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tes.ey.com/sites/IL-EliBarda/Shared Documents/Silverfort/2022/Audit/Cons/"/>
    </mc:Choice>
  </mc:AlternateContent>
  <xr:revisionPtr revIDLastSave="32" documentId="8_{F41BCBBE-AF48-4A65-9FB5-72D13E56F752}" xr6:coauthVersionLast="47" xr6:coauthVersionMax="47" xr10:uidLastSave="{092E69B2-D1E4-4547-BCED-3B59E2D930F3}"/>
  <bookViews>
    <workbookView xWindow="-110" yWindow="-110" windowWidth="19420" windowHeight="10420" tabRatio="916" activeTab="1" xr2:uid="{F7822636-7E0C-492A-8DC3-FC51EC97F374}"/>
  </bookViews>
  <sheets>
    <sheet name="Index" sheetId="3" r:id="rId1"/>
    <sheet name="GL 12.22" sheetId="26" r:id="rId2"/>
    <sheet name="P&amp;L" sheetId="4" r:id="rId3"/>
    <sheet name="BS" sheetId="2" r:id="rId4"/>
    <sheet name="AJE" sheetId="5" r:id="rId5"/>
    <sheet name="TB LTD 12.22" sheetId="23" r:id="rId6"/>
    <sheet name="TB INC 12.22" sheetId="24" r:id="rId7"/>
    <sheet name="Report" sheetId="32" r:id="rId8"/>
    <sheet name="CF" sheetId="35" state="hidden" r:id="rId9"/>
    <sheet name="Change in equity" sheetId="36" r:id="rId10"/>
    <sheet name="Cash Flow" sheetId="37" r:id="rId11"/>
    <sheet name="Commission" sheetId="33" r:id="rId12"/>
    <sheet name="GL Ltd" sheetId="28" state="hidden" r:id="rId13"/>
    <sheet name="USD 2022" sheetId="31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</externalReferences>
  <definedNames>
    <definedName name="\0">#REF!</definedName>
    <definedName name="\a">#REF!</definedName>
    <definedName name="\B">#REF!</definedName>
    <definedName name="\C">'[1]טורים 98'!$HJ$154</definedName>
    <definedName name="\D">#REF!</definedName>
    <definedName name="\E">'[1]טורים 98'!$HJ$155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M2">#REF!</definedName>
    <definedName name="\N">#REF!</definedName>
    <definedName name="\O">#REF!</definedName>
    <definedName name="\P">#REF!</definedName>
    <definedName name="\Q">'[1]טורים 98'!$HJ$127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'[1]טורים 98'!$HJ$146</definedName>
    <definedName name="\Y">#REF!</definedName>
    <definedName name="\Z">#REF!</definedName>
    <definedName name="_____________YR5">'[2]T3.1 Comp Allocation-FY 99'!#REF!</definedName>
    <definedName name="____________YR5">'[2]T3.1 Comp Allocation-FY 99'!#REF!</definedName>
    <definedName name="___________YR5">'[2]T3.1 Comp Allocation-FY 99'!#REF!</definedName>
    <definedName name="__________YR5">'[2]T3.1 Comp Allocation-FY 99'!#REF!</definedName>
    <definedName name="_________YR5">'[2]T3.1 Comp Allocation-FY 99'!#REF!</definedName>
    <definedName name="________YR5">'[2]T3.1 Comp Allocation-FY 99'!#REF!</definedName>
    <definedName name="______YR5">'[2]T3.1 Comp Allocation-FY 99'!#REF!</definedName>
    <definedName name="____YR5">'[2]T3.1 Comp Allocation-FY 99'!#REF!</definedName>
    <definedName name="___A1">#N/A</definedName>
    <definedName name="___A2">#N/A</definedName>
    <definedName name="___A3">#N/A</definedName>
    <definedName name="___A4">#N/A</definedName>
    <definedName name="___A5">#N/A</definedName>
    <definedName name="___A6">#N/A</definedName>
    <definedName name="___A7">#N/A</definedName>
    <definedName name="___fsi1">#REF!</definedName>
    <definedName name="___fsi10">#REF!</definedName>
    <definedName name="___fsi11">#REF!</definedName>
    <definedName name="___fsi19">#REF!</definedName>
    <definedName name="___fsi2">#REF!</definedName>
    <definedName name="___fsi20">#REF!</definedName>
    <definedName name="___fsi3">#REF!</definedName>
    <definedName name="___fsi30">#REF!</definedName>
    <definedName name="___fsi5">#REF!</definedName>
    <definedName name="___HOA1">#N/A</definedName>
    <definedName name="___HOA2">#N/A</definedName>
    <definedName name="___HOA3">#N/A</definedName>
    <definedName name="___HOA4">#N/A</definedName>
    <definedName name="___HOA5">#N/A</definedName>
    <definedName name="___HOA6">#N/A</definedName>
    <definedName name="___HOA7">#N/A</definedName>
    <definedName name="___ILF2000">#REF!</definedName>
    <definedName name="___ILF99">#REF!</definedName>
    <definedName name="___INT1">#N/A</definedName>
    <definedName name="___INT2">#N/A</definedName>
    <definedName name="___INT3">#N/A</definedName>
    <definedName name="___INT4">#N/A</definedName>
    <definedName name="___INT5">#N/A</definedName>
    <definedName name="___INT6">#N/A</definedName>
    <definedName name="___INT7">#N/A</definedName>
    <definedName name="___INT8">#N/A</definedName>
    <definedName name="___INT9">#N/A</definedName>
    <definedName name="__123Graph_A" hidden="1">'[3]שטראוס החזקות'!$H$328:$H$519</definedName>
    <definedName name="__123Graph_AINC2" hidden="1">[4]הכנסות!#REF!</definedName>
    <definedName name="__123Graph_AINC3" hidden="1">[4]הכנסות!#REF!</definedName>
    <definedName name="__123Graph_B" hidden="1">'[3]שטראוס החזקות'!$G$328:$G$519</definedName>
    <definedName name="__123Graph_BINC2" hidden="1">[4]הכנסות!#REF!</definedName>
    <definedName name="__123Graph_C" hidden="1">'[3]שטראוס החזקות'!$F$328:$F$519</definedName>
    <definedName name="__123Graph_CINC2" hidden="1">[4]הכנסות!#REF!</definedName>
    <definedName name="__123Graph_D" hidden="1">'[3]שטראוס החזקות'!#REF!</definedName>
    <definedName name="__123Graph_DINC2" hidden="1">[4]הכנסות!#REF!</definedName>
    <definedName name="__123Graph_E" hidden="1">'[3]שטראוס החזקות'!#REF!</definedName>
    <definedName name="__123Graph_EINC2" hidden="1">[4]הכנסות!#REF!</definedName>
    <definedName name="__123Graph_F" hidden="1">'[3]שטראוס החזקות'!#REF!</definedName>
    <definedName name="__123Graph_XINC3" hidden="1">[4]הכנסות!#REF!</definedName>
    <definedName name="__A1">#N/A</definedName>
    <definedName name="__A2">#N/A</definedName>
    <definedName name="__A3">#N/A</definedName>
    <definedName name="__A4">#N/A</definedName>
    <definedName name="__A5">#N/A</definedName>
    <definedName name="__A6">#N/A</definedName>
    <definedName name="__A7">#N/A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[5]מדדים!$E$32</definedName>
    <definedName name="__cpi95">#REF!</definedName>
    <definedName name="__cpi96">#REF!</definedName>
    <definedName name="__cpi97">#REF!</definedName>
    <definedName name="__cpi996">#REF!</definedName>
    <definedName name="__Exp2">'[6]Temp 2'!#REF!</definedName>
    <definedName name="__FDS_HYPERLINK_TOGGLE_STATE__" hidden="1">"ON"</definedName>
    <definedName name="__fsi1">#REF!</definedName>
    <definedName name="__fsi10">#REF!</definedName>
    <definedName name="__fsi11">#REF!</definedName>
    <definedName name="__fsi19">#REF!</definedName>
    <definedName name="__fsi2">#REF!</definedName>
    <definedName name="__fsi20">#REF!</definedName>
    <definedName name="__fsi3">#REF!</definedName>
    <definedName name="__fsi30">#REF!</definedName>
    <definedName name="__fsi5">#REF!</definedName>
    <definedName name="__HOA1">#N/A</definedName>
    <definedName name="__HOA2">#N/A</definedName>
    <definedName name="__HOA3">#N/A</definedName>
    <definedName name="__HOA4">#N/A</definedName>
    <definedName name="__HOA5">#N/A</definedName>
    <definedName name="__HOA6">#N/A</definedName>
    <definedName name="__HOA7">#N/A</definedName>
    <definedName name="__ILF2000">#REF!</definedName>
    <definedName name="__ILF99">#REF!</definedName>
    <definedName name="__INT1">#N/A</definedName>
    <definedName name="__INT2">#N/A</definedName>
    <definedName name="__INT3">#N/A</definedName>
    <definedName name="__INT4">#N/A</definedName>
    <definedName name="__INT5">#N/A</definedName>
    <definedName name="__INT6">#N/A</definedName>
    <definedName name="__INT7">#N/A</definedName>
    <definedName name="__INT8">#N/A</definedName>
    <definedName name="__INT9">#N/A</definedName>
    <definedName name="__YR5">'[2]T3.1 Comp Allocation-FY 99'!#REF!</definedName>
    <definedName name="_0.5MM">#REF!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'[7]שמ"מ מ"ה'!#REF!</definedName>
    <definedName name="_0TD">#REF!</definedName>
    <definedName name="_0TE">#REF!</definedName>
    <definedName name="_0TM">#REF!</definedName>
    <definedName name="_1">'[8]בית השקעות'!#REF!</definedName>
    <definedName name="_1.1">#REF!</definedName>
    <definedName name="_1.2">#REF!</definedName>
    <definedName name="_1.3">#REF!</definedName>
    <definedName name="_1.4">#REF!</definedName>
    <definedName name="_1.5">#REF!</definedName>
    <definedName name="_1.5MM">#REF!</definedName>
    <definedName name="_1.6">#REF!</definedName>
    <definedName name="_1_0VacationRep">#REF!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'[7]שמ"מ מ"ה'!#REF!</definedName>
    <definedName name="_11">'[8]בית השקעות'!#REF!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_96_G_A_salaries">#REF!</definedName>
    <definedName name="_12_96_Marketing_salaries">#REF!</definedName>
    <definedName name="_12_96_R_D_salaries">#REF!</definedName>
    <definedName name="_121">'[8]בית השקעות'!#REF!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'[7]שמ"מ מ"ה'!#REF!</definedName>
    <definedName name="_13">'[8]בית השקעות'!#REF!</definedName>
    <definedName name="_1392_E">#REF!</definedName>
    <definedName name="_1392AL">'[7]שמ"מ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'[9]ער"ז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">'[8]בית השקעות'!#REF!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">'[8]בית השקעות'!#REF!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A">#REF!</definedName>
    <definedName name="_18G">#REF!</definedName>
    <definedName name="_18MDA">#REF!</definedName>
    <definedName name="_1997_Cane_QUNTY.">#REF!</definedName>
    <definedName name="_1997_OEM_ASP">#REF!</definedName>
    <definedName name="_1997_OEM_QUNTY.">#REF!</definedName>
    <definedName name="_1998_bonuses_USA">#REF!</definedName>
    <definedName name="_1998_CANE_ASP">#REF!</definedName>
    <definedName name="_1998_Cane_QUNTY.">#REF!</definedName>
    <definedName name="_1998_OEM_ASP">#REF!</definedName>
    <definedName name="_1998_OEM_QUNTY.">#REF!</definedName>
    <definedName name="_1998_Sales_Division">#REF!</definedName>
    <definedName name="_1999_01_29">#REF!</definedName>
    <definedName name="_1999_bonuses_USA">#REF!</definedName>
    <definedName name="_1999_CANE_ASP">#REF!</definedName>
    <definedName name="_1999_Cane_QUNTY.">#REF!</definedName>
    <definedName name="_1999_OEM_ASP">#REF!</definedName>
    <definedName name="_1999_OEM_QUNTY.">#REF!</definedName>
    <definedName name="_1999_Sales_Division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C">#REF!</definedName>
    <definedName name="_1D">#REF!</definedName>
    <definedName name="_1D9">#REF!</definedName>
    <definedName name="_1E9">#REF!</definedName>
    <definedName name="_1G">#REF!</definedName>
    <definedName name="_1G9">#REF!</definedName>
    <definedName name="_1HD">#REF!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T">'[7]שמ"מ מ"ה'!#REF!</definedName>
    <definedName name="_1TD">#REF!</definedName>
    <definedName name="_1TE">#REF!</definedName>
    <definedName name="_1TM">#REF!</definedName>
    <definedName name="_2">'[8]בית השקעות'!#REF!</definedName>
    <definedName name="_2_0CompensationRep">#REF!</definedName>
    <definedName name="_2_0VacationRep">#REF!</definedName>
    <definedName name="_2000_bonuses_USA">#REF!</definedName>
    <definedName name="_2000_CANE_ASP">#REF!</definedName>
    <definedName name="_2000_Cane_QUNTY.">#REF!</definedName>
    <definedName name="_2000_OEM_ASP">#REF!</definedName>
    <definedName name="_2000_OEM_QUNTY.">#REF!</definedName>
    <definedName name="_2000_Sales_Division">#REF!</definedName>
    <definedName name="_2001_bonuses_USA">#REF!</definedName>
    <definedName name="_2001_CANE_ASP">#REF!</definedName>
    <definedName name="_2001_Cane_QUNTY.">#REF!</definedName>
    <definedName name="_2001_OEM_ASP">#REF!</definedName>
    <definedName name="_2001_OEM_QUNTY.">#REF!</definedName>
    <definedName name="_2001_Sales_Division">#REF!</definedName>
    <definedName name="_2002_CANE_ASP">#REF!</definedName>
    <definedName name="_2002_Cane_QUNTY.">#REF!</definedName>
    <definedName name="_2002_OEM_ASP">#REF!</definedName>
    <definedName name="_2002_OEM_QUNTY.">#REF!</definedName>
    <definedName name="_20A">#REF!</definedName>
    <definedName name="_20HA">#REF!</definedName>
    <definedName name="_20MDA">#REF!</definedName>
    <definedName name="_21A">#REF!</definedName>
    <definedName name="_22A">#REF!</definedName>
    <definedName name="_23A">#REF!</definedName>
    <definedName name="_24A">#REF!</definedName>
    <definedName name="_26A">#REF!</definedName>
    <definedName name="_27A">#REF!</definedName>
    <definedName name="_28A">#REF!</definedName>
    <definedName name="_2A">#REF!</definedName>
    <definedName name="_2A9">#REF!</definedName>
    <definedName name="_2AG9">#REF!</definedName>
    <definedName name="_2AI">#REF!</definedName>
    <definedName name="_2C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T">'[7]שמ"מ מ"ה'!#REF!</definedName>
    <definedName name="_2TD">#REF!</definedName>
    <definedName name="_2TE">#REF!</definedName>
    <definedName name="_2TM">#REF!</definedName>
    <definedName name="_3">'[8]בית השקעות'!#REF!</definedName>
    <definedName name="_3_0CompensationRep">#REF!</definedName>
    <definedName name="_30.06.97">#REF!</definedName>
    <definedName name="_30.06.98">#REF!</definedName>
    <definedName name="_30.09.98">#REF!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T">'[7]שמ"מ מ"ה'!#REF!</definedName>
    <definedName name="_3TE">#REF!</definedName>
    <definedName name="_3TM">#REF!</definedName>
    <definedName name="_4">'[8]בית השקעות'!#REF!</definedName>
    <definedName name="_4_0CompensationRep">#REF!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S">#REF!</definedName>
    <definedName name="_4SG">#REF!</definedName>
    <definedName name="_4T">'[7]שמ"מ מ"ה'!#REF!</definedName>
    <definedName name="_4TA">'[7]שמ"מ מ"ה'!#REF!</definedName>
    <definedName name="_4TD">#REF!</definedName>
    <definedName name="_4TM">#REF!</definedName>
    <definedName name="_5">'[8]בית השקעות'!#REF!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'[7]שמ"מ מ"ה'!#REF!</definedName>
    <definedName name="_5TA">'[7]שמ"מ מ"ה'!#REF!</definedName>
    <definedName name="_5TD">#REF!</definedName>
    <definedName name="_6">'[8]בית השקעות'!#REF!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'[7]שמ"מ מ"ה'!#REF!</definedName>
    <definedName name="_6TD">#REF!</definedName>
    <definedName name="_6TE">#REF!</definedName>
    <definedName name="_6TM">#REF!</definedName>
    <definedName name="_7.5MG">#REF!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'[7]שמ"מ מ"ה'!#REF!</definedName>
    <definedName name="_8A">#REF!</definedName>
    <definedName name="_8C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1">#N/A</definedName>
    <definedName name="_A2">#N/A</definedName>
    <definedName name="_A3">#N/A</definedName>
    <definedName name="_A4">#N/A</definedName>
    <definedName name="_A5">#N/A</definedName>
    <definedName name="_A6">#N/A</definedName>
    <definedName name="_A7">#N/A</definedName>
    <definedName name="_air19" localSheetId="10">#REF!</definedName>
    <definedName name="_air19" localSheetId="9">#REF!</definedName>
    <definedName name="_air19">#REF!</definedName>
    <definedName name="_air20" localSheetId="10">#REF!</definedName>
    <definedName name="_air20" localSheetId="9">#REF!</definedName>
    <definedName name="_air20">#REF!</definedName>
    <definedName name="_AIR5" localSheetId="10">#REF!</definedName>
    <definedName name="_AIR5" localSheetId="9">#REF!</definedName>
    <definedName name="_AIR5">#REF!</definedName>
    <definedName name="_apb25">#REF!</definedName>
    <definedName name="_Aug99">'[10]H.C. &amp; S- Dvir'!$B$1:$B$65536</definedName>
    <definedName name="_avg99">'[11]$'!$C$4</definedName>
    <definedName name="_BOX1">#REF!</definedName>
    <definedName name="_BOX10">#REF!</definedName>
    <definedName name="_BOX11">#REF!</definedName>
    <definedName name="_BOX12">#REF!</definedName>
    <definedName name="_BOX13">#REF!</definedName>
    <definedName name="_BOX14">#REF!</definedName>
    <definedName name="_BOX15">#REF!</definedName>
    <definedName name="_BOX16">#REF!</definedName>
    <definedName name="_BOX17">#REF!</definedName>
    <definedName name="_BOX18">#REF!</definedName>
    <definedName name="_BOX19">#REF!</definedName>
    <definedName name="_BOX2">#REF!</definedName>
    <definedName name="_BOX20">#REF!</definedName>
    <definedName name="_BOX3">#REF!</definedName>
    <definedName name="_BOX4">#REF!</definedName>
    <definedName name="_BOX5">#REF!</definedName>
    <definedName name="_BOX6">#REF!</definedName>
    <definedName name="_BOX7">#REF!</definedName>
    <definedName name="_BOX8">#REF!</definedName>
    <definedName name="_BOX9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[5]מדדים!$E$32</definedName>
    <definedName name="_cpi95">#REF!</definedName>
    <definedName name="_cpi96">#REF!</definedName>
    <definedName name="_cpi97">#REF!</definedName>
    <definedName name="_cpi996">#REF!</definedName>
    <definedName name="_daf1">[12]Investment!$H$1:$O$33</definedName>
    <definedName name="_daf2">[12]Investment!$A$1:$G$33</definedName>
    <definedName name="_dlr999">'[13]$'!$C$3</definedName>
    <definedName name="_Exp2">'[6]Temp 2'!#REF!</definedName>
    <definedName name="_Fill" hidden="1">#REF!</definedName>
    <definedName name="_xlnm._FilterDatabase" localSheetId="4" hidden="1">AJE!$E$1:$E$545</definedName>
    <definedName name="_xlnm._FilterDatabase" localSheetId="3" hidden="1">BS!$A$2:$B$462</definedName>
    <definedName name="_xlnm._FilterDatabase" localSheetId="1" hidden="1">'GL 12.22'!$A$2:$R$855</definedName>
    <definedName name="_xlnm._FilterDatabase" localSheetId="12" hidden="1">'GL Ltd'!$A$1:$K$26242</definedName>
    <definedName name="_xlnm._FilterDatabase" localSheetId="0" hidden="1">Index!$X$1:$AH$150</definedName>
    <definedName name="_xlnm._FilterDatabase" localSheetId="6" hidden="1">'TB INC 12.22'!$A$1:$I$175</definedName>
    <definedName name="_xlnm._FilterDatabase" localSheetId="5" hidden="1">'TB LTD 12.22'!$E$1:$K$671</definedName>
    <definedName name="_fsi1">#REF!</definedName>
    <definedName name="_fsi10">#REF!</definedName>
    <definedName name="_fsi11">#REF!</definedName>
    <definedName name="_fsi19">#REF!</definedName>
    <definedName name="_fsi2">#REF!</definedName>
    <definedName name="_fsi20">#REF!</definedName>
    <definedName name="_fsi3">#REF!</definedName>
    <definedName name="_fsi30">#REF!</definedName>
    <definedName name="_fsi5">#REF!</definedName>
    <definedName name="_HOA1">#N/A</definedName>
    <definedName name="_HOA2">#N/A</definedName>
    <definedName name="_HOA3">#N/A</definedName>
    <definedName name="_HOA4">#N/A</definedName>
    <definedName name="_HOA5">#N/A</definedName>
    <definedName name="_HOA6">#N/A</definedName>
    <definedName name="_HOA7">#N/A</definedName>
    <definedName name="_ICP1">#REF!</definedName>
    <definedName name="_ILF2000">#REF!</definedName>
    <definedName name="_ILF99">#REF!</definedName>
    <definedName name="_INT1">#N/A</definedName>
    <definedName name="_INT2">#N/A</definedName>
    <definedName name="_INT3">#N/A</definedName>
    <definedName name="_INT4">#N/A</definedName>
    <definedName name="_INT5">#N/A</definedName>
    <definedName name="_INT6">#N/A</definedName>
    <definedName name="_INT7">#N/A</definedName>
    <definedName name="_INT8">#N/A</definedName>
    <definedName name="_INT9">#N/A</definedName>
    <definedName name="_Key1" hidden="1">#REF!</definedName>
    <definedName name="_l112132">[14]Sales!#REF!</definedName>
    <definedName name="_MxpDBData_" localSheetId="10">[15]גיליון1!$A$1:$AO$408</definedName>
    <definedName name="_MxpDBData_">[16]גיליון1!$A$1:$AK$54</definedName>
    <definedName name="_ND1">#REF!</definedName>
    <definedName name="_nnn1">[14]Sales!#REF!</definedName>
    <definedName name="_OHQ3">#REF!</definedName>
    <definedName name="_OM9">#REF!</definedName>
    <definedName name="_Order1" hidden="1">255</definedName>
    <definedName name="_Order2" hidden="1">255</definedName>
    <definedName name="_pg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998">#REF!</definedName>
    <definedName name="_rd05">'[17]4 year plan'!#REF!</definedName>
    <definedName name="_REV4">#REF!</definedName>
    <definedName name="_RMQ12003">[18]TotalAll!$BB$183</definedName>
    <definedName name="_RMQ22003">[18]TotalAll!$BC$183</definedName>
    <definedName name="_RMQ32003">[18]TotalAll!$BD$183</definedName>
    <definedName name="_RMQ42003">[18]TotalAll!$BE$183</definedName>
    <definedName name="_RQ1">#REF!</definedName>
    <definedName name="_RQ2">#REF!</definedName>
    <definedName name="_RQS1">#REF!</definedName>
    <definedName name="_RQS2">#REF!</definedName>
    <definedName name="_sf2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D4">#REF!</definedName>
    <definedName name="_TAD5">#REF!</definedName>
    <definedName name="_TAX1">#REF!</definedName>
    <definedName name="_TAX5">[19]DCF!#REF!</definedName>
    <definedName name="_TOG1">#REF!</definedName>
    <definedName name="_TOG2">#REF!</definedName>
    <definedName name="_TOG3">#REF!</definedName>
    <definedName name="_TOG4">#REF!</definedName>
    <definedName name="_UKQ1">[18]Summary!$B$50</definedName>
    <definedName name="_UKQ2">[18]Summary!$C$50</definedName>
    <definedName name="_UKQ3">[18]Summary!$D$50</definedName>
    <definedName name="_UKQ4">[18]Summary!$E$50</definedName>
    <definedName name="_us1200">'[20]מדדים ושע"ח'!$C$21</definedName>
    <definedName name="_YR5">'[2]T3.1 Comp Allocation-FY 99'!#REF!</definedName>
    <definedName name="a" localSheetId="10" hidden="1">{#N/A,#N/A,FALSE,"מאזן בוחן";"כל_מאזן_בוחן",#N/A,FALSE,"מאזן בוחן"}</definedName>
    <definedName name="a" localSheetId="9">#REF!</definedName>
    <definedName name="a">#REF!</definedName>
    <definedName name="AA">#REF!</definedName>
    <definedName name="aaa">#REF!</definedName>
    <definedName name="aaaaaaaaaa">#REF!</definedName>
    <definedName name="ab">#REF!</definedName>
    <definedName name="ACCAsia">[21]Sales!#REF!</definedName>
    <definedName name="AccDep">'[22]Dec-Consolidation'!$U$52</definedName>
    <definedName name="ACCLA">[21]Sales!#REF!</definedName>
    <definedName name="accopany">#REF!</definedName>
    <definedName name="ACCOUNT">#REF!</definedName>
    <definedName name="Accounts">'[23]RECIEPT&amp;PAYMENT'!#REF!</definedName>
    <definedName name="AccrSevPay">'[22]Dec-Consolidation'!$U$97</definedName>
    <definedName name="ACCUM">#N/A</definedName>
    <definedName name="ACCUSA">[21]Sales!#REF!</definedName>
    <definedName name="ACMAD">'[1]טורים 98'!$FC$1:$GH$150</definedName>
    <definedName name="ACQS">#REF!</definedName>
    <definedName name="ACTIVE">[24]מאזן!$A$10:$K$30</definedName>
    <definedName name="Active_Con">#REF!</definedName>
    <definedName name="Active_ISRAEL">#REF!</definedName>
    <definedName name="Acts">[25]Definitions!$B$3:$B$150</definedName>
    <definedName name="Addresses">'[26]Shareholders mailing list rev. '!$A$1:$S$48</definedName>
    <definedName name="adjustment">#REF!</definedName>
    <definedName name="AF">[27]consolidated!$G$2</definedName>
    <definedName name="affectation">[28]Balance!$R$11:$U$163</definedName>
    <definedName name="AGI">'[1]טורים 98'!$GT$191</definedName>
    <definedName name="AGINIS">#REF!</definedName>
    <definedName name="AJE_ILS_Credit">[29]AE!$H:$H</definedName>
    <definedName name="AJE_ILS_Debit">[29]AE!$G:$G</definedName>
    <definedName name="AJE_USD_Credit">[29]AE!$F:$F</definedName>
    <definedName name="AJE_USD_Debit">[29]AE!$E:$E</definedName>
    <definedName name="all">#REF!</definedName>
    <definedName name="alldataDR" localSheetId="10">#REF!</definedName>
    <definedName name="alldataDR" localSheetId="9">#REF!</definedName>
    <definedName name="alldataDR">#REF!</definedName>
    <definedName name="alldatainvdet" localSheetId="10">#REF!</definedName>
    <definedName name="alldatainvdet" localSheetId="9">#REF!</definedName>
    <definedName name="alldatainvdet">#REF!</definedName>
    <definedName name="alpha">#REF!</definedName>
    <definedName name="alt_pr_ppd_other_exp">#REF!</definedName>
    <definedName name="alt_pr_working">#REF!</definedName>
    <definedName name="Amort_GW">'[22]Dec-Consolidation'!$U$133</definedName>
    <definedName name="Amounts">'[23]RECIEPT&amp;PAYMENT'!#REF!</definedName>
    <definedName name="amt">#REF!</definedName>
    <definedName name="Annual_training_cost">#REF!</definedName>
    <definedName name="APand_LIABs">'[22]Dec-Consolidation'!$U$66</definedName>
    <definedName name="App_12A" localSheetId="10">#REF!</definedName>
    <definedName name="App_12A" localSheetId="9">#REF!</definedName>
    <definedName name="App_12A">#REF!</definedName>
    <definedName name="App_12B" localSheetId="10">#REF!</definedName>
    <definedName name="App_12B" localSheetId="9">#REF!</definedName>
    <definedName name="App_12B">#REF!</definedName>
    <definedName name="appendix">#REF!</definedName>
    <definedName name="APPLIC">#N/A</definedName>
    <definedName name="Apr_02">#REF!</definedName>
    <definedName name="ARA_Threshold">[30]Lead!$O$2</definedName>
    <definedName name="AREA">#N/A</definedName>
    <definedName name="ARP_Threshold">[30]Lead!$N$2</definedName>
    <definedName name="ARPT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localSheetId="10" hidden="1">{#N/A,#N/A,FALSE,"מאזן בוחן";"כל_מאזן_בוחן",#N/A,FALSE,"מאזן בוחן"}</definedName>
    <definedName name="asd" hidden="1">{#N/A,#N/A,FALSE,"מאזן בוחן";"כל_מאזן_בוחן",#N/A,FALSE,"מאזן בוחן"}</definedName>
    <definedName name="asdfasdf" localSheetId="1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sess97">#REF!</definedName>
    <definedName name="Assess98">#REF!</definedName>
    <definedName name="ASSETS" localSheetId="10">#REF!</definedName>
    <definedName name="Assets">'[31]Assets '!$B$2:$F$36</definedName>
    <definedName name="Assump_pg1">#REF!</definedName>
    <definedName name="Assump_pg2">#REF!</definedName>
    <definedName name="Assumption_usa">#REF!</definedName>
    <definedName name="Assumptions">#REF!</definedName>
    <definedName name="Aug_00">'[10]H.C. &amp; S- Dvir'!$S$1:$S$65536</definedName>
    <definedName name="Aug_02">#REF!</definedName>
    <definedName name="Aug_99">'[10]H.C. &amp; S- Dvir'!$B$1:$B$65536</definedName>
    <definedName name="aug_detail">#REF!</definedName>
    <definedName name="AustraliaQ1">[18]Summary!$B$40</definedName>
    <definedName name="AustraliaQ2">[18]Summary!$C$40</definedName>
    <definedName name="AustraliaQ3">[18]Summary!$D$40</definedName>
    <definedName name="AustraliaQ4">[18]Summary!$E$40</definedName>
    <definedName name="AUTHORISE">#N/A</definedName>
    <definedName name="AUTOMATCH">#N/A</definedName>
    <definedName name="Avarage_FX_Rate">[29]ExchangeRates!$B$251</definedName>
    <definedName name="Average_Car_Expenses">#REF!</definedName>
    <definedName name="AVG_USD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>'[32]מאזן ורוו"ה'!$T$19</definedName>
    <definedName name="avgdlr12_95">'[33]מאזן ורוו"ה'!$T$18</definedName>
    <definedName name="avgdlr12_96">#REF!</definedName>
    <definedName name="avgdlr12_97">#REF!</definedName>
    <definedName name="avgdlr3_97">#REF!</definedName>
    <definedName name="avgdlr3_98">'[34]מאזן ורוו"ה'!#REF!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'[35]שע"ח'!$D$18</definedName>
    <definedName name="avgdolar1298">#REF!</definedName>
    <definedName name="avgmdd12_94">'[33]מאזן ורוו"ה'!$S$19</definedName>
    <definedName name="avgmdd12_95">'[33]מאזן ורוו"ה'!$S$18</definedName>
    <definedName name="avgmdd12_96">#REF!</definedName>
    <definedName name="avgmdd12_97">#REF!</definedName>
    <definedName name="avgmdd3_97">#REF!</definedName>
    <definedName name="avgmdd3_98">'[33]מאזן ורוו"ה'!$S$14</definedName>
    <definedName name="avgmdd6_97">#REF!</definedName>
    <definedName name="avgmdd6_98">#REF!</definedName>
    <definedName name="avgmdd9_97">#REF!</definedName>
    <definedName name="avgmdd9_98">#REF!</definedName>
    <definedName name="Aㅠ219">[36]Sheet1!#REF!</definedName>
    <definedName name="B" localSheetId="10">#REF!</definedName>
    <definedName name="b" localSheetId="9">#REF!</definedName>
    <definedName name="b">#REF!</definedName>
    <definedName name="B1222222">[37]RSources!$B$18</definedName>
    <definedName name="bakance_03_1205">'[38]Budget Balance Sheet'!#REF!</definedName>
    <definedName name="balance_03_01">'[38]Budget Balance Sheet'!#REF!</definedName>
    <definedName name="balance_03_02">'[38]Budget Balance Sheet'!#REF!</definedName>
    <definedName name="balance_03_03">'[38]Budget Balance Sheet'!#REF!</definedName>
    <definedName name="balance_03_04">'[38]Budget Balance Sheet'!#REF!</definedName>
    <definedName name="balance_03_05">'[38]Budget Balance Sheet'!#REF!</definedName>
    <definedName name="balance_03_06">'[38]Budget Balance Sheet'!#REF!</definedName>
    <definedName name="balance_03_07">'[38]Budget Balance Sheet'!#REF!</definedName>
    <definedName name="balance_03_08">'[38]Budget Balance Sheet'!#REF!</definedName>
    <definedName name="balance_03_09">'[38]Budget Balance Sheet'!#REF!</definedName>
    <definedName name="balance_03_10">'[38]Budget Balance Sheet'!#REF!</definedName>
    <definedName name="balance_03_11">'[38]Budget Balance Sheet'!#REF!</definedName>
    <definedName name="balance_03_1205">'[38]Budget Balance Sheet'!#REF!</definedName>
    <definedName name="balance_cards_selection">'[39]Budget Balance Sheet'!$A$12:$A$57</definedName>
    <definedName name="balance_sheet">#REF!</definedName>
    <definedName name="Balance1">[40]Balance!#REF!</definedName>
    <definedName name="balance1credit">[40]Balance!#REF!</definedName>
    <definedName name="balance1debit">[40]Balance!#REF!</definedName>
    <definedName name="balances_01">'[41]general ledger'!$H$3:$H$248</definedName>
    <definedName name="balances_02">#REF!</definedName>
    <definedName name="balances_03">'[41]general ledger'!$J$3:$J$248</definedName>
    <definedName name="balances_04">'[41]general ledger'!$K$3:$K$248</definedName>
    <definedName name="balances_05">'[41]general ledger'!$L$3:$L$248</definedName>
    <definedName name="balances_06">#REF!</definedName>
    <definedName name="balances_07">#REF!</definedName>
    <definedName name="balances_08">#REF!</definedName>
    <definedName name="balances_09">#REF!</definedName>
    <definedName name="balances_09inc">'[42]general ledger'!$P$623:$P$875</definedName>
    <definedName name="balances_10">#REF!</definedName>
    <definedName name="balances_11">'[41]general ledger'!$R$3:$R$248</definedName>
    <definedName name="balances_12">'[41]general ledger'!$S$3:$S$248</definedName>
    <definedName name="bank" localSheetId="1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bank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Base_sales">#REF!</definedName>
    <definedName name="basebalance">[43]Balance!$N$9:$S$491</definedName>
    <definedName name="BASECARR">#N/A</definedName>
    <definedName name="BASEDOC">#N/A</definedName>
    <definedName name="BASEGOODS">#N/A</definedName>
    <definedName name="BaseRateLine1">#REF!</definedName>
    <definedName name="BaseRateLine1_98">#REF!</definedName>
    <definedName name="BaseRateLine2">#REF!</definedName>
    <definedName name="BaseRateLine2_98">#REF!</definedName>
    <definedName name="BaseRateLine3">#REF!</definedName>
    <definedName name="BaseRateLine3_98">#REF!</definedName>
    <definedName name="BaseRateLine4">#REF!</definedName>
    <definedName name="BaseRateLine4_98">#REF!</definedName>
    <definedName name="BaseRateLine5">#REF!</definedName>
    <definedName name="BaseRateLine5_98">#REF!</definedName>
    <definedName name="BaseRateLine6">#REF!</definedName>
    <definedName name="BaseRateLine6_98">#REF!</definedName>
    <definedName name="BASEVAT">#N/A</definedName>
    <definedName name="BaseYear">#REF!</definedName>
    <definedName name="BATCH">#N/A</definedName>
    <definedName name="Baza_date">#REF!</definedName>
    <definedName name="BB">#REF!</definedName>
    <definedName name="Bear" localSheetId="1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uty_StationAsia">[21]Sales!#REF!</definedName>
    <definedName name="Beauty_StationLA">[21]Sales!#REF!</definedName>
    <definedName name="Beauty_StationUSA">[21]Sales!#REF!</definedName>
    <definedName name="BG_Del" hidden="1">15</definedName>
    <definedName name="BG_Ins" hidden="1">4</definedName>
    <definedName name="BG_Mod" hidden="1">6</definedName>
    <definedName name="big">#REF!</definedName>
    <definedName name="BIKMAS">'[7]שמ"מ מ"ה'!#REF!</definedName>
    <definedName name="BIKPCHAT">'[7]שמ"מ מ"ה'!#REF!</definedName>
    <definedName name="BLPH1" hidden="1">#REF!</definedName>
    <definedName name="BLPH10" hidden="1">#REF!</definedName>
    <definedName name="BLPH1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Month">#REF!</definedName>
    <definedName name="Bonus">#REF!</definedName>
    <definedName name="BREAK_EVEN">#REF!</definedName>
    <definedName name="bs_active">#REF!</definedName>
    <definedName name="bs_passive">#REF!</definedName>
    <definedName name="bss">#REF!</definedName>
    <definedName name="budget">[44]Situation!#REF!</definedName>
    <definedName name="budget_balance_12">'[39]Budget Balance Sheet'!$H$12:$H$60</definedName>
    <definedName name="Budget_names">#REF!</definedName>
    <definedName name="Budget2003">#REF!</definedName>
    <definedName name="BUDGET2003Short">#REF!</definedName>
    <definedName name="budgetcum">[44]Situation!#REF!</definedName>
    <definedName name="budgetcum2">#REF!</definedName>
    <definedName name="Buisiness_Layers" localSheetId="10">#REF!</definedName>
    <definedName name="Buisiness_Layers" localSheetId="9">#REF!</definedName>
    <definedName name="Buisiness_Layers">#REF!</definedName>
    <definedName name="BUSINESS_UNIT">#REF!</definedName>
    <definedName name="BUV">#REF!</definedName>
    <definedName name="BUY_ASSETS">#N/A</definedName>
    <definedName name="BUY_STOCK">#N/A</definedName>
    <definedName name="ByQuarters2003">#REF!</definedName>
    <definedName name="C._Actual_performance_against_budget___Feb.___K">#REF!</definedName>
    <definedName name="c.rental">#REF!</definedName>
    <definedName name="C_">#REF!</definedName>
    <definedName name="CaExMod97">#REF!</definedName>
    <definedName name="CaExMod98">#REF!</definedName>
    <definedName name="Cal98_Line1P">#REF!</definedName>
    <definedName name="Cal98_Line2P">#REF!</definedName>
    <definedName name="Cal98_Line3P">#REF!</definedName>
    <definedName name="Cal98_Line4P">#REF!</definedName>
    <definedName name="Cal98_Line5P">#REF!</definedName>
    <definedName name="Cal98_Line6P">#REF!</definedName>
    <definedName name="calculations">#REF!</definedName>
    <definedName name="Call">'[45]Page 298-299'!$B$15</definedName>
    <definedName name="CalLine1">#REF!</definedName>
    <definedName name="CalLine1P">#REF!</definedName>
    <definedName name="CalLine2">#REF!</definedName>
    <definedName name="CalLine2P">#REF!</definedName>
    <definedName name="CalLine3">#REF!</definedName>
    <definedName name="CalLine3P">#REF!</definedName>
    <definedName name="CalLine4">#REF!</definedName>
    <definedName name="CalLine4P">#REF!</definedName>
    <definedName name="CalLine5">#REF!</definedName>
    <definedName name="CalLine5P">#REF!</definedName>
    <definedName name="CalLine6">#REF!</definedName>
    <definedName name="CalLine6P">#REF!</definedName>
    <definedName name="CANE_ASP">#REF!</definedName>
    <definedName name="canstar">'[46]Prem Pd'!#REF!</definedName>
    <definedName name="capex">#REF!</definedName>
    <definedName name="capex_growth">[47]assumptions!$E$16</definedName>
    <definedName name="capital">#REF!</definedName>
    <definedName name="Capitalization">#REF!</definedName>
    <definedName name="capitalization_f3">#REF!</definedName>
    <definedName name="Capitalization_Rate">#REF!</definedName>
    <definedName name="capm1">[47]assumptions!$E$16</definedName>
    <definedName name="CaPremDiscount97">#REF!</definedName>
    <definedName name="CaPremDiscount98">#REF!</definedName>
    <definedName name="capst">'[48]Mkt Cap'!#REF!</definedName>
    <definedName name="CARD">#N/A</definedName>
    <definedName name="CARDEXPIRY">#N/A</definedName>
    <definedName name="CARDHOLDER">#N/A</definedName>
    <definedName name="CARDNUM">#N/A</definedName>
    <definedName name="cards_selections">'[41]general ledger'!$E$3:$E$248</definedName>
    <definedName name="cards_selections_bpl">[49]BPL!$B$10:$B$203</definedName>
    <definedName name="cards_selections_inc">'[42]general ledger'!$E$623:$E$875</definedName>
    <definedName name="carrental">[50]בקרות!$B$7</definedName>
    <definedName name="CaSchedRate97">#REF!</definedName>
    <definedName name="CaSchedRate98">#REF!</definedName>
    <definedName name="cash">#REF!</definedName>
    <definedName name="cash_flow">#REF!</definedName>
    <definedName name="cashflow">'[51]Consolidation '!#REF!</definedName>
    <definedName name="Cashflow_1997">#REF!</definedName>
    <definedName name="CategCapEx">'[52]Detailed (2010)'!$B$138:$B$142</definedName>
    <definedName name="CategGA">'[52]Detailed (2010)'!$C$91:$C$104</definedName>
    <definedName name="CategOP">'[52]Detailed (2010)'!$C$43:$C$62</definedName>
    <definedName name="CategOV">'[52]Detailed (2010)'!$C$110:$C$125</definedName>
    <definedName name="CategSM">'[52]Detailed (2010)'!$C$67:$C$86</definedName>
    <definedName name="cbt">'[35]c.b.t'!$C$5:$I$69,'[35]c.b.t'!$C$71:$I$121,'[35]c.b.t'!$C$126:$I$162</definedName>
    <definedName name="cbu_1">#REF!</definedName>
    <definedName name="cbu_2">#REF!</definedName>
    <definedName name="cbu_3">#REF!</definedName>
    <definedName name="CBU_SUM">#REF!</definedName>
    <definedName name="ccc">OFFSET([53]Data!$A$1,0,0,COUNTA([53]Data!$A$1:$A$65536),COUNTA([53]Data!$A$1:$IV$1))</definedName>
    <definedName name="ccccc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cccc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ELLINK2">#REF!</definedName>
    <definedName name="CF_report">#REF!</definedName>
    <definedName name="cf_wo_fin.">#REF!</definedName>
    <definedName name="cff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S_Con">#REF!</definedName>
    <definedName name="CFS_ISRAEL">#REF!</definedName>
    <definedName name="CFS_USA">#REF!</definedName>
    <definedName name="Change">#REF!</definedName>
    <definedName name="CHART">'[54]Chart of Accounts - Active'!$B$2:$E$2063</definedName>
    <definedName name="ChartMar">#REF!</definedName>
    <definedName name="ChartMar2">#REF!</definedName>
    <definedName name="chf">#REF!</definedName>
    <definedName name="ChiefScientist">'[17]4 year plan'!#REF!</definedName>
    <definedName name="ChiefSct">'[17]4 year plan'!#REF!</definedName>
    <definedName name="Chinateam">#REF!</definedName>
    <definedName name="cntl_eD" localSheetId="10">IF(#REF!=#REF!,IF(#REF!=#REF!,#REF!,IF(#REF!=#REF!,#REF!,IF(#REF!=#REF!,#REF!,#REF!))),0)</definedName>
    <definedName name="cntl_eD" localSheetId="9">IF(#REF!=#REF!,IF(#REF!=#REF!,#REF!,IF(#REF!=#REF!,#REF!,IF(#REF!=#REF!,#REF!,#REF!))),0)</definedName>
    <definedName name="cntl_eD">IF(#REF!=#REF!,IF(#REF!=#REF!,#REF!,IF(#REF!=#REF!,#REF!,IF(#REF!=#REF!,#REF!,#REF!))),0)</definedName>
    <definedName name="cntl_ib" localSheetId="10">IF(#REF!=#REF!,IF(#REF!=#REF!,#REF!,IF(#REF!=#REF!,#REF!,IF(#REF!=#REF!,#REF!,#REF!))),0)</definedName>
    <definedName name="cntl_ib" localSheetId="9">IF(#REF!=#REF!,IF(#REF!=#REF!,#REF!,IF(#REF!=#REF!,#REF!,IF(#REF!=#REF!,#REF!,#REF!))),0)</definedName>
    <definedName name="cntl_ib">IF(#REF!=#REF!,IF(#REF!=#REF!,#REF!,IF(#REF!=#REF!,#REF!,IF(#REF!=#REF!,#REF!,#REF!))),0)</definedName>
    <definedName name="cntl_o" localSheetId="10">IF(#REF!=#REF!,IF(#REF!=#REF!,#REF!,IF(#REF!=#REF!,#REF!,IF(#REF!=#REF!,#REF!,#REF!))),0)</definedName>
    <definedName name="cntl_o" localSheetId="9">IF(#REF!=#REF!,IF(#REF!=#REF!,#REF!,IF(#REF!=#REF!,#REF!,IF(#REF!=#REF!,#REF!,#REF!))),0)</definedName>
    <definedName name="cntl_o">IF(#REF!=#REF!,IF(#REF!=#REF!,#REF!,IF(#REF!=#REF!,#REF!,IF(#REF!=#REF!,#REF!,#REF!))),0)</definedName>
    <definedName name="cntl_rev" localSheetId="10">'Cash Flow'!cntl_eD+'Cash Flow'!cntl_ib+'Cash Flow'!cntl_S+'Cash Flow'!cntl_o</definedName>
    <definedName name="cntl_rev" localSheetId="8">cntl_eD+cntl_ib+cntl_S+cntl_o</definedName>
    <definedName name="cntl_rev" localSheetId="9">'Change in equity'!cntl_eD+'Change in equity'!cntl_ib+'Change in equity'!cntl_S+'Change in equity'!cntl_o</definedName>
    <definedName name="cntl_rev">cntl_eD+cntl_ib+cntl_S+cntl_o</definedName>
    <definedName name="cntl_S" localSheetId="10">IF(#REF!=#REF!,IF(#REF!=#REF!,#REF!,IF(#REF!=#REF!,#REF!,IF(#REF!=#REF!,#REF!,#REF!))),0)</definedName>
    <definedName name="cntl_S" localSheetId="9">IF(#REF!=#REF!,IF(#REF!=#REF!,#REF!,IF(#REF!=#REF!,#REF!,IF(#REF!=#REF!,#REF!,#REF!))),0)</definedName>
    <definedName name="cntl_S">IF(#REF!=#REF!,IF(#REF!=#REF!,#REF!,IF(#REF!=#REF!,#REF!,IF(#REF!=#REF!,#REF!,#REF!))),0)</definedName>
    <definedName name="Code.">#REF!</definedName>
    <definedName name="code2">'[6]Temp 2'!#REF!</definedName>
    <definedName name="Codes">#REF!</definedName>
    <definedName name="COGS_LIC">'[22]Dec-Consolidation'!$U$122</definedName>
    <definedName name="COGS_SERV">'[22]Dec-Consolidation'!$U$124</definedName>
    <definedName name="Common_Size">#REF!</definedName>
    <definedName name="Companies">[55]Comps!$A$13:$A$20,[55]Comps!#REF!</definedName>
    <definedName name="Company_Name_Cons">'[29]Cover - Cons'!$A$13</definedName>
    <definedName name="Company_Name_Solo">'[29]Cover - Solo'!$A$13</definedName>
    <definedName name="Company_valuation">#REF!</definedName>
    <definedName name="compar">#REF!</definedName>
    <definedName name="CompensationReport">'[56]חופשה ופיצויים'!#REF!</definedName>
    <definedName name="CompensationTable">#REF!</definedName>
    <definedName name="compname">#REF!</definedName>
    <definedName name="COMPUTER">[50]בקרות!$B$10</definedName>
    <definedName name="consolidation" localSheetId="10" hidden="1">{#N/A,#N/A,FALSE,"מאזן בוחן";"כל_מאזן_בוחן",#N/A,FALSE,"מאזן בוחן"}</definedName>
    <definedName name="consolidation" hidden="1">{#N/A,#N/A,FALSE,"מאזן בוחן";"כל_מאזן_בוחן",#N/A,FALSE,"מאזן בוחן"}</definedName>
    <definedName name="consolidation2003" localSheetId="10" hidden="1">{#N/A,#N/A,FALSE,"מאזן בוחן";"כל_מאזן_בוחן",#N/A,FALSE,"מאזן בוחן"}</definedName>
    <definedName name="consolidation2003" hidden="1">{#N/A,#N/A,FALSE,"מאזן בוחן";"כל_מאזן_בוחן",#N/A,FALSE,"מאזן בוחן"}</definedName>
    <definedName name="consultantcheck">#REF!</definedName>
    <definedName name="Consumer">#REF!</definedName>
    <definedName name="Consumer.">#REF!</definedName>
    <definedName name="CONTROL">#REF!</definedName>
    <definedName name="cost">#REF!</definedName>
    <definedName name="Cost_of_Debt">#REF!</definedName>
    <definedName name="costsav">#REF!</definedName>
    <definedName name="COUNTRY">#N/A</definedName>
    <definedName name="country_list">[57]Countries!$A$2:$A$44</definedName>
    <definedName name="coursusd">#REF!</definedName>
    <definedName name="CPI">#REF!</definedName>
    <definedName name="Cransco">'[46]Prem Pd'!#REF!</definedName>
    <definedName name="CRSP">#REF!</definedName>
    <definedName name="CTLUsa">[21]Sales!#REF!</definedName>
    <definedName name="CumThisYear">#REF!</definedName>
    <definedName name="CumThisYearIncome">#REF!</definedName>
    <definedName name="CumThisYearQuantity">#REF!</definedName>
    <definedName name="cumule">[28]Balance!$U$11:$U$163</definedName>
    <definedName name="cumule2">[58]Balance!#REF!</definedName>
    <definedName name="CurMthEnd" localSheetId="10">#REF!</definedName>
    <definedName name="CurMthEnd" localSheetId="9">#REF!</definedName>
    <definedName name="CurMthEnd">#REF!</definedName>
    <definedName name="CURR" localSheetId="10">[59]shar!#REF!</definedName>
    <definedName name="Curr">[25]Definitions!$D$3:$D$20</definedName>
    <definedName name="CURRCALC">#N/A</definedName>
    <definedName name="CURRCONV">#N/A</definedName>
    <definedName name="CURRENCY">#N/A</definedName>
    <definedName name="Current_Ballance_Balal">#REF!</definedName>
    <definedName name="Current_Ballance_Poalim">#REF!</definedName>
    <definedName name="CURRTEXT">#N/A</definedName>
    <definedName name="Cusromer_Sgmt_Rgn">[60]Validation!$A$2:$C$150</definedName>
    <definedName name="Customer">#REF!</definedName>
    <definedName name="Customer_List_Asia">#REF!</definedName>
    <definedName name="Customer_List_Asia_ColA">#REF!</definedName>
    <definedName name="Customer_List_Asia_Row1">#REF!</definedName>
    <definedName name="Customer_List_INC">#REF!</definedName>
    <definedName name="Customer_List_Inc_ColA">#REF!</definedName>
    <definedName name="Customer_List_INC_Row1">#REF!</definedName>
    <definedName name="Customer_List_LTD">#REF!</definedName>
    <definedName name="Customer_List_LTD_COLA">#REF!</definedName>
    <definedName name="Customer_List_LTD_Row1">#REF!</definedName>
    <definedName name="Customers">[61]Validation!$A$1:$A$109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1_">[19]DCF!#REF!</definedName>
    <definedName name="D2_">[19]DCF!#REF!</definedName>
    <definedName name="D3_">[19]DCF!#REF!</definedName>
    <definedName name="D4_">[19]DCF!#REF!</definedName>
    <definedName name="D5_">[19]DCF!#REF!</definedName>
    <definedName name="DAC">'[1]טורים 98'!$A$1:$AY$145</definedName>
    <definedName name="DAL_RESERVED">#REF!</definedName>
    <definedName name="DALFirstRange">#REF!</definedName>
    <definedName name="DALS_GrandTotal">#REF!</definedName>
    <definedName name="DALS_Heading">#REF!</definedName>
    <definedName name="data">#REF!</definedName>
    <definedName name="Data_Base">#REF!</definedName>
    <definedName name="Data_ColA">#REF!</definedName>
    <definedName name="Data_For_Pivots" localSheetId="10">OFFSET(#REF!,0,0,COUNTA(Data_ColA),COUNTA(Data_Row1))</definedName>
    <definedName name="Data_For_Pivots">OFFSET(#REF!,0,0,COUNTA(Data_ColA),COUNTA(Data_Row1))</definedName>
    <definedName name="Data_Row1">#REF!</definedName>
    <definedName name="DATA2">#REF!</definedName>
    <definedName name="_xlnm.Database">#REF!</definedName>
    <definedName name="Database_MI">[62]TRAVEL96!#REF!</definedName>
    <definedName name="Database1">OFFSET([63]Data!$A$1,0,0,COUNTA([63]Data!$A$1:$A$65536),COUNTA([63]Data!$A$1:$IV$1))</definedName>
    <definedName name="DATE">'[29]Cover - Cons'!$A$19</definedName>
    <definedName name="date2">[64]Balance!$B$1</definedName>
    <definedName name="DATE4">#REF!</definedName>
    <definedName name="days_over">[63]Validation!$M$1:$M$2+[63]Validation!$M$2:$M$13</definedName>
    <definedName name="db_balance">[65]db_balance!$A$6:$Q$124</definedName>
    <definedName name="dcf">#REF!</definedName>
    <definedName name="dcf_hazardous">[66]LBOLONG!#REF!</definedName>
    <definedName name="dcf_passenger">[66]LBOLONG!#REF!</definedName>
    <definedName name="dcf_solid">[66]LBOLONG!#REF!</definedName>
    <definedName name="DCFSUM1">#REF!</definedName>
    <definedName name="DCFSUM5">[19]DCF!#REF!</definedName>
    <definedName name="dd">#REF!</definedName>
    <definedName name="ddd">#REF!</definedName>
    <definedName name="dddd">#REF!</definedName>
    <definedName name="DDOLAR">#REF!</definedName>
    <definedName name="debt">#REF!</definedName>
    <definedName name="Dec_00">'[10]H.C. &amp; S- Dvir'!$X$1:$X$65536</definedName>
    <definedName name="Dec_02">#REF!</definedName>
    <definedName name="december">#REF!</definedName>
    <definedName name="december_99">'[67]מדדים ודולר'!#REF!</definedName>
    <definedName name="DED_TAX">#REF!</definedName>
    <definedName name="DeferRev">'[22]Dec-Consolidation'!$U$79</definedName>
    <definedName name="DefStockComp">'[22]Dec-Consolidation'!$U$103</definedName>
    <definedName name="DELPHONE">#N/A</definedName>
    <definedName name="DEM">VLOOKUP("DEM",[68]key!$A$2:$B$26,2,0)</definedName>
    <definedName name="department">#REF!</definedName>
    <definedName name="Department.">#REF!</definedName>
    <definedName name="deposit_interest">'[69]פקדונות וניירות ערך'!$L$12</definedName>
    <definedName name="Deprec_exist">#REF!</definedName>
    <definedName name="Deprec_Proj">#REF!</definedName>
    <definedName name="depreciation">#REF!</definedName>
    <definedName name="Depreciation_factor">#REF!</definedName>
    <definedName name="Deps">[25]Definitions!$A$3:$A$150</definedName>
    <definedName name="DETAIL">#REF!</definedName>
    <definedName name="detailbalance">[43]Balance!$O$9:$P$491</definedName>
    <definedName name="DetailedCapShares">'[70]Detailed Cap'!$V$269</definedName>
    <definedName name="detteis">[43]DETBIL!$E$316</definedName>
    <definedName name="dfg" localSheetId="10" hidden="1">{#N/A,#N/A,FALSE,"מאזן בוחן";"כל_מאזן_בוחן",#N/A,FALSE,"מאזן בוחן"}</definedName>
    <definedName name="dfg" hidden="1">{#N/A,#N/A,FALSE,"מאזן בוחן";"כל_מאזן_בוחן",#N/A,FALSE,"מאזן בוחן"}</definedName>
    <definedName name="diff">'[71]T.B Ltd'!$K$445</definedName>
    <definedName name="dlr" localSheetId="10">#REF!</definedName>
    <definedName name="dlr" localSheetId="9">#REF!</definedName>
    <definedName name="dlr">#REF!</definedName>
    <definedName name="dlr12_94">'[34]מאזן ורוו"ה'!#REF!</definedName>
    <definedName name="dlr12_95">'[34]מאזן ורוו"ה'!#REF!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ms">#REF!</definedName>
    <definedName name="DO">'[1]טורים 98'!$CL$50</definedName>
    <definedName name="DOCS">#N/A</definedName>
    <definedName name="dolar">'[72]תחזית-רווהפ'!$C$62</definedName>
    <definedName name="DOLAR12_96">'[33]מאזן ורוו"ה'!$S$8</definedName>
    <definedName name="dolar3.98">[73]הרכבה!#REF!</definedName>
    <definedName name="dolaravg0399">#REF!</definedName>
    <definedName name="dolaravg998">#REF!</definedName>
    <definedName name="dolarend">[74]מדדים!$E$29</definedName>
    <definedName name="dolarend0399">#REF!</definedName>
    <definedName name="dolarend0998">#REF!</definedName>
    <definedName name="dolarend1298">#REF!</definedName>
    <definedName name="dollar">#REF!</definedName>
    <definedName name="Dollar95">'[75]Income Statement'!$C$25</definedName>
    <definedName name="dollar96">'[75]Income Statement'!$G$25</definedName>
    <definedName name="dollarend900">[76]מדדים!$C$41</definedName>
    <definedName name="dollarex">#REF!</definedName>
    <definedName name="DollarQ1">#REF!</definedName>
    <definedName name="DollarQ2">#REF!</definedName>
    <definedName name="DollarQ3">#REF!</definedName>
    <definedName name="DollarQ4">#REF!</definedName>
    <definedName name="DPR">'[1]טורים 98'!$A$250:$AX$336</definedName>
    <definedName name="DPS">'[1]טורים 98'!$A$154:$AX$249</definedName>
    <definedName name="DR">#REF!</definedName>
    <definedName name="Dream">#REF!</definedName>
    <definedName name="driver">#REF!</definedName>
    <definedName name="DRM">'[1]טורים 98'!$GT$89</definedName>
    <definedName name="drsf">#REF!</definedName>
    <definedName name="DT">#REF!</definedName>
    <definedName name="DTMDA">#REF!</definedName>
    <definedName name="DuetUSA">[21]Sales!#REF!</definedName>
    <definedName name="E">'[8]בית השקעות'!#REF!</definedName>
    <definedName name="E_USD" localSheetId="10">#REF!</definedName>
    <definedName name="E_USD" localSheetId="9">#REF!</definedName>
    <definedName name="E_USD">#REF!</definedName>
    <definedName name="EBIT4">#REF!</definedName>
    <definedName name="EBITDA4">#REF!</definedName>
    <definedName name="EBITDALTM">#REF!</definedName>
    <definedName name="EBITLTM">#REF!</definedName>
    <definedName name="eD_D" localSheetId="10">IF(#REF!&lt;4,0.5,#REF!/4)</definedName>
    <definedName name="eD_D" localSheetId="9">IF(#REF!&lt;4,0.5,#REF!/4)</definedName>
    <definedName name="eD_D">IF(#REF!&lt;4,0.5,#REF!/4)</definedName>
    <definedName name="eD_DR" localSheetId="10">IF('Cash Flow'!eD_D&lt;1,#REF!,#REF!/'Cash Flow'!eD_D)</definedName>
    <definedName name="eD_DR" localSheetId="8">IF(eD_D&lt;1,#REF!,#REF!/eD_D)</definedName>
    <definedName name="eD_DR" localSheetId="9">IF('Change in equity'!eD_D&lt;1,#REF!,#REF!/'Change in equity'!eD_D)</definedName>
    <definedName name="eD_DR">IF(eD_D&lt;1,#REF!,#REF!/eD_D)</definedName>
    <definedName name="eD_HL" localSheetId="10">IF(#REF!&lt;4,0.5,#REF!/4)</definedName>
    <definedName name="eD_HL" localSheetId="9">IF(#REF!&lt;4,0.5,#REF!/4)</definedName>
    <definedName name="eD_HL">IF(#REF!&lt;4,0.5,#REF!/4)</definedName>
    <definedName name="eD_HLR" localSheetId="10">IF('Cash Flow'!eD_HL&lt;1,#REF!,#REF!/'Cash Flow'!eD_HL)</definedName>
    <definedName name="eD_HLR" localSheetId="8">IF(eD_HL&lt;1,#REF!,#REF!/eD_HL)</definedName>
    <definedName name="eD_HLR" localSheetId="9">IF('Change in equity'!eD_HL&lt;1,#REF!,#REF!/'Change in equity'!eD_HL)</definedName>
    <definedName name="eD_HLR">IF(eD_HL&lt;1,#REF!,#REF!/eD_HL)</definedName>
    <definedName name="eD_LL" localSheetId="10">IF(#REF!&lt;4,0.5,#REF!/4)</definedName>
    <definedName name="eD_LL" localSheetId="9">IF(#REF!&lt;4,0.5,#REF!/4)</definedName>
    <definedName name="eD_LL">IF(#REF!&lt;4,0.5,#REF!/4)</definedName>
    <definedName name="eD_LLR" localSheetId="10">IF('Cash Flow'!eD_LL&lt;1,#REF!,#REF!/'Cash Flow'!eD_LL)</definedName>
    <definedName name="eD_LLR" localSheetId="8">IF(eD_LL&lt;1,#REF!,#REF!/eD_LL)</definedName>
    <definedName name="eD_LLR" localSheetId="9">IF('Change in equity'!eD_LL&lt;1,#REF!,#REF!/'Change in equity'!eD_LL)</definedName>
    <definedName name="eD_LLR">IF(eD_LL&lt;1,#REF!,#REF!/eD_LL)</definedName>
    <definedName name="eD_O" localSheetId="10">IF(#REF!&lt;4,0.5,#REF!/4)</definedName>
    <definedName name="eD_O" localSheetId="9">IF(#REF!&lt;4,0.5,#REF!/4)</definedName>
    <definedName name="eD_O">IF(#REF!&lt;4,0.5,#REF!/4)</definedName>
    <definedName name="eD_OR" localSheetId="10">IF('Cash Flow'!eD_O&lt;1,#REF!,#REF!/ 'Cash Flow'!eD_O)</definedName>
    <definedName name="eD_OR" localSheetId="8">IF(eD_O&lt;1,#REF!,#REF!/ eD_O)</definedName>
    <definedName name="eD_OR" localSheetId="9">IF('Change in equity'!eD_O&lt;1,#REF!,#REF!/ 'Change in equity'!eD_O)</definedName>
    <definedName name="eD_OR">IF(eD_O&lt;1,#REF!,#REF!/ eD_O)</definedName>
    <definedName name="EDOM">'[1]טורים 98'!$GT$166</definedName>
    <definedName name="EEC">#N/A</definedName>
    <definedName name="eee">#REF!</definedName>
    <definedName name="eight">#REF!</definedName>
    <definedName name="email_gkm">#REF!</definedName>
    <definedName name="EMEABUDGET">#REF!</definedName>
    <definedName name="EMEASUMMARY">#REF!</definedName>
    <definedName name="EmpCOGS_Param">[77]Parameters!#REF!</definedName>
    <definedName name="Emps">[25]Definitions!$C$3:$C$150</definedName>
    <definedName name="empty">'[78]general ledger'!#REF!</definedName>
    <definedName name="endofdoh">#REF!</definedName>
    <definedName name="Entity">#REF!</definedName>
    <definedName name="Entity.">#REF!</definedName>
    <definedName name="entity_list">[79]Sheet1!$A$1:$A$3</definedName>
    <definedName name="Entry_Level_ASP">#REF!</definedName>
    <definedName name="Entry_Level_Monthly_Sales_Division">#REF!</definedName>
    <definedName name="Entry_Level_Subs.Monthly_Sales_Division">#REF!</definedName>
    <definedName name="Entry_Level_Subscription_ASP">#REF!</definedName>
    <definedName name="EPS">#REF!</definedName>
    <definedName name="EPS_PROFORMA">'[80]רווח למניה-פרופורמה'!$A$1:$H$32,'[80]רווח למניה-פרופורמה'!$A$33:$I$76</definedName>
    <definedName name="EQUITY1">#REF!</definedName>
    <definedName name="EQUITY2">#REF!</definedName>
    <definedName name="Erisa" localSheetId="10" hidden="1">{#N/A,#N/A,FALSE,"מאזן בוחן";"כל_מאזן_בוחן",#N/A,FALSE,"מאזן בוחן"}</definedName>
    <definedName name="Erisa" hidden="1">{#N/A,#N/A,FALSE,"מאזן בוחן";"כל_מאזן_בוחן",#N/A,FALSE,"מאזן בוחן"}</definedName>
    <definedName name="ert">#REF!</definedName>
    <definedName name="ESOP_grants">'[26] ESOP'!$B$5:$M$117</definedName>
    <definedName name="EUR">VLOOKUP("EUR",[68]key!$A$2:$B$26,2,0)</definedName>
    <definedName name="Euro" localSheetId="10">#REF!</definedName>
    <definedName name="Euro" localSheetId="9">#REF!</definedName>
    <definedName name="Euro">#REF!</definedName>
    <definedName name="EuropeQ1">[18]Summary!$B$60</definedName>
    <definedName name="EuropeQ2">[18]Summary!$C$60</definedName>
    <definedName name="EuropeQ3">[18]Summary!$D$60</definedName>
    <definedName name="EuropeQ4">[18]Summary!$E$60</definedName>
    <definedName name="ex">#REF!</definedName>
    <definedName name="ExactAddinConnection" hidden="1">"100"</definedName>
    <definedName name="ExactAddinConnection.001" hidden="1">"FREXACT;001;Christian;1"</definedName>
    <definedName name="ExactAddinConnection.002" hidden="1">"COMPTA2000;001;daniel;1"</definedName>
    <definedName name="ExactAddinConnection.100" hidden="1">"MAGICUK1;001;kcockburn;1"</definedName>
    <definedName name="exch96">'[81]תזרים מזומנים'!$L$4</definedName>
    <definedName name="EXCLUDE">#N/A</definedName>
    <definedName name="exercise_options">#REF!</definedName>
    <definedName name="existing">'[82]Revenue calc.'!$L$12:$L$14</definedName>
    <definedName name="exit">#REF!</definedName>
    <definedName name="Exp._Reimbursement">[53]Validation!#REF!</definedName>
    <definedName name="EXPENSE">#REF!</definedName>
    <definedName name="ExpenseCategory">[83]EXR!$K$5:$K$183</definedName>
    <definedName name="expenses">#REF!</definedName>
    <definedName name="_xlnm.Extract">[62]TRAVEL96!#REF!</definedName>
    <definedName name="Extract_MI">[62]TRAVEL96!#REF!</definedName>
    <definedName name="EY">#REF!</definedName>
    <definedName name="F">[27]consolidated!$G$1</definedName>
    <definedName name="F3_geographic_areas">#REF!</definedName>
    <definedName name="F3_R_AND_D">#REF!</definedName>
    <definedName name="F3_S_AND_M">#REF!</definedName>
    <definedName name="Fabrice">[84]Sheet1!$B$1:$B$3</definedName>
    <definedName name="factor">#REF!</definedName>
    <definedName name="Families">[85]General!$I$1:$L$113</definedName>
    <definedName name="FamiliesNames">[86]General!$D$3:$E$44</definedName>
    <definedName name="Far_East_ASP">#REF!</definedName>
    <definedName name="Far_East_Monthly_Sales_Division">#REF!</definedName>
    <definedName name="fas_123">#REF!</definedName>
    <definedName name="FD_SHARES">'[87]VALUE MATRIX'!#REF!</definedName>
    <definedName name="fdfghdf" localSheetId="10" hidden="1">{"inputs raw data",#N/A,TRUE,"INPUT"}</definedName>
    <definedName name="fdfghdf" hidden="1">{"inputs raw data",#N/A,TRUE,"INPUT"}</definedName>
    <definedName name="fdsafdsa" localSheetId="10">{"Price","ICTG","TS131","D","0","0","H"}</definedName>
    <definedName name="fdsafdsa">{"Price","ICTG","TS131","D","0","0","H"}</definedName>
    <definedName name="Feb_02">#REF!</definedName>
    <definedName name="february_2000">'[67]מדדים ודולר'!#REF!</definedName>
    <definedName name="ff">'[88]Balance Sheet'!$O$1:$X$38</definedName>
    <definedName name="FFDSDSFSF">#REF!</definedName>
    <definedName name="fff">#REF!</definedName>
    <definedName name="fgh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g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IN_OINC">'[22]Dec-Consolidation'!$U$156</definedName>
    <definedName name="five">#REF!</definedName>
    <definedName name="fix">#REF!</definedName>
    <definedName name="FixedAssets">[89]FA!$A$3:$O$44</definedName>
    <definedName name="FMV_BS">#REF!</definedName>
    <definedName name="FoodCon2001">#REF!</definedName>
    <definedName name="FoodCon2002">#REF!</definedName>
    <definedName name="FoodCon2003">#REF!</definedName>
    <definedName name="four">#REF!</definedName>
    <definedName name="fournimmo">[43]DETBIL!$E$323</definedName>
    <definedName name="France">[90]Balance!$R$11:$U$230</definedName>
    <definedName name="FRF">VLOOKUP("FRF",[68]key!$A$2:$B$26,2,0)</definedName>
    <definedName name="FTDUSA">[21]Sales!#REF!</definedName>
    <definedName name="Full_CANE_ASP">#REF!</definedName>
    <definedName name="Full_CANE_Monthly_Sales_Division">#REF!</definedName>
    <definedName name="Full_CANE_Subs.Monthly_Sales_Division">#REF!</definedName>
    <definedName name="Full_CANE_Subscription_ASP">#REF!</definedName>
    <definedName name="FX_Rate">[29]ExchangeRates!$B$250</definedName>
    <definedName name="g">[27]consolidated!$G$1</definedName>
    <definedName name="GA">#REF!</definedName>
    <definedName name="Gardening2001">#REF!</definedName>
    <definedName name="Gardening2002">#REF!</definedName>
    <definedName name="Gardening2003">#REF!</definedName>
    <definedName name="GBP" localSheetId="10">#REF!</definedName>
    <definedName name="GBP">'[91]P&amp;L By Branch Total BOD'!$AT$35</definedName>
    <definedName name="GBPAV">#REF!</definedName>
    <definedName name="GBPN">#REF!</definedName>
    <definedName name="GC">'[1]טורים 98'!$GT$62</definedName>
    <definedName name="GCM">'[1]טורים 98'!$HD$64</definedName>
    <definedName name="GCT">'[1]טורים 98'!$GW$69</definedName>
    <definedName name="GDT">'[92]Financial Summary'!$B$38</definedName>
    <definedName name="generic_month">#REF!</definedName>
    <definedName name="geographical_destinations">#REF!</definedName>
    <definedName name="GG">#REF!</definedName>
    <definedName name="ggg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gg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Glen">#REF!</definedName>
    <definedName name="GnAExp">'[22]Dec-Consolidation'!$U$140</definedName>
    <definedName name="GPROTOKL">'[9]ער"ז דוח מס:מיעוט'!$L$141:$BS$528</definedName>
    <definedName name="gr">#REF!</definedName>
    <definedName name="GRADE">#N/A</definedName>
    <definedName name="gross">#REF!</definedName>
    <definedName name="GROUP">#N/A</definedName>
    <definedName name="Group_Row1">#REF!</definedName>
    <definedName name="growth" localSheetId="10">[93]Sheet1!$B$113</definedName>
    <definedName name="growth" localSheetId="9">#REF!</definedName>
    <definedName name="growth">#REF!</definedName>
    <definedName name="growth1">#REF!</definedName>
    <definedName name="grsf">#REF!</definedName>
    <definedName name="H">#REF!</definedName>
    <definedName name="havraa">#REF!</definedName>
    <definedName name="HD_HATSARA">#REF!</definedName>
    <definedName name="HD_PROTOCOL">#REF!</definedName>
    <definedName name="HEALTH">#REF!</definedName>
    <definedName name="HH">#REF!</definedName>
    <definedName name="hhh" localSheetId="10" hidden="1">{#N/A,#N/A,FALSE,"מאזן בוחן";"כל_מאזן_בוחן",#N/A,FALSE,"מאזן בוחן"}</definedName>
    <definedName name="hhh" hidden="1">{#N/A,#N/A,FALSE,"מאזן בוחן";"כל_מאזן_בוחן",#N/A,FALSE,"מאזן בוחן"}</definedName>
    <definedName name="His">#REF!</definedName>
    <definedName name="Hist_bs">#REF!</definedName>
    <definedName name="Hist_is">#REF!</definedName>
    <definedName name="HM_HATSARA">#REF!</definedName>
    <definedName name="HM_PROTOCOL">#REF!</definedName>
    <definedName name="HOCREDFLAG">#N/A</definedName>
    <definedName name="HOCREDSTOP">#N/A</definedName>
    <definedName name="hod" localSheetId="1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>#REF!</definedName>
    <definedName name="Home2001">#REF!</definedName>
    <definedName name="Home2002">#REF!</definedName>
    <definedName name="Home2003">#REF!</definedName>
    <definedName name="HOMEXP">#N/A</definedName>
    <definedName name="HOPHONE">#N/A</definedName>
    <definedName name="HOREF">#N/A</definedName>
    <definedName name="HOSAN">#N/A</definedName>
    <definedName name="HOUSECODE">#N/A</definedName>
    <definedName name="houy" localSheetId="10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OVATCODE">#N/A</definedName>
    <definedName name="HOVATRATE">#N/A</definedName>
    <definedName name="HOZIP">#N/A</definedName>
    <definedName name="hr_sum">#REF!</definedName>
    <definedName name="HTML_CodePage" hidden="1">1252</definedName>
    <definedName name="HTML_Control" localSheetId="10" hidden="1">{"'Aug Rev Area'!$A$4:$J$120"}</definedName>
    <definedName name="HTML_Control" hidden="1">{"'Aug Rev Area'!$A$4:$J$120"}</definedName>
    <definedName name="HTML_Description" hidden="1">"COMPANY CONFIDENTIAL"</definedName>
    <definedName name="HTML_Email" hidden="1">"mroberts"</definedName>
    <definedName name="HTML_Header" hidden="1">"Aug Rev Area"</definedName>
    <definedName name="HTML_LastUpdate" hidden="1">"8/27/97"</definedName>
    <definedName name="HTML_LineAfter" hidden="1">TRUE</definedName>
    <definedName name="HTML_LineBefore" hidden="1">FALSE</definedName>
    <definedName name="HTML_Name" hidden="1">"Matt Roberts"</definedName>
    <definedName name="HTML_OBDlg2" hidden="1">TRUE</definedName>
    <definedName name="HTML_OBDlg4" hidden="1">TRUE</definedName>
    <definedName name="HTML_OS" hidden="1">0</definedName>
    <definedName name="HTML_PathFile" hidden="1">"E:\groups\Accounting\wwwi\0897 Revenue Detail.htm"</definedName>
    <definedName name="HTML_Title" hidden="1">"Q3RevDetail827"</definedName>
    <definedName name="HUF">'[91]P&amp;L By Branch Total BOD'!$AT$38</definedName>
    <definedName name="HUF_E" localSheetId="10">#REF!</definedName>
    <definedName name="HUF_E" localSheetId="9">#REF!</definedName>
    <definedName name="HUF_E">#REF!</definedName>
    <definedName name="HUF_USD" localSheetId="10">#REF!</definedName>
    <definedName name="HUF_USD" localSheetId="9">#REF!</definedName>
    <definedName name="HUF_USD">#REF!</definedName>
    <definedName name="i">#REF!</definedName>
    <definedName name="iB_D" localSheetId="10">IF(#REF!&lt;4,0.5,#REF!/4)</definedName>
    <definedName name="iB_D" localSheetId="9">IF(#REF!&lt;4,0.5,#REF!/4)</definedName>
    <definedName name="iB_D">IF(#REF!&lt;4,0.5,#REF!/4)</definedName>
    <definedName name="iB_DR" localSheetId="10">IF('Cash Flow'!iB_D&lt;1,#REF!,#REF!/'Cash Flow'!iB_D)</definedName>
    <definedName name="iB_DR" localSheetId="8">IF(iB_D&lt;1,#REF!,#REF!/iB_D)</definedName>
    <definedName name="iB_DR" localSheetId="9">IF('Change in equity'!iB_D&lt;1,#REF!,#REF!/'Change in equity'!iB_D)</definedName>
    <definedName name="iB_DR">IF(iB_D&lt;1,#REF!,#REF!/iB_D)</definedName>
    <definedName name="iB_HL" localSheetId="10">IF(#REF!&lt;4,0.5,#REF!/4)</definedName>
    <definedName name="iB_HL" localSheetId="9">IF(#REF!&lt;4,0.5,#REF!/4)</definedName>
    <definedName name="iB_HL">IF(#REF!&lt;4,0.5,#REF!/4)</definedName>
    <definedName name="iB_HLR" localSheetId="10">IF('Cash Flow'!iB_HL&lt;1,#REF!,#REF!/'Cash Flow'!iB_HL)</definedName>
    <definedName name="iB_HLR" localSheetId="8">IF(iB_HL&lt;1,#REF!,#REF!/iB_HL)</definedName>
    <definedName name="iB_HLR" localSheetId="9">IF('Change in equity'!iB_HL&lt;1,#REF!,#REF!/'Change in equity'!iB_HL)</definedName>
    <definedName name="iB_HLR">IF(iB_HL&lt;1,#REF!,#REF!/iB_HL)</definedName>
    <definedName name="iB_LL" localSheetId="10">IF(#REF!&lt;4,0.5,#REF!/4)</definedName>
    <definedName name="iB_LL" localSheetId="9">IF(#REF!&lt;4,0.5,#REF!/4)</definedName>
    <definedName name="iB_LL">IF(#REF!&lt;4,0.5,#REF!/4)</definedName>
    <definedName name="iB_LLR" localSheetId="10">IF('Cash Flow'!iB_LL&lt;1,#REF!,#REF!/'Cash Flow'!iB_LL)</definedName>
    <definedName name="iB_LLR" localSheetId="8">IF(iB_LL&lt;1,#REF!,#REF!/iB_LL)</definedName>
    <definedName name="iB_LLR" localSheetId="9">IF('Change in equity'!iB_LL&lt;1,#REF!,#REF!/'Change in equity'!iB_LL)</definedName>
    <definedName name="iB_LLR">IF(iB_LL&lt;1,#REF!,#REF!/iB_LL)</definedName>
    <definedName name="iB_O" localSheetId="10">IF(#REF!&lt;4,0.5,#REF!/4)</definedName>
    <definedName name="iB_O" localSheetId="9">IF(#REF!&lt;4,0.5,#REF!/4)</definedName>
    <definedName name="iB_O">IF(#REF!&lt;4,0.5,#REF!/4)</definedName>
    <definedName name="iB_OR" localSheetId="10">IF('Cash Flow'!iB_O&lt;1,#REF!,#REF!/'Cash Flow'!iB_O)</definedName>
    <definedName name="iB_OR" localSheetId="8">IF(iB_O&lt;1,#REF!,#REF!/iB_O)</definedName>
    <definedName name="iB_OR" localSheetId="9">IF('Change in equity'!iB_O&lt;1,#REF!,#REF!/'Change in equity'!iB_O)</definedName>
    <definedName name="iB_OR">IF(iB_O&lt;1,#REF!,#REF!/iB_O)</definedName>
    <definedName name="ID">#N/A</definedName>
    <definedName name="II">#REF!</definedName>
    <definedName name="implied_call_volatility">'[45]Page 304'!$B$13</definedName>
    <definedName name="inc_denis">[94]Inc!#REF!</definedName>
    <definedName name="inc_jim">[94]Inc!#REF!</definedName>
    <definedName name="INC_LTD">#REF!</definedName>
    <definedName name="inc_mark">[94]Inc!#REF!</definedName>
    <definedName name="INC_REPS">#REF!</definedName>
    <definedName name="INC_REPS_ColA">#REF!</definedName>
    <definedName name="Inc_REPS_Row2">#REF!</definedName>
    <definedName name="inc_sum">[94]Inc!$A$2:$C$36</definedName>
    <definedName name="IncConsumer.">#REF!</definedName>
    <definedName name="IncDepartment.">#REF!</definedName>
    <definedName name="INCOME_MONTH">#REF!</definedName>
    <definedName name="IncProfessional.">#REF!</definedName>
    <definedName name="Increase__Decrease_in_Assets" localSheetId="10">#REF!</definedName>
    <definedName name="Increase__Decrease_in_Assets" localSheetId="9">#REF!</definedName>
    <definedName name="Increase__Decrease_in_Assets">#REF!</definedName>
    <definedName name="INDE">#REF!</definedName>
    <definedName name="Index">#REF!</definedName>
    <definedName name="Index01">#REF!</definedName>
    <definedName name="inf">[95]Infl!$M$39</definedName>
    <definedName name="Inflation_Assump.1997">#REF!</definedName>
    <definedName name="Inflation_Assump.1998">#REF!</definedName>
    <definedName name="Inflation_Assump.1999">#REF!</definedName>
    <definedName name="Inflation_Assump.2000">#REF!</definedName>
    <definedName name="Inflation_Assump.2001">#REF!</definedName>
    <definedName name="Inflation_Assump.2002">#REF!</definedName>
    <definedName name="interest">'[45]Page 300'!$B$6</definedName>
    <definedName name="Interest_rates_on_creditory_account">#REF!</definedName>
    <definedName name="Interest_rates_on_debitory_account">#REF!</definedName>
    <definedName name="IntermediateCapShares">'[70]Intermediate cap'!$V$41</definedName>
    <definedName name="InvAmt" localSheetId="10">#REF!</definedName>
    <definedName name="InvAmt" localSheetId="9">#REF!</definedName>
    <definedName name="InvAmt">#REF!</definedName>
    <definedName name="INVDATE" localSheetId="10">#N/A</definedName>
    <definedName name="InvDate" localSheetId="9">#REF!</definedName>
    <definedName name="InvDate">#REF!</definedName>
    <definedName name="INVNUM">#N/A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39994.4205902778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38959.4187268519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_divisional">[66]LBOLONG!#REF!</definedName>
    <definedName name="Israel">#REF!</definedName>
    <definedName name="Israli_Monthly_Base_salaries">#REF!</definedName>
    <definedName name="ITL">VLOOKUP("ITL",[68]key!$A$2:$B$26,2,0)</definedName>
    <definedName name="J">[4]הכנסות!#REF!</definedName>
    <definedName name="Jan_00">'[10]H.C. &amp; S- Dvir'!$J$1:$J$65536</definedName>
    <definedName name="Jan_02">#REF!</definedName>
    <definedName name="januar_2000">'[67]מדדים ודולר'!#REF!</definedName>
    <definedName name="journal">[96]Journal!$A$3:$A$233</definedName>
    <definedName name="journalcredit">[96]Journal!$D$3:$D$233</definedName>
    <definedName name="journaldebit">[96]Journal!$C$3:$C$233</definedName>
    <definedName name="JPY">'[91]P&amp;L By Branch Total BOD'!$AT$37</definedName>
    <definedName name="Jul_02">#REF!</definedName>
    <definedName name="jul_detail">#REF!</definedName>
    <definedName name="July_00">'[10]H.C. &amp; S- Dvir'!$R$1:$R$65536</definedName>
    <definedName name="Jun_00">'[10]H.C. &amp; S- Dvir'!$P$1:$P$65536</definedName>
    <definedName name="Jun_02">#REF!</definedName>
    <definedName name="june">'[97]6.99'!$A$3:$K$105</definedName>
    <definedName name="k">'[98]Facility Charts'!$B$28</definedName>
    <definedName name="KablanutInQ1">#REF!</definedName>
    <definedName name="KablanutInQ2">#REF!</definedName>
    <definedName name="KablanutInQ3">#REF!</definedName>
    <definedName name="KablanutInQ4">#REF!</definedName>
    <definedName name="KidsShelves2001">#REF!</definedName>
    <definedName name="KidsShelves2002">#REF!</definedName>
    <definedName name="KidsShelves2003">#REF!</definedName>
    <definedName name="kjh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K">#REF!</definedName>
    <definedName name="kl" localSheetId="10">'Cash Flow'!cntl_eD+'Cash Flow'!cntl_ib+'Cash Flow'!cntl_S+'Cash Flow'!cntl_o</definedName>
    <definedName name="kl" localSheetId="8">cntl_eD+cntl_ib+cntl_S+cntl_o</definedName>
    <definedName name="kl" localSheetId="9">'Change in equity'!cntl_eD+'Change in equity'!cntl_ib+'Change in equity'!cntl_S+'Change in equity'!cntl_o</definedName>
    <definedName name="kl">cntl_eD+cntl_ib+cntl_S+cntl_o</definedName>
    <definedName name="L" localSheetId="10">#REF!</definedName>
    <definedName name="l" localSheetId="8">IF(eD_D&lt;1,#REF!,#REF!/eD_D)</definedName>
    <definedName name="l" localSheetId="9">IF('Change in equity'!eD_D&lt;1,#REF!,#REF!/'Change in equity'!eD_D)</definedName>
    <definedName name="l">IF(eD_D&lt;1,#REF!,#REF!/eD_D)</definedName>
    <definedName name="L_Adjust">[99]Links!$H$1:$H$65536</definedName>
    <definedName name="L_AJE_Tot">[99]Links!$G$1:$G$65536</definedName>
    <definedName name="L_CY_Beg">[99]Links!$F$1:$F$65536</definedName>
    <definedName name="L_CY_End">[99]Links!$J$1:$J$65536</definedName>
    <definedName name="L_PY_End">[99]Links!$K$1:$K$65536</definedName>
    <definedName name="L_RJE_Tot">[99]Links!$I$1:$I$65536</definedName>
    <definedName name="LaborQ1">[18]TotalAll!$BN$183</definedName>
    <definedName name="LaborQ2">[18]TotalAll!$BO$183</definedName>
    <definedName name="LaborQ3">[18]TotalAll!$BP$183</definedName>
    <definedName name="LaborQ4">[18]TotalAll!$BQ$183</definedName>
    <definedName name="laptop">#REF!</definedName>
    <definedName name="LBO_MODEL_PRINT">[66]LBOLONG!$A$1:$G$43,[66]LBOLONG!$H$44:$T$99,[66]LBOLONG!$U$143:$AF$204,[66]LBOLONG!$AG$205:$AR$446,[66]LBOLONG!$AS$447:$BD$564,[66]LBOLONG!$BE$565:$BN$605,[66]LBOLONG!$BO$606:$BX$662,[66]LBOLONG!$CK$719:$CR$768</definedName>
    <definedName name="lc">[100]Israel!$AA$97:$AC$107</definedName>
    <definedName name="Leslie">#REF!</definedName>
    <definedName name="LIABIL">#REF!</definedName>
    <definedName name="LICENCE">#N/A</definedName>
    <definedName name="LicRev">'[22]Dec-Consolidation'!$U$116</definedName>
    <definedName name="limcount" hidden="1">1</definedName>
    <definedName name="Line">"_____ "</definedName>
    <definedName name="List_LevelAssurance">'[101]Drop Down'!$B$2:$B$5</definedName>
    <definedName name="List_TypeProcedure">'[101]Drop Down'!$A$2:$A$7</definedName>
    <definedName name="LL">#REF!</definedName>
    <definedName name="LLL">'[9]ער"ז דוח מס:מיעוט'!$L$9:$BS$651</definedName>
    <definedName name="lllll" localSheetId="10" hidden="1">{#N/A,#N/A,FALSE,"מאזן בוחן";"כל_מאזן_בוחן",#N/A,FALSE,"מאזן בוחן"}</definedName>
    <definedName name="lllll" hidden="1">{#N/A,#N/A,FALSE,"מאזן בוחן";"כל_מאזן_בוחן",#N/A,FALSE,"מאזן בוחן"}</definedName>
    <definedName name="LOCKDATE">#N/A</definedName>
    <definedName name="LTD_INC">#REF!</definedName>
    <definedName name="LTDefeRev">'[22]Dec-Consolidation'!$U$96</definedName>
    <definedName name="ltm">#REF!</definedName>
    <definedName name="LUAAsia">[21]Sales!#REF!</definedName>
    <definedName name="LUALA">[21]Sales!#REF!</definedName>
    <definedName name="LUAUSA">[21]Sales!#REF!</definedName>
    <definedName name="LYN">'[102]USA Departmental'!#REF!</definedName>
    <definedName name="m">'[103]Consolidation '!#REF!</definedName>
    <definedName name="m_cb">#REF!</definedName>
    <definedName name="ma">'[104]Loan Master - BS loans'!#REF!</definedName>
    <definedName name="madad1_1294">[105]ביאורים!#REF!</definedName>
    <definedName name="madad1_1295">[105]ביאורים!#REF!</definedName>
    <definedName name="madad1_1296">[105]ביאורים!#REF!</definedName>
    <definedName name="madad1_1297">[105]ביאורים!#REF!</definedName>
    <definedName name="madad1_397">[105]ביאורים!#REF!</definedName>
    <definedName name="MADAD12_94">'[33]מאזן ורוו"ה'!$R$10</definedName>
    <definedName name="MADAD12_96">'[33]מאזן ורוו"ה'!$R$8</definedName>
    <definedName name="madad1294">[105]ביאורים!#REF!</definedName>
    <definedName name="madad1295">[105]ביאורים!#REF!</definedName>
    <definedName name="madad1296">[105]ביאורים!#REF!</definedName>
    <definedName name="madad1297">[105]ביאורים!#REF!</definedName>
    <definedName name="MADAD3_98">'[33]מאזן ורוו"ה'!$R$5</definedName>
    <definedName name="madad397">[105]ביאורים!#REF!</definedName>
    <definedName name="madad398">[105]ביאורים!#REF!</definedName>
    <definedName name="MAIN">'[1]טורים 98'!$GT$15</definedName>
    <definedName name="mainmenu">#REF!</definedName>
    <definedName name="Mainsheet">[106]Main!#REF!</definedName>
    <definedName name="Mainsheet1">[106]Main!#REF!</definedName>
    <definedName name="Mainsheet2">[106]Main!#REF!</definedName>
    <definedName name="major_customers">#REF!</definedName>
    <definedName name="Managers">[79]Sheet1!$B$1:$B$3</definedName>
    <definedName name="mang_sum">'[94]G&amp;A'!$A$4:$I$19</definedName>
    <definedName name="manp_sum">#REF!</definedName>
    <definedName name="MANREP">#N/A</definedName>
    <definedName name="MANUFACT.">#REF!</definedName>
    <definedName name="manufacturing">#REF!</definedName>
    <definedName name="mar">'[104]Loan Master - BS loans'!#REF!</definedName>
    <definedName name="Mar_02">#REF!</definedName>
    <definedName name="Mar_99">'[10]H.C. &amp; S- Dvir'!$L$1:$L$65536</definedName>
    <definedName name="march_2000">'[67]מדדים ודולר'!#REF!</definedName>
    <definedName name="MARK">#N/A</definedName>
    <definedName name="market_backup">#REF!</definedName>
    <definedName name="marketing_manp">[94]MKTG!$B$28:$E$29</definedName>
    <definedName name="marketing_sum">[94]MKTG!$B$2:$E$26</definedName>
    <definedName name="mars">'[107]3.99'!$A$3:$K$101</definedName>
    <definedName name="MATCH1">#N/A</definedName>
    <definedName name="MATCH2">#N/A</definedName>
    <definedName name="May_00">'[10]H.C. &amp; S- Dvir'!$O$1:$O$65536</definedName>
    <definedName name="May_02">#REF!</definedName>
    <definedName name="MAZAN">[108]MAZAN!$A$5:$D$162</definedName>
    <definedName name="mcs03g.ReqArray" localSheetId="10">{"Compustat","TEN","Q53","Q","0","0","H"}</definedName>
    <definedName name="mcs03g.ReqArray">{"Compustat","TEN","Q53","Q","0","0","H"}</definedName>
    <definedName name="MDA">#REF!</definedName>
    <definedName name="mdd12_94">'[34]מאזן ורוו"ה'!#REF!</definedName>
    <definedName name="mdd12_95">'[34]מאזן ורוו"ה'!#REF!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E">#REF!</definedName>
    <definedName name="MEMO">#N/A</definedName>
    <definedName name="mensuel">[28]Balance!$T$11:$T$163</definedName>
    <definedName name="Mensuelv2">[58]Balance!#REF!</definedName>
    <definedName name="MERKZ">'[1]טורים 98'!$GT$120</definedName>
    <definedName name="mex">'[109]NUMD Proj'!#REF!</definedName>
    <definedName name="Mid_Level_ASP">#REF!</definedName>
    <definedName name="Mid_Level_Monthly_Sales_Division">#REF!</definedName>
    <definedName name="MIMUN_">#REF!</definedName>
    <definedName name="MIMUNNIS">#REF!</definedName>
    <definedName name="Minimum_Cash">[110]DCF!#REF!</definedName>
    <definedName name="Misc.">#REF!</definedName>
    <definedName name="MIUT">#REF!</definedName>
    <definedName name="MM">'[4]הוצאות '!#REF!</definedName>
    <definedName name="ModelType">0</definedName>
    <definedName name="Modified_Projections">#REF!</definedName>
    <definedName name="Month">'[111]Salary Parameters - Defaults'!$J$1:$J$36</definedName>
    <definedName name="month_of_report">#REF!</definedName>
    <definedName name="MonthLastYear">#REF!</definedName>
    <definedName name="MonthLastYearIncome">#REF!</definedName>
    <definedName name="MonthLastYearQuantity">#REF!</definedName>
    <definedName name="Months">[41]Index!$D$2:$D$13</definedName>
    <definedName name="MonthThisYear">#REF!</definedName>
    <definedName name="MonthThisYearIncome">#REF!</definedName>
    <definedName name="MonthThisYearQuantity">#REF!</definedName>
    <definedName name="Moshe">[84]Sheet1!$B$1:$B$3</definedName>
    <definedName name="mpsf">#REF!</definedName>
    <definedName name="ms">[112]sample!#REF!</definedName>
    <definedName name="mssf">#REF!</definedName>
    <definedName name="mssf2">#REF!</definedName>
    <definedName name="MTMT04">[59]shar!#REF!</definedName>
    <definedName name="MTMT06">[59]shar!#REF!</definedName>
    <definedName name="MTMT12">[59]shar!#REF!</definedName>
    <definedName name="MTMT14">[59]shar!#REF!</definedName>
    <definedName name="MTMT16">[59]shar!#REF!</definedName>
    <definedName name="N">#REF!</definedName>
    <definedName name="n_cb">#REF!</definedName>
    <definedName name="n_d_1">'[113]Telsys option'!#REF!</definedName>
    <definedName name="n_d_2">'[113]Telsys option'!#REF!</definedName>
    <definedName name="n_d1">#REF!</definedName>
    <definedName name="n_d2">#REF!</definedName>
    <definedName name="name">'[114]LBO-assumptions'!$A$1</definedName>
    <definedName name="name2">#REF!</definedName>
    <definedName name="NationalPartner">#REF!</definedName>
    <definedName name="Navigation_Menu">#REF!</definedName>
    <definedName name="NET_DEBT">'[87]VALUE MATRIX'!#REF!</definedName>
    <definedName name="Net_proceeds">#REF!</definedName>
    <definedName name="NetRate97PremDiscount">#REF!</definedName>
    <definedName name="NetRate97SchedRate">#REF!</definedName>
    <definedName name="NetRate97XMod">#REF!</definedName>
    <definedName name="NetRate98PremDiscount">#REF!</definedName>
    <definedName name="NetRate98SchedRate">#REF!</definedName>
    <definedName name="NetRate98XMod">#REF!</definedName>
    <definedName name="Neuron">#REF!</definedName>
    <definedName name="Neuron_new_equity">#REF!</definedName>
    <definedName name="new">#REF!</definedName>
    <definedName name="new_assets">#REF!</definedName>
    <definedName name="New_assets_summery">#REF!</definedName>
    <definedName name="newoffice">[50]בקרות!$B$12</definedName>
    <definedName name="NIAROT">'[1]טורים 98'!$GT$145</definedName>
    <definedName name="NIARTA">'[7]שמ"מ מ"ה'!#REF!</definedName>
    <definedName name="NIATA">'[7]שמ"מ מ"ה'!#REF!</definedName>
    <definedName name="nine">#REF!</definedName>
    <definedName name="NIS" localSheetId="10">'[1]טורים 98'!$BQ$1:$CR$333</definedName>
    <definedName name="NIS">'[91]P&amp;L By Branch Total BOD'!$AT$39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sko">#REF!</definedName>
    <definedName name="Nisko_new_equity">#REF!</definedName>
    <definedName name="NN">#REF!</definedName>
    <definedName name="nnn">'[104]Loan Master - BS loans'!#REF!</definedName>
    <definedName name="Non_00">'[10]H.C. &amp; S- Dvir'!$W$1:$W$65536</definedName>
    <definedName name="NONO">[79]Sheet1!$E$1:$E$2</definedName>
    <definedName name="NONo___DeviceUSA">[21]Sales!#REF!</definedName>
    <definedName name="NONOUSA">[21]Sales!#REF!</definedName>
    <definedName name="Note_1" localSheetId="10">#REF!</definedName>
    <definedName name="Note_1" localSheetId="9">#REF!</definedName>
    <definedName name="Note_1">#REF!</definedName>
    <definedName name="Notes">#REF!</definedName>
    <definedName name="Notes_receiv">'[22]Dec-Consolidation'!$U$104</definedName>
    <definedName name="Nov_02">#REF!</definedName>
    <definedName name="NSProjectionMethodIndex">'[115]Non-Statistical Sampling Master'!$C$63</definedName>
    <definedName name="NSRequiredLevelOfEvidenceItems">'[115]Non-Statistical Sampling Master'!$C$50:$C$53</definedName>
    <definedName name="NvsASD">"V2001-03-31"</definedName>
    <definedName name="NvsAutoDrillOk">"VN"</definedName>
    <definedName name="NvsElapsedTime">0.0000971064800978638</definedName>
    <definedName name="NvsEndTime">37032.7249042824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"%,X,R"</definedName>
    <definedName name="NvsPanelBusUnit">"V"</definedName>
    <definedName name="NvsPanelEffdt">"V1998-01-01"</definedName>
    <definedName name="NvsPanelSetid">"VEPNY1"</definedName>
    <definedName name="NvsReqBU">"VEPNY1"</definedName>
    <definedName name="NvsReqBUOnly">"VY"</definedName>
    <definedName name="NvsTransLed">"VN"</definedName>
    <definedName name="NvsTreeASD">"V2001-03-31"</definedName>
    <definedName name="NvsValTbl.ACCOUNT">"GL_ACCOUNT_TBL"</definedName>
    <definedName name="o">[4]תקנים!$A$1:$L$54</definedName>
    <definedName name="O_D" localSheetId="10">IF(#REF!&lt;4,0.5,#REF!/4)</definedName>
    <definedName name="O_D" localSheetId="9">IF(#REF!&lt;4,0.5,#REF!/4)</definedName>
    <definedName name="O_D">IF(#REF!&lt;4,0.5,#REF!/4)</definedName>
    <definedName name="O_DR" localSheetId="10">IF('Cash Flow'!O_D&lt;1,#REF!,#REF!/'Cash Flow'!O_D)</definedName>
    <definedName name="O_DR" localSheetId="8">IF(O_D&lt;1,#REF!,#REF!/O_D)</definedName>
    <definedName name="O_DR" localSheetId="9">IF('Change in equity'!O_D&lt;1,#REF!,#REF!/'Change in equity'!O_D)</definedName>
    <definedName name="O_DR">IF(O_D&lt;1,#REF!,#REF!/O_D)</definedName>
    <definedName name="O_HL" localSheetId="10">IF(#REF!&lt;4,0.5,#REF!/4)</definedName>
    <definedName name="O_HL" localSheetId="9">IF(#REF!&lt;4,0.5,#REF!/4)</definedName>
    <definedName name="O_HL">IF(#REF!&lt;4,0.5,#REF!/4)</definedName>
    <definedName name="O_HLR" localSheetId="10">IF('Cash Flow'!O_HL&lt;1,#REF!,#REF!/'Cash Flow'!O_HL)</definedName>
    <definedName name="O_HLR" localSheetId="8">IF(O_HL&lt;1,#REF!,#REF!/O_HL)</definedName>
    <definedName name="O_HLR" localSheetId="9">IF('Change in equity'!O_HL&lt;1,#REF!,#REF!/'Change in equity'!O_HL)</definedName>
    <definedName name="O_HLR">IF(O_HL&lt;1,#REF!,#REF!/O_HL)</definedName>
    <definedName name="O_LL" localSheetId="10">IF(#REF!&lt;4,1.5,#REF!/4)</definedName>
    <definedName name="O_LL" localSheetId="9">IF(#REF!&lt;4,1.5,#REF!/4)</definedName>
    <definedName name="O_LL">IF(#REF!&lt;4,1.5,#REF!/4)</definedName>
    <definedName name="O_LLR" localSheetId="10">IF('Cash Flow'!O_LL&lt;1,#REF!,#REF!/'Cash Flow'!O_LL)</definedName>
    <definedName name="O_LLR" localSheetId="8">IF(O_LL&lt;1,#REF!,#REF!/O_LL)</definedName>
    <definedName name="O_LLR" localSheetId="9">IF('Change in equity'!O_LL&lt;1,#REF!,#REF!/'Change in equity'!O_LL)</definedName>
    <definedName name="O_LLR">IF(O_LL&lt;1,#REF!,#REF!/O_LL)</definedName>
    <definedName name="O_O" localSheetId="10">IF(#REF!&lt;4,0.5,#REF!/4)</definedName>
    <definedName name="O_O" localSheetId="9">IF(#REF!&lt;4,0.5,#REF!/4)</definedName>
    <definedName name="O_O">IF(#REF!&lt;4,0.5,#REF!/4)</definedName>
    <definedName name="O_OR" localSheetId="10">IF('Cash Flow'!O_O&lt;1,#REF!,#REF!/'Cash Flow'!O_O)</definedName>
    <definedName name="O_OR" localSheetId="8">IF(O_O&lt;1,#REF!,#REF!/O_O)</definedName>
    <definedName name="O_OR" localSheetId="9">IF('Change in equity'!O_O&lt;1,#REF!,#REF!/'Change in equity'!O_O)</definedName>
    <definedName name="O_OR">IF(O_O&lt;1,#REF!,#REF!/O_O)</definedName>
    <definedName name="Oct_00">'[10]H.C. &amp; S- Dvir'!$V$1:$V$65536</definedName>
    <definedName name="Oct_02">#REF!</definedName>
    <definedName name="Oct_99">'[10]H.C. &amp; S- Dvir'!$E$1:$E$65536</definedName>
    <definedName name="OD">#REF!</definedName>
    <definedName name="Oem_Dealers_Qauntity">#REF!</definedName>
    <definedName name="officem">[50]בקרות!$B$9</definedName>
    <definedName name="officers_compensation">#REF!</definedName>
    <definedName name="OMG">#REF!</definedName>
    <definedName name="oms">#REF!</definedName>
    <definedName name="one">#REF!</definedName>
    <definedName name="Open_orders_for_Pivots">OFFSET(#REF!,0,0,COUNTA(#REF!),COUNTA(#REF!))</definedName>
    <definedName name="Open_Orders_LTD">#REF!</definedName>
    <definedName name="open_page">#REF!</definedName>
    <definedName name="Openning">#REF!</definedName>
    <definedName name="Operator">#REF!</definedName>
    <definedName name="ORADDRESS">#N/A</definedName>
    <definedName name="ORDERTYPE">#N/A</definedName>
    <definedName name="other_payables">#REF!</definedName>
    <definedName name="otherLA">[21]Sales!#REF!</definedName>
    <definedName name="OtherUSA">[21]Sales!#REF!</definedName>
    <definedName name="p">[27]consolidated!$N$1</definedName>
    <definedName name="P_and_L">#REF!</definedName>
    <definedName name="P_Backup1">#REF!</definedName>
    <definedName name="P_Backup10">#REF!</definedName>
    <definedName name="P_Backup2">#REF!</definedName>
    <definedName name="P_Backup3">#REF!</definedName>
    <definedName name="P_Backup4">#REF!</definedName>
    <definedName name="P_Backup5">#REF!</definedName>
    <definedName name="P_Backup6">#REF!</definedName>
    <definedName name="P_Backup7">#REF!</definedName>
    <definedName name="P_Backup8">#REF!</definedName>
    <definedName name="P_Backup9">#REF!</definedName>
    <definedName name="P_Beta">#REF!</definedName>
    <definedName name="p_cst_dt_tbl">#REF!</definedName>
    <definedName name="P_CTL_PRM">'[116]Data Input'!$C$9</definedName>
    <definedName name="p_download_general">#REF!</definedName>
    <definedName name="p_download_market">#REF!</definedName>
    <definedName name="p_l">#REF!</definedName>
    <definedName name="P_NTM">'[117]Data Input'!#REF!</definedName>
    <definedName name="P_PRI_VAL_DATE">#REF!</definedName>
    <definedName name="p_pricing_date">'[117]General Downloads'!$T$7</definedName>
    <definedName name="P_PRICING_DATE_20D">'[117]General Downloads'!$T$8</definedName>
    <definedName name="p_pricing_date_ly">'[117]General Downloads'!$U$7</definedName>
    <definedName name="P_PRICING_DATE_LY_20D">'[117]General Downloads'!$U$8</definedName>
    <definedName name="P_VAR_CALC">#REF!</definedName>
    <definedName name="PackQ1">[18]TotalAll!$BF$183</definedName>
    <definedName name="PackQ2">[18]TotalAll!$BG$183</definedName>
    <definedName name="PackQ3">[18]TotalAll!$BH$183</definedName>
    <definedName name="PackQ4">[18]TotalAll!$BI$183</definedName>
    <definedName name="PAGE1">#REF!</definedName>
    <definedName name="PAID">#N/A</definedName>
    <definedName name="PARTPAID">#N/A</definedName>
    <definedName name="PASIVE">[24]מאזן!$N$10:$Y$34</definedName>
    <definedName name="PASMAD">'[1]טורים 98'!$FC$152:$GH$245</definedName>
    <definedName name="Passive_Con">#REF!</definedName>
    <definedName name="Passive_ISRAEL">#REF!</definedName>
    <definedName name="PAYACCR">#REF!</definedName>
    <definedName name="PAYINPUT">#REF!</definedName>
    <definedName name="paystub">#REF!</definedName>
    <definedName name="pdest">#REF!</definedName>
    <definedName name="PE_1">[55]Comps!$P$13:$P$20,[55]Comps!#REF!</definedName>
    <definedName name="PE_2">[55]Comps!$P$13:$P$25,[55]Comps!#REF!</definedName>
    <definedName name="PerDay" localSheetId="10">#REF!</definedName>
    <definedName name="PerDay" localSheetId="9">#REF!</definedName>
    <definedName name="PerDay">#REF!</definedName>
    <definedName name="PERSONAL_FINANCIAL">[118]PF!#REF!</definedName>
    <definedName name="phone">#REF!</definedName>
    <definedName name="PIPELINE">'[82]US pipeline'!$A$1:$O$61</definedName>
    <definedName name="PL">#REF!</definedName>
    <definedName name="PL_Con">#REF!</definedName>
    <definedName name="pl_il">#REF!</definedName>
    <definedName name="PLMAD">'[1]טורים 98'!$FC$250:$GH$333</definedName>
    <definedName name="PN_group">#REF!</definedName>
    <definedName name="podatabase">OFFSET('[63]Data -PO (2)'!$A$1,0,0,COUNTA('[63]Data -PO (2)'!$A$1:$A$65536),COUNTA('[63]Data -PO (2)'!$A$1:$IV$1))</definedName>
    <definedName name="POOLING">#N/A</definedName>
    <definedName name="Powerdesine" localSheetId="10">#REF!</definedName>
    <definedName name="Powerdesine" localSheetId="9">#REF!</definedName>
    <definedName name="Powerdesine">#REF!</definedName>
    <definedName name="PPS_C">#REF!</definedName>
    <definedName name="Precent">[79]Sheet1!$C$1:$C$3</definedName>
    <definedName name="PRELIM_TM">#REF!</definedName>
    <definedName name="PRELIM_TM2">#REF!</definedName>
    <definedName name="Premium_Paid_Valuation">'[46]Prem Pd'!#REF!</definedName>
    <definedName name="pretax_profit">#REF!</definedName>
    <definedName name="Previous_Year">#REF!</definedName>
    <definedName name="PrevMthEnd" localSheetId="10">EOMONTH('Cash Flow'!CurMthEnd,-1)</definedName>
    <definedName name="PrevMthEnd" localSheetId="8">EOMONTH(CurMthEnd,-1)</definedName>
    <definedName name="PrevMthEnd" localSheetId="9">EOMONTH('Change in equity'!CurMthEnd,-1)</definedName>
    <definedName name="PrevMthEnd">EOMONTH(CurMthEnd,-1)</definedName>
    <definedName name="Price_Date">#REF!</definedName>
    <definedName name="Pricing_Info">#REF!</definedName>
    <definedName name="Pricing_Information">#REF!</definedName>
    <definedName name="print">#REF!,#REF!</definedName>
    <definedName name="_xlnm.Print_Area">#REF!</definedName>
    <definedName name="Print_Area_MI">#REF!</definedName>
    <definedName name="Print_BookDep">#REF!</definedName>
    <definedName name="print_Breakdown">#REF!</definedName>
    <definedName name="Print_BS">#REF!</definedName>
    <definedName name="Print_Capex">#REF!</definedName>
    <definedName name="Print_CS">#REF!</definedName>
    <definedName name="print_DCF">#REF!</definedName>
    <definedName name="Print_FMVbs">#REF!</definedName>
    <definedName name="Print_IS">#REF!</definedName>
    <definedName name="Print_MA_Range">#REF!</definedName>
    <definedName name="Print_MA_Value">#REF!</definedName>
    <definedName name="Print_MM_Range">#REF!</definedName>
    <definedName name="Print_MM_Value">#REF!</definedName>
    <definedName name="Print_Proj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[48]INPUT!$A$1:$E$65536,[48]INPUT!$A$1:$IV$2</definedName>
    <definedName name="Print_TM_Range">#REF!</definedName>
    <definedName name="Print_TM_Value">#REF!</definedName>
    <definedName name="Print_Trend">#REF!</definedName>
    <definedName name="Print_ValSum_Range">#REF!</definedName>
    <definedName name="Print_ValSum_Value">#REF!</definedName>
    <definedName name="Print_Wedge">#REF!</definedName>
    <definedName name="Print_WorkingCap">#REF!</definedName>
    <definedName name="Prior_period">'[29]Cover - Solo'!$K$14</definedName>
    <definedName name="PRN">#REF!</definedName>
    <definedName name="PRND">#REF!</definedName>
    <definedName name="product">#REF!</definedName>
    <definedName name="ProductFamilies">[119]General!$A$1:$B$192</definedName>
    <definedName name="Production_exp._per_unit">#REF!</definedName>
    <definedName name="production_manp">#REF!</definedName>
    <definedName name="Professiona">#REF!</definedName>
    <definedName name="Professiona.">#REF!</definedName>
    <definedName name="Professional.">#REF!</definedName>
    <definedName name="PROFIT">#REF!</definedName>
    <definedName name="Projections_27_pages_In_Order">'[109]NUMD Proj'!$A$1:$N$48,'[109]NUMD Proj'!$A$665:$N$733,'[109]NUMD Proj'!$O$1329:$AB$1390,'[109]NUMD Proj'!$O$1418:$AB$1478,'[109]NUMD Proj'!$A$49:$N$408,'[109]NUMD Proj'!$A$476:$N$535,'[109]NUMD Proj'!$A$409:$N$475,'[109]NUMD Proj'!$A$596:$N$664,'[109]NUMD Proj'!$A$536:$N$595</definedName>
    <definedName name="property_and_equipment">#REF!</definedName>
    <definedName name="PURCHASE">#N/A</definedName>
    <definedName name="purchase_assets">'[69]מעגל רכוש קבוע'!$L$11</definedName>
    <definedName name="Q1_00">'[10]H.C. &amp; S- Dvir'!$M$1:$M$65536</definedName>
    <definedName name="Q1_02">'[10]H.C. &amp; S- Dvir'!$AF$1:$AF$65536</definedName>
    <definedName name="Q12003Income">[18]TotalAll!$AF$183</definedName>
    <definedName name="Q2_00">'[10]H.C. &amp; S- Dvir'!$Q$1:$Q$65536</definedName>
    <definedName name="Q2_01">'[10]H.C. &amp; S- Dvir'!$AB$1:$AB$65536</definedName>
    <definedName name="Q2_02">'[10]H.C. &amp; S- Dvir'!$AG$1:$AG$65536</definedName>
    <definedName name="Q2_03">'[10]H.C. &amp; S- Dvir'!$AL$1:$AL$65536</definedName>
    <definedName name="Q22003Income">[18]TotalAll!$AI$183</definedName>
    <definedName name="Q3_00">'[10]H.C. &amp; S- Dvir'!$U$1:$U$65536</definedName>
    <definedName name="Q3_01">'[10]H.C. &amp; S- Dvir'!$AC$1:$AC$65536</definedName>
    <definedName name="Q3_02">'[10]H.C. &amp; S- Dvir'!$AH$1:$AH$65536</definedName>
    <definedName name="Q3_03">'[10]H.C. &amp; S- Dvir'!$AM$1:$AM$65536</definedName>
    <definedName name="Q3_06">[79]Sheet1!$D$1</definedName>
    <definedName name="Q3_99">'[10]H.C. &amp; S- Dvir'!$D$1:$D$65536</definedName>
    <definedName name="Q32003Income">[18]TotalAll!$AL$183</definedName>
    <definedName name="Q4_00">'[10]H.C. &amp; S- Dvir'!$Y$1:$Y$65536</definedName>
    <definedName name="Q4_01">'[10]H.C. &amp; S- Dvir'!$AD$5</definedName>
    <definedName name="Q4_02">'[10]H.C. &amp; S- Dvir'!$AI$1:$AI$65536</definedName>
    <definedName name="Q4_03">'[10]H.C. &amp; S- Dvir'!$AN$1:$AN$65536</definedName>
    <definedName name="Q4_actual_VS_forcast">#REF!</definedName>
    <definedName name="Q4_forecast">#REF!</definedName>
    <definedName name="Q4_forecast_Pivot">OFFSET(#REF!,0,0,COUNTA(#REF!),COUNTA(#REF!))</definedName>
    <definedName name="Q42003Income">[18]TotalAll!$AO$183</definedName>
    <definedName name="QtrExpDep">#REF!,#REF!</definedName>
    <definedName name="QtrExpTyp">#REF!,#REF!</definedName>
    <definedName name="QuantityCalculationsByVolume">#REF!</definedName>
    <definedName name="Quarterly_Inflation">#REF!</definedName>
    <definedName name="qw">'[120]general ledger'!$E$53:$E$550</definedName>
    <definedName name="qwdqd" localSheetId="10" hidden="1">{#N/A,#N/A,FALSE,"Projections";#N/A,#N/A,FALSE,"Multiples Valuation";#N/A,#N/A,FALSE,"LBO";#N/A,#N/A,FALSE,"Multiples_Sensitivity";#N/A,#N/A,FALSE,"Summary"}</definedName>
    <definedName name="qwdqd" hidden="1">{#N/A,#N/A,FALSE,"Projections";#N/A,#N/A,FALSE,"Multiples Valuation";#N/A,#N/A,FALSE,"LBO";#N/A,#N/A,FALSE,"Multiples_Sensitivity";#N/A,#N/A,FALSE,"Summary"}</definedName>
    <definedName name="r_">'[45]Page 300'!$B$6</definedName>
    <definedName name="Radiancy_Asia">#REF!</definedName>
    <definedName name="Radiancy_Inc">#REF!</definedName>
    <definedName name="Radiancy_Inc_April">#REF!</definedName>
    <definedName name="Radiancy_Inc_Q1">#REF!</definedName>
    <definedName name="Radiancy_LHE">#REF!</definedName>
    <definedName name="Radiancy_Ltd">#REF!</definedName>
    <definedName name="Radiancy_Ltd.">#REF!</definedName>
    <definedName name="Radoancy_Asia">#REF!</definedName>
    <definedName name="Raiancy_Inc">#REF!</definedName>
    <definedName name="rate">'[6]Temp 2'!#REF!</definedName>
    <definedName name="rate2">'[6]Temp 2'!#REF!</definedName>
    <definedName name="rates">#REF!</definedName>
    <definedName name="Ratios">#REF!</definedName>
    <definedName name="rd">'[17]4 year plan'!#REF!</definedName>
    <definedName name="rd_rates">#REF!</definedName>
    <definedName name="rd_sum">#REF!</definedName>
    <definedName name="realis?">[121]!reporting</definedName>
    <definedName name="realisé">[121]!reporting</definedName>
    <definedName name="REF">#N/A</definedName>
    <definedName name="REMARK">#N/A</definedName>
    <definedName name="rental_changes">#REF!</definedName>
    <definedName name="rental_fee">#REF!</definedName>
    <definedName name="REP">#N/A</definedName>
    <definedName name="REPNORMAL">#N/A</definedName>
    <definedName name="REPORT_ID">#REF!</definedName>
    <definedName name="Reps">#REF!</definedName>
    <definedName name="res_eD" localSheetId="10">IF(#REF!=#REF!,IF(#REF!=#REF!,'Cash Flow'!eD_HL,IF(#REF!=#REF!,'Cash Flow'!eD_LL,IF(#REF!=#REF!,'Cash Flow'!eD_D,'Cash Flow'!eD_O))),0)</definedName>
    <definedName name="res_eD" localSheetId="8">IF(#REF!=#REF!,IF(#REF!=#REF!,eD_HL,IF(#REF!=#REF!,eD_LL,IF(#REF!=#REF!,eD_D,eD_O))),0)</definedName>
    <definedName name="res_eD" localSheetId="9">IF(#REF!=#REF!,IF(#REF!=#REF!,'Change in equity'!eD_HL,IF(#REF!=#REF!,'Change in equity'!eD_LL,IF(#REF!=#REF!,'Change in equity'!eD_D,'Change in equity'!eD_O))),0)</definedName>
    <definedName name="res_eD">IF(#REF!=#REF!,IF(#REF!=#REF!,eD_HL,IF(#REF!=#REF!,eD_LL,IF(#REF!=#REF!,eD_D,eD_O))),0)</definedName>
    <definedName name="res_ib" localSheetId="10">IF(#REF!=#REF!,IF(#REF!=#REF!,'Cash Flow'!iB_HL,IF(#REF!=#REF!,'Cash Flow'!iB_LL,IF(#REF!=#REF!,'Cash Flow'!iB_D,'Cash Flow'!iB_O))),0)</definedName>
    <definedName name="res_ib" localSheetId="8">IF(#REF!=#REF!,IF(#REF!=#REF!,iB_HL,IF(#REF!=#REF!,iB_LL,IF(#REF!=#REF!,iB_D,iB_O))),0)</definedName>
    <definedName name="res_ib" localSheetId="9">IF(#REF!=#REF!,IF(#REF!=#REF!,'Change in equity'!iB_HL,IF(#REF!=#REF!,'Change in equity'!iB_LL,IF(#REF!=#REF!,'Change in equity'!iB_D,'Change in equity'!iB_O))),0)</definedName>
    <definedName name="res_ib">IF(#REF!=#REF!,IF(#REF!=#REF!,iB_HL,IF(#REF!=#REF!,iB_LL,IF(#REF!=#REF!,iB_D,iB_O))),0)</definedName>
    <definedName name="res_o" localSheetId="10">IF(#REF!=#REF!,IF(#REF!=#REF!,'Cash Flow'!O_HL,IF(#REF!=#REF!,'Cash Flow'!O_LL,IF(#REF!=#REF!,'Cash Flow'!O_D,'Cash Flow'!O_O))),0)</definedName>
    <definedName name="res_o" localSheetId="8">IF(#REF!=#REF!,IF(#REF!=#REF!,O_HL,IF(#REF!=#REF!,O_LL,IF(#REF!=#REF!,O_D,O_O))),0)</definedName>
    <definedName name="res_o" localSheetId="9">IF(#REF!=#REF!,IF(#REF!=#REF!,'Change in equity'!O_HL,IF(#REF!=#REF!,'Change in equity'!O_LL,IF(#REF!=#REF!,'Change in equity'!O_D,'Change in equity'!O_O))),0)</definedName>
    <definedName name="res_o">IF(#REF!=#REF!,IF(#REF!=#REF!,O_HL,IF(#REF!=#REF!,O_LL,IF(#REF!=#REF!,O_D,O_O))),0)</definedName>
    <definedName name="res_req" localSheetId="10">IF(SUM('Cash Flow'!res_eD+'Cash Flow'!res_ib+'Cash Flow'!res_s+'Cash Flow'!res_o)&gt;1,1,(SUM('Cash Flow'!res_eD+'Cash Flow'!res_ib+'Cash Flow'!res_s+'Cash Flow'!res_o)))</definedName>
    <definedName name="res_req" localSheetId="8">IF(SUM(CF!res_eD+CF!res_ib+CF!res_s+CF!res_o)&gt;1,1,(SUM(CF!res_eD+CF!res_ib+CF!res_s+CF!res_o)))</definedName>
    <definedName name="res_req" localSheetId="9">IF(SUM('Change in equity'!res_eD+'Change in equity'!res_ib+'Change in equity'!res_s+'Change in equity'!res_o)&gt;1,1,(SUM('Change in equity'!res_eD+'Change in equity'!res_ib+'Change in equity'!res_s+'Change in equity'!res_o)))</definedName>
    <definedName name="res_req">IF(SUM(res_eD+res_ib+res_s+res_o)&gt;1,1,(SUM(res_eD+res_ib+res_s+res_o)))</definedName>
    <definedName name="res_s" localSheetId="10">IF(#REF!=#REF!,IF(#REF!=#REF!,'Cash Flow'!S_HL,IF(#REF!=#REF!,'Cash Flow'!S_LL,IF(#REF!=#REF!,S_D,'Cash Flow'!S_O))),0)</definedName>
    <definedName name="res_s" localSheetId="8">IF(#REF!=#REF!,IF(#REF!=#REF!,S_HL,IF(#REF!=#REF!,S_LL,IF(#REF!=#REF!,S_D,S_O))),0)</definedName>
    <definedName name="res_s" localSheetId="9">IF(#REF!=#REF!,IF(#REF!=#REF!,'Change in equity'!S_HL,IF(#REF!=#REF!,'Change in equity'!S_LL,IF(#REF!=#REF!,S_D,'Change in equity'!S_O))),0)</definedName>
    <definedName name="res_s">IF(#REF!=#REF!,IF(#REF!=#REF!,S_HL,IF(#REF!=#REF!,S_LL,IF(#REF!=#REF!,S_D,S_O))),0)</definedName>
    <definedName name="rescntll_cntl" localSheetId="10">'Cash Flow'!rescntll_eD+'Cash Flow'!rescntll_iB+'Cash Flow'!rescntll_s+'Cash Flow'!rescntll_o</definedName>
    <definedName name="rescntll_cntl" localSheetId="8">CF!rescntll_eD+CF!rescntll_iB+CF!rescntll_s+CF!rescntll_o</definedName>
    <definedName name="rescntll_cntl" localSheetId="9">'Change in equity'!rescntll_eD+'Change in equity'!rescntll_iB+'Change in equity'!rescntll_s+'Change in equity'!rescntll_o</definedName>
    <definedName name="rescntll_cntl">rescntll_eD+rescntll_iB+rescntll_s+rescntll_o</definedName>
    <definedName name="rescntll_eD" localSheetId="10">IF(#REF!=#REF!,IF(#REF!=#REF!,'Cash Flow'!eD_HL,IF(#REF!=#REF!,'Cash Flow'!eD_LL,IF(#REF!=#REF!,'Cash Flow'!eD_D,'Cash Flow'!eD_O))),0)</definedName>
    <definedName name="rescntll_eD" localSheetId="8">IF(#REF!=#REF!,IF(#REF!=#REF!,eD_HL,IF(#REF!=#REF!,eD_LL,IF(#REF!=#REF!,eD_D,eD_O))),0)</definedName>
    <definedName name="rescntll_eD" localSheetId="9">IF(#REF!=#REF!,IF(#REF!=#REF!,'Change in equity'!eD_HL,IF(#REF!=#REF!,'Change in equity'!eD_LL,IF(#REF!=#REF!,'Change in equity'!eD_D,'Change in equity'!eD_O))),0)</definedName>
    <definedName name="rescntll_eD">IF(#REF!=#REF!,IF(#REF!=#REF!,eD_HL,IF(#REF!=#REF!,eD_LL,IF(#REF!=#REF!,eD_D,eD_O))),0)</definedName>
    <definedName name="rescntll_iB" localSheetId="10">IF(#REF!=#REF!,IF(#REF!=#REF!,'Cash Flow'!iB_HL,IF(#REF!=#REF!,'Cash Flow'!iB_LL,IF(#REF!=#REF!,'Cash Flow'!iB_D,'Cash Flow'!iB_O))),0)</definedName>
    <definedName name="rescntll_iB" localSheetId="8">IF(#REF!=#REF!,IF(#REF!=#REF!,iB_HL,IF(#REF!=#REF!,iB_LL,IF(#REF!=#REF!,iB_D,iB_O))),0)</definedName>
    <definedName name="rescntll_iB" localSheetId="9">IF(#REF!=#REF!,IF(#REF!=#REF!,'Change in equity'!iB_HL,IF(#REF!=#REF!,'Change in equity'!iB_LL,IF(#REF!=#REF!,'Change in equity'!iB_D,'Change in equity'!iB_O))),0)</definedName>
    <definedName name="rescntll_iB">IF(#REF!=#REF!,IF(#REF!=#REF!,iB_HL,IF(#REF!=#REF!,iB_LL,IF(#REF!=#REF!,iB_D,iB_O))),0)</definedName>
    <definedName name="rescntll_o" localSheetId="10">IF(#REF!=#REF!,IF(#REF!=#REF!,'Cash Flow'!O_HL,IF(#REF!=#REF!,'Cash Flow'!O_LL,IF(#REF!=#REF!,'Cash Flow'!O_D,'Cash Flow'!O_O))),0)</definedName>
    <definedName name="rescntll_o" localSheetId="8">IF(#REF!=#REF!,IF(#REF!=#REF!,O_HL,IF(#REF!=#REF!,O_LL,IF(#REF!=#REF!,O_D,O_O))),0)</definedName>
    <definedName name="rescntll_o" localSheetId="9">IF(#REF!=#REF!,IF(#REF!=#REF!,'Change in equity'!O_HL,IF(#REF!=#REF!,'Change in equity'!O_LL,IF(#REF!=#REF!,'Change in equity'!O_D,'Change in equity'!O_O))),0)</definedName>
    <definedName name="rescntll_o">IF(#REF!=#REF!,IF(#REF!=#REF!,O_HL,IF(#REF!=#REF!,O_LL,IF(#REF!=#REF!,O_D,O_O))),0)</definedName>
    <definedName name="rescntll_s" localSheetId="10">IF(#REF!=#REF!,IF(#REF!=#REF!,'Cash Flow'!S_HL,IF(#REF!=#REF!,'Cash Flow'!S_LL,IF(#REF!=#REF!,S_D,'Cash Flow'!S_O))),0)</definedName>
    <definedName name="rescntll_s" localSheetId="8">IF(#REF!=#REF!,IF(#REF!=#REF!,S_HL,IF(#REF!=#REF!,S_LL,IF(#REF!=#REF!,S_D,S_O))),0)</definedName>
    <definedName name="rescntll_s" localSheetId="9">IF(#REF!=#REF!,IF(#REF!=#REF!,'Change in equity'!S_HL,IF(#REF!=#REF!,'Change in equity'!S_LL,IF(#REF!=#REF!,S_D,'Change in equity'!S_O))),0)</definedName>
    <definedName name="rescntll_s">IF(#REF!=#REF!,IF(#REF!=#REF!,S_HL,IF(#REF!=#REF!,S_LL,IF(#REF!=#REF!,S_D,S_O))),0)</definedName>
    <definedName name="Resea_Dev">'[22]Dec-Consolidation'!$U$131</definedName>
    <definedName name="RESERVED_DATA">#REF!</definedName>
    <definedName name="Residual">#REF!</definedName>
    <definedName name="resultat">[43]Balance!$L$3</definedName>
    <definedName name="resultatcum">'[122]P &amp;L'!$E$42</definedName>
    <definedName name="resultatsit1">#REF!</definedName>
    <definedName name="results_of_operations">#REF!</definedName>
    <definedName name="RetdEarn">'[22]Dec-Consolidation'!$U$109</definedName>
    <definedName name="revenue">#REF!</definedName>
    <definedName name="Revenues">#REF!</definedName>
    <definedName name="REVLTM">#REF!</definedName>
    <definedName name="revmult">#REF!</definedName>
    <definedName name="revmult2">#REF!</definedName>
    <definedName name="Rf_cb">#REF!</definedName>
    <definedName name="RID">#REF!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MPerCentQ1ZAG">#REF!</definedName>
    <definedName name="RMPerCentQ2ZAG">#REF!</definedName>
    <definedName name="RMPerCentQ3ZAG">#REF!</definedName>
    <definedName name="RMPerCentQ4ZAG">#REF!</definedName>
    <definedName name="RN">#REF!</definedName>
    <definedName name="ROL">VLOOKUP("ROL",[68]key!$A$2:$B$26,2,0)</definedName>
    <definedName name="Royalty_Rev">'[22]Dec-Consolidation'!$U$117</definedName>
    <definedName name="rr" localSheetId="10" hidden="1">{"budget1",#N/A,FALSE,"BUDG.XLS";"budget2",#N/A,FALSE,"BUDG.XLS"}</definedName>
    <definedName name="rr" hidden="1">{"budget1",#N/A,FALSE,"BUDG.XLS";"budget2",#N/A,FALSE,"BUDG.XLS"}</definedName>
    <definedName name="rrcntll_eD" localSheetId="10">IF(#REF!=#REF!,IF(#REF!=#REF!,'Cash Flow'!eD_HL,IF(#REF!=#REF!,'Cash Flow'!eD_LL,IF(#REF!=#REF!,'Cash Flow'!eD_D,'Cash Flow'!eD_O))),0)</definedName>
    <definedName name="rrcntll_eD" localSheetId="8">IF(#REF!=#REF!,IF(#REF!=#REF!,eD_HL,IF(#REF!=#REF!,eD_LL,IF(#REF!=#REF!,eD_D,eD_O))),0)</definedName>
    <definedName name="rrcntll_eD" localSheetId="9">IF(#REF!=#REF!,IF(#REF!=#REF!,'Change in equity'!eD_HL,IF(#REF!=#REF!,'Change in equity'!eD_LL,IF(#REF!=#REF!,'Change in equity'!eD_D,'Change in equity'!eD_O))),0)</definedName>
    <definedName name="rrcntll_eD">IF(#REF!=#REF!,IF(#REF!=#REF!,eD_HL,IF(#REF!=#REF!,eD_LL,IF(#REF!=#REF!,eD_D,eD_O))),0)</definedName>
    <definedName name="rrr">[121]!reporting</definedName>
    <definedName name="S">'[45]Page 300'!$B$3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">IF(#REF!&lt;4,0.5,#REF!/4)</definedName>
    <definedName name="S_Diff_Amt">#REF!</definedName>
    <definedName name="S_Diff_Pct">#REF!</definedName>
    <definedName name="S_DR" localSheetId="10">IF(S_D&lt;1,#REF!,#REF!/S_D)</definedName>
    <definedName name="S_DR" localSheetId="8">IF(S_D&lt;1,#REF!,#REF!/S_D)</definedName>
    <definedName name="S_DR" localSheetId="9">IF(S_D&lt;1,#REF!,#REF!/S_D)</definedName>
    <definedName name="S_DR">IF(S_D&lt;1,#REF!,#REF!/S_D)</definedName>
    <definedName name="S_GrpNum">#REF!</definedName>
    <definedName name="S_Headings">#REF!</definedName>
    <definedName name="S_HL" localSheetId="10">IF(#REF!&lt;4,0.5,#REF!/4)</definedName>
    <definedName name="S_HL" localSheetId="9">IF(#REF!&lt;4,0.5,#REF!/4)</definedName>
    <definedName name="S_HL">IF(#REF!&lt;4,0.5,#REF!/4)</definedName>
    <definedName name="S_HLR" localSheetId="10">IF('Cash Flow'!S_HL&lt;1,#REF!,#REF!/'Cash Flow'!S_HL)</definedName>
    <definedName name="S_HLR" localSheetId="8">IF(S_HL&lt;1,#REF!,#REF!/S_HL)</definedName>
    <definedName name="S_HLR" localSheetId="9">IF('Change in equity'!S_HL&lt;1,#REF!,#REF!/'Change in equity'!S_HL)</definedName>
    <definedName name="S_HLR">IF(S_HL&lt;1,#REF!,#REF!/S_HL)</definedName>
    <definedName name="S_KeyValue">#REF!</definedName>
    <definedName name="S_LL" localSheetId="10">IF(#REF!&lt;4,0.5,#REF!/4)</definedName>
    <definedName name="S_LL" localSheetId="9">IF(#REF!&lt;4,0.5,#REF!/4)</definedName>
    <definedName name="S_LL">IF(#REF!&lt;4,0.5,#REF!/4)</definedName>
    <definedName name="S_LLR" localSheetId="10">IF('Cash Flow'!S_LL&lt;1,#REF!,#REF!/'Cash Flow'!S_LL)</definedName>
    <definedName name="S_LLR" localSheetId="8">IF(S_LL&lt;1,#REF!,#REF!/S_LL)</definedName>
    <definedName name="S_LLR" localSheetId="9">IF('Change in equity'!S_LL&lt;1,#REF!,#REF!/'Change in equity'!S_LL)</definedName>
    <definedName name="S_LLR">IF(S_LL&lt;1,#REF!,#REF!/S_LL)</definedName>
    <definedName name="S_O" localSheetId="10">IF(#REF!&lt;4,0.5,#REF!/4)</definedName>
    <definedName name="S_O" localSheetId="9">IF(#REF!&lt;4,0.5,#REF!/4)</definedName>
    <definedName name="S_O">IF(#REF!&lt;4,0.5,#REF!/4)</definedName>
    <definedName name="S_OR" localSheetId="10">IF('Cash Flow'!S_O&lt;1,#REF!,#REF!/'Cash Flow'!S_O)</definedName>
    <definedName name="S_OR" localSheetId="8">IF(S_O&lt;1,#REF!,#REF!/S_O)</definedName>
    <definedName name="S_OR" localSheetId="9">IF('Change in equity'!S_O&lt;1,#REF!,#REF!/'Change in equity'!S_O)</definedName>
    <definedName name="S_OR">IF(S_O&lt;1,#REF!,#REF!/S_O)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C">'[1]טורים 98'!$AZ$1:$CX$151</definedName>
    <definedName name="salary">#REF!</definedName>
    <definedName name="Salary_cost">#REF!</definedName>
    <definedName name="salary_il">#REF!</definedName>
    <definedName name="sale_cbu">#REF!</definedName>
    <definedName name="SALE_CONT">#REF!</definedName>
    <definedName name="sales_and_marketing">#REF!</definedName>
    <definedName name="sales_exp">'[123]Expenses assumptions'!$F$32</definedName>
    <definedName name="Sales_Level">#REF!</definedName>
    <definedName name="Sales_man.">[124]Validation!$B$2:$B$14</definedName>
    <definedName name="SAN">#N/A</definedName>
    <definedName name="SAPBEXrevision" hidden="1">1</definedName>
    <definedName name="SAPBEXsysID" hidden="1">"MLB"</definedName>
    <definedName name="SAPBEXwbID" hidden="1">"3LDMR45EAITNEBZIEMP8UE9D4"</definedName>
    <definedName name="save">'[109]NUMD Proj'!#REF!</definedName>
    <definedName name="savings">#REF!</definedName>
    <definedName name="scen">#REF!</definedName>
    <definedName name="scenarios">#REF!</definedName>
    <definedName name="scf">#REF!</definedName>
    <definedName name="sdf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sd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sdsdsd">#REF!</definedName>
    <definedName name="SEbase">#REF!</definedName>
    <definedName name="Sens">[125]Summary!#REF!</definedName>
    <definedName name="sensitive">[126]Sensitivity!#REF!</definedName>
    <definedName name="SENSITIVITY">#REF!</definedName>
    <definedName name="Sep_00">'[10]H.C. &amp; S- Dvir'!$T$1:$T$65536</definedName>
    <definedName name="Sep_02">#REF!</definedName>
    <definedName name="Sep_99">'[10]H.C. &amp; S- Dvir'!$C$1:$C$65536</definedName>
    <definedName name="sep_detail">#REF!</definedName>
    <definedName name="sept">'[127]9.99'!$A$4:$K$111</definedName>
    <definedName name="Serv_Rev">'[22]Dec-Consolidation'!$U$118</definedName>
    <definedName name="seven">#REF!</definedName>
    <definedName name="sf">#REF!</definedName>
    <definedName name="shaar">#REF!</definedName>
    <definedName name="shaar_p">#REF!</definedName>
    <definedName name="share_price">#REF!</definedName>
    <definedName name="Share_value">#REF!</definedName>
    <definedName name="ShareCap">'[22]Dec-Consolidation'!$U$106</definedName>
    <definedName name="ShareloansPa">'[22]Dec-Consolidation'!$U$98</definedName>
    <definedName name="Shares">[110]Comps!#REF!</definedName>
    <definedName name="shares_out">[128]ASSUMP!$C$8</definedName>
    <definedName name="sharon" localSheetId="10" hidden="1">{"produits finis",#N/A,FALSE," stock r?el ";"stock final",#N/A,FALSE," stock r?el "}</definedName>
    <definedName name="sharon" hidden="1">{"produits finis",#N/A,FALSE," stock r?el ";"stock final",#N/A,FALSE," stock r?el "}</definedName>
    <definedName name="ShelvesFamilies">[129]General!$A$1:$B$14</definedName>
    <definedName name="SHORTNAME">#N/A</definedName>
    <definedName name="SICK">#REF!</definedName>
    <definedName name="sigma">'[45]Page 300'!$B$7</definedName>
    <definedName name="sigma_cb">#REF!</definedName>
    <definedName name="SingConsumer.">#REF!</definedName>
    <definedName name="SingDepartment.">#REF!</definedName>
    <definedName name="SingProfessional.">#REF!</definedName>
    <definedName name="SirrocoAsia">[21]Sales!#REF!</definedName>
    <definedName name="SirrocoLA">[21]Sales!#REF!</definedName>
    <definedName name="SirrocoUSA">[21]Sales!#REF!</definedName>
    <definedName name="six">#REF!</definedName>
    <definedName name="SizingColumn">[130]Balance!#REF!</definedName>
    <definedName name="SKINSTATIONAsia">[21]Sales!#REF!</definedName>
    <definedName name="SKINSTATIONLA">[21]Sales!#REF!</definedName>
    <definedName name="SKINSTATIONUSA">[21]Sales!#REF!</definedName>
    <definedName name="SMM">'[1]טורים 98'!$GT$20</definedName>
    <definedName name="SnMktgExp">'[22]Dec-Consolidation'!$U$136</definedName>
    <definedName name="SOURCE">#N/A</definedName>
    <definedName name="SPA_PRO_New_SPUSA">[21]Sales!#REF!</definedName>
    <definedName name="Spain">[131]Sheet1!$A$1:$A$2</definedName>
    <definedName name="SPATOUCH_2Asia">[21]Sales!#REF!</definedName>
    <definedName name="SPATOUCH_2LA">[21]Sales!#REF!</definedName>
    <definedName name="SPATOUCH_2USA">[21]Sales!#REF!</definedName>
    <definedName name="SPATOUCHLA">[21]Sales!#REF!</definedName>
    <definedName name="SPATOUCHUSA">[21]Sales!#REF!</definedName>
    <definedName name="spd_eD" localSheetId="10">IF(#REF!=#REF!,IF(#REF!=#REF!,'Cash Flow'!eD_HLR,IF(#REF!=#REF!,'Cash Flow'!eD_LLR,IF(#REF!=#REF!,'Cash Flow'!eD_DR,'Cash Flow'!eD_OR))),0)</definedName>
    <definedName name="spd_eD" localSheetId="8">IF(#REF!=#REF!,IF(#REF!=#REF!,CF!eD_HLR,IF(#REF!=#REF!,CF!eD_LLR,IF(#REF!=#REF!,CF!eD_DR,CF!eD_OR))),0)</definedName>
    <definedName name="spd_eD" localSheetId="9">IF(#REF!=#REF!,IF(#REF!=#REF!,'Change in equity'!eD_HLR,IF(#REF!=#REF!,'Change in equity'!eD_LLR,IF(#REF!=#REF!,'Change in equity'!eD_DR,'Change in equity'!eD_OR))),0)</definedName>
    <definedName name="spd_eD">IF(#REF!=#REF!,IF(#REF!=#REF!,eD_HLR,IF(#REF!=#REF!,eD_LLR,IF(#REF!=#REF!,eD_DR,eD_OR))),0)</definedName>
    <definedName name="spd_ib" localSheetId="10">IF(#REF!=#REF!,IF(#REF!=#REF!,'Cash Flow'!iB_HLR,IF(#REF!=#REF!,'Cash Flow'!iB_LLR,IF(#REF!=#REF!,'Cash Flow'!iB_DR,'Cash Flow'!iB_OR))),0)</definedName>
    <definedName name="spd_ib" localSheetId="8">IF(#REF!=#REF!,IF(#REF!=#REF!,CF!iB_HLR,IF(#REF!=#REF!,CF!iB_LLR,IF(#REF!=#REF!,CF!iB_DR,CF!iB_OR))),0)</definedName>
    <definedName name="spd_ib" localSheetId="9">IF(#REF!=#REF!,IF(#REF!=#REF!,'Change in equity'!iB_HLR,IF(#REF!=#REF!,'Change in equity'!iB_LLR,IF(#REF!=#REF!,'Change in equity'!iB_DR,'Change in equity'!iB_OR))),0)</definedName>
    <definedName name="spd_ib">IF(#REF!=#REF!,IF(#REF!=#REF!,iB_HLR,IF(#REF!=#REF!,iB_LLR,IF(#REF!=#REF!,iB_DR,iB_OR))),0)</definedName>
    <definedName name="spd_o" localSheetId="10">IF(#REF!=#REF!,IF(#REF!=#REF!,'Cash Flow'!O_HLR,IF(#REF!=#REF!,'Cash Flow'!O_LLR,IF(#REF!=#REF!,'Cash Flow'!O_DR,'Cash Flow'!O_OR))),0)</definedName>
    <definedName name="spd_o" localSheetId="8">IF(#REF!=#REF!,IF(#REF!=#REF!,CF!O_HLR,IF(#REF!=#REF!,CF!O_LLR,IF(#REF!=#REF!,CF!O_DR,CF!O_OR))),0)</definedName>
    <definedName name="spd_o" localSheetId="9">IF(#REF!=#REF!,IF(#REF!=#REF!,'Change in equity'!O_HLR,IF(#REF!=#REF!,'Change in equity'!O_LLR,IF(#REF!=#REF!,'Change in equity'!O_DR,'Change in equity'!O_OR))),0)</definedName>
    <definedName name="spd_o">IF(#REF!=#REF!,IF(#REF!=#REF!,O_HLR,IF(#REF!=#REF!,O_LLR,IF(#REF!=#REF!,O_DR,O_OR))),0)</definedName>
    <definedName name="spd_rev" localSheetId="10">'Cash Flow'!spd_eD+'Cash Flow'!spd_ib+'Cash Flow'!spd_s+'Cash Flow'!spd_o</definedName>
    <definedName name="spd_rev" localSheetId="8">CF!spd_eD+CF!spd_ib+CF!spd_s+CF!spd_o</definedName>
    <definedName name="spd_rev" localSheetId="9">'Change in equity'!spd_eD+'Change in equity'!spd_ib+'Change in equity'!spd_s+'Change in equity'!spd_o</definedName>
    <definedName name="spd_rev">spd_eD+spd_ib+spd_s+spd_o</definedName>
    <definedName name="spd_s" localSheetId="10">IF(#REF!=#REF!,IF(#REF!=#REF!,'Cash Flow'!S_HLR,IF(#REF!=#REF!,'Cash Flow'!S_LLR,IF(#REF!=#REF!,'Cash Flow'!S_DR,'Cash Flow'!S_OR))),0)</definedName>
    <definedName name="spd_s" localSheetId="8">IF(#REF!=#REF!,IF(#REF!=#REF!,CF!S_HLR,IF(#REF!=#REF!,CF!S_LLR,IF(#REF!=#REF!,CF!S_DR,CF!S_OR))),0)</definedName>
    <definedName name="spd_s" localSheetId="9">IF(#REF!=#REF!,IF(#REF!=#REF!,'Change in equity'!S_HLR,IF(#REF!=#REF!,'Change in equity'!S_LLR,IF(#REF!=#REF!,'Change in equity'!S_DR,'Change in equity'!S_OR))),0)</definedName>
    <definedName name="spd_s">IF(#REF!=#REF!,IF(#REF!=#REF!,S_HLR,IF(#REF!=#REF!,S_LLR,IF(#REF!=#REF!,S_DR,S_OR))),0)</definedName>
    <definedName name="Special_Situations">[66]LBOLONG!#REF!</definedName>
    <definedName name="SPR">'[1]טורים 98'!$AZ$250:$CX$336</definedName>
    <definedName name="SPRAsia">[21]Sales!#REF!</definedName>
    <definedName name="SPRLA">[21]Sales!#REF!</definedName>
    <definedName name="SPRUSA">[21]Sales!#REF!</definedName>
    <definedName name="SPS">'[1]טורים 98'!$AZ$154:$CX$246</definedName>
    <definedName name="sqm">#REF!</definedName>
    <definedName name="sqm_95">#REF!</definedName>
    <definedName name="sqrft">#REF!</definedName>
    <definedName name="ss">[112]sample!#REF!</definedName>
    <definedName name="staff">#REF!</definedName>
    <definedName name="Statement_Date">#REF!</definedName>
    <definedName name="statement_of_income">'[132]statement of income'!#REF!</definedName>
    <definedName name="std">#REF!</definedName>
    <definedName name="STOCK">#N/A</definedName>
    <definedName name="Storage2001">#REF!</definedName>
    <definedName name="Storage2002">#REF!</definedName>
    <definedName name="Storage2003">#REF!</definedName>
    <definedName name="structure">[126]Sensitivity!#REF!</definedName>
    <definedName name="subdepartment">#REF!</definedName>
    <definedName name="SUMMARY">#REF!</definedName>
    <definedName name="SUMMARY_BOOK" localSheetId="10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ByCostCenterFullyDilutedShares">#REF!</definedName>
    <definedName name="SummaryByCostCenterFullyDilutedSharesWithDrafts">'[133]Summary by Cost Center'!$G$41</definedName>
    <definedName name="SummaryCapTableFullyDilutedShares">#REF!</definedName>
    <definedName name="SummaryCapTableFullyDilutedSharesWithDrafts">'[133]Summary cap table'!$G$29</definedName>
    <definedName name="synergy">[126]Sensitivity!#REF!</definedName>
    <definedName name="SYSDATE">#N/A</definedName>
    <definedName name="T">'[45]Page 300'!$B$5</definedName>
    <definedName name="t_1">#REF!</definedName>
    <definedName name="t_cb">#REF!</definedName>
    <definedName name="T_MOD_10420">#REF!</definedName>
    <definedName name="T_MOD_6177">#REF!</definedName>
    <definedName name="T_MOD_6198">#REF!</definedName>
    <definedName name="T_MOD_8186">#REF!</definedName>
    <definedName name="T_MOD_8420">#REF!</definedName>
    <definedName name="T_MOD_8485">#REF!</definedName>
    <definedName name="T_MOD_849">#REF!</definedName>
    <definedName name="T_MOD_872">#REF!</definedName>
    <definedName name="T_MOD_9177">#REF!</definedName>
    <definedName name="T_MOD_9186">#REF!</definedName>
    <definedName name="T_MOD_9198">#REF!</definedName>
    <definedName name="T_MOD_9420">#REF!</definedName>
    <definedName name="T_MOD_9485">#REF!</definedName>
    <definedName name="T_MOD_949">#REF!</definedName>
    <definedName name="T_MOD_972">#REF!</definedName>
    <definedName name="t0">#REF!</definedName>
    <definedName name="T1_">'[7]שמ"מ מ"ה'!#REF!</definedName>
    <definedName name="T2_">'[7]שמ"מ מ"ה'!#REF!</definedName>
    <definedName name="T3_">'[7]שמ"מ מ"ה'!#REF!</definedName>
    <definedName name="T5_">'[7]שמ"מ מ"ה'!#REF!</definedName>
    <definedName name="T6_">'[7]שמ"מ מ"ה'!#REF!</definedName>
    <definedName name="TABLA">#REF!</definedName>
    <definedName name="TABLE">#REF!</definedName>
    <definedName name="TableName">"Dummy"</definedName>
    <definedName name="tal" localSheetId="10" hidden="1">{#N/A,#N/A,FALSE,"Sheet1"}</definedName>
    <definedName name="tal" hidden="1">{#N/A,#N/A,FALSE,"Sheet1"}</definedName>
    <definedName name="tali">#REF!</definedName>
    <definedName name="target_call_price">'[45]Page 304'!$B$11</definedName>
    <definedName name="TAX">#REF!</definedName>
    <definedName name="Tax_depreciation_factor">#REF!</definedName>
    <definedName name="tax_years_depr">[47]data!$B$13</definedName>
    <definedName name="taxes">#REF!</definedName>
    <definedName name="TAXRATE">[118]Asmp!$B$433:$C$437</definedName>
    <definedName name="TB00568856_b447_4de2_8079_0877994dc07a" hidden="1">#REF!</definedName>
    <definedName name="TB00a50b56_bfdb_49e9_98e3_dbe3e4f1f2b2" hidden="1">#REF!</definedName>
    <definedName name="TB00f58512_6693_4c89_a5bb_75fee78774ed" hidden="1">#REF!</definedName>
    <definedName name="TB01b65c7a_1b57_4c25_b481_d9af06b0c971" hidden="1">#REF!</definedName>
    <definedName name="TB03c04ff0_2352_4215_8af7_c4f1f6678394" hidden="1">#REF!</definedName>
    <definedName name="TB03c6995f_04a4_4f6f_b937_3c461c7e2178" hidden="1">#REF!</definedName>
    <definedName name="TB0533906d_fb8c_4fb4_af22_44944ee1f192" hidden="1">#REF!</definedName>
    <definedName name="TB070627b3_5237_46a0_aa74_0b44491926ad" hidden="1">#REF!</definedName>
    <definedName name="TB0723ca89_5b85_443a_9e93_80508df6ffad" hidden="1">#REF!</definedName>
    <definedName name="TB0733eba3_706d_4150_a682_c01ec726d260" hidden="1">#REF!</definedName>
    <definedName name="TB073b4258_3274_41a3_9669_0b15e48296ea" hidden="1">#REF!</definedName>
    <definedName name="TB08774de8_7a7b_4ade_9df1_e9e170573f58" hidden="1">#REF!</definedName>
    <definedName name="TB09e9e9f7_ecd1_4804_98f4_cffe813c1fc8" hidden="1">#REF!</definedName>
    <definedName name="TB0b61e4e8_9434_40f5_b830_347bb50f3dd8" hidden="1">#REF!</definedName>
    <definedName name="TB0d45aad9_79dd_4c24_9a7c_7f68b13b0a6f" hidden="1">#REF!</definedName>
    <definedName name="TB0df1f7a6_ec9f_4030_86b5_327bc8e049ba" hidden="1">#REF!</definedName>
    <definedName name="TB0ea5d6d7_c8f5_47c4_b7ae_dad7e67bf2f9" hidden="1">#REF!</definedName>
    <definedName name="TB0fdc1839_acdb_4179_87dc_acc9d3cfb5cb" hidden="1">#REF!</definedName>
    <definedName name="TB11d45afc_180c_432d_9ad7_fd72a2125d50" hidden="1">#REF!</definedName>
    <definedName name="TB12d2dc23_b05e_4561_bc05_02b6018023cb" hidden="1">#REF!</definedName>
    <definedName name="TB13a02818_8a54_4aea_8e9f_d8689f02f8a0" hidden="1">#REF!</definedName>
    <definedName name="TB14578c10_ae22_41c2_a531_e1d5673699ac" hidden="1">#REF!</definedName>
    <definedName name="TB1c96397f_3674_4959_928c_098b9f51d8f4" hidden="1">#REF!</definedName>
    <definedName name="TB1d9d060a_9ea0_44c4_b480_af024deb7efe" hidden="1">#REF!</definedName>
    <definedName name="TB1dff8bbd_3b2d_448c_9ad3_3c7abdb333bf" hidden="1">#REF!</definedName>
    <definedName name="TB1fbbe2f1_2de0_489d_a11a_a4f701aaa750" hidden="1">#REF!</definedName>
    <definedName name="TB20de1462_0c65_4898_85a5_b5667429d9f6" hidden="1">#REF!</definedName>
    <definedName name="TB2184f26c_dbb4_41b1_8bf1_dd0fb4cf8b1d" hidden="1">#REF!</definedName>
    <definedName name="TB2313f971_4175_4b12_b53e_15935e9fa90a" hidden="1">#REF!</definedName>
    <definedName name="TB232cf35b_ec3c_450e_9576_676f98caf7c2" hidden="1">#REF!</definedName>
    <definedName name="TB2683ee15_9e50_4c1e_a092_7adb43bf7a9c" hidden="1">#REF!</definedName>
    <definedName name="TB31d40ce3_8a23_49bc_a5bb_ae40459c1708" hidden="1">#REF!</definedName>
    <definedName name="TB32576b2e_0d00_4fdb_97d9_acbccb0bd2eb" hidden="1">#REF!</definedName>
    <definedName name="TB32de31a6_12b2_43c0_b037_c936541a3400" hidden="1">#REF!</definedName>
    <definedName name="TB33a0da4a_c5fd_409f_9be0_433c45d18490" hidden="1">#REF!</definedName>
    <definedName name="TB33ae4eec_2436_40e4_a31e_76f91d4b5834" hidden="1">#REF!</definedName>
    <definedName name="TB370fa9ef_16e6_4345_a279_9d90326a561a" hidden="1">#REF!</definedName>
    <definedName name="TB394a48fd_8d76_4e8f_91bb_0e7d4b942dbb" hidden="1">#REF!</definedName>
    <definedName name="TB3a51b75e_99eb_4f8b_a75f_eaf903bd47fa" hidden="1">#REF!</definedName>
    <definedName name="TB3ead5dc6_5810_4acf_a93a_b0809cec144a" hidden="1">#REF!</definedName>
    <definedName name="TB3f386b8b_aa57_40fd_913e_ead9b69acc05" hidden="1">#REF!</definedName>
    <definedName name="TB419c28d8_6d18_454c_a11a_3ea132bc58a5" hidden="1">#REF!</definedName>
    <definedName name="TB423ea788_6c36_4b35_ad71_c4201e42968f" hidden="1">#REF!</definedName>
    <definedName name="TB42b3df6a_9044_4950_9a9e_7938fe87298e" hidden="1">#REF!</definedName>
    <definedName name="TB45b5435d_3df8_45f4_8da3_e0e7ed8a3081" hidden="1">#REF!</definedName>
    <definedName name="TB471ca99a_761b_4852_93c0_873cb6ead260" hidden="1">#REF!</definedName>
    <definedName name="TB49832967_dc08_43bd_bc01_28d2b15a2709" hidden="1">#REF!</definedName>
    <definedName name="TB4af6e596_65c3_4883_a68b_d5832aa1551a" hidden="1">#REF!</definedName>
    <definedName name="TB4b7329d4_7a0a_4968_8386_005404379743" hidden="1">#REF!</definedName>
    <definedName name="TB4dc906f1_603a_48f8_a44f_c4c8233cc6fb" hidden="1">#REF!</definedName>
    <definedName name="TB4e855649_74ed_49c1_86a2_657ae7cac45b" hidden="1">#REF!</definedName>
    <definedName name="TB4f4ddde5_4345_480b_86f2_3c77cf7cd655" hidden="1">#REF!</definedName>
    <definedName name="TB53cfd82b_dbd4_4794_bd76_4bbcd0ded6a9" hidden="1">#REF!</definedName>
    <definedName name="TB54a33ee4_f054_4b77_b775_cedfac8ed04b" hidden="1">#REF!</definedName>
    <definedName name="TB575f5806_1661_4323_a5e0_72e316d675cc" hidden="1">#REF!</definedName>
    <definedName name="TB5870f7c0_e760_4bf0_b0b5_4884af54fa14" hidden="1">#REF!</definedName>
    <definedName name="TB59e8d881_3e25_4c9f_8656_fbd07acc33d8" hidden="1">#REF!</definedName>
    <definedName name="TB5a10a03b_1216_4406_991a_5386a832f2d8" hidden="1">#REF!</definedName>
    <definedName name="TB5b3a53d3_d33a_48e9_866e_562862562a2a" hidden="1">#REF!</definedName>
    <definedName name="TB5c9a18fc_340f_4ab2_a84f_ba9127aeffd2" hidden="1">#REF!</definedName>
    <definedName name="TB5cfdfbf3_dbb1_4510_92c1_13940cc56ae2" hidden="1">#REF!</definedName>
    <definedName name="TB5df9c2b9_aef1_43e2_bd2f_ca4505f6bcf7" hidden="1">#REF!</definedName>
    <definedName name="TB5e0b2459_d0de_4b4b_8e9a_03f19f44ec47" hidden="1">#REF!</definedName>
    <definedName name="TB5eb52bb2_bfbe_44b9_99a9_04f3cc0b6ce7" hidden="1">#REF!</definedName>
    <definedName name="TB5eb57492_3de6_4623_8dd3_261cdf12ebcd" hidden="1">#REF!</definedName>
    <definedName name="TB5f2d4e83_c4de_4f47_8fef_a5d0aed20c00" hidden="1">#REF!</definedName>
    <definedName name="TB654e9fe8_cf3e_44df_b540_dfc9c69fc671" hidden="1">#REF!</definedName>
    <definedName name="TB658f15d9_a660_43df_8cf0_ea3b56ce9db6" hidden="1">#REF!</definedName>
    <definedName name="TB6808fd1a_7f85_423a_9302_f69cb0b34285" hidden="1">#REF!</definedName>
    <definedName name="TB6a2ed98e_7ca5_44f7_8d67_6bef5772151b" hidden="1">#REF!</definedName>
    <definedName name="TB6bcd8065_ce5e_4bd4_80ac_8adb341c197f" hidden="1">#REF!</definedName>
    <definedName name="TB6c728811_9ff9_4aaa_afbd_9d1ce135cd80" hidden="1">#REF!</definedName>
    <definedName name="TB6d362c62_978c_414c_b8ae_3f4afdf54d5b" hidden="1">#REF!</definedName>
    <definedName name="TB6e7dd990_5b1f_4384_a523_7492d90b6f90" hidden="1">#REF!</definedName>
    <definedName name="TB6fc774a6_7058_4f50_b69c_e04132ad436c" hidden="1">#REF!</definedName>
    <definedName name="TB7065cbe0_6587_48de_b96f_89ba67002134" hidden="1">#REF!</definedName>
    <definedName name="TB71d0cca7_4d76_4e55_85fc_9da6c1e157e9" hidden="1">#REF!</definedName>
    <definedName name="TB77d4fe63_0dfa_4be4_b288_e8a8adae9fc4" hidden="1">#REF!</definedName>
    <definedName name="TB7804a799_19cb_40b8_859e_2e9c4221f7f9" hidden="1">#REF!</definedName>
    <definedName name="TB7863aa05_c114_4147_8c49_a545f5609184" hidden="1">#REF!</definedName>
    <definedName name="TB7ae38e5e_33c9_421a_bc8d_d48c14946690" hidden="1">#REF!</definedName>
    <definedName name="TB7b22b76d_2def_4681_b653_d0617078911a" hidden="1">#REF!</definedName>
    <definedName name="TB7b63965a_1387_4749_b384_6c71cd854b6e" hidden="1">#REF!</definedName>
    <definedName name="TB7c9eb4b7_741b_4d93_bc69_9434573303cd" hidden="1">#REF!</definedName>
    <definedName name="TB7e866031_1dde_4162_924f_79fba1936979" hidden="1">#REF!</definedName>
    <definedName name="TB7eba4229_dd75_4b10_afd2_d7ee2276f11c" hidden="1">#REF!</definedName>
    <definedName name="TB7f590458_683e_4fc4_a974_71c6dfa87cdf" hidden="1">#REF!</definedName>
    <definedName name="TB80bc9fb4_16fc_459a_b365_48984140dd61" hidden="1">#REF!</definedName>
    <definedName name="TB81248e43_e3c8_49e5_bd61_7f0ff4ad93a2" hidden="1">#REF!</definedName>
    <definedName name="TB8334321c_ead3_47c9_8d11_6b049302d03f" hidden="1">#REF!</definedName>
    <definedName name="TB86848b5b_17c9_4d4a_82f1_b47fce6ddb20" hidden="1">#REF!</definedName>
    <definedName name="TB86bb62de_43e0_4bd0_8796_7cb59eee6108" hidden="1">#REF!</definedName>
    <definedName name="TB87e76852_ab5f_4295_8ef0_f8c4a3bb7133" hidden="1">#REF!</definedName>
    <definedName name="TB886dc861_4796_4323_a0b9_7a67a1303184" hidden="1">#REF!</definedName>
    <definedName name="TB88ded8f1_62d4_4d46_b741_5c64aa093659" hidden="1">#REF!</definedName>
    <definedName name="TB8bea904c_b73f_4e53_8719_b8260d7f2a97" hidden="1">#REF!</definedName>
    <definedName name="TB8f34da9c_cae3_4441_a776_11b7f55e299b" hidden="1">#REF!</definedName>
    <definedName name="TB8f753c15_421e_42b9_a978_17f0479310c7" hidden="1">#REF!</definedName>
    <definedName name="TB91066b6c_3956_4e1c_8fc8_ed73e581c9c2" hidden="1">#REF!</definedName>
    <definedName name="TB91a40af1_ebc1_48b4_ad46_70520830d40d" hidden="1">#REF!</definedName>
    <definedName name="TB937fec75_24eb_4f0e_95e8_142dc6735091" hidden="1">#REF!</definedName>
    <definedName name="TB9380df1f_422d_4765_bb2c_e72ba896d369" hidden="1">#REF!</definedName>
    <definedName name="TB94492e5a_f7ff_472a_8465_c690bd5d4ab3" hidden="1">#REF!</definedName>
    <definedName name="TB95a176f1_5506_405c_a059_867589b0c5d9" hidden="1">#REF!</definedName>
    <definedName name="TB97c71e6f_ad1c_4dc5_97a0_5f384a9b1577" hidden="1">#REF!</definedName>
    <definedName name="TB986e73de_f1e1_4368_bd10_7d6e39a37e2b" hidden="1">#REF!</definedName>
    <definedName name="TB98e118e5_0a3c_48e9_ae89_0dba600f6a98" hidden="1">#REF!</definedName>
    <definedName name="TB9a8c8ee7_7f72_4ae9_ae0e_d33912a2a502" hidden="1">#REF!</definedName>
    <definedName name="TB9ebf1ac3_db19_4801_9ab4_817c3703956b" hidden="1">#REF!</definedName>
    <definedName name="TB9ff566a3_8f35_4fcf_82e4_30818ecf3806" hidden="1">#REF!</definedName>
    <definedName name="TBa212b3ca_b86a_4c2b_8235_24fa2111297b" hidden="1">#REF!</definedName>
    <definedName name="TBa2cf4f03_9b9c_4176_8b4e_cf8e436eb63c" hidden="1">#REF!</definedName>
    <definedName name="TBa3bccdd5_c2dc_4c37_beae_2769d6efb0c9" hidden="1">#REF!</definedName>
    <definedName name="TBa43c0dff_3255_4f61_a155_0dc70482508a" hidden="1">#REF!</definedName>
    <definedName name="TBa4ebb2a6_675a_4a51_82f1_e0cfda9d1045" hidden="1">#REF!</definedName>
    <definedName name="TBa5aaa93c_dc7e_45e4_a170_08f56263cef9" hidden="1">#REF!</definedName>
    <definedName name="TBa6d72f94_83e8_487a_8cd2_949fa127a04f" hidden="1">#REF!</definedName>
    <definedName name="TBa75b64c8_8b46_46b4_ac6c_4231f6410e76" hidden="1">#REF!</definedName>
    <definedName name="TBa861a9ea_6a27_47e7_91f9_eb92b9d2ceea" hidden="1">#REF!</definedName>
    <definedName name="TBa8911523_e069_4d3b_aa53_48f15ebc722a" hidden="1">#REF!</definedName>
    <definedName name="TBa9c1e521_f068_4ad8_b936_8ae77a8ef408" hidden="1">#REF!</definedName>
    <definedName name="TBab2d1ced_2613_4f6b_8ed0_59670d4b8ac4" hidden="1">#REF!</definedName>
    <definedName name="TBab68e7b5_23cd_4519_94f4_26e491de1a0d" hidden="1">#REF!</definedName>
    <definedName name="TBacf5d98e_99c2_49f7_9eb6_d5d9d3270abb" hidden="1">#REF!</definedName>
    <definedName name="TBad22d3ec_3c58_4f2e_9a9d_79a0041b6828" hidden="1">#REF!</definedName>
    <definedName name="TBad432f77_64d3_45b3_8d15_16a91646c352" hidden="1">#REF!</definedName>
    <definedName name="TBae894313_1b68_4af9_87af_53de49df4179" hidden="1">#REF!</definedName>
    <definedName name="TBb0b35dd4_17d1_481f_abf4_94debd942f22" hidden="1">#REF!</definedName>
    <definedName name="TBb198058b_76e9_4355_8cab_ddfdf3e0df2c" hidden="1">#REF!</definedName>
    <definedName name="TBb2e9091f_6747_4db8_ac6b_87075fcf3c59" hidden="1">#REF!</definedName>
    <definedName name="TBb393c64b_fd27_43df_8671_8206385a43a3" hidden="1">#REF!</definedName>
    <definedName name="TBb4427b2b_ce43_42f3_87e0_234183a258f2" hidden="1">#REF!</definedName>
    <definedName name="TBb44e9573_1988_4381_a774_bf95003dba11" hidden="1">#REF!</definedName>
    <definedName name="TBb533ec02_6802_4ff6_83e7_cf524bff0084" hidden="1">#REF!</definedName>
    <definedName name="TBb568f34e_bfa1_40f5_9be4_44cce4a2213c" hidden="1">#REF!</definedName>
    <definedName name="TBb7b1800b_f7b0_438a_9962_a9aa6995150d" hidden="1">#REF!</definedName>
    <definedName name="TBb8d298f2_c95d_4f6e_8b8b_efa191a4b12f" hidden="1">#REF!</definedName>
    <definedName name="TBb9fa04b9_ae24_4eb4_a5b1_ad07929b8006" hidden="1">#REF!</definedName>
    <definedName name="TBbb091761_7dc7_4a70_bcb6_c4c34fbf86b5" hidden="1">#REF!</definedName>
    <definedName name="TBbc451cd3_340c_4b67_9a0f_75c53ceb5aea" hidden="1">#REF!</definedName>
    <definedName name="TBbc6d382b_19df_436d_b6f2_b81c801b0911" hidden="1">#REF!</definedName>
    <definedName name="TBbcee75dd_c508_4bd1_892c_07a0e59d5764" hidden="1">#REF!</definedName>
    <definedName name="TBbd5c00b0_1e17_4990_b5ee_97bb5e9270fd" hidden="1">#REF!</definedName>
    <definedName name="TBbe51502e_12c7_4da9_bb71_9017a6b12582" hidden="1">#REF!</definedName>
    <definedName name="TBbf6c37db_2f28_47aa_8276_baab13154bf1" hidden="1">#REF!</definedName>
    <definedName name="TBbf760d6e_dd25_4cf4_bc15_4b52b47384f7" hidden="1">#REF!</definedName>
    <definedName name="TBc079d3b2_0d28_4d8c_a9c8_982c209ef5dd" hidden="1">#REF!</definedName>
    <definedName name="TBc414149a_2601_4ac4_bc19_62d8ac57bb51" hidden="1">#REF!</definedName>
    <definedName name="TBc739ae68_13c2_4099_9738_440b6bb2e413" hidden="1">#REF!</definedName>
    <definedName name="TBc7449a12_9614_44d8_9a3f_5921f5e798e9" hidden="1">#REF!</definedName>
    <definedName name="TBc7cf4b03_7b60_44af_a699_a12f798779b7" hidden="1">#REF!</definedName>
    <definedName name="TBc8a05ff3_db20_4e86_99de_785dec2a9ee0" hidden="1">#REF!</definedName>
    <definedName name="TBc8d34fbc_7149_40ad_a7ec_55e0beb6dc83" hidden="1">#REF!</definedName>
    <definedName name="TBc95274c4_83bc_49b0_a8f3_b76e13236fad" hidden="1">#REF!</definedName>
    <definedName name="TBcb75b908_9d85_413a_a9e7_63e21bf48fc6" hidden="1">#REF!</definedName>
    <definedName name="TBcc58f964_72da_4ad1_8ca9_3930a81c0f08" hidden="1">#REF!</definedName>
    <definedName name="TBcc9abe9b_6bdc_4a8d_8ce5_e9ffa6468050" hidden="1">#REF!</definedName>
    <definedName name="TBcd79bdb1_02e2_4a8c_8bf5_70904ed97677" hidden="1">#REF!</definedName>
    <definedName name="TBcd7fbe6a_67ce_48cd_9cbe_8da041f84dfd" hidden="1">#REF!</definedName>
    <definedName name="TBcd81900f_01cd_4176_a9ea_77cce713b330" hidden="1">#REF!</definedName>
    <definedName name="TBcdbfe1ef_607e_415e_8b50_60df2476a1e5" hidden="1">#REF!</definedName>
    <definedName name="TBcefce5ad_f297_48c9_a684_3bde94b38371" hidden="1">#REF!</definedName>
    <definedName name="TBd1100c08_fc2e_4d91_ac30_142e14af7f3b" hidden="1">#REF!</definedName>
    <definedName name="TBd21d63a4_b37f_4bd1_9788_b920a0c26d97" hidden="1">#REF!</definedName>
    <definedName name="TBd31b00a8_34d8_43ab_99d8_1efe8c1af7cc" hidden="1">#REF!</definedName>
    <definedName name="TBd45c21ad_7f9a_47d8_81ef_1f42708ee633" hidden="1">#REF!</definedName>
    <definedName name="TBd86a0cfb_3d32_4ae1_a6c5_72adeb0de834" hidden="1">#REF!</definedName>
    <definedName name="TBd9928c2c_5e59_4805_99c6_cfcbce77a1f2" hidden="1">#REF!</definedName>
    <definedName name="TBdadf9dc7_1be6_4d21_ae98_ff8392890383" hidden="1">#REF!</definedName>
    <definedName name="TBdc83bfe6_82fa_45d9_adc3_487f81f56ab9" hidden="1">#REF!</definedName>
    <definedName name="TBde34ee1c_a657_4996_bcc1_1b3d4e8f580f" hidden="1">#REF!</definedName>
    <definedName name="TBe198e432_993b_4dbb_94fc_073f2c30ab72" hidden="1">#REF!</definedName>
    <definedName name="TBe2a4a0bb_a0ba_41a7_9393_86e74faa4bd5" hidden="1">#REF!</definedName>
    <definedName name="TBe38b0256_9fca_41ac_a80e_023e48e2fc8d" hidden="1">#REF!</definedName>
    <definedName name="TBe4418516_f48b_466c_bc2d_a47175c0d512" hidden="1">#REF!</definedName>
    <definedName name="TBe7b551c3_cb79_43e3_a827_5e80db5890a9" hidden="1">#REF!</definedName>
    <definedName name="TBe8476adf_1c0c_43fc_8d33_776ad87a72c1" hidden="1">#REF!</definedName>
    <definedName name="TBe8ea9aef_d7e7_4348_8955_9180fac26396" hidden="1">#REF!</definedName>
    <definedName name="TBea167f51_f043_4535_aced_b38d3b43a832" hidden="1">#REF!</definedName>
    <definedName name="TBeb4fb695_13ed_47a6_9269_808fa33e86a3" hidden="1">#REF!</definedName>
    <definedName name="TBec16aab8_f8ac_4785_a690_39ee3911b5a7" hidden="1">#REF!</definedName>
    <definedName name="TBf00bcf22_fd57_4116_b99b_0177096c0ef8" hidden="1">#REF!</definedName>
    <definedName name="TBf29704f6_9cb9_41dd_9f2b_d7ce7bdde1a2" hidden="1">#REF!</definedName>
    <definedName name="TBf39a347e_9ee8_4a7b_b471_f50ec2ec432c" hidden="1">#REF!</definedName>
    <definedName name="TBf5beb89d_5f20_457b_aa75_276d189494a5" hidden="1">#REF!</definedName>
    <definedName name="TBf7200d51_e22c_49bf_8857_d5ac33a83b55" hidden="1">#REF!</definedName>
    <definedName name="TBf844cd17_0ba6_490f_87d2_95526a412135" hidden="1">#REF!</definedName>
    <definedName name="TBf86801fc_c5f3_46c9_9951_f33033862f00" hidden="1">#REF!</definedName>
    <definedName name="TBfe6a04c8_da50_4cce_ae43_3b934342b0d3" hidden="1">#REF!</definedName>
    <definedName name="Tech">#REF!</definedName>
    <definedName name="Template_Analytic">#REF!</definedName>
    <definedName name="ten">#REF!</definedName>
    <definedName name="TermEnd" localSheetId="10">#REF!</definedName>
    <definedName name="TermEnd" localSheetId="9">#REF!</definedName>
    <definedName name="TermEnd">#REF!</definedName>
    <definedName name="TermStart">#REF!</definedName>
    <definedName name="test">#REF!</definedName>
    <definedName name="TextRefCopy1">[134]APB25!#REF!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74">'[135] IFRS B&amp;S עובדים'!$AM$4159</definedName>
    <definedName name="TextRefCopy18">#REF!</definedName>
    <definedName name="TextRefCopy180">#REF!</definedName>
    <definedName name="TextRefCopy181">#REF!</definedName>
    <definedName name="TextRefCopy182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27">#REF!</definedName>
    <definedName name="TextRefCopy233">'[136] B&amp;S עובדים INC'!$T$59</definedName>
    <definedName name="TextRefCopy24">'[135]BS '!#REF!</definedName>
    <definedName name="TextRefCopy241">'[136] B&amp;S עובדים IFRS OLD'!$AM$4159</definedName>
    <definedName name="TextRefCopy25">'[135]BS '!#REF!</definedName>
    <definedName name="TextRefCopy250">#REF!</definedName>
    <definedName name="TextRefCopy252">#REF!</definedName>
    <definedName name="TextRefCopy255">#REF!</definedName>
    <definedName name="TextRefCopy256">'[137]ביקורת אופציות'!#REF!</definedName>
    <definedName name="TextRefCopy26">'[135]BS '!#REF!</definedName>
    <definedName name="TextRefCopy266">'[136] B&amp;S עובדים LTD'!$B$303</definedName>
    <definedName name="TextRefCopy27">'[135]BS '!#REF!</definedName>
    <definedName name="TextRefCopy271">'[136] B&amp;S עובדים IFRS'!$AM$4159</definedName>
    <definedName name="TextRefCopy272">'[136] B&amp;S עובדים LTD'!$AO$326</definedName>
    <definedName name="TextRefCopy276">'[137]ביקורת אופציות'!#REF!</definedName>
    <definedName name="TextRefCopy281">#REF!</definedName>
    <definedName name="TextRefCopy283">'[138] B&amp;S עובדים - IFRS'!$AM$4333</definedName>
    <definedName name="TextRefCopy286">#REF!</definedName>
    <definedName name="TextRefCopy288">#REF!</definedName>
    <definedName name="TextRefCopy289">#REF!</definedName>
    <definedName name="TextRefCopy3">#REF!</definedName>
    <definedName name="TextRefCopy34">'[135]BS '!#REF!</definedName>
    <definedName name="TextRefCopy36">'[135]BS '!#REF!</definedName>
    <definedName name="TextRefCopy37">'[135]BS '!#REF!</definedName>
    <definedName name="TextRefCopy38">'[135]BS '!#REF!</definedName>
    <definedName name="TextRefCopy4">'[139]טבלת אופציות- PBC'!#REF!</definedName>
    <definedName name="TextRefCopy43">'[135]BS '!#REF!</definedName>
    <definedName name="TextRefCopy44">'[135]BS '!#REF!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'[139]טבלת אופציות- PBC'!#REF!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'[139]טבלת אופציות- PBC'!#REF!</definedName>
    <definedName name="TextRefCopy60">#REF!</definedName>
    <definedName name="TextRefCopy61">#REF!</definedName>
    <definedName name="TextRefCopy62">#REF!</definedName>
    <definedName name="TextRefCopy63">'[137]ביקורת אופציות'!#REF!</definedName>
    <definedName name="TextRefCopy64">#REF!</definedName>
    <definedName name="TextRefCopy66">#REF!</definedName>
    <definedName name="TextRefCopy67">#REF!</definedName>
    <definedName name="TextRefCopy68">#REF!</definedName>
    <definedName name="TextRefCopy69">'[137]ביקורת אופציות'!#REF!</definedName>
    <definedName name="TextRefCopy70">#REF!</definedName>
    <definedName name="TextRefCopy71">'[137]ביקורת אופציות'!#REF!</definedName>
    <definedName name="TextRefCopy8">#REF!</definedName>
    <definedName name="TextRefCopy9">#REF!</definedName>
    <definedName name="TextRefCopyRangeCount" hidden="1">1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he_offering">#REF!</definedName>
    <definedName name="three">#REF!</definedName>
    <definedName name="TIME">#REF!</definedName>
    <definedName name="title">[140]main!$A$2</definedName>
    <definedName name="Toa">'[10]H.C. &amp; S- Dvir'!$AJ$1:$AJ$65536</definedName>
    <definedName name="TOC_INDEX" localSheetId="10">#REF!</definedName>
    <definedName name="TOC_INDEX" localSheetId="9">#REF!</definedName>
    <definedName name="TOC_INDEX">#REF!</definedName>
    <definedName name="tom" localSheetId="10" hidden="1">{#N/A,#N/A,FALSE,"מאזן בוחן";"כל_מאזן_בוחן",#N/A,FALSE,"מאזן בוחן"}</definedName>
    <definedName name="tom" hidden="1">{#N/A,#N/A,FALSE,"מאזן בוחן";"כל_מאזן_בוחן",#N/A,FALSE,"מאזן בוחן"}</definedName>
    <definedName name="Total_2000">'[10]H.C. &amp; S- Dvir'!$Z$1:$Z$65536</definedName>
    <definedName name="Total_2001">'[10]H.C. &amp; S- Dvir'!$AE$1:$AE$65536</definedName>
    <definedName name="Total_2002">'[10]H.C. &amp; S- Dvir'!$AJ$1:$AJ$65536</definedName>
    <definedName name="Total_2003">'[10]H.C. &amp; S- Dvir'!$AO$1:$AO$65536</definedName>
    <definedName name="Total_bonuses_USA">#REF!</definedName>
    <definedName name="TOTAL_CBU">#REF!</definedName>
    <definedName name="Total_commission_USA">#REF!</definedName>
    <definedName name="Total_Israel_Salaries_costs">#REF!</definedName>
    <definedName name="TOTALCARR">#N/A</definedName>
    <definedName name="TOTALDOC">#N/A</definedName>
    <definedName name="TOTALGOODS">#N/A</definedName>
    <definedName name="TOTALVAT">#N/A</definedName>
    <definedName name="TOWN">#N/A</definedName>
    <definedName name="transact">#REF!</definedName>
    <definedName name="Trend">#REF!</definedName>
    <definedName name="TUR">#REF!</definedName>
    <definedName name="two">#REF!</definedName>
    <definedName name="TYPE">#N/A</definedName>
    <definedName name="Typical_travel_expense">#REF!</definedName>
    <definedName name="U">[141]ריכוז!#REF!</definedName>
    <definedName name="UK_Codes">'[142]UK Codes'!#REF!</definedName>
    <definedName name="UK_TB">'[142]TB-UK'!#REF!</definedName>
    <definedName name="UNITS">#N/A</definedName>
    <definedName name="UnrealG_L">'[22]Dec-Consolidation'!$U$107</definedName>
    <definedName name="Until_Date">'[143]Zeev Noyman'!$B$5:$B$30,'[143]Zeev Noyman'!$E$5:$E$30,'[143]Zeev Noyman'!$H$5:$H$30</definedName>
    <definedName name="Unvested_Options">'[26]unvested 12.03 - replace new p'!$B$2:$T$21</definedName>
    <definedName name="Updated_pipeline">#REF!</definedName>
    <definedName name="Updated_pipeline_Pivot">OFFSET(#REF!,0,0,COUNTA(#REF!),COUNTA(#REF!))</definedName>
    <definedName name="US">'[92]Financial Summary'!$B$37</definedName>
    <definedName name="USA_Inflation_Assumption">#REF!</definedName>
    <definedName name="USA_Recruiting_per_employee">#REF!</definedName>
    <definedName name="USAGardeningQ1">[18]Summary!$B$14</definedName>
    <definedName name="USAGardeningQ2">[18]Summary!$C$14</definedName>
    <definedName name="USAGardeningQ3">[18]Summary!$D$14</definedName>
    <definedName name="USAGardeningQ4">[18]Summary!$E$14</definedName>
    <definedName name="USAShelvesQ1">[18]Summary!$B$16</definedName>
    <definedName name="USAShelvesQ2">[18]Summary!$C$16</definedName>
    <definedName name="USAShelvesQ3">[18]Summary!$D$16</definedName>
    <definedName name="USAShelvesQ4">[18]Summary!$E$16</definedName>
    <definedName name="usbank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[144]Salaries!$F$1</definedName>
    <definedName name="USDollar">'[145]G&amp;A'!$B$29</definedName>
    <definedName name="UU" localSheetId="1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UU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V">#REF!</definedName>
    <definedName name="V_LAST_DAY">#REF!</definedName>
    <definedName name="V_USE_DY">#REF!</definedName>
    <definedName name="V_USE_MO">#REF!</definedName>
    <definedName name="V_USE_YR">#REF!</definedName>
    <definedName name="VacationReport">'[56]חופשה ופיצויים'!#REF!</definedName>
    <definedName name="VacationTable">#REF!</definedName>
    <definedName name="valuation">#REF!</definedName>
    <definedName name="value">#REF!</definedName>
    <definedName name="Variable_data">#REF!</definedName>
    <definedName name="VAT">[146]Income!#REF!</definedName>
    <definedName name="vatloan">[43]Balance!$P$89</definedName>
    <definedName name="vehicle">#REF!</definedName>
    <definedName name="Vertex_Jafco">#REF!</definedName>
    <definedName name="Vertx_new_equity">#REF!</definedName>
    <definedName name="vested">#REF!</definedName>
    <definedName name="VT_Invs">'[147]Budget Total'!#REF!</definedName>
    <definedName name="W">#REF!</definedName>
    <definedName name="WACC" localSheetId="10">#REF!</definedName>
    <definedName name="wacc" localSheetId="9">#REF!</definedName>
    <definedName name="wacc">#REF!</definedName>
    <definedName name="waccc">[148]בניה!#REF!</definedName>
    <definedName name="we">'[149]Budget Balance Sheet'!$A$12:$A$57</definedName>
    <definedName name="Wedge">#REF!</definedName>
    <definedName name="were">#REF!</definedName>
    <definedName name="WHAT_IF">#REF!</definedName>
    <definedName name="WhisperAsia">[21]Sales!#REF!</definedName>
    <definedName name="WhisperLA">[21]Sales!#REF!</definedName>
    <definedName name="WhisperUSA">[21]Sales!#REF!</definedName>
    <definedName name="WORKING_CAPITAL">[118]WC!#REF!</definedName>
    <definedName name="wrn.A_VALUATION." localSheetId="10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localSheetId="10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ll._.gulp._.sheets." localSheetId="1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10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SHEETS." localSheetId="1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 localSheetId="1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1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1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localSheetId="10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balance._.france." localSheetId="1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localSheetId="10" hidden="1">{"bs",#N/A,FALSE,"SCF"}</definedName>
    <definedName name="wrn.balance._.sheet." hidden="1">{"bs",#N/A,FALSE,"SCF"}</definedName>
    <definedName name="wrn.basics." localSheetId="10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udget." localSheetId="10" hidden="1">{"budget1",#N/A,FALSE,"BUDG.XLS";"budget2",#N/A,FALSE,"BUDG.XLS"}</definedName>
    <definedName name="wrn.budget." hidden="1">{"budget1",#N/A,FALSE,"BUDG.XLS";"budget2",#N/A,FALSE,"BUDG.XLS"}</definedName>
    <definedName name="wrn.bullshit1." localSheetId="10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complet._.sauf._.balance." localSheetId="10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SA94TAXRETURN." localSheetId="1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Filter." localSheetId="10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rst2." localSheetId="10" hidden="1">{#N/A,#N/A,FALSE,"sum-don";#N/A,#N/A,FALSE,"inc-don"}</definedName>
    <definedName name="wrn.first2." hidden="1">{#N/A,#N/A,FALSE,"sum-don";#N/A,#N/A,FALSE,"inc-don"}</definedName>
    <definedName name="wrn.first3." localSheetId="10" hidden="1">{#N/A,#N/A,FALSE,"Summary";#N/A,#N/A,FALSE,"proj1";#N/A,#N/A,FALSE,"proj2"}</definedName>
    <definedName name="wrn.first3." hidden="1">{#N/A,#N/A,FALSE,"Summary";#N/A,#N/A,FALSE,"proj1";#N/A,#N/A,FALSE,"proj2"}</definedName>
    <definedName name="wrn.first4." localSheetId="10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HEAT." localSheetId="10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ydraulic." localSheetId="1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1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povalue." localSheetId="10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SCG._.model." localSheetId="10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jck94TAXRETURN." localSheetId="1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Maine." localSheetId="10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2." localSheetId="1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localSheetId="10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odel." localSheetId="10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newest." localSheetId="10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packer._.1." localSheetId="1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10" hidden="1">{"inputs raw data",#N/A,TRUE,"INPUT"}</definedName>
    <definedName name="wrn.print._.raw._.data._.entry." hidden="1">{"inputs raw data",#N/A,TRUE,"INPUT"}</definedName>
    <definedName name="wrn.print._.summary._.sheets." localSheetId="1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ump." localSheetId="10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localSheetId="10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SAA94TAX." localSheetId="1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1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localSheetId="10" hidden="1">{#N/A,#N/A,FALSE,"Sheet1"}</definedName>
    <definedName name="wrn.SALES." hidden="1">{#N/A,#N/A,FALSE,"Sheet1"}</definedName>
    <definedName name="wrn.situation._.complete." localSheetId="10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TestRep." localSheetId="10" hidden="1">{"Test",#N/A,FALSE,"Index";#N/A,"RISK",FALSE,"MarketProjection"}</definedName>
    <definedName name="wrn.TestRep." hidden="1">{"Test",#N/A,FALSE,"Index";#N/A,"RISK",FALSE,"MarketProjection"}</definedName>
    <definedName name="wrn.TOOL." localSheetId="1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localSheetId="10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VALUATION." localSheetId="10" hidden="1">{#N/A,#N/A,FALSE,"Pooling";#N/A,#N/A,FALSE,"income";#N/A,#N/A,FALSE,"valuation"}</definedName>
    <definedName name="wrn.VALUATION." hidden="1">{#N/A,#N/A,FALSE,"Pooling";#N/A,#N/A,FALSE,"income";#N/A,#N/A,FALSE,"valuation"}</definedName>
    <definedName name="wrn.wicor." localSheetId="10" hidden="1">{#N/A,#N/A,FALSE,"FACTSHEETS";#N/A,#N/A,FALSE,"pump";#N/A,#N/A,FALSE,"filter"}</definedName>
    <definedName name="wrn.wicor." hidden="1">{#N/A,#N/A,FALSE,"FACTSHEETS";#N/A,#N/A,FALSE,"pump";#N/A,#N/A,FALSE,"filter"}</definedName>
    <definedName name="wrn.מאזן_בוחן_כללי." localSheetId="10" hidden="1">{#N/A,#N/A,FALSE,"מאזן בוחן";"כל_מאזן_בוחן",#N/A,FALSE,"מאזן בוחן"}</definedName>
    <definedName name="wrn.מאזן_בוחן_כללי." hidden="1">{#N/A,#N/A,FALSE,"מאזן בוחן";"כל_מאזן_בוחן",#N/A,FALSE,"מאזן בוחן"}</definedName>
    <definedName name="wrn.סעיפי_מאזן_בוחן.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간단한세무조정계산서.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1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1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'[45]Page 300'!$B$4</definedName>
    <definedName name="x_cb">#REF!</definedName>
    <definedName name="Xacct" localSheetId="10">#REF!</definedName>
    <definedName name="Xacct" localSheetId="9">#REF!</definedName>
    <definedName name="Xacct">#REF!</definedName>
    <definedName name="XTREMECLEARUSA">[21]Sales!#REF!</definedName>
    <definedName name="XXX" localSheetId="10" hidden="1">{#N/A,#N/A,FALSE,"מאזן בוחן";"כל_מאזן_בוחן",#N/A,FALSE,"מאזן בוחן"}</definedName>
    <definedName name="XXX" hidden="1">{#N/A,#N/A,FALSE,"מאזן בוחן";"כל_מאזן_בוחן",#N/A,FALSE,"מאזן בוחן"}</definedName>
    <definedName name="XYZ_CORPORATION">#REF!</definedName>
    <definedName name="Y">#REF!</definedName>
    <definedName name="Year">[150]!Year</definedName>
    <definedName name="Year2001">#REF!</definedName>
    <definedName name="YearEnd">#REF!</definedName>
    <definedName name="years">[47]income!$D$7:$O$7</definedName>
    <definedName name="years_depr">#REF!</definedName>
    <definedName name="yoram" localSheetId="10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TD2002Detailed">#REF!</definedName>
    <definedName name="YTD2002Short">#REF!</definedName>
    <definedName name="YTD2003BudgetDetailed">#REF!</definedName>
    <definedName name="YTD2003BudgetShort">#REF!</definedName>
    <definedName name="YTD2003Detailed">#REF!</definedName>
    <definedName name="YTD2003Short">#REF!</definedName>
    <definedName name="Z">#REF!</definedName>
    <definedName name="ZAGHRPerCentQ1">#REF!</definedName>
    <definedName name="ZAGHRPerCentQ2">#REF!</definedName>
    <definedName name="ZAGHRPerCentQ3">#REF!</definedName>
    <definedName name="ZAGHRPerCentQ4">#REF!</definedName>
    <definedName name="ZAGIncomeQ1">#REF!</definedName>
    <definedName name="ZAGIncomeQ2">#REF!</definedName>
    <definedName name="ZAGIncomeQ3">#REF!</definedName>
    <definedName name="ZAGIncomeQ4">#REF!</definedName>
    <definedName name="ZIP">#N/A</definedName>
    <definedName name="ZZ">#REF!</definedName>
    <definedName name="א" localSheetId="10" hidden="1">{#N/A,#N/A,FALSE,"מאזן בוחן";"כל_מאזן_בוחן",#N/A,FALSE,"מאזן בוחן"}</definedName>
    <definedName name="א" hidden="1">{#N/A,#N/A,FALSE,"מאזן בוחן";"כל_מאזן_בוחן",#N/A,FALSE,"מאזן בוחן"}</definedName>
    <definedName name="אא">#REF!</definedName>
    <definedName name="אאא" localSheetId="10" hidden="1">{#N/A,#N/A,FALSE,"מאזן בוחן";"כל_מאזן_בוחן",#N/A,FALSE,"מאזן בוחן"}</definedName>
    <definedName name="אאא" hidden="1">{#N/A,#N/A,FALSE,"מאזן בוחן";"כל_מאזן_בוחן",#N/A,FALSE,"מאזן בוחן"}</definedName>
    <definedName name="אאא1" localSheetId="10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גרות_לפי_עיריות">#REF!</definedName>
    <definedName name="אוגוסט">[151]INDEX!$B$9</definedName>
    <definedName name="אוקטובר">'[152]תעודה א'!#REF!</definedName>
    <definedName name="אלדור">[153]אלדור!$C$6:$I$68,[153]אלדור!$C$70:$I$111,[153]אלדור!$C$116:$I$159</definedName>
    <definedName name="אנליטי_הפסד">#REF!</definedName>
    <definedName name="אנליטי_מאזן">#REF!</definedName>
    <definedName name="אנליטי_רווה">#REF!</definedName>
    <definedName name="אנליטי1">#REF!</definedName>
    <definedName name="אנליטי98">#REF!</definedName>
    <definedName name="אפריל">[151]INDEX!$B$5</definedName>
    <definedName name="אשראי_לזמן_קצר">#REF!</definedName>
    <definedName name="אשראי_לקוחות">#REF!</definedName>
    <definedName name="ב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.הצמדה">[154]ביאורים!$I$3:$N$45,[154]ביאורים!$I$50:$N$72</definedName>
    <definedName name="באור_1">#REF!</definedName>
    <definedName name="באור_2">#REF!</definedName>
    <definedName name="באור_3">#REF!</definedName>
    <definedName name="באור_מזומנים">#REF!</definedName>
    <definedName name="באורים">#REF!</definedName>
    <definedName name="באורים_הגשה">#REF!</definedName>
    <definedName name="בב">#REF!</definedName>
    <definedName name="בחירה">#REF!</definedName>
    <definedName name="ביאור_אופציות">#REF!</definedName>
    <definedName name="ביאור_הלוואות">#REF!</definedName>
    <definedName name="ביאור_מופ">#REF!</definedName>
    <definedName name="ביאורי_הוצאות">#REF!</definedName>
    <definedName name="ביאורי_הוצאות_998">#REF!</definedName>
    <definedName name="בככ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">#N/A</definedName>
    <definedName name="גג">#REF!</definedName>
    <definedName name="גכ">#REF!</definedName>
    <definedName name="גכע">#REF!</definedName>
    <definedName name="גכעיע">#REF!</definedName>
    <definedName name="גכעכעיכ">#REF!</definedName>
    <definedName name="גליון">#N/A</definedName>
    <definedName name="געכ">#REF!</definedName>
    <definedName name="דג">#REF!</definedName>
    <definedName name="דגכי">#REF!</definedName>
    <definedName name="דגכע">#REF!</definedName>
    <definedName name="דד">#REF!</definedName>
    <definedName name="דו_ח_תזרים">#REF!</definedName>
    <definedName name="דוח_אוגוסט_ספטמבר">'[155]דוח '!$A$1:$M$45</definedName>
    <definedName name="דוח_התאמה">#REF!</definedName>
    <definedName name="דוח_למס">#REF!</definedName>
    <definedName name="דוח_על_השינויים">#REF!</definedName>
    <definedName name="דוח_רווח_והפסד">#REF!</definedName>
    <definedName name="דוח_רווח_והפסד2">#REF!</definedName>
    <definedName name="דוח_תאום_שממ">#REF!</definedName>
    <definedName name="דוח_תזרים">#REF!</definedName>
    <definedName name="דוח_תזרים_ארהב">#REF!</definedName>
    <definedName name="דוח_תזרים_הגשה">'[156]דוח מתכונת הגשה '!#REF!</definedName>
    <definedName name="דוח_תזרים_ישראל">#REF!</definedName>
    <definedName name="דוח_תזרים_צרפת">#REF!</definedName>
    <definedName name="דוח_תזרים_קיימן">#REF!</definedName>
    <definedName name="דוח_תזרים_שח">'[157]תזרים $'!#REF!</definedName>
    <definedName name="דוח96_95">#REF!,#REF!</definedName>
    <definedName name="דוחות_דולר">[158]דוחות!$B$4:$I$50,[158]דוחות!$C$52:$G$78</definedName>
    <definedName name="דוחות_כספיים_מאוחדים">'[159]דוחות כספיים'!#REF!,'[159]דוחות כספיים'!$B$1:$F$19,'[159]דוחות כספיים'!$B$21:$J$42,'[159]דוחות כספיים'!$B$45:$H$64,'[159]דוחות כספיים'!#REF!</definedName>
    <definedName name="דוחות_שח">[158]דוחות!$K$4:$R$50,[158]דוחות!$L$52:$P$78</definedName>
    <definedName name="דולר">#REF!</definedName>
    <definedName name="דולר_1296">'[160]הרכבה ש"ח'!#REF!</definedName>
    <definedName name="דולר_י.ס.">'[161]נתונים לשינוי'!$G$5</definedName>
    <definedName name="דולר_מרץ">'[160]הרכבה ש"ח'!#REF!</definedName>
    <definedName name="דולרזכות">#REF!</definedName>
    <definedName name="דולרחובה">#REF!</definedName>
    <definedName name="דיווח_עודפות">'[162]שמ"מ מ"ה'!#REF!</definedName>
    <definedName name="דכ">#REF!</definedName>
    <definedName name="דצמבר" localSheetId="10" hidden="1">{#N/A,#N/A,FALSE,"מאזן בוחן";"כל_מאזן_בוחן",#N/A,FALSE,"מאזן בוחן"}</definedName>
    <definedName name="דצמבר" hidden="1">{#N/A,#N/A,FALSE,"מאזן בוחן";"כל_מאזן_בוחן",#N/A,FALSE,"מאזן בוחן"}</definedName>
    <definedName name="דצמבר02" localSheetId="10" hidden="1">{#N/A,#N/A,FALSE,"מאזן בוחן";"כל_מאזן_בוחן",#N/A,FALSE,"מאזן בוחן"}</definedName>
    <definedName name="דצמבר02" hidden="1">{#N/A,#N/A,FALSE,"מאזן בוחן";"כל_מאזן_בוחן",#N/A,FALSE,"מאזן בוחן"}</definedName>
    <definedName name="דצמברשנהקודמת">[163]index!$B$1</definedName>
    <definedName name="הבב">#REF!</definedName>
    <definedName name="הדס">#REF!</definedName>
    <definedName name="הדפסת_דוח_מתכונת_הגשה">#N/A</definedName>
    <definedName name="הדפסת_דוח_מתכונת_הגשה_גליון_דוחות">[164]דוחות!$Z$1:$AL$42,[164]דוחות!$Z$43:$AL$82</definedName>
    <definedName name="הדרכה">#REF!,#REF!,#REF!</definedName>
    <definedName name="הה">#REF!</definedName>
    <definedName name="ההה">#REF!</definedName>
    <definedName name="הוצ_פחת">#REF!</definedName>
    <definedName name="הוצאות">#REF!</definedName>
    <definedName name="הוצאות_מימון_95">'[165]דוחות LTD'!#REF!</definedName>
    <definedName name="הוצאות_פחת">'[69]מעגל רכוש קבוע'!$L$17</definedName>
    <definedName name="הוצאות_שיווק">#REF!</definedName>
    <definedName name="הכנסה">#REF!</definedName>
    <definedName name="הכנסות">'[165]דוחות LTD'!#REF!</definedName>
    <definedName name="הכנסות_מראש_ולקבל">#REF!</definedName>
    <definedName name="הלואות_בעלים">#REF!</definedName>
    <definedName name="הנפקות_הון">'[166]מס הכנסה'!#REF!</definedName>
    <definedName name="העמסה">#REF!</definedName>
    <definedName name="הפסד_דולר">'[160]הרכבה ש"ח'!$A$8:$J$41,'[160]הרכבה ש"ח'!$A$42:$J$56,'[160]הרכבה ש"ח'!$A$59:$J$85</definedName>
    <definedName name="הפסד_לפני_מיסים_על_הכנסה">#REF!</definedName>
    <definedName name="הפסד_שח">#REF!</definedName>
    <definedName name="הפרש">#REF!</definedName>
    <definedName name="הרכבה">[167]pldt:תזרים!$B$1:$F$28,[167]pldt:תזרים!$B$30:$F$62</definedName>
    <definedName name="הרכבה_1">#REF!</definedName>
    <definedName name="הרכבה_2">#REF!</definedName>
    <definedName name="הרכבהמאוחד">'[168]הרכבה מאוחד'!$B$8:$L$46,'[168]הרכבה מאוחד'!$B$49:$L$86,'[168]הרכבה מאוחד'!$B$91:$L$124,'[168]הרכבה מאוחד'!$B$126:$L$163,'[168]הרכבה מאוחד'!$B$165:$L$198,'[168]הרכבה מאוחד'!$B$200:$L$237,'[168]הרכבה מאוחד'!$B$239:$L$277</definedName>
    <definedName name="השוואה_באחוזים_רווח">'[157]ניתוח אנליטי-רו"ה'!#REF!</definedName>
    <definedName name="השקעה">#REF!</definedName>
    <definedName name="השקעה_ב__INC">#REF!</definedName>
    <definedName name="השקעה_בבטוחות">'[69]פקדונות וניירות ערך'!$F$8</definedName>
    <definedName name="השתתפות_מדען">#REF!</definedName>
    <definedName name="התחיבויות_תלויות">#REF!</definedName>
    <definedName name="התחייבויות_תלויות">#REF!</definedName>
    <definedName name="התפתחות_אופציות">#REF!</definedName>
    <definedName name="ז">#REF!</definedName>
    <definedName name="זכאים">#REF!</definedName>
    <definedName name="זכאים_אחרים">#REF!</definedName>
    <definedName name="ח">#REF!</definedName>
    <definedName name="חברה">[169]הגדרה!$E$2</definedName>
    <definedName name="חו_זים_בינחברתיים">#REF!</definedName>
    <definedName name="חוז_בינחברתי">#REF!</definedName>
    <definedName name="חופשה">[170]פרמטרים!$B$42</definedName>
    <definedName name="חחח" localSheetId="10" hidden="1">{#N/A,#N/A,FALSE,"מאזן בוחן";"כל_מאזן_בוחן",#N/A,FALSE,"מאזן בוחן"}</definedName>
    <definedName name="חחח" hidden="1">{#N/A,#N/A,FALSE,"מאזן בוחן";"כל_מאזן_בוחן",#N/A,FALSE,"מאזן בוחן"}</definedName>
    <definedName name="חחי">#REF!</definedName>
    <definedName name="חייבים">#REF!</definedName>
    <definedName name="חישוב">'[171]דוח מתכונת הגשה '!#REF!</definedName>
    <definedName name="חישוב_שטרי_הון_לחברות_מוחזקות">[164]חישובים!#REF!</definedName>
    <definedName name="חישוביםםםם" localSheetId="10" hidden="1">{#N/A,#N/A,FALSE,"מאזן בוחן";"כל_מאזן_בוחן",#N/A,FALSE,"מאזן בוחן"}</definedName>
    <definedName name="חישוביםםםם" hidden="1">{#N/A,#N/A,FALSE,"מאזן בוחן";"כל_מאזן_בוחן",#N/A,FALSE,"מאזן בוחן"}</definedName>
    <definedName name="חלוקה_למחלקות">#REF!</definedName>
    <definedName name="חעי">#REF!</definedName>
    <definedName name="חשבון">#REF!</definedName>
    <definedName name="ט">'[172]P&amp;L '!#REF!</definedName>
    <definedName name="טבלאות_אקוויטי___יורוקום_תקשורת_בע_מ">'[164]טבלאות אקוויטי'!#REF!</definedName>
    <definedName name="טט">#REF!</definedName>
    <definedName name="טלדור">'[153]קבוצת טלדור'!$N$6:$T$58,'[153]קבוצת טלדור'!$N$60:$T$108,'[153]קבוצת טלדור'!$N$113:$T$154</definedName>
    <definedName name="טלי">#REF!</definedName>
    <definedName name="טנדם">[153]טנדם!$C$6:$J$68,[153]טנדם!$C$70:$J$108,[153]טנדם!$C$113:$J$155</definedName>
    <definedName name="טתנ">'[153]קבוצת טלדור'!$C$6:$K$68,'[153]קבוצת טלדור'!$C$70:$K$108,'[153]קבוצת טלדור'!$C$113:$K$154</definedName>
    <definedName name="יולי">[151]INDEX!$B$8</definedName>
    <definedName name="יוני">'[152]תעודה א'!#REF!</definedName>
    <definedName name="יורו_י.ס">'[161]נתונים לשינוי'!$G$7</definedName>
    <definedName name="יחיעייע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יחיעייע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יחס_מכירות">#REF!</definedName>
    <definedName name="יי">#REF!</definedName>
    <definedName name="ינואר">'[152]תעודה א'!#REF!</definedName>
    <definedName name="יעדים_גיאוגרפיים">#REF!</definedName>
    <definedName name="יעע">#REF!</definedName>
    <definedName name="ירושלים">#REF!,#REF!,#REF!</definedName>
    <definedName name="כותרת">#REF!</definedName>
    <definedName name="ככ">#REF!</definedName>
    <definedName name="כללי">'[173]שמ"מ מ"ה'!#REF!</definedName>
    <definedName name="ל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קוחות_עיקריים">#REF!</definedName>
    <definedName name="מ">[172]BS!#REF!</definedName>
    <definedName name="מאוחד">'[174]הרכבה מאוחד'!$C$5:$L$86,'[174]הרכבה מאוחד'!$C$88:$L$159,'[174]הרכבה מאוחד'!$C$201:$L$208</definedName>
    <definedName name="מאוחדמש">'[174]הרכבה מאוחד'!$C$5:$L$44,'[174]הרכבה מאוחד'!$C$49:$L$82,'[174]הרכבה מאוחד'!$C$85:$L$115</definedName>
    <definedName name="מאזן" localSheetId="10" hidden="1">{#N/A,#N/A,FALSE,"מאזן בוחן";"כל_מאזן_בוחן",#N/A,FALSE,"מאזן בוחן"}</definedName>
    <definedName name="מאזן" hidden="1">{#N/A,#N/A,FALSE,"מאזן בוחן";"כל_מאזן_בוחן",#N/A,FALSE,"מאזן בוחן"}</definedName>
    <definedName name="מאזן_">#REF!</definedName>
    <definedName name="מאזן___השוואה_אנליטית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>#REF!</definedName>
    <definedName name="מאזן_בוחן_כללי" localSheetId="10" hidden="1">{#N/A,#N/A,FALSE,"מאזן בוחן";"כל_מאזן_בוחן",#N/A,FALSE,"מאזן בוחן"}</definedName>
    <definedName name="מאזן_בוחן_כללי" hidden="1">{#N/A,#N/A,FALSE,"מאזן בוחן";"כל_מאזן_בוחן",#N/A,FALSE,"מאזן בוחן"}</definedName>
    <definedName name="מאזן_בוחן_כללי_1" localSheetId="10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localSheetId="10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דולר">'[160]הרכבה ש"ח'!$A$8:$J$41,'[160]הרכבה ש"ח'!$A$42:$J$56,'[160]הרכבה ש"ח'!$A$59:$J$85</definedName>
    <definedName name="מאזן_ורווה_דולר">[175]דוחות!$B$1:$K$53,[175]דוחות!$C$57:$H$82</definedName>
    <definedName name="מאזן_ורווה_שח">[175]דוחות!$N$1:$W$53,[175]דוחות!$O$57:$T$82</definedName>
    <definedName name="מאזן_מותאם">#REF!</definedName>
    <definedName name="מאזן_נומינלי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>#REF!</definedName>
    <definedName name="מאזן_שח">[176]דוחות!$K$4:$R$41</definedName>
    <definedName name="מאזנים">'[33]מאזן ורוו"ה'!$A$2:$I$49,'[33]מאזן ורוו"ה'!$K$7:$R$49</definedName>
    <definedName name="מאזןמתוא">#REF!</definedName>
    <definedName name="מאי">'[152]תעודה א'!#REF!</definedName>
    <definedName name="מבחן_מחזורים">#REF!</definedName>
    <definedName name="מדד">#REF!</definedName>
    <definedName name="מדד_12_97">'[67]מדדים ודולר'!#REF!</definedName>
    <definedName name="מדד_12_98">'[67]מדדים ודולר'!#REF!</definedName>
    <definedName name="מדד_5.96">[170]פרמטרים!$B$52</definedName>
    <definedName name="מדד_95">[170]פרמטרים!$B$50</definedName>
    <definedName name="מדד_96">[170]פרמטרים!$B$54</definedName>
    <definedName name="מדד_אוגוסט_99">'[67]מדדים ודולר'!#REF!</definedName>
    <definedName name="מדד_אוקטובר_98">'[67]מדדים ודולר'!#REF!</definedName>
    <definedName name="מדד_אוקטובר_99">'[67]מדדים ודולר'!#REF!</definedName>
    <definedName name="מדד_אפריל_2000">'[67]מדדים ודולר'!#REF!</definedName>
    <definedName name="מדד_אפריל_99">'[67]מדדים ודולר'!#REF!</definedName>
    <definedName name="מדד_דצמבר_99">'[67]מדדים ודולר'!#REF!</definedName>
    <definedName name="מדד_חודש_97__9">"a"</definedName>
    <definedName name="מדד_יולי_99">'[67]מדדים ודולר'!#REF!</definedName>
    <definedName name="מדד_יוני">'[177]TTI -מתואם'!$Q$10</definedName>
    <definedName name="מדד_יוני_2000">'[67]מדדים ודולר'!#REF!</definedName>
    <definedName name="מדד_יוני_98">'[67]מדדים ודולר'!#REF!</definedName>
    <definedName name="מדד_יוני_99">'[67]מדדים ודולר'!#REF!</definedName>
    <definedName name="מדד_ינואר_2000">'[67]מדדים ודולר'!#REF!</definedName>
    <definedName name="מדד_ינואר_99">'[67]מדדים ודולר'!#REF!</definedName>
    <definedName name="מדד_מאי_2000">'[67]מדדים ודולר'!#REF!</definedName>
    <definedName name="מדד_מאי_99">'[67]מדדים ודולר'!#REF!</definedName>
    <definedName name="מדד_ממוצע">'[67]מדדים ודולר'!#REF!</definedName>
    <definedName name="מדד_מרץ_2000">'[67]מדדים ודולר'!#REF!</definedName>
    <definedName name="מדד_מרץ_99">'[67]מדדים ודולר'!#REF!</definedName>
    <definedName name="מדד_נובמבר_99">'[67]מדדים ודולר'!#REF!</definedName>
    <definedName name="מדד_ספטמבר_99">'[67]מדדים ודולר'!#REF!</definedName>
    <definedName name="מדד_פברואר_2000">'[67]מדדים ודולר'!#REF!</definedName>
    <definedName name="מדד_פברואר_99">'[67]מדדים ודולר'!#REF!</definedName>
    <definedName name="מודל">'[178]New budget'!$B$48:$K$91,'[178]New budget'!$B$94:$K$134,'[178]New budget'!#REF!,'[178]New budget'!#REF!,'[178]New budget'!#REF!,'[178]New budget'!#REF!,'[178]New budget'!#REF!,'[178]New budget'!#REF!,'[178]New budget'!#REF!,'[178]New budget'!#REF!,'[178]New budget'!#REF!</definedName>
    <definedName name="מופ">#REF!</definedName>
    <definedName name="מזומנים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זומנים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'[179]investment- acounting'!#REF!</definedName>
    <definedName name="מחיר_מלא95">#REF!</definedName>
    <definedName name="מחיר_מלא96">#REF!</definedName>
    <definedName name="מחקר_ופיתוח">#REF!</definedName>
    <definedName name="מטבע">#REF!</definedName>
    <definedName name="מימון" localSheetId="10" hidden="1">{"Test",#N/A,FALSE,"Index";#N/A,"RISK",FALSE,"MarketProjection"}</definedName>
    <definedName name="מימון" hidden="1">{"Test",#N/A,FALSE,"Index";#N/A,"RISK",FALSE,"MarketProjection"}</definedName>
    <definedName name="מימוש_בטוחות">'[69]פקדונות וניירות ערך'!$F$10</definedName>
    <definedName name="מימוש_רכוש">'[69]מעגל רכוש קבוע'!$L$13</definedName>
    <definedName name="מיסים_לפי_חברות">#REF!</definedName>
    <definedName name="מיסים_נדחים">#REF!</definedName>
    <definedName name="מכירות_הדדיות">#REF!</definedName>
    <definedName name="מכירת_רכוש">'[69]מעגל רכוש קבוע'!$L$13</definedName>
    <definedName name="ממ">#REF!</definedName>
    <definedName name="ממוצ_7_12_97">'[180]Consolidation '!#REF!</definedName>
    <definedName name="ממוצע_1_12_97">[181]הרכבה!$B$3</definedName>
    <definedName name="ממוצע_7_9.97">'[180]Consolidation '!#REF!</definedName>
    <definedName name="ממוצע_אופציות">'[182]רווח למניה רבעוני 1997'!#REF!</definedName>
    <definedName name="מממ11">#N/A</definedName>
    <definedName name="מממממ">#REF!</definedName>
    <definedName name="מנה">#REF!</definedName>
    <definedName name="מס_הדרכה">#REF!</definedName>
    <definedName name="מס_ירושלים">#REF!</definedName>
    <definedName name="מס_נדחה">'[183]מסים נדחים'!$B$2:$F$15</definedName>
    <definedName name="מס_שיווק">#REF!</definedName>
    <definedName name="מס_תיאורטי">#REF!</definedName>
    <definedName name="מסים_נדחים">'[158]deferred tax'!$B$2:$F$15,'[158]deferred tax'!$C$19:$K$32</definedName>
    <definedName name="מסלול_מס">'[184]פרטי חברה'!#REF!</definedName>
    <definedName name="מספרי_השוואה">#REF!,#REF!,#REF!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מ">0.17</definedName>
    <definedName name="מפעל_מאושר">#REF!</definedName>
    <definedName name="מקדם">#REF!</definedName>
    <definedName name="מקדם_צים">[185]מאזן!#REF!</definedName>
    <definedName name="מקום_רישום_נ_ע_החברה_הרשומה_עתה_למסחר">'[184]פרטי חברה'!#REF!</definedName>
    <definedName name="מרץ">'[152]תעודה א'!#REF!</definedName>
    <definedName name="משולב">[35]משולב!$C$5:$G$59,[35]משולב!$C$61:$G$107,[35]משולב!$C$109:$G$162</definedName>
    <definedName name="ן">'[172]P&amp;L '!#REF!</definedName>
    <definedName name="נבות">'[153]קבוצת טלדור'!$AF$6:$AL$56,'[153]קבוצת טלדור'!$AF$60:$AL$108,'[153]קבוצת טלדור'!$AF$113:$AL$154</definedName>
    <definedName name="נובמבר">'[152]תעודה א'!#REF!</definedName>
    <definedName name="נייר_עבודה_תזרים">#REF!</definedName>
    <definedName name="ניירות_ערך">#REF!</definedName>
    <definedName name="ניכוי_במקור">#REF!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מכירות">#REF!</definedName>
    <definedName name="ננ">#REF!</definedName>
    <definedName name="נננ1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נננ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'[162]שמ"מ מ"ה'!#REF!</definedName>
    <definedName name="נספח_ניכוי_במקור">'[162]שמ"מ מ"ה'!#REF!</definedName>
    <definedName name="נספח_עודפות">'[162]שמ"מ מ"ה'!#REF!</definedName>
    <definedName name="סבה">#REF!</definedName>
    <definedName name="סבירות_מימון">#REF!</definedName>
    <definedName name="סוג_נ_ע_שהוקצו">'[184]פרטי חברה'!#REF!</definedName>
    <definedName name="סיביטי">'[186]C.B.T '!$C$5:$I$65,'[186]C.B.T '!$C$67:$I$113,'[186]C.B.T '!$C$118:$I$188</definedName>
    <definedName name="סיון">#REF!,#REF!,#REF!,#REF!</definedName>
    <definedName name="סייג_מיסים">#REF!</definedName>
    <definedName name="סס">#REF!</definedName>
    <definedName name="סעיפי_מאזן_בוחן_1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פטמבר">'[152]תעודה א'!#REF!</definedName>
    <definedName name="עליית_דולר">#REF!</definedName>
    <definedName name="עליית_מדד">#REF!</definedName>
    <definedName name="עמוד_אינדקס">#REF!</definedName>
    <definedName name="עמוד_פתיחה">#REF!</definedName>
    <definedName name="עע">#REF!</definedName>
    <definedName name="פברואר">'[152]תעודה א'!#REF!</definedName>
    <definedName name="פחת" localSheetId="10" hidden="1">{"Test",#N/A,FALSE,"Index";#N/A,"RISK",FALSE,"MarketProjection"}</definedName>
    <definedName name="פחת" hidden="1">{"Test",#N/A,FALSE,"Index";#N/A,"RISK",FALSE,"MarketProjection"}</definedName>
    <definedName name="פחת_דולרי">#REF!</definedName>
    <definedName name="פחת_וניכוי">[187]תעודות!#REF!</definedName>
    <definedName name="פחת_מתואם">#REF!</definedName>
    <definedName name="פחת_נומינלי">#REF!</definedName>
    <definedName name="פחת_שקלים">#REF!</definedName>
    <definedName name="פחת1" localSheetId="10" hidden="1">{"Test",#N/A,FALSE,"Index";#N/A,"RISK",FALSE,"MarketProjection"}</definedName>
    <definedName name="פחת1" hidden="1">{"Test",#N/A,FALSE,"Index";#N/A,"RISK",FALSE,"MarketProjection"}</definedName>
    <definedName name="פירוט_הכנסות">#REF!</definedName>
    <definedName name="פירוטים">#REF!</definedName>
    <definedName name="פקדונות_נטו">'[69]פקדונות וניירות ערך'!$N$9</definedName>
    <definedName name="פקודות">'[188]מאזן בוחן'!#REF!</definedName>
    <definedName name="פקודות_נוספות">#REF!</definedName>
    <definedName name="פרטים">#REF!</definedName>
    <definedName name="פריסת_הטבות">#REF!</definedName>
    <definedName name="פרמיה">#REF!</definedName>
    <definedName name="צ" localSheetId="10" hidden="1">{"produits finis",#N/A,FALSE," stock r?el ";"stock final",#N/A,FALSE," stock r?el "}</definedName>
    <definedName name="צ" hidden="1">{"produits finis",#N/A,FALSE," stock r?el ";"stock final",#N/A,FALSE," stock r?el "}</definedName>
    <definedName name="צדדים_קשורים">#REF!</definedName>
    <definedName name="צמיחה">'[179]investment- acounting'!#REF!</definedName>
    <definedName name="צצצצ" localSheetId="10" hidden="1">{#N/A,#N/A,FALSE,"מאזן בוחן";"כל_מאזן_בוחן",#N/A,FALSE,"מאזן בוחן"}</definedName>
    <definedName name="צצצצ" hidden="1">{#N/A,#N/A,FALSE,"מאזן בוחן";"כל_מאזן_בוחן",#N/A,FALSE,"מאזן בוחן"}</definedName>
    <definedName name="צקטאש" localSheetId="10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ק">#REF!</definedName>
    <definedName name="ר230">'[165]מאזן בוחן LTD'!#REF!</definedName>
    <definedName name="רוה">'[188]רווה"ס'!#REF!</definedName>
    <definedName name="רוה_חודשי">#REF!</definedName>
    <definedName name="רוה_מצטבר">#REF!</definedName>
    <definedName name="רווהפ">#REF!</definedName>
    <definedName name="רווח">#REF!</definedName>
    <definedName name="רווח_הון">#REF!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צרפת">#REF!</definedName>
    <definedName name="רווח_והפסד_קיימן">#REF!</definedName>
    <definedName name="רווח_והפסד_שקל_חדש">#REF!</definedName>
    <definedName name="רווח_למניה">#REF!</definedName>
    <definedName name="רווח_מבטוחות">'[69]פקדונות וניירות ערך'!$F$12</definedName>
    <definedName name="רווח_ממכירת_רכוש">'[69]מעגל רכוש קבוע'!$L$15</definedName>
    <definedName name="רווח_מניירות">'[69]פקדונות וניירות ערך'!$F$12</definedName>
    <definedName name="רווח_מפקדונות">'[69]פקדונות וניירות ערך'!$L$12</definedName>
    <definedName name="רווח_מרכוש">'[69]מעגל רכוש קבוע'!$L$15</definedName>
    <definedName name="רווחוהפסד_מותאם">#REF!</definedName>
    <definedName name="רווחוהפסד_נומינלי">#REF!</definedName>
    <definedName name="רווחלמניה">#REF!</definedName>
    <definedName name="רוחמתואם">#REF!</definedName>
    <definedName name="ריבית">#REF!</definedName>
    <definedName name="ריבית_חובה">[170]פרמטרים!#REF!</definedName>
    <definedName name="ריבית_לקוחות">[170]פרמטרים!#REF!</definedName>
    <definedName name="ריכוז_אופציות">[166]אופציות!#REF!</definedName>
    <definedName name="רכוז_הכנסות_לשנת_2002">#REF!</definedName>
    <definedName name="רכוז_השקעה_באחרות_מתואם">'[189]השקעה באחרות'!#REF!</definedName>
    <definedName name="רכוז_השקעה_באחרות_נומינלי">#REF!</definedName>
    <definedName name="רכוז_מוחזקות_מתואם">#REF!</definedName>
    <definedName name="רכוז_מוחזקות_נומינלי">#REF!</definedName>
    <definedName name="רכוש">#REF!</definedName>
    <definedName name="רכוש_קבוע">#REF!</definedName>
    <definedName name="רכושקבוע">#REF!</definedName>
    <definedName name="רכישות_רכוש">'[69]מעגל רכוש קבוע'!$L$11</definedName>
    <definedName name="רר">#REF!</definedName>
    <definedName name="ש" localSheetId="1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>'[190]TTI LTD'!$D$7</definedName>
    <definedName name="ש_ע_ח30601">'[191]TTI LTD'!$J$7</definedName>
    <definedName name="ש_ע_ח311200">#REF!</definedName>
    <definedName name="שג">#REF!</definedName>
    <definedName name="שגכעי">#REF!</definedName>
    <definedName name="שגעכעחיע">#REF!</definedName>
    <definedName name="שגק">#REF!</definedName>
    <definedName name="שדג" localSheetId="1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וליים">#REF!</definedName>
    <definedName name="שונה">[62]TRAVEL96!#REF!</definedName>
    <definedName name="שחזכות">#REF!</definedName>
    <definedName name="שחחובה">#REF!</definedName>
    <definedName name="שטר_הון_למרכז_כלל_ים">[164]חישובים!#REF!</definedName>
    <definedName name="שיווק">'[192]משוב שיווק'!$C$5:$I$60,'[192]משוב שיווק'!$C$62:$I$114,'[192]משוב שיווק'!$C$119:$I$194</definedName>
    <definedName name="שינויים_באחוזים_מאזן">#REF!</definedName>
    <definedName name="שינוים_באחוזים_רווח">'[157]ניתוח אנליטי-רו"ה'!#REF!</definedName>
    <definedName name="שיפורים_במושכר">#REF!</definedName>
    <definedName name="שכר">#REF!</definedName>
    <definedName name="שע_ח_31.12.97">'[180]Consolidation '!#REF!</definedName>
    <definedName name="שע_ח_31.12.99">#REF!</definedName>
    <definedName name="שע_ח_כתר_נורבגי">'[165]נתונים לשינוי'!#REF!</definedName>
    <definedName name="שע_ח_ממוצע">#REF!</definedName>
    <definedName name="שעח">'[193]נתונים לשינוי'!$G$6</definedName>
    <definedName name="שעח_12_97">#REF!</definedName>
    <definedName name="שעח_30_3">#REF!</definedName>
    <definedName name="שעח_309">#REF!</definedName>
    <definedName name="שעח_31.12.95">#REF!</definedName>
    <definedName name="שעח_31.12.97">#REF!</definedName>
    <definedName name="שעח_31.3.98">'[194]ש"ח מותאם 3.98'!$G$8</definedName>
    <definedName name="שעח30.9.97">'[180]Consolidation '!#REF!</definedName>
    <definedName name="שער">'[195]נתונים לשינוי'!$G$6</definedName>
    <definedName name="שערי_חליפין">#REF!</definedName>
    <definedName name="שש" localSheetId="10" hidden="1">{"produits finis",#N/A,FALSE," stock r?el ";"stock final",#N/A,FALSE," stock r?el "}</definedName>
    <definedName name="שש" hidden="1">{"produits finis",#N/A,FALSE," stock r?el ";"stock final",#N/A,FALSE," stock r?el "}</definedName>
    <definedName name="תאורטי">#REF!</definedName>
    <definedName name="תאריךמאזן">[169]הגדרה!$E$1</definedName>
    <definedName name="תוכן_עניינים">#REF!</definedName>
    <definedName name="תזרים">#REF!</definedName>
    <definedName name="תזרים96">#REF!</definedName>
    <definedName name="תזרמתואם">#REF!</definedName>
    <definedName name="תיאורטי">#REF!</definedName>
    <definedName name="תיקון_פיצויים_וחופשה">#REF!</definedName>
    <definedName name="תיקון_רכוש_קבוע">#REF!</definedName>
    <definedName name="תכנים">'[153]קבוצת טלדור'!$W$6:$AC$56,'[153]קבוצת טלדור'!$W$60:$AC$108,'[153]קבוצת טלדור'!$W$113:$AC$154</definedName>
    <definedName name="תלויות">#REF!</definedName>
    <definedName name="תלויות_מדען">#REF!</definedName>
    <definedName name="תמצית_לPPM">'[160]הרכבה ש"ח'!#REF!</definedName>
    <definedName name="תנועה_בקרן_אופציות">#REF!</definedName>
    <definedName name="תעודה_א">#REF!</definedName>
    <definedName name="תעודה_ב">#REF!</definedName>
    <definedName name="תקציב" localSheetId="10" hidden="1">{#N/A,#N/A,FALSE,"מאזן בוחן";"כל_מאזן_בוחן",#N/A,FALSE,"מאזן בוחן"}</definedName>
    <definedName name="תקציב" hidden="1">{#N/A,#N/A,FALSE,"מאזן בוחן";"כל_מאזן_בוחן",#N/A,FALSE,"מאזן בוחן"}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>[62]TRAVEL96!#REF!</definedName>
    <definedName name="תקרת_מלון_נמוכה">#REF!</definedName>
    <definedName name="תתתתת">#N/A</definedName>
    <definedName name="ㅁ5">#REF!</definedName>
    <definedName name="만기보장수익율">#REF!</definedName>
    <definedName name="보증기관">#REF!</definedName>
    <definedName name="자산현금유입">#REF!,#REF!,#REF!,#REF!</definedName>
    <definedName name="자산현금유출">#REF!,#REF!,#REF!,#REF!</definedName>
    <definedName name="장부가액">#REF!</definedName>
    <definedName name="장부가액합계">#REF!</definedName>
    <definedName name="주부신수익권증서_400">#REF!</definedName>
    <definedName name="차이">#REF!</definedName>
    <definedName name="총괄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localSheetId="1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합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4" l="1"/>
  <c r="S9" i="4"/>
  <c r="S15" i="4"/>
  <c r="S17" i="4"/>
  <c r="S20" i="4"/>
  <c r="S22" i="4"/>
  <c r="S24" i="4"/>
  <c r="S25" i="4"/>
  <c r="S26" i="4"/>
  <c r="O8" i="4"/>
  <c r="Q8" i="4"/>
  <c r="O9" i="4"/>
  <c r="Q9" i="4"/>
  <c r="O15" i="4"/>
  <c r="Q15" i="4"/>
  <c r="O17" i="4"/>
  <c r="Q17" i="4"/>
  <c r="O20" i="4"/>
  <c r="Q20" i="4"/>
  <c r="O22" i="4"/>
  <c r="Q22" i="4"/>
  <c r="O24" i="4"/>
  <c r="Q24" i="4"/>
  <c r="Q25" i="4"/>
  <c r="O26" i="4"/>
  <c r="Q26" i="4"/>
  <c r="H45" i="5"/>
  <c r="H42" i="5"/>
  <c r="F42" i="5"/>
  <c r="F45" i="5"/>
  <c r="F44" i="5"/>
  <c r="F41" i="5"/>
  <c r="H39" i="5"/>
  <c r="H36" i="5"/>
  <c r="F39" i="5"/>
  <c r="G39" i="5" s="1"/>
  <c r="F36" i="5"/>
  <c r="G36" i="5" s="1"/>
  <c r="F35" i="5"/>
  <c r="F38" i="5"/>
  <c r="G38" i="5" s="1"/>
  <c r="L85" i="32" l="1"/>
  <c r="L87" i="32" s="1"/>
  <c r="L90" i="32"/>
  <c r="L93" i="32" s="1"/>
  <c r="H32" i="5"/>
  <c r="F31" i="5"/>
  <c r="D31" i="5"/>
  <c r="F32" i="5"/>
  <c r="D32" i="5"/>
  <c r="AF189" i="3"/>
  <c r="AD189" i="3"/>
  <c r="AB189" i="3"/>
  <c r="G175" i="24"/>
  <c r="U17" i="36"/>
  <c r="U16" i="36"/>
  <c r="C17" i="36"/>
  <c r="H29" i="5"/>
  <c r="F29" i="5"/>
  <c r="D29" i="5"/>
  <c r="F28" i="5"/>
  <c r="D28" i="5"/>
  <c r="AG189" i="3" l="1"/>
  <c r="L95" i="32"/>
  <c r="L102" i="32" s="1"/>
  <c r="L104" i="32" s="1"/>
  <c r="D128" i="32"/>
  <c r="J25" i="37" l="1"/>
  <c r="J24" i="37"/>
  <c r="J23" i="37"/>
  <c r="J22" i="37"/>
  <c r="J21" i="37"/>
  <c r="J20" i="37"/>
  <c r="J19" i="37"/>
  <c r="Q17" i="36"/>
  <c r="C28" i="37" l="1"/>
  <c r="C27" i="37"/>
  <c r="H23" i="37"/>
  <c r="F22" i="37"/>
  <c r="K22" i="37" s="1"/>
  <c r="F21" i="37"/>
  <c r="K21" i="37" s="1"/>
  <c r="F20" i="37"/>
  <c r="K20" i="37" s="1"/>
  <c r="J5" i="37"/>
  <c r="I29" i="37"/>
  <c r="G29" i="37"/>
  <c r="D29" i="37"/>
  <c r="F26" i="37"/>
  <c r="K26" i="37" s="1"/>
  <c r="H25" i="37"/>
  <c r="K13" i="37"/>
  <c r="F12" i="37"/>
  <c r="K12" i="37" s="1"/>
  <c r="P31" i="36"/>
  <c r="P28" i="36"/>
  <c r="N27" i="36"/>
  <c r="M21" i="36"/>
  <c r="K21" i="36"/>
  <c r="I21" i="36"/>
  <c r="G21" i="36"/>
  <c r="E21" i="36"/>
  <c r="C21" i="36"/>
  <c r="O16" i="36"/>
  <c r="Q16" i="36" s="1"/>
  <c r="X14" i="36"/>
  <c r="W14" i="36"/>
  <c r="C29" i="37" l="1"/>
  <c r="F19" i="37"/>
  <c r="K19" i="37" s="1"/>
  <c r="K23" i="37"/>
  <c r="F5" i="37"/>
  <c r="O21" i="36"/>
  <c r="K5" i="37" l="1"/>
  <c r="H26" i="5" l="1"/>
  <c r="F26" i="5" l="1"/>
  <c r="F25" i="5"/>
  <c r="D26" i="5"/>
  <c r="D25" i="5"/>
  <c r="K671" i="23"/>
  <c r="J671" i="23"/>
  <c r="I671" i="23"/>
  <c r="M851" i="26"/>
  <c r="K851" i="26"/>
  <c r="J851" i="26"/>
  <c r="I851" i="26"/>
  <c r="E851" i="26"/>
  <c r="C851" i="26"/>
  <c r="U726" i="3"/>
  <c r="S726" i="3"/>
  <c r="Q726" i="3"/>
  <c r="M726" i="3"/>
  <c r="AE6" i="5"/>
  <c r="AE10" i="5"/>
  <c r="D23" i="5"/>
  <c r="D22" i="5"/>
  <c r="F23" i="5"/>
  <c r="F22" i="5"/>
  <c r="H19" i="5"/>
  <c r="H20" i="5" s="1"/>
  <c r="F20" i="5"/>
  <c r="D20" i="5"/>
  <c r="F19" i="5"/>
  <c r="D19" i="5"/>
  <c r="H17" i="5"/>
  <c r="F17" i="5"/>
  <c r="D17" i="5"/>
  <c r="F16" i="5"/>
  <c r="D16" i="5"/>
  <c r="H14" i="5"/>
  <c r="F14" i="5"/>
  <c r="D14" i="5"/>
  <c r="F13" i="5"/>
  <c r="D13" i="5"/>
  <c r="K11" i="5"/>
  <c r="K12" i="5" s="1"/>
  <c r="H10" i="5" s="1"/>
  <c r="H11" i="5" s="1"/>
  <c r="F11" i="5"/>
  <c r="D11" i="5"/>
  <c r="F10" i="5"/>
  <c r="D10" i="5"/>
  <c r="G19" i="5" l="1"/>
  <c r="G16" i="5"/>
  <c r="G10" i="5"/>
  <c r="G13" i="5"/>
  <c r="G14" i="5"/>
  <c r="G20" i="5"/>
  <c r="G11" i="5"/>
  <c r="G26" i="5"/>
  <c r="G23" i="5"/>
  <c r="G22" i="5"/>
  <c r="G17" i="5"/>
  <c r="G25" i="5"/>
  <c r="L851" i="26"/>
  <c r="N851" i="26" s="1"/>
  <c r="V726" i="3"/>
  <c r="H8" i="5" l="1"/>
  <c r="F8" i="5"/>
  <c r="D8" i="5"/>
  <c r="F7" i="5"/>
  <c r="D7" i="5"/>
  <c r="AE15" i="5" l="1"/>
  <c r="AC15" i="5"/>
  <c r="AA15" i="5"/>
  <c r="AC14" i="5"/>
  <c r="AA14" i="5"/>
  <c r="H5" i="5"/>
  <c r="F5" i="5"/>
  <c r="D5" i="5"/>
  <c r="F4" i="5"/>
  <c r="D4" i="5"/>
  <c r="AD14" i="5" l="1"/>
  <c r="R39" i="5"/>
  <c r="P39" i="5"/>
  <c r="I854" i="26"/>
  <c r="M854" i="26"/>
  <c r="C854" i="26"/>
  <c r="U725" i="3"/>
  <c r="S725" i="3"/>
  <c r="Q725" i="3"/>
  <c r="M725" i="3"/>
  <c r="I838" i="26"/>
  <c r="I837" i="26"/>
  <c r="I836" i="26"/>
  <c r="I835" i="26"/>
  <c r="I834" i="26"/>
  <c r="I831" i="26"/>
  <c r="I830" i="26"/>
  <c r="I829" i="26"/>
  <c r="I826" i="26"/>
  <c r="I825" i="26"/>
  <c r="I824" i="26"/>
  <c r="I823" i="26"/>
  <c r="I822" i="26"/>
  <c r="I821" i="26"/>
  <c r="I820" i="26"/>
  <c r="I819" i="26"/>
  <c r="I818" i="26"/>
  <c r="I817" i="26"/>
  <c r="I816" i="26"/>
  <c r="I815" i="26"/>
  <c r="I814" i="26"/>
  <c r="I813" i="26"/>
  <c r="V725" i="3" l="1"/>
  <c r="S39" i="5"/>
  <c r="B3" i="24" l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6" i="24"/>
  <c r="B107" i="24"/>
  <c r="B108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0" i="24"/>
  <c r="B131" i="24"/>
  <c r="B132" i="24"/>
  <c r="B133" i="24"/>
  <c r="B134" i="24"/>
  <c r="B135" i="24"/>
  <c r="B136" i="24"/>
  <c r="B137" i="24"/>
  <c r="B138" i="24"/>
  <c r="B139" i="24"/>
  <c r="B140" i="24"/>
  <c r="B141" i="24"/>
  <c r="B142" i="24"/>
  <c r="B143" i="24"/>
  <c r="B144" i="24"/>
  <c r="B145" i="24"/>
  <c r="B146" i="24"/>
  <c r="B147" i="24"/>
  <c r="B148" i="24"/>
  <c r="B149" i="24"/>
  <c r="B150" i="24"/>
  <c r="B151" i="24"/>
  <c r="B152" i="24"/>
  <c r="B153" i="24"/>
  <c r="B154" i="24"/>
  <c r="B155" i="24"/>
  <c r="B156" i="24"/>
  <c r="B157" i="24"/>
  <c r="B158" i="24"/>
  <c r="B159" i="24"/>
  <c r="B160" i="24"/>
  <c r="B161" i="24"/>
  <c r="B162" i="24"/>
  <c r="B163" i="24"/>
  <c r="B164" i="24"/>
  <c r="B165" i="24"/>
  <c r="B166" i="24"/>
  <c r="B167" i="24"/>
  <c r="B168" i="24"/>
  <c r="B169" i="24"/>
  <c r="B170" i="24"/>
  <c r="B171" i="24"/>
  <c r="B172" i="24"/>
  <c r="B173" i="24"/>
  <c r="B174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K23" i="5" s="1"/>
  <c r="K24" i="5" s="1"/>
  <c r="H22" i="5" s="1"/>
  <c r="H23" i="5" s="1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151" i="24"/>
  <c r="F152" i="24"/>
  <c r="F153" i="24"/>
  <c r="F154" i="24"/>
  <c r="F155" i="24"/>
  <c r="F156" i="24"/>
  <c r="F157" i="24"/>
  <c r="F158" i="24"/>
  <c r="F159" i="24"/>
  <c r="F160" i="24"/>
  <c r="F161" i="24"/>
  <c r="F162" i="24"/>
  <c r="F163" i="24"/>
  <c r="F164" i="24"/>
  <c r="F165" i="24"/>
  <c r="F166" i="24"/>
  <c r="F167" i="24"/>
  <c r="F168" i="24"/>
  <c r="F169" i="24"/>
  <c r="F170" i="24"/>
  <c r="F171" i="24"/>
  <c r="F172" i="24"/>
  <c r="F173" i="24"/>
  <c r="F174" i="24"/>
  <c r="F2" i="24"/>
  <c r="C9" i="35" l="1"/>
  <c r="D9" i="35" s="1"/>
  <c r="D34" i="35"/>
  <c r="D25" i="35"/>
  <c r="D27" i="35" s="1"/>
  <c r="D14" i="35"/>
  <c r="D13" i="35"/>
  <c r="B10" i="35"/>
  <c r="D16" i="33"/>
  <c r="C16" i="33"/>
  <c r="D15" i="33"/>
  <c r="D12" i="33"/>
  <c r="C12" i="33"/>
  <c r="D7" i="33"/>
  <c r="C7" i="33"/>
  <c r="D5" i="33"/>
  <c r="C5" i="33"/>
  <c r="D17" i="33" l="1"/>
  <c r="F21" i="32"/>
  <c r="C8" i="33"/>
  <c r="C13" i="33" s="1"/>
  <c r="D8" i="33"/>
  <c r="D18" i="33" l="1"/>
  <c r="C15" i="33"/>
  <c r="C17" i="33" s="1"/>
  <c r="C18" i="33" s="1"/>
  <c r="C10" i="33"/>
  <c r="D13" i="33"/>
  <c r="D10" i="33"/>
  <c r="D114" i="32"/>
  <c r="F13" i="32" l="1"/>
  <c r="J9" i="37" s="1"/>
  <c r="F9" i="37" s="1"/>
  <c r="K9" i="37" s="1"/>
  <c r="E850" i="26"/>
  <c r="I850" i="26"/>
  <c r="K850" i="26"/>
  <c r="M850" i="26"/>
  <c r="E852" i="26"/>
  <c r="I852" i="26"/>
  <c r="K852" i="26"/>
  <c r="M852" i="26"/>
  <c r="E853" i="26"/>
  <c r="I853" i="26"/>
  <c r="K853" i="26"/>
  <c r="M853" i="26"/>
  <c r="C850" i="26"/>
  <c r="C852" i="26"/>
  <c r="C853" i="26"/>
  <c r="C300" i="26"/>
  <c r="M724" i="3"/>
  <c r="M723" i="3"/>
  <c r="M722" i="3"/>
  <c r="U722" i="3"/>
  <c r="U723" i="3"/>
  <c r="U724" i="3"/>
  <c r="S722" i="3"/>
  <c r="S723" i="3"/>
  <c r="S724" i="3"/>
  <c r="Q722" i="3"/>
  <c r="Q723" i="3"/>
  <c r="Q724" i="3"/>
  <c r="C16" i="35" l="1"/>
  <c r="D16" i="35" s="1"/>
  <c r="V722" i="3"/>
  <c r="V724" i="3"/>
  <c r="V723" i="3"/>
  <c r="R38" i="5" l="1"/>
  <c r="R37" i="5"/>
  <c r="P37" i="5"/>
  <c r="P38" i="5"/>
  <c r="I847" i="26"/>
  <c r="I848" i="26"/>
  <c r="I849" i="26"/>
  <c r="I846" i="26"/>
  <c r="E847" i="26"/>
  <c r="E848" i="26"/>
  <c r="E849" i="26"/>
  <c r="E846" i="26"/>
  <c r="M846" i="26"/>
  <c r="M847" i="26"/>
  <c r="M848" i="26"/>
  <c r="M849" i="26"/>
  <c r="C846" i="26"/>
  <c r="C847" i="26"/>
  <c r="C848" i="26"/>
  <c r="C849" i="26"/>
  <c r="I845" i="26"/>
  <c r="I843" i="26"/>
  <c r="I842" i="26"/>
  <c r="I844" i="26"/>
  <c r="I841" i="26"/>
  <c r="M845" i="26"/>
  <c r="M844" i="26"/>
  <c r="M843" i="26"/>
  <c r="M842" i="26"/>
  <c r="M841" i="26"/>
  <c r="C845" i="26"/>
  <c r="C844" i="26"/>
  <c r="C843" i="26"/>
  <c r="C842" i="26"/>
  <c r="C841" i="26"/>
  <c r="E845" i="26"/>
  <c r="E843" i="26"/>
  <c r="E844" i="26"/>
  <c r="E842" i="26"/>
  <c r="E841" i="26"/>
  <c r="E838" i="26"/>
  <c r="U719" i="3"/>
  <c r="U720" i="3"/>
  <c r="U721" i="3"/>
  <c r="U718" i="3"/>
  <c r="S37" i="5" l="1"/>
  <c r="S38" i="5"/>
  <c r="K849" i="26"/>
  <c r="K844" i="26"/>
  <c r="K845" i="26"/>
  <c r="K846" i="26"/>
  <c r="K843" i="26"/>
  <c r="K847" i="26"/>
  <c r="K848" i="26"/>
  <c r="U717" i="3"/>
  <c r="Q717" i="3"/>
  <c r="Q718" i="3"/>
  <c r="M721" i="3"/>
  <c r="M720" i="3"/>
  <c r="M719" i="3"/>
  <c r="M718" i="3"/>
  <c r="M717" i="3"/>
  <c r="S721" i="3"/>
  <c r="Q721" i="3"/>
  <c r="S717" i="3"/>
  <c r="S718" i="3"/>
  <c r="S719" i="3"/>
  <c r="S720" i="3"/>
  <c r="Q720" i="3"/>
  <c r="Q719" i="3"/>
  <c r="M716" i="3"/>
  <c r="U716" i="3"/>
  <c r="S716" i="3"/>
  <c r="Q716" i="3"/>
  <c r="U712" i="3"/>
  <c r="U713" i="3"/>
  <c r="U714" i="3"/>
  <c r="U715" i="3"/>
  <c r="S712" i="3"/>
  <c r="S713" i="3"/>
  <c r="S714" i="3"/>
  <c r="S715" i="3"/>
  <c r="Q715" i="3"/>
  <c r="Q714" i="3"/>
  <c r="Q713" i="3"/>
  <c r="Q712" i="3"/>
  <c r="M715" i="3"/>
  <c r="M713" i="3"/>
  <c r="V715" i="3" l="1"/>
  <c r="V713" i="3"/>
  <c r="V719" i="3"/>
  <c r="V720" i="3"/>
  <c r="V721" i="3"/>
  <c r="V718" i="3"/>
  <c r="V712" i="3"/>
  <c r="V714" i="3"/>
  <c r="V717" i="3"/>
  <c r="V716" i="3"/>
  <c r="R40" i="5" l="1"/>
  <c r="R36" i="5"/>
  <c r="K834" i="26"/>
  <c r="M834" i="26"/>
  <c r="K835" i="26"/>
  <c r="M835" i="26"/>
  <c r="K836" i="26"/>
  <c r="M836" i="26"/>
  <c r="K837" i="26"/>
  <c r="M837" i="26"/>
  <c r="K838" i="26"/>
  <c r="M838" i="26"/>
  <c r="K839" i="26"/>
  <c r="M839" i="26"/>
  <c r="K840" i="26"/>
  <c r="M840" i="26"/>
  <c r="E837" i="26"/>
  <c r="E836" i="26"/>
  <c r="E835" i="26"/>
  <c r="E834" i="26"/>
  <c r="C834" i="26"/>
  <c r="C835" i="26"/>
  <c r="C836" i="26"/>
  <c r="C837" i="26"/>
  <c r="C838" i="26"/>
  <c r="C839" i="26"/>
  <c r="C840" i="26"/>
  <c r="U707" i="3"/>
  <c r="U708" i="3"/>
  <c r="U709" i="3"/>
  <c r="U710" i="3"/>
  <c r="U711" i="3"/>
  <c r="S707" i="3"/>
  <c r="S708" i="3"/>
  <c r="S709" i="3"/>
  <c r="S710" i="3"/>
  <c r="S711" i="3"/>
  <c r="Q707" i="3"/>
  <c r="Q708" i="3"/>
  <c r="Q709" i="3"/>
  <c r="Q710" i="3"/>
  <c r="Q711" i="3"/>
  <c r="M707" i="3"/>
  <c r="M709" i="3"/>
  <c r="M711" i="3"/>
  <c r="X188" i="3"/>
  <c r="AB188" i="3"/>
  <c r="AF188" i="3"/>
  <c r="X187" i="3"/>
  <c r="AF187" i="3"/>
  <c r="AB187" i="3"/>
  <c r="V710" i="3" l="1"/>
  <c r="V709" i="3"/>
  <c r="V711" i="3"/>
  <c r="V707" i="3"/>
  <c r="V708" i="3"/>
  <c r="K26245" i="28" l="1"/>
  <c r="J26245" i="28"/>
  <c r="I174" i="24"/>
  <c r="H173" i="24"/>
  <c r="I172" i="24"/>
  <c r="I169" i="24"/>
  <c r="I168" i="24"/>
  <c r="I167" i="24"/>
  <c r="I165" i="24"/>
  <c r="I163" i="24"/>
  <c r="I162" i="24"/>
  <c r="I161" i="24"/>
  <c r="I160" i="24"/>
  <c r="I159" i="24"/>
  <c r="I158" i="24"/>
  <c r="I157" i="24"/>
  <c r="I156" i="24"/>
  <c r="I155" i="24"/>
  <c r="I154" i="24"/>
  <c r="I153" i="24"/>
  <c r="I152" i="24"/>
  <c r="I151" i="24"/>
  <c r="I150" i="24"/>
  <c r="I149" i="24"/>
  <c r="I148" i="24"/>
  <c r="I147" i="24"/>
  <c r="I146" i="24"/>
  <c r="I145" i="24"/>
  <c r="I144" i="24"/>
  <c r="I143" i="24"/>
  <c r="I142" i="24"/>
  <c r="I141" i="24"/>
  <c r="I139" i="24"/>
  <c r="I138" i="24"/>
  <c r="I136" i="24"/>
  <c r="I135" i="24"/>
  <c r="I134" i="24"/>
  <c r="I133" i="24"/>
  <c r="I132" i="24"/>
  <c r="I131" i="24"/>
  <c r="I130" i="24"/>
  <c r="I129" i="24"/>
  <c r="I128" i="24"/>
  <c r="I127" i="24"/>
  <c r="I126" i="24"/>
  <c r="I125" i="24"/>
  <c r="I124" i="24"/>
  <c r="I123" i="24"/>
  <c r="I122" i="24"/>
  <c r="I121" i="24"/>
  <c r="I119" i="24"/>
  <c r="I118" i="24"/>
  <c r="I115" i="24"/>
  <c r="I112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0" i="24"/>
  <c r="I79" i="24"/>
  <c r="I78" i="24"/>
  <c r="H75" i="24"/>
  <c r="I74" i="24"/>
  <c r="I70" i="24"/>
  <c r="G66" i="24"/>
  <c r="I53" i="24"/>
  <c r="I52" i="24"/>
  <c r="H52" i="24"/>
  <c r="G52" i="24"/>
  <c r="I51" i="24"/>
  <c r="I50" i="24"/>
  <c r="H49" i="24"/>
  <c r="I48" i="24"/>
  <c r="I47" i="24"/>
  <c r="I46" i="24"/>
  <c r="H45" i="24"/>
  <c r="I44" i="24"/>
  <c r="I43" i="24"/>
  <c r="I42" i="24"/>
  <c r="H41" i="24"/>
  <c r="I40" i="24"/>
  <c r="H40" i="24"/>
  <c r="G40" i="24"/>
  <c r="I39" i="24"/>
  <c r="H39" i="24"/>
  <c r="G39" i="24"/>
  <c r="I38" i="24"/>
  <c r="H38" i="24"/>
  <c r="G38" i="24"/>
  <c r="I37" i="24"/>
  <c r="H37" i="24"/>
  <c r="G37" i="24"/>
  <c r="I36" i="24"/>
  <c r="H36" i="24"/>
  <c r="G36" i="24"/>
  <c r="I35" i="24"/>
  <c r="H35" i="24"/>
  <c r="G35" i="24"/>
  <c r="I34" i="24"/>
  <c r="H34" i="24"/>
  <c r="G34" i="24"/>
  <c r="I33" i="24"/>
  <c r="H33" i="24"/>
  <c r="G33" i="24"/>
  <c r="I32" i="24"/>
  <c r="H31" i="24"/>
  <c r="I30" i="24"/>
  <c r="I27" i="24"/>
  <c r="I26" i="24"/>
  <c r="I25" i="24"/>
  <c r="I24" i="24"/>
  <c r="I23" i="24"/>
  <c r="I22" i="24"/>
  <c r="I21" i="24"/>
  <c r="I18" i="24"/>
  <c r="I17" i="24"/>
  <c r="H16" i="24"/>
  <c r="I15" i="24"/>
  <c r="I14" i="24"/>
  <c r="I13" i="24"/>
  <c r="H12" i="24"/>
  <c r="I11" i="24"/>
  <c r="I10" i="24"/>
  <c r="I9" i="24"/>
  <c r="I8" i="24"/>
  <c r="I6" i="24"/>
  <c r="I5" i="24"/>
  <c r="I4" i="24"/>
  <c r="I3" i="24"/>
  <c r="B2" i="24"/>
  <c r="K670" i="23"/>
  <c r="J670" i="23"/>
  <c r="I670" i="23"/>
  <c r="K669" i="23"/>
  <c r="J669" i="23"/>
  <c r="I669" i="23"/>
  <c r="K668" i="23"/>
  <c r="J668" i="23"/>
  <c r="I668" i="23"/>
  <c r="K667" i="23"/>
  <c r="J667" i="23"/>
  <c r="I667" i="23"/>
  <c r="K666" i="23"/>
  <c r="J666" i="23"/>
  <c r="I666" i="23"/>
  <c r="K665" i="23"/>
  <c r="J665" i="23"/>
  <c r="I665" i="23"/>
  <c r="K664" i="23"/>
  <c r="J664" i="23"/>
  <c r="I664" i="23"/>
  <c r="K663" i="23"/>
  <c r="J663" i="23"/>
  <c r="I663" i="23"/>
  <c r="K662" i="23"/>
  <c r="J662" i="23"/>
  <c r="I662" i="23"/>
  <c r="K661" i="23"/>
  <c r="J661" i="23"/>
  <c r="I661" i="23"/>
  <c r="K660" i="23"/>
  <c r="J660" i="23"/>
  <c r="I660" i="23"/>
  <c r="K659" i="23"/>
  <c r="J659" i="23"/>
  <c r="I659" i="23"/>
  <c r="K658" i="23"/>
  <c r="J658" i="23"/>
  <c r="I658" i="23"/>
  <c r="K657" i="23"/>
  <c r="J657" i="23"/>
  <c r="I657" i="23"/>
  <c r="K656" i="23"/>
  <c r="J656" i="23"/>
  <c r="I656" i="23"/>
  <c r="K655" i="23"/>
  <c r="J655" i="23"/>
  <c r="I655" i="23"/>
  <c r="K654" i="23"/>
  <c r="J654" i="23"/>
  <c r="I654" i="23"/>
  <c r="K653" i="23"/>
  <c r="J653" i="23"/>
  <c r="I653" i="23"/>
  <c r="K652" i="23"/>
  <c r="J652" i="23"/>
  <c r="I652" i="23"/>
  <c r="K651" i="23"/>
  <c r="J651" i="23"/>
  <c r="I651" i="23"/>
  <c r="K650" i="23"/>
  <c r="J650" i="23"/>
  <c r="I650" i="23"/>
  <c r="K649" i="23"/>
  <c r="J649" i="23"/>
  <c r="I649" i="23"/>
  <c r="K648" i="23"/>
  <c r="J648" i="23"/>
  <c r="I648" i="23"/>
  <c r="K647" i="23"/>
  <c r="J647" i="23"/>
  <c r="I647" i="23"/>
  <c r="K646" i="23"/>
  <c r="J646" i="23"/>
  <c r="I646" i="23"/>
  <c r="K645" i="23"/>
  <c r="J645" i="23"/>
  <c r="I645" i="23"/>
  <c r="K644" i="23"/>
  <c r="J644" i="23"/>
  <c r="I644" i="23"/>
  <c r="K643" i="23"/>
  <c r="J643" i="23"/>
  <c r="I643" i="23"/>
  <c r="K642" i="23"/>
  <c r="J642" i="23"/>
  <c r="I642" i="23"/>
  <c r="K641" i="23"/>
  <c r="J641" i="23"/>
  <c r="I641" i="23"/>
  <c r="K640" i="23"/>
  <c r="J640" i="23"/>
  <c r="I640" i="23"/>
  <c r="K639" i="23"/>
  <c r="J639" i="23"/>
  <c r="I639" i="23"/>
  <c r="K638" i="23"/>
  <c r="J638" i="23"/>
  <c r="I638" i="23"/>
  <c r="K637" i="23"/>
  <c r="J637" i="23"/>
  <c r="I637" i="23"/>
  <c r="K636" i="23"/>
  <c r="J636" i="23"/>
  <c r="I636" i="23"/>
  <c r="K635" i="23"/>
  <c r="J635" i="23"/>
  <c r="I635" i="23"/>
  <c r="K634" i="23"/>
  <c r="J634" i="23"/>
  <c r="I634" i="23"/>
  <c r="K633" i="23"/>
  <c r="J633" i="23"/>
  <c r="I633" i="23"/>
  <c r="K632" i="23"/>
  <c r="J632" i="23"/>
  <c r="I632" i="23"/>
  <c r="K631" i="23"/>
  <c r="J631" i="23"/>
  <c r="I631" i="23"/>
  <c r="K630" i="23"/>
  <c r="J630" i="23"/>
  <c r="I630" i="23"/>
  <c r="K629" i="23"/>
  <c r="J629" i="23"/>
  <c r="I629" i="23"/>
  <c r="K628" i="23"/>
  <c r="J628" i="23"/>
  <c r="I628" i="23"/>
  <c r="K627" i="23"/>
  <c r="J627" i="23"/>
  <c r="I627" i="23"/>
  <c r="K626" i="23"/>
  <c r="J626" i="23"/>
  <c r="I626" i="23"/>
  <c r="K625" i="23"/>
  <c r="J625" i="23"/>
  <c r="I625" i="23"/>
  <c r="K624" i="23"/>
  <c r="J624" i="23"/>
  <c r="I624" i="23"/>
  <c r="K623" i="23"/>
  <c r="J623" i="23"/>
  <c r="I623" i="23"/>
  <c r="K622" i="23"/>
  <c r="J622" i="23"/>
  <c r="I622" i="23"/>
  <c r="K621" i="23"/>
  <c r="J621" i="23"/>
  <c r="I621" i="23"/>
  <c r="K620" i="23"/>
  <c r="J620" i="23"/>
  <c r="I620" i="23"/>
  <c r="K619" i="23"/>
  <c r="J619" i="23"/>
  <c r="I619" i="23"/>
  <c r="K618" i="23"/>
  <c r="J618" i="23"/>
  <c r="I618" i="23"/>
  <c r="K617" i="23"/>
  <c r="J617" i="23"/>
  <c r="I617" i="23"/>
  <c r="K616" i="23"/>
  <c r="J616" i="23"/>
  <c r="I616" i="23"/>
  <c r="K615" i="23"/>
  <c r="J615" i="23"/>
  <c r="I615" i="23"/>
  <c r="K614" i="23"/>
  <c r="J614" i="23"/>
  <c r="I614" i="23"/>
  <c r="K613" i="23"/>
  <c r="J613" i="23"/>
  <c r="I613" i="23"/>
  <c r="K612" i="23"/>
  <c r="J612" i="23"/>
  <c r="I612" i="23"/>
  <c r="K611" i="23"/>
  <c r="J611" i="23"/>
  <c r="I611" i="23"/>
  <c r="K610" i="23"/>
  <c r="J610" i="23"/>
  <c r="I610" i="23"/>
  <c r="K609" i="23"/>
  <c r="J609" i="23"/>
  <c r="I609" i="23"/>
  <c r="K608" i="23"/>
  <c r="J608" i="23"/>
  <c r="I608" i="23"/>
  <c r="K607" i="23"/>
  <c r="J607" i="23"/>
  <c r="I607" i="23"/>
  <c r="K606" i="23"/>
  <c r="J606" i="23"/>
  <c r="I606" i="23"/>
  <c r="K605" i="23"/>
  <c r="J605" i="23"/>
  <c r="I605" i="23"/>
  <c r="K604" i="23"/>
  <c r="J604" i="23"/>
  <c r="I604" i="23"/>
  <c r="K603" i="23"/>
  <c r="J603" i="23"/>
  <c r="I603" i="23"/>
  <c r="K602" i="23"/>
  <c r="J602" i="23"/>
  <c r="I602" i="23"/>
  <c r="K601" i="23"/>
  <c r="J601" i="23"/>
  <c r="I601" i="23"/>
  <c r="K600" i="23"/>
  <c r="J600" i="23"/>
  <c r="I600" i="23"/>
  <c r="K599" i="23"/>
  <c r="J599" i="23"/>
  <c r="I599" i="23"/>
  <c r="K598" i="23"/>
  <c r="J598" i="23"/>
  <c r="I598" i="23"/>
  <c r="K597" i="23"/>
  <c r="J597" i="23"/>
  <c r="I597" i="23"/>
  <c r="K596" i="23"/>
  <c r="J596" i="23"/>
  <c r="I596" i="23"/>
  <c r="K595" i="23"/>
  <c r="J595" i="23"/>
  <c r="I595" i="23"/>
  <c r="K594" i="23"/>
  <c r="J594" i="23"/>
  <c r="I594" i="23"/>
  <c r="K593" i="23"/>
  <c r="J593" i="23"/>
  <c r="I593" i="23"/>
  <c r="K592" i="23"/>
  <c r="J592" i="23"/>
  <c r="I592" i="23"/>
  <c r="K591" i="23"/>
  <c r="J591" i="23"/>
  <c r="I591" i="23"/>
  <c r="K590" i="23"/>
  <c r="J590" i="23"/>
  <c r="I590" i="23"/>
  <c r="K589" i="23"/>
  <c r="J589" i="23"/>
  <c r="I589" i="23"/>
  <c r="K588" i="23"/>
  <c r="J588" i="23"/>
  <c r="I588" i="23"/>
  <c r="K587" i="23"/>
  <c r="J587" i="23"/>
  <c r="I587" i="23"/>
  <c r="K586" i="23"/>
  <c r="J586" i="23"/>
  <c r="I586" i="23"/>
  <c r="K585" i="23"/>
  <c r="J585" i="23"/>
  <c r="I585" i="23"/>
  <c r="K584" i="23"/>
  <c r="J584" i="23"/>
  <c r="I584" i="23"/>
  <c r="K583" i="23"/>
  <c r="J583" i="23"/>
  <c r="I583" i="23"/>
  <c r="K582" i="23"/>
  <c r="J582" i="23"/>
  <c r="I582" i="23"/>
  <c r="K581" i="23"/>
  <c r="J581" i="23"/>
  <c r="I581" i="23"/>
  <c r="K580" i="23"/>
  <c r="J580" i="23"/>
  <c r="I580" i="23"/>
  <c r="K579" i="23"/>
  <c r="J579" i="23"/>
  <c r="I579" i="23"/>
  <c r="K578" i="23"/>
  <c r="J578" i="23"/>
  <c r="I578" i="23"/>
  <c r="K577" i="23"/>
  <c r="J577" i="23"/>
  <c r="I577" i="23"/>
  <c r="K576" i="23"/>
  <c r="J576" i="23"/>
  <c r="I576" i="23"/>
  <c r="K575" i="23"/>
  <c r="J575" i="23"/>
  <c r="I575" i="23"/>
  <c r="K574" i="23"/>
  <c r="J574" i="23"/>
  <c r="I574" i="23"/>
  <c r="K573" i="23"/>
  <c r="J573" i="23"/>
  <c r="I573" i="23"/>
  <c r="K572" i="23"/>
  <c r="J572" i="23"/>
  <c r="I572" i="23"/>
  <c r="K571" i="23"/>
  <c r="J571" i="23"/>
  <c r="I571" i="23"/>
  <c r="K570" i="23"/>
  <c r="J570" i="23"/>
  <c r="I570" i="23"/>
  <c r="K569" i="23"/>
  <c r="J569" i="23"/>
  <c r="I569" i="23"/>
  <c r="K568" i="23"/>
  <c r="J568" i="23"/>
  <c r="I568" i="23"/>
  <c r="K567" i="23"/>
  <c r="J567" i="23"/>
  <c r="I567" i="23"/>
  <c r="K566" i="23"/>
  <c r="J566" i="23"/>
  <c r="I566" i="23"/>
  <c r="K565" i="23"/>
  <c r="J565" i="23"/>
  <c r="I565" i="23"/>
  <c r="K564" i="23"/>
  <c r="J564" i="23"/>
  <c r="I564" i="23"/>
  <c r="K563" i="23"/>
  <c r="J563" i="23"/>
  <c r="I563" i="23"/>
  <c r="K562" i="23"/>
  <c r="J562" i="23"/>
  <c r="I562" i="23"/>
  <c r="K561" i="23"/>
  <c r="J561" i="23"/>
  <c r="I561" i="23"/>
  <c r="K560" i="23"/>
  <c r="J560" i="23"/>
  <c r="I560" i="23"/>
  <c r="K559" i="23"/>
  <c r="J559" i="23"/>
  <c r="I559" i="23"/>
  <c r="K558" i="23"/>
  <c r="J558" i="23"/>
  <c r="I558" i="23"/>
  <c r="K557" i="23"/>
  <c r="J557" i="23"/>
  <c r="I557" i="23"/>
  <c r="K556" i="23"/>
  <c r="J556" i="23"/>
  <c r="I556" i="23"/>
  <c r="K555" i="23"/>
  <c r="J555" i="23"/>
  <c r="I555" i="23"/>
  <c r="K554" i="23"/>
  <c r="J554" i="23"/>
  <c r="I554" i="23"/>
  <c r="K553" i="23"/>
  <c r="J553" i="23"/>
  <c r="I553" i="23"/>
  <c r="K552" i="23"/>
  <c r="J552" i="23"/>
  <c r="I552" i="23"/>
  <c r="K551" i="23"/>
  <c r="J551" i="23"/>
  <c r="I551" i="23"/>
  <c r="K550" i="23"/>
  <c r="J550" i="23"/>
  <c r="I550" i="23"/>
  <c r="K549" i="23"/>
  <c r="J549" i="23"/>
  <c r="I549" i="23"/>
  <c r="K548" i="23"/>
  <c r="J548" i="23"/>
  <c r="I548" i="23"/>
  <c r="K547" i="23"/>
  <c r="J547" i="23"/>
  <c r="I547" i="23"/>
  <c r="K546" i="23"/>
  <c r="J546" i="23"/>
  <c r="I546" i="23"/>
  <c r="K545" i="23"/>
  <c r="J545" i="23"/>
  <c r="I545" i="23"/>
  <c r="K544" i="23"/>
  <c r="J544" i="23"/>
  <c r="I544" i="23"/>
  <c r="K543" i="23"/>
  <c r="J543" i="23"/>
  <c r="I543" i="23"/>
  <c r="K542" i="23"/>
  <c r="J542" i="23"/>
  <c r="I542" i="23"/>
  <c r="K541" i="23"/>
  <c r="J541" i="23"/>
  <c r="I541" i="23"/>
  <c r="K540" i="23"/>
  <c r="J540" i="23"/>
  <c r="I540" i="23"/>
  <c r="K539" i="23"/>
  <c r="J539" i="23"/>
  <c r="I539" i="23"/>
  <c r="K538" i="23"/>
  <c r="J538" i="23"/>
  <c r="I538" i="23"/>
  <c r="K537" i="23"/>
  <c r="J537" i="23"/>
  <c r="I537" i="23"/>
  <c r="K536" i="23"/>
  <c r="J536" i="23"/>
  <c r="I536" i="23"/>
  <c r="K535" i="23"/>
  <c r="J535" i="23"/>
  <c r="I535" i="23"/>
  <c r="K534" i="23"/>
  <c r="J534" i="23"/>
  <c r="I534" i="23"/>
  <c r="K533" i="23"/>
  <c r="J533" i="23"/>
  <c r="I533" i="23"/>
  <c r="K532" i="23"/>
  <c r="J532" i="23"/>
  <c r="I532" i="23"/>
  <c r="K531" i="23"/>
  <c r="J531" i="23"/>
  <c r="I531" i="23"/>
  <c r="K530" i="23"/>
  <c r="J530" i="23"/>
  <c r="I530" i="23"/>
  <c r="K529" i="23"/>
  <c r="J529" i="23"/>
  <c r="I529" i="23"/>
  <c r="K528" i="23"/>
  <c r="J528" i="23"/>
  <c r="I528" i="23"/>
  <c r="K527" i="23"/>
  <c r="J527" i="23"/>
  <c r="I527" i="23"/>
  <c r="K526" i="23"/>
  <c r="J526" i="23"/>
  <c r="I526" i="23"/>
  <c r="K525" i="23"/>
  <c r="J525" i="23"/>
  <c r="I525" i="23"/>
  <c r="K524" i="23"/>
  <c r="J524" i="23"/>
  <c r="I524" i="23"/>
  <c r="K523" i="23"/>
  <c r="J523" i="23"/>
  <c r="I523" i="23"/>
  <c r="K522" i="23"/>
  <c r="J522" i="23"/>
  <c r="I522" i="23"/>
  <c r="K521" i="23"/>
  <c r="J521" i="23"/>
  <c r="I521" i="23"/>
  <c r="K520" i="23"/>
  <c r="J520" i="23"/>
  <c r="I520" i="23"/>
  <c r="K519" i="23"/>
  <c r="J519" i="23"/>
  <c r="I519" i="23"/>
  <c r="K518" i="23"/>
  <c r="J518" i="23"/>
  <c r="I518" i="23"/>
  <c r="K517" i="23"/>
  <c r="J517" i="23"/>
  <c r="I517" i="23"/>
  <c r="K516" i="23"/>
  <c r="J516" i="23"/>
  <c r="I516" i="23"/>
  <c r="K515" i="23"/>
  <c r="J515" i="23"/>
  <c r="I515" i="23"/>
  <c r="K514" i="23"/>
  <c r="J514" i="23"/>
  <c r="I514" i="23"/>
  <c r="K513" i="23"/>
  <c r="J513" i="23"/>
  <c r="I513" i="23"/>
  <c r="K512" i="23"/>
  <c r="J512" i="23"/>
  <c r="I512" i="23"/>
  <c r="K511" i="23"/>
  <c r="J511" i="23"/>
  <c r="I511" i="23"/>
  <c r="K510" i="23"/>
  <c r="J510" i="23"/>
  <c r="I510" i="23"/>
  <c r="K509" i="23"/>
  <c r="J509" i="23"/>
  <c r="I509" i="23"/>
  <c r="K508" i="23"/>
  <c r="J508" i="23"/>
  <c r="I508" i="23"/>
  <c r="K507" i="23"/>
  <c r="J507" i="23"/>
  <c r="I507" i="23"/>
  <c r="K506" i="23"/>
  <c r="J506" i="23"/>
  <c r="I506" i="23"/>
  <c r="K505" i="23"/>
  <c r="J505" i="23"/>
  <c r="I505" i="23"/>
  <c r="K504" i="23"/>
  <c r="J504" i="23"/>
  <c r="I504" i="23"/>
  <c r="K503" i="23"/>
  <c r="J503" i="23"/>
  <c r="I503" i="23"/>
  <c r="K502" i="23"/>
  <c r="J502" i="23"/>
  <c r="I502" i="23"/>
  <c r="K501" i="23"/>
  <c r="J501" i="23"/>
  <c r="I501" i="23"/>
  <c r="K500" i="23"/>
  <c r="J500" i="23"/>
  <c r="I500" i="23"/>
  <c r="K499" i="23"/>
  <c r="J499" i="23"/>
  <c r="I499" i="23"/>
  <c r="K498" i="23"/>
  <c r="J498" i="23"/>
  <c r="I498" i="23"/>
  <c r="K497" i="23"/>
  <c r="J497" i="23"/>
  <c r="I497" i="23"/>
  <c r="K496" i="23"/>
  <c r="J496" i="23"/>
  <c r="I496" i="23"/>
  <c r="K495" i="23"/>
  <c r="J495" i="23"/>
  <c r="I495" i="23"/>
  <c r="K494" i="23"/>
  <c r="J494" i="23"/>
  <c r="I494" i="23"/>
  <c r="K493" i="23"/>
  <c r="J493" i="23"/>
  <c r="I493" i="23"/>
  <c r="K492" i="23"/>
  <c r="J492" i="23"/>
  <c r="I492" i="23"/>
  <c r="K491" i="23"/>
  <c r="J491" i="23"/>
  <c r="I491" i="23"/>
  <c r="K490" i="23"/>
  <c r="J490" i="23"/>
  <c r="I490" i="23"/>
  <c r="K489" i="23"/>
  <c r="J489" i="23"/>
  <c r="I489" i="23"/>
  <c r="K488" i="23"/>
  <c r="J488" i="23"/>
  <c r="I488" i="23"/>
  <c r="K487" i="23"/>
  <c r="J487" i="23"/>
  <c r="I487" i="23"/>
  <c r="K486" i="23"/>
  <c r="J486" i="23"/>
  <c r="I486" i="23"/>
  <c r="K485" i="23"/>
  <c r="J485" i="23"/>
  <c r="I485" i="23"/>
  <c r="K484" i="23"/>
  <c r="J484" i="23"/>
  <c r="I484" i="23"/>
  <c r="K483" i="23"/>
  <c r="J483" i="23"/>
  <c r="I483" i="23"/>
  <c r="K482" i="23"/>
  <c r="J482" i="23"/>
  <c r="I482" i="23"/>
  <c r="K481" i="23"/>
  <c r="J481" i="23"/>
  <c r="I481" i="23"/>
  <c r="K480" i="23"/>
  <c r="J480" i="23"/>
  <c r="I480" i="23"/>
  <c r="K479" i="23"/>
  <c r="J479" i="23"/>
  <c r="I479" i="23"/>
  <c r="K478" i="23"/>
  <c r="J478" i="23"/>
  <c r="I478" i="23"/>
  <c r="K477" i="23"/>
  <c r="J477" i="23"/>
  <c r="I477" i="23"/>
  <c r="K476" i="23"/>
  <c r="J476" i="23"/>
  <c r="I476" i="23"/>
  <c r="K475" i="23"/>
  <c r="J475" i="23"/>
  <c r="I475" i="23"/>
  <c r="K474" i="23"/>
  <c r="J474" i="23"/>
  <c r="I474" i="23"/>
  <c r="K473" i="23"/>
  <c r="J473" i="23"/>
  <c r="I473" i="23"/>
  <c r="K472" i="23"/>
  <c r="J472" i="23"/>
  <c r="I472" i="23"/>
  <c r="K471" i="23"/>
  <c r="J471" i="23"/>
  <c r="I471" i="23"/>
  <c r="K470" i="23"/>
  <c r="J470" i="23"/>
  <c r="I470" i="23"/>
  <c r="K469" i="23"/>
  <c r="J469" i="23"/>
  <c r="I469" i="23"/>
  <c r="K468" i="23"/>
  <c r="J468" i="23"/>
  <c r="I468" i="23"/>
  <c r="K467" i="23"/>
  <c r="J467" i="23"/>
  <c r="I467" i="23"/>
  <c r="K466" i="23"/>
  <c r="J466" i="23"/>
  <c r="I466" i="23"/>
  <c r="K465" i="23"/>
  <c r="J465" i="23"/>
  <c r="I465" i="23"/>
  <c r="K464" i="23"/>
  <c r="J464" i="23"/>
  <c r="I464" i="23"/>
  <c r="K463" i="23"/>
  <c r="J463" i="23"/>
  <c r="I463" i="23"/>
  <c r="K462" i="23"/>
  <c r="J462" i="23"/>
  <c r="I462" i="23"/>
  <c r="K461" i="23"/>
  <c r="J461" i="23"/>
  <c r="I461" i="23"/>
  <c r="K460" i="23"/>
  <c r="J460" i="23"/>
  <c r="I460" i="23"/>
  <c r="K459" i="23"/>
  <c r="J459" i="23"/>
  <c r="I459" i="23"/>
  <c r="K458" i="23"/>
  <c r="J458" i="23"/>
  <c r="I458" i="23"/>
  <c r="K457" i="23"/>
  <c r="J457" i="23"/>
  <c r="I457" i="23"/>
  <c r="K456" i="23"/>
  <c r="J456" i="23"/>
  <c r="I456" i="23"/>
  <c r="K455" i="23"/>
  <c r="J455" i="23"/>
  <c r="I455" i="23"/>
  <c r="K454" i="23"/>
  <c r="J454" i="23"/>
  <c r="I454" i="23"/>
  <c r="K453" i="23"/>
  <c r="J453" i="23"/>
  <c r="I453" i="23"/>
  <c r="K452" i="23"/>
  <c r="J452" i="23"/>
  <c r="I452" i="23"/>
  <c r="K451" i="23"/>
  <c r="J451" i="23"/>
  <c r="I451" i="23"/>
  <c r="K450" i="23"/>
  <c r="J450" i="23"/>
  <c r="I450" i="23"/>
  <c r="K449" i="23"/>
  <c r="J449" i="23"/>
  <c r="I449" i="23"/>
  <c r="K448" i="23"/>
  <c r="J448" i="23"/>
  <c r="I448" i="23"/>
  <c r="K447" i="23"/>
  <c r="J447" i="23"/>
  <c r="I447" i="23"/>
  <c r="K446" i="23"/>
  <c r="J446" i="23"/>
  <c r="I446" i="23"/>
  <c r="K445" i="23"/>
  <c r="J445" i="23"/>
  <c r="I445" i="23"/>
  <c r="K444" i="23"/>
  <c r="J444" i="23"/>
  <c r="I444" i="23"/>
  <c r="K443" i="23"/>
  <c r="J443" i="23"/>
  <c r="I443" i="23"/>
  <c r="K442" i="23"/>
  <c r="J442" i="23"/>
  <c r="I442" i="23"/>
  <c r="K441" i="23"/>
  <c r="J441" i="23"/>
  <c r="I441" i="23"/>
  <c r="K440" i="23"/>
  <c r="J440" i="23"/>
  <c r="I440" i="23"/>
  <c r="K439" i="23"/>
  <c r="J439" i="23"/>
  <c r="I439" i="23"/>
  <c r="K438" i="23"/>
  <c r="J438" i="23"/>
  <c r="I438" i="23"/>
  <c r="K437" i="23"/>
  <c r="J437" i="23"/>
  <c r="I437" i="23"/>
  <c r="K436" i="23"/>
  <c r="J436" i="23"/>
  <c r="I436" i="23"/>
  <c r="K435" i="23"/>
  <c r="J435" i="23"/>
  <c r="I435" i="23"/>
  <c r="K434" i="23"/>
  <c r="J434" i="23"/>
  <c r="I434" i="23"/>
  <c r="K433" i="23"/>
  <c r="J433" i="23"/>
  <c r="I433" i="23"/>
  <c r="K432" i="23"/>
  <c r="J432" i="23"/>
  <c r="I432" i="23"/>
  <c r="K431" i="23"/>
  <c r="J431" i="23"/>
  <c r="I431" i="23"/>
  <c r="K430" i="23"/>
  <c r="J430" i="23"/>
  <c r="I430" i="23"/>
  <c r="K429" i="23"/>
  <c r="J429" i="23"/>
  <c r="I429" i="23"/>
  <c r="K428" i="23"/>
  <c r="J428" i="23"/>
  <c r="I428" i="23"/>
  <c r="K427" i="23"/>
  <c r="J427" i="23"/>
  <c r="I427" i="23"/>
  <c r="K426" i="23"/>
  <c r="J426" i="23"/>
  <c r="I426" i="23"/>
  <c r="K425" i="23"/>
  <c r="J425" i="23"/>
  <c r="I425" i="23"/>
  <c r="K424" i="23"/>
  <c r="J424" i="23"/>
  <c r="I424" i="23"/>
  <c r="K423" i="23"/>
  <c r="J423" i="23"/>
  <c r="I423" i="23"/>
  <c r="K422" i="23"/>
  <c r="J422" i="23"/>
  <c r="I422" i="23"/>
  <c r="K421" i="23"/>
  <c r="J421" i="23"/>
  <c r="I421" i="23"/>
  <c r="K420" i="23"/>
  <c r="J420" i="23"/>
  <c r="I420" i="23"/>
  <c r="K419" i="23"/>
  <c r="J419" i="23"/>
  <c r="I419" i="23"/>
  <c r="K418" i="23"/>
  <c r="J418" i="23"/>
  <c r="I418" i="23"/>
  <c r="K417" i="23"/>
  <c r="J417" i="23"/>
  <c r="I417" i="23"/>
  <c r="K416" i="23"/>
  <c r="J416" i="23"/>
  <c r="I416" i="23"/>
  <c r="K415" i="23"/>
  <c r="J415" i="23"/>
  <c r="I415" i="23"/>
  <c r="K414" i="23"/>
  <c r="J414" i="23"/>
  <c r="I414" i="23"/>
  <c r="K413" i="23"/>
  <c r="J413" i="23"/>
  <c r="I413" i="23"/>
  <c r="K412" i="23"/>
  <c r="J412" i="23"/>
  <c r="I412" i="23"/>
  <c r="K411" i="23"/>
  <c r="J411" i="23"/>
  <c r="I411" i="23"/>
  <c r="K410" i="23"/>
  <c r="J410" i="23"/>
  <c r="I410" i="23"/>
  <c r="K409" i="23"/>
  <c r="J409" i="23"/>
  <c r="I409" i="23"/>
  <c r="K408" i="23"/>
  <c r="J408" i="23"/>
  <c r="I408" i="23"/>
  <c r="K407" i="23"/>
  <c r="J407" i="23"/>
  <c r="I407" i="23"/>
  <c r="K406" i="23"/>
  <c r="J406" i="23"/>
  <c r="I406" i="23"/>
  <c r="K405" i="23"/>
  <c r="J405" i="23"/>
  <c r="I405" i="23"/>
  <c r="K404" i="23"/>
  <c r="J404" i="23"/>
  <c r="I404" i="23"/>
  <c r="K403" i="23"/>
  <c r="J403" i="23"/>
  <c r="I403" i="23"/>
  <c r="K402" i="23"/>
  <c r="J402" i="23"/>
  <c r="I402" i="23"/>
  <c r="K401" i="23"/>
  <c r="J401" i="23"/>
  <c r="I401" i="23"/>
  <c r="K400" i="23"/>
  <c r="J400" i="23"/>
  <c r="I400" i="23"/>
  <c r="K399" i="23"/>
  <c r="J399" i="23"/>
  <c r="I399" i="23"/>
  <c r="K398" i="23"/>
  <c r="J398" i="23"/>
  <c r="I398" i="23"/>
  <c r="K397" i="23"/>
  <c r="J397" i="23"/>
  <c r="I397" i="23"/>
  <c r="K396" i="23"/>
  <c r="J396" i="23"/>
  <c r="I396" i="23"/>
  <c r="K395" i="23"/>
  <c r="J395" i="23"/>
  <c r="I395" i="23"/>
  <c r="K394" i="23"/>
  <c r="J394" i="23"/>
  <c r="I394" i="23"/>
  <c r="K393" i="23"/>
  <c r="J393" i="23"/>
  <c r="I393" i="23"/>
  <c r="K392" i="23"/>
  <c r="J392" i="23"/>
  <c r="I392" i="23"/>
  <c r="K391" i="23"/>
  <c r="J391" i="23"/>
  <c r="I391" i="23"/>
  <c r="K390" i="23"/>
  <c r="J390" i="23"/>
  <c r="I390" i="23"/>
  <c r="K389" i="23"/>
  <c r="J389" i="23"/>
  <c r="I389" i="23"/>
  <c r="K388" i="23"/>
  <c r="J388" i="23"/>
  <c r="I388" i="23"/>
  <c r="K387" i="23"/>
  <c r="J387" i="23"/>
  <c r="I387" i="23"/>
  <c r="K386" i="23"/>
  <c r="J386" i="23"/>
  <c r="I386" i="23"/>
  <c r="K385" i="23"/>
  <c r="J385" i="23"/>
  <c r="I385" i="23"/>
  <c r="K384" i="23"/>
  <c r="J384" i="23"/>
  <c r="I384" i="23"/>
  <c r="K383" i="23"/>
  <c r="J383" i="23"/>
  <c r="I383" i="23"/>
  <c r="K382" i="23"/>
  <c r="J382" i="23"/>
  <c r="I382" i="23"/>
  <c r="K381" i="23"/>
  <c r="J381" i="23"/>
  <c r="I381" i="23"/>
  <c r="K380" i="23"/>
  <c r="J380" i="23"/>
  <c r="I380" i="23"/>
  <c r="K379" i="23"/>
  <c r="J379" i="23"/>
  <c r="I379" i="23"/>
  <c r="K378" i="23"/>
  <c r="J378" i="23"/>
  <c r="I378" i="23"/>
  <c r="K377" i="23"/>
  <c r="J377" i="23"/>
  <c r="I377" i="23"/>
  <c r="K376" i="23"/>
  <c r="J376" i="23"/>
  <c r="I376" i="23"/>
  <c r="K375" i="23"/>
  <c r="J375" i="23"/>
  <c r="I375" i="23"/>
  <c r="K374" i="23"/>
  <c r="J374" i="23"/>
  <c r="I374" i="23"/>
  <c r="K373" i="23"/>
  <c r="J373" i="23"/>
  <c r="I373" i="23"/>
  <c r="K372" i="23"/>
  <c r="J372" i="23"/>
  <c r="I372" i="23"/>
  <c r="K371" i="23"/>
  <c r="J371" i="23"/>
  <c r="I371" i="23"/>
  <c r="K370" i="23"/>
  <c r="J370" i="23"/>
  <c r="I370" i="23"/>
  <c r="K369" i="23"/>
  <c r="J369" i="23"/>
  <c r="I369" i="23"/>
  <c r="K368" i="23"/>
  <c r="J368" i="23"/>
  <c r="I368" i="23"/>
  <c r="K367" i="23"/>
  <c r="J367" i="23"/>
  <c r="I367" i="23"/>
  <c r="K366" i="23"/>
  <c r="J366" i="23"/>
  <c r="I366" i="23"/>
  <c r="K365" i="23"/>
  <c r="J365" i="23"/>
  <c r="I365" i="23"/>
  <c r="K364" i="23"/>
  <c r="J364" i="23"/>
  <c r="I364" i="23"/>
  <c r="K363" i="23"/>
  <c r="J363" i="23"/>
  <c r="I363" i="23"/>
  <c r="K362" i="23"/>
  <c r="J362" i="23"/>
  <c r="I362" i="23"/>
  <c r="K361" i="23"/>
  <c r="J361" i="23"/>
  <c r="I361" i="23"/>
  <c r="K360" i="23"/>
  <c r="J360" i="23"/>
  <c r="I360" i="23"/>
  <c r="K359" i="23"/>
  <c r="J359" i="23"/>
  <c r="I359" i="23"/>
  <c r="K358" i="23"/>
  <c r="J358" i="23"/>
  <c r="I358" i="23"/>
  <c r="K357" i="23"/>
  <c r="J357" i="23"/>
  <c r="I357" i="23"/>
  <c r="K356" i="23"/>
  <c r="J356" i="23"/>
  <c r="I356" i="23"/>
  <c r="K355" i="23"/>
  <c r="J355" i="23"/>
  <c r="I355" i="23"/>
  <c r="K354" i="23"/>
  <c r="J354" i="23"/>
  <c r="I354" i="23"/>
  <c r="K353" i="23"/>
  <c r="J353" i="23"/>
  <c r="I353" i="23"/>
  <c r="K352" i="23"/>
  <c r="J352" i="23"/>
  <c r="I352" i="23"/>
  <c r="K351" i="23"/>
  <c r="J351" i="23"/>
  <c r="I351" i="23"/>
  <c r="K350" i="23"/>
  <c r="J350" i="23"/>
  <c r="I350" i="23"/>
  <c r="K349" i="23"/>
  <c r="J349" i="23"/>
  <c r="I349" i="23"/>
  <c r="K348" i="23"/>
  <c r="J348" i="23"/>
  <c r="I348" i="23"/>
  <c r="K347" i="23"/>
  <c r="J347" i="23"/>
  <c r="I347" i="23"/>
  <c r="K346" i="23"/>
  <c r="J346" i="23"/>
  <c r="I346" i="23"/>
  <c r="K345" i="23"/>
  <c r="J345" i="23"/>
  <c r="I345" i="23"/>
  <c r="K344" i="23"/>
  <c r="J344" i="23"/>
  <c r="I344" i="23"/>
  <c r="K343" i="23"/>
  <c r="J343" i="23"/>
  <c r="I343" i="23"/>
  <c r="K342" i="23"/>
  <c r="J342" i="23"/>
  <c r="I342" i="23"/>
  <c r="K341" i="23"/>
  <c r="J341" i="23"/>
  <c r="I341" i="23"/>
  <c r="K340" i="23"/>
  <c r="J340" i="23"/>
  <c r="I340" i="23"/>
  <c r="K339" i="23"/>
  <c r="J339" i="23"/>
  <c r="I339" i="23"/>
  <c r="K338" i="23"/>
  <c r="J338" i="23"/>
  <c r="I338" i="23"/>
  <c r="K337" i="23"/>
  <c r="J337" i="23"/>
  <c r="I337" i="23"/>
  <c r="K336" i="23"/>
  <c r="J336" i="23"/>
  <c r="I336" i="23"/>
  <c r="K335" i="23"/>
  <c r="J335" i="23"/>
  <c r="I335" i="23"/>
  <c r="K334" i="23"/>
  <c r="J334" i="23"/>
  <c r="I334" i="23"/>
  <c r="K333" i="23"/>
  <c r="J333" i="23"/>
  <c r="I333" i="23"/>
  <c r="K332" i="23"/>
  <c r="J332" i="23"/>
  <c r="I332" i="23"/>
  <c r="K331" i="23"/>
  <c r="J331" i="23"/>
  <c r="I331" i="23"/>
  <c r="K330" i="23"/>
  <c r="J330" i="23"/>
  <c r="I330" i="23"/>
  <c r="K329" i="23"/>
  <c r="J329" i="23"/>
  <c r="I329" i="23"/>
  <c r="K328" i="23"/>
  <c r="J328" i="23"/>
  <c r="I328" i="23"/>
  <c r="K327" i="23"/>
  <c r="J327" i="23"/>
  <c r="I327" i="23"/>
  <c r="K326" i="23"/>
  <c r="J326" i="23"/>
  <c r="I326" i="23"/>
  <c r="K325" i="23"/>
  <c r="J325" i="23"/>
  <c r="I325" i="23"/>
  <c r="K324" i="23"/>
  <c r="J324" i="23"/>
  <c r="I324" i="23"/>
  <c r="K323" i="23"/>
  <c r="J323" i="23"/>
  <c r="I323" i="23"/>
  <c r="K322" i="23"/>
  <c r="J322" i="23"/>
  <c r="I322" i="23"/>
  <c r="K321" i="23"/>
  <c r="J321" i="23"/>
  <c r="I321" i="23"/>
  <c r="K320" i="23"/>
  <c r="J320" i="23"/>
  <c r="I320" i="23"/>
  <c r="K319" i="23"/>
  <c r="J319" i="23"/>
  <c r="I319" i="23"/>
  <c r="K318" i="23"/>
  <c r="J318" i="23"/>
  <c r="I318" i="23"/>
  <c r="K317" i="23"/>
  <c r="J317" i="23"/>
  <c r="I317" i="23"/>
  <c r="K316" i="23"/>
  <c r="J316" i="23"/>
  <c r="I316" i="23"/>
  <c r="K315" i="23"/>
  <c r="J315" i="23"/>
  <c r="I315" i="23"/>
  <c r="K314" i="23"/>
  <c r="J314" i="23"/>
  <c r="I314" i="23"/>
  <c r="K313" i="23"/>
  <c r="J313" i="23"/>
  <c r="I313" i="23"/>
  <c r="K312" i="23"/>
  <c r="J312" i="23"/>
  <c r="I312" i="23"/>
  <c r="K311" i="23"/>
  <c r="J311" i="23"/>
  <c r="I311" i="23"/>
  <c r="K310" i="23"/>
  <c r="J310" i="23"/>
  <c r="I310" i="23"/>
  <c r="K309" i="23"/>
  <c r="J309" i="23"/>
  <c r="I309" i="23"/>
  <c r="K308" i="23"/>
  <c r="J308" i="23"/>
  <c r="I308" i="23"/>
  <c r="K307" i="23"/>
  <c r="J307" i="23"/>
  <c r="I307" i="23"/>
  <c r="K306" i="23"/>
  <c r="J306" i="23"/>
  <c r="I306" i="23"/>
  <c r="K305" i="23"/>
  <c r="J305" i="23"/>
  <c r="I305" i="23"/>
  <c r="K304" i="23"/>
  <c r="J304" i="23"/>
  <c r="I304" i="23"/>
  <c r="K303" i="23"/>
  <c r="J303" i="23"/>
  <c r="I303" i="23"/>
  <c r="K302" i="23"/>
  <c r="J302" i="23"/>
  <c r="I302" i="23"/>
  <c r="K301" i="23"/>
  <c r="J301" i="23"/>
  <c r="I301" i="23"/>
  <c r="K300" i="23"/>
  <c r="J300" i="23"/>
  <c r="I300" i="23"/>
  <c r="K299" i="23"/>
  <c r="J299" i="23"/>
  <c r="I299" i="23"/>
  <c r="K298" i="23"/>
  <c r="J298" i="23"/>
  <c r="I298" i="23"/>
  <c r="K297" i="23"/>
  <c r="J297" i="23"/>
  <c r="I297" i="23"/>
  <c r="K296" i="23"/>
  <c r="J296" i="23"/>
  <c r="I296" i="23"/>
  <c r="K295" i="23"/>
  <c r="J295" i="23"/>
  <c r="I295" i="23"/>
  <c r="K294" i="23"/>
  <c r="J294" i="23"/>
  <c r="I294" i="23"/>
  <c r="K293" i="23"/>
  <c r="J293" i="23"/>
  <c r="I293" i="23"/>
  <c r="K292" i="23"/>
  <c r="J292" i="23"/>
  <c r="I292" i="23"/>
  <c r="K291" i="23"/>
  <c r="J291" i="23"/>
  <c r="I291" i="23"/>
  <c r="K290" i="23"/>
  <c r="J290" i="23"/>
  <c r="I290" i="23"/>
  <c r="K289" i="23"/>
  <c r="J289" i="23"/>
  <c r="I289" i="23"/>
  <c r="K288" i="23"/>
  <c r="J288" i="23"/>
  <c r="I288" i="23"/>
  <c r="K287" i="23"/>
  <c r="J287" i="23"/>
  <c r="I287" i="23"/>
  <c r="K286" i="23"/>
  <c r="J286" i="23"/>
  <c r="I286" i="23"/>
  <c r="K285" i="23"/>
  <c r="J285" i="23"/>
  <c r="I285" i="23"/>
  <c r="K284" i="23"/>
  <c r="J284" i="23"/>
  <c r="I284" i="23"/>
  <c r="K283" i="23"/>
  <c r="J283" i="23"/>
  <c r="I283" i="23"/>
  <c r="K282" i="23"/>
  <c r="J282" i="23"/>
  <c r="I282" i="23"/>
  <c r="K281" i="23"/>
  <c r="J281" i="23"/>
  <c r="I281" i="23"/>
  <c r="K280" i="23"/>
  <c r="J280" i="23"/>
  <c r="I280" i="23"/>
  <c r="K279" i="23"/>
  <c r="J279" i="23"/>
  <c r="I279" i="23"/>
  <c r="K278" i="23"/>
  <c r="J278" i="23"/>
  <c r="I278" i="23"/>
  <c r="K277" i="23"/>
  <c r="J277" i="23"/>
  <c r="I277" i="23"/>
  <c r="K276" i="23"/>
  <c r="J276" i="23"/>
  <c r="I276" i="23"/>
  <c r="K275" i="23"/>
  <c r="J275" i="23"/>
  <c r="I275" i="23"/>
  <c r="K274" i="23"/>
  <c r="J274" i="23"/>
  <c r="I274" i="23"/>
  <c r="K273" i="23"/>
  <c r="J273" i="23"/>
  <c r="I273" i="23"/>
  <c r="K272" i="23"/>
  <c r="J272" i="23"/>
  <c r="I272" i="23"/>
  <c r="K271" i="23"/>
  <c r="J271" i="23"/>
  <c r="I271" i="23"/>
  <c r="K270" i="23"/>
  <c r="J270" i="23"/>
  <c r="I270" i="23"/>
  <c r="K269" i="23"/>
  <c r="J269" i="23"/>
  <c r="I269" i="23"/>
  <c r="K268" i="23"/>
  <c r="J268" i="23"/>
  <c r="I268" i="23"/>
  <c r="K267" i="23"/>
  <c r="J267" i="23"/>
  <c r="I267" i="23"/>
  <c r="K266" i="23"/>
  <c r="J266" i="23"/>
  <c r="I266" i="23"/>
  <c r="K265" i="23"/>
  <c r="J265" i="23"/>
  <c r="I265" i="23"/>
  <c r="K264" i="23"/>
  <c r="J264" i="23"/>
  <c r="I264" i="23"/>
  <c r="K263" i="23"/>
  <c r="J263" i="23"/>
  <c r="I263" i="23"/>
  <c r="K262" i="23"/>
  <c r="J262" i="23"/>
  <c r="I262" i="23"/>
  <c r="K261" i="23"/>
  <c r="J261" i="23"/>
  <c r="I261" i="23"/>
  <c r="K260" i="23"/>
  <c r="J260" i="23"/>
  <c r="I260" i="23"/>
  <c r="K259" i="23"/>
  <c r="J259" i="23"/>
  <c r="I259" i="23"/>
  <c r="K258" i="23"/>
  <c r="J258" i="23"/>
  <c r="I258" i="23"/>
  <c r="K257" i="23"/>
  <c r="J257" i="23"/>
  <c r="I257" i="23"/>
  <c r="K256" i="23"/>
  <c r="J256" i="23"/>
  <c r="I256" i="23"/>
  <c r="K255" i="23"/>
  <c r="J255" i="23"/>
  <c r="I255" i="23"/>
  <c r="K254" i="23"/>
  <c r="J254" i="23"/>
  <c r="I254" i="23"/>
  <c r="K253" i="23"/>
  <c r="J253" i="23"/>
  <c r="I253" i="23"/>
  <c r="K252" i="23"/>
  <c r="J252" i="23"/>
  <c r="I252" i="23"/>
  <c r="K251" i="23"/>
  <c r="J251" i="23"/>
  <c r="I251" i="23"/>
  <c r="K250" i="23"/>
  <c r="J250" i="23"/>
  <c r="I250" i="23"/>
  <c r="K249" i="23"/>
  <c r="J249" i="23"/>
  <c r="I249" i="23"/>
  <c r="K248" i="23"/>
  <c r="J248" i="23"/>
  <c r="I248" i="23"/>
  <c r="K247" i="23"/>
  <c r="J247" i="23"/>
  <c r="I247" i="23"/>
  <c r="K246" i="23"/>
  <c r="J246" i="23"/>
  <c r="I246" i="23"/>
  <c r="K245" i="23"/>
  <c r="J245" i="23"/>
  <c r="I245" i="23"/>
  <c r="K244" i="23"/>
  <c r="J244" i="23"/>
  <c r="I244" i="23"/>
  <c r="K243" i="23"/>
  <c r="J243" i="23"/>
  <c r="I243" i="23"/>
  <c r="K242" i="23"/>
  <c r="J242" i="23"/>
  <c r="I242" i="23"/>
  <c r="K241" i="23"/>
  <c r="J241" i="23"/>
  <c r="I241" i="23"/>
  <c r="K240" i="23"/>
  <c r="J240" i="23"/>
  <c r="I240" i="23"/>
  <c r="K239" i="23"/>
  <c r="J239" i="23"/>
  <c r="I239" i="23"/>
  <c r="K238" i="23"/>
  <c r="J238" i="23"/>
  <c r="I238" i="23"/>
  <c r="K237" i="23"/>
  <c r="J237" i="23"/>
  <c r="I237" i="23"/>
  <c r="K236" i="23"/>
  <c r="J236" i="23"/>
  <c r="I236" i="23"/>
  <c r="K235" i="23"/>
  <c r="J235" i="23"/>
  <c r="I235" i="23"/>
  <c r="K234" i="23"/>
  <c r="J234" i="23"/>
  <c r="I234" i="23"/>
  <c r="K233" i="23"/>
  <c r="J233" i="23"/>
  <c r="I233" i="23"/>
  <c r="K232" i="23"/>
  <c r="J232" i="23"/>
  <c r="I232" i="23"/>
  <c r="K231" i="23"/>
  <c r="J231" i="23"/>
  <c r="I231" i="23"/>
  <c r="K230" i="23"/>
  <c r="J230" i="23"/>
  <c r="I230" i="23"/>
  <c r="K229" i="23"/>
  <c r="J229" i="23"/>
  <c r="I229" i="23"/>
  <c r="K228" i="23"/>
  <c r="J228" i="23"/>
  <c r="I228" i="23"/>
  <c r="K227" i="23"/>
  <c r="J227" i="23"/>
  <c r="I227" i="23"/>
  <c r="K226" i="23"/>
  <c r="J226" i="23"/>
  <c r="I226" i="23"/>
  <c r="K225" i="23"/>
  <c r="J225" i="23"/>
  <c r="I225" i="23"/>
  <c r="K224" i="23"/>
  <c r="J224" i="23"/>
  <c r="I224" i="23"/>
  <c r="K223" i="23"/>
  <c r="J223" i="23"/>
  <c r="I223" i="23"/>
  <c r="K222" i="23"/>
  <c r="J222" i="23"/>
  <c r="I222" i="23"/>
  <c r="K221" i="23"/>
  <c r="J221" i="23"/>
  <c r="I221" i="23"/>
  <c r="K220" i="23"/>
  <c r="J220" i="23"/>
  <c r="I220" i="23"/>
  <c r="K219" i="23"/>
  <c r="J219" i="23"/>
  <c r="I219" i="23"/>
  <c r="K218" i="23"/>
  <c r="J218" i="23"/>
  <c r="I218" i="23"/>
  <c r="K217" i="23"/>
  <c r="J217" i="23"/>
  <c r="I217" i="23"/>
  <c r="K216" i="23"/>
  <c r="J216" i="23"/>
  <c r="I216" i="23"/>
  <c r="K215" i="23"/>
  <c r="J215" i="23"/>
  <c r="I215" i="23"/>
  <c r="K214" i="23"/>
  <c r="J214" i="23"/>
  <c r="I214" i="23"/>
  <c r="K213" i="23"/>
  <c r="J213" i="23"/>
  <c r="I213" i="23"/>
  <c r="K212" i="23"/>
  <c r="J212" i="23"/>
  <c r="I212" i="23"/>
  <c r="K211" i="23"/>
  <c r="J211" i="23"/>
  <c r="I211" i="23"/>
  <c r="K210" i="23"/>
  <c r="J210" i="23"/>
  <c r="I210" i="23"/>
  <c r="K209" i="23"/>
  <c r="J209" i="23"/>
  <c r="I209" i="23"/>
  <c r="K208" i="23"/>
  <c r="J208" i="23"/>
  <c r="I208" i="23"/>
  <c r="K207" i="23"/>
  <c r="J207" i="23"/>
  <c r="I207" i="23"/>
  <c r="K206" i="23"/>
  <c r="J206" i="23"/>
  <c r="I206" i="23"/>
  <c r="K205" i="23"/>
  <c r="J205" i="23"/>
  <c r="I205" i="23"/>
  <c r="K204" i="23"/>
  <c r="J204" i="23"/>
  <c r="I204" i="23"/>
  <c r="K203" i="23"/>
  <c r="J203" i="23"/>
  <c r="I203" i="23"/>
  <c r="K202" i="23"/>
  <c r="J202" i="23"/>
  <c r="I202" i="23"/>
  <c r="K201" i="23"/>
  <c r="J201" i="23"/>
  <c r="I201" i="23"/>
  <c r="K200" i="23"/>
  <c r="J200" i="23"/>
  <c r="I200" i="23"/>
  <c r="K199" i="23"/>
  <c r="J199" i="23"/>
  <c r="I199" i="23"/>
  <c r="K198" i="23"/>
  <c r="J198" i="23"/>
  <c r="I198" i="23"/>
  <c r="K197" i="23"/>
  <c r="J197" i="23"/>
  <c r="I197" i="23"/>
  <c r="K196" i="23"/>
  <c r="J196" i="23"/>
  <c r="I196" i="23"/>
  <c r="K195" i="23"/>
  <c r="J195" i="23"/>
  <c r="I195" i="23"/>
  <c r="K194" i="23"/>
  <c r="J194" i="23"/>
  <c r="I194" i="23"/>
  <c r="K193" i="23"/>
  <c r="J193" i="23"/>
  <c r="I193" i="23"/>
  <c r="K192" i="23"/>
  <c r="J192" i="23"/>
  <c r="I192" i="23"/>
  <c r="K191" i="23"/>
  <c r="J191" i="23"/>
  <c r="I191" i="23"/>
  <c r="K190" i="23"/>
  <c r="J190" i="23"/>
  <c r="I190" i="23"/>
  <c r="K189" i="23"/>
  <c r="J189" i="23"/>
  <c r="I189" i="23"/>
  <c r="K188" i="23"/>
  <c r="J188" i="23"/>
  <c r="I188" i="23"/>
  <c r="K187" i="23"/>
  <c r="J187" i="23"/>
  <c r="I187" i="23"/>
  <c r="K186" i="23"/>
  <c r="J186" i="23"/>
  <c r="I186" i="23"/>
  <c r="K185" i="23"/>
  <c r="J185" i="23"/>
  <c r="I185" i="23"/>
  <c r="K184" i="23"/>
  <c r="J184" i="23"/>
  <c r="I184" i="23"/>
  <c r="K183" i="23"/>
  <c r="J183" i="23"/>
  <c r="I183" i="23"/>
  <c r="K182" i="23"/>
  <c r="J182" i="23"/>
  <c r="I182" i="23"/>
  <c r="K181" i="23"/>
  <c r="J181" i="23"/>
  <c r="I181" i="23"/>
  <c r="K180" i="23"/>
  <c r="J180" i="23"/>
  <c r="I180" i="23"/>
  <c r="K179" i="23"/>
  <c r="J179" i="23"/>
  <c r="I179" i="23"/>
  <c r="K178" i="23"/>
  <c r="J178" i="23"/>
  <c r="I178" i="23"/>
  <c r="K177" i="23"/>
  <c r="J177" i="23"/>
  <c r="I177" i="23"/>
  <c r="K176" i="23"/>
  <c r="J176" i="23"/>
  <c r="I176" i="23"/>
  <c r="K175" i="23"/>
  <c r="J175" i="23"/>
  <c r="I175" i="23"/>
  <c r="K174" i="23"/>
  <c r="J174" i="23"/>
  <c r="I174" i="23"/>
  <c r="K173" i="23"/>
  <c r="J173" i="23"/>
  <c r="I173" i="23"/>
  <c r="K172" i="23"/>
  <c r="J172" i="23"/>
  <c r="I172" i="23"/>
  <c r="K171" i="23"/>
  <c r="J171" i="23"/>
  <c r="I171" i="23"/>
  <c r="K170" i="23"/>
  <c r="J170" i="23"/>
  <c r="I170" i="23"/>
  <c r="K169" i="23"/>
  <c r="J169" i="23"/>
  <c r="I169" i="23"/>
  <c r="K168" i="23"/>
  <c r="J168" i="23"/>
  <c r="I168" i="23"/>
  <c r="K167" i="23"/>
  <c r="J167" i="23"/>
  <c r="I167" i="23"/>
  <c r="K166" i="23"/>
  <c r="J166" i="23"/>
  <c r="I166" i="23"/>
  <c r="K165" i="23"/>
  <c r="J165" i="23"/>
  <c r="I165" i="23"/>
  <c r="K164" i="23"/>
  <c r="J164" i="23"/>
  <c r="I164" i="23"/>
  <c r="K163" i="23"/>
  <c r="J163" i="23"/>
  <c r="I163" i="23"/>
  <c r="K162" i="23"/>
  <c r="J162" i="23"/>
  <c r="I162" i="23"/>
  <c r="K161" i="23"/>
  <c r="J161" i="23"/>
  <c r="I161" i="23"/>
  <c r="K160" i="23"/>
  <c r="J160" i="23"/>
  <c r="I160" i="23"/>
  <c r="K159" i="23"/>
  <c r="J159" i="23"/>
  <c r="I159" i="23"/>
  <c r="K158" i="23"/>
  <c r="J158" i="23"/>
  <c r="I158" i="23"/>
  <c r="K157" i="23"/>
  <c r="J157" i="23"/>
  <c r="I157" i="23"/>
  <c r="K156" i="23"/>
  <c r="J156" i="23"/>
  <c r="I156" i="23"/>
  <c r="K155" i="23"/>
  <c r="J155" i="23"/>
  <c r="I155" i="23"/>
  <c r="K154" i="23"/>
  <c r="J154" i="23"/>
  <c r="I154" i="23"/>
  <c r="K153" i="23"/>
  <c r="J153" i="23"/>
  <c r="I153" i="23"/>
  <c r="K152" i="23"/>
  <c r="J152" i="23"/>
  <c r="I152" i="23"/>
  <c r="K151" i="23"/>
  <c r="J151" i="23"/>
  <c r="I151" i="23"/>
  <c r="K150" i="23"/>
  <c r="J150" i="23"/>
  <c r="I150" i="23"/>
  <c r="K149" i="23"/>
  <c r="J149" i="23"/>
  <c r="I149" i="23"/>
  <c r="K148" i="23"/>
  <c r="J148" i="23"/>
  <c r="I148" i="23"/>
  <c r="K147" i="23"/>
  <c r="J147" i="23"/>
  <c r="I147" i="23"/>
  <c r="K146" i="23"/>
  <c r="J146" i="23"/>
  <c r="I146" i="23"/>
  <c r="K145" i="23"/>
  <c r="J145" i="23"/>
  <c r="I145" i="23"/>
  <c r="K144" i="23"/>
  <c r="J144" i="23"/>
  <c r="I144" i="23"/>
  <c r="K143" i="23"/>
  <c r="J143" i="23"/>
  <c r="I143" i="23"/>
  <c r="K142" i="23"/>
  <c r="J142" i="23"/>
  <c r="I142" i="23"/>
  <c r="K141" i="23"/>
  <c r="J141" i="23"/>
  <c r="I141" i="23"/>
  <c r="K140" i="23"/>
  <c r="J140" i="23"/>
  <c r="I140" i="23"/>
  <c r="K139" i="23"/>
  <c r="J139" i="23"/>
  <c r="I139" i="23"/>
  <c r="K138" i="23"/>
  <c r="J138" i="23"/>
  <c r="I138" i="23"/>
  <c r="K137" i="23"/>
  <c r="J137" i="23"/>
  <c r="I137" i="23"/>
  <c r="K136" i="23"/>
  <c r="J136" i="23"/>
  <c r="I136" i="23"/>
  <c r="K135" i="23"/>
  <c r="J135" i="23"/>
  <c r="I135" i="23"/>
  <c r="K134" i="23"/>
  <c r="J134" i="23"/>
  <c r="I134" i="23"/>
  <c r="K133" i="23"/>
  <c r="J133" i="23"/>
  <c r="I133" i="23"/>
  <c r="K132" i="23"/>
  <c r="J132" i="23"/>
  <c r="I132" i="23"/>
  <c r="K131" i="23"/>
  <c r="J131" i="23"/>
  <c r="I131" i="23"/>
  <c r="K130" i="23"/>
  <c r="J130" i="23"/>
  <c r="I130" i="23"/>
  <c r="K129" i="23"/>
  <c r="J129" i="23"/>
  <c r="I129" i="23"/>
  <c r="K128" i="23"/>
  <c r="J128" i="23"/>
  <c r="I128" i="23"/>
  <c r="K127" i="23"/>
  <c r="J127" i="23"/>
  <c r="I127" i="23"/>
  <c r="K126" i="23"/>
  <c r="J126" i="23"/>
  <c r="I126" i="23"/>
  <c r="K125" i="23"/>
  <c r="J125" i="23"/>
  <c r="I125" i="23"/>
  <c r="K124" i="23"/>
  <c r="J124" i="23"/>
  <c r="I124" i="23"/>
  <c r="K123" i="23"/>
  <c r="J123" i="23"/>
  <c r="I123" i="23"/>
  <c r="K122" i="23"/>
  <c r="J122" i="23"/>
  <c r="I122" i="23"/>
  <c r="K121" i="23"/>
  <c r="J121" i="23"/>
  <c r="I121" i="23"/>
  <c r="K120" i="23"/>
  <c r="J120" i="23"/>
  <c r="I120" i="23"/>
  <c r="K119" i="23"/>
  <c r="J119" i="23"/>
  <c r="I119" i="23"/>
  <c r="K118" i="23"/>
  <c r="J118" i="23"/>
  <c r="I118" i="23"/>
  <c r="K117" i="23"/>
  <c r="J117" i="23"/>
  <c r="I117" i="23"/>
  <c r="K116" i="23"/>
  <c r="J116" i="23"/>
  <c r="I116" i="23"/>
  <c r="K115" i="23"/>
  <c r="J115" i="23"/>
  <c r="I115" i="23"/>
  <c r="K114" i="23"/>
  <c r="J114" i="23"/>
  <c r="I114" i="23"/>
  <c r="K113" i="23"/>
  <c r="J113" i="23"/>
  <c r="I113" i="23"/>
  <c r="K112" i="23"/>
  <c r="J112" i="23"/>
  <c r="I112" i="23"/>
  <c r="K111" i="23"/>
  <c r="J111" i="23"/>
  <c r="I111" i="23"/>
  <c r="K110" i="23"/>
  <c r="J110" i="23"/>
  <c r="I110" i="23"/>
  <c r="K109" i="23"/>
  <c r="J109" i="23"/>
  <c r="I109" i="23"/>
  <c r="K108" i="23"/>
  <c r="J108" i="23"/>
  <c r="I108" i="23"/>
  <c r="K107" i="23"/>
  <c r="J107" i="23"/>
  <c r="I107" i="23"/>
  <c r="K106" i="23"/>
  <c r="J106" i="23"/>
  <c r="I106" i="23"/>
  <c r="K105" i="23"/>
  <c r="J105" i="23"/>
  <c r="I105" i="23"/>
  <c r="K104" i="23"/>
  <c r="J104" i="23"/>
  <c r="I104" i="23"/>
  <c r="K103" i="23"/>
  <c r="J103" i="23"/>
  <c r="I103" i="23"/>
  <c r="K102" i="23"/>
  <c r="J102" i="23"/>
  <c r="I102" i="23"/>
  <c r="K101" i="23"/>
  <c r="J101" i="23"/>
  <c r="I101" i="23"/>
  <c r="K100" i="23"/>
  <c r="J100" i="23"/>
  <c r="I100" i="23"/>
  <c r="K99" i="23"/>
  <c r="J99" i="23"/>
  <c r="I99" i="23"/>
  <c r="K98" i="23"/>
  <c r="J98" i="23"/>
  <c r="I98" i="23"/>
  <c r="K97" i="23"/>
  <c r="J97" i="23"/>
  <c r="I97" i="23"/>
  <c r="K96" i="23"/>
  <c r="J96" i="23"/>
  <c r="I96" i="23"/>
  <c r="K95" i="23"/>
  <c r="J95" i="23"/>
  <c r="I95" i="23"/>
  <c r="K94" i="23"/>
  <c r="J94" i="23"/>
  <c r="I94" i="23"/>
  <c r="K93" i="23"/>
  <c r="J93" i="23"/>
  <c r="I93" i="23"/>
  <c r="K92" i="23"/>
  <c r="J92" i="23"/>
  <c r="I92" i="23"/>
  <c r="K91" i="23"/>
  <c r="J91" i="23"/>
  <c r="I91" i="23"/>
  <c r="K90" i="23"/>
  <c r="J90" i="23"/>
  <c r="I90" i="23"/>
  <c r="K89" i="23"/>
  <c r="J89" i="23"/>
  <c r="I89" i="23"/>
  <c r="K88" i="23"/>
  <c r="J88" i="23"/>
  <c r="I88" i="23"/>
  <c r="K87" i="23"/>
  <c r="J87" i="23"/>
  <c r="I87" i="23"/>
  <c r="K86" i="23"/>
  <c r="J86" i="23"/>
  <c r="I86" i="23"/>
  <c r="K85" i="23"/>
  <c r="J85" i="23"/>
  <c r="I85" i="23"/>
  <c r="K84" i="23"/>
  <c r="J84" i="23"/>
  <c r="I84" i="23"/>
  <c r="K83" i="23"/>
  <c r="J83" i="23"/>
  <c r="I83" i="23"/>
  <c r="K82" i="23"/>
  <c r="J82" i="23"/>
  <c r="I82" i="23"/>
  <c r="K81" i="23"/>
  <c r="J81" i="23"/>
  <c r="I81" i="23"/>
  <c r="K80" i="23"/>
  <c r="J80" i="23"/>
  <c r="I80" i="23"/>
  <c r="K79" i="23"/>
  <c r="J79" i="23"/>
  <c r="I79" i="23"/>
  <c r="K78" i="23"/>
  <c r="J78" i="23"/>
  <c r="I78" i="23"/>
  <c r="K77" i="23"/>
  <c r="J77" i="23"/>
  <c r="I77" i="23"/>
  <c r="K76" i="23"/>
  <c r="J76" i="23"/>
  <c r="I76" i="23"/>
  <c r="K75" i="23"/>
  <c r="J75" i="23"/>
  <c r="I75" i="23"/>
  <c r="K74" i="23"/>
  <c r="J74" i="23"/>
  <c r="I74" i="23"/>
  <c r="K73" i="23"/>
  <c r="J73" i="23"/>
  <c r="I73" i="23"/>
  <c r="K72" i="23"/>
  <c r="J72" i="23"/>
  <c r="I72" i="23"/>
  <c r="K71" i="23"/>
  <c r="J71" i="23"/>
  <c r="I71" i="23"/>
  <c r="K70" i="23"/>
  <c r="J70" i="23"/>
  <c r="I70" i="23"/>
  <c r="K69" i="23"/>
  <c r="J69" i="23"/>
  <c r="I69" i="23"/>
  <c r="K68" i="23"/>
  <c r="J68" i="23"/>
  <c r="I68" i="23"/>
  <c r="K67" i="23"/>
  <c r="J67" i="23"/>
  <c r="I67" i="23"/>
  <c r="K66" i="23"/>
  <c r="J66" i="23"/>
  <c r="I66" i="23"/>
  <c r="K65" i="23"/>
  <c r="J65" i="23"/>
  <c r="I65" i="23"/>
  <c r="K64" i="23"/>
  <c r="J64" i="23"/>
  <c r="I64" i="23"/>
  <c r="K63" i="23"/>
  <c r="J63" i="23"/>
  <c r="I63" i="23"/>
  <c r="K62" i="23"/>
  <c r="J62" i="23"/>
  <c r="I62" i="23"/>
  <c r="K61" i="23"/>
  <c r="J61" i="23"/>
  <c r="I61" i="23"/>
  <c r="K60" i="23"/>
  <c r="J60" i="23"/>
  <c r="I60" i="23"/>
  <c r="K59" i="23"/>
  <c r="J59" i="23"/>
  <c r="I59" i="23"/>
  <c r="K58" i="23"/>
  <c r="J58" i="23"/>
  <c r="I58" i="23"/>
  <c r="K57" i="23"/>
  <c r="J57" i="23"/>
  <c r="I57" i="23"/>
  <c r="K56" i="23"/>
  <c r="J56" i="23"/>
  <c r="I56" i="23"/>
  <c r="K55" i="23"/>
  <c r="J55" i="23"/>
  <c r="I55" i="23"/>
  <c r="K54" i="23"/>
  <c r="J54" i="23"/>
  <c r="I54" i="23"/>
  <c r="K53" i="23"/>
  <c r="J53" i="23"/>
  <c r="I53" i="23"/>
  <c r="K52" i="23"/>
  <c r="J52" i="23"/>
  <c r="I52" i="23"/>
  <c r="K51" i="23"/>
  <c r="J51" i="23"/>
  <c r="I51" i="23"/>
  <c r="K50" i="23"/>
  <c r="J50" i="23"/>
  <c r="I50" i="23"/>
  <c r="K49" i="23"/>
  <c r="J49" i="23"/>
  <c r="I49" i="23"/>
  <c r="K48" i="23"/>
  <c r="J48" i="23"/>
  <c r="I48" i="23"/>
  <c r="K47" i="23"/>
  <c r="J47" i="23"/>
  <c r="I47" i="23"/>
  <c r="K46" i="23"/>
  <c r="J46" i="23"/>
  <c r="I46" i="23"/>
  <c r="K45" i="23"/>
  <c r="J45" i="23"/>
  <c r="I45" i="23"/>
  <c r="K44" i="23"/>
  <c r="J44" i="23"/>
  <c r="I44" i="23"/>
  <c r="K43" i="23"/>
  <c r="J43" i="23"/>
  <c r="I43" i="23"/>
  <c r="K42" i="23"/>
  <c r="J42" i="23"/>
  <c r="I42" i="23"/>
  <c r="K41" i="23"/>
  <c r="J41" i="23"/>
  <c r="I41" i="23"/>
  <c r="K40" i="23"/>
  <c r="J40" i="23"/>
  <c r="I40" i="23"/>
  <c r="K39" i="23"/>
  <c r="J39" i="23"/>
  <c r="I39" i="23"/>
  <c r="K38" i="23"/>
  <c r="J38" i="23"/>
  <c r="I38" i="23"/>
  <c r="K37" i="23"/>
  <c r="J37" i="23"/>
  <c r="I37" i="23"/>
  <c r="K36" i="23"/>
  <c r="J36" i="23"/>
  <c r="I36" i="23"/>
  <c r="K35" i="23"/>
  <c r="J35" i="23"/>
  <c r="I35" i="23"/>
  <c r="K34" i="23"/>
  <c r="J34" i="23"/>
  <c r="I34" i="23"/>
  <c r="K33" i="23"/>
  <c r="J33" i="23"/>
  <c r="I33" i="23"/>
  <c r="K32" i="23"/>
  <c r="J32" i="23"/>
  <c r="I32" i="23"/>
  <c r="K31" i="23"/>
  <c r="J31" i="23"/>
  <c r="I31" i="23"/>
  <c r="K30" i="23"/>
  <c r="J30" i="23"/>
  <c r="I30" i="23"/>
  <c r="K29" i="23"/>
  <c r="J29" i="23"/>
  <c r="I29" i="23"/>
  <c r="K28" i="23"/>
  <c r="J28" i="23"/>
  <c r="I28" i="23"/>
  <c r="K27" i="23"/>
  <c r="J27" i="23"/>
  <c r="I27" i="23"/>
  <c r="K26" i="23"/>
  <c r="J26" i="23"/>
  <c r="I26" i="23"/>
  <c r="K25" i="23"/>
  <c r="J25" i="23"/>
  <c r="I25" i="23"/>
  <c r="K24" i="23"/>
  <c r="J24" i="23"/>
  <c r="I24" i="23"/>
  <c r="K23" i="23"/>
  <c r="J23" i="23"/>
  <c r="I23" i="23"/>
  <c r="K22" i="23"/>
  <c r="J22" i="23"/>
  <c r="I22" i="23"/>
  <c r="K21" i="23"/>
  <c r="J21" i="23"/>
  <c r="I21" i="23"/>
  <c r="K20" i="23"/>
  <c r="J20" i="23"/>
  <c r="I20" i="23"/>
  <c r="K19" i="23"/>
  <c r="J19" i="23"/>
  <c r="I19" i="23"/>
  <c r="K18" i="23"/>
  <c r="J18" i="23"/>
  <c r="I18" i="23"/>
  <c r="K17" i="23"/>
  <c r="J17" i="23"/>
  <c r="I17" i="23"/>
  <c r="K16" i="23"/>
  <c r="J16" i="23"/>
  <c r="I16" i="23"/>
  <c r="K15" i="23"/>
  <c r="J15" i="23"/>
  <c r="I15" i="23"/>
  <c r="K14" i="23"/>
  <c r="J14" i="23"/>
  <c r="I14" i="23"/>
  <c r="K13" i="23"/>
  <c r="J13" i="23"/>
  <c r="I13" i="23"/>
  <c r="K12" i="23"/>
  <c r="J12" i="23"/>
  <c r="I12" i="23"/>
  <c r="K11" i="23"/>
  <c r="J11" i="23"/>
  <c r="I11" i="23"/>
  <c r="K10" i="23"/>
  <c r="J10" i="23"/>
  <c r="I10" i="23"/>
  <c r="K9" i="23"/>
  <c r="J9" i="23"/>
  <c r="I9" i="23"/>
  <c r="K8" i="23"/>
  <c r="J8" i="23"/>
  <c r="I8" i="23"/>
  <c r="K7" i="23"/>
  <c r="J7" i="23"/>
  <c r="I7" i="23"/>
  <c r="K6" i="23"/>
  <c r="J6" i="23"/>
  <c r="I6" i="23"/>
  <c r="K5" i="23"/>
  <c r="J5" i="23"/>
  <c r="I5" i="23"/>
  <c r="K4" i="23"/>
  <c r="J4" i="23"/>
  <c r="I4" i="23"/>
  <c r="K3" i="23"/>
  <c r="J3" i="23"/>
  <c r="I3" i="23"/>
  <c r="K2" i="23"/>
  <c r="J2" i="23"/>
  <c r="I2" i="23"/>
  <c r="R62" i="5"/>
  <c r="P62" i="5"/>
  <c r="R61" i="5"/>
  <c r="P61" i="5"/>
  <c r="R60" i="5"/>
  <c r="P60" i="5"/>
  <c r="R59" i="5"/>
  <c r="P59" i="5"/>
  <c r="R57" i="5"/>
  <c r="P57" i="5"/>
  <c r="R56" i="5"/>
  <c r="P56" i="5"/>
  <c r="R55" i="5"/>
  <c r="P55" i="5"/>
  <c r="R54" i="5"/>
  <c r="P54" i="5"/>
  <c r="R53" i="5"/>
  <c r="P53" i="5"/>
  <c r="R52" i="5"/>
  <c r="P52" i="5"/>
  <c r="R51" i="5"/>
  <c r="P51" i="5"/>
  <c r="R50" i="5"/>
  <c r="P50" i="5"/>
  <c r="R49" i="5"/>
  <c r="P49" i="5"/>
  <c r="R46" i="5"/>
  <c r="P46" i="5"/>
  <c r="R45" i="5"/>
  <c r="P45" i="5"/>
  <c r="R44" i="5"/>
  <c r="P44" i="5"/>
  <c r="R43" i="5"/>
  <c r="P43" i="5"/>
  <c r="R42" i="5"/>
  <c r="P42" i="5"/>
  <c r="P40" i="5"/>
  <c r="P36" i="5"/>
  <c r="R35" i="5"/>
  <c r="P35" i="5"/>
  <c r="R34" i="5"/>
  <c r="P34" i="5"/>
  <c r="R33" i="5"/>
  <c r="P33" i="5"/>
  <c r="R32" i="5"/>
  <c r="P32" i="5"/>
  <c r="R31" i="5"/>
  <c r="P31" i="5"/>
  <c r="R30" i="5"/>
  <c r="P30" i="5"/>
  <c r="R29" i="5"/>
  <c r="P29" i="5"/>
  <c r="R28" i="5"/>
  <c r="P28" i="5"/>
  <c r="R27" i="5"/>
  <c r="P27" i="5"/>
  <c r="R26" i="5"/>
  <c r="P26" i="5"/>
  <c r="R25" i="5"/>
  <c r="P25" i="5"/>
  <c r="R24" i="5"/>
  <c r="P24" i="5"/>
  <c r="R23" i="5"/>
  <c r="P23" i="5"/>
  <c r="R22" i="5"/>
  <c r="P22" i="5"/>
  <c r="R21" i="5"/>
  <c r="P21" i="5"/>
  <c r="R20" i="5"/>
  <c r="P20" i="5"/>
  <c r="R19" i="5"/>
  <c r="P19" i="5"/>
  <c r="R18" i="5"/>
  <c r="P18" i="5"/>
  <c r="R17" i="5"/>
  <c r="P17" i="5"/>
  <c r="R16" i="5"/>
  <c r="P16" i="5"/>
  <c r="R15" i="5"/>
  <c r="P15" i="5"/>
  <c r="R14" i="5"/>
  <c r="P14" i="5"/>
  <c r="R13" i="5"/>
  <c r="P13" i="5"/>
  <c r="AC12" i="5"/>
  <c r="AA12" i="5"/>
  <c r="R12" i="5"/>
  <c r="P12" i="5"/>
  <c r="AC11" i="5"/>
  <c r="AA11" i="5"/>
  <c r="R11" i="5"/>
  <c r="P11" i="5"/>
  <c r="AC10" i="5"/>
  <c r="AA10" i="5"/>
  <c r="R10" i="5"/>
  <c r="P10" i="5"/>
  <c r="AC9" i="5"/>
  <c r="AA9" i="5"/>
  <c r="R9" i="5"/>
  <c r="P9" i="5"/>
  <c r="R8" i="5"/>
  <c r="P8" i="5"/>
  <c r="AE7" i="5"/>
  <c r="AC7" i="5"/>
  <c r="AA7" i="5"/>
  <c r="R7" i="5"/>
  <c r="P7" i="5"/>
  <c r="AC6" i="5"/>
  <c r="AA6" i="5"/>
  <c r="R6" i="5"/>
  <c r="P6" i="5"/>
  <c r="R5" i="5"/>
  <c r="P5" i="5"/>
  <c r="J831" i="26" s="1"/>
  <c r="AE4" i="5"/>
  <c r="AC4" i="5"/>
  <c r="AA4" i="5"/>
  <c r="R4" i="5"/>
  <c r="P4" i="5"/>
  <c r="AC3" i="5"/>
  <c r="AA3" i="5"/>
  <c r="R3" i="5"/>
  <c r="P3" i="5"/>
  <c r="J792" i="26" s="1"/>
  <c r="M833" i="26"/>
  <c r="K833" i="26"/>
  <c r="C833" i="26"/>
  <c r="M832" i="26"/>
  <c r="K832" i="26"/>
  <c r="C832" i="26"/>
  <c r="M831" i="26"/>
  <c r="K831" i="26"/>
  <c r="E831" i="26"/>
  <c r="C831" i="26"/>
  <c r="M830" i="26"/>
  <c r="K830" i="26"/>
  <c r="E830" i="26"/>
  <c r="C830" i="26"/>
  <c r="M829" i="26"/>
  <c r="K829" i="26"/>
  <c r="E829" i="26"/>
  <c r="C829" i="26"/>
  <c r="M828" i="26"/>
  <c r="K828" i="26"/>
  <c r="J828" i="26"/>
  <c r="C828" i="26"/>
  <c r="M827" i="26"/>
  <c r="K827" i="26"/>
  <c r="C827" i="26"/>
  <c r="M826" i="26"/>
  <c r="K826" i="26"/>
  <c r="E826" i="26"/>
  <c r="C826" i="26"/>
  <c r="M825" i="26"/>
  <c r="K825" i="26"/>
  <c r="E825" i="26"/>
  <c r="C825" i="26"/>
  <c r="M824" i="26"/>
  <c r="K824" i="26"/>
  <c r="E824" i="26"/>
  <c r="C824" i="26"/>
  <c r="M823" i="26"/>
  <c r="K823" i="26"/>
  <c r="E823" i="26"/>
  <c r="C823" i="26"/>
  <c r="M822" i="26"/>
  <c r="K822" i="26"/>
  <c r="E822" i="26"/>
  <c r="C822" i="26"/>
  <c r="M821" i="26"/>
  <c r="K821" i="26"/>
  <c r="E821" i="26"/>
  <c r="C821" i="26"/>
  <c r="M820" i="26"/>
  <c r="K820" i="26"/>
  <c r="E820" i="26"/>
  <c r="C820" i="26"/>
  <c r="M819" i="26"/>
  <c r="K819" i="26"/>
  <c r="E819" i="26"/>
  <c r="C819" i="26"/>
  <c r="M818" i="26"/>
  <c r="K818" i="26"/>
  <c r="J818" i="26"/>
  <c r="E818" i="26"/>
  <c r="C818" i="26"/>
  <c r="M817" i="26"/>
  <c r="K817" i="26"/>
  <c r="J817" i="26"/>
  <c r="E817" i="26"/>
  <c r="C817" i="26"/>
  <c r="M816" i="26"/>
  <c r="K816" i="26"/>
  <c r="E816" i="26"/>
  <c r="C816" i="26"/>
  <c r="M815" i="26"/>
  <c r="K815" i="26"/>
  <c r="E815" i="26"/>
  <c r="C815" i="26"/>
  <c r="M814" i="26"/>
  <c r="K814" i="26"/>
  <c r="E814" i="26"/>
  <c r="C814" i="26"/>
  <c r="M813" i="26"/>
  <c r="K813" i="26"/>
  <c r="E813" i="26"/>
  <c r="C813" i="26"/>
  <c r="M812" i="26"/>
  <c r="K812" i="26"/>
  <c r="C812" i="26"/>
  <c r="M811" i="26"/>
  <c r="K811" i="26"/>
  <c r="C811" i="26"/>
  <c r="M810" i="26"/>
  <c r="K810" i="26"/>
  <c r="C810" i="26"/>
  <c r="M809" i="26"/>
  <c r="K809" i="26"/>
  <c r="C809" i="26"/>
  <c r="M808" i="26"/>
  <c r="C808" i="26"/>
  <c r="M807" i="26"/>
  <c r="K807" i="26"/>
  <c r="C807" i="26"/>
  <c r="M806" i="26"/>
  <c r="K806" i="26"/>
  <c r="C806" i="26"/>
  <c r="M805" i="26"/>
  <c r="K805" i="26"/>
  <c r="C805" i="26"/>
  <c r="M804" i="26"/>
  <c r="K804" i="26"/>
  <c r="C804" i="26"/>
  <c r="M803" i="26"/>
  <c r="K803" i="26"/>
  <c r="J803" i="26"/>
  <c r="C803" i="26"/>
  <c r="M802" i="26"/>
  <c r="C802" i="26"/>
  <c r="M801" i="26"/>
  <c r="K801" i="26"/>
  <c r="C801" i="26"/>
  <c r="M800" i="26"/>
  <c r="K800" i="26"/>
  <c r="C800" i="26"/>
  <c r="M799" i="26"/>
  <c r="K799" i="26"/>
  <c r="C799" i="26"/>
  <c r="M798" i="26"/>
  <c r="K798" i="26"/>
  <c r="C798" i="26"/>
  <c r="M797" i="26"/>
  <c r="K797" i="26"/>
  <c r="C797" i="26"/>
  <c r="M796" i="26"/>
  <c r="K796" i="26"/>
  <c r="C796" i="26"/>
  <c r="M795" i="26"/>
  <c r="K795" i="26"/>
  <c r="C795" i="26"/>
  <c r="M794" i="26"/>
  <c r="K794" i="26"/>
  <c r="C794" i="26"/>
  <c r="M793" i="26"/>
  <c r="K793" i="26"/>
  <c r="C793" i="26"/>
  <c r="M792" i="26"/>
  <c r="K792" i="26"/>
  <c r="C792" i="26"/>
  <c r="M791" i="26"/>
  <c r="K791" i="26"/>
  <c r="I791" i="26"/>
  <c r="E791" i="26"/>
  <c r="C791" i="26"/>
  <c r="M790" i="26"/>
  <c r="K790" i="26"/>
  <c r="I790" i="26"/>
  <c r="E790" i="26"/>
  <c r="C790" i="26"/>
  <c r="M789" i="26"/>
  <c r="K789" i="26"/>
  <c r="I789" i="26"/>
  <c r="E789" i="26"/>
  <c r="C789" i="26"/>
  <c r="M788" i="26"/>
  <c r="K788" i="26"/>
  <c r="I788" i="26"/>
  <c r="E788" i="26"/>
  <c r="C788" i="26"/>
  <c r="M787" i="26"/>
  <c r="K787" i="26"/>
  <c r="I787" i="26"/>
  <c r="E787" i="26"/>
  <c r="C787" i="26"/>
  <c r="M786" i="26"/>
  <c r="I786" i="26"/>
  <c r="E786" i="26"/>
  <c r="C786" i="26"/>
  <c r="M785" i="26"/>
  <c r="I785" i="26"/>
  <c r="E785" i="26"/>
  <c r="C785" i="26"/>
  <c r="M784" i="26"/>
  <c r="I784" i="26"/>
  <c r="E784" i="26"/>
  <c r="C784" i="26"/>
  <c r="M783" i="26"/>
  <c r="K783" i="26"/>
  <c r="I783" i="26"/>
  <c r="E783" i="26"/>
  <c r="C783" i="26"/>
  <c r="M782" i="26"/>
  <c r="K782" i="26"/>
  <c r="I782" i="26"/>
  <c r="E782" i="26"/>
  <c r="C782" i="26"/>
  <c r="M781" i="26"/>
  <c r="I781" i="26"/>
  <c r="E781" i="26"/>
  <c r="C781" i="26"/>
  <c r="M780" i="26"/>
  <c r="I780" i="26"/>
  <c r="E780" i="26"/>
  <c r="C780" i="26"/>
  <c r="M779" i="26"/>
  <c r="K779" i="26"/>
  <c r="I779" i="26"/>
  <c r="E779" i="26"/>
  <c r="C779" i="26"/>
  <c r="M778" i="26"/>
  <c r="K778" i="26"/>
  <c r="I778" i="26"/>
  <c r="E778" i="26"/>
  <c r="C778" i="26"/>
  <c r="M777" i="26"/>
  <c r="K777" i="26"/>
  <c r="J777" i="26"/>
  <c r="I777" i="26"/>
  <c r="E777" i="26"/>
  <c r="C777" i="26"/>
  <c r="M776" i="26"/>
  <c r="K776" i="26"/>
  <c r="I776" i="26"/>
  <c r="E776" i="26"/>
  <c r="C776" i="26"/>
  <c r="M775" i="26"/>
  <c r="K775" i="26"/>
  <c r="I775" i="26"/>
  <c r="E775" i="26"/>
  <c r="C775" i="26"/>
  <c r="M774" i="26"/>
  <c r="K774" i="26"/>
  <c r="I774" i="26"/>
  <c r="E774" i="26"/>
  <c r="C774" i="26"/>
  <c r="M773" i="26"/>
  <c r="K773" i="26"/>
  <c r="I773" i="26"/>
  <c r="E773" i="26"/>
  <c r="C773" i="26"/>
  <c r="M772" i="26"/>
  <c r="K772" i="26"/>
  <c r="I772" i="26"/>
  <c r="E772" i="26"/>
  <c r="C772" i="26"/>
  <c r="M771" i="26"/>
  <c r="K771" i="26"/>
  <c r="I771" i="26"/>
  <c r="E771" i="26"/>
  <c r="C771" i="26"/>
  <c r="M770" i="26"/>
  <c r="K770" i="26"/>
  <c r="I770" i="26"/>
  <c r="E770" i="26"/>
  <c r="C770" i="26"/>
  <c r="M769" i="26"/>
  <c r="K769" i="26"/>
  <c r="J769" i="26"/>
  <c r="I769" i="26"/>
  <c r="E769" i="26"/>
  <c r="C769" i="26"/>
  <c r="M768" i="26"/>
  <c r="K768" i="26"/>
  <c r="I768" i="26"/>
  <c r="E768" i="26"/>
  <c r="C768" i="26"/>
  <c r="M767" i="26"/>
  <c r="K767" i="26"/>
  <c r="I767" i="26"/>
  <c r="E767" i="26"/>
  <c r="C767" i="26"/>
  <c r="M766" i="26"/>
  <c r="K766" i="26"/>
  <c r="I766" i="26"/>
  <c r="E766" i="26"/>
  <c r="C766" i="26"/>
  <c r="M765" i="26"/>
  <c r="K765" i="26"/>
  <c r="I765" i="26"/>
  <c r="E765" i="26"/>
  <c r="C765" i="26"/>
  <c r="M764" i="26"/>
  <c r="K764" i="26"/>
  <c r="I764" i="26"/>
  <c r="E764" i="26"/>
  <c r="C764" i="26"/>
  <c r="M763" i="26"/>
  <c r="K763" i="26"/>
  <c r="I763" i="26"/>
  <c r="E763" i="26"/>
  <c r="C763" i="26"/>
  <c r="M762" i="26"/>
  <c r="K762" i="26"/>
  <c r="I762" i="26"/>
  <c r="E762" i="26"/>
  <c r="C762" i="26"/>
  <c r="M761" i="26"/>
  <c r="K761" i="26"/>
  <c r="J761" i="26"/>
  <c r="I761" i="26"/>
  <c r="E761" i="26"/>
  <c r="C761" i="26"/>
  <c r="M760" i="26"/>
  <c r="K760" i="26"/>
  <c r="I760" i="26"/>
  <c r="E760" i="26"/>
  <c r="C760" i="26"/>
  <c r="M759" i="26"/>
  <c r="K759" i="26"/>
  <c r="I759" i="26"/>
  <c r="E759" i="26"/>
  <c r="C759" i="26"/>
  <c r="M758" i="26"/>
  <c r="K758" i="26"/>
  <c r="I758" i="26"/>
  <c r="E758" i="26"/>
  <c r="C758" i="26"/>
  <c r="M757" i="26"/>
  <c r="K757" i="26"/>
  <c r="I757" i="26"/>
  <c r="E757" i="26"/>
  <c r="C757" i="26"/>
  <c r="M756" i="26"/>
  <c r="K756" i="26"/>
  <c r="I756" i="26"/>
  <c r="E756" i="26"/>
  <c r="C756" i="26"/>
  <c r="M755" i="26"/>
  <c r="K755" i="26"/>
  <c r="I755" i="26"/>
  <c r="E755" i="26"/>
  <c r="C755" i="26"/>
  <c r="M754" i="26"/>
  <c r="K754" i="26"/>
  <c r="I754" i="26"/>
  <c r="E754" i="26"/>
  <c r="C754" i="26"/>
  <c r="M753" i="26"/>
  <c r="K753" i="26"/>
  <c r="J753" i="26"/>
  <c r="I753" i="26"/>
  <c r="E753" i="26"/>
  <c r="C753" i="26"/>
  <c r="M752" i="26"/>
  <c r="K752" i="26"/>
  <c r="I752" i="26"/>
  <c r="E752" i="26"/>
  <c r="C752" i="26"/>
  <c r="M751" i="26"/>
  <c r="K751" i="26"/>
  <c r="I751" i="26"/>
  <c r="E751" i="26"/>
  <c r="C751" i="26"/>
  <c r="M750" i="26"/>
  <c r="K750" i="26"/>
  <c r="I750" i="26"/>
  <c r="E750" i="26"/>
  <c r="C750" i="26"/>
  <c r="M749" i="26"/>
  <c r="K749" i="26"/>
  <c r="I749" i="26"/>
  <c r="E749" i="26"/>
  <c r="C749" i="26"/>
  <c r="M748" i="26"/>
  <c r="K748" i="26"/>
  <c r="I748" i="26"/>
  <c r="E748" i="26"/>
  <c r="C748" i="26"/>
  <c r="M747" i="26"/>
  <c r="K747" i="26"/>
  <c r="I747" i="26"/>
  <c r="E747" i="26"/>
  <c r="C747" i="26"/>
  <c r="M746" i="26"/>
  <c r="K746" i="26"/>
  <c r="I746" i="26"/>
  <c r="E746" i="26"/>
  <c r="C746" i="26"/>
  <c r="M745" i="26"/>
  <c r="K745" i="26"/>
  <c r="J745" i="26"/>
  <c r="I745" i="26"/>
  <c r="E745" i="26"/>
  <c r="C745" i="26"/>
  <c r="M744" i="26"/>
  <c r="K744" i="26"/>
  <c r="I744" i="26"/>
  <c r="E744" i="26"/>
  <c r="C744" i="26"/>
  <c r="M743" i="26"/>
  <c r="K743" i="26"/>
  <c r="I743" i="26"/>
  <c r="E743" i="26"/>
  <c r="C743" i="26"/>
  <c r="M742" i="26"/>
  <c r="K742" i="26"/>
  <c r="I742" i="26"/>
  <c r="E742" i="26"/>
  <c r="C742" i="26"/>
  <c r="M741" i="26"/>
  <c r="K741" i="26"/>
  <c r="I741" i="26"/>
  <c r="E741" i="26"/>
  <c r="C741" i="26"/>
  <c r="M740" i="26"/>
  <c r="K740" i="26"/>
  <c r="I740" i="26"/>
  <c r="E740" i="26"/>
  <c r="C740" i="26"/>
  <c r="M739" i="26"/>
  <c r="K739" i="26"/>
  <c r="I739" i="26"/>
  <c r="E739" i="26"/>
  <c r="C739" i="26"/>
  <c r="M738" i="26"/>
  <c r="K738" i="26"/>
  <c r="I738" i="26"/>
  <c r="E738" i="26"/>
  <c r="C738" i="26"/>
  <c r="M737" i="26"/>
  <c r="I737" i="26"/>
  <c r="E737" i="26"/>
  <c r="C737" i="26"/>
  <c r="M736" i="26"/>
  <c r="K736" i="26"/>
  <c r="I736" i="26"/>
  <c r="E736" i="26"/>
  <c r="C736" i="26"/>
  <c r="M735" i="26"/>
  <c r="K735" i="26"/>
  <c r="J735" i="26"/>
  <c r="I735" i="26"/>
  <c r="E735" i="26"/>
  <c r="C735" i="26"/>
  <c r="M734" i="26"/>
  <c r="K734" i="26"/>
  <c r="I734" i="26"/>
  <c r="E734" i="26"/>
  <c r="C734" i="26"/>
  <c r="M733" i="26"/>
  <c r="K733" i="26"/>
  <c r="I733" i="26"/>
  <c r="E733" i="26"/>
  <c r="C733" i="26"/>
  <c r="M732" i="26"/>
  <c r="K732" i="26"/>
  <c r="I732" i="26"/>
  <c r="E732" i="26"/>
  <c r="C732" i="26"/>
  <c r="M731" i="26"/>
  <c r="K731" i="26"/>
  <c r="I731" i="26"/>
  <c r="E731" i="26"/>
  <c r="C731" i="26"/>
  <c r="M730" i="26"/>
  <c r="K730" i="26"/>
  <c r="I730" i="26"/>
  <c r="E730" i="26"/>
  <c r="C730" i="26"/>
  <c r="M729" i="26"/>
  <c r="K729" i="26"/>
  <c r="I729" i="26"/>
  <c r="E729" i="26"/>
  <c r="C729" i="26"/>
  <c r="M728" i="26"/>
  <c r="K728" i="26"/>
  <c r="I728" i="26"/>
  <c r="E728" i="26"/>
  <c r="C728" i="26"/>
  <c r="M727" i="26"/>
  <c r="K727" i="26"/>
  <c r="J727" i="26"/>
  <c r="I727" i="26"/>
  <c r="E727" i="26"/>
  <c r="C727" i="26"/>
  <c r="M726" i="26"/>
  <c r="K726" i="26"/>
  <c r="I726" i="26"/>
  <c r="E726" i="26"/>
  <c r="C726" i="26"/>
  <c r="M725" i="26"/>
  <c r="K725" i="26"/>
  <c r="I725" i="26"/>
  <c r="E725" i="26"/>
  <c r="C725" i="26"/>
  <c r="M724" i="26"/>
  <c r="K724" i="26"/>
  <c r="I724" i="26"/>
  <c r="E724" i="26"/>
  <c r="C724" i="26"/>
  <c r="M723" i="26"/>
  <c r="K723" i="26"/>
  <c r="I723" i="26"/>
  <c r="E723" i="26"/>
  <c r="C723" i="26"/>
  <c r="M722" i="26"/>
  <c r="K722" i="26"/>
  <c r="I722" i="26"/>
  <c r="E722" i="26"/>
  <c r="C722" i="26"/>
  <c r="M721" i="26"/>
  <c r="K721" i="26"/>
  <c r="I721" i="26"/>
  <c r="E721" i="26"/>
  <c r="C721" i="26"/>
  <c r="M720" i="26"/>
  <c r="K720" i="26"/>
  <c r="I720" i="26"/>
  <c r="E720" i="26"/>
  <c r="C720" i="26"/>
  <c r="M719" i="26"/>
  <c r="K719" i="26"/>
  <c r="J719" i="26"/>
  <c r="I719" i="26"/>
  <c r="E719" i="26"/>
  <c r="C719" i="26"/>
  <c r="M718" i="26"/>
  <c r="K718" i="26"/>
  <c r="I718" i="26"/>
  <c r="E718" i="26"/>
  <c r="C718" i="26"/>
  <c r="M717" i="26"/>
  <c r="K717" i="26"/>
  <c r="I717" i="26"/>
  <c r="E717" i="26"/>
  <c r="C717" i="26"/>
  <c r="M716" i="26"/>
  <c r="K716" i="26"/>
  <c r="I716" i="26"/>
  <c r="E716" i="26"/>
  <c r="C716" i="26"/>
  <c r="M715" i="26"/>
  <c r="K715" i="26"/>
  <c r="I715" i="26"/>
  <c r="E715" i="26"/>
  <c r="C715" i="26"/>
  <c r="M714" i="26"/>
  <c r="K714" i="26"/>
  <c r="I714" i="26"/>
  <c r="E714" i="26"/>
  <c r="C714" i="26"/>
  <c r="M713" i="26"/>
  <c r="K713" i="26"/>
  <c r="I713" i="26"/>
  <c r="E713" i="26"/>
  <c r="C713" i="26"/>
  <c r="M712" i="26"/>
  <c r="K712" i="26"/>
  <c r="I712" i="26"/>
  <c r="E712" i="26"/>
  <c r="C712" i="26"/>
  <c r="M711" i="26"/>
  <c r="K711" i="26"/>
  <c r="J711" i="26"/>
  <c r="I711" i="26"/>
  <c r="E711" i="26"/>
  <c r="C711" i="26"/>
  <c r="M710" i="26"/>
  <c r="K710" i="26"/>
  <c r="I710" i="26"/>
  <c r="E710" i="26"/>
  <c r="C710" i="26"/>
  <c r="M709" i="26"/>
  <c r="K709" i="26"/>
  <c r="I709" i="26"/>
  <c r="E709" i="26"/>
  <c r="C709" i="26"/>
  <c r="M708" i="26"/>
  <c r="K708" i="26"/>
  <c r="I708" i="26"/>
  <c r="E708" i="26"/>
  <c r="C708" i="26"/>
  <c r="M707" i="26"/>
  <c r="K707" i="26"/>
  <c r="I707" i="26"/>
  <c r="E707" i="26"/>
  <c r="C707" i="26"/>
  <c r="M706" i="26"/>
  <c r="K706" i="26"/>
  <c r="I706" i="26"/>
  <c r="E706" i="26"/>
  <c r="C706" i="26"/>
  <c r="M705" i="26"/>
  <c r="K705" i="26"/>
  <c r="I705" i="26"/>
  <c r="E705" i="26"/>
  <c r="C705" i="26"/>
  <c r="M704" i="26"/>
  <c r="K704" i="26"/>
  <c r="I704" i="26"/>
  <c r="E704" i="26"/>
  <c r="C704" i="26"/>
  <c r="M703" i="26"/>
  <c r="K703" i="26"/>
  <c r="J703" i="26"/>
  <c r="I703" i="26"/>
  <c r="E703" i="26"/>
  <c r="C703" i="26"/>
  <c r="M702" i="26"/>
  <c r="K702" i="26"/>
  <c r="I702" i="26"/>
  <c r="E702" i="26"/>
  <c r="C702" i="26"/>
  <c r="M701" i="26"/>
  <c r="K701" i="26"/>
  <c r="I701" i="26"/>
  <c r="E701" i="26"/>
  <c r="C701" i="26"/>
  <c r="M700" i="26"/>
  <c r="K700" i="26"/>
  <c r="I700" i="26"/>
  <c r="E700" i="26"/>
  <c r="C700" i="26"/>
  <c r="M699" i="26"/>
  <c r="K699" i="26"/>
  <c r="I699" i="26"/>
  <c r="E699" i="26"/>
  <c r="C699" i="26"/>
  <c r="M698" i="26"/>
  <c r="K698" i="26"/>
  <c r="I698" i="26"/>
  <c r="E698" i="26"/>
  <c r="C698" i="26"/>
  <c r="M697" i="26"/>
  <c r="K697" i="26"/>
  <c r="I697" i="26"/>
  <c r="E697" i="26"/>
  <c r="C697" i="26"/>
  <c r="M696" i="26"/>
  <c r="K696" i="26"/>
  <c r="I696" i="26"/>
  <c r="E696" i="26"/>
  <c r="C696" i="26"/>
  <c r="M695" i="26"/>
  <c r="K695" i="26"/>
  <c r="J695" i="26"/>
  <c r="I695" i="26"/>
  <c r="E695" i="26"/>
  <c r="C695" i="26"/>
  <c r="M694" i="26"/>
  <c r="K694" i="26"/>
  <c r="I694" i="26"/>
  <c r="E694" i="26"/>
  <c r="C694" i="26"/>
  <c r="M693" i="26"/>
  <c r="K693" i="26"/>
  <c r="I693" i="26"/>
  <c r="E693" i="26"/>
  <c r="C693" i="26"/>
  <c r="M692" i="26"/>
  <c r="K692" i="26"/>
  <c r="I692" i="26"/>
  <c r="E692" i="26"/>
  <c r="C692" i="26"/>
  <c r="M691" i="26"/>
  <c r="K691" i="26"/>
  <c r="I691" i="26"/>
  <c r="E691" i="26"/>
  <c r="C691" i="26"/>
  <c r="M690" i="26"/>
  <c r="K690" i="26"/>
  <c r="I690" i="26"/>
  <c r="E690" i="26"/>
  <c r="C690" i="26"/>
  <c r="M689" i="26"/>
  <c r="K689" i="26"/>
  <c r="I689" i="26"/>
  <c r="E689" i="26"/>
  <c r="C689" i="26"/>
  <c r="M688" i="26"/>
  <c r="K688" i="26"/>
  <c r="I688" i="26"/>
  <c r="E688" i="26"/>
  <c r="C688" i="26"/>
  <c r="M687" i="26"/>
  <c r="K687" i="26"/>
  <c r="J687" i="26"/>
  <c r="I687" i="26"/>
  <c r="E687" i="26"/>
  <c r="C687" i="26"/>
  <c r="M686" i="26"/>
  <c r="J686" i="26"/>
  <c r="I686" i="26"/>
  <c r="E686" i="26"/>
  <c r="C686" i="26"/>
  <c r="M685" i="26"/>
  <c r="I685" i="26"/>
  <c r="E685" i="26"/>
  <c r="C685" i="26"/>
  <c r="M684" i="26"/>
  <c r="K684" i="26"/>
  <c r="J684" i="26"/>
  <c r="I684" i="26"/>
  <c r="E684" i="26"/>
  <c r="C684" i="26"/>
  <c r="M683" i="26"/>
  <c r="K683" i="26"/>
  <c r="I683" i="26"/>
  <c r="E683" i="26"/>
  <c r="C683" i="26"/>
  <c r="M682" i="26"/>
  <c r="K682" i="26"/>
  <c r="I682" i="26"/>
  <c r="E682" i="26"/>
  <c r="C682" i="26"/>
  <c r="M681" i="26"/>
  <c r="K681" i="26"/>
  <c r="I681" i="26"/>
  <c r="E681" i="26"/>
  <c r="C681" i="26"/>
  <c r="M680" i="26"/>
  <c r="K680" i="26"/>
  <c r="I680" i="26"/>
  <c r="E680" i="26"/>
  <c r="C680" i="26"/>
  <c r="M679" i="26"/>
  <c r="K679" i="26"/>
  <c r="I679" i="26"/>
  <c r="E679" i="26"/>
  <c r="C679" i="26"/>
  <c r="M678" i="26"/>
  <c r="K678" i="26"/>
  <c r="I678" i="26"/>
  <c r="E678" i="26"/>
  <c r="C678" i="26"/>
  <c r="M677" i="26"/>
  <c r="K677" i="26"/>
  <c r="I677" i="26"/>
  <c r="E677" i="26"/>
  <c r="C677" i="26"/>
  <c r="M676" i="26"/>
  <c r="K676" i="26"/>
  <c r="J676" i="26"/>
  <c r="I676" i="26"/>
  <c r="E676" i="26"/>
  <c r="C676" i="26"/>
  <c r="M675" i="26"/>
  <c r="K675" i="26"/>
  <c r="I675" i="26"/>
  <c r="E675" i="26"/>
  <c r="C675" i="26"/>
  <c r="M674" i="26"/>
  <c r="K674" i="26"/>
  <c r="I674" i="26"/>
  <c r="E674" i="26"/>
  <c r="C674" i="26"/>
  <c r="M673" i="26"/>
  <c r="K673" i="26"/>
  <c r="I673" i="26"/>
  <c r="E673" i="26"/>
  <c r="C673" i="26"/>
  <c r="M672" i="26"/>
  <c r="K672" i="26"/>
  <c r="I672" i="26"/>
  <c r="E672" i="26"/>
  <c r="C672" i="26"/>
  <c r="M671" i="26"/>
  <c r="K671" i="26"/>
  <c r="I671" i="26"/>
  <c r="E671" i="26"/>
  <c r="C671" i="26"/>
  <c r="M670" i="26"/>
  <c r="K670" i="26"/>
  <c r="I670" i="26"/>
  <c r="E670" i="26"/>
  <c r="C670" i="26"/>
  <c r="M669" i="26"/>
  <c r="K669" i="26"/>
  <c r="I669" i="26"/>
  <c r="E669" i="26"/>
  <c r="C669" i="26"/>
  <c r="M668" i="26"/>
  <c r="K668" i="26"/>
  <c r="J668" i="26"/>
  <c r="I668" i="26"/>
  <c r="E668" i="26"/>
  <c r="C668" i="26"/>
  <c r="M667" i="26"/>
  <c r="K667" i="26"/>
  <c r="I667" i="26"/>
  <c r="E667" i="26"/>
  <c r="C667" i="26"/>
  <c r="M666" i="26"/>
  <c r="K666" i="26"/>
  <c r="I666" i="26"/>
  <c r="E666" i="26"/>
  <c r="C666" i="26"/>
  <c r="M665" i="26"/>
  <c r="K665" i="26"/>
  <c r="I665" i="26"/>
  <c r="E665" i="26"/>
  <c r="C665" i="26"/>
  <c r="M664" i="26"/>
  <c r="K664" i="26"/>
  <c r="I664" i="26"/>
  <c r="E664" i="26"/>
  <c r="C664" i="26"/>
  <c r="M663" i="26"/>
  <c r="K663" i="26"/>
  <c r="I663" i="26"/>
  <c r="E663" i="26"/>
  <c r="C663" i="26"/>
  <c r="M662" i="26"/>
  <c r="K662" i="26"/>
  <c r="I662" i="26"/>
  <c r="E662" i="26"/>
  <c r="C662" i="26"/>
  <c r="M661" i="26"/>
  <c r="K661" i="26"/>
  <c r="I661" i="26"/>
  <c r="E661" i="26"/>
  <c r="C661" i="26"/>
  <c r="M660" i="26"/>
  <c r="K660" i="26"/>
  <c r="J660" i="26"/>
  <c r="I660" i="26"/>
  <c r="E660" i="26"/>
  <c r="C660" i="26"/>
  <c r="M659" i="26"/>
  <c r="K659" i="26"/>
  <c r="I659" i="26"/>
  <c r="E659" i="26"/>
  <c r="C659" i="26"/>
  <c r="M658" i="26"/>
  <c r="K658" i="26"/>
  <c r="I658" i="26"/>
  <c r="E658" i="26"/>
  <c r="C658" i="26"/>
  <c r="M657" i="26"/>
  <c r="K657" i="26"/>
  <c r="I657" i="26"/>
  <c r="E657" i="26"/>
  <c r="C657" i="26"/>
  <c r="M656" i="26"/>
  <c r="K656" i="26"/>
  <c r="I656" i="26"/>
  <c r="E656" i="26"/>
  <c r="C656" i="26"/>
  <c r="M655" i="26"/>
  <c r="K655" i="26"/>
  <c r="I655" i="26"/>
  <c r="E655" i="26"/>
  <c r="C655" i="26"/>
  <c r="M654" i="26"/>
  <c r="K654" i="26"/>
  <c r="I654" i="26"/>
  <c r="E654" i="26"/>
  <c r="C654" i="26"/>
  <c r="M653" i="26"/>
  <c r="K653" i="26"/>
  <c r="I653" i="26"/>
  <c r="E653" i="26"/>
  <c r="C653" i="26"/>
  <c r="M652" i="26"/>
  <c r="K652" i="26"/>
  <c r="J652" i="26"/>
  <c r="I652" i="26"/>
  <c r="E652" i="26"/>
  <c r="C652" i="26"/>
  <c r="M651" i="26"/>
  <c r="K651" i="26"/>
  <c r="I651" i="26"/>
  <c r="E651" i="26"/>
  <c r="C651" i="26"/>
  <c r="M650" i="26"/>
  <c r="K650" i="26"/>
  <c r="I650" i="26"/>
  <c r="E650" i="26"/>
  <c r="C650" i="26"/>
  <c r="M649" i="26"/>
  <c r="K649" i="26"/>
  <c r="I649" i="26"/>
  <c r="E649" i="26"/>
  <c r="C649" i="26"/>
  <c r="M648" i="26"/>
  <c r="K648" i="26"/>
  <c r="I648" i="26"/>
  <c r="E648" i="26"/>
  <c r="C648" i="26"/>
  <c r="M647" i="26"/>
  <c r="K647" i="26"/>
  <c r="I647" i="26"/>
  <c r="E647" i="26"/>
  <c r="C647" i="26"/>
  <c r="M646" i="26"/>
  <c r="K646" i="26"/>
  <c r="I646" i="26"/>
  <c r="E646" i="26"/>
  <c r="C646" i="26"/>
  <c r="M645" i="26"/>
  <c r="K645" i="26"/>
  <c r="I645" i="26"/>
  <c r="E645" i="26"/>
  <c r="C645" i="26"/>
  <c r="M644" i="26"/>
  <c r="K644" i="26"/>
  <c r="J644" i="26"/>
  <c r="I644" i="26"/>
  <c r="E644" i="26"/>
  <c r="C644" i="26"/>
  <c r="M643" i="26"/>
  <c r="K643" i="26"/>
  <c r="I643" i="26"/>
  <c r="E643" i="26"/>
  <c r="C643" i="26"/>
  <c r="M642" i="26"/>
  <c r="K642" i="26"/>
  <c r="I642" i="26"/>
  <c r="E642" i="26"/>
  <c r="C642" i="26"/>
  <c r="M641" i="26"/>
  <c r="K641" i="26"/>
  <c r="I641" i="26"/>
  <c r="E641" i="26"/>
  <c r="C641" i="26"/>
  <c r="M640" i="26"/>
  <c r="K640" i="26"/>
  <c r="I640" i="26"/>
  <c r="E640" i="26"/>
  <c r="C640" i="26"/>
  <c r="M639" i="26"/>
  <c r="K639" i="26"/>
  <c r="I639" i="26"/>
  <c r="E639" i="26"/>
  <c r="C639" i="26"/>
  <c r="M638" i="26"/>
  <c r="K638" i="26"/>
  <c r="I638" i="26"/>
  <c r="E638" i="26"/>
  <c r="C638" i="26"/>
  <c r="M637" i="26"/>
  <c r="K637" i="26"/>
  <c r="I637" i="26"/>
  <c r="E637" i="26"/>
  <c r="C637" i="26"/>
  <c r="M636" i="26"/>
  <c r="K636" i="26"/>
  <c r="J636" i="26"/>
  <c r="I636" i="26"/>
  <c r="E636" i="26"/>
  <c r="C636" i="26"/>
  <c r="M635" i="26"/>
  <c r="K635" i="26"/>
  <c r="I635" i="26"/>
  <c r="E635" i="26"/>
  <c r="C635" i="26"/>
  <c r="M634" i="26"/>
  <c r="K634" i="26"/>
  <c r="I634" i="26"/>
  <c r="E634" i="26"/>
  <c r="C634" i="26"/>
  <c r="M633" i="26"/>
  <c r="K633" i="26"/>
  <c r="I633" i="26"/>
  <c r="E633" i="26"/>
  <c r="C633" i="26"/>
  <c r="M632" i="26"/>
  <c r="K632" i="26"/>
  <c r="I632" i="26"/>
  <c r="E632" i="26"/>
  <c r="C632" i="26"/>
  <c r="M631" i="26"/>
  <c r="K631" i="26"/>
  <c r="I631" i="26"/>
  <c r="E631" i="26"/>
  <c r="C631" i="26"/>
  <c r="M630" i="26"/>
  <c r="K630" i="26"/>
  <c r="I630" i="26"/>
  <c r="E630" i="26"/>
  <c r="C630" i="26"/>
  <c r="M629" i="26"/>
  <c r="K629" i="26"/>
  <c r="I629" i="26"/>
  <c r="E629" i="26"/>
  <c r="C629" i="26"/>
  <c r="M628" i="26"/>
  <c r="K628" i="26"/>
  <c r="J628" i="26"/>
  <c r="I628" i="26"/>
  <c r="E628" i="26"/>
  <c r="C628" i="26"/>
  <c r="M627" i="26"/>
  <c r="K627" i="26"/>
  <c r="I627" i="26"/>
  <c r="E627" i="26"/>
  <c r="C627" i="26"/>
  <c r="M626" i="26"/>
  <c r="K626" i="26"/>
  <c r="I626" i="26"/>
  <c r="E626" i="26"/>
  <c r="C626" i="26"/>
  <c r="M625" i="26"/>
  <c r="K625" i="26"/>
  <c r="I625" i="26"/>
  <c r="E625" i="26"/>
  <c r="C625" i="26"/>
  <c r="M624" i="26"/>
  <c r="K624" i="26"/>
  <c r="I624" i="26"/>
  <c r="E624" i="26"/>
  <c r="C624" i="26"/>
  <c r="M623" i="26"/>
  <c r="K623" i="26"/>
  <c r="I623" i="26"/>
  <c r="E623" i="26"/>
  <c r="C623" i="26"/>
  <c r="M622" i="26"/>
  <c r="K622" i="26"/>
  <c r="I622" i="26"/>
  <c r="E622" i="26"/>
  <c r="C622" i="26"/>
  <c r="M621" i="26"/>
  <c r="K621" i="26"/>
  <c r="I621" i="26"/>
  <c r="E621" i="26"/>
  <c r="C621" i="26"/>
  <c r="M620" i="26"/>
  <c r="K620" i="26"/>
  <c r="J620" i="26"/>
  <c r="I620" i="26"/>
  <c r="E620" i="26"/>
  <c r="C620" i="26"/>
  <c r="M619" i="26"/>
  <c r="K619" i="26"/>
  <c r="I619" i="26"/>
  <c r="E619" i="26"/>
  <c r="C619" i="26"/>
  <c r="M618" i="26"/>
  <c r="K618" i="26"/>
  <c r="I618" i="26"/>
  <c r="E618" i="26"/>
  <c r="C618" i="26"/>
  <c r="M617" i="26"/>
  <c r="K617" i="26"/>
  <c r="I617" i="26"/>
  <c r="E617" i="26"/>
  <c r="C617" i="26"/>
  <c r="M616" i="26"/>
  <c r="K616" i="26"/>
  <c r="I616" i="26"/>
  <c r="E616" i="26"/>
  <c r="C616" i="26"/>
  <c r="M615" i="26"/>
  <c r="K615" i="26"/>
  <c r="I615" i="26"/>
  <c r="E615" i="26"/>
  <c r="C615" i="26"/>
  <c r="M614" i="26"/>
  <c r="K614" i="26"/>
  <c r="I614" i="26"/>
  <c r="E614" i="26"/>
  <c r="C614" i="26"/>
  <c r="M613" i="26"/>
  <c r="K613" i="26"/>
  <c r="I613" i="26"/>
  <c r="E613" i="26"/>
  <c r="C613" i="26"/>
  <c r="M612" i="26"/>
  <c r="K612" i="26"/>
  <c r="J612" i="26"/>
  <c r="I612" i="26"/>
  <c r="E612" i="26"/>
  <c r="C612" i="26"/>
  <c r="M611" i="26"/>
  <c r="K611" i="26"/>
  <c r="I611" i="26"/>
  <c r="E611" i="26"/>
  <c r="C611" i="26"/>
  <c r="M610" i="26"/>
  <c r="K610" i="26"/>
  <c r="I610" i="26"/>
  <c r="E610" i="26"/>
  <c r="C610" i="26"/>
  <c r="M609" i="26"/>
  <c r="K609" i="26"/>
  <c r="I609" i="26"/>
  <c r="E609" i="26"/>
  <c r="C609" i="26"/>
  <c r="M608" i="26"/>
  <c r="K608" i="26"/>
  <c r="I608" i="26"/>
  <c r="E608" i="26"/>
  <c r="C608" i="26"/>
  <c r="M607" i="26"/>
  <c r="K607" i="26"/>
  <c r="I607" i="26"/>
  <c r="E607" i="26"/>
  <c r="C607" i="26"/>
  <c r="M606" i="26"/>
  <c r="K606" i="26"/>
  <c r="C606" i="26"/>
  <c r="M605" i="26"/>
  <c r="K605" i="26"/>
  <c r="C605" i="26"/>
  <c r="M604" i="26"/>
  <c r="K604" i="26"/>
  <c r="C604" i="26"/>
  <c r="M603" i="26"/>
  <c r="K603" i="26"/>
  <c r="J603" i="26"/>
  <c r="C603" i="26"/>
  <c r="M602" i="26"/>
  <c r="K602" i="26"/>
  <c r="C602" i="26"/>
  <c r="M601" i="26"/>
  <c r="K601" i="26"/>
  <c r="C601" i="26"/>
  <c r="M600" i="26"/>
  <c r="K600" i="26"/>
  <c r="C600" i="26"/>
  <c r="M599" i="26"/>
  <c r="K599" i="26"/>
  <c r="J599" i="26"/>
  <c r="C599" i="26"/>
  <c r="M598" i="26"/>
  <c r="K598" i="26"/>
  <c r="C598" i="26"/>
  <c r="M597" i="26"/>
  <c r="K597" i="26"/>
  <c r="C597" i="26"/>
  <c r="M596" i="26"/>
  <c r="K596" i="26"/>
  <c r="C596" i="26"/>
  <c r="M595" i="26"/>
  <c r="K595" i="26"/>
  <c r="J595" i="26"/>
  <c r="C595" i="26"/>
  <c r="M594" i="26"/>
  <c r="K594" i="26"/>
  <c r="C594" i="26"/>
  <c r="M593" i="26"/>
  <c r="K593" i="26"/>
  <c r="C593" i="26"/>
  <c r="M592" i="26"/>
  <c r="K592" i="26"/>
  <c r="C592" i="26"/>
  <c r="M591" i="26"/>
  <c r="K591" i="26"/>
  <c r="J591" i="26"/>
  <c r="C591" i="26"/>
  <c r="M590" i="26"/>
  <c r="K590" i="26"/>
  <c r="C590" i="26"/>
  <c r="M589" i="26"/>
  <c r="K589" i="26"/>
  <c r="C589" i="26"/>
  <c r="M588" i="26"/>
  <c r="K588" i="26"/>
  <c r="C588" i="26"/>
  <c r="M587" i="26"/>
  <c r="K587" i="26"/>
  <c r="J587" i="26"/>
  <c r="C587" i="26"/>
  <c r="M586" i="26"/>
  <c r="K586" i="26"/>
  <c r="C586" i="26"/>
  <c r="M585" i="26"/>
  <c r="K585" i="26"/>
  <c r="C585" i="26"/>
  <c r="M584" i="26"/>
  <c r="K584" i="26"/>
  <c r="C584" i="26"/>
  <c r="M583" i="26"/>
  <c r="K583" i="26"/>
  <c r="J583" i="26"/>
  <c r="C583" i="26"/>
  <c r="M582" i="26"/>
  <c r="K582" i="26"/>
  <c r="C582" i="26"/>
  <c r="M581" i="26"/>
  <c r="K581" i="26"/>
  <c r="C581" i="26"/>
  <c r="M580" i="26"/>
  <c r="K580" i="26"/>
  <c r="C580" i="26"/>
  <c r="M579" i="26"/>
  <c r="K579" i="26"/>
  <c r="J579" i="26"/>
  <c r="C579" i="26"/>
  <c r="M578" i="26"/>
  <c r="K578" i="26"/>
  <c r="C578" i="26"/>
  <c r="M577" i="26"/>
  <c r="K577" i="26"/>
  <c r="C577" i="26"/>
  <c r="M576" i="26"/>
  <c r="K576" i="26"/>
  <c r="C576" i="26"/>
  <c r="M575" i="26"/>
  <c r="K575" i="26"/>
  <c r="J575" i="26"/>
  <c r="C575" i="26"/>
  <c r="M574" i="26"/>
  <c r="K574" i="26"/>
  <c r="C574" i="26"/>
  <c r="M573" i="26"/>
  <c r="K573" i="26"/>
  <c r="C573" i="26"/>
  <c r="M572" i="26"/>
  <c r="K572" i="26"/>
  <c r="C572" i="26"/>
  <c r="M571" i="26"/>
  <c r="K571" i="26"/>
  <c r="C571" i="26"/>
  <c r="M570" i="26"/>
  <c r="K570" i="26"/>
  <c r="C570" i="26"/>
  <c r="M569" i="26"/>
  <c r="K569" i="26"/>
  <c r="J569" i="26"/>
  <c r="C569" i="26"/>
  <c r="M568" i="26"/>
  <c r="C568" i="26"/>
  <c r="M567" i="26"/>
  <c r="C567" i="26"/>
  <c r="M566" i="26"/>
  <c r="C566" i="26"/>
  <c r="M565" i="26"/>
  <c r="C565" i="26"/>
  <c r="M564" i="26"/>
  <c r="K564" i="26"/>
  <c r="J564" i="26"/>
  <c r="C564" i="26"/>
  <c r="M563" i="26"/>
  <c r="K563" i="26"/>
  <c r="C563" i="26"/>
  <c r="M562" i="26"/>
  <c r="C562" i="26"/>
  <c r="M561" i="26"/>
  <c r="K561" i="26"/>
  <c r="J561" i="26"/>
  <c r="C561" i="26"/>
  <c r="M560" i="26"/>
  <c r="C560" i="26"/>
  <c r="M559" i="26"/>
  <c r="K559" i="26"/>
  <c r="C559" i="26"/>
  <c r="M558" i="26"/>
  <c r="K558" i="26"/>
  <c r="C558" i="26"/>
  <c r="M557" i="26"/>
  <c r="C557" i="26"/>
  <c r="M556" i="26"/>
  <c r="C556" i="26"/>
  <c r="M555" i="26"/>
  <c r="K555" i="26"/>
  <c r="J555" i="26"/>
  <c r="C555" i="26"/>
  <c r="M554" i="26"/>
  <c r="C554" i="26"/>
  <c r="M553" i="26"/>
  <c r="K553" i="26"/>
  <c r="C553" i="26"/>
  <c r="M552" i="26"/>
  <c r="K552" i="26"/>
  <c r="J552" i="26"/>
  <c r="C552" i="26"/>
  <c r="M551" i="26"/>
  <c r="K551" i="26"/>
  <c r="C551" i="26"/>
  <c r="M550" i="26"/>
  <c r="K550" i="26"/>
  <c r="C550" i="26"/>
  <c r="M549" i="26"/>
  <c r="K549" i="26"/>
  <c r="C549" i="26"/>
  <c r="M548" i="26"/>
  <c r="K548" i="26"/>
  <c r="J548" i="26"/>
  <c r="C548" i="26"/>
  <c r="M547" i="26"/>
  <c r="K547" i="26"/>
  <c r="C547" i="26"/>
  <c r="M546" i="26"/>
  <c r="K546" i="26"/>
  <c r="C546" i="26"/>
  <c r="M545" i="26"/>
  <c r="K545" i="26"/>
  <c r="C545" i="26"/>
  <c r="M544" i="26"/>
  <c r="K544" i="26"/>
  <c r="J544" i="26"/>
  <c r="C544" i="26"/>
  <c r="M543" i="26"/>
  <c r="K543" i="26"/>
  <c r="C543" i="26"/>
  <c r="M542" i="26"/>
  <c r="K542" i="26"/>
  <c r="C542" i="26"/>
  <c r="M541" i="26"/>
  <c r="K541" i="26"/>
  <c r="C541" i="26"/>
  <c r="M540" i="26"/>
  <c r="K540" i="26"/>
  <c r="J540" i="26"/>
  <c r="C540" i="26"/>
  <c r="M539" i="26"/>
  <c r="K539" i="26"/>
  <c r="C539" i="26"/>
  <c r="M538" i="26"/>
  <c r="K538" i="26"/>
  <c r="C538" i="26"/>
  <c r="M537" i="26"/>
  <c r="K537" i="26"/>
  <c r="C537" i="26"/>
  <c r="M536" i="26"/>
  <c r="K536" i="26"/>
  <c r="J536" i="26"/>
  <c r="C536" i="26"/>
  <c r="M535" i="26"/>
  <c r="K535" i="26"/>
  <c r="C535" i="26"/>
  <c r="M534" i="26"/>
  <c r="K534" i="26"/>
  <c r="C534" i="26"/>
  <c r="M533" i="26"/>
  <c r="K533" i="26"/>
  <c r="C533" i="26"/>
  <c r="M532" i="26"/>
  <c r="K532" i="26"/>
  <c r="C532" i="26"/>
  <c r="M531" i="26"/>
  <c r="K531" i="26"/>
  <c r="C531" i="26"/>
  <c r="M530" i="26"/>
  <c r="K530" i="26"/>
  <c r="C530" i="26"/>
  <c r="M529" i="26"/>
  <c r="K529" i="26"/>
  <c r="C529" i="26"/>
  <c r="M528" i="26"/>
  <c r="K528" i="26"/>
  <c r="C528" i="26"/>
  <c r="M527" i="26"/>
  <c r="K527" i="26"/>
  <c r="C527" i="26"/>
  <c r="M526" i="26"/>
  <c r="K526" i="26"/>
  <c r="C526" i="26"/>
  <c r="M525" i="26"/>
  <c r="K525" i="26"/>
  <c r="C525" i="26"/>
  <c r="M524" i="26"/>
  <c r="K524" i="26"/>
  <c r="C524" i="26"/>
  <c r="M523" i="26"/>
  <c r="K523" i="26"/>
  <c r="C523" i="26"/>
  <c r="M522" i="26"/>
  <c r="K522" i="26"/>
  <c r="C522" i="26"/>
  <c r="M521" i="26"/>
  <c r="K521" i="26"/>
  <c r="C521" i="26"/>
  <c r="M520" i="26"/>
  <c r="C520" i="26"/>
  <c r="M519" i="26"/>
  <c r="K519" i="26"/>
  <c r="C519" i="26"/>
  <c r="M518" i="26"/>
  <c r="K518" i="26"/>
  <c r="C518" i="26"/>
  <c r="M516" i="26"/>
  <c r="K516" i="26"/>
  <c r="C516" i="26"/>
  <c r="M515" i="26"/>
  <c r="K515" i="26"/>
  <c r="J515" i="26"/>
  <c r="C515" i="26"/>
  <c r="M514" i="26"/>
  <c r="K514" i="26"/>
  <c r="C514" i="26"/>
  <c r="M513" i="26"/>
  <c r="K513" i="26"/>
  <c r="C513" i="26"/>
  <c r="M512" i="26"/>
  <c r="K512" i="26"/>
  <c r="C512" i="26"/>
  <c r="M511" i="26"/>
  <c r="K511" i="26"/>
  <c r="C511" i="26"/>
  <c r="M510" i="26"/>
  <c r="K510" i="26"/>
  <c r="C510" i="26"/>
  <c r="M509" i="26"/>
  <c r="K509" i="26"/>
  <c r="C509" i="26"/>
  <c r="M508" i="26"/>
  <c r="K508" i="26"/>
  <c r="C508" i="26"/>
  <c r="M507" i="26"/>
  <c r="K507" i="26"/>
  <c r="C507" i="26"/>
  <c r="M506" i="26"/>
  <c r="K506" i="26"/>
  <c r="C506" i="26"/>
  <c r="M505" i="26"/>
  <c r="K505" i="26"/>
  <c r="C505" i="26"/>
  <c r="M504" i="26"/>
  <c r="K504" i="26"/>
  <c r="C504" i="26"/>
  <c r="M503" i="26"/>
  <c r="K503" i="26"/>
  <c r="C503" i="26"/>
  <c r="M502" i="26"/>
  <c r="K502" i="26"/>
  <c r="C502" i="26"/>
  <c r="C501" i="26"/>
  <c r="M500" i="26"/>
  <c r="K500" i="26"/>
  <c r="C500" i="26"/>
  <c r="M499" i="26"/>
  <c r="K499" i="26"/>
  <c r="C499" i="26"/>
  <c r="M498" i="26"/>
  <c r="K498" i="26"/>
  <c r="C498" i="26"/>
  <c r="M497" i="26"/>
  <c r="K497" i="26"/>
  <c r="C497" i="26"/>
  <c r="M496" i="26"/>
  <c r="K496" i="26"/>
  <c r="J496" i="26"/>
  <c r="C496" i="26"/>
  <c r="M495" i="26"/>
  <c r="K495" i="26"/>
  <c r="C495" i="26"/>
  <c r="M494" i="26"/>
  <c r="K494" i="26"/>
  <c r="C494" i="26"/>
  <c r="M493" i="26"/>
  <c r="K493" i="26"/>
  <c r="C493" i="26"/>
  <c r="M492" i="26"/>
  <c r="K492" i="26"/>
  <c r="J492" i="26"/>
  <c r="C492" i="26"/>
  <c r="M491" i="26"/>
  <c r="K491" i="26"/>
  <c r="C491" i="26"/>
  <c r="M490" i="26"/>
  <c r="K490" i="26"/>
  <c r="C490" i="26"/>
  <c r="M489" i="26"/>
  <c r="K489" i="26"/>
  <c r="C489" i="26"/>
  <c r="M488" i="26"/>
  <c r="K488" i="26"/>
  <c r="J488" i="26"/>
  <c r="C488" i="26"/>
  <c r="M487" i="26"/>
  <c r="K487" i="26"/>
  <c r="C487" i="26"/>
  <c r="M486" i="26"/>
  <c r="K486" i="26"/>
  <c r="C486" i="26"/>
  <c r="M485" i="26"/>
  <c r="K485" i="26"/>
  <c r="C485" i="26"/>
  <c r="M484" i="26"/>
  <c r="K484" i="26"/>
  <c r="J484" i="26"/>
  <c r="C484" i="26"/>
  <c r="M483" i="26"/>
  <c r="K483" i="26"/>
  <c r="C483" i="26"/>
  <c r="M482" i="26"/>
  <c r="K482" i="26"/>
  <c r="C482" i="26"/>
  <c r="M481" i="26"/>
  <c r="K481" i="26"/>
  <c r="C481" i="26"/>
  <c r="M480" i="26"/>
  <c r="K480" i="26"/>
  <c r="J480" i="26"/>
  <c r="C480" i="26"/>
  <c r="M479" i="26"/>
  <c r="K479" i="26"/>
  <c r="C479" i="26"/>
  <c r="M478" i="26"/>
  <c r="K478" i="26"/>
  <c r="C478" i="26"/>
  <c r="M477" i="26"/>
  <c r="K477" i="26"/>
  <c r="C477" i="26"/>
  <c r="M476" i="26"/>
  <c r="K476" i="26"/>
  <c r="C476" i="26"/>
  <c r="M475" i="26"/>
  <c r="K475" i="26"/>
  <c r="C475" i="26"/>
  <c r="M474" i="26"/>
  <c r="K474" i="26"/>
  <c r="C474" i="26"/>
  <c r="M473" i="26"/>
  <c r="K473" i="26"/>
  <c r="C473" i="26"/>
  <c r="M472" i="26"/>
  <c r="K472" i="26"/>
  <c r="C472" i="26"/>
  <c r="M471" i="26"/>
  <c r="K471" i="26"/>
  <c r="C471" i="26"/>
  <c r="M470" i="26"/>
  <c r="K470" i="26"/>
  <c r="J470" i="26"/>
  <c r="C470" i="26"/>
  <c r="M469" i="26"/>
  <c r="K469" i="26"/>
  <c r="C469" i="26"/>
  <c r="M468" i="26"/>
  <c r="K468" i="26"/>
  <c r="C468" i="26"/>
  <c r="M467" i="26"/>
  <c r="K467" i="26"/>
  <c r="C467" i="26"/>
  <c r="M466" i="26"/>
  <c r="K466" i="26"/>
  <c r="J466" i="26"/>
  <c r="C466" i="26"/>
  <c r="C465" i="26"/>
  <c r="M464" i="26"/>
  <c r="K464" i="26"/>
  <c r="C464" i="26"/>
  <c r="M463" i="26"/>
  <c r="K463" i="26"/>
  <c r="C463" i="26"/>
  <c r="M462" i="26"/>
  <c r="K462" i="26"/>
  <c r="C462" i="26"/>
  <c r="M461" i="26"/>
  <c r="K461" i="26"/>
  <c r="C461" i="26"/>
  <c r="M460" i="26"/>
  <c r="K460" i="26"/>
  <c r="E460" i="26"/>
  <c r="C460" i="26"/>
  <c r="M459" i="26"/>
  <c r="K459" i="26"/>
  <c r="J459" i="26"/>
  <c r="C459" i="26"/>
  <c r="M458" i="26"/>
  <c r="K458" i="26"/>
  <c r="C458" i="26"/>
  <c r="M457" i="26"/>
  <c r="K457" i="26"/>
  <c r="I457" i="26"/>
  <c r="E457" i="26"/>
  <c r="C457" i="26"/>
  <c r="M456" i="26"/>
  <c r="K456" i="26"/>
  <c r="I456" i="26"/>
  <c r="E456" i="26"/>
  <c r="C456" i="26"/>
  <c r="M455" i="26"/>
  <c r="K455" i="26"/>
  <c r="I455" i="26"/>
  <c r="E455" i="26"/>
  <c r="C455" i="26"/>
  <c r="M454" i="26"/>
  <c r="K454" i="26"/>
  <c r="I454" i="26"/>
  <c r="E454" i="26"/>
  <c r="C454" i="26"/>
  <c r="M453" i="26"/>
  <c r="K453" i="26"/>
  <c r="J453" i="26"/>
  <c r="I453" i="26"/>
  <c r="E453" i="26"/>
  <c r="C453" i="26"/>
  <c r="M452" i="26"/>
  <c r="K452" i="26"/>
  <c r="I452" i="26"/>
  <c r="E452" i="26"/>
  <c r="C452" i="26"/>
  <c r="M451" i="26"/>
  <c r="K451" i="26"/>
  <c r="I451" i="26"/>
  <c r="E451" i="26"/>
  <c r="C451" i="26"/>
  <c r="M450" i="26"/>
  <c r="K450" i="26"/>
  <c r="I450" i="26"/>
  <c r="E450" i="26"/>
  <c r="C450" i="26"/>
  <c r="M449" i="26"/>
  <c r="K449" i="26"/>
  <c r="I449" i="26"/>
  <c r="E449" i="26"/>
  <c r="C449" i="26"/>
  <c r="M448" i="26"/>
  <c r="K448" i="26"/>
  <c r="I448" i="26"/>
  <c r="E448" i="26"/>
  <c r="C448" i="26"/>
  <c r="M447" i="26"/>
  <c r="K447" i="26"/>
  <c r="I447" i="26"/>
  <c r="E447" i="26"/>
  <c r="C447" i="26"/>
  <c r="M446" i="26"/>
  <c r="I446" i="26"/>
  <c r="E446" i="26"/>
  <c r="C446" i="26"/>
  <c r="M445" i="26"/>
  <c r="K445" i="26"/>
  <c r="I445" i="26"/>
  <c r="E445" i="26"/>
  <c r="C445" i="26"/>
  <c r="M444" i="26"/>
  <c r="K444" i="26"/>
  <c r="J444" i="26"/>
  <c r="I444" i="26"/>
  <c r="E444" i="26"/>
  <c r="C444" i="26"/>
  <c r="M443" i="26"/>
  <c r="K443" i="26"/>
  <c r="I443" i="26"/>
  <c r="E443" i="26"/>
  <c r="C443" i="26"/>
  <c r="M442" i="26"/>
  <c r="K442" i="26"/>
  <c r="I442" i="26"/>
  <c r="E442" i="26"/>
  <c r="C442" i="26"/>
  <c r="M441" i="26"/>
  <c r="I441" i="26"/>
  <c r="E441" i="26"/>
  <c r="C441" i="26"/>
  <c r="M440" i="26"/>
  <c r="K440" i="26"/>
  <c r="I440" i="26"/>
  <c r="E440" i="26"/>
  <c r="C440" i="26"/>
  <c r="M439" i="26"/>
  <c r="K439" i="26"/>
  <c r="I439" i="26"/>
  <c r="E439" i="26"/>
  <c r="C439" i="26"/>
  <c r="M438" i="26"/>
  <c r="K438" i="26"/>
  <c r="I438" i="26"/>
  <c r="E438" i="26"/>
  <c r="C438" i="26"/>
  <c r="M437" i="26"/>
  <c r="K437" i="26"/>
  <c r="I437" i="26"/>
  <c r="E437" i="26"/>
  <c r="C437" i="26"/>
  <c r="M436" i="26"/>
  <c r="K436" i="26"/>
  <c r="I436" i="26"/>
  <c r="E436" i="26"/>
  <c r="C436" i="26"/>
  <c r="M435" i="26"/>
  <c r="K435" i="26"/>
  <c r="I435" i="26"/>
  <c r="E435" i="26"/>
  <c r="C435" i="26"/>
  <c r="M434" i="26"/>
  <c r="K434" i="26"/>
  <c r="J434" i="26"/>
  <c r="I434" i="26"/>
  <c r="E434" i="26"/>
  <c r="C434" i="26"/>
  <c r="M433" i="26"/>
  <c r="K433" i="26"/>
  <c r="I433" i="26"/>
  <c r="E433" i="26"/>
  <c r="C433" i="26"/>
  <c r="M432" i="26"/>
  <c r="K432" i="26"/>
  <c r="I432" i="26"/>
  <c r="E432" i="26"/>
  <c r="C432" i="26"/>
  <c r="M431" i="26"/>
  <c r="K431" i="26"/>
  <c r="I431" i="26"/>
  <c r="E431" i="26"/>
  <c r="C431" i="26"/>
  <c r="M430" i="26"/>
  <c r="K430" i="26"/>
  <c r="I430" i="26"/>
  <c r="E430" i="26"/>
  <c r="C430" i="26"/>
  <c r="M429" i="26"/>
  <c r="K429" i="26"/>
  <c r="I429" i="26"/>
  <c r="E429" i="26"/>
  <c r="C429" i="26"/>
  <c r="M428" i="26"/>
  <c r="K428" i="26"/>
  <c r="I428" i="26"/>
  <c r="E428" i="26"/>
  <c r="C428" i="26"/>
  <c r="M427" i="26"/>
  <c r="K427" i="26"/>
  <c r="I427" i="26"/>
  <c r="E427" i="26"/>
  <c r="C427" i="26"/>
  <c r="M426" i="26"/>
  <c r="K426" i="26"/>
  <c r="J426" i="26"/>
  <c r="I426" i="26"/>
  <c r="E426" i="26"/>
  <c r="C426" i="26"/>
  <c r="M425" i="26"/>
  <c r="K425" i="26"/>
  <c r="I425" i="26"/>
  <c r="E425" i="26"/>
  <c r="C425" i="26"/>
  <c r="M424" i="26"/>
  <c r="K424" i="26"/>
  <c r="I424" i="26"/>
  <c r="E424" i="26"/>
  <c r="C424" i="26"/>
  <c r="M423" i="26"/>
  <c r="I423" i="26"/>
  <c r="E423" i="26"/>
  <c r="C423" i="26"/>
  <c r="M422" i="26"/>
  <c r="I422" i="26"/>
  <c r="E422" i="26"/>
  <c r="C422" i="26"/>
  <c r="M421" i="26"/>
  <c r="K421" i="26"/>
  <c r="I421" i="26"/>
  <c r="E421" i="26"/>
  <c r="C421" i="26"/>
  <c r="M420" i="26"/>
  <c r="K420" i="26"/>
  <c r="I420" i="26"/>
  <c r="E420" i="26"/>
  <c r="C420" i="26"/>
  <c r="M419" i="26"/>
  <c r="K419" i="26"/>
  <c r="I419" i="26"/>
  <c r="E419" i="26"/>
  <c r="C419" i="26"/>
  <c r="M418" i="26"/>
  <c r="K418" i="26"/>
  <c r="I418" i="26"/>
  <c r="E418" i="26"/>
  <c r="C418" i="26"/>
  <c r="M417" i="26"/>
  <c r="K417" i="26"/>
  <c r="I417" i="26"/>
  <c r="E417" i="26"/>
  <c r="C417" i="26"/>
  <c r="M416" i="26"/>
  <c r="K416" i="26"/>
  <c r="I416" i="26"/>
  <c r="E416" i="26"/>
  <c r="C416" i="26"/>
  <c r="M415" i="26"/>
  <c r="K415" i="26"/>
  <c r="J415" i="26"/>
  <c r="I415" i="26"/>
  <c r="E415" i="26"/>
  <c r="C415" i="26"/>
  <c r="M414" i="26"/>
  <c r="K414" i="26"/>
  <c r="I414" i="26"/>
  <c r="E414" i="26"/>
  <c r="C414" i="26"/>
  <c r="M413" i="26"/>
  <c r="K413" i="26"/>
  <c r="I413" i="26"/>
  <c r="E413" i="26"/>
  <c r="C413" i="26"/>
  <c r="M412" i="26"/>
  <c r="K412" i="26"/>
  <c r="I412" i="26"/>
  <c r="E412" i="26"/>
  <c r="C412" i="26"/>
  <c r="M411" i="26"/>
  <c r="K411" i="26"/>
  <c r="I411" i="26"/>
  <c r="E411" i="26"/>
  <c r="C411" i="26"/>
  <c r="M410" i="26"/>
  <c r="K410" i="26"/>
  <c r="I410" i="26"/>
  <c r="E410" i="26"/>
  <c r="C410" i="26"/>
  <c r="M409" i="26"/>
  <c r="K409" i="26"/>
  <c r="I409" i="26"/>
  <c r="E409" i="26"/>
  <c r="C409" i="26"/>
  <c r="M408" i="26"/>
  <c r="K408" i="26"/>
  <c r="I408" i="26"/>
  <c r="E408" i="26"/>
  <c r="C408" i="26"/>
  <c r="M407" i="26"/>
  <c r="K407" i="26"/>
  <c r="J407" i="26"/>
  <c r="I407" i="26"/>
  <c r="E407" i="26"/>
  <c r="C407" i="26"/>
  <c r="M406" i="26"/>
  <c r="K406" i="26"/>
  <c r="I406" i="26"/>
  <c r="E406" i="26"/>
  <c r="C406" i="26"/>
  <c r="M405" i="26"/>
  <c r="K405" i="26"/>
  <c r="I405" i="26"/>
  <c r="E405" i="26"/>
  <c r="C405" i="26"/>
  <c r="M404" i="26"/>
  <c r="K404" i="26"/>
  <c r="I404" i="26"/>
  <c r="E404" i="26"/>
  <c r="C404" i="26"/>
  <c r="M403" i="26"/>
  <c r="K403" i="26"/>
  <c r="I403" i="26"/>
  <c r="E403" i="26"/>
  <c r="C403" i="26"/>
  <c r="M402" i="26"/>
  <c r="K402" i="26"/>
  <c r="I402" i="26"/>
  <c r="E402" i="26"/>
  <c r="C402" i="26"/>
  <c r="M401" i="26"/>
  <c r="I401" i="26"/>
  <c r="E401" i="26"/>
  <c r="C401" i="26"/>
  <c r="M400" i="26"/>
  <c r="I400" i="26"/>
  <c r="E400" i="26"/>
  <c r="C400" i="26"/>
  <c r="M399" i="26"/>
  <c r="K399" i="26"/>
  <c r="I399" i="26"/>
  <c r="E399" i="26"/>
  <c r="C399" i="26"/>
  <c r="M398" i="26"/>
  <c r="K398" i="26"/>
  <c r="I398" i="26"/>
  <c r="E398" i="26"/>
  <c r="C398" i="26"/>
  <c r="M397" i="26"/>
  <c r="I397" i="26"/>
  <c r="E397" i="26"/>
  <c r="C397" i="26"/>
  <c r="M396" i="26"/>
  <c r="K396" i="26"/>
  <c r="I396" i="26"/>
  <c r="E396" i="26"/>
  <c r="C396" i="26"/>
  <c r="M395" i="26"/>
  <c r="K395" i="26"/>
  <c r="J395" i="26"/>
  <c r="I395" i="26"/>
  <c r="E395" i="26"/>
  <c r="C395" i="26"/>
  <c r="M394" i="26"/>
  <c r="K394" i="26"/>
  <c r="I394" i="26"/>
  <c r="E394" i="26"/>
  <c r="C394" i="26"/>
  <c r="M393" i="26"/>
  <c r="K393" i="26"/>
  <c r="I393" i="26"/>
  <c r="E393" i="26"/>
  <c r="C393" i="26"/>
  <c r="M392" i="26"/>
  <c r="K392" i="26"/>
  <c r="I392" i="26"/>
  <c r="E392" i="26"/>
  <c r="C392" i="26"/>
  <c r="M391" i="26"/>
  <c r="K391" i="26"/>
  <c r="I391" i="26"/>
  <c r="E391" i="26"/>
  <c r="C391" i="26"/>
  <c r="M390" i="26"/>
  <c r="K390" i="26"/>
  <c r="I390" i="26"/>
  <c r="E390" i="26"/>
  <c r="C390" i="26"/>
  <c r="M389" i="26"/>
  <c r="K389" i="26"/>
  <c r="I389" i="26"/>
  <c r="E389" i="26"/>
  <c r="C389" i="26"/>
  <c r="M388" i="26"/>
  <c r="K388" i="26"/>
  <c r="I388" i="26"/>
  <c r="E388" i="26"/>
  <c r="C388" i="26"/>
  <c r="M387" i="26"/>
  <c r="C387" i="26"/>
  <c r="M386" i="26"/>
  <c r="C386" i="26"/>
  <c r="M385" i="26"/>
  <c r="C385" i="26"/>
  <c r="M384" i="26"/>
  <c r="C384" i="26"/>
  <c r="M383" i="26"/>
  <c r="J383" i="26"/>
  <c r="C383" i="26"/>
  <c r="M382" i="26"/>
  <c r="K382" i="26"/>
  <c r="I382" i="26"/>
  <c r="E382" i="26"/>
  <c r="C382" i="26"/>
  <c r="M381" i="26"/>
  <c r="K381" i="26"/>
  <c r="I381" i="26"/>
  <c r="E381" i="26"/>
  <c r="C381" i="26"/>
  <c r="M380" i="26"/>
  <c r="K380" i="26"/>
  <c r="J380" i="26"/>
  <c r="I380" i="26"/>
  <c r="E380" i="26"/>
  <c r="C380" i="26"/>
  <c r="M379" i="26"/>
  <c r="K379" i="26"/>
  <c r="J379" i="26"/>
  <c r="I379" i="26"/>
  <c r="E379" i="26"/>
  <c r="C379" i="26"/>
  <c r="M378" i="26"/>
  <c r="K378" i="26"/>
  <c r="I378" i="26"/>
  <c r="E378" i="26"/>
  <c r="C378" i="26"/>
  <c r="M377" i="26"/>
  <c r="K377" i="26"/>
  <c r="I377" i="26"/>
  <c r="E377" i="26"/>
  <c r="C377" i="26"/>
  <c r="M376" i="26"/>
  <c r="K376" i="26"/>
  <c r="I376" i="26"/>
  <c r="E376" i="26"/>
  <c r="C376" i="26"/>
  <c r="M375" i="26"/>
  <c r="K375" i="26"/>
  <c r="I375" i="26"/>
  <c r="E375" i="26"/>
  <c r="C375" i="26"/>
  <c r="M374" i="26"/>
  <c r="K374" i="26"/>
  <c r="I374" i="26"/>
  <c r="E374" i="26"/>
  <c r="C374" i="26"/>
  <c r="M373" i="26"/>
  <c r="K373" i="26"/>
  <c r="I373" i="26"/>
  <c r="E373" i="26"/>
  <c r="C373" i="26"/>
  <c r="M372" i="26"/>
  <c r="K372" i="26"/>
  <c r="I372" i="26"/>
  <c r="E372" i="26"/>
  <c r="C372" i="26"/>
  <c r="M371" i="26"/>
  <c r="K371" i="26"/>
  <c r="J371" i="26"/>
  <c r="I371" i="26"/>
  <c r="E371" i="26"/>
  <c r="C371" i="26"/>
  <c r="M370" i="26"/>
  <c r="K370" i="26"/>
  <c r="I370" i="26"/>
  <c r="E370" i="26"/>
  <c r="C370" i="26"/>
  <c r="M369" i="26"/>
  <c r="K369" i="26"/>
  <c r="I369" i="26"/>
  <c r="E369" i="26"/>
  <c r="C369" i="26"/>
  <c r="M368" i="26"/>
  <c r="K368" i="26"/>
  <c r="I368" i="26"/>
  <c r="E368" i="26"/>
  <c r="C368" i="26"/>
  <c r="M367" i="26"/>
  <c r="K367" i="26"/>
  <c r="I367" i="26"/>
  <c r="E367" i="26"/>
  <c r="C367" i="26"/>
  <c r="M366" i="26"/>
  <c r="K366" i="26"/>
  <c r="I366" i="26"/>
  <c r="E366" i="26"/>
  <c r="C366" i="26"/>
  <c r="M365" i="26"/>
  <c r="K365" i="26"/>
  <c r="I365" i="26"/>
  <c r="E365" i="26"/>
  <c r="C365" i="26"/>
  <c r="M364" i="26"/>
  <c r="K364" i="26"/>
  <c r="I364" i="26"/>
  <c r="E364" i="26"/>
  <c r="C364" i="26"/>
  <c r="M363" i="26"/>
  <c r="K363" i="26"/>
  <c r="J363" i="26"/>
  <c r="I363" i="26"/>
  <c r="E363" i="26"/>
  <c r="C363" i="26"/>
  <c r="M362" i="26"/>
  <c r="K362" i="26"/>
  <c r="I362" i="26"/>
  <c r="E362" i="26"/>
  <c r="C362" i="26"/>
  <c r="M361" i="26"/>
  <c r="K361" i="26"/>
  <c r="I361" i="26"/>
  <c r="E361" i="26"/>
  <c r="C361" i="26"/>
  <c r="M360" i="26"/>
  <c r="J360" i="26"/>
  <c r="I360" i="26"/>
  <c r="E360" i="26"/>
  <c r="C360" i="26"/>
  <c r="M359" i="26"/>
  <c r="K359" i="26"/>
  <c r="I359" i="26"/>
  <c r="E359" i="26"/>
  <c r="C359" i="26"/>
  <c r="M358" i="26"/>
  <c r="K358" i="26"/>
  <c r="I358" i="26"/>
  <c r="E358" i="26"/>
  <c r="C358" i="26"/>
  <c r="M357" i="26"/>
  <c r="K357" i="26"/>
  <c r="I357" i="26"/>
  <c r="E357" i="26"/>
  <c r="C357" i="26"/>
  <c r="M356" i="26"/>
  <c r="K356" i="26"/>
  <c r="I356" i="26"/>
  <c r="E356" i="26"/>
  <c r="C356" i="26"/>
  <c r="M355" i="26"/>
  <c r="K355" i="26"/>
  <c r="I355" i="26"/>
  <c r="E355" i="26"/>
  <c r="C355" i="26"/>
  <c r="M354" i="26"/>
  <c r="K354" i="26"/>
  <c r="I354" i="26"/>
  <c r="E354" i="26"/>
  <c r="C354" i="26"/>
  <c r="M353" i="26"/>
  <c r="K353" i="26"/>
  <c r="I353" i="26"/>
  <c r="E353" i="26"/>
  <c r="C353" i="26"/>
  <c r="M352" i="26"/>
  <c r="K352" i="26"/>
  <c r="J352" i="26"/>
  <c r="I352" i="26"/>
  <c r="E352" i="26"/>
  <c r="C352" i="26"/>
  <c r="M351" i="26"/>
  <c r="K351" i="26"/>
  <c r="I351" i="26"/>
  <c r="E351" i="26"/>
  <c r="C351" i="26"/>
  <c r="M350" i="26"/>
  <c r="K350" i="26"/>
  <c r="I350" i="26"/>
  <c r="E350" i="26"/>
  <c r="C350" i="26"/>
  <c r="M349" i="26"/>
  <c r="K349" i="26"/>
  <c r="I349" i="26"/>
  <c r="E349" i="26"/>
  <c r="C349" i="26"/>
  <c r="M348" i="26"/>
  <c r="K348" i="26"/>
  <c r="I348" i="26"/>
  <c r="E348" i="26"/>
  <c r="C348" i="26"/>
  <c r="M347" i="26"/>
  <c r="K347" i="26"/>
  <c r="I347" i="26"/>
  <c r="E347" i="26"/>
  <c r="C347" i="26"/>
  <c r="M346" i="26"/>
  <c r="K346" i="26"/>
  <c r="I346" i="26"/>
  <c r="E346" i="26"/>
  <c r="C346" i="26"/>
  <c r="M345" i="26"/>
  <c r="K345" i="26"/>
  <c r="I345" i="26"/>
  <c r="E345" i="26"/>
  <c r="C345" i="26"/>
  <c r="M344" i="26"/>
  <c r="K344" i="26"/>
  <c r="J344" i="26"/>
  <c r="I344" i="26"/>
  <c r="E344" i="26"/>
  <c r="C344" i="26"/>
  <c r="M343" i="26"/>
  <c r="K343" i="26"/>
  <c r="I343" i="26"/>
  <c r="E343" i="26"/>
  <c r="C343" i="26"/>
  <c r="M342" i="26"/>
  <c r="K342" i="26"/>
  <c r="I342" i="26"/>
  <c r="E342" i="26"/>
  <c r="C342" i="26"/>
  <c r="M341" i="26"/>
  <c r="K341" i="26"/>
  <c r="I341" i="26"/>
  <c r="E341" i="26"/>
  <c r="C341" i="26"/>
  <c r="M340" i="26"/>
  <c r="K340" i="26"/>
  <c r="I340" i="26"/>
  <c r="E340" i="26"/>
  <c r="C340" i="26"/>
  <c r="M339" i="26"/>
  <c r="K339" i="26"/>
  <c r="I339" i="26"/>
  <c r="E339" i="26"/>
  <c r="C339" i="26"/>
  <c r="M338" i="26"/>
  <c r="K338" i="26"/>
  <c r="I338" i="26"/>
  <c r="E338" i="26"/>
  <c r="C338" i="26"/>
  <c r="M337" i="26"/>
  <c r="K337" i="26"/>
  <c r="I337" i="26"/>
  <c r="E337" i="26"/>
  <c r="C337" i="26"/>
  <c r="M336" i="26"/>
  <c r="K336" i="26"/>
  <c r="J336" i="26"/>
  <c r="I336" i="26"/>
  <c r="E336" i="26"/>
  <c r="C336" i="26"/>
  <c r="M335" i="26"/>
  <c r="K335" i="26"/>
  <c r="I335" i="26"/>
  <c r="E335" i="26"/>
  <c r="C335" i="26"/>
  <c r="M334" i="26"/>
  <c r="K334" i="26"/>
  <c r="I334" i="26"/>
  <c r="E334" i="26"/>
  <c r="C334" i="26"/>
  <c r="M333" i="26"/>
  <c r="K333" i="26"/>
  <c r="I333" i="26"/>
  <c r="E333" i="26"/>
  <c r="C333" i="26"/>
  <c r="M332" i="26"/>
  <c r="K332" i="26"/>
  <c r="I332" i="26"/>
  <c r="E332" i="26"/>
  <c r="C332" i="26"/>
  <c r="M331" i="26"/>
  <c r="K331" i="26"/>
  <c r="I331" i="26"/>
  <c r="E331" i="26"/>
  <c r="C331" i="26"/>
  <c r="M330" i="26"/>
  <c r="K330" i="26"/>
  <c r="I330" i="26"/>
  <c r="E330" i="26"/>
  <c r="C330" i="26"/>
  <c r="M329" i="26"/>
  <c r="K329" i="26"/>
  <c r="I329" i="26"/>
  <c r="E329" i="26"/>
  <c r="C329" i="26"/>
  <c r="M328" i="26"/>
  <c r="K328" i="26"/>
  <c r="I328" i="26"/>
  <c r="E328" i="26"/>
  <c r="C328" i="26"/>
  <c r="M327" i="26"/>
  <c r="K327" i="26"/>
  <c r="I327" i="26"/>
  <c r="E327" i="26"/>
  <c r="C327" i="26"/>
  <c r="M326" i="26"/>
  <c r="K326" i="26"/>
  <c r="J326" i="26"/>
  <c r="I326" i="26"/>
  <c r="E326" i="26"/>
  <c r="C326" i="26"/>
  <c r="M325" i="26"/>
  <c r="K325" i="26"/>
  <c r="J325" i="26"/>
  <c r="I325" i="26"/>
  <c r="E325" i="26"/>
  <c r="C325" i="26"/>
  <c r="M324" i="26"/>
  <c r="K324" i="26"/>
  <c r="I324" i="26"/>
  <c r="E324" i="26"/>
  <c r="C324" i="26"/>
  <c r="M323" i="26"/>
  <c r="K323" i="26"/>
  <c r="I323" i="26"/>
  <c r="E323" i="26"/>
  <c r="C323" i="26"/>
  <c r="M322" i="26"/>
  <c r="K322" i="26"/>
  <c r="I322" i="26"/>
  <c r="E322" i="26"/>
  <c r="C322" i="26"/>
  <c r="M321" i="26"/>
  <c r="K321" i="26"/>
  <c r="I321" i="26"/>
  <c r="E321" i="26"/>
  <c r="C321" i="26"/>
  <c r="M320" i="26"/>
  <c r="K320" i="26"/>
  <c r="I320" i="26"/>
  <c r="E320" i="26"/>
  <c r="C320" i="26"/>
  <c r="M319" i="26"/>
  <c r="K319" i="26"/>
  <c r="I319" i="26"/>
  <c r="E319" i="26"/>
  <c r="C319" i="26"/>
  <c r="M318" i="26"/>
  <c r="K318" i="26"/>
  <c r="J318" i="26"/>
  <c r="I318" i="26"/>
  <c r="E318" i="26"/>
  <c r="C318" i="26"/>
  <c r="M317" i="26"/>
  <c r="K317" i="26"/>
  <c r="J317" i="26"/>
  <c r="I317" i="26"/>
  <c r="E317" i="26"/>
  <c r="C317" i="26"/>
  <c r="M316" i="26"/>
  <c r="K316" i="26"/>
  <c r="I316" i="26"/>
  <c r="E316" i="26"/>
  <c r="C316" i="26"/>
  <c r="M315" i="26"/>
  <c r="K315" i="26"/>
  <c r="I315" i="26"/>
  <c r="E315" i="26"/>
  <c r="C315" i="26"/>
  <c r="M314" i="26"/>
  <c r="K314" i="26"/>
  <c r="I314" i="26"/>
  <c r="E314" i="26"/>
  <c r="C314" i="26"/>
  <c r="M313" i="26"/>
  <c r="K313" i="26"/>
  <c r="I313" i="26"/>
  <c r="E313" i="26"/>
  <c r="C313" i="26"/>
  <c r="M312" i="26"/>
  <c r="K312" i="26"/>
  <c r="I312" i="26"/>
  <c r="E312" i="26"/>
  <c r="C312" i="26"/>
  <c r="M311" i="26"/>
  <c r="K311" i="26"/>
  <c r="I311" i="26"/>
  <c r="E311" i="26"/>
  <c r="C311" i="26"/>
  <c r="M310" i="26"/>
  <c r="K310" i="26"/>
  <c r="I310" i="26"/>
  <c r="E310" i="26"/>
  <c r="C310" i="26"/>
  <c r="M309" i="26"/>
  <c r="K309" i="26"/>
  <c r="J309" i="26"/>
  <c r="I309" i="26"/>
  <c r="E309" i="26"/>
  <c r="C309" i="26"/>
  <c r="M308" i="26"/>
  <c r="K308" i="26"/>
  <c r="I308" i="26"/>
  <c r="E308" i="26"/>
  <c r="C308" i="26"/>
  <c r="M307" i="26"/>
  <c r="K307" i="26"/>
  <c r="I307" i="26"/>
  <c r="E307" i="26"/>
  <c r="C307" i="26"/>
  <c r="M306" i="26"/>
  <c r="J306" i="26"/>
  <c r="I306" i="26"/>
  <c r="E306" i="26"/>
  <c r="C306" i="26"/>
  <c r="M305" i="26"/>
  <c r="I305" i="26"/>
  <c r="E305" i="26"/>
  <c r="C305" i="26"/>
  <c r="M304" i="26"/>
  <c r="I304" i="26"/>
  <c r="E304" i="26"/>
  <c r="C304" i="26"/>
  <c r="M303" i="26"/>
  <c r="I303" i="26"/>
  <c r="E303" i="26"/>
  <c r="C303" i="26"/>
  <c r="M302" i="26"/>
  <c r="K302" i="26"/>
  <c r="I302" i="26"/>
  <c r="E302" i="26"/>
  <c r="C302" i="26"/>
  <c r="M301" i="26"/>
  <c r="I301" i="26"/>
  <c r="E301" i="26"/>
  <c r="C301" i="26"/>
  <c r="M300" i="26"/>
  <c r="J300" i="26"/>
  <c r="I300" i="26"/>
  <c r="E300" i="26"/>
  <c r="M299" i="26"/>
  <c r="I299" i="26"/>
  <c r="E299" i="26"/>
  <c r="C299" i="26"/>
  <c r="M298" i="26"/>
  <c r="I298" i="26"/>
  <c r="E298" i="26"/>
  <c r="C298" i="26"/>
  <c r="M297" i="26"/>
  <c r="K297" i="26"/>
  <c r="I297" i="26"/>
  <c r="E297" i="26"/>
  <c r="C297" i="26"/>
  <c r="M296" i="26"/>
  <c r="I296" i="26"/>
  <c r="E296" i="26"/>
  <c r="C296" i="26"/>
  <c r="M295" i="26"/>
  <c r="K295" i="26"/>
  <c r="J295" i="26"/>
  <c r="I295" i="26"/>
  <c r="E295" i="26"/>
  <c r="C295" i="26"/>
  <c r="M294" i="26"/>
  <c r="K294" i="26"/>
  <c r="J294" i="26"/>
  <c r="I294" i="26"/>
  <c r="E294" i="26"/>
  <c r="C294" i="26"/>
  <c r="M293" i="26"/>
  <c r="K293" i="26"/>
  <c r="I293" i="26"/>
  <c r="E293" i="26"/>
  <c r="C293" i="26"/>
  <c r="M292" i="26"/>
  <c r="K292" i="26"/>
  <c r="J292" i="26"/>
  <c r="I292" i="26"/>
  <c r="E292" i="26"/>
  <c r="C292" i="26"/>
  <c r="M291" i="26"/>
  <c r="K291" i="26"/>
  <c r="J291" i="26"/>
  <c r="I291" i="26"/>
  <c r="E291" i="26"/>
  <c r="C291" i="26"/>
  <c r="M290" i="26"/>
  <c r="K290" i="26"/>
  <c r="I290" i="26"/>
  <c r="E290" i="26"/>
  <c r="C290" i="26"/>
  <c r="M289" i="26"/>
  <c r="K289" i="26"/>
  <c r="J289" i="26"/>
  <c r="I289" i="26"/>
  <c r="E289" i="26"/>
  <c r="C289" i="26"/>
  <c r="M288" i="26"/>
  <c r="K288" i="26"/>
  <c r="I288" i="26"/>
  <c r="E288" i="26"/>
  <c r="C288" i="26"/>
  <c r="M287" i="26"/>
  <c r="I287" i="26"/>
  <c r="E287" i="26"/>
  <c r="C287" i="26"/>
  <c r="M286" i="26"/>
  <c r="J286" i="26"/>
  <c r="I286" i="26"/>
  <c r="E286" i="26"/>
  <c r="C286" i="26"/>
  <c r="M285" i="26"/>
  <c r="I285" i="26"/>
  <c r="E285" i="26"/>
  <c r="C285" i="26"/>
  <c r="M284" i="26"/>
  <c r="I284" i="26"/>
  <c r="E284" i="26"/>
  <c r="C284" i="26"/>
  <c r="M283" i="26"/>
  <c r="I283" i="26"/>
  <c r="E283" i="26"/>
  <c r="C283" i="26"/>
  <c r="M282" i="26"/>
  <c r="K282" i="26"/>
  <c r="I282" i="26"/>
  <c r="E282" i="26"/>
  <c r="C282" i="26"/>
  <c r="M281" i="26"/>
  <c r="K281" i="26"/>
  <c r="I281" i="26"/>
  <c r="E281" i="26"/>
  <c r="C281" i="26"/>
  <c r="M280" i="26"/>
  <c r="K280" i="26"/>
  <c r="I280" i="26"/>
  <c r="E280" i="26"/>
  <c r="C280" i="26"/>
  <c r="M279" i="26"/>
  <c r="I279" i="26"/>
  <c r="E279" i="26"/>
  <c r="C279" i="26"/>
  <c r="M278" i="26"/>
  <c r="I278" i="26"/>
  <c r="E278" i="26"/>
  <c r="C278" i="26"/>
  <c r="M277" i="26"/>
  <c r="J277" i="26"/>
  <c r="I277" i="26"/>
  <c r="E277" i="26"/>
  <c r="C277" i="26"/>
  <c r="M276" i="26"/>
  <c r="K276" i="26"/>
  <c r="I276" i="26"/>
  <c r="E276" i="26"/>
  <c r="C276" i="26"/>
  <c r="M275" i="26"/>
  <c r="K275" i="26"/>
  <c r="J275" i="26"/>
  <c r="I275" i="26"/>
  <c r="E275" i="26"/>
  <c r="C275" i="26"/>
  <c r="M274" i="26"/>
  <c r="K274" i="26"/>
  <c r="J274" i="26"/>
  <c r="I274" i="26"/>
  <c r="E274" i="26"/>
  <c r="C274" i="26"/>
  <c r="M273" i="26"/>
  <c r="K273" i="26"/>
  <c r="I273" i="26"/>
  <c r="E273" i="26"/>
  <c r="C273" i="26"/>
  <c r="M272" i="26"/>
  <c r="K272" i="26"/>
  <c r="J272" i="26"/>
  <c r="I272" i="26"/>
  <c r="E272" i="26"/>
  <c r="C272" i="26"/>
  <c r="M271" i="26"/>
  <c r="K271" i="26"/>
  <c r="J271" i="26"/>
  <c r="I271" i="26"/>
  <c r="E271" i="26"/>
  <c r="C271" i="26"/>
  <c r="M270" i="26"/>
  <c r="K270" i="26"/>
  <c r="I270" i="26"/>
  <c r="E270" i="26"/>
  <c r="C270" i="26"/>
  <c r="M269" i="26"/>
  <c r="K269" i="26"/>
  <c r="J269" i="26"/>
  <c r="I269" i="26"/>
  <c r="E269" i="26"/>
  <c r="C269" i="26"/>
  <c r="M268" i="26"/>
  <c r="K268" i="26"/>
  <c r="I268" i="26"/>
  <c r="E268" i="26"/>
  <c r="C268" i="26"/>
  <c r="M267" i="26"/>
  <c r="K267" i="26"/>
  <c r="J267" i="26"/>
  <c r="I267" i="26"/>
  <c r="E267" i="26"/>
  <c r="C267" i="26"/>
  <c r="M266" i="26"/>
  <c r="K266" i="26"/>
  <c r="J266" i="26"/>
  <c r="I266" i="26"/>
  <c r="E266" i="26"/>
  <c r="C266" i="26"/>
  <c r="M265" i="26"/>
  <c r="K265" i="26"/>
  <c r="I265" i="26"/>
  <c r="E265" i="26"/>
  <c r="C265" i="26"/>
  <c r="M264" i="26"/>
  <c r="I264" i="26"/>
  <c r="E264" i="26"/>
  <c r="C264" i="26"/>
  <c r="M263" i="26"/>
  <c r="K263" i="26"/>
  <c r="J263" i="26"/>
  <c r="I263" i="26"/>
  <c r="E263" i="26"/>
  <c r="C263" i="26"/>
  <c r="M262" i="26"/>
  <c r="K262" i="26"/>
  <c r="I262" i="26"/>
  <c r="E262" i="26"/>
  <c r="C262" i="26"/>
  <c r="M261" i="26"/>
  <c r="K261" i="26"/>
  <c r="J261" i="26"/>
  <c r="I261" i="26"/>
  <c r="E261" i="26"/>
  <c r="C261" i="26"/>
  <c r="M260" i="26"/>
  <c r="K260" i="26"/>
  <c r="J260" i="26"/>
  <c r="I260" i="26"/>
  <c r="E260" i="26"/>
  <c r="C260" i="26"/>
  <c r="M259" i="26"/>
  <c r="K259" i="26"/>
  <c r="I259" i="26"/>
  <c r="E259" i="26"/>
  <c r="C259" i="26"/>
  <c r="M258" i="26"/>
  <c r="K258" i="26"/>
  <c r="J258" i="26"/>
  <c r="I258" i="26"/>
  <c r="E258" i="26"/>
  <c r="C258" i="26"/>
  <c r="M257" i="26"/>
  <c r="K257" i="26"/>
  <c r="J257" i="26"/>
  <c r="I257" i="26"/>
  <c r="E257" i="26"/>
  <c r="C257" i="26"/>
  <c r="M256" i="26"/>
  <c r="K256" i="26"/>
  <c r="J256" i="26"/>
  <c r="I256" i="26"/>
  <c r="E256" i="26"/>
  <c r="C256" i="26"/>
  <c r="I255" i="26"/>
  <c r="E255" i="26"/>
  <c r="C255" i="26"/>
  <c r="M254" i="26"/>
  <c r="K254" i="26"/>
  <c r="J254" i="26"/>
  <c r="I254" i="26"/>
  <c r="E254" i="26"/>
  <c r="C254" i="26"/>
  <c r="M253" i="26"/>
  <c r="K253" i="26"/>
  <c r="J253" i="26"/>
  <c r="I253" i="26"/>
  <c r="E253" i="26"/>
  <c r="C253" i="26"/>
  <c r="M252" i="26"/>
  <c r="K252" i="26"/>
  <c r="J252" i="26"/>
  <c r="I252" i="26"/>
  <c r="E252" i="26"/>
  <c r="C252" i="26"/>
  <c r="M251" i="26"/>
  <c r="K251" i="26"/>
  <c r="I251" i="26"/>
  <c r="E251" i="26"/>
  <c r="C251" i="26"/>
  <c r="M250" i="26"/>
  <c r="K250" i="26"/>
  <c r="J250" i="26"/>
  <c r="I250" i="26"/>
  <c r="E250" i="26"/>
  <c r="C250" i="26"/>
  <c r="M249" i="26"/>
  <c r="K249" i="26"/>
  <c r="J249" i="26"/>
  <c r="I249" i="26"/>
  <c r="E249" i="26"/>
  <c r="C249" i="26"/>
  <c r="M248" i="26"/>
  <c r="K248" i="26"/>
  <c r="I248" i="26"/>
  <c r="E248" i="26"/>
  <c r="C248" i="26"/>
  <c r="M247" i="26"/>
  <c r="K247" i="26"/>
  <c r="J247" i="26"/>
  <c r="I247" i="26"/>
  <c r="E247" i="26"/>
  <c r="C247" i="26"/>
  <c r="M246" i="26"/>
  <c r="K246" i="26"/>
  <c r="J246" i="26"/>
  <c r="I246" i="26"/>
  <c r="E246" i="26"/>
  <c r="C246" i="26"/>
  <c r="M245" i="26"/>
  <c r="K245" i="26"/>
  <c r="J245" i="26"/>
  <c r="I245" i="26"/>
  <c r="E245" i="26"/>
  <c r="C245" i="26"/>
  <c r="M244" i="26"/>
  <c r="K244" i="26"/>
  <c r="J244" i="26"/>
  <c r="I244" i="26"/>
  <c r="E244" i="26"/>
  <c r="C244" i="26"/>
  <c r="M243" i="26"/>
  <c r="K243" i="26"/>
  <c r="I243" i="26"/>
  <c r="E243" i="26"/>
  <c r="C243" i="26"/>
  <c r="M242" i="26"/>
  <c r="K242" i="26"/>
  <c r="J242" i="26"/>
  <c r="I242" i="26"/>
  <c r="E242" i="26"/>
  <c r="C242" i="26"/>
  <c r="M241" i="26"/>
  <c r="K241" i="26"/>
  <c r="J241" i="26"/>
  <c r="I241" i="26"/>
  <c r="E241" i="26"/>
  <c r="C241" i="26"/>
  <c r="M240" i="26"/>
  <c r="K240" i="26"/>
  <c r="I240" i="26"/>
  <c r="E240" i="26"/>
  <c r="C240" i="26"/>
  <c r="M239" i="26"/>
  <c r="K239" i="26"/>
  <c r="J239" i="26"/>
  <c r="I239" i="26"/>
  <c r="E239" i="26"/>
  <c r="C239" i="26"/>
  <c r="M238" i="26"/>
  <c r="K238" i="26"/>
  <c r="J238" i="26"/>
  <c r="I238" i="26"/>
  <c r="E238" i="26"/>
  <c r="C238" i="26"/>
  <c r="M237" i="26"/>
  <c r="K237" i="26"/>
  <c r="J237" i="26"/>
  <c r="I237" i="26"/>
  <c r="E237" i="26"/>
  <c r="C237" i="26"/>
  <c r="M236" i="26"/>
  <c r="K236" i="26"/>
  <c r="J236" i="26"/>
  <c r="I236" i="26"/>
  <c r="E236" i="26"/>
  <c r="C236" i="26"/>
  <c r="M235" i="26"/>
  <c r="K235" i="26"/>
  <c r="J235" i="26"/>
  <c r="I235" i="26"/>
  <c r="E235" i="26"/>
  <c r="C235" i="26"/>
  <c r="M234" i="26"/>
  <c r="K234" i="26"/>
  <c r="J234" i="26"/>
  <c r="I234" i="26"/>
  <c r="E234" i="26"/>
  <c r="C234" i="26"/>
  <c r="M233" i="26"/>
  <c r="K233" i="26"/>
  <c r="J233" i="26"/>
  <c r="I233" i="26"/>
  <c r="E233" i="26"/>
  <c r="C233" i="26"/>
  <c r="M232" i="26"/>
  <c r="K232" i="26"/>
  <c r="I232" i="26"/>
  <c r="E232" i="26"/>
  <c r="C232" i="26"/>
  <c r="M231" i="26"/>
  <c r="K231" i="26"/>
  <c r="J231" i="26"/>
  <c r="I231" i="26"/>
  <c r="E231" i="26"/>
  <c r="C231" i="26"/>
  <c r="M230" i="26"/>
  <c r="K230" i="26"/>
  <c r="J230" i="26"/>
  <c r="I230" i="26"/>
  <c r="E230" i="26"/>
  <c r="C230" i="26"/>
  <c r="M229" i="26"/>
  <c r="K229" i="26"/>
  <c r="J229" i="26"/>
  <c r="I229" i="26"/>
  <c r="E229" i="26"/>
  <c r="C229" i="26"/>
  <c r="M228" i="26"/>
  <c r="K228" i="26"/>
  <c r="J228" i="26"/>
  <c r="I228" i="26"/>
  <c r="E228" i="26"/>
  <c r="C228" i="26"/>
  <c r="M227" i="26"/>
  <c r="K227" i="26"/>
  <c r="J227" i="26"/>
  <c r="I227" i="26"/>
  <c r="E227" i="26"/>
  <c r="C227" i="26"/>
  <c r="M226" i="26"/>
  <c r="K226" i="26"/>
  <c r="J226" i="26"/>
  <c r="I226" i="26"/>
  <c r="E226" i="26"/>
  <c r="C226" i="26"/>
  <c r="M225" i="26"/>
  <c r="K225" i="26"/>
  <c r="J225" i="26"/>
  <c r="I225" i="26"/>
  <c r="E225" i="26"/>
  <c r="C225" i="26"/>
  <c r="M224" i="26"/>
  <c r="K224" i="26"/>
  <c r="I224" i="26"/>
  <c r="E224" i="26"/>
  <c r="C224" i="26"/>
  <c r="M223" i="26"/>
  <c r="K223" i="26"/>
  <c r="J223" i="26"/>
  <c r="I223" i="26"/>
  <c r="E223" i="26"/>
  <c r="C223" i="26"/>
  <c r="M222" i="26"/>
  <c r="K222" i="26"/>
  <c r="J222" i="26"/>
  <c r="I222" i="26"/>
  <c r="E222" i="26"/>
  <c r="C222" i="26"/>
  <c r="M221" i="26"/>
  <c r="K221" i="26"/>
  <c r="J221" i="26"/>
  <c r="I221" i="26"/>
  <c r="E221" i="26"/>
  <c r="C221" i="26"/>
  <c r="M220" i="26"/>
  <c r="K220" i="26"/>
  <c r="J220" i="26"/>
  <c r="I220" i="26"/>
  <c r="E220" i="26"/>
  <c r="C220" i="26"/>
  <c r="M219" i="26"/>
  <c r="K219" i="26"/>
  <c r="J219" i="26"/>
  <c r="I219" i="26"/>
  <c r="E219" i="26"/>
  <c r="C219" i="26"/>
  <c r="M218" i="26"/>
  <c r="K218" i="26"/>
  <c r="J218" i="26"/>
  <c r="I218" i="26"/>
  <c r="E218" i="26"/>
  <c r="C218" i="26"/>
  <c r="M217" i="26"/>
  <c r="K217" i="26"/>
  <c r="J217" i="26"/>
  <c r="I217" i="26"/>
  <c r="E217" i="26"/>
  <c r="C217" i="26"/>
  <c r="M216" i="26"/>
  <c r="K216" i="26"/>
  <c r="I216" i="26"/>
  <c r="E216" i="26"/>
  <c r="C216" i="26"/>
  <c r="M215" i="26"/>
  <c r="K215" i="26"/>
  <c r="J215" i="26"/>
  <c r="I215" i="26"/>
  <c r="E215" i="26"/>
  <c r="C215" i="26"/>
  <c r="M214" i="26"/>
  <c r="K214" i="26"/>
  <c r="J214" i="26"/>
  <c r="I214" i="26"/>
  <c r="E214" i="26"/>
  <c r="C214" i="26"/>
  <c r="M213" i="26"/>
  <c r="K213" i="26"/>
  <c r="J213" i="26"/>
  <c r="I213" i="26"/>
  <c r="E213" i="26"/>
  <c r="C213" i="26"/>
  <c r="M212" i="26"/>
  <c r="K212" i="26"/>
  <c r="J212" i="26"/>
  <c r="I212" i="26"/>
  <c r="E212" i="26"/>
  <c r="C212" i="26"/>
  <c r="M211" i="26"/>
  <c r="K211" i="26"/>
  <c r="J211" i="26"/>
  <c r="I211" i="26"/>
  <c r="E211" i="26"/>
  <c r="C211" i="26"/>
  <c r="M210" i="26"/>
  <c r="K210" i="26"/>
  <c r="J210" i="26"/>
  <c r="I210" i="26"/>
  <c r="E210" i="26"/>
  <c r="C210" i="26"/>
  <c r="M209" i="26"/>
  <c r="K209" i="26"/>
  <c r="J209" i="26"/>
  <c r="I209" i="26"/>
  <c r="E209" i="26"/>
  <c r="C209" i="26"/>
  <c r="M208" i="26"/>
  <c r="K208" i="26"/>
  <c r="I208" i="26"/>
  <c r="E208" i="26"/>
  <c r="C208" i="26"/>
  <c r="M207" i="26"/>
  <c r="K207" i="26"/>
  <c r="J207" i="26"/>
  <c r="I207" i="26"/>
  <c r="E207" i="26"/>
  <c r="C207" i="26"/>
  <c r="M206" i="26"/>
  <c r="K206" i="26"/>
  <c r="J206" i="26"/>
  <c r="I206" i="26"/>
  <c r="E206" i="26"/>
  <c r="C206" i="26"/>
  <c r="M205" i="26"/>
  <c r="K205" i="26"/>
  <c r="J205" i="26"/>
  <c r="I205" i="26"/>
  <c r="E205" i="26"/>
  <c r="C205" i="26"/>
  <c r="M204" i="26"/>
  <c r="K204" i="26"/>
  <c r="J204" i="26"/>
  <c r="I204" i="26"/>
  <c r="E204" i="26"/>
  <c r="C204" i="26"/>
  <c r="M203" i="26"/>
  <c r="K203" i="26"/>
  <c r="J203" i="26"/>
  <c r="I203" i="26"/>
  <c r="E203" i="26"/>
  <c r="C203" i="26"/>
  <c r="M202" i="26"/>
  <c r="K202" i="26"/>
  <c r="J202" i="26"/>
  <c r="I202" i="26"/>
  <c r="E202" i="26"/>
  <c r="C202" i="26"/>
  <c r="M201" i="26"/>
  <c r="K201" i="26"/>
  <c r="J201" i="26"/>
  <c r="I201" i="26"/>
  <c r="E201" i="26"/>
  <c r="C201" i="26"/>
  <c r="M200" i="26"/>
  <c r="K200" i="26"/>
  <c r="I200" i="26"/>
  <c r="E200" i="26"/>
  <c r="C200" i="26"/>
  <c r="M199" i="26"/>
  <c r="K199" i="26"/>
  <c r="J199" i="26"/>
  <c r="I199" i="26"/>
  <c r="E199" i="26"/>
  <c r="C199" i="26"/>
  <c r="M198" i="26"/>
  <c r="K198" i="26"/>
  <c r="J198" i="26"/>
  <c r="I198" i="26"/>
  <c r="E198" i="26"/>
  <c r="C198" i="26"/>
  <c r="M197" i="26"/>
  <c r="K197" i="26"/>
  <c r="J197" i="26"/>
  <c r="I197" i="26"/>
  <c r="E197" i="26"/>
  <c r="C197" i="26"/>
  <c r="M196" i="26"/>
  <c r="K196" i="26"/>
  <c r="J196" i="26"/>
  <c r="I196" i="26"/>
  <c r="E196" i="26"/>
  <c r="C196" i="26"/>
  <c r="M195" i="26"/>
  <c r="K195" i="26"/>
  <c r="J195" i="26"/>
  <c r="I195" i="26"/>
  <c r="E195" i="26"/>
  <c r="C195" i="26"/>
  <c r="M194" i="26"/>
  <c r="K194" i="26"/>
  <c r="J194" i="26"/>
  <c r="I194" i="26"/>
  <c r="E194" i="26"/>
  <c r="C194" i="26"/>
  <c r="M193" i="26"/>
  <c r="K193" i="26"/>
  <c r="J193" i="26"/>
  <c r="I193" i="26"/>
  <c r="E193" i="26"/>
  <c r="C193" i="26"/>
  <c r="M192" i="26"/>
  <c r="K192" i="26"/>
  <c r="I192" i="26"/>
  <c r="E192" i="26"/>
  <c r="C192" i="26"/>
  <c r="M191" i="26"/>
  <c r="K191" i="26"/>
  <c r="J191" i="26"/>
  <c r="I191" i="26"/>
  <c r="E191" i="26"/>
  <c r="C191" i="26"/>
  <c r="M190" i="26"/>
  <c r="K190" i="26"/>
  <c r="J190" i="26"/>
  <c r="I190" i="26"/>
  <c r="E190" i="26"/>
  <c r="C190" i="26"/>
  <c r="M189" i="26"/>
  <c r="K189" i="26"/>
  <c r="J189" i="26"/>
  <c r="I189" i="26"/>
  <c r="E189" i="26"/>
  <c r="C189" i="26"/>
  <c r="M188" i="26"/>
  <c r="K188" i="26"/>
  <c r="J188" i="26"/>
  <c r="I188" i="26"/>
  <c r="E188" i="26"/>
  <c r="C188" i="26"/>
  <c r="M187" i="26"/>
  <c r="K187" i="26"/>
  <c r="J187" i="26"/>
  <c r="I187" i="26"/>
  <c r="E187" i="26"/>
  <c r="C187" i="26"/>
  <c r="M186" i="26"/>
  <c r="K186" i="26"/>
  <c r="J186" i="26"/>
  <c r="I186" i="26"/>
  <c r="E186" i="26"/>
  <c r="C186" i="26"/>
  <c r="M185" i="26"/>
  <c r="K185" i="26"/>
  <c r="J185" i="26"/>
  <c r="I185" i="26"/>
  <c r="E185" i="26"/>
  <c r="C185" i="26"/>
  <c r="M184" i="26"/>
  <c r="K184" i="26"/>
  <c r="I184" i="26"/>
  <c r="E184" i="26"/>
  <c r="C184" i="26"/>
  <c r="M183" i="26"/>
  <c r="K183" i="26"/>
  <c r="J183" i="26"/>
  <c r="I183" i="26"/>
  <c r="E183" i="26"/>
  <c r="C183" i="26"/>
  <c r="M182" i="26"/>
  <c r="K182" i="26"/>
  <c r="J182" i="26"/>
  <c r="I182" i="26"/>
  <c r="E182" i="26"/>
  <c r="C182" i="26"/>
  <c r="M181" i="26"/>
  <c r="K181" i="26"/>
  <c r="J181" i="26"/>
  <c r="I181" i="26"/>
  <c r="E181" i="26"/>
  <c r="C181" i="26"/>
  <c r="M180" i="26"/>
  <c r="K180" i="26"/>
  <c r="J180" i="26"/>
  <c r="I180" i="26"/>
  <c r="E180" i="26"/>
  <c r="C180" i="26"/>
  <c r="M179" i="26"/>
  <c r="K179" i="26"/>
  <c r="J179" i="26"/>
  <c r="I179" i="26"/>
  <c r="E179" i="26"/>
  <c r="C179" i="26"/>
  <c r="M178" i="26"/>
  <c r="K178" i="26"/>
  <c r="J178" i="26"/>
  <c r="I178" i="26"/>
  <c r="E178" i="26"/>
  <c r="C178" i="26"/>
  <c r="M177" i="26"/>
  <c r="K177" i="26"/>
  <c r="J177" i="26"/>
  <c r="I177" i="26"/>
  <c r="E177" i="26"/>
  <c r="C177" i="26"/>
  <c r="M176" i="26"/>
  <c r="K176" i="26"/>
  <c r="I176" i="26"/>
  <c r="E176" i="26"/>
  <c r="C176" i="26"/>
  <c r="M175" i="26"/>
  <c r="K175" i="26"/>
  <c r="J175" i="26"/>
  <c r="I175" i="26"/>
  <c r="E175" i="26"/>
  <c r="C175" i="26"/>
  <c r="M174" i="26"/>
  <c r="K174" i="26"/>
  <c r="J174" i="26"/>
  <c r="I174" i="26"/>
  <c r="E174" i="26"/>
  <c r="C174" i="26"/>
  <c r="M173" i="26"/>
  <c r="K173" i="26"/>
  <c r="J173" i="26"/>
  <c r="I173" i="26"/>
  <c r="E173" i="26"/>
  <c r="C173" i="26"/>
  <c r="M172" i="26"/>
  <c r="K172" i="26"/>
  <c r="J172" i="26"/>
  <c r="I172" i="26"/>
  <c r="E172" i="26"/>
  <c r="C172" i="26"/>
  <c r="M171" i="26"/>
  <c r="K171" i="26"/>
  <c r="J171" i="26"/>
  <c r="I171" i="26"/>
  <c r="E171" i="26"/>
  <c r="C171" i="26"/>
  <c r="M170" i="26"/>
  <c r="K170" i="26"/>
  <c r="J170" i="26"/>
  <c r="I170" i="26"/>
  <c r="E170" i="26"/>
  <c r="C170" i="26"/>
  <c r="M169" i="26"/>
  <c r="K169" i="26"/>
  <c r="J169" i="26"/>
  <c r="I169" i="26"/>
  <c r="E169" i="26"/>
  <c r="C169" i="26"/>
  <c r="M168" i="26"/>
  <c r="K168" i="26"/>
  <c r="I168" i="26"/>
  <c r="E168" i="26"/>
  <c r="C168" i="26"/>
  <c r="M167" i="26"/>
  <c r="K167" i="26"/>
  <c r="J167" i="26"/>
  <c r="I167" i="26"/>
  <c r="E167" i="26"/>
  <c r="C167" i="26"/>
  <c r="M166" i="26"/>
  <c r="K166" i="26"/>
  <c r="J166" i="26"/>
  <c r="I166" i="26"/>
  <c r="E166" i="26"/>
  <c r="C166" i="26"/>
  <c r="M165" i="26"/>
  <c r="K165" i="26"/>
  <c r="J165" i="26"/>
  <c r="I165" i="26"/>
  <c r="E165" i="26"/>
  <c r="C165" i="26"/>
  <c r="M164" i="26"/>
  <c r="K164" i="26"/>
  <c r="J164" i="26"/>
  <c r="I164" i="26"/>
  <c r="E164" i="26"/>
  <c r="C164" i="26"/>
  <c r="M163" i="26"/>
  <c r="K163" i="26"/>
  <c r="J163" i="26"/>
  <c r="I163" i="26"/>
  <c r="E163" i="26"/>
  <c r="C163" i="26"/>
  <c r="M162" i="26"/>
  <c r="K162" i="26"/>
  <c r="J162" i="26"/>
  <c r="I162" i="26"/>
  <c r="E162" i="26"/>
  <c r="C162" i="26"/>
  <c r="M161" i="26"/>
  <c r="K161" i="26"/>
  <c r="J161" i="26"/>
  <c r="I161" i="26"/>
  <c r="E161" i="26"/>
  <c r="C161" i="26"/>
  <c r="M160" i="26"/>
  <c r="K160" i="26"/>
  <c r="I160" i="26"/>
  <c r="E160" i="26"/>
  <c r="C160" i="26"/>
  <c r="M159" i="26"/>
  <c r="K159" i="26"/>
  <c r="J159" i="26"/>
  <c r="I159" i="26"/>
  <c r="E159" i="26"/>
  <c r="C159" i="26"/>
  <c r="M158" i="26"/>
  <c r="K158" i="26"/>
  <c r="J158" i="26"/>
  <c r="I158" i="26"/>
  <c r="E158" i="26"/>
  <c r="C158" i="26"/>
  <c r="M157" i="26"/>
  <c r="K157" i="26"/>
  <c r="J157" i="26"/>
  <c r="I157" i="26"/>
  <c r="E157" i="26"/>
  <c r="C157" i="26"/>
  <c r="M156" i="26"/>
  <c r="K156" i="26"/>
  <c r="J156" i="26"/>
  <c r="I156" i="26"/>
  <c r="E156" i="26"/>
  <c r="C156" i="26"/>
  <c r="M155" i="26"/>
  <c r="K155" i="26"/>
  <c r="J155" i="26"/>
  <c r="I155" i="26"/>
  <c r="E155" i="26"/>
  <c r="C155" i="26"/>
  <c r="M154" i="26"/>
  <c r="K154" i="26"/>
  <c r="J154" i="26"/>
  <c r="I154" i="26"/>
  <c r="E154" i="26"/>
  <c r="C154" i="26"/>
  <c r="M153" i="26"/>
  <c r="K153" i="26"/>
  <c r="J153" i="26"/>
  <c r="I153" i="26"/>
  <c r="E153" i="26"/>
  <c r="C153" i="26"/>
  <c r="M152" i="26"/>
  <c r="K152" i="26"/>
  <c r="I152" i="26"/>
  <c r="E152" i="26"/>
  <c r="C152" i="26"/>
  <c r="M151" i="26"/>
  <c r="K151" i="26"/>
  <c r="J151" i="26"/>
  <c r="I151" i="26"/>
  <c r="E151" i="26"/>
  <c r="C151" i="26"/>
  <c r="M150" i="26"/>
  <c r="K150" i="26"/>
  <c r="J150" i="26"/>
  <c r="I150" i="26"/>
  <c r="E150" i="26"/>
  <c r="C150" i="26"/>
  <c r="M149" i="26"/>
  <c r="K149" i="26"/>
  <c r="J149" i="26"/>
  <c r="I149" i="26"/>
  <c r="E149" i="26"/>
  <c r="C149" i="26"/>
  <c r="M148" i="26"/>
  <c r="K148" i="26"/>
  <c r="J148" i="26"/>
  <c r="I148" i="26"/>
  <c r="E148" i="26"/>
  <c r="C148" i="26"/>
  <c r="M147" i="26"/>
  <c r="K147" i="26"/>
  <c r="J147" i="26"/>
  <c r="I147" i="26"/>
  <c r="E147" i="26"/>
  <c r="C147" i="26"/>
  <c r="M146" i="26"/>
  <c r="K146" i="26"/>
  <c r="J146" i="26"/>
  <c r="I146" i="26"/>
  <c r="E146" i="26"/>
  <c r="C146" i="26"/>
  <c r="M145" i="26"/>
  <c r="K145" i="26"/>
  <c r="J145" i="26"/>
  <c r="I145" i="26"/>
  <c r="E145" i="26"/>
  <c r="C145" i="26"/>
  <c r="M144" i="26"/>
  <c r="K144" i="26"/>
  <c r="I144" i="26"/>
  <c r="E144" i="26"/>
  <c r="C144" i="26"/>
  <c r="M143" i="26"/>
  <c r="K143" i="26"/>
  <c r="J143" i="26"/>
  <c r="I143" i="26"/>
  <c r="E143" i="26"/>
  <c r="C143" i="26"/>
  <c r="M142" i="26"/>
  <c r="K142" i="26"/>
  <c r="J142" i="26"/>
  <c r="I142" i="26"/>
  <c r="E142" i="26"/>
  <c r="C142" i="26"/>
  <c r="M141" i="26"/>
  <c r="K141" i="26"/>
  <c r="J141" i="26"/>
  <c r="I141" i="26"/>
  <c r="E141" i="26"/>
  <c r="C141" i="26"/>
  <c r="M140" i="26"/>
  <c r="K140" i="26"/>
  <c r="J140" i="26"/>
  <c r="I140" i="26"/>
  <c r="E140" i="26"/>
  <c r="C140" i="26"/>
  <c r="M139" i="26"/>
  <c r="K139" i="26"/>
  <c r="J139" i="26"/>
  <c r="I139" i="26"/>
  <c r="E139" i="26"/>
  <c r="C139" i="26"/>
  <c r="M138" i="26"/>
  <c r="K138" i="26"/>
  <c r="J138" i="26"/>
  <c r="I138" i="26"/>
  <c r="E138" i="26"/>
  <c r="C138" i="26"/>
  <c r="M137" i="26"/>
  <c r="K137" i="26"/>
  <c r="J137" i="26"/>
  <c r="I137" i="26"/>
  <c r="E137" i="26"/>
  <c r="C137" i="26"/>
  <c r="M136" i="26"/>
  <c r="K136" i="26"/>
  <c r="I136" i="26"/>
  <c r="E136" i="26"/>
  <c r="C136" i="26"/>
  <c r="M135" i="26"/>
  <c r="K135" i="26"/>
  <c r="J135" i="26"/>
  <c r="I135" i="26"/>
  <c r="E135" i="26"/>
  <c r="C135" i="26"/>
  <c r="M134" i="26"/>
  <c r="K134" i="26"/>
  <c r="J134" i="26"/>
  <c r="I134" i="26"/>
  <c r="E134" i="26"/>
  <c r="C134" i="26"/>
  <c r="M133" i="26"/>
  <c r="K133" i="26"/>
  <c r="J133" i="26"/>
  <c r="I133" i="26"/>
  <c r="E133" i="26"/>
  <c r="C133" i="26"/>
  <c r="M132" i="26"/>
  <c r="K132" i="26"/>
  <c r="J132" i="26"/>
  <c r="I132" i="26"/>
  <c r="E132" i="26"/>
  <c r="C132" i="26"/>
  <c r="M131" i="26"/>
  <c r="K131" i="26"/>
  <c r="J131" i="26"/>
  <c r="I131" i="26"/>
  <c r="E131" i="26"/>
  <c r="C131" i="26"/>
  <c r="M130" i="26"/>
  <c r="K130" i="26"/>
  <c r="J130" i="26"/>
  <c r="I130" i="26"/>
  <c r="E130" i="26"/>
  <c r="C130" i="26"/>
  <c r="M129" i="26"/>
  <c r="K129" i="26"/>
  <c r="J129" i="26"/>
  <c r="I129" i="26"/>
  <c r="E129" i="26"/>
  <c r="C129" i="26"/>
  <c r="M128" i="26"/>
  <c r="K128" i="26"/>
  <c r="I128" i="26"/>
  <c r="E128" i="26"/>
  <c r="C128" i="26"/>
  <c r="M127" i="26"/>
  <c r="K127" i="26"/>
  <c r="J127" i="26"/>
  <c r="I127" i="26"/>
  <c r="E127" i="26"/>
  <c r="C127" i="26"/>
  <c r="M126" i="26"/>
  <c r="K126" i="26"/>
  <c r="J126" i="26"/>
  <c r="I126" i="26"/>
  <c r="E126" i="26"/>
  <c r="C126" i="26"/>
  <c r="M125" i="26"/>
  <c r="K125" i="26"/>
  <c r="J125" i="26"/>
  <c r="I125" i="26"/>
  <c r="E125" i="26"/>
  <c r="C125" i="26"/>
  <c r="M124" i="26"/>
  <c r="K124" i="26"/>
  <c r="J124" i="26"/>
  <c r="I124" i="26"/>
  <c r="E124" i="26"/>
  <c r="C124" i="26"/>
  <c r="M123" i="26"/>
  <c r="K123" i="26"/>
  <c r="J123" i="26"/>
  <c r="I123" i="26"/>
  <c r="E123" i="26"/>
  <c r="C123" i="26"/>
  <c r="M122" i="26"/>
  <c r="K122" i="26"/>
  <c r="J122" i="26"/>
  <c r="I122" i="26"/>
  <c r="E122" i="26"/>
  <c r="C122" i="26"/>
  <c r="M121" i="26"/>
  <c r="K121" i="26"/>
  <c r="J121" i="26"/>
  <c r="I121" i="26"/>
  <c r="E121" i="26"/>
  <c r="C121" i="26"/>
  <c r="M120" i="26"/>
  <c r="K120" i="26"/>
  <c r="I120" i="26"/>
  <c r="E120" i="26"/>
  <c r="C120" i="26"/>
  <c r="M119" i="26"/>
  <c r="K119" i="26"/>
  <c r="J119" i="26"/>
  <c r="I119" i="26"/>
  <c r="E119" i="26"/>
  <c r="C119" i="26"/>
  <c r="M118" i="26"/>
  <c r="K118" i="26"/>
  <c r="J118" i="26"/>
  <c r="I118" i="26"/>
  <c r="E118" i="26"/>
  <c r="C118" i="26"/>
  <c r="M117" i="26"/>
  <c r="K117" i="26"/>
  <c r="J117" i="26"/>
  <c r="I117" i="26"/>
  <c r="E117" i="26"/>
  <c r="C117" i="26"/>
  <c r="M116" i="26"/>
  <c r="K116" i="26"/>
  <c r="J116" i="26"/>
  <c r="I116" i="26"/>
  <c r="E116" i="26"/>
  <c r="C116" i="26"/>
  <c r="M115" i="26"/>
  <c r="K115" i="26"/>
  <c r="J115" i="26"/>
  <c r="I115" i="26"/>
  <c r="E115" i="26"/>
  <c r="C115" i="26"/>
  <c r="M114" i="26"/>
  <c r="K114" i="26"/>
  <c r="J114" i="26"/>
  <c r="I114" i="26"/>
  <c r="E114" i="26"/>
  <c r="C114" i="26"/>
  <c r="M113" i="26"/>
  <c r="K113" i="26"/>
  <c r="J113" i="26"/>
  <c r="I113" i="26"/>
  <c r="E113" i="26"/>
  <c r="C113" i="26"/>
  <c r="M112" i="26"/>
  <c r="K112" i="26"/>
  <c r="I112" i="26"/>
  <c r="E112" i="26"/>
  <c r="C112" i="26"/>
  <c r="M111" i="26"/>
  <c r="K111" i="26"/>
  <c r="J111" i="26"/>
  <c r="I111" i="26"/>
  <c r="E111" i="26"/>
  <c r="C111" i="26"/>
  <c r="M110" i="26"/>
  <c r="K110" i="26"/>
  <c r="J110" i="26"/>
  <c r="I110" i="26"/>
  <c r="E110" i="26"/>
  <c r="C110" i="26"/>
  <c r="M109" i="26"/>
  <c r="K109" i="26"/>
  <c r="J109" i="26"/>
  <c r="I109" i="26"/>
  <c r="E109" i="26"/>
  <c r="C109" i="26"/>
  <c r="M108" i="26"/>
  <c r="K108" i="26"/>
  <c r="J108" i="26"/>
  <c r="I108" i="26"/>
  <c r="E108" i="26"/>
  <c r="C108" i="26"/>
  <c r="M107" i="26"/>
  <c r="K107" i="26"/>
  <c r="J107" i="26"/>
  <c r="I107" i="26"/>
  <c r="E107" i="26"/>
  <c r="C107" i="26"/>
  <c r="M106" i="26"/>
  <c r="K106" i="26"/>
  <c r="J106" i="26"/>
  <c r="I106" i="26"/>
  <c r="E106" i="26"/>
  <c r="C106" i="26"/>
  <c r="M105" i="26"/>
  <c r="K105" i="26"/>
  <c r="J105" i="26"/>
  <c r="I105" i="26"/>
  <c r="E105" i="26"/>
  <c r="C105" i="26"/>
  <c r="M104" i="26"/>
  <c r="K104" i="26"/>
  <c r="I104" i="26"/>
  <c r="E104" i="26"/>
  <c r="C104" i="26"/>
  <c r="M103" i="26"/>
  <c r="K103" i="26"/>
  <c r="J103" i="26"/>
  <c r="I103" i="26"/>
  <c r="E103" i="26"/>
  <c r="C103" i="26"/>
  <c r="M102" i="26"/>
  <c r="K102" i="26"/>
  <c r="J102" i="26"/>
  <c r="I102" i="26"/>
  <c r="E102" i="26"/>
  <c r="C102" i="26"/>
  <c r="M101" i="26"/>
  <c r="K101" i="26"/>
  <c r="J101" i="26"/>
  <c r="I101" i="26"/>
  <c r="E101" i="26"/>
  <c r="C101" i="26"/>
  <c r="M100" i="26"/>
  <c r="K100" i="26"/>
  <c r="J100" i="26"/>
  <c r="I100" i="26"/>
  <c r="E100" i="26"/>
  <c r="C100" i="26"/>
  <c r="M99" i="26"/>
  <c r="K99" i="26"/>
  <c r="J99" i="26"/>
  <c r="I99" i="26"/>
  <c r="E99" i="26"/>
  <c r="C99" i="26"/>
  <c r="M98" i="26"/>
  <c r="K98" i="26"/>
  <c r="J98" i="26"/>
  <c r="I98" i="26"/>
  <c r="E98" i="26"/>
  <c r="C98" i="26"/>
  <c r="M97" i="26"/>
  <c r="K97" i="26"/>
  <c r="J97" i="26"/>
  <c r="I97" i="26"/>
  <c r="E97" i="26"/>
  <c r="C97" i="26"/>
  <c r="M96" i="26"/>
  <c r="K96" i="26"/>
  <c r="I96" i="26"/>
  <c r="E96" i="26"/>
  <c r="C96" i="26"/>
  <c r="M95" i="26"/>
  <c r="K95" i="26"/>
  <c r="J95" i="26"/>
  <c r="I95" i="26"/>
  <c r="E95" i="26"/>
  <c r="C95" i="26"/>
  <c r="M94" i="26"/>
  <c r="K94" i="26"/>
  <c r="J94" i="26"/>
  <c r="I94" i="26"/>
  <c r="E94" i="26"/>
  <c r="C94" i="26"/>
  <c r="M93" i="26"/>
  <c r="K93" i="26"/>
  <c r="J93" i="26"/>
  <c r="I93" i="26"/>
  <c r="E93" i="26"/>
  <c r="C93" i="26"/>
  <c r="M92" i="26"/>
  <c r="K92" i="26"/>
  <c r="J92" i="26"/>
  <c r="I92" i="26"/>
  <c r="E92" i="26"/>
  <c r="C92" i="26"/>
  <c r="M91" i="26"/>
  <c r="K91" i="26"/>
  <c r="J91" i="26"/>
  <c r="I91" i="26"/>
  <c r="E91" i="26"/>
  <c r="C91" i="26"/>
  <c r="M90" i="26"/>
  <c r="K90" i="26"/>
  <c r="J90" i="26"/>
  <c r="I90" i="26"/>
  <c r="E90" i="26"/>
  <c r="C90" i="26"/>
  <c r="M89" i="26"/>
  <c r="K89" i="26"/>
  <c r="J89" i="26"/>
  <c r="I89" i="26"/>
  <c r="E89" i="26"/>
  <c r="C89" i="26"/>
  <c r="M88" i="26"/>
  <c r="K88" i="26"/>
  <c r="I88" i="26"/>
  <c r="E88" i="26"/>
  <c r="C88" i="26"/>
  <c r="M87" i="26"/>
  <c r="K87" i="26"/>
  <c r="J87" i="26"/>
  <c r="I87" i="26"/>
  <c r="E87" i="26"/>
  <c r="C87" i="26"/>
  <c r="M86" i="26"/>
  <c r="K86" i="26"/>
  <c r="J86" i="26"/>
  <c r="I86" i="26"/>
  <c r="E86" i="26"/>
  <c r="C86" i="26"/>
  <c r="M85" i="26"/>
  <c r="K85" i="26"/>
  <c r="J85" i="26"/>
  <c r="I85" i="26"/>
  <c r="E85" i="26"/>
  <c r="C85" i="26"/>
  <c r="M84" i="26"/>
  <c r="K84" i="26"/>
  <c r="J84" i="26"/>
  <c r="I84" i="26"/>
  <c r="E84" i="26"/>
  <c r="C84" i="26"/>
  <c r="M83" i="26"/>
  <c r="K83" i="26"/>
  <c r="J83" i="26"/>
  <c r="I83" i="26"/>
  <c r="E83" i="26"/>
  <c r="C83" i="26"/>
  <c r="M82" i="26"/>
  <c r="K82" i="26"/>
  <c r="J82" i="26"/>
  <c r="I82" i="26"/>
  <c r="E82" i="26"/>
  <c r="C82" i="26"/>
  <c r="M81" i="26"/>
  <c r="K81" i="26"/>
  <c r="J81" i="26"/>
  <c r="I81" i="26"/>
  <c r="E81" i="26"/>
  <c r="C81" i="26"/>
  <c r="M80" i="26"/>
  <c r="K80" i="26"/>
  <c r="I80" i="26"/>
  <c r="E80" i="26"/>
  <c r="C80" i="26"/>
  <c r="M79" i="26"/>
  <c r="K79" i="26"/>
  <c r="J79" i="26"/>
  <c r="I79" i="26"/>
  <c r="E79" i="26"/>
  <c r="C79" i="26"/>
  <c r="M78" i="26"/>
  <c r="K78" i="26"/>
  <c r="J78" i="26"/>
  <c r="I78" i="26"/>
  <c r="E78" i="26"/>
  <c r="C78" i="26"/>
  <c r="M77" i="26"/>
  <c r="K77" i="26"/>
  <c r="J77" i="26"/>
  <c r="I77" i="26"/>
  <c r="E77" i="26"/>
  <c r="C77" i="26"/>
  <c r="M76" i="26"/>
  <c r="K76" i="26"/>
  <c r="J76" i="26"/>
  <c r="I76" i="26"/>
  <c r="E76" i="26"/>
  <c r="C76" i="26"/>
  <c r="M75" i="26"/>
  <c r="K75" i="26"/>
  <c r="J75" i="26"/>
  <c r="I75" i="26"/>
  <c r="E75" i="26"/>
  <c r="C75" i="26"/>
  <c r="M74" i="26"/>
  <c r="K74" i="26"/>
  <c r="J74" i="26"/>
  <c r="I74" i="26"/>
  <c r="E74" i="26"/>
  <c r="C74" i="26"/>
  <c r="M73" i="26"/>
  <c r="K73" i="26"/>
  <c r="J73" i="26"/>
  <c r="I73" i="26"/>
  <c r="E73" i="26"/>
  <c r="C73" i="26"/>
  <c r="M72" i="26"/>
  <c r="K72" i="26"/>
  <c r="I72" i="26"/>
  <c r="E72" i="26"/>
  <c r="C72" i="26"/>
  <c r="M71" i="26"/>
  <c r="K71" i="26"/>
  <c r="I71" i="26"/>
  <c r="E71" i="26"/>
  <c r="C71" i="26"/>
  <c r="M70" i="26"/>
  <c r="K70" i="26"/>
  <c r="I70" i="26"/>
  <c r="E70" i="26"/>
  <c r="C70" i="26"/>
  <c r="M69" i="26"/>
  <c r="K69" i="26"/>
  <c r="I69" i="26"/>
  <c r="E69" i="26"/>
  <c r="C69" i="26"/>
  <c r="M68" i="26"/>
  <c r="K68" i="26"/>
  <c r="I68" i="26"/>
  <c r="E68" i="26"/>
  <c r="C68" i="26"/>
  <c r="M67" i="26"/>
  <c r="K67" i="26"/>
  <c r="I67" i="26"/>
  <c r="E67" i="26"/>
  <c r="C67" i="26"/>
  <c r="M66" i="26"/>
  <c r="K66" i="26"/>
  <c r="I66" i="26"/>
  <c r="E66" i="26"/>
  <c r="C66" i="26"/>
  <c r="M65" i="26"/>
  <c r="K65" i="26"/>
  <c r="J65" i="26"/>
  <c r="I65" i="26"/>
  <c r="E65" i="26"/>
  <c r="C65" i="26"/>
  <c r="M64" i="26"/>
  <c r="K64" i="26"/>
  <c r="J64" i="26"/>
  <c r="I64" i="26"/>
  <c r="E64" i="26"/>
  <c r="C64" i="26"/>
  <c r="M63" i="26"/>
  <c r="K63" i="26"/>
  <c r="J63" i="26"/>
  <c r="I63" i="26"/>
  <c r="E63" i="26"/>
  <c r="C63" i="26"/>
  <c r="M62" i="26"/>
  <c r="K62" i="26"/>
  <c r="J62" i="26"/>
  <c r="I62" i="26"/>
  <c r="E62" i="26"/>
  <c r="C62" i="26"/>
  <c r="M61" i="26"/>
  <c r="K61" i="26"/>
  <c r="J61" i="26"/>
  <c r="I61" i="26"/>
  <c r="E61" i="26"/>
  <c r="C61" i="26"/>
  <c r="M60" i="26"/>
  <c r="K60" i="26"/>
  <c r="J60" i="26"/>
  <c r="I60" i="26"/>
  <c r="E60" i="26"/>
  <c r="C60" i="26"/>
  <c r="M59" i="26"/>
  <c r="K59" i="26"/>
  <c r="J59" i="26"/>
  <c r="I59" i="26"/>
  <c r="E59" i="26"/>
  <c r="C59" i="26"/>
  <c r="M58" i="26"/>
  <c r="K58" i="26"/>
  <c r="I58" i="26"/>
  <c r="E58" i="26"/>
  <c r="C58" i="26"/>
  <c r="M57" i="26"/>
  <c r="K57" i="26"/>
  <c r="J57" i="26"/>
  <c r="I57" i="26"/>
  <c r="E57" i="26"/>
  <c r="C57" i="26"/>
  <c r="M56" i="26"/>
  <c r="K56" i="26"/>
  <c r="J56" i="26"/>
  <c r="I56" i="26"/>
  <c r="E56" i="26"/>
  <c r="C56" i="26"/>
  <c r="M55" i="26"/>
  <c r="K55" i="26"/>
  <c r="J55" i="26"/>
  <c r="I55" i="26"/>
  <c r="E55" i="26"/>
  <c r="C55" i="26"/>
  <c r="M54" i="26"/>
  <c r="K54" i="26"/>
  <c r="J54" i="26"/>
  <c r="I54" i="26"/>
  <c r="E54" i="26"/>
  <c r="C54" i="26"/>
  <c r="M53" i="26"/>
  <c r="K53" i="26"/>
  <c r="J53" i="26"/>
  <c r="I53" i="26"/>
  <c r="E53" i="26"/>
  <c r="C53" i="26"/>
  <c r="M52" i="26"/>
  <c r="K52" i="26"/>
  <c r="J52" i="26"/>
  <c r="I52" i="26"/>
  <c r="E52" i="26"/>
  <c r="C52" i="26"/>
  <c r="M51" i="26"/>
  <c r="K51" i="26"/>
  <c r="J51" i="26"/>
  <c r="I51" i="26"/>
  <c r="E51" i="26"/>
  <c r="C51" i="26"/>
  <c r="M50" i="26"/>
  <c r="K50" i="26"/>
  <c r="I50" i="26"/>
  <c r="E50" i="26"/>
  <c r="C50" i="26"/>
  <c r="M49" i="26"/>
  <c r="K49" i="26"/>
  <c r="J49" i="26"/>
  <c r="I49" i="26"/>
  <c r="E49" i="26"/>
  <c r="C49" i="26"/>
  <c r="M48" i="26"/>
  <c r="K48" i="26"/>
  <c r="J48" i="26"/>
  <c r="I48" i="26"/>
  <c r="E48" i="26"/>
  <c r="C48" i="26"/>
  <c r="M47" i="26"/>
  <c r="K47" i="26"/>
  <c r="J47" i="26"/>
  <c r="I47" i="26"/>
  <c r="E47" i="26"/>
  <c r="C47" i="26"/>
  <c r="M46" i="26"/>
  <c r="K46" i="26"/>
  <c r="J46" i="26"/>
  <c r="I46" i="26"/>
  <c r="E46" i="26"/>
  <c r="C46" i="26"/>
  <c r="M45" i="26"/>
  <c r="K45" i="26"/>
  <c r="J45" i="26"/>
  <c r="I45" i="26"/>
  <c r="E45" i="26"/>
  <c r="C45" i="26"/>
  <c r="M44" i="26"/>
  <c r="K44" i="26"/>
  <c r="J44" i="26"/>
  <c r="I44" i="26"/>
  <c r="E44" i="26"/>
  <c r="C44" i="26"/>
  <c r="M43" i="26"/>
  <c r="K43" i="26"/>
  <c r="J43" i="26"/>
  <c r="I43" i="26"/>
  <c r="E43" i="26"/>
  <c r="C43" i="26"/>
  <c r="M42" i="26"/>
  <c r="K42" i="26"/>
  <c r="I42" i="26"/>
  <c r="E42" i="26"/>
  <c r="C42" i="26"/>
  <c r="M41" i="26"/>
  <c r="K41" i="26"/>
  <c r="J41" i="26"/>
  <c r="I41" i="26"/>
  <c r="E41" i="26"/>
  <c r="C41" i="26"/>
  <c r="M40" i="26"/>
  <c r="K40" i="26"/>
  <c r="J40" i="26"/>
  <c r="I40" i="26"/>
  <c r="E40" i="26"/>
  <c r="C40" i="26"/>
  <c r="M39" i="26"/>
  <c r="K39" i="26"/>
  <c r="J39" i="26"/>
  <c r="I39" i="26"/>
  <c r="E39" i="26"/>
  <c r="C39" i="26"/>
  <c r="M38" i="26"/>
  <c r="K38" i="26"/>
  <c r="J38" i="26"/>
  <c r="I38" i="26"/>
  <c r="E38" i="26"/>
  <c r="C38" i="26"/>
  <c r="M37" i="26"/>
  <c r="K37" i="26"/>
  <c r="J37" i="26"/>
  <c r="I37" i="26"/>
  <c r="E37" i="26"/>
  <c r="C37" i="26"/>
  <c r="M36" i="26"/>
  <c r="K36" i="26"/>
  <c r="J36" i="26"/>
  <c r="I36" i="26"/>
  <c r="E36" i="26"/>
  <c r="C36" i="26"/>
  <c r="M35" i="26"/>
  <c r="K35" i="26"/>
  <c r="J35" i="26"/>
  <c r="I35" i="26"/>
  <c r="E35" i="26"/>
  <c r="C35" i="26"/>
  <c r="M34" i="26"/>
  <c r="K34" i="26"/>
  <c r="I34" i="26"/>
  <c r="E34" i="26"/>
  <c r="C34" i="26"/>
  <c r="M33" i="26"/>
  <c r="K33" i="26"/>
  <c r="J33" i="26"/>
  <c r="I33" i="26"/>
  <c r="E33" i="26"/>
  <c r="C33" i="26"/>
  <c r="M32" i="26"/>
  <c r="K32" i="26"/>
  <c r="J32" i="26"/>
  <c r="I32" i="26"/>
  <c r="E32" i="26"/>
  <c r="C32" i="26"/>
  <c r="M31" i="26"/>
  <c r="K31" i="26"/>
  <c r="J31" i="26"/>
  <c r="I31" i="26"/>
  <c r="E31" i="26"/>
  <c r="C31" i="26"/>
  <c r="M30" i="26"/>
  <c r="K30" i="26"/>
  <c r="J30" i="26"/>
  <c r="I30" i="26"/>
  <c r="E30" i="26"/>
  <c r="C30" i="26"/>
  <c r="M29" i="26"/>
  <c r="K29" i="26"/>
  <c r="J29" i="26"/>
  <c r="I29" i="26"/>
  <c r="E29" i="26"/>
  <c r="C29" i="26"/>
  <c r="M28" i="26"/>
  <c r="K28" i="26"/>
  <c r="J28" i="26"/>
  <c r="I28" i="26"/>
  <c r="E28" i="26"/>
  <c r="C28" i="26"/>
  <c r="M27" i="26"/>
  <c r="K27" i="26"/>
  <c r="J27" i="26"/>
  <c r="I27" i="26"/>
  <c r="E27" i="26"/>
  <c r="C27" i="26"/>
  <c r="M26" i="26"/>
  <c r="K26" i="26"/>
  <c r="I26" i="26"/>
  <c r="E26" i="26"/>
  <c r="C26" i="26"/>
  <c r="M25" i="26"/>
  <c r="K25" i="26"/>
  <c r="J25" i="26"/>
  <c r="I25" i="26"/>
  <c r="E25" i="26"/>
  <c r="C25" i="26"/>
  <c r="M24" i="26"/>
  <c r="K24" i="26"/>
  <c r="J24" i="26"/>
  <c r="I24" i="26"/>
  <c r="E24" i="26"/>
  <c r="C24" i="26"/>
  <c r="M23" i="26"/>
  <c r="K23" i="26"/>
  <c r="J23" i="26"/>
  <c r="I23" i="26"/>
  <c r="E23" i="26"/>
  <c r="C23" i="26"/>
  <c r="M22" i="26"/>
  <c r="K22" i="26"/>
  <c r="J22" i="26"/>
  <c r="I22" i="26"/>
  <c r="E22" i="26"/>
  <c r="C22" i="26"/>
  <c r="M21" i="26"/>
  <c r="K21" i="26"/>
  <c r="J21" i="26"/>
  <c r="I21" i="26"/>
  <c r="E21" i="26"/>
  <c r="C21" i="26"/>
  <c r="M20" i="26"/>
  <c r="K20" i="26"/>
  <c r="J20" i="26"/>
  <c r="I20" i="26"/>
  <c r="E20" i="26"/>
  <c r="C20" i="26"/>
  <c r="M19" i="26"/>
  <c r="K19" i="26"/>
  <c r="J19" i="26"/>
  <c r="I19" i="26"/>
  <c r="E19" i="26"/>
  <c r="C19" i="26"/>
  <c r="M18" i="26"/>
  <c r="K18" i="26"/>
  <c r="I18" i="26"/>
  <c r="E18" i="26"/>
  <c r="C18" i="26"/>
  <c r="M17" i="26"/>
  <c r="K17" i="26"/>
  <c r="J17" i="26"/>
  <c r="I17" i="26"/>
  <c r="E17" i="26"/>
  <c r="C17" i="26"/>
  <c r="M16" i="26"/>
  <c r="K16" i="26"/>
  <c r="J16" i="26"/>
  <c r="I16" i="26"/>
  <c r="E16" i="26"/>
  <c r="C16" i="26"/>
  <c r="M15" i="26"/>
  <c r="K15" i="26"/>
  <c r="J15" i="26"/>
  <c r="I15" i="26"/>
  <c r="E15" i="26"/>
  <c r="C15" i="26"/>
  <c r="M14" i="26"/>
  <c r="K14" i="26"/>
  <c r="J14" i="26"/>
  <c r="I14" i="26"/>
  <c r="E14" i="26"/>
  <c r="C14" i="26"/>
  <c r="M13" i="26"/>
  <c r="K13" i="26"/>
  <c r="J13" i="26"/>
  <c r="I13" i="26"/>
  <c r="E13" i="26"/>
  <c r="C13" i="26"/>
  <c r="M12" i="26"/>
  <c r="K12" i="26"/>
  <c r="J12" i="26"/>
  <c r="I12" i="26"/>
  <c r="E12" i="26"/>
  <c r="C12" i="26"/>
  <c r="M11" i="26"/>
  <c r="K11" i="26"/>
  <c r="J11" i="26"/>
  <c r="I11" i="26"/>
  <c r="E11" i="26"/>
  <c r="C11" i="26"/>
  <c r="M10" i="26"/>
  <c r="K10" i="26"/>
  <c r="J10" i="26"/>
  <c r="I10" i="26"/>
  <c r="E10" i="26"/>
  <c r="C10" i="26"/>
  <c r="M9" i="26"/>
  <c r="K9" i="26"/>
  <c r="J9" i="26"/>
  <c r="I9" i="26"/>
  <c r="E9" i="26"/>
  <c r="C9" i="26"/>
  <c r="M8" i="26"/>
  <c r="K8" i="26"/>
  <c r="J8" i="26"/>
  <c r="I8" i="26"/>
  <c r="E8" i="26"/>
  <c r="C8" i="26"/>
  <c r="M7" i="26"/>
  <c r="K7" i="26"/>
  <c r="J7" i="26"/>
  <c r="I7" i="26"/>
  <c r="E7" i="26"/>
  <c r="C7" i="26"/>
  <c r="M6" i="26"/>
  <c r="K6" i="26"/>
  <c r="J6" i="26"/>
  <c r="I6" i="26"/>
  <c r="E6" i="26"/>
  <c r="C6" i="26"/>
  <c r="M5" i="26"/>
  <c r="K5" i="26"/>
  <c r="J5" i="26"/>
  <c r="I5" i="26"/>
  <c r="E5" i="26"/>
  <c r="C5" i="26"/>
  <c r="M4" i="26"/>
  <c r="K4" i="26"/>
  <c r="J4" i="26"/>
  <c r="I4" i="26"/>
  <c r="E4" i="26"/>
  <c r="C4" i="26"/>
  <c r="M3" i="26"/>
  <c r="K3" i="26"/>
  <c r="J3" i="26"/>
  <c r="I3" i="26"/>
  <c r="E3" i="26"/>
  <c r="C3" i="26"/>
  <c r="C2" i="2"/>
  <c r="E2" i="2" s="1"/>
  <c r="C2" i="4"/>
  <c r="E2" i="4" s="1"/>
  <c r="U706" i="3"/>
  <c r="S706" i="3"/>
  <c r="Q706" i="3"/>
  <c r="M706" i="3"/>
  <c r="U705" i="3"/>
  <c r="S705" i="3"/>
  <c r="Q705" i="3"/>
  <c r="U704" i="3"/>
  <c r="S704" i="3"/>
  <c r="Q704" i="3"/>
  <c r="M704" i="3"/>
  <c r="U703" i="3"/>
  <c r="S703" i="3"/>
  <c r="Q703" i="3"/>
  <c r="U702" i="3"/>
  <c r="S702" i="3"/>
  <c r="Q702" i="3"/>
  <c r="M702" i="3"/>
  <c r="U701" i="3"/>
  <c r="S701" i="3"/>
  <c r="Q701" i="3"/>
  <c r="M701" i="3"/>
  <c r="U700" i="3"/>
  <c r="S700" i="3"/>
  <c r="Q700" i="3"/>
  <c r="M700" i="3"/>
  <c r="U699" i="3"/>
  <c r="S699" i="3"/>
  <c r="Q699" i="3"/>
  <c r="M699" i="3"/>
  <c r="U698" i="3"/>
  <c r="S698" i="3"/>
  <c r="Q698" i="3"/>
  <c r="M698" i="3"/>
  <c r="U697" i="3"/>
  <c r="S697" i="3"/>
  <c r="Q697" i="3"/>
  <c r="M697" i="3"/>
  <c r="U696" i="3"/>
  <c r="S696" i="3"/>
  <c r="Q696" i="3"/>
  <c r="M696" i="3"/>
  <c r="U695" i="3"/>
  <c r="S695" i="3"/>
  <c r="Q695" i="3"/>
  <c r="M695" i="3"/>
  <c r="U694" i="3"/>
  <c r="S694" i="3"/>
  <c r="Q694" i="3"/>
  <c r="M694" i="3"/>
  <c r="U693" i="3"/>
  <c r="S693" i="3"/>
  <c r="Q693" i="3"/>
  <c r="M693" i="3"/>
  <c r="U692" i="3"/>
  <c r="S692" i="3"/>
  <c r="Q692" i="3"/>
  <c r="M692" i="3"/>
  <c r="U691" i="3"/>
  <c r="S691" i="3"/>
  <c r="Q691" i="3"/>
  <c r="M691" i="3"/>
  <c r="U690" i="3"/>
  <c r="S690" i="3"/>
  <c r="Q690" i="3"/>
  <c r="M690" i="3"/>
  <c r="U689" i="3"/>
  <c r="S689" i="3"/>
  <c r="Q689" i="3"/>
  <c r="M689" i="3"/>
  <c r="U688" i="3"/>
  <c r="S688" i="3"/>
  <c r="Q688" i="3"/>
  <c r="M688" i="3"/>
  <c r="U687" i="3"/>
  <c r="S687" i="3"/>
  <c r="Q687" i="3"/>
  <c r="M687" i="3"/>
  <c r="U686" i="3"/>
  <c r="S686" i="3"/>
  <c r="Q686" i="3"/>
  <c r="M686" i="3"/>
  <c r="U685" i="3"/>
  <c r="S685" i="3"/>
  <c r="Q685" i="3"/>
  <c r="M685" i="3"/>
  <c r="U684" i="3"/>
  <c r="S684" i="3"/>
  <c r="Q684" i="3"/>
  <c r="M684" i="3"/>
  <c r="U683" i="3"/>
  <c r="S683" i="3"/>
  <c r="Q683" i="3"/>
  <c r="M683" i="3"/>
  <c r="U682" i="3"/>
  <c r="S682" i="3"/>
  <c r="Q682" i="3"/>
  <c r="M682" i="3"/>
  <c r="U681" i="3"/>
  <c r="S681" i="3"/>
  <c r="Q681" i="3"/>
  <c r="M681" i="3"/>
  <c r="U680" i="3"/>
  <c r="S680" i="3"/>
  <c r="Q680" i="3"/>
  <c r="M680" i="3"/>
  <c r="U679" i="3"/>
  <c r="S679" i="3"/>
  <c r="Q679" i="3"/>
  <c r="M679" i="3"/>
  <c r="U678" i="3"/>
  <c r="S678" i="3"/>
  <c r="Q678" i="3"/>
  <c r="M678" i="3"/>
  <c r="U677" i="3"/>
  <c r="S677" i="3"/>
  <c r="Q677" i="3"/>
  <c r="M677" i="3"/>
  <c r="U676" i="3"/>
  <c r="S676" i="3"/>
  <c r="Q676" i="3"/>
  <c r="M676" i="3"/>
  <c r="U675" i="3"/>
  <c r="S675" i="3"/>
  <c r="Q675" i="3"/>
  <c r="M675" i="3"/>
  <c r="U674" i="3"/>
  <c r="S674" i="3"/>
  <c r="Q674" i="3"/>
  <c r="M674" i="3"/>
  <c r="U673" i="3"/>
  <c r="S673" i="3"/>
  <c r="Q673" i="3"/>
  <c r="M673" i="3"/>
  <c r="U672" i="3"/>
  <c r="S672" i="3"/>
  <c r="Q672" i="3"/>
  <c r="M672" i="3"/>
  <c r="U671" i="3"/>
  <c r="S671" i="3"/>
  <c r="Q671" i="3"/>
  <c r="M671" i="3"/>
  <c r="U670" i="3"/>
  <c r="S670" i="3"/>
  <c r="Q670" i="3"/>
  <c r="M670" i="3"/>
  <c r="U669" i="3"/>
  <c r="S669" i="3"/>
  <c r="Q669" i="3"/>
  <c r="M669" i="3"/>
  <c r="U668" i="3"/>
  <c r="S668" i="3"/>
  <c r="Q668" i="3"/>
  <c r="M668" i="3"/>
  <c r="U667" i="3"/>
  <c r="S667" i="3"/>
  <c r="Q667" i="3"/>
  <c r="M667" i="3"/>
  <c r="U666" i="3"/>
  <c r="S666" i="3"/>
  <c r="Q666" i="3"/>
  <c r="M666" i="3"/>
  <c r="U665" i="3"/>
  <c r="S665" i="3"/>
  <c r="Q665" i="3"/>
  <c r="M665" i="3"/>
  <c r="U664" i="3"/>
  <c r="S664" i="3"/>
  <c r="Q664" i="3"/>
  <c r="M664" i="3"/>
  <c r="U663" i="3"/>
  <c r="S663" i="3"/>
  <c r="Q663" i="3"/>
  <c r="M663" i="3"/>
  <c r="U662" i="3"/>
  <c r="S662" i="3"/>
  <c r="Q662" i="3"/>
  <c r="M662" i="3"/>
  <c r="U661" i="3"/>
  <c r="S661" i="3"/>
  <c r="Q661" i="3"/>
  <c r="M661" i="3"/>
  <c r="U660" i="3"/>
  <c r="S660" i="3"/>
  <c r="Q660" i="3"/>
  <c r="M660" i="3"/>
  <c r="U659" i="3"/>
  <c r="S659" i="3"/>
  <c r="Q659" i="3"/>
  <c r="M659" i="3"/>
  <c r="U658" i="3"/>
  <c r="S658" i="3"/>
  <c r="Q658" i="3"/>
  <c r="M658" i="3"/>
  <c r="U657" i="3"/>
  <c r="S657" i="3"/>
  <c r="Q657" i="3"/>
  <c r="M657" i="3"/>
  <c r="U656" i="3"/>
  <c r="S656" i="3"/>
  <c r="Q656" i="3"/>
  <c r="M656" i="3"/>
  <c r="U655" i="3"/>
  <c r="S655" i="3"/>
  <c r="Q655" i="3"/>
  <c r="M655" i="3"/>
  <c r="U654" i="3"/>
  <c r="S654" i="3"/>
  <c r="Q654" i="3"/>
  <c r="M654" i="3"/>
  <c r="U653" i="3"/>
  <c r="S653" i="3"/>
  <c r="Q653" i="3"/>
  <c r="M653" i="3"/>
  <c r="U652" i="3"/>
  <c r="S652" i="3"/>
  <c r="Q652" i="3"/>
  <c r="M652" i="3"/>
  <c r="U651" i="3"/>
  <c r="S651" i="3"/>
  <c r="Q651" i="3"/>
  <c r="M651" i="3"/>
  <c r="U650" i="3"/>
  <c r="S650" i="3"/>
  <c r="Q650" i="3"/>
  <c r="M650" i="3"/>
  <c r="U649" i="3"/>
  <c r="S649" i="3"/>
  <c r="Q649" i="3"/>
  <c r="M649" i="3"/>
  <c r="U648" i="3"/>
  <c r="S648" i="3"/>
  <c r="Q648" i="3"/>
  <c r="M648" i="3"/>
  <c r="U647" i="3"/>
  <c r="S647" i="3"/>
  <c r="Q647" i="3"/>
  <c r="M647" i="3"/>
  <c r="U646" i="3"/>
  <c r="S646" i="3"/>
  <c r="Q646" i="3"/>
  <c r="M646" i="3"/>
  <c r="U645" i="3"/>
  <c r="S645" i="3"/>
  <c r="Q645" i="3"/>
  <c r="M645" i="3"/>
  <c r="U644" i="3"/>
  <c r="S644" i="3"/>
  <c r="Q644" i="3"/>
  <c r="M644" i="3"/>
  <c r="U643" i="3"/>
  <c r="S643" i="3"/>
  <c r="Q643" i="3"/>
  <c r="M643" i="3"/>
  <c r="U642" i="3"/>
  <c r="S642" i="3"/>
  <c r="Q642" i="3"/>
  <c r="M642" i="3"/>
  <c r="U641" i="3"/>
  <c r="S641" i="3"/>
  <c r="Q641" i="3"/>
  <c r="M641" i="3"/>
  <c r="U640" i="3"/>
  <c r="S640" i="3"/>
  <c r="Q640" i="3"/>
  <c r="M640" i="3"/>
  <c r="U639" i="3"/>
  <c r="S639" i="3"/>
  <c r="Q639" i="3"/>
  <c r="M639" i="3"/>
  <c r="U638" i="3"/>
  <c r="S638" i="3"/>
  <c r="Q638" i="3"/>
  <c r="M638" i="3"/>
  <c r="U637" i="3"/>
  <c r="S637" i="3"/>
  <c r="Q637" i="3"/>
  <c r="M637" i="3"/>
  <c r="U636" i="3"/>
  <c r="S636" i="3"/>
  <c r="Q636" i="3"/>
  <c r="M636" i="3"/>
  <c r="U635" i="3"/>
  <c r="S635" i="3"/>
  <c r="Q635" i="3"/>
  <c r="M635" i="3"/>
  <c r="U634" i="3"/>
  <c r="S634" i="3"/>
  <c r="Q634" i="3"/>
  <c r="M634" i="3"/>
  <c r="U633" i="3"/>
  <c r="S633" i="3"/>
  <c r="Q633" i="3"/>
  <c r="M633" i="3"/>
  <c r="U632" i="3"/>
  <c r="S632" i="3"/>
  <c r="Q632" i="3"/>
  <c r="M632" i="3"/>
  <c r="U631" i="3"/>
  <c r="S631" i="3"/>
  <c r="Q631" i="3"/>
  <c r="M631" i="3"/>
  <c r="U630" i="3"/>
  <c r="S630" i="3"/>
  <c r="Q630" i="3"/>
  <c r="M630" i="3"/>
  <c r="U629" i="3"/>
  <c r="S629" i="3"/>
  <c r="Q629" i="3"/>
  <c r="M629" i="3"/>
  <c r="U628" i="3"/>
  <c r="S628" i="3"/>
  <c r="Q628" i="3"/>
  <c r="M628" i="3"/>
  <c r="U627" i="3"/>
  <c r="S627" i="3"/>
  <c r="Q627" i="3"/>
  <c r="M627" i="3"/>
  <c r="U626" i="3"/>
  <c r="S626" i="3"/>
  <c r="Q626" i="3"/>
  <c r="M626" i="3"/>
  <c r="U625" i="3"/>
  <c r="S625" i="3"/>
  <c r="Q625" i="3"/>
  <c r="M625" i="3"/>
  <c r="U624" i="3"/>
  <c r="S624" i="3"/>
  <c r="Q624" i="3"/>
  <c r="M624" i="3"/>
  <c r="U623" i="3"/>
  <c r="S623" i="3"/>
  <c r="Q623" i="3"/>
  <c r="M623" i="3"/>
  <c r="U622" i="3"/>
  <c r="S622" i="3"/>
  <c r="Q622" i="3"/>
  <c r="M622" i="3"/>
  <c r="U621" i="3"/>
  <c r="S621" i="3"/>
  <c r="Q621" i="3"/>
  <c r="M621" i="3"/>
  <c r="U620" i="3"/>
  <c r="S620" i="3"/>
  <c r="Q620" i="3"/>
  <c r="M620" i="3"/>
  <c r="U619" i="3"/>
  <c r="S619" i="3"/>
  <c r="Q619" i="3"/>
  <c r="M619" i="3"/>
  <c r="U618" i="3"/>
  <c r="S618" i="3"/>
  <c r="Q618" i="3"/>
  <c r="M618" i="3"/>
  <c r="U617" i="3"/>
  <c r="S617" i="3"/>
  <c r="Q617" i="3"/>
  <c r="M617" i="3"/>
  <c r="U616" i="3"/>
  <c r="S616" i="3"/>
  <c r="Q616" i="3"/>
  <c r="M616" i="3"/>
  <c r="U615" i="3"/>
  <c r="S615" i="3"/>
  <c r="Q615" i="3"/>
  <c r="M615" i="3"/>
  <c r="U614" i="3"/>
  <c r="S614" i="3"/>
  <c r="Q614" i="3"/>
  <c r="M614" i="3"/>
  <c r="U613" i="3"/>
  <c r="S613" i="3"/>
  <c r="Q613" i="3"/>
  <c r="M613" i="3"/>
  <c r="U612" i="3"/>
  <c r="S612" i="3"/>
  <c r="Q612" i="3"/>
  <c r="M612" i="3"/>
  <c r="U611" i="3"/>
  <c r="S611" i="3"/>
  <c r="Q611" i="3"/>
  <c r="M611" i="3"/>
  <c r="U610" i="3"/>
  <c r="S610" i="3"/>
  <c r="Q610" i="3"/>
  <c r="M610" i="3"/>
  <c r="U609" i="3"/>
  <c r="S609" i="3"/>
  <c r="Q609" i="3"/>
  <c r="M609" i="3"/>
  <c r="U608" i="3"/>
  <c r="S608" i="3"/>
  <c r="Q608" i="3"/>
  <c r="M608" i="3"/>
  <c r="U607" i="3"/>
  <c r="S607" i="3"/>
  <c r="Q607" i="3"/>
  <c r="M607" i="3"/>
  <c r="U606" i="3"/>
  <c r="S606" i="3"/>
  <c r="Q606" i="3"/>
  <c r="M606" i="3"/>
  <c r="U605" i="3"/>
  <c r="S605" i="3"/>
  <c r="Q605" i="3"/>
  <c r="M605" i="3"/>
  <c r="U604" i="3"/>
  <c r="S604" i="3"/>
  <c r="Q604" i="3"/>
  <c r="M604" i="3"/>
  <c r="U603" i="3"/>
  <c r="S603" i="3"/>
  <c r="Q603" i="3"/>
  <c r="M603" i="3"/>
  <c r="U602" i="3"/>
  <c r="S602" i="3"/>
  <c r="Q602" i="3"/>
  <c r="M602" i="3"/>
  <c r="U601" i="3"/>
  <c r="S601" i="3"/>
  <c r="Q601" i="3"/>
  <c r="M601" i="3"/>
  <c r="U600" i="3"/>
  <c r="S600" i="3"/>
  <c r="Q600" i="3"/>
  <c r="M600" i="3"/>
  <c r="U599" i="3"/>
  <c r="S599" i="3"/>
  <c r="Q599" i="3"/>
  <c r="M599" i="3"/>
  <c r="U598" i="3"/>
  <c r="S598" i="3"/>
  <c r="Q598" i="3"/>
  <c r="M598" i="3"/>
  <c r="U597" i="3"/>
  <c r="S597" i="3"/>
  <c r="Q597" i="3"/>
  <c r="M597" i="3"/>
  <c r="U596" i="3"/>
  <c r="S596" i="3"/>
  <c r="Q596" i="3"/>
  <c r="M596" i="3"/>
  <c r="U595" i="3"/>
  <c r="S595" i="3"/>
  <c r="Q595" i="3"/>
  <c r="M595" i="3"/>
  <c r="U594" i="3"/>
  <c r="S594" i="3"/>
  <c r="Q594" i="3"/>
  <c r="M594" i="3"/>
  <c r="U593" i="3"/>
  <c r="S593" i="3"/>
  <c r="Q593" i="3"/>
  <c r="M593" i="3"/>
  <c r="U592" i="3"/>
  <c r="S592" i="3"/>
  <c r="Q592" i="3"/>
  <c r="M592" i="3"/>
  <c r="U591" i="3"/>
  <c r="S591" i="3"/>
  <c r="Q591" i="3"/>
  <c r="M591" i="3"/>
  <c r="U590" i="3"/>
  <c r="S590" i="3"/>
  <c r="Q590" i="3"/>
  <c r="M590" i="3"/>
  <c r="U589" i="3"/>
  <c r="S589" i="3"/>
  <c r="Q589" i="3"/>
  <c r="M589" i="3"/>
  <c r="U588" i="3"/>
  <c r="S588" i="3"/>
  <c r="Q588" i="3"/>
  <c r="M588" i="3"/>
  <c r="U587" i="3"/>
  <c r="S587" i="3"/>
  <c r="Q587" i="3"/>
  <c r="M587" i="3"/>
  <c r="U586" i="3"/>
  <c r="S586" i="3"/>
  <c r="Q586" i="3"/>
  <c r="M586" i="3"/>
  <c r="U585" i="3"/>
  <c r="S585" i="3"/>
  <c r="Q585" i="3"/>
  <c r="M585" i="3"/>
  <c r="U584" i="3"/>
  <c r="S584" i="3"/>
  <c r="Q584" i="3"/>
  <c r="M584" i="3"/>
  <c r="U583" i="3"/>
  <c r="S583" i="3"/>
  <c r="Q583" i="3"/>
  <c r="M583" i="3"/>
  <c r="U582" i="3"/>
  <c r="S582" i="3"/>
  <c r="Q582" i="3"/>
  <c r="M582" i="3"/>
  <c r="U581" i="3"/>
  <c r="S581" i="3"/>
  <c r="Q581" i="3"/>
  <c r="M581" i="3"/>
  <c r="U580" i="3"/>
  <c r="S580" i="3"/>
  <c r="Q580" i="3"/>
  <c r="M580" i="3"/>
  <c r="U579" i="3"/>
  <c r="S579" i="3"/>
  <c r="Q579" i="3"/>
  <c r="M579" i="3"/>
  <c r="U578" i="3"/>
  <c r="S578" i="3"/>
  <c r="Q578" i="3"/>
  <c r="M578" i="3"/>
  <c r="U577" i="3"/>
  <c r="S577" i="3"/>
  <c r="Q577" i="3"/>
  <c r="M577" i="3"/>
  <c r="U576" i="3"/>
  <c r="S576" i="3"/>
  <c r="Q576" i="3"/>
  <c r="M576" i="3"/>
  <c r="U575" i="3"/>
  <c r="S575" i="3"/>
  <c r="Q575" i="3"/>
  <c r="M575" i="3"/>
  <c r="U574" i="3"/>
  <c r="S574" i="3"/>
  <c r="Q574" i="3"/>
  <c r="M574" i="3"/>
  <c r="U573" i="3"/>
  <c r="S573" i="3"/>
  <c r="Q573" i="3"/>
  <c r="M573" i="3"/>
  <c r="U572" i="3"/>
  <c r="S572" i="3"/>
  <c r="Q572" i="3"/>
  <c r="M572" i="3"/>
  <c r="U571" i="3"/>
  <c r="S571" i="3"/>
  <c r="Q571" i="3"/>
  <c r="M571" i="3"/>
  <c r="U570" i="3"/>
  <c r="S570" i="3"/>
  <c r="Q570" i="3"/>
  <c r="M570" i="3"/>
  <c r="U569" i="3"/>
  <c r="S569" i="3"/>
  <c r="Q569" i="3"/>
  <c r="M569" i="3"/>
  <c r="U568" i="3"/>
  <c r="S568" i="3"/>
  <c r="Q568" i="3"/>
  <c r="M568" i="3"/>
  <c r="U567" i="3"/>
  <c r="S567" i="3"/>
  <c r="Q567" i="3"/>
  <c r="M567" i="3"/>
  <c r="U566" i="3"/>
  <c r="S566" i="3"/>
  <c r="Q566" i="3"/>
  <c r="M566" i="3"/>
  <c r="U565" i="3"/>
  <c r="S565" i="3"/>
  <c r="Q565" i="3"/>
  <c r="M565" i="3"/>
  <c r="U564" i="3"/>
  <c r="S564" i="3"/>
  <c r="Q564" i="3"/>
  <c r="M564" i="3"/>
  <c r="U563" i="3"/>
  <c r="S563" i="3"/>
  <c r="Q563" i="3"/>
  <c r="M563" i="3"/>
  <c r="U562" i="3"/>
  <c r="S562" i="3"/>
  <c r="Q562" i="3"/>
  <c r="M562" i="3"/>
  <c r="U561" i="3"/>
  <c r="S561" i="3"/>
  <c r="Q561" i="3"/>
  <c r="M561" i="3"/>
  <c r="U560" i="3"/>
  <c r="S560" i="3"/>
  <c r="Q560" i="3"/>
  <c r="M560" i="3"/>
  <c r="U559" i="3"/>
  <c r="S559" i="3"/>
  <c r="Q559" i="3"/>
  <c r="M559" i="3"/>
  <c r="U558" i="3"/>
  <c r="S558" i="3"/>
  <c r="Q558" i="3"/>
  <c r="M558" i="3"/>
  <c r="U557" i="3"/>
  <c r="S557" i="3"/>
  <c r="Q557" i="3"/>
  <c r="M557" i="3"/>
  <c r="U556" i="3"/>
  <c r="S556" i="3"/>
  <c r="Q556" i="3"/>
  <c r="M556" i="3"/>
  <c r="U555" i="3"/>
  <c r="S555" i="3"/>
  <c r="Q555" i="3"/>
  <c r="M555" i="3"/>
  <c r="U554" i="3"/>
  <c r="S554" i="3"/>
  <c r="Q554" i="3"/>
  <c r="M554" i="3"/>
  <c r="U553" i="3"/>
  <c r="S553" i="3"/>
  <c r="Q553" i="3"/>
  <c r="M553" i="3"/>
  <c r="U552" i="3"/>
  <c r="S552" i="3"/>
  <c r="Q552" i="3"/>
  <c r="M552" i="3"/>
  <c r="U551" i="3"/>
  <c r="S551" i="3"/>
  <c r="Q551" i="3"/>
  <c r="M551" i="3"/>
  <c r="U550" i="3"/>
  <c r="S550" i="3"/>
  <c r="Q550" i="3"/>
  <c r="M550" i="3"/>
  <c r="U549" i="3"/>
  <c r="S549" i="3"/>
  <c r="Q549" i="3"/>
  <c r="M549" i="3"/>
  <c r="U548" i="3"/>
  <c r="S548" i="3"/>
  <c r="Q548" i="3"/>
  <c r="M548" i="3"/>
  <c r="U547" i="3"/>
  <c r="S547" i="3"/>
  <c r="Q547" i="3"/>
  <c r="M547" i="3"/>
  <c r="U546" i="3"/>
  <c r="S546" i="3"/>
  <c r="Q546" i="3"/>
  <c r="M546" i="3"/>
  <c r="U545" i="3"/>
  <c r="S545" i="3"/>
  <c r="Q545" i="3"/>
  <c r="M545" i="3"/>
  <c r="U544" i="3"/>
  <c r="S544" i="3"/>
  <c r="Q544" i="3"/>
  <c r="M544" i="3"/>
  <c r="U543" i="3"/>
  <c r="S543" i="3"/>
  <c r="Q543" i="3"/>
  <c r="M543" i="3"/>
  <c r="U542" i="3"/>
  <c r="S542" i="3"/>
  <c r="Q542" i="3"/>
  <c r="M542" i="3"/>
  <c r="U541" i="3"/>
  <c r="S541" i="3"/>
  <c r="Q541" i="3"/>
  <c r="M541" i="3"/>
  <c r="U540" i="3"/>
  <c r="S540" i="3"/>
  <c r="Q540" i="3"/>
  <c r="M540" i="3"/>
  <c r="U539" i="3"/>
  <c r="S539" i="3"/>
  <c r="Q539" i="3"/>
  <c r="M539" i="3"/>
  <c r="U538" i="3"/>
  <c r="S538" i="3"/>
  <c r="Q538" i="3"/>
  <c r="M538" i="3"/>
  <c r="U537" i="3"/>
  <c r="S537" i="3"/>
  <c r="Q537" i="3"/>
  <c r="M537" i="3"/>
  <c r="U536" i="3"/>
  <c r="S536" i="3"/>
  <c r="Q536" i="3"/>
  <c r="M536" i="3"/>
  <c r="U535" i="3"/>
  <c r="S535" i="3"/>
  <c r="Q535" i="3"/>
  <c r="M535" i="3"/>
  <c r="U534" i="3"/>
  <c r="S534" i="3"/>
  <c r="Q534" i="3"/>
  <c r="M534" i="3"/>
  <c r="U533" i="3"/>
  <c r="S533" i="3"/>
  <c r="Q533" i="3"/>
  <c r="M533" i="3"/>
  <c r="U532" i="3"/>
  <c r="S532" i="3"/>
  <c r="Q532" i="3"/>
  <c r="M532" i="3"/>
  <c r="U531" i="3"/>
  <c r="S531" i="3"/>
  <c r="Q531" i="3"/>
  <c r="M531" i="3"/>
  <c r="U530" i="3"/>
  <c r="S530" i="3"/>
  <c r="Q530" i="3"/>
  <c r="M530" i="3"/>
  <c r="U529" i="3"/>
  <c r="S529" i="3"/>
  <c r="Q529" i="3"/>
  <c r="M529" i="3"/>
  <c r="U528" i="3"/>
  <c r="S528" i="3"/>
  <c r="Q528" i="3"/>
  <c r="M528" i="3"/>
  <c r="U527" i="3"/>
  <c r="S527" i="3"/>
  <c r="Q527" i="3"/>
  <c r="M527" i="3"/>
  <c r="U526" i="3"/>
  <c r="S526" i="3"/>
  <c r="Q526" i="3"/>
  <c r="M526" i="3"/>
  <c r="U525" i="3"/>
  <c r="S525" i="3"/>
  <c r="Q525" i="3"/>
  <c r="M525" i="3"/>
  <c r="U524" i="3"/>
  <c r="S524" i="3"/>
  <c r="Q524" i="3"/>
  <c r="M524" i="3"/>
  <c r="U523" i="3"/>
  <c r="S523" i="3"/>
  <c r="Q523" i="3"/>
  <c r="M523" i="3"/>
  <c r="U522" i="3"/>
  <c r="S522" i="3"/>
  <c r="Q522" i="3"/>
  <c r="M522" i="3"/>
  <c r="U521" i="3"/>
  <c r="S521" i="3"/>
  <c r="Q521" i="3"/>
  <c r="M521" i="3"/>
  <c r="U520" i="3"/>
  <c r="S520" i="3"/>
  <c r="Q520" i="3"/>
  <c r="M520" i="3"/>
  <c r="U519" i="3"/>
  <c r="S519" i="3"/>
  <c r="Q519" i="3"/>
  <c r="M519" i="3"/>
  <c r="U518" i="3"/>
  <c r="S518" i="3"/>
  <c r="Q518" i="3"/>
  <c r="M518" i="3"/>
  <c r="U517" i="3"/>
  <c r="S517" i="3"/>
  <c r="Q517" i="3"/>
  <c r="M517" i="3"/>
  <c r="U516" i="3"/>
  <c r="S516" i="3"/>
  <c r="Q516" i="3"/>
  <c r="M516" i="3"/>
  <c r="U515" i="3"/>
  <c r="S515" i="3"/>
  <c r="Q515" i="3"/>
  <c r="M515" i="3"/>
  <c r="U514" i="3"/>
  <c r="S514" i="3"/>
  <c r="Q514" i="3"/>
  <c r="M514" i="3"/>
  <c r="U513" i="3"/>
  <c r="S513" i="3"/>
  <c r="Q513" i="3"/>
  <c r="M513" i="3"/>
  <c r="U512" i="3"/>
  <c r="S512" i="3"/>
  <c r="Q512" i="3"/>
  <c r="M512" i="3"/>
  <c r="U511" i="3"/>
  <c r="S511" i="3"/>
  <c r="Q511" i="3"/>
  <c r="M511" i="3"/>
  <c r="U510" i="3"/>
  <c r="S510" i="3"/>
  <c r="Q510" i="3"/>
  <c r="M510" i="3"/>
  <c r="U509" i="3"/>
  <c r="S509" i="3"/>
  <c r="Q509" i="3"/>
  <c r="M509" i="3"/>
  <c r="U508" i="3"/>
  <c r="S508" i="3"/>
  <c r="Q508" i="3"/>
  <c r="M508" i="3"/>
  <c r="U507" i="3"/>
  <c r="S507" i="3"/>
  <c r="Q507" i="3"/>
  <c r="M507" i="3"/>
  <c r="U506" i="3"/>
  <c r="S506" i="3"/>
  <c r="Q506" i="3"/>
  <c r="M506" i="3"/>
  <c r="U505" i="3"/>
  <c r="S505" i="3"/>
  <c r="Q505" i="3"/>
  <c r="M505" i="3"/>
  <c r="U504" i="3"/>
  <c r="S504" i="3"/>
  <c r="Q504" i="3"/>
  <c r="M504" i="3"/>
  <c r="U503" i="3"/>
  <c r="S503" i="3"/>
  <c r="Q503" i="3"/>
  <c r="M503" i="3"/>
  <c r="U502" i="3"/>
  <c r="S502" i="3"/>
  <c r="Q502" i="3"/>
  <c r="M502" i="3"/>
  <c r="U501" i="3"/>
  <c r="S501" i="3"/>
  <c r="Q501" i="3"/>
  <c r="M501" i="3"/>
  <c r="U500" i="3"/>
  <c r="S500" i="3"/>
  <c r="Q500" i="3"/>
  <c r="M500" i="3"/>
  <c r="U499" i="3"/>
  <c r="S499" i="3"/>
  <c r="Q499" i="3"/>
  <c r="M499" i="3"/>
  <c r="U498" i="3"/>
  <c r="S498" i="3"/>
  <c r="Q498" i="3"/>
  <c r="M498" i="3"/>
  <c r="U497" i="3"/>
  <c r="S497" i="3"/>
  <c r="Q497" i="3"/>
  <c r="M497" i="3"/>
  <c r="U496" i="3"/>
  <c r="S496" i="3"/>
  <c r="Q496" i="3"/>
  <c r="M496" i="3"/>
  <c r="U495" i="3"/>
  <c r="S495" i="3"/>
  <c r="Q495" i="3"/>
  <c r="M495" i="3"/>
  <c r="U494" i="3"/>
  <c r="S494" i="3"/>
  <c r="Q494" i="3"/>
  <c r="M494" i="3"/>
  <c r="U493" i="3"/>
  <c r="S493" i="3"/>
  <c r="Q493" i="3"/>
  <c r="M493" i="3"/>
  <c r="U492" i="3"/>
  <c r="S492" i="3"/>
  <c r="Q492" i="3"/>
  <c r="M492" i="3"/>
  <c r="U491" i="3"/>
  <c r="S491" i="3"/>
  <c r="Q491" i="3"/>
  <c r="M491" i="3"/>
  <c r="U490" i="3"/>
  <c r="S490" i="3"/>
  <c r="Q490" i="3"/>
  <c r="M490" i="3"/>
  <c r="U489" i="3"/>
  <c r="S489" i="3"/>
  <c r="Q489" i="3"/>
  <c r="M489" i="3"/>
  <c r="U488" i="3"/>
  <c r="S488" i="3"/>
  <c r="Q488" i="3"/>
  <c r="M488" i="3"/>
  <c r="U487" i="3"/>
  <c r="S487" i="3"/>
  <c r="Q487" i="3"/>
  <c r="M487" i="3"/>
  <c r="U486" i="3"/>
  <c r="S486" i="3"/>
  <c r="Q486" i="3"/>
  <c r="M486" i="3"/>
  <c r="U485" i="3"/>
  <c r="S485" i="3"/>
  <c r="Q485" i="3"/>
  <c r="M485" i="3"/>
  <c r="U484" i="3"/>
  <c r="S484" i="3"/>
  <c r="Q484" i="3"/>
  <c r="M484" i="3"/>
  <c r="U483" i="3"/>
  <c r="S483" i="3"/>
  <c r="Q483" i="3"/>
  <c r="M483" i="3"/>
  <c r="U482" i="3"/>
  <c r="S482" i="3"/>
  <c r="Q482" i="3"/>
  <c r="M482" i="3"/>
  <c r="U481" i="3"/>
  <c r="S481" i="3"/>
  <c r="Q481" i="3"/>
  <c r="M481" i="3"/>
  <c r="U480" i="3"/>
  <c r="S480" i="3"/>
  <c r="Q480" i="3"/>
  <c r="M480" i="3"/>
  <c r="U479" i="3"/>
  <c r="S479" i="3"/>
  <c r="Q479" i="3"/>
  <c r="M479" i="3"/>
  <c r="U478" i="3"/>
  <c r="S478" i="3"/>
  <c r="Q478" i="3"/>
  <c r="M478" i="3"/>
  <c r="U477" i="3"/>
  <c r="S477" i="3"/>
  <c r="Q477" i="3"/>
  <c r="M477" i="3"/>
  <c r="U476" i="3"/>
  <c r="S476" i="3"/>
  <c r="Q476" i="3"/>
  <c r="M476" i="3"/>
  <c r="U475" i="3"/>
  <c r="S475" i="3"/>
  <c r="Q475" i="3"/>
  <c r="M475" i="3"/>
  <c r="U474" i="3"/>
  <c r="S474" i="3"/>
  <c r="Q474" i="3"/>
  <c r="M474" i="3"/>
  <c r="U473" i="3"/>
  <c r="S473" i="3"/>
  <c r="Q473" i="3"/>
  <c r="M473" i="3"/>
  <c r="U472" i="3"/>
  <c r="S472" i="3"/>
  <c r="Q472" i="3"/>
  <c r="M472" i="3"/>
  <c r="U471" i="3"/>
  <c r="S471" i="3"/>
  <c r="Q471" i="3"/>
  <c r="M471" i="3"/>
  <c r="U470" i="3"/>
  <c r="S470" i="3"/>
  <c r="Q470" i="3"/>
  <c r="M470" i="3"/>
  <c r="U469" i="3"/>
  <c r="S469" i="3"/>
  <c r="Q469" i="3"/>
  <c r="M469" i="3"/>
  <c r="U468" i="3"/>
  <c r="S468" i="3"/>
  <c r="Q468" i="3"/>
  <c r="M468" i="3"/>
  <c r="U467" i="3"/>
  <c r="S467" i="3"/>
  <c r="Q467" i="3"/>
  <c r="M467" i="3"/>
  <c r="U466" i="3"/>
  <c r="S466" i="3"/>
  <c r="Q466" i="3"/>
  <c r="M466" i="3"/>
  <c r="U465" i="3"/>
  <c r="S465" i="3"/>
  <c r="Q465" i="3"/>
  <c r="M465" i="3"/>
  <c r="U464" i="3"/>
  <c r="S464" i="3"/>
  <c r="Q464" i="3"/>
  <c r="M464" i="3"/>
  <c r="U463" i="3"/>
  <c r="S463" i="3"/>
  <c r="Q463" i="3"/>
  <c r="M463" i="3"/>
  <c r="U462" i="3"/>
  <c r="S462" i="3"/>
  <c r="Q462" i="3"/>
  <c r="M462" i="3"/>
  <c r="U461" i="3"/>
  <c r="S461" i="3"/>
  <c r="Q461" i="3"/>
  <c r="M461" i="3"/>
  <c r="U460" i="3"/>
  <c r="S460" i="3"/>
  <c r="Q460" i="3"/>
  <c r="M460" i="3"/>
  <c r="U459" i="3"/>
  <c r="S459" i="3"/>
  <c r="Q459" i="3"/>
  <c r="M459" i="3"/>
  <c r="U458" i="3"/>
  <c r="S458" i="3"/>
  <c r="Q458" i="3"/>
  <c r="M458" i="3"/>
  <c r="U457" i="3"/>
  <c r="S457" i="3"/>
  <c r="Q457" i="3"/>
  <c r="M457" i="3"/>
  <c r="U456" i="3"/>
  <c r="S456" i="3"/>
  <c r="Q456" i="3"/>
  <c r="M456" i="3"/>
  <c r="U455" i="3"/>
  <c r="S455" i="3"/>
  <c r="Q455" i="3"/>
  <c r="M455" i="3"/>
  <c r="U454" i="3"/>
  <c r="S454" i="3"/>
  <c r="Q454" i="3"/>
  <c r="M454" i="3"/>
  <c r="U453" i="3"/>
  <c r="S453" i="3"/>
  <c r="Q453" i="3"/>
  <c r="M453" i="3"/>
  <c r="U452" i="3"/>
  <c r="S452" i="3"/>
  <c r="Q452" i="3"/>
  <c r="M452" i="3"/>
  <c r="U451" i="3"/>
  <c r="S451" i="3"/>
  <c r="Q451" i="3"/>
  <c r="M451" i="3"/>
  <c r="U450" i="3"/>
  <c r="S450" i="3"/>
  <c r="Q450" i="3"/>
  <c r="M450" i="3"/>
  <c r="U449" i="3"/>
  <c r="S449" i="3"/>
  <c r="Q449" i="3"/>
  <c r="M449" i="3"/>
  <c r="U448" i="3"/>
  <c r="S448" i="3"/>
  <c r="Q448" i="3"/>
  <c r="M448" i="3"/>
  <c r="U447" i="3"/>
  <c r="S447" i="3"/>
  <c r="Q447" i="3"/>
  <c r="M447" i="3"/>
  <c r="U446" i="3"/>
  <c r="S446" i="3"/>
  <c r="Q446" i="3"/>
  <c r="M446" i="3"/>
  <c r="U445" i="3"/>
  <c r="S445" i="3"/>
  <c r="Q445" i="3"/>
  <c r="M445" i="3"/>
  <c r="U444" i="3"/>
  <c r="S444" i="3"/>
  <c r="Q444" i="3"/>
  <c r="M444" i="3"/>
  <c r="U443" i="3"/>
  <c r="S443" i="3"/>
  <c r="Q443" i="3"/>
  <c r="M443" i="3"/>
  <c r="U442" i="3"/>
  <c r="S442" i="3"/>
  <c r="Q442" i="3"/>
  <c r="M442" i="3"/>
  <c r="U441" i="3"/>
  <c r="S441" i="3"/>
  <c r="Q441" i="3"/>
  <c r="M441" i="3"/>
  <c r="U440" i="3"/>
  <c r="S440" i="3"/>
  <c r="Q440" i="3"/>
  <c r="M440" i="3"/>
  <c r="U439" i="3"/>
  <c r="S439" i="3"/>
  <c r="Q439" i="3"/>
  <c r="M439" i="3"/>
  <c r="U438" i="3"/>
  <c r="S438" i="3"/>
  <c r="Q438" i="3"/>
  <c r="M438" i="3"/>
  <c r="U437" i="3"/>
  <c r="S437" i="3"/>
  <c r="Q437" i="3"/>
  <c r="M437" i="3"/>
  <c r="U436" i="3"/>
  <c r="S436" i="3"/>
  <c r="Q436" i="3"/>
  <c r="M436" i="3"/>
  <c r="U435" i="3"/>
  <c r="S435" i="3"/>
  <c r="Q435" i="3"/>
  <c r="M435" i="3"/>
  <c r="U434" i="3"/>
  <c r="S434" i="3"/>
  <c r="Q434" i="3"/>
  <c r="M434" i="3"/>
  <c r="U433" i="3"/>
  <c r="S433" i="3"/>
  <c r="Q433" i="3"/>
  <c r="M433" i="3"/>
  <c r="U432" i="3"/>
  <c r="S432" i="3"/>
  <c r="Q432" i="3"/>
  <c r="M432" i="3"/>
  <c r="U431" i="3"/>
  <c r="S431" i="3"/>
  <c r="Q431" i="3"/>
  <c r="M431" i="3"/>
  <c r="U430" i="3"/>
  <c r="S430" i="3"/>
  <c r="Q430" i="3"/>
  <c r="M430" i="3"/>
  <c r="U429" i="3"/>
  <c r="S429" i="3"/>
  <c r="Q429" i="3"/>
  <c r="M429" i="3"/>
  <c r="U428" i="3"/>
  <c r="S428" i="3"/>
  <c r="Q428" i="3"/>
  <c r="M428" i="3"/>
  <c r="U427" i="3"/>
  <c r="S427" i="3"/>
  <c r="Q427" i="3"/>
  <c r="M427" i="3"/>
  <c r="U426" i="3"/>
  <c r="S426" i="3"/>
  <c r="Q426" i="3"/>
  <c r="M426" i="3"/>
  <c r="U425" i="3"/>
  <c r="S425" i="3"/>
  <c r="Q425" i="3"/>
  <c r="M425" i="3"/>
  <c r="U424" i="3"/>
  <c r="S424" i="3"/>
  <c r="Q424" i="3"/>
  <c r="M424" i="3"/>
  <c r="U423" i="3"/>
  <c r="S423" i="3"/>
  <c r="Q423" i="3"/>
  <c r="M423" i="3"/>
  <c r="U422" i="3"/>
  <c r="S422" i="3"/>
  <c r="Q422" i="3"/>
  <c r="M422" i="3"/>
  <c r="U421" i="3"/>
  <c r="S421" i="3"/>
  <c r="Q421" i="3"/>
  <c r="M421" i="3"/>
  <c r="U420" i="3"/>
  <c r="S420" i="3"/>
  <c r="Q420" i="3"/>
  <c r="M420" i="3"/>
  <c r="U419" i="3"/>
  <c r="S419" i="3"/>
  <c r="Q419" i="3"/>
  <c r="M419" i="3"/>
  <c r="U418" i="3"/>
  <c r="S418" i="3"/>
  <c r="Q418" i="3"/>
  <c r="M418" i="3"/>
  <c r="U417" i="3"/>
  <c r="S417" i="3"/>
  <c r="Q417" i="3"/>
  <c r="M417" i="3"/>
  <c r="U416" i="3"/>
  <c r="S416" i="3"/>
  <c r="Q416" i="3"/>
  <c r="M416" i="3"/>
  <c r="U415" i="3"/>
  <c r="S415" i="3"/>
  <c r="Q415" i="3"/>
  <c r="M415" i="3"/>
  <c r="U414" i="3"/>
  <c r="S414" i="3"/>
  <c r="Q414" i="3"/>
  <c r="M414" i="3"/>
  <c r="U413" i="3"/>
  <c r="S413" i="3"/>
  <c r="Q413" i="3"/>
  <c r="M413" i="3"/>
  <c r="U412" i="3"/>
  <c r="S412" i="3"/>
  <c r="Q412" i="3"/>
  <c r="M412" i="3"/>
  <c r="U411" i="3"/>
  <c r="S411" i="3"/>
  <c r="Q411" i="3"/>
  <c r="M411" i="3"/>
  <c r="U410" i="3"/>
  <c r="S410" i="3"/>
  <c r="Q410" i="3"/>
  <c r="M410" i="3"/>
  <c r="U409" i="3"/>
  <c r="S409" i="3"/>
  <c r="Q409" i="3"/>
  <c r="M409" i="3"/>
  <c r="U408" i="3"/>
  <c r="S408" i="3"/>
  <c r="Q408" i="3"/>
  <c r="M408" i="3"/>
  <c r="U407" i="3"/>
  <c r="S407" i="3"/>
  <c r="Q407" i="3"/>
  <c r="M407" i="3"/>
  <c r="U406" i="3"/>
  <c r="S406" i="3"/>
  <c r="Q406" i="3"/>
  <c r="M406" i="3"/>
  <c r="U405" i="3"/>
  <c r="S405" i="3"/>
  <c r="Q405" i="3"/>
  <c r="M405" i="3"/>
  <c r="U404" i="3"/>
  <c r="S404" i="3"/>
  <c r="Q404" i="3"/>
  <c r="M404" i="3"/>
  <c r="U403" i="3"/>
  <c r="S403" i="3"/>
  <c r="Q403" i="3"/>
  <c r="M403" i="3"/>
  <c r="U402" i="3"/>
  <c r="S402" i="3"/>
  <c r="Q402" i="3"/>
  <c r="M402" i="3"/>
  <c r="U401" i="3"/>
  <c r="S401" i="3"/>
  <c r="Q401" i="3"/>
  <c r="M401" i="3"/>
  <c r="U400" i="3"/>
  <c r="S400" i="3"/>
  <c r="Q400" i="3"/>
  <c r="M400" i="3"/>
  <c r="U399" i="3"/>
  <c r="S399" i="3"/>
  <c r="Q399" i="3"/>
  <c r="M399" i="3"/>
  <c r="U398" i="3"/>
  <c r="S398" i="3"/>
  <c r="Q398" i="3"/>
  <c r="M398" i="3"/>
  <c r="U397" i="3"/>
  <c r="S397" i="3"/>
  <c r="Q397" i="3"/>
  <c r="M397" i="3"/>
  <c r="U396" i="3"/>
  <c r="S396" i="3"/>
  <c r="Q396" i="3"/>
  <c r="M396" i="3"/>
  <c r="U395" i="3"/>
  <c r="S395" i="3"/>
  <c r="Q395" i="3"/>
  <c r="M395" i="3"/>
  <c r="U394" i="3"/>
  <c r="S394" i="3"/>
  <c r="Q394" i="3"/>
  <c r="M394" i="3"/>
  <c r="U393" i="3"/>
  <c r="S393" i="3"/>
  <c r="Q393" i="3"/>
  <c r="M393" i="3"/>
  <c r="U392" i="3"/>
  <c r="S392" i="3"/>
  <c r="Q392" i="3"/>
  <c r="M392" i="3"/>
  <c r="U391" i="3"/>
  <c r="S391" i="3"/>
  <c r="Q391" i="3"/>
  <c r="M391" i="3"/>
  <c r="U390" i="3"/>
  <c r="S390" i="3"/>
  <c r="Q390" i="3"/>
  <c r="M390" i="3"/>
  <c r="U389" i="3"/>
  <c r="S389" i="3"/>
  <c r="Q389" i="3"/>
  <c r="M389" i="3"/>
  <c r="U388" i="3"/>
  <c r="S388" i="3"/>
  <c r="Q388" i="3"/>
  <c r="M388" i="3"/>
  <c r="U387" i="3"/>
  <c r="S387" i="3"/>
  <c r="Q387" i="3"/>
  <c r="M387" i="3"/>
  <c r="U386" i="3"/>
  <c r="S386" i="3"/>
  <c r="Q386" i="3"/>
  <c r="M386" i="3"/>
  <c r="U385" i="3"/>
  <c r="S385" i="3"/>
  <c r="Q385" i="3"/>
  <c r="M385" i="3"/>
  <c r="U384" i="3"/>
  <c r="S384" i="3"/>
  <c r="Q384" i="3"/>
  <c r="M384" i="3"/>
  <c r="U383" i="3"/>
  <c r="S383" i="3"/>
  <c r="Q383" i="3"/>
  <c r="M383" i="3"/>
  <c r="U382" i="3"/>
  <c r="S382" i="3"/>
  <c r="Q382" i="3"/>
  <c r="M382" i="3"/>
  <c r="U381" i="3"/>
  <c r="S381" i="3"/>
  <c r="Q381" i="3"/>
  <c r="M381" i="3"/>
  <c r="U380" i="3"/>
  <c r="S380" i="3"/>
  <c r="Q380" i="3"/>
  <c r="M380" i="3"/>
  <c r="U379" i="3"/>
  <c r="S379" i="3"/>
  <c r="Q379" i="3"/>
  <c r="M379" i="3"/>
  <c r="U378" i="3"/>
  <c r="S378" i="3"/>
  <c r="Q378" i="3"/>
  <c r="M378" i="3"/>
  <c r="U377" i="3"/>
  <c r="S377" i="3"/>
  <c r="Q377" i="3"/>
  <c r="M377" i="3"/>
  <c r="U376" i="3"/>
  <c r="S376" i="3"/>
  <c r="Q376" i="3"/>
  <c r="M376" i="3"/>
  <c r="U375" i="3"/>
  <c r="S375" i="3"/>
  <c r="Q375" i="3"/>
  <c r="M375" i="3"/>
  <c r="U374" i="3"/>
  <c r="S374" i="3"/>
  <c r="Q374" i="3"/>
  <c r="M374" i="3"/>
  <c r="U373" i="3"/>
  <c r="S373" i="3"/>
  <c r="Q373" i="3"/>
  <c r="M373" i="3"/>
  <c r="U372" i="3"/>
  <c r="S372" i="3"/>
  <c r="Q372" i="3"/>
  <c r="M372" i="3"/>
  <c r="U371" i="3"/>
  <c r="S371" i="3"/>
  <c r="Q371" i="3"/>
  <c r="M371" i="3"/>
  <c r="U370" i="3"/>
  <c r="S370" i="3"/>
  <c r="Q370" i="3"/>
  <c r="M370" i="3"/>
  <c r="U369" i="3"/>
  <c r="S369" i="3"/>
  <c r="Q369" i="3"/>
  <c r="M369" i="3"/>
  <c r="U368" i="3"/>
  <c r="S368" i="3"/>
  <c r="Q368" i="3"/>
  <c r="M368" i="3"/>
  <c r="U367" i="3"/>
  <c r="S367" i="3"/>
  <c r="Q367" i="3"/>
  <c r="M367" i="3"/>
  <c r="U366" i="3"/>
  <c r="S366" i="3"/>
  <c r="Q366" i="3"/>
  <c r="M366" i="3"/>
  <c r="U365" i="3"/>
  <c r="S365" i="3"/>
  <c r="Q365" i="3"/>
  <c r="M365" i="3"/>
  <c r="U364" i="3"/>
  <c r="S364" i="3"/>
  <c r="Q364" i="3"/>
  <c r="M364" i="3"/>
  <c r="U363" i="3"/>
  <c r="S363" i="3"/>
  <c r="Q363" i="3"/>
  <c r="M363" i="3"/>
  <c r="U362" i="3"/>
  <c r="S362" i="3"/>
  <c r="Q362" i="3"/>
  <c r="M362" i="3"/>
  <c r="U361" i="3"/>
  <c r="S361" i="3"/>
  <c r="Q361" i="3"/>
  <c r="M361" i="3"/>
  <c r="U360" i="3"/>
  <c r="S360" i="3"/>
  <c r="Q360" i="3"/>
  <c r="M360" i="3"/>
  <c r="U359" i="3"/>
  <c r="S359" i="3"/>
  <c r="Q359" i="3"/>
  <c r="M359" i="3"/>
  <c r="U358" i="3"/>
  <c r="S358" i="3"/>
  <c r="Q358" i="3"/>
  <c r="M358" i="3"/>
  <c r="U357" i="3"/>
  <c r="S357" i="3"/>
  <c r="Q357" i="3"/>
  <c r="M357" i="3"/>
  <c r="U356" i="3"/>
  <c r="S356" i="3"/>
  <c r="Q356" i="3"/>
  <c r="M356" i="3"/>
  <c r="U355" i="3"/>
  <c r="S355" i="3"/>
  <c r="Q355" i="3"/>
  <c r="M355" i="3"/>
  <c r="U354" i="3"/>
  <c r="S354" i="3"/>
  <c r="Q354" i="3"/>
  <c r="M354" i="3"/>
  <c r="U353" i="3"/>
  <c r="S353" i="3"/>
  <c r="Q353" i="3"/>
  <c r="M353" i="3"/>
  <c r="U352" i="3"/>
  <c r="S352" i="3"/>
  <c r="Q352" i="3"/>
  <c r="M352" i="3"/>
  <c r="U351" i="3"/>
  <c r="S351" i="3"/>
  <c r="Q351" i="3"/>
  <c r="M351" i="3"/>
  <c r="U350" i="3"/>
  <c r="S350" i="3"/>
  <c r="Q350" i="3"/>
  <c r="M350" i="3"/>
  <c r="U349" i="3"/>
  <c r="S349" i="3"/>
  <c r="Q349" i="3"/>
  <c r="M349" i="3"/>
  <c r="U348" i="3"/>
  <c r="S348" i="3"/>
  <c r="Q348" i="3"/>
  <c r="M348" i="3"/>
  <c r="U347" i="3"/>
  <c r="S347" i="3"/>
  <c r="Q347" i="3"/>
  <c r="M347" i="3"/>
  <c r="U346" i="3"/>
  <c r="S346" i="3"/>
  <c r="Q346" i="3"/>
  <c r="M346" i="3"/>
  <c r="U345" i="3"/>
  <c r="S345" i="3"/>
  <c r="Q345" i="3"/>
  <c r="M345" i="3"/>
  <c r="U344" i="3"/>
  <c r="S344" i="3"/>
  <c r="Q344" i="3"/>
  <c r="M344" i="3"/>
  <c r="U343" i="3"/>
  <c r="S343" i="3"/>
  <c r="Q343" i="3"/>
  <c r="M343" i="3"/>
  <c r="U342" i="3"/>
  <c r="S342" i="3"/>
  <c r="Q342" i="3"/>
  <c r="M342" i="3"/>
  <c r="U341" i="3"/>
  <c r="S341" i="3"/>
  <c r="Q341" i="3"/>
  <c r="M341" i="3"/>
  <c r="U340" i="3"/>
  <c r="S340" i="3"/>
  <c r="Q340" i="3"/>
  <c r="M340" i="3"/>
  <c r="U339" i="3"/>
  <c r="S339" i="3"/>
  <c r="Q339" i="3"/>
  <c r="M339" i="3"/>
  <c r="U338" i="3"/>
  <c r="S338" i="3"/>
  <c r="Q338" i="3"/>
  <c r="M338" i="3"/>
  <c r="U337" i="3"/>
  <c r="S337" i="3"/>
  <c r="Q337" i="3"/>
  <c r="M337" i="3"/>
  <c r="U336" i="3"/>
  <c r="S336" i="3"/>
  <c r="Q336" i="3"/>
  <c r="M336" i="3"/>
  <c r="U335" i="3"/>
  <c r="S335" i="3"/>
  <c r="Q335" i="3"/>
  <c r="M335" i="3"/>
  <c r="U334" i="3"/>
  <c r="S334" i="3"/>
  <c r="Q334" i="3"/>
  <c r="M334" i="3"/>
  <c r="U333" i="3"/>
  <c r="S333" i="3"/>
  <c r="Q333" i="3"/>
  <c r="M333" i="3"/>
  <c r="U332" i="3"/>
  <c r="S332" i="3"/>
  <c r="Q332" i="3"/>
  <c r="M332" i="3"/>
  <c r="U331" i="3"/>
  <c r="S331" i="3"/>
  <c r="Q331" i="3"/>
  <c r="M331" i="3"/>
  <c r="U330" i="3"/>
  <c r="S330" i="3"/>
  <c r="Q330" i="3"/>
  <c r="M330" i="3"/>
  <c r="U329" i="3"/>
  <c r="S329" i="3"/>
  <c r="Q329" i="3"/>
  <c r="M329" i="3"/>
  <c r="U328" i="3"/>
  <c r="S328" i="3"/>
  <c r="Q328" i="3"/>
  <c r="M328" i="3"/>
  <c r="U327" i="3"/>
  <c r="S327" i="3"/>
  <c r="Q327" i="3"/>
  <c r="M327" i="3"/>
  <c r="U326" i="3"/>
  <c r="S326" i="3"/>
  <c r="Q326" i="3"/>
  <c r="M326" i="3"/>
  <c r="U325" i="3"/>
  <c r="S325" i="3"/>
  <c r="Q325" i="3"/>
  <c r="M325" i="3"/>
  <c r="U324" i="3"/>
  <c r="S324" i="3"/>
  <c r="Q324" i="3"/>
  <c r="M324" i="3"/>
  <c r="U323" i="3"/>
  <c r="S323" i="3"/>
  <c r="Q323" i="3"/>
  <c r="M323" i="3"/>
  <c r="U322" i="3"/>
  <c r="S322" i="3"/>
  <c r="Q322" i="3"/>
  <c r="M322" i="3"/>
  <c r="U321" i="3"/>
  <c r="S321" i="3"/>
  <c r="Q321" i="3"/>
  <c r="M321" i="3"/>
  <c r="U320" i="3"/>
  <c r="S320" i="3"/>
  <c r="Q320" i="3"/>
  <c r="M320" i="3"/>
  <c r="U319" i="3"/>
  <c r="S319" i="3"/>
  <c r="Q319" i="3"/>
  <c r="M319" i="3"/>
  <c r="U318" i="3"/>
  <c r="S318" i="3"/>
  <c r="Q318" i="3"/>
  <c r="M318" i="3"/>
  <c r="U317" i="3"/>
  <c r="S317" i="3"/>
  <c r="Q317" i="3"/>
  <c r="M317" i="3"/>
  <c r="U316" i="3"/>
  <c r="S316" i="3"/>
  <c r="Q316" i="3"/>
  <c r="M316" i="3"/>
  <c r="U315" i="3"/>
  <c r="S315" i="3"/>
  <c r="Q315" i="3"/>
  <c r="M315" i="3"/>
  <c r="U314" i="3"/>
  <c r="S314" i="3"/>
  <c r="Q314" i="3"/>
  <c r="M314" i="3"/>
  <c r="U313" i="3"/>
  <c r="S313" i="3"/>
  <c r="Q313" i="3"/>
  <c r="M313" i="3"/>
  <c r="U312" i="3"/>
  <c r="S312" i="3"/>
  <c r="Q312" i="3"/>
  <c r="M312" i="3"/>
  <c r="U311" i="3"/>
  <c r="S311" i="3"/>
  <c r="Q311" i="3"/>
  <c r="M311" i="3"/>
  <c r="U310" i="3"/>
  <c r="S310" i="3"/>
  <c r="Q310" i="3"/>
  <c r="M310" i="3"/>
  <c r="U309" i="3"/>
  <c r="S309" i="3"/>
  <c r="Q309" i="3"/>
  <c r="M309" i="3"/>
  <c r="U308" i="3"/>
  <c r="S308" i="3"/>
  <c r="Q308" i="3"/>
  <c r="M308" i="3"/>
  <c r="U307" i="3"/>
  <c r="S307" i="3"/>
  <c r="Q307" i="3"/>
  <c r="M307" i="3"/>
  <c r="U306" i="3"/>
  <c r="S306" i="3"/>
  <c r="Q306" i="3"/>
  <c r="M306" i="3"/>
  <c r="U305" i="3"/>
  <c r="S305" i="3"/>
  <c r="Q305" i="3"/>
  <c r="M305" i="3"/>
  <c r="U304" i="3"/>
  <c r="S304" i="3"/>
  <c r="Q304" i="3"/>
  <c r="M304" i="3"/>
  <c r="U303" i="3"/>
  <c r="S303" i="3"/>
  <c r="Q303" i="3"/>
  <c r="M303" i="3"/>
  <c r="U302" i="3"/>
  <c r="S302" i="3"/>
  <c r="Q302" i="3"/>
  <c r="M302" i="3"/>
  <c r="U301" i="3"/>
  <c r="S301" i="3"/>
  <c r="Q301" i="3"/>
  <c r="M301" i="3"/>
  <c r="U300" i="3"/>
  <c r="S300" i="3"/>
  <c r="Q300" i="3"/>
  <c r="M300" i="3"/>
  <c r="U299" i="3"/>
  <c r="S299" i="3"/>
  <c r="Q299" i="3"/>
  <c r="M299" i="3"/>
  <c r="U298" i="3"/>
  <c r="S298" i="3"/>
  <c r="Q298" i="3"/>
  <c r="M298" i="3"/>
  <c r="U297" i="3"/>
  <c r="S297" i="3"/>
  <c r="Q297" i="3"/>
  <c r="M297" i="3"/>
  <c r="U296" i="3"/>
  <c r="S296" i="3"/>
  <c r="Q296" i="3"/>
  <c r="M296" i="3"/>
  <c r="U295" i="3"/>
  <c r="S295" i="3"/>
  <c r="Q295" i="3"/>
  <c r="M295" i="3"/>
  <c r="U294" i="3"/>
  <c r="S294" i="3"/>
  <c r="Q294" i="3"/>
  <c r="M294" i="3"/>
  <c r="U293" i="3"/>
  <c r="S293" i="3"/>
  <c r="M293" i="3"/>
  <c r="U292" i="3"/>
  <c r="S292" i="3"/>
  <c r="M292" i="3"/>
  <c r="U291" i="3"/>
  <c r="S291" i="3"/>
  <c r="M291" i="3"/>
  <c r="V291" i="3" s="1"/>
  <c r="U290" i="3"/>
  <c r="S290" i="3"/>
  <c r="Q290" i="3"/>
  <c r="M290" i="3"/>
  <c r="U289" i="3"/>
  <c r="S289" i="3"/>
  <c r="Q289" i="3"/>
  <c r="M289" i="3"/>
  <c r="U288" i="3"/>
  <c r="S288" i="3"/>
  <c r="Q288" i="3"/>
  <c r="M288" i="3"/>
  <c r="U287" i="3"/>
  <c r="S287" i="3"/>
  <c r="Q287" i="3"/>
  <c r="M287" i="3"/>
  <c r="U286" i="3"/>
  <c r="S286" i="3"/>
  <c r="Q286" i="3"/>
  <c r="M286" i="3"/>
  <c r="U285" i="3"/>
  <c r="S285" i="3"/>
  <c r="Q285" i="3"/>
  <c r="M285" i="3"/>
  <c r="U284" i="3"/>
  <c r="S284" i="3"/>
  <c r="Q284" i="3"/>
  <c r="M284" i="3"/>
  <c r="U283" i="3"/>
  <c r="S283" i="3"/>
  <c r="Q283" i="3"/>
  <c r="M283" i="3"/>
  <c r="U282" i="3"/>
  <c r="S282" i="3"/>
  <c r="Q282" i="3"/>
  <c r="M282" i="3"/>
  <c r="U281" i="3"/>
  <c r="S281" i="3"/>
  <c r="Q281" i="3"/>
  <c r="M281" i="3"/>
  <c r="U280" i="3"/>
  <c r="S280" i="3"/>
  <c r="Q280" i="3"/>
  <c r="M280" i="3"/>
  <c r="U279" i="3"/>
  <c r="S279" i="3"/>
  <c r="Q279" i="3"/>
  <c r="M279" i="3"/>
  <c r="U278" i="3"/>
  <c r="S278" i="3"/>
  <c r="Q278" i="3"/>
  <c r="M278" i="3"/>
  <c r="U277" i="3"/>
  <c r="S277" i="3"/>
  <c r="Q277" i="3"/>
  <c r="M277" i="3"/>
  <c r="U276" i="3"/>
  <c r="S276" i="3"/>
  <c r="Q276" i="3"/>
  <c r="M276" i="3"/>
  <c r="U275" i="3"/>
  <c r="S275" i="3"/>
  <c r="Q275" i="3"/>
  <c r="M275" i="3"/>
  <c r="U274" i="3"/>
  <c r="S274" i="3"/>
  <c r="Q274" i="3"/>
  <c r="M274" i="3"/>
  <c r="U273" i="3"/>
  <c r="S273" i="3"/>
  <c r="Q273" i="3"/>
  <c r="M273" i="3"/>
  <c r="U272" i="3"/>
  <c r="S272" i="3"/>
  <c r="Q272" i="3"/>
  <c r="M272" i="3"/>
  <c r="U271" i="3"/>
  <c r="S271" i="3"/>
  <c r="Q271" i="3"/>
  <c r="M271" i="3"/>
  <c r="U270" i="3"/>
  <c r="S270" i="3"/>
  <c r="Q270" i="3"/>
  <c r="M270" i="3"/>
  <c r="U269" i="3"/>
  <c r="S269" i="3"/>
  <c r="Q269" i="3"/>
  <c r="M269" i="3"/>
  <c r="U268" i="3"/>
  <c r="S268" i="3"/>
  <c r="Q268" i="3"/>
  <c r="M268" i="3"/>
  <c r="U267" i="3"/>
  <c r="S267" i="3"/>
  <c r="Q267" i="3"/>
  <c r="M267" i="3"/>
  <c r="U266" i="3"/>
  <c r="S266" i="3"/>
  <c r="Q266" i="3"/>
  <c r="M266" i="3"/>
  <c r="U265" i="3"/>
  <c r="S265" i="3"/>
  <c r="Q265" i="3"/>
  <c r="M265" i="3"/>
  <c r="U264" i="3"/>
  <c r="S264" i="3"/>
  <c r="Q264" i="3"/>
  <c r="M264" i="3"/>
  <c r="U263" i="3"/>
  <c r="S263" i="3"/>
  <c r="Q263" i="3"/>
  <c r="M263" i="3"/>
  <c r="U262" i="3"/>
  <c r="S262" i="3"/>
  <c r="Q262" i="3"/>
  <c r="M262" i="3"/>
  <c r="U261" i="3"/>
  <c r="S261" i="3"/>
  <c r="Q261" i="3"/>
  <c r="M261" i="3"/>
  <c r="U260" i="3"/>
  <c r="S260" i="3"/>
  <c r="Q260" i="3"/>
  <c r="M260" i="3"/>
  <c r="U259" i="3"/>
  <c r="S259" i="3"/>
  <c r="Q259" i="3"/>
  <c r="M259" i="3"/>
  <c r="U258" i="3"/>
  <c r="S258" i="3"/>
  <c r="Q258" i="3"/>
  <c r="M258" i="3"/>
  <c r="U257" i="3"/>
  <c r="S257" i="3"/>
  <c r="Q257" i="3"/>
  <c r="M257" i="3"/>
  <c r="U256" i="3"/>
  <c r="S256" i="3"/>
  <c r="Q256" i="3"/>
  <c r="M256" i="3"/>
  <c r="U255" i="3"/>
  <c r="S255" i="3"/>
  <c r="Q255" i="3"/>
  <c r="M255" i="3"/>
  <c r="U254" i="3"/>
  <c r="S254" i="3"/>
  <c r="Q254" i="3"/>
  <c r="M254" i="3"/>
  <c r="U253" i="3"/>
  <c r="S253" i="3"/>
  <c r="Q253" i="3"/>
  <c r="M253" i="3"/>
  <c r="U252" i="3"/>
  <c r="S252" i="3"/>
  <c r="Q252" i="3"/>
  <c r="M252" i="3"/>
  <c r="U251" i="3"/>
  <c r="S251" i="3"/>
  <c r="Q251" i="3"/>
  <c r="M251" i="3"/>
  <c r="U250" i="3"/>
  <c r="S250" i="3"/>
  <c r="Q250" i="3"/>
  <c r="M250" i="3"/>
  <c r="U249" i="3"/>
  <c r="S249" i="3"/>
  <c r="Q249" i="3"/>
  <c r="M249" i="3"/>
  <c r="U248" i="3"/>
  <c r="S248" i="3"/>
  <c r="Q248" i="3"/>
  <c r="M248" i="3"/>
  <c r="U247" i="3"/>
  <c r="S247" i="3"/>
  <c r="Q247" i="3"/>
  <c r="M247" i="3"/>
  <c r="U246" i="3"/>
  <c r="S246" i="3"/>
  <c r="Q246" i="3"/>
  <c r="M246" i="3"/>
  <c r="U245" i="3"/>
  <c r="S245" i="3"/>
  <c r="Q245" i="3"/>
  <c r="M245" i="3"/>
  <c r="U244" i="3"/>
  <c r="S244" i="3"/>
  <c r="Q244" i="3"/>
  <c r="M244" i="3"/>
  <c r="U243" i="3"/>
  <c r="S243" i="3"/>
  <c r="Q243" i="3"/>
  <c r="M243" i="3"/>
  <c r="U242" i="3"/>
  <c r="S242" i="3"/>
  <c r="Q242" i="3"/>
  <c r="M242" i="3"/>
  <c r="U241" i="3"/>
  <c r="S241" i="3"/>
  <c r="Q241" i="3"/>
  <c r="M241" i="3"/>
  <c r="U240" i="3"/>
  <c r="S240" i="3"/>
  <c r="Q240" i="3"/>
  <c r="M240" i="3"/>
  <c r="U239" i="3"/>
  <c r="S239" i="3"/>
  <c r="Q239" i="3"/>
  <c r="M239" i="3"/>
  <c r="U238" i="3"/>
  <c r="S238" i="3"/>
  <c r="Q238" i="3"/>
  <c r="M238" i="3"/>
  <c r="U237" i="3"/>
  <c r="S237" i="3"/>
  <c r="Q237" i="3"/>
  <c r="M237" i="3"/>
  <c r="U236" i="3"/>
  <c r="S236" i="3"/>
  <c r="Q236" i="3"/>
  <c r="M236" i="3"/>
  <c r="U235" i="3"/>
  <c r="S235" i="3"/>
  <c r="Q235" i="3"/>
  <c r="M235" i="3"/>
  <c r="U234" i="3"/>
  <c r="S234" i="3"/>
  <c r="Q234" i="3"/>
  <c r="M234" i="3"/>
  <c r="U233" i="3"/>
  <c r="S233" i="3"/>
  <c r="Q233" i="3"/>
  <c r="M233" i="3"/>
  <c r="U232" i="3"/>
  <c r="S232" i="3"/>
  <c r="Q232" i="3"/>
  <c r="M232" i="3"/>
  <c r="U231" i="3"/>
  <c r="S231" i="3"/>
  <c r="Q231" i="3"/>
  <c r="M231" i="3"/>
  <c r="U230" i="3"/>
  <c r="S230" i="3"/>
  <c r="Q230" i="3"/>
  <c r="M230" i="3"/>
  <c r="U229" i="3"/>
  <c r="S229" i="3"/>
  <c r="Q229" i="3"/>
  <c r="M229" i="3"/>
  <c r="U228" i="3"/>
  <c r="S228" i="3"/>
  <c r="Q228" i="3"/>
  <c r="M228" i="3"/>
  <c r="U227" i="3"/>
  <c r="S227" i="3"/>
  <c r="Q227" i="3"/>
  <c r="M227" i="3"/>
  <c r="U226" i="3"/>
  <c r="S226" i="3"/>
  <c r="Q226" i="3"/>
  <c r="M226" i="3"/>
  <c r="U225" i="3"/>
  <c r="S225" i="3"/>
  <c r="Q225" i="3"/>
  <c r="M225" i="3"/>
  <c r="U224" i="3"/>
  <c r="S224" i="3"/>
  <c r="Q224" i="3"/>
  <c r="M224" i="3"/>
  <c r="U223" i="3"/>
  <c r="S223" i="3"/>
  <c r="Q223" i="3"/>
  <c r="M223" i="3"/>
  <c r="U222" i="3"/>
  <c r="S222" i="3"/>
  <c r="Q222" i="3"/>
  <c r="M222" i="3"/>
  <c r="U221" i="3"/>
  <c r="S221" i="3"/>
  <c r="Q221" i="3"/>
  <c r="M221" i="3"/>
  <c r="U220" i="3"/>
  <c r="S220" i="3"/>
  <c r="Q220" i="3"/>
  <c r="M220" i="3"/>
  <c r="U219" i="3"/>
  <c r="S219" i="3"/>
  <c r="Q219" i="3"/>
  <c r="M219" i="3"/>
  <c r="U218" i="3"/>
  <c r="S218" i="3"/>
  <c r="Q218" i="3"/>
  <c r="M218" i="3"/>
  <c r="U217" i="3"/>
  <c r="S217" i="3"/>
  <c r="Q217" i="3"/>
  <c r="M217" i="3"/>
  <c r="U216" i="3"/>
  <c r="S216" i="3"/>
  <c r="Q216" i="3"/>
  <c r="M216" i="3"/>
  <c r="U215" i="3"/>
  <c r="S215" i="3"/>
  <c r="Q215" i="3"/>
  <c r="M215" i="3"/>
  <c r="U214" i="3"/>
  <c r="S214" i="3"/>
  <c r="Q214" i="3"/>
  <c r="M214" i="3"/>
  <c r="U213" i="3"/>
  <c r="S213" i="3"/>
  <c r="Q213" i="3"/>
  <c r="M213" i="3"/>
  <c r="U212" i="3"/>
  <c r="S212" i="3"/>
  <c r="Q212" i="3"/>
  <c r="M212" i="3"/>
  <c r="U211" i="3"/>
  <c r="S211" i="3"/>
  <c r="Q211" i="3"/>
  <c r="M211" i="3"/>
  <c r="U210" i="3"/>
  <c r="S210" i="3"/>
  <c r="Q210" i="3"/>
  <c r="M210" i="3"/>
  <c r="U209" i="3"/>
  <c r="S209" i="3"/>
  <c r="Q209" i="3"/>
  <c r="M209" i="3"/>
  <c r="U208" i="3"/>
  <c r="S208" i="3"/>
  <c r="Q208" i="3"/>
  <c r="M208" i="3"/>
  <c r="U207" i="3"/>
  <c r="S207" i="3"/>
  <c r="Q207" i="3"/>
  <c r="M207" i="3"/>
  <c r="U206" i="3"/>
  <c r="S206" i="3"/>
  <c r="Q206" i="3"/>
  <c r="M206" i="3"/>
  <c r="U205" i="3"/>
  <c r="S205" i="3"/>
  <c r="Q205" i="3"/>
  <c r="M205" i="3"/>
  <c r="U204" i="3"/>
  <c r="S204" i="3"/>
  <c r="Q204" i="3"/>
  <c r="M204" i="3"/>
  <c r="U203" i="3"/>
  <c r="S203" i="3"/>
  <c r="Q203" i="3"/>
  <c r="M203" i="3"/>
  <c r="U202" i="3"/>
  <c r="S202" i="3"/>
  <c r="Q202" i="3"/>
  <c r="M202" i="3"/>
  <c r="U201" i="3"/>
  <c r="S201" i="3"/>
  <c r="Q201" i="3"/>
  <c r="M201" i="3"/>
  <c r="U200" i="3"/>
  <c r="S200" i="3"/>
  <c r="Q200" i="3"/>
  <c r="M200" i="3"/>
  <c r="U199" i="3"/>
  <c r="S199" i="3"/>
  <c r="Q199" i="3"/>
  <c r="M199" i="3"/>
  <c r="U198" i="3"/>
  <c r="S198" i="3"/>
  <c r="Q198" i="3"/>
  <c r="M198" i="3"/>
  <c r="U197" i="3"/>
  <c r="S197" i="3"/>
  <c r="Q197" i="3"/>
  <c r="M197" i="3"/>
  <c r="U196" i="3"/>
  <c r="S196" i="3"/>
  <c r="Q196" i="3"/>
  <c r="M196" i="3"/>
  <c r="U195" i="3"/>
  <c r="S195" i="3"/>
  <c r="Q195" i="3"/>
  <c r="M195" i="3"/>
  <c r="U194" i="3"/>
  <c r="S194" i="3"/>
  <c r="Q194" i="3"/>
  <c r="M194" i="3"/>
  <c r="U193" i="3"/>
  <c r="S193" i="3"/>
  <c r="Q193" i="3"/>
  <c r="M193" i="3"/>
  <c r="U192" i="3"/>
  <c r="S192" i="3"/>
  <c r="Q192" i="3"/>
  <c r="M192" i="3"/>
  <c r="U191" i="3"/>
  <c r="S191" i="3"/>
  <c r="Q191" i="3"/>
  <c r="M191" i="3"/>
  <c r="U190" i="3"/>
  <c r="S190" i="3"/>
  <c r="Q190" i="3"/>
  <c r="M190" i="3"/>
  <c r="U189" i="3"/>
  <c r="S189" i="3"/>
  <c r="Q189" i="3"/>
  <c r="M189" i="3"/>
  <c r="U188" i="3"/>
  <c r="S188" i="3"/>
  <c r="Q188" i="3"/>
  <c r="M188" i="3"/>
  <c r="U187" i="3"/>
  <c r="S187" i="3"/>
  <c r="Q187" i="3"/>
  <c r="M187" i="3"/>
  <c r="AF186" i="3"/>
  <c r="AB186" i="3"/>
  <c r="X186" i="3"/>
  <c r="U186" i="3"/>
  <c r="S186" i="3"/>
  <c r="Q186" i="3"/>
  <c r="M186" i="3"/>
  <c r="AF185" i="3"/>
  <c r="AB185" i="3"/>
  <c r="X185" i="3"/>
  <c r="U185" i="3"/>
  <c r="S185" i="3"/>
  <c r="Q185" i="3"/>
  <c r="M185" i="3"/>
  <c r="AB184" i="3"/>
  <c r="X184" i="3"/>
  <c r="U184" i="3"/>
  <c r="S184" i="3"/>
  <c r="Q184" i="3"/>
  <c r="M184" i="3"/>
  <c r="AB183" i="3"/>
  <c r="X183" i="3"/>
  <c r="U183" i="3"/>
  <c r="S183" i="3"/>
  <c r="Q183" i="3"/>
  <c r="M183" i="3"/>
  <c r="X182" i="3"/>
  <c r="U182" i="3"/>
  <c r="S182" i="3"/>
  <c r="Q182" i="3"/>
  <c r="M182" i="3"/>
  <c r="X181" i="3"/>
  <c r="U181" i="3"/>
  <c r="S181" i="3"/>
  <c r="Q181" i="3"/>
  <c r="M181" i="3"/>
  <c r="X180" i="3"/>
  <c r="U180" i="3"/>
  <c r="S180" i="3"/>
  <c r="Q180" i="3"/>
  <c r="M180" i="3"/>
  <c r="X179" i="3"/>
  <c r="U179" i="3"/>
  <c r="S179" i="3"/>
  <c r="Q179" i="3"/>
  <c r="M179" i="3"/>
  <c r="X178" i="3"/>
  <c r="U178" i="3"/>
  <c r="S178" i="3"/>
  <c r="Q178" i="3"/>
  <c r="M178" i="3"/>
  <c r="X177" i="3"/>
  <c r="U177" i="3"/>
  <c r="S177" i="3"/>
  <c r="Q177" i="3"/>
  <c r="M177" i="3"/>
  <c r="X176" i="3"/>
  <c r="U176" i="3"/>
  <c r="S176" i="3"/>
  <c r="Q176" i="3"/>
  <c r="M176" i="3"/>
  <c r="X175" i="3"/>
  <c r="U175" i="3"/>
  <c r="S175" i="3"/>
  <c r="Q175" i="3"/>
  <c r="M175" i="3"/>
  <c r="X174" i="3"/>
  <c r="U174" i="3"/>
  <c r="S174" i="3"/>
  <c r="Q174" i="3"/>
  <c r="M174" i="3"/>
  <c r="X173" i="3"/>
  <c r="U173" i="3"/>
  <c r="S173" i="3"/>
  <c r="Q173" i="3"/>
  <c r="M173" i="3"/>
  <c r="X172" i="3"/>
  <c r="U172" i="3"/>
  <c r="S172" i="3"/>
  <c r="Q172" i="3"/>
  <c r="M172" i="3"/>
  <c r="X171" i="3"/>
  <c r="U171" i="3"/>
  <c r="S171" i="3"/>
  <c r="Q171" i="3"/>
  <c r="M171" i="3"/>
  <c r="X170" i="3"/>
  <c r="U170" i="3"/>
  <c r="S170" i="3"/>
  <c r="Q170" i="3"/>
  <c r="M170" i="3"/>
  <c r="X169" i="3"/>
  <c r="U169" i="3"/>
  <c r="S169" i="3"/>
  <c r="Q169" i="3"/>
  <c r="M169" i="3"/>
  <c r="X168" i="3"/>
  <c r="U168" i="3"/>
  <c r="S168" i="3"/>
  <c r="Q168" i="3"/>
  <c r="M168" i="3"/>
  <c r="X167" i="3"/>
  <c r="U167" i="3"/>
  <c r="S167" i="3"/>
  <c r="Q167" i="3"/>
  <c r="M167" i="3"/>
  <c r="X166" i="3"/>
  <c r="U166" i="3"/>
  <c r="S166" i="3"/>
  <c r="Q166" i="3"/>
  <c r="M166" i="3"/>
  <c r="X165" i="3"/>
  <c r="U165" i="3"/>
  <c r="S165" i="3"/>
  <c r="Q165" i="3"/>
  <c r="M165" i="3"/>
  <c r="X164" i="3"/>
  <c r="U164" i="3"/>
  <c r="S164" i="3"/>
  <c r="Q164" i="3"/>
  <c r="M164" i="3"/>
  <c r="X163" i="3"/>
  <c r="U163" i="3"/>
  <c r="S163" i="3"/>
  <c r="Q163" i="3"/>
  <c r="M163" i="3"/>
  <c r="X162" i="3"/>
  <c r="U162" i="3"/>
  <c r="S162" i="3"/>
  <c r="Q162" i="3"/>
  <c r="M162" i="3"/>
  <c r="X161" i="3"/>
  <c r="U161" i="3"/>
  <c r="S161" i="3"/>
  <c r="Q161" i="3"/>
  <c r="M161" i="3"/>
  <c r="X160" i="3"/>
  <c r="U160" i="3"/>
  <c r="S160" i="3"/>
  <c r="Q160" i="3"/>
  <c r="M160" i="3"/>
  <c r="X159" i="3"/>
  <c r="U159" i="3"/>
  <c r="S159" i="3"/>
  <c r="Q159" i="3"/>
  <c r="M159" i="3"/>
  <c r="X158" i="3"/>
  <c r="U158" i="3"/>
  <c r="S158" i="3"/>
  <c r="Q158" i="3"/>
  <c r="M158" i="3"/>
  <c r="X157" i="3"/>
  <c r="U157" i="3"/>
  <c r="S157" i="3"/>
  <c r="Q157" i="3"/>
  <c r="M157" i="3"/>
  <c r="X156" i="3"/>
  <c r="U156" i="3"/>
  <c r="S156" i="3"/>
  <c r="Q156" i="3"/>
  <c r="M156" i="3"/>
  <c r="AF155" i="3"/>
  <c r="AD155" i="3"/>
  <c r="AB155" i="3"/>
  <c r="X155" i="3"/>
  <c r="U155" i="3"/>
  <c r="S155" i="3"/>
  <c r="Q155" i="3"/>
  <c r="M155" i="3"/>
  <c r="AF154" i="3"/>
  <c r="AD154" i="3"/>
  <c r="AB154" i="3"/>
  <c r="X154" i="3"/>
  <c r="U154" i="3"/>
  <c r="S154" i="3"/>
  <c r="Q154" i="3"/>
  <c r="M154" i="3"/>
  <c r="AF153" i="3"/>
  <c r="AD153" i="3"/>
  <c r="AB153" i="3"/>
  <c r="X153" i="3"/>
  <c r="U153" i="3"/>
  <c r="S153" i="3"/>
  <c r="Q153" i="3"/>
  <c r="M153" i="3"/>
  <c r="AF152" i="3"/>
  <c r="AD152" i="3"/>
  <c r="AB152" i="3"/>
  <c r="X152" i="3"/>
  <c r="U152" i="3"/>
  <c r="S152" i="3"/>
  <c r="Q152" i="3"/>
  <c r="M152" i="3"/>
  <c r="AF151" i="3"/>
  <c r="AD151" i="3"/>
  <c r="AB151" i="3"/>
  <c r="U151" i="3"/>
  <c r="S151" i="3"/>
  <c r="Q151" i="3"/>
  <c r="M151" i="3"/>
  <c r="AF150" i="3"/>
  <c r="AD150" i="3"/>
  <c r="AB150" i="3"/>
  <c r="U150" i="3"/>
  <c r="S150" i="3"/>
  <c r="Q150" i="3"/>
  <c r="M150" i="3"/>
  <c r="AF149" i="3"/>
  <c r="AD149" i="3"/>
  <c r="AB149" i="3"/>
  <c r="U149" i="3"/>
  <c r="S149" i="3"/>
  <c r="Q149" i="3"/>
  <c r="M149" i="3"/>
  <c r="AF148" i="3"/>
  <c r="AD148" i="3"/>
  <c r="AB148" i="3"/>
  <c r="U148" i="3"/>
  <c r="S148" i="3"/>
  <c r="Q148" i="3"/>
  <c r="M148" i="3"/>
  <c r="AF147" i="3"/>
  <c r="AD147" i="3"/>
  <c r="AB147" i="3"/>
  <c r="U147" i="3"/>
  <c r="S147" i="3"/>
  <c r="Q147" i="3"/>
  <c r="M147" i="3"/>
  <c r="AF146" i="3"/>
  <c r="AD146" i="3"/>
  <c r="AB146" i="3"/>
  <c r="U146" i="3"/>
  <c r="S146" i="3"/>
  <c r="Q146" i="3"/>
  <c r="M146" i="3"/>
  <c r="AF145" i="3"/>
  <c r="AD145" i="3"/>
  <c r="AB145" i="3"/>
  <c r="U145" i="3"/>
  <c r="S145" i="3"/>
  <c r="Q145" i="3"/>
  <c r="M145" i="3"/>
  <c r="AF144" i="3"/>
  <c r="AD144" i="3"/>
  <c r="AB144" i="3"/>
  <c r="U144" i="3"/>
  <c r="S144" i="3"/>
  <c r="Q144" i="3"/>
  <c r="M144" i="3"/>
  <c r="AF143" i="3"/>
  <c r="AD143" i="3"/>
  <c r="AB143" i="3"/>
  <c r="U143" i="3"/>
  <c r="S143" i="3"/>
  <c r="Q143" i="3"/>
  <c r="M143" i="3"/>
  <c r="AF142" i="3"/>
  <c r="AD142" i="3"/>
  <c r="AB142" i="3"/>
  <c r="X142" i="3"/>
  <c r="U142" i="3"/>
  <c r="S142" i="3"/>
  <c r="Q142" i="3"/>
  <c r="M142" i="3"/>
  <c r="AF141" i="3"/>
  <c r="AD141" i="3"/>
  <c r="AB141" i="3"/>
  <c r="X141" i="3"/>
  <c r="U141" i="3"/>
  <c r="S141" i="3"/>
  <c r="Q141" i="3"/>
  <c r="M141" i="3"/>
  <c r="AF140" i="3"/>
  <c r="AD140" i="3"/>
  <c r="AB140" i="3"/>
  <c r="X140" i="3"/>
  <c r="U140" i="3"/>
  <c r="S140" i="3"/>
  <c r="Q140" i="3"/>
  <c r="M140" i="3"/>
  <c r="AF139" i="3"/>
  <c r="AD139" i="3"/>
  <c r="AB139" i="3"/>
  <c r="X139" i="3"/>
  <c r="U139" i="3"/>
  <c r="S139" i="3"/>
  <c r="Q139" i="3"/>
  <c r="M139" i="3"/>
  <c r="AF138" i="3"/>
  <c r="AD138" i="3"/>
  <c r="AB138" i="3"/>
  <c r="X138" i="3"/>
  <c r="U138" i="3"/>
  <c r="S138" i="3"/>
  <c r="Q138" i="3"/>
  <c r="M138" i="3"/>
  <c r="AF137" i="3"/>
  <c r="AD137" i="3"/>
  <c r="AB137" i="3"/>
  <c r="X137" i="3"/>
  <c r="U137" i="3"/>
  <c r="S137" i="3"/>
  <c r="Q137" i="3"/>
  <c r="M137" i="3"/>
  <c r="AF136" i="3"/>
  <c r="AD136" i="3"/>
  <c r="AB136" i="3"/>
  <c r="X136" i="3"/>
  <c r="U136" i="3"/>
  <c r="S136" i="3"/>
  <c r="Q136" i="3"/>
  <c r="M136" i="3"/>
  <c r="AF135" i="3"/>
  <c r="AD135" i="3"/>
  <c r="AB135" i="3"/>
  <c r="X135" i="3"/>
  <c r="U135" i="3"/>
  <c r="S135" i="3"/>
  <c r="Q135" i="3"/>
  <c r="M135" i="3"/>
  <c r="AF134" i="3"/>
  <c r="AD134" i="3"/>
  <c r="AB134" i="3"/>
  <c r="X134" i="3"/>
  <c r="U134" i="3"/>
  <c r="S134" i="3"/>
  <c r="Q134" i="3"/>
  <c r="M134" i="3"/>
  <c r="AF133" i="3"/>
  <c r="AD133" i="3"/>
  <c r="AB133" i="3"/>
  <c r="X133" i="3"/>
  <c r="U133" i="3"/>
  <c r="S133" i="3"/>
  <c r="Q133" i="3"/>
  <c r="M133" i="3"/>
  <c r="AF132" i="3"/>
  <c r="AD132" i="3"/>
  <c r="AB132" i="3"/>
  <c r="X132" i="3"/>
  <c r="U132" i="3"/>
  <c r="S132" i="3"/>
  <c r="Q132" i="3"/>
  <c r="M132" i="3"/>
  <c r="AF131" i="3"/>
  <c r="AD131" i="3"/>
  <c r="AB131" i="3"/>
  <c r="X131" i="3"/>
  <c r="U131" i="3"/>
  <c r="S131" i="3"/>
  <c r="Q131" i="3"/>
  <c r="M131" i="3"/>
  <c r="AF130" i="3"/>
  <c r="AD130" i="3"/>
  <c r="AB130" i="3"/>
  <c r="X130" i="3"/>
  <c r="U130" i="3"/>
  <c r="S130" i="3"/>
  <c r="Q130" i="3"/>
  <c r="M130" i="3"/>
  <c r="AF129" i="3"/>
  <c r="AD129" i="3"/>
  <c r="AB129" i="3"/>
  <c r="X129" i="3"/>
  <c r="U129" i="3"/>
  <c r="S129" i="3"/>
  <c r="Q129" i="3"/>
  <c r="M129" i="3"/>
  <c r="AF128" i="3"/>
  <c r="AD128" i="3"/>
  <c r="AB128" i="3"/>
  <c r="X128" i="3"/>
  <c r="U128" i="3"/>
  <c r="S128" i="3"/>
  <c r="Q128" i="3"/>
  <c r="M128" i="3"/>
  <c r="AF127" i="3"/>
  <c r="AD127" i="3"/>
  <c r="AB127" i="3"/>
  <c r="X127" i="3"/>
  <c r="U127" i="3"/>
  <c r="S127" i="3"/>
  <c r="Q127" i="3"/>
  <c r="M127" i="3"/>
  <c r="AF126" i="3"/>
  <c r="AD126" i="3"/>
  <c r="AB126" i="3"/>
  <c r="X126" i="3"/>
  <c r="U126" i="3"/>
  <c r="S126" i="3"/>
  <c r="Q126" i="3"/>
  <c r="M126" i="3"/>
  <c r="AF125" i="3"/>
  <c r="AD125" i="3"/>
  <c r="AB125" i="3"/>
  <c r="X125" i="3"/>
  <c r="U125" i="3"/>
  <c r="S125" i="3"/>
  <c r="Q125" i="3"/>
  <c r="M125" i="3"/>
  <c r="AF124" i="3"/>
  <c r="AD124" i="3"/>
  <c r="AB124" i="3"/>
  <c r="X124" i="3"/>
  <c r="U124" i="3"/>
  <c r="S124" i="3"/>
  <c r="Q124" i="3"/>
  <c r="M124" i="3"/>
  <c r="AF123" i="3"/>
  <c r="AD123" i="3"/>
  <c r="AB123" i="3"/>
  <c r="X123" i="3"/>
  <c r="U123" i="3"/>
  <c r="S123" i="3"/>
  <c r="Q123" i="3"/>
  <c r="M123" i="3"/>
  <c r="AF122" i="3"/>
  <c r="AD122" i="3"/>
  <c r="AB122" i="3"/>
  <c r="X122" i="3"/>
  <c r="U122" i="3"/>
  <c r="S122" i="3"/>
  <c r="Q122" i="3"/>
  <c r="M122" i="3"/>
  <c r="AF121" i="3"/>
  <c r="AD121" i="3"/>
  <c r="AB121" i="3"/>
  <c r="X121" i="3"/>
  <c r="U121" i="3"/>
  <c r="S121" i="3"/>
  <c r="Q121" i="3"/>
  <c r="M121" i="3"/>
  <c r="AF120" i="3"/>
  <c r="AD120" i="3"/>
  <c r="AB120" i="3"/>
  <c r="X120" i="3"/>
  <c r="U120" i="3"/>
  <c r="S120" i="3"/>
  <c r="Q120" i="3"/>
  <c r="M120" i="3"/>
  <c r="AF119" i="3"/>
  <c r="AD119" i="3"/>
  <c r="AB119" i="3"/>
  <c r="X119" i="3"/>
  <c r="U119" i="3"/>
  <c r="S119" i="3"/>
  <c r="Q119" i="3"/>
  <c r="M119" i="3"/>
  <c r="AF118" i="3"/>
  <c r="AD118" i="3"/>
  <c r="AB118" i="3"/>
  <c r="X118" i="3"/>
  <c r="U118" i="3"/>
  <c r="S118" i="3"/>
  <c r="Q118" i="3"/>
  <c r="M118" i="3"/>
  <c r="AF117" i="3"/>
  <c r="AD117" i="3"/>
  <c r="AB117" i="3"/>
  <c r="X117" i="3"/>
  <c r="U117" i="3"/>
  <c r="S117" i="3"/>
  <c r="Q117" i="3"/>
  <c r="M117" i="3"/>
  <c r="AF116" i="3"/>
  <c r="AD116" i="3"/>
  <c r="AB116" i="3"/>
  <c r="X116" i="3"/>
  <c r="U116" i="3"/>
  <c r="S116" i="3"/>
  <c r="Q116" i="3"/>
  <c r="M116" i="3"/>
  <c r="AF115" i="3"/>
  <c r="AD115" i="3"/>
  <c r="AB115" i="3"/>
  <c r="X115" i="3"/>
  <c r="U115" i="3"/>
  <c r="S115" i="3"/>
  <c r="Q115" i="3"/>
  <c r="M115" i="3"/>
  <c r="AF114" i="3"/>
  <c r="AD114" i="3"/>
  <c r="AB114" i="3"/>
  <c r="X114" i="3"/>
  <c r="U114" i="3"/>
  <c r="S114" i="3"/>
  <c r="Q114" i="3"/>
  <c r="M114" i="3"/>
  <c r="AF113" i="3"/>
  <c r="AD113" i="3"/>
  <c r="AB113" i="3"/>
  <c r="X113" i="3"/>
  <c r="U113" i="3"/>
  <c r="S113" i="3"/>
  <c r="Q113" i="3"/>
  <c r="M113" i="3"/>
  <c r="AF112" i="3"/>
  <c r="AD112" i="3"/>
  <c r="AB112" i="3"/>
  <c r="X112" i="3"/>
  <c r="U112" i="3"/>
  <c r="S112" i="3"/>
  <c r="Q112" i="3"/>
  <c r="M112" i="3"/>
  <c r="AF111" i="3"/>
  <c r="AD111" i="3"/>
  <c r="AB111" i="3"/>
  <c r="X111" i="3"/>
  <c r="U111" i="3"/>
  <c r="S111" i="3"/>
  <c r="Q111" i="3"/>
  <c r="M111" i="3"/>
  <c r="AF110" i="3"/>
  <c r="AD110" i="3"/>
  <c r="AB110" i="3"/>
  <c r="X110" i="3"/>
  <c r="U110" i="3"/>
  <c r="S110" i="3"/>
  <c r="Q110" i="3"/>
  <c r="M110" i="3"/>
  <c r="AF109" i="3"/>
  <c r="AD109" i="3"/>
  <c r="AB109" i="3"/>
  <c r="X109" i="3"/>
  <c r="U109" i="3"/>
  <c r="S109" i="3"/>
  <c r="Q109" i="3"/>
  <c r="M109" i="3"/>
  <c r="AF108" i="3"/>
  <c r="AD108" i="3"/>
  <c r="AB108" i="3"/>
  <c r="X108" i="3"/>
  <c r="U108" i="3"/>
  <c r="S108" i="3"/>
  <c r="Q108" i="3"/>
  <c r="M108" i="3"/>
  <c r="AF107" i="3"/>
  <c r="AD107" i="3"/>
  <c r="AB107" i="3"/>
  <c r="X107" i="3"/>
  <c r="U107" i="3"/>
  <c r="S107" i="3"/>
  <c r="Q107" i="3"/>
  <c r="M107" i="3"/>
  <c r="AF106" i="3"/>
  <c r="AD106" i="3"/>
  <c r="AB106" i="3"/>
  <c r="X106" i="3"/>
  <c r="U106" i="3"/>
  <c r="S106" i="3"/>
  <c r="Q106" i="3"/>
  <c r="M106" i="3"/>
  <c r="AF105" i="3"/>
  <c r="AD105" i="3"/>
  <c r="AB105" i="3"/>
  <c r="X105" i="3"/>
  <c r="U105" i="3"/>
  <c r="S105" i="3"/>
  <c r="Q105" i="3"/>
  <c r="M105" i="3"/>
  <c r="AF104" i="3"/>
  <c r="AD104" i="3"/>
  <c r="AB104" i="3"/>
  <c r="X104" i="3"/>
  <c r="U104" i="3"/>
  <c r="S104" i="3"/>
  <c r="Q104" i="3"/>
  <c r="M104" i="3"/>
  <c r="AF103" i="3"/>
  <c r="AD103" i="3"/>
  <c r="AB103" i="3"/>
  <c r="X103" i="3"/>
  <c r="U103" i="3"/>
  <c r="S103" i="3"/>
  <c r="Q103" i="3"/>
  <c r="M103" i="3"/>
  <c r="AF102" i="3"/>
  <c r="AD102" i="3"/>
  <c r="AB102" i="3"/>
  <c r="X102" i="3"/>
  <c r="U102" i="3"/>
  <c r="S102" i="3"/>
  <c r="Q102" i="3"/>
  <c r="M102" i="3"/>
  <c r="AF101" i="3"/>
  <c r="AD101" i="3"/>
  <c r="AB101" i="3"/>
  <c r="X101" i="3"/>
  <c r="U101" i="3"/>
  <c r="S101" i="3"/>
  <c r="Q101" i="3"/>
  <c r="M101" i="3"/>
  <c r="AF100" i="3"/>
  <c r="AD100" i="3"/>
  <c r="AB100" i="3"/>
  <c r="X100" i="3"/>
  <c r="U100" i="3"/>
  <c r="S100" i="3"/>
  <c r="Q100" i="3"/>
  <c r="M100" i="3"/>
  <c r="AF99" i="3"/>
  <c r="AD99" i="3"/>
  <c r="AB99" i="3"/>
  <c r="X99" i="3"/>
  <c r="U99" i="3"/>
  <c r="S99" i="3"/>
  <c r="Q99" i="3"/>
  <c r="M99" i="3"/>
  <c r="AF98" i="3"/>
  <c r="AD98" i="3"/>
  <c r="AB98" i="3"/>
  <c r="X98" i="3"/>
  <c r="U98" i="3"/>
  <c r="S98" i="3"/>
  <c r="Q98" i="3"/>
  <c r="M98" i="3"/>
  <c r="AF97" i="3"/>
  <c r="AD97" i="3"/>
  <c r="AB97" i="3"/>
  <c r="X97" i="3"/>
  <c r="U97" i="3"/>
  <c r="S97" i="3"/>
  <c r="Q97" i="3"/>
  <c r="M97" i="3"/>
  <c r="AF96" i="3"/>
  <c r="AD96" i="3"/>
  <c r="AB96" i="3"/>
  <c r="X96" i="3"/>
  <c r="U96" i="3"/>
  <c r="S96" i="3"/>
  <c r="Q96" i="3"/>
  <c r="M96" i="3"/>
  <c r="AF95" i="3"/>
  <c r="AD95" i="3"/>
  <c r="AB95" i="3"/>
  <c r="X95" i="3"/>
  <c r="U95" i="3"/>
  <c r="S95" i="3"/>
  <c r="Q95" i="3"/>
  <c r="M95" i="3"/>
  <c r="AF94" i="3"/>
  <c r="AD94" i="3"/>
  <c r="AB94" i="3"/>
  <c r="X94" i="3"/>
  <c r="U94" i="3"/>
  <c r="S94" i="3"/>
  <c r="Q94" i="3"/>
  <c r="M94" i="3"/>
  <c r="AF93" i="3"/>
  <c r="AD93" i="3"/>
  <c r="AB93" i="3"/>
  <c r="X93" i="3"/>
  <c r="U93" i="3"/>
  <c r="S93" i="3"/>
  <c r="Q93" i="3"/>
  <c r="M93" i="3"/>
  <c r="AF92" i="3"/>
  <c r="AD92" i="3"/>
  <c r="AB92" i="3"/>
  <c r="X92" i="3"/>
  <c r="U92" i="3"/>
  <c r="S92" i="3"/>
  <c r="Q92" i="3"/>
  <c r="M92" i="3"/>
  <c r="AF91" i="3"/>
  <c r="AD91" i="3"/>
  <c r="AB91" i="3"/>
  <c r="X91" i="3"/>
  <c r="U91" i="3"/>
  <c r="S91" i="3"/>
  <c r="Q91" i="3"/>
  <c r="M91" i="3"/>
  <c r="AF90" i="3"/>
  <c r="AD90" i="3"/>
  <c r="AB90" i="3"/>
  <c r="X90" i="3"/>
  <c r="U90" i="3"/>
  <c r="S90" i="3"/>
  <c r="Q90" i="3"/>
  <c r="M90" i="3"/>
  <c r="AF89" i="3"/>
  <c r="AD89" i="3"/>
  <c r="AB89" i="3"/>
  <c r="X89" i="3"/>
  <c r="U89" i="3"/>
  <c r="S89" i="3"/>
  <c r="Q89" i="3"/>
  <c r="M89" i="3"/>
  <c r="AF88" i="3"/>
  <c r="AD88" i="3"/>
  <c r="AB88" i="3"/>
  <c r="X88" i="3"/>
  <c r="U88" i="3"/>
  <c r="S88" i="3"/>
  <c r="Q88" i="3"/>
  <c r="M88" i="3"/>
  <c r="AF87" i="3"/>
  <c r="AD87" i="3"/>
  <c r="AB87" i="3"/>
  <c r="X87" i="3"/>
  <c r="U87" i="3"/>
  <c r="S87" i="3"/>
  <c r="Q87" i="3"/>
  <c r="M87" i="3"/>
  <c r="AF86" i="3"/>
  <c r="AD86" i="3"/>
  <c r="AB86" i="3"/>
  <c r="X86" i="3"/>
  <c r="U86" i="3"/>
  <c r="S86" i="3"/>
  <c r="Q86" i="3"/>
  <c r="M86" i="3"/>
  <c r="AF85" i="3"/>
  <c r="AD85" i="3"/>
  <c r="AB85" i="3"/>
  <c r="X85" i="3"/>
  <c r="U85" i="3"/>
  <c r="S85" i="3"/>
  <c r="Q85" i="3"/>
  <c r="M85" i="3"/>
  <c r="AF84" i="3"/>
  <c r="AD84" i="3"/>
  <c r="AB84" i="3"/>
  <c r="X84" i="3"/>
  <c r="U84" i="3"/>
  <c r="S84" i="3"/>
  <c r="Q84" i="3"/>
  <c r="M84" i="3"/>
  <c r="AF83" i="3"/>
  <c r="AD83" i="3"/>
  <c r="AB83" i="3"/>
  <c r="X83" i="3"/>
  <c r="U83" i="3"/>
  <c r="S83" i="3"/>
  <c r="Q83" i="3"/>
  <c r="M83" i="3"/>
  <c r="AF82" i="3"/>
  <c r="AD82" i="3"/>
  <c r="AB82" i="3"/>
  <c r="X82" i="3"/>
  <c r="U82" i="3"/>
  <c r="S82" i="3"/>
  <c r="Q82" i="3"/>
  <c r="M82" i="3"/>
  <c r="AF81" i="3"/>
  <c r="AD81" i="3"/>
  <c r="AB81" i="3"/>
  <c r="X81" i="3"/>
  <c r="U81" i="3"/>
  <c r="S81" i="3"/>
  <c r="Q81" i="3"/>
  <c r="M81" i="3"/>
  <c r="AF80" i="3"/>
  <c r="AD80" i="3"/>
  <c r="AB80" i="3"/>
  <c r="X80" i="3"/>
  <c r="U80" i="3"/>
  <c r="S80" i="3"/>
  <c r="Q80" i="3"/>
  <c r="M80" i="3"/>
  <c r="AF79" i="3"/>
  <c r="AD79" i="3"/>
  <c r="AB79" i="3"/>
  <c r="X79" i="3"/>
  <c r="U79" i="3"/>
  <c r="S79" i="3"/>
  <c r="Q79" i="3"/>
  <c r="M79" i="3"/>
  <c r="AF78" i="3"/>
  <c r="AD78" i="3"/>
  <c r="AB78" i="3"/>
  <c r="X78" i="3"/>
  <c r="U78" i="3"/>
  <c r="S78" i="3"/>
  <c r="Q78" i="3"/>
  <c r="M78" i="3"/>
  <c r="AF77" i="3"/>
  <c r="AD77" i="3"/>
  <c r="AB77" i="3"/>
  <c r="X77" i="3"/>
  <c r="U77" i="3"/>
  <c r="S77" i="3"/>
  <c r="Q77" i="3"/>
  <c r="M77" i="3"/>
  <c r="AF76" i="3"/>
  <c r="AD76" i="3"/>
  <c r="AB76" i="3"/>
  <c r="X76" i="3"/>
  <c r="U76" i="3"/>
  <c r="S76" i="3"/>
  <c r="Q76" i="3"/>
  <c r="M76" i="3"/>
  <c r="AF75" i="3"/>
  <c r="AD75" i="3"/>
  <c r="AB75" i="3"/>
  <c r="X75" i="3"/>
  <c r="U75" i="3"/>
  <c r="S75" i="3"/>
  <c r="Q75" i="3"/>
  <c r="M75" i="3"/>
  <c r="AF74" i="3"/>
  <c r="AD74" i="3"/>
  <c r="AB74" i="3"/>
  <c r="X74" i="3"/>
  <c r="U74" i="3"/>
  <c r="S74" i="3"/>
  <c r="Q74" i="3"/>
  <c r="M74" i="3"/>
  <c r="AF73" i="3"/>
  <c r="AD73" i="3"/>
  <c r="AB73" i="3"/>
  <c r="X73" i="3"/>
  <c r="U73" i="3"/>
  <c r="S73" i="3"/>
  <c r="Q73" i="3"/>
  <c r="M73" i="3"/>
  <c r="AF72" i="3"/>
  <c r="AD72" i="3"/>
  <c r="AB72" i="3"/>
  <c r="X72" i="3"/>
  <c r="U72" i="3"/>
  <c r="S72" i="3"/>
  <c r="Q72" i="3"/>
  <c r="M72" i="3"/>
  <c r="AF71" i="3"/>
  <c r="AD71" i="3"/>
  <c r="AB71" i="3"/>
  <c r="X71" i="3"/>
  <c r="U71" i="3"/>
  <c r="S71" i="3"/>
  <c r="Q71" i="3"/>
  <c r="M71" i="3"/>
  <c r="AF70" i="3"/>
  <c r="AD70" i="3"/>
  <c r="AB70" i="3"/>
  <c r="X70" i="3"/>
  <c r="U70" i="3"/>
  <c r="S70" i="3"/>
  <c r="Q70" i="3"/>
  <c r="M70" i="3"/>
  <c r="AF69" i="3"/>
  <c r="AD69" i="3"/>
  <c r="AB69" i="3"/>
  <c r="X69" i="3"/>
  <c r="U69" i="3"/>
  <c r="S69" i="3"/>
  <c r="Q69" i="3"/>
  <c r="M69" i="3"/>
  <c r="AF68" i="3"/>
  <c r="AD68" i="3"/>
  <c r="AB68" i="3"/>
  <c r="X68" i="3"/>
  <c r="U68" i="3"/>
  <c r="S68" i="3"/>
  <c r="Q68" i="3"/>
  <c r="M68" i="3"/>
  <c r="AF67" i="3"/>
  <c r="AD67" i="3"/>
  <c r="AB67" i="3"/>
  <c r="X67" i="3"/>
  <c r="U67" i="3"/>
  <c r="S67" i="3"/>
  <c r="Q67" i="3"/>
  <c r="M67" i="3"/>
  <c r="AF66" i="3"/>
  <c r="AD66" i="3"/>
  <c r="AB66" i="3"/>
  <c r="X66" i="3"/>
  <c r="U66" i="3"/>
  <c r="S66" i="3"/>
  <c r="Q66" i="3"/>
  <c r="M66" i="3"/>
  <c r="AF65" i="3"/>
  <c r="AD65" i="3"/>
  <c r="AB65" i="3"/>
  <c r="X65" i="3"/>
  <c r="U65" i="3"/>
  <c r="S65" i="3"/>
  <c r="Q65" i="3"/>
  <c r="M65" i="3"/>
  <c r="AF64" i="3"/>
  <c r="AD64" i="3"/>
  <c r="AB64" i="3"/>
  <c r="X64" i="3"/>
  <c r="U64" i="3"/>
  <c r="S64" i="3"/>
  <c r="Q64" i="3"/>
  <c r="M64" i="3"/>
  <c r="AF63" i="3"/>
  <c r="AD63" i="3"/>
  <c r="AB63" i="3"/>
  <c r="X63" i="3"/>
  <c r="U63" i="3"/>
  <c r="S63" i="3"/>
  <c r="Q63" i="3"/>
  <c r="M63" i="3"/>
  <c r="AF62" i="3"/>
  <c r="AD62" i="3"/>
  <c r="AB62" i="3"/>
  <c r="X62" i="3"/>
  <c r="U62" i="3"/>
  <c r="S62" i="3"/>
  <c r="Q62" i="3"/>
  <c r="M62" i="3"/>
  <c r="AF61" i="3"/>
  <c r="AD61" i="3"/>
  <c r="AB61" i="3"/>
  <c r="X61" i="3"/>
  <c r="U61" i="3"/>
  <c r="S61" i="3"/>
  <c r="Q61" i="3"/>
  <c r="M61" i="3"/>
  <c r="AF60" i="3"/>
  <c r="AD60" i="3"/>
  <c r="AB60" i="3"/>
  <c r="X60" i="3"/>
  <c r="U60" i="3"/>
  <c r="S60" i="3"/>
  <c r="Q60" i="3"/>
  <c r="M60" i="3"/>
  <c r="AF59" i="3"/>
  <c r="AD59" i="3"/>
  <c r="AB59" i="3"/>
  <c r="X59" i="3"/>
  <c r="U59" i="3"/>
  <c r="S59" i="3"/>
  <c r="Q59" i="3"/>
  <c r="M59" i="3"/>
  <c r="AF58" i="3"/>
  <c r="AD58" i="3"/>
  <c r="AB58" i="3"/>
  <c r="X58" i="3"/>
  <c r="U58" i="3"/>
  <c r="S58" i="3"/>
  <c r="Q58" i="3"/>
  <c r="M58" i="3"/>
  <c r="AF57" i="3"/>
  <c r="AD57" i="3"/>
  <c r="AB57" i="3"/>
  <c r="X57" i="3"/>
  <c r="U57" i="3"/>
  <c r="S57" i="3"/>
  <c r="Q57" i="3"/>
  <c r="M57" i="3"/>
  <c r="AF56" i="3"/>
  <c r="AD56" i="3"/>
  <c r="AB56" i="3"/>
  <c r="X56" i="3"/>
  <c r="U56" i="3"/>
  <c r="S56" i="3"/>
  <c r="Q56" i="3"/>
  <c r="M56" i="3"/>
  <c r="AF55" i="3"/>
  <c r="AD55" i="3"/>
  <c r="AB55" i="3"/>
  <c r="X55" i="3"/>
  <c r="U55" i="3"/>
  <c r="S55" i="3"/>
  <c r="Q55" i="3"/>
  <c r="M55" i="3"/>
  <c r="AF54" i="3"/>
  <c r="AD54" i="3"/>
  <c r="AB54" i="3"/>
  <c r="X54" i="3"/>
  <c r="U54" i="3"/>
  <c r="S54" i="3"/>
  <c r="Q54" i="3"/>
  <c r="M54" i="3"/>
  <c r="AF53" i="3"/>
  <c r="AD53" i="3"/>
  <c r="AB53" i="3"/>
  <c r="X53" i="3"/>
  <c r="U53" i="3"/>
  <c r="S53" i="3"/>
  <c r="Q53" i="3"/>
  <c r="M53" i="3"/>
  <c r="AF52" i="3"/>
  <c r="AD52" i="3"/>
  <c r="AB52" i="3"/>
  <c r="X52" i="3"/>
  <c r="U52" i="3"/>
  <c r="S52" i="3"/>
  <c r="Q52" i="3"/>
  <c r="M52" i="3"/>
  <c r="AF51" i="3"/>
  <c r="AD51" i="3"/>
  <c r="AB51" i="3"/>
  <c r="X51" i="3"/>
  <c r="U51" i="3"/>
  <c r="S51" i="3"/>
  <c r="Q51" i="3"/>
  <c r="M51" i="3"/>
  <c r="AF50" i="3"/>
  <c r="AD50" i="3"/>
  <c r="AB50" i="3"/>
  <c r="X50" i="3"/>
  <c r="U50" i="3"/>
  <c r="S50" i="3"/>
  <c r="Q50" i="3"/>
  <c r="M50" i="3"/>
  <c r="AF49" i="3"/>
  <c r="AD49" i="3"/>
  <c r="AB49" i="3"/>
  <c r="X49" i="3"/>
  <c r="U49" i="3"/>
  <c r="S49" i="3"/>
  <c r="Q49" i="3"/>
  <c r="M49" i="3"/>
  <c r="AF48" i="3"/>
  <c r="AD48" i="3"/>
  <c r="AB48" i="3"/>
  <c r="X48" i="3"/>
  <c r="U48" i="3"/>
  <c r="S48" i="3"/>
  <c r="Q48" i="3"/>
  <c r="M48" i="3"/>
  <c r="AF47" i="3"/>
  <c r="AD47" i="3"/>
  <c r="AB47" i="3"/>
  <c r="X47" i="3"/>
  <c r="U47" i="3"/>
  <c r="S47" i="3"/>
  <c r="Q47" i="3"/>
  <c r="M47" i="3"/>
  <c r="AF46" i="3"/>
  <c r="AD46" i="3"/>
  <c r="AB46" i="3"/>
  <c r="X46" i="3"/>
  <c r="U46" i="3"/>
  <c r="S46" i="3"/>
  <c r="Q46" i="3"/>
  <c r="M46" i="3"/>
  <c r="AF45" i="3"/>
  <c r="AD45" i="3"/>
  <c r="AB45" i="3"/>
  <c r="X45" i="3"/>
  <c r="U45" i="3"/>
  <c r="S45" i="3"/>
  <c r="Q45" i="3"/>
  <c r="M45" i="3"/>
  <c r="AF44" i="3"/>
  <c r="AD44" i="3"/>
  <c r="AB44" i="3"/>
  <c r="X44" i="3"/>
  <c r="U44" i="3"/>
  <c r="S44" i="3"/>
  <c r="Q44" i="3"/>
  <c r="M44" i="3"/>
  <c r="AF43" i="3"/>
  <c r="AD43" i="3"/>
  <c r="AB43" i="3"/>
  <c r="X43" i="3"/>
  <c r="U43" i="3"/>
  <c r="S43" i="3"/>
  <c r="Q43" i="3"/>
  <c r="M43" i="3"/>
  <c r="AF42" i="3"/>
  <c r="AD42" i="3"/>
  <c r="AB42" i="3"/>
  <c r="X42" i="3"/>
  <c r="U42" i="3"/>
  <c r="S42" i="3"/>
  <c r="Q42" i="3"/>
  <c r="M42" i="3"/>
  <c r="AF41" i="3"/>
  <c r="AD41" i="3"/>
  <c r="AB41" i="3"/>
  <c r="X41" i="3"/>
  <c r="U41" i="3"/>
  <c r="S41" i="3"/>
  <c r="Q41" i="3"/>
  <c r="M41" i="3"/>
  <c r="AF40" i="3"/>
  <c r="AD40" i="3"/>
  <c r="AB40" i="3"/>
  <c r="X40" i="3"/>
  <c r="U40" i="3"/>
  <c r="S40" i="3"/>
  <c r="Q40" i="3"/>
  <c r="M40" i="3"/>
  <c r="AF39" i="3"/>
  <c r="AD39" i="3"/>
  <c r="AB39" i="3"/>
  <c r="X39" i="3"/>
  <c r="U39" i="3"/>
  <c r="S39" i="3"/>
  <c r="Q39" i="3"/>
  <c r="M39" i="3"/>
  <c r="AF38" i="3"/>
  <c r="AD38" i="3"/>
  <c r="AB38" i="3"/>
  <c r="X38" i="3"/>
  <c r="U38" i="3"/>
  <c r="S38" i="3"/>
  <c r="Q38" i="3"/>
  <c r="M38" i="3"/>
  <c r="AF37" i="3"/>
  <c r="AD37" i="3"/>
  <c r="AB37" i="3"/>
  <c r="X37" i="3"/>
  <c r="U37" i="3"/>
  <c r="S37" i="3"/>
  <c r="Q37" i="3"/>
  <c r="M37" i="3"/>
  <c r="AF36" i="3"/>
  <c r="AD36" i="3"/>
  <c r="AB36" i="3"/>
  <c r="X36" i="3"/>
  <c r="U36" i="3"/>
  <c r="S36" i="3"/>
  <c r="Q36" i="3"/>
  <c r="M36" i="3"/>
  <c r="AF35" i="3"/>
  <c r="AD35" i="3"/>
  <c r="AB35" i="3"/>
  <c r="X35" i="3"/>
  <c r="U35" i="3"/>
  <c r="S35" i="3"/>
  <c r="Q35" i="3"/>
  <c r="M35" i="3"/>
  <c r="AF34" i="3"/>
  <c r="AD34" i="3"/>
  <c r="AB34" i="3"/>
  <c r="X34" i="3"/>
  <c r="U34" i="3"/>
  <c r="S34" i="3"/>
  <c r="Q34" i="3"/>
  <c r="M34" i="3"/>
  <c r="AF33" i="3"/>
  <c r="AD33" i="3"/>
  <c r="AB33" i="3"/>
  <c r="X33" i="3"/>
  <c r="U33" i="3"/>
  <c r="S33" i="3"/>
  <c r="Q33" i="3"/>
  <c r="M33" i="3"/>
  <c r="AF32" i="3"/>
  <c r="AD32" i="3"/>
  <c r="AB32" i="3"/>
  <c r="X32" i="3"/>
  <c r="U32" i="3"/>
  <c r="S32" i="3"/>
  <c r="Q32" i="3"/>
  <c r="M32" i="3"/>
  <c r="AF31" i="3"/>
  <c r="AD31" i="3"/>
  <c r="AB31" i="3"/>
  <c r="X31" i="3"/>
  <c r="U31" i="3"/>
  <c r="S31" i="3"/>
  <c r="Q31" i="3"/>
  <c r="M31" i="3"/>
  <c r="AF30" i="3"/>
  <c r="AD30" i="3"/>
  <c r="AB30" i="3"/>
  <c r="X30" i="3"/>
  <c r="U30" i="3"/>
  <c r="S30" i="3"/>
  <c r="Q30" i="3"/>
  <c r="M30" i="3"/>
  <c r="AF29" i="3"/>
  <c r="AD29" i="3"/>
  <c r="AB29" i="3"/>
  <c r="X29" i="3"/>
  <c r="U29" i="3"/>
  <c r="S29" i="3"/>
  <c r="Q29" i="3"/>
  <c r="M29" i="3"/>
  <c r="AF28" i="3"/>
  <c r="AD28" i="3"/>
  <c r="AB28" i="3"/>
  <c r="X28" i="3"/>
  <c r="U28" i="3"/>
  <c r="S28" i="3"/>
  <c r="Q28" i="3"/>
  <c r="M28" i="3"/>
  <c r="AF27" i="3"/>
  <c r="AD27" i="3"/>
  <c r="AB27" i="3"/>
  <c r="X27" i="3"/>
  <c r="U27" i="3"/>
  <c r="S27" i="3"/>
  <c r="Q27" i="3"/>
  <c r="M27" i="3"/>
  <c r="AF26" i="3"/>
  <c r="AD26" i="3"/>
  <c r="AB26" i="3"/>
  <c r="X26" i="3"/>
  <c r="U26" i="3"/>
  <c r="S26" i="3"/>
  <c r="Q26" i="3"/>
  <c r="M26" i="3"/>
  <c r="AF25" i="3"/>
  <c r="AD25" i="3"/>
  <c r="AB25" i="3"/>
  <c r="X25" i="3"/>
  <c r="U25" i="3"/>
  <c r="S25" i="3"/>
  <c r="Q25" i="3"/>
  <c r="M25" i="3"/>
  <c r="AB24" i="3"/>
  <c r="AG24" i="3" s="1"/>
  <c r="U24" i="3"/>
  <c r="S24" i="3"/>
  <c r="Q24" i="3"/>
  <c r="M24" i="3"/>
  <c r="AF23" i="3"/>
  <c r="AD23" i="3"/>
  <c r="AB23" i="3"/>
  <c r="X23" i="3"/>
  <c r="U23" i="3"/>
  <c r="S23" i="3"/>
  <c r="Q23" i="3"/>
  <c r="M23" i="3"/>
  <c r="AF22" i="3"/>
  <c r="AD22" i="3"/>
  <c r="AB22" i="3"/>
  <c r="X22" i="3"/>
  <c r="U22" i="3"/>
  <c r="S22" i="3"/>
  <c r="Q22" i="3"/>
  <c r="M22" i="3"/>
  <c r="AF21" i="3"/>
  <c r="AD21" i="3"/>
  <c r="AB21" i="3"/>
  <c r="X21" i="3"/>
  <c r="U21" i="3"/>
  <c r="S21" i="3"/>
  <c r="Q21" i="3"/>
  <c r="M21" i="3"/>
  <c r="AF20" i="3"/>
  <c r="AD20" i="3"/>
  <c r="AB20" i="3"/>
  <c r="X20" i="3"/>
  <c r="U20" i="3"/>
  <c r="S20" i="3"/>
  <c r="Q20" i="3"/>
  <c r="M20" i="3"/>
  <c r="AF19" i="3"/>
  <c r="AD19" i="3"/>
  <c r="AB19" i="3"/>
  <c r="X19" i="3"/>
  <c r="U19" i="3"/>
  <c r="S19" i="3"/>
  <c r="Q19" i="3"/>
  <c r="M19" i="3"/>
  <c r="AF18" i="3"/>
  <c r="AD18" i="3"/>
  <c r="AB18" i="3"/>
  <c r="X18" i="3"/>
  <c r="U18" i="3"/>
  <c r="S18" i="3"/>
  <c r="Q18" i="3"/>
  <c r="M18" i="3"/>
  <c r="AF17" i="3"/>
  <c r="AD17" i="3"/>
  <c r="AB17" i="3"/>
  <c r="X17" i="3"/>
  <c r="U17" i="3"/>
  <c r="S17" i="3"/>
  <c r="Q17" i="3"/>
  <c r="M17" i="3"/>
  <c r="AF16" i="3"/>
  <c r="AD16" i="3"/>
  <c r="AB16" i="3"/>
  <c r="X16" i="3"/>
  <c r="U16" i="3"/>
  <c r="S16" i="3"/>
  <c r="Q16" i="3"/>
  <c r="M16" i="3"/>
  <c r="AF15" i="3"/>
  <c r="AD15" i="3"/>
  <c r="AB15" i="3"/>
  <c r="X15" i="3"/>
  <c r="U15" i="3"/>
  <c r="S15" i="3"/>
  <c r="Q15" i="3"/>
  <c r="M15" i="3"/>
  <c r="AF14" i="3"/>
  <c r="AD14" i="3"/>
  <c r="AB14" i="3"/>
  <c r="X14" i="3"/>
  <c r="U14" i="3"/>
  <c r="S14" i="3"/>
  <c r="Q14" i="3"/>
  <c r="M14" i="3"/>
  <c r="AF13" i="3"/>
  <c r="AD13" i="3"/>
  <c r="AB13" i="3"/>
  <c r="X13" i="3"/>
  <c r="U13" i="3"/>
  <c r="S13" i="3"/>
  <c r="Q13" i="3"/>
  <c r="M13" i="3"/>
  <c r="AF12" i="3"/>
  <c r="AD12" i="3"/>
  <c r="AB12" i="3"/>
  <c r="X12" i="3"/>
  <c r="U12" i="3"/>
  <c r="S12" i="3"/>
  <c r="Q12" i="3"/>
  <c r="M12" i="3"/>
  <c r="AF11" i="3"/>
  <c r="AD11" i="3"/>
  <c r="AB11" i="3"/>
  <c r="X11" i="3"/>
  <c r="U11" i="3"/>
  <c r="S11" i="3"/>
  <c r="Q11" i="3"/>
  <c r="M11" i="3"/>
  <c r="AF10" i="3"/>
  <c r="AD10" i="3"/>
  <c r="AB10" i="3"/>
  <c r="X10" i="3"/>
  <c r="U10" i="3"/>
  <c r="S10" i="3"/>
  <c r="Q10" i="3"/>
  <c r="M10" i="3"/>
  <c r="AF9" i="3"/>
  <c r="AD9" i="3"/>
  <c r="AB9" i="3"/>
  <c r="X9" i="3"/>
  <c r="U9" i="3"/>
  <c r="S9" i="3"/>
  <c r="Q9" i="3"/>
  <c r="M9" i="3"/>
  <c r="AF8" i="3"/>
  <c r="AD8" i="3"/>
  <c r="AB8" i="3"/>
  <c r="X8" i="3"/>
  <c r="U8" i="3"/>
  <c r="S8" i="3"/>
  <c r="Q8" i="3"/>
  <c r="M8" i="3"/>
  <c r="AF7" i="3"/>
  <c r="AD7" i="3"/>
  <c r="AB7" i="3"/>
  <c r="X7" i="3"/>
  <c r="U7" i="3"/>
  <c r="S7" i="3"/>
  <c r="Q7" i="3"/>
  <c r="M7" i="3"/>
  <c r="AF6" i="3"/>
  <c r="AD6" i="3"/>
  <c r="AB6" i="3"/>
  <c r="X6" i="3"/>
  <c r="U6" i="3"/>
  <c r="S6" i="3"/>
  <c r="Q6" i="3"/>
  <c r="M6" i="3"/>
  <c r="AF5" i="3"/>
  <c r="AD5" i="3"/>
  <c r="AB5" i="3"/>
  <c r="X5" i="3"/>
  <c r="U5" i="3"/>
  <c r="S5" i="3"/>
  <c r="Q5" i="3"/>
  <c r="M5" i="3"/>
  <c r="AF4" i="3"/>
  <c r="AD4" i="3"/>
  <c r="AB4" i="3"/>
  <c r="X4" i="3"/>
  <c r="U4" i="3"/>
  <c r="S4" i="3"/>
  <c r="Q4" i="3"/>
  <c r="M4" i="3"/>
  <c r="AF3" i="3"/>
  <c r="AD3" i="3"/>
  <c r="AB3" i="3"/>
  <c r="X3" i="3"/>
  <c r="U3" i="3"/>
  <c r="S3" i="3"/>
  <c r="Q3" i="3"/>
  <c r="M3" i="3"/>
  <c r="AF2" i="3"/>
  <c r="AD2" i="3"/>
  <c r="AB2" i="3"/>
  <c r="X2" i="3"/>
  <c r="U2" i="3"/>
  <c r="S2" i="3"/>
  <c r="Q2" i="3"/>
  <c r="M2" i="3"/>
  <c r="L26245" i="28" l="1"/>
  <c r="V153" i="3"/>
  <c r="V180" i="3"/>
  <c r="G2" i="24"/>
  <c r="G41" i="5"/>
  <c r="G42" i="5"/>
  <c r="G44" i="5"/>
  <c r="G45" i="5"/>
  <c r="G31" i="5"/>
  <c r="G32" i="5"/>
  <c r="G28" i="5"/>
  <c r="G29" i="5"/>
  <c r="G8" i="5"/>
  <c r="G7" i="5"/>
  <c r="G5" i="5"/>
  <c r="G4" i="5"/>
  <c r="AD15" i="5"/>
  <c r="V22" i="3"/>
  <c r="V24" i="3"/>
  <c r="V5" i="3"/>
  <c r="V7" i="3"/>
  <c r="V15" i="3"/>
  <c r="V19" i="3"/>
  <c r="V21" i="3"/>
  <c r="V23" i="3"/>
  <c r="V148" i="3"/>
  <c r="V701" i="3"/>
  <c r="V154" i="3"/>
  <c r="V525" i="3"/>
  <c r="V685" i="3"/>
  <c r="AE9" i="5"/>
  <c r="K465" i="26"/>
  <c r="M501" i="26"/>
  <c r="K501" i="26"/>
  <c r="J807" i="26"/>
  <c r="J775" i="26"/>
  <c r="L775" i="26" s="1"/>
  <c r="N775" i="26" s="1"/>
  <c r="J767" i="26"/>
  <c r="L767" i="26" s="1"/>
  <c r="N767" i="26" s="1"/>
  <c r="J759" i="26"/>
  <c r="L759" i="26" s="1"/>
  <c r="N759" i="26" s="1"/>
  <c r="J751" i="26"/>
  <c r="L751" i="26" s="1"/>
  <c r="N751" i="26" s="1"/>
  <c r="J743" i="26"/>
  <c r="L743" i="26" s="1"/>
  <c r="N743" i="26" s="1"/>
  <c r="J570" i="26"/>
  <c r="J565" i="26"/>
  <c r="J556" i="26"/>
  <c r="J500" i="26"/>
  <c r="J471" i="26"/>
  <c r="J467" i="26"/>
  <c r="J442" i="26"/>
  <c r="L442" i="26" s="1"/>
  <c r="N442" i="26" s="1"/>
  <c r="J423" i="26"/>
  <c r="T24" i="5" s="1"/>
  <c r="K423" i="26" s="1"/>
  <c r="L423" i="26" s="1"/>
  <c r="N423" i="26" s="1"/>
  <c r="J393" i="26"/>
  <c r="L393" i="26" s="1"/>
  <c r="N393" i="26" s="1"/>
  <c r="J369" i="26"/>
  <c r="L369" i="26" s="1"/>
  <c r="N369" i="26" s="1"/>
  <c r="J361" i="26"/>
  <c r="J350" i="26"/>
  <c r="J342" i="26"/>
  <c r="L342" i="26" s="1"/>
  <c r="N342" i="26" s="1"/>
  <c r="J334" i="26"/>
  <c r="J283" i="26"/>
  <c r="T7" i="5" s="1"/>
  <c r="K283" i="26" s="1"/>
  <c r="L283" i="26" s="1"/>
  <c r="N283" i="26" s="1"/>
  <c r="J789" i="26"/>
  <c r="L789" i="26" s="1"/>
  <c r="N789" i="26" s="1"/>
  <c r="J732" i="26"/>
  <c r="L732" i="26" s="1"/>
  <c r="N732" i="26" s="1"/>
  <c r="J724" i="26"/>
  <c r="L724" i="26" s="1"/>
  <c r="N724" i="26" s="1"/>
  <c r="J716" i="26"/>
  <c r="L716" i="26" s="1"/>
  <c r="N716" i="26" s="1"/>
  <c r="J708" i="26"/>
  <c r="L708" i="26" s="1"/>
  <c r="N708" i="26" s="1"/>
  <c r="J700" i="26"/>
  <c r="L700" i="26" s="1"/>
  <c r="N700" i="26" s="1"/>
  <c r="J692" i="26"/>
  <c r="L692" i="26" s="1"/>
  <c r="N692" i="26" s="1"/>
  <c r="J681" i="26"/>
  <c r="L681" i="26" s="1"/>
  <c r="N681" i="26" s="1"/>
  <c r="J673" i="26"/>
  <c r="L673" i="26" s="1"/>
  <c r="N673" i="26" s="1"/>
  <c r="J665" i="26"/>
  <c r="L665" i="26" s="1"/>
  <c r="N665" i="26" s="1"/>
  <c r="J657" i="26"/>
  <c r="L657" i="26" s="1"/>
  <c r="N657" i="26" s="1"/>
  <c r="J649" i="26"/>
  <c r="J641" i="26"/>
  <c r="L641" i="26" s="1"/>
  <c r="N641" i="26" s="1"/>
  <c r="J633" i="26"/>
  <c r="L633" i="26" s="1"/>
  <c r="N633" i="26" s="1"/>
  <c r="J625" i="26"/>
  <c r="L625" i="26" s="1"/>
  <c r="N625" i="26" s="1"/>
  <c r="J617" i="26"/>
  <c r="L617" i="26" s="1"/>
  <c r="N617" i="26" s="1"/>
  <c r="J609" i="26"/>
  <c r="L609" i="26" s="1"/>
  <c r="N609" i="26" s="1"/>
  <c r="J519" i="26"/>
  <c r="J450" i="26"/>
  <c r="L450" i="26" s="1"/>
  <c r="N450" i="26" s="1"/>
  <c r="J439" i="26"/>
  <c r="L439" i="26" s="1"/>
  <c r="N439" i="26" s="1"/>
  <c r="J431" i="26"/>
  <c r="L431" i="26" s="1"/>
  <c r="N431" i="26" s="1"/>
  <c r="J420" i="26"/>
  <c r="L420" i="26" s="1"/>
  <c r="N420" i="26" s="1"/>
  <c r="J412" i="26"/>
  <c r="L412" i="26" s="1"/>
  <c r="N412" i="26" s="1"/>
  <c r="J404" i="26"/>
  <c r="L404" i="26" s="1"/>
  <c r="N404" i="26" s="1"/>
  <c r="J323" i="26"/>
  <c r="L323" i="26" s="1"/>
  <c r="N323" i="26" s="1"/>
  <c r="J315" i="26"/>
  <c r="L315" i="26" s="1"/>
  <c r="N315" i="26" s="1"/>
  <c r="J802" i="26"/>
  <c r="J786" i="26"/>
  <c r="J783" i="26"/>
  <c r="J780" i="26"/>
  <c r="J772" i="26"/>
  <c r="L772" i="26" s="1"/>
  <c r="N772" i="26" s="1"/>
  <c r="J764" i="26"/>
  <c r="L764" i="26" s="1"/>
  <c r="N764" i="26" s="1"/>
  <c r="J756" i="26"/>
  <c r="L756" i="26" s="1"/>
  <c r="N756" i="26" s="1"/>
  <c r="J748" i="26"/>
  <c r="L748" i="26" s="1"/>
  <c r="N748" i="26" s="1"/>
  <c r="J740" i="26"/>
  <c r="L740" i="26" s="1"/>
  <c r="N740" i="26" s="1"/>
  <c r="J560" i="26"/>
  <c r="J531" i="26"/>
  <c r="J527" i="26"/>
  <c r="J523" i="26"/>
  <c r="J462" i="26"/>
  <c r="J401" i="26"/>
  <c r="T35" i="5" s="1"/>
  <c r="K401" i="26" s="1"/>
  <c r="L401" i="26" s="1"/>
  <c r="N401" i="26" s="1"/>
  <c r="J390" i="26"/>
  <c r="L390" i="26" s="1"/>
  <c r="N390" i="26" s="1"/>
  <c r="J374" i="26"/>
  <c r="J366" i="26"/>
  <c r="L366" i="26" s="1"/>
  <c r="N366" i="26" s="1"/>
  <c r="J355" i="26"/>
  <c r="L355" i="26" s="1"/>
  <c r="N355" i="26" s="1"/>
  <c r="J347" i="26"/>
  <c r="L347" i="26" s="1"/>
  <c r="N347" i="26" s="1"/>
  <c r="J339" i="26"/>
  <c r="J312" i="26"/>
  <c r="L312" i="26" s="1"/>
  <c r="N312" i="26" s="1"/>
  <c r="J297" i="26"/>
  <c r="L297" i="26" s="1"/>
  <c r="N297" i="26" s="1"/>
  <c r="J280" i="26"/>
  <c r="L280" i="26" s="1"/>
  <c r="N280" i="26" s="1"/>
  <c r="J737" i="26"/>
  <c r="J729" i="26"/>
  <c r="L729" i="26" s="1"/>
  <c r="N729" i="26" s="1"/>
  <c r="J721" i="26"/>
  <c r="L721" i="26" s="1"/>
  <c r="N721" i="26" s="1"/>
  <c r="J713" i="26"/>
  <c r="L713" i="26" s="1"/>
  <c r="N713" i="26" s="1"/>
  <c r="J705" i="26"/>
  <c r="L705" i="26" s="1"/>
  <c r="N705" i="26" s="1"/>
  <c r="J697" i="26"/>
  <c r="L697" i="26" s="1"/>
  <c r="N697" i="26" s="1"/>
  <c r="J689" i="26"/>
  <c r="L689" i="26" s="1"/>
  <c r="N689" i="26" s="1"/>
  <c r="J678" i="26"/>
  <c r="L678" i="26" s="1"/>
  <c r="N678" i="26" s="1"/>
  <c r="J670" i="26"/>
  <c r="J662" i="26"/>
  <c r="J654" i="26"/>
  <c r="L654" i="26" s="1"/>
  <c r="N654" i="26" s="1"/>
  <c r="J646" i="26"/>
  <c r="L646" i="26" s="1"/>
  <c r="N646" i="26" s="1"/>
  <c r="J638" i="26"/>
  <c r="L638" i="26" s="1"/>
  <c r="N638" i="26" s="1"/>
  <c r="J630" i="26"/>
  <c r="L630" i="26" s="1"/>
  <c r="N630" i="26" s="1"/>
  <c r="J622" i="26"/>
  <c r="L622" i="26" s="1"/>
  <c r="N622" i="26" s="1"/>
  <c r="J614" i="26"/>
  <c r="L614" i="26" s="1"/>
  <c r="N614" i="26" s="1"/>
  <c r="J606" i="26"/>
  <c r="J602" i="26"/>
  <c r="J598" i="26"/>
  <c r="J594" i="26"/>
  <c r="J590" i="26"/>
  <c r="J586" i="26"/>
  <c r="J582" i="26"/>
  <c r="J578" i="26"/>
  <c r="J551" i="26"/>
  <c r="J547" i="26"/>
  <c r="J543" i="26"/>
  <c r="J539" i="26"/>
  <c r="J535" i="26"/>
  <c r="J495" i="26"/>
  <c r="J491" i="26"/>
  <c r="J487" i="26"/>
  <c r="J483" i="26"/>
  <c r="J479" i="26"/>
  <c r="J458" i="26"/>
  <c r="J455" i="26"/>
  <c r="L455" i="26" s="1"/>
  <c r="N455" i="26" s="1"/>
  <c r="J447" i="26"/>
  <c r="L447" i="26" s="1"/>
  <c r="N447" i="26" s="1"/>
  <c r="J436" i="26"/>
  <c r="L436" i="26" s="1"/>
  <c r="N436" i="26" s="1"/>
  <c r="J428" i="26"/>
  <c r="L428" i="26" s="1"/>
  <c r="N428" i="26" s="1"/>
  <c r="J417" i="26"/>
  <c r="L417" i="26" s="1"/>
  <c r="N417" i="26" s="1"/>
  <c r="J409" i="26"/>
  <c r="L409" i="26" s="1"/>
  <c r="N409" i="26" s="1"/>
  <c r="J398" i="26"/>
  <c r="L398" i="26" s="1"/>
  <c r="N398" i="26" s="1"/>
  <c r="J387" i="26"/>
  <c r="J382" i="26"/>
  <c r="L382" i="26" s="1"/>
  <c r="N382" i="26" s="1"/>
  <c r="J328" i="26"/>
  <c r="L328" i="26" s="1"/>
  <c r="N328" i="26" s="1"/>
  <c r="J320" i="26"/>
  <c r="L320" i="26" s="1"/>
  <c r="N320" i="26" s="1"/>
  <c r="J303" i="26"/>
  <c r="T17" i="5" s="1"/>
  <c r="K303" i="26" s="1"/>
  <c r="L303" i="26" s="1"/>
  <c r="N303" i="26" s="1"/>
  <c r="J810" i="26"/>
  <c r="J791" i="26"/>
  <c r="L791" i="26" s="1"/>
  <c r="N791" i="26" s="1"/>
  <c r="J734" i="26"/>
  <c r="L734" i="26" s="1"/>
  <c r="N734" i="26" s="1"/>
  <c r="J726" i="26"/>
  <c r="L726" i="26" s="1"/>
  <c r="N726" i="26" s="1"/>
  <c r="J718" i="26"/>
  <c r="L718" i="26" s="1"/>
  <c r="N718" i="26" s="1"/>
  <c r="J710" i="26"/>
  <c r="L710" i="26" s="1"/>
  <c r="N710" i="26" s="1"/>
  <c r="J702" i="26"/>
  <c r="L702" i="26" s="1"/>
  <c r="N702" i="26" s="1"/>
  <c r="J694" i="26"/>
  <c r="L694" i="26" s="1"/>
  <c r="N694" i="26" s="1"/>
  <c r="J683" i="26"/>
  <c r="L683" i="26" s="1"/>
  <c r="N683" i="26" s="1"/>
  <c r="J675" i="26"/>
  <c r="L675" i="26" s="1"/>
  <c r="N675" i="26" s="1"/>
  <c r="J667" i="26"/>
  <c r="J659" i="26"/>
  <c r="J651" i="26"/>
  <c r="L651" i="26" s="1"/>
  <c r="N651" i="26" s="1"/>
  <c r="J643" i="26"/>
  <c r="L643" i="26" s="1"/>
  <c r="N643" i="26" s="1"/>
  <c r="J635" i="26"/>
  <c r="L635" i="26" s="1"/>
  <c r="N635" i="26" s="1"/>
  <c r="J627" i="26"/>
  <c r="L627" i="26" s="1"/>
  <c r="N627" i="26" s="1"/>
  <c r="J619" i="26"/>
  <c r="L619" i="26" s="1"/>
  <c r="N619" i="26" s="1"/>
  <c r="J611" i="26"/>
  <c r="L611" i="26" s="1"/>
  <c r="N611" i="26" s="1"/>
  <c r="J518" i="26"/>
  <c r="J474" i="26"/>
  <c r="J452" i="26"/>
  <c r="L452" i="26" s="1"/>
  <c r="N452" i="26" s="1"/>
  <c r="J441" i="26"/>
  <c r="T25" i="5" s="1"/>
  <c r="K441" i="26" s="1"/>
  <c r="L441" i="26" s="1"/>
  <c r="N441" i="26" s="1"/>
  <c r="J433" i="26"/>
  <c r="L433" i="26" s="1"/>
  <c r="N433" i="26" s="1"/>
  <c r="J425" i="26"/>
  <c r="L425" i="26" s="1"/>
  <c r="N425" i="26" s="1"/>
  <c r="J422" i="26"/>
  <c r="T23" i="5" s="1"/>
  <c r="K422" i="26" s="1"/>
  <c r="L422" i="26" s="1"/>
  <c r="N422" i="26" s="1"/>
  <c r="J414" i="26"/>
  <c r="J406" i="26"/>
  <c r="L406" i="26" s="1"/>
  <c r="N406" i="26" s="1"/>
  <c r="J774" i="26"/>
  <c r="J766" i="26"/>
  <c r="L766" i="26" s="1"/>
  <c r="N766" i="26" s="1"/>
  <c r="J758" i="26"/>
  <c r="L758" i="26" s="1"/>
  <c r="N758" i="26" s="1"/>
  <c r="J750" i="26"/>
  <c r="L750" i="26" s="1"/>
  <c r="N750" i="26" s="1"/>
  <c r="J742" i="26"/>
  <c r="L742" i="26" s="1"/>
  <c r="N742" i="26" s="1"/>
  <c r="J573" i="26"/>
  <c r="J559" i="26"/>
  <c r="J530" i="26"/>
  <c r="J526" i="26"/>
  <c r="J522" i="26"/>
  <c r="J461" i="26"/>
  <c r="J392" i="26"/>
  <c r="L392" i="26" s="1"/>
  <c r="N392" i="26" s="1"/>
  <c r="J386" i="26"/>
  <c r="J376" i="26"/>
  <c r="L376" i="26" s="1"/>
  <c r="N376" i="26" s="1"/>
  <c r="J368" i="26"/>
  <c r="L368" i="26" s="1"/>
  <c r="N368" i="26" s="1"/>
  <c r="J357" i="26"/>
  <c r="J349" i="26"/>
  <c r="J341" i="26"/>
  <c r="L341" i="26" s="1"/>
  <c r="N341" i="26" s="1"/>
  <c r="J333" i="26"/>
  <c r="L333" i="26" s="1"/>
  <c r="N333" i="26" s="1"/>
  <c r="J285" i="26"/>
  <c r="T9" i="5" s="1"/>
  <c r="K285" i="26" s="1"/>
  <c r="L285" i="26" s="1"/>
  <c r="N285" i="26" s="1"/>
  <c r="J282" i="26"/>
  <c r="L282" i="26" s="1"/>
  <c r="N282" i="26" s="1"/>
  <c r="J70" i="26"/>
  <c r="L70" i="26" s="1"/>
  <c r="N70" i="26" s="1"/>
  <c r="J788" i="26"/>
  <c r="L788" i="26" s="1"/>
  <c r="N788" i="26" s="1"/>
  <c r="J785" i="26"/>
  <c r="J731" i="26"/>
  <c r="L731" i="26" s="1"/>
  <c r="N731" i="26" s="1"/>
  <c r="J723" i="26"/>
  <c r="L723" i="26" s="1"/>
  <c r="N723" i="26" s="1"/>
  <c r="J715" i="26"/>
  <c r="L715" i="26" s="1"/>
  <c r="N715" i="26" s="1"/>
  <c r="J707" i="26"/>
  <c r="L707" i="26" s="1"/>
  <c r="N707" i="26" s="1"/>
  <c r="J699" i="26"/>
  <c r="L699" i="26" s="1"/>
  <c r="N699" i="26" s="1"/>
  <c r="J691" i="26"/>
  <c r="L691" i="26" s="1"/>
  <c r="N691" i="26" s="1"/>
  <c r="J680" i="26"/>
  <c r="L680" i="26" s="1"/>
  <c r="N680" i="26" s="1"/>
  <c r="J672" i="26"/>
  <c r="L672" i="26" s="1"/>
  <c r="N672" i="26" s="1"/>
  <c r="J664" i="26"/>
  <c r="J656" i="26"/>
  <c r="L656" i="26" s="1"/>
  <c r="N656" i="26" s="1"/>
  <c r="J648" i="26"/>
  <c r="L648" i="26" s="1"/>
  <c r="N648" i="26" s="1"/>
  <c r="J640" i="26"/>
  <c r="L640" i="26" s="1"/>
  <c r="N640" i="26" s="1"/>
  <c r="J632" i="26"/>
  <c r="L632" i="26" s="1"/>
  <c r="N632" i="26" s="1"/>
  <c r="J624" i="26"/>
  <c r="L624" i="26" s="1"/>
  <c r="N624" i="26" s="1"/>
  <c r="J616" i="26"/>
  <c r="L616" i="26" s="1"/>
  <c r="N616" i="26" s="1"/>
  <c r="J608" i="26"/>
  <c r="L608" i="26" s="1"/>
  <c r="N608" i="26" s="1"/>
  <c r="J605" i="26"/>
  <c r="J601" i="26"/>
  <c r="J597" i="26"/>
  <c r="J593" i="26"/>
  <c r="J589" i="26"/>
  <c r="J585" i="26"/>
  <c r="J581" i="26"/>
  <c r="J577" i="26"/>
  <c r="J568" i="26"/>
  <c r="J554" i="26"/>
  <c r="J550" i="26"/>
  <c r="J546" i="26"/>
  <c r="J542" i="26"/>
  <c r="J538" i="26"/>
  <c r="J498" i="26"/>
  <c r="J494" i="26"/>
  <c r="J490" i="26"/>
  <c r="J486" i="26"/>
  <c r="J482" i="26"/>
  <c r="J478" i="26"/>
  <c r="J457" i="26"/>
  <c r="L457" i="26" s="1"/>
  <c r="N457" i="26" s="1"/>
  <c r="J449" i="26"/>
  <c r="L449" i="26" s="1"/>
  <c r="N449" i="26" s="1"/>
  <c r="J438" i="26"/>
  <c r="L438" i="26" s="1"/>
  <c r="N438" i="26" s="1"/>
  <c r="J430" i="26"/>
  <c r="L430" i="26" s="1"/>
  <c r="N430" i="26" s="1"/>
  <c r="J419" i="26"/>
  <c r="L419" i="26" s="1"/>
  <c r="N419" i="26" s="1"/>
  <c r="J411" i="26"/>
  <c r="L411" i="26" s="1"/>
  <c r="N411" i="26" s="1"/>
  <c r="J403" i="26"/>
  <c r="L403" i="26" s="1"/>
  <c r="N403" i="26" s="1"/>
  <c r="J400" i="26"/>
  <c r="T22" i="5" s="1"/>
  <c r="K400" i="26" s="1"/>
  <c r="L400" i="26" s="1"/>
  <c r="N400" i="26" s="1"/>
  <c r="J330" i="26"/>
  <c r="L330" i="26" s="1"/>
  <c r="N330" i="26" s="1"/>
  <c r="J322" i="26"/>
  <c r="L322" i="26" s="1"/>
  <c r="N322" i="26" s="1"/>
  <c r="J314" i="26"/>
  <c r="L314" i="26" s="1"/>
  <c r="N314" i="26" s="1"/>
  <c r="J299" i="26"/>
  <c r="T14" i="5" s="1"/>
  <c r="K299" i="26" s="1"/>
  <c r="L299" i="26" s="1"/>
  <c r="N299" i="26" s="1"/>
  <c r="J296" i="26"/>
  <c r="T12" i="5" s="1"/>
  <c r="K296" i="26" s="1"/>
  <c r="L296" i="26" s="1"/>
  <c r="N296" i="26" s="1"/>
  <c r="J288" i="26"/>
  <c r="L288" i="26" s="1"/>
  <c r="N288" i="26" s="1"/>
  <c r="J279" i="26"/>
  <c r="T6" i="5" s="1"/>
  <c r="K279" i="26" s="1"/>
  <c r="L279" i="26" s="1"/>
  <c r="N279" i="26" s="1"/>
  <c r="J276" i="26"/>
  <c r="L276" i="26" s="1"/>
  <c r="N276" i="26" s="1"/>
  <c r="J268" i="26"/>
  <c r="L268" i="26" s="1"/>
  <c r="N268" i="26" s="1"/>
  <c r="J782" i="26"/>
  <c r="L782" i="26" s="1"/>
  <c r="N782" i="26" s="1"/>
  <c r="J779" i="26"/>
  <c r="L779" i="26" s="1"/>
  <c r="N779" i="26" s="1"/>
  <c r="J771" i="26"/>
  <c r="J763" i="26"/>
  <c r="J755" i="26"/>
  <c r="L755" i="26" s="1"/>
  <c r="N755" i="26" s="1"/>
  <c r="J747" i="26"/>
  <c r="L747" i="26" s="1"/>
  <c r="N747" i="26" s="1"/>
  <c r="J739" i="26"/>
  <c r="L739" i="26" s="1"/>
  <c r="N739" i="26" s="1"/>
  <c r="J563" i="26"/>
  <c r="J469" i="26"/>
  <c r="J446" i="26"/>
  <c r="T26" i="5" s="1"/>
  <c r="K446" i="26" s="1"/>
  <c r="L446" i="26" s="1"/>
  <c r="N446" i="26" s="1"/>
  <c r="J397" i="26"/>
  <c r="T21" i="5" s="1"/>
  <c r="K397" i="26" s="1"/>
  <c r="L397" i="26" s="1"/>
  <c r="N397" i="26" s="1"/>
  <c r="J389" i="26"/>
  <c r="L389" i="26" s="1"/>
  <c r="N389" i="26" s="1"/>
  <c r="J373" i="26"/>
  <c r="L373" i="26" s="1"/>
  <c r="N373" i="26" s="1"/>
  <c r="J365" i="26"/>
  <c r="L365" i="26" s="1"/>
  <c r="N365" i="26" s="1"/>
  <c r="J354" i="26"/>
  <c r="L354" i="26" s="1"/>
  <c r="N354" i="26" s="1"/>
  <c r="J346" i="26"/>
  <c r="L346" i="26" s="1"/>
  <c r="N346" i="26" s="1"/>
  <c r="J338" i="26"/>
  <c r="L338" i="26" s="1"/>
  <c r="N338" i="26" s="1"/>
  <c r="J311" i="26"/>
  <c r="L311" i="26" s="1"/>
  <c r="N311" i="26" s="1"/>
  <c r="J736" i="26"/>
  <c r="L736" i="26" s="1"/>
  <c r="N736" i="26" s="1"/>
  <c r="J728" i="26"/>
  <c r="J720" i="26"/>
  <c r="L720" i="26" s="1"/>
  <c r="N720" i="26" s="1"/>
  <c r="J712" i="26"/>
  <c r="L712" i="26" s="1"/>
  <c r="N712" i="26" s="1"/>
  <c r="J704" i="26"/>
  <c r="L704" i="26" s="1"/>
  <c r="N704" i="26" s="1"/>
  <c r="J696" i="26"/>
  <c r="L696" i="26" s="1"/>
  <c r="N696" i="26" s="1"/>
  <c r="J688" i="26"/>
  <c r="L688" i="26" s="1"/>
  <c r="N688" i="26" s="1"/>
  <c r="J685" i="26"/>
  <c r="J677" i="26"/>
  <c r="L677" i="26" s="1"/>
  <c r="N677" i="26" s="1"/>
  <c r="J669" i="26"/>
  <c r="L669" i="26" s="1"/>
  <c r="N669" i="26" s="1"/>
  <c r="J661" i="26"/>
  <c r="L661" i="26" s="1"/>
  <c r="N661" i="26" s="1"/>
  <c r="J653" i="26"/>
  <c r="L653" i="26" s="1"/>
  <c r="N653" i="26" s="1"/>
  <c r="J645" i="26"/>
  <c r="L645" i="26" s="1"/>
  <c r="N645" i="26" s="1"/>
  <c r="J637" i="26"/>
  <c r="L637" i="26" s="1"/>
  <c r="N637" i="26" s="1"/>
  <c r="J629" i="26"/>
  <c r="L629" i="26" s="1"/>
  <c r="N629" i="26" s="1"/>
  <c r="J621" i="26"/>
  <c r="L621" i="26" s="1"/>
  <c r="N621" i="26" s="1"/>
  <c r="J613" i="26"/>
  <c r="L613" i="26" s="1"/>
  <c r="N613" i="26" s="1"/>
  <c r="J502" i="26"/>
  <c r="J473" i="26"/>
  <c r="J454" i="26"/>
  <c r="L454" i="26" s="1"/>
  <c r="N454" i="26" s="1"/>
  <c r="J435" i="26"/>
  <c r="L435" i="26" s="1"/>
  <c r="N435" i="26" s="1"/>
  <c r="J427" i="26"/>
  <c r="L427" i="26" s="1"/>
  <c r="N427" i="26" s="1"/>
  <c r="J416" i="26"/>
  <c r="L416" i="26" s="1"/>
  <c r="N416" i="26" s="1"/>
  <c r="J408" i="26"/>
  <c r="L408" i="26" s="1"/>
  <c r="N408" i="26" s="1"/>
  <c r="J385" i="26"/>
  <c r="J381" i="26"/>
  <c r="L381" i="26" s="1"/>
  <c r="N381" i="26" s="1"/>
  <c r="J327" i="26"/>
  <c r="L327" i="26" s="1"/>
  <c r="N327" i="26" s="1"/>
  <c r="J319" i="26"/>
  <c r="L319" i="26" s="1"/>
  <c r="N319" i="26" s="1"/>
  <c r="J305" i="26"/>
  <c r="T19" i="5" s="1"/>
  <c r="K305" i="26" s="1"/>
  <c r="L305" i="26" s="1"/>
  <c r="N305" i="26" s="1"/>
  <c r="J302" i="26"/>
  <c r="L302" i="26" s="1"/>
  <c r="N302" i="26" s="1"/>
  <c r="J293" i="26"/>
  <c r="L293" i="26" s="1"/>
  <c r="N293" i="26" s="1"/>
  <c r="J273" i="26"/>
  <c r="J265" i="26"/>
  <c r="L265" i="26" s="1"/>
  <c r="N265" i="26" s="1"/>
  <c r="J251" i="26"/>
  <c r="J243" i="26"/>
  <c r="L243" i="26" s="1"/>
  <c r="N243" i="26" s="1"/>
  <c r="J819" i="26"/>
  <c r="L819" i="26" s="1"/>
  <c r="N819" i="26" s="1"/>
  <c r="J776" i="26"/>
  <c r="L776" i="26" s="1"/>
  <c r="N776" i="26" s="1"/>
  <c r="J768" i="26"/>
  <c r="L768" i="26" s="1"/>
  <c r="N768" i="26" s="1"/>
  <c r="J760" i="26"/>
  <c r="L760" i="26" s="1"/>
  <c r="N760" i="26" s="1"/>
  <c r="J752" i="26"/>
  <c r="L752" i="26" s="1"/>
  <c r="N752" i="26" s="1"/>
  <c r="J744" i="26"/>
  <c r="L744" i="26" s="1"/>
  <c r="N744" i="26" s="1"/>
  <c r="J567" i="26"/>
  <c r="J558" i="26"/>
  <c r="J533" i="26"/>
  <c r="J529" i="26"/>
  <c r="J525" i="26"/>
  <c r="J521" i="26"/>
  <c r="J464" i="26"/>
  <c r="J460" i="26"/>
  <c r="J443" i="26"/>
  <c r="J394" i="26"/>
  <c r="J370" i="26"/>
  <c r="L370" i="26" s="1"/>
  <c r="N370" i="26" s="1"/>
  <c r="J362" i="26"/>
  <c r="L362" i="26" s="1"/>
  <c r="N362" i="26" s="1"/>
  <c r="J351" i="26"/>
  <c r="L351" i="26" s="1"/>
  <c r="N351" i="26" s="1"/>
  <c r="J343" i="26"/>
  <c r="L343" i="26" s="1"/>
  <c r="N343" i="26" s="1"/>
  <c r="J335" i="26"/>
  <c r="L335" i="26" s="1"/>
  <c r="N335" i="26" s="1"/>
  <c r="J308" i="26"/>
  <c r="L308" i="26" s="1"/>
  <c r="N308" i="26" s="1"/>
  <c r="J804" i="26"/>
  <c r="J790" i="26"/>
  <c r="L790" i="26" s="1"/>
  <c r="N790" i="26" s="1"/>
  <c r="J733" i="26"/>
  <c r="L733" i="26" s="1"/>
  <c r="N733" i="26" s="1"/>
  <c r="J725" i="26"/>
  <c r="L725" i="26" s="1"/>
  <c r="N725" i="26" s="1"/>
  <c r="J717" i="26"/>
  <c r="L717" i="26" s="1"/>
  <c r="N717" i="26" s="1"/>
  <c r="J709" i="26"/>
  <c r="L709" i="26" s="1"/>
  <c r="N709" i="26" s="1"/>
  <c r="J701" i="26"/>
  <c r="L701" i="26" s="1"/>
  <c r="N701" i="26" s="1"/>
  <c r="J693" i="26"/>
  <c r="L693" i="26" s="1"/>
  <c r="N693" i="26" s="1"/>
  <c r="J682" i="26"/>
  <c r="L682" i="26" s="1"/>
  <c r="N682" i="26" s="1"/>
  <c r="J674" i="26"/>
  <c r="L674" i="26" s="1"/>
  <c r="N674" i="26" s="1"/>
  <c r="J666" i="26"/>
  <c r="L666" i="26" s="1"/>
  <c r="N666" i="26" s="1"/>
  <c r="J658" i="26"/>
  <c r="L658" i="26" s="1"/>
  <c r="N658" i="26" s="1"/>
  <c r="J650" i="26"/>
  <c r="L650" i="26" s="1"/>
  <c r="N650" i="26" s="1"/>
  <c r="J642" i="26"/>
  <c r="L642" i="26" s="1"/>
  <c r="N642" i="26" s="1"/>
  <c r="J634" i="26"/>
  <c r="L634" i="26" s="1"/>
  <c r="N634" i="26" s="1"/>
  <c r="J626" i="26"/>
  <c r="L626" i="26" s="1"/>
  <c r="N626" i="26" s="1"/>
  <c r="J618" i="26"/>
  <c r="L618" i="26" s="1"/>
  <c r="N618" i="26" s="1"/>
  <c r="J610" i="26"/>
  <c r="L610" i="26" s="1"/>
  <c r="N610" i="26" s="1"/>
  <c r="J604" i="26"/>
  <c r="J600" i="26"/>
  <c r="J596" i="26"/>
  <c r="J592" i="26"/>
  <c r="J588" i="26"/>
  <c r="J584" i="26"/>
  <c r="J580" i="26"/>
  <c r="J576" i="26"/>
  <c r="J562" i="26"/>
  <c r="J553" i="26"/>
  <c r="J549" i="26"/>
  <c r="J545" i="26"/>
  <c r="J541" i="26"/>
  <c r="J537" i="26"/>
  <c r="J497" i="26"/>
  <c r="J493" i="26"/>
  <c r="J489" i="26"/>
  <c r="J485" i="26"/>
  <c r="J481" i="26"/>
  <c r="J477" i="26"/>
  <c r="J451" i="26"/>
  <c r="L451" i="26" s="1"/>
  <c r="N451" i="26" s="1"/>
  <c r="J440" i="26"/>
  <c r="L440" i="26" s="1"/>
  <c r="N440" i="26" s="1"/>
  <c r="J432" i="26"/>
  <c r="L432" i="26" s="1"/>
  <c r="N432" i="26" s="1"/>
  <c r="J424" i="26"/>
  <c r="L424" i="26" s="1"/>
  <c r="N424" i="26" s="1"/>
  <c r="J421" i="26"/>
  <c r="L421" i="26" s="1"/>
  <c r="N421" i="26" s="1"/>
  <c r="J413" i="26"/>
  <c r="L413" i="26" s="1"/>
  <c r="N413" i="26" s="1"/>
  <c r="J405" i="26"/>
  <c r="L405" i="26" s="1"/>
  <c r="N405" i="26" s="1"/>
  <c r="J378" i="26"/>
  <c r="L378" i="26" s="1"/>
  <c r="N378" i="26" s="1"/>
  <c r="J359" i="26"/>
  <c r="L359" i="26" s="1"/>
  <c r="N359" i="26" s="1"/>
  <c r="J324" i="26"/>
  <c r="L324" i="26" s="1"/>
  <c r="N324" i="26" s="1"/>
  <c r="J316" i="26"/>
  <c r="L316" i="26" s="1"/>
  <c r="N316" i="26" s="1"/>
  <c r="J290" i="26"/>
  <c r="L290" i="26" s="1"/>
  <c r="N290" i="26" s="1"/>
  <c r="J284" i="26"/>
  <c r="T8" i="5" s="1"/>
  <c r="K284" i="26" s="1"/>
  <c r="L284" i="26" s="1"/>
  <c r="N284" i="26" s="1"/>
  <c r="J270" i="26"/>
  <c r="L270" i="26" s="1"/>
  <c r="N270" i="26" s="1"/>
  <c r="J259" i="26"/>
  <c r="L259" i="26" s="1"/>
  <c r="N259" i="26" s="1"/>
  <c r="J248" i="26"/>
  <c r="L248" i="26" s="1"/>
  <c r="N248" i="26" s="1"/>
  <c r="J240" i="26"/>
  <c r="L240" i="26" s="1"/>
  <c r="N240" i="26" s="1"/>
  <c r="J232" i="26"/>
  <c r="L232" i="26" s="1"/>
  <c r="N232" i="26" s="1"/>
  <c r="J224" i="26"/>
  <c r="L224" i="26" s="1"/>
  <c r="N224" i="26" s="1"/>
  <c r="J216" i="26"/>
  <c r="L216" i="26" s="1"/>
  <c r="N216" i="26" s="1"/>
  <c r="J208" i="26"/>
  <c r="L208" i="26" s="1"/>
  <c r="N208" i="26" s="1"/>
  <c r="J200" i="26"/>
  <c r="L200" i="26" s="1"/>
  <c r="N200" i="26" s="1"/>
  <c r="J192" i="26"/>
  <c r="L192" i="26" s="1"/>
  <c r="N192" i="26" s="1"/>
  <c r="J184" i="26"/>
  <c r="L184" i="26" s="1"/>
  <c r="N184" i="26" s="1"/>
  <c r="J176" i="26"/>
  <c r="L176" i="26" s="1"/>
  <c r="N176" i="26" s="1"/>
  <c r="J168" i="26"/>
  <c r="L168" i="26" s="1"/>
  <c r="N168" i="26" s="1"/>
  <c r="J160" i="26"/>
  <c r="L160" i="26" s="1"/>
  <c r="N160" i="26" s="1"/>
  <c r="J152" i="26"/>
  <c r="L152" i="26" s="1"/>
  <c r="N152" i="26" s="1"/>
  <c r="J144" i="26"/>
  <c r="L144" i="26" s="1"/>
  <c r="N144" i="26" s="1"/>
  <c r="J136" i="26"/>
  <c r="L136" i="26" s="1"/>
  <c r="N136" i="26" s="1"/>
  <c r="J128" i="26"/>
  <c r="L128" i="26" s="1"/>
  <c r="N128" i="26" s="1"/>
  <c r="J120" i="26"/>
  <c r="L120" i="26" s="1"/>
  <c r="N120" i="26" s="1"/>
  <c r="J112" i="26"/>
  <c r="L112" i="26" s="1"/>
  <c r="N112" i="26" s="1"/>
  <c r="J104" i="26"/>
  <c r="L104" i="26" s="1"/>
  <c r="N104" i="26" s="1"/>
  <c r="J96" i="26"/>
  <c r="L96" i="26" s="1"/>
  <c r="N96" i="26" s="1"/>
  <c r="J88" i="26"/>
  <c r="L88" i="26" s="1"/>
  <c r="N88" i="26" s="1"/>
  <c r="J80" i="26"/>
  <c r="L80" i="26" s="1"/>
  <c r="N80" i="26" s="1"/>
  <c r="J72" i="26"/>
  <c r="L72" i="26" s="1"/>
  <c r="N72" i="26" s="1"/>
  <c r="J66" i="26"/>
  <c r="L66" i="26" s="1"/>
  <c r="N66" i="26" s="1"/>
  <c r="J58" i="26"/>
  <c r="L58" i="26" s="1"/>
  <c r="N58" i="26" s="1"/>
  <c r="J50" i="26"/>
  <c r="L50" i="26" s="1"/>
  <c r="N50" i="26" s="1"/>
  <c r="J42" i="26"/>
  <c r="L42" i="26" s="1"/>
  <c r="N42" i="26" s="1"/>
  <c r="J34" i="26"/>
  <c r="L34" i="26" s="1"/>
  <c r="N34" i="26" s="1"/>
  <c r="J26" i="26"/>
  <c r="L26" i="26" s="1"/>
  <c r="N26" i="26" s="1"/>
  <c r="J18" i="26"/>
  <c r="L18" i="26" s="1"/>
  <c r="N18" i="26" s="1"/>
  <c r="J784" i="26"/>
  <c r="J773" i="26"/>
  <c r="L773" i="26" s="1"/>
  <c r="N773" i="26" s="1"/>
  <c r="J765" i="26"/>
  <c r="L765" i="26" s="1"/>
  <c r="N765" i="26" s="1"/>
  <c r="J757" i="26"/>
  <c r="L757" i="26" s="1"/>
  <c r="N757" i="26" s="1"/>
  <c r="J749" i="26"/>
  <c r="L749" i="26" s="1"/>
  <c r="N749" i="26" s="1"/>
  <c r="J741" i="26"/>
  <c r="L741" i="26" s="1"/>
  <c r="N741" i="26" s="1"/>
  <c r="J511" i="26"/>
  <c r="J506" i="26"/>
  <c r="J501" i="26"/>
  <c r="J468" i="26"/>
  <c r="J391" i="26"/>
  <c r="L391" i="26" s="1"/>
  <c r="N391" i="26" s="1"/>
  <c r="J384" i="26"/>
  <c r="J375" i="26"/>
  <c r="L375" i="26" s="1"/>
  <c r="N375" i="26" s="1"/>
  <c r="J367" i="26"/>
  <c r="L367" i="26" s="1"/>
  <c r="N367" i="26" s="1"/>
  <c r="J356" i="26"/>
  <c r="L356" i="26" s="1"/>
  <c r="N356" i="26" s="1"/>
  <c r="J348" i="26"/>
  <c r="L348" i="26" s="1"/>
  <c r="N348" i="26" s="1"/>
  <c r="J340" i="26"/>
  <c r="L340" i="26" s="1"/>
  <c r="N340" i="26" s="1"/>
  <c r="J332" i="26"/>
  <c r="L332" i="26" s="1"/>
  <c r="N332" i="26" s="1"/>
  <c r="J298" i="26"/>
  <c r="T13" i="5" s="1"/>
  <c r="K298" i="26" s="1"/>
  <c r="L298" i="26" s="1"/>
  <c r="N298" i="26" s="1"/>
  <c r="J287" i="26"/>
  <c r="T11" i="5" s="1"/>
  <c r="K287" i="26" s="1"/>
  <c r="L287" i="26" s="1"/>
  <c r="N287" i="26" s="1"/>
  <c r="J281" i="26"/>
  <c r="L281" i="26" s="1"/>
  <c r="N281" i="26" s="1"/>
  <c r="J278" i="26"/>
  <c r="T5" i="5" s="1"/>
  <c r="K278" i="26" s="1"/>
  <c r="L278" i="26" s="1"/>
  <c r="N278" i="26" s="1"/>
  <c r="J787" i="26"/>
  <c r="L787" i="26" s="1"/>
  <c r="N787" i="26" s="1"/>
  <c r="J781" i="26"/>
  <c r="J730" i="26"/>
  <c r="L730" i="26" s="1"/>
  <c r="N730" i="26" s="1"/>
  <c r="J722" i="26"/>
  <c r="L722" i="26" s="1"/>
  <c r="N722" i="26" s="1"/>
  <c r="J714" i="26"/>
  <c r="L714" i="26" s="1"/>
  <c r="N714" i="26" s="1"/>
  <c r="J706" i="26"/>
  <c r="L706" i="26" s="1"/>
  <c r="N706" i="26" s="1"/>
  <c r="J698" i="26"/>
  <c r="L698" i="26" s="1"/>
  <c r="N698" i="26" s="1"/>
  <c r="J690" i="26"/>
  <c r="L690" i="26" s="1"/>
  <c r="N690" i="26" s="1"/>
  <c r="J679" i="26"/>
  <c r="L679" i="26" s="1"/>
  <c r="N679" i="26" s="1"/>
  <c r="J671" i="26"/>
  <c r="L671" i="26" s="1"/>
  <c r="N671" i="26" s="1"/>
  <c r="J663" i="26"/>
  <c r="L663" i="26" s="1"/>
  <c r="N663" i="26" s="1"/>
  <c r="J655" i="26"/>
  <c r="L655" i="26" s="1"/>
  <c r="N655" i="26" s="1"/>
  <c r="J647" i="26"/>
  <c r="L647" i="26" s="1"/>
  <c r="N647" i="26" s="1"/>
  <c r="J639" i="26"/>
  <c r="L639" i="26" s="1"/>
  <c r="N639" i="26" s="1"/>
  <c r="J631" i="26"/>
  <c r="L631" i="26" s="1"/>
  <c r="N631" i="26" s="1"/>
  <c r="J623" i="26"/>
  <c r="L623" i="26" s="1"/>
  <c r="N623" i="26" s="1"/>
  <c r="J615" i="26"/>
  <c r="L615" i="26" s="1"/>
  <c r="N615" i="26" s="1"/>
  <c r="J607" i="26"/>
  <c r="L607" i="26" s="1"/>
  <c r="N607" i="26" s="1"/>
  <c r="J566" i="26"/>
  <c r="J557" i="26"/>
  <c r="J520" i="26"/>
  <c r="J456" i="26"/>
  <c r="L456" i="26" s="1"/>
  <c r="N456" i="26" s="1"/>
  <c r="J448" i="26"/>
  <c r="L448" i="26" s="1"/>
  <c r="N448" i="26" s="1"/>
  <c r="J437" i="26"/>
  <c r="L437" i="26" s="1"/>
  <c r="N437" i="26" s="1"/>
  <c r="J429" i="26"/>
  <c r="L429" i="26" s="1"/>
  <c r="N429" i="26" s="1"/>
  <c r="J418" i="26"/>
  <c r="L418" i="26" s="1"/>
  <c r="N418" i="26" s="1"/>
  <c r="J410" i="26"/>
  <c r="L410" i="26" s="1"/>
  <c r="N410" i="26" s="1"/>
  <c r="J402" i="26"/>
  <c r="L402" i="26" s="1"/>
  <c r="N402" i="26" s="1"/>
  <c r="J399" i="26"/>
  <c r="L399" i="26" s="1"/>
  <c r="N399" i="26" s="1"/>
  <c r="J329" i="26"/>
  <c r="L329" i="26" s="1"/>
  <c r="N329" i="26" s="1"/>
  <c r="J321" i="26"/>
  <c r="L321" i="26" s="1"/>
  <c r="N321" i="26" s="1"/>
  <c r="J815" i="26"/>
  <c r="L815" i="26" s="1"/>
  <c r="N815" i="26" s="1"/>
  <c r="J793" i="26"/>
  <c r="J778" i="26"/>
  <c r="L778" i="26" s="1"/>
  <c r="N778" i="26" s="1"/>
  <c r="J770" i="26"/>
  <c r="L770" i="26" s="1"/>
  <c r="N770" i="26" s="1"/>
  <c r="J762" i="26"/>
  <c r="L762" i="26" s="1"/>
  <c r="N762" i="26" s="1"/>
  <c r="J754" i="26"/>
  <c r="L754" i="26" s="1"/>
  <c r="N754" i="26" s="1"/>
  <c r="J746" i="26"/>
  <c r="L746" i="26" s="1"/>
  <c r="N746" i="26" s="1"/>
  <c r="J738" i="26"/>
  <c r="L738" i="26" s="1"/>
  <c r="N738" i="26" s="1"/>
  <c r="J532" i="26"/>
  <c r="J528" i="26"/>
  <c r="J524" i="26"/>
  <c r="J463" i="26"/>
  <c r="J445" i="26"/>
  <c r="L445" i="26" s="1"/>
  <c r="N445" i="26" s="1"/>
  <c r="J396" i="26"/>
  <c r="L396" i="26" s="1"/>
  <c r="N396" i="26" s="1"/>
  <c r="J388" i="26"/>
  <c r="L388" i="26" s="1"/>
  <c r="N388" i="26" s="1"/>
  <c r="J372" i="26"/>
  <c r="L372" i="26" s="1"/>
  <c r="N372" i="26" s="1"/>
  <c r="J364" i="26"/>
  <c r="L364" i="26" s="1"/>
  <c r="N364" i="26" s="1"/>
  <c r="J353" i="26"/>
  <c r="L353" i="26" s="1"/>
  <c r="N353" i="26" s="1"/>
  <c r="J345" i="26"/>
  <c r="L345" i="26" s="1"/>
  <c r="N345" i="26" s="1"/>
  <c r="J337" i="26"/>
  <c r="L337" i="26" s="1"/>
  <c r="N337" i="26" s="1"/>
  <c r="J310" i="26"/>
  <c r="L310" i="26" s="1"/>
  <c r="N310" i="26" s="1"/>
  <c r="J304" i="26"/>
  <c r="T18" i="5" s="1"/>
  <c r="K304" i="26" s="1"/>
  <c r="L304" i="26" s="1"/>
  <c r="N304" i="26" s="1"/>
  <c r="J301" i="26"/>
  <c r="T16" i="5" s="1"/>
  <c r="K301" i="26" s="1"/>
  <c r="L301" i="26" s="1"/>
  <c r="N301" i="26" s="1"/>
  <c r="J264" i="26"/>
  <c r="T3" i="5" s="1"/>
  <c r="J812" i="26"/>
  <c r="J808" i="26"/>
  <c r="J825" i="26"/>
  <c r="L825" i="26" s="1"/>
  <c r="N825" i="26" s="1"/>
  <c r="J822" i="26"/>
  <c r="L822" i="26" s="1"/>
  <c r="N822" i="26" s="1"/>
  <c r="J829" i="26"/>
  <c r="L829" i="26" s="1"/>
  <c r="N829" i="26" s="1"/>
  <c r="J809" i="26"/>
  <c r="J816" i="26"/>
  <c r="L816" i="26" s="1"/>
  <c r="N816" i="26" s="1"/>
  <c r="J813" i="26"/>
  <c r="L813" i="26" s="1"/>
  <c r="N813" i="26" s="1"/>
  <c r="S32" i="5"/>
  <c r="J805" i="26"/>
  <c r="J826" i="26"/>
  <c r="L826" i="26" s="1"/>
  <c r="N826" i="26" s="1"/>
  <c r="J854" i="26"/>
  <c r="J852" i="26"/>
  <c r="L852" i="26" s="1"/>
  <c r="N852" i="26" s="1"/>
  <c r="J853" i="26"/>
  <c r="L853" i="26" s="1"/>
  <c r="N853" i="26" s="1"/>
  <c r="J848" i="26"/>
  <c r="L848" i="26" s="1"/>
  <c r="N848" i="26" s="1"/>
  <c r="J844" i="26"/>
  <c r="L844" i="26" s="1"/>
  <c r="N844" i="26" s="1"/>
  <c r="J843" i="26"/>
  <c r="L843" i="26" s="1"/>
  <c r="N843" i="26" s="1"/>
  <c r="J849" i="26"/>
  <c r="L849" i="26" s="1"/>
  <c r="N849" i="26" s="1"/>
  <c r="J842" i="26"/>
  <c r="J841" i="26"/>
  <c r="J846" i="26"/>
  <c r="L846" i="26" s="1"/>
  <c r="N846" i="26" s="1"/>
  <c r="J845" i="26"/>
  <c r="L845" i="26" s="1"/>
  <c r="N845" i="26" s="1"/>
  <c r="J847" i="26"/>
  <c r="L847" i="26" s="1"/>
  <c r="N847" i="26" s="1"/>
  <c r="J839" i="26"/>
  <c r="J834" i="26"/>
  <c r="L834" i="26" s="1"/>
  <c r="N834" i="26" s="1"/>
  <c r="J840" i="26"/>
  <c r="J835" i="26"/>
  <c r="L835" i="26" s="1"/>
  <c r="N835" i="26" s="1"/>
  <c r="J836" i="26"/>
  <c r="L836" i="26" s="1"/>
  <c r="N836" i="26" s="1"/>
  <c r="J837" i="26"/>
  <c r="L837" i="26" s="1"/>
  <c r="N837" i="26" s="1"/>
  <c r="J838" i="26"/>
  <c r="L838" i="26" s="1"/>
  <c r="N838" i="26" s="1"/>
  <c r="J68" i="26"/>
  <c r="L68" i="26" s="1"/>
  <c r="N68" i="26" s="1"/>
  <c r="J67" i="26"/>
  <c r="L67" i="26" s="1"/>
  <c r="N67" i="26" s="1"/>
  <c r="J71" i="26"/>
  <c r="L71" i="26" s="1"/>
  <c r="N71" i="26" s="1"/>
  <c r="J823" i="26"/>
  <c r="L823" i="26" s="1"/>
  <c r="N823" i="26" s="1"/>
  <c r="J377" i="26"/>
  <c r="L377" i="26" s="1"/>
  <c r="N377" i="26" s="1"/>
  <c r="J476" i="26"/>
  <c r="J820" i="26"/>
  <c r="L820" i="26" s="1"/>
  <c r="N820" i="26" s="1"/>
  <c r="J830" i="26"/>
  <c r="L830" i="26" s="1"/>
  <c r="N830" i="26" s="1"/>
  <c r="J534" i="26"/>
  <c r="J307" i="26"/>
  <c r="L307" i="26" s="1"/>
  <c r="N307" i="26" s="1"/>
  <c r="J499" i="26"/>
  <c r="J814" i="26"/>
  <c r="L814" i="26" s="1"/>
  <c r="N814" i="26" s="1"/>
  <c r="J827" i="26"/>
  <c r="J832" i="26"/>
  <c r="J811" i="26"/>
  <c r="J824" i="26"/>
  <c r="L824" i="26" s="1"/>
  <c r="N824" i="26" s="1"/>
  <c r="J313" i="26"/>
  <c r="L313" i="26" s="1"/>
  <c r="N313" i="26" s="1"/>
  <c r="J821" i="26"/>
  <c r="L821" i="26" s="1"/>
  <c r="N821" i="26" s="1"/>
  <c r="E459" i="26"/>
  <c r="E461" i="26"/>
  <c r="E458" i="26"/>
  <c r="E475" i="26"/>
  <c r="G82" i="24"/>
  <c r="AG143" i="3"/>
  <c r="AG150" i="3"/>
  <c r="AG149" i="3"/>
  <c r="AG2" i="3"/>
  <c r="AG147" i="3"/>
  <c r="AG86" i="3"/>
  <c r="AG142" i="3"/>
  <c r="AG9" i="3"/>
  <c r="AG15" i="3"/>
  <c r="AG17" i="3"/>
  <c r="AB169" i="3"/>
  <c r="E463" i="26"/>
  <c r="E467" i="26"/>
  <c r="H6" i="24"/>
  <c r="G149" i="24"/>
  <c r="AD177" i="3"/>
  <c r="E606" i="26"/>
  <c r="AD183" i="3"/>
  <c r="AF183" i="3"/>
  <c r="AB166" i="3"/>
  <c r="AD172" i="3"/>
  <c r="H17" i="24"/>
  <c r="G95" i="24"/>
  <c r="AB161" i="3"/>
  <c r="AB164" i="3"/>
  <c r="AF164" i="3"/>
  <c r="AF167" i="3"/>
  <c r="E577" i="26"/>
  <c r="E827" i="26"/>
  <c r="E585" i="26"/>
  <c r="H18" i="24"/>
  <c r="G93" i="24"/>
  <c r="G108" i="24"/>
  <c r="G142" i="24"/>
  <c r="G155" i="24"/>
  <c r="H13" i="24"/>
  <c r="H142" i="24"/>
  <c r="G15" i="24"/>
  <c r="G87" i="24"/>
  <c r="H15" i="24"/>
  <c r="G5" i="24"/>
  <c r="H5" i="24"/>
  <c r="I16" i="24"/>
  <c r="G119" i="24"/>
  <c r="G92" i="24"/>
  <c r="G103" i="24"/>
  <c r="G127" i="24"/>
  <c r="G153" i="24"/>
  <c r="H153" i="24"/>
  <c r="G105" i="24"/>
  <c r="G129" i="24"/>
  <c r="G17" i="24"/>
  <c r="G9" i="24"/>
  <c r="G74" i="24"/>
  <c r="G85" i="24"/>
  <c r="I827" i="26"/>
  <c r="I812" i="26"/>
  <c r="I798" i="26"/>
  <c r="I601" i="26"/>
  <c r="I585" i="26"/>
  <c r="I569" i="26"/>
  <c r="L569" i="26" s="1"/>
  <c r="N569" i="26" s="1"/>
  <c r="I553" i="26"/>
  <c r="I811" i="26"/>
  <c r="J806" i="26"/>
  <c r="I600" i="26"/>
  <c r="I584" i="26"/>
  <c r="I568" i="26"/>
  <c r="I552" i="26"/>
  <c r="L552" i="26" s="1"/>
  <c r="N552" i="26" s="1"/>
  <c r="I536" i="26"/>
  <c r="L536" i="26" s="1"/>
  <c r="N536" i="26" s="1"/>
  <c r="I520" i="26"/>
  <c r="I504" i="26"/>
  <c r="I488" i="26"/>
  <c r="L488" i="26" s="1"/>
  <c r="N488" i="26" s="1"/>
  <c r="I472" i="26"/>
  <c r="I466" i="26"/>
  <c r="L466" i="26" s="1"/>
  <c r="I462" i="26"/>
  <c r="I459" i="26"/>
  <c r="L459" i="26" s="1"/>
  <c r="N459" i="26" s="1"/>
  <c r="I810" i="26"/>
  <c r="I797" i="26"/>
  <c r="I599" i="26"/>
  <c r="L599" i="26" s="1"/>
  <c r="N599" i="26" s="1"/>
  <c r="I583" i="26"/>
  <c r="L583" i="26" s="1"/>
  <c r="N583" i="26" s="1"/>
  <c r="I567" i="26"/>
  <c r="I551" i="26"/>
  <c r="L551" i="26" s="1"/>
  <c r="N551" i="26" s="1"/>
  <c r="I535" i="26"/>
  <c r="I519" i="26"/>
  <c r="I503" i="26"/>
  <c r="I487" i="26"/>
  <c r="I471" i="26"/>
  <c r="I809" i="26"/>
  <c r="I796" i="26"/>
  <c r="I598" i="26"/>
  <c r="I582" i="26"/>
  <c r="I566" i="26"/>
  <c r="I550" i="26"/>
  <c r="I534" i="26"/>
  <c r="I518" i="26"/>
  <c r="I502" i="26"/>
  <c r="I486" i="26"/>
  <c r="I470" i="26"/>
  <c r="L470" i="26" s="1"/>
  <c r="I557" i="26"/>
  <c r="I554" i="26"/>
  <c r="I473" i="26"/>
  <c r="L473" i="26" s="1"/>
  <c r="N473" i="26" s="1"/>
  <c r="I808" i="26"/>
  <c r="I597" i="26"/>
  <c r="I581" i="26"/>
  <c r="I565" i="26"/>
  <c r="I549" i="26"/>
  <c r="I533" i="26"/>
  <c r="I501" i="26"/>
  <c r="I485" i="26"/>
  <c r="I469" i="26"/>
  <c r="I594" i="26"/>
  <c r="I546" i="26"/>
  <c r="I482" i="26"/>
  <c r="I477" i="26"/>
  <c r="I506" i="26"/>
  <c r="I505" i="26"/>
  <c r="I795" i="26"/>
  <c r="I596" i="26"/>
  <c r="I580" i="26"/>
  <c r="I564" i="26"/>
  <c r="L564" i="26" s="1"/>
  <c r="N564" i="26" s="1"/>
  <c r="I548" i="26"/>
  <c r="L548" i="26" s="1"/>
  <c r="N548" i="26" s="1"/>
  <c r="I532" i="26"/>
  <c r="I516" i="26"/>
  <c r="I500" i="26"/>
  <c r="L500" i="26" s="1"/>
  <c r="N500" i="26" s="1"/>
  <c r="I484" i="26"/>
  <c r="L484" i="26" s="1"/>
  <c r="N484" i="26" s="1"/>
  <c r="I468" i="26"/>
  <c r="I578" i="26"/>
  <c r="I562" i="26"/>
  <c r="I514" i="26"/>
  <c r="I493" i="26"/>
  <c r="I522" i="26"/>
  <c r="I521" i="26"/>
  <c r="I807" i="26"/>
  <c r="J572" i="26"/>
  <c r="I595" i="26"/>
  <c r="L595" i="26" s="1"/>
  <c r="N595" i="26" s="1"/>
  <c r="I579" i="26"/>
  <c r="L579" i="26" s="1"/>
  <c r="N579" i="26" s="1"/>
  <c r="I563" i="26"/>
  <c r="I547" i="26"/>
  <c r="I531" i="26"/>
  <c r="I515" i="26"/>
  <c r="L515" i="26" s="1"/>
  <c r="N515" i="26" s="1"/>
  <c r="I499" i="26"/>
  <c r="I483" i="26"/>
  <c r="I467" i="26"/>
  <c r="J505" i="26"/>
  <c r="I530" i="26"/>
  <c r="I498" i="26"/>
  <c r="I509" i="26"/>
  <c r="I490" i="26"/>
  <c r="I537" i="26"/>
  <c r="I806" i="26"/>
  <c r="I805" i="26"/>
  <c r="I794" i="26"/>
  <c r="I593" i="26"/>
  <c r="I577" i="26"/>
  <c r="I561" i="26"/>
  <c r="L561" i="26" s="1"/>
  <c r="N561" i="26" s="1"/>
  <c r="I545" i="26"/>
  <c r="I529" i="26"/>
  <c r="I513" i="26"/>
  <c r="I497" i="26"/>
  <c r="I481" i="26"/>
  <c r="L481" i="26" s="1"/>
  <c r="N481" i="26" s="1"/>
  <c r="I465" i="26"/>
  <c r="I605" i="26"/>
  <c r="I541" i="26"/>
  <c r="I538" i="26"/>
  <c r="I489" i="26"/>
  <c r="I804" i="26"/>
  <c r="I793" i="26"/>
  <c r="I592" i="26"/>
  <c r="I576" i="26"/>
  <c r="I560" i="26"/>
  <c r="I544" i="26"/>
  <c r="L544" i="26" s="1"/>
  <c r="N544" i="26" s="1"/>
  <c r="I528" i="26"/>
  <c r="I512" i="26"/>
  <c r="I496" i="26"/>
  <c r="L496" i="26" s="1"/>
  <c r="N496" i="26" s="1"/>
  <c r="I480" i="26"/>
  <c r="L480" i="26" s="1"/>
  <c r="N480" i="26" s="1"/>
  <c r="I840" i="26"/>
  <c r="I803" i="26"/>
  <c r="L803" i="26" s="1"/>
  <c r="N803" i="26" s="1"/>
  <c r="I792" i="26"/>
  <c r="L792" i="26" s="1"/>
  <c r="N792" i="26" s="1"/>
  <c r="I591" i="26"/>
  <c r="L591" i="26" s="1"/>
  <c r="N591" i="26" s="1"/>
  <c r="I575" i="26"/>
  <c r="L575" i="26" s="1"/>
  <c r="N575" i="26" s="1"/>
  <c r="I559" i="26"/>
  <c r="I543" i="26"/>
  <c r="I527" i="26"/>
  <c r="I511" i="26"/>
  <c r="I495" i="26"/>
  <c r="I479" i="26"/>
  <c r="I464" i="26"/>
  <c r="I801" i="26"/>
  <c r="I589" i="26"/>
  <c r="I573" i="26"/>
  <c r="I525" i="26"/>
  <c r="I570" i="26"/>
  <c r="I839" i="26"/>
  <c r="I802" i="26"/>
  <c r="I606" i="26"/>
  <c r="I590" i="26"/>
  <c r="I574" i="26"/>
  <c r="I558" i="26"/>
  <c r="I542" i="26"/>
  <c r="I526" i="26"/>
  <c r="I510" i="26"/>
  <c r="I494" i="26"/>
  <c r="I478" i="26"/>
  <c r="I463" i="26"/>
  <c r="I833" i="26"/>
  <c r="I832" i="26"/>
  <c r="I604" i="26"/>
  <c r="I588" i="26"/>
  <c r="I572" i="26"/>
  <c r="I556" i="26"/>
  <c r="I540" i="26"/>
  <c r="L540" i="26" s="1"/>
  <c r="N540" i="26" s="1"/>
  <c r="I524" i="26"/>
  <c r="I508" i="26"/>
  <c r="I492" i="26"/>
  <c r="L492" i="26" s="1"/>
  <c r="N492" i="26" s="1"/>
  <c r="I476" i="26"/>
  <c r="I461" i="26"/>
  <c r="I828" i="26"/>
  <c r="L828" i="26" s="1"/>
  <c r="N828" i="26" s="1"/>
  <c r="I800" i="26"/>
  <c r="I603" i="26"/>
  <c r="L603" i="26" s="1"/>
  <c r="N603" i="26" s="1"/>
  <c r="I587" i="26"/>
  <c r="L587" i="26" s="1"/>
  <c r="N587" i="26" s="1"/>
  <c r="I571" i="26"/>
  <c r="I555" i="26"/>
  <c r="L555" i="26" s="1"/>
  <c r="N555" i="26" s="1"/>
  <c r="I539" i="26"/>
  <c r="I523" i="26"/>
  <c r="I507" i="26"/>
  <c r="I491" i="26"/>
  <c r="I475" i="26"/>
  <c r="I460" i="26"/>
  <c r="I799" i="26"/>
  <c r="I602" i="26"/>
  <c r="I586" i="26"/>
  <c r="I474" i="26"/>
  <c r="I458" i="26"/>
  <c r="E840" i="26"/>
  <c r="E839" i="26"/>
  <c r="AD188" i="3"/>
  <c r="AG188" i="3" s="1"/>
  <c r="H74" i="24"/>
  <c r="G97" i="24"/>
  <c r="H2" i="24"/>
  <c r="G98" i="24"/>
  <c r="G110" i="24"/>
  <c r="G135" i="24"/>
  <c r="H159" i="24"/>
  <c r="G4" i="24"/>
  <c r="G78" i="24"/>
  <c r="G89" i="24"/>
  <c r="H4" i="24"/>
  <c r="G14" i="24"/>
  <c r="G21" i="24"/>
  <c r="H78" i="24"/>
  <c r="G125" i="24"/>
  <c r="G150" i="24"/>
  <c r="V682" i="3"/>
  <c r="V147" i="3"/>
  <c r="AG137" i="3"/>
  <c r="V190" i="3"/>
  <c r="V194" i="3"/>
  <c r="V214" i="3"/>
  <c r="V222" i="3"/>
  <c r="V226" i="3"/>
  <c r="V250" i="3"/>
  <c r="V266" i="3"/>
  <c r="V274" i="3"/>
  <c r="V282" i="3"/>
  <c r="V286" i="3"/>
  <c r="V586" i="3"/>
  <c r="V638" i="3"/>
  <c r="V654" i="3"/>
  <c r="V670" i="3"/>
  <c r="V145" i="3"/>
  <c r="V170" i="3"/>
  <c r="V179" i="3"/>
  <c r="V307" i="3"/>
  <c r="V323" i="3"/>
  <c r="V335" i="3"/>
  <c r="V351" i="3"/>
  <c r="V359" i="3"/>
  <c r="V363" i="3"/>
  <c r="V379" i="3"/>
  <c r="V383" i="3"/>
  <c r="V391" i="3"/>
  <c r="V395" i="3"/>
  <c r="V411" i="3"/>
  <c r="V447" i="3"/>
  <c r="V683" i="3"/>
  <c r="V27" i="3"/>
  <c r="V33" i="3"/>
  <c r="V35" i="3"/>
  <c r="V43" i="3"/>
  <c r="V49" i="3"/>
  <c r="V57" i="3"/>
  <c r="V81" i="3"/>
  <c r="V89" i="3"/>
  <c r="V91" i="3"/>
  <c r="V97" i="3"/>
  <c r="V99" i="3"/>
  <c r="V105" i="3"/>
  <c r="V107" i="3"/>
  <c r="V113" i="3"/>
  <c r="V115" i="3"/>
  <c r="V487" i="3"/>
  <c r="V150" i="3"/>
  <c r="V227" i="3"/>
  <c r="V235" i="3"/>
  <c r="V247" i="3"/>
  <c r="V251" i="3"/>
  <c r="V259" i="3"/>
  <c r="V263" i="3"/>
  <c r="V267" i="3"/>
  <c r="V271" i="3"/>
  <c r="V287" i="3"/>
  <c r="V165" i="3"/>
  <c r="V328" i="3"/>
  <c r="V336" i="3"/>
  <c r="V352" i="3"/>
  <c r="V364" i="3"/>
  <c r="V368" i="3"/>
  <c r="V372" i="3"/>
  <c r="V376" i="3"/>
  <c r="V436" i="3"/>
  <c r="V444" i="3"/>
  <c r="V456" i="3"/>
  <c r="V460" i="3"/>
  <c r="AG25" i="3"/>
  <c r="AG27" i="3"/>
  <c r="AG29" i="3"/>
  <c r="AG51" i="3"/>
  <c r="AG53" i="3"/>
  <c r="AG57" i="3"/>
  <c r="AG59" i="3"/>
  <c r="AG61" i="3"/>
  <c r="AG65" i="3"/>
  <c r="AG73" i="3"/>
  <c r="AG83" i="3"/>
  <c r="AG91" i="3"/>
  <c r="AG99" i="3"/>
  <c r="AG113" i="3"/>
  <c r="AG121" i="3"/>
  <c r="AG129" i="3"/>
  <c r="V196" i="3"/>
  <c r="V208" i="3"/>
  <c r="V212" i="3"/>
  <c r="V220" i="3"/>
  <c r="V232" i="3"/>
  <c r="V236" i="3"/>
  <c r="V240" i="3"/>
  <c r="V248" i="3"/>
  <c r="V272" i="3"/>
  <c r="V276" i="3"/>
  <c r="V280" i="3"/>
  <c r="V284" i="3"/>
  <c r="V160" i="3"/>
  <c r="V163" i="3"/>
  <c r="V297" i="3"/>
  <c r="V309" i="3"/>
  <c r="V313" i="3"/>
  <c r="V321" i="3"/>
  <c r="V541" i="3"/>
  <c r="V681" i="3"/>
  <c r="V34" i="3"/>
  <c r="V36" i="3"/>
  <c r="V42" i="3"/>
  <c r="V50" i="3"/>
  <c r="V52" i="3"/>
  <c r="V58" i="3"/>
  <c r="V60" i="3"/>
  <c r="V66" i="3"/>
  <c r="V68" i="3"/>
  <c r="V72" i="3"/>
  <c r="V74" i="3"/>
  <c r="V76" i="3"/>
  <c r="V80" i="3"/>
  <c r="V82" i="3"/>
  <c r="V84" i="3"/>
  <c r="V88" i="3"/>
  <c r="V108" i="3"/>
  <c r="V114" i="3"/>
  <c r="V116" i="3"/>
  <c r="V120" i="3"/>
  <c r="V122" i="3"/>
  <c r="V124" i="3"/>
  <c r="V128" i="3"/>
  <c r="V130" i="3"/>
  <c r="V132" i="3"/>
  <c r="V136" i="3"/>
  <c r="V138" i="3"/>
  <c r="V140" i="3"/>
  <c r="V169" i="3"/>
  <c r="V172" i="3"/>
  <c r="V175" i="3"/>
  <c r="V178" i="3"/>
  <c r="V193" i="3"/>
  <c r="V197" i="3"/>
  <c r="V201" i="3"/>
  <c r="V209" i="3"/>
  <c r="V213" i="3"/>
  <c r="V217" i="3"/>
  <c r="V221" i="3"/>
  <c r="V225" i="3"/>
  <c r="V373" i="3"/>
  <c r="V465" i="3"/>
  <c r="V493" i="3"/>
  <c r="V294" i="3"/>
  <c r="V346" i="3"/>
  <c r="V350" i="3"/>
  <c r="V362" i="3"/>
  <c r="V370" i="3"/>
  <c r="V374" i="3"/>
  <c r="V378" i="3"/>
  <c r="V402" i="3"/>
  <c r="V422" i="3"/>
  <c r="V434" i="3"/>
  <c r="V446" i="3"/>
  <c r="V450" i="3"/>
  <c r="V462" i="3"/>
  <c r="V506" i="3"/>
  <c r="V538" i="3"/>
  <c r="AG26" i="3"/>
  <c r="AG34" i="3"/>
  <c r="AG38" i="3"/>
  <c r="AG40" i="3"/>
  <c r="AG42" i="3"/>
  <c r="AG50" i="3"/>
  <c r="AG52" i="3"/>
  <c r="AG54" i="3"/>
  <c r="V229" i="3"/>
  <c r="V543" i="3"/>
  <c r="V547" i="3"/>
  <c r="V671" i="3"/>
  <c r="V448" i="3"/>
  <c r="V535" i="3"/>
  <c r="V555" i="3"/>
  <c r="V663" i="3"/>
  <c r="V500" i="3"/>
  <c r="V504" i="3"/>
  <c r="V508" i="3"/>
  <c r="V512" i="3"/>
  <c r="V695" i="3"/>
  <c r="V572" i="3"/>
  <c r="V628" i="3"/>
  <c r="V632" i="3"/>
  <c r="V636" i="3"/>
  <c r="V672" i="3"/>
  <c r="V684" i="3"/>
  <c r="V261" i="3"/>
  <c r="V326" i="3"/>
  <c r="V442" i="3"/>
  <c r="V121" i="3"/>
  <c r="V131" i="3"/>
  <c r="V137" i="3"/>
  <c r="V73" i="3"/>
  <c r="V129" i="3"/>
  <c r="V206" i="3"/>
  <c r="V242" i="3"/>
  <c r="V358" i="3"/>
  <c r="V65" i="3"/>
  <c r="V390" i="3"/>
  <c r="AG109" i="3"/>
  <c r="V423" i="3"/>
  <c r="V427" i="3"/>
  <c r="AG41" i="3"/>
  <c r="V375" i="3"/>
  <c r="V316" i="3"/>
  <c r="V320" i="3"/>
  <c r="V424" i="3"/>
  <c r="V432" i="3"/>
  <c r="AG21" i="3"/>
  <c r="V32" i="3"/>
  <c r="V106" i="3"/>
  <c r="V192" i="3"/>
  <c r="V384" i="3"/>
  <c r="V388" i="3"/>
  <c r="V408" i="3"/>
  <c r="V90" i="3"/>
  <c r="V102" i="3"/>
  <c r="V104" i="3"/>
  <c r="V400" i="3"/>
  <c r="V4" i="3"/>
  <c r="V98" i="3"/>
  <c r="V166" i="3"/>
  <c r="V288" i="3"/>
  <c r="V20" i="3"/>
  <c r="AG58" i="3"/>
  <c r="AG62" i="3"/>
  <c r="AG64" i="3"/>
  <c r="AG66" i="3"/>
  <c r="AG72" i="3"/>
  <c r="AG90" i="3"/>
  <c r="AG94" i="3"/>
  <c r="AG98" i="3"/>
  <c r="AG102" i="3"/>
  <c r="AG106" i="3"/>
  <c r="AG110" i="3"/>
  <c r="AG114" i="3"/>
  <c r="AG116" i="3"/>
  <c r="AG118" i="3"/>
  <c r="AG120" i="3"/>
  <c r="AG122" i="3"/>
  <c r="AG124" i="3"/>
  <c r="AG138" i="3"/>
  <c r="AG155" i="3"/>
  <c r="V245" i="3"/>
  <c r="V260" i="3"/>
  <c r="V353" i="3"/>
  <c r="V361" i="3"/>
  <c r="V365" i="3"/>
  <c r="V389" i="3"/>
  <c r="V393" i="3"/>
  <c r="V401" i="3"/>
  <c r="V409" i="3"/>
  <c r="V12" i="3"/>
  <c r="AG132" i="3"/>
  <c r="V149" i="3"/>
  <c r="AG151" i="3"/>
  <c r="V164" i="3"/>
  <c r="V233" i="3"/>
  <c r="V273" i="3"/>
  <c r="V277" i="3"/>
  <c r="V457" i="3"/>
  <c r="V461" i="3"/>
  <c r="AG4" i="3"/>
  <c r="AG6" i="3"/>
  <c r="AG12" i="3"/>
  <c r="AG14" i="3"/>
  <c r="AG16" i="3"/>
  <c r="AG20" i="3"/>
  <c r="AG22" i="3"/>
  <c r="AG78" i="3"/>
  <c r="V289" i="3"/>
  <c r="V349" i="3"/>
  <c r="V433" i="3"/>
  <c r="V441" i="3"/>
  <c r="V528" i="3"/>
  <c r="V564" i="3"/>
  <c r="V568" i="3"/>
  <c r="V612" i="3"/>
  <c r="V668" i="3"/>
  <c r="V509" i="3"/>
  <c r="V517" i="3"/>
  <c r="V521" i="3"/>
  <c r="V592" i="3"/>
  <c r="V656" i="3"/>
  <c r="V557" i="3"/>
  <c r="V573" i="3"/>
  <c r="V589" i="3"/>
  <c r="V605" i="3"/>
  <c r="V625" i="3"/>
  <c r="V629" i="3"/>
  <c r="V633" i="3"/>
  <c r="V637" i="3"/>
  <c r="V653" i="3"/>
  <c r="V466" i="3"/>
  <c r="V490" i="3"/>
  <c r="V561" i="3"/>
  <c r="V621" i="3"/>
  <c r="V669" i="3"/>
  <c r="V542" i="3"/>
  <c r="V546" i="3"/>
  <c r="V554" i="3"/>
  <c r="V570" i="3"/>
  <c r="V606" i="3"/>
  <c r="V610" i="3"/>
  <c r="V618" i="3"/>
  <c r="V626" i="3"/>
  <c r="V634" i="3"/>
  <c r="V479" i="3"/>
  <c r="V495" i="3"/>
  <c r="V499" i="3"/>
  <c r="V522" i="3"/>
  <c r="V566" i="3"/>
  <c r="V598" i="3"/>
  <c r="V463" i="3"/>
  <c r="V666" i="3"/>
  <c r="V449" i="3"/>
  <c r="V480" i="3"/>
  <c r="V472" i="3"/>
  <c r="AG119" i="3"/>
  <c r="V215" i="3"/>
  <c r="V292" i="3"/>
  <c r="AG10" i="3"/>
  <c r="AG55" i="3"/>
  <c r="V112" i="3"/>
  <c r="V269" i="3"/>
  <c r="V324" i="3"/>
  <c r="V366" i="3"/>
  <c r="AG18" i="3"/>
  <c r="AG96" i="3"/>
  <c r="V48" i="3"/>
  <c r="V83" i="3"/>
  <c r="AG100" i="3"/>
  <c r="V118" i="3"/>
  <c r="V258" i="3"/>
  <c r="V285" i="3"/>
  <c r="AG71" i="3"/>
  <c r="V317" i="3"/>
  <c r="AG32" i="3"/>
  <c r="V62" i="3"/>
  <c r="AG81" i="3"/>
  <c r="V95" i="3"/>
  <c r="AG108" i="3"/>
  <c r="V156" i="3"/>
  <c r="V216" i="3"/>
  <c r="V228" i="3"/>
  <c r="V278" i="3"/>
  <c r="V31" i="3"/>
  <c r="V126" i="3"/>
  <c r="V255" i="3"/>
  <c r="V406" i="3"/>
  <c r="V13" i="3"/>
  <c r="AG89" i="3"/>
  <c r="V146" i="3"/>
  <c r="V167" i="3"/>
  <c r="V430" i="3"/>
  <c r="V445" i="3"/>
  <c r="AG7" i="3"/>
  <c r="AG13" i="3"/>
  <c r="AG56" i="3"/>
  <c r="V78" i="3"/>
  <c r="V111" i="3"/>
  <c r="V295" i="3"/>
  <c r="V318" i="3"/>
  <c r="V330" i="3"/>
  <c r="V338" i="3"/>
  <c r="V387" i="3"/>
  <c r="V403" i="3"/>
  <c r="V407" i="3"/>
  <c r="V414" i="3"/>
  <c r="V2" i="3"/>
  <c r="V47" i="3"/>
  <c r="V210" i="3"/>
  <c r="V241" i="3"/>
  <c r="V252" i="3"/>
  <c r="V264" i="3"/>
  <c r="V303" i="3"/>
  <c r="V311" i="3"/>
  <c r="V315" i="3"/>
  <c r="V342" i="3"/>
  <c r="V438" i="3"/>
  <c r="V477" i="3"/>
  <c r="V481" i="3"/>
  <c r="V489" i="3"/>
  <c r="V223" i="3"/>
  <c r="V385" i="3"/>
  <c r="V40" i="3"/>
  <c r="AG63" i="3"/>
  <c r="V239" i="3"/>
  <c r="AG133" i="3"/>
  <c r="V293" i="3"/>
  <c r="V54" i="3"/>
  <c r="AG145" i="3"/>
  <c r="V181" i="3"/>
  <c r="V262" i="3"/>
  <c r="V270" i="3"/>
  <c r="AG135" i="3"/>
  <c r="V348" i="3"/>
  <c r="AG44" i="3"/>
  <c r="V9" i="3"/>
  <c r="V17" i="3"/>
  <c r="V184" i="3"/>
  <c r="V70" i="3"/>
  <c r="AG82" i="3"/>
  <c r="AG103" i="3"/>
  <c r="AG115" i="3"/>
  <c r="V123" i="3"/>
  <c r="V125" i="3"/>
  <c r="AG134" i="3"/>
  <c r="AG140" i="3"/>
  <c r="AG144" i="3"/>
  <c r="AG146" i="3"/>
  <c r="V155" i="3"/>
  <c r="V168" i="3"/>
  <c r="V185" i="3"/>
  <c r="V191" i="3"/>
  <c r="V195" i="3"/>
  <c r="V249" i="3"/>
  <c r="V268" i="3"/>
  <c r="V319" i="3"/>
  <c r="V327" i="3"/>
  <c r="V369" i="3"/>
  <c r="V392" i="3"/>
  <c r="V435" i="3"/>
  <c r="V454" i="3"/>
  <c r="V38" i="3"/>
  <c r="V343" i="3"/>
  <c r="AG125" i="3"/>
  <c r="V46" i="3"/>
  <c r="AG69" i="3"/>
  <c r="AG153" i="3"/>
  <c r="V204" i="3"/>
  <c r="V243" i="3"/>
  <c r="V301" i="3"/>
  <c r="V332" i="3"/>
  <c r="AG77" i="3"/>
  <c r="AG127" i="3"/>
  <c r="V189" i="3"/>
  <c r="AG36" i="3"/>
  <c r="AG85" i="3"/>
  <c r="V329" i="3"/>
  <c r="AG112" i="3"/>
  <c r="V162" i="3"/>
  <c r="V205" i="3"/>
  <c r="V25" i="3"/>
  <c r="AG48" i="3"/>
  <c r="AG93" i="3"/>
  <c r="AG5" i="3"/>
  <c r="V59" i="3"/>
  <c r="V14" i="3"/>
  <c r="V18" i="3"/>
  <c r="V26" i="3"/>
  <c r="AG39" i="3"/>
  <c r="AG43" i="3"/>
  <c r="AG45" i="3"/>
  <c r="AG84" i="3"/>
  <c r="V94" i="3"/>
  <c r="V100" i="3"/>
  <c r="AG105" i="3"/>
  <c r="V151" i="3"/>
  <c r="V234" i="3"/>
  <c r="V296" i="3"/>
  <c r="V300" i="3"/>
  <c r="V339" i="3"/>
  <c r="V354" i="3"/>
  <c r="V396" i="3"/>
  <c r="V404" i="3"/>
  <c r="V431" i="3"/>
  <c r="V439" i="3"/>
  <c r="AG47" i="3"/>
  <c r="AG88" i="3"/>
  <c r="V281" i="3"/>
  <c r="V304" i="3"/>
  <c r="V75" i="3"/>
  <c r="AG92" i="3"/>
  <c r="V110" i="3"/>
  <c r="V200" i="3"/>
  <c r="V254" i="3"/>
  <c r="V139" i="3"/>
  <c r="V305" i="3"/>
  <c r="AG28" i="3"/>
  <c r="AG104" i="3"/>
  <c r="AG141" i="3"/>
  <c r="V158" i="3"/>
  <c r="V186" i="3"/>
  <c r="V56" i="3"/>
  <c r="AG79" i="3"/>
  <c r="V176" i="3"/>
  <c r="V103" i="3"/>
  <c r="V159" i="3"/>
  <c r="V173" i="3"/>
  <c r="V398" i="3"/>
  <c r="AG87" i="3"/>
  <c r="V16" i="3"/>
  <c r="V30" i="3"/>
  <c r="AG49" i="3"/>
  <c r="V67" i="3"/>
  <c r="AG111" i="3"/>
  <c r="AG117" i="3"/>
  <c r="V157" i="3"/>
  <c r="V183" i="3"/>
  <c r="V188" i="3"/>
  <c r="V207" i="3"/>
  <c r="V211" i="3"/>
  <c r="V230" i="3"/>
  <c r="V246" i="3"/>
  <c r="V257" i="3"/>
  <c r="V265" i="3"/>
  <c r="V308" i="3"/>
  <c r="V347" i="3"/>
  <c r="V377" i="3"/>
  <c r="V420" i="3"/>
  <c r="V428" i="3"/>
  <c r="V340" i="3"/>
  <c r="V355" i="3"/>
  <c r="V397" i="3"/>
  <c r="V471" i="3"/>
  <c r="V491" i="3"/>
  <c r="V488" i="3"/>
  <c r="V503" i="3"/>
  <c r="V511" i="3"/>
  <c r="V515" i="3"/>
  <c r="V694" i="3"/>
  <c r="V702" i="3"/>
  <c r="V492" i="3"/>
  <c r="V507" i="3"/>
  <c r="V550" i="3"/>
  <c r="V581" i="3"/>
  <c r="V585" i="3"/>
  <c r="V608" i="3"/>
  <c r="V644" i="3"/>
  <c r="V648" i="3"/>
  <c r="V652" i="3"/>
  <c r="V667" i="3"/>
  <c r="V675" i="3"/>
  <c r="V496" i="3"/>
  <c r="V519" i="3"/>
  <c r="V527" i="3"/>
  <c r="V531" i="3"/>
  <c r="V577" i="3"/>
  <c r="V593" i="3"/>
  <c r="V597" i="3"/>
  <c r="V601" i="3"/>
  <c r="V624" i="3"/>
  <c r="V679" i="3"/>
  <c r="V687" i="3"/>
  <c r="V691" i="3"/>
  <c r="V699" i="3"/>
  <c r="V523" i="3"/>
  <c r="V558" i="3"/>
  <c r="V562" i="3"/>
  <c r="V609" i="3"/>
  <c r="V613" i="3"/>
  <c r="V617" i="3"/>
  <c r="V640" i="3"/>
  <c r="V660" i="3"/>
  <c r="V664" i="3"/>
  <c r="V703" i="3"/>
  <c r="V516" i="3"/>
  <c r="V520" i="3"/>
  <c r="V524" i="3"/>
  <c r="V539" i="3"/>
  <c r="V574" i="3"/>
  <c r="V578" i="3"/>
  <c r="V641" i="3"/>
  <c r="V645" i="3"/>
  <c r="V649" i="3"/>
  <c r="V676" i="3"/>
  <c r="V680" i="3"/>
  <c r="V470" i="3"/>
  <c r="V478" i="3"/>
  <c r="V501" i="3"/>
  <c r="V505" i="3"/>
  <c r="V551" i="3"/>
  <c r="V582" i="3"/>
  <c r="V590" i="3"/>
  <c r="V594" i="3"/>
  <c r="V696" i="3"/>
  <c r="V700" i="3"/>
  <c r="V382" i="3"/>
  <c r="V458" i="3"/>
  <c r="V6" i="3"/>
  <c r="V8" i="3"/>
  <c r="V10" i="3"/>
  <c r="AG23" i="3"/>
  <c r="AG33" i="3"/>
  <c r="AG35" i="3"/>
  <c r="AG37" i="3"/>
  <c r="V41" i="3"/>
  <c r="V51" i="3"/>
  <c r="AG60" i="3"/>
  <c r="AG68" i="3"/>
  <c r="AG74" i="3"/>
  <c r="AG95" i="3"/>
  <c r="AG101" i="3"/>
  <c r="V117" i="3"/>
  <c r="AG128" i="3"/>
  <c r="V134" i="3"/>
  <c r="V144" i="3"/>
  <c r="V182" i="3"/>
  <c r="V244" i="3"/>
  <c r="V298" i="3"/>
  <c r="V333" i="3"/>
  <c r="V337" i="3"/>
  <c r="V360" i="3"/>
  <c r="V371" i="3"/>
  <c r="V394" i="3"/>
  <c r="V405" i="3"/>
  <c r="V421" i="3"/>
  <c r="V429" i="3"/>
  <c r="V440" i="3"/>
  <c r="V455" i="3"/>
  <c r="AG31" i="3"/>
  <c r="AG70" i="3"/>
  <c r="AG76" i="3"/>
  <c r="AG80" i="3"/>
  <c r="V86" i="3"/>
  <c r="V92" i="3"/>
  <c r="V96" i="3"/>
  <c r="AG97" i="3"/>
  <c r="AG107" i="3"/>
  <c r="AG126" i="3"/>
  <c r="AG130" i="3"/>
  <c r="AG136" i="3"/>
  <c r="V142" i="3"/>
  <c r="AG152" i="3"/>
  <c r="V171" i="3"/>
  <c r="V177" i="3"/>
  <c r="V202" i="3"/>
  <c r="V256" i="3"/>
  <c r="V275" i="3"/>
  <c r="V290" i="3"/>
  <c r="V310" i="3"/>
  <c r="V314" i="3"/>
  <c r="V334" i="3"/>
  <c r="V345" i="3"/>
  <c r="V356" i="3"/>
  <c r="V425" i="3"/>
  <c r="V459" i="3"/>
  <c r="V497" i="3"/>
  <c r="V532" i="3"/>
  <c r="V536" i="3"/>
  <c r="V540" i="3"/>
  <c r="V559" i="3"/>
  <c r="V563" i="3"/>
  <c r="V657" i="3"/>
  <c r="V661" i="3"/>
  <c r="V665" i="3"/>
  <c r="V692" i="3"/>
  <c r="V474" i="3"/>
  <c r="V486" i="3"/>
  <c r="V614" i="3"/>
  <c r="V688" i="3"/>
  <c r="V513" i="3"/>
  <c r="V548" i="3"/>
  <c r="V552" i="3"/>
  <c r="V567" i="3"/>
  <c r="V575" i="3"/>
  <c r="V579" i="3"/>
  <c r="V602" i="3"/>
  <c r="V630" i="3"/>
  <c r="V642" i="3"/>
  <c r="V650" i="3"/>
  <c r="V673" i="3"/>
  <c r="V677" i="3"/>
  <c r="V705" i="3"/>
  <c r="V494" i="3"/>
  <c r="V533" i="3"/>
  <c r="V537" i="3"/>
  <c r="V544" i="3"/>
  <c r="V556" i="3"/>
  <c r="V571" i="3"/>
  <c r="V583" i="3"/>
  <c r="V591" i="3"/>
  <c r="V595" i="3"/>
  <c r="V689" i="3"/>
  <c r="V693" i="3"/>
  <c r="V697" i="3"/>
  <c r="V475" i="3"/>
  <c r="V483" i="3"/>
  <c r="V502" i="3"/>
  <c r="V529" i="3"/>
  <c r="V587" i="3"/>
  <c r="V607" i="3"/>
  <c r="V611" i="3"/>
  <c r="V622" i="3"/>
  <c r="V658" i="3"/>
  <c r="V510" i="3"/>
  <c r="V514" i="3"/>
  <c r="V549" i="3"/>
  <c r="V553" i="3"/>
  <c r="V599" i="3"/>
  <c r="V603" i="3"/>
  <c r="V615" i="3"/>
  <c r="V627" i="3"/>
  <c r="V646" i="3"/>
  <c r="V518" i="3"/>
  <c r="V545" i="3"/>
  <c r="V560" i="3"/>
  <c r="V588" i="3"/>
  <c r="V619" i="3"/>
  <c r="V631" i="3"/>
  <c r="V639" i="3"/>
  <c r="V643" i="3"/>
  <c r="V674" i="3"/>
  <c r="V526" i="3"/>
  <c r="V530" i="3"/>
  <c r="V580" i="3"/>
  <c r="V584" i="3"/>
  <c r="V604" i="3"/>
  <c r="V623" i="3"/>
  <c r="V635" i="3"/>
  <c r="V647" i="3"/>
  <c r="V655" i="3"/>
  <c r="V662" i="3"/>
  <c r="V690" i="3"/>
  <c r="V698" i="3"/>
  <c r="V534" i="3"/>
  <c r="V565" i="3"/>
  <c r="V569" i="3"/>
  <c r="V576" i="3"/>
  <c r="V596" i="3"/>
  <c r="V600" i="3"/>
  <c r="V616" i="3"/>
  <c r="V620" i="3"/>
  <c r="V651" i="3"/>
  <c r="V659" i="3"/>
  <c r="V678" i="3"/>
  <c r="V686" i="3"/>
  <c r="M465" i="26"/>
  <c r="V37" i="3"/>
  <c r="V61" i="3"/>
  <c r="V87" i="3"/>
  <c r="V101" i="3"/>
  <c r="V152" i="3"/>
  <c r="V161" i="3"/>
  <c r="V199" i="3"/>
  <c r="V238" i="3"/>
  <c r="V279" i="3"/>
  <c r="V325" i="3"/>
  <c r="V367" i="3"/>
  <c r="V381" i="3"/>
  <c r="V413" i="3"/>
  <c r="V453" i="3"/>
  <c r="V3" i="3"/>
  <c r="AG11" i="3"/>
  <c r="AG123" i="3"/>
  <c r="V174" i="3"/>
  <c r="V224" i="3"/>
  <c r="V357" i="3"/>
  <c r="V399" i="3"/>
  <c r="AG30" i="3"/>
  <c r="V39" i="3"/>
  <c r="V44" i="3"/>
  <c r="V63" i="3"/>
  <c r="V77" i="3"/>
  <c r="V127" i="3"/>
  <c r="V141" i="3"/>
  <c r="AG148" i="3"/>
  <c r="V231" i="3"/>
  <c r="V410" i="3"/>
  <c r="V443" i="3"/>
  <c r="V469" i="3"/>
  <c r="V29" i="3"/>
  <c r="AG75" i="3"/>
  <c r="AG139" i="3"/>
  <c r="V344" i="3"/>
  <c r="AG3" i="3"/>
  <c r="F458" i="26" s="1"/>
  <c r="AG8" i="3"/>
  <c r="V53" i="3"/>
  <c r="V79" i="3"/>
  <c r="V93" i="3"/>
  <c r="V143" i="3"/>
  <c r="AG154" i="3"/>
  <c r="V253" i="3"/>
  <c r="V312" i="3"/>
  <c r="V386" i="3"/>
  <c r="V426" i="3"/>
  <c r="V437" i="3"/>
  <c r="AG46" i="3"/>
  <c r="V55" i="3"/>
  <c r="V69" i="3"/>
  <c r="V119" i="3"/>
  <c r="V133" i="3"/>
  <c r="V218" i="3"/>
  <c r="V302" i="3"/>
  <c r="V341" i="3"/>
  <c r="V109" i="3"/>
  <c r="V331" i="3"/>
  <c r="V412" i="3"/>
  <c r="V45" i="3"/>
  <c r="AG67" i="3"/>
  <c r="AG131" i="3"/>
  <c r="V299" i="3"/>
  <c r="V452" i="3"/>
  <c r="V11" i="3"/>
  <c r="AG19" i="3"/>
  <c r="V28" i="3"/>
  <c r="V71" i="3"/>
  <c r="V85" i="3"/>
  <c r="V135" i="3"/>
  <c r="V198" i="3"/>
  <c r="V237" i="3"/>
  <c r="V380" i="3"/>
  <c r="V476" i="3"/>
  <c r="V473" i="3"/>
  <c r="V484" i="3"/>
  <c r="V322" i="3"/>
  <c r="V306" i="3"/>
  <c r="V283" i="3"/>
  <c r="V485" i="3"/>
  <c r="V467" i="3"/>
  <c r="V203" i="3"/>
  <c r="V464" i="3"/>
  <c r="V482" i="3"/>
  <c r="V219" i="3"/>
  <c r="V187" i="3"/>
  <c r="V451" i="3"/>
  <c r="V468" i="3"/>
  <c r="V498" i="3"/>
  <c r="V704" i="3"/>
  <c r="V706" i="3"/>
  <c r="G109" i="24"/>
  <c r="G151" i="24"/>
  <c r="G157" i="24"/>
  <c r="I12" i="24"/>
  <c r="G18" i="24"/>
  <c r="G27" i="24"/>
  <c r="G90" i="24"/>
  <c r="G100" i="24"/>
  <c r="G130" i="24"/>
  <c r="H151" i="24"/>
  <c r="H157" i="24"/>
  <c r="G168" i="24"/>
  <c r="G13" i="24"/>
  <c r="G101" i="24"/>
  <c r="G121" i="24"/>
  <c r="G158" i="24"/>
  <c r="G169" i="24"/>
  <c r="H158" i="24"/>
  <c r="G6" i="24"/>
  <c r="G122" i="24"/>
  <c r="G133" i="24"/>
  <c r="H143" i="24"/>
  <c r="H14" i="24"/>
  <c r="G75" i="24"/>
  <c r="G84" i="24"/>
  <c r="G154" i="24"/>
  <c r="I75" i="24"/>
  <c r="H154" i="24"/>
  <c r="G3" i="24"/>
  <c r="H9" i="24"/>
  <c r="G23" i="24"/>
  <c r="G106" i="24"/>
  <c r="H155" i="24"/>
  <c r="H3" i="24"/>
  <c r="G10" i="24"/>
  <c r="G24" i="24"/>
  <c r="G118" i="24"/>
  <c r="G138" i="24"/>
  <c r="G156" i="24"/>
  <c r="G165" i="24"/>
  <c r="H10" i="24"/>
  <c r="H156" i="24"/>
  <c r="AB158" i="3"/>
  <c r="AD161" i="3"/>
  <c r="AD166" i="3"/>
  <c r="AF169" i="3"/>
  <c r="AF177" i="3"/>
  <c r="E478" i="26"/>
  <c r="E486" i="26"/>
  <c r="E499" i="26"/>
  <c r="E511" i="26"/>
  <c r="E514" i="26"/>
  <c r="E528" i="26"/>
  <c r="E538" i="26"/>
  <c r="E546" i="26"/>
  <c r="E554" i="26"/>
  <c r="E593" i="26"/>
  <c r="E601" i="26"/>
  <c r="E801" i="26"/>
  <c r="E804" i="26"/>
  <c r="G25" i="24"/>
  <c r="G123" i="24"/>
  <c r="G131" i="24"/>
  <c r="G139" i="24"/>
  <c r="G146" i="24"/>
  <c r="G162" i="24"/>
  <c r="AB179" i="3"/>
  <c r="E502" i="26"/>
  <c r="E580" i="26"/>
  <c r="E588" i="26"/>
  <c r="E799" i="26"/>
  <c r="E807" i="26"/>
  <c r="H146" i="24"/>
  <c r="H162" i="24"/>
  <c r="E505" i="26"/>
  <c r="E533" i="26"/>
  <c r="AF158" i="3"/>
  <c r="AB163" i="3"/>
  <c r="AF166" i="3"/>
  <c r="AB171" i="3"/>
  <c r="E470" i="26"/>
  <c r="E481" i="26"/>
  <c r="E489" i="26"/>
  <c r="E523" i="26"/>
  <c r="E541" i="26"/>
  <c r="E549" i="26"/>
  <c r="E557" i="26"/>
  <c r="E570" i="26"/>
  <c r="E596" i="26"/>
  <c r="E797" i="26"/>
  <c r="E809" i="26"/>
  <c r="E833" i="26"/>
  <c r="H8" i="24"/>
  <c r="G26" i="24"/>
  <c r="G53" i="24"/>
  <c r="G124" i="24"/>
  <c r="G132" i="24"/>
  <c r="G152" i="24"/>
  <c r="AF161" i="3"/>
  <c r="E520" i="26"/>
  <c r="AB160" i="3"/>
  <c r="AB168" i="3"/>
  <c r="AD171" i="3"/>
  <c r="AD179" i="3"/>
  <c r="E465" i="26"/>
  <c r="E473" i="26"/>
  <c r="E531" i="26"/>
  <c r="E560" i="26"/>
  <c r="E563" i="26"/>
  <c r="E572" i="26"/>
  <c r="E575" i="26"/>
  <c r="E583" i="26"/>
  <c r="E604" i="26"/>
  <c r="E795" i="26"/>
  <c r="G83" i="24"/>
  <c r="G91" i="24"/>
  <c r="G99" i="24"/>
  <c r="G107" i="24"/>
  <c r="G147" i="24"/>
  <c r="H152" i="24"/>
  <c r="G163" i="24"/>
  <c r="E494" i="26"/>
  <c r="E508" i="26"/>
  <c r="AD163" i="3"/>
  <c r="AD168" i="3"/>
  <c r="AF171" i="3"/>
  <c r="AF179" i="3"/>
  <c r="E476" i="26"/>
  <c r="E484" i="26"/>
  <c r="E492" i="26"/>
  <c r="E497" i="26"/>
  <c r="E526" i="26"/>
  <c r="E536" i="26"/>
  <c r="E544" i="26"/>
  <c r="E552" i="26"/>
  <c r="E591" i="26"/>
  <c r="E599" i="26"/>
  <c r="E794" i="26"/>
  <c r="E812" i="26"/>
  <c r="E828" i="26"/>
  <c r="H147" i="24"/>
  <c r="H163" i="24"/>
  <c r="AD158" i="3"/>
  <c r="AD184" i="3"/>
  <c r="E468" i="26"/>
  <c r="E500" i="26"/>
  <c r="E515" i="26"/>
  <c r="E518" i="26"/>
  <c r="E578" i="26"/>
  <c r="E586" i="26"/>
  <c r="E802" i="26"/>
  <c r="AD160" i="3"/>
  <c r="AF163" i="3"/>
  <c r="AF168" i="3"/>
  <c r="AB165" i="3"/>
  <c r="E479" i="26"/>
  <c r="E487" i="26"/>
  <c r="E506" i="26"/>
  <c r="E509" i="26"/>
  <c r="E512" i="26"/>
  <c r="E521" i="26"/>
  <c r="E529" i="26"/>
  <c r="E539" i="26"/>
  <c r="E547" i="26"/>
  <c r="E555" i="26"/>
  <c r="E594" i="26"/>
  <c r="E800" i="26"/>
  <c r="E805" i="26"/>
  <c r="G70" i="24"/>
  <c r="H118" i="24"/>
  <c r="G126" i="24"/>
  <c r="G134" i="24"/>
  <c r="G148" i="24"/>
  <c r="AF160" i="3"/>
  <c r="AD165" i="3"/>
  <c r="AB170" i="3"/>
  <c r="AF184" i="3"/>
  <c r="E464" i="26"/>
  <c r="E495" i="26"/>
  <c r="E503" i="26"/>
  <c r="E534" i="26"/>
  <c r="E558" i="26"/>
  <c r="E581" i="26"/>
  <c r="E589" i="26"/>
  <c r="E602" i="26"/>
  <c r="G143" i="24"/>
  <c r="H148" i="24"/>
  <c r="G159" i="24"/>
  <c r="AF165" i="3"/>
  <c r="E466" i="26"/>
  <c r="E471" i="26"/>
  <c r="E482" i="26"/>
  <c r="E490" i="26"/>
  <c r="E524" i="26"/>
  <c r="E542" i="26"/>
  <c r="E550" i="26"/>
  <c r="E561" i="26"/>
  <c r="E573" i="26"/>
  <c r="E597" i="26"/>
  <c r="E792" i="26"/>
  <c r="E810" i="26"/>
  <c r="AB162" i="3"/>
  <c r="AB159" i="3"/>
  <c r="AD162" i="3"/>
  <c r="AD170" i="3"/>
  <c r="E474" i="26"/>
  <c r="E564" i="26"/>
  <c r="E576" i="26"/>
  <c r="E584" i="26"/>
  <c r="E605" i="26"/>
  <c r="G86" i="24"/>
  <c r="G94" i="24"/>
  <c r="G102" i="24"/>
  <c r="AB167" i="3"/>
  <c r="E477" i="26"/>
  <c r="E485" i="26"/>
  <c r="E493" i="26"/>
  <c r="E498" i="26"/>
  <c r="E527" i="26"/>
  <c r="E537" i="26"/>
  <c r="E545" i="26"/>
  <c r="E553" i="26"/>
  <c r="E592" i="26"/>
  <c r="E600" i="26"/>
  <c r="E803" i="26"/>
  <c r="G11" i="24"/>
  <c r="G16" i="24"/>
  <c r="G22" i="24"/>
  <c r="G79" i="24"/>
  <c r="G128" i="24"/>
  <c r="G136" i="24"/>
  <c r="G144" i="24"/>
  <c r="H149" i="24"/>
  <c r="G160" i="24"/>
  <c r="H165" i="24"/>
  <c r="AD159" i="3"/>
  <c r="AF159" i="3"/>
  <c r="AF162" i="3"/>
  <c r="AD167" i="3"/>
  <c r="AF170" i="3"/>
  <c r="AB172" i="3"/>
  <c r="E462" i="26"/>
  <c r="E469" i="26"/>
  <c r="E501" i="26"/>
  <c r="E510" i="26"/>
  <c r="E513" i="26"/>
  <c r="E516" i="26"/>
  <c r="E519" i="26"/>
  <c r="E532" i="26"/>
  <c r="E569" i="26"/>
  <c r="E579" i="26"/>
  <c r="E587" i="26"/>
  <c r="H11" i="24"/>
  <c r="H79" i="24"/>
  <c r="H144" i="24"/>
  <c r="H160" i="24"/>
  <c r="E480" i="26"/>
  <c r="E488" i="26"/>
  <c r="E504" i="26"/>
  <c r="E507" i="26"/>
  <c r="E522" i="26"/>
  <c r="E530" i="26"/>
  <c r="E540" i="26"/>
  <c r="E548" i="26"/>
  <c r="E556" i="26"/>
  <c r="E595" i="26"/>
  <c r="E798" i="26"/>
  <c r="E806" i="26"/>
  <c r="E559" i="26"/>
  <c r="E582" i="26"/>
  <c r="E590" i="26"/>
  <c r="E603" i="26"/>
  <c r="E796" i="26"/>
  <c r="E808" i="26"/>
  <c r="E832" i="26"/>
  <c r="G12" i="24"/>
  <c r="G80" i="24"/>
  <c r="G88" i="24"/>
  <c r="G96" i="24"/>
  <c r="G104" i="24"/>
  <c r="G112" i="24"/>
  <c r="G145" i="24"/>
  <c r="H150" i="24"/>
  <c r="G161" i="24"/>
  <c r="G167" i="24"/>
  <c r="AD164" i="3"/>
  <c r="AD169" i="3"/>
  <c r="AF172" i="3"/>
  <c r="AB177" i="3"/>
  <c r="E472" i="26"/>
  <c r="E483" i="26"/>
  <c r="E491" i="26"/>
  <c r="E496" i="26"/>
  <c r="E525" i="26"/>
  <c r="E535" i="26"/>
  <c r="E543" i="26"/>
  <c r="E551" i="26"/>
  <c r="E562" i="26"/>
  <c r="E571" i="26"/>
  <c r="E574" i="26"/>
  <c r="E598" i="26"/>
  <c r="E793" i="26"/>
  <c r="E811" i="26"/>
  <c r="H80" i="24"/>
  <c r="H145" i="24"/>
  <c r="H161" i="24"/>
  <c r="I31" i="24"/>
  <c r="I41" i="24"/>
  <c r="I45" i="24"/>
  <c r="I49" i="24"/>
  <c r="I173" i="24"/>
  <c r="H23" i="24"/>
  <c r="H27" i="24"/>
  <c r="G32" i="24"/>
  <c r="G42" i="24"/>
  <c r="G46" i="24"/>
  <c r="G50" i="24"/>
  <c r="H84" i="24"/>
  <c r="H88" i="24"/>
  <c r="H92" i="24"/>
  <c r="H96" i="24"/>
  <c r="H100" i="24"/>
  <c r="H104" i="24"/>
  <c r="H108" i="24"/>
  <c r="H112" i="24"/>
  <c r="H123" i="24"/>
  <c r="H127" i="24"/>
  <c r="H131" i="24"/>
  <c r="H135" i="24"/>
  <c r="H139" i="24"/>
  <c r="G174" i="24"/>
  <c r="H32" i="24"/>
  <c r="H42" i="24"/>
  <c r="H46" i="24"/>
  <c r="H50" i="24"/>
  <c r="H174" i="24"/>
  <c r="I2" i="24"/>
  <c r="H24" i="24"/>
  <c r="G43" i="24"/>
  <c r="G47" i="24"/>
  <c r="G51" i="24"/>
  <c r="H70" i="24"/>
  <c r="H85" i="24"/>
  <c r="H89" i="24"/>
  <c r="H93" i="24"/>
  <c r="H97" i="24"/>
  <c r="H101" i="24"/>
  <c r="H105" i="24"/>
  <c r="H109" i="24"/>
  <c r="H124" i="24"/>
  <c r="H128" i="24"/>
  <c r="H132" i="24"/>
  <c r="H136" i="24"/>
  <c r="H43" i="24"/>
  <c r="H47" i="24"/>
  <c r="H51" i="24"/>
  <c r="H21" i="24"/>
  <c r="H25" i="24"/>
  <c r="G30" i="24"/>
  <c r="G44" i="24"/>
  <c r="G48" i="24"/>
  <c r="H82" i="24"/>
  <c r="H86" i="24"/>
  <c r="H90" i="24"/>
  <c r="H94" i="24"/>
  <c r="H98" i="24"/>
  <c r="H102" i="24"/>
  <c r="H106" i="24"/>
  <c r="H110" i="24"/>
  <c r="G115" i="24"/>
  <c r="H121" i="24"/>
  <c r="H125" i="24"/>
  <c r="H129" i="24"/>
  <c r="H133" i="24"/>
  <c r="H167" i="24"/>
  <c r="G172" i="24"/>
  <c r="H30" i="24"/>
  <c r="H44" i="24"/>
  <c r="H48" i="24"/>
  <c r="H115" i="24"/>
  <c r="H172" i="24"/>
  <c r="H22" i="24"/>
  <c r="H26" i="24"/>
  <c r="G31" i="24"/>
  <c r="G41" i="24"/>
  <c r="G45" i="24"/>
  <c r="G49" i="24"/>
  <c r="H53" i="24"/>
  <c r="H83" i="24"/>
  <c r="H87" i="24"/>
  <c r="H91" i="24"/>
  <c r="H99" i="24"/>
  <c r="H103" i="24"/>
  <c r="H107" i="24"/>
  <c r="H122" i="24"/>
  <c r="H126" i="24"/>
  <c r="H130" i="24"/>
  <c r="H134" i="24"/>
  <c r="H138" i="24"/>
  <c r="H168" i="24"/>
  <c r="G173" i="24"/>
  <c r="T36" i="5"/>
  <c r="K360" i="26" s="1"/>
  <c r="L360" i="26" s="1"/>
  <c r="S26" i="5"/>
  <c r="S4" i="5"/>
  <c r="S31" i="5"/>
  <c r="S54" i="5"/>
  <c r="J465" i="26"/>
  <c r="S30" i="5"/>
  <c r="S53" i="5"/>
  <c r="S11" i="5"/>
  <c r="S7" i="5"/>
  <c r="S12" i="5"/>
  <c r="S8" i="5"/>
  <c r="AD11" i="5"/>
  <c r="S19" i="5"/>
  <c r="S29" i="5"/>
  <c r="J472" i="26"/>
  <c r="S51" i="5"/>
  <c r="AD4" i="5"/>
  <c r="S16" i="5"/>
  <c r="S24" i="5"/>
  <c r="S5" i="5"/>
  <c r="S34" i="5"/>
  <c r="S10" i="5"/>
  <c r="S49" i="5"/>
  <c r="S17" i="5"/>
  <c r="S25" i="5"/>
  <c r="S55" i="5"/>
  <c r="AD12" i="5"/>
  <c r="S35" i="5"/>
  <c r="J255" i="26"/>
  <c r="S23" i="5"/>
  <c r="S28" i="5"/>
  <c r="S56" i="5"/>
  <c r="S9" i="5"/>
  <c r="S15" i="5"/>
  <c r="S22" i="5"/>
  <c r="S3" i="5"/>
  <c r="J331" i="26"/>
  <c r="L331" i="26" s="1"/>
  <c r="N331" i="26" s="1"/>
  <c r="AD3" i="5"/>
  <c r="AD7" i="5"/>
  <c r="AD9" i="5"/>
  <c r="S13" i="5"/>
  <c r="S20" i="5"/>
  <c r="S27" i="5"/>
  <c r="S33" i="5"/>
  <c r="S52" i="5"/>
  <c r="J833" i="26"/>
  <c r="S6" i="5"/>
  <c r="S18" i="5"/>
  <c r="S50" i="5"/>
  <c r="AD6" i="5"/>
  <c r="AD10" i="5"/>
  <c r="S14" i="5"/>
  <c r="S21" i="5"/>
  <c r="J262" i="26"/>
  <c r="L262" i="26" s="1"/>
  <c r="N262" i="26" s="1"/>
  <c r="J69" i="26"/>
  <c r="L69" i="26" s="1"/>
  <c r="N69" i="26" s="1"/>
  <c r="J503" i="26"/>
  <c r="J475" i="26"/>
  <c r="L59" i="26"/>
  <c r="N59" i="26" s="1"/>
  <c r="L44" i="26"/>
  <c r="N44" i="26" s="1"/>
  <c r="L117" i="26"/>
  <c r="N117" i="26" s="1"/>
  <c r="T20" i="5"/>
  <c r="K306" i="26" s="1"/>
  <c r="L306" i="26" s="1"/>
  <c r="N306" i="26" s="1"/>
  <c r="L29" i="26"/>
  <c r="N29" i="26" s="1"/>
  <c r="L154" i="26"/>
  <c r="N154" i="26" s="1"/>
  <c r="L82" i="26"/>
  <c r="N82" i="26" s="1"/>
  <c r="L111" i="26"/>
  <c r="N111" i="26" s="1"/>
  <c r="L146" i="26"/>
  <c r="N146" i="26" s="1"/>
  <c r="L30" i="26"/>
  <c r="N30" i="26" s="1"/>
  <c r="L113" i="26"/>
  <c r="N113" i="26" s="1"/>
  <c r="L99" i="26"/>
  <c r="N99" i="26" s="1"/>
  <c r="T10" i="5"/>
  <c r="K286" i="26" s="1"/>
  <c r="L286" i="26" s="1"/>
  <c r="N286" i="26" s="1"/>
  <c r="L90" i="26"/>
  <c r="N90" i="26" s="1"/>
  <c r="L149" i="26"/>
  <c r="N149" i="26" s="1"/>
  <c r="G457" i="26"/>
  <c r="F457" i="26"/>
  <c r="B457" i="26"/>
  <c r="A457" i="26" s="1"/>
  <c r="L166" i="26"/>
  <c r="N166" i="26" s="1"/>
  <c r="L188" i="26"/>
  <c r="N188" i="26" s="1"/>
  <c r="T15" i="5"/>
  <c r="K300" i="26" s="1"/>
  <c r="L300" i="26" s="1"/>
  <c r="N300" i="26" s="1"/>
  <c r="L219" i="26"/>
  <c r="N219" i="26" s="1"/>
  <c r="L339" i="26"/>
  <c r="N339" i="26" s="1"/>
  <c r="L52" i="26"/>
  <c r="N52" i="26" s="1"/>
  <c r="L91" i="26"/>
  <c r="N91" i="26" s="1"/>
  <c r="L147" i="26"/>
  <c r="N147" i="26" s="1"/>
  <c r="L164" i="26"/>
  <c r="N164" i="26" s="1"/>
  <c r="L201" i="26"/>
  <c r="N201" i="26" s="1"/>
  <c r="L102" i="26"/>
  <c r="N102" i="26" s="1"/>
  <c r="L121" i="26"/>
  <c r="N121" i="26" s="1"/>
  <c r="L217" i="26"/>
  <c r="N217" i="26" s="1"/>
  <c r="L122" i="26"/>
  <c r="N122" i="26" s="1"/>
  <c r="L145" i="26"/>
  <c r="N145" i="26" s="1"/>
  <c r="L199" i="26"/>
  <c r="N199" i="26" s="1"/>
  <c r="L213" i="26"/>
  <c r="N213" i="26" s="1"/>
  <c r="L218" i="26"/>
  <c r="N218" i="26" s="1"/>
  <c r="L344" i="26"/>
  <c r="N344" i="26" s="1"/>
  <c r="L17" i="26"/>
  <c r="R17" i="26" s="1"/>
  <c r="L100" i="26"/>
  <c r="N100" i="26" s="1"/>
  <c r="L119" i="26"/>
  <c r="N119" i="26" s="1"/>
  <c r="L127" i="26"/>
  <c r="N127" i="26" s="1"/>
  <c r="L142" i="26"/>
  <c r="N142" i="26" s="1"/>
  <c r="L156" i="26"/>
  <c r="N156" i="26" s="1"/>
  <c r="L181" i="26"/>
  <c r="N181" i="26" s="1"/>
  <c r="L236" i="26"/>
  <c r="N236" i="26" s="1"/>
  <c r="L334" i="26"/>
  <c r="N334" i="26" s="1"/>
  <c r="L101" i="26"/>
  <c r="N101" i="26" s="1"/>
  <c r="L143" i="26"/>
  <c r="N143" i="26" s="1"/>
  <c r="L197" i="26"/>
  <c r="N197" i="26" s="1"/>
  <c r="L295" i="26"/>
  <c r="N295" i="26" s="1"/>
  <c r="L336" i="26"/>
  <c r="N336" i="26" s="1"/>
  <c r="L426" i="26"/>
  <c r="N426" i="26" s="1"/>
  <c r="L676" i="26"/>
  <c r="N676" i="26" s="1"/>
  <c r="L253" i="26"/>
  <c r="N253" i="26" s="1"/>
  <c r="L294" i="26"/>
  <c r="N294" i="26" s="1"/>
  <c r="L78" i="26"/>
  <c r="N78" i="26" s="1"/>
  <c r="L93" i="26"/>
  <c r="N93" i="26" s="1"/>
  <c r="L774" i="26"/>
  <c r="N774" i="26" s="1"/>
  <c r="L269" i="26"/>
  <c r="N269" i="26" s="1"/>
  <c r="L19" i="26"/>
  <c r="R19" i="26" s="1"/>
  <c r="L263" i="26"/>
  <c r="N263" i="26" s="1"/>
  <c r="L274" i="26"/>
  <c r="N274" i="26" s="1"/>
  <c r="L394" i="26"/>
  <c r="N394" i="26" s="1"/>
  <c r="L41" i="26"/>
  <c r="N41" i="26" s="1"/>
  <c r="L64" i="26"/>
  <c r="N64" i="26" s="1"/>
  <c r="L87" i="26"/>
  <c r="N87" i="26" s="1"/>
  <c r="L138" i="26"/>
  <c r="N138" i="26" s="1"/>
  <c r="L185" i="26"/>
  <c r="N185" i="26" s="1"/>
  <c r="L195" i="26"/>
  <c r="N195" i="26" s="1"/>
  <c r="L15" i="26"/>
  <c r="R15" i="26" s="1"/>
  <c r="L53" i="26"/>
  <c r="N53" i="26" s="1"/>
  <c r="L157" i="26"/>
  <c r="N157" i="26" s="1"/>
  <c r="L174" i="26"/>
  <c r="N174" i="26" s="1"/>
  <c r="L36" i="26"/>
  <c r="N36" i="26" s="1"/>
  <c r="L4" i="26"/>
  <c r="R4" i="26" s="1"/>
  <c r="L20" i="26"/>
  <c r="R20" i="26" s="1"/>
  <c r="L28" i="26"/>
  <c r="N28" i="26" s="1"/>
  <c r="L89" i="26"/>
  <c r="N89" i="26" s="1"/>
  <c r="L241" i="26"/>
  <c r="N241" i="26" s="1"/>
  <c r="L25" i="26"/>
  <c r="N25" i="26" s="1"/>
  <c r="L33" i="26"/>
  <c r="N33" i="26" s="1"/>
  <c r="L40" i="26"/>
  <c r="N40" i="26" s="1"/>
  <c r="L63" i="26"/>
  <c r="N63" i="26" s="1"/>
  <c r="L86" i="26"/>
  <c r="N86" i="26" s="1"/>
  <c r="L169" i="26"/>
  <c r="N169" i="26" s="1"/>
  <c r="L238" i="26"/>
  <c r="N238" i="26" s="1"/>
  <c r="L254" i="26"/>
  <c r="N254" i="26" s="1"/>
  <c r="L318" i="26"/>
  <c r="N318" i="26" s="1"/>
  <c r="L134" i="26"/>
  <c r="N134" i="26" s="1"/>
  <c r="L167" i="26"/>
  <c r="N167" i="26" s="1"/>
  <c r="L220" i="26"/>
  <c r="N220" i="26" s="1"/>
  <c r="L3" i="26"/>
  <c r="L11" i="26"/>
  <c r="N11" i="26" s="1"/>
  <c r="L27" i="26"/>
  <c r="N27" i="26" s="1"/>
  <c r="L65" i="26"/>
  <c r="N65" i="26" s="1"/>
  <c r="L186" i="26"/>
  <c r="N186" i="26" s="1"/>
  <c r="L256" i="26"/>
  <c r="N256" i="26" s="1"/>
  <c r="L39" i="26"/>
  <c r="N39" i="26" s="1"/>
  <c r="L175" i="26"/>
  <c r="N175" i="26" s="1"/>
  <c r="L191" i="26"/>
  <c r="N191" i="26" s="1"/>
  <c r="L245" i="26"/>
  <c r="N245" i="26" s="1"/>
  <c r="L261" i="26"/>
  <c r="N261" i="26" s="1"/>
  <c r="L289" i="26"/>
  <c r="N289" i="26" s="1"/>
  <c r="L317" i="26"/>
  <c r="N317" i="26" s="1"/>
  <c r="L357" i="26"/>
  <c r="N357" i="26" s="1"/>
  <c r="L444" i="26"/>
  <c r="N444" i="26" s="1"/>
  <c r="L6" i="26"/>
  <c r="N6" i="26" s="1"/>
  <c r="L23" i="26"/>
  <c r="R23" i="26" s="1"/>
  <c r="L49" i="26"/>
  <c r="N49" i="26" s="1"/>
  <c r="L75" i="26"/>
  <c r="N75" i="26" s="1"/>
  <c r="L110" i="26"/>
  <c r="N110" i="26" s="1"/>
  <c r="L150" i="26"/>
  <c r="N150" i="26" s="1"/>
  <c r="L159" i="26"/>
  <c r="N159" i="26" s="1"/>
  <c r="L177" i="26"/>
  <c r="N177" i="26" s="1"/>
  <c r="L267" i="26"/>
  <c r="N267" i="26" s="1"/>
  <c r="L275" i="26"/>
  <c r="N275" i="26" s="1"/>
  <c r="L79" i="26"/>
  <c r="N79" i="26" s="1"/>
  <c r="L162" i="26"/>
  <c r="N162" i="26" s="1"/>
  <c r="L214" i="26"/>
  <c r="N214" i="26" s="1"/>
  <c r="L239" i="26"/>
  <c r="N239" i="26" s="1"/>
  <c r="L258" i="26"/>
  <c r="N258" i="26" s="1"/>
  <c r="L272" i="26"/>
  <c r="N272" i="26" s="1"/>
  <c r="L817" i="26"/>
  <c r="N817" i="26" s="1"/>
  <c r="L8" i="26"/>
  <c r="R8" i="26" s="1"/>
  <c r="L51" i="26"/>
  <c r="N51" i="26" s="1"/>
  <c r="L77" i="26"/>
  <c r="N77" i="26" s="1"/>
  <c r="L133" i="26"/>
  <c r="N133" i="26" s="1"/>
  <c r="L194" i="26"/>
  <c r="N194" i="26" s="1"/>
  <c r="L211" i="26"/>
  <c r="N211" i="26" s="1"/>
  <c r="L225" i="26"/>
  <c r="N225" i="26" s="1"/>
  <c r="L292" i="26"/>
  <c r="N292" i="26" s="1"/>
  <c r="L326" i="26"/>
  <c r="N326" i="26" s="1"/>
  <c r="L745" i="26"/>
  <c r="N745" i="26" s="1"/>
  <c r="L22" i="26"/>
  <c r="R22" i="26" s="1"/>
  <c r="L48" i="26"/>
  <c r="N48" i="26" s="1"/>
  <c r="L74" i="26"/>
  <c r="N74" i="26" s="1"/>
  <c r="L109" i="26"/>
  <c r="N109" i="26" s="1"/>
  <c r="L123" i="26"/>
  <c r="N123" i="26" s="1"/>
  <c r="L130" i="26"/>
  <c r="N130" i="26" s="1"/>
  <c r="L163" i="26"/>
  <c r="N163" i="26" s="1"/>
  <c r="L266" i="26"/>
  <c r="N266" i="26" s="1"/>
  <c r="L407" i="26"/>
  <c r="N407" i="26" s="1"/>
  <c r="L670" i="26"/>
  <c r="N670" i="26" s="1"/>
  <c r="L13" i="26"/>
  <c r="N13" i="26" s="1"/>
  <c r="L35" i="26"/>
  <c r="N35" i="26" s="1"/>
  <c r="L55" i="26"/>
  <c r="N55" i="26" s="1"/>
  <c r="L95" i="26"/>
  <c r="N95" i="26" s="1"/>
  <c r="L135" i="26"/>
  <c r="N135" i="26" s="1"/>
  <c r="L206" i="26"/>
  <c r="N206" i="26" s="1"/>
  <c r="L235" i="26"/>
  <c r="N235" i="26" s="1"/>
  <c r="L257" i="26"/>
  <c r="N257" i="26" s="1"/>
  <c r="L415" i="26"/>
  <c r="N415" i="26" s="1"/>
  <c r="L667" i="26"/>
  <c r="N667" i="26" s="1"/>
  <c r="L769" i="26"/>
  <c r="N769" i="26" s="1"/>
  <c r="L7" i="26"/>
  <c r="N7" i="26" s="1"/>
  <c r="L132" i="26"/>
  <c r="N132" i="26" s="1"/>
  <c r="L178" i="26"/>
  <c r="N178" i="26" s="1"/>
  <c r="L193" i="26"/>
  <c r="N193" i="26" s="1"/>
  <c r="L210" i="26"/>
  <c r="N210" i="26" s="1"/>
  <c r="L251" i="26"/>
  <c r="N251" i="26" s="1"/>
  <c r="L291" i="26"/>
  <c r="N291" i="26" s="1"/>
  <c r="L325" i="26"/>
  <c r="N325" i="26" s="1"/>
  <c r="L361" i="26"/>
  <c r="N361" i="26" s="1"/>
  <c r="L728" i="26"/>
  <c r="N728" i="26" s="1"/>
  <c r="L73" i="26"/>
  <c r="N73" i="26" s="1"/>
  <c r="L108" i="26"/>
  <c r="N108" i="26" s="1"/>
  <c r="L129" i="26"/>
  <c r="N129" i="26" s="1"/>
  <c r="L148" i="26"/>
  <c r="N148" i="26" s="1"/>
  <c r="L229" i="26"/>
  <c r="N229" i="26" s="1"/>
  <c r="L273" i="26"/>
  <c r="N273" i="26" s="1"/>
  <c r="L9" i="26"/>
  <c r="R9" i="26" s="1"/>
  <c r="L94" i="26"/>
  <c r="N94" i="26" s="1"/>
  <c r="L115" i="26"/>
  <c r="N115" i="26" s="1"/>
  <c r="L234" i="26"/>
  <c r="N234" i="26" s="1"/>
  <c r="L352" i="26"/>
  <c r="N352" i="26" s="1"/>
  <c r="L363" i="26"/>
  <c r="N363" i="26" s="1"/>
  <c r="L414" i="26"/>
  <c r="N414" i="26" s="1"/>
  <c r="L612" i="26"/>
  <c r="N612" i="26" s="1"/>
  <c r="L831" i="26"/>
  <c r="N831" i="26" s="1"/>
  <c r="L16" i="26"/>
  <c r="N16" i="26" s="1"/>
  <c r="L46" i="26"/>
  <c r="N46" i="26" s="1"/>
  <c r="L83" i="26"/>
  <c r="N83" i="26" s="1"/>
  <c r="L106" i="26"/>
  <c r="N106" i="26" s="1"/>
  <c r="L126" i="26"/>
  <c r="N126" i="26" s="1"/>
  <c r="L139" i="26"/>
  <c r="N139" i="26" s="1"/>
  <c r="L204" i="26"/>
  <c r="N204" i="26" s="1"/>
  <c r="L221" i="26"/>
  <c r="N221" i="26" s="1"/>
  <c r="L719" i="26"/>
  <c r="N719" i="26" s="1"/>
  <c r="L10" i="26"/>
  <c r="N10" i="26" s="1"/>
  <c r="L43" i="26"/>
  <c r="N43" i="26" s="1"/>
  <c r="L56" i="26"/>
  <c r="N56" i="26" s="1"/>
  <c r="L103" i="26"/>
  <c r="N103" i="26" s="1"/>
  <c r="L116" i="26"/>
  <c r="N116" i="26" s="1"/>
  <c r="L153" i="26"/>
  <c r="N153" i="26" s="1"/>
  <c r="L189" i="26"/>
  <c r="N189" i="26" s="1"/>
  <c r="L227" i="26"/>
  <c r="N227" i="26" s="1"/>
  <c r="L434" i="26"/>
  <c r="N434" i="26" s="1"/>
  <c r="L660" i="26"/>
  <c r="N660" i="26" s="1"/>
  <c r="L24" i="26"/>
  <c r="N24" i="26" s="1"/>
  <c r="L37" i="26"/>
  <c r="N37" i="26" s="1"/>
  <c r="L61" i="26"/>
  <c r="N61" i="26" s="1"/>
  <c r="L85" i="26"/>
  <c r="N85" i="26" s="1"/>
  <c r="L97" i="26"/>
  <c r="N97" i="26" s="1"/>
  <c r="L118" i="26"/>
  <c r="N118" i="26" s="1"/>
  <c r="L141" i="26"/>
  <c r="N141" i="26" s="1"/>
  <c r="L172" i="26"/>
  <c r="N172" i="26" s="1"/>
  <c r="L196" i="26"/>
  <c r="N196" i="26" s="1"/>
  <c r="L249" i="26"/>
  <c r="N249" i="26" s="1"/>
  <c r="L453" i="26"/>
  <c r="N453" i="26" s="1"/>
  <c r="L695" i="26"/>
  <c r="N695" i="26" s="1"/>
  <c r="L761" i="26"/>
  <c r="N761" i="26" s="1"/>
  <c r="L783" i="26"/>
  <c r="N783" i="26" s="1"/>
  <c r="L21" i="26"/>
  <c r="L32" i="26"/>
  <c r="N32" i="26" s="1"/>
  <c r="L45" i="26"/>
  <c r="N45" i="26" s="1"/>
  <c r="L92" i="26"/>
  <c r="N92" i="26" s="1"/>
  <c r="L105" i="26"/>
  <c r="N105" i="26" s="1"/>
  <c r="L125" i="26"/>
  <c r="N125" i="26" s="1"/>
  <c r="L170" i="26"/>
  <c r="N170" i="26" s="1"/>
  <c r="L180" i="26"/>
  <c r="N180" i="26" s="1"/>
  <c r="L203" i="26"/>
  <c r="N203" i="26" s="1"/>
  <c r="L246" i="26"/>
  <c r="N246" i="26" s="1"/>
  <c r="L260" i="26"/>
  <c r="N260" i="26" s="1"/>
  <c r="L395" i="26"/>
  <c r="N395" i="26" s="1"/>
  <c r="L662" i="26"/>
  <c r="N662" i="26" s="1"/>
  <c r="L703" i="26"/>
  <c r="N703" i="26" s="1"/>
  <c r="L777" i="26"/>
  <c r="N777" i="26" s="1"/>
  <c r="L223" i="26"/>
  <c r="N223" i="26" s="1"/>
  <c r="L659" i="26"/>
  <c r="N659" i="26" s="1"/>
  <c r="L12" i="26"/>
  <c r="N12" i="26" s="1"/>
  <c r="L47" i="26"/>
  <c r="N47" i="26" s="1"/>
  <c r="L60" i="26"/>
  <c r="N60" i="26" s="1"/>
  <c r="L84" i="26"/>
  <c r="N84" i="26" s="1"/>
  <c r="L107" i="26"/>
  <c r="N107" i="26" s="1"/>
  <c r="L140" i="26"/>
  <c r="N140" i="26" s="1"/>
  <c r="L158" i="26"/>
  <c r="N158" i="26" s="1"/>
  <c r="L161" i="26"/>
  <c r="N161" i="26" s="1"/>
  <c r="L182" i="26"/>
  <c r="N182" i="26" s="1"/>
  <c r="L684" i="26"/>
  <c r="N684" i="26" s="1"/>
  <c r="L57" i="26"/>
  <c r="N57" i="26" s="1"/>
  <c r="L81" i="26"/>
  <c r="N81" i="26" s="1"/>
  <c r="L137" i="26"/>
  <c r="N137" i="26" s="1"/>
  <c r="L155" i="26"/>
  <c r="N155" i="26" s="1"/>
  <c r="L190" i="26"/>
  <c r="N190" i="26" s="1"/>
  <c r="L215" i="26"/>
  <c r="N215" i="26" s="1"/>
  <c r="L228" i="26"/>
  <c r="N228" i="26" s="1"/>
  <c r="L14" i="26"/>
  <c r="N14" i="26" s="1"/>
  <c r="L31" i="26"/>
  <c r="N31" i="26" s="1"/>
  <c r="L54" i="26"/>
  <c r="N54" i="26" s="1"/>
  <c r="L114" i="26"/>
  <c r="N114" i="26" s="1"/>
  <c r="L124" i="26"/>
  <c r="N124" i="26" s="1"/>
  <c r="L151" i="26"/>
  <c r="N151" i="26" s="1"/>
  <c r="L187" i="26"/>
  <c r="N187" i="26" s="1"/>
  <c r="L202" i="26"/>
  <c r="N202" i="26" s="1"/>
  <c r="L209" i="26"/>
  <c r="N209" i="26" s="1"/>
  <c r="L212" i="26"/>
  <c r="N212" i="26" s="1"/>
  <c r="L242" i="26"/>
  <c r="N242" i="26" s="1"/>
  <c r="L374" i="26"/>
  <c r="N374" i="26" s="1"/>
  <c r="L652" i="26"/>
  <c r="N652" i="26" s="1"/>
  <c r="L5" i="26"/>
  <c r="N5" i="26" s="1"/>
  <c r="L38" i="26"/>
  <c r="N38" i="26" s="1"/>
  <c r="L62" i="26"/>
  <c r="N62" i="26" s="1"/>
  <c r="L76" i="26"/>
  <c r="N76" i="26" s="1"/>
  <c r="L98" i="26"/>
  <c r="N98" i="26" s="1"/>
  <c r="L131" i="26"/>
  <c r="N131" i="26" s="1"/>
  <c r="L173" i="26"/>
  <c r="N173" i="26" s="1"/>
  <c r="L207" i="26"/>
  <c r="N207" i="26" s="1"/>
  <c r="D115" i="32" s="1"/>
  <c r="L250" i="26"/>
  <c r="N250" i="26" s="1"/>
  <c r="L309" i="26"/>
  <c r="N309" i="26" s="1"/>
  <c r="L371" i="26"/>
  <c r="N371" i="26" s="1"/>
  <c r="L443" i="26"/>
  <c r="N443" i="26" s="1"/>
  <c r="L628" i="26"/>
  <c r="N628" i="26" s="1"/>
  <c r="L649" i="26"/>
  <c r="N649" i="26" s="1"/>
  <c r="L171" i="26"/>
  <c r="N171" i="26" s="1"/>
  <c r="L237" i="26"/>
  <c r="N237" i="26" s="1"/>
  <c r="L252" i="26"/>
  <c r="N252" i="26" s="1"/>
  <c r="L233" i="26"/>
  <c r="N233" i="26" s="1"/>
  <c r="L165" i="26"/>
  <c r="N165" i="26" s="1"/>
  <c r="L244" i="26"/>
  <c r="N244" i="26" s="1"/>
  <c r="L247" i="26"/>
  <c r="N247" i="26" s="1"/>
  <c r="L380" i="26"/>
  <c r="N380" i="26" s="1"/>
  <c r="L205" i="26"/>
  <c r="N205" i="26" s="1"/>
  <c r="L271" i="26"/>
  <c r="N271" i="26" s="1"/>
  <c r="L198" i="26"/>
  <c r="N198" i="26" s="1"/>
  <c r="L231" i="26"/>
  <c r="N231" i="26" s="1"/>
  <c r="T4" i="5"/>
  <c r="K277" i="26" s="1"/>
  <c r="L277" i="26" s="1"/>
  <c r="N277" i="26" s="1"/>
  <c r="L230" i="26"/>
  <c r="L183" i="26"/>
  <c r="N183" i="26" s="1"/>
  <c r="L226" i="26"/>
  <c r="L179" i="26"/>
  <c r="N179" i="26" s="1"/>
  <c r="L222" i="26"/>
  <c r="N222" i="26" s="1"/>
  <c r="L668" i="26"/>
  <c r="N668" i="26" s="1"/>
  <c r="L349" i="26"/>
  <c r="N349" i="26" s="1"/>
  <c r="L620" i="26"/>
  <c r="N620" i="26" s="1"/>
  <c r="L664" i="26"/>
  <c r="N664" i="26" s="1"/>
  <c r="L687" i="26"/>
  <c r="N687" i="26" s="1"/>
  <c r="L735" i="26"/>
  <c r="N735" i="26" s="1"/>
  <c r="L818" i="26"/>
  <c r="N818" i="26" s="1"/>
  <c r="L379" i="26"/>
  <c r="N379" i="26" s="1"/>
  <c r="L350" i="26"/>
  <c r="N350" i="26" s="1"/>
  <c r="L727" i="26"/>
  <c r="N727" i="26" s="1"/>
  <c r="L753" i="26"/>
  <c r="N753" i="26" s="1"/>
  <c r="L711" i="26"/>
  <c r="N711" i="26" s="1"/>
  <c r="L644" i="26"/>
  <c r="N644" i="26" s="1"/>
  <c r="L771" i="26"/>
  <c r="N771" i="26" s="1"/>
  <c r="L636" i="26"/>
  <c r="N636" i="26" s="1"/>
  <c r="L763" i="26"/>
  <c r="N763" i="26" s="1"/>
  <c r="L576" i="26" l="1"/>
  <c r="N576" i="26" s="1"/>
  <c r="L807" i="26"/>
  <c r="N807" i="26" s="1"/>
  <c r="L577" i="26"/>
  <c r="N577" i="26" s="1"/>
  <c r="L547" i="26"/>
  <c r="N547" i="26" s="1"/>
  <c r="F851" i="26"/>
  <c r="B851" i="26"/>
  <c r="A851" i="26" s="1"/>
  <c r="G851" i="26"/>
  <c r="L563" i="26"/>
  <c r="N563" i="26" s="1"/>
  <c r="L539" i="26"/>
  <c r="N539" i="26" s="1"/>
  <c r="L464" i="26"/>
  <c r="N464" i="26" s="1"/>
  <c r="L581" i="26"/>
  <c r="N581" i="26" s="1"/>
  <c r="L543" i="26"/>
  <c r="N543" i="26" s="1"/>
  <c r="L495" i="26"/>
  <c r="N495" i="26" s="1"/>
  <c r="L600" i="26"/>
  <c r="N600" i="26" s="1"/>
  <c r="L534" i="26"/>
  <c r="N534" i="26" s="1"/>
  <c r="L545" i="26"/>
  <c r="N545" i="26" s="1"/>
  <c r="L460" i="26"/>
  <c r="N460" i="26" s="1"/>
  <c r="L582" i="26"/>
  <c r="N582" i="26" s="1"/>
  <c r="L462" i="26"/>
  <c r="N462" i="26" s="1"/>
  <c r="L589" i="26"/>
  <c r="N589" i="26" s="1"/>
  <c r="L584" i="26"/>
  <c r="N584" i="26" s="1"/>
  <c r="L578" i="26"/>
  <c r="N578" i="26" s="1"/>
  <c r="L529" i="26"/>
  <c r="N529" i="26" s="1"/>
  <c r="L485" i="26"/>
  <c r="N485" i="26" s="1"/>
  <c r="L463" i="26"/>
  <c r="N463" i="26" s="1"/>
  <c r="L593" i="26"/>
  <c r="N593" i="26" s="1"/>
  <c r="L478" i="26"/>
  <c r="N478" i="26" s="1"/>
  <c r="L592" i="26"/>
  <c r="N592" i="26" s="1"/>
  <c r="L586" i="26"/>
  <c r="N586" i="26" s="1"/>
  <c r="B458" i="26"/>
  <c r="A458" i="26" s="1"/>
  <c r="F193" i="26"/>
  <c r="G220" i="26"/>
  <c r="F639" i="26"/>
  <c r="G245" i="26"/>
  <c r="L588" i="26"/>
  <c r="N588" i="26" s="1"/>
  <c r="F854" i="26"/>
  <c r="G854" i="26"/>
  <c r="B854" i="26"/>
  <c r="A854" i="26" s="1"/>
  <c r="L596" i="26"/>
  <c r="N596" i="26" s="1"/>
  <c r="L521" i="26"/>
  <c r="N521" i="26" s="1"/>
  <c r="L525" i="26"/>
  <c r="N525" i="26" s="1"/>
  <c r="L477" i="26"/>
  <c r="N477" i="26" s="1"/>
  <c r="L811" i="26"/>
  <c r="N811" i="26" s="1"/>
  <c r="L494" i="26"/>
  <c r="N494" i="26" s="1"/>
  <c r="L573" i="26"/>
  <c r="N573" i="26" s="1"/>
  <c r="L483" i="26"/>
  <c r="N483" i="26" s="1"/>
  <c r="L468" i="26"/>
  <c r="N468" i="26" s="1"/>
  <c r="L469" i="26"/>
  <c r="N469" i="26" s="1"/>
  <c r="L553" i="26"/>
  <c r="N553" i="26" s="1"/>
  <c r="L810" i="26"/>
  <c r="N810" i="26" s="1"/>
  <c r="L542" i="26"/>
  <c r="N542" i="26" s="1"/>
  <c r="L602" i="26"/>
  <c r="N602" i="26" s="1"/>
  <c r="L487" i="26"/>
  <c r="N487" i="26" s="1"/>
  <c r="L559" i="26"/>
  <c r="N559" i="26" s="1"/>
  <c r="L537" i="26"/>
  <c r="N537" i="26" s="1"/>
  <c r="L538" i="26"/>
  <c r="N538" i="26" s="1"/>
  <c r="L519" i="26"/>
  <c r="N519" i="26" s="1"/>
  <c r="L606" i="26"/>
  <c r="N606" i="26" s="1"/>
  <c r="L541" i="26"/>
  <c r="N541" i="26" s="1"/>
  <c r="L506" i="26"/>
  <c r="N506" i="26" s="1"/>
  <c r="L535" i="26"/>
  <c r="N535" i="26" s="1"/>
  <c r="L491" i="26"/>
  <c r="N491" i="26" s="1"/>
  <c r="L498" i="26"/>
  <c r="N498" i="26" s="1"/>
  <c r="L530" i="26"/>
  <c r="N530" i="26" s="1"/>
  <c r="L479" i="26"/>
  <c r="N479" i="26" s="1"/>
  <c r="L570" i="26"/>
  <c r="N570" i="26" s="1"/>
  <c r="L518" i="26"/>
  <c r="N518" i="26" s="1"/>
  <c r="L531" i="26"/>
  <c r="N531" i="26" s="1"/>
  <c r="L598" i="26"/>
  <c r="N598" i="26" s="1"/>
  <c r="L458" i="26"/>
  <c r="N458" i="26" s="1"/>
  <c r="L474" i="26"/>
  <c r="N474" i="26" s="1"/>
  <c r="L526" i="26"/>
  <c r="N526" i="26" s="1"/>
  <c r="L804" i="26"/>
  <c r="N804" i="26" s="1"/>
  <c r="L490" i="26"/>
  <c r="N490" i="26" s="1"/>
  <c r="L605" i="26"/>
  <c r="N605" i="26" s="1"/>
  <c r="L839" i="26"/>
  <c r="N839" i="26" s="1"/>
  <c r="L497" i="26"/>
  <c r="N497" i="26" s="1"/>
  <c r="L546" i="26"/>
  <c r="N546" i="26" s="1"/>
  <c r="L528" i="26"/>
  <c r="N528" i="26" s="1"/>
  <c r="L532" i="26"/>
  <c r="N532" i="26" s="1"/>
  <c r="L812" i="26"/>
  <c r="N812" i="26" s="1"/>
  <c r="L499" i="26"/>
  <c r="N499" i="26" s="1"/>
  <c r="L550" i="26"/>
  <c r="N550" i="26" s="1"/>
  <c r="L549" i="26"/>
  <c r="N549" i="26" s="1"/>
  <c r="L580" i="26"/>
  <c r="N580" i="26" s="1"/>
  <c r="L840" i="26"/>
  <c r="N840" i="26" s="1"/>
  <c r="L505" i="26"/>
  <c r="N505" i="26" s="1"/>
  <c r="L502" i="26"/>
  <c r="N502" i="26" s="1"/>
  <c r="L511" i="26"/>
  <c r="N511" i="26" s="1"/>
  <c r="L793" i="26"/>
  <c r="N793" i="26" s="1"/>
  <c r="L493" i="26"/>
  <c r="N493" i="26" s="1"/>
  <c r="J801" i="26"/>
  <c r="L801" i="26" s="1"/>
  <c r="N801" i="26" s="1"/>
  <c r="L501" i="26"/>
  <c r="N501" i="26" s="1"/>
  <c r="L585" i="26"/>
  <c r="N585" i="26" s="1"/>
  <c r="J514" i="26"/>
  <c r="L514" i="26" s="1"/>
  <c r="N514" i="26" s="1"/>
  <c r="J798" i="26"/>
  <c r="L798" i="26" s="1"/>
  <c r="N798" i="26" s="1"/>
  <c r="J796" i="26"/>
  <c r="L796" i="26" s="1"/>
  <c r="N796" i="26" s="1"/>
  <c r="L805" i="26"/>
  <c r="N805" i="26" s="1"/>
  <c r="L809" i="26"/>
  <c r="N809" i="26" s="1"/>
  <c r="L827" i="26"/>
  <c r="N827" i="26" s="1"/>
  <c r="J571" i="26"/>
  <c r="L571" i="26" s="1"/>
  <c r="N571" i="26" s="1"/>
  <c r="J510" i="26"/>
  <c r="L510" i="26" s="1"/>
  <c r="N510" i="26" s="1"/>
  <c r="J799" i="26"/>
  <c r="L799" i="26" s="1"/>
  <c r="N799" i="26" s="1"/>
  <c r="J795" i="26"/>
  <c r="L795" i="26" s="1"/>
  <c r="N795" i="26" s="1"/>
  <c r="J504" i="26"/>
  <c r="L504" i="26" s="1"/>
  <c r="N504" i="26" s="1"/>
  <c r="L832" i="26"/>
  <c r="N832" i="26" s="1"/>
  <c r="L533" i="26"/>
  <c r="N533" i="26" s="1"/>
  <c r="L601" i="26"/>
  <c r="N601" i="26" s="1"/>
  <c r="L461" i="26"/>
  <c r="N461" i="26" s="1"/>
  <c r="L476" i="26"/>
  <c r="N476" i="26" s="1"/>
  <c r="L527" i="26"/>
  <c r="N527" i="26" s="1"/>
  <c r="L558" i="26"/>
  <c r="N558" i="26" s="1"/>
  <c r="L597" i="26"/>
  <c r="N597" i="26" s="1"/>
  <c r="L471" i="26"/>
  <c r="N471" i="26" s="1"/>
  <c r="L489" i="26"/>
  <c r="N489" i="26" s="1"/>
  <c r="L524" i="26"/>
  <c r="N524" i="26" s="1"/>
  <c r="L590" i="26"/>
  <c r="N590" i="26" s="1"/>
  <c r="L522" i="26"/>
  <c r="N522" i="26" s="1"/>
  <c r="L482" i="26"/>
  <c r="N482" i="26" s="1"/>
  <c r="L486" i="26"/>
  <c r="N486" i="26" s="1"/>
  <c r="L604" i="26"/>
  <c r="N604" i="26" s="1"/>
  <c r="L467" i="26"/>
  <c r="N467" i="26" s="1"/>
  <c r="L594" i="26"/>
  <c r="N594" i="26" s="1"/>
  <c r="L523" i="26"/>
  <c r="N523" i="26" s="1"/>
  <c r="M255" i="26"/>
  <c r="K255" i="26"/>
  <c r="L255" i="26" s="1"/>
  <c r="L475" i="26"/>
  <c r="N475" i="26" s="1"/>
  <c r="AG183" i="3"/>
  <c r="F461" i="26"/>
  <c r="F599" i="26"/>
  <c r="F460" i="26"/>
  <c r="G460" i="26"/>
  <c r="G463" i="26"/>
  <c r="G515" i="26"/>
  <c r="AG164" i="3"/>
  <c r="L472" i="26"/>
  <c r="N472" i="26" s="1"/>
  <c r="C11" i="35"/>
  <c r="D11" i="35" s="1"/>
  <c r="L572" i="26"/>
  <c r="N572" i="26" s="1"/>
  <c r="C10" i="35"/>
  <c r="D10" i="35" s="1"/>
  <c r="L833" i="26"/>
  <c r="N833" i="26" s="1"/>
  <c r="R3" i="26"/>
  <c r="G645" i="26"/>
  <c r="B460" i="26"/>
  <c r="A460" i="26" s="1"/>
  <c r="B316" i="26"/>
  <c r="A316" i="26" s="1"/>
  <c r="G70" i="26"/>
  <c r="F474" i="26"/>
  <c r="G451" i="26"/>
  <c r="G459" i="26"/>
  <c r="G134" i="26"/>
  <c r="B608" i="26"/>
  <c r="A608" i="26" s="1"/>
  <c r="B642" i="26"/>
  <c r="A642" i="26" s="1"/>
  <c r="G791" i="26"/>
  <c r="G612" i="26"/>
  <c r="F397" i="26"/>
  <c r="G438" i="26"/>
  <c r="G516" i="26"/>
  <c r="B292" i="26"/>
  <c r="A292" i="26" s="1"/>
  <c r="G717" i="26"/>
  <c r="F324" i="26"/>
  <c r="G509" i="26"/>
  <c r="F266" i="26"/>
  <c r="B462" i="26"/>
  <c r="A462" i="26" s="1"/>
  <c r="G778" i="26"/>
  <c r="F677" i="26"/>
  <c r="B407" i="26"/>
  <c r="A407" i="26" s="1"/>
  <c r="G666" i="26"/>
  <c r="B824" i="26"/>
  <c r="A824" i="26" s="1"/>
  <c r="G647" i="26"/>
  <c r="G626" i="26"/>
  <c r="G783" i="26"/>
  <c r="B438" i="26"/>
  <c r="A438" i="26" s="1"/>
  <c r="F221" i="26"/>
  <c r="F459" i="26"/>
  <c r="G578" i="26"/>
  <c r="B413" i="26"/>
  <c r="A413" i="26" s="1"/>
  <c r="G461" i="26"/>
  <c r="F588" i="26"/>
  <c r="F444" i="26"/>
  <c r="F206" i="26"/>
  <c r="F755" i="26"/>
  <c r="F506" i="26"/>
  <c r="F350" i="26"/>
  <c r="F463" i="26"/>
  <c r="G522" i="26"/>
  <c r="G351" i="26"/>
  <c r="F850" i="26"/>
  <c r="F853" i="26"/>
  <c r="F852" i="26"/>
  <c r="G853" i="26"/>
  <c r="G850" i="26"/>
  <c r="G852" i="26"/>
  <c r="B853" i="26"/>
  <c r="A853" i="26" s="1"/>
  <c r="B850" i="26"/>
  <c r="A850" i="26" s="1"/>
  <c r="B300" i="26"/>
  <c r="A300" i="26" s="1"/>
  <c r="B852" i="26"/>
  <c r="A852" i="26" s="1"/>
  <c r="B697" i="26"/>
  <c r="A697" i="26" s="1"/>
  <c r="B765" i="26"/>
  <c r="A765" i="26" s="1"/>
  <c r="B703" i="26"/>
  <c r="A703" i="26" s="1"/>
  <c r="B687" i="26"/>
  <c r="A687" i="26" s="1"/>
  <c r="F660" i="26"/>
  <c r="B781" i="26"/>
  <c r="A781" i="26" s="1"/>
  <c r="F578" i="26"/>
  <c r="B576" i="26"/>
  <c r="A576" i="26" s="1"/>
  <c r="F743" i="26"/>
  <c r="B635" i="26"/>
  <c r="A635" i="26" s="1"/>
  <c r="B645" i="26"/>
  <c r="A645" i="26" s="1"/>
  <c r="G608" i="26"/>
  <c r="G628" i="26"/>
  <c r="F608" i="26"/>
  <c r="B509" i="26"/>
  <c r="A509" i="26" s="1"/>
  <c r="B626" i="26"/>
  <c r="A626" i="26" s="1"/>
  <c r="G675" i="26"/>
  <c r="G444" i="26"/>
  <c r="F484" i="26"/>
  <c r="F498" i="26"/>
  <c r="G642" i="26"/>
  <c r="F485" i="26"/>
  <c r="F413" i="26"/>
  <c r="B372" i="26"/>
  <c r="A372" i="26" s="1"/>
  <c r="B245" i="26"/>
  <c r="A245" i="26" s="1"/>
  <c r="F227" i="26"/>
  <c r="F220" i="26"/>
  <c r="B451" i="26"/>
  <c r="A451" i="26" s="1"/>
  <c r="B286" i="26"/>
  <c r="A286" i="26" s="1"/>
  <c r="F290" i="26"/>
  <c r="B266" i="26"/>
  <c r="A266" i="26" s="1"/>
  <c r="F375" i="26"/>
  <c r="B159" i="26"/>
  <c r="A159" i="26" s="1"/>
  <c r="G206" i="26"/>
  <c r="B64" i="26"/>
  <c r="A64" i="26" s="1"/>
  <c r="F785" i="26"/>
  <c r="B454" i="26"/>
  <c r="A454" i="26" s="1"/>
  <c r="F280" i="26"/>
  <c r="B499" i="26"/>
  <c r="A499" i="26" s="1"/>
  <c r="B640" i="26"/>
  <c r="A640" i="26" s="1"/>
  <c r="G374" i="26"/>
  <c r="B549" i="26"/>
  <c r="A549" i="26" s="1"/>
  <c r="F564" i="26"/>
  <c r="B553" i="26"/>
  <c r="A553" i="26" s="1"/>
  <c r="G499" i="26"/>
  <c r="G473" i="26"/>
  <c r="B602" i="26"/>
  <c r="A602" i="26" s="1"/>
  <c r="B550" i="26"/>
  <c r="A550" i="26" s="1"/>
  <c r="F586" i="26"/>
  <c r="B477" i="26"/>
  <c r="A477" i="26" s="1"/>
  <c r="G495" i="26"/>
  <c r="F549" i="26"/>
  <c r="F497" i="26"/>
  <c r="B599" i="26"/>
  <c r="A599" i="26" s="1"/>
  <c r="G502" i="26"/>
  <c r="B515" i="26"/>
  <c r="A515" i="26" s="1"/>
  <c r="F503" i="26"/>
  <c r="B492" i="26"/>
  <c r="A492" i="26" s="1"/>
  <c r="F568" i="26"/>
  <c r="G471" i="26"/>
  <c r="F499" i="26"/>
  <c r="F473" i="26"/>
  <c r="F604" i="26"/>
  <c r="F570" i="26"/>
  <c r="G477" i="26"/>
  <c r="B495" i="26"/>
  <c r="A495" i="26" s="1"/>
  <c r="G549" i="26"/>
  <c r="G543" i="26"/>
  <c r="B493" i="26"/>
  <c r="A493" i="26" s="1"/>
  <c r="B471" i="26"/>
  <c r="A471" i="26" s="1"/>
  <c r="F572" i="26"/>
  <c r="F557" i="26"/>
  <c r="G551" i="26"/>
  <c r="F571" i="26"/>
  <c r="G604" i="26"/>
  <c r="G595" i="26"/>
  <c r="B488" i="26"/>
  <c r="A488" i="26" s="1"/>
  <c r="G518" i="26"/>
  <c r="F543" i="26"/>
  <c r="B487" i="26"/>
  <c r="A487" i="26" s="1"/>
  <c r="B557" i="26"/>
  <c r="A557" i="26" s="1"/>
  <c r="B580" i="26"/>
  <c r="A580" i="26" s="1"/>
  <c r="F562" i="26"/>
  <c r="B561" i="26"/>
  <c r="A561" i="26" s="1"/>
  <c r="B571" i="26"/>
  <c r="A571" i="26" s="1"/>
  <c r="F595" i="26"/>
  <c r="G488" i="26"/>
  <c r="B518" i="26"/>
  <c r="A518" i="26" s="1"/>
  <c r="G559" i="26"/>
  <c r="B582" i="26"/>
  <c r="A582" i="26" s="1"/>
  <c r="G584" i="26"/>
  <c r="G561" i="26"/>
  <c r="F600" i="26"/>
  <c r="F468" i="26"/>
  <c r="G558" i="26"/>
  <c r="G472" i="26"/>
  <c r="B562" i="26"/>
  <c r="A562" i="26" s="1"/>
  <c r="F596" i="26"/>
  <c r="G520" i="26"/>
  <c r="B600" i="26"/>
  <c r="A600" i="26" s="1"/>
  <c r="B532" i="26"/>
  <c r="A532" i="26" s="1"/>
  <c r="B558" i="26"/>
  <c r="A558" i="26" s="1"/>
  <c r="G574" i="26"/>
  <c r="B584" i="26"/>
  <c r="A584" i="26" s="1"/>
  <c r="G511" i="26"/>
  <c r="B520" i="26"/>
  <c r="A520" i="26" s="1"/>
  <c r="G534" i="26"/>
  <c r="F565" i="26"/>
  <c r="G494" i="26"/>
  <c r="F510" i="26"/>
  <c r="B585" i="26"/>
  <c r="A585" i="26" s="1"/>
  <c r="G593" i="26"/>
  <c r="F551" i="26"/>
  <c r="G514" i="26"/>
  <c r="B570" i="26"/>
  <c r="A570" i="26" s="1"/>
  <c r="F536" i="26"/>
  <c r="G565" i="26"/>
  <c r="F480" i="26"/>
  <c r="G568" i="26"/>
  <c r="G510" i="26"/>
  <c r="F541" i="26"/>
  <c r="G492" i="26"/>
  <c r="G468" i="26"/>
  <c r="B551" i="26"/>
  <c r="A551" i="26" s="1"/>
  <c r="B592" i="26"/>
  <c r="A592" i="26" s="1"/>
  <c r="G592" i="26"/>
  <c r="G550" i="26"/>
  <c r="G556" i="26"/>
  <c r="B480" i="26"/>
  <c r="A480" i="26" s="1"/>
  <c r="B577" i="26"/>
  <c r="A577" i="26" s="1"/>
  <c r="F594" i="26"/>
  <c r="G501" i="26"/>
  <c r="B525" i="26"/>
  <c r="A525" i="26" s="1"/>
  <c r="B496" i="26"/>
  <c r="A496" i="26" s="1"/>
  <c r="F522" i="26"/>
  <c r="B601" i="26"/>
  <c r="A601" i="26" s="1"/>
  <c r="F567" i="26"/>
  <c r="G596" i="26"/>
  <c r="F470" i="26"/>
  <c r="F533" i="26"/>
  <c r="F592" i="26"/>
  <c r="G464" i="26"/>
  <c r="B572" i="26"/>
  <c r="A572" i="26" s="1"/>
  <c r="B556" i="26"/>
  <c r="A556" i="26" s="1"/>
  <c r="F523" i="26"/>
  <c r="G538" i="26"/>
  <c r="B475" i="26"/>
  <c r="A475" i="26" s="1"/>
  <c r="G577" i="26"/>
  <c r="B594" i="26"/>
  <c r="A594" i="26" s="1"/>
  <c r="F501" i="26"/>
  <c r="G529" i="26"/>
  <c r="G493" i="26"/>
  <c r="F574" i="26"/>
  <c r="B545" i="26"/>
  <c r="A545" i="26" s="1"/>
  <c r="F482" i="26"/>
  <c r="F472" i="26"/>
  <c r="G533" i="26"/>
  <c r="F464" i="26"/>
  <c r="G479" i="26"/>
  <c r="G600" i="26"/>
  <c r="B523" i="26"/>
  <c r="A523" i="26" s="1"/>
  <c r="F538" i="26"/>
  <c r="G475" i="26"/>
  <c r="B547" i="26"/>
  <c r="A547" i="26" s="1"/>
  <c r="F580" i="26"/>
  <c r="F544" i="26"/>
  <c r="G544" i="26"/>
  <c r="B516" i="26"/>
  <c r="A516" i="26" s="1"/>
  <c r="G528" i="26"/>
  <c r="F511" i="26"/>
  <c r="B533" i="26"/>
  <c r="A533" i="26" s="1"/>
  <c r="B464" i="26"/>
  <c r="A464" i="26" s="1"/>
  <c r="F479" i="26"/>
  <c r="F602" i="26"/>
  <c r="B491" i="26"/>
  <c r="A491" i="26" s="1"/>
  <c r="B483" i="26"/>
  <c r="A483" i="26" s="1"/>
  <c r="B567" i="26"/>
  <c r="A567" i="26" s="1"/>
  <c r="B538" i="26"/>
  <c r="A538" i="26" s="1"/>
  <c r="F475" i="26"/>
  <c r="B564" i="26"/>
  <c r="A564" i="26" s="1"/>
  <c r="G582" i="26"/>
  <c r="F546" i="26"/>
  <c r="G546" i="26"/>
  <c r="F516" i="26"/>
  <c r="F528" i="26"/>
  <c r="B511" i="26"/>
  <c r="A511" i="26" s="1"/>
  <c r="G504" i="26"/>
  <c r="B479" i="26"/>
  <c r="A479" i="26" s="1"/>
  <c r="F491" i="26"/>
  <c r="F483" i="26"/>
  <c r="F573" i="26"/>
  <c r="B490" i="26"/>
  <c r="A490" i="26" s="1"/>
  <c r="G545" i="26"/>
  <c r="G486" i="26"/>
  <c r="G553" i="26"/>
  <c r="F576" i="26"/>
  <c r="B542" i="26"/>
  <c r="A542" i="26" s="1"/>
  <c r="B504" i="26"/>
  <c r="A504" i="26" s="1"/>
  <c r="B474" i="26"/>
  <c r="A474" i="26" s="1"/>
  <c r="B534" i="26"/>
  <c r="A534" i="26" s="1"/>
  <c r="B528" i="26"/>
  <c r="A528" i="26" s="1"/>
  <c r="B524" i="26"/>
  <c r="A524" i="26" s="1"/>
  <c r="B785" i="26"/>
  <c r="A785" i="26" s="1"/>
  <c r="F566" i="26"/>
  <c r="F635" i="26"/>
  <c r="F656" i="26"/>
  <c r="G331" i="26"/>
  <c r="B497" i="26"/>
  <c r="A497" i="26" s="1"/>
  <c r="F776" i="26"/>
  <c r="B746" i="26"/>
  <c r="A746" i="26" s="1"/>
  <c r="B829" i="26"/>
  <c r="A829" i="26" s="1"/>
  <c r="G701" i="26"/>
  <c r="B636" i="26"/>
  <c r="A636" i="26" s="1"/>
  <c r="G660" i="26"/>
  <c r="B694" i="26"/>
  <c r="A694" i="26" s="1"/>
  <c r="F548" i="26"/>
  <c r="F410" i="26"/>
  <c r="B743" i="26"/>
  <c r="A743" i="26" s="1"/>
  <c r="G491" i="26"/>
  <c r="G643" i="26"/>
  <c r="F597" i="26"/>
  <c r="B614" i="26"/>
  <c r="A614" i="26" s="1"/>
  <c r="G489" i="26"/>
  <c r="G646" i="26"/>
  <c r="G440" i="26"/>
  <c r="G613" i="26"/>
  <c r="G617" i="26"/>
  <c r="B416" i="26"/>
  <c r="A416" i="26" s="1"/>
  <c r="B450" i="26"/>
  <c r="A450" i="26" s="1"/>
  <c r="F433" i="26"/>
  <c r="F331" i="26"/>
  <c r="G525" i="26"/>
  <c r="G264" i="26"/>
  <c r="B368" i="26"/>
  <c r="A368" i="26" s="1"/>
  <c r="G372" i="26"/>
  <c r="G235" i="26"/>
  <c r="F481" i="26"/>
  <c r="F201" i="26"/>
  <c r="F439" i="26"/>
  <c r="F262" i="26"/>
  <c r="G497" i="26"/>
  <c r="B356" i="26"/>
  <c r="A356" i="26" s="1"/>
  <c r="F577" i="26"/>
  <c r="G8" i="26"/>
  <c r="B609" i="26"/>
  <c r="A609" i="26" s="1"/>
  <c r="F13" i="26"/>
  <c r="F69" i="26"/>
  <c r="F217" i="26"/>
  <c r="G648" i="26"/>
  <c r="B140" i="26"/>
  <c r="A140" i="26" s="1"/>
  <c r="B660" i="26"/>
  <c r="A660" i="26" s="1"/>
  <c r="G743" i="26"/>
  <c r="F628" i="26"/>
  <c r="F416" i="26"/>
  <c r="F372" i="26"/>
  <c r="G262" i="26"/>
  <c r="B415" i="26"/>
  <c r="A415" i="26" s="1"/>
  <c r="G746" i="26"/>
  <c r="F829" i="26"/>
  <c r="B692" i="26"/>
  <c r="A692" i="26" s="1"/>
  <c r="G636" i="26"/>
  <c r="B813" i="26"/>
  <c r="A813" i="26" s="1"/>
  <c r="F694" i="26"/>
  <c r="F764" i="26"/>
  <c r="B410" i="26"/>
  <c r="A410" i="26" s="1"/>
  <c r="G732" i="26"/>
  <c r="F734" i="26"/>
  <c r="F593" i="26"/>
  <c r="B565" i="26"/>
  <c r="A565" i="26" s="1"/>
  <c r="G656" i="26"/>
  <c r="F646" i="26"/>
  <c r="F343" i="26"/>
  <c r="B552" i="26"/>
  <c r="A552" i="26" s="1"/>
  <c r="F617" i="26"/>
  <c r="G416" i="26"/>
  <c r="B442" i="26"/>
  <c r="A442" i="26" s="1"/>
  <c r="G450" i="26"/>
  <c r="G433" i="26"/>
  <c r="B731" i="26"/>
  <c r="A731" i="26" s="1"/>
  <c r="F525" i="26"/>
  <c r="B259" i="26"/>
  <c r="A259" i="26" s="1"/>
  <c r="G339" i="26"/>
  <c r="B361" i="26"/>
  <c r="A361" i="26" s="1"/>
  <c r="G137" i="26"/>
  <c r="B481" i="26"/>
  <c r="A481" i="26" s="1"/>
  <c r="F186" i="26"/>
  <c r="B439" i="26"/>
  <c r="A439" i="26" s="1"/>
  <c r="F383" i="26"/>
  <c r="F356" i="26"/>
  <c r="B101" i="26"/>
  <c r="A101" i="26" s="1"/>
  <c r="G269" i="26"/>
  <c r="F325" i="26"/>
  <c r="F753" i="26"/>
  <c r="G524" i="26"/>
  <c r="B327" i="26"/>
  <c r="A327" i="26" s="1"/>
  <c r="G763" i="26"/>
  <c r="G198" i="26"/>
  <c r="F788" i="26"/>
  <c r="F610" i="26"/>
  <c r="G705" i="26"/>
  <c r="G498" i="26"/>
  <c r="F636" i="26"/>
  <c r="G694" i="26"/>
  <c r="B396" i="26"/>
  <c r="A396" i="26" s="1"/>
  <c r="F732" i="26"/>
  <c r="B443" i="26"/>
  <c r="A443" i="26" s="1"/>
  <c r="G734" i="26"/>
  <c r="B563" i="26"/>
  <c r="A563" i="26" s="1"/>
  <c r="G624" i="26"/>
  <c r="F611" i="26"/>
  <c r="G343" i="26"/>
  <c r="G552" i="26"/>
  <c r="F591" i="26"/>
  <c r="F414" i="26"/>
  <c r="G404" i="26"/>
  <c r="B448" i="26"/>
  <c r="A448" i="26" s="1"/>
  <c r="F357" i="26"/>
  <c r="G731" i="26"/>
  <c r="F514" i="26"/>
  <c r="F259" i="26"/>
  <c r="G333" i="26"/>
  <c r="G361" i="26"/>
  <c r="F110" i="26"/>
  <c r="G481" i="26"/>
  <c r="G149" i="26"/>
  <c r="G594" i="26"/>
  <c r="B186" i="26"/>
  <c r="A186" i="26" s="1"/>
  <c r="B332" i="26"/>
  <c r="A332" i="26" s="1"/>
  <c r="G305" i="26"/>
  <c r="G319" i="26"/>
  <c r="F230" i="26"/>
  <c r="G325" i="26"/>
  <c r="B815" i="26"/>
  <c r="A815" i="26" s="1"/>
  <c r="G571" i="26"/>
  <c r="B403" i="26"/>
  <c r="A403" i="26" s="1"/>
  <c r="B650" i="26"/>
  <c r="A650" i="26" s="1"/>
  <c r="F668" i="26"/>
  <c r="F118" i="26"/>
  <c r="G781" i="26"/>
  <c r="G597" i="26"/>
  <c r="G484" i="26"/>
  <c r="G413" i="26"/>
  <c r="F286" i="26"/>
  <c r="G54" i="26"/>
  <c r="F219" i="26"/>
  <c r="B500" i="26"/>
  <c r="A500" i="26" s="1"/>
  <c r="G738" i="26"/>
  <c r="G829" i="26"/>
  <c r="F813" i="26"/>
  <c r="G764" i="26"/>
  <c r="G581" i="26"/>
  <c r="F736" i="26"/>
  <c r="F634" i="26"/>
  <c r="G817" i="26"/>
  <c r="G813" i="26"/>
  <c r="F674" i="26"/>
  <c r="F762" i="26"/>
  <c r="B783" i="26"/>
  <c r="A783" i="26" s="1"/>
  <c r="G710" i="26"/>
  <c r="B734" i="26"/>
  <c r="A734" i="26" s="1"/>
  <c r="G573" i="26"/>
  <c r="B521" i="26"/>
  <c r="A521" i="26" s="1"/>
  <c r="B624" i="26"/>
  <c r="A624" i="26" s="1"/>
  <c r="B598" i="26"/>
  <c r="A598" i="26" s="1"/>
  <c r="B271" i="26"/>
  <c r="A271" i="26" s="1"/>
  <c r="B465" i="26"/>
  <c r="A465" i="26" s="1"/>
  <c r="G591" i="26"/>
  <c r="F412" i="26"/>
  <c r="G348" i="26"/>
  <c r="F448" i="26"/>
  <c r="G357" i="26"/>
  <c r="G435" i="26"/>
  <c r="F453" i="26"/>
  <c r="G252" i="26"/>
  <c r="F333" i="26"/>
  <c r="F349" i="26"/>
  <c r="F80" i="26"/>
  <c r="B432" i="26"/>
  <c r="A432" i="26" s="1"/>
  <c r="G135" i="26"/>
  <c r="B363" i="26"/>
  <c r="A363" i="26" s="1"/>
  <c r="G122" i="26"/>
  <c r="B135" i="26"/>
  <c r="A135" i="26" s="1"/>
  <c r="G303" i="26"/>
  <c r="F226" i="26"/>
  <c r="F305" i="26"/>
  <c r="G230" i="26"/>
  <c r="F390" i="26"/>
  <c r="F815" i="26"/>
  <c r="G280" i="26"/>
  <c r="F504" i="26"/>
  <c r="G300" i="26"/>
  <c r="F563" i="26"/>
  <c r="B38" i="26"/>
  <c r="A38" i="26" s="1"/>
  <c r="B701" i="26"/>
  <c r="A701" i="26" s="1"/>
  <c r="B120" i="26"/>
  <c r="A120" i="26" s="1"/>
  <c r="B817" i="26"/>
  <c r="A817" i="26" s="1"/>
  <c r="B723" i="26"/>
  <c r="A723" i="26" s="1"/>
  <c r="B707" i="26"/>
  <c r="A707" i="26" s="1"/>
  <c r="B774" i="26"/>
  <c r="A774" i="26" s="1"/>
  <c r="F775" i="26"/>
  <c r="B756" i="26"/>
  <c r="A756" i="26" s="1"/>
  <c r="G674" i="26"/>
  <c r="B762" i="26"/>
  <c r="A762" i="26" s="1"/>
  <c r="F783" i="26"/>
  <c r="F710" i="26"/>
  <c r="F766" i="26"/>
  <c r="G689" i="26"/>
  <c r="F561" i="26"/>
  <c r="F521" i="26"/>
  <c r="F624" i="26"/>
  <c r="G598" i="26"/>
  <c r="G465" i="26"/>
  <c r="F589" i="26"/>
  <c r="G400" i="26"/>
  <c r="F348" i="26"/>
  <c r="G448" i="26"/>
  <c r="B357" i="26"/>
  <c r="A357" i="26" s="1"/>
  <c r="B435" i="26"/>
  <c r="A435" i="26" s="1"/>
  <c r="G453" i="26"/>
  <c r="B333" i="26"/>
  <c r="A333" i="26" s="1"/>
  <c r="G341" i="26"/>
  <c r="F68" i="26"/>
  <c r="F432" i="26"/>
  <c r="F124" i="26"/>
  <c r="G363" i="26"/>
  <c r="B110" i="26"/>
  <c r="A110" i="26" s="1"/>
  <c r="B124" i="26"/>
  <c r="A124" i="26" s="1"/>
  <c r="B303" i="26"/>
  <c r="A303" i="26" s="1"/>
  <c r="G81" i="26"/>
  <c r="B305" i="26"/>
  <c r="A305" i="26" s="1"/>
  <c r="B228" i="26"/>
  <c r="A228" i="26" s="1"/>
  <c r="F716" i="26"/>
  <c r="G365" i="26"/>
  <c r="G139" i="26"/>
  <c r="B93" i="26"/>
  <c r="A93" i="26" s="1"/>
  <c r="F679" i="26"/>
  <c r="F675" i="26"/>
  <c r="B482" i="26"/>
  <c r="A482" i="26" s="1"/>
  <c r="F607" i="26"/>
  <c r="G723" i="26"/>
  <c r="G707" i="26"/>
  <c r="B772" i="26"/>
  <c r="A772" i="26" s="1"/>
  <c r="B771" i="26"/>
  <c r="A771" i="26" s="1"/>
  <c r="G756" i="26"/>
  <c r="F672" i="26"/>
  <c r="G762" i="26"/>
  <c r="G639" i="26"/>
  <c r="F676" i="26"/>
  <c r="G766" i="26"/>
  <c r="F678" i="26"/>
  <c r="F559" i="26"/>
  <c r="B473" i="26"/>
  <c r="A473" i="26" s="1"/>
  <c r="G583" i="26"/>
  <c r="F598" i="26"/>
  <c r="F615" i="26"/>
  <c r="B589" i="26"/>
  <c r="A589" i="26" s="1"/>
  <c r="F380" i="26"/>
  <c r="F731" i="26"/>
  <c r="F355" i="26"/>
  <c r="B429" i="26"/>
  <c r="A429" i="26" s="1"/>
  <c r="G449" i="26"/>
  <c r="G151" i="26"/>
  <c r="B341" i="26"/>
  <c r="A341" i="26" s="1"/>
  <c r="F60" i="26"/>
  <c r="G335" i="26"/>
  <c r="G114" i="26"/>
  <c r="F354" i="26"/>
  <c r="G103" i="26"/>
  <c r="B85" i="26"/>
  <c r="A85" i="26" s="1"/>
  <c r="F301" i="26"/>
  <c r="B344" i="26"/>
  <c r="A344" i="26" s="1"/>
  <c r="G275" i="26"/>
  <c r="G209" i="26"/>
  <c r="F823" i="26"/>
  <c r="B638" i="26"/>
  <c r="A638" i="26" s="1"/>
  <c r="F385" i="26"/>
  <c r="G322" i="26"/>
  <c r="G125" i="26"/>
  <c r="G13" i="26"/>
  <c r="B67" i="26"/>
  <c r="A67" i="26" s="1"/>
  <c r="F369" i="26"/>
  <c r="F467" i="26"/>
  <c r="G607" i="26"/>
  <c r="F713" i="26"/>
  <c r="B825" i="26"/>
  <c r="A825" i="26" s="1"/>
  <c r="G772" i="26"/>
  <c r="F771" i="26"/>
  <c r="F711" i="26"/>
  <c r="B672" i="26"/>
  <c r="A672" i="26" s="1"/>
  <c r="F741" i="26"/>
  <c r="F540" i="26"/>
  <c r="G676" i="26"/>
  <c r="B766" i="26"/>
  <c r="A766" i="26" s="1"/>
  <c r="B678" i="26"/>
  <c r="A678" i="26" s="1"/>
  <c r="F555" i="26"/>
  <c r="B466" i="26"/>
  <c r="A466" i="26" s="1"/>
  <c r="F583" i="26"/>
  <c r="F587" i="26"/>
  <c r="B658" i="26"/>
  <c r="A658" i="26" s="1"/>
  <c r="B611" i="26"/>
  <c r="A611" i="26" s="1"/>
  <c r="G589" i="26"/>
  <c r="G380" i="26"/>
  <c r="B670" i="26"/>
  <c r="A670" i="26" s="1"/>
  <c r="B709" i="26"/>
  <c r="A709" i="26" s="1"/>
  <c r="G355" i="26"/>
  <c r="F429" i="26"/>
  <c r="F447" i="26"/>
  <c r="F579" i="26"/>
  <c r="G314" i="26"/>
  <c r="F52" i="26"/>
  <c r="B335" i="26"/>
  <c r="A335" i="26" s="1"/>
  <c r="F105" i="26"/>
  <c r="B354" i="26"/>
  <c r="A354" i="26" s="1"/>
  <c r="B80" i="26"/>
  <c r="A80" i="26" s="1"/>
  <c r="B441" i="26"/>
  <c r="A441" i="26" s="1"/>
  <c r="G283" i="26"/>
  <c r="G307" i="26"/>
  <c r="G620" i="26"/>
  <c r="G204" i="26"/>
  <c r="F121" i="26"/>
  <c r="B679" i="26"/>
  <c r="A679" i="26" s="1"/>
  <c r="B586" i="26"/>
  <c r="A586" i="26" s="1"/>
  <c r="B205" i="26"/>
  <c r="A205" i="26" s="1"/>
  <c r="F294" i="26"/>
  <c r="G130" i="26"/>
  <c r="G614" i="26"/>
  <c r="F36" i="26"/>
  <c r="G176" i="26"/>
  <c r="G530" i="26"/>
  <c r="G590" i="26"/>
  <c r="G687" i="26"/>
  <c r="G439" i="26"/>
  <c r="G605" i="26"/>
  <c r="B606" i="26"/>
  <c r="A606" i="26" s="1"/>
  <c r="F682" i="26"/>
  <c r="F825" i="26"/>
  <c r="B749" i="26"/>
  <c r="A749" i="26" s="1"/>
  <c r="F758" i="26"/>
  <c r="G711" i="26"/>
  <c r="G672" i="26"/>
  <c r="G741" i="26"/>
  <c r="B540" i="26"/>
  <c r="A540" i="26" s="1"/>
  <c r="B676" i="26"/>
  <c r="A676" i="26" s="1"/>
  <c r="F814" i="26"/>
  <c r="G678" i="26"/>
  <c r="B519" i="26"/>
  <c r="A519" i="26" s="1"/>
  <c r="B437" i="26"/>
  <c r="A437" i="26" s="1"/>
  <c r="B583" i="26"/>
  <c r="A583" i="26" s="1"/>
  <c r="G587" i="26"/>
  <c r="F658" i="26"/>
  <c r="G611" i="26"/>
  <c r="F560" i="26"/>
  <c r="G630" i="26"/>
  <c r="F670" i="26"/>
  <c r="G709" i="26"/>
  <c r="F575" i="26"/>
  <c r="G429" i="26"/>
  <c r="G409" i="26"/>
  <c r="G579" i="26"/>
  <c r="G95" i="26"/>
  <c r="F45" i="26"/>
  <c r="F335" i="26"/>
  <c r="F85" i="26"/>
  <c r="B320" i="26"/>
  <c r="A320" i="26" s="1"/>
  <c r="B68" i="26"/>
  <c r="A68" i="26" s="1"/>
  <c r="G441" i="26"/>
  <c r="G258" i="26"/>
  <c r="G285" i="26"/>
  <c r="F419" i="26"/>
  <c r="G190" i="26"/>
  <c r="B99" i="26"/>
  <c r="A99" i="26" s="1"/>
  <c r="B573" i="26"/>
  <c r="A573" i="26" s="1"/>
  <c r="B526" i="26"/>
  <c r="A526" i="26" s="1"/>
  <c r="G277" i="26"/>
  <c r="G769" i="26"/>
  <c r="G548" i="26"/>
  <c r="F9" i="26"/>
  <c r="B257" i="26"/>
  <c r="A257" i="26" s="1"/>
  <c r="F235" i="26"/>
  <c r="F661" i="26"/>
  <c r="G825" i="26"/>
  <c r="B726" i="26"/>
  <c r="A726" i="26" s="1"/>
  <c r="G758" i="26"/>
  <c r="B711" i="26"/>
  <c r="A711" i="26" s="1"/>
  <c r="G629" i="26"/>
  <c r="F739" i="26"/>
  <c r="G540" i="26"/>
  <c r="G667" i="26"/>
  <c r="G814" i="26"/>
  <c r="G671" i="26"/>
  <c r="G519" i="26"/>
  <c r="B277" i="26"/>
  <c r="A277" i="26" s="1"/>
  <c r="F552" i="26"/>
  <c r="B587" i="26"/>
  <c r="A587" i="26" s="1"/>
  <c r="G658" i="26"/>
  <c r="G560" i="26"/>
  <c r="F513" i="26"/>
  <c r="F630" i="26"/>
  <c r="G670" i="26"/>
  <c r="F539" i="26"/>
  <c r="G575" i="26"/>
  <c r="G421" i="26"/>
  <c r="F395" i="26"/>
  <c r="G507" i="26"/>
  <c r="B253" i="26"/>
  <c r="A253" i="26" s="1"/>
  <c r="F30" i="26"/>
  <c r="F292" i="26"/>
  <c r="F215" i="26"/>
  <c r="G320" i="26"/>
  <c r="B60" i="26"/>
  <c r="A60" i="26" s="1"/>
  <c r="G405" i="26"/>
  <c r="B197" i="26"/>
  <c r="A197" i="26" s="1"/>
  <c r="F250" i="26"/>
  <c r="G419" i="26"/>
  <c r="B155" i="26"/>
  <c r="A155" i="26" s="1"/>
  <c r="F8" i="26"/>
  <c r="G706" i="26"/>
  <c r="B278" i="26"/>
  <c r="A278" i="26" s="1"/>
  <c r="F184" i="26"/>
  <c r="G127" i="26"/>
  <c r="G308" i="26"/>
  <c r="G227" i="26"/>
  <c r="F831" i="26"/>
  <c r="F659" i="26"/>
  <c r="F818" i="26"/>
  <c r="B666" i="26"/>
  <c r="A666" i="26" s="1"/>
  <c r="B754" i="26"/>
  <c r="A754" i="26" s="1"/>
  <c r="B777" i="26"/>
  <c r="A777" i="26" s="1"/>
  <c r="F629" i="26"/>
  <c r="B739" i="26"/>
  <c r="A739" i="26" s="1"/>
  <c r="B486" i="26"/>
  <c r="A486" i="26" s="1"/>
  <c r="G655" i="26"/>
  <c r="F759" i="26"/>
  <c r="F671" i="26"/>
  <c r="F489" i="26"/>
  <c r="F695" i="26"/>
  <c r="F469" i="26"/>
  <c r="G554" i="26"/>
  <c r="B641" i="26"/>
  <c r="A641" i="26" s="1"/>
  <c r="B554" i="26"/>
  <c r="A554" i="26" s="1"/>
  <c r="G513" i="26"/>
  <c r="B630" i="26"/>
  <c r="A630" i="26" s="1"/>
  <c r="F496" i="26"/>
  <c r="G539" i="26"/>
  <c r="B508" i="26"/>
  <c r="A508" i="26" s="1"/>
  <c r="B421" i="26"/>
  <c r="A421" i="26" s="1"/>
  <c r="G395" i="26"/>
  <c r="F507" i="26"/>
  <c r="F389" i="26"/>
  <c r="G253" i="26"/>
  <c r="F22" i="26"/>
  <c r="B284" i="26"/>
  <c r="A284" i="26" s="1"/>
  <c r="G215" i="26"/>
  <c r="B314" i="26"/>
  <c r="A314" i="26" s="1"/>
  <c r="B37" i="26"/>
  <c r="A37" i="26" s="1"/>
  <c r="B405" i="26"/>
  <c r="A405" i="26" s="1"/>
  <c r="B182" i="26"/>
  <c r="A182" i="26" s="1"/>
  <c r="F242" i="26"/>
  <c r="G388" i="26"/>
  <c r="F490" i="26"/>
  <c r="B653" i="26"/>
  <c r="A653" i="26" s="1"/>
  <c r="B184" i="26"/>
  <c r="A184" i="26" s="1"/>
  <c r="F770" i="26"/>
  <c r="G64" i="26"/>
  <c r="B217" i="26"/>
  <c r="A217" i="26" s="1"/>
  <c r="G318" i="26"/>
  <c r="G249" i="26"/>
  <c r="G485" i="26"/>
  <c r="B604" i="26"/>
  <c r="A604" i="26" s="1"/>
  <c r="F830" i="26"/>
  <c r="B512" i="26"/>
  <c r="A512" i="26" s="1"/>
  <c r="B818" i="26"/>
  <c r="A818" i="26" s="1"/>
  <c r="B788" i="26"/>
  <c r="A788" i="26" s="1"/>
  <c r="G733" i="26"/>
  <c r="G760" i="26"/>
  <c r="F619" i="26"/>
  <c r="G739" i="26"/>
  <c r="B434" i="26"/>
  <c r="A434" i="26" s="1"/>
  <c r="F655" i="26"/>
  <c r="G759" i="26"/>
  <c r="F649" i="26"/>
  <c r="F455" i="26"/>
  <c r="G695" i="26"/>
  <c r="G469" i="26"/>
  <c r="F524" i="26"/>
  <c r="G641" i="26"/>
  <c r="F554" i="26"/>
  <c r="B513" i="26"/>
  <c r="A513" i="26" s="1"/>
  <c r="B615" i="26"/>
  <c r="A615" i="26" s="1"/>
  <c r="G496" i="26"/>
  <c r="G537" i="26"/>
  <c r="B506" i="26"/>
  <c r="A506" i="26" s="1"/>
  <c r="G370" i="26"/>
  <c r="B362" i="26"/>
  <c r="A362" i="26" s="1"/>
  <c r="G389" i="26"/>
  <c r="B247" i="26"/>
  <c r="A247" i="26" s="1"/>
  <c r="F14" i="26"/>
  <c r="F284" i="26"/>
  <c r="F214" i="26"/>
  <c r="B312" i="26"/>
  <c r="A312" i="26" s="1"/>
  <c r="B30" i="26"/>
  <c r="A30" i="26" s="1"/>
  <c r="G401" i="26"/>
  <c r="B122" i="26"/>
  <c r="A122" i="26" s="1"/>
  <c r="G240" i="26"/>
  <c r="G423" i="26"/>
  <c r="G490" i="26"/>
  <c r="F550" i="26"/>
  <c r="F191" i="26"/>
  <c r="B412" i="26"/>
  <c r="A412" i="26" s="1"/>
  <c r="B51" i="26"/>
  <c r="A51" i="26" s="1"/>
  <c r="F547" i="26"/>
  <c r="B170" i="26"/>
  <c r="A170" i="26" s="1"/>
  <c r="B489" i="26"/>
  <c r="A489" i="26" s="1"/>
  <c r="B21" i="26"/>
  <c r="A21" i="26" s="1"/>
  <c r="F605" i="26"/>
  <c r="G512" i="26"/>
  <c r="B780" i="26"/>
  <c r="A780" i="26" s="1"/>
  <c r="F733" i="26"/>
  <c r="F760" i="26"/>
  <c r="G619" i="26"/>
  <c r="B700" i="26"/>
  <c r="A700" i="26" s="1"/>
  <c r="B364" i="26"/>
  <c r="A364" i="26" s="1"/>
  <c r="F645" i="26"/>
  <c r="B667" i="26"/>
  <c r="A667" i="26" s="1"/>
  <c r="G649" i="26"/>
  <c r="F446" i="26"/>
  <c r="B689" i="26"/>
  <c r="A689" i="26" s="1"/>
  <c r="G467" i="26"/>
  <c r="F520" i="26"/>
  <c r="F641" i="26"/>
  <c r="G526" i="26"/>
  <c r="F537" i="26"/>
  <c r="F478" i="26"/>
  <c r="B537" i="26"/>
  <c r="A537" i="26" s="1"/>
  <c r="B502" i="26"/>
  <c r="A502" i="26" s="1"/>
  <c r="F306" i="26"/>
  <c r="F362" i="26"/>
  <c r="B389" i="26"/>
  <c r="A389" i="26" s="1"/>
  <c r="G247" i="26"/>
  <c r="F6" i="26"/>
  <c r="F487" i="26"/>
  <c r="G312" i="26"/>
  <c r="B22" i="26"/>
  <c r="A22" i="26" s="1"/>
  <c r="F367" i="26"/>
  <c r="G236" i="26"/>
  <c r="B221" i="26"/>
  <c r="A221" i="26" s="1"/>
  <c r="B673" i="26"/>
  <c r="A673" i="26" s="1"/>
  <c r="F534" i="26"/>
  <c r="G156" i="26"/>
  <c r="G18" i="26"/>
  <c r="B29" i="26"/>
  <c r="A29" i="26" s="1"/>
  <c r="G425" i="26"/>
  <c r="B129" i="26"/>
  <c r="A129" i="26" s="1"/>
  <c r="B4" i="26"/>
  <c r="A4" i="26" s="1"/>
  <c r="F299" i="26"/>
  <c r="F96" i="26"/>
  <c r="B633" i="26"/>
  <c r="A633" i="26" s="1"/>
  <c r="G94" i="26"/>
  <c r="F692" i="26"/>
  <c r="G640" i="26"/>
  <c r="F97" i="26"/>
  <c r="G412" i="26"/>
  <c r="F308" i="26"/>
  <c r="F130" i="26"/>
  <c r="G162" i="26"/>
  <c r="G403" i="26"/>
  <c r="B223" i="26"/>
  <c r="A223" i="26" s="1"/>
  <c r="G144" i="26"/>
  <c r="G294" i="26"/>
  <c r="F365" i="26"/>
  <c r="G621" i="26"/>
  <c r="B213" i="26"/>
  <c r="A213" i="26" s="1"/>
  <c r="B82" i="26"/>
  <c r="A82" i="26" s="1"/>
  <c r="G184" i="26"/>
  <c r="F442" i="26"/>
  <c r="G142" i="26"/>
  <c r="F21" i="26"/>
  <c r="G377" i="26"/>
  <c r="B705" i="26"/>
  <c r="A705" i="26" s="1"/>
  <c r="F278" i="26"/>
  <c r="B716" i="26"/>
  <c r="A716" i="26" s="1"/>
  <c r="F609" i="26"/>
  <c r="G725" i="26"/>
  <c r="B823" i="26"/>
  <c r="A823" i="26" s="1"/>
  <c r="B753" i="26"/>
  <c r="A753" i="26" s="1"/>
  <c r="G398" i="26"/>
  <c r="F16" i="26"/>
  <c r="B222" i="26"/>
  <c r="A222" i="26" s="1"/>
  <c r="G16" i="26"/>
  <c r="F209" i="26"/>
  <c r="F269" i="26"/>
  <c r="B131" i="26"/>
  <c r="A131" i="26" s="1"/>
  <c r="F319" i="26"/>
  <c r="G238" i="26"/>
  <c r="B371" i="26"/>
  <c r="A371" i="26" s="1"/>
  <c r="G375" i="26"/>
  <c r="B258" i="26"/>
  <c r="A258" i="26" s="1"/>
  <c r="F441" i="26"/>
  <c r="B290" i="26"/>
  <c r="A290" i="26" s="1"/>
  <c r="B137" i="26"/>
  <c r="A137" i="26" s="1"/>
  <c r="F320" i="26"/>
  <c r="F451" i="26"/>
  <c r="G432" i="26"/>
  <c r="F37" i="26"/>
  <c r="F247" i="26"/>
  <c r="B339" i="26"/>
  <c r="A339" i="26" s="1"/>
  <c r="B252" i="26"/>
  <c r="A252" i="26" s="1"/>
  <c r="F409" i="26"/>
  <c r="F370" i="26"/>
  <c r="F450" i="26"/>
  <c r="F404" i="26"/>
  <c r="B216" i="26"/>
  <c r="A216" i="26" s="1"/>
  <c r="F728" i="26"/>
  <c r="F391" i="26"/>
  <c r="G23" i="26"/>
  <c r="B138" i="26"/>
  <c r="A138" i="26" s="1"/>
  <c r="F752" i="26"/>
  <c r="F436" i="26"/>
  <c r="F83" i="26"/>
  <c r="B194" i="26"/>
  <c r="A194" i="26" s="1"/>
  <c r="B46" i="26"/>
  <c r="A46" i="26" s="1"/>
  <c r="B659" i="26"/>
  <c r="A659" i="26" s="1"/>
  <c r="G328" i="26"/>
  <c r="F154" i="26"/>
  <c r="B662" i="26"/>
  <c r="A662" i="26" s="1"/>
  <c r="G146" i="26"/>
  <c r="G726" i="26"/>
  <c r="F664" i="26"/>
  <c r="G132" i="26"/>
  <c r="B424" i="26"/>
  <c r="A424" i="26" s="1"/>
  <c r="F426" i="26"/>
  <c r="F340" i="26"/>
  <c r="F162" i="26"/>
  <c r="F35" i="26"/>
  <c r="F223" i="26"/>
  <c r="B144" i="26"/>
  <c r="A144" i="26" s="1"/>
  <c r="B313" i="26"/>
  <c r="A313" i="26" s="1"/>
  <c r="G381" i="26"/>
  <c r="F621" i="26"/>
  <c r="G213" i="26"/>
  <c r="B84" i="26"/>
  <c r="A84" i="26" s="1"/>
  <c r="B652" i="26"/>
  <c r="A652" i="26" s="1"/>
  <c r="G442" i="26"/>
  <c r="F142" i="26"/>
  <c r="G41" i="26"/>
  <c r="F399" i="26"/>
  <c r="F705" i="26"/>
  <c r="F304" i="26"/>
  <c r="B612" i="26"/>
  <c r="A612" i="26" s="1"/>
  <c r="F738" i="26"/>
  <c r="F745" i="26"/>
  <c r="G727" i="26"/>
  <c r="G830" i="26"/>
  <c r="G436" i="26"/>
  <c r="F24" i="26"/>
  <c r="G287" i="26"/>
  <c r="B18" i="26"/>
  <c r="A18" i="26" s="1"/>
  <c r="G89" i="26"/>
  <c r="G211" i="26"/>
  <c r="B285" i="26"/>
  <c r="A285" i="26" s="1"/>
  <c r="B145" i="26"/>
  <c r="A145" i="26" s="1"/>
  <c r="B83" i="26"/>
  <c r="A83" i="26" s="1"/>
  <c r="F238" i="26"/>
  <c r="B610" i="26"/>
  <c r="A610" i="26" s="1"/>
  <c r="F117" i="26"/>
  <c r="G161" i="26"/>
  <c r="G34" i="26"/>
  <c r="G133" i="26"/>
  <c r="B208" i="26"/>
  <c r="A208" i="26" s="1"/>
  <c r="B96" i="26"/>
  <c r="A96" i="26" s="1"/>
  <c r="G668" i="26"/>
  <c r="F345" i="26"/>
  <c r="G172" i="26"/>
  <c r="F703" i="26"/>
  <c r="B157" i="26"/>
  <c r="A157" i="26" s="1"/>
  <c r="G740" i="26"/>
  <c r="B664" i="26"/>
  <c r="A664" i="26" s="1"/>
  <c r="F132" i="26"/>
  <c r="G424" i="26"/>
  <c r="B340" i="26"/>
  <c r="A340" i="26" s="1"/>
  <c r="G191" i="26"/>
  <c r="B36" i="26"/>
  <c r="A36" i="26" s="1"/>
  <c r="G261" i="26"/>
  <c r="F12" i="26"/>
  <c r="F232" i="26"/>
  <c r="F152" i="26"/>
  <c r="G313" i="26"/>
  <c r="B381" i="26"/>
  <c r="A381" i="26" s="1"/>
  <c r="B621" i="26"/>
  <c r="A621" i="26" s="1"/>
  <c r="F55" i="26"/>
  <c r="B88" i="26"/>
  <c r="A88" i="26" s="1"/>
  <c r="G652" i="26"/>
  <c r="B382" i="26"/>
  <c r="A382" i="26" s="1"/>
  <c r="F192" i="26"/>
  <c r="F43" i="26"/>
  <c r="G420" i="26"/>
  <c r="G775" i="26"/>
  <c r="G304" i="26"/>
  <c r="G683" i="26"/>
  <c r="B738" i="26"/>
  <c r="A738" i="26" s="1"/>
  <c r="G745" i="26"/>
  <c r="G234" i="26"/>
  <c r="B830" i="26"/>
  <c r="A830" i="26" s="1"/>
  <c r="F406" i="26"/>
  <c r="F32" i="26"/>
  <c r="F287" i="26"/>
  <c r="G24" i="26"/>
  <c r="B94" i="26"/>
  <c r="A94" i="26" s="1"/>
  <c r="B211" i="26"/>
  <c r="A211" i="26" s="1"/>
  <c r="B307" i="26"/>
  <c r="A307" i="26" s="1"/>
  <c r="G221" i="26"/>
  <c r="F620" i="26"/>
  <c r="B92" i="26"/>
  <c r="A92" i="26" s="1"/>
  <c r="B240" i="26"/>
  <c r="A240" i="26" s="1"/>
  <c r="B375" i="26"/>
  <c r="A375" i="26" s="1"/>
  <c r="F283" i="26"/>
  <c r="G266" i="26"/>
  <c r="B76" i="26"/>
  <c r="A76" i="26" s="1"/>
  <c r="B324" i="26"/>
  <c r="A324" i="26" s="1"/>
  <c r="G330" i="26"/>
  <c r="G686" i="26"/>
  <c r="G27" i="26"/>
  <c r="B657" i="26"/>
  <c r="A657" i="26" s="1"/>
  <c r="G148" i="26"/>
  <c r="B718" i="26"/>
  <c r="A718" i="26" s="1"/>
  <c r="F161" i="26"/>
  <c r="B263" i="26"/>
  <c r="A263" i="26" s="1"/>
  <c r="G157" i="26"/>
  <c r="F138" i="26"/>
  <c r="B210" i="26"/>
  <c r="A210" i="26" s="1"/>
  <c r="B152" i="26"/>
  <c r="A152" i="26" s="1"/>
  <c r="F696" i="26"/>
  <c r="F418" i="26"/>
  <c r="B183" i="26"/>
  <c r="A183" i="26" s="1"/>
  <c r="B713" i="26"/>
  <c r="A713" i="26" s="1"/>
  <c r="F185" i="26"/>
  <c r="B789" i="26"/>
  <c r="A789" i="26" s="1"/>
  <c r="G664" i="26"/>
  <c r="F631" i="26"/>
  <c r="G50" i="26"/>
  <c r="F359" i="26"/>
  <c r="B191" i="26"/>
  <c r="A191" i="26" s="1"/>
  <c r="F40" i="26"/>
  <c r="B322" i="26"/>
  <c r="A322" i="26" s="1"/>
  <c r="G20" i="26"/>
  <c r="G272" i="26"/>
  <c r="F189" i="26"/>
  <c r="G315" i="26"/>
  <c r="B392" i="26"/>
  <c r="A392" i="26" s="1"/>
  <c r="G651" i="26"/>
  <c r="G61" i="26"/>
  <c r="B90" i="26"/>
  <c r="A90" i="26" s="1"/>
  <c r="G816" i="26"/>
  <c r="F652" i="26"/>
  <c r="G382" i="26"/>
  <c r="B192" i="26"/>
  <c r="A192" i="26" s="1"/>
  <c r="F82" i="26"/>
  <c r="G446" i="26"/>
  <c r="F241" i="26"/>
  <c r="B304" i="26"/>
  <c r="A304" i="26" s="1"/>
  <c r="F683" i="26"/>
  <c r="G768" i="26"/>
  <c r="G820" i="26"/>
  <c r="F234" i="26"/>
  <c r="F188" i="26"/>
  <c r="F408" i="26"/>
  <c r="F39" i="26"/>
  <c r="B321" i="26"/>
  <c r="A321" i="26" s="1"/>
  <c r="B26" i="26"/>
  <c r="A26" i="26" s="1"/>
  <c r="G102" i="26"/>
  <c r="F211" i="26"/>
  <c r="B366" i="26"/>
  <c r="A366" i="26" s="1"/>
  <c r="G193" i="26"/>
  <c r="B274" i="26"/>
  <c r="A274" i="26" s="1"/>
  <c r="G159" i="26"/>
  <c r="B178" i="26"/>
  <c r="A178" i="26" s="1"/>
  <c r="B154" i="26"/>
  <c r="A154" i="26" s="1"/>
  <c r="G721" i="26"/>
  <c r="F437" i="26"/>
  <c r="G189" i="26"/>
  <c r="B715" i="26"/>
  <c r="A715" i="26" s="1"/>
  <c r="B248" i="26"/>
  <c r="A248" i="26" s="1"/>
  <c r="B791" i="26"/>
  <c r="A791" i="26" s="1"/>
  <c r="G708" i="26"/>
  <c r="F640" i="26"/>
  <c r="G57" i="26"/>
  <c r="G364" i="26"/>
  <c r="B219" i="26"/>
  <c r="A219" i="26" s="1"/>
  <c r="F46" i="26"/>
  <c r="B338" i="26"/>
  <c r="A338" i="26" s="1"/>
  <c r="F618" i="26"/>
  <c r="F42" i="26"/>
  <c r="B296" i="26"/>
  <c r="A296" i="26" s="1"/>
  <c r="G194" i="26"/>
  <c r="G338" i="26"/>
  <c r="F392" i="26"/>
  <c r="F651" i="26"/>
  <c r="F87" i="26"/>
  <c r="G202" i="26"/>
  <c r="B816" i="26"/>
  <c r="A816" i="26" s="1"/>
  <c r="F75" i="26"/>
  <c r="G192" i="26"/>
  <c r="F84" i="26"/>
  <c r="B241" i="26"/>
  <c r="A241" i="26" s="1"/>
  <c r="G373" i="26"/>
  <c r="B683" i="26"/>
  <c r="A683" i="26" s="1"/>
  <c r="B768" i="26"/>
  <c r="A768" i="26" s="1"/>
  <c r="F820" i="26"/>
  <c r="F243" i="26"/>
  <c r="B737" i="26"/>
  <c r="A737" i="26" s="1"/>
  <c r="B188" i="26"/>
  <c r="A188" i="26" s="1"/>
  <c r="F425" i="26"/>
  <c r="F47" i="26"/>
  <c r="F321" i="26"/>
  <c r="G32" i="26"/>
  <c r="G366" i="26"/>
  <c r="B236" i="26"/>
  <c r="A236" i="26" s="1"/>
  <c r="B620" i="26"/>
  <c r="A620" i="26" s="1"/>
  <c r="B112" i="26"/>
  <c r="A112" i="26" s="1"/>
  <c r="F240" i="26"/>
  <c r="F131" i="26"/>
  <c r="G407" i="26"/>
  <c r="G301" i="26"/>
  <c r="B330" i="26"/>
  <c r="A330" i="26" s="1"/>
  <c r="B105" i="26"/>
  <c r="A105" i="26" s="1"/>
  <c r="B14" i="26"/>
  <c r="A14" i="26" s="1"/>
  <c r="G354" i="26"/>
  <c r="G214" i="26"/>
  <c r="G56" i="26"/>
  <c r="G203" i="26"/>
  <c r="F246" i="26"/>
  <c r="G276" i="26"/>
  <c r="F789" i="26"/>
  <c r="B272" i="26"/>
  <c r="A272" i="26" s="1"/>
  <c r="B685" i="26"/>
  <c r="A685" i="26" s="1"/>
  <c r="B172" i="26"/>
  <c r="A172" i="26" s="1"/>
  <c r="B735" i="26"/>
  <c r="A735" i="26" s="1"/>
  <c r="F15" i="26"/>
  <c r="G233" i="26"/>
  <c r="G735" i="26"/>
  <c r="G295" i="26"/>
  <c r="F824" i="26"/>
  <c r="F708" i="26"/>
  <c r="B397" i="26"/>
  <c r="A397" i="26" s="1"/>
  <c r="F141" i="26"/>
  <c r="G684" i="26"/>
  <c r="F364" i="26"/>
  <c r="G219" i="26"/>
  <c r="B98" i="26"/>
  <c r="A98" i="26" s="1"/>
  <c r="F338" i="26"/>
  <c r="B618" i="26"/>
  <c r="A618" i="26" s="1"/>
  <c r="F33" i="26"/>
  <c r="G296" i="26"/>
  <c r="F196" i="26"/>
  <c r="F396" i="26"/>
  <c r="B651" i="26"/>
  <c r="A651" i="26" s="1"/>
  <c r="B87" i="26"/>
  <c r="A87" i="26" s="1"/>
  <c r="F255" i="26"/>
  <c r="G780" i="26"/>
  <c r="G75" i="26"/>
  <c r="F78" i="26"/>
  <c r="F199" i="26"/>
  <c r="F88" i="26"/>
  <c r="F382" i="26"/>
  <c r="F373" i="26"/>
  <c r="G773" i="26"/>
  <c r="F826" i="26"/>
  <c r="G243" i="26"/>
  <c r="G748" i="26"/>
  <c r="F267" i="26"/>
  <c r="F452" i="26"/>
  <c r="F54" i="26"/>
  <c r="G321" i="26"/>
  <c r="B34" i="26"/>
  <c r="A34" i="26" s="1"/>
  <c r="G121" i="26"/>
  <c r="F366" i="26"/>
  <c r="F236" i="26"/>
  <c r="B644" i="26"/>
  <c r="A644" i="26" s="1"/>
  <c r="G242" i="26"/>
  <c r="G145" i="26"/>
  <c r="F407" i="26"/>
  <c r="B301" i="26"/>
  <c r="A301" i="26" s="1"/>
  <c r="F330" i="26"/>
  <c r="B114" i="26"/>
  <c r="A114" i="26" s="1"/>
  <c r="G293" i="26"/>
  <c r="F183" i="26"/>
  <c r="B297" i="26"/>
  <c r="A297" i="26" s="1"/>
  <c r="F276" i="26"/>
  <c r="B279" i="26"/>
  <c r="A279" i="26" s="1"/>
  <c r="G66" i="26"/>
  <c r="G279" i="26"/>
  <c r="G702" i="26"/>
  <c r="F625" i="26"/>
  <c r="B328" i="26"/>
  <c r="A328" i="26" s="1"/>
  <c r="B233" i="26"/>
  <c r="A233" i="26" s="1"/>
  <c r="F744" i="26"/>
  <c r="G208" i="26"/>
  <c r="B291" i="26"/>
  <c r="A291" i="26" s="1"/>
  <c r="G749" i="26"/>
  <c r="F440" i="26"/>
  <c r="B752" i="26"/>
  <c r="A752" i="26" s="1"/>
  <c r="B708" i="26"/>
  <c r="A708" i="26" s="1"/>
  <c r="G397" i="26"/>
  <c r="B141" i="26"/>
  <c r="A141" i="26" s="1"/>
  <c r="B684" i="26"/>
  <c r="A684" i="26" s="1"/>
  <c r="B232" i="26"/>
  <c r="A232" i="26" s="1"/>
  <c r="B100" i="26"/>
  <c r="A100" i="26" s="1"/>
  <c r="B347" i="26"/>
  <c r="A347" i="26" s="1"/>
  <c r="G618" i="26"/>
  <c r="G35" i="26"/>
  <c r="F296" i="26"/>
  <c r="F202" i="26"/>
  <c r="G396" i="26"/>
  <c r="B782" i="26"/>
  <c r="A782" i="26" s="1"/>
  <c r="G168" i="26"/>
  <c r="B264" i="26"/>
  <c r="A264" i="26" s="1"/>
  <c r="F780" i="26"/>
  <c r="B661" i="26"/>
  <c r="A661" i="26" s="1"/>
  <c r="G384" i="26"/>
  <c r="G101" i="26"/>
  <c r="B199" i="26"/>
  <c r="A199" i="26" s="1"/>
  <c r="F90" i="26"/>
  <c r="G48" i="26"/>
  <c r="G379" i="26"/>
  <c r="F773" i="26"/>
  <c r="G270" i="26"/>
  <c r="F680" i="26"/>
  <c r="G757" i="26"/>
  <c r="G267" i="26"/>
  <c r="G699" i="26"/>
  <c r="F62" i="26"/>
  <c r="B329" i="26"/>
  <c r="A329" i="26" s="1"/>
  <c r="G39" i="26"/>
  <c r="G128" i="26"/>
  <c r="B273" i="26"/>
  <c r="A273" i="26" s="1"/>
  <c r="F644" i="26"/>
  <c r="F17" i="26"/>
  <c r="B376" i="26"/>
  <c r="A376" i="26" s="1"/>
  <c r="F53" i="26"/>
  <c r="G369" i="26"/>
  <c r="F374" i="26"/>
  <c r="G115" i="26"/>
  <c r="B282" i="26"/>
  <c r="A282" i="26" s="1"/>
  <c r="F748" i="26"/>
  <c r="G634" i="26"/>
  <c r="B345" i="26"/>
  <c r="A345" i="26" s="1"/>
  <c r="F254" i="26"/>
  <c r="B719" i="26"/>
  <c r="A719" i="26" s="1"/>
  <c r="G210" i="26"/>
  <c r="G776" i="26"/>
  <c r="G445" i="26"/>
  <c r="G337" i="26"/>
  <c r="G163" i="26"/>
  <c r="F684" i="26"/>
  <c r="G67" i="26"/>
  <c r="G232" i="26"/>
  <c r="G108" i="26"/>
  <c r="F704" i="26"/>
  <c r="G72" i="26"/>
  <c r="F315" i="26"/>
  <c r="B202" i="26"/>
  <c r="A202" i="26" s="1"/>
  <c r="B422" i="26"/>
  <c r="A422" i="26" s="1"/>
  <c r="F782" i="26"/>
  <c r="B168" i="26"/>
  <c r="A168" i="26" s="1"/>
  <c r="F264" i="26"/>
  <c r="G111" i="26"/>
  <c r="G661" i="26"/>
  <c r="F411" i="26"/>
  <c r="G212" i="26"/>
  <c r="B113" i="26"/>
  <c r="A113" i="26" s="1"/>
  <c r="F48" i="26"/>
  <c r="G399" i="26"/>
  <c r="B773" i="26"/>
  <c r="A773" i="26" s="1"/>
  <c r="F270" i="26"/>
  <c r="B680" i="26"/>
  <c r="A680" i="26" s="1"/>
  <c r="F368" i="26"/>
  <c r="F70" i="26"/>
  <c r="G329" i="26"/>
  <c r="B41" i="26"/>
  <c r="A41" i="26" s="1"/>
  <c r="B136" i="26"/>
  <c r="A136" i="26" s="1"/>
  <c r="B309" i="26"/>
  <c r="A309" i="26" s="1"/>
  <c r="G644" i="26"/>
  <c r="F136" i="26"/>
  <c r="B242" i="26"/>
  <c r="A242" i="26" s="1"/>
  <c r="F256" i="26"/>
  <c r="B681" i="26"/>
  <c r="A681" i="26" s="1"/>
  <c r="F417" i="26"/>
  <c r="B127" i="26"/>
  <c r="A127" i="26" s="1"/>
  <c r="B712" i="26"/>
  <c r="A712" i="26" s="1"/>
  <c r="B353" i="26"/>
  <c r="A353" i="26" s="1"/>
  <c r="G323" i="26"/>
  <c r="G700" i="26"/>
  <c r="F268" i="26"/>
  <c r="F730" i="26"/>
  <c r="G299" i="26"/>
  <c r="G336" i="26"/>
  <c r="G129" i="26"/>
  <c r="F337" i="26"/>
  <c r="F163" i="26"/>
  <c r="F424" i="26"/>
  <c r="G33" i="26"/>
  <c r="F239" i="26"/>
  <c r="G141" i="26"/>
  <c r="G704" i="26"/>
  <c r="F74" i="26"/>
  <c r="B3" i="26"/>
  <c r="A3" i="26" s="1"/>
  <c r="B204" i="26"/>
  <c r="A204" i="26" s="1"/>
  <c r="F422" i="26"/>
  <c r="G787" i="26"/>
  <c r="F400" i="26"/>
  <c r="F313" i="26"/>
  <c r="F28" i="26"/>
  <c r="F691" i="26"/>
  <c r="B411" i="26"/>
  <c r="A411" i="26" s="1"/>
  <c r="F212" i="26"/>
  <c r="B126" i="26"/>
  <c r="A126" i="26" s="1"/>
  <c r="G402" i="26"/>
  <c r="G819" i="26"/>
  <c r="B727" i="26"/>
  <c r="A727" i="26" s="1"/>
  <c r="B623" i="26"/>
  <c r="A623" i="26" s="1"/>
  <c r="F386" i="26"/>
  <c r="G681" i="26"/>
  <c r="G368" i="26"/>
  <c r="B79" i="26"/>
  <c r="A79" i="26" s="1"/>
  <c r="F329" i="26"/>
  <c r="G47" i="26"/>
  <c r="B143" i="26"/>
  <c r="A143" i="26" s="1"/>
  <c r="G309" i="26"/>
  <c r="G226" i="26"/>
  <c r="G143" i="26"/>
  <c r="G250" i="26"/>
  <c r="B256" i="26"/>
  <c r="A256" i="26" s="1"/>
  <c r="F303" i="26"/>
  <c r="B367" i="26"/>
  <c r="A367" i="26" s="1"/>
  <c r="B149" i="26"/>
  <c r="A149" i="26" s="1"/>
  <c r="B45" i="26"/>
  <c r="A45" i="26" s="1"/>
  <c r="G286" i="26"/>
  <c r="B215" i="26"/>
  <c r="A215" i="26" s="1"/>
  <c r="G231" i="26"/>
  <c r="B227" i="26"/>
  <c r="A227" i="26" s="1"/>
  <c r="B349" i="26"/>
  <c r="A349" i="26" s="1"/>
  <c r="G116" i="26"/>
  <c r="G311" i="26"/>
  <c r="F435" i="26"/>
  <c r="B355" i="26"/>
  <c r="A355" i="26" s="1"/>
  <c r="F709" i="26"/>
  <c r="G615" i="26"/>
  <c r="F377" i="26"/>
  <c r="F387" i="26"/>
  <c r="F431" i="26"/>
  <c r="G153" i="26"/>
  <c r="B714" i="26"/>
  <c r="A714" i="26" s="1"/>
  <c r="B360" i="26"/>
  <c r="A360" i="26" s="1"/>
  <c r="G387" i="26"/>
  <c r="F712" i="26"/>
  <c r="B336" i="26"/>
  <c r="A336" i="26" s="1"/>
  <c r="G737" i="26"/>
  <c r="G418" i="26"/>
  <c r="G169" i="26"/>
  <c r="F180" i="26"/>
  <c r="F151" i="26"/>
  <c r="G222" i="26"/>
  <c r="B200" i="26"/>
  <c r="A200" i="26" s="1"/>
  <c r="B33" i="26"/>
  <c r="A33" i="26" s="1"/>
  <c r="G239" i="26"/>
  <c r="F173" i="26"/>
  <c r="B704" i="26"/>
  <c r="A704" i="26" s="1"/>
  <c r="F79" i="26"/>
  <c r="B9" i="26"/>
  <c r="A9" i="26" s="1"/>
  <c r="G223" i="26"/>
  <c r="G688" i="26"/>
  <c r="G422" i="26"/>
  <c r="F787" i="26"/>
  <c r="B400" i="26"/>
  <c r="A400" i="26" s="1"/>
  <c r="B384" i="26"/>
  <c r="A384" i="26" s="1"/>
  <c r="B691" i="26"/>
  <c r="A691" i="26" s="1"/>
  <c r="G411" i="26"/>
  <c r="G78" i="26"/>
  <c r="B260" i="26"/>
  <c r="A260" i="26" s="1"/>
  <c r="F128" i="26"/>
  <c r="G71" i="26"/>
  <c r="B402" i="26"/>
  <c r="A402" i="26" s="1"/>
  <c r="F819" i="26"/>
  <c r="F334" i="26"/>
  <c r="F727" i="26"/>
  <c r="F623" i="26"/>
  <c r="F719" i="26"/>
  <c r="B91" i="26"/>
  <c r="A91" i="26" s="1"/>
  <c r="G390" i="26"/>
  <c r="B49" i="26"/>
  <c r="A49" i="26" s="1"/>
  <c r="B224" i="26"/>
  <c r="A224" i="26" s="1"/>
  <c r="F309" i="26"/>
  <c r="B226" i="26"/>
  <c r="A226" i="26" s="1"/>
  <c r="G155" i="26"/>
  <c r="B250" i="26"/>
  <c r="A250" i="26" s="1"/>
  <c r="G273" i="26"/>
  <c r="B103" i="26"/>
  <c r="A103" i="26" s="1"/>
  <c r="F332" i="26"/>
  <c r="F401" i="26"/>
  <c r="B52" i="26"/>
  <c r="A52" i="26" s="1"/>
  <c r="G292" i="26"/>
  <c r="F76" i="26"/>
  <c r="G284" i="26"/>
  <c r="F316" i="26"/>
  <c r="B235" i="26"/>
  <c r="A235" i="26" s="1"/>
  <c r="G349" i="26"/>
  <c r="F144" i="26"/>
  <c r="F311" i="26"/>
  <c r="F100" i="26"/>
  <c r="G65" i="26"/>
  <c r="F786" i="26"/>
  <c r="F93" i="26"/>
  <c r="G165" i="26"/>
  <c r="F757" i="26"/>
  <c r="B379" i="26"/>
  <c r="A379" i="26" s="1"/>
  <c r="F19" i="26"/>
  <c r="F714" i="26"/>
  <c r="G625" i="26"/>
  <c r="B386" i="26"/>
  <c r="A386" i="26" s="1"/>
  <c r="B740" i="26"/>
  <c r="A740" i="26" s="1"/>
  <c r="F4" i="26"/>
  <c r="F398" i="26"/>
  <c r="G180" i="26"/>
  <c r="B151" i="26"/>
  <c r="A151" i="26" s="1"/>
  <c r="F229" i="26"/>
  <c r="F200" i="26"/>
  <c r="G59" i="26"/>
  <c r="F261" i="26"/>
  <c r="F175" i="26"/>
  <c r="B688" i="26"/>
  <c r="A688" i="26" s="1"/>
  <c r="B720" i="26"/>
  <c r="A720" i="26" s="1"/>
  <c r="G79" i="26"/>
  <c r="B17" i="26"/>
  <c r="A17" i="26" s="1"/>
  <c r="G237" i="26"/>
  <c r="B750" i="26"/>
  <c r="A750" i="26" s="1"/>
  <c r="B787" i="26"/>
  <c r="A787" i="26" s="1"/>
  <c r="G123" i="26"/>
  <c r="F394" i="26"/>
  <c r="G691" i="26"/>
  <c r="F182" i="26"/>
  <c r="F109" i="26"/>
  <c r="G260" i="26"/>
  <c r="B128" i="26"/>
  <c r="A128" i="26" s="1"/>
  <c r="B71" i="26"/>
  <c r="A71" i="26" s="1"/>
  <c r="F402" i="26"/>
  <c r="B819" i="26"/>
  <c r="A819" i="26" s="1"/>
  <c r="B334" i="26"/>
  <c r="A334" i="26" s="1"/>
  <c r="F768" i="26"/>
  <c r="G632" i="26"/>
  <c r="F693" i="26"/>
  <c r="F721" i="26"/>
  <c r="F302" i="26"/>
  <c r="B69" i="26"/>
  <c r="A69" i="26" s="1"/>
  <c r="B751" i="26"/>
  <c r="A751" i="26" s="1"/>
  <c r="F3" i="26"/>
  <c r="F158" i="26"/>
  <c r="G195" i="26"/>
  <c r="F648" i="26"/>
  <c r="G244" i="26"/>
  <c r="G777" i="26"/>
  <c r="B393" i="26"/>
  <c r="A393" i="26" s="1"/>
  <c r="G26" i="26"/>
  <c r="G765" i="26"/>
  <c r="G447" i="26"/>
  <c r="F751" i="26"/>
  <c r="B11" i="26"/>
  <c r="A11" i="26" s="1"/>
  <c r="G406" i="26"/>
  <c r="G200" i="26"/>
  <c r="G106" i="26"/>
  <c r="F274" i="26"/>
  <c r="F177" i="26"/>
  <c r="F688" i="26"/>
  <c r="G720" i="26"/>
  <c r="G120" i="26"/>
  <c r="B19" i="26"/>
  <c r="A19" i="26" s="1"/>
  <c r="F237" i="26"/>
  <c r="F750" i="26"/>
  <c r="F763" i="26"/>
  <c r="F123" i="26"/>
  <c r="B394" i="26"/>
  <c r="A394" i="26" s="1"/>
  <c r="B770" i="26"/>
  <c r="A770" i="26" s="1"/>
  <c r="G182" i="26"/>
  <c r="G109" i="26"/>
  <c r="B111" i="26"/>
  <c r="A111" i="26" s="1"/>
  <c r="G826" i="26"/>
  <c r="F784" i="26"/>
  <c r="B632" i="26"/>
  <c r="A632" i="26" s="1"/>
  <c r="B693" i="26"/>
  <c r="A693" i="26" s="1"/>
  <c r="F729" i="26"/>
  <c r="F102" i="26"/>
  <c r="B390" i="26"/>
  <c r="A390" i="26" s="1"/>
  <c r="B56" i="26"/>
  <c r="A56" i="26" s="1"/>
  <c r="F168" i="26"/>
  <c r="F228" i="26"/>
  <c r="F423" i="26"/>
  <c r="F275" i="26"/>
  <c r="B180" i="26"/>
  <c r="A180" i="26" s="1"/>
  <c r="F281" i="26"/>
  <c r="F346" i="26"/>
  <c r="B133" i="26"/>
  <c r="A133" i="26" s="1"/>
  <c r="G332" i="26"/>
  <c r="B401" i="26"/>
  <c r="A401" i="26" s="1"/>
  <c r="B201" i="26"/>
  <c r="A201" i="26" s="1"/>
  <c r="B106" i="26"/>
  <c r="A106" i="26" s="1"/>
  <c r="B115" i="26"/>
  <c r="A115" i="26" s="1"/>
  <c r="F25" i="26"/>
  <c r="B116" i="26"/>
  <c r="A116" i="26" s="1"/>
  <c r="G170" i="26"/>
  <c r="G248" i="26"/>
  <c r="B5" i="26"/>
  <c r="A5" i="26" s="1"/>
  <c r="B251" i="26"/>
  <c r="A251" i="26" s="1"/>
  <c r="F23" i="26"/>
  <c r="B408" i="26"/>
  <c r="A408" i="26" s="1"/>
  <c r="G251" i="26"/>
  <c r="G10" i="26"/>
  <c r="B822" i="26"/>
  <c r="A822" i="26" s="1"/>
  <c r="B25" i="26"/>
  <c r="A25" i="26" s="1"/>
  <c r="G452" i="26"/>
  <c r="G217" i="26"/>
  <c r="F769" i="26"/>
  <c r="F108" i="26"/>
  <c r="F300" i="26"/>
  <c r="B179" i="26"/>
  <c r="A179" i="26" s="1"/>
  <c r="G722" i="26"/>
  <c r="F720" i="26"/>
  <c r="F125" i="26"/>
  <c r="G38" i="26"/>
  <c r="F244" i="26"/>
  <c r="G750" i="26"/>
  <c r="B763" i="26"/>
  <c r="A763" i="26" s="1"/>
  <c r="B7" i="26"/>
  <c r="A7" i="26" s="1"/>
  <c r="B420" i="26"/>
  <c r="A420" i="26" s="1"/>
  <c r="G770" i="26"/>
  <c r="G205" i="26"/>
  <c r="G327" i="26"/>
  <c r="G654" i="26"/>
  <c r="B134" i="26"/>
  <c r="A134" i="26" s="1"/>
  <c r="B826" i="26"/>
  <c r="A826" i="26" s="1"/>
  <c r="F415" i="26"/>
  <c r="F666" i="26"/>
  <c r="G653" i="26"/>
  <c r="F767" i="26"/>
  <c r="G761" i="26"/>
  <c r="B109" i="26"/>
  <c r="A109" i="26" s="1"/>
  <c r="B325" i="26"/>
  <c r="A325" i="26" s="1"/>
  <c r="G62" i="26"/>
  <c r="G174" i="26"/>
  <c r="B230" i="26"/>
  <c r="A230" i="26" s="1"/>
  <c r="B206" i="26"/>
  <c r="A206" i="26" s="1"/>
  <c r="F388" i="26"/>
  <c r="B275" i="26"/>
  <c r="A275" i="26" s="1"/>
  <c r="B195" i="26"/>
  <c r="A195" i="26" s="1"/>
  <c r="B281" i="26"/>
  <c r="A281" i="26" s="1"/>
  <c r="B346" i="26"/>
  <c r="A346" i="26" s="1"/>
  <c r="B169" i="26"/>
  <c r="A169" i="26" s="1"/>
  <c r="G383" i="26"/>
  <c r="F405" i="26"/>
  <c r="F718" i="26"/>
  <c r="B358" i="26"/>
  <c r="A358" i="26" s="1"/>
  <c r="G271" i="26"/>
  <c r="G187" i="26"/>
  <c r="F98" i="26"/>
  <c r="G650" i="26"/>
  <c r="B95" i="26"/>
  <c r="A95" i="26" s="1"/>
  <c r="B627" i="26"/>
  <c r="A627" i="26" s="1"/>
  <c r="B323" i="26"/>
  <c r="A323" i="26" s="1"/>
  <c r="F5" i="26"/>
  <c r="G434" i="26"/>
  <c r="B63" i="26"/>
  <c r="A63" i="26" s="1"/>
  <c r="G685" i="26"/>
  <c r="F63" i="26"/>
  <c r="B42" i="26"/>
  <c r="A42" i="26" s="1"/>
  <c r="F31" i="26"/>
  <c r="F612" i="26"/>
  <c r="F61" i="26"/>
  <c r="B308" i="26"/>
  <c r="A308" i="26" s="1"/>
  <c r="B769" i="26"/>
  <c r="A769" i="26" s="1"/>
  <c r="B125" i="26"/>
  <c r="A125" i="26" s="1"/>
  <c r="G340" i="26"/>
  <c r="F198" i="26"/>
  <c r="F403" i="26"/>
  <c r="B289" i="26"/>
  <c r="A289" i="26" s="1"/>
  <c r="G177" i="26"/>
  <c r="F112" i="26"/>
  <c r="F277" i="26"/>
  <c r="B365" i="26"/>
  <c r="A365" i="26" s="1"/>
  <c r="F99" i="26"/>
  <c r="B43" i="26"/>
  <c r="A43" i="26" s="1"/>
  <c r="G782" i="26"/>
  <c r="B385" i="26"/>
  <c r="A385" i="26" s="1"/>
  <c r="B280" i="26"/>
  <c r="A280" i="26" s="1"/>
  <c r="G7" i="26"/>
  <c r="G350" i="26"/>
  <c r="G673" i="26"/>
  <c r="B229" i="26"/>
  <c r="A229" i="26" s="1"/>
  <c r="F638" i="26"/>
  <c r="F454" i="26"/>
  <c r="G680" i="26"/>
  <c r="F706" i="26"/>
  <c r="F606" i="26"/>
  <c r="G566" i="26"/>
  <c r="B643" i="26"/>
  <c r="A643" i="26" s="1"/>
  <c r="F613" i="26"/>
  <c r="F529" i="26"/>
  <c r="G356" i="26"/>
  <c r="G542" i="26"/>
  <c r="B318" i="26"/>
  <c r="A318" i="26" s="1"/>
  <c r="B745" i="26"/>
  <c r="A745" i="26" s="1"/>
  <c r="B605" i="26"/>
  <c r="A605" i="26" s="1"/>
  <c r="B717" i="26"/>
  <c r="A717" i="26" s="1"/>
  <c r="B778" i="26"/>
  <c r="A778" i="26" s="1"/>
  <c r="B722" i="26"/>
  <c r="A722" i="26" s="1"/>
  <c r="G677" i="26"/>
  <c r="B760" i="26"/>
  <c r="A760" i="26" s="1"/>
  <c r="B619" i="26"/>
  <c r="A619" i="26" s="1"/>
  <c r="B588" i="26"/>
  <c r="A588" i="26" s="1"/>
  <c r="G755" i="26"/>
  <c r="F643" i="26"/>
  <c r="F667" i="26"/>
  <c r="F647" i="26"/>
  <c r="F428" i="26"/>
  <c r="F689" i="26"/>
  <c r="F465" i="26"/>
  <c r="F509" i="26"/>
  <c r="F626" i="26"/>
  <c r="G456" i="26"/>
  <c r="F456" i="26"/>
  <c r="G508" i="26"/>
  <c r="G478" i="26"/>
  <c r="F515" i="26"/>
  <c r="G306" i="26"/>
  <c r="G362" i="26"/>
  <c r="G599" i="26"/>
  <c r="F245" i="26"/>
  <c r="G316" i="26"/>
  <c r="G487" i="26"/>
  <c r="B6" i="26"/>
  <c r="A6" i="26" s="1"/>
  <c r="G367" i="26"/>
  <c r="G541" i="26"/>
  <c r="F224" i="26"/>
  <c r="B81" i="26"/>
  <c r="A81" i="26" s="1"/>
  <c r="B72" i="26"/>
  <c r="A72" i="26" s="1"/>
  <c r="B725" i="26"/>
  <c r="A725" i="26" s="1"/>
  <c r="F654" i="26"/>
  <c r="B536" i="26"/>
  <c r="A536" i="26" s="1"/>
  <c r="F289" i="26"/>
  <c r="G97" i="26"/>
  <c r="B28" i="26"/>
  <c r="A28" i="26" s="1"/>
  <c r="B218" i="26"/>
  <c r="A218" i="26" s="1"/>
  <c r="G42" i="26"/>
  <c r="B579" i="26"/>
  <c r="A579" i="26" s="1"/>
  <c r="B427" i="26"/>
  <c r="A427" i="26" s="1"/>
  <c r="F120" i="26"/>
  <c r="G254" i="26"/>
  <c r="F427" i="26"/>
  <c r="F352" i="26"/>
  <c r="F249" i="26"/>
  <c r="F393" i="26"/>
  <c r="F430" i="26"/>
  <c r="B767" i="26"/>
  <c r="A767" i="26" s="1"/>
  <c r="G147" i="26"/>
  <c r="B66" i="26"/>
  <c r="A66" i="26" s="1"/>
  <c r="G742" i="26"/>
  <c r="B736" i="26"/>
  <c r="A736" i="26" s="1"/>
  <c r="B20" i="26"/>
  <c r="A20" i="26" s="1"/>
  <c r="G505" i="26"/>
  <c r="G821" i="26"/>
  <c r="G822" i="26"/>
  <c r="G29" i="26"/>
  <c r="F690" i="26"/>
  <c r="B86" i="26"/>
  <c r="A86" i="26" s="1"/>
  <c r="G569" i="26"/>
  <c r="B50" i="26"/>
  <c r="A50" i="26" s="1"/>
  <c r="G431" i="26"/>
  <c r="B702" i="26"/>
  <c r="A702" i="26" s="1"/>
  <c r="F119" i="26"/>
  <c r="F697" i="26"/>
  <c r="B268" i="26"/>
  <c r="A268" i="26" s="1"/>
  <c r="B359" i="26"/>
  <c r="A359" i="26" s="1"/>
  <c r="G358" i="26"/>
  <c r="F821" i="26"/>
  <c r="F203" i="26"/>
  <c r="F58" i="26"/>
  <c r="F207" i="26"/>
  <c r="G682" i="26"/>
  <c r="B293" i="26"/>
  <c r="A293" i="26" s="1"/>
  <c r="G378" i="26"/>
  <c r="G633" i="26"/>
  <c r="B59" i="26"/>
  <c r="A59" i="26" s="1"/>
  <c r="B207" i="26"/>
  <c r="A207" i="26" s="1"/>
  <c r="B190" i="26"/>
  <c r="A190" i="26" s="1"/>
  <c r="B503" i="26"/>
  <c r="A503" i="26" s="1"/>
  <c r="G696" i="26"/>
  <c r="G6" i="26"/>
  <c r="B631" i="26"/>
  <c r="A631" i="26" s="1"/>
  <c r="F27" i="26"/>
  <c r="G104" i="26"/>
  <c r="G126" i="26"/>
  <c r="B449" i="26"/>
  <c r="A449" i="26" s="1"/>
  <c r="F187" i="26"/>
  <c r="B78" i="26"/>
  <c r="A78" i="26" s="1"/>
  <c r="B24" i="26"/>
  <c r="A24" i="26" s="1"/>
  <c r="F637" i="26"/>
  <c r="B158" i="26"/>
  <c r="A158" i="26" s="1"/>
  <c r="B744" i="26"/>
  <c r="A744" i="26" s="1"/>
  <c r="F91" i="26"/>
  <c r="B326" i="26"/>
  <c r="A326" i="26" s="1"/>
  <c r="F585" i="26"/>
  <c r="G690" i="26"/>
  <c r="G73" i="26"/>
  <c r="B428" i="26"/>
  <c r="A428" i="26" s="1"/>
  <c r="F7" i="26"/>
  <c r="F49" i="26"/>
  <c r="F754" i="26"/>
  <c r="B351" i="26"/>
  <c r="A351" i="26" s="1"/>
  <c r="G669" i="26"/>
  <c r="F699" i="26"/>
  <c r="G265" i="26"/>
  <c r="B148" i="26"/>
  <c r="A148" i="26" s="1"/>
  <c r="F662" i="26"/>
  <c r="F86" i="26"/>
  <c r="B288" i="26"/>
  <c r="A288" i="26" s="1"/>
  <c r="F527" i="26"/>
  <c r="F686" i="26"/>
  <c r="G326" i="26"/>
  <c r="F147" i="26"/>
  <c r="B8" i="26"/>
  <c r="A8" i="26" s="1"/>
  <c r="G535" i="26"/>
  <c r="F179" i="26"/>
  <c r="G344" i="26"/>
  <c r="G376" i="26"/>
  <c r="F622" i="26"/>
  <c r="F665" i="26"/>
  <c r="F178" i="26"/>
  <c r="B119" i="26"/>
  <c r="A119" i="26" s="1"/>
  <c r="F790" i="26"/>
  <c r="B53" i="26"/>
  <c r="A53" i="26" s="1"/>
  <c r="B175" i="26"/>
  <c r="A175" i="26" s="1"/>
  <c r="B505" i="26"/>
  <c r="A505" i="26" s="1"/>
  <c r="F532" i="26"/>
  <c r="B352" i="26"/>
  <c r="A352" i="26" s="1"/>
  <c r="F107" i="26"/>
  <c r="B498" i="26"/>
  <c r="A498" i="26" s="1"/>
  <c r="G503" i="26"/>
  <c r="G11" i="26"/>
  <c r="F65" i="26"/>
  <c r="B696" i="26"/>
  <c r="A696" i="26" s="1"/>
  <c r="G527" i="26"/>
  <c r="B55" i="26"/>
  <c r="A55" i="26" s="1"/>
  <c r="G360" i="26"/>
  <c r="B58" i="26"/>
  <c r="A58" i="26" s="1"/>
  <c r="B246" i="26"/>
  <c r="A246" i="26" s="1"/>
  <c r="B244" i="26"/>
  <c r="A244" i="26" s="1"/>
  <c r="F51" i="26"/>
  <c r="F225" i="26"/>
  <c r="B440" i="26"/>
  <c r="A440" i="26" s="1"/>
  <c r="F747" i="26"/>
  <c r="B742" i="26"/>
  <c r="A742" i="26" s="1"/>
  <c r="G657" i="26"/>
  <c r="F616" i="26"/>
  <c r="B724" i="26"/>
  <c r="A724" i="26" s="1"/>
  <c r="B15" i="26"/>
  <c r="A15" i="26" s="1"/>
  <c r="F310" i="26"/>
  <c r="G263" i="26"/>
  <c r="B44" i="26"/>
  <c r="A44" i="26" s="1"/>
  <c r="B196" i="26"/>
  <c r="A196" i="26" s="1"/>
  <c r="G4" i="26"/>
  <c r="F715" i="26"/>
  <c r="B637" i="26"/>
  <c r="A637" i="26" s="1"/>
  <c r="F500" i="26"/>
  <c r="B669" i="26"/>
  <c r="A669" i="26" s="1"/>
  <c r="G728" i="26"/>
  <c r="F297" i="26"/>
  <c r="G49" i="26"/>
  <c r="F530" i="26"/>
  <c r="G160" i="26"/>
  <c r="G555" i="26"/>
  <c r="G665" i="26"/>
  <c r="B622" i="26"/>
  <c r="A622" i="26" s="1"/>
  <c r="F443" i="26"/>
  <c r="G603" i="26"/>
  <c r="G310" i="26"/>
  <c r="B164" i="26"/>
  <c r="A164" i="26" s="1"/>
  <c r="G44" i="26"/>
  <c r="G257" i="26"/>
  <c r="B10" i="26"/>
  <c r="A10" i="26" s="1"/>
  <c r="G662" i="26"/>
  <c r="G730" i="26"/>
  <c r="B559" i="26"/>
  <c r="A559" i="26" s="1"/>
  <c r="G297" i="26"/>
  <c r="F170" i="26"/>
  <c r="B265" i="26"/>
  <c r="A265" i="26" s="1"/>
  <c r="G218" i="26"/>
  <c r="F353" i="26"/>
  <c r="B417" i="26"/>
  <c r="A417" i="26" s="1"/>
  <c r="B761" i="26"/>
  <c r="A761" i="26" s="1"/>
  <c r="F347" i="26"/>
  <c r="G77" i="26"/>
  <c r="B431" i="26"/>
  <c r="A431" i="26" s="1"/>
  <c r="F746" i="26"/>
  <c r="G570" i="26"/>
  <c r="G610" i="26"/>
  <c r="F172" i="26"/>
  <c r="F632" i="26"/>
  <c r="F257" i="26"/>
  <c r="B299" i="26"/>
  <c r="A299" i="26" s="1"/>
  <c r="B391" i="26"/>
  <c r="A391" i="26" s="1"/>
  <c r="F127" i="26"/>
  <c r="G392" i="26"/>
  <c r="B231" i="26"/>
  <c r="A231" i="26" s="1"/>
  <c r="G118" i="26"/>
  <c r="G119" i="26"/>
  <c r="F101" i="26"/>
  <c r="F210" i="26"/>
  <c r="F273" i="26"/>
  <c r="B472" i="26"/>
  <c r="A472" i="26" s="1"/>
  <c r="G714" i="26"/>
  <c r="G246" i="26"/>
  <c r="B463" i="26"/>
  <c r="A463" i="26" s="1"/>
  <c r="B603" i="26"/>
  <c r="A603" i="26" s="1"/>
  <c r="G815" i="26"/>
  <c r="B706" i="26"/>
  <c r="A706" i="26" s="1"/>
  <c r="G588" i="26"/>
  <c r="F701" i="26"/>
  <c r="F502" i="26"/>
  <c r="G30" i="26"/>
  <c r="B456" i="26"/>
  <c r="A456" i="26" s="1"/>
  <c r="B814" i="26"/>
  <c r="A814" i="26" s="1"/>
  <c r="F761" i="26"/>
  <c r="F816" i="26"/>
  <c r="G289" i="26"/>
  <c r="B378" i="26"/>
  <c r="A378" i="26" s="1"/>
  <c r="B757" i="26"/>
  <c r="A757" i="26" s="1"/>
  <c r="G140" i="26"/>
  <c r="G385" i="26"/>
  <c r="B418" i="26"/>
  <c r="A418" i="26" s="1"/>
  <c r="B452" i="26"/>
  <c r="A452" i="26" s="1"/>
  <c r="B419" i="26"/>
  <c r="A419" i="26" s="1"/>
  <c r="F791" i="26"/>
  <c r="F328" i="26"/>
  <c r="B181" i="26"/>
  <c r="A181" i="26" s="1"/>
  <c r="F420" i="26"/>
  <c r="B690" i="26"/>
  <c r="A690" i="26" s="1"/>
  <c r="B674" i="26"/>
  <c r="A674" i="26" s="1"/>
  <c r="B406" i="26"/>
  <c r="A406" i="26" s="1"/>
  <c r="B595" i="26"/>
  <c r="A595" i="26" s="1"/>
  <c r="F20" i="26"/>
  <c r="F307" i="26"/>
  <c r="G107" i="26"/>
  <c r="G659" i="26"/>
  <c r="G482" i="26"/>
  <c r="G90" i="26"/>
  <c r="B710" i="26"/>
  <c r="A710" i="26" s="1"/>
  <c r="B61" i="26"/>
  <c r="A61" i="26" s="1"/>
  <c r="B541" i="26"/>
  <c r="A541" i="26" s="1"/>
  <c r="G15" i="26"/>
  <c r="G386" i="26"/>
  <c r="B569" i="26"/>
  <c r="A569" i="26" s="1"/>
  <c r="G12" i="26"/>
  <c r="G196" i="26"/>
  <c r="B65" i="26"/>
  <c r="A65" i="26" s="1"/>
  <c r="G635" i="26"/>
  <c r="B478" i="26"/>
  <c r="A478" i="26" s="1"/>
  <c r="B758" i="26"/>
  <c r="A758" i="26" s="1"/>
  <c r="B597" i="26"/>
  <c r="A597" i="26" s="1"/>
  <c r="F477" i="26"/>
  <c r="F41" i="26"/>
  <c r="B220" i="26"/>
  <c r="A220" i="26" s="1"/>
  <c r="G334" i="26"/>
  <c r="G564" i="26"/>
  <c r="B820" i="26"/>
  <c r="A820" i="26" s="1"/>
  <c r="F94" i="26"/>
  <c r="G45" i="26"/>
  <c r="B575" i="26"/>
  <c r="A575" i="26" s="1"/>
  <c r="B262" i="26"/>
  <c r="A262" i="26" s="1"/>
  <c r="B721" i="26"/>
  <c r="A721" i="26" s="1"/>
  <c r="G562" i="26"/>
  <c r="G428" i="26"/>
  <c r="F29" i="26"/>
  <c r="F165" i="26"/>
  <c r="B310" i="26"/>
  <c r="A310" i="26" s="1"/>
  <c r="F512" i="26"/>
  <c r="B759" i="26"/>
  <c r="A759" i="26" s="1"/>
  <c r="G83" i="26"/>
  <c r="G25" i="26"/>
  <c r="F486" i="26"/>
  <c r="G228" i="26"/>
  <c r="G713" i="26"/>
  <c r="F542" i="26"/>
  <c r="B423" i="26"/>
  <c r="A423" i="26" s="1"/>
  <c r="B13" i="26"/>
  <c r="A13" i="26" s="1"/>
  <c r="F26" i="26"/>
  <c r="F285" i="26"/>
  <c r="B507" i="26"/>
  <c r="A507" i="26" s="1"/>
  <c r="G751" i="26"/>
  <c r="G76" i="26"/>
  <c r="B698" i="26"/>
  <c r="A698" i="26" s="1"/>
  <c r="B373" i="26"/>
  <c r="A373" i="26" s="1"/>
  <c r="B161" i="26"/>
  <c r="A161" i="26" s="1"/>
  <c r="B682" i="26"/>
  <c r="A682" i="26" s="1"/>
  <c r="B485" i="26"/>
  <c r="A485" i="26" s="1"/>
  <c r="B311" i="26"/>
  <c r="A311" i="26" s="1"/>
  <c r="B699" i="26"/>
  <c r="A699" i="26" s="1"/>
  <c r="F687" i="26"/>
  <c r="B733" i="26"/>
  <c r="A733" i="26" s="1"/>
  <c r="F603" i="26"/>
  <c r="B628" i="26"/>
  <c r="A628" i="26" s="1"/>
  <c r="G831" i="26"/>
  <c r="G86" i="26"/>
  <c r="B529" i="26"/>
  <c r="A529" i="26" s="1"/>
  <c r="G606" i="26"/>
  <c r="B568" i="26"/>
  <c r="A568" i="26" s="1"/>
  <c r="F205" i="26"/>
  <c r="B648" i="26"/>
  <c r="A648" i="26" s="1"/>
  <c r="G426" i="26"/>
  <c r="F248" i="26"/>
  <c r="G36" i="26"/>
  <c r="G585" i="26"/>
  <c r="G754" i="26"/>
  <c r="F323" i="26"/>
  <c r="G483" i="26"/>
  <c r="G532" i="26"/>
  <c r="B590" i="26"/>
  <c r="A590" i="26" s="1"/>
  <c r="G207" i="26"/>
  <c r="B776" i="26"/>
  <c r="A776" i="26" s="1"/>
  <c r="B446" i="26"/>
  <c r="A446" i="26" s="1"/>
  <c r="B730" i="26"/>
  <c r="A730" i="26" s="1"/>
  <c r="F293" i="26"/>
  <c r="F471" i="26"/>
  <c r="B461" i="26"/>
  <c r="A461" i="26" s="1"/>
  <c r="G241" i="26"/>
  <c r="F822" i="26"/>
  <c r="G567" i="26"/>
  <c r="B370" i="26"/>
  <c r="A370" i="26" s="1"/>
  <c r="G173" i="26"/>
  <c r="B671" i="26"/>
  <c r="A671" i="26" s="1"/>
  <c r="F155" i="26"/>
  <c r="F10" i="26"/>
  <c r="B581" i="26"/>
  <c r="A581" i="26" s="1"/>
  <c r="G572" i="26"/>
  <c r="B686" i="26"/>
  <c r="A686" i="26" s="1"/>
  <c r="F133" i="26"/>
  <c r="F379" i="26"/>
  <c r="B315" i="26"/>
  <c r="A315" i="26" s="1"/>
  <c r="B162" i="26"/>
  <c r="A162" i="26" s="1"/>
  <c r="B677" i="26"/>
  <c r="A677" i="26" s="1"/>
  <c r="F171" i="26"/>
  <c r="G82" i="26"/>
  <c r="G771" i="26"/>
  <c r="G393" i="26"/>
  <c r="B728" i="26"/>
  <c r="A728" i="26" s="1"/>
  <c r="B522" i="26"/>
  <c r="A522" i="26" s="1"/>
  <c r="F326" i="26"/>
  <c r="B430" i="26"/>
  <c r="A430" i="26" s="1"/>
  <c r="B560" i="26"/>
  <c r="A560" i="26" s="1"/>
  <c r="F657" i="26"/>
  <c r="G110" i="26"/>
  <c r="F363" i="26"/>
  <c r="B276" i="26"/>
  <c r="A276" i="26" s="1"/>
  <c r="G9" i="26"/>
  <c r="F627" i="26"/>
  <c r="B132" i="26"/>
  <c r="A132" i="26" s="1"/>
  <c r="B39" i="26"/>
  <c r="A39" i="26" s="1"/>
  <c r="B755" i="26"/>
  <c r="A755" i="26" s="1"/>
  <c r="F272" i="26"/>
  <c r="B639" i="26"/>
  <c r="A639" i="26" s="1"/>
  <c r="F157" i="26"/>
  <c r="G255" i="26"/>
  <c r="F633" i="26"/>
  <c r="G91" i="26"/>
  <c r="G352" i="26"/>
  <c r="F114" i="26"/>
  <c r="G785" i="26"/>
  <c r="F535" i="26"/>
  <c r="F116" i="26"/>
  <c r="B32" i="26"/>
  <c r="A32" i="26" s="1"/>
  <c r="G718" i="26"/>
  <c r="F253" i="26"/>
  <c r="G631" i="26"/>
  <c r="B23" i="26"/>
  <c r="A23" i="26" s="1"/>
  <c r="B12" i="26"/>
  <c r="A12" i="26" s="1"/>
  <c r="F584" i="26"/>
  <c r="B121" i="26"/>
  <c r="A121" i="26" s="1"/>
  <c r="B591" i="26"/>
  <c r="A591" i="26" s="1"/>
  <c r="F263" i="26"/>
  <c r="F735" i="26"/>
  <c r="F344" i="26"/>
  <c r="G521" i="26"/>
  <c r="G17" i="26"/>
  <c r="F153" i="26"/>
  <c r="B198" i="26"/>
  <c r="A198" i="26" s="1"/>
  <c r="G474" i="26"/>
  <c r="F322" i="26"/>
  <c r="B616" i="26"/>
  <c r="A616" i="26" s="1"/>
  <c r="F11" i="26"/>
  <c r="G183" i="26"/>
  <c r="B388" i="26"/>
  <c r="A388" i="26" s="1"/>
  <c r="G324" i="26"/>
  <c r="F581" i="26"/>
  <c r="F190" i="26"/>
  <c r="G154" i="26"/>
  <c r="F749" i="26"/>
  <c r="F378" i="26"/>
  <c r="G580" i="26"/>
  <c r="B97" i="26"/>
  <c r="A97" i="26" s="1"/>
  <c r="G576" i="26"/>
  <c r="F252" i="26"/>
  <c r="F722" i="26"/>
  <c r="F339" i="26"/>
  <c r="F494" i="26"/>
  <c r="G703" i="26"/>
  <c r="G37" i="26"/>
  <c r="F176" i="26"/>
  <c r="G470" i="26"/>
  <c r="B209" i="26"/>
  <c r="A209" i="26" s="1"/>
  <c r="G601" i="26"/>
  <c r="G3" i="26"/>
  <c r="G178" i="26"/>
  <c r="B348" i="26"/>
  <c r="A348" i="26" s="1"/>
  <c r="B294" i="26"/>
  <c r="A294" i="26" s="1"/>
  <c r="B185" i="26"/>
  <c r="A185" i="26" s="1"/>
  <c r="G124" i="26"/>
  <c r="G100" i="26"/>
  <c r="G112" i="26"/>
  <c r="F569" i="26"/>
  <c r="B118" i="26"/>
  <c r="A118" i="26" s="1"/>
  <c r="B139" i="26"/>
  <c r="A139" i="26" s="1"/>
  <c r="F73" i="26"/>
  <c r="G616" i="26"/>
  <c r="B548" i="26"/>
  <c r="A548" i="26" s="1"/>
  <c r="F71" i="26"/>
  <c r="G536" i="26"/>
  <c r="B203" i="26"/>
  <c r="A203" i="26" s="1"/>
  <c r="G693" i="26"/>
  <c r="F126" i="26"/>
  <c r="F376" i="26"/>
  <c r="G622" i="26"/>
  <c r="F777" i="26"/>
  <c r="G22" i="26"/>
  <c r="G186" i="26"/>
  <c r="B163" i="26"/>
  <c r="A163" i="26" s="1"/>
  <c r="G410" i="26"/>
  <c r="B593" i="26"/>
  <c r="A593" i="26" s="1"/>
  <c r="B16" i="26"/>
  <c r="A16" i="26" s="1"/>
  <c r="G87" i="26"/>
  <c r="F72" i="26"/>
  <c r="G175" i="26"/>
  <c r="F18" i="26"/>
  <c r="F778" i="26"/>
  <c r="B107" i="26"/>
  <c r="A107" i="26" s="1"/>
  <c r="F92" i="26"/>
  <c r="F462" i="26"/>
  <c r="B544" i="26"/>
  <c r="A544" i="26" s="1"/>
  <c r="G55" i="26"/>
  <c r="F146" i="26"/>
  <c r="B675" i="26"/>
  <c r="A675" i="26" s="1"/>
  <c r="B102" i="26"/>
  <c r="A102" i="26" s="1"/>
  <c r="F360" i="26"/>
  <c r="F614" i="26"/>
  <c r="F740" i="26"/>
  <c r="G14" i="26"/>
  <c r="F166" i="26"/>
  <c r="F140" i="26"/>
  <c r="B399" i="26"/>
  <c r="A399" i="26" s="1"/>
  <c r="B574" i="26"/>
  <c r="A574" i="26" s="1"/>
  <c r="G824" i="26"/>
  <c r="F56" i="26"/>
  <c r="G69" i="26"/>
  <c r="F160" i="26"/>
  <c r="F765" i="26"/>
  <c r="B156" i="26"/>
  <c r="A156" i="26" s="1"/>
  <c r="AG170" i="3"/>
  <c r="AG167" i="3"/>
  <c r="G823" i="26"/>
  <c r="G347" i="26"/>
  <c r="B775" i="26"/>
  <c r="A775" i="26" s="1"/>
  <c r="G443" i="26"/>
  <c r="G28" i="26"/>
  <c r="G52" i="26"/>
  <c r="B130" i="26"/>
  <c r="A130" i="26" s="1"/>
  <c r="G290" i="26"/>
  <c r="G506" i="26"/>
  <c r="G753" i="26"/>
  <c r="B656" i="26"/>
  <c r="A656" i="26" s="1"/>
  <c r="G19" i="26"/>
  <c r="F351" i="26"/>
  <c r="G466" i="26"/>
  <c r="G747" i="26"/>
  <c r="B784" i="26"/>
  <c r="A784" i="26" s="1"/>
  <c r="G21" i="26"/>
  <c r="G5" i="26"/>
  <c r="G480" i="26"/>
  <c r="G841" i="26"/>
  <c r="G842" i="26"/>
  <c r="B849" i="26"/>
  <c r="A849" i="26" s="1"/>
  <c r="F844" i="26"/>
  <c r="B848" i="26"/>
  <c r="A848" i="26" s="1"/>
  <c r="G844" i="26"/>
  <c r="B847" i="26"/>
  <c r="A847" i="26" s="1"/>
  <c r="F845" i="26"/>
  <c r="B846" i="26"/>
  <c r="A846" i="26" s="1"/>
  <c r="F842" i="26"/>
  <c r="B842" i="26"/>
  <c r="A842" i="26" s="1"/>
  <c r="G843" i="26"/>
  <c r="G845" i="26"/>
  <c r="B841" i="26"/>
  <c r="A841" i="26" s="1"/>
  <c r="F843" i="26"/>
  <c r="F849" i="26"/>
  <c r="B843" i="26"/>
  <c r="A843" i="26" s="1"/>
  <c r="F847" i="26"/>
  <c r="G848" i="26"/>
  <c r="F841" i="26"/>
  <c r="B844" i="26"/>
  <c r="A844" i="26" s="1"/>
  <c r="F848" i="26"/>
  <c r="B845" i="26"/>
  <c r="A845" i="26" s="1"/>
  <c r="G849" i="26"/>
  <c r="G846" i="26"/>
  <c r="F846" i="26"/>
  <c r="G847" i="26"/>
  <c r="G838" i="26"/>
  <c r="B836" i="26"/>
  <c r="A836" i="26" s="1"/>
  <c r="B835" i="26"/>
  <c r="A835" i="26" s="1"/>
  <c r="G837" i="26"/>
  <c r="B834" i="26"/>
  <c r="A834" i="26" s="1"/>
  <c r="G836" i="26"/>
  <c r="F836" i="26"/>
  <c r="B837" i="26"/>
  <c r="A837" i="26" s="1"/>
  <c r="F834" i="26"/>
  <c r="F837" i="26"/>
  <c r="F838" i="26"/>
  <c r="B838" i="26"/>
  <c r="A838" i="26" s="1"/>
  <c r="G835" i="26"/>
  <c r="F835" i="26"/>
  <c r="G834" i="26"/>
  <c r="G698" i="26"/>
  <c r="B74" i="26"/>
  <c r="A74" i="26" s="1"/>
  <c r="G113" i="26"/>
  <c r="B187" i="26"/>
  <c r="A187" i="26" s="1"/>
  <c r="F77" i="26"/>
  <c r="F717" i="26"/>
  <c r="G229" i="26"/>
  <c r="B649" i="26"/>
  <c r="A649" i="26" s="1"/>
  <c r="B331" i="26"/>
  <c r="A331" i="26" s="1"/>
  <c r="G767" i="26"/>
  <c r="F371" i="26"/>
  <c r="G602" i="26"/>
  <c r="F57" i="26"/>
  <c r="B193" i="26"/>
  <c r="A193" i="26" s="1"/>
  <c r="B254" i="26"/>
  <c r="A254" i="26" s="1"/>
  <c r="B501" i="26"/>
  <c r="A501" i="26" s="1"/>
  <c r="G586" i="26"/>
  <c r="G692" i="26"/>
  <c r="B75" i="26"/>
  <c r="A75" i="26" s="1"/>
  <c r="B436" i="26"/>
  <c r="A436" i="26" s="1"/>
  <c r="B444" i="26"/>
  <c r="A444" i="26" s="1"/>
  <c r="G663" i="26"/>
  <c r="B596" i="26"/>
  <c r="A596" i="26" s="1"/>
  <c r="F438" i="26"/>
  <c r="B409" i="26"/>
  <c r="A409" i="26" s="1"/>
  <c r="K264" i="26"/>
  <c r="L264" i="26" s="1"/>
  <c r="N264" i="26" s="1"/>
  <c r="J800" i="26"/>
  <c r="L800" i="26" s="1"/>
  <c r="N800" i="26" s="1"/>
  <c r="J794" i="26"/>
  <c r="L794" i="26" s="1"/>
  <c r="N794" i="26" s="1"/>
  <c r="J574" i="26"/>
  <c r="L574" i="26" s="1"/>
  <c r="N574" i="26" s="1"/>
  <c r="G201" i="26"/>
  <c r="B764" i="26"/>
  <c r="A764" i="26" s="1"/>
  <c r="G437" i="26"/>
  <c r="G99" i="26"/>
  <c r="F135" i="26"/>
  <c r="G716" i="26"/>
  <c r="G346" i="26"/>
  <c r="B70" i="26"/>
  <c r="A70" i="26" s="1"/>
  <c r="B270" i="26"/>
  <c r="A270" i="26" s="1"/>
  <c r="B27" i="26"/>
  <c r="A27" i="26" s="1"/>
  <c r="F558" i="26"/>
  <c r="B214" i="26"/>
  <c r="A214" i="26" s="1"/>
  <c r="F742" i="26"/>
  <c r="B383" i="26"/>
  <c r="A383" i="26" s="1"/>
  <c r="F113" i="26"/>
  <c r="B613" i="26"/>
  <c r="A613" i="26" s="1"/>
  <c r="F169" i="26"/>
  <c r="G557" i="26"/>
  <c r="G752" i="26"/>
  <c r="B404" i="26"/>
  <c r="A404" i="26" s="1"/>
  <c r="B77" i="26"/>
  <c r="A77" i="26" s="1"/>
  <c r="F449" i="26"/>
  <c r="B108" i="26"/>
  <c r="A108" i="26" s="1"/>
  <c r="B607" i="26"/>
  <c r="A607" i="26" s="1"/>
  <c r="F358" i="26"/>
  <c r="G51" i="26"/>
  <c r="B425" i="26"/>
  <c r="A425" i="26" s="1"/>
  <c r="G105" i="26"/>
  <c r="B302" i="26"/>
  <c r="A302" i="26" s="1"/>
  <c r="B176" i="26"/>
  <c r="A176" i="26" s="1"/>
  <c r="G317" i="26"/>
  <c r="B189" i="26"/>
  <c r="A189" i="26" s="1"/>
  <c r="F756" i="26"/>
  <c r="G408" i="26"/>
  <c r="G92" i="26"/>
  <c r="F111" i="26"/>
  <c r="F700" i="26"/>
  <c r="F341" i="26"/>
  <c r="B54" i="26"/>
  <c r="A54" i="26" s="1"/>
  <c r="F251" i="26"/>
  <c r="B546" i="26"/>
  <c r="A546" i="26" s="1"/>
  <c r="F195" i="26"/>
  <c r="F726" i="26"/>
  <c r="G359" i="26"/>
  <c r="F106" i="26"/>
  <c r="B566" i="26"/>
  <c r="A566" i="26" s="1"/>
  <c r="F553" i="26"/>
  <c r="G736" i="26"/>
  <c r="B380" i="26"/>
  <c r="A380" i="26" s="1"/>
  <c r="G53" i="26"/>
  <c r="G417" i="26"/>
  <c r="F89" i="26"/>
  <c r="B530" i="26"/>
  <c r="A530" i="26" s="1"/>
  <c r="B350" i="26"/>
  <c r="A350" i="26" s="1"/>
  <c r="F38" i="26"/>
  <c r="G414" i="26"/>
  <c r="G63" i="26"/>
  <c r="G342" i="26"/>
  <c r="B225" i="26"/>
  <c r="A225" i="26" s="1"/>
  <c r="G278" i="26"/>
  <c r="F381" i="26"/>
  <c r="G298" i="26"/>
  <c r="F174" i="26"/>
  <c r="G179" i="26"/>
  <c r="B748" i="26"/>
  <c r="A748" i="26" s="1"/>
  <c r="F336" i="26"/>
  <c r="G88" i="26"/>
  <c r="B453" i="26"/>
  <c r="A453" i="26" s="1"/>
  <c r="F104" i="26"/>
  <c r="B695" i="26"/>
  <c r="A695" i="26" s="1"/>
  <c r="F317" i="26"/>
  <c r="B35" i="26"/>
  <c r="A35" i="26" s="1"/>
  <c r="B238" i="26"/>
  <c r="A238" i="26" s="1"/>
  <c r="B790" i="26"/>
  <c r="A790" i="26" s="1"/>
  <c r="B510" i="26"/>
  <c r="A510" i="26" s="1"/>
  <c r="F653" i="26"/>
  <c r="F327" i="26"/>
  <c r="F64" i="26"/>
  <c r="B527" i="26"/>
  <c r="A527" i="26" s="1"/>
  <c r="F122" i="26"/>
  <c r="G523" i="26"/>
  <c r="G152" i="26"/>
  <c r="F723" i="26"/>
  <c r="G353" i="26"/>
  <c r="F34" i="26"/>
  <c r="B387" i="26"/>
  <c r="A387" i="26" s="1"/>
  <c r="F66" i="26"/>
  <c r="F526" i="26"/>
  <c r="B337" i="26"/>
  <c r="A337" i="26" s="1"/>
  <c r="G31" i="26"/>
  <c r="B395" i="26"/>
  <c r="A395" i="26" s="1"/>
  <c r="G43" i="26"/>
  <c r="B831" i="26"/>
  <c r="A831" i="26" s="1"/>
  <c r="B663" i="26"/>
  <c r="A663" i="26" s="1"/>
  <c r="B426" i="26"/>
  <c r="A426" i="26" s="1"/>
  <c r="G391" i="26"/>
  <c r="G627" i="26"/>
  <c r="B342" i="26"/>
  <c r="A342" i="26" s="1"/>
  <c r="F159" i="26"/>
  <c r="B732" i="26"/>
  <c r="A732" i="26" s="1"/>
  <c r="F312" i="26"/>
  <c r="G80" i="26"/>
  <c r="F421" i="26"/>
  <c r="B73" i="26"/>
  <c r="A73" i="26" s="1"/>
  <c r="B287" i="26"/>
  <c r="A287" i="26" s="1"/>
  <c r="F233" i="26"/>
  <c r="G779" i="26"/>
  <c r="F505" i="26"/>
  <c r="F150" i="26"/>
  <c r="G637" i="26"/>
  <c r="B319" i="26"/>
  <c r="A319" i="26" s="1"/>
  <c r="F44" i="26"/>
  <c r="F519" i="26"/>
  <c r="G98" i="26"/>
  <c r="B514" i="26"/>
  <c r="A514" i="26" s="1"/>
  <c r="B147" i="26"/>
  <c r="A147" i="26" s="1"/>
  <c r="G715" i="26"/>
  <c r="G345" i="26"/>
  <c r="B377" i="26"/>
  <c r="A377" i="26" s="1"/>
  <c r="G58" i="26"/>
  <c r="F518" i="26"/>
  <c r="F291" i="26"/>
  <c r="B374" i="26"/>
  <c r="A374" i="26" s="1"/>
  <c r="F673" i="26"/>
  <c r="B779" i="26"/>
  <c r="A779" i="26" s="1"/>
  <c r="F774" i="26"/>
  <c r="G724" i="26"/>
  <c r="G371" i="26"/>
  <c r="F495" i="26"/>
  <c r="G138" i="26"/>
  <c r="G719" i="26"/>
  <c r="F295" i="26"/>
  <c r="F50" i="26"/>
  <c r="G394" i="26"/>
  <c r="B62" i="26"/>
  <c r="A62" i="26" s="1"/>
  <c r="F685" i="26"/>
  <c r="F265" i="26"/>
  <c r="F669" i="26"/>
  <c r="G774" i="26"/>
  <c r="F493" i="26"/>
  <c r="F145" i="26"/>
  <c r="B629" i="26"/>
  <c r="A629" i="26" s="1"/>
  <c r="F314" i="26"/>
  <c r="G500" i="26"/>
  <c r="B469" i="26"/>
  <c r="A469" i="26" s="1"/>
  <c r="F134" i="26"/>
  <c r="F707" i="26"/>
  <c r="G302" i="26"/>
  <c r="G744" i="26"/>
  <c r="B269" i="26"/>
  <c r="A269" i="26" s="1"/>
  <c r="G46" i="26"/>
  <c r="F508" i="26"/>
  <c r="F258" i="26"/>
  <c r="G786" i="26"/>
  <c r="F342" i="26"/>
  <c r="B31" i="26"/>
  <c r="A31" i="26" s="1"/>
  <c r="F167" i="26"/>
  <c r="G784" i="26"/>
  <c r="F779" i="26"/>
  <c r="G164" i="26"/>
  <c r="B414" i="26"/>
  <c r="A414" i="26" s="1"/>
  <c r="F556" i="26"/>
  <c r="G291" i="26"/>
  <c r="B171" i="26"/>
  <c r="A171" i="26" s="1"/>
  <c r="G790" i="26"/>
  <c r="B174" i="26"/>
  <c r="A174" i="26" s="1"/>
  <c r="B786" i="26"/>
  <c r="A786" i="26" s="1"/>
  <c r="B531" i="26"/>
  <c r="A531" i="26" s="1"/>
  <c r="B261" i="26"/>
  <c r="A261" i="26" s="1"/>
  <c r="B668" i="26"/>
  <c r="A668" i="26" s="1"/>
  <c r="F218" i="26"/>
  <c r="F213" i="26"/>
  <c r="B741" i="26"/>
  <c r="A741" i="26" s="1"/>
  <c r="F318" i="26"/>
  <c r="B167" i="26"/>
  <c r="A167" i="26" s="1"/>
  <c r="G188" i="26"/>
  <c r="B117" i="26"/>
  <c r="A117" i="26" s="1"/>
  <c r="B298" i="26"/>
  <c r="A298" i="26" s="1"/>
  <c r="F466" i="26"/>
  <c r="F197" i="26"/>
  <c r="B655" i="26"/>
  <c r="A655" i="26" s="1"/>
  <c r="F208" i="26"/>
  <c r="G818" i="26"/>
  <c r="F194" i="26"/>
  <c r="F725" i="26"/>
  <c r="G274" i="26"/>
  <c r="B255" i="26"/>
  <c r="A255" i="26" s="1"/>
  <c r="B142" i="26"/>
  <c r="A142" i="26" s="1"/>
  <c r="F216" i="26"/>
  <c r="B153" i="26"/>
  <c r="A153" i="26" s="1"/>
  <c r="F531" i="26"/>
  <c r="B647" i="26"/>
  <c r="A647" i="26" s="1"/>
  <c r="G789" i="26"/>
  <c r="B665" i="26"/>
  <c r="A665" i="26" s="1"/>
  <c r="G224" i="26"/>
  <c r="F282" i="26"/>
  <c r="G167" i="26"/>
  <c r="B243" i="26"/>
  <c r="A243" i="26" s="1"/>
  <c r="G171" i="26"/>
  <c r="B40" i="26"/>
  <c r="A40" i="26" s="1"/>
  <c r="B470" i="26"/>
  <c r="A470" i="26" s="1"/>
  <c r="G288" i="26"/>
  <c r="G185" i="26"/>
  <c r="B166" i="26"/>
  <c r="A166" i="26" s="1"/>
  <c r="F181" i="26"/>
  <c r="B146" i="26"/>
  <c r="A146" i="26" s="1"/>
  <c r="G531" i="26"/>
  <c r="G199" i="26"/>
  <c r="G427" i="26"/>
  <c r="B747" i="26"/>
  <c r="A747" i="26" s="1"/>
  <c r="B317" i="26"/>
  <c r="A317" i="26" s="1"/>
  <c r="B212" i="26"/>
  <c r="A212" i="26" s="1"/>
  <c r="F231" i="26"/>
  <c r="B535" i="26"/>
  <c r="A535" i="26" s="1"/>
  <c r="G430" i="26"/>
  <c r="B177" i="26"/>
  <c r="A177" i="26" s="1"/>
  <c r="B89" i="26"/>
  <c r="A89" i="26" s="1"/>
  <c r="B173" i="26"/>
  <c r="A173" i="26" s="1"/>
  <c r="G455" i="26"/>
  <c r="B295" i="26"/>
  <c r="A295" i="26" s="1"/>
  <c r="F698" i="26"/>
  <c r="F601" i="26"/>
  <c r="G197" i="26"/>
  <c r="B729" i="26"/>
  <c r="A729" i="26" s="1"/>
  <c r="B445" i="26"/>
  <c r="A445" i="26" s="1"/>
  <c r="B48" i="26"/>
  <c r="A48" i="26" s="1"/>
  <c r="F590" i="26"/>
  <c r="F288" i="26"/>
  <c r="G68" i="26"/>
  <c r="B625" i="26"/>
  <c r="A625" i="26" s="1"/>
  <c r="F298" i="26"/>
  <c r="B654" i="26"/>
  <c r="A654" i="26" s="1"/>
  <c r="G268" i="26"/>
  <c r="F817" i="26"/>
  <c r="G547" i="26"/>
  <c r="F143" i="26"/>
  <c r="G563" i="26"/>
  <c r="F164" i="26"/>
  <c r="F737" i="26"/>
  <c r="G458" i="26"/>
  <c r="G96" i="26"/>
  <c r="B306" i="26"/>
  <c r="A306" i="26" s="1"/>
  <c r="F67" i="26"/>
  <c r="F582" i="26"/>
  <c r="B343" i="26"/>
  <c r="A343" i="26" s="1"/>
  <c r="B455" i="26"/>
  <c r="A455" i="26" s="1"/>
  <c r="G158" i="26"/>
  <c r="F702" i="26"/>
  <c r="B283" i="26"/>
  <c r="A283" i="26" s="1"/>
  <c r="F650" i="26"/>
  <c r="F222" i="26"/>
  <c r="F545" i="26"/>
  <c r="F103" i="26"/>
  <c r="F488" i="26"/>
  <c r="F139" i="26"/>
  <c r="G712" i="26"/>
  <c r="B398" i="26"/>
  <c r="A398" i="26" s="1"/>
  <c r="G93" i="26"/>
  <c r="B468" i="26"/>
  <c r="A468" i="26" s="1"/>
  <c r="F149" i="26"/>
  <c r="B165" i="26"/>
  <c r="A165" i="26" s="1"/>
  <c r="B267" i="26"/>
  <c r="A267" i="26" s="1"/>
  <c r="B104" i="26"/>
  <c r="A104" i="26" s="1"/>
  <c r="B57" i="26"/>
  <c r="A57" i="26" s="1"/>
  <c r="B234" i="26"/>
  <c r="A234" i="26" s="1"/>
  <c r="B494" i="26"/>
  <c r="A494" i="26" s="1"/>
  <c r="G282" i="26"/>
  <c r="G60" i="26"/>
  <c r="B617" i="26"/>
  <c r="A617" i="26" s="1"/>
  <c r="F279" i="26"/>
  <c r="B646" i="26"/>
  <c r="A646" i="26" s="1"/>
  <c r="B249" i="26"/>
  <c r="A249" i="26" s="1"/>
  <c r="G788" i="26"/>
  <c r="B467" i="26"/>
  <c r="A467" i="26" s="1"/>
  <c r="B123" i="26"/>
  <c r="A123" i="26" s="1"/>
  <c r="B543" i="26"/>
  <c r="A543" i="26" s="1"/>
  <c r="F156" i="26"/>
  <c r="G729" i="26"/>
  <c r="F434" i="26"/>
  <c r="G85" i="26"/>
  <c r="F59" i="26"/>
  <c r="B578" i="26"/>
  <c r="A578" i="26" s="1"/>
  <c r="G259" i="26"/>
  <c r="B447" i="26"/>
  <c r="A447" i="26" s="1"/>
  <c r="F137" i="26"/>
  <c r="G697" i="26"/>
  <c r="G256" i="26"/>
  <c r="F642" i="26"/>
  <c r="B821" i="26"/>
  <c r="A821" i="26" s="1"/>
  <c r="F492" i="26"/>
  <c r="F95" i="26"/>
  <c r="B484" i="26"/>
  <c r="A484" i="26" s="1"/>
  <c r="G131" i="26"/>
  <c r="F681" i="26"/>
  <c r="B369" i="26"/>
  <c r="A369" i="26" s="1"/>
  <c r="F81" i="26"/>
  <c r="B459" i="26"/>
  <c r="A459" i="26" s="1"/>
  <c r="G136" i="26"/>
  <c r="B237" i="26"/>
  <c r="A237" i="26" s="1"/>
  <c r="F663" i="26"/>
  <c r="G150" i="26"/>
  <c r="G166" i="26"/>
  <c r="B239" i="26"/>
  <c r="A239" i="26" s="1"/>
  <c r="B555" i="26"/>
  <c r="A555" i="26" s="1"/>
  <c r="F271" i="26"/>
  <c r="G40" i="26"/>
  <c r="G609" i="26"/>
  <c r="F260" i="26"/>
  <c r="G638" i="26"/>
  <c r="F772" i="26"/>
  <c r="F445" i="26"/>
  <c r="G117" i="26"/>
  <c r="B539" i="26"/>
  <c r="A539" i="26" s="1"/>
  <c r="F148" i="26"/>
  <c r="F724" i="26"/>
  <c r="F384" i="26"/>
  <c r="G281" i="26"/>
  <c r="B47" i="26"/>
  <c r="A47" i="26" s="1"/>
  <c r="G225" i="26"/>
  <c r="G415" i="26"/>
  <c r="F129" i="26"/>
  <c r="G679" i="26"/>
  <c r="G216" i="26"/>
  <c r="B634" i="26"/>
  <c r="A634" i="26" s="1"/>
  <c r="F204" i="26"/>
  <c r="F781" i="26"/>
  <c r="B433" i="26"/>
  <c r="A433" i="26" s="1"/>
  <c r="G84" i="26"/>
  <c r="G462" i="26"/>
  <c r="F115" i="26"/>
  <c r="G623" i="26"/>
  <c r="F361" i="26"/>
  <c r="G74" i="26"/>
  <c r="G454" i="26"/>
  <c r="B160" i="26"/>
  <c r="A160" i="26" s="1"/>
  <c r="B150" i="26"/>
  <c r="A150" i="26" s="1"/>
  <c r="G181" i="26"/>
  <c r="J513" i="26"/>
  <c r="L513" i="26" s="1"/>
  <c r="N513" i="26" s="1"/>
  <c r="AG172" i="3"/>
  <c r="J508" i="26"/>
  <c r="L508" i="26" s="1"/>
  <c r="N508" i="26" s="1"/>
  <c r="AG177" i="3"/>
  <c r="AG161" i="3"/>
  <c r="AG169" i="3"/>
  <c r="AG158" i="3"/>
  <c r="J797" i="26"/>
  <c r="L797" i="26" s="1"/>
  <c r="N797" i="26" s="1"/>
  <c r="J512" i="26"/>
  <c r="L512" i="26" s="1"/>
  <c r="N512" i="26" s="1"/>
  <c r="L806" i="26"/>
  <c r="N806" i="26" s="1"/>
  <c r="J507" i="26"/>
  <c r="L507" i="26" s="1"/>
  <c r="N507" i="26" s="1"/>
  <c r="J516" i="26"/>
  <c r="L516" i="26" s="1"/>
  <c r="N516" i="26" s="1"/>
  <c r="AG184" i="3"/>
  <c r="J509" i="26"/>
  <c r="L509" i="26" s="1"/>
  <c r="N509" i="26" s="1"/>
  <c r="AG159" i="3"/>
  <c r="AG162" i="3"/>
  <c r="AG165" i="3"/>
  <c r="AG179" i="3"/>
  <c r="L503" i="26"/>
  <c r="N503" i="26" s="1"/>
  <c r="L465" i="26"/>
  <c r="N465" i="26" s="1"/>
  <c r="AG171" i="3"/>
  <c r="AG166" i="3"/>
  <c r="AG163" i="3"/>
  <c r="AG168" i="3"/>
  <c r="AG160" i="3"/>
  <c r="N3" i="26"/>
  <c r="R18" i="26"/>
  <c r="N4" i="26"/>
  <c r="N19" i="26"/>
  <c r="N23" i="26"/>
  <c r="N17" i="26"/>
  <c r="N22" i="26"/>
  <c r="R14" i="26"/>
  <c r="N20" i="26"/>
  <c r="N9" i="26"/>
  <c r="N15" i="26"/>
  <c r="R16" i="26"/>
  <c r="N8" i="26"/>
  <c r="N470" i="26"/>
  <c r="R21" i="26"/>
  <c r="N21" i="26"/>
  <c r="N466" i="26"/>
  <c r="N226" i="26"/>
  <c r="N230" i="26"/>
  <c r="N360" i="26"/>
  <c r="D113" i="32" l="1"/>
  <c r="D117" i="32" s="1"/>
  <c r="Q18" i="36"/>
  <c r="F18" i="32"/>
  <c r="N255" i="26"/>
  <c r="F476" i="26"/>
  <c r="B476" i="26"/>
  <c r="A476" i="26" s="1"/>
  <c r="G476" i="26"/>
  <c r="C41" i="35" l="1"/>
  <c r="D41" i="35" s="1"/>
  <c r="J7" i="37"/>
  <c r="AF181" i="3"/>
  <c r="I164" i="24"/>
  <c r="AD175" i="3"/>
  <c r="H77" i="24"/>
  <c r="AF174" i="3"/>
  <c r="I72" i="24"/>
  <c r="AB174" i="3"/>
  <c r="G72" i="24"/>
  <c r="AF156" i="3"/>
  <c r="I19" i="24"/>
  <c r="AD178" i="3"/>
  <c r="H113" i="24"/>
  <c r="AD181" i="3"/>
  <c r="H164" i="24"/>
  <c r="AF176" i="3"/>
  <c r="I111" i="24"/>
  <c r="H169" i="24"/>
  <c r="AD187" i="3"/>
  <c r="AG187" i="3" s="1"/>
  <c r="AD157" i="3"/>
  <c r="H28" i="24"/>
  <c r="AD182" i="3"/>
  <c r="H170" i="24"/>
  <c r="AD174" i="3"/>
  <c r="H72" i="24"/>
  <c r="AD173" i="3"/>
  <c r="H69" i="24"/>
  <c r="AD176" i="3"/>
  <c r="H111" i="24"/>
  <c r="H119" i="24"/>
  <c r="AD186" i="3"/>
  <c r="AG186" i="3" s="1"/>
  <c r="AF178" i="3"/>
  <c r="I113" i="24"/>
  <c r="AF157" i="3"/>
  <c r="I28" i="24"/>
  <c r="AF180" i="3"/>
  <c r="I137" i="24"/>
  <c r="AD180" i="3"/>
  <c r="H137" i="24"/>
  <c r="AF175" i="3"/>
  <c r="I77" i="24"/>
  <c r="AD156" i="3"/>
  <c r="H19" i="24"/>
  <c r="AF182" i="3"/>
  <c r="I170" i="24"/>
  <c r="AF173" i="3"/>
  <c r="I69" i="24"/>
  <c r="AD185" i="3"/>
  <c r="AG185" i="3" s="1"/>
  <c r="H95" i="24"/>
  <c r="G28" i="24"/>
  <c r="AB157" i="3"/>
  <c r="G113" i="24"/>
  <c r="AB178" i="3"/>
  <c r="G164" i="24"/>
  <c r="AB181" i="3"/>
  <c r="G111" i="24"/>
  <c r="AB176" i="3"/>
  <c r="G69" i="24"/>
  <c r="AB173" i="3"/>
  <c r="G137" i="24"/>
  <c r="AB180" i="3"/>
  <c r="G77" i="24"/>
  <c r="AB175" i="3"/>
  <c r="G170" i="24"/>
  <c r="AB182" i="3"/>
  <c r="G19" i="24"/>
  <c r="AB156" i="3"/>
  <c r="AG175" i="3" l="1"/>
  <c r="AG182" i="3"/>
  <c r="AG178" i="3"/>
  <c r="AG156" i="3"/>
  <c r="AG176" i="3"/>
  <c r="AG181" i="3"/>
  <c r="AG157" i="3"/>
  <c r="AG180" i="3"/>
  <c r="AG174" i="3"/>
  <c r="AG173" i="3"/>
  <c r="F792" i="26" l="1"/>
  <c r="G799" i="26"/>
  <c r="B799" i="26"/>
  <c r="A799" i="26" s="1"/>
  <c r="B806" i="26"/>
  <c r="A806" i="26" s="1"/>
  <c r="F832" i="26"/>
  <c r="F839" i="26"/>
  <c r="G796" i="26"/>
  <c r="G792" i="26"/>
  <c r="B812" i="26"/>
  <c r="A812" i="26" s="1"/>
  <c r="F793" i="26"/>
  <c r="G811" i="26"/>
  <c r="F808" i="26"/>
  <c r="B833" i="26"/>
  <c r="A833" i="26" s="1"/>
  <c r="B792" i="26"/>
  <c r="A792" i="26" s="1"/>
  <c r="B794" i="26"/>
  <c r="A794" i="26" s="1"/>
  <c r="F796" i="26"/>
  <c r="B811" i="26"/>
  <c r="A811" i="26" s="1"/>
  <c r="G793" i="26"/>
  <c r="F827" i="26"/>
  <c r="B803" i="26"/>
  <c r="A803" i="26" s="1"/>
  <c r="F800" i="26"/>
  <c r="G801" i="26"/>
  <c r="G832" i="26"/>
  <c r="F804" i="26"/>
  <c r="B809" i="26"/>
  <c r="A809" i="26" s="1"/>
  <c r="G806" i="26"/>
  <c r="G803" i="26"/>
  <c r="F811" i="26"/>
  <c r="F828" i="26"/>
  <c r="G827" i="26"/>
  <c r="G797" i="26"/>
  <c r="B800" i="26"/>
  <c r="A800" i="26" s="1"/>
  <c r="G808" i="26"/>
  <c r="G807" i="26"/>
  <c r="B832" i="26"/>
  <c r="A832" i="26" s="1"/>
  <c r="B827" i="26"/>
  <c r="A827" i="26" s="1"/>
  <c r="F810" i="26"/>
  <c r="B796" i="26"/>
  <c r="A796" i="26" s="1"/>
  <c r="G798" i="26"/>
  <c r="F802" i="26"/>
  <c r="F795" i="26"/>
  <c r="G795" i="26"/>
  <c r="G828" i="26"/>
  <c r="G802" i="26"/>
  <c r="B793" i="26"/>
  <c r="A793" i="26" s="1"/>
  <c r="F803" i="26"/>
  <c r="B797" i="26"/>
  <c r="A797" i="26" s="1"/>
  <c r="F806" i="26"/>
  <c r="F833" i="26"/>
  <c r="F812" i="26"/>
  <c r="G794" i="26"/>
  <c r="B807" i="26"/>
  <c r="A807" i="26" s="1"/>
  <c r="B804" i="26"/>
  <c r="A804" i="26" s="1"/>
  <c r="F799" i="26"/>
  <c r="F840" i="26"/>
  <c r="F794" i="26"/>
  <c r="B798" i="26"/>
  <c r="A798" i="26" s="1"/>
  <c r="F809" i="26"/>
  <c r="B805" i="26"/>
  <c r="A805" i="26" s="1"/>
  <c r="G810" i="26"/>
  <c r="B802" i="26"/>
  <c r="A802" i="26" s="1"/>
  <c r="B828" i="26"/>
  <c r="A828" i="26" s="1"/>
  <c r="G804" i="26"/>
  <c r="B801" i="26"/>
  <c r="A801" i="26" s="1"/>
  <c r="F807" i="26"/>
  <c r="G812" i="26"/>
  <c r="G839" i="26"/>
  <c r="B810" i="26"/>
  <c r="A810" i="26" s="1"/>
  <c r="F801" i="26"/>
  <c r="G809" i="26"/>
  <c r="B795" i="26"/>
  <c r="A795" i="26" s="1"/>
  <c r="G833" i="26"/>
  <c r="B840" i="26"/>
  <c r="A840" i="26" s="1"/>
  <c r="F797" i="26"/>
  <c r="G805" i="26"/>
  <c r="B808" i="26"/>
  <c r="A808" i="26" s="1"/>
  <c r="G840" i="26"/>
  <c r="F798" i="26"/>
  <c r="G800" i="26"/>
  <c r="F805" i="26"/>
  <c r="B839" i="26"/>
  <c r="A839" i="26" s="1"/>
  <c r="J850" i="26" l="1"/>
  <c r="L850" i="26" s="1"/>
  <c r="J358" i="26"/>
  <c r="L358" i="26" s="1"/>
  <c r="N358" i="26" l="1"/>
  <c r="N850" i="26"/>
  <c r="T39" i="5"/>
  <c r="K854" i="26" s="1"/>
  <c r="L854" i="26" s="1"/>
  <c r="N854" i="26" s="1"/>
  <c r="T49" i="5"/>
  <c r="K520" i="26" s="1"/>
  <c r="L520" i="26" s="1"/>
  <c r="N520" i="26" s="1"/>
  <c r="T27" i="5"/>
  <c r="K685" i="26" s="1"/>
  <c r="L685" i="26" s="1"/>
  <c r="N685" i="26" s="1"/>
  <c r="T50" i="5"/>
  <c r="K554" i="26" s="1"/>
  <c r="L554" i="26" s="1"/>
  <c r="N554" i="26" s="1"/>
  <c r="T37" i="5"/>
  <c r="K841" i="26" s="1"/>
  <c r="L841" i="26" s="1"/>
  <c r="N841" i="26" s="1"/>
  <c r="T54" i="5"/>
  <c r="K562" i="26" s="1"/>
  <c r="L562" i="26" s="1"/>
  <c r="N562" i="26" s="1"/>
  <c r="T55" i="5"/>
  <c r="K802" i="26" s="1"/>
  <c r="L802" i="26" s="1"/>
  <c r="N802" i="26" s="1"/>
  <c r="T51" i="5"/>
  <c r="K556" i="26" s="1"/>
  <c r="L556" i="26" s="1"/>
  <c r="N556" i="26" s="1"/>
  <c r="T56" i="5"/>
  <c r="K808" i="26" s="1"/>
  <c r="L808" i="26" s="1"/>
  <c r="N808" i="26" s="1"/>
  <c r="T52" i="5"/>
  <c r="K557" i="26" s="1"/>
  <c r="L557" i="26" s="1"/>
  <c r="N557" i="26" s="1"/>
  <c r="T38" i="5"/>
  <c r="K842" i="26" s="1"/>
  <c r="L842" i="26" s="1"/>
  <c r="N842" i="26" s="1"/>
  <c r="T53" i="5"/>
  <c r="K560" i="26" s="1"/>
  <c r="L560" i="26" s="1"/>
  <c r="N560" i="26" s="1"/>
  <c r="T29" i="5"/>
  <c r="K737" i="26" s="1"/>
  <c r="L737" i="26" s="1"/>
  <c r="N737" i="26" s="1"/>
  <c r="T34" i="5"/>
  <c r="K786" i="26" s="1"/>
  <c r="L786" i="26" s="1"/>
  <c r="N786" i="26" s="1"/>
  <c r="T33" i="5"/>
  <c r="K785" i="26" s="1"/>
  <c r="L785" i="26" s="1"/>
  <c r="N785" i="26" s="1"/>
  <c r="T31" i="5"/>
  <c r="K781" i="26" s="1"/>
  <c r="L781" i="26" s="1"/>
  <c r="N781" i="26" s="1"/>
  <c r="T28" i="5"/>
  <c r="K686" i="26" s="1"/>
  <c r="L686" i="26" s="1"/>
  <c r="N686" i="26" s="1"/>
  <c r="T32" i="5"/>
  <c r="K784" i="26" s="1"/>
  <c r="L784" i="26" s="1"/>
  <c r="N784" i="26" s="1"/>
  <c r="T30" i="5"/>
  <c r="K780" i="26" s="1"/>
  <c r="L780" i="26" s="1"/>
  <c r="N780" i="26" s="1"/>
  <c r="K517" i="26"/>
  <c r="J517" i="26"/>
  <c r="E517" i="26"/>
  <c r="I517" i="26"/>
  <c r="M517" i="26"/>
  <c r="C517" i="26"/>
  <c r="F517" i="26" s="1"/>
  <c r="U18" i="36" l="1"/>
  <c r="Q21" i="36"/>
  <c r="L517" i="26"/>
  <c r="N517" i="26" s="1"/>
  <c r="B517" i="26"/>
  <c r="A517" i="26" s="1"/>
  <c r="T57" i="5"/>
  <c r="T60" i="5" s="1"/>
  <c r="K566" i="26" s="1"/>
  <c r="L566" i="26" s="1"/>
  <c r="N566" i="26" s="1"/>
  <c r="G517" i="26"/>
  <c r="T40" i="5"/>
  <c r="J27" i="37" l="1"/>
  <c r="F31" i="37" s="1"/>
  <c r="T59" i="5"/>
  <c r="K565" i="26" s="1"/>
  <c r="L565" i="26" s="1"/>
  <c r="T61" i="5"/>
  <c r="K567" i="26" s="1"/>
  <c r="L567" i="26" s="1"/>
  <c r="N567" i="26" s="1"/>
  <c r="T44" i="5"/>
  <c r="K385" i="26" s="1"/>
  <c r="L385" i="26" s="1"/>
  <c r="T43" i="5"/>
  <c r="K384" i="26" s="1"/>
  <c r="L384" i="26" s="1"/>
  <c r="T42" i="5"/>
  <c r="T45" i="5"/>
  <c r="K386" i="26" s="1"/>
  <c r="L386" i="26" s="1"/>
  <c r="H27" i="37" l="1"/>
  <c r="T62" i="5"/>
  <c r="K568" i="26" s="1"/>
  <c r="L568" i="26" s="1"/>
  <c r="N568" i="26" s="1"/>
  <c r="N386" i="26"/>
  <c r="N384" i="26"/>
  <c r="T46" i="5"/>
  <c r="K387" i="26" s="1"/>
  <c r="L387" i="26" s="1"/>
  <c r="K383" i="26"/>
  <c r="L383" i="26" s="1"/>
  <c r="N385" i="26"/>
  <c r="N565" i="26"/>
  <c r="K27" i="37" l="1"/>
  <c r="N383" i="26"/>
  <c r="N387" i="26"/>
  <c r="F7" i="37" l="1"/>
  <c r="K7" i="37" l="1"/>
  <c r="I855" i="26"/>
  <c r="E855" i="26"/>
  <c r="J855" i="26"/>
  <c r="K855" i="26"/>
  <c r="M855" i="26"/>
  <c r="C855" i="26"/>
  <c r="B855" i="26" s="1"/>
  <c r="A855" i="26" s="1"/>
  <c r="C8" i="2" s="1"/>
  <c r="O8" i="2" s="1"/>
  <c r="L855" i="26" l="1"/>
  <c r="C30" i="2"/>
  <c r="O30" i="2" s="1"/>
  <c r="C32" i="2"/>
  <c r="E26" i="2"/>
  <c r="Q26" i="2" s="1"/>
  <c r="C23" i="4"/>
  <c r="O23" i="4" s="1"/>
  <c r="C18" i="2"/>
  <c r="O18" i="2" s="1"/>
  <c r="C21" i="4"/>
  <c r="O21" i="4" s="1"/>
  <c r="C22" i="2"/>
  <c r="O22" i="2" s="1"/>
  <c r="E21" i="2"/>
  <c r="Q21" i="2" s="1"/>
  <c r="E13" i="2"/>
  <c r="Q13" i="2" s="1"/>
  <c r="E6" i="2"/>
  <c r="Q6" i="2" s="1"/>
  <c r="C6" i="2"/>
  <c r="O6" i="2" s="1"/>
  <c r="C25" i="4"/>
  <c r="O25" i="4" s="1"/>
  <c r="E12" i="2"/>
  <c r="Q12" i="2" s="1"/>
  <c r="C27" i="2"/>
  <c r="O27" i="2" s="1"/>
  <c r="C19" i="2"/>
  <c r="O19" i="2" s="1"/>
  <c r="C16" i="4"/>
  <c r="O16" i="4" s="1"/>
  <c r="E25" i="2"/>
  <c r="Q25" i="2" s="1"/>
  <c r="C5" i="2"/>
  <c r="O5" i="2" s="1"/>
  <c r="C10" i="4"/>
  <c r="E20" i="2"/>
  <c r="Q20" i="2" s="1"/>
  <c r="E32" i="2"/>
  <c r="C13" i="4"/>
  <c r="O13" i="4" s="1"/>
  <c r="E11" i="4"/>
  <c r="Q11" i="4" s="1"/>
  <c r="C26" i="2"/>
  <c r="O26" i="2" s="1"/>
  <c r="C5" i="4"/>
  <c r="O5" i="4" s="1"/>
  <c r="C25" i="2"/>
  <c r="O25" i="2" s="1"/>
  <c r="C6" i="4"/>
  <c r="O6" i="4" s="1"/>
  <c r="E21" i="4"/>
  <c r="Q21" i="4" s="1"/>
  <c r="C7" i="2"/>
  <c r="O7" i="2" s="1"/>
  <c r="C13" i="2"/>
  <c r="O13" i="2" s="1"/>
  <c r="E23" i="4"/>
  <c r="Q23" i="4" s="1"/>
  <c r="C9" i="2"/>
  <c r="O9" i="2" s="1"/>
  <c r="C12" i="2"/>
  <c r="O12" i="2" s="1"/>
  <c r="E10" i="4"/>
  <c r="Q10" i="4" s="1"/>
  <c r="E19" i="2"/>
  <c r="Q19" i="2" s="1"/>
  <c r="E13" i="4"/>
  <c r="Q13" i="4" s="1"/>
  <c r="E9" i="2"/>
  <c r="Q9" i="2" s="1"/>
  <c r="E8" i="2"/>
  <c r="Q8" i="2" s="1"/>
  <c r="E22" i="2"/>
  <c r="Q22" i="2" s="1"/>
  <c r="E30" i="2"/>
  <c r="Q30" i="2" s="1"/>
  <c r="C12" i="4"/>
  <c r="O12" i="4" s="1"/>
  <c r="C20" i="2"/>
  <c r="O20" i="2" s="1"/>
  <c r="E18" i="2"/>
  <c r="Q18" i="2" s="1"/>
  <c r="E12" i="4"/>
  <c r="Q12" i="4" s="1"/>
  <c r="E31" i="2"/>
  <c r="Q31" i="2" s="1"/>
  <c r="E5" i="4"/>
  <c r="Q5" i="4" s="1"/>
  <c r="E6" i="4"/>
  <c r="Q6" i="4" s="1"/>
  <c r="C21" i="2"/>
  <c r="O21" i="2" s="1"/>
  <c r="C11" i="4"/>
  <c r="O11" i="4" s="1"/>
  <c r="E7" i="2"/>
  <c r="Q7" i="2" s="1"/>
  <c r="E16" i="4"/>
  <c r="Q16" i="4" s="1"/>
  <c r="E5" i="2"/>
  <c r="Q5" i="2" s="1"/>
  <c r="E27" i="2"/>
  <c r="Q27" i="2" s="1"/>
  <c r="C31" i="2"/>
  <c r="O31" i="2" s="1"/>
  <c r="N855" i="26"/>
  <c r="A1" i="26"/>
  <c r="G855" i="26"/>
  <c r="F855" i="26"/>
  <c r="O10" i="4" l="1"/>
  <c r="E23" i="2"/>
  <c r="Q23" i="2" s="1"/>
  <c r="E14" i="2"/>
  <c r="Q14" i="2" s="1"/>
  <c r="C28" i="2"/>
  <c r="O28" i="2" s="1"/>
  <c r="E7" i="4"/>
  <c r="Q7" i="4" s="1"/>
  <c r="C7" i="4"/>
  <c r="O7" i="4" s="1"/>
  <c r="G31" i="2"/>
  <c r="G6" i="4"/>
  <c r="G19" i="2"/>
  <c r="G18" i="2"/>
  <c r="S18" i="2" s="1"/>
  <c r="G21" i="4"/>
  <c r="S21" i="4" s="1"/>
  <c r="G25" i="2"/>
  <c r="G13" i="4"/>
  <c r="G7" i="2"/>
  <c r="S7" i="2" s="1"/>
  <c r="G5" i="2"/>
  <c r="S5" i="2" s="1"/>
  <c r="G11" i="4"/>
  <c r="S11" i="4" s="1"/>
  <c r="G26" i="2"/>
  <c r="G27" i="2"/>
  <c r="G20" i="2"/>
  <c r="S20" i="2" s="1"/>
  <c r="G21" i="2"/>
  <c r="G22" i="2"/>
  <c r="S22" i="2" s="1"/>
  <c r="G12" i="4"/>
  <c r="S12" i="4" s="1"/>
  <c r="G8" i="2"/>
  <c r="G16" i="4"/>
  <c r="S16" i="4" s="1"/>
  <c r="G30" i="2"/>
  <c r="S30" i="2" s="1"/>
  <c r="G6" i="2"/>
  <c r="S6" i="2" s="1"/>
  <c r="G13" i="2"/>
  <c r="G12" i="2"/>
  <c r="S12" i="2" s="1"/>
  <c r="G5" i="4"/>
  <c r="S5" i="4" s="1"/>
  <c r="G23" i="4"/>
  <c r="G9" i="2"/>
  <c r="S9" i="2" s="1"/>
  <c r="G10" i="4"/>
  <c r="S10" i="4" s="1"/>
  <c r="E10" i="2"/>
  <c r="Q10" i="2" s="1"/>
  <c r="C23" i="2"/>
  <c r="O23" i="2" s="1"/>
  <c r="E14" i="4"/>
  <c r="Q14" i="4" s="1"/>
  <c r="C14" i="4"/>
  <c r="O14" i="4" s="1"/>
  <c r="C10" i="2"/>
  <c r="O10" i="2" s="1"/>
  <c r="C14" i="2"/>
  <c r="O14" i="2" s="1"/>
  <c r="E28" i="2"/>
  <c r="Q28" i="2" s="1"/>
  <c r="F45" i="32" l="1"/>
  <c r="S26" i="2"/>
  <c r="F91" i="32"/>
  <c r="N91" i="32" s="1"/>
  <c r="S13" i="4"/>
  <c r="F46" i="32"/>
  <c r="J17" i="37" s="1"/>
  <c r="H17" i="37" s="1"/>
  <c r="H29" i="37" s="1"/>
  <c r="S25" i="2"/>
  <c r="F39" i="32"/>
  <c r="K39" i="32" s="1"/>
  <c r="S19" i="2"/>
  <c r="F97" i="32"/>
  <c r="N97" i="32" s="1"/>
  <c r="S23" i="4"/>
  <c r="F85" i="32"/>
  <c r="N85" i="32" s="1"/>
  <c r="S6" i="4"/>
  <c r="U23" i="36"/>
  <c r="S31" i="2"/>
  <c r="F38" i="32"/>
  <c r="S21" i="2"/>
  <c r="F20" i="32"/>
  <c r="S13" i="2"/>
  <c r="F12" i="32"/>
  <c r="S8" i="2"/>
  <c r="F44" i="32"/>
  <c r="S27" i="2"/>
  <c r="E16" i="2"/>
  <c r="Q16" i="2" s="1"/>
  <c r="F90" i="32"/>
  <c r="N90" i="32" s="1"/>
  <c r="C15" i="35"/>
  <c r="D15" i="35" s="1"/>
  <c r="F11" i="32"/>
  <c r="J8" i="37" s="1"/>
  <c r="G7" i="4"/>
  <c r="S7" i="4" s="1"/>
  <c r="F84" i="32"/>
  <c r="G28" i="2"/>
  <c r="S28" i="2" s="1"/>
  <c r="C17" i="35"/>
  <c r="D17" i="35" s="1"/>
  <c r="G23" i="2"/>
  <c r="S23" i="2" s="1"/>
  <c r="F36" i="32"/>
  <c r="G10" i="2"/>
  <c r="S10" i="2" s="1"/>
  <c r="F8" i="32"/>
  <c r="F10" i="32"/>
  <c r="J6" i="37" s="1"/>
  <c r="C12" i="35"/>
  <c r="D12" i="35" s="1"/>
  <c r="G14" i="4"/>
  <c r="S14" i="4" s="1"/>
  <c r="F89" i="32"/>
  <c r="N89" i="32" s="1"/>
  <c r="F37" i="32"/>
  <c r="C19" i="35"/>
  <c r="D19" i="35" s="1"/>
  <c r="C18" i="4"/>
  <c r="O18" i="4" s="1"/>
  <c r="F19" i="32"/>
  <c r="G14" i="2"/>
  <c r="S14" i="2" s="1"/>
  <c r="C16" i="2"/>
  <c r="O16" i="2" s="1"/>
  <c r="Q23" i="36"/>
  <c r="Q25" i="36" s="1"/>
  <c r="E18" i="4"/>
  <c r="Q18" i="4" s="1"/>
  <c r="J18" i="37" l="1"/>
  <c r="F18" i="37" s="1"/>
  <c r="K18" i="37" s="1"/>
  <c r="J11" i="37"/>
  <c r="F11" i="37" s="1"/>
  <c r="C18" i="35"/>
  <c r="D18" i="35" s="1"/>
  <c r="J15" i="37"/>
  <c r="F15" i="37" s="1"/>
  <c r="K15" i="37" s="1"/>
  <c r="F48" i="32"/>
  <c r="J16" i="37"/>
  <c r="F16" i="37" s="1"/>
  <c r="K17" i="37"/>
  <c r="F87" i="32"/>
  <c r="N87" i="32" s="1"/>
  <c r="N84" i="32"/>
  <c r="F93" i="32"/>
  <c r="N93" i="32" s="1"/>
  <c r="G16" i="2"/>
  <c r="S16" i="2" s="1"/>
  <c r="E27" i="4"/>
  <c r="Q27" i="4" s="1"/>
  <c r="E19" i="4"/>
  <c r="Q19" i="4" s="1"/>
  <c r="F6" i="37"/>
  <c r="K6" i="37" s="1"/>
  <c r="F15" i="32"/>
  <c r="J4" i="37"/>
  <c r="F8" i="37"/>
  <c r="K8" i="37" s="1"/>
  <c r="F41" i="32"/>
  <c r="J14" i="37"/>
  <c r="F23" i="32"/>
  <c r="J10" i="37"/>
  <c r="C19" i="4"/>
  <c r="O19" i="4" s="1"/>
  <c r="C27" i="4"/>
  <c r="G18" i="4"/>
  <c r="S18" i="4" s="1"/>
  <c r="O27" i="4" l="1"/>
  <c r="F95" i="32"/>
  <c r="F102" i="32" s="1"/>
  <c r="F50" i="32"/>
  <c r="F14" i="37"/>
  <c r="K14" i="37" s="1"/>
  <c r="E28" i="4"/>
  <c r="E33" i="2"/>
  <c r="E4" i="37"/>
  <c r="E29" i="37" s="1"/>
  <c r="G19" i="4"/>
  <c r="S19" i="4" s="1"/>
  <c r="G27" i="4"/>
  <c r="S27" i="4" s="1"/>
  <c r="C28" i="4"/>
  <c r="C33" i="2"/>
  <c r="K10" i="37"/>
  <c r="N10" i="37"/>
  <c r="F25" i="32"/>
  <c r="N95" i="32" l="1"/>
  <c r="C34" i="2"/>
  <c r="O33" i="2"/>
  <c r="E34" i="2"/>
  <c r="Q33" i="2"/>
  <c r="F104" i="32"/>
  <c r="N104" i="32" s="1"/>
  <c r="N102" i="32"/>
  <c r="K4" i="37"/>
  <c r="G28" i="4"/>
  <c r="S19" i="36"/>
  <c r="C6" i="35"/>
  <c r="D6" i="35" s="1"/>
  <c r="D21" i="35" s="1"/>
  <c r="D36" i="35" s="1"/>
  <c r="D39" i="35" s="1"/>
  <c r="G33" i="2"/>
  <c r="S33" i="2" s="1"/>
  <c r="E36" i="2" l="1"/>
  <c r="Q34" i="2"/>
  <c r="C36" i="2"/>
  <c r="O34" i="2"/>
  <c r="F68" i="32"/>
  <c r="F70" i="32" s="1"/>
  <c r="F72" i="32" s="1"/>
  <c r="F74" i="32" s="1"/>
  <c r="G34" i="2"/>
  <c r="S21" i="36"/>
  <c r="U21" i="36" s="1"/>
  <c r="U19" i="36"/>
  <c r="G36" i="2" l="1"/>
  <c r="S34" i="2"/>
  <c r="C37" i="2"/>
  <c r="O36" i="2"/>
  <c r="E37" i="2"/>
  <c r="Q36" i="2"/>
  <c r="U25" i="36"/>
  <c r="J28" i="37"/>
  <c r="G37" i="2" l="1"/>
  <c r="S36" i="2"/>
  <c r="F28" i="37"/>
  <c r="F29" i="37" s="1"/>
  <c r="E30" i="37" s="1"/>
  <c r="J29" i="37"/>
  <c r="K28" i="37" l="1"/>
  <c r="K29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tc={331EDBC7-8AF9-4D6D-AC66-B1F16F201F35}</author>
  </authors>
  <commentList>
    <comment ref="E837" authorId="0" shapeId="0" xr:uid="{331EDBC7-8AF9-4D6D-AC66-B1F16F201F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צריך להיקרא   תשלום מבוסס מניות שיווק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Asia Kadyshevitch</author>
  </authors>
  <commentList>
    <comment ref="H391" authorId="0" shapeId="0" xr:uid="{BA77B8D0-C90B-4FCF-9ABF-1B33161355CF}">
      <text>
        <r>
          <rPr>
            <b/>
            <sz val="9"/>
            <color indexed="81"/>
            <rFont val="Tahoma"/>
            <family val="2"/>
          </rPr>
          <t>Asia Kadyshevitch:</t>
        </r>
        <r>
          <rPr>
            <sz val="9"/>
            <color indexed="81"/>
            <rFont val="Tahoma"/>
            <family val="2"/>
          </rPr>
          <t xml:space="preserve">
העבירו פקודה בשקל במקום בדולר</t>
        </r>
      </text>
    </comment>
    <comment ref="H403" authorId="0" shapeId="0" xr:uid="{5D8C8534-FBCB-41F4-9C38-9CCD4EDC7A99}">
      <text>
        <r>
          <rPr>
            <b/>
            <sz val="9"/>
            <color indexed="81"/>
            <rFont val="Tahoma"/>
            <family val="2"/>
          </rPr>
          <t>Asia Kadyshevitch:</t>
        </r>
        <r>
          <rPr>
            <sz val="9"/>
            <color indexed="81"/>
            <rFont val="Tahoma"/>
            <family val="2"/>
          </rPr>
          <t xml:space="preserve">
רק כדי לעגל לאפס (ה 0.82)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Ilona Peled</author>
  </authors>
  <commentList>
    <comment ref="Q23" authorId="0" shapeId="0" xr:uid="{0471A315-4276-40E6-B34B-2AAB51ED8C88}">
      <text>
        <r>
          <rPr>
            <b/>
            <sz val="9"/>
            <color indexed="81"/>
            <rFont val="Tahoma"/>
            <family val="2"/>
          </rPr>
          <t>Ilona Peled:</t>
        </r>
        <r>
          <rPr>
            <sz val="9"/>
            <color indexed="81"/>
            <rFont val="Tahoma"/>
            <family val="2"/>
          </rPr>
          <t xml:space="preserve">
כולל פער היסטורי של הון מניות + פרמיה בספרים גבוה בכ-4 מההון בדוח</t>
        </r>
      </text>
    </comment>
  </commentList>
</comments>
</file>

<file path=xl/sharedStrings.xml><?xml version="1.0" encoding="utf-8"?>
<sst xmlns="http://schemas.openxmlformats.org/spreadsheetml/2006/main" count="120190" uniqueCount="20328">
  <si>
    <t>כותרת ראשית;</t>
  </si>
  <si>
    <t>כותרת משנה;</t>
  </si>
  <si>
    <t>סעיף;</t>
  </si>
  <si>
    <t>חשבון</t>
  </si>
  <si>
    <t>תאור החשבון</t>
  </si>
  <si>
    <t>יתרה בשקלים</t>
  </si>
  <si>
    <t>יתרה בדולרים</t>
  </si>
  <si>
    <t>**1.נכסים</t>
  </si>
  <si>
    <t>*10.רכוש שוטף</t>
  </si>
  <si>
    <t>102.מזומנים בבנק</t>
  </si>
  <si>
    <t>פקדון דולרי 356924992</t>
  </si>
  <si>
    <t>Deposit Papaya Global USD כללי עד 8.22</t>
  </si>
  <si>
    <t>פקדון שכ"ד GEGR LTD</t>
  </si>
  <si>
    <t>Deposit Papaya Global EUR</t>
  </si>
  <si>
    <t>Deposit Papaya Global GBP</t>
  </si>
  <si>
    <t>Deposit Papaya Global SGD</t>
  </si>
  <si>
    <t>Deposit Papaya Global AUD</t>
  </si>
  <si>
    <t>פקדון דולרי 357119482  6.12תאריך פתיחה</t>
  </si>
  <si>
    <t>פקדון דולרי 357119493 6.12תאריך פתיחה</t>
  </si>
  <si>
    <t>בנק הפועלים ש"ח חדש</t>
  </si>
  <si>
    <t>בנק הפועלים $ חדש</t>
  </si>
  <si>
    <t>בנק הפועלים EUR יורו חדש</t>
  </si>
  <si>
    <t>בנק פועלים  GBP לירה שטרלינג חדש</t>
  </si>
  <si>
    <t>בנק SVB USD</t>
  </si>
  <si>
    <t>105.חברות כרטיסי אשראי</t>
  </si>
  <si>
    <t>ישראכרט 0237 הד</t>
  </si>
  <si>
    <t>ישראכרט 4510 ירון</t>
  </si>
  <si>
    <t>ישרכארט ירון 4510 $</t>
  </si>
  <si>
    <t>ישראכרט הד 0237  $</t>
  </si>
  <si>
    <t>ישראכרט 1943</t>
  </si>
  <si>
    <t>ישראכרט 1943 $</t>
  </si>
  <si>
    <t>ישראכרט 1943 EUR</t>
  </si>
  <si>
    <t>מסטרקרד 5930</t>
  </si>
  <si>
    <t>מסטרקרד 5930 $</t>
  </si>
  <si>
    <t>ישראכרט 1243 $</t>
  </si>
  <si>
    <t>מסטרקרד 5948</t>
  </si>
  <si>
    <t>ישראכרט ירון  6892 שח</t>
  </si>
  <si>
    <t>106.לקוחות עסקיים</t>
  </si>
  <si>
    <t>פיוניר מחקר ופיתוח בע"מ</t>
  </si>
  <si>
    <t>Singapore Telecommunications Ltd</t>
  </si>
  <si>
    <t>Exclusive Networks BeLux BV</t>
  </si>
  <si>
    <t>M.Tech Holdings Pte. Ltd.</t>
  </si>
  <si>
    <t>Integrity Software</t>
  </si>
  <si>
    <t>NCS PTE. LTD</t>
  </si>
  <si>
    <t>חברת החשמל לישראל בע"מ</t>
  </si>
  <si>
    <t>Exclusive Networks SAS</t>
  </si>
  <si>
    <t>NEXTGEN Distribution Pty Ltd</t>
  </si>
  <si>
    <t>iC Consult GmbH</t>
  </si>
  <si>
    <t>Aon Versicherungsmakler Deutschland GmbH</t>
  </si>
  <si>
    <t>Cynoks לא להשתמש</t>
  </si>
  <si>
    <t>Xox Geback Gmbh</t>
  </si>
  <si>
    <t>Trading point GMBH</t>
  </si>
  <si>
    <t>108.הוצאות מראש</t>
  </si>
  <si>
    <t>הוצאות מראש</t>
  </si>
  <si>
    <t>בונוס הוצאות מראש על תקן 606</t>
  </si>
  <si>
    <t>*15.רכוש קבוע</t>
  </si>
  <si>
    <t>159.מחשבים, תוכנות וציוד הקפי</t>
  </si>
  <si>
    <t>ריהוט ומוצרי חשמל</t>
  </si>
  <si>
    <t>תוכנות</t>
  </si>
  <si>
    <t>שיפורים במושכר</t>
  </si>
  <si>
    <t>תקשורת פלאפונים- לא להשתמש</t>
  </si>
  <si>
    <t>.16*</t>
  </si>
  <si>
    <t>160.מחשבים - פחת נצבר</t>
  </si>
  <si>
    <t>**2.התחייבויות</t>
  </si>
  <si>
    <t>*20.התחייבויות שוטפות</t>
  </si>
  <si>
    <t>הוצאות לשלם</t>
  </si>
  <si>
    <t>הוצאות לשלם-ביקורת רו"ח</t>
  </si>
  <si>
    <t>הוצאות לשלם דולר</t>
  </si>
  <si>
    <t>הפרשה לחופשה</t>
  </si>
  <si>
    <t>הפרשה להבראה</t>
  </si>
  <si>
    <t>הכנסות מראש- ביקורת</t>
  </si>
  <si>
    <t>הוצ לשלם עמלות מכירה</t>
  </si>
  <si>
    <t>הוצ לשלם עמלות מכירה COS</t>
  </si>
  <si>
    <t>200.ספקים</t>
  </si>
  <si>
    <t>תן ביס</t>
  </si>
  <si>
    <t>ווליו שירותים פיננסים</t>
  </si>
  <si>
    <t>גולן טלקום בע"מ</t>
  </si>
  <si>
    <t>57 קיי אס פי אקספרס גמא</t>
  </si>
  <si>
    <t>מונית GETT</t>
  </si>
  <si>
    <t>ידור פרויקטים בע"מ   CARICATUREWALL</t>
  </si>
  <si>
    <t>ספיקו טלקום בע"מ $</t>
  </si>
  <si>
    <t>שטראוס מים תמי 4</t>
  </si>
  <si>
    <t>נספרסו ישראל בע"מ (בוטיק קניון האופנה)</t>
  </si>
  <si>
    <t>סנטיק ישראל</t>
  </si>
  <si>
    <t>סלקום</t>
  </si>
  <si>
    <t>חניוני תל אביב</t>
  </si>
  <si>
    <t>קוסט פורר ארנסט יאנג EY</t>
  </si>
  <si>
    <t>יו.פי.אס Authorised Service Contractor for UPS i</t>
  </si>
  <si>
    <t>חברת חשמל</t>
  </si>
  <si>
    <t>רייטק כתיבה טכנית</t>
  </si>
  <si>
    <t>פרטנר</t>
  </si>
  <si>
    <t>עיריית תל אביב</t>
  </si>
  <si>
    <t>סער טכנולוגיות בע"מ</t>
  </si>
  <si>
    <t>אולקלאוד פלטפורמות בע"מ</t>
  </si>
  <si>
    <t>שופרסל</t>
  </si>
  <si>
    <t>בסטל'ה</t>
  </si>
  <si>
    <t>ביי מי טכנלוגיות בע"מ</t>
  </si>
  <si>
    <t>סלע מעבדות תוכנה בע"מ</t>
  </si>
  <si>
    <t>אמזון ווב סרסיסס אימא סארל</t>
  </si>
  <si>
    <t>ALCOHOME  אלכוהום צמרת עידן שלמה יח"צ ויצמות</t>
  </si>
  <si>
    <t>43 קיי אס פי מחשבים חשמונאים</t>
  </si>
  <si>
    <t>א.ביסקוטי בע"מ</t>
  </si>
  <si>
    <t>יציל-מיני ליין בע"מ (סופר מוצרי חשמל)</t>
  </si>
  <si>
    <t>OFAKIM TRAVEL AND TOURS</t>
  </si>
  <si>
    <t>אינפורמט מחשבים בע"מ</t>
  </si>
  <si>
    <t>15 קיי אס פי מחשבים  תל אביב</t>
  </si>
  <si>
    <t>אופנר אביגיל</t>
  </si>
  <si>
    <t>דאנת תקשורת מגן אופק בע"מ</t>
  </si>
  <si>
    <t>וואדי דיגיטל בע"מ</t>
  </si>
  <si>
    <t>נטאפ ישראל סיילס בע"מ</t>
  </si>
  <si>
    <t>סודקסו פאס ישראל בע"מ</t>
  </si>
  <si>
    <t>פריוריטי  גורו אי אר פי גורו בע"מ</t>
  </si>
  <si>
    <t>ווידיגאיט בע"מ</t>
  </si>
  <si>
    <t>013 נטוויז'ן בע"מ</t>
  </si>
  <si>
    <t>מעודד צבעים בע"מ</t>
  </si>
  <si>
    <t>Kare Design (ורדניס בע"מ)</t>
  </si>
  <si>
    <t>קמטר הובלות</t>
  </si>
  <si>
    <t>TERMINAL X טרמינל איקס אונליין בע"מ</t>
  </si>
  <si>
    <t>לא להשתמש TAKE IT</t>
  </si>
  <si>
    <t>פיוניר לגלופות (1976)</t>
  </si>
  <si>
    <t>דיין ערן אינסטלציה ושיפוצים כלליים</t>
  </si>
  <si>
    <t>קופיטליטי בע"מ</t>
  </si>
  <si>
    <t>אלקטרה קמעונאות בע"מ (מחסני חשמל)</t>
  </si>
  <si>
    <t>א.ג סטודיו פלוס דיזיין בע"מ</t>
  </si>
  <si>
    <t>נאור עמרי PLAYER1</t>
  </si>
  <si>
    <t>יו איי-הנדסת אנוש בע"מ</t>
  </si>
  <si>
    <t>REXAIL קניות אונליין</t>
  </si>
  <si>
    <t>Apple</t>
  </si>
  <si>
    <t>Microsoft Ireland Operations Ltd MSFT</t>
  </si>
  <si>
    <t>LinkedIn Ireland Unlimited Company</t>
  </si>
  <si>
    <t>Salesforce SFDC IRELAND LIMITED</t>
  </si>
  <si>
    <t>JetBrains</t>
  </si>
  <si>
    <t>HubSpot   HS_IRELAND</t>
  </si>
  <si>
    <t>Amazon</t>
  </si>
  <si>
    <t>Voice nation LLC</t>
  </si>
  <si>
    <t>GitHub</t>
  </si>
  <si>
    <t>PagerDuty</t>
  </si>
  <si>
    <t>Zoom Video Communications Inc.</t>
  </si>
  <si>
    <t>GoDaddy  USD</t>
  </si>
  <si>
    <t>Ping Identy</t>
  </si>
  <si>
    <t>MeetUp ORG</t>
  </si>
  <si>
    <t>TechSmith FastSpring</t>
  </si>
  <si>
    <t>Zoho</t>
  </si>
  <si>
    <t>SendSafely LLC</t>
  </si>
  <si>
    <t>Slack</t>
  </si>
  <si>
    <t>FS-ISAC Inc</t>
  </si>
  <si>
    <t>WeTransfer</t>
  </si>
  <si>
    <t>Docker</t>
  </si>
  <si>
    <t>Axure Software Solutions Inc</t>
  </si>
  <si>
    <t>Knowledge Print</t>
  </si>
  <si>
    <t>WP Engine</t>
  </si>
  <si>
    <t>Quay</t>
  </si>
  <si>
    <t>Gartner U.K. Limited</t>
  </si>
  <si>
    <t>Adobe Systems Software Ireland Ltd</t>
  </si>
  <si>
    <t>Papaya Global (HK) Limited</t>
  </si>
  <si>
    <t>H.S. PractiTest Ltd</t>
  </si>
  <si>
    <t>VIMEO.COM</t>
  </si>
  <si>
    <t>Google ADS  ש"ח עד 8.22</t>
  </si>
  <si>
    <t>KAHOOT</t>
  </si>
  <si>
    <t>RoyalApps-FS</t>
  </si>
  <si>
    <t>Sapien Technologies</t>
  </si>
  <si>
    <t>Ipdata</t>
  </si>
  <si>
    <t>Marc Gendron Public Relations Inc</t>
  </si>
  <si>
    <t>HyperPing</t>
  </si>
  <si>
    <t>GLOBAL SIGN LTD</t>
  </si>
  <si>
    <t>ADVANCE COACHING AND CON</t>
  </si>
  <si>
    <t>Gong.io</t>
  </si>
  <si>
    <t>SENETIC.COM</t>
  </si>
  <si>
    <t>White Spacez Pte.</t>
  </si>
  <si>
    <t>Techstream Group Inc</t>
  </si>
  <si>
    <t>Google Cloud</t>
  </si>
  <si>
    <t>Leadfeeder</t>
  </si>
  <si>
    <t>BambooHR</t>
  </si>
  <si>
    <t>SAN MATEO SnowFlake</t>
  </si>
  <si>
    <t>Merchandise</t>
  </si>
  <si>
    <t>סופר הארבעה</t>
  </si>
  <si>
    <t>EXPENSIFY.COM</t>
  </si>
  <si>
    <t>גרואפ מערכות הידרופוניות מעוצבות</t>
  </si>
  <si>
    <t>JW Marriott South Beach</t>
  </si>
  <si>
    <t>Dmarcian</t>
  </si>
  <si>
    <t>Image Engine Pte Ltd</t>
  </si>
  <si>
    <t>טאנדמוייז בעמ</t>
  </si>
  <si>
    <t>JAARBEURS</t>
  </si>
  <si>
    <t>CircleCl USD</t>
  </si>
  <si>
    <t>Red Hat Inc</t>
  </si>
  <si>
    <t>הום סנטר</t>
  </si>
  <si>
    <t>genially</t>
  </si>
  <si>
    <t>Powtoon</t>
  </si>
  <si>
    <t>GSUITE_SILVERFORTADFS.</t>
  </si>
  <si>
    <t>ZenLeads Inc. dba Apollo.io )</t>
  </si>
  <si>
    <t>Whitehall Media Ltd</t>
  </si>
  <si>
    <t>גטפאקג'  GET PACKAGE</t>
  </si>
  <si>
    <t>Corner Gold Coast Highway and TE Peters Drive</t>
  </si>
  <si>
    <t>ספיקו טלקום ש"ח</t>
  </si>
  <si>
    <t>דרך היין</t>
  </si>
  <si>
    <t>WELLSAID LABS</t>
  </si>
  <si>
    <t>VENLO VISTAPRINT</t>
  </si>
  <si>
    <t>LinkedIn Ireland ש"ח 9.22</t>
  </si>
  <si>
    <t>GoDaddy ILS</t>
  </si>
  <si>
    <t>Verve Events International</t>
  </si>
  <si>
    <t>FLORAQUEEN</t>
  </si>
  <si>
    <t>freepikcompany</t>
  </si>
  <si>
    <t>FRESHWORKS</t>
  </si>
  <si>
    <t>GRAMMARLY</t>
  </si>
  <si>
    <t>TOPFRUIT</t>
  </si>
  <si>
    <t>פתאל וורקספייס שותפות מוגבלת</t>
  </si>
  <si>
    <t>מרום שירותים ואחזקה</t>
  </si>
  <si>
    <t>Globaldots DE GmbH</t>
  </si>
  <si>
    <t>ויזן בי אי בע"מ</t>
  </si>
  <si>
    <t>ספקים מזדמנים</t>
  </si>
  <si>
    <t>ספקי כיבוד כללי</t>
  </si>
  <si>
    <t>ספקים מזדמנים חו"ל-דולר</t>
  </si>
  <si>
    <t>ספקים מזדמנים EUR</t>
  </si>
  <si>
    <t>205.מע'מ חו'ז</t>
  </si>
  <si>
    <t>חו"ז מע"מ</t>
  </si>
  <si>
    <t>206.מוסדות</t>
  </si>
  <si>
    <t>מס הכנסה ניכויים</t>
  </si>
  <si>
    <t>חו"ז ביטוח לאומי</t>
  </si>
  <si>
    <t>עודפות 2017-2018</t>
  </si>
  <si>
    <t>עודפות 2019</t>
  </si>
  <si>
    <t>הפרשה לעודפות 2017-2018</t>
  </si>
  <si>
    <t>הפרשה לעודפות 2019</t>
  </si>
  <si>
    <t>עודפות 2020</t>
  </si>
  <si>
    <t>עודפות 2021</t>
  </si>
  <si>
    <t>עודפות 2016-2017</t>
  </si>
  <si>
    <t>עודפות 2022</t>
  </si>
  <si>
    <t>הפרשה לעודפות 2020</t>
  </si>
  <si>
    <t>207.עובדים</t>
  </si>
  <si>
    <t>קופה קטנה מתן פאתל</t>
  </si>
  <si>
    <t>רון רזין</t>
  </si>
  <si>
    <t>שדה גל</t>
  </si>
  <si>
    <t>שדה דנה</t>
  </si>
  <si>
    <t>רן רמתי</t>
  </si>
  <si>
    <t>ארוניס רויטל</t>
  </si>
  <si>
    <t>אירנה מידן</t>
  </si>
  <si>
    <t>קליין ג'יין</t>
  </si>
  <si>
    <t>קשת יפתח</t>
  </si>
  <si>
    <t>אשכנזי שמעון</t>
  </si>
  <si>
    <t>ברדסקי זאב</t>
  </si>
  <si>
    <t>מזרחי אלעד</t>
  </si>
  <si>
    <t>עין הבר טל</t>
  </si>
  <si>
    <t>חו"ז עובדים</t>
  </si>
  <si>
    <t>208.חברות ביטוח</t>
  </si>
  <si>
    <t>אגם לידרים נאמנות</t>
  </si>
  <si>
    <t>חו"ז קופות גמל הרמטיק שירותי נאמנות</t>
  </si>
  <si>
    <t>209.זקיפת שווי</t>
  </si>
  <si>
    <t>זק.תגמולים-שיווק</t>
  </si>
  <si>
    <t>זק.תגמולים - הנהלה</t>
  </si>
  <si>
    <t>זק.תגמולים - שירות לקוחות</t>
  </si>
  <si>
    <t>הכנסות זקופות שירות לקוחות</t>
  </si>
  <si>
    <t>הכנסות זקופות לאבס</t>
  </si>
  <si>
    <t>זק.תגמולים - לאבס</t>
  </si>
  <si>
    <t>שווי ארוחות - לאבס</t>
  </si>
  <si>
    <t>שווי טלפון נייד - לאבס</t>
  </si>
  <si>
    <t>זק.תגמולים - מכירות</t>
  </si>
  <si>
    <t>הכנסות זקופות מכירות</t>
  </si>
  <si>
    <t>זק.תגמולים - מוצר</t>
  </si>
  <si>
    <t>הכנסות זקופות מוצר</t>
  </si>
  <si>
    <t>שווי חובה ארוחות הנהלה וכלליות</t>
  </si>
  <si>
    <t>שווי חובה ארוחות פיתוח</t>
  </si>
  <si>
    <t>שווי חובה ארוחות שיווק</t>
  </si>
  <si>
    <t>זק.השתלמות הנהלה וכלליות</t>
  </si>
  <si>
    <t>הכנסות זקופות - הנהלה וכלליות</t>
  </si>
  <si>
    <t>הכנסות זקופות - שיווק</t>
  </si>
  <si>
    <t>הכנסות זקופות - פיתוח</t>
  </si>
  <si>
    <t>ז.שווי נייד הנהלה</t>
  </si>
  <si>
    <t>שווי מתנות הנהלה</t>
  </si>
  <si>
    <t>שווי מתנות פיתוח</t>
  </si>
  <si>
    <t>שווי מתנות מכירות</t>
  </si>
  <si>
    <t>שווי חובה ארוחות שירות לקוחות</t>
  </si>
  <si>
    <t>שווי מתנות שירות לקוחות</t>
  </si>
  <si>
    <t>שווי חובה ארוחות מוצר</t>
  </si>
  <si>
    <t>זק.תגמולים-פיתוח</t>
  </si>
  <si>
    <t>שווי חובה ארוחות מכירות</t>
  </si>
  <si>
    <t>זק. השתלמות מכירות</t>
  </si>
  <si>
    <t>*21.חברות קשורות</t>
  </si>
  <si>
    <t>Silverfort INC</t>
  </si>
  <si>
    <t>Silverfort INC Current Liabilities</t>
  </si>
  <si>
    <t>*25.התחייבויות לטווח ארוך</t>
  </si>
  <si>
    <t>Silverfort INC Capital Note</t>
  </si>
  <si>
    <t>**3.הון עצמי</t>
  </si>
  <si>
    <t>*30.הון עצמי</t>
  </si>
  <si>
    <t>300.הון מניות</t>
  </si>
  <si>
    <t>רכישת אופציות עובדים(הון מניות)</t>
  </si>
  <si>
    <t>Silverfort INC Capital Contribution</t>
  </si>
  <si>
    <t>Silverfort INC Share-based Compensation</t>
  </si>
  <si>
    <t>301.יתרת רווח שנים קודמות</t>
  </si>
  <si>
    <t>יתרת רווח שנים קודמות</t>
  </si>
  <si>
    <t>**4.הכנסות</t>
  </si>
  <si>
    <t>*40.הכנסות</t>
  </si>
  <si>
    <t>400.הכנסות ממכירות בארץ</t>
  </si>
  <si>
    <t>הכנסות בארץ</t>
  </si>
  <si>
    <t>401.הכנסות מיצוא</t>
  </si>
  <si>
    <t>הכנסות מחו"ל</t>
  </si>
  <si>
    <t>407.הכנסות</t>
  </si>
  <si>
    <t>הכנסות מריבית</t>
  </si>
  <si>
    <t>**5.עלות המכירות</t>
  </si>
  <si>
    <t>*50.עלות המכירות</t>
  </si>
  <si>
    <t>500.עלות המכירות</t>
  </si>
  <si>
    <t>שכירות משרדים סינגפור</t>
  </si>
  <si>
    <t>.51*</t>
  </si>
  <si>
    <t>510.פאפיה הוצאות עלות המכר</t>
  </si>
  <si>
    <t>Papaya COS Salary Exp</t>
  </si>
  <si>
    <t>Papaya COS Reimbursement Exp</t>
  </si>
  <si>
    <t>Papaya COS Bonus Commissions Exp</t>
  </si>
  <si>
    <t>Papaya COS Fee Exp</t>
  </si>
  <si>
    <t>511.פאפיה הוצאות שיווק</t>
  </si>
  <si>
    <t>Papaya M Salary Exp</t>
  </si>
  <si>
    <t>Papaya M Fee Exp</t>
  </si>
  <si>
    <t>512.פאפיה הוצאות מכירות</t>
  </si>
  <si>
    <t>Papaya S Salary Exp</t>
  </si>
  <si>
    <t>Papaya S Reimbursement Exp</t>
  </si>
  <si>
    <t>Papaya S Bonus Commissions Exp</t>
  </si>
  <si>
    <t>Papaya S Fee Exp</t>
  </si>
  <si>
    <t>**6.הוצאות</t>
  </si>
  <si>
    <t>*60.הוצאות כלליות</t>
  </si>
  <si>
    <t>603.הוצאות עלות המכר</t>
  </si>
  <si>
    <t>תוכנות וכלי תמיכה בלקוחות</t>
  </si>
  <si>
    <t>Cloud hosting COS</t>
  </si>
  <si>
    <t>606.הוצאות כלליות</t>
  </si>
  <si>
    <t>נסיעות</t>
  </si>
  <si>
    <t>ארוחות עובדים</t>
  </si>
  <si>
    <t>חניות</t>
  </si>
  <si>
    <t>טלפון נייד</t>
  </si>
  <si>
    <t>משפטיות</t>
  </si>
  <si>
    <t>השתלמות מקצועית</t>
  </si>
  <si>
    <t>כיבודים</t>
  </si>
  <si>
    <t>65016L</t>
  </si>
  <si>
    <t>כיבודים לא מוכר</t>
  </si>
  <si>
    <t>מתנות לעובדי ישראל</t>
  </si>
  <si>
    <t>אגרות</t>
  </si>
  <si>
    <t>גיבוש ורווחה וימי כיף עובדים</t>
  </si>
  <si>
    <t>יעוץ ושירותי HR</t>
  </si>
  <si>
    <t>IT licenses G&amp;A</t>
  </si>
  <si>
    <t>IT equipment G&amp;A</t>
  </si>
  <si>
    <t>Software and tools G&amp;A for finance</t>
  </si>
  <si>
    <t>Software and tools G&amp;A for HR</t>
  </si>
  <si>
    <t>HR Awareness</t>
  </si>
  <si>
    <t>Field Hr Support (prints, giveaways)</t>
  </si>
  <si>
    <t>דמי ניהול פנסיונים</t>
  </si>
  <si>
    <t>VP Budget G&amp;A finance Team outing</t>
  </si>
  <si>
    <t>השכרת חדרים</t>
  </si>
  <si>
    <t>607.הוצאות משרד</t>
  </si>
  <si>
    <t>אחזקת משרד</t>
  </si>
  <si>
    <t>שכירות משרד קומה 26</t>
  </si>
  <si>
    <t>צרכי משרד</t>
  </si>
  <si>
    <t>שירותי כספים והנה"ח</t>
  </si>
  <si>
    <t>תקשורת (אינטרנט)</t>
  </si>
  <si>
    <t>ארנונה</t>
  </si>
  <si>
    <t>חשמל</t>
  </si>
  <si>
    <t>שכ"ד קומה 27</t>
  </si>
  <si>
    <t>609.שכר עבודה שיווק</t>
  </si>
  <si>
    <t>הוצ' שכר -  שיווק</t>
  </si>
  <si>
    <t>הוצ'  ביטוח לאומי  - שיווק</t>
  </si>
  <si>
    <t>תגמולי מעביד -  שיווק</t>
  </si>
  <si>
    <t>ק.השתלמות מעביד - שיווק</t>
  </si>
  <si>
    <t>פיצויים - שיווק</t>
  </si>
  <si>
    <t>שונות מעביד שיווק</t>
  </si>
  <si>
    <t>*61.הוצאות יצור</t>
  </si>
  <si>
    <t>610.שכר עבודה הנהלה</t>
  </si>
  <si>
    <t>שכר - הנהלה</t>
  </si>
  <si>
    <t>הוצ' ביטוח לאומי מעביד - הנהלה</t>
  </si>
  <si>
    <t>תגמולי מעביד - הנהלה</t>
  </si>
  <si>
    <t>ק.השתלמות מעביד - הנהלה</t>
  </si>
  <si>
    <t>פיצויים - הנהלה</t>
  </si>
  <si>
    <t>שונות מעביד - הנהלה</t>
  </si>
  <si>
    <t>611.שכר עבודה פיתוח</t>
  </si>
  <si>
    <t>תגמולי מעביד פיתוח</t>
  </si>
  <si>
    <t>ק.השתלמות מעביד - פיתוח</t>
  </si>
  <si>
    <t>פיצויים - פיתוח</t>
  </si>
  <si>
    <t>הוצ' שכר - פיתוח</t>
  </si>
  <si>
    <t>הוצ ביטוח לאומי - פיתוח</t>
  </si>
  <si>
    <t>שונות מעביד - פיתוח</t>
  </si>
  <si>
    <t>612.שכר עבודה שירות לקוחות</t>
  </si>
  <si>
    <t>הוצ שכר שירות לקוחות</t>
  </si>
  <si>
    <t>הוצ ביטוח לאומי שירות לקוחות</t>
  </si>
  <si>
    <t>פיצויים - שירות לקוחות</t>
  </si>
  <si>
    <t>תגמולי מעביד - שירות לקוחות</t>
  </si>
  <si>
    <t>ק.השתלמות מעביד - שירות לקוחות</t>
  </si>
  <si>
    <t>שונות מעביד שירות לקוחות</t>
  </si>
  <si>
    <t>613.שכר עבודה מכירות</t>
  </si>
  <si>
    <t>הוצ שכר מכירות</t>
  </si>
  <si>
    <t>הוצ ביטוח לאומי מכירות</t>
  </si>
  <si>
    <t>פיצויים - מכירות</t>
  </si>
  <si>
    <t>תגמולי מעביד - מכירות</t>
  </si>
  <si>
    <t>ק.השתלמות מעביד - מכירות</t>
  </si>
  <si>
    <t>שונות מעביד מכירות</t>
  </si>
  <si>
    <t>614.נסיעות לחו"ל</t>
  </si>
  <si>
    <t>Yaron Singapore 26.11.3.12.22</t>
  </si>
  <si>
    <t>Hadas Sason USA 20.11-3.12.22</t>
  </si>
  <si>
    <t>Federica Manasse Singapore 16.10-2.11.22</t>
  </si>
  <si>
    <t>615.הוצאות פיתוח</t>
  </si>
  <si>
    <t>UX/UI product design</t>
  </si>
  <si>
    <t>פטנטים</t>
  </si>
  <si>
    <t>Compliance &amp; penetration testing</t>
  </si>
  <si>
    <t>Cloud hosting R&amp;D</t>
  </si>
  <si>
    <t>VP Budget R&amp;D Rotem Team outing</t>
  </si>
  <si>
    <t>Frontegg services</t>
  </si>
  <si>
    <t>הוצ גיוס  HR R&amp;D HR recruting</t>
  </si>
  <si>
    <t>עיצוב ואנימציה R&amp;D</t>
  </si>
  <si>
    <t>619.שכר עבודה מוצר</t>
  </si>
  <si>
    <t>הוצ שכר מוצר</t>
  </si>
  <si>
    <t>הוצ ביטוח לאומי מוצר</t>
  </si>
  <si>
    <t>פיצויים - מוצר</t>
  </si>
  <si>
    <t>תגמולי מעביד - מוצר</t>
  </si>
  <si>
    <t>ק.השתלמות מעביד - מוצר</t>
  </si>
  <si>
    <t>שונות מעביד- מוצר</t>
  </si>
  <si>
    <t>*62.הוצאות מימון</t>
  </si>
  <si>
    <t>620.הוצאות מימון</t>
  </si>
  <si>
    <t>עמלות בנק</t>
  </si>
  <si>
    <t>עמלות מטח</t>
  </si>
  <si>
    <t>הפרשי שער</t>
  </si>
  <si>
    <t>עמלות כרטיסי אשראי</t>
  </si>
  <si>
    <t>ביטול יתרה</t>
  </si>
  <si>
    <t>625.הוצאות שיווק ומכירות</t>
  </si>
  <si>
    <t>אירועים ותערוכות</t>
  </si>
  <si>
    <t>Field Marketing Support (prints, giveaways)</t>
  </si>
  <si>
    <t>Website development, maintenance security servic</t>
  </si>
  <si>
    <t>PR</t>
  </si>
  <si>
    <t>שימוש בתוכנות למכירות</t>
  </si>
  <si>
    <t>Marketing operations and tools</t>
  </si>
  <si>
    <t>Digital Marketing</t>
  </si>
  <si>
    <t>Design and Branding</t>
  </si>
  <si>
    <t>Marketing content</t>
  </si>
  <si>
    <t>Software licenses R&amp;D+Marketing (Monday)</t>
  </si>
  <si>
    <t>שירותי SDR</t>
  </si>
  <si>
    <t>SEO consulting</t>
  </si>
  <si>
    <t>Paid leads and Content</t>
  </si>
  <si>
    <t>Linkedin Services -campaigns</t>
  </si>
  <si>
    <t>Marketing budget for channel partners</t>
  </si>
  <si>
    <t>Memberships marketing</t>
  </si>
  <si>
    <t>626.הוצאות שכר לאבס</t>
  </si>
  <si>
    <t>שכר - לאבס</t>
  </si>
  <si>
    <t>הוצ' ביטוח לאומי מעביד - לאבס</t>
  </si>
  <si>
    <t>תגמולי מעביד - לאבס</t>
  </si>
  <si>
    <t>ק.השתלמות מעביד - לאבס</t>
  </si>
  <si>
    <t>פיצויים - לאבס</t>
  </si>
  <si>
    <t>שונות מעביד - לאבס</t>
  </si>
  <si>
    <t>ישות</t>
  </si>
  <si>
    <t>LTD</t>
  </si>
  <si>
    <t>Cash and Cash Equivalents</t>
  </si>
  <si>
    <t>Accounts Receivable</t>
  </si>
  <si>
    <t>Prepaid expenses and other receivable</t>
  </si>
  <si>
    <t>Fixed Assets</t>
  </si>
  <si>
    <t>Intercompany</t>
  </si>
  <si>
    <t>Accounts Payable</t>
  </si>
  <si>
    <t>Accrued expenses and other payable</t>
  </si>
  <si>
    <t>Employees Payable</t>
  </si>
  <si>
    <t>Deferred Revenue</t>
  </si>
  <si>
    <t>Capital Stock</t>
  </si>
  <si>
    <t>Additional Paid In Capital</t>
  </si>
  <si>
    <t>Accumulated Comprehensive Income</t>
  </si>
  <si>
    <t>Retained Loss</t>
  </si>
  <si>
    <t>Other long term liabilities</t>
  </si>
  <si>
    <t>Long term deferred revenue</t>
  </si>
  <si>
    <t>Revenue</t>
  </si>
  <si>
    <t>Cost of Sales</t>
  </si>
  <si>
    <t>R&amp;D</t>
  </si>
  <si>
    <t>Sales</t>
  </si>
  <si>
    <t>Marketing</t>
  </si>
  <si>
    <t>G&amp;A</t>
  </si>
  <si>
    <t>Other</t>
  </si>
  <si>
    <t>Finance</t>
  </si>
  <si>
    <t>Tax</t>
  </si>
  <si>
    <t>Overhead</t>
  </si>
  <si>
    <t>Account/Department</t>
  </si>
  <si>
    <t>Sub-Department</t>
  </si>
  <si>
    <t>Sub-Account</t>
  </si>
  <si>
    <t>Accrued Expenses</t>
  </si>
  <si>
    <t>Institutions</t>
  </si>
  <si>
    <t>Deposits</t>
  </si>
  <si>
    <t>Payroll &amp; Payroll related</t>
  </si>
  <si>
    <t>Software</t>
  </si>
  <si>
    <t>Hosting</t>
  </si>
  <si>
    <t>T&amp;E</t>
  </si>
  <si>
    <t>Patent</t>
  </si>
  <si>
    <t>Security</t>
  </si>
  <si>
    <t>Events &amp; Conferences</t>
  </si>
  <si>
    <t>Field Marketing</t>
  </si>
  <si>
    <t>Other Marketing</t>
  </si>
  <si>
    <t>Channel Marketing</t>
  </si>
  <si>
    <t>Prepaid Expenses</t>
  </si>
  <si>
    <t>Prepaid Commissions</t>
  </si>
  <si>
    <t>Labs</t>
  </si>
  <si>
    <t>Product</t>
  </si>
  <si>
    <t>Dev</t>
  </si>
  <si>
    <t>Other R&amp;D</t>
  </si>
  <si>
    <t>Contractors &amp; Services</t>
  </si>
  <si>
    <t>Recruiting</t>
  </si>
  <si>
    <t>Legal Services</t>
  </si>
  <si>
    <t>Other HR</t>
  </si>
  <si>
    <t>Other Finance</t>
  </si>
  <si>
    <t>Accounts</t>
  </si>
  <si>
    <t>Account #</t>
  </si>
  <si>
    <t>Sub-Account #</t>
  </si>
  <si>
    <t>Restricted Cash</t>
  </si>
  <si>
    <t>Credit Cards</t>
  </si>
  <si>
    <t>Short Term deposits</t>
  </si>
  <si>
    <t>Consolidated</t>
  </si>
  <si>
    <t>Ltd Solo</t>
  </si>
  <si>
    <t>Inc Solo</t>
  </si>
  <si>
    <t>Prepaid Expenses and Other Receivable</t>
  </si>
  <si>
    <t>Accrues Expenses and Other Payable</t>
  </si>
  <si>
    <t>Other Long Term Liabilities</t>
  </si>
  <si>
    <t>Gross Margin</t>
  </si>
  <si>
    <t>Operating Margin</t>
  </si>
  <si>
    <t>Net Income</t>
  </si>
  <si>
    <t>#</t>
  </si>
  <si>
    <t>Description</t>
  </si>
  <si>
    <t>Entity</t>
  </si>
  <si>
    <t>Account Name</t>
  </si>
  <si>
    <t>Balance in USD</t>
  </si>
  <si>
    <t>Entity #</t>
  </si>
  <si>
    <t>Ltd</t>
  </si>
  <si>
    <t>Inc</t>
  </si>
  <si>
    <t>Sub-Department #</t>
  </si>
  <si>
    <t>TB #</t>
  </si>
  <si>
    <t>GL #</t>
  </si>
  <si>
    <t>GL Account #</t>
  </si>
  <si>
    <t>TB Account #</t>
  </si>
  <si>
    <t>FS Account</t>
  </si>
  <si>
    <t>AJE</t>
  </si>
  <si>
    <t>Account Index</t>
  </si>
  <si>
    <t>Balance</t>
  </si>
  <si>
    <t>10000 Silicon Valley Bank</t>
  </si>
  <si>
    <t>10005 Resticted Collateral Account</t>
  </si>
  <si>
    <t>10010 SVB CD 8800067133 90 day 3.3%</t>
  </si>
  <si>
    <t>10011 SVB CD 8800067134 180 day 3.55%</t>
  </si>
  <si>
    <t>11000 Accounts Receivable</t>
  </si>
  <si>
    <t>12500 Prepaid Expenses</t>
  </si>
  <si>
    <t>12510 Prepaid Expenses:Prepaid Marketing</t>
  </si>
  <si>
    <t>12515 Prepaid Expenses:Prepaid Commissions</t>
  </si>
  <si>
    <t>16000 Intercompany Silverfort LTD</t>
  </si>
  <si>
    <t>16025 Investment in LTD</t>
  </si>
  <si>
    <t>16030 Option Investment in LTD</t>
  </si>
  <si>
    <t>16050 LTD Investement - Equity Loss</t>
  </si>
  <si>
    <t>20000 Accounts Payable</t>
  </si>
  <si>
    <t>20105 Company Credit Cards:SVB CC Hed Kovetz 1410</t>
  </si>
  <si>
    <t>21010 Accrued Liabilities US:Vacation</t>
  </si>
  <si>
    <t>21020 Accrued Liabilities US:Bonuses</t>
  </si>
  <si>
    <t>21025 Accrued Liabilities US:Payroll taxes</t>
  </si>
  <si>
    <t>21030 Accrued Liabilities US:Expenses</t>
  </si>
  <si>
    <t>22005 Deferred Revenue:Software Sales</t>
  </si>
  <si>
    <t>24000 Payroll Liabilities</t>
  </si>
  <si>
    <t>24017 Payroll Liabilities:Payroll 401k Withholding</t>
  </si>
  <si>
    <t>24018 Payroll Liabilities:Payroll 401k  ROTH Withholding</t>
  </si>
  <si>
    <t>25503 Sales Tax Payable:Texas State Comptroller Payable</t>
  </si>
  <si>
    <t>25504 Sales Tax Payable:Connecticut Department of Revenue Services Payable</t>
  </si>
  <si>
    <t>25505 Sales Tax Payable:New Jersey Department of Revenue Payable</t>
  </si>
  <si>
    <t>California Department of Tax and Fee Administration Payable</t>
  </si>
  <si>
    <t>Georgia Department of Revenue Payable</t>
  </si>
  <si>
    <t>Illinois Department of Revenue Payable</t>
  </si>
  <si>
    <t>Michigan Department of Treasury Payable</t>
  </si>
  <si>
    <t>Minnesota Department of Revenue Payable</t>
  </si>
  <si>
    <t>Nebraska Department of Revenue Payable</t>
  </si>
  <si>
    <t>Virginia Department of Taxation Payable</t>
  </si>
  <si>
    <t>Washington State Department of Revenue Payable</t>
  </si>
  <si>
    <t>27020 Designation under Section 422 Section 83(b) Election for Unvested Shares</t>
  </si>
  <si>
    <t>30000 Common Stock</t>
  </si>
  <si>
    <t>30010 Preferred Stock - Series A-1</t>
  </si>
  <si>
    <t>30011 Preferred Stock - Series A-2</t>
  </si>
  <si>
    <t>30012 Preferred Stock - Series A-3</t>
  </si>
  <si>
    <t>30013 Preferred Stock - Series B-1</t>
  </si>
  <si>
    <t>30014 Preferred Stock - Series B-2</t>
  </si>
  <si>
    <t>30050 Option Expense</t>
  </si>
  <si>
    <t>30090 Additional Paid In Capital</t>
  </si>
  <si>
    <t>30091 Additional Paid In capital - Options</t>
  </si>
  <si>
    <t>35000 Retained Earnings</t>
  </si>
  <si>
    <t>Opening Balance Equity</t>
  </si>
  <si>
    <t>40000 Software Sales</t>
  </si>
  <si>
    <t>70005 Sales:Salaries</t>
  </si>
  <si>
    <t>70010 Sales:Bonus</t>
  </si>
  <si>
    <t>70015 Sales:Commissions</t>
  </si>
  <si>
    <t>70020 Sales:Vacation Expense</t>
  </si>
  <si>
    <t>70024 Sales:Wellness Benefit</t>
  </si>
  <si>
    <t>70025 Sales:Health and Dental</t>
  </si>
  <si>
    <t>70030 Sales:Employer Payroll Taxes</t>
  </si>
  <si>
    <t>70035 Sales:Workers Compensation</t>
  </si>
  <si>
    <t>70040 Sales:Travel</t>
  </si>
  <si>
    <t>70050 Sales:Meals - self</t>
  </si>
  <si>
    <t>70055 Sales:Meals &amp; Entertainment</t>
  </si>
  <si>
    <t>70060 Sales:Hotel</t>
  </si>
  <si>
    <t>70065 Sales:Phone</t>
  </si>
  <si>
    <t>70070 Sales:Connectivity</t>
  </si>
  <si>
    <t>70076 Sales:Software tools and expense</t>
  </si>
  <si>
    <t>70091 Sales:Sales Operations and Tools</t>
  </si>
  <si>
    <t>70095 Sales:Computer and Equipment</t>
  </si>
  <si>
    <t>70100 Sales:Recruiting</t>
  </si>
  <si>
    <t>70105 Sales:Outside Commissions</t>
  </si>
  <si>
    <t>72005 Marketing:Salaries</t>
  </si>
  <si>
    <t>72010 Marketing:Bonus</t>
  </si>
  <si>
    <t>72020 Marketing:Vacation Expense</t>
  </si>
  <si>
    <t>72024 Marketing:Wellness Benefit</t>
  </si>
  <si>
    <t>72025 Marketing:Health and Dental</t>
  </si>
  <si>
    <t>72030 Marketing:Employer Payroll Taxes</t>
  </si>
  <si>
    <t>72040 Marketing:Travel</t>
  </si>
  <si>
    <t>72070 Marketing:Connectivity</t>
  </si>
  <si>
    <t>72080 Marketing:Shipping</t>
  </si>
  <si>
    <t>72200 Marketing:Other Marketing Costs</t>
  </si>
  <si>
    <t>72205 Marketing:Other Marketing Costs:Trade Shows</t>
  </si>
  <si>
    <t>72220 Marketing:Other Marketing Costs:Collateral Material</t>
  </si>
  <si>
    <t>75005 Client Services:Salaries</t>
  </si>
  <si>
    <t>75010 Client Services:Bonus</t>
  </si>
  <si>
    <t>75011 Client Services:Bonus:Accrued Bonus</t>
  </si>
  <si>
    <t>75020 Client Services:Vacation Expense</t>
  </si>
  <si>
    <t>75024 Client Services:Wellness Benefit</t>
  </si>
  <si>
    <t>75025 Client Services:Health and Dental</t>
  </si>
  <si>
    <t>75030 Client Services:Employer Payroll Taxes</t>
  </si>
  <si>
    <t>75031 Client Services:Employer Payroll Taxes:Accrued Employer Payroll Taxes</t>
  </si>
  <si>
    <t>75035 Client Services:Workers Compensation</t>
  </si>
  <si>
    <t>75065 Client Services:Phone</t>
  </si>
  <si>
    <t>75070 Client Services:Connectivity</t>
  </si>
  <si>
    <t>80005 General and Administrative:Salaries</t>
  </si>
  <si>
    <t>80010 General and Administrative:Bonus</t>
  </si>
  <si>
    <t>80011 General and Administrative:Bonus:Accrued Bonus</t>
  </si>
  <si>
    <t>80020 General and Administrative:Vacation Expense</t>
  </si>
  <si>
    <t>80025 General and Administrative:Health and Dental</t>
  </si>
  <si>
    <t>80030 General and Administrative:Employer Payroll Taxes</t>
  </si>
  <si>
    <t>80031 General and Administrative:Employer Payroll Taxes:Accrued Employer Payroll Taxes</t>
  </si>
  <si>
    <t>80040 General and Administrative:Travel</t>
  </si>
  <si>
    <t>80061 General and Administrative:Company Events</t>
  </si>
  <si>
    <t>80080 General and Administrative:Shipping</t>
  </si>
  <si>
    <t>80095 General and Administrative:Computer and Equipment</t>
  </si>
  <si>
    <t>80110 General and Administrative:Rent</t>
  </si>
  <si>
    <t>80210 General and Administrative:Professional Fees:Accounting</t>
  </si>
  <si>
    <t>80220 General and Administrative:Professional Fees:Consulting</t>
  </si>
  <si>
    <t>80250 General and Administrative:Insurance</t>
  </si>
  <si>
    <t>80260 General and Administrative:Dues &amp; Subscriptions</t>
  </si>
  <si>
    <t>80261 Gifts and Donations</t>
  </si>
  <si>
    <t>91000 Interest Income</t>
  </si>
  <si>
    <t>80255 Bank Charges</t>
  </si>
  <si>
    <t>Debit</t>
  </si>
  <si>
    <t>Credit</t>
  </si>
  <si>
    <t>Short Term Deposits</t>
  </si>
  <si>
    <t>Other CoS</t>
  </si>
  <si>
    <t>Other Sales</t>
  </si>
  <si>
    <t>Referral Fees</t>
  </si>
  <si>
    <t>LTD Rev Adj</t>
  </si>
  <si>
    <t>INC Rev Adj</t>
  </si>
  <si>
    <t>Overhead Allocation - CoS</t>
  </si>
  <si>
    <t>Overhead Allocation - R&amp;D</t>
  </si>
  <si>
    <t>Overhead Allocation - G&amp;A</t>
  </si>
  <si>
    <t>Overhead Allocation - Sales</t>
  </si>
  <si>
    <t>Overhead Allocation - Marketing</t>
  </si>
  <si>
    <t>165016L9900</t>
  </si>
  <si>
    <t>Sub Account</t>
  </si>
  <si>
    <t>Sub Department</t>
  </si>
  <si>
    <t>פקדון שווה מזומנים עד 3 חודשים</t>
  </si>
  <si>
    <t>Trinexia (Pty) Ltd</t>
  </si>
  <si>
    <t>Magellan Netzwerke GmbH</t>
  </si>
  <si>
    <t>ס.ב. ספורט בשרון בעמ</t>
  </si>
  <si>
    <t>כנען דפוס בע"מ</t>
  </si>
  <si>
    <t>אימפקט אורלי שוורץ</t>
  </si>
  <si>
    <t>Atlassian</t>
  </si>
  <si>
    <t>Information Synergies</t>
  </si>
  <si>
    <t>זק.השתלמות פיתוח</t>
  </si>
  <si>
    <t>HR recruting -sales APAC</t>
  </si>
  <si>
    <t>HR recruting- sales EMEA</t>
  </si>
  <si>
    <t>שכירות משרדים אוסטרליה</t>
  </si>
  <si>
    <t>Papaya M Reimbursement Exp</t>
  </si>
  <si>
    <t>מתנות לספקים/ לקוחות/לרגל אירוע מיוחד</t>
  </si>
  <si>
    <t>החזר מילואים</t>
  </si>
  <si>
    <t>אירוח עסקי בארץ 9.22(היה מתנות ובוטל)</t>
  </si>
  <si>
    <t>Visa General</t>
  </si>
  <si>
    <t>Miki Tsivion USA 20.11-3.12.22</t>
  </si>
  <si>
    <t>Roadshows local sales events</t>
  </si>
  <si>
    <t>Outsourcing sales</t>
  </si>
  <si>
    <t>21000 Accrued Liabilities US</t>
  </si>
  <si>
    <t>21016 Accrued Liabilities US:Accrued Draw</t>
  </si>
  <si>
    <t>60070 Engineering:Connectivity</t>
  </si>
  <si>
    <t>70017 Sales:Draw</t>
  </si>
  <si>
    <t>70045 Sales:Auto</t>
  </si>
  <si>
    <t>70075 Sales:Office supplies</t>
  </si>
  <si>
    <t>72015 Marketing:Commissions</t>
  </si>
  <si>
    <t>72045 Marketing:Auto</t>
  </si>
  <si>
    <t>72050 Marketing:Meals - self</t>
  </si>
  <si>
    <t>72055 Marketing:Meals &amp; Entertainment</t>
  </si>
  <si>
    <t>72065 Marketing:Phone</t>
  </si>
  <si>
    <t>75017 Client Services:Draw</t>
  </si>
  <si>
    <t>75040 Client Services:Travel</t>
  </si>
  <si>
    <t>75045 Client Services:Auto</t>
  </si>
  <si>
    <t>75050 Client Services:Meals - self</t>
  </si>
  <si>
    <t>75055 Client Services:Meals &amp; Entertainment</t>
  </si>
  <si>
    <t>80016 General and Administrative:Severance</t>
  </si>
  <si>
    <t>80045 General and Administrative:Auto</t>
  </si>
  <si>
    <t>80050 General and Administrative:Meals - self</t>
  </si>
  <si>
    <t>80055 General and Administrative:Meals &amp; Entertainment</t>
  </si>
  <si>
    <t>80065 General and Administrative:Phone</t>
  </si>
  <si>
    <t>80070 General and Administrative:Connectivity</t>
  </si>
  <si>
    <t>80075 General and Administrative:Office supplies</t>
  </si>
  <si>
    <t>Softcat Plc</t>
  </si>
  <si>
    <t>BlueFort Security Ltd</t>
  </si>
  <si>
    <t>מיטב ציוד משרדי</t>
  </si>
  <si>
    <t>מכון התקנים הישראלי</t>
  </si>
  <si>
    <t>Zendesk INC</t>
  </si>
  <si>
    <t>SkyTap</t>
  </si>
  <si>
    <t>Reed Exhibitions Limited</t>
  </si>
  <si>
    <t>Gartner Australasia Pty Limited</t>
  </si>
  <si>
    <t>Pepper Marketing PTY LTD</t>
  </si>
  <si>
    <t>Cloburnie Pty Ltd</t>
  </si>
  <si>
    <t>שווי מתנות - לאבס</t>
  </si>
  <si>
    <t>שווי מתנות שיווק</t>
  </si>
  <si>
    <t>Papaya M Bonus Commissions Exp</t>
  </si>
  <si>
    <t>שליחויות והובלות</t>
  </si>
  <si>
    <t>טלפון</t>
  </si>
  <si>
    <t>אירוח אורחים מחו"ל</t>
  </si>
  <si>
    <t>Consulting expenses Finances and general</t>
  </si>
  <si>
    <t>ריבית מוסדות/בנקים</t>
  </si>
  <si>
    <t>Hed Kovetz UK 14-16.11.22</t>
  </si>
  <si>
    <t>Hed Kovetz Australia 15-18.10.22</t>
  </si>
  <si>
    <t>Digital Marketing - global</t>
  </si>
  <si>
    <t>Google Services</t>
  </si>
  <si>
    <t>70205 Sales:Roadshows, local sales events US</t>
  </si>
  <si>
    <t>72060 Marketing:Hotel</t>
  </si>
  <si>
    <t>75060 Client Services:Hotel</t>
  </si>
  <si>
    <t>90020 Taxes</t>
  </si>
  <si>
    <t>compliance - CISO    SECURITYבדיקות לתקני ISO</t>
  </si>
  <si>
    <t>110004100</t>
  </si>
  <si>
    <t>110007100</t>
  </si>
  <si>
    <t>11000831040</t>
  </si>
  <si>
    <t>11001231040</t>
  </si>
  <si>
    <t>110014100</t>
  </si>
  <si>
    <t>11001611220</t>
  </si>
  <si>
    <t>11001731040</t>
  </si>
  <si>
    <t>11001831040</t>
  </si>
  <si>
    <t>11001931040</t>
  </si>
  <si>
    <t>11002031040</t>
  </si>
  <si>
    <t>110023100</t>
  </si>
  <si>
    <t>110024100</t>
  </si>
  <si>
    <t>110025100</t>
  </si>
  <si>
    <t>111001100</t>
  </si>
  <si>
    <t>111002100</t>
  </si>
  <si>
    <t>111010100</t>
  </si>
  <si>
    <t>111011100</t>
  </si>
  <si>
    <t>111012100</t>
  </si>
  <si>
    <t>111013100</t>
  </si>
  <si>
    <t>111014100</t>
  </si>
  <si>
    <t>12100261030</t>
  </si>
  <si>
    <t>12100361030</t>
  </si>
  <si>
    <t>12100661030</t>
  </si>
  <si>
    <t>12100761030</t>
  </si>
  <si>
    <t>12100861030</t>
  </si>
  <si>
    <t>12100961030</t>
  </si>
  <si>
    <t>12101061030</t>
  </si>
  <si>
    <t>12101161030</t>
  </si>
  <si>
    <t>12101361030</t>
  </si>
  <si>
    <t>12101461030</t>
  </si>
  <si>
    <t>12101561030</t>
  </si>
  <si>
    <t>12102061030</t>
  </si>
  <si>
    <t>122263200</t>
  </si>
  <si>
    <t>122264200</t>
  </si>
  <si>
    <t>122268200</t>
  </si>
  <si>
    <t>122270200</t>
  </si>
  <si>
    <t>122272200</t>
  </si>
  <si>
    <t>122277200</t>
  </si>
  <si>
    <t>122280200</t>
  </si>
  <si>
    <t>122288200</t>
  </si>
  <si>
    <t>122292200</t>
  </si>
  <si>
    <t>122296200</t>
  </si>
  <si>
    <t>122299200</t>
  </si>
  <si>
    <t>122306200</t>
  </si>
  <si>
    <t>122307200</t>
  </si>
  <si>
    <t>122308200</t>
  </si>
  <si>
    <t>13500231180</t>
  </si>
  <si>
    <t>13501131170</t>
  </si>
  <si>
    <t>115600400</t>
  </si>
  <si>
    <t>115900400</t>
  </si>
  <si>
    <t>115901400</t>
  </si>
  <si>
    <t>115902400</t>
  </si>
  <si>
    <t>115905400</t>
  </si>
  <si>
    <t>115906400</t>
  </si>
  <si>
    <t>115910400</t>
  </si>
  <si>
    <t>115911400</t>
  </si>
  <si>
    <t>115912400</t>
  </si>
  <si>
    <t>115913400</t>
  </si>
  <si>
    <t>115914400</t>
  </si>
  <si>
    <t>13500071000</t>
  </si>
  <si>
    <t>13500171000</t>
  </si>
  <si>
    <t>13500671000</t>
  </si>
  <si>
    <t>135008800</t>
  </si>
  <si>
    <t>135009800</t>
  </si>
  <si>
    <t>135010900</t>
  </si>
  <si>
    <t>135016800</t>
  </si>
  <si>
    <t>135017800</t>
  </si>
  <si>
    <t>130002600</t>
  </si>
  <si>
    <t>130018600</t>
  </si>
  <si>
    <t>130021600</t>
  </si>
  <si>
    <t>130028600</t>
  </si>
  <si>
    <t>130033600</t>
  </si>
  <si>
    <t>130043600</t>
  </si>
  <si>
    <t>130044600</t>
  </si>
  <si>
    <t>130046600</t>
  </si>
  <si>
    <t>130055600</t>
  </si>
  <si>
    <t>130064600</t>
  </si>
  <si>
    <t>130080600</t>
  </si>
  <si>
    <t>130115600</t>
  </si>
  <si>
    <t>130132600</t>
  </si>
  <si>
    <t>130133600</t>
  </si>
  <si>
    <t>130139600</t>
  </si>
  <si>
    <t>130143600</t>
  </si>
  <si>
    <t>130144600</t>
  </si>
  <si>
    <t>130149600</t>
  </si>
  <si>
    <t>130151600</t>
  </si>
  <si>
    <t>130170600</t>
  </si>
  <si>
    <t>130171600</t>
  </si>
  <si>
    <t>130186600</t>
  </si>
  <si>
    <t>130187600</t>
  </si>
  <si>
    <t>130209600</t>
  </si>
  <si>
    <t>130216600</t>
  </si>
  <si>
    <t>130235600</t>
  </si>
  <si>
    <t>130242600</t>
  </si>
  <si>
    <t>130245600</t>
  </si>
  <si>
    <t>130250600</t>
  </si>
  <si>
    <t>130258600</t>
  </si>
  <si>
    <t>130268600</t>
  </si>
  <si>
    <t>130274600</t>
  </si>
  <si>
    <t>130289600</t>
  </si>
  <si>
    <t>130299600</t>
  </si>
  <si>
    <t>130301600</t>
  </si>
  <si>
    <t>130306600</t>
  </si>
  <si>
    <t>130312600</t>
  </si>
  <si>
    <t>130318600</t>
  </si>
  <si>
    <t>130331600</t>
  </si>
  <si>
    <t>130347600</t>
  </si>
  <si>
    <t>130348600</t>
  </si>
  <si>
    <t>130350600</t>
  </si>
  <si>
    <t>130359600</t>
  </si>
  <si>
    <t>130362600</t>
  </si>
  <si>
    <t>130378600</t>
  </si>
  <si>
    <t>130383600</t>
  </si>
  <si>
    <t>130398600</t>
  </si>
  <si>
    <t>130401600</t>
  </si>
  <si>
    <t>130402600</t>
  </si>
  <si>
    <t>130403600</t>
  </si>
  <si>
    <t>130405600</t>
  </si>
  <si>
    <t>130408600</t>
  </si>
  <si>
    <t>130409600</t>
  </si>
  <si>
    <t>131001600</t>
  </si>
  <si>
    <t>131007600</t>
  </si>
  <si>
    <t>131009600</t>
  </si>
  <si>
    <t>131017600</t>
  </si>
  <si>
    <t>131021600</t>
  </si>
  <si>
    <t>131026600</t>
  </si>
  <si>
    <t>131028600</t>
  </si>
  <si>
    <t>131029600</t>
  </si>
  <si>
    <t>131030600</t>
  </si>
  <si>
    <t>131033600</t>
  </si>
  <si>
    <t>131036600</t>
  </si>
  <si>
    <t>131044600</t>
  </si>
  <si>
    <t>131050600</t>
  </si>
  <si>
    <t>131055600</t>
  </si>
  <si>
    <t>131057600</t>
  </si>
  <si>
    <t>131058600</t>
  </si>
  <si>
    <t>131061600</t>
  </si>
  <si>
    <t>131064600</t>
  </si>
  <si>
    <t>131068600</t>
  </si>
  <si>
    <t>131069600</t>
  </si>
  <si>
    <t>131097600</t>
  </si>
  <si>
    <t>131107600</t>
  </si>
  <si>
    <t>131108600</t>
  </si>
  <si>
    <t>131116600</t>
  </si>
  <si>
    <t>131122600</t>
  </si>
  <si>
    <t>131124600</t>
  </si>
  <si>
    <t>131125600</t>
  </si>
  <si>
    <t>131131600</t>
  </si>
  <si>
    <t>131132600</t>
  </si>
  <si>
    <t>131139600</t>
  </si>
  <si>
    <t>131141600</t>
  </si>
  <si>
    <t>131147600</t>
  </si>
  <si>
    <t>131150600</t>
  </si>
  <si>
    <t>131157600</t>
  </si>
  <si>
    <t>131158600</t>
  </si>
  <si>
    <t>131159600</t>
  </si>
  <si>
    <t>131181600</t>
  </si>
  <si>
    <t>131185600</t>
  </si>
  <si>
    <t>131192600</t>
  </si>
  <si>
    <t>131196600</t>
  </si>
  <si>
    <t>132000600</t>
  </si>
  <si>
    <t>132002600</t>
  </si>
  <si>
    <t>132008600</t>
  </si>
  <si>
    <t>132017600</t>
  </si>
  <si>
    <t>132026600</t>
  </si>
  <si>
    <t>132042600</t>
  </si>
  <si>
    <t>132050600</t>
  </si>
  <si>
    <t>132065600</t>
  </si>
  <si>
    <t>132068600</t>
  </si>
  <si>
    <t>132070600</t>
  </si>
  <si>
    <t>132071600</t>
  </si>
  <si>
    <t>132072600</t>
  </si>
  <si>
    <t>132074600</t>
  </si>
  <si>
    <t>132075600</t>
  </si>
  <si>
    <t>132080600</t>
  </si>
  <si>
    <t>132082600</t>
  </si>
  <si>
    <t>132083600</t>
  </si>
  <si>
    <t>132088600</t>
  </si>
  <si>
    <t>132090600</t>
  </si>
  <si>
    <t>132095600</t>
  </si>
  <si>
    <t>132105600</t>
  </si>
  <si>
    <t>132106600</t>
  </si>
  <si>
    <t>132107600</t>
  </si>
  <si>
    <t>132108600</t>
  </si>
  <si>
    <t>132109600</t>
  </si>
  <si>
    <t>132110600</t>
  </si>
  <si>
    <t>132111600</t>
  </si>
  <si>
    <t>132145600</t>
  </si>
  <si>
    <t>132153600</t>
  </si>
  <si>
    <t>132157600</t>
  </si>
  <si>
    <t>132158600</t>
  </si>
  <si>
    <t>132160600</t>
  </si>
  <si>
    <t>132161600</t>
  </si>
  <si>
    <t>132162600</t>
  </si>
  <si>
    <t>132166600</t>
  </si>
  <si>
    <t>132167600</t>
  </si>
  <si>
    <t>139994600</t>
  </si>
  <si>
    <t>139996600</t>
  </si>
  <si>
    <t>139997600</t>
  </si>
  <si>
    <t>140000600</t>
  </si>
  <si>
    <t>14000431090</t>
  </si>
  <si>
    <t>12060481090</t>
  </si>
  <si>
    <t>12060581090</t>
  </si>
  <si>
    <t>12060771090</t>
  </si>
  <si>
    <t>12061071090</t>
  </si>
  <si>
    <t>12061171090</t>
  </si>
  <si>
    <t>12061271090</t>
  </si>
  <si>
    <t>12061371090</t>
  </si>
  <si>
    <t>12061771090</t>
  </si>
  <si>
    <t>12061871090</t>
  </si>
  <si>
    <t>12061971090</t>
  </si>
  <si>
    <t>12062071090</t>
  </si>
  <si>
    <t>120001800</t>
  </si>
  <si>
    <t>120728800</t>
  </si>
  <si>
    <t>120752800</t>
  </si>
  <si>
    <t>120799800</t>
  </si>
  <si>
    <t>14110071000</t>
  </si>
  <si>
    <t>14110181090</t>
  </si>
  <si>
    <t>160913601160</t>
  </si>
  <si>
    <t>161012701160</t>
  </si>
  <si>
    <t>161205301160</t>
  </si>
  <si>
    <t>161212301160</t>
  </si>
  <si>
    <t>1612154011643</t>
  </si>
  <si>
    <t>1612164011643</t>
  </si>
  <si>
    <t>1612174011643</t>
  </si>
  <si>
    <t>1612184011643</t>
  </si>
  <si>
    <t>161305501160</t>
  </si>
  <si>
    <t>161312501160</t>
  </si>
  <si>
    <t>1616054011642</t>
  </si>
  <si>
    <t>1616124011642</t>
  </si>
  <si>
    <t>162006701160</t>
  </si>
  <si>
    <t>1620074011641</t>
  </si>
  <si>
    <t>162008601160</t>
  </si>
  <si>
    <t>162009701160</t>
  </si>
  <si>
    <t>162021701160</t>
  </si>
  <si>
    <t>162022601160</t>
  </si>
  <si>
    <t>1620234011641</t>
  </si>
  <si>
    <t>162025701160</t>
  </si>
  <si>
    <t>162029701160</t>
  </si>
  <si>
    <t>1620314011641</t>
  </si>
  <si>
    <t>162032501160</t>
  </si>
  <si>
    <t>162033301160</t>
  </si>
  <si>
    <t>162034301160</t>
  </si>
  <si>
    <t>1620364011642</t>
  </si>
  <si>
    <t>1630084011641</t>
  </si>
  <si>
    <t>164008501160</t>
  </si>
  <si>
    <t>164019501160</t>
  </si>
  <si>
    <t>180001500</t>
  </si>
  <si>
    <t>180005500</t>
  </si>
  <si>
    <t>180002500</t>
  </si>
  <si>
    <t>180003500</t>
  </si>
  <si>
    <t>180004500</t>
  </si>
  <si>
    <t>1301001300</t>
  </si>
  <si>
    <t>1500012000</t>
  </si>
  <si>
    <t>1500042000</t>
  </si>
  <si>
    <t>1500099000</t>
  </si>
  <si>
    <t>1670369900</t>
  </si>
  <si>
    <t>151001301160</t>
  </si>
  <si>
    <t>151002301240</t>
  </si>
  <si>
    <t>151003301160</t>
  </si>
  <si>
    <t>151004301160</t>
  </si>
  <si>
    <t>151101601160</t>
  </si>
  <si>
    <t>151104601160</t>
  </si>
  <si>
    <t>151201501160</t>
  </si>
  <si>
    <t>151202501240</t>
  </si>
  <si>
    <t>151203501160</t>
  </si>
  <si>
    <t>151204501160</t>
  </si>
  <si>
    <t>160301301230</t>
  </si>
  <si>
    <t>160302301080</t>
  </si>
  <si>
    <t>1650059900</t>
  </si>
  <si>
    <t>1650069900</t>
  </si>
  <si>
    <t>1650079900</t>
  </si>
  <si>
    <t>165008701160</t>
  </si>
  <si>
    <t>165009701100</t>
  </si>
  <si>
    <t>165011701120</t>
  </si>
  <si>
    <t>1650169900</t>
  </si>
  <si>
    <t>1650179900</t>
  </si>
  <si>
    <t>1650209900</t>
  </si>
  <si>
    <t>1650219900</t>
  </si>
  <si>
    <t>165030701120</t>
  </si>
  <si>
    <t>165032701230</t>
  </si>
  <si>
    <t>165060701230</t>
  </si>
  <si>
    <t>165068701230</t>
  </si>
  <si>
    <t>165079701230</t>
  </si>
  <si>
    <t>165084701120</t>
  </si>
  <si>
    <t>165202701120</t>
  </si>
  <si>
    <t>1670079900</t>
  </si>
  <si>
    <t>167034701110</t>
  </si>
  <si>
    <t>1670379900</t>
  </si>
  <si>
    <t>1650019900</t>
  </si>
  <si>
    <t>1650039900</t>
  </si>
  <si>
    <t>1650049900</t>
  </si>
  <si>
    <t>165014701110</t>
  </si>
  <si>
    <t>1650339900</t>
  </si>
  <si>
    <t>1652159900</t>
  </si>
  <si>
    <t>1670149900</t>
  </si>
  <si>
    <t>1670399900</t>
  </si>
  <si>
    <t>160901601160</t>
  </si>
  <si>
    <t>160903601160</t>
  </si>
  <si>
    <t>160905601160</t>
  </si>
  <si>
    <t>160906601160</t>
  </si>
  <si>
    <t>160907601160</t>
  </si>
  <si>
    <t>160916601160</t>
  </si>
  <si>
    <t>161000701160</t>
  </si>
  <si>
    <t>161001701160</t>
  </si>
  <si>
    <t>161006701160</t>
  </si>
  <si>
    <t>161007701160</t>
  </si>
  <si>
    <t>161008701160</t>
  </si>
  <si>
    <t>161009701160</t>
  </si>
  <si>
    <t>1611014011641</t>
  </si>
  <si>
    <t>1611024011641</t>
  </si>
  <si>
    <t>1611034011641</t>
  </si>
  <si>
    <t>1611054011641</t>
  </si>
  <si>
    <t>1611064011641</t>
  </si>
  <si>
    <t>1611114011641</t>
  </si>
  <si>
    <t>161200301160</t>
  </si>
  <si>
    <t>161202301160</t>
  </si>
  <si>
    <t>161209301160</t>
  </si>
  <si>
    <t>161210301160</t>
  </si>
  <si>
    <t>161211301160</t>
  </si>
  <si>
    <t>161214301160</t>
  </si>
  <si>
    <t>161300501160</t>
  </si>
  <si>
    <t>161302501160</t>
  </si>
  <si>
    <t>161309501160</t>
  </si>
  <si>
    <t>161310501160</t>
  </si>
  <si>
    <t>161311501160</t>
  </si>
  <si>
    <t>161316501160</t>
  </si>
  <si>
    <t>1106444012443</t>
  </si>
  <si>
    <t>192644012441</t>
  </si>
  <si>
    <t>19854601240</t>
  </si>
  <si>
    <t>1650184010242</t>
  </si>
  <si>
    <t>165022701150</t>
  </si>
  <si>
    <t>1650364010241</t>
  </si>
  <si>
    <t>165043701210</t>
  </si>
  <si>
    <t>165044401230</t>
  </si>
  <si>
    <t>165047401080</t>
  </si>
  <si>
    <t>165071401140</t>
  </si>
  <si>
    <t>165081401230</t>
  </si>
  <si>
    <t>165086401190</t>
  </si>
  <si>
    <t>165087401020</t>
  </si>
  <si>
    <t>161600401160</t>
  </si>
  <si>
    <t>161602401160</t>
  </si>
  <si>
    <t>161609401160</t>
  </si>
  <si>
    <t>161610401160</t>
  </si>
  <si>
    <t>161611401160</t>
  </si>
  <si>
    <t>161614401160</t>
  </si>
  <si>
    <t>1670019000</t>
  </si>
  <si>
    <t>1670029000</t>
  </si>
  <si>
    <t>1670039000</t>
  </si>
  <si>
    <t>1670059000</t>
  </si>
  <si>
    <t>1999999000</t>
  </si>
  <si>
    <t>162500601060</t>
  </si>
  <si>
    <t>165015601070</t>
  </si>
  <si>
    <t>165029601050</t>
  </si>
  <si>
    <t>165031601130</t>
  </si>
  <si>
    <t>165035501230</t>
  </si>
  <si>
    <t>165049601130</t>
  </si>
  <si>
    <t>165052601050</t>
  </si>
  <si>
    <t>165058601130</t>
  </si>
  <si>
    <t>165059601130</t>
  </si>
  <si>
    <t>165072401230</t>
  </si>
  <si>
    <t>167010601130</t>
  </si>
  <si>
    <t>167023601130</t>
  </si>
  <si>
    <t>167024601130</t>
  </si>
  <si>
    <t>167025601050</t>
  </si>
  <si>
    <t>167027601010</t>
  </si>
  <si>
    <t>167029601130</t>
  </si>
  <si>
    <t>162600401160</t>
  </si>
  <si>
    <t>162601401160</t>
  </si>
  <si>
    <t>162603401160</t>
  </si>
  <si>
    <t>162604401160</t>
  </si>
  <si>
    <t>162605401160</t>
  </si>
  <si>
    <t>162606401160</t>
  </si>
  <si>
    <t>122285200</t>
  </si>
  <si>
    <t>132125600</t>
  </si>
  <si>
    <t>132143600</t>
  </si>
  <si>
    <t>132165600</t>
  </si>
  <si>
    <t>131005600</t>
  </si>
  <si>
    <t>132084600</t>
  </si>
  <si>
    <t>1620104011641</t>
  </si>
  <si>
    <t>1670359900</t>
  </si>
  <si>
    <t>151102601160</t>
  </si>
  <si>
    <t>165038701110</t>
  </si>
  <si>
    <t>167011991160</t>
  </si>
  <si>
    <t>167020501240</t>
  </si>
  <si>
    <t>165220601240</t>
  </si>
  <si>
    <t>197574012441</t>
  </si>
  <si>
    <t>165056601130</t>
  </si>
  <si>
    <t>122303200</t>
  </si>
  <si>
    <t>130130600</t>
  </si>
  <si>
    <t>130236600</t>
  </si>
  <si>
    <t>131075600</t>
  </si>
  <si>
    <t>131089600</t>
  </si>
  <si>
    <t>131198600</t>
  </si>
  <si>
    <t>132046600</t>
  </si>
  <si>
    <t>132151600</t>
  </si>
  <si>
    <t>131194600</t>
  </si>
  <si>
    <t>162030401160</t>
  </si>
  <si>
    <t>165013701120</t>
  </si>
  <si>
    <t>165024701120</t>
  </si>
  <si>
    <t>1650289900</t>
  </si>
  <si>
    <t>1650619900</t>
  </si>
  <si>
    <t>167026601050</t>
  </si>
  <si>
    <t>210000100</t>
  </si>
  <si>
    <t>21000511200</t>
  </si>
  <si>
    <t>21001011220</t>
  </si>
  <si>
    <t>21001111220</t>
  </si>
  <si>
    <t>211000200</t>
  </si>
  <si>
    <t>21250031180</t>
  </si>
  <si>
    <t>21251031180</t>
  </si>
  <si>
    <t>21251531180</t>
  </si>
  <si>
    <t>216000500</t>
  </si>
  <si>
    <t>216025500</t>
  </si>
  <si>
    <t>216050500</t>
  </si>
  <si>
    <t>220000600</t>
  </si>
  <si>
    <t>22010561030</t>
  </si>
  <si>
    <t>221010800</t>
  </si>
  <si>
    <t>221020800</t>
  </si>
  <si>
    <t>221025800</t>
  </si>
  <si>
    <t>222005900</t>
  </si>
  <si>
    <t>224000800</t>
  </si>
  <si>
    <t>224017800</t>
  </si>
  <si>
    <t>224018800</t>
  </si>
  <si>
    <t>22550371090</t>
  </si>
  <si>
    <t>22550471090</t>
  </si>
  <si>
    <t>22550571090</t>
  </si>
  <si>
    <t>22550671090</t>
  </si>
  <si>
    <t>22550771090</t>
  </si>
  <si>
    <t>22550871090</t>
  </si>
  <si>
    <t>22550971090</t>
  </si>
  <si>
    <t>22551071090</t>
  </si>
  <si>
    <t>22551171090</t>
  </si>
  <si>
    <t>22551271090</t>
  </si>
  <si>
    <t>22551371090</t>
  </si>
  <si>
    <t>227020800</t>
  </si>
  <si>
    <t>2300001000</t>
  </si>
  <si>
    <t>2300101000</t>
  </si>
  <si>
    <t>2300111000</t>
  </si>
  <si>
    <t>2300121000</t>
  </si>
  <si>
    <t>2300131000</t>
  </si>
  <si>
    <t>2300141000</t>
  </si>
  <si>
    <t>2300501100</t>
  </si>
  <si>
    <t>2300901100</t>
  </si>
  <si>
    <t>2300911100</t>
  </si>
  <si>
    <t>2350001300</t>
  </si>
  <si>
    <t>2350011300</t>
  </si>
  <si>
    <t>2400002000</t>
  </si>
  <si>
    <t>270005501160</t>
  </si>
  <si>
    <t>270010501160</t>
  </si>
  <si>
    <t>270015501160</t>
  </si>
  <si>
    <t>270020501160</t>
  </si>
  <si>
    <t>270024501160</t>
  </si>
  <si>
    <t>270025501160</t>
  </si>
  <si>
    <t>270030501160</t>
  </si>
  <si>
    <t>270035501160</t>
  </si>
  <si>
    <t>270040501240</t>
  </si>
  <si>
    <t>270050501240</t>
  </si>
  <si>
    <t>270055501240</t>
  </si>
  <si>
    <t>270060501240</t>
  </si>
  <si>
    <t>270065501250</t>
  </si>
  <si>
    <t>270070501250</t>
  </si>
  <si>
    <t>270076501230</t>
  </si>
  <si>
    <t>270091501230</t>
  </si>
  <si>
    <t>2700959900</t>
  </si>
  <si>
    <t>270100501190</t>
  </si>
  <si>
    <t>270105501260</t>
  </si>
  <si>
    <t>272005601160</t>
  </si>
  <si>
    <t>272010601160</t>
  </si>
  <si>
    <t>272020601160</t>
  </si>
  <si>
    <t>272024601160</t>
  </si>
  <si>
    <t>272025601160</t>
  </si>
  <si>
    <t>272030601160</t>
  </si>
  <si>
    <t>272040601240</t>
  </si>
  <si>
    <t>272070601130</t>
  </si>
  <si>
    <t>272080601130</t>
  </si>
  <si>
    <t>272200601130</t>
  </si>
  <si>
    <t>272205601060</t>
  </si>
  <si>
    <t>272220601130</t>
  </si>
  <si>
    <t>275005301160</t>
  </si>
  <si>
    <t>275010301160</t>
  </si>
  <si>
    <t>275011301160</t>
  </si>
  <si>
    <t>275020301160</t>
  </si>
  <si>
    <t>275024301160</t>
  </si>
  <si>
    <t>275025301160</t>
  </si>
  <si>
    <t>275030301160</t>
  </si>
  <si>
    <t>275031301160</t>
  </si>
  <si>
    <t>275035301160</t>
  </si>
  <si>
    <t>275065301270</t>
  </si>
  <si>
    <t>275070301270</t>
  </si>
  <si>
    <t>280005701160</t>
  </si>
  <si>
    <t>280010701160</t>
  </si>
  <si>
    <t>280011701160</t>
  </si>
  <si>
    <t>280020701160</t>
  </si>
  <si>
    <t>280025701160</t>
  </si>
  <si>
    <t>280030701160</t>
  </si>
  <si>
    <t>280031701160</t>
  </si>
  <si>
    <t>280040701240</t>
  </si>
  <si>
    <t>2800619900</t>
  </si>
  <si>
    <t>2800807000</t>
  </si>
  <si>
    <t>2800959900</t>
  </si>
  <si>
    <t>2801109900</t>
  </si>
  <si>
    <t>280210701020</t>
  </si>
  <si>
    <t>280220701020</t>
  </si>
  <si>
    <t>2802509900</t>
  </si>
  <si>
    <t>2802607000</t>
  </si>
  <si>
    <t>2802619900</t>
  </si>
  <si>
    <t>2910009000</t>
  </si>
  <si>
    <t>2802559000</t>
  </si>
  <si>
    <t>2999993000</t>
  </si>
  <si>
    <t>2999995000</t>
  </si>
  <si>
    <t>2999996000</t>
  </si>
  <si>
    <t>2999997000</t>
  </si>
  <si>
    <t>221000800</t>
  </si>
  <si>
    <t>221016800</t>
  </si>
  <si>
    <t>270017501160</t>
  </si>
  <si>
    <t>270045501240</t>
  </si>
  <si>
    <t>270075501240</t>
  </si>
  <si>
    <t>272015601160</t>
  </si>
  <si>
    <t>272045601240</t>
  </si>
  <si>
    <t>272050601240</t>
  </si>
  <si>
    <t>272055601240</t>
  </si>
  <si>
    <t>272065601240</t>
  </si>
  <si>
    <t>275017301160</t>
  </si>
  <si>
    <t>275040301240</t>
  </si>
  <si>
    <t>275045301240</t>
  </si>
  <si>
    <t>275050301240</t>
  </si>
  <si>
    <t>275055301240</t>
  </si>
  <si>
    <t>280016701160</t>
  </si>
  <si>
    <t>280045701240</t>
  </si>
  <si>
    <t>280050701240</t>
  </si>
  <si>
    <t>280055701240</t>
  </si>
  <si>
    <t>280065701240</t>
  </si>
  <si>
    <t>280070701240</t>
  </si>
  <si>
    <t>280075701240</t>
  </si>
  <si>
    <t>270205501250</t>
  </si>
  <si>
    <t>272060601240</t>
  </si>
  <si>
    <t>275060301240</t>
  </si>
  <si>
    <t>2900208800</t>
  </si>
  <si>
    <t>should be</t>
  </si>
  <si>
    <t>books</t>
  </si>
  <si>
    <t>280060701240</t>
  </si>
  <si>
    <t>165085701210</t>
  </si>
  <si>
    <t>1670049000</t>
  </si>
  <si>
    <t>110645701240</t>
  </si>
  <si>
    <t>19855701240</t>
  </si>
  <si>
    <t>165073601050</t>
  </si>
  <si>
    <t>165082501190</t>
  </si>
  <si>
    <t>165083501190</t>
  </si>
  <si>
    <t>165057501160</t>
  </si>
  <si>
    <t>165201501250</t>
  </si>
  <si>
    <t>2600704011642</t>
  </si>
  <si>
    <t>270016501160</t>
  </si>
  <si>
    <t>165019701110</t>
  </si>
  <si>
    <t>1626024011643</t>
  </si>
  <si>
    <t>151103601160</t>
  </si>
  <si>
    <t>התחיבות לתמלוגים</t>
  </si>
  <si>
    <t>1300001000</t>
  </si>
  <si>
    <t>11001331040</t>
  </si>
  <si>
    <t>פקדון אשראי 1 1670001+3000001</t>
  </si>
  <si>
    <t>פקדון שכ"ד שותפות נכסי הארבעה</t>
  </si>
  <si>
    <t>פקדון אשראי 2  1230001</t>
  </si>
  <si>
    <t>NETPOLEON SOLUTIONS PTE LTD</t>
  </si>
  <si>
    <t>156.ריהוט</t>
  </si>
  <si>
    <t>שיפורים במושכר קומה 27</t>
  </si>
  <si>
    <t>157.ריהוט - פחת נצבר</t>
  </si>
  <si>
    <t>זק.השתלמות שיווק</t>
  </si>
  <si>
    <t>שווי מתנות מוצר</t>
  </si>
  <si>
    <t>VP Budget COS  Team outing cs Ran ramati</t>
  </si>
  <si>
    <t>הוצ גיוס עובדים HR recruting</t>
  </si>
  <si>
    <t>VP Budget R&amp;D Ron Team outing Product</t>
  </si>
  <si>
    <t>ניתוח שוק</t>
  </si>
  <si>
    <t>QBR/SKO IL (Kikoff Sales) 2021-22</t>
  </si>
  <si>
    <t>Linkedin - Sales Navigator</t>
  </si>
  <si>
    <t>70016 Sales:Severance</t>
  </si>
  <si>
    <t>70080 Sales:Shipping</t>
  </si>
  <si>
    <t>70085 Sales:Outside Services</t>
  </si>
  <si>
    <t>75100 Client Services:Recruiting</t>
  </si>
  <si>
    <t>80215 General and Administrative:Professional Fees:Legal</t>
  </si>
  <si>
    <t>270080501250</t>
  </si>
  <si>
    <t>270085501250</t>
  </si>
  <si>
    <t>275100301190</t>
  </si>
  <si>
    <t>280215701100</t>
  </si>
  <si>
    <t>115907400</t>
  </si>
  <si>
    <t>122273600</t>
  </si>
  <si>
    <t>1612194011643</t>
  </si>
  <si>
    <t>162011601160</t>
  </si>
  <si>
    <t>1620354011642</t>
  </si>
  <si>
    <t>165067301240</t>
  </si>
  <si>
    <t>1650257000</t>
  </si>
  <si>
    <t>165075401140</t>
  </si>
  <si>
    <t>165051601070</t>
  </si>
  <si>
    <t>1670229900</t>
  </si>
  <si>
    <t>ריהוט ומוצרי חשמל קומה 27</t>
  </si>
  <si>
    <t>מחשבים וציוד מחשובי</t>
  </si>
  <si>
    <t>Wiggin and Dana LLP</t>
  </si>
  <si>
    <t>Google Ireland Limited</t>
  </si>
  <si>
    <t>KuppingerCole Analysts AG</t>
  </si>
  <si>
    <t>זק. השתלמות מוצר</t>
  </si>
  <si>
    <t>דמי חברות</t>
  </si>
  <si>
    <t>ביקורת וייעוץ רו"ח</t>
  </si>
  <si>
    <t>דוחות מס ירון</t>
  </si>
  <si>
    <t>Software tools R&amp;D</t>
  </si>
  <si>
    <t>72075 Marketing:Office supplies</t>
  </si>
  <si>
    <t>75095 Client Services:Computer and Equipment</t>
  </si>
  <si>
    <t>80060 General and Administrative:Hotel</t>
  </si>
  <si>
    <t>115908400</t>
  </si>
  <si>
    <t>131170600</t>
  </si>
  <si>
    <t>132146600</t>
  </si>
  <si>
    <t>1640204011642</t>
  </si>
  <si>
    <t>1650639900</t>
  </si>
  <si>
    <t>165069701230</t>
  </si>
  <si>
    <t>Training G&amp;A</t>
  </si>
  <si>
    <t>161114701230</t>
  </si>
  <si>
    <t>167038501230</t>
  </si>
  <si>
    <t>Bytes Software Services Ltd</t>
  </si>
  <si>
    <t>SoftwareONE UK Ltd</t>
  </si>
  <si>
    <t>TRAFFORDIT</t>
  </si>
  <si>
    <t>שווי טיסות הנהלה</t>
  </si>
  <si>
    <t>שווי טיסות מכירות</t>
  </si>
  <si>
    <t>שווי טיסות שירות לקוחות</t>
  </si>
  <si>
    <t>סמינרים כנסים סדנאות HR מ1.1.23</t>
  </si>
  <si>
    <t>VP Budget G&amp;A HR Team outing</t>
  </si>
  <si>
    <t>ביטוח עסק</t>
  </si>
  <si>
    <t>122283200</t>
  </si>
  <si>
    <t>122304200</t>
  </si>
  <si>
    <t>132147600</t>
  </si>
  <si>
    <t>162004701160</t>
  </si>
  <si>
    <t>164021501160</t>
  </si>
  <si>
    <t>164022301160</t>
  </si>
  <si>
    <t>165045701120</t>
  </si>
  <si>
    <t>165077701120</t>
  </si>
  <si>
    <t>165205701110</t>
  </si>
  <si>
    <t>72225 Marketing:Other Marketing Costs:Website</t>
  </si>
  <si>
    <t>80230 General and Administrative:Professional Fees:Audit and Tax</t>
  </si>
  <si>
    <t>80257 General and Administrative:State and Federal Penalties and Fees</t>
  </si>
  <si>
    <t>272075601130</t>
  </si>
  <si>
    <t>275095301270</t>
  </si>
  <si>
    <t>272225601130</t>
  </si>
  <si>
    <t>280230701110</t>
  </si>
  <si>
    <t>2802578800</t>
  </si>
  <si>
    <t>2160301000</t>
  </si>
  <si>
    <t>Paligo</t>
  </si>
  <si>
    <t>131153600</t>
  </si>
  <si>
    <t>221030700</t>
  </si>
  <si>
    <t>Other G&amp;A</t>
  </si>
  <si>
    <t>פקדון דולרי</t>
  </si>
  <si>
    <t>בנק הפועלים AUD</t>
  </si>
  <si>
    <t>בנק הפועלים SGD</t>
  </si>
  <si>
    <t>Cyber Security Africa Distribution</t>
  </si>
  <si>
    <t>SER S.p.A</t>
  </si>
  <si>
    <t>לא בשימוש שייך ל(Optus Adminis )Optus Systems</t>
  </si>
  <si>
    <t>ציוד אלקטרוני שרתים server ציוד היקפי</t>
  </si>
  <si>
    <t>איי דיגיטל סטור בע"מ30.11.23</t>
  </si>
  <si>
    <t>מיתר,  30.11.23ליקוורניק, גבע, לשם, טל</t>
  </si>
  <si>
    <t>היי ביז בע"מ הייטקזון</t>
  </si>
  <si>
    <t>וואלט אנטרפריזס ישראל בע"מ 31/08/2023</t>
  </si>
  <si>
    <t>חיון טכנולוגיות בע"מ</t>
  </si>
  <si>
    <t>חזיבנק דיזיין 30/09/2023</t>
  </si>
  <si>
    <t>איזי גזיבו בע"מ  2%</t>
  </si>
  <si>
    <t>monday.com לא בשימוש</t>
  </si>
  <si>
    <t>BNP MEDIA</t>
  </si>
  <si>
    <t>מבשלים חוויה - יניב פרטוש תמיר בע"מ</t>
  </si>
  <si>
    <t>FLANDERS CLASSICS NV</t>
  </si>
  <si>
    <t>קאבר טק 30.9.23 בע"מ</t>
  </si>
  <si>
    <t>Stichting IDnext Association  Idnext L&amp;L</t>
  </si>
  <si>
    <t>טין טין הפקות לבדוק אישור ואירועים גרון יעל</t>
  </si>
  <si>
    <t>ריברי טכנולוגיות בע"מ</t>
  </si>
  <si>
    <t>PHILIPPINE INSTITUTE OF CYBER SECURITY PROFESSIO</t>
  </si>
  <si>
    <t>הפרשה לעודפות 2021</t>
  </si>
  <si>
    <t>בונוס הוצאות מראש ז"ק</t>
  </si>
  <si>
    <t>ניצן גיא</t>
  </si>
  <si>
    <t>יניב שלם</t>
  </si>
  <si>
    <t>זק.השתלמות שירות לקוחות</t>
  </si>
  <si>
    <t>65072C</t>
  </si>
  <si>
    <t>EMEA Commission Martin 9820</t>
  </si>
  <si>
    <t>65072S</t>
  </si>
  <si>
    <t>EMEA Salary Martin 9820</t>
  </si>
  <si>
    <t>65078B</t>
  </si>
  <si>
    <t>Singapore Nethaniel Lew Bonus 15767</t>
  </si>
  <si>
    <t>65078C</t>
  </si>
  <si>
    <t>Singapore Nethaniel Lew Commission15767</t>
  </si>
  <si>
    <t>65078E</t>
  </si>
  <si>
    <t>Singapore Nethaniel Lew Exp15767</t>
  </si>
  <si>
    <t>65078S</t>
  </si>
  <si>
    <t>Singapore Nethaniel Lew 15767</t>
  </si>
  <si>
    <t>65079B</t>
  </si>
  <si>
    <t>UK Nick Colin Bonus 14906</t>
  </si>
  <si>
    <t>65079C</t>
  </si>
  <si>
    <t>UK Nick Colin Commision14906</t>
  </si>
  <si>
    <t>65079E</t>
  </si>
  <si>
    <t>UK Nick Colin Exp 14906</t>
  </si>
  <si>
    <t>65079S</t>
  </si>
  <si>
    <t>UK Nick Colin Salary 14906</t>
  </si>
  <si>
    <t>65080E</t>
  </si>
  <si>
    <t>Australia Sales Exp 18967</t>
  </si>
  <si>
    <t>65080S</t>
  </si>
  <si>
    <t>Australia Sales Salary 18967</t>
  </si>
  <si>
    <t>65081E</t>
  </si>
  <si>
    <t>Australia Sales Exp 18972</t>
  </si>
  <si>
    <t>65081S</t>
  </si>
  <si>
    <t>Australia Salary 18972</t>
  </si>
  <si>
    <t>65084C</t>
  </si>
  <si>
    <t>Netherlands Sales Commission 22536</t>
  </si>
  <si>
    <t>65084E</t>
  </si>
  <si>
    <t>Netherlands Sales Exp 22536</t>
  </si>
  <si>
    <t>65084S</t>
  </si>
  <si>
    <t>Netherlands Sales Salary 22536</t>
  </si>
  <si>
    <t>65085C</t>
  </si>
  <si>
    <t>Germany Commission  24453</t>
  </si>
  <si>
    <t>65085S</t>
  </si>
  <si>
    <t>Germany Salary 24453</t>
  </si>
  <si>
    <t>65086B</t>
  </si>
  <si>
    <t>Singapore Bonus 17512</t>
  </si>
  <si>
    <t>65086E</t>
  </si>
  <si>
    <t>Singapore Exp 17512</t>
  </si>
  <si>
    <t>65086S</t>
  </si>
  <si>
    <t>Singapore Sales Salary 17512</t>
  </si>
  <si>
    <t>65087C</t>
  </si>
  <si>
    <t>UK Sales Commission 22529</t>
  </si>
  <si>
    <t>65087E</t>
  </si>
  <si>
    <t>UK Sales Exp 22529</t>
  </si>
  <si>
    <t>65087S</t>
  </si>
  <si>
    <t>UK Sales Salary 22529</t>
  </si>
  <si>
    <t>Papaya Management Fees</t>
  </si>
  <si>
    <t>65089C</t>
  </si>
  <si>
    <t>Australia Commission 18972+18967</t>
  </si>
  <si>
    <t>65091C</t>
  </si>
  <si>
    <t>Singapore Commission 17512</t>
  </si>
  <si>
    <t>65092C</t>
  </si>
  <si>
    <t>Singapore Commission 29675</t>
  </si>
  <si>
    <t>65092E</t>
  </si>
  <si>
    <t>Singapore Exp 29675</t>
  </si>
  <si>
    <t>65092S</t>
  </si>
  <si>
    <t>Singapore Salary 29675</t>
  </si>
  <si>
    <t>65093C</t>
  </si>
  <si>
    <t>Singapore Commission 29373</t>
  </si>
  <si>
    <t>65093E</t>
  </si>
  <si>
    <t>Singapore Exp 29373</t>
  </si>
  <si>
    <t>65093S</t>
  </si>
  <si>
    <t>Singapore Salary 29373</t>
  </si>
  <si>
    <t>65094C</t>
  </si>
  <si>
    <t>France Commission 28840</t>
  </si>
  <si>
    <t>65094E</t>
  </si>
  <si>
    <t>France Exp 28840</t>
  </si>
  <si>
    <t>65094S</t>
  </si>
  <si>
    <t>France Salary 28840</t>
  </si>
  <si>
    <t>65095C</t>
  </si>
  <si>
    <t>Luxembourg Commission 29388</t>
  </si>
  <si>
    <t>65095E</t>
  </si>
  <si>
    <t>Luxembourg Exp 29388</t>
  </si>
  <si>
    <t>65095S</t>
  </si>
  <si>
    <t>Luxembourg Salary 29388</t>
  </si>
  <si>
    <t>65096E</t>
  </si>
  <si>
    <t>UK Exp 27319</t>
  </si>
  <si>
    <t>65096S</t>
  </si>
  <si>
    <t>UK Salary 27319</t>
  </si>
  <si>
    <t>65097C</t>
  </si>
  <si>
    <t>Netherlands Commission 31430</t>
  </si>
  <si>
    <t>65097S</t>
  </si>
  <si>
    <t>Netherlands Salary 31430</t>
  </si>
  <si>
    <t>65098S</t>
  </si>
  <si>
    <t>Singapore Salary 32949</t>
  </si>
  <si>
    <t>65099S</t>
  </si>
  <si>
    <t>Australia Salary 33946</t>
  </si>
  <si>
    <t>65100E</t>
  </si>
  <si>
    <t>UK Exp 34988</t>
  </si>
  <si>
    <t>65100S</t>
  </si>
  <si>
    <t>UK Salary 34988</t>
  </si>
  <si>
    <t>65101C</t>
  </si>
  <si>
    <t>Malaysia Commission 31795</t>
  </si>
  <si>
    <t>65101S</t>
  </si>
  <si>
    <t>Malaysia Salary 31795</t>
  </si>
  <si>
    <t>65102S</t>
  </si>
  <si>
    <t>Germany Salary 38410</t>
  </si>
  <si>
    <t>60304C</t>
  </si>
  <si>
    <t>Commission Subtractors COS 6571</t>
  </si>
  <si>
    <t>60304E</t>
  </si>
  <si>
    <t>Outsourcing COS Exp 6571</t>
  </si>
  <si>
    <t>60304S</t>
  </si>
  <si>
    <t>Outsourcing COS Salary 6571</t>
  </si>
  <si>
    <t>הוצאות תמלוגים</t>
  </si>
  <si>
    <t>65073E</t>
  </si>
  <si>
    <t>Singapore Lawrence Leon Koon Exp 9135</t>
  </si>
  <si>
    <t>65073EC</t>
  </si>
  <si>
    <t>Singapore Commission Lawrence L  9135</t>
  </si>
  <si>
    <t>65073S</t>
  </si>
  <si>
    <t>Singapore Sales Lawrence Leon Koon Salary 9135</t>
  </si>
  <si>
    <t>הוצאה לא ידועה $</t>
  </si>
  <si>
    <t>Linkedin- Recruiter Lite HR</t>
  </si>
  <si>
    <t>ניהול אופציות ומניות Trust &amp; Stock Admin</t>
  </si>
  <si>
    <t>Company events כלל חברתי</t>
  </si>
  <si>
    <t>ביטוח דירקטורים + אחריות מקצועית</t>
  </si>
  <si>
    <t>אבטחה של שליחת קבצים דרך האינטרנט</t>
  </si>
  <si>
    <t>IT services &amp; licenses for EMEA</t>
  </si>
  <si>
    <t>קנסות</t>
  </si>
  <si>
    <t>הוצאות יבוא</t>
  </si>
  <si>
    <t>בונוס הנהלה</t>
  </si>
  <si>
    <t>בונוס פיתוח</t>
  </si>
  <si>
    <t>בונוס - שירות לקוחות</t>
  </si>
  <si>
    <t>עמלה- שירות לקוחות</t>
  </si>
  <si>
    <t>בונוס - מכירות</t>
  </si>
  <si>
    <t>עמלה- מכירות</t>
  </si>
  <si>
    <t>Ran Ramati  USA  31.10-6.11.22</t>
  </si>
  <si>
    <t>Roy Samocha South Africa 22-29.10.22</t>
  </si>
  <si>
    <t>Barak Hirsch  USA  21.10-1.11.22</t>
  </si>
  <si>
    <t>Udi Peled South Africa 24-29.10.22</t>
  </si>
  <si>
    <t>Ron Rasin USA 29.10-4.11.22</t>
  </si>
  <si>
    <t>Guy Sax USA 27.10-8.11.22</t>
  </si>
  <si>
    <t>Dana Ben Chail USA 31.10-8.11.22</t>
  </si>
  <si>
    <t>Liat Gavrieli  USA 31.10-5.11.22</t>
  </si>
  <si>
    <t>Eden Massad USA 31.10-6.11.22</t>
  </si>
  <si>
    <t>Rita Levinson Harel Poland 13-16.11.22</t>
  </si>
  <si>
    <t>Udi Peled UK 13-18.11.22 United Kingdom</t>
  </si>
  <si>
    <t>Jonathan Nativ USA  4-10.12.22</t>
  </si>
  <si>
    <t>Irena- Greece - 01.11-04.11.21</t>
  </si>
  <si>
    <t>Ron Rasin - Singapore - 02.04.22-08.04.22</t>
  </si>
  <si>
    <t>Udi Peled- Paris- 23.01-25.01.22</t>
  </si>
  <si>
    <t>Udi Peled- London- 07.02-09.02.22</t>
  </si>
  <si>
    <t>Udi Peled- London- 10.05-13.05.22</t>
  </si>
  <si>
    <t>Revital Aronis - Singapore - 02.04-08.04.22</t>
  </si>
  <si>
    <t>Tal Eun Habar - 10.05-13.05.22</t>
  </si>
  <si>
    <t>Daniel Bakshi - London - 10.05-13.05.22</t>
  </si>
  <si>
    <t>Jonathan Nativ - USA - 09.05-18.05.22</t>
  </si>
  <si>
    <t>Jonathan Nativ - USA - 05.06-11.06.22</t>
  </si>
  <si>
    <t>Yaron Kassner - Astralia - 28.05-04.06.22</t>
  </si>
  <si>
    <t>Yiftach Keshet - US+UK 03.05-15.05.22</t>
  </si>
  <si>
    <t>Yiftach Keshet - USA - 06.06-10.06.22</t>
  </si>
  <si>
    <t>Yiftach Keshet -Australia  25.7.22</t>
  </si>
  <si>
    <t>MICHAEL t-20.11-3.12.22Vegas</t>
  </si>
  <si>
    <t>SHIMON 20-28.6.22 Denver</t>
  </si>
  <si>
    <t>Yoav Iellin27.5-13.6.22 Australia USA+Visa</t>
  </si>
  <si>
    <t>Revital Aronis 8-9.4.22 Singapore</t>
  </si>
  <si>
    <t>YOAV IELLIN 9-13.6.22 San Francisco</t>
  </si>
  <si>
    <t>Anton sheikman USA 21-26.8.22</t>
  </si>
  <si>
    <t>Udi peled 3-7.7.22 London</t>
  </si>
  <si>
    <t>Ezra olman 2-8.7.22 Singapore Dubai</t>
  </si>
  <si>
    <t>Jonathan Nativ - USA 20-24.6.22</t>
  </si>
  <si>
    <t>Eyal Fried - New York -17.06-17.06.22</t>
  </si>
  <si>
    <t>Federica Manasse - UK - 19.06- 24.06.22</t>
  </si>
  <si>
    <t>Josh Schnitzer - USA - 10.07-16.07.22</t>
  </si>
  <si>
    <t>Revital Aronis- USA 4-11.6.22</t>
  </si>
  <si>
    <t>Hed Kovetz UK 10-14.5.22</t>
  </si>
  <si>
    <t>Yiftach Keshet - USA - 19-24.6.22</t>
  </si>
  <si>
    <t>נסיעה  SKO   2.2.22</t>
  </si>
  <si>
    <t>JEROME Munich 14-16 19-23.9.22</t>
  </si>
  <si>
    <t>CUNNINGHAM/JOHN PAUL USA 18-30.9.22</t>
  </si>
  <si>
    <t>JEROME London 3-7.7.22</t>
  </si>
  <si>
    <t>JEROME Utrecht 26-28.9.22 Netherland</t>
  </si>
  <si>
    <t>YIFTACH IL TLV 26-27.10.22</t>
  </si>
  <si>
    <t>DONALD HOFFMAN HARDIE IL TLV 22-27.10.22</t>
  </si>
  <si>
    <t>JEROME Antwerp 18-19.10-22 Utrecht 1-3.11-22</t>
  </si>
  <si>
    <t>JEROME Germany 3-6.10.22</t>
  </si>
  <si>
    <t>JEROME Germany 31.10.22 4.11.22</t>
  </si>
  <si>
    <t>JEROME Germany 13-16.11.22</t>
  </si>
  <si>
    <t>GRANT REXER IL TLV 22-29.10.22 מס עובדים</t>
  </si>
  <si>
    <t>ANTHONY UK London 11-14.12.22</t>
  </si>
  <si>
    <t>JEROME Hamburg 14.12.22</t>
  </si>
  <si>
    <t>Ran Ramati Singapore 2.7-8.7.22</t>
  </si>
  <si>
    <t>Dana sade USA 18-27.6.22</t>
  </si>
  <si>
    <t>Gal Sadeh USA 5-15.8.22</t>
  </si>
  <si>
    <t>Dor Segal USA 9.8-1.9.22</t>
  </si>
  <si>
    <t>Liav Elisha USA 10.8-1.9.22</t>
  </si>
  <si>
    <t>Yehonatan Zlotnik USA 10.8-19.8.22</t>
  </si>
  <si>
    <t>Revital Aronis - USA 24.8-1.9.22</t>
  </si>
  <si>
    <t>Guy sax- Vegas 21.8-14.9.22</t>
  </si>
  <si>
    <t>Irina M USA 21-28.8.22</t>
  </si>
  <si>
    <t>Yiftach Keshet Australia 24.8-5.9.22</t>
  </si>
  <si>
    <t>Elad Mizrahi USA 20.11-3.12.22</t>
  </si>
  <si>
    <t>Daniel Ziv USA 20.11-3.12.22</t>
  </si>
  <si>
    <t>Alon Kushnir USA 27.11-3.12.22</t>
  </si>
  <si>
    <t>Ben Levin USA 27.11-3.12.22</t>
  </si>
  <si>
    <t>Zev Brodsky USA 21.8-27.8.22</t>
  </si>
  <si>
    <t>Jonathan Nativ - USA -21-24.8.22</t>
  </si>
  <si>
    <t>Ron rasin USA 22-30.9.22</t>
  </si>
  <si>
    <t>Tali Ovadia Singapore 17-22.10.22</t>
  </si>
  <si>
    <t>Revital Aronis - USA 29.10-4.11.22</t>
  </si>
  <si>
    <t>Jonathan Nativ USA  7-11.11.22</t>
  </si>
  <si>
    <t>Udi Peled Thailand 25-26.8.22</t>
  </si>
  <si>
    <t>Udi Peled Singapore 28-31.8.22</t>
  </si>
  <si>
    <t>Ezra Olman USA  19.11-1.12.22</t>
  </si>
  <si>
    <t>Eran Silverman United Kingdom 23.10-1.11.22</t>
  </si>
  <si>
    <t>Motti Bukai USA 23-31.10.22</t>
  </si>
  <si>
    <t>VP Budget R&amp;D labs Yaron Team outing</t>
  </si>
  <si>
    <t>בונוס - מוצר</t>
  </si>
  <si>
    <t>שירותי תמחור</t>
  </si>
  <si>
    <t>Webinars</t>
  </si>
  <si>
    <t>Italy conference exp- Israeli workers 26-29.5.22</t>
  </si>
  <si>
    <t>Italy conference expenses - Global 26-29.5.22</t>
  </si>
  <si>
    <t>Marketing Global meeting-Israeli worker16-19.7.2</t>
  </si>
  <si>
    <t>Marketing Global meeting-Global worker16-19.7.22</t>
  </si>
  <si>
    <t>QBR Singapore 19-22.10.22</t>
  </si>
  <si>
    <t>QBR IL 11-15.7.22</t>
  </si>
  <si>
    <t>QBR IL 10-13.10.22</t>
  </si>
  <si>
    <t>Referral Fee</t>
  </si>
  <si>
    <t>65065C</t>
  </si>
  <si>
    <t>Commission Subtractors Sales 4270</t>
  </si>
  <si>
    <t>65065E</t>
  </si>
  <si>
    <t>Singapore Exp 4270</t>
  </si>
  <si>
    <t>65065S</t>
  </si>
  <si>
    <t>Singapore Salary 4270</t>
  </si>
  <si>
    <t>בונוס לאבס</t>
  </si>
  <si>
    <t>עמלה- לאבס</t>
  </si>
  <si>
    <t>YTD 2022</t>
  </si>
  <si>
    <t>21015 Accrued Liabilities US:Commissions</t>
  </si>
  <si>
    <t>24500 Deferred Taxes</t>
  </si>
  <si>
    <t>60005 Engineering:Salaries</t>
  </si>
  <si>
    <t>60010 Engineering:Bonus</t>
  </si>
  <si>
    <t>60017 Engineering:Draw</t>
  </si>
  <si>
    <t>60020 Engineering:Vacation Expense</t>
  </si>
  <si>
    <t>60024 Engineering:Wellness Benefit</t>
  </si>
  <si>
    <t>60025 Engineering:Health and Dental</t>
  </si>
  <si>
    <t>60030 Engineering:Employer Payroll Taxes</t>
  </si>
  <si>
    <t>60031 Engineering:Employer Payroll Taxes:Accrued Employer Payroll Taxes</t>
  </si>
  <si>
    <t>60040 Engineering:Travel</t>
  </si>
  <si>
    <t>60050 Engineering:Meals - self</t>
  </si>
  <si>
    <t>60055 Engineering:Meals &amp; Entertainment</t>
  </si>
  <si>
    <t>60065 Engineering:Phone</t>
  </si>
  <si>
    <t>60075 Engineering:Office supplies</t>
  </si>
  <si>
    <t>60095 Engineering:Computer and Equipment</t>
  </si>
  <si>
    <t>70011 Sales:Bonus:Accrued Bonus</t>
  </si>
  <si>
    <t>70018 Sales:Commissions:Accrued Commissions</t>
  </si>
  <si>
    <t>70021 Sales:Draw:Accrued Draw</t>
  </si>
  <si>
    <t>70031 Sales:Employer Payroll Taxes:Accrued  Employer Payroll Taxes</t>
  </si>
  <si>
    <t>72076 Marketing:Software tools and expense</t>
  </si>
  <si>
    <t>72095 Marketing:Computer and Equipment</t>
  </si>
  <si>
    <t>72210 Marketing:Other Marketing Costs:Outsourced Marketing</t>
  </si>
  <si>
    <t>75075 Client Services:Office supplies</t>
  </si>
  <si>
    <t>80225 General and Administrative:Professional Fees:Recruiting</t>
  </si>
  <si>
    <t>80256 Registration Fees- state and federal</t>
  </si>
  <si>
    <t>sales</t>
  </si>
  <si>
    <t>referral fees</t>
  </si>
  <si>
    <t>122274200</t>
  </si>
  <si>
    <t>122302200</t>
  </si>
  <si>
    <t>122305200</t>
  </si>
  <si>
    <t>135019700</t>
  </si>
  <si>
    <t>130165600</t>
  </si>
  <si>
    <t>130285600</t>
  </si>
  <si>
    <t>132137600</t>
  </si>
  <si>
    <t>132150600</t>
  </si>
  <si>
    <t>132152600</t>
  </si>
  <si>
    <t>132155600</t>
  </si>
  <si>
    <t>132163600</t>
  </si>
  <si>
    <t>132168600</t>
  </si>
  <si>
    <t>132170600</t>
  </si>
  <si>
    <t>120622700</t>
  </si>
  <si>
    <t>120788800</t>
  </si>
  <si>
    <t>120791800</t>
  </si>
  <si>
    <t>162012301160</t>
  </si>
  <si>
    <t>165072C501160</t>
  </si>
  <si>
    <t>165072S501160</t>
  </si>
  <si>
    <t>165078B301160</t>
  </si>
  <si>
    <t>165078C501160</t>
  </si>
  <si>
    <t>165078E501240</t>
  </si>
  <si>
    <t>165078S301160</t>
  </si>
  <si>
    <t>165079B501160</t>
  </si>
  <si>
    <t>165079C501160</t>
  </si>
  <si>
    <t>165079E501240</t>
  </si>
  <si>
    <t>165079S501160</t>
  </si>
  <si>
    <t>165080E501240</t>
  </si>
  <si>
    <t>165080S501160</t>
  </si>
  <si>
    <t>165081E501240</t>
  </si>
  <si>
    <t>165081S501160</t>
  </si>
  <si>
    <t>165084C501160</t>
  </si>
  <si>
    <t>165084E501240</t>
  </si>
  <si>
    <t>165084S501160</t>
  </si>
  <si>
    <t>165085C501160</t>
  </si>
  <si>
    <t>165085S501160</t>
  </si>
  <si>
    <t>165086B501160</t>
  </si>
  <si>
    <t>165086E501240</t>
  </si>
  <si>
    <t>165086S501160</t>
  </si>
  <si>
    <t>165087C501160</t>
  </si>
  <si>
    <t>165087E501240</t>
  </si>
  <si>
    <t>165087S501160</t>
  </si>
  <si>
    <t>165088501160</t>
  </si>
  <si>
    <t>165089C501160</t>
  </si>
  <si>
    <t>165091C501160</t>
  </si>
  <si>
    <t>165092C501160</t>
  </si>
  <si>
    <t>165092E501240</t>
  </si>
  <si>
    <t>165092S501160</t>
  </si>
  <si>
    <t>165093C501160</t>
  </si>
  <si>
    <t>165093E501240</t>
  </si>
  <si>
    <t>165093S501160</t>
  </si>
  <si>
    <t>165094C501160</t>
  </si>
  <si>
    <t>165094E501240</t>
  </si>
  <si>
    <t>165094S501160</t>
  </si>
  <si>
    <t>165095C501160</t>
  </si>
  <si>
    <t>165095E501240</t>
  </si>
  <si>
    <t>165095S501160</t>
  </si>
  <si>
    <t>165096E601240</t>
  </si>
  <si>
    <t>165096S601160</t>
  </si>
  <si>
    <t>165097C501160</t>
  </si>
  <si>
    <t>165097S501160</t>
  </si>
  <si>
    <t>165098S501160</t>
  </si>
  <si>
    <t>165099S501160</t>
  </si>
  <si>
    <t>165100E601240</t>
  </si>
  <si>
    <t>165100S601160</t>
  </si>
  <si>
    <t>165101C501160</t>
  </si>
  <si>
    <t>165101S501160</t>
  </si>
  <si>
    <t>165102S501160</t>
  </si>
  <si>
    <t>160304C301160</t>
  </si>
  <si>
    <t>160304E301160</t>
  </si>
  <si>
    <t>160304S301160</t>
  </si>
  <si>
    <t>160305301270</t>
  </si>
  <si>
    <t>165073E501240</t>
  </si>
  <si>
    <t>165073EC501160</t>
  </si>
  <si>
    <t>165073S501160</t>
  </si>
  <si>
    <t>160602601050</t>
  </si>
  <si>
    <t>165040701190</t>
  </si>
  <si>
    <t>1650709900</t>
  </si>
  <si>
    <t>1650789900</t>
  </si>
  <si>
    <t>165080401210</t>
  </si>
  <si>
    <t>167021701110</t>
  </si>
  <si>
    <t>167012401230</t>
  </si>
  <si>
    <t>161002701160</t>
  </si>
  <si>
    <t>161113401160</t>
  </si>
  <si>
    <t>161213301160</t>
  </si>
  <si>
    <t>161220301160</t>
  </si>
  <si>
    <t>161313501160</t>
  </si>
  <si>
    <t>161318501160</t>
  </si>
  <si>
    <t>110027301240</t>
  </si>
  <si>
    <t>110052301240</t>
  </si>
  <si>
    <t>110054401240</t>
  </si>
  <si>
    <t>110260501240</t>
  </si>
  <si>
    <t>1102614012442</t>
  </si>
  <si>
    <t>110285501240</t>
  </si>
  <si>
    <t>110286701240</t>
  </si>
  <si>
    <t>110287701240</t>
  </si>
  <si>
    <t>110360701240</t>
  </si>
  <si>
    <t>110558501240</t>
  </si>
  <si>
    <t>110643501240</t>
  </si>
  <si>
    <t>110895501240</t>
  </si>
  <si>
    <t>162130701240</t>
  </si>
  <si>
    <t>1622014012442</t>
  </si>
  <si>
    <t>162202501240</t>
  </si>
  <si>
    <t>162203501240</t>
  </si>
  <si>
    <t>162204501240</t>
  </si>
  <si>
    <t>1622054012442</t>
  </si>
  <si>
    <t>1622064012442</t>
  </si>
  <si>
    <t>162207501240</t>
  </si>
  <si>
    <t>162208501240</t>
  </si>
  <si>
    <t>162209501240</t>
  </si>
  <si>
    <t>1622104012443</t>
  </si>
  <si>
    <t>162211601240</t>
  </si>
  <si>
    <t>162212601240</t>
  </si>
  <si>
    <t>162214601240</t>
  </si>
  <si>
    <t>162220301240</t>
  </si>
  <si>
    <t>1622234012442</t>
  </si>
  <si>
    <t>162224401240</t>
  </si>
  <si>
    <t>1622254012442</t>
  </si>
  <si>
    <t>162226401240</t>
  </si>
  <si>
    <t>1622274012442</t>
  </si>
  <si>
    <t>162228501240</t>
  </si>
  <si>
    <t>162229601240</t>
  </si>
  <si>
    <t>162230501240</t>
  </si>
  <si>
    <t>162231401240</t>
  </si>
  <si>
    <t>162232601240</t>
  </si>
  <si>
    <t>162233301240</t>
  </si>
  <si>
    <t>1622344012442</t>
  </si>
  <si>
    <t>162235701240</t>
  </si>
  <si>
    <t>162236601240</t>
  </si>
  <si>
    <t>1651599900</t>
  </si>
  <si>
    <t>165161501240</t>
  </si>
  <si>
    <t>165162701240</t>
  </si>
  <si>
    <t>165163501240</t>
  </si>
  <si>
    <t>165164501240</t>
  </si>
  <si>
    <t>165165601240</t>
  </si>
  <si>
    <t>165166601240</t>
  </si>
  <si>
    <t>165167501240</t>
  </si>
  <si>
    <t>165168501240</t>
  </si>
  <si>
    <t>165169501240</t>
  </si>
  <si>
    <t>165170501240</t>
  </si>
  <si>
    <t>165172301240</t>
  </si>
  <si>
    <t>165173601240</t>
  </si>
  <si>
    <t>165174501240</t>
  </si>
  <si>
    <t>18542301240</t>
  </si>
  <si>
    <t>18668601240</t>
  </si>
  <si>
    <t>188364012443</t>
  </si>
  <si>
    <t>188374012443</t>
  </si>
  <si>
    <t>18839401240</t>
  </si>
  <si>
    <t>18846401240</t>
  </si>
  <si>
    <t>190094012442</t>
  </si>
  <si>
    <t>19084501240</t>
  </si>
  <si>
    <t>19125701240</t>
  </si>
  <si>
    <t>19261601240</t>
  </si>
  <si>
    <t>19262401240</t>
  </si>
  <si>
    <t>19263401240</t>
  </si>
  <si>
    <t>19265401240</t>
  </si>
  <si>
    <t>19269401240</t>
  </si>
  <si>
    <t>19327601240</t>
  </si>
  <si>
    <t>19329501240</t>
  </si>
  <si>
    <t>193444012442</t>
  </si>
  <si>
    <t>19626701240</t>
  </si>
  <si>
    <t>196374012442</t>
  </si>
  <si>
    <t>19720501240</t>
  </si>
  <si>
    <t>19778501240</t>
  </si>
  <si>
    <t>19779501240</t>
  </si>
  <si>
    <t>19852601240</t>
  </si>
  <si>
    <t>19853301240</t>
  </si>
  <si>
    <t>19961401240</t>
  </si>
  <si>
    <t>1650744012443</t>
  </si>
  <si>
    <t>1616134011642</t>
  </si>
  <si>
    <t>167009701110</t>
  </si>
  <si>
    <t>162503401230</t>
  </si>
  <si>
    <t>1625059900</t>
  </si>
  <si>
    <t>1625069900</t>
  </si>
  <si>
    <t>162507601130</t>
  </si>
  <si>
    <t>162508601130</t>
  </si>
  <si>
    <t>1625099900</t>
  </si>
  <si>
    <t>1625109900</t>
  </si>
  <si>
    <t>1625119900</t>
  </si>
  <si>
    <t>165065C501160</t>
  </si>
  <si>
    <t>165065E501240</t>
  </si>
  <si>
    <t>165065S501160</t>
  </si>
  <si>
    <t>1626074011643</t>
  </si>
  <si>
    <t>other sales</t>
  </si>
  <si>
    <t>221015800</t>
  </si>
  <si>
    <t>224500700</t>
  </si>
  <si>
    <t>260005401160</t>
  </si>
  <si>
    <t>260010401160</t>
  </si>
  <si>
    <t>260017401160</t>
  </si>
  <si>
    <t>260020401240</t>
  </si>
  <si>
    <t>260024401160</t>
  </si>
  <si>
    <t>260025401160</t>
  </si>
  <si>
    <t>260030401160</t>
  </si>
  <si>
    <t>260031401160</t>
  </si>
  <si>
    <t>260040401240</t>
  </si>
  <si>
    <t>260050401240</t>
  </si>
  <si>
    <t>260055401240</t>
  </si>
  <si>
    <t>260065401240</t>
  </si>
  <si>
    <t>260075401240</t>
  </si>
  <si>
    <t>2600959900</t>
  </si>
  <si>
    <t>270011501160</t>
  </si>
  <si>
    <t>270018501160</t>
  </si>
  <si>
    <t>270021501160</t>
  </si>
  <si>
    <t>270031501160</t>
  </si>
  <si>
    <t>272076601230</t>
  </si>
  <si>
    <t>2720959900</t>
  </si>
  <si>
    <t>272210601130</t>
  </si>
  <si>
    <t>275075301240</t>
  </si>
  <si>
    <t>280225701190</t>
  </si>
  <si>
    <t>2802569000</t>
  </si>
  <si>
    <t>IC</t>
  </si>
  <si>
    <t>LTD OH Allocation - Step 2</t>
  </si>
  <si>
    <t>LTD OH Allocation - Step 1</t>
  </si>
  <si>
    <t>CoS</t>
  </si>
  <si>
    <t>INC OH Allocation - Step 1</t>
  </si>
  <si>
    <t>INC OH Allocation - Step 2</t>
  </si>
  <si>
    <t>הבראה - שיווק</t>
  </si>
  <si>
    <t>הבראה- הנהלה</t>
  </si>
  <si>
    <t>הבראה - פיתוח</t>
  </si>
  <si>
    <t>הבראה שירות לקוחות</t>
  </si>
  <si>
    <t>הבראה מכירות</t>
  </si>
  <si>
    <t>הבראה מוצר</t>
  </si>
  <si>
    <t>הבראה - לאבס</t>
  </si>
  <si>
    <t>160917601160</t>
  </si>
  <si>
    <t>161014701160</t>
  </si>
  <si>
    <t>161110401160</t>
  </si>
  <si>
    <t>161201301160</t>
  </si>
  <si>
    <t>161301501160</t>
  </si>
  <si>
    <t>1616014011642</t>
  </si>
  <si>
    <t>1626084011643</t>
  </si>
  <si>
    <t>161017701160</t>
  </si>
  <si>
    <t>חופשה הנהלה</t>
  </si>
  <si>
    <t>חופשה פיתוח</t>
  </si>
  <si>
    <t>160311301160</t>
  </si>
  <si>
    <t>חופשה עלות מכר</t>
  </si>
  <si>
    <t>161303501160</t>
  </si>
  <si>
    <t>1616064011642</t>
  </si>
  <si>
    <t>חופשה לאבס</t>
  </si>
  <si>
    <t>160915601160</t>
  </si>
  <si>
    <t>חופשה שיווק</t>
  </si>
  <si>
    <t>161112401160</t>
  </si>
  <si>
    <t>1626094011643</t>
  </si>
  <si>
    <t>12.22 - Allocations</t>
  </si>
  <si>
    <t>12.22 - Consolidation</t>
  </si>
  <si>
    <t>Allocation</t>
  </si>
  <si>
    <t>1350201500</t>
  </si>
  <si>
    <t>הכנסות מראש- ז"א</t>
  </si>
  <si>
    <t>604.פחת</t>
  </si>
  <si>
    <t>הוצאות פחת</t>
  </si>
  <si>
    <t>1650349900</t>
  </si>
  <si>
    <t>פחנ"צ ריהוט</t>
  </si>
  <si>
    <t>פחנ"צ שיפורים במושכר קומה 26</t>
  </si>
  <si>
    <t>פחנ"צ מחשבים</t>
  </si>
  <si>
    <t>פחנ"צ ציוד אלקטרוני היקפי</t>
  </si>
  <si>
    <t>פחנ"צ תוכנות</t>
  </si>
  <si>
    <t>מור  07/08/23 את כתבי הפקות בע"מ  Morpro</t>
  </si>
  <si>
    <t>122298200</t>
  </si>
  <si>
    <t>מנורה מבטחים ביטוח בע'מ</t>
  </si>
  <si>
    <t>קבלני פיתוח R&amp;D</t>
  </si>
  <si>
    <t>הת</t>
  </si>
  <si>
    <t>22009853</t>
  </si>
  <si>
    <t>BT22000340</t>
  </si>
  <si>
    <t>22009574</t>
  </si>
  <si>
    <t>12.22</t>
  </si>
  <si>
    <t>פ</t>
  </si>
  <si>
    <t>22008958</t>
  </si>
  <si>
    <t>EI228000092</t>
  </si>
  <si>
    <t>22008441</t>
  </si>
  <si>
    <t>11.22</t>
  </si>
  <si>
    <t>22008440</t>
  </si>
  <si>
    <t>22008439</t>
  </si>
  <si>
    <t>10.22</t>
  </si>
  <si>
    <t>22008438</t>
  </si>
  <si>
    <t>22008437</t>
  </si>
  <si>
    <t>22008436</t>
  </si>
  <si>
    <t>22008435</t>
  </si>
  <si>
    <t>22008434</t>
  </si>
  <si>
    <t>22008433</t>
  </si>
  <si>
    <t>22008275</t>
  </si>
  <si>
    <t>00056222</t>
  </si>
  <si>
    <t>22008053</t>
  </si>
  <si>
    <t>SI226000374</t>
  </si>
  <si>
    <t>BT22000647</t>
  </si>
  <si>
    <t>22007884</t>
  </si>
  <si>
    <t>00005930</t>
  </si>
  <si>
    <t>22008428</t>
  </si>
  <si>
    <t>15997109</t>
  </si>
  <si>
    <t>22008425</t>
  </si>
  <si>
    <t>22008424</t>
  </si>
  <si>
    <t>22007530</t>
  </si>
  <si>
    <t>22007529</t>
  </si>
  <si>
    <t>22007528</t>
  </si>
  <si>
    <t>22007527</t>
  </si>
  <si>
    <t>22007526</t>
  </si>
  <si>
    <t>22007525</t>
  </si>
  <si>
    <t>22007524</t>
  </si>
  <si>
    <t>22007216</t>
  </si>
  <si>
    <t>411013738</t>
  </si>
  <si>
    <t>VI22002161</t>
  </si>
  <si>
    <t>22006948</t>
  </si>
  <si>
    <t>96003465</t>
  </si>
  <si>
    <t>22007522</t>
  </si>
  <si>
    <t>SI226000314</t>
  </si>
  <si>
    <t>VI22002242</t>
  </si>
  <si>
    <t>22007055</t>
  </si>
  <si>
    <t>22007523</t>
  </si>
  <si>
    <t>SI226000300</t>
  </si>
  <si>
    <t>VI22002136</t>
  </si>
  <si>
    <t>22007054</t>
  </si>
  <si>
    <t>22006955</t>
  </si>
  <si>
    <t>189</t>
  </si>
  <si>
    <t>22006953</t>
  </si>
  <si>
    <t>92177686</t>
  </si>
  <si>
    <t>22006952</t>
  </si>
  <si>
    <t>00000000</t>
  </si>
  <si>
    <t>22006932</t>
  </si>
  <si>
    <t>34700037</t>
  </si>
  <si>
    <t>22006931</t>
  </si>
  <si>
    <t>22006556</t>
  </si>
  <si>
    <t>22006555</t>
  </si>
  <si>
    <t>22006554</t>
  </si>
  <si>
    <t>22006553</t>
  </si>
  <si>
    <t>22006552</t>
  </si>
  <si>
    <t>22006551</t>
  </si>
  <si>
    <t>22006352</t>
  </si>
  <si>
    <t>52980</t>
  </si>
  <si>
    <t>BT22000521</t>
  </si>
  <si>
    <t>22006224</t>
  </si>
  <si>
    <t>07.22</t>
  </si>
  <si>
    <t>22006549</t>
  </si>
  <si>
    <t>22006550</t>
  </si>
  <si>
    <t>22005748</t>
  </si>
  <si>
    <t>22005747</t>
  </si>
  <si>
    <t>22005746</t>
  </si>
  <si>
    <t>22005745</t>
  </si>
  <si>
    <t>22005744</t>
  </si>
  <si>
    <t>22005743</t>
  </si>
  <si>
    <t>22005742</t>
  </si>
  <si>
    <t>22005741</t>
  </si>
  <si>
    <t>22005740</t>
  </si>
  <si>
    <t>22005739</t>
  </si>
  <si>
    <t>22005735</t>
  </si>
  <si>
    <t>22005734</t>
  </si>
  <si>
    <t>22005733</t>
  </si>
  <si>
    <t>22005731</t>
  </si>
  <si>
    <t>22005730</t>
  </si>
  <si>
    <t>22005438</t>
  </si>
  <si>
    <t>EI228000025</t>
  </si>
  <si>
    <t>22005362</t>
  </si>
  <si>
    <t>22005561</t>
  </si>
  <si>
    <t>BT22000429</t>
  </si>
  <si>
    <t>22004827</t>
  </si>
  <si>
    <t>00076722</t>
  </si>
  <si>
    <t>22004826</t>
  </si>
  <si>
    <t>00051551</t>
  </si>
  <si>
    <t>22004825</t>
  </si>
  <si>
    <t>22001843</t>
  </si>
  <si>
    <t>22005522</t>
  </si>
  <si>
    <t>EI228000043</t>
  </si>
  <si>
    <t>22005363</t>
  </si>
  <si>
    <t>184609</t>
  </si>
  <si>
    <t>VI22001822</t>
  </si>
  <si>
    <t>22005557</t>
  </si>
  <si>
    <t>22005732</t>
  </si>
  <si>
    <t>22005729</t>
  </si>
  <si>
    <t>BT22000149</t>
  </si>
  <si>
    <t>22005597</t>
  </si>
  <si>
    <t>BT22000297</t>
  </si>
  <si>
    <t>22005580</t>
  </si>
  <si>
    <t>9109212</t>
  </si>
  <si>
    <t>VI22001070</t>
  </si>
  <si>
    <t>22005579</t>
  </si>
  <si>
    <t>1540489</t>
  </si>
  <si>
    <t>VI22001647</t>
  </si>
  <si>
    <t>22005578</t>
  </si>
  <si>
    <t>22005558</t>
  </si>
  <si>
    <t>22005556</t>
  </si>
  <si>
    <t>22005555</t>
  </si>
  <si>
    <t>22005554</t>
  </si>
  <si>
    <t>22005553</t>
  </si>
  <si>
    <t>22005552</t>
  </si>
  <si>
    <t>22005551</t>
  </si>
  <si>
    <t>22005532</t>
  </si>
  <si>
    <t>22005531</t>
  </si>
  <si>
    <t>22005529</t>
  </si>
  <si>
    <t>22005528</t>
  </si>
  <si>
    <t>164000097</t>
  </si>
  <si>
    <t>22005527</t>
  </si>
  <si>
    <t>103000980</t>
  </si>
  <si>
    <t>22005526</t>
  </si>
  <si>
    <t>47001485</t>
  </si>
  <si>
    <t>22005525</t>
  </si>
  <si>
    <t>314001925</t>
  </si>
  <si>
    <t>22005524</t>
  </si>
  <si>
    <t>93000574</t>
  </si>
  <si>
    <t>22005523</t>
  </si>
  <si>
    <t>22004566</t>
  </si>
  <si>
    <t>22004273</t>
  </si>
  <si>
    <t>22005435</t>
  </si>
  <si>
    <t>EI228000027+19</t>
  </si>
  <si>
    <t>22005364</t>
  </si>
  <si>
    <t>EI228000046</t>
  </si>
  <si>
    <t>22005360</t>
  </si>
  <si>
    <t>7092</t>
  </si>
  <si>
    <t>VI22001161</t>
  </si>
  <si>
    <t>22004773</t>
  </si>
  <si>
    <t>22004679</t>
  </si>
  <si>
    <t>6498378</t>
  </si>
  <si>
    <t>VI22001623</t>
  </si>
  <si>
    <t>22004678</t>
  </si>
  <si>
    <t>22004676</t>
  </si>
  <si>
    <t>BT22000315</t>
  </si>
  <si>
    <t>22003551</t>
  </si>
  <si>
    <t>00237</t>
  </si>
  <si>
    <t>22003721</t>
  </si>
  <si>
    <t>22003430</t>
  </si>
  <si>
    <t>22003414</t>
  </si>
  <si>
    <t>22003767</t>
  </si>
  <si>
    <t>BT22000357</t>
  </si>
  <si>
    <t>22003680</t>
  </si>
  <si>
    <t>BT22000343</t>
  </si>
  <si>
    <t>22003651</t>
  </si>
  <si>
    <t>BT22000348</t>
  </si>
  <si>
    <t>22003663</t>
  </si>
  <si>
    <t>22002790</t>
  </si>
  <si>
    <t>22002788</t>
  </si>
  <si>
    <t>22002787</t>
  </si>
  <si>
    <t>22002784</t>
  </si>
  <si>
    <t>22002783</t>
  </si>
  <si>
    <t>22002781</t>
  </si>
  <si>
    <t>22002780</t>
  </si>
  <si>
    <t>8326036</t>
  </si>
  <si>
    <t>22002498</t>
  </si>
  <si>
    <t>40158</t>
  </si>
  <si>
    <t>22002474</t>
  </si>
  <si>
    <t>IN22413002736</t>
  </si>
  <si>
    <t>VI22001084</t>
  </si>
  <si>
    <t>22003779</t>
  </si>
  <si>
    <t>22002768</t>
  </si>
  <si>
    <t>22002786</t>
  </si>
  <si>
    <t>22002785</t>
  </si>
  <si>
    <t>BT22000176</t>
  </si>
  <si>
    <t>22002765</t>
  </si>
  <si>
    <t>6494169</t>
  </si>
  <si>
    <t>VI22000557</t>
  </si>
  <si>
    <t>22002299</t>
  </si>
  <si>
    <t>22002268</t>
  </si>
  <si>
    <t>22002267</t>
  </si>
  <si>
    <t>22002266</t>
  </si>
  <si>
    <t>BT22000193</t>
  </si>
  <si>
    <t>22002300</t>
  </si>
  <si>
    <t>123</t>
  </si>
  <si>
    <t>VI22000645</t>
  </si>
  <si>
    <t>22002298</t>
  </si>
  <si>
    <t>8972</t>
  </si>
  <si>
    <t>VI21002249</t>
  </si>
  <si>
    <t>22002307</t>
  </si>
  <si>
    <t>22002296</t>
  </si>
  <si>
    <t>22001420</t>
  </si>
  <si>
    <t>467691371</t>
  </si>
  <si>
    <t>VI22000435</t>
  </si>
  <si>
    <t>22001361</t>
  </si>
  <si>
    <t>22001356</t>
  </si>
  <si>
    <t>6492325</t>
  </si>
  <si>
    <t>VI22000343</t>
  </si>
  <si>
    <t>22001348</t>
  </si>
  <si>
    <t>38422</t>
  </si>
  <si>
    <t>VI22000491</t>
  </si>
  <si>
    <t>22001350</t>
  </si>
  <si>
    <t>22001342</t>
  </si>
  <si>
    <t>7019</t>
  </si>
  <si>
    <t>22001068</t>
  </si>
  <si>
    <t>22000971</t>
  </si>
  <si>
    <t>22000970</t>
  </si>
  <si>
    <t>22000969</t>
  </si>
  <si>
    <t>6490509</t>
  </si>
  <si>
    <t>VI22000122</t>
  </si>
  <si>
    <t>22000940</t>
  </si>
  <si>
    <t>5178</t>
  </si>
  <si>
    <t>VI22000227</t>
  </si>
  <si>
    <t>22000943</t>
  </si>
  <si>
    <t>01/000138</t>
  </si>
  <si>
    <t>VI22000075</t>
  </si>
  <si>
    <t>22000938</t>
  </si>
  <si>
    <t>22009760</t>
  </si>
  <si>
    <t>22009703</t>
  </si>
  <si>
    <t>22000379</t>
  </si>
  <si>
    <t>22000326</t>
  </si>
  <si>
    <t>BT22000020</t>
  </si>
  <si>
    <t>22000329</t>
  </si>
  <si>
    <t>22008966</t>
  </si>
  <si>
    <t>9961</t>
  </si>
  <si>
    <t>4286576</t>
  </si>
  <si>
    <t>VI22002470</t>
  </si>
  <si>
    <t>חס</t>
  </si>
  <si>
    <t>22007373</t>
  </si>
  <si>
    <t>4286442</t>
  </si>
  <si>
    <t>VI22002490</t>
  </si>
  <si>
    <t>22007393</t>
  </si>
  <si>
    <t>4283595</t>
  </si>
  <si>
    <t>VI22002230</t>
  </si>
  <si>
    <t>22006444</t>
  </si>
  <si>
    <t>4283273</t>
  </si>
  <si>
    <t>VI22002237</t>
  </si>
  <si>
    <t>22006451</t>
  </si>
  <si>
    <t>4283270</t>
  </si>
  <si>
    <t>VI22002228</t>
  </si>
  <si>
    <t>22006442</t>
  </si>
  <si>
    <t>22007326</t>
  </si>
  <si>
    <t>4283696</t>
  </si>
  <si>
    <t>VI22002229</t>
  </si>
  <si>
    <t>22006443</t>
  </si>
  <si>
    <t>4283275</t>
  </si>
  <si>
    <t>VI22002227</t>
  </si>
  <si>
    <t>22006441</t>
  </si>
  <si>
    <t>22008965</t>
  </si>
  <si>
    <t>4289184</t>
  </si>
  <si>
    <t>VI22002807</t>
  </si>
  <si>
    <t>22009135</t>
  </si>
  <si>
    <t>4283276</t>
  </si>
  <si>
    <t>VI22002226</t>
  </si>
  <si>
    <t>תשד</t>
  </si>
  <si>
    <t>22008422</t>
  </si>
  <si>
    <t>22009602</t>
  </si>
  <si>
    <t>22009603</t>
  </si>
  <si>
    <t>22008964</t>
  </si>
  <si>
    <t>4287759</t>
  </si>
  <si>
    <t>VI22002489</t>
  </si>
  <si>
    <t>22007392</t>
  </si>
  <si>
    <t>22008963</t>
  </si>
  <si>
    <t>4281183</t>
  </si>
  <si>
    <t>VI22002239</t>
  </si>
  <si>
    <t>22008423</t>
  </si>
  <si>
    <t>4286621</t>
  </si>
  <si>
    <t>VI22002471</t>
  </si>
  <si>
    <t>22007374</t>
  </si>
  <si>
    <t>22007325</t>
  </si>
  <si>
    <t>4286606</t>
  </si>
  <si>
    <t>VI22002473</t>
  </si>
  <si>
    <t>22007376</t>
  </si>
  <si>
    <t>22007324</t>
  </si>
  <si>
    <t>4281182</t>
  </si>
  <si>
    <t>VI22002238</t>
  </si>
  <si>
    <t>22006452</t>
  </si>
  <si>
    <t>22009600</t>
  </si>
  <si>
    <t>4278419</t>
  </si>
  <si>
    <t>VI22001884</t>
  </si>
  <si>
    <t>22006543</t>
  </si>
  <si>
    <t>22005692</t>
  </si>
  <si>
    <t>22006463</t>
  </si>
  <si>
    <t>4272115</t>
  </si>
  <si>
    <t>VI22002208</t>
  </si>
  <si>
    <t>22006422</t>
  </si>
  <si>
    <t>4274324</t>
  </si>
  <si>
    <t>VI22002301</t>
  </si>
  <si>
    <t>22006915</t>
  </si>
  <si>
    <t>22006462</t>
  </si>
  <si>
    <t>4269990</t>
  </si>
  <si>
    <t>VI22001908</t>
  </si>
  <si>
    <t>22005353</t>
  </si>
  <si>
    <t>22008962</t>
  </si>
  <si>
    <t>4276249</t>
  </si>
  <si>
    <t>VI22001905</t>
  </si>
  <si>
    <t>22008421</t>
  </si>
  <si>
    <t>4287240</t>
  </si>
  <si>
    <t>VI22002479</t>
  </si>
  <si>
    <t>22007382</t>
  </si>
  <si>
    <t>22007473</t>
  </si>
  <si>
    <t>22006548</t>
  </si>
  <si>
    <t>22005698</t>
  </si>
  <si>
    <t>22008961</t>
  </si>
  <si>
    <t>4276251</t>
  </si>
  <si>
    <t>VI22001904</t>
  </si>
  <si>
    <t>22008420</t>
  </si>
  <si>
    <t>4287764</t>
  </si>
  <si>
    <t>VI22002485</t>
  </si>
  <si>
    <t>22007388</t>
  </si>
  <si>
    <t>22007472</t>
  </si>
  <si>
    <t>22006547</t>
  </si>
  <si>
    <t>22005697</t>
  </si>
  <si>
    <t>4276236</t>
  </si>
  <si>
    <t>VI22001903</t>
  </si>
  <si>
    <t>22008419</t>
  </si>
  <si>
    <t>4287761</t>
  </si>
  <si>
    <t>VI22002486</t>
  </si>
  <si>
    <t>22007389</t>
  </si>
  <si>
    <t>22007471</t>
  </si>
  <si>
    <t>22006546</t>
  </si>
  <si>
    <t>22005696</t>
  </si>
  <si>
    <t>22008960</t>
  </si>
  <si>
    <t>4276235</t>
  </si>
  <si>
    <t>VI22001902</t>
  </si>
  <si>
    <t>22008418</t>
  </si>
  <si>
    <t>4287271</t>
  </si>
  <si>
    <t>VI22002481</t>
  </si>
  <si>
    <t>22007384</t>
  </si>
  <si>
    <t>22007470</t>
  </si>
  <si>
    <t>22006545</t>
  </si>
  <si>
    <t>22005695</t>
  </si>
  <si>
    <t>הש</t>
  </si>
  <si>
    <t>22009324</t>
  </si>
  <si>
    <t>22008959</t>
  </si>
  <si>
    <t>4289185</t>
  </si>
  <si>
    <t>VI22002806</t>
  </si>
  <si>
    <t>22009134</t>
  </si>
  <si>
    <t>22008548</t>
  </si>
  <si>
    <t>4276234</t>
  </si>
  <si>
    <t>VI22001901</t>
  </si>
  <si>
    <t>22008417</t>
  </si>
  <si>
    <t>4283639</t>
  </si>
  <si>
    <t>VI22002231</t>
  </si>
  <si>
    <t>22008416</t>
  </si>
  <si>
    <t>22007821</t>
  </si>
  <si>
    <t>22007469</t>
  </si>
  <si>
    <t>09</t>
  </si>
  <si>
    <t>22006654</t>
  </si>
  <si>
    <t>22006544</t>
  </si>
  <si>
    <t>08</t>
  </si>
  <si>
    <t>22006065</t>
  </si>
  <si>
    <t>22005694</t>
  </si>
  <si>
    <t>4278351</t>
  </si>
  <si>
    <t>VI22001891</t>
  </si>
  <si>
    <t>22005334</t>
  </si>
  <si>
    <t>4275767</t>
  </si>
  <si>
    <t>VI22001890</t>
  </si>
  <si>
    <t>22005333</t>
  </si>
  <si>
    <t>22008324</t>
  </si>
  <si>
    <t>22008323</t>
  </si>
  <si>
    <t>22006461</t>
  </si>
  <si>
    <t>4278318</t>
  </si>
  <si>
    <t>VI22001885</t>
  </si>
  <si>
    <t>22005328</t>
  </si>
  <si>
    <t>4269992</t>
  </si>
  <si>
    <t>VI22001882</t>
  </si>
  <si>
    <t>22005325</t>
  </si>
  <si>
    <t>22009601</t>
  </si>
  <si>
    <t>4275877</t>
  </si>
  <si>
    <t>22005342</t>
  </si>
  <si>
    <t>4269991</t>
  </si>
  <si>
    <t>VI22001883</t>
  </si>
  <si>
    <t>22005326</t>
  </si>
  <si>
    <t>22006460</t>
  </si>
  <si>
    <t>4278338</t>
  </si>
  <si>
    <t>VI22001886</t>
  </si>
  <si>
    <t>22005329</t>
  </si>
  <si>
    <t>4275108</t>
  </si>
  <si>
    <t>VI22001513</t>
  </si>
  <si>
    <t>22005304</t>
  </si>
  <si>
    <t>22006459</t>
  </si>
  <si>
    <t>4269985</t>
  </si>
  <si>
    <t>VI22001909</t>
  </si>
  <si>
    <t>22005354</t>
  </si>
  <si>
    <t>5948</t>
  </si>
  <si>
    <t>22009670</t>
  </si>
  <si>
    <t>22009604</t>
  </si>
  <si>
    <t>4269988</t>
  </si>
  <si>
    <t>VI22001889</t>
  </si>
  <si>
    <t>22005693</t>
  </si>
  <si>
    <t>22005642</t>
  </si>
  <si>
    <t>4274217</t>
  </si>
  <si>
    <t>22005305</t>
  </si>
  <si>
    <t>22009669</t>
  </si>
  <si>
    <t>22009668</t>
  </si>
  <si>
    <t>22009667</t>
  </si>
  <si>
    <t>22006458</t>
  </si>
  <si>
    <t>4269983</t>
  </si>
  <si>
    <t>VI22001906</t>
  </si>
  <si>
    <t>22005351</t>
  </si>
  <si>
    <t>4274216</t>
  </si>
  <si>
    <t>22005343</t>
  </si>
  <si>
    <t>22009671</t>
  </si>
  <si>
    <t>22006457</t>
  </si>
  <si>
    <t>22005467</t>
  </si>
  <si>
    <t>4269982</t>
  </si>
  <si>
    <t>VI22001910</t>
  </si>
  <si>
    <t>22005355</t>
  </si>
  <si>
    <t>22006456</t>
  </si>
  <si>
    <t>22005469</t>
  </si>
  <si>
    <t>22005468</t>
  </si>
  <si>
    <t>22005450</t>
  </si>
  <si>
    <t>4264539</t>
  </si>
  <si>
    <t>VI22001940</t>
  </si>
  <si>
    <t>22005454</t>
  </si>
  <si>
    <t>7.22</t>
  </si>
  <si>
    <t>22009605</t>
  </si>
  <si>
    <t>98585488</t>
  </si>
  <si>
    <t>VI22002695</t>
  </si>
  <si>
    <t>22008257</t>
  </si>
  <si>
    <t>4269457</t>
  </si>
  <si>
    <t>VI22001963</t>
  </si>
  <si>
    <t>22005492</t>
  </si>
  <si>
    <t>141431</t>
  </si>
  <si>
    <t>VI22002798</t>
  </si>
  <si>
    <t>22009126</t>
  </si>
  <si>
    <t>961</t>
  </si>
  <si>
    <t>מ</t>
  </si>
  <si>
    <t>22008119</t>
  </si>
  <si>
    <t>INV-02511Z3V2V0</t>
  </si>
  <si>
    <t>22008206</t>
  </si>
  <si>
    <t>138159</t>
  </si>
  <si>
    <t>VI22002658</t>
  </si>
  <si>
    <t>22008199</t>
  </si>
  <si>
    <t>VI22002657</t>
  </si>
  <si>
    <t>22008198</t>
  </si>
  <si>
    <t>VI22002531</t>
  </si>
  <si>
    <t>22007556</t>
  </si>
  <si>
    <t>920</t>
  </si>
  <si>
    <t>22005575</t>
  </si>
  <si>
    <t>10111560216</t>
  </si>
  <si>
    <t>22005720</t>
  </si>
  <si>
    <t>VI22002027</t>
  </si>
  <si>
    <t>22005638</t>
  </si>
  <si>
    <t>903</t>
  </si>
  <si>
    <t>22005574</t>
  </si>
  <si>
    <t>22005550</t>
  </si>
  <si>
    <t>VI22001835</t>
  </si>
  <si>
    <t>22005226</t>
  </si>
  <si>
    <t>99010330</t>
  </si>
  <si>
    <t>22008872</t>
  </si>
  <si>
    <t>6840</t>
  </si>
  <si>
    <t>22008993</t>
  </si>
  <si>
    <t>00020041</t>
  </si>
  <si>
    <t>22008000</t>
  </si>
  <si>
    <t>22007108</t>
  </si>
  <si>
    <t>00020144</t>
  </si>
  <si>
    <t>22005206</t>
  </si>
  <si>
    <t>DK-1007181</t>
  </si>
  <si>
    <t>VI22001543</t>
  </si>
  <si>
    <t>22004298</t>
  </si>
  <si>
    <t>20148</t>
  </si>
  <si>
    <t>22003584</t>
  </si>
  <si>
    <t>00000</t>
  </si>
  <si>
    <t>22003455</t>
  </si>
  <si>
    <t>VI22001169</t>
  </si>
  <si>
    <t>22003207</t>
  </si>
  <si>
    <t>15/06/2022</t>
  </si>
  <si>
    <t>VI22001168</t>
  </si>
  <si>
    <t>22003206</t>
  </si>
  <si>
    <t>17010</t>
  </si>
  <si>
    <t>22002489</t>
  </si>
  <si>
    <t>22001714</t>
  </si>
  <si>
    <t>22001713</t>
  </si>
  <si>
    <t>22001078</t>
  </si>
  <si>
    <t>20056</t>
  </si>
  <si>
    <t>22001198</t>
  </si>
  <si>
    <t>22000617</t>
  </si>
  <si>
    <t>22000616</t>
  </si>
  <si>
    <t>20132</t>
  </si>
  <si>
    <t>22000111</t>
  </si>
  <si>
    <t>01/201528</t>
  </si>
  <si>
    <t>VI22002534</t>
  </si>
  <si>
    <t>22009218</t>
  </si>
  <si>
    <t>01/201526</t>
  </si>
  <si>
    <t>VI22002393</t>
  </si>
  <si>
    <t>22007213</t>
  </si>
  <si>
    <t>78111438944</t>
  </si>
  <si>
    <t>VI22002386</t>
  </si>
  <si>
    <t>22007204</t>
  </si>
  <si>
    <t>78111438943</t>
  </si>
  <si>
    <t>VI22002385</t>
  </si>
  <si>
    <t>22007203</t>
  </si>
  <si>
    <t>10111748190</t>
  </si>
  <si>
    <t>VI22002379</t>
  </si>
  <si>
    <t>22007197</t>
  </si>
  <si>
    <t>10111717878</t>
  </si>
  <si>
    <t>VI22002380</t>
  </si>
  <si>
    <t>22007198</t>
  </si>
  <si>
    <t>55074</t>
  </si>
  <si>
    <t>VI22002537</t>
  </si>
  <si>
    <t>22007562</t>
  </si>
  <si>
    <t>54868</t>
  </si>
  <si>
    <t>VI22002339</t>
  </si>
  <si>
    <t>22007105</t>
  </si>
  <si>
    <t>SGJCS-024216</t>
  </si>
  <si>
    <t>VI22002353</t>
  </si>
  <si>
    <t>22009216</t>
  </si>
  <si>
    <t>SG-JCS-027016</t>
  </si>
  <si>
    <t>VI22002599</t>
  </si>
  <si>
    <t>22008131</t>
  </si>
  <si>
    <t>SG-JCS-022318</t>
  </si>
  <si>
    <t>VI22002305</t>
  </si>
  <si>
    <t>22008414</t>
  </si>
  <si>
    <t>:SGJCS021191</t>
  </si>
  <si>
    <t>VI22002012</t>
  </si>
  <si>
    <t>22006542</t>
  </si>
  <si>
    <t>:SGJCS019503</t>
  </si>
  <si>
    <t>VI22001557</t>
  </si>
  <si>
    <t>22004389</t>
  </si>
  <si>
    <t>SGJCS-018043</t>
  </si>
  <si>
    <t>VI22001547</t>
  </si>
  <si>
    <t>22004344</t>
  </si>
  <si>
    <t>SGJCS017723</t>
  </si>
  <si>
    <t>VI22001366</t>
  </si>
  <si>
    <t>22003501</t>
  </si>
  <si>
    <t>AU-JCAUO009606</t>
  </si>
  <si>
    <t>VI22002352</t>
  </si>
  <si>
    <t>22009215</t>
  </si>
  <si>
    <t>AUJCAUO-010550</t>
  </si>
  <si>
    <t>VI22002601</t>
  </si>
  <si>
    <t>22008133</t>
  </si>
  <si>
    <t>AUJCAUO-009056</t>
  </si>
  <si>
    <t>VI22002205</t>
  </si>
  <si>
    <t>22008413</t>
  </si>
  <si>
    <t>AUJCAUO-008461</t>
  </si>
  <si>
    <t>VI22002013</t>
  </si>
  <si>
    <t>22006541</t>
  </si>
  <si>
    <t>AU-JCAUO-007786</t>
  </si>
  <si>
    <t>VI22001558</t>
  </si>
  <si>
    <t>22004390</t>
  </si>
  <si>
    <t>JCAUO-007117</t>
  </si>
  <si>
    <t>VI22001549</t>
  </si>
  <si>
    <t>22004349</t>
  </si>
  <si>
    <t>:AU-JCAUO-007391</t>
  </si>
  <si>
    <t>VI22001548</t>
  </si>
  <si>
    <t>22004348</t>
  </si>
  <si>
    <t>JCAUO-006961</t>
  </si>
  <si>
    <t>VI22001365</t>
  </si>
  <si>
    <t>22003500</t>
  </si>
  <si>
    <t>22008988</t>
  </si>
  <si>
    <t>286752057</t>
  </si>
  <si>
    <t>VI22003346</t>
  </si>
  <si>
    <t>22009644</t>
  </si>
  <si>
    <t>1131</t>
  </si>
  <si>
    <t>VI21002404</t>
  </si>
  <si>
    <t>22009213</t>
  </si>
  <si>
    <t>0015</t>
  </si>
  <si>
    <t>VI22002825</t>
  </si>
  <si>
    <t>22009164</t>
  </si>
  <si>
    <t>22008411</t>
  </si>
  <si>
    <t>22007467</t>
  </si>
  <si>
    <t>22006539</t>
  </si>
  <si>
    <t>22005690</t>
  </si>
  <si>
    <t>22004755</t>
  </si>
  <si>
    <t>22003413</t>
  </si>
  <si>
    <t>22002764</t>
  </si>
  <si>
    <t>22002263</t>
  </si>
  <si>
    <t>22001419</t>
  </si>
  <si>
    <t>22001010</t>
  </si>
  <si>
    <t>22000378</t>
  </si>
  <si>
    <t>INNL010055683</t>
  </si>
  <si>
    <t>VI22002392</t>
  </si>
  <si>
    <t>22007210</t>
  </si>
  <si>
    <t>INBE010023600</t>
  </si>
  <si>
    <t>VI22002391</t>
  </si>
  <si>
    <t>22007209</t>
  </si>
  <si>
    <t>INV-SGP00223331</t>
  </si>
  <si>
    <t>VI22001700</t>
  </si>
  <si>
    <t>22004575</t>
  </si>
  <si>
    <t>SI226000580</t>
  </si>
  <si>
    <t>VI22001240</t>
  </si>
  <si>
    <t>22003277</t>
  </si>
  <si>
    <t>211213</t>
  </si>
  <si>
    <t>VI21002413</t>
  </si>
  <si>
    <t>22000590</t>
  </si>
  <si>
    <t>2021-000288</t>
  </si>
  <si>
    <t>VI21002412</t>
  </si>
  <si>
    <t>22000587</t>
  </si>
  <si>
    <t>31052021</t>
  </si>
  <si>
    <t>VI21002437</t>
  </si>
  <si>
    <t>22009852</t>
  </si>
  <si>
    <t>311221</t>
  </si>
  <si>
    <t>VI21002436</t>
  </si>
  <si>
    <t>22009851</t>
  </si>
  <si>
    <t>311222</t>
  </si>
  <si>
    <t>VI22002824</t>
  </si>
  <si>
    <t>22009676</t>
  </si>
  <si>
    <t>CC 1243 2022-11</t>
  </si>
  <si>
    <t>22009675</t>
  </si>
  <si>
    <t>CC 5948 2022-10</t>
  </si>
  <si>
    <t>22009674</t>
  </si>
  <si>
    <t>CC 1243$ 2022-09</t>
  </si>
  <si>
    <t>22009673</t>
  </si>
  <si>
    <t>22009163</t>
  </si>
  <si>
    <t>22009145</t>
  </si>
  <si>
    <t>22009142</t>
  </si>
  <si>
    <t>301122</t>
  </si>
  <si>
    <t>VI22002692</t>
  </si>
  <si>
    <t>22008254</t>
  </si>
  <si>
    <t>311022</t>
  </si>
  <si>
    <t>VI22002693</t>
  </si>
  <si>
    <t>22008255</t>
  </si>
  <si>
    <t>300922</t>
  </si>
  <si>
    <t>VI22002343</t>
  </si>
  <si>
    <t>22007158</t>
  </si>
  <si>
    <t>22006492</t>
  </si>
  <si>
    <t>22006491</t>
  </si>
  <si>
    <t>310822</t>
  </si>
  <si>
    <t>VI22001975</t>
  </si>
  <si>
    <t>22005504</t>
  </si>
  <si>
    <t>22005624</t>
  </si>
  <si>
    <t>22005623</t>
  </si>
  <si>
    <t>310722</t>
  </si>
  <si>
    <t>VI22001961</t>
  </si>
  <si>
    <t>22005490</t>
  </si>
  <si>
    <t>300622</t>
  </si>
  <si>
    <t>VI22001960</t>
  </si>
  <si>
    <t>22005489</t>
  </si>
  <si>
    <t>22004691</t>
  </si>
  <si>
    <t>22003783</t>
  </si>
  <si>
    <t>310522</t>
  </si>
  <si>
    <t>VI22001016</t>
  </si>
  <si>
    <t>22002727</t>
  </si>
  <si>
    <t>300422</t>
  </si>
  <si>
    <t>VI22001015</t>
  </si>
  <si>
    <t>22002726</t>
  </si>
  <si>
    <t>22002318</t>
  </si>
  <si>
    <t>22002317</t>
  </si>
  <si>
    <t>170421</t>
  </si>
  <si>
    <t>VI22000644</t>
  </si>
  <si>
    <t>22002006</t>
  </si>
  <si>
    <t>280222</t>
  </si>
  <si>
    <t>VI22000831</t>
  </si>
  <si>
    <t>22002200</t>
  </si>
  <si>
    <t>310122</t>
  </si>
  <si>
    <t>VI22000830</t>
  </si>
  <si>
    <t>22002199</t>
  </si>
  <si>
    <t>310322</t>
  </si>
  <si>
    <t>VI22000829</t>
  </si>
  <si>
    <t>22002198</t>
  </si>
  <si>
    <t>M07031528479</t>
  </si>
  <si>
    <t>VI22000643</t>
  </si>
  <si>
    <t>22002005</t>
  </si>
  <si>
    <t>22001379</t>
  </si>
  <si>
    <t>22001378</t>
  </si>
  <si>
    <t>VI22000513</t>
  </si>
  <si>
    <t>22001116</t>
  </si>
  <si>
    <t>22009699</t>
  </si>
  <si>
    <t>22009045</t>
  </si>
  <si>
    <t>78111462872</t>
  </si>
  <si>
    <t>VI22002740</t>
  </si>
  <si>
    <t>22008936</t>
  </si>
  <si>
    <t>78111384933</t>
  </si>
  <si>
    <t>VI22002113</t>
  </si>
  <si>
    <t>22008410</t>
  </si>
  <si>
    <t>78111431424</t>
  </si>
  <si>
    <t>VI22002387</t>
  </si>
  <si>
    <t>22007205</t>
  </si>
  <si>
    <t>22007466</t>
  </si>
  <si>
    <t>78111416335</t>
  </si>
  <si>
    <t>VI22002299</t>
  </si>
  <si>
    <t>22006913</t>
  </si>
  <si>
    <t>VI22002356</t>
  </si>
  <si>
    <t>22007171</t>
  </si>
  <si>
    <t>VI22002342</t>
  </si>
  <si>
    <t>22007157</t>
  </si>
  <si>
    <t>78111403420</t>
  </si>
  <si>
    <t>VI22002388</t>
  </si>
  <si>
    <t>22007206</t>
  </si>
  <si>
    <t>22007511</t>
  </si>
  <si>
    <t>22006538</t>
  </si>
  <si>
    <t>22006487</t>
  </si>
  <si>
    <t>78111368297</t>
  </si>
  <si>
    <t>VI22002032</t>
  </si>
  <si>
    <t>22005706</t>
  </si>
  <si>
    <t>7900682353</t>
  </si>
  <si>
    <t>VI22001981</t>
  </si>
  <si>
    <t>22005511</t>
  </si>
  <si>
    <t>22006488</t>
  </si>
  <si>
    <t>22005631</t>
  </si>
  <si>
    <t>78111346060</t>
  </si>
  <si>
    <t>VI22001708</t>
  </si>
  <si>
    <t>22004583</t>
  </si>
  <si>
    <t>78111340669</t>
  </si>
  <si>
    <t>VI22001484</t>
  </si>
  <si>
    <t>22004177</t>
  </si>
  <si>
    <t>7826751553</t>
  </si>
  <si>
    <t>VI22001979</t>
  </si>
  <si>
    <t>22005509</t>
  </si>
  <si>
    <t>22005627</t>
  </si>
  <si>
    <t>7491923783</t>
  </si>
  <si>
    <t>VI22001983</t>
  </si>
  <si>
    <t>22005513</t>
  </si>
  <si>
    <t>7385474563</t>
  </si>
  <si>
    <t>VI22001982</t>
  </si>
  <si>
    <t>22005512</t>
  </si>
  <si>
    <t>7750092783</t>
  </si>
  <si>
    <t>VI22001980</t>
  </si>
  <si>
    <t>22005510</t>
  </si>
  <si>
    <t>7671425423</t>
  </si>
  <si>
    <t>VI22001978</t>
  </si>
  <si>
    <t>22005508</t>
  </si>
  <si>
    <t>7586805473</t>
  </si>
  <si>
    <t>VI22001977</t>
  </si>
  <si>
    <t>22005507</t>
  </si>
  <si>
    <t>78111309690</t>
  </si>
  <si>
    <t>VI22001468</t>
  </si>
  <si>
    <t>22004161</t>
  </si>
  <si>
    <t>7878998384</t>
  </si>
  <si>
    <t>VI22001624</t>
  </si>
  <si>
    <t>22004456</t>
  </si>
  <si>
    <t>22004061</t>
  </si>
  <si>
    <t>7694552063</t>
  </si>
  <si>
    <t>VI22001048</t>
  </si>
  <si>
    <t>22003065</t>
  </si>
  <si>
    <t>VI22001031</t>
  </si>
  <si>
    <t>22003045</t>
  </si>
  <si>
    <t>7649761464</t>
  </si>
  <si>
    <t>VI22001047</t>
  </si>
  <si>
    <t>22003064</t>
  </si>
  <si>
    <t>VI22001032</t>
  </si>
  <si>
    <t>22003046</t>
  </si>
  <si>
    <t>7707958054</t>
  </si>
  <si>
    <t>VI22001137</t>
  </si>
  <si>
    <t>22003175</t>
  </si>
  <si>
    <t>7704639584</t>
  </si>
  <si>
    <t>VI22001136</t>
  </si>
  <si>
    <t>22003174</t>
  </si>
  <si>
    <t>7700791984</t>
  </si>
  <si>
    <t>VI22001135</t>
  </si>
  <si>
    <t>22003173</t>
  </si>
  <si>
    <t>7698303664</t>
  </si>
  <si>
    <t>VI22001134</t>
  </si>
  <si>
    <t>22003172</t>
  </si>
  <si>
    <t>7696341914</t>
  </si>
  <si>
    <t>VI22001133</t>
  </si>
  <si>
    <t>22003171</t>
  </si>
  <si>
    <t>7692933764</t>
  </si>
  <si>
    <t>VI22001132</t>
  </si>
  <si>
    <t>22003170</t>
  </si>
  <si>
    <t>7689658114</t>
  </si>
  <si>
    <t>VI22001131</t>
  </si>
  <si>
    <t>22003169</t>
  </si>
  <si>
    <t>7685601784</t>
  </si>
  <si>
    <t>VI22001130</t>
  </si>
  <si>
    <t>22003168</t>
  </si>
  <si>
    <t>7681337484</t>
  </si>
  <si>
    <t>VI22001129</t>
  </si>
  <si>
    <t>22003167</t>
  </si>
  <si>
    <t>7677254884</t>
  </si>
  <si>
    <t>VI22001128</t>
  </si>
  <si>
    <t>22003166</t>
  </si>
  <si>
    <t>7674882734</t>
  </si>
  <si>
    <t>VI22001127</t>
  </si>
  <si>
    <t>22003165</t>
  </si>
  <si>
    <t>7672811704</t>
  </si>
  <si>
    <t>VI22001126</t>
  </si>
  <si>
    <t>22003164</t>
  </si>
  <si>
    <t>7665003454</t>
  </si>
  <si>
    <t>VI22001125</t>
  </si>
  <si>
    <t>22003163</t>
  </si>
  <si>
    <t>7660741604</t>
  </si>
  <si>
    <t>VI22001124</t>
  </si>
  <si>
    <t>22003162</t>
  </si>
  <si>
    <t>7655681674</t>
  </si>
  <si>
    <t>VI22001123</t>
  </si>
  <si>
    <t>22003161</t>
  </si>
  <si>
    <t>VI22001122</t>
  </si>
  <si>
    <t>22003160</t>
  </si>
  <si>
    <t>7647390314</t>
  </si>
  <si>
    <t>VI22001121</t>
  </si>
  <si>
    <t>22003159</t>
  </si>
  <si>
    <t>7644545714</t>
  </si>
  <si>
    <t>VI22001120</t>
  </si>
  <si>
    <t>22003158</t>
  </si>
  <si>
    <t>7640311074</t>
  </si>
  <si>
    <t>VI22001119</t>
  </si>
  <si>
    <t>22003157</t>
  </si>
  <si>
    <t>7636672874</t>
  </si>
  <si>
    <t>VI22001118</t>
  </si>
  <si>
    <t>22003156</t>
  </si>
  <si>
    <t>7632384044</t>
  </si>
  <si>
    <t>VI22001117</t>
  </si>
  <si>
    <t>22003155</t>
  </si>
  <si>
    <t>7627956504</t>
  </si>
  <si>
    <t>VI22001116</t>
  </si>
  <si>
    <t>22003154</t>
  </si>
  <si>
    <t>7625280654</t>
  </si>
  <si>
    <t>VI22001115</t>
  </si>
  <si>
    <t>22003153</t>
  </si>
  <si>
    <t>7623187614</t>
  </si>
  <si>
    <t>VI22001114</t>
  </si>
  <si>
    <t>22003152</t>
  </si>
  <si>
    <t>7619968014</t>
  </si>
  <si>
    <t>VI22001113</t>
  </si>
  <si>
    <t>22003151</t>
  </si>
  <si>
    <t>7616225694</t>
  </si>
  <si>
    <t>VI22001112</t>
  </si>
  <si>
    <t>22003150</t>
  </si>
  <si>
    <t>7613090054</t>
  </si>
  <si>
    <t>VI22001111</t>
  </si>
  <si>
    <t>22003149</t>
  </si>
  <si>
    <t>7905350044</t>
  </si>
  <si>
    <t>VI22001110</t>
  </si>
  <si>
    <t>22003148</t>
  </si>
  <si>
    <t>7903157204</t>
  </si>
  <si>
    <t>VI22001109</t>
  </si>
  <si>
    <t>22003147</t>
  </si>
  <si>
    <t>7900190594</t>
  </si>
  <si>
    <t>VI22001108</t>
  </si>
  <si>
    <t>22003146</t>
  </si>
  <si>
    <t>7897058874</t>
  </si>
  <si>
    <t>VI22001107</t>
  </si>
  <si>
    <t>22003145</t>
  </si>
  <si>
    <t>7890920614</t>
  </si>
  <si>
    <t>VI22001106</t>
  </si>
  <si>
    <t>22003144</t>
  </si>
  <si>
    <t>7882535434</t>
  </si>
  <si>
    <t>VI22001105</t>
  </si>
  <si>
    <t>22003143</t>
  </si>
  <si>
    <t>7874822854</t>
  </si>
  <si>
    <t>VI22001104</t>
  </si>
  <si>
    <t>22003142</t>
  </si>
  <si>
    <t>7870579154</t>
  </si>
  <si>
    <t>VI22001103</t>
  </si>
  <si>
    <t>22003141</t>
  </si>
  <si>
    <t>7866546964</t>
  </si>
  <si>
    <t>VI22001102</t>
  </si>
  <si>
    <t>22003140</t>
  </si>
  <si>
    <t>7862216074</t>
  </si>
  <si>
    <t>VI22001101</t>
  </si>
  <si>
    <t>22003139</t>
  </si>
  <si>
    <t>7859864124</t>
  </si>
  <si>
    <t>VI22001100</t>
  </si>
  <si>
    <t>22003138</t>
  </si>
  <si>
    <t>7857827754</t>
  </si>
  <si>
    <t>VI22001099</t>
  </si>
  <si>
    <t>22003137</t>
  </si>
  <si>
    <t>7852310434</t>
  </si>
  <si>
    <t>VI22001098</t>
  </si>
  <si>
    <t>22003136</t>
  </si>
  <si>
    <t>7828678334</t>
  </si>
  <si>
    <t>VI22001097</t>
  </si>
  <si>
    <t>22003135</t>
  </si>
  <si>
    <t>7824013884</t>
  </si>
  <si>
    <t>VI22001096</t>
  </si>
  <si>
    <t>22003134</t>
  </si>
  <si>
    <t>7819449964</t>
  </si>
  <si>
    <t>VI22001095</t>
  </si>
  <si>
    <t>22003133</t>
  </si>
  <si>
    <t>7816137954</t>
  </si>
  <si>
    <t>VI22001094</t>
  </si>
  <si>
    <t>22003132</t>
  </si>
  <si>
    <t>7813897504</t>
  </si>
  <si>
    <t>VI22001093</t>
  </si>
  <si>
    <t>22003131</t>
  </si>
  <si>
    <t>7855463394</t>
  </si>
  <si>
    <t>VI22001092</t>
  </si>
  <si>
    <t>22003130</t>
  </si>
  <si>
    <t>7585780774</t>
  </si>
  <si>
    <t>VI22001056</t>
  </si>
  <si>
    <t>22003094</t>
  </si>
  <si>
    <t>7590054764</t>
  </si>
  <si>
    <t>VI22001055</t>
  </si>
  <si>
    <t>22003093</t>
  </si>
  <si>
    <t>7578589174</t>
  </si>
  <si>
    <t>VI22001054</t>
  </si>
  <si>
    <t>22003092</t>
  </si>
  <si>
    <t>7582214144</t>
  </si>
  <si>
    <t>VI22001053</t>
  </si>
  <si>
    <t>22003091</t>
  </si>
  <si>
    <t>22002809</t>
  </si>
  <si>
    <t>22002808</t>
  </si>
  <si>
    <t>22002319</t>
  </si>
  <si>
    <t>22002316</t>
  </si>
  <si>
    <t>7811289914</t>
  </si>
  <si>
    <t>VI22000869</t>
  </si>
  <si>
    <t>22002278</t>
  </si>
  <si>
    <t>7807279254</t>
  </si>
  <si>
    <t>VI22000870</t>
  </si>
  <si>
    <t>22002279</t>
  </si>
  <si>
    <t>7803419154</t>
  </si>
  <si>
    <t>VI22000871</t>
  </si>
  <si>
    <t>22002280</t>
  </si>
  <si>
    <t>7799746184</t>
  </si>
  <si>
    <t>VI22000872</t>
  </si>
  <si>
    <t>22002281</t>
  </si>
  <si>
    <t>7795309654</t>
  </si>
  <si>
    <t>VI22000873</t>
  </si>
  <si>
    <t>22002282</t>
  </si>
  <si>
    <t>7792091414</t>
  </si>
  <si>
    <t>VI22000754</t>
  </si>
  <si>
    <t>22002123</t>
  </si>
  <si>
    <t>7789881394</t>
  </si>
  <si>
    <t>VI22000753</t>
  </si>
  <si>
    <t>22002122</t>
  </si>
  <si>
    <t>7787681124</t>
  </si>
  <si>
    <t>VI22000752</t>
  </si>
  <si>
    <t>22002121</t>
  </si>
  <si>
    <t>7784146524</t>
  </si>
  <si>
    <t>VI22000751</t>
  </si>
  <si>
    <t>22002120</t>
  </si>
  <si>
    <t>7780257994</t>
  </si>
  <si>
    <t>VI22000750</t>
  </si>
  <si>
    <t>22002119</t>
  </si>
  <si>
    <t>7777045054</t>
  </si>
  <si>
    <t>VI22000749</t>
  </si>
  <si>
    <t>22002118</t>
  </si>
  <si>
    <t>7773962404</t>
  </si>
  <si>
    <t>VI22000748</t>
  </si>
  <si>
    <t>22002117</t>
  </si>
  <si>
    <t>7770668194</t>
  </si>
  <si>
    <t>VI22000747</t>
  </si>
  <si>
    <t>22002116</t>
  </si>
  <si>
    <t>7768571774</t>
  </si>
  <si>
    <t>VI22000746</t>
  </si>
  <si>
    <t>22002115</t>
  </si>
  <si>
    <t>7766317064</t>
  </si>
  <si>
    <t>VI22000745</t>
  </si>
  <si>
    <t>22002114</t>
  </si>
  <si>
    <t>7751309354</t>
  </si>
  <si>
    <t>VI22000744</t>
  </si>
  <si>
    <t>22002113</t>
  </si>
  <si>
    <t>7747412274</t>
  </si>
  <si>
    <t>VI22000743</t>
  </si>
  <si>
    <t>22002112</t>
  </si>
  <si>
    <t>7744966184</t>
  </si>
  <si>
    <t>VI22000731</t>
  </si>
  <si>
    <t>22002100</t>
  </si>
  <si>
    <t>7742802064</t>
  </si>
  <si>
    <t>VI22000730</t>
  </si>
  <si>
    <t>22002099</t>
  </si>
  <si>
    <t>7739468834</t>
  </si>
  <si>
    <t>VI22000729</t>
  </si>
  <si>
    <t>22002098</t>
  </si>
  <si>
    <t>7735906924</t>
  </si>
  <si>
    <t>VI22000728</t>
  </si>
  <si>
    <t>22002097</t>
  </si>
  <si>
    <t>7732517634</t>
  </si>
  <si>
    <t>VI22000727</t>
  </si>
  <si>
    <t>22002096</t>
  </si>
  <si>
    <t>7728564854</t>
  </si>
  <si>
    <t>VI22000726</t>
  </si>
  <si>
    <t>22002095</t>
  </si>
  <si>
    <t>7724296494</t>
  </si>
  <si>
    <t>VI22000725</t>
  </si>
  <si>
    <t>22002094</t>
  </si>
  <si>
    <t>7721729804</t>
  </si>
  <si>
    <t>VI22000724</t>
  </si>
  <si>
    <t>22002093</t>
  </si>
  <si>
    <t>7719356784</t>
  </si>
  <si>
    <t>VI22000723</t>
  </si>
  <si>
    <t>22002092</t>
  </si>
  <si>
    <t>7715869614</t>
  </si>
  <si>
    <t>VI22000722</t>
  </si>
  <si>
    <t>22002091</t>
  </si>
  <si>
    <t>7711772244</t>
  </si>
  <si>
    <t>VI22000721</t>
  </si>
  <si>
    <t>22002090</t>
  </si>
  <si>
    <t>22001392</t>
  </si>
  <si>
    <t>22001391</t>
  </si>
  <si>
    <t>7593904704</t>
  </si>
  <si>
    <t>VI22000359</t>
  </si>
  <si>
    <t>22000869</t>
  </si>
  <si>
    <t>7575979034</t>
  </si>
  <si>
    <t>VI22000259</t>
  </si>
  <si>
    <t>22000768</t>
  </si>
  <si>
    <t>7573780594</t>
  </si>
  <si>
    <t>VI22000258</t>
  </si>
  <si>
    <t>22000767</t>
  </si>
  <si>
    <t>7570222594</t>
  </si>
  <si>
    <t>VI22000257</t>
  </si>
  <si>
    <t>22000766</t>
  </si>
  <si>
    <t>7566049824</t>
  </si>
  <si>
    <t>VI22000256</t>
  </si>
  <si>
    <t>22000765</t>
  </si>
  <si>
    <t>7561471164</t>
  </si>
  <si>
    <t>VI22000255</t>
  </si>
  <si>
    <t>22000764</t>
  </si>
  <si>
    <t>7556676564</t>
  </si>
  <si>
    <t>VI22000254</t>
  </si>
  <si>
    <t>22000763</t>
  </si>
  <si>
    <t>7553356214</t>
  </si>
  <si>
    <t>VI22000253</t>
  </si>
  <si>
    <t>22000762</t>
  </si>
  <si>
    <t>7550956754</t>
  </si>
  <si>
    <t>VI22000251</t>
  </si>
  <si>
    <t>22000760</t>
  </si>
  <si>
    <t>7548886854</t>
  </si>
  <si>
    <t>VI22000250</t>
  </si>
  <si>
    <t>22000759</t>
  </si>
  <si>
    <t>7545410474</t>
  </si>
  <si>
    <t>VI22000249</t>
  </si>
  <si>
    <t>22000758</t>
  </si>
  <si>
    <t>7541264094</t>
  </si>
  <si>
    <t>VI22000248</t>
  </si>
  <si>
    <t>22000757</t>
  </si>
  <si>
    <t>7537044744</t>
  </si>
  <si>
    <t>VI22000247</t>
  </si>
  <si>
    <t>22000756</t>
  </si>
  <si>
    <t>7532102124</t>
  </si>
  <si>
    <t>VI22000246</t>
  </si>
  <si>
    <t>22000755</t>
  </si>
  <si>
    <t>7528507544</t>
  </si>
  <si>
    <t>VI22000245</t>
  </si>
  <si>
    <t>22000754</t>
  </si>
  <si>
    <t>7525960124</t>
  </si>
  <si>
    <t>VI22000244</t>
  </si>
  <si>
    <t>22000753</t>
  </si>
  <si>
    <t>7523761944</t>
  </si>
  <si>
    <t>VI22000243</t>
  </si>
  <si>
    <t>22000752</t>
  </si>
  <si>
    <t>7520147314</t>
  </si>
  <si>
    <t>VI22000242</t>
  </si>
  <si>
    <t>22000751</t>
  </si>
  <si>
    <t>7516519534</t>
  </si>
  <si>
    <t>VI22000241</t>
  </si>
  <si>
    <t>22000750</t>
  </si>
  <si>
    <t>7513451704</t>
  </si>
  <si>
    <t>VI22000240</t>
  </si>
  <si>
    <t>22000749</t>
  </si>
  <si>
    <t>7496204884</t>
  </si>
  <si>
    <t>VI22000277</t>
  </si>
  <si>
    <t>22000786</t>
  </si>
  <si>
    <t>7508210064</t>
  </si>
  <si>
    <t>VI22000239</t>
  </si>
  <si>
    <t>22000748</t>
  </si>
  <si>
    <t>7504143824</t>
  </si>
  <si>
    <t>VI22000182</t>
  </si>
  <si>
    <t>22000584</t>
  </si>
  <si>
    <t>7501795434</t>
  </si>
  <si>
    <t>VI22000181</t>
  </si>
  <si>
    <t>22000583</t>
  </si>
  <si>
    <t>7499509884</t>
  </si>
  <si>
    <t>VI22000180</t>
  </si>
  <si>
    <t>22000582</t>
  </si>
  <si>
    <t>7492016884</t>
  </si>
  <si>
    <t>VI22000179</t>
  </si>
  <si>
    <t>22000581</t>
  </si>
  <si>
    <t>7487890814</t>
  </si>
  <si>
    <t>VI22000178</t>
  </si>
  <si>
    <t>22000580</t>
  </si>
  <si>
    <t>7483760494</t>
  </si>
  <si>
    <t>VI22000177</t>
  </si>
  <si>
    <t>22000579</t>
  </si>
  <si>
    <t>7479653214</t>
  </si>
  <si>
    <t>VI22000176</t>
  </si>
  <si>
    <t>22000578</t>
  </si>
  <si>
    <t>7477474274</t>
  </si>
  <si>
    <t>VI22000175</t>
  </si>
  <si>
    <t>22000577</t>
  </si>
  <si>
    <t>7475361864</t>
  </si>
  <si>
    <t>VI22000174</t>
  </si>
  <si>
    <t>22000576</t>
  </si>
  <si>
    <t>7472057394</t>
  </si>
  <si>
    <t>VI22000173</t>
  </si>
  <si>
    <t>22000575</t>
  </si>
  <si>
    <t>7468673854</t>
  </si>
  <si>
    <t>VI22000172</t>
  </si>
  <si>
    <t>22000574</t>
  </si>
  <si>
    <t>7465188644</t>
  </si>
  <si>
    <t>VI22000171</t>
  </si>
  <si>
    <t>22000573</t>
  </si>
  <si>
    <t>7461584334</t>
  </si>
  <si>
    <t>VI22000170</t>
  </si>
  <si>
    <t>22000572</t>
  </si>
  <si>
    <t>7457776584</t>
  </si>
  <si>
    <t>VI22000169</t>
  </si>
  <si>
    <t>22000571</t>
  </si>
  <si>
    <t>7455355224</t>
  </si>
  <si>
    <t>VI22000168</t>
  </si>
  <si>
    <t>22000570</t>
  </si>
  <si>
    <t>7453220874</t>
  </si>
  <si>
    <t>VI22000167</t>
  </si>
  <si>
    <t>22000569</t>
  </si>
  <si>
    <t>7449908354</t>
  </si>
  <si>
    <t>VI22000166</t>
  </si>
  <si>
    <t>22000568</t>
  </si>
  <si>
    <t>7446265164</t>
  </si>
  <si>
    <t>VI22000165</t>
  </si>
  <si>
    <t>22000567</t>
  </si>
  <si>
    <t>7206403273</t>
  </si>
  <si>
    <t>VI22000164</t>
  </si>
  <si>
    <t>22000566</t>
  </si>
  <si>
    <t>6520626906</t>
  </si>
  <si>
    <t>VI22000163</t>
  </si>
  <si>
    <t>22000565</t>
  </si>
  <si>
    <t>7198391073</t>
  </si>
  <si>
    <t>VI22000162</t>
  </si>
  <si>
    <t>22000564</t>
  </si>
  <si>
    <t>7195392813</t>
  </si>
  <si>
    <t>VI22000161</t>
  </si>
  <si>
    <t>22000563</t>
  </si>
  <si>
    <t>7192686233</t>
  </si>
  <si>
    <t>VI22000160</t>
  </si>
  <si>
    <t>22000562</t>
  </si>
  <si>
    <t>7188804303</t>
  </si>
  <si>
    <t>VI22000159</t>
  </si>
  <si>
    <t>22000561</t>
  </si>
  <si>
    <t>7165606323</t>
  </si>
  <si>
    <t>VI22000158</t>
  </si>
  <si>
    <t>22000560</t>
  </si>
  <si>
    <t>183714</t>
  </si>
  <si>
    <t>VI22003345</t>
  </si>
  <si>
    <t>22009643</t>
  </si>
  <si>
    <t>187297</t>
  </si>
  <si>
    <t>VI22003344</t>
  </si>
  <si>
    <t>22009642</t>
  </si>
  <si>
    <t>190824</t>
  </si>
  <si>
    <t>VI22003343</t>
  </si>
  <si>
    <t>22009641</t>
  </si>
  <si>
    <t>A3BCD0C8-0001</t>
  </si>
  <si>
    <t>VI22001300</t>
  </si>
  <si>
    <t>22009212</t>
  </si>
  <si>
    <t>A3BCD0C8-0002</t>
  </si>
  <si>
    <t>VI22001969</t>
  </si>
  <si>
    <t>22009211</t>
  </si>
  <si>
    <t>794552</t>
  </si>
  <si>
    <t>VI22002751</t>
  </si>
  <si>
    <t>22009079</t>
  </si>
  <si>
    <t>22008409</t>
  </si>
  <si>
    <t>22008408</t>
  </si>
  <si>
    <t>793366</t>
  </si>
  <si>
    <t>VI22002544</t>
  </si>
  <si>
    <t>22007946</t>
  </si>
  <si>
    <t>791815</t>
  </si>
  <si>
    <t>VI22002543</t>
  </si>
  <si>
    <t>22007945</t>
  </si>
  <si>
    <t>22007465</t>
  </si>
  <si>
    <t>22007464</t>
  </si>
  <si>
    <t>266</t>
  </si>
  <si>
    <t>VI22002311</t>
  </si>
  <si>
    <t>22006940</t>
  </si>
  <si>
    <t>22006537</t>
  </si>
  <si>
    <t>22006536</t>
  </si>
  <si>
    <t>251</t>
  </si>
  <si>
    <t>VI22002065</t>
  </si>
  <si>
    <t>22005778</t>
  </si>
  <si>
    <t>180183</t>
  </si>
  <si>
    <t>VI22002053</t>
  </si>
  <si>
    <t>22005766</t>
  </si>
  <si>
    <t>22005689</t>
  </si>
  <si>
    <t>22005688</t>
  </si>
  <si>
    <t>173116</t>
  </si>
  <si>
    <t>VI22002055</t>
  </si>
  <si>
    <t>22005768</t>
  </si>
  <si>
    <t>176634</t>
  </si>
  <si>
    <t>VI22002054</t>
  </si>
  <si>
    <t>22005767</t>
  </si>
  <si>
    <t>245</t>
  </si>
  <si>
    <t>VI22002037</t>
  </si>
  <si>
    <t>22005711</t>
  </si>
  <si>
    <t>151823</t>
  </si>
  <si>
    <t>VI22002061</t>
  </si>
  <si>
    <t>22005774</t>
  </si>
  <si>
    <t>155397</t>
  </si>
  <si>
    <t>VI22002060</t>
  </si>
  <si>
    <t>22005773</t>
  </si>
  <si>
    <t>158985</t>
  </si>
  <si>
    <t>VI22002059</t>
  </si>
  <si>
    <t>22005772</t>
  </si>
  <si>
    <t>162509</t>
  </si>
  <si>
    <t>VI22002058</t>
  </si>
  <si>
    <t>22005771</t>
  </si>
  <si>
    <t>166045</t>
  </si>
  <si>
    <t>VI22002057</t>
  </si>
  <si>
    <t>22005770</t>
  </si>
  <si>
    <t>169602</t>
  </si>
  <si>
    <t>VI22002056</t>
  </si>
  <si>
    <t>22005769</t>
  </si>
  <si>
    <t>22004754</t>
  </si>
  <si>
    <t>22003412</t>
  </si>
  <si>
    <t>217</t>
  </si>
  <si>
    <t>VI22001321</t>
  </si>
  <si>
    <t>22003358</t>
  </si>
  <si>
    <t>2390-01</t>
  </si>
  <si>
    <t>GI21000020</t>
  </si>
  <si>
    <t>חסמ</t>
  </si>
  <si>
    <t>22000961</t>
  </si>
  <si>
    <t>51727</t>
  </si>
  <si>
    <t>VI22002756</t>
  </si>
  <si>
    <t>22009084</t>
  </si>
  <si>
    <t>51669</t>
  </si>
  <si>
    <t>VI22002591</t>
  </si>
  <si>
    <t>22008105</t>
  </si>
  <si>
    <t>51576</t>
  </si>
  <si>
    <t>VI22002153</t>
  </si>
  <si>
    <t>22006358</t>
  </si>
  <si>
    <t>51541</t>
  </si>
  <si>
    <t>VI22002125</t>
  </si>
  <si>
    <t>22006180</t>
  </si>
  <si>
    <t>51478</t>
  </si>
  <si>
    <t>VI22001914</t>
  </si>
  <si>
    <t>22005412</t>
  </si>
  <si>
    <t>60258</t>
  </si>
  <si>
    <t>VI22001865</t>
  </si>
  <si>
    <t>22005308</t>
  </si>
  <si>
    <t>51338</t>
  </si>
  <si>
    <t>VI22001538</t>
  </si>
  <si>
    <t>22004257</t>
  </si>
  <si>
    <t>51434</t>
  </si>
  <si>
    <t>VI22001437</t>
  </si>
  <si>
    <t>22004130</t>
  </si>
  <si>
    <t>51410</t>
  </si>
  <si>
    <t>VI22001429</t>
  </si>
  <si>
    <t>22004122</t>
  </si>
  <si>
    <t>51226</t>
  </si>
  <si>
    <t>VI22001861</t>
  </si>
  <si>
    <t>22005280</t>
  </si>
  <si>
    <t>51303</t>
  </si>
  <si>
    <t>VI22001297</t>
  </si>
  <si>
    <t>22003334</t>
  </si>
  <si>
    <t>51192</t>
  </si>
  <si>
    <t>VI22000995</t>
  </si>
  <si>
    <t>22002679</t>
  </si>
  <si>
    <t>51162</t>
  </si>
  <si>
    <t>VI22000806</t>
  </si>
  <si>
    <t>22002175</t>
  </si>
  <si>
    <t>51126</t>
  </si>
  <si>
    <t>VI22000847</t>
  </si>
  <si>
    <t>22002216</t>
  </si>
  <si>
    <t>51058</t>
  </si>
  <si>
    <t>VI22000545</t>
  </si>
  <si>
    <t>22001148</t>
  </si>
  <si>
    <t>50991</t>
  </si>
  <si>
    <t>VI22000422</t>
  </si>
  <si>
    <t>22000932</t>
  </si>
  <si>
    <t>50929</t>
  </si>
  <si>
    <t>VI21002164</t>
  </si>
  <si>
    <t>22000022</t>
  </si>
  <si>
    <t>2/03/2022</t>
  </si>
  <si>
    <t>22007486</t>
  </si>
  <si>
    <t>03-5340893</t>
  </si>
  <si>
    <t>VI22001474</t>
  </si>
  <si>
    <t>22004765</t>
  </si>
  <si>
    <t>22004167</t>
  </si>
  <si>
    <t>22003750</t>
  </si>
  <si>
    <t>100008842</t>
  </si>
  <si>
    <t>1</t>
  </si>
  <si>
    <t>VI22000775</t>
  </si>
  <si>
    <t>22002144</t>
  </si>
  <si>
    <t>104211</t>
  </si>
  <si>
    <t>VI22000614</t>
  </si>
  <si>
    <t>22001370</t>
  </si>
  <si>
    <t>5186</t>
  </si>
  <si>
    <t>VI22000230</t>
  </si>
  <si>
    <t>22000739</t>
  </si>
  <si>
    <t>38331</t>
  </si>
  <si>
    <t>VI22000615</t>
  </si>
  <si>
    <t>22001371</t>
  </si>
  <si>
    <t>31859</t>
  </si>
  <si>
    <t>VI22000198</t>
  </si>
  <si>
    <t>22000707</t>
  </si>
  <si>
    <t>2655-SR5</t>
  </si>
  <si>
    <t>VI22000616</t>
  </si>
  <si>
    <t>22001372</t>
  </si>
  <si>
    <t>0006-3634</t>
  </si>
  <si>
    <t>VI22000229</t>
  </si>
  <si>
    <t>22000738</t>
  </si>
  <si>
    <t>10250</t>
  </si>
  <si>
    <t>VI22000524</t>
  </si>
  <si>
    <t>22001127</t>
  </si>
  <si>
    <t>103845</t>
  </si>
  <si>
    <t>VI22000620</t>
  </si>
  <si>
    <t>22001376</t>
  </si>
  <si>
    <t>216885</t>
  </si>
  <si>
    <t>VI22000619</t>
  </si>
  <si>
    <t>22001375</t>
  </si>
  <si>
    <t>SI22008431</t>
  </si>
  <si>
    <t>VI22000618</t>
  </si>
  <si>
    <t>22001374</t>
  </si>
  <si>
    <t>SI22008382</t>
  </si>
  <si>
    <t>VI22000617</t>
  </si>
  <si>
    <t>22001373</t>
  </si>
  <si>
    <t>103442234</t>
  </si>
  <si>
    <t>VI22000387</t>
  </si>
  <si>
    <t>22000897</t>
  </si>
  <si>
    <t>261010/</t>
  </si>
  <si>
    <t>VI22000386</t>
  </si>
  <si>
    <t>22000896</t>
  </si>
  <si>
    <t>261009/</t>
  </si>
  <si>
    <t>VI22000385</t>
  </si>
  <si>
    <t>22000895</t>
  </si>
  <si>
    <t>22000736</t>
  </si>
  <si>
    <t>6623</t>
  </si>
  <si>
    <t>VI22000221</t>
  </si>
  <si>
    <t>22000730</t>
  </si>
  <si>
    <t>6525578</t>
  </si>
  <si>
    <t>VI22000228</t>
  </si>
  <si>
    <t>22000737</t>
  </si>
  <si>
    <t>003322795</t>
  </si>
  <si>
    <t>VI22000287</t>
  </si>
  <si>
    <t>22000796</t>
  </si>
  <si>
    <t>58914</t>
  </si>
  <si>
    <t>22000652</t>
  </si>
  <si>
    <t>69088</t>
  </si>
  <si>
    <t>22000651</t>
  </si>
  <si>
    <t>22009612</t>
  </si>
  <si>
    <t>22008987</t>
  </si>
  <si>
    <t>22008980</t>
  </si>
  <si>
    <t>22008326</t>
  </si>
  <si>
    <t>22008286</t>
  </si>
  <si>
    <t>22008285</t>
  </si>
  <si>
    <t>22007320</t>
  </si>
  <si>
    <t>22007318</t>
  </si>
  <si>
    <t>461558</t>
  </si>
  <si>
    <t>VI22002371</t>
  </si>
  <si>
    <t>22007189</t>
  </si>
  <si>
    <t>22006411</t>
  </si>
  <si>
    <t>22005439</t>
  </si>
  <si>
    <t>12-371932</t>
  </si>
  <si>
    <t>12056</t>
  </si>
  <si>
    <t>107361662</t>
  </si>
  <si>
    <t>713027</t>
  </si>
  <si>
    <t>519344</t>
  </si>
  <si>
    <t>70030</t>
  </si>
  <si>
    <t>70044</t>
  </si>
  <si>
    <t>210546</t>
  </si>
  <si>
    <t>VI22000384</t>
  </si>
  <si>
    <t>22000894</t>
  </si>
  <si>
    <t>34035</t>
  </si>
  <si>
    <t>VI22000345</t>
  </si>
  <si>
    <t>22000855</t>
  </si>
  <si>
    <t>2022-471859303</t>
  </si>
  <si>
    <t>VI22002717</t>
  </si>
  <si>
    <t>22008316</t>
  </si>
  <si>
    <t>2022-471859238</t>
  </si>
  <si>
    <t>VI22002613</t>
  </si>
  <si>
    <t>22008145</t>
  </si>
  <si>
    <t>22008318</t>
  </si>
  <si>
    <t>2022-481687490</t>
  </si>
  <si>
    <t>VI22002716</t>
  </si>
  <si>
    <t>22008315</t>
  </si>
  <si>
    <t>2022-421525642</t>
  </si>
  <si>
    <t>VI22002715</t>
  </si>
  <si>
    <t>22008314</t>
  </si>
  <si>
    <t>2022-451377162</t>
  </si>
  <si>
    <t>VI22002714</t>
  </si>
  <si>
    <t>22008313</t>
  </si>
  <si>
    <t>2022-401047743</t>
  </si>
  <si>
    <t>VI22002713</t>
  </si>
  <si>
    <t>22008312</t>
  </si>
  <si>
    <t>2022-461200134</t>
  </si>
  <si>
    <t>VI22002712</t>
  </si>
  <si>
    <t>22008311</t>
  </si>
  <si>
    <t>22008317</t>
  </si>
  <si>
    <t>2022-470388993</t>
  </si>
  <si>
    <t>VI22002711</t>
  </si>
  <si>
    <t>22008310</t>
  </si>
  <si>
    <t>2022-400887251</t>
  </si>
  <si>
    <t>VI22001560</t>
  </si>
  <si>
    <t>22004392</t>
  </si>
  <si>
    <t>2022-470701889</t>
  </si>
  <si>
    <t>VI22001559</t>
  </si>
  <si>
    <t>22004391</t>
  </si>
  <si>
    <t>2022-470550102</t>
  </si>
  <si>
    <t>VI22000937</t>
  </si>
  <si>
    <t>22002620</t>
  </si>
  <si>
    <t>320054</t>
  </si>
  <si>
    <t>VI22000709</t>
  </si>
  <si>
    <t>22002078</t>
  </si>
  <si>
    <t>2022-470219572</t>
  </si>
  <si>
    <t>VI22000333</t>
  </si>
  <si>
    <t>22000842</t>
  </si>
  <si>
    <t>5438596</t>
  </si>
  <si>
    <t>GI22000002</t>
  </si>
  <si>
    <t>22001272</t>
  </si>
  <si>
    <t>63107080</t>
  </si>
  <si>
    <t>22003548</t>
  </si>
  <si>
    <t>22002422</t>
  </si>
  <si>
    <t>H1RRJ</t>
  </si>
  <si>
    <t>VI22000633</t>
  </si>
  <si>
    <t>22009206</t>
  </si>
  <si>
    <t>1402</t>
  </si>
  <si>
    <t>VI22003257</t>
  </si>
  <si>
    <t>22009585</t>
  </si>
  <si>
    <t>22008402</t>
  </si>
  <si>
    <t>22007459</t>
  </si>
  <si>
    <t>22006529</t>
  </si>
  <si>
    <t>22005681</t>
  </si>
  <si>
    <t>22057</t>
  </si>
  <si>
    <t>VI22001968</t>
  </si>
  <si>
    <t>22005497</t>
  </si>
  <si>
    <t>22004747</t>
  </si>
  <si>
    <t>VI22001462</t>
  </si>
  <si>
    <t>22004155</t>
  </si>
  <si>
    <t>CNEU22010143</t>
  </si>
  <si>
    <t>VI22001423</t>
  </si>
  <si>
    <t>22004116</t>
  </si>
  <si>
    <t>EU22070035</t>
  </si>
  <si>
    <t>VI22001545</t>
  </si>
  <si>
    <t>22004300</t>
  </si>
  <si>
    <t>22003407</t>
  </si>
  <si>
    <t>EU22060045</t>
  </si>
  <si>
    <t>VI22000903</t>
  </si>
  <si>
    <t>22002586</t>
  </si>
  <si>
    <t>22002759</t>
  </si>
  <si>
    <t>24000009</t>
  </si>
  <si>
    <t>VI22001024</t>
  </si>
  <si>
    <t>22003032</t>
  </si>
  <si>
    <t>EU22050044</t>
  </si>
  <si>
    <t>VI22000902</t>
  </si>
  <si>
    <t>22002585</t>
  </si>
  <si>
    <t>22002258</t>
  </si>
  <si>
    <t>EU22040047</t>
  </si>
  <si>
    <t>VI22000804</t>
  </si>
  <si>
    <t>22002173</t>
  </si>
  <si>
    <t>0059</t>
  </si>
  <si>
    <t>VI22000458</t>
  </si>
  <si>
    <t>22001040</t>
  </si>
  <si>
    <t>0057</t>
  </si>
  <si>
    <t>VI22000441</t>
  </si>
  <si>
    <t>22001023</t>
  </si>
  <si>
    <t>EU22030040</t>
  </si>
  <si>
    <t>VI22000199</t>
  </si>
  <si>
    <t>22000708</t>
  </si>
  <si>
    <t>EU22020024</t>
  </si>
  <si>
    <t>VI22000200</t>
  </si>
  <si>
    <t>22000709</t>
  </si>
  <si>
    <t>0051</t>
  </si>
  <si>
    <t>VI22000120</t>
  </si>
  <si>
    <t>22000286</t>
  </si>
  <si>
    <t>EU22010029</t>
  </si>
  <si>
    <t>VI22000144</t>
  </si>
  <si>
    <t>22000311</t>
  </si>
  <si>
    <t>6062</t>
  </si>
  <si>
    <t>VI22002248</t>
  </si>
  <si>
    <t>22006560</t>
  </si>
  <si>
    <t>13502</t>
  </si>
  <si>
    <t>22006557</t>
  </si>
  <si>
    <t>22002691</t>
  </si>
  <si>
    <t>T19178</t>
  </si>
  <si>
    <t>22009068</t>
  </si>
  <si>
    <t>OV225002942</t>
  </si>
  <si>
    <t>VI22002677</t>
  </si>
  <si>
    <t>22008239</t>
  </si>
  <si>
    <t>T18941</t>
  </si>
  <si>
    <t>22008203</t>
  </si>
  <si>
    <t>22008202</t>
  </si>
  <si>
    <t>OV225002766</t>
  </si>
  <si>
    <t>VI22002492</t>
  </si>
  <si>
    <t>22007405</t>
  </si>
  <si>
    <t>T18705</t>
  </si>
  <si>
    <t>22007399</t>
  </si>
  <si>
    <t>22007398</t>
  </si>
  <si>
    <t>OV225002350</t>
  </si>
  <si>
    <t>VI22002335</t>
  </si>
  <si>
    <t>22007088</t>
  </si>
  <si>
    <t>T18408</t>
  </si>
  <si>
    <t>22007491</t>
  </si>
  <si>
    <t>22006472</t>
  </si>
  <si>
    <t>IN224000265</t>
  </si>
  <si>
    <t>VI22002138</t>
  </si>
  <si>
    <t>22006193</t>
  </si>
  <si>
    <t>T18162</t>
  </si>
  <si>
    <t>22006482</t>
  </si>
  <si>
    <t>22006475</t>
  </si>
  <si>
    <t>22005573</t>
  </si>
  <si>
    <t>OV215000062</t>
  </si>
  <si>
    <t>VI21000017</t>
  </si>
  <si>
    <t>22005602</t>
  </si>
  <si>
    <t>IN224000217</t>
  </si>
  <si>
    <t>VI22001529</t>
  </si>
  <si>
    <t>22004224</t>
  </si>
  <si>
    <t>OV225001753</t>
  </si>
  <si>
    <t>VI22001450</t>
  </si>
  <si>
    <t>22004143</t>
  </si>
  <si>
    <t>T17412</t>
  </si>
  <si>
    <t>22004702</t>
  </si>
  <si>
    <t>T17661</t>
  </si>
  <si>
    <t>22004701</t>
  </si>
  <si>
    <t>OV225001514</t>
  </si>
  <si>
    <t>VI22001485</t>
  </si>
  <si>
    <t>22004178</t>
  </si>
  <si>
    <t>22003758</t>
  </si>
  <si>
    <t>22002694</t>
  </si>
  <si>
    <t>T16898</t>
  </si>
  <si>
    <t>22001447</t>
  </si>
  <si>
    <t>OV225000686</t>
  </si>
  <si>
    <t>VI22000445</t>
  </si>
  <si>
    <t>22001027</t>
  </si>
  <si>
    <t>IN224000058</t>
  </si>
  <si>
    <t>VI22000423</t>
  </si>
  <si>
    <t>22000933</t>
  </si>
  <si>
    <t>CC 4510 2022-12</t>
  </si>
  <si>
    <t>22009036</t>
  </si>
  <si>
    <t>CC 0237 2022-12</t>
  </si>
  <si>
    <t>22009017</t>
  </si>
  <si>
    <t>CC 4510 2022-11</t>
  </si>
  <si>
    <t>22008273</t>
  </si>
  <si>
    <t>CC 0237 2022-11</t>
  </si>
  <si>
    <t>22008217</t>
  </si>
  <si>
    <t>22008258</t>
  </si>
  <si>
    <t>CC 4510 2022-09</t>
  </si>
  <si>
    <t>22008430</t>
  </si>
  <si>
    <t>22008429</t>
  </si>
  <si>
    <t>CC 4510 2022-10</t>
  </si>
  <si>
    <t>22007150</t>
  </si>
  <si>
    <t>CC 0237 2022-10</t>
  </si>
  <si>
    <t>22007131</t>
  </si>
  <si>
    <t>6504692</t>
  </si>
  <si>
    <t>VI22002167</t>
  </si>
  <si>
    <t>22006372</t>
  </si>
  <si>
    <t>CC0237 2022-09</t>
  </si>
  <si>
    <t>22006317</t>
  </si>
  <si>
    <t>22006330</t>
  </si>
  <si>
    <t>22005288</t>
  </si>
  <si>
    <t>22005292</t>
  </si>
  <si>
    <t>22004526</t>
  </si>
  <si>
    <t>22004523</t>
  </si>
  <si>
    <t>22004512</t>
  </si>
  <si>
    <t>22003718</t>
  </si>
  <si>
    <t>22003717</t>
  </si>
  <si>
    <t>22003716</t>
  </si>
  <si>
    <t>22003714</t>
  </si>
  <si>
    <t>22002552</t>
  </si>
  <si>
    <t>22002541</t>
  </si>
  <si>
    <t>22001797</t>
  </si>
  <si>
    <t>22001795</t>
  </si>
  <si>
    <t>22001340</t>
  </si>
  <si>
    <t>22001338</t>
  </si>
  <si>
    <t>22001341</t>
  </si>
  <si>
    <t>22000951</t>
  </si>
  <si>
    <t>22000700</t>
  </si>
  <si>
    <t>22000155</t>
  </si>
  <si>
    <t>22000154</t>
  </si>
  <si>
    <t>00001342</t>
  </si>
  <si>
    <t>22008956</t>
  </si>
  <si>
    <t>00074980</t>
  </si>
  <si>
    <t>22007987</t>
  </si>
  <si>
    <t>1560</t>
  </si>
  <si>
    <t>22006299</t>
  </si>
  <si>
    <t>1562</t>
  </si>
  <si>
    <t>22005247</t>
  </si>
  <si>
    <t>01475</t>
  </si>
  <si>
    <t>22001231</t>
  </si>
  <si>
    <t>01525</t>
  </si>
  <si>
    <t>22000092</t>
  </si>
  <si>
    <t>22009857</t>
  </si>
  <si>
    <t>22009856</t>
  </si>
  <si>
    <t>22009855</t>
  </si>
  <si>
    <t>22009845</t>
  </si>
  <si>
    <t>22009844</t>
  </si>
  <si>
    <t>22009843</t>
  </si>
  <si>
    <t>22009842</t>
  </si>
  <si>
    <t>22009841</t>
  </si>
  <si>
    <t>22009840</t>
  </si>
  <si>
    <t>22009839</t>
  </si>
  <si>
    <t>22009838</t>
  </si>
  <si>
    <t>22009837</t>
  </si>
  <si>
    <t>22009836</t>
  </si>
  <si>
    <t>22009835</t>
  </si>
  <si>
    <t>22009834</t>
  </si>
  <si>
    <t>22009833</t>
  </si>
  <si>
    <t>22009832</t>
  </si>
  <si>
    <t>22009831</t>
  </si>
  <si>
    <t>22009830</t>
  </si>
  <si>
    <t>22009829</t>
  </si>
  <si>
    <t>22009828</t>
  </si>
  <si>
    <t>22009827</t>
  </si>
  <si>
    <t>22009826</t>
  </si>
  <si>
    <t>22009825</t>
  </si>
  <si>
    <t>22009824</t>
  </si>
  <si>
    <t>22009823</t>
  </si>
  <si>
    <t>22009822</t>
  </si>
  <si>
    <t>22009821</t>
  </si>
  <si>
    <t>22009820</t>
  </si>
  <si>
    <t>22009819</t>
  </si>
  <si>
    <t>22009818</t>
  </si>
  <si>
    <t>22009817</t>
  </si>
  <si>
    <t>22009816</t>
  </si>
  <si>
    <t>22009815</t>
  </si>
  <si>
    <t>22009814</t>
  </si>
  <si>
    <t>22009813</t>
  </si>
  <si>
    <t>22009812</t>
  </si>
  <si>
    <t>22009811</t>
  </si>
  <si>
    <t>22009810</t>
  </si>
  <si>
    <t>22009809</t>
  </si>
  <si>
    <t>22009808</t>
  </si>
  <si>
    <t>22009807</t>
  </si>
  <si>
    <t>22009806</t>
  </si>
  <si>
    <t>22009805</t>
  </si>
  <si>
    <t>22009804</t>
  </si>
  <si>
    <t>22009803</t>
  </si>
  <si>
    <t>22009802</t>
  </si>
  <si>
    <t>22009801</t>
  </si>
  <si>
    <t>22009800</t>
  </si>
  <si>
    <t>22009799</t>
  </si>
  <si>
    <t>22009798</t>
  </si>
  <si>
    <t>22009797</t>
  </si>
  <si>
    <t>22009796</t>
  </si>
  <si>
    <t>22009795</t>
  </si>
  <si>
    <t>22009794</t>
  </si>
  <si>
    <t>22009793</t>
  </si>
  <si>
    <t>22009792</t>
  </si>
  <si>
    <t>22009787</t>
  </si>
  <si>
    <t>22009786</t>
  </si>
  <si>
    <t>22009785</t>
  </si>
  <si>
    <t>22009784</t>
  </si>
  <si>
    <t>22009783</t>
  </si>
  <si>
    <t>22009782</t>
  </si>
  <si>
    <t>22009781</t>
  </si>
  <si>
    <t>22009780</t>
  </si>
  <si>
    <t>22009779</t>
  </si>
  <si>
    <t>22009778</t>
  </si>
  <si>
    <t>22009777</t>
  </si>
  <si>
    <t>22009776</t>
  </si>
  <si>
    <t>22009775</t>
  </si>
  <si>
    <t>22009774</t>
  </si>
  <si>
    <t>22009773</t>
  </si>
  <si>
    <t>22009772</t>
  </si>
  <si>
    <t>22009771</t>
  </si>
  <si>
    <t>22009770</t>
  </si>
  <si>
    <t>1Z486TL904975412</t>
  </si>
  <si>
    <t>VI22002698</t>
  </si>
  <si>
    <t>22009702</t>
  </si>
  <si>
    <t>300421</t>
  </si>
  <si>
    <t>22009695</t>
  </si>
  <si>
    <t>310521</t>
  </si>
  <si>
    <t>22009694</t>
  </si>
  <si>
    <t>310721</t>
  </si>
  <si>
    <t>22009693</t>
  </si>
  <si>
    <t>310821</t>
  </si>
  <si>
    <t>22009692</t>
  </si>
  <si>
    <t>Google ADS 2021-</t>
  </si>
  <si>
    <t>22009691</t>
  </si>
  <si>
    <t>22009690</t>
  </si>
  <si>
    <t>22009689</t>
  </si>
  <si>
    <t>22009688</t>
  </si>
  <si>
    <t>22009687</t>
  </si>
  <si>
    <t>22009686</t>
  </si>
  <si>
    <t>22009685</t>
  </si>
  <si>
    <t>22009684</t>
  </si>
  <si>
    <t>22009683</t>
  </si>
  <si>
    <t>22009682</t>
  </si>
  <si>
    <t>22009681</t>
  </si>
  <si>
    <t>8.2022</t>
  </si>
  <si>
    <t>22009680</t>
  </si>
  <si>
    <t>685066020</t>
  </si>
  <si>
    <t>VI23001973</t>
  </si>
  <si>
    <t>22009638</t>
  </si>
  <si>
    <t>469301</t>
  </si>
  <si>
    <t>VI21002433</t>
  </si>
  <si>
    <t>22009625</t>
  </si>
  <si>
    <t>BT22000160</t>
  </si>
  <si>
    <t>22009623</t>
  </si>
  <si>
    <t>22009597</t>
  </si>
  <si>
    <t>22009596</t>
  </si>
  <si>
    <t>22009595</t>
  </si>
  <si>
    <t>22009594</t>
  </si>
  <si>
    <t>22009593</t>
  </si>
  <si>
    <t>22009592</t>
  </si>
  <si>
    <t>22009591</t>
  </si>
  <si>
    <t>22009590</t>
  </si>
  <si>
    <t>22009589</t>
  </si>
  <si>
    <t>22009588</t>
  </si>
  <si>
    <t>22009587</t>
  </si>
  <si>
    <t>BT22000258</t>
  </si>
  <si>
    <t>22009573</t>
  </si>
  <si>
    <t>BT22000107</t>
  </si>
  <si>
    <t>22009569</t>
  </si>
  <si>
    <t>22009555</t>
  </si>
  <si>
    <t>22009554</t>
  </si>
  <si>
    <t>22009553</t>
  </si>
  <si>
    <t>22009552</t>
  </si>
  <si>
    <t>22009551</t>
  </si>
  <si>
    <t>HKSI2200024206</t>
  </si>
  <si>
    <t>VI22002667</t>
  </si>
  <si>
    <t>22009550</t>
  </si>
  <si>
    <t>HKSI2200024171</t>
  </si>
  <si>
    <t>VI22002663</t>
  </si>
  <si>
    <t>22009549</t>
  </si>
  <si>
    <t>HKSI2200025225</t>
  </si>
  <si>
    <t>VI22002664</t>
  </si>
  <si>
    <t>22009548</t>
  </si>
  <si>
    <t>HKSI2200025050</t>
  </si>
  <si>
    <t>VI22002665</t>
  </si>
  <si>
    <t>22009547</t>
  </si>
  <si>
    <t>57421</t>
  </si>
  <si>
    <t>BT22000792</t>
  </si>
  <si>
    <t>22009546</t>
  </si>
  <si>
    <t>22009542</t>
  </si>
  <si>
    <t>22009541</t>
  </si>
  <si>
    <t>22009540</t>
  </si>
  <si>
    <t>22009539</t>
  </si>
  <si>
    <t>22009538</t>
  </si>
  <si>
    <t>22009537</t>
  </si>
  <si>
    <t>22009536</t>
  </si>
  <si>
    <t>22009535</t>
  </si>
  <si>
    <t>22009534</t>
  </si>
  <si>
    <t>22009533</t>
  </si>
  <si>
    <t>22009532</t>
  </si>
  <si>
    <t>22009531</t>
  </si>
  <si>
    <t>22009530</t>
  </si>
  <si>
    <t>22009529</t>
  </si>
  <si>
    <t>22009528</t>
  </si>
  <si>
    <t>22009527</t>
  </si>
  <si>
    <t>22009526</t>
  </si>
  <si>
    <t>22009525</t>
  </si>
  <si>
    <t>22009524</t>
  </si>
  <si>
    <t>22009523</t>
  </si>
  <si>
    <t>22009522</t>
  </si>
  <si>
    <t>22009521</t>
  </si>
  <si>
    <t>22009520</t>
  </si>
  <si>
    <t>22009519</t>
  </si>
  <si>
    <t>22009518</t>
  </si>
  <si>
    <t>22009517</t>
  </si>
  <si>
    <t>22009516</t>
  </si>
  <si>
    <t>22009515</t>
  </si>
  <si>
    <t>22009514</t>
  </si>
  <si>
    <t>22009513</t>
  </si>
  <si>
    <t>22009512</t>
  </si>
  <si>
    <t>22009511</t>
  </si>
  <si>
    <t>22009510</t>
  </si>
  <si>
    <t>22009509</t>
  </si>
  <si>
    <t>22009508</t>
  </si>
  <si>
    <t>22009507</t>
  </si>
  <si>
    <t>22009506</t>
  </si>
  <si>
    <t>22009505</t>
  </si>
  <si>
    <t>22009504</t>
  </si>
  <si>
    <t>22009503</t>
  </si>
  <si>
    <t>22009502</t>
  </si>
  <si>
    <t>22009501</t>
  </si>
  <si>
    <t>22009500</t>
  </si>
  <si>
    <t>22009499</t>
  </si>
  <si>
    <t>22009498</t>
  </si>
  <si>
    <t>22009497</t>
  </si>
  <si>
    <t>22009496</t>
  </si>
  <si>
    <t>22009495</t>
  </si>
  <si>
    <t>22009494</t>
  </si>
  <si>
    <t>22009493</t>
  </si>
  <si>
    <t>22009492</t>
  </si>
  <si>
    <t>22009491</t>
  </si>
  <si>
    <t>22009490</t>
  </si>
  <si>
    <t>22009489</t>
  </si>
  <si>
    <t>22009488</t>
  </si>
  <si>
    <t>22009487</t>
  </si>
  <si>
    <t>22009486</t>
  </si>
  <si>
    <t>22009485</t>
  </si>
  <si>
    <t>22009484</t>
  </si>
  <si>
    <t>22009483</t>
  </si>
  <si>
    <t>22009482</t>
  </si>
  <si>
    <t>22009481</t>
  </si>
  <si>
    <t>22009480</t>
  </si>
  <si>
    <t>22009479</t>
  </si>
  <si>
    <t>22009478</t>
  </si>
  <si>
    <t>22009477</t>
  </si>
  <si>
    <t>22009476</t>
  </si>
  <si>
    <t>22009475</t>
  </si>
  <si>
    <t>22009474</t>
  </si>
  <si>
    <t>22009473</t>
  </si>
  <si>
    <t>22009472</t>
  </si>
  <si>
    <t>22009471</t>
  </si>
  <si>
    <t>22009470</t>
  </si>
  <si>
    <t>22009469</t>
  </si>
  <si>
    <t>22009468</t>
  </si>
  <si>
    <t>22009467</t>
  </si>
  <si>
    <t>22009466</t>
  </si>
  <si>
    <t>22009465</t>
  </si>
  <si>
    <t>22009464</t>
  </si>
  <si>
    <t>22009463</t>
  </si>
  <si>
    <t>22009462</t>
  </si>
  <si>
    <t>22009461</t>
  </si>
  <si>
    <t>22009460</t>
  </si>
  <si>
    <t>22009459</t>
  </si>
  <si>
    <t>22009458</t>
  </si>
  <si>
    <t>22009457</t>
  </si>
  <si>
    <t>22009456</t>
  </si>
  <si>
    <t>22009455</t>
  </si>
  <si>
    <t>22009454</t>
  </si>
  <si>
    <t>22009453</t>
  </si>
  <si>
    <t>22009452</t>
  </si>
  <si>
    <t>22009451</t>
  </si>
  <si>
    <t>22009450</t>
  </si>
  <si>
    <t>22009449</t>
  </si>
  <si>
    <t>22009448</t>
  </si>
  <si>
    <t>22009447</t>
  </si>
  <si>
    <t>22009446</t>
  </si>
  <si>
    <t>22009445</t>
  </si>
  <si>
    <t>22009444</t>
  </si>
  <si>
    <t>22009443</t>
  </si>
  <si>
    <t>22009442</t>
  </si>
  <si>
    <t>22009441</t>
  </si>
  <si>
    <t>22009440</t>
  </si>
  <si>
    <t>22009439</t>
  </si>
  <si>
    <t>22009438</t>
  </si>
  <si>
    <t>22009437</t>
  </si>
  <si>
    <t>22009436</t>
  </si>
  <si>
    <t>22009435</t>
  </si>
  <si>
    <t>22009434</t>
  </si>
  <si>
    <t>22009433</t>
  </si>
  <si>
    <t>22009432</t>
  </si>
  <si>
    <t>22009431</t>
  </si>
  <si>
    <t>22009430</t>
  </si>
  <si>
    <t>22009429</t>
  </si>
  <si>
    <t>22009428</t>
  </si>
  <si>
    <t>22009427</t>
  </si>
  <si>
    <t>22009426</t>
  </si>
  <si>
    <t>22009425</t>
  </si>
  <si>
    <t>22009424</t>
  </si>
  <si>
    <t>22009423</t>
  </si>
  <si>
    <t>22009422</t>
  </si>
  <si>
    <t>22009421</t>
  </si>
  <si>
    <t>22009420</t>
  </si>
  <si>
    <t>22009419</t>
  </si>
  <si>
    <t>22009418</t>
  </si>
  <si>
    <t>22009417</t>
  </si>
  <si>
    <t>22009416</t>
  </si>
  <si>
    <t>22009415</t>
  </si>
  <si>
    <t>22009414</t>
  </si>
  <si>
    <t>22009413</t>
  </si>
  <si>
    <t>22009412</t>
  </si>
  <si>
    <t>22009411</t>
  </si>
  <si>
    <t>22009410</t>
  </si>
  <si>
    <t>22009409</t>
  </si>
  <si>
    <t>22009408</t>
  </si>
  <si>
    <t>22009407</t>
  </si>
  <si>
    <t>22009406</t>
  </si>
  <si>
    <t>22009405</t>
  </si>
  <si>
    <t>22009404</t>
  </si>
  <si>
    <t>22009403</t>
  </si>
  <si>
    <t>22009402</t>
  </si>
  <si>
    <t>22009401</t>
  </si>
  <si>
    <t>22009400</t>
  </si>
  <si>
    <t>22009399</t>
  </si>
  <si>
    <t>22009398</t>
  </si>
  <si>
    <t>22009397</t>
  </si>
  <si>
    <t>22009396</t>
  </si>
  <si>
    <t>22009395</t>
  </si>
  <si>
    <t>22009394</t>
  </si>
  <si>
    <t>22009393</t>
  </si>
  <si>
    <t>22009392</t>
  </si>
  <si>
    <t>22009391</t>
  </si>
  <si>
    <t>22009390</t>
  </si>
  <si>
    <t>22009389</t>
  </si>
  <si>
    <t>22009388</t>
  </si>
  <si>
    <t>22009387</t>
  </si>
  <si>
    <t>22009386</t>
  </si>
  <si>
    <t>22009385</t>
  </si>
  <si>
    <t>22009384</t>
  </si>
  <si>
    <t>22009383</t>
  </si>
  <si>
    <t>22009382</t>
  </si>
  <si>
    <t>22009381</t>
  </si>
  <si>
    <t>22009380</t>
  </si>
  <si>
    <t>22009379</t>
  </si>
  <si>
    <t>22009378</t>
  </si>
  <si>
    <t>22009377</t>
  </si>
  <si>
    <t>22009376</t>
  </si>
  <si>
    <t>22009375</t>
  </si>
  <si>
    <t>22009374</t>
  </si>
  <si>
    <t>22009373</t>
  </si>
  <si>
    <t>22009372</t>
  </si>
  <si>
    <t>22009371</t>
  </si>
  <si>
    <t>22009370</t>
  </si>
  <si>
    <t>22009369</t>
  </si>
  <si>
    <t>22009368</t>
  </si>
  <si>
    <t>22009367</t>
  </si>
  <si>
    <t>22009366</t>
  </si>
  <si>
    <t>22009365</t>
  </si>
  <si>
    <t>22009364</t>
  </si>
  <si>
    <t>22009363</t>
  </si>
  <si>
    <t>22009362</t>
  </si>
  <si>
    <t>22009361</t>
  </si>
  <si>
    <t>22009360</t>
  </si>
  <si>
    <t>22009359</t>
  </si>
  <si>
    <t>22009358</t>
  </si>
  <si>
    <t>22009357</t>
  </si>
  <si>
    <t>22009356</t>
  </si>
  <si>
    <t>22009355</t>
  </si>
  <si>
    <t>22009354</t>
  </si>
  <si>
    <t>22009353</t>
  </si>
  <si>
    <t>22009352</t>
  </si>
  <si>
    <t>22009351</t>
  </si>
  <si>
    <t>22009350</t>
  </si>
  <si>
    <t>22009349</t>
  </si>
  <si>
    <t>22009348</t>
  </si>
  <si>
    <t>22009347</t>
  </si>
  <si>
    <t>22009346</t>
  </si>
  <si>
    <t>22009345</t>
  </si>
  <si>
    <t>22009344</t>
  </si>
  <si>
    <t>22009343</t>
  </si>
  <si>
    <t>22009342</t>
  </si>
  <si>
    <t>22009341</t>
  </si>
  <si>
    <t>22009340</t>
  </si>
  <si>
    <t>22009339</t>
  </si>
  <si>
    <t>22009338</t>
  </si>
  <si>
    <t>22009337</t>
  </si>
  <si>
    <t>22009336</t>
  </si>
  <si>
    <t>22009335</t>
  </si>
  <si>
    <t>22009334</t>
  </si>
  <si>
    <t>22009333</t>
  </si>
  <si>
    <t>22009332</t>
  </si>
  <si>
    <t>22009331</t>
  </si>
  <si>
    <t>22009330</t>
  </si>
  <si>
    <t>22009329</t>
  </si>
  <si>
    <t>22009328</t>
  </si>
  <si>
    <t>22009327</t>
  </si>
  <si>
    <t>22009326</t>
  </si>
  <si>
    <t>22009325</t>
  </si>
  <si>
    <t>22009323</t>
  </si>
  <si>
    <t>22009322</t>
  </si>
  <si>
    <t>22009321</t>
  </si>
  <si>
    <t>22009320</t>
  </si>
  <si>
    <t>22009319</t>
  </si>
  <si>
    <t>22009318</t>
  </si>
  <si>
    <t>22009317</t>
  </si>
  <si>
    <t>22009316</t>
  </si>
  <si>
    <t>22009315</t>
  </si>
  <si>
    <t>22009314</t>
  </si>
  <si>
    <t>22009313</t>
  </si>
  <si>
    <t>22009312</t>
  </si>
  <si>
    <t>22009311</t>
  </si>
  <si>
    <t>22009310</t>
  </si>
  <si>
    <t>22009309</t>
  </si>
  <si>
    <t>22009308</t>
  </si>
  <si>
    <t>22009307</t>
  </si>
  <si>
    <t>22009306</t>
  </si>
  <si>
    <t>22009305</t>
  </si>
  <si>
    <t>22009304</t>
  </si>
  <si>
    <t>22009303</t>
  </si>
  <si>
    <t>22009302</t>
  </si>
  <si>
    <t>22009301</t>
  </si>
  <si>
    <t>22009300</t>
  </si>
  <si>
    <t>22009299</t>
  </si>
  <si>
    <t>22009298</t>
  </si>
  <si>
    <t>22009297</t>
  </si>
  <si>
    <t>22009296</t>
  </si>
  <si>
    <t>22009295</t>
  </si>
  <si>
    <t>22009294</t>
  </si>
  <si>
    <t>22009293</t>
  </si>
  <si>
    <t>22009292</t>
  </si>
  <si>
    <t>22009291</t>
  </si>
  <si>
    <t>22009290</t>
  </si>
  <si>
    <t>22009289</t>
  </si>
  <si>
    <t>22009288</t>
  </si>
  <si>
    <t>22009287</t>
  </si>
  <si>
    <t>22009286</t>
  </si>
  <si>
    <t>22009285</t>
  </si>
  <si>
    <t>22009284</t>
  </si>
  <si>
    <t>22009283</t>
  </si>
  <si>
    <t>22009282</t>
  </si>
  <si>
    <t>22009281</t>
  </si>
  <si>
    <t>22009280</t>
  </si>
  <si>
    <t>22009279</t>
  </si>
  <si>
    <t>22009278</t>
  </si>
  <si>
    <t>22009277</t>
  </si>
  <si>
    <t>22009276</t>
  </si>
  <si>
    <t>22009275</t>
  </si>
  <si>
    <t>22009274</t>
  </si>
  <si>
    <t>22009273</t>
  </si>
  <si>
    <t>22009272</t>
  </si>
  <si>
    <t>22009271</t>
  </si>
  <si>
    <t>22009270</t>
  </si>
  <si>
    <t>22009269</t>
  </si>
  <si>
    <t>22009268</t>
  </si>
  <si>
    <t>22009267</t>
  </si>
  <si>
    <t>22009266</t>
  </si>
  <si>
    <t>22009265</t>
  </si>
  <si>
    <t>22009264</t>
  </si>
  <si>
    <t>22009263</t>
  </si>
  <si>
    <t>22009262</t>
  </si>
  <si>
    <t>22009261</t>
  </si>
  <si>
    <t>22009260</t>
  </si>
  <si>
    <t>22009259</t>
  </si>
  <si>
    <t>22009258</t>
  </si>
  <si>
    <t>22009257</t>
  </si>
  <si>
    <t>22009256</t>
  </si>
  <si>
    <t>22009255</t>
  </si>
  <si>
    <t>22009254</t>
  </si>
  <si>
    <t>22009253</t>
  </si>
  <si>
    <t>22009252</t>
  </si>
  <si>
    <t>22009251</t>
  </si>
  <si>
    <t>22009250</t>
  </si>
  <si>
    <t>22009249</t>
  </si>
  <si>
    <t>22009248</t>
  </si>
  <si>
    <t>22009247</t>
  </si>
  <si>
    <t>22009246</t>
  </si>
  <si>
    <t>22009245</t>
  </si>
  <si>
    <t>22009244</t>
  </si>
  <si>
    <t>22009243</t>
  </si>
  <si>
    <t>22009242</t>
  </si>
  <si>
    <t>22009241</t>
  </si>
  <si>
    <t>22009240</t>
  </si>
  <si>
    <t>22009239</t>
  </si>
  <si>
    <t>22009238</t>
  </si>
  <si>
    <t>22009237</t>
  </si>
  <si>
    <t>22009236</t>
  </si>
  <si>
    <t>22009235</t>
  </si>
  <si>
    <t>22009234</t>
  </si>
  <si>
    <t>22009233</t>
  </si>
  <si>
    <t>22009232</t>
  </si>
  <si>
    <t>22009231</t>
  </si>
  <si>
    <t>22009230</t>
  </si>
  <si>
    <t>22009229</t>
  </si>
  <si>
    <t>22009228</t>
  </si>
  <si>
    <t>22009227</t>
  </si>
  <si>
    <t>22009226</t>
  </si>
  <si>
    <t>22009225</t>
  </si>
  <si>
    <t>22009224</t>
  </si>
  <si>
    <t>58243</t>
  </si>
  <si>
    <t>BT22000787</t>
  </si>
  <si>
    <t>22008848</t>
  </si>
  <si>
    <t>58073</t>
  </si>
  <si>
    <t>BT22000780</t>
  </si>
  <si>
    <t>22008850</t>
  </si>
  <si>
    <t>IN224000105</t>
  </si>
  <si>
    <t>VI22002616</t>
  </si>
  <si>
    <t>22008849</t>
  </si>
  <si>
    <t>744</t>
  </si>
  <si>
    <t>VI22002440</t>
  </si>
  <si>
    <t>22008825</t>
  </si>
  <si>
    <t>00020017</t>
  </si>
  <si>
    <t>22009586</t>
  </si>
  <si>
    <t>36226153</t>
  </si>
  <si>
    <t>VI22000544</t>
  </si>
  <si>
    <t>22009584</t>
  </si>
  <si>
    <t>HKPI2200002902</t>
  </si>
  <si>
    <t>VI22003251</t>
  </si>
  <si>
    <t>22009580</t>
  </si>
  <si>
    <t>HKSI2200004508</t>
  </si>
  <si>
    <t>VI22000612</t>
  </si>
  <si>
    <t>22009577</t>
  </si>
  <si>
    <t>IN2240359</t>
  </si>
  <si>
    <t>VI22002164</t>
  </si>
  <si>
    <t>22008820</t>
  </si>
  <si>
    <t>22008827</t>
  </si>
  <si>
    <t>695</t>
  </si>
  <si>
    <t>VI22000231</t>
  </si>
  <si>
    <t>22008826</t>
  </si>
  <si>
    <t>IN2240141</t>
  </si>
  <si>
    <t>VI22001431</t>
  </si>
  <si>
    <t>22008821</t>
  </si>
  <si>
    <t>22008766</t>
  </si>
  <si>
    <t>22008763</t>
  </si>
  <si>
    <t>22008762</t>
  </si>
  <si>
    <t>22008761</t>
  </si>
  <si>
    <t>22008760</t>
  </si>
  <si>
    <t>22008759</t>
  </si>
  <si>
    <t>22008758</t>
  </si>
  <si>
    <t>22008757</t>
  </si>
  <si>
    <t>22008756</t>
  </si>
  <si>
    <t>22008755</t>
  </si>
  <si>
    <t>22008754</t>
  </si>
  <si>
    <t>22008753</t>
  </si>
  <si>
    <t>22008752</t>
  </si>
  <si>
    <t>22008751</t>
  </si>
  <si>
    <t>22008750</t>
  </si>
  <si>
    <t>22008749</t>
  </si>
  <si>
    <t>22008748</t>
  </si>
  <si>
    <t>22008747</t>
  </si>
  <si>
    <t>22008746</t>
  </si>
  <si>
    <t>22008745</t>
  </si>
  <si>
    <t>22008744</t>
  </si>
  <si>
    <t>22008743</t>
  </si>
  <si>
    <t>22008742</t>
  </si>
  <si>
    <t>22008741</t>
  </si>
  <si>
    <t>22008740</t>
  </si>
  <si>
    <t>22008739</t>
  </si>
  <si>
    <t>22008738</t>
  </si>
  <si>
    <t>22008737</t>
  </si>
  <si>
    <t>22008736</t>
  </si>
  <si>
    <t>22008735</t>
  </si>
  <si>
    <t>22008734</t>
  </si>
  <si>
    <t>22008733</t>
  </si>
  <si>
    <t>22008732</t>
  </si>
  <si>
    <t>22008731</t>
  </si>
  <si>
    <t>22008730</t>
  </si>
  <si>
    <t>22008729</t>
  </si>
  <si>
    <t>22008728</t>
  </si>
  <si>
    <t>22008727</t>
  </si>
  <si>
    <t>22008726</t>
  </si>
  <si>
    <t>22008725</t>
  </si>
  <si>
    <t>22008724</t>
  </si>
  <si>
    <t>22008723</t>
  </si>
  <si>
    <t>22008722</t>
  </si>
  <si>
    <t>22008721</t>
  </si>
  <si>
    <t>22008720</t>
  </si>
  <si>
    <t>22008719</t>
  </si>
  <si>
    <t>22008718</t>
  </si>
  <si>
    <t>22008717</t>
  </si>
  <si>
    <t>22008716</t>
  </si>
  <si>
    <t>22008715</t>
  </si>
  <si>
    <t>22008714</t>
  </si>
  <si>
    <t>22008713</t>
  </si>
  <si>
    <t>22008712</t>
  </si>
  <si>
    <t>22008711</t>
  </si>
  <si>
    <t>22008710</t>
  </si>
  <si>
    <t>22008709</t>
  </si>
  <si>
    <t>22008708</t>
  </si>
  <si>
    <t>22008707</t>
  </si>
  <si>
    <t>22008706</t>
  </si>
  <si>
    <t>22008705</t>
  </si>
  <si>
    <t>22008704</t>
  </si>
  <si>
    <t>22008703</t>
  </si>
  <si>
    <t>22008702</t>
  </si>
  <si>
    <t>22008701</t>
  </si>
  <si>
    <t>22008700</t>
  </si>
  <si>
    <t>22008699</t>
  </si>
  <si>
    <t>22008698</t>
  </si>
  <si>
    <t>22008697</t>
  </si>
  <si>
    <t>22008696</t>
  </si>
  <si>
    <t>22008695</t>
  </si>
  <si>
    <t>22008694</t>
  </si>
  <si>
    <t>22008693</t>
  </si>
  <si>
    <t>22008692</t>
  </si>
  <si>
    <t>22008691</t>
  </si>
  <si>
    <t>22008690</t>
  </si>
  <si>
    <t>22008689</t>
  </si>
  <si>
    <t>22008688</t>
  </si>
  <si>
    <t>22008687</t>
  </si>
  <si>
    <t>22008686</t>
  </si>
  <si>
    <t>22008685</t>
  </si>
  <si>
    <t>22008684</t>
  </si>
  <si>
    <t>22008683</t>
  </si>
  <si>
    <t>22008682</t>
  </si>
  <si>
    <t>22008681</t>
  </si>
  <si>
    <t>22008680</t>
  </si>
  <si>
    <t>22008679</t>
  </si>
  <si>
    <t>22008678</t>
  </si>
  <si>
    <t>22008677</t>
  </si>
  <si>
    <t>22008676</t>
  </si>
  <si>
    <t>22008675</t>
  </si>
  <si>
    <t>22008674</t>
  </si>
  <si>
    <t>22008673</t>
  </si>
  <si>
    <t>22008672</t>
  </si>
  <si>
    <t>22008671</t>
  </si>
  <si>
    <t>22008670</t>
  </si>
  <si>
    <t>22008669</t>
  </si>
  <si>
    <t>22008668</t>
  </si>
  <si>
    <t>22008667</t>
  </si>
  <si>
    <t>22008666</t>
  </si>
  <si>
    <t>22008665</t>
  </si>
  <si>
    <t>22008664</t>
  </si>
  <si>
    <t>22008663</t>
  </si>
  <si>
    <t>22008662</t>
  </si>
  <si>
    <t>22008661</t>
  </si>
  <si>
    <t>22008660</t>
  </si>
  <si>
    <t>22008659</t>
  </si>
  <si>
    <t>22008658</t>
  </si>
  <si>
    <t>22008657</t>
  </si>
  <si>
    <t>22008656</t>
  </si>
  <si>
    <t>22008655</t>
  </si>
  <si>
    <t>22008654</t>
  </si>
  <si>
    <t>22008653</t>
  </si>
  <si>
    <t>22008652</t>
  </si>
  <si>
    <t>22008651</t>
  </si>
  <si>
    <t>22008650</t>
  </si>
  <si>
    <t>22008649</t>
  </si>
  <si>
    <t>22008648</t>
  </si>
  <si>
    <t>22008647</t>
  </si>
  <si>
    <t>22008646</t>
  </si>
  <si>
    <t>22008645</t>
  </si>
  <si>
    <t>22008644</t>
  </si>
  <si>
    <t>22008643</t>
  </si>
  <si>
    <t>22008642</t>
  </si>
  <si>
    <t>22008641</t>
  </si>
  <si>
    <t>22008640</t>
  </si>
  <si>
    <t>22008639</t>
  </si>
  <si>
    <t>22008638</t>
  </si>
  <si>
    <t>22008637</t>
  </si>
  <si>
    <t>22008636</t>
  </si>
  <si>
    <t>22008635</t>
  </si>
  <si>
    <t>22008634</t>
  </si>
  <si>
    <t>22008633</t>
  </si>
  <si>
    <t>22008632</t>
  </si>
  <si>
    <t>22008631</t>
  </si>
  <si>
    <t>22008630</t>
  </si>
  <si>
    <t>22008629</t>
  </si>
  <si>
    <t>22008628</t>
  </si>
  <si>
    <t>22008627</t>
  </si>
  <si>
    <t>22008626</t>
  </si>
  <si>
    <t>22008625</t>
  </si>
  <si>
    <t>22008624</t>
  </si>
  <si>
    <t>22008623</t>
  </si>
  <si>
    <t>22008622</t>
  </si>
  <si>
    <t>22008621</t>
  </si>
  <si>
    <t>22008620</t>
  </si>
  <si>
    <t>22008619</t>
  </si>
  <si>
    <t>22008618</t>
  </si>
  <si>
    <t>22008617</t>
  </si>
  <si>
    <t>22008616</t>
  </si>
  <si>
    <t>22008615</t>
  </si>
  <si>
    <t>22008614</t>
  </si>
  <si>
    <t>22008613</t>
  </si>
  <si>
    <t>22008612</t>
  </si>
  <si>
    <t>22008611</t>
  </si>
  <si>
    <t>22008610</t>
  </si>
  <si>
    <t>22008609</t>
  </si>
  <si>
    <t>22008608</t>
  </si>
  <si>
    <t>22008607</t>
  </si>
  <si>
    <t>22008606</t>
  </si>
  <si>
    <t>22008605</t>
  </si>
  <si>
    <t>22008604</t>
  </si>
  <si>
    <t>22008603</t>
  </si>
  <si>
    <t>22008602</t>
  </si>
  <si>
    <t>22008601</t>
  </si>
  <si>
    <t>22008600</t>
  </si>
  <si>
    <t>22008599</t>
  </si>
  <si>
    <t>22008598</t>
  </si>
  <si>
    <t>22008597</t>
  </si>
  <si>
    <t>22008596</t>
  </si>
  <si>
    <t>22008595</t>
  </si>
  <si>
    <t>22008594</t>
  </si>
  <si>
    <t>22008593</t>
  </si>
  <si>
    <t>22008592</t>
  </si>
  <si>
    <t>22008591</t>
  </si>
  <si>
    <t>22008590</t>
  </si>
  <si>
    <t>22008589</t>
  </si>
  <si>
    <t>22008588</t>
  </si>
  <si>
    <t>22008587</t>
  </si>
  <si>
    <t>22008586</t>
  </si>
  <si>
    <t>22008585</t>
  </si>
  <si>
    <t>22008584</t>
  </si>
  <si>
    <t>22008583</t>
  </si>
  <si>
    <t>22008582</t>
  </si>
  <si>
    <t>22008581</t>
  </si>
  <si>
    <t>22008580</t>
  </si>
  <si>
    <t>22008579</t>
  </si>
  <si>
    <t>22008578</t>
  </si>
  <si>
    <t>22008577</t>
  </si>
  <si>
    <t>22008576</t>
  </si>
  <si>
    <t>22008575</t>
  </si>
  <si>
    <t>22008574</t>
  </si>
  <si>
    <t>22008573</t>
  </si>
  <si>
    <t>22008572</t>
  </si>
  <si>
    <t>22008571</t>
  </si>
  <si>
    <t>22008570</t>
  </si>
  <si>
    <t>22008569</t>
  </si>
  <si>
    <t>22008568</t>
  </si>
  <si>
    <t>22008567</t>
  </si>
  <si>
    <t>22008566</t>
  </si>
  <si>
    <t>22008565</t>
  </si>
  <si>
    <t>22008564</t>
  </si>
  <si>
    <t>22008563</t>
  </si>
  <si>
    <t>22008562</t>
  </si>
  <si>
    <t>22008561</t>
  </si>
  <si>
    <t>22008560</t>
  </si>
  <si>
    <t>22008559</t>
  </si>
  <si>
    <t>22008558</t>
  </si>
  <si>
    <t>22008557</t>
  </si>
  <si>
    <t>22008556</t>
  </si>
  <si>
    <t>22008555</t>
  </si>
  <si>
    <t>22008554</t>
  </si>
  <si>
    <t>22008553</t>
  </si>
  <si>
    <t>22008552</t>
  </si>
  <si>
    <t>22008551</t>
  </si>
  <si>
    <t>22008550</t>
  </si>
  <si>
    <t>22008549</t>
  </si>
  <si>
    <t>22008547</t>
  </si>
  <si>
    <t>22008546</t>
  </si>
  <si>
    <t>22008545</t>
  </si>
  <si>
    <t>22008544</t>
  </si>
  <si>
    <t>22008543</t>
  </si>
  <si>
    <t>22008542</t>
  </si>
  <si>
    <t>22008541</t>
  </si>
  <si>
    <t>22008540</t>
  </si>
  <si>
    <t>22008539</t>
  </si>
  <si>
    <t>22008538</t>
  </si>
  <si>
    <t>22008537</t>
  </si>
  <si>
    <t>22008536</t>
  </si>
  <si>
    <t>22008535</t>
  </si>
  <si>
    <t>22008534</t>
  </si>
  <si>
    <t>22008533</t>
  </si>
  <si>
    <t>22008532</t>
  </si>
  <si>
    <t>22008531</t>
  </si>
  <si>
    <t>22008530</t>
  </si>
  <si>
    <t>22008529</t>
  </si>
  <si>
    <t>22008528</t>
  </si>
  <si>
    <t>22008527</t>
  </si>
  <si>
    <t>22008526</t>
  </si>
  <si>
    <t>22008525</t>
  </si>
  <si>
    <t>22008524</t>
  </si>
  <si>
    <t>22008523</t>
  </si>
  <si>
    <t>22008522</t>
  </si>
  <si>
    <t>22008521</t>
  </si>
  <si>
    <t>22008520</t>
  </si>
  <si>
    <t>22008519</t>
  </si>
  <si>
    <t>22008518</t>
  </si>
  <si>
    <t>22008517</t>
  </si>
  <si>
    <t>22008516</t>
  </si>
  <si>
    <t>22008515</t>
  </si>
  <si>
    <t>22008514</t>
  </si>
  <si>
    <t>22008513</t>
  </si>
  <si>
    <t>22008512</t>
  </si>
  <si>
    <t>22008511</t>
  </si>
  <si>
    <t>22008510</t>
  </si>
  <si>
    <t>22008509</t>
  </si>
  <si>
    <t>22008508</t>
  </si>
  <si>
    <t>22008507</t>
  </si>
  <si>
    <t>22008506</t>
  </si>
  <si>
    <t>22008505</t>
  </si>
  <si>
    <t>22008504</t>
  </si>
  <si>
    <t>22008503</t>
  </si>
  <si>
    <t>22008502</t>
  </si>
  <si>
    <t>22008501</t>
  </si>
  <si>
    <t>22008500</t>
  </si>
  <si>
    <t>22008499</t>
  </si>
  <si>
    <t>22008498</t>
  </si>
  <si>
    <t>22008497</t>
  </si>
  <si>
    <t>22008496</t>
  </si>
  <si>
    <t>22008495</t>
  </si>
  <si>
    <t>22008494</t>
  </si>
  <si>
    <t>22008493</t>
  </si>
  <si>
    <t>22008492</t>
  </si>
  <si>
    <t>22008491</t>
  </si>
  <si>
    <t>22008490</t>
  </si>
  <si>
    <t>22008489</t>
  </si>
  <si>
    <t>22008488</t>
  </si>
  <si>
    <t>22008487</t>
  </si>
  <si>
    <t>22008486</t>
  </si>
  <si>
    <t>22008485</t>
  </si>
  <si>
    <t>22008484</t>
  </si>
  <si>
    <t>22008483</t>
  </si>
  <si>
    <t>22008482</t>
  </si>
  <si>
    <t>22008481</t>
  </si>
  <si>
    <t>22008480</t>
  </si>
  <si>
    <t>22008479</t>
  </si>
  <si>
    <t>22008478</t>
  </si>
  <si>
    <t>22008477</t>
  </si>
  <si>
    <t>22008476</t>
  </si>
  <si>
    <t>22008475</t>
  </si>
  <si>
    <t>22008474</t>
  </si>
  <si>
    <t>22008473</t>
  </si>
  <si>
    <t>22008472</t>
  </si>
  <si>
    <t>22008471</t>
  </si>
  <si>
    <t>22008470</t>
  </si>
  <si>
    <t>22008469</t>
  </si>
  <si>
    <t>22008468</t>
  </si>
  <si>
    <t>22008467</t>
  </si>
  <si>
    <t>22008466</t>
  </si>
  <si>
    <t>22008465</t>
  </si>
  <si>
    <t>22008464</t>
  </si>
  <si>
    <t>22008463</t>
  </si>
  <si>
    <t>22008462</t>
  </si>
  <si>
    <t>22008461</t>
  </si>
  <si>
    <t>22008460</t>
  </si>
  <si>
    <t>22008459</t>
  </si>
  <si>
    <t>22008458</t>
  </si>
  <si>
    <t>22008457</t>
  </si>
  <si>
    <t>22008456</t>
  </si>
  <si>
    <t>22008455</t>
  </si>
  <si>
    <t>22008454</t>
  </si>
  <si>
    <t>22008453</t>
  </si>
  <si>
    <t>22008452</t>
  </si>
  <si>
    <t>22008451</t>
  </si>
  <si>
    <t>22008450</t>
  </si>
  <si>
    <t>22008449</t>
  </si>
  <si>
    <t>22008448</t>
  </si>
  <si>
    <t>22008447</t>
  </si>
  <si>
    <t>22008446</t>
  </si>
  <si>
    <t>56368</t>
  </si>
  <si>
    <t>BT22000692</t>
  </si>
  <si>
    <t>22007935</t>
  </si>
  <si>
    <t>INVAWSIL63342</t>
  </si>
  <si>
    <t>VI22002430</t>
  </si>
  <si>
    <t>22007986</t>
  </si>
  <si>
    <t>22007975</t>
  </si>
  <si>
    <t>56219++220</t>
  </si>
  <si>
    <t>BT22000717</t>
  </si>
  <si>
    <t>22007972</t>
  </si>
  <si>
    <t>HKSI2200020936</t>
  </si>
  <si>
    <t>VI22002402</t>
  </si>
  <si>
    <t>22007966</t>
  </si>
  <si>
    <t>HKSI2200021526</t>
  </si>
  <si>
    <t>VI22002396</t>
  </si>
  <si>
    <t>22007960</t>
  </si>
  <si>
    <t>HKSI2200022257</t>
  </si>
  <si>
    <t>VI22002401</t>
  </si>
  <si>
    <t>22007955</t>
  </si>
  <si>
    <t>56256</t>
  </si>
  <si>
    <t>BT22000688</t>
  </si>
  <si>
    <t>22007930</t>
  </si>
  <si>
    <t>55088</t>
  </si>
  <si>
    <t>BT22000681</t>
  </si>
  <si>
    <t>22007921</t>
  </si>
  <si>
    <t>22007920</t>
  </si>
  <si>
    <t>137975</t>
  </si>
  <si>
    <t>VI22002530</t>
  </si>
  <si>
    <t>22007919</t>
  </si>
  <si>
    <t>22007865</t>
  </si>
  <si>
    <t>22007864</t>
  </si>
  <si>
    <t>22007863</t>
  </si>
  <si>
    <t>22007862</t>
  </si>
  <si>
    <t>22007861</t>
  </si>
  <si>
    <t>22007860</t>
  </si>
  <si>
    <t>22007859</t>
  </si>
  <si>
    <t>22007858</t>
  </si>
  <si>
    <t>22007857</t>
  </si>
  <si>
    <t>22007856</t>
  </si>
  <si>
    <t>22007855</t>
  </si>
  <si>
    <t>22007854</t>
  </si>
  <si>
    <t>22007853</t>
  </si>
  <si>
    <t>22007852</t>
  </si>
  <si>
    <t>22007851</t>
  </si>
  <si>
    <t>22007850</t>
  </si>
  <si>
    <t>22007849</t>
  </si>
  <si>
    <t>22007848</t>
  </si>
  <si>
    <t>22007847</t>
  </si>
  <si>
    <t>22007846</t>
  </si>
  <si>
    <t>22007845</t>
  </si>
  <si>
    <t>22007844</t>
  </si>
  <si>
    <t>22007843</t>
  </si>
  <si>
    <t>22007842</t>
  </si>
  <si>
    <t>22007841</t>
  </si>
  <si>
    <t>22007840</t>
  </si>
  <si>
    <t>22007839</t>
  </si>
  <si>
    <t>22007838</t>
  </si>
  <si>
    <t>22007837</t>
  </si>
  <si>
    <t>22007836</t>
  </si>
  <si>
    <t>22007835</t>
  </si>
  <si>
    <t>22007834</t>
  </si>
  <si>
    <t>22007833</t>
  </si>
  <si>
    <t>22007832</t>
  </si>
  <si>
    <t>22007831</t>
  </si>
  <si>
    <t>22007830</t>
  </si>
  <si>
    <t>22007829</t>
  </si>
  <si>
    <t>22007828</t>
  </si>
  <si>
    <t>22007827</t>
  </si>
  <si>
    <t>22007826</t>
  </si>
  <si>
    <t>22007825</t>
  </si>
  <si>
    <t>22007824</t>
  </si>
  <si>
    <t>22007823</t>
  </si>
  <si>
    <t>22007822</t>
  </si>
  <si>
    <t>22007820</t>
  </si>
  <si>
    <t>22007819</t>
  </si>
  <si>
    <t>22007818</t>
  </si>
  <si>
    <t>22007817</t>
  </si>
  <si>
    <t>22007816</t>
  </si>
  <si>
    <t>22007815</t>
  </si>
  <si>
    <t>22007814</t>
  </si>
  <si>
    <t>22007813</t>
  </si>
  <si>
    <t>22007812</t>
  </si>
  <si>
    <t>22007811</t>
  </si>
  <si>
    <t>22007810</t>
  </si>
  <si>
    <t>22007809</t>
  </si>
  <si>
    <t>22007808</t>
  </si>
  <si>
    <t>22007807</t>
  </si>
  <si>
    <t>22007806</t>
  </si>
  <si>
    <t>22007805</t>
  </si>
  <si>
    <t>22007804</t>
  </si>
  <si>
    <t>22007803</t>
  </si>
  <si>
    <t>22007802</t>
  </si>
  <si>
    <t>22007801</t>
  </si>
  <si>
    <t>22007800</t>
  </si>
  <si>
    <t>22007799</t>
  </si>
  <si>
    <t>22007798</t>
  </si>
  <si>
    <t>22007797</t>
  </si>
  <si>
    <t>22007796</t>
  </si>
  <si>
    <t>22007795</t>
  </si>
  <si>
    <t>22007794</t>
  </si>
  <si>
    <t>22007793</t>
  </si>
  <si>
    <t>22007792</t>
  </si>
  <si>
    <t>22007791</t>
  </si>
  <si>
    <t>22007790</t>
  </si>
  <si>
    <t>22007789</t>
  </si>
  <si>
    <t>22007788</t>
  </si>
  <si>
    <t>22007787</t>
  </si>
  <si>
    <t>22007786</t>
  </si>
  <si>
    <t>22007785</t>
  </si>
  <si>
    <t>22007784</t>
  </si>
  <si>
    <t>22007783</t>
  </si>
  <si>
    <t>22007782</t>
  </si>
  <si>
    <t>22007781</t>
  </si>
  <si>
    <t>22007780</t>
  </si>
  <si>
    <t>22007779</t>
  </si>
  <si>
    <t>22007778</t>
  </si>
  <si>
    <t>22007777</t>
  </si>
  <si>
    <t>22007776</t>
  </si>
  <si>
    <t>22007775</t>
  </si>
  <si>
    <t>22007774</t>
  </si>
  <si>
    <t>22007773</t>
  </si>
  <si>
    <t>22007772</t>
  </si>
  <si>
    <t>22007771</t>
  </si>
  <si>
    <t>22007770</t>
  </si>
  <si>
    <t>22007769</t>
  </si>
  <si>
    <t>22007768</t>
  </si>
  <si>
    <t>22007767</t>
  </si>
  <si>
    <t>22007766</t>
  </si>
  <si>
    <t>22007765</t>
  </si>
  <si>
    <t>22007764</t>
  </si>
  <si>
    <t>22007763</t>
  </si>
  <si>
    <t>22007762</t>
  </si>
  <si>
    <t>22007761</t>
  </si>
  <si>
    <t>22007760</t>
  </si>
  <si>
    <t>22007759</t>
  </si>
  <si>
    <t>22007758</t>
  </si>
  <si>
    <t>22007757</t>
  </si>
  <si>
    <t>22007756</t>
  </si>
  <si>
    <t>22007755</t>
  </si>
  <si>
    <t>22007754</t>
  </si>
  <si>
    <t>22007753</t>
  </si>
  <si>
    <t>22007752</t>
  </si>
  <si>
    <t>22007751</t>
  </si>
  <si>
    <t>22007750</t>
  </si>
  <si>
    <t>22007749</t>
  </si>
  <si>
    <t>22007748</t>
  </si>
  <si>
    <t>22007747</t>
  </si>
  <si>
    <t>22007746</t>
  </si>
  <si>
    <t>22007745</t>
  </si>
  <si>
    <t>22007744</t>
  </si>
  <si>
    <t>22007743</t>
  </si>
  <si>
    <t>22007742</t>
  </si>
  <si>
    <t>22007741</t>
  </si>
  <si>
    <t>22007740</t>
  </si>
  <si>
    <t>22007739</t>
  </si>
  <si>
    <t>22007738</t>
  </si>
  <si>
    <t>22007737</t>
  </si>
  <si>
    <t>22007736</t>
  </si>
  <si>
    <t>22007735</t>
  </si>
  <si>
    <t>22007734</t>
  </si>
  <si>
    <t>22007733</t>
  </si>
  <si>
    <t>22007732</t>
  </si>
  <si>
    <t>22007731</t>
  </si>
  <si>
    <t>22007730</t>
  </si>
  <si>
    <t>22007729</t>
  </si>
  <si>
    <t>22007728</t>
  </si>
  <si>
    <t>22007727</t>
  </si>
  <si>
    <t>22007726</t>
  </si>
  <si>
    <t>22007725</t>
  </si>
  <si>
    <t>22007724</t>
  </si>
  <si>
    <t>22007723</t>
  </si>
  <si>
    <t>22007722</t>
  </si>
  <si>
    <t>22007721</t>
  </si>
  <si>
    <t>22007720</t>
  </si>
  <si>
    <t>22007719</t>
  </si>
  <si>
    <t>22007718</t>
  </si>
  <si>
    <t>22007717</t>
  </si>
  <si>
    <t>22007716</t>
  </si>
  <si>
    <t>22007715</t>
  </si>
  <si>
    <t>22007714</t>
  </si>
  <si>
    <t>22007713</t>
  </si>
  <si>
    <t>22007712</t>
  </si>
  <si>
    <t>22007711</t>
  </si>
  <si>
    <t>22007710</t>
  </si>
  <si>
    <t>22007709</t>
  </si>
  <si>
    <t>22007708</t>
  </si>
  <si>
    <t>22007707</t>
  </si>
  <si>
    <t>22007706</t>
  </si>
  <si>
    <t>22007705</t>
  </si>
  <si>
    <t>22007704</t>
  </si>
  <si>
    <t>22007703</t>
  </si>
  <si>
    <t>22007702</t>
  </si>
  <si>
    <t>22007701</t>
  </si>
  <si>
    <t>22007700</t>
  </si>
  <si>
    <t>22007699</t>
  </si>
  <si>
    <t>22007698</t>
  </si>
  <si>
    <t>22007697</t>
  </si>
  <si>
    <t>22007696</t>
  </si>
  <si>
    <t>22007695</t>
  </si>
  <si>
    <t>22007694</t>
  </si>
  <si>
    <t>22007693</t>
  </si>
  <si>
    <t>22007692</t>
  </si>
  <si>
    <t>22007691</t>
  </si>
  <si>
    <t>22007690</t>
  </si>
  <si>
    <t>22007689</t>
  </si>
  <si>
    <t>22007688</t>
  </si>
  <si>
    <t>22007687</t>
  </si>
  <si>
    <t>22007686</t>
  </si>
  <si>
    <t>22007685</t>
  </si>
  <si>
    <t>22007684</t>
  </si>
  <si>
    <t>22007683</t>
  </si>
  <si>
    <t>22007682</t>
  </si>
  <si>
    <t>22007681</t>
  </si>
  <si>
    <t>22007680</t>
  </si>
  <si>
    <t>22007679</t>
  </si>
  <si>
    <t>22007678</t>
  </si>
  <si>
    <t>22007677</t>
  </si>
  <si>
    <t>22007676</t>
  </si>
  <si>
    <t>22007675</t>
  </si>
  <si>
    <t>22007674</t>
  </si>
  <si>
    <t>22007673</t>
  </si>
  <si>
    <t>22007672</t>
  </si>
  <si>
    <t>22007671</t>
  </si>
  <si>
    <t>22007670</t>
  </si>
  <si>
    <t>22007669</t>
  </si>
  <si>
    <t>22007668</t>
  </si>
  <si>
    <t>22007667</t>
  </si>
  <si>
    <t>22007666</t>
  </si>
  <si>
    <t>22007665</t>
  </si>
  <si>
    <t>22007664</t>
  </si>
  <si>
    <t>22007663</t>
  </si>
  <si>
    <t>22007662</t>
  </si>
  <si>
    <t>22007661</t>
  </si>
  <si>
    <t>22007660</t>
  </si>
  <si>
    <t>22007659</t>
  </si>
  <si>
    <t>22007658</t>
  </si>
  <si>
    <t>22007657</t>
  </si>
  <si>
    <t>22007656</t>
  </si>
  <si>
    <t>22007655</t>
  </si>
  <si>
    <t>22007654</t>
  </si>
  <si>
    <t>22007653</t>
  </si>
  <si>
    <t>22007652</t>
  </si>
  <si>
    <t>22007651</t>
  </si>
  <si>
    <t>22007650</t>
  </si>
  <si>
    <t>22007649</t>
  </si>
  <si>
    <t>22007648</t>
  </si>
  <si>
    <t>22007647</t>
  </si>
  <si>
    <t>22007646</t>
  </si>
  <si>
    <t>22007645</t>
  </si>
  <si>
    <t>22007644</t>
  </si>
  <si>
    <t>22007643</t>
  </si>
  <si>
    <t>22007642</t>
  </si>
  <si>
    <t>22007641</t>
  </si>
  <si>
    <t>22007640</t>
  </si>
  <si>
    <t>22007639</t>
  </si>
  <si>
    <t>22007638</t>
  </si>
  <si>
    <t>22007637</t>
  </si>
  <si>
    <t>22007636</t>
  </si>
  <si>
    <t>22007635</t>
  </si>
  <si>
    <t>22007634</t>
  </si>
  <si>
    <t>22007633</t>
  </si>
  <si>
    <t>22007632</t>
  </si>
  <si>
    <t>22007631</t>
  </si>
  <si>
    <t>22007630</t>
  </si>
  <si>
    <t>22007629</t>
  </si>
  <si>
    <t>22007628</t>
  </si>
  <si>
    <t>22007627</t>
  </si>
  <si>
    <t>22007626</t>
  </si>
  <si>
    <t>22007625</t>
  </si>
  <si>
    <t>22007624</t>
  </si>
  <si>
    <t>22007623</t>
  </si>
  <si>
    <t>22007622</t>
  </si>
  <si>
    <t>22007621</t>
  </si>
  <si>
    <t>22007620</t>
  </si>
  <si>
    <t>22007619</t>
  </si>
  <si>
    <t>22007618</t>
  </si>
  <si>
    <t>22007617</t>
  </si>
  <si>
    <t>22007616</t>
  </si>
  <si>
    <t>22007615</t>
  </si>
  <si>
    <t>22007614</t>
  </si>
  <si>
    <t>22007613</t>
  </si>
  <si>
    <t>22007612</t>
  </si>
  <si>
    <t>22007611</t>
  </si>
  <si>
    <t>22007610</t>
  </si>
  <si>
    <t>22007609</t>
  </si>
  <si>
    <t>22007608</t>
  </si>
  <si>
    <t>22007607</t>
  </si>
  <si>
    <t>22007606</t>
  </si>
  <si>
    <t>22007605</t>
  </si>
  <si>
    <t>22007604</t>
  </si>
  <si>
    <t>22007603</t>
  </si>
  <si>
    <t>22007602</t>
  </si>
  <si>
    <t>22007601</t>
  </si>
  <si>
    <t>22007600</t>
  </si>
  <si>
    <t>22007599</t>
  </si>
  <si>
    <t>22007598</t>
  </si>
  <si>
    <t>22007597</t>
  </si>
  <si>
    <t>22007596</t>
  </si>
  <si>
    <t>22007595</t>
  </si>
  <si>
    <t>22007594</t>
  </si>
  <si>
    <t>22007593</t>
  </si>
  <si>
    <t>22007592</t>
  </si>
  <si>
    <t>22007591</t>
  </si>
  <si>
    <t>22007590</t>
  </si>
  <si>
    <t>22007589</t>
  </si>
  <si>
    <t>22007588</t>
  </si>
  <si>
    <t>22007587</t>
  </si>
  <si>
    <t>22007586</t>
  </si>
  <si>
    <t>22007585</t>
  </si>
  <si>
    <t>22007584</t>
  </si>
  <si>
    <t>22007583</t>
  </si>
  <si>
    <t>22007582</t>
  </si>
  <si>
    <t>22007581</t>
  </si>
  <si>
    <t>22007580</t>
  </si>
  <si>
    <t>22007579</t>
  </si>
  <si>
    <t>22007578</t>
  </si>
  <si>
    <t>22007577</t>
  </si>
  <si>
    <t>22007576</t>
  </si>
  <si>
    <t>22007575</t>
  </si>
  <si>
    <t>22007574</t>
  </si>
  <si>
    <t>22007573</t>
  </si>
  <si>
    <t>22007572</t>
  </si>
  <si>
    <t>22007571</t>
  </si>
  <si>
    <t>22007570</t>
  </si>
  <si>
    <t>22007569</t>
  </si>
  <si>
    <t>22007568</t>
  </si>
  <si>
    <t>22007567</t>
  </si>
  <si>
    <t>22007566</t>
  </si>
  <si>
    <t>22007565</t>
  </si>
  <si>
    <t>22007564</t>
  </si>
  <si>
    <t>49900</t>
  </si>
  <si>
    <t>22007297</t>
  </si>
  <si>
    <t>HKSI2200014641</t>
  </si>
  <si>
    <t>VI22001672</t>
  </si>
  <si>
    <t>22007296</t>
  </si>
  <si>
    <t>HKSI2200013331</t>
  </si>
  <si>
    <t>VI22001682</t>
  </si>
  <si>
    <t>22007295</t>
  </si>
  <si>
    <t>50450</t>
  </si>
  <si>
    <t>22007292</t>
  </si>
  <si>
    <t>HKSI2200014668</t>
  </si>
  <si>
    <t>VI22001670</t>
  </si>
  <si>
    <t>22007290</t>
  </si>
  <si>
    <t>HKSI2200016890</t>
  </si>
  <si>
    <t>VI22001992</t>
  </si>
  <si>
    <t>22007289</t>
  </si>
  <si>
    <t>52456</t>
  </si>
  <si>
    <t>BT22000567</t>
  </si>
  <si>
    <t>22007288</t>
  </si>
  <si>
    <t>52426</t>
  </si>
  <si>
    <t>22007282</t>
  </si>
  <si>
    <t>HKSI2200017488</t>
  </si>
  <si>
    <t>VI22002049</t>
  </si>
  <si>
    <t>22007281</t>
  </si>
  <si>
    <t>HKSI2200014451</t>
  </si>
  <si>
    <t>VI22001675</t>
  </si>
  <si>
    <t>22007280</t>
  </si>
  <si>
    <t>50451</t>
  </si>
  <si>
    <t>BT22000552</t>
  </si>
  <si>
    <t>22007279</t>
  </si>
  <si>
    <t>22007278</t>
  </si>
  <si>
    <t>54342</t>
  </si>
  <si>
    <t>22007287</t>
  </si>
  <si>
    <t>HKSI2200018649</t>
  </si>
  <si>
    <t>VI22002284</t>
  </si>
  <si>
    <t>22007286</t>
  </si>
  <si>
    <t>HKSI2200018652</t>
  </si>
  <si>
    <t>VI22002282</t>
  </si>
  <si>
    <t>22007285</t>
  </si>
  <si>
    <t>HKSI2200019645</t>
  </si>
  <si>
    <t>VI22002281</t>
  </si>
  <si>
    <t>22007284</t>
  </si>
  <si>
    <t>54341</t>
  </si>
  <si>
    <t>22007283</t>
  </si>
  <si>
    <t>EI228000062</t>
  </si>
  <si>
    <t>RC229000050</t>
  </si>
  <si>
    <t>22006958</t>
  </si>
  <si>
    <t>137044</t>
  </si>
  <si>
    <t>VI22002329</t>
  </si>
  <si>
    <t>22007517</t>
  </si>
  <si>
    <t>14/080102</t>
  </si>
  <si>
    <t>VI22002029</t>
  </si>
  <si>
    <t>22007533</t>
  </si>
  <si>
    <t>INVAWSIL62437</t>
  </si>
  <si>
    <t>VI22002015</t>
  </si>
  <si>
    <t>22007532</t>
  </si>
  <si>
    <t>136700</t>
  </si>
  <si>
    <t>VI22002144</t>
  </si>
  <si>
    <t>22007516</t>
  </si>
  <si>
    <t>130103</t>
  </si>
  <si>
    <t>VI22002171</t>
  </si>
  <si>
    <t>22007515</t>
  </si>
  <si>
    <t>49898</t>
  </si>
  <si>
    <t>22007291</t>
  </si>
  <si>
    <t>22007277</t>
  </si>
  <si>
    <t>22006901</t>
  </si>
  <si>
    <t>22006900</t>
  </si>
  <si>
    <t>22006899</t>
  </si>
  <si>
    <t>22006898</t>
  </si>
  <si>
    <t>22006850</t>
  </si>
  <si>
    <t>22006849</t>
  </si>
  <si>
    <t>22006848</t>
  </si>
  <si>
    <t>22006847</t>
  </si>
  <si>
    <t>22006846</t>
  </si>
  <si>
    <t>22006845</t>
  </si>
  <si>
    <t>22006844</t>
  </si>
  <si>
    <t>22006843</t>
  </si>
  <si>
    <t>22006842</t>
  </si>
  <si>
    <t>22006841</t>
  </si>
  <si>
    <t>22006840</t>
  </si>
  <si>
    <t>22006839</t>
  </si>
  <si>
    <t>22006838</t>
  </si>
  <si>
    <t>22006837</t>
  </si>
  <si>
    <t>22006836</t>
  </si>
  <si>
    <t>22006835</t>
  </si>
  <si>
    <t>22006834</t>
  </si>
  <si>
    <t>22006833</t>
  </si>
  <si>
    <t>22006832</t>
  </si>
  <si>
    <t>22006831</t>
  </si>
  <si>
    <t>22006830</t>
  </si>
  <si>
    <t>22006829</t>
  </si>
  <si>
    <t>22006828</t>
  </si>
  <si>
    <t>22006827</t>
  </si>
  <si>
    <t>22006826</t>
  </si>
  <si>
    <t>22006825</t>
  </si>
  <si>
    <t>22006824</t>
  </si>
  <si>
    <t>22006823</t>
  </si>
  <si>
    <t>22006822</t>
  </si>
  <si>
    <t>22006821</t>
  </si>
  <si>
    <t>22006820</t>
  </si>
  <si>
    <t>22006819</t>
  </si>
  <si>
    <t>22006818</t>
  </si>
  <si>
    <t>22006817</t>
  </si>
  <si>
    <t>22006816</t>
  </si>
  <si>
    <t>22006815</t>
  </si>
  <si>
    <t>22006814</t>
  </si>
  <si>
    <t>22006813</t>
  </si>
  <si>
    <t>22006812</t>
  </si>
  <si>
    <t>22006811</t>
  </si>
  <si>
    <t>22006810</t>
  </si>
  <si>
    <t>22006809</t>
  </si>
  <si>
    <t>22006808</t>
  </si>
  <si>
    <t>22006807</t>
  </si>
  <si>
    <t>22006806</t>
  </si>
  <si>
    <t>22006805</t>
  </si>
  <si>
    <t>22006804</t>
  </si>
  <si>
    <t>22006803</t>
  </si>
  <si>
    <t>22006802</t>
  </si>
  <si>
    <t>22006801</t>
  </si>
  <si>
    <t>22006800</t>
  </si>
  <si>
    <t>22006799</t>
  </si>
  <si>
    <t>22006798</t>
  </si>
  <si>
    <t>22006797</t>
  </si>
  <si>
    <t>22006796</t>
  </si>
  <si>
    <t>22006795</t>
  </si>
  <si>
    <t>22006794</t>
  </si>
  <si>
    <t>22006793</t>
  </si>
  <si>
    <t>22006792</t>
  </si>
  <si>
    <t>22006791</t>
  </si>
  <si>
    <t>22006790</t>
  </si>
  <si>
    <t>22006789</t>
  </si>
  <si>
    <t>22006788</t>
  </si>
  <si>
    <t>22006787</t>
  </si>
  <si>
    <t>22006786</t>
  </si>
  <si>
    <t>22006785</t>
  </si>
  <si>
    <t>22006784</t>
  </si>
  <si>
    <t>22006783</t>
  </si>
  <si>
    <t>22006782</t>
  </si>
  <si>
    <t>22006781</t>
  </si>
  <si>
    <t>22006780</t>
  </si>
  <si>
    <t>22006779</t>
  </si>
  <si>
    <t>22006778</t>
  </si>
  <si>
    <t>22006777</t>
  </si>
  <si>
    <t>22006776</t>
  </si>
  <si>
    <t>22006775</t>
  </si>
  <si>
    <t>22006774</t>
  </si>
  <si>
    <t>22006773</t>
  </si>
  <si>
    <t>22006772</t>
  </si>
  <si>
    <t>22006771</t>
  </si>
  <si>
    <t>22006770</t>
  </si>
  <si>
    <t>22006769</t>
  </si>
  <si>
    <t>22006768</t>
  </si>
  <si>
    <t>22006767</t>
  </si>
  <si>
    <t>22006766</t>
  </si>
  <si>
    <t>22006765</t>
  </si>
  <si>
    <t>22006764</t>
  </si>
  <si>
    <t>22006763</t>
  </si>
  <si>
    <t>22006762</t>
  </si>
  <si>
    <t>22006761</t>
  </si>
  <si>
    <t>22006760</t>
  </si>
  <si>
    <t>22006759</t>
  </si>
  <si>
    <t>22006758</t>
  </si>
  <si>
    <t>22006757</t>
  </si>
  <si>
    <t>22006756</t>
  </si>
  <si>
    <t>22006755</t>
  </si>
  <si>
    <t>22006754</t>
  </si>
  <si>
    <t>22006753</t>
  </si>
  <si>
    <t>22006752</t>
  </si>
  <si>
    <t>22006751</t>
  </si>
  <si>
    <t>22006750</t>
  </si>
  <si>
    <t>22006749</t>
  </si>
  <si>
    <t>22006748</t>
  </si>
  <si>
    <t>22006747</t>
  </si>
  <si>
    <t>22006746</t>
  </si>
  <si>
    <t>22006745</t>
  </si>
  <si>
    <t>22006744</t>
  </si>
  <si>
    <t>22006743</t>
  </si>
  <si>
    <t>22006742</t>
  </si>
  <si>
    <t>22006741</t>
  </si>
  <si>
    <t>22006740</t>
  </si>
  <si>
    <t>22006739</t>
  </si>
  <si>
    <t>22006738</t>
  </si>
  <si>
    <t>22006737</t>
  </si>
  <si>
    <t>22006736</t>
  </si>
  <si>
    <t>22006735</t>
  </si>
  <si>
    <t>22006734</t>
  </si>
  <si>
    <t>22006733</t>
  </si>
  <si>
    <t>22006732</t>
  </si>
  <si>
    <t>22006731</t>
  </si>
  <si>
    <t>22006730</t>
  </si>
  <si>
    <t>22006729</t>
  </si>
  <si>
    <t>22006728</t>
  </si>
  <si>
    <t>22006727</t>
  </si>
  <si>
    <t>22006726</t>
  </si>
  <si>
    <t>22006725</t>
  </si>
  <si>
    <t>22006724</t>
  </si>
  <si>
    <t>22006723</t>
  </si>
  <si>
    <t>22006722</t>
  </si>
  <si>
    <t>22006721</t>
  </si>
  <si>
    <t>22006720</t>
  </si>
  <si>
    <t>22006719</t>
  </si>
  <si>
    <t>22006718</t>
  </si>
  <si>
    <t>22006717</t>
  </si>
  <si>
    <t>22006716</t>
  </si>
  <si>
    <t>22006715</t>
  </si>
  <si>
    <t>22006714</t>
  </si>
  <si>
    <t>22006713</t>
  </si>
  <si>
    <t>22006712</t>
  </si>
  <si>
    <t>22006711</t>
  </si>
  <si>
    <t>22006710</t>
  </si>
  <si>
    <t>22006709</t>
  </si>
  <si>
    <t>22006708</t>
  </si>
  <si>
    <t>22006707</t>
  </si>
  <si>
    <t>22006706</t>
  </si>
  <si>
    <t>22006705</t>
  </si>
  <si>
    <t>22006704</t>
  </si>
  <si>
    <t>22006703</t>
  </si>
  <si>
    <t>22006702</t>
  </si>
  <si>
    <t>22006701</t>
  </si>
  <si>
    <t>22006700</t>
  </si>
  <si>
    <t>22006699</t>
  </si>
  <si>
    <t>22006698</t>
  </si>
  <si>
    <t>22006697</t>
  </si>
  <si>
    <t>22006696</t>
  </si>
  <si>
    <t>22006695</t>
  </si>
  <si>
    <t>22006694</t>
  </si>
  <si>
    <t>22006693</t>
  </si>
  <si>
    <t>22006692</t>
  </si>
  <si>
    <t>22006691</t>
  </si>
  <si>
    <t>22006690</t>
  </si>
  <si>
    <t>22006689</t>
  </si>
  <si>
    <t>22006688</t>
  </si>
  <si>
    <t>22006687</t>
  </si>
  <si>
    <t>22006686</t>
  </si>
  <si>
    <t>22006685</t>
  </si>
  <si>
    <t>22006684</t>
  </si>
  <si>
    <t>22006683</t>
  </si>
  <si>
    <t>22006682</t>
  </si>
  <si>
    <t>22006681</t>
  </si>
  <si>
    <t>22006680</t>
  </si>
  <si>
    <t>22006679</t>
  </si>
  <si>
    <t>22006678</t>
  </si>
  <si>
    <t>22006677</t>
  </si>
  <si>
    <t>22006676</t>
  </si>
  <si>
    <t>22006675</t>
  </si>
  <si>
    <t>22006674</t>
  </si>
  <si>
    <t>22006673</t>
  </si>
  <si>
    <t>22006672</t>
  </si>
  <si>
    <t>22006671</t>
  </si>
  <si>
    <t>22006670</t>
  </si>
  <si>
    <t>22006669</t>
  </si>
  <si>
    <t>22006668</t>
  </si>
  <si>
    <t>22006667</t>
  </si>
  <si>
    <t>22006666</t>
  </si>
  <si>
    <t>22006665</t>
  </si>
  <si>
    <t>22006664</t>
  </si>
  <si>
    <t>22006663</t>
  </si>
  <si>
    <t>22006662</t>
  </si>
  <si>
    <t>22006661</t>
  </si>
  <si>
    <t>22006660</t>
  </si>
  <si>
    <t>22006659</t>
  </si>
  <si>
    <t>22006658</t>
  </si>
  <si>
    <t>22006657</t>
  </si>
  <si>
    <t>22006656</t>
  </si>
  <si>
    <t>22006655</t>
  </si>
  <si>
    <t>22006653</t>
  </si>
  <si>
    <t>22006652</t>
  </si>
  <si>
    <t>22006651</t>
  </si>
  <si>
    <t>22006650</t>
  </si>
  <si>
    <t>22006649</t>
  </si>
  <si>
    <t>22006648</t>
  </si>
  <si>
    <t>22006647</t>
  </si>
  <si>
    <t>22006646</t>
  </si>
  <si>
    <t>22006645</t>
  </si>
  <si>
    <t>22006644</t>
  </si>
  <si>
    <t>22006643</t>
  </si>
  <si>
    <t>22006642</t>
  </si>
  <si>
    <t>22006641</t>
  </si>
  <si>
    <t>22006640</t>
  </si>
  <si>
    <t>22006639</t>
  </si>
  <si>
    <t>22006638</t>
  </si>
  <si>
    <t>22006637</t>
  </si>
  <si>
    <t>22006636</t>
  </si>
  <si>
    <t>22006635</t>
  </si>
  <si>
    <t>22006634</t>
  </si>
  <si>
    <t>22006633</t>
  </si>
  <si>
    <t>22006632</t>
  </si>
  <si>
    <t>22006631</t>
  </si>
  <si>
    <t>22006630</t>
  </si>
  <si>
    <t>22006629</t>
  </si>
  <si>
    <t>22006628</t>
  </si>
  <si>
    <t>22006627</t>
  </si>
  <si>
    <t>22006626</t>
  </si>
  <si>
    <t>22006625</t>
  </si>
  <si>
    <t>22006624</t>
  </si>
  <si>
    <t>22006623</t>
  </si>
  <si>
    <t>22006622</t>
  </si>
  <si>
    <t>22006621</t>
  </si>
  <si>
    <t>22006620</t>
  </si>
  <si>
    <t>22006619</t>
  </si>
  <si>
    <t>22006618</t>
  </si>
  <si>
    <t>22006617</t>
  </si>
  <si>
    <t>22006616</t>
  </si>
  <si>
    <t>22006615</t>
  </si>
  <si>
    <t>22006614</t>
  </si>
  <si>
    <t>22006613</t>
  </si>
  <si>
    <t>22006612</t>
  </si>
  <si>
    <t>22006611</t>
  </si>
  <si>
    <t>22006610</t>
  </si>
  <si>
    <t>22006609</t>
  </si>
  <si>
    <t>22006608</t>
  </si>
  <si>
    <t>22006607</t>
  </si>
  <si>
    <t>22006606</t>
  </si>
  <si>
    <t>22006605</t>
  </si>
  <si>
    <t>22006604</t>
  </si>
  <si>
    <t>22006603</t>
  </si>
  <si>
    <t>22006602</t>
  </si>
  <si>
    <t>22006601</t>
  </si>
  <si>
    <t>22006600</t>
  </si>
  <si>
    <t>22006599</t>
  </si>
  <si>
    <t>22006598</t>
  </si>
  <si>
    <t>22006597</t>
  </si>
  <si>
    <t>22006596</t>
  </si>
  <si>
    <t>22006595</t>
  </si>
  <si>
    <t>22006594</t>
  </si>
  <si>
    <t>22006593</t>
  </si>
  <si>
    <t>22006592</t>
  </si>
  <si>
    <t>22006591</t>
  </si>
  <si>
    <t>22006590</t>
  </si>
  <si>
    <t>22006589</t>
  </si>
  <si>
    <t>22006588</t>
  </si>
  <si>
    <t>22006587</t>
  </si>
  <si>
    <t>22006586</t>
  </si>
  <si>
    <t>22006585</t>
  </si>
  <si>
    <t>22006584</t>
  </si>
  <si>
    <t>22006583</t>
  </si>
  <si>
    <t>22006582</t>
  </si>
  <si>
    <t>22006581</t>
  </si>
  <si>
    <t>22006580</t>
  </si>
  <si>
    <t>22006579</t>
  </si>
  <si>
    <t>22006578</t>
  </si>
  <si>
    <t>22006577</t>
  </si>
  <si>
    <t>22006576</t>
  </si>
  <si>
    <t>22006575</t>
  </si>
  <si>
    <t>22006574</t>
  </si>
  <si>
    <t>22006573</t>
  </si>
  <si>
    <t>22006572</t>
  </si>
  <si>
    <t>22006571</t>
  </si>
  <si>
    <t>22006570</t>
  </si>
  <si>
    <t>22006569</t>
  </si>
  <si>
    <t>22006568</t>
  </si>
  <si>
    <t>22006567</t>
  </si>
  <si>
    <t>22006566</t>
  </si>
  <si>
    <t>22006565</t>
  </si>
  <si>
    <t>22006564</t>
  </si>
  <si>
    <t>22006563</t>
  </si>
  <si>
    <t>22006562</t>
  </si>
  <si>
    <t>22006561</t>
  </si>
  <si>
    <t>CC 5930 2022-08</t>
  </si>
  <si>
    <t>22006343</t>
  </si>
  <si>
    <t>22006315</t>
  </si>
  <si>
    <t>22006314</t>
  </si>
  <si>
    <t>22006313</t>
  </si>
  <si>
    <t>22006095</t>
  </si>
  <si>
    <t>22006094</t>
  </si>
  <si>
    <t>22006093</t>
  </si>
  <si>
    <t>22006092</t>
  </si>
  <si>
    <t>22006091</t>
  </si>
  <si>
    <t>22006090</t>
  </si>
  <si>
    <t>22006089</t>
  </si>
  <si>
    <t>22006088</t>
  </si>
  <si>
    <t>22006087</t>
  </si>
  <si>
    <t>22006086</t>
  </si>
  <si>
    <t>22006085</t>
  </si>
  <si>
    <t>22006084</t>
  </si>
  <si>
    <t>22006083</t>
  </si>
  <si>
    <t>22006082</t>
  </si>
  <si>
    <t>22006081</t>
  </si>
  <si>
    <t>22006080</t>
  </si>
  <si>
    <t>22006079</t>
  </si>
  <si>
    <t>22006078</t>
  </si>
  <si>
    <t>22006077</t>
  </si>
  <si>
    <t>22006076</t>
  </si>
  <si>
    <t>22006075</t>
  </si>
  <si>
    <t>22006074</t>
  </si>
  <si>
    <t>22006073</t>
  </si>
  <si>
    <t>22006072</t>
  </si>
  <si>
    <t>22006071</t>
  </si>
  <si>
    <t>22006070</t>
  </si>
  <si>
    <t>22006069</t>
  </si>
  <si>
    <t>22006068</t>
  </si>
  <si>
    <t>22006067</t>
  </si>
  <si>
    <t>22006066</t>
  </si>
  <si>
    <t>22006064</t>
  </si>
  <si>
    <t>22006063</t>
  </si>
  <si>
    <t>22006062</t>
  </si>
  <si>
    <t>22006061</t>
  </si>
  <si>
    <t>22006060</t>
  </si>
  <si>
    <t>22006059</t>
  </si>
  <si>
    <t>22006058</t>
  </si>
  <si>
    <t>22006057</t>
  </si>
  <si>
    <t>22006056</t>
  </si>
  <si>
    <t>22006055</t>
  </si>
  <si>
    <t>22006054</t>
  </si>
  <si>
    <t>22006053</t>
  </si>
  <si>
    <t>22006052</t>
  </si>
  <si>
    <t>22006051</t>
  </si>
  <si>
    <t>22006050</t>
  </si>
  <si>
    <t>22006049</t>
  </si>
  <si>
    <t>22006048</t>
  </si>
  <si>
    <t>22006047</t>
  </si>
  <si>
    <t>22006046</t>
  </si>
  <si>
    <t>22006045</t>
  </si>
  <si>
    <t>22006044</t>
  </si>
  <si>
    <t>22006043</t>
  </si>
  <si>
    <t>22006042</t>
  </si>
  <si>
    <t>22006041</t>
  </si>
  <si>
    <t>22006040</t>
  </si>
  <si>
    <t>22006039</t>
  </si>
  <si>
    <t>22006038</t>
  </si>
  <si>
    <t>22006037</t>
  </si>
  <si>
    <t>22006036</t>
  </si>
  <si>
    <t>22006035</t>
  </si>
  <si>
    <t>22006034</t>
  </si>
  <si>
    <t>22006033</t>
  </si>
  <si>
    <t>22006032</t>
  </si>
  <si>
    <t>22006031</t>
  </si>
  <si>
    <t>22006030</t>
  </si>
  <si>
    <t>22006029</t>
  </si>
  <si>
    <t>22006028</t>
  </si>
  <si>
    <t>22006027</t>
  </si>
  <si>
    <t>22006026</t>
  </si>
  <si>
    <t>22006025</t>
  </si>
  <si>
    <t>22006024</t>
  </si>
  <si>
    <t>22006023</t>
  </si>
  <si>
    <t>22006022</t>
  </si>
  <si>
    <t>22006021</t>
  </si>
  <si>
    <t>22006020</t>
  </si>
  <si>
    <t>22006019</t>
  </si>
  <si>
    <t>22006018</t>
  </si>
  <si>
    <t>22006017</t>
  </si>
  <si>
    <t>22006016</t>
  </si>
  <si>
    <t>22006015</t>
  </si>
  <si>
    <t>22006014</t>
  </si>
  <si>
    <t>22006013</t>
  </si>
  <si>
    <t>22006012</t>
  </si>
  <si>
    <t>22006011</t>
  </si>
  <si>
    <t>22006010</t>
  </si>
  <si>
    <t>22006009</t>
  </si>
  <si>
    <t>22006008</t>
  </si>
  <si>
    <t>22006007</t>
  </si>
  <si>
    <t>22006006</t>
  </si>
  <si>
    <t>22006005</t>
  </si>
  <si>
    <t>22006004</t>
  </si>
  <si>
    <t>22006003</t>
  </si>
  <si>
    <t>22006002</t>
  </si>
  <si>
    <t>22006001</t>
  </si>
  <si>
    <t>22006000</t>
  </si>
  <si>
    <t>22005999</t>
  </si>
  <si>
    <t>22005998</t>
  </si>
  <si>
    <t>22005997</t>
  </si>
  <si>
    <t>22005996</t>
  </si>
  <si>
    <t>22005995</t>
  </si>
  <si>
    <t>22005994</t>
  </si>
  <si>
    <t>22005993</t>
  </si>
  <si>
    <t>22005992</t>
  </si>
  <si>
    <t>22005991</t>
  </si>
  <si>
    <t>22005990</t>
  </si>
  <si>
    <t>22005989</t>
  </si>
  <si>
    <t>22005988</t>
  </si>
  <si>
    <t>22005987</t>
  </si>
  <si>
    <t>22005986</t>
  </si>
  <si>
    <t>22005985</t>
  </si>
  <si>
    <t>22005984</t>
  </si>
  <si>
    <t>22005983</t>
  </si>
  <si>
    <t>22005982</t>
  </si>
  <si>
    <t>22005981</t>
  </si>
  <si>
    <t>22005980</t>
  </si>
  <si>
    <t>22005979</t>
  </si>
  <si>
    <t>22005978</t>
  </si>
  <si>
    <t>22005977</t>
  </si>
  <si>
    <t>22005976</t>
  </si>
  <si>
    <t>22005973</t>
  </si>
  <si>
    <t>22005972</t>
  </si>
  <si>
    <t>22005971</t>
  </si>
  <si>
    <t>22005970</t>
  </si>
  <si>
    <t>22005969</t>
  </si>
  <si>
    <t>22005968</t>
  </si>
  <si>
    <t>22005967</t>
  </si>
  <si>
    <t>22005966</t>
  </si>
  <si>
    <t>22005965</t>
  </si>
  <si>
    <t>22005964</t>
  </si>
  <si>
    <t>22005963</t>
  </si>
  <si>
    <t>22005962</t>
  </si>
  <si>
    <t>22005961</t>
  </si>
  <si>
    <t>22005960</t>
  </si>
  <si>
    <t>22005959</t>
  </si>
  <si>
    <t>22005958</t>
  </si>
  <si>
    <t>22005957</t>
  </si>
  <si>
    <t>22005956</t>
  </si>
  <si>
    <t>22005955</t>
  </si>
  <si>
    <t>22005954</t>
  </si>
  <si>
    <t>22005953</t>
  </si>
  <si>
    <t>22005952</t>
  </si>
  <si>
    <t>22005951</t>
  </si>
  <si>
    <t>22005950</t>
  </si>
  <si>
    <t>22005949</t>
  </si>
  <si>
    <t>22005948</t>
  </si>
  <si>
    <t>22005947</t>
  </si>
  <si>
    <t>22005946</t>
  </si>
  <si>
    <t>22005945</t>
  </si>
  <si>
    <t>22005944</t>
  </si>
  <si>
    <t>22005943</t>
  </si>
  <si>
    <t>22005942</t>
  </si>
  <si>
    <t>22005941</t>
  </si>
  <si>
    <t>22005940</t>
  </si>
  <si>
    <t>22005939</t>
  </si>
  <si>
    <t>22005938</t>
  </si>
  <si>
    <t>22005937</t>
  </si>
  <si>
    <t>22005936</t>
  </si>
  <si>
    <t>22005935</t>
  </si>
  <si>
    <t>22005934</t>
  </si>
  <si>
    <t>22005933</t>
  </si>
  <si>
    <t>22005932</t>
  </si>
  <si>
    <t>22005931</t>
  </si>
  <si>
    <t>22005930</t>
  </si>
  <si>
    <t>22005929</t>
  </si>
  <si>
    <t>22005928</t>
  </si>
  <si>
    <t>22005927</t>
  </si>
  <si>
    <t>22005926</t>
  </si>
  <si>
    <t>22005925</t>
  </si>
  <si>
    <t>22005924</t>
  </si>
  <si>
    <t>22005923</t>
  </si>
  <si>
    <t>22005922</t>
  </si>
  <si>
    <t>22005921</t>
  </si>
  <si>
    <t>22005920</t>
  </si>
  <si>
    <t>22005919</t>
  </si>
  <si>
    <t>22005918</t>
  </si>
  <si>
    <t>22005917</t>
  </si>
  <si>
    <t>22005916</t>
  </si>
  <si>
    <t>22005915</t>
  </si>
  <si>
    <t>22005914</t>
  </si>
  <si>
    <t>22005913</t>
  </si>
  <si>
    <t>22005912</t>
  </si>
  <si>
    <t>22005911</t>
  </si>
  <si>
    <t>22005910</t>
  </si>
  <si>
    <t>22005909</t>
  </si>
  <si>
    <t>22005908</t>
  </si>
  <si>
    <t>22005907</t>
  </si>
  <si>
    <t>22005906</t>
  </si>
  <si>
    <t>22005905</t>
  </si>
  <si>
    <t>22005904</t>
  </si>
  <si>
    <t>22005903</t>
  </si>
  <si>
    <t>22005902</t>
  </si>
  <si>
    <t>22005901</t>
  </si>
  <si>
    <t>22005900</t>
  </si>
  <si>
    <t>22005899</t>
  </si>
  <si>
    <t>22005898</t>
  </si>
  <si>
    <t>22005897</t>
  </si>
  <si>
    <t>22005896</t>
  </si>
  <si>
    <t>22005895</t>
  </si>
  <si>
    <t>22005894</t>
  </si>
  <si>
    <t>22005893</t>
  </si>
  <si>
    <t>22005892</t>
  </si>
  <si>
    <t>22005891</t>
  </si>
  <si>
    <t>22005890</t>
  </si>
  <si>
    <t>22005889</t>
  </si>
  <si>
    <t>22005888</t>
  </si>
  <si>
    <t>22005887</t>
  </si>
  <si>
    <t>22005886</t>
  </si>
  <si>
    <t>22005885</t>
  </si>
  <si>
    <t>22005884</t>
  </si>
  <si>
    <t>22005883</t>
  </si>
  <si>
    <t>22005882</t>
  </si>
  <si>
    <t>22005881</t>
  </si>
  <si>
    <t>22005880</t>
  </si>
  <si>
    <t>22005879</t>
  </si>
  <si>
    <t>22005878</t>
  </si>
  <si>
    <t>22005877</t>
  </si>
  <si>
    <t>22005876</t>
  </si>
  <si>
    <t>22005875</t>
  </si>
  <si>
    <t>22005874</t>
  </si>
  <si>
    <t>22005873</t>
  </si>
  <si>
    <t>22005872</t>
  </si>
  <si>
    <t>22005871</t>
  </si>
  <si>
    <t>22005870</t>
  </si>
  <si>
    <t>22005869</t>
  </si>
  <si>
    <t>22005868</t>
  </si>
  <si>
    <t>22005867</t>
  </si>
  <si>
    <t>22005866</t>
  </si>
  <si>
    <t>22005865</t>
  </si>
  <si>
    <t>22005864</t>
  </si>
  <si>
    <t>22005863</t>
  </si>
  <si>
    <t>22005862</t>
  </si>
  <si>
    <t>22005861</t>
  </si>
  <si>
    <t>22005860</t>
  </si>
  <si>
    <t>22005859</t>
  </si>
  <si>
    <t>22005858</t>
  </si>
  <si>
    <t>22005857</t>
  </si>
  <si>
    <t>22005856</t>
  </si>
  <si>
    <t>22005855</t>
  </si>
  <si>
    <t>22005854</t>
  </si>
  <si>
    <t>22005853</t>
  </si>
  <si>
    <t>22005852</t>
  </si>
  <si>
    <t>22005851</t>
  </si>
  <si>
    <t>22005850</t>
  </si>
  <si>
    <t>22005849</t>
  </si>
  <si>
    <t>22005848</t>
  </si>
  <si>
    <t>22005847</t>
  </si>
  <si>
    <t>22005846</t>
  </si>
  <si>
    <t>22005845</t>
  </si>
  <si>
    <t>22005844</t>
  </si>
  <si>
    <t>22005843</t>
  </si>
  <si>
    <t>22005842</t>
  </si>
  <si>
    <t>22005841</t>
  </si>
  <si>
    <t>22005840</t>
  </si>
  <si>
    <t>22005839</t>
  </si>
  <si>
    <t>22005838</t>
  </si>
  <si>
    <t>22005837</t>
  </si>
  <si>
    <t>22005836</t>
  </si>
  <si>
    <t>22005835</t>
  </si>
  <si>
    <t>22005834</t>
  </si>
  <si>
    <t>22005833</t>
  </si>
  <si>
    <t>22005832</t>
  </si>
  <si>
    <t>22005831</t>
  </si>
  <si>
    <t>22005830</t>
  </si>
  <si>
    <t>22005829</t>
  </si>
  <si>
    <t>22005828</t>
  </si>
  <si>
    <t>22005827</t>
  </si>
  <si>
    <t>22005826</t>
  </si>
  <si>
    <t>22005825</t>
  </si>
  <si>
    <t>22005824</t>
  </si>
  <si>
    <t>22005823</t>
  </si>
  <si>
    <t>22005822</t>
  </si>
  <si>
    <t>22005821</t>
  </si>
  <si>
    <t>22005820</t>
  </si>
  <si>
    <t>22005819</t>
  </si>
  <si>
    <t>22005818</t>
  </si>
  <si>
    <t>22005817</t>
  </si>
  <si>
    <t>22005816</t>
  </si>
  <si>
    <t>22005815</t>
  </si>
  <si>
    <t>22005814</t>
  </si>
  <si>
    <t>22005813</t>
  </si>
  <si>
    <t>22005812</t>
  </si>
  <si>
    <t>22005811</t>
  </si>
  <si>
    <t>22005810</t>
  </si>
  <si>
    <t>22005809</t>
  </si>
  <si>
    <t>22005808</t>
  </si>
  <si>
    <t>22005807</t>
  </si>
  <si>
    <t>22005806</t>
  </si>
  <si>
    <t>22005805</t>
  </si>
  <si>
    <t>22005804</t>
  </si>
  <si>
    <t>14/079770</t>
  </si>
  <si>
    <t>VI22001563</t>
  </si>
  <si>
    <t>22005390</t>
  </si>
  <si>
    <t>INVAWSIL61923+43</t>
  </si>
  <si>
    <t>VI22001561</t>
  </si>
  <si>
    <t>22005386</t>
  </si>
  <si>
    <t>BT22000493</t>
  </si>
  <si>
    <t>22005434</t>
  </si>
  <si>
    <t>EUINIL22-292792</t>
  </si>
  <si>
    <t>VI22001736</t>
  </si>
  <si>
    <t>22005576</t>
  </si>
  <si>
    <t>14/079404</t>
  </si>
  <si>
    <t>VI22001383</t>
  </si>
  <si>
    <t>22005391</t>
  </si>
  <si>
    <t>AWSIL61180</t>
  </si>
  <si>
    <t>BT22000455</t>
  </si>
  <si>
    <t>22005387</t>
  </si>
  <si>
    <t>12979</t>
  </si>
  <si>
    <t>VI22000713</t>
  </si>
  <si>
    <t>22005560</t>
  </si>
  <si>
    <t>22005436</t>
  </si>
  <si>
    <t>22005119</t>
  </si>
  <si>
    <t>22005118</t>
  </si>
  <si>
    <t>22005117</t>
  </si>
  <si>
    <t>22005116</t>
  </si>
  <si>
    <t>22005115</t>
  </si>
  <si>
    <t>22005114</t>
  </si>
  <si>
    <t>22005113</t>
  </si>
  <si>
    <t>22005112</t>
  </si>
  <si>
    <t>22005111</t>
  </si>
  <si>
    <t>22005110</t>
  </si>
  <si>
    <t>22005109</t>
  </si>
  <si>
    <t>22005108</t>
  </si>
  <si>
    <t>22005107</t>
  </si>
  <si>
    <t>22005106</t>
  </si>
  <si>
    <t>22005105</t>
  </si>
  <si>
    <t>22005104</t>
  </si>
  <si>
    <t>22005103</t>
  </si>
  <si>
    <t>22005102</t>
  </si>
  <si>
    <t>22005101</t>
  </si>
  <si>
    <t>22005100</t>
  </si>
  <si>
    <t>22005099</t>
  </si>
  <si>
    <t>22005098</t>
  </si>
  <si>
    <t>22005097</t>
  </si>
  <si>
    <t>22005096</t>
  </si>
  <si>
    <t>22005095</t>
  </si>
  <si>
    <t>22005094</t>
  </si>
  <si>
    <t>22005093</t>
  </si>
  <si>
    <t>22005092</t>
  </si>
  <si>
    <t>22005091</t>
  </si>
  <si>
    <t>22005090</t>
  </si>
  <si>
    <t>22005089</t>
  </si>
  <si>
    <t>22005088</t>
  </si>
  <si>
    <t>22005087</t>
  </si>
  <si>
    <t>22005086</t>
  </si>
  <si>
    <t>22005085</t>
  </si>
  <si>
    <t>22005084</t>
  </si>
  <si>
    <t>22005083</t>
  </si>
  <si>
    <t>22005082</t>
  </si>
  <si>
    <t>22005081</t>
  </si>
  <si>
    <t>22005080</t>
  </si>
  <si>
    <t>22005079</t>
  </si>
  <si>
    <t>22005078</t>
  </si>
  <si>
    <t>22005077</t>
  </si>
  <si>
    <t>22005076</t>
  </si>
  <si>
    <t>22005075</t>
  </si>
  <si>
    <t>22005074</t>
  </si>
  <si>
    <t>22005073</t>
  </si>
  <si>
    <t>22005072</t>
  </si>
  <si>
    <t>22005071</t>
  </si>
  <si>
    <t>22005070</t>
  </si>
  <si>
    <t>22005069</t>
  </si>
  <si>
    <t>22005068</t>
  </si>
  <si>
    <t>22005067</t>
  </si>
  <si>
    <t>22005066</t>
  </si>
  <si>
    <t>22005065</t>
  </si>
  <si>
    <t>22005064</t>
  </si>
  <si>
    <t>22005063</t>
  </si>
  <si>
    <t>22005062</t>
  </si>
  <si>
    <t>22005061</t>
  </si>
  <si>
    <t>22005060</t>
  </si>
  <si>
    <t>22005059</t>
  </si>
  <si>
    <t>22005058</t>
  </si>
  <si>
    <t>22005057</t>
  </si>
  <si>
    <t>22005056</t>
  </si>
  <si>
    <t>22005055</t>
  </si>
  <si>
    <t>22005054</t>
  </si>
  <si>
    <t>22005053</t>
  </si>
  <si>
    <t>22005052</t>
  </si>
  <si>
    <t>22005051</t>
  </si>
  <si>
    <t>22005050</t>
  </si>
  <si>
    <t>22005049</t>
  </si>
  <si>
    <t>22005048</t>
  </si>
  <si>
    <t>22005047</t>
  </si>
  <si>
    <t>22005046</t>
  </si>
  <si>
    <t>22005045</t>
  </si>
  <si>
    <t>22005044</t>
  </si>
  <si>
    <t>22005043</t>
  </si>
  <si>
    <t>22005042</t>
  </si>
  <si>
    <t>22005041</t>
  </si>
  <si>
    <t>22005040</t>
  </si>
  <si>
    <t>22005039</t>
  </si>
  <si>
    <t>22005038</t>
  </si>
  <si>
    <t>22005037</t>
  </si>
  <si>
    <t>22005036</t>
  </si>
  <si>
    <t>22005035</t>
  </si>
  <si>
    <t>22005034</t>
  </si>
  <si>
    <t>22005033</t>
  </si>
  <si>
    <t>22005032</t>
  </si>
  <si>
    <t>22005031</t>
  </si>
  <si>
    <t>22005030</t>
  </si>
  <si>
    <t>22005029</t>
  </si>
  <si>
    <t>22005028</t>
  </si>
  <si>
    <t>22005027</t>
  </si>
  <si>
    <t>22005026</t>
  </si>
  <si>
    <t>22005025</t>
  </si>
  <si>
    <t>22005024</t>
  </si>
  <si>
    <t>22005023</t>
  </si>
  <si>
    <t>22005022</t>
  </si>
  <si>
    <t>22005021</t>
  </si>
  <si>
    <t>22005020</t>
  </si>
  <si>
    <t>22005019</t>
  </si>
  <si>
    <t>22005018</t>
  </si>
  <si>
    <t>22005017</t>
  </si>
  <si>
    <t>22005016</t>
  </si>
  <si>
    <t>22005015</t>
  </si>
  <si>
    <t>22005014</t>
  </si>
  <si>
    <t>22005013</t>
  </si>
  <si>
    <t>22005012</t>
  </si>
  <si>
    <t>22005011</t>
  </si>
  <si>
    <t>22005010</t>
  </si>
  <si>
    <t>22005009</t>
  </si>
  <si>
    <t>22005008</t>
  </si>
  <si>
    <t>22005007</t>
  </si>
  <si>
    <t>22005006</t>
  </si>
  <si>
    <t>22005005</t>
  </si>
  <si>
    <t>22005004</t>
  </si>
  <si>
    <t>22005003</t>
  </si>
  <si>
    <t>22005002</t>
  </si>
  <si>
    <t>22005001</t>
  </si>
  <si>
    <t>22005000</t>
  </si>
  <si>
    <t>22004999</t>
  </si>
  <si>
    <t>22004998</t>
  </si>
  <si>
    <t>22004997</t>
  </si>
  <si>
    <t>22004996</t>
  </si>
  <si>
    <t>22004995</t>
  </si>
  <si>
    <t>22004994</t>
  </si>
  <si>
    <t>22004993</t>
  </si>
  <si>
    <t>22004992</t>
  </si>
  <si>
    <t>22004991</t>
  </si>
  <si>
    <t>22004990</t>
  </si>
  <si>
    <t>22004989</t>
  </si>
  <si>
    <t>22004988</t>
  </si>
  <si>
    <t>22004987</t>
  </si>
  <si>
    <t>22004986</t>
  </si>
  <si>
    <t>22004985</t>
  </si>
  <si>
    <t>22004984</t>
  </si>
  <si>
    <t>22004983</t>
  </si>
  <si>
    <t>22004982</t>
  </si>
  <si>
    <t>22004981</t>
  </si>
  <si>
    <t>22004980</t>
  </si>
  <si>
    <t>22004979</t>
  </si>
  <si>
    <t>22004978</t>
  </si>
  <si>
    <t>22004977</t>
  </si>
  <si>
    <t>22004976</t>
  </si>
  <si>
    <t>22004975</t>
  </si>
  <si>
    <t>22004974</t>
  </si>
  <si>
    <t>22004973</t>
  </si>
  <si>
    <t>22004972</t>
  </si>
  <si>
    <t>22004971</t>
  </si>
  <si>
    <t>22004970</t>
  </si>
  <si>
    <t>22004969</t>
  </si>
  <si>
    <t>22004968</t>
  </si>
  <si>
    <t>22004967</t>
  </si>
  <si>
    <t>22004966</t>
  </si>
  <si>
    <t>22004965</t>
  </si>
  <si>
    <t>22004964</t>
  </si>
  <si>
    <t>22004963</t>
  </si>
  <si>
    <t>22004962</t>
  </si>
  <si>
    <t>22004961</t>
  </si>
  <si>
    <t>22004960</t>
  </si>
  <si>
    <t>22004959</t>
  </si>
  <si>
    <t>22004958</t>
  </si>
  <si>
    <t>22004957</t>
  </si>
  <si>
    <t>22004956</t>
  </si>
  <si>
    <t>22004955</t>
  </si>
  <si>
    <t>22004954</t>
  </si>
  <si>
    <t>22004953</t>
  </si>
  <si>
    <t>22004952</t>
  </si>
  <si>
    <t>22004951</t>
  </si>
  <si>
    <t>22004950</t>
  </si>
  <si>
    <t>22004949</t>
  </si>
  <si>
    <t>22004948</t>
  </si>
  <si>
    <t>22004947</t>
  </si>
  <si>
    <t>22004946</t>
  </si>
  <si>
    <t>22004945</t>
  </si>
  <si>
    <t>22004944</t>
  </si>
  <si>
    <t>22004943</t>
  </si>
  <si>
    <t>22004942</t>
  </si>
  <si>
    <t>22004941</t>
  </si>
  <si>
    <t>22004940</t>
  </si>
  <si>
    <t>22004939</t>
  </si>
  <si>
    <t>22004938</t>
  </si>
  <si>
    <t>22004937</t>
  </si>
  <si>
    <t>22004936</t>
  </si>
  <si>
    <t>22004935</t>
  </si>
  <si>
    <t>22004934</t>
  </si>
  <si>
    <t>22004933</t>
  </si>
  <si>
    <t>22004932</t>
  </si>
  <si>
    <t>22004931</t>
  </si>
  <si>
    <t>22004930</t>
  </si>
  <si>
    <t>22004929</t>
  </si>
  <si>
    <t>22004928</t>
  </si>
  <si>
    <t>22004927</t>
  </si>
  <si>
    <t>22004926</t>
  </si>
  <si>
    <t>22004925</t>
  </si>
  <si>
    <t>22004924</t>
  </si>
  <si>
    <t>22004923</t>
  </si>
  <si>
    <t>22004922</t>
  </si>
  <si>
    <t>22004921</t>
  </si>
  <si>
    <t>22004920</t>
  </si>
  <si>
    <t>22004919</t>
  </si>
  <si>
    <t>22004918</t>
  </si>
  <si>
    <t>22004917</t>
  </si>
  <si>
    <t>22004916</t>
  </si>
  <si>
    <t>22004915</t>
  </si>
  <si>
    <t>22004914</t>
  </si>
  <si>
    <t>22004913</t>
  </si>
  <si>
    <t>22004912</t>
  </si>
  <si>
    <t>22004911</t>
  </si>
  <si>
    <t>22004910</t>
  </si>
  <si>
    <t>22004909</t>
  </si>
  <si>
    <t>22004908</t>
  </si>
  <si>
    <t>22004907</t>
  </si>
  <si>
    <t>22004906</t>
  </si>
  <si>
    <t>22004905</t>
  </si>
  <si>
    <t>22004904</t>
  </si>
  <si>
    <t>22004903</t>
  </si>
  <si>
    <t>22004902</t>
  </si>
  <si>
    <t>22004901</t>
  </si>
  <si>
    <t>22004900</t>
  </si>
  <si>
    <t>22004899</t>
  </si>
  <si>
    <t>22004898</t>
  </si>
  <si>
    <t>22004897</t>
  </si>
  <si>
    <t>22004896</t>
  </si>
  <si>
    <t>22004895</t>
  </si>
  <si>
    <t>22004894</t>
  </si>
  <si>
    <t>22004893</t>
  </si>
  <si>
    <t>22004892</t>
  </si>
  <si>
    <t>22004891</t>
  </si>
  <si>
    <t>22004890</t>
  </si>
  <si>
    <t>22004889</t>
  </si>
  <si>
    <t>22004888</t>
  </si>
  <si>
    <t>22004887</t>
  </si>
  <si>
    <t>22004886</t>
  </si>
  <si>
    <t>22004885</t>
  </si>
  <si>
    <t>22004884</t>
  </si>
  <si>
    <t>22004883</t>
  </si>
  <si>
    <t>22004882</t>
  </si>
  <si>
    <t>22004881</t>
  </si>
  <si>
    <t>22004880</t>
  </si>
  <si>
    <t>22004879</t>
  </si>
  <si>
    <t>22004878</t>
  </si>
  <si>
    <t>22004877</t>
  </si>
  <si>
    <t>22004876</t>
  </si>
  <si>
    <t>22004875</t>
  </si>
  <si>
    <t>22004874</t>
  </si>
  <si>
    <t>22004873</t>
  </si>
  <si>
    <t>22004872</t>
  </si>
  <si>
    <t>22004871</t>
  </si>
  <si>
    <t>22004870</t>
  </si>
  <si>
    <t>22004869</t>
  </si>
  <si>
    <t>22004868</t>
  </si>
  <si>
    <t>22004867</t>
  </si>
  <si>
    <t>22004866</t>
  </si>
  <si>
    <t>22004865</t>
  </si>
  <si>
    <t>22004864</t>
  </si>
  <si>
    <t>22004863</t>
  </si>
  <si>
    <t>22004862</t>
  </si>
  <si>
    <t>22004861</t>
  </si>
  <si>
    <t>22004860</t>
  </si>
  <si>
    <t>22004859</t>
  </si>
  <si>
    <t>22004858</t>
  </si>
  <si>
    <t>22004857</t>
  </si>
  <si>
    <t>22004856</t>
  </si>
  <si>
    <t>22004855</t>
  </si>
  <si>
    <t>22004854</t>
  </si>
  <si>
    <t>22004853</t>
  </si>
  <si>
    <t>22004852</t>
  </si>
  <si>
    <t>22004851</t>
  </si>
  <si>
    <t>22004850</t>
  </si>
  <si>
    <t>22004849</t>
  </si>
  <si>
    <t>22004848</t>
  </si>
  <si>
    <t>22004847</t>
  </si>
  <si>
    <t>22004846</t>
  </si>
  <si>
    <t>22004845</t>
  </si>
  <si>
    <t>22004844</t>
  </si>
  <si>
    <t>22004843</t>
  </si>
  <si>
    <t>22004842</t>
  </si>
  <si>
    <t>22004841</t>
  </si>
  <si>
    <t>134596</t>
  </si>
  <si>
    <t>VI22001460</t>
  </si>
  <si>
    <t>22004301</t>
  </si>
  <si>
    <t>48053</t>
  </si>
  <si>
    <t>22004772</t>
  </si>
  <si>
    <t>48052</t>
  </si>
  <si>
    <t>22004771</t>
  </si>
  <si>
    <t>22004778</t>
  </si>
  <si>
    <t>14/078646</t>
  </si>
  <si>
    <t>VI22001172</t>
  </si>
  <si>
    <t>22005392</t>
  </si>
  <si>
    <t>INVAWSIL60753</t>
  </si>
  <si>
    <t>BT22000338</t>
  </si>
  <si>
    <t>22005388</t>
  </si>
  <si>
    <t>HKPI2200001693</t>
  </si>
  <si>
    <t>VI22001009</t>
  </si>
  <si>
    <t>22004770</t>
  </si>
  <si>
    <t>22004688</t>
  </si>
  <si>
    <t>4250475231</t>
  </si>
  <si>
    <t>VI22001612</t>
  </si>
  <si>
    <t>22004687</t>
  </si>
  <si>
    <t>80192</t>
  </si>
  <si>
    <t>VI22001689</t>
  </si>
  <si>
    <t>22004685</t>
  </si>
  <si>
    <t>2022-28464195</t>
  </si>
  <si>
    <t>VI22001620</t>
  </si>
  <si>
    <t>22004684</t>
  </si>
  <si>
    <t>BT22000328</t>
  </si>
  <si>
    <t>22004683</t>
  </si>
  <si>
    <t>22004680</t>
  </si>
  <si>
    <t>SI226002209</t>
  </si>
  <si>
    <t>VI22001546</t>
  </si>
  <si>
    <t>22004677</t>
  </si>
  <si>
    <t>22004056</t>
  </si>
  <si>
    <t>22004055</t>
  </si>
  <si>
    <t>22004054</t>
  </si>
  <si>
    <t>22004053</t>
  </si>
  <si>
    <t>22004052</t>
  </si>
  <si>
    <t>22004051</t>
  </si>
  <si>
    <t>22004050</t>
  </si>
  <si>
    <t>22004049</t>
  </si>
  <si>
    <t>22004048</t>
  </si>
  <si>
    <t>22004047</t>
  </si>
  <si>
    <t>22004046</t>
  </si>
  <si>
    <t>22004045</t>
  </si>
  <si>
    <t>22004044</t>
  </si>
  <si>
    <t>22004043</t>
  </si>
  <si>
    <t>22004042</t>
  </si>
  <si>
    <t>22004041</t>
  </si>
  <si>
    <t>22004040</t>
  </si>
  <si>
    <t>22004039</t>
  </si>
  <si>
    <t>22004038</t>
  </si>
  <si>
    <t>22004037</t>
  </si>
  <si>
    <t>22004036</t>
  </si>
  <si>
    <t>22004035</t>
  </si>
  <si>
    <t>22004034</t>
  </si>
  <si>
    <t>22004033</t>
  </si>
  <si>
    <t>22004032</t>
  </si>
  <si>
    <t>22004031</t>
  </si>
  <si>
    <t>22004030</t>
  </si>
  <si>
    <t>22004029</t>
  </si>
  <si>
    <t>22004028</t>
  </si>
  <si>
    <t>22004027</t>
  </si>
  <si>
    <t>22004026</t>
  </si>
  <si>
    <t>22004025</t>
  </si>
  <si>
    <t>22004024</t>
  </si>
  <si>
    <t>22004023</t>
  </si>
  <si>
    <t>22004022</t>
  </si>
  <si>
    <t>22004021</t>
  </si>
  <si>
    <t>22004020</t>
  </si>
  <si>
    <t>22004019</t>
  </si>
  <si>
    <t>22004018</t>
  </si>
  <si>
    <t>22004017</t>
  </si>
  <si>
    <t>22004016</t>
  </si>
  <si>
    <t>22004015</t>
  </si>
  <si>
    <t>22004014</t>
  </si>
  <si>
    <t>22004013</t>
  </si>
  <si>
    <t>22004012</t>
  </si>
  <si>
    <t>22004011</t>
  </si>
  <si>
    <t>22004010</t>
  </si>
  <si>
    <t>22004009</t>
  </si>
  <si>
    <t>22004008</t>
  </si>
  <si>
    <t>22004007</t>
  </si>
  <si>
    <t>22004006</t>
  </si>
  <si>
    <t>22004005</t>
  </si>
  <si>
    <t>22004004</t>
  </si>
  <si>
    <t>22004003</t>
  </si>
  <si>
    <t>22004002</t>
  </si>
  <si>
    <t>22004001</t>
  </si>
  <si>
    <t>22004000</t>
  </si>
  <si>
    <t>22003999</t>
  </si>
  <si>
    <t>22003998</t>
  </si>
  <si>
    <t>22003997</t>
  </si>
  <si>
    <t>22003996</t>
  </si>
  <si>
    <t>22003995</t>
  </si>
  <si>
    <t>22003994</t>
  </si>
  <si>
    <t>22003993</t>
  </si>
  <si>
    <t>22003992</t>
  </si>
  <si>
    <t>22003991</t>
  </si>
  <si>
    <t>22003990</t>
  </si>
  <si>
    <t>22003989</t>
  </si>
  <si>
    <t>22003988</t>
  </si>
  <si>
    <t>22003987</t>
  </si>
  <si>
    <t>22003986</t>
  </si>
  <si>
    <t>22003985</t>
  </si>
  <si>
    <t>22003984</t>
  </si>
  <si>
    <t>22003983</t>
  </si>
  <si>
    <t>22003982</t>
  </si>
  <si>
    <t>22003981</t>
  </si>
  <si>
    <t>22003980</t>
  </si>
  <si>
    <t>22003979</t>
  </si>
  <si>
    <t>22003978</t>
  </si>
  <si>
    <t>22003977</t>
  </si>
  <si>
    <t>22003976</t>
  </si>
  <si>
    <t>22003975</t>
  </si>
  <si>
    <t>22003974</t>
  </si>
  <si>
    <t>22003973</t>
  </si>
  <si>
    <t>22003972</t>
  </si>
  <si>
    <t>22003971</t>
  </si>
  <si>
    <t>22003970</t>
  </si>
  <si>
    <t>22003969</t>
  </si>
  <si>
    <t>22003968</t>
  </si>
  <si>
    <t>22003967</t>
  </si>
  <si>
    <t>22003966</t>
  </si>
  <si>
    <t>22003965</t>
  </si>
  <si>
    <t>22003964</t>
  </si>
  <si>
    <t>22003963</t>
  </si>
  <si>
    <t>22003962</t>
  </si>
  <si>
    <t>22003961</t>
  </si>
  <si>
    <t>22003960</t>
  </si>
  <si>
    <t>22003959</t>
  </si>
  <si>
    <t>22003958</t>
  </si>
  <si>
    <t>22003957</t>
  </si>
  <si>
    <t>22003956</t>
  </si>
  <si>
    <t>22003955</t>
  </si>
  <si>
    <t>22003954</t>
  </si>
  <si>
    <t>22003953</t>
  </si>
  <si>
    <t>22003952</t>
  </si>
  <si>
    <t>22003951</t>
  </si>
  <si>
    <t>22003950</t>
  </si>
  <si>
    <t>22003949</t>
  </si>
  <si>
    <t>22003948</t>
  </si>
  <si>
    <t>22003947</t>
  </si>
  <si>
    <t>22003946</t>
  </si>
  <si>
    <t>22003945</t>
  </si>
  <si>
    <t>22003944</t>
  </si>
  <si>
    <t>22003943</t>
  </si>
  <si>
    <t>22003942</t>
  </si>
  <si>
    <t>22003941</t>
  </si>
  <si>
    <t>22003940</t>
  </si>
  <si>
    <t>22003939</t>
  </si>
  <si>
    <t>22003938</t>
  </si>
  <si>
    <t>22003937</t>
  </si>
  <si>
    <t>22003936</t>
  </si>
  <si>
    <t>22003935</t>
  </si>
  <si>
    <t>22003934</t>
  </si>
  <si>
    <t>22003933</t>
  </si>
  <si>
    <t>22003932</t>
  </si>
  <si>
    <t>22003931</t>
  </si>
  <si>
    <t>22003930</t>
  </si>
  <si>
    <t>22003929</t>
  </si>
  <si>
    <t>22003928</t>
  </si>
  <si>
    <t>22003927</t>
  </si>
  <si>
    <t>22003926</t>
  </si>
  <si>
    <t>22003925</t>
  </si>
  <si>
    <t>22003924</t>
  </si>
  <si>
    <t>22003923</t>
  </si>
  <si>
    <t>22003922</t>
  </si>
  <si>
    <t>22003921</t>
  </si>
  <si>
    <t>22003920</t>
  </si>
  <si>
    <t>22003919</t>
  </si>
  <si>
    <t>22003918</t>
  </si>
  <si>
    <t>22003917</t>
  </si>
  <si>
    <t>22003916</t>
  </si>
  <si>
    <t>22003915</t>
  </si>
  <si>
    <t>22003914</t>
  </si>
  <si>
    <t>22003913</t>
  </si>
  <si>
    <t>22003912</t>
  </si>
  <si>
    <t>22003911</t>
  </si>
  <si>
    <t>22003910</t>
  </si>
  <si>
    <t>22003909</t>
  </si>
  <si>
    <t>22003908</t>
  </si>
  <si>
    <t>22003907</t>
  </si>
  <si>
    <t>22003906</t>
  </si>
  <si>
    <t>22003905</t>
  </si>
  <si>
    <t>22003904</t>
  </si>
  <si>
    <t>22003903</t>
  </si>
  <si>
    <t>22003902</t>
  </si>
  <si>
    <t>22003901</t>
  </si>
  <si>
    <t>22003900</t>
  </si>
  <si>
    <t>22003899</t>
  </si>
  <si>
    <t>22003898</t>
  </si>
  <si>
    <t>22003897</t>
  </si>
  <si>
    <t>22003896</t>
  </si>
  <si>
    <t>22003895</t>
  </si>
  <si>
    <t>22003894</t>
  </si>
  <si>
    <t>22003893</t>
  </si>
  <si>
    <t>22003892</t>
  </si>
  <si>
    <t>22003891</t>
  </si>
  <si>
    <t>22003890</t>
  </si>
  <si>
    <t>22003889</t>
  </si>
  <si>
    <t>22003888</t>
  </si>
  <si>
    <t>22003887</t>
  </si>
  <si>
    <t>22003886</t>
  </si>
  <si>
    <t>22003885</t>
  </si>
  <si>
    <t>22003884</t>
  </si>
  <si>
    <t>22003883</t>
  </si>
  <si>
    <t>22003882</t>
  </si>
  <si>
    <t>22003881</t>
  </si>
  <si>
    <t>22003880</t>
  </si>
  <si>
    <t>22003879</t>
  </si>
  <si>
    <t>22003878</t>
  </si>
  <si>
    <t>22003877</t>
  </si>
  <si>
    <t>22003876</t>
  </si>
  <si>
    <t>22003875</t>
  </si>
  <si>
    <t>22003874</t>
  </si>
  <si>
    <t>22003873</t>
  </si>
  <si>
    <t>22003872</t>
  </si>
  <si>
    <t>22003871</t>
  </si>
  <si>
    <t>22003870</t>
  </si>
  <si>
    <t>22003869</t>
  </si>
  <si>
    <t>22003868</t>
  </si>
  <si>
    <t>22003867</t>
  </si>
  <si>
    <t>22003866</t>
  </si>
  <si>
    <t>22003865</t>
  </si>
  <si>
    <t>22003864</t>
  </si>
  <si>
    <t>22003863</t>
  </si>
  <si>
    <t>22003862</t>
  </si>
  <si>
    <t>22003861</t>
  </si>
  <si>
    <t>22003860</t>
  </si>
  <si>
    <t>22003859</t>
  </si>
  <si>
    <t>22003858</t>
  </si>
  <si>
    <t>22003857</t>
  </si>
  <si>
    <t>22003856</t>
  </si>
  <si>
    <t>22003855</t>
  </si>
  <si>
    <t>22003854</t>
  </si>
  <si>
    <t>22003853</t>
  </si>
  <si>
    <t>22003852</t>
  </si>
  <si>
    <t>22003851</t>
  </si>
  <si>
    <t>22003850</t>
  </si>
  <si>
    <t>22003849</t>
  </si>
  <si>
    <t>22003848</t>
  </si>
  <si>
    <t>22003847</t>
  </si>
  <si>
    <t>22003846</t>
  </si>
  <si>
    <t>22003845</t>
  </si>
  <si>
    <t>22003844</t>
  </si>
  <si>
    <t>22003843</t>
  </si>
  <si>
    <t>22003842</t>
  </si>
  <si>
    <t>22003841</t>
  </si>
  <si>
    <t>22003840</t>
  </si>
  <si>
    <t>22003839</t>
  </si>
  <si>
    <t>22003838</t>
  </si>
  <si>
    <t>22003837</t>
  </si>
  <si>
    <t>22003836</t>
  </si>
  <si>
    <t>22003835</t>
  </si>
  <si>
    <t>22003834</t>
  </si>
  <si>
    <t>22003833</t>
  </si>
  <si>
    <t>22003832</t>
  </si>
  <si>
    <t>22003831</t>
  </si>
  <si>
    <t>22003830</t>
  </si>
  <si>
    <t>22003829</t>
  </si>
  <si>
    <t>22003828</t>
  </si>
  <si>
    <t>22003827</t>
  </si>
  <si>
    <t>22003826</t>
  </si>
  <si>
    <t>22003825</t>
  </si>
  <si>
    <t>22003824</t>
  </si>
  <si>
    <t>22003823</t>
  </si>
  <si>
    <t>22003822</t>
  </si>
  <si>
    <t>22003821</t>
  </si>
  <si>
    <t>22003820</t>
  </si>
  <si>
    <t>22003819</t>
  </si>
  <si>
    <t>22003818</t>
  </si>
  <si>
    <t>22003817</t>
  </si>
  <si>
    <t>22003816</t>
  </si>
  <si>
    <t>22003815</t>
  </si>
  <si>
    <t>22003814</t>
  </si>
  <si>
    <t>22003813</t>
  </si>
  <si>
    <t>22003812</t>
  </si>
  <si>
    <t>22003811</t>
  </si>
  <si>
    <t>22003810</t>
  </si>
  <si>
    <t>22003809</t>
  </si>
  <si>
    <t>22003808</t>
  </si>
  <si>
    <t>22003807</t>
  </si>
  <si>
    <t>22003806</t>
  </si>
  <si>
    <t>22003805</t>
  </si>
  <si>
    <t>22003804</t>
  </si>
  <si>
    <t>22003803</t>
  </si>
  <si>
    <t>22003802</t>
  </si>
  <si>
    <t>22003801</t>
  </si>
  <si>
    <t>22003800</t>
  </si>
  <si>
    <t>22003799</t>
  </si>
  <si>
    <t>22003798</t>
  </si>
  <si>
    <t>22003797</t>
  </si>
  <si>
    <t>22003796</t>
  </si>
  <si>
    <t>22003795</t>
  </si>
  <si>
    <t>22003794</t>
  </si>
  <si>
    <t>22003793</t>
  </si>
  <si>
    <t>22003792</t>
  </si>
  <si>
    <t>22003791</t>
  </si>
  <si>
    <t>22003790</t>
  </si>
  <si>
    <t>22003789</t>
  </si>
  <si>
    <t>22003788</t>
  </si>
  <si>
    <t>22003787</t>
  </si>
  <si>
    <t>22003786</t>
  </si>
  <si>
    <t>22003785</t>
  </si>
  <si>
    <t>22003784</t>
  </si>
  <si>
    <t>22003774</t>
  </si>
  <si>
    <t>22003768</t>
  </si>
  <si>
    <t>EUINIL22-206684</t>
  </si>
  <si>
    <t>VI22001222</t>
  </si>
  <si>
    <t>22003770</t>
  </si>
  <si>
    <t>22003772</t>
  </si>
  <si>
    <t>BT21000582</t>
  </si>
  <si>
    <t>22003769</t>
  </si>
  <si>
    <t>22003776</t>
  </si>
  <si>
    <t>22003030</t>
  </si>
  <si>
    <t>22003029</t>
  </si>
  <si>
    <t>22003028</t>
  </si>
  <si>
    <t>22003027</t>
  </si>
  <si>
    <t>22003026</t>
  </si>
  <si>
    <t>22003025</t>
  </si>
  <si>
    <t>22003024</t>
  </si>
  <si>
    <t>22003023</t>
  </si>
  <si>
    <t>22003022</t>
  </si>
  <si>
    <t>22003021</t>
  </si>
  <si>
    <t>22003020</t>
  </si>
  <si>
    <t>22003019</t>
  </si>
  <si>
    <t>22003018</t>
  </si>
  <si>
    <t>22003017</t>
  </si>
  <si>
    <t>22003016</t>
  </si>
  <si>
    <t>22003015</t>
  </si>
  <si>
    <t>22003014</t>
  </si>
  <si>
    <t>22003013</t>
  </si>
  <si>
    <t>22003012</t>
  </si>
  <si>
    <t>22003011</t>
  </si>
  <si>
    <t>22003010</t>
  </si>
  <si>
    <t>22003009</t>
  </si>
  <si>
    <t>22003008</t>
  </si>
  <si>
    <t>22003007</t>
  </si>
  <si>
    <t>22003006</t>
  </si>
  <si>
    <t>22003005</t>
  </si>
  <si>
    <t>22003004</t>
  </si>
  <si>
    <t>22003003</t>
  </si>
  <si>
    <t>22003002</t>
  </si>
  <si>
    <t>22003001</t>
  </si>
  <si>
    <t>22003000</t>
  </si>
  <si>
    <t>22002999</t>
  </si>
  <si>
    <t>22002998</t>
  </si>
  <si>
    <t>22002997</t>
  </si>
  <si>
    <t>22002996</t>
  </si>
  <si>
    <t>22002995</t>
  </si>
  <si>
    <t>22002994</t>
  </si>
  <si>
    <t>22002993</t>
  </si>
  <si>
    <t>22002992</t>
  </si>
  <si>
    <t>22002991</t>
  </si>
  <si>
    <t>22002990</t>
  </si>
  <si>
    <t>22002989</t>
  </si>
  <si>
    <t>22002988</t>
  </si>
  <si>
    <t>22002987</t>
  </si>
  <si>
    <t>22002986</t>
  </si>
  <si>
    <t>22002985</t>
  </si>
  <si>
    <t>22002984</t>
  </si>
  <si>
    <t>22002983</t>
  </si>
  <si>
    <t>22002982</t>
  </si>
  <si>
    <t>22002981</t>
  </si>
  <si>
    <t>22002980</t>
  </si>
  <si>
    <t>22002979</t>
  </si>
  <si>
    <t>22002978</t>
  </si>
  <si>
    <t>22002977</t>
  </si>
  <si>
    <t>22002976</t>
  </si>
  <si>
    <t>22002975</t>
  </si>
  <si>
    <t>22002974</t>
  </si>
  <si>
    <t>22002973</t>
  </si>
  <si>
    <t>22002972</t>
  </si>
  <si>
    <t>22002971</t>
  </si>
  <si>
    <t>22002970</t>
  </si>
  <si>
    <t>22002969</t>
  </si>
  <si>
    <t>22002968</t>
  </si>
  <si>
    <t>22002967</t>
  </si>
  <si>
    <t>22002966</t>
  </si>
  <si>
    <t>22002965</t>
  </si>
  <si>
    <t>22002964</t>
  </si>
  <si>
    <t>22002963</t>
  </si>
  <si>
    <t>22002962</t>
  </si>
  <si>
    <t>22002961</t>
  </si>
  <si>
    <t>22002960</t>
  </si>
  <si>
    <t>22002959</t>
  </si>
  <si>
    <t>22002958</t>
  </si>
  <si>
    <t>22002957</t>
  </si>
  <si>
    <t>22002956</t>
  </si>
  <si>
    <t>22002955</t>
  </si>
  <si>
    <t>22002954</t>
  </si>
  <si>
    <t>22002953</t>
  </si>
  <si>
    <t>22002952</t>
  </si>
  <si>
    <t>22002951</t>
  </si>
  <si>
    <t>22002950</t>
  </si>
  <si>
    <t>22002949</t>
  </si>
  <si>
    <t>22002948</t>
  </si>
  <si>
    <t>22002947</t>
  </si>
  <si>
    <t>22002946</t>
  </si>
  <si>
    <t>22002945</t>
  </si>
  <si>
    <t>22002944</t>
  </si>
  <si>
    <t>22002943</t>
  </si>
  <si>
    <t>22002942</t>
  </si>
  <si>
    <t>22002941</t>
  </si>
  <si>
    <t>22002940</t>
  </si>
  <si>
    <t>22002939</t>
  </si>
  <si>
    <t>22002938</t>
  </si>
  <si>
    <t>22002937</t>
  </si>
  <si>
    <t>22002936</t>
  </si>
  <si>
    <t>22002935</t>
  </si>
  <si>
    <t>22002934</t>
  </si>
  <si>
    <t>22002933</t>
  </si>
  <si>
    <t>22002932</t>
  </si>
  <si>
    <t>22002931</t>
  </si>
  <si>
    <t>22002930</t>
  </si>
  <si>
    <t>22002929</t>
  </si>
  <si>
    <t>22002928</t>
  </si>
  <si>
    <t>22002927</t>
  </si>
  <si>
    <t>22002926</t>
  </si>
  <si>
    <t>22002925</t>
  </si>
  <si>
    <t>22002924</t>
  </si>
  <si>
    <t>22002923</t>
  </si>
  <si>
    <t>22002922</t>
  </si>
  <si>
    <t>22002921</t>
  </si>
  <si>
    <t>22002920</t>
  </si>
  <si>
    <t>22002919</t>
  </si>
  <si>
    <t>22002918</t>
  </si>
  <si>
    <t>22002917</t>
  </si>
  <si>
    <t>22002916</t>
  </si>
  <si>
    <t>22002915</t>
  </si>
  <si>
    <t>22002914</t>
  </si>
  <si>
    <t>22002913</t>
  </si>
  <si>
    <t>22002912</t>
  </si>
  <si>
    <t>22002911</t>
  </si>
  <si>
    <t>22002910</t>
  </si>
  <si>
    <t>22002909</t>
  </si>
  <si>
    <t>22002908</t>
  </si>
  <si>
    <t>22002907</t>
  </si>
  <si>
    <t>22002906</t>
  </si>
  <si>
    <t>22002905</t>
  </si>
  <si>
    <t>22002904</t>
  </si>
  <si>
    <t>22002903</t>
  </si>
  <si>
    <t>22002902</t>
  </si>
  <si>
    <t>22002901</t>
  </si>
  <si>
    <t>22002900</t>
  </si>
  <si>
    <t>22002899</t>
  </si>
  <si>
    <t>22002898</t>
  </si>
  <si>
    <t>22002897</t>
  </si>
  <si>
    <t>22002896</t>
  </si>
  <si>
    <t>22002895</t>
  </si>
  <si>
    <t>22002894</t>
  </si>
  <si>
    <t>22002893</t>
  </si>
  <si>
    <t>22002892</t>
  </si>
  <si>
    <t>22002891</t>
  </si>
  <si>
    <t>22002890</t>
  </si>
  <si>
    <t>22002889</t>
  </si>
  <si>
    <t>22002888</t>
  </si>
  <si>
    <t>22002887</t>
  </si>
  <si>
    <t>22002886</t>
  </si>
  <si>
    <t>22002885</t>
  </si>
  <si>
    <t>22002884</t>
  </si>
  <si>
    <t>22002883</t>
  </si>
  <si>
    <t>22002882</t>
  </si>
  <si>
    <t>22002881</t>
  </si>
  <si>
    <t>22002880</t>
  </si>
  <si>
    <t>22002879</t>
  </si>
  <si>
    <t>22002878</t>
  </si>
  <si>
    <t>22002877</t>
  </si>
  <si>
    <t>22002876</t>
  </si>
  <si>
    <t>22002875</t>
  </si>
  <si>
    <t>22002874</t>
  </si>
  <si>
    <t>22002873</t>
  </si>
  <si>
    <t>22002872</t>
  </si>
  <si>
    <t>22002871</t>
  </si>
  <si>
    <t>22002870</t>
  </si>
  <si>
    <t>22002869</t>
  </si>
  <si>
    <t>22002868</t>
  </si>
  <si>
    <t>22002867</t>
  </si>
  <si>
    <t>22002866</t>
  </si>
  <si>
    <t>22002865</t>
  </si>
  <si>
    <t>22002864</t>
  </si>
  <si>
    <t>22002863</t>
  </si>
  <si>
    <t>22002862</t>
  </si>
  <si>
    <t>22002861</t>
  </si>
  <si>
    <t>22002860</t>
  </si>
  <si>
    <t>22002859</t>
  </si>
  <si>
    <t>22002858</t>
  </si>
  <si>
    <t>22002857</t>
  </si>
  <si>
    <t>22002856</t>
  </si>
  <si>
    <t>22002855</t>
  </si>
  <si>
    <t>22002854</t>
  </si>
  <si>
    <t>22002853</t>
  </si>
  <si>
    <t>22002852</t>
  </si>
  <si>
    <t>22002851</t>
  </si>
  <si>
    <t>22002850</t>
  </si>
  <si>
    <t>22002849</t>
  </si>
  <si>
    <t>22002848</t>
  </si>
  <si>
    <t>22002847</t>
  </si>
  <si>
    <t>22002846</t>
  </si>
  <si>
    <t>22002845</t>
  </si>
  <si>
    <t>22002844</t>
  </si>
  <si>
    <t>22002843</t>
  </si>
  <si>
    <t>22002842</t>
  </si>
  <si>
    <t>22002841</t>
  </si>
  <si>
    <t>22002840</t>
  </si>
  <si>
    <t>22002839</t>
  </si>
  <si>
    <t>22002838</t>
  </si>
  <si>
    <t>22002837</t>
  </si>
  <si>
    <t>22002836</t>
  </si>
  <si>
    <t>22002835</t>
  </si>
  <si>
    <t>22002834</t>
  </si>
  <si>
    <t>22002833</t>
  </si>
  <si>
    <t>22002832</t>
  </si>
  <si>
    <t>22002831</t>
  </si>
  <si>
    <t>22002830</t>
  </si>
  <si>
    <t>22002829</t>
  </si>
  <si>
    <t>22002828</t>
  </si>
  <si>
    <t>22002827</t>
  </si>
  <si>
    <t>22002826</t>
  </si>
  <si>
    <t>22002825</t>
  </si>
  <si>
    <t>22002824</t>
  </si>
  <si>
    <t>22002823</t>
  </si>
  <si>
    <t>22002822</t>
  </si>
  <si>
    <t>22002821</t>
  </si>
  <si>
    <t>22002820</t>
  </si>
  <si>
    <t>22002819</t>
  </si>
  <si>
    <t>22002818</t>
  </si>
  <si>
    <t>22002817</t>
  </si>
  <si>
    <t>22002816</t>
  </si>
  <si>
    <t>22002815</t>
  </si>
  <si>
    <t>22002814</t>
  </si>
  <si>
    <t>22002813</t>
  </si>
  <si>
    <t>22002812</t>
  </si>
  <si>
    <t>22002811</t>
  </si>
  <si>
    <t>22002810</t>
  </si>
  <si>
    <t>22002796</t>
  </si>
  <si>
    <t>22002795</t>
  </si>
  <si>
    <t>22002794</t>
  </si>
  <si>
    <t>22002789</t>
  </si>
  <si>
    <t>IL2695</t>
  </si>
  <si>
    <t>VI22000893</t>
  </si>
  <si>
    <t>22003775</t>
  </si>
  <si>
    <t>22003773</t>
  </si>
  <si>
    <t>22003771</t>
  </si>
  <si>
    <t>INV-75016</t>
  </si>
  <si>
    <t>VI22000894</t>
  </si>
  <si>
    <t>22003782</t>
  </si>
  <si>
    <t>204130</t>
  </si>
  <si>
    <t>VI22000983</t>
  </si>
  <si>
    <t>22002767</t>
  </si>
  <si>
    <t>22002770</t>
  </si>
  <si>
    <t>SIL12914001</t>
  </si>
  <si>
    <t>VI22000593</t>
  </si>
  <si>
    <t>22003781</t>
  </si>
  <si>
    <t>22002766</t>
  </si>
  <si>
    <t>22002562</t>
  </si>
  <si>
    <t>22002399</t>
  </si>
  <si>
    <t>22002398</t>
  </si>
  <si>
    <t>22002397</t>
  </si>
  <si>
    <t>22002396</t>
  </si>
  <si>
    <t>22002395</t>
  </si>
  <si>
    <t>22002394</t>
  </si>
  <si>
    <t>22002393</t>
  </si>
  <si>
    <t>22002392</t>
  </si>
  <si>
    <t>22002391</t>
  </si>
  <si>
    <t>22002390</t>
  </si>
  <si>
    <t>22002389</t>
  </si>
  <si>
    <t>22002388</t>
  </si>
  <si>
    <t>22002387</t>
  </si>
  <si>
    <t>22002386</t>
  </si>
  <si>
    <t>22002385</t>
  </si>
  <si>
    <t>22002384</t>
  </si>
  <si>
    <t>22002383</t>
  </si>
  <si>
    <t>22002382</t>
  </si>
  <si>
    <t>22002381</t>
  </si>
  <si>
    <t>22002380</t>
  </si>
  <si>
    <t>22002379</t>
  </si>
  <si>
    <t>22002378</t>
  </si>
  <si>
    <t>22002377</t>
  </si>
  <si>
    <t>22002376</t>
  </si>
  <si>
    <t>22002375</t>
  </si>
  <si>
    <t>22002374</t>
  </si>
  <si>
    <t>22002373</t>
  </si>
  <si>
    <t>22002372</t>
  </si>
  <si>
    <t>22002371</t>
  </si>
  <si>
    <t>22002370</t>
  </si>
  <si>
    <t>22002369</t>
  </si>
  <si>
    <t>22002368</t>
  </si>
  <si>
    <t>22002367</t>
  </si>
  <si>
    <t>22002366</t>
  </si>
  <si>
    <t>22002365</t>
  </si>
  <si>
    <t>22002364</t>
  </si>
  <si>
    <t>22002363</t>
  </si>
  <si>
    <t>22002362</t>
  </si>
  <si>
    <t>22002361</t>
  </si>
  <si>
    <t>22002360</t>
  </si>
  <si>
    <t>22002359</t>
  </si>
  <si>
    <t>22002358</t>
  </si>
  <si>
    <t>22002357</t>
  </si>
  <si>
    <t>22002356</t>
  </si>
  <si>
    <t>22002355</t>
  </si>
  <si>
    <t>22002354</t>
  </si>
  <si>
    <t>22002353</t>
  </si>
  <si>
    <t>22002352</t>
  </si>
  <si>
    <t>22002351</t>
  </si>
  <si>
    <t>22002350</t>
  </si>
  <si>
    <t>22002349</t>
  </si>
  <si>
    <t>22002348</t>
  </si>
  <si>
    <t>22002347</t>
  </si>
  <si>
    <t>22002346</t>
  </si>
  <si>
    <t>22002345</t>
  </si>
  <si>
    <t>22002344</t>
  </si>
  <si>
    <t>22002343</t>
  </si>
  <si>
    <t>22002342</t>
  </si>
  <si>
    <t>22002341</t>
  </si>
  <si>
    <t>22002340</t>
  </si>
  <si>
    <t>22002339</t>
  </si>
  <si>
    <t>22002338</t>
  </si>
  <si>
    <t>22002337</t>
  </si>
  <si>
    <t>22002336</t>
  </si>
  <si>
    <t>22002335</t>
  </si>
  <si>
    <t>22002334</t>
  </si>
  <si>
    <t>22002333</t>
  </si>
  <si>
    <t>22002332</t>
  </si>
  <si>
    <t>22002331</t>
  </si>
  <si>
    <t>22002330</t>
  </si>
  <si>
    <t>22002329</t>
  </si>
  <si>
    <t>22002328</t>
  </si>
  <si>
    <t>22002327</t>
  </si>
  <si>
    <t>22002326</t>
  </si>
  <si>
    <t>22002325</t>
  </si>
  <si>
    <t>22002324</t>
  </si>
  <si>
    <t>22002323</t>
  </si>
  <si>
    <t>22002322</t>
  </si>
  <si>
    <t>22002321</t>
  </si>
  <si>
    <t>22002320</t>
  </si>
  <si>
    <t>BT21000336</t>
  </si>
  <si>
    <t>22002312</t>
  </si>
  <si>
    <t>INBE010019735</t>
  </si>
  <si>
    <t>VI22000498</t>
  </si>
  <si>
    <t>22002303</t>
  </si>
  <si>
    <t>340021689</t>
  </si>
  <si>
    <t>VI22000337</t>
  </si>
  <si>
    <t>22002301</t>
  </si>
  <si>
    <t>22002004</t>
  </si>
  <si>
    <t>22002003</t>
  </si>
  <si>
    <t>22002002</t>
  </si>
  <si>
    <t>22002001</t>
  </si>
  <si>
    <t>22002000</t>
  </si>
  <si>
    <t>22001999</t>
  </si>
  <si>
    <t>22001998</t>
  </si>
  <si>
    <t>22001997</t>
  </si>
  <si>
    <t>22001996</t>
  </si>
  <si>
    <t>22001995</t>
  </si>
  <si>
    <t>22001994</t>
  </si>
  <si>
    <t>22001993</t>
  </si>
  <si>
    <t>22001992</t>
  </si>
  <si>
    <t>22001991</t>
  </si>
  <si>
    <t>22001990</t>
  </si>
  <si>
    <t>22001989</t>
  </si>
  <si>
    <t>22001988</t>
  </si>
  <si>
    <t>22001987</t>
  </si>
  <si>
    <t>22001986</t>
  </si>
  <si>
    <t>22001985</t>
  </si>
  <si>
    <t>22001984</t>
  </si>
  <si>
    <t>22001983</t>
  </si>
  <si>
    <t>22001982</t>
  </si>
  <si>
    <t>22001981</t>
  </si>
  <si>
    <t>22001980</t>
  </si>
  <si>
    <t>22001979</t>
  </si>
  <si>
    <t>22001978</t>
  </si>
  <si>
    <t>22001977</t>
  </si>
  <si>
    <t>22001976</t>
  </si>
  <si>
    <t>22001975</t>
  </si>
  <si>
    <t>22001974</t>
  </si>
  <si>
    <t>22001973</t>
  </si>
  <si>
    <t>22001972</t>
  </si>
  <si>
    <t>22001971</t>
  </si>
  <si>
    <t>22001970</t>
  </si>
  <si>
    <t>22001969</t>
  </si>
  <si>
    <t>22001968</t>
  </si>
  <si>
    <t>22001967</t>
  </si>
  <si>
    <t>22001966</t>
  </si>
  <si>
    <t>22001965</t>
  </si>
  <si>
    <t>22001964</t>
  </si>
  <si>
    <t>22001963</t>
  </si>
  <si>
    <t>22001962</t>
  </si>
  <si>
    <t>22001961</t>
  </si>
  <si>
    <t>22001960</t>
  </si>
  <si>
    <t>22001959</t>
  </si>
  <si>
    <t>22001958</t>
  </si>
  <si>
    <t>22001957</t>
  </si>
  <si>
    <t>22001956</t>
  </si>
  <si>
    <t>22001955</t>
  </si>
  <si>
    <t>22001954</t>
  </si>
  <si>
    <t>22001953</t>
  </si>
  <si>
    <t>22001952</t>
  </si>
  <si>
    <t>22001951</t>
  </si>
  <si>
    <t>22001950</t>
  </si>
  <si>
    <t>22001949</t>
  </si>
  <si>
    <t>22001948</t>
  </si>
  <si>
    <t>22001947</t>
  </si>
  <si>
    <t>22001946</t>
  </si>
  <si>
    <t>22001945</t>
  </si>
  <si>
    <t>22001944</t>
  </si>
  <si>
    <t>22001943</t>
  </si>
  <si>
    <t>22001942</t>
  </si>
  <si>
    <t>22001941</t>
  </si>
  <si>
    <t>22001940</t>
  </si>
  <si>
    <t>22001939</t>
  </si>
  <si>
    <t>22001938</t>
  </si>
  <si>
    <t>22001937</t>
  </si>
  <si>
    <t>22001936</t>
  </si>
  <si>
    <t>22001935</t>
  </si>
  <si>
    <t>22001934</t>
  </si>
  <si>
    <t>22001933</t>
  </si>
  <si>
    <t>22001932</t>
  </si>
  <si>
    <t>22001931</t>
  </si>
  <si>
    <t>22001930</t>
  </si>
  <si>
    <t>22001929</t>
  </si>
  <si>
    <t>22001928</t>
  </si>
  <si>
    <t>22001927</t>
  </si>
  <si>
    <t>22001926</t>
  </si>
  <si>
    <t>22001925</t>
  </si>
  <si>
    <t>22001924</t>
  </si>
  <si>
    <t>22001923</t>
  </si>
  <si>
    <t>22001922</t>
  </si>
  <si>
    <t>22001921</t>
  </si>
  <si>
    <t>22001920</t>
  </si>
  <si>
    <t>22001919</t>
  </si>
  <si>
    <t>22001918</t>
  </si>
  <si>
    <t>22001917</t>
  </si>
  <si>
    <t>22001916</t>
  </si>
  <si>
    <t>22001915</t>
  </si>
  <si>
    <t>22001914</t>
  </si>
  <si>
    <t>22001913</t>
  </si>
  <si>
    <t>22001912</t>
  </si>
  <si>
    <t>22001911</t>
  </si>
  <si>
    <t>22001910</t>
  </si>
  <si>
    <t>22001909</t>
  </si>
  <si>
    <t>22001908</t>
  </si>
  <si>
    <t>22001907</t>
  </si>
  <si>
    <t>22001906</t>
  </si>
  <si>
    <t>22001905</t>
  </si>
  <si>
    <t>22001904</t>
  </si>
  <si>
    <t>22001903</t>
  </si>
  <si>
    <t>22001902</t>
  </si>
  <si>
    <t>22001901</t>
  </si>
  <si>
    <t>22001900</t>
  </si>
  <si>
    <t>22001899</t>
  </si>
  <si>
    <t>22001898</t>
  </si>
  <si>
    <t>22001897</t>
  </si>
  <si>
    <t>22001896</t>
  </si>
  <si>
    <t>22001895</t>
  </si>
  <si>
    <t>22001894</t>
  </si>
  <si>
    <t>22001893</t>
  </si>
  <si>
    <t>22001892</t>
  </si>
  <si>
    <t>22001891</t>
  </si>
  <si>
    <t>22001890</t>
  </si>
  <si>
    <t>22001889</t>
  </si>
  <si>
    <t>22001888</t>
  </si>
  <si>
    <t>22001887</t>
  </si>
  <si>
    <t>22001886</t>
  </si>
  <si>
    <t>22001885</t>
  </si>
  <si>
    <t>22001884</t>
  </si>
  <si>
    <t>22001883</t>
  </si>
  <si>
    <t>22001882</t>
  </si>
  <si>
    <t>22001881</t>
  </si>
  <si>
    <t>22001880</t>
  </si>
  <si>
    <t>22001879</t>
  </si>
  <si>
    <t>22001878</t>
  </si>
  <si>
    <t>22001877</t>
  </si>
  <si>
    <t>22001876</t>
  </si>
  <si>
    <t>22001875</t>
  </si>
  <si>
    <t>22001874</t>
  </si>
  <si>
    <t>22001873</t>
  </si>
  <si>
    <t>22001872</t>
  </si>
  <si>
    <t>22001871</t>
  </si>
  <si>
    <t>22001870</t>
  </si>
  <si>
    <t>22001869</t>
  </si>
  <si>
    <t>22001868</t>
  </si>
  <si>
    <t>22001867</t>
  </si>
  <si>
    <t>22001866</t>
  </si>
  <si>
    <t>22001865</t>
  </si>
  <si>
    <t>22001864</t>
  </si>
  <si>
    <t>22001863</t>
  </si>
  <si>
    <t>22001862</t>
  </si>
  <si>
    <t>22001861</t>
  </si>
  <si>
    <t>22001860</t>
  </si>
  <si>
    <t>22001859</t>
  </si>
  <si>
    <t>22001858</t>
  </si>
  <si>
    <t>22001857</t>
  </si>
  <si>
    <t>22001856</t>
  </si>
  <si>
    <t>22001855</t>
  </si>
  <si>
    <t>22001854</t>
  </si>
  <si>
    <t>22001853</t>
  </si>
  <si>
    <t>22001852</t>
  </si>
  <si>
    <t>22001851</t>
  </si>
  <si>
    <t>22001850</t>
  </si>
  <si>
    <t>22001849</t>
  </si>
  <si>
    <t>22001848</t>
  </si>
  <si>
    <t>22001847</t>
  </si>
  <si>
    <t>22001846</t>
  </si>
  <si>
    <t>22001845</t>
  </si>
  <si>
    <t>22001844</t>
  </si>
  <si>
    <t>22001842</t>
  </si>
  <si>
    <t>22001841</t>
  </si>
  <si>
    <t>22001840</t>
  </si>
  <si>
    <t>22001839</t>
  </si>
  <si>
    <t>22001838</t>
  </si>
  <si>
    <t>22001837</t>
  </si>
  <si>
    <t>22001836</t>
  </si>
  <si>
    <t>22001835</t>
  </si>
  <si>
    <t>22001834</t>
  </si>
  <si>
    <t>22001833</t>
  </si>
  <si>
    <t>22001832</t>
  </si>
  <si>
    <t>22001831</t>
  </si>
  <si>
    <t>22001830</t>
  </si>
  <si>
    <t>22001829</t>
  </si>
  <si>
    <t>22001828</t>
  </si>
  <si>
    <t>22001827</t>
  </si>
  <si>
    <t>22001826</t>
  </si>
  <si>
    <t>22001825</t>
  </si>
  <si>
    <t>22001824</t>
  </si>
  <si>
    <t>22001823</t>
  </si>
  <si>
    <t>22001822</t>
  </si>
  <si>
    <t>22001821</t>
  </si>
  <si>
    <t>22001820</t>
  </si>
  <si>
    <t>22001819</t>
  </si>
  <si>
    <t>22001818</t>
  </si>
  <si>
    <t>22001817</t>
  </si>
  <si>
    <t>22001816</t>
  </si>
  <si>
    <t>22001815</t>
  </si>
  <si>
    <t>22001814</t>
  </si>
  <si>
    <t>22001813</t>
  </si>
  <si>
    <t>22001812</t>
  </si>
  <si>
    <t>22001811</t>
  </si>
  <si>
    <t>22001810</t>
  </si>
  <si>
    <t>22001809</t>
  </si>
  <si>
    <t>22001808</t>
  </si>
  <si>
    <t>BT22000205</t>
  </si>
  <si>
    <t>22002314</t>
  </si>
  <si>
    <t>14/078400</t>
  </si>
  <si>
    <t>VI22000630</t>
  </si>
  <si>
    <t>22002311</t>
  </si>
  <si>
    <t>SIL59635</t>
  </si>
  <si>
    <t>VI22000632</t>
  </si>
  <si>
    <t>22002310</t>
  </si>
  <si>
    <t>HKSI2200006363</t>
  </si>
  <si>
    <t>VI22000737</t>
  </si>
  <si>
    <t>22002308</t>
  </si>
  <si>
    <t>22002306</t>
  </si>
  <si>
    <t>20008</t>
  </si>
  <si>
    <t>22001779</t>
  </si>
  <si>
    <t>20007</t>
  </si>
  <si>
    <t>22001771</t>
  </si>
  <si>
    <t>22002313</t>
  </si>
  <si>
    <t>BT22000216</t>
  </si>
  <si>
    <t>22002309</t>
  </si>
  <si>
    <t>22002304</t>
  </si>
  <si>
    <t>7175237443</t>
  </si>
  <si>
    <t>VI22000757</t>
  </si>
  <si>
    <t>22002302</t>
  </si>
  <si>
    <t>202881</t>
  </si>
  <si>
    <t>VI22000851</t>
  </si>
  <si>
    <t>22002297</t>
  </si>
  <si>
    <t>22001806</t>
  </si>
  <si>
    <t>22001691</t>
  </si>
  <si>
    <t>22001690</t>
  </si>
  <si>
    <t>22001689</t>
  </si>
  <si>
    <t>22001688</t>
  </si>
  <si>
    <t>22001687</t>
  </si>
  <si>
    <t>22001686</t>
  </si>
  <si>
    <t>22001685</t>
  </si>
  <si>
    <t>22001684</t>
  </si>
  <si>
    <t>22001683</t>
  </si>
  <si>
    <t>22001682</t>
  </si>
  <si>
    <t>22001681</t>
  </si>
  <si>
    <t>22001680</t>
  </si>
  <si>
    <t>22001679</t>
  </si>
  <si>
    <t>22001678</t>
  </si>
  <si>
    <t>22001677</t>
  </si>
  <si>
    <t>22001676</t>
  </si>
  <si>
    <t>22001675</t>
  </si>
  <si>
    <t>22001674</t>
  </si>
  <si>
    <t>22001673</t>
  </si>
  <si>
    <t>22001672</t>
  </si>
  <si>
    <t>22001671</t>
  </si>
  <si>
    <t>22001670</t>
  </si>
  <si>
    <t>22001669</t>
  </si>
  <si>
    <t>22001668</t>
  </si>
  <si>
    <t>22001667</t>
  </si>
  <si>
    <t>22001666</t>
  </si>
  <si>
    <t>22001665</t>
  </si>
  <si>
    <t>22001664</t>
  </si>
  <si>
    <t>22001663</t>
  </si>
  <si>
    <t>22001662</t>
  </si>
  <si>
    <t>22001661</t>
  </si>
  <si>
    <t>22001660</t>
  </si>
  <si>
    <t>22001659</t>
  </si>
  <si>
    <t>22001658</t>
  </si>
  <si>
    <t>22001657</t>
  </si>
  <si>
    <t>22001656</t>
  </si>
  <si>
    <t>22001655</t>
  </si>
  <si>
    <t>22001654</t>
  </si>
  <si>
    <t>22001653</t>
  </si>
  <si>
    <t>22001652</t>
  </si>
  <si>
    <t>22001651</t>
  </si>
  <si>
    <t>22001650</t>
  </si>
  <si>
    <t>22001649</t>
  </si>
  <si>
    <t>22001648</t>
  </si>
  <si>
    <t>22001647</t>
  </si>
  <si>
    <t>22001646</t>
  </si>
  <si>
    <t>22001645</t>
  </si>
  <si>
    <t>22001644</t>
  </si>
  <si>
    <t>22001643</t>
  </si>
  <si>
    <t>22001642</t>
  </si>
  <si>
    <t>22001641</t>
  </si>
  <si>
    <t>22001640</t>
  </si>
  <si>
    <t>22001639</t>
  </si>
  <si>
    <t>22001638</t>
  </si>
  <si>
    <t>22001637</t>
  </si>
  <si>
    <t>22001636</t>
  </si>
  <si>
    <t>22001635</t>
  </si>
  <si>
    <t>22001634</t>
  </si>
  <si>
    <t>22001633</t>
  </si>
  <si>
    <t>22001632</t>
  </si>
  <si>
    <t>22001631</t>
  </si>
  <si>
    <t>22001630</t>
  </si>
  <si>
    <t>22001629</t>
  </si>
  <si>
    <t>22001628</t>
  </si>
  <si>
    <t>22001627</t>
  </si>
  <si>
    <t>22001626</t>
  </si>
  <si>
    <t>22001625</t>
  </si>
  <si>
    <t>22001624</t>
  </si>
  <si>
    <t>22001623</t>
  </si>
  <si>
    <t>22001622</t>
  </si>
  <si>
    <t>22001621</t>
  </si>
  <si>
    <t>22001620</t>
  </si>
  <si>
    <t>22001619</t>
  </si>
  <si>
    <t>22001618</t>
  </si>
  <si>
    <t>22001617</t>
  </si>
  <si>
    <t>22001616</t>
  </si>
  <si>
    <t>22001615</t>
  </si>
  <si>
    <t>22001614</t>
  </si>
  <si>
    <t>22001613</t>
  </si>
  <si>
    <t>22001612</t>
  </si>
  <si>
    <t>22001611</t>
  </si>
  <si>
    <t>22001610</t>
  </si>
  <si>
    <t>22001609</t>
  </si>
  <si>
    <t>22001608</t>
  </si>
  <si>
    <t>22001607</t>
  </si>
  <si>
    <t>22001606</t>
  </si>
  <si>
    <t>22001605</t>
  </si>
  <si>
    <t>22001604</t>
  </si>
  <si>
    <t>22001603</t>
  </si>
  <si>
    <t>22001602</t>
  </si>
  <si>
    <t>22001601</t>
  </si>
  <si>
    <t>22001600</t>
  </si>
  <si>
    <t>22001599</t>
  </si>
  <si>
    <t>22001598</t>
  </si>
  <si>
    <t>22001597</t>
  </si>
  <si>
    <t>22001596</t>
  </si>
  <si>
    <t>22001595</t>
  </si>
  <si>
    <t>22001594</t>
  </si>
  <si>
    <t>22001593</t>
  </si>
  <si>
    <t>22001592</t>
  </si>
  <si>
    <t>22001591</t>
  </si>
  <si>
    <t>22001590</t>
  </si>
  <si>
    <t>22001589</t>
  </si>
  <si>
    <t>22001588</t>
  </si>
  <si>
    <t>22001587</t>
  </si>
  <si>
    <t>22001586</t>
  </si>
  <si>
    <t>22001585</t>
  </si>
  <si>
    <t>22001584</t>
  </si>
  <si>
    <t>22001583</t>
  </si>
  <si>
    <t>22001582</t>
  </si>
  <si>
    <t>22001581</t>
  </si>
  <si>
    <t>22001580</t>
  </si>
  <si>
    <t>22001579</t>
  </si>
  <si>
    <t>22001578</t>
  </si>
  <si>
    <t>22001577</t>
  </si>
  <si>
    <t>22001576</t>
  </si>
  <si>
    <t>22001575</t>
  </si>
  <si>
    <t>22001574</t>
  </si>
  <si>
    <t>22001573</t>
  </si>
  <si>
    <t>22001572</t>
  </si>
  <si>
    <t>22001571</t>
  </si>
  <si>
    <t>22001570</t>
  </si>
  <si>
    <t>22001569</t>
  </si>
  <si>
    <t>22001568</t>
  </si>
  <si>
    <t>22001567</t>
  </si>
  <si>
    <t>22001566</t>
  </si>
  <si>
    <t>22001565</t>
  </si>
  <si>
    <t>22001564</t>
  </si>
  <si>
    <t>22001563</t>
  </si>
  <si>
    <t>22001562</t>
  </si>
  <si>
    <t>22001561</t>
  </si>
  <si>
    <t>22001560</t>
  </si>
  <si>
    <t>22001559</t>
  </si>
  <si>
    <t>22001558</t>
  </si>
  <si>
    <t>22001557</t>
  </si>
  <si>
    <t>22001556</t>
  </si>
  <si>
    <t>22001555</t>
  </si>
  <si>
    <t>22001554</t>
  </si>
  <si>
    <t>22001553</t>
  </si>
  <si>
    <t>22001552</t>
  </si>
  <si>
    <t>22001551</t>
  </si>
  <si>
    <t>22001550</t>
  </si>
  <si>
    <t>22001549</t>
  </si>
  <si>
    <t>22001548</t>
  </si>
  <si>
    <t>22001547</t>
  </si>
  <si>
    <t>22001546</t>
  </si>
  <si>
    <t>22001545</t>
  </si>
  <si>
    <t>22001544</t>
  </si>
  <si>
    <t>22001543</t>
  </si>
  <si>
    <t>22001542</t>
  </si>
  <si>
    <t>22001541</t>
  </si>
  <si>
    <t>22001540</t>
  </si>
  <si>
    <t>22001539</t>
  </si>
  <si>
    <t>22001538</t>
  </si>
  <si>
    <t>22001537</t>
  </si>
  <si>
    <t>22001536</t>
  </si>
  <si>
    <t>22001535</t>
  </si>
  <si>
    <t>22001534</t>
  </si>
  <si>
    <t>22001533</t>
  </si>
  <si>
    <t>22001532</t>
  </si>
  <si>
    <t>22001531</t>
  </si>
  <si>
    <t>22001530</t>
  </si>
  <si>
    <t>22001529</t>
  </si>
  <si>
    <t>22001528</t>
  </si>
  <si>
    <t>22001527</t>
  </si>
  <si>
    <t>22001526</t>
  </si>
  <si>
    <t>22001525</t>
  </si>
  <si>
    <t>22001524</t>
  </si>
  <si>
    <t>22001523</t>
  </si>
  <si>
    <t>22001522</t>
  </si>
  <si>
    <t>22001521</t>
  </si>
  <si>
    <t>22001520</t>
  </si>
  <si>
    <t>22001519</t>
  </si>
  <si>
    <t>22001518</t>
  </si>
  <si>
    <t>22001517</t>
  </si>
  <si>
    <t>22001516</t>
  </si>
  <si>
    <t>22001515</t>
  </si>
  <si>
    <t>22001514</t>
  </si>
  <si>
    <t>22001513</t>
  </si>
  <si>
    <t>22001512</t>
  </si>
  <si>
    <t>22001511</t>
  </si>
  <si>
    <t>22001510</t>
  </si>
  <si>
    <t>22001509</t>
  </si>
  <si>
    <t>22001508</t>
  </si>
  <si>
    <t>22001507</t>
  </si>
  <si>
    <t>22001506</t>
  </si>
  <si>
    <t>22001505</t>
  </si>
  <si>
    <t>22001504</t>
  </si>
  <si>
    <t>22001503</t>
  </si>
  <si>
    <t>22001502</t>
  </si>
  <si>
    <t>22001501</t>
  </si>
  <si>
    <t>22001500</t>
  </si>
  <si>
    <t>22001499</t>
  </si>
  <si>
    <t>22001498</t>
  </si>
  <si>
    <t>22001497</t>
  </si>
  <si>
    <t>22001496</t>
  </si>
  <si>
    <t>22001495</t>
  </si>
  <si>
    <t>22001494</t>
  </si>
  <si>
    <t>22001493</t>
  </si>
  <si>
    <t>22001492</t>
  </si>
  <si>
    <t>22001491</t>
  </si>
  <si>
    <t>22001490</t>
  </si>
  <si>
    <t>22001489</t>
  </si>
  <si>
    <t>22001488</t>
  </si>
  <si>
    <t>22001487</t>
  </si>
  <si>
    <t>22001486</t>
  </si>
  <si>
    <t>22001485</t>
  </si>
  <si>
    <t>22001484</t>
  </si>
  <si>
    <t>22001483</t>
  </si>
  <si>
    <t>22001482</t>
  </si>
  <si>
    <t>22001481</t>
  </si>
  <si>
    <t>22001480</t>
  </si>
  <si>
    <t>22001479</t>
  </si>
  <si>
    <t>22001478</t>
  </si>
  <si>
    <t>22001477</t>
  </si>
  <si>
    <t>22001476</t>
  </si>
  <si>
    <t>22001475</t>
  </si>
  <si>
    <t>22001474</t>
  </si>
  <si>
    <t>22001473</t>
  </si>
  <si>
    <t>22001472</t>
  </si>
  <si>
    <t>22001471</t>
  </si>
  <si>
    <t>22001470</t>
  </si>
  <si>
    <t>22001469</t>
  </si>
  <si>
    <t>22001468</t>
  </si>
  <si>
    <t>22001467</t>
  </si>
  <si>
    <t>22001466</t>
  </si>
  <si>
    <t>22001465</t>
  </si>
  <si>
    <t>22001464</t>
  </si>
  <si>
    <t>22001463</t>
  </si>
  <si>
    <t>22001462</t>
  </si>
  <si>
    <t>22001461</t>
  </si>
  <si>
    <t>22001460</t>
  </si>
  <si>
    <t>22001459</t>
  </si>
  <si>
    <t>22001458</t>
  </si>
  <si>
    <t>22001457</t>
  </si>
  <si>
    <t>22001456</t>
  </si>
  <si>
    <t>22001455</t>
  </si>
  <si>
    <t>22001454</t>
  </si>
  <si>
    <t>22001453</t>
  </si>
  <si>
    <t>22001452</t>
  </si>
  <si>
    <t>22001451</t>
  </si>
  <si>
    <t>22001450</t>
  </si>
  <si>
    <t>22001449</t>
  </si>
  <si>
    <t>HKSI210010562</t>
  </si>
  <si>
    <t>VI21002125</t>
  </si>
  <si>
    <t>22001434</t>
  </si>
  <si>
    <t>HKSI2200000063</t>
  </si>
  <si>
    <t>VI22000003</t>
  </si>
  <si>
    <t>22001433</t>
  </si>
  <si>
    <t>BT22000106</t>
  </si>
  <si>
    <t>22001432</t>
  </si>
  <si>
    <t>EUINIL22-154260</t>
  </si>
  <si>
    <t>VI22000484</t>
  </si>
  <si>
    <t>22001351</t>
  </si>
  <si>
    <t>22001357</t>
  </si>
  <si>
    <t>BT22000163</t>
  </si>
  <si>
    <t>22001354</t>
  </si>
  <si>
    <t>BT22000161</t>
  </si>
  <si>
    <t>22001353</t>
  </si>
  <si>
    <t>22001358</t>
  </si>
  <si>
    <t>22001360</t>
  </si>
  <si>
    <t>G009275431</t>
  </si>
  <si>
    <t>VI22000531</t>
  </si>
  <si>
    <t>22001355</t>
  </si>
  <si>
    <t>20046</t>
  </si>
  <si>
    <t>22001257</t>
  </si>
  <si>
    <t>20021</t>
  </si>
  <si>
    <t>22001232</t>
  </si>
  <si>
    <t>BT22000153</t>
  </si>
  <si>
    <t>22001349</t>
  </si>
  <si>
    <t>22001359</t>
  </si>
  <si>
    <t>22001347</t>
  </si>
  <si>
    <t>Perception</t>
  </si>
  <si>
    <t>VI21002377</t>
  </si>
  <si>
    <t>22001352</t>
  </si>
  <si>
    <t>20004</t>
  </si>
  <si>
    <t>22000687</t>
  </si>
  <si>
    <t>20014548</t>
  </si>
  <si>
    <t>VI22000233</t>
  </si>
  <si>
    <t>22000947</t>
  </si>
  <si>
    <t>22000950</t>
  </si>
  <si>
    <t>22000941</t>
  </si>
  <si>
    <t>INBE010017415</t>
  </si>
  <si>
    <t>VI21002403</t>
  </si>
  <si>
    <t>22000949</t>
  </si>
  <si>
    <t>0045</t>
  </si>
  <si>
    <t>VI22000007</t>
  </si>
  <si>
    <t>22000948</t>
  </si>
  <si>
    <t>22000946</t>
  </si>
  <si>
    <t>22000944</t>
  </si>
  <si>
    <t>340021493</t>
  </si>
  <si>
    <t>VI22000183</t>
  </si>
  <si>
    <t>22000942</t>
  </si>
  <si>
    <t>01.22</t>
  </si>
  <si>
    <t>22009759</t>
  </si>
  <si>
    <t>22009758</t>
  </si>
  <si>
    <t>22009757</t>
  </si>
  <si>
    <t>22009756</t>
  </si>
  <si>
    <t>22009755</t>
  </si>
  <si>
    <t>22009754</t>
  </si>
  <si>
    <t>22009753</t>
  </si>
  <si>
    <t>22009752</t>
  </si>
  <si>
    <t>22009751</t>
  </si>
  <si>
    <t>22009750</t>
  </si>
  <si>
    <t>22009749</t>
  </si>
  <si>
    <t>22009748</t>
  </si>
  <si>
    <t>22009747</t>
  </si>
  <si>
    <t>22009746</t>
  </si>
  <si>
    <t>22009745</t>
  </si>
  <si>
    <t>22009744</t>
  </si>
  <si>
    <t>22009743</t>
  </si>
  <si>
    <t>22009742</t>
  </si>
  <si>
    <t>22009741</t>
  </si>
  <si>
    <t>22009740</t>
  </si>
  <si>
    <t>22009739</t>
  </si>
  <si>
    <t>22009738</t>
  </si>
  <si>
    <t>22009737</t>
  </si>
  <si>
    <t>22009736</t>
  </si>
  <si>
    <t>22009735</t>
  </si>
  <si>
    <t>22009734</t>
  </si>
  <si>
    <t>22009733</t>
  </si>
  <si>
    <t>22009732</t>
  </si>
  <si>
    <t>22009731</t>
  </si>
  <si>
    <t>22009730</t>
  </si>
  <si>
    <t>22009729</t>
  </si>
  <si>
    <t>22009728</t>
  </si>
  <si>
    <t>22009727</t>
  </si>
  <si>
    <t>22009726</t>
  </si>
  <si>
    <t>22009725</t>
  </si>
  <si>
    <t>22009724</t>
  </si>
  <si>
    <t>22009723</t>
  </si>
  <si>
    <t>22009722</t>
  </si>
  <si>
    <t>22009721</t>
  </si>
  <si>
    <t>22009720</t>
  </si>
  <si>
    <t>22009719</t>
  </si>
  <si>
    <t>22009718</t>
  </si>
  <si>
    <t>22009717</t>
  </si>
  <si>
    <t>22009716</t>
  </si>
  <si>
    <t>22009715</t>
  </si>
  <si>
    <t>22009714</t>
  </si>
  <si>
    <t>22009713</t>
  </si>
  <si>
    <t>22009712</t>
  </si>
  <si>
    <t>2021</t>
  </si>
  <si>
    <t>22009705</t>
  </si>
  <si>
    <t>22001265</t>
  </si>
  <si>
    <t>22000556</t>
  </si>
  <si>
    <t>22000555</t>
  </si>
  <si>
    <t>22000554</t>
  </si>
  <si>
    <t>22000553</t>
  </si>
  <si>
    <t>22000552</t>
  </si>
  <si>
    <t>22000551</t>
  </si>
  <si>
    <t>22000550</t>
  </si>
  <si>
    <t>22000549</t>
  </si>
  <si>
    <t>22000548</t>
  </si>
  <si>
    <t>22000547</t>
  </si>
  <si>
    <t>22000546</t>
  </si>
  <si>
    <t>22000545</t>
  </si>
  <si>
    <t>22000544</t>
  </si>
  <si>
    <t>22000543</t>
  </si>
  <si>
    <t>22000542</t>
  </si>
  <si>
    <t>22000541</t>
  </si>
  <si>
    <t>22000540</t>
  </si>
  <si>
    <t>22000539</t>
  </si>
  <si>
    <t>22000538</t>
  </si>
  <si>
    <t>22000537</t>
  </si>
  <si>
    <t>22000536</t>
  </si>
  <si>
    <t>22000535</t>
  </si>
  <si>
    <t>22000534</t>
  </si>
  <si>
    <t>22000533</t>
  </si>
  <si>
    <t>22000532</t>
  </si>
  <si>
    <t>22000531</t>
  </si>
  <si>
    <t>22000530</t>
  </si>
  <si>
    <t>22000529</t>
  </si>
  <si>
    <t>22000528</t>
  </si>
  <si>
    <t>22000527</t>
  </si>
  <si>
    <t>22000526</t>
  </si>
  <si>
    <t>22000525</t>
  </si>
  <si>
    <t>22000524</t>
  </si>
  <si>
    <t>22000523</t>
  </si>
  <si>
    <t>22000522</t>
  </si>
  <si>
    <t>22000521</t>
  </si>
  <si>
    <t>22000520</t>
  </si>
  <si>
    <t>22000519</t>
  </si>
  <si>
    <t>22000518</t>
  </si>
  <si>
    <t>22000517</t>
  </si>
  <si>
    <t>22000516</t>
  </si>
  <si>
    <t>22000515</t>
  </si>
  <si>
    <t>22000514</t>
  </si>
  <si>
    <t>22000513</t>
  </si>
  <si>
    <t>22000512</t>
  </si>
  <si>
    <t>22000511</t>
  </si>
  <si>
    <t>22000510</t>
  </si>
  <si>
    <t>22000509</t>
  </si>
  <si>
    <t>22000508</t>
  </si>
  <si>
    <t>22000507</t>
  </si>
  <si>
    <t>22000506</t>
  </si>
  <si>
    <t>22000505</t>
  </si>
  <si>
    <t>22000504</t>
  </si>
  <si>
    <t>22000503</t>
  </si>
  <si>
    <t>22000502</t>
  </si>
  <si>
    <t>22000501</t>
  </si>
  <si>
    <t>22000500</t>
  </si>
  <si>
    <t>22000499</t>
  </si>
  <si>
    <t>22000498</t>
  </si>
  <si>
    <t>22000497</t>
  </si>
  <si>
    <t>22000496</t>
  </si>
  <si>
    <t>22000495</t>
  </si>
  <si>
    <t>22000494</t>
  </si>
  <si>
    <t>22000493</t>
  </si>
  <si>
    <t>22000492</t>
  </si>
  <si>
    <t>22000491</t>
  </si>
  <si>
    <t>22000490</t>
  </si>
  <si>
    <t>22000489</t>
  </si>
  <si>
    <t>22000488</t>
  </si>
  <si>
    <t>22000487</t>
  </si>
  <si>
    <t>22000486</t>
  </si>
  <si>
    <t>22000485</t>
  </si>
  <si>
    <t>22000484</t>
  </si>
  <si>
    <t>22000483</t>
  </si>
  <si>
    <t>22000482</t>
  </si>
  <si>
    <t>22000481</t>
  </si>
  <si>
    <t>22000480</t>
  </si>
  <si>
    <t>22000479</t>
  </si>
  <si>
    <t>22000478</t>
  </si>
  <si>
    <t>22000477</t>
  </si>
  <si>
    <t>22000476</t>
  </si>
  <si>
    <t>22000475</t>
  </si>
  <si>
    <t>22000474</t>
  </si>
  <si>
    <t>22000473</t>
  </si>
  <si>
    <t>22000472</t>
  </si>
  <si>
    <t>22000471</t>
  </si>
  <si>
    <t>22000470</t>
  </si>
  <si>
    <t>22000469</t>
  </si>
  <si>
    <t>22000468</t>
  </si>
  <si>
    <t>22000467</t>
  </si>
  <si>
    <t>22000466</t>
  </si>
  <si>
    <t>22000465</t>
  </si>
  <si>
    <t>22000464</t>
  </si>
  <si>
    <t>22000463</t>
  </si>
  <si>
    <t>22000462</t>
  </si>
  <si>
    <t>22000461</t>
  </si>
  <si>
    <t>22000460</t>
  </si>
  <si>
    <t>22000459</t>
  </si>
  <si>
    <t>22000458</t>
  </si>
  <si>
    <t>22000457</t>
  </si>
  <si>
    <t>22000456</t>
  </si>
  <si>
    <t>22000455</t>
  </si>
  <si>
    <t>22000454</t>
  </si>
  <si>
    <t>22000453</t>
  </si>
  <si>
    <t>22000452</t>
  </si>
  <si>
    <t>22000451</t>
  </si>
  <si>
    <t>22000450</t>
  </si>
  <si>
    <t>22000449</t>
  </si>
  <si>
    <t>22000448</t>
  </si>
  <si>
    <t>22000447</t>
  </si>
  <si>
    <t>22000446</t>
  </si>
  <si>
    <t>22000445</t>
  </si>
  <si>
    <t>22000444</t>
  </si>
  <si>
    <t>22000443</t>
  </si>
  <si>
    <t>22000442</t>
  </si>
  <si>
    <t>22000441</t>
  </si>
  <si>
    <t>22000440</t>
  </si>
  <si>
    <t>22000439</t>
  </si>
  <si>
    <t>22000438</t>
  </si>
  <si>
    <t>22000437</t>
  </si>
  <si>
    <t>22000436</t>
  </si>
  <si>
    <t>22000435</t>
  </si>
  <si>
    <t>22000434</t>
  </si>
  <si>
    <t>22000433</t>
  </si>
  <si>
    <t>22000432</t>
  </si>
  <si>
    <t>22000431</t>
  </si>
  <si>
    <t>22000430</t>
  </si>
  <si>
    <t>22000429</t>
  </si>
  <si>
    <t>22000428</t>
  </si>
  <si>
    <t>22000427</t>
  </si>
  <si>
    <t>22000426</t>
  </si>
  <si>
    <t>22000425</t>
  </si>
  <si>
    <t>22000424</t>
  </si>
  <si>
    <t>22000423</t>
  </si>
  <si>
    <t>22000422</t>
  </si>
  <si>
    <t>22000421</t>
  </si>
  <si>
    <t>22000420</t>
  </si>
  <si>
    <t>22000419</t>
  </si>
  <si>
    <t>22000418</t>
  </si>
  <si>
    <t>22000417</t>
  </si>
  <si>
    <t>22000416</t>
  </si>
  <si>
    <t>22000415</t>
  </si>
  <si>
    <t>22000414</t>
  </si>
  <si>
    <t>22000413</t>
  </si>
  <si>
    <t>22000412</t>
  </si>
  <si>
    <t>22000411</t>
  </si>
  <si>
    <t>22000410</t>
  </si>
  <si>
    <t>22000409</t>
  </si>
  <si>
    <t>22000408</t>
  </si>
  <si>
    <t>22000407</t>
  </si>
  <si>
    <t>22000406</t>
  </si>
  <si>
    <t>22000405</t>
  </si>
  <si>
    <t>22000404</t>
  </si>
  <si>
    <t>22000403</t>
  </si>
  <si>
    <t>22000402</t>
  </si>
  <si>
    <t>22000401</t>
  </si>
  <si>
    <t>22000400</t>
  </si>
  <si>
    <t>22000399</t>
  </si>
  <si>
    <t>22000398</t>
  </si>
  <si>
    <t>22000397</t>
  </si>
  <si>
    <t>22000396</t>
  </si>
  <si>
    <t>22000395</t>
  </si>
  <si>
    <t>22000394</t>
  </si>
  <si>
    <t>22000393</t>
  </si>
  <si>
    <t>22000392</t>
  </si>
  <si>
    <t>22000391</t>
  </si>
  <si>
    <t>22000390</t>
  </si>
  <si>
    <t>22000389</t>
  </si>
  <si>
    <t>22000388</t>
  </si>
  <si>
    <t>22000387</t>
  </si>
  <si>
    <t>22000386</t>
  </si>
  <si>
    <t>22000385</t>
  </si>
  <si>
    <t>22000384</t>
  </si>
  <si>
    <t>22000383</t>
  </si>
  <si>
    <t>22000382</t>
  </si>
  <si>
    <t>22000381</t>
  </si>
  <si>
    <t>22000380</t>
  </si>
  <si>
    <t>22000956</t>
  </si>
  <si>
    <t>22000335</t>
  </si>
  <si>
    <t>20133</t>
  </si>
  <si>
    <t>22000118</t>
  </si>
  <si>
    <t>22000117</t>
  </si>
  <si>
    <t>BT22000052</t>
  </si>
  <si>
    <t>22000328</t>
  </si>
  <si>
    <t>20002</t>
  </si>
  <si>
    <t>22000121</t>
  </si>
  <si>
    <t>22000336</t>
  </si>
  <si>
    <t>20022</t>
  </si>
  <si>
    <t>22000142</t>
  </si>
  <si>
    <t>20020</t>
  </si>
  <si>
    <t>22000132</t>
  </si>
  <si>
    <t>22000334</t>
  </si>
  <si>
    <t>22000333</t>
  </si>
  <si>
    <t>4230872</t>
  </si>
  <si>
    <t>VI21002333</t>
  </si>
  <si>
    <t>22000331</t>
  </si>
  <si>
    <t>12595</t>
  </si>
  <si>
    <t>VI22000125</t>
  </si>
  <si>
    <t>22000324</t>
  </si>
  <si>
    <t>22000291</t>
  </si>
  <si>
    <t>04012022</t>
  </si>
  <si>
    <t>VI22000129</t>
  </si>
  <si>
    <t>22000332</t>
  </si>
  <si>
    <t>199222</t>
  </si>
  <si>
    <t>VI22000133</t>
  </si>
  <si>
    <t>22000327</t>
  </si>
  <si>
    <t>22000330</t>
  </si>
  <si>
    <t>HKSI210011550</t>
  </si>
  <si>
    <t>VI21002161</t>
  </si>
  <si>
    <t>22000955</t>
  </si>
  <si>
    <t>86 65quadrant</t>
  </si>
  <si>
    <t>22009010</t>
  </si>
  <si>
    <t>00058319</t>
  </si>
  <si>
    <t>22009008</t>
  </si>
  <si>
    <t>00058318</t>
  </si>
  <si>
    <t>22009006</t>
  </si>
  <si>
    <t>00058663</t>
  </si>
  <si>
    <t>22008957</t>
  </si>
  <si>
    <t>00058664</t>
  </si>
  <si>
    <t>22008955</t>
  </si>
  <si>
    <t>00058245</t>
  </si>
  <si>
    <t>22008954</t>
  </si>
  <si>
    <t>00056371</t>
  </si>
  <si>
    <t>22008953</t>
  </si>
  <si>
    <t>00058162</t>
  </si>
  <si>
    <t>22008885</t>
  </si>
  <si>
    <t>00058738</t>
  </si>
  <si>
    <t>22009002</t>
  </si>
  <si>
    <t>RC229000076</t>
  </si>
  <si>
    <t>22008945</t>
  </si>
  <si>
    <t>RC229000073</t>
  </si>
  <si>
    <t>22008880</t>
  </si>
  <si>
    <t>EI228000044</t>
  </si>
  <si>
    <t>22008831</t>
  </si>
  <si>
    <t>00054947</t>
  </si>
  <si>
    <t>22008058</t>
  </si>
  <si>
    <t>00056258</t>
  </si>
  <si>
    <t>22008054</t>
  </si>
  <si>
    <t>00056369</t>
  </si>
  <si>
    <t>22008050</t>
  </si>
  <si>
    <t>00056166</t>
  </si>
  <si>
    <t>22008044</t>
  </si>
  <si>
    <t>22007999</t>
  </si>
  <si>
    <t>RC229000066</t>
  </si>
  <si>
    <t>22007348</t>
  </si>
  <si>
    <t>RC229000065</t>
  </si>
  <si>
    <t>22007346</t>
  </si>
  <si>
    <t>RC229000061</t>
  </si>
  <si>
    <t>22007341</t>
  </si>
  <si>
    <t>RC229000068</t>
  </si>
  <si>
    <t>22007351</t>
  </si>
  <si>
    <t>RC229000060</t>
  </si>
  <si>
    <t>22007339</t>
  </si>
  <si>
    <t>RC229000059</t>
  </si>
  <si>
    <t>22007337</t>
  </si>
  <si>
    <t>47832</t>
  </si>
  <si>
    <t>22007967</t>
  </si>
  <si>
    <t>22007018</t>
  </si>
  <si>
    <t>22006996</t>
  </si>
  <si>
    <t>00054343</t>
  </si>
  <si>
    <t>22006987</t>
  </si>
  <si>
    <t>00054340</t>
  </si>
  <si>
    <t>22006983</t>
  </si>
  <si>
    <t>00053481</t>
  </si>
  <si>
    <t>22006977</t>
  </si>
  <si>
    <t>EI228000064</t>
  </si>
  <si>
    <t>RC229000055</t>
  </si>
  <si>
    <t>22006966</t>
  </si>
  <si>
    <t>RC229000052</t>
  </si>
  <si>
    <t>22006962</t>
  </si>
  <si>
    <t>53423</t>
  </si>
  <si>
    <t>8200</t>
  </si>
  <si>
    <t>22007000</t>
  </si>
  <si>
    <t>EI228000053</t>
  </si>
  <si>
    <t>RC229000051</t>
  </si>
  <si>
    <t>22006960</t>
  </si>
  <si>
    <t>22007294</t>
  </si>
  <si>
    <t>22007293</t>
  </si>
  <si>
    <t>22006310</t>
  </si>
  <si>
    <t>00052310</t>
  </si>
  <si>
    <t>22006305</t>
  </si>
  <si>
    <t>00050450</t>
  </si>
  <si>
    <t>22006295</t>
  </si>
  <si>
    <t>00035804</t>
  </si>
  <si>
    <t>22006294</t>
  </si>
  <si>
    <t>00052070</t>
  </si>
  <si>
    <t>22006254</t>
  </si>
  <si>
    <t>00052212</t>
  </si>
  <si>
    <t>22006286</t>
  </si>
  <si>
    <t>00050439</t>
  </si>
  <si>
    <t>22005374</t>
  </si>
  <si>
    <t>50315</t>
  </si>
  <si>
    <t>22005366</t>
  </si>
  <si>
    <t>22005265</t>
  </si>
  <si>
    <t>00050301</t>
  </si>
  <si>
    <t>22005255</t>
  </si>
  <si>
    <t>00050172</t>
  </si>
  <si>
    <t>22005244</t>
  </si>
  <si>
    <t>00050318</t>
  </si>
  <si>
    <t>22005182</t>
  </si>
  <si>
    <t>00049900</t>
  </si>
  <si>
    <t>22005261</t>
  </si>
  <si>
    <t>48780</t>
  </si>
  <si>
    <t>22004362</t>
  </si>
  <si>
    <t>48655</t>
  </si>
  <si>
    <t>22004346</t>
  </si>
  <si>
    <t>47851</t>
  </si>
  <si>
    <t>22004342</t>
  </si>
  <si>
    <t>00048784</t>
  </si>
  <si>
    <t>22004307</t>
  </si>
  <si>
    <t>00012571</t>
  </si>
  <si>
    <t>22004271</t>
  </si>
  <si>
    <t>00048055</t>
  </si>
  <si>
    <t>22004282</t>
  </si>
  <si>
    <t>00047837</t>
  </si>
  <si>
    <t>22004779</t>
  </si>
  <si>
    <t>22004267</t>
  </si>
  <si>
    <t>47211</t>
  </si>
  <si>
    <t>22003606</t>
  </si>
  <si>
    <t>22003605</t>
  </si>
  <si>
    <t>47212</t>
  </si>
  <si>
    <t>22003552</t>
  </si>
  <si>
    <t>47099</t>
  </si>
  <si>
    <t>22003675</t>
  </si>
  <si>
    <t>47092</t>
  </si>
  <si>
    <t>22003656</t>
  </si>
  <si>
    <t>47097</t>
  </si>
  <si>
    <t>22003655</t>
  </si>
  <si>
    <t>47088</t>
  </si>
  <si>
    <t>22003646</t>
  </si>
  <si>
    <t>47091</t>
  </si>
  <si>
    <t>22003645</t>
  </si>
  <si>
    <t>01577</t>
  </si>
  <si>
    <t>22003643</t>
  </si>
  <si>
    <t>22003642</t>
  </si>
  <si>
    <t>47096</t>
  </si>
  <si>
    <t>22003602</t>
  </si>
  <si>
    <t>22003601</t>
  </si>
  <si>
    <t>22003600</t>
  </si>
  <si>
    <t>22003599</t>
  </si>
  <si>
    <t>22003598</t>
  </si>
  <si>
    <t>22003597</t>
  </si>
  <si>
    <t>22003596</t>
  </si>
  <si>
    <t>RC229000035</t>
  </si>
  <si>
    <t>ק</t>
  </si>
  <si>
    <t>22003616</t>
  </si>
  <si>
    <t>46671</t>
  </si>
  <si>
    <t>22003674</t>
  </si>
  <si>
    <t>46670</t>
  </si>
  <si>
    <t>22003595</t>
  </si>
  <si>
    <t>43076</t>
  </si>
  <si>
    <t>22003673</t>
  </si>
  <si>
    <t>RC229000034</t>
  </si>
  <si>
    <t>22003615</t>
  </si>
  <si>
    <t>46402</t>
  </si>
  <si>
    <t>22003676</t>
  </si>
  <si>
    <t>RC229000033</t>
  </si>
  <si>
    <t>22003614</t>
  </si>
  <si>
    <t>46315</t>
  </si>
  <si>
    <t>22003468</t>
  </si>
  <si>
    <t>22003467</t>
  </si>
  <si>
    <t>22003466</t>
  </si>
  <si>
    <t>22003465</t>
  </si>
  <si>
    <t>46255</t>
  </si>
  <si>
    <t>22003668</t>
  </si>
  <si>
    <t>46256</t>
  </si>
  <si>
    <t>22003667</t>
  </si>
  <si>
    <t>46274</t>
  </si>
  <si>
    <t>22003654</t>
  </si>
  <si>
    <t>46275</t>
  </si>
  <si>
    <t>22003653</t>
  </si>
  <si>
    <t>46273</t>
  </si>
  <si>
    <t>22003591</t>
  </si>
  <si>
    <t>22003590</t>
  </si>
  <si>
    <t>22003589</t>
  </si>
  <si>
    <t>22003588</t>
  </si>
  <si>
    <t>22003587</t>
  </si>
  <si>
    <t>22003586</t>
  </si>
  <si>
    <t>22003585</t>
  </si>
  <si>
    <t>46254</t>
  </si>
  <si>
    <t>22003464</t>
  </si>
  <si>
    <t>45910</t>
  </si>
  <si>
    <t>22003666</t>
  </si>
  <si>
    <t>45908</t>
  </si>
  <si>
    <t>22003652</t>
  </si>
  <si>
    <t>RC229000036</t>
  </si>
  <si>
    <t>22003617</t>
  </si>
  <si>
    <t>45898</t>
  </si>
  <si>
    <t>22003592</t>
  </si>
  <si>
    <t>45100</t>
  </si>
  <si>
    <t>22003669</t>
  </si>
  <si>
    <t>01593</t>
  </si>
  <si>
    <t>22002509</t>
  </si>
  <si>
    <t>22002527</t>
  </si>
  <si>
    <t>45101</t>
  </si>
  <si>
    <t>22002526</t>
  </si>
  <si>
    <t>44823</t>
  </si>
  <si>
    <t>22002508</t>
  </si>
  <si>
    <t>22002506</t>
  </si>
  <si>
    <t>44483</t>
  </si>
  <si>
    <t>22002520</t>
  </si>
  <si>
    <t>44676</t>
  </si>
  <si>
    <t>22002505</t>
  </si>
  <si>
    <t>44484</t>
  </si>
  <si>
    <t>22002504</t>
  </si>
  <si>
    <t>44595</t>
  </si>
  <si>
    <t>22002525</t>
  </si>
  <si>
    <t>44590</t>
  </si>
  <si>
    <t>22002503</t>
  </si>
  <si>
    <t>44485</t>
  </si>
  <si>
    <t>22002480</t>
  </si>
  <si>
    <t>44460</t>
  </si>
  <si>
    <t>22002534</t>
  </si>
  <si>
    <t>22002519</t>
  </si>
  <si>
    <t>22002502</t>
  </si>
  <si>
    <t>BT22000264</t>
  </si>
  <si>
    <t>22002769</t>
  </si>
  <si>
    <t>44250</t>
  </si>
  <si>
    <t>22002524</t>
  </si>
  <si>
    <t>44246</t>
  </si>
  <si>
    <t>22002479</t>
  </si>
  <si>
    <t>44207</t>
  </si>
  <si>
    <t>22002478</t>
  </si>
  <si>
    <t>43909</t>
  </si>
  <si>
    <t>22002501</t>
  </si>
  <si>
    <t>43915</t>
  </si>
  <si>
    <t>22004098</t>
  </si>
  <si>
    <t>43941</t>
  </si>
  <si>
    <t>22002518</t>
  </si>
  <si>
    <t>43943</t>
  </si>
  <si>
    <t>22002477</t>
  </si>
  <si>
    <t>43945</t>
  </si>
  <si>
    <t>22002476</t>
  </si>
  <si>
    <t>43911</t>
  </si>
  <si>
    <t>22002430</t>
  </si>
  <si>
    <t>22002533</t>
  </si>
  <si>
    <t>43034</t>
  </si>
  <si>
    <t>22002517</t>
  </si>
  <si>
    <t>01522</t>
  </si>
  <si>
    <t>22002516</t>
  </si>
  <si>
    <t>01523</t>
  </si>
  <si>
    <t>22002499</t>
  </si>
  <si>
    <t>43035</t>
  </si>
  <si>
    <t>22002500</t>
  </si>
  <si>
    <t>22001781</t>
  </si>
  <si>
    <t>22001774</t>
  </si>
  <si>
    <t>RC229000023</t>
  </si>
  <si>
    <t>22001704</t>
  </si>
  <si>
    <t>43078</t>
  </si>
  <si>
    <t>22001751</t>
  </si>
  <si>
    <t>22001750</t>
  </si>
  <si>
    <t>22001749</t>
  </si>
  <si>
    <t>22001748</t>
  </si>
  <si>
    <t>22001747</t>
  </si>
  <si>
    <t>42921</t>
  </si>
  <si>
    <t>22001746</t>
  </si>
  <si>
    <t>22001745</t>
  </si>
  <si>
    <t>RC229000022</t>
  </si>
  <si>
    <t>22001703</t>
  </si>
  <si>
    <t>42214</t>
  </si>
  <si>
    <t>22001780</t>
  </si>
  <si>
    <t>42215</t>
  </si>
  <si>
    <t>22001773</t>
  </si>
  <si>
    <t>22001772</t>
  </si>
  <si>
    <t>42526</t>
  </si>
  <si>
    <t>22001717</t>
  </si>
  <si>
    <t>11123</t>
  </si>
  <si>
    <t>22001716</t>
  </si>
  <si>
    <t>22001782</t>
  </si>
  <si>
    <t>42213</t>
  </si>
  <si>
    <t>22001744</t>
  </si>
  <si>
    <t>22001743</t>
  </si>
  <si>
    <t>22001742</t>
  </si>
  <si>
    <t>22001741</t>
  </si>
  <si>
    <t>42059</t>
  </si>
  <si>
    <t>22001755</t>
  </si>
  <si>
    <t>41084</t>
  </si>
  <si>
    <t>22001715</t>
  </si>
  <si>
    <t>RC229000015</t>
  </si>
  <si>
    <t>22001071</t>
  </si>
  <si>
    <t>41073</t>
  </si>
  <si>
    <t>22001247</t>
  </si>
  <si>
    <t>41076</t>
  </si>
  <si>
    <t>22001237</t>
  </si>
  <si>
    <t>41251</t>
  </si>
  <si>
    <t>22001255</t>
  </si>
  <si>
    <t>41250</t>
  </si>
  <si>
    <t>22001246</t>
  </si>
  <si>
    <t>41249</t>
  </si>
  <si>
    <t>22001209</t>
  </si>
  <si>
    <t>41248</t>
  </si>
  <si>
    <t>22001208</t>
  </si>
  <si>
    <t>41247</t>
  </si>
  <si>
    <t>22001079</t>
  </si>
  <si>
    <t>41083</t>
  </si>
  <si>
    <t>22001245</t>
  </si>
  <si>
    <t>22001244</t>
  </si>
  <si>
    <t>41075</t>
  </si>
  <si>
    <t>22001243</t>
  </si>
  <si>
    <t>22001236</t>
  </si>
  <si>
    <t>40817</t>
  </si>
  <si>
    <t>22001235</t>
  </si>
  <si>
    <t>41085</t>
  </si>
  <si>
    <t>22001207</t>
  </si>
  <si>
    <t>41086</t>
  </si>
  <si>
    <t>22001206</t>
  </si>
  <si>
    <t>41072</t>
  </si>
  <si>
    <t>22001205</t>
  </si>
  <si>
    <t>40816</t>
  </si>
  <si>
    <t>22001242</t>
  </si>
  <si>
    <t>22001234</t>
  </si>
  <si>
    <t>40815</t>
  </si>
  <si>
    <t>22001204</t>
  </si>
  <si>
    <t>40547</t>
  </si>
  <si>
    <t>22001203</t>
  </si>
  <si>
    <t>40548</t>
  </si>
  <si>
    <t>22001202</t>
  </si>
  <si>
    <t>39358</t>
  </si>
  <si>
    <t>22001233</t>
  </si>
  <si>
    <t>40549</t>
  </si>
  <si>
    <t>22001201</t>
  </si>
  <si>
    <t>40052</t>
  </si>
  <si>
    <t>22001200</t>
  </si>
  <si>
    <t>39732</t>
  </si>
  <si>
    <t>22001199</t>
  </si>
  <si>
    <t>39159</t>
  </si>
  <si>
    <t>22000689</t>
  </si>
  <si>
    <t>22000688</t>
  </si>
  <si>
    <t>39158</t>
  </si>
  <si>
    <t>22000682</t>
  </si>
  <si>
    <t>22000681</t>
  </si>
  <si>
    <t>22000680</t>
  </si>
  <si>
    <t>22000679</t>
  </si>
  <si>
    <t>22000678</t>
  </si>
  <si>
    <t>RC229000012</t>
  </si>
  <si>
    <t>22000357</t>
  </si>
  <si>
    <t>RC229000011</t>
  </si>
  <si>
    <t>22000356</t>
  </si>
  <si>
    <t>20073</t>
  </si>
  <si>
    <t>22000945</t>
  </si>
  <si>
    <t>RC229000020</t>
  </si>
  <si>
    <t>22001268</t>
  </si>
  <si>
    <t>RC229000017</t>
  </si>
  <si>
    <t>22001262</t>
  </si>
  <si>
    <t>RC229000007</t>
  </si>
  <si>
    <t>22000113</t>
  </si>
  <si>
    <t>36377</t>
  </si>
  <si>
    <t>22000107</t>
  </si>
  <si>
    <t>37643</t>
  </si>
  <si>
    <t>22000106</t>
  </si>
  <si>
    <t>37650</t>
  </si>
  <si>
    <t>22000041</t>
  </si>
  <si>
    <t>22000040</t>
  </si>
  <si>
    <t>22000039</t>
  </si>
  <si>
    <t>22000038</t>
  </si>
  <si>
    <t>RC229000008</t>
  </si>
  <si>
    <t>22000114</t>
  </si>
  <si>
    <t>37114</t>
  </si>
  <si>
    <t>22000134</t>
  </si>
  <si>
    <t>22000133</t>
  </si>
  <si>
    <t>37287</t>
  </si>
  <si>
    <t>22000105</t>
  </si>
  <si>
    <t>37085</t>
  </si>
  <si>
    <t>22000143</t>
  </si>
  <si>
    <t>36993</t>
  </si>
  <si>
    <t>22000104</t>
  </si>
  <si>
    <t>37084</t>
  </si>
  <si>
    <t>22000088</t>
  </si>
  <si>
    <t>37117</t>
  </si>
  <si>
    <t>22000137</t>
  </si>
  <si>
    <t>22000136</t>
  </si>
  <si>
    <t>22000135</t>
  </si>
  <si>
    <t>37118</t>
  </si>
  <si>
    <t>22000094</t>
  </si>
  <si>
    <t>RC229000004</t>
  </si>
  <si>
    <t>22000095</t>
  </si>
  <si>
    <t>36374</t>
  </si>
  <si>
    <t>22000103</t>
  </si>
  <si>
    <t>22000102</t>
  </si>
  <si>
    <t>36378</t>
  </si>
  <si>
    <t>22000101</t>
  </si>
  <si>
    <t>36317</t>
  </si>
  <si>
    <t>22000144</t>
  </si>
  <si>
    <t>70424247</t>
  </si>
  <si>
    <t>22007988</t>
  </si>
  <si>
    <t>00054301</t>
  </si>
  <si>
    <t>22007925</t>
  </si>
  <si>
    <t>00054342</t>
  </si>
  <si>
    <t>22007128</t>
  </si>
  <si>
    <t>00052211</t>
  </si>
  <si>
    <t>22006115</t>
  </si>
  <si>
    <t>170-03-005206-9</t>
  </si>
  <si>
    <t>22006168</t>
  </si>
  <si>
    <t>22006167</t>
  </si>
  <si>
    <t>22006166</t>
  </si>
  <si>
    <t>RC229000046</t>
  </si>
  <si>
    <t>22006099</t>
  </si>
  <si>
    <t>RC229000048</t>
  </si>
  <si>
    <t>22006102</t>
  </si>
  <si>
    <t>00049871</t>
  </si>
  <si>
    <t>22004788</t>
  </si>
  <si>
    <t>48782</t>
  </si>
  <si>
    <t>22004335</t>
  </si>
  <si>
    <t>EI228000039</t>
  </si>
  <si>
    <t>22005365</t>
  </si>
  <si>
    <t>22002417</t>
  </si>
  <si>
    <t>22002416</t>
  </si>
  <si>
    <t>39391</t>
  </si>
  <si>
    <t>22000664</t>
  </si>
  <si>
    <t>22000663</t>
  </si>
  <si>
    <t>22000662</t>
  </si>
  <si>
    <t>22000661</t>
  </si>
  <si>
    <t>22000660</t>
  </si>
  <si>
    <t>22000659</t>
  </si>
  <si>
    <t>22000658</t>
  </si>
  <si>
    <t>4241309</t>
  </si>
  <si>
    <t>VI21002430</t>
  </si>
  <si>
    <t>22009561</t>
  </si>
  <si>
    <t>4241298</t>
  </si>
  <si>
    <t>VI21002429</t>
  </si>
  <si>
    <t>22009560</t>
  </si>
  <si>
    <t>1022801480</t>
  </si>
  <si>
    <t>VI22003367</t>
  </si>
  <si>
    <t>22009666</t>
  </si>
  <si>
    <t>1021795428</t>
  </si>
  <si>
    <t>VI22003313</t>
  </si>
  <si>
    <t>22009634</t>
  </si>
  <si>
    <t>1022388699</t>
  </si>
  <si>
    <t>VI22003312</t>
  </si>
  <si>
    <t>22009633</t>
  </si>
  <si>
    <t>8003760683</t>
  </si>
  <si>
    <t>VI22003311</t>
  </si>
  <si>
    <t>22009632</t>
  </si>
  <si>
    <t>46-84-000024-22-</t>
  </si>
  <si>
    <t>VI22002827</t>
  </si>
  <si>
    <t>22009166</t>
  </si>
  <si>
    <t>0146-84-000024-2</t>
  </si>
  <si>
    <t>VI22002826</t>
  </si>
  <si>
    <t>22009165</t>
  </si>
  <si>
    <t>1511233894239</t>
  </si>
  <si>
    <t>VI22002744</t>
  </si>
  <si>
    <t>22009072</t>
  </si>
  <si>
    <t>6523538</t>
  </si>
  <si>
    <t>VI22002780</t>
  </si>
  <si>
    <t>22009108</t>
  </si>
  <si>
    <t>165212</t>
  </si>
  <si>
    <t>VI22002745</t>
  </si>
  <si>
    <t>22009073</t>
  </si>
  <si>
    <t>226000294</t>
  </si>
  <si>
    <t>VI22002620</t>
  </si>
  <si>
    <t>22008152</t>
  </si>
  <si>
    <t>6521978</t>
  </si>
  <si>
    <t>VI22002781</t>
  </si>
  <si>
    <t>22009109</t>
  </si>
  <si>
    <t>105946</t>
  </si>
  <si>
    <t>VI22002777</t>
  </si>
  <si>
    <t>22009105</t>
  </si>
  <si>
    <t>1202</t>
  </si>
  <si>
    <t>VI22002786</t>
  </si>
  <si>
    <t>22009114</t>
  </si>
  <si>
    <t>1201</t>
  </si>
  <si>
    <t>VI22002617</t>
  </si>
  <si>
    <t>22008149</t>
  </si>
  <si>
    <t>4291639</t>
  </si>
  <si>
    <t>VI22002797</t>
  </si>
  <si>
    <t>22009125</t>
  </si>
  <si>
    <t>4293867</t>
  </si>
  <si>
    <t>VI22002808</t>
  </si>
  <si>
    <t>22009136</t>
  </si>
  <si>
    <t>4291115</t>
  </si>
  <si>
    <t>VI22002796</t>
  </si>
  <si>
    <t>22009124</t>
  </si>
  <si>
    <t>4285400</t>
  </si>
  <si>
    <t>VI22002468</t>
  </si>
  <si>
    <t>22007371</t>
  </si>
  <si>
    <t>4286624</t>
  </si>
  <si>
    <t>VI22002466</t>
  </si>
  <si>
    <t>22007369</t>
  </si>
  <si>
    <t>4286617</t>
  </si>
  <si>
    <t>VI22002467</t>
  </si>
  <si>
    <t>22007370</t>
  </si>
  <si>
    <t>4286571</t>
  </si>
  <si>
    <t>VI22002465</t>
  </si>
  <si>
    <t>22007368</t>
  </si>
  <si>
    <t>4284906</t>
  </si>
  <si>
    <t>VI22002463</t>
  </si>
  <si>
    <t>22007366</t>
  </si>
  <si>
    <t>4284907</t>
  </si>
  <si>
    <t>VI22002461</t>
  </si>
  <si>
    <t>22007364</t>
  </si>
  <si>
    <t>4284908</t>
  </si>
  <si>
    <t>VI22002460</t>
  </si>
  <si>
    <t>22007363</t>
  </si>
  <si>
    <t>4286222</t>
  </si>
  <si>
    <t>VI22002464</t>
  </si>
  <si>
    <t>22007367</t>
  </si>
  <si>
    <t>4284911</t>
  </si>
  <si>
    <t>VI22002458</t>
  </si>
  <si>
    <t>22007361</t>
  </si>
  <si>
    <t>4286223</t>
  </si>
  <si>
    <t>VI22002434</t>
  </si>
  <si>
    <t>22007256</t>
  </si>
  <si>
    <t>4285401</t>
  </si>
  <si>
    <t>VI22002462</t>
  </si>
  <si>
    <t>22007365</t>
  </si>
  <si>
    <t>4284912</t>
  </si>
  <si>
    <t>VI22002457</t>
  </si>
  <si>
    <t>22007360</t>
  </si>
  <si>
    <t>4281250</t>
  </si>
  <si>
    <t>VI22002236</t>
  </si>
  <si>
    <t>22006450</t>
  </si>
  <si>
    <t>4269458</t>
  </si>
  <si>
    <t>VI22002224</t>
  </si>
  <si>
    <t>22006438</t>
  </si>
  <si>
    <t>4281172</t>
  </si>
  <si>
    <t>VI22002223</t>
  </si>
  <si>
    <t>22006437</t>
  </si>
  <si>
    <t>4281007</t>
  </si>
  <si>
    <t>VI22002219</t>
  </si>
  <si>
    <t>22006433</t>
  </si>
  <si>
    <t>מבוטל 24.8-1.9.22  Revital</t>
  </si>
  <si>
    <t>22004206</t>
  </si>
  <si>
    <t>4251034</t>
  </si>
  <si>
    <t>VI22001422</t>
  </si>
  <si>
    <t>22004115</t>
  </si>
  <si>
    <t>4253286</t>
  </si>
  <si>
    <t>VI22001421</t>
  </si>
  <si>
    <t>22004114</t>
  </si>
  <si>
    <t>4250614</t>
  </si>
  <si>
    <t>VI22001420</t>
  </si>
  <si>
    <t>22004113</t>
  </si>
  <si>
    <t>VI22001416</t>
  </si>
  <si>
    <t>22004085</t>
  </si>
  <si>
    <t>4250482</t>
  </si>
  <si>
    <t>VI22001414</t>
  </si>
  <si>
    <t>22004083</t>
  </si>
  <si>
    <t>VI22001413</t>
  </si>
  <si>
    <t>22004082</t>
  </si>
  <si>
    <t>4250516</t>
  </si>
  <si>
    <t>VI22001412</t>
  </si>
  <si>
    <t>22004081</t>
  </si>
  <si>
    <t>4250494</t>
  </si>
  <si>
    <t>VI22001411</t>
  </si>
  <si>
    <t>22004080</t>
  </si>
  <si>
    <t>4250527</t>
  </si>
  <si>
    <t>VI22001410</t>
  </si>
  <si>
    <t>22004079</t>
  </si>
  <si>
    <t>4250518</t>
  </si>
  <si>
    <t>VI22001409</t>
  </si>
  <si>
    <t>22004078</t>
  </si>
  <si>
    <t>4250496</t>
  </si>
  <si>
    <t>VI22001408</t>
  </si>
  <si>
    <t>22004077</t>
  </si>
  <si>
    <t>4250485</t>
  </si>
  <si>
    <t>VI22001407</t>
  </si>
  <si>
    <t>22004076</t>
  </si>
  <si>
    <t>4250561</t>
  </si>
  <si>
    <t>VI22001406</t>
  </si>
  <si>
    <t>22004075</t>
  </si>
  <si>
    <t>4250535</t>
  </si>
  <si>
    <t>VI22001405</t>
  </si>
  <si>
    <t>22004074</t>
  </si>
  <si>
    <t>4250521</t>
  </si>
  <si>
    <t>VI22001404</t>
  </si>
  <si>
    <t>22004073</t>
  </si>
  <si>
    <t>4250512</t>
  </si>
  <si>
    <t>VI22001403</t>
  </si>
  <si>
    <t>22004072</t>
  </si>
  <si>
    <t>4250498</t>
  </si>
  <si>
    <t>VI22001402</t>
  </si>
  <si>
    <t>22004071</t>
  </si>
  <si>
    <t>4250490</t>
  </si>
  <si>
    <t>VI22001401</t>
  </si>
  <si>
    <t>22004070</t>
  </si>
  <si>
    <t>4250525</t>
  </si>
  <si>
    <t>VI22001400</t>
  </si>
  <si>
    <t>22004069</t>
  </si>
  <si>
    <t>4250523</t>
  </si>
  <si>
    <t>VI22001399</t>
  </si>
  <si>
    <t>22004068</t>
  </si>
  <si>
    <t>4250519</t>
  </si>
  <si>
    <t>VI22001398</t>
  </si>
  <si>
    <t>22004067</t>
  </si>
  <si>
    <t>4250534</t>
  </si>
  <si>
    <t>VI22001397</t>
  </si>
  <si>
    <t>22004066</t>
  </si>
  <si>
    <t>4250520</t>
  </si>
  <si>
    <t>VI22001396</t>
  </si>
  <si>
    <t>22004065</t>
  </si>
  <si>
    <t>4250509</t>
  </si>
  <si>
    <t>VI22001395</t>
  </si>
  <si>
    <t>22004064</t>
  </si>
  <si>
    <t>4250481</t>
  </si>
  <si>
    <t>VI22001394</t>
  </si>
  <si>
    <t>22004063</t>
  </si>
  <si>
    <t>4260382</t>
  </si>
  <si>
    <t>VI22001415</t>
  </si>
  <si>
    <t>22004084</t>
  </si>
  <si>
    <t>22004540</t>
  </si>
  <si>
    <t>HKSI2200013710</t>
  </si>
  <si>
    <t>VI22001676</t>
  </si>
  <si>
    <t>22004534</t>
  </si>
  <si>
    <t>HKSI2200013134</t>
  </si>
  <si>
    <t>VI22001677</t>
  </si>
  <si>
    <t>22004535</t>
  </si>
  <si>
    <t>HKSI2200014639</t>
  </si>
  <si>
    <t>VI22001673</t>
  </si>
  <si>
    <t>22004531</t>
  </si>
  <si>
    <t>HKSI2200012468</t>
  </si>
  <si>
    <t>VI22001393</t>
  </si>
  <si>
    <t>22003749</t>
  </si>
  <si>
    <t>HKSI2200010903</t>
  </si>
  <si>
    <t>VI22001391</t>
  </si>
  <si>
    <t>22003747</t>
  </si>
  <si>
    <t>HKSI2200014671</t>
  </si>
  <si>
    <t>VI22001671</t>
  </si>
  <si>
    <t>22004529</t>
  </si>
  <si>
    <t>HKSI2200010849</t>
  </si>
  <si>
    <t>VI22001389</t>
  </si>
  <si>
    <t>22003745</t>
  </si>
  <si>
    <t>HKSI2200009484</t>
  </si>
  <si>
    <t>VI22001385</t>
  </si>
  <si>
    <t>22003741</t>
  </si>
  <si>
    <t>HKSI2200013706</t>
  </si>
  <si>
    <t>VI22001681</t>
  </si>
  <si>
    <t>22004539</t>
  </si>
  <si>
    <t>HKSI2200011428</t>
  </si>
  <si>
    <t>VI22001376</t>
  </si>
  <si>
    <t>22003732</t>
  </si>
  <si>
    <t>HKSI2200010538</t>
  </si>
  <si>
    <t>VI22001308</t>
  </si>
  <si>
    <t>22003345</t>
  </si>
  <si>
    <t>HKSI2200012998</t>
  </si>
  <si>
    <t>VI22001377</t>
  </si>
  <si>
    <t>22003733</t>
  </si>
  <si>
    <t>HKSI2200010509</t>
  </si>
  <si>
    <t>VI22001305</t>
  </si>
  <si>
    <t>22003342</t>
  </si>
  <si>
    <t>HKSI2200013705</t>
  </si>
  <si>
    <t>VI22001684</t>
  </si>
  <si>
    <t>22004542</t>
  </si>
  <si>
    <t>HKSI2200012509</t>
  </si>
  <si>
    <t>VI22001375</t>
  </si>
  <si>
    <t>22003731</t>
  </si>
  <si>
    <t>HKSI2200009386</t>
  </si>
  <si>
    <t>VI22001010</t>
  </si>
  <si>
    <t>22002721</t>
  </si>
  <si>
    <t>HKSI2200013346</t>
  </si>
  <si>
    <t>VI22001680</t>
  </si>
  <si>
    <t>22004538</t>
  </si>
  <si>
    <t>HKSI2200010674</t>
  </si>
  <si>
    <t>VI22001306</t>
  </si>
  <si>
    <t>22003343</t>
  </si>
  <si>
    <t>HKSI2200014712</t>
  </si>
  <si>
    <t>VI22001709</t>
  </si>
  <si>
    <t>22004584</t>
  </si>
  <si>
    <t>HKSI2200011603</t>
  </si>
  <si>
    <t>VI22001378</t>
  </si>
  <si>
    <t>22003734</t>
  </si>
  <si>
    <t>HKSI2200010109</t>
  </si>
  <si>
    <t>VI22001011</t>
  </si>
  <si>
    <t>22002722</t>
  </si>
  <si>
    <t>22002106</t>
  </si>
  <si>
    <t>HKSI2200012550</t>
  </si>
  <si>
    <t>VI22001379</t>
  </si>
  <si>
    <t>22003735</t>
  </si>
  <si>
    <t>HKSI2200010382</t>
  </si>
  <si>
    <t>VI22001310</t>
  </si>
  <si>
    <t>22003347</t>
  </si>
  <si>
    <t>HKSI2200008143</t>
  </si>
  <si>
    <t>VI22001018</t>
  </si>
  <si>
    <t>22002729</t>
  </si>
  <si>
    <t>22004530</t>
  </si>
  <si>
    <t>HKSI2200011623</t>
  </si>
  <si>
    <t>VI22001387</t>
  </si>
  <si>
    <t>22003743</t>
  </si>
  <si>
    <t>HKSI2200010599</t>
  </si>
  <si>
    <t>VI22001012</t>
  </si>
  <si>
    <t>22002723</t>
  </si>
  <si>
    <t>HKSI2200008034</t>
  </si>
  <si>
    <t>VI22000864</t>
  </si>
  <si>
    <t>22002273</t>
  </si>
  <si>
    <t>HKSI2200006359</t>
  </si>
  <si>
    <t>VI22000735</t>
  </si>
  <si>
    <t>22002104</t>
  </si>
  <si>
    <t>HKSI2200012996</t>
  </si>
  <si>
    <t>VI22001386</t>
  </si>
  <si>
    <t>22003742</t>
  </si>
  <si>
    <t>HKSI2200010879</t>
  </si>
  <si>
    <t>VI22001384</t>
  </si>
  <si>
    <t>22003740</t>
  </si>
  <si>
    <t>HKSI2200008487</t>
  </si>
  <si>
    <t>VI22000918</t>
  </si>
  <si>
    <t>22002601</t>
  </si>
  <si>
    <t>HKSI2200006357</t>
  </si>
  <si>
    <t>VI22000734</t>
  </si>
  <si>
    <t>22002103</t>
  </si>
  <si>
    <t>HKSI2200006767</t>
  </si>
  <si>
    <t>VI22000740</t>
  </si>
  <si>
    <t>22002109</t>
  </si>
  <si>
    <t>HKSI2200006375</t>
  </si>
  <si>
    <t>VI22000738</t>
  </si>
  <si>
    <t>22002107</t>
  </si>
  <si>
    <t>HKSI2200004494</t>
  </si>
  <si>
    <t>VI22000609</t>
  </si>
  <si>
    <t>22001365</t>
  </si>
  <si>
    <t>HKSI2200008506</t>
  </si>
  <si>
    <t>VI22001685</t>
  </si>
  <si>
    <t>22004543</t>
  </si>
  <si>
    <t>HKSI2200008504</t>
  </si>
  <si>
    <t>VI22000919</t>
  </si>
  <si>
    <t>22002602</t>
  </si>
  <si>
    <t>HKSI2200006567</t>
  </si>
  <si>
    <t>VI22000733</t>
  </si>
  <si>
    <t>22002102</t>
  </si>
  <si>
    <t>HKSI2200004573</t>
  </si>
  <si>
    <t>VI22000607</t>
  </si>
  <si>
    <t>22001363</t>
  </si>
  <si>
    <t>HKSI2200006302</t>
  </si>
  <si>
    <t>VI22003252</t>
  </si>
  <si>
    <t>22009579</t>
  </si>
  <si>
    <t>22004533</t>
  </si>
  <si>
    <t>HKSI2200011985</t>
  </si>
  <si>
    <t>VI22001388</t>
  </si>
  <si>
    <t>22003744</t>
  </si>
  <si>
    <t>HKSI2200011797</t>
  </si>
  <si>
    <t>VI22001374</t>
  </si>
  <si>
    <t>22003730</t>
  </si>
  <si>
    <t>HKSI2200010000</t>
  </si>
  <si>
    <t>VI22001007</t>
  </si>
  <si>
    <t>22002718</t>
  </si>
  <si>
    <t>HKSI2200008038</t>
  </si>
  <si>
    <t>VI22000866</t>
  </si>
  <si>
    <t>22002275</t>
  </si>
  <si>
    <t>HKSI2200008156</t>
  </si>
  <si>
    <t>VI22000732</t>
  </si>
  <si>
    <t>22002101</t>
  </si>
  <si>
    <t>HKSI2200007699</t>
  </si>
  <si>
    <t>VI22000860</t>
  </si>
  <si>
    <t>22002229</t>
  </si>
  <si>
    <t>HKSI2200006951</t>
  </si>
  <si>
    <t>VI22000861</t>
  </si>
  <si>
    <t>22002230</t>
  </si>
  <si>
    <t>HKSI2200006449</t>
  </si>
  <si>
    <t>VI22000739</t>
  </si>
  <si>
    <t>22002108</t>
  </si>
  <si>
    <t>HKSI2200006352</t>
  </si>
  <si>
    <t>VI22000736</t>
  </si>
  <si>
    <t>22002105</t>
  </si>
  <si>
    <t>HKSI2200006081</t>
  </si>
  <si>
    <t>VI22000626</t>
  </si>
  <si>
    <t>22001384</t>
  </si>
  <si>
    <t>HKSI2200005946</t>
  </si>
  <si>
    <t>VI22000610</t>
  </si>
  <si>
    <t>22001366</t>
  </si>
  <si>
    <t>HKSI2200004868</t>
  </si>
  <si>
    <t>VI22000606</t>
  </si>
  <si>
    <t>22001362</t>
  </si>
  <si>
    <t>HKSI2200004725</t>
  </si>
  <si>
    <t>VI22000608</t>
  </si>
  <si>
    <t>22001364</t>
  </si>
  <si>
    <t>HKSI2200002280</t>
  </si>
  <si>
    <t>VI22000628</t>
  </si>
  <si>
    <t>22001386</t>
  </si>
  <si>
    <t>HKSI2200001785</t>
  </si>
  <si>
    <t>VI22000624</t>
  </si>
  <si>
    <t>22001382</t>
  </si>
  <si>
    <t>HKSI2200000824</t>
  </si>
  <si>
    <t>VI22000623</t>
  </si>
  <si>
    <t>22001381</t>
  </si>
  <si>
    <t>HKSI2200003948</t>
  </si>
  <si>
    <t>VI22000339</t>
  </si>
  <si>
    <t>22000848</t>
  </si>
  <si>
    <t>HKSI2200008488</t>
  </si>
  <si>
    <t>VI22001008</t>
  </si>
  <si>
    <t>22002719</t>
  </si>
  <si>
    <t>HKSI2200006522</t>
  </si>
  <si>
    <t>VI22000648</t>
  </si>
  <si>
    <t>22002017</t>
  </si>
  <si>
    <t>HKSI2200004587</t>
  </si>
  <si>
    <t>VI22000611</t>
  </si>
  <si>
    <t>22001367</t>
  </si>
  <si>
    <t>109</t>
  </si>
  <si>
    <t>VI22002502</t>
  </si>
  <si>
    <t>22007503</t>
  </si>
  <si>
    <t>1000</t>
  </si>
  <si>
    <t>22008335</t>
  </si>
  <si>
    <t>22007397</t>
  </si>
  <si>
    <t>HKSI2200003416</t>
  </si>
  <si>
    <t>VI22000209</t>
  </si>
  <si>
    <t>22000718</t>
  </si>
  <si>
    <t>HKSI2200003415</t>
  </si>
  <si>
    <t>VI22000207</t>
  </si>
  <si>
    <t>22000716</t>
  </si>
  <si>
    <t>HKSI2200000179</t>
  </si>
  <si>
    <t>VI22000342</t>
  </si>
  <si>
    <t>22000852</t>
  </si>
  <si>
    <t>HKSI210010695</t>
  </si>
  <si>
    <t>VI21002414</t>
  </si>
  <si>
    <t>22000851</t>
  </si>
  <si>
    <t>401667</t>
  </si>
  <si>
    <t>22009065</t>
  </si>
  <si>
    <t>401650</t>
  </si>
  <si>
    <t>22009056</t>
  </si>
  <si>
    <t>17234</t>
  </si>
  <si>
    <t>VI22002447</t>
  </si>
  <si>
    <t>22007269</t>
  </si>
  <si>
    <t>HKSI2200003389</t>
  </si>
  <si>
    <t>VI22000205</t>
  </si>
  <si>
    <t>22000714</t>
  </si>
  <si>
    <t>40-37309</t>
  </si>
  <si>
    <t>VI22002775</t>
  </si>
  <si>
    <t>22009103</t>
  </si>
  <si>
    <t>40-37188</t>
  </si>
  <si>
    <t>VI22002774</t>
  </si>
  <si>
    <t>22009102</t>
  </si>
  <si>
    <t>374963</t>
  </si>
  <si>
    <t>22009041</t>
  </si>
  <si>
    <t>22008118</t>
  </si>
  <si>
    <t>HKSI2200003265</t>
  </si>
  <si>
    <t>VI22000204</t>
  </si>
  <si>
    <t>22000713</t>
  </si>
  <si>
    <t>HKSI2200002487</t>
  </si>
  <si>
    <t>VI22000625</t>
  </si>
  <si>
    <t>22001383</t>
  </si>
  <si>
    <t>HKSI2200006430</t>
  </si>
  <si>
    <t>VI22000647</t>
  </si>
  <si>
    <t>22002016</t>
  </si>
  <si>
    <t>HKSI2200010747</t>
  </si>
  <si>
    <t>VI22001307</t>
  </si>
  <si>
    <t>22003344</t>
  </si>
  <si>
    <t>22001368</t>
  </si>
  <si>
    <t>11523</t>
  </si>
  <si>
    <t>22009066</t>
  </si>
  <si>
    <t>6409</t>
  </si>
  <si>
    <t>VI22002733</t>
  </si>
  <si>
    <t>22008781</t>
  </si>
  <si>
    <t>6289</t>
  </si>
  <si>
    <t>VI22002494</t>
  </si>
  <si>
    <t>22007407</t>
  </si>
  <si>
    <t>6288</t>
  </si>
  <si>
    <t>VI22002493</t>
  </si>
  <si>
    <t>22007406</t>
  </si>
  <si>
    <t>11312</t>
  </si>
  <si>
    <t>22007403</t>
  </si>
  <si>
    <t>11253</t>
  </si>
  <si>
    <t>22007401</t>
  </si>
  <si>
    <t>22007402</t>
  </si>
  <si>
    <t>22007400</t>
  </si>
  <si>
    <t>22007262</t>
  </si>
  <si>
    <t>721</t>
  </si>
  <si>
    <t>VI22001458</t>
  </si>
  <si>
    <t>22004151</t>
  </si>
  <si>
    <t>70325</t>
  </si>
  <si>
    <t>VI22001710</t>
  </si>
  <si>
    <t>22004585</t>
  </si>
  <si>
    <t>719</t>
  </si>
  <si>
    <t>VI22001691</t>
  </si>
  <si>
    <t>22004549</t>
  </si>
  <si>
    <t>715</t>
  </si>
  <si>
    <t>VI22001686</t>
  </si>
  <si>
    <t>22004544</t>
  </si>
  <si>
    <t>VI22000906</t>
  </si>
  <si>
    <t>22002589</t>
  </si>
  <si>
    <t>VI22000905</t>
  </si>
  <si>
    <t>22002588</t>
  </si>
  <si>
    <t>2022</t>
  </si>
  <si>
    <t>VI22000882</t>
  </si>
  <si>
    <t>22002291</t>
  </si>
  <si>
    <t>22000740</t>
  </si>
  <si>
    <t>HKSI2200004127</t>
  </si>
  <si>
    <t>VI22000210</t>
  </si>
  <si>
    <t>22000719</t>
  </si>
  <si>
    <t>50721</t>
  </si>
  <si>
    <t>VI22002568</t>
  </si>
  <si>
    <t>22008082</t>
  </si>
  <si>
    <t>50644</t>
  </si>
  <si>
    <t>VI22002576</t>
  </si>
  <si>
    <t>22008090</t>
  </si>
  <si>
    <t>50621</t>
  </si>
  <si>
    <t>VI22002432</t>
  </si>
  <si>
    <t>22007254</t>
  </si>
  <si>
    <t>50620</t>
  </si>
  <si>
    <t>VI22002431</t>
  </si>
  <si>
    <t>22007253</t>
  </si>
  <si>
    <t>22004528</t>
  </si>
  <si>
    <t>HKSI2200013028</t>
  </si>
  <si>
    <t>VI22001678</t>
  </si>
  <si>
    <t>22004536</t>
  </si>
  <si>
    <t>in_OLUeYHHXC3y2g</t>
  </si>
  <si>
    <t>VI22001823</t>
  </si>
  <si>
    <t>22005214</t>
  </si>
  <si>
    <t>in_OKxli1HxC3y2g</t>
  </si>
  <si>
    <t>VI22001803</t>
  </si>
  <si>
    <t>22004690</t>
  </si>
  <si>
    <t>HKSI2200002000</t>
  </si>
  <si>
    <t>VI22000154</t>
  </si>
  <si>
    <t>22000322</t>
  </si>
  <si>
    <t>HKSI2200015233</t>
  </si>
  <si>
    <t>VI22001674</t>
  </si>
  <si>
    <t>22004532</t>
  </si>
  <si>
    <t>HKSI2200002707</t>
  </si>
  <si>
    <t>VI22000627</t>
  </si>
  <si>
    <t>22001385</t>
  </si>
  <si>
    <t>78111444666</t>
  </si>
  <si>
    <t>VI22002509</t>
  </si>
  <si>
    <t>22009217</t>
  </si>
  <si>
    <t>22008415</t>
  </si>
  <si>
    <t>INV01345413</t>
  </si>
  <si>
    <t>VI22002724</t>
  </si>
  <si>
    <t>22008442</t>
  </si>
  <si>
    <t>INV01315200</t>
  </si>
  <si>
    <t>VI22002532</t>
  </si>
  <si>
    <t>22007557</t>
  </si>
  <si>
    <t>INV01285069</t>
  </si>
  <si>
    <t>VI22002533</t>
  </si>
  <si>
    <t>22007558</t>
  </si>
  <si>
    <t>INV01109759</t>
  </si>
  <si>
    <t>VI22001959</t>
  </si>
  <si>
    <t>22005488</t>
  </si>
  <si>
    <t>6ACB0231-0001</t>
  </si>
  <si>
    <t>VI22001786</t>
  </si>
  <si>
    <t>22004662</t>
  </si>
  <si>
    <t>INV01255157</t>
  </si>
  <si>
    <t>VI22001638</t>
  </si>
  <si>
    <t>22004470</t>
  </si>
  <si>
    <t>INV01224919</t>
  </si>
  <si>
    <t>VI22001637</t>
  </si>
  <si>
    <t>22004469</t>
  </si>
  <si>
    <t>HKSI2200008636</t>
  </si>
  <si>
    <t>VI22001013</t>
  </si>
  <si>
    <t>22002724</t>
  </si>
  <si>
    <t>22004303</t>
  </si>
  <si>
    <t>742</t>
  </si>
  <si>
    <t>VI22001419</t>
  </si>
  <si>
    <t>22004097</t>
  </si>
  <si>
    <t>VI22001418</t>
  </si>
  <si>
    <t>22004096</t>
  </si>
  <si>
    <t>VI22001170</t>
  </si>
  <si>
    <t>22003208</t>
  </si>
  <si>
    <t>3834</t>
  </si>
  <si>
    <t>VI22001268</t>
  </si>
  <si>
    <t>22003305</t>
  </si>
  <si>
    <t>80081</t>
  </si>
  <si>
    <t>VI22002736</t>
  </si>
  <si>
    <t>22008836</t>
  </si>
  <si>
    <t>40330</t>
  </si>
  <si>
    <t>22009044</t>
  </si>
  <si>
    <t>22008109</t>
  </si>
  <si>
    <t>22007314</t>
  </si>
  <si>
    <t>31636</t>
  </si>
  <si>
    <t>22006418</t>
  </si>
  <si>
    <t>22005300</t>
  </si>
  <si>
    <t>18786</t>
  </si>
  <si>
    <t>VI22000278</t>
  </si>
  <si>
    <t>22000787</t>
  </si>
  <si>
    <t>HKSI2200008635</t>
  </si>
  <si>
    <t>VI22001014</t>
  </si>
  <si>
    <t>22002725</t>
  </si>
  <si>
    <t>25728</t>
  </si>
  <si>
    <t>VI22002750</t>
  </si>
  <si>
    <t>22009078</t>
  </si>
  <si>
    <t>25706</t>
  </si>
  <si>
    <t>VI22002545</t>
  </si>
  <si>
    <t>22008059</t>
  </si>
  <si>
    <t>VI22002596</t>
  </si>
  <si>
    <t>22008124</t>
  </si>
  <si>
    <t>VI22002563</t>
  </si>
  <si>
    <t>22008077</t>
  </si>
  <si>
    <t>HKSI2200008253</t>
  </si>
  <si>
    <t>VI22001017</t>
  </si>
  <si>
    <t>22002728</t>
  </si>
  <si>
    <t>497137894</t>
  </si>
  <si>
    <t>VI22001349</t>
  </si>
  <si>
    <t>22009214</t>
  </si>
  <si>
    <t>22008412</t>
  </si>
  <si>
    <t>22007468</t>
  </si>
  <si>
    <t>22006540</t>
  </si>
  <si>
    <t>22005691</t>
  </si>
  <si>
    <t>22004756</t>
  </si>
  <si>
    <t>22003766</t>
  </si>
  <si>
    <t>22003764</t>
  </si>
  <si>
    <t>22008982</t>
  </si>
  <si>
    <t>22008278</t>
  </si>
  <si>
    <t>22007323</t>
  </si>
  <si>
    <t>22007317</t>
  </si>
  <si>
    <t>22007309</t>
  </si>
  <si>
    <t>22006417</t>
  </si>
  <si>
    <t>22005440</t>
  </si>
  <si>
    <t>743017</t>
  </si>
  <si>
    <t>157729</t>
  </si>
  <si>
    <t>20091717</t>
  </si>
  <si>
    <t>10265712</t>
  </si>
  <si>
    <t>24133</t>
  </si>
  <si>
    <t>10001034</t>
  </si>
  <si>
    <t>31001058</t>
  </si>
  <si>
    <t>1026072</t>
  </si>
  <si>
    <t>11-489966</t>
  </si>
  <si>
    <t>SI226000041</t>
  </si>
  <si>
    <t>VI22002499</t>
  </si>
  <si>
    <t>22007500</t>
  </si>
  <si>
    <t>2496</t>
  </si>
  <si>
    <t>22005591</t>
  </si>
  <si>
    <t>603024</t>
  </si>
  <si>
    <t>VI22001353</t>
  </si>
  <si>
    <t>22003488</t>
  </si>
  <si>
    <t>22003752</t>
  </si>
  <si>
    <t>484</t>
  </si>
  <si>
    <t>VI22000500</t>
  </si>
  <si>
    <t>22001103</t>
  </si>
  <si>
    <t>104268</t>
  </si>
  <si>
    <t>VI22000613</t>
  </si>
  <si>
    <t>22001369</t>
  </si>
  <si>
    <t>233</t>
  </si>
  <si>
    <t>VI22000504</t>
  </si>
  <si>
    <t>22001107</t>
  </si>
  <si>
    <t>100764</t>
  </si>
  <si>
    <t>VI22000560</t>
  </si>
  <si>
    <t>22001283</t>
  </si>
  <si>
    <t>422071</t>
  </si>
  <si>
    <t>VI22000642</t>
  </si>
  <si>
    <t>22001694</t>
  </si>
  <si>
    <t>VI22000550</t>
  </si>
  <si>
    <t>22001273</t>
  </si>
  <si>
    <t>711066</t>
  </si>
  <si>
    <t>VI22001848</t>
  </si>
  <si>
    <t>22005239</t>
  </si>
  <si>
    <t>SI226009592</t>
  </si>
  <si>
    <t>VI22003309</t>
  </si>
  <si>
    <t>22009630</t>
  </si>
  <si>
    <t>SI226018807</t>
  </si>
  <si>
    <t>VI22003308</t>
  </si>
  <si>
    <t>22009629</t>
  </si>
  <si>
    <t>SI226027438</t>
  </si>
  <si>
    <t>VI22003307</t>
  </si>
  <si>
    <t>22009628</t>
  </si>
  <si>
    <t>42292</t>
  </si>
  <si>
    <t>22009062</t>
  </si>
  <si>
    <t>62737</t>
  </si>
  <si>
    <t>VI22002676</t>
  </si>
  <si>
    <t>22008238</t>
  </si>
  <si>
    <t>13874</t>
  </si>
  <si>
    <t>VI22002622</t>
  </si>
  <si>
    <t>22008154</t>
  </si>
  <si>
    <t>SI226037172</t>
  </si>
  <si>
    <t>VI22002640</t>
  </si>
  <si>
    <t>22008172</t>
  </si>
  <si>
    <t>SI226001845</t>
  </si>
  <si>
    <t>VI22002735</t>
  </si>
  <si>
    <t>22008835</t>
  </si>
  <si>
    <t>42030</t>
  </si>
  <si>
    <t>22008207</t>
  </si>
  <si>
    <t>22008113</t>
  </si>
  <si>
    <t>13843</t>
  </si>
  <si>
    <t>VI22002429</t>
  </si>
  <si>
    <t>22007251</t>
  </si>
  <si>
    <t>62419</t>
  </si>
  <si>
    <t>VI22002336</t>
  </si>
  <si>
    <t>22007089</t>
  </si>
  <si>
    <t>62418</t>
  </si>
  <si>
    <t>VI22002334</t>
  </si>
  <si>
    <t>22007087</t>
  </si>
  <si>
    <t>41877</t>
  </si>
  <si>
    <t>22008330</t>
  </si>
  <si>
    <t>ADSI220015736</t>
  </si>
  <si>
    <t>VI22002347</t>
  </si>
  <si>
    <t>22007162</t>
  </si>
  <si>
    <t>22007144</t>
  </si>
  <si>
    <t>13806</t>
  </si>
  <si>
    <t>VI22002200</t>
  </si>
  <si>
    <t>22006405</t>
  </si>
  <si>
    <t>SI226001626</t>
  </si>
  <si>
    <t>VI22002184</t>
  </si>
  <si>
    <t>22006389</t>
  </si>
  <si>
    <t>62258</t>
  </si>
  <si>
    <t>VI22002143</t>
  </si>
  <si>
    <t>22006227</t>
  </si>
  <si>
    <t>SI226001515</t>
  </si>
  <si>
    <t>VI22002264</t>
  </si>
  <si>
    <t>22006871</t>
  </si>
  <si>
    <t>VI22002263</t>
  </si>
  <si>
    <t>22006865</t>
  </si>
  <si>
    <t>VI22002192</t>
  </si>
  <si>
    <t>22006397</t>
  </si>
  <si>
    <t>41749</t>
  </si>
  <si>
    <t>22007488</t>
  </si>
  <si>
    <t>41284</t>
  </si>
  <si>
    <t>22007476</t>
  </si>
  <si>
    <t>ADSI220014248</t>
  </si>
  <si>
    <t>VI22002233</t>
  </si>
  <si>
    <t>22006447</t>
  </si>
  <si>
    <t>22006162</t>
  </si>
  <si>
    <t>62132</t>
  </si>
  <si>
    <t>VI22002135</t>
  </si>
  <si>
    <t>22006190</t>
  </si>
  <si>
    <t>62131</t>
  </si>
  <si>
    <t>VI22002134</t>
  </si>
  <si>
    <t>22006189</t>
  </si>
  <si>
    <t>13781</t>
  </si>
  <si>
    <t>VI22002124</t>
  </si>
  <si>
    <t>22006179</t>
  </si>
  <si>
    <t>SI226001357</t>
  </si>
  <si>
    <t>VI22002018</t>
  </si>
  <si>
    <t>22005590</t>
  </si>
  <si>
    <t>VI22002017</t>
  </si>
  <si>
    <t>22005589</t>
  </si>
  <si>
    <t>VI22001944</t>
  </si>
  <si>
    <t>22005473</t>
  </si>
  <si>
    <t>41449</t>
  </si>
  <si>
    <t>22006477</t>
  </si>
  <si>
    <t>41549</t>
  </si>
  <si>
    <t>22006476</t>
  </si>
  <si>
    <t>ADSI220012516</t>
  </si>
  <si>
    <t>VI22002005</t>
  </si>
  <si>
    <t>22005549</t>
  </si>
  <si>
    <t>0822</t>
  </si>
  <si>
    <t>VI22001946</t>
  </si>
  <si>
    <t>22005475</t>
  </si>
  <si>
    <t>22005466</t>
  </si>
  <si>
    <t>22005460</t>
  </si>
  <si>
    <t>13760</t>
  </si>
  <si>
    <t>VI22001588</t>
  </si>
  <si>
    <t>22004420</t>
  </si>
  <si>
    <t>SI226001206</t>
  </si>
  <si>
    <t>VI22001440</t>
  </si>
  <si>
    <t>22004133</t>
  </si>
  <si>
    <t>61299</t>
  </si>
  <si>
    <t>VI22002026</t>
  </si>
  <si>
    <t>22005608</t>
  </si>
  <si>
    <t>דומע</t>
  </si>
  <si>
    <t>22005607</t>
  </si>
  <si>
    <t>SI226000054</t>
  </si>
  <si>
    <t>VI22001989</t>
  </si>
  <si>
    <t>22005519</t>
  </si>
  <si>
    <t>SI226000848</t>
  </si>
  <si>
    <t>VI22001988</t>
  </si>
  <si>
    <t>22005518</t>
  </si>
  <si>
    <t>SI226000513</t>
  </si>
  <si>
    <t>VI22001987</t>
  </si>
  <si>
    <t>22005517</t>
  </si>
  <si>
    <t>SI226000380</t>
  </si>
  <si>
    <t>VI22001986</t>
  </si>
  <si>
    <t>22005516</t>
  </si>
  <si>
    <t>SI226000242</t>
  </si>
  <si>
    <t>VI22001985</t>
  </si>
  <si>
    <t>22005515</t>
  </si>
  <si>
    <t>SI226000716</t>
  </si>
  <si>
    <t>VI22001984</t>
  </si>
  <si>
    <t>22005514</t>
  </si>
  <si>
    <t>030222</t>
  </si>
  <si>
    <t>VI22001942</t>
  </si>
  <si>
    <t>22005471</t>
  </si>
  <si>
    <t>0722</t>
  </si>
  <si>
    <t>VI22001746</t>
  </si>
  <si>
    <t>22004622</t>
  </si>
  <si>
    <t>190722</t>
  </si>
  <si>
    <t>VI22001748</t>
  </si>
  <si>
    <t>22004624</t>
  </si>
  <si>
    <t>SI226000997</t>
  </si>
  <si>
    <t>VI22001439</t>
  </si>
  <si>
    <t>22004132</t>
  </si>
  <si>
    <t>60104</t>
  </si>
  <si>
    <t>VI21002425</t>
  </si>
  <si>
    <t>22004588</t>
  </si>
  <si>
    <t>40135</t>
  </si>
  <si>
    <t>22004565</t>
  </si>
  <si>
    <t>0522</t>
  </si>
  <si>
    <t>VI22001615</t>
  </si>
  <si>
    <t>22004447</t>
  </si>
  <si>
    <t>0622</t>
  </si>
  <si>
    <t>VI22001614</t>
  </si>
  <si>
    <t>22004446</t>
  </si>
  <si>
    <t>240522</t>
  </si>
  <si>
    <t>VI22001613</t>
  </si>
  <si>
    <t>22004445</t>
  </si>
  <si>
    <t>22003756</t>
  </si>
  <si>
    <t>1357913</t>
  </si>
  <si>
    <t>VI22001088</t>
  </si>
  <si>
    <t>22003126</t>
  </si>
  <si>
    <t>61615</t>
  </si>
  <si>
    <t>VI22001244</t>
  </si>
  <si>
    <t>22003281</t>
  </si>
  <si>
    <t>INV01195450</t>
  </si>
  <si>
    <t>VI22001039</t>
  </si>
  <si>
    <t>22003053</t>
  </si>
  <si>
    <t>61704</t>
  </si>
  <si>
    <t>VI22001146</t>
  </si>
  <si>
    <t>22003184</t>
  </si>
  <si>
    <t>61705</t>
  </si>
  <si>
    <t>VI22001141</t>
  </si>
  <si>
    <t>22003179</t>
  </si>
  <si>
    <t>41029</t>
  </si>
  <si>
    <t>22003070</t>
  </si>
  <si>
    <t>41160</t>
  </si>
  <si>
    <t>22003069</t>
  </si>
  <si>
    <t>22002689</t>
  </si>
  <si>
    <t>61467</t>
  </si>
  <si>
    <t>VI22000962</t>
  </si>
  <si>
    <t>22002645</t>
  </si>
  <si>
    <t>01166749</t>
  </si>
  <si>
    <t>VI22000982</t>
  </si>
  <si>
    <t>22002666</t>
  </si>
  <si>
    <t>22002265</t>
  </si>
  <si>
    <t>22002012</t>
  </si>
  <si>
    <t>61312</t>
  </si>
  <si>
    <t>VI22000813</t>
  </si>
  <si>
    <t>22002182</t>
  </si>
  <si>
    <t>1137605</t>
  </si>
  <si>
    <t>VI22000839</t>
  </si>
  <si>
    <t>22002208</t>
  </si>
  <si>
    <t>22002013</t>
  </si>
  <si>
    <t>2021-18675</t>
  </si>
  <si>
    <t>VI21001945</t>
  </si>
  <si>
    <t>22001418</t>
  </si>
  <si>
    <t>21035518</t>
  </si>
  <si>
    <t>VI21002342</t>
  </si>
  <si>
    <t>22001417</t>
  </si>
  <si>
    <t>61174</t>
  </si>
  <si>
    <t>VI22000525</t>
  </si>
  <si>
    <t>22001128</t>
  </si>
  <si>
    <t>22001316</t>
  </si>
  <si>
    <t>VI22000565</t>
  </si>
  <si>
    <t>22001288</t>
  </si>
  <si>
    <t>22001009</t>
  </si>
  <si>
    <t>22001008</t>
  </si>
  <si>
    <t>61052</t>
  </si>
  <si>
    <t>VI22000292</t>
  </si>
  <si>
    <t>22000801</t>
  </si>
  <si>
    <t>61043</t>
  </si>
  <si>
    <t>VI22000308</t>
  </si>
  <si>
    <t>22000817</t>
  </si>
  <si>
    <t>22000377</t>
  </si>
  <si>
    <t>22000376</t>
  </si>
  <si>
    <t>60939</t>
  </si>
  <si>
    <t>VI22000084</t>
  </si>
  <si>
    <t>22000250</t>
  </si>
  <si>
    <t>IN1006589</t>
  </si>
  <si>
    <t>VI22002612</t>
  </si>
  <si>
    <t>22008144</t>
  </si>
  <si>
    <t>152585</t>
  </si>
  <si>
    <t>10010000398</t>
  </si>
  <si>
    <t>VI22001162</t>
  </si>
  <si>
    <t>22003200</t>
  </si>
  <si>
    <t>903739</t>
  </si>
  <si>
    <t>VI22000079</t>
  </si>
  <si>
    <t>22000244</t>
  </si>
  <si>
    <t>65297</t>
  </si>
  <si>
    <t>VI22000037</t>
  </si>
  <si>
    <t>22000196</t>
  </si>
  <si>
    <t>507768</t>
  </si>
  <si>
    <t>VI22000097</t>
  </si>
  <si>
    <t>22000263</t>
  </si>
  <si>
    <t>22009578</t>
  </si>
  <si>
    <t>50079564</t>
  </si>
  <si>
    <t>VI22000014</t>
  </si>
  <si>
    <t>22009210</t>
  </si>
  <si>
    <t>22008407</t>
  </si>
  <si>
    <t>22007463</t>
  </si>
  <si>
    <t>22006533</t>
  </si>
  <si>
    <t>22005685</t>
  </si>
  <si>
    <t>22004751</t>
  </si>
  <si>
    <t>22003411</t>
  </si>
  <si>
    <t>22002763</t>
  </si>
  <si>
    <t>22002262</t>
  </si>
  <si>
    <t>22001416</t>
  </si>
  <si>
    <t>22001007</t>
  </si>
  <si>
    <t>22000375</t>
  </si>
  <si>
    <t>220737</t>
  </si>
  <si>
    <t>VI22000876</t>
  </si>
  <si>
    <t>22009205</t>
  </si>
  <si>
    <t>CC 5948 2022-12</t>
  </si>
  <si>
    <t>22009147</t>
  </si>
  <si>
    <t>22009146</t>
  </si>
  <si>
    <t>22008401</t>
  </si>
  <si>
    <t>CC 5948 2022-11</t>
  </si>
  <si>
    <t>22008264</t>
  </si>
  <si>
    <t>22007458</t>
  </si>
  <si>
    <t>22007139</t>
  </si>
  <si>
    <t>22006528</t>
  </si>
  <si>
    <t>CC5948 2022-09</t>
  </si>
  <si>
    <t>22006321</t>
  </si>
  <si>
    <t>50755</t>
  </si>
  <si>
    <t>VI22002141</t>
  </si>
  <si>
    <t>22006225</t>
  </si>
  <si>
    <t>22005680</t>
  </si>
  <si>
    <t>22005293</t>
  </si>
  <si>
    <t>22004746</t>
  </si>
  <si>
    <t>22004516</t>
  </si>
  <si>
    <t>22003708</t>
  </si>
  <si>
    <t>22003406</t>
  </si>
  <si>
    <t>22002758</t>
  </si>
  <si>
    <t>22002295</t>
  </si>
  <si>
    <t>22001787</t>
  </si>
  <si>
    <t>22002294</t>
  </si>
  <si>
    <t>22002293</t>
  </si>
  <si>
    <t>22002292</t>
  </si>
  <si>
    <t>22001332</t>
  </si>
  <si>
    <t>22000691</t>
  </si>
  <si>
    <t>22000338</t>
  </si>
  <si>
    <t>22000337</t>
  </si>
  <si>
    <t>6510345</t>
  </si>
  <si>
    <t>VI22003369</t>
  </si>
  <si>
    <t>22009678</t>
  </si>
  <si>
    <t>22009607</t>
  </si>
  <si>
    <t>22009606</t>
  </si>
  <si>
    <t>22008989</t>
  </si>
  <si>
    <t>22008985</t>
  </si>
  <si>
    <t>22008983</t>
  </si>
  <si>
    <t>9112462</t>
  </si>
  <si>
    <t>VI22002785</t>
  </si>
  <si>
    <t>22009113</t>
  </si>
  <si>
    <t>60016914</t>
  </si>
  <si>
    <t>VI22002720</t>
  </si>
  <si>
    <t>22008348</t>
  </si>
  <si>
    <t>96539</t>
  </si>
  <si>
    <t>VI22002607</t>
  </si>
  <si>
    <t>22008139</t>
  </si>
  <si>
    <t>9112236</t>
  </si>
  <si>
    <t>VI22002592</t>
  </si>
  <si>
    <t>22008106</t>
  </si>
  <si>
    <t>6521610</t>
  </si>
  <si>
    <t>VI22002768</t>
  </si>
  <si>
    <t>22009096</t>
  </si>
  <si>
    <t>6520036</t>
  </si>
  <si>
    <t>VI22002767</t>
  </si>
  <si>
    <t>22009095</t>
  </si>
  <si>
    <t>22008284</t>
  </si>
  <si>
    <t>9112153</t>
  </si>
  <si>
    <t>VI22002589</t>
  </si>
  <si>
    <t>22008103</t>
  </si>
  <si>
    <t>1674232</t>
  </si>
  <si>
    <t>VI22002643</t>
  </si>
  <si>
    <t>22008175</t>
  </si>
  <si>
    <t>9112049</t>
  </si>
  <si>
    <t>VI22002581</t>
  </si>
  <si>
    <t>22008095</t>
  </si>
  <si>
    <t>22007313</t>
  </si>
  <si>
    <t>SI226004285</t>
  </si>
  <si>
    <t>VI22002298</t>
  </si>
  <si>
    <t>22006912</t>
  </si>
  <si>
    <t>22006413</t>
  </si>
  <si>
    <t>22006412</t>
  </si>
  <si>
    <t>487658</t>
  </si>
  <si>
    <t>VI22002168</t>
  </si>
  <si>
    <t>22006373</t>
  </si>
  <si>
    <t>9111320</t>
  </si>
  <si>
    <t>VI22002105</t>
  </si>
  <si>
    <t>22006142</t>
  </si>
  <si>
    <t>189282</t>
  </si>
  <si>
    <t>VI22002176</t>
  </si>
  <si>
    <t>22006381</t>
  </si>
  <si>
    <t>1598164</t>
  </si>
  <si>
    <t>VI22002178</t>
  </si>
  <si>
    <t>22006383</t>
  </si>
  <si>
    <t>6514977</t>
  </si>
  <si>
    <t>VI22002133</t>
  </si>
  <si>
    <t>22006188</t>
  </si>
  <si>
    <t>22005449</t>
  </si>
  <si>
    <t>22005443</t>
  </si>
  <si>
    <t>596217</t>
  </si>
  <si>
    <t>VI22001833</t>
  </si>
  <si>
    <t>22005224</t>
  </si>
  <si>
    <t>22005213</t>
  </si>
  <si>
    <t>307135</t>
  </si>
  <si>
    <t>VI22001733</t>
  </si>
  <si>
    <t>22004610</t>
  </si>
  <si>
    <t>302067</t>
  </si>
  <si>
    <t>SI226003233</t>
  </si>
  <si>
    <t>VI22001499</t>
  </si>
  <si>
    <t>22004192</t>
  </si>
  <si>
    <t>182064</t>
  </si>
  <si>
    <t>VI22001855</t>
  </si>
  <si>
    <t>22005271</t>
  </si>
  <si>
    <t>VI22001853</t>
  </si>
  <si>
    <t>22005269</t>
  </si>
  <si>
    <t>VI22001463</t>
  </si>
  <si>
    <t>22004156</t>
  </si>
  <si>
    <t>6511596</t>
  </si>
  <si>
    <t>VI22001542</t>
  </si>
  <si>
    <t>22004261</t>
  </si>
  <si>
    <t>22004479</t>
  </si>
  <si>
    <t>567856</t>
  </si>
  <si>
    <t>VI22001818</t>
  </si>
  <si>
    <t>22005120</t>
  </si>
  <si>
    <t>VI22001817</t>
  </si>
  <si>
    <t>22004837</t>
  </si>
  <si>
    <t>6461095261</t>
  </si>
  <si>
    <t>VI22001810</t>
  </si>
  <si>
    <t>22004698</t>
  </si>
  <si>
    <t>6461095262</t>
  </si>
  <si>
    <t>VI22001809</t>
  </si>
  <si>
    <t>22004697</t>
  </si>
  <si>
    <t>6461095258</t>
  </si>
  <si>
    <t>VI22001808</t>
  </si>
  <si>
    <t>22004696</t>
  </si>
  <si>
    <t>6461095264</t>
  </si>
  <si>
    <t>VI22001807</t>
  </si>
  <si>
    <t>22004695</t>
  </si>
  <si>
    <t>6461095356</t>
  </si>
  <si>
    <t>VI22001806</t>
  </si>
  <si>
    <t>22004694</t>
  </si>
  <si>
    <t>6461095260</t>
  </si>
  <si>
    <t>VI22001805</t>
  </si>
  <si>
    <t>22004693</t>
  </si>
  <si>
    <t>6461095265</t>
  </si>
  <si>
    <t>VI22001804</t>
  </si>
  <si>
    <t>22004692</t>
  </si>
  <si>
    <t>SI226001799</t>
  </si>
  <si>
    <t>VI22001713</t>
  </si>
  <si>
    <t>22004590</t>
  </si>
  <si>
    <t>CR217RA000338</t>
  </si>
  <si>
    <t>VI21002410</t>
  </si>
  <si>
    <t>22004562</t>
  </si>
  <si>
    <t>VI22001663</t>
  </si>
  <si>
    <t>22004495</t>
  </si>
  <si>
    <t>VI22001662</t>
  </si>
  <si>
    <t>22004494</t>
  </si>
  <si>
    <t>VI22001661</t>
  </si>
  <si>
    <t>22004493</t>
  </si>
  <si>
    <t>6461095263</t>
  </si>
  <si>
    <t>VI22001660</t>
  </si>
  <si>
    <t>22004492</t>
  </si>
  <si>
    <t>VI22001659</t>
  </si>
  <si>
    <t>22004491</t>
  </si>
  <si>
    <t>VI22001658</t>
  </si>
  <si>
    <t>22004490</t>
  </si>
  <si>
    <t>VI22001657</t>
  </si>
  <si>
    <t>22004489</t>
  </si>
  <si>
    <t>VI22001656</t>
  </si>
  <si>
    <t>22004488</t>
  </si>
  <si>
    <t>6461095268</t>
  </si>
  <si>
    <t>VI22001655</t>
  </si>
  <si>
    <t>22004487</t>
  </si>
  <si>
    <t>6461095266</t>
  </si>
  <si>
    <t>VI22001654</t>
  </si>
  <si>
    <t>22004486</t>
  </si>
  <si>
    <t>6461095267</t>
  </si>
  <si>
    <t>VI22001653</t>
  </si>
  <si>
    <t>22004485</t>
  </si>
  <si>
    <t>6510171</t>
  </si>
  <si>
    <t>VI22001541</t>
  </si>
  <si>
    <t>22004260</t>
  </si>
  <si>
    <t>22003709</t>
  </si>
  <si>
    <t>242282</t>
  </si>
  <si>
    <t>10001903</t>
  </si>
  <si>
    <t>114-0109744-1279</t>
  </si>
  <si>
    <t>6510691</t>
  </si>
  <si>
    <t>VI22001148</t>
  </si>
  <si>
    <t>22003186</t>
  </si>
  <si>
    <t>02/001507</t>
  </si>
  <si>
    <t>VI22001286</t>
  </si>
  <si>
    <t>22003323</t>
  </si>
  <si>
    <t>9109877</t>
  </si>
  <si>
    <t>VI22001028</t>
  </si>
  <si>
    <t>22003042</t>
  </si>
  <si>
    <t>SI226002788</t>
  </si>
  <si>
    <t>VI22001027</t>
  </si>
  <si>
    <t>22003041</t>
  </si>
  <si>
    <t>02/001498</t>
  </si>
  <si>
    <t>VI22001247</t>
  </si>
  <si>
    <t>22003284</t>
  </si>
  <si>
    <t>588413</t>
  </si>
  <si>
    <t>VI22001238</t>
  </si>
  <si>
    <t>22003275</t>
  </si>
  <si>
    <t>9109740</t>
  </si>
  <si>
    <t>VI22001313</t>
  </si>
  <si>
    <t>22003350</t>
  </si>
  <si>
    <t>588179</t>
  </si>
  <si>
    <t>VI22001236</t>
  </si>
  <si>
    <t>22003273</t>
  </si>
  <si>
    <t>177638</t>
  </si>
  <si>
    <t>VI22001266</t>
  </si>
  <si>
    <t>22003303</t>
  </si>
  <si>
    <t>6461056616</t>
  </si>
  <si>
    <t>VI22001235</t>
  </si>
  <si>
    <t>22003272</t>
  </si>
  <si>
    <t>576139</t>
  </si>
  <si>
    <t>VI22001227</t>
  </si>
  <si>
    <t>22003264</t>
  </si>
  <si>
    <t>12029066</t>
  </si>
  <si>
    <t>VI22001228</t>
  </si>
  <si>
    <t>22003265</t>
  </si>
  <si>
    <t>176966</t>
  </si>
  <si>
    <t>VI22001218</t>
  </si>
  <si>
    <t>22003255</t>
  </si>
  <si>
    <t>270119</t>
  </si>
  <si>
    <t>1470325</t>
  </si>
  <si>
    <t>932017541</t>
  </si>
  <si>
    <t>058548</t>
  </si>
  <si>
    <t>02/024548</t>
  </si>
  <si>
    <t>VI22000928</t>
  </si>
  <si>
    <t>22002611</t>
  </si>
  <si>
    <t>145149</t>
  </si>
  <si>
    <t>VI22001212</t>
  </si>
  <si>
    <t>22003249</t>
  </si>
  <si>
    <t>22003108</t>
  </si>
  <si>
    <t>VI22001356</t>
  </si>
  <si>
    <t>22003491</t>
  </si>
  <si>
    <t>9109139</t>
  </si>
  <si>
    <t>VI22000992</t>
  </si>
  <si>
    <t>22002676</t>
  </si>
  <si>
    <t>483018</t>
  </si>
  <si>
    <t>6343466</t>
  </si>
  <si>
    <t>1911742</t>
  </si>
  <si>
    <t>171756</t>
  </si>
  <si>
    <t>9930268</t>
  </si>
  <si>
    <t>206364</t>
  </si>
  <si>
    <t>1010001903</t>
  </si>
  <si>
    <t>274237</t>
  </si>
  <si>
    <t>235277</t>
  </si>
  <si>
    <t>327111664</t>
  </si>
  <si>
    <t>2041144</t>
  </si>
  <si>
    <t>2415</t>
  </si>
  <si>
    <t>1599657</t>
  </si>
  <si>
    <t>201621637</t>
  </si>
  <si>
    <t>1058489</t>
  </si>
  <si>
    <t>6505328</t>
  </si>
  <si>
    <t>66439</t>
  </si>
  <si>
    <t>3870</t>
  </si>
  <si>
    <t>168667</t>
  </si>
  <si>
    <t>111-0413758-1977</t>
  </si>
  <si>
    <t>422008664</t>
  </si>
  <si>
    <t>22002264</t>
  </si>
  <si>
    <t>9109087</t>
  </si>
  <si>
    <t>VI22000703</t>
  </si>
  <si>
    <t>22002072</t>
  </si>
  <si>
    <t>9108666</t>
  </si>
  <si>
    <t>VI22000641</t>
  </si>
  <si>
    <t>22001446</t>
  </si>
  <si>
    <t>8001021</t>
  </si>
  <si>
    <t>VI22000477</t>
  </si>
  <si>
    <t>22001059</t>
  </si>
  <si>
    <t>9108369</t>
  </si>
  <si>
    <t>VI22000480</t>
  </si>
  <si>
    <t>22001062</t>
  </si>
  <si>
    <t>9108313</t>
  </si>
  <si>
    <t>VI22000478</t>
  </si>
  <si>
    <t>22001060</t>
  </si>
  <si>
    <t>9108290</t>
  </si>
  <si>
    <t>VI22000554</t>
  </si>
  <si>
    <t>22001277</t>
  </si>
  <si>
    <t>9108245</t>
  </si>
  <si>
    <t>VI22000555</t>
  </si>
  <si>
    <t>22001278</t>
  </si>
  <si>
    <t>6504637</t>
  </si>
  <si>
    <t>VI22000537</t>
  </si>
  <si>
    <t>22001140</t>
  </si>
  <si>
    <t>6504560</t>
  </si>
  <si>
    <t>VI22000448</t>
  </si>
  <si>
    <t>22001030</t>
  </si>
  <si>
    <t>87930</t>
  </si>
  <si>
    <t>VI22000556</t>
  </si>
  <si>
    <t>22001279</t>
  </si>
  <si>
    <t>181011220</t>
  </si>
  <si>
    <t>VI22000252</t>
  </si>
  <si>
    <t>22000761</t>
  </si>
  <si>
    <t>SI22RA0003018</t>
  </si>
  <si>
    <t>VI22000269</t>
  </si>
  <si>
    <t>22000778</t>
  </si>
  <si>
    <t>6503029</t>
  </si>
  <si>
    <t>VI22000374</t>
  </si>
  <si>
    <t>22000884</t>
  </si>
  <si>
    <t>329881</t>
  </si>
  <si>
    <t>VI22000331</t>
  </si>
  <si>
    <t>22000840</t>
  </si>
  <si>
    <t>329882</t>
  </si>
  <si>
    <t>VI22000330</t>
  </si>
  <si>
    <t>22000839</t>
  </si>
  <si>
    <t>22000312</t>
  </si>
  <si>
    <t>SI216016692</t>
  </si>
  <si>
    <t>VI21002409</t>
  </si>
  <si>
    <t>22000310</t>
  </si>
  <si>
    <t>6501657</t>
  </si>
  <si>
    <t>VI22000025</t>
  </si>
  <si>
    <t>22000183</t>
  </si>
  <si>
    <t>163166</t>
  </si>
  <si>
    <t>VI22000068</t>
  </si>
  <si>
    <t>22000229</t>
  </si>
  <si>
    <t>SI226000083</t>
  </si>
  <si>
    <t>VI22000108</t>
  </si>
  <si>
    <t>22000274</t>
  </si>
  <si>
    <t>6530849</t>
  </si>
  <si>
    <t>VI21002405</t>
  </si>
  <si>
    <t>22000249</t>
  </si>
  <si>
    <t>22009143</t>
  </si>
  <si>
    <t>8600</t>
  </si>
  <si>
    <t>VI22002548</t>
  </si>
  <si>
    <t>22008062</t>
  </si>
  <si>
    <t>8500</t>
  </si>
  <si>
    <t>VI22002435</t>
  </si>
  <si>
    <t>22007257</t>
  </si>
  <si>
    <t>8400</t>
  </si>
  <si>
    <t>VI22002127</t>
  </si>
  <si>
    <t>22006182</t>
  </si>
  <si>
    <t>22005637</t>
  </si>
  <si>
    <t>8300</t>
  </si>
  <si>
    <t>VI22001931</t>
  </si>
  <si>
    <t>22005429</t>
  </si>
  <si>
    <t>22005636</t>
  </si>
  <si>
    <t>VI22001483</t>
  </si>
  <si>
    <t>22004176</t>
  </si>
  <si>
    <t>8100</t>
  </si>
  <si>
    <t>VI22001177</t>
  </si>
  <si>
    <t>22003215</t>
  </si>
  <si>
    <t>8000</t>
  </si>
  <si>
    <t>VI22001229</t>
  </si>
  <si>
    <t>22003266</t>
  </si>
  <si>
    <t>500196</t>
  </si>
  <si>
    <t>VI22002790</t>
  </si>
  <si>
    <t>22009118</t>
  </si>
  <si>
    <t>4740</t>
  </si>
  <si>
    <t>22009059</t>
  </si>
  <si>
    <t>500191</t>
  </si>
  <si>
    <t>VI22002514</t>
  </si>
  <si>
    <t>22007539</t>
  </si>
  <si>
    <t>500189</t>
  </si>
  <si>
    <t>VI22002438</t>
  </si>
  <si>
    <t>22007260</t>
  </si>
  <si>
    <t>500187</t>
  </si>
  <si>
    <t>VI22002102</t>
  </si>
  <si>
    <t>22006139</t>
  </si>
  <si>
    <t>1068</t>
  </si>
  <si>
    <t>VI22002244</t>
  </si>
  <si>
    <t>22006485</t>
  </si>
  <si>
    <t>500185</t>
  </si>
  <si>
    <t>VI22001951</t>
  </si>
  <si>
    <t>22005480</t>
  </si>
  <si>
    <t>3344</t>
  </si>
  <si>
    <t>VI22001719</t>
  </si>
  <si>
    <t>22004596</t>
  </si>
  <si>
    <t>4433</t>
  </si>
  <si>
    <t>22005612</t>
  </si>
  <si>
    <t>הנמזה</t>
  </si>
  <si>
    <t>22005277</t>
  </si>
  <si>
    <t>22004355</t>
  </si>
  <si>
    <t>22004354</t>
  </si>
  <si>
    <t>500183</t>
  </si>
  <si>
    <t>VI22001447</t>
  </si>
  <si>
    <t>22004140</t>
  </si>
  <si>
    <t>2022092263</t>
  </si>
  <si>
    <t>VI22001845</t>
  </si>
  <si>
    <t>22005236</t>
  </si>
  <si>
    <t>3215</t>
  </si>
  <si>
    <t>VI22001862</t>
  </si>
  <si>
    <t>22005281</t>
  </si>
  <si>
    <t>500181</t>
  </si>
  <si>
    <t>VI22001207</t>
  </si>
  <si>
    <t>22003244</t>
  </si>
  <si>
    <t>500179</t>
  </si>
  <si>
    <t>VI22000912</t>
  </si>
  <si>
    <t>22002595</t>
  </si>
  <si>
    <t>500177</t>
  </si>
  <si>
    <t>VI22000715</t>
  </si>
  <si>
    <t>22002084</t>
  </si>
  <si>
    <t>500173</t>
  </si>
  <si>
    <t>VI22000553</t>
  </si>
  <si>
    <t>22001276</t>
  </si>
  <si>
    <t>500167</t>
  </si>
  <si>
    <t>VI22000202</t>
  </si>
  <si>
    <t>22000711</t>
  </si>
  <si>
    <t>40057</t>
  </si>
  <si>
    <t>22001270</t>
  </si>
  <si>
    <t>22000703</t>
  </si>
  <si>
    <t>22001269</t>
  </si>
  <si>
    <t>500163</t>
  </si>
  <si>
    <t>VI22000074</t>
  </si>
  <si>
    <t>22000239</t>
  </si>
  <si>
    <t>22000167</t>
  </si>
  <si>
    <t>INBE010025963</t>
  </si>
  <si>
    <t>VI22002569</t>
  </si>
  <si>
    <t>22008083</t>
  </si>
  <si>
    <t>22007493</t>
  </si>
  <si>
    <t>INBE010024009</t>
  </si>
  <si>
    <t>VI22002394</t>
  </si>
  <si>
    <t>22007214</t>
  </si>
  <si>
    <t>22005633</t>
  </si>
  <si>
    <t>22001101</t>
  </si>
  <si>
    <t>2550657</t>
  </si>
  <si>
    <t>VI22001743</t>
  </si>
  <si>
    <t>22004619</t>
  </si>
  <si>
    <t>40383</t>
  </si>
  <si>
    <t>22009139</t>
  </si>
  <si>
    <t>60356</t>
  </si>
  <si>
    <t>VI22002732</t>
  </si>
  <si>
    <t>22008780</t>
  </si>
  <si>
    <t>5052168358</t>
  </si>
  <si>
    <t>VI22002551</t>
  </si>
  <si>
    <t>22008065</t>
  </si>
  <si>
    <t>40370</t>
  </si>
  <si>
    <t>22009050</t>
  </si>
  <si>
    <t>22008116</t>
  </si>
  <si>
    <t>60349</t>
  </si>
  <si>
    <t>VI22002500</t>
  </si>
  <si>
    <t>22007501</t>
  </si>
  <si>
    <t>40364</t>
  </si>
  <si>
    <t>22008334</t>
  </si>
  <si>
    <t>22007148</t>
  </si>
  <si>
    <t>60340</t>
  </si>
  <si>
    <t>VI22002333</t>
  </si>
  <si>
    <t>22007072</t>
  </si>
  <si>
    <t>60339</t>
  </si>
  <si>
    <t>VI22002332</t>
  </si>
  <si>
    <t>22007071</t>
  </si>
  <si>
    <t>40357</t>
  </si>
  <si>
    <t>22007492</t>
  </si>
  <si>
    <t>40356</t>
  </si>
  <si>
    <t>22007490</t>
  </si>
  <si>
    <t>11241</t>
  </si>
  <si>
    <t>VI22002344</t>
  </si>
  <si>
    <t>22007159</t>
  </si>
  <si>
    <t>22006473</t>
  </si>
  <si>
    <t>22006467</t>
  </si>
  <si>
    <t>40345</t>
  </si>
  <si>
    <t>22006468</t>
  </si>
  <si>
    <t>22005802</t>
  </si>
  <si>
    <t>60332</t>
  </si>
  <si>
    <t>VI22002140</t>
  </si>
  <si>
    <t>22006222</t>
  </si>
  <si>
    <t>22006469</t>
  </si>
  <si>
    <t>22005630</t>
  </si>
  <si>
    <t>40332</t>
  </si>
  <si>
    <t>22004705</t>
  </si>
  <si>
    <t>22004353</t>
  </si>
  <si>
    <t>60328</t>
  </si>
  <si>
    <t>VI22001747</t>
  </si>
  <si>
    <t>22004623</t>
  </si>
  <si>
    <t>60316</t>
  </si>
  <si>
    <t>VI22001521</t>
  </si>
  <si>
    <t>22004216</t>
  </si>
  <si>
    <t>11201</t>
  </si>
  <si>
    <t>VI22001486</t>
  </si>
  <si>
    <t>22004179</t>
  </si>
  <si>
    <t>0667</t>
  </si>
  <si>
    <t>VI22001514</t>
  </si>
  <si>
    <t>22004207</t>
  </si>
  <si>
    <t>VI22001434</t>
  </si>
  <si>
    <t>22004127</t>
  </si>
  <si>
    <t>40323</t>
  </si>
  <si>
    <t>22004706</t>
  </si>
  <si>
    <t>60301</t>
  </si>
  <si>
    <t>VI22001181</t>
  </si>
  <si>
    <t>22003219</t>
  </si>
  <si>
    <t>40307</t>
  </si>
  <si>
    <t>22003072</t>
  </si>
  <si>
    <t>22003760</t>
  </si>
  <si>
    <t>22002688</t>
  </si>
  <si>
    <t>40299</t>
  </si>
  <si>
    <t>22002011</t>
  </si>
  <si>
    <t>40283</t>
  </si>
  <si>
    <t>22001330</t>
  </si>
  <si>
    <t>40273</t>
  </si>
  <si>
    <t>22000966</t>
  </si>
  <si>
    <t>60255</t>
  </si>
  <si>
    <t>VI22000189</t>
  </si>
  <si>
    <t>22000593</t>
  </si>
  <si>
    <t>60244</t>
  </si>
  <si>
    <t>VI22000186</t>
  </si>
  <si>
    <t>22000589</t>
  </si>
  <si>
    <t>25693</t>
  </si>
  <si>
    <t>VI22002327</t>
  </si>
  <si>
    <t>22007066</t>
  </si>
  <si>
    <t>25669</t>
  </si>
  <si>
    <t>VI22002114</t>
  </si>
  <si>
    <t>22006151</t>
  </si>
  <si>
    <t>25659</t>
  </si>
  <si>
    <t>VI22001945</t>
  </si>
  <si>
    <t>22005474</t>
  </si>
  <si>
    <t>38003241</t>
  </si>
  <si>
    <t>VI22000950</t>
  </si>
  <si>
    <t>22004743</t>
  </si>
  <si>
    <t>25623</t>
  </si>
  <si>
    <t>VI22001354</t>
  </si>
  <si>
    <t>22003489</t>
  </si>
  <si>
    <t>22003404</t>
  </si>
  <si>
    <t>22002757</t>
  </si>
  <si>
    <t>25579</t>
  </si>
  <si>
    <t>VI22001367</t>
  </si>
  <si>
    <t>22003502</t>
  </si>
  <si>
    <t>38003057</t>
  </si>
  <si>
    <t>VI21002309</t>
  </si>
  <si>
    <t>22002257</t>
  </si>
  <si>
    <t>22001413</t>
  </si>
  <si>
    <t>22001005</t>
  </si>
  <si>
    <t>22000373</t>
  </si>
  <si>
    <t>11702</t>
  </si>
  <si>
    <t>VI22001087</t>
  </si>
  <si>
    <t>22009204</t>
  </si>
  <si>
    <t>11580</t>
  </si>
  <si>
    <t>VI22001086</t>
  </si>
  <si>
    <t>22009203</t>
  </si>
  <si>
    <t>9723182</t>
  </si>
  <si>
    <t>VI22002691</t>
  </si>
  <si>
    <t>22008253</t>
  </si>
  <si>
    <t>22008400</t>
  </si>
  <si>
    <t>22008399</t>
  </si>
  <si>
    <t>9533685</t>
  </si>
  <si>
    <t>VI22002690</t>
  </si>
  <si>
    <t>22008252</t>
  </si>
  <si>
    <t>9331925</t>
  </si>
  <si>
    <t>VI22002689</t>
  </si>
  <si>
    <t>22008251</t>
  </si>
  <si>
    <t>9165024</t>
  </si>
  <si>
    <t>VI22002688</t>
  </si>
  <si>
    <t>22008250</t>
  </si>
  <si>
    <t>22007457</t>
  </si>
  <si>
    <t>22007456</t>
  </si>
  <si>
    <t>22006527</t>
  </si>
  <si>
    <t>22006526</t>
  </si>
  <si>
    <t>22005679</t>
  </si>
  <si>
    <t>22005678</t>
  </si>
  <si>
    <t>9050665</t>
  </si>
  <si>
    <t>VI22001767</t>
  </si>
  <si>
    <t>22004642</t>
  </si>
  <si>
    <t>9022279</t>
  </si>
  <si>
    <t>VI22001789</t>
  </si>
  <si>
    <t>22004665</t>
  </si>
  <si>
    <t>22004745</t>
  </si>
  <si>
    <t>22004744</t>
  </si>
  <si>
    <t>8870485</t>
  </si>
  <si>
    <t>VI22001642</t>
  </si>
  <si>
    <t>22004474</t>
  </si>
  <si>
    <t>22003405</t>
  </si>
  <si>
    <t>8731670</t>
  </si>
  <si>
    <t>VI22001242</t>
  </si>
  <si>
    <t>22003279</t>
  </si>
  <si>
    <t>22003125</t>
  </si>
  <si>
    <t>22003367</t>
  </si>
  <si>
    <t>22003363</t>
  </si>
  <si>
    <t>8450134</t>
  </si>
  <si>
    <t>VI22000836</t>
  </si>
  <si>
    <t>22002205</t>
  </si>
  <si>
    <t>8179050</t>
  </si>
  <si>
    <t>VI22000307</t>
  </si>
  <si>
    <t>22000816</t>
  </si>
  <si>
    <t>8026945</t>
  </si>
  <si>
    <t>VI22000114</t>
  </si>
  <si>
    <t>22000280</t>
  </si>
  <si>
    <t>22009168</t>
  </si>
  <si>
    <t>22008319</t>
  </si>
  <si>
    <t>INVAWSIL64121</t>
  </si>
  <si>
    <t>VI22002606</t>
  </si>
  <si>
    <t>22008138</t>
  </si>
  <si>
    <t>INVAWSIL63913</t>
  </si>
  <si>
    <t>VI22002567</t>
  </si>
  <si>
    <t>22008081</t>
  </si>
  <si>
    <t>EUINIL22-456830</t>
  </si>
  <si>
    <t>VI22002651</t>
  </si>
  <si>
    <t>22008183</t>
  </si>
  <si>
    <t>INVAWSIL63567</t>
  </si>
  <si>
    <t>VI22002536</t>
  </si>
  <si>
    <t>22007561</t>
  </si>
  <si>
    <t>22007563</t>
  </si>
  <si>
    <t>22007252</t>
  </si>
  <si>
    <t>EUINIL22-407445</t>
  </si>
  <si>
    <t>VI22002166</t>
  </si>
  <si>
    <t>22006371</t>
  </si>
  <si>
    <t>22006466</t>
  </si>
  <si>
    <t>INVAWSIL62734</t>
  </si>
  <si>
    <t>VI22002151</t>
  </si>
  <si>
    <t>22006356</t>
  </si>
  <si>
    <t>INVAWSIL62859</t>
  </si>
  <si>
    <t>VI22002150</t>
  </si>
  <si>
    <t>22006355</t>
  </si>
  <si>
    <t>EUINIL22-367840</t>
  </si>
  <si>
    <t>VI22001955</t>
  </si>
  <si>
    <t>22005484</t>
  </si>
  <si>
    <t>22005761</t>
  </si>
  <si>
    <t>22005570</t>
  </si>
  <si>
    <t>INVAWSIL62150</t>
  </si>
  <si>
    <t>VI22001964</t>
  </si>
  <si>
    <t>22005493</t>
  </si>
  <si>
    <t>22004613</t>
  </si>
  <si>
    <t>22005161</t>
  </si>
  <si>
    <t>INVAWSIL61923</t>
  </si>
  <si>
    <t>22004393</t>
  </si>
  <si>
    <t>INVAWSIL61643</t>
  </si>
  <si>
    <t>VI22001531</t>
  </si>
  <si>
    <t>22004226</t>
  </si>
  <si>
    <t>AWSIL61320</t>
  </si>
  <si>
    <t>VI22001581</t>
  </si>
  <si>
    <t>22004413</t>
  </si>
  <si>
    <t>22004060</t>
  </si>
  <si>
    <t>22004059</t>
  </si>
  <si>
    <t>22004058</t>
  </si>
  <si>
    <t>EUINIL22-279454</t>
  </si>
  <si>
    <t>VI22001293</t>
  </si>
  <si>
    <t>22003330</t>
  </si>
  <si>
    <t>VI22001183</t>
  </si>
  <si>
    <t>22003221</t>
  </si>
  <si>
    <t>22003259</t>
  </si>
  <si>
    <t>1048279109</t>
  </si>
  <si>
    <t>VI22001373</t>
  </si>
  <si>
    <t>22003729</t>
  </si>
  <si>
    <t>22002793</t>
  </si>
  <si>
    <t>AWSIL60663</t>
  </si>
  <si>
    <t>VI22000911</t>
  </si>
  <si>
    <t>22002594</t>
  </si>
  <si>
    <t>AWSIL60753</t>
  </si>
  <si>
    <t>VI22000910</t>
  </si>
  <si>
    <t>22002593</t>
  </si>
  <si>
    <t>1018130665</t>
  </si>
  <si>
    <t>VI22001372</t>
  </si>
  <si>
    <t>22003728</t>
  </si>
  <si>
    <t>AWSIL59996</t>
  </si>
  <si>
    <t>VI22000895</t>
  </si>
  <si>
    <t>22002578</t>
  </si>
  <si>
    <t>22004057</t>
  </si>
  <si>
    <t>SIL60199</t>
  </si>
  <si>
    <t>VI22000875</t>
  </si>
  <si>
    <t>22002284</t>
  </si>
  <si>
    <t>EUINIL22-193246</t>
  </si>
  <si>
    <t>VI22000762</t>
  </si>
  <si>
    <t>22002131</t>
  </si>
  <si>
    <t>22001448</t>
  </si>
  <si>
    <t>22001437</t>
  </si>
  <si>
    <t>22001066</t>
  </si>
  <si>
    <t>SIL59177</t>
  </si>
  <si>
    <t>VI22000505</t>
  </si>
  <si>
    <t>22001108</t>
  </si>
  <si>
    <t>22000988</t>
  </si>
  <si>
    <t>EUINIL22-91468</t>
  </si>
  <si>
    <t>VI22000377</t>
  </si>
  <si>
    <t>22000887</t>
  </si>
  <si>
    <t>22000559</t>
  </si>
  <si>
    <t>EUINIL22-73242</t>
  </si>
  <si>
    <t>VI22000064</t>
  </si>
  <si>
    <t>22000225</t>
  </si>
  <si>
    <t>AWSIL58613</t>
  </si>
  <si>
    <t>VI22000063</t>
  </si>
  <si>
    <t>22000224</t>
  </si>
  <si>
    <t>3679</t>
  </si>
  <si>
    <t>VI22002338</t>
  </si>
  <si>
    <t>22009202</t>
  </si>
  <si>
    <t>38003409</t>
  </si>
  <si>
    <t>VI22002232</t>
  </si>
  <si>
    <t>22008398</t>
  </si>
  <si>
    <t>3824</t>
  </si>
  <si>
    <t>VI22002496</t>
  </si>
  <si>
    <t>22007497</t>
  </si>
  <si>
    <t>7251</t>
  </si>
  <si>
    <t>22007412</t>
  </si>
  <si>
    <t>22007455</t>
  </si>
  <si>
    <t>22007411</t>
  </si>
  <si>
    <t>22006525</t>
  </si>
  <si>
    <t>2022-60</t>
  </si>
  <si>
    <t>VI22002122</t>
  </si>
  <si>
    <t>22006177</t>
  </si>
  <si>
    <t>0000156</t>
  </si>
  <si>
    <t>VI22002010</t>
  </si>
  <si>
    <t>22005565</t>
  </si>
  <si>
    <t>8615</t>
  </si>
  <si>
    <t>VI22001923</t>
  </si>
  <si>
    <t>22005421</t>
  </si>
  <si>
    <t>22006493</t>
  </si>
  <si>
    <t>5243</t>
  </si>
  <si>
    <t>VI22001927</t>
  </si>
  <si>
    <t>22005425</t>
  </si>
  <si>
    <t>SF2022036062D54F</t>
  </si>
  <si>
    <t>VI22001509</t>
  </si>
  <si>
    <t>22004202</t>
  </si>
  <si>
    <t>22000295</t>
  </si>
  <si>
    <t>Quay 7-12.22</t>
  </si>
  <si>
    <t>22009711</t>
  </si>
  <si>
    <t>43100A28-0026</t>
  </si>
  <si>
    <t>VI22003373</t>
  </si>
  <si>
    <t>22009710</t>
  </si>
  <si>
    <t>43100A28-0027</t>
  </si>
  <si>
    <t>VI22003372</t>
  </si>
  <si>
    <t>22009709</t>
  </si>
  <si>
    <t>2FC95FEB-0035</t>
  </si>
  <si>
    <t>VI22003371</t>
  </si>
  <si>
    <t>22009708</t>
  </si>
  <si>
    <t>43100A28-0028</t>
  </si>
  <si>
    <t>VI22003370</t>
  </si>
  <si>
    <t>22009707</t>
  </si>
  <si>
    <t>101044</t>
  </si>
  <si>
    <t>VI22003310</t>
  </si>
  <si>
    <t>22009631</t>
  </si>
  <si>
    <t>SOCZ5554689</t>
  </si>
  <si>
    <t>VI22002187</t>
  </si>
  <si>
    <t>22009201</t>
  </si>
  <si>
    <t>INVIL2427</t>
  </si>
  <si>
    <t>VI22002789</t>
  </si>
  <si>
    <t>22009200</t>
  </si>
  <si>
    <t>IN224000017</t>
  </si>
  <si>
    <t>VI22002572</t>
  </si>
  <si>
    <t>22009199</t>
  </si>
  <si>
    <t>100001</t>
  </si>
  <si>
    <t>VI22000326</t>
  </si>
  <si>
    <t>22009198</t>
  </si>
  <si>
    <t>4266</t>
  </si>
  <si>
    <t>VI21002301</t>
  </si>
  <si>
    <t>22009197</t>
  </si>
  <si>
    <t>22008397</t>
  </si>
  <si>
    <t>22008396</t>
  </si>
  <si>
    <t>22008395</t>
  </si>
  <si>
    <t>22008394</t>
  </si>
  <si>
    <t>CI085892</t>
  </si>
  <si>
    <t>VI22002727</t>
  </si>
  <si>
    <t>22008445</t>
  </si>
  <si>
    <t>CI092967</t>
  </si>
  <si>
    <t>VI22002726</t>
  </si>
  <si>
    <t>22008444</t>
  </si>
  <si>
    <t>CI081514</t>
  </si>
  <si>
    <t>VI22002725</t>
  </si>
  <si>
    <t>22008443</t>
  </si>
  <si>
    <t>22008361</t>
  </si>
  <si>
    <t>22008359</t>
  </si>
  <si>
    <t>INVCZ5261000</t>
  </si>
  <si>
    <t>VI22002624</t>
  </si>
  <si>
    <t>22008156</t>
  </si>
  <si>
    <t>201917655</t>
  </si>
  <si>
    <t>VI22002240</t>
  </si>
  <si>
    <t>22007454</t>
  </si>
  <si>
    <t>22007453</t>
  </si>
  <si>
    <t>22007452</t>
  </si>
  <si>
    <t>22006524</t>
  </si>
  <si>
    <t>22006523</t>
  </si>
  <si>
    <t>AT197776112</t>
  </si>
  <si>
    <t>VI22001877</t>
  </si>
  <si>
    <t>22006522</t>
  </si>
  <si>
    <t>351513042</t>
  </si>
  <si>
    <t>VI22002193</t>
  </si>
  <si>
    <t>22006398</t>
  </si>
  <si>
    <t>in_1Lkllt2OoNF1T</t>
  </si>
  <si>
    <t>VI22002082</t>
  </si>
  <si>
    <t>22006119</t>
  </si>
  <si>
    <t>3E3D80</t>
  </si>
  <si>
    <t>VI22002062</t>
  </si>
  <si>
    <t>22005775</t>
  </si>
  <si>
    <t>INIL1770317</t>
  </si>
  <si>
    <t>VI22002121</t>
  </si>
  <si>
    <t>22006176</t>
  </si>
  <si>
    <t>in_1LhvtH2OoNF1T</t>
  </si>
  <si>
    <t>VI22002083</t>
  </si>
  <si>
    <t>22006120</t>
  </si>
  <si>
    <t>in_1KT4qG200NF1T</t>
  </si>
  <si>
    <t>VI22002093</t>
  </si>
  <si>
    <t>22006130</t>
  </si>
  <si>
    <t>in_1LDTyG2OoNF1T</t>
  </si>
  <si>
    <t>VI22002090</t>
  </si>
  <si>
    <t>22006127</t>
  </si>
  <si>
    <t>in_1KoSwi2OoNF1T</t>
  </si>
  <si>
    <t>VI22002088</t>
  </si>
  <si>
    <t>22006125</t>
  </si>
  <si>
    <t>in_1KdEB920oNF1T</t>
  </si>
  <si>
    <t>VI22002087</t>
  </si>
  <si>
    <t>22006124</t>
  </si>
  <si>
    <t>in_1LAa0u2OoNF1T</t>
  </si>
  <si>
    <t>VI22002086</t>
  </si>
  <si>
    <t>22006123</t>
  </si>
  <si>
    <t>in_1KHq4E2OoNF1T</t>
  </si>
  <si>
    <t>VI22002084</t>
  </si>
  <si>
    <t>22006121</t>
  </si>
  <si>
    <t>22005677</t>
  </si>
  <si>
    <t>22005676</t>
  </si>
  <si>
    <t>22005675</t>
  </si>
  <si>
    <t>CI107287</t>
  </si>
  <si>
    <t>VI22001976</t>
  </si>
  <si>
    <t>22005506</t>
  </si>
  <si>
    <t>343027072</t>
  </si>
  <si>
    <t>VI22001879</t>
  </si>
  <si>
    <t>22005322</t>
  </si>
  <si>
    <t>INVCZ5208648</t>
  </si>
  <si>
    <t>VI22001763</t>
  </si>
  <si>
    <t>22004638</t>
  </si>
  <si>
    <t>INV-370B9B</t>
  </si>
  <si>
    <t>VI22001761</t>
  </si>
  <si>
    <t>22004636</t>
  </si>
  <si>
    <t>5FD74437-0024</t>
  </si>
  <si>
    <t>VI22001785</t>
  </si>
  <si>
    <t>22004661</t>
  </si>
  <si>
    <t>9B0F73EC0002</t>
  </si>
  <si>
    <t>VI22001795</t>
  </si>
  <si>
    <t>22004671</t>
  </si>
  <si>
    <t>9B0F73EC-0002</t>
  </si>
  <si>
    <t>VI22001791</t>
  </si>
  <si>
    <t>22004667</t>
  </si>
  <si>
    <t>AC63CE86-0002</t>
  </si>
  <si>
    <t>VI22001587</t>
  </si>
  <si>
    <t>22004419</t>
  </si>
  <si>
    <t>CH3LUARREQSQ431H</t>
  </si>
  <si>
    <t>VI22001830</t>
  </si>
  <si>
    <t>22005221</t>
  </si>
  <si>
    <t>CH_3LZFCWEQSQ431</t>
  </si>
  <si>
    <t>VI22001850</t>
  </si>
  <si>
    <t>22005241</t>
  </si>
  <si>
    <t>CH3LSP5BEQSQ43IH</t>
  </si>
  <si>
    <t>VI22001849</t>
  </si>
  <si>
    <t>22005240</t>
  </si>
  <si>
    <t>INVCZ5139105</t>
  </si>
  <si>
    <t>VI22001731</t>
  </si>
  <si>
    <t>22004608</t>
  </si>
  <si>
    <t>22004742</t>
  </si>
  <si>
    <t>22004741</t>
  </si>
  <si>
    <t>SQ43IHHX1CCWYI3Z</t>
  </si>
  <si>
    <t>VI22001778</t>
  </si>
  <si>
    <t>22004653</t>
  </si>
  <si>
    <t>CI101468</t>
  </si>
  <si>
    <t>VI22001482</t>
  </si>
  <si>
    <t>22004175</t>
  </si>
  <si>
    <t>193700963</t>
  </si>
  <si>
    <t>VI22001775</t>
  </si>
  <si>
    <t>22004650</t>
  </si>
  <si>
    <t>335746942</t>
  </si>
  <si>
    <t>VI22001824</t>
  </si>
  <si>
    <t>22005215</t>
  </si>
  <si>
    <t>IN224000024</t>
  </si>
  <si>
    <t>VI22001552</t>
  </si>
  <si>
    <t>22004384</t>
  </si>
  <si>
    <t>A21F04</t>
  </si>
  <si>
    <t>VI22001745</t>
  </si>
  <si>
    <t>22004621</t>
  </si>
  <si>
    <t>INVCZ5089865</t>
  </si>
  <si>
    <t>VI22001519</t>
  </si>
  <si>
    <t>22004214</t>
  </si>
  <si>
    <t>SQ431HHX13WAPOFA</t>
  </si>
  <si>
    <t>VI22001464</t>
  </si>
  <si>
    <t>22004157</t>
  </si>
  <si>
    <t>5FD74437-0023</t>
  </si>
  <si>
    <t>VI22001579</t>
  </si>
  <si>
    <t>22004411</t>
  </si>
  <si>
    <t>INVCZ5069407</t>
  </si>
  <si>
    <t>VI22001649</t>
  </si>
  <si>
    <t>22004481</t>
  </si>
  <si>
    <t>SQ431HHX1U3KZZOA</t>
  </si>
  <si>
    <t>VI22001601</t>
  </si>
  <si>
    <t>22004433</t>
  </si>
  <si>
    <t>SQ43IHHX1DFKX6M9</t>
  </si>
  <si>
    <t>VI22001598</t>
  </si>
  <si>
    <t>22004430</t>
  </si>
  <si>
    <t>22003403</t>
  </si>
  <si>
    <t>22003402</t>
  </si>
  <si>
    <t>095794</t>
  </si>
  <si>
    <t>VI22001188</t>
  </si>
  <si>
    <t>22003226</t>
  </si>
  <si>
    <t>189662467</t>
  </si>
  <si>
    <t>VI22001284</t>
  </si>
  <si>
    <t>22003321</t>
  </si>
  <si>
    <t>oNF1TIf0lxcaLLST</t>
  </si>
  <si>
    <t>VI22001273</t>
  </si>
  <si>
    <t>22003310</t>
  </si>
  <si>
    <t>B06140</t>
  </si>
  <si>
    <t>VI22001259</t>
  </si>
  <si>
    <t>22003296</t>
  </si>
  <si>
    <t>oNF1TIf0baOlOdaB</t>
  </si>
  <si>
    <t>VI22001246</t>
  </si>
  <si>
    <t>22003283</t>
  </si>
  <si>
    <t>5FD74437-0022</t>
  </si>
  <si>
    <t>VI22001245</t>
  </si>
  <si>
    <t>22003282</t>
  </si>
  <si>
    <t>SQ43IHHX0D1KSUH1</t>
  </si>
  <si>
    <t>VI22001221</t>
  </si>
  <si>
    <t>22003258</t>
  </si>
  <si>
    <t>22002756</t>
  </si>
  <si>
    <t>22002755</t>
  </si>
  <si>
    <t>185797742</t>
  </si>
  <si>
    <t>VI22001201</t>
  </si>
  <si>
    <t>22003238</t>
  </si>
  <si>
    <t>oNF1TIfOZDVEnpCQ</t>
  </si>
  <si>
    <t>VI22001190</t>
  </si>
  <si>
    <t>22003228</t>
  </si>
  <si>
    <t>oNF1TIf0JcKkvi2C</t>
  </si>
  <si>
    <t>VI22001189</t>
  </si>
  <si>
    <t>22003227</t>
  </si>
  <si>
    <t>8C32E3</t>
  </si>
  <si>
    <t>VI22000931</t>
  </si>
  <si>
    <t>22002614</t>
  </si>
  <si>
    <t>5FD74437-0021</t>
  </si>
  <si>
    <t>VI22000968</t>
  </si>
  <si>
    <t>22002652</t>
  </si>
  <si>
    <t>0NF1TiforVdn8BIN</t>
  </si>
  <si>
    <t>VI22000961</t>
  </si>
  <si>
    <t>22002644</t>
  </si>
  <si>
    <t>3KV36NEQSQ43IHHX</t>
  </si>
  <si>
    <t>VI22000988</t>
  </si>
  <si>
    <t>22002672</t>
  </si>
  <si>
    <t>WAY-4447</t>
  </si>
  <si>
    <t>VI22001323</t>
  </si>
  <si>
    <t>22003360</t>
  </si>
  <si>
    <t>22002256</t>
  </si>
  <si>
    <t>22002255</t>
  </si>
  <si>
    <t>181943184</t>
  </si>
  <si>
    <t>VI22000651</t>
  </si>
  <si>
    <t>22002020</t>
  </si>
  <si>
    <t>0NF1T1f04VHvIXb1</t>
  </si>
  <si>
    <t>VI22000674</t>
  </si>
  <si>
    <t>22002043</t>
  </si>
  <si>
    <t>w200NF1T1f04Yzom</t>
  </si>
  <si>
    <t>VI22000673</t>
  </si>
  <si>
    <t>22002042</t>
  </si>
  <si>
    <t>243A17</t>
  </si>
  <si>
    <t>VI22000676</t>
  </si>
  <si>
    <t>22002045</t>
  </si>
  <si>
    <t>0NF1T1foVc1nlXjY</t>
  </si>
  <si>
    <t>VI22000811</t>
  </si>
  <si>
    <t>22002180</t>
  </si>
  <si>
    <t>5FD74437-0020</t>
  </si>
  <si>
    <t>VI22000814</t>
  </si>
  <si>
    <t>22002183</t>
  </si>
  <si>
    <t>22001412</t>
  </si>
  <si>
    <t>22001411</t>
  </si>
  <si>
    <t>177999820</t>
  </si>
  <si>
    <t>VI22000457</t>
  </si>
  <si>
    <t>22001039</t>
  </si>
  <si>
    <t>01/152110</t>
  </si>
  <si>
    <t>VI22000559</t>
  </si>
  <si>
    <t>22001282</t>
  </si>
  <si>
    <t>DK-1005994</t>
  </si>
  <si>
    <t>VI22000475</t>
  </si>
  <si>
    <t>22001057</t>
  </si>
  <si>
    <t>0NF1TIFOJUMSRKmX</t>
  </si>
  <si>
    <t>VI22000473</t>
  </si>
  <si>
    <t>22001055</t>
  </si>
  <si>
    <t>C5A554</t>
  </si>
  <si>
    <t>VI22000476</t>
  </si>
  <si>
    <t>22001058</t>
  </si>
  <si>
    <t>5FD74437-0019</t>
  </si>
  <si>
    <t>VI22000520</t>
  </si>
  <si>
    <t>22001123</t>
  </si>
  <si>
    <t>0NF1T1f020HR1chr</t>
  </si>
  <si>
    <t>VI22000510</t>
  </si>
  <si>
    <t>22001113</t>
  </si>
  <si>
    <t>SQ43IHHX1LD8BNGO</t>
  </si>
  <si>
    <t>VI22000598</t>
  </si>
  <si>
    <t>22001321</t>
  </si>
  <si>
    <t>22001004</t>
  </si>
  <si>
    <t>22001003</t>
  </si>
  <si>
    <t>22000846</t>
  </si>
  <si>
    <t>270222</t>
  </si>
  <si>
    <t>VI22000382</t>
  </si>
  <si>
    <t>22000892</t>
  </si>
  <si>
    <t>173999633</t>
  </si>
  <si>
    <t>VI22000214</t>
  </si>
  <si>
    <t>22000723</t>
  </si>
  <si>
    <t>0NF1TIFOkFu28yAC</t>
  </si>
  <si>
    <t>VI22000225</t>
  </si>
  <si>
    <t>22000734</t>
  </si>
  <si>
    <t>0NF1Tifo2LWkexid</t>
  </si>
  <si>
    <t>VI22000224</t>
  </si>
  <si>
    <t>22000733</t>
  </si>
  <si>
    <t>7731F5</t>
  </si>
  <si>
    <t>VI22000260</t>
  </si>
  <si>
    <t>22000769</t>
  </si>
  <si>
    <t>47171</t>
  </si>
  <si>
    <t>VI22000363</t>
  </si>
  <si>
    <t>22000873</t>
  </si>
  <si>
    <t>0NF1Tlfo2nJgkSG3</t>
  </si>
  <si>
    <t>VI22000291</t>
  </si>
  <si>
    <t>22000800</t>
  </si>
  <si>
    <t>5FD74437-0018</t>
  </si>
  <si>
    <t>VI22000290</t>
  </si>
  <si>
    <t>22000799</t>
  </si>
  <si>
    <t>HLH2VSQ</t>
  </si>
  <si>
    <t>VI22000436</t>
  </si>
  <si>
    <t>22001018</t>
  </si>
  <si>
    <t>SQ43IHHX033QTCC4</t>
  </si>
  <si>
    <t>VI22000318</t>
  </si>
  <si>
    <t>22000827</t>
  </si>
  <si>
    <t>SQ431HHX13FP3HKP</t>
  </si>
  <si>
    <t>VI22000139</t>
  </si>
  <si>
    <t>22000305</t>
  </si>
  <si>
    <t>22000585</t>
  </si>
  <si>
    <t>22000372</t>
  </si>
  <si>
    <t>170087759</t>
  </si>
  <si>
    <t>VI22000028</t>
  </si>
  <si>
    <t>22000186</t>
  </si>
  <si>
    <t>316222</t>
  </si>
  <si>
    <t>VI22000026</t>
  </si>
  <si>
    <t>22000184</t>
  </si>
  <si>
    <t>MoTrwc</t>
  </si>
  <si>
    <t>VI22000053</t>
  </si>
  <si>
    <t>22000214</t>
  </si>
  <si>
    <t>0NF1T1f09nBOBTKV</t>
  </si>
  <si>
    <t>VI22000050</t>
  </si>
  <si>
    <t>22000211</t>
  </si>
  <si>
    <t>68760</t>
  </si>
  <si>
    <t>VI22000055</t>
  </si>
  <si>
    <t>22000216</t>
  </si>
  <si>
    <t>5FD74437-0017</t>
  </si>
  <si>
    <t>VI22000087</t>
  </si>
  <si>
    <t>22000253</t>
  </si>
  <si>
    <t>0NF1T1fOrDs2TpNz</t>
  </si>
  <si>
    <t>VI22000085</t>
  </si>
  <si>
    <t>22000251</t>
  </si>
  <si>
    <t>8529037</t>
  </si>
  <si>
    <t>VI22002641</t>
  </si>
  <si>
    <t>22008173</t>
  </si>
  <si>
    <t>9024704</t>
  </si>
  <si>
    <t>22008190</t>
  </si>
  <si>
    <t>22008189</t>
  </si>
  <si>
    <t>7571934</t>
  </si>
  <si>
    <t>VI22002573</t>
  </si>
  <si>
    <t>22008087</t>
  </si>
  <si>
    <t>8057628</t>
  </si>
  <si>
    <t>VI22002571</t>
  </si>
  <si>
    <t>22008085</t>
  </si>
  <si>
    <t>7571912</t>
  </si>
  <si>
    <t>VI22002570</t>
  </si>
  <si>
    <t>22008084</t>
  </si>
  <si>
    <t>7942141644</t>
  </si>
  <si>
    <t>VI22002390</t>
  </si>
  <si>
    <t>22007208</t>
  </si>
  <si>
    <t>7916736013</t>
  </si>
  <si>
    <t>VI22002389</t>
  </si>
  <si>
    <t>22007207</t>
  </si>
  <si>
    <t>7841140773</t>
  </si>
  <si>
    <t>VI22002384</t>
  </si>
  <si>
    <t>22007202</t>
  </si>
  <si>
    <t>7766151013</t>
  </si>
  <si>
    <t>VI22002383</t>
  </si>
  <si>
    <t>22007201</t>
  </si>
  <si>
    <t>7604843543</t>
  </si>
  <si>
    <t>VI22002382</t>
  </si>
  <si>
    <t>22007200</t>
  </si>
  <si>
    <t>7514192833</t>
  </si>
  <si>
    <t>VI22002381</t>
  </si>
  <si>
    <t>22007199</t>
  </si>
  <si>
    <t>INV197392</t>
  </si>
  <si>
    <t>VI22001580</t>
  </si>
  <si>
    <t>22004412</t>
  </si>
  <si>
    <t>373565</t>
  </si>
  <si>
    <t>VI22002365</t>
  </si>
  <si>
    <t>22007183</t>
  </si>
  <si>
    <t>372601</t>
  </si>
  <si>
    <t>VI22002364</t>
  </si>
  <si>
    <t>22007182</t>
  </si>
  <si>
    <t>372596</t>
  </si>
  <si>
    <t>VI22002363</t>
  </si>
  <si>
    <t>22007181</t>
  </si>
  <si>
    <t>213281</t>
  </si>
  <si>
    <t>VI22002362</t>
  </si>
  <si>
    <t>22007180</t>
  </si>
  <si>
    <t>2/70389</t>
  </si>
  <si>
    <t>VI22001880</t>
  </si>
  <si>
    <t>22005323</t>
  </si>
  <si>
    <t>2/69635</t>
  </si>
  <si>
    <t>VI22001530</t>
  </si>
  <si>
    <t>22004225</t>
  </si>
  <si>
    <t>37746</t>
  </si>
  <si>
    <t>VI22001512</t>
  </si>
  <si>
    <t>22004205</t>
  </si>
  <si>
    <t>2/68387</t>
  </si>
  <si>
    <t>VI22001847</t>
  </si>
  <si>
    <t>22005238</t>
  </si>
  <si>
    <t>58316</t>
  </si>
  <si>
    <t>VI22001522</t>
  </si>
  <si>
    <t>22004217</t>
  </si>
  <si>
    <t>5/30098</t>
  </si>
  <si>
    <t>VI22001535</t>
  </si>
  <si>
    <t>22004230</t>
  </si>
  <si>
    <t>246739596</t>
  </si>
  <si>
    <t>VI22001846</t>
  </si>
  <si>
    <t>22005237</t>
  </si>
  <si>
    <t>6310235928</t>
  </si>
  <si>
    <t>VI22001844</t>
  </si>
  <si>
    <t>22005235</t>
  </si>
  <si>
    <t>VI22001816</t>
  </si>
  <si>
    <t>22004764</t>
  </si>
  <si>
    <t>VI22001815</t>
  </si>
  <si>
    <t>22004762</t>
  </si>
  <si>
    <t>22004452</t>
  </si>
  <si>
    <t>4057</t>
  </si>
  <si>
    <t>VI22001619</t>
  </si>
  <si>
    <t>22004451</t>
  </si>
  <si>
    <t>22004444</t>
  </si>
  <si>
    <t>VI22001611</t>
  </si>
  <si>
    <t>22004443</t>
  </si>
  <si>
    <t>003715886</t>
  </si>
  <si>
    <t>VI22001608</t>
  </si>
  <si>
    <t>22004440</t>
  </si>
  <si>
    <t>VI22001600</t>
  </si>
  <si>
    <t>22004432</t>
  </si>
  <si>
    <t>10240334</t>
  </si>
  <si>
    <t>VI22001492</t>
  </si>
  <si>
    <t>22004185</t>
  </si>
  <si>
    <t>10240434</t>
  </si>
  <si>
    <t>VI22001490</t>
  </si>
  <si>
    <t>22004183</t>
  </si>
  <si>
    <t>INV2013641</t>
  </si>
  <si>
    <t>VI22001180</t>
  </si>
  <si>
    <t>22003218</t>
  </si>
  <si>
    <t>79841-2022-19917</t>
  </si>
  <si>
    <t>VI22001318</t>
  </si>
  <si>
    <t>22003355</t>
  </si>
  <si>
    <t>6508362</t>
  </si>
  <si>
    <t>VI22001317</t>
  </si>
  <si>
    <t>22003354</t>
  </si>
  <si>
    <t>AE80376435</t>
  </si>
  <si>
    <t>VI22001258</t>
  </si>
  <si>
    <t>22003295</t>
  </si>
  <si>
    <t>12484342</t>
  </si>
  <si>
    <t>VI22001257</t>
  </si>
  <si>
    <t>22003294</t>
  </si>
  <si>
    <t>4011082637</t>
  </si>
  <si>
    <t>VI22001079</t>
  </si>
  <si>
    <t>22003117</t>
  </si>
  <si>
    <t>106755384</t>
  </si>
  <si>
    <t>VI22001059</t>
  </si>
  <si>
    <t>22003097</t>
  </si>
  <si>
    <t>85/056435</t>
  </si>
  <si>
    <t>74-396216</t>
  </si>
  <si>
    <t>VI22000191</t>
  </si>
  <si>
    <t>22000595</t>
  </si>
  <si>
    <t>IN224000818</t>
  </si>
  <si>
    <t>VI22002788</t>
  </si>
  <si>
    <t>22009116</t>
  </si>
  <si>
    <t>SI220000063</t>
  </si>
  <si>
    <t>VI22000062</t>
  </si>
  <si>
    <t>22000223</t>
  </si>
  <si>
    <t>22338746</t>
  </si>
  <si>
    <t>VI22003381</t>
  </si>
  <si>
    <t>22009847</t>
  </si>
  <si>
    <t>913988D8-0007</t>
  </si>
  <si>
    <t>VI22003358</t>
  </si>
  <si>
    <t>22009656</t>
  </si>
  <si>
    <t>913988D8-0008</t>
  </si>
  <si>
    <t>VI22003357</t>
  </si>
  <si>
    <t>22009655</t>
  </si>
  <si>
    <t>913988D8-0009</t>
  </si>
  <si>
    <t>VI22003356</t>
  </si>
  <si>
    <t>22009654</t>
  </si>
  <si>
    <t>913988D8-0010</t>
  </si>
  <si>
    <t>VI22003355</t>
  </si>
  <si>
    <t>22009653</t>
  </si>
  <si>
    <t>913988D8-0011</t>
  </si>
  <si>
    <t>VI22003354</t>
  </si>
  <si>
    <t>22009652</t>
  </si>
  <si>
    <t>913988D8-0012</t>
  </si>
  <si>
    <t>VI22003353</t>
  </si>
  <si>
    <t>22009651</t>
  </si>
  <si>
    <t>913988D8-0013</t>
  </si>
  <si>
    <t>VI22003352</t>
  </si>
  <si>
    <t>22009650</t>
  </si>
  <si>
    <t>913988D8-0014</t>
  </si>
  <si>
    <t>VI22003351</t>
  </si>
  <si>
    <t>22009649</t>
  </si>
  <si>
    <t>913988D8-0015</t>
  </si>
  <si>
    <t>VI22003350</t>
  </si>
  <si>
    <t>22009648</t>
  </si>
  <si>
    <t>913988D8-0016</t>
  </si>
  <si>
    <t>VI22003349</t>
  </si>
  <si>
    <t>22009647</t>
  </si>
  <si>
    <t>913988D8-0017</t>
  </si>
  <si>
    <t>VI22003348</t>
  </si>
  <si>
    <t>22009646</t>
  </si>
  <si>
    <t>913988D8-0018</t>
  </si>
  <si>
    <t>VI22003347</t>
  </si>
  <si>
    <t>22009645</t>
  </si>
  <si>
    <t>INVUS-20028996</t>
  </si>
  <si>
    <t>VI22002771</t>
  </si>
  <si>
    <t>22009194</t>
  </si>
  <si>
    <t>22009193</t>
  </si>
  <si>
    <t>24415035</t>
  </si>
  <si>
    <t>VI22002610</t>
  </si>
  <si>
    <t>22009192</t>
  </si>
  <si>
    <t>A1EE9AD9-0008</t>
  </si>
  <si>
    <t>VI22002604</t>
  </si>
  <si>
    <t>22009191</t>
  </si>
  <si>
    <t>24323002</t>
  </si>
  <si>
    <t>VI22002588</t>
  </si>
  <si>
    <t>22009190</t>
  </si>
  <si>
    <t>44120000012288</t>
  </si>
  <si>
    <t>VI22001157</t>
  </si>
  <si>
    <t>22009189</t>
  </si>
  <si>
    <t>22903500</t>
  </si>
  <si>
    <t>VI22001150</t>
  </si>
  <si>
    <t>22009188</t>
  </si>
  <si>
    <t>20020961</t>
  </si>
  <si>
    <t>VI22001149</t>
  </si>
  <si>
    <t>22009187</t>
  </si>
  <si>
    <t>352468</t>
  </si>
  <si>
    <t>VI22001456</t>
  </si>
  <si>
    <t>22009186</t>
  </si>
  <si>
    <t>2022-05-31-3205</t>
  </si>
  <si>
    <t>VI22000915</t>
  </si>
  <si>
    <t>22009185</t>
  </si>
  <si>
    <t>22009141</t>
  </si>
  <si>
    <t>94591</t>
  </si>
  <si>
    <t>22009069</t>
  </si>
  <si>
    <t>73418</t>
  </si>
  <si>
    <t>VI22002730</t>
  </si>
  <si>
    <t>22008778</t>
  </si>
  <si>
    <t>35574</t>
  </si>
  <si>
    <t>VI22002566</t>
  </si>
  <si>
    <t>22008080</t>
  </si>
  <si>
    <t>22516895</t>
  </si>
  <si>
    <t>VI22000921</t>
  </si>
  <si>
    <t>22009850</t>
  </si>
  <si>
    <t>22510</t>
  </si>
  <si>
    <t>VI22003382</t>
  </si>
  <si>
    <t>22009849</t>
  </si>
  <si>
    <t>GI22000003</t>
  </si>
  <si>
    <t>22009848</t>
  </si>
  <si>
    <t>159002035</t>
  </si>
  <si>
    <t>22009054</t>
  </si>
  <si>
    <t>FD1713827</t>
  </si>
  <si>
    <t>VI22002697</t>
  </si>
  <si>
    <t>22008291</t>
  </si>
  <si>
    <t>22008388</t>
  </si>
  <si>
    <t>A1EE9AD9-0003</t>
  </si>
  <si>
    <t>VI22001933</t>
  </si>
  <si>
    <t>22008387</t>
  </si>
  <si>
    <t>00436</t>
  </si>
  <si>
    <t>VI21002389</t>
  </si>
  <si>
    <t>22008386</t>
  </si>
  <si>
    <t>22008385</t>
  </si>
  <si>
    <t>22008384</t>
  </si>
  <si>
    <t>44120000012289</t>
  </si>
  <si>
    <t>VI22001156</t>
  </si>
  <si>
    <t>22008383</t>
  </si>
  <si>
    <t>22008382</t>
  </si>
  <si>
    <t>22008381</t>
  </si>
  <si>
    <t>22008380</t>
  </si>
  <si>
    <t>94537</t>
  </si>
  <si>
    <t>22008117</t>
  </si>
  <si>
    <t>22008108</t>
  </si>
  <si>
    <t>A1EE9AD9-0006</t>
  </si>
  <si>
    <t>VI22002442</t>
  </si>
  <si>
    <t>22007264</t>
  </si>
  <si>
    <t>FD1702922</t>
  </si>
  <si>
    <t>VI22002696</t>
  </si>
  <si>
    <t>22008290</t>
  </si>
  <si>
    <t>35051</t>
  </si>
  <si>
    <t>VI22002441</t>
  </si>
  <si>
    <t>22007263</t>
  </si>
  <si>
    <t>94487</t>
  </si>
  <si>
    <t>22008336</t>
  </si>
  <si>
    <t>1EE9AD9-0004</t>
  </si>
  <si>
    <t>VI22002349</t>
  </si>
  <si>
    <t>22007164</t>
  </si>
  <si>
    <t>22007445</t>
  </si>
  <si>
    <t>22007444</t>
  </si>
  <si>
    <t>22007443</t>
  </si>
  <si>
    <t>22007442</t>
  </si>
  <si>
    <t>22007441</t>
  </si>
  <si>
    <t>22007440</t>
  </si>
  <si>
    <t>22007439</t>
  </si>
  <si>
    <t>22007438</t>
  </si>
  <si>
    <t>22007415</t>
  </si>
  <si>
    <t>73338</t>
  </si>
  <si>
    <t>VI22002206</t>
  </si>
  <si>
    <t>22006420</t>
  </si>
  <si>
    <t>23939375</t>
  </si>
  <si>
    <t>VI22002191</t>
  </si>
  <si>
    <t>22006396</t>
  </si>
  <si>
    <t>34819</t>
  </si>
  <si>
    <t>VI22002163</t>
  </si>
  <si>
    <t>22006368</t>
  </si>
  <si>
    <t>94434</t>
  </si>
  <si>
    <t>22007482</t>
  </si>
  <si>
    <t>94393</t>
  </si>
  <si>
    <t>22007481</t>
  </si>
  <si>
    <t>22006516</t>
  </si>
  <si>
    <t>22006515</t>
  </si>
  <si>
    <t>22006514</t>
  </si>
  <si>
    <t>22006513</t>
  </si>
  <si>
    <t>22006512</t>
  </si>
  <si>
    <t>22006511</t>
  </si>
  <si>
    <t>22006510</t>
  </si>
  <si>
    <t>22006471</t>
  </si>
  <si>
    <t>INVUS20024915</t>
  </si>
  <si>
    <t>VI22002101</t>
  </si>
  <si>
    <t>22006138</t>
  </si>
  <si>
    <t>INV-US-20025005</t>
  </si>
  <si>
    <t>VI22002099</t>
  </si>
  <si>
    <t>22006136</t>
  </si>
  <si>
    <t>INV-US-20024904</t>
  </si>
  <si>
    <t>VI22002098</t>
  </si>
  <si>
    <t>22006135</t>
  </si>
  <si>
    <t>23688180</t>
  </si>
  <si>
    <t>VI22002067</t>
  </si>
  <si>
    <t>22005780</t>
  </si>
  <si>
    <t>73306</t>
  </si>
  <si>
    <t>VI22002068</t>
  </si>
  <si>
    <t>22005781</t>
  </si>
  <si>
    <t>34624</t>
  </si>
  <si>
    <t>VI22002007</t>
  </si>
  <si>
    <t>22005562</t>
  </si>
  <si>
    <t>94347</t>
  </si>
  <si>
    <t>22005759</t>
  </si>
  <si>
    <t>540900754</t>
  </si>
  <si>
    <t>VI22001935</t>
  </si>
  <si>
    <t>22005433</t>
  </si>
  <si>
    <t>44120000012285</t>
  </si>
  <si>
    <t>VI22001159</t>
  </si>
  <si>
    <t>22005700</t>
  </si>
  <si>
    <t>44120000012284</t>
  </si>
  <si>
    <t>VI22001158</t>
  </si>
  <si>
    <t>22005699</t>
  </si>
  <si>
    <t>78111219205</t>
  </si>
  <si>
    <t>VI22000700</t>
  </si>
  <si>
    <t>22005671</t>
  </si>
  <si>
    <t>283299</t>
  </si>
  <si>
    <t>VI22000010</t>
  </si>
  <si>
    <t>22005670</t>
  </si>
  <si>
    <t>22005669</t>
  </si>
  <si>
    <t>227017</t>
  </si>
  <si>
    <t>GI21000013</t>
  </si>
  <si>
    <t>22005668</t>
  </si>
  <si>
    <t>22005667</t>
  </si>
  <si>
    <t>22005666</t>
  </si>
  <si>
    <t>22005665</t>
  </si>
  <si>
    <t>22005664</t>
  </si>
  <si>
    <t>323014</t>
  </si>
  <si>
    <t>VI22001071</t>
  </si>
  <si>
    <t>22005663</t>
  </si>
  <si>
    <t>22005662</t>
  </si>
  <si>
    <t>22005661</t>
  </si>
  <si>
    <t>22005572</t>
  </si>
  <si>
    <t>INVUS-20023507</t>
  </si>
  <si>
    <t>VI22001928</t>
  </si>
  <si>
    <t>22005426</t>
  </si>
  <si>
    <t>34413</t>
  </si>
  <si>
    <t>VI22001668</t>
  </si>
  <si>
    <t>22004500</t>
  </si>
  <si>
    <t>in_1LWh6P200NF1T</t>
  </si>
  <si>
    <t>VI22001757</t>
  </si>
  <si>
    <t>22004632</t>
  </si>
  <si>
    <t>INVUS20021460</t>
  </si>
  <si>
    <t>VI22001650</t>
  </si>
  <si>
    <t>22004482</t>
  </si>
  <si>
    <t>33767</t>
  </si>
  <si>
    <t>VI22002064</t>
  </si>
  <si>
    <t>22005777</t>
  </si>
  <si>
    <t>94219</t>
  </si>
  <si>
    <t>22005609</t>
  </si>
  <si>
    <t>94099</t>
  </si>
  <si>
    <t>22005606</t>
  </si>
  <si>
    <t>527022394</t>
  </si>
  <si>
    <t>VI22001732</t>
  </si>
  <si>
    <t>22004609</t>
  </si>
  <si>
    <t>VI22000947</t>
  </si>
  <si>
    <t>22005641</t>
  </si>
  <si>
    <t>22004737</t>
  </si>
  <si>
    <t>22004736</t>
  </si>
  <si>
    <t>22004735</t>
  </si>
  <si>
    <t>22004734</t>
  </si>
  <si>
    <t>22004733</t>
  </si>
  <si>
    <t>22004732</t>
  </si>
  <si>
    <t>22004731</t>
  </si>
  <si>
    <t>22004730</t>
  </si>
  <si>
    <t>22004729</t>
  </si>
  <si>
    <t>22004728</t>
  </si>
  <si>
    <t>22004727</t>
  </si>
  <si>
    <t>2631767</t>
  </si>
  <si>
    <t>VI22001776</t>
  </si>
  <si>
    <t>22004651</t>
  </si>
  <si>
    <t>22004358</t>
  </si>
  <si>
    <t>73223</t>
  </si>
  <si>
    <t>VI22001443</t>
  </si>
  <si>
    <t>22004136</t>
  </si>
  <si>
    <t>73208</t>
  </si>
  <si>
    <t>VI22001510</t>
  </si>
  <si>
    <t>22004203</t>
  </si>
  <si>
    <t>in_OLJPmkHXC3y2g</t>
  </si>
  <si>
    <t>VI22001651</t>
  </si>
  <si>
    <t>22004483</t>
  </si>
  <si>
    <t>22005640</t>
  </si>
  <si>
    <t>22005639</t>
  </si>
  <si>
    <t>22004777</t>
  </si>
  <si>
    <t>94275</t>
  </si>
  <si>
    <t>22004700</t>
  </si>
  <si>
    <t>VI22001801</t>
  </si>
  <si>
    <t>22004686</t>
  </si>
  <si>
    <t>VI22001665</t>
  </si>
  <si>
    <t>22004497</t>
  </si>
  <si>
    <t>512666448</t>
  </si>
  <si>
    <t>VI22001602</t>
  </si>
  <si>
    <t>22004434</t>
  </si>
  <si>
    <t>22003759</t>
  </si>
  <si>
    <t>22003398</t>
  </si>
  <si>
    <t>21597542</t>
  </si>
  <si>
    <t>VI22000072</t>
  </si>
  <si>
    <t>22003397</t>
  </si>
  <si>
    <t>22003396</t>
  </si>
  <si>
    <t>22003395</t>
  </si>
  <si>
    <t>21249352</t>
  </si>
  <si>
    <t>VI21002163</t>
  </si>
  <si>
    <t>22003394</t>
  </si>
  <si>
    <t>20017989</t>
  </si>
  <si>
    <t>VI22000706</t>
  </si>
  <si>
    <t>22003393</t>
  </si>
  <si>
    <t>22003392</t>
  </si>
  <si>
    <t>22159635</t>
  </si>
  <si>
    <t>VI22000803</t>
  </si>
  <si>
    <t>22003391</t>
  </si>
  <si>
    <t>22003390</t>
  </si>
  <si>
    <t>22003389</t>
  </si>
  <si>
    <t>22003388</t>
  </si>
  <si>
    <t>22409119</t>
  </si>
  <si>
    <t>VI22000984</t>
  </si>
  <si>
    <t>22003387</t>
  </si>
  <si>
    <t>22003386</t>
  </si>
  <si>
    <t>22003385</t>
  </si>
  <si>
    <t>22003384</t>
  </si>
  <si>
    <t>20630-2755-31539</t>
  </si>
  <si>
    <t>VI22001291</t>
  </si>
  <si>
    <t>22003328</t>
  </si>
  <si>
    <t>44120000012292</t>
  </si>
  <si>
    <t>VI22001155</t>
  </si>
  <si>
    <t>22003193</t>
  </si>
  <si>
    <t>44120000012290</t>
  </si>
  <si>
    <t>VI22001154</t>
  </si>
  <si>
    <t>22003192</t>
  </si>
  <si>
    <t>44120000012286</t>
  </si>
  <si>
    <t>VI22001153</t>
  </si>
  <si>
    <t>22003191</t>
  </si>
  <si>
    <t>44120000012291</t>
  </si>
  <si>
    <t>VI22001152</t>
  </si>
  <si>
    <t>22003190</t>
  </si>
  <si>
    <t>44120000012287</t>
  </si>
  <si>
    <t>VI22001151</t>
  </si>
  <si>
    <t>22003189</t>
  </si>
  <si>
    <t>22790833</t>
  </si>
  <si>
    <t>VI22001033</t>
  </si>
  <si>
    <t>22003047</t>
  </si>
  <si>
    <t>33999</t>
  </si>
  <si>
    <t>VI22001299</t>
  </si>
  <si>
    <t>22003336</t>
  </si>
  <si>
    <t>20020112</t>
  </si>
  <si>
    <t>VI22001171</t>
  </si>
  <si>
    <t>22003209</t>
  </si>
  <si>
    <t>34202</t>
  </si>
  <si>
    <t>VI22001184</t>
  </si>
  <si>
    <t>22003222</t>
  </si>
  <si>
    <t>497665184</t>
  </si>
  <si>
    <t>VI22001226</t>
  </si>
  <si>
    <t>22003263</t>
  </si>
  <si>
    <t>22666151</t>
  </si>
  <si>
    <t>VI22001036</t>
  </si>
  <si>
    <t>22003050</t>
  </si>
  <si>
    <t>22003366</t>
  </si>
  <si>
    <t>22002754</t>
  </si>
  <si>
    <t>22002753</t>
  </si>
  <si>
    <t>22002752</t>
  </si>
  <si>
    <t>22002751</t>
  </si>
  <si>
    <t>22002750</t>
  </si>
  <si>
    <t>22002749</t>
  </si>
  <si>
    <t>22002748</t>
  </si>
  <si>
    <t>22002747</t>
  </si>
  <si>
    <t>22002746</t>
  </si>
  <si>
    <t>22002745</t>
  </si>
  <si>
    <t>22002744</t>
  </si>
  <si>
    <t>22002686</t>
  </si>
  <si>
    <t>22002604</t>
  </si>
  <si>
    <t>484589410</t>
  </si>
  <si>
    <t>VI22000994</t>
  </si>
  <si>
    <t>22002678</t>
  </si>
  <si>
    <t>73123</t>
  </si>
  <si>
    <t>VI22000874</t>
  </si>
  <si>
    <t>22002283</t>
  </si>
  <si>
    <t>22002253</t>
  </si>
  <si>
    <t>22002252</t>
  </si>
  <si>
    <t>22002251</t>
  </si>
  <si>
    <t>22002250</t>
  </si>
  <si>
    <t>22002249</t>
  </si>
  <si>
    <t>22002248</t>
  </si>
  <si>
    <t>22002247</t>
  </si>
  <si>
    <t>22002246</t>
  </si>
  <si>
    <t>44120000011104</t>
  </si>
  <si>
    <t>VI22000705</t>
  </si>
  <si>
    <t>22002074</t>
  </si>
  <si>
    <t>33539</t>
  </si>
  <si>
    <t>VI22000805</t>
  </si>
  <si>
    <t>22002174</t>
  </si>
  <si>
    <t>7390478083</t>
  </si>
  <si>
    <t>VI22000755</t>
  </si>
  <si>
    <t>22002124</t>
  </si>
  <si>
    <t>474223848</t>
  </si>
  <si>
    <t>VI22000854</t>
  </si>
  <si>
    <t>22002223</t>
  </si>
  <si>
    <t>7292170153</t>
  </si>
  <si>
    <t>VI22000756</t>
  </si>
  <si>
    <t>22002125</t>
  </si>
  <si>
    <t>22002126</t>
  </si>
  <si>
    <t>22002009</t>
  </si>
  <si>
    <t>22001410</t>
  </si>
  <si>
    <t>22001409</t>
  </si>
  <si>
    <t>22001408</t>
  </si>
  <si>
    <t>22001407</t>
  </si>
  <si>
    <t>22001406</t>
  </si>
  <si>
    <t>2106205</t>
  </si>
  <si>
    <t>VI22000434</t>
  </si>
  <si>
    <t>22001016</t>
  </si>
  <si>
    <t>20015916</t>
  </si>
  <si>
    <t>VI22000508</t>
  </si>
  <si>
    <t>22001111</t>
  </si>
  <si>
    <t>21937780</t>
  </si>
  <si>
    <t>VI22000507</t>
  </si>
  <si>
    <t>22001110</t>
  </si>
  <si>
    <t>C3y2gfhfuU7z68Xg</t>
  </si>
  <si>
    <t>VI22000543</t>
  </si>
  <si>
    <t>22001146</t>
  </si>
  <si>
    <t>33316</t>
  </si>
  <si>
    <t>VI22000546</t>
  </si>
  <si>
    <t>22001149</t>
  </si>
  <si>
    <t>459145108</t>
  </si>
  <si>
    <t>VI22000592</t>
  </si>
  <si>
    <t>22001315</t>
  </si>
  <si>
    <t>22001002</t>
  </si>
  <si>
    <t>22001001</t>
  </si>
  <si>
    <t>22001000</t>
  </si>
  <si>
    <t>22000999</t>
  </si>
  <si>
    <t>22000998</t>
  </si>
  <si>
    <t>94048</t>
  </si>
  <si>
    <t>22000965</t>
  </si>
  <si>
    <t>22000742</t>
  </si>
  <si>
    <t>20014432</t>
  </si>
  <si>
    <t>VI22000284</t>
  </si>
  <si>
    <t>22000793</t>
  </si>
  <si>
    <t>33098</t>
  </si>
  <si>
    <t>VI22000289</t>
  </si>
  <si>
    <t>22000798</t>
  </si>
  <si>
    <t>20014024</t>
  </si>
  <si>
    <t>VI22000294</t>
  </si>
  <si>
    <t>22000803</t>
  </si>
  <si>
    <t>C3y2gfhfTkLhKwtw</t>
  </si>
  <si>
    <t>VI22000310</t>
  </si>
  <si>
    <t>22000819</t>
  </si>
  <si>
    <t>445636164</t>
  </si>
  <si>
    <t>VI22000332</t>
  </si>
  <si>
    <t>22000841</t>
  </si>
  <si>
    <t>22000371</t>
  </si>
  <si>
    <t>22000370</t>
  </si>
  <si>
    <t>22000369</t>
  </si>
  <si>
    <t>22000368</t>
  </si>
  <si>
    <t>93982</t>
  </si>
  <si>
    <t>22000164</t>
  </si>
  <si>
    <t>EYVMDZGYH3C6PMCM</t>
  </si>
  <si>
    <t>VI22000027</t>
  </si>
  <si>
    <t>22000185</t>
  </si>
  <si>
    <t>20013191</t>
  </si>
  <si>
    <t>VI22000039</t>
  </si>
  <si>
    <t>22000198</t>
  </si>
  <si>
    <t>32848</t>
  </si>
  <si>
    <t>VI22000038</t>
  </si>
  <si>
    <t>22000197</t>
  </si>
  <si>
    <t>20012932</t>
  </si>
  <si>
    <t>VI22000111</t>
  </si>
  <si>
    <t>22000277</t>
  </si>
  <si>
    <t>C3y2gfhfPAguxGSZ</t>
  </si>
  <si>
    <t>VI22000117</t>
  </si>
  <si>
    <t>22000283</t>
  </si>
  <si>
    <t>432117046</t>
  </si>
  <si>
    <t>VI22000140</t>
  </si>
  <si>
    <t>22000306</t>
  </si>
  <si>
    <t>22000004</t>
  </si>
  <si>
    <t>22009701</t>
  </si>
  <si>
    <t>SINV150/5566450</t>
  </si>
  <si>
    <t>VI21002435</t>
  </si>
  <si>
    <t>22009661</t>
  </si>
  <si>
    <t>SINV150/5583089</t>
  </si>
  <si>
    <t>VI22003362</t>
  </si>
  <si>
    <t>22009660</t>
  </si>
  <si>
    <t>SINV150/5588131</t>
  </si>
  <si>
    <t>VI22003361</t>
  </si>
  <si>
    <t>22009659</t>
  </si>
  <si>
    <t>SINV150/5614023</t>
  </si>
  <si>
    <t>VI22003360</t>
  </si>
  <si>
    <t>22009658</t>
  </si>
  <si>
    <t>SINV150/5669175</t>
  </si>
  <si>
    <t>VI22003359</t>
  </si>
  <si>
    <t>22009657</t>
  </si>
  <si>
    <t>INV151704924</t>
  </si>
  <si>
    <t>VI22001078</t>
  </si>
  <si>
    <t>22009184</t>
  </si>
  <si>
    <t>INV147455676</t>
  </si>
  <si>
    <t>VI22001256</t>
  </si>
  <si>
    <t>22009183</t>
  </si>
  <si>
    <t>SINV150/5762253</t>
  </si>
  <si>
    <t>VI22002753</t>
  </si>
  <si>
    <t>22009081</t>
  </si>
  <si>
    <t>7631401222</t>
  </si>
  <si>
    <t>VI22002623</t>
  </si>
  <si>
    <t>22008155</t>
  </si>
  <si>
    <t>SINV150/5746665</t>
  </si>
  <si>
    <t>VI22002754</t>
  </si>
  <si>
    <t>22009082</t>
  </si>
  <si>
    <t>22008379</t>
  </si>
  <si>
    <t>22008378</t>
  </si>
  <si>
    <t>7646551122</t>
  </si>
  <si>
    <t>VI22002647</t>
  </si>
  <si>
    <t>22008179</t>
  </si>
  <si>
    <t>4880494</t>
  </si>
  <si>
    <t>VI22002456</t>
  </si>
  <si>
    <t>22007356</t>
  </si>
  <si>
    <t>SINV150/5733450</t>
  </si>
  <si>
    <t>VI22002653</t>
  </si>
  <si>
    <t>22008185</t>
  </si>
  <si>
    <t>22007437</t>
  </si>
  <si>
    <t>22007436</t>
  </si>
  <si>
    <t>7629871022</t>
  </si>
  <si>
    <t>VI22002243</t>
  </si>
  <si>
    <t>22006484</t>
  </si>
  <si>
    <t>INV166633297</t>
  </si>
  <si>
    <t>VI22002294</t>
  </si>
  <si>
    <t>22006908</t>
  </si>
  <si>
    <t>22006509</t>
  </si>
  <si>
    <t>22006508</t>
  </si>
  <si>
    <t>SINV150/5714061</t>
  </si>
  <si>
    <t>VI22002173</t>
  </si>
  <si>
    <t>22006378</t>
  </si>
  <si>
    <t>8542560922</t>
  </si>
  <si>
    <t>VI22002177</t>
  </si>
  <si>
    <t>22006382</t>
  </si>
  <si>
    <t>INV165989456</t>
  </si>
  <si>
    <t>VI22002063</t>
  </si>
  <si>
    <t>22005776</t>
  </si>
  <si>
    <t>INV165322500</t>
  </si>
  <si>
    <t>VI22002188</t>
  </si>
  <si>
    <t>22006393</t>
  </si>
  <si>
    <t>:</t>
  </si>
  <si>
    <t>VI22002147</t>
  </si>
  <si>
    <t>22006351</t>
  </si>
  <si>
    <t>INV163021256</t>
  </si>
  <si>
    <t>VI22002115</t>
  </si>
  <si>
    <t>22006152</t>
  </si>
  <si>
    <t>22005660</t>
  </si>
  <si>
    <t>22005659</t>
  </si>
  <si>
    <t>SINV150/5691337</t>
  </si>
  <si>
    <t>VI22001938</t>
  </si>
  <si>
    <t>22005452</t>
  </si>
  <si>
    <t>INV161455714</t>
  </si>
  <si>
    <t>VI22002080</t>
  </si>
  <si>
    <t>22005793</t>
  </si>
  <si>
    <t>22004726</t>
  </si>
  <si>
    <t>22004725</t>
  </si>
  <si>
    <t>VI22001739</t>
  </si>
  <si>
    <t>22004616</t>
  </si>
  <si>
    <t>8412310822</t>
  </si>
  <si>
    <t>VI22001726</t>
  </si>
  <si>
    <t>22004603</t>
  </si>
  <si>
    <t>SINV150/5688277</t>
  </si>
  <si>
    <t>VI22001445</t>
  </si>
  <si>
    <t>22004138</t>
  </si>
  <si>
    <t>INV158890532</t>
  </si>
  <si>
    <t>VI22001446</t>
  </si>
  <si>
    <t>22004139</t>
  </si>
  <si>
    <t>7623880722</t>
  </si>
  <si>
    <t>VI22001753</t>
  </si>
  <si>
    <t>22004628</t>
  </si>
  <si>
    <t>INV156842831</t>
  </si>
  <si>
    <t>VI22001585</t>
  </si>
  <si>
    <t>22004417</t>
  </si>
  <si>
    <t>SINV150/5624018</t>
  </si>
  <si>
    <t>VI22001568</t>
  </si>
  <si>
    <t>22004400</t>
  </si>
  <si>
    <t>SINV150/5644200</t>
  </si>
  <si>
    <t>VI22001567</t>
  </si>
  <si>
    <t>22004399</t>
  </si>
  <si>
    <t>22003383</t>
  </si>
  <si>
    <t>22003382</t>
  </si>
  <si>
    <t>INV154890745</t>
  </si>
  <si>
    <t>VI22001287</t>
  </si>
  <si>
    <t>22003324</t>
  </si>
  <si>
    <t>INV152277727</t>
  </si>
  <si>
    <t>VI22001077</t>
  </si>
  <si>
    <t>22003115</t>
  </si>
  <si>
    <t>22003116</t>
  </si>
  <si>
    <t>22003365</t>
  </si>
  <si>
    <t>22003293</t>
  </si>
  <si>
    <t>VI22001050</t>
  </si>
  <si>
    <t>22003082</t>
  </si>
  <si>
    <t>VI22000952</t>
  </si>
  <si>
    <t>22002635</t>
  </si>
  <si>
    <t>INV144951841</t>
  </si>
  <si>
    <t>VI22000934</t>
  </si>
  <si>
    <t>22002617</t>
  </si>
  <si>
    <t>INV143070139</t>
  </si>
  <si>
    <t>VI22000933</t>
  </si>
  <si>
    <t>22002616</t>
  </si>
  <si>
    <t>8381310522</t>
  </si>
  <si>
    <t>VI22000867</t>
  </si>
  <si>
    <t>22002276</t>
  </si>
  <si>
    <t>INV143878071</t>
  </si>
  <si>
    <t>VI22000879</t>
  </si>
  <si>
    <t>22002288</t>
  </si>
  <si>
    <t>7578780422</t>
  </si>
  <si>
    <t>VI22000797</t>
  </si>
  <si>
    <t>22002166</t>
  </si>
  <si>
    <t>INV136836841</t>
  </si>
  <si>
    <t>VI22000832</t>
  </si>
  <si>
    <t>22002201</t>
  </si>
  <si>
    <t>7583210322</t>
  </si>
  <si>
    <t>VI22000493</t>
  </si>
  <si>
    <t>22001096</t>
  </si>
  <si>
    <t>INV125894474</t>
  </si>
  <si>
    <t>VI22000425</t>
  </si>
  <si>
    <t>22000935</t>
  </si>
  <si>
    <t>INV125894495</t>
  </si>
  <si>
    <t>VI22000424</t>
  </si>
  <si>
    <t>22000934</t>
  </si>
  <si>
    <t>INV127040459</t>
  </si>
  <si>
    <t>VI22000361</t>
  </si>
  <si>
    <t>22000871</t>
  </si>
  <si>
    <t>INV128374547</t>
  </si>
  <si>
    <t>VI22000360</t>
  </si>
  <si>
    <t>22000870</t>
  </si>
  <si>
    <t>7612510222</t>
  </si>
  <si>
    <t>VI22000119</t>
  </si>
  <si>
    <t>22000285</t>
  </si>
  <si>
    <t>2252931921</t>
  </si>
  <si>
    <t>VI22003379</t>
  </si>
  <si>
    <t>22009791</t>
  </si>
  <si>
    <t>2269258612</t>
  </si>
  <si>
    <t>VI22003378</t>
  </si>
  <si>
    <t>22009790</t>
  </si>
  <si>
    <t>2292614571</t>
  </si>
  <si>
    <t>VI22003377</t>
  </si>
  <si>
    <t>22009789</t>
  </si>
  <si>
    <t>2315985559</t>
  </si>
  <si>
    <t>VI22003376</t>
  </si>
  <si>
    <t>22009788</t>
  </si>
  <si>
    <t>2331638228</t>
  </si>
  <si>
    <t>VI22003375</t>
  </si>
  <si>
    <t>22009769</t>
  </si>
  <si>
    <t>2338998177</t>
  </si>
  <si>
    <t>VI22003374</t>
  </si>
  <si>
    <t>22009768</t>
  </si>
  <si>
    <t>22009700</t>
  </si>
  <si>
    <t>INV145980752</t>
  </si>
  <si>
    <t>VI22003366</t>
  </si>
  <si>
    <t>22009665</t>
  </si>
  <si>
    <t>INV146419671</t>
  </si>
  <si>
    <t>VI22003365</t>
  </si>
  <si>
    <t>22009664</t>
  </si>
  <si>
    <t>INV147453621</t>
  </si>
  <si>
    <t>VI22003364</t>
  </si>
  <si>
    <t>22009663</t>
  </si>
  <si>
    <t>INV162219236</t>
  </si>
  <si>
    <t>VI22003363</t>
  </si>
  <si>
    <t>22009662</t>
  </si>
  <si>
    <t>IN224000080</t>
  </si>
  <si>
    <t>VI22002583</t>
  </si>
  <si>
    <t>22009182</t>
  </si>
  <si>
    <t>INV33921935</t>
  </si>
  <si>
    <t>VI22001037</t>
  </si>
  <si>
    <t>22009181</t>
  </si>
  <si>
    <t>INV10049733</t>
  </si>
  <si>
    <t>VI22000909</t>
  </si>
  <si>
    <t>22009180</t>
  </si>
  <si>
    <t>INV09806203</t>
  </si>
  <si>
    <t>VI22000586</t>
  </si>
  <si>
    <t>22009179</t>
  </si>
  <si>
    <t>131217660</t>
  </si>
  <si>
    <t>VI22000521</t>
  </si>
  <si>
    <t>22009178</t>
  </si>
  <si>
    <t>9490000837</t>
  </si>
  <si>
    <t>VI22000741</t>
  </si>
  <si>
    <t>22009177</t>
  </si>
  <si>
    <t>INV09934609</t>
  </si>
  <si>
    <t>VI22000680</t>
  </si>
  <si>
    <t>22009176</t>
  </si>
  <si>
    <t>90712</t>
  </si>
  <si>
    <t>VI22001368</t>
  </si>
  <si>
    <t>22009175</t>
  </si>
  <si>
    <t>2138040</t>
  </si>
  <si>
    <t>VI22001272</t>
  </si>
  <si>
    <t>22009174</t>
  </si>
  <si>
    <t>3334688</t>
  </si>
  <si>
    <t>VI22002779</t>
  </si>
  <si>
    <t>22009107</t>
  </si>
  <si>
    <t>SI226005281</t>
  </si>
  <si>
    <t>VI22002759</t>
  </si>
  <si>
    <t>22009087</t>
  </si>
  <si>
    <t>INV181451877</t>
  </si>
  <si>
    <t>VI22002752</t>
  </si>
  <si>
    <t>22009080</t>
  </si>
  <si>
    <t>E0700LN1FE</t>
  </si>
  <si>
    <t>VI22002723</t>
  </si>
  <si>
    <t>22008351</t>
  </si>
  <si>
    <t>01/013159</t>
  </si>
  <si>
    <t>VI22002782</t>
  </si>
  <si>
    <t>22009110</t>
  </si>
  <si>
    <t>INV179479429</t>
  </si>
  <si>
    <t>VI22002562</t>
  </si>
  <si>
    <t>22008076</t>
  </si>
  <si>
    <t>INV179409569</t>
  </si>
  <si>
    <t>VI22002559</t>
  </si>
  <si>
    <t>22008073</t>
  </si>
  <si>
    <t>INV179352084</t>
  </si>
  <si>
    <t>VI22002608</t>
  </si>
  <si>
    <t>22008140</t>
  </si>
  <si>
    <t>G017201525</t>
  </si>
  <si>
    <t>VI22002721</t>
  </si>
  <si>
    <t>22008349</t>
  </si>
  <si>
    <t>E0300LADFV</t>
  </si>
  <si>
    <t>VI22002525</t>
  </si>
  <si>
    <t>22007550</t>
  </si>
  <si>
    <t>E0100L41FZ</t>
  </si>
  <si>
    <t>VI22002528</t>
  </si>
  <si>
    <t>22007553</t>
  </si>
  <si>
    <t>E0100L4NUB</t>
  </si>
  <si>
    <t>VI22002527</t>
  </si>
  <si>
    <t>22007552</t>
  </si>
  <si>
    <t>E0100L4XJ1</t>
  </si>
  <si>
    <t>VI22002526</t>
  </si>
  <si>
    <t>22007551</t>
  </si>
  <si>
    <t>2921028</t>
  </si>
  <si>
    <t>VI22002810</t>
  </si>
  <si>
    <t>22009138</t>
  </si>
  <si>
    <t>3050689</t>
  </si>
  <si>
    <t>VI22002809</t>
  </si>
  <si>
    <t>22009137</t>
  </si>
  <si>
    <t>22008347</t>
  </si>
  <si>
    <t>22008376</t>
  </si>
  <si>
    <t>22008375</t>
  </si>
  <si>
    <t>22008374</t>
  </si>
  <si>
    <t>22008373</t>
  </si>
  <si>
    <t>22008372</t>
  </si>
  <si>
    <t>22008371</t>
  </si>
  <si>
    <t>22008370</t>
  </si>
  <si>
    <t>INV29482903</t>
  </si>
  <si>
    <t>VI21001969</t>
  </si>
  <si>
    <t>22008369</t>
  </si>
  <si>
    <t>22008368</t>
  </si>
  <si>
    <t>22008367</t>
  </si>
  <si>
    <t>22008346</t>
  </si>
  <si>
    <t>E0100L3S9K</t>
  </si>
  <si>
    <t>VI22002529</t>
  </si>
  <si>
    <t>22007554</t>
  </si>
  <si>
    <t>INV176698161</t>
  </si>
  <si>
    <t>VI22002561</t>
  </si>
  <si>
    <t>22008075</t>
  </si>
  <si>
    <t>01/012960</t>
  </si>
  <si>
    <t>VI22002579</t>
  </si>
  <si>
    <t>22008093</t>
  </si>
  <si>
    <t>INV175675647</t>
  </si>
  <si>
    <t>VI22002444</t>
  </si>
  <si>
    <t>22007266</t>
  </si>
  <si>
    <t>IN224000953</t>
  </si>
  <si>
    <t>VI22002597</t>
  </si>
  <si>
    <t>22008129</t>
  </si>
  <si>
    <t>INV174987488</t>
  </si>
  <si>
    <t>VI22002609</t>
  </si>
  <si>
    <t>22008141</t>
  </si>
  <si>
    <t>G016488807</t>
  </si>
  <si>
    <t>VI22002518</t>
  </si>
  <si>
    <t>22007543</t>
  </si>
  <si>
    <t>G015901209</t>
  </si>
  <si>
    <t>VI22002517</t>
  </si>
  <si>
    <t>22007542</t>
  </si>
  <si>
    <t>G016118695</t>
  </si>
  <si>
    <t>VI22002516</t>
  </si>
  <si>
    <t>22007541</t>
  </si>
  <si>
    <t>G016472925</t>
  </si>
  <si>
    <t>VI22002515</t>
  </si>
  <si>
    <t>22007540</t>
  </si>
  <si>
    <t>195338</t>
  </si>
  <si>
    <t>VI22002345</t>
  </si>
  <si>
    <t>22007160</t>
  </si>
  <si>
    <t>22008360</t>
  </si>
  <si>
    <t>22008358</t>
  </si>
  <si>
    <t>E0500KGH8X</t>
  </si>
  <si>
    <t>VI22002722</t>
  </si>
  <si>
    <t>22008350</t>
  </si>
  <si>
    <t>22008345</t>
  </si>
  <si>
    <t>INV170501584</t>
  </si>
  <si>
    <t>VI22002560</t>
  </si>
  <si>
    <t>22008074</t>
  </si>
  <si>
    <t>22007513</t>
  </si>
  <si>
    <t>22007434</t>
  </si>
  <si>
    <t>22007433</t>
  </si>
  <si>
    <t>22007432</t>
  </si>
  <si>
    <t>22007431</t>
  </si>
  <si>
    <t>22007430</t>
  </si>
  <si>
    <t>22007429</t>
  </si>
  <si>
    <t>22007428</t>
  </si>
  <si>
    <t>22007427</t>
  </si>
  <si>
    <t>22007426</t>
  </si>
  <si>
    <t>01/012793</t>
  </si>
  <si>
    <t>VI22002295</t>
  </si>
  <si>
    <t>22006909</t>
  </si>
  <si>
    <t>G015005356</t>
  </si>
  <si>
    <t>VI22002513</t>
  </si>
  <si>
    <t>22007538</t>
  </si>
  <si>
    <t>G015611494</t>
  </si>
  <si>
    <t>VI22002512</t>
  </si>
  <si>
    <t>22007537</t>
  </si>
  <si>
    <t>G015648898</t>
  </si>
  <si>
    <t>VI22002511</t>
  </si>
  <si>
    <t>22007536</t>
  </si>
  <si>
    <t>INV169333333</t>
  </si>
  <si>
    <t>VI22002443</t>
  </si>
  <si>
    <t>22007265</t>
  </si>
  <si>
    <t>E0500KDT1C</t>
  </si>
  <si>
    <t>VI22002524</t>
  </si>
  <si>
    <t>22007549</t>
  </si>
  <si>
    <t>E0700KH44X</t>
  </si>
  <si>
    <t>VI22002523</t>
  </si>
  <si>
    <t>22007548</t>
  </si>
  <si>
    <t>E0100K8VQZ</t>
  </si>
  <si>
    <t>VI22002522</t>
  </si>
  <si>
    <t>22007547</t>
  </si>
  <si>
    <t>E0100K8YUF</t>
  </si>
  <si>
    <t>VI22002521</t>
  </si>
  <si>
    <t>22007546</t>
  </si>
  <si>
    <t>E0100K97WT</t>
  </si>
  <si>
    <t>VI22002520</t>
  </si>
  <si>
    <t>22007545</t>
  </si>
  <si>
    <t>E0600KDPRP</t>
  </si>
  <si>
    <t>VI22002519</t>
  </si>
  <si>
    <t>22007544</t>
  </si>
  <si>
    <t>G014637626</t>
  </si>
  <si>
    <t>VI22002510</t>
  </si>
  <si>
    <t>22007535</t>
  </si>
  <si>
    <t>22007512</t>
  </si>
  <si>
    <t>3128</t>
  </si>
  <si>
    <t>VI22002341</t>
  </si>
  <si>
    <t>22007156</t>
  </si>
  <si>
    <t>3360</t>
  </si>
  <si>
    <t>VI22002340</t>
  </si>
  <si>
    <t>22007155</t>
  </si>
  <si>
    <t>22006506</t>
  </si>
  <si>
    <t>22006505</t>
  </si>
  <si>
    <t>22006504</t>
  </si>
  <si>
    <t>22006503</t>
  </si>
  <si>
    <t>22006502</t>
  </si>
  <si>
    <t>22006501</t>
  </si>
  <si>
    <t>22006500</t>
  </si>
  <si>
    <t>22006499</t>
  </si>
  <si>
    <t>22006498</t>
  </si>
  <si>
    <t>22006497</t>
  </si>
  <si>
    <t>INV00782794</t>
  </si>
  <si>
    <t>VI22002158</t>
  </si>
  <si>
    <t>22006363</t>
  </si>
  <si>
    <t>01/012644</t>
  </si>
  <si>
    <t>VI22002071</t>
  </si>
  <si>
    <t>22005784</t>
  </si>
  <si>
    <t>IN224000792</t>
  </si>
  <si>
    <t>VI22002162</t>
  </si>
  <si>
    <t>22006367</t>
  </si>
  <si>
    <t>531B8013-0021</t>
  </si>
  <si>
    <t>VI22001967</t>
  </si>
  <si>
    <t>22005496</t>
  </si>
  <si>
    <t>E0300K413Z</t>
  </si>
  <si>
    <t>VI22001956</t>
  </si>
  <si>
    <t>22005485</t>
  </si>
  <si>
    <t>4031143084610</t>
  </si>
  <si>
    <t>VI22002020</t>
  </si>
  <si>
    <t>22005593</t>
  </si>
  <si>
    <t>0100JY</t>
  </si>
  <si>
    <t>VI22001958</t>
  </si>
  <si>
    <t>22005487</t>
  </si>
  <si>
    <t>E0100JYJGX</t>
  </si>
  <si>
    <t>VI22001957</t>
  </si>
  <si>
    <t>22005486</t>
  </si>
  <si>
    <t>VI22001939</t>
  </si>
  <si>
    <t>22005453</t>
  </si>
  <si>
    <t>2246073760</t>
  </si>
  <si>
    <t>VI22002197</t>
  </si>
  <si>
    <t>22006402</t>
  </si>
  <si>
    <t>22005727</t>
  </si>
  <si>
    <t>22005657</t>
  </si>
  <si>
    <t>22005656</t>
  </si>
  <si>
    <t>22005655</t>
  </si>
  <si>
    <t>22005654</t>
  </si>
  <si>
    <t>22005653</t>
  </si>
  <si>
    <t>22005652</t>
  </si>
  <si>
    <t>22005651</t>
  </si>
  <si>
    <t>22005650</t>
  </si>
  <si>
    <t>22005649</t>
  </si>
  <si>
    <t>22005648</t>
  </si>
  <si>
    <t>INV00767887</t>
  </si>
  <si>
    <t>VI22002014</t>
  </si>
  <si>
    <t>22005569</t>
  </si>
  <si>
    <t>2789736</t>
  </si>
  <si>
    <t>VI22001971</t>
  </si>
  <si>
    <t>22005500</t>
  </si>
  <si>
    <t>IV2BIW2CYEAJHAHN</t>
  </si>
  <si>
    <t>VI22001930</t>
  </si>
  <si>
    <t>22005428</t>
  </si>
  <si>
    <t>E0100JWMSI</t>
  </si>
  <si>
    <t>VI22001929</t>
  </si>
  <si>
    <t>22005427</t>
  </si>
  <si>
    <t>E0100JV8D3</t>
  </si>
  <si>
    <t>VI22001837</t>
  </si>
  <si>
    <t>22005228</t>
  </si>
  <si>
    <t>E0100JV9KD</t>
  </si>
  <si>
    <t>VI22001836</t>
  </si>
  <si>
    <t>22005227</t>
  </si>
  <si>
    <t>E0700K3570</t>
  </si>
  <si>
    <t>VI22001758</t>
  </si>
  <si>
    <t>22004633</t>
  </si>
  <si>
    <t>01/012506</t>
  </si>
  <si>
    <t>VI22001715</t>
  </si>
  <si>
    <t>22004592</t>
  </si>
  <si>
    <t>E0500KOOZZ</t>
  </si>
  <si>
    <t>VI22001765</t>
  </si>
  <si>
    <t>22004640</t>
  </si>
  <si>
    <t>131438763</t>
  </si>
  <si>
    <t>VI22001764</t>
  </si>
  <si>
    <t>22004639</t>
  </si>
  <si>
    <t>426A25C0-0036</t>
  </si>
  <si>
    <t>VI22001766</t>
  </si>
  <si>
    <t>22004641</t>
  </si>
  <si>
    <t>E0400JRO4W</t>
  </si>
  <si>
    <t>VI22001768</t>
  </si>
  <si>
    <t>22004643</t>
  </si>
  <si>
    <t>IN224000707</t>
  </si>
  <si>
    <t>VI22002035</t>
  </si>
  <si>
    <t>22005709</t>
  </si>
  <si>
    <t>IN224000706</t>
  </si>
  <si>
    <t>VI22002034</t>
  </si>
  <si>
    <t>22005708</t>
  </si>
  <si>
    <t>IN224000659</t>
  </si>
  <si>
    <t>VI22002036</t>
  </si>
  <si>
    <t>22005710</t>
  </si>
  <si>
    <t>G013348754</t>
  </si>
  <si>
    <t>VI22001796</t>
  </si>
  <si>
    <t>22004672</t>
  </si>
  <si>
    <t>G013625827</t>
  </si>
  <si>
    <t>VI22001794</t>
  </si>
  <si>
    <t>22004670</t>
  </si>
  <si>
    <t>G013301550</t>
  </si>
  <si>
    <t>VI22001793</t>
  </si>
  <si>
    <t>22004669</t>
  </si>
  <si>
    <t>0n6n6v77</t>
  </si>
  <si>
    <t>VI22001825</t>
  </si>
  <si>
    <t>22005216</t>
  </si>
  <si>
    <t>531B8013-0020</t>
  </si>
  <si>
    <t>VI22001840</t>
  </si>
  <si>
    <t>22005231</t>
  </si>
  <si>
    <t>VI22001839</t>
  </si>
  <si>
    <t>22005230</t>
  </si>
  <si>
    <t>E0100JLBIN</t>
  </si>
  <si>
    <t>VI22001842</t>
  </si>
  <si>
    <t>22005233</t>
  </si>
  <si>
    <t>131411970</t>
  </si>
  <si>
    <t>VI22001841</t>
  </si>
  <si>
    <t>22005232</t>
  </si>
  <si>
    <t>E0100JKTGG</t>
  </si>
  <si>
    <t>VI22001737</t>
  </si>
  <si>
    <t>22004614</t>
  </si>
  <si>
    <t>131411622</t>
  </si>
  <si>
    <t>VI22001735</t>
  </si>
  <si>
    <t>22004612</t>
  </si>
  <si>
    <t>08/000738</t>
  </si>
  <si>
    <t>22005614</t>
  </si>
  <si>
    <t>3805495507571</t>
  </si>
  <si>
    <t>VI22002019</t>
  </si>
  <si>
    <t>22005592</t>
  </si>
  <si>
    <t>2490311</t>
  </si>
  <si>
    <t>VI22001970</t>
  </si>
  <si>
    <t>22005499</t>
  </si>
  <si>
    <t>131409825</t>
  </si>
  <si>
    <t>VI22001734</t>
  </si>
  <si>
    <t>22004611</t>
  </si>
  <si>
    <t>22004723</t>
  </si>
  <si>
    <t>22004722</t>
  </si>
  <si>
    <t>22004721</t>
  </si>
  <si>
    <t>22004720</t>
  </si>
  <si>
    <t>22004719</t>
  </si>
  <si>
    <t>22004718</t>
  </si>
  <si>
    <t>22004717</t>
  </si>
  <si>
    <t>22004716</t>
  </si>
  <si>
    <t>22004715</t>
  </si>
  <si>
    <t>22004714</t>
  </si>
  <si>
    <t>INV00758314</t>
  </si>
  <si>
    <t>VI22001724</t>
  </si>
  <si>
    <t>22004601</t>
  </si>
  <si>
    <t>22004360</t>
  </si>
  <si>
    <t>0600JLWZ7</t>
  </si>
  <si>
    <t>VI22001771</t>
  </si>
  <si>
    <t>22004646</t>
  </si>
  <si>
    <t>2223853723</t>
  </si>
  <si>
    <t>VI22001873</t>
  </si>
  <si>
    <t>22005316</t>
  </si>
  <si>
    <t>131399335</t>
  </si>
  <si>
    <t>VI22001760</t>
  </si>
  <si>
    <t>22004635</t>
  </si>
  <si>
    <t>0100JHO36</t>
  </si>
  <si>
    <t>VI22001755</t>
  </si>
  <si>
    <t>22004630</t>
  </si>
  <si>
    <t>0100JHLSW</t>
  </si>
  <si>
    <t>VI22001752</t>
  </si>
  <si>
    <t>22004627</t>
  </si>
  <si>
    <t>2223431699</t>
  </si>
  <si>
    <t>VI22001871</t>
  </si>
  <si>
    <t>22005314</t>
  </si>
  <si>
    <t>E0700JP5UJ</t>
  </si>
  <si>
    <t>VI22001843</t>
  </si>
  <si>
    <t>22005234</t>
  </si>
  <si>
    <t>3747</t>
  </si>
  <si>
    <t>VI22001503</t>
  </si>
  <si>
    <t>22004196</t>
  </si>
  <si>
    <t>0500JMAWH</t>
  </si>
  <si>
    <t>VI22001744</t>
  </si>
  <si>
    <t>22004620</t>
  </si>
  <si>
    <t>426A25C0-0035</t>
  </si>
  <si>
    <t>VI22001751</t>
  </si>
  <si>
    <t>22004626</t>
  </si>
  <si>
    <t>131391660</t>
  </si>
  <si>
    <t>VI22001750</t>
  </si>
  <si>
    <t>22004625</t>
  </si>
  <si>
    <t>02/001520</t>
  </si>
  <si>
    <t>VI22001934</t>
  </si>
  <si>
    <t>22005432</t>
  </si>
  <si>
    <t>E0400JEG1T</t>
  </si>
  <si>
    <t>VI22001516</t>
  </si>
  <si>
    <t>22004211</t>
  </si>
  <si>
    <t>131389847</t>
  </si>
  <si>
    <t>VI22001515</t>
  </si>
  <si>
    <t>22004210</t>
  </si>
  <si>
    <t>VI22001517</t>
  </si>
  <si>
    <t>22004212</t>
  </si>
  <si>
    <t>IN224000606</t>
  </si>
  <si>
    <t>VI22001532</t>
  </si>
  <si>
    <t>22004227</t>
  </si>
  <si>
    <t>131383439</t>
  </si>
  <si>
    <t>VI22001520</t>
  </si>
  <si>
    <t>22004215</t>
  </si>
  <si>
    <t>G012422779</t>
  </si>
  <si>
    <t>VI22001641</t>
  </si>
  <si>
    <t>22004473</t>
  </si>
  <si>
    <t>G012310745</t>
  </si>
  <si>
    <t>VI22001640</t>
  </si>
  <si>
    <t>22004472</t>
  </si>
  <si>
    <t>G012252421</t>
  </si>
  <si>
    <t>VI22001639</t>
  </si>
  <si>
    <t>22004471</t>
  </si>
  <si>
    <t>bygdg4r5</t>
  </si>
  <si>
    <t>VI22001636</t>
  </si>
  <si>
    <t>22004468</t>
  </si>
  <si>
    <t>531B8013-0019</t>
  </si>
  <si>
    <t>VI22001631</t>
  </si>
  <si>
    <t>22004463</t>
  </si>
  <si>
    <t>E0300JCKGA</t>
  </si>
  <si>
    <t>VI22001629</t>
  </si>
  <si>
    <t>22004461</t>
  </si>
  <si>
    <t>E0100J8943</t>
  </si>
  <si>
    <t>VI22001626</t>
  </si>
  <si>
    <t>22004458</t>
  </si>
  <si>
    <t>E0100J79RQ</t>
  </si>
  <si>
    <t>VI22001625</t>
  </si>
  <si>
    <t>22004457</t>
  </si>
  <si>
    <t>2170829702</t>
  </si>
  <si>
    <t>VI22001872</t>
  </si>
  <si>
    <t>22005315</t>
  </si>
  <si>
    <t>2112286071</t>
  </si>
  <si>
    <t>VI22001870</t>
  </si>
  <si>
    <t>22005313</t>
  </si>
  <si>
    <t>22004839</t>
  </si>
  <si>
    <t>E0100IUDM6</t>
  </si>
  <si>
    <t>VI22001524</t>
  </si>
  <si>
    <t>22004776</t>
  </si>
  <si>
    <t>G010366058</t>
  </si>
  <si>
    <t>VI22001664</t>
  </si>
  <si>
    <t>22004496</t>
  </si>
  <si>
    <t>G011239175</t>
  </si>
  <si>
    <t>VI22001652</t>
  </si>
  <si>
    <t>22004484</t>
  </si>
  <si>
    <t>INV00749314</t>
  </si>
  <si>
    <t>VI22001597</t>
  </si>
  <si>
    <t>22004429</t>
  </si>
  <si>
    <t>E0100ITV39</t>
  </si>
  <si>
    <t>VI22001525</t>
  </si>
  <si>
    <t>22004220</t>
  </si>
  <si>
    <t>22004219</t>
  </si>
  <si>
    <t>22003765</t>
  </si>
  <si>
    <t>22003380</t>
  </si>
  <si>
    <t>22003379</t>
  </si>
  <si>
    <t>22003378</t>
  </si>
  <si>
    <t>22003377</t>
  </si>
  <si>
    <t>22003376</t>
  </si>
  <si>
    <t>22003375</t>
  </si>
  <si>
    <t>22003374</t>
  </si>
  <si>
    <t>22003373</t>
  </si>
  <si>
    <t>22003372</t>
  </si>
  <si>
    <t>131363298</t>
  </si>
  <si>
    <t>VI22001289</t>
  </si>
  <si>
    <t>22003326</t>
  </si>
  <si>
    <t>E0600J8N01</t>
  </si>
  <si>
    <t>VI22001280</t>
  </si>
  <si>
    <t>22003317</t>
  </si>
  <si>
    <t>E0100J412D</t>
  </si>
  <si>
    <t>VI22001278</t>
  </si>
  <si>
    <t>22003315</t>
  </si>
  <si>
    <t>E0100J44H3</t>
  </si>
  <si>
    <t>VI22001277</t>
  </si>
  <si>
    <t>22003314</t>
  </si>
  <si>
    <t>131353709</t>
  </si>
  <si>
    <t>VI22001275</t>
  </si>
  <si>
    <t>22003312</t>
  </si>
  <si>
    <t>E0700JBH6H</t>
  </si>
  <si>
    <t>VI22001269</t>
  </si>
  <si>
    <t>22003306</t>
  </si>
  <si>
    <t>3609</t>
  </si>
  <si>
    <t>VI22001295</t>
  </si>
  <si>
    <t>22003332</t>
  </si>
  <si>
    <t>426A25C0-0034</t>
  </si>
  <si>
    <t>VI22001252</t>
  </si>
  <si>
    <t>22003289</t>
  </si>
  <si>
    <t>E0400JOEBU</t>
  </si>
  <si>
    <t>VI22001254</t>
  </si>
  <si>
    <t>22003291</t>
  </si>
  <si>
    <t>SI226002721</t>
  </si>
  <si>
    <t>VI22001303</t>
  </si>
  <si>
    <t>22003340</t>
  </si>
  <si>
    <t>IN224000521</t>
  </si>
  <si>
    <t>VI22001182</t>
  </si>
  <si>
    <t>22003220</t>
  </si>
  <si>
    <t>kqr9qb4c</t>
  </si>
  <si>
    <t>VI22001225</t>
  </si>
  <si>
    <t>22003262</t>
  </si>
  <si>
    <t>531B8013-0018</t>
  </si>
  <si>
    <t>VI22001219</t>
  </si>
  <si>
    <t>22003256</t>
  </si>
  <si>
    <t>E0300IYQ14</t>
  </si>
  <si>
    <t>VI22001220</t>
  </si>
  <si>
    <t>22003257</t>
  </si>
  <si>
    <t>SI226002505</t>
  </si>
  <si>
    <t>VI22001315</t>
  </si>
  <si>
    <t>22003352</t>
  </si>
  <si>
    <t>22003763</t>
  </si>
  <si>
    <t>22003364</t>
  </si>
  <si>
    <t>2358705</t>
  </si>
  <si>
    <t>VI22001271</t>
  </si>
  <si>
    <t>22003308</t>
  </si>
  <si>
    <t>22002802</t>
  </si>
  <si>
    <t>22002801</t>
  </si>
  <si>
    <t>22002800</t>
  </si>
  <si>
    <t>22002799</t>
  </si>
  <si>
    <t>22002742</t>
  </si>
  <si>
    <t>22002741</t>
  </si>
  <si>
    <t>22002740</t>
  </si>
  <si>
    <t>22002739</t>
  </si>
  <si>
    <t>22002738</t>
  </si>
  <si>
    <t>22002737</t>
  </si>
  <si>
    <t>22002736</t>
  </si>
  <si>
    <t>INV00738933</t>
  </si>
  <si>
    <t>VI22000890</t>
  </si>
  <si>
    <t>22002568</t>
  </si>
  <si>
    <t>G011558201</t>
  </si>
  <si>
    <t>VI22000889</t>
  </si>
  <si>
    <t>22002567</t>
  </si>
  <si>
    <t>G011183767</t>
  </si>
  <si>
    <t>VI22000888</t>
  </si>
  <si>
    <t>22002566</t>
  </si>
  <si>
    <t>E0600IUSDO</t>
  </si>
  <si>
    <t>VI22001204</t>
  </si>
  <si>
    <t>22003241</t>
  </si>
  <si>
    <t>E0100IQO9W</t>
  </si>
  <si>
    <t>VI22001193</t>
  </si>
  <si>
    <t>22003231</t>
  </si>
  <si>
    <t>E0100IQQ59</t>
  </si>
  <si>
    <t>VI22001191</t>
  </si>
  <si>
    <t>22003229</t>
  </si>
  <si>
    <t>50249</t>
  </si>
  <si>
    <t>VI22001351</t>
  </si>
  <si>
    <t>22003486</t>
  </si>
  <si>
    <t>3485</t>
  </si>
  <si>
    <t>VI22000930</t>
  </si>
  <si>
    <t>22002613</t>
  </si>
  <si>
    <t>E0500IUW2U</t>
  </si>
  <si>
    <t>VI22000927</t>
  </si>
  <si>
    <t>22002610</t>
  </si>
  <si>
    <t>426A25CO-0033</t>
  </si>
  <si>
    <t>VI22000942</t>
  </si>
  <si>
    <t>22002625</t>
  </si>
  <si>
    <t>E0400IMOUQ</t>
  </si>
  <si>
    <t>VI22000951</t>
  </si>
  <si>
    <t>22002634</t>
  </si>
  <si>
    <t>G010638737</t>
  </si>
  <si>
    <t>VI22000975</t>
  </si>
  <si>
    <t>22002659</t>
  </si>
  <si>
    <t>G010475419</t>
  </si>
  <si>
    <t>VI22000974</t>
  </si>
  <si>
    <t>22002658</t>
  </si>
  <si>
    <t>evnprm0x</t>
  </si>
  <si>
    <t>VI22000979</t>
  </si>
  <si>
    <t>22002663</t>
  </si>
  <si>
    <t>531B8013-0017</t>
  </si>
  <si>
    <t>VI22000985</t>
  </si>
  <si>
    <t>22002669</t>
  </si>
  <si>
    <t>E03001L1B8</t>
  </si>
  <si>
    <t>VI22000978</t>
  </si>
  <si>
    <t>22002662</t>
  </si>
  <si>
    <t>22002804</t>
  </si>
  <si>
    <t>22002803</t>
  </si>
  <si>
    <t>E0100IG5AX</t>
  </si>
  <si>
    <t>VI22000993</t>
  </si>
  <si>
    <t>22002677</t>
  </si>
  <si>
    <t>E01001GXYL</t>
  </si>
  <si>
    <t>VI22000987</t>
  </si>
  <si>
    <t>22002671</t>
  </si>
  <si>
    <t>E01001GHG9</t>
  </si>
  <si>
    <t>VI22000986</t>
  </si>
  <si>
    <t>22002670</t>
  </si>
  <si>
    <t>2022-3009</t>
  </si>
  <si>
    <t>VI22001324</t>
  </si>
  <si>
    <t>22003361</t>
  </si>
  <si>
    <t>22002805</t>
  </si>
  <si>
    <t>INV32606924</t>
  </si>
  <si>
    <t>VI22000941</t>
  </si>
  <si>
    <t>22002624</t>
  </si>
  <si>
    <t>22003362</t>
  </si>
  <si>
    <t>22002244</t>
  </si>
  <si>
    <t>22002243</t>
  </si>
  <si>
    <t>22002242</t>
  </si>
  <si>
    <t>22002241</t>
  </si>
  <si>
    <t>22002240</t>
  </si>
  <si>
    <t>22002239</t>
  </si>
  <si>
    <t>2225927</t>
  </si>
  <si>
    <t>VI22000759</t>
  </si>
  <si>
    <t>22002128</t>
  </si>
  <si>
    <t>E06001HGMT</t>
  </si>
  <si>
    <t>VI22000652</t>
  </si>
  <si>
    <t>22002021</t>
  </si>
  <si>
    <t>E01001D9F6</t>
  </si>
  <si>
    <t>VI22000678</t>
  </si>
  <si>
    <t>22002047</t>
  </si>
  <si>
    <t>E01001D7UB</t>
  </si>
  <si>
    <t>VI22000675</t>
  </si>
  <si>
    <t>22002044</t>
  </si>
  <si>
    <t>E07001JZQS</t>
  </si>
  <si>
    <t>VI22000679</t>
  </si>
  <si>
    <t>22002048</t>
  </si>
  <si>
    <t>E01001CSDV</t>
  </si>
  <si>
    <t>VI22000677</t>
  </si>
  <si>
    <t>22002046</t>
  </si>
  <si>
    <t>E0500IHDBX</t>
  </si>
  <si>
    <t>VI22000773</t>
  </si>
  <si>
    <t>22002142</t>
  </si>
  <si>
    <t>426A25C0-0032</t>
  </si>
  <si>
    <t>VI22000776</t>
  </si>
  <si>
    <t>22002145</t>
  </si>
  <si>
    <t>E040019EQZ</t>
  </si>
  <si>
    <t>VI22000812</t>
  </si>
  <si>
    <t>22002181</t>
  </si>
  <si>
    <t>G010041317</t>
  </si>
  <si>
    <t>VI22000837</t>
  </si>
  <si>
    <t>22002206</t>
  </si>
  <si>
    <t>G009937996</t>
  </si>
  <si>
    <t>VI22000622</t>
  </si>
  <si>
    <t>22001380</t>
  </si>
  <si>
    <t>5f9bq13w</t>
  </si>
  <si>
    <t>VI22000841</t>
  </si>
  <si>
    <t>22002210</t>
  </si>
  <si>
    <t>E0300HTZV5</t>
  </si>
  <si>
    <t>VI22000584</t>
  </si>
  <si>
    <t>22001307</t>
  </si>
  <si>
    <t>531B8013-0016</t>
  </si>
  <si>
    <t>VI22000849</t>
  </si>
  <si>
    <t>22002218</t>
  </si>
  <si>
    <t>E030017368</t>
  </si>
  <si>
    <t>VI22000850</t>
  </si>
  <si>
    <t>22002219</t>
  </si>
  <si>
    <t>E010013UMF</t>
  </si>
  <si>
    <t>VI22000856</t>
  </si>
  <si>
    <t>22002225</t>
  </si>
  <si>
    <t>E010013112</t>
  </si>
  <si>
    <t>VI22000855</t>
  </si>
  <si>
    <t>22002224</t>
  </si>
  <si>
    <t>22002232</t>
  </si>
  <si>
    <t>INV31259853</t>
  </si>
  <si>
    <t>VI22000828</t>
  </si>
  <si>
    <t>22002197</t>
  </si>
  <si>
    <t>INVO0718501</t>
  </si>
  <si>
    <t>VI22000640</t>
  </si>
  <si>
    <t>22001445</t>
  </si>
  <si>
    <t>INV30953230</t>
  </si>
  <si>
    <t>VI22000639</t>
  </si>
  <si>
    <t>22001444</t>
  </si>
  <si>
    <t>A238750-0037</t>
  </si>
  <si>
    <t>VI22000636</t>
  </si>
  <si>
    <t>22001441</t>
  </si>
  <si>
    <t>22001404</t>
  </si>
  <si>
    <t>22001403</t>
  </si>
  <si>
    <t>INV09656205</t>
  </si>
  <si>
    <t>VI22000115</t>
  </si>
  <si>
    <t>22001402</t>
  </si>
  <si>
    <t>22001401</t>
  </si>
  <si>
    <t>INV08765568</t>
  </si>
  <si>
    <t>GI21000005</t>
  </si>
  <si>
    <t>22001400</t>
  </si>
  <si>
    <t>22001399</t>
  </si>
  <si>
    <t>E060013W1E</t>
  </si>
  <si>
    <t>VI22000456</t>
  </si>
  <si>
    <t>22001038</t>
  </si>
  <si>
    <t>22001387</t>
  </si>
  <si>
    <t>E0100HZUIT</t>
  </si>
  <si>
    <t>VI22000472</t>
  </si>
  <si>
    <t>22001054</t>
  </si>
  <si>
    <t>E010010OM1</t>
  </si>
  <si>
    <t>VI22000471</t>
  </si>
  <si>
    <t>22001053</t>
  </si>
  <si>
    <t>E070016NWN</t>
  </si>
  <si>
    <t>VI22000489</t>
  </si>
  <si>
    <t>22001092</t>
  </si>
  <si>
    <t>131226724</t>
  </si>
  <si>
    <t>VI22000490</t>
  </si>
  <si>
    <t>22001093</t>
  </si>
  <si>
    <t>E05001454Z</t>
  </si>
  <si>
    <t>VI22000511</t>
  </si>
  <si>
    <t>22001114</t>
  </si>
  <si>
    <t>3243</t>
  </si>
  <si>
    <t>VI22000495</t>
  </si>
  <si>
    <t>22001098</t>
  </si>
  <si>
    <t>426A25C0-0031</t>
  </si>
  <si>
    <t>VI22000483</t>
  </si>
  <si>
    <t>22001065</t>
  </si>
  <si>
    <t>E0400HW80A</t>
  </si>
  <si>
    <t>VI22000517</t>
  </si>
  <si>
    <t>22001120</t>
  </si>
  <si>
    <t>A238750-0038</t>
  </si>
  <si>
    <t>VI22000635</t>
  </si>
  <si>
    <t>22001440</t>
  </si>
  <si>
    <t>G008814295</t>
  </si>
  <si>
    <t>VI22000532</t>
  </si>
  <si>
    <t>22001135</t>
  </si>
  <si>
    <t>22001134</t>
  </si>
  <si>
    <t>131205783</t>
  </si>
  <si>
    <t>VI22000582</t>
  </si>
  <si>
    <t>22001305</t>
  </si>
  <si>
    <t>531B8013-0015</t>
  </si>
  <si>
    <t>VI22000585</t>
  </si>
  <si>
    <t>22001308</t>
  </si>
  <si>
    <t>E0100HQW86</t>
  </si>
  <si>
    <t>VI22000597</t>
  </si>
  <si>
    <t>22001320</t>
  </si>
  <si>
    <t>E0100HPPW8</t>
  </si>
  <si>
    <t>VI22000594</t>
  </si>
  <si>
    <t>22001317</t>
  </si>
  <si>
    <t>INVOO708099</t>
  </si>
  <si>
    <t>VI22000533</t>
  </si>
  <si>
    <t>22001136</t>
  </si>
  <si>
    <t>6630654295</t>
  </si>
  <si>
    <t>VI22000529</t>
  </si>
  <si>
    <t>22001132</t>
  </si>
  <si>
    <t>IN224000131</t>
  </si>
  <si>
    <t>VI22000502</t>
  </si>
  <si>
    <t>22001105</t>
  </si>
  <si>
    <t>22000996</t>
  </si>
  <si>
    <t>22000995</t>
  </si>
  <si>
    <t>22000994</t>
  </si>
  <si>
    <t>22000993</t>
  </si>
  <si>
    <t>1976938</t>
  </si>
  <si>
    <t>VI22000391</t>
  </si>
  <si>
    <t>22000901</t>
  </si>
  <si>
    <t>E0600HQTWA</t>
  </si>
  <si>
    <t>VI22000212</t>
  </si>
  <si>
    <t>22000721</t>
  </si>
  <si>
    <t>E0100HMYM2</t>
  </si>
  <si>
    <t>VI22000223</t>
  </si>
  <si>
    <t>22000732</t>
  </si>
  <si>
    <t>E0100HN258</t>
  </si>
  <si>
    <t>VI22000222</t>
  </si>
  <si>
    <t>22000731</t>
  </si>
  <si>
    <t>E0700HTK3Y</t>
  </si>
  <si>
    <t>VI22000236</t>
  </si>
  <si>
    <t>22000745</t>
  </si>
  <si>
    <t>rr3ezv4y</t>
  </si>
  <si>
    <t>VI22000226</t>
  </si>
  <si>
    <t>22000735</t>
  </si>
  <si>
    <t>E0500HR4ZQ</t>
  </si>
  <si>
    <t>VI22000275</t>
  </si>
  <si>
    <t>22000784</t>
  </si>
  <si>
    <t>131184203</t>
  </si>
  <si>
    <t>VI22000261</t>
  </si>
  <si>
    <t>22000770</t>
  </si>
  <si>
    <t>426A25C0-0030</t>
  </si>
  <si>
    <t>VI22000276</t>
  </si>
  <si>
    <t>22000785</t>
  </si>
  <si>
    <t>E0400HJ6L0</t>
  </si>
  <si>
    <t>VI22000279</t>
  </si>
  <si>
    <t>22000788</t>
  </si>
  <si>
    <t>131169713</t>
  </si>
  <si>
    <t>VI22000309</t>
  </si>
  <si>
    <t>22000818</t>
  </si>
  <si>
    <t>e4qq7f18</t>
  </si>
  <si>
    <t>VI22000323</t>
  </si>
  <si>
    <t>22000832</t>
  </si>
  <si>
    <t>531B8013-0014</t>
  </si>
  <si>
    <t>VI22000322</t>
  </si>
  <si>
    <t>22000831</t>
  </si>
  <si>
    <t>E0300HGODX</t>
  </si>
  <si>
    <t>VI22000320</t>
  </si>
  <si>
    <t>22000829</t>
  </si>
  <si>
    <t>E0100HCWWB</t>
  </si>
  <si>
    <t>VI22000328</t>
  </si>
  <si>
    <t>22000837</t>
  </si>
  <si>
    <t>E0100HE60F</t>
  </si>
  <si>
    <t>VI22000324</t>
  </si>
  <si>
    <t>22000833</t>
  </si>
  <si>
    <t>A238750-0036</t>
  </si>
  <si>
    <t>VI22000352</t>
  </si>
  <si>
    <t>22000862</t>
  </si>
  <si>
    <t>22000366</t>
  </si>
  <si>
    <t>22000365</t>
  </si>
  <si>
    <t>22000364</t>
  </si>
  <si>
    <t>22000363</t>
  </si>
  <si>
    <t>INV00698116</t>
  </si>
  <si>
    <t>VI22000153</t>
  </si>
  <si>
    <t>22000321</t>
  </si>
  <si>
    <t>1860167</t>
  </si>
  <si>
    <t>VI22000067</t>
  </si>
  <si>
    <t>22000228</t>
  </si>
  <si>
    <t>131151440</t>
  </si>
  <si>
    <t>VI22000020</t>
  </si>
  <si>
    <t>22000178</t>
  </si>
  <si>
    <t>E0600HE6C3</t>
  </si>
  <si>
    <t>VI22000031</t>
  </si>
  <si>
    <t>22000189</t>
  </si>
  <si>
    <t>E0100H9YXL</t>
  </si>
  <si>
    <t>VI22000051</t>
  </si>
  <si>
    <t>22000212</t>
  </si>
  <si>
    <t>E0100HAB4Z</t>
  </si>
  <si>
    <t>VI22000046</t>
  </si>
  <si>
    <t>22000207</t>
  </si>
  <si>
    <t>01tsgqwz</t>
  </si>
  <si>
    <t>VI22000056</t>
  </si>
  <si>
    <t>22000217</t>
  </si>
  <si>
    <t>E0700HGE69</t>
  </si>
  <si>
    <t>VI22000052</t>
  </si>
  <si>
    <t>22000213</t>
  </si>
  <si>
    <t>E0500HE4YW</t>
  </si>
  <si>
    <t>VI22000060</t>
  </si>
  <si>
    <t>22000221</t>
  </si>
  <si>
    <t>3020</t>
  </si>
  <si>
    <t>VI22000054</t>
  </si>
  <si>
    <t>22000215</t>
  </si>
  <si>
    <t>426A25C0-0029</t>
  </si>
  <si>
    <t>VI22000049</t>
  </si>
  <si>
    <t>22000210</t>
  </si>
  <si>
    <t>E0400H6CBG</t>
  </si>
  <si>
    <t>VI22000082</t>
  </si>
  <si>
    <t>22000247</t>
  </si>
  <si>
    <t>mgahdrzt</t>
  </si>
  <si>
    <t>VI22000118</t>
  </si>
  <si>
    <t>22000284</t>
  </si>
  <si>
    <t>531B8013-0013</t>
  </si>
  <si>
    <t>VI22000131</t>
  </si>
  <si>
    <t>22000297</t>
  </si>
  <si>
    <t>131120134</t>
  </si>
  <si>
    <t>VI22000128</t>
  </si>
  <si>
    <t>22000294</t>
  </si>
  <si>
    <t>131119976</t>
  </si>
  <si>
    <t>VI22000124</t>
  </si>
  <si>
    <t>22000290</t>
  </si>
  <si>
    <t>E0300H3U3</t>
  </si>
  <si>
    <t>VI22000138</t>
  </si>
  <si>
    <t>22000304</t>
  </si>
  <si>
    <t>E0100HOZSI</t>
  </si>
  <si>
    <t>VI22000142</t>
  </si>
  <si>
    <t>22000308</t>
  </si>
  <si>
    <t>E0100H1FTO</t>
  </si>
  <si>
    <t>VI22000137</t>
  </si>
  <si>
    <t>22000303</t>
  </si>
  <si>
    <t>2022/003</t>
  </si>
  <si>
    <t>VI22002763</t>
  </si>
  <si>
    <t>22009091</t>
  </si>
  <si>
    <t>2021/006</t>
  </si>
  <si>
    <t>VI22002762</t>
  </si>
  <si>
    <t>22009090</t>
  </si>
  <si>
    <t>11382</t>
  </si>
  <si>
    <t>22009047</t>
  </si>
  <si>
    <t>2110</t>
  </si>
  <si>
    <t>VI22002590</t>
  </si>
  <si>
    <t>22008104</t>
  </si>
  <si>
    <t>22008111</t>
  </si>
  <si>
    <t>2083</t>
  </si>
  <si>
    <t>VI22002436</t>
  </si>
  <si>
    <t>22007258</t>
  </si>
  <si>
    <t>6114</t>
  </si>
  <si>
    <t>VI22002148</t>
  </si>
  <si>
    <t>22006353</t>
  </si>
  <si>
    <t>11106</t>
  </si>
  <si>
    <t>22007489</t>
  </si>
  <si>
    <t>2022/009</t>
  </si>
  <si>
    <t>VI22002453</t>
  </si>
  <si>
    <t>22007307</t>
  </si>
  <si>
    <t>2056</t>
  </si>
  <si>
    <t>VI22002103</t>
  </si>
  <si>
    <t>22006140</t>
  </si>
  <si>
    <t>22006163</t>
  </si>
  <si>
    <t>6024</t>
  </si>
  <si>
    <t>VI22002137</t>
  </si>
  <si>
    <t>22006192</t>
  </si>
  <si>
    <t>10969</t>
  </si>
  <si>
    <t>22006480</t>
  </si>
  <si>
    <t>2030</t>
  </si>
  <si>
    <t>VI22001924</t>
  </si>
  <si>
    <t>22005422</t>
  </si>
  <si>
    <t>22005455</t>
  </si>
  <si>
    <t>5980</t>
  </si>
  <si>
    <t>VI22001705</t>
  </si>
  <si>
    <t>22004580</t>
  </si>
  <si>
    <t>2010065095</t>
  </si>
  <si>
    <t>VI22001717</t>
  </si>
  <si>
    <t>22004594</t>
  </si>
  <si>
    <t>10834</t>
  </si>
  <si>
    <t>22004552</t>
  </si>
  <si>
    <t>1999</t>
  </si>
  <si>
    <t>VI22001442</t>
  </si>
  <si>
    <t>22004135</t>
  </si>
  <si>
    <t>008</t>
  </si>
  <si>
    <t>VI22001424</t>
  </si>
  <si>
    <t>22004117</t>
  </si>
  <si>
    <t>22004356</t>
  </si>
  <si>
    <t>10691</t>
  </si>
  <si>
    <t>22004704</t>
  </si>
  <si>
    <t>2022/007</t>
  </si>
  <si>
    <t>VI22001565</t>
  </si>
  <si>
    <t>22004397</t>
  </si>
  <si>
    <t>5742</t>
  </si>
  <si>
    <t>VI22001248</t>
  </si>
  <si>
    <t>22003285</t>
  </si>
  <si>
    <t>1969</t>
  </si>
  <si>
    <t>VI22001147</t>
  </si>
  <si>
    <t>22003185</t>
  </si>
  <si>
    <t>22003753</t>
  </si>
  <si>
    <t>5727</t>
  </si>
  <si>
    <t>VI22001085</t>
  </si>
  <si>
    <t>22003123</t>
  </si>
  <si>
    <t>10537</t>
  </si>
  <si>
    <t>22003087</t>
  </si>
  <si>
    <t>10387</t>
  </si>
  <si>
    <t>22003086</t>
  </si>
  <si>
    <t>10239</t>
  </si>
  <si>
    <t>22003085</t>
  </si>
  <si>
    <t>5171</t>
  </si>
  <si>
    <t>VI22001251</t>
  </si>
  <si>
    <t>22003288</t>
  </si>
  <si>
    <t>5192</t>
  </si>
  <si>
    <t>VI22001250</t>
  </si>
  <si>
    <t>22003287</t>
  </si>
  <si>
    <t>1929</t>
  </si>
  <si>
    <t>VI22001187</t>
  </si>
  <si>
    <t>22003225</t>
  </si>
  <si>
    <t>2022/006</t>
  </si>
  <si>
    <t>VI22001090</t>
  </si>
  <si>
    <t>22003128</t>
  </si>
  <si>
    <t>9815</t>
  </si>
  <si>
    <t>22003081</t>
  </si>
  <si>
    <t>22003080</t>
  </si>
  <si>
    <t>22002693</t>
  </si>
  <si>
    <t>1011</t>
  </si>
  <si>
    <t>VI22001320</t>
  </si>
  <si>
    <t>22003357</t>
  </si>
  <si>
    <t>2022/005</t>
  </si>
  <si>
    <t>VI22000684</t>
  </si>
  <si>
    <t>22002053</t>
  </si>
  <si>
    <t>1885</t>
  </si>
  <si>
    <t>VI22001186</t>
  </si>
  <si>
    <t>22003224</t>
  </si>
  <si>
    <t>22002007</t>
  </si>
  <si>
    <t>1852</t>
  </si>
  <si>
    <t>VI22000858</t>
  </si>
  <si>
    <t>22002227</t>
  </si>
  <si>
    <t>2029</t>
  </si>
  <si>
    <t>VI22000846</t>
  </si>
  <si>
    <t>22002215</t>
  </si>
  <si>
    <t>2022/004</t>
  </si>
  <si>
    <t>VI22000649</t>
  </si>
  <si>
    <t>22002018</t>
  </si>
  <si>
    <t>22001153</t>
  </si>
  <si>
    <t>INV-0915</t>
  </si>
  <si>
    <t>VI22000563</t>
  </si>
  <si>
    <t>22001286</t>
  </si>
  <si>
    <t>2020</t>
  </si>
  <si>
    <t>VI22000548</t>
  </si>
  <si>
    <t>22001151</t>
  </si>
  <si>
    <t>5408</t>
  </si>
  <si>
    <t>VI22001249</t>
  </si>
  <si>
    <t>22003286</t>
  </si>
  <si>
    <t>2022/002</t>
  </si>
  <si>
    <t>VI22000235</t>
  </si>
  <si>
    <t>22000744</t>
  </si>
  <si>
    <t>2010</t>
  </si>
  <si>
    <t>VI22000232</t>
  </si>
  <si>
    <t>22000741</t>
  </si>
  <si>
    <t>22000165</t>
  </si>
  <si>
    <t>2022/001</t>
  </si>
  <si>
    <t>VI22000110</t>
  </si>
  <si>
    <t>22000276</t>
  </si>
  <si>
    <t>2001</t>
  </si>
  <si>
    <t>VI22000132</t>
  </si>
  <si>
    <t>22000298</t>
  </si>
  <si>
    <t>20542</t>
  </si>
  <si>
    <t>22009058</t>
  </si>
  <si>
    <t>30581</t>
  </si>
  <si>
    <t>VI22002737</t>
  </si>
  <si>
    <t>22008837</t>
  </si>
  <si>
    <t>30569</t>
  </si>
  <si>
    <t>VI22002729</t>
  </si>
  <si>
    <t>22008777</t>
  </si>
  <si>
    <t>20527</t>
  </si>
  <si>
    <t>22009049</t>
  </si>
  <si>
    <t>22008115</t>
  </si>
  <si>
    <t>20516</t>
  </si>
  <si>
    <t>22008333</t>
  </si>
  <si>
    <t>22007147</t>
  </si>
  <si>
    <t>30543</t>
  </si>
  <si>
    <t>VI22002149</t>
  </si>
  <si>
    <t>22006354</t>
  </si>
  <si>
    <t>20493</t>
  </si>
  <si>
    <t>22007487</t>
  </si>
  <si>
    <t>22006159</t>
  </si>
  <si>
    <t>186912</t>
  </si>
  <si>
    <t>VI22002112</t>
  </si>
  <si>
    <t>22006149</t>
  </si>
  <si>
    <t>22005635</t>
  </si>
  <si>
    <t>50042</t>
  </si>
  <si>
    <t>VI22001926</t>
  </si>
  <si>
    <t>22005424</t>
  </si>
  <si>
    <t>22005634</t>
  </si>
  <si>
    <t>2583</t>
  </si>
  <si>
    <t>VI22001428</t>
  </si>
  <si>
    <t>22004121</t>
  </si>
  <si>
    <t>37187</t>
  </si>
  <si>
    <t>VI22001358</t>
  </si>
  <si>
    <t>22003493</t>
  </si>
  <si>
    <t>110405</t>
  </si>
  <si>
    <t>VI22001292</t>
  </si>
  <si>
    <t>22003329</t>
  </si>
  <si>
    <t>110387</t>
  </si>
  <si>
    <t>VI22001075</t>
  </si>
  <si>
    <t>22003113</t>
  </si>
  <si>
    <t>01/000142</t>
  </si>
  <si>
    <t>VI22000196</t>
  </si>
  <si>
    <t>22000705</t>
  </si>
  <si>
    <t>22000240</t>
  </si>
  <si>
    <t>0003449</t>
  </si>
  <si>
    <t>VI22002319</t>
  </si>
  <si>
    <t>22009173</t>
  </si>
  <si>
    <t>0003523</t>
  </si>
  <si>
    <t>VI22002772</t>
  </si>
  <si>
    <t>22009100</t>
  </si>
  <si>
    <t>INV05126289</t>
  </si>
  <si>
    <t>VI22002504</t>
  </si>
  <si>
    <t>22007505</t>
  </si>
  <si>
    <t>22008366</t>
  </si>
  <si>
    <t>INV05045066</t>
  </si>
  <si>
    <t>VI22002503</t>
  </si>
  <si>
    <t>22007504</t>
  </si>
  <si>
    <t>22007425</t>
  </si>
  <si>
    <t>INV04804452</t>
  </si>
  <si>
    <t>VI22002508</t>
  </si>
  <si>
    <t>22007509</t>
  </si>
  <si>
    <t>INV04722411</t>
  </si>
  <si>
    <t>VI22002507</t>
  </si>
  <si>
    <t>22007508</t>
  </si>
  <si>
    <t>INV04885377</t>
  </si>
  <si>
    <t>VI22002506</t>
  </si>
  <si>
    <t>22007507</t>
  </si>
  <si>
    <t>INV04965546</t>
  </si>
  <si>
    <t>VI22002505</t>
  </si>
  <si>
    <t>22007506</t>
  </si>
  <si>
    <t>22007494</t>
  </si>
  <si>
    <t>22007420</t>
  </si>
  <si>
    <t>VI22002318</t>
  </si>
  <si>
    <t>22006951</t>
  </si>
  <si>
    <t>IN2240340</t>
  </si>
  <si>
    <t>VI22002165</t>
  </si>
  <si>
    <t>22006370</t>
  </si>
  <si>
    <t>22006369</t>
  </si>
  <si>
    <t>VI22002117</t>
  </si>
  <si>
    <t>22006154</t>
  </si>
  <si>
    <t>257</t>
  </si>
  <si>
    <t>22006478</t>
  </si>
  <si>
    <t>22005632</t>
  </si>
  <si>
    <t>IN2240310</t>
  </si>
  <si>
    <t>VI22001954</t>
  </si>
  <si>
    <t>22005483</t>
  </si>
  <si>
    <t>126</t>
  </si>
  <si>
    <t>VI22001716</t>
  </si>
  <si>
    <t>22004593</t>
  </si>
  <si>
    <t>IN2240262</t>
  </si>
  <si>
    <t>VI22001487</t>
  </si>
  <si>
    <t>22004180</t>
  </si>
  <si>
    <t>22004124</t>
  </si>
  <si>
    <t>IN2240218</t>
  </si>
  <si>
    <t>VI22001432</t>
  </si>
  <si>
    <t>22004125</t>
  </si>
  <si>
    <t>IN2240172</t>
  </si>
  <si>
    <t>VI22001430</t>
  </si>
  <si>
    <t>22004123</t>
  </si>
  <si>
    <t>22003755</t>
  </si>
  <si>
    <t>114</t>
  </si>
  <si>
    <t>VI22001074</t>
  </si>
  <si>
    <t>22003112</t>
  </si>
  <si>
    <t>247</t>
  </si>
  <si>
    <t>22003084</t>
  </si>
  <si>
    <t>122</t>
  </si>
  <si>
    <t>VI22001138</t>
  </si>
  <si>
    <t>22003176</t>
  </si>
  <si>
    <t>INV04638410</t>
  </si>
  <si>
    <t>VI22001203</t>
  </si>
  <si>
    <t>22003240</t>
  </si>
  <si>
    <t>INV04559416</t>
  </si>
  <si>
    <t>VI22000940</t>
  </si>
  <si>
    <t>22002623</t>
  </si>
  <si>
    <t>INV04473343</t>
  </si>
  <si>
    <t>VI22000939</t>
  </si>
  <si>
    <t>22002622</t>
  </si>
  <si>
    <t>INV04395661</t>
  </si>
  <si>
    <t>VI22000938</t>
  </si>
  <si>
    <t>22002621</t>
  </si>
  <si>
    <t>22001331</t>
  </si>
  <si>
    <t>110</t>
  </si>
  <si>
    <t>VI22000595</t>
  </si>
  <si>
    <t>22001318</t>
  </si>
  <si>
    <t>VI22000376</t>
  </si>
  <si>
    <t>22000886</t>
  </si>
  <si>
    <t>IN2240063</t>
  </si>
  <si>
    <t>VI22000340</t>
  </si>
  <si>
    <t>22000849</t>
  </si>
  <si>
    <t>241</t>
  </si>
  <si>
    <t>22000166</t>
  </si>
  <si>
    <t>INV04297182</t>
  </si>
  <si>
    <t>VI22000036</t>
  </si>
  <si>
    <t>22000195</t>
  </si>
  <si>
    <t>527373</t>
  </si>
  <si>
    <t>VI22002421</t>
  </si>
  <si>
    <t>22007242</t>
  </si>
  <si>
    <t>145845</t>
  </si>
  <si>
    <t>VI22002420</t>
  </si>
  <si>
    <t>22007241</t>
  </si>
  <si>
    <t>89380</t>
  </si>
  <si>
    <t>VI22002419</t>
  </si>
  <si>
    <t>22007240</t>
  </si>
  <si>
    <t>41323</t>
  </si>
  <si>
    <t>VI22002372</t>
  </si>
  <si>
    <t>22007190</t>
  </si>
  <si>
    <t>26001012</t>
  </si>
  <si>
    <t>VI22001570</t>
  </si>
  <si>
    <t>22004402</t>
  </si>
  <si>
    <t>1000029579</t>
  </si>
  <si>
    <t>VI22001569</t>
  </si>
  <si>
    <t>22004401</t>
  </si>
  <si>
    <t>111202111</t>
  </si>
  <si>
    <t>VI22001488</t>
  </si>
  <si>
    <t>22004181</t>
  </si>
  <si>
    <t>110822</t>
  </si>
  <si>
    <t>VI22001556</t>
  </si>
  <si>
    <t>22004388</t>
  </si>
  <si>
    <t>103397342</t>
  </si>
  <si>
    <t>VI22000383</t>
  </si>
  <si>
    <t>22000893</t>
  </si>
  <si>
    <t>78111068980</t>
  </si>
  <si>
    <t>VI21002078</t>
  </si>
  <si>
    <t>22008377</t>
  </si>
  <si>
    <t>121258</t>
  </si>
  <si>
    <t>VI22002585</t>
  </si>
  <si>
    <t>22008099</t>
  </si>
  <si>
    <t>22007435</t>
  </si>
  <si>
    <t>C1008207</t>
  </si>
  <si>
    <t>VI22002293</t>
  </si>
  <si>
    <t>22006907</t>
  </si>
  <si>
    <t>0210</t>
  </si>
  <si>
    <t>VI22002303</t>
  </si>
  <si>
    <t>22006917</t>
  </si>
  <si>
    <t>22006507</t>
  </si>
  <si>
    <t>22005658</t>
  </si>
  <si>
    <t>16752</t>
  </si>
  <si>
    <t>VI22001720</t>
  </si>
  <si>
    <t>22004597</t>
  </si>
  <si>
    <t>IN1000207</t>
  </si>
  <si>
    <t>VI22001864</t>
  </si>
  <si>
    <t>22005307</t>
  </si>
  <si>
    <t>113041349</t>
  </si>
  <si>
    <t>VI22001586</t>
  </si>
  <si>
    <t>22004418</t>
  </si>
  <si>
    <t>01/161104</t>
  </si>
  <si>
    <t>VI22002024</t>
  </si>
  <si>
    <t>22005600</t>
  </si>
  <si>
    <t>14029</t>
  </si>
  <si>
    <t>VI22002022</t>
  </si>
  <si>
    <t>22005596</t>
  </si>
  <si>
    <t>06/166985</t>
  </si>
  <si>
    <t>VI22002021</t>
  </si>
  <si>
    <t>22005595</t>
  </si>
  <si>
    <t>14209</t>
  </si>
  <si>
    <t>VI21002426</t>
  </si>
  <si>
    <t>22005520</t>
  </si>
  <si>
    <t>22004724</t>
  </si>
  <si>
    <t>0186</t>
  </si>
  <si>
    <t>VI22001851</t>
  </si>
  <si>
    <t>22005242</t>
  </si>
  <si>
    <t>6510992</t>
  </si>
  <si>
    <t>VI22001544</t>
  </si>
  <si>
    <t>22004299</t>
  </si>
  <si>
    <t>22003381</t>
  </si>
  <si>
    <t>VI22001040</t>
  </si>
  <si>
    <t>22003054</t>
  </si>
  <si>
    <t>80070</t>
  </si>
  <si>
    <t>VI22001304</t>
  </si>
  <si>
    <t>22003341</t>
  </si>
  <si>
    <t>16138</t>
  </si>
  <si>
    <t>VI22001302</t>
  </si>
  <si>
    <t>22003339</t>
  </si>
  <si>
    <t>60046</t>
  </si>
  <si>
    <t>VI22001165</t>
  </si>
  <si>
    <t>22003203</t>
  </si>
  <si>
    <t>40085</t>
  </si>
  <si>
    <t>22003090</t>
  </si>
  <si>
    <t>40047</t>
  </si>
  <si>
    <t>22003071</t>
  </si>
  <si>
    <t>22002743</t>
  </si>
  <si>
    <t>22002692</t>
  </si>
  <si>
    <t>22002695</t>
  </si>
  <si>
    <t>22002245</t>
  </si>
  <si>
    <t>22001405</t>
  </si>
  <si>
    <t>0208</t>
  </si>
  <si>
    <t>VI22000547</t>
  </si>
  <si>
    <t>22001150</t>
  </si>
  <si>
    <t>22000997</t>
  </si>
  <si>
    <t>22000367</t>
  </si>
  <si>
    <t>207044</t>
  </si>
  <si>
    <t>VI22001802</t>
  </si>
  <si>
    <t>22004689</t>
  </si>
  <si>
    <t>VI22001800</t>
  </si>
  <si>
    <t>22004681</t>
  </si>
  <si>
    <t>VI22001630</t>
  </si>
  <si>
    <t>22004462</t>
  </si>
  <si>
    <t>206575</t>
  </si>
  <si>
    <t>VI22001283</t>
  </si>
  <si>
    <t>22003320</t>
  </si>
  <si>
    <t>205460</t>
  </si>
  <si>
    <t>VI22001199</t>
  </si>
  <si>
    <t>22003236</t>
  </si>
  <si>
    <t>205287</t>
  </si>
  <si>
    <t>VI22001200</t>
  </si>
  <si>
    <t>22003237</t>
  </si>
  <si>
    <t>204170</t>
  </si>
  <si>
    <t>VI22000977</t>
  </si>
  <si>
    <t>22002661</t>
  </si>
  <si>
    <t>22002667</t>
  </si>
  <si>
    <t>203966</t>
  </si>
  <si>
    <t>VI22000650</t>
  </si>
  <si>
    <t>22002019</t>
  </si>
  <si>
    <t>202932</t>
  </si>
  <si>
    <t>VI22000843</t>
  </si>
  <si>
    <t>22002212</t>
  </si>
  <si>
    <t>22002220</t>
  </si>
  <si>
    <t>202719</t>
  </si>
  <si>
    <t>VI22000440</t>
  </si>
  <si>
    <t>22001022</t>
  </si>
  <si>
    <t>201673</t>
  </si>
  <si>
    <t>VI22000587</t>
  </si>
  <si>
    <t>22001310</t>
  </si>
  <si>
    <t>201556</t>
  </si>
  <si>
    <t>VI22000600</t>
  </si>
  <si>
    <t>22001323</t>
  </si>
  <si>
    <t>201554</t>
  </si>
  <si>
    <t>VI22000599</t>
  </si>
  <si>
    <t>22001322</t>
  </si>
  <si>
    <t>200489</t>
  </si>
  <si>
    <t>VI22000430</t>
  </si>
  <si>
    <t>22000973</t>
  </si>
  <si>
    <t>VI22000427</t>
  </si>
  <si>
    <t>22000939</t>
  </si>
  <si>
    <t>VI22000325</t>
  </si>
  <si>
    <t>22000834</t>
  </si>
  <si>
    <t>200322</t>
  </si>
  <si>
    <t>VI22000023</t>
  </si>
  <si>
    <t>22000181</t>
  </si>
  <si>
    <t>200319</t>
  </si>
  <si>
    <t>VI22000022</t>
  </si>
  <si>
    <t>22000180</t>
  </si>
  <si>
    <t>22000299</t>
  </si>
  <si>
    <t>52217</t>
  </si>
  <si>
    <t>22009061</t>
  </si>
  <si>
    <t>52567</t>
  </si>
  <si>
    <t>22009060</t>
  </si>
  <si>
    <t>13961</t>
  </si>
  <si>
    <t>VI22002738</t>
  </si>
  <si>
    <t>22008838</t>
  </si>
  <si>
    <t>51641</t>
  </si>
  <si>
    <t>22009051</t>
  </si>
  <si>
    <t>13850</t>
  </si>
  <si>
    <t>VI22002491</t>
  </si>
  <si>
    <t>22007404</t>
  </si>
  <si>
    <t>51642</t>
  </si>
  <si>
    <t>22007395</t>
  </si>
  <si>
    <t>22007396</t>
  </si>
  <si>
    <t>22007394</t>
  </si>
  <si>
    <t>13665</t>
  </si>
  <si>
    <t>VI22002245</t>
  </si>
  <si>
    <t>22006486</t>
  </si>
  <si>
    <t>51174</t>
  </si>
  <si>
    <t>22007480</t>
  </si>
  <si>
    <t>51173</t>
  </si>
  <si>
    <t>22007479</t>
  </si>
  <si>
    <t>50706</t>
  </si>
  <si>
    <t>22007478</t>
  </si>
  <si>
    <t>50705</t>
  </si>
  <si>
    <t>22007477</t>
  </si>
  <si>
    <t>22006158</t>
  </si>
  <si>
    <t>22006157</t>
  </si>
  <si>
    <t>22005462</t>
  </si>
  <si>
    <t>22005461</t>
  </si>
  <si>
    <t>13473</t>
  </si>
  <si>
    <t>VI22001919</t>
  </si>
  <si>
    <t>22005417</t>
  </si>
  <si>
    <t>49421-2/50300</t>
  </si>
  <si>
    <t>49421</t>
  </si>
  <si>
    <t>22005626</t>
  </si>
  <si>
    <t>41805</t>
  </si>
  <si>
    <t>22005601</t>
  </si>
  <si>
    <t>12908</t>
  </si>
  <si>
    <t>VI22001936</t>
  </si>
  <si>
    <t>22005437</t>
  </si>
  <si>
    <t>22004110</t>
  </si>
  <si>
    <t>13068</t>
  </si>
  <si>
    <t>VI22000898</t>
  </si>
  <si>
    <t>22002581</t>
  </si>
  <si>
    <t>8147</t>
  </si>
  <si>
    <t>VI22000936</t>
  </si>
  <si>
    <t>22002619</t>
  </si>
  <si>
    <t>12909</t>
  </si>
  <si>
    <t>VI22000935</t>
  </si>
  <si>
    <t>22002618</t>
  </si>
  <si>
    <t>22002082</t>
  </si>
  <si>
    <t>591277</t>
  </si>
  <si>
    <t>VI22003305</t>
  </si>
  <si>
    <t>22009626</t>
  </si>
  <si>
    <t>40113</t>
  </si>
  <si>
    <t>22009067</t>
  </si>
  <si>
    <t>4645</t>
  </si>
  <si>
    <t>22009057</t>
  </si>
  <si>
    <t>0305</t>
  </si>
  <si>
    <t>VI22002748</t>
  </si>
  <si>
    <t>22009076</t>
  </si>
  <si>
    <t>60058</t>
  </si>
  <si>
    <t>VI22002719</t>
  </si>
  <si>
    <t>22008321</t>
  </si>
  <si>
    <t>06650</t>
  </si>
  <si>
    <t>VI22002783</t>
  </si>
  <si>
    <t>22009111</t>
  </si>
  <si>
    <t>60024</t>
  </si>
  <si>
    <t>VI22002734</t>
  </si>
  <si>
    <t>22008834</t>
  </si>
  <si>
    <t>2153</t>
  </si>
  <si>
    <t>VI22002765</t>
  </si>
  <si>
    <t>22009093</t>
  </si>
  <si>
    <t>1365530</t>
  </si>
  <si>
    <t>VI22002787</t>
  </si>
  <si>
    <t>22009115</t>
  </si>
  <si>
    <t>1057</t>
  </si>
  <si>
    <t>VI22002769</t>
  </si>
  <si>
    <t>22009097</t>
  </si>
  <si>
    <t>40106</t>
  </si>
  <si>
    <t>22009042</t>
  </si>
  <si>
    <t>7012</t>
  </si>
  <si>
    <t>22009040</t>
  </si>
  <si>
    <t>22008201</t>
  </si>
  <si>
    <t>06646</t>
  </si>
  <si>
    <t>VI22002584</t>
  </si>
  <si>
    <t>22008098</t>
  </si>
  <si>
    <t>60010</t>
  </si>
  <si>
    <t>VI22002497</t>
  </si>
  <si>
    <t>22007498</t>
  </si>
  <si>
    <t>51047</t>
  </si>
  <si>
    <t>VI22002323</t>
  </si>
  <si>
    <t>22007062</t>
  </si>
  <si>
    <t>41010</t>
  </si>
  <si>
    <t>22008329</t>
  </si>
  <si>
    <t>40096</t>
  </si>
  <si>
    <t>22007414</t>
  </si>
  <si>
    <t>22007413</t>
  </si>
  <si>
    <t>22007143</t>
  </si>
  <si>
    <t>06645</t>
  </si>
  <si>
    <t>VI22002325</t>
  </si>
  <si>
    <t>22007064</t>
  </si>
  <si>
    <t>1410</t>
  </si>
  <si>
    <t>VI22002357</t>
  </si>
  <si>
    <t>22007175</t>
  </si>
  <si>
    <t>1001088609</t>
  </si>
  <si>
    <t>VI22002414</t>
  </si>
  <si>
    <t>22007235</t>
  </si>
  <si>
    <t>708898</t>
  </si>
  <si>
    <t>VI22002369</t>
  </si>
  <si>
    <t>22007187</t>
  </si>
  <si>
    <t>60459</t>
  </si>
  <si>
    <t>VI22002367</t>
  </si>
  <si>
    <t>22007185</t>
  </si>
  <si>
    <t>60458</t>
  </si>
  <si>
    <t>VI22002366</t>
  </si>
  <si>
    <t>22007184</t>
  </si>
  <si>
    <t>80253</t>
  </si>
  <si>
    <t>VI22002246</t>
  </si>
  <si>
    <t>22006558</t>
  </si>
  <si>
    <t>80065</t>
  </si>
  <si>
    <t>VI22002370</t>
  </si>
  <si>
    <t>22007188</t>
  </si>
  <si>
    <t>31972</t>
  </si>
  <si>
    <t>VI22002119</t>
  </si>
  <si>
    <t>22006174</t>
  </si>
  <si>
    <t>22007495</t>
  </si>
  <si>
    <t>7032</t>
  </si>
  <si>
    <t>22007475</t>
  </si>
  <si>
    <t>8229141</t>
  </si>
  <si>
    <t>VI22002425</t>
  </si>
  <si>
    <t>22007246</t>
  </si>
  <si>
    <t>18223282</t>
  </si>
  <si>
    <t>VI22002424</t>
  </si>
  <si>
    <t>22007245</t>
  </si>
  <si>
    <t>70498</t>
  </si>
  <si>
    <t>VI22002423</t>
  </si>
  <si>
    <t>22007244</t>
  </si>
  <si>
    <t>05630205059863</t>
  </si>
  <si>
    <t>VI22002422</t>
  </si>
  <si>
    <t>22007243</t>
  </si>
  <si>
    <t>270-640700</t>
  </si>
  <si>
    <t>VI22002413</t>
  </si>
  <si>
    <t>22007234</t>
  </si>
  <si>
    <t>270-640663</t>
  </si>
  <si>
    <t>VI22002412</t>
  </si>
  <si>
    <t>22007233</t>
  </si>
  <si>
    <t>1404271</t>
  </si>
  <si>
    <t>VI22002373</t>
  </si>
  <si>
    <t>22007191</t>
  </si>
  <si>
    <t>VI22002355</t>
  </si>
  <si>
    <t>22007170</t>
  </si>
  <si>
    <t>22006490</t>
  </si>
  <si>
    <t>22006489</t>
  </si>
  <si>
    <t>80148</t>
  </si>
  <si>
    <t>VI22002111</t>
  </si>
  <si>
    <t>22006148</t>
  </si>
  <si>
    <t>VI22002195</t>
  </si>
  <si>
    <t>22006400</t>
  </si>
  <si>
    <t>28-028-009</t>
  </si>
  <si>
    <t>VI22002198</t>
  </si>
  <si>
    <t>22006403</t>
  </si>
  <si>
    <t>9169593</t>
  </si>
  <si>
    <t>VI22002194</t>
  </si>
  <si>
    <t>22006399</t>
  </si>
  <si>
    <t>1044</t>
  </si>
  <si>
    <t>VI22002008</t>
  </si>
  <si>
    <t>22005563</t>
  </si>
  <si>
    <t>22005446</t>
  </si>
  <si>
    <t>114276526</t>
  </si>
  <si>
    <t>VI22001900</t>
  </si>
  <si>
    <t>22005345</t>
  </si>
  <si>
    <t>114277778</t>
  </si>
  <si>
    <t>VI22001899</t>
  </si>
  <si>
    <t>22005344</t>
  </si>
  <si>
    <t>114214568</t>
  </si>
  <si>
    <t>VI22001915</t>
  </si>
  <si>
    <t>22005413</t>
  </si>
  <si>
    <t>760</t>
  </si>
  <si>
    <t>VI22001868</t>
  </si>
  <si>
    <t>22005311</t>
  </si>
  <si>
    <t>32365130</t>
  </si>
  <si>
    <t>VI22001892</t>
  </si>
  <si>
    <t>22005335</t>
  </si>
  <si>
    <t>113976772</t>
  </si>
  <si>
    <t>VI22001893</t>
  </si>
  <si>
    <t>22005336</t>
  </si>
  <si>
    <t>80245</t>
  </si>
  <si>
    <t>VI22001867</t>
  </si>
  <si>
    <t>22005310</t>
  </si>
  <si>
    <t>10040221</t>
  </si>
  <si>
    <t>VI22001694</t>
  </si>
  <si>
    <t>22004569</t>
  </si>
  <si>
    <t>85/071423</t>
  </si>
  <si>
    <t>VI22001798</t>
  </si>
  <si>
    <t>22004674</t>
  </si>
  <si>
    <t>40079</t>
  </si>
  <si>
    <t>22005611</t>
  </si>
  <si>
    <t>22005610</t>
  </si>
  <si>
    <t>60380</t>
  </si>
  <si>
    <t>VI22002025</t>
  </si>
  <si>
    <t>22005605</t>
  </si>
  <si>
    <t>22005604</t>
  </si>
  <si>
    <t>22005603</t>
  </si>
  <si>
    <t>003681519</t>
  </si>
  <si>
    <t>VI22001962</t>
  </si>
  <si>
    <t>22005491</t>
  </si>
  <si>
    <t>22005459</t>
  </si>
  <si>
    <t>22005303</t>
  </si>
  <si>
    <t>22005302</t>
  </si>
  <si>
    <t>61195</t>
  </si>
  <si>
    <t>VI22001461</t>
  </si>
  <si>
    <t>22004154</t>
  </si>
  <si>
    <t>80237</t>
  </si>
  <si>
    <t>VI22001869</t>
  </si>
  <si>
    <t>22005312</t>
  </si>
  <si>
    <t>61139</t>
  </si>
  <si>
    <t>VI22001370</t>
  </si>
  <si>
    <t>22003726</t>
  </si>
  <si>
    <t>85323</t>
  </si>
  <si>
    <t>VI22001628</t>
  </si>
  <si>
    <t>22004460</t>
  </si>
  <si>
    <t>22004564</t>
  </si>
  <si>
    <t>40128</t>
  </si>
  <si>
    <t>22004563</t>
  </si>
  <si>
    <t>251156</t>
  </si>
  <si>
    <t>VI22001526</t>
  </si>
  <si>
    <t>22004221</t>
  </si>
  <si>
    <t>22003754</t>
  </si>
  <si>
    <t>713073821</t>
  </si>
  <si>
    <t>20803334</t>
  </si>
  <si>
    <t>5014492</t>
  </si>
  <si>
    <t>337656</t>
  </si>
  <si>
    <t>1460917</t>
  </si>
  <si>
    <t>1475280</t>
  </si>
  <si>
    <t>650089042</t>
  </si>
  <si>
    <t>13469</t>
  </si>
  <si>
    <t>5022264</t>
  </si>
  <si>
    <t>77644</t>
  </si>
  <si>
    <t>3074</t>
  </si>
  <si>
    <t>5784</t>
  </si>
  <si>
    <t>110382879</t>
  </si>
  <si>
    <t>VI22001160</t>
  </si>
  <si>
    <t>22003198</t>
  </si>
  <si>
    <t>110384183</t>
  </si>
  <si>
    <t>VI22001091</t>
  </si>
  <si>
    <t>22003129</t>
  </si>
  <si>
    <t>110014902</t>
  </si>
  <si>
    <t>VI22001167</t>
  </si>
  <si>
    <t>22003205</t>
  </si>
  <si>
    <t>110019481</t>
  </si>
  <si>
    <t>VI22001166</t>
  </si>
  <si>
    <t>22003204</t>
  </si>
  <si>
    <t>0485</t>
  </si>
  <si>
    <t>VI22001026</t>
  </si>
  <si>
    <t>22003040</t>
  </si>
  <si>
    <t>500946</t>
  </si>
  <si>
    <t>VI22001029</t>
  </si>
  <si>
    <t>22003043</t>
  </si>
  <si>
    <t>22003761</t>
  </si>
  <si>
    <t>80225</t>
  </si>
  <si>
    <t>VI22001294</t>
  </si>
  <si>
    <t>22003331</t>
  </si>
  <si>
    <t>687847</t>
  </si>
  <si>
    <t>5014548</t>
  </si>
  <si>
    <t>5014546</t>
  </si>
  <si>
    <t>5014559</t>
  </si>
  <si>
    <t>549200</t>
  </si>
  <si>
    <t>22002687</t>
  </si>
  <si>
    <t>31900</t>
  </si>
  <si>
    <t>VI22000926</t>
  </si>
  <si>
    <t>22002609</t>
  </si>
  <si>
    <t>0477</t>
  </si>
  <si>
    <t>VI22000953</t>
  </si>
  <si>
    <t>22002636</t>
  </si>
  <si>
    <t>107013920</t>
  </si>
  <si>
    <t>VI22000991</t>
  </si>
  <si>
    <t>22002675</t>
  </si>
  <si>
    <t>107010327</t>
  </si>
  <si>
    <t>VI22000990</t>
  </si>
  <si>
    <t>22002674</t>
  </si>
  <si>
    <t>107027028</t>
  </si>
  <si>
    <t>VI22000989</t>
  </si>
  <si>
    <t>22002673</t>
  </si>
  <si>
    <t>105882200</t>
  </si>
  <si>
    <t>VI22001061</t>
  </si>
  <si>
    <t>22003099</t>
  </si>
  <si>
    <t>106383375</t>
  </si>
  <si>
    <t>10070185</t>
  </si>
  <si>
    <t>105263171</t>
  </si>
  <si>
    <t>105263094</t>
  </si>
  <si>
    <t>105263803</t>
  </si>
  <si>
    <t>5249</t>
  </si>
  <si>
    <t>40071</t>
  </si>
  <si>
    <t>22002010</t>
  </si>
  <si>
    <t>55335</t>
  </si>
  <si>
    <t>VI22000852</t>
  </si>
  <si>
    <t>22002221</t>
  </si>
  <si>
    <t>40067</t>
  </si>
  <si>
    <t>22001329</t>
  </si>
  <si>
    <t>104419916</t>
  </si>
  <si>
    <t>VI22000516</t>
  </si>
  <si>
    <t>22001119</t>
  </si>
  <si>
    <t>104418010</t>
  </si>
  <si>
    <t>VI22000515</t>
  </si>
  <si>
    <t>22001118</t>
  </si>
  <si>
    <t>40062</t>
  </si>
  <si>
    <t>22000967</t>
  </si>
  <si>
    <t>22001271</t>
  </si>
  <si>
    <t>22009704</t>
  </si>
  <si>
    <t>22000146</t>
  </si>
  <si>
    <t>488272</t>
  </si>
  <si>
    <t>VI22003304</t>
  </si>
  <si>
    <t>22009622</t>
  </si>
  <si>
    <t>22009223</t>
  </si>
  <si>
    <t>22009222</t>
  </si>
  <si>
    <t>22009221</t>
  </si>
  <si>
    <t>22009144</t>
  </si>
  <si>
    <t>502310</t>
  </si>
  <si>
    <t>VI22002755</t>
  </si>
  <si>
    <t>22009083</t>
  </si>
  <si>
    <t>IL01IL10024460</t>
  </si>
  <si>
    <t>22009140</t>
  </si>
  <si>
    <t>22008302</t>
  </si>
  <si>
    <t>499676</t>
  </si>
  <si>
    <t>VI22002498</t>
  </si>
  <si>
    <t>22007499</t>
  </si>
  <si>
    <t>497761</t>
  </si>
  <si>
    <t>VI22002241</t>
  </si>
  <si>
    <t>22006455</t>
  </si>
  <si>
    <t>10022018ILO1IL</t>
  </si>
  <si>
    <t>22007484</t>
  </si>
  <si>
    <t>22006155</t>
  </si>
  <si>
    <t>22005713</t>
  </si>
  <si>
    <t>IL0100332798</t>
  </si>
  <si>
    <t>22003751</t>
  </si>
  <si>
    <t>40155</t>
  </si>
  <si>
    <t>22009064</t>
  </si>
  <si>
    <t>60569</t>
  </si>
  <si>
    <t>VI22002679</t>
  </si>
  <si>
    <t>22008241</t>
  </si>
  <si>
    <t>40138</t>
  </si>
  <si>
    <t>22008208</t>
  </si>
  <si>
    <t>22008114</t>
  </si>
  <si>
    <t>60498</t>
  </si>
  <si>
    <t>VI22002322</t>
  </si>
  <si>
    <t>22007061</t>
  </si>
  <si>
    <t>40125</t>
  </si>
  <si>
    <t>22008331</t>
  </si>
  <si>
    <t>22007145</t>
  </si>
  <si>
    <t>60479</t>
  </si>
  <si>
    <t>VI22002155</t>
  </si>
  <si>
    <t>22006360</t>
  </si>
  <si>
    <t>40112</t>
  </si>
  <si>
    <t>22007483</t>
  </si>
  <si>
    <t>22005803</t>
  </si>
  <si>
    <t>60468</t>
  </si>
  <si>
    <t>VI22002072</t>
  </si>
  <si>
    <t>22005785</t>
  </si>
  <si>
    <t>40101</t>
  </si>
  <si>
    <t>22005760</t>
  </si>
  <si>
    <t>22005458</t>
  </si>
  <si>
    <t>60446</t>
  </si>
  <si>
    <t>VI22001706</t>
  </si>
  <si>
    <t>22004581</t>
  </si>
  <si>
    <t>40088</t>
  </si>
  <si>
    <t>22004553</t>
  </si>
  <si>
    <t>22004357</t>
  </si>
  <si>
    <t>60404</t>
  </si>
  <si>
    <t>VI22001082</t>
  </si>
  <si>
    <t>22003120</t>
  </si>
  <si>
    <t>60403</t>
  </si>
  <si>
    <t>VI22001081</t>
  </si>
  <si>
    <t>22003119</t>
  </si>
  <si>
    <t>22003088</t>
  </si>
  <si>
    <t>22002690</t>
  </si>
  <si>
    <t>22002008</t>
  </si>
  <si>
    <t>40032</t>
  </si>
  <si>
    <t>VI22000603</t>
  </si>
  <si>
    <t>22001344</t>
  </si>
  <si>
    <t>22001431</t>
  </si>
  <si>
    <t>22001154</t>
  </si>
  <si>
    <t>60327</t>
  </si>
  <si>
    <t>VI22000375</t>
  </si>
  <si>
    <t>22000885</t>
  </si>
  <si>
    <t>40008</t>
  </si>
  <si>
    <t>22000162</t>
  </si>
  <si>
    <t>004699712</t>
  </si>
  <si>
    <t>VI22002746</t>
  </si>
  <si>
    <t>22009074</t>
  </si>
  <si>
    <t>2299</t>
  </si>
  <si>
    <t>VI22002552</t>
  </si>
  <si>
    <t>22008066</t>
  </si>
  <si>
    <t>3580</t>
  </si>
  <si>
    <t>VI22002766</t>
  </si>
  <si>
    <t>22009094</t>
  </si>
  <si>
    <t>4701</t>
  </si>
  <si>
    <t>22009039</t>
  </si>
  <si>
    <t>22008120</t>
  </si>
  <si>
    <t>IN224002473</t>
  </si>
  <si>
    <t>VI22002554</t>
  </si>
  <si>
    <t>22008068</t>
  </si>
  <si>
    <t>01/102309</t>
  </si>
  <si>
    <t>VI22002577</t>
  </si>
  <si>
    <t>22008091</t>
  </si>
  <si>
    <t>IN224002416</t>
  </si>
  <si>
    <t>VI22002553</t>
  </si>
  <si>
    <t>22008067</t>
  </si>
  <si>
    <t>22128</t>
  </si>
  <si>
    <t>VI22002648</t>
  </si>
  <si>
    <t>22008180</t>
  </si>
  <si>
    <t>520-157023</t>
  </si>
  <si>
    <t>VI22002707</t>
  </si>
  <si>
    <t>22008301</t>
  </si>
  <si>
    <t>10043183</t>
  </si>
  <si>
    <t>VI22002650</t>
  </si>
  <si>
    <t>22008182</t>
  </si>
  <si>
    <t>60695</t>
  </si>
  <si>
    <t>VI22002418</t>
  </si>
  <si>
    <t>22007239</t>
  </si>
  <si>
    <t>22904993</t>
  </si>
  <si>
    <t>VI22001578</t>
  </si>
  <si>
    <t>22006496</t>
  </si>
  <si>
    <t>3701786</t>
  </si>
  <si>
    <t>VI22002110</t>
  </si>
  <si>
    <t>22006147</t>
  </si>
  <si>
    <t>3701757</t>
  </si>
  <si>
    <t>VI22002109</t>
  </si>
  <si>
    <t>22006146</t>
  </si>
  <si>
    <t>3701782</t>
  </si>
  <si>
    <t>VI22002108</t>
  </si>
  <si>
    <t>22006145</t>
  </si>
  <si>
    <t>3701762</t>
  </si>
  <si>
    <t>VI22002107</t>
  </si>
  <si>
    <t>22006144</t>
  </si>
  <si>
    <t>2201666</t>
  </si>
  <si>
    <t>VI22001952</t>
  </si>
  <si>
    <t>22005481</t>
  </si>
  <si>
    <t>DB85.2201679</t>
  </si>
  <si>
    <t>VI22001947</t>
  </si>
  <si>
    <t>22005476</t>
  </si>
  <si>
    <t>30705</t>
  </si>
  <si>
    <t>VI22002261</t>
  </si>
  <si>
    <t>22006863</t>
  </si>
  <si>
    <t>6603</t>
  </si>
  <si>
    <t>VI22002120</t>
  </si>
  <si>
    <t>22006175</t>
  </si>
  <si>
    <t>468100101</t>
  </si>
  <si>
    <t>VI22002091</t>
  </si>
  <si>
    <t>22006128</t>
  </si>
  <si>
    <t>2200836</t>
  </si>
  <si>
    <t>VI22001876</t>
  </si>
  <si>
    <t>22005319</t>
  </si>
  <si>
    <t>2200829</t>
  </si>
  <si>
    <t>VI22001875</t>
  </si>
  <si>
    <t>22005318</t>
  </si>
  <si>
    <t>59522</t>
  </si>
  <si>
    <t>VI22001859</t>
  </si>
  <si>
    <t>22005278</t>
  </si>
  <si>
    <t>113890898</t>
  </si>
  <si>
    <t>VI22001832</t>
  </si>
  <si>
    <t>22005223</t>
  </si>
  <si>
    <t>59390</t>
  </si>
  <si>
    <t>VI22001698</t>
  </si>
  <si>
    <t>22004573</t>
  </si>
  <si>
    <t>80734</t>
  </si>
  <si>
    <t>VI22001695</t>
  </si>
  <si>
    <t>22004570</t>
  </si>
  <si>
    <t>59320</t>
  </si>
  <si>
    <t>VI22001722</t>
  </si>
  <si>
    <t>22004599</t>
  </si>
  <si>
    <t>0729</t>
  </si>
  <si>
    <t>VI22001667</t>
  </si>
  <si>
    <t>22004499</t>
  </si>
  <si>
    <t>58824</t>
  </si>
  <si>
    <t>VI22001459</t>
  </si>
  <si>
    <t>22004152</t>
  </si>
  <si>
    <t>30862</t>
  </si>
  <si>
    <t>VI22001774</t>
  </si>
  <si>
    <t>22004649</t>
  </si>
  <si>
    <t>10244091</t>
  </si>
  <si>
    <t>VI22001449</t>
  </si>
  <si>
    <t>22004142</t>
  </si>
  <si>
    <t>58618</t>
  </si>
  <si>
    <t>VI22001471</t>
  </si>
  <si>
    <t>22004164</t>
  </si>
  <si>
    <t>85/069117</t>
  </si>
  <si>
    <t>VI22001643</t>
  </si>
  <si>
    <t>22004475</t>
  </si>
  <si>
    <t>4354985</t>
  </si>
  <si>
    <t>VI22001262</t>
  </si>
  <si>
    <t>22004682</t>
  </si>
  <si>
    <t>99-118224</t>
  </si>
  <si>
    <t>VI22001712</t>
  </si>
  <si>
    <t>22004589</t>
  </si>
  <si>
    <t>99-115079</t>
  </si>
  <si>
    <t>VI21002424</t>
  </si>
  <si>
    <t>22004586</t>
  </si>
  <si>
    <t>57108</t>
  </si>
  <si>
    <t>VI22001618</t>
  </si>
  <si>
    <t>22004450</t>
  </si>
  <si>
    <t>57064</t>
  </si>
  <si>
    <t>VI22001617</t>
  </si>
  <si>
    <t>22004449</t>
  </si>
  <si>
    <t>273548</t>
  </si>
  <si>
    <t>30844</t>
  </si>
  <si>
    <t>VI22001288</t>
  </si>
  <si>
    <t>22003325</t>
  </si>
  <si>
    <t>85/067889</t>
  </si>
  <si>
    <t>VI22001363</t>
  </si>
  <si>
    <t>22003498</t>
  </si>
  <si>
    <t>30839</t>
  </si>
  <si>
    <t>VI22001270</t>
  </si>
  <si>
    <t>22003307</t>
  </si>
  <si>
    <t>30836</t>
  </si>
  <si>
    <t>VI22001253</t>
  </si>
  <si>
    <t>22003290</t>
  </si>
  <si>
    <t>10240740</t>
  </si>
  <si>
    <t>VI22001034</t>
  </si>
  <si>
    <t>22003048</t>
  </si>
  <si>
    <t>IN1000148</t>
  </si>
  <si>
    <t>VI22001038</t>
  </si>
  <si>
    <t>22003052</t>
  </si>
  <si>
    <t>30826</t>
  </si>
  <si>
    <t>VI22001224</t>
  </si>
  <si>
    <t>22003261</t>
  </si>
  <si>
    <t>29458764</t>
  </si>
  <si>
    <t>VI22001316</t>
  </si>
  <si>
    <t>22003353</t>
  </si>
  <si>
    <t>30821</t>
  </si>
  <si>
    <t>VI22001214</t>
  </si>
  <si>
    <t>22003251</t>
  </si>
  <si>
    <t>85063750</t>
  </si>
  <si>
    <t>30782</t>
  </si>
  <si>
    <t>81500710528</t>
  </si>
  <si>
    <t>106692575</t>
  </si>
  <si>
    <t>106692576</t>
  </si>
  <si>
    <t>467980273</t>
  </si>
  <si>
    <t>VI22000899</t>
  </si>
  <si>
    <t>22002582</t>
  </si>
  <si>
    <t>30818</t>
  </si>
  <si>
    <t>VI22001197</t>
  </si>
  <si>
    <t>22003234</t>
  </si>
  <si>
    <t>30817</t>
  </si>
  <si>
    <t>VI22001194</t>
  </si>
  <si>
    <t>22003232</t>
  </si>
  <si>
    <t>56656</t>
  </si>
  <si>
    <t>VI22001192</t>
  </si>
  <si>
    <t>22003230</t>
  </si>
  <si>
    <t>107884396</t>
  </si>
  <si>
    <t>VI22001060</t>
  </si>
  <si>
    <t>22003098</t>
  </si>
  <si>
    <t>003537835</t>
  </si>
  <si>
    <t>VI22000884</t>
  </si>
  <si>
    <t>22002408</t>
  </si>
  <si>
    <t>107762884</t>
  </si>
  <si>
    <t>VI22001063</t>
  </si>
  <si>
    <t>22003101</t>
  </si>
  <si>
    <t>81500709907</t>
  </si>
  <si>
    <t>VI22000949</t>
  </si>
  <si>
    <t>22002632</t>
  </si>
  <si>
    <t>6508357</t>
  </si>
  <si>
    <t>VI22000945</t>
  </si>
  <si>
    <t>22002628</t>
  </si>
  <si>
    <t>85/064643</t>
  </si>
  <si>
    <t>VI22000970</t>
  </si>
  <si>
    <t>22002654</t>
  </si>
  <si>
    <t>30797</t>
  </si>
  <si>
    <t>VI22000973</t>
  </si>
  <si>
    <t>22002657</t>
  </si>
  <si>
    <t>85/064546</t>
  </si>
  <si>
    <t>VI22000971</t>
  </si>
  <si>
    <t>22002655</t>
  </si>
  <si>
    <t>6508057</t>
  </si>
  <si>
    <t>VI22000944</t>
  </si>
  <si>
    <t>22002627</t>
  </si>
  <si>
    <t>6508053</t>
  </si>
  <si>
    <t>VI22000943</t>
  </si>
  <si>
    <t>22002626</t>
  </si>
  <si>
    <t>22003299</t>
  </si>
  <si>
    <t>4354984</t>
  </si>
  <si>
    <t>VI22001261</t>
  </si>
  <si>
    <t>22003298</t>
  </si>
  <si>
    <t>4354986</t>
  </si>
  <si>
    <t>VI22001260</t>
  </si>
  <si>
    <t>22003297</t>
  </si>
  <si>
    <t>22003122</t>
  </si>
  <si>
    <t>30791</t>
  </si>
  <si>
    <t>VI22000976</t>
  </si>
  <si>
    <t>22002660</t>
  </si>
  <si>
    <t>4354600</t>
  </si>
  <si>
    <t>VI22001076</t>
  </si>
  <si>
    <t>22003114</t>
  </si>
  <si>
    <t>29433516</t>
  </si>
  <si>
    <t>VI22000960</t>
  </si>
  <si>
    <t>22002643</t>
  </si>
  <si>
    <t>29432125</t>
  </si>
  <si>
    <t>VI22000959</t>
  </si>
  <si>
    <t>22002642</t>
  </si>
  <si>
    <t>85/054689</t>
  </si>
  <si>
    <t>VI22001064</t>
  </si>
  <si>
    <t>22003102</t>
  </si>
  <si>
    <t>10210983</t>
  </si>
  <si>
    <t>VI22001062</t>
  </si>
  <si>
    <t>22003100</t>
  </si>
  <si>
    <t>30778</t>
  </si>
  <si>
    <t>119790</t>
  </si>
  <si>
    <t>57469</t>
  </si>
  <si>
    <t>57470</t>
  </si>
  <si>
    <t>30776</t>
  </si>
  <si>
    <t>30775</t>
  </si>
  <si>
    <t>317883125</t>
  </si>
  <si>
    <t>31771477</t>
  </si>
  <si>
    <t>6507014</t>
  </si>
  <si>
    <t>VI22000682</t>
  </si>
  <si>
    <t>22002051</t>
  </si>
  <si>
    <t>124307</t>
  </si>
  <si>
    <t>VI22000655</t>
  </si>
  <si>
    <t>22002024</t>
  </si>
  <si>
    <t>6506962</t>
  </si>
  <si>
    <t>VI22000686</t>
  </si>
  <si>
    <t>22002055</t>
  </si>
  <si>
    <t>1467102</t>
  </si>
  <si>
    <t>VI22000695</t>
  </si>
  <si>
    <t>22002064</t>
  </si>
  <si>
    <t>1467065</t>
  </si>
  <si>
    <t>VI22000694</t>
  </si>
  <si>
    <t>22002063</t>
  </si>
  <si>
    <t>6506910</t>
  </si>
  <si>
    <t>VI22000687</t>
  </si>
  <si>
    <t>22002056</t>
  </si>
  <si>
    <t>6506849</t>
  </si>
  <si>
    <t>VI22000689</t>
  </si>
  <si>
    <t>22002058</t>
  </si>
  <si>
    <t>W1242803555</t>
  </si>
  <si>
    <t>VI22000800</t>
  </si>
  <si>
    <t>22002169</t>
  </si>
  <si>
    <t>6506777</t>
  </si>
  <si>
    <t>VI22000690</t>
  </si>
  <si>
    <t>22002059</t>
  </si>
  <si>
    <t>6506754</t>
  </si>
  <si>
    <t>VI22000688</t>
  </si>
  <si>
    <t>22002057</t>
  </si>
  <si>
    <t>6506771</t>
  </si>
  <si>
    <t>VI22000683</t>
  </si>
  <si>
    <t>22002052</t>
  </si>
  <si>
    <t>W1296696280</t>
  </si>
  <si>
    <t>VI22000799</t>
  </si>
  <si>
    <t>22002168</t>
  </si>
  <si>
    <t>81500690578</t>
  </si>
  <si>
    <t>VI22000772</t>
  </si>
  <si>
    <t>22002141</t>
  </si>
  <si>
    <t>1463966</t>
  </si>
  <si>
    <t>VI22000702</t>
  </si>
  <si>
    <t>22002071</t>
  </si>
  <si>
    <t>1463967</t>
  </si>
  <si>
    <t>VI22000698</t>
  </si>
  <si>
    <t>22002067</t>
  </si>
  <si>
    <t>1463965</t>
  </si>
  <si>
    <t>VI22000697</t>
  </si>
  <si>
    <t>22002066</t>
  </si>
  <si>
    <t>81500689378</t>
  </si>
  <si>
    <t>VI22000771</t>
  </si>
  <si>
    <t>22002140</t>
  </si>
  <si>
    <t>81500689543</t>
  </si>
  <si>
    <t>VI22000769</t>
  </si>
  <si>
    <t>22002138</t>
  </si>
  <si>
    <t>81500689488</t>
  </si>
  <si>
    <t>VI22000768</t>
  </si>
  <si>
    <t>22002137</t>
  </si>
  <si>
    <t>81500689524</t>
  </si>
  <si>
    <t>VI22000767</t>
  </si>
  <si>
    <t>22002136</t>
  </si>
  <si>
    <t>81500689465</t>
  </si>
  <si>
    <t>VI22000766</t>
  </si>
  <si>
    <t>22002135</t>
  </si>
  <si>
    <t>81500689585</t>
  </si>
  <si>
    <t>VI22000765</t>
  </si>
  <si>
    <t>22002134</t>
  </si>
  <si>
    <t>81500689425</t>
  </si>
  <si>
    <t>VI22000764</t>
  </si>
  <si>
    <t>22002133</t>
  </si>
  <si>
    <t>81500689348</t>
  </si>
  <si>
    <t>VI22000763</t>
  </si>
  <si>
    <t>22002132</t>
  </si>
  <si>
    <t>6506667</t>
  </si>
  <si>
    <t>VI22000693</t>
  </si>
  <si>
    <t>22002062</t>
  </si>
  <si>
    <t>6506666</t>
  </si>
  <si>
    <t>VI22000692</t>
  </si>
  <si>
    <t>22002061</t>
  </si>
  <si>
    <t>6506669</t>
  </si>
  <si>
    <t>VI22000691</t>
  </si>
  <si>
    <t>22002060</t>
  </si>
  <si>
    <t>30769</t>
  </si>
  <si>
    <t>VI22000835</t>
  </si>
  <si>
    <t>22002204</t>
  </si>
  <si>
    <t>30770</t>
  </si>
  <si>
    <t>VI22000834</t>
  </si>
  <si>
    <t>22002203</t>
  </si>
  <si>
    <t>30766</t>
  </si>
  <si>
    <t>VI22000842</t>
  </si>
  <si>
    <t>22002211</t>
  </si>
  <si>
    <t>85/057375</t>
  </si>
  <si>
    <t>VI22000848</t>
  </si>
  <si>
    <t>22002217</t>
  </si>
  <si>
    <t>504125</t>
  </si>
  <si>
    <t>VI22000438</t>
  </si>
  <si>
    <t>22001020</t>
  </si>
  <si>
    <t>10235566</t>
  </si>
  <si>
    <t>VI22000443</t>
  </si>
  <si>
    <t>22001025</t>
  </si>
  <si>
    <t>588932</t>
  </si>
  <si>
    <t>VI22000455</t>
  </si>
  <si>
    <t>22001037</t>
  </si>
  <si>
    <t>22902571</t>
  </si>
  <si>
    <t>VI22000453</t>
  </si>
  <si>
    <t>22001035</t>
  </si>
  <si>
    <t>45492</t>
  </si>
  <si>
    <t>VI22000561</t>
  </si>
  <si>
    <t>22001284</t>
  </si>
  <si>
    <t>26720</t>
  </si>
  <si>
    <t>VI22000465</t>
  </si>
  <si>
    <t>22001047</t>
  </si>
  <si>
    <t>55014</t>
  </si>
  <si>
    <t>VI22000461</t>
  </si>
  <si>
    <t>22001043</t>
  </si>
  <si>
    <t>10235179</t>
  </si>
  <si>
    <t>VI22000468</t>
  </si>
  <si>
    <t>22001050</t>
  </si>
  <si>
    <t>504075</t>
  </si>
  <si>
    <t>VI22000467</t>
  </si>
  <si>
    <t>22001049</t>
  </si>
  <si>
    <t>30749</t>
  </si>
  <si>
    <t>VI22000496</t>
  </si>
  <si>
    <t>22001099</t>
  </si>
  <si>
    <t>0006-3808</t>
  </si>
  <si>
    <t>VI22000523</t>
  </si>
  <si>
    <t>22001126</t>
  </si>
  <si>
    <t>3098068</t>
  </si>
  <si>
    <t>VI22000522</t>
  </si>
  <si>
    <t>22001125</t>
  </si>
  <si>
    <t>30742</t>
  </si>
  <si>
    <t>VI22000530</t>
  </si>
  <si>
    <t>22001133</t>
  </si>
  <si>
    <t>10194153</t>
  </si>
  <si>
    <t>VI22000388</t>
  </si>
  <si>
    <t>22000898</t>
  </si>
  <si>
    <t>10178</t>
  </si>
  <si>
    <t>22000619</t>
  </si>
  <si>
    <t>18196646</t>
  </si>
  <si>
    <t>VI22000365</t>
  </si>
  <si>
    <t>22000875</t>
  </si>
  <si>
    <t>30733</t>
  </si>
  <si>
    <t>VI22000237</t>
  </si>
  <si>
    <t>22000746</t>
  </si>
  <si>
    <t>53903</t>
  </si>
  <si>
    <t>VI22000273</t>
  </si>
  <si>
    <t>22000782</t>
  </si>
  <si>
    <t>02/002286</t>
  </si>
  <si>
    <t>VI22000272</t>
  </si>
  <si>
    <t>22000781</t>
  </si>
  <si>
    <t>4011032364</t>
  </si>
  <si>
    <t>VI22000270</t>
  </si>
  <si>
    <t>22000779</t>
  </si>
  <si>
    <t>10170011</t>
  </si>
  <si>
    <t>VI22000274</t>
  </si>
  <si>
    <t>22000783</t>
  </si>
  <si>
    <t>30722</t>
  </si>
  <si>
    <t>VI22000306</t>
  </si>
  <si>
    <t>22000815</t>
  </si>
  <si>
    <t>30723</t>
  </si>
  <si>
    <t>VI22000303</t>
  </si>
  <si>
    <t>22000812</t>
  </si>
  <si>
    <t>10144486</t>
  </si>
  <si>
    <t>VI22000312</t>
  </si>
  <si>
    <t>22000821</t>
  </si>
  <si>
    <t>10144477</t>
  </si>
  <si>
    <t>VI22000311</t>
  </si>
  <si>
    <t>22000820</t>
  </si>
  <si>
    <t>101958204</t>
  </si>
  <si>
    <t>VI22000316</t>
  </si>
  <si>
    <t>22000825</t>
  </si>
  <si>
    <t>3430265</t>
  </si>
  <si>
    <t>VI22000421</t>
  </si>
  <si>
    <t>22000931</t>
  </si>
  <si>
    <t>6728083</t>
  </si>
  <si>
    <t>VI22000358</t>
  </si>
  <si>
    <t>22000868</t>
  </si>
  <si>
    <t>6728062</t>
  </si>
  <si>
    <t>VI22000357</t>
  </si>
  <si>
    <t>22000867</t>
  </si>
  <si>
    <t>6728060</t>
  </si>
  <si>
    <t>VI22000356</t>
  </si>
  <si>
    <t>22000866</t>
  </si>
  <si>
    <t>6728059</t>
  </si>
  <si>
    <t>VI22000355</t>
  </si>
  <si>
    <t>22000865</t>
  </si>
  <si>
    <t>6728082</t>
  </si>
  <si>
    <t>VI22000354</t>
  </si>
  <si>
    <t>22000864</t>
  </si>
  <si>
    <t>30708</t>
  </si>
  <si>
    <t>VI22000329</t>
  </si>
  <si>
    <t>22000838</t>
  </si>
  <si>
    <t>10130312</t>
  </si>
  <si>
    <t>VI22000314</t>
  </si>
  <si>
    <t>22000823</t>
  </si>
  <si>
    <t>10129708</t>
  </si>
  <si>
    <t>VI22000313</t>
  </si>
  <si>
    <t>22000822</t>
  </si>
  <si>
    <t>27695</t>
  </si>
  <si>
    <t>VI22000195</t>
  </si>
  <si>
    <t>22000599</t>
  </si>
  <si>
    <t>10118573</t>
  </si>
  <si>
    <t>VI22000013</t>
  </si>
  <si>
    <t>22000171</t>
  </si>
  <si>
    <t>10117078</t>
  </si>
  <si>
    <t>VI22000021</t>
  </si>
  <si>
    <t>22000179</t>
  </si>
  <si>
    <t>10114667</t>
  </si>
  <si>
    <t>VI22000016</t>
  </si>
  <si>
    <t>22000174</t>
  </si>
  <si>
    <t>101599134</t>
  </si>
  <si>
    <t>VI22000015</t>
  </si>
  <si>
    <t>22000173</t>
  </si>
  <si>
    <t>60227</t>
  </si>
  <si>
    <t>VI22000184</t>
  </si>
  <si>
    <t>22000586</t>
  </si>
  <si>
    <t>30700</t>
  </si>
  <si>
    <t>VI22000059</t>
  </si>
  <si>
    <t>22000220</t>
  </si>
  <si>
    <t>30696</t>
  </si>
  <si>
    <t>VI22000076</t>
  </si>
  <si>
    <t>22000241</t>
  </si>
  <si>
    <t>74-406795</t>
  </si>
  <si>
    <t>VI22000187</t>
  </si>
  <si>
    <t>22000591</t>
  </si>
  <si>
    <t>74-404464</t>
  </si>
  <si>
    <t>VI22000188</t>
  </si>
  <si>
    <t>22000592</t>
  </si>
  <si>
    <t>10079209</t>
  </si>
  <si>
    <t>VI22000083</t>
  </si>
  <si>
    <t>22000248</t>
  </si>
  <si>
    <t>18190230</t>
  </si>
  <si>
    <t>VI22000192</t>
  </si>
  <si>
    <t>22000596</t>
  </si>
  <si>
    <t>30689</t>
  </si>
  <si>
    <t>VI22000107</t>
  </si>
  <si>
    <t>22000273</t>
  </si>
  <si>
    <t>114/5</t>
  </si>
  <si>
    <t>VI22000185</t>
  </si>
  <si>
    <t>22000588</t>
  </si>
  <si>
    <t>12263</t>
  </si>
  <si>
    <t>VI22000081</t>
  </si>
  <si>
    <t>22000246</t>
  </si>
  <si>
    <t>12264</t>
  </si>
  <si>
    <t>VI22000080</t>
  </si>
  <si>
    <t>22000245</t>
  </si>
  <si>
    <t>30681</t>
  </si>
  <si>
    <t>VI22000126</t>
  </si>
  <si>
    <t>22000292</t>
  </si>
  <si>
    <t>85/050255</t>
  </si>
  <si>
    <t>VI22000194</t>
  </si>
  <si>
    <t>22000598</t>
  </si>
  <si>
    <t>74-396420</t>
  </si>
  <si>
    <t>VI22000190</t>
  </si>
  <si>
    <t>22000594</t>
  </si>
  <si>
    <t>30680</t>
  </si>
  <si>
    <t>VI22000136</t>
  </si>
  <si>
    <t>22000302</t>
  </si>
  <si>
    <t>51743</t>
  </si>
  <si>
    <t>VI22000134</t>
  </si>
  <si>
    <t>22000300</t>
  </si>
  <si>
    <t>500/000432</t>
  </si>
  <si>
    <t>VI22002776</t>
  </si>
  <si>
    <t>22009104</t>
  </si>
  <si>
    <t>22008984</t>
  </si>
  <si>
    <t>22008977</t>
  </si>
  <si>
    <t>SI22060917</t>
  </si>
  <si>
    <t>VI22002760</t>
  </si>
  <si>
    <t>22009088</t>
  </si>
  <si>
    <t>SI22058400</t>
  </si>
  <si>
    <t>VI22002761</t>
  </si>
  <si>
    <t>22009089</t>
  </si>
  <si>
    <t>500/000017</t>
  </si>
  <si>
    <t>VI22002540</t>
  </si>
  <si>
    <t>22007942</t>
  </si>
  <si>
    <t>500/000345</t>
  </si>
  <si>
    <t>VI22002541</t>
  </si>
  <si>
    <t>22007943</t>
  </si>
  <si>
    <t>11670</t>
  </si>
  <si>
    <t>VI22002649</t>
  </si>
  <si>
    <t>22008181</t>
  </si>
  <si>
    <t>500/000014</t>
  </si>
  <si>
    <t>VI22002331</t>
  </si>
  <si>
    <t>22007070</t>
  </si>
  <si>
    <t>22007315</t>
  </si>
  <si>
    <t>500/000271</t>
  </si>
  <si>
    <t>VI22002326</t>
  </si>
  <si>
    <t>22007065</t>
  </si>
  <si>
    <t>39202</t>
  </si>
  <si>
    <t>VI22002378</t>
  </si>
  <si>
    <t>22007196</t>
  </si>
  <si>
    <t>05630305038752</t>
  </si>
  <si>
    <t>VI22002377</t>
  </si>
  <si>
    <t>22007195</t>
  </si>
  <si>
    <t>05630307000767</t>
  </si>
  <si>
    <t>VI22002376</t>
  </si>
  <si>
    <t>22007194</t>
  </si>
  <si>
    <t>1189</t>
  </si>
  <si>
    <t>VI22002375</t>
  </si>
  <si>
    <t>22007193</t>
  </si>
  <si>
    <t>115796381</t>
  </si>
  <si>
    <t>VI22002052</t>
  </si>
  <si>
    <t>22005765</t>
  </si>
  <si>
    <t>115802594</t>
  </si>
  <si>
    <t>VI22002051</t>
  </si>
  <si>
    <t>22005764</t>
  </si>
  <si>
    <t>1662366817929000</t>
  </si>
  <si>
    <t>VI22001966</t>
  </si>
  <si>
    <t>22005495</t>
  </si>
  <si>
    <t>645945</t>
  </si>
  <si>
    <t>VI22001950</t>
  </si>
  <si>
    <t>22005479</t>
  </si>
  <si>
    <t>9377</t>
  </si>
  <si>
    <t>VI22001948</t>
  </si>
  <si>
    <t>22005477</t>
  </si>
  <si>
    <t>22005448</t>
  </si>
  <si>
    <t>638785</t>
  </si>
  <si>
    <t>VI22001762</t>
  </si>
  <si>
    <t>22004637</t>
  </si>
  <si>
    <t>113524968</t>
  </si>
  <si>
    <t>VI22001610</t>
  </si>
  <si>
    <t>22004442</t>
  </si>
  <si>
    <t>635431</t>
  </si>
  <si>
    <t>VI22001787</t>
  </si>
  <si>
    <t>22004663</t>
  </si>
  <si>
    <t>1660470231840000</t>
  </si>
  <si>
    <t>VI22001666</t>
  </si>
  <si>
    <t>22004498</t>
  </si>
  <si>
    <t>68240</t>
  </si>
  <si>
    <t>VI22001551</t>
  </si>
  <si>
    <t>22004383</t>
  </si>
  <si>
    <t>SI22040179</t>
  </si>
  <si>
    <t>VI22001788</t>
  </si>
  <si>
    <t>22004664</t>
  </si>
  <si>
    <t>24401705147</t>
  </si>
  <si>
    <t>VI22001831</t>
  </si>
  <si>
    <t>22005222</t>
  </si>
  <si>
    <t>1624</t>
  </si>
  <si>
    <t>VI22001553</t>
  </si>
  <si>
    <t>22004385</t>
  </si>
  <si>
    <t>631605</t>
  </si>
  <si>
    <t>VI22001827</t>
  </si>
  <si>
    <t>22005218</t>
  </si>
  <si>
    <t>80041</t>
  </si>
  <si>
    <t>VI22001444</t>
  </si>
  <si>
    <t>22004137</t>
  </si>
  <si>
    <t>170825</t>
  </si>
  <si>
    <t>VI22001738</t>
  </si>
  <si>
    <t>22004615</t>
  </si>
  <si>
    <t>112277741</t>
  </si>
  <si>
    <t>VI22001457</t>
  </si>
  <si>
    <t>22004150</t>
  </si>
  <si>
    <t>112233652</t>
  </si>
  <si>
    <t>VI22001455</t>
  </si>
  <si>
    <t>22004148</t>
  </si>
  <si>
    <t>1658995472707000</t>
  </si>
  <si>
    <t>VI22001454</t>
  </si>
  <si>
    <t>22004147</t>
  </si>
  <si>
    <t>1658998514305000</t>
  </si>
  <si>
    <t>VI22001453</t>
  </si>
  <si>
    <t>22004146</t>
  </si>
  <si>
    <t>1658998507412000</t>
  </si>
  <si>
    <t>VI22001452</t>
  </si>
  <si>
    <t>22004145</t>
  </si>
  <si>
    <t>112236606</t>
  </si>
  <si>
    <t>VI22001451</t>
  </si>
  <si>
    <t>22004144</t>
  </si>
  <si>
    <t>998</t>
  </si>
  <si>
    <t>VI22001773</t>
  </si>
  <si>
    <t>22004648</t>
  </si>
  <si>
    <t>1658385925784000</t>
  </si>
  <si>
    <t>VI22001473</t>
  </si>
  <si>
    <t>22004166</t>
  </si>
  <si>
    <t>111812036</t>
  </si>
  <si>
    <t>VI22001472</t>
  </si>
  <si>
    <t>22004165</t>
  </si>
  <si>
    <t>111341938</t>
  </si>
  <si>
    <t>VI22001479</t>
  </si>
  <si>
    <t>22004172</t>
  </si>
  <si>
    <t>111352339</t>
  </si>
  <si>
    <t>VI22001478</t>
  </si>
  <si>
    <t>22004171</t>
  </si>
  <si>
    <t>111359629</t>
  </si>
  <si>
    <t>VI22001477</t>
  </si>
  <si>
    <t>22004170</t>
  </si>
  <si>
    <t>945</t>
  </si>
  <si>
    <t>VI22001583</t>
  </si>
  <si>
    <t>22004415</t>
  </si>
  <si>
    <t>111201932</t>
  </si>
  <si>
    <t>VI22001480</t>
  </si>
  <si>
    <t>22004173</t>
  </si>
  <si>
    <t>943</t>
  </si>
  <si>
    <t>VI22001648</t>
  </si>
  <si>
    <t>22004480</t>
  </si>
  <si>
    <t>617179</t>
  </si>
  <si>
    <t>VI22001669</t>
  </si>
  <si>
    <t>22004501</t>
  </si>
  <si>
    <t>1657451136120000</t>
  </si>
  <si>
    <t>VI22001644</t>
  </si>
  <si>
    <t>22004476</t>
  </si>
  <si>
    <t>110764413</t>
  </si>
  <si>
    <t>VI22001489</t>
  </si>
  <si>
    <t>22004182</t>
  </si>
  <si>
    <t>39061</t>
  </si>
  <si>
    <t>VI22001621</t>
  </si>
  <si>
    <t>22004453</t>
  </si>
  <si>
    <t>38847</t>
  </si>
  <si>
    <t>VI22001605</t>
  </si>
  <si>
    <t>22004437</t>
  </si>
  <si>
    <t>107552184</t>
  </si>
  <si>
    <t>VI22001497</t>
  </si>
  <si>
    <t>22004190</t>
  </si>
  <si>
    <t>107552909</t>
  </si>
  <si>
    <t>VI22001496</t>
  </si>
  <si>
    <t>22004189</t>
  </si>
  <si>
    <t>109008726</t>
  </si>
  <si>
    <t>VI22001495</t>
  </si>
  <si>
    <t>22004188</t>
  </si>
  <si>
    <t>109008471</t>
  </si>
  <si>
    <t>VI22001494</t>
  </si>
  <si>
    <t>22004187</t>
  </si>
  <si>
    <t>109133612</t>
  </si>
  <si>
    <t>VI22001491</t>
  </si>
  <si>
    <t>22004184</t>
  </si>
  <si>
    <t>58690</t>
  </si>
  <si>
    <t>8234911</t>
  </si>
  <si>
    <t>874</t>
  </si>
  <si>
    <t>VI22001364</t>
  </si>
  <si>
    <t>22003499</t>
  </si>
  <si>
    <t>8168</t>
  </si>
  <si>
    <t>VI22001362</t>
  </si>
  <si>
    <t>22003497</t>
  </si>
  <si>
    <t>8155</t>
  </si>
  <si>
    <t>VI22001361</t>
  </si>
  <si>
    <t>22003496</t>
  </si>
  <si>
    <t>849</t>
  </si>
  <si>
    <t>VI22001360</t>
  </si>
  <si>
    <t>22003495</t>
  </si>
  <si>
    <t>842</t>
  </si>
  <si>
    <t>VI22001359</t>
  </si>
  <si>
    <t>22003494</t>
  </si>
  <si>
    <t>109520719</t>
  </si>
  <si>
    <t>VI22001035</t>
  </si>
  <si>
    <t>22003049</t>
  </si>
  <si>
    <t>108750026</t>
  </si>
  <si>
    <t>VI22001217</t>
  </si>
  <si>
    <t>22003254</t>
  </si>
  <si>
    <t>752</t>
  </si>
  <si>
    <t>VI22001352</t>
  </si>
  <si>
    <t>22003487</t>
  </si>
  <si>
    <t>108091682</t>
  </si>
  <si>
    <t>148836</t>
  </si>
  <si>
    <t>102293862</t>
  </si>
  <si>
    <t>107954126</t>
  </si>
  <si>
    <t>VI22000929</t>
  </si>
  <si>
    <t>22002612</t>
  </si>
  <si>
    <t>107903940</t>
  </si>
  <si>
    <t>VI22000946</t>
  </si>
  <si>
    <t>22002629</t>
  </si>
  <si>
    <t>107556466</t>
  </si>
  <si>
    <t>VI22000880</t>
  </si>
  <si>
    <t>22002289</t>
  </si>
  <si>
    <t>107428662</t>
  </si>
  <si>
    <t>VI22000972</t>
  </si>
  <si>
    <t>22002656</t>
  </si>
  <si>
    <t>159507</t>
  </si>
  <si>
    <t>VI22001066</t>
  </si>
  <si>
    <t>22003104</t>
  </si>
  <si>
    <t>106385787</t>
  </si>
  <si>
    <t>VI22001058</t>
  </si>
  <si>
    <t>22003096</t>
  </si>
  <si>
    <t>103777096</t>
  </si>
  <si>
    <t>VI22001057</t>
  </si>
  <si>
    <t>22003095</t>
  </si>
  <si>
    <t>SI22009141</t>
  </si>
  <si>
    <t>VI22000998</t>
  </si>
  <si>
    <t>22002682</t>
  </si>
  <si>
    <t>205336</t>
  </si>
  <si>
    <t>VI22000892</t>
  </si>
  <si>
    <t>22002570</t>
  </si>
  <si>
    <t>105937310</t>
  </si>
  <si>
    <t>238590</t>
  </si>
  <si>
    <t>22002315</t>
  </si>
  <si>
    <t>218726</t>
  </si>
  <si>
    <t>VI22000667</t>
  </si>
  <si>
    <t>22002036</t>
  </si>
  <si>
    <t>105883437</t>
  </si>
  <si>
    <t>VI22000817</t>
  </si>
  <si>
    <t>22002186</t>
  </si>
  <si>
    <t>105881550</t>
  </si>
  <si>
    <t>VI22000816</t>
  </si>
  <si>
    <t>22002185</t>
  </si>
  <si>
    <t>105884043</t>
  </si>
  <si>
    <t>VI22000815</t>
  </si>
  <si>
    <t>22002184</t>
  </si>
  <si>
    <t>IN224021587</t>
  </si>
  <si>
    <t>VI22000820</t>
  </si>
  <si>
    <t>22002189</t>
  </si>
  <si>
    <t>1026473</t>
  </si>
  <si>
    <t>VI22000823</t>
  </si>
  <si>
    <t>22002192</t>
  </si>
  <si>
    <t>624</t>
  </si>
  <si>
    <t>VI22000758</t>
  </si>
  <si>
    <t>22002127</t>
  </si>
  <si>
    <t>104794543</t>
  </si>
  <si>
    <t>VI22000464</t>
  </si>
  <si>
    <t>22001046</t>
  </si>
  <si>
    <t>104794537</t>
  </si>
  <si>
    <t>VI22000463</t>
  </si>
  <si>
    <t>22001045</t>
  </si>
  <si>
    <t>104793805</t>
  </si>
  <si>
    <t>VI22000462</t>
  </si>
  <si>
    <t>22001044</t>
  </si>
  <si>
    <t>104647331</t>
  </si>
  <si>
    <t>VI22000494</t>
  </si>
  <si>
    <t>22001097</t>
  </si>
  <si>
    <t>104663281</t>
  </si>
  <si>
    <t>VI22000487</t>
  </si>
  <si>
    <t>22001090</t>
  </si>
  <si>
    <t>104208087</t>
  </si>
  <si>
    <t>VI22000528</t>
  </si>
  <si>
    <t>22001131</t>
  </si>
  <si>
    <t>104208233</t>
  </si>
  <si>
    <t>VI22000527</t>
  </si>
  <si>
    <t>22001130</t>
  </si>
  <si>
    <t>103944548</t>
  </si>
  <si>
    <t>VI22000540</t>
  </si>
  <si>
    <t>22001143</t>
  </si>
  <si>
    <t>103945127</t>
  </si>
  <si>
    <t>VI22000539</t>
  </si>
  <si>
    <t>22001142</t>
  </si>
  <si>
    <t>103952706</t>
  </si>
  <si>
    <t>VI22000538</t>
  </si>
  <si>
    <t>22001141</t>
  </si>
  <si>
    <t>82709</t>
  </si>
  <si>
    <t>VI22000588</t>
  </si>
  <si>
    <t>22001311</t>
  </si>
  <si>
    <t>2546199</t>
  </si>
  <si>
    <t>VI22000350</t>
  </si>
  <si>
    <t>22000860</t>
  </si>
  <si>
    <t>103181423</t>
  </si>
  <si>
    <t>VI22000220</t>
  </si>
  <si>
    <t>22000729</t>
  </si>
  <si>
    <t>103182936</t>
  </si>
  <si>
    <t>VI22000219</t>
  </si>
  <si>
    <t>22000728</t>
  </si>
  <si>
    <t>103181524</t>
  </si>
  <si>
    <t>VI22000215</t>
  </si>
  <si>
    <t>22000724</t>
  </si>
  <si>
    <t>102633579</t>
  </si>
  <si>
    <t>VI22000298</t>
  </si>
  <si>
    <t>22000807</t>
  </si>
  <si>
    <t>102365040</t>
  </si>
  <si>
    <t>VI22000304</t>
  </si>
  <si>
    <t>22000813</t>
  </si>
  <si>
    <t>101185739</t>
  </si>
  <si>
    <t>VI22000353</t>
  </si>
  <si>
    <t>22000863</t>
  </si>
  <si>
    <t>101819081</t>
  </si>
  <si>
    <t>VI22000011</t>
  </si>
  <si>
    <t>22000169</t>
  </si>
  <si>
    <t>101620269</t>
  </si>
  <si>
    <t>VI22000019</t>
  </si>
  <si>
    <t>22000177</t>
  </si>
  <si>
    <t>101599962</t>
  </si>
  <si>
    <t>VI22000018</t>
  </si>
  <si>
    <t>22000176</t>
  </si>
  <si>
    <t>101609343</t>
  </si>
  <si>
    <t>VI22000017</t>
  </si>
  <si>
    <t>22000175</t>
  </si>
  <si>
    <t>283228</t>
  </si>
  <si>
    <t>VI22000047</t>
  </si>
  <si>
    <t>22000208</t>
  </si>
  <si>
    <t>101170545</t>
  </si>
  <si>
    <t>VI22000048</t>
  </si>
  <si>
    <t>22000209</t>
  </si>
  <si>
    <t>52174</t>
  </si>
  <si>
    <t>VI22000098</t>
  </si>
  <si>
    <t>22000264</t>
  </si>
  <si>
    <t>100516967</t>
  </si>
  <si>
    <t>VI22000116</t>
  </si>
  <si>
    <t>22000282</t>
  </si>
  <si>
    <t>100237125</t>
  </si>
  <si>
    <t>VI22000127</t>
  </si>
  <si>
    <t>22000293</t>
  </si>
  <si>
    <t>1020036</t>
  </si>
  <si>
    <t>VI22000102</t>
  </si>
  <si>
    <t>22000268</t>
  </si>
  <si>
    <t>100098183</t>
  </si>
  <si>
    <t>VI22000143</t>
  </si>
  <si>
    <t>22000309</t>
  </si>
  <si>
    <t>30044126</t>
  </si>
  <si>
    <t>VI22002800</t>
  </si>
  <si>
    <t>22009128</t>
  </si>
  <si>
    <t>222501012963</t>
  </si>
  <si>
    <t>VI22002368</t>
  </si>
  <si>
    <t>22007186</t>
  </si>
  <si>
    <t>500/000207</t>
  </si>
  <si>
    <t>VI22002096</t>
  </si>
  <si>
    <t>22006133</t>
  </si>
  <si>
    <t>29952349</t>
  </si>
  <si>
    <t>VI22002203</t>
  </si>
  <si>
    <t>22006408</t>
  </si>
  <si>
    <t>500/000151</t>
  </si>
  <si>
    <t>VI22001917</t>
  </si>
  <si>
    <t>22005415</t>
  </si>
  <si>
    <t>29768118</t>
  </si>
  <si>
    <t>VI22001838</t>
  </si>
  <si>
    <t>22005229</t>
  </si>
  <si>
    <t>627924</t>
  </si>
  <si>
    <t>VI22001777</t>
  </si>
  <si>
    <t>22004652</t>
  </si>
  <si>
    <t>21148</t>
  </si>
  <si>
    <t>VI22001699</t>
  </si>
  <si>
    <t>22004574</t>
  </si>
  <si>
    <t>500/000100</t>
  </si>
  <si>
    <t>VI22001426</t>
  </si>
  <si>
    <t>22004119</t>
  </si>
  <si>
    <t>624289</t>
  </si>
  <si>
    <t>VI22001759</t>
  </si>
  <si>
    <t>22004634</t>
  </si>
  <si>
    <t>29706114</t>
  </si>
  <si>
    <t>VI22001781</t>
  </si>
  <si>
    <t>22004656</t>
  </si>
  <si>
    <t>29705114</t>
  </si>
  <si>
    <t>VI22001754</t>
  </si>
  <si>
    <t>22004629</t>
  </si>
  <si>
    <t>29660684</t>
  </si>
  <si>
    <t>VI22001811</t>
  </si>
  <si>
    <t>22004703</t>
  </si>
  <si>
    <t>VI22001783</t>
  </si>
  <si>
    <t>22004658</t>
  </si>
  <si>
    <t>29658305</t>
  </si>
  <si>
    <t>VI22001782</t>
  </si>
  <si>
    <t>22004657</t>
  </si>
  <si>
    <t>29651454</t>
  </si>
  <si>
    <t>VI22001756</t>
  </si>
  <si>
    <t>22004631</t>
  </si>
  <si>
    <t>21095</t>
  </si>
  <si>
    <t>VI22001540</t>
  </si>
  <si>
    <t>22004259</t>
  </si>
  <si>
    <t>21024</t>
  </si>
  <si>
    <t>VI22001539</t>
  </si>
  <si>
    <t>22004258</t>
  </si>
  <si>
    <t>109024953</t>
  </si>
  <si>
    <t>VI22001493</t>
  </si>
  <si>
    <t>22004186</t>
  </si>
  <si>
    <t>53007</t>
  </si>
  <si>
    <t>8199088</t>
  </si>
  <si>
    <t>105024099</t>
  </si>
  <si>
    <t>39209</t>
  </si>
  <si>
    <t>VI22001290</t>
  </si>
  <si>
    <t>22003327</t>
  </si>
  <si>
    <t>500/000068</t>
  </si>
  <si>
    <t>VI22001139</t>
  </si>
  <si>
    <t>22003177</t>
  </si>
  <si>
    <t>110015854</t>
  </si>
  <si>
    <t>VI22001163</t>
  </si>
  <si>
    <t>22003201</t>
  </si>
  <si>
    <t>05630205035105</t>
  </si>
  <si>
    <t>VI22001265</t>
  </si>
  <si>
    <t>22003302</t>
  </si>
  <si>
    <t>29558490</t>
  </si>
  <si>
    <t>VI22001264</t>
  </si>
  <si>
    <t>22003301</t>
  </si>
  <si>
    <t>29400403</t>
  </si>
  <si>
    <t>24401664668</t>
  </si>
  <si>
    <t>38731</t>
  </si>
  <si>
    <t>24401663111</t>
  </si>
  <si>
    <t>20048487</t>
  </si>
  <si>
    <t>500/000042</t>
  </si>
  <si>
    <t>VI22000914</t>
  </si>
  <si>
    <t>22002597</t>
  </si>
  <si>
    <t>500/000003</t>
  </si>
  <si>
    <t>VI22000913</t>
  </si>
  <si>
    <t>22002596</t>
  </si>
  <si>
    <t>38949</t>
  </si>
  <si>
    <t>VI22001198</t>
  </si>
  <si>
    <t>22003235</t>
  </si>
  <si>
    <t>04500305001431</t>
  </si>
  <si>
    <t>VI22001210</t>
  </si>
  <si>
    <t>22003247</t>
  </si>
  <si>
    <t>29450545</t>
  </si>
  <si>
    <t>VI22001208</t>
  </si>
  <si>
    <t>22003245</t>
  </si>
  <si>
    <t>38783</t>
  </si>
  <si>
    <t>VI22000981</t>
  </si>
  <si>
    <t>22002665</t>
  </si>
  <si>
    <t>SI22009142</t>
  </si>
  <si>
    <t>VI22000891</t>
  </si>
  <si>
    <t>22002569</t>
  </si>
  <si>
    <t>20991</t>
  </si>
  <si>
    <t>VI22000877</t>
  </si>
  <si>
    <t>22002286</t>
  </si>
  <si>
    <t>47952</t>
  </si>
  <si>
    <t>38663</t>
  </si>
  <si>
    <t>24401661860</t>
  </si>
  <si>
    <t>7477</t>
  </si>
  <si>
    <t>5012162</t>
  </si>
  <si>
    <t>674860</t>
  </si>
  <si>
    <t>20047647</t>
  </si>
  <si>
    <t>24401660760</t>
  </si>
  <si>
    <t>VI22000774</t>
  </si>
  <si>
    <t>22002143</t>
  </si>
  <si>
    <t>10020047459</t>
  </si>
  <si>
    <t>VI22000827</t>
  </si>
  <si>
    <t>22002196</t>
  </si>
  <si>
    <t>53655</t>
  </si>
  <si>
    <t>VI22000822</t>
  </si>
  <si>
    <t>22002191</t>
  </si>
  <si>
    <t>38570</t>
  </si>
  <si>
    <t>VI22000838</t>
  </si>
  <si>
    <t>22002207</t>
  </si>
  <si>
    <t>10020047233</t>
  </si>
  <si>
    <t>VI22000819</t>
  </si>
  <si>
    <t>22002188</t>
  </si>
  <si>
    <t>24401659520</t>
  </si>
  <si>
    <t>VI22000770</t>
  </si>
  <si>
    <t>22002139</t>
  </si>
  <si>
    <t>29334974</t>
  </si>
  <si>
    <t>VI22000826</t>
  </si>
  <si>
    <t>22002195</t>
  </si>
  <si>
    <t>105523419</t>
  </si>
  <si>
    <t>VI22000845</t>
  </si>
  <si>
    <t>22002214</t>
  </si>
  <si>
    <t>24401657423</t>
  </si>
  <si>
    <t>VI22000646</t>
  </si>
  <si>
    <t>22002015</t>
  </si>
  <si>
    <t>38520</t>
  </si>
  <si>
    <t>VI22000853</t>
  </si>
  <si>
    <t>22002222</t>
  </si>
  <si>
    <t>10020046671</t>
  </si>
  <si>
    <t>VI22000818</t>
  </si>
  <si>
    <t>22002187</t>
  </si>
  <si>
    <t>20926</t>
  </si>
  <si>
    <t>VI22000798</t>
  </si>
  <si>
    <t>22002167</t>
  </si>
  <si>
    <t>44734</t>
  </si>
  <si>
    <t>VI22000637</t>
  </si>
  <si>
    <t>22001442</t>
  </si>
  <si>
    <t>38478</t>
  </si>
  <si>
    <t>VI22000444</t>
  </si>
  <si>
    <t>22001026</t>
  </si>
  <si>
    <t>10020045939</t>
  </si>
  <si>
    <t>VI22000460</t>
  </si>
  <si>
    <t>22001042</t>
  </si>
  <si>
    <t>10020045737</t>
  </si>
  <si>
    <t>VI22000451</t>
  </si>
  <si>
    <t>22001033</t>
  </si>
  <si>
    <t>10020045739</t>
  </si>
  <si>
    <t>VI22000450</t>
  </si>
  <si>
    <t>22001032</t>
  </si>
  <si>
    <t>104647252</t>
  </si>
  <si>
    <t>VI22000501</t>
  </si>
  <si>
    <t>22001104</t>
  </si>
  <si>
    <t>22001094</t>
  </si>
  <si>
    <t>OV225091452</t>
  </si>
  <si>
    <t>VI22000514</t>
  </si>
  <si>
    <t>22001117</t>
  </si>
  <si>
    <t>104344964</t>
  </si>
  <si>
    <t>VI22000512</t>
  </si>
  <si>
    <t>22001115</t>
  </si>
  <si>
    <t>29262566</t>
  </si>
  <si>
    <t>VI22000447</t>
  </si>
  <si>
    <t>22001029</t>
  </si>
  <si>
    <t>38374</t>
  </si>
  <si>
    <t>VI22000526</t>
  </si>
  <si>
    <t>22001129</t>
  </si>
  <si>
    <t>10020044962</t>
  </si>
  <si>
    <t>VI22000452</t>
  </si>
  <si>
    <t>22001034</t>
  </si>
  <si>
    <t>10020044670</t>
  </si>
  <si>
    <t>VI22000638</t>
  </si>
  <si>
    <t>22001443</t>
  </si>
  <si>
    <t>38336</t>
  </si>
  <si>
    <t>VI22000549</t>
  </si>
  <si>
    <t>22001152</t>
  </si>
  <si>
    <t>103940109</t>
  </si>
  <si>
    <t>VI22000541</t>
  </si>
  <si>
    <t>22001144</t>
  </si>
  <si>
    <t>38325</t>
  </si>
  <si>
    <t>VI22000583</t>
  </si>
  <si>
    <t>22001306</t>
  </si>
  <si>
    <t>10020044114</t>
  </si>
  <si>
    <t>VI22000580</t>
  </si>
  <si>
    <t>22001303</t>
  </si>
  <si>
    <t>10020043956</t>
  </si>
  <si>
    <t>VI22000590</t>
  </si>
  <si>
    <t>22001313</t>
  </si>
  <si>
    <t>10020044043</t>
  </si>
  <si>
    <t>VI22000589</t>
  </si>
  <si>
    <t>22001312</t>
  </si>
  <si>
    <t>10020043574</t>
  </si>
  <si>
    <t>VI22000371</t>
  </si>
  <si>
    <t>22000881</t>
  </si>
  <si>
    <t>10020043516</t>
  </si>
  <si>
    <t>VI22000367</t>
  </si>
  <si>
    <t>22000877</t>
  </si>
  <si>
    <t>38253</t>
  </si>
  <si>
    <t>VI22000211</t>
  </si>
  <si>
    <t>22000720</t>
  </si>
  <si>
    <t>10020043272</t>
  </si>
  <si>
    <t>VI22000369</t>
  </si>
  <si>
    <t>22000879</t>
  </si>
  <si>
    <t>05630305007348</t>
  </si>
  <si>
    <t>VI22000368</t>
  </si>
  <si>
    <t>22000878</t>
  </si>
  <si>
    <t>05630205001436</t>
  </si>
  <si>
    <t>VI22000366</t>
  </si>
  <si>
    <t>22000876</t>
  </si>
  <si>
    <t>38208</t>
  </si>
  <si>
    <t>VI22000238</t>
  </si>
  <si>
    <t>22000747</t>
  </si>
  <si>
    <t>10020042799</t>
  </si>
  <si>
    <t>VI22000265</t>
  </si>
  <si>
    <t>22000774</t>
  </si>
  <si>
    <t>1235796</t>
  </si>
  <si>
    <t>VI22000264</t>
  </si>
  <si>
    <t>22000773</t>
  </si>
  <si>
    <t>1690121</t>
  </si>
  <si>
    <t>VI22000266</t>
  </si>
  <si>
    <t>22000775</t>
  </si>
  <si>
    <t>10020042553</t>
  </si>
  <si>
    <t>VI22000263</t>
  </si>
  <si>
    <t>22000772</t>
  </si>
  <si>
    <t>10020042414</t>
  </si>
  <si>
    <t>VI22000267</t>
  </si>
  <si>
    <t>22000776</t>
  </si>
  <si>
    <t>38140</t>
  </si>
  <si>
    <t>VI22000305</t>
  </si>
  <si>
    <t>22000814</t>
  </si>
  <si>
    <t>10020042095</t>
  </si>
  <si>
    <t>VI22000302</t>
  </si>
  <si>
    <t>22000811</t>
  </si>
  <si>
    <t>29141178</t>
  </si>
  <si>
    <t>VI22000300</t>
  </si>
  <si>
    <t>22000809</t>
  </si>
  <si>
    <t>38108</t>
  </si>
  <si>
    <t>VI22000317</t>
  </si>
  <si>
    <t>22000826</t>
  </si>
  <si>
    <t>38040</t>
  </si>
  <si>
    <t>VI22000012</t>
  </si>
  <si>
    <t>22000170</t>
  </si>
  <si>
    <t>10020040909</t>
  </si>
  <si>
    <t>VI22000151</t>
  </si>
  <si>
    <t>22000319</t>
  </si>
  <si>
    <t>10020040727</t>
  </si>
  <si>
    <t>VI22000150</t>
  </si>
  <si>
    <t>22000318</t>
  </si>
  <si>
    <t>38015</t>
  </si>
  <si>
    <t>VI22000030</t>
  </si>
  <si>
    <t>22000188</t>
  </si>
  <si>
    <t>10020040432</t>
  </si>
  <si>
    <t>VI22000148</t>
  </si>
  <si>
    <t>22000316</t>
  </si>
  <si>
    <t>37992</t>
  </si>
  <si>
    <t>VI22000045</t>
  </si>
  <si>
    <t>22000206</t>
  </si>
  <si>
    <t>10020040094</t>
  </si>
  <si>
    <t>VI22000149</t>
  </si>
  <si>
    <t>22000317</t>
  </si>
  <si>
    <t>37947</t>
  </si>
  <si>
    <t>VI22000069</t>
  </si>
  <si>
    <t>22000230</t>
  </si>
  <si>
    <t>29066304</t>
  </si>
  <si>
    <t>VI22000152</t>
  </si>
  <si>
    <t>22000320</t>
  </si>
  <si>
    <t>10020039654</t>
  </si>
  <si>
    <t>VI22000147</t>
  </si>
  <si>
    <t>22000315</t>
  </si>
  <si>
    <t>10020039396</t>
  </si>
  <si>
    <t>VI22000104</t>
  </si>
  <si>
    <t>22000270</t>
  </si>
  <si>
    <t>10020039261</t>
  </si>
  <si>
    <t>VI22000101</t>
  </si>
  <si>
    <t>22000267</t>
  </si>
  <si>
    <t>1590128</t>
  </si>
  <si>
    <t>VI22000105</t>
  </si>
  <si>
    <t>22000271</t>
  </si>
  <si>
    <t>10020038803</t>
  </si>
  <si>
    <t>VI22000100</t>
  </si>
  <si>
    <t>22000266</t>
  </si>
  <si>
    <t>10020038693</t>
  </si>
  <si>
    <t>VI22000103</t>
  </si>
  <si>
    <t>22000269</t>
  </si>
  <si>
    <t>329895</t>
  </si>
  <si>
    <t>VI22002687</t>
  </si>
  <si>
    <t>22008249</t>
  </si>
  <si>
    <t>SI226000718</t>
  </si>
  <si>
    <t>VI22002351</t>
  </si>
  <si>
    <t>22007166</t>
  </si>
  <si>
    <t>126346</t>
  </si>
  <si>
    <t>VI22002320</t>
  </si>
  <si>
    <t>22007059</t>
  </si>
  <si>
    <t>CC149244</t>
  </si>
  <si>
    <t>VI22002395</t>
  </si>
  <si>
    <t>22007215</t>
  </si>
  <si>
    <t>1085</t>
  </si>
  <si>
    <t>VI22002348</t>
  </si>
  <si>
    <t>22007163</t>
  </si>
  <si>
    <t>6308</t>
  </si>
  <si>
    <t>VI22002189</t>
  </si>
  <si>
    <t>22006394</t>
  </si>
  <si>
    <t>01/102069</t>
  </si>
  <si>
    <t>VI22002030</t>
  </si>
  <si>
    <t>22005704</t>
  </si>
  <si>
    <t>6125</t>
  </si>
  <si>
    <t>VI22001921</t>
  </si>
  <si>
    <t>22005419</t>
  </si>
  <si>
    <t>SI226000569</t>
  </si>
  <si>
    <t>VI22001863</t>
  </si>
  <si>
    <t>22005306</t>
  </si>
  <si>
    <t>SI226000071</t>
  </si>
  <si>
    <t>VI22001821</t>
  </si>
  <si>
    <t>22005163</t>
  </si>
  <si>
    <t>22004547</t>
  </si>
  <si>
    <t>VI22001687</t>
  </si>
  <si>
    <t>22004545</t>
  </si>
  <si>
    <t>22003199</t>
  </si>
  <si>
    <t>5814</t>
  </si>
  <si>
    <t>VI22001072</t>
  </si>
  <si>
    <t>22003110</t>
  </si>
  <si>
    <t>123450</t>
  </si>
  <si>
    <t>VI22001046</t>
  </si>
  <si>
    <t>22003060</t>
  </si>
  <si>
    <t>123458</t>
  </si>
  <si>
    <t>VI22001045</t>
  </si>
  <si>
    <t>22003059</t>
  </si>
  <si>
    <t>7036</t>
  </si>
  <si>
    <t>VI22001298</t>
  </si>
  <si>
    <t>22003335</t>
  </si>
  <si>
    <t>IR1000208</t>
  </si>
  <si>
    <t>VI22001314</t>
  </si>
  <si>
    <t>22003351</t>
  </si>
  <si>
    <t>VI22000916</t>
  </si>
  <si>
    <t>22002599</t>
  </si>
  <si>
    <t>SI226000346</t>
  </si>
  <si>
    <t>VI22000904</t>
  </si>
  <si>
    <t>22002587</t>
  </si>
  <si>
    <t>27022</t>
  </si>
  <si>
    <t>VI22001209</t>
  </si>
  <si>
    <t>22003246</t>
  </si>
  <si>
    <t>122077</t>
  </si>
  <si>
    <t>VI22000967</t>
  </si>
  <si>
    <t>22002651</t>
  </si>
  <si>
    <t>122067</t>
  </si>
  <si>
    <t>VI22000966</t>
  </si>
  <si>
    <t>22002650</t>
  </si>
  <si>
    <t>122078</t>
  </si>
  <si>
    <t>VI22000965</t>
  </si>
  <si>
    <t>22002649</t>
  </si>
  <si>
    <t>01/101466</t>
  </si>
  <si>
    <t>VI22000969</t>
  </si>
  <si>
    <t>22002653</t>
  </si>
  <si>
    <t>121685</t>
  </si>
  <si>
    <t>VI22001241</t>
  </si>
  <si>
    <t>22003278</t>
  </si>
  <si>
    <t>121875</t>
  </si>
  <si>
    <t>VI22000955</t>
  </si>
  <si>
    <t>22002638</t>
  </si>
  <si>
    <t>00035114</t>
  </si>
  <si>
    <t>VI22001369</t>
  </si>
  <si>
    <t>22003625</t>
  </si>
  <si>
    <t>VI22000996</t>
  </si>
  <si>
    <t>22002680</t>
  </si>
  <si>
    <t>121677</t>
  </si>
  <si>
    <t>VI22000710</t>
  </si>
  <si>
    <t>22002079</t>
  </si>
  <si>
    <t>SI226000119</t>
  </si>
  <si>
    <t>VI22000378</t>
  </si>
  <si>
    <t>22000888</t>
  </si>
  <si>
    <t>01/101005</t>
  </si>
  <si>
    <t>VI22000041</t>
  </si>
  <si>
    <t>22000202</t>
  </si>
  <si>
    <t>6484</t>
  </si>
  <si>
    <t>VI22000123</t>
  </si>
  <si>
    <t>22000289</t>
  </si>
  <si>
    <t>PI22000484</t>
  </si>
  <si>
    <t>22009220</t>
  </si>
  <si>
    <t>22009167</t>
  </si>
  <si>
    <t>22009148</t>
  </si>
  <si>
    <t>SI226000408</t>
  </si>
  <si>
    <t>VI22002792</t>
  </si>
  <si>
    <t>22009120</t>
  </si>
  <si>
    <t>PI22000438</t>
  </si>
  <si>
    <t>22009048</t>
  </si>
  <si>
    <t>22008112</t>
  </si>
  <si>
    <t>VI22002495</t>
  </si>
  <si>
    <t>22007496</t>
  </si>
  <si>
    <t>PI22000391</t>
  </si>
  <si>
    <t>22007410</t>
  </si>
  <si>
    <t>22007409</t>
  </si>
  <si>
    <t>22006483</t>
  </si>
  <si>
    <t>PI22000350</t>
  </si>
  <si>
    <t>22007485</t>
  </si>
  <si>
    <t>22006156</t>
  </si>
  <si>
    <t>22006191</t>
  </si>
  <si>
    <t>PI22000303</t>
  </si>
  <si>
    <t>22006481</t>
  </si>
  <si>
    <t>22005463</t>
  </si>
  <si>
    <t>SI226000273</t>
  </si>
  <si>
    <t>VI22001990</t>
  </si>
  <si>
    <t>22005521</t>
  </si>
  <si>
    <t>PI22000296</t>
  </si>
  <si>
    <t>22005613</t>
  </si>
  <si>
    <t>SI226000236</t>
  </si>
  <si>
    <t>VI22001799</t>
  </si>
  <si>
    <t>22004675</t>
  </si>
  <si>
    <t>22004359</t>
  </si>
  <si>
    <t>PI22000219</t>
  </si>
  <si>
    <t>22004659</t>
  </si>
  <si>
    <t>22003757</t>
  </si>
  <si>
    <t>SI226000181</t>
  </si>
  <si>
    <t>VI22001381</t>
  </si>
  <si>
    <t>22003737</t>
  </si>
  <si>
    <t>PI22000216</t>
  </si>
  <si>
    <t>22003724</t>
  </si>
  <si>
    <t>PI22000083</t>
  </si>
  <si>
    <t>22003723</t>
  </si>
  <si>
    <t>SI226000170</t>
  </si>
  <si>
    <t>VI22001380</t>
  </si>
  <si>
    <t>22003736</t>
  </si>
  <si>
    <t>PI22000128</t>
  </si>
  <si>
    <t>22003722</t>
  </si>
  <si>
    <t>22002685</t>
  </si>
  <si>
    <t>22002271</t>
  </si>
  <si>
    <t>22001430</t>
  </si>
  <si>
    <t>PI22000044</t>
  </si>
  <si>
    <t>22000968</t>
  </si>
  <si>
    <t>PI22000001</t>
  </si>
  <si>
    <t>22000163</t>
  </si>
  <si>
    <t>22008292</t>
  </si>
  <si>
    <t>CSGIL107227</t>
  </si>
  <si>
    <t>VI22002081</t>
  </si>
  <si>
    <t>22006118</t>
  </si>
  <si>
    <t>CSGIL107298</t>
  </si>
  <si>
    <t>VI22002079</t>
  </si>
  <si>
    <t>22005792</t>
  </si>
  <si>
    <t>CSGIL107300</t>
  </si>
  <si>
    <t>VI22002078</t>
  </si>
  <si>
    <t>22005791</t>
  </si>
  <si>
    <t>CSGIL107294</t>
  </si>
  <si>
    <t>VI22002077</t>
  </si>
  <si>
    <t>22005790</t>
  </si>
  <si>
    <t>CSGIL107296</t>
  </si>
  <si>
    <t>VI22002076</t>
  </si>
  <si>
    <t>22005789</t>
  </si>
  <si>
    <t>CSGIL107295</t>
  </si>
  <si>
    <t>VI22002075</t>
  </si>
  <si>
    <t>22005788</t>
  </si>
  <si>
    <t>CSGIL107297</t>
  </si>
  <si>
    <t>VI22002074</t>
  </si>
  <si>
    <t>22005787</t>
  </si>
  <si>
    <t>CSGIL107299</t>
  </si>
  <si>
    <t>VI22002073</t>
  </si>
  <si>
    <t>22005786</t>
  </si>
  <si>
    <t>6502970</t>
  </si>
  <si>
    <t>VI22001974</t>
  </si>
  <si>
    <t>22005503</t>
  </si>
  <si>
    <t>1Z865UWT04200060</t>
  </si>
  <si>
    <t>VI22001780</t>
  </si>
  <si>
    <t>22004655</t>
  </si>
  <si>
    <t>30884</t>
  </si>
  <si>
    <t>VI22001769</t>
  </si>
  <si>
    <t>22004644</t>
  </si>
  <si>
    <t>900405263</t>
  </si>
  <si>
    <t>VI22001723</t>
  </si>
  <si>
    <t>22004600</t>
  </si>
  <si>
    <t>22004455</t>
  </si>
  <si>
    <t>CIN2214073472</t>
  </si>
  <si>
    <t>CIN2214153111</t>
  </si>
  <si>
    <t>6499574</t>
  </si>
  <si>
    <t>VI22001263</t>
  </si>
  <si>
    <t>22003300</t>
  </si>
  <si>
    <t>6497932</t>
  </si>
  <si>
    <t>VI22001233</t>
  </si>
  <si>
    <t>22003270</t>
  </si>
  <si>
    <t>900384995</t>
  </si>
  <si>
    <t>VI22001230</t>
  </si>
  <si>
    <t>22003267</t>
  </si>
  <si>
    <t>17218</t>
  </si>
  <si>
    <t>49139</t>
  </si>
  <si>
    <t>51961</t>
  </si>
  <si>
    <t>11489</t>
  </si>
  <si>
    <t>16955</t>
  </si>
  <si>
    <t>88570</t>
  </si>
  <si>
    <t>10284</t>
  </si>
  <si>
    <t>45534</t>
  </si>
  <si>
    <t>6496067</t>
  </si>
  <si>
    <t>VI22000760</t>
  </si>
  <si>
    <t>22002129</t>
  </si>
  <si>
    <t>900377075</t>
  </si>
  <si>
    <t>VI22000696</t>
  </si>
  <si>
    <t>22002065</t>
  </si>
  <si>
    <t>900372538</t>
  </si>
  <si>
    <t>VI22000564</t>
  </si>
  <si>
    <t>22001287</t>
  </si>
  <si>
    <t>22001280</t>
  </si>
  <si>
    <t>900366833</t>
  </si>
  <si>
    <t>VI22000364</t>
  </si>
  <si>
    <t>22000874</t>
  </si>
  <si>
    <t>22000853</t>
  </si>
  <si>
    <t>025</t>
  </si>
  <si>
    <t>VI22000301</t>
  </si>
  <si>
    <t>22000810</t>
  </si>
  <si>
    <t>22000288</t>
  </si>
  <si>
    <t>900358427</t>
  </si>
  <si>
    <t>VI22000061</t>
  </si>
  <si>
    <t>22000222</t>
  </si>
  <si>
    <t>549</t>
  </si>
  <si>
    <t>22009070</t>
  </si>
  <si>
    <t>41977</t>
  </si>
  <si>
    <t>22009063</t>
  </si>
  <si>
    <t>61558</t>
  </si>
  <si>
    <t>VI22002678</t>
  </si>
  <si>
    <t>22008240</t>
  </si>
  <si>
    <t>6847616E59585768</t>
  </si>
  <si>
    <t>VI22002747</t>
  </si>
  <si>
    <t>22009075</t>
  </si>
  <si>
    <t>41912</t>
  </si>
  <si>
    <t>22008205</t>
  </si>
  <si>
    <t>22008204</t>
  </si>
  <si>
    <t>61503</t>
  </si>
  <si>
    <t>VI22002501</t>
  </si>
  <si>
    <t>22007502</t>
  </si>
  <si>
    <t>41842</t>
  </si>
  <si>
    <t>22008332</t>
  </si>
  <si>
    <t>22007146</t>
  </si>
  <si>
    <t>449</t>
  </si>
  <si>
    <t>VI22000390</t>
  </si>
  <si>
    <t>22000900</t>
  </si>
  <si>
    <t>S22212</t>
  </si>
  <si>
    <t>VI22002297</t>
  </si>
  <si>
    <t>22009172</t>
  </si>
  <si>
    <t>141430</t>
  </si>
  <si>
    <t>VI22002799</t>
  </si>
  <si>
    <t>22009127</t>
  </si>
  <si>
    <t>8637593</t>
  </si>
  <si>
    <t>VI22002793</t>
  </si>
  <si>
    <t>22009121</t>
  </si>
  <si>
    <t>8637257</t>
  </si>
  <si>
    <t>VI22002795</t>
  </si>
  <si>
    <t>22009123</t>
  </si>
  <si>
    <t>8633208</t>
  </si>
  <si>
    <t>VI22002794</t>
  </si>
  <si>
    <t>22009122</t>
  </si>
  <si>
    <t>157912</t>
  </si>
  <si>
    <t>22009055</t>
  </si>
  <si>
    <t>157907</t>
  </si>
  <si>
    <t>22009053</t>
  </si>
  <si>
    <t>163369</t>
  </si>
  <si>
    <t>22009052</t>
  </si>
  <si>
    <t>165765</t>
  </si>
  <si>
    <t>22008765</t>
  </si>
  <si>
    <t>22008365</t>
  </si>
  <si>
    <t>22008191</t>
  </si>
  <si>
    <t>1165</t>
  </si>
  <si>
    <t>VI22002454</t>
  </si>
  <si>
    <t>22007354</t>
  </si>
  <si>
    <t>22007555</t>
  </si>
  <si>
    <t>161351</t>
  </si>
  <si>
    <t>22008344</t>
  </si>
  <si>
    <t>161350</t>
  </si>
  <si>
    <t>22008343</t>
  </si>
  <si>
    <t>148911</t>
  </si>
  <si>
    <t>22008342</t>
  </si>
  <si>
    <t>148910</t>
  </si>
  <si>
    <t>22008341</t>
  </si>
  <si>
    <t>160067</t>
  </si>
  <si>
    <t>22008340</t>
  </si>
  <si>
    <t>160069</t>
  </si>
  <si>
    <t>22008339</t>
  </si>
  <si>
    <t>158517</t>
  </si>
  <si>
    <t>22008338</t>
  </si>
  <si>
    <t>158518</t>
  </si>
  <si>
    <t>22008337</t>
  </si>
  <si>
    <t>22007424</t>
  </si>
  <si>
    <t>22007417</t>
  </si>
  <si>
    <t>22007416</t>
  </si>
  <si>
    <t>22007274</t>
  </si>
  <si>
    <t>22007273</t>
  </si>
  <si>
    <t>22007272</t>
  </si>
  <si>
    <t>22007271</t>
  </si>
  <si>
    <t>22007068</t>
  </si>
  <si>
    <t>1086</t>
  </si>
  <si>
    <t>VI22002455</t>
  </si>
  <si>
    <t>22007355</t>
  </si>
  <si>
    <t>148232,148230</t>
  </si>
  <si>
    <t>22007514</t>
  </si>
  <si>
    <t>22007419</t>
  </si>
  <si>
    <t>22007418</t>
  </si>
  <si>
    <t>22006236</t>
  </si>
  <si>
    <t>22006161</t>
  </si>
  <si>
    <t>22006160</t>
  </si>
  <si>
    <t>1075494</t>
  </si>
  <si>
    <t>VI22002023</t>
  </si>
  <si>
    <t>22005599</t>
  </si>
  <si>
    <t>22006474</t>
  </si>
  <si>
    <t>22006376</t>
  </si>
  <si>
    <t>130104</t>
  </si>
  <si>
    <t>VI22002170</t>
  </si>
  <si>
    <t>22006375</t>
  </si>
  <si>
    <t>130102</t>
  </si>
  <si>
    <t>VI22002169</t>
  </si>
  <si>
    <t>22006374</t>
  </si>
  <si>
    <t>157916</t>
  </si>
  <si>
    <t>22006235</t>
  </si>
  <si>
    <t>22005749</t>
  </si>
  <si>
    <t>22005625</t>
  </si>
  <si>
    <t>22005465</t>
  </si>
  <si>
    <t>22005464</t>
  </si>
  <si>
    <t>22005457</t>
  </si>
  <si>
    <t>22005456</t>
  </si>
  <si>
    <t>101583</t>
  </si>
  <si>
    <t>VI22001866</t>
  </si>
  <si>
    <t>22005309</t>
  </si>
  <si>
    <t>22004153</t>
  </si>
  <si>
    <t>S22197</t>
  </si>
  <si>
    <t>VI22001508</t>
  </si>
  <si>
    <t>22004201</t>
  </si>
  <si>
    <t>8617222</t>
  </si>
  <si>
    <t>VI22001176</t>
  </si>
  <si>
    <t>22003214</t>
  </si>
  <si>
    <t>325985857</t>
  </si>
  <si>
    <t>VI22002655</t>
  </si>
  <si>
    <t>2/3</t>
  </si>
  <si>
    <t>22008187</t>
  </si>
  <si>
    <t>324951948</t>
  </si>
  <si>
    <t>VI22002654</t>
  </si>
  <si>
    <t>22008186</t>
  </si>
  <si>
    <t>323925060</t>
  </si>
  <si>
    <t>VI22002174</t>
  </si>
  <si>
    <t>22006379</t>
  </si>
  <si>
    <t>322891589</t>
  </si>
  <si>
    <t>VI22001918</t>
  </si>
  <si>
    <t>22005416</t>
  </si>
  <si>
    <t>321847952</t>
  </si>
  <si>
    <t>VI22001725</t>
  </si>
  <si>
    <t>22004602</t>
  </si>
  <si>
    <t>2-0031-002848006</t>
  </si>
  <si>
    <t>VI22001749</t>
  </si>
  <si>
    <t>22005276</t>
  </si>
  <si>
    <t>2-0031-002628335</t>
  </si>
  <si>
    <t>VI22001741</t>
  </si>
  <si>
    <t>22005275</t>
  </si>
  <si>
    <t>4069620622</t>
  </si>
  <si>
    <t>2-0031-001704962</t>
  </si>
  <si>
    <t>VI22001195</t>
  </si>
  <si>
    <t>22003762</t>
  </si>
  <si>
    <t>2-0031-001964165</t>
  </si>
  <si>
    <t>VI22001196</t>
  </si>
  <si>
    <t>22003233</t>
  </si>
  <si>
    <t>058-7778888</t>
  </si>
  <si>
    <t>VI22001279</t>
  </si>
  <si>
    <t>22003316</t>
  </si>
  <si>
    <t>2-0031-002440032</t>
  </si>
  <si>
    <t>VI22001276</t>
  </si>
  <si>
    <t>22003313</t>
  </si>
  <si>
    <t>320826540</t>
  </si>
  <si>
    <t>VI22001239</t>
  </si>
  <si>
    <t>22003276</t>
  </si>
  <si>
    <t>319797331</t>
  </si>
  <si>
    <t>VI22001215</t>
  </si>
  <si>
    <t>22003252</t>
  </si>
  <si>
    <t>318686419</t>
  </si>
  <si>
    <t>VI22000708</t>
  </si>
  <si>
    <t>22002077</t>
  </si>
  <si>
    <t>2-0031-001514119</t>
  </si>
  <si>
    <t>VI22000654</t>
  </si>
  <si>
    <t>22002023</t>
  </si>
  <si>
    <t>2-0031-001350327</t>
  </si>
  <si>
    <t>VI22000653</t>
  </si>
  <si>
    <t>22002022</t>
  </si>
  <si>
    <t>317672066</t>
  </si>
  <si>
    <t>VI22000437</t>
  </si>
  <si>
    <t>22001019</t>
  </si>
  <si>
    <t>2-0031-000895784</t>
  </si>
  <si>
    <t>VI22000466</t>
  </si>
  <si>
    <t>22001048</t>
  </si>
  <si>
    <t>316653292</t>
  </si>
  <si>
    <t>VI22000338</t>
  </si>
  <si>
    <t>22000847</t>
  </si>
  <si>
    <t>000473949</t>
  </si>
  <si>
    <t>VI22000217</t>
  </si>
  <si>
    <t>22000726</t>
  </si>
  <si>
    <t>315659775</t>
  </si>
  <si>
    <t>VI22000121</t>
  </si>
  <si>
    <t>22000287</t>
  </si>
  <si>
    <t>22009608</t>
  </si>
  <si>
    <t>22008992</t>
  </si>
  <si>
    <t>22008991</t>
  </si>
  <si>
    <t>22008986</t>
  </si>
  <si>
    <t>22008981</t>
  </si>
  <si>
    <t>22008978</t>
  </si>
  <si>
    <t>22008976</t>
  </si>
  <si>
    <t>22008973</t>
  </si>
  <si>
    <t>22008972</t>
  </si>
  <si>
    <t>411015908</t>
  </si>
  <si>
    <t>VI22002574</t>
  </si>
  <si>
    <t>22008088</t>
  </si>
  <si>
    <t>411015792</t>
  </si>
  <si>
    <t>VI22002565</t>
  </si>
  <si>
    <t>22008079</t>
  </si>
  <si>
    <t>22008325</t>
  </si>
  <si>
    <t>22008288</t>
  </si>
  <si>
    <t>22008287</t>
  </si>
  <si>
    <t>22008283</t>
  </si>
  <si>
    <t>22008282</t>
  </si>
  <si>
    <t>22008281</t>
  </si>
  <si>
    <t>22008280</t>
  </si>
  <si>
    <t>22008276</t>
  </si>
  <si>
    <t>411015707</t>
  </si>
  <si>
    <t>VI22002452</t>
  </si>
  <si>
    <t>22007306</t>
  </si>
  <si>
    <t>411015584</t>
  </si>
  <si>
    <t>VI22002350</t>
  </si>
  <si>
    <t>22007165</t>
  </si>
  <si>
    <t>22007316</t>
  </si>
  <si>
    <t>22007311</t>
  </si>
  <si>
    <t>411015473</t>
  </si>
  <si>
    <t>VI22002202</t>
  </si>
  <si>
    <t>22006407</t>
  </si>
  <si>
    <t>411015362</t>
  </si>
  <si>
    <t>VI22002118</t>
  </si>
  <si>
    <t>22006173</t>
  </si>
  <si>
    <t>411013271</t>
  </si>
  <si>
    <t>VI22002317</t>
  </si>
  <si>
    <t>22006949</t>
  </si>
  <si>
    <t>22006415</t>
  </si>
  <si>
    <t>411015258</t>
  </si>
  <si>
    <t>VI22002040</t>
  </si>
  <si>
    <t>22005719</t>
  </si>
  <si>
    <t>411015132</t>
  </si>
  <si>
    <t>VI22001937</t>
  </si>
  <si>
    <t>22005451</t>
  </si>
  <si>
    <t>22006366</t>
  </si>
  <si>
    <t>411013930</t>
  </si>
  <si>
    <t>VI22002160</t>
  </si>
  <si>
    <t>22006365</t>
  </si>
  <si>
    <t>411015037</t>
  </si>
  <si>
    <t>VI22001590</t>
  </si>
  <si>
    <t>22004422</t>
  </si>
  <si>
    <t>411014897</t>
  </si>
  <si>
    <t>VI22001438</t>
  </si>
  <si>
    <t>22004131</t>
  </si>
  <si>
    <t>411014809</t>
  </si>
  <si>
    <t>VI22001467</t>
  </si>
  <si>
    <t>22004160</t>
  </si>
  <si>
    <t>411014767</t>
  </si>
  <si>
    <t>VI22001536</t>
  </si>
  <si>
    <t>22004255</t>
  </si>
  <si>
    <t>411014661</t>
  </si>
  <si>
    <t>VI22001537</t>
  </si>
  <si>
    <t>22004256</t>
  </si>
  <si>
    <t>35/1653/81</t>
  </si>
  <si>
    <t>21/5497/193</t>
  </si>
  <si>
    <t>23/1540/211</t>
  </si>
  <si>
    <t>22/1653/2</t>
  </si>
  <si>
    <t>64/5531/94</t>
  </si>
  <si>
    <t>411014532</t>
  </si>
  <si>
    <t>VI22001043</t>
  </si>
  <si>
    <t>22003057</t>
  </si>
  <si>
    <t>411014395</t>
  </si>
  <si>
    <t>VI22001041</t>
  </si>
  <si>
    <t>22003055</t>
  </si>
  <si>
    <t>28999</t>
  </si>
  <si>
    <t>4713/0601/00601</t>
  </si>
  <si>
    <t>29/188/211</t>
  </si>
  <si>
    <t>4896</t>
  </si>
  <si>
    <t>32524</t>
  </si>
  <si>
    <t>411014294</t>
  </si>
  <si>
    <t>VI22000924</t>
  </si>
  <si>
    <t>22002607</t>
  </si>
  <si>
    <t>411014252</t>
  </si>
  <si>
    <t>VI22000957</t>
  </si>
  <si>
    <t>22002640</t>
  </si>
  <si>
    <t>411014142</t>
  </si>
  <si>
    <t>VI22000958</t>
  </si>
  <si>
    <t>22002641</t>
  </si>
  <si>
    <t>411014063</t>
  </si>
  <si>
    <t>VI22000956</t>
  </si>
  <si>
    <t>22002639</t>
  </si>
  <si>
    <t>411014051</t>
  </si>
  <si>
    <t>VI22000954</t>
  </si>
  <si>
    <t>22002637</t>
  </si>
  <si>
    <t>4/5427/213</t>
  </si>
  <si>
    <t>34736</t>
  </si>
  <si>
    <t>2708</t>
  </si>
  <si>
    <t>27/243/188</t>
  </si>
  <si>
    <t>16153</t>
  </si>
  <si>
    <t>0607/00607</t>
  </si>
  <si>
    <t>45/2474/95</t>
  </si>
  <si>
    <t>23/809/211</t>
  </si>
  <si>
    <t>34562</t>
  </si>
  <si>
    <t>43658</t>
  </si>
  <si>
    <t>0601/00601</t>
  </si>
  <si>
    <t>39531</t>
  </si>
  <si>
    <t>90/1166/100</t>
  </si>
  <si>
    <t>77/809/184</t>
  </si>
  <si>
    <t>2449/0601/00601</t>
  </si>
  <si>
    <t>141299794</t>
  </si>
  <si>
    <t>2851/0601/00601</t>
  </si>
  <si>
    <t>87/243/212</t>
  </si>
  <si>
    <t>6/2641/215</t>
  </si>
  <si>
    <t>83/2781/182</t>
  </si>
  <si>
    <t>2392</t>
  </si>
  <si>
    <t>18284</t>
  </si>
  <si>
    <t>8118</t>
  </si>
  <si>
    <t>8678/0607/607</t>
  </si>
  <si>
    <t>5717</t>
  </si>
  <si>
    <t>411013835</t>
  </si>
  <si>
    <t>VI22000699</t>
  </si>
  <si>
    <t>22002068</t>
  </si>
  <si>
    <t>411013769</t>
  </si>
  <si>
    <t>VI22000474</t>
  </si>
  <si>
    <t>22001056</t>
  </si>
  <si>
    <t>411013757</t>
  </si>
  <si>
    <t>VI22000519</t>
  </si>
  <si>
    <t>22001122</t>
  </si>
  <si>
    <t>411013614</t>
  </si>
  <si>
    <t>VI22000591</t>
  </si>
  <si>
    <t>22001314</t>
  </si>
  <si>
    <t>411013502</t>
  </si>
  <si>
    <t>VI22000283</t>
  </si>
  <si>
    <t>22000792</t>
  </si>
  <si>
    <t>411013365</t>
  </si>
  <si>
    <t>VI22000321</t>
  </si>
  <si>
    <t>22000830</t>
  </si>
  <si>
    <t>411013129</t>
  </si>
  <si>
    <t>VI22000130</t>
  </si>
  <si>
    <t>22000296</t>
  </si>
  <si>
    <t>SI226117680</t>
  </si>
  <si>
    <t>VI22002739</t>
  </si>
  <si>
    <t>22008839</t>
  </si>
  <si>
    <t>2022050381</t>
  </si>
  <si>
    <t>VI22002728</t>
  </si>
  <si>
    <t>22008776</t>
  </si>
  <si>
    <t>SI226110105</t>
  </si>
  <si>
    <t>VI22002603</t>
  </si>
  <si>
    <t>22008135</t>
  </si>
  <si>
    <t>2022048684</t>
  </si>
  <si>
    <t>VI22002586</t>
  </si>
  <si>
    <t>22008100</t>
  </si>
  <si>
    <t>SI226098890</t>
  </si>
  <si>
    <t>VI22002448</t>
  </si>
  <si>
    <t>22007270</t>
  </si>
  <si>
    <t>2022044273</t>
  </si>
  <si>
    <t>VI22002439</t>
  </si>
  <si>
    <t>22007261</t>
  </si>
  <si>
    <t>2022039879</t>
  </si>
  <si>
    <t>VI22002152</t>
  </si>
  <si>
    <t>22006357</t>
  </si>
  <si>
    <t>SI226088468</t>
  </si>
  <si>
    <t>VI22002123</t>
  </si>
  <si>
    <t>22006178</t>
  </si>
  <si>
    <t>SI226078023</t>
  </si>
  <si>
    <t>VI22001949</t>
  </si>
  <si>
    <t>22005478</t>
  </si>
  <si>
    <t>2022035759</t>
  </si>
  <si>
    <t>VI22001913</t>
  </si>
  <si>
    <t>22005411</t>
  </si>
  <si>
    <t>SI226067175</t>
  </si>
  <si>
    <t>VI22001435</t>
  </si>
  <si>
    <t>22004128</t>
  </si>
  <si>
    <t>2022030842</t>
  </si>
  <si>
    <t>VI22001425</t>
  </si>
  <si>
    <t>22004118</t>
  </si>
  <si>
    <t>SI226055488</t>
  </si>
  <si>
    <t>VI22001234</t>
  </si>
  <si>
    <t>22003271</t>
  </si>
  <si>
    <t>2022026282</t>
  </si>
  <si>
    <t>VI22001140</t>
  </si>
  <si>
    <t>22003178</t>
  </si>
  <si>
    <t>2022021685</t>
  </si>
  <si>
    <t>VI22000908</t>
  </si>
  <si>
    <t>22002591</t>
  </si>
  <si>
    <t>SI226045128</t>
  </si>
  <si>
    <t>VI22000897</t>
  </si>
  <si>
    <t>22002580</t>
  </si>
  <si>
    <t>2022010398</t>
  </si>
  <si>
    <t>VI22001006</t>
  </si>
  <si>
    <t>22002717</t>
  </si>
  <si>
    <t>SI226006040</t>
  </si>
  <si>
    <t>VI22001005</t>
  </si>
  <si>
    <t>22002716</t>
  </si>
  <si>
    <t>22002715</t>
  </si>
  <si>
    <t>SI226034036</t>
  </si>
  <si>
    <t>VI22000761</t>
  </si>
  <si>
    <t>22002130</t>
  </si>
  <si>
    <t>2022017229</t>
  </si>
  <si>
    <t>VI22000719</t>
  </si>
  <si>
    <t>22002088</t>
  </si>
  <si>
    <t>SI226024779</t>
  </si>
  <si>
    <t>VI22000551</t>
  </si>
  <si>
    <t>22001274</t>
  </si>
  <si>
    <t>2022008141</t>
  </si>
  <si>
    <t>VI22000379</t>
  </si>
  <si>
    <t>22000889</t>
  </si>
  <si>
    <t>SI226014913</t>
  </si>
  <si>
    <t>VI22000201</t>
  </si>
  <si>
    <t>22000710</t>
  </si>
  <si>
    <t>22001429</t>
  </si>
  <si>
    <t>2022003633</t>
  </si>
  <si>
    <t>VI22000065</t>
  </si>
  <si>
    <t>22000226</t>
  </si>
  <si>
    <t>22009611</t>
  </si>
  <si>
    <t>22009609</t>
  </si>
  <si>
    <t>900450313</t>
  </si>
  <si>
    <t>VI22002828</t>
  </si>
  <si>
    <t>22009219</t>
  </si>
  <si>
    <t>22008990</t>
  </si>
  <si>
    <t>22008979</t>
  </si>
  <si>
    <t>22008975</t>
  </si>
  <si>
    <t>22008971</t>
  </si>
  <si>
    <t>22008279</t>
  </si>
  <si>
    <t>22008277</t>
  </si>
  <si>
    <t>10000888</t>
  </si>
  <si>
    <t>VI22002684</t>
  </si>
  <si>
    <t>22008246</t>
  </si>
  <si>
    <t>900432089</t>
  </si>
  <si>
    <t>VI22002683</t>
  </si>
  <si>
    <t>22008245</t>
  </si>
  <si>
    <t>22007322</t>
  </si>
  <si>
    <t>22007321</t>
  </si>
  <si>
    <t>22007319</t>
  </si>
  <si>
    <t>22007312</t>
  </si>
  <si>
    <t>22007310</t>
  </si>
  <si>
    <t>22006416</t>
  </si>
  <si>
    <t>900421059</t>
  </si>
  <si>
    <t>VI22002190</t>
  </si>
  <si>
    <t>22006395</t>
  </si>
  <si>
    <t>22006479</t>
  </si>
  <si>
    <t>900412778</t>
  </si>
  <si>
    <t>VI22001953</t>
  </si>
  <si>
    <t>22005482</t>
  </si>
  <si>
    <t>22005447</t>
  </si>
  <si>
    <t>22005445</t>
  </si>
  <si>
    <t>22005442</t>
  </si>
  <si>
    <t>22005441</t>
  </si>
  <si>
    <t>11000832</t>
  </si>
  <si>
    <t>VI22001922</t>
  </si>
  <si>
    <t>22005420</t>
  </si>
  <si>
    <t>22004062</t>
  </si>
  <si>
    <t>900396368</t>
  </si>
  <si>
    <t>VI22001371</t>
  </si>
  <si>
    <t>22003727</t>
  </si>
  <si>
    <t>035-0012</t>
  </si>
  <si>
    <t>CRC2285046714</t>
  </si>
  <si>
    <t>CRC2284514105</t>
  </si>
  <si>
    <t>10002439</t>
  </si>
  <si>
    <t>62159</t>
  </si>
  <si>
    <t>24093</t>
  </si>
  <si>
    <t>86600</t>
  </si>
  <si>
    <t>CRC2280667888</t>
  </si>
  <si>
    <t>1122</t>
  </si>
  <si>
    <t>26</t>
  </si>
  <si>
    <t>10000474</t>
  </si>
  <si>
    <t>VI22000795</t>
  </si>
  <si>
    <t>22002164</t>
  </si>
  <si>
    <t>11002400</t>
  </si>
  <si>
    <t>VI22000793</t>
  </si>
  <si>
    <t>22002162</t>
  </si>
  <si>
    <t>10002545</t>
  </si>
  <si>
    <t>VI22000790</t>
  </si>
  <si>
    <t>22002159</t>
  </si>
  <si>
    <t>11002420</t>
  </si>
  <si>
    <t>VI22000789</t>
  </si>
  <si>
    <t>22002158</t>
  </si>
  <si>
    <t>11001384</t>
  </si>
  <si>
    <t>VI22000788</t>
  </si>
  <si>
    <t>22002157</t>
  </si>
  <si>
    <t>834</t>
  </si>
  <si>
    <t>VI22000786</t>
  </si>
  <si>
    <t>22002155</t>
  </si>
  <si>
    <t>11000917</t>
  </si>
  <si>
    <t>VI22000783</t>
  </si>
  <si>
    <t>22002152</t>
  </si>
  <si>
    <t>100</t>
  </si>
  <si>
    <t>VI22000794</t>
  </si>
  <si>
    <t>22002163</t>
  </si>
  <si>
    <t>11000132</t>
  </si>
  <si>
    <t>VI22000780</t>
  </si>
  <si>
    <t>22002149</t>
  </si>
  <si>
    <t>100005555</t>
  </si>
  <si>
    <t>VI22000796</t>
  </si>
  <si>
    <t>22002165</t>
  </si>
  <si>
    <t>1558</t>
  </si>
  <si>
    <t>VI22000781</t>
  </si>
  <si>
    <t>22002150</t>
  </si>
  <si>
    <t>10002899</t>
  </si>
  <si>
    <t>VI22000784</t>
  </si>
  <si>
    <t>22002153</t>
  </si>
  <si>
    <t>1669</t>
  </si>
  <si>
    <t>VI22000792</t>
  </si>
  <si>
    <t>22002161</t>
  </si>
  <si>
    <t>11000796</t>
  </si>
  <si>
    <t>VI22000787</t>
  </si>
  <si>
    <t>22002156</t>
  </si>
  <si>
    <t>11002408</t>
  </si>
  <si>
    <t>VI22000779</t>
  </si>
  <si>
    <t>22002148</t>
  </si>
  <si>
    <t>10000543</t>
  </si>
  <si>
    <t>VI22000777</t>
  </si>
  <si>
    <t>22002146</t>
  </si>
  <si>
    <t>10000652</t>
  </si>
  <si>
    <t>VI22000791</t>
  </si>
  <si>
    <t>22002160</t>
  </si>
  <si>
    <t>3391</t>
  </si>
  <si>
    <t>VI22000785</t>
  </si>
  <si>
    <t>22002154</t>
  </si>
  <si>
    <t>10001207</t>
  </si>
  <si>
    <t>VI22000782</t>
  </si>
  <si>
    <t>22002151</t>
  </si>
  <si>
    <t>1962</t>
  </si>
  <si>
    <t>VI22000778</t>
  </si>
  <si>
    <t>22002147</t>
  </si>
  <si>
    <t>00256</t>
  </si>
  <si>
    <t>VI22000672</t>
  </si>
  <si>
    <t>22002041</t>
  </si>
  <si>
    <t>10001713</t>
  </si>
  <si>
    <t>VI22000671</t>
  </si>
  <si>
    <t>22002040</t>
  </si>
  <si>
    <t>10000303</t>
  </si>
  <si>
    <t>VI22000670</t>
  </si>
  <si>
    <t>22002039</t>
  </si>
  <si>
    <t>76</t>
  </si>
  <si>
    <t>VI22000669</t>
  </si>
  <si>
    <t>22002038</t>
  </si>
  <si>
    <t>10000018</t>
  </si>
  <si>
    <t>VI22000668</t>
  </si>
  <si>
    <t>22002037</t>
  </si>
  <si>
    <t>11003794</t>
  </si>
  <si>
    <t>VI22000666</t>
  </si>
  <si>
    <t>22002035</t>
  </si>
  <si>
    <t>11001189</t>
  </si>
  <si>
    <t>VI22000665</t>
  </si>
  <si>
    <t>22002034</t>
  </si>
  <si>
    <t>10001838</t>
  </si>
  <si>
    <t>VI22000664</t>
  </si>
  <si>
    <t>22002033</t>
  </si>
  <si>
    <t>10000362</t>
  </si>
  <si>
    <t>VI22000663</t>
  </si>
  <si>
    <t>22002032</t>
  </si>
  <si>
    <t>10001901</t>
  </si>
  <si>
    <t>VI22000662</t>
  </si>
  <si>
    <t>22002031</t>
  </si>
  <si>
    <t>81</t>
  </si>
  <si>
    <t>VI22000661</t>
  </si>
  <si>
    <t>22002030</t>
  </si>
  <si>
    <t>10000615</t>
  </si>
  <si>
    <t>VI22000660</t>
  </si>
  <si>
    <t>22002029</t>
  </si>
  <si>
    <t>11002197</t>
  </si>
  <si>
    <t>VI22000659</t>
  </si>
  <si>
    <t>22002028</t>
  </si>
  <si>
    <t>10001065</t>
  </si>
  <si>
    <t>VI22000658</t>
  </si>
  <si>
    <t>22002027</t>
  </si>
  <si>
    <t>617</t>
  </si>
  <si>
    <t>VI22000657</t>
  </si>
  <si>
    <t>22002026</t>
  </si>
  <si>
    <t>10001436</t>
  </si>
  <si>
    <t>VI22000656</t>
  </si>
  <si>
    <t>22002025</t>
  </si>
  <si>
    <t>1572</t>
  </si>
  <si>
    <t>VI22000574</t>
  </si>
  <si>
    <t>22001297</t>
  </si>
  <si>
    <t>11001987</t>
  </si>
  <si>
    <t>VI22000569</t>
  </si>
  <si>
    <t>22001292</t>
  </si>
  <si>
    <t>02686</t>
  </si>
  <si>
    <t>VI22000571</t>
  </si>
  <si>
    <t>22001294</t>
  </si>
  <si>
    <t>10000628</t>
  </si>
  <si>
    <t>VI22000570</t>
  </si>
  <si>
    <t>22001293</t>
  </si>
  <si>
    <t>10001526</t>
  </si>
  <si>
    <t>VI22000578</t>
  </si>
  <si>
    <t>22001301</t>
  </si>
  <si>
    <t>11000301</t>
  </si>
  <si>
    <t>VI22000576</t>
  </si>
  <si>
    <t>22001299</t>
  </si>
  <si>
    <t>1000037</t>
  </si>
  <si>
    <t>VI22000566</t>
  </si>
  <si>
    <t>22001289</t>
  </si>
  <si>
    <t>40000001</t>
  </si>
  <si>
    <t>VI22000573</t>
  </si>
  <si>
    <t>22001296</t>
  </si>
  <si>
    <t>030322</t>
  </si>
  <si>
    <t>VI22000572</t>
  </si>
  <si>
    <t>22001295</t>
  </si>
  <si>
    <t>10000552</t>
  </si>
  <si>
    <t>VI22000577</t>
  </si>
  <si>
    <t>22001300</t>
  </si>
  <si>
    <t>565</t>
  </si>
  <si>
    <t>VI22000567</t>
  </si>
  <si>
    <t>22001290</t>
  </si>
  <si>
    <t>10000109</t>
  </si>
  <si>
    <t>VI22000575</t>
  </si>
  <si>
    <t>22001298</t>
  </si>
  <si>
    <t>2120</t>
  </si>
  <si>
    <t>VI22000568</t>
  </si>
  <si>
    <t>22001291</t>
  </si>
  <si>
    <t>10001503</t>
  </si>
  <si>
    <t>VI22000351</t>
  </si>
  <si>
    <t>22000861</t>
  </si>
  <si>
    <t>1571</t>
  </si>
  <si>
    <t>VI22000349</t>
  </si>
  <si>
    <t>22000859</t>
  </si>
  <si>
    <t>10002460</t>
  </si>
  <si>
    <t>VI22000344</t>
  </si>
  <si>
    <t>22000854</t>
  </si>
  <si>
    <t>19822</t>
  </si>
  <si>
    <t>VI22000398</t>
  </si>
  <si>
    <t>22000908</t>
  </si>
  <si>
    <t>10000314</t>
  </si>
  <si>
    <t>VI22000411</t>
  </si>
  <si>
    <t>22000921</t>
  </si>
  <si>
    <t>758</t>
  </si>
  <si>
    <t>VI22000393</t>
  </si>
  <si>
    <t>22000903</t>
  </si>
  <si>
    <t>9501</t>
  </si>
  <si>
    <t>VI22000401</t>
  </si>
  <si>
    <t>22000911</t>
  </si>
  <si>
    <t>238</t>
  </si>
  <si>
    <t>VI22000414</t>
  </si>
  <si>
    <t>22000924</t>
  </si>
  <si>
    <t>10000991</t>
  </si>
  <si>
    <t>VI22000395</t>
  </si>
  <si>
    <t>22000905</t>
  </si>
  <si>
    <t>1983</t>
  </si>
  <si>
    <t>VI22000419</t>
  </si>
  <si>
    <t>22000929</t>
  </si>
  <si>
    <t>28265</t>
  </si>
  <si>
    <t>VI22000412</t>
  </si>
  <si>
    <t>22000922</t>
  </si>
  <si>
    <t>10000229</t>
  </si>
  <si>
    <t>VI22000418</t>
  </si>
  <si>
    <t>22000928</t>
  </si>
  <si>
    <t>09150</t>
  </si>
  <si>
    <t>VI22000346</t>
  </si>
  <si>
    <t>22000856</t>
  </si>
  <si>
    <t>22000937</t>
  </si>
  <si>
    <t>10000341</t>
  </si>
  <si>
    <t>VI22000402</t>
  </si>
  <si>
    <t>22000912</t>
  </si>
  <si>
    <t>10000259</t>
  </si>
  <si>
    <t>VI22000400</t>
  </si>
  <si>
    <t>22000910</t>
  </si>
  <si>
    <t>1645</t>
  </si>
  <si>
    <t>VI22000410</t>
  </si>
  <si>
    <t>22000920</t>
  </si>
  <si>
    <t>11000099</t>
  </si>
  <si>
    <t>VI22000404</t>
  </si>
  <si>
    <t>22000914</t>
  </si>
  <si>
    <t>1804</t>
  </si>
  <si>
    <t>VI22000409</t>
  </si>
  <si>
    <t>22000919</t>
  </si>
  <si>
    <t>11000278</t>
  </si>
  <si>
    <t>VI22000394</t>
  </si>
  <si>
    <t>22000904</t>
  </si>
  <si>
    <t>11000773</t>
  </si>
  <si>
    <t>VI22000348</t>
  </si>
  <si>
    <t>22000858</t>
  </si>
  <si>
    <t>70</t>
  </si>
  <si>
    <t>VI22000347</t>
  </si>
  <si>
    <t>22000857</t>
  </si>
  <si>
    <t>00543</t>
  </si>
  <si>
    <t>VI22000420</t>
  </si>
  <si>
    <t>22000930</t>
  </si>
  <si>
    <t>18945</t>
  </si>
  <si>
    <t>VI22000417</t>
  </si>
  <si>
    <t>22000927</t>
  </si>
  <si>
    <t>10000241</t>
  </si>
  <si>
    <t>VI22000416</t>
  </si>
  <si>
    <t>22000926</t>
  </si>
  <si>
    <t>10000255</t>
  </si>
  <si>
    <t>VI22000415</t>
  </si>
  <si>
    <t>22000925</t>
  </si>
  <si>
    <t>1720</t>
  </si>
  <si>
    <t>VI22000413</t>
  </si>
  <si>
    <t>22000923</t>
  </si>
  <si>
    <t>11000308</t>
  </si>
  <si>
    <t>VI22000408</t>
  </si>
  <si>
    <t>22000918</t>
  </si>
  <si>
    <t>10001303</t>
  </si>
  <si>
    <t>VI22000407</t>
  </si>
  <si>
    <t>22000917</t>
  </si>
  <si>
    <t>10002371</t>
  </si>
  <si>
    <t>VI22000406</t>
  </si>
  <si>
    <t>22000916</t>
  </si>
  <si>
    <t>676</t>
  </si>
  <si>
    <t>VI22000405</t>
  </si>
  <si>
    <t>22000915</t>
  </si>
  <si>
    <t>10002374</t>
  </si>
  <si>
    <t>VI22000403</t>
  </si>
  <si>
    <t>22000913</t>
  </si>
  <si>
    <t>926</t>
  </si>
  <si>
    <t>VI22000399</t>
  </si>
  <si>
    <t>22000909</t>
  </si>
  <si>
    <t>782</t>
  </si>
  <si>
    <t>VI22000397</t>
  </si>
  <si>
    <t>22000907</t>
  </si>
  <si>
    <t>22887</t>
  </si>
  <si>
    <t>VI22000396</t>
  </si>
  <si>
    <t>22000906</t>
  </si>
  <si>
    <t>10000768</t>
  </si>
  <si>
    <t>VI22000094</t>
  </si>
  <si>
    <t>22000260</t>
  </si>
  <si>
    <t>10000035</t>
  </si>
  <si>
    <t>VI22000096</t>
  </si>
  <si>
    <t>22000262</t>
  </si>
  <si>
    <t>115</t>
  </si>
  <si>
    <t>VI22000092</t>
  </si>
  <si>
    <t>22000258</t>
  </si>
  <si>
    <t>12175</t>
  </si>
  <si>
    <t>VI22000090</t>
  </si>
  <si>
    <t>22000256</t>
  </si>
  <si>
    <t>022833305</t>
  </si>
  <si>
    <t>VI22000088</t>
  </si>
  <si>
    <t>22000254</t>
  </si>
  <si>
    <t>10000902</t>
  </si>
  <si>
    <t>VI22000091</t>
  </si>
  <si>
    <t>22000257</t>
  </si>
  <si>
    <t>362</t>
  </si>
  <si>
    <t>VI22000089</t>
  </si>
  <si>
    <t>22000255</t>
  </si>
  <si>
    <t>11001344</t>
  </si>
  <si>
    <t>VI22000095</t>
  </si>
  <si>
    <t>22000261</t>
  </si>
  <si>
    <t>10000275</t>
  </si>
  <si>
    <t>VI22000093</t>
  </si>
  <si>
    <t>22000259</t>
  </si>
  <si>
    <t>93049</t>
  </si>
  <si>
    <t>VI22000509</t>
  </si>
  <si>
    <t>22009618</t>
  </si>
  <si>
    <t>22009610</t>
  </si>
  <si>
    <t>22008974</t>
  </si>
  <si>
    <t>6842</t>
  </si>
  <si>
    <t>VI22002773</t>
  </si>
  <si>
    <t>22009101</t>
  </si>
  <si>
    <t>02/008940</t>
  </si>
  <si>
    <t>VI22002743</t>
  </si>
  <si>
    <t>22009071</t>
  </si>
  <si>
    <t>6534433</t>
  </si>
  <si>
    <t>VI22002700</t>
  </si>
  <si>
    <t>22008294</t>
  </si>
  <si>
    <t>6841</t>
  </si>
  <si>
    <t>VI22002605</t>
  </si>
  <si>
    <t>22008137</t>
  </si>
  <si>
    <t>10043934</t>
  </si>
  <si>
    <t>VI22002644</t>
  </si>
  <si>
    <t>22008176</t>
  </si>
  <si>
    <t>6533232</t>
  </si>
  <si>
    <t>VI22002701</t>
  </si>
  <si>
    <t>22008295</t>
  </si>
  <si>
    <t>15010005115</t>
  </si>
  <si>
    <t>VI22002703</t>
  </si>
  <si>
    <t>22008297</t>
  </si>
  <si>
    <t>69470</t>
  </si>
  <si>
    <t>VI22002628</t>
  </si>
  <si>
    <t>22008160</t>
  </si>
  <si>
    <t>7290113870260</t>
  </si>
  <si>
    <t>VI22002361</t>
  </si>
  <si>
    <t>22007179</t>
  </si>
  <si>
    <t>1405793</t>
  </si>
  <si>
    <t>VI22002360</t>
  </si>
  <si>
    <t>22007178</t>
  </si>
  <si>
    <t>VI22002359</t>
  </si>
  <si>
    <t>22007177</t>
  </si>
  <si>
    <t>1398375</t>
  </si>
  <si>
    <t>VI22002358</t>
  </si>
  <si>
    <t>22007176</t>
  </si>
  <si>
    <t>6833</t>
  </si>
  <si>
    <t>VI22002159</t>
  </si>
  <si>
    <t>22006364</t>
  </si>
  <si>
    <t>22005444</t>
  </si>
  <si>
    <t>6829</t>
  </si>
  <si>
    <t>VI22001920</t>
  </si>
  <si>
    <t>22005418</t>
  </si>
  <si>
    <t>10040506</t>
  </si>
  <si>
    <t>VI22001916</t>
  </si>
  <si>
    <t>22005414</t>
  </si>
  <si>
    <t>222501005991</t>
  </si>
  <si>
    <t>VI22001550</t>
  </si>
  <si>
    <t>22004382</t>
  </si>
  <si>
    <t>68057</t>
  </si>
  <si>
    <t>VI22001792</t>
  </si>
  <si>
    <t>22004668</t>
  </si>
  <si>
    <t>135447</t>
  </si>
  <si>
    <t>VI22001523</t>
  </si>
  <si>
    <t>22004218</t>
  </si>
  <si>
    <t>1454</t>
  </si>
  <si>
    <t>VI22001475</t>
  </si>
  <si>
    <t>22004168</t>
  </si>
  <si>
    <t>2119981</t>
  </si>
  <si>
    <t>VI22001779</t>
  </si>
  <si>
    <t>22004654</t>
  </si>
  <si>
    <t>6827</t>
  </si>
  <si>
    <t>VI22001436</t>
  </si>
  <si>
    <t>22004129</t>
  </si>
  <si>
    <t>35965</t>
  </si>
  <si>
    <t>VI22001770</t>
  </si>
  <si>
    <t>22004645</t>
  </si>
  <si>
    <t>1359921</t>
  </si>
  <si>
    <t>VI22001740</t>
  </si>
  <si>
    <t>22004617</t>
  </si>
  <si>
    <t>35651</t>
  </si>
  <si>
    <t>VI22001635</t>
  </si>
  <si>
    <t>22004467</t>
  </si>
  <si>
    <t>IN224002756</t>
  </si>
  <si>
    <t>VI22001711</t>
  </si>
  <si>
    <t>22004587</t>
  </si>
  <si>
    <t>105407</t>
  </si>
  <si>
    <t>VI22001607</t>
  </si>
  <si>
    <t>22004439</t>
  </si>
  <si>
    <t>07/001047</t>
  </si>
  <si>
    <t>66979</t>
  </si>
  <si>
    <t>VI22001285</t>
  </si>
  <si>
    <t>22003322</t>
  </si>
  <si>
    <t>2022/002656</t>
  </si>
  <si>
    <t>VI22001282</t>
  </si>
  <si>
    <t>22003319</t>
  </si>
  <si>
    <t>890-346159</t>
  </si>
  <si>
    <t>VI22001243</t>
  </si>
  <si>
    <t>22003280</t>
  </si>
  <si>
    <t>1320454</t>
  </si>
  <si>
    <t>VI22001267</t>
  </si>
  <si>
    <t>22003304</t>
  </si>
  <si>
    <t>02/002764</t>
  </si>
  <si>
    <t>VI22001237</t>
  </si>
  <si>
    <t>22003274</t>
  </si>
  <si>
    <t>M2201883674</t>
  </si>
  <si>
    <t>VI22001223</t>
  </si>
  <si>
    <t>22003260</t>
  </si>
  <si>
    <t>364301</t>
  </si>
  <si>
    <t>VI22001350</t>
  </si>
  <si>
    <t>22003485</t>
  </si>
  <si>
    <t>18208373</t>
  </si>
  <si>
    <t>VI22001211</t>
  </si>
  <si>
    <t>22003248</t>
  </si>
  <si>
    <t>6820</t>
  </si>
  <si>
    <t>VI22001089</t>
  </si>
  <si>
    <t>22003127</t>
  </si>
  <si>
    <t>20308</t>
  </si>
  <si>
    <t>65371</t>
  </si>
  <si>
    <t>56046</t>
  </si>
  <si>
    <t>143718</t>
  </si>
  <si>
    <t>1303245</t>
  </si>
  <si>
    <t>VI22001213</t>
  </si>
  <si>
    <t>22003250</t>
  </si>
  <si>
    <t>M2201509448</t>
  </si>
  <si>
    <t>VI22000980</t>
  </si>
  <si>
    <t>22002664</t>
  </si>
  <si>
    <t>102865</t>
  </si>
  <si>
    <t>VI22001322</t>
  </si>
  <si>
    <t>22003359</t>
  </si>
  <si>
    <t>018011990099</t>
  </si>
  <si>
    <t>VI22001065</t>
  </si>
  <si>
    <t>22003103</t>
  </si>
  <si>
    <t>070-008</t>
  </si>
  <si>
    <t>1033153</t>
  </si>
  <si>
    <t>596805</t>
  </si>
  <si>
    <t>02-015431</t>
  </si>
  <si>
    <t>02/015430</t>
  </si>
  <si>
    <t>47640</t>
  </si>
  <si>
    <t>20144</t>
  </si>
  <si>
    <t>34226</t>
  </si>
  <si>
    <t>2053366</t>
  </si>
  <si>
    <t>6811</t>
  </si>
  <si>
    <t>VI22000718</t>
  </si>
  <si>
    <t>22002087</t>
  </si>
  <si>
    <t>18203401</t>
  </si>
  <si>
    <t>VI22000825</t>
  </si>
  <si>
    <t>22002194</t>
  </si>
  <si>
    <t>18203258</t>
  </si>
  <si>
    <t>VI22000821</t>
  </si>
  <si>
    <t>22002190</t>
  </si>
  <si>
    <t>M2201149579</t>
  </si>
  <si>
    <t>VI22000840</t>
  </si>
  <si>
    <t>22002209</t>
  </si>
  <si>
    <t>64884</t>
  </si>
  <si>
    <t>VI22000844</t>
  </si>
  <si>
    <t>22002213</t>
  </si>
  <si>
    <t>1270206</t>
  </si>
  <si>
    <t>VI22000824</t>
  </si>
  <si>
    <t>22002193</t>
  </si>
  <si>
    <t>22001017</t>
  </si>
  <si>
    <t>104588</t>
  </si>
  <si>
    <t>VI22000558</t>
  </si>
  <si>
    <t>22001281</t>
  </si>
  <si>
    <t>1262371</t>
  </si>
  <si>
    <t>VI22000449</t>
  </si>
  <si>
    <t>22001031</t>
  </si>
  <si>
    <t>17638</t>
  </si>
  <si>
    <t>VI22000470</t>
  </si>
  <si>
    <t>22001052</t>
  </si>
  <si>
    <t>114-1856374-3367</t>
  </si>
  <si>
    <t>VI22000469</t>
  </si>
  <si>
    <t>22001051</t>
  </si>
  <si>
    <t>M2200792885</t>
  </si>
  <si>
    <t>VI22000579</t>
  </si>
  <si>
    <t>22001302</t>
  </si>
  <si>
    <t>103794</t>
  </si>
  <si>
    <t>VI22000621</t>
  </si>
  <si>
    <t>22001377</t>
  </si>
  <si>
    <t>6803</t>
  </si>
  <si>
    <t>VI22000341</t>
  </si>
  <si>
    <t>22000850</t>
  </si>
  <si>
    <t>M2200698684</t>
  </si>
  <si>
    <t>VI22000392</t>
  </si>
  <si>
    <t>22000902</t>
  </si>
  <si>
    <t>8216818</t>
  </si>
  <si>
    <t>VI22000373</t>
  </si>
  <si>
    <t>22000883</t>
  </si>
  <si>
    <t>3225295</t>
  </si>
  <si>
    <t>VI22000218</t>
  </si>
  <si>
    <t>22000727</t>
  </si>
  <si>
    <t>3225266</t>
  </si>
  <si>
    <t>VI22000216</t>
  </si>
  <si>
    <t>22000725</t>
  </si>
  <si>
    <t>1236958</t>
  </si>
  <si>
    <t>VI22000431</t>
  </si>
  <si>
    <t>22000974</t>
  </si>
  <si>
    <t>VI22000428</t>
  </si>
  <si>
    <t>22000957</t>
  </si>
  <si>
    <t>VI22000370</t>
  </si>
  <si>
    <t>22000880</t>
  </si>
  <si>
    <t>1235802</t>
  </si>
  <si>
    <t>VI22000262</t>
  </si>
  <si>
    <t>22000771</t>
  </si>
  <si>
    <t>3187468</t>
  </si>
  <si>
    <t>VI22000286</t>
  </si>
  <si>
    <t>22000795</t>
  </si>
  <si>
    <t>3187465</t>
  </si>
  <si>
    <t>VI22000282</t>
  </si>
  <si>
    <t>22000791</t>
  </si>
  <si>
    <t>3191847</t>
  </si>
  <si>
    <t>VI22000281</t>
  </si>
  <si>
    <t>22000790</t>
  </si>
  <si>
    <t>135771</t>
  </si>
  <si>
    <t>VI22000299</t>
  </si>
  <si>
    <t>22000808</t>
  </si>
  <si>
    <t>63302</t>
  </si>
  <si>
    <t>VI22000271</t>
  </si>
  <si>
    <t>22000780</t>
  </si>
  <si>
    <t>M2200444383</t>
  </si>
  <si>
    <t>VI22000319</t>
  </si>
  <si>
    <t>22000828</t>
  </si>
  <si>
    <t>101936202</t>
  </si>
  <si>
    <t>VI22000315</t>
  </si>
  <si>
    <t>22000824</t>
  </si>
  <si>
    <t>50725</t>
  </si>
  <si>
    <t>VI22000268</t>
  </si>
  <si>
    <t>22000777</t>
  </si>
  <si>
    <t>24401634523</t>
  </si>
  <si>
    <t>VI22000145</t>
  </si>
  <si>
    <t>22000313</t>
  </si>
  <si>
    <t>18190231</t>
  </si>
  <si>
    <t>VI22000099</t>
  </si>
  <si>
    <t>22000265</t>
  </si>
  <si>
    <t>M2200081145</t>
  </si>
  <si>
    <t>VI22000113</t>
  </si>
  <si>
    <t>22000279</t>
  </si>
  <si>
    <t>1197607</t>
  </si>
  <si>
    <t>VI22000106</t>
  </si>
  <si>
    <t>22000272</t>
  </si>
  <si>
    <t>60373</t>
  </si>
  <si>
    <t>VI22002201</t>
  </si>
  <si>
    <t>22009171</t>
  </si>
  <si>
    <t>128</t>
  </si>
  <si>
    <t>VI22002157</t>
  </si>
  <si>
    <t>22009170</t>
  </si>
  <si>
    <t>NO.332124</t>
  </si>
  <si>
    <t>VI22002742</t>
  </si>
  <si>
    <t>22008994</t>
  </si>
  <si>
    <t>22008364</t>
  </si>
  <si>
    <t>22008363</t>
  </si>
  <si>
    <t>NO.330296</t>
  </si>
  <si>
    <t>VI22002542</t>
  </si>
  <si>
    <t>22007944</t>
  </si>
  <si>
    <t>127</t>
  </si>
  <si>
    <t>VI22001527</t>
  </si>
  <si>
    <t>22007423</t>
  </si>
  <si>
    <t>22007422</t>
  </si>
  <si>
    <t>22006495</t>
  </si>
  <si>
    <t>22005647</t>
  </si>
  <si>
    <t>22004713</t>
  </si>
  <si>
    <t>22004712</t>
  </si>
  <si>
    <t>54320</t>
  </si>
  <si>
    <t>VI22001742</t>
  </si>
  <si>
    <t>22004618</t>
  </si>
  <si>
    <t>22003371</t>
  </si>
  <si>
    <t>22002735</t>
  </si>
  <si>
    <t>121</t>
  </si>
  <si>
    <t>VI22000040</t>
  </si>
  <si>
    <t>22002238</t>
  </si>
  <si>
    <t>22002014</t>
  </si>
  <si>
    <t>22001398</t>
  </si>
  <si>
    <t>22000992</t>
  </si>
  <si>
    <t>118</t>
  </si>
  <si>
    <t>GI21000018</t>
  </si>
  <si>
    <t>22000362</t>
  </si>
  <si>
    <t>22000361</t>
  </si>
  <si>
    <t>01/000248</t>
  </si>
  <si>
    <t>VI22001554</t>
  </si>
  <si>
    <t>22009620</t>
  </si>
  <si>
    <t>327706</t>
  </si>
  <si>
    <t>VI22002172</t>
  </si>
  <si>
    <t>22009169</t>
  </si>
  <si>
    <t>22009043</t>
  </si>
  <si>
    <t>30966</t>
  </si>
  <si>
    <t>VI22002637</t>
  </si>
  <si>
    <t>22008169</t>
  </si>
  <si>
    <t>30965</t>
  </si>
  <si>
    <t>VI22002638</t>
  </si>
  <si>
    <t>22008170</t>
  </si>
  <si>
    <t>30958</t>
  </si>
  <si>
    <t>VI22002639</t>
  </si>
  <si>
    <t>22008171</t>
  </si>
  <si>
    <t>70829</t>
  </si>
  <si>
    <t>VI22002630</t>
  </si>
  <si>
    <t>22008162</t>
  </si>
  <si>
    <t>M2204158049</t>
  </si>
  <si>
    <t>VI22002626</t>
  </si>
  <si>
    <t>22008158</t>
  </si>
  <si>
    <t>37552</t>
  </si>
  <si>
    <t>VI22002602</t>
  </si>
  <si>
    <t>22008134</t>
  </si>
  <si>
    <t>1022112777</t>
  </si>
  <si>
    <t>22003182</t>
  </si>
  <si>
    <t>22009637</t>
  </si>
  <si>
    <t>1022660465</t>
  </si>
  <si>
    <t>VI22003315</t>
  </si>
  <si>
    <t>22009636</t>
  </si>
  <si>
    <t>VI22003314</t>
  </si>
  <si>
    <t>22009635</t>
  </si>
  <si>
    <t>22008353</t>
  </si>
  <si>
    <t>22008362</t>
  </si>
  <si>
    <t>22008352</t>
  </si>
  <si>
    <t>VI22002710</t>
  </si>
  <si>
    <t>22008309</t>
  </si>
  <si>
    <t>11096157</t>
  </si>
  <si>
    <t>VI22002709</t>
  </si>
  <si>
    <t>22008308</t>
  </si>
  <si>
    <t>11219478</t>
  </si>
  <si>
    <t>VI22002708</t>
  </si>
  <si>
    <t>22008307</t>
  </si>
  <si>
    <t>28295</t>
  </si>
  <si>
    <t>VI22002706</t>
  </si>
  <si>
    <t>22008300</t>
  </si>
  <si>
    <t>6412</t>
  </si>
  <si>
    <t>VI22002705</t>
  </si>
  <si>
    <t>22008299</t>
  </si>
  <si>
    <t>171925</t>
  </si>
  <si>
    <t>VI22002704</t>
  </si>
  <si>
    <t>22008298</t>
  </si>
  <si>
    <t>21403</t>
  </si>
  <si>
    <t>VI22002621</t>
  </si>
  <si>
    <t>22008153</t>
  </si>
  <si>
    <t>11710</t>
  </si>
  <si>
    <t>VI22002646</t>
  </si>
  <si>
    <t>22008178</t>
  </si>
  <si>
    <t>1985</t>
  </si>
  <si>
    <t>VI22002645</t>
  </si>
  <si>
    <t>22008177</t>
  </si>
  <si>
    <t>30954</t>
  </si>
  <si>
    <t>VI22002632</t>
  </si>
  <si>
    <t>22008164</t>
  </si>
  <si>
    <t>30952</t>
  </si>
  <si>
    <t>VI22002633</t>
  </si>
  <si>
    <t>22008165</t>
  </si>
  <si>
    <t>0083</t>
  </si>
  <si>
    <t>VI22002582</t>
  </si>
  <si>
    <t>22008096</t>
  </si>
  <si>
    <t>30949</t>
  </si>
  <si>
    <t>VI22002634</t>
  </si>
  <si>
    <t>22008166</t>
  </si>
  <si>
    <t>101202</t>
  </si>
  <si>
    <t>VI22002451</t>
  </si>
  <si>
    <t>22007305</t>
  </si>
  <si>
    <t>30948</t>
  </si>
  <si>
    <t>VI22002635</t>
  </si>
  <si>
    <t>22008167</t>
  </si>
  <si>
    <t>70179</t>
  </si>
  <si>
    <t>VI22002629</t>
  </si>
  <si>
    <t>22008161</t>
  </si>
  <si>
    <t>30944</t>
  </si>
  <si>
    <t>VI22002636</t>
  </si>
  <si>
    <t>22008168</t>
  </si>
  <si>
    <t>M2203767789</t>
  </si>
  <si>
    <t>VI22002627</t>
  </si>
  <si>
    <t>22008159</t>
  </si>
  <si>
    <t>01/000435</t>
  </si>
  <si>
    <t>VI22002354</t>
  </si>
  <si>
    <t>22007169</t>
  </si>
  <si>
    <t>37415</t>
  </si>
  <si>
    <t>VI22002324</t>
  </si>
  <si>
    <t>22007063</t>
  </si>
  <si>
    <t>8003812104</t>
  </si>
  <si>
    <t>VI22002718</t>
  </si>
  <si>
    <t>22008320</t>
  </si>
  <si>
    <t>22008306</t>
  </si>
  <si>
    <t>69629</t>
  </si>
  <si>
    <t>VI22002656</t>
  </si>
  <si>
    <t>22008188</t>
  </si>
  <si>
    <t>1915</t>
  </si>
  <si>
    <t>VI22002652</t>
  </si>
  <si>
    <t>22008184</t>
  </si>
  <si>
    <t>30936</t>
  </si>
  <si>
    <t>VI22002631</t>
  </si>
  <si>
    <t>22008163</t>
  </si>
  <si>
    <t>M2203378554</t>
  </si>
  <si>
    <t>VI22002625</t>
  </si>
  <si>
    <t>22008157</t>
  </si>
  <si>
    <t>22007421</t>
  </si>
  <si>
    <t>21339</t>
  </si>
  <si>
    <t>VI22002445</t>
  </si>
  <si>
    <t>22007267</t>
  </si>
  <si>
    <t>0077</t>
  </si>
  <si>
    <t>VI22002330</t>
  </si>
  <si>
    <t>22007069</t>
  </si>
  <si>
    <t>203</t>
  </si>
  <si>
    <t>VI22002307</t>
  </si>
  <si>
    <t>22006936</t>
  </si>
  <si>
    <t>0072</t>
  </si>
  <si>
    <t>VI22002207</t>
  </si>
  <si>
    <t>22006421</t>
  </si>
  <si>
    <t>30932</t>
  </si>
  <si>
    <t>VI22002179</t>
  </si>
  <si>
    <t>22006384</t>
  </si>
  <si>
    <t>30926</t>
  </si>
  <si>
    <t>VI22002180</t>
  </si>
  <si>
    <t>22006385</t>
  </si>
  <si>
    <t>37309</t>
  </si>
  <si>
    <t>VI22002128</t>
  </si>
  <si>
    <t>22006183</t>
  </si>
  <si>
    <t>101150</t>
  </si>
  <si>
    <t>VI22002450</t>
  </si>
  <si>
    <t>22007304</t>
  </si>
  <si>
    <t>21258</t>
  </si>
  <si>
    <t>VI22002247</t>
  </si>
  <si>
    <t>22006559</t>
  </si>
  <si>
    <t>322722</t>
  </si>
  <si>
    <t>VI22001627</t>
  </si>
  <si>
    <t>22006494</t>
  </si>
  <si>
    <t>1869</t>
  </si>
  <si>
    <t>VI22002097</t>
  </si>
  <si>
    <t>22006134</t>
  </si>
  <si>
    <t>30918</t>
  </si>
  <si>
    <t>VI22002181</t>
  </si>
  <si>
    <t>22006386</t>
  </si>
  <si>
    <t>30912</t>
  </si>
  <si>
    <t>VI22002182</t>
  </si>
  <si>
    <t>22006387</t>
  </si>
  <si>
    <t>68968</t>
  </si>
  <si>
    <t>VI22002175</t>
  </si>
  <si>
    <t>22006380</t>
  </si>
  <si>
    <t>30909</t>
  </si>
  <si>
    <t>VI22002183</t>
  </si>
  <si>
    <t>22006388</t>
  </si>
  <si>
    <t>M2203006977</t>
  </si>
  <si>
    <t>VI22002199</t>
  </si>
  <si>
    <t>22006404</t>
  </si>
  <si>
    <t>37198</t>
  </si>
  <si>
    <t>VI22001965</t>
  </si>
  <si>
    <t>22005494</t>
  </si>
  <si>
    <t>30902</t>
  </si>
  <si>
    <t>VI22002016</t>
  </si>
  <si>
    <t>22005571</t>
  </si>
  <si>
    <t>4307188</t>
  </si>
  <si>
    <t>VI22002259</t>
  </si>
  <si>
    <t>22006861</t>
  </si>
  <si>
    <t>4308237</t>
  </si>
  <si>
    <t>VI22002258</t>
  </si>
  <si>
    <t>22006860</t>
  </si>
  <si>
    <t>13121464</t>
  </si>
  <si>
    <t>VI22002257</t>
  </si>
  <si>
    <t>22006859</t>
  </si>
  <si>
    <t>VI22002254</t>
  </si>
  <si>
    <t>22006856</t>
  </si>
  <si>
    <t>VI22002253</t>
  </si>
  <si>
    <t>22006855</t>
  </si>
  <si>
    <t>VI22002252</t>
  </si>
  <si>
    <t>22006854</t>
  </si>
  <si>
    <t>VI22002251</t>
  </si>
  <si>
    <t>22006853</t>
  </si>
  <si>
    <t>149224</t>
  </si>
  <si>
    <t>VI22002204</t>
  </si>
  <si>
    <t>22006409</t>
  </si>
  <si>
    <t>249535</t>
  </si>
  <si>
    <t>VI22002186</t>
  </si>
  <si>
    <t>22006391</t>
  </si>
  <si>
    <t>VI22002095</t>
  </si>
  <si>
    <t>22006132</t>
  </si>
  <si>
    <t>VI22002094</t>
  </si>
  <si>
    <t>22006131</t>
  </si>
  <si>
    <t>30814</t>
  </si>
  <si>
    <t>VI22002092</t>
  </si>
  <si>
    <t>22006129</t>
  </si>
  <si>
    <t>VI22002089</t>
  </si>
  <si>
    <t>22006126</t>
  </si>
  <si>
    <t>VI22002085</t>
  </si>
  <si>
    <t>22006122</t>
  </si>
  <si>
    <t>21215</t>
  </si>
  <si>
    <t>VI22002069</t>
  </si>
  <si>
    <t>22005782</t>
  </si>
  <si>
    <t>22005728</t>
  </si>
  <si>
    <t>VI22001144</t>
  </si>
  <si>
    <t>22005646</t>
  </si>
  <si>
    <t>1022137677</t>
  </si>
  <si>
    <t>VI22001143</t>
  </si>
  <si>
    <t>22005645</t>
  </si>
  <si>
    <t>1022189396</t>
  </si>
  <si>
    <t>VI22001142</t>
  </si>
  <si>
    <t>22005644</t>
  </si>
  <si>
    <t>22005643</t>
  </si>
  <si>
    <t>30894</t>
  </si>
  <si>
    <t>VI22001907</t>
  </si>
  <si>
    <t>22005352</t>
  </si>
  <si>
    <t>1617497</t>
  </si>
  <si>
    <t>VI22001881</t>
  </si>
  <si>
    <t>22005324</t>
  </si>
  <si>
    <t>003643971</t>
  </si>
  <si>
    <t>VI22001860</t>
  </si>
  <si>
    <t>22005279</t>
  </si>
  <si>
    <t>113497424</t>
  </si>
  <si>
    <t>VI22001609</t>
  </si>
  <si>
    <t>22004441</t>
  </si>
  <si>
    <t>71-070-055</t>
  </si>
  <si>
    <t>VI22001784</t>
  </si>
  <si>
    <t>22004660</t>
  </si>
  <si>
    <t>30876</t>
  </si>
  <si>
    <t>VI22001790</t>
  </si>
  <si>
    <t>22004666</t>
  </si>
  <si>
    <t>147982</t>
  </si>
  <si>
    <t>VI22001797</t>
  </si>
  <si>
    <t>22004673</t>
  </si>
  <si>
    <t>37108</t>
  </si>
  <si>
    <t>VI22001511</t>
  </si>
  <si>
    <t>22004204</t>
  </si>
  <si>
    <t>30870</t>
  </si>
  <si>
    <t>VI22001828</t>
  </si>
  <si>
    <t>22005219</t>
  </si>
  <si>
    <t>M2202627125</t>
  </si>
  <si>
    <t>VI22001829</t>
  </si>
  <si>
    <t>22005220</t>
  </si>
  <si>
    <t>M2202608974</t>
  </si>
  <si>
    <t>VI22001826</t>
  </si>
  <si>
    <t>22005217</t>
  </si>
  <si>
    <t>22004711</t>
  </si>
  <si>
    <t>22004710</t>
  </si>
  <si>
    <t>22004709</t>
  </si>
  <si>
    <t>22004708</t>
  </si>
  <si>
    <t>01/000391</t>
  </si>
  <si>
    <t>VI22001506</t>
  </si>
  <si>
    <t>22004199</t>
  </si>
  <si>
    <t>30859</t>
  </si>
  <si>
    <t>VI22001465</t>
  </si>
  <si>
    <t>22004158</t>
  </si>
  <si>
    <t>27264</t>
  </si>
  <si>
    <t>VI22001448</t>
  </si>
  <si>
    <t>22004141</t>
  </si>
  <si>
    <t>34326</t>
  </si>
  <si>
    <t>VI22001584</t>
  </si>
  <si>
    <t>22004416</t>
  </si>
  <si>
    <t>67388</t>
  </si>
  <si>
    <t>VI22001582</t>
  </si>
  <si>
    <t>22004414</t>
  </si>
  <si>
    <t>67333</t>
  </si>
  <si>
    <t>VI22001645</t>
  </si>
  <si>
    <t>22004477</t>
  </si>
  <si>
    <t>VI22001834</t>
  </si>
  <si>
    <t>22005225</t>
  </si>
  <si>
    <t>M2202246873</t>
  </si>
  <si>
    <t>VI22001634</t>
  </si>
  <si>
    <t>22004466</t>
  </si>
  <si>
    <t>30847</t>
  </si>
  <si>
    <t>VI22001633</t>
  </si>
  <si>
    <t>22004465</t>
  </si>
  <si>
    <t>2/113525</t>
  </si>
  <si>
    <t>VI22001632</t>
  </si>
  <si>
    <t>22004464</t>
  </si>
  <si>
    <t>60228</t>
  </si>
  <si>
    <t>VI22001622</t>
  </si>
  <si>
    <t>22004454</t>
  </si>
  <si>
    <t>02/100275</t>
  </si>
  <si>
    <t>VI22001616</t>
  </si>
  <si>
    <t>22004448</t>
  </si>
  <si>
    <t>30807</t>
  </si>
  <si>
    <t>VI22001606</t>
  </si>
  <si>
    <t>22004438</t>
  </si>
  <si>
    <t>1021875785</t>
  </si>
  <si>
    <t>VI22000716</t>
  </si>
  <si>
    <t>22003370</t>
  </si>
  <si>
    <t>1021821270</t>
  </si>
  <si>
    <t>VI22000717</t>
  </si>
  <si>
    <t>22003369</t>
  </si>
  <si>
    <t>318346</t>
  </si>
  <si>
    <t>VI22000720</t>
  </si>
  <si>
    <t>22003368</t>
  </si>
  <si>
    <t>36991</t>
  </si>
  <si>
    <t>VI22001231</t>
  </si>
  <si>
    <t>22003268</t>
  </si>
  <si>
    <t>70326</t>
  </si>
  <si>
    <t>VI22001145</t>
  </si>
  <si>
    <t>22003183</t>
  </si>
  <si>
    <t>1651</t>
  </si>
  <si>
    <t>VI22001346</t>
  </si>
  <si>
    <t>22003447</t>
  </si>
  <si>
    <t>VI22001044</t>
  </si>
  <si>
    <t>22003058</t>
  </si>
  <si>
    <t>22002734</t>
  </si>
  <si>
    <t>22002733</t>
  </si>
  <si>
    <t>22002732</t>
  </si>
  <si>
    <t>36851</t>
  </si>
  <si>
    <t>VI22000901</t>
  </si>
  <si>
    <t>22002584</t>
  </si>
  <si>
    <t>71265</t>
  </si>
  <si>
    <t>VI22001069</t>
  </si>
  <si>
    <t>22003107</t>
  </si>
  <si>
    <t>0033</t>
  </si>
  <si>
    <t>VI22001023</t>
  </si>
  <si>
    <t>22003031</t>
  </si>
  <si>
    <t>VI22001022</t>
  </si>
  <si>
    <t>22002797</t>
  </si>
  <si>
    <t>VI22001000</t>
  </si>
  <si>
    <t>22002684</t>
  </si>
  <si>
    <t>0032</t>
  </si>
  <si>
    <t>VI22000963</t>
  </si>
  <si>
    <t>22002647</t>
  </si>
  <si>
    <t>1021597632</t>
  </si>
  <si>
    <t>VI22000336</t>
  </si>
  <si>
    <t>22002237</t>
  </si>
  <si>
    <t>1021509714</t>
  </si>
  <si>
    <t>VI22000335</t>
  </si>
  <si>
    <t>22002236</t>
  </si>
  <si>
    <t>1021537987</t>
  </si>
  <si>
    <t>VI22000334</t>
  </si>
  <si>
    <t>22002235</t>
  </si>
  <si>
    <t>22002234</t>
  </si>
  <si>
    <t>36740</t>
  </si>
  <si>
    <t>VI22000685</t>
  </si>
  <si>
    <t>22002054</t>
  </si>
  <si>
    <t>22001397</t>
  </si>
  <si>
    <t>22001396</t>
  </si>
  <si>
    <t>22001395</t>
  </si>
  <si>
    <t>36670</t>
  </si>
  <si>
    <t>VI22000552</t>
  </si>
  <si>
    <t>22001275</t>
  </si>
  <si>
    <t>16583</t>
  </si>
  <si>
    <t>VI22000442</t>
  </si>
  <si>
    <t>22001024</t>
  </si>
  <si>
    <t>0023</t>
  </si>
  <si>
    <t>VI22000499</t>
  </si>
  <si>
    <t>22001102</t>
  </si>
  <si>
    <t>316834</t>
  </si>
  <si>
    <t>VI22000596</t>
  </si>
  <si>
    <t>22001319</t>
  </si>
  <si>
    <t>1021189576</t>
  </si>
  <si>
    <t>VI21002402</t>
  </si>
  <si>
    <t>22000991</t>
  </si>
  <si>
    <t>1021219272</t>
  </si>
  <si>
    <t>VI21002400</t>
  </si>
  <si>
    <t>22000990</t>
  </si>
  <si>
    <t>1021284067</t>
  </si>
  <si>
    <t>VI21002399</t>
  </si>
  <si>
    <t>22000989</t>
  </si>
  <si>
    <t>36559</t>
  </si>
  <si>
    <t>VI22000197</t>
  </si>
  <si>
    <t>22000706</t>
  </si>
  <si>
    <t>315313</t>
  </si>
  <si>
    <t>VI22000032</t>
  </si>
  <si>
    <t>22000190</t>
  </si>
  <si>
    <t>22000360</t>
  </si>
  <si>
    <t>22000359</t>
  </si>
  <si>
    <t>22000358</t>
  </si>
  <si>
    <t>36453</t>
  </si>
  <si>
    <t>VI22000071</t>
  </si>
  <si>
    <t>22000235</t>
  </si>
  <si>
    <t>101130</t>
  </si>
  <si>
    <t>VI22000058</t>
  </si>
  <si>
    <t>22000340</t>
  </si>
  <si>
    <t>101131</t>
  </si>
  <si>
    <t>VI22000057</t>
  </si>
  <si>
    <t>22000339</t>
  </si>
  <si>
    <t>22000219</t>
  </si>
  <si>
    <t>22000218</t>
  </si>
  <si>
    <t>313629</t>
  </si>
  <si>
    <t>VI22000033</t>
  </si>
  <si>
    <t>22000191</t>
  </si>
  <si>
    <t>22001428</t>
  </si>
  <si>
    <t>22001427</t>
  </si>
  <si>
    <t>22001426</t>
  </si>
  <si>
    <t>22006954</t>
  </si>
  <si>
    <t>22001424</t>
  </si>
  <si>
    <t>62604</t>
  </si>
  <si>
    <t>453700</t>
  </si>
  <si>
    <t>VI22003244</t>
  </si>
  <si>
    <t>22009570</t>
  </si>
  <si>
    <t>4284905</t>
  </si>
  <si>
    <t>VI22002225</t>
  </si>
  <si>
    <t>22006439</t>
  </si>
  <si>
    <t>116980034</t>
  </si>
  <si>
    <t>VI22002433</t>
  </si>
  <si>
    <t>22007255</t>
  </si>
  <si>
    <t>304428</t>
  </si>
  <si>
    <t>VI22002417</t>
  </si>
  <si>
    <t>22007238</t>
  </si>
  <si>
    <t>8210311</t>
  </si>
  <si>
    <t>VI22002416</t>
  </si>
  <si>
    <t>22007237</t>
  </si>
  <si>
    <t>304429</t>
  </si>
  <si>
    <t>VI22002415</t>
  </si>
  <si>
    <t>22007236</t>
  </si>
  <si>
    <t>4284008</t>
  </si>
  <si>
    <t>VI22002218</t>
  </si>
  <si>
    <t>22006432</t>
  </si>
  <si>
    <t>4281190</t>
  </si>
  <si>
    <t>VI22002222</t>
  </si>
  <si>
    <t>22006436</t>
  </si>
  <si>
    <t>4281191</t>
  </si>
  <si>
    <t>VI22002221</t>
  </si>
  <si>
    <t>22006435</t>
  </si>
  <si>
    <t>4281193</t>
  </si>
  <si>
    <t>VI22002220</t>
  </si>
  <si>
    <t>22006434</t>
  </si>
  <si>
    <t>4272103</t>
  </si>
  <si>
    <t>VI22002217</t>
  </si>
  <si>
    <t>22006431</t>
  </si>
  <si>
    <t>4272093</t>
  </si>
  <si>
    <t>VI22002216</t>
  </si>
  <si>
    <t>22006430</t>
  </si>
  <si>
    <t>4272099</t>
  </si>
  <si>
    <t>VI22002215</t>
  </si>
  <si>
    <t>22006429</t>
  </si>
  <si>
    <t>4272097</t>
  </si>
  <si>
    <t>VI22002214</t>
  </si>
  <si>
    <t>22006428</t>
  </si>
  <si>
    <t>4272100</t>
  </si>
  <si>
    <t>VI22002213</t>
  </si>
  <si>
    <t>22006427</t>
  </si>
  <si>
    <t>4272098</t>
  </si>
  <si>
    <t>VI22002212</t>
  </si>
  <si>
    <t>22006426</t>
  </si>
  <si>
    <t>4272096</t>
  </si>
  <si>
    <t>VI22002211</t>
  </si>
  <si>
    <t>22006425</t>
  </si>
  <si>
    <t>4272095</t>
  </si>
  <si>
    <t>VI22002210</t>
  </si>
  <si>
    <t>22006424</t>
  </si>
  <si>
    <t>4272101</t>
  </si>
  <si>
    <t>VI22002209</t>
  </si>
  <si>
    <t>22006423</t>
  </si>
  <si>
    <t>4278739</t>
  </si>
  <si>
    <t>VI22002011</t>
  </si>
  <si>
    <t>22007474</t>
  </si>
  <si>
    <t>4284641</t>
  </si>
  <si>
    <t>VI22002292</t>
  </si>
  <si>
    <t>22006906</t>
  </si>
  <si>
    <t>M-OCV1JZU</t>
  </si>
  <si>
    <t>VI22002142</t>
  </si>
  <si>
    <t>22006226</t>
  </si>
  <si>
    <t>4283592</t>
  </si>
  <si>
    <t>VI22002290</t>
  </si>
  <si>
    <t>22006904</t>
  </si>
  <si>
    <t>4283593</t>
  </si>
  <si>
    <t>VI22002289</t>
  </si>
  <si>
    <t>22006903</t>
  </si>
  <si>
    <t>5270153015</t>
  </si>
  <si>
    <t>VI22001696</t>
  </si>
  <si>
    <t>22004571</t>
  </si>
  <si>
    <t>5270153012</t>
  </si>
  <si>
    <t>VI22001596</t>
  </si>
  <si>
    <t>22004428</t>
  </si>
  <si>
    <t>5270153016</t>
  </si>
  <si>
    <t>VI22001595</t>
  </si>
  <si>
    <t>22004427</t>
  </si>
  <si>
    <t>5270153013</t>
  </si>
  <si>
    <t>VI22001594</t>
  </si>
  <si>
    <t>22004426</t>
  </si>
  <si>
    <t>5270153011</t>
  </si>
  <si>
    <t>VI22001593</t>
  </si>
  <si>
    <t>22004425</t>
  </si>
  <si>
    <t>5270153010</t>
  </si>
  <si>
    <t>VI22001592</t>
  </si>
  <si>
    <t>22004424</t>
  </si>
  <si>
    <t>5270153014</t>
  </si>
  <si>
    <t>VI22001591</t>
  </si>
  <si>
    <t>22004423</t>
  </si>
  <si>
    <t>10244201</t>
  </si>
  <si>
    <t>22005622</t>
  </si>
  <si>
    <t>10333601</t>
  </si>
  <si>
    <t>22005621</t>
  </si>
  <si>
    <t>10244401</t>
  </si>
  <si>
    <t>22005620</t>
  </si>
  <si>
    <t>10244501</t>
  </si>
  <si>
    <t>22005619</t>
  </si>
  <si>
    <t>10244101</t>
  </si>
  <si>
    <t>22005617</t>
  </si>
  <si>
    <t>10244301</t>
  </si>
  <si>
    <t>22005616</t>
  </si>
  <si>
    <t>102446</t>
  </si>
  <si>
    <t>22005615</t>
  </si>
  <si>
    <t>22004509</t>
  </si>
  <si>
    <t>22004508</t>
  </si>
  <si>
    <t>22004507</t>
  </si>
  <si>
    <t>22004506</t>
  </si>
  <si>
    <t>22004504</t>
  </si>
  <si>
    <t>22004503</t>
  </si>
  <si>
    <t>22004502</t>
  </si>
  <si>
    <t>5270153017</t>
  </si>
  <si>
    <t>VI22001697</t>
  </si>
  <si>
    <t>22004572</t>
  </si>
  <si>
    <t>10454801</t>
  </si>
  <si>
    <t>22005618</t>
  </si>
  <si>
    <t>22004505</t>
  </si>
  <si>
    <t>20156</t>
  </si>
  <si>
    <t>22004840</t>
  </si>
  <si>
    <t>4265090</t>
  </si>
  <si>
    <t>VI22001326</t>
  </si>
  <si>
    <t>22003416</t>
  </si>
  <si>
    <t>4262757</t>
  </si>
  <si>
    <t>VI22001339</t>
  </si>
  <si>
    <t>22003429</t>
  </si>
  <si>
    <t>4262750</t>
  </si>
  <si>
    <t>VI22001337</t>
  </si>
  <si>
    <t>22003427</t>
  </si>
  <si>
    <t>4262753</t>
  </si>
  <si>
    <t>VI22001333</t>
  </si>
  <si>
    <t>22003423</t>
  </si>
  <si>
    <t>4262762</t>
  </si>
  <si>
    <t>VI22001330</t>
  </si>
  <si>
    <t>22003420</t>
  </si>
  <si>
    <t>4262758</t>
  </si>
  <si>
    <t>VI22001329</t>
  </si>
  <si>
    <t>22003419</t>
  </si>
  <si>
    <t>4262760</t>
  </si>
  <si>
    <t>VI22001328</t>
  </si>
  <si>
    <t>22003418</t>
  </si>
  <si>
    <t>36/22</t>
  </si>
  <si>
    <t>VI22001083</t>
  </si>
  <si>
    <t>22003121</t>
  </si>
  <si>
    <t>4267081</t>
  </si>
  <si>
    <t>VI22001417</t>
  </si>
  <si>
    <t>22004087</t>
  </si>
  <si>
    <t>VI22001325</t>
  </si>
  <si>
    <t>22003415</t>
  </si>
  <si>
    <t>4263155</t>
  </si>
  <si>
    <t>VI22001332</t>
  </si>
  <si>
    <t>22003422</t>
  </si>
  <si>
    <t>4262748</t>
  </si>
  <si>
    <t>VI22001338</t>
  </si>
  <si>
    <t>22003428</t>
  </si>
  <si>
    <t>4262756</t>
  </si>
  <si>
    <t>VI22001336</t>
  </si>
  <si>
    <t>22003426</t>
  </si>
  <si>
    <t>4262752</t>
  </si>
  <si>
    <t>VI22001335</t>
  </si>
  <si>
    <t>22003425</t>
  </si>
  <si>
    <t>4262763</t>
  </si>
  <si>
    <t>VI22001334</t>
  </si>
  <si>
    <t>22003424</t>
  </si>
  <si>
    <t>4262751</t>
  </si>
  <si>
    <t>VI22001331</t>
  </si>
  <si>
    <t>22003421</t>
  </si>
  <si>
    <t>4262755</t>
  </si>
  <si>
    <t>VI22001327</t>
  </si>
  <si>
    <t>22003417</t>
  </si>
  <si>
    <t>061322-001</t>
  </si>
  <si>
    <t>VI22001175</t>
  </si>
  <si>
    <t>22006535</t>
  </si>
  <si>
    <t>202206-18855</t>
  </si>
  <si>
    <t>VI22001174</t>
  </si>
  <si>
    <t>22006534</t>
  </si>
  <si>
    <t>22005687</t>
  </si>
  <si>
    <t>22005686</t>
  </si>
  <si>
    <t>INV160040236</t>
  </si>
  <si>
    <t>VI22001991</t>
  </si>
  <si>
    <t>22005535</t>
  </si>
  <si>
    <t>22004753</t>
  </si>
  <si>
    <t>22004752</t>
  </si>
  <si>
    <t>BKKF03220041</t>
  </si>
  <si>
    <t>VI22001504</t>
  </si>
  <si>
    <t>22004197</t>
  </si>
  <si>
    <t>INV02454Q6T7W1</t>
  </si>
  <si>
    <t>VI22001481</t>
  </si>
  <si>
    <t>22004174</t>
  </si>
  <si>
    <t>INV125649284</t>
  </si>
  <si>
    <t>VI22000932</t>
  </si>
  <si>
    <t>22002615</t>
  </si>
  <si>
    <t>Y8H5M6</t>
  </si>
  <si>
    <t>VI22000712</t>
  </si>
  <si>
    <t>22002081</t>
  </si>
  <si>
    <t>SGP00221738</t>
  </si>
  <si>
    <t>VI22000807</t>
  </si>
  <si>
    <t>22002176</t>
  </si>
  <si>
    <t>INV141105508</t>
  </si>
  <si>
    <t>VI22000833</t>
  </si>
  <si>
    <t>22002202</t>
  </si>
  <si>
    <t>L9S0L2</t>
  </si>
  <si>
    <t>VI22000711</t>
  </si>
  <si>
    <t>22002080</t>
  </si>
  <si>
    <t>INV138175870</t>
  </si>
  <si>
    <t>VI22000492</t>
  </si>
  <si>
    <t>22001095</t>
  </si>
  <si>
    <t>INV135898718</t>
  </si>
  <si>
    <t>VI22000581</t>
  </si>
  <si>
    <t>22001304</t>
  </si>
  <si>
    <t>INV126039540</t>
  </si>
  <si>
    <t>VI22000426</t>
  </si>
  <si>
    <t>22000936</t>
  </si>
  <si>
    <t>INV131045649</t>
  </si>
  <si>
    <t>VI22000362</t>
  </si>
  <si>
    <t>22000872</t>
  </si>
  <si>
    <t>30048507</t>
  </si>
  <si>
    <t>VI22001507</t>
  </si>
  <si>
    <t>22009196</t>
  </si>
  <si>
    <t>38003545</t>
  </si>
  <si>
    <t>VI22002546</t>
  </si>
  <si>
    <t>22009195</t>
  </si>
  <si>
    <t>7510501025100000</t>
  </si>
  <si>
    <t>VI22002550</t>
  </si>
  <si>
    <t>22008064</t>
  </si>
  <si>
    <t>36225958</t>
  </si>
  <si>
    <t>VI22000497</t>
  </si>
  <si>
    <t>22009599</t>
  </si>
  <si>
    <t>22009598</t>
  </si>
  <si>
    <t>36226199</t>
  </si>
  <si>
    <t>VI22003255</t>
  </si>
  <si>
    <t>22009583</t>
  </si>
  <si>
    <t>40531</t>
  </si>
  <si>
    <t>VI22001702</t>
  </si>
  <si>
    <t>22008393</t>
  </si>
  <si>
    <t>22008392</t>
  </si>
  <si>
    <t>VF/2022/0100</t>
  </si>
  <si>
    <t>VI22002070</t>
  </si>
  <si>
    <t>22008391</t>
  </si>
  <si>
    <t>1439</t>
  </si>
  <si>
    <t>VI22002185</t>
  </si>
  <si>
    <t>22008390</t>
  </si>
  <si>
    <t>INV4502</t>
  </si>
  <si>
    <t>VI22001943</t>
  </si>
  <si>
    <t>22008389</t>
  </si>
  <si>
    <t>1376-5273</t>
  </si>
  <si>
    <t>VI22002694</t>
  </si>
  <si>
    <t>22008256</t>
  </si>
  <si>
    <t>132210483</t>
  </si>
  <si>
    <t>VI22002564</t>
  </si>
  <si>
    <t>22008078</t>
  </si>
  <si>
    <t>111522</t>
  </si>
  <si>
    <t>VI22002426</t>
  </si>
  <si>
    <t>22007248</t>
  </si>
  <si>
    <t>2022-0016</t>
  </si>
  <si>
    <t>VI22002682</t>
  </si>
  <si>
    <t>22008244</t>
  </si>
  <si>
    <t>10076</t>
  </si>
  <si>
    <t>VI22002328</t>
  </si>
  <si>
    <t>22007067</t>
  </si>
  <si>
    <t>3513</t>
  </si>
  <si>
    <t>VI22002538</t>
  </si>
  <si>
    <t>22007937</t>
  </si>
  <si>
    <t>4545</t>
  </si>
  <si>
    <t>VI22002437</t>
  </si>
  <si>
    <t>22007259</t>
  </si>
  <si>
    <t>SGP00224375</t>
  </si>
  <si>
    <t>VI22002346</t>
  </si>
  <si>
    <t>22007161</t>
  </si>
  <si>
    <t>FC176</t>
  </si>
  <si>
    <t>VI22001348</t>
  </si>
  <si>
    <t>22007451</t>
  </si>
  <si>
    <t>22007450</t>
  </si>
  <si>
    <t>36492022</t>
  </si>
  <si>
    <t>VI22002104</t>
  </si>
  <si>
    <t>22007449</t>
  </si>
  <si>
    <t>CMPL2603</t>
  </si>
  <si>
    <t>VI22002100</t>
  </si>
  <si>
    <t>22007448</t>
  </si>
  <si>
    <t>2022-33</t>
  </si>
  <si>
    <t>VI22001912</t>
  </si>
  <si>
    <t>22007447</t>
  </si>
  <si>
    <t>22007446</t>
  </si>
  <si>
    <t>VF/2022/0127</t>
  </si>
  <si>
    <t>VI22002309</t>
  </si>
  <si>
    <t>22006938</t>
  </si>
  <si>
    <t>INV-3513</t>
  </si>
  <si>
    <t>VI22002308</t>
  </si>
  <si>
    <t>22006937</t>
  </si>
  <si>
    <t>VI22002156</t>
  </si>
  <si>
    <t>22006361</t>
  </si>
  <si>
    <t>SC1221004001</t>
  </si>
  <si>
    <t>VI22002310</t>
  </si>
  <si>
    <t>22006939</t>
  </si>
  <si>
    <t>2203447</t>
  </si>
  <si>
    <t>VI22002291</t>
  </si>
  <si>
    <t>22006905</t>
  </si>
  <si>
    <t>INVT8IL1338</t>
  </si>
  <si>
    <t>VI22002288</t>
  </si>
  <si>
    <t>22006902</t>
  </si>
  <si>
    <t>KE74022</t>
  </si>
  <si>
    <t>VI22002132</t>
  </si>
  <si>
    <t>22006187</t>
  </si>
  <si>
    <t>22006521</t>
  </si>
  <si>
    <t>22006520</t>
  </si>
  <si>
    <t>22006519</t>
  </si>
  <si>
    <t>30048108</t>
  </si>
  <si>
    <t>VI22000886</t>
  </si>
  <si>
    <t>22006518</t>
  </si>
  <si>
    <t>30047725</t>
  </si>
  <si>
    <t>VI22000923</t>
  </si>
  <si>
    <t>22006517</t>
  </si>
  <si>
    <t>22006414</t>
  </si>
  <si>
    <t>FA12022000000006</t>
  </si>
  <si>
    <t>VI22002131</t>
  </si>
  <si>
    <t>22006186</t>
  </si>
  <si>
    <t>29804</t>
  </si>
  <si>
    <t>VI22002116</t>
  </si>
  <si>
    <t>22006153</t>
  </si>
  <si>
    <t>40059765</t>
  </si>
  <si>
    <t>VI22002129</t>
  </si>
  <si>
    <t>22006184</t>
  </si>
  <si>
    <t>IN-TCIOA-2022-08</t>
  </si>
  <si>
    <t>VI22002126</t>
  </si>
  <si>
    <t>22006181</t>
  </si>
  <si>
    <t>22005674</t>
  </si>
  <si>
    <t>22005673</t>
  </si>
  <si>
    <t>YJV7BW8X</t>
  </si>
  <si>
    <t>VI22001274</t>
  </si>
  <si>
    <t>22005672</t>
  </si>
  <si>
    <t>VI22001911</t>
  </si>
  <si>
    <t>22005356</t>
  </si>
  <si>
    <t>VI22001701</t>
  </si>
  <si>
    <t>22004576</t>
  </si>
  <si>
    <t>534032</t>
  </si>
  <si>
    <t>VI22001589</t>
  </si>
  <si>
    <t>22004421</t>
  </si>
  <si>
    <t>TEHGROUP20201492</t>
  </si>
  <si>
    <t>VI22001555</t>
  </si>
  <si>
    <t>22004387</t>
  </si>
  <si>
    <t>1998</t>
  </si>
  <si>
    <t>VI22001433</t>
  </si>
  <si>
    <t>22004126</t>
  </si>
  <si>
    <t>22004740</t>
  </si>
  <si>
    <t>22004739</t>
  </si>
  <si>
    <t>22004738</t>
  </si>
  <si>
    <t>IE2200095</t>
  </si>
  <si>
    <t>VI22001505</t>
  </si>
  <si>
    <t>22004198</t>
  </si>
  <si>
    <t>VI22001528</t>
  </si>
  <si>
    <t>22004223</t>
  </si>
  <si>
    <t>22004707</t>
  </si>
  <si>
    <t>7131</t>
  </si>
  <si>
    <t>VI22000297</t>
  </si>
  <si>
    <t>22003401</t>
  </si>
  <si>
    <t>5052146731</t>
  </si>
  <si>
    <t>VI22000193</t>
  </si>
  <si>
    <t>22003400</t>
  </si>
  <si>
    <t>5052146732</t>
  </si>
  <si>
    <t>VI22000112</t>
  </si>
  <si>
    <t>22003399</t>
  </si>
  <si>
    <t>INE22008</t>
  </si>
  <si>
    <t>VI22001178</t>
  </si>
  <si>
    <t>22003216</t>
  </si>
  <si>
    <t>1093</t>
  </si>
  <si>
    <t>VI22001311</t>
  </si>
  <si>
    <t>22003348</t>
  </si>
  <si>
    <t>204382</t>
  </si>
  <si>
    <t>22002577</t>
  </si>
  <si>
    <t>CYBEAN22-63</t>
  </si>
  <si>
    <t>VI22000900</t>
  </si>
  <si>
    <t>22002583</t>
  </si>
  <si>
    <t>122068</t>
  </si>
  <si>
    <t>VI22000964</t>
  </si>
  <si>
    <t>22002648</t>
  </si>
  <si>
    <t>VI22001319</t>
  </si>
  <si>
    <t>22003356</t>
  </si>
  <si>
    <t>00070735</t>
  </si>
  <si>
    <t>VI22001073</t>
  </si>
  <si>
    <t>22003111</t>
  </si>
  <si>
    <t>VF/2022/0033</t>
  </si>
  <si>
    <t>VI22001068</t>
  </si>
  <si>
    <t>22003106</t>
  </si>
  <si>
    <t>VF/2022/0034</t>
  </si>
  <si>
    <t>VI22001067</t>
  </si>
  <si>
    <t>22003105</t>
  </si>
  <si>
    <t>INV00151692</t>
  </si>
  <si>
    <t>VI21002422</t>
  </si>
  <si>
    <t>22002646</t>
  </si>
  <si>
    <t>30047168</t>
  </si>
  <si>
    <t>VI22000203</t>
  </si>
  <si>
    <t>22002254</t>
  </si>
  <si>
    <t>1027354</t>
  </si>
  <si>
    <t>VI22000714</t>
  </si>
  <si>
    <t>22002083</t>
  </si>
  <si>
    <t>4264952</t>
  </si>
  <si>
    <t>VI22002316</t>
  </si>
  <si>
    <t>22006945</t>
  </si>
  <si>
    <t>4262742</t>
  </si>
  <si>
    <t>VI22002312</t>
  </si>
  <si>
    <t>22006941</t>
  </si>
  <si>
    <t>4256104</t>
  </si>
  <si>
    <t>VI22001888</t>
  </si>
  <si>
    <t>22005331</t>
  </si>
  <si>
    <t>4264853</t>
  </si>
  <si>
    <t>VI22001887</t>
  </si>
  <si>
    <t>22005330</t>
  </si>
  <si>
    <t>22005140</t>
  </si>
  <si>
    <t>22005139</t>
  </si>
  <si>
    <t>22005131</t>
  </si>
  <si>
    <t>22005129</t>
  </si>
  <si>
    <t>22005128</t>
  </si>
  <si>
    <t>22005127</t>
  </si>
  <si>
    <t>4269979</t>
  </si>
  <si>
    <t>VI22001820</t>
  </si>
  <si>
    <t>22005138</t>
  </si>
  <si>
    <t>22005159</t>
  </si>
  <si>
    <t>22005158</t>
  </si>
  <si>
    <t>22005157</t>
  </si>
  <si>
    <t>22005156</t>
  </si>
  <si>
    <t>22005155</t>
  </si>
  <si>
    <t>22005154</t>
  </si>
  <si>
    <t>22005125</t>
  </si>
  <si>
    <t>22005124</t>
  </si>
  <si>
    <t>22005123</t>
  </si>
  <si>
    <t>22005122</t>
  </si>
  <si>
    <t>4264540</t>
  </si>
  <si>
    <t>VI22001819</t>
  </si>
  <si>
    <t>22005121</t>
  </si>
  <si>
    <t>4265185</t>
  </si>
  <si>
    <t>VI22001730</t>
  </si>
  <si>
    <t>22004607</t>
  </si>
  <si>
    <t>98585482</t>
  </si>
  <si>
    <t>VI22002686</t>
  </si>
  <si>
    <t>22008248</t>
  </si>
  <si>
    <t>4273810</t>
  </si>
  <si>
    <t>VI22002302</t>
  </si>
  <si>
    <t>22006916</t>
  </si>
  <si>
    <t>22005132</t>
  </si>
  <si>
    <t>22005130</t>
  </si>
  <si>
    <t>22005145</t>
  </si>
  <si>
    <t>22005144</t>
  </si>
  <si>
    <t>22005137</t>
  </si>
  <si>
    <t>4265189</t>
  </si>
  <si>
    <t>VI22001729</t>
  </si>
  <si>
    <t>22004606</t>
  </si>
  <si>
    <t>22005148</t>
  </si>
  <si>
    <t>22005147</t>
  </si>
  <si>
    <t>22005146</t>
  </si>
  <si>
    <t>22005142</t>
  </si>
  <si>
    <t>22005141</t>
  </si>
  <si>
    <t>4265198</t>
  </si>
  <si>
    <t>VI22001728</t>
  </si>
  <si>
    <t>22004605</t>
  </si>
  <si>
    <t>4274323</t>
  </si>
  <si>
    <t>VI22002300</t>
  </si>
  <si>
    <t>22006914</t>
  </si>
  <si>
    <t>22006465</t>
  </si>
  <si>
    <t>4265224</t>
  </si>
  <si>
    <t>VI22001727</t>
  </si>
  <si>
    <t>22004604</t>
  </si>
  <si>
    <t>VI22001704</t>
  </si>
  <si>
    <t>22004579</t>
  </si>
  <si>
    <t>4256739</t>
  </si>
  <si>
    <t>VI22001703</t>
  </si>
  <si>
    <t>22004578</t>
  </si>
  <si>
    <t>4264541</t>
  </si>
  <si>
    <t>VI22002313</t>
  </si>
  <si>
    <t>22006942</t>
  </si>
  <si>
    <t>22006464</t>
  </si>
  <si>
    <t>4259780</t>
  </si>
  <si>
    <t>VI22001604</t>
  </si>
  <si>
    <t>22004436</t>
  </si>
  <si>
    <t>4264862</t>
  </si>
  <si>
    <t>VI22002315</t>
  </si>
  <si>
    <t>22006944</t>
  </si>
  <si>
    <t>4259786</t>
  </si>
  <si>
    <t>VI22001603</t>
  </si>
  <si>
    <t>22004435</t>
  </si>
  <si>
    <t>VI22001898</t>
  </si>
  <si>
    <t>22005341</t>
  </si>
  <si>
    <t>מבוטל בBEN L-27.11-3.12.22Vegas</t>
  </si>
  <si>
    <t>VI22001576</t>
  </si>
  <si>
    <t>22004408</t>
  </si>
  <si>
    <t>VI22001897</t>
  </si>
  <si>
    <t>22005340</t>
  </si>
  <si>
    <t>מבוטל ALON k-27.11-3.12.22Vegas</t>
  </si>
  <si>
    <t>VI22001575</t>
  </si>
  <si>
    <t>22004407</t>
  </si>
  <si>
    <t>4276237</t>
  </si>
  <si>
    <t>VI22001574</t>
  </si>
  <si>
    <t>22004406</t>
  </si>
  <si>
    <t>VI22001896</t>
  </si>
  <si>
    <t>22005339</t>
  </si>
  <si>
    <t>מבוטל  HADAS s-20.11-3.12.22Vegas</t>
  </si>
  <si>
    <t>VI22001573</t>
  </si>
  <si>
    <t>22004405</t>
  </si>
  <si>
    <t>VI22001895</t>
  </si>
  <si>
    <t>22005338</t>
  </si>
  <si>
    <t>מבוטל Danie z.-20.11-3.12.22Vegas</t>
  </si>
  <si>
    <t>VI22001572</t>
  </si>
  <si>
    <t>22004404</t>
  </si>
  <si>
    <t>VI22001894</t>
  </si>
  <si>
    <t>22005337</t>
  </si>
  <si>
    <t>מבוטל ELAD M-20.11-3.12.22 Vegas</t>
  </si>
  <si>
    <t>VI22001571</t>
  </si>
  <si>
    <t>22004403</t>
  </si>
  <si>
    <t>מבוטל בGuy Sax -USA London 12-14.9.22 21.8.22</t>
  </si>
  <si>
    <t>VI22001566</t>
  </si>
  <si>
    <t>22004398</t>
  </si>
  <si>
    <t>מבוטל Liav Elisha  9.8-1.9.22</t>
  </si>
  <si>
    <t>VI22001476</t>
  </si>
  <si>
    <t>22004169</t>
  </si>
  <si>
    <t>4273195</t>
  </si>
  <si>
    <t>VI22001466</t>
  </si>
  <si>
    <t>22004159</t>
  </si>
  <si>
    <t>מבוטל Segal Dor 9.8-1.9.22</t>
  </si>
  <si>
    <t>VI22001427</t>
  </si>
  <si>
    <t>22004120</t>
  </si>
  <si>
    <t>4264855</t>
  </si>
  <si>
    <t>VI22002314</t>
  </si>
  <si>
    <t>22006943</t>
  </si>
  <si>
    <t>22003446</t>
  </si>
  <si>
    <t>22003445</t>
  </si>
  <si>
    <t>22003444</t>
  </si>
  <si>
    <t>4259784</t>
  </si>
  <si>
    <t>VI22001345</t>
  </si>
  <si>
    <t>22003443</t>
  </si>
  <si>
    <t>22003441</t>
  </si>
  <si>
    <t>22003440</t>
  </si>
  <si>
    <t>22003439</t>
  </si>
  <si>
    <t>4259284</t>
  </si>
  <si>
    <t>VI22001344</t>
  </si>
  <si>
    <t>22003442</t>
  </si>
  <si>
    <t>22003715</t>
  </si>
  <si>
    <t>22003691</t>
  </si>
  <si>
    <t>22003438</t>
  </si>
  <si>
    <t>4264542</t>
  </si>
  <si>
    <t>VI22001343</t>
  </si>
  <si>
    <t>22003437</t>
  </si>
  <si>
    <t>4259781</t>
  </si>
  <si>
    <t>VI22001342</t>
  </si>
  <si>
    <t>22003436</t>
  </si>
  <si>
    <t>22003433</t>
  </si>
  <si>
    <t>22003432</t>
  </si>
  <si>
    <t>22003431</t>
  </si>
  <si>
    <t>4264854</t>
  </si>
  <si>
    <t>VI22001340</t>
  </si>
  <si>
    <t>22003434</t>
  </si>
  <si>
    <t>4256105</t>
  </si>
  <si>
    <t>VI22001341</t>
  </si>
  <si>
    <t>22003435</t>
  </si>
  <si>
    <t>22002778</t>
  </si>
  <si>
    <t>22002777</t>
  </si>
  <si>
    <t>22002776</t>
  </si>
  <si>
    <t>22002775</t>
  </si>
  <si>
    <t>4259304</t>
  </si>
  <si>
    <t>VI22001019</t>
  </si>
  <si>
    <t>22002779</t>
  </si>
  <si>
    <t>22002774</t>
  </si>
  <si>
    <t>22002773</t>
  </si>
  <si>
    <t>22002772</t>
  </si>
  <si>
    <t>22002771</t>
  </si>
  <si>
    <t>22002711</t>
  </si>
  <si>
    <t>22002710</t>
  </si>
  <si>
    <t>4256106</t>
  </si>
  <si>
    <t>VI22001004</t>
  </si>
  <si>
    <t>22002709</t>
  </si>
  <si>
    <t>22002708</t>
  </si>
  <si>
    <t>22002707</t>
  </si>
  <si>
    <t>4255881</t>
  </si>
  <si>
    <t>VI22001003</t>
  </si>
  <si>
    <t>22002706</t>
  </si>
  <si>
    <t>4262741</t>
  </si>
  <si>
    <t>VI22001002</t>
  </si>
  <si>
    <t>22002703</t>
  </si>
  <si>
    <t>22002705</t>
  </si>
  <si>
    <t>22002704</t>
  </si>
  <si>
    <t>22002713</t>
  </si>
  <si>
    <t>22002712</t>
  </si>
  <si>
    <t>4246508</t>
  </si>
  <si>
    <t>VI22001001</t>
  </si>
  <si>
    <t>22002702</t>
  </si>
  <si>
    <t>22002701</t>
  </si>
  <si>
    <t>22002700</t>
  </si>
  <si>
    <t>22002699</t>
  </si>
  <si>
    <t>22002698</t>
  </si>
  <si>
    <t>22002697</t>
  </si>
  <si>
    <t>22002696</t>
  </si>
  <si>
    <t>4255880</t>
  </si>
  <si>
    <t>VI22000885</t>
  </si>
  <si>
    <t>22002409</t>
  </si>
  <si>
    <t>22005152</t>
  </si>
  <si>
    <t>22005151</t>
  </si>
  <si>
    <t>22001421</t>
  </si>
  <si>
    <t>22001422</t>
  </si>
  <si>
    <t>22001423</t>
  </si>
  <si>
    <t>22009624</t>
  </si>
  <si>
    <t>31448285</t>
  </si>
  <si>
    <t>22005394</t>
  </si>
  <si>
    <t>VI22001049</t>
  </si>
  <si>
    <t>22003079</t>
  </si>
  <si>
    <t>VI22001042</t>
  </si>
  <si>
    <t>22003056</t>
  </si>
  <si>
    <t>25891</t>
  </si>
  <si>
    <t>VI22001025</t>
  </si>
  <si>
    <t>22003039</t>
  </si>
  <si>
    <t>10206</t>
  </si>
  <si>
    <t>22007359</t>
  </si>
  <si>
    <t>HKSI2200003541</t>
  </si>
  <si>
    <t>VI22000629</t>
  </si>
  <si>
    <t>22001425</t>
  </si>
  <si>
    <t>HKSI2200003544</t>
  </si>
  <si>
    <t>VI22000208</t>
  </si>
  <si>
    <t>22000717</t>
  </si>
  <si>
    <t>VI22000206</t>
  </si>
  <si>
    <t>22000715</t>
  </si>
  <si>
    <t>22009149</t>
  </si>
  <si>
    <t>14/081243</t>
  </si>
  <si>
    <t>VI22002791</t>
  </si>
  <si>
    <t>22009119</t>
  </si>
  <si>
    <t>14/081081</t>
  </si>
  <si>
    <t>VI22002619</t>
  </si>
  <si>
    <t>22008151</t>
  </si>
  <si>
    <t>14/080950</t>
  </si>
  <si>
    <t>VI22002618</t>
  </si>
  <si>
    <t>22008150</t>
  </si>
  <si>
    <t>14/080734</t>
  </si>
  <si>
    <t>VI22002428</t>
  </si>
  <si>
    <t>22007250</t>
  </si>
  <si>
    <t>14/080743</t>
  </si>
  <si>
    <t>VI22002427</t>
  </si>
  <si>
    <t>22007249</t>
  </si>
  <si>
    <t>14/080404</t>
  </si>
  <si>
    <t>VI22002235</t>
  </si>
  <si>
    <t>22006449</t>
  </si>
  <si>
    <t>14/080415</t>
  </si>
  <si>
    <t>VI22002234</t>
  </si>
  <si>
    <t>22006448</t>
  </si>
  <si>
    <t>22005714</t>
  </si>
  <si>
    <t>22005703</t>
  </si>
  <si>
    <t>14/080113</t>
  </si>
  <si>
    <t>VI22002028</t>
  </si>
  <si>
    <t>22005702</t>
  </si>
  <si>
    <t>22005628</t>
  </si>
  <si>
    <t>E0500K2041</t>
  </si>
  <si>
    <t>VI22001878</t>
  </si>
  <si>
    <t>22005321</t>
  </si>
  <si>
    <t>22004395</t>
  </si>
  <si>
    <t>14/079761</t>
  </si>
  <si>
    <t>VI22001562</t>
  </si>
  <si>
    <t>22004394</t>
  </si>
  <si>
    <t>E0500JOTYJ</t>
  </si>
  <si>
    <t>VI22001772</t>
  </si>
  <si>
    <t>22004647</t>
  </si>
  <si>
    <t>22003739</t>
  </si>
  <si>
    <t>14/079396</t>
  </si>
  <si>
    <t>VI22001382</t>
  </si>
  <si>
    <t>22003738</t>
  </si>
  <si>
    <t>E0500JBCHB</t>
  </si>
  <si>
    <t>VI22001281</t>
  </si>
  <si>
    <t>22003318</t>
  </si>
  <si>
    <t>14/079021</t>
  </si>
  <si>
    <t>VI22001021</t>
  </si>
  <si>
    <t>22002792</t>
  </si>
  <si>
    <t>14/079003</t>
  </si>
  <si>
    <t>VI22001020</t>
  </si>
  <si>
    <t>22002791</t>
  </si>
  <si>
    <t>E0500IXOZ2</t>
  </si>
  <si>
    <t>VI22001202</t>
  </si>
  <si>
    <t>22003239</t>
  </si>
  <si>
    <t>14/078620</t>
  </si>
  <si>
    <t>VI22001173</t>
  </si>
  <si>
    <t>22003211</t>
  </si>
  <si>
    <t>22003210</t>
  </si>
  <si>
    <t>14/078383</t>
  </si>
  <si>
    <t>VI22000631</t>
  </si>
  <si>
    <t>22001436</t>
  </si>
  <si>
    <t>22001435</t>
  </si>
  <si>
    <t>E050016PBE</t>
  </si>
  <si>
    <t>VI22000459</t>
  </si>
  <si>
    <t>22001041</t>
  </si>
  <si>
    <t>14/077982</t>
  </si>
  <si>
    <t>VI22000433</t>
  </si>
  <si>
    <t>22000987</t>
  </si>
  <si>
    <t>14/077972</t>
  </si>
  <si>
    <t>VI22000432</t>
  </si>
  <si>
    <t>22000986</t>
  </si>
  <si>
    <t>E0500HTTZU</t>
  </si>
  <si>
    <t>VI22000213</t>
  </si>
  <si>
    <t>22000722</t>
  </si>
  <si>
    <t>14/077755</t>
  </si>
  <si>
    <t>VI22000157</t>
  </si>
  <si>
    <t>22000558</t>
  </si>
  <si>
    <t>14/077744</t>
  </si>
  <si>
    <t>VI22000156</t>
  </si>
  <si>
    <t>22000557</t>
  </si>
  <si>
    <t>E0500HGZ4Y</t>
  </si>
  <si>
    <t>VI22000029</t>
  </si>
  <si>
    <t>22000187</t>
  </si>
  <si>
    <t>INV09255758</t>
  </si>
  <si>
    <t>VI22002685</t>
  </si>
  <si>
    <t>22009209</t>
  </si>
  <si>
    <t>IN224000002</t>
  </si>
  <si>
    <t>VI22000482</t>
  </si>
  <si>
    <t>22009208</t>
  </si>
  <si>
    <t>22009207</t>
  </si>
  <si>
    <t>22008406</t>
  </si>
  <si>
    <t>22008405</t>
  </si>
  <si>
    <t>INV07769283</t>
  </si>
  <si>
    <t>VI21002179</t>
  </si>
  <si>
    <t>22008404</t>
  </si>
  <si>
    <t>22008403</t>
  </si>
  <si>
    <t>22007462</t>
  </si>
  <si>
    <t>22007461</t>
  </si>
  <si>
    <t>22007460</t>
  </si>
  <si>
    <t>22006532</t>
  </si>
  <si>
    <t>22006531</t>
  </si>
  <si>
    <t>22006530</t>
  </si>
  <si>
    <t>888281932</t>
  </si>
  <si>
    <t>VI22001972</t>
  </si>
  <si>
    <t>22005501</t>
  </si>
  <si>
    <t>22005684</t>
  </si>
  <si>
    <t>22005683</t>
  </si>
  <si>
    <t>22005682</t>
  </si>
  <si>
    <t>22004750</t>
  </si>
  <si>
    <t>22004749</t>
  </si>
  <si>
    <t>22004748</t>
  </si>
  <si>
    <t>INV08731001</t>
  </si>
  <si>
    <t>VI22001646</t>
  </si>
  <si>
    <t>22004478</t>
  </si>
  <si>
    <t>888266414</t>
  </si>
  <si>
    <t>VI22001973</t>
  </si>
  <si>
    <t>22005502</t>
  </si>
  <si>
    <t>VI22001941</t>
  </si>
  <si>
    <t>22005470</t>
  </si>
  <si>
    <t>VI22001599</t>
  </si>
  <si>
    <t>22004431</t>
  </si>
  <si>
    <t>22003410</t>
  </si>
  <si>
    <t>22003409</t>
  </si>
  <si>
    <t>22003408</t>
  </si>
  <si>
    <t>888258857</t>
  </si>
  <si>
    <t>VI22001216</t>
  </si>
  <si>
    <t>22003253</t>
  </si>
  <si>
    <t>22002762</t>
  </si>
  <si>
    <t>22002761</t>
  </si>
  <si>
    <t>22002760</t>
  </si>
  <si>
    <t>INV08561899</t>
  </si>
  <si>
    <t>VI22001205</t>
  </si>
  <si>
    <t>22003242</t>
  </si>
  <si>
    <t>INV08446227</t>
  </si>
  <si>
    <t>VI22000997</t>
  </si>
  <si>
    <t>22002681</t>
  </si>
  <si>
    <t>SRV2200211</t>
  </si>
  <si>
    <t>VI22000907</t>
  </si>
  <si>
    <t>22002590</t>
  </si>
  <si>
    <t>22002731</t>
  </si>
  <si>
    <t>VI22000810</t>
  </si>
  <si>
    <t>22002404</t>
  </si>
  <si>
    <t>22002261</t>
  </si>
  <si>
    <t>22002260</t>
  </si>
  <si>
    <t>22002259</t>
  </si>
  <si>
    <t>22002403</t>
  </si>
  <si>
    <t>22002233</t>
  </si>
  <si>
    <t>888243498</t>
  </si>
  <si>
    <t>VI22000857</t>
  </si>
  <si>
    <t>22002226</t>
  </si>
  <si>
    <t>22002730</t>
  </si>
  <si>
    <t>22001415</t>
  </si>
  <si>
    <t>22001414</t>
  </si>
  <si>
    <t>INV08282807</t>
  </si>
  <si>
    <t>VI22000439</t>
  </si>
  <si>
    <t>22001021</t>
  </si>
  <si>
    <t>2382</t>
  </si>
  <si>
    <t>VI22000562</t>
  </si>
  <si>
    <t>22001285</t>
  </si>
  <si>
    <t>22001394</t>
  </si>
  <si>
    <t>22001006</t>
  </si>
  <si>
    <t>INV08154736</t>
  </si>
  <si>
    <t>VI22000389</t>
  </si>
  <si>
    <t>22000899</t>
  </si>
  <si>
    <t>888227830</t>
  </si>
  <si>
    <t>VI22000327</t>
  </si>
  <si>
    <t>22000836</t>
  </si>
  <si>
    <t>22001393</t>
  </si>
  <si>
    <t>22000374</t>
  </si>
  <si>
    <t>INV07995979</t>
  </si>
  <si>
    <t>VI22000024</t>
  </si>
  <si>
    <t>22000182</t>
  </si>
  <si>
    <t>888220097</t>
  </si>
  <si>
    <t>VI22000141</t>
  </si>
  <si>
    <t>22000307</t>
  </si>
  <si>
    <t>HKSI2200009971</t>
  </si>
  <si>
    <t>VI22003246</t>
  </si>
  <si>
    <t>22009572</t>
  </si>
  <si>
    <t>HKSI2200002721</t>
  </si>
  <si>
    <t>VI22003243</t>
  </si>
  <si>
    <t>22009568</t>
  </si>
  <si>
    <t>HKSI2200008391</t>
  </si>
  <si>
    <t>VI22003241</t>
  </si>
  <si>
    <t>22009566</t>
  </si>
  <si>
    <t>HKSI2200008889</t>
  </si>
  <si>
    <t>VI22003240</t>
  </si>
  <si>
    <t>22009565</t>
  </si>
  <si>
    <t>HKSI2200009028</t>
  </si>
  <si>
    <t>VI22003239</t>
  </si>
  <si>
    <t>22009564</t>
  </si>
  <si>
    <t>HKSI2200008570</t>
  </si>
  <si>
    <t>VI22003238</t>
  </si>
  <si>
    <t>22009563</t>
  </si>
  <si>
    <t>HKSI2200026218</t>
  </si>
  <si>
    <t>VI22002822</t>
  </si>
  <si>
    <t>22009161</t>
  </si>
  <si>
    <t>HKSI230000293</t>
  </si>
  <si>
    <t>VI22002821</t>
  </si>
  <si>
    <t>22009160</t>
  </si>
  <si>
    <t>HKSI2200027150</t>
  </si>
  <si>
    <t>VI22002820</t>
  </si>
  <si>
    <t>22009159</t>
  </si>
  <si>
    <t>HKSI2200027013</t>
  </si>
  <si>
    <t>VI22002819</t>
  </si>
  <si>
    <t>22009158</t>
  </si>
  <si>
    <t>HKSI230000173</t>
  </si>
  <si>
    <t>VI22002817</t>
  </si>
  <si>
    <t>22009156</t>
  </si>
  <si>
    <t>HKSI2200026782</t>
  </si>
  <si>
    <t>VI22002816</t>
  </si>
  <si>
    <t>22009155</t>
  </si>
  <si>
    <t>HKSI230000174</t>
  </si>
  <si>
    <t>VI22002815</t>
  </si>
  <si>
    <t>22009154</t>
  </si>
  <si>
    <t>HKSI2200026253</t>
  </si>
  <si>
    <t>VI22002814</t>
  </si>
  <si>
    <t>22009153</t>
  </si>
  <si>
    <t>HKSI2200026251</t>
  </si>
  <si>
    <t>VI22002812</t>
  </si>
  <si>
    <t>22009151</t>
  </si>
  <si>
    <t>HKSI2200026374</t>
  </si>
  <si>
    <t>VI22002818</t>
  </si>
  <si>
    <t>22009157</t>
  </si>
  <si>
    <t>HKSI2200024330</t>
  </si>
  <si>
    <t>VI22002674</t>
  </si>
  <si>
    <t>22008236</t>
  </si>
  <si>
    <t>HKSI2200023334</t>
  </si>
  <si>
    <t>VI22002669</t>
  </si>
  <si>
    <t>22008231</t>
  </si>
  <si>
    <t>HKSI2200023106</t>
  </si>
  <si>
    <t>VI22002668</t>
  </si>
  <si>
    <t>22008230</t>
  </si>
  <si>
    <t>22008229</t>
  </si>
  <si>
    <t>HKSI2200023893</t>
  </si>
  <si>
    <t>VI22002666</t>
  </si>
  <si>
    <t>22008228</t>
  </si>
  <si>
    <t>22008226</t>
  </si>
  <si>
    <t>22008225</t>
  </si>
  <si>
    <t>HKSI2200022519</t>
  </si>
  <si>
    <t>VI22002408</t>
  </si>
  <si>
    <t>22007229</t>
  </si>
  <si>
    <t>HKSI2200020935</t>
  </si>
  <si>
    <t>VI22002411</t>
  </si>
  <si>
    <t>22007232</t>
  </si>
  <si>
    <t>HKSI2200021525</t>
  </si>
  <si>
    <t>VI22002409</t>
  </si>
  <si>
    <t>22007230</t>
  </si>
  <si>
    <t>HKSI2200021113</t>
  </si>
  <si>
    <t>VI22002407</t>
  </si>
  <si>
    <t>22007228</t>
  </si>
  <si>
    <t>22007222</t>
  </si>
  <si>
    <t>HKSI2200022387</t>
  </si>
  <si>
    <t>VI22002397</t>
  </si>
  <si>
    <t>22007218</t>
  </si>
  <si>
    <t>22007217</t>
  </si>
  <si>
    <t>HKSI2200020762</t>
  </si>
  <si>
    <t>VI22002275</t>
  </si>
  <si>
    <t>22006882</t>
  </si>
  <si>
    <t>HKSI2200020761</t>
  </si>
  <si>
    <t>VI22002269</t>
  </si>
  <si>
    <t>22006876</t>
  </si>
  <si>
    <t>HKSI2200020474</t>
  </si>
  <si>
    <t>VI22002267</t>
  </si>
  <si>
    <t>22006874</t>
  </si>
  <si>
    <t>HKSI2200017487</t>
  </si>
  <si>
    <t>VI22002287</t>
  </si>
  <si>
    <t>22006894</t>
  </si>
  <si>
    <t>VI22002286</t>
  </si>
  <si>
    <t>22006893</t>
  </si>
  <si>
    <t>22006889</t>
  </si>
  <si>
    <t>22006888</t>
  </si>
  <si>
    <t>HKSI2200019204</t>
  </si>
  <si>
    <t>VI22002280</t>
  </si>
  <si>
    <t>22006887</t>
  </si>
  <si>
    <t>HKSI2200018939</t>
  </si>
  <si>
    <t>VI22002279</t>
  </si>
  <si>
    <t>22006886</t>
  </si>
  <si>
    <t>HKSI2200018648</t>
  </si>
  <si>
    <t>VI22002278</t>
  </si>
  <si>
    <t>22006885</t>
  </si>
  <si>
    <t>VI22002277</t>
  </si>
  <si>
    <t>22006884</t>
  </si>
  <si>
    <t>HKSI2200017288</t>
  </si>
  <si>
    <t>VI22002276</t>
  </si>
  <si>
    <t>22006883</t>
  </si>
  <si>
    <t>HKSI2200018938</t>
  </si>
  <si>
    <t>VI22002273</t>
  </si>
  <si>
    <t>22006880</t>
  </si>
  <si>
    <t>HKSI2200018937</t>
  </si>
  <si>
    <t>VI22002272</t>
  </si>
  <si>
    <t>22006879</t>
  </si>
  <si>
    <t>HKSI2200018655</t>
  </si>
  <si>
    <t>VI22002268</t>
  </si>
  <si>
    <t>22006875</t>
  </si>
  <si>
    <t>HKSI2200008505</t>
  </si>
  <si>
    <t>VI22002265</t>
  </si>
  <si>
    <t>22006872</t>
  </si>
  <si>
    <t>22005762</t>
  </si>
  <si>
    <t>HKSI2200017046</t>
  </si>
  <si>
    <t>VI22002044</t>
  </si>
  <si>
    <t>22005753</t>
  </si>
  <si>
    <t>HKSI2200016892</t>
  </si>
  <si>
    <t>VI22002004</t>
  </si>
  <si>
    <t>22005548</t>
  </si>
  <si>
    <t>HKSI2200016537</t>
  </si>
  <si>
    <t>VI22002003</t>
  </si>
  <si>
    <t>22005547</t>
  </si>
  <si>
    <t>HKSI2200016640</t>
  </si>
  <si>
    <t>VI22002002</t>
  </si>
  <si>
    <t>22005546</t>
  </si>
  <si>
    <t>HKSI2200015987</t>
  </si>
  <si>
    <t>VI22002001</t>
  </si>
  <si>
    <t>22005545</t>
  </si>
  <si>
    <t>HKSI2200015962</t>
  </si>
  <si>
    <t>VI22002000</t>
  </si>
  <si>
    <t>22005544</t>
  </si>
  <si>
    <t>HKSI2200015859</t>
  </si>
  <si>
    <t>VI22001999</t>
  </si>
  <si>
    <t>22005543</t>
  </si>
  <si>
    <t>HKSI2200015759</t>
  </si>
  <si>
    <t>VI22001998</t>
  </si>
  <si>
    <t>22005542</t>
  </si>
  <si>
    <t>22005536</t>
  </si>
  <si>
    <t>HKSI2200008377</t>
  </si>
  <si>
    <t>VI22003233</t>
  </si>
  <si>
    <t>22009556</t>
  </si>
  <si>
    <t>HKSI2200026439</t>
  </si>
  <si>
    <t>VI22002813</t>
  </si>
  <si>
    <t>22009152</t>
  </si>
  <si>
    <t>HKSI2200025049</t>
  </si>
  <si>
    <t>VI22002672</t>
  </si>
  <si>
    <t>22008234</t>
  </si>
  <si>
    <t>HKSI2200025052</t>
  </si>
  <si>
    <t>VI22002671</t>
  </si>
  <si>
    <t>22008233</t>
  </si>
  <si>
    <t>22008227</t>
  </si>
  <si>
    <t>HKSI2200025045</t>
  </si>
  <si>
    <t>VI22002661</t>
  </si>
  <si>
    <t>22008223</t>
  </si>
  <si>
    <t>HKSI2200022664</t>
  </si>
  <si>
    <t>VI22002406</t>
  </si>
  <si>
    <t>22007227</t>
  </si>
  <si>
    <t>HKSI2200022663</t>
  </si>
  <si>
    <t>VI22002403</t>
  </si>
  <si>
    <t>22007224</t>
  </si>
  <si>
    <t>HKSI2200022332</t>
  </si>
  <si>
    <t>VI22002399</t>
  </si>
  <si>
    <t>22007220</t>
  </si>
  <si>
    <t>HKSI2200022274</t>
  </si>
  <si>
    <t>VI22002405</t>
  </si>
  <si>
    <t>22007226</t>
  </si>
  <si>
    <t>HKSI2200022271</t>
  </si>
  <si>
    <t>VI22002404</t>
  </si>
  <si>
    <t>22007225</t>
  </si>
  <si>
    <t>HKSI2200022273</t>
  </si>
  <si>
    <t>VI22002400</t>
  </si>
  <si>
    <t>22007221</t>
  </si>
  <si>
    <t>HKSI2200021067</t>
  </si>
  <si>
    <t>VI22002410</t>
  </si>
  <si>
    <t>22007231</t>
  </si>
  <si>
    <t>HKSI2200020218</t>
  </si>
  <si>
    <t>VI22002270</t>
  </si>
  <si>
    <t>22006877</t>
  </si>
  <si>
    <t>HKSI2200019822</t>
  </si>
  <si>
    <t>VI22002283</t>
  </si>
  <si>
    <t>22006890</t>
  </si>
  <si>
    <t>HKSI2200019821</t>
  </si>
  <si>
    <t>VI22002271</t>
  </si>
  <si>
    <t>22006878</t>
  </si>
  <si>
    <t>HKSI2200017712</t>
  </si>
  <si>
    <t>VI22002046</t>
  </si>
  <si>
    <t>22005755</t>
  </si>
  <si>
    <t>HKSI2200017713</t>
  </si>
  <si>
    <t>VI22002043</t>
  </si>
  <si>
    <t>22005752</t>
  </si>
  <si>
    <t>HKSI2200017392</t>
  </si>
  <si>
    <t>VI22002048</t>
  </si>
  <si>
    <t>22005757</t>
  </si>
  <si>
    <t>HKSI2200015425</t>
  </si>
  <si>
    <t>VI22001997</t>
  </si>
  <si>
    <t>22005541</t>
  </si>
  <si>
    <t>HKSI2200015424</t>
  </si>
  <si>
    <t>VI22001996</t>
  </si>
  <si>
    <t>22005540</t>
  </si>
  <si>
    <t>HKSI2200015376</t>
  </si>
  <si>
    <t>VI22001995</t>
  </si>
  <si>
    <t>22005539</t>
  </si>
  <si>
    <t>HKSI2200015217</t>
  </si>
  <si>
    <t>VI22001994</t>
  </si>
  <si>
    <t>22005538</t>
  </si>
  <si>
    <t>HKSI2200015377</t>
  </si>
  <si>
    <t>VI22001993</t>
  </si>
  <si>
    <t>22005537</t>
  </si>
  <si>
    <t>HKSI2200010718</t>
  </si>
  <si>
    <t>VI22003245</t>
  </si>
  <si>
    <t>22009571</t>
  </si>
  <si>
    <t>HKSI230000328</t>
  </si>
  <si>
    <t>VI22002823</t>
  </si>
  <si>
    <t>22009162</t>
  </si>
  <si>
    <t>HKSI2200025741</t>
  </si>
  <si>
    <t>VI22002660</t>
  </si>
  <si>
    <t>22008222</t>
  </si>
  <si>
    <t>HKSI2200019201</t>
  </si>
  <si>
    <t>VI22002274</t>
  </si>
  <si>
    <t>22006881</t>
  </si>
  <si>
    <t>HKSI2200014666</t>
  </si>
  <si>
    <t>VI22002266</t>
  </si>
  <si>
    <t>22006873</t>
  </si>
  <si>
    <t>22006891</t>
  </si>
  <si>
    <t>VI22003237</t>
  </si>
  <si>
    <t>22009562</t>
  </si>
  <si>
    <t>VI22003234</t>
  </si>
  <si>
    <t>22009557</t>
  </si>
  <si>
    <t>HKSI2200021783</t>
  </si>
  <si>
    <t>VI22002398</t>
  </si>
  <si>
    <t>22007219</t>
  </si>
  <si>
    <t>22007223</t>
  </si>
  <si>
    <t>HKSI2200018250</t>
  </si>
  <si>
    <t>VI22002050</t>
  </si>
  <si>
    <t>22005763</t>
  </si>
  <si>
    <t>HKSI2200002598</t>
  </si>
  <si>
    <t>VI22003242</t>
  </si>
  <si>
    <t>22009567</t>
  </si>
  <si>
    <t>VI22002285</t>
  </si>
  <si>
    <t>22006892</t>
  </si>
  <si>
    <t>22009854</t>
  </si>
  <si>
    <t>22009767</t>
  </si>
  <si>
    <t>22009766</t>
  </si>
  <si>
    <t>22009765</t>
  </si>
  <si>
    <t>22009764</t>
  </si>
  <si>
    <t>22009763</t>
  </si>
  <si>
    <t>22009762</t>
  </si>
  <si>
    <t>22009761</t>
  </si>
  <si>
    <t>8.22</t>
  </si>
  <si>
    <t>22009615</t>
  </si>
  <si>
    <t>2.21</t>
  </si>
  <si>
    <t>22009614</t>
  </si>
  <si>
    <t>22009015</t>
  </si>
  <si>
    <t>22009014</t>
  </si>
  <si>
    <t>22009013</t>
  </si>
  <si>
    <t>22009012</t>
  </si>
  <si>
    <t>22009011</t>
  </si>
  <si>
    <t>02490001</t>
  </si>
  <si>
    <t>22008866</t>
  </si>
  <si>
    <t>06103406</t>
  </si>
  <si>
    <t>22008005</t>
  </si>
  <si>
    <t>22008209</t>
  </si>
  <si>
    <t>00001571</t>
  </si>
  <si>
    <t>22006982</t>
  </si>
  <si>
    <t>EI228000116</t>
  </si>
  <si>
    <t>חי</t>
  </si>
  <si>
    <t>22009030</t>
  </si>
  <si>
    <t>EI228000115</t>
  </si>
  <si>
    <t>22009029</t>
  </si>
  <si>
    <t>EI228000114</t>
  </si>
  <si>
    <t>22009028</t>
  </si>
  <si>
    <t>EI228000113</t>
  </si>
  <si>
    <t>22009027</t>
  </si>
  <si>
    <t>EI228000112</t>
  </si>
  <si>
    <t>22009023</t>
  </si>
  <si>
    <t>EI228000111</t>
  </si>
  <si>
    <t>22009022</t>
  </si>
  <si>
    <t>EI228000110</t>
  </si>
  <si>
    <t>22008356</t>
  </si>
  <si>
    <t>EI228000109</t>
  </si>
  <si>
    <t>22008355</t>
  </si>
  <si>
    <t>EI228000108</t>
  </si>
  <si>
    <t>22008354</t>
  </si>
  <si>
    <t>EI228000107</t>
  </si>
  <si>
    <t>22008327</t>
  </si>
  <si>
    <t>EI228000106</t>
  </si>
  <si>
    <t>22008322</t>
  </si>
  <si>
    <t>EI228000105</t>
  </si>
  <si>
    <t>22008289</t>
  </si>
  <si>
    <t>EI228000104</t>
  </si>
  <si>
    <t>22008215</t>
  </si>
  <si>
    <t>EI228000103</t>
  </si>
  <si>
    <t>22008213</t>
  </si>
  <si>
    <t>EI228000102</t>
  </si>
  <si>
    <t>22008211</t>
  </si>
  <si>
    <t>EI228000101</t>
  </si>
  <si>
    <t>22008200</t>
  </si>
  <si>
    <t>EI228000100</t>
  </si>
  <si>
    <t>22008127</t>
  </si>
  <si>
    <t>EI228000099</t>
  </si>
  <si>
    <t>22008126</t>
  </si>
  <si>
    <t>EI228000098</t>
  </si>
  <si>
    <t>22008125</t>
  </si>
  <si>
    <t>EI228000097</t>
  </si>
  <si>
    <t>22008122</t>
  </si>
  <si>
    <t>EI228000096</t>
  </si>
  <si>
    <t>22007973</t>
  </si>
  <si>
    <t>EI228000095</t>
  </si>
  <si>
    <t>22007521</t>
  </si>
  <si>
    <t>EI228000094</t>
  </si>
  <si>
    <t>22007520</t>
  </si>
  <si>
    <t>EI228000093</t>
  </si>
  <si>
    <t>22007519</t>
  </si>
  <si>
    <t>22007518</t>
  </si>
  <si>
    <t>EI228000091</t>
  </si>
  <si>
    <t>22007301</t>
  </si>
  <si>
    <t>EI228000090</t>
  </si>
  <si>
    <t>22007300</t>
  </si>
  <si>
    <t>EI228000089</t>
  </si>
  <si>
    <t>22007299</t>
  </si>
  <si>
    <t>EI228000088</t>
  </si>
  <si>
    <t>22007211</t>
  </si>
  <si>
    <t>EI228000087</t>
  </si>
  <si>
    <t>22006950</t>
  </si>
  <si>
    <t>EI228000086</t>
  </si>
  <si>
    <t>22006947</t>
  </si>
  <si>
    <t>EI228000085</t>
  </si>
  <si>
    <t>22006946</t>
  </si>
  <si>
    <t>EI228000084</t>
  </si>
  <si>
    <t>22006919</t>
  </si>
  <si>
    <t>EI228000083</t>
  </si>
  <si>
    <t>22006870</t>
  </si>
  <si>
    <t>EI228000082</t>
  </si>
  <si>
    <t>22006869</t>
  </si>
  <si>
    <t>EI228000081</t>
  </si>
  <si>
    <t>22006868</t>
  </si>
  <si>
    <t>EI228000080</t>
  </si>
  <si>
    <t>22006867</t>
  </si>
  <si>
    <t>EI228000079</t>
  </si>
  <si>
    <t>22006866</t>
  </si>
  <si>
    <t>EI228000078</t>
  </si>
  <si>
    <t>22006419</t>
  </si>
  <si>
    <t>EI228000077</t>
  </si>
  <si>
    <t>22006117</t>
  </si>
  <si>
    <t>EI228000076</t>
  </si>
  <si>
    <t>22006116</t>
  </si>
  <si>
    <t>EI228000075</t>
  </si>
  <si>
    <t>22005975</t>
  </si>
  <si>
    <t>EI228000074</t>
  </si>
  <si>
    <t>22005974</t>
  </si>
  <si>
    <t>EI228000073</t>
  </si>
  <si>
    <t>22005801</t>
  </si>
  <si>
    <t>EI228000072</t>
  </si>
  <si>
    <t>22005800</t>
  </si>
  <si>
    <t>EI228000071</t>
  </si>
  <si>
    <t>22005799</t>
  </si>
  <si>
    <t>EI228000070</t>
  </si>
  <si>
    <t>22005798</t>
  </si>
  <si>
    <t>EI228000069</t>
  </si>
  <si>
    <t>22005797</t>
  </si>
  <si>
    <t>EI228000068</t>
  </si>
  <si>
    <t>22005796</t>
  </si>
  <si>
    <t>EI228000067</t>
  </si>
  <si>
    <t>22005795</t>
  </si>
  <si>
    <t>EI228000066</t>
  </si>
  <si>
    <t>22005794</t>
  </si>
  <si>
    <t>EI228000065</t>
  </si>
  <si>
    <t>22005738</t>
  </si>
  <si>
    <t>22005737</t>
  </si>
  <si>
    <t>EI228000063</t>
  </si>
  <si>
    <t>22005736</t>
  </si>
  <si>
    <t>22005723</t>
  </si>
  <si>
    <t>EI228000061</t>
  </si>
  <si>
    <t>22005361</t>
  </si>
  <si>
    <t>EI228000060</t>
  </si>
  <si>
    <t>22005358</t>
  </si>
  <si>
    <t>EI228000059</t>
  </si>
  <si>
    <t>22005299</t>
  </si>
  <si>
    <t>EI228000058</t>
  </si>
  <si>
    <t>22005298</t>
  </si>
  <si>
    <t>EI228000057</t>
  </si>
  <si>
    <t>22004699</t>
  </si>
  <si>
    <t>EI228000056</t>
  </si>
  <si>
    <t>22004567</t>
  </si>
  <si>
    <t>EI228000055</t>
  </si>
  <si>
    <t>22004367</t>
  </si>
  <si>
    <t>EI228000054</t>
  </si>
  <si>
    <t>22004366</t>
  </si>
  <si>
    <t>22004313</t>
  </si>
  <si>
    <t>EI228000052</t>
  </si>
  <si>
    <t>22004312</t>
  </si>
  <si>
    <t>EI228000051</t>
  </si>
  <si>
    <t>22004209</t>
  </si>
  <si>
    <t>EI228000050</t>
  </si>
  <si>
    <t>22004208</t>
  </si>
  <si>
    <t>EI228000049</t>
  </si>
  <si>
    <t>22004112</t>
  </si>
  <si>
    <t>EI228000048</t>
  </si>
  <si>
    <t>22004111</t>
  </si>
  <si>
    <t>EI228000047</t>
  </si>
  <si>
    <t>22004086</t>
  </si>
  <si>
    <t>22003725</t>
  </si>
  <si>
    <t>EI228000045</t>
  </si>
  <si>
    <t>22003682</t>
  </si>
  <si>
    <t>22003681</t>
  </si>
  <si>
    <t>22003078</t>
  </si>
  <si>
    <t>EI228000042</t>
  </si>
  <si>
    <t>22003077</t>
  </si>
  <si>
    <t>EI228000041</t>
  </si>
  <si>
    <t>22003073</t>
  </si>
  <si>
    <t>EI228000040</t>
  </si>
  <si>
    <t>22003068</t>
  </si>
  <si>
    <t>22003067</t>
  </si>
  <si>
    <t>EI228000038</t>
  </si>
  <si>
    <t>22003066</t>
  </si>
  <si>
    <t>EI228000037</t>
  </si>
  <si>
    <t>22003063</t>
  </si>
  <si>
    <t>EI228000036</t>
  </si>
  <si>
    <t>22003062</t>
  </si>
  <si>
    <t>EI228000035</t>
  </si>
  <si>
    <t>22003061</t>
  </si>
  <si>
    <t>EI228000034</t>
  </si>
  <si>
    <t>22003033</t>
  </si>
  <si>
    <t>EI228000033</t>
  </si>
  <si>
    <t>22002574</t>
  </si>
  <si>
    <t>EI228000032</t>
  </si>
  <si>
    <t>22002573</t>
  </si>
  <si>
    <t>EI228000031</t>
  </si>
  <si>
    <t>22002572</t>
  </si>
  <si>
    <t>EI228000030</t>
  </si>
  <si>
    <t>22002563</t>
  </si>
  <si>
    <t>EI228000029</t>
  </si>
  <si>
    <t>22002538</t>
  </si>
  <si>
    <t>EI228000028</t>
  </si>
  <si>
    <t>22002537</t>
  </si>
  <si>
    <t>EI228000027</t>
  </si>
  <si>
    <t>22002414</t>
  </si>
  <si>
    <t>EI228000026</t>
  </si>
  <si>
    <t>22002413</t>
  </si>
  <si>
    <t>22002412</t>
  </si>
  <si>
    <t>EI228000024</t>
  </si>
  <si>
    <t>22002411</t>
  </si>
  <si>
    <t>EI228000023</t>
  </si>
  <si>
    <t>22002410</t>
  </si>
  <si>
    <t>EI228000022</t>
  </si>
  <si>
    <t>22002401</t>
  </si>
  <si>
    <t>EI228000020</t>
  </si>
  <si>
    <t>22002400</t>
  </si>
  <si>
    <t>EI228000021</t>
  </si>
  <si>
    <t>22002270</t>
  </si>
  <si>
    <t>EI228000019</t>
  </si>
  <si>
    <t>22001807</t>
  </si>
  <si>
    <t>EI228000018</t>
  </si>
  <si>
    <t>22001701</t>
  </si>
  <si>
    <t>EI228000017</t>
  </si>
  <si>
    <t>22001700</t>
  </si>
  <si>
    <t>EI228000016</t>
  </si>
  <si>
    <t>22001693</t>
  </si>
  <si>
    <t>EI228000015</t>
  </si>
  <si>
    <t>22001692</t>
  </si>
  <si>
    <t>EI228000014</t>
  </si>
  <si>
    <t>22001015</t>
  </si>
  <si>
    <t>EI228000013</t>
  </si>
  <si>
    <t>22001014</t>
  </si>
  <si>
    <t>EI228000012</t>
  </si>
  <si>
    <t>22001013</t>
  </si>
  <si>
    <t>EI228000011</t>
  </si>
  <si>
    <t>22001012</t>
  </si>
  <si>
    <t>EI228000010</t>
  </si>
  <si>
    <t>22001011</t>
  </si>
  <si>
    <t>EI228000009</t>
  </si>
  <si>
    <t>22000985</t>
  </si>
  <si>
    <t>EI228000008</t>
  </si>
  <si>
    <t>22000984</t>
  </si>
  <si>
    <t>EI228000007</t>
  </si>
  <si>
    <t>22000982</t>
  </si>
  <si>
    <t>EI228000006</t>
  </si>
  <si>
    <t>22000980</t>
  </si>
  <si>
    <t>EI228000005</t>
  </si>
  <si>
    <t>22000702</t>
  </si>
  <si>
    <t>EI228000004</t>
  </si>
  <si>
    <t>22000352</t>
  </si>
  <si>
    <t>EI228000003</t>
  </si>
  <si>
    <t>22000351</t>
  </si>
  <si>
    <t>EI228000002</t>
  </si>
  <si>
    <t>22000350</t>
  </si>
  <si>
    <t>EI228000001</t>
  </si>
  <si>
    <t>22000024</t>
  </si>
  <si>
    <t>SI226000026</t>
  </si>
  <si>
    <t>חלמ</t>
  </si>
  <si>
    <t>22009026</t>
  </si>
  <si>
    <t>SI226000025</t>
  </si>
  <si>
    <t>22009025</t>
  </si>
  <si>
    <t>SI226000024</t>
  </si>
  <si>
    <t>22009024</t>
  </si>
  <si>
    <t>SI226000023</t>
  </si>
  <si>
    <t>22008764</t>
  </si>
  <si>
    <t>SI226000022</t>
  </si>
  <si>
    <t>22008357</t>
  </si>
  <si>
    <t>SI226000021</t>
  </si>
  <si>
    <t>22008328</t>
  </si>
  <si>
    <t>SI226000020</t>
  </si>
  <si>
    <t>22008214</t>
  </si>
  <si>
    <t>SI226000019</t>
  </si>
  <si>
    <t>22008212</t>
  </si>
  <si>
    <t>SI226000018</t>
  </si>
  <si>
    <t>22008128</t>
  </si>
  <si>
    <t>SI226000017</t>
  </si>
  <si>
    <t>22007534</t>
  </si>
  <si>
    <t>SI226000016</t>
  </si>
  <si>
    <t>22007408</t>
  </si>
  <si>
    <t>SI226000015</t>
  </si>
  <si>
    <t>22007212</t>
  </si>
  <si>
    <t>SI226000014</t>
  </si>
  <si>
    <t>22005505</t>
  </si>
  <si>
    <t>SI226000013</t>
  </si>
  <si>
    <t>22005359</t>
  </si>
  <si>
    <t>SI226000012</t>
  </si>
  <si>
    <t>22003076</t>
  </si>
  <si>
    <t>SI226000011</t>
  </si>
  <si>
    <t>22003075</t>
  </si>
  <si>
    <t>SI226000010</t>
  </si>
  <si>
    <t>22003074</t>
  </si>
  <si>
    <t>SI226000009</t>
  </si>
  <si>
    <t>22002714</t>
  </si>
  <si>
    <t>SI226000008</t>
  </si>
  <si>
    <t>22001324</t>
  </si>
  <si>
    <t>SI226000007</t>
  </si>
  <si>
    <t>22000983</t>
  </si>
  <si>
    <t>SI226000006</t>
  </si>
  <si>
    <t>22000981</t>
  </si>
  <si>
    <t>SI226000005</t>
  </si>
  <si>
    <t>22000353</t>
  </si>
  <si>
    <t>SI226000004</t>
  </si>
  <si>
    <t>22000342</t>
  </si>
  <si>
    <t>SI226000003</t>
  </si>
  <si>
    <t>22000341</t>
  </si>
  <si>
    <t>SI226000002</t>
  </si>
  <si>
    <t>22000161</t>
  </si>
  <si>
    <t>SI226000001</t>
  </si>
  <si>
    <t>22000023</t>
  </si>
  <si>
    <t>34000009</t>
  </si>
  <si>
    <t>22008875</t>
  </si>
  <si>
    <t>30400009</t>
  </si>
  <si>
    <t>22007111</t>
  </si>
  <si>
    <t>27900106</t>
  </si>
  <si>
    <t>22007110</t>
  </si>
  <si>
    <t>96146</t>
  </si>
  <si>
    <t>22006933</t>
  </si>
  <si>
    <t>24900015</t>
  </si>
  <si>
    <t>22006104</t>
  </si>
  <si>
    <t>00086560</t>
  </si>
  <si>
    <t>22004829</t>
  </si>
  <si>
    <t>22004374</t>
  </si>
  <si>
    <t>18700055</t>
  </si>
  <si>
    <t>22003479</t>
  </si>
  <si>
    <t>22003549</t>
  </si>
  <si>
    <t>15200086</t>
  </si>
  <si>
    <t>22002425</t>
  </si>
  <si>
    <t>13000028</t>
  </si>
  <si>
    <t>22002436</t>
  </si>
  <si>
    <t>8900043</t>
  </si>
  <si>
    <t>22001077</t>
  </si>
  <si>
    <t>61465</t>
  </si>
  <si>
    <t>22001080</t>
  </si>
  <si>
    <t>6800006</t>
  </si>
  <si>
    <t>22000611</t>
  </si>
  <si>
    <t>3200061</t>
  </si>
  <si>
    <t>22000036</t>
  </si>
  <si>
    <t>22000037</t>
  </si>
  <si>
    <t>79747</t>
  </si>
  <si>
    <t>22000090</t>
  </si>
  <si>
    <t>500056</t>
  </si>
  <si>
    <t>22000053</t>
  </si>
  <si>
    <t>88043</t>
  </si>
  <si>
    <t>22000012</t>
  </si>
  <si>
    <t>22009706</t>
  </si>
  <si>
    <t>22009613</t>
  </si>
  <si>
    <t>22009545</t>
  </si>
  <si>
    <t>22009544</t>
  </si>
  <si>
    <t>22009543</t>
  </si>
  <si>
    <t>22008305</t>
  </si>
  <si>
    <t>22008304</t>
  </si>
  <si>
    <t>22008303</t>
  </si>
  <si>
    <t>22007981</t>
  </si>
  <si>
    <t>22007989</t>
  </si>
  <si>
    <t>22008426</t>
  </si>
  <si>
    <t>22007276</t>
  </si>
  <si>
    <t>22007275</t>
  </si>
  <si>
    <t>22007109</t>
  </si>
  <si>
    <t>09.22</t>
  </si>
  <si>
    <t>22006897</t>
  </si>
  <si>
    <t>22006896</t>
  </si>
  <si>
    <t>22006895</t>
  </si>
  <si>
    <t>22006105</t>
  </si>
  <si>
    <t>22005726</t>
  </si>
  <si>
    <t>22005725</t>
  </si>
  <si>
    <t>22005724</t>
  </si>
  <si>
    <t>22004831</t>
  </si>
  <si>
    <t>22005534</t>
  </si>
  <si>
    <t>22005533</t>
  </si>
  <si>
    <t>22005530</t>
  </si>
  <si>
    <t>22004561</t>
  </si>
  <si>
    <t>22004560</t>
  </si>
  <si>
    <t>22004559</t>
  </si>
  <si>
    <t>22004558</t>
  </si>
  <si>
    <t>22004557</t>
  </si>
  <si>
    <t>22004556</t>
  </si>
  <si>
    <t>22004555</t>
  </si>
  <si>
    <t>22004554</t>
  </si>
  <si>
    <t>22003478</t>
  </si>
  <si>
    <t>22005722</t>
  </si>
  <si>
    <t>22005721</t>
  </si>
  <si>
    <t>22004107</t>
  </si>
  <si>
    <t>22004106</t>
  </si>
  <si>
    <t>22004105</t>
  </si>
  <si>
    <t>22004104</t>
  </si>
  <si>
    <t>22004103</t>
  </si>
  <si>
    <t>22004102</t>
  </si>
  <si>
    <t>22004101</t>
  </si>
  <si>
    <t>22004100</t>
  </si>
  <si>
    <t>22004099</t>
  </si>
  <si>
    <t>22003462</t>
  </si>
  <si>
    <t>22003038</t>
  </si>
  <si>
    <t>22003037</t>
  </si>
  <si>
    <t>22003036</t>
  </si>
  <si>
    <t>22003035</t>
  </si>
  <si>
    <t>22003034</t>
  </si>
  <si>
    <t>22004109</t>
  </si>
  <si>
    <t>22004108</t>
  </si>
  <si>
    <t>22002429</t>
  </si>
  <si>
    <t>22002407</t>
  </si>
  <si>
    <t>22002406</t>
  </si>
  <si>
    <t>22002405</t>
  </si>
  <si>
    <t>22001707</t>
  </si>
  <si>
    <t>22001699</t>
  </si>
  <si>
    <t>22001698</t>
  </si>
  <si>
    <t>22001697</t>
  </si>
  <si>
    <t>22001696</t>
  </si>
  <si>
    <t>22001695</t>
  </si>
  <si>
    <t>22000612</t>
  </si>
  <si>
    <t>22000979</t>
  </si>
  <si>
    <t>22000978</t>
  </si>
  <si>
    <t>22000977</t>
  </si>
  <si>
    <t>22000976</t>
  </si>
  <si>
    <t>22000975</t>
  </si>
  <si>
    <t>22000031</t>
  </si>
  <si>
    <t>22000349</t>
  </si>
  <si>
    <t>22000348</t>
  </si>
  <si>
    <t>22000347</t>
  </si>
  <si>
    <t>22000346</t>
  </si>
  <si>
    <t>22000345</t>
  </si>
  <si>
    <t>22000344</t>
  </si>
  <si>
    <t>22000343</t>
  </si>
  <si>
    <t>CC 1943 2022-12</t>
  </si>
  <si>
    <t>22009035</t>
  </si>
  <si>
    <t>CC 5930 2022-12</t>
  </si>
  <si>
    <t>22009020</t>
  </si>
  <si>
    <t>22009672</t>
  </si>
  <si>
    <t>22009034</t>
  </si>
  <si>
    <t>CC 1943 2022-11</t>
  </si>
  <si>
    <t>22008270</t>
  </si>
  <si>
    <t>22008265</t>
  </si>
  <si>
    <t>CC 1943 2022-09</t>
  </si>
  <si>
    <t>22008431</t>
  </si>
  <si>
    <t>CC 1943 2022-10</t>
  </si>
  <si>
    <t>22007153</t>
  </si>
  <si>
    <t>22007140</t>
  </si>
  <si>
    <t>CC 1243 2022-10</t>
  </si>
  <si>
    <t>22007132</t>
  </si>
  <si>
    <t>CC 5948 2022-09</t>
  </si>
  <si>
    <t>22006323</t>
  </si>
  <si>
    <t>CC 1243$ 2022-08</t>
  </si>
  <si>
    <t>22006348</t>
  </si>
  <si>
    <t>22005701</t>
  </si>
  <si>
    <t>FS *RAPS</t>
  </si>
  <si>
    <t>22005405</t>
  </si>
  <si>
    <t>22005409</t>
  </si>
  <si>
    <t>22005289</t>
  </si>
  <si>
    <t>22005396</t>
  </si>
  <si>
    <t>0237</t>
  </si>
  <si>
    <t>22006311</t>
  </si>
  <si>
    <t>22005286</t>
  </si>
  <si>
    <t>22005410</t>
  </si>
  <si>
    <t>22005408</t>
  </si>
  <si>
    <t>22004525</t>
  </si>
  <si>
    <t>22004524</t>
  </si>
  <si>
    <t>22004522</t>
  </si>
  <si>
    <t>22003719</t>
  </si>
  <si>
    <t>22003713</t>
  </si>
  <si>
    <t>22003712</t>
  </si>
  <si>
    <t>22003677</t>
  </si>
  <si>
    <t>BT22000351</t>
  </si>
  <si>
    <t>העב</t>
  </si>
  <si>
    <t>22003662</t>
  </si>
  <si>
    <t>22002558</t>
  </si>
  <si>
    <t>22002555</t>
  </si>
  <si>
    <t>22002550</t>
  </si>
  <si>
    <t>22002549</t>
  </si>
  <si>
    <t>22002551</t>
  </si>
  <si>
    <t>22002556</t>
  </si>
  <si>
    <t>22001796</t>
  </si>
  <si>
    <t>22001339</t>
  </si>
  <si>
    <t>22001337</t>
  </si>
  <si>
    <t>22000699</t>
  </si>
  <si>
    <t>22000698</t>
  </si>
  <si>
    <t>22000806</t>
  </si>
  <si>
    <t>22000153</t>
  </si>
  <si>
    <t>22000151</t>
  </si>
  <si>
    <t>22009033</t>
  </si>
  <si>
    <t>22009021</t>
  </si>
  <si>
    <t>22008268</t>
  </si>
  <si>
    <t>22007151</t>
  </si>
  <si>
    <t>22007173</t>
  </si>
  <si>
    <t>22007172</t>
  </si>
  <si>
    <t>22006327</t>
  </si>
  <si>
    <t>22006316</t>
  </si>
  <si>
    <t>22005398</t>
  </si>
  <si>
    <t>22005284</t>
  </si>
  <si>
    <t>22005282</t>
  </si>
  <si>
    <t>22005594</t>
  </si>
  <si>
    <t>22004513</t>
  </si>
  <si>
    <t>22004510</t>
  </si>
  <si>
    <t>00060763</t>
  </si>
  <si>
    <t>22004272</t>
  </si>
  <si>
    <t>22004761</t>
  </si>
  <si>
    <t>22004760</t>
  </si>
  <si>
    <t>22004769</t>
  </si>
  <si>
    <t>22004768</t>
  </si>
  <si>
    <t>22004766</t>
  </si>
  <si>
    <t>22003699</t>
  </si>
  <si>
    <t>22003695</t>
  </si>
  <si>
    <t>BT22000296</t>
  </si>
  <si>
    <t>22003524</t>
  </si>
  <si>
    <t>22002539</t>
  </si>
  <si>
    <t>22002305</t>
  </si>
  <si>
    <t>22001788</t>
  </si>
  <si>
    <t>22001390</t>
  </si>
  <si>
    <t>22001326</t>
  </si>
  <si>
    <t>22000959</t>
  </si>
  <si>
    <t>22000694</t>
  </si>
  <si>
    <t>22000693</t>
  </si>
  <si>
    <t>22000150</t>
  </si>
  <si>
    <t>22000148</t>
  </si>
  <si>
    <t>22001389</t>
  </si>
  <si>
    <t>לא להשתמש שספק נסיעות (תחבורה/חניה) כללי שח</t>
  </si>
  <si>
    <t>22005598</t>
  </si>
  <si>
    <t>22001333</t>
  </si>
  <si>
    <t>22009627</t>
  </si>
  <si>
    <t>22009018</t>
  </si>
  <si>
    <t>22007308</t>
  </si>
  <si>
    <t>22007247</t>
  </si>
  <si>
    <t>22007174</t>
  </si>
  <si>
    <t>CC5930 2022-09</t>
  </si>
  <si>
    <t>22006319</t>
  </si>
  <si>
    <t>22005294</t>
  </si>
  <si>
    <t>22004763</t>
  </si>
  <si>
    <t>22004515</t>
  </si>
  <si>
    <t>סי טי איי גומובי</t>
  </si>
  <si>
    <t>530098סי טי איי</t>
  </si>
  <si>
    <t>22004266</t>
  </si>
  <si>
    <t>22004774</t>
  </si>
  <si>
    <t>22004767</t>
  </si>
  <si>
    <t>22004775</t>
  </si>
  <si>
    <t>22003704</t>
  </si>
  <si>
    <t>22003707</t>
  </si>
  <si>
    <t>6522620</t>
  </si>
  <si>
    <t>VI22001255</t>
  </si>
  <si>
    <t>22003292</t>
  </si>
  <si>
    <t>22003684</t>
  </si>
  <si>
    <t>22002545</t>
  </si>
  <si>
    <t>22003778</t>
  </si>
  <si>
    <t>22003777</t>
  </si>
  <si>
    <t>BT22000270</t>
  </si>
  <si>
    <t>22002575</t>
  </si>
  <si>
    <t>BT22000219</t>
  </si>
  <si>
    <t>22002441</t>
  </si>
  <si>
    <t>22003780</t>
  </si>
  <si>
    <t>22002798</t>
  </si>
  <si>
    <t>22001792</t>
  </si>
  <si>
    <t>10203</t>
  </si>
  <si>
    <t>CH22000002</t>
  </si>
  <si>
    <t>תשצ</t>
  </si>
  <si>
    <t>22001190</t>
  </si>
  <si>
    <t>BT22000133</t>
  </si>
  <si>
    <t>22001176</t>
  </si>
  <si>
    <t>10202</t>
  </si>
  <si>
    <t>CH22000003</t>
  </si>
  <si>
    <t>22001191</t>
  </si>
  <si>
    <t>22000958</t>
  </si>
  <si>
    <t>הוצאות לשלם משרד הכלכלה והתעשייה</t>
  </si>
  <si>
    <t>22007357</t>
  </si>
  <si>
    <t>הוצאות לשלם יורו</t>
  </si>
  <si>
    <t>22000233</t>
  </si>
  <si>
    <t>22000018</t>
  </si>
  <si>
    <t>22000003</t>
  </si>
  <si>
    <t>HKSI2200000011</t>
  </si>
  <si>
    <t>VI22000002</t>
  </si>
  <si>
    <t>22000002</t>
  </si>
  <si>
    <t>22009117</t>
  </si>
  <si>
    <t>IN224000801</t>
  </si>
  <si>
    <t>VI22002778</t>
  </si>
  <si>
    <t>22009106</t>
  </si>
  <si>
    <t>22009099</t>
  </si>
  <si>
    <t>INV-US-20029129</t>
  </si>
  <si>
    <t>VI22002770</t>
  </si>
  <si>
    <t>22009098</t>
  </si>
  <si>
    <t>01/201530</t>
  </si>
  <si>
    <t>VI22002702</t>
  </si>
  <si>
    <t>22008296</t>
  </si>
  <si>
    <t>90044</t>
  </si>
  <si>
    <t>VI22002749</t>
  </si>
  <si>
    <t>22009077</t>
  </si>
  <si>
    <t>231078</t>
  </si>
  <si>
    <t>VI22002757</t>
  </si>
  <si>
    <t>22009085</t>
  </si>
  <si>
    <t>22008148</t>
  </si>
  <si>
    <t>VI22002595</t>
  </si>
  <si>
    <t>22008123</t>
  </si>
  <si>
    <t>VI22002558</t>
  </si>
  <si>
    <t>22008072</t>
  </si>
  <si>
    <t>SGJCS025954</t>
  </si>
  <si>
    <t>VI22002600</t>
  </si>
  <si>
    <t>22008132</t>
  </si>
  <si>
    <t>22008142</t>
  </si>
  <si>
    <t>INV00539</t>
  </si>
  <si>
    <t>VI22002549</t>
  </si>
  <si>
    <t>22008063</t>
  </si>
  <si>
    <t>5052168369</t>
  </si>
  <si>
    <t>VI22002539</t>
  </si>
  <si>
    <t>22007941</t>
  </si>
  <si>
    <t>VI22003254</t>
  </si>
  <si>
    <t>22009582</t>
  </si>
  <si>
    <t>VI22003253</t>
  </si>
  <si>
    <t>22009581</t>
  </si>
  <si>
    <t>2304383</t>
  </si>
  <si>
    <t>VI22002741</t>
  </si>
  <si>
    <t>22008937</t>
  </si>
  <si>
    <t>22008136</t>
  </si>
  <si>
    <t>36227204</t>
  </si>
  <si>
    <t>VI22002593</t>
  </si>
  <si>
    <t>22008107</t>
  </si>
  <si>
    <t>30050027</t>
  </si>
  <si>
    <t>VI22002680</t>
  </si>
  <si>
    <t>22008242</t>
  </si>
  <si>
    <t>22008247</t>
  </si>
  <si>
    <t>22008102</t>
  </si>
  <si>
    <t>22008060</t>
  </si>
  <si>
    <t>22007559</t>
  </si>
  <si>
    <t>1183652</t>
  </si>
  <si>
    <t>VI22002659</t>
  </si>
  <si>
    <t>22008210</t>
  </si>
  <si>
    <t>VI22002614</t>
  </si>
  <si>
    <t>22008146</t>
  </si>
  <si>
    <t>VI22002594</t>
  </si>
  <si>
    <t>22008121</t>
  </si>
  <si>
    <t>VI22002547</t>
  </si>
  <si>
    <t>22008061</t>
  </si>
  <si>
    <t>36227178</t>
  </si>
  <si>
    <t>VI22002598</t>
  </si>
  <si>
    <t>22008130</t>
  </si>
  <si>
    <t>22007510</t>
  </si>
  <si>
    <t>INV4588</t>
  </si>
  <si>
    <t>VI22002556</t>
  </si>
  <si>
    <t>22008070</t>
  </si>
  <si>
    <t>INV4589</t>
  </si>
  <si>
    <t>VI22002555</t>
  </si>
  <si>
    <t>22008069</t>
  </si>
  <si>
    <t>INV4587</t>
  </si>
  <si>
    <t>VI22002557</t>
  </si>
  <si>
    <t>22008071</t>
  </si>
  <si>
    <t>22007168</t>
  </si>
  <si>
    <t>22007167</t>
  </si>
  <si>
    <t>22008097</t>
  </si>
  <si>
    <t>22008086</t>
  </si>
  <si>
    <t>CSP202301031V</t>
  </si>
  <si>
    <t>VI22002321</t>
  </si>
  <si>
    <t>22007060</t>
  </si>
  <si>
    <t>4287235</t>
  </si>
  <si>
    <t>VI22002478</t>
  </si>
  <si>
    <t>22007381</t>
  </si>
  <si>
    <t>4286637</t>
  </si>
  <si>
    <t>VI22002477</t>
  </si>
  <si>
    <t>22007380</t>
  </si>
  <si>
    <t>4286636</t>
  </si>
  <si>
    <t>VI22002476</t>
  </si>
  <si>
    <t>22007379</t>
  </si>
  <si>
    <t>VI22002449</t>
  </si>
  <si>
    <t>22007298</t>
  </si>
  <si>
    <t>VI22002306</t>
  </si>
  <si>
    <t>22006935</t>
  </si>
  <si>
    <t>22006392</t>
  </si>
  <si>
    <t>22006362</t>
  </si>
  <si>
    <t>22007096</t>
  </si>
  <si>
    <t>22006934</t>
  </si>
  <si>
    <t>VI22002304</t>
  </si>
  <si>
    <t>22006918</t>
  </si>
  <si>
    <t>22006410</t>
  </si>
  <si>
    <t>VI22002154</t>
  </si>
  <si>
    <t>22006359</t>
  </si>
  <si>
    <t>22006377</t>
  </si>
  <si>
    <t>30049589</t>
  </si>
  <si>
    <t>VI22002296</t>
  </si>
  <si>
    <t>22006910</t>
  </si>
  <si>
    <t>22006445</t>
  </si>
  <si>
    <t>7234</t>
  </si>
  <si>
    <t>VI22002337</t>
  </si>
  <si>
    <t>22007095</t>
  </si>
  <si>
    <t>22007058</t>
  </si>
  <si>
    <t>22006911</t>
  </si>
  <si>
    <t>VI22002130</t>
  </si>
  <si>
    <t>22006185</t>
  </si>
  <si>
    <t>22006440</t>
  </si>
  <si>
    <t>22006406</t>
  </si>
  <si>
    <t>22006454</t>
  </si>
  <si>
    <t>22006150</t>
  </si>
  <si>
    <t>22006390</t>
  </si>
  <si>
    <t>22006141</t>
  </si>
  <si>
    <t>22005783</t>
  </si>
  <si>
    <t>22006453</t>
  </si>
  <si>
    <t>22005568</t>
  </si>
  <si>
    <t>22005567</t>
  </si>
  <si>
    <t>22006137</t>
  </si>
  <si>
    <t>VV2020004538</t>
  </si>
  <si>
    <t>VI22002250</t>
  </si>
  <si>
    <t>22006852</t>
  </si>
  <si>
    <t>VI22002249</t>
  </si>
  <si>
    <t>22006851</t>
  </si>
  <si>
    <t>22006446</t>
  </si>
  <si>
    <t>A1EE9AD9-0001</t>
  </si>
  <si>
    <t>VI22002006</t>
  </si>
  <si>
    <t>22005559</t>
  </si>
  <si>
    <t>22005472</t>
  </si>
  <si>
    <t>22005431</t>
  </si>
  <si>
    <t>VI22001932</t>
  </si>
  <si>
    <t>22005430</t>
  </si>
  <si>
    <t>22005566</t>
  </si>
  <si>
    <t>22005498</t>
  </si>
  <si>
    <t>22005327</t>
  </si>
  <si>
    <t>22005320</t>
  </si>
  <si>
    <t>22005357</t>
  </si>
  <si>
    <t>22004577</t>
  </si>
  <si>
    <t>22005350</t>
  </si>
  <si>
    <t>22005349</t>
  </si>
  <si>
    <t>22005348</t>
  </si>
  <si>
    <t>22005347</t>
  </si>
  <si>
    <t>22005346</t>
  </si>
  <si>
    <t>VI22001874</t>
  </si>
  <si>
    <t>22005317</t>
  </si>
  <si>
    <t>VV2020004525</t>
  </si>
  <si>
    <t>VI22001813</t>
  </si>
  <si>
    <t>22004758</t>
  </si>
  <si>
    <t>VI22001577</t>
  </si>
  <si>
    <t>22004409</t>
  </si>
  <si>
    <t>36226814</t>
  </si>
  <si>
    <t>VI22001852</t>
  </si>
  <si>
    <t>22005246</t>
  </si>
  <si>
    <t>VI22001814</t>
  </si>
  <si>
    <t>22004759</t>
  </si>
  <si>
    <t>VI22001564</t>
  </si>
  <si>
    <t>22004396</t>
  </si>
  <si>
    <t>22004149</t>
  </si>
  <si>
    <t>22004410</t>
  </si>
  <si>
    <t>22004222</t>
  </si>
  <si>
    <t>22004459</t>
  </si>
  <si>
    <t>22005332</t>
  </si>
  <si>
    <t>VI22001812</t>
  </si>
  <si>
    <t>22004757</t>
  </si>
  <si>
    <t>22004200</t>
  </si>
  <si>
    <t>22003483</t>
  </si>
  <si>
    <t>22003187</t>
  </si>
  <si>
    <t>22003197</t>
  </si>
  <si>
    <t>22003196</t>
  </si>
  <si>
    <t>22003195</t>
  </si>
  <si>
    <t>22003194</t>
  </si>
  <si>
    <t>22003188</t>
  </si>
  <si>
    <t>22003181</t>
  </si>
  <si>
    <t>22003180</t>
  </si>
  <si>
    <t>22003213</t>
  </si>
  <si>
    <t>22003051</t>
  </si>
  <si>
    <t>36226642</t>
  </si>
  <si>
    <t>VI22001347</t>
  </si>
  <si>
    <t>22003482</t>
  </si>
  <si>
    <t>22003311</t>
  </si>
  <si>
    <t>VI22001051</t>
  </si>
  <si>
    <t>22003083</t>
  </si>
  <si>
    <t>VI22000887</t>
  </si>
  <si>
    <t>22002565</t>
  </si>
  <si>
    <t>22003337</t>
  </si>
  <si>
    <t>22003212</t>
  </si>
  <si>
    <t>22003124</t>
  </si>
  <si>
    <t>22003484</t>
  </si>
  <si>
    <t>22002598</t>
  </si>
  <si>
    <t>22002592</t>
  </si>
  <si>
    <t>22003503</t>
  </si>
  <si>
    <t>22002564</t>
  </si>
  <si>
    <t>22003109</t>
  </si>
  <si>
    <t>22002630</t>
  </si>
  <si>
    <t>22002668</t>
  </si>
  <si>
    <t>22002633</t>
  </si>
  <si>
    <t>22002606</t>
  </si>
  <si>
    <t>22002571</t>
  </si>
  <si>
    <t>22002075</t>
  </si>
  <si>
    <t>22002069</t>
  </si>
  <si>
    <t>22002049</t>
  </si>
  <si>
    <t>22002086</t>
  </si>
  <si>
    <t>22002085</t>
  </si>
  <si>
    <t>VI22000883</t>
  </si>
  <si>
    <t>22002402</t>
  </si>
  <si>
    <t>22002179</t>
  </si>
  <si>
    <t>22003309</t>
  </si>
  <si>
    <t>VI22001052</t>
  </si>
  <si>
    <t>22003089</t>
  </si>
  <si>
    <t>VI22000859</t>
  </si>
  <si>
    <t>22002228</t>
  </si>
  <si>
    <t>22002172</t>
  </si>
  <si>
    <t>22002285</t>
  </si>
  <si>
    <t>22002110</t>
  </si>
  <si>
    <t>22002089</t>
  </si>
  <si>
    <t>22001438</t>
  </si>
  <si>
    <t>22001124</t>
  </si>
  <si>
    <t>22001309</t>
  </si>
  <si>
    <t>22001147</t>
  </si>
  <si>
    <t>22001100</t>
  </si>
  <si>
    <t>22001064</t>
  </si>
  <si>
    <t>22000845</t>
  </si>
  <si>
    <t>22000843</t>
  </si>
  <si>
    <t>22000844</t>
  </si>
  <si>
    <t>22000712</t>
  </si>
  <si>
    <t>22000835</t>
  </si>
  <si>
    <t>22000236</t>
  </si>
  <si>
    <t>22000232</t>
  </si>
  <si>
    <t>22000237</t>
  </si>
  <si>
    <t>22000172</t>
  </si>
  <si>
    <t>22000201</t>
  </si>
  <si>
    <t>22000168</t>
  </si>
  <si>
    <t>22000281</t>
  </si>
  <si>
    <t>22000597</t>
  </si>
  <si>
    <t>22000278</t>
  </si>
  <si>
    <t>22009846</t>
  </si>
  <si>
    <t>22000200</t>
  </si>
  <si>
    <t>22000199</t>
  </si>
  <si>
    <t>90363</t>
  </si>
  <si>
    <t>22009046</t>
  </si>
  <si>
    <t>22008110</t>
  </si>
  <si>
    <t>22006470</t>
  </si>
  <si>
    <t>VI22002146</t>
  </si>
  <si>
    <t>22006350</t>
  </si>
  <si>
    <t>VI22002145</t>
  </si>
  <si>
    <t>22006349</t>
  </si>
  <si>
    <t>22005629</t>
  </si>
  <si>
    <t>60292</t>
  </si>
  <si>
    <t>VI22000925</t>
  </si>
  <si>
    <t>22002608</t>
  </si>
  <si>
    <t>40037</t>
  </si>
  <si>
    <t>VI22000742</t>
  </si>
  <si>
    <t>22002111</t>
  </si>
  <si>
    <t>80207</t>
  </si>
  <si>
    <t>VI22000881</t>
  </si>
  <si>
    <t>22002290</t>
  </si>
  <si>
    <t>IN224000126</t>
  </si>
  <si>
    <t>VI22000704</t>
  </si>
  <si>
    <t>22002073</t>
  </si>
  <si>
    <t>60278</t>
  </si>
  <si>
    <t>VI22000634</t>
  </si>
  <si>
    <t>22001439</t>
  </si>
  <si>
    <t>80181</t>
  </si>
  <si>
    <t>VI22000605</t>
  </si>
  <si>
    <t>22001346</t>
  </si>
  <si>
    <t>SI226000093</t>
  </si>
  <si>
    <t>VI22000602</t>
  </si>
  <si>
    <t>22001343</t>
  </si>
  <si>
    <t>73039</t>
  </si>
  <si>
    <t>VI22000454</t>
  </si>
  <si>
    <t>22001036</t>
  </si>
  <si>
    <t>60270</t>
  </si>
  <si>
    <t>VI22000518</t>
  </si>
  <si>
    <t>22001121</t>
  </si>
  <si>
    <t>80177</t>
  </si>
  <si>
    <t>VI22000506</t>
  </si>
  <si>
    <t>22001109</t>
  </si>
  <si>
    <t>VI22000601</t>
  </si>
  <si>
    <t>22001325</t>
  </si>
  <si>
    <t>VI22000536</t>
  </si>
  <si>
    <t>22001139</t>
  </si>
  <si>
    <t>VI22000535</t>
  </si>
  <si>
    <t>22001138</t>
  </si>
  <si>
    <t>VI22000534</t>
  </si>
  <si>
    <t>22001137</t>
  </si>
  <si>
    <t>SI226000055</t>
  </si>
  <si>
    <t>VI22000429</t>
  </si>
  <si>
    <t>22000972</t>
  </si>
  <si>
    <t>60321</t>
  </si>
  <si>
    <t>VI22000381</t>
  </si>
  <si>
    <t>22000891</t>
  </si>
  <si>
    <t>48119</t>
  </si>
  <si>
    <t>22000964</t>
  </si>
  <si>
    <t>72988</t>
  </si>
  <si>
    <t>VI22000234</t>
  </si>
  <si>
    <t>22000743</t>
  </si>
  <si>
    <t>SI226000040</t>
  </si>
  <si>
    <t>VI22000155</t>
  </si>
  <si>
    <t>22000323</t>
  </si>
  <si>
    <t>105</t>
  </si>
  <si>
    <t>VI22000293</t>
  </si>
  <si>
    <t>22000802</t>
  </si>
  <si>
    <t>80165</t>
  </si>
  <si>
    <t>VI22000295</t>
  </si>
  <si>
    <t>22000804</t>
  </si>
  <si>
    <t>SI216000354</t>
  </si>
  <si>
    <t>VI21002411</t>
  </si>
  <si>
    <t>22000325</t>
  </si>
  <si>
    <t>12681</t>
  </si>
  <si>
    <t>VI22000070</t>
  </si>
  <si>
    <t>22000234</t>
  </si>
  <si>
    <t>22000704</t>
  </si>
  <si>
    <t>314990</t>
  </si>
  <si>
    <t>VI22000034</t>
  </si>
  <si>
    <t>22000192</t>
  </si>
  <si>
    <t>72943</t>
  </si>
  <si>
    <t>VI22000042</t>
  </si>
  <si>
    <t>22000203</t>
  </si>
  <si>
    <t>VI22000073</t>
  </si>
  <si>
    <t>22000238</t>
  </si>
  <si>
    <t>340021230</t>
  </si>
  <si>
    <t>VI22000086</t>
  </si>
  <si>
    <t>22000252</t>
  </si>
  <si>
    <t>2022-400070916</t>
  </si>
  <si>
    <t>VI22000035</t>
  </si>
  <si>
    <t>22000193</t>
  </si>
  <si>
    <t>7604890122</t>
  </si>
  <si>
    <t>VI22000077</t>
  </si>
  <si>
    <t>22000242</t>
  </si>
  <si>
    <t>50074</t>
  </si>
  <si>
    <t>VI22000008</t>
  </si>
  <si>
    <t>22000019</t>
  </si>
  <si>
    <t>80147</t>
  </si>
  <si>
    <t>VI22000009</t>
  </si>
  <si>
    <t>22000020</t>
  </si>
  <si>
    <t>99</t>
  </si>
  <si>
    <t>VI22000001</t>
  </si>
  <si>
    <t>22000001</t>
  </si>
  <si>
    <t>EUINIL22-37456</t>
  </si>
  <si>
    <t>VI22000006</t>
  </si>
  <si>
    <t>22000007</t>
  </si>
  <si>
    <t>36349</t>
  </si>
  <si>
    <t>VI22000004</t>
  </si>
  <si>
    <t>22000005</t>
  </si>
  <si>
    <t>01/000134</t>
  </si>
  <si>
    <t>VI22000005</t>
  </si>
  <si>
    <t>22000006</t>
  </si>
  <si>
    <t>8003509504</t>
  </si>
  <si>
    <t>VI21002401</t>
  </si>
  <si>
    <t>22000231</t>
  </si>
  <si>
    <t>2021-411813873</t>
  </si>
  <si>
    <t>VI21002398</t>
  </si>
  <si>
    <t>22000194</t>
  </si>
  <si>
    <t>כפיים שיווק וקידום מכירות בע"מ</t>
  </si>
  <si>
    <t>SIGDS220468</t>
  </si>
  <si>
    <t>VI22002758</t>
  </si>
  <si>
    <t>22009086</t>
  </si>
  <si>
    <t>S220453</t>
  </si>
  <si>
    <t>VI22002764</t>
  </si>
  <si>
    <t>22009092</t>
  </si>
  <si>
    <t>22008432</t>
  </si>
  <si>
    <t>וי.אף ישראל בעיימ TNF חשמונאים ת"א</t>
  </si>
  <si>
    <t>22009019</t>
  </si>
  <si>
    <t>CC 5930 2022-11</t>
  </si>
  <si>
    <t>22008262</t>
  </si>
  <si>
    <t>פרובוקטוריה בע"מ  SUPREME ROOM</t>
  </si>
  <si>
    <t>1824</t>
  </si>
  <si>
    <t>BT22000771</t>
  </si>
  <si>
    <t>22008817</t>
  </si>
  <si>
    <t>פנטרה אבטחת מידע בע"מ Pentera Security LTD</t>
  </si>
  <si>
    <t>91362</t>
  </si>
  <si>
    <t>BT22000766</t>
  </si>
  <si>
    <t>22008812</t>
  </si>
  <si>
    <t>קרי אונליין סייה נדב</t>
  </si>
  <si>
    <t>51115</t>
  </si>
  <si>
    <t>BT22000772</t>
  </si>
  <si>
    <t>22008818</t>
  </si>
  <si>
    <t>CC 1243 2022-12</t>
  </si>
  <si>
    <t>22009038</t>
  </si>
  <si>
    <t>22008259</t>
  </si>
  <si>
    <t>אייקון שיווק ופרסום בעמ</t>
  </si>
  <si>
    <t>26790</t>
  </si>
  <si>
    <t>BT22000765</t>
  </si>
  <si>
    <t>22008811</t>
  </si>
  <si>
    <t>זיו  את האפט ייעוץ וניהול בעמ BDO</t>
  </si>
  <si>
    <t>1235</t>
  </si>
  <si>
    <t>BT22000757</t>
  </si>
  <si>
    <t>22008803</t>
  </si>
  <si>
    <t>73572</t>
  </si>
  <si>
    <t>BT22000756</t>
  </si>
  <si>
    <t>22008802</t>
  </si>
  <si>
    <t>T-MOBILE HOTSPOT GMBH</t>
  </si>
  <si>
    <t>QUADRANT</t>
  </si>
  <si>
    <t>58076</t>
  </si>
  <si>
    <t>BT22000811</t>
  </si>
  <si>
    <t>22009009</t>
  </si>
  <si>
    <t>ארמיס סקיוריטי בעמ</t>
  </si>
  <si>
    <t>65806</t>
  </si>
  <si>
    <t>BT22000754</t>
  </si>
  <si>
    <t>22008800</t>
  </si>
  <si>
    <t>75197</t>
  </si>
  <si>
    <t>BT22000731</t>
  </si>
  <si>
    <t>22008771</t>
  </si>
  <si>
    <t>INVIL164</t>
  </si>
  <si>
    <t>VI22002535</t>
  </si>
  <si>
    <t>22007560</t>
  </si>
  <si>
    <t>רותי אדלשטיין   רות אריאל אדלשטיין</t>
  </si>
  <si>
    <t>79673</t>
  </si>
  <si>
    <t>BT22000769</t>
  </si>
  <si>
    <t>22008815</t>
  </si>
  <si>
    <t>99128000</t>
  </si>
  <si>
    <t>22008873</t>
  </si>
  <si>
    <t>15835</t>
  </si>
  <si>
    <t>BT22000741</t>
  </si>
  <si>
    <t>22008787</t>
  </si>
  <si>
    <t>58161</t>
  </si>
  <si>
    <t>BT22000785</t>
  </si>
  <si>
    <t>22008845</t>
  </si>
  <si>
    <t>56370</t>
  </si>
  <si>
    <t>BT22000697</t>
  </si>
  <si>
    <t>22007947</t>
  </si>
  <si>
    <t>אי אן סטודיו בעמ</t>
  </si>
  <si>
    <t>70346</t>
  </si>
  <si>
    <t>VI22002731</t>
  </si>
  <si>
    <t>22008779</t>
  </si>
  <si>
    <t>73027</t>
  </si>
  <si>
    <t>BT22000755</t>
  </si>
  <si>
    <t>22008801</t>
  </si>
  <si>
    <t>HIEP HOI AN TOAN THONG TIN VIET NAM</t>
  </si>
  <si>
    <t>56286</t>
  </si>
  <si>
    <t>BT22000691</t>
  </si>
  <si>
    <t>22007933</t>
  </si>
  <si>
    <t>Exclusive Networks BeLux BVBA Belgium EUR</t>
  </si>
  <si>
    <t>58151</t>
  </si>
  <si>
    <t>BT22000803</t>
  </si>
  <si>
    <t>22008939</t>
  </si>
  <si>
    <t>55938</t>
  </si>
  <si>
    <t>BT22000700</t>
  </si>
  <si>
    <t>22007950</t>
  </si>
  <si>
    <t>Shemtovalona אלונה שם טוב</t>
  </si>
  <si>
    <t>15250</t>
  </si>
  <si>
    <t>BT22000644</t>
  </si>
  <si>
    <t>22007880</t>
  </si>
  <si>
    <t>ג'י אי ג'י אר בע"מ31/12/23</t>
  </si>
  <si>
    <t>71940</t>
  </si>
  <si>
    <t>BT22000809</t>
  </si>
  <si>
    <t>22008996</t>
  </si>
  <si>
    <t>72355</t>
  </si>
  <si>
    <t>BT22000734</t>
  </si>
  <si>
    <t>22008774</t>
  </si>
  <si>
    <t>15642</t>
  </si>
  <si>
    <t>BT22000645</t>
  </si>
  <si>
    <t>22007881</t>
  </si>
  <si>
    <t>Exclusive Networks BV Netherlands</t>
  </si>
  <si>
    <t>56366</t>
  </si>
  <si>
    <t>BT22000705</t>
  </si>
  <si>
    <t>22007956</t>
  </si>
  <si>
    <t>LinkedIn Corporation</t>
  </si>
  <si>
    <t>56229</t>
  </si>
  <si>
    <t>BT22000722</t>
  </si>
  <si>
    <t>22007998</t>
  </si>
  <si>
    <t>DealHub.io דילהאב בעמ</t>
  </si>
  <si>
    <t>57074</t>
  </si>
  <si>
    <t>BT22000781</t>
  </si>
  <si>
    <t>22008841</t>
  </si>
  <si>
    <t>56224</t>
  </si>
  <si>
    <t>BT22000723</t>
  </si>
  <si>
    <t>22008001</t>
  </si>
  <si>
    <t>רי דיזיין א.ס. 2% בע"מ</t>
  </si>
  <si>
    <t>31066</t>
  </si>
  <si>
    <t>BT22000657</t>
  </si>
  <si>
    <t>22007894</t>
  </si>
  <si>
    <t>01/100041</t>
  </si>
  <si>
    <t>VI22002374</t>
  </si>
  <si>
    <t>22007192</t>
  </si>
  <si>
    <t>22007154</t>
  </si>
  <si>
    <t>האחים</t>
  </si>
  <si>
    <t>CC 6892 2022-10</t>
  </si>
  <si>
    <t>22007303</t>
  </si>
  <si>
    <t>22007302</t>
  </si>
  <si>
    <t>22007142</t>
  </si>
  <si>
    <t>23851</t>
  </si>
  <si>
    <t>BT22000749</t>
  </si>
  <si>
    <t>22008795</t>
  </si>
  <si>
    <t>33280</t>
  </si>
  <si>
    <t>BT22000665</t>
  </si>
  <si>
    <t>22007902</t>
  </si>
  <si>
    <t>DLS Printing (Pty) Ltd</t>
  </si>
  <si>
    <t>56350</t>
  </si>
  <si>
    <t>BT22000694</t>
  </si>
  <si>
    <t>22007938</t>
  </si>
  <si>
    <t>ESCOM MAV PTE LTD</t>
  </si>
  <si>
    <t>56165</t>
  </si>
  <si>
    <t>BT22000685</t>
  </si>
  <si>
    <t>22007926</t>
  </si>
  <si>
    <t>Suncloud Technology Inc</t>
  </si>
  <si>
    <t>54945</t>
  </si>
  <si>
    <t>BT22000674</t>
  </si>
  <si>
    <t>22007911</t>
  </si>
  <si>
    <t>מנעולן עם ווספה שחר גוטמן</t>
  </si>
  <si>
    <t>BT22000631</t>
  </si>
  <si>
    <t>22007867</t>
  </si>
  <si>
    <t>Makeda Communications Alice Marketing CC</t>
  </si>
  <si>
    <t>56351</t>
  </si>
  <si>
    <t>BT22000725</t>
  </si>
  <si>
    <t>22008003</t>
  </si>
  <si>
    <t>פרונטאג בעמ</t>
  </si>
  <si>
    <t>25154</t>
  </si>
  <si>
    <t>BT22000752</t>
  </si>
  <si>
    <t>22008798</t>
  </si>
  <si>
    <t>31665</t>
  </si>
  <si>
    <t>BT22000649</t>
  </si>
  <si>
    <t>22007886</t>
  </si>
  <si>
    <t>CEIS</t>
  </si>
  <si>
    <t>56830</t>
  </si>
  <si>
    <t>BT22000802</t>
  </si>
  <si>
    <t>22008938</t>
  </si>
  <si>
    <t>ITIFORUMS</t>
  </si>
  <si>
    <t>56371</t>
  </si>
  <si>
    <t>BT22000706</t>
  </si>
  <si>
    <t>22007957</t>
  </si>
  <si>
    <t>8607</t>
  </si>
  <si>
    <t>BT22000630</t>
  </si>
  <si>
    <t>22007866</t>
  </si>
  <si>
    <t>ניצן קרוקר</t>
  </si>
  <si>
    <t>BT22000642</t>
  </si>
  <si>
    <t>22007878</t>
  </si>
  <si>
    <t>צוז יור קוקיז Choose Your Cookies משה מוגרבי</t>
  </si>
  <si>
    <t>טים 8 לאבס בע"מ  בבנק Team8 Labs Ltd</t>
  </si>
  <si>
    <t>94431</t>
  </si>
  <si>
    <t>BT22000627</t>
  </si>
  <si>
    <t>22007104</t>
  </si>
  <si>
    <t>77280</t>
  </si>
  <si>
    <t>BT22000733</t>
  </si>
  <si>
    <t>22008773</t>
  </si>
  <si>
    <t>עזריאלי פוינט בע"מ -לאבס תל אביב</t>
  </si>
  <si>
    <t>44991</t>
  </si>
  <si>
    <t>BT22000628</t>
  </si>
  <si>
    <t>22007106</t>
  </si>
  <si>
    <t>Henderson Scott Limited</t>
  </si>
  <si>
    <t>54949</t>
  </si>
  <si>
    <t>BT22000698</t>
  </si>
  <si>
    <t>22007948</t>
  </si>
  <si>
    <t>22008221</t>
  </si>
  <si>
    <t>53869</t>
  </si>
  <si>
    <t>BT22000588</t>
  </si>
  <si>
    <t>22007011</t>
  </si>
  <si>
    <t>22006328</t>
  </si>
  <si>
    <t>22008269</t>
  </si>
  <si>
    <t>22007152</t>
  </si>
  <si>
    <t>CC 1243 2022-09</t>
  </si>
  <si>
    <t>22006326</t>
  </si>
  <si>
    <t>CC 5930 2022-10</t>
  </si>
  <si>
    <t>22007138</t>
  </si>
  <si>
    <t>CC 5930 2022-09</t>
  </si>
  <si>
    <t>22006331</t>
  </si>
  <si>
    <t>22009016</t>
  </si>
  <si>
    <t>22008216</t>
  </si>
  <si>
    <t>22007130</t>
  </si>
  <si>
    <t>Kingsmen Exhibits Pte Ltd</t>
  </si>
  <si>
    <t>53482</t>
  </si>
  <si>
    <t>BT22000571</t>
  </si>
  <si>
    <t>22006990</t>
  </si>
  <si>
    <t>40177</t>
  </si>
  <si>
    <t>BT22000660</t>
  </si>
  <si>
    <t>22007897</t>
  </si>
  <si>
    <t>RTFM Please Ltd.</t>
  </si>
  <si>
    <t>31112</t>
  </si>
  <si>
    <t>BT22000621</t>
  </si>
  <si>
    <t>22007098</t>
  </si>
  <si>
    <t>משרד הכלכלה והתעשייה</t>
  </si>
  <si>
    <t>CH22000004</t>
  </si>
  <si>
    <t>22007114</t>
  </si>
  <si>
    <t>Euroforum Deutschland GmbH</t>
  </si>
  <si>
    <t>53498</t>
  </si>
  <si>
    <t>BT22000564</t>
  </si>
  <si>
    <t>22006976</t>
  </si>
  <si>
    <t>דנגוט</t>
  </si>
  <si>
    <t>41811</t>
  </si>
  <si>
    <t>BT22000669</t>
  </si>
  <si>
    <t>22007906</t>
  </si>
  <si>
    <t>SECURE FUTURE</t>
  </si>
  <si>
    <t>32099</t>
  </si>
  <si>
    <t>54302</t>
  </si>
  <si>
    <t>BT22000591</t>
  </si>
  <si>
    <t>22007014</t>
  </si>
  <si>
    <t>CIO 16 Association</t>
  </si>
  <si>
    <t>53484</t>
  </si>
  <si>
    <t>BT22000583</t>
  </si>
  <si>
    <t>22007006</t>
  </si>
  <si>
    <t>Valerie Tremblay</t>
  </si>
  <si>
    <t>54300</t>
  </si>
  <si>
    <t>BT22000590</t>
  </si>
  <si>
    <t>22007013</t>
  </si>
  <si>
    <t>לה נוטה בע"מ</t>
  </si>
  <si>
    <t>26054</t>
  </si>
  <si>
    <t>BT22000612</t>
  </si>
  <si>
    <t>22007084</t>
  </si>
  <si>
    <t>22007134</t>
  </si>
  <si>
    <t>דן אנד ברדסטריט ( ישראל )</t>
  </si>
  <si>
    <t>28467</t>
  </si>
  <si>
    <t>BT22000599</t>
  </si>
  <si>
    <t>22007056</t>
  </si>
  <si>
    <t>שחר שפיגלמן יוגה</t>
  </si>
  <si>
    <t>24962</t>
  </si>
  <si>
    <t>BT22000595</t>
  </si>
  <si>
    <t>22007050</t>
  </si>
  <si>
    <t>AMARJIT &amp; SONS COACH SERVICES (PTE LTD)</t>
  </si>
  <si>
    <t>54951</t>
  </si>
  <si>
    <t>BT22000716</t>
  </si>
  <si>
    <t>22007970</t>
  </si>
  <si>
    <t>53485</t>
  </si>
  <si>
    <t>22006995</t>
  </si>
  <si>
    <t>22006994</t>
  </si>
  <si>
    <t>CLIMBMAX PTE LTD</t>
  </si>
  <si>
    <t>53422</t>
  </si>
  <si>
    <t>BT22000570</t>
  </si>
  <si>
    <t>22006989</t>
  </si>
  <si>
    <t>א.ס ספייס אופיס בע"מ</t>
  </si>
  <si>
    <t>68442</t>
  </si>
  <si>
    <t>BT22000524</t>
  </si>
  <si>
    <t>22006220</t>
  </si>
  <si>
    <t>22009679</t>
  </si>
  <si>
    <t>22009037</t>
  </si>
  <si>
    <t>22006325</t>
  </si>
  <si>
    <t>22006336</t>
  </si>
  <si>
    <t>22006335</t>
  </si>
  <si>
    <t>22006334</t>
  </si>
  <si>
    <t>22006333</t>
  </si>
  <si>
    <t>22006322</t>
  </si>
  <si>
    <t>Write the Docs Prague</t>
  </si>
  <si>
    <t>נויה אלטסר יוגה- אין א.נ.מס</t>
  </si>
  <si>
    <t>31059</t>
  </si>
  <si>
    <t>BT22000516</t>
  </si>
  <si>
    <t>22006212</t>
  </si>
  <si>
    <t>טופ רמדור מערכות ומחשבים 1990 ) בעמ</t>
  </si>
  <si>
    <t>33611</t>
  </si>
  <si>
    <t>BT22000666</t>
  </si>
  <si>
    <t>22007903</t>
  </si>
  <si>
    <t>75743</t>
  </si>
  <si>
    <t>BT22000640</t>
  </si>
  <si>
    <t>22007876</t>
  </si>
  <si>
    <t>55090</t>
  </si>
  <si>
    <t>BT22000683</t>
  </si>
  <si>
    <t>22007923</t>
  </si>
  <si>
    <t>58245</t>
  </si>
  <si>
    <t>BT22000800</t>
  </si>
  <si>
    <t>22008934</t>
  </si>
  <si>
    <t>22007133</t>
  </si>
  <si>
    <t>52212</t>
  </si>
  <si>
    <t>BT22000544</t>
  </si>
  <si>
    <t>22006285</t>
  </si>
  <si>
    <t>58077</t>
  </si>
  <si>
    <t>BT22000783</t>
  </si>
  <si>
    <t>22008843</t>
  </si>
  <si>
    <t>56352</t>
  </si>
  <si>
    <t>BT22000695</t>
  </si>
  <si>
    <t>22007939</t>
  </si>
  <si>
    <t>52071</t>
  </si>
  <si>
    <t>BT22000531</t>
  </si>
  <si>
    <t>22006240</t>
  </si>
  <si>
    <t>LifeLabs Learning</t>
  </si>
  <si>
    <t>53424</t>
  </si>
  <si>
    <t>BT22000578</t>
  </si>
  <si>
    <t>22007001</t>
  </si>
  <si>
    <t>CC 1943 2022-06</t>
  </si>
  <si>
    <t>22009698</t>
  </si>
  <si>
    <t>22009697</t>
  </si>
  <si>
    <t>CC 1943 2022-03</t>
  </si>
  <si>
    <t>22009696</t>
  </si>
  <si>
    <t>22005400</t>
  </si>
  <si>
    <t>דפוס בארי PIX</t>
  </si>
  <si>
    <t>קרן אזולאי  KarenAzulai</t>
  </si>
  <si>
    <t>יוסי אש</t>
  </si>
  <si>
    <t>28276</t>
  </si>
  <si>
    <t>BT22000523</t>
  </si>
  <si>
    <t>22006219</t>
  </si>
  <si>
    <t>פרגיס ונסה יוגה 3% Vanessa Figis</t>
  </si>
  <si>
    <t>89095</t>
  </si>
  <si>
    <t>BT22000522</t>
  </si>
  <si>
    <t>22006218</t>
  </si>
  <si>
    <t>miro RealtimeBoard Inc.</t>
  </si>
  <si>
    <t>22005301</t>
  </si>
  <si>
    <t>CC 5930 2022-07</t>
  </si>
  <si>
    <t>22006342</t>
  </si>
  <si>
    <t>22006341</t>
  </si>
  <si>
    <t>22006340</t>
  </si>
  <si>
    <t>CCFI Chamber of Commerce France Israel</t>
  </si>
  <si>
    <t>BT22000480</t>
  </si>
  <si>
    <t>22005245</t>
  </si>
  <si>
    <t>22007135</t>
  </si>
  <si>
    <t>52310</t>
  </si>
  <si>
    <t>BT22000551</t>
  </si>
  <si>
    <t>22006298</t>
  </si>
  <si>
    <t>שבלת ושות 30/09/2023 עורכי דין</t>
  </si>
  <si>
    <t>BT22000450</t>
  </si>
  <si>
    <t>22004824</t>
  </si>
  <si>
    <t>Exhibit Systems Pty Ltd</t>
  </si>
  <si>
    <t>BT22000477</t>
  </si>
  <si>
    <t>22005211</t>
  </si>
  <si>
    <t>33912</t>
  </si>
  <si>
    <t>BT22000667</t>
  </si>
  <si>
    <t>22007904</t>
  </si>
  <si>
    <t>66846</t>
  </si>
  <si>
    <t>BT22000636</t>
  </si>
  <si>
    <t>22007872</t>
  </si>
  <si>
    <t>67061</t>
  </si>
  <si>
    <t>BT22000623</t>
  </si>
  <si>
    <t>22007100</t>
  </si>
  <si>
    <t>BT22000494</t>
  </si>
  <si>
    <t>22005370</t>
  </si>
  <si>
    <t>פרוטקט אופיריישן בע"מ</t>
  </si>
  <si>
    <t>BT22000438</t>
  </si>
  <si>
    <t>22004812</t>
  </si>
  <si>
    <t>Davy De Mits</t>
  </si>
  <si>
    <t>BT22000485</t>
  </si>
  <si>
    <t>22005254</t>
  </si>
  <si>
    <t>TEH Group Limited</t>
  </si>
  <si>
    <t>BT22000465</t>
  </si>
  <si>
    <t>22005169</t>
  </si>
  <si>
    <t>ויולט בהט מיכל בוגטוס ביטון</t>
  </si>
  <si>
    <t>BT22000439</t>
  </si>
  <si>
    <t>22004813</t>
  </si>
  <si>
    <t>יד הטובים 5% אבו שעבאן</t>
  </si>
  <si>
    <t>BT22000440</t>
  </si>
  <si>
    <t>22004814</t>
  </si>
  <si>
    <t>22004386</t>
  </si>
  <si>
    <t>אנקדוטס א.י בעמ</t>
  </si>
  <si>
    <t>BT22000418</t>
  </si>
  <si>
    <t>22004792</t>
  </si>
  <si>
    <t>C4Media Inc</t>
  </si>
  <si>
    <t>48659</t>
  </si>
  <si>
    <t>BT22000399</t>
  </si>
  <si>
    <t>22004295</t>
  </si>
  <si>
    <t>METATARGET LLC</t>
  </si>
  <si>
    <t>56832</t>
  </si>
  <si>
    <t>BT22000775</t>
  </si>
  <si>
    <t>22008823</t>
  </si>
  <si>
    <t>BT22000466</t>
  </si>
  <si>
    <t>22005170</t>
  </si>
  <si>
    <t>Credence Corporate Services Pte . Ltd.</t>
  </si>
  <si>
    <t>54947</t>
  </si>
  <si>
    <t>BT22000715</t>
  </si>
  <si>
    <t>22007969</t>
  </si>
  <si>
    <t>BT22000490</t>
  </si>
  <si>
    <t>22005264</t>
  </si>
  <si>
    <t>Xiameer Marketing Services</t>
  </si>
  <si>
    <t>BT22000464</t>
  </si>
  <si>
    <t>22005168</t>
  </si>
  <si>
    <t>דלישס אקספיריאנסס בע"מ</t>
  </si>
  <si>
    <t>BT22000443</t>
  </si>
  <si>
    <t>22004817</t>
  </si>
  <si>
    <t>ליד מנהיגות מחוץ לקופסא בע"מ</t>
  </si>
  <si>
    <t>BT22000426</t>
  </si>
  <si>
    <t>22004800</t>
  </si>
  <si>
    <t>מלונות פתאל בעמ</t>
  </si>
  <si>
    <t>BT22000417</t>
  </si>
  <si>
    <t>22004791</t>
  </si>
  <si>
    <t>בי.קול מיזוג אויר</t>
  </si>
  <si>
    <t>42071</t>
  </si>
  <si>
    <t>BT22000655</t>
  </si>
  <si>
    <t>22007892</t>
  </si>
  <si>
    <t>75966</t>
  </si>
  <si>
    <t>BT22000378</t>
  </si>
  <si>
    <t>22004250</t>
  </si>
  <si>
    <t>22006324</t>
  </si>
  <si>
    <t>BT22000492</t>
  </si>
  <si>
    <t>22005267</t>
  </si>
  <si>
    <t>The Switch Method</t>
  </si>
  <si>
    <t>54946</t>
  </si>
  <si>
    <t>BT22000710</t>
  </si>
  <si>
    <t>22007962</t>
  </si>
  <si>
    <t>BT22000479</t>
  </si>
  <si>
    <t>22005243</t>
  </si>
  <si>
    <t>MRK Technologies LTD</t>
  </si>
  <si>
    <t>BT22000452</t>
  </si>
  <si>
    <t>22005126</t>
  </si>
  <si>
    <t>פ. זינגר פרויקטים דיפ פלאן בעמ</t>
  </si>
  <si>
    <t>32250</t>
  </si>
  <si>
    <t>BT22000658</t>
  </si>
  <si>
    <t>22007895</t>
  </si>
  <si>
    <t>BT22000425</t>
  </si>
  <si>
    <t>22004799</t>
  </si>
  <si>
    <t>302740</t>
  </si>
  <si>
    <t>VI22001718</t>
  </si>
  <si>
    <t>22004595</t>
  </si>
  <si>
    <t>302698</t>
  </si>
  <si>
    <t>VI22001470</t>
  </si>
  <si>
    <t>22004163</t>
  </si>
  <si>
    <t>56831</t>
  </si>
  <si>
    <t>BT22000798</t>
  </si>
  <si>
    <t>22008932</t>
  </si>
  <si>
    <t>BT22000557</t>
  </si>
  <si>
    <t>22006969</t>
  </si>
  <si>
    <t>52312</t>
  </si>
  <si>
    <t>BT22000548</t>
  </si>
  <si>
    <t>22006290</t>
  </si>
  <si>
    <t>48654</t>
  </si>
  <si>
    <t>BT22000415</t>
  </si>
  <si>
    <t>22004352</t>
  </si>
  <si>
    <t>BT22000356</t>
  </si>
  <si>
    <t>22003672</t>
  </si>
  <si>
    <t>Cadim</t>
  </si>
  <si>
    <t>BT22000409</t>
  </si>
  <si>
    <t>22004338</t>
  </si>
  <si>
    <t>Cythera PTY LTD</t>
  </si>
  <si>
    <t>47093</t>
  </si>
  <si>
    <t>22003641</t>
  </si>
  <si>
    <t>JustCo (Australia Onshore) Pty Ltd.</t>
  </si>
  <si>
    <t>58663</t>
  </si>
  <si>
    <t>BT22000799</t>
  </si>
  <si>
    <t>22008933</t>
  </si>
  <si>
    <t>56258</t>
  </si>
  <si>
    <t>BT22000713</t>
  </si>
  <si>
    <t>22007965</t>
  </si>
  <si>
    <t>54391</t>
  </si>
  <si>
    <t>BT22000709</t>
  </si>
  <si>
    <t>22007961</t>
  </si>
  <si>
    <t>00048780</t>
  </si>
  <si>
    <t>BT22000413</t>
  </si>
  <si>
    <t>22004350</t>
  </si>
  <si>
    <t>22004363</t>
  </si>
  <si>
    <t>JustCo (Singapore) Pte. Ltd.</t>
  </si>
  <si>
    <t>58664</t>
  </si>
  <si>
    <t>BT22000795</t>
  </si>
  <si>
    <t>22008929</t>
  </si>
  <si>
    <t>56257</t>
  </si>
  <si>
    <t>BT22000726</t>
  </si>
  <si>
    <t>22008057</t>
  </si>
  <si>
    <t>54929</t>
  </si>
  <si>
    <t>BT22000714</t>
  </si>
  <si>
    <t>22007968</t>
  </si>
  <si>
    <t>52314</t>
  </si>
  <si>
    <t>BT22000553</t>
  </si>
  <si>
    <t>22006307</t>
  </si>
  <si>
    <t>BT22000491</t>
  </si>
  <si>
    <t>22005266</t>
  </si>
  <si>
    <t>BT22000412</t>
  </si>
  <si>
    <t>22004345</t>
  </si>
  <si>
    <t>47831</t>
  </si>
  <si>
    <t>BT22000411</t>
  </si>
  <si>
    <t>22004343</t>
  </si>
  <si>
    <t>Nextgen Ospace Pty Ltd</t>
  </si>
  <si>
    <t>48664</t>
  </si>
  <si>
    <t>BT22000396</t>
  </si>
  <si>
    <t>22004292</t>
  </si>
  <si>
    <t>GaggleAMP Inc</t>
  </si>
  <si>
    <t>BT22000530</t>
  </si>
  <si>
    <t>22006239</t>
  </si>
  <si>
    <t>48662</t>
  </si>
  <si>
    <t>BT22000398</t>
  </si>
  <si>
    <t>22004294</t>
  </si>
  <si>
    <t>DVS Solutions Ltd</t>
  </si>
  <si>
    <t>BT22000350</t>
  </si>
  <si>
    <t>22003661</t>
  </si>
  <si>
    <t>רופטופ פרטנרס בע”מ</t>
  </si>
  <si>
    <t>13727</t>
  </si>
  <si>
    <t>BT22000760</t>
  </si>
  <si>
    <t>22008806</t>
  </si>
  <si>
    <t>BT22000424</t>
  </si>
  <si>
    <t>22004798</t>
  </si>
  <si>
    <t>73890</t>
  </si>
  <si>
    <t>BT22000388</t>
  </si>
  <si>
    <t>22004275</t>
  </si>
  <si>
    <t>BT22000387</t>
  </si>
  <si>
    <t>22004274</t>
  </si>
  <si>
    <t>BT22000368</t>
  </si>
  <si>
    <t>22004240</t>
  </si>
  <si>
    <t>AMY HENSIEK</t>
  </si>
  <si>
    <t>58162</t>
  </si>
  <si>
    <t>BT22000786</t>
  </si>
  <si>
    <t>22008846</t>
  </si>
  <si>
    <t>56259</t>
  </si>
  <si>
    <t>BT22000689</t>
  </si>
  <si>
    <t>22007931</t>
  </si>
  <si>
    <t>54930</t>
  </si>
  <si>
    <t>BT22000672</t>
  </si>
  <si>
    <t>22007909</t>
  </si>
  <si>
    <t>BT22000577</t>
  </si>
  <si>
    <t>22006999</t>
  </si>
  <si>
    <t>52210</t>
  </si>
  <si>
    <t>BT22000534</t>
  </si>
  <si>
    <t>22006243</t>
  </si>
  <si>
    <t>50310</t>
  </si>
  <si>
    <t>22006253</t>
  </si>
  <si>
    <t>BT22000467</t>
  </si>
  <si>
    <t>22005171</t>
  </si>
  <si>
    <t>47838</t>
  </si>
  <si>
    <t>BT22000391</t>
  </si>
  <si>
    <t>22004287</t>
  </si>
  <si>
    <t>Wired Business Media Inc</t>
  </si>
  <si>
    <t>54973</t>
  </si>
  <si>
    <t>BT22000679</t>
  </si>
  <si>
    <t>22007916</t>
  </si>
  <si>
    <t>Situation Publishing Ltd Inc</t>
  </si>
  <si>
    <t>BT22000472</t>
  </si>
  <si>
    <t>22005176</t>
  </si>
  <si>
    <t>ORACLE CORPORATION UK LIMITED</t>
  </si>
  <si>
    <t>BT22000335</t>
  </si>
  <si>
    <t>22003633</t>
  </si>
  <si>
    <t>Global Asia Printings Pte Ltd</t>
  </si>
  <si>
    <t>54305</t>
  </si>
  <si>
    <t>BT22000573</t>
  </si>
  <si>
    <t>22006992</t>
  </si>
  <si>
    <t>52554</t>
  </si>
  <si>
    <t>BT22000555</t>
  </si>
  <si>
    <t>22006309</t>
  </si>
  <si>
    <t>BT22000358</t>
  </si>
  <si>
    <t>22003679</t>
  </si>
  <si>
    <t>מירי כוריאל</t>
  </si>
  <si>
    <t>11012</t>
  </si>
  <si>
    <t>BT22000737</t>
  </si>
  <si>
    <t>22008783</t>
  </si>
  <si>
    <t>37660</t>
  </si>
  <si>
    <t>BT22000729</t>
  </si>
  <si>
    <t>22008769</t>
  </si>
  <si>
    <t>25929</t>
  </si>
  <si>
    <t>BT22000610</t>
  </si>
  <si>
    <t>22007082</t>
  </si>
  <si>
    <t>31975</t>
  </si>
  <si>
    <t>BT22000505</t>
  </si>
  <si>
    <t>22006201</t>
  </si>
  <si>
    <t>יותם אפללו Oktopod</t>
  </si>
  <si>
    <t>BT22000303</t>
  </si>
  <si>
    <t>22003531</t>
  </si>
  <si>
    <t>22008218</t>
  </si>
  <si>
    <t>53524</t>
  </si>
  <si>
    <t>BT22000572</t>
  </si>
  <si>
    <t>22006991</t>
  </si>
  <si>
    <t>Harmoney Leads</t>
  </si>
  <si>
    <t>54948</t>
  </si>
  <si>
    <t>BT22000675</t>
  </si>
  <si>
    <t>22007912</t>
  </si>
  <si>
    <t>53499</t>
  </si>
  <si>
    <t>BT22000587</t>
  </si>
  <si>
    <t>22007010</t>
  </si>
  <si>
    <t>52213</t>
  </si>
  <si>
    <t>BT22000536</t>
  </si>
  <si>
    <t>22006245</t>
  </si>
  <si>
    <t>BT22000329</t>
  </si>
  <si>
    <t>22003627</t>
  </si>
  <si>
    <t>39381</t>
  </si>
  <si>
    <t>BT22000360</t>
  </si>
  <si>
    <t>22004232</t>
  </si>
  <si>
    <t>1695</t>
  </si>
  <si>
    <t>VI22001355</t>
  </si>
  <si>
    <t>22003490</t>
  </si>
  <si>
    <t>BT22000304</t>
  </si>
  <si>
    <t>22003532</t>
  </si>
  <si>
    <t>VI22001357</t>
  </si>
  <si>
    <t>22003492</t>
  </si>
  <si>
    <t>יקים אורקולי בע"מ</t>
  </si>
  <si>
    <t>32404</t>
  </si>
  <si>
    <t>BT22000518</t>
  </si>
  <si>
    <t>22006214</t>
  </si>
  <si>
    <t>המרכז לוויקבורד וסקי מים בישראל בע"מ</t>
  </si>
  <si>
    <t>60107</t>
  </si>
  <si>
    <t>BT22000366</t>
  </si>
  <si>
    <t>22004238</t>
  </si>
  <si>
    <t>BT22000275</t>
  </si>
  <si>
    <t>22003481</t>
  </si>
  <si>
    <t>G2.com, Inc</t>
  </si>
  <si>
    <t>48658</t>
  </si>
  <si>
    <t>BT22000400</t>
  </si>
  <si>
    <t>22004296</t>
  </si>
  <si>
    <t>שיר טנא Shirshasana Yoga TLV</t>
  </si>
  <si>
    <t>BT22000302</t>
  </si>
  <si>
    <t>22003530</t>
  </si>
  <si>
    <t>BT22000271</t>
  </si>
  <si>
    <t>22002576</t>
  </si>
  <si>
    <t>Kwik Kopy Printing Centre</t>
  </si>
  <si>
    <t>BT22000354</t>
  </si>
  <si>
    <t>22003670</t>
  </si>
  <si>
    <t>Calendly</t>
  </si>
  <si>
    <t>BT22000330</t>
  </si>
  <si>
    <t>22003628</t>
  </si>
  <si>
    <t>BT22000294</t>
  </si>
  <si>
    <t>22003522</t>
  </si>
  <si>
    <t>קונקטורס גיוס והשמה בע"מ</t>
  </si>
  <si>
    <t>AUSTRALIAN INFORMATION SECURITY ASSOCIATION Aisa</t>
  </si>
  <si>
    <t>BT22000352</t>
  </si>
  <si>
    <t>22003664</t>
  </si>
  <si>
    <t>BT22000273</t>
  </si>
  <si>
    <t>22002807</t>
  </si>
  <si>
    <t>BT22000353</t>
  </si>
  <si>
    <t>22003665</t>
  </si>
  <si>
    <t>22007141</t>
  </si>
  <si>
    <t>22004527</t>
  </si>
  <si>
    <t>22003720</t>
  </si>
  <si>
    <t>22002561</t>
  </si>
  <si>
    <t>22002560</t>
  </si>
  <si>
    <t>22002543</t>
  </si>
  <si>
    <t>TaskRay  BRACKET LABS</t>
  </si>
  <si>
    <t>BT22000331</t>
  </si>
  <si>
    <t>22003629</t>
  </si>
  <si>
    <t>BT22000324</t>
  </si>
  <si>
    <t>22003621</t>
  </si>
  <si>
    <t>יבמ גלובל סרוויס</t>
  </si>
  <si>
    <t>BT22000276</t>
  </si>
  <si>
    <t>22003504</t>
  </si>
  <si>
    <t>Exponet</t>
  </si>
  <si>
    <t>BT22000267</t>
  </si>
  <si>
    <t>22002532</t>
  </si>
  <si>
    <t>עמי"ט - עמותת יוצאי היחידה הטכנולוגית</t>
  </si>
  <si>
    <t>BT22000248</t>
  </si>
  <si>
    <t>22002470</t>
  </si>
  <si>
    <t>STRADA DEL VINO NOBILE DI MONTEPULCIANO E DEI SA</t>
  </si>
  <si>
    <t>22002515</t>
  </si>
  <si>
    <t>BT22000259</t>
  </si>
  <si>
    <t>22002513</t>
  </si>
  <si>
    <t>Kaliba Trust</t>
  </si>
  <si>
    <t>BT22000478</t>
  </si>
  <si>
    <t>22005212</t>
  </si>
  <si>
    <t>אביב זאבי חשמלאי מוסמך הנדימן</t>
  </si>
  <si>
    <t>17240</t>
  </si>
  <si>
    <t>BT22000744</t>
  </si>
  <si>
    <t>22008790</t>
  </si>
  <si>
    <t>42471</t>
  </si>
  <si>
    <t>BT22000670</t>
  </si>
  <si>
    <t>22007907</t>
  </si>
  <si>
    <t>43485</t>
  </si>
  <si>
    <t>BT22000626</t>
  </si>
  <si>
    <t>22007103</t>
  </si>
  <si>
    <t>BT22000242</t>
  </si>
  <si>
    <t>22002464</t>
  </si>
  <si>
    <t>קונספט פוד</t>
  </si>
  <si>
    <t>BT22000313</t>
  </si>
  <si>
    <t>22003541</t>
  </si>
  <si>
    <t>BT22000236</t>
  </si>
  <si>
    <t>22002458</t>
  </si>
  <si>
    <t>82055</t>
  </si>
  <si>
    <t>BT22000759</t>
  </si>
  <si>
    <t>22008805</t>
  </si>
  <si>
    <t>32372</t>
  </si>
  <si>
    <t>BT22000650</t>
  </si>
  <si>
    <t>22007887</t>
  </si>
  <si>
    <t>66104</t>
  </si>
  <si>
    <t>BT22000622</t>
  </si>
  <si>
    <t>22007099</t>
  </si>
  <si>
    <t>29166</t>
  </si>
  <si>
    <t>BT22000503</t>
  </si>
  <si>
    <t>22006199</t>
  </si>
  <si>
    <t>BT22000428</t>
  </si>
  <si>
    <t>22004802</t>
  </si>
  <si>
    <t>00038554</t>
  </si>
  <si>
    <t>BT22000359</t>
  </si>
  <si>
    <t>22004231</t>
  </si>
  <si>
    <t>BT22000289</t>
  </si>
  <si>
    <t>22003517</t>
  </si>
  <si>
    <t>Jarviss</t>
  </si>
  <si>
    <t>54971</t>
  </si>
  <si>
    <t>BT22000699</t>
  </si>
  <si>
    <t>22007949</t>
  </si>
  <si>
    <t>53497</t>
  </si>
  <si>
    <t>BT22000563</t>
  </si>
  <si>
    <t>22006975</t>
  </si>
  <si>
    <t>BT22000345</t>
  </si>
  <si>
    <t>22003650</t>
  </si>
  <si>
    <t>FST Media Pty Ltd</t>
  </si>
  <si>
    <t>BT22000265</t>
  </si>
  <si>
    <t>22002530</t>
  </si>
  <si>
    <t>Monterey Technology Group Inc</t>
  </si>
  <si>
    <t>BT22000468</t>
  </si>
  <si>
    <t>22005172</t>
  </si>
  <si>
    <t>BT22000253</t>
  </si>
  <si>
    <t>22002495</t>
  </si>
  <si>
    <t>56369</t>
  </si>
  <si>
    <t>BT22000708</t>
  </si>
  <si>
    <t>22007959</t>
  </si>
  <si>
    <t>22008220</t>
  </si>
  <si>
    <t>BT22000410</t>
  </si>
  <si>
    <t>22004340</t>
  </si>
  <si>
    <t>BT22000349</t>
  </si>
  <si>
    <t>22003660</t>
  </si>
  <si>
    <t>BT22000346</t>
  </si>
  <si>
    <t>22003657</t>
  </si>
  <si>
    <t>BT22000262</t>
  </si>
  <si>
    <t>22002522</t>
  </si>
  <si>
    <t>רוקוול אוטומיישן בע"מ</t>
  </si>
  <si>
    <t>BT22000239</t>
  </si>
  <si>
    <t>22002461</t>
  </si>
  <si>
    <t>52069</t>
  </si>
  <si>
    <t>BT22000529</t>
  </si>
  <si>
    <t>22006238</t>
  </si>
  <si>
    <t>BT22000473</t>
  </si>
  <si>
    <t>22005177</t>
  </si>
  <si>
    <t>47837</t>
  </si>
  <si>
    <t>BT22000393</t>
  </si>
  <si>
    <t>22004289</t>
  </si>
  <si>
    <t>BT22000392</t>
  </si>
  <si>
    <t>22004288</t>
  </si>
  <si>
    <t>BT22000394</t>
  </si>
  <si>
    <t>22004290</t>
  </si>
  <si>
    <t>FIELDHOUSE ASSOCIATES LTD</t>
  </si>
  <si>
    <t>BT22000347</t>
  </si>
  <si>
    <t>22003658</t>
  </si>
  <si>
    <t>BT22000172</t>
  </si>
  <si>
    <t>22001250</t>
  </si>
  <si>
    <t>Code Red Communications Ltd The Old Stables</t>
  </si>
  <si>
    <t>58160</t>
  </si>
  <si>
    <t>BT22000784</t>
  </si>
  <si>
    <t>22008844</t>
  </si>
  <si>
    <t>56828</t>
  </si>
  <si>
    <t>BT22000774</t>
  </si>
  <si>
    <t>22008822</t>
  </si>
  <si>
    <t>53480</t>
  </si>
  <si>
    <t>BT22000582</t>
  </si>
  <si>
    <t>22007005</t>
  </si>
  <si>
    <t>52211</t>
  </si>
  <si>
    <t>BT22000535</t>
  </si>
  <si>
    <t>22006244</t>
  </si>
  <si>
    <t>BT22000469</t>
  </si>
  <si>
    <t>22005173</t>
  </si>
  <si>
    <t>47954</t>
  </si>
  <si>
    <t>BT22000395</t>
  </si>
  <si>
    <t>22004291</t>
  </si>
  <si>
    <t>BT22000336</t>
  </si>
  <si>
    <t>22003634</t>
  </si>
  <si>
    <t>54972</t>
  </si>
  <si>
    <t>BT22000711</t>
  </si>
  <si>
    <t>22007963</t>
  </si>
  <si>
    <t>00048660</t>
  </si>
  <si>
    <t>BT22000414</t>
  </si>
  <si>
    <t>22004351</t>
  </si>
  <si>
    <t>BT22000355</t>
  </si>
  <si>
    <t>22003671</t>
  </si>
  <si>
    <t>BT22000175</t>
  </si>
  <si>
    <t>22001256</t>
  </si>
  <si>
    <t>BT22000110</t>
  </si>
  <si>
    <t>22000962</t>
  </si>
  <si>
    <t>TESTIMONIAL HERO- מבוטל</t>
  </si>
  <si>
    <t>BT22000100</t>
  </si>
  <si>
    <t>22000671</t>
  </si>
  <si>
    <t>22008271</t>
  </si>
  <si>
    <t>22005285</t>
  </si>
  <si>
    <t>22004521</t>
  </si>
  <si>
    <t>22003706</t>
  </si>
  <si>
    <t>22002557</t>
  </si>
  <si>
    <t>22001798</t>
  </si>
  <si>
    <t>22000701</t>
  </si>
  <si>
    <t>22000156</t>
  </si>
  <si>
    <t>INFORMATION SECURITY SOLUTIONS LI</t>
  </si>
  <si>
    <t>BT22000057</t>
  </si>
  <si>
    <t>22000140</t>
  </si>
  <si>
    <t>BT22000056</t>
  </si>
  <si>
    <t>22000139</t>
  </si>
  <si>
    <t>BT22000055</t>
  </si>
  <si>
    <t>22000138</t>
  </si>
  <si>
    <t>Executive Partners Network</t>
  </si>
  <si>
    <t>BT22000043</t>
  </si>
  <si>
    <t>22000098</t>
  </si>
  <si>
    <t>Perception- מבוטל</t>
  </si>
  <si>
    <t>Satigo Ltd</t>
  </si>
  <si>
    <t>56845</t>
  </si>
  <si>
    <t>BT22000776</t>
  </si>
  <si>
    <t>22008824</t>
  </si>
  <si>
    <t>satigo744</t>
  </si>
  <si>
    <t>BT22000701</t>
  </si>
  <si>
    <t>22007951</t>
  </si>
  <si>
    <t>BT22000459</t>
  </si>
  <si>
    <t>22005150</t>
  </si>
  <si>
    <t>BT22000001</t>
  </si>
  <si>
    <t>22000017</t>
  </si>
  <si>
    <t>Lusha</t>
  </si>
  <si>
    <t>PWC</t>
  </si>
  <si>
    <t>BT22000268</t>
  </si>
  <si>
    <t>22002535</t>
  </si>
  <si>
    <t>BT22000197</t>
  </si>
  <si>
    <t>22001757</t>
  </si>
  <si>
    <t>BT22000104</t>
  </si>
  <si>
    <t>22000675</t>
  </si>
  <si>
    <t>BT22000059</t>
  </si>
  <si>
    <t>22000145</t>
  </si>
  <si>
    <t>53487</t>
  </si>
  <si>
    <t>BT22000585</t>
  </si>
  <si>
    <t>22007008</t>
  </si>
  <si>
    <t>52073</t>
  </si>
  <si>
    <t>BT22000533</t>
  </si>
  <si>
    <t>22006242</t>
  </si>
  <si>
    <t>BT22000460</t>
  </si>
  <si>
    <t>22005153</t>
  </si>
  <si>
    <t>Identity Defined Security Alliance</t>
  </si>
  <si>
    <t>BT22000105</t>
  </si>
  <si>
    <t>22000676</t>
  </si>
  <si>
    <t>Network Circle GmbH EUR</t>
  </si>
  <si>
    <t>22006347</t>
  </si>
  <si>
    <t>22006346</t>
  </si>
  <si>
    <t>22006345</t>
  </si>
  <si>
    <t>22006344</t>
  </si>
  <si>
    <t>22006339</t>
  </si>
  <si>
    <t>22006338</t>
  </si>
  <si>
    <t>22006337</t>
  </si>
  <si>
    <t>Web &amp;Tech PR</t>
  </si>
  <si>
    <t>58163</t>
  </si>
  <si>
    <t>BT22000804</t>
  </si>
  <si>
    <t>22008940</t>
  </si>
  <si>
    <t>BT22000482</t>
  </si>
  <si>
    <t>22005249</t>
  </si>
  <si>
    <t>BT22000481</t>
  </si>
  <si>
    <t>22005248</t>
  </si>
  <si>
    <t>BT22000344</t>
  </si>
  <si>
    <t>22003649</t>
  </si>
  <si>
    <t>BT22000256</t>
  </si>
  <si>
    <t>22002510</t>
  </si>
  <si>
    <t>BT22000213</t>
  </si>
  <si>
    <t>22001777</t>
  </si>
  <si>
    <t>BT22000167</t>
  </si>
  <si>
    <t>22001239</t>
  </si>
  <si>
    <t>BT22000042</t>
  </si>
  <si>
    <t>22000096</t>
  </si>
  <si>
    <t>47852</t>
  </si>
  <si>
    <t>BT22000389</t>
  </si>
  <si>
    <t>22004285</t>
  </si>
  <si>
    <t>STORYSNAP Testimonial Hero</t>
  </si>
  <si>
    <t>BT22000111</t>
  </si>
  <si>
    <t>22000963</t>
  </si>
  <si>
    <t>BT22000272</t>
  </si>
  <si>
    <t>22002806</t>
  </si>
  <si>
    <t>AUSTRALIAN INFORMATION S מבוטל</t>
  </si>
  <si>
    <t>BT22000266</t>
  </si>
  <si>
    <t>22002531</t>
  </si>
  <si>
    <t>Forbes</t>
  </si>
  <si>
    <t>47847</t>
  </si>
  <si>
    <t>BT22000390</t>
  </si>
  <si>
    <t>22004286</t>
  </si>
  <si>
    <t>BT22000198</t>
  </si>
  <si>
    <t>22001758</t>
  </si>
  <si>
    <t>BT22000156</t>
  </si>
  <si>
    <t>22001220</t>
  </si>
  <si>
    <t>BT22000054</t>
  </si>
  <si>
    <t>22000131</t>
  </si>
  <si>
    <t>Vation Ventures LLC</t>
  </si>
  <si>
    <t>56163</t>
  </si>
  <si>
    <t>BT22000684</t>
  </si>
  <si>
    <t>22007924</t>
  </si>
  <si>
    <t>22007017</t>
  </si>
  <si>
    <t>54201</t>
  </si>
  <si>
    <t>22007016</t>
  </si>
  <si>
    <t>BT22000162</t>
  </si>
  <si>
    <t>22001226</t>
  </si>
  <si>
    <t>DocuSign</t>
  </si>
  <si>
    <t>22003711</t>
  </si>
  <si>
    <t>M.Tech Products Pte Ltd</t>
  </si>
  <si>
    <t>56285</t>
  </si>
  <si>
    <t>BT22000690</t>
  </si>
  <si>
    <t>22007932</t>
  </si>
  <si>
    <t>BT22000475</t>
  </si>
  <si>
    <t>22005179</t>
  </si>
  <si>
    <t>BT22000457</t>
  </si>
  <si>
    <t>22005143</t>
  </si>
  <si>
    <t>BT22000203</t>
  </si>
  <si>
    <t>22001763</t>
  </si>
  <si>
    <t>Zoominfo</t>
  </si>
  <si>
    <t>50449</t>
  </si>
  <si>
    <t>BT22000575</t>
  </si>
  <si>
    <t>22006997</t>
  </si>
  <si>
    <t>BT22000323</t>
  </si>
  <si>
    <t>22003620</t>
  </si>
  <si>
    <t>BT22000099</t>
  </si>
  <si>
    <t>22000670</t>
  </si>
  <si>
    <t>22000152</t>
  </si>
  <si>
    <t>22001336</t>
  </si>
  <si>
    <t>22004838</t>
  </si>
  <si>
    <t>HKP12200000565</t>
  </si>
  <si>
    <t>VI22003236</t>
  </si>
  <si>
    <t>22009559</t>
  </si>
  <si>
    <t>HKPI2200000610</t>
  </si>
  <si>
    <t>VI22003235</t>
  </si>
  <si>
    <t>22009558</t>
  </si>
  <si>
    <t>HKP12300000054</t>
  </si>
  <si>
    <t>VI22002811</t>
  </si>
  <si>
    <t>22009150</t>
  </si>
  <si>
    <t>58321</t>
  </si>
  <si>
    <t>BT22000807</t>
  </si>
  <si>
    <t>22008952</t>
  </si>
  <si>
    <t>58320</t>
  </si>
  <si>
    <t>BT22000806</t>
  </si>
  <si>
    <t>22008951</t>
  </si>
  <si>
    <t>58319</t>
  </si>
  <si>
    <t>BT22000801</t>
  </si>
  <si>
    <t>22008935</t>
  </si>
  <si>
    <t>BT22000797</t>
  </si>
  <si>
    <t>22008931</t>
  </si>
  <si>
    <t>58315</t>
  </si>
  <si>
    <t>BT22000796</t>
  </si>
  <si>
    <t>22008930</t>
  </si>
  <si>
    <t>58318</t>
  </si>
  <si>
    <t>BT22000794</t>
  </si>
  <si>
    <t>22008928</t>
  </si>
  <si>
    <t>58317</t>
  </si>
  <si>
    <t>BT22000793</t>
  </si>
  <si>
    <t>22008927</t>
  </si>
  <si>
    <t>HKPI2200004605</t>
  </si>
  <si>
    <t>VI22002675</t>
  </si>
  <si>
    <t>22008237</t>
  </si>
  <si>
    <t>HKP12200004585</t>
  </si>
  <si>
    <t>VI22002670</t>
  </si>
  <si>
    <t>22008232</t>
  </si>
  <si>
    <t>HKPI2200004583</t>
  </si>
  <si>
    <t>VI22002662</t>
  </si>
  <si>
    <t>22008224</t>
  </si>
  <si>
    <t>HKPI2200004408</t>
  </si>
  <si>
    <t>VI22002673</t>
  </si>
  <si>
    <t>22008235</t>
  </si>
  <si>
    <t>BT22000813</t>
  </si>
  <si>
    <t>22009576</t>
  </si>
  <si>
    <t>HKPI2200004322</t>
  </si>
  <si>
    <t>VI22002615</t>
  </si>
  <si>
    <t>22008147</t>
  </si>
  <si>
    <t>22007971</t>
  </si>
  <si>
    <t>56221+22+23</t>
  </si>
  <si>
    <t>BT22000712</t>
  </si>
  <si>
    <t>22007964</t>
  </si>
  <si>
    <t>56215+216</t>
  </si>
  <si>
    <t>BT22000707</t>
  </si>
  <si>
    <t>22007958</t>
  </si>
  <si>
    <t>218+217+213</t>
  </si>
  <si>
    <t>BT22000704</t>
  </si>
  <si>
    <t>22007954</t>
  </si>
  <si>
    <t>papay2519</t>
  </si>
  <si>
    <t>BT22000703</t>
  </si>
  <si>
    <t>22007953</t>
  </si>
  <si>
    <t>BT22000702</t>
  </si>
  <si>
    <t>22007952</t>
  </si>
  <si>
    <t>54344</t>
  </si>
  <si>
    <t>BT22000574</t>
  </si>
  <si>
    <t>22006993</t>
  </si>
  <si>
    <t>54343</t>
  </si>
  <si>
    <t>BT22000568</t>
  </si>
  <si>
    <t>22006985</t>
  </si>
  <si>
    <t>BT22000566</t>
  </si>
  <si>
    <t>22006979</t>
  </si>
  <si>
    <t>BT22000565</t>
  </si>
  <si>
    <t>22006978</t>
  </si>
  <si>
    <t>BT22000561</t>
  </si>
  <si>
    <t>22006973</t>
  </si>
  <si>
    <t>BT22000560</t>
  </si>
  <si>
    <t>22006972</t>
  </si>
  <si>
    <t>BT22000559</t>
  </si>
  <si>
    <t>22006971</t>
  </si>
  <si>
    <t>BT22000556</t>
  </si>
  <si>
    <t>22006968</t>
  </si>
  <si>
    <t>52457</t>
  </si>
  <si>
    <t>BT22000569</t>
  </si>
  <si>
    <t>22006988</t>
  </si>
  <si>
    <t>22006984</t>
  </si>
  <si>
    <t>BT22000558</t>
  </si>
  <si>
    <t>22006970</t>
  </si>
  <si>
    <t>35804</t>
  </si>
  <si>
    <t>BT22000547</t>
  </si>
  <si>
    <t>22006289</t>
  </si>
  <si>
    <t>BT22000554</t>
  </si>
  <si>
    <t>22006308</t>
  </si>
  <si>
    <t>52215</t>
  </si>
  <si>
    <t>BT22000538</t>
  </si>
  <si>
    <t>22006247</t>
  </si>
  <si>
    <t>59898</t>
  </si>
  <si>
    <t>22006293</t>
  </si>
  <si>
    <t>22006292</t>
  </si>
  <si>
    <t>HKPI2200003399</t>
  </si>
  <si>
    <t>VI22002047</t>
  </si>
  <si>
    <t>22005756</t>
  </si>
  <si>
    <t>22006306</t>
  </si>
  <si>
    <t>50915</t>
  </si>
  <si>
    <t>BT22000550</t>
  </si>
  <si>
    <t>22006297</t>
  </si>
  <si>
    <t>50914</t>
  </si>
  <si>
    <t>BT22000549</t>
  </si>
  <si>
    <t>22006296</t>
  </si>
  <si>
    <t>BT22000546</t>
  </si>
  <si>
    <t>22006288</t>
  </si>
  <si>
    <t>BT22000545</t>
  </si>
  <si>
    <t>22006287</t>
  </si>
  <si>
    <t>HKP12200003255</t>
  </si>
  <si>
    <t>VI22002045</t>
  </si>
  <si>
    <t>22005754</t>
  </si>
  <si>
    <t>HKP12200003254</t>
  </si>
  <si>
    <t>VI22002041</t>
  </si>
  <si>
    <t>22005750</t>
  </si>
  <si>
    <t>HKP12200003144</t>
  </si>
  <si>
    <t>VI22002042</t>
  </si>
  <si>
    <t>22005751</t>
  </si>
  <si>
    <t>BT22000489</t>
  </si>
  <si>
    <t>22005263</t>
  </si>
  <si>
    <t>BT22000488</t>
  </si>
  <si>
    <t>22005262</t>
  </si>
  <si>
    <t>20127</t>
  </si>
  <si>
    <t>22005260</t>
  </si>
  <si>
    <t>BT22000487</t>
  </si>
  <si>
    <t>22005258</t>
  </si>
  <si>
    <t>BT22000486</t>
  </si>
  <si>
    <t>22005257</t>
  </si>
  <si>
    <t>BT22000483</t>
  </si>
  <si>
    <t>22005250</t>
  </si>
  <si>
    <t>BT22000453</t>
  </si>
  <si>
    <t>22005133</t>
  </si>
  <si>
    <t>HKPI2200002645</t>
  </si>
  <si>
    <t>VI22001683</t>
  </si>
  <si>
    <t>22004541</t>
  </si>
  <si>
    <t>22004347</t>
  </si>
  <si>
    <t>22004341</t>
  </si>
  <si>
    <t>48051</t>
  </si>
  <si>
    <t>22004336</t>
  </si>
  <si>
    <t>22004309</t>
  </si>
  <si>
    <t>HKPI2200002589</t>
  </si>
  <si>
    <t>VI22001679</t>
  </si>
  <si>
    <t>22004537</t>
  </si>
  <si>
    <t>22003678</t>
  </si>
  <si>
    <t>HKPI2200002213</t>
  </si>
  <si>
    <t>VI22001390</t>
  </si>
  <si>
    <t>22003746</t>
  </si>
  <si>
    <t>22003648</t>
  </si>
  <si>
    <t>22003659</t>
  </si>
  <si>
    <t>22003638</t>
  </si>
  <si>
    <t>HKP12200002135</t>
  </si>
  <si>
    <t>VI22001392</t>
  </si>
  <si>
    <t>22003748</t>
  </si>
  <si>
    <t>HKPI2200001999</t>
  </si>
  <si>
    <t>VI22001309</t>
  </si>
  <si>
    <t>22003346</t>
  </si>
  <si>
    <t>HKPI2200002003</t>
  </si>
  <si>
    <t>VI22001296</t>
  </si>
  <si>
    <t>22003333</t>
  </si>
  <si>
    <t>22002512</t>
  </si>
  <si>
    <t>BT22000255</t>
  </si>
  <si>
    <t>22002497</t>
  </si>
  <si>
    <t>BT22000261</t>
  </si>
  <si>
    <t>22002521</t>
  </si>
  <si>
    <t>BT22000257</t>
  </si>
  <si>
    <t>22002511</t>
  </si>
  <si>
    <t>22002720</t>
  </si>
  <si>
    <t>BT22000269</t>
  </si>
  <si>
    <t>22002536</t>
  </si>
  <si>
    <t>22001784</t>
  </si>
  <si>
    <t>BT22000214</t>
  </si>
  <si>
    <t>22001778</t>
  </si>
  <si>
    <t>HKP12200001302</t>
  </si>
  <si>
    <t>VI22000865</t>
  </si>
  <si>
    <t>22002274</t>
  </si>
  <si>
    <t>HKP12200001300</t>
  </si>
  <si>
    <t>VI22000863</t>
  </si>
  <si>
    <t>22002272</t>
  </si>
  <si>
    <t>HKP12200001303</t>
  </si>
  <si>
    <t>VI22000862</t>
  </si>
  <si>
    <t>22002231</t>
  </si>
  <si>
    <t>BT22000215</t>
  </si>
  <si>
    <t>22001783</t>
  </si>
  <si>
    <t>BT22000212</t>
  </si>
  <si>
    <t>22001776</t>
  </si>
  <si>
    <t>BT22000200</t>
  </si>
  <si>
    <t>22001760</t>
  </si>
  <si>
    <t>BT22000173</t>
  </si>
  <si>
    <t>22001251</t>
  </si>
  <si>
    <t>BT22000170</t>
  </si>
  <si>
    <t>22001248</t>
  </si>
  <si>
    <t>BT22000168</t>
  </si>
  <si>
    <t>22001240</t>
  </si>
  <si>
    <t>BT22000158</t>
  </si>
  <si>
    <t>22001222</t>
  </si>
  <si>
    <t>BT22000109</t>
  </si>
  <si>
    <t>22000690</t>
  </si>
  <si>
    <t>22000685</t>
  </si>
  <si>
    <t>BT22000103</t>
  </si>
  <si>
    <t>22000674</t>
  </si>
  <si>
    <t>22000684</t>
  </si>
  <si>
    <t>BT22000058</t>
  </si>
  <si>
    <t>22000141</t>
  </si>
  <si>
    <t>BT22000044</t>
  </si>
  <si>
    <t>22000099</t>
  </si>
  <si>
    <t>BT22000049</t>
  </si>
  <si>
    <t>22000126</t>
  </si>
  <si>
    <t>BT22000048</t>
  </si>
  <si>
    <t>22000125</t>
  </si>
  <si>
    <t>22009639</t>
  </si>
  <si>
    <t>22008261</t>
  </si>
  <si>
    <t>22008219</t>
  </si>
  <si>
    <t>22007137</t>
  </si>
  <si>
    <t>CC0237 2022-10</t>
  </si>
  <si>
    <t>22007129</t>
  </si>
  <si>
    <t>22006320</t>
  </si>
  <si>
    <t>22006318</t>
  </si>
  <si>
    <t>22005403</t>
  </si>
  <si>
    <t>22005397</t>
  </si>
  <si>
    <t>22005295</t>
  </si>
  <si>
    <t>22005297</t>
  </si>
  <si>
    <t>22005283</t>
  </si>
  <si>
    <t>22004520</t>
  </si>
  <si>
    <t>22004518</t>
  </si>
  <si>
    <t>22004517</t>
  </si>
  <si>
    <t>22003703</t>
  </si>
  <si>
    <t>22003702</t>
  </si>
  <si>
    <t>22003694</t>
  </si>
  <si>
    <t>22003688</t>
  </si>
  <si>
    <t>22003693</t>
  </si>
  <si>
    <t>22003698</t>
  </si>
  <si>
    <t>22001794</t>
  </si>
  <si>
    <t>22001791</t>
  </si>
  <si>
    <t>22001335</t>
  </si>
  <si>
    <t>22001334</t>
  </si>
  <si>
    <t>22001388</t>
  </si>
  <si>
    <t>22000696</t>
  </si>
  <si>
    <t>22000695</t>
  </si>
  <si>
    <t>Global Experience Specialists (GES) Ltd</t>
  </si>
  <si>
    <t>BT22000263</t>
  </si>
  <si>
    <t>22002523</t>
  </si>
  <si>
    <t>58244</t>
  </si>
  <si>
    <t>BT22000805</t>
  </si>
  <si>
    <t>22008941</t>
  </si>
  <si>
    <t>BT22000484</t>
  </si>
  <si>
    <t>22005252</t>
  </si>
  <si>
    <t>48661</t>
  </si>
  <si>
    <t>BT22000408</t>
  </si>
  <si>
    <t>22004337</t>
  </si>
  <si>
    <t>BT22000174</t>
  </si>
  <si>
    <t>22001252</t>
  </si>
  <si>
    <t>BT22000171</t>
  </si>
  <si>
    <t>22001249</t>
  </si>
  <si>
    <t>Exclusive Networks BeLux BVBA Belgium USD</t>
  </si>
  <si>
    <t>BT22000812</t>
  </si>
  <si>
    <t>22009575</t>
  </si>
  <si>
    <t>56367</t>
  </si>
  <si>
    <t>BT22000696</t>
  </si>
  <si>
    <t>22007940</t>
  </si>
  <si>
    <t>BT22000211</t>
  </si>
  <si>
    <t>22001775</t>
  </si>
  <si>
    <t>BT22000169</t>
  </si>
  <si>
    <t>22001241</t>
  </si>
  <si>
    <t>BT22000108</t>
  </si>
  <si>
    <t>22000686</t>
  </si>
  <si>
    <t>לוגסהירו בע"מ Logz.io</t>
  </si>
  <si>
    <t>BT22000283</t>
  </si>
  <si>
    <t>22003511</t>
  </si>
  <si>
    <t>Kobiton Inc</t>
  </si>
  <si>
    <t>56255</t>
  </si>
  <si>
    <t>BT22000687</t>
  </si>
  <si>
    <t>22007928</t>
  </si>
  <si>
    <t>53421</t>
  </si>
  <si>
    <t>BT22000576</t>
  </si>
  <si>
    <t>22006998</t>
  </si>
  <si>
    <t>52072</t>
  </si>
  <si>
    <t>BT22000532</t>
  </si>
  <si>
    <t>22006241</t>
  </si>
  <si>
    <t>BT22000474</t>
  </si>
  <si>
    <t>22005178</t>
  </si>
  <si>
    <t>BT22000470</t>
  </si>
  <si>
    <t>22005174</t>
  </si>
  <si>
    <t>BT22000322</t>
  </si>
  <si>
    <t>22003619</t>
  </si>
  <si>
    <t>BT22000204</t>
  </si>
  <si>
    <t>22001764</t>
  </si>
  <si>
    <t>BT22000155</t>
  </si>
  <si>
    <t>22001219</t>
  </si>
  <si>
    <t>BT22000102</t>
  </si>
  <si>
    <t>22000673</t>
  </si>
  <si>
    <t>BT22000053</t>
  </si>
  <si>
    <t>22000130</t>
  </si>
  <si>
    <t>Cyber Security South Africa (Pty) Ltd</t>
  </si>
  <si>
    <t>56349</t>
  </si>
  <si>
    <t>BT22000693</t>
  </si>
  <si>
    <t>22007936</t>
  </si>
  <si>
    <t>Operatix Ltd</t>
  </si>
  <si>
    <t>22005183</t>
  </si>
  <si>
    <t>BT22000461</t>
  </si>
  <si>
    <t>22005165</t>
  </si>
  <si>
    <t>BT22000456</t>
  </si>
  <si>
    <t>22005136</t>
  </si>
  <si>
    <t>47833</t>
  </si>
  <si>
    <t>BT22000402</t>
  </si>
  <si>
    <t>22004302</t>
  </si>
  <si>
    <t>BT22000342</t>
  </si>
  <si>
    <t>22003640</t>
  </si>
  <si>
    <t>BT22000341</t>
  </si>
  <si>
    <t>22003639</t>
  </si>
  <si>
    <t>BT22000333</t>
  </si>
  <si>
    <t>22003631</t>
  </si>
  <si>
    <t>22001765</t>
  </si>
  <si>
    <t>BT22000157</t>
  </si>
  <si>
    <t>22001221</t>
  </si>
  <si>
    <t>BT22000101</t>
  </si>
  <si>
    <t>22000672</t>
  </si>
  <si>
    <t>BT22000051</t>
  </si>
  <si>
    <t>22000128</t>
  </si>
  <si>
    <t>לא להשתמש זה גוגל  אדס Google Ireland Limited</t>
  </si>
  <si>
    <t>22006332</t>
  </si>
  <si>
    <t>22005404</t>
  </si>
  <si>
    <t>22008263</t>
  </si>
  <si>
    <t>INFORMA TECH HOLDINGS LLC Black Hat</t>
  </si>
  <si>
    <t>BT22000321</t>
  </si>
  <si>
    <t>22003618</t>
  </si>
  <si>
    <t>VENDIMUS</t>
  </si>
  <si>
    <t>BT22000562</t>
  </si>
  <si>
    <t>22006974</t>
  </si>
  <si>
    <t>Digital River</t>
  </si>
  <si>
    <t>CC 6892 2022-11</t>
  </si>
  <si>
    <t>22008267</t>
  </si>
  <si>
    <t>22005291</t>
  </si>
  <si>
    <t>Business Wire</t>
  </si>
  <si>
    <t>54262</t>
  </si>
  <si>
    <t>BT22000589</t>
  </si>
  <si>
    <t>22007012</t>
  </si>
  <si>
    <t>58071</t>
  </si>
  <si>
    <t>BT22000778</t>
  </si>
  <si>
    <t>22008832</t>
  </si>
  <si>
    <t>54940</t>
  </si>
  <si>
    <t>BT22000673</t>
  </si>
  <si>
    <t>22007910</t>
  </si>
  <si>
    <t>53488</t>
  </si>
  <si>
    <t>BT22000586</t>
  </si>
  <si>
    <t>22007009</t>
  </si>
  <si>
    <t>BT22000463</t>
  </si>
  <si>
    <t>22005167</t>
  </si>
  <si>
    <t>BT22000334</t>
  </si>
  <si>
    <t>22003632</t>
  </si>
  <si>
    <t>Box.com ( UK ) Ltd</t>
  </si>
  <si>
    <t>BT22000325</t>
  </si>
  <si>
    <t>22003622</t>
  </si>
  <si>
    <t>BT22000208</t>
  </si>
  <si>
    <t>22001768</t>
  </si>
  <si>
    <t>22002554</t>
  </si>
  <si>
    <t>22002553</t>
  </si>
  <si>
    <t>22002546</t>
  </si>
  <si>
    <t>Gartner Inc</t>
  </si>
  <si>
    <t>54306</t>
  </si>
  <si>
    <t>BT22000592</t>
  </si>
  <si>
    <t>22007015</t>
  </si>
  <si>
    <t>58668</t>
  </si>
  <si>
    <t>BT22000788</t>
  </si>
  <si>
    <t>22008851</t>
  </si>
  <si>
    <t>54953</t>
  </si>
  <si>
    <t>BT22000676</t>
  </si>
  <si>
    <t>22007913</t>
  </si>
  <si>
    <t>53486</t>
  </si>
  <si>
    <t>BT22000584</t>
  </si>
  <si>
    <t>22007007</t>
  </si>
  <si>
    <t>BT22000471</t>
  </si>
  <si>
    <t>22005175</t>
  </si>
  <si>
    <t>BT22000337</t>
  </si>
  <si>
    <t>22003635</t>
  </si>
  <si>
    <t>BT22000250</t>
  </si>
  <si>
    <t>22002492</t>
  </si>
  <si>
    <t>BT22000202</t>
  </si>
  <si>
    <t>22001762</t>
  </si>
  <si>
    <t>BT22000159</t>
  </si>
  <si>
    <t>22001223</t>
  </si>
  <si>
    <t>BT22000098</t>
  </si>
  <si>
    <t>22000669</t>
  </si>
  <si>
    <t>BT22000047</t>
  </si>
  <si>
    <t>22000124</t>
  </si>
  <si>
    <t>58075</t>
  </si>
  <si>
    <t>BT22000782</t>
  </si>
  <si>
    <t>22008842</t>
  </si>
  <si>
    <t>56214</t>
  </si>
  <si>
    <t>BT22000686</t>
  </si>
  <si>
    <t>22007927</t>
  </si>
  <si>
    <t>53459</t>
  </si>
  <si>
    <t>BT22000580</t>
  </si>
  <si>
    <t>22007003</t>
  </si>
  <si>
    <t>52313</t>
  </si>
  <si>
    <t>BT22000540</t>
  </si>
  <si>
    <t>22006249</t>
  </si>
  <si>
    <t>BT22000476</t>
  </si>
  <si>
    <t>22005180</t>
  </si>
  <si>
    <t>22005287</t>
  </si>
  <si>
    <t>BT22000458</t>
  </si>
  <si>
    <t>22005149</t>
  </si>
  <si>
    <t>22004519</t>
  </si>
  <si>
    <t>48663</t>
  </si>
  <si>
    <t>BT22000397</t>
  </si>
  <si>
    <t>22004293</t>
  </si>
  <si>
    <t>22003710</t>
  </si>
  <si>
    <t>22003701</t>
  </si>
  <si>
    <t>22003700</t>
  </si>
  <si>
    <t>22003697</t>
  </si>
  <si>
    <t>22002547</t>
  </si>
  <si>
    <t>22002544</t>
  </si>
  <si>
    <t>22002559</t>
  </si>
  <si>
    <t>22003696</t>
  </si>
  <si>
    <t>BT22000254</t>
  </si>
  <si>
    <t>22002496</t>
  </si>
  <si>
    <t>22001793</t>
  </si>
  <si>
    <t>22000697</t>
  </si>
  <si>
    <t>BT22000050</t>
  </si>
  <si>
    <t>22000127</t>
  </si>
  <si>
    <t>22005399</t>
  </si>
  <si>
    <t>Smith Gambrell Russell</t>
  </si>
  <si>
    <t>52214</t>
  </si>
  <si>
    <t>BT22000537</t>
  </si>
  <si>
    <t>22006246</t>
  </si>
  <si>
    <t>United Airlines Inc.</t>
  </si>
  <si>
    <t>22002548</t>
  </si>
  <si>
    <t>22005407</t>
  </si>
  <si>
    <t>סאגס סיורי סגווי בע"מ</t>
  </si>
  <si>
    <t>דיקויה בע"מ</t>
  </si>
  <si>
    <t>24492</t>
  </si>
  <si>
    <t>BT22000372</t>
  </si>
  <si>
    <t>22004244</t>
  </si>
  <si>
    <t>02/005881</t>
  </si>
  <si>
    <t>VI22001080</t>
  </si>
  <si>
    <t>22003118</t>
  </si>
  <si>
    <t>BT22000274</t>
  </si>
  <si>
    <t>22003480</t>
  </si>
  <si>
    <t>יעל בר ניהול והשקעות בע"מ</t>
  </si>
  <si>
    <t>BT22000435</t>
  </si>
  <si>
    <t>22004809</t>
  </si>
  <si>
    <t>BT22000278</t>
  </si>
  <si>
    <t>22003506</t>
  </si>
  <si>
    <t>BT22000245</t>
  </si>
  <si>
    <t>22002467</t>
  </si>
  <si>
    <t>BT22000244</t>
  </si>
  <si>
    <t>22002466</t>
  </si>
  <si>
    <t>BT22000243</t>
  </si>
  <si>
    <t>22002465</t>
  </si>
  <si>
    <t>BT22000230</t>
  </si>
  <si>
    <t>22002452</t>
  </si>
  <si>
    <t>מיכל עמית פיתוח קריירה ייעוץ ארגוני</t>
  </si>
  <si>
    <t>BT22000307</t>
  </si>
  <si>
    <t>22003535</t>
  </si>
  <si>
    <t>BT22000220</t>
  </si>
  <si>
    <t>22002442</t>
  </si>
  <si>
    <t>הפינה הטובה</t>
  </si>
  <si>
    <t>66247</t>
  </si>
  <si>
    <t>BT22000664</t>
  </si>
  <si>
    <t>22007901</t>
  </si>
  <si>
    <t>60315</t>
  </si>
  <si>
    <t>BT22000634</t>
  </si>
  <si>
    <t>22007870</t>
  </si>
  <si>
    <t>65501</t>
  </si>
  <si>
    <t>BT22000603</t>
  </si>
  <si>
    <t>22007075</t>
  </si>
  <si>
    <t>BT22000445</t>
  </si>
  <si>
    <t>22004819</t>
  </si>
  <si>
    <t>61010</t>
  </si>
  <si>
    <t>BT22000386</t>
  </si>
  <si>
    <t>22004265</t>
  </si>
  <si>
    <t>BT22000287</t>
  </si>
  <si>
    <t>22003515</t>
  </si>
  <si>
    <t>BT22000195</t>
  </si>
  <si>
    <t>22001740</t>
  </si>
  <si>
    <t>מיכה לובטון צילום סטילס לעסקים</t>
  </si>
  <si>
    <t>BT22000183</t>
  </si>
  <si>
    <t>22001728</t>
  </si>
  <si>
    <t>יקב מטר בע"מ</t>
  </si>
  <si>
    <t>סיסק שיאו בע"מ</t>
  </si>
  <si>
    <t>BT22000177</t>
  </si>
  <si>
    <t>22001722</t>
  </si>
  <si>
    <t>קבוצת חליל עי</t>
  </si>
  <si>
    <t>0472</t>
  </si>
  <si>
    <t>VI22002039</t>
  </si>
  <si>
    <t>22005718</t>
  </si>
  <si>
    <t>VI22002038</t>
  </si>
  <si>
    <t>22005712</t>
  </si>
  <si>
    <t>BT22000451</t>
  </si>
  <si>
    <t>22004828</t>
  </si>
  <si>
    <t>VI22001693</t>
  </si>
  <si>
    <t>22004551</t>
  </si>
  <si>
    <t>BT22000114</t>
  </si>
  <si>
    <t>22001157</t>
  </si>
  <si>
    <t>קוקו במבינו בע"מ</t>
  </si>
  <si>
    <t>BT22000143</t>
  </si>
  <si>
    <t>22001186</t>
  </si>
  <si>
    <t>גוארדה בע"מ (המשביר)</t>
  </si>
  <si>
    <t>BT22000190</t>
  </si>
  <si>
    <t>22001735</t>
  </si>
  <si>
    <t>אווראפטר איי איי בע"מ</t>
  </si>
  <si>
    <t>22001227</t>
  </si>
  <si>
    <t>קלאודקום אפליקיישן בע"מ</t>
  </si>
  <si>
    <t>22001225</t>
  </si>
  <si>
    <t>שרה גרוסמן</t>
  </si>
  <si>
    <t>BT22000131</t>
  </si>
  <si>
    <t>22001174</t>
  </si>
  <si>
    <t>סטיקי</t>
  </si>
  <si>
    <t>22001112</t>
  </si>
  <si>
    <t>Coders Clan Ltd</t>
  </si>
  <si>
    <t>56827</t>
  </si>
  <si>
    <t>BT22000773</t>
  </si>
  <si>
    <t>22008819</t>
  </si>
  <si>
    <t>52311</t>
  </si>
  <si>
    <t>BT22000539</t>
  </si>
  <si>
    <t>22006248</t>
  </si>
  <si>
    <t>51500</t>
  </si>
  <si>
    <t>BT22000543</t>
  </si>
  <si>
    <t>22006252</t>
  </si>
  <si>
    <t>BT22000495</t>
  </si>
  <si>
    <t>22005371</t>
  </si>
  <si>
    <t>BT22000442</t>
  </si>
  <si>
    <t>22004816</t>
  </si>
  <si>
    <t>BT22000128</t>
  </si>
  <si>
    <t>22001171</t>
  </si>
  <si>
    <t>PROMOTIONAL PRODUCT EXPERTS ESPANA CORPORATE INV</t>
  </si>
  <si>
    <t>22004308</t>
  </si>
  <si>
    <t>22003626</t>
  </si>
  <si>
    <t>BT22000327</t>
  </si>
  <si>
    <t>22003624</t>
  </si>
  <si>
    <t>BT22000326</t>
  </si>
  <si>
    <t>22003623</t>
  </si>
  <si>
    <t>22002528</t>
  </si>
  <si>
    <t>22002529</t>
  </si>
  <si>
    <t>באירי כץ בע"מ</t>
  </si>
  <si>
    <t>BT22000151</t>
  </si>
  <si>
    <t>22001197</t>
  </si>
  <si>
    <t>22001194</t>
  </si>
  <si>
    <t>BT22000122</t>
  </si>
  <si>
    <t>22001165</t>
  </si>
  <si>
    <t>א.ל.מ סחר 2000 בע"מ</t>
  </si>
  <si>
    <t>מונוגרמה בע"מ</t>
  </si>
  <si>
    <t>פ.ו. מידנט בע"מ</t>
  </si>
  <si>
    <t>22006312</t>
  </si>
  <si>
    <t>34. קיי. אס. פי. מחשבים חולון בע"מ</t>
  </si>
  <si>
    <t>יצירה מקומית סורא מארה</t>
  </si>
  <si>
    <t>BT22000139</t>
  </si>
  <si>
    <t>22001182</t>
  </si>
  <si>
    <t>BT22000095</t>
  </si>
  <si>
    <t>22000656</t>
  </si>
  <si>
    <t>BT22000092</t>
  </si>
  <si>
    <t>22000649</t>
  </si>
  <si>
    <t>BT22000096</t>
  </si>
  <si>
    <t>22000657</t>
  </si>
  <si>
    <t>ד"ר קאוצ' בע"מ</t>
  </si>
  <si>
    <t>68940</t>
  </si>
  <si>
    <t>VI22000380</t>
  </si>
  <si>
    <t>22000890</t>
  </si>
  <si>
    <t>BT22000091</t>
  </si>
  <si>
    <t>22000648</t>
  </si>
  <si>
    <t>10201</t>
  </si>
  <si>
    <t>CH22000001</t>
  </si>
  <si>
    <t>22000618</t>
  </si>
  <si>
    <t>אפ אין אפ בע"מ 31/08/2023</t>
  </si>
  <si>
    <t>BT22000073</t>
  </si>
  <si>
    <t>22000630</t>
  </si>
  <si>
    <t>מדר אבי טפטים ווילונות</t>
  </si>
  <si>
    <t>BT22000088</t>
  </si>
  <si>
    <t>22000645</t>
  </si>
  <si>
    <t>02/003060</t>
  </si>
  <si>
    <t>VI22000280</t>
  </si>
  <si>
    <t>22000789</t>
  </si>
  <si>
    <t>12035</t>
  </si>
  <si>
    <t>BT22000739</t>
  </si>
  <si>
    <t>22008785</t>
  </si>
  <si>
    <t>מינקובסקי תקשורת בע"מ</t>
  </si>
  <si>
    <t>40001</t>
  </si>
  <si>
    <t>BT22000720</t>
  </si>
  <si>
    <t>22007984</t>
  </si>
  <si>
    <t>BT22000719</t>
  </si>
  <si>
    <t>22007976</t>
  </si>
  <si>
    <t>BT22000653</t>
  </si>
  <si>
    <t>22007890</t>
  </si>
  <si>
    <t>25969</t>
  </si>
  <si>
    <t>BT22000611</t>
  </si>
  <si>
    <t>22007083</t>
  </si>
  <si>
    <t>50463</t>
  </si>
  <si>
    <t>BT22000514</t>
  </si>
  <si>
    <t>22006210</t>
  </si>
  <si>
    <t>BT22000421</t>
  </si>
  <si>
    <t>22004795</t>
  </si>
  <si>
    <t>BT22000312</t>
  </si>
  <si>
    <t>22003540</t>
  </si>
  <si>
    <t>BT22000305</t>
  </si>
  <si>
    <t>22003533</t>
  </si>
  <si>
    <t>BT22000185</t>
  </si>
  <si>
    <t>22001730</t>
  </si>
  <si>
    <t>BT22000089</t>
  </si>
  <si>
    <t>22000646</t>
  </si>
  <si>
    <t>BT22000076</t>
  </si>
  <si>
    <t>22000633</t>
  </si>
  <si>
    <t>22000953</t>
  </si>
  <si>
    <t>אופיס כל בע"מ- מבוטל</t>
  </si>
  <si>
    <t>רייטפוינט בע"מ</t>
  </si>
  <si>
    <t>סנספורט טרייד בעמ</t>
  </si>
  <si>
    <t>365 מדיה בע"מ</t>
  </si>
  <si>
    <t>9491</t>
  </si>
  <si>
    <t>BT22000790</t>
  </si>
  <si>
    <t>22008853</t>
  </si>
  <si>
    <t>39295</t>
  </si>
  <si>
    <t>BT22000652</t>
  </si>
  <si>
    <t>22007889</t>
  </si>
  <si>
    <t>30242</t>
  </si>
  <si>
    <t>BT22000601</t>
  </si>
  <si>
    <t>22007073</t>
  </si>
  <si>
    <t>49197</t>
  </si>
  <si>
    <t>BT22000526</t>
  </si>
  <si>
    <t>22006223</t>
  </si>
  <si>
    <t>BT22000422</t>
  </si>
  <si>
    <t>22004796</t>
  </si>
  <si>
    <t>44118</t>
  </si>
  <si>
    <t>BT22000363</t>
  </si>
  <si>
    <t>22004235</t>
  </si>
  <si>
    <t>BT22000299</t>
  </si>
  <si>
    <t>22003527</t>
  </si>
  <si>
    <t>BT22000234</t>
  </si>
  <si>
    <t>22002456</t>
  </si>
  <si>
    <t>BT22000184</t>
  </si>
  <si>
    <t>22001729</t>
  </si>
  <si>
    <t>BT22000132</t>
  </si>
  <si>
    <t>22001175</t>
  </si>
  <si>
    <t>BT22000068</t>
  </si>
  <si>
    <t>22000625</t>
  </si>
  <si>
    <t>93441</t>
  </si>
  <si>
    <t>22000086</t>
  </si>
  <si>
    <t>לאופרד ש.א הום</t>
  </si>
  <si>
    <t>6505396</t>
  </si>
  <si>
    <t>VI22002262</t>
  </si>
  <si>
    <t>22006864</t>
  </si>
  <si>
    <t>VI22002255</t>
  </si>
  <si>
    <t>22006857</t>
  </si>
  <si>
    <t>VI22002066</t>
  </si>
  <si>
    <t>22005779</t>
  </si>
  <si>
    <t>BT22000038</t>
  </si>
  <si>
    <t>22000082</t>
  </si>
  <si>
    <t>לוניטק מוצרי פרסום בע"מ</t>
  </si>
  <si>
    <t>22105</t>
  </si>
  <si>
    <t>BT22000764</t>
  </si>
  <si>
    <t>22008810</t>
  </si>
  <si>
    <t>32253</t>
  </si>
  <si>
    <t>BT22000517</t>
  </si>
  <si>
    <t>22006213</t>
  </si>
  <si>
    <t>BT22000447</t>
  </si>
  <si>
    <t>22004821</t>
  </si>
  <si>
    <t>BT22000037</t>
  </si>
  <si>
    <t>22000081</t>
  </si>
  <si>
    <t>S01000006/22</t>
  </si>
  <si>
    <t>VI22002260</t>
  </si>
  <si>
    <t>22006862</t>
  </si>
  <si>
    <t>VI22002256</t>
  </si>
  <si>
    <t>22006858</t>
  </si>
  <si>
    <t>VI22002196</t>
  </si>
  <si>
    <t>22006401</t>
  </si>
  <si>
    <t>S01-000010/22</t>
  </si>
  <si>
    <t>VI22002009</t>
  </si>
  <si>
    <t>22005564</t>
  </si>
  <si>
    <t>BT22000062</t>
  </si>
  <si>
    <t>22000600</t>
  </si>
  <si>
    <t>BT22000061</t>
  </si>
  <si>
    <t>22000160</t>
  </si>
  <si>
    <t>BT22000060</t>
  </si>
  <si>
    <t>22000159</t>
  </si>
  <si>
    <t>BT22000035</t>
  </si>
  <si>
    <t>22000079</t>
  </si>
  <si>
    <t>הדס עייש (שירותי שליחם)</t>
  </si>
  <si>
    <t>BT22000027</t>
  </si>
  <si>
    <t>22000071</t>
  </si>
  <si>
    <t>BT22000031</t>
  </si>
  <si>
    <t>22000075</t>
  </si>
  <si>
    <t>BT22000018</t>
  </si>
  <si>
    <t>22000062</t>
  </si>
  <si>
    <t>נורמן 5% א.ח. בע"מ</t>
  </si>
  <si>
    <t>BT22000026</t>
  </si>
  <si>
    <t>22000070</t>
  </si>
  <si>
    <t>סגל ירון</t>
  </si>
  <si>
    <t>BT22000022</t>
  </si>
  <si>
    <t>22000066</t>
  </si>
  <si>
    <t>גומה חושבים ירוק</t>
  </si>
  <si>
    <t>500285</t>
  </si>
  <si>
    <t>VI22001185</t>
  </si>
  <si>
    <t>22003223</t>
  </si>
  <si>
    <t>BT22000150</t>
  </si>
  <si>
    <t>22001195</t>
  </si>
  <si>
    <t>ניצן יוגה מלחי</t>
  </si>
  <si>
    <t>22957</t>
  </si>
  <si>
    <t>BT22000791</t>
  </si>
  <si>
    <t>22008854</t>
  </si>
  <si>
    <t>38827</t>
  </si>
  <si>
    <t>BT22000668</t>
  </si>
  <si>
    <t>22007905</t>
  </si>
  <si>
    <t>BT22000606</t>
  </si>
  <si>
    <t>22007078</t>
  </si>
  <si>
    <t>BT22000448</t>
  </si>
  <si>
    <t>22004822</t>
  </si>
  <si>
    <t>73260</t>
  </si>
  <si>
    <t>BT22000375</t>
  </si>
  <si>
    <t>22004247</t>
  </si>
  <si>
    <t>BT22000286</t>
  </si>
  <si>
    <t>22003514</t>
  </si>
  <si>
    <t>BT22000221</t>
  </si>
  <si>
    <t>22002443</t>
  </si>
  <si>
    <t>BT22000180</t>
  </si>
  <si>
    <t>22001725</t>
  </si>
  <si>
    <t>BT22000119</t>
  </si>
  <si>
    <t>22001162</t>
  </si>
  <si>
    <t>BT22000064</t>
  </si>
  <si>
    <t>22000621</t>
  </si>
  <si>
    <t>BT22000003</t>
  </si>
  <si>
    <t>22000043</t>
  </si>
  <si>
    <t>ד ג'יי אייל אפשטיין</t>
  </si>
  <si>
    <t>א.ר. שיווק</t>
  </si>
  <si>
    <t>02/007199</t>
  </si>
  <si>
    <t>VI22000135</t>
  </si>
  <si>
    <t>22000301</t>
  </si>
  <si>
    <t>תודהש בע"מ</t>
  </si>
  <si>
    <t>BT22000010</t>
  </si>
  <si>
    <t>22000050</t>
  </si>
  <si>
    <t>ש.י.א פרוייקטים 2% (קמנסקי דמיטרי)</t>
  </si>
  <si>
    <t>VI22001692</t>
  </si>
  <si>
    <t>22004550</t>
  </si>
  <si>
    <t>BT22000240</t>
  </si>
  <si>
    <t>22002462</t>
  </si>
  <si>
    <t>VI22000868</t>
  </si>
  <si>
    <t>22002277</t>
  </si>
  <si>
    <t>BT22000145</t>
  </si>
  <si>
    <t>22001188</t>
  </si>
  <si>
    <t>1001</t>
  </si>
  <si>
    <t>VI22000488</t>
  </si>
  <si>
    <t>22001091</t>
  </si>
  <si>
    <t>113</t>
  </si>
  <si>
    <t>VI22000486</t>
  </si>
  <si>
    <t>22001089</t>
  </si>
  <si>
    <t>פרספשן פוינט בע"מ PERCEPTION POINT LTD</t>
  </si>
  <si>
    <t>75828</t>
  </si>
  <si>
    <t>BT22000758</t>
  </si>
  <si>
    <t>22008804</t>
  </si>
  <si>
    <t>22003705</t>
  </si>
  <si>
    <t>אוריון- מערכות חשמל ותקשורת</t>
  </si>
  <si>
    <t>60354</t>
  </si>
  <si>
    <t>BT22000656</t>
  </si>
  <si>
    <t>22007893</t>
  </si>
  <si>
    <t>BT22000075</t>
  </si>
  <si>
    <t>22000632</t>
  </si>
  <si>
    <t>101133</t>
  </si>
  <si>
    <t>GI22000001</t>
  </si>
  <si>
    <t>22000960</t>
  </si>
  <si>
    <t>BT22000029</t>
  </si>
  <si>
    <t>22000073</t>
  </si>
  <si>
    <t>BT22000028</t>
  </si>
  <si>
    <t>22000072</t>
  </si>
  <si>
    <t>20451</t>
  </si>
  <si>
    <t>BT22000747</t>
  </si>
  <si>
    <t>22008793</t>
  </si>
  <si>
    <t>SI226004966</t>
  </si>
  <si>
    <t>VI22002611</t>
  </si>
  <si>
    <t>22008143</t>
  </si>
  <si>
    <t>SI226004829</t>
  </si>
  <si>
    <t>VI22002587</t>
  </si>
  <si>
    <t>22008101</t>
  </si>
  <si>
    <t>SI226004647</t>
  </si>
  <si>
    <t>VI22002575</t>
  </si>
  <si>
    <t>22008089</t>
  </si>
  <si>
    <t>59340</t>
  </si>
  <si>
    <t>BT22000632</t>
  </si>
  <si>
    <t>22007868</t>
  </si>
  <si>
    <t>26325</t>
  </si>
  <si>
    <t>BT22000613</t>
  </si>
  <si>
    <t>22007085</t>
  </si>
  <si>
    <t>SI226004143</t>
  </si>
  <si>
    <t>VI22002106</t>
  </si>
  <si>
    <t>22006143</t>
  </si>
  <si>
    <t>38854</t>
  </si>
  <si>
    <t>BT22000519</t>
  </si>
  <si>
    <t>22006215</t>
  </si>
  <si>
    <t>SI226003934</t>
  </si>
  <si>
    <t>VI22002139</t>
  </si>
  <si>
    <t>22006194</t>
  </si>
  <si>
    <t>SI226003634</t>
  </si>
  <si>
    <t>VI22001721</t>
  </si>
  <si>
    <t>22004598</t>
  </si>
  <si>
    <t>BT22000423</t>
  </si>
  <si>
    <t>22004797</t>
  </si>
  <si>
    <t>74233</t>
  </si>
  <si>
    <t>BT22000381</t>
  </si>
  <si>
    <t>22004253</t>
  </si>
  <si>
    <t>SI226003172</t>
  </si>
  <si>
    <t>VI22001500</t>
  </si>
  <si>
    <t>22004193</t>
  </si>
  <si>
    <t>SI226003128</t>
  </si>
  <si>
    <t>VI22001501</t>
  </si>
  <si>
    <t>22004194</t>
  </si>
  <si>
    <t>SI226003096</t>
  </si>
  <si>
    <t>VI22001502</t>
  </si>
  <si>
    <t>22004195</t>
  </si>
  <si>
    <t>SI226003068</t>
  </si>
  <si>
    <t>VI22001498</t>
  </si>
  <si>
    <t>22004191</t>
  </si>
  <si>
    <t>22003543</t>
  </si>
  <si>
    <t>SI226002828</t>
  </si>
  <si>
    <t>VI22001179</t>
  </si>
  <si>
    <t>22003217</t>
  </si>
  <si>
    <t>BT22000293</t>
  </si>
  <si>
    <t>22003521</t>
  </si>
  <si>
    <t>SI226002610</t>
  </si>
  <si>
    <t>VI22000896</t>
  </si>
  <si>
    <t>22002579</t>
  </si>
  <si>
    <t>SI226002327</t>
  </si>
  <si>
    <t>VI22000948</t>
  </si>
  <si>
    <t>22002631</t>
  </si>
  <si>
    <t>BT22000222</t>
  </si>
  <si>
    <t>22002444</t>
  </si>
  <si>
    <t>SI226002038</t>
  </si>
  <si>
    <t>VI22000701</t>
  </si>
  <si>
    <t>22002070</t>
  </si>
  <si>
    <t>BT22000178</t>
  </si>
  <si>
    <t>22001723</t>
  </si>
  <si>
    <t>BT22000136</t>
  </si>
  <si>
    <t>22001179</t>
  </si>
  <si>
    <t>SI226001507</t>
  </si>
  <si>
    <t>VI22000503</t>
  </si>
  <si>
    <t>22001106</t>
  </si>
  <si>
    <t>BT22000019</t>
  </si>
  <si>
    <t>22000063</t>
  </si>
  <si>
    <t>22008260</t>
  </si>
  <si>
    <t>22005588</t>
  </si>
  <si>
    <t>22005587</t>
  </si>
  <si>
    <t>22005586</t>
  </si>
  <si>
    <t>22005585</t>
  </si>
  <si>
    <t>22005584</t>
  </si>
  <si>
    <t>22005583</t>
  </si>
  <si>
    <t>22005582</t>
  </si>
  <si>
    <t>22005581</t>
  </si>
  <si>
    <t>אייקון גרופ בע"מ</t>
  </si>
  <si>
    <t>BT22000083</t>
  </si>
  <si>
    <t>22000640</t>
  </si>
  <si>
    <t>קומפיט הר  2% בע"מ</t>
  </si>
  <si>
    <t>האירועים של גיל בע"מ</t>
  </si>
  <si>
    <t>27347</t>
  </si>
  <si>
    <t>BT22000624</t>
  </si>
  <si>
    <t>22007101</t>
  </si>
  <si>
    <t>BT22000247</t>
  </si>
  <si>
    <t>22002469</t>
  </si>
  <si>
    <t>BT22000127</t>
  </si>
  <si>
    <t>22001170</t>
  </si>
  <si>
    <t>11377</t>
  </si>
  <si>
    <t>BT22000738</t>
  </si>
  <si>
    <t>22008784</t>
  </si>
  <si>
    <t>דוקה א.י. בע"מ</t>
  </si>
  <si>
    <t>76030</t>
  </si>
  <si>
    <t>BT22000641</t>
  </si>
  <si>
    <t>22007877</t>
  </si>
  <si>
    <t>27254</t>
  </si>
  <si>
    <t>BT22000597</t>
  </si>
  <si>
    <t>22007052</t>
  </si>
  <si>
    <t>9410</t>
  </si>
  <si>
    <t>BT22000499</t>
  </si>
  <si>
    <t>22006195</t>
  </si>
  <si>
    <t>BT22000309</t>
  </si>
  <si>
    <t>22003537</t>
  </si>
  <si>
    <t>BT22000094</t>
  </si>
  <si>
    <t>22000655</t>
  </si>
  <si>
    <t>BT22000093</t>
  </si>
  <si>
    <t>22000654</t>
  </si>
  <si>
    <t>BT22000065</t>
  </si>
  <si>
    <t>22000622</t>
  </si>
  <si>
    <t>24235</t>
  </si>
  <si>
    <t>BT22000750</t>
  </si>
  <si>
    <t>22008796</t>
  </si>
  <si>
    <t>32718</t>
  </si>
  <si>
    <t>BT22000646</t>
  </si>
  <si>
    <t>22007882</t>
  </si>
  <si>
    <t>66178</t>
  </si>
  <si>
    <t>BT22000605</t>
  </si>
  <si>
    <t>22007077</t>
  </si>
  <si>
    <t>29808</t>
  </si>
  <si>
    <t>BT22000504</t>
  </si>
  <si>
    <t>22006200</t>
  </si>
  <si>
    <t>BT22000436</t>
  </si>
  <si>
    <t>22004810</t>
  </si>
  <si>
    <t>34970</t>
  </si>
  <si>
    <t>BT22000369</t>
  </si>
  <si>
    <t>22004241</t>
  </si>
  <si>
    <t>BT22000232</t>
  </si>
  <si>
    <t>22002454</t>
  </si>
  <si>
    <t>BT22000189</t>
  </si>
  <si>
    <t>22001734</t>
  </si>
  <si>
    <t>BT22000129</t>
  </si>
  <si>
    <t>22001172</t>
  </si>
  <si>
    <t>BT22000080</t>
  </si>
  <si>
    <t>22000637</t>
  </si>
  <si>
    <t>BT22000012</t>
  </si>
  <si>
    <t>22000052</t>
  </si>
  <si>
    <t>פריוריטי סופטוור בע"מ</t>
  </si>
  <si>
    <t>AIG</t>
  </si>
  <si>
    <t>BT22000332</t>
  </si>
  <si>
    <t>22003630</t>
  </si>
  <si>
    <t>אינטגריטי תוכנה 2011 בע"מ</t>
  </si>
  <si>
    <t>17554</t>
  </si>
  <si>
    <t>BT22000761</t>
  </si>
  <si>
    <t>22008807</t>
  </si>
  <si>
    <t>68935</t>
  </si>
  <si>
    <t>BT22000367</t>
  </si>
  <si>
    <t>22004239</t>
  </si>
  <si>
    <t>אלה אורן</t>
  </si>
  <si>
    <t>BT22000449</t>
  </si>
  <si>
    <t>22004823</t>
  </si>
  <si>
    <t>630</t>
  </si>
  <si>
    <t>VI22001707</t>
  </si>
  <si>
    <t>22004582</t>
  </si>
  <si>
    <t>BT22000141</t>
  </si>
  <si>
    <t>22001184</t>
  </si>
  <si>
    <t>602</t>
  </si>
  <si>
    <t>VI22000485</t>
  </si>
  <si>
    <t>22001088</t>
  </si>
  <si>
    <t>BT22000025</t>
  </si>
  <si>
    <t>22000069</t>
  </si>
  <si>
    <t>591</t>
  </si>
  <si>
    <t>VI22000078</t>
  </si>
  <si>
    <t>22000243</t>
  </si>
  <si>
    <t>BT22000427</t>
  </si>
  <si>
    <t>22004801</t>
  </si>
  <si>
    <t>Gil Umanski אומנסקי אדוארד גיל</t>
  </si>
  <si>
    <t>BT22000311</t>
  </si>
  <si>
    <t>22003539</t>
  </si>
  <si>
    <t>BT22000229</t>
  </si>
  <si>
    <t>22002451</t>
  </si>
  <si>
    <t>BT22000115</t>
  </si>
  <si>
    <t>22001158</t>
  </si>
  <si>
    <t>BT22000074</t>
  </si>
  <si>
    <t>22000631</t>
  </si>
  <si>
    <t>BT22000008</t>
  </si>
  <si>
    <t>22000048</t>
  </si>
  <si>
    <t>14588</t>
  </si>
  <si>
    <t>BT22000740</t>
  </si>
  <si>
    <t>22008786</t>
  </si>
  <si>
    <t>איה לחמי יועצים בע"מ</t>
  </si>
  <si>
    <t>40577</t>
  </si>
  <si>
    <t>BT22000661</t>
  </si>
  <si>
    <t>22007898</t>
  </si>
  <si>
    <t>מגדל חיים/בריאות</t>
  </si>
  <si>
    <t>אופיס כל נט בע"מ</t>
  </si>
  <si>
    <t>BT22000444</t>
  </si>
  <si>
    <t>22004818</t>
  </si>
  <si>
    <t>22000954</t>
  </si>
  <si>
    <t>19590</t>
  </si>
  <si>
    <t>BT22000763</t>
  </si>
  <si>
    <t>22008809</t>
  </si>
  <si>
    <t>26605</t>
  </si>
  <si>
    <t>BT22000614</t>
  </si>
  <si>
    <t>22007086</t>
  </si>
  <si>
    <t>45231</t>
  </si>
  <si>
    <t>BT22000510</t>
  </si>
  <si>
    <t>22006206</t>
  </si>
  <si>
    <t>BT22000430</t>
  </si>
  <si>
    <t>22004804</t>
  </si>
  <si>
    <t>45181</t>
  </si>
  <si>
    <t>BT22000384</t>
  </si>
  <si>
    <t>22004263</t>
  </si>
  <si>
    <t>BT22000298</t>
  </si>
  <si>
    <t>22003526</t>
  </si>
  <si>
    <t>BT22000227</t>
  </si>
  <si>
    <t>22002449</t>
  </si>
  <si>
    <t>BT22000192</t>
  </si>
  <si>
    <t>22001737</t>
  </si>
  <si>
    <t>BT22000187</t>
  </si>
  <si>
    <t>22001732</t>
  </si>
  <si>
    <t>BT22000125</t>
  </si>
  <si>
    <t>22001168</t>
  </si>
  <si>
    <t>BT22000079</t>
  </si>
  <si>
    <t>22000636</t>
  </si>
  <si>
    <t>BT22000009</t>
  </si>
  <si>
    <t>22000049</t>
  </si>
  <si>
    <t>כצמן בט</t>
  </si>
  <si>
    <t>BT22000148</t>
  </si>
  <si>
    <t>22001193</t>
  </si>
  <si>
    <t>BT22000147</t>
  </si>
  <si>
    <t>22001192</t>
  </si>
  <si>
    <t>BT22000126</t>
  </si>
  <si>
    <t>22001169</t>
  </si>
  <si>
    <t>סייפווי פתרונות אבטחת מידע בע"מ</t>
  </si>
  <si>
    <t>85078</t>
  </si>
  <si>
    <t>BT22000770</t>
  </si>
  <si>
    <t>22008816</t>
  </si>
  <si>
    <t>67163</t>
  </si>
  <si>
    <t>BT22000637</t>
  </si>
  <si>
    <t>22007873</t>
  </si>
  <si>
    <t>28483</t>
  </si>
  <si>
    <t>BT22000515</t>
  </si>
  <si>
    <t>22006211</t>
  </si>
  <si>
    <t>BT22000441</t>
  </si>
  <si>
    <t>22004815</t>
  </si>
  <si>
    <t>BT22000134</t>
  </si>
  <si>
    <t>22001177</t>
  </si>
  <si>
    <t>BT22000085</t>
  </si>
  <si>
    <t>22000642</t>
  </si>
  <si>
    <t>ק.י. יעוץ וניהול בע"מ</t>
  </si>
  <si>
    <t>111</t>
  </si>
  <si>
    <t>BT22000609</t>
  </si>
  <si>
    <t>22007081</t>
  </si>
  <si>
    <t>19232</t>
  </si>
  <si>
    <t>BT22000746</t>
  </si>
  <si>
    <t>22008792</t>
  </si>
  <si>
    <t>59593</t>
  </si>
  <si>
    <t>BT22000633</t>
  </si>
  <si>
    <t>22007869</t>
  </si>
  <si>
    <t>28813</t>
  </si>
  <si>
    <t>BT22000616</t>
  </si>
  <si>
    <t>22007091</t>
  </si>
  <si>
    <t>12604</t>
  </si>
  <si>
    <t>BT22000501</t>
  </si>
  <si>
    <t>22006197</t>
  </si>
  <si>
    <t>00093760</t>
  </si>
  <si>
    <t>22004269</t>
  </si>
  <si>
    <t>13017</t>
  </si>
  <si>
    <t>BT22000373</t>
  </si>
  <si>
    <t>22004245</t>
  </si>
  <si>
    <t>BT22000308</t>
  </si>
  <si>
    <t>22003536</t>
  </si>
  <si>
    <t>ג'ייפרוג בע"מ JFrog</t>
  </si>
  <si>
    <t>30526</t>
  </si>
  <si>
    <t>BT22000619</t>
  </si>
  <si>
    <t>22007094</t>
  </si>
  <si>
    <t>קיי.אס.פי. מחשבים (ראשל"צ)</t>
  </si>
  <si>
    <t>16651</t>
  </si>
  <si>
    <t>BT22000743</t>
  </si>
  <si>
    <t>22008789</t>
  </si>
  <si>
    <t>42255</t>
  </si>
  <si>
    <t>BT22000663</t>
  </si>
  <si>
    <t>22007900</t>
  </si>
  <si>
    <t>29359</t>
  </si>
  <si>
    <t>BT22000618</t>
  </si>
  <si>
    <t>22007093</t>
  </si>
  <si>
    <t>43577</t>
  </si>
  <si>
    <t>BT22000509</t>
  </si>
  <si>
    <t>22006205</t>
  </si>
  <si>
    <t>BT22000434</t>
  </si>
  <si>
    <t>22004808</t>
  </si>
  <si>
    <t>45604</t>
  </si>
  <si>
    <t>BT22000364</t>
  </si>
  <si>
    <t>22004236</t>
  </si>
  <si>
    <t>64687</t>
  </si>
  <si>
    <t>22003555</t>
  </si>
  <si>
    <t>BT22000233</t>
  </si>
  <si>
    <t>22002455</t>
  </si>
  <si>
    <t>BT22000182</t>
  </si>
  <si>
    <t>22001727</t>
  </si>
  <si>
    <t>BT22000121</t>
  </si>
  <si>
    <t>22001164</t>
  </si>
  <si>
    <t>BT22000069</t>
  </si>
  <si>
    <t>22000626</t>
  </si>
  <si>
    <t>BT22000006</t>
  </si>
  <si>
    <t>22000046</t>
  </si>
  <si>
    <t>181918</t>
  </si>
  <si>
    <t>VI22001854</t>
  </si>
  <si>
    <t>22005270</t>
  </si>
  <si>
    <t>VI22001518</t>
  </si>
  <si>
    <t>22004213</t>
  </si>
  <si>
    <t>הפונטיה בע"מ</t>
  </si>
  <si>
    <t>10491</t>
  </si>
  <si>
    <t>BT22000736</t>
  </si>
  <si>
    <t>22008782</t>
  </si>
  <si>
    <t>69746</t>
  </si>
  <si>
    <t>BT22000639</t>
  </si>
  <si>
    <t>22007875</t>
  </si>
  <si>
    <t>26755</t>
  </si>
  <si>
    <t>BT22000596</t>
  </si>
  <si>
    <t>22007051</t>
  </si>
  <si>
    <t>50102</t>
  </si>
  <si>
    <t>BT22000513</t>
  </si>
  <si>
    <t>22006209</t>
  </si>
  <si>
    <t>BT22000420</t>
  </si>
  <si>
    <t>22004794</t>
  </si>
  <si>
    <t>BT22000320</t>
  </si>
  <si>
    <t>22003554</t>
  </si>
  <si>
    <t>BT22000319</t>
  </si>
  <si>
    <t>22003553</t>
  </si>
  <si>
    <t>BT22000306</t>
  </si>
  <si>
    <t>22003534</t>
  </si>
  <si>
    <t>BT22000226</t>
  </si>
  <si>
    <t>22002448</t>
  </si>
  <si>
    <t>BT22000186</t>
  </si>
  <si>
    <t>22001731</t>
  </si>
  <si>
    <t>BT22000112</t>
  </si>
  <si>
    <t>22001155</t>
  </si>
  <si>
    <t>39761</t>
  </si>
  <si>
    <t>22000650</t>
  </si>
  <si>
    <t>18000</t>
  </si>
  <si>
    <t>BT22000762</t>
  </si>
  <si>
    <t>22008808</t>
  </si>
  <si>
    <t>9112388</t>
  </si>
  <si>
    <t>VI22002784</t>
  </si>
  <si>
    <t>22009112</t>
  </si>
  <si>
    <t>9112046</t>
  </si>
  <si>
    <t>VI22002580</t>
  </si>
  <si>
    <t>22008094</t>
  </si>
  <si>
    <t>9111951</t>
  </si>
  <si>
    <t>VI22002578</t>
  </si>
  <si>
    <t>22008092</t>
  </si>
  <si>
    <t>9111916</t>
  </si>
  <si>
    <t>VI22002446</t>
  </si>
  <si>
    <t>22007268</t>
  </si>
  <si>
    <t>29123</t>
  </si>
  <si>
    <t>BT22000617</t>
  </si>
  <si>
    <t>22007092</t>
  </si>
  <si>
    <t>88743</t>
  </si>
  <si>
    <t>BT22000525</t>
  </si>
  <si>
    <t>22006221</t>
  </si>
  <si>
    <t>9111127</t>
  </si>
  <si>
    <t>VI22002031</t>
  </si>
  <si>
    <t>22005705</t>
  </si>
  <si>
    <t>9111019</t>
  </si>
  <si>
    <t>VI22001925</t>
  </si>
  <si>
    <t>22005423</t>
  </si>
  <si>
    <t>22004803</t>
  </si>
  <si>
    <t>9110843</t>
  </si>
  <si>
    <t>VI22001714</t>
  </si>
  <si>
    <t>22004591</t>
  </si>
  <si>
    <t>9110581</t>
  </si>
  <si>
    <t>VI22001441</t>
  </si>
  <si>
    <t>22004134</t>
  </si>
  <si>
    <t>76095</t>
  </si>
  <si>
    <t>BT22000379</t>
  </si>
  <si>
    <t>22004251</t>
  </si>
  <si>
    <t>9110399</t>
  </si>
  <si>
    <t>VI22001469</t>
  </si>
  <si>
    <t>22004162</t>
  </si>
  <si>
    <t>9110302</t>
  </si>
  <si>
    <t>VI22001533</t>
  </si>
  <si>
    <t>22004228</t>
  </si>
  <si>
    <t>9110195</t>
  </si>
  <si>
    <t>VI22001534</t>
  </si>
  <si>
    <t>22004229</t>
  </si>
  <si>
    <t>BT22000310</t>
  </si>
  <si>
    <t>22003538</t>
  </si>
  <si>
    <t>22003525</t>
  </si>
  <si>
    <t>9109744</t>
  </si>
  <si>
    <t>VI22001312</t>
  </si>
  <si>
    <t>22003349</t>
  </si>
  <si>
    <t>9109541</t>
  </si>
  <si>
    <t>VI22000922</t>
  </si>
  <si>
    <t>22002605</t>
  </si>
  <si>
    <t>BT22000241</t>
  </si>
  <si>
    <t>22002463</t>
  </si>
  <si>
    <t>9108984</t>
  </si>
  <si>
    <t>VI22000707</t>
  </si>
  <si>
    <t>22002076</t>
  </si>
  <si>
    <t>BT22000194</t>
  </si>
  <si>
    <t>22001739</t>
  </si>
  <si>
    <t>9108847</t>
  </si>
  <si>
    <t>VI22000809</t>
  </si>
  <si>
    <t>22002178</t>
  </si>
  <si>
    <t>9108879</t>
  </si>
  <si>
    <t>VI22000802</t>
  </si>
  <si>
    <t>22002171</t>
  </si>
  <si>
    <t>BT22000179</t>
  </si>
  <si>
    <t>22001724</t>
  </si>
  <si>
    <t>9108736</t>
  </si>
  <si>
    <t>VI22000808</t>
  </si>
  <si>
    <t>22002177</t>
  </si>
  <si>
    <t>9108730</t>
  </si>
  <si>
    <t>VI22000801</t>
  </si>
  <si>
    <t>22002170</t>
  </si>
  <si>
    <t>BT22000138</t>
  </si>
  <si>
    <t>22001181</t>
  </si>
  <si>
    <t>BT22000124</t>
  </si>
  <si>
    <t>22001167</t>
  </si>
  <si>
    <t>9108236</t>
  </si>
  <si>
    <t>VI22000481</t>
  </si>
  <si>
    <t>22001063</t>
  </si>
  <si>
    <t>9108235</t>
  </si>
  <si>
    <t>VI22000479</t>
  </si>
  <si>
    <t>22001061</t>
  </si>
  <si>
    <t>9108179</t>
  </si>
  <si>
    <t>VI22000542</t>
  </si>
  <si>
    <t>22001145</t>
  </si>
  <si>
    <t>BT22000072</t>
  </si>
  <si>
    <t>22000629</t>
  </si>
  <si>
    <t>BT22000071</t>
  </si>
  <si>
    <t>22000628</t>
  </si>
  <si>
    <t>BT22000070</t>
  </si>
  <si>
    <t>22000627</t>
  </si>
  <si>
    <t>9107510</t>
  </si>
  <si>
    <t>VI22000146</t>
  </si>
  <si>
    <t>22000314</t>
  </si>
  <si>
    <t>BT22000036</t>
  </si>
  <si>
    <t>22000080</t>
  </si>
  <si>
    <t>9107329</t>
  </si>
  <si>
    <t>VI22000044</t>
  </si>
  <si>
    <t>22000205</t>
  </si>
  <si>
    <t>BT22000024</t>
  </si>
  <si>
    <t>22000068</t>
  </si>
  <si>
    <t>BT22000021</t>
  </si>
  <si>
    <t>22000065</t>
  </si>
  <si>
    <t>BT22000017</t>
  </si>
  <si>
    <t>22000061</t>
  </si>
  <si>
    <t>BT22000014</t>
  </si>
  <si>
    <t>22000058</t>
  </si>
  <si>
    <t>9107226</t>
  </si>
  <si>
    <t>VI22000043</t>
  </si>
  <si>
    <t>22000204</t>
  </si>
  <si>
    <t>9107169</t>
  </si>
  <si>
    <t>VI22000109</t>
  </si>
  <si>
    <t>22000275</t>
  </si>
  <si>
    <t>קוד ווליו בע"מ</t>
  </si>
  <si>
    <t>BT22000084</t>
  </si>
  <si>
    <t>22000641</t>
  </si>
  <si>
    <t>32812</t>
  </si>
  <si>
    <t>BT22000593</t>
  </si>
  <si>
    <t>22007048</t>
  </si>
  <si>
    <t>93808</t>
  </si>
  <si>
    <t>VI22002033</t>
  </si>
  <si>
    <t>22005707</t>
  </si>
  <si>
    <t>BT22000292</t>
  </si>
  <si>
    <t>22003520</t>
  </si>
  <si>
    <t>90066</t>
  </si>
  <si>
    <t>VI22000999</t>
  </si>
  <si>
    <t>22002683</t>
  </si>
  <si>
    <t>89250</t>
  </si>
  <si>
    <t>VI22000878</t>
  </si>
  <si>
    <t>22002287</t>
  </si>
  <si>
    <t>קבוצת קלי</t>
  </si>
  <si>
    <t>16105</t>
  </si>
  <si>
    <t>BT22000742</t>
  </si>
  <si>
    <t>22008788</t>
  </si>
  <si>
    <t>35530</t>
  </si>
  <si>
    <t>BT22000659</t>
  </si>
  <si>
    <t>22007896</t>
  </si>
  <si>
    <t>28722</t>
  </si>
  <si>
    <t>BT22000615</t>
  </si>
  <si>
    <t>22007090</t>
  </si>
  <si>
    <t>22006217</t>
  </si>
  <si>
    <t>76427</t>
  </si>
  <si>
    <t>BT22000382</t>
  </si>
  <si>
    <t>22004254</t>
  </si>
  <si>
    <t>BT22000225</t>
  </si>
  <si>
    <t>22002447</t>
  </si>
  <si>
    <t>22001738</t>
  </si>
  <si>
    <t>BT22000137</t>
  </si>
  <si>
    <t>22001180</t>
  </si>
  <si>
    <t>BT22000066</t>
  </si>
  <si>
    <t>22000623</t>
  </si>
  <si>
    <t>22000952</t>
  </si>
  <si>
    <t>BT22000081</t>
  </si>
  <si>
    <t>22000638</t>
  </si>
  <si>
    <t>BT22000033</t>
  </si>
  <si>
    <t>22000077</t>
  </si>
  <si>
    <t>BT22000015</t>
  </si>
  <si>
    <t>22000059</t>
  </si>
  <si>
    <t>עזריאלי אי קומרס בע"מ</t>
  </si>
  <si>
    <t>22008855</t>
  </si>
  <si>
    <t>BT22000789</t>
  </si>
  <si>
    <t>22008852</t>
  </si>
  <si>
    <t>BT22000777</t>
  </si>
  <si>
    <t>22008829</t>
  </si>
  <si>
    <t>4289206</t>
  </si>
  <si>
    <t>VI22002805</t>
  </si>
  <si>
    <t>22009133</t>
  </si>
  <si>
    <t>4289558</t>
  </si>
  <si>
    <t>VI22002804</t>
  </si>
  <si>
    <t>22009132</t>
  </si>
  <si>
    <t>4291291</t>
  </si>
  <si>
    <t>VI22002803</t>
  </si>
  <si>
    <t>22009131</t>
  </si>
  <si>
    <t>4289560</t>
  </si>
  <si>
    <t>VI22002802</t>
  </si>
  <si>
    <t>22009130</t>
  </si>
  <si>
    <t>4291542</t>
  </si>
  <si>
    <t>VI22002801</t>
  </si>
  <si>
    <t>22009129</t>
  </si>
  <si>
    <t>4289295</t>
  </si>
  <si>
    <t>VI22002699</t>
  </si>
  <si>
    <t>22008293</t>
  </si>
  <si>
    <t>4289229</t>
  </si>
  <si>
    <t>VI22002488</t>
  </si>
  <si>
    <t>22007391</t>
  </si>
  <si>
    <t>55089</t>
  </si>
  <si>
    <t>BT22000682</t>
  </si>
  <si>
    <t>22007922</t>
  </si>
  <si>
    <t>4285136</t>
  </si>
  <si>
    <t>VI22002681</t>
  </si>
  <si>
    <t>22008243</t>
  </si>
  <si>
    <t>4287757</t>
  </si>
  <si>
    <t>VI22002487</t>
  </si>
  <si>
    <t>22007390</t>
  </si>
  <si>
    <t>4287227</t>
  </si>
  <si>
    <t>VI22002484</t>
  </si>
  <si>
    <t>22007387</t>
  </si>
  <si>
    <t>4286648</t>
  </si>
  <si>
    <t>VI22002483</t>
  </si>
  <si>
    <t>22007386</t>
  </si>
  <si>
    <t>4286610</t>
  </si>
  <si>
    <t>VI22002482</t>
  </si>
  <si>
    <t>22007385</t>
  </si>
  <si>
    <t>4286604</t>
  </si>
  <si>
    <t>VI22002475</t>
  </si>
  <si>
    <t>22007378</t>
  </si>
  <si>
    <t>4286605</t>
  </si>
  <si>
    <t>VI22002474</t>
  </si>
  <si>
    <t>22007377</t>
  </si>
  <si>
    <t>4286611</t>
  </si>
  <si>
    <t>VI22002472</t>
  </si>
  <si>
    <t>22007375</t>
  </si>
  <si>
    <t>4287245</t>
  </si>
  <si>
    <t>VI22002480</t>
  </si>
  <si>
    <t>22007383</t>
  </si>
  <si>
    <t>4286587</t>
  </si>
  <si>
    <t>VI22002469</t>
  </si>
  <si>
    <t>22007372</t>
  </si>
  <si>
    <t>4284909</t>
  </si>
  <si>
    <t>VI22002459</t>
  </si>
  <si>
    <t>22007362</t>
  </si>
  <si>
    <t>52553</t>
  </si>
  <si>
    <t>BT22000527</t>
  </si>
  <si>
    <t>22006234</t>
  </si>
  <si>
    <t>BT22000462</t>
  </si>
  <si>
    <t>22005166</t>
  </si>
  <si>
    <t>48784</t>
  </si>
  <si>
    <t>BT22000405</t>
  </si>
  <si>
    <t>22004306</t>
  </si>
  <si>
    <t>BT22000404</t>
  </si>
  <si>
    <t>22004305</t>
  </si>
  <si>
    <t>BT22000260</t>
  </si>
  <si>
    <t>22002514</t>
  </si>
  <si>
    <t>BT22000252</t>
  </si>
  <si>
    <t>22002494</t>
  </si>
  <si>
    <t>BT22000196</t>
  </si>
  <si>
    <t>22001756</t>
  </si>
  <si>
    <t>BT22000164</t>
  </si>
  <si>
    <t>22001228</t>
  </si>
  <si>
    <t>BT22000118</t>
  </si>
  <si>
    <t>22001161</t>
  </si>
  <si>
    <t>BT22000097</t>
  </si>
  <si>
    <t>22000668</t>
  </si>
  <si>
    <t>BT22000002</t>
  </si>
  <si>
    <t>22000042</t>
  </si>
  <si>
    <t>אור סהר - יוגה</t>
  </si>
  <si>
    <t>BT22000004</t>
  </si>
  <si>
    <t>22000044</t>
  </si>
  <si>
    <t>אולנט פרויקטים בע"מ</t>
  </si>
  <si>
    <t>BT22000295</t>
  </si>
  <si>
    <t>22003523</t>
  </si>
  <si>
    <t>IN224000111</t>
  </si>
  <si>
    <t>VI22000917</t>
  </si>
  <si>
    <t>22002600</t>
  </si>
  <si>
    <t>BT22000041</t>
  </si>
  <si>
    <t>22000085</t>
  </si>
  <si>
    <t>BT22000023</t>
  </si>
  <si>
    <t>22000067</t>
  </si>
  <si>
    <t>22003686</t>
  </si>
  <si>
    <t>WOW</t>
  </si>
  <si>
    <t>22005577</t>
  </si>
  <si>
    <t>VI22001858</t>
  </si>
  <si>
    <t>22005274</t>
  </si>
  <si>
    <t>VI22001857</t>
  </si>
  <si>
    <t>22005273</t>
  </si>
  <si>
    <t>VI22001856</t>
  </si>
  <si>
    <t>22005272</t>
  </si>
  <si>
    <t>BT22000135</t>
  </si>
  <si>
    <t>22001178</t>
  </si>
  <si>
    <t>גסטון קוריאל</t>
  </si>
  <si>
    <t>98088</t>
  </si>
  <si>
    <t>BT22000728</t>
  </si>
  <si>
    <t>22008768</t>
  </si>
  <si>
    <t>I-CLOUDIUS LTD</t>
  </si>
  <si>
    <t>8475</t>
  </si>
  <si>
    <t>BT22000735</t>
  </si>
  <si>
    <t>22008775</t>
  </si>
  <si>
    <t>29678</t>
  </si>
  <si>
    <t>BT22000600</t>
  </si>
  <si>
    <t>22007057</t>
  </si>
  <si>
    <t>48890</t>
  </si>
  <si>
    <t>BT22000511</t>
  </si>
  <si>
    <t>22006207</t>
  </si>
  <si>
    <t>74949</t>
  </si>
  <si>
    <t>BT22000377</t>
  </si>
  <si>
    <t>22004249</t>
  </si>
  <si>
    <t>BT22000371</t>
  </si>
  <si>
    <t>22004243</t>
  </si>
  <si>
    <t>BT22000235</t>
  </si>
  <si>
    <t>22002457</t>
  </si>
  <si>
    <t>BT22000140</t>
  </si>
  <si>
    <t>22001183</t>
  </si>
  <si>
    <t>BT22000086</t>
  </si>
  <si>
    <t>22000643</t>
  </si>
  <si>
    <t>22000064</t>
  </si>
  <si>
    <t>גוטפרנדס בע"מ</t>
  </si>
  <si>
    <t>18805</t>
  </si>
  <si>
    <t>BT22000745</t>
  </si>
  <si>
    <t>22008791</t>
  </si>
  <si>
    <t>10781</t>
  </si>
  <si>
    <t>BT22000500</t>
  </si>
  <si>
    <t>22006196</t>
  </si>
  <si>
    <t>BT22000291</t>
  </si>
  <si>
    <t>22003519</t>
  </si>
  <si>
    <t>BT22000011</t>
  </si>
  <si>
    <t>22000051</t>
  </si>
  <si>
    <t>22008272</t>
  </si>
  <si>
    <t>56225</t>
  </si>
  <si>
    <t>BT22000724</t>
  </si>
  <si>
    <t>22008002</t>
  </si>
  <si>
    <t>22007918</t>
  </si>
  <si>
    <t>52458</t>
  </si>
  <si>
    <t>BT22000542</t>
  </si>
  <si>
    <t>22006251</t>
  </si>
  <si>
    <t>BT22000497</t>
  </si>
  <si>
    <t>22005389</t>
  </si>
  <si>
    <t>BT22000454</t>
  </si>
  <si>
    <t>22005134</t>
  </si>
  <si>
    <t>BT22000339</t>
  </si>
  <si>
    <t>22003637</t>
  </si>
  <si>
    <t>BT22000206</t>
  </si>
  <si>
    <t>22001766</t>
  </si>
  <si>
    <t>BT22000210</t>
  </si>
  <si>
    <t>22001770</t>
  </si>
  <si>
    <t>BT22000209</t>
  </si>
  <si>
    <t>22001769</t>
  </si>
  <si>
    <t>BT22000199</t>
  </si>
  <si>
    <t>22001759</t>
  </si>
  <si>
    <t>BT22000166</t>
  </si>
  <si>
    <t>22001230</t>
  </si>
  <si>
    <t>22008847</t>
  </si>
  <si>
    <t>BT22000721</t>
  </si>
  <si>
    <t>22007985</t>
  </si>
  <si>
    <t>BT22000718</t>
  </si>
  <si>
    <t>22007974</t>
  </si>
  <si>
    <t>22007929</t>
  </si>
  <si>
    <t>55087</t>
  </si>
  <si>
    <t>BT22000680</t>
  </si>
  <si>
    <t>22007917</t>
  </si>
  <si>
    <t>52455</t>
  </si>
  <si>
    <t>BT22000541</t>
  </si>
  <si>
    <t>22006250</t>
  </si>
  <si>
    <t>BT22000496</t>
  </si>
  <si>
    <t>22005385</t>
  </si>
  <si>
    <t>22005135</t>
  </si>
  <si>
    <t>22003636</t>
  </si>
  <si>
    <t>BT22000301</t>
  </si>
  <si>
    <t>22003529</t>
  </si>
  <si>
    <t>BT22000207</t>
  </si>
  <si>
    <t>22001767</t>
  </si>
  <si>
    <t>BT22000165</t>
  </si>
  <si>
    <t>22001229</t>
  </si>
  <si>
    <t>22001217</t>
  </si>
  <si>
    <t>22000129</t>
  </si>
  <si>
    <t>VI22003368</t>
  </si>
  <si>
    <t>22009677</t>
  </si>
  <si>
    <t>VI22003342</t>
  </si>
  <si>
    <t>22009640</t>
  </si>
  <si>
    <t>64682</t>
  </si>
  <si>
    <t>BT22000620</t>
  </si>
  <si>
    <t>22007097</t>
  </si>
  <si>
    <t>94145</t>
  </si>
  <si>
    <t>BT22000385</t>
  </si>
  <si>
    <t>22004264</t>
  </si>
  <si>
    <t>46293</t>
  </si>
  <si>
    <t>BT22000365</t>
  </si>
  <si>
    <t>22004237</t>
  </si>
  <si>
    <t>6510497</t>
  </si>
  <si>
    <t>VI22001690</t>
  </si>
  <si>
    <t>22004548</t>
  </si>
  <si>
    <t>VI22001688</t>
  </si>
  <si>
    <t>22004546</t>
  </si>
  <si>
    <t>BT22000288</t>
  </si>
  <si>
    <t>22003516</t>
  </si>
  <si>
    <t>6509295</t>
  </si>
  <si>
    <t>VI22001301</t>
  </si>
  <si>
    <t>22003338</t>
  </si>
  <si>
    <t>VI22001232</t>
  </si>
  <si>
    <t>22003269</t>
  </si>
  <si>
    <t>6508894</t>
  </si>
  <si>
    <t>VI22000920</t>
  </si>
  <si>
    <t>22002603</t>
  </si>
  <si>
    <t>6508666</t>
  </si>
  <si>
    <t>VI22001206</t>
  </si>
  <si>
    <t>22003243</t>
  </si>
  <si>
    <t>BT22000237</t>
  </si>
  <si>
    <t>22002459</t>
  </si>
  <si>
    <t>BT22000224</t>
  </si>
  <si>
    <t>22002446</t>
  </si>
  <si>
    <t>6507389</t>
  </si>
  <si>
    <t>VI22000681</t>
  </si>
  <si>
    <t>22002050</t>
  </si>
  <si>
    <t>6505903</t>
  </si>
  <si>
    <t>VI22000604</t>
  </si>
  <si>
    <t>22001345</t>
  </si>
  <si>
    <t>6503435</t>
  </si>
  <si>
    <t>VI22000285</t>
  </si>
  <si>
    <t>22000794</t>
  </si>
  <si>
    <t>6503255</t>
  </si>
  <si>
    <t>VI22000296</t>
  </si>
  <si>
    <t>22000805</t>
  </si>
  <si>
    <t>BT22000082</t>
  </si>
  <si>
    <t>22000639</t>
  </si>
  <si>
    <t>6502987</t>
  </si>
  <si>
    <t>VI22000288</t>
  </si>
  <si>
    <t>22000797</t>
  </si>
  <si>
    <t>6502489</t>
  </si>
  <si>
    <t>VI22000066</t>
  </si>
  <si>
    <t>22000227</t>
  </si>
  <si>
    <t>75454</t>
  </si>
  <si>
    <t>BT22000732</t>
  </si>
  <si>
    <t>22008772</t>
  </si>
  <si>
    <t>22007136</t>
  </si>
  <si>
    <t>22005402</t>
  </si>
  <si>
    <t>22003692</t>
  </si>
  <si>
    <t>22003690</t>
  </si>
  <si>
    <t>22002542</t>
  </si>
  <si>
    <t>22001790</t>
  </si>
  <si>
    <t>השתתפויות בנכסים בישראל  בע"מ</t>
  </si>
  <si>
    <t>8581589</t>
  </si>
  <si>
    <t>BT22000808</t>
  </si>
  <si>
    <t>22008995</t>
  </si>
  <si>
    <t>BT22000671</t>
  </si>
  <si>
    <t>22007908</t>
  </si>
  <si>
    <t>BT22000608</t>
  </si>
  <si>
    <t>22007080</t>
  </si>
  <si>
    <t>BT22000317</t>
  </si>
  <si>
    <t>22003545</t>
  </si>
  <si>
    <t>BT22000217</t>
  </si>
  <si>
    <t>22002440</t>
  </si>
  <si>
    <t>BT22000146</t>
  </si>
  <si>
    <t>22001189</t>
  </si>
  <si>
    <t>BT22000116</t>
  </si>
  <si>
    <t>22001159</t>
  </si>
  <si>
    <t>BT22000063</t>
  </si>
  <si>
    <t>22000620</t>
  </si>
  <si>
    <t>BT22000032</t>
  </si>
  <si>
    <t>22000076</t>
  </si>
  <si>
    <t>22000021</t>
  </si>
  <si>
    <t>22005406</t>
  </si>
  <si>
    <t>22005296</t>
  </si>
  <si>
    <t>58738</t>
  </si>
  <si>
    <t>BT22000810</t>
  </si>
  <si>
    <t>22009001</t>
  </si>
  <si>
    <t>41133</t>
  </si>
  <si>
    <t>BT22000654</t>
  </si>
  <si>
    <t>22007891</t>
  </si>
  <si>
    <t>65625</t>
  </si>
  <si>
    <t>BT22000604</t>
  </si>
  <si>
    <t>22007076</t>
  </si>
  <si>
    <t>22001224</t>
  </si>
  <si>
    <t>61629</t>
  </si>
  <si>
    <t>BT22000753</t>
  </si>
  <si>
    <t>22008799</t>
  </si>
  <si>
    <t>78255</t>
  </si>
  <si>
    <t>BT22000727</t>
  </si>
  <si>
    <t>22008767</t>
  </si>
  <si>
    <t>34181</t>
  </si>
  <si>
    <t>BT22000651</t>
  </si>
  <si>
    <t>22007888</t>
  </si>
  <si>
    <t>65272</t>
  </si>
  <si>
    <t>BT22000635</t>
  </si>
  <si>
    <t>22007871</t>
  </si>
  <si>
    <t>67384</t>
  </si>
  <si>
    <t>BT22000607</t>
  </si>
  <si>
    <t>22007079</t>
  </si>
  <si>
    <t>88442</t>
  </si>
  <si>
    <t>BT22000508</t>
  </si>
  <si>
    <t>22006204</t>
  </si>
  <si>
    <t>32556</t>
  </si>
  <si>
    <t>BT22000507</t>
  </si>
  <si>
    <t>22006203</t>
  </si>
  <si>
    <t>BT22000433</t>
  </si>
  <si>
    <t>22004807</t>
  </si>
  <si>
    <t>90036</t>
  </si>
  <si>
    <t>BT22000380</t>
  </si>
  <si>
    <t>22004252</t>
  </si>
  <si>
    <t>39753</t>
  </si>
  <si>
    <t>BT22000383</t>
  </si>
  <si>
    <t>22004262</t>
  </si>
  <si>
    <t>BT22000314</t>
  </si>
  <si>
    <t>22003542</t>
  </si>
  <si>
    <t>BT22000284</t>
  </si>
  <si>
    <t>22003512</t>
  </si>
  <si>
    <t>BT22000246</t>
  </si>
  <si>
    <t>22002468</t>
  </si>
  <si>
    <t>BT22000231</t>
  </si>
  <si>
    <t>22002453</t>
  </si>
  <si>
    <t>22006329</t>
  </si>
  <si>
    <t>22005290</t>
  </si>
  <si>
    <t>22004514</t>
  </si>
  <si>
    <t>22003689</t>
  </si>
  <si>
    <t>יונייטד סיטס בע"מ</t>
  </si>
  <si>
    <t>765955</t>
  </si>
  <si>
    <t>VI22001164</t>
  </si>
  <si>
    <t>22003202</t>
  </si>
  <si>
    <t>BT22000282</t>
  </si>
  <si>
    <t>22003510</t>
  </si>
  <si>
    <t>שותפות נכסי הארבעה</t>
  </si>
  <si>
    <t>99724</t>
  </si>
  <si>
    <t>BT22000625</t>
  </si>
  <si>
    <t>22007102</t>
  </si>
  <si>
    <t>55022</t>
  </si>
  <si>
    <t>BT22000370</t>
  </si>
  <si>
    <t>22004242</t>
  </si>
  <si>
    <t>BT22000191</t>
  </si>
  <si>
    <t>22001736</t>
  </si>
  <si>
    <t>BT22000030</t>
  </si>
  <si>
    <t>22000074</t>
  </si>
  <si>
    <t>מגנטיק וול בע"מ</t>
  </si>
  <si>
    <t>BT22000419</t>
  </si>
  <si>
    <t>22004793</t>
  </si>
  <si>
    <t>פולברניס, ברקת, בן יהודה בע"מ</t>
  </si>
  <si>
    <t>BT22000280</t>
  </si>
  <si>
    <t>22003508</t>
  </si>
  <si>
    <t>12571</t>
  </si>
  <si>
    <t>BT22000406</t>
  </si>
  <si>
    <t>22004310</t>
  </si>
  <si>
    <t>האודן סוכנות לביטוח</t>
  </si>
  <si>
    <t>BT22000403</t>
  </si>
  <si>
    <t>22004304</t>
  </si>
  <si>
    <t>BT22000407</t>
  </si>
  <si>
    <t>22004311</t>
  </si>
  <si>
    <t>איי אם איי אליינס בע"מ</t>
  </si>
  <si>
    <t>BT22000316</t>
  </si>
  <si>
    <t>22003544</t>
  </si>
  <si>
    <t>אי בי אי קפיטל נאמנות בע"מ</t>
  </si>
  <si>
    <t>BT22000446</t>
  </si>
  <si>
    <t>22004820</t>
  </si>
  <si>
    <t>Gartner Israel Advisory Ltd</t>
  </si>
  <si>
    <t>92168</t>
  </si>
  <si>
    <t>BT22000767</t>
  </si>
  <si>
    <t>22008813</t>
  </si>
  <si>
    <t>55202</t>
  </si>
  <si>
    <t>BT22000629</t>
  </si>
  <si>
    <t>22007107</t>
  </si>
  <si>
    <t>BT22000300</t>
  </si>
  <si>
    <t>22003528</t>
  </si>
  <si>
    <t>301-0</t>
  </si>
  <si>
    <t>המכון הישראלי ליצוא</t>
  </si>
  <si>
    <t>BT22000034</t>
  </si>
  <si>
    <t>22000078</t>
  </si>
  <si>
    <t>קלין אנד שייני אחזקות</t>
  </si>
  <si>
    <t>24742</t>
  </si>
  <si>
    <t>BT22000751</t>
  </si>
  <si>
    <t>22008797</t>
  </si>
  <si>
    <t>31237</t>
  </si>
  <si>
    <t>BT22000648</t>
  </si>
  <si>
    <t>22007885</t>
  </si>
  <si>
    <t>65284</t>
  </si>
  <si>
    <t>BT22000602</t>
  </si>
  <si>
    <t>22007074</t>
  </si>
  <si>
    <t>26341</t>
  </si>
  <si>
    <t>BT22000502</t>
  </si>
  <si>
    <t>22006198</t>
  </si>
  <si>
    <t>BT22000437</t>
  </si>
  <si>
    <t>22004811</t>
  </si>
  <si>
    <t>43800</t>
  </si>
  <si>
    <t>BT22000362</t>
  </si>
  <si>
    <t>22004234</t>
  </si>
  <si>
    <t>BT22000228</t>
  </si>
  <si>
    <t>22002450</t>
  </si>
  <si>
    <t>BT22000188</t>
  </si>
  <si>
    <t>22001733</t>
  </si>
  <si>
    <t>BT22000123</t>
  </si>
  <si>
    <t>22001166</t>
  </si>
  <si>
    <t>BT22000087</t>
  </si>
  <si>
    <t>22000644</t>
  </si>
  <si>
    <t>BT22000007</t>
  </si>
  <si>
    <t>22000047</t>
  </si>
  <si>
    <t>22005395</t>
  </si>
  <si>
    <t>22004511</t>
  </si>
  <si>
    <t>22003687</t>
  </si>
  <si>
    <t>22003685</t>
  </si>
  <si>
    <t>22002540</t>
  </si>
  <si>
    <t>22001789</t>
  </si>
  <si>
    <t>22001328</t>
  </si>
  <si>
    <t>22001327</t>
  </si>
  <si>
    <t>22000692</t>
  </si>
  <si>
    <t>22000147</t>
  </si>
  <si>
    <t>שורצמן יגאל</t>
  </si>
  <si>
    <t>BT22000120</t>
  </si>
  <si>
    <t>22001163</t>
  </si>
  <si>
    <t>BT22000067</t>
  </si>
  <si>
    <t>22000624</t>
  </si>
  <si>
    <t>BT22000040</t>
  </si>
  <si>
    <t>22000084</t>
  </si>
  <si>
    <t>BT22000039</t>
  </si>
  <si>
    <t>22000083</t>
  </si>
  <si>
    <t>BT22000005</t>
  </si>
  <si>
    <t>22000045</t>
  </si>
  <si>
    <t>האיש החשוב בע"מ</t>
  </si>
  <si>
    <t>41502</t>
  </si>
  <si>
    <t>BT22000662</t>
  </si>
  <si>
    <t>22007899</t>
  </si>
  <si>
    <t>42041</t>
  </si>
  <si>
    <t>BT22000520</t>
  </si>
  <si>
    <t>22006216</t>
  </si>
  <si>
    <t>BT22000290</t>
  </si>
  <si>
    <t>22003518</t>
  </si>
  <si>
    <t>BT22000238</t>
  </si>
  <si>
    <t>22002460</t>
  </si>
  <si>
    <t>BT22000181</t>
  </si>
  <si>
    <t>22001726</t>
  </si>
  <si>
    <t>BT22000113</t>
  </si>
  <si>
    <t>22001156</t>
  </si>
  <si>
    <t>58072</t>
  </si>
  <si>
    <t>BT22000779</t>
  </si>
  <si>
    <t>22008833</t>
  </si>
  <si>
    <t>55086</t>
  </si>
  <si>
    <t>BT22000678</t>
  </si>
  <si>
    <t>22007915</t>
  </si>
  <si>
    <t>54959</t>
  </si>
  <si>
    <t>BT22000677</t>
  </si>
  <si>
    <t>22007914</t>
  </si>
  <si>
    <t>53479</t>
  </si>
  <si>
    <t>BT22000581</t>
  </si>
  <si>
    <t>22007004</t>
  </si>
  <si>
    <t>052552</t>
  </si>
  <si>
    <t>BT22000528</t>
  </si>
  <si>
    <t>22006237</t>
  </si>
  <si>
    <t>BT22000401</t>
  </si>
  <si>
    <t>22004297</t>
  </si>
  <si>
    <t>BT22000152</t>
  </si>
  <si>
    <t>22001216</t>
  </si>
  <si>
    <t>CC 6892 2022-12</t>
  </si>
  <si>
    <t>22009031</t>
  </si>
  <si>
    <t>22008266</t>
  </si>
  <si>
    <t>22003683</t>
  </si>
  <si>
    <t>לשכת המסחר תל אביב</t>
  </si>
  <si>
    <t>67841</t>
  </si>
  <si>
    <t>BT22000374</t>
  </si>
  <si>
    <t>22004246</t>
  </si>
  <si>
    <t>BT22000144</t>
  </si>
  <si>
    <t>22001187</t>
  </si>
  <si>
    <t>1686806</t>
  </si>
  <si>
    <t>VI22002642</t>
  </si>
  <si>
    <t>22008174</t>
  </si>
  <si>
    <t>1515667</t>
  </si>
  <si>
    <t>VI22001030</t>
  </si>
  <si>
    <t>22003044</t>
  </si>
  <si>
    <t>BT22000279</t>
  </si>
  <si>
    <t>22003507</t>
  </si>
  <si>
    <t>22442</t>
  </si>
  <si>
    <t>BT22000748</t>
  </si>
  <si>
    <t>22008794</t>
  </si>
  <si>
    <t>67646</t>
  </si>
  <si>
    <t>BT22000638</t>
  </si>
  <si>
    <t>22007874</t>
  </si>
  <si>
    <t>BT22000506</t>
  </si>
  <si>
    <t>22006202</t>
  </si>
  <si>
    <t>BT22000431</t>
  </si>
  <si>
    <t>22004805</t>
  </si>
  <si>
    <t>42781</t>
  </si>
  <si>
    <t>BT22000361</t>
  </si>
  <si>
    <t>22004233</t>
  </si>
  <si>
    <t>BT22000223</t>
  </si>
  <si>
    <t>22002445</t>
  </si>
  <si>
    <t>BT22000130</t>
  </si>
  <si>
    <t>22001173</t>
  </si>
  <si>
    <t>BT22000016</t>
  </si>
  <si>
    <t>22000060</t>
  </si>
  <si>
    <t>22007149</t>
  </si>
  <si>
    <t>22005401</t>
  </si>
  <si>
    <t>SI22RA0004544</t>
  </si>
  <si>
    <t>VI22000446</t>
  </si>
  <si>
    <t>22001028</t>
  </si>
  <si>
    <t>SI22RA0003380</t>
  </si>
  <si>
    <t>VI22000372</t>
  </si>
  <si>
    <t>22000882</t>
  </si>
  <si>
    <t>BT22000078</t>
  </si>
  <si>
    <t>22000635</t>
  </si>
  <si>
    <t>11632</t>
  </si>
  <si>
    <t>BT22000768</t>
  </si>
  <si>
    <t>22008814</t>
  </si>
  <si>
    <t>22007883</t>
  </si>
  <si>
    <t>27906</t>
  </si>
  <si>
    <t>BT22000598</t>
  </si>
  <si>
    <t>22007053</t>
  </si>
  <si>
    <t>49607</t>
  </si>
  <si>
    <t>BT22000512</t>
  </si>
  <si>
    <t>22006208</t>
  </si>
  <si>
    <t>BT22000432</t>
  </si>
  <si>
    <t>22004806</t>
  </si>
  <si>
    <t>BT22000376</t>
  </si>
  <si>
    <t>22004248</t>
  </si>
  <si>
    <t>BT22000285</t>
  </si>
  <si>
    <t>22003513</t>
  </si>
  <si>
    <t>BT22000281</t>
  </si>
  <si>
    <t>22003509</t>
  </si>
  <si>
    <t>BT22000142</t>
  </si>
  <si>
    <t>22001185</t>
  </si>
  <si>
    <t>BT22000090</t>
  </si>
  <si>
    <t>22000647</t>
  </si>
  <si>
    <t>BT22000077</t>
  </si>
  <si>
    <t>22000634</t>
  </si>
  <si>
    <t>קליגלר ושות' עורכי פטנטים בע"מ</t>
  </si>
  <si>
    <t>22008840</t>
  </si>
  <si>
    <t>22007934</t>
  </si>
  <si>
    <t>53483</t>
  </si>
  <si>
    <t>BT22000579</t>
  </si>
  <si>
    <t>22007002</t>
  </si>
  <si>
    <t>22005268</t>
  </si>
  <si>
    <t>BT22000251</t>
  </si>
  <si>
    <t>22002493</t>
  </si>
  <si>
    <t>BT22000201</t>
  </si>
  <si>
    <t>22001761</t>
  </si>
  <si>
    <t>BT22000154</t>
  </si>
  <si>
    <t>22001218</t>
  </si>
  <si>
    <t>BT22000046</t>
  </si>
  <si>
    <t>22000123</t>
  </si>
  <si>
    <t>BT22000045</t>
  </si>
  <si>
    <t>22000122</t>
  </si>
  <si>
    <t>35666700</t>
  </si>
  <si>
    <t>BT22000730</t>
  </si>
  <si>
    <t>22008770</t>
  </si>
  <si>
    <t>BT22000643</t>
  </si>
  <si>
    <t>22007879</t>
  </si>
  <si>
    <t>BT22000594</t>
  </si>
  <si>
    <t>22007049</t>
  </si>
  <si>
    <t>BT22000498</t>
  </si>
  <si>
    <t>22006172</t>
  </si>
  <si>
    <t>BT22000416</t>
  </si>
  <si>
    <t>22004790</t>
  </si>
  <si>
    <t>BT22000318</t>
  </si>
  <si>
    <t>22003546</t>
  </si>
  <si>
    <t>BT22000277</t>
  </si>
  <si>
    <t>22003505</t>
  </si>
  <si>
    <t>BT22000249</t>
  </si>
  <si>
    <t>22002475</t>
  </si>
  <si>
    <t>22001721</t>
  </si>
  <si>
    <t>BT22000117</t>
  </si>
  <si>
    <t>22001160</t>
  </si>
  <si>
    <t>22000653</t>
  </si>
  <si>
    <t>BT22000013</t>
  </si>
  <si>
    <t>22000057</t>
  </si>
  <si>
    <t>Wilh. Werhahn KG</t>
  </si>
  <si>
    <t>22008944</t>
  </si>
  <si>
    <t>Microsoft UK</t>
  </si>
  <si>
    <t>RC229000062</t>
  </si>
  <si>
    <t>22007342</t>
  </si>
  <si>
    <t>RC229000071</t>
  </si>
  <si>
    <t>22008828</t>
  </si>
  <si>
    <t>IGNITION FRANCE</t>
  </si>
  <si>
    <t>22007350</t>
  </si>
  <si>
    <t>RC229000047</t>
  </si>
  <si>
    <t>22006100</t>
  </si>
  <si>
    <t>DCCS GmbH</t>
  </si>
  <si>
    <t>22006957</t>
  </si>
  <si>
    <t>RC229000042</t>
  </si>
  <si>
    <t>22005253</t>
  </si>
  <si>
    <t>Dccs IT Business Solutions</t>
  </si>
  <si>
    <t>NTT Germany AG &amp; Co. KG</t>
  </si>
  <si>
    <t>22006101</t>
  </si>
  <si>
    <t>RC229000056</t>
  </si>
  <si>
    <t>22006967</t>
  </si>
  <si>
    <t>RC229000054</t>
  </si>
  <si>
    <t>22006964</t>
  </si>
  <si>
    <t>RC229000039</t>
  </si>
  <si>
    <t>22005162</t>
  </si>
  <si>
    <t>Cloud Distribution</t>
  </si>
  <si>
    <t>RC229000041</t>
  </si>
  <si>
    <t>22005251</t>
  </si>
  <si>
    <t>CNS Outsourcing IT Sp. z o.o.</t>
  </si>
  <si>
    <t>20088</t>
  </si>
  <si>
    <t>22004365</t>
  </si>
  <si>
    <t>22004314</t>
  </si>
  <si>
    <t>RC229000032</t>
  </si>
  <si>
    <t>22003613</t>
  </si>
  <si>
    <t>Unifosa corp</t>
  </si>
  <si>
    <t>RC229000064</t>
  </si>
  <si>
    <t>22007344</t>
  </si>
  <si>
    <t>22007340</t>
  </si>
  <si>
    <t>RC229000040</t>
  </si>
  <si>
    <t>22005164</t>
  </si>
  <si>
    <t>20117</t>
  </si>
  <si>
    <t>22004331</t>
  </si>
  <si>
    <t>Commercial IT Services Ltd</t>
  </si>
  <si>
    <t>22007347</t>
  </si>
  <si>
    <t>22006961</t>
  </si>
  <si>
    <t>20160</t>
  </si>
  <si>
    <t>22004315</t>
  </si>
  <si>
    <t>IT Bus Ltd</t>
  </si>
  <si>
    <t>RC229000031</t>
  </si>
  <si>
    <t>22003612</t>
  </si>
  <si>
    <t>RC229000075</t>
  </si>
  <si>
    <t>22008943</t>
  </si>
  <si>
    <t>RC229000074</t>
  </si>
  <si>
    <t>22008942</t>
  </si>
  <si>
    <t>RC229000024</t>
  </si>
  <si>
    <t>22001705</t>
  </si>
  <si>
    <t>Orange Cyberdefense UK Ltd</t>
  </si>
  <si>
    <t>22007336</t>
  </si>
  <si>
    <t>Controlware GmbH</t>
  </si>
  <si>
    <t>RC229000067</t>
  </si>
  <si>
    <t>22007349</t>
  </si>
  <si>
    <t>RC229000029</t>
  </si>
  <si>
    <t>22002473</t>
  </si>
  <si>
    <t>Optus Administration Pty Ltd</t>
  </si>
  <si>
    <t>RC229000019</t>
  </si>
  <si>
    <t>22001267</t>
  </si>
  <si>
    <t>RC229000018</t>
  </si>
  <si>
    <t>22001263</t>
  </si>
  <si>
    <t>RC229000028</t>
  </si>
  <si>
    <t>22002472</t>
  </si>
  <si>
    <t>RC229000006</t>
  </si>
  <si>
    <t>22000112</t>
  </si>
  <si>
    <t>Exclusive Networks Norway AS</t>
  </si>
  <si>
    <t>RC229000069</t>
  </si>
  <si>
    <t>22007352</t>
  </si>
  <si>
    <t>22007345</t>
  </si>
  <si>
    <t>22006098</t>
  </si>
  <si>
    <t>20134</t>
  </si>
  <si>
    <t>22004316</t>
  </si>
  <si>
    <t>RC229000077</t>
  </si>
  <si>
    <t>22008997</t>
  </si>
  <si>
    <t>RC229000058</t>
  </si>
  <si>
    <t>22007335</t>
  </si>
  <si>
    <t>RC229000057</t>
  </si>
  <si>
    <t>22007334</t>
  </si>
  <si>
    <t>RC229000049</t>
  </si>
  <si>
    <t>22006956</t>
  </si>
  <si>
    <t>RC229000044</t>
  </si>
  <si>
    <t>22006096</t>
  </si>
  <si>
    <t>RC229000030</t>
  </si>
  <si>
    <t>22003550</t>
  </si>
  <si>
    <t>RC229000027</t>
  </si>
  <si>
    <t>22002471</t>
  </si>
  <si>
    <t>RC229000026</t>
  </si>
  <si>
    <t>22002415</t>
  </si>
  <si>
    <t>RC229000021</t>
  </si>
  <si>
    <t>22001702</t>
  </si>
  <si>
    <t>RC229000014</t>
  </si>
  <si>
    <t>22001070</t>
  </si>
  <si>
    <t>RC229000013</t>
  </si>
  <si>
    <t>22001069</t>
  </si>
  <si>
    <t>RC229000009</t>
  </si>
  <si>
    <t>22000354</t>
  </si>
  <si>
    <t>RC229000002</t>
  </si>
  <si>
    <t>22000055</t>
  </si>
  <si>
    <t>RC229000003</t>
  </si>
  <si>
    <t>22000056</t>
  </si>
  <si>
    <t>RC229000001</t>
  </si>
  <si>
    <t>22000054</t>
  </si>
  <si>
    <t>22006965</t>
  </si>
  <si>
    <t>RC229000045</t>
  </si>
  <si>
    <t>22006097</t>
  </si>
  <si>
    <t>RC229000038</t>
  </si>
  <si>
    <t>22005160</t>
  </si>
  <si>
    <t>RC229000070</t>
  </si>
  <si>
    <t>22007353</t>
  </si>
  <si>
    <t>RC229000053</t>
  </si>
  <si>
    <t>22006963</t>
  </si>
  <si>
    <t>RC229000043</t>
  </si>
  <si>
    <t>22005259</t>
  </si>
  <si>
    <t>20151</t>
  </si>
  <si>
    <t>22004339</t>
  </si>
  <si>
    <t>RC229000037</t>
  </si>
  <si>
    <t>22003647</t>
  </si>
  <si>
    <t>RC229000025</t>
  </si>
  <si>
    <t>22001706</t>
  </si>
  <si>
    <t>RC229000016</t>
  </si>
  <si>
    <t>22001072</t>
  </si>
  <si>
    <t>RC229000005</t>
  </si>
  <si>
    <t>22000097</t>
  </si>
  <si>
    <t>Cynoks Bilişim Teknolojileri Danışmanlık</t>
  </si>
  <si>
    <t>22008879</t>
  </si>
  <si>
    <t>RC229000072</t>
  </si>
  <si>
    <t>22008830</t>
  </si>
  <si>
    <t>RC229000010</t>
  </si>
  <si>
    <t>22000355</t>
  </si>
  <si>
    <t>22007358</t>
  </si>
  <si>
    <t>RC229000063</t>
  </si>
  <si>
    <t>22007343</t>
  </si>
  <si>
    <t>22007338</t>
  </si>
  <si>
    <t>22006959</t>
  </si>
  <si>
    <t>22009032</t>
  </si>
  <si>
    <t>00006892</t>
  </si>
  <si>
    <t>22008865</t>
  </si>
  <si>
    <t>6892</t>
  </si>
  <si>
    <t>22007997</t>
  </si>
  <si>
    <t>00001243</t>
  </si>
  <si>
    <t>22008950</t>
  </si>
  <si>
    <t>ישראכרט 1243 EUR</t>
  </si>
  <si>
    <t>22008046</t>
  </si>
  <si>
    <t>22006980</t>
  </si>
  <si>
    <t>1243</t>
  </si>
  <si>
    <t>22006304</t>
  </si>
  <si>
    <t>מסטרקרד 5948 EUR</t>
  </si>
  <si>
    <t>00005948</t>
  </si>
  <si>
    <t>22006300</t>
  </si>
  <si>
    <t>מסטרקרד 5930 EUR</t>
  </si>
  <si>
    <t>22008948</t>
  </si>
  <si>
    <t>22006303</t>
  </si>
  <si>
    <t>22006301</t>
  </si>
  <si>
    <t>22005256</t>
  </si>
  <si>
    <t>מסטרקרד 5948 $</t>
  </si>
  <si>
    <t>22008926</t>
  </si>
  <si>
    <t>22008034</t>
  </si>
  <si>
    <t>22008038</t>
  </si>
  <si>
    <t>22008036</t>
  </si>
  <si>
    <t>22008039</t>
  </si>
  <si>
    <t>22008037</t>
  </si>
  <si>
    <t>22008035</t>
  </si>
  <si>
    <t>22007020</t>
  </si>
  <si>
    <t>22007019</t>
  </si>
  <si>
    <t>22007021</t>
  </si>
  <si>
    <t>22007022</t>
  </si>
  <si>
    <t>22006282</t>
  </si>
  <si>
    <t>22006283</t>
  </si>
  <si>
    <t>22005205</t>
  </si>
  <si>
    <t>22004376</t>
  </si>
  <si>
    <t>22004330</t>
  </si>
  <si>
    <t>05948</t>
  </si>
  <si>
    <t>22003594</t>
  </si>
  <si>
    <t>22003593</t>
  </si>
  <si>
    <t>22003582</t>
  </si>
  <si>
    <t>22008864</t>
  </si>
  <si>
    <t>22007996</t>
  </si>
  <si>
    <t>22007119</t>
  </si>
  <si>
    <t>22006114</t>
  </si>
  <si>
    <t>22004832</t>
  </si>
  <si>
    <t>22004372</t>
  </si>
  <si>
    <t>22003476</t>
  </si>
  <si>
    <t>22003470</t>
  </si>
  <si>
    <t>22003463</t>
  </si>
  <si>
    <t>22009005</t>
  </si>
  <si>
    <t>22009004</t>
  </si>
  <si>
    <t>22008910</t>
  </si>
  <si>
    <t>22008892</t>
  </si>
  <si>
    <t>22008893</t>
  </si>
  <si>
    <t>22008899</t>
  </si>
  <si>
    <t>22008902</t>
  </si>
  <si>
    <t>22008906</t>
  </si>
  <si>
    <t>22008900</t>
  </si>
  <si>
    <t>22008898</t>
  </si>
  <si>
    <t>22008896</t>
  </si>
  <si>
    <t>22008894</t>
  </si>
  <si>
    <t>22008891</t>
  </si>
  <si>
    <t>22008890</t>
  </si>
  <si>
    <t>22008909</t>
  </si>
  <si>
    <t>22008907</t>
  </si>
  <si>
    <t>22008905</t>
  </si>
  <si>
    <t>22008904</t>
  </si>
  <si>
    <t>22008903</t>
  </si>
  <si>
    <t>22008901</t>
  </si>
  <si>
    <t>22008897</t>
  </si>
  <si>
    <t>22008895</t>
  </si>
  <si>
    <t>22008889</t>
  </si>
  <si>
    <t>22008908</t>
  </si>
  <si>
    <t>22008013</t>
  </si>
  <si>
    <t>22008014</t>
  </si>
  <si>
    <t>22008018</t>
  </si>
  <si>
    <t>22008019</t>
  </si>
  <si>
    <t>22008015</t>
  </si>
  <si>
    <t>22008008</t>
  </si>
  <si>
    <t>22008012</t>
  </si>
  <si>
    <t>22008016</t>
  </si>
  <si>
    <t>22008011</t>
  </si>
  <si>
    <t>22008010</t>
  </si>
  <si>
    <t>22008007</t>
  </si>
  <si>
    <t>22008009</t>
  </si>
  <si>
    <t>22008017</t>
  </si>
  <si>
    <t>22007044</t>
  </si>
  <si>
    <t>22007046</t>
  </si>
  <si>
    <t>22007043</t>
  </si>
  <si>
    <t>22007045</t>
  </si>
  <si>
    <t>22006267</t>
  </si>
  <si>
    <t>22006265</t>
  </si>
  <si>
    <t>22006264</t>
  </si>
  <si>
    <t>22006262</t>
  </si>
  <si>
    <t>22006263</t>
  </si>
  <si>
    <t>22006266</t>
  </si>
  <si>
    <t>22006256</t>
  </si>
  <si>
    <t>22006259</t>
  </si>
  <si>
    <t>22006261</t>
  </si>
  <si>
    <t>22006260</t>
  </si>
  <si>
    <t>22006258</t>
  </si>
  <si>
    <t>22006257</t>
  </si>
  <si>
    <t>22005384</t>
  </si>
  <si>
    <t>22005383</t>
  </si>
  <si>
    <t>22005382</t>
  </si>
  <si>
    <t>22005381</t>
  </si>
  <si>
    <t>22005380</t>
  </si>
  <si>
    <t>22005379</t>
  </si>
  <si>
    <t>22005378</t>
  </si>
  <si>
    <t>22005192</t>
  </si>
  <si>
    <t>22005194</t>
  </si>
  <si>
    <t>22005187</t>
  </si>
  <si>
    <t>22005191</t>
  </si>
  <si>
    <t>22005185</t>
  </si>
  <si>
    <t>22005193</t>
  </si>
  <si>
    <t>22005190</t>
  </si>
  <si>
    <t>22005189</t>
  </si>
  <si>
    <t>22005188</t>
  </si>
  <si>
    <t>22005186</t>
  </si>
  <si>
    <t>22005184</t>
  </si>
  <si>
    <t>22004375</t>
  </si>
  <si>
    <t>22004329</t>
  </si>
  <si>
    <t>22004328</t>
  </si>
  <si>
    <t>22004327</t>
  </si>
  <si>
    <t>01243</t>
  </si>
  <si>
    <t>22003577</t>
  </si>
  <si>
    <t>22003576</t>
  </si>
  <si>
    <t>22003575</t>
  </si>
  <si>
    <t>22003574</t>
  </si>
  <si>
    <t>22002485</t>
  </si>
  <si>
    <t>22009003</t>
  </si>
  <si>
    <t>22008922</t>
  </si>
  <si>
    <t>22008918</t>
  </si>
  <si>
    <t>22008917</t>
  </si>
  <si>
    <t>22008923</t>
  </si>
  <si>
    <t>22008924</t>
  </si>
  <si>
    <t>22008916</t>
  </si>
  <si>
    <t>22008920</t>
  </si>
  <si>
    <t>22008925</t>
  </si>
  <si>
    <t>22008921</t>
  </si>
  <si>
    <t>22008919</t>
  </si>
  <si>
    <t>22008915</t>
  </si>
  <si>
    <t>22008914</t>
  </si>
  <si>
    <t>22008913</t>
  </si>
  <si>
    <t>22008029</t>
  </si>
  <si>
    <t>22008030</t>
  </si>
  <si>
    <t>22008031</t>
  </si>
  <si>
    <t>22008032</t>
  </si>
  <si>
    <t>22008028</t>
  </si>
  <si>
    <t>22008023</t>
  </si>
  <si>
    <t>22008022</t>
  </si>
  <si>
    <t>5930</t>
  </si>
  <si>
    <t>22008025</t>
  </si>
  <si>
    <t>22008033</t>
  </si>
  <si>
    <t>22008027</t>
  </si>
  <si>
    <t>22008024</t>
  </si>
  <si>
    <t>22008026</t>
  </si>
  <si>
    <t>22007038</t>
  </si>
  <si>
    <t>22007036</t>
  </si>
  <si>
    <t>22007035</t>
  </si>
  <si>
    <t>22007034</t>
  </si>
  <si>
    <t>22007032</t>
  </si>
  <si>
    <t>22007024</t>
  </si>
  <si>
    <t>22007023</t>
  </si>
  <si>
    <t>22007039</t>
  </si>
  <si>
    <t>22007037</t>
  </si>
  <si>
    <t>22007040</t>
  </si>
  <si>
    <t>22007031</t>
  </si>
  <si>
    <t>22007030</t>
  </si>
  <si>
    <t>22007029</t>
  </si>
  <si>
    <t>22007028</t>
  </si>
  <si>
    <t>22007027</t>
  </si>
  <si>
    <t>22007026</t>
  </si>
  <si>
    <t>22007025</t>
  </si>
  <si>
    <t>22007033</t>
  </si>
  <si>
    <t>22006284</t>
  </si>
  <si>
    <t>22006271</t>
  </si>
  <si>
    <t>22006273</t>
  </si>
  <si>
    <t>22006275</t>
  </si>
  <si>
    <t>22006281</t>
  </si>
  <si>
    <t>22006280</t>
  </si>
  <si>
    <t>22006274</t>
  </si>
  <si>
    <t>22006272</t>
  </si>
  <si>
    <t>22006270</t>
  </si>
  <si>
    <t>22006276</t>
  </si>
  <si>
    <t>22006277</t>
  </si>
  <si>
    <t>22006278</t>
  </si>
  <si>
    <t>22006279</t>
  </si>
  <si>
    <t>22005377</t>
  </si>
  <si>
    <t>22005376</t>
  </si>
  <si>
    <t>22005375</t>
  </si>
  <si>
    <t>22005201</t>
  </si>
  <si>
    <t>22005203</t>
  </si>
  <si>
    <t>22005196</t>
  </si>
  <si>
    <t>22005204</t>
  </si>
  <si>
    <t>22005202</t>
  </si>
  <si>
    <t>22005199</t>
  </si>
  <si>
    <t>22005198</t>
  </si>
  <si>
    <t>22005197</t>
  </si>
  <si>
    <t>22005200</t>
  </si>
  <si>
    <t>22005195</t>
  </si>
  <si>
    <t>22004378</t>
  </si>
  <si>
    <t>22004326</t>
  </si>
  <si>
    <t>22004325</t>
  </si>
  <si>
    <t>22004324</t>
  </si>
  <si>
    <t>22004323</t>
  </si>
  <si>
    <t>22004322</t>
  </si>
  <si>
    <t>22004321</t>
  </si>
  <si>
    <t>22004320</t>
  </si>
  <si>
    <t>22004319</t>
  </si>
  <si>
    <t>22004318</t>
  </si>
  <si>
    <t>22004317</t>
  </si>
  <si>
    <t>05930</t>
  </si>
  <si>
    <t>22003573</t>
  </si>
  <si>
    <t>22003572</t>
  </si>
  <si>
    <t>22003571</t>
  </si>
  <si>
    <t>22003570</t>
  </si>
  <si>
    <t>22003569</t>
  </si>
  <si>
    <t>22003568</t>
  </si>
  <si>
    <t>22003567</t>
  </si>
  <si>
    <t>22003566</t>
  </si>
  <si>
    <t>22003565</t>
  </si>
  <si>
    <t>22003564</t>
  </si>
  <si>
    <t>22003563</t>
  </si>
  <si>
    <t>22003562</t>
  </si>
  <si>
    <t>22003561</t>
  </si>
  <si>
    <t>22003560</t>
  </si>
  <si>
    <t>22003559</t>
  </si>
  <si>
    <t>22003558</t>
  </si>
  <si>
    <t>22003557</t>
  </si>
  <si>
    <t>22003556</t>
  </si>
  <si>
    <t>22002487</t>
  </si>
  <si>
    <t>22002486</t>
  </si>
  <si>
    <t>22002484</t>
  </si>
  <si>
    <t>22002483</t>
  </si>
  <si>
    <t>ישראכרט 1243</t>
  </si>
  <si>
    <t>22004368</t>
  </si>
  <si>
    <t>22002437</t>
  </si>
  <si>
    <t>22008862</t>
  </si>
  <si>
    <t>22008863</t>
  </si>
  <si>
    <t>22008860</t>
  </si>
  <si>
    <t>22008861</t>
  </si>
  <si>
    <t>22007994</t>
  </si>
  <si>
    <t>22007995</t>
  </si>
  <si>
    <t>22007993</t>
  </si>
  <si>
    <t>22007121</t>
  </si>
  <si>
    <t>22007122</t>
  </si>
  <si>
    <t>22007120</t>
  </si>
  <si>
    <t>22006113</t>
  </si>
  <si>
    <t>22006112</t>
  </si>
  <si>
    <t>22006111</t>
  </si>
  <si>
    <t>22005369</t>
  </si>
  <si>
    <t>22005368</t>
  </si>
  <si>
    <t>22005367</t>
  </si>
  <si>
    <t>22004370</t>
  </si>
  <si>
    <t>22004270</t>
  </si>
  <si>
    <t>22004284</t>
  </si>
  <si>
    <t>22004283</t>
  </si>
  <si>
    <t>22003475</t>
  </si>
  <si>
    <t>22003471</t>
  </si>
  <si>
    <t>22003469</t>
  </si>
  <si>
    <t>22002435</t>
  </si>
  <si>
    <t>22002434</t>
  </si>
  <si>
    <t>22002433</t>
  </si>
  <si>
    <t>00001943</t>
  </si>
  <si>
    <t>22008949</t>
  </si>
  <si>
    <t>22008045</t>
  </si>
  <si>
    <t>1943</t>
  </si>
  <si>
    <t>22006981</t>
  </si>
  <si>
    <t>22006302</t>
  </si>
  <si>
    <t>22004381</t>
  </si>
  <si>
    <t>01943</t>
  </si>
  <si>
    <t>22003644</t>
  </si>
  <si>
    <t>22002507</t>
  </si>
  <si>
    <t>22001805</t>
  </si>
  <si>
    <t>22001238</t>
  </si>
  <si>
    <t>22000683</t>
  </si>
  <si>
    <t>22000158</t>
  </si>
  <si>
    <t>22000016</t>
  </si>
  <si>
    <t>22008911</t>
  </si>
  <si>
    <t>22008020</t>
  </si>
  <si>
    <t>22007042</t>
  </si>
  <si>
    <t>22006268</t>
  </si>
  <si>
    <t>22004380</t>
  </si>
  <si>
    <t>22003580</t>
  </si>
  <si>
    <t>22003579</t>
  </si>
  <si>
    <t>22003578</t>
  </si>
  <si>
    <t>22002481</t>
  </si>
  <si>
    <t>22002488</t>
  </si>
  <si>
    <t>22001802</t>
  </si>
  <si>
    <t>22001211</t>
  </si>
  <si>
    <t>22000667</t>
  </si>
  <si>
    <t>22000157</t>
  </si>
  <si>
    <t>22000110</t>
  </si>
  <si>
    <t>22000093</t>
  </si>
  <si>
    <t>22000015</t>
  </si>
  <si>
    <t>22008858</t>
  </si>
  <si>
    <t>22008857</t>
  </si>
  <si>
    <t>22007991</t>
  </si>
  <si>
    <t>22007118</t>
  </si>
  <si>
    <t>22006110</t>
  </si>
  <si>
    <t>22004373</t>
  </si>
  <si>
    <t>22003477</t>
  </si>
  <si>
    <t>22003450</t>
  </si>
  <si>
    <t>22002424</t>
  </si>
  <si>
    <t>22002423</t>
  </si>
  <si>
    <t>22001801</t>
  </si>
  <si>
    <t>22001075</t>
  </si>
  <si>
    <t>22000610</t>
  </si>
  <si>
    <t>22000035</t>
  </si>
  <si>
    <t>22000149</t>
  </si>
  <si>
    <t>22000010</t>
  </si>
  <si>
    <t>00000237</t>
  </si>
  <si>
    <t>22008888</t>
  </si>
  <si>
    <t>237</t>
  </si>
  <si>
    <t>22008006</t>
  </si>
  <si>
    <t>22007047</t>
  </si>
  <si>
    <t>22006255</t>
  </si>
  <si>
    <t>22004379</t>
  </si>
  <si>
    <t>22003604</t>
  </si>
  <si>
    <t>22003583</t>
  </si>
  <si>
    <t>22002482</t>
  </si>
  <si>
    <t>22001804</t>
  </si>
  <si>
    <t>22001212</t>
  </si>
  <si>
    <t>22000665</t>
  </si>
  <si>
    <t>22000109</t>
  </si>
  <si>
    <t>22000014</t>
  </si>
  <si>
    <t>00004510</t>
  </si>
  <si>
    <t>22008912</t>
  </si>
  <si>
    <t>4510</t>
  </si>
  <si>
    <t>22008021</t>
  </si>
  <si>
    <t>22007041</t>
  </si>
  <si>
    <t>22006269</t>
  </si>
  <si>
    <t>22004377</t>
  </si>
  <si>
    <t>04510</t>
  </si>
  <si>
    <t>22003603</t>
  </si>
  <si>
    <t>22003581</t>
  </si>
  <si>
    <t>22001803</t>
  </si>
  <si>
    <t>22001210</t>
  </si>
  <si>
    <t>22000666</t>
  </si>
  <si>
    <t>22000108</t>
  </si>
  <si>
    <t>22000013</t>
  </si>
  <si>
    <t>22008859</t>
  </si>
  <si>
    <t>22007992</t>
  </si>
  <si>
    <t>22007117</t>
  </si>
  <si>
    <t>22006109</t>
  </si>
  <si>
    <t>22004369</t>
  </si>
  <si>
    <t>22003473</t>
  </si>
  <si>
    <t>22003449</t>
  </si>
  <si>
    <t>22001799</t>
  </si>
  <si>
    <t>22001073</t>
  </si>
  <si>
    <t>22000608</t>
  </si>
  <si>
    <t>22000033</t>
  </si>
  <si>
    <t>22000008</t>
  </si>
  <si>
    <t>22008856</t>
  </si>
  <si>
    <t>22007990</t>
  </si>
  <si>
    <t>22007116</t>
  </si>
  <si>
    <t>22006108</t>
  </si>
  <si>
    <t>22004371</t>
  </si>
  <si>
    <t>22003474</t>
  </si>
  <si>
    <t>22003448</t>
  </si>
  <si>
    <t>22002432</t>
  </si>
  <si>
    <t>22001800</t>
  </si>
  <si>
    <t>22001074</t>
  </si>
  <si>
    <t>22000609</t>
  </si>
  <si>
    <t>22000034</t>
  </si>
  <si>
    <t>22000009</t>
  </si>
  <si>
    <t>04704652</t>
  </si>
  <si>
    <t>22008868</t>
  </si>
  <si>
    <t>22008427</t>
  </si>
  <si>
    <t>03222844</t>
  </si>
  <si>
    <t>22007977</t>
  </si>
  <si>
    <t>01863137</t>
  </si>
  <si>
    <t>22007531</t>
  </si>
  <si>
    <t>22007115</t>
  </si>
  <si>
    <t>22006930</t>
  </si>
  <si>
    <t>22006929</t>
  </si>
  <si>
    <t>22006928</t>
  </si>
  <si>
    <t>22006927</t>
  </si>
  <si>
    <t>2685512651803</t>
  </si>
  <si>
    <t>22006926</t>
  </si>
  <si>
    <t>00413501</t>
  </si>
  <si>
    <t>22006925</t>
  </si>
  <si>
    <t>97593462</t>
  </si>
  <si>
    <t>22006924</t>
  </si>
  <si>
    <t>96277098</t>
  </si>
  <si>
    <t>22006923</t>
  </si>
  <si>
    <t>22006922</t>
  </si>
  <si>
    <t>93480728</t>
  </si>
  <si>
    <t>22006921</t>
  </si>
  <si>
    <t>22006920</t>
  </si>
  <si>
    <t>22006103</t>
  </si>
  <si>
    <t>99614299</t>
  </si>
  <si>
    <t>22004830</t>
  </si>
  <si>
    <t>99077378</t>
  </si>
  <si>
    <t>22004268</t>
  </si>
  <si>
    <t>98352745</t>
  </si>
  <si>
    <t>22004276</t>
  </si>
  <si>
    <t>22003472</t>
  </si>
  <si>
    <t>22002426</t>
  </si>
  <si>
    <t>94980057</t>
  </si>
  <si>
    <t>22002427</t>
  </si>
  <si>
    <t>94882599</t>
  </si>
  <si>
    <t>22001708</t>
  </si>
  <si>
    <t>22001076</t>
  </si>
  <si>
    <t>22000607</t>
  </si>
  <si>
    <t>22000032</t>
  </si>
  <si>
    <t>2685510684804</t>
  </si>
  <si>
    <t>22000025</t>
  </si>
  <si>
    <t>3144646</t>
  </si>
  <si>
    <t>22000011</t>
  </si>
  <si>
    <t>שמחי נוה</t>
  </si>
  <si>
    <t>ברנמילר שני</t>
  </si>
  <si>
    <t>הרולד עפרי</t>
  </si>
  <si>
    <t>וויצנברג שני</t>
  </si>
  <si>
    <t>שמש עומר</t>
  </si>
  <si>
    <t>דניאל בילנקי</t>
  </si>
  <si>
    <t>רן קאגו</t>
  </si>
  <si>
    <t>שניידר לירן</t>
  </si>
  <si>
    <t>ריטה לוינסון הראל</t>
  </si>
  <si>
    <t>22008274</t>
  </si>
  <si>
    <t>עדן מסד</t>
  </si>
  <si>
    <t>22007333</t>
  </si>
  <si>
    <t>פלד סיני אילונה</t>
  </si>
  <si>
    <t>דניאל קזק</t>
  </si>
  <si>
    <t>מרגוליס עזרא</t>
  </si>
  <si>
    <t>יובל רוזנבלום</t>
  </si>
  <si>
    <t>שנור גלעד</t>
  </si>
  <si>
    <t>פרידמן שירן</t>
  </si>
  <si>
    <t>פרידמן גיא</t>
  </si>
  <si>
    <t>רחמים אושר</t>
  </si>
  <si>
    <t>קימלמן עדן</t>
  </si>
  <si>
    <t>מנסה פדריקה</t>
  </si>
  <si>
    <t>אהרן תמר</t>
  </si>
  <si>
    <t>זלוטניק יהונתן</t>
  </si>
  <si>
    <t>רביב שרי</t>
  </si>
  <si>
    <t>22002269</t>
  </si>
  <si>
    <t>ברוש נעם</t>
  </si>
  <si>
    <t>אלימלך שירה</t>
  </si>
  <si>
    <t>בשארי נדב</t>
  </si>
  <si>
    <t>ברעם עפרי</t>
  </si>
  <si>
    <t>קונסטנטינוב מקסים</t>
  </si>
  <si>
    <t>גלסמן נטע</t>
  </si>
  <si>
    <t>גבריאלי ליאת</t>
  </si>
  <si>
    <t>22008968</t>
  </si>
  <si>
    <t>פרין אביב</t>
  </si>
  <si>
    <t>קון רונן</t>
  </si>
  <si>
    <t>שיינקמן אנטון</t>
  </si>
  <si>
    <t>ברגמן דרור</t>
  </si>
  <si>
    <t>שרעבי עדי</t>
  </si>
  <si>
    <t>ששון הדס</t>
  </si>
  <si>
    <t>ורסנו תום</t>
  </si>
  <si>
    <t>צביון מיכאל</t>
  </si>
  <si>
    <t>אולמן עזרא</t>
  </si>
  <si>
    <t>כץ שי</t>
  </si>
  <si>
    <t>שניצר יהושע</t>
  </si>
  <si>
    <t>גוהרס שרה</t>
  </si>
  <si>
    <t>סרצ'וק אלקבץ ענבל</t>
  </si>
  <si>
    <t>פלד אודי משה</t>
  </si>
  <si>
    <t>22008969</t>
  </si>
  <si>
    <t>22007330</t>
  </si>
  <si>
    <t>מור עמית</t>
  </si>
  <si>
    <t>זילברמן ערן</t>
  </si>
  <si>
    <t>לוי דותן</t>
  </si>
  <si>
    <t>בקשי דניאל</t>
  </si>
  <si>
    <t>צודקביץ גיא</t>
  </si>
  <si>
    <t>אלישע ציון ליאב</t>
  </si>
  <si>
    <t>עובדיה טלי</t>
  </si>
  <si>
    <t>סמוחה רועי</t>
  </si>
  <si>
    <t>22007328</t>
  </si>
  <si>
    <t>22007327</t>
  </si>
  <si>
    <t>דור סגל</t>
  </si>
  <si>
    <t>נתיב יונתן</t>
  </si>
  <si>
    <t>22008970</t>
  </si>
  <si>
    <t>22002782</t>
  </si>
  <si>
    <t>הירש ברק</t>
  </si>
  <si>
    <t>22007329</t>
  </si>
  <si>
    <t>מרבינצקי דניס</t>
  </si>
  <si>
    <t>בן חייל דנה</t>
  </si>
  <si>
    <t>22007332</t>
  </si>
  <si>
    <t>אייל פריד</t>
  </si>
  <si>
    <t>ילין יואב</t>
  </si>
  <si>
    <t>גיא סקס</t>
  </si>
  <si>
    <t>22007331</t>
  </si>
  <si>
    <t>מוטי בוקעי</t>
  </si>
  <si>
    <t>22008967</t>
  </si>
  <si>
    <t>זיו דניאל</t>
  </si>
  <si>
    <t>קושניר אלון</t>
  </si>
  <si>
    <t>ליבנה בן</t>
  </si>
  <si>
    <t>קסנר ירון</t>
  </si>
  <si>
    <t>הד קובץ</t>
  </si>
  <si>
    <t>47002156</t>
  </si>
  <si>
    <t>22008874</t>
  </si>
  <si>
    <t>22007982</t>
  </si>
  <si>
    <t>22007113</t>
  </si>
  <si>
    <t>55002453</t>
  </si>
  <si>
    <t>22006106</t>
  </si>
  <si>
    <t>93002771</t>
  </si>
  <si>
    <t>22006107</t>
  </si>
  <si>
    <t>23001534</t>
  </si>
  <si>
    <t>22004836</t>
  </si>
  <si>
    <t>22003454</t>
  </si>
  <si>
    <t>132002353</t>
  </si>
  <si>
    <t>22002421</t>
  </si>
  <si>
    <t>22001720</t>
  </si>
  <si>
    <t>73001342</t>
  </si>
  <si>
    <t>22001082</t>
  </si>
  <si>
    <t>22000606</t>
  </si>
  <si>
    <t>16005339</t>
  </si>
  <si>
    <t>22000030</t>
  </si>
  <si>
    <t>החזר מס הכנסה- לבירור</t>
  </si>
  <si>
    <t>עודפות שנים קודמות- חוב ישן</t>
  </si>
  <si>
    <t>קיזוז מע"מ- לבירור</t>
  </si>
  <si>
    <t>מעמ רישומון יבוא</t>
  </si>
  <si>
    <t>ניכוי במקור לספקים</t>
  </si>
  <si>
    <t>22001719</t>
  </si>
  <si>
    <t>47002179</t>
  </si>
  <si>
    <t>22008871</t>
  </si>
  <si>
    <t>47002174</t>
  </si>
  <si>
    <t>22008870</t>
  </si>
  <si>
    <t>47002165</t>
  </si>
  <si>
    <t>22008869</t>
  </si>
  <si>
    <t>17002501</t>
  </si>
  <si>
    <t>22007980</t>
  </si>
  <si>
    <t>17002491</t>
  </si>
  <si>
    <t>22007979</t>
  </si>
  <si>
    <t>17002509</t>
  </si>
  <si>
    <t>22007978</t>
  </si>
  <si>
    <t>79000346</t>
  </si>
  <si>
    <t>22007112</t>
  </si>
  <si>
    <t>54001305</t>
  </si>
  <si>
    <t>22006228</t>
  </si>
  <si>
    <t>22004835</t>
  </si>
  <si>
    <t>22004834</t>
  </si>
  <si>
    <t>22004833</t>
  </si>
  <si>
    <t>93000586</t>
  </si>
  <si>
    <t>22004279</t>
  </si>
  <si>
    <t>93000596</t>
  </si>
  <si>
    <t>22004278</t>
  </si>
  <si>
    <t>22004277</t>
  </si>
  <si>
    <t>163002164</t>
  </si>
  <si>
    <t>22003453</t>
  </si>
  <si>
    <t>22003452</t>
  </si>
  <si>
    <t>22003451</t>
  </si>
  <si>
    <t>130001747</t>
  </si>
  <si>
    <t>22002420</t>
  </si>
  <si>
    <t>22002419</t>
  </si>
  <si>
    <t>22002418</t>
  </si>
  <si>
    <t>103000968</t>
  </si>
  <si>
    <t>22001718</t>
  </si>
  <si>
    <t>72000903</t>
  </si>
  <si>
    <t>22001085</t>
  </si>
  <si>
    <t>22001084</t>
  </si>
  <si>
    <t>22001083</t>
  </si>
  <si>
    <t>45003588</t>
  </si>
  <si>
    <t>22000605</t>
  </si>
  <si>
    <t>22000604</t>
  </si>
  <si>
    <t>22000603</t>
  </si>
  <si>
    <t>12000096</t>
  </si>
  <si>
    <t>22000029</t>
  </si>
  <si>
    <t>22000028</t>
  </si>
  <si>
    <t>22004281</t>
  </si>
  <si>
    <t>93002777</t>
  </si>
  <si>
    <t>22004280</t>
  </si>
  <si>
    <t>מעמ תשומות נכסים</t>
  </si>
  <si>
    <t>מעמ תשומות</t>
  </si>
  <si>
    <t>170-03-005866-8</t>
  </si>
  <si>
    <t>22008883</t>
  </si>
  <si>
    <t>170-03-005807-7</t>
  </si>
  <si>
    <t>22008882</t>
  </si>
  <si>
    <t>170-03-005807-1</t>
  </si>
  <si>
    <t>22008881</t>
  </si>
  <si>
    <t>170-03-005635-2</t>
  </si>
  <si>
    <t>22008197</t>
  </si>
  <si>
    <t>22008196</t>
  </si>
  <si>
    <t>22008043</t>
  </si>
  <si>
    <t>170-03-005625-5</t>
  </si>
  <si>
    <t>22008195</t>
  </si>
  <si>
    <t>22008194</t>
  </si>
  <si>
    <t>22008042</t>
  </si>
  <si>
    <t>170-03-005495-3</t>
  </si>
  <si>
    <t>22008193</t>
  </si>
  <si>
    <t>22008192</t>
  </si>
  <si>
    <t>22008041</t>
  </si>
  <si>
    <t>170-03-005494-0</t>
  </si>
  <si>
    <t>22008040</t>
  </si>
  <si>
    <t>170-03-005430-6</t>
  </si>
  <si>
    <t>22007127</t>
  </si>
  <si>
    <t>170-03-005348-8</t>
  </si>
  <si>
    <t>22007126</t>
  </si>
  <si>
    <t>170-03-005348-7</t>
  </si>
  <si>
    <t>22007125</t>
  </si>
  <si>
    <t>170-03-005348-6</t>
  </si>
  <si>
    <t>22007124</t>
  </si>
  <si>
    <t>170-03-005342-1</t>
  </si>
  <si>
    <t>22007123</t>
  </si>
  <si>
    <t>170-03-005207-3</t>
  </si>
  <si>
    <t>22006171</t>
  </si>
  <si>
    <t>170-03-005207-2</t>
  </si>
  <si>
    <t>22006170</t>
  </si>
  <si>
    <t>170-03-005207-1</t>
  </si>
  <si>
    <t>22006169</t>
  </si>
  <si>
    <t>170-03-005040-9</t>
  </si>
  <si>
    <t>50409</t>
  </si>
  <si>
    <t>22004787</t>
  </si>
  <si>
    <t>170-03-005041-2</t>
  </si>
  <si>
    <t>50412</t>
  </si>
  <si>
    <t>22004786</t>
  </si>
  <si>
    <t>170-03-005040-0</t>
  </si>
  <si>
    <t>50400</t>
  </si>
  <si>
    <t>22004785</t>
  </si>
  <si>
    <t>170-03-005029-8</t>
  </si>
  <si>
    <t>50298</t>
  </si>
  <si>
    <t>22004784</t>
  </si>
  <si>
    <t>170-03-005030-0</t>
  </si>
  <si>
    <t>00050300</t>
  </si>
  <si>
    <t>22004783</t>
  </si>
  <si>
    <t>170-03-005031-8</t>
  </si>
  <si>
    <t>22004782</t>
  </si>
  <si>
    <t>170-03-004990-1</t>
  </si>
  <si>
    <t>00049901</t>
  </si>
  <si>
    <t>22004781</t>
  </si>
  <si>
    <t>170-03-004783-7</t>
  </si>
  <si>
    <t>22004780</t>
  </si>
  <si>
    <t>170-03-004709-6</t>
  </si>
  <si>
    <t>22003461</t>
  </si>
  <si>
    <t>170-03-004708-9</t>
  </si>
  <si>
    <t>22003460</t>
  </si>
  <si>
    <t>170-03-004709-0</t>
  </si>
  <si>
    <t>22003459</t>
  </si>
  <si>
    <t>170-03-004631-8</t>
  </si>
  <si>
    <t>22003458</t>
  </si>
  <si>
    <t>170-03-004627-3</t>
  </si>
  <si>
    <t>22003457</t>
  </si>
  <si>
    <t>170-03-004625-3</t>
  </si>
  <si>
    <t>22003456</t>
  </si>
  <si>
    <t>170-03-004424-6</t>
  </si>
  <si>
    <t>22004094</t>
  </si>
  <si>
    <t>22004093</t>
  </si>
  <si>
    <t>22002439</t>
  </si>
  <si>
    <t>170-03-004391-5</t>
  </si>
  <si>
    <t>22004089</t>
  </si>
  <si>
    <t>22004088</t>
  </si>
  <si>
    <t>22002438</t>
  </si>
  <si>
    <t>170-03-004307-5</t>
  </si>
  <si>
    <t>22001711</t>
  </si>
  <si>
    <t>170-03-004303-1</t>
  </si>
  <si>
    <t>22001710</t>
  </si>
  <si>
    <t>170-03-004292-2</t>
  </si>
  <si>
    <t>22001709</t>
  </si>
  <si>
    <t>22004095</t>
  </si>
  <si>
    <t>170-03-004108-5</t>
  </si>
  <si>
    <t>22004090</t>
  </si>
  <si>
    <t>22001087</t>
  </si>
  <si>
    <t>170-03-004054-9</t>
  </si>
  <si>
    <t>22004092</t>
  </si>
  <si>
    <t>22004091</t>
  </si>
  <si>
    <t>22001086</t>
  </si>
  <si>
    <t>170-03-003841-4</t>
  </si>
  <si>
    <t>22000614</t>
  </si>
  <si>
    <t>170-03-003841-3</t>
  </si>
  <si>
    <t>22000613</t>
  </si>
  <si>
    <t>30036378</t>
  </si>
  <si>
    <t>22000026</t>
  </si>
  <si>
    <t>מעמ עסקאות</t>
  </si>
  <si>
    <t>מקדמות לספקים</t>
  </si>
  <si>
    <t>400357</t>
  </si>
  <si>
    <t>VI21002417</t>
  </si>
  <si>
    <t>22004568</t>
  </si>
  <si>
    <t>22001067</t>
  </si>
  <si>
    <t>22009616</t>
  </si>
  <si>
    <t>22009619</t>
  </si>
  <si>
    <t>22005758</t>
  </si>
  <si>
    <t>22009621</t>
  </si>
  <si>
    <t>22009617</t>
  </si>
  <si>
    <t>8588641</t>
  </si>
  <si>
    <t>22008056</t>
  </si>
  <si>
    <t>8556256</t>
  </si>
  <si>
    <t>22008055</t>
  </si>
  <si>
    <t>22003611</t>
  </si>
  <si>
    <t>22002491</t>
  </si>
  <si>
    <t>20024</t>
  </si>
  <si>
    <t>22001786</t>
  </si>
  <si>
    <t>22001785</t>
  </si>
  <si>
    <t>22001754</t>
  </si>
  <si>
    <t>22000115</t>
  </si>
  <si>
    <t>8588635</t>
  </si>
  <si>
    <t>22008052</t>
  </si>
  <si>
    <t>8556255</t>
  </si>
  <si>
    <t>22008051</t>
  </si>
  <si>
    <t>8477970</t>
  </si>
  <si>
    <t>22006291</t>
  </si>
  <si>
    <t>22005393</t>
  </si>
  <si>
    <t>22005210</t>
  </si>
  <si>
    <t>8303939</t>
  </si>
  <si>
    <t>22002490</t>
  </si>
  <si>
    <t>22001259</t>
  </si>
  <si>
    <t>20045</t>
  </si>
  <si>
    <t>22001253</t>
  </si>
  <si>
    <t>22001081</t>
  </si>
  <si>
    <t>22001213</t>
  </si>
  <si>
    <t>22001196</t>
  </si>
  <si>
    <t>8588632</t>
  </si>
  <si>
    <t>22008049</t>
  </si>
  <si>
    <t>8530664</t>
  </si>
  <si>
    <t>22006986</t>
  </si>
  <si>
    <t>22003610</t>
  </si>
  <si>
    <t>22003608</t>
  </si>
  <si>
    <t>22001753</t>
  </si>
  <si>
    <t>22001258</t>
  </si>
  <si>
    <t>22001254</t>
  </si>
  <si>
    <t>22001261</t>
  </si>
  <si>
    <t>22000677</t>
  </si>
  <si>
    <t>22000116</t>
  </si>
  <si>
    <t>8637604</t>
  </si>
  <si>
    <t>22008946</t>
  </si>
  <si>
    <t>00020010</t>
  </si>
  <si>
    <t>22008947</t>
  </si>
  <si>
    <t>8588631</t>
  </si>
  <si>
    <t>22008048</t>
  </si>
  <si>
    <t>8556254</t>
  </si>
  <si>
    <t>22008047</t>
  </si>
  <si>
    <t>22004364</t>
  </si>
  <si>
    <t>00020015</t>
  </si>
  <si>
    <t>22004361</t>
  </si>
  <si>
    <t>22004334</t>
  </si>
  <si>
    <t>20015</t>
  </si>
  <si>
    <t>22004333</t>
  </si>
  <si>
    <t>22004332</t>
  </si>
  <si>
    <t>22003609</t>
  </si>
  <si>
    <t>22003607</t>
  </si>
  <si>
    <t>22001752</t>
  </si>
  <si>
    <t>22001215</t>
  </si>
  <si>
    <t>22001266</t>
  </si>
  <si>
    <t>22001264</t>
  </si>
  <si>
    <t>22000120</t>
  </si>
  <si>
    <t>22000119</t>
  </si>
  <si>
    <t>22000100</t>
  </si>
  <si>
    <t>22000089</t>
  </si>
  <si>
    <t>22000087</t>
  </si>
  <si>
    <t>22009000</t>
  </si>
  <si>
    <t>08644446</t>
  </si>
  <si>
    <t>22008999</t>
  </si>
  <si>
    <t>22008998</t>
  </si>
  <si>
    <t>8633932</t>
  </si>
  <si>
    <t>22008878</t>
  </si>
  <si>
    <t>8629121</t>
  </si>
  <si>
    <t>22008877</t>
  </si>
  <si>
    <t>8625585</t>
  </si>
  <si>
    <t>22008876</t>
  </si>
  <si>
    <t>00020098</t>
  </si>
  <si>
    <t>22009007</t>
  </si>
  <si>
    <t>03320010</t>
  </si>
  <si>
    <t>22008887</t>
  </si>
  <si>
    <t>03320009</t>
  </si>
  <si>
    <t>22008886</t>
  </si>
  <si>
    <t>22008004</t>
  </si>
  <si>
    <t>8508233</t>
  </si>
  <si>
    <t>22006233</t>
  </si>
  <si>
    <t>08487633</t>
  </si>
  <si>
    <t>22006229</t>
  </si>
  <si>
    <t>8476619</t>
  </si>
  <si>
    <t>22006231</t>
  </si>
  <si>
    <t>08477968</t>
  </si>
  <si>
    <t>22006230</t>
  </si>
  <si>
    <t>8473643</t>
  </si>
  <si>
    <t>22006232</t>
  </si>
  <si>
    <t>08471764</t>
  </si>
  <si>
    <t>22005373</t>
  </si>
  <si>
    <t>08466248</t>
  </si>
  <si>
    <t>22005372</t>
  </si>
  <si>
    <t>03320020</t>
  </si>
  <si>
    <t>22005209</t>
  </si>
  <si>
    <t>03320019</t>
  </si>
  <si>
    <t>22005208</t>
  </si>
  <si>
    <t>03320017</t>
  </si>
  <si>
    <t>22005207</t>
  </si>
  <si>
    <t>08435424</t>
  </si>
  <si>
    <t>22004789</t>
  </si>
  <si>
    <t>8364169</t>
  </si>
  <si>
    <t>22003547</t>
  </si>
  <si>
    <t>8303935</t>
  </si>
  <si>
    <t>22002431</t>
  </si>
  <si>
    <t>8288770</t>
  </si>
  <si>
    <t>22001712</t>
  </si>
  <si>
    <t>20019</t>
  </si>
  <si>
    <t>22001260</t>
  </si>
  <si>
    <t>22001214</t>
  </si>
  <si>
    <t>20039</t>
  </si>
  <si>
    <t>22000615</t>
  </si>
  <si>
    <t>8173947</t>
  </si>
  <si>
    <t>22000602</t>
  </si>
  <si>
    <t>8171731</t>
  </si>
  <si>
    <t>22000601</t>
  </si>
  <si>
    <t>8162541</t>
  </si>
  <si>
    <t>22000091</t>
  </si>
  <si>
    <t>2234051500117</t>
  </si>
  <si>
    <t>22008884</t>
  </si>
  <si>
    <t>22008867</t>
  </si>
  <si>
    <t>51500089</t>
  </si>
  <si>
    <t>22007983</t>
  </si>
  <si>
    <t>2224951500073</t>
  </si>
  <si>
    <t>22006165</t>
  </si>
  <si>
    <t>2224951500071</t>
  </si>
  <si>
    <t>22006164</t>
  </si>
  <si>
    <t>22600015</t>
  </si>
  <si>
    <t>22005181</t>
  </si>
  <si>
    <t>2212351500040</t>
  </si>
  <si>
    <t>22002428</t>
  </si>
  <si>
    <t>22000027</t>
  </si>
  <si>
    <t>פקדון שקלי 1.840% = 1.660 -פ</t>
  </si>
  <si>
    <t>פקדון שקלי 2.16%</t>
  </si>
  <si>
    <t>22005716</t>
  </si>
  <si>
    <t>פקדון דולרי  356924970</t>
  </si>
  <si>
    <t>22005715</t>
  </si>
  <si>
    <t>22005717</t>
  </si>
  <si>
    <t>בנק פועלים לירה שטרלינג</t>
  </si>
  <si>
    <t>מתן - כ.א דולר</t>
  </si>
  <si>
    <t>בנק הפועלים $</t>
  </si>
  <si>
    <t>בנק הפועלים  424247</t>
  </si>
  <si>
    <t>זכות בדולרים</t>
  </si>
  <si>
    <t>חובה בדולרים</t>
  </si>
  <si>
    <t>אסמכתא 2</t>
  </si>
  <si>
    <t>אסמכתא 1</t>
  </si>
  <si>
    <t>סוג תנועה</t>
  </si>
  <si>
    <t>מס. תנועת היומן</t>
  </si>
  <si>
    <t>תאריך</t>
  </si>
  <si>
    <t>יתרת פתיחה בדולרים</t>
  </si>
  <si>
    <t>יתרת פתיחה בשקלים</t>
  </si>
  <si>
    <t>תאור חשבון</t>
  </si>
  <si>
    <t>12070031170</t>
  </si>
  <si>
    <t>Commissions capitalization</t>
  </si>
  <si>
    <t>Prepaid R&amp;D exp.</t>
  </si>
  <si>
    <t>מטבע</t>
  </si>
  <si>
    <t>תאור מטבע</t>
  </si>
  <si>
    <t>שער חליפין</t>
  </si>
  <si>
    <t>$</t>
  </si>
  <si>
    <t>דולרים</t>
  </si>
  <si>
    <t>Antonio's classification</t>
  </si>
  <si>
    <t>40010 IC revenue</t>
  </si>
  <si>
    <t>2400102000</t>
  </si>
  <si>
    <t>TP</t>
  </si>
  <si>
    <t>TP Cost of Sales</t>
  </si>
  <si>
    <t>TP Sales</t>
  </si>
  <si>
    <t>TP Marketing</t>
  </si>
  <si>
    <t>1601003000</t>
  </si>
  <si>
    <t>1651005000</t>
  </si>
  <si>
    <t>1671006000</t>
  </si>
  <si>
    <t>270110501160</t>
  </si>
  <si>
    <t>272110601160</t>
  </si>
  <si>
    <t>SBC</t>
  </si>
  <si>
    <t>Con. entry</t>
  </si>
  <si>
    <t>Reported balance (consolidated)</t>
  </si>
  <si>
    <t>70110 Sales:SBC</t>
  </si>
  <si>
    <t>72110 Marketing:SBC</t>
  </si>
  <si>
    <t>280130701160</t>
  </si>
  <si>
    <t>275110301160</t>
  </si>
  <si>
    <t>COS תשלום מבוסס מניות</t>
  </si>
  <si>
    <t>תשלום מבוסס מניות פיתוח</t>
  </si>
  <si>
    <t>תשלום מבוסס מניות מכירות</t>
  </si>
  <si>
    <t xml:space="preserve">  תשלום מבוסס מניות הנהלה</t>
  </si>
  <si>
    <t xml:space="preserve">  תשלום מבוסס מניות שיווק</t>
  </si>
  <si>
    <t>160312301160</t>
  </si>
  <si>
    <t>161317501160</t>
  </si>
  <si>
    <t>160912601160</t>
  </si>
  <si>
    <t>161021701160</t>
  </si>
  <si>
    <t>161117401160</t>
  </si>
  <si>
    <t>80130 General and Administrative: SBC</t>
  </si>
  <si>
    <t>75110 Client Services:SBC</t>
  </si>
  <si>
    <t>פלאקסי ישראל בע"מ סודקסו פאס</t>
  </si>
  <si>
    <t>טין טין הפקות ואירועים גרון יעל</t>
  </si>
  <si>
    <t>FRUUGO.COM</t>
  </si>
  <si>
    <t>UDEMY</t>
  </si>
  <si>
    <t>KINDLE</t>
  </si>
  <si>
    <t>מתנות לעובדי Papaya</t>
  </si>
  <si>
    <t>Unallocated T&amp;E</t>
  </si>
  <si>
    <t>Revital- Belgium- 03.02-04.02.20</t>
  </si>
  <si>
    <t>Elad Mizrahi - USA - 28.11 - 10.12.21</t>
  </si>
  <si>
    <t>Shimi Eshkenazi USA 20-24.06.22</t>
  </si>
  <si>
    <t>1144759900</t>
  </si>
  <si>
    <t>1652129900</t>
  </si>
  <si>
    <t>16200194012442</t>
  </si>
  <si>
    <t>162143401240</t>
  </si>
  <si>
    <t>186374012442</t>
  </si>
  <si>
    <t>131035600</t>
  </si>
  <si>
    <t>132188600</t>
  </si>
  <si>
    <t>132210600</t>
  </si>
  <si>
    <t>132252600</t>
  </si>
  <si>
    <t>Right-of-use asset</t>
  </si>
  <si>
    <t>Current Lease liability</t>
  </si>
  <si>
    <t>Long-term Lease liability</t>
  </si>
  <si>
    <t>1250301600</t>
  </si>
  <si>
    <t>1350301700</t>
  </si>
  <si>
    <t>1351301800</t>
  </si>
  <si>
    <t>חכירות קומה 26</t>
  </si>
  <si>
    <t>חכירות קומה 27</t>
  </si>
  <si>
    <t xml:space="preserve">CONSOLIDATED BALANCE SHEETS </t>
  </si>
  <si>
    <t xml:space="preserve">December 31, </t>
  </si>
  <si>
    <t>Note</t>
  </si>
  <si>
    <t>ASSETS</t>
  </si>
  <si>
    <t>CURRENT ASSETS:</t>
  </si>
  <si>
    <t>Cash and cash equivalents</t>
  </si>
  <si>
    <t>$ 9,965</t>
  </si>
  <si>
    <t>Short term deposits</t>
  </si>
  <si>
    <t>-</t>
  </si>
  <si>
    <t>Trade receivables, net</t>
  </si>
  <si>
    <t>Other receivables</t>
  </si>
  <si>
    <t xml:space="preserve">Deferred commissions </t>
  </si>
  <si>
    <r>
      <t>Total</t>
    </r>
    <r>
      <rPr>
        <sz val="11"/>
        <rFont val="Times New Roman"/>
        <family val="1"/>
      </rPr>
      <t xml:space="preserve"> current assets</t>
    </r>
  </si>
  <si>
    <t>NON-CURRENT ASSETS:</t>
  </si>
  <si>
    <t>Restricted cash</t>
  </si>
  <si>
    <t xml:space="preserve">Property and equipment, net </t>
  </si>
  <si>
    <t>2n</t>
  </si>
  <si>
    <r>
      <t>Total</t>
    </r>
    <r>
      <rPr>
        <sz val="11"/>
        <rFont val="Times New Roman"/>
        <family val="1"/>
      </rPr>
      <t xml:space="preserve"> non-current assets</t>
    </r>
  </si>
  <si>
    <r>
      <t>Total</t>
    </r>
    <r>
      <rPr>
        <sz val="11"/>
        <rFont val="Times New Roman"/>
        <family val="1"/>
      </rPr>
      <t xml:space="preserve"> assets</t>
    </r>
  </si>
  <si>
    <t>$ 15,985</t>
  </si>
  <si>
    <t>LIABILITIES AND STOCKHOLDERS' EQUITY:</t>
  </si>
  <si>
    <t>CURRENT LIABILITIES:</t>
  </si>
  <si>
    <t>Trade payables</t>
  </si>
  <si>
    <t>$ 526</t>
  </si>
  <si>
    <t>Short-term deferred revenue</t>
  </si>
  <si>
    <t>Other payables</t>
  </si>
  <si>
    <t xml:space="preserve"> </t>
  </si>
  <si>
    <r>
      <t>Total</t>
    </r>
    <r>
      <rPr>
        <sz val="11"/>
        <rFont val="Times New Roman"/>
        <family val="1"/>
      </rPr>
      <t xml:space="preserve"> current liabilities</t>
    </r>
  </si>
  <si>
    <t>NON-CURRENT LIABILITIES:</t>
  </si>
  <si>
    <t>Long-term deferred revenue</t>
  </si>
  <si>
    <t>Equity instruments liabilities</t>
  </si>
  <si>
    <r>
      <t>Total</t>
    </r>
    <r>
      <rPr>
        <sz val="11"/>
        <rFont val="Times New Roman"/>
        <family val="1"/>
      </rPr>
      <t xml:space="preserve"> long-term liabilities</t>
    </r>
  </si>
  <si>
    <t>Total liabilities</t>
  </si>
  <si>
    <t xml:space="preserve">STOCKHOLDERS' EQUITY: </t>
  </si>
  <si>
    <t>Common Stock of $0.01 par value –</t>
  </si>
  <si>
    <t>Authorized: 33,627,029 stocks at December 31, 2022 and 2021; Issued and outstanding: ________ and 6,647,152 stocks at December 31, 2022 and 2021, respectively</t>
  </si>
  <si>
    <t>Series A-1 Preferred Stock of $0.01 par value –</t>
  </si>
  <si>
    <t>Authorized, issued and outstanding: 5,183,740 stocks at December 31, 2022 and 2021</t>
  </si>
  <si>
    <t>Series A-2 Preferred Stock of $0.01 par value –</t>
  </si>
  <si>
    <t>Authorized, issued and outstanding: 2,443,540 stocks at December 31, 2021 and 2020</t>
  </si>
  <si>
    <t>Series A-3 Preferred Stock of $0.01 par value –</t>
  </si>
  <si>
    <t>Authorized, issued and outstanding: 849,550 stocks at December 31, 2022 and 2021</t>
  </si>
  <si>
    <t>Series B-1 Preferred Stock of $0.01 par value –</t>
  </si>
  <si>
    <t xml:space="preserve">Authorized: 5,500,064 stocks at December 31, 2022 and 2021; Issued and outstanding: 5,201,318 stocks at December 31, 2022 and 2021 </t>
  </si>
  <si>
    <t>Series B-2 Preferred Stock of $0.01 par value –</t>
  </si>
  <si>
    <t xml:space="preserve">Authorized: 2,396,077 stocks at December 31, 2022 and 2021; Issued and outstanding: 2,391,040 stocks at December 31, 2022 and 2021 </t>
  </si>
  <si>
    <t>Series C-1 Preferred Stock of $0.01 par value –</t>
  </si>
  <si>
    <t>Additional paid-in capital</t>
  </si>
  <si>
    <t xml:space="preserve">Accumulated deficit </t>
  </si>
  <si>
    <r>
      <t>Total</t>
    </r>
    <r>
      <rPr>
        <sz val="11"/>
        <rFont val="Times New Roman"/>
        <family val="1"/>
      </rPr>
      <t xml:space="preserve"> stockholders' equity </t>
    </r>
  </si>
  <si>
    <r>
      <t>Total</t>
    </r>
    <r>
      <rPr>
        <sz val="11"/>
        <rFont val="Times New Roman"/>
        <family val="1"/>
      </rPr>
      <t xml:space="preserve"> liabilities and stockholders' equity </t>
    </r>
  </si>
  <si>
    <t xml:space="preserve">CONSOLIDATED STATEMENTS OF COMPREHENSIVE LOSS </t>
  </si>
  <si>
    <t>Year ended</t>
  </si>
  <si>
    <t>$ 4,314</t>
  </si>
  <si>
    <t>Cost of revenue</t>
  </si>
  <si>
    <t>Gross profit</t>
  </si>
  <si>
    <t>Research and development</t>
  </si>
  <si>
    <t>Sales and marketing</t>
  </si>
  <si>
    <t>General and administrative</t>
  </si>
  <si>
    <r>
      <t>Total</t>
    </r>
    <r>
      <rPr>
        <sz val="11"/>
        <rFont val="Times New Roman"/>
        <family val="1"/>
      </rPr>
      <t xml:space="preserve"> operating expenses</t>
    </r>
  </si>
  <si>
    <t>Operating loss</t>
  </si>
  <si>
    <t>Other financial income, net</t>
  </si>
  <si>
    <t>SAFE revaluation adjustments to fair value on the day of conversion</t>
  </si>
  <si>
    <t>7e</t>
  </si>
  <si>
    <t>Tax expenses</t>
  </si>
  <si>
    <t>Net loss</t>
  </si>
  <si>
    <t>$ 13,658</t>
  </si>
  <si>
    <r>
      <t>Total</t>
    </r>
    <r>
      <rPr>
        <sz val="11"/>
        <rFont val="Times New Roman"/>
        <family val="1"/>
      </rPr>
      <t xml:space="preserve"> comprehensive loss</t>
    </r>
  </si>
  <si>
    <t>NOTE 3:-</t>
  </si>
  <si>
    <t>OTHER RECEIVABLES</t>
  </si>
  <si>
    <t>December 31,</t>
  </si>
  <si>
    <t>Prepaid expenses</t>
  </si>
  <si>
    <t>$ 298</t>
  </si>
  <si>
    <t>Rent and other deposits</t>
  </si>
  <si>
    <t>Tax authorities – VAT</t>
  </si>
  <si>
    <t>$ 498</t>
  </si>
  <si>
    <t>NOTE 5:-</t>
  </si>
  <si>
    <t>OTHER PAYABLES</t>
  </si>
  <si>
    <t>Employees and payroll accruals</t>
  </si>
  <si>
    <t>$ 1,559</t>
  </si>
  <si>
    <t>$ 2,357</t>
  </si>
  <si>
    <t>חישוב ההיוון לא כלל:</t>
  </si>
  <si>
    <t>CB 31.12.21</t>
  </si>
  <si>
    <t>1. Guaranty</t>
  </si>
  <si>
    <t>Additional 2022</t>
  </si>
  <si>
    <t>2. SDR</t>
  </si>
  <si>
    <t>Amortization previous balance</t>
  </si>
  <si>
    <t>3. Renewals</t>
  </si>
  <si>
    <t>Amortization 2022 balance</t>
  </si>
  <si>
    <t>4. CS (תחת ההנחה שלא תוגמלו לפי עסקאות).</t>
  </si>
  <si>
    <t>CB 31.12.22</t>
  </si>
  <si>
    <t>תנועה</t>
  </si>
  <si>
    <t>GL 31.12.22</t>
  </si>
  <si>
    <t>Short term</t>
  </si>
  <si>
    <t>Long term</t>
  </si>
  <si>
    <t>Common Stock</t>
  </si>
  <si>
    <t>Series A-1 Preferred Stock</t>
  </si>
  <si>
    <t>Series A-2 Preferred Stock</t>
  </si>
  <si>
    <t>Series A-3 Preferred Stock</t>
  </si>
  <si>
    <t>Series B-1 Preferred Stock</t>
  </si>
  <si>
    <t>Series B-2 Preferred Stock</t>
  </si>
  <si>
    <t>Series C-1 Preferred Stock</t>
  </si>
  <si>
    <t>Additional paid-in</t>
  </si>
  <si>
    <t>Accumulated</t>
  </si>
  <si>
    <t>Total stockholders'</t>
  </si>
  <si>
    <t>Amount</t>
  </si>
  <si>
    <t>capital</t>
  </si>
  <si>
    <t>deficit</t>
  </si>
  <si>
    <t>equity</t>
  </si>
  <si>
    <t>Balance as of January 1, 2021</t>
  </si>
  <si>
    <r>
      <t>Exercise</t>
    </r>
    <r>
      <rPr>
        <sz val="9"/>
        <color rgb="FF000000"/>
        <rFont val="Times New Roman"/>
        <family val="1"/>
      </rPr>
      <t xml:space="preserve"> of options</t>
    </r>
  </si>
  <si>
    <t>Share-based compensation</t>
  </si>
  <si>
    <t>Total comprehensive loss</t>
  </si>
  <si>
    <t>Balance as of December 31, 2021</t>
  </si>
  <si>
    <t>Balance as of December 31, 2022</t>
  </si>
  <si>
    <t>CF</t>
  </si>
  <si>
    <t>Cash flows from operating activities:</t>
  </si>
  <si>
    <t>Adjustments to reconcile net loss to net cash used in operating activities:</t>
  </si>
  <si>
    <t xml:space="preserve"> Depreciation</t>
  </si>
  <si>
    <t xml:space="preserve"> Stock-based compensation</t>
  </si>
  <si>
    <t xml:space="preserve"> Increase in  accounts receivable</t>
  </si>
  <si>
    <t>Restricted cash מימון</t>
  </si>
  <si>
    <t>Financial expenses on SAFE revaluation</t>
  </si>
  <si>
    <t xml:space="preserve"> Increase in other accounts receivable</t>
  </si>
  <si>
    <r>
      <t>Increase in deferred commissions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 </t>
    </r>
  </si>
  <si>
    <t xml:space="preserve"> Increase (decrease) in accounts payable</t>
  </si>
  <si>
    <t xml:space="preserve"> Increase in other accounts payable</t>
  </si>
  <si>
    <t>Increase in deferred revenue</t>
  </si>
  <si>
    <t>Net cash used in operating activities</t>
  </si>
  <si>
    <t>Cash flows from investing activities:</t>
  </si>
  <si>
    <t>Purchase of property and equipment</t>
  </si>
  <si>
    <t>Net cash used in investing activities</t>
  </si>
  <si>
    <t>Cash flows from financing activities:</t>
  </si>
  <si>
    <t>Exercise of options</t>
  </si>
  <si>
    <t>Issuance of Series C Preferred Stock, net of issuance cost</t>
  </si>
  <si>
    <t>Early exercises of stock options</t>
  </si>
  <si>
    <t>Net cash provided by financing activities</t>
  </si>
  <si>
    <t>Increase (decrease) in cash and cash equivalents</t>
  </si>
  <si>
    <t>Cash and cash equivalents at the beginning of the period</t>
  </si>
  <si>
    <t>Cash and cash equivalents at the end of the period</t>
  </si>
  <si>
    <t>Non-current restricted cash equivalents</t>
  </si>
  <si>
    <t>Total cash, cash equivalents and restricted cash at the end of the year</t>
  </si>
  <si>
    <t>2271001500</t>
  </si>
  <si>
    <t>old</t>
  </si>
  <si>
    <t>new</t>
  </si>
  <si>
    <t>2400502000</t>
  </si>
  <si>
    <t>70300</t>
  </si>
  <si>
    <t>72300</t>
  </si>
  <si>
    <t>75300</t>
  </si>
  <si>
    <t>80330</t>
  </si>
  <si>
    <t>70300 Sales:Stock Based Compensation</t>
  </si>
  <si>
    <t>72300 Marketing:Stock Based Compensation</t>
  </si>
  <si>
    <t>80330 General and Administrative:Stock Based Compensation</t>
  </si>
  <si>
    <t>75300 Client Services:Stock Based Compensation</t>
  </si>
  <si>
    <t>270300501160</t>
  </si>
  <si>
    <t>272300601160</t>
  </si>
  <si>
    <t>275300301160</t>
  </si>
  <si>
    <t>280330701160</t>
  </si>
  <si>
    <t>12105 Accrued Unbilled Revenue</t>
  </si>
  <si>
    <t>27100 Long Term Deferred Revenue</t>
  </si>
  <si>
    <t>40050 Intercompany Revenue</t>
  </si>
  <si>
    <t>212105300</t>
  </si>
  <si>
    <t>Right-of-use asset.162</t>
  </si>
  <si>
    <t>252.התחייבויות לזמן ארוך</t>
  </si>
  <si>
    <t>תשלום מבוסס מניות cos</t>
  </si>
  <si>
    <t>הפרשי ביקורת</t>
  </si>
  <si>
    <t>נסיעות - שיווק</t>
  </si>
  <si>
    <t>תשלום מבוסס מניות הנהלה</t>
  </si>
  <si>
    <t>הוצאות א.עובדים מכירות</t>
  </si>
  <si>
    <t>מילואים - מוצר</t>
  </si>
  <si>
    <t>1603103000</t>
  </si>
  <si>
    <t>1625165000</t>
  </si>
  <si>
    <t>1625156000</t>
  </si>
  <si>
    <t>1670419900</t>
  </si>
  <si>
    <t>INC</t>
  </si>
  <si>
    <t>Issuance costs fix</t>
  </si>
  <si>
    <t>IC elimination</t>
  </si>
  <si>
    <t>Ltd SBC</t>
  </si>
  <si>
    <t>ביטול הפקודה</t>
  </si>
  <si>
    <t>AON</t>
  </si>
  <si>
    <t>165039301260</t>
  </si>
  <si>
    <t>Long-term Right-of-use asset</t>
  </si>
  <si>
    <t>Current Right-of-use asset</t>
  </si>
  <si>
    <t>1251301700</t>
  </si>
  <si>
    <t>1350301800</t>
  </si>
  <si>
    <t>1351301900</t>
  </si>
  <si>
    <t>Lease asset classification</t>
  </si>
  <si>
    <t>Issuance of Prefrred C Shares</t>
  </si>
  <si>
    <t>C - 31.12.23</t>
  </si>
  <si>
    <t>issued</t>
  </si>
  <si>
    <t>ח הוצ הנפקה</t>
  </si>
  <si>
    <t>פ.נ. 1</t>
  </si>
  <si>
    <t>registered</t>
  </si>
  <si>
    <t>ז הוצ G&amp;A (LEGAL)</t>
  </si>
  <si>
    <t>ח פרמיה</t>
  </si>
  <si>
    <t>ז הון מניות</t>
  </si>
  <si>
    <t>סעיף</t>
  </si>
  <si>
    <t>Final - US Dollars</t>
  </si>
  <si>
    <t>מיונים</t>
  </si>
  <si>
    <t>שינוי במזומן</t>
  </si>
  <si>
    <t>פעילות שוטפת</t>
  </si>
  <si>
    <t>פעילות השקעה</t>
  </si>
  <si>
    <t>פעילות מימון</t>
  </si>
  <si>
    <t>לא במזומן</t>
  </si>
  <si>
    <t>בדיקה</t>
  </si>
  <si>
    <t>באור</t>
  </si>
  <si>
    <t>Cash and Cash equivalents</t>
  </si>
  <si>
    <t>Restricted deposit</t>
  </si>
  <si>
    <t>Other accounts receivable</t>
  </si>
  <si>
    <t>Property and equipment, net</t>
  </si>
  <si>
    <t>Deffered COGS</t>
  </si>
  <si>
    <t>Trade Payable</t>
  </si>
  <si>
    <t>Other accounts payable</t>
  </si>
  <si>
    <t>Deffered revenues</t>
  </si>
  <si>
    <t>Lease liability</t>
  </si>
  <si>
    <t>Ordinary Shares</t>
  </si>
  <si>
    <t>מבכ א</t>
  </si>
  <si>
    <t>מבכ ב</t>
  </si>
  <si>
    <t>מבכ ג</t>
  </si>
  <si>
    <t>מבכ ד</t>
  </si>
  <si>
    <t>קרן הון תממ</t>
  </si>
  <si>
    <t>Accumulated deficit</t>
  </si>
  <si>
    <t>בדיקת איפוס</t>
  </si>
  <si>
    <t>בדיקת שינוי במזומן</t>
  </si>
  <si>
    <t>Current right-of-use asset</t>
  </si>
  <si>
    <t>Long term right-of-use asset</t>
  </si>
  <si>
    <t>Drew's vested portion reclass</t>
  </si>
  <si>
    <t>בתוספת ההפשרה של דרו</t>
  </si>
  <si>
    <t>מיון הוצאות עובד למחלקה הנכונה</t>
  </si>
  <si>
    <t>(במאזן בוחן המקורי הכרטיס לא הוגדר נכון בפריוריטי מבחינת שערוך, זה התיקון)</t>
  </si>
  <si>
    <t>הערה אחרונה, אתם תראו גידול בכרטיסי העמלות לשלם ובהוצאות עמלה. העמלות הללו היו כלולות בנייר עבודה שקיבלתם אבל נלקחו חלקית בהפרשה, לכן ההפרשות תוקנו בהתאם</t>
  </si>
  <si>
    <t>פקודות שכבר נרשמו בספרים</t>
  </si>
  <si>
    <t xml:space="preserve">28000 Other long term liabilities </t>
  </si>
  <si>
    <t>2280001400</t>
  </si>
  <si>
    <t>Drew's LT liability part</t>
  </si>
  <si>
    <t>Social benefits commissions</t>
  </si>
  <si>
    <t>Diff</t>
  </si>
  <si>
    <t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</si>
</sst>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_ ;_ * \-#,##0_ ;_ * &quot;-&quot;??_ ;_ @_ "/>
    <numFmt numFmtId="168" formatCode="_(* #,##0_);_(* \(#,##0\);_(* &quot;-&quot;??_);_(@_)"/>
    <numFmt numFmtId="169" formatCode="0.0%"/>
    <numFmt numFmtId="170" formatCode="_(* #,##0.0_);_(* \(#,##0.0\);_(* &quot;-&quot;??_);_(@_)"/>
    <numFmt numFmtId="171" formatCode="_-* #,##0_-;\-* #,##0_-;_-* &quot;-&quot;??_-;_-@_-"/>
    <numFmt numFmtId="172" formatCode="0.000%"/>
  </numFmts>
  <fonts count="37" x14ac:knownFonts="1">
    <font>
      <sz val="11"/>
      <name val="Calibri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charset val="238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indexed="8"/>
      <name val="Arial"/>
      <family val="2"/>
      <scheme val="minor"/>
    </font>
    <font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0.5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</font>
    <font>
      <sz val="8"/>
      <name val="Arial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color rgb="FF40404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8">
    <xf numFmtId="0" fontId="0" fillId="0" borderId="0"/>
    <xf numFmtId="166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166" fontId="7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5" fillId="0" borderId="0" applyBorder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7" fillId="0" borderId="0"/>
    <xf numFmtId="0" fontId="17" fillId="0" borderId="0"/>
    <xf numFmtId="0" fontId="7" fillId="0" borderId="0"/>
    <xf numFmtId="0" fontId="15" fillId="0" borderId="0" applyBorder="0"/>
    <xf numFmtId="164" fontId="15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2" fillId="0" borderId="0"/>
    <xf numFmtId="0" fontId="30" fillId="0" borderId="0"/>
    <xf numFmtId="164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5" fillId="0" borderId="0"/>
    <xf numFmtId="43" fontId="2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4" fontId="8" fillId="0" borderId="0" xfId="1" applyNumberFormat="1" applyFont="1" applyAlignment="1">
      <alignment horizontal="center"/>
    </xf>
    <xf numFmtId="167" fontId="9" fillId="0" borderId="1" xfId="1" applyNumberFormat="1" applyFont="1" applyBorder="1" applyAlignment="1">
      <alignment horizontal="center"/>
    </xf>
    <xf numFmtId="167" fontId="0" fillId="0" borderId="0" xfId="1" applyNumberFormat="1" applyFont="1"/>
    <xf numFmtId="0" fontId="9" fillId="0" borderId="1" xfId="0" applyFont="1" applyBorder="1" applyAlignment="1">
      <alignment horizontal="center"/>
    </xf>
    <xf numFmtId="0" fontId="9" fillId="0" borderId="0" xfId="0" applyFont="1"/>
    <xf numFmtId="9" fontId="10" fillId="0" borderId="0" xfId="2" applyFont="1"/>
    <xf numFmtId="167" fontId="0" fillId="0" borderId="3" xfId="0" applyNumberFormat="1" applyBorder="1"/>
    <xf numFmtId="0" fontId="7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11" fillId="0" borderId="4" xfId="0" applyFont="1" applyBorder="1"/>
    <xf numFmtId="0" fontId="11" fillId="0" borderId="0" xfId="0" applyFont="1"/>
    <xf numFmtId="0" fontId="11" fillId="0" borderId="4" xfId="0" applyFont="1" applyBorder="1" applyAlignment="1">
      <alignment horizontal="left"/>
    </xf>
    <xf numFmtId="166" fontId="8" fillId="0" borderId="0" xfId="1" applyFont="1" applyAlignment="1">
      <alignment horizontal="center"/>
    </xf>
    <xf numFmtId="0" fontId="11" fillId="0" borderId="0" xfId="0" applyFont="1" applyAlignment="1">
      <alignment horizontal="left"/>
    </xf>
    <xf numFmtId="1" fontId="0" fillId="0" borderId="4" xfId="0" applyNumberFormat="1" applyBorder="1" applyAlignment="1">
      <alignment horizontal="center"/>
    </xf>
    <xf numFmtId="0" fontId="8" fillId="0" borderId="0" xfId="0" applyFont="1" applyAlignment="1">
      <alignment horizontal="left"/>
    </xf>
    <xf numFmtId="166" fontId="0" fillId="0" borderId="0" xfId="1" applyFont="1"/>
    <xf numFmtId="166" fontId="0" fillId="0" borderId="0" xfId="0" applyNumberFormat="1"/>
    <xf numFmtId="4" fontId="0" fillId="0" borderId="0" xfId="0" applyNumberFormat="1"/>
    <xf numFmtId="9" fontId="0" fillId="0" borderId="0" xfId="2" applyFont="1"/>
    <xf numFmtId="164" fontId="0" fillId="0" borderId="0" xfId="0" applyNumberFormat="1"/>
    <xf numFmtId="168" fontId="0" fillId="0" borderId="0" xfId="1" applyNumberFormat="1" applyFont="1"/>
    <xf numFmtId="168" fontId="0" fillId="0" borderId="0" xfId="0" applyNumberFormat="1"/>
    <xf numFmtId="0" fontId="0" fillId="2" borderId="0" xfId="0" applyFill="1" applyAlignment="1">
      <alignment horizontal="center"/>
    </xf>
    <xf numFmtId="168" fontId="0" fillId="0" borderId="1" xfId="1" applyNumberFormat="1" applyFont="1" applyBorder="1"/>
    <xf numFmtId="168" fontId="0" fillId="0" borderId="3" xfId="0" applyNumberFormat="1" applyBorder="1"/>
    <xf numFmtId="168" fontId="0" fillId="3" borderId="0" xfId="1" applyNumberFormat="1" applyFont="1" applyFill="1"/>
    <xf numFmtId="168" fontId="0" fillId="0" borderId="2" xfId="1" applyNumberFormat="1" applyFont="1" applyBorder="1"/>
    <xf numFmtId="168" fontId="0" fillId="0" borderId="5" xfId="1" applyNumberFormat="1" applyFont="1" applyBorder="1"/>
    <xf numFmtId="168" fontId="0" fillId="0" borderId="0" xfId="1" applyNumberFormat="1" applyFont="1" applyBorder="1"/>
    <xf numFmtId="166" fontId="0" fillId="0" borderId="0" xfId="1" applyFont="1" applyFill="1"/>
    <xf numFmtId="168" fontId="0" fillId="0" borderId="0" xfId="1" applyNumberFormat="1" applyFont="1" applyFill="1"/>
    <xf numFmtId="168" fontId="0" fillId="3" borderId="0" xfId="1" applyNumberFormat="1" applyFont="1" applyFill="1" applyAlignment="1">
      <alignment horizontal="left" readingOrder="1"/>
    </xf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68" fontId="0" fillId="0" borderId="0" xfId="1" applyNumberFormat="1" applyFont="1" applyFill="1" applyAlignment="1"/>
    <xf numFmtId="168" fontId="0" fillId="0" borderId="0" xfId="1" applyNumberFormat="1" applyFont="1" applyAlignment="1">
      <alignment wrapText="1"/>
    </xf>
    <xf numFmtId="168" fontId="0" fillId="0" borderId="1" xfId="1" applyNumberFormat="1" applyFont="1" applyFill="1" applyBorder="1"/>
    <xf numFmtId="166" fontId="0" fillId="0" borderId="0" xfId="1" applyFont="1" applyFill="1" applyAlignment="1"/>
    <xf numFmtId="0" fontId="0" fillId="4" borderId="0" xfId="0" applyFill="1" applyAlignment="1">
      <alignment wrapText="1"/>
    </xf>
    <xf numFmtId="0" fontId="0" fillId="4" borderId="0" xfId="0" applyFill="1" applyAlignment="1">
      <alignment horizontal="left"/>
    </xf>
    <xf numFmtId="0" fontId="7" fillId="0" borderId="0" xfId="0" applyFont="1" applyAlignment="1">
      <alignment horizontal="center" vertical="center"/>
    </xf>
    <xf numFmtId="168" fontId="0" fillId="0" borderId="0" xfId="1" applyNumberFormat="1" applyFont="1" applyFill="1" applyBorder="1"/>
    <xf numFmtId="166" fontId="0" fillId="0" borderId="0" xfId="1" applyFont="1" applyFill="1" applyBorder="1"/>
    <xf numFmtId="166" fontId="0" fillId="0" borderId="0" xfId="1" applyFont="1" applyFill="1" applyBorder="1" applyAlignment="1">
      <alignment horizontal="left"/>
    </xf>
    <xf numFmtId="9" fontId="0" fillId="0" borderId="0" xfId="2" applyFont="1" applyFill="1" applyBorder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168" fontId="9" fillId="0" borderId="1" xfId="1" applyNumberFormat="1" applyFont="1" applyBorder="1" applyAlignment="1">
      <alignment horizontal="center"/>
    </xf>
    <xf numFmtId="169" fontId="0" fillId="0" borderId="0" xfId="2" applyNumberFormat="1" applyFont="1"/>
    <xf numFmtId="0" fontId="0" fillId="5" borderId="0" xfId="0" applyFill="1"/>
    <xf numFmtId="168" fontId="8" fillId="0" borderId="0" xfId="1" applyNumberFormat="1" applyFont="1" applyAlignment="1">
      <alignment horizontal="center"/>
    </xf>
    <xf numFmtId="168" fontId="0" fillId="0" borderId="0" xfId="1" applyNumberFormat="1" applyFont="1" applyFill="1" applyBorder="1" applyAlignment="1">
      <alignment horizontal="left"/>
    </xf>
    <xf numFmtId="168" fontId="0" fillId="3" borderId="0" xfId="1" applyNumberFormat="1" applyFont="1" applyFill="1" applyAlignment="1"/>
    <xf numFmtId="170" fontId="0" fillId="0" borderId="0" xfId="1" applyNumberFormat="1" applyFont="1"/>
    <xf numFmtId="166" fontId="0" fillId="6" borderId="0" xfId="1" applyFont="1" applyFill="1"/>
    <xf numFmtId="170" fontId="0" fillId="6" borderId="0" xfId="1" applyNumberFormat="1" applyFont="1" applyFill="1"/>
    <xf numFmtId="171" fontId="0" fillId="0" borderId="0" xfId="1" applyNumberFormat="1" applyFont="1"/>
    <xf numFmtId="0" fontId="0" fillId="0" borderId="2" xfId="0" applyBorder="1"/>
    <xf numFmtId="2" fontId="0" fillId="0" borderId="0" xfId="0" applyNumberFormat="1"/>
    <xf numFmtId="14" fontId="0" fillId="0" borderId="0" xfId="0" applyNumberFormat="1"/>
    <xf numFmtId="0" fontId="9" fillId="0" borderId="0" xfId="0" applyFont="1" applyAlignment="1">
      <alignment horizontal="center"/>
    </xf>
    <xf numFmtId="167" fontId="0" fillId="0" borderId="0" xfId="0" applyNumberFormat="1"/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66" fontId="8" fillId="0" borderId="0" xfId="1" applyFont="1" applyAlignment="1">
      <alignment horizontal="left" vertical="center"/>
    </xf>
    <xf numFmtId="168" fontId="8" fillId="0" borderId="0" xfId="1" applyNumberFormat="1" applyFont="1" applyAlignment="1">
      <alignment vertical="center"/>
    </xf>
    <xf numFmtId="166" fontId="8" fillId="0" borderId="0" xfId="1" applyFont="1" applyAlignment="1">
      <alignment vertical="center"/>
    </xf>
    <xf numFmtId="168" fontId="8" fillId="0" borderId="0" xfId="1" applyNumberFormat="1" applyFont="1" applyAlignment="1">
      <alignment vertical="center" wrapText="1"/>
    </xf>
    <xf numFmtId="171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horizontal="justify" vertical="center" wrapText="1"/>
    </xf>
    <xf numFmtId="0" fontId="19" fillId="0" borderId="0" xfId="0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68" fontId="19" fillId="0" borderId="0" xfId="1" applyNumberFormat="1" applyFont="1" applyAlignment="1">
      <alignment horizontal="justify" vertical="center" wrapText="1"/>
    </xf>
    <xf numFmtId="0" fontId="19" fillId="0" borderId="0" xfId="0" applyFont="1" applyAlignment="1">
      <alignment horizontal="left" vertical="center" wrapText="1"/>
    </xf>
    <xf numFmtId="3" fontId="19" fillId="0" borderId="0" xfId="0" applyNumberFormat="1" applyFont="1" applyAlignment="1">
      <alignment horizontal="justify" vertical="center" wrapText="1"/>
    </xf>
    <xf numFmtId="168" fontId="19" fillId="0" borderId="6" xfId="1" applyNumberFormat="1" applyFont="1" applyBorder="1" applyAlignment="1">
      <alignment horizontal="justify" vertical="center" wrapText="1"/>
    </xf>
    <xf numFmtId="0" fontId="19" fillId="0" borderId="6" xfId="0" applyFont="1" applyBorder="1" applyAlignment="1">
      <alignment horizontal="justify" vertical="center" wrapText="1"/>
    </xf>
    <xf numFmtId="0" fontId="20" fillId="0" borderId="0" xfId="0" applyFont="1" applyAlignment="1">
      <alignment horizontal="justify" vertical="center" wrapText="1"/>
    </xf>
    <xf numFmtId="3" fontId="19" fillId="0" borderId="6" xfId="0" applyNumberFormat="1" applyFont="1" applyBorder="1" applyAlignment="1">
      <alignment horizontal="justify" vertical="center" wrapText="1"/>
    </xf>
    <xf numFmtId="0" fontId="19" fillId="0" borderId="9" xfId="0" applyFont="1" applyBorder="1" applyAlignment="1">
      <alignment horizontal="justify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2"/>
    </xf>
    <xf numFmtId="168" fontId="19" fillId="0" borderId="0" xfId="1" applyNumberFormat="1" applyFont="1" applyAlignment="1">
      <alignment vertical="center" wrapText="1"/>
    </xf>
    <xf numFmtId="3" fontId="19" fillId="0" borderId="0" xfId="0" applyNumberFormat="1" applyFont="1" applyAlignment="1">
      <alignment horizontal="left" vertical="center" wrapText="1"/>
    </xf>
    <xf numFmtId="3" fontId="19" fillId="0" borderId="6" xfId="0" applyNumberFormat="1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2"/>
    </xf>
    <xf numFmtId="0" fontId="20" fillId="0" borderId="0" xfId="0" applyFont="1" applyAlignment="1">
      <alignment horizontal="left" vertical="center" wrapText="1"/>
    </xf>
    <xf numFmtId="3" fontId="19" fillId="0" borderId="9" xfId="0" applyNumberFormat="1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 indent="3"/>
    </xf>
    <xf numFmtId="3" fontId="0" fillId="0" borderId="0" xfId="0" applyNumberFormat="1"/>
    <xf numFmtId="0" fontId="19" fillId="0" borderId="7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0" xfId="0" applyFont="1" applyAlignment="1">
      <alignment horizontal="justify" vertical="center"/>
    </xf>
    <xf numFmtId="0" fontId="18" fillId="0" borderId="0" xfId="0" applyFont="1" applyAlignment="1">
      <alignment horizontal="justify" vertical="center"/>
    </xf>
    <xf numFmtId="168" fontId="0" fillId="0" borderId="0" xfId="1" applyNumberFormat="1" applyFont="1" applyAlignment="1"/>
    <xf numFmtId="168" fontId="19" fillId="0" borderId="6" xfId="1" applyNumberFormat="1" applyFont="1" applyBorder="1" applyAlignment="1">
      <alignment vertical="center" wrapText="1"/>
    </xf>
    <xf numFmtId="3" fontId="19" fillId="0" borderId="9" xfId="0" applyNumberFormat="1" applyFont="1" applyBorder="1" applyAlignment="1">
      <alignment horizontal="center" vertical="center" wrapText="1"/>
    </xf>
    <xf numFmtId="168" fontId="19" fillId="0" borderId="9" xfId="1" applyNumberFormat="1" applyFont="1" applyBorder="1" applyAlignment="1">
      <alignment horizontal="right" vertical="center" wrapText="1"/>
    </xf>
    <xf numFmtId="0" fontId="3" fillId="0" borderId="0" xfId="19"/>
    <xf numFmtId="171" fontId="0" fillId="0" borderId="0" xfId="20" applyNumberFormat="1" applyFont="1"/>
    <xf numFmtId="0" fontId="3" fillId="0" borderId="0" xfId="19" applyAlignment="1">
      <alignment horizontal="right" readingOrder="2"/>
    </xf>
    <xf numFmtId="171" fontId="3" fillId="0" borderId="0" xfId="19" applyNumberFormat="1"/>
    <xf numFmtId="171" fontId="0" fillId="0" borderId="1" xfId="20" applyNumberFormat="1" applyFont="1" applyBorder="1"/>
    <xf numFmtId="164" fontId="3" fillId="0" borderId="0" xfId="19" applyNumberFormat="1"/>
    <xf numFmtId="168" fontId="0" fillId="6" borderId="0" xfId="1" applyNumberFormat="1" applyFont="1" applyFill="1"/>
    <xf numFmtId="168" fontId="22" fillId="0" borderId="6" xfId="1" applyNumberFormat="1" applyFont="1" applyFill="1" applyBorder="1" applyAlignment="1">
      <alignment horizontal="left" vertical="center" wrapText="1"/>
    </xf>
    <xf numFmtId="168" fontId="22" fillId="0" borderId="9" xfId="1" applyNumberFormat="1" applyFont="1" applyBorder="1" applyAlignment="1">
      <alignment horizontal="left" vertical="center" wrapText="1"/>
    </xf>
    <xf numFmtId="0" fontId="25" fillId="0" borderId="0" xfId="19" applyFont="1" applyAlignment="1">
      <alignment horizontal="center"/>
    </xf>
    <xf numFmtId="0" fontId="26" fillId="0" borderId="0" xfId="19" applyFont="1" applyAlignment="1">
      <alignment horizontal="right" vertical="center" indent="1"/>
    </xf>
    <xf numFmtId="0" fontId="27" fillId="0" borderId="0" xfId="19" applyFont="1" applyAlignment="1">
      <alignment horizontal="right" vertical="center" indent="2"/>
    </xf>
    <xf numFmtId="0" fontId="27" fillId="0" borderId="0" xfId="19" applyFont="1" applyAlignment="1">
      <alignment horizontal="right" vertical="center"/>
    </xf>
    <xf numFmtId="171" fontId="0" fillId="0" borderId="0" xfId="20" applyNumberFormat="1" applyFont="1" applyFill="1"/>
    <xf numFmtId="0" fontId="27" fillId="0" borderId="0" xfId="19" applyFont="1" applyAlignment="1">
      <alignment horizontal="right"/>
    </xf>
    <xf numFmtId="0" fontId="3" fillId="0" borderId="0" xfId="19" applyAlignment="1">
      <alignment horizontal="right"/>
    </xf>
    <xf numFmtId="0" fontId="26" fillId="0" borderId="0" xfId="19" applyFont="1" applyAlignment="1">
      <alignment horizontal="right" vertical="center"/>
    </xf>
    <xf numFmtId="171" fontId="0" fillId="7" borderId="0" xfId="20" applyNumberFormat="1" applyFont="1" applyFill="1"/>
    <xf numFmtId="0" fontId="27" fillId="0" borderId="0" xfId="19" applyFont="1" applyAlignment="1">
      <alignment horizontal="right" vertical="center" wrapText="1"/>
    </xf>
    <xf numFmtId="0" fontId="0" fillId="6" borderId="0" xfId="0" applyFill="1" applyAlignment="1">
      <alignment horizontal="left"/>
    </xf>
    <xf numFmtId="164" fontId="0" fillId="6" borderId="0" xfId="0" applyNumberFormat="1" applyFill="1"/>
    <xf numFmtId="164" fontId="0" fillId="8" borderId="0" xfId="0" applyNumberFormat="1" applyFill="1"/>
    <xf numFmtId="0" fontId="0" fillId="8" borderId="0" xfId="0" applyFill="1" applyAlignment="1">
      <alignment horizontal="left"/>
    </xf>
    <xf numFmtId="0" fontId="0" fillId="8" borderId="0" xfId="0" applyFill="1"/>
    <xf numFmtId="168" fontId="0" fillId="8" borderId="0" xfId="0" applyNumberFormat="1" applyFill="1"/>
    <xf numFmtId="166" fontId="0" fillId="8" borderId="0" xfId="1" applyFont="1" applyFill="1"/>
    <xf numFmtId="168" fontId="0" fillId="8" borderId="0" xfId="1" applyNumberFormat="1" applyFont="1" applyFill="1"/>
    <xf numFmtId="0" fontId="0" fillId="6" borderId="0" xfId="0" applyFill="1"/>
    <xf numFmtId="168" fontId="0" fillId="6" borderId="0" xfId="0" applyNumberFormat="1" applyFill="1"/>
    <xf numFmtId="168" fontId="0" fillId="0" borderId="0" xfId="1" applyNumberFormat="1" applyFont="1" applyFill="1" applyBorder="1" applyAlignment="1">
      <alignment horizontal="right" readingOrder="2"/>
    </xf>
    <xf numFmtId="168" fontId="7" fillId="0" borderId="0" xfId="1" applyNumberFormat="1" applyFont="1" applyFill="1"/>
    <xf numFmtId="0" fontId="22" fillId="0" borderId="0" xfId="21" applyFont="1" applyAlignment="1">
      <alignment horizontal="left" vertical="center" wrapText="1" indent="1"/>
    </xf>
    <xf numFmtId="0" fontId="23" fillId="0" borderId="0" xfId="21" applyFont="1" applyAlignment="1">
      <alignment horizontal="center" vertical="center" wrapText="1"/>
    </xf>
    <xf numFmtId="0" fontId="23" fillId="0" borderId="6" xfId="21" applyFont="1" applyBorder="1" applyAlignment="1">
      <alignment horizontal="center" vertical="center" wrapText="1"/>
    </xf>
    <xf numFmtId="0" fontId="2" fillId="0" borderId="0" xfId="21"/>
    <xf numFmtId="0" fontId="23" fillId="0" borderId="0" xfId="21" applyFont="1" applyAlignment="1">
      <alignment horizontal="left" vertical="center" wrapText="1"/>
    </xf>
    <xf numFmtId="0" fontId="22" fillId="0" borderId="0" xfId="21" applyFont="1" applyAlignment="1">
      <alignment horizontal="left" vertical="center" wrapText="1"/>
    </xf>
    <xf numFmtId="0" fontId="22" fillId="0" borderId="7" xfId="21" applyFont="1" applyBorder="1" applyAlignment="1">
      <alignment horizontal="left" vertical="center" wrapText="1"/>
    </xf>
    <xf numFmtId="171" fontId="22" fillId="0" borderId="0" xfId="21" applyNumberFormat="1" applyFont="1" applyAlignment="1">
      <alignment horizontal="left" vertical="center" wrapText="1"/>
    </xf>
    <xf numFmtId="168" fontId="22" fillId="0" borderId="0" xfId="1" applyNumberFormat="1" applyFont="1" applyFill="1" applyAlignment="1">
      <alignment horizontal="left" vertical="center" wrapText="1"/>
    </xf>
    <xf numFmtId="0" fontId="22" fillId="0" borderId="6" xfId="21" applyFont="1" applyBorder="1" applyAlignment="1">
      <alignment horizontal="left" vertical="center" wrapText="1"/>
    </xf>
    <xf numFmtId="166" fontId="2" fillId="9" borderId="0" xfId="21" applyNumberFormat="1" applyFill="1"/>
    <xf numFmtId="168" fontId="2" fillId="0" borderId="0" xfId="21" applyNumberFormat="1"/>
    <xf numFmtId="168" fontId="22" fillId="9" borderId="9" xfId="1" applyNumberFormat="1" applyFont="1" applyFill="1" applyBorder="1" applyAlignment="1">
      <alignment horizontal="left" vertical="center" wrapText="1"/>
    </xf>
    <xf numFmtId="3" fontId="2" fillId="0" borderId="0" xfId="21" applyNumberFormat="1"/>
    <xf numFmtId="170" fontId="0" fillId="9" borderId="0" xfId="0" applyNumberFormat="1" applyFill="1"/>
    <xf numFmtId="0" fontId="2" fillId="0" borderId="0" xfId="21" applyAlignment="1">
      <alignment horizontal="right"/>
    </xf>
    <xf numFmtId="0" fontId="29" fillId="0" borderId="10" xfId="22" applyFont="1" applyBorder="1"/>
    <xf numFmtId="0" fontId="29" fillId="0" borderId="5" xfId="22" applyFont="1" applyBorder="1"/>
    <xf numFmtId="14" fontId="29" fillId="0" borderId="5" xfId="22" applyNumberFormat="1" applyFont="1" applyBorder="1" applyAlignment="1">
      <alignment horizontal="center"/>
    </xf>
    <xf numFmtId="0" fontId="29" fillId="0" borderId="11" xfId="22" applyFont="1" applyBorder="1"/>
    <xf numFmtId="0" fontId="29" fillId="0" borderId="0" xfId="22" applyFont="1"/>
    <xf numFmtId="0" fontId="29" fillId="0" borderId="12" xfId="22" applyFont="1" applyBorder="1"/>
    <xf numFmtId="0" fontId="31" fillId="10" borderId="13" xfId="23" applyFont="1" applyFill="1" applyBorder="1" applyAlignment="1">
      <alignment horizontal="center"/>
    </xf>
    <xf numFmtId="0" fontId="31" fillId="10" borderId="14" xfId="23" applyFont="1" applyFill="1" applyBorder="1" applyAlignment="1">
      <alignment horizontal="center"/>
    </xf>
    <xf numFmtId="0" fontId="31" fillId="10" borderId="15" xfId="23" applyFont="1" applyFill="1" applyBorder="1" applyAlignment="1">
      <alignment horizontal="center"/>
    </xf>
    <xf numFmtId="0" fontId="7" fillId="0" borderId="0" xfId="23" applyFont="1" applyAlignment="1">
      <alignment horizontal="left" vertical="center" indent="2"/>
    </xf>
    <xf numFmtId="171" fontId="7" fillId="0" borderId="0" xfId="24" applyNumberFormat="1" applyFont="1" applyFill="1" applyBorder="1" applyAlignment="1">
      <alignment horizontal="right" vertical="center" wrapText="1"/>
    </xf>
    <xf numFmtId="171" fontId="29" fillId="0" borderId="0" xfId="24" applyNumberFormat="1" applyFont="1" applyBorder="1"/>
    <xf numFmtId="171" fontId="29" fillId="0" borderId="16" xfId="24" applyNumberFormat="1" applyFont="1" applyBorder="1"/>
    <xf numFmtId="171" fontId="29" fillId="0" borderId="0" xfId="24" applyNumberFormat="1" applyFont="1" applyFill="1" applyBorder="1"/>
    <xf numFmtId="171" fontId="32" fillId="0" borderId="0" xfId="24" applyNumberFormat="1" applyFont="1" applyFill="1" applyBorder="1"/>
    <xf numFmtId="171" fontId="29" fillId="0" borderId="16" xfId="24" applyNumberFormat="1" applyFont="1" applyFill="1" applyBorder="1"/>
    <xf numFmtId="0" fontId="33" fillId="0" borderId="0" xfId="22" applyFont="1" applyAlignment="1">
      <alignment horizontal="center"/>
    </xf>
    <xf numFmtId="171" fontId="29" fillId="0" borderId="0" xfId="22" applyNumberFormat="1" applyFont="1"/>
    <xf numFmtId="164" fontId="29" fillId="0" borderId="0" xfId="22" applyNumberFormat="1" applyFont="1"/>
    <xf numFmtId="171" fontId="7" fillId="0" borderId="6" xfId="24" applyNumberFormat="1" applyFont="1" applyFill="1" applyBorder="1" applyAlignment="1">
      <alignment horizontal="right" vertical="center" wrapText="1"/>
    </xf>
    <xf numFmtId="171" fontId="29" fillId="0" borderId="6" xfId="24" applyNumberFormat="1" applyFont="1" applyFill="1" applyBorder="1"/>
    <xf numFmtId="171" fontId="7" fillId="0" borderId="6" xfId="24" applyNumberFormat="1" applyFont="1" applyBorder="1" applyAlignment="1">
      <alignment horizontal="right" vertical="center" wrapText="1"/>
    </xf>
    <xf numFmtId="171" fontId="7" fillId="0" borderId="17" xfId="24" applyNumberFormat="1" applyFont="1" applyFill="1" applyBorder="1" applyAlignment="1">
      <alignment horizontal="right" vertical="center" wrapText="1"/>
    </xf>
    <xf numFmtId="0" fontId="29" fillId="0" borderId="18" xfId="22" applyFont="1" applyBorder="1"/>
    <xf numFmtId="0" fontId="7" fillId="0" borderId="1" xfId="23" applyFont="1" applyBorder="1" applyAlignment="1">
      <alignment horizontal="left" vertical="center" indent="2"/>
    </xf>
    <xf numFmtId="0" fontId="29" fillId="0" borderId="1" xfId="22" applyFont="1" applyBorder="1"/>
    <xf numFmtId="171" fontId="29" fillId="0" borderId="1" xfId="24" applyNumberFormat="1" applyFont="1" applyBorder="1"/>
    <xf numFmtId="171" fontId="29" fillId="0" borderId="1" xfId="24" applyNumberFormat="1" applyFont="1" applyFill="1" applyBorder="1"/>
    <xf numFmtId="171" fontId="29" fillId="0" borderId="19" xfId="24" applyNumberFormat="1" applyFont="1" applyBorder="1"/>
    <xf numFmtId="0" fontId="29" fillId="11" borderId="0" xfId="22" applyFont="1" applyFill="1"/>
    <xf numFmtId="171" fontId="29" fillId="11" borderId="0" xfId="24" applyNumberFormat="1" applyFont="1" applyFill="1" applyBorder="1"/>
    <xf numFmtId="168" fontId="19" fillId="0" borderId="0" xfId="1" applyNumberFormat="1" applyFont="1" applyFill="1" applyAlignment="1">
      <alignment horizontal="justify" vertical="center" wrapText="1"/>
    </xf>
    <xf numFmtId="168" fontId="19" fillId="0" borderId="0" xfId="1" applyNumberFormat="1" applyFont="1" applyFill="1" applyBorder="1" applyAlignment="1">
      <alignment horizontal="justify" vertical="center" wrapText="1"/>
    </xf>
    <xf numFmtId="168" fontId="19" fillId="0" borderId="6" xfId="1" applyNumberFormat="1" applyFont="1" applyFill="1" applyBorder="1" applyAlignment="1">
      <alignment horizontal="justify" vertical="center" wrapText="1"/>
    </xf>
    <xf numFmtId="168" fontId="19" fillId="0" borderId="0" xfId="0" applyNumberFormat="1" applyFont="1" applyAlignment="1">
      <alignment horizontal="justify" vertical="center" wrapText="1"/>
    </xf>
    <xf numFmtId="171" fontId="19" fillId="0" borderId="0" xfId="0" applyNumberFormat="1" applyFont="1" applyAlignment="1">
      <alignment horizontal="justify" vertical="center" wrapText="1"/>
    </xf>
    <xf numFmtId="168" fontId="19" fillId="0" borderId="9" xfId="1" applyNumberFormat="1" applyFont="1" applyFill="1" applyBorder="1" applyAlignment="1">
      <alignment horizontal="justify" vertical="center" wrapText="1"/>
    </xf>
    <xf numFmtId="168" fontId="19" fillId="0" borderId="0" xfId="1" applyNumberFormat="1" applyFont="1" applyFill="1" applyAlignment="1">
      <alignment horizontal="left" vertical="center" wrapText="1"/>
    </xf>
    <xf numFmtId="168" fontId="19" fillId="0" borderId="6" xfId="1" applyNumberFormat="1" applyFont="1" applyFill="1" applyBorder="1" applyAlignment="1">
      <alignment horizontal="left" vertical="center" wrapText="1"/>
    </xf>
    <xf numFmtId="168" fontId="19" fillId="0" borderId="9" xfId="0" applyNumberFormat="1" applyFont="1" applyBorder="1" applyAlignment="1">
      <alignment horizontal="right" vertical="center" wrapText="1"/>
    </xf>
    <xf numFmtId="168" fontId="19" fillId="0" borderId="0" xfId="1" applyNumberFormat="1" applyFont="1" applyFill="1" applyAlignment="1">
      <alignment horizontal="right" vertical="center" wrapText="1"/>
    </xf>
    <xf numFmtId="168" fontId="19" fillId="0" borderId="6" xfId="1" applyNumberFormat="1" applyFont="1" applyFill="1" applyBorder="1" applyAlignment="1">
      <alignment horizontal="right" vertical="center" wrapText="1"/>
    </xf>
    <xf numFmtId="168" fontId="19" fillId="0" borderId="0" xfId="0" applyNumberFormat="1" applyFont="1" applyAlignment="1">
      <alignment horizontal="left" vertical="center" wrapText="1"/>
    </xf>
    <xf numFmtId="1" fontId="19" fillId="0" borderId="0" xfId="0" applyNumberFormat="1" applyFont="1" applyAlignment="1">
      <alignment horizontal="right" vertical="center" wrapText="1"/>
    </xf>
    <xf numFmtId="168" fontId="19" fillId="0" borderId="9" xfId="0" applyNumberFormat="1" applyFont="1" applyBorder="1" applyAlignment="1">
      <alignment horizontal="left" vertical="center" wrapText="1"/>
    </xf>
    <xf numFmtId="0" fontId="0" fillId="7" borderId="0" xfId="0" applyFill="1" applyAlignment="1">
      <alignment horizontal="left"/>
    </xf>
    <xf numFmtId="170" fontId="19" fillId="0" borderId="0" xfId="1" applyNumberFormat="1" applyFont="1" applyFill="1" applyAlignment="1">
      <alignment horizontal="left" vertical="center" wrapText="1"/>
    </xf>
    <xf numFmtId="3" fontId="19" fillId="0" borderId="0" xfId="0" applyNumberFormat="1" applyFont="1"/>
    <xf numFmtId="168" fontId="2" fillId="0" borderId="0" xfId="1" applyNumberFormat="1" applyFont="1" applyFill="1"/>
    <xf numFmtId="4" fontId="36" fillId="0" borderId="0" xfId="0" applyNumberFormat="1" applyFont="1" applyAlignment="1">
      <alignment horizontal="right" vertical="center"/>
    </xf>
    <xf numFmtId="0" fontId="1" fillId="0" borderId="0" xfId="21" applyFont="1" applyAlignment="1">
      <alignment horizontal="left"/>
    </xf>
    <xf numFmtId="166" fontId="7" fillId="0" borderId="0" xfId="1" applyFont="1" applyAlignment="1">
      <alignment horizontal="right"/>
    </xf>
    <xf numFmtId="0" fontId="0" fillId="0" borderId="20" xfId="0" applyBorder="1"/>
    <xf numFmtId="168" fontId="19" fillId="0" borderId="9" xfId="1" applyNumberFormat="1" applyFont="1" applyBorder="1" applyAlignment="1">
      <alignment horizontal="left" vertical="center" wrapText="1"/>
    </xf>
    <xf numFmtId="10" fontId="0" fillId="0" borderId="0" xfId="2" applyNumberFormat="1" applyFont="1"/>
    <xf numFmtId="172" fontId="0" fillId="0" borderId="0" xfId="2" applyNumberFormat="1" applyFont="1"/>
    <xf numFmtId="166" fontId="7" fillId="2" borderId="0" xfId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 wrapText="1" readingOrder="2"/>
    </xf>
    <xf numFmtId="0" fontId="19" fillId="0" borderId="0" xfId="0" applyFont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justify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center" vertical="center" wrapText="1"/>
    </xf>
  </cellXfs>
  <cellStyles count="28">
    <cellStyle name="Comma" xfId="1" builtinId="3"/>
    <cellStyle name="Comma 2" xfId="6" xr:uid="{781B46C2-D974-4E3F-AA25-912BB77C28D6}"/>
    <cellStyle name="Comma 2 2" xfId="13" xr:uid="{7FC65D03-E227-4608-81DA-039210BC051F}"/>
    <cellStyle name="Comma 2 2 2" xfId="26" xr:uid="{2E82F1A2-2A13-478E-838C-CB5854382D1F}"/>
    <cellStyle name="Comma 2 3" xfId="25" xr:uid="{AEC6895F-9A41-4E31-98DC-07E4834E340A}"/>
    <cellStyle name="Comma 3" xfId="4" xr:uid="{87B8240D-617F-47ED-9724-CF9574C62787}"/>
    <cellStyle name="Comma 3 2" xfId="18" xr:uid="{E3AFD46D-6748-4C9C-B5C8-D71A878565A3}"/>
    <cellStyle name="Comma 3 3" xfId="27" xr:uid="{7B0FE042-FEF2-4959-846D-51B8C5A202D7}"/>
    <cellStyle name="Comma 4" xfId="10" xr:uid="{B51EA916-5194-43D5-B184-A25F7B6714EA}"/>
    <cellStyle name="Comma 5" xfId="20" xr:uid="{C8807091-309B-4B61-85B4-4373BD43DBF1}"/>
    <cellStyle name="Comma 6" xfId="24" xr:uid="{C1984236-AEF6-4F98-9242-E2A3C362CC1C}"/>
    <cellStyle name="Currency 2" xfId="9" xr:uid="{B0D05D05-BF85-4C39-8541-B17271C12C89}"/>
    <cellStyle name="Normal" xfId="0" builtinId="0"/>
    <cellStyle name="Normal 2" xfId="3" xr:uid="{EABAD28E-9AF5-4F03-8965-77BD1FDA88C3}"/>
    <cellStyle name="Normal 2 2" xfId="12" xr:uid="{062CE7CE-07A6-4514-B2A6-502E57131690}"/>
    <cellStyle name="Normal 2 3" xfId="23" xr:uid="{E508879C-7DA3-46AC-9150-64F737869404}"/>
    <cellStyle name="Normal 3" xfId="5" xr:uid="{6330B79C-74C8-4222-A142-3F2E26D95C68}"/>
    <cellStyle name="Normal 3 2" xfId="14" xr:uid="{769EF477-8A9A-426B-952B-D20779D578A8}"/>
    <cellStyle name="Normal 4" xfId="7" xr:uid="{1D10838C-12B8-4686-AD17-971AF099EF4C}"/>
    <cellStyle name="Normal 4 2" xfId="15" xr:uid="{28D294B2-D2DC-4C74-89B2-53CD3472DA0D}"/>
    <cellStyle name="Normal 5" xfId="16" xr:uid="{A699FA73-5C94-4124-A0C3-E07CCE2F5635}"/>
    <cellStyle name="Normal 6" xfId="17" xr:uid="{6B813FF5-55EC-490C-A35F-A487EFABED58}"/>
    <cellStyle name="Normal 7" xfId="8" xr:uid="{CB3000CE-08B7-4CAB-B6D0-A7A445BD5F42}"/>
    <cellStyle name="Normal 8" xfId="19" xr:uid="{F27260FA-5696-4A62-A21A-DB515B9C526D}"/>
    <cellStyle name="Normal 8 2" xfId="21" xr:uid="{B4D5C93E-2682-4D8B-B499-2D3F2CB297FE}"/>
    <cellStyle name="Normal 9" xfId="22" xr:uid="{CFBF23B8-15CB-4483-B5D4-40B37BC97BC4}"/>
    <cellStyle name="Percent" xfId="2" builtinId="5"/>
    <cellStyle name="Percent 2" xfId="11" xr:uid="{F75F6A2B-7F81-437E-B160-4A5BEA53AD98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3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63" Type="http://schemas.openxmlformats.org/officeDocument/2006/relationships/externalLink" Target="externalLinks/externalLink49.xml"/><Relationship Id="rId84" Type="http://schemas.openxmlformats.org/officeDocument/2006/relationships/externalLink" Target="externalLinks/externalLink70.xml"/><Relationship Id="rId138" Type="http://schemas.openxmlformats.org/officeDocument/2006/relationships/externalLink" Target="externalLinks/externalLink124.xml"/><Relationship Id="rId159" Type="http://schemas.openxmlformats.org/officeDocument/2006/relationships/externalLink" Target="externalLinks/externalLink145.xml"/><Relationship Id="rId170" Type="http://schemas.openxmlformats.org/officeDocument/2006/relationships/externalLink" Target="externalLinks/externalLink156.xml"/><Relationship Id="rId191" Type="http://schemas.openxmlformats.org/officeDocument/2006/relationships/externalLink" Target="externalLinks/externalLink177.xml"/><Relationship Id="rId205" Type="http://schemas.openxmlformats.org/officeDocument/2006/relationships/externalLink" Target="externalLinks/externalLink191.xml"/><Relationship Id="rId107" Type="http://schemas.openxmlformats.org/officeDocument/2006/relationships/externalLink" Target="externalLinks/externalLink9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60.xml"/><Relationship Id="rId128" Type="http://schemas.openxmlformats.org/officeDocument/2006/relationships/externalLink" Target="externalLinks/externalLink114.xml"/><Relationship Id="rId149" Type="http://schemas.openxmlformats.org/officeDocument/2006/relationships/externalLink" Target="externalLinks/externalLink135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6.xml"/><Relationship Id="rId95" Type="http://schemas.openxmlformats.org/officeDocument/2006/relationships/externalLink" Target="externalLinks/externalLink81.xml"/><Relationship Id="rId160" Type="http://schemas.openxmlformats.org/officeDocument/2006/relationships/externalLink" Target="externalLinks/externalLink146.xml"/><Relationship Id="rId165" Type="http://schemas.openxmlformats.org/officeDocument/2006/relationships/externalLink" Target="externalLinks/externalLink151.xml"/><Relationship Id="rId181" Type="http://schemas.openxmlformats.org/officeDocument/2006/relationships/externalLink" Target="externalLinks/externalLink167.xml"/><Relationship Id="rId186" Type="http://schemas.openxmlformats.org/officeDocument/2006/relationships/externalLink" Target="externalLinks/externalLink172.xml"/><Relationship Id="rId216" Type="http://schemas.openxmlformats.org/officeDocument/2006/relationships/calcChain" Target="calcChain.xml"/><Relationship Id="rId211" Type="http://schemas.openxmlformats.org/officeDocument/2006/relationships/externalLink" Target="externalLinks/externalLink197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113" Type="http://schemas.openxmlformats.org/officeDocument/2006/relationships/externalLink" Target="externalLinks/externalLink99.xml"/><Relationship Id="rId118" Type="http://schemas.openxmlformats.org/officeDocument/2006/relationships/externalLink" Target="externalLinks/externalLink104.xml"/><Relationship Id="rId134" Type="http://schemas.openxmlformats.org/officeDocument/2006/relationships/externalLink" Target="externalLinks/externalLink120.xml"/><Relationship Id="rId139" Type="http://schemas.openxmlformats.org/officeDocument/2006/relationships/externalLink" Target="externalLinks/externalLink125.xml"/><Relationship Id="rId80" Type="http://schemas.openxmlformats.org/officeDocument/2006/relationships/externalLink" Target="externalLinks/externalLink66.xml"/><Relationship Id="rId85" Type="http://schemas.openxmlformats.org/officeDocument/2006/relationships/externalLink" Target="externalLinks/externalLink71.xml"/><Relationship Id="rId150" Type="http://schemas.openxmlformats.org/officeDocument/2006/relationships/externalLink" Target="externalLinks/externalLink136.xml"/><Relationship Id="rId155" Type="http://schemas.openxmlformats.org/officeDocument/2006/relationships/externalLink" Target="externalLinks/externalLink141.xml"/><Relationship Id="rId171" Type="http://schemas.openxmlformats.org/officeDocument/2006/relationships/externalLink" Target="externalLinks/externalLink157.xml"/><Relationship Id="rId176" Type="http://schemas.openxmlformats.org/officeDocument/2006/relationships/externalLink" Target="externalLinks/externalLink162.xml"/><Relationship Id="rId192" Type="http://schemas.openxmlformats.org/officeDocument/2006/relationships/externalLink" Target="externalLinks/externalLink178.xml"/><Relationship Id="rId197" Type="http://schemas.openxmlformats.org/officeDocument/2006/relationships/externalLink" Target="externalLinks/externalLink183.xml"/><Relationship Id="rId206" Type="http://schemas.openxmlformats.org/officeDocument/2006/relationships/externalLink" Target="externalLinks/externalLink192.xml"/><Relationship Id="rId201" Type="http://schemas.openxmlformats.org/officeDocument/2006/relationships/externalLink" Target="externalLinks/externalLink18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45.xml"/><Relationship Id="rId103" Type="http://schemas.openxmlformats.org/officeDocument/2006/relationships/externalLink" Target="externalLinks/externalLink89.xml"/><Relationship Id="rId108" Type="http://schemas.openxmlformats.org/officeDocument/2006/relationships/externalLink" Target="externalLinks/externalLink94.xml"/><Relationship Id="rId124" Type="http://schemas.openxmlformats.org/officeDocument/2006/relationships/externalLink" Target="externalLinks/externalLink110.xml"/><Relationship Id="rId129" Type="http://schemas.openxmlformats.org/officeDocument/2006/relationships/externalLink" Target="externalLinks/externalLink115.xml"/><Relationship Id="rId54" Type="http://schemas.openxmlformats.org/officeDocument/2006/relationships/externalLink" Target="externalLinks/externalLink40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91" Type="http://schemas.openxmlformats.org/officeDocument/2006/relationships/externalLink" Target="externalLinks/externalLink77.xml"/><Relationship Id="rId96" Type="http://schemas.openxmlformats.org/officeDocument/2006/relationships/externalLink" Target="externalLinks/externalLink82.xml"/><Relationship Id="rId140" Type="http://schemas.openxmlformats.org/officeDocument/2006/relationships/externalLink" Target="externalLinks/externalLink126.xml"/><Relationship Id="rId145" Type="http://schemas.openxmlformats.org/officeDocument/2006/relationships/externalLink" Target="externalLinks/externalLink131.xml"/><Relationship Id="rId161" Type="http://schemas.openxmlformats.org/officeDocument/2006/relationships/externalLink" Target="externalLinks/externalLink147.xml"/><Relationship Id="rId166" Type="http://schemas.openxmlformats.org/officeDocument/2006/relationships/externalLink" Target="externalLinks/externalLink152.xml"/><Relationship Id="rId182" Type="http://schemas.openxmlformats.org/officeDocument/2006/relationships/externalLink" Target="externalLinks/externalLink168.xml"/><Relationship Id="rId187" Type="http://schemas.openxmlformats.org/officeDocument/2006/relationships/externalLink" Target="externalLinks/externalLink173.xml"/><Relationship Id="rId217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theme" Target="theme/theme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35.xml"/><Relationship Id="rId114" Type="http://schemas.openxmlformats.org/officeDocument/2006/relationships/externalLink" Target="externalLinks/externalLink100.xml"/><Relationship Id="rId119" Type="http://schemas.openxmlformats.org/officeDocument/2006/relationships/externalLink" Target="externalLinks/externalLink105.xml"/><Relationship Id="rId44" Type="http://schemas.openxmlformats.org/officeDocument/2006/relationships/externalLink" Target="externalLinks/externalLink30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81" Type="http://schemas.openxmlformats.org/officeDocument/2006/relationships/externalLink" Target="externalLinks/externalLink67.xml"/><Relationship Id="rId86" Type="http://schemas.openxmlformats.org/officeDocument/2006/relationships/externalLink" Target="externalLinks/externalLink72.xml"/><Relationship Id="rId130" Type="http://schemas.openxmlformats.org/officeDocument/2006/relationships/externalLink" Target="externalLinks/externalLink116.xml"/><Relationship Id="rId135" Type="http://schemas.openxmlformats.org/officeDocument/2006/relationships/externalLink" Target="externalLinks/externalLink121.xml"/><Relationship Id="rId151" Type="http://schemas.openxmlformats.org/officeDocument/2006/relationships/externalLink" Target="externalLinks/externalLink137.xml"/><Relationship Id="rId156" Type="http://schemas.openxmlformats.org/officeDocument/2006/relationships/externalLink" Target="externalLinks/externalLink142.xml"/><Relationship Id="rId177" Type="http://schemas.openxmlformats.org/officeDocument/2006/relationships/externalLink" Target="externalLinks/externalLink163.xml"/><Relationship Id="rId198" Type="http://schemas.openxmlformats.org/officeDocument/2006/relationships/externalLink" Target="externalLinks/externalLink184.xml"/><Relationship Id="rId172" Type="http://schemas.openxmlformats.org/officeDocument/2006/relationships/externalLink" Target="externalLinks/externalLink158.xml"/><Relationship Id="rId193" Type="http://schemas.openxmlformats.org/officeDocument/2006/relationships/externalLink" Target="externalLinks/externalLink179.xml"/><Relationship Id="rId202" Type="http://schemas.openxmlformats.org/officeDocument/2006/relationships/externalLink" Target="externalLinks/externalLink188.xml"/><Relationship Id="rId207" Type="http://schemas.openxmlformats.org/officeDocument/2006/relationships/externalLink" Target="externalLinks/externalLink193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109" Type="http://schemas.openxmlformats.org/officeDocument/2006/relationships/externalLink" Target="externalLinks/externalLink9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97" Type="http://schemas.openxmlformats.org/officeDocument/2006/relationships/externalLink" Target="externalLinks/externalLink83.xml"/><Relationship Id="rId104" Type="http://schemas.openxmlformats.org/officeDocument/2006/relationships/externalLink" Target="externalLinks/externalLink90.xml"/><Relationship Id="rId120" Type="http://schemas.openxmlformats.org/officeDocument/2006/relationships/externalLink" Target="externalLinks/externalLink106.xml"/><Relationship Id="rId125" Type="http://schemas.openxmlformats.org/officeDocument/2006/relationships/externalLink" Target="externalLinks/externalLink111.xml"/><Relationship Id="rId141" Type="http://schemas.openxmlformats.org/officeDocument/2006/relationships/externalLink" Target="externalLinks/externalLink127.xml"/><Relationship Id="rId146" Type="http://schemas.openxmlformats.org/officeDocument/2006/relationships/externalLink" Target="externalLinks/externalLink132.xml"/><Relationship Id="rId167" Type="http://schemas.openxmlformats.org/officeDocument/2006/relationships/externalLink" Target="externalLinks/externalLink153.xml"/><Relationship Id="rId188" Type="http://schemas.openxmlformats.org/officeDocument/2006/relationships/externalLink" Target="externalLinks/externalLink17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92" Type="http://schemas.openxmlformats.org/officeDocument/2006/relationships/externalLink" Target="externalLinks/externalLink78.xml"/><Relationship Id="rId162" Type="http://schemas.openxmlformats.org/officeDocument/2006/relationships/externalLink" Target="externalLinks/externalLink148.xml"/><Relationship Id="rId183" Type="http://schemas.openxmlformats.org/officeDocument/2006/relationships/externalLink" Target="externalLinks/externalLink169.xml"/><Relationship Id="rId213" Type="http://schemas.openxmlformats.org/officeDocument/2006/relationships/styles" Target="styles.xml"/><Relationship Id="rId21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externalLink" Target="externalLinks/externalLink73.xml"/><Relationship Id="rId110" Type="http://schemas.openxmlformats.org/officeDocument/2006/relationships/externalLink" Target="externalLinks/externalLink96.xml"/><Relationship Id="rId115" Type="http://schemas.openxmlformats.org/officeDocument/2006/relationships/externalLink" Target="externalLinks/externalLink101.xml"/><Relationship Id="rId131" Type="http://schemas.openxmlformats.org/officeDocument/2006/relationships/externalLink" Target="externalLinks/externalLink117.xml"/><Relationship Id="rId136" Type="http://schemas.openxmlformats.org/officeDocument/2006/relationships/externalLink" Target="externalLinks/externalLink122.xml"/><Relationship Id="rId157" Type="http://schemas.openxmlformats.org/officeDocument/2006/relationships/externalLink" Target="externalLinks/externalLink143.xml"/><Relationship Id="rId178" Type="http://schemas.openxmlformats.org/officeDocument/2006/relationships/externalLink" Target="externalLinks/externalLink164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52" Type="http://schemas.openxmlformats.org/officeDocument/2006/relationships/externalLink" Target="externalLinks/externalLink138.xml"/><Relationship Id="rId173" Type="http://schemas.openxmlformats.org/officeDocument/2006/relationships/externalLink" Target="externalLinks/externalLink159.xml"/><Relationship Id="rId194" Type="http://schemas.openxmlformats.org/officeDocument/2006/relationships/externalLink" Target="externalLinks/externalLink180.xml"/><Relationship Id="rId199" Type="http://schemas.openxmlformats.org/officeDocument/2006/relationships/externalLink" Target="externalLinks/externalLink185.xml"/><Relationship Id="rId203" Type="http://schemas.openxmlformats.org/officeDocument/2006/relationships/externalLink" Target="externalLinks/externalLink189.xml"/><Relationship Id="rId208" Type="http://schemas.openxmlformats.org/officeDocument/2006/relationships/externalLink" Target="externalLinks/externalLink194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externalLink" Target="externalLinks/externalLink63.xml"/><Relationship Id="rId100" Type="http://schemas.openxmlformats.org/officeDocument/2006/relationships/externalLink" Target="externalLinks/externalLink86.xml"/><Relationship Id="rId105" Type="http://schemas.openxmlformats.org/officeDocument/2006/relationships/externalLink" Target="externalLinks/externalLink91.xml"/><Relationship Id="rId126" Type="http://schemas.openxmlformats.org/officeDocument/2006/relationships/externalLink" Target="externalLinks/externalLink112.xml"/><Relationship Id="rId147" Type="http://schemas.openxmlformats.org/officeDocument/2006/relationships/externalLink" Target="externalLinks/externalLink133.xml"/><Relationship Id="rId168" Type="http://schemas.openxmlformats.org/officeDocument/2006/relationships/externalLink" Target="externalLinks/externalLink15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98" Type="http://schemas.openxmlformats.org/officeDocument/2006/relationships/externalLink" Target="externalLinks/externalLink84.xml"/><Relationship Id="rId121" Type="http://schemas.openxmlformats.org/officeDocument/2006/relationships/externalLink" Target="externalLinks/externalLink107.xml"/><Relationship Id="rId142" Type="http://schemas.openxmlformats.org/officeDocument/2006/relationships/externalLink" Target="externalLinks/externalLink128.xml"/><Relationship Id="rId163" Type="http://schemas.openxmlformats.org/officeDocument/2006/relationships/externalLink" Target="externalLinks/externalLink149.xml"/><Relationship Id="rId184" Type="http://schemas.openxmlformats.org/officeDocument/2006/relationships/externalLink" Target="externalLinks/externalLink170.xml"/><Relationship Id="rId189" Type="http://schemas.openxmlformats.org/officeDocument/2006/relationships/externalLink" Target="externalLinks/externalLink175.xml"/><Relationship Id="rId219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4" Type="http://schemas.openxmlformats.org/officeDocument/2006/relationships/sharedStrings" Target="sharedStrings.xml"/><Relationship Id="rId25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53.xml"/><Relationship Id="rId116" Type="http://schemas.openxmlformats.org/officeDocument/2006/relationships/externalLink" Target="externalLinks/externalLink102.xml"/><Relationship Id="rId137" Type="http://schemas.openxmlformats.org/officeDocument/2006/relationships/externalLink" Target="externalLinks/externalLink123.xml"/><Relationship Id="rId158" Type="http://schemas.openxmlformats.org/officeDocument/2006/relationships/externalLink" Target="externalLinks/externalLink144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48.xml"/><Relationship Id="rId83" Type="http://schemas.openxmlformats.org/officeDocument/2006/relationships/externalLink" Target="externalLinks/externalLink69.xml"/><Relationship Id="rId88" Type="http://schemas.openxmlformats.org/officeDocument/2006/relationships/externalLink" Target="externalLinks/externalLink74.xml"/><Relationship Id="rId111" Type="http://schemas.openxmlformats.org/officeDocument/2006/relationships/externalLink" Target="externalLinks/externalLink97.xml"/><Relationship Id="rId132" Type="http://schemas.openxmlformats.org/officeDocument/2006/relationships/externalLink" Target="externalLinks/externalLink118.xml"/><Relationship Id="rId153" Type="http://schemas.openxmlformats.org/officeDocument/2006/relationships/externalLink" Target="externalLinks/externalLink139.xml"/><Relationship Id="rId174" Type="http://schemas.openxmlformats.org/officeDocument/2006/relationships/externalLink" Target="externalLinks/externalLink160.xml"/><Relationship Id="rId179" Type="http://schemas.openxmlformats.org/officeDocument/2006/relationships/externalLink" Target="externalLinks/externalLink165.xml"/><Relationship Id="rId195" Type="http://schemas.openxmlformats.org/officeDocument/2006/relationships/externalLink" Target="externalLinks/externalLink181.xml"/><Relationship Id="rId209" Type="http://schemas.openxmlformats.org/officeDocument/2006/relationships/externalLink" Target="externalLinks/externalLink195.xml"/><Relationship Id="rId190" Type="http://schemas.openxmlformats.org/officeDocument/2006/relationships/externalLink" Target="externalLinks/externalLink176.xml"/><Relationship Id="rId204" Type="http://schemas.openxmlformats.org/officeDocument/2006/relationships/externalLink" Target="externalLinks/externalLink190.xml"/><Relationship Id="rId15" Type="http://schemas.openxmlformats.org/officeDocument/2006/relationships/externalLink" Target="externalLinks/externalLink1.xml"/><Relationship Id="rId36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43.xml"/><Relationship Id="rId106" Type="http://schemas.openxmlformats.org/officeDocument/2006/relationships/externalLink" Target="externalLinks/externalLink92.xml"/><Relationship Id="rId127" Type="http://schemas.openxmlformats.org/officeDocument/2006/relationships/externalLink" Target="externalLinks/externalLink11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94" Type="http://schemas.openxmlformats.org/officeDocument/2006/relationships/externalLink" Target="externalLinks/externalLink80.xml"/><Relationship Id="rId99" Type="http://schemas.openxmlformats.org/officeDocument/2006/relationships/externalLink" Target="externalLinks/externalLink85.xml"/><Relationship Id="rId101" Type="http://schemas.openxmlformats.org/officeDocument/2006/relationships/externalLink" Target="externalLinks/externalLink87.xml"/><Relationship Id="rId122" Type="http://schemas.openxmlformats.org/officeDocument/2006/relationships/externalLink" Target="externalLinks/externalLink108.xml"/><Relationship Id="rId143" Type="http://schemas.openxmlformats.org/officeDocument/2006/relationships/externalLink" Target="externalLinks/externalLink129.xml"/><Relationship Id="rId148" Type="http://schemas.openxmlformats.org/officeDocument/2006/relationships/externalLink" Target="externalLinks/externalLink134.xml"/><Relationship Id="rId164" Type="http://schemas.openxmlformats.org/officeDocument/2006/relationships/externalLink" Target="externalLinks/externalLink150.xml"/><Relationship Id="rId169" Type="http://schemas.openxmlformats.org/officeDocument/2006/relationships/externalLink" Target="externalLinks/externalLink155.xml"/><Relationship Id="rId185" Type="http://schemas.openxmlformats.org/officeDocument/2006/relationships/externalLink" Target="externalLinks/externalLink17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6.xml"/><Relationship Id="rId210" Type="http://schemas.openxmlformats.org/officeDocument/2006/relationships/externalLink" Target="externalLinks/externalLink196.xml"/><Relationship Id="rId215" Type="http://schemas.microsoft.com/office/2017/10/relationships/person" Target="persons/person.xml"/><Relationship Id="rId26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33.xml"/><Relationship Id="rId68" Type="http://schemas.openxmlformats.org/officeDocument/2006/relationships/externalLink" Target="externalLinks/externalLink54.xml"/><Relationship Id="rId89" Type="http://schemas.openxmlformats.org/officeDocument/2006/relationships/externalLink" Target="externalLinks/externalLink75.xml"/><Relationship Id="rId112" Type="http://schemas.openxmlformats.org/officeDocument/2006/relationships/externalLink" Target="externalLinks/externalLink98.xml"/><Relationship Id="rId133" Type="http://schemas.openxmlformats.org/officeDocument/2006/relationships/externalLink" Target="externalLinks/externalLink119.xml"/><Relationship Id="rId154" Type="http://schemas.openxmlformats.org/officeDocument/2006/relationships/externalLink" Target="externalLinks/externalLink140.xml"/><Relationship Id="rId175" Type="http://schemas.openxmlformats.org/officeDocument/2006/relationships/externalLink" Target="externalLinks/externalLink161.xml"/><Relationship Id="rId196" Type="http://schemas.openxmlformats.org/officeDocument/2006/relationships/externalLink" Target="externalLinks/externalLink182.xml"/><Relationship Id="rId200" Type="http://schemas.openxmlformats.org/officeDocument/2006/relationships/externalLink" Target="externalLinks/externalLink186.xml"/><Relationship Id="rId16" Type="http://schemas.openxmlformats.org/officeDocument/2006/relationships/externalLink" Target="externalLinks/externalLink2.xml"/><Relationship Id="rId37" Type="http://schemas.openxmlformats.org/officeDocument/2006/relationships/externalLink" Target="externalLinks/externalLink23.xml"/><Relationship Id="rId58" Type="http://schemas.openxmlformats.org/officeDocument/2006/relationships/externalLink" Target="externalLinks/externalLink44.xml"/><Relationship Id="rId79" Type="http://schemas.openxmlformats.org/officeDocument/2006/relationships/externalLink" Target="externalLinks/externalLink65.xml"/><Relationship Id="rId102" Type="http://schemas.openxmlformats.org/officeDocument/2006/relationships/externalLink" Target="externalLinks/externalLink88.xml"/><Relationship Id="rId123" Type="http://schemas.openxmlformats.org/officeDocument/2006/relationships/externalLink" Target="externalLinks/externalLink109.xml"/><Relationship Id="rId144" Type="http://schemas.openxmlformats.org/officeDocument/2006/relationships/externalLink" Target="externalLinks/externalLink13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yarza\WINDOWS\TEMP\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ATFALLOKE95\aws\Engagements\Cancerfacts\Cancerfacts%201999%20Audit\Documents\T3%20FAS%20123%20-%20Comp%20Alloc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t12-9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variance\projects\2003\baran\Variance\Projects\Baran\FINAL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Expense%20Reports\Michal\NY%207.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yarza\WINDOWS\TEMP\rafiX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or\12-97\mas1997\MAS12-9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MAI-DC\TALMAI\ShaulS\finance\budget\Talmai's%20Budget%203.1-check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46\G\1999\1999\999\MICE99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AKZIV21\Q2-01\ACT.%20Q2\fORECAST%20Q2-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46\G\1999\999\MICE9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lients\&#1510;&#1493;&#1493;&#1514;%20&#1513;&#1512;&#1493;&#1504;&#1492;\&#1495;&#1513;&#1489;&#1493;&#1514;\CES\CES_-_PRO_FORMA-2008_last_draft-1(140408)la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haron\Local%20Settings\Temporary%20Internet%20Files\OLK28F\Documents%20and%20Settings\yoel\Local%20Settings\Temporary%20Internet%20Files\OLK206\&#1502;&#1497;&#1499;&#1508;&#1500;_&#1496;&#1489;&#1500;&#1488;&#1493;&#1514;%20&#1510;&#1497;&#1512;_&#1514;&#1500;&#1493;&#1513;&#1497;&#1501;_&#1489;&#1511;&#1512;&#1514;%20&#1513;&#1497;&#1504;&#1493;&#1497;&#1497;&#150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nancialvalueltd.sharepoint.com/Users/golan.mizrahi/Google%20Drive/Finance%20VALUE/Customers/SilverFort/&#1513;&#1499;&#1512;/&#1505;&#1497;&#1500;&#1489;&#1512;%204.18%20&#1502;&#1497;&#1499;&#1508;&#1500;_&#1496;&#1489;&#1500;&#1488;&#1493;&#1514;%20&#1510;&#1497;&#1512;_&#1514;&#1502;&#1495;&#1497;&#151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ariance\Projects\2006\B%20hive\client\financial%20plan%20aug%202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02\PUBLIC\Tamchir\2003\SalesBugdet\TotalAllTeritories-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y-data\archives\2002-09\Clients\Steel%20Heddle\Valuation%20and%20Other%20Analysis\Valuation\PCS_DCF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pf\Documents%20and%20Settings\Administrator\Desktop\yoel\Financial%20statements\q2\Q2-US\Sphe06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lients\&#1510;&#1493;&#1493;&#1514;%20&#1513;&#1512;&#1493;&#1504;&#1492;\&#1495;&#1513;&#1489;&#1493;&#1514;\CES\CES_-_PRO_FORMA-2008_last_draft-1(5sent)T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Backweb%20files\Chris%20B.W%20reports\Other%20and%20HC\IBP_COPYver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WINDOWS\TEMP\India%20Report%2001_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R_PDC\OFFICEDOC\&#1502;&#1513;&#1492;%20&#1499;&#1492;&#1503;%20&#1495;&#1489;&#1512;&#1493;&#1514;\&#1505;&#1502;&#1497;&#1511;&#1493;&#1501;%20-%20&#1511;&#1489;&#1493;&#1510;&#1492;\&#1505;&#1502;&#1497;&#1511;&#1493;&#1501;%20&#1514;&#1506;&#1513;&#1497;&#1493;&#1514;%20&#1489;&#1506;&#1502;%201503\&#1502;&#1512;&#1509;%202000\&#1502;&#1488;&#1494;&#1503;%20030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filer01\departments\Operations\PO's\2010\Siano_PO_20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ariance\Projects\2006\Itamar%20medical\Company\Itamar%20Medical%20-%20Cap%20Table%20-%20Master%20file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2\&#1491;&#1493;&#1495;&#1493;&#1514;%20&#1502;&#1505;\Tax%202003\Tax%20reconcilliation%20to%20con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temp\Sit%20Radware%2010%2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Ripples%20Financial%20Statements\FS%202018\&#1492;&#1512;&#1499;&#1489;&#1514;%20&#1491;&#1493;&#1495;&#1493;&#1514;%20&#1499;&#1505;&#1508;&#1497;&#1497;&#1501;\Ripple%20drink%20%20LTD+Cons.%20FS%20-%202018%20-%20V19%20-%201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hacham\AppData\Local\Deloitte.DA4\Docs\5000077481\3743649743500000006\28301.2%20&#1491;&#1493;&#1495;%20&#1492;&#1514;&#1488;&#1502;&#1492;%20&#1499;&#1493;&#1500;&#1500;%20&#1504;&#1505;&#1508;&#1495;%20&#1488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999DATA\ECI\q-r-p_v4_9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ASHNIS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ASHNIS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NIS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&#44256;&#44061;&#54924;&#49324;\&#49328;&#51008;&#52880;&#54588;&#53448;\2001\&#44592;&#47568;\&#54924;&#49324;&#51228;&#49884;\&#50808;&#54868;ABS\&#50808;&#54868;ABS_&#52572;&#51333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My%20Documents\DAVIDRAM\Shadow\revenu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01\ofer\Nextage%20main\Clients\Kontera\Due%20Diligence\Kontera%20budget%202007-8%20-%20dd%20presentation%20agtresive%20actual%20Q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A-KATZ\Company\NEW%20bsbk\Clients\TraceSpan\Budget\Budget%20%202003%20-%20TraceSpa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WINDOWS\TEMP\sit%20ext%20radware%2009-20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NEW%20bsbk\Clients\Extricom\report%20pack\12-2002\Extricom%2012%20200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yarza\WINDOWS\TEMP\notesE1EF34\pbc\BE%20FS%20300906%20-%20NEW-v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es%20Documents\ALpine%200300\package\SITUATION%20ALPINE%2003%200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temp\sit%20ext%2001%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tau.ac.il/~benninga/hashkaot/options/fmchap1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A_BOOTH\REGAL-BE\EXCEL\AUSTRALI\AUS6_1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INDOWS\TEMP\MB%20Model%20Complet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ostan\STEEL_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\alpha\2010\Audit\pbc\SeekingAlpha%20Dec%202010-v3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_a\homedir$\Finance\Reability\Budget\Reability%20budget%2010-01-2005%20boar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82\G\2001\Q1\HARCAVA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dcroot\my_docs\roil\My%20Documents\Siano\Forecast%20and%20Budget\Budget\2010\2010%20budget%20ver1_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enTzvi\Sales-01-03-04\2004\03-2004\sales-31.03.04updated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naveh\Local%20Settings\Temporary%20Internet%20Files\OLK20\Hilit\zoom\2007\&#1491;&#1493;&#1495;&#1493;&#1514;%20&#1495;&#1493;&#1491;&#1513;&#1497;&#1497;&#1501;\WINDOWS\TEMP\LtdJE2001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HMSA\RT_COMP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9\Q299\RAMI39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Radiancy\Trip%20Reports\General\New%20Travel%20Report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WINDOWS\TEMP\Situation%2001-2003%20ext1.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yarza\my%20Document\pkudo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2k\pf\Finance\Yoel\Sales\2003\06-2003\SALES-22-06-03YB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2k\pf\Documents%20and%20Settings\yoel\Local%20Settings\Temporary%20Internet%20Files\OLKD\new%20rev.%20file%202002-weekly%2016%2003%200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yarza\Data\Clients\Maxbill\TRAVEL99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2k\pf\BenTzvi\Sales-yoel\2003\09-2003\SALES-30-09-03YB.sen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DOSSIER%20CLIENT\RADWARE%20SARL\SITUATION%202002\Situation%2012-2002\Situation%2012-20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ACC-2\accounting\Financial%20Reports\2003\4Q-03\fin.statement-4Q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A_BOOTH\REGAL-BE\LBO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KLF\Yossi_t\2164\2003\Q2\Audit\NIS%200603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in\altii_28_02\28.02.02\Provizioane%2028.02.0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YORAM_T\3124\G\1997\HASHKAO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personal/yakir_krispel_il_ey_com/Documents/PerimeterX%202020%20New/2020/WP/Equity/PBC/G-12%20-%20PX%20Cap%20Table%20-%2001.31.2021_with%20OP-5%20option%20activity%20rollforward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dministration\&#1504;&#1497;&#1492;&#1493;&#1500;%20&#1499;&#1505;&#1508;&#1497;&#1501;\&#1491;&#1493;&#1490;&#1502;&#1488;&#1493;&#1514;\&#1491;&#1493;&#1495;&#1493;&#1514;%20&#1495;&#1493;&#1491;&#1513;&#1497;&#1497;&#1501;\&#1491;&#1493;&#1495;%20&#1500;&#1491;&#1493;&#1490;&#1502;&#148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ariance\projects\2003\&#1499;&#1497;&#1502;&#1497;&#1511;&#1500;&#1497;&#1501;%20&#1500;&#1497;&#1513;&#1512;&#1488;&#1500;\ModeL6-revised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ariance\projects\2004\BOS\quasar\Quasar_2004%20Projection%20v2(n5e11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5244\2006\Q4\PBC\BE%20FS%20311206%20-%20NEW%20AUDI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Company\Finance\Chen\Pipeline%20Reports\Q3%202006\Pipeline%20-%20All%20Q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TASHKIF\TASH698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yoel\Local%20Settings\Temporary%20Internet%20Files\OLK10\5%20years%20-%20Model%20V3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fscs001\homedir$\DATA\Gleit\067389%20-%20FlowMedic\2004\consolidated\Finance\Reability\RA%20Share\Cash%20flow\CF%20Reability%2023-03-05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Company\Documents%20and%20Settings\moshe\Local%20Settings\Temporary%20Internet%20Files\OLK4B\Fabrice%20forecast%20Q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02\public\Tamchir\2002\07_2002\Reports\SalesReports\MonthlyReport_0702-Techno-ByCustomer-New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02\public\Tamchir\2002\07_2002\Reports\SalesReports\MonthlyReport_0702-Storage-ByCustomer-New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F_MOD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DOCUME~1\Hanan\LOCALS~1\Temp\Y2003_Board_04.15.04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INDOWS\&#1511;&#1493;&#1489;&#1510;&#1497;%20&#1488;&#1497;&#1504;&#1496;&#1512;&#1504;&#1496;%20&#1494;&#1502;&#1504;&#1497;&#1497;&#1501;\OLKD2A2\Documents%20and%20Settings\Danny\Local%20Settings\Temporary%20Internet%20Files\OLK18\My%20Documents\Budget\2004\Budget04-ver20%20(approved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DMI\Mes%20documents\RADWARE\Sit%20Radware%2001%200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nalysis\Q406\Management%20Update\Q4%2006%20-%20Board%20%20V1.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naveh\Local%20Settings\Temporary%20Internet%20Files\OLK20\Hilit\zoom\2007\&#1491;&#1493;&#1495;&#1493;&#1514;%20&#1495;&#1493;&#1491;&#1513;&#1497;&#1497;&#1501;\efrat\Remon\&#1514;&#1511;&#1510;&#1497;&#1489;%202002\Budget%202001-200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My%20Documents\mosh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AKZIV21\Q2-01\ACT.%20Q2\act_Q2-01_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s\Banks\Eximbank\Report\Romana\Raport%20Bogdan\a\FS%20Eximbank%20romana%2031.XII.2001(last%20but%20not%20the%20least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WINDOWS\TEMP\Situation%2009-200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alance%206%2099%20Rami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Clients\IHC\Offering%20Memorandum\Exhibits\NEW%20FROM%20CHRIS\IHC%20OFFERING%20MEMORANDUM%20CHARTS%20FINAL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_a\homedir$\Documents%20and%20Settings\guyw\Local%20Settings\Temporary%20Internet%20Files\OLKC\&#1492;&#1512;&#1499;&#1489;&#1492;%20&#1502;&#1493;&#1496;&#1493;&#1512;&#1497;&#1511;&#1492;%202004%20&#1497;&#1513;&#1512;&#1488;&#1500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yoel\My%20Documents\Radiancy\Reports%20in%20process\Cash%20flow\Copy%20of%20Cash%20Flow%2031-05-2005(1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~1\EDANA~1.PWC\LOCALS~1\Temp\notesF8B682\Substantive%20Analytics%20US%20V1.2%202010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WINDOWS\TEMP\Apr01%20Reports%20revised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xacct-Q1-01\HARCAVA01-0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anks\BANKS\R-Z\WEST%20bank\31.12.2001\5.%20Other\Credite\Loan%20master%20West%20Bank%20CENTRALIZAT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NIS1298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KLF\OREN_B\4749\2004\Q4\E&amp;Y&#1502;&#1488;&#1494;&#1503;%20&#1489;&#1493;&#1495;&#1503;%20&#1505;&#1493;&#1508;&#1497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9\Q299\EREZ399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m-admin-svr\Yoel\My%20Documents\Balance%20Sheet%209-98\MAZ%209-98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A_BOOTH\REGAL-BE\EXCEL\HOUSECAL\POST77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E_SRV1\VOL1\DATA\DEAL\LISN\DCF%20Analysis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.100\departments\Finance\Controller_folder\Siano%20Roi%20Levy\Forecast%20and%20Budget\Budget\2011\Salary%20Budget%202011%20rev4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YR\Clients\FINANSBANK\2002\2002-Diane\Traditional%20audit\Loans\loan%20review%20final\FIB%20-%20Loan%20Master%20centralizat%20(31%20dec%2002)-Simona1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ariance\projects\2004\BOS\odem\odem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\Lyon%20Metal\Spread%20LBO%20DCF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RL\Artzi\20100617_Test_of_Detail_Template_-_Clarity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Valaut\HLHZ%20Val%20Pak%20Template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Clients\WestPharma\Vaccines\Valuation\Vaccines%20Download%20v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M-BizPlan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02\PUBLIC\Tamchir\2003\SalesBugdet\Europe\England\EnglandBugd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01\moshik\BE\reports\0606\BE%20FS%20300606%20-%20NEW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temp\Sit%20Radware%2007%2000%20Version%2016%2008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andrey\AppData\Local\Microsoft\Windows\Temporary%20Internet%20Files\Content.Outlook\C906LZMZ\JethroData%20Financial%20V80IL%20(3)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2k\pf\Documents%20and%20Settings\yoel\Local%20Settings\Temporary%20Internet%20Files\OLKD\new%20rev.%20file%202002-eu.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variance\projects\2002\MTS\Final\integraTRAK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ITIALS\ERG\USFreightways\FredArni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IONS\EREZ\financial%20statement\Balance9%2099.%20Erez%20xls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ina\cfinashare\T\Transfin\Wizard\fairness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02\public\Tamchir\2002\06_2002\Reports\MonthlyReport_0502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Finance\Financial%20Statements\2002%20Q4\2002Q4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Company\Documents%20and%20Settings\moshe\Local%20Settings\Temporary%20Internet%20Files\OLK4B\Template%20for%20forecast-S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TASH2000\TTIFINAL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_a\homedir$\Documents%20and%20Settings\guyw\Local%20Settings\Temporary%20Internet%20Files\OLK20A\motorika%20options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Shared%20drives/Finance/Accounting/Audit/FY%202019%20-%20Audit/G-General%20-%20INC/PX%20Cap%20Table%20-%2001.31.2019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Public%20Companies_Matrix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ptions1%20FAS%20123%20LTD%20310310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ptions2%20FAS%20123%20LTD%20+%20INC%2030%2006%2010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210%20Options%20LTD%20+%20INC%2031%2012%202010%20-%20OLD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ptions3%20FAS%20123%20LTD%20+%20INC%2030.09.10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personal/orel_caro_il_ey_com/Documents/P-cure%202021/2021/WP/T%20-%20Equity/T%20-Equity%202021%20V2.xlsx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2\temp\sht-hashkaot12-99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Financial%20statements-last\2003\Q4\misc\MZQ403%20lm.v4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R_PDC\OFFICEDOC\&#1502;&#1513;&#1492;%20&#1499;&#1492;&#1503;%20&#1495;&#1489;&#1512;&#1493;&#1514;\E-ntouch%20&#1488;&#1497;-&#1504;&#1496;&#1509;'%20&#1504;&#1496;&#1493;&#1493;&#1512;&#1511;&#1505;\&#1504;&#1497;&#1497;&#1512;&#1493;&#1514;%20&#1506;&#1489;&#1493;&#1491;&#1492;\&#1504;&#1497;&#1506;%200301\holidaysl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rena\Navotek\Final%20reports\2007%20budget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nagment%20-%20reports\Budget%20Eilon\Budget%20Actual%20new%202004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-NT\VOL2\USERS\LIAT\APP.BUDGET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omeda-1\!Cabinet\Documents%20and%20Settings\tdidesidero\Local%20Settings\Temporary%20Internet%20Files\OLK2D\SurfCall0703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ariance\projects\2003\ColMan\BOT%20-%20&#1508;&#1512;&#1493;&#1497;&#1511;&#1496;%202\models\draft5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raceSpan\Budget%20%202004%20-%20TraceSpan%20new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CTS\GARDEN\PROJECTS\GARDEN\NSLBO.LBI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yarza\Documents%20and%20Settings\ofer\Local%20Settings\Temporary%20Internet%20Files\OLK2\&#1491;&#1493;&#1495;%20&#1502;&#1505;%2012.01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G\MS1295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C-R\VOL1\EXCEL\&#1502;&#1513;&#1492;%20&#1499;&#1492;&#1503;\&#1488;&#1493;&#1503;%20&#1496;&#1512;&#1511;%20&#1488;&#1497;&#1504;&#1493;&#1489;&#1497;&#1513;&#1504;&#1505;%20&#1489;&#1506;&#1502;%200144\&#1491;&#1510;&#1502;&#1489;&#1512;%201998\&#1488;&#1493;&#1490;&#1493;&#1505;&#1496;-&#1505;&#1508;&#1496;&#1502;&#1489;&#1512;%20199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KLF\OFER_S\4315\2000\FED1200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9\12.99\AUDIT\TTI1299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TELG1298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Desktop\My%20Briefcase\details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L\3083\gy\2002\BUG12_02%20-cost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TEMP\notesE1EF34\oridian%2031-12-2006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\LEVY\047522\1999\AUDIT\ALIS99RT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My%20Documents\GENERAL\&#1513;-&#1496;&#1508;&#1505;&#1497;%20&#1502;&#1505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naveh\Local%20Settings\Temporary%20Internet%20Files\OLK20\Hilit\zoom\2007\&#1491;&#1493;&#1495;&#1493;&#1514;%20&#1495;&#1493;&#1491;&#1513;&#1497;&#1497;&#1501;\oren\&#1488;&#1512;&#1497;&#1505;&#1493;&#1503;%20&#1492;&#1513;&#1511;&#1506;&#1493;&#1514;\&#1511;&#1489;&#1510;&#1497;&#1501;%20&#1502;&#1506;&#1493;&#1491;&#1499;&#1504;&#1497;&#1501;%20&#1500;&#1514;&#1513;&#1511;&#1497;&#1507;\AR0399%20-%20&#1502;&#1506;&#1493;&#1491;&#1499;&#1503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TEMP\notesE1EF34\~3169755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288\G\1998\12.98\E&amp;C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91\1999\699\TRIV699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58\G\TAL1296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My%20Documents\Nafta\6-97\&#1504;&#1508;&#1496;&#1488;%20&#1488;&#1511;&#1496;&#1497;&#1489;%206.97%20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ATA\YAAD\PROJECTS\PROJEC97\05215\FINAL\YANIR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naveh\Local%20Settings\Temporary%20Internet%20Files\OLK20\Hilit\zoom\2007\&#1491;&#1493;&#1495;&#1493;&#1514;%20&#1495;&#1493;&#1491;&#1513;&#1497;&#1497;&#1501;\WINDOWS\TEMP\BG1202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naveh\Local%20Settings\Temporary%20Internet%20Files\OLK20\Hilit\zoom\2007\&#1491;&#1493;&#1495;&#1493;&#1514;%20&#1495;&#1493;&#1491;&#1513;&#1497;&#1497;&#1501;\DOCUME~1\ADMINI~1\LOCALS~1\Temp\ing110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yarza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2000\12_00\WALA1200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1998\GARD129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TENDLER\TELEMAIL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Q3\TTI998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&#1502;&#1497;%20&#1506;&#1491;&#1503;\model\MODEL13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variance\projects\2003\baran\Variance\Avodot\Kesselman\dshanim19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82\G\2000\12-00\HARCAVA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1997\GARD1297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TASHKIF\TASH998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mas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RL\5445\2013\&#1489;&#1497;&#1511;&#1493;&#1512;&#1514;%202013\&#1502;&#1488;&#1490;&#1512;%20&#1504;&#1514;&#1493;&#1504;&#1497;&#1501;%2012.3.2012.xlsx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ariance\projects\2004\&#1492;&#1495;&#1489;&#1512;&#1492;%20&#1500;&#1497;&#1513;&#1512;&#1488;&#1500;\Bazan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49\G\1997\MS1296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ATA\FELLUS\048371\1999\TAX\TAXHAZ99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astiel\XOSoft\12_01\XOsoft_inc_1201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naveh\Local%20Settings\Temporary%20Internet%20Files\OLK20\Hilit\zoom\2007\&#1491;&#1493;&#1495;&#1493;&#1514;%20&#1495;&#1493;&#1491;&#1513;&#1497;&#1497;&#1501;\efrat\Infinity%20I\Cayman%20I\InfinityI_Cayman_I_%201201(1)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KLF\YOSSI_T\2164\2003\Q1\AUDIT\financing_explaination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KLF\Yossi_t\2164\2002\12.02\AUDIT\NIS1202_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49\G\MS1296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frat\Oberon\2007\Monthly%20reports\oberon0407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TELG698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y%20Documents\&#1491;&#1493;&#1495;&#1493;&#1514;%20&#1499;&#1505;&#1508;&#1497;&#1497;&#1501;\cydoor1203%20final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TTI\12.00\AUDIT\TTI1299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ia.kadyshevitch\Box\Accounting\Accounting%20LTD\2023\Q4.23\12.23\Silverfort%20Monthly%20Report%2020231231v1.xlsx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ia.kadyshevitch\Box\Accounting\Accounting%20LTD\2022\Audit\WP\Commissions%20606\Commissions%20capitalization%2012.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  <sheetName val="מרכז_ער&quot;ז4"/>
      <sheetName val="עידן_10994"/>
      <sheetName val="ערוצי_זהב_10994"/>
      <sheetName val="ערוצי_אדום_10994"/>
      <sheetName val="טורים_984"/>
      <sheetName val="מדריכי_פנאי4"/>
      <sheetName val="netcom_4"/>
      <sheetName val="מרכז_ער&quot;ז"/>
      <sheetName val="עידן_1099"/>
      <sheetName val="ערוצי_זהב_1099"/>
      <sheetName val="ערוצי_אדום_1099"/>
      <sheetName val="טורים_98"/>
      <sheetName val="מדריכי_פנאי"/>
      <sheetName val="netcom_"/>
      <sheetName val="מרכז_ער&quot;ז1"/>
      <sheetName val="עידן_10991"/>
      <sheetName val="ערוצי_זהב_10991"/>
      <sheetName val="ערוצי_אדום_10991"/>
      <sheetName val="טורים_981"/>
      <sheetName val="מדריכי_פנאי1"/>
      <sheetName val="netcom_1"/>
      <sheetName val="מרכז_ער&quot;ז2"/>
      <sheetName val="עידן_10992"/>
      <sheetName val="ערוצי_זהב_10992"/>
      <sheetName val="ערוצי_אדום_10992"/>
      <sheetName val="טורים_982"/>
      <sheetName val="מדריכי_פנאי2"/>
      <sheetName val="netcom_2"/>
      <sheetName val="מרכז_ער&quot;ז3"/>
      <sheetName val="עידן_10993"/>
      <sheetName val="ערוצי_זהב_10993"/>
      <sheetName val="ערוצי_אדום_10993"/>
      <sheetName val="טורים_983"/>
      <sheetName val="מדריכי_פנאי3"/>
      <sheetName val="netcom_3"/>
      <sheetName val="מרכז_ער&quot;ז5"/>
      <sheetName val="עידן_10995"/>
      <sheetName val="ערוצי_זהב_10995"/>
      <sheetName val="ערוצי_אדום_10995"/>
      <sheetName val="טורים_985"/>
      <sheetName val="מדריכי_פנאי5"/>
      <sheetName val="netcom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B1">
            <v>4.16</v>
          </cell>
          <cell r="G1" t="str">
            <v>עורק שמ"מ</v>
          </cell>
          <cell r="Q1" t="str">
            <v>דוחות מאוחדים</v>
          </cell>
          <cell r="AF1">
            <v>36160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A2">
            <v>36160</v>
          </cell>
          <cell r="B2">
            <v>3.536</v>
          </cell>
          <cell r="C2">
            <v>153.1</v>
          </cell>
          <cell r="AX2" t="str">
            <v>$</v>
          </cell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</row>
        <row r="3">
          <cell r="B3" t="str">
            <v xml:space="preserve">    =1$</v>
          </cell>
          <cell r="C3" t="str">
            <v>מדד</v>
          </cell>
          <cell r="G3" t="str">
            <v>עורק שמ"מ</v>
          </cell>
          <cell r="S3" t="str">
            <v>ערוצי זהב</v>
          </cell>
          <cell r="AB3" t="str">
            <v>ערוצי זהב - מאוחד</v>
          </cell>
          <cell r="AF3" t="str">
            <v>דרום השרון</v>
          </cell>
          <cell r="AJ3" t="str">
            <v>דרה"ש</v>
          </cell>
          <cell r="AL3" t="str">
            <v>ט.ל.מ.</v>
          </cell>
          <cell r="AP3" t="str">
            <v>דרה"ש - מאוחד</v>
          </cell>
          <cell r="AR3" t="str">
            <v>מרכז ער"ז</v>
          </cell>
          <cell r="AX3" t="str">
            <v>עורק שמ"מ - מאוחד</v>
          </cell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C4" t="str">
            <v>U.S dollar</v>
          </cell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5" t="str">
            <v>בדיקת איזון</v>
          </cell>
          <cell r="C5">
            <v>-654.16539999999804</v>
          </cell>
          <cell r="E5">
            <v>6.2999999998282874E-2</v>
          </cell>
          <cell r="G5">
            <v>655.80807821267035</v>
          </cell>
          <cell r="I5">
            <v>1.7056782126746839</v>
          </cell>
          <cell r="M5">
            <v>-2.1664038461537132</v>
          </cell>
          <cell r="O5">
            <v>-0.5</v>
          </cell>
          <cell r="Q5">
            <v>0.28200000003562309</v>
          </cell>
          <cell r="S5">
            <v>0</v>
          </cell>
          <cell r="U5">
            <v>0.28200000000651926</v>
          </cell>
          <cell r="W5">
            <v>-1.25</v>
          </cell>
          <cell r="X5">
            <v>0</v>
          </cell>
          <cell r="Z5">
            <v>2.5950000000002547</v>
          </cell>
          <cell r="AB5">
            <v>-0.64581538461561649</v>
          </cell>
          <cell r="AD5">
            <v>-0.19281538468203507</v>
          </cell>
          <cell r="AF5">
            <v>9.9999999656574801E-4</v>
          </cell>
          <cell r="AH5">
            <v>0</v>
          </cell>
          <cell r="AJ5">
            <v>9.9999999656574801E-4</v>
          </cell>
          <cell r="AL5">
            <v>-0.21899999999732245</v>
          </cell>
          <cell r="AN5">
            <v>0.9180000000014843</v>
          </cell>
          <cell r="AP5">
            <v>0.70000000000436557</v>
          </cell>
          <cell r="AR5">
            <v>1.1666515837059706</v>
          </cell>
          <cell r="AT5">
            <v>0.55073075788095593</v>
          </cell>
          <cell r="AV5">
            <v>-1.8870480769110145</v>
          </cell>
          <cell r="AX5">
            <v>-1.336317318957299</v>
          </cell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6" t="str">
            <v>ACTIV</v>
          </cell>
          <cell r="C6" t="str">
            <v>שממ</v>
          </cell>
          <cell r="E6" t="str">
            <v>שממ</v>
          </cell>
          <cell r="G6" t="str">
            <v>פ. נוספות</v>
          </cell>
          <cell r="I6" t="str">
            <v>TOTAL</v>
          </cell>
          <cell r="K6" t="str">
            <v>טלפאואר</v>
          </cell>
          <cell r="M6" t="str">
            <v>מד"פ</v>
          </cell>
          <cell r="O6" t="str">
            <v>נטקום</v>
          </cell>
          <cell r="Q6" t="str">
            <v>ער"ז</v>
          </cell>
          <cell r="S6" t="str">
            <v>פ. נוספות</v>
          </cell>
          <cell r="U6" t="str">
            <v>TOTAL</v>
          </cell>
          <cell r="W6" t="str">
            <v>עידן</v>
          </cell>
          <cell r="X6" t="str">
            <v>עידן</v>
          </cell>
          <cell r="Z6" t="str">
            <v>ע. אדום</v>
          </cell>
          <cell r="AB6" t="str">
            <v>פ.נוספות</v>
          </cell>
          <cell r="AD6" t="str">
            <v>TOTAL</v>
          </cell>
          <cell r="AF6" t="str">
            <v>דרה"ש</v>
          </cell>
          <cell r="AH6" t="str">
            <v>פ. נוספות</v>
          </cell>
          <cell r="AJ6" t="str">
            <v>TOTAL</v>
          </cell>
          <cell r="AL6" t="str">
            <v>ט.ל.מ.</v>
          </cell>
          <cell r="AN6" t="str">
            <v>פ. נוספות</v>
          </cell>
          <cell r="AP6" t="str">
            <v>TOTAL</v>
          </cell>
          <cell r="AR6" t="str">
            <v>מרכז ער"ז</v>
          </cell>
          <cell r="AT6" t="str">
            <v>TOTAL</v>
          </cell>
          <cell r="AV6" t="str">
            <v>פ. נוספות</v>
          </cell>
          <cell r="AX6" t="str">
            <v>TOTAL</v>
          </cell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12" t="str">
            <v>FIXED ASSETS</v>
          </cell>
          <cell r="E12">
            <v>0.15899999999996339</v>
          </cell>
          <cell r="M12">
            <v>1.8028846153844924E-2</v>
          </cell>
          <cell r="O12">
            <v>0</v>
          </cell>
          <cell r="U12">
            <v>-0.96399999999266583</v>
          </cell>
          <cell r="Z12">
            <v>-7.5000000000272848E-2</v>
          </cell>
          <cell r="AB12" t="str">
            <v xml:space="preserve"> </v>
          </cell>
          <cell r="AL12">
            <v>-0.21699999998963904</v>
          </cell>
          <cell r="AP12">
            <v>-0.21699999998963904</v>
          </cell>
          <cell r="AR12">
            <v>0</v>
          </cell>
          <cell r="AX12">
            <v>444.32902884625946</v>
          </cell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13" t="str">
            <v>total-cost</v>
          </cell>
          <cell r="I13">
            <v>0</v>
          </cell>
          <cell r="M13">
            <v>17.48497596153846</v>
          </cell>
          <cell r="O13">
            <v>1144</v>
          </cell>
          <cell r="Q13">
            <v>112483.67600000001</v>
          </cell>
          <cell r="U13">
            <v>112483.67600000001</v>
          </cell>
          <cell r="W13">
            <v>41905.5</v>
          </cell>
          <cell r="X13">
            <v>41905.5</v>
          </cell>
          <cell r="Z13">
            <v>1896.7860000000001</v>
          </cell>
          <cell r="AB13">
            <v>1377.838</v>
          </cell>
          <cell r="AD13">
            <v>199569.3</v>
          </cell>
          <cell r="AL13">
            <v>86659</v>
          </cell>
          <cell r="AN13">
            <v>0</v>
          </cell>
          <cell r="AP13">
            <v>86659</v>
          </cell>
          <cell r="AR13">
            <v>21867.181</v>
          </cell>
          <cell r="AT13">
            <v>309256.96597596159</v>
          </cell>
          <cell r="AV13">
            <v>0</v>
          </cell>
          <cell r="AX13">
            <v>309256.96597596159</v>
          </cell>
          <cell r="AY13">
            <v>0</v>
          </cell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</row>
        <row r="14">
          <cell r="A14" t="str">
            <v>Depreciation</v>
          </cell>
          <cell r="G14">
            <v>0</v>
          </cell>
          <cell r="I14">
            <v>0</v>
          </cell>
          <cell r="M14">
            <v>-3.9669471153846154</v>
          </cell>
          <cell r="O14">
            <v>-428</v>
          </cell>
          <cell r="Q14">
            <v>-54907.004000000001</v>
          </cell>
          <cell r="U14">
            <v>-54907.004000000001</v>
          </cell>
          <cell r="W14">
            <v>-20771.5</v>
          </cell>
          <cell r="X14">
            <v>-20771.5</v>
          </cell>
          <cell r="Z14">
            <v>-546.55600000000004</v>
          </cell>
          <cell r="AB14">
            <v>-80.430000000000007</v>
          </cell>
          <cell r="AD14">
            <v>-97076.99</v>
          </cell>
          <cell r="AL14">
            <v>-35176</v>
          </cell>
          <cell r="AN14">
            <v>0</v>
          </cell>
          <cell r="AP14">
            <v>-35176</v>
          </cell>
          <cell r="AR14">
            <v>-1266.8440000000001</v>
          </cell>
          <cell r="AT14">
            <v>-133951.80094711535</v>
          </cell>
          <cell r="AV14">
            <v>0</v>
          </cell>
          <cell r="AX14">
            <v>-133951.80094711535</v>
          </cell>
          <cell r="AY14">
            <v>0</v>
          </cell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15" t="str">
            <v>Total Fix.Assets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M15">
            <v>13.518028846153845</v>
          </cell>
          <cell r="O15">
            <v>716</v>
          </cell>
          <cell r="Q15">
            <v>57576.672000000006</v>
          </cell>
          <cell r="S15">
            <v>0</v>
          </cell>
          <cell r="U15">
            <v>57576.672000000006</v>
          </cell>
          <cell r="W15">
            <v>21134</v>
          </cell>
          <cell r="X15">
            <v>21134</v>
          </cell>
          <cell r="Z15">
            <v>1350.23</v>
          </cell>
          <cell r="AB15">
            <v>1297.4079999999999</v>
          </cell>
          <cell r="AD15">
            <v>102492.31</v>
          </cell>
          <cell r="AH15">
            <v>0</v>
          </cell>
          <cell r="AJ15">
            <v>0</v>
          </cell>
          <cell r="AL15">
            <v>51483</v>
          </cell>
          <cell r="AN15">
            <v>0</v>
          </cell>
          <cell r="AP15">
            <v>51483</v>
          </cell>
          <cell r="AR15">
            <v>20600.337</v>
          </cell>
          <cell r="AT15">
            <v>175305.16502884624</v>
          </cell>
          <cell r="AV15">
            <v>0</v>
          </cell>
          <cell r="AX15">
            <v>175305.16502884624</v>
          </cell>
          <cell r="AY15">
            <v>0</v>
          </cell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  <cell r="GT15" t="str">
            <v xml:space="preserve"> עורק שמ"מ 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17" t="str">
            <v>INVESTMENTS</v>
          </cell>
          <cell r="AT17">
            <v>0</v>
          </cell>
          <cell r="AY17">
            <v>0</v>
          </cell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18" t="str">
            <v>G.C.&amp; CO.</v>
          </cell>
          <cell r="B18">
            <v>0.7</v>
          </cell>
          <cell r="C18">
            <v>-3591.5340000000001</v>
          </cell>
          <cell r="G18">
            <v>984.702</v>
          </cell>
          <cell r="I18">
            <v>-2606.8320000000003</v>
          </cell>
          <cell r="U18">
            <v>0</v>
          </cell>
          <cell r="AD18">
            <v>0</v>
          </cell>
          <cell r="AJ18">
            <v>0</v>
          </cell>
          <cell r="AP18">
            <v>0</v>
          </cell>
          <cell r="AR18">
            <v>0</v>
          </cell>
          <cell r="AT18">
            <v>-2606.8320000000003</v>
          </cell>
          <cell r="AV18">
            <v>2606.8320000000003</v>
          </cell>
          <cell r="AX18">
            <v>0</v>
          </cell>
          <cell r="AY18">
            <v>0</v>
          </cell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19" t="str">
            <v xml:space="preserve"> long term loans</v>
          </cell>
          <cell r="I19">
            <v>0</v>
          </cell>
          <cell r="U19">
            <v>0</v>
          </cell>
          <cell r="AD19">
            <v>0</v>
          </cell>
          <cell r="AJ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Y19">
            <v>0</v>
          </cell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20" t="str">
            <v xml:space="preserve"> accumulated profit</v>
          </cell>
          <cell r="C20">
            <v>33834.866000000002</v>
          </cell>
          <cell r="I20">
            <v>33834.866000000002</v>
          </cell>
          <cell r="U20">
            <v>0</v>
          </cell>
          <cell r="AD20">
            <v>0</v>
          </cell>
          <cell r="AJ20">
            <v>0</v>
          </cell>
          <cell r="AP20">
            <v>0</v>
          </cell>
          <cell r="AR20">
            <v>0</v>
          </cell>
          <cell r="AT20">
            <v>33834.866000000002</v>
          </cell>
          <cell r="AV20">
            <v>-33834.866000000002</v>
          </cell>
          <cell r="AX20">
            <v>0</v>
          </cell>
          <cell r="AY20">
            <v>0</v>
          </cell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21" t="str">
            <v xml:space="preserve"> profit-(equity method)</v>
          </cell>
          <cell r="C21">
            <v>13677</v>
          </cell>
          <cell r="E21" t="str">
            <v xml:space="preserve"> </v>
          </cell>
          <cell r="G21">
            <v>4397</v>
          </cell>
          <cell r="I21">
            <v>18074</v>
          </cell>
          <cell r="U21">
            <v>0</v>
          </cell>
          <cell r="AD21">
            <v>0</v>
          </cell>
          <cell r="AJ21">
            <v>0</v>
          </cell>
          <cell r="AP21">
            <v>0</v>
          </cell>
          <cell r="AR21">
            <v>0</v>
          </cell>
          <cell r="AT21">
            <v>18074</v>
          </cell>
          <cell r="AV21">
            <v>-18074</v>
          </cell>
          <cell r="AX21">
            <v>0</v>
          </cell>
          <cell r="AY21">
            <v>0</v>
          </cell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22" t="str">
            <v xml:space="preserve"> s. IEDIOT accumulated loss</v>
          </cell>
          <cell r="C22">
            <v>-735</v>
          </cell>
          <cell r="I22">
            <v>-735</v>
          </cell>
          <cell r="U22">
            <v>0</v>
          </cell>
          <cell r="AD22">
            <v>0</v>
          </cell>
          <cell r="AJ22">
            <v>0</v>
          </cell>
          <cell r="AP22">
            <v>0</v>
          </cell>
          <cell r="AT22">
            <v>-735</v>
          </cell>
          <cell r="AV22">
            <v>735</v>
          </cell>
          <cell r="AX22">
            <v>0</v>
          </cell>
          <cell r="AY22">
            <v>0</v>
          </cell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23" t="str">
            <v xml:space="preserve"> s. IEDIOT loss-(equity method)</v>
          </cell>
          <cell r="G23">
            <v>-245</v>
          </cell>
          <cell r="I23">
            <v>-245</v>
          </cell>
          <cell r="U23">
            <v>0</v>
          </cell>
          <cell r="AD23">
            <v>0</v>
          </cell>
          <cell r="AJ23">
            <v>0</v>
          </cell>
          <cell r="AP23">
            <v>0</v>
          </cell>
          <cell r="AT23">
            <v>-245</v>
          </cell>
          <cell r="AV23">
            <v>245</v>
          </cell>
          <cell r="AX23">
            <v>0</v>
          </cell>
          <cell r="AY23">
            <v>0</v>
          </cell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24" t="str">
            <v xml:space="preserve">total </v>
          </cell>
          <cell r="C24">
            <v>43185.332000000002</v>
          </cell>
          <cell r="E24">
            <v>0</v>
          </cell>
          <cell r="G24">
            <v>5136.7020000000002</v>
          </cell>
          <cell r="I24">
            <v>48322.034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48322.034</v>
          </cell>
          <cell r="AV24">
            <v>-48322.034</v>
          </cell>
          <cell r="AX24">
            <v>0</v>
          </cell>
          <cell r="AY24">
            <v>0</v>
          </cell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25" t="str">
            <v>IDAN</v>
          </cell>
          <cell r="B25">
            <v>0.75</v>
          </cell>
          <cell r="Q25">
            <v>4.5</v>
          </cell>
          <cell r="U25">
            <v>4.5</v>
          </cell>
          <cell r="W25">
            <v>-4.5</v>
          </cell>
          <cell r="AD25">
            <v>0</v>
          </cell>
          <cell r="AJ25">
            <v>0</v>
          </cell>
          <cell r="AP25">
            <v>0</v>
          </cell>
          <cell r="AT25">
            <v>0</v>
          </cell>
          <cell r="AV25">
            <v>0</v>
          </cell>
          <cell r="AX25">
            <v>0</v>
          </cell>
          <cell r="AY25">
            <v>0</v>
          </cell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26" t="str">
            <v xml:space="preserve"> long term loans</v>
          </cell>
          <cell r="Q26">
            <v>188</v>
          </cell>
          <cell r="U26">
            <v>188</v>
          </cell>
          <cell r="W26">
            <v>-188</v>
          </cell>
          <cell r="AD26">
            <v>0</v>
          </cell>
          <cell r="AP26">
            <v>0</v>
          </cell>
          <cell r="AT26">
            <v>0</v>
          </cell>
          <cell r="AX26">
            <v>0</v>
          </cell>
          <cell r="AY26">
            <v>0</v>
          </cell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27" t="str">
            <v xml:space="preserve"> accumulated profit</v>
          </cell>
          <cell r="Q27">
            <v>11223.25</v>
          </cell>
          <cell r="U27">
            <v>11223.25</v>
          </cell>
          <cell r="W27">
            <v>-11223.25</v>
          </cell>
          <cell r="AD27">
            <v>0</v>
          </cell>
          <cell r="AP27">
            <v>0</v>
          </cell>
          <cell r="AT27">
            <v>0</v>
          </cell>
          <cell r="AX27">
            <v>0</v>
          </cell>
          <cell r="AY27">
            <v>0</v>
          </cell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28" t="str">
            <v xml:space="preserve"> profit-(equity method)</v>
          </cell>
          <cell r="Q28">
            <v>-5924.5</v>
          </cell>
          <cell r="U28">
            <v>-5924.5</v>
          </cell>
          <cell r="W28">
            <v>5924.5</v>
          </cell>
          <cell r="AD28">
            <v>0</v>
          </cell>
          <cell r="AP28">
            <v>0</v>
          </cell>
          <cell r="AT28">
            <v>0</v>
          </cell>
          <cell r="AV28">
            <v>0</v>
          </cell>
          <cell r="AX28">
            <v>0</v>
          </cell>
          <cell r="AY28">
            <v>0</v>
          </cell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29" t="str">
            <v>GOODWILL</v>
          </cell>
          <cell r="Q29">
            <v>82508.133000000002</v>
          </cell>
          <cell r="U29">
            <v>82508.133000000002</v>
          </cell>
          <cell r="AB29">
            <v>-1297.4079999999999</v>
          </cell>
          <cell r="AD29">
            <v>81210.725000000006</v>
          </cell>
          <cell r="AP29">
            <v>0</v>
          </cell>
          <cell r="AT29">
            <v>81210.725000000006</v>
          </cell>
          <cell r="AV29">
            <v>-81210.725000000006</v>
          </cell>
          <cell r="AX29">
            <v>0</v>
          </cell>
          <cell r="AY29">
            <v>0</v>
          </cell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30" t="str">
            <v>TOTAL</v>
          </cell>
          <cell r="Q30">
            <v>87999.383000000002</v>
          </cell>
          <cell r="S30">
            <v>0</v>
          </cell>
          <cell r="U30">
            <v>87999.383000000002</v>
          </cell>
          <cell r="W30">
            <v>-5491.25</v>
          </cell>
          <cell r="Z30">
            <v>0</v>
          </cell>
          <cell r="AB30">
            <v>-1297.4079999999999</v>
          </cell>
          <cell r="AD30">
            <v>81210.725000000006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81210.725000000006</v>
          </cell>
          <cell r="AV30">
            <v>-81210.725000000006</v>
          </cell>
          <cell r="AX30">
            <v>0</v>
          </cell>
          <cell r="AY30">
            <v>0</v>
          </cell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AT31">
            <v>0</v>
          </cell>
          <cell r="AY31">
            <v>0</v>
          </cell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32" t="str">
            <v>ICP-shares</v>
          </cell>
          <cell r="B32">
            <v>0.3</v>
          </cell>
          <cell r="I32">
            <v>0</v>
          </cell>
          <cell r="Q32">
            <v>14.6</v>
          </cell>
          <cell r="U32">
            <v>14.6</v>
          </cell>
          <cell r="W32">
            <v>164</v>
          </cell>
          <cell r="X32">
            <v>164</v>
          </cell>
          <cell r="AD32">
            <v>342.6</v>
          </cell>
          <cell r="AF32">
            <v>0</v>
          </cell>
          <cell r="AH32">
            <v>0</v>
          </cell>
          <cell r="AJ32">
            <v>0</v>
          </cell>
          <cell r="AP32">
            <v>0</v>
          </cell>
          <cell r="AR32">
            <v>0</v>
          </cell>
          <cell r="AT32">
            <v>342.6</v>
          </cell>
          <cell r="AV32">
            <v>0</v>
          </cell>
          <cell r="AX32">
            <v>342.6</v>
          </cell>
          <cell r="AY32">
            <v>0</v>
          </cell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33" t="str">
            <v xml:space="preserve"> long term loans</v>
          </cell>
          <cell r="I33">
            <v>0</v>
          </cell>
          <cell r="Q33">
            <v>486.709</v>
          </cell>
          <cell r="U33">
            <v>486.709</v>
          </cell>
          <cell r="W33">
            <v>162</v>
          </cell>
          <cell r="X33">
            <v>162</v>
          </cell>
          <cell r="AD33">
            <v>810.70900000000006</v>
          </cell>
          <cell r="AF33">
            <v>0</v>
          </cell>
          <cell r="AH33">
            <v>0</v>
          </cell>
          <cell r="AJ33">
            <v>0</v>
          </cell>
          <cell r="AP33">
            <v>0</v>
          </cell>
          <cell r="AR33">
            <v>0</v>
          </cell>
          <cell r="AT33">
            <v>810.70900000000006</v>
          </cell>
          <cell r="AV33">
            <v>0</v>
          </cell>
          <cell r="AX33">
            <v>810.70900000000006</v>
          </cell>
          <cell r="AY33">
            <v>0</v>
          </cell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34" t="str">
            <v xml:space="preserve"> accumulated profit</v>
          </cell>
          <cell r="Q34">
            <v>1161</v>
          </cell>
          <cell r="U34">
            <v>1161</v>
          </cell>
          <cell r="AD34">
            <v>1161</v>
          </cell>
          <cell r="AJ34">
            <v>0</v>
          </cell>
          <cell r="AP34">
            <v>0</v>
          </cell>
          <cell r="AT34">
            <v>1161</v>
          </cell>
          <cell r="AX34">
            <v>1161</v>
          </cell>
          <cell r="AY34">
            <v>0</v>
          </cell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35" t="str">
            <v xml:space="preserve"> profit-(equity method)</v>
          </cell>
          <cell r="I35">
            <v>0</v>
          </cell>
          <cell r="Q35">
            <v>-313.3</v>
          </cell>
          <cell r="S35">
            <v>0</v>
          </cell>
          <cell r="U35">
            <v>-313.3</v>
          </cell>
          <cell r="AD35">
            <v>-313.3</v>
          </cell>
          <cell r="AF35">
            <v>0</v>
          </cell>
          <cell r="AH35">
            <v>0</v>
          </cell>
          <cell r="AJ35">
            <v>0</v>
          </cell>
          <cell r="AP35">
            <v>0</v>
          </cell>
          <cell r="AR35">
            <v>0</v>
          </cell>
          <cell r="AT35">
            <v>-313.3</v>
          </cell>
          <cell r="AV35">
            <v>0</v>
          </cell>
          <cell r="AX35">
            <v>-313.3</v>
          </cell>
          <cell r="AY35">
            <v>0</v>
          </cell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36" t="str">
            <v xml:space="preserve">total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M36">
            <v>0</v>
          </cell>
          <cell r="O36">
            <v>0</v>
          </cell>
          <cell r="Q36">
            <v>1349.009</v>
          </cell>
          <cell r="S36">
            <v>0</v>
          </cell>
          <cell r="U36">
            <v>1349.009</v>
          </cell>
          <cell r="W36">
            <v>326</v>
          </cell>
          <cell r="X36">
            <v>326</v>
          </cell>
          <cell r="Z36">
            <v>0</v>
          </cell>
          <cell r="AB36">
            <v>0</v>
          </cell>
          <cell r="AD36">
            <v>2001.0090000000002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2001.0090000000002</v>
          </cell>
          <cell r="AV36">
            <v>0</v>
          </cell>
          <cell r="AX36">
            <v>2001.0090000000002</v>
          </cell>
          <cell r="AY36">
            <v>0</v>
          </cell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37" t="str">
            <v>G. LINES-shares</v>
          </cell>
          <cell r="B37">
            <v>0.25</v>
          </cell>
          <cell r="C37">
            <v>3000.395</v>
          </cell>
          <cell r="I37">
            <v>3000.395</v>
          </cell>
          <cell r="U37">
            <v>0</v>
          </cell>
          <cell r="AD37">
            <v>0</v>
          </cell>
          <cell r="AJ37">
            <v>0</v>
          </cell>
          <cell r="AP37">
            <v>0</v>
          </cell>
          <cell r="AT37">
            <v>3000.395</v>
          </cell>
          <cell r="AX37">
            <v>3000.395</v>
          </cell>
          <cell r="AY37">
            <v>0</v>
          </cell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38" t="str">
            <v xml:space="preserve"> long term loans (index)</v>
          </cell>
          <cell r="C38">
            <v>736.54499999999996</v>
          </cell>
          <cell r="G38">
            <v>-25.857559999999999</v>
          </cell>
          <cell r="I38">
            <v>710.68743999999992</v>
          </cell>
          <cell r="U38">
            <v>0</v>
          </cell>
          <cell r="AD38">
            <v>0</v>
          </cell>
          <cell r="AJ38">
            <v>0</v>
          </cell>
          <cell r="AP38">
            <v>0</v>
          </cell>
          <cell r="AT38">
            <v>710.68743999999992</v>
          </cell>
          <cell r="AX38">
            <v>710.68743999999992</v>
          </cell>
          <cell r="AY38">
            <v>0</v>
          </cell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39" t="str">
            <v xml:space="preserve"> long term loans $</v>
          </cell>
          <cell r="C39">
            <v>10563.864</v>
          </cell>
          <cell r="G39">
            <v>113.33150000000001</v>
          </cell>
          <cell r="I39">
            <v>10677.1955</v>
          </cell>
          <cell r="U39">
            <v>0</v>
          </cell>
          <cell r="AD39">
            <v>0</v>
          </cell>
          <cell r="AJ39">
            <v>0</v>
          </cell>
          <cell r="AP39">
            <v>0</v>
          </cell>
          <cell r="AT39">
            <v>10677.1955</v>
          </cell>
          <cell r="AX39">
            <v>10677.1955</v>
          </cell>
          <cell r="AY39">
            <v>0</v>
          </cell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40" t="str">
            <v xml:space="preserve"> accumulated loss</v>
          </cell>
          <cell r="C40">
            <v>-8484.25</v>
          </cell>
          <cell r="I40">
            <v>-8484.25</v>
          </cell>
          <cell r="U40">
            <v>0</v>
          </cell>
          <cell r="AD40">
            <v>0</v>
          </cell>
          <cell r="AJ40">
            <v>0</v>
          </cell>
          <cell r="AP40">
            <v>0</v>
          </cell>
          <cell r="AT40">
            <v>-8484.25</v>
          </cell>
          <cell r="AX40">
            <v>-8484</v>
          </cell>
          <cell r="AY40">
            <v>-0.25</v>
          </cell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41" t="str">
            <v xml:space="preserve"> loss-(equity method)</v>
          </cell>
          <cell r="C41">
            <v>-3871.42</v>
          </cell>
          <cell r="G41">
            <v>-948.33</v>
          </cell>
          <cell r="I41">
            <v>-4819.75</v>
          </cell>
          <cell r="U41">
            <v>0</v>
          </cell>
          <cell r="AD41">
            <v>0</v>
          </cell>
          <cell r="AJ41">
            <v>0</v>
          </cell>
          <cell r="AP41">
            <v>0</v>
          </cell>
          <cell r="AT41">
            <v>-4819.75</v>
          </cell>
          <cell r="AX41">
            <v>-4820</v>
          </cell>
          <cell r="AY41">
            <v>0.25</v>
          </cell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42" t="str">
            <v xml:space="preserve"> goodwill</v>
          </cell>
          <cell r="C42">
            <v>132.119</v>
          </cell>
          <cell r="I42">
            <v>132.119</v>
          </cell>
          <cell r="U42">
            <v>0</v>
          </cell>
          <cell r="AD42">
            <v>0</v>
          </cell>
          <cell r="AJ42">
            <v>0</v>
          </cell>
          <cell r="AP42">
            <v>0</v>
          </cell>
          <cell r="AT42">
            <v>132.119</v>
          </cell>
          <cell r="AX42">
            <v>132.119</v>
          </cell>
          <cell r="AY42">
            <v>0</v>
          </cell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C43">
            <v>2077.2530000000002</v>
          </cell>
          <cell r="E43">
            <v>0</v>
          </cell>
          <cell r="G43">
            <v>-860.85605999999996</v>
          </cell>
          <cell r="I43">
            <v>1216.3969399999999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Z43">
            <v>0</v>
          </cell>
          <cell r="AB43">
            <v>0</v>
          </cell>
          <cell r="AD43">
            <v>0</v>
          </cell>
          <cell r="AF43">
            <v>0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1216.3969399999999</v>
          </cell>
          <cell r="AV43">
            <v>0</v>
          </cell>
          <cell r="AX43">
            <v>1216.3969399999999</v>
          </cell>
          <cell r="AY43">
            <v>0</v>
          </cell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44" t="str">
            <v>MERCAZ-shares</v>
          </cell>
          <cell r="B44">
            <v>0.7</v>
          </cell>
          <cell r="C44">
            <v>0.72399999999999998</v>
          </cell>
          <cell r="I44">
            <v>0.72399999999999998</v>
          </cell>
          <cell r="U44">
            <v>0</v>
          </cell>
          <cell r="AD44">
            <v>0</v>
          </cell>
          <cell r="AJ44">
            <v>0</v>
          </cell>
          <cell r="AP44">
            <v>0</v>
          </cell>
          <cell r="AR44">
            <v>0</v>
          </cell>
          <cell r="AT44">
            <v>0.72399999999999998</v>
          </cell>
          <cell r="AV44">
            <v>-0.72399999999999998</v>
          </cell>
          <cell r="AX44">
            <v>0</v>
          </cell>
          <cell r="AY44">
            <v>0</v>
          </cell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45" t="str">
            <v xml:space="preserve"> long term loans</v>
          </cell>
          <cell r="C45">
            <v>5790.5619999999999</v>
          </cell>
          <cell r="I45">
            <v>5790.5619999999999</v>
          </cell>
          <cell r="U45">
            <v>0</v>
          </cell>
          <cell r="AD45">
            <v>0</v>
          </cell>
          <cell r="AJ45">
            <v>0</v>
          </cell>
          <cell r="AP45">
            <v>0</v>
          </cell>
          <cell r="AT45">
            <v>5790.5619999999999</v>
          </cell>
          <cell r="AV45">
            <v>-5790.5619999999999</v>
          </cell>
          <cell r="AX45">
            <v>0</v>
          </cell>
          <cell r="AY45">
            <v>0</v>
          </cell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46" t="str">
            <v xml:space="preserve"> long term loans 4.6%</v>
          </cell>
          <cell r="C46">
            <v>9226.8590000000004</v>
          </cell>
          <cell r="I46">
            <v>9226.8590000000004</v>
          </cell>
          <cell r="U46">
            <v>0</v>
          </cell>
          <cell r="AD46">
            <v>0</v>
          </cell>
          <cell r="AJ46">
            <v>0</v>
          </cell>
          <cell r="AP46">
            <v>0</v>
          </cell>
          <cell r="AT46">
            <v>9226.8590000000004</v>
          </cell>
          <cell r="AV46">
            <v>-9226.8590000000004</v>
          </cell>
          <cell r="AX46">
            <v>0</v>
          </cell>
          <cell r="AY46">
            <v>0</v>
          </cell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47" t="str">
            <v xml:space="preserve"> accumulated loss</v>
          </cell>
          <cell r="C47">
            <v>-248.86799999999999</v>
          </cell>
          <cell r="I47">
            <v>-248.86799999999999</v>
          </cell>
          <cell r="U47">
            <v>0</v>
          </cell>
          <cell r="AD47">
            <v>0</v>
          </cell>
          <cell r="AJ47">
            <v>0</v>
          </cell>
          <cell r="AP47">
            <v>0</v>
          </cell>
          <cell r="AT47">
            <v>-248.86799999999999</v>
          </cell>
          <cell r="AV47">
            <v>248.86799999999999</v>
          </cell>
          <cell r="AX47">
            <v>0</v>
          </cell>
          <cell r="AY47">
            <v>0</v>
          </cell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48" t="str">
            <v xml:space="preserve"> loss-(equity method)</v>
          </cell>
          <cell r="C48">
            <v>619</v>
          </cell>
          <cell r="G48">
            <v>394</v>
          </cell>
          <cell r="I48">
            <v>1013</v>
          </cell>
          <cell r="U48">
            <v>0</v>
          </cell>
          <cell r="AD48">
            <v>0</v>
          </cell>
          <cell r="AJ48">
            <v>0</v>
          </cell>
          <cell r="AP48">
            <v>0</v>
          </cell>
          <cell r="AR48">
            <v>0</v>
          </cell>
          <cell r="AT48">
            <v>1013</v>
          </cell>
          <cell r="AV48">
            <v>-1013</v>
          </cell>
          <cell r="AX48">
            <v>0</v>
          </cell>
          <cell r="AY48">
            <v>0</v>
          </cell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49" t="str">
            <v xml:space="preserve">total </v>
          </cell>
          <cell r="C49">
            <v>15388.277</v>
          </cell>
          <cell r="E49">
            <v>0</v>
          </cell>
          <cell r="G49">
            <v>394</v>
          </cell>
          <cell r="I49">
            <v>15782.277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Z49">
            <v>0</v>
          </cell>
          <cell r="AB49">
            <v>0</v>
          </cell>
          <cell r="AD49">
            <v>0</v>
          </cell>
          <cell r="AF49">
            <v>0</v>
          </cell>
          <cell r="AH49">
            <v>0</v>
          </cell>
          <cell r="AJ49">
            <v>0</v>
          </cell>
          <cell r="AL49">
            <v>0</v>
          </cell>
          <cell r="AN49">
            <v>0</v>
          </cell>
          <cell r="AP49">
            <v>0</v>
          </cell>
          <cell r="AR49">
            <v>0</v>
          </cell>
          <cell r="AT49">
            <v>15782.277</v>
          </cell>
          <cell r="AV49">
            <v>-15782.277</v>
          </cell>
          <cell r="AX49">
            <v>0</v>
          </cell>
          <cell r="AY49">
            <v>0</v>
          </cell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50" t="str">
            <v>SSC-shares</v>
          </cell>
          <cell r="B50">
            <v>0.7</v>
          </cell>
          <cell r="C50">
            <v>-3449.24</v>
          </cell>
          <cell r="I50">
            <v>-3449.24</v>
          </cell>
          <cell r="U50">
            <v>0</v>
          </cell>
          <cell r="AD50">
            <v>0</v>
          </cell>
          <cell r="AJ50">
            <v>0</v>
          </cell>
          <cell r="AP50">
            <v>0</v>
          </cell>
          <cell r="AT50">
            <v>-3449.24</v>
          </cell>
          <cell r="AV50">
            <v>3449.24</v>
          </cell>
          <cell r="AX50">
            <v>0</v>
          </cell>
          <cell r="AY50">
            <v>0</v>
          </cell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51" t="str">
            <v xml:space="preserve"> long term loans</v>
          </cell>
          <cell r="C51">
            <v>260.149</v>
          </cell>
          <cell r="I51">
            <v>260.149</v>
          </cell>
          <cell r="U51">
            <v>0</v>
          </cell>
          <cell r="AD51">
            <v>0</v>
          </cell>
          <cell r="AJ51">
            <v>0</v>
          </cell>
          <cell r="AN51">
            <v>0</v>
          </cell>
          <cell r="AP51">
            <v>0</v>
          </cell>
          <cell r="AT51">
            <v>260.149</v>
          </cell>
          <cell r="AV51">
            <v>-260.149</v>
          </cell>
          <cell r="AX51">
            <v>0</v>
          </cell>
          <cell r="AY51">
            <v>0</v>
          </cell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52" t="str">
            <v xml:space="preserve"> accumulated profit</v>
          </cell>
          <cell r="C52">
            <v>5869</v>
          </cell>
          <cell r="G52">
            <v>0</v>
          </cell>
          <cell r="I52">
            <v>5869</v>
          </cell>
          <cell r="U52">
            <v>0</v>
          </cell>
          <cell r="AD52">
            <v>0</v>
          </cell>
          <cell r="AJ52">
            <v>0</v>
          </cell>
          <cell r="AP52">
            <v>0</v>
          </cell>
          <cell r="AT52">
            <v>5869</v>
          </cell>
          <cell r="AV52">
            <v>-5869</v>
          </cell>
          <cell r="AX52">
            <v>0</v>
          </cell>
          <cell r="AY52">
            <v>0</v>
          </cell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53" t="str">
            <v xml:space="preserve"> profit-(equity method)</v>
          </cell>
          <cell r="C53">
            <v>4191</v>
          </cell>
          <cell r="G53">
            <v>874</v>
          </cell>
          <cell r="I53">
            <v>5065</v>
          </cell>
          <cell r="U53">
            <v>0</v>
          </cell>
          <cell r="AD53">
            <v>0</v>
          </cell>
          <cell r="AJ53">
            <v>0</v>
          </cell>
          <cell r="AP53">
            <v>0</v>
          </cell>
          <cell r="AT53">
            <v>5065</v>
          </cell>
          <cell r="AV53">
            <v>-5065</v>
          </cell>
          <cell r="AX53">
            <v>0</v>
          </cell>
          <cell r="AY53">
            <v>0</v>
          </cell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54" t="str">
            <v xml:space="preserve">total </v>
          </cell>
          <cell r="C54">
            <v>6870.9089999999997</v>
          </cell>
          <cell r="E54">
            <v>0</v>
          </cell>
          <cell r="G54">
            <v>874</v>
          </cell>
          <cell r="I54">
            <v>7744.9089999999997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Z54">
            <v>0</v>
          </cell>
          <cell r="AB54">
            <v>0</v>
          </cell>
          <cell r="AD54">
            <v>0</v>
          </cell>
          <cell r="AF54">
            <v>0</v>
          </cell>
          <cell r="AH54">
            <v>0</v>
          </cell>
          <cell r="AJ54">
            <v>0</v>
          </cell>
          <cell r="AL54">
            <v>0</v>
          </cell>
          <cell r="AN54">
            <v>0</v>
          </cell>
          <cell r="AP54">
            <v>0</v>
          </cell>
          <cell r="AR54">
            <v>0</v>
          </cell>
          <cell r="AT54">
            <v>7744.9089999999997</v>
          </cell>
          <cell r="AV54">
            <v>-7744.9089999999997</v>
          </cell>
          <cell r="AX54">
            <v>0</v>
          </cell>
          <cell r="AY54">
            <v>0</v>
          </cell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55" t="str">
            <v>TELEM-shares</v>
          </cell>
          <cell r="B55">
            <v>0.67449999999999999</v>
          </cell>
          <cell r="AD55">
            <v>0</v>
          </cell>
          <cell r="AJ55">
            <v>0</v>
          </cell>
          <cell r="AP55">
            <v>0</v>
          </cell>
          <cell r="AT55">
            <v>0</v>
          </cell>
          <cell r="AV55">
            <v>0</v>
          </cell>
          <cell r="AX55">
            <v>0</v>
          </cell>
          <cell r="AY55">
            <v>0</v>
          </cell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56" t="str">
            <v xml:space="preserve"> long term loans</v>
          </cell>
          <cell r="C56">
            <v>909.452</v>
          </cell>
          <cell r="I56">
            <v>909.452</v>
          </cell>
          <cell r="U56">
            <v>0</v>
          </cell>
          <cell r="AD56">
            <v>0</v>
          </cell>
          <cell r="AH56">
            <v>0</v>
          </cell>
          <cell r="AJ56">
            <v>0</v>
          </cell>
          <cell r="AN56">
            <v>0</v>
          </cell>
          <cell r="AP56">
            <v>0</v>
          </cell>
          <cell r="AT56">
            <v>909.452</v>
          </cell>
          <cell r="AV56">
            <v>-909.452</v>
          </cell>
          <cell r="AX56">
            <v>0</v>
          </cell>
          <cell r="AY56">
            <v>0</v>
          </cell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57" t="str">
            <v xml:space="preserve"> accumulated profit</v>
          </cell>
          <cell r="AD57">
            <v>0</v>
          </cell>
          <cell r="AF57">
            <v>8569.1759999999995</v>
          </cell>
          <cell r="AH57">
            <v>-4927.4849999999997</v>
          </cell>
          <cell r="AJ57">
            <v>3641.6909999999998</v>
          </cell>
          <cell r="AN57">
            <v>-3641.6909999999998</v>
          </cell>
          <cell r="AP57">
            <v>0</v>
          </cell>
          <cell r="AT57">
            <v>0</v>
          </cell>
          <cell r="AX57">
            <v>0</v>
          </cell>
          <cell r="AY57">
            <v>0</v>
          </cell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58" t="str">
            <v xml:space="preserve"> profit-(equity method)</v>
          </cell>
          <cell r="AD58">
            <v>0</v>
          </cell>
          <cell r="AH58">
            <v>7257</v>
          </cell>
          <cell r="AJ58">
            <v>7257</v>
          </cell>
          <cell r="AN58">
            <v>-7257</v>
          </cell>
          <cell r="AP58">
            <v>0</v>
          </cell>
          <cell r="AT58">
            <v>0</v>
          </cell>
          <cell r="AX58">
            <v>0</v>
          </cell>
          <cell r="AY58">
            <v>0</v>
          </cell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59" t="str">
            <v xml:space="preserve"> goodwill</v>
          </cell>
          <cell r="AD59">
            <v>0</v>
          </cell>
          <cell r="AF59">
            <v>87.563000000000002</v>
          </cell>
          <cell r="AJ59">
            <v>87.563000000000002</v>
          </cell>
          <cell r="AP59">
            <v>87.563000000000002</v>
          </cell>
          <cell r="AT59">
            <v>87.563000000000002</v>
          </cell>
          <cell r="AV59">
            <v>-87.563000000000002</v>
          </cell>
          <cell r="AX59">
            <v>0</v>
          </cell>
          <cell r="AY59">
            <v>0</v>
          </cell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60" t="str">
            <v xml:space="preserve">total </v>
          </cell>
          <cell r="C60">
            <v>909.452</v>
          </cell>
          <cell r="E60">
            <v>0</v>
          </cell>
          <cell r="G60">
            <v>0</v>
          </cell>
          <cell r="I60">
            <v>909.452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Z60">
            <v>0</v>
          </cell>
          <cell r="AB60">
            <v>0</v>
          </cell>
          <cell r="AD60">
            <v>0</v>
          </cell>
          <cell r="AF60">
            <v>8656.7389999999996</v>
          </cell>
          <cell r="AH60">
            <v>2329.5149999999999</v>
          </cell>
          <cell r="AJ60">
            <v>10986.253999999999</v>
          </cell>
          <cell r="AN60">
            <v>-10898.690999999999</v>
          </cell>
          <cell r="AP60">
            <v>87.563000000000002</v>
          </cell>
          <cell r="AR60">
            <v>0</v>
          </cell>
          <cell r="AT60">
            <v>997.01499999999999</v>
          </cell>
          <cell r="AV60">
            <v>-997.01499999999999</v>
          </cell>
          <cell r="AX60">
            <v>0</v>
          </cell>
          <cell r="AY60">
            <v>0</v>
          </cell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61" t="str">
            <v>EDOM-shares</v>
          </cell>
          <cell r="B61">
            <v>0.7</v>
          </cell>
          <cell r="Q61">
            <v>0.22800000000000001</v>
          </cell>
          <cell r="U61">
            <v>0.22800000000000001</v>
          </cell>
          <cell r="AD61">
            <v>0.22800000000000001</v>
          </cell>
          <cell r="AJ61">
            <v>0</v>
          </cell>
          <cell r="AP61">
            <v>0</v>
          </cell>
          <cell r="AT61">
            <v>0.22800000000000001</v>
          </cell>
          <cell r="AX61">
            <v>0.22800000000000001</v>
          </cell>
          <cell r="AY61">
            <v>0</v>
          </cell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62" t="str">
            <v xml:space="preserve"> long term loans</v>
          </cell>
          <cell r="Q62">
            <v>1233.5160000000001</v>
          </cell>
          <cell r="S62">
            <v>-186.898</v>
          </cell>
          <cell r="U62">
            <v>1046.6180000000002</v>
          </cell>
          <cell r="AB62">
            <v>-1046.6180000000002</v>
          </cell>
          <cell r="AD62">
            <v>0</v>
          </cell>
          <cell r="AJ62">
            <v>0</v>
          </cell>
          <cell r="AP62">
            <v>0</v>
          </cell>
          <cell r="AT62">
            <v>0</v>
          </cell>
          <cell r="AX62">
            <v>0</v>
          </cell>
          <cell r="AY62">
            <v>0</v>
          </cell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63" t="str">
            <v xml:space="preserve"> accumulated profit</v>
          </cell>
          <cell r="Q63">
            <v>120</v>
          </cell>
          <cell r="U63">
            <v>120</v>
          </cell>
          <cell r="AB63">
            <v>-120</v>
          </cell>
          <cell r="AD63">
            <v>0</v>
          </cell>
          <cell r="AJ63">
            <v>0</v>
          </cell>
          <cell r="AP63">
            <v>0</v>
          </cell>
          <cell r="AT63">
            <v>0</v>
          </cell>
          <cell r="AX63">
            <v>0</v>
          </cell>
          <cell r="AY63">
            <v>0</v>
          </cell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64" t="str">
            <v xml:space="preserve"> profit-(equity method)</v>
          </cell>
          <cell r="Q64">
            <v>165.3738153846154</v>
          </cell>
          <cell r="U64">
            <v>165.3738153846154</v>
          </cell>
          <cell r="AB64">
            <v>-165.3738153846154</v>
          </cell>
          <cell r="AD64">
            <v>0</v>
          </cell>
          <cell r="AJ64">
            <v>0</v>
          </cell>
          <cell r="AP64">
            <v>0</v>
          </cell>
          <cell r="AT64">
            <v>0</v>
          </cell>
          <cell r="AX64">
            <v>0</v>
          </cell>
          <cell r="AY64">
            <v>0</v>
          </cell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C65">
            <v>0</v>
          </cell>
          <cell r="E65">
            <v>0</v>
          </cell>
          <cell r="G65">
            <v>0</v>
          </cell>
          <cell r="I65">
            <v>0</v>
          </cell>
          <cell r="M65">
            <v>0</v>
          </cell>
          <cell r="O65">
            <v>0</v>
          </cell>
          <cell r="Q65">
            <v>1519.1178153846156</v>
          </cell>
          <cell r="S65">
            <v>-186.898</v>
          </cell>
          <cell r="U65">
            <v>1332.2198153846157</v>
          </cell>
          <cell r="Z65">
            <v>0</v>
          </cell>
          <cell r="AB65">
            <v>-1331.9918153846156</v>
          </cell>
          <cell r="AD65">
            <v>0.22800000000000001</v>
          </cell>
          <cell r="AF65">
            <v>0</v>
          </cell>
          <cell r="AH65">
            <v>0</v>
          </cell>
          <cell r="AJ65">
            <v>0</v>
          </cell>
          <cell r="AL65">
            <v>0</v>
          </cell>
          <cell r="AN65">
            <v>0</v>
          </cell>
          <cell r="AP65">
            <v>0</v>
          </cell>
          <cell r="AR65">
            <v>0</v>
          </cell>
          <cell r="AT65">
            <v>0.22800000000000001</v>
          </cell>
          <cell r="AV65">
            <v>0</v>
          </cell>
          <cell r="AX65">
            <v>0.22800000000000001</v>
          </cell>
          <cell r="AY65">
            <v>0</v>
          </cell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67" t="str">
            <v>NETCOM</v>
          </cell>
          <cell r="B67">
            <v>0.5</v>
          </cell>
          <cell r="C67">
            <v>3585</v>
          </cell>
          <cell r="G67">
            <v>-1084.5</v>
          </cell>
          <cell r="I67">
            <v>2500.5</v>
          </cell>
          <cell r="U67">
            <v>0</v>
          </cell>
          <cell r="AD67">
            <v>0</v>
          </cell>
          <cell r="AJ67">
            <v>0</v>
          </cell>
          <cell r="AP67">
            <v>0</v>
          </cell>
          <cell r="AT67">
            <v>2500.5</v>
          </cell>
          <cell r="AV67">
            <v>-2500.5</v>
          </cell>
          <cell r="AX67">
            <v>0</v>
          </cell>
          <cell r="AY67">
            <v>0</v>
          </cell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68" t="str">
            <v xml:space="preserve"> long term loans</v>
          </cell>
          <cell r="I68">
            <v>0</v>
          </cell>
          <cell r="U68">
            <v>0</v>
          </cell>
          <cell r="AD68">
            <v>0</v>
          </cell>
          <cell r="AJ68">
            <v>0</v>
          </cell>
          <cell r="AP68">
            <v>0</v>
          </cell>
          <cell r="AT68">
            <v>0</v>
          </cell>
          <cell r="AX68">
            <v>0</v>
          </cell>
          <cell r="AY68">
            <v>0</v>
          </cell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69" t="str">
            <v xml:space="preserve"> accumulated loss</v>
          </cell>
          <cell r="C69">
            <v>-36</v>
          </cell>
          <cell r="G69">
            <v>1084.5</v>
          </cell>
          <cell r="I69">
            <v>1048.5</v>
          </cell>
          <cell r="U69">
            <v>0</v>
          </cell>
          <cell r="AD69">
            <v>0</v>
          </cell>
          <cell r="AJ69">
            <v>0</v>
          </cell>
          <cell r="AP69">
            <v>0</v>
          </cell>
          <cell r="AT69">
            <v>1048.5</v>
          </cell>
          <cell r="AV69">
            <v>-1048.5</v>
          </cell>
          <cell r="AX69">
            <v>0</v>
          </cell>
          <cell r="AY69">
            <v>0</v>
          </cell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70" t="str">
            <v xml:space="preserve"> loss-(equity method)</v>
          </cell>
          <cell r="C70">
            <v>-69.5</v>
          </cell>
          <cell r="G70">
            <v>2</v>
          </cell>
          <cell r="I70">
            <v>-67.5</v>
          </cell>
          <cell r="U70">
            <v>0</v>
          </cell>
          <cell r="AD70">
            <v>0</v>
          </cell>
          <cell r="AJ70">
            <v>0</v>
          </cell>
          <cell r="AP70">
            <v>0</v>
          </cell>
          <cell r="AT70">
            <v>-67.5</v>
          </cell>
          <cell r="AV70">
            <v>67.5</v>
          </cell>
          <cell r="AX70">
            <v>0</v>
          </cell>
          <cell r="AY70">
            <v>0</v>
          </cell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71" t="str">
            <v xml:space="preserve"> goodwill</v>
          </cell>
          <cell r="C71">
            <v>1162</v>
          </cell>
          <cell r="I71">
            <v>1162</v>
          </cell>
          <cell r="U71">
            <v>0</v>
          </cell>
          <cell r="AD71">
            <v>0</v>
          </cell>
          <cell r="AJ71">
            <v>0</v>
          </cell>
          <cell r="AP71">
            <v>0</v>
          </cell>
          <cell r="AT71">
            <v>1162</v>
          </cell>
          <cell r="AV71">
            <v>-1162</v>
          </cell>
          <cell r="AX71">
            <v>0</v>
          </cell>
          <cell r="AY71">
            <v>0</v>
          </cell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72" t="str">
            <v xml:space="preserve">total </v>
          </cell>
          <cell r="C72">
            <v>4641.5</v>
          </cell>
          <cell r="E72">
            <v>0</v>
          </cell>
          <cell r="G72">
            <v>2</v>
          </cell>
          <cell r="I72">
            <v>4643.5</v>
          </cell>
          <cell r="M72">
            <v>0</v>
          </cell>
          <cell r="O72">
            <v>0</v>
          </cell>
          <cell r="Q72">
            <v>0</v>
          </cell>
          <cell r="S72">
            <v>0</v>
          </cell>
          <cell r="U72">
            <v>0</v>
          </cell>
          <cell r="Z72">
            <v>0</v>
          </cell>
          <cell r="AB72">
            <v>0</v>
          </cell>
          <cell r="AD72">
            <v>0</v>
          </cell>
          <cell r="AF72">
            <v>0</v>
          </cell>
          <cell r="AH72">
            <v>0</v>
          </cell>
          <cell r="AJ72">
            <v>0</v>
          </cell>
          <cell r="AL72">
            <v>0</v>
          </cell>
          <cell r="AN72">
            <v>0</v>
          </cell>
          <cell r="AP72">
            <v>0</v>
          </cell>
          <cell r="AR72">
            <v>0</v>
          </cell>
          <cell r="AT72">
            <v>4643.5</v>
          </cell>
          <cell r="AV72">
            <v>-4643.5</v>
          </cell>
          <cell r="AX72">
            <v>0</v>
          </cell>
          <cell r="AY72">
            <v>0</v>
          </cell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73" t="str">
            <v>MADRICHE PNAI</v>
          </cell>
          <cell r="B73">
            <v>0.5</v>
          </cell>
          <cell r="C73">
            <v>-383.23</v>
          </cell>
          <cell r="I73">
            <v>-383.23</v>
          </cell>
          <cell r="U73">
            <v>0</v>
          </cell>
          <cell r="AD73">
            <v>0</v>
          </cell>
          <cell r="AJ73">
            <v>0</v>
          </cell>
          <cell r="AP73">
            <v>0</v>
          </cell>
          <cell r="AT73">
            <v>-383.23</v>
          </cell>
          <cell r="AV73">
            <v>383.23</v>
          </cell>
          <cell r="AX73">
            <v>0</v>
          </cell>
          <cell r="AY73">
            <v>0</v>
          </cell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74" t="str">
            <v xml:space="preserve"> long term loans</v>
          </cell>
          <cell r="C74">
            <v>-5.5979999999999999</v>
          </cell>
          <cell r="I74">
            <v>-5.5979999999999999</v>
          </cell>
          <cell r="U74">
            <v>0</v>
          </cell>
          <cell r="AD74">
            <v>0</v>
          </cell>
          <cell r="AJ74">
            <v>0</v>
          </cell>
          <cell r="AP74">
            <v>0</v>
          </cell>
          <cell r="AT74">
            <v>-5.5979999999999999</v>
          </cell>
          <cell r="AV74">
            <v>5.5979999999999999</v>
          </cell>
          <cell r="AX74">
            <v>0</v>
          </cell>
          <cell r="AY74">
            <v>0</v>
          </cell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75" t="str">
            <v xml:space="preserve"> accumulated profit</v>
          </cell>
          <cell r="C75">
            <v>243</v>
          </cell>
          <cell r="I75">
            <v>243</v>
          </cell>
          <cell r="U75">
            <v>0</v>
          </cell>
          <cell r="AD75">
            <v>0</v>
          </cell>
          <cell r="AJ75">
            <v>0</v>
          </cell>
          <cell r="AP75">
            <v>0</v>
          </cell>
          <cell r="AT75">
            <v>243</v>
          </cell>
          <cell r="AV75">
            <v>-243</v>
          </cell>
          <cell r="AX75">
            <v>0</v>
          </cell>
          <cell r="AY75">
            <v>0</v>
          </cell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76" t="str">
            <v xml:space="preserve"> profit-(equity method)</v>
          </cell>
          <cell r="C76">
            <v>242.76400000000001</v>
          </cell>
          <cell r="G76">
            <v>0.26850961538445972</v>
          </cell>
          <cell r="I76">
            <v>243.03250961538447</v>
          </cell>
          <cell r="U76">
            <v>0</v>
          </cell>
          <cell r="AD76">
            <v>0</v>
          </cell>
          <cell r="AJ76">
            <v>0</v>
          </cell>
          <cell r="AP76">
            <v>0</v>
          </cell>
          <cell r="AT76">
            <v>243.03250961538447</v>
          </cell>
          <cell r="AV76">
            <v>-243.03250961538447</v>
          </cell>
          <cell r="AX76">
            <v>0</v>
          </cell>
          <cell r="AY76">
            <v>0</v>
          </cell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77" t="str">
            <v xml:space="preserve"> goodwill</v>
          </cell>
          <cell r="I77">
            <v>0</v>
          </cell>
          <cell r="U77">
            <v>0</v>
          </cell>
          <cell r="AD77">
            <v>0</v>
          </cell>
          <cell r="AJ77">
            <v>0</v>
          </cell>
          <cell r="AP77">
            <v>0</v>
          </cell>
          <cell r="AT77">
            <v>0</v>
          </cell>
          <cell r="AX77">
            <v>0</v>
          </cell>
          <cell r="AY77">
            <v>0</v>
          </cell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78" t="str">
            <v xml:space="preserve">total </v>
          </cell>
          <cell r="C78">
            <v>96.935999999999979</v>
          </cell>
          <cell r="E78">
            <v>0</v>
          </cell>
          <cell r="G78">
            <v>0.26850961538445972</v>
          </cell>
          <cell r="I78">
            <v>97.204509615384438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Z78">
            <v>0</v>
          </cell>
          <cell r="AB78">
            <v>0</v>
          </cell>
          <cell r="AD78">
            <v>0</v>
          </cell>
          <cell r="AF78">
            <v>0</v>
          </cell>
          <cell r="AH78">
            <v>0</v>
          </cell>
          <cell r="AJ78">
            <v>0</v>
          </cell>
          <cell r="AL78">
            <v>0</v>
          </cell>
          <cell r="AN78">
            <v>0</v>
          </cell>
          <cell r="AP78">
            <v>0</v>
          </cell>
          <cell r="AR78">
            <v>0</v>
          </cell>
          <cell r="AT78">
            <v>97.204509615384438</v>
          </cell>
          <cell r="AV78">
            <v>-97.204509615384438</v>
          </cell>
          <cell r="AX78">
            <v>0</v>
          </cell>
          <cell r="AY78">
            <v>0</v>
          </cell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79" t="str">
            <v>T.POWER</v>
          </cell>
          <cell r="B79">
            <v>0.33329999999999999</v>
          </cell>
          <cell r="C79">
            <v>2</v>
          </cell>
          <cell r="I79">
            <v>2</v>
          </cell>
          <cell r="AT79">
            <v>2</v>
          </cell>
          <cell r="AX79">
            <v>2</v>
          </cell>
          <cell r="AY79">
            <v>0</v>
          </cell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80" t="str">
            <v xml:space="preserve"> long term loans</v>
          </cell>
          <cell r="C80">
            <v>95.183999999999997</v>
          </cell>
          <cell r="I80">
            <v>95.183999999999997</v>
          </cell>
          <cell r="AT80">
            <v>95.183999999999997</v>
          </cell>
          <cell r="AX80">
            <v>95.183999999999997</v>
          </cell>
          <cell r="AY80">
            <v>0</v>
          </cell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81" t="str">
            <v xml:space="preserve"> accumulated profit</v>
          </cell>
          <cell r="I81">
            <v>0</v>
          </cell>
          <cell r="AT81">
            <v>0</v>
          </cell>
          <cell r="AX81">
            <v>0</v>
          </cell>
          <cell r="AY81">
            <v>0</v>
          </cell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82" t="str">
            <v xml:space="preserve"> profit-(equity method)</v>
          </cell>
          <cell r="C82">
            <v>-65</v>
          </cell>
          <cell r="G82">
            <v>-34.552999999999997</v>
          </cell>
          <cell r="I82">
            <v>-99.552999999999997</v>
          </cell>
          <cell r="AT82">
            <v>-99.552999999999997</v>
          </cell>
          <cell r="AX82">
            <v>-99.552999999999997</v>
          </cell>
          <cell r="AY82">
            <v>0</v>
          </cell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83" t="str">
            <v xml:space="preserve"> goodwill</v>
          </cell>
          <cell r="C83">
            <v>398</v>
          </cell>
          <cell r="I83">
            <v>398</v>
          </cell>
          <cell r="AT83">
            <v>398</v>
          </cell>
          <cell r="AX83">
            <v>398</v>
          </cell>
          <cell r="AY83">
            <v>0</v>
          </cell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84" t="str">
            <v xml:space="preserve">total </v>
          </cell>
          <cell r="C84">
            <v>430.18399999999997</v>
          </cell>
          <cell r="E84">
            <v>0</v>
          </cell>
          <cell r="G84">
            <v>-34.552999999999997</v>
          </cell>
          <cell r="I84">
            <v>395.63099999999997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0</v>
          </cell>
          <cell r="W84">
            <v>0</v>
          </cell>
          <cell r="Z84">
            <v>0</v>
          </cell>
          <cell r="AB84">
            <v>0</v>
          </cell>
          <cell r="AD84">
            <v>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N84">
            <v>0</v>
          </cell>
          <cell r="AP84">
            <v>0</v>
          </cell>
          <cell r="AR84">
            <v>0</v>
          </cell>
          <cell r="AT84">
            <v>395.63099999999997</v>
          </cell>
          <cell r="AV84">
            <v>0</v>
          </cell>
          <cell r="AX84">
            <v>395.63099999999997</v>
          </cell>
          <cell r="AY84">
            <v>0</v>
          </cell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85" t="str">
            <v>ISRACABLE-shares</v>
          </cell>
          <cell r="B85">
            <v>0.41499999999999998</v>
          </cell>
          <cell r="AD85">
            <v>0</v>
          </cell>
          <cell r="AJ85">
            <v>0</v>
          </cell>
          <cell r="AP85">
            <v>0</v>
          </cell>
          <cell r="AT85">
            <v>0</v>
          </cell>
          <cell r="AX85">
            <v>0</v>
          </cell>
          <cell r="AY85">
            <v>0</v>
          </cell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86" t="str">
            <v xml:space="preserve"> long term loans</v>
          </cell>
          <cell r="AD86">
            <v>0</v>
          </cell>
          <cell r="AF86">
            <v>1.002</v>
          </cell>
          <cell r="AJ86">
            <v>1.002</v>
          </cell>
          <cell r="AN86">
            <v>-1.002</v>
          </cell>
          <cell r="AP86">
            <v>0</v>
          </cell>
          <cell r="AT86">
            <v>0</v>
          </cell>
          <cell r="AX86">
            <v>0</v>
          </cell>
          <cell r="AY86">
            <v>0</v>
          </cell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87" t="str">
            <v xml:space="preserve"> accumulated profit</v>
          </cell>
          <cell r="AD87">
            <v>0</v>
          </cell>
          <cell r="AJ87">
            <v>0</v>
          </cell>
          <cell r="AN87">
            <v>0</v>
          </cell>
          <cell r="AP87">
            <v>0</v>
          </cell>
          <cell r="AT87">
            <v>0</v>
          </cell>
          <cell r="AX87">
            <v>0</v>
          </cell>
          <cell r="AY87">
            <v>0</v>
          </cell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88" t="str">
            <v xml:space="preserve"> profit-(equity method)</v>
          </cell>
          <cell r="AD88">
            <v>0</v>
          </cell>
          <cell r="AJ88">
            <v>0</v>
          </cell>
          <cell r="AN88">
            <v>0</v>
          </cell>
          <cell r="AP88">
            <v>0</v>
          </cell>
          <cell r="AT88">
            <v>0</v>
          </cell>
          <cell r="AX88">
            <v>0</v>
          </cell>
          <cell r="AY88">
            <v>0</v>
          </cell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89" t="str">
            <v xml:space="preserve"> goodwill</v>
          </cell>
          <cell r="AD89">
            <v>0</v>
          </cell>
          <cell r="AF89">
            <v>49.908999999999999</v>
          </cell>
          <cell r="AJ89">
            <v>49.908999999999999</v>
          </cell>
          <cell r="AP89">
            <v>49.908999999999999</v>
          </cell>
          <cell r="AT89">
            <v>49.908999999999999</v>
          </cell>
          <cell r="AV89">
            <v>-49.908999999999999</v>
          </cell>
          <cell r="AX89">
            <v>0</v>
          </cell>
          <cell r="AY89">
            <v>0</v>
          </cell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90" t="str">
            <v xml:space="preserve">total </v>
          </cell>
          <cell r="C90">
            <v>0</v>
          </cell>
          <cell r="E90">
            <v>0</v>
          </cell>
          <cell r="G90">
            <v>0</v>
          </cell>
          <cell r="I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0</v>
          </cell>
          <cell r="Z90">
            <v>0</v>
          </cell>
          <cell r="AB90">
            <v>0</v>
          </cell>
          <cell r="AD90">
            <v>0</v>
          </cell>
          <cell r="AF90">
            <v>50.911000000000001</v>
          </cell>
          <cell r="AH90">
            <v>0</v>
          </cell>
          <cell r="AJ90">
            <v>50.911000000000001</v>
          </cell>
          <cell r="AN90">
            <v>-1.002</v>
          </cell>
          <cell r="AP90">
            <v>49.908999999999999</v>
          </cell>
          <cell r="AR90">
            <v>0</v>
          </cell>
          <cell r="AT90">
            <v>49.908999999999999</v>
          </cell>
          <cell r="AV90">
            <v>-49.908999999999999</v>
          </cell>
          <cell r="AX90">
            <v>0</v>
          </cell>
          <cell r="AY90">
            <v>0</v>
          </cell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91" t="str">
            <v>TOTAL INVESTMENTS</v>
          </cell>
          <cell r="C91">
            <v>73599.842999999993</v>
          </cell>
          <cell r="E91">
            <v>0</v>
          </cell>
          <cell r="G91">
            <v>5511.5614496153848</v>
          </cell>
          <cell r="I91">
            <v>79111.40444961538</v>
          </cell>
          <cell r="K91">
            <v>0</v>
          </cell>
          <cell r="M91">
            <v>0</v>
          </cell>
          <cell r="O91">
            <v>0</v>
          </cell>
          <cell r="Q91">
            <v>90867.509815384619</v>
          </cell>
          <cell r="S91">
            <v>-186.898</v>
          </cell>
          <cell r="U91">
            <v>90680.611815384618</v>
          </cell>
          <cell r="W91">
            <v>-5165.25</v>
          </cell>
          <cell r="X91">
            <v>326</v>
          </cell>
          <cell r="Z91">
            <v>0</v>
          </cell>
          <cell r="AB91">
            <v>-2629.3998153846155</v>
          </cell>
          <cell r="AD91">
            <v>83211.962</v>
          </cell>
          <cell r="AF91">
            <v>8707.65</v>
          </cell>
          <cell r="AH91">
            <v>2329.5149999999999</v>
          </cell>
          <cell r="AJ91">
            <v>11037.164999999999</v>
          </cell>
          <cell r="AL91">
            <v>0</v>
          </cell>
          <cell r="AN91">
            <v>-10899.692999999999</v>
          </cell>
          <cell r="AP91">
            <v>137.47200000000001</v>
          </cell>
          <cell r="AR91">
            <v>0</v>
          </cell>
          <cell r="AT91">
            <v>162460.8384496154</v>
          </cell>
          <cell r="AV91">
            <v>-158847.57350961538</v>
          </cell>
          <cell r="AX91">
            <v>3613.26494</v>
          </cell>
          <cell r="AY91">
            <v>2.2737367544323206E-11</v>
          </cell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93" t="str">
            <v>OTHER INVESTMENTS</v>
          </cell>
          <cell r="AT93">
            <v>0</v>
          </cell>
          <cell r="AY93">
            <v>0</v>
          </cell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94" t="str">
            <v>Preferred shares 3% AGI.Ltd</v>
          </cell>
          <cell r="C94">
            <v>12785.105</v>
          </cell>
          <cell r="I94">
            <v>12785.105</v>
          </cell>
          <cell r="U94">
            <v>0</v>
          </cell>
          <cell r="AD94">
            <v>0</v>
          </cell>
          <cell r="AJ94">
            <v>0</v>
          </cell>
          <cell r="AP94">
            <v>0</v>
          </cell>
          <cell r="AT94">
            <v>12785.105</v>
          </cell>
          <cell r="AX94">
            <v>12785.105</v>
          </cell>
          <cell r="AY94">
            <v>0</v>
          </cell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95" t="str">
            <v>Capital Notes AIG Golden I.Ltd</v>
          </cell>
          <cell r="C95">
            <v>1737.877</v>
          </cell>
          <cell r="I95">
            <v>1737.877</v>
          </cell>
          <cell r="U95">
            <v>0</v>
          </cell>
          <cell r="AD95">
            <v>0</v>
          </cell>
          <cell r="AJ95">
            <v>0</v>
          </cell>
          <cell r="AP95">
            <v>0</v>
          </cell>
          <cell r="AT95">
            <v>1737.877</v>
          </cell>
          <cell r="AX95">
            <v>1737.877</v>
          </cell>
          <cell r="AY95">
            <v>0</v>
          </cell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96" t="str">
            <v>Provision for the year-AGI</v>
          </cell>
          <cell r="I96">
            <v>0</v>
          </cell>
          <cell r="U96">
            <v>0</v>
          </cell>
          <cell r="AD96">
            <v>0</v>
          </cell>
          <cell r="AJ96">
            <v>0</v>
          </cell>
          <cell r="AP96">
            <v>0</v>
          </cell>
          <cell r="AT96">
            <v>0</v>
          </cell>
          <cell r="AX96">
            <v>0</v>
          </cell>
          <cell r="AY96">
            <v>0</v>
          </cell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97" t="str">
            <v>Accumulated Provision</v>
          </cell>
          <cell r="I97">
            <v>0</v>
          </cell>
          <cell r="U97">
            <v>0</v>
          </cell>
          <cell r="AD97">
            <v>0</v>
          </cell>
          <cell r="AJ97">
            <v>0</v>
          </cell>
          <cell r="AP97">
            <v>0</v>
          </cell>
          <cell r="AT97">
            <v>0</v>
          </cell>
          <cell r="AX97">
            <v>0</v>
          </cell>
          <cell r="AY97">
            <v>0</v>
          </cell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C98">
            <v>14522.982</v>
          </cell>
          <cell r="E98">
            <v>0</v>
          </cell>
          <cell r="G98">
            <v>0</v>
          </cell>
          <cell r="I98">
            <v>14522.982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Z98">
            <v>0</v>
          </cell>
          <cell r="AB98">
            <v>0</v>
          </cell>
          <cell r="AD98">
            <v>0</v>
          </cell>
          <cell r="AF98">
            <v>0</v>
          </cell>
          <cell r="AH98">
            <v>0</v>
          </cell>
          <cell r="AJ98">
            <v>0</v>
          </cell>
          <cell r="AL98">
            <v>0</v>
          </cell>
          <cell r="AN98">
            <v>0</v>
          </cell>
          <cell r="AP98">
            <v>0</v>
          </cell>
          <cell r="AR98">
            <v>0</v>
          </cell>
          <cell r="AT98">
            <v>14522.982</v>
          </cell>
          <cell r="AV98">
            <v>0</v>
          </cell>
          <cell r="AX98">
            <v>14522.982</v>
          </cell>
          <cell r="AY98">
            <v>0</v>
          </cell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99" t="str">
            <v>AU. GOL.MED 1</v>
          </cell>
          <cell r="B99">
            <v>0.1</v>
          </cell>
          <cell r="C99">
            <v>2.3079999999999998</v>
          </cell>
          <cell r="I99">
            <v>2.3079999999999998</v>
          </cell>
          <cell r="U99">
            <v>0</v>
          </cell>
          <cell r="AD99">
            <v>0</v>
          </cell>
          <cell r="AJ99">
            <v>0</v>
          </cell>
          <cell r="AP99">
            <v>0</v>
          </cell>
          <cell r="AT99">
            <v>2.3079999999999998</v>
          </cell>
          <cell r="AX99">
            <v>2.3079999999999998</v>
          </cell>
          <cell r="AY99">
            <v>0</v>
          </cell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100" t="str">
            <v xml:space="preserve"> Long term loans-Med1</v>
          </cell>
          <cell r="C100">
            <v>892.274</v>
          </cell>
          <cell r="I100">
            <v>892.274</v>
          </cell>
          <cell r="U100">
            <v>0</v>
          </cell>
          <cell r="AD100">
            <v>0</v>
          </cell>
          <cell r="AJ100">
            <v>0</v>
          </cell>
          <cell r="AP100">
            <v>0</v>
          </cell>
          <cell r="AT100">
            <v>892.274</v>
          </cell>
          <cell r="AX100">
            <v>892.274</v>
          </cell>
          <cell r="AY100">
            <v>0</v>
          </cell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A101" t="str">
            <v>Provision for the year-Med1</v>
          </cell>
          <cell r="I101">
            <v>0</v>
          </cell>
          <cell r="U101">
            <v>0</v>
          </cell>
          <cell r="AD101">
            <v>0</v>
          </cell>
          <cell r="AJ101">
            <v>0</v>
          </cell>
          <cell r="AP101">
            <v>0</v>
          </cell>
          <cell r="AT101">
            <v>0</v>
          </cell>
          <cell r="AX101">
            <v>0</v>
          </cell>
          <cell r="AY101">
            <v>0</v>
          </cell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102" t="str">
            <v>Accumulated Provision</v>
          </cell>
          <cell r="I102">
            <v>0</v>
          </cell>
          <cell r="U102">
            <v>0</v>
          </cell>
          <cell r="AD102">
            <v>0</v>
          </cell>
          <cell r="AJ102">
            <v>0</v>
          </cell>
          <cell r="AP102">
            <v>0</v>
          </cell>
          <cell r="AT102">
            <v>0</v>
          </cell>
          <cell r="AX102">
            <v>0</v>
          </cell>
          <cell r="AY102">
            <v>0</v>
          </cell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I103">
            <v>0</v>
          </cell>
          <cell r="M103">
            <v>0</v>
          </cell>
          <cell r="AT103">
            <v>0</v>
          </cell>
          <cell r="AX103">
            <v>0</v>
          </cell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104" t="str">
            <v>Investment in NETVISION-in trust</v>
          </cell>
          <cell r="C104">
            <v>10200</v>
          </cell>
          <cell r="I104">
            <v>10200</v>
          </cell>
          <cell r="M104">
            <v>0</v>
          </cell>
          <cell r="AT104">
            <v>10200</v>
          </cell>
          <cell r="AX104">
            <v>10200</v>
          </cell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C105">
            <v>11094.582</v>
          </cell>
          <cell r="E105">
            <v>0</v>
          </cell>
          <cell r="G105">
            <v>0</v>
          </cell>
          <cell r="I105">
            <v>11094.582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Z105">
            <v>0</v>
          </cell>
          <cell r="AB105">
            <v>0</v>
          </cell>
          <cell r="AD105">
            <v>0</v>
          </cell>
          <cell r="AF105">
            <v>0</v>
          </cell>
          <cell r="AH105">
            <v>0</v>
          </cell>
          <cell r="AJ105">
            <v>0</v>
          </cell>
          <cell r="AL105">
            <v>0</v>
          </cell>
          <cell r="AN105">
            <v>0</v>
          </cell>
          <cell r="AP105">
            <v>0</v>
          </cell>
          <cell r="AR105">
            <v>0</v>
          </cell>
          <cell r="AT105">
            <v>11094.582</v>
          </cell>
          <cell r="AV105">
            <v>0</v>
          </cell>
          <cell r="AX105">
            <v>11094.582</v>
          </cell>
          <cell r="AY105">
            <v>0</v>
          </cell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A106" t="str">
            <v>TOTAL OTHER INVESTMENTS</v>
          </cell>
          <cell r="C106">
            <v>25617.563999999998</v>
          </cell>
          <cell r="E106">
            <v>0</v>
          </cell>
          <cell r="G106">
            <v>0</v>
          </cell>
          <cell r="I106">
            <v>25617.563999999998</v>
          </cell>
          <cell r="O106">
            <v>0</v>
          </cell>
          <cell r="Q106">
            <v>0</v>
          </cell>
          <cell r="S106">
            <v>0</v>
          </cell>
          <cell r="U106">
            <v>0</v>
          </cell>
          <cell r="Z106">
            <v>0</v>
          </cell>
          <cell r="AB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P106">
            <v>0</v>
          </cell>
          <cell r="AR106">
            <v>0</v>
          </cell>
          <cell r="AT106">
            <v>25617.563999999998</v>
          </cell>
          <cell r="AV106">
            <v>0</v>
          </cell>
          <cell r="AX106">
            <v>25617.563999999998</v>
          </cell>
          <cell r="AY106">
            <v>0</v>
          </cell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108" t="str">
            <v>CURRENT ASSETS</v>
          </cell>
          <cell r="AT108">
            <v>0</v>
          </cell>
          <cell r="AY108">
            <v>0</v>
          </cell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109" t="str">
            <v>Acc.receivable</v>
          </cell>
          <cell r="M109" t="str">
            <v xml:space="preserve"> </v>
          </cell>
          <cell r="Q109">
            <v>47.584000000000003</v>
          </cell>
          <cell r="U109">
            <v>47.584000000000003</v>
          </cell>
          <cell r="Z109">
            <v>4.8289999999999997</v>
          </cell>
          <cell r="AD109">
            <v>52.413000000000004</v>
          </cell>
          <cell r="AR109">
            <v>9.1999999999999998E-2</v>
          </cell>
          <cell r="AT109">
            <v>52.505000000000003</v>
          </cell>
          <cell r="AX109">
            <v>52.505000000000003</v>
          </cell>
          <cell r="AY109">
            <v>0</v>
          </cell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110" t="str">
            <v>customers</v>
          </cell>
          <cell r="I110">
            <v>0</v>
          </cell>
          <cell r="M110" t="str">
            <v xml:space="preserve"> </v>
          </cell>
          <cell r="O110">
            <v>3649.5</v>
          </cell>
          <cell r="Q110">
            <v>707.06600000000003</v>
          </cell>
          <cell r="U110">
            <v>707.06600000000003</v>
          </cell>
          <cell r="W110">
            <v>73</v>
          </cell>
          <cell r="X110">
            <v>73</v>
          </cell>
          <cell r="Z110">
            <v>18.760999999999999</v>
          </cell>
          <cell r="AD110">
            <v>871.827</v>
          </cell>
          <cell r="AJ110">
            <v>0</v>
          </cell>
          <cell r="AL110">
            <v>337</v>
          </cell>
          <cell r="AP110">
            <v>337</v>
          </cell>
          <cell r="AT110">
            <v>4858.3270000000002</v>
          </cell>
          <cell r="AX110">
            <v>4858.3270000000002</v>
          </cell>
          <cell r="AY110">
            <v>0</v>
          </cell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111" t="str">
            <v>checks receivable</v>
          </cell>
          <cell r="I111">
            <v>0</v>
          </cell>
          <cell r="M111">
            <v>38.849639423076923</v>
          </cell>
          <cell r="O111">
            <v>197</v>
          </cell>
          <cell r="Q111">
            <v>151.65600000000001</v>
          </cell>
          <cell r="U111">
            <v>151.65600000000001</v>
          </cell>
          <cell r="W111">
            <v>90</v>
          </cell>
          <cell r="X111">
            <v>90</v>
          </cell>
          <cell r="Z111">
            <v>3.4569999999999999</v>
          </cell>
          <cell r="AD111">
            <v>335.113</v>
          </cell>
          <cell r="AJ111">
            <v>0</v>
          </cell>
          <cell r="AL111">
            <v>83</v>
          </cell>
          <cell r="AP111">
            <v>83</v>
          </cell>
          <cell r="AT111">
            <v>653.96263942307689</v>
          </cell>
          <cell r="AX111">
            <v>653.96263942307689</v>
          </cell>
          <cell r="AY111">
            <v>0</v>
          </cell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112" t="str">
            <v>prov.doubtf.debts</v>
          </cell>
          <cell r="I112">
            <v>0</v>
          </cell>
          <cell r="M112">
            <v>-101.86141826923077</v>
          </cell>
          <cell r="O112">
            <v>-9</v>
          </cell>
          <cell r="Q112">
            <v>-162.01900000000001</v>
          </cell>
          <cell r="U112">
            <v>-162.01900000000001</v>
          </cell>
          <cell r="W112">
            <v>-36</v>
          </cell>
          <cell r="X112">
            <v>-36</v>
          </cell>
          <cell r="Z112">
            <v>-5.5279999999999996</v>
          </cell>
          <cell r="AD112">
            <v>-239.547</v>
          </cell>
          <cell r="AJ112">
            <v>0</v>
          </cell>
          <cell r="AL112">
            <v>-104</v>
          </cell>
          <cell r="AP112">
            <v>-104</v>
          </cell>
          <cell r="AT112">
            <v>-454.40841826923076</v>
          </cell>
          <cell r="AX112">
            <v>-454.40841826923076</v>
          </cell>
          <cell r="AY112">
            <v>0</v>
          </cell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113" t="str">
            <v>related companies</v>
          </cell>
          <cell r="C113">
            <v>-17941.614999999998</v>
          </cell>
          <cell r="E113">
            <v>18208.349999999999</v>
          </cell>
          <cell r="I113">
            <v>266.73500000000058</v>
          </cell>
          <cell r="M113">
            <v>227.57175480769229</v>
          </cell>
          <cell r="O113">
            <v>7.5</v>
          </cell>
          <cell r="Q113">
            <v>4890.2530000000006</v>
          </cell>
          <cell r="S113">
            <v>-15.269</v>
          </cell>
          <cell r="U113">
            <v>4874.9840000000004</v>
          </cell>
          <cell r="W113">
            <v>218.5</v>
          </cell>
          <cell r="X113">
            <v>218.5</v>
          </cell>
          <cell r="AD113">
            <v>5311.9840000000004</v>
          </cell>
          <cell r="AF113">
            <v>42.854999999999997</v>
          </cell>
          <cell r="AJ113">
            <v>42.854999999999997</v>
          </cell>
          <cell r="AL113">
            <v>216</v>
          </cell>
          <cell r="AN113">
            <v>-26.103999999999999</v>
          </cell>
          <cell r="AP113">
            <v>232.75100000000003</v>
          </cell>
          <cell r="AR113">
            <v>1805</v>
          </cell>
          <cell r="AT113">
            <v>7851.541754807693</v>
          </cell>
          <cell r="AV113">
            <v>-5858.0150000000003</v>
          </cell>
          <cell r="AX113">
            <v>1993.5267548076927</v>
          </cell>
          <cell r="AY113">
            <v>0</v>
          </cell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</row>
        <row r="114">
          <cell r="A114" t="str">
            <v>INCOME TAX</v>
          </cell>
          <cell r="B114">
            <v>0.36</v>
          </cell>
          <cell r="C114">
            <v>4344.4549999999999</v>
          </cell>
          <cell r="G114">
            <v>-5030.1838852202718</v>
          </cell>
          <cell r="I114">
            <v>-685.72888522027188</v>
          </cell>
          <cell r="M114" t="str">
            <v xml:space="preserve"> </v>
          </cell>
          <cell r="O114">
            <v>397.5</v>
          </cell>
          <cell r="U114">
            <v>0</v>
          </cell>
          <cell r="W114">
            <v>353</v>
          </cell>
          <cell r="X114">
            <v>353</v>
          </cell>
          <cell r="Z114">
            <v>51.353000000000002</v>
          </cell>
          <cell r="AD114">
            <v>757.35299999999995</v>
          </cell>
          <cell r="AJ114">
            <v>0</v>
          </cell>
          <cell r="AP114">
            <v>0</v>
          </cell>
          <cell r="AT114">
            <v>469.12411477972807</v>
          </cell>
          <cell r="AV114">
            <v>-94.021692307692305</v>
          </cell>
          <cell r="AX114">
            <v>375.10242247203576</v>
          </cell>
          <cell r="AY114">
            <v>0</v>
          </cell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115" t="str">
            <v>VAT</v>
          </cell>
          <cell r="C115">
            <v>7.0000000000000001E-3</v>
          </cell>
          <cell r="I115">
            <v>7.0000000000000001E-3</v>
          </cell>
          <cell r="M115" t="str">
            <v xml:space="preserve"> </v>
          </cell>
          <cell r="O115">
            <v>17.5</v>
          </cell>
          <cell r="W115">
            <v>212.5</v>
          </cell>
          <cell r="X115">
            <v>212.5</v>
          </cell>
          <cell r="AD115">
            <v>425</v>
          </cell>
          <cell r="AT115">
            <v>442.50700000000001</v>
          </cell>
          <cell r="AX115">
            <v>442.50700000000001</v>
          </cell>
          <cell r="AY115">
            <v>0</v>
          </cell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116" t="str">
            <v>prepaid exp.</v>
          </cell>
          <cell r="I116">
            <v>0</v>
          </cell>
          <cell r="M116">
            <v>5.2531249999999998</v>
          </cell>
          <cell r="O116">
            <v>39.5</v>
          </cell>
          <cell r="Q116">
            <v>237.34700000000001</v>
          </cell>
          <cell r="U116">
            <v>237.34700000000001</v>
          </cell>
          <cell r="W116">
            <v>36.5</v>
          </cell>
          <cell r="X116">
            <v>36.5</v>
          </cell>
          <cell r="AD116">
            <v>310.34699999999998</v>
          </cell>
          <cell r="AH116">
            <v>0</v>
          </cell>
          <cell r="AJ116">
            <v>0</v>
          </cell>
          <cell r="AL116">
            <v>42</v>
          </cell>
          <cell r="AP116">
            <v>42</v>
          </cell>
          <cell r="AR116">
            <v>17.288</v>
          </cell>
          <cell r="AT116">
            <v>414.388125</v>
          </cell>
          <cell r="AX116">
            <v>414.388125</v>
          </cell>
          <cell r="AY116">
            <v>0</v>
          </cell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</row>
        <row r="117">
          <cell r="A117" t="str">
            <v>i.c.p.</v>
          </cell>
          <cell r="I117">
            <v>0</v>
          </cell>
          <cell r="M117" t="str">
            <v xml:space="preserve"> </v>
          </cell>
          <cell r="U117">
            <v>0</v>
          </cell>
          <cell r="W117">
            <v>0</v>
          </cell>
          <cell r="X117">
            <v>0</v>
          </cell>
          <cell r="AD117">
            <v>0</v>
          </cell>
          <cell r="AJ117">
            <v>0</v>
          </cell>
          <cell r="AP117">
            <v>0</v>
          </cell>
          <cell r="AT117">
            <v>0</v>
          </cell>
          <cell r="AX117">
            <v>0</v>
          </cell>
          <cell r="AY117">
            <v>0</v>
          </cell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118" t="str">
            <v>employees</v>
          </cell>
          <cell r="I118">
            <v>0</v>
          </cell>
          <cell r="M118" t="str">
            <v xml:space="preserve"> </v>
          </cell>
          <cell r="O118">
            <v>18.5</v>
          </cell>
          <cell r="U118">
            <v>0</v>
          </cell>
          <cell r="W118">
            <v>0</v>
          </cell>
          <cell r="X118">
            <v>0</v>
          </cell>
          <cell r="AD118">
            <v>0</v>
          </cell>
          <cell r="AJ118">
            <v>0</v>
          </cell>
          <cell r="AP118">
            <v>0</v>
          </cell>
          <cell r="AT118">
            <v>18.5</v>
          </cell>
          <cell r="AX118">
            <v>18.5</v>
          </cell>
          <cell r="AY118">
            <v>0</v>
          </cell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</row>
        <row r="119">
          <cell r="A119" t="str">
            <v>suppliers</v>
          </cell>
          <cell r="I119">
            <v>0</v>
          </cell>
          <cell r="M119" t="str">
            <v xml:space="preserve"> </v>
          </cell>
          <cell r="Q119">
            <v>157.68100000000001</v>
          </cell>
          <cell r="U119">
            <v>157.68100000000001</v>
          </cell>
          <cell r="W119">
            <v>33</v>
          </cell>
          <cell r="X119">
            <v>33</v>
          </cell>
          <cell r="AD119">
            <v>223.68100000000001</v>
          </cell>
          <cell r="AJ119">
            <v>0</v>
          </cell>
          <cell r="AL119">
            <v>0.32500000000000001</v>
          </cell>
          <cell r="AP119">
            <v>0.32500000000000001</v>
          </cell>
          <cell r="AR119">
            <v>1</v>
          </cell>
          <cell r="AT119">
            <v>225.006</v>
          </cell>
          <cell r="AX119">
            <v>225.006</v>
          </cell>
          <cell r="AY119">
            <v>0</v>
          </cell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120" t="str">
            <v>program material</v>
          </cell>
          <cell r="I120">
            <v>0</v>
          </cell>
          <cell r="M120" t="str">
            <v xml:space="preserve"> </v>
          </cell>
          <cell r="U120">
            <v>0</v>
          </cell>
          <cell r="W120">
            <v>0</v>
          </cell>
          <cell r="X120">
            <v>0</v>
          </cell>
          <cell r="AD120">
            <v>0</v>
          </cell>
          <cell r="AJ120">
            <v>0</v>
          </cell>
          <cell r="AN120">
            <v>0</v>
          </cell>
          <cell r="AP120">
            <v>0</v>
          </cell>
          <cell r="AT120">
            <v>0</v>
          </cell>
          <cell r="AX120">
            <v>0</v>
          </cell>
          <cell r="AY120">
            <v>0</v>
          </cell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121" t="str">
            <v>sundry</v>
          </cell>
          <cell r="I121">
            <v>0</v>
          </cell>
          <cell r="M121" t="str">
            <v xml:space="preserve"> </v>
          </cell>
          <cell r="O121">
            <v>20</v>
          </cell>
          <cell r="Q121">
            <v>235.922</v>
          </cell>
          <cell r="U121">
            <v>235.922</v>
          </cell>
          <cell r="W121">
            <v>11</v>
          </cell>
          <cell r="X121">
            <v>11</v>
          </cell>
          <cell r="AD121">
            <v>257.92200000000003</v>
          </cell>
          <cell r="AH121">
            <v>0</v>
          </cell>
          <cell r="AJ121">
            <v>0</v>
          </cell>
          <cell r="AL121">
            <v>49</v>
          </cell>
          <cell r="AP121">
            <v>49</v>
          </cell>
          <cell r="AR121">
            <v>2.504</v>
          </cell>
          <cell r="AT121">
            <v>329.42600000000004</v>
          </cell>
          <cell r="AX121">
            <v>329.42600000000004</v>
          </cell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</row>
        <row r="122">
          <cell r="A122" t="str">
            <v>total acc. rec.</v>
          </cell>
          <cell r="C122">
            <v>-13597.152999999998</v>
          </cell>
          <cell r="E122">
            <v>18208.349999999999</v>
          </cell>
          <cell r="G122">
            <v>-5030.1838852202718</v>
          </cell>
          <cell r="I122">
            <v>-418.98688522027129</v>
          </cell>
          <cell r="M122">
            <v>169.81310096153845</v>
          </cell>
          <cell r="O122">
            <v>4338</v>
          </cell>
          <cell r="Q122">
            <v>6265.49</v>
          </cell>
          <cell r="S122">
            <v>-15.269</v>
          </cell>
          <cell r="U122">
            <v>6250.2209999999995</v>
          </cell>
          <cell r="W122">
            <v>991.5</v>
          </cell>
          <cell r="X122">
            <v>1028</v>
          </cell>
          <cell r="Z122">
            <v>72.872</v>
          </cell>
          <cell r="AB122">
            <v>0</v>
          </cell>
          <cell r="AD122">
            <v>8306.0930000000008</v>
          </cell>
          <cell r="AF122">
            <v>42.854999999999997</v>
          </cell>
          <cell r="AH122">
            <v>0</v>
          </cell>
          <cell r="AJ122">
            <v>42.854999999999997</v>
          </cell>
          <cell r="AL122">
            <v>623.32500000000005</v>
          </cell>
          <cell r="AN122">
            <v>-26.103999999999999</v>
          </cell>
          <cell r="AP122">
            <v>640.07600000000002</v>
          </cell>
          <cell r="AR122">
            <v>1825.7919999999999</v>
          </cell>
          <cell r="AT122">
            <v>14860.879215741266</v>
          </cell>
          <cell r="AV122">
            <v>-5952.0366923076926</v>
          </cell>
          <cell r="AX122">
            <v>8908.8425234335737</v>
          </cell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124" t="str">
            <v>INVENTORIES</v>
          </cell>
          <cell r="I124">
            <v>0</v>
          </cell>
          <cell r="O124">
            <v>2104.5</v>
          </cell>
          <cell r="Q124">
            <v>0</v>
          </cell>
          <cell r="U124">
            <v>0</v>
          </cell>
          <cell r="AD124">
            <v>0</v>
          </cell>
          <cell r="AJ124">
            <v>0</v>
          </cell>
          <cell r="AN124">
            <v>0</v>
          </cell>
          <cell r="AP124">
            <v>0</v>
          </cell>
          <cell r="AT124">
            <v>2104.5</v>
          </cell>
          <cell r="AX124">
            <v>2104.5</v>
          </cell>
          <cell r="AY124">
            <v>0</v>
          </cell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126" t="str">
            <v>BANKS</v>
          </cell>
          <cell r="AT126">
            <v>0</v>
          </cell>
          <cell r="AY126">
            <v>0</v>
          </cell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127" t="str">
            <v xml:space="preserve">Shekel  accounts                                                   </v>
          </cell>
          <cell r="C127">
            <v>0.871</v>
          </cell>
          <cell r="I127">
            <v>0.871</v>
          </cell>
          <cell r="O127">
            <v>40.5</v>
          </cell>
          <cell r="Q127">
            <v>81.971000000000004</v>
          </cell>
          <cell r="S127" t="str">
            <v xml:space="preserve"> </v>
          </cell>
          <cell r="U127">
            <v>81.971000000000004</v>
          </cell>
          <cell r="W127">
            <v>99.5</v>
          </cell>
          <cell r="X127">
            <v>99.5</v>
          </cell>
          <cell r="Z127">
            <v>12.333</v>
          </cell>
          <cell r="AD127">
            <v>293.30400000000003</v>
          </cell>
          <cell r="AF127">
            <v>16.248000000000001</v>
          </cell>
          <cell r="AJ127">
            <v>16.248000000000001</v>
          </cell>
          <cell r="AL127">
            <v>13</v>
          </cell>
          <cell r="AP127">
            <v>29.248000000000001</v>
          </cell>
          <cell r="AR127">
            <v>8.7769999999999992</v>
          </cell>
          <cell r="AT127">
            <v>372.7</v>
          </cell>
          <cell r="AX127">
            <v>372.7</v>
          </cell>
          <cell r="AY127">
            <v>0</v>
          </cell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  <cell r="HJ127" t="str">
            <v>{EDIT}{HOME}{R 1} ~</v>
          </cell>
        </row>
        <row r="128">
          <cell r="A128" t="str">
            <v>Shekel deposits</v>
          </cell>
          <cell r="I128">
            <v>0</v>
          </cell>
          <cell r="Q128">
            <v>89.278999999999996</v>
          </cell>
          <cell r="U128">
            <v>89.278999999999996</v>
          </cell>
          <cell r="Z128">
            <v>593.78200000000004</v>
          </cell>
          <cell r="AD128">
            <v>683.06100000000004</v>
          </cell>
          <cell r="AJ128">
            <v>0</v>
          </cell>
          <cell r="AL128">
            <v>1841</v>
          </cell>
          <cell r="AP128">
            <v>1841</v>
          </cell>
          <cell r="AR128">
            <v>636.10199999999998</v>
          </cell>
          <cell r="AT128">
            <v>3160.163</v>
          </cell>
          <cell r="AX128">
            <v>3160.163</v>
          </cell>
          <cell r="AY128">
            <v>0</v>
          </cell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129" t="str">
            <v>Cash in banks</v>
          </cell>
          <cell r="C129">
            <v>0.871</v>
          </cell>
          <cell r="E129">
            <v>0</v>
          </cell>
          <cell r="G129">
            <v>0</v>
          </cell>
          <cell r="I129">
            <v>0.871</v>
          </cell>
          <cell r="O129">
            <v>40.5</v>
          </cell>
          <cell r="Q129">
            <v>171.25</v>
          </cell>
          <cell r="S129">
            <v>0</v>
          </cell>
          <cell r="U129">
            <v>171.25</v>
          </cell>
          <cell r="W129">
            <v>99.5</v>
          </cell>
          <cell r="X129">
            <v>99.5</v>
          </cell>
          <cell r="Z129">
            <v>606.11500000000001</v>
          </cell>
          <cell r="AB129">
            <v>0</v>
          </cell>
          <cell r="AD129">
            <v>976.36500000000001</v>
          </cell>
          <cell r="AF129">
            <v>16.248000000000001</v>
          </cell>
          <cell r="AH129">
            <v>0</v>
          </cell>
          <cell r="AJ129">
            <v>16.248000000000001</v>
          </cell>
          <cell r="AL129">
            <v>1854</v>
          </cell>
          <cell r="AN129">
            <v>0</v>
          </cell>
          <cell r="AP129">
            <v>1870.248</v>
          </cell>
          <cell r="AR129">
            <v>644.87900000000002</v>
          </cell>
          <cell r="AT129">
            <v>3532.8629999999998</v>
          </cell>
          <cell r="AV129">
            <v>0</v>
          </cell>
          <cell r="AX129">
            <v>3532.8629999999998</v>
          </cell>
          <cell r="AY129">
            <v>0</v>
          </cell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131" t="str">
            <v>Total curr.ass.</v>
          </cell>
          <cell r="C131">
            <v>-13596.281999999999</v>
          </cell>
          <cell r="E131">
            <v>18208.349999999999</v>
          </cell>
          <cell r="G131">
            <v>-5030.1838852202718</v>
          </cell>
          <cell r="I131">
            <v>-418.11588522027131</v>
          </cell>
          <cell r="M131">
            <v>169.81310096153845</v>
          </cell>
          <cell r="O131">
            <v>6483</v>
          </cell>
          <cell r="Q131">
            <v>6436.74</v>
          </cell>
          <cell r="S131">
            <v>-15.269</v>
          </cell>
          <cell r="U131">
            <v>6421.4709999999995</v>
          </cell>
          <cell r="W131">
            <v>1091</v>
          </cell>
          <cell r="X131">
            <v>1127.5</v>
          </cell>
          <cell r="Z131">
            <v>678.98699999999997</v>
          </cell>
          <cell r="AB131">
            <v>0</v>
          </cell>
          <cell r="AD131">
            <v>9282.4580000000005</v>
          </cell>
          <cell r="AF131">
            <v>59.103000000000009</v>
          </cell>
          <cell r="AH131">
            <v>0</v>
          </cell>
          <cell r="AJ131">
            <v>59.103000000000009</v>
          </cell>
          <cell r="AL131">
            <v>2477.3249999999998</v>
          </cell>
          <cell r="AN131">
            <v>-26.103999999999999</v>
          </cell>
          <cell r="AP131">
            <v>2510.3240000000001</v>
          </cell>
          <cell r="AR131">
            <v>2470.6709999999998</v>
          </cell>
          <cell r="AT131">
            <v>20498.242215741266</v>
          </cell>
          <cell r="AV131">
            <v>-5952.0366923076926</v>
          </cell>
          <cell r="AX131">
            <v>14546.205523433573</v>
          </cell>
          <cell r="AY131">
            <v>0</v>
          </cell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133" t="str">
            <v>DEFERRED EXP.</v>
          </cell>
          <cell r="AT133">
            <v>0</v>
          </cell>
          <cell r="AX133">
            <v>0</v>
          </cell>
          <cell r="AY133">
            <v>0</v>
          </cell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</row>
        <row r="134">
          <cell r="A134" t="str">
            <v>franchises</v>
          </cell>
          <cell r="C134">
            <v>36.124000000000002</v>
          </cell>
          <cell r="I134">
            <v>36.124000000000002</v>
          </cell>
          <cell r="Q134">
            <v>245.75</v>
          </cell>
          <cell r="U134">
            <v>245.75</v>
          </cell>
          <cell r="Z134">
            <v>320.80099999999999</v>
          </cell>
          <cell r="AD134">
            <v>566.55099999999993</v>
          </cell>
          <cell r="AJ134">
            <v>0</v>
          </cell>
          <cell r="AL134">
            <v>33</v>
          </cell>
          <cell r="AP134">
            <v>33</v>
          </cell>
          <cell r="AT134">
            <v>635.67499999999995</v>
          </cell>
          <cell r="AX134">
            <v>635.67499999999995</v>
          </cell>
          <cell r="AY134">
            <v>0</v>
          </cell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135" t="str">
            <v>Goodwill-(GC. &amp; G.Lines)</v>
          </cell>
          <cell r="C135">
            <v>290.52199999999999</v>
          </cell>
          <cell r="I135">
            <v>290.52199999999999</v>
          </cell>
          <cell r="U135">
            <v>0</v>
          </cell>
          <cell r="AD135">
            <v>0</v>
          </cell>
          <cell r="AJ135">
            <v>0</v>
          </cell>
          <cell r="AP135">
            <v>0</v>
          </cell>
          <cell r="AT135">
            <v>290.52199999999999</v>
          </cell>
          <cell r="AV135">
            <v>82510.197</v>
          </cell>
          <cell r="AX135">
            <v>82800.718999999997</v>
          </cell>
          <cell r="AY135">
            <v>0</v>
          </cell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136" t="str">
            <v>leashold impr.</v>
          </cell>
          <cell r="I136" t="str">
            <v xml:space="preserve"> </v>
          </cell>
          <cell r="O136">
            <v>154.5</v>
          </cell>
          <cell r="Q136">
            <v>3124.7869999999998</v>
          </cell>
          <cell r="U136">
            <v>3124.7869999999998</v>
          </cell>
          <cell r="W136">
            <v>91.5</v>
          </cell>
          <cell r="X136">
            <v>91.5</v>
          </cell>
          <cell r="AD136">
            <v>3307.7869999999998</v>
          </cell>
          <cell r="AJ136">
            <v>0</v>
          </cell>
          <cell r="AL136">
            <v>70</v>
          </cell>
          <cell r="AP136">
            <v>70</v>
          </cell>
          <cell r="AT136">
            <v>3532.2869999999998</v>
          </cell>
          <cell r="AX136">
            <v>3532.2869999999998</v>
          </cell>
          <cell r="AY136">
            <v>0</v>
          </cell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137" t="str">
            <v>fraction:l.o.+s.p.</v>
          </cell>
          <cell r="I137">
            <v>0</v>
          </cell>
          <cell r="Q137">
            <v>588</v>
          </cell>
          <cell r="U137">
            <v>588</v>
          </cell>
          <cell r="AD137">
            <v>588</v>
          </cell>
          <cell r="AJ137">
            <v>0</v>
          </cell>
          <cell r="AP137">
            <v>0</v>
          </cell>
          <cell r="AT137">
            <v>588</v>
          </cell>
          <cell r="AX137">
            <v>588</v>
          </cell>
          <cell r="AY137">
            <v>0</v>
          </cell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138" t="str">
            <v>Bezek</v>
          </cell>
          <cell r="I138">
            <v>0</v>
          </cell>
          <cell r="Q138">
            <v>3624.7669999999998</v>
          </cell>
          <cell r="U138">
            <v>3624.7669999999998</v>
          </cell>
          <cell r="AD138">
            <v>3624.7669999999998</v>
          </cell>
          <cell r="AJ138">
            <v>0</v>
          </cell>
          <cell r="AP138">
            <v>0</v>
          </cell>
          <cell r="AT138">
            <v>3624.7669999999998</v>
          </cell>
          <cell r="AX138">
            <v>3624.7669999999998</v>
          </cell>
          <cell r="AY138">
            <v>0</v>
          </cell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139" t="str">
            <v>software/other</v>
          </cell>
          <cell r="I139">
            <v>0</v>
          </cell>
          <cell r="Q139">
            <v>2032.921</v>
          </cell>
          <cell r="U139">
            <v>2032.921</v>
          </cell>
          <cell r="W139">
            <v>623</v>
          </cell>
          <cell r="X139">
            <v>623</v>
          </cell>
          <cell r="AD139">
            <v>3278.9210000000003</v>
          </cell>
          <cell r="AJ139">
            <v>0</v>
          </cell>
          <cell r="AL139">
            <v>181</v>
          </cell>
          <cell r="AN139">
            <v>0</v>
          </cell>
          <cell r="AP139">
            <v>181</v>
          </cell>
          <cell r="AR139">
            <v>0</v>
          </cell>
          <cell r="AT139">
            <v>3459.9210000000003</v>
          </cell>
          <cell r="AX139">
            <v>3459.9210000000003</v>
          </cell>
          <cell r="AY139">
            <v>0</v>
          </cell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140" t="str">
            <v>total cost</v>
          </cell>
          <cell r="C140">
            <v>326.64600000000002</v>
          </cell>
          <cell r="E140">
            <v>0</v>
          </cell>
          <cell r="G140">
            <v>0</v>
          </cell>
          <cell r="I140">
            <v>326.64600000000002</v>
          </cell>
          <cell r="O140">
            <v>154.5</v>
          </cell>
          <cell r="Q140">
            <v>9616.2250000000004</v>
          </cell>
          <cell r="S140">
            <v>0</v>
          </cell>
          <cell r="U140">
            <v>9616.2250000000004</v>
          </cell>
          <cell r="W140">
            <v>714.5</v>
          </cell>
          <cell r="X140">
            <v>714.5</v>
          </cell>
          <cell r="Z140">
            <v>320.80099999999999</v>
          </cell>
          <cell r="AB140">
            <v>0</v>
          </cell>
          <cell r="AD140">
            <v>11366.026</v>
          </cell>
          <cell r="AF140">
            <v>0</v>
          </cell>
          <cell r="AH140">
            <v>0</v>
          </cell>
          <cell r="AJ140">
            <v>0</v>
          </cell>
          <cell r="AL140">
            <v>284</v>
          </cell>
          <cell r="AN140">
            <v>0</v>
          </cell>
          <cell r="AP140">
            <v>284</v>
          </cell>
          <cell r="AR140">
            <v>0</v>
          </cell>
          <cell r="AT140">
            <v>12131.172</v>
          </cell>
          <cell r="AV140">
            <v>82510.197</v>
          </cell>
          <cell r="AX140">
            <v>94641.369000000006</v>
          </cell>
          <cell r="AY140">
            <v>0</v>
          </cell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142" t="str">
            <v>amort.O.B.</v>
          </cell>
          <cell r="I142">
            <v>0</v>
          </cell>
          <cell r="Q142" t="str">
            <v xml:space="preserve"> </v>
          </cell>
          <cell r="U142">
            <v>0</v>
          </cell>
          <cell r="AD142">
            <v>0</v>
          </cell>
          <cell r="AJ142">
            <v>0</v>
          </cell>
          <cell r="AP142">
            <v>0</v>
          </cell>
          <cell r="AT142">
            <v>0</v>
          </cell>
          <cell r="AX142">
            <v>0</v>
          </cell>
          <cell r="AY142">
            <v>0</v>
          </cell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143" t="str">
            <v>amortiz.(GOODWIL)</v>
          </cell>
          <cell r="C143">
            <v>-261.46820000000002</v>
          </cell>
          <cell r="G143">
            <v>0</v>
          </cell>
          <cell r="I143">
            <v>-261.46820000000002</v>
          </cell>
          <cell r="AD143">
            <v>0</v>
          </cell>
          <cell r="AP143">
            <v>0</v>
          </cell>
          <cell r="AT143">
            <v>-261.46820000000002</v>
          </cell>
          <cell r="AX143">
            <v>-261.46820000000002</v>
          </cell>
          <cell r="AY143">
            <v>0</v>
          </cell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144" t="str">
            <v>amortiz.</v>
          </cell>
          <cell r="C144">
            <v>-28.111999999999995</v>
          </cell>
          <cell r="E144">
            <v>0</v>
          </cell>
          <cell r="G144">
            <v>0</v>
          </cell>
          <cell r="I144">
            <v>-28.111999999999995</v>
          </cell>
          <cell r="Q144">
            <v>-3767.7370000000001</v>
          </cell>
          <cell r="U144">
            <v>-3767.7370000000001</v>
          </cell>
          <cell r="W144">
            <v>-554</v>
          </cell>
          <cell r="X144">
            <v>-554</v>
          </cell>
          <cell r="Z144">
            <v>-139</v>
          </cell>
          <cell r="AD144">
            <v>-5014.7370000000001</v>
          </cell>
          <cell r="AH144">
            <v>0</v>
          </cell>
          <cell r="AJ144">
            <v>0</v>
          </cell>
          <cell r="AL144">
            <v>-159</v>
          </cell>
          <cell r="AN144">
            <v>0</v>
          </cell>
          <cell r="AP144">
            <v>-159</v>
          </cell>
          <cell r="AR144">
            <v>0</v>
          </cell>
          <cell r="AT144">
            <v>-5201.8490000000002</v>
          </cell>
          <cell r="AV144">
            <v>0</v>
          </cell>
          <cell r="AX144">
            <v>-5201.8490000000002</v>
          </cell>
          <cell r="AY144">
            <v>0</v>
          </cell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</row>
        <row r="145">
          <cell r="A145" t="str">
            <v>total</v>
          </cell>
          <cell r="C145">
            <v>37.065799999999996</v>
          </cell>
          <cell r="E145">
            <v>0</v>
          </cell>
          <cell r="G145">
            <v>0</v>
          </cell>
          <cell r="I145">
            <v>37.065799999999996</v>
          </cell>
          <cell r="O145">
            <v>154.5</v>
          </cell>
          <cell r="Q145">
            <v>5848.4880000000003</v>
          </cell>
          <cell r="S145">
            <v>0</v>
          </cell>
          <cell r="U145">
            <v>5848.4880000000003</v>
          </cell>
          <cell r="W145">
            <v>160.5</v>
          </cell>
          <cell r="X145">
            <v>160.5</v>
          </cell>
          <cell r="Z145">
            <v>181.80099999999999</v>
          </cell>
          <cell r="AB145">
            <v>0</v>
          </cell>
          <cell r="AD145">
            <v>6351.2889999999998</v>
          </cell>
          <cell r="AF145">
            <v>0</v>
          </cell>
          <cell r="AH145">
            <v>0</v>
          </cell>
          <cell r="AJ145">
            <v>0</v>
          </cell>
          <cell r="AL145">
            <v>125</v>
          </cell>
          <cell r="AN145">
            <v>0</v>
          </cell>
          <cell r="AP145">
            <v>125</v>
          </cell>
          <cell r="AR145">
            <v>0</v>
          </cell>
          <cell r="AT145">
            <v>6667.854800000001</v>
          </cell>
          <cell r="AV145">
            <v>82510.197</v>
          </cell>
          <cell r="AX145">
            <v>89178.051800000001</v>
          </cell>
          <cell r="AY145">
            <v>0</v>
          </cell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  <cell r="HJ154" t="str">
            <v>/wcs1~{r 1}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  <cell r="HJ155" t="str">
            <v>{edit}{home}+ez22/~{d}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>
            <v>1998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3.1 Comp Allocation-FY 99"/>
      <sheetName val="T3_1_Comp_Allocation-FY_994"/>
      <sheetName val="T3_1_Comp_Allocation-FY_99"/>
      <sheetName val="T3_1_Comp_Allocation-FY_991"/>
      <sheetName val="T3_1_Comp_Allocation-FY_992"/>
      <sheetName val="T3_1_Comp_Allocation-FY_993"/>
      <sheetName val="T3_1_Comp_Allocation-FY_996"/>
      <sheetName val="T3_1_Comp_Allocation-FY_995"/>
      <sheetName val="T3_1_Comp_Allocation-FY_997"/>
      <sheetName val="T3_1_Comp_Allocation-FY_9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שטראוס החזקות"/>
      <sheetName val="אחזקת רכב"/>
      <sheetName val="מערכת שכר"/>
      <sheetName val="גיליון2"/>
      <sheetName val="גיליון3"/>
      <sheetName val="????? ???"/>
      <sheetName val="Lookups"/>
      <sheetName val="Sheet2"/>
      <sheetName val="Sheet1"/>
      <sheetName val="Rates"/>
      <sheetName val="חשיפות מוזרמות -30.05.18-SAP"/>
    </sheetNames>
    <sheetDataSet>
      <sheetData sheetId="0" refreshError="1">
        <row r="1">
          <cell r="A1" t="str">
            <v>אחזקת רכב</v>
          </cell>
        </row>
        <row r="330">
          <cell r="F330" t="str">
            <v>רמדור</v>
          </cell>
          <cell r="H330" t="str">
            <v>מחקר</v>
          </cell>
        </row>
        <row r="331">
          <cell r="F331" t="str">
            <v>-</v>
          </cell>
          <cell r="H331" t="str">
            <v>י.ס.</v>
          </cell>
        </row>
        <row r="333">
          <cell r="F333">
            <v>0</v>
          </cell>
          <cell r="H333">
            <v>3.536</v>
          </cell>
        </row>
        <row r="335">
          <cell r="F335">
            <v>0</v>
          </cell>
          <cell r="H335">
            <v>0</v>
          </cell>
        </row>
        <row r="336">
          <cell r="F336">
            <v>0</v>
          </cell>
          <cell r="H336">
            <v>0</v>
          </cell>
        </row>
        <row r="338">
          <cell r="F338">
            <v>0</v>
          </cell>
          <cell r="H338">
            <v>0</v>
          </cell>
        </row>
        <row r="339">
          <cell r="F339">
            <v>0</v>
          </cell>
          <cell r="H339">
            <v>0</v>
          </cell>
        </row>
        <row r="341">
          <cell r="F341">
            <v>0</v>
          </cell>
          <cell r="H341">
            <v>0</v>
          </cell>
        </row>
        <row r="347">
          <cell r="F347" t="str">
            <v>סך הכל</v>
          </cell>
          <cell r="G347" t="str">
            <v>רווח הון</v>
          </cell>
          <cell r="H347" t="str">
            <v>רווחי אקויטי</v>
          </cell>
        </row>
        <row r="349">
          <cell r="F349">
            <v>0</v>
          </cell>
          <cell r="H349">
            <v>0</v>
          </cell>
        </row>
        <row r="350">
          <cell r="F350">
            <v>0</v>
          </cell>
          <cell r="G350">
            <v>0</v>
          </cell>
          <cell r="H350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</row>
        <row r="353">
          <cell r="F353">
            <v>0</v>
          </cell>
          <cell r="G353">
            <v>0</v>
          </cell>
          <cell r="H353">
            <v>0</v>
          </cell>
        </row>
        <row r="355">
          <cell r="F355">
            <v>0</v>
          </cell>
          <cell r="G355">
            <v>0</v>
          </cell>
          <cell r="H355">
            <v>0</v>
          </cell>
        </row>
        <row r="357">
          <cell r="G357">
            <v>0</v>
          </cell>
        </row>
        <row r="364">
          <cell r="H364" t="str">
            <v>סך הכל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1">
          <cell r="F371">
            <v>0</v>
          </cell>
          <cell r="G371">
            <v>0</v>
          </cell>
          <cell r="H371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8">
          <cell r="F378">
            <v>0</v>
          </cell>
          <cell r="G378">
            <v>0</v>
          </cell>
          <cell r="H378">
            <v>0</v>
          </cell>
        </row>
        <row r="381">
          <cell r="F381">
            <v>0</v>
          </cell>
          <cell r="G381">
            <v>0</v>
          </cell>
          <cell r="H381">
            <v>0</v>
          </cell>
        </row>
        <row r="386">
          <cell r="G386" t="str">
            <v>הפרש מקורי</v>
          </cell>
        </row>
        <row r="387">
          <cell r="F387" t="str">
            <v>משרדים</v>
          </cell>
          <cell r="G387" t="str">
            <v>בגין משרדים</v>
          </cell>
          <cell r="H387" t="str">
            <v>סך הכל</v>
          </cell>
        </row>
        <row r="390">
          <cell r="H390">
            <v>0</v>
          </cell>
        </row>
        <row r="391">
          <cell r="F391">
            <v>0</v>
          </cell>
          <cell r="G391">
            <v>0</v>
          </cell>
          <cell r="H391">
            <v>0</v>
          </cell>
        </row>
        <row r="392">
          <cell r="F392">
            <v>0</v>
          </cell>
          <cell r="G392">
            <v>0</v>
          </cell>
          <cell r="H392">
            <v>0</v>
          </cell>
        </row>
        <row r="393">
          <cell r="F393">
            <v>0</v>
          </cell>
          <cell r="G393">
            <v>0</v>
          </cell>
          <cell r="H393">
            <v>0</v>
          </cell>
        </row>
        <row r="395">
          <cell r="F395">
            <v>0</v>
          </cell>
          <cell r="G395">
            <v>0</v>
          </cell>
          <cell r="H395">
            <v>0</v>
          </cell>
        </row>
        <row r="398">
          <cell r="F398">
            <v>0</v>
          </cell>
          <cell r="G398">
            <v>0</v>
          </cell>
          <cell r="H398">
            <v>0</v>
          </cell>
        </row>
        <row r="399">
          <cell r="F399">
            <v>0</v>
          </cell>
          <cell r="G399">
            <v>0</v>
          </cell>
          <cell r="H399">
            <v>0</v>
          </cell>
        </row>
        <row r="400">
          <cell r="F400">
            <v>0</v>
          </cell>
          <cell r="G400">
            <v>0</v>
          </cell>
          <cell r="H400">
            <v>0</v>
          </cell>
        </row>
        <row r="401">
          <cell r="F401">
            <v>0</v>
          </cell>
          <cell r="G401">
            <v>0</v>
          </cell>
          <cell r="H401">
            <v>0</v>
          </cell>
        </row>
        <row r="403">
          <cell r="F403">
            <v>0</v>
          </cell>
          <cell r="G403">
            <v>0</v>
          </cell>
          <cell r="H403">
            <v>0</v>
          </cell>
        </row>
        <row r="406">
          <cell r="F406">
            <v>0</v>
          </cell>
          <cell r="G406">
            <v>0</v>
          </cell>
          <cell r="H406">
            <v>0</v>
          </cell>
        </row>
        <row r="412">
          <cell r="F412" t="str">
            <v xml:space="preserve">       סה"כ</v>
          </cell>
          <cell r="G412" t="str">
            <v>פעולות יומן לאיחוד</v>
          </cell>
        </row>
        <row r="413">
          <cell r="F413">
            <v>35795</v>
          </cell>
          <cell r="G413" t="str">
            <v>חובה</v>
          </cell>
          <cell r="H413" t="str">
            <v>זכות</v>
          </cell>
        </row>
        <row r="414">
          <cell r="F414" t="str">
            <v>*</v>
          </cell>
          <cell r="G414" t="str">
            <v>*</v>
          </cell>
          <cell r="H414" t="str">
            <v>*</v>
          </cell>
        </row>
        <row r="415">
          <cell r="F415">
            <v>0</v>
          </cell>
        </row>
        <row r="416">
          <cell r="F416">
            <v>0</v>
          </cell>
        </row>
        <row r="417">
          <cell r="F417">
            <v>0</v>
          </cell>
        </row>
        <row r="418">
          <cell r="F418">
            <v>0</v>
          </cell>
        </row>
        <row r="419">
          <cell r="F419">
            <v>0</v>
          </cell>
        </row>
        <row r="420">
          <cell r="F420">
            <v>0</v>
          </cell>
          <cell r="H420">
            <v>0</v>
          </cell>
        </row>
        <row r="421">
          <cell r="F421">
            <v>0</v>
          </cell>
        </row>
        <row r="423">
          <cell r="F423">
            <v>0</v>
          </cell>
          <cell r="G423">
            <v>0</v>
          </cell>
          <cell r="H423">
            <v>0</v>
          </cell>
        </row>
        <row r="425">
          <cell r="F425" t="str">
            <v xml:space="preserve">       סה"כ</v>
          </cell>
          <cell r="G425" t="str">
            <v>פעולות יומן לאיחוד</v>
          </cell>
        </row>
        <row r="426">
          <cell r="F426">
            <v>35795</v>
          </cell>
          <cell r="G426" t="str">
            <v>חובה</v>
          </cell>
          <cell r="H426" t="str">
            <v>זכות</v>
          </cell>
        </row>
        <row r="427">
          <cell r="F427" t="str">
            <v>*</v>
          </cell>
          <cell r="G427" t="str">
            <v>*</v>
          </cell>
          <cell r="H427" t="str">
            <v>*</v>
          </cell>
        </row>
        <row r="428">
          <cell r="F428">
            <v>0</v>
          </cell>
        </row>
        <row r="429">
          <cell r="F429">
            <v>0</v>
          </cell>
        </row>
        <row r="430">
          <cell r="F430">
            <v>0</v>
          </cell>
        </row>
        <row r="431">
          <cell r="F431">
            <v>0</v>
          </cell>
        </row>
        <row r="432">
          <cell r="F432">
            <v>0</v>
          </cell>
        </row>
        <row r="435">
          <cell r="F435">
            <v>0</v>
          </cell>
        </row>
        <row r="436">
          <cell r="F436">
            <v>0</v>
          </cell>
        </row>
        <row r="437">
          <cell r="F437">
            <v>0</v>
          </cell>
        </row>
        <row r="439">
          <cell r="F439">
            <v>0</v>
          </cell>
          <cell r="H439">
            <v>0</v>
          </cell>
        </row>
        <row r="443">
          <cell r="F443">
            <v>0</v>
          </cell>
        </row>
        <row r="448">
          <cell r="F448">
            <v>0</v>
          </cell>
        </row>
        <row r="450">
          <cell r="F450">
            <v>0</v>
          </cell>
        </row>
        <row r="451">
          <cell r="F451">
            <v>0</v>
          </cell>
        </row>
        <row r="452">
          <cell r="F452">
            <v>0</v>
          </cell>
        </row>
        <row r="453">
          <cell r="F453">
            <v>0</v>
          </cell>
        </row>
        <row r="455">
          <cell r="F455">
            <v>0</v>
          </cell>
          <cell r="G455">
            <v>0</v>
          </cell>
          <cell r="H455">
            <v>0</v>
          </cell>
        </row>
        <row r="457">
          <cell r="F457">
            <v>0</v>
          </cell>
          <cell r="G457">
            <v>0</v>
          </cell>
          <cell r="H457">
            <v>0</v>
          </cell>
        </row>
        <row r="460">
          <cell r="F460" t="str">
            <v xml:space="preserve">       סה"כ</v>
          </cell>
          <cell r="G460" t="str">
            <v>פעולות יומן לאיחוד</v>
          </cell>
        </row>
        <row r="461">
          <cell r="F461">
            <v>35795</v>
          </cell>
          <cell r="G461" t="str">
            <v>חובה</v>
          </cell>
          <cell r="H461" t="str">
            <v>זכות</v>
          </cell>
        </row>
        <row r="462">
          <cell r="F462" t="str">
            <v>*</v>
          </cell>
          <cell r="G462" t="str">
            <v>*</v>
          </cell>
          <cell r="H462" t="str">
            <v>*</v>
          </cell>
        </row>
        <row r="463">
          <cell r="F463">
            <v>0</v>
          </cell>
        </row>
        <row r="464">
          <cell r="F464">
            <v>0</v>
          </cell>
        </row>
        <row r="466">
          <cell r="F466">
            <v>0</v>
          </cell>
          <cell r="G466">
            <v>0</v>
          </cell>
          <cell r="H466">
            <v>0</v>
          </cell>
        </row>
        <row r="467">
          <cell r="F467">
            <v>0</v>
          </cell>
          <cell r="G467">
            <v>0</v>
          </cell>
          <cell r="H467">
            <v>0</v>
          </cell>
        </row>
        <row r="470">
          <cell r="F470" t="str">
            <v xml:space="preserve">       סה"כ</v>
          </cell>
          <cell r="G470" t="str">
            <v>פעולות יומן לאיחוד</v>
          </cell>
        </row>
        <row r="471">
          <cell r="F471">
            <v>35795</v>
          </cell>
          <cell r="G471" t="str">
            <v>חובה</v>
          </cell>
          <cell r="H471" t="str">
            <v>זכות</v>
          </cell>
        </row>
        <row r="472">
          <cell r="F472" t="str">
            <v>*</v>
          </cell>
          <cell r="G472" t="str">
            <v>*</v>
          </cell>
          <cell r="H472" t="str">
            <v>*</v>
          </cell>
        </row>
        <row r="473">
          <cell r="F473">
            <v>0</v>
          </cell>
        </row>
        <row r="474">
          <cell r="F474">
            <v>0</v>
          </cell>
        </row>
        <row r="476">
          <cell r="F476">
            <v>0</v>
          </cell>
          <cell r="G476">
            <v>0</v>
          </cell>
          <cell r="H476">
            <v>0</v>
          </cell>
        </row>
        <row r="479">
          <cell r="F479" t="str">
            <v xml:space="preserve">       סה"כ</v>
          </cell>
          <cell r="G479" t="str">
            <v>פעולות יומן לאיחוד</v>
          </cell>
        </row>
        <row r="480">
          <cell r="F480">
            <v>35795</v>
          </cell>
          <cell r="G480" t="str">
            <v>חובה</v>
          </cell>
          <cell r="H480" t="str">
            <v>זכות</v>
          </cell>
        </row>
        <row r="481">
          <cell r="F481" t="str">
            <v>*</v>
          </cell>
          <cell r="G481" t="str">
            <v>*</v>
          </cell>
          <cell r="H481" t="str">
            <v>*</v>
          </cell>
        </row>
        <row r="482">
          <cell r="F482">
            <v>0</v>
          </cell>
        </row>
        <row r="483">
          <cell r="F483">
            <v>0</v>
          </cell>
        </row>
        <row r="484">
          <cell r="F484">
            <v>0</v>
          </cell>
        </row>
        <row r="485">
          <cell r="F485">
            <v>0</v>
          </cell>
        </row>
        <row r="486">
          <cell r="F486">
            <v>0</v>
          </cell>
        </row>
        <row r="487">
          <cell r="F487">
            <v>0</v>
          </cell>
          <cell r="H487">
            <v>0</v>
          </cell>
        </row>
        <row r="488">
          <cell r="F488">
            <v>0</v>
          </cell>
        </row>
        <row r="489">
          <cell r="F489">
            <v>0</v>
          </cell>
        </row>
        <row r="490">
          <cell r="F490">
            <v>0</v>
          </cell>
        </row>
        <row r="491">
          <cell r="F491">
            <v>0</v>
          </cell>
          <cell r="G491">
            <v>0</v>
          </cell>
          <cell r="H491">
            <v>0</v>
          </cell>
        </row>
        <row r="492">
          <cell r="F492">
            <v>0</v>
          </cell>
        </row>
        <row r="494">
          <cell r="F494">
            <v>0</v>
          </cell>
          <cell r="G494">
            <v>0</v>
          </cell>
          <cell r="H494">
            <v>0</v>
          </cell>
        </row>
        <row r="497">
          <cell r="F497" t="str">
            <v xml:space="preserve">       סה"כ</v>
          </cell>
          <cell r="G497" t="str">
            <v>פעולות יומן לאיחוד</v>
          </cell>
        </row>
        <row r="498">
          <cell r="F498">
            <v>35795</v>
          </cell>
          <cell r="G498" t="str">
            <v>חובה</v>
          </cell>
          <cell r="H498" t="str">
            <v>זכות</v>
          </cell>
        </row>
        <row r="499">
          <cell r="F499" t="str">
            <v>*</v>
          </cell>
          <cell r="G499" t="str">
            <v>*</v>
          </cell>
          <cell r="H499" t="str">
            <v>*</v>
          </cell>
        </row>
        <row r="500">
          <cell r="F500">
            <v>0</v>
          </cell>
        </row>
        <row r="501">
          <cell r="F501">
            <v>0</v>
          </cell>
        </row>
        <row r="502">
          <cell r="F502">
            <v>0</v>
          </cell>
        </row>
        <row r="504">
          <cell r="F504">
            <v>0</v>
          </cell>
          <cell r="G504">
            <v>0</v>
          </cell>
          <cell r="H504">
            <v>0</v>
          </cell>
        </row>
        <row r="507">
          <cell r="F507" t="str">
            <v xml:space="preserve">       סה"כ</v>
          </cell>
          <cell r="G507" t="str">
            <v>פעולות יומן לאיחוד</v>
          </cell>
        </row>
        <row r="508">
          <cell r="F508">
            <v>35795</v>
          </cell>
          <cell r="G508" t="str">
            <v>חובה</v>
          </cell>
          <cell r="H508" t="str">
            <v>זכות</v>
          </cell>
        </row>
        <row r="509">
          <cell r="F509" t="str">
            <v>*</v>
          </cell>
          <cell r="G509" t="str">
            <v>*</v>
          </cell>
          <cell r="H509" t="str">
            <v>*</v>
          </cell>
        </row>
        <row r="511">
          <cell r="F511">
            <v>0</v>
          </cell>
          <cell r="G511">
            <v>0</v>
          </cell>
        </row>
        <row r="512">
          <cell r="F512">
            <v>0</v>
          </cell>
          <cell r="G512">
            <v>0</v>
          </cell>
        </row>
        <row r="513">
          <cell r="F513">
            <v>0</v>
          </cell>
          <cell r="G513">
            <v>0</v>
          </cell>
        </row>
        <row r="514">
          <cell r="F514">
            <v>0</v>
          </cell>
          <cell r="G514">
            <v>0</v>
          </cell>
        </row>
        <row r="515">
          <cell r="F515">
            <v>0</v>
          </cell>
          <cell r="G515">
            <v>0</v>
          </cell>
        </row>
        <row r="516">
          <cell r="F516">
            <v>0</v>
          </cell>
          <cell r="G516">
            <v>0</v>
          </cell>
        </row>
        <row r="517">
          <cell r="F517">
            <v>0</v>
          </cell>
        </row>
        <row r="519">
          <cell r="F519">
            <v>0</v>
          </cell>
          <cell r="G519">
            <v>0</v>
          </cell>
          <cell r="H519">
            <v>0</v>
          </cell>
        </row>
      </sheetData>
      <sheetData sheetId="1">
        <row r="1">
          <cell r="A1" t="str">
            <v>אחזקת רכב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 הדפסה"/>
      <sheetName val="השקעות"/>
      <sheetName val="מימון"/>
      <sheetName val="מס"/>
      <sheetName val="הנחות"/>
      <sheetName val="מגבלות "/>
      <sheetName val="מחיר הון"/>
      <sheetName val="תוצאות"/>
      <sheetName val="דוחות"/>
      <sheetName val="הכנסות"/>
      <sheetName val="הוצאות "/>
      <sheetName val="תקנ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>
        <row r="2">
          <cell r="C2" t="str">
            <v xml:space="preserve">זקיפת סוציאליות       </v>
          </cell>
          <cell r="E2" t="str">
            <v>עובדים</v>
          </cell>
          <cell r="G2" t="str">
            <v>מנהלי מחלקות</v>
          </cell>
        </row>
        <row r="3">
          <cell r="C3" t="str">
            <v>ביטוח לאומי</v>
          </cell>
          <cell r="E3">
            <v>0.05</v>
          </cell>
          <cell r="G3">
            <v>0.05</v>
          </cell>
        </row>
        <row r="4">
          <cell r="C4" t="str">
            <v>הבראה</v>
          </cell>
          <cell r="E4">
            <v>0.04</v>
          </cell>
          <cell r="G4">
            <v>0.03</v>
          </cell>
        </row>
        <row r="5">
          <cell r="C5" t="str">
            <v>מחלה</v>
          </cell>
          <cell r="E5">
            <v>0.01</v>
          </cell>
          <cell r="G5">
            <v>0.01</v>
          </cell>
        </row>
        <row r="6">
          <cell r="C6" t="str">
            <v>חופשה</v>
          </cell>
          <cell r="E6">
            <v>0.02</v>
          </cell>
          <cell r="G6">
            <v>0.03</v>
          </cell>
        </row>
        <row r="7">
          <cell r="C7" t="str">
            <v>מענק</v>
          </cell>
          <cell r="E7">
            <v>0.04</v>
          </cell>
          <cell r="G7">
            <v>0.05</v>
          </cell>
        </row>
        <row r="8">
          <cell r="C8" t="str">
            <v>ביטוח מנהלים-בתוספת אבדן כושר%1</v>
          </cell>
          <cell r="E8">
            <v>0.13</v>
          </cell>
          <cell r="G8">
            <v>0.14330000000000001</v>
          </cell>
        </row>
        <row r="9">
          <cell r="C9" t="str">
            <v>קרן השתלמות</v>
          </cell>
          <cell r="E9">
            <v>0.01</v>
          </cell>
          <cell r="G9">
            <v>6.5000000000000002E-2</v>
          </cell>
        </row>
        <row r="10">
          <cell r="E10">
            <v>0.30000000000000004</v>
          </cell>
          <cell r="G10">
            <v>0.37830000000000003</v>
          </cell>
        </row>
        <row r="12">
          <cell r="B12" t="str">
            <v>זקיפת סוציאליות</v>
          </cell>
        </row>
        <row r="13">
          <cell r="B13" t="str">
            <v>מנהלי מחלקות</v>
          </cell>
        </row>
        <row r="14">
          <cell r="B14" t="str">
            <v>אחיות</v>
          </cell>
          <cell r="D14" t="str">
            <v xml:space="preserve">משכורת </v>
          </cell>
          <cell r="E14" t="str">
            <v>ותק</v>
          </cell>
          <cell r="F14" t="str">
            <v>תוספת</v>
          </cell>
          <cell r="G14" t="str">
            <v xml:space="preserve">משמרות </v>
          </cell>
          <cell r="H14" t="str">
            <v>נסיעות</v>
          </cell>
          <cell r="I14" t="str">
            <v>סה"כ</v>
          </cell>
          <cell r="J14" t="str">
            <v>עלות</v>
          </cell>
          <cell r="K14" t="str">
            <v xml:space="preserve"> עלות</v>
          </cell>
        </row>
        <row r="15">
          <cell r="B15" t="str">
            <v>עובדים</v>
          </cell>
          <cell r="C15" t="str">
            <v>ינואר</v>
          </cell>
          <cell r="D15" t="str">
            <v>תקציב</v>
          </cell>
          <cell r="E15" t="str">
            <v>הסמכה</v>
          </cell>
          <cell r="F15" t="str">
            <v>אי העדרות</v>
          </cell>
          <cell r="G15" t="str">
            <v xml:space="preserve">ותוספות </v>
          </cell>
          <cell r="I15" t="str">
            <v>ברוטו</v>
          </cell>
          <cell r="J15" t="str">
            <v xml:space="preserve">לתקן    </v>
          </cell>
          <cell r="K15" t="str">
            <v xml:space="preserve">כללית  </v>
          </cell>
        </row>
        <row r="16">
          <cell r="B16" t="str">
            <v>עובדי משמרות</v>
          </cell>
          <cell r="D16">
            <v>2002</v>
          </cell>
          <cell r="E16" t="str">
            <v>ביגוד</v>
          </cell>
          <cell r="F16" t="str">
            <v>כוננות</v>
          </cell>
          <cell r="G16" t="str">
            <v>שישי/שבת/חג</v>
          </cell>
          <cell r="I16" t="str">
            <v>ממוצע</v>
          </cell>
        </row>
        <row r="17">
          <cell r="B17" t="str">
            <v>ביטוח לאומי</v>
          </cell>
          <cell r="D17" t="str">
            <v>בסיס</v>
          </cell>
          <cell r="E17" t="str">
            <v>בי"ח</v>
          </cell>
          <cell r="F17" t="str">
            <v>אחריות מש</v>
          </cell>
        </row>
        <row r="19">
          <cell r="B19" t="str">
            <v>קבלה ושמירה</v>
          </cell>
        </row>
        <row r="20">
          <cell r="B20" t="str">
            <v>קצין בטחון</v>
          </cell>
        </row>
        <row r="21">
          <cell r="B21" t="str">
            <v>שומרים</v>
          </cell>
        </row>
        <row r="24">
          <cell r="C24">
            <v>0</v>
          </cell>
          <cell r="J24">
            <v>0</v>
          </cell>
          <cell r="K24">
            <v>0</v>
          </cell>
        </row>
        <row r="27">
          <cell r="B27" t="str">
            <v>אחזקה</v>
          </cell>
        </row>
        <row r="28">
          <cell r="B28" t="str">
            <v>מנהל אחזקה</v>
          </cell>
          <cell r="C28">
            <v>1</v>
          </cell>
          <cell r="D28">
            <v>8000</v>
          </cell>
          <cell r="H28">
            <v>1420</v>
          </cell>
          <cell r="I28">
            <v>9420</v>
          </cell>
          <cell r="J28">
            <v>12446.400000000001</v>
          </cell>
          <cell r="K28">
            <v>12446</v>
          </cell>
        </row>
        <row r="29">
          <cell r="B29" t="str">
            <v>מזכירה</v>
          </cell>
          <cell r="C29">
            <v>0.5</v>
          </cell>
          <cell r="D29">
            <v>4500</v>
          </cell>
          <cell r="H29">
            <v>150</v>
          </cell>
          <cell r="I29">
            <v>4650</v>
          </cell>
          <cell r="J29">
            <v>6000</v>
          </cell>
          <cell r="K29">
            <v>3000</v>
          </cell>
        </row>
        <row r="30">
          <cell r="B30" t="str">
            <v>חשמלאי</v>
          </cell>
          <cell r="C30">
            <v>1</v>
          </cell>
          <cell r="D30">
            <v>5500</v>
          </cell>
          <cell r="H30">
            <v>150</v>
          </cell>
          <cell r="I30">
            <v>5650</v>
          </cell>
          <cell r="J30">
            <v>7300</v>
          </cell>
          <cell r="K30">
            <v>7300</v>
          </cell>
        </row>
        <row r="31">
          <cell r="B31" t="str">
            <v>אינסטלטור</v>
          </cell>
          <cell r="C31">
            <v>1</v>
          </cell>
          <cell r="D31">
            <v>5500</v>
          </cell>
          <cell r="H31">
            <v>300</v>
          </cell>
          <cell r="I31">
            <v>5800</v>
          </cell>
          <cell r="J31">
            <v>7450</v>
          </cell>
          <cell r="K31">
            <v>7450</v>
          </cell>
        </row>
        <row r="32">
          <cell r="B32" t="str">
            <v>נגר</v>
          </cell>
          <cell r="C32">
            <v>1</v>
          </cell>
          <cell r="D32">
            <v>5500</v>
          </cell>
          <cell r="H32">
            <v>300</v>
          </cell>
          <cell r="I32">
            <v>5800</v>
          </cell>
          <cell r="J32">
            <v>7450</v>
          </cell>
          <cell r="K32">
            <v>7450</v>
          </cell>
        </row>
        <row r="33">
          <cell r="B33" t="str">
            <v>כללי</v>
          </cell>
          <cell r="C33">
            <v>0.5</v>
          </cell>
          <cell r="D33">
            <v>3700</v>
          </cell>
          <cell r="H33">
            <v>400</v>
          </cell>
          <cell r="I33">
            <v>4100</v>
          </cell>
          <cell r="J33">
            <v>5210</v>
          </cell>
          <cell r="K33">
            <v>2605</v>
          </cell>
        </row>
        <row r="35">
          <cell r="C35">
            <v>5</v>
          </cell>
          <cell r="J35">
            <v>45856.4</v>
          </cell>
          <cell r="K35">
            <v>40251</v>
          </cell>
        </row>
        <row r="36">
          <cell r="B36" t="str">
            <v>משק</v>
          </cell>
        </row>
        <row r="37">
          <cell r="B37" t="str">
            <v>מפקח מגדלים בכיר</v>
          </cell>
        </row>
        <row r="38">
          <cell r="B38" t="str">
            <v>מפקחי מגדלים</v>
          </cell>
        </row>
        <row r="40">
          <cell r="B40" t="str">
            <v>עובדי נקיון</v>
          </cell>
        </row>
        <row r="42">
          <cell r="B42" t="str">
            <v>חצרן פנים</v>
          </cell>
        </row>
        <row r="43">
          <cell r="B43" t="str">
            <v>חצרן חוץ</v>
          </cell>
        </row>
        <row r="45">
          <cell r="C45">
            <v>0</v>
          </cell>
          <cell r="J45">
            <v>0</v>
          </cell>
          <cell r="K45">
            <v>0</v>
          </cell>
        </row>
        <row r="46">
          <cell r="B46" t="str">
            <v>הנהלה וכלליות</v>
          </cell>
        </row>
        <row r="47">
          <cell r="B47" t="str">
            <v>מנהל מעונות</v>
          </cell>
          <cell r="C47">
            <v>1</v>
          </cell>
          <cell r="D47">
            <v>10000</v>
          </cell>
          <cell r="H47">
            <v>1420</v>
          </cell>
          <cell r="I47">
            <v>11420</v>
          </cell>
          <cell r="J47">
            <v>15203</v>
          </cell>
          <cell r="K47">
            <v>15203</v>
          </cell>
        </row>
        <row r="48">
          <cell r="B48" t="str">
            <v>מנהל חשבונות ראשי/חשב</v>
          </cell>
          <cell r="C48">
            <v>0.5</v>
          </cell>
          <cell r="D48">
            <v>7500</v>
          </cell>
          <cell r="H48">
            <v>500</v>
          </cell>
          <cell r="I48">
            <v>8000</v>
          </cell>
          <cell r="J48">
            <v>10837.25</v>
          </cell>
          <cell r="K48">
            <v>5419</v>
          </cell>
        </row>
        <row r="49">
          <cell r="B49" t="str">
            <v>מנהל חשבונות -שכר/ספקים</v>
          </cell>
          <cell r="C49">
            <v>0.5</v>
          </cell>
          <cell r="D49">
            <v>6000</v>
          </cell>
          <cell r="H49">
            <v>250</v>
          </cell>
          <cell r="I49">
            <v>6250</v>
          </cell>
          <cell r="J49">
            <v>8050</v>
          </cell>
          <cell r="K49">
            <v>4025</v>
          </cell>
        </row>
        <row r="50">
          <cell r="B50" t="str">
            <v>מנהל חשבונות -גביה</v>
          </cell>
          <cell r="C50">
            <v>1</v>
          </cell>
          <cell r="D50">
            <v>5000</v>
          </cell>
          <cell r="H50">
            <v>282</v>
          </cell>
          <cell r="I50">
            <v>5282</v>
          </cell>
          <cell r="J50">
            <v>6782</v>
          </cell>
          <cell r="K50">
            <v>6782</v>
          </cell>
        </row>
        <row r="51">
          <cell r="B51" t="str">
            <v>קב"ט ראשי</v>
          </cell>
          <cell r="C51">
            <v>0</v>
          </cell>
          <cell r="D51">
            <v>9000</v>
          </cell>
          <cell r="H51">
            <v>500</v>
          </cell>
          <cell r="I51">
            <v>9500</v>
          </cell>
          <cell r="J51">
            <v>12200</v>
          </cell>
          <cell r="K51">
            <v>0</v>
          </cell>
        </row>
        <row r="52">
          <cell r="B52" t="str">
            <v>מזכירה</v>
          </cell>
          <cell r="C52">
            <v>1</v>
          </cell>
          <cell r="D52">
            <v>4500</v>
          </cell>
          <cell r="H52">
            <v>300</v>
          </cell>
          <cell r="I52">
            <v>4800</v>
          </cell>
          <cell r="J52">
            <v>6150</v>
          </cell>
          <cell r="K52">
            <v>6150</v>
          </cell>
        </row>
        <row r="54">
          <cell r="C54">
            <v>4</v>
          </cell>
          <cell r="J54">
            <v>59222.25</v>
          </cell>
          <cell r="K54">
            <v>37579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Brazil"/>
      <sheetName val="Ger"/>
      <sheetName val="Mexico"/>
      <sheetName val="U.K."/>
      <sheetName val="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1"/>
      <sheetName val="Temp 2"/>
      <sheetName val="מדדים"/>
      <sheetName val="Temp_1"/>
      <sheetName val="Temp_2"/>
      <sheetName val="Temp_14"/>
      <sheetName val="Temp_24"/>
      <sheetName val="Temp_11"/>
      <sheetName val="Temp_21"/>
      <sheetName val="Temp_12"/>
      <sheetName val="Temp_22"/>
      <sheetName val="Temp_13"/>
      <sheetName val="Temp_23"/>
      <sheetName val="Temp_16"/>
      <sheetName val="Temp_26"/>
      <sheetName val="Temp_15"/>
      <sheetName val="Temp_25"/>
      <sheetName val="Temp_17"/>
      <sheetName val="Temp_27"/>
      <sheetName val="Temp_18"/>
      <sheetName val="Temp_28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ס 99"/>
      <sheetName val="שמ&quot;מ מ&quot;ה"/>
      <sheetName val="מס_994"/>
      <sheetName val="שמ&quot;מ_מ&quot;ה4"/>
      <sheetName val="מס_99"/>
      <sheetName val="שמ&quot;מ_מ&quot;ה"/>
      <sheetName val="מס_991"/>
      <sheetName val="שמ&quot;מ_מ&quot;ה1"/>
      <sheetName val="מס_992"/>
      <sheetName val="שמ&quot;מ_מ&quot;ה2"/>
      <sheetName val="מס_993"/>
      <sheetName val="שמ&quot;מ_מ&quot;ה3"/>
      <sheetName val="מס_995"/>
      <sheetName val="שמ&quot;מ_מ&quot;ה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כור שווקים "/>
      <sheetName val="שוקי הון"/>
      <sheetName val="כור חתמים"/>
      <sheetName val="מס תאורטי"/>
      <sheetName val="כור גמל"/>
      <sheetName val="כור שווקים ישן"/>
      <sheetName val="ני&quot;ע והשקעות"/>
      <sheetName val="ניהול קרנות "/>
      <sheetName val="מס רווח"/>
      <sheetName val="מס רווח (2)"/>
      <sheetName val="בית השקעות"/>
      <sheetName val="내역서"/>
      <sheetName val="MAS12-97"/>
      <sheetName val="Legend"/>
      <sheetName val="Ex.rate and info"/>
      <sheetName val="??? ??????"/>
      <sheetName val="Sheet1"/>
      <sheetName val="___ _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מיעוט:ער&quot;ז_דוח_מס2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ער&quot;ז דוח מס:מיעוט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>
            <v>0</v>
          </cell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>
            <v>0</v>
          </cell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  <cell r="P9"/>
          <cell r="Q9" t="str">
            <v>סיכומים</v>
          </cell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>
            <v>0</v>
          </cell>
          <cell r="AO9"/>
          <cell r="AP9"/>
          <cell r="AQ9" t="str">
            <v>לשנת המס 1998</v>
          </cell>
          <cell r="AR9"/>
          <cell r="AS9"/>
          <cell r="AT9"/>
          <cell r="AU9"/>
          <cell r="AV9"/>
          <cell r="AW9"/>
          <cell r="AX9" t="str">
            <v>אלפי ש"ח</v>
          </cell>
          <cell r="AY9" t="str">
            <v>אלפי ש"ח</v>
          </cell>
          <cell r="AZ9"/>
          <cell r="BA9"/>
          <cell r="BB9"/>
          <cell r="BC9" t="str">
            <v>אלפי ש"ח</v>
          </cell>
          <cell r="BD9"/>
          <cell r="BE9"/>
          <cell r="BF9"/>
          <cell r="BG9"/>
          <cell r="BH9" t="str">
            <v>הנוסף</v>
          </cell>
          <cell r="BI9"/>
          <cell r="BJ9" t="str">
            <v>עליית</v>
          </cell>
          <cell r="BK9"/>
          <cell r="BL9" t="str">
            <v>הפחת לפי</v>
          </cell>
          <cell r="BM9"/>
          <cell r="BN9"/>
          <cell r="BO9"/>
          <cell r="BP9" t="str">
            <v>של כל</v>
          </cell>
          <cell r="BQ9"/>
          <cell r="BR9" t="str">
            <v>הפסד ראלי*</v>
          </cell>
          <cell r="BS9" t="str">
            <v>הפסד</v>
          </cell>
        </row>
        <row r="10">
          <cell r="O10" t="str">
            <v>בלבד</v>
          </cell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 t="str">
            <v>פחות</v>
          </cell>
          <cell r="AE10"/>
          <cell r="AF10"/>
          <cell r="AG10"/>
          <cell r="AH10"/>
          <cell r="AI10"/>
          <cell r="AJ10" t="str">
            <v xml:space="preserve"> </v>
          </cell>
          <cell r="AK10"/>
          <cell r="AL10"/>
          <cell r="AM10"/>
          <cell r="AN10"/>
          <cell r="AO10" t="str">
            <v>תאור הנכסים הקבועים, לפי הרשום במאזן לתום</v>
          </cell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 t="str">
            <v>1.שנויים חיוביים:</v>
          </cell>
          <cell r="BF10"/>
          <cell r="BG10"/>
          <cell r="BH10" t="str">
            <v>בשל פחת</v>
          </cell>
          <cell r="BI10"/>
          <cell r="BJ10" t="str">
            <v>המדד</v>
          </cell>
          <cell r="BK10" t="str">
            <v>תאור הרישומים,היתרות,ההפקדות או הפעולות</v>
          </cell>
          <cell r="BL10" t="str">
            <v>טופס י"א</v>
          </cell>
          <cell r="BM10"/>
          <cell r="BN10"/>
          <cell r="BO10"/>
          <cell r="BP10" t="str">
            <v>הנכסים</v>
          </cell>
          <cell r="BQ10"/>
          <cell r="BR10" t="str">
            <v>לפי</v>
          </cell>
          <cell r="BS10" t="str">
            <v>מהשכרת</v>
          </cell>
        </row>
        <row r="11">
          <cell r="V11">
            <v>-634.21300000000019</v>
          </cell>
          <cell r="W11"/>
          <cell r="X11"/>
          <cell r="Y11"/>
          <cell r="Z11"/>
          <cell r="AA11"/>
          <cell r="AB11" t="str">
            <v>הסכום</v>
          </cell>
          <cell r="AC11"/>
          <cell r="AD11" t="str">
            <v>ירידה בעתודה לפיצויי פרישה</v>
          </cell>
          <cell r="AE11"/>
          <cell r="AF11"/>
          <cell r="AG11"/>
          <cell r="AH11"/>
          <cell r="AI11"/>
          <cell r="AJ11" t="str">
            <v xml:space="preserve"> </v>
          </cell>
          <cell r="AK11"/>
          <cell r="AL11"/>
          <cell r="AM11"/>
          <cell r="AN11" t="str">
            <v>הסכום</v>
          </cell>
          <cell r="AO11" t="str">
            <v>שנת המס הקודמת</v>
          </cell>
          <cell r="AP11"/>
          <cell r="AQ11"/>
          <cell r="AR11"/>
          <cell r="AS11"/>
          <cell r="AT11"/>
          <cell r="AU11" t="str">
            <v>סעיף קטן</v>
          </cell>
          <cell r="AV11"/>
          <cell r="AW11"/>
          <cell r="AX11"/>
          <cell r="AY11">
            <v>1779.9870000000001</v>
          </cell>
          <cell r="AZ11"/>
          <cell r="BA11" t="str">
            <v>דוח מצ"ב</v>
          </cell>
          <cell r="BB11"/>
          <cell r="BC11">
            <v>1779.9870000000001</v>
          </cell>
          <cell r="BD11"/>
          <cell r="BE11" t="str">
            <v>תמורה ממכירת רכוש קבוע</v>
          </cell>
          <cell r="BF11">
            <v>1.98</v>
          </cell>
          <cell r="BG11"/>
          <cell r="BH11"/>
          <cell r="BI11" t="str">
            <v>הסכום</v>
          </cell>
          <cell r="BJ11"/>
          <cell r="BK11" t="str">
            <v>המחיבים תאום הון</v>
          </cell>
          <cell r="BL11"/>
          <cell r="BM11"/>
          <cell r="BN11"/>
          <cell r="BO11"/>
          <cell r="BP11" t="str">
            <v xml:space="preserve"> לזיהוי</v>
          </cell>
          <cell r="BQ11" t="str">
            <v xml:space="preserve"> 1. נכסים קבועים שהיו בידי הנישום</v>
          </cell>
          <cell r="BR11" t="str">
            <v>חוק המיסוי</v>
          </cell>
          <cell r="BS11" t="str">
            <v>בנין</v>
          </cell>
        </row>
        <row r="12">
          <cell r="Q12">
            <v>26788</v>
          </cell>
          <cell r="R12"/>
          <cell r="S12"/>
          <cell r="T12"/>
          <cell r="U12"/>
          <cell r="V12">
            <v>-17094.646000000001</v>
          </cell>
          <cell r="W12" t="str">
            <v xml:space="preserve"> סכום ההון לפי סעיף 1 לתוספת א לחוק - לפי רשימה מס' 1 מצורפת:</v>
          </cell>
          <cell r="X12"/>
          <cell r="Y12">
            <v>1</v>
          </cell>
          <cell r="Z12"/>
          <cell r="AA12"/>
          <cell r="AB12"/>
          <cell r="AC12"/>
          <cell r="AD12" t="str">
            <v>פחת לפי טופס י"א (ראה 1 ו2)</v>
          </cell>
          <cell r="AE12"/>
          <cell r="AF12"/>
          <cell r="AG12"/>
          <cell r="AH12"/>
          <cell r="AI12"/>
          <cell r="AJ12" t="str">
            <v xml:space="preserve"> </v>
          </cell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 t="str">
            <v>בהגדרה</v>
          </cell>
          <cell r="AV12"/>
          <cell r="AW12"/>
          <cell r="AX12"/>
          <cell r="AY12">
            <v>4474.4936584233119</v>
          </cell>
          <cell r="AZ12">
            <v>0.17649999999999999</v>
          </cell>
          <cell r="BA12">
            <v>0.15203544724453066</v>
          </cell>
          <cell r="BB12"/>
          <cell r="BC12">
            <v>5194.5</v>
          </cell>
          <cell r="BD12"/>
          <cell r="BE12" t="str">
            <v>החזר מס ששולם ביתר</v>
          </cell>
          <cell r="BF12">
            <v>2.98</v>
          </cell>
          <cell r="BG12"/>
          <cell r="BH12"/>
          <cell r="BI12"/>
          <cell r="BJ12"/>
          <cell r="BK12"/>
          <cell r="BL12"/>
          <cell r="BM12"/>
          <cell r="BN12"/>
          <cell r="BO12"/>
          <cell r="BP12" t="str">
            <v xml:space="preserve">התאום </v>
          </cell>
          <cell r="BQ12" t="str">
            <v xml:space="preserve">   'נכס  מוגן' לפני חוק המסוי ונרכשו לפני</v>
          </cell>
          <cell r="BR12" t="str">
            <v>אלפי ש"ח</v>
          </cell>
          <cell r="BS12" t="str">
            <v>אלפי ש"ח</v>
          </cell>
        </row>
        <row r="13">
          <cell r="AD13" t="str">
            <v>הפרש בין שינוי יתרת הפקדונות בספרים לבין השנוי ביתרה לפי הסכם עם</v>
          </cell>
          <cell r="AE13"/>
          <cell r="AF13"/>
          <cell r="AG13"/>
          <cell r="AH13"/>
          <cell r="AI13"/>
          <cell r="AJ13" t="str">
            <v xml:space="preserve"> </v>
          </cell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>
            <v>670.14213896516844</v>
          </cell>
          <cell r="AZ13">
            <v>0.17649999999999999</v>
          </cell>
          <cell r="BA13">
            <v>0.13785557986870889</v>
          </cell>
          <cell r="BB13"/>
          <cell r="BC13">
            <v>858</v>
          </cell>
          <cell r="BD13"/>
          <cell r="BE13" t="str">
            <v>משיכת רווחים מהשקעה בשותפות</v>
          </cell>
          <cell r="BF13" t="str">
            <v>6.98</v>
          </cell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 t="str">
            <v xml:space="preserve">   תחילת שנת המס 1982 סכום הפחת</v>
          </cell>
        </row>
        <row r="14">
          <cell r="V14">
            <v>-486.25400000000172</v>
          </cell>
          <cell r="W14"/>
          <cell r="X14"/>
          <cell r="Y14"/>
          <cell r="Z14"/>
          <cell r="AA14"/>
          <cell r="AB14">
            <v>5</v>
          </cell>
          <cell r="AC14"/>
          <cell r="AD14" t="str">
            <v>פקיד השומה מיום 15.1.96: (ראה נספח לט' 1392\ג')</v>
          </cell>
          <cell r="AE14" t="str">
            <v xml:space="preserve">הון מניות     </v>
          </cell>
          <cell r="AF14"/>
          <cell r="AG14"/>
          <cell r="AH14"/>
          <cell r="AI14"/>
          <cell r="AJ14"/>
          <cell r="AK14"/>
          <cell r="AL14"/>
          <cell r="AM14"/>
          <cell r="AN14" t="str">
            <v>לכבוד</v>
          </cell>
          <cell r="AO14"/>
          <cell r="AP14"/>
          <cell r="AQ14"/>
          <cell r="AR14"/>
          <cell r="AS14" t="str">
            <v>רכוש קבוע</v>
          </cell>
          <cell r="AT14"/>
          <cell r="AU14"/>
          <cell r="AV14"/>
          <cell r="AW14"/>
          <cell r="AX14"/>
          <cell r="AY14">
            <v>132997.01191353952</v>
          </cell>
          <cell r="AZ14">
            <v>0.17649999999999999</v>
          </cell>
          <cell r="BA14">
            <v>0.13972602739726026</v>
          </cell>
          <cell r="BB14"/>
          <cell r="BC14">
            <v>168000</v>
          </cell>
          <cell r="BD14"/>
          <cell r="BE14" t="str">
            <v xml:space="preserve">הנפקת שטרי הון </v>
          </cell>
          <cell r="BF14">
            <v>8.98</v>
          </cell>
          <cell r="BG14"/>
          <cell r="BH14"/>
          <cell r="BI14">
            <v>336</v>
          </cell>
          <cell r="BJ14"/>
          <cell r="BK14"/>
          <cell r="BL14"/>
          <cell r="BM14"/>
          <cell r="BN14"/>
          <cell r="BO14" t="str">
            <v>עתודה לפיצויים בניכוי ייעודה</v>
          </cell>
          <cell r="BP14"/>
          <cell r="BQ14" t="str">
            <v xml:space="preserve">   הכולל שנתבע כדין לפי רכוז בטופס יא'</v>
          </cell>
        </row>
        <row r="15">
          <cell r="Q15">
            <v>29568.382999999998</v>
          </cell>
          <cell r="R15"/>
          <cell r="S15"/>
          <cell r="T15"/>
          <cell r="U15"/>
          <cell r="V15"/>
          <cell r="W15" t="str">
            <v xml:space="preserve"> תאומי הון לפי סעיף 3 לתוספת א לחוק - לפי רשימה מס' 2 מצורפת:</v>
          </cell>
          <cell r="X15"/>
          <cell r="Y15">
            <v>2</v>
          </cell>
          <cell r="Z15"/>
          <cell r="AA15"/>
          <cell r="AB15"/>
          <cell r="AC15"/>
          <cell r="AD15" t="str">
            <v>|לפי הסכם ‎1989 הפחתת הוצאות טרום עסקיות שתואמו בשנת</v>
          </cell>
          <cell r="AE15"/>
          <cell r="AF15"/>
          <cell r="AG15"/>
          <cell r="AH15"/>
          <cell r="AI15"/>
          <cell r="AJ15"/>
          <cell r="AK15"/>
          <cell r="AL15"/>
          <cell r="AM15"/>
          <cell r="AN15" t="str">
            <v>אגף מס הכנסה</v>
          </cell>
          <cell r="AO15"/>
          <cell r="AP15"/>
          <cell r="AQ15" t="str">
            <v>רכוז רווח (הפסד) הון - לצרכי מס הכנסה (ראה פרוט בנספח מצורף)</v>
          </cell>
          <cell r="AR15"/>
          <cell r="AS15"/>
          <cell r="AT15"/>
          <cell r="AU15"/>
          <cell r="AV15"/>
          <cell r="AW15"/>
          <cell r="AX15"/>
          <cell r="AY15">
            <v>-25.144938263092953</v>
          </cell>
          <cell r="AZ15">
            <v>0.17649999999999999</v>
          </cell>
          <cell r="BA15">
            <v>-7.3968026723931768E-3</v>
          </cell>
          <cell r="BB15"/>
          <cell r="BC15">
            <v>600</v>
          </cell>
          <cell r="BD15"/>
          <cell r="BE15" t="str">
            <v>משיכת רווחים מהשקעה בשותפות</v>
          </cell>
          <cell r="BF15" t="str">
            <v>12.98</v>
          </cell>
        </row>
        <row r="16">
          <cell r="V16">
            <v>-123.65000000000002</v>
          </cell>
          <cell r="W16"/>
          <cell r="X16"/>
          <cell r="Y16"/>
          <cell r="Z16" t="e">
            <v>#REF!</v>
          </cell>
          <cell r="AA16"/>
          <cell r="AB16">
            <v>26783</v>
          </cell>
          <cell r="AC16"/>
          <cell r="AD16" t="str">
            <v>15.1.96 עם פקיד השומה מיום</v>
          </cell>
          <cell r="AE16" t="str">
            <v xml:space="preserve">יתרת רווח     </v>
          </cell>
          <cell r="AF16"/>
          <cell r="AG16"/>
          <cell r="AH16"/>
          <cell r="AI16"/>
          <cell r="AJ16"/>
          <cell r="AK16"/>
          <cell r="AL16"/>
          <cell r="AM16"/>
          <cell r="AN16" t="str">
            <v>פשמ"ג</v>
          </cell>
          <cell r="AO16"/>
          <cell r="AP16"/>
          <cell r="AQ16"/>
          <cell r="AR16" t="str">
            <v xml:space="preserve"> </v>
          </cell>
          <cell r="AS16" t="str">
            <v>מוניטין בחברה מסונפת</v>
          </cell>
          <cell r="AT16"/>
          <cell r="AU16"/>
          <cell r="AV16"/>
          <cell r="AW16"/>
          <cell r="AX16">
            <v>139896.48977266491</v>
          </cell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>
            <v>31</v>
          </cell>
          <cell r="BJ16"/>
          <cell r="BK16"/>
          <cell r="BL16"/>
          <cell r="BM16"/>
          <cell r="BN16"/>
          <cell r="BO16" t="str">
            <v>הפרשה לחופשה</v>
          </cell>
          <cell r="BP16"/>
          <cell r="BQ16" t="str">
            <v xml:space="preserve"> 2. נכסים קבועים שהיו בידי הנישום</v>
          </cell>
        </row>
        <row r="17">
          <cell r="T17">
            <v>-18338.763000000003</v>
          </cell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 t="str">
            <v>אחד העם 9</v>
          </cell>
          <cell r="AO17"/>
          <cell r="AP17"/>
          <cell r="AQ17" t="str">
            <v>א ל פ י  ש " ח</v>
          </cell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 t="str">
            <v>2.שנויים שליליים:</v>
          </cell>
          <cell r="BF17">
            <v>1.98</v>
          </cell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 t="str">
            <v xml:space="preserve">    "נכס בלתי מוגן" לפי חוק המסוי ונרכשו</v>
          </cell>
        </row>
        <row r="18">
          <cell r="Q18">
            <v>-65663.821200000006</v>
          </cell>
          <cell r="R18"/>
          <cell r="S18"/>
          <cell r="T18"/>
          <cell r="U18"/>
          <cell r="V18"/>
          <cell r="W18" t="str">
            <v xml:space="preserve"> סכום הנכסים הקבועים לפי סעיף 2(א) לתוספת ב לחוק - לפי רשימה מס' 3 מצורפת:</v>
          </cell>
          <cell r="X18"/>
          <cell r="Y18">
            <v>3</v>
          </cell>
          <cell r="Z18"/>
          <cell r="AA18"/>
          <cell r="AB18"/>
          <cell r="AC18"/>
          <cell r="AD18" t="str">
            <v>נוסף</v>
          </cell>
          <cell r="AE18"/>
          <cell r="AF18"/>
          <cell r="AG18"/>
          <cell r="AH18"/>
          <cell r="AI18"/>
          <cell r="AJ18"/>
          <cell r="AK18"/>
          <cell r="AL18"/>
          <cell r="AM18"/>
          <cell r="AN18" t="str">
            <v>תל-אביב</v>
          </cell>
          <cell r="AO18"/>
          <cell r="AP18"/>
          <cell r="AQ18"/>
          <cell r="AR18" t="str">
            <v xml:space="preserve"> </v>
          </cell>
          <cell r="AS18" t="str">
            <v>מוניטין בשותפות</v>
          </cell>
          <cell r="AT18"/>
          <cell r="AU18"/>
          <cell r="AV18"/>
          <cell r="AW18"/>
          <cell r="AX18"/>
          <cell r="AY18">
            <v>-1452.8464269155559</v>
          </cell>
          <cell r="AZ18">
            <v>0.17649999999999999</v>
          </cell>
          <cell r="BA18">
            <v>0.15203544724453066</v>
          </cell>
          <cell r="BB18"/>
          <cell r="BC18">
            <v>-1686.6290000000004</v>
          </cell>
          <cell r="BD18"/>
          <cell r="BE18" t="str">
            <v>תשלום מס ביתר בגין שנים קודמות</v>
          </cell>
          <cell r="BF18">
            <v>2.98</v>
          </cell>
          <cell r="BG18">
            <v>0</v>
          </cell>
          <cell r="BH18"/>
          <cell r="BI18">
            <v>-836</v>
          </cell>
          <cell r="BJ18"/>
          <cell r="BK18"/>
          <cell r="BL18"/>
          <cell r="BM18"/>
          <cell r="BN18"/>
          <cell r="BO18" t="str">
            <v xml:space="preserve">הכנסות בספרים שלא נרשמו כהכנסה חייבת בגין חברות בנות ובניכוי דיבידנד </v>
          </cell>
          <cell r="BP18"/>
          <cell r="BQ18" t="str">
            <v xml:space="preserve">    לפני תום שנת המס 1984 סכום הפחת</v>
          </cell>
        </row>
        <row r="19">
          <cell r="V19">
            <v>0</v>
          </cell>
          <cell r="W19"/>
          <cell r="X19"/>
          <cell r="Y19"/>
          <cell r="Z19"/>
          <cell r="AA19"/>
          <cell r="AB19"/>
          <cell r="AC19"/>
          <cell r="AD19" t="str">
            <v>פחת בספרים</v>
          </cell>
          <cell r="AE19"/>
          <cell r="AF19"/>
          <cell r="AG19"/>
          <cell r="AH19"/>
          <cell r="AI19"/>
          <cell r="AJ19" t="str">
            <v xml:space="preserve"> </v>
          </cell>
          <cell r="AK19"/>
          <cell r="AL19"/>
          <cell r="AM19"/>
          <cell r="AN19"/>
          <cell r="AO19"/>
          <cell r="AP19"/>
          <cell r="AQ19"/>
          <cell r="AR19" t="str">
            <v xml:space="preserve"> </v>
          </cell>
          <cell r="AS19"/>
          <cell r="AT19"/>
          <cell r="AU19"/>
          <cell r="AV19"/>
          <cell r="AW19"/>
          <cell r="AX19"/>
          <cell r="AY19">
            <v>-1170.5694310887036</v>
          </cell>
          <cell r="AZ19">
            <v>0.17649999999999999</v>
          </cell>
          <cell r="BA19">
            <v>0.15651932165693649</v>
          </cell>
          <cell r="BB19"/>
          <cell r="BC19">
            <v>-1320</v>
          </cell>
          <cell r="BD19"/>
          <cell r="BE19" t="str">
            <v>השקעות אחרות - מניות</v>
          </cell>
          <cell r="BF19">
            <v>4.9800000000000004</v>
          </cell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 t="str">
            <v xml:space="preserve">    הכולל שנתבע כדין לפי רכוז בטופס יא'</v>
          </cell>
        </row>
        <row r="20">
          <cell r="AD20" t="str">
            <v>הפרשי פחת שנצבר בין הספרים לטופס י"א</v>
          </cell>
          <cell r="AE20"/>
          <cell r="AF20"/>
          <cell r="AG20"/>
          <cell r="AH20"/>
          <cell r="AI20"/>
          <cell r="AJ20" t="str">
            <v xml:space="preserve"> </v>
          </cell>
          <cell r="AK20"/>
          <cell r="AL20"/>
          <cell r="AM20"/>
          <cell r="AN20">
            <v>4933.4679999999998</v>
          </cell>
          <cell r="AO20"/>
          <cell r="AP20"/>
          <cell r="AQ20"/>
          <cell r="AR20"/>
          <cell r="AS20" t="str">
            <v>מוניטין בתאגידים בשליטה משותפת</v>
          </cell>
          <cell r="AT20"/>
          <cell r="AU20"/>
          <cell r="AV20" t="str">
            <v>סה"כ</v>
          </cell>
          <cell r="AW20"/>
          <cell r="AX20" t="str">
            <v>סכום</v>
          </cell>
          <cell r="AY20">
            <v>-585.96662656680496</v>
          </cell>
          <cell r="AZ20">
            <v>0.17649999999999999</v>
          </cell>
          <cell r="BA20">
            <v>0.13972602739726026</v>
          </cell>
          <cell r="BB20" t="str">
            <v>רווח</v>
          </cell>
          <cell r="BC20">
            <v>-740.18499999999995</v>
          </cell>
          <cell r="BD20"/>
          <cell r="BE20" t="str">
            <v>השקעות אחרות - מניות (כולל השקעה בשותפות)</v>
          </cell>
          <cell r="BF20">
            <v>8.98</v>
          </cell>
          <cell r="BG20"/>
          <cell r="BH20"/>
          <cell r="BI20">
            <v>267.7100000000006</v>
          </cell>
          <cell r="BJ20"/>
          <cell r="BK20"/>
          <cell r="BL20"/>
          <cell r="BM20"/>
          <cell r="BN20"/>
          <cell r="BO20" t="str">
            <v>ההפרש בין השומה לצרכי מס הכנסה לבין ההפרשה בספרים</v>
          </cell>
        </row>
        <row r="21">
          <cell r="O21" t="str">
            <v>|1998 בדקנו את ההתאמה המצורפת של ערוצי זהב ושות' (שותפות רשומה) לשנת המס</v>
          </cell>
          <cell r="P21"/>
          <cell r="Q21"/>
          <cell r="R21"/>
          <cell r="S21"/>
          <cell r="T21"/>
          <cell r="U21"/>
          <cell r="V21">
            <v>0</v>
          </cell>
          <cell r="W21" t="str">
            <v xml:space="preserve"> סכום השנויים החיוביים לפי סעיף 1 לתוספת ג בנכוי סכום השנויים השליליים לפי סעיף 2</v>
          </cell>
          <cell r="X21"/>
          <cell r="Y21">
            <v>4</v>
          </cell>
          <cell r="Z21"/>
          <cell r="AA21"/>
          <cell r="AB21"/>
          <cell r="AC21"/>
          <cell r="AD21" t="str">
            <v xml:space="preserve"> בגין גריעת הוצ' התקנה</v>
          </cell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 t="str">
            <v>א.נ.,</v>
          </cell>
          <cell r="AP21"/>
          <cell r="AQ21"/>
          <cell r="AR21"/>
          <cell r="AS21"/>
          <cell r="AT21"/>
          <cell r="AU21"/>
          <cell r="AV21" t="str">
            <v>רווח</v>
          </cell>
          <cell r="AW21"/>
          <cell r="AX21" t="str">
            <v>אינפלציוני</v>
          </cell>
          <cell r="AY21">
            <v>-4505.4499598659349</v>
          </cell>
          <cell r="AZ21">
            <v>0.17649999999999999</v>
          </cell>
          <cell r="BA21">
            <v>9.4448829255459055E-2</v>
          </cell>
          <cell r="BB21" t="str">
            <v>הון</v>
          </cell>
          <cell r="BC21">
            <v>-8419.5</v>
          </cell>
          <cell r="BD21"/>
          <cell r="BE21" t="str">
            <v>השקעות אחרות - מניות</v>
          </cell>
          <cell r="BF21">
            <v>9.98</v>
          </cell>
          <cell r="BG21"/>
          <cell r="BH21"/>
          <cell r="BI21"/>
          <cell r="BJ21"/>
          <cell r="BK21"/>
          <cell r="BL21"/>
          <cell r="BM21"/>
          <cell r="BN21" t="str">
            <v>תאריך</v>
          </cell>
          <cell r="BO21" t="str">
            <v>"סכום שהוצא"</v>
          </cell>
          <cell r="BP21"/>
          <cell r="BQ21"/>
          <cell r="BR21" t="str">
            <v xml:space="preserve"> 3. נכסים קבועים אחרים שלא נכללו</v>
          </cell>
        </row>
        <row r="22">
          <cell r="O22" t="str">
            <v>|31 המתאמת את הרווח של השותפות לפי דוח רווח והפסד שלה לשנה שנסתיימה ביום</v>
          </cell>
          <cell r="P22"/>
          <cell r="Q22">
            <v>123638.39060872243</v>
          </cell>
          <cell r="R22"/>
          <cell r="S22"/>
          <cell r="T22"/>
          <cell r="U22"/>
          <cell r="V22">
            <v>231</v>
          </cell>
          <cell r="W22" t="str">
            <v xml:space="preserve"> לאותה  תוספת  לחוק - לפי רשימה מס' 4 מצורפת:</v>
          </cell>
          <cell r="X22"/>
          <cell r="Y22"/>
          <cell r="Z22"/>
          <cell r="AA22"/>
          <cell r="AB22"/>
          <cell r="AC22"/>
          <cell r="AD22" t="str">
            <v>עליה בהפרשה לחובות מסופקים</v>
          </cell>
          <cell r="AE22"/>
          <cell r="AF22"/>
          <cell r="AG22"/>
          <cell r="AH22"/>
          <cell r="AI22"/>
          <cell r="AJ22" t="str">
            <v xml:space="preserve"> </v>
          </cell>
          <cell r="AK22"/>
          <cell r="AL22"/>
          <cell r="AM22"/>
          <cell r="AN22">
            <v>1</v>
          </cell>
          <cell r="AO22"/>
          <cell r="AP22"/>
          <cell r="AQ22"/>
          <cell r="AR22" t="str">
            <v>סה"כ</v>
          </cell>
          <cell r="AS22" t="str">
            <v>השקעה בחברות בת - נטו</v>
          </cell>
          <cell r="AT22" t="str">
            <v>(הפסד הון)</v>
          </cell>
          <cell r="AU22"/>
          <cell r="AV22" t="str">
            <v>הון</v>
          </cell>
          <cell r="AW22"/>
          <cell r="AX22" t="str">
            <v>חייב</v>
          </cell>
          <cell r="AY22">
            <v>136.92117980336576</v>
          </cell>
          <cell r="AZ22" t="str">
            <v>פטור</v>
          </cell>
          <cell r="BA22">
            <v>-2.1176470588235241E-2</v>
          </cell>
          <cell r="BB22" t="str">
            <v>ריאלי</v>
          </cell>
          <cell r="BC22">
            <v>-1141.2</v>
          </cell>
          <cell r="BD22"/>
          <cell r="BE22" t="str">
            <v>השקעות אחרות - מניות (כולל השקעה בשותפות)</v>
          </cell>
          <cell r="BF22">
            <v>11.98</v>
          </cell>
          <cell r="BG22"/>
          <cell r="BH22"/>
          <cell r="BI22">
            <v>30300</v>
          </cell>
          <cell r="BJ22"/>
          <cell r="BK22"/>
          <cell r="BL22"/>
          <cell r="BM22"/>
          <cell r="BN22" t="str">
            <v>שבו הסכום</v>
          </cell>
          <cell r="BO22" t="str">
            <v>הפרשה להוצאות שלא הוכרה לצרכי מס בגין חברות מסונפות</v>
          </cell>
          <cell r="BP22" t="str">
            <v>או</v>
          </cell>
          <cell r="BQ22"/>
          <cell r="BR22" t="str">
            <v xml:space="preserve">   בשורות 2-1 דלעיל:נכסים מוגנים שנרכשו</v>
          </cell>
        </row>
        <row r="23">
          <cell r="O23" t="str">
            <v>|.לתוצאות שהוצהרו על ידה לצרכי מס הכנסה, לשנת המס האמורה ‎1998 בדצמבר</v>
          </cell>
          <cell r="P23"/>
          <cell r="Q23"/>
          <cell r="R23"/>
          <cell r="S23"/>
          <cell r="T23"/>
          <cell r="U23"/>
          <cell r="V23">
            <v>-533.00199999999995</v>
          </cell>
          <cell r="W23"/>
          <cell r="X23"/>
          <cell r="Y23"/>
          <cell r="Z23"/>
          <cell r="AA23"/>
          <cell r="AB23"/>
          <cell r="AC23"/>
          <cell r="AD23" t="str">
            <v>הפסד הון בספרים</v>
          </cell>
          <cell r="AE23"/>
          <cell r="AF23"/>
          <cell r="AG23"/>
          <cell r="AH23"/>
          <cell r="AI23"/>
          <cell r="AJ23" t="str">
            <v xml:space="preserve"> </v>
          </cell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>
            <v>1951.3956900764565</v>
          </cell>
          <cell r="AZ23">
            <v>0.17649999999999999</v>
          </cell>
          <cell r="BA23">
            <v>-7.3968026723931768E-3</v>
          </cell>
          <cell r="BB23"/>
          <cell r="BC23">
            <v>-46563.542999999998</v>
          </cell>
          <cell r="BD23"/>
          <cell r="BE23" t="str">
            <v>השקעות אחרות - מניות</v>
          </cell>
          <cell r="BF23">
            <v>12.98</v>
          </cell>
          <cell r="BG23"/>
          <cell r="BH23"/>
          <cell r="BI23"/>
          <cell r="BJ23"/>
          <cell r="BK23"/>
          <cell r="BL23"/>
          <cell r="BM23"/>
          <cell r="BN23" t="str">
            <v>הוקטן</v>
          </cell>
          <cell r="BO23" t="str">
            <v>"סכום ששולם"</v>
          </cell>
          <cell r="BP23"/>
          <cell r="BQ23"/>
          <cell r="BR23" t="str">
            <v xml:space="preserve">   ב-1984-1982 ונכסים אחרים שנרכשו</v>
          </cell>
        </row>
        <row r="24">
          <cell r="V24">
            <v>146</v>
          </cell>
          <cell r="W24"/>
          <cell r="X24"/>
          <cell r="Y24"/>
          <cell r="Z24"/>
          <cell r="AA24"/>
          <cell r="AB24"/>
          <cell r="AC24"/>
          <cell r="AD24" t="str">
            <v>הוצאות רכב מעל למוכר</v>
          </cell>
          <cell r="AE24"/>
          <cell r="AF24"/>
          <cell r="AG24"/>
          <cell r="AH24"/>
          <cell r="AI24"/>
          <cell r="AJ24" t="str">
            <v xml:space="preserve"> </v>
          </cell>
          <cell r="AK24"/>
          <cell r="AL24"/>
          <cell r="AM24"/>
          <cell r="AN24">
            <v>10208</v>
          </cell>
          <cell r="AO24"/>
          <cell r="AP24"/>
          <cell r="AQ24"/>
          <cell r="AR24" t="str">
            <v xml:space="preserve"> </v>
          </cell>
          <cell r="AS24" t="str">
            <v>השקעה בחברה מסונפת</v>
          </cell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>
            <v>0</v>
          </cell>
          <cell r="BJ24"/>
          <cell r="BK24"/>
          <cell r="BL24"/>
          <cell r="BM24"/>
          <cell r="BN24" t="str">
            <v>מההון</v>
          </cell>
          <cell r="BO24" t="str">
            <v>הפרשה להוצאות שלא הוכרה לצרכי מס בגין השקעות אחרות</v>
          </cell>
          <cell r="BP24" t="str">
            <v>והוקטן מההון</v>
          </cell>
          <cell r="BQ24"/>
          <cell r="BR24" t="str">
            <v xml:space="preserve">   מ-1985)</v>
          </cell>
        </row>
        <row r="25">
          <cell r="V25">
            <v>14</v>
          </cell>
          <cell r="W25" t="str">
            <v xml:space="preserve">לגבי חלקה של החברה, בשותפות </v>
          </cell>
          <cell r="X25"/>
          <cell r="Y25"/>
          <cell r="Z25"/>
          <cell r="AA25"/>
          <cell r="AB25"/>
          <cell r="AC25"/>
          <cell r="AD25" t="str">
            <v>נסיעות לחו"ל מעל למוכר</v>
          </cell>
          <cell r="AE25"/>
          <cell r="AF25"/>
          <cell r="AG25"/>
          <cell r="AH25"/>
          <cell r="AI25"/>
          <cell r="AJ25" t="str">
            <v xml:space="preserve"> </v>
          </cell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 t="str">
            <v>|רווח (הפסד) הון</v>
          </cell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 t="str">
            <v xml:space="preserve">      - תאר כל נכס בנפרד -</v>
          </cell>
        </row>
        <row r="26">
          <cell r="V26">
            <v>97</v>
          </cell>
          <cell r="W26" t="str">
            <v xml:space="preserve">שבקביעת הכנסתה חלות הוראות פרק ב לחוק </v>
          </cell>
          <cell r="X26"/>
          <cell r="Y26"/>
          <cell r="Z26"/>
          <cell r="AA26"/>
          <cell r="AB26"/>
          <cell r="AC26"/>
          <cell r="AD26" t="str">
            <v>הוצאות עודפות אחרות לא מוכרות</v>
          </cell>
          <cell r="AE26"/>
          <cell r="AF26"/>
          <cell r="AG26"/>
          <cell r="AH26"/>
          <cell r="AI26"/>
          <cell r="AJ26" t="str">
            <v>הנדון: ערוצי זהב ושות' (שותפות רשומה)</v>
          </cell>
          <cell r="AK26"/>
          <cell r="AL26"/>
          <cell r="AM26"/>
          <cell r="AN26">
            <v>11703</v>
          </cell>
          <cell r="AO26"/>
          <cell r="AP26"/>
          <cell r="AQ26"/>
          <cell r="AR26"/>
          <cell r="AS26" t="str">
            <v>השקעות בתאגידים בשליטה משותפת</v>
          </cell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 t="str">
            <v>|ממכירת רכוש קבוע</v>
          </cell>
          <cell r="BF26"/>
          <cell r="BG26"/>
          <cell r="BH26"/>
          <cell r="BI26">
            <v>-530.32700000000023</v>
          </cell>
          <cell r="BJ26"/>
          <cell r="BK26"/>
          <cell r="BL26"/>
          <cell r="BM26"/>
          <cell r="BN26"/>
          <cell r="BO26" t="str">
            <v>הכנסות בספרים שלא נרשמו כהכנסה חייבת בגין חברות בשליטה משותפת - נטו</v>
          </cell>
        </row>
        <row r="27">
          <cell r="O27" t="str">
            <v>|בדיקת ההוצאות המפורטות בתקנות בדבר "תנאים לנכוי הוצאות מסוימות", החישובים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 t="str">
            <v>תרומות וקנסות</v>
          </cell>
          <cell r="AE27"/>
          <cell r="AF27"/>
          <cell r="AG27"/>
          <cell r="AH27"/>
          <cell r="AI27"/>
          <cell r="AJ27" t="str">
            <v xml:space="preserve">   מקדמות על הוצאות עודפות לשנת המס 1998</v>
          </cell>
          <cell r="AK27"/>
          <cell r="AL27"/>
          <cell r="AM27"/>
          <cell r="AN27"/>
          <cell r="AO27"/>
          <cell r="AP27"/>
          <cell r="AQ27"/>
          <cell r="AR27">
            <v>23.48</v>
          </cell>
          <cell r="AS27"/>
          <cell r="AT27">
            <v>-84.418999999999997</v>
          </cell>
          <cell r="AU27"/>
          <cell r="AV27">
            <v>107.899</v>
          </cell>
          <cell r="AW27"/>
          <cell r="AX27">
            <v>1.958</v>
          </cell>
          <cell r="AY27">
            <v>-1494.4064962316716</v>
          </cell>
          <cell r="AZ27">
            <v>37.767000000000003</v>
          </cell>
          <cell r="BA27">
            <v>0.1597435182603848</v>
          </cell>
          <cell r="BB27">
            <v>68.174000000000007</v>
          </cell>
          <cell r="BC27">
            <v>-1651.164</v>
          </cell>
          <cell r="BD27"/>
          <cell r="BE27" t="str">
            <v>|לצרכי מס הכנסה</v>
          </cell>
          <cell r="BF27" t="str">
            <v>08/03/98</v>
          </cell>
          <cell r="BG27"/>
          <cell r="BH27">
            <v>8384.4030000000002</v>
          </cell>
          <cell r="BI27"/>
          <cell r="BJ27"/>
          <cell r="BK27"/>
          <cell r="BL27">
            <v>16895</v>
          </cell>
          <cell r="BM27"/>
          <cell r="BN27"/>
          <cell r="BO27"/>
          <cell r="BP27"/>
          <cell r="BQ27"/>
          <cell r="BR27" t="str">
            <v>לפי טופס  מחשב רצ"ב (*)</v>
          </cell>
        </row>
        <row r="28">
          <cell r="O28" t="str">
            <v>|'א‎32 י) לפקודת מס הכנסה והתקיימות התנאים המפורטים בסעיף)‎3 הדרושים לפי סעיף</v>
          </cell>
          <cell r="P28"/>
          <cell r="Q28"/>
          <cell r="R28"/>
          <cell r="S28"/>
          <cell r="T28"/>
          <cell r="U28"/>
          <cell r="V28"/>
          <cell r="W28" t="str">
            <v xml:space="preserve"> סה"כ קרנות, מענקים ותאומי הון של השותפות:</v>
          </cell>
          <cell r="X28"/>
          <cell r="Y28">
            <v>5</v>
          </cell>
          <cell r="Z28"/>
          <cell r="AA28"/>
          <cell r="AB28"/>
          <cell r="AC28"/>
          <cell r="AD28" t="str">
            <v>הוצאות תמלוגים לתושבי חוץ שאינן מוכרות ע"פ סעיף 18 (ה) לפקודה</v>
          </cell>
          <cell r="AE28"/>
          <cell r="AF28"/>
          <cell r="AG28"/>
          <cell r="AH28"/>
          <cell r="AI28"/>
          <cell r="AJ28"/>
          <cell r="AK28"/>
          <cell r="AL28"/>
          <cell r="AM28"/>
          <cell r="AN28">
            <v>31465</v>
          </cell>
          <cell r="AO28"/>
          <cell r="AP28"/>
          <cell r="AQ28"/>
          <cell r="AR28"/>
          <cell r="AS28" t="str">
            <v>השקעות בחברות אחרות</v>
          </cell>
          <cell r="AT28"/>
          <cell r="AU28"/>
          <cell r="AV28"/>
          <cell r="AW28"/>
          <cell r="AX28"/>
          <cell r="AY28">
            <v>-1501.2678886297044</v>
          </cell>
          <cell r="AZ28">
            <v>0.17649999999999999</v>
          </cell>
          <cell r="BA28">
            <v>0.1549139367018324</v>
          </cell>
          <cell r="BB28"/>
          <cell r="BC28">
            <v>-1710.4580000000001</v>
          </cell>
          <cell r="BD28"/>
          <cell r="BE28"/>
          <cell r="BF28" t="str">
            <v>01/04/98</v>
          </cell>
        </row>
        <row r="29">
          <cell r="O29" t="str">
            <v>|לפקודה, נעשו בהיקף שסוכם בין נציבות מס הכנסה לבין לשכת רואי חשבון בישראל, על</v>
          </cell>
          <cell r="P29"/>
          <cell r="Q29"/>
          <cell r="R29"/>
          <cell r="S29"/>
          <cell r="T29"/>
          <cell r="U29"/>
          <cell r="V29">
            <v>693.76699999999983</v>
          </cell>
          <cell r="W29" t="str">
            <v>(הסכום בשורה 3.31 בדו"ח השותפות)</v>
          </cell>
          <cell r="X29"/>
          <cell r="Y29"/>
          <cell r="Z29"/>
          <cell r="AA29"/>
          <cell r="AB29"/>
          <cell r="AC29"/>
          <cell r="AD29" t="str">
            <v>עליה בהפרשה לחופשה</v>
          </cell>
          <cell r="AE29"/>
          <cell r="AF29"/>
          <cell r="AG29"/>
          <cell r="AH29"/>
          <cell r="AI29"/>
          <cell r="AJ29" t="str">
            <v xml:space="preserve"> </v>
          </cell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>
            <v>-1166.280334807971</v>
          </cell>
          <cell r="AZ29">
            <v>0.17649999999999999</v>
          </cell>
          <cell r="BA29">
            <v>0.12220124089560302</v>
          </cell>
          <cell r="BB29"/>
          <cell r="BC29">
            <v>-1684.5039999999999</v>
          </cell>
          <cell r="BD29"/>
          <cell r="BE29" t="str">
            <v>|(ג) ‎9 'הפסד ריאלי לפי ס</v>
          </cell>
          <cell r="BF29" t="str">
            <v>03/05/98</v>
          </cell>
        </row>
        <row r="30">
          <cell r="O30" t="str">
            <v>כל המשתמע מכך.</v>
          </cell>
          <cell r="P30"/>
          <cell r="Q30"/>
          <cell r="R30"/>
          <cell r="S30"/>
          <cell r="T30">
            <v>648.76499999999987</v>
          </cell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 t="str">
            <v xml:space="preserve"> </v>
          </cell>
          <cell r="AK30"/>
          <cell r="AL30"/>
          <cell r="AM30"/>
          <cell r="AN30">
            <v>5165.0390000000007</v>
          </cell>
          <cell r="AO30"/>
          <cell r="AP30"/>
          <cell r="AQ30"/>
          <cell r="AR30"/>
          <cell r="AS30" t="str">
            <v>מס ששולם ביתר בגין שנים קודמות</v>
          </cell>
          <cell r="AT30">
            <v>-68.671000000000006</v>
          </cell>
          <cell r="AU30"/>
          <cell r="AV30"/>
          <cell r="AW30"/>
          <cell r="AX30"/>
          <cell r="AY30">
            <v>-1359.5872968540332</v>
          </cell>
          <cell r="AZ30">
            <v>0.17649999999999999</v>
          </cell>
          <cell r="BA30">
            <v>0.14035087719298245</v>
          </cell>
          <cell r="BB30"/>
          <cell r="BC30">
            <v>-1709.7660000000001</v>
          </cell>
          <cell r="BD30"/>
          <cell r="BE30" t="str">
            <v>לחוק התאומים</v>
          </cell>
          <cell r="BF30" t="str">
            <v>01/06/98</v>
          </cell>
        </row>
        <row r="31">
          <cell r="W31" t="str">
            <v>סכום הנכסים הקבועים  של  השותפות: (הסכום בשורה 4.1 בדו"ח השותפות)</v>
          </cell>
          <cell r="X31"/>
          <cell r="Y31">
            <v>6</v>
          </cell>
          <cell r="Z31"/>
          <cell r="AA31"/>
          <cell r="AB31"/>
          <cell r="AC31"/>
          <cell r="AD31" t="str">
            <v>רווח לפני יישום הוראות חוק מס הכנסה</v>
          </cell>
          <cell r="AE31"/>
          <cell r="AF31"/>
          <cell r="AG31"/>
          <cell r="AH31"/>
          <cell r="AI31"/>
          <cell r="AJ31" t="str">
            <v xml:space="preserve"> </v>
          </cell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>
            <v>-1315.1979872385989</v>
          </cell>
          <cell r="AZ31">
            <v>0.17649999999999999</v>
          </cell>
          <cell r="BA31">
            <v>0.1350613915416099</v>
          </cell>
          <cell r="BB31"/>
          <cell r="BC31">
            <v>-1718.7180000000001</v>
          </cell>
          <cell r="BD31"/>
          <cell r="BE31"/>
          <cell r="BF31" t="str">
            <v>01/07/98</v>
          </cell>
        </row>
        <row r="32">
          <cell r="T32" t="e">
            <v>#REF!</v>
          </cell>
          <cell r="U32"/>
          <cell r="V32"/>
          <cell r="W32"/>
          <cell r="X32"/>
          <cell r="Y32"/>
          <cell r="Z32"/>
          <cell r="AA32"/>
          <cell r="AB32"/>
          <cell r="AC32"/>
          <cell r="AD32" t="str">
            <v>(תאומים בשל אינפלציה) התשמ"ה-1985</v>
          </cell>
          <cell r="AE32"/>
          <cell r="AF32"/>
          <cell r="AG32"/>
          <cell r="AH32"/>
          <cell r="AI32"/>
          <cell r="AJ32" t="str">
            <v xml:space="preserve"> </v>
          </cell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>
            <v>-1404.8756999576431</v>
          </cell>
          <cell r="AZ32">
            <v>0.17649999999999999</v>
          </cell>
          <cell r="BA32">
            <v>0.14128943758573387</v>
          </cell>
          <cell r="BB32"/>
          <cell r="BC32">
            <v>-1754.9829999999999</v>
          </cell>
          <cell r="BD32"/>
          <cell r="BE32" t="str">
            <v>|קזוז רווח הון ראלי מהפסד הון</v>
          </cell>
          <cell r="BF32" t="str">
            <v>03/08/98</v>
          </cell>
        </row>
        <row r="33">
          <cell r="AJ33" t="str">
            <v xml:space="preserve"> </v>
          </cell>
          <cell r="AK33"/>
          <cell r="AL33"/>
          <cell r="AM33"/>
          <cell r="AN33"/>
          <cell r="AO33"/>
          <cell r="AP33"/>
          <cell r="AQ33"/>
          <cell r="AR33"/>
          <cell r="AS33"/>
          <cell r="AT33">
            <v>68.174000000000007</v>
          </cell>
          <cell r="AU33"/>
          <cell r="AV33">
            <v>-68.174000000000007</v>
          </cell>
          <cell r="AW33"/>
          <cell r="AX33"/>
          <cell r="AY33">
            <v>-1215.4312985272788</v>
          </cell>
          <cell r="AZ33">
            <v>0.17649999999999999</v>
          </cell>
          <cell r="BA33">
            <v>0.12311015118790491</v>
          </cell>
          <cell r="BB33">
            <v>-68.174000000000007</v>
          </cell>
          <cell r="BC33">
            <v>-1742.5340000000001</v>
          </cell>
          <cell r="BD33"/>
          <cell r="BE33" t="str">
            <v>השנה</v>
          </cell>
          <cell r="BF33" t="str">
            <v>20/08/98</v>
          </cell>
          <cell r="BG33"/>
          <cell r="BH33">
            <v>0</v>
          </cell>
          <cell r="BI33"/>
          <cell r="BJ33"/>
          <cell r="BK33"/>
          <cell r="BL33">
            <v>0</v>
          </cell>
        </row>
        <row r="34">
          <cell r="O34" t="str">
            <v>|לדעתנו, בכפיפות לאמור בפיסקה הקודמת, ההתאמה הנ"ל נערכה בהתאם להוראות פקודת</v>
          </cell>
          <cell r="P34"/>
          <cell r="Q34"/>
          <cell r="R34"/>
          <cell r="S34"/>
          <cell r="T34"/>
          <cell r="U34"/>
          <cell r="V34"/>
          <cell r="W34" t="str">
            <v>סכום השנויים בהון ובנכסים של השותפות: (הסכום בשורה 4.9 בדו"ח</v>
          </cell>
          <cell r="X34"/>
          <cell r="Y34">
            <v>7</v>
          </cell>
          <cell r="Z34"/>
          <cell r="AA34"/>
          <cell r="AB34"/>
          <cell r="AC34"/>
          <cell r="AD34" t="str">
            <v>השפעת האינפלציה בגין אובדן ממירים וגריעת</v>
          </cell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 t="str">
            <v>|כמבקרי החשבונות של השותפות הנ"ל הרינו מאשרים בזה כי בהתאם לספרי החשבונות של</v>
          </cell>
          <cell r="AP34"/>
          <cell r="AQ34"/>
          <cell r="AR34"/>
          <cell r="AS34"/>
          <cell r="AT34"/>
          <cell r="AU34"/>
          <cell r="AV34"/>
          <cell r="AW34"/>
          <cell r="AX34"/>
          <cell r="AY34">
            <v>-887.2320660420902</v>
          </cell>
          <cell r="AZ34">
            <v>0.17649999999999999</v>
          </cell>
          <cell r="BA34">
            <v>8.276939094221758E-2</v>
          </cell>
          <cell r="BB34"/>
          <cell r="BC34">
            <v>-1891.961</v>
          </cell>
          <cell r="BD34"/>
          <cell r="BE34"/>
          <cell r="BF34" t="str">
            <v>20/09/98</v>
          </cell>
        </row>
        <row r="35">
          <cell r="O35" t="str">
            <v>מס הכנסה וחוק מס הכנסה (תאומים בשל אינפלציה) התשמ"ה-1985.</v>
          </cell>
          <cell r="P35"/>
          <cell r="Q35"/>
          <cell r="R35"/>
          <cell r="S35"/>
          <cell r="T35"/>
          <cell r="U35"/>
          <cell r="V35"/>
          <cell r="W35" t="str">
            <v>השותפות)</v>
          </cell>
          <cell r="X35"/>
          <cell r="Y35"/>
          <cell r="Z35"/>
          <cell r="AA35"/>
          <cell r="AB35"/>
          <cell r="AC35"/>
          <cell r="AD35" t="str">
            <v>הוצאות התקנה בגין מנויים שפרשו (נספח א')</v>
          </cell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 t="str">
            <v>|השותפות אשר בוקרו על ידנו, שולמו על ידה מקדמות על הוצאות עודפות בגין השנה</v>
          </cell>
          <cell r="AP35"/>
          <cell r="AQ35"/>
          <cell r="AR35"/>
          <cell r="AS35"/>
          <cell r="AT35"/>
          <cell r="AU35"/>
          <cell r="AV35"/>
          <cell r="AW35"/>
          <cell r="AX35"/>
          <cell r="AY35">
            <v>0</v>
          </cell>
          <cell r="AZ35">
            <v>0.17649999999999999</v>
          </cell>
          <cell r="BA35">
            <v>0</v>
          </cell>
          <cell r="BB35"/>
          <cell r="BC35">
            <v>-168.767</v>
          </cell>
          <cell r="BD35"/>
          <cell r="BE35" t="str">
            <v>|קזוז סכום אינפלציוני</v>
          </cell>
          <cell r="BF35" t="str">
            <v>01/02/99</v>
          </cell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>
            <v>17094.646000000001</v>
          </cell>
        </row>
        <row r="36">
          <cell r="T36">
            <v>0</v>
          </cell>
          <cell r="U36"/>
          <cell r="V36"/>
          <cell r="W36"/>
          <cell r="X36"/>
          <cell r="Y36"/>
          <cell r="Z36"/>
          <cell r="AA36"/>
          <cell r="AB36"/>
          <cell r="AC36"/>
          <cell r="AD36" t="str">
            <v xml:space="preserve">                      (ראה 1)</v>
          </cell>
          <cell r="AE36"/>
          <cell r="AF36"/>
          <cell r="AG36"/>
          <cell r="AH36"/>
          <cell r="AI36"/>
          <cell r="AJ36"/>
          <cell r="AK36"/>
          <cell r="AL36"/>
          <cell r="AM36" t="str">
            <v>ש"ח.</v>
          </cell>
          <cell r="AN36">
            <v>704250</v>
          </cell>
          <cell r="AO36" t="str">
            <v>הנ"ל בסך</v>
          </cell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 t="str">
            <v>|מהפסד הון לפי יחס</v>
          </cell>
        </row>
        <row r="37">
          <cell r="W37" t="str">
            <v xml:space="preserve">חלקה של השותפות הנ"ל בהון, בנכסים הקבועים ובשנויים בהם, </v>
          </cell>
          <cell r="X37"/>
          <cell r="Y37">
            <v>8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 t="str">
            <v xml:space="preserve"> </v>
          </cell>
          <cell r="AK37"/>
          <cell r="AL37"/>
          <cell r="AM37"/>
          <cell r="AN37"/>
          <cell r="AO37"/>
          <cell r="AP37"/>
          <cell r="AQ37"/>
          <cell r="AR37"/>
          <cell r="AS37"/>
          <cell r="AT37">
            <v>1</v>
          </cell>
          <cell r="AU37"/>
          <cell r="AV37">
            <v>-1.958</v>
          </cell>
          <cell r="AW37"/>
          <cell r="AX37">
            <v>-1.958</v>
          </cell>
          <cell r="AY37"/>
          <cell r="AZ37"/>
          <cell r="BA37"/>
          <cell r="BB37"/>
          <cell r="BC37"/>
          <cell r="BD37"/>
          <cell r="BE37" t="str">
            <v>1:3.5</v>
          </cell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>
            <v>-199.678</v>
          </cell>
        </row>
        <row r="38">
          <cell r="T38" t="e">
            <v>#REF!</v>
          </cell>
          <cell r="U38"/>
          <cell r="V38"/>
          <cell r="W38" t="str">
            <v>של שותפות אחרת</v>
          </cell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 t="str">
            <v xml:space="preserve"> </v>
          </cell>
        </row>
        <row r="39">
          <cell r="W39" t="str">
            <v xml:space="preserve">(סה"כ הסכומים המופיעים בשורות </v>
          </cell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 t="str">
            <v>סכום המקדמות הנ"ל שולם לפ"ש גוש דן בתיק נכויים מס' 939240727.</v>
          </cell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>
            <v>-14032.855</v>
          </cell>
          <cell r="BD39"/>
          <cell r="BE39" t="str">
            <v>סה"כ</v>
          </cell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>
            <v>16894.968000000001</v>
          </cell>
        </row>
        <row r="40">
          <cell r="T40">
            <v>-8384.4030000000002</v>
          </cell>
          <cell r="U40"/>
          <cell r="V40"/>
          <cell r="W40" t="str">
            <v xml:space="preserve">3.31- 4.1- 4.9 כפול חלקה של השותפות הנ"ל </v>
          </cell>
          <cell r="X40"/>
          <cell r="Y40"/>
          <cell r="Z40"/>
          <cell r="AA40"/>
          <cell r="AB40"/>
          <cell r="AC40"/>
          <cell r="AD40" t="str">
            <v>נכוי בשל פחת (ראה 2)</v>
          </cell>
          <cell r="AE40"/>
          <cell r="AF40"/>
          <cell r="AG40"/>
          <cell r="AH40"/>
          <cell r="AI40"/>
          <cell r="AJ40"/>
          <cell r="AK40"/>
          <cell r="AL40"/>
          <cell r="AM40" t="str">
            <v xml:space="preserve"> </v>
          </cell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 t="str">
            <v>תשלום נכוי במקור בגין השנה:</v>
          </cell>
        </row>
        <row r="41">
          <cell r="W41" t="str">
            <v xml:space="preserve">ברווחים של השותפות האחרת)- להלן:        X %     =  </v>
          </cell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 t="str">
            <v xml:space="preserve"> </v>
          </cell>
          <cell r="AN41"/>
          <cell r="AO41"/>
          <cell r="AP41"/>
          <cell r="AQ41"/>
          <cell r="AR41"/>
          <cell r="AS41"/>
          <cell r="AT41"/>
          <cell r="AU41"/>
          <cell r="AV41">
            <v>37.766999999999996</v>
          </cell>
          <cell r="AW41"/>
          <cell r="AX41">
            <v>0</v>
          </cell>
          <cell r="AY41">
            <v>-3.4098316947175475</v>
          </cell>
          <cell r="AZ41">
            <v>37.767000000000003</v>
          </cell>
          <cell r="BA41">
            <v>0.17647058823529416</v>
          </cell>
          <cell r="BB41">
            <v>0</v>
          </cell>
          <cell r="BC41">
            <v>-3.4103999999999997</v>
          </cell>
          <cell r="BD41"/>
          <cell r="BE41"/>
          <cell r="BF41">
            <v>1.98</v>
          </cell>
        </row>
        <row r="42">
          <cell r="T42" t="e">
            <v>#REF!</v>
          </cell>
          <cell r="U42"/>
          <cell r="V42"/>
          <cell r="W42"/>
          <cell r="X42"/>
          <cell r="Y42"/>
          <cell r="Z42"/>
          <cell r="AA42"/>
          <cell r="AB42"/>
          <cell r="AC42"/>
          <cell r="AD42" t="str">
            <v>רווח לחלוקה בין השותפים כמפורט בט' 1392/ג'</v>
          </cell>
          <cell r="AE42"/>
          <cell r="AF42"/>
          <cell r="AG42"/>
          <cell r="AH42"/>
          <cell r="AI42"/>
          <cell r="AJ42"/>
          <cell r="AK42"/>
          <cell r="AL42"/>
          <cell r="AM42" t="str">
            <v>זקיפת המקדמות על הוצאות עודפות בין השותפים:</v>
          </cell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>
            <v>-8.9735760957763357</v>
          </cell>
          <cell r="AZ42">
            <v>0.17649999999999999</v>
          </cell>
          <cell r="BA42">
            <v>0.16136236739251819</v>
          </cell>
          <cell r="BB42"/>
          <cell r="BC42">
            <v>-9.8154000000000003</v>
          </cell>
          <cell r="BD42"/>
          <cell r="BE42"/>
          <cell r="BF42">
            <v>3.98</v>
          </cell>
        </row>
        <row r="43">
          <cell r="N43" t="str">
            <v xml:space="preserve">רמת - גן , 16 באוגוסט 1998                </v>
          </cell>
          <cell r="O43"/>
          <cell r="P43"/>
          <cell r="Q43"/>
          <cell r="R43"/>
          <cell r="S43"/>
          <cell r="T43"/>
          <cell r="U43"/>
          <cell r="V43"/>
          <cell r="W43" t="str">
            <v>סה"כ לענין השותפות: (סיכום שלילי יירשם בסוגריים)</v>
          </cell>
          <cell r="X43"/>
          <cell r="Y43">
            <v>9</v>
          </cell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 t="str">
            <v>ש"ח</v>
          </cell>
          <cell r="AL43"/>
          <cell r="AM43"/>
          <cell r="AN43"/>
          <cell r="AO43"/>
          <cell r="AP43"/>
          <cell r="AQ43"/>
          <cell r="AR43" t="str">
            <v xml:space="preserve"> </v>
          </cell>
          <cell r="AS43"/>
          <cell r="AT43">
            <v>-83.915999999999997</v>
          </cell>
          <cell r="AU43"/>
          <cell r="AV43"/>
          <cell r="AW43"/>
          <cell r="AX43"/>
          <cell r="AY43">
            <v>-1.7815712023160646</v>
          </cell>
          <cell r="AZ43">
            <v>0.17649999999999999</v>
          </cell>
          <cell r="BA43">
            <v>0.15651932165693649</v>
          </cell>
          <cell r="BB43"/>
          <cell r="BC43">
            <v>-2.0089999999999999</v>
          </cell>
          <cell r="BD43"/>
          <cell r="BE43" t="str">
            <v>סה"כ</v>
          </cell>
          <cell r="BF43">
            <v>4.9800000000000004</v>
          </cell>
        </row>
        <row r="44">
          <cell r="AD44" t="str">
            <v>הפסד הון לצרכי מס הכנסה לחלוקה בין</v>
          </cell>
          <cell r="AE44"/>
          <cell r="AF44"/>
          <cell r="AG44"/>
          <cell r="AH44"/>
          <cell r="AI44"/>
          <cell r="AJ44" t="str">
            <v xml:space="preserve"> </v>
          </cell>
          <cell r="AK44"/>
          <cell r="AL44"/>
          <cell r="AM44"/>
          <cell r="AN44"/>
          <cell r="AO44"/>
          <cell r="AP44"/>
          <cell r="AQ44"/>
          <cell r="AR44" t="str">
            <v xml:space="preserve"> </v>
          </cell>
          <cell r="AS44"/>
          <cell r="AT44"/>
          <cell r="AU44"/>
          <cell r="AV44"/>
          <cell r="AW44"/>
          <cell r="AX44"/>
          <cell r="AY44">
            <v>-0.25259203699456345</v>
          </cell>
          <cell r="AZ44">
            <v>0.17649999999999999</v>
          </cell>
          <cell r="BA44">
            <v>0.13785557986870889</v>
          </cell>
          <cell r="BB44"/>
          <cell r="BC44">
            <v>-0.32339999999999997</v>
          </cell>
          <cell r="BD44"/>
          <cell r="BE44"/>
          <cell r="BF44">
            <v>6.98</v>
          </cell>
        </row>
        <row r="45">
          <cell r="T45">
            <v>83.915999999999997</v>
          </cell>
          <cell r="U45"/>
          <cell r="V45"/>
          <cell r="W45"/>
          <cell r="X45"/>
          <cell r="Y45"/>
          <cell r="Z45"/>
          <cell r="AA45"/>
          <cell r="AB45"/>
          <cell r="AC45"/>
          <cell r="AD45" t="str">
            <v xml:space="preserve">               השותפים (ראה נספח ב')</v>
          </cell>
          <cell r="AE45"/>
          <cell r="AF45"/>
          <cell r="AG45"/>
          <cell r="AH45"/>
          <cell r="AI45"/>
          <cell r="AJ45"/>
          <cell r="AK45">
            <v>492975.00000000006</v>
          </cell>
          <cell r="AL45" t="str">
            <v>עורק שרותי מידע מקומי בע"מ</v>
          </cell>
          <cell r="AM45"/>
          <cell r="AN45"/>
          <cell r="AO45"/>
          <cell r="AP45"/>
          <cell r="AQ45"/>
          <cell r="AR45" t="str">
            <v xml:space="preserve"> </v>
          </cell>
          <cell r="AS45"/>
          <cell r="AT45"/>
          <cell r="AU45"/>
          <cell r="AV45"/>
          <cell r="AW45"/>
          <cell r="AX45"/>
          <cell r="AY45">
            <v>-0.46015075116786996</v>
          </cell>
          <cell r="AZ45">
            <v>0.17649999999999999</v>
          </cell>
          <cell r="BA45">
            <v>0.13444232342514328</v>
          </cell>
          <cell r="BB45"/>
          <cell r="BC45">
            <v>-0.60409999999999986</v>
          </cell>
          <cell r="BD45"/>
          <cell r="BE45"/>
          <cell r="BF45">
            <v>7.98</v>
          </cell>
        </row>
        <row r="46">
          <cell r="W46" t="str">
            <v>הכפל באחוז חלקה של החברה ברווחי השותפות:</v>
          </cell>
          <cell r="X46"/>
          <cell r="Y46">
            <v>9</v>
          </cell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 t="str">
            <v xml:space="preserve"> </v>
          </cell>
          <cell r="AK46"/>
          <cell r="AL46"/>
          <cell r="AM46"/>
          <cell r="AN46"/>
          <cell r="AO46"/>
          <cell r="AP46"/>
          <cell r="AQ46"/>
          <cell r="AR46" t="str">
            <v xml:space="preserve"> </v>
          </cell>
          <cell r="AS46"/>
          <cell r="AT46"/>
          <cell r="AU46"/>
          <cell r="AV46"/>
          <cell r="AW46"/>
          <cell r="AX46"/>
          <cell r="AY46">
            <v>-1.7217571500640301</v>
          </cell>
          <cell r="AZ46">
            <v>0.17649999999999999</v>
          </cell>
          <cell r="BA46">
            <v>0.13972602739726026</v>
          </cell>
          <cell r="BB46"/>
          <cell r="BC46">
            <v>-2.1748999999999996</v>
          </cell>
          <cell r="BD46"/>
          <cell r="BE46"/>
          <cell r="BF46">
            <v>8.98</v>
          </cell>
        </row>
        <row r="47">
          <cell r="T47">
            <v>30.59</v>
          </cell>
          <cell r="U47"/>
          <cell r="V47"/>
          <cell r="W47"/>
          <cell r="X47"/>
          <cell r="Y47"/>
          <cell r="Z47"/>
          <cell r="AA47"/>
          <cell r="AB47"/>
          <cell r="AC47"/>
          <cell r="AD47" t="str">
            <v>תרומות מוכרות לחלוקה בין השותפים (לפי פרוט מצורף)</v>
          </cell>
          <cell r="AE47"/>
          <cell r="AF47"/>
          <cell r="AG47"/>
          <cell r="AH47"/>
          <cell r="AI47"/>
          <cell r="AJ47"/>
          <cell r="AK47">
            <v>211275</v>
          </cell>
          <cell r="AL47" t="str">
            <v>ידיעות תקשורת בע"מ</v>
          </cell>
          <cell r="AM47"/>
          <cell r="AN47"/>
          <cell r="AO47"/>
          <cell r="AP47"/>
          <cell r="AQ47"/>
          <cell r="AR47" t="str">
            <v xml:space="preserve"> </v>
          </cell>
          <cell r="AS47"/>
          <cell r="AT47"/>
          <cell r="AU47"/>
          <cell r="AV47"/>
          <cell r="AW47"/>
          <cell r="AX47"/>
          <cell r="AY47">
            <v>-6.4982667604814068E-2</v>
          </cell>
          <cell r="AZ47">
            <v>0.17649999999999999</v>
          </cell>
          <cell r="BA47">
            <v>8.1924577373212015E-2</v>
          </cell>
          <cell r="BB47"/>
          <cell r="BC47">
            <v>-0.14000000000000001</v>
          </cell>
          <cell r="BD47"/>
          <cell r="BE47"/>
          <cell r="BF47">
            <v>10.98</v>
          </cell>
        </row>
        <row r="48">
          <cell r="AJ48" t="str">
            <v xml:space="preserve"> </v>
          </cell>
          <cell r="AK48"/>
          <cell r="AL48"/>
          <cell r="AM48"/>
          <cell r="AN48"/>
          <cell r="AO48"/>
          <cell r="AP48"/>
          <cell r="AQ48"/>
          <cell r="AR48" t="str">
            <v xml:space="preserve"> </v>
          </cell>
          <cell r="AS48"/>
          <cell r="AT48"/>
          <cell r="AU48"/>
          <cell r="AV48"/>
          <cell r="AW48"/>
          <cell r="AX48"/>
          <cell r="AY48">
            <v>7.3487752041326265E-2</v>
          </cell>
          <cell r="AZ48">
            <v>0.17649999999999999</v>
          </cell>
          <cell r="BA48">
            <v>-2.1176470588235241E-2</v>
          </cell>
          <cell r="BB48"/>
          <cell r="BC48">
            <v>-0.61250000000000004</v>
          </cell>
          <cell r="BD48"/>
          <cell r="BE48"/>
          <cell r="BF48">
            <v>11.98</v>
          </cell>
        </row>
        <row r="49">
          <cell r="N49" t="str">
            <v>קסלמן וקסלמן</v>
          </cell>
          <cell r="O49"/>
          <cell r="P49"/>
          <cell r="Q49">
            <v>114330.95240872243</v>
          </cell>
          <cell r="R49"/>
          <cell r="S49"/>
          <cell r="T49" t="str">
            <v>הערות:</v>
          </cell>
          <cell r="U49"/>
          <cell r="V49"/>
          <cell r="W49" t="str">
            <v xml:space="preserve">  סיכום ההון כהגדרתו בסעיף 7(א) לחוק: (סיכום שלילי יירשם בסוגריים)</v>
          </cell>
          <cell r="X49"/>
          <cell r="Y49">
            <v>10</v>
          </cell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 t="str">
            <v xml:space="preserve"> </v>
          </cell>
          <cell r="AK49">
            <v>704250</v>
          </cell>
          <cell r="AL49"/>
          <cell r="AM49"/>
          <cell r="AN49"/>
          <cell r="AO49"/>
          <cell r="AP49"/>
          <cell r="AQ49"/>
          <cell r="AR49" t="str">
            <v xml:space="preserve"> </v>
          </cell>
          <cell r="AS49"/>
          <cell r="AT49"/>
          <cell r="AU49"/>
          <cell r="AV49"/>
          <cell r="AW49"/>
          <cell r="AX49"/>
          <cell r="AY49">
            <v>5.3097727965564613E-3</v>
          </cell>
          <cell r="AZ49">
            <v>0.17649999999999999</v>
          </cell>
          <cell r="BA49">
            <v>-7.3968026723931768E-3</v>
          </cell>
          <cell r="BB49"/>
          <cell r="BC49">
            <v>-0.12669999999999998</v>
          </cell>
          <cell r="BD49"/>
          <cell r="BE49"/>
          <cell r="BF49">
            <v>12.98</v>
          </cell>
        </row>
        <row r="50">
          <cell r="N50" t="str">
            <v>רואי חשבון</v>
          </cell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 t="str">
            <v>השפעת האינפלציה בגין אובדן ממירים וגריעת הוצאות התקנה בגין מנויים שפרשו נדרשה כהוצאה הואיל והם</v>
          </cell>
          <cell r="AE50"/>
          <cell r="AF50" t="str">
            <v>(1</v>
          </cell>
          <cell r="AG50"/>
          <cell r="AH50"/>
          <cell r="AI50"/>
          <cell r="AJ50" t="str">
            <v xml:space="preserve"> </v>
          </cell>
        </row>
        <row r="51">
          <cell r="W51" t="str">
            <v xml:space="preserve"> הכפל כאמור בסעיף 7(ב) - סיכום חיובי, או 7(ד) לחוק - סיכום שלילי - לפי הענין:</v>
          </cell>
          <cell r="X51"/>
          <cell r="Y51"/>
          <cell r="Z51"/>
          <cell r="AA51"/>
          <cell r="AB51"/>
          <cell r="AC51"/>
          <cell r="AD51" t="str">
            <v>מהווים נכס קבוע.</v>
          </cell>
          <cell r="AE51"/>
          <cell r="AF51"/>
          <cell r="AG51"/>
          <cell r="AH51"/>
          <cell r="AI51"/>
          <cell r="AJ51" t="str">
            <v xml:space="preserve"> </v>
          </cell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>
            <v>8384.4030000000002</v>
          </cell>
          <cell r="BI51"/>
          <cell r="BJ51"/>
          <cell r="BK51"/>
          <cell r="BL51">
            <v>16895</v>
          </cell>
        </row>
        <row r="52">
          <cell r="Q52">
            <v>0.17649999999999999</v>
          </cell>
          <cell r="R52"/>
          <cell r="S52"/>
          <cell r="T52"/>
          <cell r="U52"/>
          <cell r="V52"/>
          <cell r="W52" t="str">
            <v xml:space="preserve">שיעור עליית שער החליפין על פי חוזר הנציבות מס' 86/4 </v>
          </cell>
          <cell r="X52"/>
          <cell r="Y52">
            <v>11</v>
          </cell>
          <cell r="Z52"/>
          <cell r="AA52"/>
          <cell r="AB52"/>
          <cell r="AC52"/>
          <cell r="AD52" t="str">
            <v>כולל נכוי בשל פחת בסך 31 אלפי ש"ח בגין כלי רכב פרטיים ביחס לסכום ההוצאה המוכרת ע"פ התקנות.</v>
          </cell>
          <cell r="AE52"/>
          <cell r="AF52" t="str">
            <v>(2</v>
          </cell>
          <cell r="AG52"/>
          <cell r="AH52"/>
          <cell r="AI52"/>
          <cell r="AJ52" t="str">
            <v xml:space="preserve"> </v>
          </cell>
        </row>
        <row r="53">
          <cell r="L53" t="str">
            <v>.1</v>
          </cell>
          <cell r="M53"/>
          <cell r="N53"/>
          <cell r="O53"/>
          <cell r="P53"/>
          <cell r="Q53"/>
          <cell r="R53"/>
          <cell r="S53"/>
          <cell r="T53" t="str">
            <v>הוצאות התפעול כוללות סכומים כמפורט בבאור 15 לדוחות הכספיים.</v>
          </cell>
          <cell r="U53"/>
          <cell r="V53"/>
          <cell r="W53" t="str">
            <v>מיום 1 באוגוסט 1986</v>
          </cell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 t="str">
            <v xml:space="preserve"> </v>
          </cell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>
            <v>-19.2164</v>
          </cell>
          <cell r="BD53"/>
          <cell r="BE53" t="str">
            <v>סה"כ</v>
          </cell>
        </row>
        <row r="54">
          <cell r="AJ54" t="str">
            <v xml:space="preserve"> </v>
          </cell>
          <cell r="AK54"/>
          <cell r="AL54" t="str">
            <v xml:space="preserve">          רמת - גן , 16 באוגוסט 1998                </v>
          </cell>
        </row>
        <row r="55">
          <cell r="W55" t="str">
            <v xml:space="preserve"> תוצאה חיובית תנוכה בדו"ח התאום שורה 17 בגבולות התיקרות / </v>
          </cell>
          <cell r="X55"/>
          <cell r="Y55">
            <v>12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 t="str">
            <v xml:space="preserve"> </v>
          </cell>
        </row>
        <row r="56">
          <cell r="P56">
            <v>36023</v>
          </cell>
          <cell r="Q56">
            <v>20179</v>
          </cell>
          <cell r="R56"/>
          <cell r="S56"/>
          <cell r="T56"/>
          <cell r="U56"/>
          <cell r="V56"/>
          <cell r="W56" t="str">
            <v xml:space="preserve"> תוצאה שלילית תועבר לדו"ח בשורה 16:</v>
          </cell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 t="str">
            <v>בכבוד רב,</v>
          </cell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 t="str">
            <v>תשלום מקדמות עודפות בגין השנה:</v>
          </cell>
        </row>
        <row r="57">
          <cell r="V57" t="str">
            <v>מנהל</v>
          </cell>
          <cell r="W57"/>
          <cell r="X57"/>
          <cell r="Y57" t="str">
            <v>מנהל</v>
          </cell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>
            <v>-12.569561514798675</v>
          </cell>
          <cell r="AZ57">
            <v>0.17649999999999999</v>
          </cell>
          <cell r="BA57">
            <v>0.16006692693809277</v>
          </cell>
          <cell r="BB57"/>
          <cell r="BC57">
            <v>-13.860000000000001</v>
          </cell>
          <cell r="BD57"/>
          <cell r="BE57"/>
          <cell r="BF57" t="str">
            <v>25/02/98</v>
          </cell>
        </row>
        <row r="58">
          <cell r="L58" t="str">
            <v>.2</v>
          </cell>
          <cell r="M58"/>
          <cell r="N58"/>
          <cell r="O58"/>
          <cell r="P58">
            <v>0</v>
          </cell>
          <cell r="Q58"/>
          <cell r="R58"/>
          <cell r="S58"/>
          <cell r="T58"/>
          <cell r="U58"/>
          <cell r="V58"/>
          <cell r="W58"/>
          <cell r="X58" t="str">
            <v>:הערה</v>
          </cell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>
            <v>-70.122179451315333</v>
          </cell>
          <cell r="AZ58">
            <v>0.17649999999999999</v>
          </cell>
          <cell r="BA58">
            <v>0.1571627260083448</v>
          </cell>
          <cell r="BB58"/>
          <cell r="BC58">
            <v>-78.750000000000014</v>
          </cell>
          <cell r="BD58"/>
          <cell r="BE58"/>
          <cell r="BF58" t="str">
            <v>24/03/98</v>
          </cell>
        </row>
        <row r="59">
          <cell r="X59" t="str">
            <v xml:space="preserve">יש לשים לב לכך, שפרט לסכומים בשורות 3 ו - 6 שיש לרשמם תמיד בסוגריים - יתר הסכומים המבטאים הון, תיאומי הון ושינויים נטו </v>
          </cell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>
            <v>-20.201476544561267</v>
          </cell>
          <cell r="AZ59">
            <v>0.17649999999999999</v>
          </cell>
          <cell r="BA59">
            <v>0.11319240032111311</v>
          </cell>
          <cell r="BB59"/>
          <cell r="BC59">
            <v>-31.500000000000004</v>
          </cell>
          <cell r="BD59"/>
          <cell r="BE59"/>
          <cell r="BF59" t="str">
            <v>20/04/98</v>
          </cell>
        </row>
        <row r="60">
          <cell r="X60" t="str">
            <v xml:space="preserve">עשויים להיות גם בסיכום שליליברשימות המתאימות או בדו"ח השותפות. </v>
          </cell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>
            <v>-19.037807262765394</v>
          </cell>
          <cell r="AZ60">
            <v>0.17649999999999999</v>
          </cell>
          <cell r="BA60">
            <v>0.14222954420648004</v>
          </cell>
          <cell r="BB60"/>
          <cell r="BC60">
            <v>-23.625000000000004</v>
          </cell>
          <cell r="BD60"/>
          <cell r="BE60"/>
          <cell r="BF60" t="str">
            <v>24/05/98</v>
          </cell>
        </row>
        <row r="61">
          <cell r="X61" t="str">
            <v>אי לכך בנספח זה, יש להקפיד ולרשום בסוגריים  כל סיכום המתקבל כסכום שלילי.</v>
          </cell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 t="str">
            <v>קסלמן וקסלמן</v>
          </cell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>
            <v>-30.684488051553885</v>
          </cell>
          <cell r="AZ61">
            <v>0.17649999999999999</v>
          </cell>
          <cell r="BA61">
            <v>0.137544435329505</v>
          </cell>
          <cell r="BB61"/>
          <cell r="BC61">
            <v>-39.375000000000007</v>
          </cell>
          <cell r="BD61"/>
          <cell r="BE61"/>
          <cell r="BF61" t="str">
            <v>24/06/98</v>
          </cell>
        </row>
        <row r="62">
          <cell r="AB62">
            <v>26788</v>
          </cell>
          <cell r="AC62"/>
          <cell r="AD62"/>
          <cell r="AE62"/>
          <cell r="AF62"/>
          <cell r="AG62" t="str">
            <v>סה"כ סכום ההון: (סיכום שלילי יירשם בסוגריים)</v>
          </cell>
          <cell r="AH62"/>
          <cell r="AI62"/>
          <cell r="AJ62" t="str">
            <v>רואי חשבון</v>
          </cell>
          <cell r="AK62"/>
          <cell r="AL62"/>
          <cell r="AM62"/>
          <cell r="AN62">
            <v>65663.821200000006</v>
          </cell>
          <cell r="AO62" t="str">
            <v>סה"כ סכום הנכסים הקבועים:</v>
          </cell>
          <cell r="AP62"/>
          <cell r="AQ62"/>
          <cell r="AR62"/>
          <cell r="AS62"/>
          <cell r="AT62"/>
          <cell r="AU62"/>
          <cell r="AV62"/>
          <cell r="AW62"/>
          <cell r="AX62"/>
          <cell r="AY62">
            <v>-24.04918329214636</v>
          </cell>
          <cell r="AZ62">
            <v>0.17649999999999999</v>
          </cell>
          <cell r="BA62">
            <v>0.13475177304964547</v>
          </cell>
          <cell r="BB62"/>
          <cell r="BC62">
            <v>-31.500000000000004</v>
          </cell>
          <cell r="BD62"/>
          <cell r="BE62"/>
          <cell r="BF62" t="str">
            <v>26/07/98</v>
          </cell>
          <cell r="BG62"/>
          <cell r="BH62">
            <v>36023</v>
          </cell>
          <cell r="BI62">
            <v>29568.382999999998</v>
          </cell>
          <cell r="BJ62" t="str">
            <v>ראה מכתבנו מיום</v>
          </cell>
          <cell r="BK62" t="str">
            <v>סה"כ תאומי ההון: (סיכום שלילי יירשם בסוגריים)</v>
          </cell>
        </row>
        <row r="63">
          <cell r="AY63">
            <v>-68.687087546705385</v>
          </cell>
          <cell r="AZ63">
            <v>0.17649999999999999</v>
          </cell>
          <cell r="BA63">
            <v>0.12828858150257672</v>
          </cell>
          <cell r="BB63"/>
          <cell r="BC63">
            <v>-94.5</v>
          </cell>
          <cell r="BD63"/>
          <cell r="BE63"/>
          <cell r="BF63" t="str">
            <v>17/08/98</v>
          </cell>
          <cell r="BG63"/>
          <cell r="BH63" t="str">
            <v>קסלמן וקסלמן רו"ח</v>
          </cell>
        </row>
        <row r="64">
          <cell r="L64" t="str">
            <v>ראה מכתבנו מיום</v>
          </cell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 t="str">
            <v xml:space="preserve"> </v>
          </cell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>
            <v>-29.644369347276591</v>
          </cell>
          <cell r="AZ64">
            <v>0.17649999999999999</v>
          </cell>
          <cell r="BA64">
            <v>8.3051288726893935E-2</v>
          </cell>
          <cell r="BB64"/>
          <cell r="BC64">
            <v>-62.999999999999993</v>
          </cell>
          <cell r="BD64"/>
          <cell r="BE64"/>
          <cell r="BF64" t="str">
            <v>15/09/98</v>
          </cell>
          <cell r="BG64"/>
          <cell r="BH64"/>
          <cell r="BI64"/>
          <cell r="BJ64"/>
          <cell r="BK64"/>
          <cell r="BL64"/>
          <cell r="BM64"/>
          <cell r="BN64" t="str">
            <v>חותמת המייצג לשם זהוי:</v>
          </cell>
        </row>
        <row r="65">
          <cell r="AY65">
            <v>2.6126923779782443</v>
          </cell>
          <cell r="AZ65">
            <v>0.17649999999999999</v>
          </cell>
          <cell r="BA65">
            <v>-9.7595810521303727E-3</v>
          </cell>
          <cell r="BB65"/>
          <cell r="BC65">
            <v>-47.25</v>
          </cell>
          <cell r="BD65"/>
          <cell r="BE65"/>
          <cell r="BF65" t="str">
            <v>15/10/98</v>
          </cell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 t="str">
            <v>קסלמן וקסלמן רו"ח</v>
          </cell>
        </row>
        <row r="66">
          <cell r="O66" t="str">
            <v>קסלמן וקסלמן רו"ח</v>
          </cell>
          <cell r="P66"/>
          <cell r="Q66"/>
          <cell r="R66"/>
          <cell r="S66"/>
          <cell r="T66" t="str">
            <v xml:space="preserve">חותמת המייצג לשם זהוי: </v>
          </cell>
          <cell r="U66"/>
          <cell r="V66"/>
          <cell r="W66"/>
          <cell r="X66" t="str">
            <v xml:space="preserve">:חתימת המנהלים </v>
          </cell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>
            <v>0.19263999695580428</v>
          </cell>
          <cell r="AZ66">
            <v>0.17649999999999999</v>
          </cell>
          <cell r="BA66">
            <v>-2.1587910769967911E-3</v>
          </cell>
          <cell r="BB66"/>
          <cell r="BC66">
            <v>-15.749999999999998</v>
          </cell>
          <cell r="BD66"/>
          <cell r="BE66"/>
          <cell r="BF66" t="str">
            <v>24/11/98</v>
          </cell>
        </row>
        <row r="67">
          <cell r="AX67" t="str">
            <v>7TG</v>
          </cell>
          <cell r="AY67">
            <v>1.4719636136825172</v>
          </cell>
          <cell r="AZ67">
            <v>0.17649999999999999</v>
          </cell>
          <cell r="BA67">
            <v>-5.4984460913219957E-3</v>
          </cell>
          <cell r="BB67"/>
          <cell r="BC67">
            <v>-47.25</v>
          </cell>
          <cell r="BD67"/>
          <cell r="BE67"/>
          <cell r="BF67" t="str">
            <v>23/12/98</v>
          </cell>
        </row>
        <row r="68">
          <cell r="O68" t="str">
            <v>1TG</v>
          </cell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 t="str">
            <v>6tg</v>
          </cell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>
            <v>0</v>
          </cell>
          <cell r="AZ68">
            <v>0.17649999999999999</v>
          </cell>
          <cell r="BA68">
            <v>0</v>
          </cell>
          <cell r="BB68"/>
          <cell r="BC68">
            <v>-55.838999999999999</v>
          </cell>
          <cell r="BD68"/>
          <cell r="BE68"/>
          <cell r="BF68" t="str">
            <v>31/12/98</v>
          </cell>
        </row>
        <row r="69">
          <cell r="BR69">
            <v>36037</v>
          </cell>
          <cell r="BS69" t="str">
            <v>ראה מכתבנו מיום</v>
          </cell>
        </row>
        <row r="71">
          <cell r="BC71">
            <v>-542.19900000000007</v>
          </cell>
        </row>
        <row r="72">
          <cell r="T72" t="str">
            <v>2tg</v>
          </cell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>
            <v>68.174000000000007</v>
          </cell>
          <cell r="AU72"/>
          <cell r="AV72">
            <v>-68.174000000000007</v>
          </cell>
          <cell r="AW72"/>
          <cell r="AX72">
            <v>-16258.099163942479</v>
          </cell>
          <cell r="AY72"/>
          <cell r="AZ72"/>
          <cell r="BA72"/>
          <cell r="BB72">
            <v>-68.174000000000007</v>
          </cell>
          <cell r="BC72" t="str">
            <v>קזוז רווח ראלי מהפסד הון</v>
          </cell>
          <cell r="BD72"/>
          <cell r="BE72" t="str">
            <v>סה"כ</v>
          </cell>
        </row>
        <row r="74">
          <cell r="AZ74" t="str">
            <v>סה"כ נטו שנויים בהון ובנכסים במשך השנה:</v>
          </cell>
        </row>
        <row r="75">
          <cell r="AX75">
            <v>123638.39060872243</v>
          </cell>
        </row>
        <row r="76">
          <cell r="T76" t="str">
            <v>ערוצי זהב ושות'</v>
          </cell>
        </row>
        <row r="77">
          <cell r="T77" t="str">
            <v>שותפות רשומה</v>
          </cell>
        </row>
        <row r="78">
          <cell r="T78" t="str">
            <v>פרוטים</v>
          </cell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 t="str">
            <v>דיבידנד ששולם למעט מתוך דיבידנד שנתקבל</v>
          </cell>
        </row>
        <row r="79">
          <cell r="T79" t="str">
            <v>דוח רווח והפסד מותאם לצרכי מס הכנסה</v>
          </cell>
        </row>
        <row r="80">
          <cell r="T80" t="str">
            <v>לשנת המס 1998</v>
          </cell>
        </row>
        <row r="82">
          <cell r="AA82" t="str">
            <v>נסיעות</v>
          </cell>
          <cell r="AB82"/>
          <cell r="AC82" t="str">
            <v>השתתפות</v>
          </cell>
        </row>
        <row r="83">
          <cell r="V83" t="str">
            <v>סה"כ</v>
          </cell>
          <cell r="W83"/>
          <cell r="X83" t="str">
            <v>רכב</v>
          </cell>
          <cell r="Y83"/>
          <cell r="Z83"/>
          <cell r="AA83" t="str">
            <v>לחו"ל</v>
          </cell>
          <cell r="AB83"/>
          <cell r="AC83" t="str">
            <v>בהוצאות</v>
          </cell>
        </row>
        <row r="85">
          <cell r="V85">
            <v>3727.1759999999999</v>
          </cell>
          <cell r="W85"/>
          <cell r="X85">
            <v>3560.145</v>
          </cell>
          <cell r="Y85"/>
          <cell r="Z85"/>
          <cell r="AA85">
            <v>167.03100000000001</v>
          </cell>
          <cell r="AB85"/>
          <cell r="AC85"/>
          <cell r="AD85" t="str">
            <v>תפעול</v>
          </cell>
        </row>
        <row r="87">
          <cell r="V87">
            <v>180.64</v>
          </cell>
          <cell r="W87"/>
          <cell r="X87">
            <v>180.64</v>
          </cell>
          <cell r="Y87"/>
          <cell r="Z87"/>
          <cell r="AA87"/>
          <cell r="AB87"/>
          <cell r="AC87"/>
          <cell r="AD87" t="str">
            <v>מכירה</v>
          </cell>
        </row>
        <row r="89">
          <cell r="V89">
            <v>762.74599999999998</v>
          </cell>
          <cell r="W89"/>
          <cell r="X89">
            <v>762.74599999999998</v>
          </cell>
          <cell r="Y89"/>
          <cell r="Z89"/>
          <cell r="AA89"/>
          <cell r="AB89"/>
          <cell r="AC89"/>
          <cell r="AD89" t="str">
            <v>הנהלה</v>
          </cell>
        </row>
        <row r="91">
          <cell r="V91">
            <v>4670.5619999999999</v>
          </cell>
          <cell r="W91"/>
          <cell r="X91">
            <v>4503.5309999999999</v>
          </cell>
          <cell r="Y91"/>
          <cell r="Z91"/>
          <cell r="AA91">
            <v>167.03100000000001</v>
          </cell>
          <cell r="AB91"/>
          <cell r="AC91">
            <v>0</v>
          </cell>
        </row>
        <row r="93">
          <cell r="V93">
            <v>0</v>
          </cell>
          <cell r="W93"/>
          <cell r="X93">
            <v>0</v>
          </cell>
          <cell r="Y93"/>
          <cell r="Z93"/>
          <cell r="AA93"/>
          <cell r="AB93"/>
          <cell r="AC93">
            <v>0</v>
          </cell>
          <cell r="AD93" t="str">
            <v>פחות פחת</v>
          </cell>
        </row>
        <row r="95">
          <cell r="V95">
            <v>4503.5309999999999</v>
          </cell>
          <cell r="W95"/>
          <cell r="X95">
            <v>4503.5309999999999</v>
          </cell>
          <cell r="Y95"/>
          <cell r="Z95"/>
          <cell r="AA95"/>
          <cell r="AB95"/>
          <cell r="AC95">
            <v>0</v>
          </cell>
        </row>
        <row r="96">
          <cell r="AD96" t="str">
            <v>הוון</v>
          </cell>
        </row>
        <row r="98">
          <cell r="V98">
            <v>4503.5309999999999</v>
          </cell>
          <cell r="W98"/>
          <cell r="X98">
            <v>4503.5309999999999</v>
          </cell>
          <cell r="Y98"/>
          <cell r="Z98"/>
          <cell r="AA98"/>
          <cell r="AB98"/>
          <cell r="AC98">
            <v>0</v>
          </cell>
          <cell r="AD98" t="str">
            <v>סה"כ הוצ'</v>
          </cell>
        </row>
        <row r="100">
          <cell r="AA100">
            <v>-157.4935299</v>
          </cell>
          <cell r="AB100"/>
          <cell r="AC100"/>
          <cell r="AD100" t="str">
            <v>מוכר</v>
          </cell>
        </row>
        <row r="102">
          <cell r="AA102">
            <v>9.5374701000000073</v>
          </cell>
          <cell r="AB102"/>
          <cell r="AC102"/>
          <cell r="AD102" t="str">
            <v>מעל למוכר</v>
          </cell>
        </row>
        <row r="104">
          <cell r="AD104" t="str">
            <v>הוצאות לא מוכרות</v>
          </cell>
        </row>
        <row r="105">
          <cell r="AC105">
            <v>27.323</v>
          </cell>
          <cell r="AD105"/>
          <cell r="AE105" t="str">
            <v>בגוד</v>
          </cell>
        </row>
        <row r="106">
          <cell r="AC106">
            <v>88.558000000000007</v>
          </cell>
          <cell r="AD106"/>
          <cell r="AE106" t="str">
            <v>כבודים</v>
          </cell>
        </row>
        <row r="107">
          <cell r="AC107">
            <v>0</v>
          </cell>
          <cell r="AD107" t="str">
            <v>טיולים ,מסיבות נופש,פרסים,נק' זהב</v>
          </cell>
        </row>
        <row r="108">
          <cell r="AC108">
            <v>1.446</v>
          </cell>
          <cell r="AD108"/>
          <cell r="AE108" t="str">
            <v>מתנות</v>
          </cell>
        </row>
        <row r="109">
          <cell r="AC109">
            <v>0</v>
          </cell>
          <cell r="AD109"/>
          <cell r="AE109" t="str">
            <v>חיוב טל"מ</v>
          </cell>
        </row>
        <row r="110">
          <cell r="AC110">
            <v>0</v>
          </cell>
          <cell r="AD110"/>
          <cell r="AE110" t="str">
            <v>שווי</v>
          </cell>
        </row>
        <row r="111">
          <cell r="AC111">
            <v>0</v>
          </cell>
          <cell r="AD111" t="str">
            <v>שווי בכירים</v>
          </cell>
        </row>
        <row r="112">
          <cell r="AC112">
            <v>42.567</v>
          </cell>
          <cell r="AD112" t="str">
            <v>כבוד מחוץ לעסק</v>
          </cell>
        </row>
        <row r="114">
          <cell r="AC114">
            <v>159.89400000000001</v>
          </cell>
        </row>
        <row r="116">
          <cell r="AB116" t="str">
            <v>בדיקת "מעגל" רכוש</v>
          </cell>
        </row>
        <row r="117">
          <cell r="T117">
            <v>-26663.710000000006</v>
          </cell>
          <cell r="U117"/>
          <cell r="V117" t="str">
            <v xml:space="preserve"> בקורת תוספות רכוש קבוע</v>
          </cell>
          <cell r="W117"/>
          <cell r="X117"/>
          <cell r="Y117"/>
          <cell r="Z117"/>
          <cell r="AA117" t="str">
            <v>מס</v>
          </cell>
          <cell r="AB117"/>
          <cell r="AC117" t="str">
            <v>ספרים</v>
          </cell>
        </row>
        <row r="118">
          <cell r="T118" t="str">
            <v>====</v>
          </cell>
          <cell r="U118"/>
          <cell r="V118"/>
          <cell r="W118"/>
          <cell r="X118"/>
          <cell r="Y118"/>
          <cell r="Z118"/>
          <cell r="AA118">
            <v>120746</v>
          </cell>
          <cell r="AB118"/>
          <cell r="AC118">
            <v>122451.887</v>
          </cell>
          <cell r="AD118" t="str">
            <v>י.פ. רכוש קבוע</v>
          </cell>
        </row>
        <row r="119">
          <cell r="AA119">
            <v>45571.370999999999</v>
          </cell>
          <cell r="AB119"/>
          <cell r="AC119">
            <v>45571.370999999999</v>
          </cell>
          <cell r="AD119" t="str">
            <v>רכישות השנה</v>
          </cell>
        </row>
        <row r="120">
          <cell r="O120">
            <v>11</v>
          </cell>
          <cell r="P120"/>
          <cell r="Q120">
            <v>11</v>
          </cell>
          <cell r="R120"/>
          <cell r="S120">
            <v>1</v>
          </cell>
          <cell r="T120">
            <v>0</v>
          </cell>
          <cell r="U120">
            <v>9</v>
          </cell>
          <cell r="V120" t="str">
            <v>גריעות</v>
          </cell>
          <cell r="W120">
            <v>9</v>
          </cell>
          <cell r="X120">
            <v>9</v>
          </cell>
          <cell r="Y120">
            <v>1</v>
          </cell>
          <cell r="Z120"/>
          <cell r="AA120">
            <v>-322.38900000000001</v>
          </cell>
          <cell r="AB120"/>
          <cell r="AC120">
            <v>-322.38900000000001</v>
          </cell>
          <cell r="AD120" t="str">
            <v>תמורה ממכירת רכוש</v>
          </cell>
        </row>
        <row r="121">
          <cell r="T121">
            <v>0</v>
          </cell>
          <cell r="U121"/>
          <cell r="V121"/>
          <cell r="W121"/>
          <cell r="X121"/>
          <cell r="Y121"/>
          <cell r="Z121"/>
          <cell r="AA121">
            <v>23.48</v>
          </cell>
          <cell r="AB121"/>
          <cell r="AC121">
            <v>533.00199999999995</v>
          </cell>
          <cell r="AD121" t="str">
            <v>רווח הון</v>
          </cell>
        </row>
        <row r="122">
          <cell r="AA122">
            <v>-17094.646000000001</v>
          </cell>
          <cell r="AB122"/>
          <cell r="AC122">
            <v>0</v>
          </cell>
          <cell r="AD122" t="str">
            <v>פחת השנה</v>
          </cell>
        </row>
        <row r="123">
          <cell r="T123">
            <v>0</v>
          </cell>
          <cell r="U123"/>
          <cell r="V123"/>
          <cell r="W123"/>
          <cell r="X123"/>
          <cell r="Y123"/>
          <cell r="Z123"/>
          <cell r="AA123">
            <v>-1216.1489999999999</v>
          </cell>
          <cell r="AB123"/>
          <cell r="AC123">
            <v>-1216.1489999999999</v>
          </cell>
          <cell r="AD123" t="str">
            <v>גריעת שלוחות וממירים</v>
          </cell>
        </row>
        <row r="124">
          <cell r="T124">
            <v>533.00199999999995</v>
          </cell>
          <cell r="U124"/>
          <cell r="V124" t="str">
            <v>רווח(הפסד)</v>
          </cell>
          <cell r="W124"/>
          <cell r="X124"/>
          <cell r="Y124"/>
          <cell r="Z124"/>
          <cell r="AA124">
            <v>147707.66699999999</v>
          </cell>
          <cell r="AB124"/>
          <cell r="AC124">
            <v>167017.72200000001</v>
          </cell>
          <cell r="AD124" t="str">
            <v>י.ס. רכוש קבוע</v>
          </cell>
        </row>
        <row r="125">
          <cell r="V125" t="str">
            <v>נטרול הוצאות נתוק והפעלה</v>
          </cell>
          <cell r="W125"/>
          <cell r="X125"/>
          <cell r="Y125"/>
          <cell r="Z125"/>
          <cell r="AA125">
            <v>-32240.375999999989</v>
          </cell>
          <cell r="AB125"/>
          <cell r="AC125">
            <v>-21917.114999999991</v>
          </cell>
          <cell r="AD125" t="str">
            <v>הפרש</v>
          </cell>
        </row>
        <row r="126">
          <cell r="T126">
            <v>-1216.1489999999999</v>
          </cell>
          <cell r="U126"/>
          <cell r="V126" t="str">
            <v>נטרול מחיקת ממירים</v>
          </cell>
          <cell r="W126"/>
          <cell r="X126"/>
          <cell r="Y126"/>
          <cell r="Z126"/>
          <cell r="AA126"/>
          <cell r="AB126"/>
          <cell r="AC126" t="str">
            <v>בדיקת סבירות ניכוי בשל פחת</v>
          </cell>
        </row>
        <row r="127">
          <cell r="T127">
            <v>-683.14699999999993</v>
          </cell>
          <cell r="U127"/>
          <cell r="V127" t="str">
            <v>תמורה</v>
          </cell>
        </row>
        <row r="128">
          <cell r="T128">
            <v>1005.5359999999999</v>
          </cell>
          <cell r="U128"/>
          <cell r="V128" t="str">
            <v>בקורת תמורה</v>
          </cell>
          <cell r="W128"/>
          <cell r="X128"/>
          <cell r="Y128"/>
          <cell r="Z128"/>
          <cell r="AA128">
            <v>0.58641713834859865</v>
          </cell>
          <cell r="AB128" t="str">
            <v>=</v>
          </cell>
          <cell r="AC128">
            <v>17094.646000000001</v>
          </cell>
          <cell r="AD128" t="str">
            <v>פחת למס 98=</v>
          </cell>
        </row>
        <row r="129">
          <cell r="T129">
            <v>322.38900000000001</v>
          </cell>
          <cell r="U129"/>
          <cell r="V129" t="str">
            <v>לפי טופס 1392</v>
          </cell>
          <cell r="W129"/>
          <cell r="X129"/>
          <cell r="Y129"/>
          <cell r="Z129"/>
          <cell r="AA129"/>
          <cell r="AB129"/>
          <cell r="AC129">
            <v>29151</v>
          </cell>
          <cell r="AD129" t="str">
            <v>פחת למס 97</v>
          </cell>
        </row>
        <row r="137">
          <cell r="AC137">
            <v>0.58641713834859865</v>
          </cell>
        </row>
        <row r="138">
          <cell r="AC138" t="e">
            <v>#VALUE!</v>
          </cell>
        </row>
        <row r="139">
          <cell r="AC139">
            <v>-17094.646000000001</v>
          </cell>
          <cell r="AD139" t="str">
            <v>פחת נומינלי השנה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B143"/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W147"/>
          <cell r="X147"/>
          <cell r="Y147"/>
          <cell r="Z147"/>
          <cell r="AA147" t="str">
            <v>|הוצאות אחזקת רכב בספרים לא כולל פחת</v>
          </cell>
        </row>
        <row r="148">
          <cell r="V148">
            <v>0</v>
          </cell>
          <cell r="W148"/>
          <cell r="X148"/>
          <cell r="Y148"/>
          <cell r="Z148"/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W150"/>
          <cell r="X150"/>
          <cell r="Y150"/>
          <cell r="Z150"/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P169"/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 t="str">
            <v xml:space="preserve">       פירוט חישוב הנכסים הקבועים של החברה :‎7 מצורפת לנספח ‎3 'רשימה מס</v>
          </cell>
          <cell r="AM170"/>
          <cell r="AN170"/>
          <cell r="AO170"/>
          <cell r="AP170"/>
          <cell r="AQ170"/>
          <cell r="AR170"/>
          <cell r="AS170"/>
          <cell r="AT170" t="str">
            <v xml:space="preserve">  |</v>
          </cell>
          <cell r="AU170" t="str">
            <v xml:space="preserve">    |</v>
          </cell>
          <cell r="AV170"/>
          <cell r="AW170"/>
          <cell r="AX170" t="str">
            <v>עורק שרותי מידע מקומי בע"מ</v>
          </cell>
        </row>
        <row r="171">
          <cell r="AA171" t="str">
            <v xml:space="preserve"> </v>
          </cell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 t="str">
            <v xml:space="preserve">  |</v>
          </cell>
          <cell r="AU171" t="str">
            <v xml:space="preserve">    |</v>
          </cell>
          <cell r="AV171"/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 t="str">
            <v xml:space="preserve">      עורק שרותי מידע מקומי בע"מ</v>
          </cell>
          <cell r="AN173"/>
          <cell r="AO173" t="str">
            <v>:(שם החברה (או האגודה השיתופית</v>
          </cell>
          <cell r="AP173"/>
          <cell r="AQ173"/>
          <cell r="AR173"/>
          <cell r="AS173"/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 t="str">
            <v>מממממממממממ</v>
          </cell>
          <cell r="AN174" t="str">
            <v>מממממממממממ</v>
          </cell>
          <cell r="AO174"/>
          <cell r="AP174"/>
          <cell r="AQ174"/>
          <cell r="AR174"/>
          <cell r="AS174"/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W175"/>
          <cell r="AX175" t="str">
            <v>_</v>
          </cell>
        </row>
        <row r="176">
          <cell r="AA176" t="str">
            <v xml:space="preserve"> </v>
          </cell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W176"/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V177"/>
          <cell r="AW177"/>
          <cell r="AX177" t="str">
            <v xml:space="preserve">                       המחיבים תאום הון    |</v>
          </cell>
          <cell r="AY177"/>
          <cell r="AZ177"/>
          <cell r="BA177"/>
          <cell r="BB177" t="str">
            <v>|</v>
          </cell>
        </row>
        <row r="178">
          <cell r="AA178" t="str">
            <v xml:space="preserve">        ³</v>
          </cell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P178"/>
          <cell r="AQ178"/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W178"/>
          <cell r="AX178" t="str">
            <v>___________________</v>
          </cell>
          <cell r="AY178"/>
          <cell r="AZ178"/>
          <cell r="BA178"/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 t="str">
            <v xml:space="preserve">           ³                                                  ³    סעיף קטן³</v>
          </cell>
          <cell r="AM179"/>
          <cell r="AN179" t="str">
            <v xml:space="preserve">תאור הנכסים הקבועים, לפי הרשום במאזן לתום  |  </v>
          </cell>
          <cell r="AO179"/>
          <cell r="AP179"/>
          <cell r="AQ179"/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V179"/>
          <cell r="AW179" t="str">
            <v>_</v>
          </cell>
          <cell r="AX179"/>
          <cell r="AY179"/>
          <cell r="AZ179"/>
          <cell r="BA179"/>
          <cell r="BB179" t="str">
            <v>|</v>
          </cell>
        </row>
        <row r="180">
          <cell r="AA180" t="str">
            <v xml:space="preserve">        ³</v>
          </cell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 t="str">
            <v xml:space="preserve">                           שנת המס הקודמת  |</v>
          </cell>
          <cell r="AO180"/>
          <cell r="AP180"/>
          <cell r="AQ180"/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AY180"/>
          <cell r="AZ180"/>
          <cell r="BA180"/>
          <cell r="BB180" t="str">
            <v>|</v>
          </cell>
        </row>
        <row r="181">
          <cell r="AA181" t="str">
            <v xml:space="preserve">        ³</v>
          </cell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 t="str">
            <v>מ</v>
          </cell>
          <cell r="AM181"/>
          <cell r="AN181" t="str">
            <v>מ</v>
          </cell>
          <cell r="AO181" t="str">
            <v>ממממממממממממממממ|ממ</v>
          </cell>
          <cell r="AP181"/>
          <cell r="AQ181"/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AY181"/>
          <cell r="AZ181"/>
          <cell r="BA181"/>
          <cell r="BB181" t="str">
            <v>|</v>
          </cell>
        </row>
        <row r="182">
          <cell r="AA182" t="str">
            <v xml:space="preserve">        ³</v>
          </cell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 t="str">
            <v xml:space="preserve">       |</v>
          </cell>
          <cell r="AR182"/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AZ182"/>
          <cell r="BA182"/>
          <cell r="BB182" t="str">
            <v>|</v>
          </cell>
        </row>
        <row r="183">
          <cell r="AA183" t="str">
            <v xml:space="preserve">        ³</v>
          </cell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 t="str">
            <v>ממממממממממממממממ|ממ</v>
          </cell>
          <cell r="AP183"/>
          <cell r="AQ183"/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W183"/>
          <cell r="AX183" t="str">
            <v>מ</v>
          </cell>
          <cell r="AY183"/>
          <cell r="AZ183"/>
          <cell r="BA183"/>
          <cell r="BB183" t="str">
            <v>|</v>
          </cell>
        </row>
        <row r="184">
          <cell r="AA184" t="str">
            <v xml:space="preserve">        ³</v>
          </cell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 t="str">
            <v xml:space="preserve">       |</v>
          </cell>
          <cell r="AR184"/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W184"/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AZ184"/>
          <cell r="BA184"/>
          <cell r="BB184" t="str">
            <v>|</v>
          </cell>
        </row>
        <row r="185">
          <cell r="AA185" t="str">
            <v xml:space="preserve">        ³</v>
          </cell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 t="str">
            <v>מ</v>
          </cell>
          <cell r="AM185"/>
          <cell r="AN185" t="str">
            <v>מ</v>
          </cell>
          <cell r="AO185" t="str">
            <v>ממממממממממממממממ|ממ</v>
          </cell>
          <cell r="AP185"/>
          <cell r="AQ185"/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AY185"/>
          <cell r="AZ185"/>
          <cell r="BA185"/>
          <cell r="BB185" t="str">
            <v>|</v>
          </cell>
        </row>
        <row r="186">
          <cell r="AA186" t="str">
            <v xml:space="preserve">        ³</v>
          </cell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 t="str">
            <v xml:space="preserve"> |</v>
          </cell>
          <cell r="AN186"/>
          <cell r="AO186"/>
          <cell r="AP186"/>
          <cell r="AQ186" t="str">
            <v xml:space="preserve">       |</v>
          </cell>
          <cell r="AR186"/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W186"/>
          <cell r="AX186"/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P187"/>
          <cell r="AQ187"/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AX187"/>
          <cell r="AY187"/>
          <cell r="AZ187"/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 t="str">
            <v xml:space="preserve"> |</v>
          </cell>
          <cell r="AN188"/>
          <cell r="AO188"/>
          <cell r="AP188"/>
          <cell r="AQ188" t="str">
            <v xml:space="preserve">       |</v>
          </cell>
          <cell r="AR188"/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AW188"/>
          <cell r="AX188"/>
          <cell r="AY188"/>
          <cell r="AZ188"/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P189"/>
          <cell r="AQ189"/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AZ189"/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 t="str">
            <v xml:space="preserve"> |</v>
          </cell>
          <cell r="AN190"/>
          <cell r="AO190"/>
          <cell r="AP190"/>
          <cell r="AQ190" t="str">
            <v xml:space="preserve">       |</v>
          </cell>
          <cell r="AR190"/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W190"/>
          <cell r="AX190"/>
          <cell r="AY190"/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P191"/>
          <cell r="AQ191"/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W191"/>
          <cell r="AX191" t="str">
            <v>מ</v>
          </cell>
          <cell r="AY191"/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 t="str">
            <v xml:space="preserve"> |</v>
          </cell>
          <cell r="AN192"/>
          <cell r="AO192"/>
          <cell r="AP192"/>
          <cell r="AQ192" t="str">
            <v xml:space="preserve">       |</v>
          </cell>
          <cell r="AR192"/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W192"/>
          <cell r="AX192"/>
          <cell r="AY192" t="str">
            <v>מ</v>
          </cell>
          <cell r="AZ192"/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P193"/>
          <cell r="AQ193"/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Y193"/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 t="str">
            <v xml:space="preserve"> |</v>
          </cell>
          <cell r="AN194"/>
          <cell r="AO194"/>
          <cell r="AP194"/>
          <cell r="AQ194" t="str">
            <v xml:space="preserve">       |</v>
          </cell>
          <cell r="AR194"/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W194"/>
          <cell r="AX194"/>
          <cell r="AY194" t="str">
            <v>מ</v>
          </cell>
          <cell r="AZ194"/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P195"/>
          <cell r="AQ195"/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Y195"/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 t="str">
            <v xml:space="preserve"> |</v>
          </cell>
          <cell r="AN196"/>
          <cell r="AO196"/>
          <cell r="AP196"/>
          <cell r="AQ196" t="str">
            <v xml:space="preserve">       |</v>
          </cell>
          <cell r="AR196"/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W196"/>
          <cell r="AX196"/>
          <cell r="AY196" t="str">
            <v>מ</v>
          </cell>
          <cell r="AZ196"/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P197"/>
          <cell r="AQ197"/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Y197"/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 t="str">
            <v xml:space="preserve"> |</v>
          </cell>
          <cell r="AN198"/>
          <cell r="AO198"/>
          <cell r="AP198"/>
          <cell r="AQ198" t="str">
            <v xml:space="preserve">       |</v>
          </cell>
          <cell r="AR198"/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AW198"/>
          <cell r="AX198"/>
          <cell r="AY198"/>
          <cell r="AZ198"/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P199"/>
          <cell r="AQ199"/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Y199"/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 t="str">
            <v xml:space="preserve"> |</v>
          </cell>
          <cell r="AN200"/>
          <cell r="AO200"/>
          <cell r="AP200"/>
          <cell r="AQ200" t="str">
            <v xml:space="preserve">       |</v>
          </cell>
          <cell r="AR200"/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W200"/>
          <cell r="AX200"/>
          <cell r="AY200" t="str">
            <v>מ</v>
          </cell>
          <cell r="AZ200"/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P201"/>
          <cell r="AQ201"/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Y201"/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 t="str">
            <v xml:space="preserve"> |</v>
          </cell>
          <cell r="AN202"/>
          <cell r="AO202"/>
          <cell r="AP202"/>
          <cell r="AQ202" t="str">
            <v xml:space="preserve">       |</v>
          </cell>
          <cell r="AR202"/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W202"/>
          <cell r="AX202"/>
          <cell r="AY202" t="str">
            <v>מ</v>
          </cell>
          <cell r="AZ202"/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P203"/>
          <cell r="AQ203"/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Y203"/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 t="str">
            <v xml:space="preserve"> |</v>
          </cell>
          <cell r="AN204"/>
          <cell r="AO204"/>
          <cell r="AP204"/>
          <cell r="AQ204" t="str">
            <v xml:space="preserve">       |</v>
          </cell>
          <cell r="AR204"/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W204"/>
          <cell r="AX204"/>
          <cell r="AY204" t="str">
            <v>מ</v>
          </cell>
          <cell r="AZ204"/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P205"/>
          <cell r="AQ205"/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Y205"/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 t="str">
            <v xml:space="preserve"> |</v>
          </cell>
          <cell r="AN206"/>
          <cell r="AO206"/>
          <cell r="AP206"/>
          <cell r="AQ206" t="str">
            <v xml:space="preserve">       |</v>
          </cell>
          <cell r="AR206"/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W206"/>
          <cell r="AX206"/>
          <cell r="AY206" t="str">
            <v>מ</v>
          </cell>
          <cell r="AZ206"/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P207"/>
          <cell r="AQ207"/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Y207"/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 t="str">
            <v xml:space="preserve"> |</v>
          </cell>
          <cell r="AN208"/>
          <cell r="AO208"/>
          <cell r="AP208"/>
          <cell r="AQ208" t="str">
            <v xml:space="preserve">       |</v>
          </cell>
          <cell r="AR208"/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W208"/>
          <cell r="AX208"/>
          <cell r="AY208" t="str">
            <v>מ</v>
          </cell>
          <cell r="AZ208"/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P209"/>
          <cell r="AQ209"/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Y209"/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 t="str">
            <v xml:space="preserve"> |</v>
          </cell>
          <cell r="AN210"/>
          <cell r="AO210"/>
          <cell r="AP210"/>
          <cell r="AQ210" t="str">
            <v xml:space="preserve">       |</v>
          </cell>
          <cell r="AR210"/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W210"/>
          <cell r="AX210"/>
          <cell r="AY210" t="str">
            <v>מ</v>
          </cell>
          <cell r="AZ210"/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P211"/>
          <cell r="AQ211"/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Y211"/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 t="str">
            <v xml:space="preserve"> |</v>
          </cell>
          <cell r="AN212"/>
          <cell r="AO212"/>
          <cell r="AP212"/>
          <cell r="AQ212" t="str">
            <v xml:space="preserve">       |</v>
          </cell>
          <cell r="AR212"/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W212"/>
          <cell r="AX212"/>
          <cell r="AY212" t="str">
            <v>מ</v>
          </cell>
          <cell r="AZ212"/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P213"/>
          <cell r="AQ213"/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Y213"/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 t="str">
            <v xml:space="preserve"> |</v>
          </cell>
          <cell r="AN214"/>
          <cell r="AO214"/>
          <cell r="AP214"/>
          <cell r="AQ214" t="str">
            <v xml:space="preserve">       |</v>
          </cell>
          <cell r="AR214"/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W214"/>
          <cell r="AX214"/>
          <cell r="AY214" t="str">
            <v>מ</v>
          </cell>
          <cell r="AZ214"/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P215"/>
          <cell r="AQ215"/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Y215"/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 t="str">
            <v xml:space="preserve"> |</v>
          </cell>
          <cell r="AN216"/>
          <cell r="AO216"/>
          <cell r="AP216"/>
          <cell r="AQ216" t="str">
            <v xml:space="preserve">       |</v>
          </cell>
          <cell r="AR216"/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W216"/>
          <cell r="AX216"/>
          <cell r="AY216" t="str">
            <v>מ</v>
          </cell>
          <cell r="AZ216"/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P217"/>
          <cell r="AQ217"/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Y217"/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 t="str">
            <v xml:space="preserve"> |</v>
          </cell>
          <cell r="AN218"/>
          <cell r="AO218"/>
          <cell r="AP218"/>
          <cell r="AQ218" t="str">
            <v xml:space="preserve">       |</v>
          </cell>
          <cell r="AR218"/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W218"/>
          <cell r="AX218"/>
          <cell r="AY218" t="str">
            <v>מ</v>
          </cell>
          <cell r="AZ218"/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P219"/>
          <cell r="AQ219"/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Y219"/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 t="str">
            <v xml:space="preserve"> |</v>
          </cell>
          <cell r="AN220"/>
          <cell r="AO220"/>
          <cell r="AP220"/>
          <cell r="AQ220" t="str">
            <v xml:space="preserve">       |</v>
          </cell>
          <cell r="AR220"/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W220"/>
          <cell r="AX220"/>
          <cell r="AY220" t="str">
            <v>מ</v>
          </cell>
          <cell r="AZ220"/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P221"/>
          <cell r="AQ221"/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Y221"/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 t="str">
            <v xml:space="preserve"> |</v>
          </cell>
          <cell r="AN222"/>
          <cell r="AO222"/>
          <cell r="AP222"/>
          <cell r="AQ222" t="str">
            <v xml:space="preserve">       |</v>
          </cell>
          <cell r="AR222"/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W222"/>
          <cell r="AX222"/>
          <cell r="AY222" t="str">
            <v>מ</v>
          </cell>
          <cell r="AZ222"/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P223"/>
          <cell r="AQ223"/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Y223"/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 t="str">
            <v xml:space="preserve"> |</v>
          </cell>
          <cell r="AN224"/>
          <cell r="AO224"/>
          <cell r="AP224"/>
          <cell r="AQ224" t="str">
            <v xml:space="preserve">       |</v>
          </cell>
          <cell r="AR224"/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W224"/>
          <cell r="AX224"/>
          <cell r="AY224" t="str">
            <v>מ</v>
          </cell>
          <cell r="AZ224"/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P225"/>
          <cell r="AQ225"/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Y225"/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 t="str">
            <v xml:space="preserve"> |</v>
          </cell>
          <cell r="AN226"/>
          <cell r="AO226"/>
          <cell r="AP226"/>
          <cell r="AQ226" t="str">
            <v xml:space="preserve">       |</v>
          </cell>
          <cell r="AR226"/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W226"/>
          <cell r="AX226"/>
          <cell r="AY226" t="str">
            <v>מ</v>
          </cell>
          <cell r="AZ226"/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P227"/>
          <cell r="AQ227"/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X227"/>
          <cell r="AY227"/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 t="str">
            <v xml:space="preserve"> ³</v>
          </cell>
          <cell r="AN228"/>
          <cell r="AO228"/>
          <cell r="AP228"/>
          <cell r="AQ228" t="str">
            <v xml:space="preserve">       |</v>
          </cell>
          <cell r="AR228"/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W228"/>
          <cell r="AX228"/>
          <cell r="AY228" t="str">
            <v>מ</v>
          </cell>
          <cell r="AZ228"/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X229"/>
          <cell r="AY229"/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N230"/>
          <cell r="AO230"/>
          <cell r="AP230"/>
          <cell r="AQ230"/>
          <cell r="AR230"/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W230"/>
          <cell r="AX230"/>
          <cell r="AY230" t="str">
            <v>מ</v>
          </cell>
          <cell r="AZ230"/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X231"/>
          <cell r="AY231"/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W232"/>
          <cell r="AX232"/>
          <cell r="AY232" t="str">
            <v>מ</v>
          </cell>
          <cell r="AZ232"/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V233"/>
          <cell r="AW233"/>
          <cell r="AX233"/>
          <cell r="AY233"/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V234"/>
          <cell r="AW234"/>
          <cell r="AX234"/>
          <cell r="AY234" t="str">
            <v>מ</v>
          </cell>
          <cell r="AZ234"/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AZ236"/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  <cell r="P9"/>
          <cell r="Q9" t="str">
            <v>סיכומים</v>
          </cell>
          <cell r="R9" t="str">
            <v>31 בדצמבר</v>
          </cell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>
            <v>0</v>
          </cell>
          <cell r="AO9"/>
          <cell r="AP9"/>
          <cell r="AQ9" t="str">
            <v>לשנת המס 1998</v>
          </cell>
          <cell r="AR9"/>
          <cell r="AS9"/>
          <cell r="AT9"/>
          <cell r="AU9"/>
          <cell r="AV9"/>
          <cell r="AW9"/>
          <cell r="AX9" t="str">
            <v>אלפי ש"ח</v>
          </cell>
          <cell r="AY9" t="str">
            <v>אלפי ש"ח</v>
          </cell>
          <cell r="AZ9"/>
          <cell r="BA9"/>
          <cell r="BB9"/>
          <cell r="BC9" t="str">
            <v>אלפי ש"ח</v>
          </cell>
          <cell r="BD9"/>
          <cell r="BE9"/>
          <cell r="BF9"/>
          <cell r="BG9"/>
          <cell r="BH9" t="str">
            <v>הנוסף</v>
          </cell>
          <cell r="BI9"/>
          <cell r="BJ9" t="str">
            <v>עליית</v>
          </cell>
          <cell r="BK9"/>
          <cell r="BL9" t="str">
            <v>הפחת לפי</v>
          </cell>
          <cell r="BM9"/>
          <cell r="BN9"/>
          <cell r="BO9"/>
          <cell r="BP9" t="str">
            <v>של כל</v>
          </cell>
          <cell r="BQ9"/>
          <cell r="BR9" t="str">
            <v>הפסד ראלי*</v>
          </cell>
          <cell r="BS9" t="str">
            <v>הפסד</v>
          </cell>
        </row>
        <row r="10">
          <cell r="O10" t="str">
            <v>בלבד</v>
          </cell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 t="str">
            <v>פחות</v>
          </cell>
          <cell r="AE10"/>
          <cell r="AF10"/>
          <cell r="AG10"/>
          <cell r="AH10"/>
          <cell r="AI10"/>
          <cell r="AJ10" t="str">
            <v xml:space="preserve"> </v>
          </cell>
          <cell r="AK10"/>
          <cell r="AL10"/>
          <cell r="AM10"/>
          <cell r="AN10"/>
          <cell r="AO10" t="str">
            <v>תאור הנכסים הקבועים, לפי הרשום במאזן לתום</v>
          </cell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 t="str">
            <v>1.שנויים חיוביים:</v>
          </cell>
          <cell r="BF10"/>
          <cell r="BG10"/>
          <cell r="BH10" t="str">
            <v>בשל פחת</v>
          </cell>
          <cell r="BI10"/>
          <cell r="BJ10" t="str">
            <v>המדד</v>
          </cell>
          <cell r="BK10" t="str">
            <v>תאור הרישומים,היתרות,ההפקדות או הפעולות</v>
          </cell>
          <cell r="BL10" t="str">
            <v>טופס י"א</v>
          </cell>
          <cell r="BM10"/>
          <cell r="BN10"/>
          <cell r="BO10"/>
          <cell r="BP10" t="str">
            <v>סעיף קטן</v>
          </cell>
          <cell r="BQ10"/>
          <cell r="BR10" t="str">
            <v>לפי</v>
          </cell>
          <cell r="BS10" t="str">
            <v>מהשכרת</v>
          </cell>
        </row>
        <row r="11">
          <cell r="V11">
            <v>-634.21300000000019</v>
          </cell>
          <cell r="W11"/>
          <cell r="X11"/>
          <cell r="Y11"/>
          <cell r="Z11"/>
          <cell r="AA11"/>
          <cell r="AB11" t="str">
            <v>הסכום</v>
          </cell>
          <cell r="AC11"/>
          <cell r="AD11" t="str">
            <v>תאור פריט לפי הרשום במאזן בתום שנת המס הקודמת</v>
          </cell>
          <cell r="AE11"/>
          <cell r="AF11"/>
          <cell r="AG11"/>
          <cell r="AH11"/>
          <cell r="AI11"/>
          <cell r="AJ11" t="str">
            <v>סעיף קטן</v>
          </cell>
          <cell r="AK11"/>
          <cell r="AL11"/>
          <cell r="AM11"/>
          <cell r="AN11" t="str">
            <v>הסכום</v>
          </cell>
          <cell r="AO11" t="str">
            <v>שנת המס הקודמת</v>
          </cell>
          <cell r="AP11"/>
          <cell r="AQ11"/>
          <cell r="AR11"/>
          <cell r="AS11"/>
          <cell r="AT11"/>
          <cell r="AU11" t="str">
            <v>סעיף קטן</v>
          </cell>
          <cell r="AV11"/>
          <cell r="AW11"/>
          <cell r="AX11"/>
          <cell r="AY11">
            <v>1779.9870000000001</v>
          </cell>
          <cell r="AZ11"/>
          <cell r="BA11" t="str">
            <v>דוח מצ"ב</v>
          </cell>
          <cell r="BB11"/>
          <cell r="BC11">
            <v>1779.9870000000001</v>
          </cell>
          <cell r="BD11"/>
          <cell r="BE11" t="str">
            <v>תמורה ממכירת רכוש קבוע</v>
          </cell>
          <cell r="BF11">
            <v>1.98</v>
          </cell>
          <cell r="BG11"/>
          <cell r="BH11"/>
          <cell r="BI11" t="str">
            <v>הסכום</v>
          </cell>
          <cell r="BJ11"/>
          <cell r="BK11" t="str">
            <v>המחיבים תאום הון</v>
          </cell>
          <cell r="BL11"/>
          <cell r="BM11"/>
          <cell r="BN11"/>
          <cell r="BO11"/>
          <cell r="BP11" t="str">
            <v xml:space="preserve"> לזיהוי</v>
          </cell>
          <cell r="BQ11" t="str">
            <v xml:space="preserve"> 1. נכסים קבועים שהיו בידי הנישום</v>
          </cell>
          <cell r="BR11" t="str">
            <v>חוק המיסוי</v>
          </cell>
          <cell r="BS11" t="str">
            <v>בנין</v>
          </cell>
        </row>
        <row r="12">
          <cell r="Q12">
            <v>26788</v>
          </cell>
          <cell r="R12"/>
          <cell r="S12"/>
          <cell r="T12"/>
          <cell r="U12"/>
          <cell r="V12">
            <v>-17094.646000000001</v>
          </cell>
          <cell r="W12" t="str">
            <v xml:space="preserve"> סכום ההון לפי סעיף 1 לתוספת א לחוק - לפי רשימה מס' 1 מצורפת:</v>
          </cell>
          <cell r="X12"/>
          <cell r="Y12">
            <v>1</v>
          </cell>
          <cell r="Z12"/>
          <cell r="AA12"/>
          <cell r="AB12"/>
          <cell r="AC12"/>
          <cell r="AD12" t="str">
            <v>פחת לפי טופס י"א (ראה 1 ו2)</v>
          </cell>
          <cell r="AE12"/>
          <cell r="AF12"/>
          <cell r="AG12"/>
          <cell r="AH12"/>
          <cell r="AI12"/>
          <cell r="AJ12" t="str">
            <v>לזיהוי הפריט</v>
          </cell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 t="str">
            <v>בהגדרה</v>
          </cell>
          <cell r="AV12"/>
          <cell r="AW12"/>
          <cell r="AX12"/>
          <cell r="AY12">
            <v>4474.4936584233119</v>
          </cell>
          <cell r="AZ12">
            <v>0.17649999999999999</v>
          </cell>
          <cell r="BA12">
            <v>0.15203544724453066</v>
          </cell>
          <cell r="BB12"/>
          <cell r="BC12">
            <v>5194.5</v>
          </cell>
          <cell r="BD12"/>
          <cell r="BE12" t="str">
            <v>החזר מס ששולם ביתר</v>
          </cell>
          <cell r="BF12">
            <v>2.98</v>
          </cell>
          <cell r="BG12"/>
          <cell r="BH12"/>
          <cell r="BI12"/>
          <cell r="BJ12"/>
          <cell r="BK12"/>
          <cell r="BL12"/>
          <cell r="BM12"/>
          <cell r="BN12"/>
          <cell r="BO12"/>
          <cell r="BP12" t="str">
            <v xml:space="preserve">התאום </v>
          </cell>
          <cell r="BQ12" t="str">
            <v xml:space="preserve">   'נכס  מוגן' לפני חוק המסוי ונרכשו לפני</v>
          </cell>
          <cell r="BR12" t="str">
            <v>אלפי ש"ח</v>
          </cell>
          <cell r="BS12" t="str">
            <v>אלפי ש"ח</v>
          </cell>
        </row>
        <row r="13">
          <cell r="AD13" t="str">
            <v>הפרש בין שינוי יתרת הפקדונות בספרים לבין השנוי ביתרה לפי הסכם עם</v>
          </cell>
          <cell r="AE13"/>
          <cell r="AF13"/>
          <cell r="AG13"/>
          <cell r="AH13"/>
          <cell r="AI13"/>
          <cell r="AJ13" t="str">
            <v xml:space="preserve"> </v>
          </cell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>
            <v>670.14213896516844</v>
          </cell>
          <cell r="AZ13">
            <v>0.17649999999999999</v>
          </cell>
          <cell r="BA13">
            <v>0.13785557986870889</v>
          </cell>
          <cell r="BB13"/>
          <cell r="BC13">
            <v>858</v>
          </cell>
          <cell r="BD13"/>
          <cell r="BE13" t="str">
            <v>משיכת רווחים מהשקעה בשותפות</v>
          </cell>
          <cell r="BF13" t="str">
            <v>6.98</v>
          </cell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 t="str">
            <v xml:space="preserve">   תחילת שנת המס 1982 סכום הפחת</v>
          </cell>
        </row>
        <row r="14">
          <cell r="V14">
            <v>-486.25400000000172</v>
          </cell>
          <cell r="W14"/>
          <cell r="X14"/>
          <cell r="Y14"/>
          <cell r="Z14"/>
          <cell r="AA14"/>
          <cell r="AB14">
            <v>5</v>
          </cell>
          <cell r="AC14"/>
          <cell r="AD14" t="str">
            <v>פקיד השומה מיום 15.1.96: (ראה נספח לט' 1392\ג')</v>
          </cell>
          <cell r="AE14" t="str">
            <v xml:space="preserve">הון מניות     </v>
          </cell>
          <cell r="AF14"/>
          <cell r="AG14"/>
          <cell r="AH14"/>
          <cell r="AI14"/>
          <cell r="AJ14"/>
          <cell r="AK14"/>
          <cell r="AL14"/>
          <cell r="AM14"/>
          <cell r="AN14">
            <v>1584</v>
          </cell>
          <cell r="AO14"/>
          <cell r="AP14"/>
          <cell r="AQ14"/>
          <cell r="AR14"/>
          <cell r="AS14" t="str">
            <v>רכוש קבוע</v>
          </cell>
          <cell r="AT14"/>
          <cell r="AU14"/>
          <cell r="AV14"/>
          <cell r="AW14"/>
          <cell r="AX14"/>
          <cell r="AY14">
            <v>132997.01191353952</v>
          </cell>
          <cell r="AZ14">
            <v>0.17649999999999999</v>
          </cell>
          <cell r="BA14">
            <v>0.13972602739726026</v>
          </cell>
          <cell r="BB14"/>
          <cell r="BC14">
            <v>168000</v>
          </cell>
          <cell r="BD14"/>
          <cell r="BE14" t="str">
            <v xml:space="preserve">הנפקת שטרי הון </v>
          </cell>
          <cell r="BF14">
            <v>8.98</v>
          </cell>
          <cell r="BG14"/>
          <cell r="BH14"/>
          <cell r="BI14">
            <v>336</v>
          </cell>
          <cell r="BJ14"/>
          <cell r="BK14"/>
          <cell r="BL14"/>
          <cell r="BM14"/>
          <cell r="BN14"/>
          <cell r="BO14" t="str">
            <v>עתודה לפיצויים בניכוי ייעודה</v>
          </cell>
          <cell r="BP14"/>
          <cell r="BQ14" t="str">
            <v xml:space="preserve">   הכולל שנתבע כדין לפי רכוז בטופס יא'</v>
          </cell>
        </row>
        <row r="15">
          <cell r="Q15">
            <v>29568.382999999998</v>
          </cell>
          <cell r="R15"/>
          <cell r="S15"/>
          <cell r="T15"/>
          <cell r="U15"/>
          <cell r="V15"/>
          <cell r="W15" t="str">
            <v xml:space="preserve"> תאומי הון לפי סעיף 3 לתוספת א לחוק - לפי רשימה מס' 2 מצורפת:</v>
          </cell>
          <cell r="X15"/>
          <cell r="Y15">
            <v>2</v>
          </cell>
          <cell r="Z15"/>
          <cell r="AA15"/>
          <cell r="AB15"/>
          <cell r="AC15"/>
          <cell r="AD15" t="str">
            <v>|לפי הסכם ‎1989 הפחתת הוצאות טרום עסקיות שתואמו בשנת</v>
          </cell>
          <cell r="AE15"/>
          <cell r="AF15"/>
          <cell r="AG15"/>
          <cell r="AH15"/>
          <cell r="AI15"/>
          <cell r="AJ15"/>
          <cell r="AK15"/>
          <cell r="AL15"/>
          <cell r="AM15"/>
          <cell r="AN15" t="str">
            <v>אגף מס הכנסה</v>
          </cell>
          <cell r="AO15"/>
          <cell r="AP15"/>
          <cell r="AQ15" t="str">
            <v>רכוז רווח (הפסד) הון - לצרכי מס הכנסה (ראה פרוט בנספח מצורף)</v>
          </cell>
          <cell r="AR15"/>
          <cell r="AS15"/>
          <cell r="AT15"/>
          <cell r="AU15"/>
          <cell r="AV15"/>
          <cell r="AW15"/>
          <cell r="AX15"/>
          <cell r="AY15">
            <v>-25.144938263092953</v>
          </cell>
          <cell r="AZ15">
            <v>0.17649999999999999</v>
          </cell>
          <cell r="BA15">
            <v>-7.3968026723931768E-3</v>
          </cell>
          <cell r="BB15"/>
          <cell r="BC15">
            <v>600</v>
          </cell>
          <cell r="BD15"/>
          <cell r="BE15" t="str">
            <v>משיכת רווחים מהשקעה בשותפות</v>
          </cell>
          <cell r="BF15" t="str">
            <v>12.98</v>
          </cell>
        </row>
        <row r="16">
          <cell r="V16">
            <v>-123.65000000000002</v>
          </cell>
          <cell r="W16"/>
          <cell r="X16"/>
          <cell r="Y16"/>
          <cell r="Z16" t="e">
            <v>#REF!</v>
          </cell>
          <cell r="AA16"/>
          <cell r="AB16">
            <v>26783</v>
          </cell>
          <cell r="AC16"/>
          <cell r="AD16" t="str">
            <v>15.1.96 עם פקיד השומה מיום</v>
          </cell>
          <cell r="AE16" t="str">
            <v xml:space="preserve">יתרת רווח     </v>
          </cell>
          <cell r="AF16"/>
          <cell r="AG16"/>
          <cell r="AH16"/>
          <cell r="AI16"/>
          <cell r="AJ16"/>
          <cell r="AK16"/>
          <cell r="AL16"/>
          <cell r="AM16"/>
          <cell r="AN16">
            <v>480</v>
          </cell>
          <cell r="AO16"/>
          <cell r="AP16"/>
          <cell r="AQ16"/>
          <cell r="AR16" t="str">
            <v xml:space="preserve"> </v>
          </cell>
          <cell r="AS16" t="str">
            <v>מוניטין בחברה מסונפת</v>
          </cell>
          <cell r="AT16"/>
          <cell r="AU16"/>
          <cell r="AV16"/>
          <cell r="AW16"/>
          <cell r="AX16">
            <v>139896.48977266491</v>
          </cell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>
            <v>31</v>
          </cell>
          <cell r="BJ16"/>
          <cell r="BK16"/>
          <cell r="BL16"/>
          <cell r="BM16"/>
          <cell r="BN16"/>
          <cell r="BO16" t="str">
            <v>הפרשה לחופשה</v>
          </cell>
          <cell r="BP16"/>
          <cell r="BQ16" t="str">
            <v xml:space="preserve"> 2. נכסים קבועים שהיו בידי הנישום</v>
          </cell>
        </row>
        <row r="17">
          <cell r="T17">
            <v>-18338.763000000003</v>
          </cell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 t="str">
            <v>אחד העם 9</v>
          </cell>
          <cell r="AO17"/>
          <cell r="AP17"/>
          <cell r="AQ17" t="str">
            <v>א ל פ י  ש " ח</v>
          </cell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 t="str">
            <v>2.שנויים שליליים:</v>
          </cell>
          <cell r="BF17">
            <v>1.98</v>
          </cell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 t="str">
            <v xml:space="preserve">    "נכס בלתי מוגן" לפי חוק המסוי ונרכשו</v>
          </cell>
        </row>
        <row r="18">
          <cell r="Q18">
            <v>-65663.821200000006</v>
          </cell>
          <cell r="R18"/>
          <cell r="S18"/>
          <cell r="T18"/>
          <cell r="U18"/>
          <cell r="V18"/>
          <cell r="W18" t="str">
            <v xml:space="preserve"> סכום הנכסים הקבועים לפי סעיף 2(א) לתוספת ב לחוק - לפי רשימה מס' 3 מצורפת:</v>
          </cell>
          <cell r="X18"/>
          <cell r="Y18">
            <v>3</v>
          </cell>
          <cell r="Z18"/>
          <cell r="AA18"/>
          <cell r="AB18"/>
          <cell r="AC18"/>
          <cell r="AD18" t="str">
            <v>נוסף</v>
          </cell>
          <cell r="AE18"/>
          <cell r="AF18"/>
          <cell r="AG18"/>
          <cell r="AH18"/>
          <cell r="AI18"/>
          <cell r="AJ18"/>
          <cell r="AK18"/>
          <cell r="AL18"/>
          <cell r="AM18"/>
          <cell r="AN18">
            <v>124.31419999999997</v>
          </cell>
          <cell r="AO18"/>
          <cell r="AP18"/>
          <cell r="AQ18"/>
          <cell r="AR18" t="str">
            <v xml:space="preserve"> </v>
          </cell>
          <cell r="AS18" t="str">
            <v>מוניטין בשותפות</v>
          </cell>
          <cell r="AT18"/>
          <cell r="AU18"/>
          <cell r="AV18"/>
          <cell r="AW18"/>
          <cell r="AX18"/>
          <cell r="AY18">
            <v>-1452.8464269155559</v>
          </cell>
          <cell r="AZ18">
            <v>0.17649999999999999</v>
          </cell>
          <cell r="BA18">
            <v>0.15203544724453066</v>
          </cell>
          <cell r="BB18"/>
          <cell r="BC18">
            <v>-1686.6290000000004</v>
          </cell>
          <cell r="BD18"/>
          <cell r="BE18" t="str">
            <v>תשלום מס ביתר בגין שנים קודמות</v>
          </cell>
          <cell r="BF18">
            <v>2.98</v>
          </cell>
          <cell r="BG18">
            <v>0</v>
          </cell>
          <cell r="BH18"/>
          <cell r="BI18">
            <v>-836</v>
          </cell>
          <cell r="BJ18"/>
          <cell r="BK18"/>
          <cell r="BL18"/>
          <cell r="BM18"/>
          <cell r="BN18"/>
          <cell r="BO18" t="str">
            <v xml:space="preserve">הכנסות בספרים שלא נרשמו כהכנסה חייבת בגין חברות בנות ובניכוי דיבידנד </v>
          </cell>
          <cell r="BP18"/>
          <cell r="BQ18" t="str">
            <v xml:space="preserve">    לפני תום שנת המס 1984 סכום הפחת</v>
          </cell>
        </row>
        <row r="19">
          <cell r="V19">
            <v>0</v>
          </cell>
          <cell r="W19"/>
          <cell r="X19"/>
          <cell r="Y19"/>
          <cell r="Z19"/>
          <cell r="AA19"/>
          <cell r="AB19"/>
          <cell r="AC19"/>
          <cell r="AD19" t="str">
            <v>פחת בספרים</v>
          </cell>
          <cell r="AE19"/>
          <cell r="AF19"/>
          <cell r="AG19"/>
          <cell r="AH19"/>
          <cell r="AI19"/>
          <cell r="AJ19" t="str">
            <v xml:space="preserve"> </v>
          </cell>
          <cell r="AK19"/>
          <cell r="AL19"/>
          <cell r="AM19"/>
          <cell r="AN19"/>
          <cell r="AO19"/>
          <cell r="AP19"/>
          <cell r="AQ19"/>
          <cell r="AR19" t="str">
            <v xml:space="preserve"> </v>
          </cell>
          <cell r="AS19"/>
          <cell r="AT19"/>
          <cell r="AU19"/>
          <cell r="AV19"/>
          <cell r="AW19"/>
          <cell r="AX19"/>
          <cell r="AY19">
            <v>-1170.5694310887036</v>
          </cell>
          <cell r="AZ19">
            <v>0.17649999999999999</v>
          </cell>
          <cell r="BA19">
            <v>0.15651932165693649</v>
          </cell>
          <cell r="BB19"/>
          <cell r="BC19">
            <v>-1320</v>
          </cell>
          <cell r="BD19"/>
          <cell r="BE19" t="str">
            <v>השקעות אחרות - מניות</v>
          </cell>
          <cell r="BF19">
            <v>4.9800000000000004</v>
          </cell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 t="str">
            <v xml:space="preserve">    הכולל שנתבע כדין לפי רכוז בטופס יא'</v>
          </cell>
        </row>
        <row r="20">
          <cell r="AD20" t="str">
            <v>הפרשי פחת שנצבר בין הספרים לטופס י"א</v>
          </cell>
          <cell r="AE20"/>
          <cell r="AF20"/>
          <cell r="AG20"/>
          <cell r="AH20"/>
          <cell r="AI20"/>
          <cell r="AJ20" t="str">
            <v xml:space="preserve"> </v>
          </cell>
          <cell r="AK20"/>
          <cell r="AL20"/>
          <cell r="AM20"/>
          <cell r="AN20">
            <v>4933.4679999999998</v>
          </cell>
          <cell r="AO20"/>
          <cell r="AP20"/>
          <cell r="AQ20"/>
          <cell r="AR20"/>
          <cell r="AS20" t="str">
            <v>מוניטין בתאגידים בשליטה משותפת</v>
          </cell>
          <cell r="AT20"/>
          <cell r="AU20"/>
          <cell r="AV20" t="str">
            <v>סה"כ</v>
          </cell>
          <cell r="AW20"/>
          <cell r="AX20" t="str">
            <v>סכום</v>
          </cell>
          <cell r="AY20">
            <v>-585.96662656680496</v>
          </cell>
          <cell r="AZ20">
            <v>0.17649999999999999</v>
          </cell>
          <cell r="BA20">
            <v>0.13972602739726026</v>
          </cell>
          <cell r="BB20" t="str">
            <v>רווח</v>
          </cell>
          <cell r="BC20">
            <v>-740.18499999999995</v>
          </cell>
          <cell r="BD20"/>
          <cell r="BE20" t="str">
            <v>השקעות אחרות - מניות (כולל השקעה בשותפות)</v>
          </cell>
          <cell r="BF20">
            <v>8.98</v>
          </cell>
          <cell r="BG20"/>
          <cell r="BH20"/>
          <cell r="BI20">
            <v>267.7100000000006</v>
          </cell>
          <cell r="BJ20"/>
          <cell r="BK20"/>
          <cell r="BL20"/>
          <cell r="BM20"/>
          <cell r="BN20"/>
          <cell r="BO20" t="str">
            <v>ההפרש בין השומה לצרכי מס הכנסה לבין ההפרשה בספרים</v>
          </cell>
        </row>
        <row r="21">
          <cell r="O21" t="str">
            <v>|1998 בדקנו את ההתאמה המצורפת של ערוצי זהב ושות' (שותפות רשומה) לשנת המס</v>
          </cell>
          <cell r="P21"/>
          <cell r="Q21"/>
          <cell r="R21"/>
          <cell r="S21"/>
          <cell r="T21"/>
          <cell r="U21"/>
          <cell r="V21">
            <v>0</v>
          </cell>
          <cell r="W21" t="str">
            <v xml:space="preserve"> סכום השנויים החיוביים לפי סעיף 1 לתוספת ג בנכוי סכום השנויים השליליים לפי סעיף 2</v>
          </cell>
          <cell r="X21"/>
          <cell r="Y21">
            <v>4</v>
          </cell>
          <cell r="Z21"/>
          <cell r="AA21"/>
          <cell r="AB21"/>
          <cell r="AC21"/>
          <cell r="AD21" t="str">
            <v xml:space="preserve"> בגין גריעת הוצ' התקנה</v>
          </cell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 t="str">
            <v>א.נ.,</v>
          </cell>
          <cell r="AP21"/>
          <cell r="AQ21"/>
          <cell r="AR21"/>
          <cell r="AS21"/>
          <cell r="AT21"/>
          <cell r="AU21"/>
          <cell r="AV21" t="str">
            <v>רווח</v>
          </cell>
          <cell r="AW21"/>
          <cell r="AX21" t="str">
            <v>אינפלציוני</v>
          </cell>
          <cell r="AY21">
            <v>-4505.4499598659349</v>
          </cell>
          <cell r="AZ21">
            <v>0.17649999999999999</v>
          </cell>
          <cell r="BA21">
            <v>9.4448829255459055E-2</v>
          </cell>
          <cell r="BB21" t="str">
            <v>הון</v>
          </cell>
          <cell r="BC21">
            <v>-8419.5</v>
          </cell>
          <cell r="BD21"/>
          <cell r="BE21" t="str">
            <v>השקעות אחרות - מניות</v>
          </cell>
          <cell r="BF21">
            <v>9.98</v>
          </cell>
          <cell r="BG21"/>
          <cell r="BH21"/>
          <cell r="BI21"/>
          <cell r="BJ21"/>
          <cell r="BK21"/>
          <cell r="BL21"/>
          <cell r="BM21"/>
          <cell r="BN21" t="str">
            <v>תאריך</v>
          </cell>
          <cell r="BO21" t="str">
            <v>"סכום שהוצא"</v>
          </cell>
          <cell r="BP21"/>
          <cell r="BQ21"/>
          <cell r="BR21" t="str">
            <v xml:space="preserve"> 3. נכסים קבועים אחרים שלא נכללו</v>
          </cell>
        </row>
        <row r="22">
          <cell r="O22" t="str">
            <v>|31 המתאמת את הרווח של השותפות לפי דוח רווח והפסד שלה לשנה שנסתיימה ביום</v>
          </cell>
          <cell r="P22"/>
          <cell r="Q22">
            <v>123638.39060872243</v>
          </cell>
          <cell r="R22"/>
          <cell r="S22"/>
          <cell r="T22"/>
          <cell r="U22"/>
          <cell r="V22">
            <v>231</v>
          </cell>
          <cell r="W22" t="str">
            <v xml:space="preserve"> לאותה  תוספת  לחוק - לפי רשימה מס' 4 מצורפת:</v>
          </cell>
          <cell r="X22"/>
          <cell r="Y22"/>
          <cell r="Z22"/>
          <cell r="AA22"/>
          <cell r="AB22"/>
          <cell r="AC22"/>
          <cell r="AD22" t="str">
            <v>עליה בהפרשה לחובות מסופקים</v>
          </cell>
          <cell r="AE22"/>
          <cell r="AF22"/>
          <cell r="AG22"/>
          <cell r="AH22"/>
          <cell r="AI22"/>
          <cell r="AJ22" t="str">
            <v xml:space="preserve"> </v>
          </cell>
          <cell r="AK22"/>
          <cell r="AL22"/>
          <cell r="AM22"/>
          <cell r="AN22">
            <v>1</v>
          </cell>
          <cell r="AO22"/>
          <cell r="AP22"/>
          <cell r="AQ22"/>
          <cell r="AR22" t="str">
            <v>סה"כ</v>
          </cell>
          <cell r="AS22" t="str">
            <v>השקעה בחברות בת - נטו</v>
          </cell>
          <cell r="AT22" t="str">
            <v>(הפסד הון)</v>
          </cell>
          <cell r="AU22"/>
          <cell r="AV22" t="str">
            <v>הון</v>
          </cell>
          <cell r="AW22"/>
          <cell r="AX22" t="str">
            <v>חייב</v>
          </cell>
          <cell r="AY22">
            <v>136.92117980336576</v>
          </cell>
          <cell r="AZ22">
            <v>0.17649999999999999</v>
          </cell>
          <cell r="BA22">
            <v>-2.1176470588235241E-2</v>
          </cell>
          <cell r="BB22" t="str">
            <v>ריאלי</v>
          </cell>
          <cell r="BC22">
            <v>-1141.2</v>
          </cell>
          <cell r="BD22"/>
          <cell r="BE22" t="str">
            <v>השקעות אחרות - מניות (כולל השקעה בשותפות)</v>
          </cell>
          <cell r="BF22">
            <v>11.98</v>
          </cell>
          <cell r="BG22"/>
          <cell r="BH22"/>
          <cell r="BI22">
            <v>30300</v>
          </cell>
          <cell r="BJ22"/>
          <cell r="BK22"/>
          <cell r="BL22"/>
          <cell r="BM22"/>
          <cell r="BN22" t="str">
            <v>שבו הסכום</v>
          </cell>
          <cell r="BO22" t="str">
            <v>הפרשה להוצאות שלא הוכרה לצרכי מס בגין חברות מסונפות</v>
          </cell>
          <cell r="BP22" t="str">
            <v>או</v>
          </cell>
          <cell r="BQ22"/>
          <cell r="BR22" t="str">
            <v xml:space="preserve">   בשורות 2-1 דלעיל:נכסים מוגנים שנרכשו</v>
          </cell>
        </row>
        <row r="23">
          <cell r="O23" t="str">
            <v>|.לתוצאות שהוצהרו על ידה לצרכי מס הכנסה, לשנת המס האמורה ‎1998 בדצמבר</v>
          </cell>
          <cell r="P23"/>
          <cell r="Q23"/>
          <cell r="R23"/>
          <cell r="S23"/>
          <cell r="T23"/>
          <cell r="U23"/>
          <cell r="V23">
            <v>-533.00199999999995</v>
          </cell>
          <cell r="W23"/>
          <cell r="X23"/>
          <cell r="Y23"/>
          <cell r="Z23"/>
          <cell r="AA23"/>
          <cell r="AB23"/>
          <cell r="AC23"/>
          <cell r="AD23" t="str">
            <v>הפסד הון בספרים</v>
          </cell>
          <cell r="AE23"/>
          <cell r="AF23"/>
          <cell r="AG23"/>
          <cell r="AH23"/>
          <cell r="AI23"/>
          <cell r="AJ23" t="str">
            <v xml:space="preserve"> </v>
          </cell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>
            <v>1951.3956900764565</v>
          </cell>
          <cell r="AZ23">
            <v>0.17649999999999999</v>
          </cell>
          <cell r="BA23">
            <v>-7.3968026723931768E-3</v>
          </cell>
          <cell r="BB23"/>
          <cell r="BC23">
            <v>-46563.542999999998</v>
          </cell>
          <cell r="BD23"/>
          <cell r="BE23" t="str">
            <v>השקעות אחרות - מניות</v>
          </cell>
          <cell r="BF23">
            <v>12.98</v>
          </cell>
          <cell r="BG23"/>
          <cell r="BH23"/>
          <cell r="BI23"/>
          <cell r="BJ23"/>
          <cell r="BK23"/>
          <cell r="BL23"/>
          <cell r="BM23"/>
          <cell r="BN23" t="str">
            <v>הוקטן</v>
          </cell>
          <cell r="BO23" t="str">
            <v>"סכום ששולם"</v>
          </cell>
          <cell r="BP23"/>
          <cell r="BQ23"/>
          <cell r="BR23" t="str">
            <v xml:space="preserve">   ב-1984-1982 ונכסים אחרים שנרכשו</v>
          </cell>
        </row>
        <row r="24">
          <cell r="V24">
            <v>146</v>
          </cell>
          <cell r="W24"/>
          <cell r="X24"/>
          <cell r="Y24"/>
          <cell r="Z24"/>
          <cell r="AA24"/>
          <cell r="AB24"/>
          <cell r="AC24"/>
          <cell r="AD24" t="str">
            <v>הוצאות רכב מעל למוכר</v>
          </cell>
          <cell r="AE24"/>
          <cell r="AF24"/>
          <cell r="AG24"/>
          <cell r="AH24"/>
          <cell r="AI24"/>
          <cell r="AJ24" t="str">
            <v xml:space="preserve"> </v>
          </cell>
          <cell r="AK24"/>
          <cell r="AL24"/>
          <cell r="AM24"/>
          <cell r="AN24">
            <v>10208</v>
          </cell>
          <cell r="AO24"/>
          <cell r="AP24"/>
          <cell r="AQ24"/>
          <cell r="AR24" t="str">
            <v xml:space="preserve"> </v>
          </cell>
          <cell r="AS24" t="str">
            <v>השקעה בחברה מסונפת</v>
          </cell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>
            <v>0</v>
          </cell>
          <cell r="BJ24"/>
          <cell r="BK24"/>
          <cell r="BL24"/>
          <cell r="BM24"/>
          <cell r="BN24" t="str">
            <v>מההון</v>
          </cell>
          <cell r="BO24" t="str">
            <v>הפרשה להוצאות שלא הוכרה לצרכי מס בגין השקעות אחרות</v>
          </cell>
          <cell r="BP24" t="str">
            <v>והוקטן מההון</v>
          </cell>
          <cell r="BQ24"/>
          <cell r="BR24" t="str">
            <v xml:space="preserve">   מ-1985)</v>
          </cell>
        </row>
        <row r="25">
          <cell r="V25">
            <v>14</v>
          </cell>
          <cell r="W25" t="str">
            <v xml:space="preserve">לגבי חלקה של החברה, בשותפות </v>
          </cell>
          <cell r="X25"/>
          <cell r="Y25"/>
          <cell r="Z25"/>
          <cell r="AA25"/>
          <cell r="AB25"/>
          <cell r="AC25"/>
          <cell r="AD25" t="str">
            <v>נסיעות לחו"ל מעל למוכר</v>
          </cell>
          <cell r="AE25"/>
          <cell r="AF25"/>
          <cell r="AG25"/>
          <cell r="AH25"/>
          <cell r="AI25"/>
          <cell r="AJ25" t="str">
            <v xml:space="preserve"> </v>
          </cell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 t="str">
            <v>|רווח (הפסד) הון</v>
          </cell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 t="str">
            <v xml:space="preserve">      - תאר כל נכס בנפרד -</v>
          </cell>
        </row>
        <row r="26">
          <cell r="V26">
            <v>97</v>
          </cell>
          <cell r="W26" t="str">
            <v xml:space="preserve">שבקביעת הכנסתה חלות הוראות פרק ב לחוק </v>
          </cell>
          <cell r="X26"/>
          <cell r="Y26"/>
          <cell r="Z26"/>
          <cell r="AA26"/>
          <cell r="AB26"/>
          <cell r="AC26"/>
          <cell r="AD26" t="str">
            <v>הוצאות עודפות אחרות לא מוכרות</v>
          </cell>
          <cell r="AE26"/>
          <cell r="AF26"/>
          <cell r="AG26"/>
          <cell r="AH26"/>
          <cell r="AI26"/>
          <cell r="AJ26" t="str">
            <v>הנדון: ערוצי זהב ושות' (שותפות רשומה)</v>
          </cell>
          <cell r="AK26"/>
          <cell r="AL26"/>
          <cell r="AM26"/>
          <cell r="AN26">
            <v>11703</v>
          </cell>
          <cell r="AO26"/>
          <cell r="AP26"/>
          <cell r="AQ26"/>
          <cell r="AR26"/>
          <cell r="AS26" t="str">
            <v>השקעות בתאגידים בשליטה משותפת</v>
          </cell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 t="str">
            <v>תשלום מקדמות שוטפות בגין השנה:</v>
          </cell>
          <cell r="BF26"/>
          <cell r="BG26"/>
          <cell r="BH26"/>
          <cell r="BI26">
            <v>-530.32700000000023</v>
          </cell>
          <cell r="BJ26"/>
          <cell r="BK26"/>
          <cell r="BL26"/>
          <cell r="BM26"/>
          <cell r="BN26"/>
          <cell r="BO26" t="str">
            <v>הכנסות בספרים שלא נרשמו כהכנסה חייבת בגין חברות בשליטה משותפת - נטו</v>
          </cell>
        </row>
        <row r="27">
          <cell r="O27" t="str">
            <v>|בדיקת ההוצאות המפורטות בתקנות בדבר "תנאים לנכוי הוצאות מסוימות", החישובים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 t="str">
            <v>תרומות וקנסות</v>
          </cell>
          <cell r="AE27"/>
          <cell r="AF27"/>
          <cell r="AG27"/>
          <cell r="AH27"/>
          <cell r="AI27"/>
          <cell r="AJ27" t="str">
            <v xml:space="preserve">   מקדמות על הוצאות עודפות לשנת המס 1998</v>
          </cell>
          <cell r="AK27"/>
          <cell r="AL27"/>
          <cell r="AM27"/>
          <cell r="AN27"/>
          <cell r="AO27"/>
          <cell r="AP27"/>
          <cell r="AQ27"/>
          <cell r="AR27">
            <v>23.48</v>
          </cell>
          <cell r="AS27"/>
          <cell r="AT27">
            <v>-84.418999999999997</v>
          </cell>
          <cell r="AU27"/>
          <cell r="AV27">
            <v>107.899</v>
          </cell>
          <cell r="AW27"/>
          <cell r="AX27">
            <v>1.958</v>
          </cell>
          <cell r="AY27">
            <v>-1494.4064962316716</v>
          </cell>
          <cell r="AZ27">
            <v>0.17649999999999999</v>
          </cell>
          <cell r="BA27">
            <v>0.1597435182603848</v>
          </cell>
          <cell r="BB27">
            <v>68.174000000000007</v>
          </cell>
          <cell r="BC27">
            <v>-1651.164</v>
          </cell>
          <cell r="BD27"/>
          <cell r="BE27" t="str">
            <v>|לצרכי מס הכנסה</v>
          </cell>
          <cell r="BF27" t="str">
            <v>08/03/98</v>
          </cell>
          <cell r="BG27"/>
          <cell r="BH27">
            <v>8384.4030000000002</v>
          </cell>
          <cell r="BI27"/>
          <cell r="BJ27"/>
          <cell r="BK27"/>
          <cell r="BL27">
            <v>16895</v>
          </cell>
          <cell r="BM27"/>
          <cell r="BN27"/>
          <cell r="BO27"/>
          <cell r="BP27"/>
          <cell r="BQ27"/>
          <cell r="BR27" t="str">
            <v>לפי טופס  מחשב רצ"ב (*)</v>
          </cell>
        </row>
        <row r="28">
          <cell r="O28" t="str">
            <v>|'א‎32 י) לפקודת מס הכנסה והתקיימות התנאים המפורטים בסעיף)‎3 הדרושים לפי סעיף</v>
          </cell>
          <cell r="P28"/>
          <cell r="Q28"/>
          <cell r="R28"/>
          <cell r="S28"/>
          <cell r="T28"/>
          <cell r="U28"/>
          <cell r="V28"/>
          <cell r="W28" t="str">
            <v xml:space="preserve"> סה"כ קרנות, מענקים ותאומי הון של השותפות:</v>
          </cell>
          <cell r="X28"/>
          <cell r="Y28">
            <v>5</v>
          </cell>
          <cell r="Z28"/>
          <cell r="AA28"/>
          <cell r="AB28"/>
          <cell r="AC28"/>
          <cell r="AD28" t="str">
            <v>הוצאות תמלוגים לתושבי חוץ שאינן מוכרות ע"פ סעיף 18 (ה) לפקודה</v>
          </cell>
          <cell r="AE28"/>
          <cell r="AF28"/>
          <cell r="AG28"/>
          <cell r="AH28"/>
          <cell r="AI28"/>
          <cell r="AJ28"/>
          <cell r="AK28"/>
          <cell r="AL28"/>
          <cell r="AM28"/>
          <cell r="AN28">
            <v>31465</v>
          </cell>
          <cell r="AO28"/>
          <cell r="AP28"/>
          <cell r="AQ28"/>
          <cell r="AR28"/>
          <cell r="AS28" t="str">
            <v>השקעות בחברות אחרות</v>
          </cell>
          <cell r="AT28"/>
          <cell r="AU28"/>
          <cell r="AV28"/>
          <cell r="AW28"/>
          <cell r="AX28"/>
          <cell r="AY28">
            <v>-1501.2678886297044</v>
          </cell>
          <cell r="AZ28">
            <v>0.17649999999999999</v>
          </cell>
          <cell r="BA28">
            <v>0.1549139367018324</v>
          </cell>
          <cell r="BB28"/>
          <cell r="BC28">
            <v>-1710.4580000000001</v>
          </cell>
          <cell r="BD28"/>
          <cell r="BE28"/>
          <cell r="BF28" t="str">
            <v>01/04/98</v>
          </cell>
        </row>
        <row r="29">
          <cell r="O29" t="str">
            <v>|לפקודה, נעשו בהיקף שסוכם בין נציבות מס הכנסה לבין לשכת רואי חשבון בישראל, על</v>
          </cell>
          <cell r="P29"/>
          <cell r="Q29"/>
          <cell r="R29"/>
          <cell r="S29"/>
          <cell r="T29"/>
          <cell r="U29"/>
          <cell r="V29">
            <v>693.76699999999983</v>
          </cell>
          <cell r="W29" t="str">
            <v>(הסכום בשורה 3.31 בדו"ח השותפות)</v>
          </cell>
          <cell r="X29"/>
          <cell r="Y29"/>
          <cell r="Z29"/>
          <cell r="AA29"/>
          <cell r="AB29"/>
          <cell r="AC29"/>
          <cell r="AD29" t="str">
            <v>עליה בהפרשה לחופשה</v>
          </cell>
          <cell r="AE29"/>
          <cell r="AF29"/>
          <cell r="AG29"/>
          <cell r="AH29"/>
          <cell r="AI29"/>
          <cell r="AJ29" t="str">
            <v xml:space="preserve"> </v>
          </cell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>
            <v>-1166.280334807971</v>
          </cell>
          <cell r="AZ29">
            <v>0.17649999999999999</v>
          </cell>
          <cell r="BA29">
            <v>0.12220124089560302</v>
          </cell>
          <cell r="BB29"/>
          <cell r="BC29">
            <v>-1684.5039999999999</v>
          </cell>
          <cell r="BD29"/>
          <cell r="BE29" t="str">
            <v>|(ג) ‎9 'הפסד ריאלי לפי ס</v>
          </cell>
          <cell r="BF29" t="str">
            <v>03/05/98</v>
          </cell>
        </row>
        <row r="30">
          <cell r="O30" t="str">
            <v>כל המשתמע מכך.</v>
          </cell>
          <cell r="P30"/>
          <cell r="Q30"/>
          <cell r="R30"/>
          <cell r="S30"/>
          <cell r="T30">
            <v>648.76499999999987</v>
          </cell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 t="str">
            <v xml:space="preserve"> </v>
          </cell>
          <cell r="AK30"/>
          <cell r="AL30"/>
          <cell r="AM30"/>
          <cell r="AN30">
            <v>5165.0390000000007</v>
          </cell>
          <cell r="AO30"/>
          <cell r="AP30"/>
          <cell r="AQ30"/>
          <cell r="AR30"/>
          <cell r="AS30" t="str">
            <v>מס ששולם ביתר בגין שנים קודמות</v>
          </cell>
          <cell r="AT30">
            <v>-68.671000000000006</v>
          </cell>
          <cell r="AU30"/>
          <cell r="AV30"/>
          <cell r="AW30"/>
          <cell r="AX30"/>
          <cell r="AY30">
            <v>-1359.5872968540332</v>
          </cell>
          <cell r="AZ30">
            <v>0.17649999999999999</v>
          </cell>
          <cell r="BA30">
            <v>0.14035087719298245</v>
          </cell>
          <cell r="BB30"/>
          <cell r="BC30">
            <v>-1709.7660000000001</v>
          </cell>
          <cell r="BD30"/>
          <cell r="BE30" t="str">
            <v>לחוק התאומים</v>
          </cell>
          <cell r="BF30" t="str">
            <v>01/06/98</v>
          </cell>
        </row>
        <row r="31">
          <cell r="W31" t="str">
            <v>סכום הנכסים הקבועים  של  השותפות: (הסכום בשורה 4.1 בדו"ח השותפות)</v>
          </cell>
          <cell r="X31"/>
          <cell r="Y31">
            <v>6</v>
          </cell>
          <cell r="Z31"/>
          <cell r="AA31"/>
          <cell r="AB31"/>
          <cell r="AC31"/>
          <cell r="AD31" t="str">
            <v>רווח לפני יישום הוראות חוק מס הכנסה</v>
          </cell>
          <cell r="AE31"/>
          <cell r="AF31"/>
          <cell r="AG31"/>
          <cell r="AH31"/>
          <cell r="AI31"/>
          <cell r="AJ31" t="str">
            <v xml:space="preserve"> </v>
          </cell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>
            <v>-1315.1979872385989</v>
          </cell>
          <cell r="AZ31">
            <v>0.17649999999999999</v>
          </cell>
          <cell r="BA31">
            <v>0.1350613915416099</v>
          </cell>
          <cell r="BB31"/>
          <cell r="BC31">
            <v>-1718.7180000000001</v>
          </cell>
          <cell r="BD31"/>
          <cell r="BE31"/>
          <cell r="BF31" t="str">
            <v>01/07/98</v>
          </cell>
        </row>
        <row r="32">
          <cell r="T32" t="e">
            <v>#REF!</v>
          </cell>
          <cell r="U32"/>
          <cell r="V32"/>
          <cell r="W32"/>
          <cell r="X32"/>
          <cell r="Y32"/>
          <cell r="Z32"/>
          <cell r="AA32"/>
          <cell r="AB32"/>
          <cell r="AC32"/>
          <cell r="AD32" t="str">
            <v>(תאומים בשל אינפלציה) התשמ"ה-1985</v>
          </cell>
          <cell r="AE32"/>
          <cell r="AF32"/>
          <cell r="AG32"/>
          <cell r="AH32"/>
          <cell r="AI32"/>
          <cell r="AJ32" t="str">
            <v xml:space="preserve"> </v>
          </cell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>
            <v>-1404.8756999576431</v>
          </cell>
          <cell r="AZ32">
            <v>0.17649999999999999</v>
          </cell>
          <cell r="BA32">
            <v>0.14128943758573387</v>
          </cell>
          <cell r="BB32"/>
          <cell r="BC32">
            <v>-1754.9829999999999</v>
          </cell>
          <cell r="BD32"/>
          <cell r="BE32" t="str">
            <v>|קזוז רווח הון ראלי מהפסד הון</v>
          </cell>
          <cell r="BF32" t="str">
            <v>03/08/98</v>
          </cell>
        </row>
        <row r="33">
          <cell r="AJ33" t="str">
            <v xml:space="preserve"> </v>
          </cell>
          <cell r="AK33"/>
          <cell r="AL33"/>
          <cell r="AM33"/>
          <cell r="AN33"/>
          <cell r="AO33"/>
          <cell r="AP33"/>
          <cell r="AQ33"/>
          <cell r="AR33"/>
          <cell r="AS33"/>
          <cell r="AT33">
            <v>68.174000000000007</v>
          </cell>
          <cell r="AU33"/>
          <cell r="AV33">
            <v>-68.174000000000007</v>
          </cell>
          <cell r="AW33"/>
          <cell r="AX33"/>
          <cell r="AY33">
            <v>-1215.4312985272788</v>
          </cell>
          <cell r="AZ33">
            <v>0.17649999999999999</v>
          </cell>
          <cell r="BA33">
            <v>0.12311015118790491</v>
          </cell>
          <cell r="BB33">
            <v>-68.174000000000007</v>
          </cell>
          <cell r="BC33">
            <v>-1742.5340000000001</v>
          </cell>
          <cell r="BD33"/>
          <cell r="BE33" t="str">
            <v>השנה</v>
          </cell>
          <cell r="BF33" t="str">
            <v>20/08/98</v>
          </cell>
          <cell r="BG33"/>
          <cell r="BH33">
            <v>0</v>
          </cell>
          <cell r="BI33"/>
          <cell r="BJ33"/>
          <cell r="BK33"/>
          <cell r="BL33">
            <v>0</v>
          </cell>
        </row>
        <row r="34">
          <cell r="O34" t="str">
            <v>|לדעתנו, בכפיפות לאמור בפיסקה הקודמת, ההתאמה הנ"ל נערכה בהתאם להוראות פקודת</v>
          </cell>
          <cell r="P34"/>
          <cell r="Q34"/>
          <cell r="R34"/>
          <cell r="S34"/>
          <cell r="T34"/>
          <cell r="U34"/>
          <cell r="V34"/>
          <cell r="W34" t="str">
            <v>סכום השנויים בהון ובנכסים של השותפות: (הסכום בשורה 4.9 בדו"ח</v>
          </cell>
          <cell r="X34"/>
          <cell r="Y34">
            <v>7</v>
          </cell>
          <cell r="Z34"/>
          <cell r="AA34"/>
          <cell r="AB34"/>
          <cell r="AC34"/>
          <cell r="AD34" t="str">
            <v>השפעת האינפלציה בגין אובדן ממירים וגריעת</v>
          </cell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 t="str">
            <v>|כמבקרי החשבונות של השותפות הנ"ל הרינו מאשרים בזה כי בהתאם לספרי החשבונות של</v>
          </cell>
          <cell r="AP34"/>
          <cell r="AQ34"/>
          <cell r="AR34"/>
          <cell r="AS34"/>
          <cell r="AT34"/>
          <cell r="AU34"/>
          <cell r="AV34"/>
          <cell r="AW34"/>
          <cell r="AX34"/>
          <cell r="AY34">
            <v>-887.2320660420902</v>
          </cell>
          <cell r="AZ34">
            <v>0.17649999999999999</v>
          </cell>
          <cell r="BA34">
            <v>8.276939094221758E-2</v>
          </cell>
          <cell r="BB34"/>
          <cell r="BC34">
            <v>-1891.961</v>
          </cell>
          <cell r="BD34"/>
          <cell r="BE34"/>
          <cell r="BF34" t="str">
            <v>20/09/98</v>
          </cell>
        </row>
        <row r="35">
          <cell r="O35" t="str">
            <v>מס הכנסה וחוק מס הכנסה (תאומים בשל אינפלציה) התשמ"ה-1985.</v>
          </cell>
          <cell r="P35"/>
          <cell r="Q35"/>
          <cell r="R35"/>
          <cell r="S35"/>
          <cell r="T35"/>
          <cell r="U35"/>
          <cell r="V35"/>
          <cell r="W35" t="str">
            <v>השותפות)</v>
          </cell>
          <cell r="X35"/>
          <cell r="Y35"/>
          <cell r="Z35"/>
          <cell r="AA35"/>
          <cell r="AB35"/>
          <cell r="AC35"/>
          <cell r="AD35" t="str">
            <v>הוצאות התקנה בגין מנויים שפרשו (נספח א')</v>
          </cell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 t="str">
            <v>|השותפות אשר בוקרו על ידנו, שולמו על ידה מקדמות על הוצאות עודפות בגין השנה</v>
          </cell>
          <cell r="AP35"/>
          <cell r="AQ35"/>
          <cell r="AR35"/>
          <cell r="AS35"/>
          <cell r="AT35"/>
          <cell r="AU35"/>
          <cell r="AV35"/>
          <cell r="AW35"/>
          <cell r="AX35"/>
          <cell r="AY35">
            <v>0</v>
          </cell>
          <cell r="AZ35">
            <v>0.17649999999999999</v>
          </cell>
          <cell r="BA35">
            <v>0</v>
          </cell>
          <cell r="BB35"/>
          <cell r="BC35">
            <v>-168.767</v>
          </cell>
          <cell r="BD35"/>
          <cell r="BE35" t="str">
            <v>|קזוז סכום אינפלציוני</v>
          </cell>
          <cell r="BF35" t="str">
            <v>01/02/99</v>
          </cell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>
            <v>17094.646000000001</v>
          </cell>
        </row>
        <row r="36">
          <cell r="T36">
            <v>0</v>
          </cell>
          <cell r="U36"/>
          <cell r="V36"/>
          <cell r="W36"/>
          <cell r="X36"/>
          <cell r="Y36"/>
          <cell r="Z36"/>
          <cell r="AA36"/>
          <cell r="AB36"/>
          <cell r="AC36"/>
          <cell r="AD36" t="str">
            <v xml:space="preserve">                      (ראה 1)</v>
          </cell>
          <cell r="AE36"/>
          <cell r="AF36"/>
          <cell r="AG36"/>
          <cell r="AH36"/>
          <cell r="AI36"/>
          <cell r="AJ36"/>
          <cell r="AK36"/>
          <cell r="AL36"/>
          <cell r="AM36" t="str">
            <v>ש"ח.</v>
          </cell>
          <cell r="AN36">
            <v>704250</v>
          </cell>
          <cell r="AO36" t="str">
            <v>הנ"ל בסך</v>
          </cell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 t="str">
            <v>|מהפסד הון לפי יחס</v>
          </cell>
        </row>
        <row r="37">
          <cell r="W37" t="str">
            <v xml:space="preserve">חלקה של השותפות הנ"ל בהון, בנכסים הקבועים ובשנויים בהם, </v>
          </cell>
          <cell r="X37"/>
          <cell r="Y37">
            <v>8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 t="str">
            <v xml:space="preserve"> </v>
          </cell>
          <cell r="AK37"/>
          <cell r="AL37"/>
          <cell r="AM37"/>
          <cell r="AN37"/>
          <cell r="AO37"/>
          <cell r="AP37"/>
          <cell r="AQ37"/>
          <cell r="AR37"/>
          <cell r="AS37"/>
          <cell r="AT37">
            <v>1</v>
          </cell>
          <cell r="AU37"/>
          <cell r="AV37">
            <v>-1.958</v>
          </cell>
          <cell r="AW37"/>
          <cell r="AX37">
            <v>-1.958</v>
          </cell>
          <cell r="AY37"/>
          <cell r="AZ37"/>
          <cell r="BA37"/>
          <cell r="BB37"/>
          <cell r="BC37"/>
          <cell r="BD37"/>
          <cell r="BE37" t="str">
            <v>1:3.5</v>
          </cell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>
            <v>-199.678</v>
          </cell>
        </row>
        <row r="38">
          <cell r="T38" t="e">
            <v>#REF!</v>
          </cell>
          <cell r="U38"/>
          <cell r="V38"/>
          <cell r="W38" t="str">
            <v>של שותפות אחרת</v>
          </cell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 t="str">
            <v xml:space="preserve"> </v>
          </cell>
        </row>
        <row r="39">
          <cell r="W39" t="str">
            <v xml:space="preserve">(סה"כ הסכומים המופיעים בשורות </v>
          </cell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 t="str">
            <v>סכום המקדמות הנ"ל שולם לפ"ש גוש דן בתיק נכויים מס' 939240727.</v>
          </cell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>
            <v>-14032.855</v>
          </cell>
          <cell r="BD39"/>
          <cell r="BE39" t="str">
            <v>סה"כ</v>
          </cell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>
            <v>16894.968000000001</v>
          </cell>
        </row>
        <row r="40">
          <cell r="T40">
            <v>-8384.4030000000002</v>
          </cell>
          <cell r="U40"/>
          <cell r="V40"/>
          <cell r="W40" t="str">
            <v xml:space="preserve">3.31- 4.1- 4.9 כפול חלקה של השותפות הנ"ל </v>
          </cell>
          <cell r="X40"/>
          <cell r="Y40"/>
          <cell r="Z40"/>
          <cell r="AA40"/>
          <cell r="AB40"/>
          <cell r="AC40"/>
          <cell r="AD40" t="str">
            <v>נכוי בשל פחת (ראה 2)</v>
          </cell>
          <cell r="AE40"/>
          <cell r="AF40"/>
          <cell r="AG40"/>
          <cell r="AH40"/>
          <cell r="AI40"/>
          <cell r="AJ40"/>
          <cell r="AK40"/>
          <cell r="AL40"/>
          <cell r="AM40" t="str">
            <v xml:space="preserve"> </v>
          </cell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 t="str">
            <v>תשלום נכוי במקור בגין השנה:</v>
          </cell>
        </row>
        <row r="41">
          <cell r="W41" t="str">
            <v xml:space="preserve">ברווחים של השותפות האחרת)- להלן:        X %     =  </v>
          </cell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 t="str">
            <v xml:space="preserve"> </v>
          </cell>
          <cell r="AN41"/>
          <cell r="AO41"/>
          <cell r="AP41"/>
          <cell r="AQ41"/>
          <cell r="AR41"/>
          <cell r="AS41"/>
          <cell r="AT41"/>
          <cell r="AU41"/>
          <cell r="AV41">
            <v>37.766999999999996</v>
          </cell>
          <cell r="AW41"/>
          <cell r="AX41">
            <v>0</v>
          </cell>
          <cell r="AY41">
            <v>-3.4098316947175475</v>
          </cell>
          <cell r="AZ41">
            <v>0.17649999999999999</v>
          </cell>
          <cell r="BA41">
            <v>0.17647058823529416</v>
          </cell>
          <cell r="BB41">
            <v>0</v>
          </cell>
          <cell r="BC41">
            <v>-3.4103999999999997</v>
          </cell>
          <cell r="BD41"/>
          <cell r="BE41"/>
          <cell r="BF41">
            <v>1.98</v>
          </cell>
        </row>
        <row r="42">
          <cell r="T42" t="e">
            <v>#REF!</v>
          </cell>
          <cell r="U42"/>
          <cell r="V42"/>
          <cell r="W42"/>
          <cell r="X42"/>
          <cell r="Y42"/>
          <cell r="Z42"/>
          <cell r="AA42"/>
          <cell r="AB42"/>
          <cell r="AC42"/>
          <cell r="AD42" t="str">
            <v>רווח לחלוקה בין השותפים כמפורט בט' 1392/ג'</v>
          </cell>
          <cell r="AE42"/>
          <cell r="AF42"/>
          <cell r="AG42"/>
          <cell r="AH42"/>
          <cell r="AI42"/>
          <cell r="AJ42"/>
          <cell r="AK42"/>
          <cell r="AL42"/>
          <cell r="AM42" t="str">
            <v>זקיפת המקדמות על הוצאות עודפות בין השותפים:</v>
          </cell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>
            <v>-8.9735760957763357</v>
          </cell>
          <cell r="AZ42">
            <v>0.17649999999999999</v>
          </cell>
          <cell r="BA42">
            <v>0.16136236739251819</v>
          </cell>
          <cell r="BB42"/>
          <cell r="BC42">
            <v>-9.8154000000000003</v>
          </cell>
          <cell r="BD42"/>
          <cell r="BE42"/>
          <cell r="BF42">
            <v>3.98</v>
          </cell>
        </row>
        <row r="43">
          <cell r="N43" t="str">
            <v xml:space="preserve">רמת - גן , 16 באוגוסט 1998                </v>
          </cell>
          <cell r="O43"/>
          <cell r="P43"/>
          <cell r="Q43"/>
          <cell r="R43"/>
          <cell r="S43"/>
          <cell r="T43"/>
          <cell r="U43"/>
          <cell r="V43"/>
          <cell r="W43" t="str">
            <v>סה"כ לענין השותפות: (סיכום שלילי יירשם בסוגריים)</v>
          </cell>
          <cell r="X43"/>
          <cell r="Y43">
            <v>9</v>
          </cell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 t="str">
            <v>ש"ח</v>
          </cell>
          <cell r="AL43"/>
          <cell r="AM43"/>
          <cell r="AN43"/>
          <cell r="AO43"/>
          <cell r="AP43"/>
          <cell r="AQ43"/>
          <cell r="AR43" t="str">
            <v xml:space="preserve"> </v>
          </cell>
          <cell r="AS43"/>
          <cell r="AT43">
            <v>-83.915999999999997</v>
          </cell>
          <cell r="AU43"/>
          <cell r="AV43"/>
          <cell r="AW43"/>
          <cell r="AX43"/>
          <cell r="AY43">
            <v>-1.7815712023160646</v>
          </cell>
          <cell r="AZ43">
            <v>0.17649999999999999</v>
          </cell>
          <cell r="BA43">
            <v>0.15651932165693649</v>
          </cell>
          <cell r="BB43"/>
          <cell r="BC43">
            <v>-2.0089999999999999</v>
          </cell>
          <cell r="BD43"/>
          <cell r="BE43" t="str">
            <v>סה"כ</v>
          </cell>
          <cell r="BF43">
            <v>4.9800000000000004</v>
          </cell>
        </row>
        <row r="44">
          <cell r="AD44" t="str">
            <v>הפסד הון לצרכי מס הכנסה לחלוקה בין</v>
          </cell>
          <cell r="AE44"/>
          <cell r="AF44"/>
          <cell r="AG44"/>
          <cell r="AH44"/>
          <cell r="AI44"/>
          <cell r="AJ44" t="str">
            <v xml:space="preserve"> </v>
          </cell>
          <cell r="AK44"/>
          <cell r="AL44"/>
          <cell r="AM44"/>
          <cell r="AN44"/>
          <cell r="AO44"/>
          <cell r="AP44"/>
          <cell r="AQ44"/>
          <cell r="AR44" t="str">
            <v xml:space="preserve"> </v>
          </cell>
          <cell r="AS44"/>
          <cell r="AT44"/>
          <cell r="AU44"/>
          <cell r="AV44"/>
          <cell r="AW44"/>
          <cell r="AX44"/>
          <cell r="AY44">
            <v>-0.25259203699456345</v>
          </cell>
          <cell r="AZ44">
            <v>0.17649999999999999</v>
          </cell>
          <cell r="BA44">
            <v>0.13785557986870889</v>
          </cell>
          <cell r="BB44"/>
          <cell r="BC44">
            <v>-0.32339999999999997</v>
          </cell>
          <cell r="BD44"/>
          <cell r="BE44"/>
          <cell r="BF44">
            <v>6.98</v>
          </cell>
        </row>
        <row r="45">
          <cell r="T45">
            <v>83.915999999999997</v>
          </cell>
          <cell r="U45"/>
          <cell r="V45"/>
          <cell r="W45"/>
          <cell r="X45"/>
          <cell r="Y45"/>
          <cell r="Z45"/>
          <cell r="AA45"/>
          <cell r="AB45"/>
          <cell r="AC45"/>
          <cell r="AD45" t="str">
            <v xml:space="preserve">               השותפים (ראה נספח ב')</v>
          </cell>
          <cell r="AE45"/>
          <cell r="AF45"/>
          <cell r="AG45"/>
          <cell r="AH45"/>
          <cell r="AI45"/>
          <cell r="AJ45"/>
          <cell r="AK45">
            <v>492975.00000000006</v>
          </cell>
          <cell r="AL45" t="str">
            <v>עורק שרותי מידע מקומי בע"מ</v>
          </cell>
          <cell r="AM45"/>
          <cell r="AN45"/>
          <cell r="AO45"/>
          <cell r="AP45"/>
          <cell r="AQ45"/>
          <cell r="AR45" t="str">
            <v xml:space="preserve"> </v>
          </cell>
          <cell r="AS45"/>
          <cell r="AT45"/>
          <cell r="AU45"/>
          <cell r="AV45"/>
          <cell r="AW45"/>
          <cell r="AX45"/>
          <cell r="AY45">
            <v>-0.46015075116786996</v>
          </cell>
          <cell r="AZ45">
            <v>0.17649999999999999</v>
          </cell>
          <cell r="BA45">
            <v>0.13444232342514328</v>
          </cell>
          <cell r="BB45"/>
          <cell r="BC45">
            <v>-0.60409999999999986</v>
          </cell>
          <cell r="BD45"/>
          <cell r="BE45"/>
          <cell r="BF45">
            <v>7.98</v>
          </cell>
        </row>
        <row r="46">
          <cell r="W46" t="str">
            <v>הכפל באחוז חלקה של החברה ברווחי השותפות:</v>
          </cell>
          <cell r="X46"/>
          <cell r="Y46">
            <v>9</v>
          </cell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 t="str">
            <v xml:space="preserve"> </v>
          </cell>
          <cell r="AK46"/>
          <cell r="AL46"/>
          <cell r="AM46"/>
          <cell r="AN46"/>
          <cell r="AO46"/>
          <cell r="AP46"/>
          <cell r="AQ46"/>
          <cell r="AR46" t="str">
            <v xml:space="preserve"> </v>
          </cell>
          <cell r="AS46"/>
          <cell r="AT46"/>
          <cell r="AU46"/>
          <cell r="AV46"/>
          <cell r="AW46"/>
          <cell r="AX46"/>
          <cell r="AY46">
            <v>-1.7217571500640301</v>
          </cell>
          <cell r="AZ46">
            <v>0.17649999999999999</v>
          </cell>
          <cell r="BA46">
            <v>0.13972602739726026</v>
          </cell>
          <cell r="BB46"/>
          <cell r="BC46">
            <v>-2.1748999999999996</v>
          </cell>
          <cell r="BD46"/>
          <cell r="BE46"/>
          <cell r="BF46">
            <v>8.98</v>
          </cell>
        </row>
        <row r="47">
          <cell r="T47">
            <v>30.59</v>
          </cell>
          <cell r="U47"/>
          <cell r="V47"/>
          <cell r="W47"/>
          <cell r="X47"/>
          <cell r="Y47"/>
          <cell r="Z47"/>
          <cell r="AA47"/>
          <cell r="AB47"/>
          <cell r="AC47"/>
          <cell r="AD47" t="str">
            <v>תרומות מוכרות לחלוקה בין השותפים (לפי פרוט מצורף)</v>
          </cell>
          <cell r="AE47"/>
          <cell r="AF47"/>
          <cell r="AG47"/>
          <cell r="AH47"/>
          <cell r="AI47"/>
          <cell r="AJ47"/>
          <cell r="AK47">
            <v>211275</v>
          </cell>
          <cell r="AL47" t="str">
            <v>ידיעות תקשורת בע"מ</v>
          </cell>
          <cell r="AM47"/>
          <cell r="AN47"/>
          <cell r="AO47"/>
          <cell r="AP47"/>
          <cell r="AQ47"/>
          <cell r="AR47" t="str">
            <v xml:space="preserve"> </v>
          </cell>
          <cell r="AS47"/>
          <cell r="AT47"/>
          <cell r="AU47"/>
          <cell r="AV47"/>
          <cell r="AW47"/>
          <cell r="AX47"/>
          <cell r="AY47">
            <v>-6.4982667604814068E-2</v>
          </cell>
          <cell r="AZ47">
            <v>0.17649999999999999</v>
          </cell>
          <cell r="BA47">
            <v>8.1924577373212015E-2</v>
          </cell>
          <cell r="BB47"/>
          <cell r="BC47">
            <v>-0.14000000000000001</v>
          </cell>
          <cell r="BD47"/>
          <cell r="BE47"/>
          <cell r="BF47">
            <v>10.98</v>
          </cell>
        </row>
        <row r="48">
          <cell r="AJ48" t="str">
            <v xml:space="preserve"> </v>
          </cell>
          <cell r="AK48"/>
          <cell r="AL48"/>
          <cell r="AM48"/>
          <cell r="AN48"/>
          <cell r="AO48"/>
          <cell r="AP48"/>
          <cell r="AQ48"/>
          <cell r="AR48" t="str">
            <v xml:space="preserve"> </v>
          </cell>
          <cell r="AS48"/>
          <cell r="AT48"/>
          <cell r="AU48"/>
          <cell r="AV48"/>
          <cell r="AW48"/>
          <cell r="AX48"/>
          <cell r="AY48">
            <v>7.3487752041326265E-2</v>
          </cell>
          <cell r="AZ48">
            <v>0.17649999999999999</v>
          </cell>
          <cell r="BA48">
            <v>-2.1176470588235241E-2</v>
          </cell>
          <cell r="BB48"/>
          <cell r="BC48">
            <v>-0.61250000000000004</v>
          </cell>
          <cell r="BD48"/>
          <cell r="BE48"/>
          <cell r="BF48">
            <v>11.98</v>
          </cell>
        </row>
        <row r="49">
          <cell r="N49" t="str">
            <v>קסלמן וקסלמן</v>
          </cell>
          <cell r="O49"/>
          <cell r="P49"/>
          <cell r="Q49">
            <v>114330.95240872243</v>
          </cell>
          <cell r="R49"/>
          <cell r="S49"/>
          <cell r="T49" t="str">
            <v>הערות:</v>
          </cell>
          <cell r="U49"/>
          <cell r="V49"/>
          <cell r="W49" t="str">
            <v xml:space="preserve">  סיכום ההון כהגדרתו בסעיף 7(א) לחוק: (סיכום שלילי יירשם בסוגריים)</v>
          </cell>
          <cell r="X49"/>
          <cell r="Y49">
            <v>10</v>
          </cell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 t="str">
            <v xml:space="preserve"> </v>
          </cell>
          <cell r="AK49">
            <v>704250</v>
          </cell>
          <cell r="AL49"/>
          <cell r="AM49"/>
          <cell r="AN49"/>
          <cell r="AO49"/>
          <cell r="AP49"/>
          <cell r="AQ49"/>
          <cell r="AR49" t="str">
            <v xml:space="preserve"> </v>
          </cell>
          <cell r="AS49"/>
          <cell r="AT49"/>
          <cell r="AU49"/>
          <cell r="AV49"/>
          <cell r="AW49"/>
          <cell r="AX49"/>
          <cell r="AY49">
            <v>5.3097727965564613E-3</v>
          </cell>
          <cell r="AZ49">
            <v>0.17649999999999999</v>
          </cell>
          <cell r="BA49">
            <v>-7.3968026723931768E-3</v>
          </cell>
          <cell r="BB49"/>
          <cell r="BC49">
            <v>-0.12669999999999998</v>
          </cell>
          <cell r="BD49"/>
          <cell r="BE49"/>
          <cell r="BF49">
            <v>12.98</v>
          </cell>
        </row>
        <row r="50">
          <cell r="N50" t="str">
            <v>רואי חשבון</v>
          </cell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 t="str">
            <v>השפעת האינפלציה בגין אובדן ממירים וגריעת הוצאות התקנה בגין מנויים שפרשו נדרשה כהוצאה הואיל והם</v>
          </cell>
          <cell r="AE50"/>
          <cell r="AF50" t="str">
            <v>(1</v>
          </cell>
          <cell r="AG50"/>
          <cell r="AH50"/>
          <cell r="AI50"/>
          <cell r="AJ50" t="str">
            <v xml:space="preserve"> </v>
          </cell>
        </row>
        <row r="51">
          <cell r="W51" t="str">
            <v xml:space="preserve"> הכפל כאמור בסעיף 7(ב) - סיכום חיובי, או 7(ד) לחוק - סיכום שלילי - לפי הענין:</v>
          </cell>
          <cell r="X51"/>
          <cell r="Y51"/>
          <cell r="Z51"/>
          <cell r="AA51"/>
          <cell r="AB51"/>
          <cell r="AC51"/>
          <cell r="AD51" t="str">
            <v>מהווים נכס קבוע.</v>
          </cell>
          <cell r="AE51"/>
          <cell r="AF51"/>
          <cell r="AG51"/>
          <cell r="AH51"/>
          <cell r="AI51"/>
          <cell r="AJ51" t="str">
            <v xml:space="preserve"> </v>
          </cell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>
            <v>8384.4030000000002</v>
          </cell>
          <cell r="BI51"/>
          <cell r="BJ51"/>
          <cell r="BK51"/>
          <cell r="BL51">
            <v>16895</v>
          </cell>
        </row>
        <row r="52">
          <cell r="Q52">
            <v>0.17649999999999999</v>
          </cell>
          <cell r="R52"/>
          <cell r="S52"/>
          <cell r="T52"/>
          <cell r="U52"/>
          <cell r="V52"/>
          <cell r="W52" t="str">
            <v xml:space="preserve">שיעור עליית שער החליפין על פי חוזר הנציבות מס' 86/4 </v>
          </cell>
          <cell r="X52"/>
          <cell r="Y52">
            <v>11</v>
          </cell>
          <cell r="Z52"/>
          <cell r="AA52"/>
          <cell r="AB52"/>
          <cell r="AC52"/>
          <cell r="AD52" t="str">
            <v>כולל נכוי בשל פחת בסך 31 אלפי ש"ח בגין כלי רכב פרטיים ביחס לסכום ההוצאה המוכרת ע"פ התקנות.</v>
          </cell>
          <cell r="AE52"/>
          <cell r="AF52" t="str">
            <v>(2</v>
          </cell>
          <cell r="AG52"/>
          <cell r="AH52"/>
          <cell r="AI52"/>
          <cell r="AJ52" t="str">
            <v xml:space="preserve"> </v>
          </cell>
        </row>
        <row r="53">
          <cell r="L53" t="str">
            <v>.1</v>
          </cell>
          <cell r="M53"/>
          <cell r="N53"/>
          <cell r="O53"/>
          <cell r="P53"/>
          <cell r="Q53"/>
          <cell r="R53"/>
          <cell r="S53"/>
          <cell r="T53" t="str">
            <v>הוצאות התפעול כוללות סכומים כמפורט בבאור 15 לדוחות הכספיים.</v>
          </cell>
          <cell r="U53"/>
          <cell r="V53"/>
          <cell r="W53" t="str">
            <v>מיום 1 באוגוסט 1986</v>
          </cell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 t="str">
            <v xml:space="preserve"> </v>
          </cell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>
            <v>-19.2164</v>
          </cell>
          <cell r="BD53"/>
          <cell r="BE53" t="str">
            <v>סה"כ</v>
          </cell>
        </row>
        <row r="54">
          <cell r="AJ54" t="str">
            <v xml:space="preserve"> </v>
          </cell>
          <cell r="AK54"/>
          <cell r="AL54" t="str">
            <v xml:space="preserve">          רמת - גן , 16 באוגוסט 1998                </v>
          </cell>
        </row>
        <row r="55">
          <cell r="W55" t="str">
            <v xml:space="preserve"> תוצאה חיובית תנוכה בדו"ח התאום שורה 17 בגבולות התיקרות / </v>
          </cell>
          <cell r="X55"/>
          <cell r="Y55">
            <v>12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 t="str">
            <v xml:space="preserve"> </v>
          </cell>
        </row>
        <row r="56">
          <cell r="P56">
            <v>36023</v>
          </cell>
          <cell r="Q56">
            <v>20179</v>
          </cell>
          <cell r="R56"/>
          <cell r="S56"/>
          <cell r="T56"/>
          <cell r="U56"/>
          <cell r="V56"/>
          <cell r="W56" t="str">
            <v xml:space="preserve"> תוצאה שלילית תועבר לדו"ח בשורה 16:</v>
          </cell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 t="str">
            <v>בכבוד רב,</v>
          </cell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 t="str">
            <v>תשלום מקדמות עודפות בגין השנה:</v>
          </cell>
        </row>
        <row r="57">
          <cell r="V57" t="str">
            <v>מנהל</v>
          </cell>
          <cell r="W57"/>
          <cell r="X57"/>
          <cell r="Y57" t="str">
            <v>מנהל</v>
          </cell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>
            <v>-12.569561514798675</v>
          </cell>
          <cell r="AZ57">
            <v>0.17649999999999999</v>
          </cell>
          <cell r="BA57">
            <v>0.16006692693809277</v>
          </cell>
          <cell r="BB57"/>
          <cell r="BC57">
            <v>-13.860000000000001</v>
          </cell>
          <cell r="BD57"/>
          <cell r="BE57"/>
          <cell r="BF57" t="str">
            <v>25/02/98</v>
          </cell>
        </row>
        <row r="58">
          <cell r="L58" t="str">
            <v>.2</v>
          </cell>
          <cell r="M58"/>
          <cell r="N58"/>
          <cell r="O58"/>
          <cell r="P58">
            <v>0</v>
          </cell>
          <cell r="Q58"/>
          <cell r="R58"/>
          <cell r="S58"/>
          <cell r="T58"/>
          <cell r="U58"/>
          <cell r="V58"/>
          <cell r="W58"/>
          <cell r="X58" t="str">
            <v>:הערה</v>
          </cell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>
            <v>-70.122179451315333</v>
          </cell>
          <cell r="AZ58">
            <v>0.17649999999999999</v>
          </cell>
          <cell r="BA58">
            <v>0.1571627260083448</v>
          </cell>
          <cell r="BB58"/>
          <cell r="BC58">
            <v>-78.750000000000014</v>
          </cell>
          <cell r="BD58"/>
          <cell r="BE58"/>
          <cell r="BF58" t="str">
            <v>24/03/98</v>
          </cell>
        </row>
        <row r="59">
          <cell r="X59" t="str">
            <v xml:space="preserve">יש לשים לב לכך, שפרט לסכומים בשורות 3 ו - 6 שיש לרשמם תמיד בסוגריים - יתר הסכומים המבטאים הון, תיאומי הון ושינויים נטו </v>
          </cell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>
            <v>-20.201476544561267</v>
          </cell>
          <cell r="AZ59">
            <v>0.17649999999999999</v>
          </cell>
          <cell r="BA59">
            <v>0.11319240032111311</v>
          </cell>
          <cell r="BB59"/>
          <cell r="BC59">
            <v>-31.500000000000004</v>
          </cell>
          <cell r="BD59"/>
          <cell r="BE59"/>
          <cell r="BF59" t="str">
            <v>20/04/98</v>
          </cell>
        </row>
        <row r="60">
          <cell r="X60" t="str">
            <v xml:space="preserve">עשויים להיות גם בסיכום שליליברשימות המתאימות או בדו"ח השותפות. </v>
          </cell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>
            <v>-19.037807262765394</v>
          </cell>
          <cell r="AZ60">
            <v>0.17649999999999999</v>
          </cell>
          <cell r="BA60">
            <v>0.14222954420648004</v>
          </cell>
          <cell r="BB60"/>
          <cell r="BC60">
            <v>-23.625000000000004</v>
          </cell>
          <cell r="BD60"/>
          <cell r="BE60"/>
          <cell r="BF60" t="str">
            <v>24/05/98</v>
          </cell>
        </row>
        <row r="61">
          <cell r="X61" t="str">
            <v>אי לכך בנספח זה, יש להקפיד ולרשום בסוגריים  כל סיכום המתקבל כסכום שלילי.</v>
          </cell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 t="str">
            <v>קסלמן וקסלמן</v>
          </cell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>
            <v>-30.684488051553885</v>
          </cell>
          <cell r="AZ61">
            <v>0.17649999999999999</v>
          </cell>
          <cell r="BA61">
            <v>0.137544435329505</v>
          </cell>
          <cell r="BB61"/>
          <cell r="BC61">
            <v>-39.375000000000007</v>
          </cell>
          <cell r="BD61"/>
          <cell r="BE61"/>
          <cell r="BF61" t="str">
            <v>24/06/98</v>
          </cell>
        </row>
        <row r="62">
          <cell r="AB62">
            <v>26788</v>
          </cell>
          <cell r="AC62"/>
          <cell r="AD62"/>
          <cell r="AE62"/>
          <cell r="AF62"/>
          <cell r="AG62" t="str">
            <v>סה"כ סכום ההון: (סיכום שלילי יירשם בסוגריים)</v>
          </cell>
          <cell r="AH62"/>
          <cell r="AI62"/>
          <cell r="AJ62" t="str">
            <v>רואי חשבון</v>
          </cell>
          <cell r="AK62"/>
          <cell r="AL62"/>
          <cell r="AM62"/>
          <cell r="AN62">
            <v>65663.821200000006</v>
          </cell>
          <cell r="AO62" t="str">
            <v>סה"כ סכום הנכסים הקבועים:</v>
          </cell>
          <cell r="AP62"/>
          <cell r="AQ62"/>
          <cell r="AR62"/>
          <cell r="AS62"/>
          <cell r="AT62"/>
          <cell r="AU62"/>
          <cell r="AV62"/>
          <cell r="AW62"/>
          <cell r="AX62"/>
          <cell r="AY62">
            <v>-24.04918329214636</v>
          </cell>
          <cell r="AZ62">
            <v>0.17649999999999999</v>
          </cell>
          <cell r="BA62">
            <v>0.13475177304964547</v>
          </cell>
          <cell r="BB62"/>
          <cell r="BC62">
            <v>-31.500000000000004</v>
          </cell>
          <cell r="BD62"/>
          <cell r="BE62"/>
          <cell r="BF62" t="str">
            <v>26/07/98</v>
          </cell>
          <cell r="BG62"/>
          <cell r="BH62">
            <v>36023</v>
          </cell>
          <cell r="BI62">
            <v>29568.382999999998</v>
          </cell>
          <cell r="BJ62" t="str">
            <v>ראה מכתבנו מיום</v>
          </cell>
          <cell r="BK62" t="str">
            <v>סה"כ תאומי ההון: (סיכום שלילי יירשם בסוגריים)</v>
          </cell>
        </row>
        <row r="63">
          <cell r="AY63">
            <v>-68.687087546705385</v>
          </cell>
          <cell r="AZ63">
            <v>0.17649999999999999</v>
          </cell>
          <cell r="BA63">
            <v>0.12828858150257672</v>
          </cell>
          <cell r="BB63"/>
          <cell r="BC63">
            <v>-94.5</v>
          </cell>
          <cell r="BD63"/>
          <cell r="BE63"/>
          <cell r="BF63" t="str">
            <v>17/08/98</v>
          </cell>
          <cell r="BG63"/>
          <cell r="BH63" t="str">
            <v>קסלמן וקסלמן רו"ח</v>
          </cell>
        </row>
        <row r="64">
          <cell r="L64" t="str">
            <v>ראה מכתבנו מיום</v>
          </cell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 t="str">
            <v xml:space="preserve"> </v>
          </cell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>
            <v>-29.644369347276591</v>
          </cell>
          <cell r="AZ64">
            <v>0.17649999999999999</v>
          </cell>
          <cell r="BA64">
            <v>8.3051288726893935E-2</v>
          </cell>
          <cell r="BB64"/>
          <cell r="BC64">
            <v>-62.999999999999993</v>
          </cell>
          <cell r="BD64"/>
          <cell r="BE64"/>
          <cell r="BF64" t="str">
            <v>15/09/98</v>
          </cell>
          <cell r="BG64"/>
          <cell r="BH64"/>
          <cell r="BI64"/>
          <cell r="BJ64"/>
          <cell r="BK64"/>
          <cell r="BL64"/>
          <cell r="BM64"/>
          <cell r="BN64" t="str">
            <v>חותמת המייצג לשם זהוי:</v>
          </cell>
        </row>
        <row r="65">
          <cell r="AY65">
            <v>2.6126923779782443</v>
          </cell>
          <cell r="AZ65">
            <v>0.17649999999999999</v>
          </cell>
          <cell r="BA65">
            <v>-9.7595810521303727E-3</v>
          </cell>
          <cell r="BB65"/>
          <cell r="BC65">
            <v>-47.25</v>
          </cell>
          <cell r="BD65"/>
          <cell r="BE65"/>
          <cell r="BF65" t="str">
            <v>15/10/98</v>
          </cell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 t="str">
            <v>קסלמן וקסלמן רו"ח</v>
          </cell>
        </row>
        <row r="66">
          <cell r="O66" t="str">
            <v>קסלמן וקסלמן רו"ח</v>
          </cell>
          <cell r="P66"/>
          <cell r="Q66"/>
          <cell r="R66"/>
          <cell r="S66"/>
          <cell r="T66" t="str">
            <v xml:space="preserve">חותמת המייצג לשם זהוי: </v>
          </cell>
          <cell r="U66"/>
          <cell r="V66"/>
          <cell r="W66"/>
          <cell r="X66" t="str">
            <v xml:space="preserve">:חתימת המנהלים </v>
          </cell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>
            <v>0.19263999695580428</v>
          </cell>
          <cell r="AZ66">
            <v>0.17649999999999999</v>
          </cell>
          <cell r="BA66">
            <v>-2.1587910769967911E-3</v>
          </cell>
          <cell r="BB66"/>
          <cell r="BC66">
            <v>-15.749999999999998</v>
          </cell>
          <cell r="BD66"/>
          <cell r="BE66"/>
          <cell r="BF66" t="str">
            <v>24/11/98</v>
          </cell>
        </row>
        <row r="67">
          <cell r="AX67" t="str">
            <v>7TG</v>
          </cell>
          <cell r="AY67">
            <v>1.4719636136825172</v>
          </cell>
          <cell r="AZ67">
            <v>0.17649999999999999</v>
          </cell>
          <cell r="BA67">
            <v>-5.4984460913219957E-3</v>
          </cell>
          <cell r="BB67"/>
          <cell r="BC67">
            <v>-47.25</v>
          </cell>
          <cell r="BD67"/>
          <cell r="BE67"/>
          <cell r="BF67" t="str">
            <v>23/12/98</v>
          </cell>
        </row>
        <row r="68">
          <cell r="O68" t="str">
            <v>1TG</v>
          </cell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 t="str">
            <v>6tg</v>
          </cell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>
            <v>0</v>
          </cell>
          <cell r="AZ68">
            <v>0.17649999999999999</v>
          </cell>
          <cell r="BA68">
            <v>0</v>
          </cell>
          <cell r="BB68"/>
          <cell r="BC68">
            <v>-55.838999999999999</v>
          </cell>
          <cell r="BD68"/>
          <cell r="BE68"/>
          <cell r="BF68" t="str">
            <v>31/12/98</v>
          </cell>
        </row>
        <row r="69">
          <cell r="BR69">
            <v>36037</v>
          </cell>
          <cell r="BS69" t="str">
            <v>ראה מכתבנו מיום</v>
          </cell>
        </row>
        <row r="71">
          <cell r="BC71">
            <v>-542.19900000000007</v>
          </cell>
        </row>
        <row r="72">
          <cell r="T72" t="str">
            <v>2tg</v>
          </cell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>
            <v>68.174000000000007</v>
          </cell>
          <cell r="AU72"/>
          <cell r="AV72">
            <v>-68.174000000000007</v>
          </cell>
          <cell r="AW72"/>
          <cell r="AX72">
            <v>-16258.099163942479</v>
          </cell>
          <cell r="AY72"/>
          <cell r="AZ72"/>
          <cell r="BA72"/>
          <cell r="BB72">
            <v>-68.174000000000007</v>
          </cell>
          <cell r="BC72" t="str">
            <v>קזוז רווח ראלי מהפסד הון</v>
          </cell>
          <cell r="BD72"/>
          <cell r="BE72" t="str">
            <v>סה"כ</v>
          </cell>
        </row>
        <row r="74">
          <cell r="AZ74" t="str">
            <v>סה"כ נטו שנויים בהון ובנכסים במשך השנה:</v>
          </cell>
        </row>
        <row r="75">
          <cell r="AX75">
            <v>123638.39060872243</v>
          </cell>
        </row>
        <row r="76">
          <cell r="T76" t="str">
            <v>ערוצי זהב ושות'</v>
          </cell>
        </row>
        <row r="77">
          <cell r="T77" t="str">
            <v>שותפות רשומה</v>
          </cell>
        </row>
        <row r="78">
          <cell r="T78" t="str">
            <v>פרוטים</v>
          </cell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 t="str">
            <v>דיבידנד ששולם למעט מתוך דיבידנד שנתקבל</v>
          </cell>
        </row>
        <row r="79">
          <cell r="T79" t="str">
            <v>דוח רווח והפסד מותאם לצרכי מס הכנסה</v>
          </cell>
        </row>
        <row r="80">
          <cell r="T80" t="str">
            <v>לשנת המס 1998</v>
          </cell>
        </row>
        <row r="82">
          <cell r="AA82" t="str">
            <v>נסיעות</v>
          </cell>
          <cell r="AB82"/>
          <cell r="AC82" t="str">
            <v>השתתפות</v>
          </cell>
        </row>
        <row r="83">
          <cell r="V83" t="str">
            <v>סה"כ</v>
          </cell>
          <cell r="W83"/>
          <cell r="X83" t="str">
            <v>רכב</v>
          </cell>
          <cell r="Y83"/>
          <cell r="Z83"/>
          <cell r="AA83" t="str">
            <v>לחו"ל</v>
          </cell>
          <cell r="AB83"/>
          <cell r="AC83" t="str">
            <v>בהוצאות</v>
          </cell>
        </row>
        <row r="85">
          <cell r="V85">
            <v>3727.1759999999999</v>
          </cell>
          <cell r="W85"/>
          <cell r="X85">
            <v>3560.145</v>
          </cell>
          <cell r="Y85"/>
          <cell r="Z85"/>
          <cell r="AA85">
            <v>167.03100000000001</v>
          </cell>
          <cell r="AB85"/>
          <cell r="AC85"/>
          <cell r="AD85" t="str">
            <v>תפעול</v>
          </cell>
        </row>
        <row r="87">
          <cell r="V87">
            <v>180.64</v>
          </cell>
          <cell r="W87"/>
          <cell r="X87">
            <v>180.64</v>
          </cell>
          <cell r="Y87"/>
          <cell r="Z87"/>
          <cell r="AA87"/>
          <cell r="AB87"/>
          <cell r="AC87"/>
          <cell r="AD87" t="str">
            <v>מכירה</v>
          </cell>
        </row>
        <row r="89">
          <cell r="V89">
            <v>762.74599999999998</v>
          </cell>
          <cell r="W89"/>
          <cell r="X89">
            <v>762.74599999999998</v>
          </cell>
          <cell r="Y89"/>
          <cell r="Z89"/>
          <cell r="AA89"/>
          <cell r="AB89"/>
          <cell r="AC89"/>
          <cell r="AD89" t="str">
            <v>הנהלה</v>
          </cell>
        </row>
        <row r="91">
          <cell r="V91">
            <v>4670.5619999999999</v>
          </cell>
          <cell r="W91"/>
          <cell r="X91">
            <v>4503.5309999999999</v>
          </cell>
          <cell r="Y91"/>
          <cell r="Z91"/>
          <cell r="AA91">
            <v>167.03100000000001</v>
          </cell>
          <cell r="AB91"/>
          <cell r="AC91">
            <v>0</v>
          </cell>
        </row>
        <row r="93">
          <cell r="V93">
            <v>0</v>
          </cell>
          <cell r="W93"/>
          <cell r="X93">
            <v>0</v>
          </cell>
          <cell r="Y93"/>
          <cell r="Z93"/>
          <cell r="AA93"/>
          <cell r="AB93"/>
          <cell r="AC93">
            <v>0</v>
          </cell>
          <cell r="AD93" t="str">
            <v>פחות פחת</v>
          </cell>
        </row>
        <row r="95">
          <cell r="V95">
            <v>4503.5309999999999</v>
          </cell>
          <cell r="W95"/>
          <cell r="X95">
            <v>4503.5309999999999</v>
          </cell>
          <cell r="Y95"/>
          <cell r="Z95"/>
          <cell r="AA95"/>
          <cell r="AB95"/>
          <cell r="AC95">
            <v>0</v>
          </cell>
        </row>
        <row r="96">
          <cell r="AD96" t="str">
            <v>הוון</v>
          </cell>
        </row>
        <row r="98">
          <cell r="V98">
            <v>4503.5309999999999</v>
          </cell>
          <cell r="W98"/>
          <cell r="X98">
            <v>4503.5309999999999</v>
          </cell>
          <cell r="Y98"/>
          <cell r="Z98"/>
          <cell r="AA98"/>
          <cell r="AB98"/>
          <cell r="AC98">
            <v>0</v>
          </cell>
          <cell r="AD98" t="str">
            <v>סה"כ הוצ'</v>
          </cell>
        </row>
        <row r="100">
          <cell r="AA100">
            <v>-157.4935299</v>
          </cell>
          <cell r="AB100"/>
          <cell r="AC100"/>
          <cell r="AD100" t="str">
            <v>מוכר</v>
          </cell>
        </row>
        <row r="102">
          <cell r="AA102">
            <v>9.5374701000000073</v>
          </cell>
          <cell r="AB102"/>
          <cell r="AC102"/>
          <cell r="AD102" t="str">
            <v>מעל למוכר</v>
          </cell>
        </row>
        <row r="104">
          <cell r="AD104" t="str">
            <v>הוצאות לא מוכרות</v>
          </cell>
        </row>
        <row r="105">
          <cell r="AC105">
            <v>27.323</v>
          </cell>
          <cell r="AD105"/>
          <cell r="AE105" t="str">
            <v>בגוד</v>
          </cell>
        </row>
        <row r="106">
          <cell r="AC106">
            <v>88.558000000000007</v>
          </cell>
          <cell r="AD106"/>
          <cell r="AE106" t="str">
            <v>כבודים</v>
          </cell>
        </row>
        <row r="107">
          <cell r="AC107">
            <v>0</v>
          </cell>
          <cell r="AD107" t="str">
            <v>טיולים ,מסיבות נופש,פרסים,נק' זהב</v>
          </cell>
        </row>
        <row r="108">
          <cell r="AC108">
            <v>1.446</v>
          </cell>
          <cell r="AD108"/>
          <cell r="AE108" t="str">
            <v>מתנות</v>
          </cell>
        </row>
        <row r="109">
          <cell r="AC109">
            <v>0</v>
          </cell>
          <cell r="AD109"/>
          <cell r="AE109" t="str">
            <v>חיוב טל"מ</v>
          </cell>
        </row>
        <row r="110">
          <cell r="AC110">
            <v>0</v>
          </cell>
          <cell r="AD110"/>
          <cell r="AE110" t="str">
            <v>שווי</v>
          </cell>
        </row>
        <row r="111">
          <cell r="AC111">
            <v>0</v>
          </cell>
          <cell r="AD111" t="str">
            <v>שווי בכירים</v>
          </cell>
        </row>
        <row r="112">
          <cell r="AC112">
            <v>42.567</v>
          </cell>
          <cell r="AD112" t="str">
            <v>כבוד מחוץ לעסק</v>
          </cell>
        </row>
        <row r="114">
          <cell r="AC114">
            <v>159.89400000000001</v>
          </cell>
        </row>
        <row r="116">
          <cell r="AB116" t="str">
            <v>בדיקת "מעגל" רכוש</v>
          </cell>
        </row>
        <row r="117">
          <cell r="T117">
            <v>-26663.710000000006</v>
          </cell>
          <cell r="U117"/>
          <cell r="V117" t="str">
            <v xml:space="preserve"> בקורת תוספות רכוש קבוע</v>
          </cell>
          <cell r="W117"/>
          <cell r="X117"/>
          <cell r="Y117"/>
          <cell r="Z117"/>
          <cell r="AA117" t="str">
            <v>מס</v>
          </cell>
          <cell r="AB117"/>
          <cell r="AC117" t="str">
            <v>ספרים</v>
          </cell>
        </row>
        <row r="118">
          <cell r="T118" t="str">
            <v>====</v>
          </cell>
          <cell r="U118"/>
          <cell r="V118"/>
          <cell r="W118"/>
          <cell r="X118"/>
          <cell r="Y118"/>
          <cell r="Z118"/>
          <cell r="AA118">
            <v>120746</v>
          </cell>
          <cell r="AB118"/>
          <cell r="AC118">
            <v>122451.887</v>
          </cell>
          <cell r="AD118" t="str">
            <v>י.פ. רכוש קבוע</v>
          </cell>
        </row>
        <row r="119">
          <cell r="AA119">
            <v>45571.370999999999</v>
          </cell>
          <cell r="AB119"/>
          <cell r="AC119">
            <v>45571.370999999999</v>
          </cell>
          <cell r="AD119" t="str">
            <v>רכישות השנה</v>
          </cell>
        </row>
        <row r="120">
          <cell r="O120">
            <v>11</v>
          </cell>
          <cell r="P120"/>
          <cell r="Q120">
            <v>11</v>
          </cell>
          <cell r="R120"/>
          <cell r="S120">
            <v>1</v>
          </cell>
          <cell r="T120">
            <v>9</v>
          </cell>
          <cell r="U120">
            <v>9</v>
          </cell>
          <cell r="V120">
            <v>9</v>
          </cell>
          <cell r="W120">
            <v>9</v>
          </cell>
          <cell r="X120">
            <v>9</v>
          </cell>
          <cell r="Y120">
            <v>1</v>
          </cell>
          <cell r="Z120"/>
          <cell r="AA120">
            <v>-322.38900000000001</v>
          </cell>
          <cell r="AB120"/>
          <cell r="AC120">
            <v>-322.38900000000001</v>
          </cell>
          <cell r="AD120" t="str">
            <v>תמורה ממכירת רכוש</v>
          </cell>
        </row>
        <row r="121">
          <cell r="T121">
            <v>0</v>
          </cell>
          <cell r="U121"/>
          <cell r="V121"/>
          <cell r="W121"/>
          <cell r="X121"/>
          <cell r="Y121"/>
          <cell r="Z121"/>
          <cell r="AA121">
            <v>23.48</v>
          </cell>
          <cell r="AB121"/>
          <cell r="AC121">
            <v>533.00199999999995</v>
          </cell>
          <cell r="AD121" t="str">
            <v>רווח הון</v>
          </cell>
        </row>
        <row r="122">
          <cell r="AA122">
            <v>-17094.646000000001</v>
          </cell>
          <cell r="AB122"/>
          <cell r="AC122">
            <v>0</v>
          </cell>
          <cell r="AD122" t="str">
            <v>פחת השנה</v>
          </cell>
        </row>
        <row r="123">
          <cell r="T123">
            <v>0</v>
          </cell>
          <cell r="U123"/>
          <cell r="V123"/>
          <cell r="W123"/>
          <cell r="X123"/>
          <cell r="Y123"/>
          <cell r="Z123"/>
          <cell r="AA123">
            <v>-1216.1489999999999</v>
          </cell>
          <cell r="AB123"/>
          <cell r="AC123">
            <v>-1216.1489999999999</v>
          </cell>
          <cell r="AD123" t="str">
            <v>גריעת שלוחות וממירים</v>
          </cell>
        </row>
        <row r="124">
          <cell r="T124">
            <v>533.00199999999995</v>
          </cell>
          <cell r="U124"/>
          <cell r="V124" t="str">
            <v>רווח(הפסד)</v>
          </cell>
          <cell r="W124"/>
          <cell r="X124"/>
          <cell r="Y124"/>
          <cell r="Z124"/>
          <cell r="AA124">
            <v>147707.66699999999</v>
          </cell>
          <cell r="AB124"/>
          <cell r="AC124">
            <v>167017.72200000001</v>
          </cell>
          <cell r="AD124" t="str">
            <v>י.ס. רכוש קבוע</v>
          </cell>
        </row>
        <row r="125">
          <cell r="V125" t="str">
            <v>נטרול הוצאות נתוק והפעלה</v>
          </cell>
          <cell r="W125"/>
          <cell r="X125"/>
          <cell r="Y125"/>
          <cell r="Z125"/>
          <cell r="AA125">
            <v>-32240.375999999989</v>
          </cell>
          <cell r="AB125"/>
          <cell r="AC125">
            <v>-21917.114999999991</v>
          </cell>
          <cell r="AD125" t="str">
            <v>הפרש</v>
          </cell>
        </row>
        <row r="126">
          <cell r="T126">
            <v>-1216.1489999999999</v>
          </cell>
          <cell r="U126"/>
          <cell r="V126" t="str">
            <v>נטרול מחיקת ממירים</v>
          </cell>
          <cell r="W126"/>
          <cell r="X126"/>
          <cell r="Y126"/>
          <cell r="Z126"/>
          <cell r="AA126"/>
          <cell r="AB126"/>
          <cell r="AC126" t="str">
            <v>בדיקת סבירות ניכוי בשל פחת</v>
          </cell>
        </row>
        <row r="127">
          <cell r="T127">
            <v>-683.14699999999993</v>
          </cell>
          <cell r="U127"/>
          <cell r="V127" t="str">
            <v>תמורה</v>
          </cell>
        </row>
        <row r="128">
          <cell r="T128">
            <v>1005.5359999999999</v>
          </cell>
          <cell r="U128"/>
          <cell r="V128" t="str">
            <v>בקורת תמורה</v>
          </cell>
          <cell r="W128"/>
          <cell r="X128"/>
          <cell r="Y128"/>
          <cell r="Z128"/>
          <cell r="AA128">
            <v>0.58641713834859865</v>
          </cell>
          <cell r="AB128" t="str">
            <v>=</v>
          </cell>
          <cell r="AC128">
            <v>17094.646000000001</v>
          </cell>
          <cell r="AD128" t="str">
            <v>פחת למס 98=</v>
          </cell>
        </row>
        <row r="129">
          <cell r="T129">
            <v>322.38900000000001</v>
          </cell>
          <cell r="U129"/>
          <cell r="V129" t="str">
            <v>לפי טופס 1392</v>
          </cell>
          <cell r="W129"/>
          <cell r="X129"/>
          <cell r="Y129"/>
          <cell r="Z129"/>
          <cell r="AA129"/>
          <cell r="AB129"/>
          <cell r="AC129">
            <v>29151</v>
          </cell>
          <cell r="AD129" t="str">
            <v>פחת למס 97</v>
          </cell>
        </row>
        <row r="137">
          <cell r="AC137">
            <v>0.58641713834859865</v>
          </cell>
        </row>
        <row r="138">
          <cell r="AC138" t="e">
            <v>#VALUE!</v>
          </cell>
        </row>
        <row r="139">
          <cell r="AC139">
            <v>-17094.646000000001</v>
          </cell>
          <cell r="AD139" t="str">
            <v>פחת נומינלי השנה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B143"/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W147"/>
          <cell r="X147"/>
          <cell r="Y147"/>
          <cell r="Z147"/>
          <cell r="AA147" t="str">
            <v>|הוצאות אחזקת רכב בספרים לא כולל פחת</v>
          </cell>
        </row>
        <row r="148">
          <cell r="V148">
            <v>0</v>
          </cell>
          <cell r="W148"/>
          <cell r="X148"/>
          <cell r="Y148"/>
          <cell r="Z148"/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W150"/>
          <cell r="X150"/>
          <cell r="Y150"/>
          <cell r="Z150"/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P169"/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 t="str">
            <v xml:space="preserve">       פירוט חישוב הנכסים הקבועים של החברה :‎7 מצורפת לנספח ‎3 'רשימה מס</v>
          </cell>
          <cell r="AM170"/>
          <cell r="AN170"/>
          <cell r="AO170"/>
          <cell r="AP170"/>
          <cell r="AQ170"/>
          <cell r="AR170"/>
          <cell r="AS170"/>
          <cell r="AT170" t="str">
            <v xml:space="preserve">  |</v>
          </cell>
          <cell r="AU170" t="str">
            <v xml:space="preserve">    |</v>
          </cell>
          <cell r="AV170"/>
          <cell r="AW170"/>
          <cell r="AX170" t="str">
            <v>עורק שרותי מידע מקומי בע"מ</v>
          </cell>
        </row>
        <row r="171">
          <cell r="AA171" t="str">
            <v xml:space="preserve"> </v>
          </cell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 t="str">
            <v xml:space="preserve">  |</v>
          </cell>
          <cell r="AU171" t="str">
            <v xml:space="preserve">    |</v>
          </cell>
          <cell r="AV171"/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 t="str">
            <v xml:space="preserve">      עורק שרותי מידע מקומי בע"מ</v>
          </cell>
          <cell r="AN173"/>
          <cell r="AO173" t="str">
            <v>:(שם החברה (או האגודה השיתופית</v>
          </cell>
          <cell r="AP173"/>
          <cell r="AQ173"/>
          <cell r="AR173"/>
          <cell r="AS173"/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 t="str">
            <v>מממממממממממ</v>
          </cell>
          <cell r="AN174" t="str">
            <v>מממממממממממ</v>
          </cell>
          <cell r="AO174"/>
          <cell r="AP174"/>
          <cell r="AQ174"/>
          <cell r="AR174"/>
          <cell r="AS174"/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W175"/>
          <cell r="AX175" t="str">
            <v>_</v>
          </cell>
        </row>
        <row r="176">
          <cell r="AA176" t="str">
            <v xml:space="preserve"> </v>
          </cell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W176"/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V177"/>
          <cell r="AW177"/>
          <cell r="AX177" t="str">
            <v xml:space="preserve">                       המחיבים תאום הון    |</v>
          </cell>
          <cell r="AY177"/>
          <cell r="AZ177"/>
          <cell r="BA177"/>
          <cell r="BB177" t="str">
            <v>|</v>
          </cell>
        </row>
        <row r="178">
          <cell r="AA178" t="str">
            <v xml:space="preserve">        ³</v>
          </cell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P178"/>
          <cell r="AQ178"/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W178"/>
          <cell r="AX178" t="str">
            <v>___________________</v>
          </cell>
          <cell r="AY178"/>
          <cell r="AZ178"/>
          <cell r="BA178"/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 t="str">
            <v xml:space="preserve">           ³                                                  ³    סעיף קטן³</v>
          </cell>
          <cell r="AM179"/>
          <cell r="AN179" t="str">
            <v xml:space="preserve">תאור הנכסים הקבועים, לפי הרשום במאזן לתום  |  </v>
          </cell>
          <cell r="AO179"/>
          <cell r="AP179"/>
          <cell r="AQ179"/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V179"/>
          <cell r="AW179" t="str">
            <v>_</v>
          </cell>
          <cell r="AX179"/>
          <cell r="AY179"/>
          <cell r="AZ179"/>
          <cell r="BA179"/>
          <cell r="BB179" t="str">
            <v>|</v>
          </cell>
        </row>
        <row r="180">
          <cell r="AA180" t="str">
            <v xml:space="preserve">        ³</v>
          </cell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 t="str">
            <v xml:space="preserve">                           שנת המס הקודמת  |</v>
          </cell>
          <cell r="AO180"/>
          <cell r="AP180"/>
          <cell r="AQ180"/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AY180"/>
          <cell r="AZ180"/>
          <cell r="BA180"/>
          <cell r="BB180" t="str">
            <v>|</v>
          </cell>
        </row>
        <row r="181">
          <cell r="AA181" t="str">
            <v xml:space="preserve">        ³</v>
          </cell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 t="str">
            <v>מ</v>
          </cell>
          <cell r="AM181"/>
          <cell r="AN181" t="str">
            <v>מ</v>
          </cell>
          <cell r="AO181" t="str">
            <v>ממממממממממממממממ|ממ</v>
          </cell>
          <cell r="AP181"/>
          <cell r="AQ181"/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AY181"/>
          <cell r="AZ181"/>
          <cell r="BA181"/>
          <cell r="BB181" t="str">
            <v>|</v>
          </cell>
        </row>
        <row r="182">
          <cell r="AA182" t="str">
            <v xml:space="preserve">        ³</v>
          </cell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 t="str">
            <v xml:space="preserve">       |</v>
          </cell>
          <cell r="AR182"/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AZ182"/>
          <cell r="BA182"/>
          <cell r="BB182" t="str">
            <v>|</v>
          </cell>
        </row>
        <row r="183">
          <cell r="AA183" t="str">
            <v xml:space="preserve">        ³</v>
          </cell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 t="str">
            <v>ממממממממממממממממ|ממ</v>
          </cell>
          <cell r="AP183"/>
          <cell r="AQ183"/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W183"/>
          <cell r="AX183" t="str">
            <v>מ</v>
          </cell>
          <cell r="AY183"/>
          <cell r="AZ183"/>
          <cell r="BA183"/>
          <cell r="BB183" t="str">
            <v>|</v>
          </cell>
        </row>
        <row r="184">
          <cell r="AA184" t="str">
            <v xml:space="preserve">        ³</v>
          </cell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 t="str">
            <v xml:space="preserve">       |</v>
          </cell>
          <cell r="AR184"/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W184"/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AZ184"/>
          <cell r="BA184"/>
          <cell r="BB184" t="str">
            <v>|</v>
          </cell>
        </row>
        <row r="185">
          <cell r="AA185" t="str">
            <v xml:space="preserve">        ³</v>
          </cell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 t="str">
            <v>מ</v>
          </cell>
          <cell r="AM185"/>
          <cell r="AN185" t="str">
            <v>מ</v>
          </cell>
          <cell r="AO185" t="str">
            <v>ממממממממממממממממ|ממ</v>
          </cell>
          <cell r="AP185"/>
          <cell r="AQ185"/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AY185"/>
          <cell r="AZ185"/>
          <cell r="BA185"/>
          <cell r="BB185" t="str">
            <v>|</v>
          </cell>
        </row>
        <row r="186">
          <cell r="AA186" t="str">
            <v xml:space="preserve">        ³</v>
          </cell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 t="str">
            <v xml:space="preserve"> |</v>
          </cell>
          <cell r="AN186"/>
          <cell r="AO186"/>
          <cell r="AP186"/>
          <cell r="AQ186" t="str">
            <v xml:space="preserve">       |</v>
          </cell>
          <cell r="AR186"/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W186"/>
          <cell r="AX186"/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P187"/>
          <cell r="AQ187"/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AX187"/>
          <cell r="AY187"/>
          <cell r="AZ187"/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 t="str">
            <v xml:space="preserve"> |</v>
          </cell>
          <cell r="AN188"/>
          <cell r="AO188"/>
          <cell r="AP188"/>
          <cell r="AQ188" t="str">
            <v xml:space="preserve">       |</v>
          </cell>
          <cell r="AR188"/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AW188"/>
          <cell r="AX188"/>
          <cell r="AY188"/>
          <cell r="AZ188"/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P189"/>
          <cell r="AQ189"/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AZ189"/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 t="str">
            <v xml:space="preserve"> |</v>
          </cell>
          <cell r="AN190"/>
          <cell r="AO190"/>
          <cell r="AP190"/>
          <cell r="AQ190" t="str">
            <v xml:space="preserve">       |</v>
          </cell>
          <cell r="AR190"/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W190"/>
          <cell r="AX190"/>
          <cell r="AY190"/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P191"/>
          <cell r="AQ191"/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W191"/>
          <cell r="AX191" t="str">
            <v>מ</v>
          </cell>
          <cell r="AY191"/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 t="str">
            <v xml:space="preserve"> |</v>
          </cell>
          <cell r="AN192"/>
          <cell r="AO192"/>
          <cell r="AP192"/>
          <cell r="AQ192" t="str">
            <v xml:space="preserve">       |</v>
          </cell>
          <cell r="AR192"/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W192"/>
          <cell r="AX192"/>
          <cell r="AY192" t="str">
            <v>מ</v>
          </cell>
          <cell r="AZ192"/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P193"/>
          <cell r="AQ193"/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Y193"/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 t="str">
            <v xml:space="preserve"> |</v>
          </cell>
          <cell r="AN194"/>
          <cell r="AO194"/>
          <cell r="AP194"/>
          <cell r="AQ194" t="str">
            <v xml:space="preserve">       |</v>
          </cell>
          <cell r="AR194"/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W194"/>
          <cell r="AX194"/>
          <cell r="AY194" t="str">
            <v>מ</v>
          </cell>
          <cell r="AZ194"/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P195"/>
          <cell r="AQ195"/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Y195"/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 t="str">
            <v xml:space="preserve"> |</v>
          </cell>
          <cell r="AN196"/>
          <cell r="AO196"/>
          <cell r="AP196"/>
          <cell r="AQ196" t="str">
            <v xml:space="preserve">       |</v>
          </cell>
          <cell r="AR196"/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W196"/>
          <cell r="AX196"/>
          <cell r="AY196" t="str">
            <v>מ</v>
          </cell>
          <cell r="AZ196"/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P197"/>
          <cell r="AQ197"/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Y197"/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 t="str">
            <v xml:space="preserve"> |</v>
          </cell>
          <cell r="AN198"/>
          <cell r="AO198"/>
          <cell r="AP198"/>
          <cell r="AQ198" t="str">
            <v xml:space="preserve">       |</v>
          </cell>
          <cell r="AR198"/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AW198"/>
          <cell r="AX198"/>
          <cell r="AY198"/>
          <cell r="AZ198"/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P199"/>
          <cell r="AQ199"/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Y199"/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 t="str">
            <v xml:space="preserve"> |</v>
          </cell>
          <cell r="AN200"/>
          <cell r="AO200"/>
          <cell r="AP200"/>
          <cell r="AQ200" t="str">
            <v xml:space="preserve">       |</v>
          </cell>
          <cell r="AR200"/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W200"/>
          <cell r="AX200"/>
          <cell r="AY200" t="str">
            <v>מ</v>
          </cell>
          <cell r="AZ200"/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P201"/>
          <cell r="AQ201"/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Y201"/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 t="str">
            <v xml:space="preserve"> |</v>
          </cell>
          <cell r="AN202"/>
          <cell r="AO202"/>
          <cell r="AP202"/>
          <cell r="AQ202" t="str">
            <v xml:space="preserve">       |</v>
          </cell>
          <cell r="AR202"/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W202"/>
          <cell r="AX202"/>
          <cell r="AY202" t="str">
            <v>מ</v>
          </cell>
          <cell r="AZ202"/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P203"/>
          <cell r="AQ203"/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Y203"/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 t="str">
            <v xml:space="preserve"> |</v>
          </cell>
          <cell r="AN204"/>
          <cell r="AO204"/>
          <cell r="AP204"/>
          <cell r="AQ204" t="str">
            <v xml:space="preserve">       |</v>
          </cell>
          <cell r="AR204"/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W204"/>
          <cell r="AX204"/>
          <cell r="AY204" t="str">
            <v>מ</v>
          </cell>
          <cell r="AZ204"/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P205"/>
          <cell r="AQ205"/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Y205"/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 t="str">
            <v xml:space="preserve"> |</v>
          </cell>
          <cell r="AN206"/>
          <cell r="AO206"/>
          <cell r="AP206"/>
          <cell r="AQ206" t="str">
            <v xml:space="preserve">       |</v>
          </cell>
          <cell r="AR206"/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W206"/>
          <cell r="AX206"/>
          <cell r="AY206" t="str">
            <v>מ</v>
          </cell>
          <cell r="AZ206"/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P207"/>
          <cell r="AQ207"/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Y207"/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 t="str">
            <v xml:space="preserve"> |</v>
          </cell>
          <cell r="AN208"/>
          <cell r="AO208"/>
          <cell r="AP208"/>
          <cell r="AQ208" t="str">
            <v xml:space="preserve">       |</v>
          </cell>
          <cell r="AR208"/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W208"/>
          <cell r="AX208"/>
          <cell r="AY208" t="str">
            <v>מ</v>
          </cell>
          <cell r="AZ208"/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P209"/>
          <cell r="AQ209"/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Y209"/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 t="str">
            <v xml:space="preserve"> |</v>
          </cell>
          <cell r="AN210"/>
          <cell r="AO210"/>
          <cell r="AP210"/>
          <cell r="AQ210" t="str">
            <v xml:space="preserve">       |</v>
          </cell>
          <cell r="AR210"/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W210"/>
          <cell r="AX210"/>
          <cell r="AY210" t="str">
            <v>מ</v>
          </cell>
          <cell r="AZ210"/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P211"/>
          <cell r="AQ211"/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Y211"/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 t="str">
            <v xml:space="preserve"> |</v>
          </cell>
          <cell r="AN212"/>
          <cell r="AO212"/>
          <cell r="AP212"/>
          <cell r="AQ212" t="str">
            <v xml:space="preserve">       |</v>
          </cell>
          <cell r="AR212"/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W212"/>
          <cell r="AX212"/>
          <cell r="AY212" t="str">
            <v>מ</v>
          </cell>
          <cell r="AZ212"/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P213"/>
          <cell r="AQ213"/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Y213"/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 t="str">
            <v xml:space="preserve"> |</v>
          </cell>
          <cell r="AN214"/>
          <cell r="AO214"/>
          <cell r="AP214"/>
          <cell r="AQ214" t="str">
            <v xml:space="preserve">       |</v>
          </cell>
          <cell r="AR214"/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W214"/>
          <cell r="AX214"/>
          <cell r="AY214" t="str">
            <v>מ</v>
          </cell>
          <cell r="AZ214"/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P215"/>
          <cell r="AQ215"/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Y215"/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 t="str">
            <v xml:space="preserve"> |</v>
          </cell>
          <cell r="AN216"/>
          <cell r="AO216"/>
          <cell r="AP216"/>
          <cell r="AQ216" t="str">
            <v xml:space="preserve">       |</v>
          </cell>
          <cell r="AR216"/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W216"/>
          <cell r="AX216"/>
          <cell r="AY216" t="str">
            <v>מ</v>
          </cell>
          <cell r="AZ216"/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P217"/>
          <cell r="AQ217"/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Y217"/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 t="str">
            <v xml:space="preserve"> |</v>
          </cell>
          <cell r="AN218"/>
          <cell r="AO218"/>
          <cell r="AP218"/>
          <cell r="AQ218" t="str">
            <v xml:space="preserve">       |</v>
          </cell>
          <cell r="AR218"/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W218"/>
          <cell r="AX218"/>
          <cell r="AY218" t="str">
            <v>מ</v>
          </cell>
          <cell r="AZ218"/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P219"/>
          <cell r="AQ219"/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Y219"/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 t="str">
            <v xml:space="preserve"> |</v>
          </cell>
          <cell r="AN220"/>
          <cell r="AO220"/>
          <cell r="AP220"/>
          <cell r="AQ220" t="str">
            <v xml:space="preserve">       |</v>
          </cell>
          <cell r="AR220"/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W220"/>
          <cell r="AX220"/>
          <cell r="AY220" t="str">
            <v>מ</v>
          </cell>
          <cell r="AZ220"/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P221"/>
          <cell r="AQ221"/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Y221"/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 t="str">
            <v xml:space="preserve"> |</v>
          </cell>
          <cell r="AN222"/>
          <cell r="AO222"/>
          <cell r="AP222"/>
          <cell r="AQ222" t="str">
            <v xml:space="preserve">       |</v>
          </cell>
          <cell r="AR222"/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W222"/>
          <cell r="AX222"/>
          <cell r="AY222" t="str">
            <v>מ</v>
          </cell>
          <cell r="AZ222"/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P223"/>
          <cell r="AQ223"/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Y223"/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 t="str">
            <v xml:space="preserve"> |</v>
          </cell>
          <cell r="AN224"/>
          <cell r="AO224"/>
          <cell r="AP224"/>
          <cell r="AQ224" t="str">
            <v xml:space="preserve">       |</v>
          </cell>
          <cell r="AR224"/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W224"/>
          <cell r="AX224"/>
          <cell r="AY224" t="str">
            <v>מ</v>
          </cell>
          <cell r="AZ224"/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P225"/>
          <cell r="AQ225"/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Y225"/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 t="str">
            <v xml:space="preserve"> |</v>
          </cell>
          <cell r="AN226"/>
          <cell r="AO226"/>
          <cell r="AP226"/>
          <cell r="AQ226" t="str">
            <v xml:space="preserve">       |</v>
          </cell>
          <cell r="AR226"/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W226"/>
          <cell r="AX226"/>
          <cell r="AY226" t="str">
            <v>מ</v>
          </cell>
          <cell r="AZ226"/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P227"/>
          <cell r="AQ227"/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X227"/>
          <cell r="AY227"/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 t="str">
            <v xml:space="preserve"> ³</v>
          </cell>
          <cell r="AN228"/>
          <cell r="AO228"/>
          <cell r="AP228"/>
          <cell r="AQ228" t="str">
            <v xml:space="preserve">       |</v>
          </cell>
          <cell r="AR228"/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W228"/>
          <cell r="AX228"/>
          <cell r="AY228" t="str">
            <v>מ</v>
          </cell>
          <cell r="AZ228"/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X229"/>
          <cell r="AY229"/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N230"/>
          <cell r="AO230"/>
          <cell r="AP230"/>
          <cell r="AQ230"/>
          <cell r="AR230"/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W230"/>
          <cell r="AX230"/>
          <cell r="AY230" t="str">
            <v>מ</v>
          </cell>
          <cell r="AZ230"/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X231"/>
          <cell r="AY231"/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W232"/>
          <cell r="AX232"/>
          <cell r="AY232" t="str">
            <v>מ</v>
          </cell>
          <cell r="AZ232"/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V233"/>
          <cell r="AW233"/>
          <cell r="AX233"/>
          <cell r="AY233"/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V234"/>
          <cell r="AW234"/>
          <cell r="AX234"/>
          <cell r="AY234" t="str">
            <v>מ</v>
          </cell>
          <cell r="AZ234"/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AZ236"/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7">
        <row r="9">
          <cell r="O9" t="str">
            <v>משרדי</v>
          </cell>
          <cell r="P9"/>
          <cell r="Q9"/>
          <cell r="R9" t="str">
            <v>31 בדצמבר</v>
          </cell>
          <cell r="S9"/>
          <cell r="T9"/>
          <cell r="U9" t="str">
            <v>התחשבנות ישנה</v>
          </cell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 t="str">
            <v xml:space="preserve">  1997</v>
          </cell>
          <cell r="AH9"/>
          <cell r="AI9" t="str">
            <v xml:space="preserve">  1998   </v>
          </cell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 t="str">
            <v>חייבים ויתרות חובה - אחרים</v>
          </cell>
          <cell r="BA9"/>
          <cell r="BB9"/>
          <cell r="BC9"/>
          <cell r="BD9"/>
          <cell r="BE9"/>
          <cell r="BF9"/>
          <cell r="BG9"/>
          <cell r="BH9" t="str">
            <v>-2 ˜…</v>
          </cell>
          <cell r="BI9"/>
          <cell r="BJ9"/>
          <cell r="BK9"/>
          <cell r="BL9"/>
          <cell r="BM9"/>
          <cell r="BN9"/>
          <cell r="BO9"/>
          <cell r="BP9" t="str">
            <v>מרכז</v>
          </cell>
          <cell r="BQ9"/>
          <cell r="BR9" t="str">
            <v>דרום</v>
          </cell>
        </row>
        <row r="10">
          <cell r="R10" t="str">
            <v xml:space="preserve">  1997</v>
          </cell>
          <cell r="S10"/>
          <cell r="T10" t="str">
            <v xml:space="preserve">  1998   </v>
          </cell>
          <cell r="U10"/>
          <cell r="V10" t="str">
            <v>באור</v>
          </cell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 t="str">
            <v>ב א ל פ י ם</v>
          </cell>
          <cell r="AH10"/>
          <cell r="AI10"/>
          <cell r="AJ10"/>
          <cell r="AK10" t="str">
            <v>באור</v>
          </cell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 t="str">
            <v>ערוצי</v>
          </cell>
          <cell r="BQ10"/>
          <cell r="BR10" t="str">
            <v>השרון</v>
          </cell>
        </row>
        <row r="11">
          <cell r="R11" t="str">
            <v>ב א ל פ י ם</v>
          </cell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 t="str">
            <v>|-חברות צדדים קשורים</v>
          </cell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 t="str">
            <v>זהב</v>
          </cell>
          <cell r="BQ11"/>
          <cell r="BR11" t="str">
            <v>תקשורת</v>
          </cell>
        </row>
        <row r="12">
          <cell r="AG12">
            <v>30025</v>
          </cell>
          <cell r="AH12"/>
          <cell r="AI12">
            <v>18292</v>
          </cell>
          <cell r="AJ12"/>
          <cell r="AK12">
            <v>-15</v>
          </cell>
          <cell r="AL12"/>
          <cell r="AM12" t="str">
            <v>הכנסות</v>
          </cell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 t="str">
            <v>|יתרות צמודות למדד</v>
          </cell>
          <cell r="BF12"/>
          <cell r="BG12"/>
          <cell r="BH12"/>
          <cell r="BI12"/>
          <cell r="BJ12"/>
          <cell r="BK12"/>
          <cell r="BL12" t="str">
            <v xml:space="preserve">  1997</v>
          </cell>
          <cell r="BM12"/>
          <cell r="BN12" t="str">
            <v xml:space="preserve">  1998   </v>
          </cell>
          <cell r="BO12"/>
          <cell r="BP12" t="str">
            <v>(1985)</v>
          </cell>
          <cell r="BQ12"/>
          <cell r="BR12" t="str">
            <v>1990</v>
          </cell>
        </row>
        <row r="13">
          <cell r="AS13">
            <v>4121</v>
          </cell>
          <cell r="AT13"/>
          <cell r="AU13">
            <v>1110</v>
          </cell>
          <cell r="AV13"/>
          <cell r="AW13"/>
          <cell r="AX13"/>
          <cell r="AY13"/>
          <cell r="AZ13"/>
          <cell r="BA13"/>
          <cell r="BB13"/>
          <cell r="BC13"/>
          <cell r="BD13"/>
          <cell r="BE13" t="str">
            <v>המחירים לצרכן</v>
          </cell>
          <cell r="BF13"/>
          <cell r="BG13"/>
          <cell r="BH13"/>
          <cell r="BI13"/>
          <cell r="BJ13"/>
          <cell r="BK13"/>
          <cell r="BL13" t="str">
            <v>סה"כ</v>
          </cell>
          <cell r="BM13"/>
          <cell r="BN13" t="str">
            <v>סה"כ</v>
          </cell>
          <cell r="BO13"/>
          <cell r="BP13" t="str">
            <v>בע"מ</v>
          </cell>
          <cell r="BQ13"/>
          <cell r="BR13" t="str">
            <v>בע"מ</v>
          </cell>
        </row>
        <row r="14">
          <cell r="AG14">
            <v>1497</v>
          </cell>
          <cell r="AH14"/>
          <cell r="AI14">
            <v>-27</v>
          </cell>
          <cell r="AJ14"/>
          <cell r="AK14">
            <v>-16</v>
          </cell>
          <cell r="AL14"/>
          <cell r="AM14" t="str">
            <v>הוצאות תפעול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 t="str">
            <v>(2)</v>
          </cell>
          <cell r="BQ14"/>
          <cell r="BR14" t="str">
            <v>(1)</v>
          </cell>
        </row>
        <row r="15">
          <cell r="Z15" t="str">
            <v>ר כ ו ש</v>
          </cell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>
            <v>2130</v>
          </cell>
          <cell r="AT15"/>
          <cell r="AU15">
            <v>-2574.2004064152843</v>
          </cell>
          <cell r="AV15"/>
          <cell r="AW15"/>
          <cell r="AX15"/>
          <cell r="AY15"/>
          <cell r="AZ15"/>
          <cell r="BA15"/>
          <cell r="BB15"/>
          <cell r="BC15" t="str">
            <v>מס הכנסה - החזר לקבל</v>
          </cell>
          <cell r="BD15"/>
          <cell r="BE15"/>
          <cell r="BF15"/>
          <cell r="BG15"/>
          <cell r="BH15"/>
          <cell r="BI15"/>
          <cell r="BJ15"/>
          <cell r="BK15"/>
          <cell r="BL15" t="str">
            <v>אלפי ש"ח</v>
          </cell>
        </row>
        <row r="16">
          <cell r="Z16" t="str">
            <v>רכוש שוטף:</v>
          </cell>
          <cell r="AA16"/>
          <cell r="AB16"/>
          <cell r="AC16"/>
          <cell r="AD16"/>
          <cell r="AE16"/>
          <cell r="AF16"/>
          <cell r="AG16">
            <v>28528</v>
          </cell>
          <cell r="AH16"/>
          <cell r="AI16">
            <v>18319</v>
          </cell>
          <cell r="AJ16"/>
          <cell r="AK16"/>
          <cell r="AL16"/>
          <cell r="AM16" t="str">
            <v>רווח גולמי</v>
          </cell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 t="str">
            <v xml:space="preserve"> </v>
          </cell>
        </row>
        <row r="17">
          <cell r="R17">
            <v>24</v>
          </cell>
          <cell r="S17"/>
          <cell r="T17">
            <v>4</v>
          </cell>
          <cell r="U17"/>
          <cell r="V17"/>
          <cell r="W17"/>
          <cell r="X17" t="str">
            <v>מזומנים ושווי מזומנים</v>
          </cell>
          <cell r="Y17"/>
          <cell r="Z17"/>
          <cell r="AA17"/>
          <cell r="AB17"/>
          <cell r="AC17"/>
          <cell r="AD17"/>
          <cell r="AE17"/>
          <cell r="AF17"/>
          <cell r="AG17" t="str">
            <v>|-----</v>
          </cell>
          <cell r="AH17"/>
          <cell r="AI17" t="str">
            <v>|-----</v>
          </cell>
          <cell r="AJ17"/>
          <cell r="AK17"/>
          <cell r="AL17"/>
          <cell r="AM17"/>
          <cell r="AN17"/>
          <cell r="AO17"/>
          <cell r="AP17"/>
          <cell r="AQ17"/>
          <cell r="AR17"/>
          <cell r="AS17">
            <v>372</v>
          </cell>
          <cell r="AT17"/>
          <cell r="AU17">
            <v>0</v>
          </cell>
          <cell r="AV17"/>
          <cell r="AW17"/>
          <cell r="AX17"/>
          <cell r="AY17"/>
          <cell r="AZ17"/>
          <cell r="BA17"/>
          <cell r="BB17"/>
          <cell r="BC17"/>
          <cell r="BD17" t="str">
            <v>חייבים שונים</v>
          </cell>
          <cell r="BE17"/>
          <cell r="BF17"/>
          <cell r="BG17"/>
          <cell r="BH17"/>
          <cell r="BI17"/>
          <cell r="BJ17"/>
          <cell r="BK17"/>
          <cell r="BL17">
            <v>101202</v>
          </cell>
          <cell r="BM17"/>
          <cell r="BN17">
            <v>50162</v>
          </cell>
          <cell r="BO17"/>
          <cell r="BP17">
            <v>46386</v>
          </cell>
          <cell r="BQ17"/>
          <cell r="BR17">
            <v>3776</v>
          </cell>
        </row>
        <row r="18">
          <cell r="X18" t="str">
            <v>|הלוואות לזמן קצר לחברה מסונפת צמודות למדד</v>
          </cell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 t="str">
            <v>הוצאות מכירה, הנהלה וכלליות:</v>
          </cell>
        </row>
        <row r="19">
          <cell r="R19">
            <v>0</v>
          </cell>
          <cell r="S19"/>
          <cell r="T19">
            <v>0</v>
          </cell>
          <cell r="U19"/>
          <cell r="V19"/>
          <cell r="W19"/>
          <cell r="X19" t="str">
            <v>ואינן נושאות רבית</v>
          </cell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>
            <v>6623</v>
          </cell>
          <cell r="AT19"/>
          <cell r="AU19">
            <v>-1464.2004064152843</v>
          </cell>
        </row>
        <row r="20">
          <cell r="R20">
            <v>2589</v>
          </cell>
          <cell r="S20"/>
          <cell r="T20">
            <v>2575</v>
          </cell>
          <cell r="U20"/>
          <cell r="V20">
            <v>-4</v>
          </cell>
          <cell r="W20"/>
          <cell r="X20" t="str">
            <v>|חברה בת - חלות שוטפת של הלואה לזמן ארוך</v>
          </cell>
          <cell r="Y20"/>
          <cell r="Z20"/>
          <cell r="AA20"/>
          <cell r="AB20"/>
          <cell r="AC20"/>
          <cell r="AD20"/>
          <cell r="AE20"/>
          <cell r="AF20"/>
          <cell r="AG20">
            <v>8097</v>
          </cell>
          <cell r="AH20"/>
          <cell r="AI20">
            <v>3</v>
          </cell>
          <cell r="AJ20"/>
          <cell r="AK20">
            <v>-17</v>
          </cell>
          <cell r="AL20"/>
          <cell r="AM20" t="str">
            <v>מכירה ושרותי שווק</v>
          </cell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>
            <v>-5194</v>
          </cell>
          <cell r="BM20"/>
          <cell r="BN20">
            <v>-14401</v>
          </cell>
          <cell r="BO20"/>
          <cell r="BP20">
            <v>0</v>
          </cell>
          <cell r="BQ20"/>
          <cell r="BR20">
            <v>-14401</v>
          </cell>
        </row>
        <row r="21">
          <cell r="Z21" t="str">
            <v>חייבים ויתרות חובה:</v>
          </cell>
          <cell r="AA21"/>
          <cell r="AB21"/>
          <cell r="AC21"/>
          <cell r="AD21"/>
          <cell r="AE21"/>
          <cell r="AF21"/>
          <cell r="AG21">
            <v>7385</v>
          </cell>
          <cell r="AH21"/>
          <cell r="AI21">
            <v>8503</v>
          </cell>
          <cell r="AJ21"/>
          <cell r="AK21">
            <v>-18</v>
          </cell>
          <cell r="AL21"/>
          <cell r="AM21" t="str">
            <v>הנהלה וכלליות</v>
          </cell>
        </row>
        <row r="22">
          <cell r="R22">
            <v>3303</v>
          </cell>
          <cell r="S22"/>
          <cell r="T22">
            <v>3783</v>
          </cell>
          <cell r="U22"/>
          <cell r="V22"/>
          <cell r="W22"/>
          <cell r="X22"/>
          <cell r="Y22"/>
          <cell r="Z22" t="str">
            <v>חברה בת - הכנסות לקבל</v>
          </cell>
          <cell r="AA22"/>
          <cell r="AB22"/>
          <cell r="AC22"/>
          <cell r="AD22"/>
          <cell r="AE22"/>
          <cell r="AF22"/>
          <cell r="AG22">
            <v>15482</v>
          </cell>
          <cell r="AH22"/>
          <cell r="AI22">
            <v>8506</v>
          </cell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 t="str">
            <v>השקעה בשותפות</v>
          </cell>
          <cell r="BF22"/>
          <cell r="BG22"/>
          <cell r="BH22" t="str">
            <v>-3 ˜…</v>
          </cell>
          <cell r="BI22"/>
          <cell r="BJ22"/>
          <cell r="BK22"/>
          <cell r="BL22">
            <v>-62522</v>
          </cell>
          <cell r="BM22"/>
          <cell r="BN22">
            <v>8691</v>
          </cell>
          <cell r="BO22"/>
          <cell r="BP22">
            <v>7735</v>
          </cell>
          <cell r="BQ22"/>
          <cell r="BR22">
            <v>956</v>
          </cell>
        </row>
        <row r="23">
          <cell r="R23">
            <v>3320</v>
          </cell>
          <cell r="S23"/>
          <cell r="T23">
            <v>-1464.2004064152843</v>
          </cell>
          <cell r="U23"/>
          <cell r="V23">
            <v>-2</v>
          </cell>
          <cell r="W23"/>
          <cell r="X23"/>
          <cell r="Y23"/>
          <cell r="Z23" t="str">
            <v>אחרים</v>
          </cell>
          <cell r="AA23"/>
          <cell r="AB23"/>
          <cell r="AC23"/>
          <cell r="AD23"/>
          <cell r="AE23"/>
          <cell r="AF23"/>
          <cell r="AG23" t="str">
            <v>|-----</v>
          </cell>
          <cell r="AH23"/>
          <cell r="AI23" t="str">
            <v>|-----</v>
          </cell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>
            <v>-2588.8339999999998</v>
          </cell>
          <cell r="BM23"/>
          <cell r="BN23">
            <v>-2575</v>
          </cell>
          <cell r="BO23"/>
          <cell r="BP23">
            <v>-2575</v>
          </cell>
        </row>
        <row r="24">
          <cell r="AS24" t="str">
            <v>חלק החברה</v>
          </cell>
          <cell r="AT24"/>
          <cell r="AU24"/>
          <cell r="AV24"/>
          <cell r="AW24" t="str">
            <v>חלק המיעוט</v>
          </cell>
        </row>
        <row r="25">
          <cell r="R25">
            <v>9236</v>
          </cell>
          <cell r="S25"/>
          <cell r="T25">
            <v>4897.7995935847157</v>
          </cell>
          <cell r="U25"/>
          <cell r="V25"/>
          <cell r="W25"/>
          <cell r="X25"/>
          <cell r="Y25"/>
          <cell r="Z25" t="str">
            <v>ס ך  רכוש שוטף</v>
          </cell>
          <cell r="AA25"/>
          <cell r="AB25"/>
          <cell r="AC25"/>
          <cell r="AD25"/>
          <cell r="AE25"/>
          <cell r="AF25"/>
          <cell r="AG25">
            <v>13046</v>
          </cell>
          <cell r="AH25"/>
          <cell r="AI25">
            <v>9813</v>
          </cell>
          <cell r="AJ25"/>
          <cell r="AK25"/>
          <cell r="AL25"/>
          <cell r="AM25" t="str">
            <v>רווח מפעולות רגילות</v>
          </cell>
          <cell r="AN25"/>
          <cell r="AO25"/>
          <cell r="AP25"/>
          <cell r="AQ25"/>
          <cell r="AR25"/>
          <cell r="AS25" t="str">
            <v>בשותפות (%70)(*)</v>
          </cell>
          <cell r="AT25"/>
          <cell r="AU25"/>
          <cell r="AV25"/>
          <cell r="AW25" t="str">
            <v>בשותפות (%30)(*)</v>
          </cell>
          <cell r="AX25"/>
          <cell r="AY25"/>
          <cell r="AZ25"/>
          <cell r="BA25" t="str">
            <v>סה"כ השותפות</v>
          </cell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>
            <v>6491</v>
          </cell>
          <cell r="BM25"/>
          <cell r="BN25">
            <v>5538</v>
          </cell>
          <cell r="BO25"/>
          <cell r="BP25">
            <v>6361</v>
          </cell>
          <cell r="BQ25"/>
          <cell r="BR25">
            <v>-823</v>
          </cell>
        </row>
        <row r="26">
          <cell r="R26" t="str">
            <v>|-----</v>
          </cell>
          <cell r="S26"/>
          <cell r="T26" t="str">
            <v>|-----</v>
          </cell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 t="str">
            <v xml:space="preserve"> </v>
          </cell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 t="str">
            <v xml:space="preserve">  1997</v>
          </cell>
          <cell r="AT26"/>
          <cell r="AU26" t="str">
            <v xml:space="preserve">  1998   </v>
          </cell>
          <cell r="AV26"/>
          <cell r="AW26" t="str">
            <v xml:space="preserve">  1997</v>
          </cell>
          <cell r="AX26"/>
          <cell r="AY26" t="str">
            <v xml:space="preserve">  1998   </v>
          </cell>
          <cell r="AZ26"/>
          <cell r="BA26" t="str">
            <v xml:space="preserve">  1997</v>
          </cell>
          <cell r="BB26"/>
          <cell r="BC26" t="str">
            <v xml:space="preserve">  1998   </v>
          </cell>
          <cell r="BD26"/>
          <cell r="BE26"/>
          <cell r="BF26"/>
          <cell r="BG26"/>
          <cell r="BH26"/>
          <cell r="BI26"/>
          <cell r="BJ26"/>
          <cell r="BK26"/>
          <cell r="BL26">
            <v>10185</v>
          </cell>
          <cell r="BM26"/>
          <cell r="BN26">
            <v>11062</v>
          </cell>
          <cell r="BO26"/>
          <cell r="BP26">
            <v>-4538</v>
          </cell>
          <cell r="BQ26"/>
          <cell r="BR26">
            <v>15600</v>
          </cell>
        </row>
        <row r="27">
          <cell r="AG27">
            <v>6268</v>
          </cell>
          <cell r="AH27"/>
          <cell r="AI27">
            <v>18381</v>
          </cell>
          <cell r="AJ27"/>
          <cell r="AK27">
            <v>-19</v>
          </cell>
          <cell r="AL27"/>
          <cell r="AM27" t="str">
            <v>הכנסות מימון - נטו</v>
          </cell>
          <cell r="AN27"/>
          <cell r="AO27"/>
          <cell r="AP27"/>
          <cell r="AQ27"/>
          <cell r="AR27"/>
          <cell r="AS27" t="str">
            <v>אלפי ש"ח</v>
          </cell>
        </row>
        <row r="28">
          <cell r="AG28">
            <v>36</v>
          </cell>
          <cell r="AH28"/>
          <cell r="AI28">
            <v>194</v>
          </cell>
          <cell r="AJ28"/>
          <cell r="AK28"/>
          <cell r="AL28"/>
          <cell r="AM28" t="str">
            <v>הכנסות (הוצאות) אחרות - נטו</v>
          </cell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>
            <v>47573.165999999997</v>
          </cell>
          <cell r="BM28"/>
          <cell r="BN28">
            <v>58477</v>
          </cell>
          <cell r="BO28"/>
          <cell r="BP28">
            <v>53369</v>
          </cell>
          <cell r="BQ28"/>
          <cell r="BR28">
            <v>5108</v>
          </cell>
        </row>
        <row r="29">
          <cell r="AA29" t="str">
            <v>השקעות:</v>
          </cell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 t="e">
            <v>#REF!</v>
          </cell>
          <cell r="AT29"/>
          <cell r="AU29">
            <v>45801.907000000007</v>
          </cell>
          <cell r="AV29"/>
          <cell r="AW29">
            <v>37598</v>
          </cell>
          <cell r="AX29"/>
          <cell r="AY29">
            <v>34048</v>
          </cell>
          <cell r="AZ29"/>
          <cell r="BA29" t="e">
            <v>#REF!</v>
          </cell>
          <cell r="BB29"/>
          <cell r="BC29">
            <v>79849.907000000007</v>
          </cell>
          <cell r="BD29"/>
          <cell r="BE29" t="str">
            <v>לתחילת השנה</v>
          </cell>
        </row>
        <row r="30">
          <cell r="R30" t="e">
            <v>#REF!</v>
          </cell>
          <cell r="S30"/>
          <cell r="T30">
            <v>138965</v>
          </cell>
          <cell r="U30"/>
          <cell r="V30">
            <v>-3</v>
          </cell>
          <cell r="W30"/>
          <cell r="X30"/>
          <cell r="Y30"/>
          <cell r="Z30" t="str">
            <v>השקעה בשותפות</v>
          </cell>
          <cell r="AA30"/>
          <cell r="AB30"/>
          <cell r="AC30"/>
          <cell r="AD30"/>
          <cell r="AE30"/>
          <cell r="AF30"/>
          <cell r="AG30">
            <v>19350</v>
          </cell>
          <cell r="AH30"/>
          <cell r="AI30">
            <v>28388</v>
          </cell>
          <cell r="AJ30"/>
          <cell r="AK30"/>
          <cell r="AL30"/>
          <cell r="AM30" t="str">
            <v>רווח לפני מסים על ההכנסה</v>
          </cell>
          <cell r="AN30"/>
          <cell r="AO30"/>
          <cell r="AP30"/>
          <cell r="AQ30"/>
          <cell r="AR30"/>
          <cell r="AS30" t="e">
            <v>#REF!</v>
          </cell>
          <cell r="AT30"/>
          <cell r="AU30" t="e">
            <v>#REF!</v>
          </cell>
          <cell r="AV30"/>
          <cell r="AW30">
            <v>-30622</v>
          </cell>
          <cell r="AX30"/>
          <cell r="AY30" t="e">
            <v>#REF!</v>
          </cell>
          <cell r="AZ30"/>
          <cell r="BA30" t="e">
            <v>#REF!</v>
          </cell>
          <cell r="BB30"/>
          <cell r="BC30" t="e">
            <v>#REF!</v>
          </cell>
          <cell r="BD30"/>
          <cell r="BE30" t="str">
            <v>החזר השקעה, נטו</v>
          </cell>
          <cell r="BF30"/>
          <cell r="BG30"/>
          <cell r="BH30"/>
          <cell r="BI30"/>
          <cell r="BJ30"/>
          <cell r="BK30"/>
          <cell r="BL30">
            <v>-2588.8340000000026</v>
          </cell>
        </row>
        <row r="31">
          <cell r="R31">
            <v>47573.165999999997</v>
          </cell>
          <cell r="S31"/>
          <cell r="T31">
            <v>58478</v>
          </cell>
          <cell r="U31"/>
          <cell r="V31">
            <v>-4</v>
          </cell>
          <cell r="W31"/>
          <cell r="X31"/>
          <cell r="Y31"/>
          <cell r="Z31" t="str">
            <v>השקעות בחברות בנות</v>
          </cell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 t="e">
            <v>#REF!</v>
          </cell>
          <cell r="AT31"/>
          <cell r="AU31">
            <v>22762</v>
          </cell>
          <cell r="AV31"/>
          <cell r="AW31">
            <v>4881</v>
          </cell>
          <cell r="AX31"/>
          <cell r="AY31">
            <v>0</v>
          </cell>
          <cell r="AZ31"/>
          <cell r="BA31" t="e">
            <v>#REF!</v>
          </cell>
          <cell r="BB31"/>
          <cell r="BC31" t="e">
            <v>#REF!</v>
          </cell>
          <cell r="BD31"/>
          <cell r="BE31" t="str">
            <v>הפרשי הצמדה וריבית</v>
          </cell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 t="str">
            <v>חלק</v>
          </cell>
        </row>
        <row r="32">
          <cell r="R32">
            <v>17144.994999999999</v>
          </cell>
          <cell r="S32"/>
          <cell r="T32">
            <v>20124</v>
          </cell>
          <cell r="U32"/>
          <cell r="V32">
            <v>-5</v>
          </cell>
          <cell r="W32"/>
          <cell r="X32"/>
          <cell r="Y32" t="str">
            <v>השקעות בתאגידים בשליטה משותפת</v>
          </cell>
          <cell r="Z32"/>
          <cell r="AA32"/>
          <cell r="AB32"/>
          <cell r="AC32"/>
          <cell r="AD32"/>
          <cell r="AE32"/>
          <cell r="AF32"/>
          <cell r="AG32">
            <v>-6883</v>
          </cell>
          <cell r="AH32"/>
          <cell r="AI32" t="e">
            <v>#REF!</v>
          </cell>
          <cell r="AJ32"/>
          <cell r="AK32">
            <v>-21</v>
          </cell>
          <cell r="AL32"/>
          <cell r="AM32" t="str">
            <v>מסים על ההכנסה</v>
          </cell>
          <cell r="AN32"/>
          <cell r="AO32"/>
          <cell r="AP32"/>
          <cell r="AQ32"/>
          <cell r="AR32"/>
          <cell r="AS32" t="e">
            <v>#REF!</v>
          </cell>
          <cell r="AT32"/>
          <cell r="AU32" t="e">
            <v>#REF!</v>
          </cell>
          <cell r="AV32"/>
          <cell r="AW32">
            <v>14398</v>
          </cell>
          <cell r="AX32"/>
          <cell r="AY32" t="e">
            <v>#REF!</v>
          </cell>
          <cell r="AZ32"/>
          <cell r="BA32" t="e">
            <v>#REF!</v>
          </cell>
          <cell r="BB32"/>
          <cell r="BC32" t="e">
            <v>#REF!</v>
          </cell>
          <cell r="BD32"/>
          <cell r="BE32" t="str">
            <v>רווח השנה לאחר ייחוס המס</v>
          </cell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 t="str">
            <v>החברה</v>
          </cell>
        </row>
        <row r="33">
          <cell r="R33">
            <v>0</v>
          </cell>
          <cell r="S33"/>
          <cell r="T33">
            <v>0</v>
          </cell>
          <cell r="U33"/>
          <cell r="V33">
            <v>-6</v>
          </cell>
          <cell r="W33"/>
          <cell r="X33"/>
          <cell r="Y33"/>
          <cell r="Z33" t="str">
            <v>השקעה בחברה מסונפת</v>
          </cell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>
            <v>17144</v>
          </cell>
          <cell r="AT33"/>
          <cell r="AU33" t="e">
            <v>#REF!</v>
          </cell>
          <cell r="AV33"/>
          <cell r="AW33">
            <v>7793</v>
          </cell>
          <cell r="AX33"/>
          <cell r="AY33" t="e">
            <v>#REF!</v>
          </cell>
          <cell r="AZ33"/>
          <cell r="BA33">
            <v>24937</v>
          </cell>
          <cell r="BB33"/>
          <cell r="BC33" t="e">
            <v>#REF!</v>
          </cell>
          <cell r="BD33"/>
          <cell r="BE33" t="str">
            <v>מיסים שיוחסו לרווח</v>
          </cell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 t="str">
            <v>ברווחים</v>
          </cell>
        </row>
        <row r="34">
          <cell r="R34">
            <v>39239</v>
          </cell>
          <cell r="S34"/>
          <cell r="T34">
            <v>99012</v>
          </cell>
          <cell r="U34"/>
          <cell r="V34">
            <v>-7</v>
          </cell>
          <cell r="W34"/>
          <cell r="X34"/>
          <cell r="Y34"/>
          <cell r="Z34" t="str">
            <v>השקעות אחרות</v>
          </cell>
          <cell r="AA34"/>
          <cell r="AB34"/>
          <cell r="AC34"/>
          <cell r="AD34"/>
          <cell r="AE34"/>
          <cell r="AF34"/>
          <cell r="AG34">
            <v>12467</v>
          </cell>
          <cell r="AH34"/>
          <cell r="AI34" t="e">
            <v>#REF!</v>
          </cell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 t="str">
            <v>בנכוי</v>
          </cell>
        </row>
        <row r="35">
          <cell r="AS35" t="e">
            <v>#REF!</v>
          </cell>
          <cell r="AT35"/>
          <cell r="AU35">
            <v>138903</v>
          </cell>
          <cell r="AV35"/>
          <cell r="AW35">
            <v>34048</v>
          </cell>
          <cell r="AX35"/>
          <cell r="AY35" t="e">
            <v>#REF!</v>
          </cell>
          <cell r="AZ35"/>
          <cell r="BA35" t="e">
            <v>#REF!</v>
          </cell>
          <cell r="BB35"/>
          <cell r="BC35" t="e">
            <v>#REF!</v>
          </cell>
          <cell r="BD35"/>
          <cell r="BE35" t="str">
            <v>לסוף השנה</v>
          </cell>
          <cell r="BF35"/>
          <cell r="BG35"/>
          <cell r="BH35"/>
          <cell r="BI35"/>
          <cell r="BJ35"/>
          <cell r="BK35"/>
          <cell r="BL35" t="str">
            <v xml:space="preserve">  1997</v>
          </cell>
          <cell r="BM35"/>
          <cell r="BN35" t="str">
            <v xml:space="preserve">  1998   </v>
          </cell>
          <cell r="BO35"/>
          <cell r="BP35" t="str">
            <v>דיבידנד,</v>
          </cell>
          <cell r="BQ35"/>
          <cell r="BR35" t="str">
            <v>הון</v>
          </cell>
        </row>
        <row r="36">
          <cell r="R36" t="e">
            <v>#REF!</v>
          </cell>
          <cell r="S36"/>
          <cell r="T36">
            <v>316579</v>
          </cell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 t="e">
            <v>#REF!</v>
          </cell>
          <cell r="AH36"/>
          <cell r="AI36" t="e">
            <v>#REF!</v>
          </cell>
          <cell r="AJ36"/>
          <cell r="AK36">
            <v>-3</v>
          </cell>
          <cell r="AL36"/>
          <cell r="AM36" t="str">
            <v>|חלקה של החברה ברווח השותפות</v>
          </cell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 t="str">
            <v>סה"כ</v>
          </cell>
          <cell r="BM36"/>
          <cell r="BN36" t="str">
            <v>סה"כ</v>
          </cell>
          <cell r="BO36"/>
          <cell r="BP36" t="str">
            <v>(בהפסדים)</v>
          </cell>
          <cell r="BQ36"/>
          <cell r="BR36" t="str">
            <v>מניות</v>
          </cell>
        </row>
        <row r="37">
          <cell r="R37" t="str">
            <v>|-----</v>
          </cell>
          <cell r="S37"/>
          <cell r="T37" t="str">
            <v>|-----</v>
          </cell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 t="str">
            <v>|חלקה של החברה ברווח השותפות</v>
          </cell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 t="str">
            <v>מוניטין בשותפות</v>
          </cell>
          <cell r="BF37"/>
          <cell r="BG37"/>
          <cell r="BH37"/>
          <cell r="BI37"/>
          <cell r="BJ37"/>
          <cell r="BK37"/>
          <cell r="BL37" t="str">
            <v>אלפי ש"ח</v>
          </cell>
        </row>
        <row r="38">
          <cell r="AG38">
            <v>858</v>
          </cell>
          <cell r="AH38"/>
          <cell r="AI38">
            <v>1034</v>
          </cell>
          <cell r="AJ38"/>
          <cell r="AK38">
            <v>-5</v>
          </cell>
          <cell r="AL38"/>
          <cell r="AM38" t="str">
            <v>בשליטה משותפת</v>
          </cell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 t="str">
            <v xml:space="preserve"> </v>
          </cell>
        </row>
        <row r="39">
          <cell r="V39">
            <v>-8</v>
          </cell>
          <cell r="W39"/>
          <cell r="X39"/>
          <cell r="Y39"/>
          <cell r="Z39" t="str">
            <v>רכוש קבוע:</v>
          </cell>
          <cell r="AA39"/>
          <cell r="AB39"/>
          <cell r="AC39"/>
          <cell r="AD39"/>
          <cell r="AE39"/>
          <cell r="AF39"/>
          <cell r="AG39">
            <v>10185</v>
          </cell>
          <cell r="AH39"/>
          <cell r="AI39">
            <v>11062</v>
          </cell>
          <cell r="AJ39"/>
          <cell r="AK39">
            <v>-4</v>
          </cell>
          <cell r="AL39"/>
          <cell r="AM39" t="str">
            <v>|חלקה של החברה ברווחי חברות בנות</v>
          </cell>
          <cell r="AN39"/>
          <cell r="AO39"/>
          <cell r="AP39"/>
          <cell r="AQ39"/>
          <cell r="AR39"/>
          <cell r="AS39">
            <v>186</v>
          </cell>
          <cell r="AT39"/>
          <cell r="AU39">
            <v>124</v>
          </cell>
          <cell r="AV39"/>
          <cell r="AW39"/>
          <cell r="AX39"/>
          <cell r="AY39"/>
          <cell r="AZ39"/>
          <cell r="BA39"/>
          <cell r="BB39"/>
          <cell r="BC39"/>
          <cell r="BD39"/>
          <cell r="BE39" t="str">
            <v>לתחילת השנה</v>
          </cell>
          <cell r="BF39"/>
          <cell r="BG39"/>
          <cell r="BH39"/>
          <cell r="BI39"/>
          <cell r="BJ39"/>
          <cell r="BK39"/>
          <cell r="BL39">
            <v>3776</v>
          </cell>
          <cell r="BM39"/>
          <cell r="BN39">
            <v>5108</v>
          </cell>
          <cell r="BO39"/>
          <cell r="BP39">
            <v>4026</v>
          </cell>
          <cell r="BQ39"/>
          <cell r="BR39">
            <v>0</v>
          </cell>
        </row>
        <row r="40">
          <cell r="R40">
            <v>2148</v>
          </cell>
          <cell r="S40"/>
          <cell r="T40">
            <v>0</v>
          </cell>
          <cell r="U40"/>
          <cell r="V40"/>
          <cell r="W40"/>
          <cell r="X40"/>
          <cell r="Y40"/>
          <cell r="Z40" t="str">
            <v>העלות</v>
          </cell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 t="str">
            <v>|חלקה של החברה בהפסד חברה</v>
          </cell>
          <cell r="AN40"/>
          <cell r="AO40"/>
          <cell r="AP40"/>
          <cell r="AQ40"/>
          <cell r="AR40"/>
          <cell r="AS40">
            <v>-62</v>
          </cell>
          <cell r="AT40"/>
          <cell r="AU40">
            <v>-62</v>
          </cell>
          <cell r="AV40"/>
          <cell r="AW40"/>
          <cell r="AX40"/>
          <cell r="AY40"/>
          <cell r="AZ40"/>
          <cell r="BA40"/>
          <cell r="BB40"/>
          <cell r="BC40"/>
          <cell r="BD40"/>
          <cell r="BE40" t="str">
            <v>הפחתה</v>
          </cell>
          <cell r="BF40"/>
          <cell r="BG40"/>
          <cell r="BH40"/>
          <cell r="BI40"/>
          <cell r="BJ40"/>
          <cell r="BK40"/>
          <cell r="BL40" t="str">
            <v>-----</v>
          </cell>
          <cell r="BM40"/>
          <cell r="BN40" t="str">
            <v>-----</v>
          </cell>
          <cell r="BO40"/>
          <cell r="BP40" t="str">
            <v>------</v>
          </cell>
          <cell r="BQ40"/>
          <cell r="BR40" t="str">
            <v>-----</v>
          </cell>
        </row>
        <row r="41">
          <cell r="R41">
            <v>564</v>
          </cell>
          <cell r="S41"/>
          <cell r="T41">
            <v>0</v>
          </cell>
          <cell r="U41"/>
          <cell r="V41"/>
          <cell r="W41"/>
          <cell r="X41"/>
          <cell r="Y41"/>
          <cell r="Z41" t="str">
            <v>ב נ י כ ו י - פחת שנצבר</v>
          </cell>
          <cell r="AA41"/>
          <cell r="AB41"/>
          <cell r="AC41"/>
          <cell r="AD41"/>
          <cell r="AE41"/>
          <cell r="AF41"/>
          <cell r="AG41">
            <v>-588</v>
          </cell>
          <cell r="AH41"/>
          <cell r="AI41">
            <v>1825</v>
          </cell>
          <cell r="AJ41"/>
          <cell r="AK41">
            <v>-5</v>
          </cell>
          <cell r="AL41"/>
          <cell r="AM41" t="str">
            <v>בשליטה משותפת</v>
          </cell>
        </row>
        <row r="42">
          <cell r="AG42">
            <v>-29681</v>
          </cell>
          <cell r="AH42"/>
          <cell r="AI42">
            <v>-29350</v>
          </cell>
          <cell r="AJ42"/>
          <cell r="AK42">
            <v>-6</v>
          </cell>
          <cell r="AL42"/>
          <cell r="AM42" t="str">
            <v>|חלקה של החברה בהפסדי חברה מסונפת</v>
          </cell>
          <cell r="AN42"/>
          <cell r="AO42"/>
          <cell r="AP42"/>
          <cell r="AQ42"/>
          <cell r="AR42"/>
          <cell r="AS42">
            <v>124</v>
          </cell>
          <cell r="AT42"/>
          <cell r="AU42">
            <v>62</v>
          </cell>
          <cell r="AV42"/>
          <cell r="AW42"/>
          <cell r="AX42"/>
          <cell r="AY42"/>
          <cell r="AZ42"/>
          <cell r="BA42"/>
          <cell r="BB42"/>
          <cell r="BC42"/>
          <cell r="BD42"/>
          <cell r="BE42" t="str">
            <v>לסוף השנה</v>
          </cell>
          <cell r="BF42"/>
          <cell r="BG42"/>
          <cell r="BH42"/>
          <cell r="BI42"/>
          <cell r="BJ42"/>
          <cell r="BK42"/>
          <cell r="BL42">
            <v>46386</v>
          </cell>
          <cell r="BM42"/>
          <cell r="BN42">
            <v>55945</v>
          </cell>
          <cell r="BO42"/>
          <cell r="BP42">
            <v>-6529</v>
          </cell>
          <cell r="BQ42"/>
          <cell r="BR42">
            <v>1</v>
          </cell>
        </row>
        <row r="43">
          <cell r="R43">
            <v>1584</v>
          </cell>
          <cell r="S43"/>
          <cell r="T43">
            <v>0</v>
          </cell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>
            <v>-2588.8339999999998</v>
          </cell>
          <cell r="BM43"/>
          <cell r="BN43">
            <v>-2575</v>
          </cell>
          <cell r="BO43"/>
          <cell r="BP43">
            <v>0</v>
          </cell>
          <cell r="BQ43"/>
          <cell r="BR43">
            <v>0</v>
          </cell>
        </row>
        <row r="44">
          <cell r="R44" t="str">
            <v>|-----</v>
          </cell>
          <cell r="S44"/>
          <cell r="T44" t="str">
            <v>|-----</v>
          </cell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 t="e">
            <v>#REF!</v>
          </cell>
          <cell r="AH44"/>
          <cell r="AI44" t="e">
            <v>#REF!</v>
          </cell>
          <cell r="AJ44"/>
          <cell r="AK44"/>
          <cell r="AL44"/>
          <cell r="AM44" t="str">
            <v>רווח נקי לשנה</v>
          </cell>
          <cell r="AN44"/>
          <cell r="AO44"/>
          <cell r="AP44"/>
          <cell r="AQ44"/>
          <cell r="AR44"/>
          <cell r="AS44" t="e">
            <v>#REF!</v>
          </cell>
          <cell r="AT44"/>
          <cell r="AU44">
            <v>138965</v>
          </cell>
          <cell r="AV44"/>
          <cell r="AW44"/>
          <cell r="AX44"/>
          <cell r="AY44"/>
          <cell r="AZ44"/>
          <cell r="BA44"/>
          <cell r="BB44"/>
          <cell r="BC44"/>
          <cell r="BD44" t="str">
            <v>סה"כ חלק החברה בשותפות</v>
          </cell>
          <cell r="BE44"/>
          <cell r="BF44"/>
          <cell r="BG44"/>
          <cell r="BH44"/>
          <cell r="BI44"/>
          <cell r="BJ44"/>
          <cell r="BK44"/>
          <cell r="BL44">
            <v>43797.165999999997</v>
          </cell>
          <cell r="BM44"/>
          <cell r="BN44">
            <v>53370</v>
          </cell>
          <cell r="BO44"/>
          <cell r="BP44">
            <v>-6529</v>
          </cell>
          <cell r="BQ44"/>
          <cell r="BR44">
            <v>1</v>
          </cell>
        </row>
        <row r="45">
          <cell r="R45" t="str">
            <v xml:space="preserve"> </v>
          </cell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 t="str">
            <v>-----</v>
          </cell>
          <cell r="BM45"/>
          <cell r="BN45" t="str">
            <v>-----</v>
          </cell>
          <cell r="BO45"/>
          <cell r="BP45" t="str">
            <v>------</v>
          </cell>
          <cell r="BQ45"/>
          <cell r="BR45" t="str">
            <v>-----</v>
          </cell>
        </row>
        <row r="46">
          <cell r="Z46" t="str">
            <v>רכוש אחר והוצאות נדחות,</v>
          </cell>
          <cell r="AA46"/>
          <cell r="AB46"/>
          <cell r="AC46"/>
          <cell r="AD46"/>
          <cell r="AE46"/>
          <cell r="AF46"/>
          <cell r="AG46">
            <v>95373</v>
          </cell>
          <cell r="AH46"/>
          <cell r="AI46" t="e">
            <v>#REF!</v>
          </cell>
          <cell r="AJ46"/>
          <cell r="AK46"/>
          <cell r="AL46"/>
          <cell r="AM46" t="str">
            <v>יתרת רווח לתחילת השנה</v>
          </cell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 t="str">
            <v>חלק החברה ברווח השותפות - הצגה ברו"ה:</v>
          </cell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>
            <v>47573.165999999997</v>
          </cell>
          <cell r="BM46"/>
          <cell r="BN46">
            <v>58478</v>
          </cell>
          <cell r="BO46"/>
          <cell r="BP46">
            <v>-2503</v>
          </cell>
          <cell r="BQ46"/>
          <cell r="BR46">
            <v>1</v>
          </cell>
        </row>
        <row r="47">
          <cell r="R47">
            <v>18</v>
          </cell>
          <cell r="S47"/>
          <cell r="T47">
            <v>18</v>
          </cell>
          <cell r="U47"/>
          <cell r="V47">
            <v>-9</v>
          </cell>
          <cell r="W47"/>
          <cell r="X47"/>
          <cell r="Y47"/>
          <cell r="Z47" t="str">
            <v xml:space="preserve">לאחר הפחתה שנצברה     </v>
          </cell>
        </row>
        <row r="48">
          <cell r="R48" t="str">
            <v>|-----</v>
          </cell>
          <cell r="S48"/>
          <cell r="T48" t="str">
            <v>|-----</v>
          </cell>
          <cell r="U48"/>
          <cell r="V48" t="str">
            <v xml:space="preserve">  </v>
          </cell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>
            <v>-93519</v>
          </cell>
          <cell r="AH48"/>
          <cell r="AI48">
            <v>0</v>
          </cell>
          <cell r="AJ48"/>
          <cell r="AK48"/>
          <cell r="AL48"/>
          <cell r="AM48" t="str">
            <v>דיבידנד</v>
          </cell>
          <cell r="AN48"/>
          <cell r="AO48"/>
          <cell r="AP48"/>
          <cell r="AQ48"/>
          <cell r="AR48"/>
          <cell r="AS48" t="e">
            <v>#REF!</v>
          </cell>
          <cell r="AT48"/>
          <cell r="AU48" t="e">
            <v>#REF!</v>
          </cell>
          <cell r="AV48"/>
          <cell r="AW48"/>
          <cell r="AX48"/>
          <cell r="AY48"/>
          <cell r="AZ48"/>
          <cell r="BA48"/>
          <cell r="BB48"/>
          <cell r="BC48"/>
          <cell r="BD48" t="str">
            <v xml:space="preserve">חלקה ברווח השנה כדלעיל </v>
          </cell>
        </row>
        <row r="50">
          <cell r="R50" t="e">
            <v>#REF!</v>
          </cell>
          <cell r="S50"/>
          <cell r="T50">
            <v>321494.79959358473</v>
          </cell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 t="e">
            <v>#REF!</v>
          </cell>
          <cell r="AH50"/>
          <cell r="AI50" t="e">
            <v>#REF!</v>
          </cell>
          <cell r="AJ50"/>
          <cell r="AK50"/>
          <cell r="AL50"/>
          <cell r="AM50" t="str">
            <v>יתרת רווח לסוף השנה</v>
          </cell>
          <cell r="AN50"/>
          <cell r="AO50"/>
          <cell r="AP50"/>
          <cell r="AQ50"/>
          <cell r="AR50"/>
          <cell r="AS50">
            <v>-62</v>
          </cell>
          <cell r="AT50"/>
          <cell r="AU50">
            <v>-62</v>
          </cell>
          <cell r="AV50"/>
          <cell r="AW50"/>
          <cell r="AX50"/>
          <cell r="AY50"/>
          <cell r="AZ50"/>
          <cell r="BA50"/>
          <cell r="BB50"/>
          <cell r="BC50"/>
          <cell r="BD50"/>
          <cell r="BE50" t="str">
            <v>הפחתת מוניטין</v>
          </cell>
          <cell r="BF50"/>
          <cell r="BG50"/>
          <cell r="BH50"/>
          <cell r="BI50"/>
          <cell r="BJ50"/>
          <cell r="BK50"/>
          <cell r="BL50" t="str">
            <v>|דרום השרון תקשורת .‎5% ההלוואות צמודות למדד ונושאות רבית בשעור</v>
          </cell>
        </row>
        <row r="51">
          <cell r="BL51" t="str">
            <v>|בע"מ (להלן-"דרה"ש") הלוותה את כספי ההלוואות שקיבלה לחברה בת שלה (‎1990)</v>
          </cell>
        </row>
        <row r="52">
          <cell r="R52" t="e">
            <v>#REF!</v>
          </cell>
          <cell r="S52"/>
          <cell r="T52" t="e">
            <v>#REF!</v>
          </cell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 t="e">
            <v>#REF!</v>
          </cell>
          <cell r="AT52"/>
          <cell r="AU52" t="e">
            <v>#REF!</v>
          </cell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 t="str">
            <v>|הלוואות לזמן ‎1997 ט.ל.מ. - טלויזיה למנויים בע"מ (להלן "טל"מ"). טל"מ קיבלה בשנת</v>
          </cell>
        </row>
        <row r="53">
          <cell r="BL53" t="str">
            <v>|ארוך מבנקים ופרעה בכספי הלוואות אלה את רוב ההלוואות מדרה"ש ודרה"ש פרעה</v>
          </cell>
        </row>
        <row r="54">
          <cell r="BL54" t="str">
            <v>|31.12.98 במקביל את מרבית ההלוואות מהחברה. מועד הפרעון של יתרת ההלוואות ליום</v>
          </cell>
        </row>
        <row r="55">
          <cell r="AS55" t="str">
            <v>|אך לא פחות משעור עליית שער ‎5% חשבונות השותפים צמודים למדד בתוספת רבית בשעור של</v>
          </cell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 t="str">
            <v>טרם נקבע.</v>
          </cell>
        </row>
        <row r="56">
          <cell r="X56" t="str">
            <v>מנהל</v>
          </cell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 t="str">
            <v>הדולר, על בסיס שנתי.</v>
          </cell>
        </row>
        <row r="57">
          <cell r="BL57" t="str">
            <v>|(באמצעות חברה מסונפת לא פעילה ‎6.22% מזה) ‎67.45% - דרה"ש מחזיקה ב</v>
          </cell>
        </row>
        <row r="58">
          <cell r="AS58" t="str">
            <v>|,(ש"ח ‎2,275,700) $700,000 סך של ‎1996 על פי הסכם בין השותפים מגיע למיעוט בשנת</v>
          </cell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 t="str">
            <v>(*)</v>
          </cell>
          <cell r="BH58"/>
          <cell r="BI58"/>
          <cell r="BJ58"/>
          <cell r="BK58"/>
          <cell r="BL58" t="str">
            <v>|בטל"מ העוסקת בשידור תכניות למנויים באמצעות רשת כבלים תמורת דמי</v>
          </cell>
        </row>
        <row r="59">
          <cell r="X59" t="str">
            <v>מנהל</v>
          </cell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 t="str">
            <v>|לשנה לפני חלוקת הרווחים $‎350,000 במשך שש שנים סכום של ‎1997 והחל בשנת</v>
          </cell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 t="str">
            <v>|מנוי חודשיים. לטל"מ הוקנו זכיונות להפעלת שידורי טלויזיה בכבלים באזורים</v>
          </cell>
        </row>
        <row r="60">
          <cell r="AS60" t="str">
            <v>(בשנת החשבון 1,237,600 ש"ח). יתרת הרווח מחולקת לפי יחס של 30:70.</v>
          </cell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 t="str">
            <v>העיקריים הבאים: דרום השרון, יואב אשכול, הר אילת והר הנגב.</v>
          </cell>
        </row>
        <row r="61">
          <cell r="AK61" t="str">
            <v>הבאורים לדוחות הכספיים מהווים חלק בלתי נפרד מהם.</v>
          </cell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 t="str">
            <v>פרט להחזקת טל"מ כאמור אין לדרה"ש פעילות אחרת.</v>
          </cell>
        </row>
        <row r="62">
          <cell r="X62" t="str">
            <v>תאריך אישור הדוחות הכספיים:      1998.</v>
          </cell>
        </row>
        <row r="64">
          <cell r="AL64">
            <v>5</v>
          </cell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>
            <v>8</v>
          </cell>
        </row>
        <row r="66">
          <cell r="X66">
            <v>3</v>
          </cell>
        </row>
        <row r="76">
          <cell r="AA76">
            <v>0</v>
          </cell>
        </row>
        <row r="77">
          <cell r="R77" t="str">
            <v>31 בדצמבר</v>
          </cell>
        </row>
        <row r="78">
          <cell r="R78" t="str">
            <v xml:space="preserve">  1997</v>
          </cell>
          <cell r="S78"/>
          <cell r="T78" t="str">
            <v xml:space="preserve">  1998   </v>
          </cell>
          <cell r="U78"/>
          <cell r="V78" t="str">
            <v>באור</v>
          </cell>
        </row>
        <row r="79">
          <cell r="R79" t="str">
            <v>ב א ל פ י ם</v>
          </cell>
        </row>
        <row r="82">
          <cell r="Z82" t="str">
            <v>התחייבויות  והון</v>
          </cell>
        </row>
        <row r="83">
          <cell r="Y83" t="str">
            <v>התחייבויות שוטפות:</v>
          </cell>
        </row>
        <row r="84">
          <cell r="R84">
            <v>2589</v>
          </cell>
          <cell r="S84"/>
          <cell r="T84">
            <v>2575</v>
          </cell>
          <cell r="U84"/>
          <cell r="V84">
            <v>-12</v>
          </cell>
          <cell r="W84"/>
          <cell r="X84"/>
          <cell r="Y84" t="str">
            <v>חלות שוטפת של הלוואה לזמן ארוך</v>
          </cell>
        </row>
        <row r="85">
          <cell r="R85">
            <v>531</v>
          </cell>
          <cell r="S85"/>
          <cell r="T85">
            <v>3159</v>
          </cell>
          <cell r="U85"/>
          <cell r="V85">
            <v>-10</v>
          </cell>
          <cell r="W85"/>
          <cell r="X85"/>
          <cell r="Y85"/>
          <cell r="Z85" t="str">
            <v>זכאים ויתרות זכות</v>
          </cell>
        </row>
        <row r="87">
          <cell r="R87">
            <v>3120</v>
          </cell>
          <cell r="S87"/>
          <cell r="T87">
            <v>5734</v>
          </cell>
          <cell r="U87"/>
          <cell r="V87"/>
          <cell r="W87"/>
          <cell r="X87"/>
          <cell r="Y87"/>
          <cell r="Z87" t="str">
            <v>ס ך  התחייבויות שוטפות</v>
          </cell>
        </row>
        <row r="88">
          <cell r="R88" t="str">
            <v>-</v>
          </cell>
          <cell r="S88"/>
          <cell r="T88" t="str">
            <v>-</v>
          </cell>
        </row>
        <row r="92">
          <cell r="Z92" t="str">
            <v>התחייבויות לזמן ארוך:</v>
          </cell>
        </row>
        <row r="93">
          <cell r="R93">
            <v>336</v>
          </cell>
          <cell r="S93"/>
          <cell r="T93">
            <v>0</v>
          </cell>
          <cell r="U93"/>
          <cell r="V93">
            <v>-11</v>
          </cell>
          <cell r="W93"/>
          <cell r="X93"/>
          <cell r="Y93" t="str">
            <v>|התחייבות בשל סיום יחסי עובד-מעביד</v>
          </cell>
        </row>
        <row r="94">
          <cell r="R94">
            <v>6243</v>
          </cell>
          <cell r="S94"/>
          <cell r="T94">
            <v>1588</v>
          </cell>
          <cell r="U94"/>
          <cell r="V94">
            <v>-6</v>
          </cell>
          <cell r="W94"/>
          <cell r="X94"/>
          <cell r="Y94" t="str">
            <v>הפרשה להפסדים בגין חברה מסונפת</v>
          </cell>
        </row>
        <row r="95">
          <cell r="Y95" t="str">
            <v>הלוואות:</v>
          </cell>
        </row>
        <row r="96">
          <cell r="R96">
            <v>35382</v>
          </cell>
          <cell r="S96"/>
          <cell r="T96">
            <v>35809</v>
          </cell>
          <cell r="U96"/>
          <cell r="V96">
            <v>-12</v>
          </cell>
          <cell r="W96"/>
          <cell r="X96"/>
          <cell r="Y96" t="str">
            <v>הלוואה מתאגיד בנקאי</v>
          </cell>
        </row>
        <row r="97">
          <cell r="R97">
            <v>122900</v>
          </cell>
          <cell r="S97"/>
          <cell r="T97">
            <v>63344</v>
          </cell>
          <cell r="U97"/>
          <cell r="V97">
            <v>-13</v>
          </cell>
          <cell r="W97"/>
          <cell r="X97"/>
          <cell r="Y97" t="str">
            <v>הלוואות מחברות צדדים קשורים</v>
          </cell>
        </row>
        <row r="98">
          <cell r="R98" t="str">
            <v xml:space="preserve"> </v>
          </cell>
        </row>
        <row r="99">
          <cell r="R99">
            <v>164861</v>
          </cell>
          <cell r="S99"/>
          <cell r="T99">
            <v>100741</v>
          </cell>
          <cell r="U99"/>
          <cell r="V99"/>
          <cell r="W99"/>
          <cell r="X99"/>
          <cell r="Y99"/>
          <cell r="Z99" t="str">
            <v>ס ך  התחייבויות לזמן ארוך</v>
          </cell>
        </row>
        <row r="100">
          <cell r="R100" t="str">
            <v>-</v>
          </cell>
          <cell r="S100"/>
          <cell r="T100" t="str">
            <v>-</v>
          </cell>
        </row>
        <row r="103">
          <cell r="R103">
            <v>167981</v>
          </cell>
          <cell r="S103"/>
          <cell r="T103">
            <v>106475</v>
          </cell>
          <cell r="U103"/>
          <cell r="V103"/>
          <cell r="W103"/>
          <cell r="X103"/>
          <cell r="Y103" t="str">
            <v>ס ך  התחייבויות</v>
          </cell>
        </row>
        <row r="104">
          <cell r="R104" t="str">
            <v>-</v>
          </cell>
          <cell r="S104"/>
          <cell r="T104" t="str">
            <v>-</v>
          </cell>
        </row>
        <row r="108">
          <cell r="R108" t="str">
            <v xml:space="preserve"> </v>
          </cell>
          <cell r="S108"/>
          <cell r="T108"/>
          <cell r="U108"/>
          <cell r="V108"/>
          <cell r="W108"/>
          <cell r="X108"/>
          <cell r="Y108"/>
          <cell r="Z108"/>
          <cell r="AA108" t="str">
            <v>הון ועודפים:</v>
          </cell>
        </row>
        <row r="109">
          <cell r="R109">
            <v>5</v>
          </cell>
          <cell r="S109"/>
          <cell r="T109">
            <v>5</v>
          </cell>
          <cell r="U109"/>
          <cell r="V109">
            <v>-14</v>
          </cell>
          <cell r="W109"/>
          <cell r="X109"/>
          <cell r="Y109"/>
          <cell r="Z109"/>
          <cell r="AA109" t="str">
            <v>הון מניות</v>
          </cell>
        </row>
        <row r="110">
          <cell r="R110" t="e">
            <v>#REF!</v>
          </cell>
          <cell r="S110"/>
          <cell r="T110" t="e">
            <v>#REF!</v>
          </cell>
          <cell r="U110"/>
          <cell r="V110"/>
          <cell r="W110"/>
          <cell r="X110"/>
          <cell r="Y110"/>
          <cell r="Z110"/>
          <cell r="AA110" t="str">
            <v>יתרת רווח</v>
          </cell>
        </row>
        <row r="112">
          <cell r="R112" t="e">
            <v>#REF!</v>
          </cell>
          <cell r="S112"/>
          <cell r="T112" t="e">
            <v>#REF!</v>
          </cell>
        </row>
        <row r="113">
          <cell r="R113" t="str">
            <v>-</v>
          </cell>
          <cell r="S113"/>
          <cell r="T113" t="str">
            <v>-</v>
          </cell>
        </row>
        <row r="115">
          <cell r="R115" t="e">
            <v>#REF!</v>
          </cell>
          <cell r="S115"/>
          <cell r="T115" t="e">
            <v>#REF!</v>
          </cell>
        </row>
        <row r="123">
          <cell r="R123" t="str">
            <v xml:space="preserve"> </v>
          </cell>
        </row>
        <row r="124">
          <cell r="R124" t="str">
            <v xml:space="preserve"> </v>
          </cell>
        </row>
        <row r="125">
          <cell r="R125" t="str">
            <v>הבאורים לדוחות הכספיים מהווים חלק בלתי נפרד מהם.</v>
          </cell>
        </row>
        <row r="126">
          <cell r="R126" t="str">
            <v xml:space="preserve"> </v>
          </cell>
        </row>
        <row r="127">
          <cell r="R127" t="str">
            <v xml:space="preserve"> </v>
          </cell>
        </row>
        <row r="128">
          <cell r="R128" t="str">
            <v xml:space="preserve"> </v>
          </cell>
        </row>
        <row r="132">
          <cell r="X132">
            <v>4</v>
          </cell>
        </row>
        <row r="145">
          <cell r="BL145" t="str">
            <v>|לדעת הנהלת השותפות לא ייגרמו הפסדים נוספים לתאריך המאזן - אם יאושר הסדר קבוע</v>
          </cell>
        </row>
        <row r="146">
          <cell r="BL146" t="str">
            <v>|בתנאים שסוכמו עם הממונה על ההגבלים העסקיים או אם תתקבל החלטה אחרת של בית הדין</v>
          </cell>
        </row>
        <row r="147">
          <cell r="BL147" t="str">
            <v>- מעבר להפרשה הרשומה בגין הפסדים שנצברו.</v>
          </cell>
        </row>
        <row r="149">
          <cell r="BL149" t="str">
            <v>|הגישה החברה המסונפת, ביחד עם בעלי מניותיה, בקשה חדשה לאישור ‎1995 בחודש פברואר</v>
          </cell>
        </row>
        <row r="150">
          <cell r="BL150" t="str">
            <v>|הסדר כובל. בית הדין להגבלים עסקיים נתן היתר זמני לנהוג בהתאם לתנאים</v>
          </cell>
        </row>
        <row r="151">
          <cell r="BL151" t="str">
            <v>|שסוכמו בין הממונה על הגבלים עסקיים לבין הצדדים להסדר. תוקף ההיתר הזמני הינו לשנה</v>
          </cell>
        </row>
        <row r="152">
          <cell r="BL152" t="str">
            <v xml:space="preserve">מיום מתן ההיתר (1 באפריל 1995) או עד להחלטה אחרת של בית הדין לפי המוקדם. </v>
          </cell>
        </row>
        <row r="153">
          <cell r="BL153" t="str">
            <v>|,אין אפשרות להעריך אם מתום השנה הנ"ל או לפי החלטה אחרת של בית הדין לפי המוקדם</v>
          </cell>
        </row>
        <row r="154">
          <cell r="BL154" t="str">
            <v>|כתוצאה מהאמור לעיל, תוכל החברה המסונפת להמשיך לפעול כ "עסק חי" או אם תוכל השותפות</v>
          </cell>
        </row>
        <row r="155">
          <cell r="R155">
            <v>1996</v>
          </cell>
          <cell r="S155"/>
          <cell r="T155">
            <v>1997</v>
          </cell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 t="str">
            <v>להמשיך להחזיק במניות החברה.</v>
          </cell>
        </row>
        <row r="157">
          <cell r="S157" t="str">
            <v>{</v>
          </cell>
          <cell r="T157">
            <v>411</v>
          </cell>
          <cell r="U157"/>
          <cell r="V157"/>
          <cell r="W157" t="str">
            <v>מדריכי פנאי</v>
          </cell>
        </row>
        <row r="158">
          <cell r="R158">
            <v>17144.994999999999</v>
          </cell>
          <cell r="S158" t="str">
            <v>{</v>
          </cell>
          <cell r="T158">
            <v>18133</v>
          </cell>
          <cell r="U158"/>
          <cell r="V158"/>
          <cell r="W158" t="str">
            <v>נטקום</v>
          </cell>
        </row>
        <row r="159">
          <cell r="R159">
            <v>-6243</v>
          </cell>
          <cell r="S159"/>
          <cell r="T159">
            <v>-1587.7897499999999</v>
          </cell>
          <cell r="U159"/>
          <cell r="V159"/>
          <cell r="W159" t="str">
            <v>קווי זהב</v>
          </cell>
        </row>
        <row r="160">
          <cell r="R160">
            <v>10901.994999999999</v>
          </cell>
          <cell r="S160"/>
          <cell r="T160">
            <v>16956.21025</v>
          </cell>
        </row>
        <row r="162">
          <cell r="S162" t="str">
            <v>{</v>
          </cell>
          <cell r="T162">
            <v>1034</v>
          </cell>
          <cell r="U162"/>
          <cell r="V162"/>
          <cell r="W162" t="str">
            <v>מדריכי פנאי</v>
          </cell>
        </row>
        <row r="163">
          <cell r="R163">
            <v>530.46100000000001</v>
          </cell>
          <cell r="S163" t="str">
            <v>{</v>
          </cell>
          <cell r="T163" t="e">
            <v>#REF!</v>
          </cell>
          <cell r="U163"/>
          <cell r="V163"/>
          <cell r="W163" t="str">
            <v>נטקום</v>
          </cell>
        </row>
        <row r="164">
          <cell r="R164">
            <v>-29681</v>
          </cell>
          <cell r="S164"/>
          <cell r="T164">
            <v>-29350</v>
          </cell>
          <cell r="U164"/>
          <cell r="V164"/>
          <cell r="W164" t="str">
            <v>קווי זהב</v>
          </cell>
        </row>
        <row r="165">
          <cell r="R165">
            <v>-29150.539000000001</v>
          </cell>
          <cell r="S165"/>
          <cell r="T165" t="e">
            <v>#REF!</v>
          </cell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 t="str">
            <v>נייר עבודה קווי זהב</v>
          </cell>
        </row>
        <row r="167">
          <cell r="BP167" t="str">
            <v>סה"כ</v>
          </cell>
          <cell r="BQ167"/>
          <cell r="BR167" t="str">
            <v>ע"ח הון מניות</v>
          </cell>
        </row>
        <row r="168">
          <cell r="BP168">
            <v>10208.061</v>
          </cell>
          <cell r="BQ168"/>
          <cell r="BR168">
            <v>10208.061</v>
          </cell>
        </row>
        <row r="169">
          <cell r="BP169">
            <v>12877.098</v>
          </cell>
          <cell r="BQ169"/>
          <cell r="BR169">
            <v>-25</v>
          </cell>
        </row>
        <row r="170">
          <cell r="BP170">
            <v>12.912000000000001</v>
          </cell>
          <cell r="BQ170"/>
          <cell r="BR170">
            <v>0</v>
          </cell>
        </row>
        <row r="172">
          <cell r="BP172">
            <v>23098.071</v>
          </cell>
          <cell r="BQ172"/>
          <cell r="BR172">
            <v>10183.061</v>
          </cell>
        </row>
        <row r="174">
          <cell r="BP174" t="e">
            <v>#REF!</v>
          </cell>
          <cell r="BQ174"/>
          <cell r="BR174">
            <v>2448</v>
          </cell>
        </row>
        <row r="178">
          <cell r="BP178">
            <v>7941</v>
          </cell>
          <cell r="BQ178"/>
          <cell r="BR178">
            <v>0</v>
          </cell>
        </row>
        <row r="179">
          <cell r="BP179">
            <v>0</v>
          </cell>
        </row>
        <row r="182">
          <cell r="BP182">
            <v>23111.258000000002</v>
          </cell>
          <cell r="BQ182"/>
          <cell r="BR182">
            <v>10196.248</v>
          </cell>
        </row>
        <row r="183">
          <cell r="BP183">
            <v>7108.9690000000001</v>
          </cell>
          <cell r="BQ183"/>
          <cell r="BR183">
            <v>3136.3420000000001</v>
          </cell>
        </row>
        <row r="187">
          <cell r="BL187" t="str">
            <v>|מהווה השקעה בחברה מסונפת קווי זהב תקשורת בינלאומית בע"מ אשר זכתה במכרז לשיחות בינלאומיות</v>
          </cell>
        </row>
        <row r="188">
          <cell r="BL188" t="str">
            <v>בשנת 1997 והחלה את פעילותה בשנת 1997. חלק החברה בחברה המסונפת %25.</v>
          </cell>
        </row>
        <row r="189">
          <cell r="BN189" t="str">
            <v>תמורת ההלוואות הונפק בשנת 1997 הון מניות.</v>
          </cell>
        </row>
        <row r="203">
          <cell r="N203" t="str">
            <v>באור 1-</v>
          </cell>
        </row>
        <row r="207">
          <cell r="M207" t="str">
            <v>א.</v>
          </cell>
        </row>
        <row r="209">
          <cell r="L209" t="str">
            <v>(1</v>
          </cell>
        </row>
        <row r="214">
          <cell r="L214" t="str">
            <v>(2</v>
          </cell>
        </row>
        <row r="221">
          <cell r="L221" t="str">
            <v>(3</v>
          </cell>
        </row>
        <row r="228">
          <cell r="L228" t="str">
            <v>(4</v>
          </cell>
        </row>
        <row r="230">
          <cell r="R230" t="str">
            <v>ד. חלק  מהאזורים  דלעיל  נמצא  בתקופת  "הפעלה חלקית" ( מערך הטלויזיה  בכבלים</v>
          </cell>
        </row>
        <row r="231">
          <cell r="R231" t="str">
            <v xml:space="preserve">                    .באזור זה נמצא בחלקו בהקמה ובחלקו מופעל) או בשלב פתוח</v>
          </cell>
        </row>
        <row r="232">
          <cell r="L232" t="str">
            <v>(5</v>
          </cell>
        </row>
        <row r="234">
          <cell r="L234" t="str">
            <v>(6</v>
          </cell>
        </row>
        <row r="236">
          <cell r="L236" t="str">
            <v>(7</v>
          </cell>
        </row>
        <row r="239">
          <cell r="M239" t="str">
            <v>ב.</v>
          </cell>
        </row>
        <row r="244">
          <cell r="M244" t="str">
            <v>ג.</v>
          </cell>
        </row>
        <row r="246">
          <cell r="L246" t="str">
            <v>(1</v>
          </cell>
        </row>
        <row r="249">
          <cell r="L249" t="str">
            <v>(2</v>
          </cell>
        </row>
        <row r="254">
          <cell r="M254" t="str">
            <v>ד.</v>
          </cell>
        </row>
        <row r="256">
          <cell r="L256" t="str">
            <v>(1</v>
          </cell>
        </row>
        <row r="257">
          <cell r="L257" t="str">
            <v>(2</v>
          </cell>
        </row>
        <row r="258">
          <cell r="L258" t="str">
            <v>(3</v>
          </cell>
        </row>
        <row r="260">
          <cell r="M260" t="str">
            <v>ה.</v>
          </cell>
        </row>
        <row r="262">
          <cell r="L262" t="str">
            <v>(1</v>
          </cell>
        </row>
        <row r="271">
          <cell r="N271" t="str">
            <v>באור 1-</v>
          </cell>
        </row>
        <row r="273">
          <cell r="M273" t="str">
            <v>ה.</v>
          </cell>
        </row>
        <row r="275">
          <cell r="L275" t="str">
            <v>(2</v>
          </cell>
        </row>
        <row r="282">
          <cell r="M282" t="str">
            <v>ו.</v>
          </cell>
        </row>
        <row r="287">
          <cell r="L287" t="str">
            <v xml:space="preserve"> -</v>
          </cell>
          <cell r="M287"/>
          <cell r="N287"/>
          <cell r="O287"/>
          <cell r="P287"/>
          <cell r="Q287"/>
          <cell r="R287"/>
          <cell r="S287" t="str">
            <v>ה.</v>
          </cell>
        </row>
        <row r="289">
          <cell r="M289" t="str">
            <v>ז.</v>
          </cell>
        </row>
        <row r="295">
          <cell r="M295" t="str">
            <v>ח.</v>
          </cell>
        </row>
        <row r="297">
          <cell r="L297" t="str">
            <v>(1</v>
          </cell>
        </row>
        <row r="298">
          <cell r="L298" t="str">
            <v>(2</v>
          </cell>
        </row>
        <row r="300">
          <cell r="L300" t="str">
            <v>(3</v>
          </cell>
        </row>
        <row r="315">
          <cell r="T315" t="str">
            <v xml:space="preserve">            .הישירות והיתרה מנוכית מהוצאות ההתקנה</v>
          </cell>
        </row>
        <row r="320">
          <cell r="M320" t="str">
            <v>ט.</v>
          </cell>
        </row>
        <row r="337">
          <cell r="N337" t="str">
            <v>באור 1-</v>
          </cell>
        </row>
        <row r="340">
          <cell r="M340" t="str">
            <v>י.</v>
          </cell>
        </row>
        <row r="360">
          <cell r="M360" t="str">
            <v>ו.</v>
          </cell>
        </row>
        <row r="637">
          <cell r="M637" t="str">
            <v>שמ5</v>
          </cell>
        </row>
        <row r="705">
          <cell r="K705" t="str">
            <v>שמ7</v>
          </cell>
        </row>
      </sheetData>
      <sheetData sheetId="8">
        <row r="9">
          <cell r="R9" t="str">
            <v>31 בדצמבר</v>
          </cell>
          <cell r="S9"/>
          <cell r="T9"/>
          <cell r="U9" t="str">
            <v>התחשבנות ישנה</v>
          </cell>
          <cell r="V9"/>
          <cell r="W9"/>
          <cell r="X9"/>
          <cell r="Y9"/>
          <cell r="Z9"/>
          <cell r="AA9"/>
          <cell r="AB9"/>
          <cell r="AC9"/>
          <cell r="AD9" t="str">
            <v>000ש"ח</v>
          </cell>
          <cell r="AE9"/>
          <cell r="AF9" t="str">
            <v>000ש"ח</v>
          </cell>
          <cell r="AG9"/>
          <cell r="AH9" t="str">
            <v>000ש"ח</v>
          </cell>
          <cell r="AI9"/>
          <cell r="AJ9" t="str">
            <v>000ש"ח</v>
          </cell>
          <cell r="AK9"/>
          <cell r="AL9" t="str">
            <v>000ש"ח</v>
          </cell>
          <cell r="AM9"/>
          <cell r="AN9"/>
          <cell r="AO9" t="str">
            <v>הכנסות</v>
          </cell>
          <cell r="AP9"/>
          <cell r="AQ9"/>
          <cell r="AR9" t="str">
            <v>000$</v>
          </cell>
          <cell r="AS9"/>
          <cell r="AT9" t="str">
            <v>000$</v>
          </cell>
          <cell r="AU9"/>
          <cell r="AV9" t="str">
            <v>000$</v>
          </cell>
          <cell r="AW9"/>
          <cell r="AX9" t="str">
            <v>000$</v>
          </cell>
          <cell r="AY9"/>
          <cell r="AZ9"/>
          <cell r="BA9" t="str">
            <v>000$</v>
          </cell>
          <cell r="BB9"/>
          <cell r="BC9" t="str">
            <v>000$</v>
          </cell>
          <cell r="BD9"/>
          <cell r="BE9" t="str">
            <v>000$</v>
          </cell>
          <cell r="BF9"/>
          <cell r="BG9" t="str">
            <v>000$</v>
          </cell>
          <cell r="BH9"/>
          <cell r="BI9" t="str">
            <v>000$</v>
          </cell>
          <cell r="BJ9"/>
          <cell r="BK9" t="str">
            <v>000$</v>
          </cell>
          <cell r="BL9"/>
          <cell r="BM9" t="str">
            <v>000$</v>
          </cell>
          <cell r="BN9"/>
          <cell r="BO9" t="str">
            <v>000$</v>
          </cell>
        </row>
        <row r="10">
          <cell r="AJ10">
            <v>-1065.002</v>
          </cell>
          <cell r="AK10"/>
          <cell r="AL10"/>
          <cell r="AM10"/>
          <cell r="AN10" t="str">
            <v>הכנסות דמי מנוי מערוצי אדום</v>
          </cell>
        </row>
        <row r="11">
          <cell r="W11" t="str">
            <v>חיוב בזק</v>
          </cell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>
            <v>0</v>
          </cell>
          <cell r="AM11"/>
          <cell r="AN11"/>
          <cell r="AO11" t="str">
            <v>דמי נהול מעורק שווק</v>
          </cell>
          <cell r="AP11"/>
          <cell r="AQ11"/>
          <cell r="AR11">
            <v>-265.3365</v>
          </cell>
          <cell r="AS11"/>
          <cell r="AT11"/>
          <cell r="AU11"/>
          <cell r="AV11"/>
          <cell r="AW11"/>
          <cell r="AX11">
            <v>-265.3365</v>
          </cell>
          <cell r="AY11"/>
          <cell r="AZ11"/>
          <cell r="BA11">
            <v>-265.3365</v>
          </cell>
          <cell r="BB11"/>
          <cell r="BC11"/>
          <cell r="BD11"/>
          <cell r="BE11"/>
          <cell r="BF11"/>
          <cell r="BG11">
            <v>-265.3365</v>
          </cell>
          <cell r="BH11"/>
          <cell r="BI11">
            <v>0</v>
          </cell>
          <cell r="BJ11"/>
          <cell r="BK11">
            <v>0</v>
          </cell>
          <cell r="BL11"/>
          <cell r="BM11">
            <v>0</v>
          </cell>
          <cell r="BN11"/>
          <cell r="BO11">
            <v>0</v>
          </cell>
          <cell r="BP11"/>
          <cell r="BQ11" t="str">
            <v>מרכז ער"ז</v>
          </cell>
        </row>
        <row r="12">
          <cell r="U12" t="str">
            <v>עכוב תשלום</v>
          </cell>
          <cell r="V12"/>
          <cell r="W12" t="str">
            <v>עבור הוצאות</v>
          </cell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>
            <v>-108.59399999999999</v>
          </cell>
          <cell r="AI12"/>
          <cell r="AJ12">
            <v>0</v>
          </cell>
          <cell r="AK12"/>
          <cell r="AL12">
            <v>-2651.2620000000002</v>
          </cell>
          <cell r="AM12"/>
          <cell r="AN12"/>
          <cell r="AO12" t="str">
            <v>דמי נהול מטל"מ</v>
          </cell>
        </row>
        <row r="13">
          <cell r="U13" t="str">
            <v>דמי שכירות</v>
          </cell>
          <cell r="V13"/>
          <cell r="W13" t="str">
            <v>שטרם אושרו</v>
          </cell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>
            <v>-7498.4549999999999</v>
          </cell>
          <cell r="AM13"/>
          <cell r="AN13"/>
          <cell r="AO13" t="str">
            <v>דמי נהול מערוצי זהב</v>
          </cell>
          <cell r="AP13"/>
          <cell r="AQ13"/>
          <cell r="AR13">
            <v>-2846.28</v>
          </cell>
          <cell r="AS13"/>
          <cell r="AT13"/>
          <cell r="AU13"/>
          <cell r="AV13"/>
          <cell r="AW13"/>
          <cell r="AX13">
            <v>-2846.28</v>
          </cell>
          <cell r="AY13"/>
          <cell r="AZ13"/>
          <cell r="BA13">
            <v>-1796.268</v>
          </cell>
          <cell r="BB13"/>
          <cell r="BC13"/>
          <cell r="BD13"/>
          <cell r="BE13"/>
          <cell r="BF13"/>
          <cell r="BG13">
            <v>-1796.268</v>
          </cell>
          <cell r="BH13"/>
          <cell r="BI13">
            <v>-1050.0120000000002</v>
          </cell>
          <cell r="BJ13"/>
          <cell r="BK13">
            <v>0</v>
          </cell>
          <cell r="BL13"/>
          <cell r="BM13">
            <v>0</v>
          </cell>
          <cell r="BN13"/>
          <cell r="BO13">
            <v>-1050.0120000000002</v>
          </cell>
          <cell r="BP13"/>
          <cell r="BQ13" t="str">
            <v>דרה"ש</v>
          </cell>
        </row>
        <row r="14">
          <cell r="P14" t="str">
            <v>סה"כ נטו</v>
          </cell>
          <cell r="Q14"/>
          <cell r="R14"/>
          <cell r="S14" t="str">
            <v>רשת הפצה</v>
          </cell>
          <cell r="T14"/>
          <cell r="U14" t="str">
            <v>עכוב תשלום</v>
          </cell>
          <cell r="V14"/>
          <cell r="W14" t="str">
            <v>על ידם</v>
          </cell>
        </row>
        <row r="15">
          <cell r="AF15">
            <v>0</v>
          </cell>
          <cell r="AG15"/>
          <cell r="AH15">
            <v>-108.59399999999999</v>
          </cell>
          <cell r="AI15"/>
          <cell r="AJ15">
            <v>-1065.002</v>
          </cell>
          <cell r="AK15"/>
          <cell r="AL15">
            <v>-10149.717000000001</v>
          </cell>
          <cell r="AM15"/>
          <cell r="AN15"/>
          <cell r="AO15"/>
          <cell r="AP15"/>
          <cell r="AQ15"/>
          <cell r="AR15">
            <v>-4598.99</v>
          </cell>
          <cell r="AS15"/>
          <cell r="AT15"/>
          <cell r="AU15"/>
          <cell r="AV15">
            <v>-4598.99</v>
          </cell>
          <cell r="AW15"/>
          <cell r="AX15">
            <v>0</v>
          </cell>
          <cell r="AY15"/>
          <cell r="AZ15"/>
          <cell r="BA15">
            <v>-2909.97</v>
          </cell>
          <cell r="BB15"/>
          <cell r="BC15"/>
          <cell r="BD15"/>
          <cell r="BE15">
            <v>-2909.97</v>
          </cell>
          <cell r="BF15"/>
          <cell r="BG15">
            <v>0</v>
          </cell>
          <cell r="BH15"/>
          <cell r="BI15">
            <v>-2353.0394999999999</v>
          </cell>
          <cell r="BJ15"/>
          <cell r="BK15">
            <v>0</v>
          </cell>
          <cell r="BL15"/>
          <cell r="BM15">
            <v>-2353.0394999999999</v>
          </cell>
          <cell r="BN15"/>
          <cell r="BO15">
            <v>0</v>
          </cell>
          <cell r="BP15"/>
          <cell r="BQ15" t="str">
            <v>טל"מ</v>
          </cell>
        </row>
        <row r="16">
          <cell r="P16">
            <v>4623089</v>
          </cell>
          <cell r="Q16"/>
          <cell r="R16"/>
          <cell r="S16">
            <v>4503397</v>
          </cell>
          <cell r="T16"/>
          <cell r="U16">
            <v>2442705</v>
          </cell>
          <cell r="V16"/>
          <cell r="W16">
            <v>-2323013</v>
          </cell>
          <cell r="X16"/>
          <cell r="Y16" t="str">
            <v>יתרת פתיחה</v>
          </cell>
        </row>
        <row r="17">
          <cell r="AO17" t="str">
            <v>הוצ' תפעול</v>
          </cell>
          <cell r="AP17"/>
          <cell r="AQ17"/>
          <cell r="AR17">
            <v>-6124.35</v>
          </cell>
          <cell r="AS17"/>
          <cell r="AT17"/>
          <cell r="AU17"/>
          <cell r="AV17"/>
          <cell r="AW17"/>
          <cell r="AX17">
            <v>-6124.35</v>
          </cell>
          <cell r="AY17"/>
          <cell r="AZ17"/>
          <cell r="BA17">
            <v>-6124.3499999999995</v>
          </cell>
          <cell r="BB17"/>
          <cell r="BC17"/>
          <cell r="BD17"/>
          <cell r="BE17"/>
          <cell r="BF17"/>
          <cell r="BG17">
            <v>-6124.3499999999995</v>
          </cell>
          <cell r="BH17"/>
          <cell r="BI17">
            <v>0</v>
          </cell>
          <cell r="BJ17"/>
          <cell r="BK17">
            <v>0</v>
          </cell>
          <cell r="BL17"/>
          <cell r="BM17">
            <v>0</v>
          </cell>
          <cell r="BN17"/>
          <cell r="BO17">
            <v>0</v>
          </cell>
          <cell r="BP17"/>
          <cell r="BQ17" t="str">
            <v>ערוצי זהב</v>
          </cell>
          <cell r="BR17"/>
          <cell r="BS17" t="str">
            <v>ללא מס</v>
          </cell>
        </row>
        <row r="18">
          <cell r="Y18" t="str">
            <v>|מהיתרה הצמודה ‎50% הפרשה על</v>
          </cell>
        </row>
        <row r="19">
          <cell r="P19">
            <v>1388964</v>
          </cell>
          <cell r="Q19"/>
          <cell r="R19"/>
          <cell r="S19">
            <v>0</v>
          </cell>
          <cell r="T19"/>
          <cell r="U19"/>
          <cell r="V19"/>
          <cell r="W19">
            <v>1388964</v>
          </cell>
          <cell r="X19"/>
          <cell r="Y19" t="str">
            <v>וויתור על חלק מארונות ישראלוקס</v>
          </cell>
          <cell r="Z19"/>
          <cell r="AA19"/>
          <cell r="AB19"/>
          <cell r="AC19"/>
          <cell r="AD19"/>
          <cell r="AE19"/>
          <cell r="AF19">
            <v>9336</v>
          </cell>
          <cell r="AG19"/>
          <cell r="AH19"/>
          <cell r="AI19"/>
          <cell r="AJ19">
            <v>19184.59</v>
          </cell>
          <cell r="AK19"/>
          <cell r="AL19"/>
          <cell r="AM19"/>
          <cell r="AN19"/>
          <cell r="AO19" t="str">
            <v>I.C.P- תוכניות</v>
          </cell>
          <cell r="AP19"/>
          <cell r="AQ19"/>
          <cell r="AR19">
            <v>-76.680000000000007</v>
          </cell>
          <cell r="AS19"/>
          <cell r="AT19">
            <v>-76.680000000000007</v>
          </cell>
          <cell r="AU19"/>
          <cell r="AV19"/>
          <cell r="AW19"/>
          <cell r="AX19">
            <v>0</v>
          </cell>
          <cell r="AY19"/>
          <cell r="AZ19"/>
          <cell r="BA19">
            <v>-47.63</v>
          </cell>
          <cell r="BB19"/>
          <cell r="BC19">
            <v>-47.63</v>
          </cell>
          <cell r="BD19"/>
          <cell r="BE19"/>
          <cell r="BF19"/>
          <cell r="BG19">
            <v>0</v>
          </cell>
          <cell r="BH19"/>
          <cell r="BI19">
            <v>-29.050000000000004</v>
          </cell>
          <cell r="BJ19"/>
          <cell r="BK19">
            <v>-29.050000000000004</v>
          </cell>
          <cell r="BL19"/>
          <cell r="BM19">
            <v>0</v>
          </cell>
          <cell r="BN19"/>
          <cell r="BO19">
            <v>0</v>
          </cell>
          <cell r="BP19"/>
          <cell r="BQ19" t="str">
            <v>ערוצי אדום</v>
          </cell>
        </row>
        <row r="20">
          <cell r="AF20">
            <v>0</v>
          </cell>
          <cell r="AG20"/>
          <cell r="AH20"/>
          <cell r="AI20"/>
          <cell r="AJ20">
            <v>-65.319999999999993</v>
          </cell>
          <cell r="AK20"/>
          <cell r="AL20"/>
          <cell r="AM20"/>
          <cell r="AN20"/>
          <cell r="AO20" t="str">
            <v>אלנט שמוש תוכנת הוגו</v>
          </cell>
        </row>
        <row r="21">
          <cell r="P21">
            <v>3151</v>
          </cell>
          <cell r="Q21"/>
          <cell r="R21"/>
          <cell r="S21">
            <v>3151</v>
          </cell>
          <cell r="T21"/>
          <cell r="U21"/>
          <cell r="V21"/>
          <cell r="W21"/>
          <cell r="X21"/>
          <cell r="Y21" t="str">
            <v>מע"מ - שולם ב-97</v>
          </cell>
          <cell r="Z21"/>
          <cell r="AA21"/>
          <cell r="AB21"/>
          <cell r="AC21"/>
          <cell r="AD21"/>
          <cell r="AE21"/>
          <cell r="AF21">
            <v>0</v>
          </cell>
          <cell r="AG21"/>
          <cell r="AH21"/>
          <cell r="AI21"/>
          <cell r="AJ21">
            <v>2.0459999999999998</v>
          </cell>
          <cell r="AK21"/>
          <cell r="AL21"/>
          <cell r="AM21"/>
          <cell r="AN21"/>
          <cell r="AO21" t="str">
            <v>ידיעות</v>
          </cell>
          <cell r="AP21"/>
          <cell r="AQ21"/>
          <cell r="AR21">
            <v>-13911.636500000001</v>
          </cell>
          <cell r="AS21"/>
          <cell r="AT21">
            <v>-76.680000000000007</v>
          </cell>
          <cell r="AU21"/>
          <cell r="AV21">
            <v>-4598.99</v>
          </cell>
          <cell r="AW21"/>
          <cell r="AX21">
            <v>-9235.9665000000005</v>
          </cell>
          <cell r="AY21"/>
          <cell r="AZ21"/>
          <cell r="BA21">
            <v>-11143.554499999998</v>
          </cell>
          <cell r="BB21"/>
          <cell r="BC21">
            <v>-47.63</v>
          </cell>
          <cell r="BD21"/>
          <cell r="BE21">
            <v>-2909.97</v>
          </cell>
          <cell r="BF21"/>
          <cell r="BG21">
            <v>-8185.9544999999998</v>
          </cell>
          <cell r="BH21"/>
          <cell r="BI21">
            <v>-3432.1015000000002</v>
          </cell>
          <cell r="BJ21"/>
          <cell r="BK21">
            <v>-29.050000000000004</v>
          </cell>
          <cell r="BL21"/>
          <cell r="BM21">
            <v>-2353.0394999999999</v>
          </cell>
          <cell r="BN21"/>
          <cell r="BO21">
            <v>-1050.0120000000002</v>
          </cell>
        </row>
        <row r="22">
          <cell r="AF22">
            <v>0</v>
          </cell>
          <cell r="AG22"/>
          <cell r="AH22"/>
          <cell r="AI22"/>
          <cell r="AJ22">
            <v>3.1019999999999999</v>
          </cell>
          <cell r="AK22"/>
          <cell r="AL22"/>
          <cell r="AM22"/>
          <cell r="AN22"/>
          <cell r="AO22" t="str">
            <v>שכ"ד יערון</v>
          </cell>
        </row>
        <row r="23">
          <cell r="P23">
            <v>-473263</v>
          </cell>
          <cell r="Q23"/>
          <cell r="R23"/>
          <cell r="S23">
            <v>-473263</v>
          </cell>
          <cell r="T23"/>
          <cell r="U23"/>
          <cell r="V23"/>
          <cell r="W23"/>
          <cell r="X23" t="str">
            <v>מע"מ על זיכוי בגין פיצוי הקדמת תשלום</v>
          </cell>
        </row>
        <row r="24">
          <cell r="AF24">
            <v>9094.2039999999997</v>
          </cell>
          <cell r="AG24"/>
          <cell r="AH24"/>
          <cell r="AI24"/>
          <cell r="AJ24">
            <v>-9094.2039999999997</v>
          </cell>
          <cell r="AK24"/>
          <cell r="AL24"/>
          <cell r="AM24"/>
          <cell r="AN24"/>
          <cell r="AO24" t="str">
            <v>השתתפות ט.ל.מ בהוצ' ער"ז</v>
          </cell>
          <cell r="AP24"/>
          <cell r="AQ24"/>
          <cell r="AR24"/>
          <cell r="AS24"/>
          <cell r="AT24"/>
          <cell r="AU24"/>
          <cell r="AV24" t="str">
            <v>חלק המיעוט ברווח</v>
          </cell>
          <cell r="AW24"/>
          <cell r="AX24"/>
          <cell r="AY24"/>
          <cell r="AZ24"/>
          <cell r="BA24"/>
          <cell r="BB24"/>
          <cell r="BC24"/>
          <cell r="BD24" t="str">
            <v>חלק המיעוט ברווח</v>
          </cell>
          <cell r="BE24"/>
          <cell r="BF24"/>
          <cell r="BG24"/>
          <cell r="BH24"/>
          <cell r="BI24"/>
          <cell r="BJ24"/>
          <cell r="BK24"/>
          <cell r="BL24" t="str">
            <v>חלק המיעוט ברווח</v>
          </cell>
        </row>
        <row r="25">
          <cell r="P25">
            <v>-14759</v>
          </cell>
          <cell r="Q25"/>
          <cell r="R25"/>
          <cell r="S25">
            <v>-14759</v>
          </cell>
          <cell r="T25"/>
          <cell r="U25"/>
          <cell r="V25"/>
          <cell r="W25"/>
          <cell r="X25" t="str">
            <v>מע"מ על זיכוי סיבים אופטיים 7-9/95</v>
          </cell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 t="str">
            <v>לפני מס</v>
          </cell>
          <cell r="AW25"/>
          <cell r="AX25"/>
          <cell r="AY25"/>
          <cell r="AZ25"/>
          <cell r="BA25"/>
          <cell r="BB25"/>
          <cell r="BC25"/>
          <cell r="BD25"/>
          <cell r="BE25" t="str">
            <v>אחרי מס</v>
          </cell>
          <cell r="BF25"/>
          <cell r="BG25"/>
          <cell r="BH25"/>
          <cell r="BI25"/>
          <cell r="BJ25"/>
          <cell r="BK25"/>
          <cell r="BL25"/>
          <cell r="BM25" t="str">
            <v>במס</v>
          </cell>
        </row>
        <row r="26">
          <cell r="AF26">
            <v>18430.203999999998</v>
          </cell>
          <cell r="AG26"/>
          <cell r="AH26">
            <v>0</v>
          </cell>
          <cell r="AI26"/>
          <cell r="AJ26">
            <v>10030.213999999998</v>
          </cell>
          <cell r="AK26"/>
          <cell r="AL26">
            <v>0</v>
          </cell>
          <cell r="AM26"/>
          <cell r="AN26"/>
          <cell r="AO26"/>
          <cell r="AP26"/>
          <cell r="AQ26"/>
          <cell r="AR26"/>
          <cell r="AS26"/>
          <cell r="AT26"/>
          <cell r="AU26"/>
          <cell r="AV26" t="str">
            <v>10-12/98</v>
          </cell>
          <cell r="AW26"/>
          <cell r="AX26"/>
          <cell r="AY26"/>
          <cell r="AZ26"/>
          <cell r="BA26"/>
          <cell r="BB26"/>
          <cell r="BC26"/>
          <cell r="BD26"/>
          <cell r="BE26" t="str">
            <v>10-12/98</v>
          </cell>
          <cell r="BF26"/>
          <cell r="BG26"/>
          <cell r="BH26"/>
          <cell r="BI26"/>
          <cell r="BJ26"/>
          <cell r="BK26"/>
          <cell r="BL26"/>
          <cell r="BM26" t="str">
            <v>10-12/98</v>
          </cell>
        </row>
        <row r="27">
          <cell r="P27">
            <v>18865872</v>
          </cell>
          <cell r="Q27"/>
          <cell r="R27"/>
          <cell r="S27">
            <v>18865872</v>
          </cell>
          <cell r="T27"/>
          <cell r="U27"/>
          <cell r="V27"/>
          <cell r="W27"/>
          <cell r="X27"/>
          <cell r="Y27" t="str">
            <v>הוצאות דמי שכירות (1)</v>
          </cell>
        </row>
        <row r="28">
          <cell r="AV28" t="str">
            <v>מוניטין</v>
          </cell>
          <cell r="AW28"/>
          <cell r="AX28"/>
          <cell r="AY28"/>
          <cell r="AZ28"/>
          <cell r="BA28"/>
          <cell r="BB28"/>
          <cell r="BC28"/>
          <cell r="BD28"/>
          <cell r="BE28" t="str">
            <v>מוניטין</v>
          </cell>
          <cell r="BF28"/>
          <cell r="BG28"/>
          <cell r="BH28"/>
          <cell r="BI28"/>
          <cell r="BJ28"/>
          <cell r="BK28"/>
          <cell r="BL28"/>
          <cell r="BM28" t="str">
            <v>מוניטין</v>
          </cell>
        </row>
        <row r="29">
          <cell r="P29">
            <v>347035</v>
          </cell>
          <cell r="Q29"/>
          <cell r="R29"/>
          <cell r="S29">
            <v>347035</v>
          </cell>
          <cell r="T29"/>
          <cell r="U29"/>
          <cell r="V29"/>
          <cell r="W29"/>
          <cell r="X29"/>
          <cell r="Y29" t="str">
            <v>התקנות נכלל ברכוש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 t="str">
            <v>הוצ' מכירה</v>
          </cell>
          <cell r="AP29"/>
          <cell r="AQ29"/>
          <cell r="AR29" t="str">
            <v>סה"כ</v>
          </cell>
          <cell r="AS29"/>
          <cell r="AT29" t="str">
            <v>סיגנל</v>
          </cell>
          <cell r="AU29"/>
          <cell r="AV29" t="str">
            <v>י. ישראכל</v>
          </cell>
          <cell r="AW29"/>
          <cell r="AX29" t="str">
            <v>ידיעות</v>
          </cell>
          <cell r="AY29"/>
          <cell r="AZ29"/>
          <cell r="BA29" t="str">
            <v>סה"כ</v>
          </cell>
          <cell r="BB29"/>
          <cell r="BC29" t="str">
            <v>סיגנל</v>
          </cell>
          <cell r="BD29"/>
          <cell r="BE29" t="str">
            <v>י. ישראכל</v>
          </cell>
          <cell r="BF29"/>
          <cell r="BG29" t="str">
            <v>ידיעות</v>
          </cell>
          <cell r="BH29"/>
          <cell r="BI29" t="str">
            <v>סה"כ</v>
          </cell>
          <cell r="BJ29"/>
          <cell r="BK29" t="str">
            <v>סיגנל</v>
          </cell>
          <cell r="BL29"/>
          <cell r="BM29" t="str">
            <v>י. ישראכל</v>
          </cell>
          <cell r="BN29"/>
          <cell r="BO29" t="str">
            <v>ידיעות</v>
          </cell>
        </row>
        <row r="30">
          <cell r="AL30">
            <v>59</v>
          </cell>
          <cell r="AM30"/>
          <cell r="AN30"/>
          <cell r="AO30" t="str">
            <v>יערון</v>
          </cell>
          <cell r="AP30"/>
          <cell r="AQ30"/>
          <cell r="AR30"/>
          <cell r="AS30"/>
          <cell r="AT30">
            <v>0.3</v>
          </cell>
          <cell r="AU30"/>
          <cell r="AV30">
            <v>0.32550000000000001</v>
          </cell>
          <cell r="AW30"/>
          <cell r="AX30">
            <v>0.3</v>
          </cell>
          <cell r="AY30"/>
          <cell r="AZ30"/>
          <cell r="BA30"/>
          <cell r="BB30"/>
          <cell r="BC30">
            <v>0.3</v>
          </cell>
          <cell r="BD30"/>
          <cell r="BE30">
            <v>0.32550000000000001</v>
          </cell>
          <cell r="BF30"/>
          <cell r="BG30">
            <v>0.3</v>
          </cell>
          <cell r="BH30"/>
          <cell r="BI30"/>
          <cell r="BJ30"/>
          <cell r="BK30">
            <v>0.3</v>
          </cell>
          <cell r="BL30"/>
          <cell r="BM30">
            <v>0.32550000000000001</v>
          </cell>
          <cell r="BN30"/>
          <cell r="BO30">
            <v>0.3</v>
          </cell>
        </row>
        <row r="31">
          <cell r="P31">
            <v>7465080</v>
          </cell>
          <cell r="Q31"/>
          <cell r="R31"/>
          <cell r="S31">
            <v>7465080</v>
          </cell>
          <cell r="T31"/>
          <cell r="U31"/>
          <cell r="V31"/>
          <cell r="W31"/>
          <cell r="X31"/>
          <cell r="Y31" t="str">
            <v>דמי שכירות רשת מראש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>
            <v>0</v>
          </cell>
          <cell r="AK31"/>
          <cell r="AL31"/>
          <cell r="AM31"/>
          <cell r="AN31"/>
          <cell r="AO31" t="str">
            <v>גלגלי זהב פרסום</v>
          </cell>
          <cell r="AP31"/>
          <cell r="AQ31"/>
          <cell r="AR31" t="str">
            <v>000$</v>
          </cell>
          <cell r="AS31"/>
          <cell r="AT31" t="str">
            <v>000$</v>
          </cell>
          <cell r="AU31"/>
          <cell r="AV31" t="str">
            <v>000$</v>
          </cell>
          <cell r="AW31"/>
          <cell r="AX31" t="str">
            <v>000$</v>
          </cell>
          <cell r="AY31"/>
          <cell r="AZ31"/>
          <cell r="BA31" t="str">
            <v>000$</v>
          </cell>
          <cell r="BB31"/>
          <cell r="BC31" t="str">
            <v>000$</v>
          </cell>
          <cell r="BD31"/>
          <cell r="BE31" t="str">
            <v>000$</v>
          </cell>
          <cell r="BF31"/>
          <cell r="BG31" t="str">
            <v>000$</v>
          </cell>
          <cell r="BH31"/>
          <cell r="BI31" t="str">
            <v>000$</v>
          </cell>
          <cell r="BJ31"/>
          <cell r="BK31" t="str">
            <v>000$</v>
          </cell>
          <cell r="BL31"/>
          <cell r="BM31" t="str">
            <v>000$</v>
          </cell>
          <cell r="BN31"/>
          <cell r="BO31" t="str">
            <v>000$</v>
          </cell>
        </row>
        <row r="32">
          <cell r="AJ32">
            <v>3.3860000000000001</v>
          </cell>
          <cell r="AK32"/>
          <cell r="AL32"/>
          <cell r="AM32"/>
          <cell r="AN32"/>
          <cell r="AO32" t="str">
            <v>תלרוף פרסום</v>
          </cell>
        </row>
        <row r="33">
          <cell r="Y33" t="str">
            <v>|חיוב בזק בגין עבודות שבוצעו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>
            <v>69.802000000000007</v>
          </cell>
          <cell r="AK33"/>
          <cell r="AL33"/>
          <cell r="AM33"/>
          <cell r="AN33"/>
          <cell r="AO33" t="str">
            <v>דפ"ז</v>
          </cell>
          <cell r="AP33"/>
          <cell r="AQ33"/>
          <cell r="AR33">
            <v>-190.2</v>
          </cell>
          <cell r="AS33"/>
          <cell r="AT33">
            <v>0</v>
          </cell>
          <cell r="AU33"/>
          <cell r="AV33">
            <v>0</v>
          </cell>
          <cell r="AW33"/>
          <cell r="AX33">
            <v>-190.2</v>
          </cell>
          <cell r="AY33"/>
          <cell r="AZ33"/>
          <cell r="BA33">
            <v>-190.2</v>
          </cell>
          <cell r="BB33"/>
          <cell r="BC33">
            <v>0</v>
          </cell>
          <cell r="BD33"/>
          <cell r="BE33">
            <v>0</v>
          </cell>
          <cell r="BF33"/>
          <cell r="BG33">
            <v>-190.2</v>
          </cell>
          <cell r="BH33"/>
          <cell r="BI33">
            <v>0</v>
          </cell>
          <cell r="BJ33"/>
          <cell r="BK33">
            <v>0</v>
          </cell>
          <cell r="BL33"/>
          <cell r="BM33">
            <v>0</v>
          </cell>
          <cell r="BN33"/>
          <cell r="BO33">
            <v>0</v>
          </cell>
          <cell r="BP33"/>
          <cell r="BQ33" t="str">
            <v>מרכז ער"ז</v>
          </cell>
        </row>
        <row r="34">
          <cell r="P34">
            <v>-26746</v>
          </cell>
          <cell r="Q34"/>
          <cell r="R34"/>
          <cell r="S34">
            <v>-26746</v>
          </cell>
          <cell r="T34"/>
          <cell r="U34"/>
          <cell r="V34"/>
          <cell r="W34"/>
          <cell r="X34"/>
          <cell r="Y34" t="str">
            <v>על ידי ערוצי זהב (בית נקופה) ב-96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>
            <v>0</v>
          </cell>
          <cell r="AK34"/>
          <cell r="AL34">
            <v>150</v>
          </cell>
          <cell r="AM34"/>
          <cell r="AN34"/>
          <cell r="AO34" t="str">
            <v>שתל"מ</v>
          </cell>
        </row>
        <row r="35">
          <cell r="AJ35">
            <v>175.56299999999999</v>
          </cell>
          <cell r="AK35"/>
          <cell r="AL35"/>
          <cell r="AM35"/>
          <cell r="AN35"/>
          <cell r="AO35" t="str">
            <v>I.C.P הוצ' פרסום</v>
          </cell>
          <cell r="AP35"/>
          <cell r="AQ35"/>
          <cell r="AR35">
            <v>-787.47</v>
          </cell>
          <cell r="AS35"/>
          <cell r="AT35">
            <v>0</v>
          </cell>
          <cell r="AU35"/>
          <cell r="AV35">
            <v>0</v>
          </cell>
          <cell r="AW35"/>
          <cell r="AX35">
            <v>-787.47</v>
          </cell>
          <cell r="AY35"/>
          <cell r="AZ35"/>
          <cell r="BA35">
            <v>-374.7</v>
          </cell>
          <cell r="BB35"/>
          <cell r="BC35">
            <v>0</v>
          </cell>
          <cell r="BD35"/>
          <cell r="BE35">
            <v>0</v>
          </cell>
          <cell r="BF35"/>
          <cell r="BG35">
            <v>-374.7</v>
          </cell>
          <cell r="BH35"/>
          <cell r="BI35">
            <v>-412.77000000000004</v>
          </cell>
          <cell r="BJ35"/>
          <cell r="BK35">
            <v>0</v>
          </cell>
          <cell r="BL35"/>
          <cell r="BM35">
            <v>0</v>
          </cell>
          <cell r="BN35"/>
          <cell r="BO35">
            <v>-412.77000000000004</v>
          </cell>
          <cell r="BP35"/>
          <cell r="BQ35" t="str">
            <v>דרה"ש</v>
          </cell>
        </row>
        <row r="36">
          <cell r="Y36" t="str">
            <v>|תשלום בזק בגין עבודות שבוצעו</v>
          </cell>
          <cell r="Z36"/>
          <cell r="AA36"/>
          <cell r="AB36"/>
          <cell r="AC36"/>
          <cell r="AD36"/>
          <cell r="AE36"/>
          <cell r="AF36">
            <v>5565.2939999999999</v>
          </cell>
          <cell r="AG36"/>
          <cell r="AH36"/>
          <cell r="AI36"/>
          <cell r="AJ36">
            <v>-5565.2939999999999</v>
          </cell>
          <cell r="AK36"/>
          <cell r="AL36"/>
          <cell r="AM36"/>
          <cell r="AN36"/>
          <cell r="AO36" t="str">
            <v>השתתפות ט.ל.מ בהוצ' ער"ז</v>
          </cell>
        </row>
        <row r="37">
          <cell r="P37">
            <v>37950</v>
          </cell>
          <cell r="Q37"/>
          <cell r="R37"/>
          <cell r="S37">
            <v>37950</v>
          </cell>
          <cell r="T37"/>
          <cell r="U37"/>
          <cell r="V37"/>
          <cell r="W37"/>
          <cell r="X37"/>
          <cell r="Y37" t="str">
            <v>|95-על ידי ערוצי זהב (בית נקופה) ב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>
            <v>-1256.1044999999999</v>
          </cell>
          <cell r="AS37"/>
          <cell r="AT37">
            <v>0</v>
          </cell>
          <cell r="AU37"/>
          <cell r="AV37">
            <v>-1256.1044999999999</v>
          </cell>
          <cell r="AW37"/>
          <cell r="AX37">
            <v>0</v>
          </cell>
          <cell r="AY37"/>
          <cell r="AZ37"/>
          <cell r="BA37">
            <v>-592.08450000000005</v>
          </cell>
          <cell r="BB37"/>
          <cell r="BC37">
            <v>0</v>
          </cell>
          <cell r="BD37"/>
          <cell r="BE37">
            <v>-592.08450000000005</v>
          </cell>
          <cell r="BF37"/>
          <cell r="BG37">
            <v>0</v>
          </cell>
          <cell r="BH37"/>
          <cell r="BI37">
            <v>-155.26349999999999</v>
          </cell>
          <cell r="BJ37"/>
          <cell r="BK37">
            <v>0</v>
          </cell>
          <cell r="BL37"/>
          <cell r="BM37">
            <v>-155.26349999999999</v>
          </cell>
          <cell r="BN37"/>
          <cell r="BO37">
            <v>0</v>
          </cell>
          <cell r="BP37"/>
          <cell r="BQ37" t="str">
            <v>טל"מ</v>
          </cell>
        </row>
        <row r="38">
          <cell r="AD38">
            <v>0</v>
          </cell>
          <cell r="AE38"/>
          <cell r="AF38">
            <v>5565.2939999999999</v>
          </cell>
          <cell r="AG38"/>
          <cell r="AH38">
            <v>0</v>
          </cell>
          <cell r="AI38"/>
          <cell r="AJ38">
            <v>-5316.5429999999997</v>
          </cell>
          <cell r="AK38"/>
          <cell r="AL38">
            <v>209</v>
          </cell>
        </row>
        <row r="39">
          <cell r="P39">
            <v>-27350695</v>
          </cell>
          <cell r="Q39"/>
          <cell r="R39"/>
          <cell r="S39">
            <v>-27350695</v>
          </cell>
          <cell r="T39"/>
          <cell r="U39"/>
          <cell r="V39"/>
          <cell r="W39"/>
          <cell r="X39"/>
          <cell r="Y39" t="str">
            <v>תשלומים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>
            <v>-1926.95</v>
          </cell>
          <cell r="AS39"/>
          <cell r="AT39">
            <v>0</v>
          </cell>
          <cell r="AU39"/>
          <cell r="AV39">
            <v>0</v>
          </cell>
          <cell r="AW39"/>
          <cell r="AX39">
            <v>-1926.95</v>
          </cell>
          <cell r="AY39"/>
          <cell r="AZ39"/>
          <cell r="BA39">
            <v>-1926.95</v>
          </cell>
          <cell r="BB39"/>
          <cell r="BC39">
            <v>0</v>
          </cell>
          <cell r="BD39"/>
          <cell r="BE39">
            <v>0</v>
          </cell>
          <cell r="BF39"/>
          <cell r="BG39">
            <v>-1926.95</v>
          </cell>
          <cell r="BH39"/>
          <cell r="BI39">
            <v>0</v>
          </cell>
          <cell r="BJ39"/>
          <cell r="BK39">
            <v>0</v>
          </cell>
          <cell r="BL39"/>
          <cell r="BM39">
            <v>0</v>
          </cell>
          <cell r="BN39"/>
          <cell r="BO39">
            <v>0</v>
          </cell>
          <cell r="BP39"/>
          <cell r="BQ39" t="str">
            <v>ערוצי זהב</v>
          </cell>
        </row>
        <row r="40">
          <cell r="AO40" t="str">
            <v>הוצ' הנהלה</v>
          </cell>
        </row>
        <row r="41">
          <cell r="P41">
            <v>-1270780</v>
          </cell>
          <cell r="Q41"/>
          <cell r="R41"/>
          <cell r="S41">
            <v>-1270780</v>
          </cell>
          <cell r="T41"/>
          <cell r="U41"/>
          <cell r="V41"/>
          <cell r="W41"/>
          <cell r="X41" t="str">
            <v>תשלום בגין עבודות מיוחדות משנים קודמות</v>
          </cell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>
            <v>-38.700000000000003</v>
          </cell>
          <cell r="AS41"/>
          <cell r="AT41">
            <v>-38.700000000000003</v>
          </cell>
          <cell r="AU41"/>
          <cell r="AV41">
            <v>0</v>
          </cell>
          <cell r="AW41"/>
          <cell r="AX41">
            <v>0</v>
          </cell>
          <cell r="AY41"/>
          <cell r="AZ41"/>
          <cell r="BA41">
            <v>-23.4</v>
          </cell>
          <cell r="BB41"/>
          <cell r="BC41">
            <v>-23.4</v>
          </cell>
          <cell r="BD41"/>
          <cell r="BE41">
            <v>0</v>
          </cell>
          <cell r="BF41"/>
          <cell r="BG41">
            <v>0</v>
          </cell>
          <cell r="BH41"/>
          <cell r="BI41">
            <v>-15.300000000000004</v>
          </cell>
          <cell r="BJ41"/>
          <cell r="BK41">
            <v>-15.300000000000004</v>
          </cell>
          <cell r="BL41"/>
          <cell r="BM41">
            <v>0</v>
          </cell>
          <cell r="BN41"/>
          <cell r="BO41">
            <v>0</v>
          </cell>
          <cell r="BP41"/>
          <cell r="BQ41" t="str">
            <v>ערוצי אדום</v>
          </cell>
        </row>
        <row r="42">
          <cell r="AF42">
            <v>2651.2620000000002</v>
          </cell>
          <cell r="AG42"/>
          <cell r="AH42"/>
          <cell r="AI42"/>
          <cell r="AJ42">
            <v>7498.4549999999999</v>
          </cell>
          <cell r="AK42"/>
          <cell r="AL42"/>
          <cell r="AM42"/>
          <cell r="AN42"/>
          <cell r="AO42" t="str">
            <v>דמי נהול לשמ"מ</v>
          </cell>
        </row>
        <row r="43">
          <cell r="O43" t="str">
            <v>(6)</v>
          </cell>
          <cell r="P43">
            <v>485268</v>
          </cell>
          <cell r="Q43"/>
          <cell r="R43" t="str">
            <v>(7)</v>
          </cell>
          <cell r="S43">
            <v>325542</v>
          </cell>
          <cell r="T43"/>
          <cell r="U43">
            <v>258618</v>
          </cell>
          <cell r="V43"/>
          <cell r="W43">
            <v>-98892</v>
          </cell>
          <cell r="X43"/>
          <cell r="Y43" t="str">
            <v>הפרשי הצמדה</v>
          </cell>
          <cell r="Z43"/>
          <cell r="AA43"/>
          <cell r="AB43"/>
          <cell r="AC43"/>
          <cell r="AD43"/>
          <cell r="AE43"/>
          <cell r="AF43">
            <v>0</v>
          </cell>
          <cell r="AG43"/>
          <cell r="AH43"/>
          <cell r="AI43"/>
          <cell r="AJ43">
            <v>0</v>
          </cell>
          <cell r="AK43"/>
          <cell r="AL43">
            <v>10149.717000000001</v>
          </cell>
          <cell r="AM43"/>
          <cell r="AN43"/>
          <cell r="AO43" t="str">
            <v>דמי נהול לעורק</v>
          </cell>
          <cell r="AP43"/>
          <cell r="AQ43"/>
          <cell r="AR43">
            <v>-4199.4245000000001</v>
          </cell>
          <cell r="AS43"/>
          <cell r="AT43">
            <v>-38.700000000000003</v>
          </cell>
          <cell r="AU43"/>
          <cell r="AV43">
            <v>-1256.1044999999999</v>
          </cell>
          <cell r="AW43"/>
          <cell r="AX43">
            <v>-2904.62</v>
          </cell>
          <cell r="AY43"/>
          <cell r="AZ43"/>
          <cell r="BA43">
            <v>-3107.3345000000004</v>
          </cell>
          <cell r="BB43"/>
          <cell r="BC43">
            <v>-23.4</v>
          </cell>
          <cell r="BD43"/>
          <cell r="BE43">
            <v>-592.08450000000005</v>
          </cell>
          <cell r="BF43"/>
          <cell r="BG43">
            <v>-2491.85</v>
          </cell>
          <cell r="BH43"/>
          <cell r="BI43">
            <v>-583.33349999999996</v>
          </cell>
          <cell r="BJ43"/>
          <cell r="BK43">
            <v>-15.300000000000004</v>
          </cell>
          <cell r="BL43"/>
          <cell r="BM43">
            <v>-155.26349999999999</v>
          </cell>
          <cell r="BN43"/>
          <cell r="BO43">
            <v>-412.77000000000004</v>
          </cell>
        </row>
        <row r="44">
          <cell r="AF44">
            <v>1136.2550000000001</v>
          </cell>
          <cell r="AG44"/>
          <cell r="AH44"/>
          <cell r="AI44"/>
          <cell r="AJ44">
            <v>3213.6239999999998</v>
          </cell>
          <cell r="AK44"/>
          <cell r="AL44"/>
          <cell r="AM44"/>
          <cell r="AN44"/>
          <cell r="AO44" t="str">
            <v>דמי נהול לידיעות</v>
          </cell>
        </row>
        <row r="45">
          <cell r="P45">
            <v>4080166</v>
          </cell>
          <cell r="Q45"/>
          <cell r="R45"/>
          <cell r="S45">
            <v>2411784</v>
          </cell>
          <cell r="T45" t="str">
            <v>(4)</v>
          </cell>
          <cell r="U45">
            <v>2701323</v>
          </cell>
          <cell r="V45" t="str">
            <v>(3)</v>
          </cell>
          <cell r="W45">
            <v>-1032941</v>
          </cell>
          <cell r="X45" t="str">
            <v>(2)</v>
          </cell>
          <cell r="Y45"/>
          <cell r="Z45"/>
          <cell r="AA45"/>
          <cell r="AB45"/>
          <cell r="AC45"/>
          <cell r="AD45"/>
          <cell r="AE45"/>
          <cell r="AF45">
            <v>1768.5889999999999</v>
          </cell>
          <cell r="AG45"/>
          <cell r="AH45"/>
          <cell r="AI45"/>
          <cell r="AJ45"/>
          <cell r="AK45"/>
          <cell r="AL45"/>
          <cell r="AM45"/>
          <cell r="AN45"/>
          <cell r="AO45" t="str">
            <v>דמי נהול למוניטין</v>
          </cell>
          <cell r="AP45"/>
          <cell r="AQ45"/>
          <cell r="AR45">
            <v>20</v>
          </cell>
          <cell r="AS45"/>
          <cell r="AT45"/>
          <cell r="AU45"/>
          <cell r="AV45"/>
          <cell r="AW45"/>
          <cell r="AX45"/>
          <cell r="AY45"/>
          <cell r="AZ45"/>
          <cell r="BA45">
            <v>20</v>
          </cell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 t="str">
            <v>נטקום</v>
          </cell>
        </row>
        <row r="46">
          <cell r="AF46">
            <v>108.59399999999999</v>
          </cell>
          <cell r="AG46"/>
          <cell r="AH46"/>
          <cell r="AI46"/>
          <cell r="AJ46"/>
          <cell r="AK46"/>
          <cell r="AL46"/>
          <cell r="AM46"/>
          <cell r="AN46"/>
          <cell r="AO46" t="str">
            <v>דמי נהול לדרה"ש</v>
          </cell>
          <cell r="AP46"/>
          <cell r="AQ46"/>
          <cell r="AR46">
            <v>-4179.4245000000001</v>
          </cell>
          <cell r="AS46"/>
          <cell r="AT46"/>
          <cell r="AU46"/>
          <cell r="AV46"/>
          <cell r="AW46"/>
          <cell r="AX46"/>
          <cell r="AY46"/>
          <cell r="AZ46"/>
          <cell r="BA46">
            <v>-3087.3345000000004</v>
          </cell>
        </row>
        <row r="47">
          <cell r="AF47">
            <v>150.33000000000001</v>
          </cell>
          <cell r="AG47"/>
          <cell r="AH47"/>
          <cell r="AI47"/>
          <cell r="AJ47"/>
          <cell r="AK47"/>
          <cell r="AL47"/>
          <cell r="AM47"/>
          <cell r="AN47"/>
          <cell r="AO47" t="str">
            <v>דמי נהול ליחידי ישראכבל</v>
          </cell>
          <cell r="AP47"/>
          <cell r="AQ47"/>
          <cell r="AR47"/>
          <cell r="AS47"/>
          <cell r="AT47"/>
          <cell r="AU47"/>
          <cell r="AV47" t="str">
            <v>חלק המיעוט ברווח</v>
          </cell>
          <cell r="AW47"/>
          <cell r="AX47"/>
          <cell r="AY47"/>
          <cell r="AZ47"/>
          <cell r="BA47"/>
          <cell r="BB47"/>
          <cell r="BC47"/>
          <cell r="BD47" t="str">
            <v>חלק המיעוט ברווח</v>
          </cell>
          <cell r="BE47"/>
          <cell r="BF47"/>
          <cell r="BG47"/>
          <cell r="BH47"/>
          <cell r="BI47"/>
          <cell r="BJ47"/>
          <cell r="BK47"/>
          <cell r="BL47" t="str">
            <v>חלק המיעוט ברווח</v>
          </cell>
        </row>
        <row r="48">
          <cell r="S48" t="str">
            <v>(5)</v>
          </cell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>
            <v>7601</v>
          </cell>
          <cell r="AM48"/>
          <cell r="AN48"/>
          <cell r="AO48" t="str">
            <v>דמי נהול לנביטה</v>
          </cell>
          <cell r="AP48"/>
          <cell r="AQ48"/>
          <cell r="AR48"/>
          <cell r="AS48"/>
          <cell r="AT48"/>
          <cell r="AU48"/>
          <cell r="AV48" t="str">
            <v>לפני מס</v>
          </cell>
          <cell r="AW48"/>
          <cell r="AX48"/>
          <cell r="AY48"/>
          <cell r="AZ48"/>
          <cell r="BA48"/>
          <cell r="BB48"/>
          <cell r="BC48"/>
          <cell r="BD48"/>
          <cell r="BE48" t="str">
            <v>אחרי מס</v>
          </cell>
          <cell r="BF48"/>
          <cell r="BG48"/>
          <cell r="BH48"/>
          <cell r="BI48"/>
          <cell r="BJ48"/>
          <cell r="BK48"/>
          <cell r="BL48"/>
          <cell r="BM48" t="str">
            <v>במס</v>
          </cell>
        </row>
        <row r="49">
          <cell r="AJ49">
            <v>104.354</v>
          </cell>
          <cell r="AK49"/>
          <cell r="AL49"/>
          <cell r="AM49"/>
          <cell r="AN49"/>
          <cell r="AO49" t="str">
            <v>שתל"מ שכר מתכנתים</v>
          </cell>
          <cell r="AP49"/>
          <cell r="AQ49"/>
          <cell r="AR49"/>
          <cell r="AS49"/>
          <cell r="AT49"/>
          <cell r="AU49"/>
          <cell r="AV49" t="str">
            <v>1-12/98</v>
          </cell>
          <cell r="AW49"/>
          <cell r="AX49"/>
          <cell r="AY49"/>
          <cell r="AZ49"/>
          <cell r="BA49"/>
          <cell r="BB49"/>
          <cell r="BC49"/>
          <cell r="BD49"/>
          <cell r="BE49" t="str">
            <v>1-12/98</v>
          </cell>
          <cell r="BF49"/>
          <cell r="BG49"/>
          <cell r="BH49"/>
          <cell r="BI49"/>
          <cell r="BJ49"/>
          <cell r="BK49"/>
          <cell r="BL49"/>
          <cell r="BM49" t="str">
            <v>1-12/98</v>
          </cell>
        </row>
        <row r="50">
          <cell r="AD50">
            <v>13.324999999999999</v>
          </cell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 t="str">
            <v>עורק בע"מ הנה"ח</v>
          </cell>
        </row>
        <row r="51">
          <cell r="AJ51">
            <v>2</v>
          </cell>
          <cell r="AK51"/>
          <cell r="AL51"/>
          <cell r="AM51"/>
          <cell r="AN51"/>
          <cell r="AO51" t="str">
            <v>ידיעות</v>
          </cell>
          <cell r="AP51"/>
          <cell r="AQ51"/>
          <cell r="AR51"/>
          <cell r="AS51"/>
          <cell r="AT51"/>
          <cell r="AU51"/>
          <cell r="AV51" t="str">
            <v>מוניטין</v>
          </cell>
          <cell r="AW51"/>
          <cell r="AX51"/>
          <cell r="AY51"/>
          <cell r="AZ51"/>
          <cell r="BA51"/>
          <cell r="BB51"/>
          <cell r="BC51"/>
          <cell r="BD51"/>
          <cell r="BE51" t="str">
            <v>מוניטין</v>
          </cell>
          <cell r="BF51"/>
          <cell r="BG51"/>
          <cell r="BH51"/>
          <cell r="BI51"/>
          <cell r="BJ51"/>
          <cell r="BK51"/>
          <cell r="BL51"/>
          <cell r="BM51" t="str">
            <v>מוניטין</v>
          </cell>
        </row>
        <row r="52">
          <cell r="AJ52">
            <v>0</v>
          </cell>
          <cell r="AK52"/>
          <cell r="AL52"/>
          <cell r="AM52"/>
          <cell r="AN52"/>
          <cell r="AO52" t="str">
            <v>דפ"ז</v>
          </cell>
          <cell r="AP52"/>
          <cell r="AQ52"/>
          <cell r="AR52" t="str">
            <v>סה"כ</v>
          </cell>
          <cell r="AS52"/>
          <cell r="AT52" t="str">
            <v>סיגנל</v>
          </cell>
          <cell r="AU52"/>
          <cell r="AV52" t="str">
            <v>י. ישראכל</v>
          </cell>
          <cell r="AW52"/>
          <cell r="AX52" t="str">
            <v>ידיעות</v>
          </cell>
          <cell r="AY52"/>
          <cell r="AZ52"/>
          <cell r="BA52" t="str">
            <v>סה"כ</v>
          </cell>
          <cell r="BB52"/>
          <cell r="BC52" t="str">
            <v>סיגנל</v>
          </cell>
          <cell r="BD52"/>
          <cell r="BE52" t="str">
            <v>י. ישראכל</v>
          </cell>
          <cell r="BF52"/>
          <cell r="BG52" t="str">
            <v>ידיעות</v>
          </cell>
          <cell r="BH52"/>
          <cell r="BI52" t="str">
            <v>סה"כ</v>
          </cell>
          <cell r="BJ52"/>
          <cell r="BK52" t="str">
            <v>סיגנל</v>
          </cell>
          <cell r="BL52"/>
          <cell r="BM52" t="str">
            <v>י. ישראכל</v>
          </cell>
          <cell r="BN52"/>
          <cell r="BO52" t="str">
            <v>ידיעות</v>
          </cell>
        </row>
        <row r="53">
          <cell r="AJ53">
            <v>1393.1880000000001</v>
          </cell>
          <cell r="AK53"/>
          <cell r="AL53"/>
          <cell r="AM53"/>
          <cell r="AN53"/>
          <cell r="AO53" t="str">
            <v>יערון</v>
          </cell>
          <cell r="AP53"/>
          <cell r="AQ53"/>
          <cell r="AR53"/>
          <cell r="AS53"/>
          <cell r="AT53">
            <v>0.3</v>
          </cell>
          <cell r="AU53"/>
          <cell r="AV53">
            <v>0.32550000000000001</v>
          </cell>
          <cell r="AW53"/>
          <cell r="AX53">
            <v>0.3</v>
          </cell>
          <cell r="AY53"/>
          <cell r="AZ53"/>
          <cell r="BA53"/>
          <cell r="BB53"/>
          <cell r="BC53">
            <v>0.3</v>
          </cell>
          <cell r="BD53"/>
          <cell r="BE53">
            <v>0.32550000000000001</v>
          </cell>
          <cell r="BF53"/>
          <cell r="BG53">
            <v>0.3</v>
          </cell>
          <cell r="BH53"/>
          <cell r="BI53"/>
          <cell r="BJ53"/>
          <cell r="BK53">
            <v>0.3</v>
          </cell>
          <cell r="BL53"/>
          <cell r="BM53">
            <v>0.32550000000000001</v>
          </cell>
          <cell r="BN53"/>
          <cell r="BO53">
            <v>0.3</v>
          </cell>
        </row>
        <row r="54">
          <cell r="AJ54">
            <v>-964.30399999999997</v>
          </cell>
          <cell r="AK54"/>
          <cell r="AL54"/>
          <cell r="AM54"/>
          <cell r="AN54" t="str">
            <v>דמי נהול ערוצי אדום</v>
          </cell>
          <cell r="AO54"/>
          <cell r="AP54"/>
          <cell r="AQ54"/>
          <cell r="AR54" t="str">
            <v>000$</v>
          </cell>
          <cell r="AS54"/>
          <cell r="AT54" t="str">
            <v>000$</v>
          </cell>
          <cell r="AU54"/>
          <cell r="AV54" t="str">
            <v>000$</v>
          </cell>
          <cell r="AW54"/>
          <cell r="AX54" t="str">
            <v>000$</v>
          </cell>
          <cell r="AY54"/>
          <cell r="AZ54"/>
          <cell r="BA54" t="str">
            <v>000$</v>
          </cell>
          <cell r="BB54"/>
          <cell r="BC54" t="str">
            <v>000$</v>
          </cell>
          <cell r="BD54"/>
          <cell r="BE54" t="str">
            <v>000$</v>
          </cell>
          <cell r="BF54"/>
          <cell r="BG54" t="str">
            <v>000$</v>
          </cell>
          <cell r="BH54"/>
          <cell r="BI54" t="str">
            <v>000$</v>
          </cell>
          <cell r="BJ54"/>
          <cell r="BK54" t="str">
            <v>000$</v>
          </cell>
          <cell r="BL54"/>
          <cell r="BM54" t="str">
            <v>000$</v>
          </cell>
          <cell r="BN54"/>
          <cell r="BO54" t="str">
            <v>000$</v>
          </cell>
        </row>
        <row r="55">
          <cell r="AF55">
            <v>0</v>
          </cell>
          <cell r="AG55"/>
          <cell r="AH55"/>
          <cell r="AI55"/>
          <cell r="AJ55">
            <v>0</v>
          </cell>
          <cell r="AK55"/>
          <cell r="AL55"/>
          <cell r="AM55"/>
          <cell r="AN55"/>
          <cell r="AO55" t="str">
            <v>השתתפות ט.ל.מ בהוצ' ער"ז</v>
          </cell>
        </row>
        <row r="56">
          <cell r="AR56">
            <v>-455.53649999999999</v>
          </cell>
          <cell r="AS56"/>
          <cell r="AT56">
            <v>0</v>
          </cell>
          <cell r="AU56"/>
          <cell r="AV56">
            <v>0</v>
          </cell>
          <cell r="AW56"/>
          <cell r="AX56">
            <v>-455.53649999999999</v>
          </cell>
          <cell r="AY56"/>
          <cell r="AZ56"/>
          <cell r="BA56">
            <v>-455.53649999999999</v>
          </cell>
          <cell r="BB56"/>
          <cell r="BC56">
            <v>0</v>
          </cell>
          <cell r="BD56"/>
          <cell r="BE56">
            <v>0</v>
          </cell>
          <cell r="BF56"/>
          <cell r="BG56">
            <v>-455.53649999999999</v>
          </cell>
          <cell r="BH56"/>
          <cell r="BI56">
            <v>0</v>
          </cell>
          <cell r="BJ56"/>
          <cell r="BK56">
            <v>0</v>
          </cell>
          <cell r="BL56"/>
          <cell r="BM56">
            <v>0</v>
          </cell>
          <cell r="BN56"/>
          <cell r="BO56">
            <v>0</v>
          </cell>
          <cell r="BP56"/>
          <cell r="BQ56" t="str">
            <v>מרכז ער"ז</v>
          </cell>
        </row>
        <row r="57">
          <cell r="AD57">
            <v>13.324999999999999</v>
          </cell>
          <cell r="AE57"/>
          <cell r="AF57">
            <v>5815.03</v>
          </cell>
          <cell r="AG57"/>
          <cell r="AH57">
            <v>0</v>
          </cell>
          <cell r="AI57"/>
          <cell r="AJ57">
            <v>11247.316999999999</v>
          </cell>
          <cell r="AK57"/>
          <cell r="AL57">
            <v>17750.717000000001</v>
          </cell>
        </row>
        <row r="58">
          <cell r="AR58">
            <v>-3633.75</v>
          </cell>
          <cell r="AS58"/>
          <cell r="AT58">
            <v>0</v>
          </cell>
          <cell r="AU58"/>
          <cell r="AV58">
            <v>0</v>
          </cell>
          <cell r="AW58"/>
          <cell r="AX58">
            <v>-3633.75</v>
          </cell>
          <cell r="AY58"/>
          <cell r="AZ58"/>
          <cell r="BA58">
            <v>-2170.9679999999998</v>
          </cell>
          <cell r="BB58"/>
          <cell r="BC58">
            <v>0</v>
          </cell>
          <cell r="BD58"/>
          <cell r="BE58">
            <v>0</v>
          </cell>
          <cell r="BF58"/>
          <cell r="BG58">
            <v>-2170.9679999999998</v>
          </cell>
          <cell r="BH58"/>
          <cell r="BI58">
            <v>-1462.7820000000002</v>
          </cell>
          <cell r="BJ58"/>
          <cell r="BK58">
            <v>0</v>
          </cell>
          <cell r="BL58"/>
          <cell r="BM58">
            <v>0</v>
          </cell>
          <cell r="BN58"/>
          <cell r="BO58">
            <v>-1462.7820000000002</v>
          </cell>
          <cell r="BP58"/>
          <cell r="BQ58" t="str">
            <v>דרה"ש</v>
          </cell>
        </row>
        <row r="59">
          <cell r="AF59">
            <v>-48.954000000000001</v>
          </cell>
          <cell r="AG59"/>
          <cell r="AH59"/>
          <cell r="AI59"/>
          <cell r="AJ59">
            <v>48.954000000000001</v>
          </cell>
          <cell r="AK59"/>
          <cell r="AL59">
            <v>0</v>
          </cell>
          <cell r="AM59"/>
          <cell r="AN59"/>
          <cell r="AO59" t="str">
            <v>רכישת רכוש קבוע</v>
          </cell>
        </row>
        <row r="60">
          <cell r="AR60">
            <v>-5855.0944999999992</v>
          </cell>
          <cell r="AS60"/>
          <cell r="AT60">
            <v>0</v>
          </cell>
          <cell r="AU60"/>
          <cell r="AV60">
            <v>-5855.0944999999992</v>
          </cell>
          <cell r="AW60"/>
          <cell r="AX60">
            <v>0</v>
          </cell>
          <cell r="AY60"/>
          <cell r="AZ60"/>
          <cell r="BA60">
            <v>-3502.0544999999997</v>
          </cell>
          <cell r="BB60"/>
          <cell r="BC60">
            <v>0</v>
          </cell>
          <cell r="BD60"/>
          <cell r="BE60">
            <v>-3502.0544999999997</v>
          </cell>
          <cell r="BF60"/>
          <cell r="BG60">
            <v>0</v>
          </cell>
          <cell r="BH60"/>
          <cell r="BI60">
            <v>-2508.3029999999999</v>
          </cell>
          <cell r="BJ60"/>
          <cell r="BK60">
            <v>0</v>
          </cell>
          <cell r="BL60"/>
          <cell r="BM60">
            <v>-2508.3029999999999</v>
          </cell>
          <cell r="BN60"/>
          <cell r="BO60">
            <v>0</v>
          </cell>
          <cell r="BP60"/>
          <cell r="BQ60" t="str">
            <v>טל"מ</v>
          </cell>
        </row>
        <row r="61">
          <cell r="P61" t="str">
            <v>ידיעות תקשורת בע"מ</v>
          </cell>
          <cell r="Q61"/>
          <cell r="R61"/>
          <cell r="S61"/>
          <cell r="T61"/>
          <cell r="U61" t="str">
            <v>עורק שרותי מידע מקומי בע"מ</v>
          </cell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>
            <v>1153.335</v>
          </cell>
          <cell r="AG61"/>
          <cell r="AH61"/>
          <cell r="AI61"/>
          <cell r="AJ61">
            <v>-1153.335</v>
          </cell>
          <cell r="AK61"/>
          <cell r="AL61">
            <v>0</v>
          </cell>
          <cell r="AM61"/>
          <cell r="AN61"/>
          <cell r="AO61" t="str">
            <v>מכירת רכוש קבוע</v>
          </cell>
        </row>
        <row r="62">
          <cell r="AR62">
            <v>-8051.3</v>
          </cell>
          <cell r="AS62"/>
          <cell r="AT62">
            <v>0</v>
          </cell>
          <cell r="AU62"/>
          <cell r="AV62">
            <v>0</v>
          </cell>
          <cell r="AW62"/>
          <cell r="AX62">
            <v>-8051.3</v>
          </cell>
          <cell r="AY62"/>
          <cell r="AZ62"/>
          <cell r="BA62">
            <v>-8051.2999999999993</v>
          </cell>
          <cell r="BB62"/>
          <cell r="BC62">
            <v>0</v>
          </cell>
          <cell r="BD62"/>
          <cell r="BE62">
            <v>0</v>
          </cell>
          <cell r="BF62"/>
          <cell r="BG62">
            <v>-8051.2999999999993</v>
          </cell>
          <cell r="BH62"/>
          <cell r="BI62">
            <v>0</v>
          </cell>
          <cell r="BJ62"/>
          <cell r="BK62">
            <v>0</v>
          </cell>
          <cell r="BL62"/>
          <cell r="BM62">
            <v>0</v>
          </cell>
          <cell r="BN62"/>
          <cell r="BO62">
            <v>0</v>
          </cell>
          <cell r="BP62"/>
          <cell r="BQ62" t="str">
            <v>ערוצי זהב</v>
          </cell>
        </row>
        <row r="64">
          <cell r="AR64">
            <v>-115.38000000000001</v>
          </cell>
          <cell r="AS64"/>
          <cell r="AT64">
            <v>-115.38000000000001</v>
          </cell>
          <cell r="AU64"/>
          <cell r="AV64">
            <v>0</v>
          </cell>
          <cell r="AW64"/>
          <cell r="AX64">
            <v>0</v>
          </cell>
          <cell r="AY64"/>
          <cell r="AZ64"/>
          <cell r="BA64">
            <v>-71.03</v>
          </cell>
          <cell r="BB64"/>
          <cell r="BC64">
            <v>-71.03</v>
          </cell>
          <cell r="BD64"/>
          <cell r="BE64">
            <v>0</v>
          </cell>
          <cell r="BF64"/>
          <cell r="BG64">
            <v>0</v>
          </cell>
          <cell r="BH64"/>
          <cell r="BI64">
            <v>-44.350000000000009</v>
          </cell>
          <cell r="BJ64"/>
          <cell r="BK64">
            <v>-44.350000000000009</v>
          </cell>
          <cell r="BL64"/>
          <cell r="BM64">
            <v>0</v>
          </cell>
          <cell r="BN64"/>
          <cell r="BO64">
            <v>0</v>
          </cell>
          <cell r="BP64"/>
          <cell r="BQ64" t="str">
            <v>ערוצי אדום</v>
          </cell>
        </row>
        <row r="66">
          <cell r="P66" t="str">
            <v>המשך לנספח לסעיפים 17 ו-18 בהצהרת המנהלים של ערוצי זהב ושות' בגין הדוחות הכספיים לשנת 1997</v>
          </cell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>
            <v>-18111.061000000002</v>
          </cell>
          <cell r="AS66"/>
          <cell r="AT66">
            <v>-115.38000000000001</v>
          </cell>
          <cell r="AU66"/>
          <cell r="AV66">
            <v>-5855.0944999999992</v>
          </cell>
          <cell r="AW66"/>
          <cell r="AX66">
            <v>-12140.586500000001</v>
          </cell>
          <cell r="AY66"/>
          <cell r="AZ66"/>
          <cell r="BA66">
            <v>-14250.888999999999</v>
          </cell>
          <cell r="BB66"/>
          <cell r="BC66">
            <v>-71.03</v>
          </cell>
          <cell r="BD66"/>
          <cell r="BE66">
            <v>-3502.0544999999997</v>
          </cell>
          <cell r="BF66"/>
          <cell r="BG66">
            <v>-10677.804499999998</v>
          </cell>
          <cell r="BH66"/>
          <cell r="BI66">
            <v>-4015.4349999999999</v>
          </cell>
          <cell r="BJ66"/>
          <cell r="BK66">
            <v>-44.350000000000009</v>
          </cell>
          <cell r="BL66"/>
          <cell r="BM66">
            <v>-2508.3029999999999</v>
          </cell>
          <cell r="BN66"/>
          <cell r="BO66">
            <v>-1462.7820000000002</v>
          </cell>
        </row>
        <row r="68">
          <cell r="P68" t="str">
            <v>פרוטים</v>
          </cell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>
            <v>20</v>
          </cell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 t="str">
            <v>נטקום</v>
          </cell>
        </row>
        <row r="69">
          <cell r="BA69">
            <v>-14230.888999999999</v>
          </cell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 t="str">
            <v>סה"כ</v>
          </cell>
        </row>
        <row r="70">
          <cell r="P70" t="str">
            <v>ש"ח</v>
          </cell>
          <cell r="Q70"/>
          <cell r="R70"/>
          <cell r="S70"/>
          <cell r="T70"/>
          <cell r="U70"/>
          <cell r="V70"/>
          <cell r="W70"/>
          <cell r="X70"/>
          <cell r="Y70" t="str">
            <v>פרוט ההוצאות</v>
          </cell>
          <cell r="Z70"/>
          <cell r="AA70" t="str">
            <v>(1)</v>
          </cell>
        </row>
        <row r="71">
          <cell r="P71">
            <v>14353399</v>
          </cell>
          <cell r="Q71"/>
          <cell r="R71"/>
          <cell r="S71"/>
          <cell r="T71"/>
          <cell r="U71"/>
          <cell r="V71"/>
          <cell r="W71" t="str">
            <v>דמי שכירות רשת</v>
          </cell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 t="str">
            <v>בדיקה</v>
          </cell>
        </row>
        <row r="72">
          <cell r="P72">
            <v>546515</v>
          </cell>
          <cell r="Q72"/>
          <cell r="R72"/>
          <cell r="S72"/>
          <cell r="T72"/>
          <cell r="U72"/>
          <cell r="V72"/>
          <cell r="W72" t="str">
            <v xml:space="preserve">דמי שכירות סיב אופטי בנכוי זכוי בגין שנה קודמת </v>
          </cell>
        </row>
        <row r="73">
          <cell r="P73">
            <v>6710114</v>
          </cell>
          <cell r="Q73"/>
          <cell r="R73"/>
          <cell r="S73"/>
          <cell r="T73"/>
          <cell r="U73"/>
          <cell r="V73"/>
          <cell r="W73" t="str">
            <v>תחזוקת רשת</v>
          </cell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>
            <v>21.486299999999972</v>
          </cell>
          <cell r="BH73"/>
          <cell r="BI73"/>
          <cell r="BJ73"/>
          <cell r="BK73"/>
          <cell r="BL73"/>
          <cell r="BM73"/>
          <cell r="BN73"/>
          <cell r="BO73"/>
          <cell r="BP73"/>
          <cell r="BQ73" t="str">
            <v>מרכז ער"ז</v>
          </cell>
        </row>
        <row r="74">
          <cell r="P74">
            <v>-2783901</v>
          </cell>
          <cell r="Q74"/>
          <cell r="R74"/>
          <cell r="S74"/>
          <cell r="T74"/>
          <cell r="U74"/>
          <cell r="V74"/>
          <cell r="W74" t="str">
            <v>זיכוי בגין פיצוי אי מתן אפשרות להקדמת תשלום</v>
          </cell>
        </row>
        <row r="75">
          <cell r="P75">
            <v>39745</v>
          </cell>
          <cell r="Q75"/>
          <cell r="R75"/>
          <cell r="S75"/>
          <cell r="T75"/>
          <cell r="U75"/>
          <cell r="V75"/>
          <cell r="W75" t="str">
            <v>הוצאות אחרות</v>
          </cell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>
            <v>4.3800000000373984E-2</v>
          </cell>
          <cell r="BH75"/>
          <cell r="BI75"/>
          <cell r="BJ75"/>
          <cell r="BK75"/>
          <cell r="BL75"/>
          <cell r="BM75"/>
          <cell r="BN75"/>
          <cell r="BO75"/>
          <cell r="BP75"/>
          <cell r="BQ75" t="str">
            <v>דרה"ש</v>
          </cell>
        </row>
        <row r="76">
          <cell r="P76">
            <v>18865872</v>
          </cell>
          <cell r="Q76">
            <v>0</v>
          </cell>
        </row>
        <row r="77">
          <cell r="Z77" t="str">
            <v>מתחלק:</v>
          </cell>
          <cell r="AA77" t="str">
            <v>(2)</v>
          </cell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>
            <v>-9.8626499999227235E-2</v>
          </cell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 t="str">
            <v>טל"מ</v>
          </cell>
        </row>
        <row r="78">
          <cell r="U78">
            <v>779817</v>
          </cell>
          <cell r="V78"/>
          <cell r="W78" t="str">
            <v>חפירות רג'ואן</v>
          </cell>
          <cell r="X78"/>
          <cell r="Y78"/>
          <cell r="Z78" t="str">
            <v>קרן</v>
          </cell>
        </row>
        <row r="79">
          <cell r="U79">
            <v>272119</v>
          </cell>
          <cell r="V79" t="str">
            <v>ארונות ישראלוקס</v>
          </cell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>
            <v>-44.628036923084437</v>
          </cell>
          <cell r="BH79"/>
          <cell r="BI79"/>
          <cell r="BJ79"/>
          <cell r="BK79"/>
          <cell r="BL79"/>
          <cell r="BM79"/>
          <cell r="BN79"/>
          <cell r="BO79"/>
          <cell r="BP79"/>
          <cell r="BQ79" t="str">
            <v>ערוצי זהב</v>
          </cell>
        </row>
        <row r="80">
          <cell r="U80">
            <v>91023</v>
          </cell>
          <cell r="V80" t="str">
            <v>כלי עבודה וחומרים</v>
          </cell>
        </row>
        <row r="81">
          <cell r="U81">
            <v>27509</v>
          </cell>
          <cell r="V81"/>
          <cell r="W81" t="str">
            <v>שונות</v>
          </cell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>
            <v>0.15550769230767969</v>
          </cell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 t="str">
            <v>ערוצי אדום</v>
          </cell>
        </row>
        <row r="82">
          <cell r="S82">
            <v>1170468</v>
          </cell>
        </row>
        <row r="83">
          <cell r="S83">
            <v>-229213</v>
          </cell>
          <cell r="T83"/>
          <cell r="U83" t="str">
            <v>פחות ויתור על חלק מארונות ישראלוקס</v>
          </cell>
        </row>
        <row r="84">
          <cell r="S84">
            <v>941255</v>
          </cell>
        </row>
        <row r="85">
          <cell r="S85">
            <v>-470628</v>
          </cell>
          <cell r="T85"/>
          <cell r="U85"/>
          <cell r="V85"/>
          <cell r="W85" t="str">
            <v>הפרשה על %50 מהיתרה הנומינלית</v>
          </cell>
        </row>
        <row r="86">
          <cell r="P86">
            <v>470627</v>
          </cell>
        </row>
        <row r="87">
          <cell r="P87">
            <v>562314</v>
          </cell>
          <cell r="Q87"/>
          <cell r="R87"/>
          <cell r="S87"/>
          <cell r="T87"/>
          <cell r="U87"/>
          <cell r="V87"/>
          <cell r="W87"/>
          <cell r="X87"/>
          <cell r="Y87" t="str">
            <v>הפרשי הצמדה על היתרה</v>
          </cell>
        </row>
        <row r="88">
          <cell r="P88">
            <v>1032941</v>
          </cell>
        </row>
        <row r="89">
          <cell r="Z89" t="str">
            <v>פרוט</v>
          </cell>
          <cell r="AA89" t="str">
            <v>(3)</v>
          </cell>
        </row>
        <row r="90">
          <cell r="W90" t="str">
            <v>קרן</v>
          </cell>
        </row>
        <row r="91">
          <cell r="P91">
            <v>3998674</v>
          </cell>
          <cell r="Q91"/>
          <cell r="R91"/>
          <cell r="S91" t="str">
            <v>=</v>
          </cell>
          <cell r="T91" t="str">
            <v>12/96</v>
          </cell>
          <cell r="U91">
            <v>346.45</v>
          </cell>
          <cell r="V91" t="str">
            <v>X</v>
          </cell>
          <cell r="W91">
            <v>2500000</v>
          </cell>
          <cell r="X91"/>
          <cell r="Y91"/>
          <cell r="Z91" t="str">
            <v>עכוב תשלום</v>
          </cell>
        </row>
        <row r="92">
          <cell r="T92" t="str">
            <v>6/92</v>
          </cell>
          <cell r="U92">
            <v>216.6</v>
          </cell>
          <cell r="V92"/>
          <cell r="W92"/>
          <cell r="X92">
            <v>595524</v>
          </cell>
          <cell r="Y92" t="str">
            <v>הפשרת תשלום בגין הוצאות</v>
          </cell>
        </row>
        <row r="93">
          <cell r="X93">
            <v>173585</v>
          </cell>
          <cell r="Y93" t="str">
            <v xml:space="preserve">      שאושרו ע"י בזק ב-95</v>
          </cell>
        </row>
        <row r="94">
          <cell r="X94">
            <v>130748</v>
          </cell>
        </row>
        <row r="95">
          <cell r="P95">
            <v>-1297351</v>
          </cell>
          <cell r="Q95"/>
          <cell r="R95"/>
          <cell r="S95" t="str">
            <v>=</v>
          </cell>
          <cell r="T95" t="str">
            <v>12/96</v>
          </cell>
          <cell r="U95">
            <v>346.45</v>
          </cell>
          <cell r="V95" t="str">
            <v>X</v>
          </cell>
          <cell r="W95">
            <v>-899857</v>
          </cell>
        </row>
        <row r="96">
          <cell r="P96">
            <v>2701323</v>
          </cell>
          <cell r="Q96"/>
          <cell r="R96"/>
          <cell r="S96"/>
          <cell r="T96" t="str">
            <v>5/93</v>
          </cell>
          <cell r="U96">
            <v>240.3</v>
          </cell>
          <cell r="V96"/>
          <cell r="W96">
            <v>1600143</v>
          </cell>
        </row>
        <row r="99">
          <cell r="U99" t="str">
            <v>עבודות מיוחדות שנעשו ע"י בזק, אשר השותפות</v>
          </cell>
          <cell r="V99"/>
          <cell r="W99"/>
          <cell r="X99"/>
          <cell r="Y99"/>
          <cell r="Z99"/>
          <cell r="AA99" t="str">
            <v>(4)</v>
          </cell>
        </row>
        <row r="100">
          <cell r="S100">
            <v>818100</v>
          </cell>
          <cell r="T100"/>
          <cell r="U100" t="str">
            <v>בגין 93</v>
          </cell>
          <cell r="V100" t="str">
            <v>חויבה בהם, וקיימת מחלוקת בגינן-</v>
          </cell>
        </row>
        <row r="101">
          <cell r="S101">
            <v>452680</v>
          </cell>
          <cell r="T101"/>
          <cell r="U101" t="str">
            <v>בגין 94</v>
          </cell>
        </row>
        <row r="102">
          <cell r="Q102">
            <v>1270780</v>
          </cell>
        </row>
        <row r="103">
          <cell r="Q103">
            <v>-1270780</v>
          </cell>
          <cell r="R103"/>
          <cell r="S103"/>
          <cell r="T103"/>
          <cell r="U103"/>
          <cell r="V103"/>
          <cell r="W103"/>
          <cell r="X103"/>
          <cell r="Y103" t="str">
            <v>שולם 15/5/96</v>
          </cell>
        </row>
        <row r="104">
          <cell r="P104">
            <v>0</v>
          </cell>
        </row>
        <row r="105">
          <cell r="Q105">
            <v>40701</v>
          </cell>
          <cell r="R105"/>
          <cell r="S105" t="str">
            <v>בגין 93</v>
          </cell>
          <cell r="T105"/>
          <cell r="U105" t="str">
            <v>הפרשי הצמדה על הנ"ל - טרם שולמו</v>
          </cell>
        </row>
        <row r="106">
          <cell r="Q106">
            <v>183128</v>
          </cell>
          <cell r="R106"/>
          <cell r="S106" t="str">
            <v>בגין 94</v>
          </cell>
        </row>
        <row r="107">
          <cell r="Q107">
            <v>121117</v>
          </cell>
          <cell r="R107"/>
          <cell r="S107" t="str">
            <v>בגין 95</v>
          </cell>
        </row>
        <row r="108">
          <cell r="Q108">
            <v>72420</v>
          </cell>
          <cell r="R108" t="str">
            <v>(7)</v>
          </cell>
          <cell r="S108" t="str">
            <v>בגין 96</v>
          </cell>
        </row>
        <row r="109">
          <cell r="P109">
            <v>417366</v>
          </cell>
        </row>
        <row r="110">
          <cell r="P110">
            <v>417366</v>
          </cell>
        </row>
        <row r="111">
          <cell r="W111" t="str">
            <v>|חייבים בגין תוואי שלא שולמו מאחר וקיימת</v>
          </cell>
        </row>
        <row r="112">
          <cell r="Q112">
            <v>1219608</v>
          </cell>
          <cell r="R112"/>
          <cell r="S112"/>
          <cell r="T112"/>
          <cell r="U112"/>
          <cell r="V112"/>
          <cell r="W112" t="str">
            <v>בגינם מחלוקת</v>
          </cell>
        </row>
        <row r="113">
          <cell r="Q113">
            <v>11122</v>
          </cell>
          <cell r="R113" t="str">
            <v>(7)</v>
          </cell>
          <cell r="S113"/>
          <cell r="T113"/>
          <cell r="U113" t="str">
            <v>הפרשי הצמדה על הנ"ל -</v>
          </cell>
        </row>
        <row r="114">
          <cell r="P114">
            <v>1230730</v>
          </cell>
        </row>
        <row r="116">
          <cell r="P116">
            <v>1648096</v>
          </cell>
          <cell r="Q116"/>
          <cell r="R116"/>
          <cell r="S116"/>
          <cell r="T116"/>
          <cell r="U116"/>
          <cell r="V116"/>
          <cell r="W116" t="str">
            <v>סה"כ טרם שולם</v>
          </cell>
        </row>
        <row r="118">
          <cell r="Q118">
            <v>2046858</v>
          </cell>
          <cell r="R118"/>
          <cell r="S118"/>
          <cell r="T118"/>
          <cell r="U118"/>
          <cell r="V118"/>
          <cell r="W118" t="str">
            <v xml:space="preserve">חשבונית מס' 9663 בגין שכירות סיבי אופטי </v>
          </cell>
        </row>
        <row r="119">
          <cell r="Q119">
            <v>347966</v>
          </cell>
          <cell r="R119"/>
          <cell r="S119"/>
          <cell r="T119"/>
          <cell r="U119"/>
          <cell r="V119"/>
          <cell r="W119" t="str">
            <v>מע"מ לא נתבע</v>
          </cell>
        </row>
        <row r="120">
          <cell r="Q120">
            <v>-1394824</v>
          </cell>
          <cell r="R120"/>
          <cell r="S120"/>
          <cell r="T120"/>
          <cell r="U120"/>
          <cell r="V120"/>
          <cell r="W120" t="str">
            <v>פחות לא ישולם לפי הערכה</v>
          </cell>
        </row>
        <row r="121">
          <cell r="P121">
            <v>1000000</v>
          </cell>
          <cell r="Q121"/>
          <cell r="R121"/>
          <cell r="S121"/>
          <cell r="T121"/>
          <cell r="U121" t="str">
            <v>יתרה - הפרשה בגין ח-ן שכירות סיב אופטי טרם שולמה</v>
          </cell>
        </row>
        <row r="122">
          <cell r="P122">
            <v>21697</v>
          </cell>
          <cell r="Q122"/>
          <cell r="R122"/>
          <cell r="S122"/>
          <cell r="T122"/>
          <cell r="U122" t="str">
            <v>חשבונות בגין שנת 96 שולמו ב-97</v>
          </cell>
        </row>
        <row r="123">
          <cell r="P123">
            <v>-26746</v>
          </cell>
          <cell r="Q123"/>
          <cell r="R123"/>
          <cell r="S123"/>
          <cell r="T123"/>
          <cell r="U123" t="str">
            <v>חשבונות בגין שנת 96 התקבלו ב-97</v>
          </cell>
        </row>
        <row r="124">
          <cell r="P124">
            <v>-473263</v>
          </cell>
          <cell r="Q124"/>
          <cell r="R124"/>
          <cell r="S124" t="str">
            <v>מע"מ על זיכוי בגין פיצוי אי מתן אפשרות להקדמת תשלום קוזז מתשלומים ב-97</v>
          </cell>
        </row>
        <row r="125">
          <cell r="O125" t="str">
            <v>(7)</v>
          </cell>
          <cell r="P125">
            <v>242000</v>
          </cell>
          <cell r="Q125"/>
          <cell r="R125"/>
          <cell r="S125"/>
          <cell r="T125"/>
          <cell r="U125" t="str">
            <v>הפרשי הצמדה על איחור בתשלום דמי שכירות מראש</v>
          </cell>
        </row>
        <row r="126">
          <cell r="P126">
            <v>2411784</v>
          </cell>
          <cell r="Q126">
            <v>0</v>
          </cell>
        </row>
        <row r="127">
          <cell r="U127" t="str">
            <v>סה"כ לזכות הבזק-</v>
          </cell>
          <cell r="V127"/>
          <cell r="W127"/>
          <cell r="X127"/>
          <cell r="Y127"/>
          <cell r="Z127"/>
          <cell r="AA127" t="str">
            <v>(5)</v>
          </cell>
        </row>
        <row r="128">
          <cell r="P128">
            <v>2411784</v>
          </cell>
          <cell r="Q128"/>
          <cell r="R128"/>
          <cell r="S128"/>
          <cell r="T128"/>
          <cell r="U128" t="str">
            <v>בגין רשת הפצה</v>
          </cell>
        </row>
        <row r="129">
          <cell r="P129">
            <v>2701323</v>
          </cell>
          <cell r="Q129"/>
          <cell r="R129"/>
          <cell r="S129"/>
          <cell r="T129"/>
          <cell r="U129" t="str">
            <v>בגין דמי שכירות רשת</v>
          </cell>
        </row>
        <row r="130">
          <cell r="P130">
            <v>5113107</v>
          </cell>
        </row>
        <row r="131">
          <cell r="W131" t="str">
            <v>הוצג בהוצאות ממון, נטו.</v>
          </cell>
          <cell r="X131"/>
          <cell r="Y131"/>
          <cell r="Z131"/>
          <cell r="AA131" t="str">
            <v>(6)</v>
          </cell>
        </row>
        <row r="135">
          <cell r="P135" t="str">
            <v>ידיעות תקשורת בע"מ</v>
          </cell>
          <cell r="Q135"/>
          <cell r="R135"/>
          <cell r="S135"/>
          <cell r="T135"/>
          <cell r="U135" t="str">
            <v>עורק שרותי מידע מקומי בע"מ</v>
          </cell>
        </row>
        <row r="140">
          <cell r="BS140" t="str">
            <v xml:space="preserve"> </v>
          </cell>
        </row>
        <row r="143">
          <cell r="BS143" t="str">
            <v xml:space="preserve"> </v>
          </cell>
        </row>
        <row r="144">
          <cell r="BS144" t="str">
            <v xml:space="preserve"> </v>
          </cell>
        </row>
        <row r="145">
          <cell r="BS145" t="str">
            <v>ערוצי זהב ושות'</v>
          </cell>
        </row>
        <row r="146">
          <cell r="BS146" t="str">
            <v>שותפות רשומה</v>
          </cell>
        </row>
        <row r="150">
          <cell r="BS150" t="str">
            <v>פרוטוקול מאסיפת השותפים</v>
          </cell>
        </row>
        <row r="151">
          <cell r="BS151" t="str">
            <v>שנתקיימה ביום</v>
          </cell>
        </row>
        <row r="159">
          <cell r="BS159" t="str">
            <v>1. אשור הדוחות הכספיים ליום 31 בדצמבר 1998.</v>
          </cell>
        </row>
        <row r="161">
          <cell r="BS161" t="str">
            <v>2. אשור עסקאות עם צדדים קשורים.</v>
          </cell>
        </row>
        <row r="163">
          <cell r="BS163" t="str">
            <v>3. אשור חיובי ט.ל.מ בהשתתפות בהוצאות:</v>
          </cell>
        </row>
        <row r="165">
          <cell r="BS165" t="str">
            <v xml:space="preserve">    א. ההוצאות שהיוו בסיס לחיוב.</v>
          </cell>
        </row>
        <row r="167">
          <cell r="BS167" t="str">
            <v xml:space="preserve">    ב. אופן חשוב החיוב.</v>
          </cell>
        </row>
        <row r="175">
          <cell r="BS175" t="str">
            <v>1. לאשר הדוחות הכספיים הנומינלים ליום 31 בדצמבר 1998.</v>
          </cell>
        </row>
        <row r="177">
          <cell r="BS177" t="str">
            <v>2. לאשר את העסקאות עם צדדים קשורים כמפורט בדוחות</v>
          </cell>
        </row>
        <row r="178">
          <cell r="BS178" t="str">
            <v xml:space="preserve">   הכספיים הנ"ל.</v>
          </cell>
        </row>
        <row r="180">
          <cell r="BS180" t="str">
            <v>3. לאשר חיובי ט.ל.מ בהשתתפות בהוצאות כדלקמן:</v>
          </cell>
        </row>
        <row r="182">
          <cell r="BS182" t="str">
            <v xml:space="preserve">    א. ההוצאות שהיוו בסיס לחיוב, כמפורט בנספח א' לפרוטוקול.</v>
          </cell>
        </row>
        <row r="184">
          <cell r="BS184" t="str">
            <v xml:space="preserve">    ב. אופן חשוב החיוב, כמפורט בנספח ב' לפרוטוקול.</v>
          </cell>
        </row>
        <row r="185">
          <cell r="BS185" t="str">
            <v>4. לאשר חלוקת אובדן הממירים במלאי בין ערוצי זהב לט.ל.מ</v>
          </cell>
        </row>
        <row r="205">
          <cell r="BS205" t="str">
            <v xml:space="preserve"> </v>
          </cell>
        </row>
        <row r="207">
          <cell r="BS207" t="str">
            <v>ערוצי זהב ושות' 31.12.98</v>
          </cell>
        </row>
        <row r="209">
          <cell r="BS209" t="str">
            <v>נספח א' לפרוטוקול</v>
          </cell>
        </row>
        <row r="211">
          <cell r="BS211" t="str">
            <v>השתתפות ט.ל.מ בהוצאות ערוצי זהב</v>
          </cell>
        </row>
        <row r="270">
          <cell r="BS270" t="str">
            <v>ערוצי זהב ושות' 31.12.97</v>
          </cell>
        </row>
        <row r="272">
          <cell r="BS272" t="str">
            <v>נספח ב' לפרוטוקול</v>
          </cell>
        </row>
        <row r="274">
          <cell r="BS274" t="str">
            <v>השתתפות ט.ל.מ בהוצאות ערוצי זהב</v>
          </cell>
        </row>
        <row r="338">
          <cell r="BS338" t="e">
            <v>#VALUE!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>
        <row r="9">
          <cell r="O9" t="str">
            <v>משרדי</v>
          </cell>
        </row>
      </sheetData>
      <sheetData sheetId="18">
        <row r="9">
          <cell r="O9" t="str">
            <v>משרדי</v>
          </cell>
        </row>
      </sheetData>
      <sheetData sheetId="19">
        <row r="9">
          <cell r="R9" t="str">
            <v>31 בדצמבר</v>
          </cell>
        </row>
      </sheetData>
      <sheetData sheetId="20"/>
      <sheetData sheetId="21"/>
      <sheetData sheetId="22">
        <row r="9">
          <cell r="O9" t="str">
            <v>משרדי</v>
          </cell>
        </row>
      </sheetData>
      <sheetData sheetId="23">
        <row r="9">
          <cell r="O9" t="str">
            <v>משרדי</v>
          </cell>
        </row>
      </sheetData>
      <sheetData sheetId="24">
        <row r="9">
          <cell r="R9" t="str">
            <v>31 בדצמבר</v>
          </cell>
        </row>
      </sheetData>
      <sheetData sheetId="25"/>
      <sheetData sheetId="26"/>
      <sheetData sheetId="27">
        <row r="9">
          <cell r="O9" t="str">
            <v>משרדי</v>
          </cell>
        </row>
      </sheetData>
      <sheetData sheetId="28">
        <row r="9">
          <cell r="O9" t="str">
            <v>משרדי</v>
          </cell>
        </row>
      </sheetData>
      <sheetData sheetId="29">
        <row r="9">
          <cell r="R9" t="str">
            <v>31 בדצמבר</v>
          </cell>
        </row>
      </sheetData>
      <sheetData sheetId="30"/>
      <sheetData sheetId="31"/>
      <sheetData sheetId="32">
        <row r="9">
          <cell r="O9" t="str">
            <v>משרדי</v>
          </cell>
        </row>
      </sheetData>
      <sheetData sheetId="33">
        <row r="9">
          <cell r="O9" t="str">
            <v>משרדי</v>
          </cell>
        </row>
      </sheetData>
      <sheetData sheetId="34">
        <row r="9">
          <cell r="R9" t="str">
            <v>31 בדצמבר</v>
          </cell>
        </row>
      </sheetData>
      <sheetData sheetId="35"/>
      <sheetData sheetId="36"/>
      <sheetData sheetId="37">
        <row r="9">
          <cell r="O9" t="str">
            <v>משרדי</v>
          </cell>
        </row>
      </sheetData>
      <sheetData sheetId="38">
        <row r="9">
          <cell r="O9" t="str">
            <v>משרדי</v>
          </cell>
        </row>
      </sheetData>
      <sheetData sheetId="39">
        <row r="9">
          <cell r="R9" t="str">
            <v>31 בדצמבר</v>
          </cell>
        </row>
      </sheetData>
      <sheetData sheetId="40"/>
      <sheetData sheetId="41"/>
      <sheetData sheetId="42">
        <row r="9">
          <cell r="O9" t="str">
            <v>משרדי</v>
          </cell>
        </row>
      </sheetData>
      <sheetData sheetId="43">
        <row r="9">
          <cell r="O9" t="str">
            <v>משרדי</v>
          </cell>
        </row>
      </sheetData>
      <sheetData sheetId="44">
        <row r="9">
          <cell r="R9" t="str">
            <v>31 בדצמבר</v>
          </cell>
        </row>
      </sheetData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>
        <row r="9">
          <cell r="AN9">
            <v>0</v>
          </cell>
        </row>
      </sheetData>
      <sheetData sheetId="52">
        <row r="9">
          <cell r="O9" t="str">
            <v>?????</v>
          </cell>
        </row>
      </sheetData>
      <sheetData sheetId="53">
        <row r="9">
          <cell r="R9" t="str">
            <v>31 ??????</v>
          </cell>
        </row>
      </sheetData>
      <sheetData sheetId="54" refreshError="1"/>
      <sheetData sheetId="55"/>
      <sheetData sheetId="56">
        <row r="9">
          <cell r="AN9" t="str">
            <v/>
          </cell>
        </row>
      </sheetData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ummary"/>
      <sheetName val="Sales"/>
      <sheetName val="G &amp; A"/>
      <sheetName val="R &amp; D"/>
      <sheetName val="US"/>
      <sheetName val="Investment &amp; Expenses"/>
      <sheetName val="Constants"/>
      <sheetName val="OLD - Head count &amp;  Salaries"/>
      <sheetName val="OLD - graphs"/>
      <sheetName val="OLD - Front Page"/>
      <sheetName val="OLD - P&amp;L , C.F"/>
      <sheetName val="OLD - Revenues"/>
      <sheetName val="OLD - Jobs"/>
      <sheetName val="OLD - Delta"/>
      <sheetName val="OLD - Graphs 2"/>
      <sheetName val="OLD - COGS"/>
      <sheetName val="OLD - Basic Assumptions"/>
      <sheetName val="OLD - Sheet2"/>
      <sheetName val="Investment &amp; Expenses (2)-OLD V"/>
      <sheetName val="Selling (2)"/>
      <sheetName val="G &amp; A (2)"/>
      <sheetName val="Cash Flow"/>
      <sheetName val="H.C. &amp; S- Dvir"/>
      <sheetName val="G_&amp;_A"/>
      <sheetName val="R_&amp;_D"/>
      <sheetName val="Investment_&amp;_Expenses"/>
      <sheetName val="OLD_-_Head_count_&amp;__Salaries"/>
      <sheetName val="OLD_-_graphs"/>
      <sheetName val="OLD_-_Front_Page"/>
      <sheetName val="OLD_-_P&amp;L_,_C_F"/>
      <sheetName val="OLD_-_Revenues"/>
      <sheetName val="OLD_-_Jobs"/>
      <sheetName val="OLD_-_Delta"/>
      <sheetName val="OLD_-_Graphs_2"/>
      <sheetName val="OLD_-_COGS"/>
      <sheetName val="OLD_-_Basic_Assumptions"/>
      <sheetName val="OLD_-_Sheet2"/>
      <sheetName val="Investment_&amp;_Expenses_(2)-OLD_V"/>
      <sheetName val="Selling_(2)"/>
      <sheetName val="G_&amp;_A_(2)"/>
      <sheetName val="Cash_Flow"/>
      <sheetName val="H_C__&amp;_S-_Dvir"/>
      <sheetName val="PSI Inventory Valuation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B4" t="str">
            <v>1999 - Q3</v>
          </cell>
          <cell r="D4">
            <v>1999</v>
          </cell>
          <cell r="E4" t="str">
            <v>1999 - Q4</v>
          </cell>
          <cell r="J4" t="str">
            <v>2000 - Q1</v>
          </cell>
          <cell r="M4">
            <v>2000</v>
          </cell>
          <cell r="Q4">
            <v>2000</v>
          </cell>
          <cell r="R4" t="str">
            <v>2000 - Q3</v>
          </cell>
          <cell r="U4">
            <v>2000</v>
          </cell>
          <cell r="V4" t="str">
            <v>2000 - Q4</v>
          </cell>
          <cell r="Y4">
            <v>2000</v>
          </cell>
          <cell r="Z4">
            <v>2000</v>
          </cell>
          <cell r="AE4">
            <v>2001</v>
          </cell>
          <cell r="AF4">
            <v>2002</v>
          </cell>
          <cell r="AJ4">
            <v>2002</v>
          </cell>
          <cell r="AO4">
            <v>2003</v>
          </cell>
        </row>
        <row r="5">
          <cell r="B5">
            <v>36373</v>
          </cell>
          <cell r="C5">
            <v>36404</v>
          </cell>
          <cell r="D5" t="str">
            <v>Q3</v>
          </cell>
          <cell r="E5">
            <v>36434</v>
          </cell>
          <cell r="J5">
            <v>36526</v>
          </cell>
          <cell r="L5">
            <v>36586</v>
          </cell>
          <cell r="M5" t="str">
            <v>Q1</v>
          </cell>
          <cell r="O5">
            <v>36647</v>
          </cell>
          <cell r="P5">
            <v>36678</v>
          </cell>
          <cell r="Q5" t="str">
            <v>Q2</v>
          </cell>
          <cell r="R5">
            <v>36708</v>
          </cell>
          <cell r="S5">
            <v>36739</v>
          </cell>
          <cell r="T5">
            <v>36770</v>
          </cell>
          <cell r="U5" t="str">
            <v>Q3</v>
          </cell>
          <cell r="V5">
            <v>36800</v>
          </cell>
          <cell r="W5">
            <v>36831</v>
          </cell>
          <cell r="X5">
            <v>36861</v>
          </cell>
          <cell r="Y5" t="str">
            <v>Q4</v>
          </cell>
          <cell r="Z5" t="str">
            <v>Total</v>
          </cell>
          <cell r="AB5" t="str">
            <v>Q2</v>
          </cell>
          <cell r="AC5" t="str">
            <v>Q3</v>
          </cell>
          <cell r="AD5" t="str">
            <v>Q4</v>
          </cell>
          <cell r="AE5" t="str">
            <v>Total</v>
          </cell>
          <cell r="AF5" t="str">
            <v>Q1</v>
          </cell>
          <cell r="AG5" t="str">
            <v>Q2</v>
          </cell>
          <cell r="AH5" t="str">
            <v>Q3</v>
          </cell>
          <cell r="AI5" t="str">
            <v>Q4</v>
          </cell>
          <cell r="AJ5" t="str">
            <v>Total</v>
          </cell>
          <cell r="AL5" t="str">
            <v>Q2</v>
          </cell>
          <cell r="AM5" t="str">
            <v>Q3</v>
          </cell>
          <cell r="AN5" t="str">
            <v>Q4</v>
          </cell>
          <cell r="AO5" t="str">
            <v>Total</v>
          </cell>
        </row>
        <row r="6">
          <cell r="B6">
            <v>2</v>
          </cell>
          <cell r="C6">
            <v>2</v>
          </cell>
          <cell r="D6">
            <v>2</v>
          </cell>
          <cell r="E6">
            <v>5</v>
          </cell>
          <cell r="J6">
            <v>11</v>
          </cell>
          <cell r="L6">
            <v>11</v>
          </cell>
          <cell r="M6">
            <v>11</v>
          </cell>
          <cell r="O6">
            <v>14</v>
          </cell>
          <cell r="P6">
            <v>14</v>
          </cell>
          <cell r="Q6">
            <v>14</v>
          </cell>
          <cell r="R6">
            <v>14</v>
          </cell>
          <cell r="S6">
            <v>14</v>
          </cell>
          <cell r="T6">
            <v>14</v>
          </cell>
          <cell r="U6">
            <v>14</v>
          </cell>
          <cell r="V6">
            <v>14</v>
          </cell>
          <cell r="W6">
            <v>14</v>
          </cell>
          <cell r="X6">
            <v>14</v>
          </cell>
          <cell r="Y6">
            <v>14</v>
          </cell>
          <cell r="Z6">
            <v>14</v>
          </cell>
          <cell r="AB6">
            <v>22</v>
          </cell>
          <cell r="AC6">
            <v>24</v>
          </cell>
          <cell r="AE6">
            <v>24</v>
          </cell>
          <cell r="AF6">
            <v>25</v>
          </cell>
          <cell r="AG6">
            <v>25</v>
          </cell>
          <cell r="AH6">
            <v>28</v>
          </cell>
          <cell r="AI6">
            <v>28</v>
          </cell>
          <cell r="AJ6">
            <v>28</v>
          </cell>
          <cell r="AL6">
            <v>28</v>
          </cell>
          <cell r="AM6">
            <v>29</v>
          </cell>
          <cell r="AN6">
            <v>29</v>
          </cell>
          <cell r="AO6">
            <v>29</v>
          </cell>
        </row>
        <row r="8">
          <cell r="B8">
            <v>1</v>
          </cell>
          <cell r="C8">
            <v>1</v>
          </cell>
          <cell r="D8">
            <v>1</v>
          </cell>
          <cell r="E8">
            <v>4</v>
          </cell>
          <cell r="J8">
            <v>8</v>
          </cell>
          <cell r="L8">
            <v>8</v>
          </cell>
          <cell r="M8">
            <v>8</v>
          </cell>
          <cell r="O8">
            <v>10</v>
          </cell>
          <cell r="P8">
            <v>10</v>
          </cell>
          <cell r="Q8">
            <v>10</v>
          </cell>
          <cell r="R8">
            <v>10</v>
          </cell>
          <cell r="S8">
            <v>10</v>
          </cell>
          <cell r="T8">
            <v>10</v>
          </cell>
          <cell r="U8">
            <v>10</v>
          </cell>
          <cell r="V8">
            <v>10</v>
          </cell>
          <cell r="W8">
            <v>10</v>
          </cell>
          <cell r="X8">
            <v>10</v>
          </cell>
          <cell r="Y8">
            <v>10</v>
          </cell>
          <cell r="Z8">
            <v>10</v>
          </cell>
          <cell r="AB8">
            <v>18</v>
          </cell>
          <cell r="AC8">
            <v>20</v>
          </cell>
          <cell r="AE8">
            <v>20</v>
          </cell>
          <cell r="AF8">
            <v>21</v>
          </cell>
          <cell r="AG8">
            <v>21</v>
          </cell>
          <cell r="AH8">
            <v>23</v>
          </cell>
          <cell r="AI8">
            <v>23</v>
          </cell>
          <cell r="AJ8">
            <v>23</v>
          </cell>
          <cell r="AL8">
            <v>23</v>
          </cell>
          <cell r="AM8">
            <v>24</v>
          </cell>
          <cell r="AN8">
            <v>24</v>
          </cell>
          <cell r="AO8">
            <v>24</v>
          </cell>
        </row>
        <row r="9">
          <cell r="B9">
            <v>1</v>
          </cell>
          <cell r="C9">
            <v>1</v>
          </cell>
          <cell r="D9">
            <v>1</v>
          </cell>
          <cell r="E9">
            <v>1</v>
          </cell>
          <cell r="J9">
            <v>1</v>
          </cell>
          <cell r="L9">
            <v>1</v>
          </cell>
          <cell r="M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B9">
            <v>1</v>
          </cell>
          <cell r="AC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</row>
        <row r="11">
          <cell r="D11">
            <v>0</v>
          </cell>
          <cell r="E11">
            <v>1</v>
          </cell>
          <cell r="J11">
            <v>1</v>
          </cell>
          <cell r="L11">
            <v>1</v>
          </cell>
          <cell r="M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B11">
            <v>2</v>
          </cell>
          <cell r="AC11">
            <v>2</v>
          </cell>
          <cell r="AE11">
            <v>2</v>
          </cell>
          <cell r="AF11">
            <v>2</v>
          </cell>
          <cell r="AG11">
            <v>2</v>
          </cell>
          <cell r="AH11">
            <v>2</v>
          </cell>
          <cell r="AI11">
            <v>2</v>
          </cell>
          <cell r="AJ11">
            <v>2</v>
          </cell>
          <cell r="AL11">
            <v>2</v>
          </cell>
          <cell r="AM11">
            <v>2</v>
          </cell>
          <cell r="AN11">
            <v>2</v>
          </cell>
          <cell r="AO11">
            <v>2</v>
          </cell>
        </row>
        <row r="12">
          <cell r="D12">
            <v>0</v>
          </cell>
          <cell r="J12">
            <v>1</v>
          </cell>
          <cell r="L12">
            <v>1</v>
          </cell>
          <cell r="M12">
            <v>1</v>
          </cell>
          <cell r="O12">
            <v>2</v>
          </cell>
          <cell r="P12">
            <v>2</v>
          </cell>
          <cell r="Q12">
            <v>2</v>
          </cell>
          <cell r="R12">
            <v>2</v>
          </cell>
          <cell r="S12">
            <v>2</v>
          </cell>
          <cell r="T12">
            <v>2</v>
          </cell>
          <cell r="U12">
            <v>2</v>
          </cell>
          <cell r="V12">
            <v>2</v>
          </cell>
          <cell r="W12">
            <v>2</v>
          </cell>
          <cell r="X12">
            <v>2</v>
          </cell>
          <cell r="Y12">
            <v>2</v>
          </cell>
          <cell r="Z12">
            <v>2</v>
          </cell>
          <cell r="AB12">
            <v>3</v>
          </cell>
          <cell r="AC12">
            <v>3</v>
          </cell>
          <cell r="AE12">
            <v>3</v>
          </cell>
          <cell r="AF12">
            <v>4</v>
          </cell>
          <cell r="AG12">
            <v>4</v>
          </cell>
          <cell r="AH12">
            <v>4</v>
          </cell>
          <cell r="AI12">
            <v>4</v>
          </cell>
          <cell r="AJ12">
            <v>4</v>
          </cell>
          <cell r="AL12">
            <v>4</v>
          </cell>
          <cell r="AM12">
            <v>4</v>
          </cell>
          <cell r="AN12">
            <v>4</v>
          </cell>
          <cell r="AO12">
            <v>4</v>
          </cell>
        </row>
        <row r="13">
          <cell r="D13">
            <v>0</v>
          </cell>
          <cell r="J13">
            <v>1</v>
          </cell>
          <cell r="L13">
            <v>1</v>
          </cell>
          <cell r="M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B13">
            <v>1</v>
          </cell>
          <cell r="AC13">
            <v>2</v>
          </cell>
          <cell r="AE13">
            <v>2</v>
          </cell>
          <cell r="AF13">
            <v>2</v>
          </cell>
          <cell r="AG13">
            <v>2</v>
          </cell>
          <cell r="AH13">
            <v>2</v>
          </cell>
          <cell r="AI13">
            <v>2</v>
          </cell>
          <cell r="AJ13">
            <v>2</v>
          </cell>
          <cell r="AL13">
            <v>2</v>
          </cell>
          <cell r="AM13">
            <v>2</v>
          </cell>
          <cell r="AN13">
            <v>2</v>
          </cell>
          <cell r="AO13">
            <v>2</v>
          </cell>
        </row>
        <row r="15">
          <cell r="D15">
            <v>0</v>
          </cell>
          <cell r="E15">
            <v>1</v>
          </cell>
          <cell r="J15">
            <v>1</v>
          </cell>
          <cell r="L15">
            <v>1</v>
          </cell>
          <cell r="M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B15">
            <v>1</v>
          </cell>
          <cell r="AC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1</v>
          </cell>
        </row>
        <row r="16">
          <cell r="D16">
            <v>0</v>
          </cell>
          <cell r="E16">
            <v>1</v>
          </cell>
          <cell r="J16">
            <v>1</v>
          </cell>
          <cell r="L16">
            <v>1</v>
          </cell>
          <cell r="M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B16">
            <v>2</v>
          </cell>
          <cell r="AC16">
            <v>2</v>
          </cell>
          <cell r="AE16">
            <v>2</v>
          </cell>
          <cell r="AF16">
            <v>2</v>
          </cell>
          <cell r="AG16">
            <v>2</v>
          </cell>
          <cell r="AH16">
            <v>2</v>
          </cell>
          <cell r="AI16">
            <v>2</v>
          </cell>
          <cell r="AJ16">
            <v>2</v>
          </cell>
          <cell r="AL16">
            <v>2</v>
          </cell>
          <cell r="AM16">
            <v>2</v>
          </cell>
          <cell r="AN16">
            <v>2</v>
          </cell>
          <cell r="AO16">
            <v>2</v>
          </cell>
        </row>
        <row r="17">
          <cell r="D17">
            <v>0</v>
          </cell>
          <cell r="J17">
            <v>1</v>
          </cell>
          <cell r="L17">
            <v>1</v>
          </cell>
          <cell r="M17">
            <v>1</v>
          </cell>
          <cell r="O17">
            <v>2</v>
          </cell>
          <cell r="P17">
            <v>2</v>
          </cell>
          <cell r="Q17">
            <v>2</v>
          </cell>
          <cell r="R17">
            <v>2</v>
          </cell>
          <cell r="S17">
            <v>2</v>
          </cell>
          <cell r="T17">
            <v>2</v>
          </cell>
          <cell r="U17">
            <v>2</v>
          </cell>
          <cell r="V17">
            <v>2</v>
          </cell>
          <cell r="W17">
            <v>2</v>
          </cell>
          <cell r="X17">
            <v>2</v>
          </cell>
          <cell r="Y17">
            <v>2</v>
          </cell>
          <cell r="Z17">
            <v>2</v>
          </cell>
          <cell r="AB17">
            <v>3</v>
          </cell>
          <cell r="AC17">
            <v>4</v>
          </cell>
          <cell r="AE17">
            <v>4</v>
          </cell>
          <cell r="AF17">
            <v>4</v>
          </cell>
          <cell r="AG17">
            <v>4</v>
          </cell>
          <cell r="AH17">
            <v>5</v>
          </cell>
          <cell r="AI17">
            <v>5</v>
          </cell>
          <cell r="AJ17">
            <v>5</v>
          </cell>
          <cell r="AL17">
            <v>5</v>
          </cell>
          <cell r="AM17">
            <v>5</v>
          </cell>
          <cell r="AN17">
            <v>5</v>
          </cell>
          <cell r="AO17">
            <v>5</v>
          </cell>
        </row>
        <row r="19">
          <cell r="D19">
            <v>0</v>
          </cell>
          <cell r="E19">
            <v>0</v>
          </cell>
          <cell r="J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1</v>
          </cell>
          <cell r="AC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</row>
        <row r="20">
          <cell r="D20">
            <v>0</v>
          </cell>
          <cell r="E20">
            <v>0</v>
          </cell>
          <cell r="J20">
            <v>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2</v>
          </cell>
          <cell r="AC20">
            <v>2</v>
          </cell>
          <cell r="AE20">
            <v>2</v>
          </cell>
          <cell r="AF20">
            <v>2</v>
          </cell>
          <cell r="AG20">
            <v>2</v>
          </cell>
          <cell r="AH20">
            <v>3</v>
          </cell>
          <cell r="AI20">
            <v>3</v>
          </cell>
          <cell r="AJ20">
            <v>3</v>
          </cell>
          <cell r="AL20">
            <v>3</v>
          </cell>
          <cell r="AM20">
            <v>3</v>
          </cell>
          <cell r="AN20">
            <v>3</v>
          </cell>
          <cell r="AO20">
            <v>3</v>
          </cell>
        </row>
        <row r="21">
          <cell r="D21">
            <v>0</v>
          </cell>
          <cell r="E21">
            <v>0</v>
          </cell>
          <cell r="J21">
            <v>1</v>
          </cell>
          <cell r="L21">
            <v>1</v>
          </cell>
          <cell r="M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B21">
            <v>2</v>
          </cell>
          <cell r="AC21">
            <v>2</v>
          </cell>
          <cell r="AE21">
            <v>2</v>
          </cell>
          <cell r="AF21">
            <v>2</v>
          </cell>
          <cell r="AG21">
            <v>2</v>
          </cell>
          <cell r="AH21">
            <v>2</v>
          </cell>
          <cell r="AI21">
            <v>2</v>
          </cell>
          <cell r="AJ21">
            <v>2</v>
          </cell>
          <cell r="AL21">
            <v>2</v>
          </cell>
          <cell r="AM21">
            <v>3</v>
          </cell>
          <cell r="AN21">
            <v>3</v>
          </cell>
          <cell r="AO21">
            <v>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J23">
            <v>0</v>
          </cell>
          <cell r="L23">
            <v>0</v>
          </cell>
          <cell r="M23">
            <v>0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B23">
            <v>1</v>
          </cell>
          <cell r="AC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</row>
        <row r="24">
          <cell r="D24">
            <v>0</v>
          </cell>
          <cell r="M24">
            <v>0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B24">
            <v>1</v>
          </cell>
          <cell r="AC24">
            <v>1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</row>
        <row r="26">
          <cell r="B26">
            <v>1</v>
          </cell>
          <cell r="C26">
            <v>1</v>
          </cell>
          <cell r="D26">
            <v>1</v>
          </cell>
          <cell r="E26">
            <v>1</v>
          </cell>
          <cell r="J26">
            <v>3</v>
          </cell>
          <cell r="L26">
            <v>3</v>
          </cell>
          <cell r="M26">
            <v>3</v>
          </cell>
          <cell r="O26">
            <v>3</v>
          </cell>
          <cell r="P26">
            <v>3</v>
          </cell>
          <cell r="Q26">
            <v>3</v>
          </cell>
          <cell r="R26">
            <v>3</v>
          </cell>
          <cell r="S26">
            <v>3</v>
          </cell>
          <cell r="T26">
            <v>3</v>
          </cell>
          <cell r="U26">
            <v>3</v>
          </cell>
          <cell r="V26">
            <v>3</v>
          </cell>
          <cell r="W26">
            <v>3</v>
          </cell>
          <cell r="X26">
            <v>3</v>
          </cell>
          <cell r="Y26">
            <v>3</v>
          </cell>
          <cell r="Z26">
            <v>3</v>
          </cell>
          <cell r="AB26">
            <v>3</v>
          </cell>
          <cell r="AC26">
            <v>3</v>
          </cell>
          <cell r="AE26">
            <v>3</v>
          </cell>
          <cell r="AF26">
            <v>3</v>
          </cell>
          <cell r="AG26">
            <v>3</v>
          </cell>
          <cell r="AH26">
            <v>4</v>
          </cell>
          <cell r="AI26">
            <v>4</v>
          </cell>
          <cell r="AJ26">
            <v>4</v>
          </cell>
          <cell r="AL26">
            <v>4</v>
          </cell>
          <cell r="AM26">
            <v>4</v>
          </cell>
          <cell r="AN26">
            <v>4</v>
          </cell>
          <cell r="AO26">
            <v>4</v>
          </cell>
        </row>
        <row r="27">
          <cell r="B27">
            <v>1</v>
          </cell>
          <cell r="C27">
            <v>1</v>
          </cell>
          <cell r="D27">
            <v>1</v>
          </cell>
          <cell r="E27">
            <v>1</v>
          </cell>
          <cell r="J27">
            <v>1</v>
          </cell>
          <cell r="L27">
            <v>1</v>
          </cell>
          <cell r="M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B27">
            <v>1</v>
          </cell>
          <cell r="AC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</row>
        <row r="28">
          <cell r="D28">
            <v>0</v>
          </cell>
          <cell r="J28">
            <v>1</v>
          </cell>
          <cell r="L28">
            <v>1</v>
          </cell>
          <cell r="M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B28">
            <v>1</v>
          </cell>
          <cell r="AC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2</v>
          </cell>
          <cell r="AI28">
            <v>2</v>
          </cell>
          <cell r="AJ28">
            <v>2</v>
          </cell>
          <cell r="AL28">
            <v>2</v>
          </cell>
          <cell r="AM28">
            <v>2</v>
          </cell>
          <cell r="AN28">
            <v>2</v>
          </cell>
          <cell r="AO28">
            <v>2</v>
          </cell>
        </row>
        <row r="29">
          <cell r="D29">
            <v>0</v>
          </cell>
          <cell r="J29">
            <v>1</v>
          </cell>
          <cell r="L29">
            <v>1</v>
          </cell>
          <cell r="M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B29">
            <v>1</v>
          </cell>
          <cell r="AC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J30">
            <v>1</v>
          </cell>
          <cell r="L30">
            <v>1</v>
          </cell>
          <cell r="M30">
            <v>1</v>
          </cell>
          <cell r="O30">
            <v>2</v>
          </cell>
          <cell r="P30">
            <v>2</v>
          </cell>
          <cell r="Q30">
            <v>2</v>
          </cell>
          <cell r="R30">
            <v>5</v>
          </cell>
          <cell r="S30">
            <v>5</v>
          </cell>
          <cell r="T30">
            <v>5</v>
          </cell>
          <cell r="U30">
            <v>5</v>
          </cell>
          <cell r="V30">
            <v>5</v>
          </cell>
          <cell r="W30">
            <v>6</v>
          </cell>
          <cell r="X30">
            <v>7</v>
          </cell>
          <cell r="Y30">
            <v>7</v>
          </cell>
          <cell r="Z30">
            <v>7</v>
          </cell>
          <cell r="AB30">
            <v>9</v>
          </cell>
          <cell r="AC30">
            <v>11</v>
          </cell>
          <cell r="AE30">
            <v>11</v>
          </cell>
          <cell r="AF30">
            <v>11</v>
          </cell>
          <cell r="AG30">
            <v>11</v>
          </cell>
          <cell r="AH30">
            <v>14</v>
          </cell>
          <cell r="AI30">
            <v>14</v>
          </cell>
          <cell r="AJ30">
            <v>14</v>
          </cell>
          <cell r="AL30">
            <v>14</v>
          </cell>
          <cell r="AM30">
            <v>15</v>
          </cell>
          <cell r="AN30">
            <v>15</v>
          </cell>
          <cell r="AO30">
            <v>15</v>
          </cell>
        </row>
        <row r="40">
          <cell r="J40">
            <v>1</v>
          </cell>
          <cell r="L40">
            <v>1</v>
          </cell>
          <cell r="M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B40">
            <v>1</v>
          </cell>
          <cell r="AC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</row>
        <row r="41"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2</v>
          </cell>
          <cell r="Y41">
            <v>2</v>
          </cell>
          <cell r="Z41">
            <v>2</v>
          </cell>
          <cell r="AB41">
            <v>2</v>
          </cell>
          <cell r="AC41">
            <v>3</v>
          </cell>
          <cell r="AE41">
            <v>3</v>
          </cell>
          <cell r="AF41">
            <v>3</v>
          </cell>
          <cell r="AG41">
            <v>3</v>
          </cell>
          <cell r="AH41">
            <v>4</v>
          </cell>
          <cell r="AI41">
            <v>4</v>
          </cell>
          <cell r="AJ41">
            <v>4</v>
          </cell>
          <cell r="AL41">
            <v>4</v>
          </cell>
          <cell r="AM41">
            <v>5</v>
          </cell>
          <cell r="AN41">
            <v>5</v>
          </cell>
          <cell r="AO41">
            <v>5</v>
          </cell>
        </row>
        <row r="42"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B42">
            <v>1</v>
          </cell>
          <cell r="AC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</row>
        <row r="43">
          <cell r="AE43">
            <v>0</v>
          </cell>
          <cell r="AH43">
            <v>1</v>
          </cell>
          <cell r="AI43">
            <v>1</v>
          </cell>
          <cell r="AJ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</row>
        <row r="44"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B44">
            <v>2</v>
          </cell>
          <cell r="AC44">
            <v>2</v>
          </cell>
          <cell r="AE44">
            <v>2</v>
          </cell>
          <cell r="AF44">
            <v>2</v>
          </cell>
          <cell r="AG44">
            <v>2</v>
          </cell>
          <cell r="AH44">
            <v>3</v>
          </cell>
          <cell r="AI44">
            <v>3</v>
          </cell>
          <cell r="AJ44">
            <v>3</v>
          </cell>
          <cell r="AL44">
            <v>3</v>
          </cell>
          <cell r="AM44">
            <v>3</v>
          </cell>
          <cell r="AN44">
            <v>3</v>
          </cell>
          <cell r="AO44">
            <v>3</v>
          </cell>
        </row>
        <row r="45">
          <cell r="AB45">
            <v>1</v>
          </cell>
          <cell r="AC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</row>
        <row r="46"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B46">
            <v>2</v>
          </cell>
          <cell r="AC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L46">
            <v>3</v>
          </cell>
          <cell r="AM46">
            <v>3</v>
          </cell>
          <cell r="AN46">
            <v>3</v>
          </cell>
          <cell r="AO46">
            <v>3</v>
          </cell>
        </row>
        <row r="49">
          <cell r="B49" t="str">
            <v>1999 - Q3</v>
          </cell>
          <cell r="D49">
            <v>1999</v>
          </cell>
          <cell r="E49" t="str">
            <v>1999 - Q4</v>
          </cell>
          <cell r="J49" t="str">
            <v>2000 - Q1</v>
          </cell>
          <cell r="M49">
            <v>2000</v>
          </cell>
          <cell r="Q49">
            <v>2000</v>
          </cell>
          <cell r="R49" t="str">
            <v>2000 - Q3</v>
          </cell>
          <cell r="U49">
            <v>2000</v>
          </cell>
          <cell r="V49" t="str">
            <v>2000 - Q4</v>
          </cell>
          <cell r="Y49">
            <v>2000</v>
          </cell>
          <cell r="Z49">
            <v>2000</v>
          </cell>
          <cell r="AE49">
            <v>2001</v>
          </cell>
          <cell r="AF49">
            <v>2002</v>
          </cell>
          <cell r="AJ49">
            <v>2002</v>
          </cell>
          <cell r="AO49">
            <v>2003</v>
          </cell>
        </row>
        <row r="50">
          <cell r="B50">
            <v>36373</v>
          </cell>
          <cell r="C50">
            <v>36404</v>
          </cell>
          <cell r="D50" t="str">
            <v>Q3</v>
          </cell>
          <cell r="E50">
            <v>36434</v>
          </cell>
          <cell r="J50">
            <v>36526</v>
          </cell>
          <cell r="L50">
            <v>36586</v>
          </cell>
          <cell r="M50" t="str">
            <v>Q1</v>
          </cell>
          <cell r="O50">
            <v>36647</v>
          </cell>
          <cell r="P50">
            <v>36678</v>
          </cell>
          <cell r="Q50" t="str">
            <v>Q2</v>
          </cell>
          <cell r="R50">
            <v>36708</v>
          </cell>
          <cell r="S50">
            <v>36739</v>
          </cell>
          <cell r="T50">
            <v>36770</v>
          </cell>
          <cell r="U50" t="str">
            <v>Q3</v>
          </cell>
          <cell r="V50">
            <v>36800</v>
          </cell>
          <cell r="W50">
            <v>36831</v>
          </cell>
          <cell r="X50">
            <v>36861</v>
          </cell>
          <cell r="Y50" t="str">
            <v>Q4</v>
          </cell>
          <cell r="Z50" t="str">
            <v>Total</v>
          </cell>
          <cell r="AB50" t="str">
            <v>Q2</v>
          </cell>
          <cell r="AC50" t="str">
            <v>Q3</v>
          </cell>
          <cell r="AE50" t="str">
            <v>Total</v>
          </cell>
          <cell r="AF50" t="str">
            <v>Q1</v>
          </cell>
          <cell r="AG50" t="str">
            <v>Q2</v>
          </cell>
          <cell r="AH50" t="str">
            <v>Q3</v>
          </cell>
          <cell r="AI50" t="str">
            <v>Q4</v>
          </cell>
          <cell r="AJ50" t="str">
            <v>Total</v>
          </cell>
          <cell r="AL50" t="str">
            <v>Q2</v>
          </cell>
          <cell r="AM50" t="str">
            <v>Q3</v>
          </cell>
          <cell r="AN50" t="str">
            <v>Q4</v>
          </cell>
          <cell r="AO50" t="str">
            <v>Total</v>
          </cell>
        </row>
        <row r="51">
          <cell r="B51">
            <v>2</v>
          </cell>
          <cell r="C51">
            <v>2</v>
          </cell>
          <cell r="D51">
            <v>2</v>
          </cell>
          <cell r="E51">
            <v>5</v>
          </cell>
          <cell r="J51">
            <v>12</v>
          </cell>
          <cell r="L51">
            <v>12</v>
          </cell>
          <cell r="M51">
            <v>12</v>
          </cell>
          <cell r="O51">
            <v>16</v>
          </cell>
          <cell r="P51">
            <v>16</v>
          </cell>
          <cell r="Q51">
            <v>16</v>
          </cell>
          <cell r="R51">
            <v>19</v>
          </cell>
          <cell r="S51">
            <v>19</v>
          </cell>
          <cell r="T51">
            <v>19</v>
          </cell>
          <cell r="U51">
            <v>19</v>
          </cell>
          <cell r="V51">
            <v>19</v>
          </cell>
          <cell r="W51">
            <v>20</v>
          </cell>
          <cell r="X51">
            <v>21</v>
          </cell>
          <cell r="Y51">
            <v>21</v>
          </cell>
          <cell r="Z51">
            <v>21</v>
          </cell>
          <cell r="AB51">
            <v>31</v>
          </cell>
          <cell r="AC51">
            <v>35</v>
          </cell>
          <cell r="AE51">
            <v>35</v>
          </cell>
          <cell r="AF51">
            <v>36</v>
          </cell>
          <cell r="AG51">
            <v>36</v>
          </cell>
          <cell r="AH51">
            <v>42</v>
          </cell>
          <cell r="AI51">
            <v>42</v>
          </cell>
          <cell r="AJ51">
            <v>42</v>
          </cell>
          <cell r="AL51">
            <v>42</v>
          </cell>
          <cell r="AM51">
            <v>44</v>
          </cell>
          <cell r="AN51">
            <v>44</v>
          </cell>
          <cell r="AO51">
            <v>44</v>
          </cell>
        </row>
        <row r="57">
          <cell r="B57" t="str">
            <v>1999 - Q3</v>
          </cell>
          <cell r="D57">
            <v>1999</v>
          </cell>
          <cell r="E57" t="str">
            <v>1999 - Q4</v>
          </cell>
          <cell r="J57" t="str">
            <v>2000 - Q1</v>
          </cell>
          <cell r="M57">
            <v>2000</v>
          </cell>
          <cell r="Q57">
            <v>2000</v>
          </cell>
          <cell r="R57" t="str">
            <v>2000 - Q3</v>
          </cell>
          <cell r="U57">
            <v>2000</v>
          </cell>
          <cell r="V57" t="str">
            <v>2000 - Q4</v>
          </cell>
          <cell r="Y57">
            <v>2000</v>
          </cell>
          <cell r="Z57">
            <v>2000</v>
          </cell>
          <cell r="AE57">
            <v>2001</v>
          </cell>
          <cell r="AF57">
            <v>2001</v>
          </cell>
          <cell r="AJ57">
            <v>2002</v>
          </cell>
          <cell r="AO57">
            <v>2003</v>
          </cell>
        </row>
        <row r="58">
          <cell r="B58">
            <v>36373</v>
          </cell>
          <cell r="C58">
            <v>36404</v>
          </cell>
          <cell r="D58" t="str">
            <v>Q3</v>
          </cell>
          <cell r="E58">
            <v>36434</v>
          </cell>
          <cell r="J58">
            <v>36526</v>
          </cell>
          <cell r="L58">
            <v>36586</v>
          </cell>
          <cell r="M58" t="str">
            <v>Q1</v>
          </cell>
          <cell r="O58">
            <v>36647</v>
          </cell>
          <cell r="P58">
            <v>36678</v>
          </cell>
          <cell r="Q58" t="str">
            <v>Q2</v>
          </cell>
          <cell r="R58">
            <v>36708</v>
          </cell>
          <cell r="S58">
            <v>36739</v>
          </cell>
          <cell r="T58">
            <v>36770</v>
          </cell>
          <cell r="U58" t="str">
            <v>Q3</v>
          </cell>
          <cell r="V58">
            <v>36800</v>
          </cell>
          <cell r="W58">
            <v>36831</v>
          </cell>
          <cell r="X58">
            <v>36861</v>
          </cell>
          <cell r="Y58" t="str">
            <v>Q4</v>
          </cell>
          <cell r="Z58" t="str">
            <v>Total</v>
          </cell>
          <cell r="AB58" t="str">
            <v>Q2</v>
          </cell>
          <cell r="AC58" t="str">
            <v>Q3</v>
          </cell>
          <cell r="AE58" t="str">
            <v>Total</v>
          </cell>
          <cell r="AF58" t="str">
            <v>Q1</v>
          </cell>
          <cell r="AG58" t="str">
            <v>Q2</v>
          </cell>
          <cell r="AH58" t="str">
            <v>Q3</v>
          </cell>
          <cell r="AI58" t="str">
            <v>Q4</v>
          </cell>
          <cell r="AJ58" t="str">
            <v>Total</v>
          </cell>
          <cell r="AL58" t="str">
            <v>Q2</v>
          </cell>
          <cell r="AM58" t="str">
            <v>Q3</v>
          </cell>
          <cell r="AN58" t="str">
            <v>Q4</v>
          </cell>
          <cell r="AO58" t="str">
            <v>Total</v>
          </cell>
        </row>
        <row r="59">
          <cell r="B59">
            <v>23600</v>
          </cell>
          <cell r="C59">
            <v>23600</v>
          </cell>
          <cell r="D59">
            <v>47200</v>
          </cell>
          <cell r="E59">
            <v>47573.333333333336</v>
          </cell>
          <cell r="J59">
            <v>84100</v>
          </cell>
          <cell r="L59">
            <v>84100</v>
          </cell>
          <cell r="M59">
            <v>252300</v>
          </cell>
          <cell r="O59">
            <v>103000</v>
          </cell>
          <cell r="P59">
            <v>103000</v>
          </cell>
          <cell r="Q59">
            <v>309000</v>
          </cell>
          <cell r="R59">
            <v>103000</v>
          </cell>
          <cell r="S59">
            <v>103000</v>
          </cell>
          <cell r="T59">
            <v>103000</v>
          </cell>
          <cell r="U59">
            <v>309000</v>
          </cell>
          <cell r="V59">
            <v>103000</v>
          </cell>
          <cell r="W59">
            <v>103000</v>
          </cell>
          <cell r="X59">
            <v>103000</v>
          </cell>
          <cell r="Y59">
            <v>309000</v>
          </cell>
          <cell r="Z59">
            <v>1179300</v>
          </cell>
          <cell r="AB59">
            <v>453000</v>
          </cell>
          <cell r="AC59">
            <v>496500</v>
          </cell>
          <cell r="AE59">
            <v>1920600</v>
          </cell>
          <cell r="AF59">
            <v>515400</v>
          </cell>
          <cell r="AG59">
            <v>515400</v>
          </cell>
          <cell r="AH59">
            <v>567900</v>
          </cell>
          <cell r="AI59">
            <v>589500</v>
          </cell>
          <cell r="AJ59">
            <v>2097000</v>
          </cell>
          <cell r="AL59">
            <v>567900</v>
          </cell>
          <cell r="AM59">
            <v>573300</v>
          </cell>
          <cell r="AN59">
            <v>605700</v>
          </cell>
          <cell r="AO59">
            <v>2314800</v>
          </cell>
        </row>
        <row r="61">
          <cell r="B61">
            <v>10900</v>
          </cell>
          <cell r="C61">
            <v>10900</v>
          </cell>
          <cell r="D61">
            <v>21800</v>
          </cell>
          <cell r="E61">
            <v>34873.333333333336</v>
          </cell>
          <cell r="J61">
            <v>64900</v>
          </cell>
          <cell r="L61">
            <v>64900</v>
          </cell>
          <cell r="M61">
            <v>194700</v>
          </cell>
          <cell r="O61">
            <v>77500</v>
          </cell>
          <cell r="P61">
            <v>77500</v>
          </cell>
          <cell r="Q61">
            <v>232500</v>
          </cell>
          <cell r="R61">
            <v>77500</v>
          </cell>
          <cell r="S61">
            <v>77500</v>
          </cell>
          <cell r="T61">
            <v>77500</v>
          </cell>
          <cell r="U61">
            <v>232500</v>
          </cell>
          <cell r="V61">
            <v>77500</v>
          </cell>
          <cell r="W61">
            <v>77500</v>
          </cell>
          <cell r="X61">
            <v>77500</v>
          </cell>
          <cell r="Y61">
            <v>232500</v>
          </cell>
          <cell r="Z61">
            <v>892200</v>
          </cell>
          <cell r="AB61">
            <v>376500</v>
          </cell>
          <cell r="AC61">
            <v>420000</v>
          </cell>
          <cell r="AE61">
            <v>1614600</v>
          </cell>
          <cell r="AF61">
            <v>438900</v>
          </cell>
          <cell r="AG61">
            <v>438900</v>
          </cell>
          <cell r="AH61">
            <v>476700</v>
          </cell>
          <cell r="AI61">
            <v>498300</v>
          </cell>
          <cell r="AJ61">
            <v>1852800</v>
          </cell>
          <cell r="AL61">
            <v>476700</v>
          </cell>
          <cell r="AM61">
            <v>482100</v>
          </cell>
          <cell r="AN61">
            <v>514500</v>
          </cell>
          <cell r="AO61">
            <v>1950000</v>
          </cell>
        </row>
        <row r="62">
          <cell r="B62">
            <v>10900</v>
          </cell>
          <cell r="C62">
            <v>10900</v>
          </cell>
          <cell r="D62">
            <v>21800</v>
          </cell>
          <cell r="E62">
            <v>10900</v>
          </cell>
          <cell r="J62">
            <v>10900</v>
          </cell>
          <cell r="L62">
            <v>10900</v>
          </cell>
          <cell r="M62">
            <v>32700</v>
          </cell>
          <cell r="O62">
            <v>10900</v>
          </cell>
          <cell r="P62">
            <v>10900</v>
          </cell>
          <cell r="Q62">
            <v>32700</v>
          </cell>
          <cell r="R62">
            <v>10900</v>
          </cell>
          <cell r="S62">
            <v>10900</v>
          </cell>
          <cell r="T62">
            <v>10900</v>
          </cell>
          <cell r="U62">
            <v>32700</v>
          </cell>
          <cell r="V62">
            <v>10900</v>
          </cell>
          <cell r="W62">
            <v>10900</v>
          </cell>
          <cell r="X62">
            <v>10900</v>
          </cell>
          <cell r="Y62">
            <v>32700</v>
          </cell>
          <cell r="Z62">
            <v>130800</v>
          </cell>
          <cell r="AB62">
            <v>32700</v>
          </cell>
          <cell r="AC62">
            <v>32700</v>
          </cell>
          <cell r="AE62">
            <v>130800</v>
          </cell>
          <cell r="AF62">
            <v>32700</v>
          </cell>
          <cell r="AG62">
            <v>32700</v>
          </cell>
          <cell r="AH62">
            <v>32700</v>
          </cell>
          <cell r="AI62">
            <v>32700</v>
          </cell>
          <cell r="AJ62">
            <v>130800</v>
          </cell>
          <cell r="AL62">
            <v>32700</v>
          </cell>
          <cell r="AM62">
            <v>32700</v>
          </cell>
          <cell r="AN62">
            <v>32700</v>
          </cell>
          <cell r="AO62">
            <v>130800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7106.666666666667</v>
          </cell>
          <cell r="J64">
            <v>8200</v>
          </cell>
          <cell r="L64">
            <v>8200</v>
          </cell>
          <cell r="M64">
            <v>24600</v>
          </cell>
          <cell r="O64">
            <v>8200</v>
          </cell>
          <cell r="P64">
            <v>8200</v>
          </cell>
          <cell r="Q64">
            <v>24600</v>
          </cell>
          <cell r="R64">
            <v>8200</v>
          </cell>
          <cell r="S64">
            <v>8200</v>
          </cell>
          <cell r="T64">
            <v>8200</v>
          </cell>
          <cell r="U64">
            <v>24600</v>
          </cell>
          <cell r="V64">
            <v>8200</v>
          </cell>
          <cell r="W64">
            <v>8200</v>
          </cell>
          <cell r="X64">
            <v>8200</v>
          </cell>
          <cell r="Y64">
            <v>24600</v>
          </cell>
          <cell r="Z64">
            <v>98400</v>
          </cell>
          <cell r="AB64">
            <v>49200</v>
          </cell>
          <cell r="AC64">
            <v>49200</v>
          </cell>
          <cell r="AE64">
            <v>196800</v>
          </cell>
          <cell r="AF64">
            <v>49200</v>
          </cell>
          <cell r="AG64">
            <v>49200</v>
          </cell>
          <cell r="AH64">
            <v>49200</v>
          </cell>
          <cell r="AI64">
            <v>49200</v>
          </cell>
          <cell r="AJ64">
            <v>196800</v>
          </cell>
          <cell r="AL64">
            <v>49200</v>
          </cell>
          <cell r="AM64">
            <v>49200</v>
          </cell>
          <cell r="AN64">
            <v>49200</v>
          </cell>
          <cell r="AO64">
            <v>196800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J65">
            <v>6300</v>
          </cell>
          <cell r="L65">
            <v>6300</v>
          </cell>
          <cell r="M65">
            <v>18900</v>
          </cell>
          <cell r="O65">
            <v>12600</v>
          </cell>
          <cell r="P65">
            <v>12600</v>
          </cell>
          <cell r="Q65">
            <v>37800</v>
          </cell>
          <cell r="R65">
            <v>12600</v>
          </cell>
          <cell r="S65">
            <v>12600</v>
          </cell>
          <cell r="T65">
            <v>12600</v>
          </cell>
          <cell r="U65">
            <v>37800</v>
          </cell>
          <cell r="V65">
            <v>12600</v>
          </cell>
          <cell r="W65">
            <v>12600</v>
          </cell>
          <cell r="X65">
            <v>12600</v>
          </cell>
          <cell r="Y65">
            <v>37800</v>
          </cell>
          <cell r="Z65">
            <v>132300</v>
          </cell>
          <cell r="AB65">
            <v>56700</v>
          </cell>
          <cell r="AC65">
            <v>56700</v>
          </cell>
          <cell r="AE65">
            <v>226800</v>
          </cell>
          <cell r="AF65">
            <v>75600</v>
          </cell>
          <cell r="AG65">
            <v>75600</v>
          </cell>
          <cell r="AH65">
            <v>75600</v>
          </cell>
          <cell r="AI65">
            <v>75600</v>
          </cell>
          <cell r="AJ65">
            <v>302400</v>
          </cell>
          <cell r="AL65">
            <v>75600</v>
          </cell>
          <cell r="AM65">
            <v>75600</v>
          </cell>
          <cell r="AN65">
            <v>75600</v>
          </cell>
          <cell r="AO65">
            <v>302400</v>
          </cell>
        </row>
        <row r="66">
          <cell r="D66">
            <v>0</v>
          </cell>
          <cell r="E66" t="str">
            <v xml:space="preserve"> </v>
          </cell>
          <cell r="J66">
            <v>8200</v>
          </cell>
          <cell r="L66">
            <v>8200</v>
          </cell>
          <cell r="M66">
            <v>24600</v>
          </cell>
          <cell r="O66">
            <v>8200</v>
          </cell>
          <cell r="P66">
            <v>8200</v>
          </cell>
          <cell r="Q66">
            <v>24600</v>
          </cell>
          <cell r="R66">
            <v>8200</v>
          </cell>
          <cell r="S66">
            <v>8200</v>
          </cell>
          <cell r="T66">
            <v>8200</v>
          </cell>
          <cell r="U66">
            <v>24600</v>
          </cell>
          <cell r="V66">
            <v>8200</v>
          </cell>
          <cell r="W66">
            <v>8200</v>
          </cell>
          <cell r="X66">
            <v>8200</v>
          </cell>
          <cell r="Y66">
            <v>24600</v>
          </cell>
          <cell r="Z66">
            <v>98400</v>
          </cell>
          <cell r="AB66">
            <v>24600</v>
          </cell>
          <cell r="AC66">
            <v>49200</v>
          </cell>
          <cell r="AE66">
            <v>147600</v>
          </cell>
          <cell r="AF66">
            <v>49200</v>
          </cell>
          <cell r="AG66">
            <v>49200</v>
          </cell>
          <cell r="AH66">
            <v>49200</v>
          </cell>
          <cell r="AI66">
            <v>49200</v>
          </cell>
          <cell r="AJ66">
            <v>196800</v>
          </cell>
          <cell r="AL66">
            <v>49200</v>
          </cell>
          <cell r="AM66">
            <v>49200</v>
          </cell>
          <cell r="AN66">
            <v>49200</v>
          </cell>
          <cell r="AO66">
            <v>196800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11400</v>
          </cell>
          <cell r="J68">
            <v>11400</v>
          </cell>
          <cell r="L68">
            <v>11400</v>
          </cell>
          <cell r="M68">
            <v>34200</v>
          </cell>
          <cell r="O68">
            <v>11400</v>
          </cell>
          <cell r="P68">
            <v>11400</v>
          </cell>
          <cell r="Q68">
            <v>34200</v>
          </cell>
          <cell r="R68">
            <v>11400</v>
          </cell>
          <cell r="S68">
            <v>11400</v>
          </cell>
          <cell r="T68">
            <v>11400</v>
          </cell>
          <cell r="U68">
            <v>34200</v>
          </cell>
          <cell r="V68">
            <v>11400</v>
          </cell>
          <cell r="W68">
            <v>11400</v>
          </cell>
          <cell r="X68">
            <v>11400</v>
          </cell>
          <cell r="Y68">
            <v>34200</v>
          </cell>
          <cell r="Z68">
            <v>136800</v>
          </cell>
          <cell r="AB68">
            <v>34200</v>
          </cell>
          <cell r="AC68">
            <v>34200</v>
          </cell>
          <cell r="AE68">
            <v>136800</v>
          </cell>
          <cell r="AF68">
            <v>34200</v>
          </cell>
          <cell r="AG68">
            <v>34200</v>
          </cell>
          <cell r="AH68">
            <v>34200</v>
          </cell>
          <cell r="AI68">
            <v>34200</v>
          </cell>
          <cell r="AJ68">
            <v>136800</v>
          </cell>
          <cell r="AL68">
            <v>34200</v>
          </cell>
          <cell r="AM68">
            <v>34200</v>
          </cell>
          <cell r="AN68">
            <v>34200</v>
          </cell>
          <cell r="AO68">
            <v>136800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5466.666666666667</v>
          </cell>
          <cell r="J69">
            <v>8200</v>
          </cell>
          <cell r="L69">
            <v>8200</v>
          </cell>
          <cell r="M69">
            <v>24600</v>
          </cell>
          <cell r="O69">
            <v>8200</v>
          </cell>
          <cell r="P69">
            <v>8200</v>
          </cell>
          <cell r="Q69">
            <v>24600</v>
          </cell>
          <cell r="R69">
            <v>8200</v>
          </cell>
          <cell r="S69">
            <v>8200</v>
          </cell>
          <cell r="T69">
            <v>8200</v>
          </cell>
          <cell r="U69">
            <v>24600</v>
          </cell>
          <cell r="V69">
            <v>8200</v>
          </cell>
          <cell r="W69">
            <v>8200</v>
          </cell>
          <cell r="X69">
            <v>8200</v>
          </cell>
          <cell r="Y69">
            <v>24600</v>
          </cell>
          <cell r="Z69">
            <v>98400</v>
          </cell>
          <cell r="AB69">
            <v>49200</v>
          </cell>
          <cell r="AC69">
            <v>49200</v>
          </cell>
          <cell r="AE69">
            <v>196800</v>
          </cell>
          <cell r="AF69">
            <v>49200</v>
          </cell>
          <cell r="AG69">
            <v>49200</v>
          </cell>
          <cell r="AH69">
            <v>49200</v>
          </cell>
          <cell r="AI69">
            <v>49200</v>
          </cell>
          <cell r="AJ69">
            <v>196800</v>
          </cell>
          <cell r="AL69">
            <v>49200</v>
          </cell>
          <cell r="AM69">
            <v>49200</v>
          </cell>
          <cell r="AN69">
            <v>49200</v>
          </cell>
          <cell r="AO69">
            <v>196800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J70">
            <v>6300</v>
          </cell>
          <cell r="L70">
            <v>6300</v>
          </cell>
          <cell r="M70">
            <v>18900</v>
          </cell>
          <cell r="O70">
            <v>12600</v>
          </cell>
          <cell r="P70">
            <v>12600</v>
          </cell>
          <cell r="Q70">
            <v>37800</v>
          </cell>
          <cell r="R70">
            <v>12600</v>
          </cell>
          <cell r="S70">
            <v>12600</v>
          </cell>
          <cell r="T70">
            <v>12600</v>
          </cell>
          <cell r="U70">
            <v>37800</v>
          </cell>
          <cell r="V70">
            <v>12600</v>
          </cell>
          <cell r="W70">
            <v>12600</v>
          </cell>
          <cell r="X70">
            <v>12600</v>
          </cell>
          <cell r="Y70">
            <v>37800</v>
          </cell>
          <cell r="Z70">
            <v>132300</v>
          </cell>
          <cell r="AB70">
            <v>56700</v>
          </cell>
          <cell r="AC70">
            <v>75600</v>
          </cell>
          <cell r="AE70">
            <v>264600</v>
          </cell>
          <cell r="AF70">
            <v>75600</v>
          </cell>
          <cell r="AG70">
            <v>75600</v>
          </cell>
          <cell r="AH70">
            <v>94500</v>
          </cell>
          <cell r="AI70">
            <v>94500</v>
          </cell>
          <cell r="AJ70">
            <v>340200</v>
          </cell>
          <cell r="AL70">
            <v>94500</v>
          </cell>
          <cell r="AM70">
            <v>94500</v>
          </cell>
          <cell r="AN70">
            <v>94500</v>
          </cell>
          <cell r="AO70">
            <v>378000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J72">
            <v>0</v>
          </cell>
          <cell r="L72">
            <v>0</v>
          </cell>
          <cell r="M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B72">
            <v>24600</v>
          </cell>
          <cell r="AC72">
            <v>24600</v>
          </cell>
          <cell r="AE72">
            <v>98400</v>
          </cell>
          <cell r="AF72">
            <v>24600</v>
          </cell>
          <cell r="AG72">
            <v>24600</v>
          </cell>
          <cell r="AH72">
            <v>24600</v>
          </cell>
          <cell r="AI72">
            <v>24600</v>
          </cell>
          <cell r="AJ72">
            <v>98400</v>
          </cell>
          <cell r="AL72">
            <v>24600</v>
          </cell>
          <cell r="AM72">
            <v>24600</v>
          </cell>
          <cell r="AN72">
            <v>24600</v>
          </cell>
          <cell r="AO72">
            <v>98400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J73">
            <v>0</v>
          </cell>
          <cell r="L73">
            <v>0</v>
          </cell>
          <cell r="M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B73">
            <v>37800</v>
          </cell>
          <cell r="AC73">
            <v>37800</v>
          </cell>
          <cell r="AE73">
            <v>151200</v>
          </cell>
          <cell r="AF73">
            <v>37800</v>
          </cell>
          <cell r="AG73">
            <v>37800</v>
          </cell>
          <cell r="AH73">
            <v>56700</v>
          </cell>
          <cell r="AI73">
            <v>56700</v>
          </cell>
          <cell r="AJ73">
            <v>189000</v>
          </cell>
          <cell r="AL73">
            <v>56700</v>
          </cell>
          <cell r="AM73">
            <v>56700</v>
          </cell>
          <cell r="AN73">
            <v>56700</v>
          </cell>
          <cell r="AO73">
            <v>226800</v>
          </cell>
        </row>
        <row r="74">
          <cell r="D74">
            <v>0</v>
          </cell>
          <cell r="E74">
            <v>0</v>
          </cell>
          <cell r="J74">
            <v>5400</v>
          </cell>
          <cell r="L74">
            <v>5400</v>
          </cell>
          <cell r="M74">
            <v>16200</v>
          </cell>
          <cell r="O74">
            <v>5400</v>
          </cell>
          <cell r="P74">
            <v>5400</v>
          </cell>
          <cell r="Q74">
            <v>16200</v>
          </cell>
          <cell r="R74">
            <v>5400</v>
          </cell>
          <cell r="S74">
            <v>5400</v>
          </cell>
          <cell r="T74">
            <v>5400</v>
          </cell>
          <cell r="U74">
            <v>16200</v>
          </cell>
          <cell r="V74">
            <v>5400</v>
          </cell>
          <cell r="W74">
            <v>5400</v>
          </cell>
          <cell r="X74">
            <v>5400</v>
          </cell>
          <cell r="Y74">
            <v>16200</v>
          </cell>
          <cell r="Z74">
            <v>64800</v>
          </cell>
          <cell r="AB74">
            <v>10800</v>
          </cell>
          <cell r="AC74">
            <v>10800</v>
          </cell>
          <cell r="AE74">
            <v>64800</v>
          </cell>
          <cell r="AF74">
            <v>10800</v>
          </cell>
          <cell r="AG74">
            <v>10800</v>
          </cell>
          <cell r="AH74">
            <v>10800</v>
          </cell>
          <cell r="AI74">
            <v>32400</v>
          </cell>
          <cell r="AJ74">
            <v>64800</v>
          </cell>
          <cell r="AL74">
            <v>10800</v>
          </cell>
          <cell r="AM74">
            <v>16200</v>
          </cell>
          <cell r="AN74">
            <v>48600</v>
          </cell>
          <cell r="AO74">
            <v>86400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J76">
            <v>0</v>
          </cell>
          <cell r="L76">
            <v>0</v>
          </cell>
          <cell r="M76">
            <v>0</v>
          </cell>
          <cell r="O76">
            <v>6300</v>
          </cell>
          <cell r="P76">
            <v>6300</v>
          </cell>
          <cell r="Q76">
            <v>18900</v>
          </cell>
          <cell r="R76">
            <v>6300</v>
          </cell>
          <cell r="S76">
            <v>6300</v>
          </cell>
          <cell r="T76">
            <v>6300</v>
          </cell>
          <cell r="U76">
            <v>18900</v>
          </cell>
          <cell r="V76">
            <v>6300</v>
          </cell>
          <cell r="W76">
            <v>6300</v>
          </cell>
          <cell r="X76">
            <v>6300</v>
          </cell>
          <cell r="Y76">
            <v>18900</v>
          </cell>
          <cell r="Z76">
            <v>56700</v>
          </cell>
          <cell r="AB76">
            <v>18900</v>
          </cell>
          <cell r="AC76">
            <v>18900</v>
          </cell>
          <cell r="AE76">
            <v>75600</v>
          </cell>
          <cell r="AF76">
            <v>18900</v>
          </cell>
          <cell r="AG76">
            <v>18900</v>
          </cell>
          <cell r="AH76">
            <v>18900</v>
          </cell>
          <cell r="AI76">
            <v>18900</v>
          </cell>
          <cell r="AJ76">
            <v>56700</v>
          </cell>
          <cell r="AL76">
            <v>18900</v>
          </cell>
          <cell r="AM76">
            <v>18900</v>
          </cell>
          <cell r="AN76">
            <v>18900</v>
          </cell>
          <cell r="AO76">
            <v>75600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J77">
            <v>0</v>
          </cell>
          <cell r="L77">
            <v>0</v>
          </cell>
          <cell r="M77">
            <v>0</v>
          </cell>
          <cell r="O77">
            <v>6300</v>
          </cell>
          <cell r="P77">
            <v>6300</v>
          </cell>
          <cell r="Q77">
            <v>18900</v>
          </cell>
          <cell r="R77">
            <v>6300</v>
          </cell>
          <cell r="S77">
            <v>6300</v>
          </cell>
          <cell r="T77">
            <v>6300</v>
          </cell>
          <cell r="U77">
            <v>18900</v>
          </cell>
          <cell r="V77">
            <v>6300</v>
          </cell>
          <cell r="W77">
            <v>6300</v>
          </cell>
          <cell r="X77">
            <v>6300</v>
          </cell>
          <cell r="Y77">
            <v>18900</v>
          </cell>
          <cell r="Z77">
            <v>56700</v>
          </cell>
          <cell r="AB77">
            <v>18900</v>
          </cell>
          <cell r="AC77">
            <v>18900</v>
          </cell>
          <cell r="AE77">
            <v>75600</v>
          </cell>
          <cell r="AF77">
            <v>18900</v>
          </cell>
          <cell r="AG77">
            <v>18900</v>
          </cell>
          <cell r="AH77">
            <v>18900</v>
          </cell>
          <cell r="AI77">
            <v>18900</v>
          </cell>
          <cell r="AJ77">
            <v>75600</v>
          </cell>
          <cell r="AL77">
            <v>18900</v>
          </cell>
          <cell r="AM77">
            <v>18900</v>
          </cell>
          <cell r="AN77">
            <v>18900</v>
          </cell>
          <cell r="AO77">
            <v>75600</v>
          </cell>
        </row>
        <row r="79">
          <cell r="B79">
            <v>12700</v>
          </cell>
          <cell r="C79">
            <v>12700</v>
          </cell>
          <cell r="D79">
            <v>25400</v>
          </cell>
          <cell r="E79">
            <v>12700</v>
          </cell>
          <cell r="J79">
            <v>19200</v>
          </cell>
          <cell r="L79">
            <v>19200</v>
          </cell>
          <cell r="M79">
            <v>57600</v>
          </cell>
          <cell r="O79">
            <v>19200</v>
          </cell>
          <cell r="P79">
            <v>19200</v>
          </cell>
          <cell r="Q79">
            <v>57600</v>
          </cell>
          <cell r="R79">
            <v>19200</v>
          </cell>
          <cell r="S79">
            <v>19200</v>
          </cell>
          <cell r="T79">
            <v>19200</v>
          </cell>
          <cell r="U79">
            <v>57600</v>
          </cell>
          <cell r="V79">
            <v>19200</v>
          </cell>
          <cell r="W79">
            <v>19200</v>
          </cell>
          <cell r="X79">
            <v>19200</v>
          </cell>
          <cell r="Y79">
            <v>57600</v>
          </cell>
          <cell r="Z79">
            <v>230400</v>
          </cell>
          <cell r="AB79">
            <v>57600</v>
          </cell>
          <cell r="AC79">
            <v>57600</v>
          </cell>
          <cell r="AE79">
            <v>230400</v>
          </cell>
          <cell r="AF79">
            <v>57600</v>
          </cell>
          <cell r="AG79">
            <v>57600</v>
          </cell>
          <cell r="AH79">
            <v>72300</v>
          </cell>
          <cell r="AI79">
            <v>72300</v>
          </cell>
          <cell r="AJ79">
            <v>187500</v>
          </cell>
          <cell r="AL79">
            <v>72300</v>
          </cell>
          <cell r="AM79">
            <v>72300</v>
          </cell>
          <cell r="AN79">
            <v>72300</v>
          </cell>
          <cell r="AO79">
            <v>289200</v>
          </cell>
        </row>
        <row r="80">
          <cell r="B80">
            <v>12700</v>
          </cell>
          <cell r="C80">
            <v>12700</v>
          </cell>
          <cell r="D80">
            <v>25400</v>
          </cell>
          <cell r="E80">
            <v>12700</v>
          </cell>
          <cell r="J80">
            <v>12700</v>
          </cell>
          <cell r="L80">
            <v>12700</v>
          </cell>
          <cell r="M80">
            <v>38100</v>
          </cell>
          <cell r="O80">
            <v>12700</v>
          </cell>
          <cell r="P80">
            <v>12700</v>
          </cell>
          <cell r="Q80">
            <v>38100</v>
          </cell>
          <cell r="R80">
            <v>12700</v>
          </cell>
          <cell r="S80">
            <v>12700</v>
          </cell>
          <cell r="T80">
            <v>12700</v>
          </cell>
          <cell r="U80">
            <v>38100</v>
          </cell>
          <cell r="V80">
            <v>12700</v>
          </cell>
          <cell r="W80">
            <v>12700</v>
          </cell>
          <cell r="X80">
            <v>12700</v>
          </cell>
          <cell r="Y80">
            <v>38100</v>
          </cell>
          <cell r="Z80">
            <v>152400</v>
          </cell>
          <cell r="AB80">
            <v>38100</v>
          </cell>
          <cell r="AC80">
            <v>38100</v>
          </cell>
          <cell r="AE80">
            <v>152400</v>
          </cell>
          <cell r="AF80">
            <v>38100</v>
          </cell>
          <cell r="AG80">
            <v>38100</v>
          </cell>
          <cell r="AH80">
            <v>38100</v>
          </cell>
          <cell r="AI80">
            <v>38100</v>
          </cell>
          <cell r="AJ80">
            <v>114300</v>
          </cell>
          <cell r="AL80">
            <v>38100</v>
          </cell>
          <cell r="AM80">
            <v>38100</v>
          </cell>
          <cell r="AN80">
            <v>38100</v>
          </cell>
          <cell r="AO80">
            <v>152400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J81">
            <v>4900</v>
          </cell>
          <cell r="L81">
            <v>4900</v>
          </cell>
          <cell r="M81">
            <v>14700</v>
          </cell>
          <cell r="O81">
            <v>4900</v>
          </cell>
          <cell r="P81">
            <v>4900</v>
          </cell>
          <cell r="Q81">
            <v>14700</v>
          </cell>
          <cell r="R81">
            <v>4900</v>
          </cell>
          <cell r="S81">
            <v>4900</v>
          </cell>
          <cell r="T81">
            <v>4900</v>
          </cell>
          <cell r="U81">
            <v>14700</v>
          </cell>
          <cell r="V81">
            <v>4900</v>
          </cell>
          <cell r="W81">
            <v>4900</v>
          </cell>
          <cell r="X81">
            <v>4900</v>
          </cell>
          <cell r="Y81">
            <v>14700</v>
          </cell>
          <cell r="Z81">
            <v>58800</v>
          </cell>
          <cell r="AB81">
            <v>14700</v>
          </cell>
          <cell r="AC81">
            <v>14700</v>
          </cell>
          <cell r="AE81">
            <v>58800</v>
          </cell>
          <cell r="AF81">
            <v>14700</v>
          </cell>
          <cell r="AG81">
            <v>14700</v>
          </cell>
          <cell r="AH81">
            <v>29400</v>
          </cell>
          <cell r="AI81">
            <v>29400</v>
          </cell>
          <cell r="AJ81">
            <v>58800</v>
          </cell>
          <cell r="AL81">
            <v>29400</v>
          </cell>
          <cell r="AM81">
            <v>29400</v>
          </cell>
          <cell r="AN81">
            <v>29400</v>
          </cell>
          <cell r="AO81">
            <v>117600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J82">
            <v>1600</v>
          </cell>
          <cell r="L82">
            <v>1600</v>
          </cell>
          <cell r="M82">
            <v>4800</v>
          </cell>
          <cell r="O82">
            <v>1600</v>
          </cell>
          <cell r="P82">
            <v>1600</v>
          </cell>
          <cell r="Q82">
            <v>4800</v>
          </cell>
          <cell r="R82">
            <v>1600</v>
          </cell>
          <cell r="S82">
            <v>1600</v>
          </cell>
          <cell r="T82">
            <v>1600</v>
          </cell>
          <cell r="U82">
            <v>4800</v>
          </cell>
          <cell r="V82">
            <v>1600</v>
          </cell>
          <cell r="W82">
            <v>1600</v>
          </cell>
          <cell r="X82">
            <v>1600</v>
          </cell>
          <cell r="Y82">
            <v>4800</v>
          </cell>
          <cell r="Z82">
            <v>19200</v>
          </cell>
          <cell r="AB82">
            <v>4800</v>
          </cell>
          <cell r="AC82">
            <v>4800</v>
          </cell>
          <cell r="AE82">
            <v>19200</v>
          </cell>
          <cell r="AF82">
            <v>4800</v>
          </cell>
          <cell r="AG82">
            <v>4800</v>
          </cell>
          <cell r="AH82">
            <v>4800</v>
          </cell>
          <cell r="AI82">
            <v>4800</v>
          </cell>
          <cell r="AJ82">
            <v>14400</v>
          </cell>
          <cell r="AL82">
            <v>4800</v>
          </cell>
          <cell r="AM82">
            <v>4800</v>
          </cell>
          <cell r="AN82">
            <v>4800</v>
          </cell>
          <cell r="AO82">
            <v>19200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J83">
            <v>26600</v>
          </cell>
          <cell r="L83">
            <v>26600</v>
          </cell>
          <cell r="M83">
            <v>79800</v>
          </cell>
          <cell r="O83">
            <v>34000</v>
          </cell>
          <cell r="P83">
            <v>34000</v>
          </cell>
          <cell r="Q83">
            <v>94600</v>
          </cell>
          <cell r="R83">
            <v>56400</v>
          </cell>
          <cell r="S83">
            <v>56400</v>
          </cell>
          <cell r="T83">
            <v>56400</v>
          </cell>
          <cell r="U83">
            <v>169200</v>
          </cell>
          <cell r="V83">
            <v>56400</v>
          </cell>
          <cell r="W83">
            <v>62800</v>
          </cell>
          <cell r="X83">
            <v>69700</v>
          </cell>
          <cell r="Y83">
            <v>188900</v>
          </cell>
          <cell r="Z83">
            <v>532500</v>
          </cell>
          <cell r="AB83">
            <v>257100</v>
          </cell>
          <cell r="AC83">
            <v>297000</v>
          </cell>
          <cell r="AE83">
            <v>1108200</v>
          </cell>
          <cell r="AF83">
            <v>297000</v>
          </cell>
          <cell r="AG83">
            <v>297000</v>
          </cell>
          <cell r="AH83">
            <v>397500</v>
          </cell>
          <cell r="AI83">
            <v>397500</v>
          </cell>
          <cell r="AJ83">
            <v>991500</v>
          </cell>
          <cell r="AL83">
            <v>397500</v>
          </cell>
          <cell r="AM83">
            <v>418200</v>
          </cell>
          <cell r="AN83">
            <v>418200</v>
          </cell>
          <cell r="AO83">
            <v>1631400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J86">
            <v>0</v>
          </cell>
          <cell r="L86">
            <v>0</v>
          </cell>
          <cell r="M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C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J87">
            <v>0</v>
          </cell>
          <cell r="L87">
            <v>0</v>
          </cell>
          <cell r="M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B87">
            <v>0</v>
          </cell>
          <cell r="AC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J88">
            <v>0</v>
          </cell>
          <cell r="L88">
            <v>0</v>
          </cell>
          <cell r="M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B88">
            <v>0</v>
          </cell>
          <cell r="AC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J89">
            <v>0</v>
          </cell>
          <cell r="L89">
            <v>0</v>
          </cell>
          <cell r="M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B89">
            <v>0</v>
          </cell>
          <cell r="AC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J90">
            <v>0</v>
          </cell>
          <cell r="L90">
            <v>0</v>
          </cell>
          <cell r="M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B90">
            <v>0</v>
          </cell>
          <cell r="AC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J91">
            <v>0</v>
          </cell>
          <cell r="L91">
            <v>0</v>
          </cell>
          <cell r="M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B91">
            <v>0</v>
          </cell>
          <cell r="AC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J93">
            <v>26600</v>
          </cell>
          <cell r="L93">
            <v>26600</v>
          </cell>
          <cell r="M93">
            <v>79800</v>
          </cell>
          <cell r="O93">
            <v>26600</v>
          </cell>
          <cell r="P93">
            <v>26600</v>
          </cell>
          <cell r="Q93">
            <v>79800</v>
          </cell>
          <cell r="R93">
            <v>26600</v>
          </cell>
          <cell r="S93">
            <v>26600</v>
          </cell>
          <cell r="T93">
            <v>26600</v>
          </cell>
          <cell r="U93">
            <v>79800</v>
          </cell>
          <cell r="V93">
            <v>26600</v>
          </cell>
          <cell r="W93">
            <v>26600</v>
          </cell>
          <cell r="X93">
            <v>26600</v>
          </cell>
          <cell r="Y93">
            <v>79800</v>
          </cell>
          <cell r="Z93">
            <v>319200</v>
          </cell>
          <cell r="AB93">
            <v>79800</v>
          </cell>
          <cell r="AC93">
            <v>79800</v>
          </cell>
          <cell r="AE93">
            <v>319200</v>
          </cell>
          <cell r="AF93">
            <v>79800</v>
          </cell>
          <cell r="AG93">
            <v>79800</v>
          </cell>
          <cell r="AH93">
            <v>79800</v>
          </cell>
          <cell r="AI93">
            <v>79800</v>
          </cell>
          <cell r="AJ93">
            <v>239400</v>
          </cell>
          <cell r="AL93">
            <v>79800</v>
          </cell>
          <cell r="AM93">
            <v>79800</v>
          </cell>
          <cell r="AN93">
            <v>79800</v>
          </cell>
          <cell r="AO93">
            <v>319200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J94">
            <v>0</v>
          </cell>
          <cell r="L94">
            <v>0</v>
          </cell>
          <cell r="M94">
            <v>0</v>
          </cell>
          <cell r="O94">
            <v>0</v>
          </cell>
          <cell r="P94">
            <v>0</v>
          </cell>
          <cell r="Q94">
            <v>0</v>
          </cell>
          <cell r="R94">
            <v>6900</v>
          </cell>
          <cell r="S94">
            <v>6900</v>
          </cell>
          <cell r="T94">
            <v>6900</v>
          </cell>
          <cell r="U94">
            <v>20700</v>
          </cell>
          <cell r="V94">
            <v>6900</v>
          </cell>
          <cell r="W94">
            <v>6900</v>
          </cell>
          <cell r="X94">
            <v>13800</v>
          </cell>
          <cell r="Y94">
            <v>27600</v>
          </cell>
          <cell r="Z94">
            <v>48300</v>
          </cell>
          <cell r="AB94">
            <v>41400</v>
          </cell>
          <cell r="AC94">
            <v>62100</v>
          </cell>
          <cell r="AE94">
            <v>207000</v>
          </cell>
          <cell r="AF94">
            <v>62100</v>
          </cell>
          <cell r="AG94">
            <v>62100</v>
          </cell>
          <cell r="AH94">
            <v>82800</v>
          </cell>
          <cell r="AI94">
            <v>82800</v>
          </cell>
          <cell r="AJ94">
            <v>207000</v>
          </cell>
          <cell r="AL94">
            <v>82800</v>
          </cell>
          <cell r="AM94">
            <v>103500</v>
          </cell>
          <cell r="AN94">
            <v>103500</v>
          </cell>
          <cell r="AO94">
            <v>372600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J95">
            <v>0</v>
          </cell>
          <cell r="L95">
            <v>0</v>
          </cell>
          <cell r="M95">
            <v>0</v>
          </cell>
          <cell r="O95">
            <v>0</v>
          </cell>
          <cell r="P95">
            <v>0</v>
          </cell>
          <cell r="Q95">
            <v>0</v>
          </cell>
          <cell r="R95">
            <v>9100</v>
          </cell>
          <cell r="S95">
            <v>9100</v>
          </cell>
          <cell r="T95">
            <v>9100</v>
          </cell>
          <cell r="U95">
            <v>27300</v>
          </cell>
          <cell r="V95">
            <v>9100</v>
          </cell>
          <cell r="W95">
            <v>9100</v>
          </cell>
          <cell r="X95">
            <v>9100</v>
          </cell>
          <cell r="Y95">
            <v>27300</v>
          </cell>
          <cell r="Z95">
            <v>54600</v>
          </cell>
          <cell r="AB95">
            <v>27300</v>
          </cell>
          <cell r="AC95">
            <v>27300</v>
          </cell>
          <cell r="AE95">
            <v>109200</v>
          </cell>
          <cell r="AF95">
            <v>27300</v>
          </cell>
          <cell r="AG95">
            <v>27300</v>
          </cell>
          <cell r="AH95">
            <v>27300</v>
          </cell>
          <cell r="AI95">
            <v>27300</v>
          </cell>
          <cell r="AJ95">
            <v>81900</v>
          </cell>
          <cell r="AL95">
            <v>27300</v>
          </cell>
          <cell r="AM95">
            <v>27300</v>
          </cell>
          <cell r="AN95">
            <v>27300</v>
          </cell>
          <cell r="AO95">
            <v>109200</v>
          </cell>
        </row>
        <row r="96">
          <cell r="AB96">
            <v>0</v>
          </cell>
          <cell r="AC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57600</v>
          </cell>
          <cell r="AI96">
            <v>57600</v>
          </cell>
          <cell r="AJ96">
            <v>57600</v>
          </cell>
          <cell r="AL96">
            <v>57600</v>
          </cell>
          <cell r="AM96">
            <v>57600</v>
          </cell>
          <cell r="AN96">
            <v>57600</v>
          </cell>
          <cell r="AO96">
            <v>230400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J97">
            <v>0</v>
          </cell>
          <cell r="L97">
            <v>0</v>
          </cell>
          <cell r="M97">
            <v>0</v>
          </cell>
          <cell r="O97">
            <v>7400</v>
          </cell>
          <cell r="P97">
            <v>7400</v>
          </cell>
          <cell r="Q97">
            <v>14800</v>
          </cell>
          <cell r="R97">
            <v>7400</v>
          </cell>
          <cell r="S97">
            <v>7400</v>
          </cell>
          <cell r="T97">
            <v>7400</v>
          </cell>
          <cell r="U97">
            <v>22200</v>
          </cell>
          <cell r="V97">
            <v>7400</v>
          </cell>
          <cell r="W97">
            <v>7400</v>
          </cell>
          <cell r="X97">
            <v>7400</v>
          </cell>
          <cell r="Y97">
            <v>22200</v>
          </cell>
          <cell r="Z97">
            <v>59200</v>
          </cell>
          <cell r="AB97">
            <v>44400</v>
          </cell>
          <cell r="AC97">
            <v>44400</v>
          </cell>
          <cell r="AE97">
            <v>177600</v>
          </cell>
          <cell r="AF97">
            <v>44400</v>
          </cell>
          <cell r="AG97">
            <v>44400</v>
          </cell>
          <cell r="AH97">
            <v>66600</v>
          </cell>
          <cell r="AI97">
            <v>66600</v>
          </cell>
          <cell r="AJ97">
            <v>155400</v>
          </cell>
          <cell r="AL97">
            <v>66600</v>
          </cell>
          <cell r="AM97">
            <v>66600</v>
          </cell>
          <cell r="AN97">
            <v>66600</v>
          </cell>
          <cell r="AO97">
            <v>266400</v>
          </cell>
        </row>
        <row r="98">
          <cell r="AB98">
            <v>25800</v>
          </cell>
          <cell r="AC98">
            <v>25800</v>
          </cell>
          <cell r="AE98">
            <v>103200</v>
          </cell>
          <cell r="AF98">
            <v>25800</v>
          </cell>
          <cell r="AG98">
            <v>25800</v>
          </cell>
          <cell r="AH98">
            <v>25800</v>
          </cell>
          <cell r="AI98">
            <v>25800</v>
          </cell>
          <cell r="AJ98">
            <v>77400</v>
          </cell>
          <cell r="AL98">
            <v>25800</v>
          </cell>
          <cell r="AM98">
            <v>25800</v>
          </cell>
          <cell r="AN98">
            <v>25800</v>
          </cell>
          <cell r="AO98">
            <v>103200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J99">
            <v>0</v>
          </cell>
          <cell r="L99">
            <v>0</v>
          </cell>
          <cell r="M99">
            <v>0</v>
          </cell>
          <cell r="O99">
            <v>0</v>
          </cell>
          <cell r="P99">
            <v>0</v>
          </cell>
          <cell r="Q99">
            <v>0</v>
          </cell>
          <cell r="R99">
            <v>6400</v>
          </cell>
          <cell r="S99">
            <v>6400</v>
          </cell>
          <cell r="T99">
            <v>6400</v>
          </cell>
          <cell r="U99">
            <v>19200</v>
          </cell>
          <cell r="V99">
            <v>6400</v>
          </cell>
          <cell r="W99">
            <v>12800</v>
          </cell>
          <cell r="X99">
            <v>12800</v>
          </cell>
          <cell r="Y99">
            <v>32000</v>
          </cell>
          <cell r="Z99">
            <v>51200</v>
          </cell>
          <cell r="AB99">
            <v>38400</v>
          </cell>
          <cell r="AC99">
            <v>57600</v>
          </cell>
          <cell r="AE99">
            <v>192000</v>
          </cell>
          <cell r="AF99">
            <v>57600</v>
          </cell>
          <cell r="AG99">
            <v>57600</v>
          </cell>
          <cell r="AH99">
            <v>57600</v>
          </cell>
          <cell r="AI99">
            <v>57600</v>
          </cell>
          <cell r="AJ99">
            <v>172800</v>
          </cell>
          <cell r="AL99">
            <v>57600</v>
          </cell>
          <cell r="AM99">
            <v>57600</v>
          </cell>
          <cell r="AN99">
            <v>57600</v>
          </cell>
          <cell r="AO99">
            <v>230400</v>
          </cell>
        </row>
        <row r="102">
          <cell r="B102">
            <v>23600</v>
          </cell>
          <cell r="C102">
            <v>23600</v>
          </cell>
          <cell r="D102">
            <v>47200</v>
          </cell>
          <cell r="E102">
            <v>47573.333333333336</v>
          </cell>
          <cell r="J102">
            <v>110700</v>
          </cell>
          <cell r="L102">
            <v>110700</v>
          </cell>
          <cell r="M102">
            <v>332100</v>
          </cell>
          <cell r="O102">
            <v>137000</v>
          </cell>
          <cell r="P102">
            <v>137000</v>
          </cell>
          <cell r="Q102">
            <v>403600</v>
          </cell>
          <cell r="R102">
            <v>159400</v>
          </cell>
          <cell r="S102">
            <v>159400</v>
          </cell>
          <cell r="T102">
            <v>159400</v>
          </cell>
          <cell r="U102">
            <v>478200</v>
          </cell>
          <cell r="V102">
            <v>159400</v>
          </cell>
          <cell r="W102">
            <v>165800</v>
          </cell>
          <cell r="X102">
            <v>172700</v>
          </cell>
          <cell r="Y102">
            <v>497900</v>
          </cell>
          <cell r="Z102">
            <v>1711800</v>
          </cell>
          <cell r="AB102">
            <v>710100</v>
          </cell>
          <cell r="AC102">
            <v>793500</v>
          </cell>
          <cell r="AE102">
            <v>3028800</v>
          </cell>
          <cell r="AF102">
            <v>812400</v>
          </cell>
          <cell r="AG102">
            <v>812400</v>
          </cell>
          <cell r="AH102">
            <v>965400</v>
          </cell>
          <cell r="AI102">
            <v>987000</v>
          </cell>
          <cell r="AJ102">
            <v>2590200</v>
          </cell>
          <cell r="AL102">
            <v>965400</v>
          </cell>
          <cell r="AM102">
            <v>991500</v>
          </cell>
          <cell r="AN102">
            <v>1023900</v>
          </cell>
          <cell r="AO102">
            <v>3946200</v>
          </cell>
        </row>
        <row r="104">
          <cell r="B104">
            <v>23600</v>
          </cell>
          <cell r="C104">
            <v>47200</v>
          </cell>
          <cell r="D104">
            <v>47200</v>
          </cell>
          <cell r="E104">
            <v>94773.333333333343</v>
          </cell>
          <cell r="J104">
            <v>349363.33333333337</v>
          </cell>
          <cell r="L104">
            <v>570763.33333333337</v>
          </cell>
          <cell r="M104">
            <v>570763.33333333337</v>
          </cell>
          <cell r="O104">
            <v>837363.33333333337</v>
          </cell>
          <cell r="P104">
            <v>974363.33333333337</v>
          </cell>
          <cell r="Q104">
            <v>974363.33333333337</v>
          </cell>
          <cell r="R104">
            <v>1133763.3333333335</v>
          </cell>
          <cell r="S104">
            <v>1293163.3333333335</v>
          </cell>
          <cell r="T104">
            <v>1452563.3333333335</v>
          </cell>
          <cell r="U104">
            <v>1452563.3333333335</v>
          </cell>
          <cell r="V104">
            <v>1611963.3333333335</v>
          </cell>
          <cell r="W104">
            <v>1777763.3333333335</v>
          </cell>
          <cell r="X104">
            <v>1950463.3333333335</v>
          </cell>
          <cell r="Y104">
            <v>1950463.3333333335</v>
          </cell>
          <cell r="Z104">
            <v>1950463.3333333335</v>
          </cell>
          <cell r="AB104">
            <v>3370663.3333333335</v>
          </cell>
          <cell r="AC104">
            <v>4164163.3333333335</v>
          </cell>
          <cell r="AE104">
            <v>4979263.333333334</v>
          </cell>
          <cell r="AF104">
            <v>5791663.333333334</v>
          </cell>
          <cell r="AG104">
            <v>6604063.333333334</v>
          </cell>
          <cell r="AH104">
            <v>7569463.333333334</v>
          </cell>
          <cell r="AI104">
            <v>8556463.333333334</v>
          </cell>
          <cell r="AJ104">
            <v>8556463.333333334</v>
          </cell>
          <cell r="AL104">
            <v>10487263.333333334</v>
          </cell>
          <cell r="AM104">
            <v>11478763.333333334</v>
          </cell>
          <cell r="AN104">
            <v>12502663.333333334</v>
          </cell>
          <cell r="AO104">
            <v>12502663.333333334</v>
          </cell>
        </row>
        <row r="113">
          <cell r="B113" t="str">
            <v>1999 - Q3</v>
          </cell>
          <cell r="D113">
            <v>1999</v>
          </cell>
          <cell r="E113" t="str">
            <v>1999 - Q4</v>
          </cell>
          <cell r="J113" t="str">
            <v>2000 - Q1</v>
          </cell>
          <cell r="M113">
            <v>2000</v>
          </cell>
          <cell r="Q113">
            <v>2000</v>
          </cell>
          <cell r="R113" t="str">
            <v>2000 - Q3</v>
          </cell>
          <cell r="U113">
            <v>2000</v>
          </cell>
          <cell r="V113" t="str">
            <v>2000 - Q4</v>
          </cell>
          <cell r="Y113">
            <v>2000</v>
          </cell>
          <cell r="Z113">
            <v>2000</v>
          </cell>
          <cell r="AE113">
            <v>2001</v>
          </cell>
          <cell r="AF113">
            <v>2001</v>
          </cell>
          <cell r="AJ113">
            <v>2002</v>
          </cell>
          <cell r="AO113">
            <v>2003</v>
          </cell>
        </row>
        <row r="114">
          <cell r="B114">
            <v>36373</v>
          </cell>
          <cell r="C114">
            <v>36404</v>
          </cell>
          <cell r="D114" t="str">
            <v>Q3</v>
          </cell>
          <cell r="E114">
            <v>36434</v>
          </cell>
          <cell r="J114">
            <v>36526</v>
          </cell>
          <cell r="L114">
            <v>36586</v>
          </cell>
          <cell r="M114" t="str">
            <v>Q1</v>
          </cell>
          <cell r="O114">
            <v>36647</v>
          </cell>
          <cell r="P114">
            <v>36678</v>
          </cell>
          <cell r="Q114" t="str">
            <v>Q2</v>
          </cell>
          <cell r="R114">
            <v>36708</v>
          </cell>
          <cell r="S114">
            <v>36739</v>
          </cell>
          <cell r="T114">
            <v>36770</v>
          </cell>
          <cell r="U114" t="str">
            <v>Q3</v>
          </cell>
          <cell r="V114">
            <v>36800</v>
          </cell>
          <cell r="W114">
            <v>36831</v>
          </cell>
          <cell r="X114">
            <v>36861</v>
          </cell>
          <cell r="Y114" t="str">
            <v>Q4</v>
          </cell>
          <cell r="Z114" t="str">
            <v>Total</v>
          </cell>
          <cell r="AB114" t="str">
            <v>Q2</v>
          </cell>
          <cell r="AC114" t="str">
            <v>Q3</v>
          </cell>
          <cell r="AE114" t="str">
            <v>Total</v>
          </cell>
          <cell r="AF114" t="str">
            <v>Q1</v>
          </cell>
          <cell r="AG114" t="str">
            <v>Q2</v>
          </cell>
          <cell r="AH114" t="str">
            <v>Q3</v>
          </cell>
          <cell r="AI114" t="str">
            <v>Q4</v>
          </cell>
          <cell r="AJ114" t="str">
            <v>Total</v>
          </cell>
          <cell r="AL114" t="str">
            <v>Q2</v>
          </cell>
          <cell r="AM114" t="str">
            <v>Q3</v>
          </cell>
          <cell r="AN114" t="str">
            <v>Q4</v>
          </cell>
          <cell r="AO114" t="str">
            <v>Total</v>
          </cell>
        </row>
        <row r="115">
          <cell r="B115">
            <v>2</v>
          </cell>
          <cell r="C115">
            <v>0</v>
          </cell>
          <cell r="D115">
            <v>2</v>
          </cell>
          <cell r="E115">
            <v>3</v>
          </cell>
          <cell r="J115">
            <v>3</v>
          </cell>
          <cell r="L115">
            <v>0</v>
          </cell>
          <cell r="M115">
            <v>3</v>
          </cell>
          <cell r="O115">
            <v>0</v>
          </cell>
          <cell r="P115">
            <v>0</v>
          </cell>
          <cell r="Q115">
            <v>3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6</v>
          </cell>
          <cell r="AB115">
            <v>0</v>
          </cell>
          <cell r="AC115">
            <v>2</v>
          </cell>
          <cell r="AE115">
            <v>10</v>
          </cell>
          <cell r="AF115">
            <v>1</v>
          </cell>
          <cell r="AG115">
            <v>0</v>
          </cell>
          <cell r="AH115">
            <v>3</v>
          </cell>
          <cell r="AI115">
            <v>0</v>
          </cell>
          <cell r="AJ115">
            <v>4</v>
          </cell>
          <cell r="AL115">
            <v>0</v>
          </cell>
          <cell r="AM115">
            <v>1</v>
          </cell>
          <cell r="AN115">
            <v>0</v>
          </cell>
          <cell r="AO115">
            <v>1</v>
          </cell>
        </row>
        <row r="117">
          <cell r="B117">
            <v>1</v>
          </cell>
          <cell r="C117">
            <v>0</v>
          </cell>
          <cell r="D117">
            <v>1</v>
          </cell>
          <cell r="E117">
            <v>3</v>
          </cell>
          <cell r="J117">
            <v>3</v>
          </cell>
          <cell r="L117">
            <v>0</v>
          </cell>
          <cell r="M117">
            <v>3</v>
          </cell>
          <cell r="O117">
            <v>0</v>
          </cell>
          <cell r="P117">
            <v>0</v>
          </cell>
          <cell r="Q117">
            <v>2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5</v>
          </cell>
          <cell r="AB117">
            <v>0</v>
          </cell>
          <cell r="AC117">
            <v>2</v>
          </cell>
          <cell r="AE117">
            <v>10</v>
          </cell>
          <cell r="AF117">
            <v>1</v>
          </cell>
          <cell r="AG117">
            <v>0</v>
          </cell>
          <cell r="AH117">
            <v>2</v>
          </cell>
          <cell r="AI117">
            <v>0</v>
          </cell>
          <cell r="AJ117">
            <v>3</v>
          </cell>
          <cell r="AL117">
            <v>0</v>
          </cell>
          <cell r="AM117">
            <v>1</v>
          </cell>
          <cell r="AN117">
            <v>0</v>
          </cell>
          <cell r="AO117">
            <v>1</v>
          </cell>
        </row>
        <row r="118">
          <cell r="B118">
            <v>1</v>
          </cell>
          <cell r="C118">
            <v>0</v>
          </cell>
          <cell r="D118">
            <v>1</v>
          </cell>
          <cell r="E118">
            <v>0</v>
          </cell>
          <cell r="J118">
            <v>0</v>
          </cell>
          <cell r="L118">
            <v>0</v>
          </cell>
          <cell r="M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C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</row>
        <row r="119">
          <cell r="AB119">
            <v>0</v>
          </cell>
          <cell r="AC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1</v>
          </cell>
          <cell r="J120">
            <v>0</v>
          </cell>
          <cell r="L120">
            <v>0</v>
          </cell>
          <cell r="M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B120">
            <v>0</v>
          </cell>
          <cell r="AC120">
            <v>0</v>
          </cell>
          <cell r="AE120">
            <v>1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J121">
            <v>1</v>
          </cell>
          <cell r="L121">
            <v>0</v>
          </cell>
          <cell r="M121">
            <v>1</v>
          </cell>
          <cell r="O121">
            <v>0</v>
          </cell>
          <cell r="P121">
            <v>0</v>
          </cell>
          <cell r="Q121">
            <v>1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2</v>
          </cell>
          <cell r="AB121">
            <v>0</v>
          </cell>
          <cell r="AC121">
            <v>0</v>
          </cell>
          <cell r="AE121">
            <v>1</v>
          </cell>
          <cell r="AF121">
            <v>1</v>
          </cell>
          <cell r="AG121">
            <v>0</v>
          </cell>
          <cell r="AH121">
            <v>0</v>
          </cell>
          <cell r="AI121">
            <v>0</v>
          </cell>
          <cell r="AJ121">
            <v>1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J122">
            <v>1</v>
          </cell>
          <cell r="L122">
            <v>0</v>
          </cell>
          <cell r="M122">
            <v>1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B122">
            <v>0</v>
          </cell>
          <cell r="AC122">
            <v>1</v>
          </cell>
          <cell r="AE122">
            <v>1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1</v>
          </cell>
          <cell r="J124">
            <v>0</v>
          </cell>
          <cell r="L124">
            <v>0</v>
          </cell>
          <cell r="M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B124">
            <v>0</v>
          </cell>
          <cell r="AC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1</v>
          </cell>
          <cell r="J125">
            <v>0</v>
          </cell>
          <cell r="L125">
            <v>0</v>
          </cell>
          <cell r="M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B125">
            <v>0</v>
          </cell>
          <cell r="AC125">
            <v>0</v>
          </cell>
          <cell r="AE125">
            <v>1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J126">
            <v>0</v>
          </cell>
          <cell r="L126">
            <v>0</v>
          </cell>
          <cell r="M126">
            <v>0</v>
          </cell>
          <cell r="O126">
            <v>0</v>
          </cell>
          <cell r="P126">
            <v>0</v>
          </cell>
          <cell r="Q126">
            <v>1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B126">
            <v>0</v>
          </cell>
          <cell r="AC126">
            <v>1</v>
          </cell>
          <cell r="AE126">
            <v>2</v>
          </cell>
          <cell r="AF126">
            <v>0</v>
          </cell>
          <cell r="AG126">
            <v>0</v>
          </cell>
          <cell r="AH126">
            <v>1</v>
          </cell>
          <cell r="AI126">
            <v>0</v>
          </cell>
          <cell r="AJ126">
            <v>1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J128">
            <v>0</v>
          </cell>
          <cell r="L128">
            <v>0</v>
          </cell>
          <cell r="M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B128">
            <v>0</v>
          </cell>
          <cell r="AC128">
            <v>0</v>
          </cell>
          <cell r="AE128">
            <v>1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J129">
            <v>0</v>
          </cell>
          <cell r="L129">
            <v>0</v>
          </cell>
          <cell r="M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B129">
            <v>0</v>
          </cell>
          <cell r="AC129">
            <v>0</v>
          </cell>
          <cell r="AE129">
            <v>2</v>
          </cell>
          <cell r="AF129">
            <v>0</v>
          </cell>
          <cell r="AG129">
            <v>0</v>
          </cell>
          <cell r="AH129">
            <v>1</v>
          </cell>
          <cell r="AI129">
            <v>0</v>
          </cell>
          <cell r="AJ129">
            <v>1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J130">
            <v>1</v>
          </cell>
          <cell r="L130">
            <v>0</v>
          </cell>
          <cell r="M130">
            <v>1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B130">
            <v>0</v>
          </cell>
          <cell r="AC130">
            <v>0</v>
          </cell>
          <cell r="AE130">
            <v>1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L130">
            <v>0</v>
          </cell>
          <cell r="AM130">
            <v>1</v>
          </cell>
          <cell r="AN130">
            <v>0</v>
          </cell>
          <cell r="AO130">
            <v>1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J132">
            <v>0</v>
          </cell>
          <cell r="L132">
            <v>0</v>
          </cell>
          <cell r="M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B132">
            <v>0</v>
          </cell>
          <cell r="AC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J133">
            <v>0</v>
          </cell>
          <cell r="L133">
            <v>0</v>
          </cell>
          <cell r="M133">
            <v>0</v>
          </cell>
          <cell r="O133">
            <v>0</v>
          </cell>
          <cell r="P133">
            <v>0</v>
          </cell>
          <cell r="Q133">
            <v>1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B133">
            <v>0</v>
          </cell>
          <cell r="AC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</row>
        <row r="135">
          <cell r="B135">
            <v>1</v>
          </cell>
          <cell r="C135">
            <v>0</v>
          </cell>
          <cell r="D135">
            <v>1</v>
          </cell>
          <cell r="E135">
            <v>0</v>
          </cell>
          <cell r="J135">
            <v>0</v>
          </cell>
          <cell r="L135">
            <v>0</v>
          </cell>
          <cell r="M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B135">
            <v>0</v>
          </cell>
          <cell r="AC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1</v>
          </cell>
          <cell r="AI135">
            <v>0</v>
          </cell>
          <cell r="AJ135">
            <v>1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B136">
            <v>1</v>
          </cell>
          <cell r="C136">
            <v>0</v>
          </cell>
          <cell r="D136">
            <v>1</v>
          </cell>
          <cell r="E136">
            <v>0</v>
          </cell>
          <cell r="J136">
            <v>0</v>
          </cell>
          <cell r="L136">
            <v>0</v>
          </cell>
          <cell r="M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B136">
            <v>0</v>
          </cell>
          <cell r="AC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J137">
            <v>0</v>
          </cell>
          <cell r="L137">
            <v>0</v>
          </cell>
          <cell r="M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B137">
            <v>0</v>
          </cell>
          <cell r="AC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1</v>
          </cell>
          <cell r="AI137">
            <v>0</v>
          </cell>
          <cell r="AJ137">
            <v>1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J138">
            <v>0</v>
          </cell>
          <cell r="L138">
            <v>0</v>
          </cell>
          <cell r="M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B138">
            <v>0</v>
          </cell>
          <cell r="AC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J139">
            <v>0</v>
          </cell>
          <cell r="L139">
            <v>0</v>
          </cell>
          <cell r="M139">
            <v>0</v>
          </cell>
          <cell r="O139">
            <v>1</v>
          </cell>
          <cell r="P139">
            <v>0</v>
          </cell>
          <cell r="Q139">
            <v>1</v>
          </cell>
          <cell r="R139">
            <v>3</v>
          </cell>
          <cell r="S139">
            <v>0</v>
          </cell>
          <cell r="T139">
            <v>0</v>
          </cell>
          <cell r="U139">
            <v>3</v>
          </cell>
          <cell r="V139">
            <v>0</v>
          </cell>
          <cell r="W139">
            <v>1</v>
          </cell>
          <cell r="X139">
            <v>1</v>
          </cell>
          <cell r="Y139">
            <v>2</v>
          </cell>
          <cell r="Z139">
            <v>6</v>
          </cell>
          <cell r="AB139">
            <v>0</v>
          </cell>
          <cell r="AC139">
            <v>2</v>
          </cell>
          <cell r="AE139">
            <v>4</v>
          </cell>
          <cell r="AF139">
            <v>0</v>
          </cell>
          <cell r="AG139">
            <v>0</v>
          </cell>
          <cell r="AH139">
            <v>3</v>
          </cell>
          <cell r="AI139">
            <v>0</v>
          </cell>
          <cell r="AJ139">
            <v>3</v>
          </cell>
          <cell r="AL139">
            <v>0</v>
          </cell>
          <cell r="AM139">
            <v>1</v>
          </cell>
          <cell r="AN139">
            <v>0</v>
          </cell>
          <cell r="AO139">
            <v>1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J142">
            <v>0</v>
          </cell>
          <cell r="L142">
            <v>0</v>
          </cell>
          <cell r="M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B142">
            <v>0</v>
          </cell>
          <cell r="AC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J143">
            <v>-1</v>
          </cell>
          <cell r="L143">
            <v>0</v>
          </cell>
          <cell r="M143">
            <v>-1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-1</v>
          </cell>
          <cell r="AB143">
            <v>0</v>
          </cell>
          <cell r="AC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J144">
            <v>0</v>
          </cell>
          <cell r="L144">
            <v>0</v>
          </cell>
          <cell r="M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B144">
            <v>0</v>
          </cell>
          <cell r="AC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J145">
            <v>0</v>
          </cell>
          <cell r="L145">
            <v>0</v>
          </cell>
          <cell r="M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B145">
            <v>0</v>
          </cell>
          <cell r="AC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J146">
            <v>0</v>
          </cell>
          <cell r="L146">
            <v>0</v>
          </cell>
          <cell r="M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B146">
            <v>0</v>
          </cell>
          <cell r="AC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J147">
            <v>0</v>
          </cell>
          <cell r="L147">
            <v>0</v>
          </cell>
          <cell r="M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B147">
            <v>0</v>
          </cell>
          <cell r="AC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J149">
            <v>1</v>
          </cell>
          <cell r="L149">
            <v>0</v>
          </cell>
          <cell r="M149">
            <v>1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B149">
            <v>0</v>
          </cell>
          <cell r="AC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J150">
            <v>0</v>
          </cell>
          <cell r="L150">
            <v>0</v>
          </cell>
          <cell r="M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1</v>
          </cell>
          <cell r="S150">
            <v>0</v>
          </cell>
          <cell r="T150">
            <v>0</v>
          </cell>
          <cell r="U150">
            <v>1</v>
          </cell>
          <cell r="V150">
            <v>0</v>
          </cell>
          <cell r="W150">
            <v>0</v>
          </cell>
          <cell r="X150">
            <v>1</v>
          </cell>
          <cell r="Y150">
            <v>1</v>
          </cell>
          <cell r="Z150">
            <v>2</v>
          </cell>
          <cell r="AB150">
            <v>0</v>
          </cell>
          <cell r="AC150">
            <v>1</v>
          </cell>
          <cell r="AE150">
            <v>1</v>
          </cell>
          <cell r="AF150">
            <v>0</v>
          </cell>
          <cell r="AG150">
            <v>0</v>
          </cell>
          <cell r="AH150">
            <v>1</v>
          </cell>
          <cell r="AI150">
            <v>0</v>
          </cell>
          <cell r="AJ150">
            <v>1</v>
          </cell>
          <cell r="AL150">
            <v>0</v>
          </cell>
          <cell r="AM150">
            <v>1</v>
          </cell>
          <cell r="AN150">
            <v>0</v>
          </cell>
          <cell r="AO150">
            <v>1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J151">
            <v>0</v>
          </cell>
          <cell r="L151">
            <v>0</v>
          </cell>
          <cell r="M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1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B151">
            <v>0</v>
          </cell>
          <cell r="AC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</row>
        <row r="152">
          <cell r="Z152">
            <v>0</v>
          </cell>
          <cell r="AB152">
            <v>0</v>
          </cell>
          <cell r="AC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1</v>
          </cell>
          <cell r="AI152">
            <v>0</v>
          </cell>
          <cell r="AJ152">
            <v>1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J153">
            <v>0</v>
          </cell>
          <cell r="L153">
            <v>0</v>
          </cell>
          <cell r="M153">
            <v>0</v>
          </cell>
          <cell r="O153">
            <v>1</v>
          </cell>
          <cell r="P153">
            <v>0</v>
          </cell>
          <cell r="Q153">
            <v>1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B153">
            <v>0</v>
          </cell>
          <cell r="AC153">
            <v>0</v>
          </cell>
          <cell r="AE153">
            <v>1</v>
          </cell>
          <cell r="AF153">
            <v>0</v>
          </cell>
          <cell r="AG153">
            <v>0</v>
          </cell>
          <cell r="AH153">
            <v>1</v>
          </cell>
          <cell r="AI153">
            <v>0</v>
          </cell>
          <cell r="AJ153">
            <v>1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</row>
        <row r="154">
          <cell r="Z154">
            <v>0</v>
          </cell>
          <cell r="AB154">
            <v>0</v>
          </cell>
          <cell r="AC154">
            <v>0</v>
          </cell>
          <cell r="AE154">
            <v>1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J155">
            <v>0</v>
          </cell>
          <cell r="L155">
            <v>0</v>
          </cell>
          <cell r="M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0</v>
          </cell>
          <cell r="T155">
            <v>0</v>
          </cell>
          <cell r="U155">
            <v>1</v>
          </cell>
          <cell r="V155">
            <v>0</v>
          </cell>
          <cell r="W155">
            <v>1</v>
          </cell>
          <cell r="X155">
            <v>0</v>
          </cell>
          <cell r="Y155">
            <v>1</v>
          </cell>
          <cell r="Z155">
            <v>2</v>
          </cell>
          <cell r="AB155">
            <v>0</v>
          </cell>
          <cell r="AC155">
            <v>1</v>
          </cell>
          <cell r="AE155">
            <v>1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</row>
        <row r="158">
          <cell r="B158" t="str">
            <v>1999 - Q3</v>
          </cell>
          <cell r="D158">
            <v>1999</v>
          </cell>
          <cell r="E158" t="str">
            <v>1999 - Q4</v>
          </cell>
          <cell r="J158" t="str">
            <v>2000 - Q1</v>
          </cell>
          <cell r="M158">
            <v>2000</v>
          </cell>
          <cell r="Q158">
            <v>2000</v>
          </cell>
          <cell r="R158" t="str">
            <v>2000 - Q3</v>
          </cell>
          <cell r="U158">
            <v>2000</v>
          </cell>
          <cell r="V158" t="str">
            <v>2000 - Q4</v>
          </cell>
          <cell r="Y158">
            <v>2000</v>
          </cell>
          <cell r="Z158">
            <v>2000</v>
          </cell>
          <cell r="AE158">
            <v>2001</v>
          </cell>
          <cell r="AF158">
            <v>2001</v>
          </cell>
          <cell r="AJ158">
            <v>2002</v>
          </cell>
          <cell r="AO158">
            <v>2003</v>
          </cell>
        </row>
        <row r="159">
          <cell r="B159">
            <v>36373</v>
          </cell>
          <cell r="C159">
            <v>36404</v>
          </cell>
          <cell r="D159" t="str">
            <v>Q3</v>
          </cell>
          <cell r="E159">
            <v>36434</v>
          </cell>
          <cell r="J159">
            <v>36526</v>
          </cell>
          <cell r="L159">
            <v>36586</v>
          </cell>
          <cell r="M159" t="str">
            <v>Q1</v>
          </cell>
          <cell r="O159">
            <v>36647</v>
          </cell>
          <cell r="P159">
            <v>36678</v>
          </cell>
          <cell r="Q159" t="str">
            <v>Q2</v>
          </cell>
          <cell r="R159">
            <v>36708</v>
          </cell>
          <cell r="S159">
            <v>36739</v>
          </cell>
          <cell r="T159">
            <v>36770</v>
          </cell>
          <cell r="U159" t="str">
            <v>Q3</v>
          </cell>
          <cell r="V159">
            <v>36800</v>
          </cell>
          <cell r="W159">
            <v>36831</v>
          </cell>
          <cell r="X159">
            <v>36861</v>
          </cell>
          <cell r="Y159" t="str">
            <v>Q4</v>
          </cell>
          <cell r="Z159" t="str">
            <v>Total</v>
          </cell>
          <cell r="AB159" t="str">
            <v>Q2</v>
          </cell>
          <cell r="AC159" t="str">
            <v>Q3</v>
          </cell>
          <cell r="AE159" t="str">
            <v>Total</v>
          </cell>
          <cell r="AF159" t="str">
            <v>Q1</v>
          </cell>
          <cell r="AG159" t="str">
            <v>Q2</v>
          </cell>
          <cell r="AH159" t="str">
            <v>Q3</v>
          </cell>
          <cell r="AI159" t="str">
            <v>Q4</v>
          </cell>
          <cell r="AJ159" t="str">
            <v>Total</v>
          </cell>
          <cell r="AL159" t="str">
            <v>Q2</v>
          </cell>
          <cell r="AM159" t="str">
            <v>Q3</v>
          </cell>
          <cell r="AN159" t="str">
            <v>Q4</v>
          </cell>
          <cell r="AO159" t="str">
            <v>Total</v>
          </cell>
        </row>
        <row r="160">
          <cell r="B160">
            <v>2</v>
          </cell>
          <cell r="C160">
            <v>0</v>
          </cell>
          <cell r="D160">
            <v>2</v>
          </cell>
          <cell r="E160">
            <v>3</v>
          </cell>
          <cell r="J160">
            <v>3</v>
          </cell>
          <cell r="L160">
            <v>0</v>
          </cell>
          <cell r="M160">
            <v>3</v>
          </cell>
          <cell r="O160">
            <v>1</v>
          </cell>
          <cell r="P160">
            <v>0</v>
          </cell>
          <cell r="Q160">
            <v>4</v>
          </cell>
          <cell r="R160">
            <v>3</v>
          </cell>
          <cell r="S160">
            <v>0</v>
          </cell>
          <cell r="T160">
            <v>0</v>
          </cell>
          <cell r="U160">
            <v>3</v>
          </cell>
          <cell r="V160">
            <v>0</v>
          </cell>
          <cell r="W160">
            <v>1</v>
          </cell>
          <cell r="X160">
            <v>1</v>
          </cell>
          <cell r="Y160">
            <v>2</v>
          </cell>
          <cell r="Z160">
            <v>12</v>
          </cell>
          <cell r="AE160">
            <v>0</v>
          </cell>
          <cell r="AJ160">
            <v>0</v>
          </cell>
          <cell r="AO160">
            <v>0</v>
          </cell>
        </row>
        <row r="166">
          <cell r="B166" t="str">
            <v>1999 - Q3</v>
          </cell>
          <cell r="D166">
            <v>1999</v>
          </cell>
          <cell r="E166" t="str">
            <v>1999 - Q4</v>
          </cell>
          <cell r="J166" t="str">
            <v>2000 - Q1</v>
          </cell>
          <cell r="M166">
            <v>2000</v>
          </cell>
          <cell r="Q166">
            <v>2000</v>
          </cell>
          <cell r="R166" t="str">
            <v>2000 - Q3</v>
          </cell>
          <cell r="U166">
            <v>2000</v>
          </cell>
          <cell r="V166" t="str">
            <v>2000 - Q4</v>
          </cell>
          <cell r="Y166">
            <v>2000</v>
          </cell>
          <cell r="Z166">
            <v>2000</v>
          </cell>
          <cell r="AE166">
            <v>2001</v>
          </cell>
          <cell r="AF166">
            <v>2001</v>
          </cell>
          <cell r="AJ166">
            <v>2002</v>
          </cell>
          <cell r="AO166">
            <v>2003</v>
          </cell>
        </row>
        <row r="167">
          <cell r="B167">
            <v>36373</v>
          </cell>
          <cell r="C167">
            <v>36404</v>
          </cell>
          <cell r="D167" t="str">
            <v>Q3</v>
          </cell>
          <cell r="E167">
            <v>36434</v>
          </cell>
          <cell r="J167">
            <v>36526</v>
          </cell>
          <cell r="L167">
            <v>36586</v>
          </cell>
          <cell r="M167" t="str">
            <v>Q1</v>
          </cell>
          <cell r="O167">
            <v>36647</v>
          </cell>
          <cell r="P167">
            <v>36678</v>
          </cell>
          <cell r="Q167" t="str">
            <v>Q2</v>
          </cell>
          <cell r="R167">
            <v>36708</v>
          </cell>
          <cell r="S167">
            <v>36739</v>
          </cell>
          <cell r="T167">
            <v>36770</v>
          </cell>
          <cell r="U167" t="str">
            <v>Q3</v>
          </cell>
          <cell r="V167">
            <v>36800</v>
          </cell>
          <cell r="W167">
            <v>36831</v>
          </cell>
          <cell r="X167">
            <v>36861</v>
          </cell>
          <cell r="Y167" t="str">
            <v>Q4</v>
          </cell>
          <cell r="Z167" t="str">
            <v>Total</v>
          </cell>
          <cell r="AB167" t="str">
            <v>Q2</v>
          </cell>
          <cell r="AC167" t="str">
            <v>Q3</v>
          </cell>
          <cell r="AE167" t="str">
            <v>Total</v>
          </cell>
          <cell r="AF167" t="str">
            <v>Q1</v>
          </cell>
          <cell r="AG167" t="str">
            <v>Q2</v>
          </cell>
          <cell r="AH167" t="str">
            <v>Q3</v>
          </cell>
          <cell r="AI167" t="str">
            <v>Q4</v>
          </cell>
          <cell r="AJ167" t="str">
            <v>Total</v>
          </cell>
          <cell r="AL167" t="str">
            <v>Q2</v>
          </cell>
          <cell r="AM167" t="str">
            <v>Q3</v>
          </cell>
          <cell r="AN167" t="str">
            <v>Q4</v>
          </cell>
          <cell r="AO167" t="str">
            <v>Total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12600</v>
          </cell>
          <cell r="J168">
            <v>15300</v>
          </cell>
          <cell r="L168">
            <v>0</v>
          </cell>
          <cell r="M168">
            <v>15300</v>
          </cell>
          <cell r="O168">
            <v>0</v>
          </cell>
          <cell r="P168">
            <v>0</v>
          </cell>
          <cell r="Q168">
            <v>14700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30000</v>
          </cell>
          <cell r="AB168">
            <v>0</v>
          </cell>
          <cell r="AC168">
            <v>11200</v>
          </cell>
          <cell r="AE168">
            <v>53800</v>
          </cell>
          <cell r="AF168">
            <v>4900</v>
          </cell>
          <cell r="AG168">
            <v>0</v>
          </cell>
          <cell r="AH168">
            <v>13600</v>
          </cell>
          <cell r="AI168">
            <v>0</v>
          </cell>
          <cell r="AJ168">
            <v>18500</v>
          </cell>
          <cell r="AL168">
            <v>0</v>
          </cell>
          <cell r="AM168">
            <v>4100</v>
          </cell>
          <cell r="AN168">
            <v>0</v>
          </cell>
          <cell r="AO168">
            <v>4100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12600</v>
          </cell>
          <cell r="J170">
            <v>15300</v>
          </cell>
          <cell r="L170">
            <v>0</v>
          </cell>
          <cell r="M170">
            <v>15300</v>
          </cell>
          <cell r="O170">
            <v>0</v>
          </cell>
          <cell r="P170">
            <v>0</v>
          </cell>
          <cell r="Q170">
            <v>9800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25100</v>
          </cell>
          <cell r="AB170">
            <v>0</v>
          </cell>
          <cell r="AC170">
            <v>11200</v>
          </cell>
          <cell r="AE170">
            <v>53800</v>
          </cell>
          <cell r="AF170">
            <v>4900</v>
          </cell>
          <cell r="AG170">
            <v>0</v>
          </cell>
          <cell r="AH170">
            <v>9800</v>
          </cell>
          <cell r="AI170">
            <v>0</v>
          </cell>
          <cell r="AJ170">
            <v>14700</v>
          </cell>
          <cell r="AL170">
            <v>0</v>
          </cell>
          <cell r="AM170">
            <v>4100</v>
          </cell>
          <cell r="AN170">
            <v>0</v>
          </cell>
          <cell r="AO170">
            <v>4100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J171">
            <v>0</v>
          </cell>
          <cell r="L171">
            <v>0</v>
          </cell>
          <cell r="M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B171">
            <v>0</v>
          </cell>
          <cell r="AC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6300</v>
          </cell>
          <cell r="J173">
            <v>0</v>
          </cell>
          <cell r="L173">
            <v>0</v>
          </cell>
          <cell r="M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B173">
            <v>0</v>
          </cell>
          <cell r="AC173">
            <v>0</v>
          </cell>
          <cell r="AE173">
            <v>6300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J174">
            <v>4900</v>
          </cell>
          <cell r="L174">
            <v>0</v>
          </cell>
          <cell r="M174">
            <v>4900</v>
          </cell>
          <cell r="O174">
            <v>0</v>
          </cell>
          <cell r="P174">
            <v>0</v>
          </cell>
          <cell r="Q174">
            <v>4900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9800</v>
          </cell>
          <cell r="AB174">
            <v>0</v>
          </cell>
          <cell r="AC174">
            <v>0</v>
          </cell>
          <cell r="AE174">
            <v>4900</v>
          </cell>
          <cell r="AF174">
            <v>4900</v>
          </cell>
          <cell r="AG174">
            <v>0</v>
          </cell>
          <cell r="AH174">
            <v>0</v>
          </cell>
          <cell r="AI174">
            <v>0</v>
          </cell>
          <cell r="AJ174">
            <v>4900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J175">
            <v>6300</v>
          </cell>
          <cell r="L175">
            <v>0</v>
          </cell>
          <cell r="M175">
            <v>6300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6300</v>
          </cell>
          <cell r="AB175">
            <v>0</v>
          </cell>
          <cell r="AC175">
            <v>6300</v>
          </cell>
          <cell r="AE175">
            <v>6300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J177">
            <v>0</v>
          </cell>
          <cell r="L177">
            <v>0</v>
          </cell>
          <cell r="M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B177">
            <v>0</v>
          </cell>
          <cell r="AC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6300</v>
          </cell>
          <cell r="J178">
            <v>0</v>
          </cell>
          <cell r="L178">
            <v>0</v>
          </cell>
          <cell r="M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B178">
            <v>0</v>
          </cell>
          <cell r="AC178">
            <v>0</v>
          </cell>
          <cell r="AE178">
            <v>6300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J179">
            <v>0</v>
          </cell>
          <cell r="L179">
            <v>0</v>
          </cell>
          <cell r="M179">
            <v>0</v>
          </cell>
          <cell r="O179">
            <v>0</v>
          </cell>
          <cell r="P179">
            <v>0</v>
          </cell>
          <cell r="Q179">
            <v>4900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4900</v>
          </cell>
          <cell r="AB179">
            <v>0</v>
          </cell>
          <cell r="AC179">
            <v>4900</v>
          </cell>
          <cell r="AE179">
            <v>9800</v>
          </cell>
          <cell r="AF179">
            <v>0</v>
          </cell>
          <cell r="AG179">
            <v>0</v>
          </cell>
          <cell r="AH179">
            <v>4900</v>
          </cell>
          <cell r="AI179">
            <v>0</v>
          </cell>
          <cell r="AJ179">
            <v>4900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J181">
            <v>0</v>
          </cell>
          <cell r="L181">
            <v>0</v>
          </cell>
          <cell r="M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B181">
            <v>0</v>
          </cell>
          <cell r="AC181">
            <v>0</v>
          </cell>
          <cell r="AE181">
            <v>6300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J182">
            <v>0</v>
          </cell>
          <cell r="L182">
            <v>0</v>
          </cell>
          <cell r="M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C182">
            <v>0</v>
          </cell>
          <cell r="AE182">
            <v>9800</v>
          </cell>
          <cell r="AF182">
            <v>0</v>
          </cell>
          <cell r="AG182">
            <v>0</v>
          </cell>
          <cell r="AH182">
            <v>4900</v>
          </cell>
          <cell r="AI182">
            <v>0</v>
          </cell>
          <cell r="AJ182">
            <v>4900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J183">
            <v>4100</v>
          </cell>
          <cell r="L183">
            <v>0</v>
          </cell>
          <cell r="M183">
            <v>4100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4100</v>
          </cell>
          <cell r="AB183">
            <v>0</v>
          </cell>
          <cell r="AC183">
            <v>0</v>
          </cell>
          <cell r="AE183">
            <v>4100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4100</v>
          </cell>
          <cell r="AN183">
            <v>0</v>
          </cell>
          <cell r="AO183">
            <v>4100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J185">
            <v>0</v>
          </cell>
          <cell r="L185">
            <v>0</v>
          </cell>
          <cell r="M185">
            <v>0</v>
          </cell>
          <cell r="O185">
            <v>0</v>
          </cell>
          <cell r="P185">
            <v>0</v>
          </cell>
          <cell r="Q185">
            <v>4900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4900</v>
          </cell>
          <cell r="AB185">
            <v>0</v>
          </cell>
          <cell r="AC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J186">
            <v>0</v>
          </cell>
          <cell r="L186">
            <v>0</v>
          </cell>
          <cell r="M186">
            <v>0</v>
          </cell>
          <cell r="O186">
            <v>0</v>
          </cell>
          <cell r="P186">
            <v>0</v>
          </cell>
          <cell r="Q186">
            <v>4900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4900</v>
          </cell>
          <cell r="AB186">
            <v>0</v>
          </cell>
          <cell r="AC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J188">
            <v>0</v>
          </cell>
          <cell r="L188">
            <v>0</v>
          </cell>
          <cell r="M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C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3800</v>
          </cell>
          <cell r="AI188">
            <v>0</v>
          </cell>
          <cell r="AJ188">
            <v>3800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J189">
            <v>0</v>
          </cell>
          <cell r="L189">
            <v>0</v>
          </cell>
          <cell r="M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C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J190">
            <v>0</v>
          </cell>
          <cell r="L190">
            <v>0</v>
          </cell>
          <cell r="M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C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3800</v>
          </cell>
          <cell r="AI190">
            <v>0</v>
          </cell>
          <cell r="AJ190">
            <v>3800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J191">
            <v>0</v>
          </cell>
          <cell r="L191">
            <v>0</v>
          </cell>
          <cell r="M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B191">
            <v>0</v>
          </cell>
          <cell r="AC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J192">
            <v>37650</v>
          </cell>
          <cell r="L192">
            <v>0</v>
          </cell>
          <cell r="M192">
            <v>37650</v>
          </cell>
          <cell r="O192">
            <v>5800</v>
          </cell>
          <cell r="P192">
            <v>0</v>
          </cell>
          <cell r="Q192">
            <v>5800</v>
          </cell>
          <cell r="R192">
            <v>28300</v>
          </cell>
          <cell r="S192">
            <v>0</v>
          </cell>
          <cell r="T192">
            <v>0</v>
          </cell>
          <cell r="U192">
            <v>28300</v>
          </cell>
          <cell r="V192">
            <v>0</v>
          </cell>
          <cell r="W192">
            <v>5000</v>
          </cell>
          <cell r="X192">
            <v>16200</v>
          </cell>
          <cell r="Y192">
            <v>21200</v>
          </cell>
          <cell r="Z192">
            <v>92950</v>
          </cell>
          <cell r="AB192">
            <v>0</v>
          </cell>
          <cell r="AC192">
            <v>21200</v>
          </cell>
          <cell r="AE192">
            <v>33700</v>
          </cell>
          <cell r="AF192">
            <v>0</v>
          </cell>
          <cell r="AG192">
            <v>0</v>
          </cell>
          <cell r="AH192">
            <v>67000</v>
          </cell>
          <cell r="AI192">
            <v>0</v>
          </cell>
          <cell r="AJ192">
            <v>67000</v>
          </cell>
          <cell r="AL192">
            <v>0</v>
          </cell>
          <cell r="AM192">
            <v>16200</v>
          </cell>
          <cell r="AN192">
            <v>0</v>
          </cell>
          <cell r="AO192">
            <v>16200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J195">
            <v>0</v>
          </cell>
          <cell r="L195">
            <v>0</v>
          </cell>
          <cell r="M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C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J196">
            <v>-50100</v>
          </cell>
          <cell r="L196">
            <v>0</v>
          </cell>
          <cell r="M196">
            <v>-50100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-50100</v>
          </cell>
          <cell r="AB196">
            <v>0</v>
          </cell>
          <cell r="AC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J197">
            <v>0</v>
          </cell>
          <cell r="L197">
            <v>0</v>
          </cell>
          <cell r="M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B197">
            <v>0</v>
          </cell>
          <cell r="AC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J198">
            <v>0</v>
          </cell>
          <cell r="L198">
            <v>0</v>
          </cell>
          <cell r="M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C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J199">
            <v>0</v>
          </cell>
          <cell r="L199">
            <v>0</v>
          </cell>
          <cell r="M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B199">
            <v>0</v>
          </cell>
          <cell r="AC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J200">
            <v>0</v>
          </cell>
          <cell r="L200">
            <v>0</v>
          </cell>
          <cell r="M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C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J202">
            <v>87750</v>
          </cell>
          <cell r="L202">
            <v>0</v>
          </cell>
          <cell r="M202">
            <v>87750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87750</v>
          </cell>
          <cell r="AB202">
            <v>0</v>
          </cell>
          <cell r="AC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J203">
            <v>0</v>
          </cell>
          <cell r="L203">
            <v>0</v>
          </cell>
          <cell r="M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16200</v>
          </cell>
          <cell r="S203">
            <v>0</v>
          </cell>
          <cell r="T203">
            <v>0</v>
          </cell>
          <cell r="U203">
            <v>16200</v>
          </cell>
          <cell r="V203">
            <v>0</v>
          </cell>
          <cell r="W203">
            <v>0</v>
          </cell>
          <cell r="X203">
            <v>16200</v>
          </cell>
          <cell r="Y203">
            <v>16200</v>
          </cell>
          <cell r="Z203">
            <v>32400</v>
          </cell>
          <cell r="AB203">
            <v>0</v>
          </cell>
          <cell r="AC203">
            <v>16200</v>
          </cell>
          <cell r="AE203">
            <v>16200</v>
          </cell>
          <cell r="AF203">
            <v>0</v>
          </cell>
          <cell r="AG203">
            <v>0</v>
          </cell>
          <cell r="AH203">
            <v>16200</v>
          </cell>
          <cell r="AI203">
            <v>0</v>
          </cell>
          <cell r="AJ203">
            <v>16200</v>
          </cell>
          <cell r="AL203">
            <v>0</v>
          </cell>
          <cell r="AM203">
            <v>16200</v>
          </cell>
          <cell r="AN203">
            <v>0</v>
          </cell>
          <cell r="AO203">
            <v>16200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J204">
            <v>0</v>
          </cell>
          <cell r="L204">
            <v>0</v>
          </cell>
          <cell r="M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7100</v>
          </cell>
          <cell r="S204">
            <v>0</v>
          </cell>
          <cell r="T204">
            <v>0</v>
          </cell>
          <cell r="U204">
            <v>7100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7100</v>
          </cell>
          <cell r="AB204">
            <v>0</v>
          </cell>
          <cell r="AC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</row>
        <row r="205">
          <cell r="AB205">
            <v>0</v>
          </cell>
          <cell r="AC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45000</v>
          </cell>
          <cell r="AI205">
            <v>0</v>
          </cell>
          <cell r="AJ205">
            <v>45000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J206">
            <v>0</v>
          </cell>
          <cell r="L206">
            <v>0</v>
          </cell>
          <cell r="M206">
            <v>0</v>
          </cell>
          <cell r="O206">
            <v>5800</v>
          </cell>
          <cell r="P206">
            <v>0</v>
          </cell>
          <cell r="Q206">
            <v>5800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5800</v>
          </cell>
          <cell r="AB206">
            <v>0</v>
          </cell>
          <cell r="AC206">
            <v>0</v>
          </cell>
          <cell r="AE206">
            <v>5800</v>
          </cell>
          <cell r="AF206">
            <v>0</v>
          </cell>
          <cell r="AG206">
            <v>0</v>
          </cell>
          <cell r="AH206">
            <v>5800</v>
          </cell>
          <cell r="AI206">
            <v>0</v>
          </cell>
          <cell r="AJ206">
            <v>5800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</row>
        <row r="207">
          <cell r="AB207">
            <v>0</v>
          </cell>
          <cell r="AC207">
            <v>0</v>
          </cell>
          <cell r="AE207">
            <v>6700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J208">
            <v>0</v>
          </cell>
          <cell r="L208">
            <v>0</v>
          </cell>
          <cell r="M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5000</v>
          </cell>
          <cell r="S208">
            <v>0</v>
          </cell>
          <cell r="T208">
            <v>0</v>
          </cell>
          <cell r="U208">
            <v>5000</v>
          </cell>
          <cell r="V208">
            <v>0</v>
          </cell>
          <cell r="W208">
            <v>5000</v>
          </cell>
          <cell r="X208">
            <v>0</v>
          </cell>
          <cell r="Y208">
            <v>5000</v>
          </cell>
          <cell r="Z208">
            <v>10000</v>
          </cell>
          <cell r="AB208">
            <v>0</v>
          </cell>
          <cell r="AC208">
            <v>5000</v>
          </cell>
          <cell r="AE208">
            <v>5000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</row>
        <row r="211">
          <cell r="B211" t="str">
            <v>1999 - Q3</v>
          </cell>
          <cell r="D211">
            <v>1999</v>
          </cell>
          <cell r="E211" t="str">
            <v>1999 - Q4</v>
          </cell>
          <cell r="J211" t="str">
            <v>2000 - Q1</v>
          </cell>
          <cell r="M211">
            <v>2000</v>
          </cell>
          <cell r="Q211">
            <v>2000</v>
          </cell>
          <cell r="R211" t="str">
            <v>2000 - Q3</v>
          </cell>
          <cell r="U211">
            <v>2000</v>
          </cell>
          <cell r="V211" t="str">
            <v>2000 - Q4</v>
          </cell>
          <cell r="Y211">
            <v>2000</v>
          </cell>
          <cell r="Z211">
            <v>2000</v>
          </cell>
          <cell r="AE211">
            <v>2001</v>
          </cell>
          <cell r="AF211">
            <v>2001</v>
          </cell>
          <cell r="AJ211">
            <v>2002</v>
          </cell>
          <cell r="AO211">
            <v>2003</v>
          </cell>
        </row>
        <row r="212">
          <cell r="B212">
            <v>36373</v>
          </cell>
          <cell r="C212">
            <v>36404</v>
          </cell>
          <cell r="D212" t="str">
            <v>Q3</v>
          </cell>
          <cell r="E212">
            <v>36434</v>
          </cell>
          <cell r="J212">
            <v>36526</v>
          </cell>
          <cell r="L212">
            <v>36586</v>
          </cell>
          <cell r="M212" t="str">
            <v>Q1</v>
          </cell>
          <cell r="O212">
            <v>36647</v>
          </cell>
          <cell r="P212">
            <v>36678</v>
          </cell>
          <cell r="Q212" t="str">
            <v>Q2</v>
          </cell>
          <cell r="R212">
            <v>36708</v>
          </cell>
          <cell r="S212">
            <v>36739</v>
          </cell>
          <cell r="T212">
            <v>36770</v>
          </cell>
          <cell r="U212" t="str">
            <v>Q3</v>
          </cell>
          <cell r="V212">
            <v>36800</v>
          </cell>
          <cell r="W212">
            <v>36831</v>
          </cell>
          <cell r="X212">
            <v>36861</v>
          </cell>
          <cell r="Y212" t="str">
            <v>Q4</v>
          </cell>
          <cell r="Z212" t="str">
            <v>Total</v>
          </cell>
          <cell r="AB212" t="str">
            <v>Q2</v>
          </cell>
          <cell r="AC212" t="str">
            <v>Q3</v>
          </cell>
          <cell r="AE212" t="str">
            <v>Total</v>
          </cell>
          <cell r="AF212" t="str">
            <v>Q1</v>
          </cell>
          <cell r="AG212" t="str">
            <v>Q2</v>
          </cell>
          <cell r="AH212" t="str">
            <v>Q3</v>
          </cell>
          <cell r="AI212" t="str">
            <v>Q4</v>
          </cell>
          <cell r="AJ212" t="str">
            <v>Total</v>
          </cell>
          <cell r="AL212" t="str">
            <v>Q2</v>
          </cell>
          <cell r="AM212" t="str">
            <v>Q3</v>
          </cell>
          <cell r="AN212" t="str">
            <v>Q4</v>
          </cell>
          <cell r="AO212" t="str">
            <v>Total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12600</v>
          </cell>
          <cell r="J213">
            <v>52950</v>
          </cell>
          <cell r="L213">
            <v>0</v>
          </cell>
          <cell r="M213">
            <v>52950</v>
          </cell>
          <cell r="O213">
            <v>5800</v>
          </cell>
          <cell r="P213">
            <v>0</v>
          </cell>
          <cell r="Q213">
            <v>20500</v>
          </cell>
          <cell r="R213">
            <v>28300</v>
          </cell>
          <cell r="S213">
            <v>0</v>
          </cell>
          <cell r="T213">
            <v>0</v>
          </cell>
          <cell r="U213">
            <v>28300</v>
          </cell>
          <cell r="V213">
            <v>0</v>
          </cell>
          <cell r="W213">
            <v>5000</v>
          </cell>
          <cell r="X213">
            <v>16200</v>
          </cell>
          <cell r="Y213">
            <v>21200</v>
          </cell>
          <cell r="Z213">
            <v>122950</v>
          </cell>
          <cell r="AB213">
            <v>0</v>
          </cell>
          <cell r="AC213">
            <v>32400</v>
          </cell>
          <cell r="AE213">
            <v>87500</v>
          </cell>
          <cell r="AF213">
            <v>4900</v>
          </cell>
          <cell r="AG213">
            <v>0</v>
          </cell>
          <cell r="AH213">
            <v>80600</v>
          </cell>
          <cell r="AI213">
            <v>0</v>
          </cell>
          <cell r="AJ213">
            <v>85500</v>
          </cell>
          <cell r="AL213">
            <v>0</v>
          </cell>
          <cell r="AM213">
            <v>20300</v>
          </cell>
          <cell r="AN213">
            <v>0</v>
          </cell>
          <cell r="AO213">
            <v>20300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$"/>
      <sheetName val="מדען ראשי "/>
      <sheetName val="דוחות כספיים"/>
      <sheetName val="תזרים "/>
      <sheetName val="MICEL - הרכבה"/>
      <sheetName val="פ&quot;נ רדיוטל"/>
      <sheetName val="RADIOTEL"/>
      <sheetName val="מאזן ורוה&quot;פ RTL"/>
      <sheetName val="מיון רוה&quot;פ מיקרוקים"/>
      <sheetName val="פיצויים"/>
      <sheetName val="חו&quot;ז בינחברתי"/>
      <sheetName val=" equity rtl"/>
      <sheetName val="פקודות איחוד"/>
      <sheetName val="אופציות רדיוטל"/>
      <sheetName val="MW report"/>
      <sheetName val="השקעה MW"/>
      <sheetName val="השקעה ברדיוטל"/>
      <sheetName val="MICROKIM"/>
      <sheetName val="השקעה MICRIKIM"/>
      <sheetName val="שטר הון"/>
      <sheetName val="רדיוטל-ניתוח"/>
      <sheetName val="אנליטי -רו&quot;ה"/>
      <sheetName val="אנליטי-מאזן"/>
      <sheetName val="רווח למניה בסיסי"/>
      <sheetName val="מס הכנסה"/>
      <sheetName val="ניירות עבודה"/>
      <sheetName val="אופציות מייסל"/>
      <sheetName val="MICE999"/>
      <sheetName val="Drill down list"/>
      <sheetName val="data"/>
      <sheetName val="102.sap Products and dimension "/>
      <sheetName val="DropDownLists"/>
      <sheetName val="Currencies"/>
      <sheetName val="101.sap Data"/>
      <sheetName val="Prodware Legal entities"/>
      <sheetName val="Pattern n Task"/>
      <sheetName val="IC Owners"/>
      <sheetName val="מדען_ראשי_"/>
      <sheetName val="דוחות_כספיים"/>
      <sheetName val="תזרים_"/>
      <sheetName val="MICEL_-_הרכבה"/>
      <sheetName val="פ&quot;נ_רדיוטל"/>
      <sheetName val="מאזן_ורוה&quot;פ_RTL"/>
      <sheetName val="מיון_רוה&quot;פ_מיקרוקים"/>
      <sheetName val="חו&quot;ז_בינחברתי"/>
      <sheetName val="_equity_rtl"/>
      <sheetName val="פקודות_איחוד"/>
      <sheetName val="אופציות_רדיוטל"/>
      <sheetName val="MW_report"/>
      <sheetName val="השקעה_MW"/>
      <sheetName val="השקעה_ברדיוטל"/>
      <sheetName val="השקעה_MICRIKIM"/>
      <sheetName val="שטר_הון"/>
      <sheetName val="אנליטי_-רו&quot;ה"/>
      <sheetName val="רווח_למניה_בסיסי"/>
      <sheetName val="מס_הכנסה"/>
      <sheetName val="ניירות_עבודה"/>
      <sheetName val="אופציות_מייסל"/>
      <sheetName val="pldt:תזרים "/>
      <sheetName val="H.C. &amp; S- Dvir"/>
    </sheetNames>
    <sheetDataSet>
      <sheetData sheetId="0">
        <row r="4">
          <cell r="C4">
            <v>4.1105999999999998</v>
          </cell>
        </row>
      </sheetData>
      <sheetData sheetId="1" refreshError="1">
        <row r="2">
          <cell r="C2" t="str">
            <v>שער</v>
          </cell>
        </row>
        <row r="4">
          <cell r="C4">
            <v>4.1105999999999998</v>
          </cell>
        </row>
      </sheetData>
      <sheetData sheetId="2">
        <row r="4">
          <cell r="B4" t="str">
            <v>סה"כ ביצוע</v>
          </cell>
        </row>
      </sheetData>
      <sheetData sheetId="3">
        <row r="2">
          <cell r="B2" t="str">
            <v>MICEL CORP. AND SUBSIDIARIES</v>
          </cell>
        </row>
      </sheetData>
      <sheetData sheetId="4">
        <row r="7">
          <cell r="B7" t="str">
            <v>9/98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4">
          <cell r="B4" t="str">
            <v>סה"כ ביצוע</v>
          </cell>
        </row>
      </sheetData>
      <sheetData sheetId="39">
        <row r="2">
          <cell r="B2" t="str">
            <v>MICEL CORP. AND SUBSIDIARIES</v>
          </cell>
        </row>
      </sheetData>
      <sheetData sheetId="40">
        <row r="7">
          <cell r="B7" t="str">
            <v>9/98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שימושים"/>
      <sheetName val="Headcount"/>
      <sheetName val="Investment"/>
      <sheetName val="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INVESTMENT BUDGET FOR PERIOD 1-4/01 (K$)</v>
          </cell>
        </row>
        <row r="6">
          <cell r="A6" t="str">
            <v>DESCRIPTION</v>
          </cell>
          <cell r="G6" t="str">
            <v>ACTUAL(REQ.) 1-4/01</v>
          </cell>
          <cell r="H6" t="str">
            <v>BUDGET 1-4/01</v>
          </cell>
          <cell r="I6" t="str">
            <v>ANNUAL BUDGET</v>
          </cell>
          <cell r="N6" t="str">
            <v>תקציב</v>
          </cell>
        </row>
        <row r="7">
          <cell r="B7">
            <v>12</v>
          </cell>
          <cell r="C7">
            <v>11</v>
          </cell>
          <cell r="D7">
            <v>10</v>
          </cell>
          <cell r="E7">
            <v>9</v>
          </cell>
          <cell r="F7">
            <v>8</v>
          </cell>
          <cell r="G7" t="str">
            <v>סה"כ</v>
          </cell>
          <cell r="K7" t="str">
            <v>סעיף</v>
          </cell>
          <cell r="L7" t="str">
            <v>31.12.01</v>
          </cell>
          <cell r="M7" t="str">
            <v>30.09.01</v>
          </cell>
          <cell r="N7" t="str">
            <v>30.06.01</v>
          </cell>
          <cell r="O7" t="str">
            <v>31.03.01</v>
          </cell>
        </row>
        <row r="8">
          <cell r="A8" t="str">
            <v>ציוד פתוח:</v>
          </cell>
          <cell r="K8" t="str">
            <v>ציוד פתוח:</v>
          </cell>
        </row>
        <row r="9">
          <cell r="A9" t="str">
            <v>T::DAX</v>
          </cell>
          <cell r="G9">
            <v>88</v>
          </cell>
          <cell r="H9">
            <v>111</v>
          </cell>
          <cell r="I9">
            <v>190</v>
          </cell>
          <cell r="K9" t="str">
            <v>T:DAX</v>
          </cell>
          <cell r="L9">
            <v>190</v>
          </cell>
          <cell r="M9">
            <v>142.5</v>
          </cell>
          <cell r="N9">
            <v>95</v>
          </cell>
          <cell r="O9">
            <v>47.5</v>
          </cell>
        </row>
        <row r="10">
          <cell r="A10" t="str">
            <v>A::DAX</v>
          </cell>
          <cell r="G10">
            <v>5</v>
          </cell>
          <cell r="H10">
            <v>210</v>
          </cell>
          <cell r="I10">
            <v>360</v>
          </cell>
          <cell r="K10" t="str">
            <v>A:DAX</v>
          </cell>
          <cell r="L10">
            <v>360</v>
          </cell>
          <cell r="M10">
            <v>270</v>
          </cell>
          <cell r="N10">
            <v>180</v>
          </cell>
          <cell r="O10">
            <v>90</v>
          </cell>
        </row>
        <row r="11">
          <cell r="A11" t="str">
            <v>T::NMS</v>
          </cell>
          <cell r="G11">
            <v>36</v>
          </cell>
          <cell r="H11">
            <v>58</v>
          </cell>
          <cell r="I11">
            <v>100</v>
          </cell>
          <cell r="K11" t="str">
            <v xml:space="preserve">T:NMS </v>
          </cell>
          <cell r="L11">
            <v>100</v>
          </cell>
          <cell r="M11">
            <v>75</v>
          </cell>
          <cell r="N11">
            <v>50</v>
          </cell>
          <cell r="O11">
            <v>25</v>
          </cell>
        </row>
        <row r="12">
          <cell r="A12" t="str">
            <v>COMPUTERS INFRASTRUCTURE</v>
          </cell>
          <cell r="G12">
            <v>94</v>
          </cell>
          <cell r="H12">
            <v>268</v>
          </cell>
          <cell r="I12">
            <v>460</v>
          </cell>
          <cell r="K12" t="str">
            <v>COMPUTERS INFRASTRUCTURE</v>
          </cell>
          <cell r="L12">
            <v>460</v>
          </cell>
          <cell r="M12">
            <v>345</v>
          </cell>
          <cell r="N12">
            <v>230</v>
          </cell>
          <cell r="O12">
            <v>115</v>
          </cell>
        </row>
        <row r="13">
          <cell r="A13" t="str">
            <v>CUSTOMER SUPPORT</v>
          </cell>
          <cell r="G13">
            <v>8</v>
          </cell>
          <cell r="H13">
            <v>152</v>
          </cell>
          <cell r="I13">
            <v>260</v>
          </cell>
          <cell r="K13" t="str">
            <v>CUSTOMER SUPPORT</v>
          </cell>
          <cell r="L13">
            <v>260</v>
          </cell>
          <cell r="M13">
            <v>195</v>
          </cell>
          <cell r="N13">
            <v>130</v>
          </cell>
          <cell r="O13">
            <v>65</v>
          </cell>
        </row>
        <row r="14">
          <cell r="A14" t="str">
            <v>PERSONAL COMPUTING</v>
          </cell>
          <cell r="G14">
            <v>47</v>
          </cell>
          <cell r="H14">
            <v>88</v>
          </cell>
          <cell r="I14">
            <v>150</v>
          </cell>
          <cell r="K14" t="str">
            <v>PERSONAL COMPUTING</v>
          </cell>
          <cell r="L14">
            <v>150</v>
          </cell>
          <cell r="M14">
            <v>112.5</v>
          </cell>
          <cell r="N14">
            <v>75</v>
          </cell>
          <cell r="O14">
            <v>37.5</v>
          </cell>
        </row>
        <row r="15">
          <cell r="A15" t="str">
            <v>MARKETING AND OTHER</v>
          </cell>
          <cell r="G15">
            <v>29</v>
          </cell>
          <cell r="H15">
            <v>29</v>
          </cell>
          <cell r="I15">
            <v>50</v>
          </cell>
          <cell r="K15" t="str">
            <v>MARKETING AND OTHER</v>
          </cell>
          <cell r="L15">
            <v>50</v>
          </cell>
          <cell r="M15">
            <v>37.5</v>
          </cell>
          <cell r="N15">
            <v>25</v>
          </cell>
          <cell r="O15">
            <v>12.5</v>
          </cell>
        </row>
        <row r="16">
          <cell r="A16" t="str">
            <v>CASTING</v>
          </cell>
          <cell r="G16">
            <v>23</v>
          </cell>
          <cell r="H16">
            <v>58</v>
          </cell>
          <cell r="I16">
            <v>100</v>
          </cell>
          <cell r="K16" t="str">
            <v>CASTING</v>
          </cell>
          <cell r="L16">
            <v>100</v>
          </cell>
          <cell r="M16">
            <v>75</v>
          </cell>
          <cell r="N16">
            <v>50</v>
          </cell>
          <cell r="O16">
            <v>25</v>
          </cell>
        </row>
        <row r="17">
          <cell r="A17" t="str">
            <v>BUILDING</v>
          </cell>
          <cell r="G17">
            <v>38</v>
          </cell>
          <cell r="H17">
            <v>41</v>
          </cell>
          <cell r="I17">
            <v>70</v>
          </cell>
          <cell r="K17" t="str">
            <v>BUILDING</v>
          </cell>
          <cell r="L17">
            <v>70</v>
          </cell>
          <cell r="M17">
            <v>52.5</v>
          </cell>
          <cell r="N17">
            <v>35</v>
          </cell>
          <cell r="O17">
            <v>17.5</v>
          </cell>
        </row>
        <row r="18">
          <cell r="A18" t="str">
            <v>OPERATION</v>
          </cell>
          <cell r="G18">
            <v>65</v>
          </cell>
          <cell r="H18">
            <v>435</v>
          </cell>
          <cell r="I18">
            <v>745</v>
          </cell>
          <cell r="K18" t="str">
            <v>OPERATION</v>
          </cell>
          <cell r="L18">
            <v>745</v>
          </cell>
          <cell r="M18">
            <v>558.75</v>
          </cell>
          <cell r="N18">
            <v>372.5</v>
          </cell>
          <cell r="O18">
            <v>186.25</v>
          </cell>
        </row>
        <row r="19">
          <cell r="A19" t="str">
            <v>FIXTURES*</v>
          </cell>
          <cell r="G19">
            <v>59</v>
          </cell>
          <cell r="H19">
            <v>408</v>
          </cell>
          <cell r="I19">
            <v>700</v>
          </cell>
          <cell r="K19" t="str">
            <v>FIXTURES*</v>
          </cell>
          <cell r="L19">
            <v>700</v>
          </cell>
          <cell r="M19">
            <v>525</v>
          </cell>
          <cell r="N19">
            <v>350</v>
          </cell>
          <cell r="O19">
            <v>175</v>
          </cell>
        </row>
        <row r="20">
          <cell r="A20" t="str">
            <v>TOTAL PT</v>
          </cell>
          <cell r="B20">
            <v>12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492</v>
          </cell>
          <cell r="H20">
            <v>1858</v>
          </cell>
          <cell r="I20">
            <v>3185</v>
          </cell>
          <cell r="K20" t="str">
            <v>TOTAL PT</v>
          </cell>
        </row>
        <row r="22">
          <cell r="K22" t="str">
            <v>USA*</v>
          </cell>
        </row>
        <row r="23">
          <cell r="K23" t="str">
            <v>MARKETING AND OTHER</v>
          </cell>
          <cell r="L23">
            <v>200</v>
          </cell>
          <cell r="M23">
            <v>150</v>
          </cell>
          <cell r="N23">
            <v>100</v>
          </cell>
          <cell r="O23">
            <v>50</v>
          </cell>
        </row>
        <row r="24">
          <cell r="K24" t="str">
            <v>R&amp;D</v>
          </cell>
          <cell r="L24">
            <v>200</v>
          </cell>
          <cell r="M24">
            <v>150</v>
          </cell>
          <cell r="N24">
            <v>100</v>
          </cell>
          <cell r="O24">
            <v>50</v>
          </cell>
        </row>
        <row r="25">
          <cell r="J25">
            <v>0</v>
          </cell>
          <cell r="K25" t="str">
            <v>TOTAL USA</v>
          </cell>
          <cell r="L25">
            <v>400</v>
          </cell>
          <cell r="M25">
            <v>300</v>
          </cell>
          <cell r="N25">
            <v>200</v>
          </cell>
          <cell r="O25">
            <v>100</v>
          </cell>
        </row>
        <row r="26">
          <cell r="K26" t="str">
            <v>הערה:</v>
          </cell>
        </row>
        <row r="27">
          <cell r="K27" t="str">
            <v>התקנים-עיקר הסכום הוא בגין עבודה אין עדיין נתוני בצוע</v>
          </cell>
        </row>
        <row r="28">
          <cell r="K28" t="str">
            <v>ארה"ב- אין נתוני בצוע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$"/>
      <sheetName val="מדען ראשי "/>
      <sheetName val="דוחות כספיים"/>
      <sheetName val="תזרים "/>
      <sheetName val="MICEL - הרכבה"/>
      <sheetName val="RADIOTEL"/>
      <sheetName val="מאזן ורוה&quot;פ RTL"/>
      <sheetName val="מיון רוה&quot;פ מיקרוקים"/>
      <sheetName val="פיצויים"/>
      <sheetName val="חו&quot;ז בינחברתי"/>
      <sheetName val=" equity rtl"/>
      <sheetName val="פקודות איחוד"/>
      <sheetName val="אופציות רדיוטל"/>
      <sheetName val="MW report"/>
      <sheetName val="השקעה MW"/>
      <sheetName val="השקעה ברדיוטל"/>
      <sheetName val="MICROKIM"/>
      <sheetName val="השקעה MICRIKIM"/>
      <sheetName val="שטר הון"/>
      <sheetName val="רדיוטל-ניתוח"/>
      <sheetName val="אנליטי -רו&quot;ה"/>
      <sheetName val="אנליטי-מאזן"/>
      <sheetName val="רווח למניה בסיסי"/>
      <sheetName val="מס הכנסה"/>
      <sheetName val="ניירות עבודה"/>
      <sheetName val="אופציות מייסל"/>
      <sheetName val="פ&quot;נ רדיוטל"/>
      <sheetName val="Drill down list"/>
      <sheetName val="data"/>
      <sheetName val="102.sap Products and dimension "/>
      <sheetName val="DropDownLists"/>
      <sheetName val="Currencies"/>
      <sheetName val="101.sap Data"/>
      <sheetName val="Prodware Legal entities"/>
      <sheetName val="Pattern n Task"/>
      <sheetName val="International Employee List"/>
      <sheetName val="סיון הדרכה "/>
      <sheetName val="הרכבה מאוחד"/>
      <sheetName val="C.B.T "/>
      <sheetName val="משוב שיווק"/>
      <sheetName val="pldt:תזרים "/>
      <sheetName val="IC Owners"/>
      <sheetName val="מדען_ראשי_"/>
      <sheetName val="דוחות_כספיים"/>
      <sheetName val="תזרים_"/>
      <sheetName val="MICEL_-_הרכבה"/>
      <sheetName val="מאזן_ורוה&quot;פ_RTL"/>
      <sheetName val="מיון_רוה&quot;פ_מיקרוקים"/>
      <sheetName val="חו&quot;ז_בינחברתי"/>
      <sheetName val="_equity_rtl"/>
      <sheetName val="פקודות_איחוד"/>
      <sheetName val="אופציות_רדיוטל"/>
      <sheetName val="MW_report"/>
      <sheetName val="השקעה_MW"/>
      <sheetName val="השקעה_ברדיוטל"/>
      <sheetName val="השקעה_MICRIKIM"/>
      <sheetName val="שטר_הון"/>
      <sheetName val="אנליטי_-רו&quot;ה"/>
      <sheetName val="רווח_למניה_בסיסי"/>
      <sheetName val="מס_הכנסה"/>
      <sheetName val="ניירות_עבודה"/>
      <sheetName val="אופציות_מייסל"/>
      <sheetName val="פ&quot;נ_רדיוטל"/>
      <sheetName val="MICE999"/>
      <sheetName val="Drill_down_list"/>
      <sheetName val="102_sap_Products_and_dimension_"/>
      <sheetName val="101_sap_Data"/>
      <sheetName val="Prodware_Legal_entities"/>
      <sheetName val="Pattern_n_Task"/>
      <sheetName val="pldt:תזרים_"/>
      <sheetName val="Annual IS Summary_Adjusted"/>
      <sheetName val="CRA-Detail"/>
    </sheetNames>
    <sheetDataSet>
      <sheetData sheetId="0" refreshError="1"/>
      <sheetData sheetId="1" refreshError="1">
        <row r="2">
          <cell r="C2" t="str">
            <v>שער</v>
          </cell>
        </row>
        <row r="3">
          <cell r="C3">
            <v>4.2759999999999998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">
          <cell r="B4" t="str">
            <v>סה"כ ביצוע</v>
          </cell>
        </row>
      </sheetData>
      <sheetData sheetId="44">
        <row r="2">
          <cell r="B2" t="str">
            <v>MICEL CORP. AND SUBSIDIARIES</v>
          </cell>
        </row>
      </sheetData>
      <sheetData sheetId="45">
        <row r="7">
          <cell r="B7" t="str">
            <v>9/98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Cash Flow Chart"/>
      <sheetName val="P&amp;L Analysis"/>
      <sheetName val="Expenses"/>
      <sheetName val="Sales"/>
      <sheetName val="Travels "/>
      <sheetName val="Fixed assets"/>
      <sheetName val="Salaries"/>
      <sheetName val="Cash Flow "/>
      <sheetName val="Project 1"/>
      <sheetName val="Dat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1"/>
      <sheetName val="ריכוז שינויים כספיים"/>
      <sheetName val="שינויים בעלות"/>
      <sheetName val="שינויים בשכר נטו"/>
      <sheetName val="שינויים בנכויי חובה"/>
      <sheetName val="שינויים בברוטו "/>
      <sheetName val="שינויים בכמות"/>
      <sheetName val="שינויים במחיר"/>
      <sheetName val="ריכוז שינויים - חתך עובדים"/>
      <sheetName val="ריכוז שינויים - חתך רכיבים"/>
      <sheetName val="אין יותר"/>
      <sheetName val="גיליון3"/>
    </sheetNames>
    <sheetDataSet>
      <sheetData sheetId="0" refreshError="1">
        <row r="1">
          <cell r="A1" t="str">
            <v>שם החברה</v>
          </cell>
          <cell r="B1" t="str">
            <v>שנת מס</v>
          </cell>
          <cell r="C1" t="str">
            <v>חודש</v>
          </cell>
          <cell r="D1" t="str">
            <v>מספר עובד</v>
          </cell>
          <cell r="E1" t="str">
            <v>שם העובד</v>
          </cell>
          <cell r="F1" t="str">
            <v>שם מחלקה</v>
          </cell>
          <cell r="G1" t="str">
            <v>סד</v>
          </cell>
          <cell r="H1" t="str">
            <v>מספר רכיב</v>
          </cell>
          <cell r="I1" t="str">
            <v>שם הרכיב</v>
          </cell>
          <cell r="J1" t="str">
            <v>קוד</v>
          </cell>
          <cell r="K1" t="str">
            <v>כמות</v>
          </cell>
          <cell r="L1" t="str">
            <v>מחיר</v>
          </cell>
          <cell r="M1" t="str">
            <v>גילום</v>
          </cell>
          <cell r="N1" t="str">
            <v>תשלום</v>
          </cell>
          <cell r="O1" t="str">
            <v>שווי</v>
          </cell>
          <cell r="P1" t="str">
            <v>ברוטו</v>
          </cell>
          <cell r="Q1" t="str">
            <v>שם נכוי חובה</v>
          </cell>
          <cell r="R1" t="str">
            <v>ניכוי חובה</v>
          </cell>
          <cell r="S1" t="str">
            <v>קופה</v>
          </cell>
          <cell r="T1" t="str">
            <v>גמל עובד</v>
          </cell>
          <cell r="U1" t="str">
            <v>שם נכוי רשות</v>
          </cell>
          <cell r="V1" t="str">
            <v>סכום נכוי רשות</v>
          </cell>
          <cell r="W1" t="str">
            <v>לתשלום</v>
          </cell>
          <cell r="X1" t="str">
            <v>בסיס</v>
          </cell>
          <cell r="Y1" t="str">
            <v>ימי עבודה</v>
          </cell>
          <cell r="Z1" t="str">
            <v>שעות עבודה</v>
          </cell>
          <cell r="AA1" t="str">
            <v>העדרות</v>
          </cell>
          <cell r="AB1" t="str">
            <v>חופש</v>
          </cell>
          <cell r="AC1" t="str">
            <v>מחלה</v>
          </cell>
          <cell r="AD1" t="str">
            <v>שכר נטו</v>
          </cell>
          <cell r="AE1" t="str">
            <v>תגמולים מעביד</v>
          </cell>
          <cell r="AF1" t="str">
            <v>פיצויים</v>
          </cell>
          <cell r="AG1" t="str">
            <v>שונות</v>
          </cell>
          <cell r="AH1" t="str">
            <v>ביל.מס מעסיקים מס שכר והטל ע.זר</v>
          </cell>
          <cell r="AI1" t="str">
            <v>מיסי מעביד וסוציאליות</v>
          </cell>
          <cell r="AJ1" t="str">
            <v>מספר מחלקה</v>
          </cell>
          <cell r="AK1" t="str">
            <v>רכיב תשלום</v>
          </cell>
          <cell r="AL1" t="str">
            <v>שנה וחודש</v>
          </cell>
          <cell r="AM1" t="str">
            <v>בחר עובד</v>
          </cell>
          <cell r="AN1" t="str">
            <v>בחר רכיב</v>
          </cell>
          <cell r="AO1" t="str">
            <v>סוג הכנסה</v>
          </cell>
        </row>
        <row r="2">
          <cell r="A2" t="str">
            <v>רדיאנסי(ישראל) בע"מ</v>
          </cell>
          <cell r="B2">
            <v>2006</v>
          </cell>
          <cell r="C2">
            <v>5</v>
          </cell>
          <cell r="D2">
            <v>6</v>
          </cell>
          <cell r="E2" t="str">
            <v>שהם זאב</v>
          </cell>
          <cell r="F2" t="str">
            <v>Operation</v>
          </cell>
          <cell r="G2">
            <v>0</v>
          </cell>
          <cell r="H2">
            <v>1</v>
          </cell>
          <cell r="I2" t="str">
            <v>משכורת</v>
          </cell>
          <cell r="J2" t="str">
            <v>ב</v>
          </cell>
          <cell r="N2">
            <v>13500</v>
          </cell>
          <cell r="P2">
            <v>13500</v>
          </cell>
          <cell r="Q2" t="str">
            <v>מס הכנסה</v>
          </cell>
          <cell r="R2">
            <v>3638.33</v>
          </cell>
          <cell r="S2" t="str">
            <v>ויזל קצבתי</v>
          </cell>
          <cell r="T2">
            <v>675</v>
          </cell>
          <cell r="U2" t="str">
            <v>החזר הוצ..</v>
          </cell>
          <cell r="V2">
            <v>-90</v>
          </cell>
          <cell r="W2">
            <v>8811</v>
          </cell>
          <cell r="X2" t="str">
            <v>חדשי</v>
          </cell>
          <cell r="Y2">
            <v>22</v>
          </cell>
          <cell r="AB2">
            <v>2</v>
          </cell>
          <cell r="AD2">
            <v>8721</v>
          </cell>
          <cell r="AE2">
            <v>675</v>
          </cell>
          <cell r="AF2">
            <v>1124.55</v>
          </cell>
          <cell r="AG2">
            <v>108</v>
          </cell>
          <cell r="AH2">
            <v>917.89</v>
          </cell>
          <cell r="AI2">
            <v>2825.44</v>
          </cell>
          <cell r="AJ2">
            <v>4</v>
          </cell>
          <cell r="AK2" t="str">
            <v>משכורת</v>
          </cell>
          <cell r="AL2">
            <v>200605</v>
          </cell>
          <cell r="AM2" t="str">
            <v>שהם זאב</v>
          </cell>
          <cell r="AN2" t="str">
            <v>משכורת</v>
          </cell>
          <cell r="AO2" t="str">
            <v>תשלום</v>
          </cell>
        </row>
        <row r="3">
          <cell r="B3">
            <v>2006</v>
          </cell>
          <cell r="C3">
            <v>5</v>
          </cell>
          <cell r="D3">
            <v>6</v>
          </cell>
          <cell r="E3" t="str">
            <v>שהם זאב</v>
          </cell>
          <cell r="F3" t="str">
            <v>Operation</v>
          </cell>
          <cell r="G3">
            <v>1</v>
          </cell>
          <cell r="H3">
            <v>9</v>
          </cell>
          <cell r="I3" t="str">
            <v>שווי רכב..</v>
          </cell>
          <cell r="J3" t="str">
            <v>ב</v>
          </cell>
          <cell r="O3">
            <v>1330</v>
          </cell>
          <cell r="P3">
            <v>1330</v>
          </cell>
          <cell r="Q3" t="str">
            <v>ביטוח לאומי</v>
          </cell>
          <cell r="R3">
            <v>877.04</v>
          </cell>
          <cell r="S3" t="str">
            <v>קהילה</v>
          </cell>
          <cell r="T3">
            <v>337.5</v>
          </cell>
          <cell r="U3" t="str">
            <v xml:space="preserve"> </v>
          </cell>
          <cell r="AE3">
            <v>1012.5</v>
          </cell>
          <cell r="AF3">
            <v>0</v>
          </cell>
          <cell r="AG3">
            <v>0</v>
          </cell>
          <cell r="AI3">
            <v>1012.5</v>
          </cell>
          <cell r="AJ3">
            <v>4</v>
          </cell>
          <cell r="AK3" t="str">
            <v>אין תשלום</v>
          </cell>
          <cell r="AL3">
            <v>200605</v>
          </cell>
          <cell r="AM3" t="str">
            <v>שהם זאב</v>
          </cell>
          <cell r="AN3" t="str">
            <v>שווי רכב..</v>
          </cell>
          <cell r="AO3" t="str">
            <v>הכנסה זקופה</v>
          </cell>
        </row>
        <row r="4">
          <cell r="B4">
            <v>2006</v>
          </cell>
          <cell r="C4">
            <v>5</v>
          </cell>
          <cell r="D4">
            <v>6</v>
          </cell>
          <cell r="E4" t="str">
            <v>שהם זאב</v>
          </cell>
          <cell r="F4" t="str">
            <v>Operation</v>
          </cell>
          <cell r="G4">
            <v>2</v>
          </cell>
          <cell r="H4">
            <v>13</v>
          </cell>
          <cell r="I4" t="str">
            <v>טלפון נייד</v>
          </cell>
          <cell r="J4" t="str">
            <v>ב</v>
          </cell>
          <cell r="O4">
            <v>85</v>
          </cell>
          <cell r="P4">
            <v>85</v>
          </cell>
          <cell r="Q4" t="str">
            <v>מס בריאות</v>
          </cell>
          <cell r="R4">
            <v>751.13</v>
          </cell>
          <cell r="S4" t="str">
            <v>כלל ביטוח</v>
          </cell>
          <cell r="U4" t="str">
            <v xml:space="preserve"> </v>
          </cell>
          <cell r="AE4">
            <v>0</v>
          </cell>
          <cell r="AF4">
            <v>0</v>
          </cell>
          <cell r="AG4">
            <v>13.5</v>
          </cell>
          <cell r="AI4">
            <v>13.5</v>
          </cell>
          <cell r="AJ4">
            <v>4</v>
          </cell>
          <cell r="AK4" t="str">
            <v>אין תשלום</v>
          </cell>
          <cell r="AL4">
            <v>200605</v>
          </cell>
          <cell r="AM4" t="str">
            <v>שהם זאב</v>
          </cell>
          <cell r="AN4" t="str">
            <v>טלפון נייד</v>
          </cell>
          <cell r="AO4" t="str">
            <v>הכנסה זקופה</v>
          </cell>
        </row>
        <row r="5">
          <cell r="B5">
            <v>2006</v>
          </cell>
          <cell r="C5">
            <v>5</v>
          </cell>
          <cell r="D5">
            <v>6</v>
          </cell>
          <cell r="E5" t="str">
            <v>שהם זאב</v>
          </cell>
          <cell r="F5" t="str">
            <v>Operation</v>
          </cell>
          <cell r="G5">
            <v>3</v>
          </cell>
          <cell r="H5">
            <v>24</v>
          </cell>
          <cell r="I5" t="str">
            <v>שוויארוחות</v>
          </cell>
          <cell r="J5" t="str">
            <v>ב</v>
          </cell>
          <cell r="O5">
            <v>291</v>
          </cell>
          <cell r="P5">
            <v>291</v>
          </cell>
          <cell r="Q5" t="str">
            <v xml:space="preserve"> </v>
          </cell>
          <cell r="S5" t="str">
            <v xml:space="preserve"> </v>
          </cell>
          <cell r="U5" t="str">
            <v xml:space="preserve"> </v>
          </cell>
          <cell r="AJ5">
            <v>4</v>
          </cell>
          <cell r="AK5" t="str">
            <v>אין תשלום</v>
          </cell>
          <cell r="AL5">
            <v>200605</v>
          </cell>
          <cell r="AM5" t="str">
            <v>שהם זאב</v>
          </cell>
          <cell r="AN5" t="str">
            <v>שוויארוחות</v>
          </cell>
          <cell r="AO5" t="str">
            <v>הכנסה זקופה</v>
          </cell>
        </row>
        <row r="6">
          <cell r="B6">
            <v>2006</v>
          </cell>
          <cell r="C6">
            <v>5</v>
          </cell>
          <cell r="D6">
            <v>6</v>
          </cell>
          <cell r="E6" t="str">
            <v>שהם זאב</v>
          </cell>
          <cell r="F6" t="str">
            <v>Operation</v>
          </cell>
          <cell r="G6">
            <v>4</v>
          </cell>
          <cell r="H6">
            <v>18</v>
          </cell>
          <cell r="I6" t="str">
            <v>בונוס</v>
          </cell>
          <cell r="J6" t="str">
            <v>ב</v>
          </cell>
          <cell r="N6">
            <v>1500</v>
          </cell>
          <cell r="P6">
            <v>1500</v>
          </cell>
          <cell r="Q6" t="str">
            <v xml:space="preserve"> </v>
          </cell>
          <cell r="S6" t="str">
            <v xml:space="preserve"> </v>
          </cell>
          <cell r="U6" t="str">
            <v xml:space="preserve"> </v>
          </cell>
          <cell r="AJ6">
            <v>4</v>
          </cell>
          <cell r="AK6" t="str">
            <v>בונוס</v>
          </cell>
          <cell r="AL6">
            <v>200605</v>
          </cell>
          <cell r="AM6" t="str">
            <v>שהם זאב</v>
          </cell>
          <cell r="AN6" t="str">
            <v>בונוס</v>
          </cell>
          <cell r="AO6" t="str">
            <v>תשלום</v>
          </cell>
        </row>
        <row r="7">
          <cell r="A7" t="str">
            <v>רדיאנסי(ישראל) בע"מ</v>
          </cell>
          <cell r="B7">
            <v>2006</v>
          </cell>
          <cell r="C7">
            <v>6</v>
          </cell>
          <cell r="D7">
            <v>6</v>
          </cell>
          <cell r="E7" t="str">
            <v>שהם זאב</v>
          </cell>
          <cell r="F7" t="str">
            <v>Operation</v>
          </cell>
          <cell r="G7">
            <v>0</v>
          </cell>
          <cell r="H7">
            <v>1</v>
          </cell>
          <cell r="I7" t="str">
            <v>משכורת</v>
          </cell>
          <cell r="J7" t="str">
            <v>ב</v>
          </cell>
          <cell r="N7">
            <v>13500</v>
          </cell>
          <cell r="P7">
            <v>13500</v>
          </cell>
          <cell r="Q7" t="str">
            <v>מס הכנסה</v>
          </cell>
          <cell r="R7">
            <v>3969.81</v>
          </cell>
          <cell r="S7" t="str">
            <v>ויזל קצבתי</v>
          </cell>
          <cell r="T7">
            <v>623.76</v>
          </cell>
          <cell r="U7" t="str">
            <v>החזר הוצ..</v>
          </cell>
          <cell r="V7">
            <v>-117</v>
          </cell>
          <cell r="W7">
            <v>9419</v>
          </cell>
          <cell r="X7" t="str">
            <v>חדשי</v>
          </cell>
          <cell r="Y7">
            <v>22</v>
          </cell>
          <cell r="AB7">
            <v>4.33</v>
          </cell>
          <cell r="AD7">
            <v>9302</v>
          </cell>
          <cell r="AE7">
            <v>623.76</v>
          </cell>
          <cell r="AF7">
            <v>1039.19</v>
          </cell>
          <cell r="AG7">
            <v>99.8</v>
          </cell>
          <cell r="AH7">
            <v>970.21</v>
          </cell>
          <cell r="AI7">
            <v>2732.96</v>
          </cell>
          <cell r="AJ7">
            <v>4</v>
          </cell>
          <cell r="AK7" t="str">
            <v>משכורת</v>
          </cell>
          <cell r="AL7">
            <v>200606</v>
          </cell>
          <cell r="AM7" t="str">
            <v>שהם זאב</v>
          </cell>
          <cell r="AN7" t="str">
            <v>משכורת</v>
          </cell>
          <cell r="AO7" t="str">
            <v>תשלום</v>
          </cell>
        </row>
        <row r="8">
          <cell r="B8">
            <v>2006</v>
          </cell>
          <cell r="C8">
            <v>6</v>
          </cell>
          <cell r="D8">
            <v>6</v>
          </cell>
          <cell r="E8" t="str">
            <v>שהם זאב</v>
          </cell>
          <cell r="F8" t="str">
            <v>Operation</v>
          </cell>
          <cell r="G8">
            <v>1</v>
          </cell>
          <cell r="H8">
            <v>9</v>
          </cell>
          <cell r="I8" t="str">
            <v>שווי רכב..</v>
          </cell>
          <cell r="J8" t="str">
            <v>ב</v>
          </cell>
          <cell r="O8">
            <v>1330</v>
          </cell>
          <cell r="P8">
            <v>1330</v>
          </cell>
          <cell r="Q8" t="str">
            <v>ביטוח לאומי</v>
          </cell>
          <cell r="R8">
            <v>941.52</v>
          </cell>
          <cell r="S8" t="str">
            <v>קהילה</v>
          </cell>
          <cell r="T8">
            <v>311.88</v>
          </cell>
          <cell r="U8" t="str">
            <v xml:space="preserve"> </v>
          </cell>
          <cell r="AE8">
            <v>935.64</v>
          </cell>
          <cell r="AF8">
            <v>0</v>
          </cell>
          <cell r="AG8">
            <v>0</v>
          </cell>
          <cell r="AI8">
            <v>935.64</v>
          </cell>
          <cell r="AJ8">
            <v>4</v>
          </cell>
          <cell r="AK8" t="str">
            <v>אין תשלום</v>
          </cell>
          <cell r="AL8">
            <v>200606</v>
          </cell>
          <cell r="AM8" t="str">
            <v>שהם זאב</v>
          </cell>
          <cell r="AN8" t="str">
            <v>שווי רכב..</v>
          </cell>
          <cell r="AO8" t="str">
            <v>הכנסה זקופה</v>
          </cell>
        </row>
        <row r="9">
          <cell r="B9">
            <v>2006</v>
          </cell>
          <cell r="C9">
            <v>6</v>
          </cell>
          <cell r="D9">
            <v>6</v>
          </cell>
          <cell r="E9" t="str">
            <v>שהם זאב</v>
          </cell>
          <cell r="F9" t="str">
            <v>Operation</v>
          </cell>
          <cell r="G9">
            <v>2</v>
          </cell>
          <cell r="H9">
            <v>13</v>
          </cell>
          <cell r="I9" t="str">
            <v>טלפון נייד</v>
          </cell>
          <cell r="J9" t="str">
            <v>ב</v>
          </cell>
          <cell r="O9">
            <v>85</v>
          </cell>
          <cell r="P9">
            <v>85</v>
          </cell>
          <cell r="Q9" t="str">
            <v>מס בריאות</v>
          </cell>
          <cell r="R9">
            <v>797.19</v>
          </cell>
          <cell r="S9" t="str">
            <v>כלל ביטוח</v>
          </cell>
          <cell r="U9" t="str">
            <v xml:space="preserve"> </v>
          </cell>
          <cell r="AE9">
            <v>0</v>
          </cell>
          <cell r="AF9">
            <v>0</v>
          </cell>
          <cell r="AG9">
            <v>12.48</v>
          </cell>
          <cell r="AI9">
            <v>12.48</v>
          </cell>
          <cell r="AJ9">
            <v>4</v>
          </cell>
          <cell r="AK9" t="str">
            <v>אין תשלום</v>
          </cell>
          <cell r="AL9">
            <v>200606</v>
          </cell>
          <cell r="AM9" t="str">
            <v>שהם זאב</v>
          </cell>
          <cell r="AN9" t="str">
            <v>טלפון נייד</v>
          </cell>
          <cell r="AO9" t="str">
            <v>הכנסה זקופה</v>
          </cell>
        </row>
        <row r="10">
          <cell r="B10">
            <v>2006</v>
          </cell>
          <cell r="C10">
            <v>6</v>
          </cell>
          <cell r="D10">
            <v>6</v>
          </cell>
          <cell r="E10" t="str">
            <v>שהם זאב</v>
          </cell>
          <cell r="F10" t="str">
            <v>Operation</v>
          </cell>
          <cell r="G10">
            <v>3</v>
          </cell>
          <cell r="H10">
            <v>24</v>
          </cell>
          <cell r="I10" t="str">
            <v>שוויארוחות</v>
          </cell>
          <cell r="J10" t="str">
            <v>ב</v>
          </cell>
          <cell r="O10">
            <v>266</v>
          </cell>
          <cell r="P10">
            <v>266</v>
          </cell>
          <cell r="Q10" t="str">
            <v xml:space="preserve"> </v>
          </cell>
          <cell r="S10" t="str">
            <v xml:space="preserve"> </v>
          </cell>
          <cell r="U10" t="str">
            <v xml:space="preserve"> </v>
          </cell>
          <cell r="AJ10">
            <v>4</v>
          </cell>
          <cell r="AK10" t="str">
            <v>אין תשלום</v>
          </cell>
          <cell r="AL10">
            <v>200606</v>
          </cell>
          <cell r="AM10" t="str">
            <v>שהם זאב</v>
          </cell>
          <cell r="AN10" t="str">
            <v>שוויארוחות</v>
          </cell>
          <cell r="AO10" t="str">
            <v>הכנסה זקופה</v>
          </cell>
        </row>
        <row r="11">
          <cell r="B11">
            <v>2006</v>
          </cell>
          <cell r="C11">
            <v>6</v>
          </cell>
          <cell r="D11">
            <v>6</v>
          </cell>
          <cell r="E11" t="str">
            <v>שהם זאב</v>
          </cell>
          <cell r="F11" t="str">
            <v>Operation</v>
          </cell>
          <cell r="G11">
            <v>4</v>
          </cell>
          <cell r="H11">
            <v>54</v>
          </cell>
          <cell r="I11" t="str">
            <v>חופשה</v>
          </cell>
          <cell r="J11" t="str">
            <v>ב</v>
          </cell>
          <cell r="K11">
            <v>-1.67</v>
          </cell>
          <cell r="L11">
            <v>613.64</v>
          </cell>
          <cell r="N11">
            <v>-1024.78</v>
          </cell>
          <cell r="P11">
            <v>-1024.78</v>
          </cell>
          <cell r="Q11" t="str">
            <v xml:space="preserve"> </v>
          </cell>
          <cell r="S11" t="str">
            <v xml:space="preserve"> </v>
          </cell>
          <cell r="U11" t="str">
            <v xml:space="preserve"> </v>
          </cell>
          <cell r="AJ11">
            <v>4</v>
          </cell>
          <cell r="AK11" t="str">
            <v>חופשה</v>
          </cell>
          <cell r="AL11">
            <v>200606</v>
          </cell>
          <cell r="AM11" t="str">
            <v>שהם זאב</v>
          </cell>
          <cell r="AN11" t="str">
            <v>חופשה</v>
          </cell>
          <cell r="AO11" t="str">
            <v>תשלום</v>
          </cell>
        </row>
        <row r="12">
          <cell r="B12">
            <v>2006</v>
          </cell>
          <cell r="C12">
            <v>6</v>
          </cell>
          <cell r="D12">
            <v>6</v>
          </cell>
          <cell r="E12" t="str">
            <v>שהם זאב</v>
          </cell>
          <cell r="F12" t="str">
            <v>Operation</v>
          </cell>
          <cell r="G12">
            <v>5</v>
          </cell>
          <cell r="H12">
            <v>18</v>
          </cell>
          <cell r="I12" t="str">
            <v>בונוס</v>
          </cell>
          <cell r="J12" t="str">
            <v>ב</v>
          </cell>
          <cell r="N12">
            <v>1500</v>
          </cell>
          <cell r="P12">
            <v>1500</v>
          </cell>
          <cell r="Q12" t="str">
            <v xml:space="preserve"> </v>
          </cell>
          <cell r="S12" t="str">
            <v xml:space="preserve"> </v>
          </cell>
          <cell r="U12" t="str">
            <v xml:space="preserve"> </v>
          </cell>
          <cell r="AJ12">
            <v>4</v>
          </cell>
          <cell r="AK12" t="str">
            <v>בונוס</v>
          </cell>
          <cell r="AL12">
            <v>200606</v>
          </cell>
          <cell r="AM12" t="str">
            <v>שהם זאב</v>
          </cell>
          <cell r="AN12" t="str">
            <v>בונוס</v>
          </cell>
          <cell r="AO12" t="str">
            <v>תשלום</v>
          </cell>
        </row>
        <row r="13">
          <cell r="B13">
            <v>2006</v>
          </cell>
          <cell r="C13">
            <v>6</v>
          </cell>
          <cell r="D13">
            <v>6</v>
          </cell>
          <cell r="E13" t="str">
            <v>שהם זאב</v>
          </cell>
          <cell r="F13" t="str">
            <v>Operation</v>
          </cell>
          <cell r="G13">
            <v>6</v>
          </cell>
          <cell r="H13">
            <v>5</v>
          </cell>
          <cell r="I13" t="str">
            <v>הבראה</v>
          </cell>
          <cell r="J13" t="str">
            <v>ב</v>
          </cell>
          <cell r="K13">
            <v>6.42</v>
          </cell>
          <cell r="L13">
            <v>307</v>
          </cell>
          <cell r="N13">
            <v>1970.94</v>
          </cell>
          <cell r="P13">
            <v>1970.94</v>
          </cell>
          <cell r="Q13" t="str">
            <v xml:space="preserve"> </v>
          </cell>
          <cell r="S13" t="str">
            <v xml:space="preserve"> </v>
          </cell>
          <cell r="U13" t="str">
            <v xml:space="preserve"> </v>
          </cell>
          <cell r="AJ13">
            <v>4</v>
          </cell>
          <cell r="AK13" t="str">
            <v>הבראה</v>
          </cell>
          <cell r="AL13">
            <v>200606</v>
          </cell>
          <cell r="AM13" t="str">
            <v>שהם זאב</v>
          </cell>
          <cell r="AN13" t="str">
            <v>הבראה</v>
          </cell>
          <cell r="AO13" t="str">
            <v>תשלום</v>
          </cell>
        </row>
        <row r="14">
          <cell r="A14" t="str">
            <v>רדיאנסי(ישראל) בע"מ</v>
          </cell>
          <cell r="B14">
            <v>2006</v>
          </cell>
          <cell r="C14">
            <v>5</v>
          </cell>
          <cell r="D14">
            <v>8</v>
          </cell>
          <cell r="E14" t="str">
            <v>סדציקוב ילנה</v>
          </cell>
          <cell r="F14" t="str">
            <v>Manufactur</v>
          </cell>
          <cell r="G14">
            <v>0</v>
          </cell>
          <cell r="H14">
            <v>1</v>
          </cell>
          <cell r="I14" t="str">
            <v>משכורת</v>
          </cell>
          <cell r="J14" t="str">
            <v>ב</v>
          </cell>
          <cell r="N14">
            <v>4340</v>
          </cell>
          <cell r="P14">
            <v>4340</v>
          </cell>
          <cell r="Q14" t="str">
            <v>מס הכנסה</v>
          </cell>
          <cell r="R14">
            <v>150.88999999999999</v>
          </cell>
          <cell r="S14" t="str">
            <v>סימון הוני</v>
          </cell>
          <cell r="T14">
            <v>310</v>
          </cell>
          <cell r="U14" t="str">
            <v xml:space="preserve"> </v>
          </cell>
          <cell r="W14">
            <v>5925</v>
          </cell>
          <cell r="X14" t="str">
            <v>חדשי</v>
          </cell>
          <cell r="Y14">
            <v>22</v>
          </cell>
          <cell r="AB14">
            <v>3</v>
          </cell>
          <cell r="AC14">
            <v>4</v>
          </cell>
          <cell r="AD14">
            <v>5925</v>
          </cell>
          <cell r="AE14">
            <v>310</v>
          </cell>
          <cell r="AF14">
            <v>516.46</v>
          </cell>
          <cell r="AG14">
            <v>49.6</v>
          </cell>
          <cell r="AH14">
            <v>378.81</v>
          </cell>
          <cell r="AI14">
            <v>1254.8699999999999</v>
          </cell>
          <cell r="AJ14">
            <v>3</v>
          </cell>
          <cell r="AK14" t="str">
            <v>משכורת</v>
          </cell>
          <cell r="AL14">
            <v>200605</v>
          </cell>
          <cell r="AM14" t="str">
            <v>סדציקוב ילנה</v>
          </cell>
          <cell r="AN14" t="str">
            <v>משכורת</v>
          </cell>
          <cell r="AO14" t="str">
            <v>תשלום</v>
          </cell>
        </row>
        <row r="15">
          <cell r="B15">
            <v>2006</v>
          </cell>
          <cell r="C15">
            <v>5</v>
          </cell>
          <cell r="D15">
            <v>8</v>
          </cell>
          <cell r="E15" t="str">
            <v>סדציקוב ילנה</v>
          </cell>
          <cell r="F15" t="str">
            <v>Manufactur</v>
          </cell>
          <cell r="G15">
            <v>1</v>
          </cell>
          <cell r="H15">
            <v>16</v>
          </cell>
          <cell r="I15" t="str">
            <v>ש.נ.גלובלי</v>
          </cell>
          <cell r="J15" t="str">
            <v>ב</v>
          </cell>
          <cell r="N15">
            <v>1860</v>
          </cell>
          <cell r="P15">
            <v>1860</v>
          </cell>
          <cell r="Q15" t="str">
            <v>ביטוח לאומי</v>
          </cell>
          <cell r="R15">
            <v>212.68</v>
          </cell>
          <cell r="S15" t="str">
            <v xml:space="preserve"> </v>
          </cell>
          <cell r="U15" t="str">
            <v xml:space="preserve"> </v>
          </cell>
          <cell r="AJ15">
            <v>3</v>
          </cell>
          <cell r="AK15" t="str">
            <v>ש.נ.גלובלי</v>
          </cell>
          <cell r="AL15">
            <v>200605</v>
          </cell>
          <cell r="AM15" t="str">
            <v>סדציקוב ילנה</v>
          </cell>
          <cell r="AN15" t="str">
            <v>ש.נ.גלובלי</v>
          </cell>
          <cell r="AO15" t="str">
            <v>תשלום</v>
          </cell>
        </row>
        <row r="16">
          <cell r="B16">
            <v>2006</v>
          </cell>
          <cell r="C16">
            <v>5</v>
          </cell>
          <cell r="D16">
            <v>8</v>
          </cell>
          <cell r="E16" t="str">
            <v>סדציקוב ילנה</v>
          </cell>
          <cell r="F16" t="str">
            <v>Manufactur</v>
          </cell>
          <cell r="G16">
            <v>2</v>
          </cell>
          <cell r="H16">
            <v>4</v>
          </cell>
          <cell r="I16" t="str">
            <v>נסיעות</v>
          </cell>
          <cell r="J16" t="str">
            <v>ב</v>
          </cell>
          <cell r="N16">
            <v>500</v>
          </cell>
          <cell r="P16">
            <v>500</v>
          </cell>
          <cell r="Q16" t="str">
            <v>מס בריאות</v>
          </cell>
          <cell r="R16">
            <v>276.58999999999997</v>
          </cell>
          <cell r="S16" t="str">
            <v xml:space="preserve"> </v>
          </cell>
          <cell r="U16" t="str">
            <v xml:space="preserve"> </v>
          </cell>
          <cell r="AJ16">
            <v>3</v>
          </cell>
          <cell r="AK16" t="str">
            <v>נסיעות</v>
          </cell>
          <cell r="AL16">
            <v>200605</v>
          </cell>
          <cell r="AM16" t="str">
            <v>סדציקוב ילנה</v>
          </cell>
          <cell r="AN16" t="str">
            <v>נסיעות</v>
          </cell>
          <cell r="AO16" t="str">
            <v>תשלום</v>
          </cell>
        </row>
        <row r="17">
          <cell r="B17">
            <v>2006</v>
          </cell>
          <cell r="C17">
            <v>5</v>
          </cell>
          <cell r="D17">
            <v>8</v>
          </cell>
          <cell r="E17" t="str">
            <v>סדציקוב ילנה</v>
          </cell>
          <cell r="F17" t="str">
            <v>Manufactur</v>
          </cell>
          <cell r="G17">
            <v>3</v>
          </cell>
          <cell r="H17">
            <v>24</v>
          </cell>
          <cell r="I17" t="str">
            <v>שוויארוחות</v>
          </cell>
          <cell r="J17" t="str">
            <v>נ</v>
          </cell>
          <cell r="M17">
            <v>340</v>
          </cell>
          <cell r="O17">
            <v>340</v>
          </cell>
          <cell r="P17">
            <v>340</v>
          </cell>
          <cell r="Q17" t="str">
            <v xml:space="preserve"> </v>
          </cell>
          <cell r="S17" t="str">
            <v xml:space="preserve"> </v>
          </cell>
          <cell r="U17" t="str">
            <v xml:space="preserve"> </v>
          </cell>
          <cell r="AJ17">
            <v>3</v>
          </cell>
          <cell r="AK17" t="str">
            <v>אין תשלום</v>
          </cell>
          <cell r="AL17">
            <v>200605</v>
          </cell>
          <cell r="AM17" t="str">
            <v>סדציקוב ילנה</v>
          </cell>
          <cell r="AN17" t="str">
            <v>שוויארוחות</v>
          </cell>
          <cell r="AO17" t="str">
            <v>הכנסה זקופה</v>
          </cell>
        </row>
        <row r="18">
          <cell r="B18">
            <v>2006</v>
          </cell>
          <cell r="C18">
            <v>5</v>
          </cell>
          <cell r="D18">
            <v>8</v>
          </cell>
          <cell r="E18" t="str">
            <v>סדציקוב ילנה</v>
          </cell>
          <cell r="F18" t="str">
            <v>Manufactur</v>
          </cell>
          <cell r="G18">
            <v>4</v>
          </cell>
          <cell r="H18">
            <v>8</v>
          </cell>
          <cell r="I18" t="str">
            <v>פיצוי שווי</v>
          </cell>
          <cell r="J18" t="str">
            <v>פ</v>
          </cell>
          <cell r="N18">
            <v>175.16</v>
          </cell>
          <cell r="P18">
            <v>175.16</v>
          </cell>
          <cell r="Q18" t="str">
            <v xml:space="preserve"> </v>
          </cell>
          <cell r="S18" t="str">
            <v xml:space="preserve"> </v>
          </cell>
          <cell r="U18" t="str">
            <v xml:space="preserve"> </v>
          </cell>
          <cell r="AJ18">
            <v>3</v>
          </cell>
          <cell r="AK18" t="str">
            <v>פיצוי שווי</v>
          </cell>
          <cell r="AL18">
            <v>200605</v>
          </cell>
          <cell r="AM18" t="str">
            <v>סדציקוב ילנה</v>
          </cell>
          <cell r="AN18" t="str">
            <v>פיצוי שווי</v>
          </cell>
          <cell r="AO18" t="str">
            <v>תשלום</v>
          </cell>
        </row>
        <row r="19">
          <cell r="A19" t="str">
            <v>רדיאנסי(ישראל) בע"מ</v>
          </cell>
          <cell r="B19">
            <v>2006</v>
          </cell>
          <cell r="C19">
            <v>6</v>
          </cell>
          <cell r="D19">
            <v>8</v>
          </cell>
          <cell r="E19" t="str">
            <v>סדציקוב ילנה</v>
          </cell>
          <cell r="F19" t="str">
            <v>Manufactur</v>
          </cell>
          <cell r="G19">
            <v>0</v>
          </cell>
          <cell r="H19">
            <v>1</v>
          </cell>
          <cell r="I19" t="str">
            <v>משכורת</v>
          </cell>
          <cell r="J19" t="str">
            <v>ב</v>
          </cell>
          <cell r="N19">
            <v>4340</v>
          </cell>
          <cell r="P19">
            <v>4340</v>
          </cell>
          <cell r="Q19" t="str">
            <v>מס הכנסה</v>
          </cell>
          <cell r="R19">
            <v>160.55000000000001</v>
          </cell>
          <cell r="S19" t="str">
            <v>סימון הוני</v>
          </cell>
          <cell r="T19">
            <v>310</v>
          </cell>
          <cell r="U19" t="str">
            <v xml:space="preserve"> </v>
          </cell>
          <cell r="W19">
            <v>5925</v>
          </cell>
          <cell r="X19" t="str">
            <v>חדשי</v>
          </cell>
          <cell r="Y19">
            <v>22</v>
          </cell>
          <cell r="AB19">
            <v>1.5</v>
          </cell>
          <cell r="AD19">
            <v>5925</v>
          </cell>
          <cell r="AE19">
            <v>310</v>
          </cell>
          <cell r="AF19">
            <v>516.46</v>
          </cell>
          <cell r="AG19">
            <v>49.6</v>
          </cell>
          <cell r="AH19">
            <v>381.3</v>
          </cell>
          <cell r="AI19">
            <v>1257.3599999999999</v>
          </cell>
          <cell r="AJ19">
            <v>3</v>
          </cell>
          <cell r="AK19" t="str">
            <v>משכורת</v>
          </cell>
          <cell r="AL19">
            <v>200606</v>
          </cell>
          <cell r="AM19" t="str">
            <v>סדציקוב ילנה</v>
          </cell>
          <cell r="AN19" t="str">
            <v>משכורת</v>
          </cell>
          <cell r="AO19" t="str">
            <v>תשלום</v>
          </cell>
        </row>
        <row r="20">
          <cell r="B20">
            <v>2006</v>
          </cell>
          <cell r="C20">
            <v>6</v>
          </cell>
          <cell r="D20">
            <v>8</v>
          </cell>
          <cell r="E20" t="str">
            <v>סדציקוב ילנה</v>
          </cell>
          <cell r="F20" t="str">
            <v>Manufactur</v>
          </cell>
          <cell r="G20">
            <v>1</v>
          </cell>
          <cell r="H20">
            <v>16</v>
          </cell>
          <cell r="I20" t="str">
            <v>ש.נ.גלובלי</v>
          </cell>
          <cell r="J20" t="str">
            <v>ב</v>
          </cell>
          <cell r="N20">
            <v>1860</v>
          </cell>
          <cell r="P20">
            <v>1860</v>
          </cell>
          <cell r="Q20" t="str">
            <v>ביטוח לאומי</v>
          </cell>
          <cell r="R20">
            <v>215.76</v>
          </cell>
          <cell r="S20" t="str">
            <v xml:space="preserve"> </v>
          </cell>
          <cell r="U20" t="str">
            <v xml:space="preserve"> </v>
          </cell>
          <cell r="AJ20">
            <v>3</v>
          </cell>
          <cell r="AK20" t="str">
            <v>ש.נ.גלובלי</v>
          </cell>
          <cell r="AL20">
            <v>200606</v>
          </cell>
          <cell r="AM20" t="str">
            <v>סדציקוב ילנה</v>
          </cell>
          <cell r="AN20" t="str">
            <v>ש.נ.גלובלי</v>
          </cell>
          <cell r="AO20" t="str">
            <v>תשלום</v>
          </cell>
        </row>
        <row r="21">
          <cell r="B21">
            <v>2006</v>
          </cell>
          <cell r="C21">
            <v>6</v>
          </cell>
          <cell r="D21">
            <v>8</v>
          </cell>
          <cell r="E21" t="str">
            <v>סדציקוב ילנה</v>
          </cell>
          <cell r="F21" t="str">
            <v>Manufactur</v>
          </cell>
          <cell r="G21">
            <v>2</v>
          </cell>
          <cell r="H21">
            <v>4</v>
          </cell>
          <cell r="I21" t="str">
            <v>נסיעות</v>
          </cell>
          <cell r="J21" t="str">
            <v>ב</v>
          </cell>
          <cell r="N21">
            <v>500</v>
          </cell>
          <cell r="P21">
            <v>500</v>
          </cell>
          <cell r="Q21" t="str">
            <v>מס בריאות</v>
          </cell>
          <cell r="R21">
            <v>278.77999999999997</v>
          </cell>
          <cell r="S21" t="str">
            <v xml:space="preserve"> </v>
          </cell>
          <cell r="U21" t="str">
            <v xml:space="preserve"> </v>
          </cell>
          <cell r="AJ21">
            <v>3</v>
          </cell>
          <cell r="AK21" t="str">
            <v>נסיעות</v>
          </cell>
          <cell r="AL21">
            <v>200606</v>
          </cell>
          <cell r="AM21" t="str">
            <v>סדציקוב ילנה</v>
          </cell>
          <cell r="AN21" t="str">
            <v>נסיעות</v>
          </cell>
          <cell r="AO21" t="str">
            <v>תשלום</v>
          </cell>
        </row>
        <row r="22">
          <cell r="B22">
            <v>2006</v>
          </cell>
          <cell r="C22">
            <v>6</v>
          </cell>
          <cell r="D22">
            <v>8</v>
          </cell>
          <cell r="E22" t="str">
            <v>סדציקוב ילנה</v>
          </cell>
          <cell r="F22" t="str">
            <v>Manufactur</v>
          </cell>
          <cell r="G22">
            <v>3</v>
          </cell>
          <cell r="H22">
            <v>24</v>
          </cell>
          <cell r="I22" t="str">
            <v>שוויארוחות</v>
          </cell>
          <cell r="J22" t="str">
            <v>נ</v>
          </cell>
          <cell r="M22">
            <v>369</v>
          </cell>
          <cell r="O22">
            <v>369</v>
          </cell>
          <cell r="P22">
            <v>369</v>
          </cell>
          <cell r="Q22" t="str">
            <v xml:space="preserve"> </v>
          </cell>
          <cell r="S22" t="str">
            <v xml:space="preserve"> </v>
          </cell>
          <cell r="U22" t="str">
            <v xml:space="preserve"> </v>
          </cell>
          <cell r="AJ22">
            <v>3</v>
          </cell>
          <cell r="AK22" t="str">
            <v>אין תשלום</v>
          </cell>
          <cell r="AL22">
            <v>200606</v>
          </cell>
          <cell r="AM22" t="str">
            <v>סדציקוב ילנה</v>
          </cell>
          <cell r="AN22" t="str">
            <v>שוויארוחות</v>
          </cell>
          <cell r="AO22" t="str">
            <v>הכנסה זקופה</v>
          </cell>
        </row>
        <row r="23">
          <cell r="B23">
            <v>2006</v>
          </cell>
          <cell r="C23">
            <v>6</v>
          </cell>
          <cell r="D23">
            <v>8</v>
          </cell>
          <cell r="E23" t="str">
            <v>סדציקוב ילנה</v>
          </cell>
          <cell r="F23" t="str">
            <v>Manufactur</v>
          </cell>
          <cell r="G23">
            <v>4</v>
          </cell>
          <cell r="H23">
            <v>8</v>
          </cell>
          <cell r="I23" t="str">
            <v>פיצוי שווי</v>
          </cell>
          <cell r="J23" t="str">
            <v>פ</v>
          </cell>
          <cell r="N23">
            <v>190.09</v>
          </cell>
          <cell r="P23">
            <v>190.09</v>
          </cell>
          <cell r="Q23" t="str">
            <v xml:space="preserve"> </v>
          </cell>
          <cell r="S23" t="str">
            <v xml:space="preserve"> </v>
          </cell>
          <cell r="U23" t="str">
            <v xml:space="preserve"> </v>
          </cell>
          <cell r="AJ23">
            <v>3</v>
          </cell>
          <cell r="AK23" t="str">
            <v>פיצוי שווי</v>
          </cell>
          <cell r="AL23">
            <v>200606</v>
          </cell>
          <cell r="AM23" t="str">
            <v>סדציקוב ילנה</v>
          </cell>
          <cell r="AN23" t="str">
            <v>פיצוי שווי</v>
          </cell>
          <cell r="AO23" t="str">
            <v>תשלום</v>
          </cell>
        </row>
        <row r="24">
          <cell r="A24" t="str">
            <v>רדיאנסי(ישראל) בע"מ</v>
          </cell>
          <cell r="B24">
            <v>2006</v>
          </cell>
          <cell r="C24">
            <v>5</v>
          </cell>
          <cell r="D24">
            <v>9</v>
          </cell>
          <cell r="E24" t="str">
            <v>וולוב נדז'דה</v>
          </cell>
          <cell r="F24" t="str">
            <v>Manufactur</v>
          </cell>
          <cell r="G24">
            <v>0</v>
          </cell>
          <cell r="H24">
            <v>1</v>
          </cell>
          <cell r="I24" t="str">
            <v>משכורת</v>
          </cell>
          <cell r="J24" t="str">
            <v>ב</v>
          </cell>
          <cell r="N24">
            <v>5320</v>
          </cell>
          <cell r="P24">
            <v>5320</v>
          </cell>
          <cell r="Q24" t="str">
            <v>מס הכנסה</v>
          </cell>
          <cell r="R24">
            <v>625.94000000000005</v>
          </cell>
          <cell r="S24" t="str">
            <v>סימון הוני</v>
          </cell>
          <cell r="T24">
            <v>365</v>
          </cell>
          <cell r="U24" t="str">
            <v xml:space="preserve"> </v>
          </cell>
          <cell r="W24">
            <v>6882</v>
          </cell>
          <cell r="X24" t="str">
            <v>חדשי</v>
          </cell>
          <cell r="Y24">
            <v>22</v>
          </cell>
          <cell r="AB24">
            <v>3</v>
          </cell>
          <cell r="AD24">
            <v>6882</v>
          </cell>
          <cell r="AE24">
            <v>365</v>
          </cell>
          <cell r="AF24">
            <v>608.09</v>
          </cell>
          <cell r="AG24">
            <v>58.4</v>
          </cell>
          <cell r="AH24">
            <v>481.34</v>
          </cell>
          <cell r="AI24">
            <v>1512.83</v>
          </cell>
          <cell r="AJ24">
            <v>3</v>
          </cell>
          <cell r="AK24" t="str">
            <v>משכורת</v>
          </cell>
          <cell r="AL24">
            <v>200605</v>
          </cell>
          <cell r="AM24" t="str">
            <v>וולוב נדז'דה</v>
          </cell>
          <cell r="AN24" t="str">
            <v>משכורת</v>
          </cell>
          <cell r="AO24" t="str">
            <v>תשלום</v>
          </cell>
        </row>
        <row r="25">
          <cell r="B25">
            <v>2006</v>
          </cell>
          <cell r="C25">
            <v>5</v>
          </cell>
          <cell r="D25">
            <v>9</v>
          </cell>
          <cell r="E25" t="str">
            <v>וולוב נדז'דה</v>
          </cell>
          <cell r="F25" t="str">
            <v>Manufactur</v>
          </cell>
          <cell r="G25">
            <v>1</v>
          </cell>
          <cell r="H25">
            <v>16</v>
          </cell>
          <cell r="I25" t="str">
            <v>ש.נ.גלובלי</v>
          </cell>
          <cell r="J25" t="str">
            <v>ב</v>
          </cell>
          <cell r="N25">
            <v>2280</v>
          </cell>
          <cell r="P25">
            <v>2280</v>
          </cell>
          <cell r="Q25" t="str">
            <v>ביטוח לאומי</v>
          </cell>
          <cell r="R25">
            <v>339.04</v>
          </cell>
          <cell r="S25" t="str">
            <v>סימון.ק.פנ</v>
          </cell>
          <cell r="T25">
            <v>16.5</v>
          </cell>
          <cell r="U25" t="str">
            <v xml:space="preserve"> </v>
          </cell>
          <cell r="AE25">
            <v>18</v>
          </cell>
          <cell r="AF25">
            <v>24.99</v>
          </cell>
          <cell r="AG25">
            <v>0</v>
          </cell>
          <cell r="AI25">
            <v>42.99</v>
          </cell>
          <cell r="AJ25">
            <v>3</v>
          </cell>
          <cell r="AK25" t="str">
            <v>ש.נ.גלובלי</v>
          </cell>
          <cell r="AL25">
            <v>200605</v>
          </cell>
          <cell r="AM25" t="str">
            <v>וולוב נדז'דה</v>
          </cell>
          <cell r="AN25" t="str">
            <v>ש.נ.גלובלי</v>
          </cell>
          <cell r="AO25" t="str">
            <v>תשלום</v>
          </cell>
        </row>
        <row r="26">
          <cell r="B26">
            <v>2006</v>
          </cell>
          <cell r="C26">
            <v>5</v>
          </cell>
          <cell r="D26">
            <v>9</v>
          </cell>
          <cell r="E26" t="str">
            <v>וולוב נדז'דה</v>
          </cell>
          <cell r="F26" t="str">
            <v>Manufactur</v>
          </cell>
          <cell r="G26">
            <v>2</v>
          </cell>
          <cell r="H26">
            <v>4</v>
          </cell>
          <cell r="I26" t="str">
            <v>נסיעות</v>
          </cell>
          <cell r="J26" t="str">
            <v>ב</v>
          </cell>
          <cell r="N26">
            <v>700</v>
          </cell>
          <cell r="P26">
            <v>700</v>
          </cell>
          <cell r="Q26" t="str">
            <v>מס בריאות</v>
          </cell>
          <cell r="R26">
            <v>366.85</v>
          </cell>
          <cell r="S26" t="str">
            <v xml:space="preserve"> </v>
          </cell>
          <cell r="U26" t="str">
            <v xml:space="preserve"> </v>
          </cell>
          <cell r="AJ26">
            <v>3</v>
          </cell>
          <cell r="AK26" t="str">
            <v>נסיעות</v>
          </cell>
          <cell r="AL26">
            <v>200605</v>
          </cell>
          <cell r="AM26" t="str">
            <v>וולוב נדז'דה</v>
          </cell>
          <cell r="AN26" t="str">
            <v>נסיעות</v>
          </cell>
          <cell r="AO26" t="str">
            <v>תשלום</v>
          </cell>
        </row>
        <row r="27">
          <cell r="B27">
            <v>2006</v>
          </cell>
          <cell r="C27">
            <v>5</v>
          </cell>
          <cell r="D27">
            <v>9</v>
          </cell>
          <cell r="E27" t="str">
            <v>וולוב נדז'דה</v>
          </cell>
          <cell r="F27" t="str">
            <v>Manufactur</v>
          </cell>
          <cell r="G27">
            <v>3</v>
          </cell>
          <cell r="H27">
            <v>24</v>
          </cell>
          <cell r="I27" t="str">
            <v>שוויארוחות</v>
          </cell>
          <cell r="J27" t="str">
            <v>נ</v>
          </cell>
          <cell r="M27">
            <v>425</v>
          </cell>
          <cell r="O27">
            <v>425</v>
          </cell>
          <cell r="P27">
            <v>425</v>
          </cell>
          <cell r="Q27" t="str">
            <v xml:space="preserve"> </v>
          </cell>
          <cell r="S27" t="str">
            <v xml:space="preserve"> </v>
          </cell>
          <cell r="U27" t="str">
            <v xml:space="preserve"> </v>
          </cell>
          <cell r="AJ27">
            <v>3</v>
          </cell>
          <cell r="AK27" t="str">
            <v>אין תשלום</v>
          </cell>
          <cell r="AL27">
            <v>200605</v>
          </cell>
          <cell r="AM27" t="str">
            <v>וולוב נדז'דה</v>
          </cell>
          <cell r="AN27" t="str">
            <v>שוויארוחות</v>
          </cell>
          <cell r="AO27" t="str">
            <v>הכנסה זקופה</v>
          </cell>
        </row>
        <row r="28">
          <cell r="B28">
            <v>2006</v>
          </cell>
          <cell r="C28">
            <v>5</v>
          </cell>
          <cell r="D28">
            <v>9</v>
          </cell>
          <cell r="E28" t="str">
            <v>וולוב נדז'דה</v>
          </cell>
          <cell r="F28" t="str">
            <v>Manufactur</v>
          </cell>
          <cell r="G28">
            <v>4</v>
          </cell>
          <cell r="H28">
            <v>8</v>
          </cell>
          <cell r="I28" t="str">
            <v>פיצוי שווי</v>
          </cell>
          <cell r="J28" t="str">
            <v>פ</v>
          </cell>
          <cell r="N28">
            <v>295.33</v>
          </cell>
          <cell r="P28">
            <v>295.33</v>
          </cell>
          <cell r="Q28" t="str">
            <v xml:space="preserve"> </v>
          </cell>
          <cell r="S28" t="str">
            <v xml:space="preserve"> </v>
          </cell>
          <cell r="U28" t="str">
            <v xml:space="preserve"> </v>
          </cell>
          <cell r="AJ28">
            <v>3</v>
          </cell>
          <cell r="AK28" t="str">
            <v>פיצוי שווי</v>
          </cell>
          <cell r="AL28">
            <v>200605</v>
          </cell>
          <cell r="AM28" t="str">
            <v>וולוב נדז'דה</v>
          </cell>
          <cell r="AN28" t="str">
            <v>פיצוי שווי</v>
          </cell>
          <cell r="AO28" t="str">
            <v>תשלום</v>
          </cell>
        </row>
        <row r="29">
          <cell r="A29" t="str">
            <v>רדיאנסי(ישראל) בע"מ</v>
          </cell>
          <cell r="B29">
            <v>2006</v>
          </cell>
          <cell r="C29">
            <v>6</v>
          </cell>
          <cell r="D29">
            <v>9</v>
          </cell>
          <cell r="E29" t="str">
            <v>וולוב נדז'דה</v>
          </cell>
          <cell r="F29" t="str">
            <v>Manufactur</v>
          </cell>
          <cell r="G29">
            <v>0</v>
          </cell>
          <cell r="H29">
            <v>1</v>
          </cell>
          <cell r="I29" t="str">
            <v>משכורת</v>
          </cell>
          <cell r="J29" t="str">
            <v>ב</v>
          </cell>
          <cell r="N29">
            <v>5320</v>
          </cell>
          <cell r="P29">
            <v>5320</v>
          </cell>
          <cell r="Q29" t="str">
            <v>מס הכנסה</v>
          </cell>
          <cell r="R29">
            <v>565.51</v>
          </cell>
          <cell r="S29" t="str">
            <v>סימון הוני</v>
          </cell>
          <cell r="T29">
            <v>365</v>
          </cell>
          <cell r="U29" t="str">
            <v xml:space="preserve"> </v>
          </cell>
          <cell r="W29">
            <v>6881</v>
          </cell>
          <cell r="X29" t="str">
            <v>חדשי</v>
          </cell>
          <cell r="Y29">
            <v>22</v>
          </cell>
          <cell r="AB29">
            <v>0.5</v>
          </cell>
          <cell r="AD29">
            <v>6881</v>
          </cell>
          <cell r="AE29">
            <v>365</v>
          </cell>
          <cell r="AF29">
            <v>608.09</v>
          </cell>
          <cell r="AG29">
            <v>58.4</v>
          </cell>
          <cell r="AH29">
            <v>469.31</v>
          </cell>
          <cell r="AI29">
            <v>1500.8</v>
          </cell>
          <cell r="AJ29">
            <v>3</v>
          </cell>
          <cell r="AK29" t="str">
            <v>משכורת</v>
          </cell>
          <cell r="AL29">
            <v>200606</v>
          </cell>
          <cell r="AM29" t="str">
            <v>וולוב נדז'דה</v>
          </cell>
          <cell r="AN29" t="str">
            <v>משכורת</v>
          </cell>
          <cell r="AO29" t="str">
            <v>תשלום</v>
          </cell>
        </row>
        <row r="30">
          <cell r="B30">
            <v>2006</v>
          </cell>
          <cell r="C30">
            <v>6</v>
          </cell>
          <cell r="D30">
            <v>9</v>
          </cell>
          <cell r="E30" t="str">
            <v>וולוב נדז'דה</v>
          </cell>
          <cell r="F30" t="str">
            <v>Manufactur</v>
          </cell>
          <cell r="G30">
            <v>1</v>
          </cell>
          <cell r="H30">
            <v>16</v>
          </cell>
          <cell r="I30" t="str">
            <v>ש.נ.גלובלי</v>
          </cell>
          <cell r="J30" t="str">
            <v>ב</v>
          </cell>
          <cell r="N30">
            <v>2280</v>
          </cell>
          <cell r="P30">
            <v>2280</v>
          </cell>
          <cell r="Q30" t="str">
            <v>ביטוח לאומי</v>
          </cell>
          <cell r="R30">
            <v>324.20999999999998</v>
          </cell>
          <cell r="S30" t="str">
            <v>סימון.ק.פנ</v>
          </cell>
          <cell r="T30">
            <v>16.5</v>
          </cell>
          <cell r="U30" t="str">
            <v xml:space="preserve"> </v>
          </cell>
          <cell r="AE30">
            <v>18</v>
          </cell>
          <cell r="AF30">
            <v>24.99</v>
          </cell>
          <cell r="AG30">
            <v>0</v>
          </cell>
          <cell r="AI30">
            <v>42.99</v>
          </cell>
          <cell r="AJ30">
            <v>3</v>
          </cell>
          <cell r="AK30" t="str">
            <v>ש.נ.גלובלי</v>
          </cell>
          <cell r="AL30">
            <v>200606</v>
          </cell>
          <cell r="AM30" t="str">
            <v>וולוב נדז'דה</v>
          </cell>
          <cell r="AN30" t="str">
            <v>ש.נ.גלובלי</v>
          </cell>
          <cell r="AO30" t="str">
            <v>תשלום</v>
          </cell>
        </row>
        <row r="31">
          <cell r="B31">
            <v>2006</v>
          </cell>
          <cell r="C31">
            <v>6</v>
          </cell>
          <cell r="D31">
            <v>9</v>
          </cell>
          <cell r="E31" t="str">
            <v>וולוב נדז'דה</v>
          </cell>
          <cell r="F31" t="str">
            <v>Manufactur</v>
          </cell>
          <cell r="G31">
            <v>2</v>
          </cell>
          <cell r="H31">
            <v>4</v>
          </cell>
          <cell r="I31" t="str">
            <v>נסיעות</v>
          </cell>
          <cell r="J31" t="str">
            <v>ב</v>
          </cell>
          <cell r="N31">
            <v>700</v>
          </cell>
          <cell r="P31">
            <v>700</v>
          </cell>
          <cell r="Q31" t="str">
            <v>מס בריאות</v>
          </cell>
          <cell r="R31">
            <v>356.25</v>
          </cell>
          <cell r="S31" t="str">
            <v xml:space="preserve"> </v>
          </cell>
          <cell r="U31" t="str">
            <v xml:space="preserve"> </v>
          </cell>
          <cell r="AJ31">
            <v>3</v>
          </cell>
          <cell r="AK31" t="str">
            <v>נסיעות</v>
          </cell>
          <cell r="AL31">
            <v>200606</v>
          </cell>
          <cell r="AM31" t="str">
            <v>וולוב נדז'דה</v>
          </cell>
          <cell r="AN31" t="str">
            <v>נסיעות</v>
          </cell>
          <cell r="AO31" t="str">
            <v>תשלום</v>
          </cell>
        </row>
        <row r="32">
          <cell r="B32">
            <v>2006</v>
          </cell>
          <cell r="C32">
            <v>6</v>
          </cell>
          <cell r="D32">
            <v>9</v>
          </cell>
          <cell r="E32" t="str">
            <v>וולוב נדז'דה</v>
          </cell>
          <cell r="F32" t="str">
            <v>Manufactur</v>
          </cell>
          <cell r="G32">
            <v>3</v>
          </cell>
          <cell r="H32">
            <v>24</v>
          </cell>
          <cell r="I32" t="str">
            <v>שוויארוחות</v>
          </cell>
          <cell r="J32" t="str">
            <v>נ</v>
          </cell>
          <cell r="M32">
            <v>300</v>
          </cell>
          <cell r="O32">
            <v>300</v>
          </cell>
          <cell r="P32">
            <v>300</v>
          </cell>
          <cell r="Q32" t="str">
            <v xml:space="preserve"> </v>
          </cell>
          <cell r="S32" t="str">
            <v xml:space="preserve"> </v>
          </cell>
          <cell r="U32" t="str">
            <v xml:space="preserve"> </v>
          </cell>
          <cell r="AJ32">
            <v>3</v>
          </cell>
          <cell r="AK32" t="str">
            <v>אין תשלום</v>
          </cell>
          <cell r="AL32">
            <v>200606</v>
          </cell>
          <cell r="AM32" t="str">
            <v>וולוב נדז'דה</v>
          </cell>
          <cell r="AN32" t="str">
            <v>שוויארוחות</v>
          </cell>
          <cell r="AO32" t="str">
            <v>הכנסה זקופה</v>
          </cell>
        </row>
        <row r="33">
          <cell r="B33">
            <v>2006</v>
          </cell>
          <cell r="C33">
            <v>6</v>
          </cell>
          <cell r="D33">
            <v>9</v>
          </cell>
          <cell r="E33" t="str">
            <v>וולוב נדז'דה</v>
          </cell>
          <cell r="F33" t="str">
            <v>Manufactur</v>
          </cell>
          <cell r="G33">
            <v>4</v>
          </cell>
          <cell r="H33">
            <v>8</v>
          </cell>
          <cell r="I33" t="str">
            <v>פיצוי שווי</v>
          </cell>
          <cell r="J33" t="str">
            <v>פ</v>
          </cell>
          <cell r="N33">
            <v>208.47</v>
          </cell>
          <cell r="P33">
            <v>208.47</v>
          </cell>
          <cell r="Q33" t="str">
            <v xml:space="preserve"> </v>
          </cell>
          <cell r="S33" t="str">
            <v xml:space="preserve"> </v>
          </cell>
          <cell r="U33" t="str">
            <v xml:space="preserve"> </v>
          </cell>
          <cell r="AJ33">
            <v>3</v>
          </cell>
          <cell r="AK33" t="str">
            <v>פיצוי שווי</v>
          </cell>
          <cell r="AL33">
            <v>200606</v>
          </cell>
          <cell r="AM33" t="str">
            <v>וולוב נדז'דה</v>
          </cell>
          <cell r="AN33" t="str">
            <v>פיצוי שווי</v>
          </cell>
          <cell r="AO33" t="str">
            <v>תשלום</v>
          </cell>
        </row>
        <row r="34">
          <cell r="A34" t="str">
            <v>רדיאנסי(ישראל) בע"מ</v>
          </cell>
          <cell r="B34">
            <v>2006</v>
          </cell>
          <cell r="C34">
            <v>5</v>
          </cell>
          <cell r="D34">
            <v>11</v>
          </cell>
          <cell r="E34" t="str">
            <v>וילן אניטה</v>
          </cell>
          <cell r="F34" t="str">
            <v>Clinical</v>
          </cell>
          <cell r="G34">
            <v>0</v>
          </cell>
          <cell r="H34">
            <v>1</v>
          </cell>
          <cell r="I34" t="str">
            <v>משכורת</v>
          </cell>
          <cell r="J34" t="str">
            <v>ב</v>
          </cell>
          <cell r="N34">
            <v>5000</v>
          </cell>
          <cell r="P34">
            <v>5000</v>
          </cell>
          <cell r="Q34" t="str">
            <v>מס הכנסה</v>
          </cell>
          <cell r="R34">
            <v>2491.8000000000002</v>
          </cell>
          <cell r="S34" t="str">
            <v xml:space="preserve"> </v>
          </cell>
          <cell r="U34" t="str">
            <v xml:space="preserve"> </v>
          </cell>
          <cell r="W34">
            <v>1898</v>
          </cell>
          <cell r="X34" t="str">
            <v>חדשי</v>
          </cell>
          <cell r="Y34">
            <v>22</v>
          </cell>
          <cell r="AD34">
            <v>1898</v>
          </cell>
          <cell r="AH34">
            <v>257.81</v>
          </cell>
          <cell r="AI34">
            <v>257.81</v>
          </cell>
          <cell r="AJ34">
            <v>7</v>
          </cell>
          <cell r="AK34" t="str">
            <v>משכורת</v>
          </cell>
          <cell r="AL34">
            <v>200605</v>
          </cell>
          <cell r="AM34" t="str">
            <v>וילן אניטה</v>
          </cell>
          <cell r="AN34" t="str">
            <v>משכורת</v>
          </cell>
          <cell r="AO34" t="str">
            <v>תשלום</v>
          </cell>
        </row>
        <row r="35">
          <cell r="B35">
            <v>2006</v>
          </cell>
          <cell r="C35">
            <v>5</v>
          </cell>
          <cell r="D35">
            <v>11</v>
          </cell>
          <cell r="E35" t="str">
            <v>וילן אניטה</v>
          </cell>
          <cell r="F35" t="str">
            <v>Clinical</v>
          </cell>
          <cell r="G35">
            <v>1</v>
          </cell>
          <cell r="H35">
            <v>13</v>
          </cell>
          <cell r="I35" t="str">
            <v>טלפון נייד</v>
          </cell>
          <cell r="J35" t="str">
            <v>ב</v>
          </cell>
          <cell r="O35">
            <v>85</v>
          </cell>
          <cell r="P35">
            <v>85</v>
          </cell>
          <cell r="Q35" t="str">
            <v>ביטוח לאומי</v>
          </cell>
          <cell r="R35">
            <v>355.95</v>
          </cell>
          <cell r="S35" t="str">
            <v xml:space="preserve"> </v>
          </cell>
          <cell r="U35" t="str">
            <v xml:space="preserve"> </v>
          </cell>
          <cell r="AJ35">
            <v>7</v>
          </cell>
          <cell r="AK35" t="str">
            <v>אין תשלום</v>
          </cell>
          <cell r="AL35">
            <v>200605</v>
          </cell>
          <cell r="AM35" t="str">
            <v>וילן אניטה</v>
          </cell>
          <cell r="AN35" t="str">
            <v>טלפון נייד</v>
          </cell>
          <cell r="AO35" t="str">
            <v>הכנסה זקופה</v>
          </cell>
        </row>
        <row r="36">
          <cell r="B36">
            <v>2006</v>
          </cell>
          <cell r="C36">
            <v>5</v>
          </cell>
          <cell r="D36">
            <v>11</v>
          </cell>
          <cell r="E36" t="str">
            <v>וילן אניטה</v>
          </cell>
          <cell r="F36" t="str">
            <v>Clinical</v>
          </cell>
          <cell r="G36">
            <v>2</v>
          </cell>
          <cell r="I36" t="str">
            <v xml:space="preserve"> </v>
          </cell>
          <cell r="J36" t="str">
            <v xml:space="preserve"> </v>
          </cell>
          <cell r="Q36" t="str">
            <v>מס בריאות</v>
          </cell>
          <cell r="R36">
            <v>254.25</v>
          </cell>
          <cell r="S36" t="str">
            <v xml:space="preserve"> </v>
          </cell>
          <cell r="U36" t="str">
            <v xml:space="preserve"> </v>
          </cell>
          <cell r="AJ36">
            <v>7</v>
          </cell>
          <cell r="AK36" t="str">
            <v>אין תשלום</v>
          </cell>
          <cell r="AL36">
            <v>200605</v>
          </cell>
          <cell r="AM36" t="str">
            <v>וילן אניטה</v>
          </cell>
          <cell r="AN36" t="str">
            <v xml:space="preserve"> </v>
          </cell>
        </row>
        <row r="37">
          <cell r="A37" t="str">
            <v>רדיאנסי(ישראל) בע"מ</v>
          </cell>
          <cell r="B37">
            <v>2006</v>
          </cell>
          <cell r="C37">
            <v>6</v>
          </cell>
          <cell r="D37">
            <v>11</v>
          </cell>
          <cell r="E37" t="str">
            <v>וילן אניטה</v>
          </cell>
          <cell r="F37" t="str">
            <v>Clinical</v>
          </cell>
          <cell r="G37">
            <v>0</v>
          </cell>
          <cell r="H37">
            <v>1</v>
          </cell>
          <cell r="I37" t="str">
            <v>משכורת</v>
          </cell>
          <cell r="J37" t="str">
            <v>ב</v>
          </cell>
          <cell r="N37">
            <v>5000</v>
          </cell>
          <cell r="P37">
            <v>5000</v>
          </cell>
          <cell r="Q37" t="str">
            <v>מס הכנסה</v>
          </cell>
          <cell r="R37">
            <v>2491.8000000000002</v>
          </cell>
          <cell r="S37" t="str">
            <v xml:space="preserve"> </v>
          </cell>
          <cell r="U37" t="str">
            <v xml:space="preserve"> </v>
          </cell>
          <cell r="W37">
            <v>1898</v>
          </cell>
          <cell r="X37" t="str">
            <v>חדשי</v>
          </cell>
          <cell r="Y37">
            <v>22</v>
          </cell>
          <cell r="AB37">
            <v>0.5</v>
          </cell>
          <cell r="AD37">
            <v>1898</v>
          </cell>
          <cell r="AH37">
            <v>257.81</v>
          </cell>
          <cell r="AI37">
            <v>257.81</v>
          </cell>
          <cell r="AJ37">
            <v>7</v>
          </cell>
          <cell r="AK37" t="str">
            <v>משכורת</v>
          </cell>
          <cell r="AL37">
            <v>200606</v>
          </cell>
          <cell r="AM37" t="str">
            <v>וילן אניטה</v>
          </cell>
          <cell r="AN37" t="str">
            <v>משכורת</v>
          </cell>
          <cell r="AO37" t="str">
            <v>תשלום</v>
          </cell>
        </row>
        <row r="38">
          <cell r="B38">
            <v>2006</v>
          </cell>
          <cell r="C38">
            <v>6</v>
          </cell>
          <cell r="D38">
            <v>11</v>
          </cell>
          <cell r="E38" t="str">
            <v>וילן אניטה</v>
          </cell>
          <cell r="F38" t="str">
            <v>Clinical</v>
          </cell>
          <cell r="G38">
            <v>1</v>
          </cell>
          <cell r="H38">
            <v>13</v>
          </cell>
          <cell r="I38" t="str">
            <v>טלפון נייד</v>
          </cell>
          <cell r="J38" t="str">
            <v>ב</v>
          </cell>
          <cell r="O38">
            <v>85</v>
          </cell>
          <cell r="P38">
            <v>85</v>
          </cell>
          <cell r="Q38" t="str">
            <v>ביטוח לאומי</v>
          </cell>
          <cell r="R38">
            <v>355.95</v>
          </cell>
          <cell r="S38" t="str">
            <v xml:space="preserve"> </v>
          </cell>
          <cell r="U38" t="str">
            <v xml:space="preserve"> </v>
          </cell>
          <cell r="AJ38">
            <v>7</v>
          </cell>
          <cell r="AK38" t="str">
            <v>אין תשלום</v>
          </cell>
          <cell r="AL38">
            <v>200606</v>
          </cell>
          <cell r="AM38" t="str">
            <v>וילן אניטה</v>
          </cell>
          <cell r="AN38" t="str">
            <v>טלפון נייד</v>
          </cell>
          <cell r="AO38" t="str">
            <v>הכנסה זקופה</v>
          </cell>
        </row>
        <row r="39">
          <cell r="B39">
            <v>2006</v>
          </cell>
          <cell r="C39">
            <v>6</v>
          </cell>
          <cell r="D39">
            <v>11</v>
          </cell>
          <cell r="E39" t="str">
            <v>וילן אניטה</v>
          </cell>
          <cell r="F39" t="str">
            <v>Clinical</v>
          </cell>
          <cell r="G39">
            <v>2</v>
          </cell>
          <cell r="I39" t="str">
            <v xml:space="preserve"> </v>
          </cell>
          <cell r="J39" t="str">
            <v xml:space="preserve"> </v>
          </cell>
          <cell r="Q39" t="str">
            <v>מס בריאות</v>
          </cell>
          <cell r="R39">
            <v>254.25</v>
          </cell>
          <cell r="S39" t="str">
            <v xml:space="preserve"> </v>
          </cell>
          <cell r="U39" t="str">
            <v xml:space="preserve"> </v>
          </cell>
          <cell r="AJ39">
            <v>7</v>
          </cell>
          <cell r="AK39" t="str">
            <v>אין תשלום</v>
          </cell>
          <cell r="AL39">
            <v>200606</v>
          </cell>
          <cell r="AM39" t="str">
            <v>וילן אניטה</v>
          </cell>
          <cell r="AN39" t="str">
            <v xml:space="preserve"> </v>
          </cell>
        </row>
        <row r="40">
          <cell r="A40" t="str">
            <v>רדיאנסי(ישראל) בע"מ</v>
          </cell>
          <cell r="B40">
            <v>2006</v>
          </cell>
          <cell r="C40">
            <v>5</v>
          </cell>
          <cell r="D40">
            <v>14</v>
          </cell>
          <cell r="E40" t="str">
            <v>שרגא אדוארד</v>
          </cell>
          <cell r="F40" t="str">
            <v>R&amp;D</v>
          </cell>
          <cell r="G40">
            <v>0</v>
          </cell>
          <cell r="H40">
            <v>1</v>
          </cell>
          <cell r="I40" t="str">
            <v>משכורת</v>
          </cell>
          <cell r="J40" t="str">
            <v>ב</v>
          </cell>
          <cell r="N40">
            <v>12000</v>
          </cell>
          <cell r="P40">
            <v>12000</v>
          </cell>
          <cell r="Q40" t="str">
            <v>מס הכנסה</v>
          </cell>
          <cell r="R40">
            <v>2543.4899999999998</v>
          </cell>
          <cell r="S40" t="str">
            <v>סימון הוני</v>
          </cell>
          <cell r="T40">
            <v>365</v>
          </cell>
          <cell r="U40" t="str">
            <v xml:space="preserve"> </v>
          </cell>
          <cell r="W40">
            <v>7261</v>
          </cell>
          <cell r="X40" t="str">
            <v>חדשי</v>
          </cell>
          <cell r="Y40">
            <v>22</v>
          </cell>
          <cell r="AB40">
            <v>9</v>
          </cell>
          <cell r="AD40">
            <v>7261</v>
          </cell>
          <cell r="AE40">
            <v>365</v>
          </cell>
          <cell r="AF40">
            <v>608.09</v>
          </cell>
          <cell r="AG40">
            <v>58.4</v>
          </cell>
          <cell r="AH40">
            <v>749.3</v>
          </cell>
          <cell r="AI40">
            <v>1780.79</v>
          </cell>
          <cell r="AJ40">
            <v>2</v>
          </cell>
          <cell r="AK40" t="str">
            <v>משכורת</v>
          </cell>
          <cell r="AL40">
            <v>200605</v>
          </cell>
          <cell r="AM40" t="str">
            <v>שרגא אדוארד</v>
          </cell>
          <cell r="AN40" t="str">
            <v>משכורת</v>
          </cell>
          <cell r="AO40" t="str">
            <v>תשלום</v>
          </cell>
        </row>
        <row r="41">
          <cell r="B41">
            <v>2006</v>
          </cell>
          <cell r="C41">
            <v>5</v>
          </cell>
          <cell r="D41">
            <v>14</v>
          </cell>
          <cell r="E41" t="str">
            <v>שרגא אדוארד</v>
          </cell>
          <cell r="F41" t="str">
            <v>R&amp;D</v>
          </cell>
          <cell r="G41">
            <v>1</v>
          </cell>
          <cell r="H41">
            <v>9</v>
          </cell>
          <cell r="I41" t="str">
            <v>שווי רכב..</v>
          </cell>
          <cell r="J41" t="str">
            <v>ב</v>
          </cell>
          <cell r="O41">
            <v>1330</v>
          </cell>
          <cell r="P41">
            <v>1330</v>
          </cell>
          <cell r="Q41" t="str">
            <v>ביטוח לאומי</v>
          </cell>
          <cell r="R41">
            <v>669.28</v>
          </cell>
          <cell r="S41" t="str">
            <v>סימון.ק.פנ</v>
          </cell>
          <cell r="T41">
            <v>258.5</v>
          </cell>
          <cell r="U41" t="str">
            <v xml:space="preserve"> </v>
          </cell>
          <cell r="AE41">
            <v>282</v>
          </cell>
          <cell r="AF41">
            <v>391.51</v>
          </cell>
          <cell r="AG41">
            <v>0</v>
          </cell>
          <cell r="AI41">
            <v>673.51</v>
          </cell>
          <cell r="AJ41">
            <v>2</v>
          </cell>
          <cell r="AK41" t="str">
            <v>אין תשלום</v>
          </cell>
          <cell r="AL41">
            <v>200605</v>
          </cell>
          <cell r="AM41" t="str">
            <v>שרגא אדוארד</v>
          </cell>
          <cell r="AN41" t="str">
            <v>שווי רכב..</v>
          </cell>
          <cell r="AO41" t="str">
            <v>הכנסה זקופה</v>
          </cell>
        </row>
        <row r="42">
          <cell r="B42">
            <v>2006</v>
          </cell>
          <cell r="C42">
            <v>5</v>
          </cell>
          <cell r="D42">
            <v>14</v>
          </cell>
          <cell r="E42" t="str">
            <v>שרגא אדוארד</v>
          </cell>
          <cell r="F42" t="str">
            <v>R&amp;D</v>
          </cell>
          <cell r="G42">
            <v>2</v>
          </cell>
          <cell r="H42">
            <v>24</v>
          </cell>
          <cell r="I42" t="str">
            <v>שוויארוחות</v>
          </cell>
          <cell r="J42" t="str">
            <v>ב</v>
          </cell>
          <cell r="O42">
            <v>323</v>
          </cell>
          <cell r="P42">
            <v>323</v>
          </cell>
          <cell r="Q42" t="str">
            <v>מס בריאות</v>
          </cell>
          <cell r="R42">
            <v>602.73</v>
          </cell>
          <cell r="S42" t="str">
            <v>קהילה</v>
          </cell>
          <cell r="T42">
            <v>300</v>
          </cell>
          <cell r="U42" t="str">
            <v xml:space="preserve"> </v>
          </cell>
          <cell r="AE42">
            <v>900</v>
          </cell>
          <cell r="AF42">
            <v>0</v>
          </cell>
          <cell r="AG42">
            <v>0</v>
          </cell>
          <cell r="AI42">
            <v>900</v>
          </cell>
          <cell r="AJ42">
            <v>2</v>
          </cell>
          <cell r="AK42" t="str">
            <v>אין תשלום</v>
          </cell>
          <cell r="AL42">
            <v>200605</v>
          </cell>
          <cell r="AM42" t="str">
            <v>שרגא אדוארד</v>
          </cell>
          <cell r="AN42" t="str">
            <v>שוויארוחות</v>
          </cell>
          <cell r="AO42" t="str">
            <v>הכנסה זקופה</v>
          </cell>
        </row>
        <row r="43">
          <cell r="B43">
            <v>2006</v>
          </cell>
          <cell r="C43">
            <v>5</v>
          </cell>
          <cell r="D43">
            <v>14</v>
          </cell>
          <cell r="E43" t="str">
            <v>שרגא אדוארד</v>
          </cell>
          <cell r="F43" t="str">
            <v>R&amp;D</v>
          </cell>
          <cell r="G43">
            <v>3</v>
          </cell>
          <cell r="H43">
            <v>13</v>
          </cell>
          <cell r="I43" t="str">
            <v>טלפון נייד</v>
          </cell>
          <cell r="J43" t="str">
            <v>ב</v>
          </cell>
          <cell r="O43">
            <v>85</v>
          </cell>
          <cell r="P43">
            <v>85</v>
          </cell>
          <cell r="Q43" t="str">
            <v xml:space="preserve"> </v>
          </cell>
          <cell r="S43" t="str">
            <v>כלל ביטוח</v>
          </cell>
          <cell r="U43" t="str">
            <v xml:space="preserve"> </v>
          </cell>
          <cell r="AE43">
            <v>0</v>
          </cell>
          <cell r="AF43">
            <v>0</v>
          </cell>
          <cell r="AG43">
            <v>12</v>
          </cell>
          <cell r="AI43">
            <v>12</v>
          </cell>
          <cell r="AJ43">
            <v>2</v>
          </cell>
          <cell r="AK43" t="str">
            <v>אין תשלום</v>
          </cell>
          <cell r="AL43">
            <v>200605</v>
          </cell>
          <cell r="AM43" t="str">
            <v>שרגא אדוארד</v>
          </cell>
          <cell r="AN43" t="str">
            <v>טלפון נייד</v>
          </cell>
          <cell r="AO43" t="str">
            <v>הכנסה זקופה</v>
          </cell>
        </row>
        <row r="44">
          <cell r="A44" t="str">
            <v>רדיאנסי(ישראל) בע"מ</v>
          </cell>
          <cell r="B44">
            <v>2006</v>
          </cell>
          <cell r="C44">
            <v>6</v>
          </cell>
          <cell r="D44">
            <v>14</v>
          </cell>
          <cell r="E44" t="str">
            <v>שרגא אדוארד</v>
          </cell>
          <cell r="F44" t="str">
            <v>R&amp;D</v>
          </cell>
          <cell r="G44">
            <v>0</v>
          </cell>
          <cell r="H44">
            <v>1</v>
          </cell>
          <cell r="I44" t="str">
            <v>משכורת</v>
          </cell>
          <cell r="J44" t="str">
            <v>ב</v>
          </cell>
          <cell r="N44">
            <v>12000</v>
          </cell>
          <cell r="P44">
            <v>12000</v>
          </cell>
          <cell r="Q44" t="str">
            <v>מס הכנסה</v>
          </cell>
          <cell r="R44">
            <v>2544.4899999999998</v>
          </cell>
          <cell r="S44" t="str">
            <v>סימון הוני</v>
          </cell>
          <cell r="T44">
            <v>365</v>
          </cell>
          <cell r="U44" t="str">
            <v>החזר הוצ..</v>
          </cell>
          <cell r="V44">
            <v>-143.5</v>
          </cell>
          <cell r="W44">
            <v>7403.5</v>
          </cell>
          <cell r="X44" t="str">
            <v>חדשי</v>
          </cell>
          <cell r="Y44">
            <v>22</v>
          </cell>
          <cell r="AB44">
            <v>0.5</v>
          </cell>
          <cell r="AD44">
            <v>7260</v>
          </cell>
          <cell r="AE44">
            <v>365</v>
          </cell>
          <cell r="AF44">
            <v>608.09</v>
          </cell>
          <cell r="AG44">
            <v>58.4</v>
          </cell>
          <cell r="AH44">
            <v>749.3</v>
          </cell>
          <cell r="AI44">
            <v>1780.79</v>
          </cell>
          <cell r="AJ44">
            <v>2</v>
          </cell>
          <cell r="AK44" t="str">
            <v>משכורת</v>
          </cell>
          <cell r="AL44">
            <v>200606</v>
          </cell>
          <cell r="AM44" t="str">
            <v>שרגא אדוארד</v>
          </cell>
          <cell r="AN44" t="str">
            <v>משכורת</v>
          </cell>
          <cell r="AO44" t="str">
            <v>תשלום</v>
          </cell>
        </row>
        <row r="45">
          <cell r="B45">
            <v>2006</v>
          </cell>
          <cell r="C45">
            <v>6</v>
          </cell>
          <cell r="D45">
            <v>14</v>
          </cell>
          <cell r="E45" t="str">
            <v>שרגא אדוארד</v>
          </cell>
          <cell r="F45" t="str">
            <v>R&amp;D</v>
          </cell>
          <cell r="G45">
            <v>1</v>
          </cell>
          <cell r="H45">
            <v>9</v>
          </cell>
          <cell r="I45" t="str">
            <v>שווי רכב..</v>
          </cell>
          <cell r="J45" t="str">
            <v>ב</v>
          </cell>
          <cell r="O45">
            <v>1330</v>
          </cell>
          <cell r="P45">
            <v>1330</v>
          </cell>
          <cell r="Q45" t="str">
            <v>ביטוח לאומי</v>
          </cell>
          <cell r="R45">
            <v>669.28</v>
          </cell>
          <cell r="S45" t="str">
            <v>סימון.ק.פנ</v>
          </cell>
          <cell r="T45">
            <v>258.5</v>
          </cell>
          <cell r="U45" t="str">
            <v xml:space="preserve"> </v>
          </cell>
          <cell r="AE45">
            <v>282</v>
          </cell>
          <cell r="AF45">
            <v>391.51</v>
          </cell>
          <cell r="AG45">
            <v>0</v>
          </cell>
          <cell r="AI45">
            <v>673.51</v>
          </cell>
          <cell r="AJ45">
            <v>2</v>
          </cell>
          <cell r="AK45" t="str">
            <v>אין תשלום</v>
          </cell>
          <cell r="AL45">
            <v>200606</v>
          </cell>
          <cell r="AM45" t="str">
            <v>שרגא אדוארד</v>
          </cell>
          <cell r="AN45" t="str">
            <v>שווי רכב..</v>
          </cell>
          <cell r="AO45" t="str">
            <v>הכנסה זקופה</v>
          </cell>
        </row>
        <row r="46">
          <cell r="B46">
            <v>2006</v>
          </cell>
          <cell r="C46">
            <v>6</v>
          </cell>
          <cell r="D46">
            <v>14</v>
          </cell>
          <cell r="E46" t="str">
            <v>שרגא אדוארד</v>
          </cell>
          <cell r="F46" t="str">
            <v>R&amp;D</v>
          </cell>
          <cell r="G46">
            <v>2</v>
          </cell>
          <cell r="H46">
            <v>24</v>
          </cell>
          <cell r="I46" t="str">
            <v>שוויארוחות</v>
          </cell>
          <cell r="J46" t="str">
            <v>ב</v>
          </cell>
          <cell r="O46">
            <v>323</v>
          </cell>
          <cell r="P46">
            <v>323</v>
          </cell>
          <cell r="Q46" t="str">
            <v>מס בריאות</v>
          </cell>
          <cell r="R46">
            <v>602.73</v>
          </cell>
          <cell r="S46" t="str">
            <v>קהילה</v>
          </cell>
          <cell r="T46">
            <v>300</v>
          </cell>
          <cell r="U46" t="str">
            <v xml:space="preserve"> </v>
          </cell>
          <cell r="AE46">
            <v>900</v>
          </cell>
          <cell r="AF46">
            <v>0</v>
          </cell>
          <cell r="AG46">
            <v>0</v>
          </cell>
          <cell r="AI46">
            <v>900</v>
          </cell>
          <cell r="AJ46">
            <v>2</v>
          </cell>
          <cell r="AK46" t="str">
            <v>אין תשלום</v>
          </cell>
          <cell r="AL46">
            <v>200606</v>
          </cell>
          <cell r="AM46" t="str">
            <v>שרגא אדוארד</v>
          </cell>
          <cell r="AN46" t="str">
            <v>שוויארוחות</v>
          </cell>
          <cell r="AO46" t="str">
            <v>הכנסה זקופה</v>
          </cell>
        </row>
        <row r="47">
          <cell r="B47">
            <v>2006</v>
          </cell>
          <cell r="C47">
            <v>6</v>
          </cell>
          <cell r="D47">
            <v>14</v>
          </cell>
          <cell r="E47" t="str">
            <v>שרגא אדוארד</v>
          </cell>
          <cell r="F47" t="str">
            <v>R&amp;D</v>
          </cell>
          <cell r="G47">
            <v>3</v>
          </cell>
          <cell r="H47">
            <v>13</v>
          </cell>
          <cell r="I47" t="str">
            <v>טלפון נייד</v>
          </cell>
          <cell r="J47" t="str">
            <v>ב</v>
          </cell>
          <cell r="O47">
            <v>85</v>
          </cell>
          <cell r="P47">
            <v>85</v>
          </cell>
          <cell r="Q47" t="str">
            <v xml:space="preserve"> </v>
          </cell>
          <cell r="S47" t="str">
            <v>כלל ביטוח</v>
          </cell>
          <cell r="U47" t="str">
            <v xml:space="preserve"> </v>
          </cell>
          <cell r="AE47">
            <v>0</v>
          </cell>
          <cell r="AF47">
            <v>0</v>
          </cell>
          <cell r="AG47">
            <v>12</v>
          </cell>
          <cell r="AI47">
            <v>12</v>
          </cell>
          <cell r="AJ47">
            <v>2</v>
          </cell>
          <cell r="AK47" t="str">
            <v>אין תשלום</v>
          </cell>
          <cell r="AL47">
            <v>200606</v>
          </cell>
          <cell r="AM47" t="str">
            <v>שרגא אדוארד</v>
          </cell>
          <cell r="AN47" t="str">
            <v>טלפון נייד</v>
          </cell>
          <cell r="AO47" t="str">
            <v>הכנסה זקופה</v>
          </cell>
        </row>
        <row r="48">
          <cell r="A48" t="str">
            <v>רדיאנסי(ישראל) בע"מ</v>
          </cell>
          <cell r="B48">
            <v>2006</v>
          </cell>
          <cell r="C48">
            <v>5</v>
          </cell>
          <cell r="D48">
            <v>15</v>
          </cell>
          <cell r="E48" t="str">
            <v>רון-עדות עודד</v>
          </cell>
          <cell r="F48" t="str">
            <v>Sales Asia</v>
          </cell>
          <cell r="G48">
            <v>0</v>
          </cell>
          <cell r="H48">
            <v>18</v>
          </cell>
          <cell r="I48" t="str">
            <v>בונוס</v>
          </cell>
          <cell r="J48" t="str">
            <v>ב</v>
          </cell>
          <cell r="N48">
            <v>14135</v>
          </cell>
          <cell r="P48">
            <v>14135</v>
          </cell>
          <cell r="Q48" t="str">
            <v>מס הכנסה</v>
          </cell>
          <cell r="R48">
            <v>6926.47</v>
          </cell>
          <cell r="S48" t="str">
            <v xml:space="preserve"> </v>
          </cell>
          <cell r="U48" t="str">
            <v xml:space="preserve"> </v>
          </cell>
          <cell r="W48">
            <v>6964</v>
          </cell>
          <cell r="X48" t="str">
            <v>חדשי</v>
          </cell>
          <cell r="AD48">
            <v>6964</v>
          </cell>
          <cell r="AH48">
            <v>133.81</v>
          </cell>
          <cell r="AI48">
            <v>133.81</v>
          </cell>
          <cell r="AJ48">
            <v>5</v>
          </cell>
          <cell r="AK48" t="str">
            <v>בונוס</v>
          </cell>
          <cell r="AL48">
            <v>200605</v>
          </cell>
          <cell r="AM48" t="str">
            <v>רון-עדות עודד</v>
          </cell>
          <cell r="AN48" t="str">
            <v>בונוס</v>
          </cell>
          <cell r="AO48" t="str">
            <v>תשלום</v>
          </cell>
        </row>
        <row r="49">
          <cell r="B49">
            <v>2006</v>
          </cell>
          <cell r="C49">
            <v>5</v>
          </cell>
          <cell r="D49">
            <v>15</v>
          </cell>
          <cell r="E49" t="str">
            <v>רון-עדות עודד</v>
          </cell>
          <cell r="F49" t="str">
            <v>Sales Asia</v>
          </cell>
          <cell r="G49">
            <v>1</v>
          </cell>
          <cell r="I49" t="str">
            <v xml:space="preserve"> </v>
          </cell>
          <cell r="J49" t="str">
            <v xml:space="preserve"> </v>
          </cell>
          <cell r="Q49" t="str">
            <v>ביטוח לאומי</v>
          </cell>
          <cell r="R49">
            <v>131.44999999999999</v>
          </cell>
          <cell r="S49" t="str">
            <v xml:space="preserve"> </v>
          </cell>
          <cell r="U49" t="str">
            <v xml:space="preserve"> </v>
          </cell>
          <cell r="AJ49">
            <v>5</v>
          </cell>
          <cell r="AK49" t="str">
            <v>אין תשלום</v>
          </cell>
          <cell r="AL49">
            <v>200605</v>
          </cell>
          <cell r="AM49" t="str">
            <v>רון-עדות עודד</v>
          </cell>
          <cell r="AN49" t="str">
            <v xml:space="preserve"> </v>
          </cell>
        </row>
        <row r="50">
          <cell r="B50">
            <v>2006</v>
          </cell>
          <cell r="C50">
            <v>5</v>
          </cell>
          <cell r="D50">
            <v>15</v>
          </cell>
          <cell r="E50" t="str">
            <v>רון-עדות עודד</v>
          </cell>
          <cell r="F50" t="str">
            <v>Sales Asia</v>
          </cell>
          <cell r="G50">
            <v>2</v>
          </cell>
          <cell r="I50" t="str">
            <v xml:space="preserve"> </v>
          </cell>
          <cell r="J50" t="str">
            <v xml:space="preserve"> </v>
          </cell>
          <cell r="Q50" t="str">
            <v>מס בריאות</v>
          </cell>
          <cell r="R50">
            <v>113.08</v>
          </cell>
          <cell r="S50" t="str">
            <v xml:space="preserve"> </v>
          </cell>
          <cell r="U50" t="str">
            <v xml:space="preserve"> </v>
          </cell>
          <cell r="AJ50">
            <v>5</v>
          </cell>
          <cell r="AK50" t="str">
            <v>אין תשלום</v>
          </cell>
          <cell r="AL50">
            <v>200605</v>
          </cell>
          <cell r="AM50" t="str">
            <v>רון-עדות עודד</v>
          </cell>
          <cell r="AN50" t="str">
            <v xml:space="preserve"> </v>
          </cell>
        </row>
        <row r="51">
          <cell r="A51" t="str">
            <v>רדיאנסי(ישראל) בע"מ</v>
          </cell>
          <cell r="B51">
            <v>2006</v>
          </cell>
          <cell r="C51">
            <v>5</v>
          </cell>
          <cell r="D51">
            <v>16</v>
          </cell>
          <cell r="E51" t="str">
            <v>גוגל סימה</v>
          </cell>
          <cell r="F51" t="str">
            <v>G&amp;A</v>
          </cell>
          <cell r="G51">
            <v>0</v>
          </cell>
          <cell r="H51">
            <v>1</v>
          </cell>
          <cell r="I51" t="str">
            <v>משכורת</v>
          </cell>
          <cell r="J51" t="str">
            <v>ב</v>
          </cell>
          <cell r="N51">
            <v>12000</v>
          </cell>
          <cell r="P51">
            <v>12000</v>
          </cell>
          <cell r="Q51" t="str">
            <v>מס הכנסה</v>
          </cell>
          <cell r="R51">
            <v>2420.8000000000002</v>
          </cell>
          <cell r="S51" t="str">
            <v>ויזל קצבתי</v>
          </cell>
          <cell r="T51">
            <v>600</v>
          </cell>
          <cell r="U51" t="str">
            <v>החזר הלואה</v>
          </cell>
          <cell r="V51">
            <v>1000</v>
          </cell>
          <cell r="W51">
            <v>6324.36</v>
          </cell>
          <cell r="X51" t="str">
            <v>חדשי</v>
          </cell>
          <cell r="Y51">
            <v>22</v>
          </cell>
          <cell r="AB51">
            <v>2</v>
          </cell>
          <cell r="AD51">
            <v>7368</v>
          </cell>
          <cell r="AE51">
            <v>600</v>
          </cell>
          <cell r="AF51">
            <v>999.6</v>
          </cell>
          <cell r="AG51">
            <v>0</v>
          </cell>
          <cell r="AH51">
            <v>767.85</v>
          </cell>
          <cell r="AI51">
            <v>2367.4499999999998</v>
          </cell>
          <cell r="AJ51">
            <v>1</v>
          </cell>
          <cell r="AK51" t="str">
            <v>משכורת</v>
          </cell>
          <cell r="AL51">
            <v>200605</v>
          </cell>
          <cell r="AM51" t="str">
            <v>גוגל סימה</v>
          </cell>
          <cell r="AN51" t="str">
            <v>משכורת</v>
          </cell>
          <cell r="AO51" t="str">
            <v>תשלום</v>
          </cell>
        </row>
        <row r="52">
          <cell r="B52">
            <v>2006</v>
          </cell>
          <cell r="C52">
            <v>5</v>
          </cell>
          <cell r="D52">
            <v>16</v>
          </cell>
          <cell r="E52" t="str">
            <v>גוגל סימה</v>
          </cell>
          <cell r="F52" t="str">
            <v>G&amp;A</v>
          </cell>
          <cell r="G52">
            <v>1</v>
          </cell>
          <cell r="H52">
            <v>9</v>
          </cell>
          <cell r="I52" t="str">
            <v>שווי רכב..</v>
          </cell>
          <cell r="J52" t="str">
            <v>ב</v>
          </cell>
          <cell r="O52">
            <v>1330</v>
          </cell>
          <cell r="P52">
            <v>1330</v>
          </cell>
          <cell r="Q52" t="str">
            <v>ביטוח לאומי</v>
          </cell>
          <cell r="R52">
            <v>692.14</v>
          </cell>
          <cell r="S52" t="str">
            <v>קהילה</v>
          </cell>
          <cell r="T52">
            <v>300</v>
          </cell>
          <cell r="U52" t="str">
            <v>מעמ ריבית</v>
          </cell>
          <cell r="V52">
            <v>43.64</v>
          </cell>
          <cell r="AE52">
            <v>900</v>
          </cell>
          <cell r="AF52">
            <v>0</v>
          </cell>
          <cell r="AG52">
            <v>0</v>
          </cell>
          <cell r="AI52">
            <v>900</v>
          </cell>
          <cell r="AJ52">
            <v>1</v>
          </cell>
          <cell r="AK52" t="str">
            <v>אין תשלום</v>
          </cell>
          <cell r="AL52">
            <v>200605</v>
          </cell>
          <cell r="AM52" t="str">
            <v>גוגל סימה</v>
          </cell>
          <cell r="AN52" t="str">
            <v>שווי רכב..</v>
          </cell>
          <cell r="AO52" t="str">
            <v>הכנסה זקופה</v>
          </cell>
        </row>
        <row r="53">
          <cell r="B53">
            <v>2006</v>
          </cell>
          <cell r="C53">
            <v>5</v>
          </cell>
          <cell r="D53">
            <v>16</v>
          </cell>
          <cell r="E53" t="str">
            <v>גוגל סימה</v>
          </cell>
          <cell r="F53" t="str">
            <v>G&amp;A</v>
          </cell>
          <cell r="G53">
            <v>2</v>
          </cell>
          <cell r="H53">
            <v>23</v>
          </cell>
          <cell r="I53" t="str">
            <v>שווי ריבית</v>
          </cell>
          <cell r="J53" t="str">
            <v>ב</v>
          </cell>
          <cell r="O53">
            <v>264.51</v>
          </cell>
          <cell r="P53">
            <v>264.51</v>
          </cell>
          <cell r="Q53" t="str">
            <v>מס בריאות</v>
          </cell>
          <cell r="R53">
            <v>619.05999999999995</v>
          </cell>
          <cell r="S53" t="str">
            <v>כלל ביטוח</v>
          </cell>
          <cell r="U53" t="str">
            <v xml:space="preserve"> </v>
          </cell>
          <cell r="AE53">
            <v>0</v>
          </cell>
          <cell r="AF53">
            <v>0</v>
          </cell>
          <cell r="AG53">
            <v>12</v>
          </cell>
          <cell r="AI53">
            <v>12</v>
          </cell>
          <cell r="AJ53">
            <v>1</v>
          </cell>
          <cell r="AK53" t="str">
            <v>אין תשלום</v>
          </cell>
          <cell r="AL53">
            <v>200605</v>
          </cell>
          <cell r="AM53" t="str">
            <v>גוגל סימה</v>
          </cell>
          <cell r="AN53" t="str">
            <v>שווי ריבית</v>
          </cell>
          <cell r="AO53" t="str">
            <v>הכנסה זקופה</v>
          </cell>
        </row>
        <row r="54">
          <cell r="B54">
            <v>2006</v>
          </cell>
          <cell r="C54">
            <v>5</v>
          </cell>
          <cell r="D54">
            <v>16</v>
          </cell>
          <cell r="E54" t="str">
            <v>גוגל סימה</v>
          </cell>
          <cell r="F54" t="str">
            <v>G&amp;A</v>
          </cell>
          <cell r="G54">
            <v>3</v>
          </cell>
          <cell r="H54">
            <v>24</v>
          </cell>
          <cell r="I54" t="str">
            <v>שוויארוחות</v>
          </cell>
          <cell r="J54" t="str">
            <v>ב</v>
          </cell>
          <cell r="O54">
            <v>470</v>
          </cell>
          <cell r="P54">
            <v>470</v>
          </cell>
          <cell r="Q54" t="str">
            <v xml:space="preserve"> </v>
          </cell>
          <cell r="S54" t="str">
            <v xml:space="preserve"> </v>
          </cell>
          <cell r="U54" t="str">
            <v xml:space="preserve"> </v>
          </cell>
          <cell r="AJ54">
            <v>1</v>
          </cell>
          <cell r="AK54" t="str">
            <v>אין תשלום</v>
          </cell>
          <cell r="AL54">
            <v>200605</v>
          </cell>
          <cell r="AM54" t="str">
            <v>גוגל סימה</v>
          </cell>
          <cell r="AN54" t="str">
            <v>שוויארוחות</v>
          </cell>
          <cell r="AO54" t="str">
            <v>הכנסה זקופה</v>
          </cell>
        </row>
        <row r="55">
          <cell r="A55" t="str">
            <v>רדיאנסי(ישראל) בע"מ</v>
          </cell>
          <cell r="B55">
            <v>2006</v>
          </cell>
          <cell r="C55">
            <v>6</v>
          </cell>
          <cell r="D55">
            <v>16</v>
          </cell>
          <cell r="E55" t="str">
            <v>גוגל סימה</v>
          </cell>
          <cell r="F55" t="str">
            <v>G&amp;A</v>
          </cell>
          <cell r="G55">
            <v>0</v>
          </cell>
          <cell r="H55">
            <v>1</v>
          </cell>
          <cell r="I55" t="str">
            <v>משכורת</v>
          </cell>
          <cell r="J55" t="str">
            <v>ב</v>
          </cell>
          <cell r="N55">
            <v>12000</v>
          </cell>
          <cell r="P55">
            <v>12000</v>
          </cell>
          <cell r="Q55" t="str">
            <v>מס הכנסה</v>
          </cell>
          <cell r="R55">
            <v>2307.31</v>
          </cell>
          <cell r="S55" t="str">
            <v>ויזל קצבתי</v>
          </cell>
          <cell r="T55">
            <v>600</v>
          </cell>
          <cell r="U55" t="str">
            <v>החזר הלואה</v>
          </cell>
          <cell r="V55">
            <v>1000</v>
          </cell>
          <cell r="W55">
            <v>6507.45</v>
          </cell>
          <cell r="X55" t="str">
            <v>חדשי</v>
          </cell>
          <cell r="Y55">
            <v>22</v>
          </cell>
          <cell r="AB55">
            <v>0.5</v>
          </cell>
          <cell r="AD55">
            <v>7519</v>
          </cell>
          <cell r="AE55">
            <v>600</v>
          </cell>
          <cell r="AF55">
            <v>999.6</v>
          </cell>
          <cell r="AG55">
            <v>0</v>
          </cell>
          <cell r="AH55">
            <v>750.1</v>
          </cell>
          <cell r="AI55">
            <v>2349.6999999999998</v>
          </cell>
          <cell r="AJ55">
            <v>1</v>
          </cell>
          <cell r="AK55" t="str">
            <v>משכורת</v>
          </cell>
          <cell r="AL55">
            <v>200606</v>
          </cell>
          <cell r="AM55" t="str">
            <v>גוגל סימה</v>
          </cell>
          <cell r="AN55" t="str">
            <v>משכורת</v>
          </cell>
          <cell r="AO55" t="str">
            <v>תשלום</v>
          </cell>
        </row>
        <row r="56">
          <cell r="B56">
            <v>2006</v>
          </cell>
          <cell r="C56">
            <v>6</v>
          </cell>
          <cell r="D56">
            <v>16</v>
          </cell>
          <cell r="E56" t="str">
            <v>גוגל סימה</v>
          </cell>
          <cell r="F56" t="str">
            <v>G&amp;A</v>
          </cell>
          <cell r="G56">
            <v>1</v>
          </cell>
          <cell r="H56">
            <v>9</v>
          </cell>
          <cell r="I56" t="str">
            <v>שווי רכב..</v>
          </cell>
          <cell r="J56" t="str">
            <v>ב</v>
          </cell>
          <cell r="O56">
            <v>1330</v>
          </cell>
          <cell r="P56">
            <v>1330</v>
          </cell>
          <cell r="Q56" t="str">
            <v>ביטוח לאומי</v>
          </cell>
          <cell r="R56">
            <v>670.26</v>
          </cell>
          <cell r="S56" t="str">
            <v>קהילה</v>
          </cell>
          <cell r="T56">
            <v>300</v>
          </cell>
          <cell r="U56" t="str">
            <v>מעמ ריבית</v>
          </cell>
          <cell r="V56">
            <v>11.55</v>
          </cell>
          <cell r="AE56">
            <v>900</v>
          </cell>
          <cell r="AF56">
            <v>0</v>
          </cell>
          <cell r="AG56">
            <v>0</v>
          </cell>
          <cell r="AI56">
            <v>900</v>
          </cell>
          <cell r="AJ56">
            <v>1</v>
          </cell>
          <cell r="AK56" t="str">
            <v>אין תשלום</v>
          </cell>
          <cell r="AL56">
            <v>200606</v>
          </cell>
          <cell r="AM56" t="str">
            <v>גוגל סימה</v>
          </cell>
          <cell r="AN56" t="str">
            <v>שווי רכב..</v>
          </cell>
          <cell r="AO56" t="str">
            <v>הכנסה זקופה</v>
          </cell>
        </row>
        <row r="57">
          <cell r="B57">
            <v>2006</v>
          </cell>
          <cell r="C57">
            <v>6</v>
          </cell>
          <cell r="D57">
            <v>16</v>
          </cell>
          <cell r="E57" t="str">
            <v>גוגל סימה</v>
          </cell>
          <cell r="F57" t="str">
            <v>G&amp;A</v>
          </cell>
          <cell r="G57">
            <v>2</v>
          </cell>
          <cell r="H57">
            <v>23</v>
          </cell>
          <cell r="I57" t="str">
            <v>שווי ריבית</v>
          </cell>
          <cell r="J57" t="str">
            <v>ב</v>
          </cell>
          <cell r="O57">
            <v>70</v>
          </cell>
          <cell r="P57">
            <v>70</v>
          </cell>
          <cell r="Q57" t="str">
            <v>מס בריאות</v>
          </cell>
          <cell r="R57">
            <v>603.42999999999995</v>
          </cell>
          <cell r="S57" t="str">
            <v>כלל ביטוח</v>
          </cell>
          <cell r="U57" t="str">
            <v xml:space="preserve"> </v>
          </cell>
          <cell r="AE57">
            <v>0</v>
          </cell>
          <cell r="AF57">
            <v>0</v>
          </cell>
          <cell r="AG57">
            <v>12</v>
          </cell>
          <cell r="AI57">
            <v>12</v>
          </cell>
          <cell r="AJ57">
            <v>1</v>
          </cell>
          <cell r="AK57" t="str">
            <v>אין תשלום</v>
          </cell>
          <cell r="AL57">
            <v>200606</v>
          </cell>
          <cell r="AM57" t="str">
            <v>גוגל סימה</v>
          </cell>
          <cell r="AN57" t="str">
            <v>שווי ריבית</v>
          </cell>
          <cell r="AO57" t="str">
            <v>הכנסה זקופה</v>
          </cell>
        </row>
        <row r="58">
          <cell r="B58">
            <v>2006</v>
          </cell>
          <cell r="C58">
            <v>6</v>
          </cell>
          <cell r="D58">
            <v>16</v>
          </cell>
          <cell r="E58" t="str">
            <v>גוגל סימה</v>
          </cell>
          <cell r="F58" t="str">
            <v>G&amp;A</v>
          </cell>
          <cell r="G58">
            <v>3</v>
          </cell>
          <cell r="H58">
            <v>24</v>
          </cell>
          <cell r="I58" t="str">
            <v>שוויארוחות</v>
          </cell>
          <cell r="J58" t="str">
            <v>ב</v>
          </cell>
          <cell r="O58">
            <v>352</v>
          </cell>
          <cell r="P58">
            <v>352</v>
          </cell>
          <cell r="Q58" t="str">
            <v xml:space="preserve"> </v>
          </cell>
          <cell r="S58" t="str">
            <v xml:space="preserve"> </v>
          </cell>
          <cell r="U58" t="str">
            <v xml:space="preserve"> </v>
          </cell>
          <cell r="AJ58">
            <v>1</v>
          </cell>
          <cell r="AK58" t="str">
            <v>אין תשלום</v>
          </cell>
          <cell r="AL58">
            <v>200606</v>
          </cell>
          <cell r="AM58" t="str">
            <v>גוגל סימה</v>
          </cell>
          <cell r="AN58" t="str">
            <v>שוויארוחות</v>
          </cell>
          <cell r="AO58" t="str">
            <v>הכנסה זקופה</v>
          </cell>
        </row>
        <row r="59">
          <cell r="A59" t="str">
            <v>רדיאנסי(ישראל) בע"מ</v>
          </cell>
          <cell r="B59">
            <v>2006</v>
          </cell>
          <cell r="C59">
            <v>5</v>
          </cell>
          <cell r="D59">
            <v>19</v>
          </cell>
          <cell r="E59" t="str">
            <v>קריה חיים</v>
          </cell>
          <cell r="F59" t="str">
            <v>Operation</v>
          </cell>
          <cell r="G59">
            <v>0</v>
          </cell>
          <cell r="H59">
            <v>1</v>
          </cell>
          <cell r="I59" t="str">
            <v>משכורת</v>
          </cell>
          <cell r="J59" t="str">
            <v>ב</v>
          </cell>
          <cell r="N59">
            <v>8500</v>
          </cell>
          <cell r="P59">
            <v>8500</v>
          </cell>
          <cell r="Q59" t="str">
            <v>מס הכנסה</v>
          </cell>
          <cell r="R59">
            <v>1051.8499999999999</v>
          </cell>
          <cell r="S59" t="str">
            <v>סימון הוני</v>
          </cell>
          <cell r="T59">
            <v>365</v>
          </cell>
          <cell r="U59" t="str">
            <v xml:space="preserve"> </v>
          </cell>
          <cell r="W59">
            <v>6409</v>
          </cell>
          <cell r="X59" t="str">
            <v>חדשי</v>
          </cell>
          <cell r="Y59">
            <v>22</v>
          </cell>
          <cell r="AB59">
            <v>4</v>
          </cell>
          <cell r="AD59">
            <v>6409</v>
          </cell>
          <cell r="AE59">
            <v>365</v>
          </cell>
          <cell r="AF59">
            <v>608.09</v>
          </cell>
          <cell r="AG59">
            <v>102.2</v>
          </cell>
          <cell r="AH59">
            <v>479.33</v>
          </cell>
          <cell r="AI59">
            <v>1554.62</v>
          </cell>
          <cell r="AJ59">
            <v>4</v>
          </cell>
          <cell r="AK59" t="str">
            <v>משכורת</v>
          </cell>
          <cell r="AL59">
            <v>200605</v>
          </cell>
          <cell r="AM59" t="str">
            <v>קריה חיים</v>
          </cell>
          <cell r="AN59" t="str">
            <v>משכורת</v>
          </cell>
          <cell r="AO59" t="str">
            <v>תשלום</v>
          </cell>
        </row>
        <row r="60">
          <cell r="B60">
            <v>2006</v>
          </cell>
          <cell r="C60">
            <v>5</v>
          </cell>
          <cell r="D60">
            <v>19</v>
          </cell>
          <cell r="E60" t="str">
            <v>קריה חיים</v>
          </cell>
          <cell r="F60" t="str">
            <v>Operation</v>
          </cell>
          <cell r="G60">
            <v>1</v>
          </cell>
          <cell r="H60">
            <v>4</v>
          </cell>
          <cell r="I60" t="str">
            <v>נסיעות</v>
          </cell>
          <cell r="J60" t="str">
            <v>ב</v>
          </cell>
          <cell r="N60">
            <v>300</v>
          </cell>
          <cell r="P60">
            <v>300</v>
          </cell>
          <cell r="Q60" t="str">
            <v>ביטוח לאומי</v>
          </cell>
          <cell r="R60">
            <v>336.57</v>
          </cell>
          <cell r="S60" t="str">
            <v>ויזל קצבתי</v>
          </cell>
          <cell r="T60">
            <v>60</v>
          </cell>
          <cell r="U60" t="str">
            <v xml:space="preserve"> </v>
          </cell>
          <cell r="AE60">
            <v>60</v>
          </cell>
          <cell r="AF60">
            <v>99.96</v>
          </cell>
          <cell r="AG60">
            <v>16.8</v>
          </cell>
          <cell r="AI60">
            <v>176.76</v>
          </cell>
          <cell r="AJ60">
            <v>4</v>
          </cell>
          <cell r="AK60" t="str">
            <v>נסיעות</v>
          </cell>
          <cell r="AL60">
            <v>200605</v>
          </cell>
          <cell r="AM60" t="str">
            <v>קריה חיים</v>
          </cell>
          <cell r="AN60" t="str">
            <v>נסיעות</v>
          </cell>
          <cell r="AO60" t="str">
            <v>תשלום</v>
          </cell>
        </row>
        <row r="61">
          <cell r="B61">
            <v>2006</v>
          </cell>
          <cell r="C61">
            <v>5</v>
          </cell>
          <cell r="D61">
            <v>19</v>
          </cell>
          <cell r="E61" t="str">
            <v>קריה חיים</v>
          </cell>
          <cell r="F61" t="str">
            <v>Operation</v>
          </cell>
          <cell r="G61">
            <v>2</v>
          </cell>
          <cell r="H61">
            <v>13</v>
          </cell>
          <cell r="I61" t="str">
            <v>טלפון נייד</v>
          </cell>
          <cell r="J61" t="str">
            <v>ב</v>
          </cell>
          <cell r="O61">
            <v>85</v>
          </cell>
          <cell r="P61">
            <v>85</v>
          </cell>
          <cell r="Q61" t="str">
            <v>מס בריאות</v>
          </cell>
          <cell r="R61">
            <v>365.08</v>
          </cell>
          <cell r="S61" t="str">
            <v>קהילה</v>
          </cell>
          <cell r="T61">
            <v>212.5</v>
          </cell>
          <cell r="U61" t="str">
            <v xml:space="preserve"> </v>
          </cell>
          <cell r="AE61">
            <v>637.5</v>
          </cell>
          <cell r="AF61">
            <v>0</v>
          </cell>
          <cell r="AG61">
            <v>0</v>
          </cell>
          <cell r="AI61">
            <v>637.5</v>
          </cell>
          <cell r="AJ61">
            <v>4</v>
          </cell>
          <cell r="AK61" t="str">
            <v>אין תשלום</v>
          </cell>
          <cell r="AL61">
            <v>200605</v>
          </cell>
          <cell r="AM61" t="str">
            <v>קריה חיים</v>
          </cell>
          <cell r="AN61" t="str">
            <v>טלפון נייד</v>
          </cell>
          <cell r="AO61" t="str">
            <v>הכנסה זקופה</v>
          </cell>
        </row>
        <row r="62">
          <cell r="B62">
            <v>2006</v>
          </cell>
          <cell r="C62">
            <v>5</v>
          </cell>
          <cell r="D62">
            <v>19</v>
          </cell>
          <cell r="E62" t="str">
            <v>קריה חיים</v>
          </cell>
          <cell r="F62" t="str">
            <v>Operation</v>
          </cell>
          <cell r="G62">
            <v>3</v>
          </cell>
          <cell r="H62">
            <v>24</v>
          </cell>
          <cell r="I62" t="str">
            <v>שוויארוחות</v>
          </cell>
          <cell r="J62" t="str">
            <v>ב</v>
          </cell>
          <cell r="O62">
            <v>100</v>
          </cell>
          <cell r="P62">
            <v>100</v>
          </cell>
          <cell r="Q62" t="str">
            <v xml:space="preserve"> </v>
          </cell>
          <cell r="S62" t="str">
            <v>כלל ביטוח</v>
          </cell>
          <cell r="U62" t="str">
            <v xml:space="preserve"> </v>
          </cell>
          <cell r="AE62">
            <v>0</v>
          </cell>
          <cell r="AF62">
            <v>0</v>
          </cell>
          <cell r="AG62">
            <v>8.5</v>
          </cell>
          <cell r="AI62">
            <v>8.5</v>
          </cell>
          <cell r="AJ62">
            <v>4</v>
          </cell>
          <cell r="AK62" t="str">
            <v>אין תשלום</v>
          </cell>
          <cell r="AL62">
            <v>200605</v>
          </cell>
          <cell r="AM62" t="str">
            <v>קריה חיים</v>
          </cell>
          <cell r="AN62" t="str">
            <v>שוויארוחות</v>
          </cell>
          <cell r="AO62" t="str">
            <v>הכנסה זקופה</v>
          </cell>
        </row>
        <row r="63">
          <cell r="A63" t="str">
            <v>רדיאנסי(ישראל) בע"מ</v>
          </cell>
          <cell r="B63">
            <v>2006</v>
          </cell>
          <cell r="C63">
            <v>6</v>
          </cell>
          <cell r="D63">
            <v>19</v>
          </cell>
          <cell r="E63" t="str">
            <v>קריה חיים</v>
          </cell>
          <cell r="F63" t="str">
            <v>Operation</v>
          </cell>
          <cell r="G63">
            <v>0</v>
          </cell>
          <cell r="H63">
            <v>1</v>
          </cell>
          <cell r="I63" t="str">
            <v>משכורת</v>
          </cell>
          <cell r="J63" t="str">
            <v>ב</v>
          </cell>
          <cell r="N63">
            <v>8500</v>
          </cell>
          <cell r="P63">
            <v>8500</v>
          </cell>
          <cell r="Q63" t="str">
            <v>מס הכנסה</v>
          </cell>
          <cell r="R63">
            <v>1051.8499999999999</v>
          </cell>
          <cell r="S63" t="str">
            <v>סימון הוני</v>
          </cell>
          <cell r="T63">
            <v>365</v>
          </cell>
          <cell r="U63" t="str">
            <v xml:space="preserve"> </v>
          </cell>
          <cell r="W63">
            <v>6409</v>
          </cell>
          <cell r="X63" t="str">
            <v>חדשי</v>
          </cell>
          <cell r="Y63">
            <v>22</v>
          </cell>
          <cell r="AD63">
            <v>6409</v>
          </cell>
          <cell r="AE63">
            <v>365</v>
          </cell>
          <cell r="AF63">
            <v>608.09</v>
          </cell>
          <cell r="AG63">
            <v>102.2</v>
          </cell>
          <cell r="AH63">
            <v>479.33</v>
          </cell>
          <cell r="AI63">
            <v>1554.62</v>
          </cell>
          <cell r="AJ63">
            <v>4</v>
          </cell>
          <cell r="AK63" t="str">
            <v>משכורת</v>
          </cell>
          <cell r="AL63">
            <v>200606</v>
          </cell>
          <cell r="AM63" t="str">
            <v>קריה חיים</v>
          </cell>
          <cell r="AN63" t="str">
            <v>משכורת</v>
          </cell>
          <cell r="AO63" t="str">
            <v>תשלום</v>
          </cell>
        </row>
        <row r="64">
          <cell r="B64">
            <v>2006</v>
          </cell>
          <cell r="C64">
            <v>6</v>
          </cell>
          <cell r="D64">
            <v>19</v>
          </cell>
          <cell r="E64" t="str">
            <v>קריה חיים</v>
          </cell>
          <cell r="F64" t="str">
            <v>Operation</v>
          </cell>
          <cell r="G64">
            <v>1</v>
          </cell>
          <cell r="H64">
            <v>4</v>
          </cell>
          <cell r="I64" t="str">
            <v>נסיעות</v>
          </cell>
          <cell r="J64" t="str">
            <v>ב</v>
          </cell>
          <cell r="N64">
            <v>300</v>
          </cell>
          <cell r="P64">
            <v>300</v>
          </cell>
          <cell r="Q64" t="str">
            <v>ביטוח לאומי</v>
          </cell>
          <cell r="R64">
            <v>336.57</v>
          </cell>
          <cell r="S64" t="str">
            <v>ויזל קצבתי</v>
          </cell>
          <cell r="T64">
            <v>60</v>
          </cell>
          <cell r="U64" t="str">
            <v xml:space="preserve"> </v>
          </cell>
          <cell r="AE64">
            <v>60</v>
          </cell>
          <cell r="AF64">
            <v>99.96</v>
          </cell>
          <cell r="AG64">
            <v>16.8</v>
          </cell>
          <cell r="AI64">
            <v>176.76</v>
          </cell>
          <cell r="AJ64">
            <v>4</v>
          </cell>
          <cell r="AK64" t="str">
            <v>נסיעות</v>
          </cell>
          <cell r="AL64">
            <v>200606</v>
          </cell>
          <cell r="AM64" t="str">
            <v>קריה חיים</v>
          </cell>
          <cell r="AN64" t="str">
            <v>נסיעות</v>
          </cell>
          <cell r="AO64" t="str">
            <v>תשלום</v>
          </cell>
        </row>
        <row r="65">
          <cell r="B65">
            <v>2006</v>
          </cell>
          <cell r="C65">
            <v>6</v>
          </cell>
          <cell r="D65">
            <v>19</v>
          </cell>
          <cell r="E65" t="str">
            <v>קריה חיים</v>
          </cell>
          <cell r="F65" t="str">
            <v>Operation</v>
          </cell>
          <cell r="G65">
            <v>2</v>
          </cell>
          <cell r="H65">
            <v>13</v>
          </cell>
          <cell r="I65" t="str">
            <v>טלפון נייד</v>
          </cell>
          <cell r="J65" t="str">
            <v>ב</v>
          </cell>
          <cell r="O65">
            <v>85</v>
          </cell>
          <cell r="P65">
            <v>85</v>
          </cell>
          <cell r="Q65" t="str">
            <v>מס בריאות</v>
          </cell>
          <cell r="R65">
            <v>365.08</v>
          </cell>
          <cell r="S65" t="str">
            <v>קהילה</v>
          </cell>
          <cell r="T65">
            <v>212.5</v>
          </cell>
          <cell r="U65" t="str">
            <v xml:space="preserve"> </v>
          </cell>
          <cell r="AE65">
            <v>637.5</v>
          </cell>
          <cell r="AF65">
            <v>0</v>
          </cell>
          <cell r="AG65">
            <v>0</v>
          </cell>
          <cell r="AI65">
            <v>637.5</v>
          </cell>
          <cell r="AJ65">
            <v>4</v>
          </cell>
          <cell r="AK65" t="str">
            <v>אין תשלום</v>
          </cell>
          <cell r="AL65">
            <v>200606</v>
          </cell>
          <cell r="AM65" t="str">
            <v>קריה חיים</v>
          </cell>
          <cell r="AN65" t="str">
            <v>טלפון נייד</v>
          </cell>
          <cell r="AO65" t="str">
            <v>הכנסה זקופה</v>
          </cell>
        </row>
        <row r="66">
          <cell r="B66">
            <v>2006</v>
          </cell>
          <cell r="C66">
            <v>6</v>
          </cell>
          <cell r="D66">
            <v>19</v>
          </cell>
          <cell r="E66" t="str">
            <v>קריה חיים</v>
          </cell>
          <cell r="F66" t="str">
            <v>Operation</v>
          </cell>
          <cell r="G66">
            <v>3</v>
          </cell>
          <cell r="H66">
            <v>24</v>
          </cell>
          <cell r="I66" t="str">
            <v>שוויארוחות</v>
          </cell>
          <cell r="J66" t="str">
            <v>ב</v>
          </cell>
          <cell r="O66">
            <v>100</v>
          </cell>
          <cell r="P66">
            <v>100</v>
          </cell>
          <cell r="Q66" t="str">
            <v xml:space="preserve"> </v>
          </cell>
          <cell r="S66" t="str">
            <v>כלל ביטוח</v>
          </cell>
          <cell r="U66" t="str">
            <v xml:space="preserve"> </v>
          </cell>
          <cell r="AE66">
            <v>0</v>
          </cell>
          <cell r="AF66">
            <v>0</v>
          </cell>
          <cell r="AG66">
            <v>8.5</v>
          </cell>
          <cell r="AI66">
            <v>8.5</v>
          </cell>
          <cell r="AJ66">
            <v>4</v>
          </cell>
          <cell r="AK66" t="str">
            <v>אין תשלום</v>
          </cell>
          <cell r="AL66">
            <v>200606</v>
          </cell>
          <cell r="AM66" t="str">
            <v>קריה חיים</v>
          </cell>
          <cell r="AN66" t="str">
            <v>שוויארוחות</v>
          </cell>
          <cell r="AO66" t="str">
            <v>הכנסה זקופה</v>
          </cell>
        </row>
        <row r="67">
          <cell r="A67" t="str">
            <v>רדיאנסי(ישראל) בע"מ</v>
          </cell>
          <cell r="B67">
            <v>2006</v>
          </cell>
          <cell r="C67">
            <v>5</v>
          </cell>
          <cell r="D67">
            <v>20</v>
          </cell>
          <cell r="E67" t="str">
            <v>לביא גבריאל</v>
          </cell>
          <cell r="F67" t="str">
            <v>R&amp;D</v>
          </cell>
          <cell r="G67">
            <v>0</v>
          </cell>
          <cell r="H67">
            <v>1</v>
          </cell>
          <cell r="I67" t="str">
            <v>משכורת</v>
          </cell>
          <cell r="J67" t="str">
            <v>ב</v>
          </cell>
          <cell r="K67">
            <v>4</v>
          </cell>
          <cell r="L67">
            <v>1363.64</v>
          </cell>
          <cell r="N67">
            <v>5454.56</v>
          </cell>
          <cell r="P67">
            <v>5454.56</v>
          </cell>
          <cell r="Q67" t="str">
            <v>מס הכנסה</v>
          </cell>
          <cell r="R67">
            <v>6052.13</v>
          </cell>
          <cell r="S67" t="str">
            <v>ויזל קצבתי</v>
          </cell>
          <cell r="T67">
            <v>272.73</v>
          </cell>
          <cell r="U67" t="str">
            <v xml:space="preserve"> </v>
          </cell>
          <cell r="W67">
            <v>15993</v>
          </cell>
          <cell r="X67" t="str">
            <v>יומי</v>
          </cell>
          <cell r="Y67">
            <v>4</v>
          </cell>
          <cell r="AB67">
            <v>18.3</v>
          </cell>
          <cell r="AD67">
            <v>15993</v>
          </cell>
          <cell r="AE67">
            <v>272.73</v>
          </cell>
          <cell r="AF67">
            <v>454.36</v>
          </cell>
          <cell r="AG67">
            <v>43.64</v>
          </cell>
          <cell r="AH67">
            <v>371.01</v>
          </cell>
          <cell r="AI67">
            <v>1141.74</v>
          </cell>
          <cell r="AJ67">
            <v>2</v>
          </cell>
          <cell r="AK67" t="str">
            <v>משכורת</v>
          </cell>
          <cell r="AL67">
            <v>200605</v>
          </cell>
          <cell r="AM67" t="str">
            <v>לביא גבריאל</v>
          </cell>
          <cell r="AN67" t="str">
            <v>משכורת</v>
          </cell>
          <cell r="AO67" t="str">
            <v>תשלום</v>
          </cell>
        </row>
        <row r="68">
          <cell r="B68">
            <v>2006</v>
          </cell>
          <cell r="C68">
            <v>5</v>
          </cell>
          <cell r="D68">
            <v>20</v>
          </cell>
          <cell r="E68" t="str">
            <v>לביא גבריאל</v>
          </cell>
          <cell r="F68" t="str">
            <v>R&amp;D</v>
          </cell>
          <cell r="G68">
            <v>1</v>
          </cell>
          <cell r="H68">
            <v>9</v>
          </cell>
          <cell r="I68" t="str">
            <v>שווי רכב..</v>
          </cell>
          <cell r="J68" t="str">
            <v>ב</v>
          </cell>
          <cell r="K68">
            <v>4</v>
          </cell>
          <cell r="L68">
            <v>60.45</v>
          </cell>
          <cell r="O68">
            <v>241.8</v>
          </cell>
          <cell r="P68">
            <v>241.8</v>
          </cell>
          <cell r="Q68" t="str">
            <v>ביטוח לאומי</v>
          </cell>
          <cell r="R68">
            <v>203.07</v>
          </cell>
          <cell r="S68" t="str">
            <v>קהילה</v>
          </cell>
          <cell r="T68">
            <v>136.36000000000001</v>
          </cell>
          <cell r="U68" t="str">
            <v xml:space="preserve"> </v>
          </cell>
          <cell r="AE68">
            <v>409.09</v>
          </cell>
          <cell r="AF68">
            <v>0</v>
          </cell>
          <cell r="AG68">
            <v>0</v>
          </cell>
          <cell r="AI68">
            <v>409.09</v>
          </cell>
          <cell r="AJ68">
            <v>2</v>
          </cell>
          <cell r="AK68" t="str">
            <v>אין תשלום</v>
          </cell>
          <cell r="AL68">
            <v>200605</v>
          </cell>
          <cell r="AM68" t="str">
            <v>לביא גבריאל</v>
          </cell>
          <cell r="AN68" t="str">
            <v>שווי רכב..</v>
          </cell>
          <cell r="AO68" t="str">
            <v>הכנסה זקופה</v>
          </cell>
        </row>
        <row r="69">
          <cell r="B69">
            <v>2006</v>
          </cell>
          <cell r="C69">
            <v>5</v>
          </cell>
          <cell r="D69">
            <v>20</v>
          </cell>
          <cell r="E69" t="str">
            <v>לביא גבריאל</v>
          </cell>
          <cell r="F69" t="str">
            <v>R&amp;D</v>
          </cell>
          <cell r="G69">
            <v>2</v>
          </cell>
          <cell r="H69">
            <v>29</v>
          </cell>
          <cell r="I69" t="str">
            <v>פדיון חופש</v>
          </cell>
          <cell r="J69" t="str">
            <v>ב</v>
          </cell>
          <cell r="K69">
            <v>11.8</v>
          </cell>
          <cell r="L69">
            <v>1363.64</v>
          </cell>
          <cell r="N69">
            <v>16090.95</v>
          </cell>
          <cell r="P69">
            <v>16090.95</v>
          </cell>
          <cell r="Q69" t="str">
            <v>מס בריאות</v>
          </cell>
          <cell r="R69">
            <v>269.72000000000003</v>
          </cell>
          <cell r="S69" t="str">
            <v>כלל ביטוח</v>
          </cell>
          <cell r="U69" t="str">
            <v xml:space="preserve"> </v>
          </cell>
          <cell r="AE69">
            <v>0</v>
          </cell>
          <cell r="AF69">
            <v>0</v>
          </cell>
          <cell r="AG69">
            <v>5.45</v>
          </cell>
          <cell r="AI69">
            <v>5.45</v>
          </cell>
          <cell r="AJ69">
            <v>2</v>
          </cell>
          <cell r="AK69" t="str">
            <v>פדיון חופש</v>
          </cell>
          <cell r="AL69">
            <v>200605</v>
          </cell>
          <cell r="AM69" t="str">
            <v>לביא גבריאל</v>
          </cell>
          <cell r="AN69" t="str">
            <v>פדיון חופש</v>
          </cell>
          <cell r="AO69" t="str">
            <v>תשלום</v>
          </cell>
        </row>
        <row r="70">
          <cell r="B70">
            <v>2006</v>
          </cell>
          <cell r="C70">
            <v>5</v>
          </cell>
          <cell r="D70">
            <v>20</v>
          </cell>
          <cell r="E70" t="str">
            <v>לביא גבריאל</v>
          </cell>
          <cell r="F70" t="str">
            <v>R&amp;D</v>
          </cell>
          <cell r="G70">
            <v>3</v>
          </cell>
          <cell r="H70">
            <v>5</v>
          </cell>
          <cell r="I70" t="str">
            <v>הבראה</v>
          </cell>
          <cell r="J70" t="str">
            <v>ב</v>
          </cell>
          <cell r="K70">
            <v>4.5</v>
          </cell>
          <cell r="L70">
            <v>307</v>
          </cell>
          <cell r="N70">
            <v>1381.5</v>
          </cell>
          <cell r="P70">
            <v>1381.5</v>
          </cell>
          <cell r="Q70" t="str">
            <v xml:space="preserve"> </v>
          </cell>
          <cell r="S70" t="str">
            <v xml:space="preserve"> </v>
          </cell>
          <cell r="U70" t="str">
            <v xml:space="preserve"> </v>
          </cell>
          <cell r="AJ70">
            <v>2</v>
          </cell>
          <cell r="AK70" t="str">
            <v>הבראה</v>
          </cell>
          <cell r="AL70">
            <v>200605</v>
          </cell>
          <cell r="AM70" t="str">
            <v>לביא גבריאל</v>
          </cell>
          <cell r="AN70" t="str">
            <v>הבראה</v>
          </cell>
          <cell r="AO70" t="str">
            <v>תשלום</v>
          </cell>
        </row>
        <row r="71">
          <cell r="A71" t="str">
            <v>רדיאנסי(ישראל) בע"מ</v>
          </cell>
          <cell r="B71">
            <v>2006</v>
          </cell>
          <cell r="C71">
            <v>5</v>
          </cell>
          <cell r="D71">
            <v>21</v>
          </cell>
          <cell r="E71" t="str">
            <v>שלו אריק</v>
          </cell>
          <cell r="F71" t="str">
            <v>R&amp;D</v>
          </cell>
          <cell r="G71">
            <v>0</v>
          </cell>
          <cell r="H71">
            <v>1</v>
          </cell>
          <cell r="I71" t="str">
            <v>משכורת</v>
          </cell>
          <cell r="J71" t="str">
            <v>ב</v>
          </cell>
          <cell r="N71">
            <v>11000</v>
          </cell>
          <cell r="P71">
            <v>11000</v>
          </cell>
          <cell r="Q71" t="str">
            <v>מס הכנסה</v>
          </cell>
          <cell r="R71">
            <v>2182.77</v>
          </cell>
          <cell r="S71" t="str">
            <v>סימון הוני</v>
          </cell>
          <cell r="T71">
            <v>365</v>
          </cell>
          <cell r="U71" t="str">
            <v>החזר הלואה</v>
          </cell>
          <cell r="V71">
            <v>600</v>
          </cell>
          <cell r="W71">
            <v>6181.48</v>
          </cell>
          <cell r="X71" t="str">
            <v>חדשי</v>
          </cell>
          <cell r="Y71">
            <v>22</v>
          </cell>
          <cell r="AB71">
            <v>3</v>
          </cell>
          <cell r="AD71">
            <v>6824</v>
          </cell>
          <cell r="AE71">
            <v>365</v>
          </cell>
          <cell r="AF71">
            <v>608.09</v>
          </cell>
          <cell r="AG71">
            <v>0</v>
          </cell>
          <cell r="AH71">
            <v>691.43</v>
          </cell>
          <cell r="AI71">
            <v>1664.52</v>
          </cell>
          <cell r="AJ71">
            <v>2</v>
          </cell>
          <cell r="AK71" t="str">
            <v>משכורת</v>
          </cell>
          <cell r="AL71">
            <v>200605</v>
          </cell>
          <cell r="AM71" t="str">
            <v>שלו אריק</v>
          </cell>
          <cell r="AN71" t="str">
            <v>משכורת</v>
          </cell>
          <cell r="AO71" t="str">
            <v>תשלום</v>
          </cell>
        </row>
        <row r="72">
          <cell r="B72">
            <v>2006</v>
          </cell>
          <cell r="C72">
            <v>5</v>
          </cell>
          <cell r="D72">
            <v>21</v>
          </cell>
          <cell r="E72" t="str">
            <v>שלו אריק</v>
          </cell>
          <cell r="F72" t="str">
            <v>R&amp;D</v>
          </cell>
          <cell r="G72">
            <v>1</v>
          </cell>
          <cell r="H72">
            <v>9</v>
          </cell>
          <cell r="I72" t="str">
            <v>שווי רכב..</v>
          </cell>
          <cell r="J72" t="str">
            <v>ב</v>
          </cell>
          <cell r="O72">
            <v>1330</v>
          </cell>
          <cell r="P72">
            <v>1330</v>
          </cell>
          <cell r="Q72" t="str">
            <v>ביטוח לאומי</v>
          </cell>
          <cell r="R72">
            <v>597.95000000000005</v>
          </cell>
          <cell r="S72" t="str">
            <v>סימון.ק.פנ</v>
          </cell>
          <cell r="T72">
            <v>203.5</v>
          </cell>
          <cell r="U72" t="str">
            <v>הצמדה הלו'</v>
          </cell>
          <cell r="V72">
            <v>36.5</v>
          </cell>
          <cell r="AE72">
            <v>222</v>
          </cell>
          <cell r="AF72">
            <v>308.20999999999998</v>
          </cell>
          <cell r="AG72">
            <v>0</v>
          </cell>
          <cell r="AI72">
            <v>530.21</v>
          </cell>
          <cell r="AJ72">
            <v>2</v>
          </cell>
          <cell r="AK72" t="str">
            <v>אין תשלום</v>
          </cell>
          <cell r="AL72">
            <v>200605</v>
          </cell>
          <cell r="AM72" t="str">
            <v>שלו אריק</v>
          </cell>
          <cell r="AN72" t="str">
            <v>שווי רכב..</v>
          </cell>
          <cell r="AO72" t="str">
            <v>הכנסה זקופה</v>
          </cell>
        </row>
        <row r="73">
          <cell r="B73">
            <v>2006</v>
          </cell>
          <cell r="C73">
            <v>5</v>
          </cell>
          <cell r="D73">
            <v>21</v>
          </cell>
          <cell r="E73" t="str">
            <v>שלו אריק</v>
          </cell>
          <cell r="F73" t="str">
            <v>R&amp;D</v>
          </cell>
          <cell r="G73">
            <v>2</v>
          </cell>
          <cell r="H73">
            <v>24</v>
          </cell>
          <cell r="I73" t="str">
            <v>שוויארוחות</v>
          </cell>
          <cell r="J73" t="str">
            <v>ב</v>
          </cell>
          <cell r="O73">
            <v>304</v>
          </cell>
          <cell r="P73">
            <v>304</v>
          </cell>
          <cell r="Q73" t="str">
            <v>מס בריאות</v>
          </cell>
          <cell r="R73">
            <v>551.78</v>
          </cell>
          <cell r="S73" t="str">
            <v>קהל</v>
          </cell>
          <cell r="T73">
            <v>275</v>
          </cell>
          <cell r="U73" t="str">
            <v>מעמ ריבית</v>
          </cell>
          <cell r="V73">
            <v>6.02</v>
          </cell>
          <cell r="AE73">
            <v>825</v>
          </cell>
          <cell r="AF73">
            <v>0</v>
          </cell>
          <cell r="AG73">
            <v>0</v>
          </cell>
          <cell r="AI73">
            <v>825</v>
          </cell>
          <cell r="AJ73">
            <v>2</v>
          </cell>
          <cell r="AK73" t="str">
            <v>אין תשלום</v>
          </cell>
          <cell r="AL73">
            <v>200605</v>
          </cell>
          <cell r="AM73" t="str">
            <v>שלו אריק</v>
          </cell>
          <cell r="AN73" t="str">
            <v>שוויארוחות</v>
          </cell>
          <cell r="AO73" t="str">
            <v>הכנסה זקופה</v>
          </cell>
        </row>
        <row r="74">
          <cell r="B74">
            <v>2006</v>
          </cell>
          <cell r="C74">
            <v>5</v>
          </cell>
          <cell r="D74">
            <v>21</v>
          </cell>
          <cell r="E74" t="str">
            <v>שלו אריק</v>
          </cell>
          <cell r="F74" t="str">
            <v>R&amp;D</v>
          </cell>
          <cell r="G74">
            <v>3</v>
          </cell>
          <cell r="H74">
            <v>13</v>
          </cell>
          <cell r="I74" t="str">
            <v>טלפון נייד</v>
          </cell>
          <cell r="J74" t="str">
            <v>ב</v>
          </cell>
          <cell r="O74">
            <v>85</v>
          </cell>
          <cell r="P74">
            <v>85</v>
          </cell>
          <cell r="Q74" t="str">
            <v xml:space="preserve"> </v>
          </cell>
          <cell r="S74" t="str">
            <v>כלל ביטוח</v>
          </cell>
          <cell r="U74" t="str">
            <v xml:space="preserve"> </v>
          </cell>
          <cell r="AE74">
            <v>0</v>
          </cell>
          <cell r="AF74">
            <v>0</v>
          </cell>
          <cell r="AG74">
            <v>11</v>
          </cell>
          <cell r="AI74">
            <v>11</v>
          </cell>
          <cell r="AJ74">
            <v>2</v>
          </cell>
          <cell r="AK74" t="str">
            <v>אין תשלום</v>
          </cell>
          <cell r="AL74">
            <v>200605</v>
          </cell>
          <cell r="AM74" t="str">
            <v>שלו אריק</v>
          </cell>
          <cell r="AN74" t="str">
            <v>טלפון נייד</v>
          </cell>
          <cell r="AO74" t="str">
            <v>הכנסה זקופה</v>
          </cell>
        </row>
        <row r="75">
          <cell r="A75" t="str">
            <v>רדיאנסי(ישראל) בע"מ</v>
          </cell>
          <cell r="B75">
            <v>2006</v>
          </cell>
          <cell r="C75">
            <v>6</v>
          </cell>
          <cell r="D75">
            <v>21</v>
          </cell>
          <cell r="E75" t="str">
            <v>שלו אריק</v>
          </cell>
          <cell r="F75" t="str">
            <v>R&amp;D</v>
          </cell>
          <cell r="G75">
            <v>0</v>
          </cell>
          <cell r="H75">
            <v>1</v>
          </cell>
          <cell r="I75" t="str">
            <v>משכורת</v>
          </cell>
          <cell r="J75" t="str">
            <v>ב</v>
          </cell>
          <cell r="N75">
            <v>11000</v>
          </cell>
          <cell r="P75">
            <v>11000</v>
          </cell>
          <cell r="Q75" t="str">
            <v>מס הכנסה</v>
          </cell>
          <cell r="R75">
            <v>2182.77</v>
          </cell>
          <cell r="S75" t="str">
            <v>סימון הוני</v>
          </cell>
          <cell r="T75">
            <v>365</v>
          </cell>
          <cell r="U75" t="str">
            <v>החזר הלואה</v>
          </cell>
          <cell r="V75">
            <v>600</v>
          </cell>
          <cell r="W75">
            <v>6364</v>
          </cell>
          <cell r="X75" t="str">
            <v>חדשי</v>
          </cell>
          <cell r="Y75">
            <v>22</v>
          </cell>
          <cell r="AB75">
            <v>1.5</v>
          </cell>
          <cell r="AD75">
            <v>6824</v>
          </cell>
          <cell r="AE75">
            <v>365</v>
          </cell>
          <cell r="AF75">
            <v>608.09</v>
          </cell>
          <cell r="AG75">
            <v>0</v>
          </cell>
          <cell r="AH75">
            <v>691.43</v>
          </cell>
          <cell r="AI75">
            <v>1664.52</v>
          </cell>
          <cell r="AJ75">
            <v>2</v>
          </cell>
          <cell r="AK75" t="str">
            <v>משכורת</v>
          </cell>
          <cell r="AL75">
            <v>200606</v>
          </cell>
          <cell r="AM75" t="str">
            <v>שלו אריק</v>
          </cell>
          <cell r="AN75" t="str">
            <v>משכורת</v>
          </cell>
          <cell r="AO75" t="str">
            <v>תשלום</v>
          </cell>
        </row>
        <row r="76">
          <cell r="B76">
            <v>2006</v>
          </cell>
          <cell r="C76">
            <v>6</v>
          </cell>
          <cell r="D76">
            <v>21</v>
          </cell>
          <cell r="E76" t="str">
            <v>שלו אריק</v>
          </cell>
          <cell r="F76" t="str">
            <v>R&amp;D</v>
          </cell>
          <cell r="G76">
            <v>1</v>
          </cell>
          <cell r="H76">
            <v>9</v>
          </cell>
          <cell r="I76" t="str">
            <v>שווי רכב..</v>
          </cell>
          <cell r="J76" t="str">
            <v>ב</v>
          </cell>
          <cell r="O76">
            <v>1330</v>
          </cell>
          <cell r="P76">
            <v>1330</v>
          </cell>
          <cell r="Q76" t="str">
            <v>ביטוח לאומי</v>
          </cell>
          <cell r="R76">
            <v>597.95000000000005</v>
          </cell>
          <cell r="S76" t="str">
            <v>סימון.ק.פנ</v>
          </cell>
          <cell r="T76">
            <v>203.5</v>
          </cell>
          <cell r="U76" t="str">
            <v>החזר הוצ..</v>
          </cell>
          <cell r="V76">
            <v>-140</v>
          </cell>
          <cell r="AE76">
            <v>222</v>
          </cell>
          <cell r="AF76">
            <v>308.20999999999998</v>
          </cell>
          <cell r="AG76">
            <v>0</v>
          </cell>
          <cell r="AI76">
            <v>530.21</v>
          </cell>
          <cell r="AJ76">
            <v>2</v>
          </cell>
          <cell r="AK76" t="str">
            <v>אין תשלום</v>
          </cell>
          <cell r="AL76">
            <v>200606</v>
          </cell>
          <cell r="AM76" t="str">
            <v>שלו אריק</v>
          </cell>
          <cell r="AN76" t="str">
            <v>שווי רכב..</v>
          </cell>
          <cell r="AO76" t="str">
            <v>הכנסה זקופה</v>
          </cell>
        </row>
        <row r="77">
          <cell r="B77">
            <v>2006</v>
          </cell>
          <cell r="C77">
            <v>6</v>
          </cell>
          <cell r="D77">
            <v>21</v>
          </cell>
          <cell r="E77" t="str">
            <v>שלו אריק</v>
          </cell>
          <cell r="F77" t="str">
            <v>R&amp;D</v>
          </cell>
          <cell r="G77">
            <v>2</v>
          </cell>
          <cell r="H77">
            <v>24</v>
          </cell>
          <cell r="I77" t="str">
            <v>שוויארוחות</v>
          </cell>
          <cell r="J77" t="str">
            <v>ב</v>
          </cell>
          <cell r="O77">
            <v>304</v>
          </cell>
          <cell r="P77">
            <v>304</v>
          </cell>
          <cell r="Q77" t="str">
            <v>מס בריאות</v>
          </cell>
          <cell r="R77">
            <v>551.78</v>
          </cell>
          <cell r="S77" t="str">
            <v>קהל</v>
          </cell>
          <cell r="T77">
            <v>275</v>
          </cell>
          <cell r="U77" t="str">
            <v xml:space="preserve"> </v>
          </cell>
          <cell r="AE77">
            <v>825</v>
          </cell>
          <cell r="AF77">
            <v>0</v>
          </cell>
          <cell r="AG77">
            <v>0</v>
          </cell>
          <cell r="AI77">
            <v>825</v>
          </cell>
          <cell r="AJ77">
            <v>2</v>
          </cell>
          <cell r="AK77" t="str">
            <v>אין תשלום</v>
          </cell>
          <cell r="AL77">
            <v>200606</v>
          </cell>
          <cell r="AM77" t="str">
            <v>שלו אריק</v>
          </cell>
          <cell r="AN77" t="str">
            <v>שוויארוחות</v>
          </cell>
          <cell r="AO77" t="str">
            <v>הכנסה זקופה</v>
          </cell>
        </row>
        <row r="78">
          <cell r="B78">
            <v>2006</v>
          </cell>
          <cell r="C78">
            <v>6</v>
          </cell>
          <cell r="D78">
            <v>21</v>
          </cell>
          <cell r="E78" t="str">
            <v>שלו אריק</v>
          </cell>
          <cell r="F78" t="str">
            <v>R&amp;D</v>
          </cell>
          <cell r="G78">
            <v>3</v>
          </cell>
          <cell r="H78">
            <v>13</v>
          </cell>
          <cell r="I78" t="str">
            <v>טלפון נייד</v>
          </cell>
          <cell r="J78" t="str">
            <v>ב</v>
          </cell>
          <cell r="O78">
            <v>85</v>
          </cell>
          <cell r="P78">
            <v>85</v>
          </cell>
          <cell r="Q78" t="str">
            <v xml:space="preserve"> </v>
          </cell>
          <cell r="S78" t="str">
            <v>כלל ביטוח</v>
          </cell>
          <cell r="U78" t="str">
            <v xml:space="preserve"> </v>
          </cell>
          <cell r="AE78">
            <v>0</v>
          </cell>
          <cell r="AF78">
            <v>0</v>
          </cell>
          <cell r="AG78">
            <v>11</v>
          </cell>
          <cell r="AI78">
            <v>11</v>
          </cell>
          <cell r="AJ78">
            <v>2</v>
          </cell>
          <cell r="AK78" t="str">
            <v>אין תשלום</v>
          </cell>
          <cell r="AL78">
            <v>200606</v>
          </cell>
          <cell r="AM78" t="str">
            <v>שלו אריק</v>
          </cell>
          <cell r="AN78" t="str">
            <v>טלפון נייד</v>
          </cell>
          <cell r="AO78" t="str">
            <v>הכנסה זקופה</v>
          </cell>
        </row>
        <row r="79">
          <cell r="A79" t="str">
            <v>רדיאנסי(ישראל) בע"מ</v>
          </cell>
          <cell r="B79">
            <v>2006</v>
          </cell>
          <cell r="C79">
            <v>5</v>
          </cell>
          <cell r="D79">
            <v>23</v>
          </cell>
          <cell r="E79" t="str">
            <v>רעיף יהושע</v>
          </cell>
          <cell r="F79" t="str">
            <v>Clinical</v>
          </cell>
          <cell r="G79">
            <v>0</v>
          </cell>
          <cell r="H79">
            <v>1</v>
          </cell>
          <cell r="I79" t="str">
            <v>משכורת</v>
          </cell>
          <cell r="J79" t="str">
            <v>ב</v>
          </cell>
          <cell r="N79">
            <v>11000</v>
          </cell>
          <cell r="P79">
            <v>11000</v>
          </cell>
          <cell r="Q79" t="str">
            <v>מס הכנסה</v>
          </cell>
          <cell r="R79">
            <v>2425.33</v>
          </cell>
          <cell r="S79" t="str">
            <v>ויזל קצבתי</v>
          </cell>
          <cell r="T79">
            <v>550</v>
          </cell>
          <cell r="U79" t="str">
            <v xml:space="preserve"> </v>
          </cell>
          <cell r="W79">
            <v>8729</v>
          </cell>
          <cell r="X79" t="str">
            <v>חדשי</v>
          </cell>
          <cell r="Y79">
            <v>22</v>
          </cell>
          <cell r="AA79">
            <v>93</v>
          </cell>
          <cell r="AB79">
            <v>1</v>
          </cell>
          <cell r="AC79">
            <v>0.5</v>
          </cell>
          <cell r="AD79">
            <v>8729</v>
          </cell>
          <cell r="AE79">
            <v>550</v>
          </cell>
          <cell r="AF79">
            <v>916.3</v>
          </cell>
          <cell r="AG79">
            <v>275</v>
          </cell>
          <cell r="AH79">
            <v>726.48</v>
          </cell>
          <cell r="AI79">
            <v>2467.7800000000002</v>
          </cell>
          <cell r="AJ79">
            <v>7</v>
          </cell>
          <cell r="AK79" t="str">
            <v>משכורת</v>
          </cell>
          <cell r="AL79">
            <v>200605</v>
          </cell>
          <cell r="AM79" t="str">
            <v>רעיף יהושע</v>
          </cell>
          <cell r="AN79" t="str">
            <v>משכורת</v>
          </cell>
          <cell r="AO79" t="str">
            <v>תשלום</v>
          </cell>
        </row>
        <row r="80">
          <cell r="B80">
            <v>2006</v>
          </cell>
          <cell r="C80">
            <v>5</v>
          </cell>
          <cell r="D80">
            <v>23</v>
          </cell>
          <cell r="E80" t="str">
            <v>רעיף יהושע</v>
          </cell>
          <cell r="F80" t="str">
            <v>Clinical</v>
          </cell>
          <cell r="G80">
            <v>1</v>
          </cell>
          <cell r="H80">
            <v>4</v>
          </cell>
          <cell r="I80" t="str">
            <v>נסיעות</v>
          </cell>
          <cell r="J80" t="str">
            <v>נ</v>
          </cell>
          <cell r="M80">
            <v>1145.6099999999999</v>
          </cell>
          <cell r="N80">
            <v>2203.12</v>
          </cell>
          <cell r="P80">
            <v>2203.12</v>
          </cell>
          <cell r="Q80" t="str">
            <v>ביטוח לאומי</v>
          </cell>
          <cell r="R80">
            <v>641.15</v>
          </cell>
          <cell r="S80" t="str">
            <v>קהילה</v>
          </cell>
          <cell r="T80">
            <v>275</v>
          </cell>
          <cell r="U80" t="str">
            <v xml:space="preserve"> </v>
          </cell>
          <cell r="AE80">
            <v>825</v>
          </cell>
          <cell r="AF80">
            <v>0</v>
          </cell>
          <cell r="AG80">
            <v>0</v>
          </cell>
          <cell r="AI80">
            <v>825</v>
          </cell>
          <cell r="AJ80">
            <v>7</v>
          </cell>
          <cell r="AK80" t="str">
            <v>נסיעות</v>
          </cell>
          <cell r="AL80">
            <v>200605</v>
          </cell>
          <cell r="AM80" t="str">
            <v>רעיף יהושע</v>
          </cell>
          <cell r="AN80" t="str">
            <v>נסיעות</v>
          </cell>
          <cell r="AO80" t="str">
            <v>תשלום</v>
          </cell>
        </row>
        <row r="81">
          <cell r="B81">
            <v>2006</v>
          </cell>
          <cell r="C81">
            <v>5</v>
          </cell>
          <cell r="D81">
            <v>23</v>
          </cell>
          <cell r="E81" t="str">
            <v>רעיף יהושע</v>
          </cell>
          <cell r="F81" t="str">
            <v>Clinical</v>
          </cell>
          <cell r="G81">
            <v>2</v>
          </cell>
          <cell r="H81">
            <v>24</v>
          </cell>
          <cell r="I81" t="str">
            <v>שוויארוחות</v>
          </cell>
          <cell r="J81" t="str">
            <v>ב</v>
          </cell>
          <cell r="O81">
            <v>133</v>
          </cell>
          <cell r="P81">
            <v>133</v>
          </cell>
          <cell r="Q81" t="str">
            <v>מס בריאות</v>
          </cell>
          <cell r="R81">
            <v>582.64</v>
          </cell>
          <cell r="S81" t="str">
            <v>כלל ביטוח</v>
          </cell>
          <cell r="U81" t="str">
            <v xml:space="preserve"> </v>
          </cell>
          <cell r="AE81">
            <v>0</v>
          </cell>
          <cell r="AF81">
            <v>0</v>
          </cell>
          <cell r="AG81">
            <v>11</v>
          </cell>
          <cell r="AI81">
            <v>11</v>
          </cell>
          <cell r="AJ81">
            <v>7</v>
          </cell>
          <cell r="AK81" t="str">
            <v>אין תשלום</v>
          </cell>
          <cell r="AL81">
            <v>200605</v>
          </cell>
          <cell r="AM81" t="str">
            <v>רעיף יהושע</v>
          </cell>
          <cell r="AN81" t="str">
            <v>שוויארוחות</v>
          </cell>
          <cell r="AO81" t="str">
            <v>הכנסה זקופה</v>
          </cell>
        </row>
        <row r="82">
          <cell r="A82" t="str">
            <v>רדיאנסי(ישראל) בע"מ</v>
          </cell>
          <cell r="B82">
            <v>2006</v>
          </cell>
          <cell r="C82">
            <v>6</v>
          </cell>
          <cell r="D82">
            <v>23</v>
          </cell>
          <cell r="E82" t="str">
            <v>רעיף יהושע</v>
          </cell>
          <cell r="F82" t="str">
            <v>Clinical</v>
          </cell>
          <cell r="G82">
            <v>0</v>
          </cell>
          <cell r="H82">
            <v>1</v>
          </cell>
          <cell r="I82" t="str">
            <v>משכורת</v>
          </cell>
          <cell r="J82" t="str">
            <v>ב</v>
          </cell>
          <cell r="N82">
            <v>11000</v>
          </cell>
          <cell r="P82">
            <v>11000</v>
          </cell>
          <cell r="Q82" t="str">
            <v>מס הכנסה</v>
          </cell>
          <cell r="R82">
            <v>2453.96</v>
          </cell>
          <cell r="S82" t="str">
            <v>ויזל קצבתי</v>
          </cell>
          <cell r="T82">
            <v>550</v>
          </cell>
          <cell r="U82" t="str">
            <v xml:space="preserve"> </v>
          </cell>
          <cell r="W82">
            <v>8771</v>
          </cell>
          <cell r="X82" t="str">
            <v>חדשי</v>
          </cell>
          <cell r="Y82">
            <v>22</v>
          </cell>
          <cell r="AA82">
            <v>93</v>
          </cell>
          <cell r="AB82">
            <v>0.5</v>
          </cell>
          <cell r="AD82">
            <v>8771</v>
          </cell>
          <cell r="AE82">
            <v>550</v>
          </cell>
          <cell r="AF82">
            <v>916.3</v>
          </cell>
          <cell r="AG82">
            <v>275</v>
          </cell>
          <cell r="AH82">
            <v>731.04</v>
          </cell>
          <cell r="AI82">
            <v>2472.34</v>
          </cell>
          <cell r="AJ82">
            <v>7</v>
          </cell>
          <cell r="AK82" t="str">
            <v>משכורת</v>
          </cell>
          <cell r="AL82">
            <v>200606</v>
          </cell>
          <cell r="AM82" t="str">
            <v>רעיף יהושע</v>
          </cell>
          <cell r="AN82" t="str">
            <v>משכורת</v>
          </cell>
          <cell r="AO82" t="str">
            <v>תשלום</v>
          </cell>
        </row>
        <row r="83">
          <cell r="B83">
            <v>2006</v>
          </cell>
          <cell r="C83">
            <v>6</v>
          </cell>
          <cell r="D83">
            <v>23</v>
          </cell>
          <cell r="E83" t="str">
            <v>רעיף יהושע</v>
          </cell>
          <cell r="F83" t="str">
            <v>Clinical</v>
          </cell>
          <cell r="G83">
            <v>1</v>
          </cell>
          <cell r="H83">
            <v>4</v>
          </cell>
          <cell r="I83" t="str">
            <v>נסיעות</v>
          </cell>
          <cell r="J83" t="str">
            <v>נ</v>
          </cell>
          <cell r="M83">
            <v>1187.3499999999999</v>
          </cell>
          <cell r="N83">
            <v>2283.38</v>
          </cell>
          <cell r="P83">
            <v>2283.38</v>
          </cell>
          <cell r="Q83" t="str">
            <v>ביטוח לאומי</v>
          </cell>
          <cell r="R83">
            <v>646.77</v>
          </cell>
          <cell r="S83" t="str">
            <v>קהילה</v>
          </cell>
          <cell r="T83">
            <v>275</v>
          </cell>
          <cell r="U83" t="str">
            <v xml:space="preserve"> </v>
          </cell>
          <cell r="AE83">
            <v>825</v>
          </cell>
          <cell r="AF83">
            <v>0</v>
          </cell>
          <cell r="AG83">
            <v>0</v>
          </cell>
          <cell r="AI83">
            <v>825</v>
          </cell>
          <cell r="AJ83">
            <v>7</v>
          </cell>
          <cell r="AK83" t="str">
            <v>נסיעות</v>
          </cell>
          <cell r="AL83">
            <v>200606</v>
          </cell>
          <cell r="AM83" t="str">
            <v>רעיף יהושע</v>
          </cell>
          <cell r="AN83" t="str">
            <v>נסיעות</v>
          </cell>
          <cell r="AO83" t="str">
            <v>תשלום</v>
          </cell>
        </row>
        <row r="84">
          <cell r="B84">
            <v>2006</v>
          </cell>
          <cell r="C84">
            <v>6</v>
          </cell>
          <cell r="D84">
            <v>23</v>
          </cell>
          <cell r="E84" t="str">
            <v>רעיף יהושע</v>
          </cell>
          <cell r="F84" t="str">
            <v>Clinical</v>
          </cell>
          <cell r="G84">
            <v>2</v>
          </cell>
          <cell r="H84">
            <v>24</v>
          </cell>
          <cell r="I84" t="str">
            <v>שוויארוחות</v>
          </cell>
          <cell r="J84" t="str">
            <v>ב</v>
          </cell>
          <cell r="O84">
            <v>133</v>
          </cell>
          <cell r="P84">
            <v>133</v>
          </cell>
          <cell r="Q84" t="str">
            <v>מס בריאות</v>
          </cell>
          <cell r="R84">
            <v>586.65</v>
          </cell>
          <cell r="S84" t="str">
            <v>כלל ביטוח</v>
          </cell>
          <cell r="U84" t="str">
            <v xml:space="preserve"> </v>
          </cell>
          <cell r="AE84">
            <v>0</v>
          </cell>
          <cell r="AF84">
            <v>0</v>
          </cell>
          <cell r="AG84">
            <v>11</v>
          </cell>
          <cell r="AI84">
            <v>11</v>
          </cell>
          <cell r="AJ84">
            <v>7</v>
          </cell>
          <cell r="AK84" t="str">
            <v>אין תשלום</v>
          </cell>
          <cell r="AL84">
            <v>200606</v>
          </cell>
          <cell r="AM84" t="str">
            <v>רעיף יהושע</v>
          </cell>
          <cell r="AN84" t="str">
            <v>שוויארוחות</v>
          </cell>
          <cell r="AO84" t="str">
            <v>הכנסה זקופה</v>
          </cell>
        </row>
        <row r="85">
          <cell r="A85" t="str">
            <v>רדיאנסי(ישראל) בע"מ</v>
          </cell>
          <cell r="B85">
            <v>2006</v>
          </cell>
          <cell r="C85">
            <v>5</v>
          </cell>
          <cell r="D85">
            <v>24</v>
          </cell>
          <cell r="E85" t="str">
            <v>טולצ'ינסקי סמיון</v>
          </cell>
          <cell r="F85" t="str">
            <v>Manufactur</v>
          </cell>
          <cell r="G85">
            <v>0</v>
          </cell>
          <cell r="H85">
            <v>1</v>
          </cell>
          <cell r="I85" t="str">
            <v>משכורת</v>
          </cell>
          <cell r="J85" t="str">
            <v>ב</v>
          </cell>
          <cell r="N85">
            <v>5600</v>
          </cell>
          <cell r="P85">
            <v>5600</v>
          </cell>
          <cell r="Q85" t="str">
            <v>מס הכנסה</v>
          </cell>
          <cell r="R85">
            <v>635.41</v>
          </cell>
          <cell r="S85" t="str">
            <v>סימון הוני</v>
          </cell>
          <cell r="T85">
            <v>365</v>
          </cell>
          <cell r="U85" t="str">
            <v xml:space="preserve"> </v>
          </cell>
          <cell r="W85">
            <v>6785</v>
          </cell>
          <cell r="X85" t="str">
            <v>חדשי</v>
          </cell>
          <cell r="Y85">
            <v>22</v>
          </cell>
          <cell r="AB85">
            <v>10</v>
          </cell>
          <cell r="AD85">
            <v>6785</v>
          </cell>
          <cell r="AE85">
            <v>365</v>
          </cell>
          <cell r="AF85">
            <v>608.09</v>
          </cell>
          <cell r="AG85">
            <v>58.4</v>
          </cell>
          <cell r="AH85">
            <v>467.24</v>
          </cell>
          <cell r="AI85">
            <v>1498.73</v>
          </cell>
          <cell r="AJ85">
            <v>3</v>
          </cell>
          <cell r="AK85" t="str">
            <v>משכורת</v>
          </cell>
          <cell r="AL85">
            <v>200605</v>
          </cell>
          <cell r="AM85" t="str">
            <v>טולצ'ינסקי סמיון</v>
          </cell>
          <cell r="AN85" t="str">
            <v>משכורת</v>
          </cell>
          <cell r="AO85" t="str">
            <v>תשלום</v>
          </cell>
        </row>
        <row r="86">
          <cell r="B86">
            <v>2006</v>
          </cell>
          <cell r="C86">
            <v>5</v>
          </cell>
          <cell r="D86">
            <v>24</v>
          </cell>
          <cell r="E86" t="str">
            <v>טולצ'ינסקי סמיון</v>
          </cell>
          <cell r="F86" t="str">
            <v>Manufactur</v>
          </cell>
          <cell r="G86">
            <v>1</v>
          </cell>
          <cell r="H86">
            <v>16</v>
          </cell>
          <cell r="I86" t="str">
            <v>ש.נ.גלובלי</v>
          </cell>
          <cell r="J86" t="str">
            <v>ב</v>
          </cell>
          <cell r="N86">
            <v>2400</v>
          </cell>
          <cell r="P86">
            <v>2400</v>
          </cell>
          <cell r="Q86" t="str">
            <v>ביטוח לאומי</v>
          </cell>
          <cell r="R86">
            <v>321.66000000000003</v>
          </cell>
          <cell r="S86" t="str">
            <v>סימון.ק.פנ</v>
          </cell>
          <cell r="T86">
            <v>38.5</v>
          </cell>
          <cell r="U86" t="str">
            <v xml:space="preserve"> </v>
          </cell>
          <cell r="AE86">
            <v>42</v>
          </cell>
          <cell r="AF86">
            <v>58.31</v>
          </cell>
          <cell r="AG86">
            <v>0</v>
          </cell>
          <cell r="AI86">
            <v>100.31</v>
          </cell>
          <cell r="AJ86">
            <v>3</v>
          </cell>
          <cell r="AK86" t="str">
            <v>ש.נ.גלובלי</v>
          </cell>
          <cell r="AL86">
            <v>200605</v>
          </cell>
          <cell r="AM86" t="str">
            <v>טולצ'ינסקי סמיון</v>
          </cell>
          <cell r="AN86" t="str">
            <v>ש.נ.גלובלי</v>
          </cell>
          <cell r="AO86" t="str">
            <v>תשלום</v>
          </cell>
        </row>
        <row r="87">
          <cell r="B87">
            <v>2006</v>
          </cell>
          <cell r="C87">
            <v>5</v>
          </cell>
          <cell r="D87">
            <v>24</v>
          </cell>
          <cell r="E87" t="str">
            <v>טולצ'ינסקי סמיון</v>
          </cell>
          <cell r="F87" t="str">
            <v>Manufactur</v>
          </cell>
          <cell r="G87">
            <v>2</v>
          </cell>
          <cell r="H87">
            <v>4</v>
          </cell>
          <cell r="I87" t="str">
            <v>נסיעות</v>
          </cell>
          <cell r="J87" t="str">
            <v>ב</v>
          </cell>
          <cell r="N87">
            <v>500</v>
          </cell>
          <cell r="P87">
            <v>500</v>
          </cell>
          <cell r="Q87" t="str">
            <v>מס בריאות</v>
          </cell>
          <cell r="R87">
            <v>354.43</v>
          </cell>
          <cell r="S87" t="str">
            <v xml:space="preserve"> </v>
          </cell>
          <cell r="U87" t="str">
            <v xml:space="preserve"> </v>
          </cell>
          <cell r="AJ87">
            <v>3</v>
          </cell>
          <cell r="AK87" t="str">
            <v>נסיעות</v>
          </cell>
          <cell r="AL87">
            <v>200605</v>
          </cell>
          <cell r="AM87" t="str">
            <v>טולצ'ינסקי סמיון</v>
          </cell>
          <cell r="AN87" t="str">
            <v>נסיעות</v>
          </cell>
          <cell r="AO87" t="str">
            <v>תשלום</v>
          </cell>
        </row>
        <row r="88">
          <cell r="B88">
            <v>2006</v>
          </cell>
          <cell r="C88">
            <v>5</v>
          </cell>
          <cell r="D88">
            <v>24</v>
          </cell>
          <cell r="E88" t="str">
            <v>טולצ'ינסקי סמיון</v>
          </cell>
          <cell r="F88" t="str">
            <v>Manufactur</v>
          </cell>
          <cell r="G88">
            <v>3</v>
          </cell>
          <cell r="H88">
            <v>24</v>
          </cell>
          <cell r="I88" t="str">
            <v>שוויארוחות</v>
          </cell>
          <cell r="J88" t="str">
            <v>ב</v>
          </cell>
          <cell r="O88">
            <v>272</v>
          </cell>
          <cell r="P88">
            <v>272</v>
          </cell>
          <cell r="Q88" t="str">
            <v xml:space="preserve"> </v>
          </cell>
          <cell r="S88" t="str">
            <v xml:space="preserve"> </v>
          </cell>
          <cell r="U88" t="str">
            <v xml:space="preserve"> </v>
          </cell>
          <cell r="AJ88">
            <v>3</v>
          </cell>
          <cell r="AK88" t="str">
            <v>אין תשלום</v>
          </cell>
          <cell r="AL88">
            <v>200605</v>
          </cell>
          <cell r="AM88" t="str">
            <v>טולצ'ינסקי סמיון</v>
          </cell>
          <cell r="AN88" t="str">
            <v>שוויארוחות</v>
          </cell>
          <cell r="AO88" t="str">
            <v>הכנסה זקופה</v>
          </cell>
        </row>
        <row r="89">
          <cell r="A89" t="str">
            <v>רדיאנסי(ישראל) בע"מ</v>
          </cell>
          <cell r="B89">
            <v>2006</v>
          </cell>
          <cell r="C89">
            <v>6</v>
          </cell>
          <cell r="D89">
            <v>24</v>
          </cell>
          <cell r="E89" t="str">
            <v>טולצ'ינסקי סמיון</v>
          </cell>
          <cell r="F89" t="str">
            <v>Manufactur</v>
          </cell>
          <cell r="G89">
            <v>0</v>
          </cell>
          <cell r="H89">
            <v>1</v>
          </cell>
          <cell r="I89" t="str">
            <v>משכורת</v>
          </cell>
          <cell r="J89" t="str">
            <v>ב</v>
          </cell>
          <cell r="N89">
            <v>5600</v>
          </cell>
          <cell r="P89">
            <v>5600</v>
          </cell>
          <cell r="Q89" t="str">
            <v>מס הכנסה</v>
          </cell>
          <cell r="R89">
            <v>477.69</v>
          </cell>
          <cell r="S89" t="str">
            <v>סימון הוני</v>
          </cell>
          <cell r="T89">
            <v>365</v>
          </cell>
          <cell r="U89" t="str">
            <v xml:space="preserve"> </v>
          </cell>
          <cell r="W89">
            <v>7008</v>
          </cell>
          <cell r="X89" t="str">
            <v>חדשי</v>
          </cell>
          <cell r="Y89">
            <v>22</v>
          </cell>
          <cell r="AB89">
            <v>3.5</v>
          </cell>
          <cell r="AD89">
            <v>7008</v>
          </cell>
          <cell r="AE89">
            <v>365</v>
          </cell>
          <cell r="AF89">
            <v>608.09</v>
          </cell>
          <cell r="AG89">
            <v>58.4</v>
          </cell>
          <cell r="AH89">
            <v>436.34</v>
          </cell>
          <cell r="AI89">
            <v>1467.83</v>
          </cell>
          <cell r="AJ89">
            <v>3</v>
          </cell>
          <cell r="AK89" t="str">
            <v>משכורת</v>
          </cell>
          <cell r="AL89">
            <v>200606</v>
          </cell>
          <cell r="AM89" t="str">
            <v>טולצ'ינסקי סמיון</v>
          </cell>
          <cell r="AN89" t="str">
            <v>משכורת</v>
          </cell>
          <cell r="AO89" t="str">
            <v>תשלום</v>
          </cell>
        </row>
        <row r="90">
          <cell r="B90">
            <v>2006</v>
          </cell>
          <cell r="C90">
            <v>6</v>
          </cell>
          <cell r="D90">
            <v>24</v>
          </cell>
          <cell r="E90" t="str">
            <v>טולצ'ינסקי סמיון</v>
          </cell>
          <cell r="F90" t="str">
            <v>Manufactur</v>
          </cell>
          <cell r="G90">
            <v>1</v>
          </cell>
          <cell r="H90">
            <v>16</v>
          </cell>
          <cell r="I90" t="str">
            <v>ש.נ.גלובלי</v>
          </cell>
          <cell r="J90" t="str">
            <v>ב</v>
          </cell>
          <cell r="N90">
            <v>2400</v>
          </cell>
          <cell r="P90">
            <v>2400</v>
          </cell>
          <cell r="Q90" t="str">
            <v>ביטוח לאומי</v>
          </cell>
          <cell r="R90">
            <v>283.58</v>
          </cell>
          <cell r="S90" t="str">
            <v>סימון.ק.פנ</v>
          </cell>
          <cell r="T90">
            <v>38.5</v>
          </cell>
          <cell r="U90" t="str">
            <v xml:space="preserve"> </v>
          </cell>
          <cell r="AE90">
            <v>42</v>
          </cell>
          <cell r="AF90">
            <v>58.31</v>
          </cell>
          <cell r="AG90">
            <v>0</v>
          </cell>
          <cell r="AI90">
            <v>100.31</v>
          </cell>
          <cell r="AJ90">
            <v>3</v>
          </cell>
          <cell r="AK90" t="str">
            <v>ש.נ.גלובלי</v>
          </cell>
          <cell r="AL90">
            <v>200606</v>
          </cell>
          <cell r="AM90" t="str">
            <v>טולצ'ינסקי סמיון</v>
          </cell>
          <cell r="AN90" t="str">
            <v>ש.נ.גלובלי</v>
          </cell>
          <cell r="AO90" t="str">
            <v>תשלום</v>
          </cell>
        </row>
        <row r="91">
          <cell r="B91">
            <v>2006</v>
          </cell>
          <cell r="C91">
            <v>6</v>
          </cell>
          <cell r="D91">
            <v>24</v>
          </cell>
          <cell r="E91" t="str">
            <v>טולצ'ינסקי סמיון</v>
          </cell>
          <cell r="F91" t="str">
            <v>Manufactur</v>
          </cell>
          <cell r="G91">
            <v>2</v>
          </cell>
          <cell r="H91">
            <v>4</v>
          </cell>
          <cell r="I91" t="str">
            <v>נסיעות</v>
          </cell>
          <cell r="J91" t="str">
            <v>ב</v>
          </cell>
          <cell r="N91">
            <v>500</v>
          </cell>
          <cell r="P91">
            <v>500</v>
          </cell>
          <cell r="Q91" t="str">
            <v>מס בריאות</v>
          </cell>
          <cell r="R91">
            <v>327.23</v>
          </cell>
          <cell r="S91" t="str">
            <v xml:space="preserve"> </v>
          </cell>
          <cell r="U91" t="str">
            <v xml:space="preserve"> </v>
          </cell>
          <cell r="AJ91">
            <v>3</v>
          </cell>
          <cell r="AK91" t="str">
            <v>נסיעות</v>
          </cell>
          <cell r="AL91">
            <v>200606</v>
          </cell>
          <cell r="AM91" t="str">
            <v>טולצ'ינסקי סמיון</v>
          </cell>
          <cell r="AN91" t="str">
            <v>נסיעות</v>
          </cell>
          <cell r="AO91" t="str">
            <v>תשלום</v>
          </cell>
        </row>
        <row r="92">
          <cell r="B92">
            <v>2006</v>
          </cell>
          <cell r="C92">
            <v>6</v>
          </cell>
          <cell r="D92">
            <v>24</v>
          </cell>
          <cell r="E92" t="str">
            <v>טולצ'ינסקי סמיון</v>
          </cell>
          <cell r="F92" t="str">
            <v>Manufactur</v>
          </cell>
          <cell r="G92">
            <v>3</v>
          </cell>
          <cell r="H92">
            <v>24</v>
          </cell>
          <cell r="I92" t="str">
            <v>שוויארוחות</v>
          </cell>
          <cell r="J92" t="str">
            <v>ב</v>
          </cell>
          <cell r="O92">
            <v>-272</v>
          </cell>
          <cell r="P92">
            <v>-272</v>
          </cell>
          <cell r="Q92" t="str">
            <v xml:space="preserve"> </v>
          </cell>
          <cell r="S92" t="str">
            <v xml:space="preserve"> </v>
          </cell>
          <cell r="U92" t="str">
            <v xml:space="preserve"> </v>
          </cell>
          <cell r="AJ92">
            <v>3</v>
          </cell>
          <cell r="AK92" t="str">
            <v>אין תשלום</v>
          </cell>
          <cell r="AL92">
            <v>200606</v>
          </cell>
          <cell r="AM92" t="str">
            <v>טולצ'ינסקי סמיון</v>
          </cell>
          <cell r="AN92" t="str">
            <v>שוויארוחות</v>
          </cell>
          <cell r="AO92" t="str">
            <v>הכנסה זקופה</v>
          </cell>
        </row>
        <row r="93">
          <cell r="A93" t="str">
            <v>רדיאנסי(ישראל) בע"מ</v>
          </cell>
          <cell r="B93">
            <v>2006</v>
          </cell>
          <cell r="C93">
            <v>6</v>
          </cell>
          <cell r="D93">
            <v>27</v>
          </cell>
          <cell r="E93" t="str">
            <v>ליטינסקי דגנית</v>
          </cell>
          <cell r="F93" t="str">
            <v>Operation</v>
          </cell>
          <cell r="G93">
            <v>0</v>
          </cell>
          <cell r="H93">
            <v>5</v>
          </cell>
          <cell r="I93" t="str">
            <v>הבראה</v>
          </cell>
          <cell r="J93" t="str">
            <v>ב</v>
          </cell>
          <cell r="K93">
            <v>5</v>
          </cell>
          <cell r="L93">
            <v>307</v>
          </cell>
          <cell r="N93">
            <v>1535</v>
          </cell>
          <cell r="P93">
            <v>1535</v>
          </cell>
          <cell r="Q93" t="str">
            <v>מס הכנסה</v>
          </cell>
          <cell r="R93">
            <v>751.82</v>
          </cell>
          <cell r="S93" t="str">
            <v>סימון הוני</v>
          </cell>
          <cell r="U93" t="str">
            <v xml:space="preserve"> </v>
          </cell>
          <cell r="W93">
            <v>653</v>
          </cell>
          <cell r="X93" t="str">
            <v>חדשי</v>
          </cell>
          <cell r="Y93">
            <v>22</v>
          </cell>
          <cell r="AD93">
            <v>653</v>
          </cell>
          <cell r="AE93">
            <v>0</v>
          </cell>
          <cell r="AF93">
            <v>0</v>
          </cell>
          <cell r="AG93">
            <v>0</v>
          </cell>
          <cell r="AH93">
            <v>83.96</v>
          </cell>
          <cell r="AI93">
            <v>83.96</v>
          </cell>
          <cell r="AJ93">
            <v>4</v>
          </cell>
          <cell r="AK93" t="str">
            <v>הבראה</v>
          </cell>
          <cell r="AL93">
            <v>200606</v>
          </cell>
          <cell r="AM93" t="str">
            <v>ליטינסקי דגנית</v>
          </cell>
          <cell r="AN93" t="str">
            <v>הבראה</v>
          </cell>
          <cell r="AO93" t="str">
            <v>תשלום</v>
          </cell>
        </row>
        <row r="94">
          <cell r="B94">
            <v>2006</v>
          </cell>
          <cell r="C94">
            <v>6</v>
          </cell>
          <cell r="D94">
            <v>27</v>
          </cell>
          <cell r="E94" t="str">
            <v>ליטינסקי דגנית</v>
          </cell>
          <cell r="F94" t="str">
            <v>Operation</v>
          </cell>
          <cell r="G94">
            <v>1</v>
          </cell>
          <cell r="I94" t="str">
            <v xml:space="preserve"> </v>
          </cell>
          <cell r="J94" t="str">
            <v xml:space="preserve"> </v>
          </cell>
          <cell r="Q94" t="str">
            <v>ביטוח לאומי</v>
          </cell>
          <cell r="R94">
            <v>64.02</v>
          </cell>
          <cell r="S94" t="str">
            <v>סימון.ק.פנ</v>
          </cell>
          <cell r="U94" t="str">
            <v xml:space="preserve"> </v>
          </cell>
          <cell r="AE94">
            <v>0</v>
          </cell>
          <cell r="AF94">
            <v>0</v>
          </cell>
          <cell r="AG94">
            <v>0</v>
          </cell>
          <cell r="AJ94">
            <v>4</v>
          </cell>
          <cell r="AK94" t="str">
            <v>אין תשלום</v>
          </cell>
          <cell r="AL94">
            <v>200606</v>
          </cell>
          <cell r="AM94" t="str">
            <v>ליטינסקי דגנית</v>
          </cell>
          <cell r="AN94" t="str">
            <v xml:space="preserve"> </v>
          </cell>
        </row>
        <row r="95">
          <cell r="B95">
            <v>2006</v>
          </cell>
          <cell r="C95">
            <v>6</v>
          </cell>
          <cell r="D95">
            <v>27</v>
          </cell>
          <cell r="E95" t="str">
            <v>ליטינסקי דגנית</v>
          </cell>
          <cell r="F95" t="str">
            <v>Operation</v>
          </cell>
          <cell r="G95">
            <v>2</v>
          </cell>
          <cell r="I95" t="str">
            <v xml:space="preserve"> </v>
          </cell>
          <cell r="J95" t="str">
            <v xml:space="preserve"> </v>
          </cell>
          <cell r="Q95" t="str">
            <v>מס בריאות</v>
          </cell>
          <cell r="R95">
            <v>66.16</v>
          </cell>
          <cell r="S95" t="str">
            <v>קהילה</v>
          </cell>
          <cell r="U95" t="str">
            <v xml:space="preserve"> </v>
          </cell>
          <cell r="AE95">
            <v>0</v>
          </cell>
          <cell r="AF95">
            <v>0</v>
          </cell>
          <cell r="AG95">
            <v>0</v>
          </cell>
          <cell r="AJ95">
            <v>4</v>
          </cell>
          <cell r="AK95" t="str">
            <v>אין תשלום</v>
          </cell>
          <cell r="AL95">
            <v>200606</v>
          </cell>
          <cell r="AM95" t="str">
            <v>ליטינסקי דגנית</v>
          </cell>
          <cell r="AN95" t="str">
            <v xml:space="preserve"> </v>
          </cell>
        </row>
        <row r="96">
          <cell r="B96">
            <v>2006</v>
          </cell>
          <cell r="C96">
            <v>6</v>
          </cell>
          <cell r="D96">
            <v>27</v>
          </cell>
          <cell r="E96" t="str">
            <v>ליטינסקי דגנית</v>
          </cell>
          <cell r="F96" t="str">
            <v>Operation</v>
          </cell>
          <cell r="G96">
            <v>3</v>
          </cell>
          <cell r="I96" t="str">
            <v xml:space="preserve"> </v>
          </cell>
          <cell r="J96" t="str">
            <v xml:space="preserve"> </v>
          </cell>
          <cell r="Q96" t="str">
            <v xml:space="preserve"> </v>
          </cell>
          <cell r="S96" t="str">
            <v>כלל ביטוח</v>
          </cell>
          <cell r="U96" t="str">
            <v xml:space="preserve"> </v>
          </cell>
          <cell r="AE96">
            <v>0</v>
          </cell>
          <cell r="AF96">
            <v>0</v>
          </cell>
          <cell r="AG96">
            <v>0</v>
          </cell>
          <cell r="AJ96">
            <v>4</v>
          </cell>
          <cell r="AK96" t="str">
            <v>אין תשלום</v>
          </cell>
          <cell r="AL96">
            <v>200606</v>
          </cell>
          <cell r="AM96" t="str">
            <v>ליטינסקי דגנית</v>
          </cell>
          <cell r="AN96" t="str">
            <v xml:space="preserve"> </v>
          </cell>
        </row>
        <row r="97">
          <cell r="A97" t="str">
            <v>רדיאנסי(ישראל) בע"מ</v>
          </cell>
          <cell r="B97">
            <v>2006</v>
          </cell>
          <cell r="C97">
            <v>5</v>
          </cell>
          <cell r="D97">
            <v>28</v>
          </cell>
          <cell r="E97" t="str">
            <v>רוזנפלד סבטלנה</v>
          </cell>
          <cell r="F97" t="str">
            <v>Operation</v>
          </cell>
          <cell r="G97">
            <v>0</v>
          </cell>
          <cell r="H97">
            <v>1</v>
          </cell>
          <cell r="I97" t="str">
            <v>משכורת</v>
          </cell>
          <cell r="J97" t="str">
            <v>ב</v>
          </cell>
          <cell r="N97">
            <v>6500</v>
          </cell>
          <cell r="P97">
            <v>6500</v>
          </cell>
          <cell r="Q97" t="str">
            <v>מס הכנסה</v>
          </cell>
          <cell r="R97">
            <v>152.27000000000001</v>
          </cell>
          <cell r="S97" t="str">
            <v xml:space="preserve"> </v>
          </cell>
          <cell r="U97" t="str">
            <v>מפרעה</v>
          </cell>
          <cell r="V97">
            <v>1000</v>
          </cell>
          <cell r="W97">
            <v>4900</v>
          </cell>
          <cell r="X97" t="str">
            <v>חדשי</v>
          </cell>
          <cell r="Y97">
            <v>22</v>
          </cell>
          <cell r="AB97">
            <v>3</v>
          </cell>
          <cell r="AD97">
            <v>5900</v>
          </cell>
          <cell r="AH97">
            <v>359.15</v>
          </cell>
          <cell r="AI97">
            <v>359.15</v>
          </cell>
          <cell r="AJ97">
            <v>4</v>
          </cell>
          <cell r="AK97" t="str">
            <v>משכורת</v>
          </cell>
          <cell r="AL97">
            <v>200605</v>
          </cell>
          <cell r="AM97" t="str">
            <v>רוזנפלד סבטלנה</v>
          </cell>
          <cell r="AN97" t="str">
            <v>משכורת</v>
          </cell>
          <cell r="AO97" t="str">
            <v>תשלום</v>
          </cell>
        </row>
        <row r="98">
          <cell r="B98">
            <v>2006</v>
          </cell>
          <cell r="C98">
            <v>5</v>
          </cell>
          <cell r="D98">
            <v>28</v>
          </cell>
          <cell r="E98" t="str">
            <v>רוזנפלד סבטלנה</v>
          </cell>
          <cell r="F98" t="str">
            <v>Operation</v>
          </cell>
          <cell r="G98">
            <v>1</v>
          </cell>
          <cell r="H98">
            <v>24</v>
          </cell>
          <cell r="I98" t="str">
            <v>שוויארוחות</v>
          </cell>
          <cell r="J98" t="str">
            <v>ב</v>
          </cell>
          <cell r="O98">
            <v>369</v>
          </cell>
          <cell r="P98">
            <v>369</v>
          </cell>
          <cell r="Q98" t="str">
            <v>ביטוח לאומי</v>
          </cell>
          <cell r="R98">
            <v>188.45</v>
          </cell>
          <cell r="S98" t="str">
            <v xml:space="preserve"> </v>
          </cell>
          <cell r="U98" t="str">
            <v xml:space="preserve"> </v>
          </cell>
          <cell r="AJ98">
            <v>4</v>
          </cell>
          <cell r="AK98" t="str">
            <v>אין תשלום</v>
          </cell>
          <cell r="AL98">
            <v>200605</v>
          </cell>
          <cell r="AM98" t="str">
            <v>רוזנפלד סבטלנה</v>
          </cell>
          <cell r="AN98" t="str">
            <v>שוויארוחות</v>
          </cell>
          <cell r="AO98" t="str">
            <v>הכנסה זקופה</v>
          </cell>
        </row>
        <row r="99">
          <cell r="B99">
            <v>2006</v>
          </cell>
          <cell r="C99">
            <v>5</v>
          </cell>
          <cell r="D99">
            <v>28</v>
          </cell>
          <cell r="E99" t="str">
            <v>רוזנפלד סבטלנה</v>
          </cell>
          <cell r="F99" t="str">
            <v>Operation</v>
          </cell>
          <cell r="G99">
            <v>2</v>
          </cell>
          <cell r="I99" t="str">
            <v xml:space="preserve"> </v>
          </cell>
          <cell r="J99" t="str">
            <v xml:space="preserve"> </v>
          </cell>
          <cell r="Q99" t="str">
            <v>מס בריאות</v>
          </cell>
          <cell r="R99">
            <v>259.27999999999997</v>
          </cell>
          <cell r="S99" t="str">
            <v xml:space="preserve"> </v>
          </cell>
          <cell r="U99" t="str">
            <v xml:space="preserve"> </v>
          </cell>
          <cell r="AJ99">
            <v>4</v>
          </cell>
          <cell r="AK99" t="str">
            <v>אין תשלום</v>
          </cell>
          <cell r="AL99">
            <v>200605</v>
          </cell>
          <cell r="AM99" t="str">
            <v>רוזנפלד סבטלנה</v>
          </cell>
          <cell r="AN99" t="str">
            <v xml:space="preserve"> </v>
          </cell>
        </row>
        <row r="100">
          <cell r="A100" t="str">
            <v>רדיאנסי(ישראל) בע"מ</v>
          </cell>
          <cell r="B100">
            <v>2006</v>
          </cell>
          <cell r="C100">
            <v>6</v>
          </cell>
          <cell r="D100">
            <v>28</v>
          </cell>
          <cell r="E100" t="str">
            <v>רוזנפלד סבטלנה</v>
          </cell>
          <cell r="F100" t="str">
            <v>Operation</v>
          </cell>
          <cell r="G100">
            <v>0</v>
          </cell>
          <cell r="H100">
            <v>1</v>
          </cell>
          <cell r="I100" t="str">
            <v>משכורת</v>
          </cell>
          <cell r="J100" t="str">
            <v>ב</v>
          </cell>
          <cell r="N100">
            <v>6500</v>
          </cell>
          <cell r="P100">
            <v>6500</v>
          </cell>
          <cell r="Q100" t="str">
            <v>מס הכנסה</v>
          </cell>
          <cell r="R100">
            <v>152.27000000000001</v>
          </cell>
          <cell r="S100" t="str">
            <v xml:space="preserve"> </v>
          </cell>
          <cell r="U100" t="str">
            <v>מפרעה</v>
          </cell>
          <cell r="V100">
            <v>1000</v>
          </cell>
          <cell r="W100">
            <v>4900</v>
          </cell>
          <cell r="X100" t="str">
            <v>חדשי</v>
          </cell>
          <cell r="Y100">
            <v>22</v>
          </cell>
          <cell r="AB100">
            <v>0.5</v>
          </cell>
          <cell r="AC100">
            <v>1</v>
          </cell>
          <cell r="AD100">
            <v>5900</v>
          </cell>
          <cell r="AH100">
            <v>359.15</v>
          </cell>
          <cell r="AI100">
            <v>359.15</v>
          </cell>
          <cell r="AJ100">
            <v>4</v>
          </cell>
          <cell r="AK100" t="str">
            <v>משכורת</v>
          </cell>
          <cell r="AL100">
            <v>200606</v>
          </cell>
          <cell r="AM100" t="str">
            <v>רוזנפלד סבטלנה</v>
          </cell>
          <cell r="AN100" t="str">
            <v>משכורת</v>
          </cell>
          <cell r="AO100" t="str">
            <v>תשלום</v>
          </cell>
        </row>
        <row r="101">
          <cell r="B101">
            <v>2006</v>
          </cell>
          <cell r="C101">
            <v>6</v>
          </cell>
          <cell r="D101">
            <v>28</v>
          </cell>
          <cell r="E101" t="str">
            <v>רוזנפלד סבטלנה</v>
          </cell>
          <cell r="F101" t="str">
            <v>Operation</v>
          </cell>
          <cell r="G101">
            <v>1</v>
          </cell>
          <cell r="H101">
            <v>24</v>
          </cell>
          <cell r="I101" t="str">
            <v>שוויארוחות</v>
          </cell>
          <cell r="J101" t="str">
            <v>ב</v>
          </cell>
          <cell r="O101">
            <v>369</v>
          </cell>
          <cell r="P101">
            <v>369</v>
          </cell>
          <cell r="Q101" t="str">
            <v>ביטוח לאומי</v>
          </cell>
          <cell r="R101">
            <v>188.45</v>
          </cell>
          <cell r="S101" t="str">
            <v xml:space="preserve"> </v>
          </cell>
          <cell r="U101" t="str">
            <v xml:space="preserve"> </v>
          </cell>
          <cell r="AJ101">
            <v>4</v>
          </cell>
          <cell r="AK101" t="str">
            <v>אין תשלום</v>
          </cell>
          <cell r="AL101">
            <v>200606</v>
          </cell>
          <cell r="AM101" t="str">
            <v>רוזנפלד סבטלנה</v>
          </cell>
          <cell r="AN101" t="str">
            <v>שוויארוחות</v>
          </cell>
          <cell r="AO101" t="str">
            <v>הכנסה זקופה</v>
          </cell>
        </row>
        <row r="102">
          <cell r="B102">
            <v>2006</v>
          </cell>
          <cell r="C102">
            <v>6</v>
          </cell>
          <cell r="D102">
            <v>28</v>
          </cell>
          <cell r="E102" t="str">
            <v>רוזנפלד סבטלנה</v>
          </cell>
          <cell r="F102" t="str">
            <v>Operation</v>
          </cell>
          <cell r="G102">
            <v>2</v>
          </cell>
          <cell r="I102" t="str">
            <v xml:space="preserve"> </v>
          </cell>
          <cell r="J102" t="str">
            <v xml:space="preserve"> </v>
          </cell>
          <cell r="Q102" t="str">
            <v>מס בריאות</v>
          </cell>
          <cell r="R102">
            <v>259.27999999999997</v>
          </cell>
          <cell r="S102" t="str">
            <v xml:space="preserve"> </v>
          </cell>
          <cell r="U102" t="str">
            <v xml:space="preserve"> </v>
          </cell>
          <cell r="AJ102">
            <v>4</v>
          </cell>
          <cell r="AK102" t="str">
            <v>אין תשלום</v>
          </cell>
          <cell r="AL102">
            <v>200606</v>
          </cell>
          <cell r="AM102" t="str">
            <v>רוזנפלד סבטלנה</v>
          </cell>
          <cell r="AN102" t="str">
            <v xml:space="preserve"> </v>
          </cell>
        </row>
        <row r="103">
          <cell r="A103" t="str">
            <v>רדיאנסי(ישראל) בע"מ</v>
          </cell>
          <cell r="B103">
            <v>2006</v>
          </cell>
          <cell r="C103">
            <v>5</v>
          </cell>
          <cell r="D103">
            <v>29</v>
          </cell>
          <cell r="E103" t="str">
            <v>יוסף בצלאל</v>
          </cell>
          <cell r="F103" t="str">
            <v>Manufactur</v>
          </cell>
          <cell r="G103">
            <v>0</v>
          </cell>
          <cell r="H103">
            <v>1</v>
          </cell>
          <cell r="I103" t="str">
            <v>משכורת</v>
          </cell>
          <cell r="J103" t="str">
            <v>ב</v>
          </cell>
          <cell r="N103">
            <v>7350</v>
          </cell>
          <cell r="P103">
            <v>7350</v>
          </cell>
          <cell r="Q103" t="str">
            <v>מס הכנסה</v>
          </cell>
          <cell r="R103">
            <v>2022.77</v>
          </cell>
          <cell r="S103" t="str">
            <v>ויזל קצבתי</v>
          </cell>
          <cell r="T103">
            <v>525</v>
          </cell>
          <cell r="U103" t="str">
            <v>החזר הוצ..</v>
          </cell>
          <cell r="V103">
            <v>-85</v>
          </cell>
          <cell r="W103">
            <v>6685</v>
          </cell>
          <cell r="X103" t="str">
            <v>חדשי</v>
          </cell>
          <cell r="Y103">
            <v>22</v>
          </cell>
          <cell r="AB103">
            <v>3</v>
          </cell>
          <cell r="AD103">
            <v>6600</v>
          </cell>
          <cell r="AE103">
            <v>525</v>
          </cell>
          <cell r="AF103">
            <v>874.65</v>
          </cell>
          <cell r="AG103">
            <v>84</v>
          </cell>
          <cell r="AH103">
            <v>663.03</v>
          </cell>
          <cell r="AI103">
            <v>2146.6799999999998</v>
          </cell>
          <cell r="AJ103">
            <v>3</v>
          </cell>
          <cell r="AK103" t="str">
            <v>משכורת</v>
          </cell>
          <cell r="AL103">
            <v>200605</v>
          </cell>
          <cell r="AM103" t="str">
            <v>יוסף בצלאל</v>
          </cell>
          <cell r="AN103" t="str">
            <v>משכורת</v>
          </cell>
          <cell r="AO103" t="str">
            <v>תשלום</v>
          </cell>
        </row>
        <row r="104">
          <cell r="B104">
            <v>2006</v>
          </cell>
          <cell r="C104">
            <v>5</v>
          </cell>
          <cell r="D104">
            <v>29</v>
          </cell>
          <cell r="E104" t="str">
            <v>יוסף בצלאל</v>
          </cell>
          <cell r="F104" t="str">
            <v>Manufactur</v>
          </cell>
          <cell r="G104">
            <v>1</v>
          </cell>
          <cell r="H104">
            <v>16</v>
          </cell>
          <cell r="I104" t="str">
            <v>ש.נ.גלובלי</v>
          </cell>
          <cell r="J104" t="str">
            <v>ב</v>
          </cell>
          <cell r="N104">
            <v>3150</v>
          </cell>
          <cell r="P104">
            <v>3150</v>
          </cell>
          <cell r="Q104" t="str">
            <v>ביטוח לאומי</v>
          </cell>
          <cell r="R104">
            <v>562.95000000000005</v>
          </cell>
          <cell r="S104" t="str">
            <v>קהילה</v>
          </cell>
          <cell r="T104">
            <v>262.5</v>
          </cell>
          <cell r="U104" t="str">
            <v xml:space="preserve"> </v>
          </cell>
          <cell r="AE104">
            <v>787.5</v>
          </cell>
          <cell r="AF104">
            <v>0</v>
          </cell>
          <cell r="AG104">
            <v>0</v>
          </cell>
          <cell r="AI104">
            <v>787.5</v>
          </cell>
          <cell r="AJ104">
            <v>3</v>
          </cell>
          <cell r="AK104" t="str">
            <v>ש.נ.גלובלי</v>
          </cell>
          <cell r="AL104">
            <v>200605</v>
          </cell>
          <cell r="AM104" t="str">
            <v>יוסף בצלאל</v>
          </cell>
          <cell r="AN104" t="str">
            <v>ש.נ.גלובלי</v>
          </cell>
          <cell r="AO104" t="str">
            <v>תשלום</v>
          </cell>
        </row>
        <row r="105">
          <cell r="B105">
            <v>2006</v>
          </cell>
          <cell r="C105">
            <v>5</v>
          </cell>
          <cell r="D105">
            <v>29</v>
          </cell>
          <cell r="E105" t="str">
            <v>יוסף בצלאל</v>
          </cell>
          <cell r="F105" t="str">
            <v>Manufactur</v>
          </cell>
          <cell r="G105">
            <v>2</v>
          </cell>
          <cell r="H105">
            <v>13</v>
          </cell>
          <cell r="I105" t="str">
            <v>טלפון נייד</v>
          </cell>
          <cell r="J105" t="str">
            <v>ב</v>
          </cell>
          <cell r="O105">
            <v>85</v>
          </cell>
          <cell r="P105">
            <v>85</v>
          </cell>
          <cell r="Q105" t="str">
            <v>מס בריאות</v>
          </cell>
          <cell r="R105">
            <v>526.78</v>
          </cell>
          <cell r="S105" t="str">
            <v>כלל ביטוח</v>
          </cell>
          <cell r="U105" t="str">
            <v xml:space="preserve"> </v>
          </cell>
          <cell r="AE105">
            <v>0</v>
          </cell>
          <cell r="AF105">
            <v>0</v>
          </cell>
          <cell r="AG105">
            <v>10.5</v>
          </cell>
          <cell r="AI105">
            <v>10.5</v>
          </cell>
          <cell r="AJ105">
            <v>3</v>
          </cell>
          <cell r="AK105" t="str">
            <v>אין תשלום</v>
          </cell>
          <cell r="AL105">
            <v>200605</v>
          </cell>
          <cell r="AM105" t="str">
            <v>יוסף בצלאל</v>
          </cell>
          <cell r="AN105" t="str">
            <v>טלפון נייד</v>
          </cell>
          <cell r="AO105" t="str">
            <v>הכנסה זקופה</v>
          </cell>
        </row>
        <row r="106">
          <cell r="B106">
            <v>2006</v>
          </cell>
          <cell r="C106">
            <v>5</v>
          </cell>
          <cell r="D106">
            <v>29</v>
          </cell>
          <cell r="E106" t="str">
            <v>יוסף בצלאל</v>
          </cell>
          <cell r="F106" t="str">
            <v>Manufactur</v>
          </cell>
          <cell r="G106">
            <v>3</v>
          </cell>
          <cell r="H106">
            <v>9</v>
          </cell>
          <cell r="I106" t="str">
            <v>שווי רכב..</v>
          </cell>
          <cell r="J106" t="str">
            <v>ב</v>
          </cell>
          <cell r="O106">
            <v>1330</v>
          </cell>
          <cell r="P106">
            <v>1330</v>
          </cell>
          <cell r="Q106" t="str">
            <v xml:space="preserve"> </v>
          </cell>
          <cell r="S106" t="str">
            <v xml:space="preserve"> </v>
          </cell>
          <cell r="U106" t="str">
            <v xml:space="preserve"> </v>
          </cell>
          <cell r="AJ106">
            <v>3</v>
          </cell>
          <cell r="AK106" t="str">
            <v>אין תשלום</v>
          </cell>
          <cell r="AL106">
            <v>200605</v>
          </cell>
          <cell r="AM106" t="str">
            <v>יוסף בצלאל</v>
          </cell>
          <cell r="AN106" t="str">
            <v>שווי רכב..</v>
          </cell>
          <cell r="AO106" t="str">
            <v>הכנסה זקופה</v>
          </cell>
        </row>
        <row r="107">
          <cell r="B107">
            <v>2006</v>
          </cell>
          <cell r="C107">
            <v>5</v>
          </cell>
          <cell r="D107">
            <v>29</v>
          </cell>
          <cell r="E107" t="str">
            <v>יוסף בצלאל</v>
          </cell>
          <cell r="F107" t="str">
            <v>Manufactur</v>
          </cell>
          <cell r="G107">
            <v>4</v>
          </cell>
          <cell r="H107">
            <v>24</v>
          </cell>
          <cell r="I107" t="str">
            <v>שוויארוחות</v>
          </cell>
          <cell r="J107" t="str">
            <v>ב</v>
          </cell>
          <cell r="O107">
            <v>304</v>
          </cell>
          <cell r="P107">
            <v>304</v>
          </cell>
          <cell r="Q107" t="str">
            <v xml:space="preserve"> </v>
          </cell>
          <cell r="S107" t="str">
            <v xml:space="preserve"> </v>
          </cell>
          <cell r="U107" t="str">
            <v xml:space="preserve"> </v>
          </cell>
          <cell r="AJ107">
            <v>3</v>
          </cell>
          <cell r="AK107" t="str">
            <v>אין תשלום</v>
          </cell>
          <cell r="AL107">
            <v>200605</v>
          </cell>
          <cell r="AM107" t="str">
            <v>יוסף בצלאל</v>
          </cell>
          <cell r="AN107" t="str">
            <v>שוויארוחות</v>
          </cell>
          <cell r="AO107" t="str">
            <v>הכנסה זקופה</v>
          </cell>
        </row>
        <row r="108">
          <cell r="A108" t="str">
            <v>רדיאנסי(ישראל) בע"מ</v>
          </cell>
          <cell r="B108">
            <v>2006</v>
          </cell>
          <cell r="C108">
            <v>6</v>
          </cell>
          <cell r="D108">
            <v>29</v>
          </cell>
          <cell r="E108" t="str">
            <v>יוסף בצלאל</v>
          </cell>
          <cell r="F108" t="str">
            <v>Manufactur</v>
          </cell>
          <cell r="G108">
            <v>0</v>
          </cell>
          <cell r="H108">
            <v>1</v>
          </cell>
          <cell r="I108" t="str">
            <v>משכורת</v>
          </cell>
          <cell r="J108" t="str">
            <v>ב</v>
          </cell>
          <cell r="N108">
            <v>7350</v>
          </cell>
          <cell r="P108">
            <v>7350</v>
          </cell>
          <cell r="Q108" t="str">
            <v>מס הכנסה</v>
          </cell>
          <cell r="R108">
            <v>2011.37</v>
          </cell>
          <cell r="S108" t="str">
            <v>ויזל קצבתי</v>
          </cell>
          <cell r="T108">
            <v>525</v>
          </cell>
          <cell r="U108" t="str">
            <v xml:space="preserve"> </v>
          </cell>
          <cell r="W108">
            <v>6615</v>
          </cell>
          <cell r="X108" t="str">
            <v>חדשי</v>
          </cell>
          <cell r="Y108">
            <v>22</v>
          </cell>
          <cell r="AB108">
            <v>1.5</v>
          </cell>
          <cell r="AD108">
            <v>6615</v>
          </cell>
          <cell r="AE108">
            <v>525</v>
          </cell>
          <cell r="AF108">
            <v>874.65</v>
          </cell>
          <cell r="AG108">
            <v>84</v>
          </cell>
          <cell r="AH108">
            <v>661.32</v>
          </cell>
          <cell r="AI108">
            <v>2144.9699999999998</v>
          </cell>
          <cell r="AJ108">
            <v>3</v>
          </cell>
          <cell r="AK108" t="str">
            <v>משכורת</v>
          </cell>
          <cell r="AL108">
            <v>200606</v>
          </cell>
          <cell r="AM108" t="str">
            <v>יוסף בצלאל</v>
          </cell>
          <cell r="AN108" t="str">
            <v>משכורת</v>
          </cell>
          <cell r="AO108" t="str">
            <v>תשלום</v>
          </cell>
        </row>
        <row r="109">
          <cell r="B109">
            <v>2006</v>
          </cell>
          <cell r="C109">
            <v>6</v>
          </cell>
          <cell r="D109">
            <v>29</v>
          </cell>
          <cell r="E109" t="str">
            <v>יוסף בצלאל</v>
          </cell>
          <cell r="F109" t="str">
            <v>Manufactur</v>
          </cell>
          <cell r="G109">
            <v>1</v>
          </cell>
          <cell r="H109">
            <v>16</v>
          </cell>
          <cell r="I109" t="str">
            <v>ש.נ.גלובלי</v>
          </cell>
          <cell r="J109" t="str">
            <v>ב</v>
          </cell>
          <cell r="N109">
            <v>3150</v>
          </cell>
          <cell r="P109">
            <v>3150</v>
          </cell>
          <cell r="Q109" t="str">
            <v>ביטוח לאומי</v>
          </cell>
          <cell r="R109">
            <v>560.85</v>
          </cell>
          <cell r="S109" t="str">
            <v>קהילה</v>
          </cell>
          <cell r="T109">
            <v>262.5</v>
          </cell>
          <cell r="U109" t="str">
            <v xml:space="preserve"> </v>
          </cell>
          <cell r="AE109">
            <v>787.5</v>
          </cell>
          <cell r="AF109">
            <v>0</v>
          </cell>
          <cell r="AG109">
            <v>0</v>
          </cell>
          <cell r="AI109">
            <v>787.5</v>
          </cell>
          <cell r="AJ109">
            <v>3</v>
          </cell>
          <cell r="AK109" t="str">
            <v>ש.נ.גלובלי</v>
          </cell>
          <cell r="AL109">
            <v>200606</v>
          </cell>
          <cell r="AM109" t="str">
            <v>יוסף בצלאל</v>
          </cell>
          <cell r="AN109" t="str">
            <v>ש.נ.גלובלי</v>
          </cell>
          <cell r="AO109" t="str">
            <v>תשלום</v>
          </cell>
        </row>
        <row r="110">
          <cell r="B110">
            <v>2006</v>
          </cell>
          <cell r="C110">
            <v>6</v>
          </cell>
          <cell r="D110">
            <v>29</v>
          </cell>
          <cell r="E110" t="str">
            <v>יוסף בצלאל</v>
          </cell>
          <cell r="F110" t="str">
            <v>Manufactur</v>
          </cell>
          <cell r="G110">
            <v>2</v>
          </cell>
          <cell r="H110">
            <v>13</v>
          </cell>
          <cell r="I110" t="str">
            <v>טלפון נייד</v>
          </cell>
          <cell r="J110" t="str">
            <v>ב</v>
          </cell>
          <cell r="O110">
            <v>85</v>
          </cell>
          <cell r="P110">
            <v>85</v>
          </cell>
          <cell r="Q110" t="str">
            <v>מס בריאות</v>
          </cell>
          <cell r="R110">
            <v>525.28</v>
          </cell>
          <cell r="S110" t="str">
            <v>כלל ביטוח</v>
          </cell>
          <cell r="U110" t="str">
            <v xml:space="preserve"> </v>
          </cell>
          <cell r="AE110">
            <v>0</v>
          </cell>
          <cell r="AF110">
            <v>0</v>
          </cell>
          <cell r="AG110">
            <v>10.5</v>
          </cell>
          <cell r="AI110">
            <v>10.5</v>
          </cell>
          <cell r="AJ110">
            <v>3</v>
          </cell>
          <cell r="AK110" t="str">
            <v>אין תשלום</v>
          </cell>
          <cell r="AL110">
            <v>200606</v>
          </cell>
          <cell r="AM110" t="str">
            <v>יוסף בצלאל</v>
          </cell>
          <cell r="AN110" t="str">
            <v>טלפון נייד</v>
          </cell>
          <cell r="AO110" t="str">
            <v>הכנסה זקופה</v>
          </cell>
        </row>
        <row r="111">
          <cell r="B111">
            <v>2006</v>
          </cell>
          <cell r="C111">
            <v>6</v>
          </cell>
          <cell r="D111">
            <v>29</v>
          </cell>
          <cell r="E111" t="str">
            <v>יוסף בצלאל</v>
          </cell>
          <cell r="F111" t="str">
            <v>Manufactur</v>
          </cell>
          <cell r="G111">
            <v>3</v>
          </cell>
          <cell r="H111">
            <v>9</v>
          </cell>
          <cell r="I111" t="str">
            <v>שווי רכב..</v>
          </cell>
          <cell r="J111" t="str">
            <v>ב</v>
          </cell>
          <cell r="O111">
            <v>1330</v>
          </cell>
          <cell r="P111">
            <v>1330</v>
          </cell>
          <cell r="Q111" t="str">
            <v xml:space="preserve"> </v>
          </cell>
          <cell r="S111" t="str">
            <v xml:space="preserve"> </v>
          </cell>
          <cell r="U111" t="str">
            <v xml:space="preserve"> </v>
          </cell>
          <cell r="AJ111">
            <v>3</v>
          </cell>
          <cell r="AK111" t="str">
            <v>אין תשלום</v>
          </cell>
          <cell r="AL111">
            <v>200606</v>
          </cell>
          <cell r="AM111" t="str">
            <v>יוסף בצלאל</v>
          </cell>
          <cell r="AN111" t="str">
            <v>שווי רכב..</v>
          </cell>
          <cell r="AO111" t="str">
            <v>הכנסה זקופה</v>
          </cell>
        </row>
        <row r="112">
          <cell r="B112">
            <v>2006</v>
          </cell>
          <cell r="C112">
            <v>6</v>
          </cell>
          <cell r="D112">
            <v>29</v>
          </cell>
          <cell r="E112" t="str">
            <v>יוסף בצלאל</v>
          </cell>
          <cell r="F112" t="str">
            <v>Manufactur</v>
          </cell>
          <cell r="G112">
            <v>4</v>
          </cell>
          <cell r="H112">
            <v>24</v>
          </cell>
          <cell r="I112" t="str">
            <v>שוויארוחות</v>
          </cell>
          <cell r="J112" t="str">
            <v>ב</v>
          </cell>
          <cell r="O112">
            <v>274</v>
          </cell>
          <cell r="P112">
            <v>274</v>
          </cell>
          <cell r="Q112" t="str">
            <v xml:space="preserve"> </v>
          </cell>
          <cell r="S112" t="str">
            <v xml:space="preserve"> </v>
          </cell>
          <cell r="U112" t="str">
            <v xml:space="preserve"> </v>
          </cell>
          <cell r="AJ112">
            <v>3</v>
          </cell>
          <cell r="AK112" t="str">
            <v>אין תשלום</v>
          </cell>
          <cell r="AL112">
            <v>200606</v>
          </cell>
          <cell r="AM112" t="str">
            <v>יוסף בצלאל</v>
          </cell>
          <cell r="AN112" t="str">
            <v>שוויארוחות</v>
          </cell>
          <cell r="AO112" t="str">
            <v>הכנסה זקופה</v>
          </cell>
        </row>
        <row r="113">
          <cell r="A113" t="str">
            <v>רדיאנסי(ישראל) בע"מ</v>
          </cell>
          <cell r="B113">
            <v>2006</v>
          </cell>
          <cell r="C113">
            <v>5</v>
          </cell>
          <cell r="D113">
            <v>30</v>
          </cell>
          <cell r="E113" t="str">
            <v>קמרלקר לילי</v>
          </cell>
          <cell r="F113" t="str">
            <v>Manufactur</v>
          </cell>
          <cell r="G113">
            <v>0</v>
          </cell>
          <cell r="H113">
            <v>1</v>
          </cell>
          <cell r="I113" t="str">
            <v>משכורת</v>
          </cell>
          <cell r="J113" t="str">
            <v>ב</v>
          </cell>
          <cell r="N113">
            <v>3500</v>
          </cell>
          <cell r="P113">
            <v>3500</v>
          </cell>
          <cell r="Q113" t="str">
            <v>ביטוח לאומי</v>
          </cell>
          <cell r="R113">
            <v>123.42</v>
          </cell>
          <cell r="S113" t="str">
            <v xml:space="preserve"> </v>
          </cell>
          <cell r="U113" t="str">
            <v xml:space="preserve"> </v>
          </cell>
          <cell r="W113">
            <v>5264</v>
          </cell>
          <cell r="X113" t="str">
            <v>חדשי</v>
          </cell>
          <cell r="Y113">
            <v>22</v>
          </cell>
          <cell r="AB113">
            <v>4</v>
          </cell>
          <cell r="AD113">
            <v>5264</v>
          </cell>
          <cell r="AH113">
            <v>305.74</v>
          </cell>
          <cell r="AI113">
            <v>305.74</v>
          </cell>
          <cell r="AJ113">
            <v>3</v>
          </cell>
          <cell r="AK113" t="str">
            <v>משכורת</v>
          </cell>
          <cell r="AL113">
            <v>200605</v>
          </cell>
          <cell r="AM113" t="str">
            <v>קמרלקר לילי</v>
          </cell>
          <cell r="AN113" t="str">
            <v>משכורת</v>
          </cell>
          <cell r="AO113" t="str">
            <v>תשלום</v>
          </cell>
        </row>
        <row r="114">
          <cell r="B114">
            <v>2006</v>
          </cell>
          <cell r="C114">
            <v>5</v>
          </cell>
          <cell r="D114">
            <v>30</v>
          </cell>
          <cell r="E114" t="str">
            <v>קמרלקר לילי</v>
          </cell>
          <cell r="F114" t="str">
            <v>Manufactur</v>
          </cell>
          <cell r="G114">
            <v>1</v>
          </cell>
          <cell r="H114">
            <v>16</v>
          </cell>
          <cell r="I114" t="str">
            <v>ש.נ.גלובלי</v>
          </cell>
          <cell r="J114" t="str">
            <v>ב</v>
          </cell>
          <cell r="N114">
            <v>1500</v>
          </cell>
          <cell r="P114">
            <v>1500</v>
          </cell>
          <cell r="Q114" t="str">
            <v>מס בריאות</v>
          </cell>
          <cell r="R114">
            <v>212.58</v>
          </cell>
          <cell r="S114" t="str">
            <v xml:space="preserve"> </v>
          </cell>
          <cell r="U114" t="str">
            <v xml:space="preserve"> </v>
          </cell>
          <cell r="AJ114">
            <v>3</v>
          </cell>
          <cell r="AK114" t="str">
            <v>ש.נ.גלובלי</v>
          </cell>
          <cell r="AL114">
            <v>200605</v>
          </cell>
          <cell r="AM114" t="str">
            <v>קמרלקר לילי</v>
          </cell>
          <cell r="AN114" t="str">
            <v>ש.נ.גלובלי</v>
          </cell>
          <cell r="AO114" t="str">
            <v>תשלום</v>
          </cell>
        </row>
        <row r="115">
          <cell r="B115">
            <v>2006</v>
          </cell>
          <cell r="C115">
            <v>5</v>
          </cell>
          <cell r="D115">
            <v>30</v>
          </cell>
          <cell r="E115" t="str">
            <v>קמרלקר לילי</v>
          </cell>
          <cell r="F115" t="str">
            <v>Manufactur</v>
          </cell>
          <cell r="G115">
            <v>2</v>
          </cell>
          <cell r="H115">
            <v>4</v>
          </cell>
          <cell r="I115" t="str">
            <v>נסיעות</v>
          </cell>
          <cell r="J115" t="str">
            <v>ב</v>
          </cell>
          <cell r="N115">
            <v>600</v>
          </cell>
          <cell r="P115">
            <v>600</v>
          </cell>
          <cell r="Q115" t="str">
            <v xml:space="preserve"> </v>
          </cell>
          <cell r="S115" t="str">
            <v xml:space="preserve"> </v>
          </cell>
          <cell r="U115" t="str">
            <v xml:space="preserve"> </v>
          </cell>
          <cell r="AJ115">
            <v>3</v>
          </cell>
          <cell r="AK115" t="str">
            <v>נסיעות</v>
          </cell>
          <cell r="AL115">
            <v>200605</v>
          </cell>
          <cell r="AM115" t="str">
            <v>קמרלקר לילי</v>
          </cell>
          <cell r="AN115" t="str">
            <v>נסיעות</v>
          </cell>
          <cell r="AO115" t="str">
            <v>תשלום</v>
          </cell>
        </row>
        <row r="116">
          <cell r="B116">
            <v>2006</v>
          </cell>
          <cell r="C116">
            <v>5</v>
          </cell>
          <cell r="D116">
            <v>30</v>
          </cell>
          <cell r="E116" t="str">
            <v>קמרלקר לילי</v>
          </cell>
          <cell r="F116" t="str">
            <v>Manufactur</v>
          </cell>
          <cell r="G116">
            <v>3</v>
          </cell>
          <cell r="H116">
            <v>24</v>
          </cell>
          <cell r="I116" t="str">
            <v>שוויארוחות</v>
          </cell>
          <cell r="J116" t="str">
            <v>ב</v>
          </cell>
          <cell r="O116">
            <v>335</v>
          </cell>
          <cell r="P116">
            <v>335</v>
          </cell>
          <cell r="Q116" t="str">
            <v xml:space="preserve"> </v>
          </cell>
          <cell r="S116" t="str">
            <v xml:space="preserve"> </v>
          </cell>
          <cell r="U116" t="str">
            <v xml:space="preserve"> </v>
          </cell>
          <cell r="AJ116">
            <v>3</v>
          </cell>
          <cell r="AK116" t="str">
            <v>אין תשלום</v>
          </cell>
          <cell r="AL116">
            <v>200605</v>
          </cell>
          <cell r="AM116" t="str">
            <v>קמרלקר לילי</v>
          </cell>
          <cell r="AN116" t="str">
            <v>שוויארוחות</v>
          </cell>
          <cell r="AO116" t="str">
            <v>הכנסה זקופה</v>
          </cell>
        </row>
        <row r="117">
          <cell r="A117" t="str">
            <v>רדיאנסי(ישראל) בע"מ</v>
          </cell>
          <cell r="B117">
            <v>2006</v>
          </cell>
          <cell r="C117">
            <v>6</v>
          </cell>
          <cell r="D117">
            <v>30</v>
          </cell>
          <cell r="E117" t="str">
            <v>קמרלקר לילי</v>
          </cell>
          <cell r="F117" t="str">
            <v>Manufactur</v>
          </cell>
          <cell r="G117">
            <v>0</v>
          </cell>
          <cell r="H117">
            <v>1</v>
          </cell>
          <cell r="I117" t="str">
            <v>משכורת</v>
          </cell>
          <cell r="J117" t="str">
            <v>ב</v>
          </cell>
          <cell r="N117">
            <v>3500</v>
          </cell>
          <cell r="P117">
            <v>3500</v>
          </cell>
          <cell r="Q117" t="str">
            <v>ביטוח לאומי</v>
          </cell>
          <cell r="R117">
            <v>123.42</v>
          </cell>
          <cell r="S117" t="str">
            <v xml:space="preserve"> </v>
          </cell>
          <cell r="U117" t="str">
            <v xml:space="preserve"> </v>
          </cell>
          <cell r="W117">
            <v>5264</v>
          </cell>
          <cell r="X117" t="str">
            <v>חדשי</v>
          </cell>
          <cell r="Y117">
            <v>22</v>
          </cell>
          <cell r="AB117">
            <v>0.5</v>
          </cell>
          <cell r="AD117">
            <v>5264</v>
          </cell>
          <cell r="AH117">
            <v>305.74</v>
          </cell>
          <cell r="AI117">
            <v>305.74</v>
          </cell>
          <cell r="AJ117">
            <v>3</v>
          </cell>
          <cell r="AK117" t="str">
            <v>משכורת</v>
          </cell>
          <cell r="AL117">
            <v>200606</v>
          </cell>
          <cell r="AM117" t="str">
            <v>קמרלקר לילי</v>
          </cell>
          <cell r="AN117" t="str">
            <v>משכורת</v>
          </cell>
          <cell r="AO117" t="str">
            <v>תשלום</v>
          </cell>
        </row>
        <row r="118">
          <cell r="B118">
            <v>2006</v>
          </cell>
          <cell r="C118">
            <v>6</v>
          </cell>
          <cell r="D118">
            <v>30</v>
          </cell>
          <cell r="E118" t="str">
            <v>קמרלקר לילי</v>
          </cell>
          <cell r="F118" t="str">
            <v>Manufactur</v>
          </cell>
          <cell r="G118">
            <v>1</v>
          </cell>
          <cell r="H118">
            <v>16</v>
          </cell>
          <cell r="I118" t="str">
            <v>ש.נ.גלובלי</v>
          </cell>
          <cell r="J118" t="str">
            <v>ב</v>
          </cell>
          <cell r="N118">
            <v>1500</v>
          </cell>
          <cell r="P118">
            <v>1500</v>
          </cell>
          <cell r="Q118" t="str">
            <v>מס בריאות</v>
          </cell>
          <cell r="R118">
            <v>212.58</v>
          </cell>
          <cell r="S118" t="str">
            <v xml:space="preserve"> </v>
          </cell>
          <cell r="U118" t="str">
            <v xml:space="preserve"> </v>
          </cell>
          <cell r="AJ118">
            <v>3</v>
          </cell>
          <cell r="AK118" t="str">
            <v>ש.נ.גלובלי</v>
          </cell>
          <cell r="AL118">
            <v>200606</v>
          </cell>
          <cell r="AM118" t="str">
            <v>קמרלקר לילי</v>
          </cell>
          <cell r="AN118" t="str">
            <v>ש.נ.גלובלי</v>
          </cell>
          <cell r="AO118" t="str">
            <v>תשלום</v>
          </cell>
        </row>
        <row r="119">
          <cell r="B119">
            <v>2006</v>
          </cell>
          <cell r="C119">
            <v>6</v>
          </cell>
          <cell r="D119">
            <v>30</v>
          </cell>
          <cell r="E119" t="str">
            <v>קמרלקר לילי</v>
          </cell>
          <cell r="F119" t="str">
            <v>Manufactur</v>
          </cell>
          <cell r="G119">
            <v>2</v>
          </cell>
          <cell r="H119">
            <v>4</v>
          </cell>
          <cell r="I119" t="str">
            <v>נסיעות</v>
          </cell>
          <cell r="J119" t="str">
            <v>ב</v>
          </cell>
          <cell r="N119">
            <v>600</v>
          </cell>
          <cell r="P119">
            <v>600</v>
          </cell>
          <cell r="Q119" t="str">
            <v xml:space="preserve"> </v>
          </cell>
          <cell r="S119" t="str">
            <v xml:space="preserve"> </v>
          </cell>
          <cell r="U119" t="str">
            <v xml:space="preserve"> </v>
          </cell>
          <cell r="AJ119">
            <v>3</v>
          </cell>
          <cell r="AK119" t="str">
            <v>נסיעות</v>
          </cell>
          <cell r="AL119">
            <v>200606</v>
          </cell>
          <cell r="AM119" t="str">
            <v>קמרלקר לילי</v>
          </cell>
          <cell r="AN119" t="str">
            <v>נסיעות</v>
          </cell>
          <cell r="AO119" t="str">
            <v>תשלום</v>
          </cell>
        </row>
        <row r="120">
          <cell r="B120">
            <v>2006</v>
          </cell>
          <cell r="C120">
            <v>6</v>
          </cell>
          <cell r="D120">
            <v>30</v>
          </cell>
          <cell r="E120" t="str">
            <v>קמרלקר לילי</v>
          </cell>
          <cell r="F120" t="str">
            <v>Manufactur</v>
          </cell>
          <cell r="G120">
            <v>3</v>
          </cell>
          <cell r="H120">
            <v>24</v>
          </cell>
          <cell r="I120" t="str">
            <v>שוויארוחות</v>
          </cell>
          <cell r="J120" t="str">
            <v>ב</v>
          </cell>
          <cell r="O120">
            <v>335</v>
          </cell>
          <cell r="P120">
            <v>335</v>
          </cell>
          <cell r="Q120" t="str">
            <v xml:space="preserve"> </v>
          </cell>
          <cell r="S120" t="str">
            <v xml:space="preserve"> </v>
          </cell>
          <cell r="U120" t="str">
            <v xml:space="preserve"> </v>
          </cell>
          <cell r="AJ120">
            <v>3</v>
          </cell>
          <cell r="AK120" t="str">
            <v>אין תשלום</v>
          </cell>
          <cell r="AL120">
            <v>200606</v>
          </cell>
          <cell r="AM120" t="str">
            <v>קמרלקר לילי</v>
          </cell>
          <cell r="AN120" t="str">
            <v>שוויארוחות</v>
          </cell>
          <cell r="AO120" t="str">
            <v>הכנסה זקופה</v>
          </cell>
        </row>
        <row r="121">
          <cell r="A121" t="str">
            <v>רדיאנסי(ישראל) בע"מ</v>
          </cell>
          <cell r="B121">
            <v>2006</v>
          </cell>
          <cell r="C121">
            <v>5</v>
          </cell>
          <cell r="D121">
            <v>34</v>
          </cell>
          <cell r="E121" t="str">
            <v>כהן איתן דוד</v>
          </cell>
          <cell r="F121" t="str">
            <v>Operation</v>
          </cell>
          <cell r="G121">
            <v>0</v>
          </cell>
          <cell r="H121">
            <v>1</v>
          </cell>
          <cell r="I121" t="str">
            <v>משכורת</v>
          </cell>
          <cell r="J121" t="str">
            <v>ב</v>
          </cell>
          <cell r="N121">
            <v>3850</v>
          </cell>
          <cell r="P121">
            <v>3850</v>
          </cell>
          <cell r="Q121" t="str">
            <v>מס הכנסה</v>
          </cell>
          <cell r="R121">
            <v>405.35</v>
          </cell>
          <cell r="S121" t="str">
            <v>סימון הוני</v>
          </cell>
          <cell r="T121">
            <v>250</v>
          </cell>
          <cell r="U121" t="str">
            <v xml:space="preserve"> </v>
          </cell>
          <cell r="W121">
            <v>4939</v>
          </cell>
          <cell r="X121" t="str">
            <v>חדשי</v>
          </cell>
          <cell r="Y121">
            <v>22</v>
          </cell>
          <cell r="AB121">
            <v>4</v>
          </cell>
          <cell r="AC121">
            <v>1</v>
          </cell>
          <cell r="AD121">
            <v>4939</v>
          </cell>
          <cell r="AE121">
            <v>250</v>
          </cell>
          <cell r="AF121">
            <v>416.5</v>
          </cell>
          <cell r="AG121">
            <v>125</v>
          </cell>
          <cell r="AH121">
            <v>327.39</v>
          </cell>
          <cell r="AI121">
            <v>1118.8900000000001</v>
          </cell>
          <cell r="AJ121">
            <v>4</v>
          </cell>
          <cell r="AK121" t="str">
            <v>משכורת</v>
          </cell>
          <cell r="AL121">
            <v>200605</v>
          </cell>
          <cell r="AM121" t="str">
            <v>כהן איתן דוד</v>
          </cell>
          <cell r="AN121" t="str">
            <v>משכורת</v>
          </cell>
          <cell r="AO121" t="str">
            <v>תשלום</v>
          </cell>
        </row>
        <row r="122">
          <cell r="B122">
            <v>2006</v>
          </cell>
          <cell r="C122">
            <v>5</v>
          </cell>
          <cell r="D122">
            <v>34</v>
          </cell>
          <cell r="E122" t="str">
            <v>כהן איתן דוד</v>
          </cell>
          <cell r="F122" t="str">
            <v>Operation</v>
          </cell>
          <cell r="G122">
            <v>1</v>
          </cell>
          <cell r="H122">
            <v>16</v>
          </cell>
          <cell r="I122" t="str">
            <v>ש.נ.גלובלי</v>
          </cell>
          <cell r="J122" t="str">
            <v>ב</v>
          </cell>
          <cell r="N122">
            <v>1650</v>
          </cell>
          <cell r="P122">
            <v>1650</v>
          </cell>
          <cell r="Q122" t="str">
            <v>ביטוח לאומי</v>
          </cell>
          <cell r="R122">
            <v>149.32</v>
          </cell>
          <cell r="S122" t="str">
            <v>ויזל קצבתי</v>
          </cell>
          <cell r="T122">
            <v>25</v>
          </cell>
          <cell r="U122" t="str">
            <v xml:space="preserve"> </v>
          </cell>
          <cell r="AE122">
            <v>25</v>
          </cell>
          <cell r="AF122">
            <v>41.65</v>
          </cell>
          <cell r="AG122">
            <v>12.5</v>
          </cell>
          <cell r="AI122">
            <v>79.150000000000006</v>
          </cell>
          <cell r="AJ122">
            <v>4</v>
          </cell>
          <cell r="AK122" t="str">
            <v>ש.נ.גלובלי</v>
          </cell>
          <cell r="AL122">
            <v>200605</v>
          </cell>
          <cell r="AM122" t="str">
            <v>כהן איתן דוד</v>
          </cell>
          <cell r="AN122" t="str">
            <v>ש.נ.גלובלי</v>
          </cell>
          <cell r="AO122" t="str">
            <v>תשלום</v>
          </cell>
        </row>
        <row r="123">
          <cell r="B123">
            <v>2006</v>
          </cell>
          <cell r="C123">
            <v>5</v>
          </cell>
          <cell r="D123">
            <v>34</v>
          </cell>
          <cell r="E123" t="str">
            <v>כהן איתן דוד</v>
          </cell>
          <cell r="F123" t="str">
            <v>Operation</v>
          </cell>
          <cell r="G123">
            <v>2</v>
          </cell>
          <cell r="H123">
            <v>4</v>
          </cell>
          <cell r="I123" t="str">
            <v>נסיעות</v>
          </cell>
          <cell r="J123" t="str">
            <v>ב</v>
          </cell>
          <cell r="N123">
            <v>500</v>
          </cell>
          <cell r="P123">
            <v>500</v>
          </cell>
          <cell r="Q123" t="str">
            <v>מס בריאות</v>
          </cell>
          <cell r="R123">
            <v>231.33</v>
          </cell>
          <cell r="S123" t="str">
            <v xml:space="preserve"> </v>
          </cell>
          <cell r="U123" t="str">
            <v xml:space="preserve"> </v>
          </cell>
          <cell r="AJ123">
            <v>4</v>
          </cell>
          <cell r="AK123" t="str">
            <v>נסיעות</v>
          </cell>
          <cell r="AL123">
            <v>200605</v>
          </cell>
          <cell r="AM123" t="str">
            <v>כהן איתן דוד</v>
          </cell>
          <cell r="AN123" t="str">
            <v>נסיעות</v>
          </cell>
          <cell r="AO123" t="str">
            <v>תשלום</v>
          </cell>
        </row>
        <row r="124">
          <cell r="B124">
            <v>2006</v>
          </cell>
          <cell r="C124">
            <v>5</v>
          </cell>
          <cell r="D124">
            <v>34</v>
          </cell>
          <cell r="E124" t="str">
            <v>כהן איתן דוד</v>
          </cell>
          <cell r="F124" t="str">
            <v>Operation</v>
          </cell>
          <cell r="G124">
            <v>3</v>
          </cell>
          <cell r="H124">
            <v>24</v>
          </cell>
          <cell r="I124" t="str">
            <v>שוויארוחות</v>
          </cell>
          <cell r="J124" t="str">
            <v>ב</v>
          </cell>
          <cell r="O124">
            <v>310</v>
          </cell>
          <cell r="P124">
            <v>310</v>
          </cell>
          <cell r="Q124" t="str">
            <v xml:space="preserve"> </v>
          </cell>
          <cell r="S124" t="str">
            <v xml:space="preserve"> </v>
          </cell>
          <cell r="U124" t="str">
            <v xml:space="preserve"> </v>
          </cell>
          <cell r="AJ124">
            <v>4</v>
          </cell>
          <cell r="AK124" t="str">
            <v>אין תשלום</v>
          </cell>
          <cell r="AL124">
            <v>200605</v>
          </cell>
          <cell r="AM124" t="str">
            <v>כהן איתן דוד</v>
          </cell>
          <cell r="AN124" t="str">
            <v>שוויארוחות</v>
          </cell>
          <cell r="AO124" t="str">
            <v>הכנסה זקופה</v>
          </cell>
        </row>
        <row r="125">
          <cell r="A125" t="str">
            <v>רדיאנסי(ישראל) בע"מ</v>
          </cell>
          <cell r="B125">
            <v>2006</v>
          </cell>
          <cell r="C125">
            <v>6</v>
          </cell>
          <cell r="D125">
            <v>34</v>
          </cell>
          <cell r="E125" t="str">
            <v>כהן איתן דוד</v>
          </cell>
          <cell r="F125" t="str">
            <v>Operation</v>
          </cell>
          <cell r="G125">
            <v>0</v>
          </cell>
          <cell r="H125">
            <v>1</v>
          </cell>
          <cell r="I125" t="str">
            <v>משכורת</v>
          </cell>
          <cell r="J125" t="str">
            <v>ב</v>
          </cell>
          <cell r="N125">
            <v>3850</v>
          </cell>
          <cell r="P125">
            <v>3850</v>
          </cell>
          <cell r="Q125" t="str">
            <v>מס הכנסה</v>
          </cell>
          <cell r="R125">
            <v>406.87</v>
          </cell>
          <cell r="S125" t="str">
            <v>סימון הוני</v>
          </cell>
          <cell r="T125">
            <v>250</v>
          </cell>
          <cell r="U125" t="str">
            <v xml:space="preserve"> </v>
          </cell>
          <cell r="W125">
            <v>4937</v>
          </cell>
          <cell r="X125" t="str">
            <v>חדשי</v>
          </cell>
          <cell r="Y125">
            <v>22</v>
          </cell>
          <cell r="AB125">
            <v>1.5</v>
          </cell>
          <cell r="AD125">
            <v>4937</v>
          </cell>
          <cell r="AE125">
            <v>250</v>
          </cell>
          <cell r="AF125">
            <v>416.5</v>
          </cell>
          <cell r="AG125">
            <v>125</v>
          </cell>
          <cell r="AH125">
            <v>327.62</v>
          </cell>
          <cell r="AI125">
            <v>1119.1199999999999</v>
          </cell>
          <cell r="AJ125">
            <v>4</v>
          </cell>
          <cell r="AK125" t="str">
            <v>משכורת</v>
          </cell>
          <cell r="AL125">
            <v>200606</v>
          </cell>
          <cell r="AM125" t="str">
            <v>כהן איתן דוד</v>
          </cell>
          <cell r="AN125" t="str">
            <v>משכורת</v>
          </cell>
          <cell r="AO125" t="str">
            <v>תשלום</v>
          </cell>
        </row>
        <row r="126">
          <cell r="B126">
            <v>2006</v>
          </cell>
          <cell r="C126">
            <v>6</v>
          </cell>
          <cell r="D126">
            <v>34</v>
          </cell>
          <cell r="E126" t="str">
            <v>כהן איתן דוד</v>
          </cell>
          <cell r="F126" t="str">
            <v>Operation</v>
          </cell>
          <cell r="G126">
            <v>1</v>
          </cell>
          <cell r="H126">
            <v>16</v>
          </cell>
          <cell r="I126" t="str">
            <v>ש.נ.גלובלי</v>
          </cell>
          <cell r="J126" t="str">
            <v>ב</v>
          </cell>
          <cell r="N126">
            <v>1650</v>
          </cell>
          <cell r="P126">
            <v>1650</v>
          </cell>
          <cell r="Q126" t="str">
            <v>ביטוח לאומי</v>
          </cell>
          <cell r="R126">
            <v>149.6</v>
          </cell>
          <cell r="S126" t="str">
            <v>ויזל קצבתי</v>
          </cell>
          <cell r="T126">
            <v>25</v>
          </cell>
          <cell r="U126" t="str">
            <v xml:space="preserve"> </v>
          </cell>
          <cell r="AE126">
            <v>25</v>
          </cell>
          <cell r="AF126">
            <v>41.65</v>
          </cell>
          <cell r="AG126">
            <v>12.5</v>
          </cell>
          <cell r="AI126">
            <v>79.150000000000006</v>
          </cell>
          <cell r="AJ126">
            <v>4</v>
          </cell>
          <cell r="AK126" t="str">
            <v>ש.נ.גלובלי</v>
          </cell>
          <cell r="AL126">
            <v>200606</v>
          </cell>
          <cell r="AM126" t="str">
            <v>כהן איתן דוד</v>
          </cell>
          <cell r="AN126" t="str">
            <v>ש.נ.גלובלי</v>
          </cell>
          <cell r="AO126" t="str">
            <v>תשלום</v>
          </cell>
        </row>
        <row r="127">
          <cell r="B127">
            <v>2006</v>
          </cell>
          <cell r="C127">
            <v>6</v>
          </cell>
          <cell r="D127">
            <v>34</v>
          </cell>
          <cell r="E127" t="str">
            <v>כהן איתן דוד</v>
          </cell>
          <cell r="F127" t="str">
            <v>Operation</v>
          </cell>
          <cell r="G127">
            <v>2</v>
          </cell>
          <cell r="H127">
            <v>4</v>
          </cell>
          <cell r="I127" t="str">
            <v>נסיעות</v>
          </cell>
          <cell r="J127" t="str">
            <v>ב</v>
          </cell>
          <cell r="N127">
            <v>500</v>
          </cell>
          <cell r="P127">
            <v>500</v>
          </cell>
          <cell r="Q127" t="str">
            <v>מס בריאות</v>
          </cell>
          <cell r="R127">
            <v>231.53</v>
          </cell>
          <cell r="S127" t="str">
            <v xml:space="preserve"> </v>
          </cell>
          <cell r="U127" t="str">
            <v xml:space="preserve"> </v>
          </cell>
          <cell r="AJ127">
            <v>4</v>
          </cell>
          <cell r="AK127" t="str">
            <v>נסיעות</v>
          </cell>
          <cell r="AL127">
            <v>200606</v>
          </cell>
          <cell r="AM127" t="str">
            <v>כהן איתן דוד</v>
          </cell>
          <cell r="AN127" t="str">
            <v>נסיעות</v>
          </cell>
          <cell r="AO127" t="str">
            <v>תשלום</v>
          </cell>
        </row>
        <row r="128">
          <cell r="B128">
            <v>2006</v>
          </cell>
          <cell r="C128">
            <v>6</v>
          </cell>
          <cell r="D128">
            <v>34</v>
          </cell>
          <cell r="E128" t="str">
            <v>כהן איתן דוד</v>
          </cell>
          <cell r="F128" t="str">
            <v>Operation</v>
          </cell>
          <cell r="G128">
            <v>3</v>
          </cell>
          <cell r="H128">
            <v>24</v>
          </cell>
          <cell r="I128" t="str">
            <v>שוויארוחות</v>
          </cell>
          <cell r="J128" t="str">
            <v>ב</v>
          </cell>
          <cell r="O128">
            <v>314</v>
          </cell>
          <cell r="P128">
            <v>314</v>
          </cell>
          <cell r="Q128" t="str">
            <v xml:space="preserve"> </v>
          </cell>
          <cell r="S128" t="str">
            <v xml:space="preserve"> </v>
          </cell>
          <cell r="U128" t="str">
            <v xml:space="preserve"> </v>
          </cell>
          <cell r="AJ128">
            <v>4</v>
          </cell>
          <cell r="AK128" t="str">
            <v>אין תשלום</v>
          </cell>
          <cell r="AL128">
            <v>200606</v>
          </cell>
          <cell r="AM128" t="str">
            <v>כהן איתן דוד</v>
          </cell>
          <cell r="AN128" t="str">
            <v>שוויארוחות</v>
          </cell>
          <cell r="AO128" t="str">
            <v>הכנסה זקופה</v>
          </cell>
        </row>
        <row r="129">
          <cell r="A129" t="str">
            <v>רדיאנסי(ישראל) בע"מ</v>
          </cell>
          <cell r="B129">
            <v>2006</v>
          </cell>
          <cell r="C129">
            <v>5</v>
          </cell>
          <cell r="D129">
            <v>35</v>
          </cell>
          <cell r="E129" t="str">
            <v>גודוביץ פרידה</v>
          </cell>
          <cell r="F129" t="str">
            <v>Manufactur</v>
          </cell>
          <cell r="G129">
            <v>0</v>
          </cell>
          <cell r="H129">
            <v>1</v>
          </cell>
          <cell r="I129" t="str">
            <v>משכורת</v>
          </cell>
          <cell r="J129" t="str">
            <v>ב</v>
          </cell>
          <cell r="N129">
            <v>3500</v>
          </cell>
          <cell r="P129">
            <v>3500</v>
          </cell>
          <cell r="Q129" t="str">
            <v>ביטוח לאומי</v>
          </cell>
          <cell r="R129">
            <v>106.42</v>
          </cell>
          <cell r="S129" t="str">
            <v>סימון הוני</v>
          </cell>
          <cell r="T129">
            <v>200</v>
          </cell>
          <cell r="U129" t="str">
            <v xml:space="preserve"> </v>
          </cell>
          <cell r="W129">
            <v>4738</v>
          </cell>
          <cell r="X129" t="str">
            <v>חדשי</v>
          </cell>
          <cell r="Y129">
            <v>22</v>
          </cell>
          <cell r="AB129">
            <v>4</v>
          </cell>
          <cell r="AC129">
            <v>7</v>
          </cell>
          <cell r="AD129">
            <v>4738</v>
          </cell>
          <cell r="AE129">
            <v>200</v>
          </cell>
          <cell r="AF129">
            <v>333.2</v>
          </cell>
          <cell r="AG129">
            <v>32</v>
          </cell>
          <cell r="AH129">
            <v>292.31</v>
          </cell>
          <cell r="AI129">
            <v>857.51</v>
          </cell>
          <cell r="AJ129">
            <v>3</v>
          </cell>
          <cell r="AK129" t="str">
            <v>משכורת</v>
          </cell>
          <cell r="AL129">
            <v>200605</v>
          </cell>
          <cell r="AM129" t="str">
            <v>גודוביץ פרידה</v>
          </cell>
          <cell r="AN129" t="str">
            <v>משכורת</v>
          </cell>
          <cell r="AO129" t="str">
            <v>תשלום</v>
          </cell>
        </row>
        <row r="130">
          <cell r="B130">
            <v>2006</v>
          </cell>
          <cell r="C130">
            <v>5</v>
          </cell>
          <cell r="D130">
            <v>35</v>
          </cell>
          <cell r="E130" t="str">
            <v>גודוביץ פרידה</v>
          </cell>
          <cell r="F130" t="str">
            <v>Manufactur</v>
          </cell>
          <cell r="G130">
            <v>1</v>
          </cell>
          <cell r="H130">
            <v>16</v>
          </cell>
          <cell r="I130" t="str">
            <v>ש.נ.גלובלי</v>
          </cell>
          <cell r="J130" t="str">
            <v>ב</v>
          </cell>
          <cell r="N130">
            <v>1500</v>
          </cell>
          <cell r="P130">
            <v>1500</v>
          </cell>
          <cell r="Q130" t="str">
            <v>מס בריאות</v>
          </cell>
          <cell r="R130">
            <v>200.58</v>
          </cell>
          <cell r="S130" t="str">
            <v>סימון.ק.פנ</v>
          </cell>
          <cell r="T130">
            <v>55</v>
          </cell>
          <cell r="U130" t="str">
            <v xml:space="preserve"> </v>
          </cell>
          <cell r="AE130">
            <v>60</v>
          </cell>
          <cell r="AF130">
            <v>83.3</v>
          </cell>
          <cell r="AG130">
            <v>0</v>
          </cell>
          <cell r="AI130">
            <v>143.30000000000001</v>
          </cell>
          <cell r="AJ130">
            <v>3</v>
          </cell>
          <cell r="AK130" t="str">
            <v>ש.נ.גלובלי</v>
          </cell>
          <cell r="AL130">
            <v>200605</v>
          </cell>
          <cell r="AM130" t="str">
            <v>גודוביץ פרידה</v>
          </cell>
          <cell r="AN130" t="str">
            <v>ש.נ.גלובלי</v>
          </cell>
          <cell r="AO130" t="str">
            <v>תשלום</v>
          </cell>
        </row>
        <row r="131">
          <cell r="B131">
            <v>2006</v>
          </cell>
          <cell r="C131">
            <v>5</v>
          </cell>
          <cell r="D131">
            <v>35</v>
          </cell>
          <cell r="E131" t="str">
            <v>גודוביץ פרידה</v>
          </cell>
          <cell r="F131" t="str">
            <v>Manufactur</v>
          </cell>
          <cell r="G131">
            <v>2</v>
          </cell>
          <cell r="H131">
            <v>4</v>
          </cell>
          <cell r="I131" t="str">
            <v>נסיעות</v>
          </cell>
          <cell r="J131" t="str">
            <v>ב</v>
          </cell>
          <cell r="N131">
            <v>300</v>
          </cell>
          <cell r="P131">
            <v>300</v>
          </cell>
          <cell r="Q131" t="str">
            <v xml:space="preserve"> </v>
          </cell>
          <cell r="S131" t="str">
            <v xml:space="preserve"> </v>
          </cell>
          <cell r="U131" t="str">
            <v xml:space="preserve"> </v>
          </cell>
          <cell r="AJ131">
            <v>3</v>
          </cell>
          <cell r="AK131" t="str">
            <v>נסיעות</v>
          </cell>
          <cell r="AL131">
            <v>200605</v>
          </cell>
          <cell r="AM131" t="str">
            <v>גודוביץ פרידה</v>
          </cell>
          <cell r="AN131" t="str">
            <v>נסיעות</v>
          </cell>
          <cell r="AO131" t="str">
            <v>תשלום</v>
          </cell>
        </row>
        <row r="132">
          <cell r="B132">
            <v>2006</v>
          </cell>
          <cell r="C132">
            <v>5</v>
          </cell>
          <cell r="D132">
            <v>35</v>
          </cell>
          <cell r="E132" t="str">
            <v>גודוביץ פרידה</v>
          </cell>
          <cell r="F132" t="str">
            <v>Manufactur</v>
          </cell>
          <cell r="G132">
            <v>3</v>
          </cell>
          <cell r="H132">
            <v>24</v>
          </cell>
          <cell r="I132" t="str">
            <v>שוויארוחות</v>
          </cell>
          <cell r="J132" t="str">
            <v>ב</v>
          </cell>
          <cell r="O132">
            <v>395</v>
          </cell>
          <cell r="P132">
            <v>395</v>
          </cell>
          <cell r="Q132" t="str">
            <v xml:space="preserve"> </v>
          </cell>
          <cell r="S132" t="str">
            <v xml:space="preserve"> </v>
          </cell>
          <cell r="U132" t="str">
            <v xml:space="preserve"> </v>
          </cell>
          <cell r="AJ132">
            <v>3</v>
          </cell>
          <cell r="AK132" t="str">
            <v>אין תשלום</v>
          </cell>
          <cell r="AL132">
            <v>200605</v>
          </cell>
          <cell r="AM132" t="str">
            <v>גודוביץ פרידה</v>
          </cell>
          <cell r="AN132" t="str">
            <v>שוויארוחות</v>
          </cell>
          <cell r="AO132" t="str">
            <v>הכנסה זקופה</v>
          </cell>
        </row>
        <row r="133">
          <cell r="A133" t="str">
            <v>רדיאנסי(ישראל) בע"מ</v>
          </cell>
          <cell r="B133">
            <v>2006</v>
          </cell>
          <cell r="C133">
            <v>6</v>
          </cell>
          <cell r="D133">
            <v>35</v>
          </cell>
          <cell r="E133" t="str">
            <v>גודוביץ פרידה</v>
          </cell>
          <cell r="F133" t="str">
            <v>Manufactur</v>
          </cell>
          <cell r="G133">
            <v>0</v>
          </cell>
          <cell r="H133">
            <v>1</v>
          </cell>
          <cell r="I133" t="str">
            <v>משכורת</v>
          </cell>
          <cell r="J133" t="str">
            <v>ב</v>
          </cell>
          <cell r="N133">
            <v>3500</v>
          </cell>
          <cell r="P133">
            <v>3500</v>
          </cell>
          <cell r="Q133" t="str">
            <v>ביטוח לאומי</v>
          </cell>
          <cell r="R133">
            <v>105.07</v>
          </cell>
          <cell r="S133" t="str">
            <v>סימון הוני</v>
          </cell>
          <cell r="T133">
            <v>200</v>
          </cell>
          <cell r="U133" t="str">
            <v xml:space="preserve"> </v>
          </cell>
          <cell r="W133">
            <v>4740</v>
          </cell>
          <cell r="X133" t="str">
            <v>חדשי</v>
          </cell>
          <cell r="Y133">
            <v>22</v>
          </cell>
          <cell r="AB133">
            <v>1.5</v>
          </cell>
          <cell r="AD133">
            <v>4740</v>
          </cell>
          <cell r="AE133">
            <v>200</v>
          </cell>
          <cell r="AF133">
            <v>333.2</v>
          </cell>
          <cell r="AG133">
            <v>32</v>
          </cell>
          <cell r="AH133">
            <v>292.01</v>
          </cell>
          <cell r="AI133">
            <v>857.21</v>
          </cell>
          <cell r="AJ133">
            <v>3</v>
          </cell>
          <cell r="AK133" t="str">
            <v>משכורת</v>
          </cell>
          <cell r="AL133">
            <v>200606</v>
          </cell>
          <cell r="AM133" t="str">
            <v>גודוביץ פרידה</v>
          </cell>
          <cell r="AN133" t="str">
            <v>משכורת</v>
          </cell>
          <cell r="AO133" t="str">
            <v>תשלום</v>
          </cell>
        </row>
        <row r="134">
          <cell r="B134">
            <v>2006</v>
          </cell>
          <cell r="C134">
            <v>6</v>
          </cell>
          <cell r="D134">
            <v>35</v>
          </cell>
          <cell r="E134" t="str">
            <v>גודוביץ פרידה</v>
          </cell>
          <cell r="F134" t="str">
            <v>Manufactur</v>
          </cell>
          <cell r="G134">
            <v>1</v>
          </cell>
          <cell r="H134">
            <v>16</v>
          </cell>
          <cell r="I134" t="str">
            <v>ש.נ.גלובלי</v>
          </cell>
          <cell r="J134" t="str">
            <v>ב</v>
          </cell>
          <cell r="N134">
            <v>1500</v>
          </cell>
          <cell r="P134">
            <v>1500</v>
          </cell>
          <cell r="Q134" t="str">
            <v>מס בריאות</v>
          </cell>
          <cell r="R134">
            <v>199.93</v>
          </cell>
          <cell r="S134" t="str">
            <v>סימון.ק.פנ</v>
          </cell>
          <cell r="T134">
            <v>55</v>
          </cell>
          <cell r="U134" t="str">
            <v xml:space="preserve"> </v>
          </cell>
          <cell r="AE134">
            <v>60</v>
          </cell>
          <cell r="AF134">
            <v>83.3</v>
          </cell>
          <cell r="AG134">
            <v>0</v>
          </cell>
          <cell r="AI134">
            <v>143.30000000000001</v>
          </cell>
          <cell r="AJ134">
            <v>3</v>
          </cell>
          <cell r="AK134" t="str">
            <v>ש.נ.גלובלי</v>
          </cell>
          <cell r="AL134">
            <v>200606</v>
          </cell>
          <cell r="AM134" t="str">
            <v>גודוביץ פרידה</v>
          </cell>
          <cell r="AN134" t="str">
            <v>ש.נ.גלובלי</v>
          </cell>
          <cell r="AO134" t="str">
            <v>תשלום</v>
          </cell>
        </row>
        <row r="135">
          <cell r="B135">
            <v>2006</v>
          </cell>
          <cell r="C135">
            <v>6</v>
          </cell>
          <cell r="D135">
            <v>35</v>
          </cell>
          <cell r="E135" t="str">
            <v>גודוביץ פרידה</v>
          </cell>
          <cell r="F135" t="str">
            <v>Manufactur</v>
          </cell>
          <cell r="G135">
            <v>2</v>
          </cell>
          <cell r="H135">
            <v>4</v>
          </cell>
          <cell r="I135" t="str">
            <v>נסיעות</v>
          </cell>
          <cell r="J135" t="str">
            <v>ב</v>
          </cell>
          <cell r="N135">
            <v>300</v>
          </cell>
          <cell r="P135">
            <v>300</v>
          </cell>
          <cell r="Q135" t="str">
            <v xml:space="preserve"> </v>
          </cell>
          <cell r="S135" t="str">
            <v xml:space="preserve"> </v>
          </cell>
          <cell r="U135" t="str">
            <v xml:space="preserve"> </v>
          </cell>
          <cell r="AJ135">
            <v>3</v>
          </cell>
          <cell r="AK135" t="str">
            <v>נסיעות</v>
          </cell>
          <cell r="AL135">
            <v>200606</v>
          </cell>
          <cell r="AM135" t="str">
            <v>גודוביץ פרידה</v>
          </cell>
          <cell r="AN135" t="str">
            <v>נסיעות</v>
          </cell>
          <cell r="AO135" t="str">
            <v>תשלום</v>
          </cell>
        </row>
        <row r="136">
          <cell r="B136">
            <v>2006</v>
          </cell>
          <cell r="C136">
            <v>6</v>
          </cell>
          <cell r="D136">
            <v>35</v>
          </cell>
          <cell r="E136" t="str">
            <v>גודוביץ פרידה</v>
          </cell>
          <cell r="F136" t="str">
            <v>Manufactur</v>
          </cell>
          <cell r="G136">
            <v>3</v>
          </cell>
          <cell r="H136">
            <v>24</v>
          </cell>
          <cell r="I136" t="str">
            <v>שוויארוחות</v>
          </cell>
          <cell r="J136" t="str">
            <v>ב</v>
          </cell>
          <cell r="O136">
            <v>382</v>
          </cell>
          <cell r="P136">
            <v>382</v>
          </cell>
          <cell r="Q136" t="str">
            <v xml:space="preserve"> </v>
          </cell>
          <cell r="S136" t="str">
            <v xml:space="preserve"> </v>
          </cell>
          <cell r="U136" t="str">
            <v xml:space="preserve"> </v>
          </cell>
          <cell r="AJ136">
            <v>3</v>
          </cell>
          <cell r="AK136" t="str">
            <v>אין תשלום</v>
          </cell>
          <cell r="AL136">
            <v>200606</v>
          </cell>
          <cell r="AM136" t="str">
            <v>גודוביץ פרידה</v>
          </cell>
          <cell r="AN136" t="str">
            <v>שוויארוחות</v>
          </cell>
          <cell r="AO136" t="str">
            <v>הכנסה זקופה</v>
          </cell>
        </row>
        <row r="137">
          <cell r="A137" t="str">
            <v>רדיאנסי(ישראל) בע"מ</v>
          </cell>
          <cell r="B137">
            <v>2006</v>
          </cell>
          <cell r="C137">
            <v>5</v>
          </cell>
          <cell r="D137">
            <v>37</v>
          </cell>
          <cell r="E137" t="str">
            <v>שרון דורי</v>
          </cell>
          <cell r="F137" t="str">
            <v>Operation</v>
          </cell>
          <cell r="G137">
            <v>0</v>
          </cell>
          <cell r="H137">
            <v>1</v>
          </cell>
          <cell r="I137" t="str">
            <v>משכורת</v>
          </cell>
          <cell r="J137" t="str">
            <v>ב</v>
          </cell>
          <cell r="N137">
            <v>22000</v>
          </cell>
          <cell r="P137">
            <v>22000</v>
          </cell>
          <cell r="Q137" t="str">
            <v>מס הכנסה</v>
          </cell>
          <cell r="R137">
            <v>6257.16</v>
          </cell>
          <cell r="S137" t="str">
            <v>סימון הוני</v>
          </cell>
          <cell r="T137">
            <v>365</v>
          </cell>
          <cell r="U137" t="str">
            <v xml:space="preserve"> </v>
          </cell>
          <cell r="W137">
            <v>11603</v>
          </cell>
          <cell r="X137" t="str">
            <v>חדשי</v>
          </cell>
          <cell r="Y137">
            <v>22</v>
          </cell>
          <cell r="AB137">
            <v>-0.5</v>
          </cell>
          <cell r="AD137">
            <v>11603</v>
          </cell>
          <cell r="AE137">
            <v>365</v>
          </cell>
          <cell r="AF137">
            <v>608.09</v>
          </cell>
          <cell r="AG137">
            <v>58.4</v>
          </cell>
          <cell r="AH137">
            <v>1325.74</v>
          </cell>
          <cell r="AI137">
            <v>2357.23</v>
          </cell>
          <cell r="AJ137">
            <v>4</v>
          </cell>
          <cell r="AK137" t="str">
            <v>משכורת</v>
          </cell>
          <cell r="AL137">
            <v>200605</v>
          </cell>
          <cell r="AM137" t="str">
            <v>שרון דורי</v>
          </cell>
          <cell r="AN137" t="str">
            <v>משכורת</v>
          </cell>
          <cell r="AO137" t="str">
            <v>תשלום</v>
          </cell>
        </row>
        <row r="138">
          <cell r="B138">
            <v>2006</v>
          </cell>
          <cell r="C138">
            <v>5</v>
          </cell>
          <cell r="D138">
            <v>37</v>
          </cell>
          <cell r="E138" t="str">
            <v>שרון דורי</v>
          </cell>
          <cell r="F138" t="str">
            <v>Operation</v>
          </cell>
          <cell r="G138">
            <v>1</v>
          </cell>
          <cell r="H138">
            <v>9</v>
          </cell>
          <cell r="I138" t="str">
            <v>שווי רכב..</v>
          </cell>
          <cell r="J138" t="str">
            <v>ב</v>
          </cell>
          <cell r="O138">
            <v>1330</v>
          </cell>
          <cell r="P138">
            <v>1330</v>
          </cell>
          <cell r="Q138" t="str">
            <v>ביטוח לאומי</v>
          </cell>
          <cell r="R138">
            <v>1379.68</v>
          </cell>
          <cell r="S138" t="str">
            <v>ויזל קצבתי</v>
          </cell>
          <cell r="T138">
            <v>735</v>
          </cell>
          <cell r="U138" t="str">
            <v xml:space="preserve"> </v>
          </cell>
          <cell r="AE138">
            <v>735</v>
          </cell>
          <cell r="AF138">
            <v>1224.51</v>
          </cell>
          <cell r="AG138">
            <v>117.6</v>
          </cell>
          <cell r="AI138">
            <v>2077.11</v>
          </cell>
          <cell r="AJ138">
            <v>4</v>
          </cell>
          <cell r="AK138" t="str">
            <v>אין תשלום</v>
          </cell>
          <cell r="AL138">
            <v>200605</v>
          </cell>
          <cell r="AM138" t="str">
            <v>שרון דורי</v>
          </cell>
          <cell r="AN138" t="str">
            <v>שווי רכב..</v>
          </cell>
          <cell r="AO138" t="str">
            <v>הכנסה זקופה</v>
          </cell>
        </row>
        <row r="139">
          <cell r="B139">
            <v>2006</v>
          </cell>
          <cell r="C139">
            <v>5</v>
          </cell>
          <cell r="D139">
            <v>37</v>
          </cell>
          <cell r="E139" t="str">
            <v>שרון דורי</v>
          </cell>
          <cell r="F139" t="str">
            <v>Operation</v>
          </cell>
          <cell r="G139">
            <v>2</v>
          </cell>
          <cell r="H139">
            <v>13</v>
          </cell>
          <cell r="I139" t="str">
            <v>טלפון נייד</v>
          </cell>
          <cell r="J139" t="str">
            <v>ב</v>
          </cell>
          <cell r="O139">
            <v>85</v>
          </cell>
          <cell r="P139">
            <v>85</v>
          </cell>
          <cell r="Q139" t="str">
            <v>מס בריאות</v>
          </cell>
          <cell r="R139">
            <v>1110.1600000000001</v>
          </cell>
          <cell r="S139" t="str">
            <v>קהילה</v>
          </cell>
          <cell r="T139">
            <v>550</v>
          </cell>
          <cell r="U139" t="str">
            <v xml:space="preserve"> </v>
          </cell>
          <cell r="AE139">
            <v>1650</v>
          </cell>
          <cell r="AF139">
            <v>0</v>
          </cell>
          <cell r="AG139">
            <v>0</v>
          </cell>
          <cell r="AI139">
            <v>1650</v>
          </cell>
          <cell r="AJ139">
            <v>4</v>
          </cell>
          <cell r="AK139" t="str">
            <v>אין תשלום</v>
          </cell>
          <cell r="AL139">
            <v>200605</v>
          </cell>
          <cell r="AM139" t="str">
            <v>שרון דורי</v>
          </cell>
          <cell r="AN139" t="str">
            <v>טלפון נייד</v>
          </cell>
          <cell r="AO139" t="str">
            <v>הכנסה זקופה</v>
          </cell>
        </row>
        <row r="140">
          <cell r="B140">
            <v>2006</v>
          </cell>
          <cell r="C140">
            <v>5</v>
          </cell>
          <cell r="D140">
            <v>37</v>
          </cell>
          <cell r="E140" t="str">
            <v>שרון דורי</v>
          </cell>
          <cell r="F140" t="str">
            <v>Operation</v>
          </cell>
          <cell r="G140">
            <v>3</v>
          </cell>
          <cell r="H140">
            <v>91</v>
          </cell>
          <cell r="I140" t="str">
            <v>זק.השתלמות</v>
          </cell>
          <cell r="J140" t="str">
            <v>ב</v>
          </cell>
          <cell r="O140">
            <v>471.6</v>
          </cell>
          <cell r="P140">
            <v>471.6</v>
          </cell>
          <cell r="Q140" t="str">
            <v xml:space="preserve"> </v>
          </cell>
          <cell r="S140" t="str">
            <v>כלל ביטוח</v>
          </cell>
          <cell r="U140" t="str">
            <v xml:space="preserve"> </v>
          </cell>
          <cell r="AE140">
            <v>0</v>
          </cell>
          <cell r="AF140">
            <v>0</v>
          </cell>
          <cell r="AG140">
            <v>22</v>
          </cell>
          <cell r="AI140">
            <v>22</v>
          </cell>
          <cell r="AJ140">
            <v>4</v>
          </cell>
          <cell r="AK140" t="str">
            <v>אין תשלום</v>
          </cell>
          <cell r="AL140">
            <v>200605</v>
          </cell>
          <cell r="AM140" t="str">
            <v>שרון דורי</v>
          </cell>
          <cell r="AN140" t="str">
            <v>זק.השתלמות</v>
          </cell>
          <cell r="AO140" t="str">
            <v>הכנסה זקופה</v>
          </cell>
        </row>
        <row r="141">
          <cell r="A141" t="str">
            <v>רדיאנסי(ישראל) בע"מ</v>
          </cell>
          <cell r="B141">
            <v>2006</v>
          </cell>
          <cell r="C141">
            <v>6</v>
          </cell>
          <cell r="D141">
            <v>37</v>
          </cell>
          <cell r="E141" t="str">
            <v>שרון דורי</v>
          </cell>
          <cell r="F141" t="str">
            <v>Operation</v>
          </cell>
          <cell r="G141">
            <v>0</v>
          </cell>
          <cell r="H141">
            <v>1</v>
          </cell>
          <cell r="I141" t="str">
            <v>משכורת</v>
          </cell>
          <cell r="J141" t="str">
            <v>ב</v>
          </cell>
          <cell r="N141">
            <v>22000</v>
          </cell>
          <cell r="P141">
            <v>22000</v>
          </cell>
          <cell r="Q141" t="str">
            <v>מס הכנסה</v>
          </cell>
          <cell r="R141">
            <v>6292.76</v>
          </cell>
          <cell r="S141" t="str">
            <v>סימון הוני</v>
          </cell>
          <cell r="T141">
            <v>365</v>
          </cell>
          <cell r="U141" t="str">
            <v xml:space="preserve"> </v>
          </cell>
          <cell r="W141">
            <v>11556</v>
          </cell>
          <cell r="X141" t="str">
            <v>חדשי</v>
          </cell>
          <cell r="Y141">
            <v>22</v>
          </cell>
          <cell r="AD141">
            <v>11556</v>
          </cell>
          <cell r="AE141">
            <v>365</v>
          </cell>
          <cell r="AF141">
            <v>608.09</v>
          </cell>
          <cell r="AG141">
            <v>58.4</v>
          </cell>
          <cell r="AH141">
            <v>1331.14</v>
          </cell>
          <cell r="AI141">
            <v>2362.63</v>
          </cell>
          <cell r="AJ141">
            <v>4</v>
          </cell>
          <cell r="AK141" t="str">
            <v>משכורת</v>
          </cell>
          <cell r="AL141">
            <v>200606</v>
          </cell>
          <cell r="AM141" t="str">
            <v>שרון דורי</v>
          </cell>
          <cell r="AN141" t="str">
            <v>משכורת</v>
          </cell>
          <cell r="AO141" t="str">
            <v>תשלום</v>
          </cell>
        </row>
        <row r="142">
          <cell r="B142">
            <v>2006</v>
          </cell>
          <cell r="C142">
            <v>6</v>
          </cell>
          <cell r="D142">
            <v>37</v>
          </cell>
          <cell r="E142" t="str">
            <v>שרון דורי</v>
          </cell>
          <cell r="F142" t="str">
            <v>Operation</v>
          </cell>
          <cell r="G142">
            <v>1</v>
          </cell>
          <cell r="H142">
            <v>9</v>
          </cell>
          <cell r="I142" t="str">
            <v>שווי רכב..</v>
          </cell>
          <cell r="J142" t="str">
            <v>ב</v>
          </cell>
          <cell r="O142">
            <v>1330</v>
          </cell>
          <cell r="P142">
            <v>1330</v>
          </cell>
          <cell r="Q142" t="str">
            <v>ביטוח לאומי</v>
          </cell>
          <cell r="R142">
            <v>1386.33</v>
          </cell>
          <cell r="S142" t="str">
            <v>ויזל קצבתי</v>
          </cell>
          <cell r="T142">
            <v>735</v>
          </cell>
          <cell r="U142" t="str">
            <v xml:space="preserve"> </v>
          </cell>
          <cell r="AE142">
            <v>735</v>
          </cell>
          <cell r="AF142">
            <v>1224.51</v>
          </cell>
          <cell r="AG142">
            <v>117.6</v>
          </cell>
          <cell r="AI142">
            <v>2077.11</v>
          </cell>
          <cell r="AJ142">
            <v>4</v>
          </cell>
          <cell r="AK142" t="str">
            <v>אין תשלום</v>
          </cell>
          <cell r="AL142">
            <v>200606</v>
          </cell>
          <cell r="AM142" t="str">
            <v>שרון דורי</v>
          </cell>
          <cell r="AN142" t="str">
            <v>שווי רכב..</v>
          </cell>
          <cell r="AO142" t="str">
            <v>הכנסה זקופה</v>
          </cell>
        </row>
        <row r="143">
          <cell r="B143">
            <v>2006</v>
          </cell>
          <cell r="C143">
            <v>6</v>
          </cell>
          <cell r="D143">
            <v>37</v>
          </cell>
          <cell r="E143" t="str">
            <v>שרון דורי</v>
          </cell>
          <cell r="F143" t="str">
            <v>Operation</v>
          </cell>
          <cell r="G143">
            <v>2</v>
          </cell>
          <cell r="H143">
            <v>13</v>
          </cell>
          <cell r="I143" t="str">
            <v>טלפון נייד</v>
          </cell>
          <cell r="J143" t="str">
            <v>ב</v>
          </cell>
          <cell r="O143">
            <v>85</v>
          </cell>
          <cell r="P143">
            <v>85</v>
          </cell>
          <cell r="Q143" t="str">
            <v>מס בריאות</v>
          </cell>
          <cell r="R143">
            <v>1114.9100000000001</v>
          </cell>
          <cell r="S143" t="str">
            <v>קהילה</v>
          </cell>
          <cell r="T143">
            <v>550</v>
          </cell>
          <cell r="U143" t="str">
            <v xml:space="preserve"> </v>
          </cell>
          <cell r="AE143">
            <v>1650</v>
          </cell>
          <cell r="AF143">
            <v>0</v>
          </cell>
          <cell r="AG143">
            <v>0</v>
          </cell>
          <cell r="AI143">
            <v>1650</v>
          </cell>
          <cell r="AJ143">
            <v>4</v>
          </cell>
          <cell r="AK143" t="str">
            <v>אין תשלום</v>
          </cell>
          <cell r="AL143">
            <v>200606</v>
          </cell>
          <cell r="AM143" t="str">
            <v>שרון דורי</v>
          </cell>
          <cell r="AN143" t="str">
            <v>טלפון נייד</v>
          </cell>
          <cell r="AO143" t="str">
            <v>הכנסה זקופה</v>
          </cell>
        </row>
        <row r="144">
          <cell r="B144">
            <v>2006</v>
          </cell>
          <cell r="C144">
            <v>6</v>
          </cell>
          <cell r="D144">
            <v>37</v>
          </cell>
          <cell r="E144" t="str">
            <v>שרון דורי</v>
          </cell>
          <cell r="F144" t="str">
            <v>Operation</v>
          </cell>
          <cell r="G144">
            <v>3</v>
          </cell>
          <cell r="H144">
            <v>24</v>
          </cell>
          <cell r="I144" t="str">
            <v>שוויארוחות</v>
          </cell>
          <cell r="J144" t="str">
            <v>ב</v>
          </cell>
          <cell r="O144">
            <v>95</v>
          </cell>
          <cell r="P144">
            <v>95</v>
          </cell>
          <cell r="Q144" t="str">
            <v xml:space="preserve"> </v>
          </cell>
          <cell r="S144" t="str">
            <v>כלל ביטוח</v>
          </cell>
          <cell r="U144" t="str">
            <v xml:space="preserve"> </v>
          </cell>
          <cell r="AE144">
            <v>0</v>
          </cell>
          <cell r="AF144">
            <v>0</v>
          </cell>
          <cell r="AG144">
            <v>22</v>
          </cell>
          <cell r="AI144">
            <v>22</v>
          </cell>
          <cell r="AJ144">
            <v>4</v>
          </cell>
          <cell r="AK144" t="str">
            <v>אין תשלום</v>
          </cell>
          <cell r="AL144">
            <v>200606</v>
          </cell>
          <cell r="AM144" t="str">
            <v>שרון דורי</v>
          </cell>
          <cell r="AN144" t="str">
            <v>שוויארוחות</v>
          </cell>
          <cell r="AO144" t="str">
            <v>הכנסה זקופה</v>
          </cell>
        </row>
        <row r="145">
          <cell r="B145">
            <v>2006</v>
          </cell>
          <cell r="C145">
            <v>6</v>
          </cell>
          <cell r="D145">
            <v>37</v>
          </cell>
          <cell r="E145" t="str">
            <v>שרון דורי</v>
          </cell>
          <cell r="F145" t="str">
            <v>Operation</v>
          </cell>
          <cell r="G145">
            <v>4</v>
          </cell>
          <cell r="H145">
            <v>91</v>
          </cell>
          <cell r="I145" t="str">
            <v>זק.השתלמות</v>
          </cell>
          <cell r="J145" t="str">
            <v>ב</v>
          </cell>
          <cell r="O145">
            <v>471.6</v>
          </cell>
          <cell r="P145">
            <v>471.6</v>
          </cell>
          <cell r="Q145" t="str">
            <v xml:space="preserve"> </v>
          </cell>
          <cell r="S145" t="str">
            <v xml:space="preserve"> </v>
          </cell>
          <cell r="U145" t="str">
            <v xml:space="preserve"> </v>
          </cell>
          <cell r="AJ145">
            <v>4</v>
          </cell>
          <cell r="AK145" t="str">
            <v>אין תשלום</v>
          </cell>
          <cell r="AL145">
            <v>200606</v>
          </cell>
          <cell r="AM145" t="str">
            <v>שרון דורי</v>
          </cell>
          <cell r="AN145" t="str">
            <v>זק.השתלמות</v>
          </cell>
          <cell r="AO145" t="str">
            <v>הכנסה זקופה</v>
          </cell>
        </row>
        <row r="146">
          <cell r="A146" t="str">
            <v>רדיאנסי(ישראל) בע"מ</v>
          </cell>
          <cell r="B146">
            <v>2006</v>
          </cell>
          <cell r="C146">
            <v>5</v>
          </cell>
          <cell r="D146">
            <v>38</v>
          </cell>
          <cell r="E146" t="str">
            <v>רוטמן יוליה</v>
          </cell>
          <cell r="F146" t="str">
            <v>Clinical</v>
          </cell>
          <cell r="G146">
            <v>0</v>
          </cell>
          <cell r="H146">
            <v>1</v>
          </cell>
          <cell r="I146" t="str">
            <v>משכורת</v>
          </cell>
          <cell r="J146" t="str">
            <v>ב</v>
          </cell>
          <cell r="N146">
            <v>20000</v>
          </cell>
          <cell r="P146">
            <v>20000</v>
          </cell>
          <cell r="Q146" t="str">
            <v>מס הכנסה</v>
          </cell>
          <cell r="R146">
            <v>4846.45</v>
          </cell>
          <cell r="S146" t="str">
            <v>סימון הוני</v>
          </cell>
          <cell r="T146">
            <v>365</v>
          </cell>
          <cell r="U146" t="str">
            <v xml:space="preserve"> </v>
          </cell>
          <cell r="W146">
            <v>11504</v>
          </cell>
          <cell r="X146" t="str">
            <v>חדשי</v>
          </cell>
          <cell r="Y146">
            <v>22</v>
          </cell>
          <cell r="AB146">
            <v>4</v>
          </cell>
          <cell r="AD146">
            <v>11504</v>
          </cell>
          <cell r="AE146">
            <v>365</v>
          </cell>
          <cell r="AF146">
            <v>608.09</v>
          </cell>
          <cell r="AG146">
            <v>109.5</v>
          </cell>
          <cell r="AH146">
            <v>1185.3599999999999</v>
          </cell>
          <cell r="AI146">
            <v>2267.9499999999998</v>
          </cell>
          <cell r="AJ146">
            <v>7</v>
          </cell>
          <cell r="AK146" t="str">
            <v>משכורת</v>
          </cell>
          <cell r="AL146">
            <v>200605</v>
          </cell>
          <cell r="AM146" t="str">
            <v>רוטמן יוליה</v>
          </cell>
          <cell r="AN146" t="str">
            <v>משכורת</v>
          </cell>
          <cell r="AO146" t="str">
            <v>תשלום</v>
          </cell>
        </row>
        <row r="147">
          <cell r="B147">
            <v>2006</v>
          </cell>
          <cell r="C147">
            <v>5</v>
          </cell>
          <cell r="D147">
            <v>38</v>
          </cell>
          <cell r="E147" t="str">
            <v>רוטמן יוליה</v>
          </cell>
          <cell r="F147" t="str">
            <v>Clinical</v>
          </cell>
          <cell r="G147">
            <v>1</v>
          </cell>
          <cell r="H147">
            <v>9</v>
          </cell>
          <cell r="I147" t="str">
            <v>שווי רכב..</v>
          </cell>
          <cell r="J147" t="str">
            <v>ב</v>
          </cell>
          <cell r="O147">
            <v>1330</v>
          </cell>
          <cell r="P147">
            <v>1330</v>
          </cell>
          <cell r="Q147" t="str">
            <v>ביטוח לאומי</v>
          </cell>
          <cell r="R147">
            <v>1206.67</v>
          </cell>
          <cell r="S147" t="str">
            <v>סימון.ק.פנ</v>
          </cell>
          <cell r="T147">
            <v>698.5</v>
          </cell>
          <cell r="U147" t="str">
            <v xml:space="preserve"> </v>
          </cell>
          <cell r="AE147">
            <v>762</v>
          </cell>
          <cell r="AF147">
            <v>1057.9100000000001</v>
          </cell>
          <cell r="AG147">
            <v>0</v>
          </cell>
          <cell r="AI147">
            <v>1819.91</v>
          </cell>
          <cell r="AJ147">
            <v>7</v>
          </cell>
          <cell r="AK147" t="str">
            <v>אין תשלום</v>
          </cell>
          <cell r="AL147">
            <v>200605</v>
          </cell>
          <cell r="AM147" t="str">
            <v>רוטמן יוליה</v>
          </cell>
          <cell r="AN147" t="str">
            <v>שווי רכב..</v>
          </cell>
          <cell r="AO147" t="str">
            <v>הכנסה זקופה</v>
          </cell>
        </row>
        <row r="148">
          <cell r="B148">
            <v>2006</v>
          </cell>
          <cell r="C148">
            <v>5</v>
          </cell>
          <cell r="D148">
            <v>38</v>
          </cell>
          <cell r="E148" t="str">
            <v>רוטמן יוליה</v>
          </cell>
          <cell r="F148" t="str">
            <v>Clinical</v>
          </cell>
          <cell r="G148">
            <v>2</v>
          </cell>
          <cell r="H148">
            <v>13</v>
          </cell>
          <cell r="I148" t="str">
            <v>טלפון נייד</v>
          </cell>
          <cell r="J148" t="str">
            <v>ב</v>
          </cell>
          <cell r="O148">
            <v>85</v>
          </cell>
          <cell r="P148">
            <v>85</v>
          </cell>
          <cell r="Q148" t="str">
            <v>מס בריאות</v>
          </cell>
          <cell r="R148">
            <v>986.58</v>
          </cell>
          <cell r="S148" t="str">
            <v>אנליסט השת</v>
          </cell>
          <cell r="T148">
            <v>392.8</v>
          </cell>
          <cell r="U148" t="str">
            <v xml:space="preserve"> </v>
          </cell>
          <cell r="AE148">
            <v>1178.4000000000001</v>
          </cell>
          <cell r="AF148">
            <v>0</v>
          </cell>
          <cell r="AG148">
            <v>0</v>
          </cell>
          <cell r="AI148">
            <v>1178.4000000000001</v>
          </cell>
          <cell r="AJ148">
            <v>7</v>
          </cell>
          <cell r="AK148" t="str">
            <v>אין תשלום</v>
          </cell>
          <cell r="AL148">
            <v>200605</v>
          </cell>
          <cell r="AM148" t="str">
            <v>רוטמן יוליה</v>
          </cell>
          <cell r="AN148" t="str">
            <v>טלפון נייד</v>
          </cell>
          <cell r="AO148" t="str">
            <v>הכנסה זקופה</v>
          </cell>
        </row>
        <row r="149">
          <cell r="A149" t="str">
            <v>רדיאנסי(ישראל) בע"מ</v>
          </cell>
          <cell r="B149">
            <v>2006</v>
          </cell>
          <cell r="C149">
            <v>6</v>
          </cell>
          <cell r="D149">
            <v>38</v>
          </cell>
          <cell r="E149" t="str">
            <v>רוטמן יוליה</v>
          </cell>
          <cell r="F149" t="str">
            <v>Clinical</v>
          </cell>
          <cell r="G149">
            <v>0</v>
          </cell>
          <cell r="H149">
            <v>1</v>
          </cell>
          <cell r="I149" t="str">
            <v>משכורת</v>
          </cell>
          <cell r="J149" t="str">
            <v>ב</v>
          </cell>
          <cell r="N149">
            <v>20000</v>
          </cell>
          <cell r="P149">
            <v>20000</v>
          </cell>
          <cell r="Q149" t="str">
            <v>מס הכנסה</v>
          </cell>
          <cell r="R149">
            <v>4847.45</v>
          </cell>
          <cell r="S149" t="str">
            <v>סימון הוני</v>
          </cell>
          <cell r="T149">
            <v>365</v>
          </cell>
          <cell r="U149" t="str">
            <v xml:space="preserve"> </v>
          </cell>
          <cell r="W149">
            <v>11503</v>
          </cell>
          <cell r="X149" t="str">
            <v>חדשי</v>
          </cell>
          <cell r="Y149">
            <v>22</v>
          </cell>
          <cell r="AB149">
            <v>4</v>
          </cell>
          <cell r="AC149">
            <v>1.5</v>
          </cell>
          <cell r="AD149">
            <v>11503</v>
          </cell>
          <cell r="AE149">
            <v>365</v>
          </cell>
          <cell r="AF149">
            <v>608.09</v>
          </cell>
          <cell r="AG149">
            <v>109.5</v>
          </cell>
          <cell r="AH149">
            <v>1185.3599999999999</v>
          </cell>
          <cell r="AI149">
            <v>2267.9499999999998</v>
          </cell>
          <cell r="AJ149">
            <v>7</v>
          </cell>
          <cell r="AK149" t="str">
            <v>משכורת</v>
          </cell>
          <cell r="AL149">
            <v>200606</v>
          </cell>
          <cell r="AM149" t="str">
            <v>רוטמן יוליה</v>
          </cell>
          <cell r="AN149" t="str">
            <v>משכורת</v>
          </cell>
          <cell r="AO149" t="str">
            <v>תשלום</v>
          </cell>
        </row>
        <row r="150">
          <cell r="B150">
            <v>2006</v>
          </cell>
          <cell r="C150">
            <v>6</v>
          </cell>
          <cell r="D150">
            <v>38</v>
          </cell>
          <cell r="E150" t="str">
            <v>רוטמן יוליה</v>
          </cell>
          <cell r="F150" t="str">
            <v>Clinical</v>
          </cell>
          <cell r="G150">
            <v>1</v>
          </cell>
          <cell r="H150">
            <v>9</v>
          </cell>
          <cell r="I150" t="str">
            <v>שווי רכב..</v>
          </cell>
          <cell r="J150" t="str">
            <v>ב</v>
          </cell>
          <cell r="O150">
            <v>1330</v>
          </cell>
          <cell r="P150">
            <v>1330</v>
          </cell>
          <cell r="Q150" t="str">
            <v>ביטוח לאומי</v>
          </cell>
          <cell r="R150">
            <v>1206.67</v>
          </cell>
          <cell r="S150" t="str">
            <v>סימון.ק.פנ</v>
          </cell>
          <cell r="T150">
            <v>698.5</v>
          </cell>
          <cell r="U150" t="str">
            <v xml:space="preserve"> </v>
          </cell>
          <cell r="AE150">
            <v>762</v>
          </cell>
          <cell r="AF150">
            <v>1057.9100000000001</v>
          </cell>
          <cell r="AG150">
            <v>0</v>
          </cell>
          <cell r="AI150">
            <v>1819.91</v>
          </cell>
          <cell r="AJ150">
            <v>7</v>
          </cell>
          <cell r="AK150" t="str">
            <v>אין תשלום</v>
          </cell>
          <cell r="AL150">
            <v>200606</v>
          </cell>
          <cell r="AM150" t="str">
            <v>רוטמן יוליה</v>
          </cell>
          <cell r="AN150" t="str">
            <v>שווי רכב..</v>
          </cell>
          <cell r="AO150" t="str">
            <v>הכנסה זקופה</v>
          </cell>
        </row>
        <row r="151">
          <cell r="B151">
            <v>2006</v>
          </cell>
          <cell r="C151">
            <v>6</v>
          </cell>
          <cell r="D151">
            <v>38</v>
          </cell>
          <cell r="E151" t="str">
            <v>רוטמן יוליה</v>
          </cell>
          <cell r="F151" t="str">
            <v>Clinical</v>
          </cell>
          <cell r="G151">
            <v>2</v>
          </cell>
          <cell r="H151">
            <v>13</v>
          </cell>
          <cell r="I151" t="str">
            <v>טלפון נייד</v>
          </cell>
          <cell r="J151" t="str">
            <v>ב</v>
          </cell>
          <cell r="O151">
            <v>85</v>
          </cell>
          <cell r="P151">
            <v>85</v>
          </cell>
          <cell r="Q151" t="str">
            <v>מס בריאות</v>
          </cell>
          <cell r="R151">
            <v>986.58</v>
          </cell>
          <cell r="S151" t="str">
            <v>אנליסט השת</v>
          </cell>
          <cell r="T151">
            <v>392.8</v>
          </cell>
          <cell r="U151" t="str">
            <v xml:space="preserve"> </v>
          </cell>
          <cell r="AE151">
            <v>1178.4000000000001</v>
          </cell>
          <cell r="AF151">
            <v>0</v>
          </cell>
          <cell r="AG151">
            <v>0</v>
          </cell>
          <cell r="AI151">
            <v>1178.4000000000001</v>
          </cell>
          <cell r="AJ151">
            <v>7</v>
          </cell>
          <cell r="AK151" t="str">
            <v>אין תשלום</v>
          </cell>
          <cell r="AL151">
            <v>200606</v>
          </cell>
          <cell r="AM151" t="str">
            <v>רוטמן יוליה</v>
          </cell>
          <cell r="AN151" t="str">
            <v>טלפון נייד</v>
          </cell>
          <cell r="AO151" t="str">
            <v>הכנסה זקופה</v>
          </cell>
        </row>
        <row r="152">
          <cell r="A152" t="str">
            <v>רדיאנסי(ישראל) בע"מ</v>
          </cell>
          <cell r="B152">
            <v>2006</v>
          </cell>
          <cell r="C152">
            <v>5</v>
          </cell>
          <cell r="D152">
            <v>39</v>
          </cell>
          <cell r="E152" t="str">
            <v>שקליאר ילנה</v>
          </cell>
          <cell r="F152" t="str">
            <v>G&amp;A</v>
          </cell>
          <cell r="G152">
            <v>0</v>
          </cell>
          <cell r="H152">
            <v>1</v>
          </cell>
          <cell r="I152" t="str">
            <v>משכורת</v>
          </cell>
          <cell r="J152" t="str">
            <v>ב</v>
          </cell>
          <cell r="N152">
            <v>7000</v>
          </cell>
          <cell r="P152">
            <v>7000</v>
          </cell>
          <cell r="Q152" t="str">
            <v>מס הכנסה</v>
          </cell>
          <cell r="R152">
            <v>252.99</v>
          </cell>
          <cell r="S152" t="str">
            <v>סימון.ק.פנ</v>
          </cell>
          <cell r="T152">
            <v>385</v>
          </cell>
          <cell r="U152" t="str">
            <v xml:space="preserve"> </v>
          </cell>
          <cell r="W152">
            <v>6120</v>
          </cell>
          <cell r="X152" t="str">
            <v>חדשי</v>
          </cell>
          <cell r="Y152">
            <v>22</v>
          </cell>
          <cell r="AB152">
            <v>3</v>
          </cell>
          <cell r="AD152">
            <v>6120</v>
          </cell>
          <cell r="AE152">
            <v>420</v>
          </cell>
          <cell r="AF152">
            <v>583.1</v>
          </cell>
          <cell r="AG152">
            <v>0</v>
          </cell>
          <cell r="AH152">
            <v>415.6</v>
          </cell>
          <cell r="AI152">
            <v>1418.7</v>
          </cell>
          <cell r="AJ152">
            <v>1</v>
          </cell>
          <cell r="AK152" t="str">
            <v>משכורת</v>
          </cell>
          <cell r="AL152">
            <v>200605</v>
          </cell>
          <cell r="AM152" t="str">
            <v>שקליאר ילנה</v>
          </cell>
          <cell r="AN152" t="str">
            <v>משכורת</v>
          </cell>
          <cell r="AO152" t="str">
            <v>תשלום</v>
          </cell>
        </row>
        <row r="153">
          <cell r="B153">
            <v>2006</v>
          </cell>
          <cell r="C153">
            <v>5</v>
          </cell>
          <cell r="D153">
            <v>39</v>
          </cell>
          <cell r="E153" t="str">
            <v>שקליאר ילנה</v>
          </cell>
          <cell r="F153" t="str">
            <v>G&amp;A</v>
          </cell>
          <cell r="G153">
            <v>1</v>
          </cell>
          <cell r="H153">
            <v>4</v>
          </cell>
          <cell r="I153" t="str">
            <v>נסיעות</v>
          </cell>
          <cell r="J153" t="str">
            <v>ב</v>
          </cell>
          <cell r="N153">
            <v>500</v>
          </cell>
          <cell r="P153">
            <v>500</v>
          </cell>
          <cell r="Q153" t="str">
            <v>ביטוח לאומי</v>
          </cell>
          <cell r="R153">
            <v>258.02999999999997</v>
          </cell>
          <cell r="S153" t="str">
            <v>קהילה</v>
          </cell>
          <cell r="T153">
            <v>175</v>
          </cell>
          <cell r="U153" t="str">
            <v xml:space="preserve"> </v>
          </cell>
          <cell r="AE153">
            <v>525</v>
          </cell>
          <cell r="AF153">
            <v>0</v>
          </cell>
          <cell r="AG153">
            <v>0</v>
          </cell>
          <cell r="AI153">
            <v>525</v>
          </cell>
          <cell r="AJ153">
            <v>1</v>
          </cell>
          <cell r="AK153" t="str">
            <v>נסיעות</v>
          </cell>
          <cell r="AL153">
            <v>200605</v>
          </cell>
          <cell r="AM153" t="str">
            <v>שקליאר ילנה</v>
          </cell>
          <cell r="AN153" t="str">
            <v>נסיעות</v>
          </cell>
          <cell r="AO153" t="str">
            <v>תשלום</v>
          </cell>
        </row>
        <row r="154">
          <cell r="B154">
            <v>2006</v>
          </cell>
          <cell r="C154">
            <v>5</v>
          </cell>
          <cell r="D154">
            <v>39</v>
          </cell>
          <cell r="E154" t="str">
            <v>שקליאר ילנה</v>
          </cell>
          <cell r="F154" t="str">
            <v>G&amp;A</v>
          </cell>
          <cell r="G154">
            <v>2</v>
          </cell>
          <cell r="H154">
            <v>24</v>
          </cell>
          <cell r="I154" t="str">
            <v>שוויארוחות</v>
          </cell>
          <cell r="J154" t="str">
            <v>ב</v>
          </cell>
          <cell r="O154">
            <v>363</v>
          </cell>
          <cell r="P154">
            <v>363</v>
          </cell>
          <cell r="Q154" t="str">
            <v>מס בריאות</v>
          </cell>
          <cell r="R154">
            <v>308.98</v>
          </cell>
          <cell r="S154" t="str">
            <v>כלל ביטוח</v>
          </cell>
          <cell r="U154" t="str">
            <v xml:space="preserve"> </v>
          </cell>
          <cell r="AE154">
            <v>0</v>
          </cell>
          <cell r="AF154">
            <v>0</v>
          </cell>
          <cell r="AG154">
            <v>7</v>
          </cell>
          <cell r="AI154">
            <v>7</v>
          </cell>
          <cell r="AJ154">
            <v>1</v>
          </cell>
          <cell r="AK154" t="str">
            <v>אין תשלום</v>
          </cell>
          <cell r="AL154">
            <v>200605</v>
          </cell>
          <cell r="AM154" t="str">
            <v>שקליאר ילנה</v>
          </cell>
          <cell r="AN154" t="str">
            <v>שוויארוחות</v>
          </cell>
          <cell r="AO154" t="str">
            <v>הכנסה זקופה</v>
          </cell>
        </row>
        <row r="155">
          <cell r="A155" t="str">
            <v>רדיאנסי(ישראל) בע"מ</v>
          </cell>
          <cell r="B155">
            <v>2006</v>
          </cell>
          <cell r="C155">
            <v>6</v>
          </cell>
          <cell r="D155">
            <v>39</v>
          </cell>
          <cell r="E155" t="str">
            <v>שקליאר ילנה</v>
          </cell>
          <cell r="F155" t="str">
            <v>G&amp;A</v>
          </cell>
          <cell r="G155">
            <v>0</v>
          </cell>
          <cell r="H155">
            <v>1</v>
          </cell>
          <cell r="I155" t="str">
            <v>משכורת</v>
          </cell>
          <cell r="J155" t="str">
            <v>ב</v>
          </cell>
          <cell r="N155">
            <v>7000</v>
          </cell>
          <cell r="P155">
            <v>7000</v>
          </cell>
          <cell r="Q155" t="str">
            <v>מס הכנסה</v>
          </cell>
          <cell r="R155">
            <v>244.99</v>
          </cell>
          <cell r="S155" t="str">
            <v>סימון.ק.פנ</v>
          </cell>
          <cell r="T155">
            <v>385</v>
          </cell>
          <cell r="U155" t="str">
            <v xml:space="preserve"> </v>
          </cell>
          <cell r="W155">
            <v>6131</v>
          </cell>
          <cell r="X155" t="str">
            <v>חדשי</v>
          </cell>
          <cell r="Y155">
            <v>22</v>
          </cell>
          <cell r="AB155">
            <v>0.5</v>
          </cell>
          <cell r="AD155">
            <v>6131</v>
          </cell>
          <cell r="AE155">
            <v>420</v>
          </cell>
          <cell r="AF155">
            <v>583.1</v>
          </cell>
          <cell r="AG155">
            <v>0</v>
          </cell>
          <cell r="AH155">
            <v>414.18</v>
          </cell>
          <cell r="AI155">
            <v>1417.28</v>
          </cell>
          <cell r="AJ155">
            <v>1</v>
          </cell>
          <cell r="AK155" t="str">
            <v>משכורת</v>
          </cell>
          <cell r="AL155">
            <v>200606</v>
          </cell>
          <cell r="AM155" t="str">
            <v>שקליאר ילנה</v>
          </cell>
          <cell r="AN155" t="str">
            <v>משכורת</v>
          </cell>
          <cell r="AO155" t="str">
            <v>תשלום</v>
          </cell>
        </row>
        <row r="156">
          <cell r="B156">
            <v>2006</v>
          </cell>
          <cell r="C156">
            <v>6</v>
          </cell>
          <cell r="D156">
            <v>39</v>
          </cell>
          <cell r="E156" t="str">
            <v>שקליאר ילנה</v>
          </cell>
          <cell r="F156" t="str">
            <v>G&amp;A</v>
          </cell>
          <cell r="G156">
            <v>1</v>
          </cell>
          <cell r="H156">
            <v>4</v>
          </cell>
          <cell r="I156" t="str">
            <v>נסיעות</v>
          </cell>
          <cell r="J156" t="str">
            <v>ב</v>
          </cell>
          <cell r="N156">
            <v>500</v>
          </cell>
          <cell r="P156">
            <v>500</v>
          </cell>
          <cell r="Q156" t="str">
            <v>ביטוח לאומי</v>
          </cell>
          <cell r="R156">
            <v>256.27999999999997</v>
          </cell>
          <cell r="S156" t="str">
            <v>קהילה</v>
          </cell>
          <cell r="T156">
            <v>175</v>
          </cell>
          <cell r="U156" t="str">
            <v xml:space="preserve"> </v>
          </cell>
          <cell r="AE156">
            <v>525</v>
          </cell>
          <cell r="AF156">
            <v>0</v>
          </cell>
          <cell r="AG156">
            <v>0</v>
          </cell>
          <cell r="AI156">
            <v>525</v>
          </cell>
          <cell r="AJ156">
            <v>1</v>
          </cell>
          <cell r="AK156" t="str">
            <v>נסיעות</v>
          </cell>
          <cell r="AL156">
            <v>200606</v>
          </cell>
          <cell r="AM156" t="str">
            <v>שקליאר ילנה</v>
          </cell>
          <cell r="AN156" t="str">
            <v>נסיעות</v>
          </cell>
          <cell r="AO156" t="str">
            <v>תשלום</v>
          </cell>
        </row>
        <row r="157">
          <cell r="B157">
            <v>2006</v>
          </cell>
          <cell r="C157">
            <v>6</v>
          </cell>
          <cell r="D157">
            <v>39</v>
          </cell>
          <cell r="E157" t="str">
            <v>שקליאר ילנה</v>
          </cell>
          <cell r="F157" t="str">
            <v>G&amp;A</v>
          </cell>
          <cell r="G157">
            <v>2</v>
          </cell>
          <cell r="H157">
            <v>24</v>
          </cell>
          <cell r="I157" t="str">
            <v>שוויארוחות</v>
          </cell>
          <cell r="J157" t="str">
            <v>ב</v>
          </cell>
          <cell r="O157">
            <v>338</v>
          </cell>
          <cell r="P157">
            <v>338</v>
          </cell>
          <cell r="Q157" t="str">
            <v>מס בריאות</v>
          </cell>
          <cell r="R157">
            <v>307.73</v>
          </cell>
          <cell r="S157" t="str">
            <v>כלל ביטוח</v>
          </cell>
          <cell r="U157" t="str">
            <v xml:space="preserve"> </v>
          </cell>
          <cell r="AE157">
            <v>0</v>
          </cell>
          <cell r="AF157">
            <v>0</v>
          </cell>
          <cell r="AG157">
            <v>7</v>
          </cell>
          <cell r="AI157">
            <v>7</v>
          </cell>
          <cell r="AJ157">
            <v>1</v>
          </cell>
          <cell r="AK157" t="str">
            <v>אין תשלום</v>
          </cell>
          <cell r="AL157">
            <v>200606</v>
          </cell>
          <cell r="AM157" t="str">
            <v>שקליאר ילנה</v>
          </cell>
          <cell r="AN157" t="str">
            <v>שוויארוחות</v>
          </cell>
          <cell r="AO157" t="str">
            <v>הכנסה זקופה</v>
          </cell>
        </row>
        <row r="158">
          <cell r="A158" t="str">
            <v>רדיאנסי(ישראל) בע"מ</v>
          </cell>
          <cell r="B158">
            <v>2006</v>
          </cell>
          <cell r="C158">
            <v>5</v>
          </cell>
          <cell r="D158">
            <v>40</v>
          </cell>
          <cell r="E158" t="str">
            <v>שריר דנית</v>
          </cell>
          <cell r="F158" t="str">
            <v>Operation</v>
          </cell>
          <cell r="G158">
            <v>0</v>
          </cell>
          <cell r="H158">
            <v>1</v>
          </cell>
          <cell r="I158" t="str">
            <v>משכורת</v>
          </cell>
          <cell r="J158" t="str">
            <v>ב</v>
          </cell>
          <cell r="N158">
            <v>5740</v>
          </cell>
          <cell r="P158">
            <v>5740</v>
          </cell>
          <cell r="Q158" t="str">
            <v>מס הכנסה</v>
          </cell>
          <cell r="R158">
            <v>827.29</v>
          </cell>
          <cell r="S158" t="str">
            <v>סימון הוני</v>
          </cell>
          <cell r="T158">
            <v>365</v>
          </cell>
          <cell r="U158" t="str">
            <v xml:space="preserve"> </v>
          </cell>
          <cell r="W158">
            <v>6107</v>
          </cell>
          <cell r="X158" t="str">
            <v>חדשי</v>
          </cell>
          <cell r="Y158">
            <v>22</v>
          </cell>
          <cell r="AB158">
            <v>3</v>
          </cell>
          <cell r="AD158">
            <v>6107</v>
          </cell>
          <cell r="AE158">
            <v>365</v>
          </cell>
          <cell r="AF158">
            <v>608.09</v>
          </cell>
          <cell r="AG158">
            <v>98.55</v>
          </cell>
          <cell r="AH158">
            <v>453.09</v>
          </cell>
          <cell r="AI158">
            <v>1524.73</v>
          </cell>
          <cell r="AJ158">
            <v>4</v>
          </cell>
          <cell r="AK158" t="str">
            <v>משכורת</v>
          </cell>
          <cell r="AL158">
            <v>200605</v>
          </cell>
          <cell r="AM158" t="str">
            <v>שריר דנית</v>
          </cell>
          <cell r="AN158" t="str">
            <v>משכורת</v>
          </cell>
          <cell r="AO158" t="str">
            <v>תשלום</v>
          </cell>
        </row>
        <row r="159">
          <cell r="B159">
            <v>2006</v>
          </cell>
          <cell r="C159">
            <v>5</v>
          </cell>
          <cell r="D159">
            <v>40</v>
          </cell>
          <cell r="E159" t="str">
            <v>שריר דנית</v>
          </cell>
          <cell r="F159" t="str">
            <v>Operation</v>
          </cell>
          <cell r="G159">
            <v>1</v>
          </cell>
          <cell r="H159">
            <v>16</v>
          </cell>
          <cell r="I159" t="str">
            <v>ש.נ.גלובלי</v>
          </cell>
          <cell r="J159" t="str">
            <v>ב</v>
          </cell>
          <cell r="N159">
            <v>2460</v>
          </cell>
          <cell r="P159">
            <v>2460</v>
          </cell>
          <cell r="Q159" t="str">
            <v>ביטוח לאומי</v>
          </cell>
          <cell r="R159">
            <v>304.23</v>
          </cell>
          <cell r="S159" t="str">
            <v>סימון.ק.פנ</v>
          </cell>
          <cell r="T159">
            <v>49.5</v>
          </cell>
          <cell r="U159" t="str">
            <v xml:space="preserve"> </v>
          </cell>
          <cell r="AE159">
            <v>54</v>
          </cell>
          <cell r="AF159">
            <v>74.97</v>
          </cell>
          <cell r="AG159">
            <v>0</v>
          </cell>
          <cell r="AI159">
            <v>128.97</v>
          </cell>
          <cell r="AJ159">
            <v>4</v>
          </cell>
          <cell r="AK159" t="str">
            <v>ש.נ.גלובלי</v>
          </cell>
          <cell r="AL159">
            <v>200605</v>
          </cell>
          <cell r="AM159" t="str">
            <v>שריר דנית</v>
          </cell>
          <cell r="AN159" t="str">
            <v>ש.נ.גלובלי</v>
          </cell>
          <cell r="AO159" t="str">
            <v>תשלום</v>
          </cell>
        </row>
        <row r="160">
          <cell r="B160">
            <v>2006</v>
          </cell>
          <cell r="C160">
            <v>5</v>
          </cell>
          <cell r="D160">
            <v>40</v>
          </cell>
          <cell r="E160" t="str">
            <v>שריר דנית</v>
          </cell>
          <cell r="F160" t="str">
            <v>Operation</v>
          </cell>
          <cell r="G160">
            <v>2</v>
          </cell>
          <cell r="H160">
            <v>13</v>
          </cell>
          <cell r="I160" t="str">
            <v>טלפון נייד</v>
          </cell>
          <cell r="J160" t="str">
            <v>ב</v>
          </cell>
          <cell r="O160">
            <v>85</v>
          </cell>
          <cell r="P160">
            <v>85</v>
          </cell>
          <cell r="Q160" t="str">
            <v>מס בריאות</v>
          </cell>
          <cell r="R160">
            <v>341.98</v>
          </cell>
          <cell r="S160" t="str">
            <v>קהילה</v>
          </cell>
          <cell r="T160">
            <v>205</v>
          </cell>
          <cell r="U160" t="str">
            <v xml:space="preserve"> </v>
          </cell>
          <cell r="AE160">
            <v>615</v>
          </cell>
          <cell r="AF160">
            <v>0</v>
          </cell>
          <cell r="AG160">
            <v>0</v>
          </cell>
          <cell r="AI160">
            <v>615</v>
          </cell>
          <cell r="AJ160">
            <v>4</v>
          </cell>
          <cell r="AK160" t="str">
            <v>אין תשלום</v>
          </cell>
          <cell r="AL160">
            <v>200605</v>
          </cell>
          <cell r="AM160" t="str">
            <v>שריר דנית</v>
          </cell>
          <cell r="AN160" t="str">
            <v>טלפון נייד</v>
          </cell>
          <cell r="AO160" t="str">
            <v>הכנסה זקופה</v>
          </cell>
        </row>
        <row r="161">
          <cell r="B161">
            <v>2006</v>
          </cell>
          <cell r="C161">
            <v>5</v>
          </cell>
          <cell r="D161">
            <v>40</v>
          </cell>
          <cell r="E161" t="str">
            <v>שריר דנית</v>
          </cell>
          <cell r="F161" t="str">
            <v>Operation</v>
          </cell>
          <cell r="G161">
            <v>3</v>
          </cell>
          <cell r="H161">
            <v>24</v>
          </cell>
          <cell r="I161" t="str">
            <v>שוויארוחות</v>
          </cell>
          <cell r="J161" t="str">
            <v>ב</v>
          </cell>
          <cell r="O161">
            <v>238</v>
          </cell>
          <cell r="P161">
            <v>238</v>
          </cell>
          <cell r="Q161" t="str">
            <v xml:space="preserve"> </v>
          </cell>
          <cell r="S161" t="str">
            <v>כלל ביטוח</v>
          </cell>
          <cell r="U161" t="str">
            <v xml:space="preserve"> </v>
          </cell>
          <cell r="AE161">
            <v>0</v>
          </cell>
          <cell r="AF161">
            <v>0</v>
          </cell>
          <cell r="AG161">
            <v>8.1999999999999993</v>
          </cell>
          <cell r="AI161">
            <v>8.1999999999999993</v>
          </cell>
          <cell r="AJ161">
            <v>4</v>
          </cell>
          <cell r="AK161" t="str">
            <v>אין תשלום</v>
          </cell>
          <cell r="AL161">
            <v>200605</v>
          </cell>
          <cell r="AM161" t="str">
            <v>שריר דנית</v>
          </cell>
          <cell r="AN161" t="str">
            <v>שוויארוחות</v>
          </cell>
          <cell r="AO161" t="str">
            <v>הכנסה זקופה</v>
          </cell>
        </row>
        <row r="162">
          <cell r="A162" t="str">
            <v>רדיאנסי(ישראל) בע"מ</v>
          </cell>
          <cell r="B162">
            <v>2006</v>
          </cell>
          <cell r="C162">
            <v>6</v>
          </cell>
          <cell r="D162">
            <v>40</v>
          </cell>
          <cell r="E162" t="str">
            <v>שריר דנית</v>
          </cell>
          <cell r="F162" t="str">
            <v>Operation</v>
          </cell>
          <cell r="G162">
            <v>0</v>
          </cell>
          <cell r="H162">
            <v>1</v>
          </cell>
          <cell r="I162" t="str">
            <v>משכורת</v>
          </cell>
          <cell r="J162" t="str">
            <v>ב</v>
          </cell>
          <cell r="N162">
            <v>5740</v>
          </cell>
          <cell r="P162">
            <v>5740</v>
          </cell>
          <cell r="Q162" t="str">
            <v>מס הכנסה</v>
          </cell>
          <cell r="R162">
            <v>771.85</v>
          </cell>
          <cell r="S162" t="str">
            <v>סימון הוני</v>
          </cell>
          <cell r="T162">
            <v>365</v>
          </cell>
          <cell r="U162" t="str">
            <v xml:space="preserve"> </v>
          </cell>
          <cell r="W162">
            <v>6185</v>
          </cell>
          <cell r="X162" t="str">
            <v>חדשי</v>
          </cell>
          <cell r="Y162">
            <v>22</v>
          </cell>
          <cell r="AB162">
            <v>0.5</v>
          </cell>
          <cell r="AC162">
            <v>1</v>
          </cell>
          <cell r="AD162">
            <v>6185</v>
          </cell>
          <cell r="AE162">
            <v>365</v>
          </cell>
          <cell r="AF162">
            <v>608.09</v>
          </cell>
          <cell r="AG162">
            <v>98.55</v>
          </cell>
          <cell r="AH162">
            <v>442.41</v>
          </cell>
          <cell r="AI162">
            <v>1514.05</v>
          </cell>
          <cell r="AJ162">
            <v>4</v>
          </cell>
          <cell r="AK162" t="str">
            <v>משכורת</v>
          </cell>
          <cell r="AL162">
            <v>200606</v>
          </cell>
          <cell r="AM162" t="str">
            <v>שריר דנית</v>
          </cell>
          <cell r="AN162" t="str">
            <v>משכורת</v>
          </cell>
          <cell r="AO162" t="str">
            <v>תשלום</v>
          </cell>
        </row>
        <row r="163">
          <cell r="B163">
            <v>2006</v>
          </cell>
          <cell r="C163">
            <v>6</v>
          </cell>
          <cell r="D163">
            <v>40</v>
          </cell>
          <cell r="E163" t="str">
            <v>שריר דנית</v>
          </cell>
          <cell r="F163" t="str">
            <v>Operation</v>
          </cell>
          <cell r="G163">
            <v>1</v>
          </cell>
          <cell r="H163">
            <v>16</v>
          </cell>
          <cell r="I163" t="str">
            <v>ש.נ.גלובלי</v>
          </cell>
          <cell r="J163" t="str">
            <v>ב</v>
          </cell>
          <cell r="N163">
            <v>2460</v>
          </cell>
          <cell r="P163">
            <v>2460</v>
          </cell>
          <cell r="Q163" t="str">
            <v>ביטוח לאומי</v>
          </cell>
          <cell r="R163">
            <v>291.07</v>
          </cell>
          <cell r="S163" t="str">
            <v>סימון.ק.פנ</v>
          </cell>
          <cell r="T163">
            <v>49.5</v>
          </cell>
          <cell r="U163" t="str">
            <v xml:space="preserve"> </v>
          </cell>
          <cell r="AE163">
            <v>54</v>
          </cell>
          <cell r="AF163">
            <v>74.97</v>
          </cell>
          <cell r="AG163">
            <v>0</v>
          </cell>
          <cell r="AI163">
            <v>128.97</v>
          </cell>
          <cell r="AJ163">
            <v>4</v>
          </cell>
          <cell r="AK163" t="str">
            <v>ש.נ.גלובלי</v>
          </cell>
          <cell r="AL163">
            <v>200606</v>
          </cell>
          <cell r="AM163" t="str">
            <v>שריר דנית</v>
          </cell>
          <cell r="AN163" t="str">
            <v>ש.נ.גלובלי</v>
          </cell>
          <cell r="AO163" t="str">
            <v>תשלום</v>
          </cell>
        </row>
        <row r="164">
          <cell r="B164">
            <v>2006</v>
          </cell>
          <cell r="C164">
            <v>6</v>
          </cell>
          <cell r="D164">
            <v>40</v>
          </cell>
          <cell r="E164" t="str">
            <v>שריר דנית</v>
          </cell>
          <cell r="F164" t="str">
            <v>Operation</v>
          </cell>
          <cell r="G164">
            <v>2</v>
          </cell>
          <cell r="H164">
            <v>13</v>
          </cell>
          <cell r="I164" t="str">
            <v>טלפון נייד</v>
          </cell>
          <cell r="J164" t="str">
            <v>ב</v>
          </cell>
          <cell r="O164">
            <v>85</v>
          </cell>
          <cell r="P164">
            <v>85</v>
          </cell>
          <cell r="Q164" t="str">
            <v>מס בריאות</v>
          </cell>
          <cell r="R164">
            <v>332.58</v>
          </cell>
          <cell r="S164" t="str">
            <v>קהילה</v>
          </cell>
          <cell r="T164">
            <v>205</v>
          </cell>
          <cell r="U164" t="str">
            <v xml:space="preserve"> </v>
          </cell>
          <cell r="AE164">
            <v>615</v>
          </cell>
          <cell r="AF164">
            <v>0</v>
          </cell>
          <cell r="AG164">
            <v>0</v>
          </cell>
          <cell r="AI164">
            <v>615</v>
          </cell>
          <cell r="AJ164">
            <v>4</v>
          </cell>
          <cell r="AK164" t="str">
            <v>אין תשלום</v>
          </cell>
          <cell r="AL164">
            <v>200606</v>
          </cell>
          <cell r="AM164" t="str">
            <v>שריר דנית</v>
          </cell>
          <cell r="AN164" t="str">
            <v>טלפון נייד</v>
          </cell>
          <cell r="AO164" t="str">
            <v>הכנסה זקופה</v>
          </cell>
        </row>
        <row r="165">
          <cell r="B165">
            <v>2006</v>
          </cell>
          <cell r="C165">
            <v>6</v>
          </cell>
          <cell r="D165">
            <v>40</v>
          </cell>
          <cell r="E165" t="str">
            <v>שריר דנית</v>
          </cell>
          <cell r="F165" t="str">
            <v>Operation</v>
          </cell>
          <cell r="G165">
            <v>3</v>
          </cell>
          <cell r="H165">
            <v>24</v>
          </cell>
          <cell r="I165" t="str">
            <v>שוויארוחות</v>
          </cell>
          <cell r="J165" t="str">
            <v>ב</v>
          </cell>
          <cell r="O165">
            <v>50</v>
          </cell>
          <cell r="P165">
            <v>50</v>
          </cell>
          <cell r="Q165" t="str">
            <v xml:space="preserve"> </v>
          </cell>
          <cell r="S165" t="str">
            <v>כלל ביטוח</v>
          </cell>
          <cell r="U165" t="str">
            <v xml:space="preserve"> </v>
          </cell>
          <cell r="AE165">
            <v>0</v>
          </cell>
          <cell r="AF165">
            <v>0</v>
          </cell>
          <cell r="AG165">
            <v>8.1999999999999993</v>
          </cell>
          <cell r="AI165">
            <v>8.1999999999999993</v>
          </cell>
          <cell r="AJ165">
            <v>4</v>
          </cell>
          <cell r="AK165" t="str">
            <v>אין תשלום</v>
          </cell>
          <cell r="AL165">
            <v>200606</v>
          </cell>
          <cell r="AM165" t="str">
            <v>שריר דנית</v>
          </cell>
          <cell r="AN165" t="str">
            <v>שוויארוחות</v>
          </cell>
          <cell r="AO165" t="str">
            <v>הכנסה זקופה</v>
          </cell>
        </row>
        <row r="166">
          <cell r="A166" t="str">
            <v>רדיאנסי(ישראל) בע"מ</v>
          </cell>
          <cell r="B166">
            <v>2006</v>
          </cell>
          <cell r="C166">
            <v>5</v>
          </cell>
          <cell r="D166">
            <v>41</v>
          </cell>
          <cell r="E166" t="str">
            <v>דוד עוזיאל</v>
          </cell>
          <cell r="F166" t="str">
            <v>R&amp;D</v>
          </cell>
          <cell r="G166">
            <v>0</v>
          </cell>
          <cell r="H166">
            <v>1</v>
          </cell>
          <cell r="I166" t="str">
            <v>משכורת</v>
          </cell>
          <cell r="J166" t="str">
            <v>ב</v>
          </cell>
          <cell r="K166">
            <v>17</v>
          </cell>
          <cell r="L166">
            <v>681.82</v>
          </cell>
          <cell r="N166">
            <v>11590.94</v>
          </cell>
          <cell r="P166">
            <v>11590.94</v>
          </cell>
          <cell r="Q166" t="str">
            <v>מס הכנסה</v>
          </cell>
          <cell r="R166">
            <v>3560.85</v>
          </cell>
          <cell r="S166" t="str">
            <v>ויזל קצבתי</v>
          </cell>
          <cell r="T166">
            <v>579.54999999999995</v>
          </cell>
          <cell r="U166" t="str">
            <v xml:space="preserve"> </v>
          </cell>
          <cell r="W166">
            <v>9673</v>
          </cell>
          <cell r="X166" t="str">
            <v>יומי</v>
          </cell>
          <cell r="Y166">
            <v>17</v>
          </cell>
          <cell r="AB166">
            <v>4.76</v>
          </cell>
          <cell r="AD166">
            <v>9673</v>
          </cell>
          <cell r="AE166">
            <v>579.54999999999995</v>
          </cell>
          <cell r="AF166">
            <v>965.53</v>
          </cell>
          <cell r="AG166">
            <v>92.73</v>
          </cell>
          <cell r="AH166">
            <v>760.07</v>
          </cell>
          <cell r="AI166">
            <v>2397.88</v>
          </cell>
          <cell r="AJ166">
            <v>2</v>
          </cell>
          <cell r="AK166" t="str">
            <v>משכורת</v>
          </cell>
          <cell r="AL166">
            <v>200605</v>
          </cell>
          <cell r="AM166" t="str">
            <v>דוד עוזיאל</v>
          </cell>
          <cell r="AN166" t="str">
            <v>משכורת</v>
          </cell>
          <cell r="AO166" t="str">
            <v>תשלום</v>
          </cell>
        </row>
        <row r="167">
          <cell r="B167">
            <v>2006</v>
          </cell>
          <cell r="C167">
            <v>5</v>
          </cell>
          <cell r="D167">
            <v>41</v>
          </cell>
          <cell r="E167" t="str">
            <v>דוד עוזיאל</v>
          </cell>
          <cell r="F167" t="str">
            <v>R&amp;D</v>
          </cell>
          <cell r="G167">
            <v>1</v>
          </cell>
          <cell r="H167">
            <v>9</v>
          </cell>
          <cell r="I167" t="str">
            <v>שווי רכב..</v>
          </cell>
          <cell r="J167" t="str">
            <v>ב</v>
          </cell>
          <cell r="K167">
            <v>17</v>
          </cell>
          <cell r="L167">
            <v>60.45</v>
          </cell>
          <cell r="O167">
            <v>1027.6500000000001</v>
          </cell>
          <cell r="P167">
            <v>1027.6500000000001</v>
          </cell>
          <cell r="Q167" t="str">
            <v>ביטוח לאומי</v>
          </cell>
          <cell r="R167">
            <v>682.55</v>
          </cell>
          <cell r="S167" t="str">
            <v>קהילה</v>
          </cell>
          <cell r="T167">
            <v>289.77</v>
          </cell>
          <cell r="U167" t="str">
            <v xml:space="preserve"> </v>
          </cell>
          <cell r="AE167">
            <v>869.32</v>
          </cell>
          <cell r="AF167">
            <v>0</v>
          </cell>
          <cell r="AG167">
            <v>0</v>
          </cell>
          <cell r="AI167">
            <v>869.32</v>
          </cell>
          <cell r="AJ167">
            <v>2</v>
          </cell>
          <cell r="AK167" t="str">
            <v>אין תשלום</v>
          </cell>
          <cell r="AL167">
            <v>200605</v>
          </cell>
          <cell r="AM167" t="str">
            <v>דוד עוזיאל</v>
          </cell>
          <cell r="AN167" t="str">
            <v>שווי רכב..</v>
          </cell>
          <cell r="AO167" t="str">
            <v>הכנסה זקופה</v>
          </cell>
        </row>
        <row r="168">
          <cell r="B168">
            <v>2006</v>
          </cell>
          <cell r="C168">
            <v>5</v>
          </cell>
          <cell r="D168">
            <v>41</v>
          </cell>
          <cell r="E168" t="str">
            <v>דוד עוזיאל</v>
          </cell>
          <cell r="F168" t="str">
            <v>R&amp;D</v>
          </cell>
          <cell r="G168">
            <v>2</v>
          </cell>
          <cell r="H168">
            <v>13</v>
          </cell>
          <cell r="I168" t="str">
            <v>טלפון נייד</v>
          </cell>
          <cell r="J168" t="str">
            <v>ב</v>
          </cell>
          <cell r="K168">
            <v>17</v>
          </cell>
          <cell r="L168">
            <v>3.86</v>
          </cell>
          <cell r="O168">
            <v>65.62</v>
          </cell>
          <cell r="P168">
            <v>65.62</v>
          </cell>
          <cell r="Q168" t="str">
            <v>מס בריאות</v>
          </cell>
          <cell r="R168">
            <v>612.21</v>
          </cell>
          <cell r="S168" t="str">
            <v>כלל ביטוח</v>
          </cell>
          <cell r="U168" t="str">
            <v xml:space="preserve"> </v>
          </cell>
          <cell r="AE168">
            <v>0</v>
          </cell>
          <cell r="AF168">
            <v>0</v>
          </cell>
          <cell r="AG168">
            <v>11.59</v>
          </cell>
          <cell r="AI168">
            <v>11.59</v>
          </cell>
          <cell r="AJ168">
            <v>2</v>
          </cell>
          <cell r="AK168" t="str">
            <v>אין תשלום</v>
          </cell>
          <cell r="AL168">
            <v>200605</v>
          </cell>
          <cell r="AM168" t="str">
            <v>דוד עוזיאל</v>
          </cell>
          <cell r="AN168" t="str">
            <v>טלפון נייד</v>
          </cell>
          <cell r="AO168" t="str">
            <v>הכנסה זקופה</v>
          </cell>
        </row>
        <row r="169">
          <cell r="B169">
            <v>2006</v>
          </cell>
          <cell r="C169">
            <v>5</v>
          </cell>
          <cell r="D169">
            <v>41</v>
          </cell>
          <cell r="E169" t="str">
            <v>דוד עוזיאל</v>
          </cell>
          <cell r="F169" t="str">
            <v>R&amp;D</v>
          </cell>
          <cell r="G169">
            <v>3</v>
          </cell>
          <cell r="H169">
            <v>29</v>
          </cell>
          <cell r="I169" t="str">
            <v>פדיון חופש</v>
          </cell>
          <cell r="J169" t="str">
            <v>ב</v>
          </cell>
          <cell r="K169">
            <v>3.76</v>
          </cell>
          <cell r="L169">
            <v>681.82</v>
          </cell>
          <cell r="N169">
            <v>2563.64</v>
          </cell>
          <cell r="P169">
            <v>2563.64</v>
          </cell>
          <cell r="Q169" t="str">
            <v xml:space="preserve"> </v>
          </cell>
          <cell r="S169" t="str">
            <v xml:space="preserve"> </v>
          </cell>
          <cell r="U169" t="str">
            <v xml:space="preserve"> </v>
          </cell>
          <cell r="AJ169">
            <v>2</v>
          </cell>
          <cell r="AK169" t="str">
            <v>פדיון חופש</v>
          </cell>
          <cell r="AL169">
            <v>200605</v>
          </cell>
          <cell r="AM169" t="str">
            <v>דוד עוזיאל</v>
          </cell>
          <cell r="AN169" t="str">
            <v>פדיון חופש</v>
          </cell>
          <cell r="AO169" t="str">
            <v>תשלום</v>
          </cell>
        </row>
        <row r="170">
          <cell r="B170">
            <v>2006</v>
          </cell>
          <cell r="C170">
            <v>5</v>
          </cell>
          <cell r="D170">
            <v>41</v>
          </cell>
          <cell r="E170" t="str">
            <v>דוד עוזיאל</v>
          </cell>
          <cell r="F170" t="str">
            <v>R&amp;D</v>
          </cell>
          <cell r="G170">
            <v>4</v>
          </cell>
          <cell r="H170">
            <v>5</v>
          </cell>
          <cell r="I170" t="str">
            <v>הבראה</v>
          </cell>
          <cell r="J170" t="str">
            <v>ב</v>
          </cell>
          <cell r="K170">
            <v>4.05</v>
          </cell>
          <cell r="L170">
            <v>307</v>
          </cell>
          <cell r="N170">
            <v>1243.3499999999999</v>
          </cell>
          <cell r="P170">
            <v>1243.3499999999999</v>
          </cell>
          <cell r="Q170" t="str">
            <v xml:space="preserve"> </v>
          </cell>
          <cell r="S170" t="str">
            <v xml:space="preserve"> </v>
          </cell>
          <cell r="U170" t="str">
            <v xml:space="preserve"> </v>
          </cell>
          <cell r="AJ170">
            <v>2</v>
          </cell>
          <cell r="AK170" t="str">
            <v>הבראה</v>
          </cell>
          <cell r="AL170">
            <v>200605</v>
          </cell>
          <cell r="AM170" t="str">
            <v>דוד עוזיאל</v>
          </cell>
          <cell r="AN170" t="str">
            <v>הבראה</v>
          </cell>
          <cell r="AO170" t="str">
            <v>תשלום</v>
          </cell>
        </row>
        <row r="171">
          <cell r="A171" t="str">
            <v>רדיאנסי(ישראל) בע"מ</v>
          </cell>
          <cell r="B171">
            <v>2006</v>
          </cell>
          <cell r="C171">
            <v>5</v>
          </cell>
          <cell r="D171">
            <v>42</v>
          </cell>
          <cell r="E171" t="str">
            <v>ביו חיים</v>
          </cell>
          <cell r="F171" t="str">
            <v>Operation</v>
          </cell>
          <cell r="G171">
            <v>0</v>
          </cell>
          <cell r="H171">
            <v>1</v>
          </cell>
          <cell r="I171" t="str">
            <v>משכורת</v>
          </cell>
          <cell r="J171" t="str">
            <v>ב</v>
          </cell>
          <cell r="N171">
            <v>5250</v>
          </cell>
          <cell r="P171">
            <v>5250</v>
          </cell>
          <cell r="Q171" t="str">
            <v>מס הכנסה</v>
          </cell>
          <cell r="R171">
            <v>2119.73</v>
          </cell>
          <cell r="S171" t="str">
            <v>סימון הוני</v>
          </cell>
          <cell r="T171">
            <v>365</v>
          </cell>
          <cell r="U171" t="str">
            <v xml:space="preserve"> </v>
          </cell>
          <cell r="W171">
            <v>4244</v>
          </cell>
          <cell r="X171" t="str">
            <v>חדשי</v>
          </cell>
          <cell r="Y171">
            <v>22</v>
          </cell>
          <cell r="AB171">
            <v>1</v>
          </cell>
          <cell r="AD171">
            <v>4244</v>
          </cell>
          <cell r="AE171">
            <v>365</v>
          </cell>
          <cell r="AF171">
            <v>608.09</v>
          </cell>
          <cell r="AG171">
            <v>58.4</v>
          </cell>
          <cell r="AH171">
            <v>418.33</v>
          </cell>
          <cell r="AI171">
            <v>1449.82</v>
          </cell>
          <cell r="AJ171">
            <v>4</v>
          </cell>
          <cell r="AK171" t="str">
            <v>משכורת</v>
          </cell>
          <cell r="AL171">
            <v>200605</v>
          </cell>
          <cell r="AM171" t="str">
            <v>ביו חיים</v>
          </cell>
          <cell r="AN171" t="str">
            <v>משכורת</v>
          </cell>
          <cell r="AO171" t="str">
            <v>תשלום</v>
          </cell>
        </row>
        <row r="172">
          <cell r="B172">
            <v>2006</v>
          </cell>
          <cell r="C172">
            <v>5</v>
          </cell>
          <cell r="D172">
            <v>42</v>
          </cell>
          <cell r="E172" t="str">
            <v>ביו חיים</v>
          </cell>
          <cell r="F172" t="str">
            <v>Operation</v>
          </cell>
          <cell r="G172">
            <v>1</v>
          </cell>
          <cell r="H172">
            <v>16</v>
          </cell>
          <cell r="I172" t="str">
            <v>ש.נ.גלובלי</v>
          </cell>
          <cell r="J172" t="str">
            <v>ב</v>
          </cell>
          <cell r="N172">
            <v>2250</v>
          </cell>
          <cell r="P172">
            <v>2250</v>
          </cell>
          <cell r="Q172" t="str">
            <v>ביטוח לאומי</v>
          </cell>
          <cell r="R172">
            <v>261.39</v>
          </cell>
          <cell r="S172" t="str">
            <v>סימון.ק.פנ</v>
          </cell>
          <cell r="T172">
            <v>11</v>
          </cell>
          <cell r="U172" t="str">
            <v xml:space="preserve"> </v>
          </cell>
          <cell r="AE172">
            <v>12</v>
          </cell>
          <cell r="AF172">
            <v>16.66</v>
          </cell>
          <cell r="AG172">
            <v>0</v>
          </cell>
          <cell r="AI172">
            <v>28.66</v>
          </cell>
          <cell r="AJ172">
            <v>4</v>
          </cell>
          <cell r="AK172" t="str">
            <v>ש.נ.גלובלי</v>
          </cell>
          <cell r="AL172">
            <v>200605</v>
          </cell>
          <cell r="AM172" t="str">
            <v>ביו חיים</v>
          </cell>
          <cell r="AN172" t="str">
            <v>ש.נ.גלובלי</v>
          </cell>
          <cell r="AO172" t="str">
            <v>תשלום</v>
          </cell>
        </row>
        <row r="173">
          <cell r="B173">
            <v>2006</v>
          </cell>
          <cell r="C173">
            <v>5</v>
          </cell>
          <cell r="D173">
            <v>42</v>
          </cell>
          <cell r="E173" t="str">
            <v>ביו חיים</v>
          </cell>
          <cell r="F173" t="str">
            <v>Operation</v>
          </cell>
          <cell r="G173">
            <v>2</v>
          </cell>
          <cell r="H173">
            <v>13</v>
          </cell>
          <cell r="I173" t="str">
            <v>טלפון נייד</v>
          </cell>
          <cell r="J173" t="str">
            <v>ב</v>
          </cell>
          <cell r="O173">
            <v>85</v>
          </cell>
          <cell r="P173">
            <v>85</v>
          </cell>
          <cell r="Q173" t="str">
            <v>מס בריאות</v>
          </cell>
          <cell r="R173">
            <v>311.38</v>
          </cell>
          <cell r="S173" t="str">
            <v>קהילה</v>
          </cell>
          <cell r="T173">
            <v>187.5</v>
          </cell>
          <cell r="U173" t="str">
            <v xml:space="preserve"> </v>
          </cell>
          <cell r="AE173">
            <v>562.5</v>
          </cell>
          <cell r="AF173">
            <v>0</v>
          </cell>
          <cell r="AG173">
            <v>0</v>
          </cell>
          <cell r="AI173">
            <v>562.5</v>
          </cell>
          <cell r="AJ173">
            <v>4</v>
          </cell>
          <cell r="AK173" t="str">
            <v>אין תשלום</v>
          </cell>
          <cell r="AL173">
            <v>200605</v>
          </cell>
          <cell r="AM173" t="str">
            <v>ביו חיים</v>
          </cell>
          <cell r="AN173" t="str">
            <v>טלפון נייד</v>
          </cell>
          <cell r="AO173" t="str">
            <v>הכנסה זקופה</v>
          </cell>
        </row>
        <row r="174">
          <cell r="B174">
            <v>2006</v>
          </cell>
          <cell r="C174">
            <v>5</v>
          </cell>
          <cell r="D174">
            <v>42</v>
          </cell>
          <cell r="E174" t="str">
            <v>ביו חיים</v>
          </cell>
          <cell r="F174" t="str">
            <v>Operation</v>
          </cell>
          <cell r="G174">
            <v>3</v>
          </cell>
          <cell r="H174">
            <v>24</v>
          </cell>
          <cell r="I174" t="str">
            <v>שוויארוחות</v>
          </cell>
          <cell r="J174" t="str">
            <v>ב</v>
          </cell>
          <cell r="O174">
            <v>326</v>
          </cell>
          <cell r="P174">
            <v>326</v>
          </cell>
          <cell r="Q174" t="str">
            <v xml:space="preserve"> </v>
          </cell>
          <cell r="S174" t="str">
            <v>כלל ביטוח</v>
          </cell>
          <cell r="U174" t="str">
            <v xml:space="preserve"> </v>
          </cell>
          <cell r="AE174">
            <v>0</v>
          </cell>
          <cell r="AF174">
            <v>0</v>
          </cell>
          <cell r="AG174">
            <v>7.5</v>
          </cell>
          <cell r="AI174">
            <v>7.5</v>
          </cell>
          <cell r="AJ174">
            <v>4</v>
          </cell>
          <cell r="AK174" t="str">
            <v>אין תשלום</v>
          </cell>
          <cell r="AL174">
            <v>200605</v>
          </cell>
          <cell r="AM174" t="str">
            <v>ביו חיים</v>
          </cell>
          <cell r="AN174" t="str">
            <v>שוויארוחות</v>
          </cell>
          <cell r="AO174" t="str">
            <v>הכנסה זקופה</v>
          </cell>
        </row>
        <row r="175">
          <cell r="A175" t="str">
            <v>רדיאנסי(ישראל) בע"מ</v>
          </cell>
          <cell r="B175">
            <v>2006</v>
          </cell>
          <cell r="C175">
            <v>6</v>
          </cell>
          <cell r="D175">
            <v>42</v>
          </cell>
          <cell r="E175" t="str">
            <v>ביו חיים</v>
          </cell>
          <cell r="F175" t="str">
            <v>Operation</v>
          </cell>
          <cell r="G175">
            <v>0</v>
          </cell>
          <cell r="H175">
            <v>1</v>
          </cell>
          <cell r="I175" t="str">
            <v>משכורת</v>
          </cell>
          <cell r="J175" t="str">
            <v>ב</v>
          </cell>
          <cell r="N175">
            <v>5250</v>
          </cell>
          <cell r="P175">
            <v>5250</v>
          </cell>
          <cell r="Q175" t="str">
            <v>מס הכנסה</v>
          </cell>
          <cell r="R175">
            <v>2182.16</v>
          </cell>
          <cell r="S175" t="str">
            <v>סימון הוני</v>
          </cell>
          <cell r="T175">
            <v>365</v>
          </cell>
          <cell r="U175" t="str">
            <v>החזר הוצ..</v>
          </cell>
          <cell r="V175">
            <v>-334.4</v>
          </cell>
          <cell r="W175">
            <v>4489.3999999999996</v>
          </cell>
          <cell r="X175" t="str">
            <v>חדשי</v>
          </cell>
          <cell r="Y175">
            <v>22</v>
          </cell>
          <cell r="AB175">
            <v>0.5</v>
          </cell>
          <cell r="AD175">
            <v>4155</v>
          </cell>
          <cell r="AE175">
            <v>365</v>
          </cell>
          <cell r="AF175">
            <v>608.09</v>
          </cell>
          <cell r="AG175">
            <v>58.4</v>
          </cell>
          <cell r="AH175">
            <v>430.91</v>
          </cell>
          <cell r="AI175">
            <v>1462.4</v>
          </cell>
          <cell r="AJ175">
            <v>4</v>
          </cell>
          <cell r="AK175" t="str">
            <v>משכורת</v>
          </cell>
          <cell r="AL175">
            <v>200606</v>
          </cell>
          <cell r="AM175" t="str">
            <v>ביו חיים</v>
          </cell>
          <cell r="AN175" t="str">
            <v>משכורת</v>
          </cell>
          <cell r="AO175" t="str">
            <v>תשלום</v>
          </cell>
        </row>
        <row r="176">
          <cell r="B176">
            <v>2006</v>
          </cell>
          <cell r="C176">
            <v>6</v>
          </cell>
          <cell r="D176">
            <v>42</v>
          </cell>
          <cell r="E176" t="str">
            <v>ביו חיים</v>
          </cell>
          <cell r="F176" t="str">
            <v>Operation</v>
          </cell>
          <cell r="G176">
            <v>1</v>
          </cell>
          <cell r="H176">
            <v>16</v>
          </cell>
          <cell r="I176" t="str">
            <v>ש.נ.גלובלי</v>
          </cell>
          <cell r="J176" t="str">
            <v>ב</v>
          </cell>
          <cell r="N176">
            <v>2250</v>
          </cell>
          <cell r="P176">
            <v>2250</v>
          </cell>
          <cell r="Q176" t="str">
            <v>ביטוח לאומי</v>
          </cell>
          <cell r="R176">
            <v>276.89</v>
          </cell>
          <cell r="S176" t="str">
            <v>סימון.ק.פנ</v>
          </cell>
          <cell r="T176">
            <v>11</v>
          </cell>
          <cell r="U176" t="str">
            <v xml:space="preserve"> </v>
          </cell>
          <cell r="AE176">
            <v>12</v>
          </cell>
          <cell r="AF176">
            <v>16.66</v>
          </cell>
          <cell r="AG176">
            <v>0</v>
          </cell>
          <cell r="AI176">
            <v>28.66</v>
          </cell>
          <cell r="AJ176">
            <v>4</v>
          </cell>
          <cell r="AK176" t="str">
            <v>ש.נ.גלובלי</v>
          </cell>
          <cell r="AL176">
            <v>200606</v>
          </cell>
          <cell r="AM176" t="str">
            <v>ביו חיים</v>
          </cell>
          <cell r="AN176" t="str">
            <v>ש.נ.גלובלי</v>
          </cell>
          <cell r="AO176" t="str">
            <v>תשלום</v>
          </cell>
        </row>
        <row r="177">
          <cell r="B177">
            <v>2006</v>
          </cell>
          <cell r="C177">
            <v>6</v>
          </cell>
          <cell r="D177">
            <v>42</v>
          </cell>
          <cell r="E177" t="str">
            <v>ביו חיים</v>
          </cell>
          <cell r="F177" t="str">
            <v>Operation</v>
          </cell>
          <cell r="G177">
            <v>2</v>
          </cell>
          <cell r="H177">
            <v>13</v>
          </cell>
          <cell r="I177" t="str">
            <v>טלפון נייד</v>
          </cell>
          <cell r="J177" t="str">
            <v>ב</v>
          </cell>
          <cell r="O177">
            <v>85</v>
          </cell>
          <cell r="P177">
            <v>85</v>
          </cell>
          <cell r="Q177" t="str">
            <v>מס בריאות</v>
          </cell>
          <cell r="R177">
            <v>322.45</v>
          </cell>
          <cell r="S177" t="str">
            <v>קהילה</v>
          </cell>
          <cell r="T177">
            <v>187.5</v>
          </cell>
          <cell r="U177" t="str">
            <v xml:space="preserve"> </v>
          </cell>
          <cell r="AE177">
            <v>562.5</v>
          </cell>
          <cell r="AF177">
            <v>0</v>
          </cell>
          <cell r="AG177">
            <v>0</v>
          </cell>
          <cell r="AI177">
            <v>562.5</v>
          </cell>
          <cell r="AJ177">
            <v>4</v>
          </cell>
          <cell r="AK177" t="str">
            <v>אין תשלום</v>
          </cell>
          <cell r="AL177">
            <v>200606</v>
          </cell>
          <cell r="AM177" t="str">
            <v>ביו חיים</v>
          </cell>
          <cell r="AN177" t="str">
            <v>טלפון נייד</v>
          </cell>
          <cell r="AO177" t="str">
            <v>הכנסה זקופה</v>
          </cell>
        </row>
        <row r="178">
          <cell r="B178">
            <v>2006</v>
          </cell>
          <cell r="C178">
            <v>6</v>
          </cell>
          <cell r="D178">
            <v>42</v>
          </cell>
          <cell r="E178" t="str">
            <v>ביו חיים</v>
          </cell>
          <cell r="F178" t="str">
            <v>Operation</v>
          </cell>
          <cell r="G178">
            <v>3</v>
          </cell>
          <cell r="H178">
            <v>24</v>
          </cell>
          <cell r="I178" t="str">
            <v>שוויארוחות</v>
          </cell>
          <cell r="J178" t="str">
            <v>ב</v>
          </cell>
          <cell r="O178">
            <v>547.4</v>
          </cell>
          <cell r="P178">
            <v>547.4</v>
          </cell>
          <cell r="Q178" t="str">
            <v xml:space="preserve"> </v>
          </cell>
          <cell r="S178" t="str">
            <v>כלל ביטוח</v>
          </cell>
          <cell r="U178" t="str">
            <v xml:space="preserve"> </v>
          </cell>
          <cell r="AE178">
            <v>0</v>
          </cell>
          <cell r="AF178">
            <v>0</v>
          </cell>
          <cell r="AG178">
            <v>7.5</v>
          </cell>
          <cell r="AI178">
            <v>7.5</v>
          </cell>
          <cell r="AJ178">
            <v>4</v>
          </cell>
          <cell r="AK178" t="str">
            <v>אין תשלום</v>
          </cell>
          <cell r="AL178">
            <v>200606</v>
          </cell>
          <cell r="AM178" t="str">
            <v>ביו חיים</v>
          </cell>
          <cell r="AN178" t="str">
            <v>שוויארוחות</v>
          </cell>
          <cell r="AO178" t="str">
            <v>הכנסה זקופה</v>
          </cell>
        </row>
        <row r="179">
          <cell r="A179" t="str">
            <v>רדיאנסי(ישראל) בע"מ</v>
          </cell>
          <cell r="B179">
            <v>2006</v>
          </cell>
          <cell r="C179">
            <v>5</v>
          </cell>
          <cell r="D179">
            <v>43</v>
          </cell>
          <cell r="E179" t="str">
            <v>רוסו יהודה</v>
          </cell>
          <cell r="F179" t="str">
            <v>Operation</v>
          </cell>
          <cell r="G179">
            <v>0</v>
          </cell>
          <cell r="H179">
            <v>1</v>
          </cell>
          <cell r="I179" t="str">
            <v>משכורת</v>
          </cell>
          <cell r="J179" t="str">
            <v>ב</v>
          </cell>
          <cell r="N179">
            <v>16000</v>
          </cell>
          <cell r="P179">
            <v>16000</v>
          </cell>
          <cell r="Q179" t="str">
            <v>מס הכנסה</v>
          </cell>
          <cell r="R179">
            <v>4010.71</v>
          </cell>
          <cell r="S179" t="str">
            <v>סימון הוני</v>
          </cell>
          <cell r="T179">
            <v>365</v>
          </cell>
          <cell r="U179" t="str">
            <v>החזר הוצ..</v>
          </cell>
          <cell r="V179">
            <v>-1353.84</v>
          </cell>
          <cell r="W179">
            <v>10397.84</v>
          </cell>
          <cell r="X179" t="str">
            <v>חדשי</v>
          </cell>
          <cell r="Y179">
            <v>22</v>
          </cell>
          <cell r="AB179">
            <v>5</v>
          </cell>
          <cell r="AD179">
            <v>9044</v>
          </cell>
          <cell r="AE179">
            <v>365</v>
          </cell>
          <cell r="AF179">
            <v>608.09</v>
          </cell>
          <cell r="AG179">
            <v>102.2</v>
          </cell>
          <cell r="AH179">
            <v>976.73</v>
          </cell>
          <cell r="AI179">
            <v>2052.02</v>
          </cell>
          <cell r="AJ179">
            <v>4</v>
          </cell>
          <cell r="AK179" t="str">
            <v>משכורת</v>
          </cell>
          <cell r="AL179">
            <v>200605</v>
          </cell>
          <cell r="AM179" t="str">
            <v>רוסו יהודה</v>
          </cell>
          <cell r="AN179" t="str">
            <v>משכורת</v>
          </cell>
          <cell r="AO179" t="str">
            <v>תשלום</v>
          </cell>
        </row>
        <row r="180">
          <cell r="B180">
            <v>2006</v>
          </cell>
          <cell r="C180">
            <v>5</v>
          </cell>
          <cell r="D180">
            <v>43</v>
          </cell>
          <cell r="E180" t="str">
            <v>רוסו יהודה</v>
          </cell>
          <cell r="F180" t="str">
            <v>Operation</v>
          </cell>
          <cell r="G180">
            <v>1</v>
          </cell>
          <cell r="H180">
            <v>13</v>
          </cell>
          <cell r="I180" t="str">
            <v>טלפון נייד</v>
          </cell>
          <cell r="J180" t="str">
            <v>ב</v>
          </cell>
          <cell r="O180">
            <v>85</v>
          </cell>
          <cell r="P180">
            <v>85</v>
          </cell>
          <cell r="Q180" t="str">
            <v>ביטוח לאומי</v>
          </cell>
          <cell r="R180">
            <v>949.56</v>
          </cell>
          <cell r="S180" t="str">
            <v>ויזל קצבתי</v>
          </cell>
          <cell r="T180">
            <v>435</v>
          </cell>
          <cell r="U180" t="str">
            <v xml:space="preserve"> </v>
          </cell>
          <cell r="AE180">
            <v>435</v>
          </cell>
          <cell r="AF180">
            <v>724.71</v>
          </cell>
          <cell r="AG180">
            <v>121.8</v>
          </cell>
          <cell r="AI180">
            <v>1281.51</v>
          </cell>
          <cell r="AJ180">
            <v>4</v>
          </cell>
          <cell r="AK180" t="str">
            <v>אין תשלום</v>
          </cell>
          <cell r="AL180">
            <v>200605</v>
          </cell>
          <cell r="AM180" t="str">
            <v>רוסו יהודה</v>
          </cell>
          <cell r="AN180" t="str">
            <v>טלפון נייד</v>
          </cell>
          <cell r="AO180" t="str">
            <v>הכנסה זקופה</v>
          </cell>
        </row>
        <row r="181">
          <cell r="B181">
            <v>2006</v>
          </cell>
          <cell r="C181">
            <v>5</v>
          </cell>
          <cell r="D181">
            <v>43</v>
          </cell>
          <cell r="E181" t="str">
            <v>רוסו יהודה</v>
          </cell>
          <cell r="F181" t="str">
            <v>Operation</v>
          </cell>
          <cell r="G181">
            <v>2</v>
          </cell>
          <cell r="H181">
            <v>9</v>
          </cell>
          <cell r="I181" t="str">
            <v>שווי רכב..</v>
          </cell>
          <cell r="J181" t="str">
            <v>ב</v>
          </cell>
          <cell r="O181">
            <v>1330</v>
          </cell>
          <cell r="P181">
            <v>1330</v>
          </cell>
          <cell r="Q181" t="str">
            <v>מס בריאות</v>
          </cell>
          <cell r="R181">
            <v>802.93</v>
          </cell>
          <cell r="S181" t="str">
            <v>קהילה</v>
          </cell>
          <cell r="T181">
            <v>392.8</v>
          </cell>
          <cell r="U181" t="str">
            <v xml:space="preserve"> </v>
          </cell>
          <cell r="AE181">
            <v>1178.4000000000001</v>
          </cell>
          <cell r="AF181">
            <v>0</v>
          </cell>
          <cell r="AG181">
            <v>0</v>
          </cell>
          <cell r="AI181">
            <v>1178.4000000000001</v>
          </cell>
          <cell r="AJ181">
            <v>4</v>
          </cell>
          <cell r="AK181" t="str">
            <v>אין תשלום</v>
          </cell>
          <cell r="AL181">
            <v>200605</v>
          </cell>
          <cell r="AM181" t="str">
            <v>רוסו יהודה</v>
          </cell>
          <cell r="AN181" t="str">
            <v>שווי רכב..</v>
          </cell>
          <cell r="AO181" t="str">
            <v>הכנסה זקופה</v>
          </cell>
        </row>
        <row r="182">
          <cell r="B182">
            <v>2006</v>
          </cell>
          <cell r="C182">
            <v>5</v>
          </cell>
          <cell r="D182">
            <v>43</v>
          </cell>
          <cell r="E182" t="str">
            <v>רוסו יהודה</v>
          </cell>
          <cell r="F182" t="str">
            <v>Operation</v>
          </cell>
          <cell r="G182">
            <v>3</v>
          </cell>
          <cell r="H182">
            <v>24</v>
          </cell>
          <cell r="I182" t="str">
            <v>שוויארוחות</v>
          </cell>
          <cell r="J182" t="str">
            <v>ב</v>
          </cell>
          <cell r="O182">
            <v>327</v>
          </cell>
          <cell r="P182">
            <v>327</v>
          </cell>
          <cell r="Q182" t="str">
            <v xml:space="preserve"> </v>
          </cell>
          <cell r="S182" t="str">
            <v>כלל ביטוח</v>
          </cell>
          <cell r="U182" t="str">
            <v xml:space="preserve"> </v>
          </cell>
          <cell r="AE182">
            <v>0</v>
          </cell>
          <cell r="AF182">
            <v>0</v>
          </cell>
          <cell r="AG182">
            <v>16</v>
          </cell>
          <cell r="AI182">
            <v>16</v>
          </cell>
          <cell r="AJ182">
            <v>4</v>
          </cell>
          <cell r="AK182" t="str">
            <v>אין תשלום</v>
          </cell>
          <cell r="AL182">
            <v>200605</v>
          </cell>
          <cell r="AM182" t="str">
            <v>רוסו יהודה</v>
          </cell>
          <cell r="AN182" t="str">
            <v>שוויארוחות</v>
          </cell>
          <cell r="AO182" t="str">
            <v>הכנסה זקופה</v>
          </cell>
        </row>
        <row r="183">
          <cell r="A183" t="str">
            <v>רדיאנסי(ישראל) בע"מ</v>
          </cell>
          <cell r="B183">
            <v>2006</v>
          </cell>
          <cell r="C183">
            <v>6</v>
          </cell>
          <cell r="D183">
            <v>43</v>
          </cell>
          <cell r="E183" t="str">
            <v>רוסו יהודה</v>
          </cell>
          <cell r="F183" t="str">
            <v>Operation</v>
          </cell>
          <cell r="G183">
            <v>0</v>
          </cell>
          <cell r="H183">
            <v>1</v>
          </cell>
          <cell r="I183" t="str">
            <v>משכורת</v>
          </cell>
          <cell r="J183" t="str">
            <v>ב</v>
          </cell>
          <cell r="N183">
            <v>16000</v>
          </cell>
          <cell r="P183">
            <v>16000</v>
          </cell>
          <cell r="Q183" t="str">
            <v>מס הכנסה</v>
          </cell>
          <cell r="R183">
            <v>4029.71</v>
          </cell>
          <cell r="S183" t="str">
            <v>סימון הוני</v>
          </cell>
          <cell r="T183">
            <v>365</v>
          </cell>
          <cell r="U183" t="str">
            <v>החזר הוצ..</v>
          </cell>
          <cell r="V183">
            <v>-646.62</v>
          </cell>
          <cell r="W183">
            <v>9665.6200000000008</v>
          </cell>
          <cell r="X183" t="str">
            <v>חדשי</v>
          </cell>
          <cell r="Y183">
            <v>22</v>
          </cell>
          <cell r="AB183">
            <v>0.5</v>
          </cell>
          <cell r="AD183">
            <v>9019</v>
          </cell>
          <cell r="AE183">
            <v>365</v>
          </cell>
          <cell r="AF183">
            <v>608.09</v>
          </cell>
          <cell r="AG183">
            <v>102.2</v>
          </cell>
          <cell r="AH183">
            <v>979.57</v>
          </cell>
          <cell r="AI183">
            <v>2054.86</v>
          </cell>
          <cell r="AJ183">
            <v>4</v>
          </cell>
          <cell r="AK183" t="str">
            <v>משכורת</v>
          </cell>
          <cell r="AL183">
            <v>200606</v>
          </cell>
          <cell r="AM183" t="str">
            <v>רוסו יהודה</v>
          </cell>
          <cell r="AN183" t="str">
            <v>משכורת</v>
          </cell>
          <cell r="AO183" t="str">
            <v>תשלום</v>
          </cell>
        </row>
        <row r="184">
          <cell r="B184">
            <v>2006</v>
          </cell>
          <cell r="C184">
            <v>6</v>
          </cell>
          <cell r="D184">
            <v>43</v>
          </cell>
          <cell r="E184" t="str">
            <v>רוסו יהודה</v>
          </cell>
          <cell r="F184" t="str">
            <v>Operation</v>
          </cell>
          <cell r="G184">
            <v>1</v>
          </cell>
          <cell r="H184">
            <v>13</v>
          </cell>
          <cell r="I184" t="str">
            <v>טלפון נייד</v>
          </cell>
          <cell r="J184" t="str">
            <v>ב</v>
          </cell>
          <cell r="O184">
            <v>85</v>
          </cell>
          <cell r="P184">
            <v>85</v>
          </cell>
          <cell r="Q184" t="str">
            <v>ביטוח לאומי</v>
          </cell>
          <cell r="R184">
            <v>953.06</v>
          </cell>
          <cell r="S184" t="str">
            <v>ויזל קצבתי</v>
          </cell>
          <cell r="T184">
            <v>435</v>
          </cell>
          <cell r="U184" t="str">
            <v xml:space="preserve"> </v>
          </cell>
          <cell r="AE184">
            <v>435</v>
          </cell>
          <cell r="AF184">
            <v>724.71</v>
          </cell>
          <cell r="AG184">
            <v>121.8</v>
          </cell>
          <cell r="AI184">
            <v>1281.51</v>
          </cell>
          <cell r="AJ184">
            <v>4</v>
          </cell>
          <cell r="AK184" t="str">
            <v>אין תשלום</v>
          </cell>
          <cell r="AL184">
            <v>200606</v>
          </cell>
          <cell r="AM184" t="str">
            <v>רוסו יהודה</v>
          </cell>
          <cell r="AN184" t="str">
            <v>טלפון נייד</v>
          </cell>
          <cell r="AO184" t="str">
            <v>הכנסה זקופה</v>
          </cell>
        </row>
        <row r="185">
          <cell r="B185">
            <v>2006</v>
          </cell>
          <cell r="C185">
            <v>6</v>
          </cell>
          <cell r="D185">
            <v>43</v>
          </cell>
          <cell r="E185" t="str">
            <v>רוסו יהודה</v>
          </cell>
          <cell r="F185" t="str">
            <v>Operation</v>
          </cell>
          <cell r="G185">
            <v>2</v>
          </cell>
          <cell r="H185">
            <v>9</v>
          </cell>
          <cell r="I185" t="str">
            <v>שווי רכב..</v>
          </cell>
          <cell r="J185" t="str">
            <v>ב</v>
          </cell>
          <cell r="O185">
            <v>1330</v>
          </cell>
          <cell r="P185">
            <v>1330</v>
          </cell>
          <cell r="Q185" t="str">
            <v>מס בריאות</v>
          </cell>
          <cell r="R185">
            <v>805.43</v>
          </cell>
          <cell r="S185" t="str">
            <v>קהילה</v>
          </cell>
          <cell r="T185">
            <v>392.8</v>
          </cell>
          <cell r="U185" t="str">
            <v xml:space="preserve"> </v>
          </cell>
          <cell r="AE185">
            <v>1178.4000000000001</v>
          </cell>
          <cell r="AF185">
            <v>0</v>
          </cell>
          <cell r="AG185">
            <v>0</v>
          </cell>
          <cell r="AI185">
            <v>1178.4000000000001</v>
          </cell>
          <cell r="AJ185">
            <v>4</v>
          </cell>
          <cell r="AK185" t="str">
            <v>אין תשלום</v>
          </cell>
          <cell r="AL185">
            <v>200606</v>
          </cell>
          <cell r="AM185" t="str">
            <v>רוסו יהודה</v>
          </cell>
          <cell r="AN185" t="str">
            <v>שווי רכב..</v>
          </cell>
          <cell r="AO185" t="str">
            <v>הכנסה זקופה</v>
          </cell>
        </row>
        <row r="186">
          <cell r="B186">
            <v>2006</v>
          </cell>
          <cell r="C186">
            <v>6</v>
          </cell>
          <cell r="D186">
            <v>43</v>
          </cell>
          <cell r="E186" t="str">
            <v>רוסו יהודה</v>
          </cell>
          <cell r="F186" t="str">
            <v>Operation</v>
          </cell>
          <cell r="G186">
            <v>3</v>
          </cell>
          <cell r="H186">
            <v>24</v>
          </cell>
          <cell r="I186" t="str">
            <v>שוויארוחות</v>
          </cell>
          <cell r="J186" t="str">
            <v>ב</v>
          </cell>
          <cell r="O186">
            <v>377</v>
          </cell>
          <cell r="P186">
            <v>377</v>
          </cell>
          <cell r="Q186" t="str">
            <v xml:space="preserve"> </v>
          </cell>
          <cell r="S186" t="str">
            <v>כלל ביטוח</v>
          </cell>
          <cell r="U186" t="str">
            <v xml:space="preserve"> </v>
          </cell>
          <cell r="AE186">
            <v>0</v>
          </cell>
          <cell r="AF186">
            <v>0</v>
          </cell>
          <cell r="AG186">
            <v>16</v>
          </cell>
          <cell r="AI186">
            <v>16</v>
          </cell>
          <cell r="AJ186">
            <v>4</v>
          </cell>
          <cell r="AK186" t="str">
            <v>אין תשלום</v>
          </cell>
          <cell r="AL186">
            <v>200606</v>
          </cell>
          <cell r="AM186" t="str">
            <v>רוסו יהודה</v>
          </cell>
          <cell r="AN186" t="str">
            <v>שוויארוחות</v>
          </cell>
          <cell r="AO186" t="str">
            <v>הכנסה זקופה</v>
          </cell>
        </row>
        <row r="187">
          <cell r="A187" t="str">
            <v>רדיאנסי(ישראל) בע"מ</v>
          </cell>
          <cell r="B187">
            <v>2006</v>
          </cell>
          <cell r="C187">
            <v>5</v>
          </cell>
          <cell r="D187">
            <v>44</v>
          </cell>
          <cell r="E187" t="str">
            <v>זריהן אהרון</v>
          </cell>
          <cell r="F187" t="str">
            <v>R&amp;D</v>
          </cell>
          <cell r="G187">
            <v>0</v>
          </cell>
          <cell r="H187">
            <v>1</v>
          </cell>
          <cell r="I187" t="str">
            <v>משכורת</v>
          </cell>
          <cell r="J187" t="str">
            <v>ב</v>
          </cell>
          <cell r="N187">
            <v>23000</v>
          </cell>
          <cell r="P187">
            <v>23000</v>
          </cell>
          <cell r="Q187" t="str">
            <v>מס הכנסה</v>
          </cell>
          <cell r="R187">
            <v>7284.16</v>
          </cell>
          <cell r="S187" t="str">
            <v>ויזל קצבתי</v>
          </cell>
          <cell r="T187">
            <v>1150</v>
          </cell>
          <cell r="U187" t="str">
            <v xml:space="preserve"> </v>
          </cell>
          <cell r="W187">
            <v>11168</v>
          </cell>
          <cell r="X187" t="str">
            <v>חדשי</v>
          </cell>
          <cell r="Y187">
            <v>22</v>
          </cell>
          <cell r="AB187">
            <v>3</v>
          </cell>
          <cell r="AD187">
            <v>11168</v>
          </cell>
          <cell r="AE187">
            <v>1150</v>
          </cell>
          <cell r="AF187">
            <v>1915.9</v>
          </cell>
          <cell r="AG187">
            <v>184</v>
          </cell>
          <cell r="AH187">
            <v>1483.36</v>
          </cell>
          <cell r="AI187">
            <v>4733.26</v>
          </cell>
          <cell r="AJ187">
            <v>2</v>
          </cell>
          <cell r="AK187" t="str">
            <v>משכורת</v>
          </cell>
          <cell r="AL187">
            <v>200605</v>
          </cell>
          <cell r="AM187" t="str">
            <v>זריהן אהרון</v>
          </cell>
          <cell r="AN187" t="str">
            <v>משכורת</v>
          </cell>
          <cell r="AO187" t="str">
            <v>תשלום</v>
          </cell>
        </row>
        <row r="188">
          <cell r="B188">
            <v>2006</v>
          </cell>
          <cell r="C188">
            <v>5</v>
          </cell>
          <cell r="D188">
            <v>44</v>
          </cell>
          <cell r="E188" t="str">
            <v>זריהן אהרון</v>
          </cell>
          <cell r="F188" t="str">
            <v>R&amp;D</v>
          </cell>
          <cell r="G188">
            <v>1</v>
          </cell>
          <cell r="H188">
            <v>9</v>
          </cell>
          <cell r="I188" t="str">
            <v>שווי רכב..</v>
          </cell>
          <cell r="J188" t="str">
            <v>ב</v>
          </cell>
          <cell r="O188">
            <v>3030</v>
          </cell>
          <cell r="P188">
            <v>3030</v>
          </cell>
          <cell r="Q188" t="str">
            <v>ביטוח לאומי</v>
          </cell>
          <cell r="R188">
            <v>1573.93</v>
          </cell>
          <cell r="S188" t="str">
            <v>קהילה</v>
          </cell>
          <cell r="T188">
            <v>575</v>
          </cell>
          <cell r="U188" t="str">
            <v xml:space="preserve"> </v>
          </cell>
          <cell r="AE188">
            <v>1725</v>
          </cell>
          <cell r="AF188">
            <v>0</v>
          </cell>
          <cell r="AG188">
            <v>0</v>
          </cell>
          <cell r="AI188">
            <v>1725</v>
          </cell>
          <cell r="AJ188">
            <v>2</v>
          </cell>
          <cell r="AK188" t="str">
            <v>אין תשלום</v>
          </cell>
          <cell r="AL188">
            <v>200605</v>
          </cell>
          <cell r="AM188" t="str">
            <v>זריהן אהרון</v>
          </cell>
          <cell r="AN188" t="str">
            <v>שווי רכב..</v>
          </cell>
          <cell r="AO188" t="str">
            <v>הכנסה זקופה</v>
          </cell>
        </row>
        <row r="189">
          <cell r="B189">
            <v>2006</v>
          </cell>
          <cell r="C189">
            <v>5</v>
          </cell>
          <cell r="D189">
            <v>44</v>
          </cell>
          <cell r="E189" t="str">
            <v>זריהן אהרון</v>
          </cell>
          <cell r="F189" t="str">
            <v>R&amp;D</v>
          </cell>
          <cell r="G189">
            <v>2</v>
          </cell>
          <cell r="H189">
            <v>13</v>
          </cell>
          <cell r="I189" t="str">
            <v>טלפון נייד</v>
          </cell>
          <cell r="J189" t="str">
            <v>ב</v>
          </cell>
          <cell r="O189">
            <v>85</v>
          </cell>
          <cell r="P189">
            <v>85</v>
          </cell>
          <cell r="Q189" t="str">
            <v>מס בריאות</v>
          </cell>
          <cell r="R189">
            <v>1248.9100000000001</v>
          </cell>
          <cell r="S189" t="str">
            <v>כלל ביטוח</v>
          </cell>
          <cell r="U189" t="str">
            <v xml:space="preserve"> </v>
          </cell>
          <cell r="AE189">
            <v>0</v>
          </cell>
          <cell r="AF189">
            <v>0</v>
          </cell>
          <cell r="AG189">
            <v>23</v>
          </cell>
          <cell r="AI189">
            <v>23</v>
          </cell>
          <cell r="AJ189">
            <v>2</v>
          </cell>
          <cell r="AK189" t="str">
            <v>אין תשלום</v>
          </cell>
          <cell r="AL189">
            <v>200605</v>
          </cell>
          <cell r="AM189" t="str">
            <v>זריהן אהרון</v>
          </cell>
          <cell r="AN189" t="str">
            <v>טלפון נייד</v>
          </cell>
          <cell r="AO189" t="str">
            <v>הכנסה זקופה</v>
          </cell>
        </row>
        <row r="190">
          <cell r="B190">
            <v>2006</v>
          </cell>
          <cell r="C190">
            <v>5</v>
          </cell>
          <cell r="D190">
            <v>44</v>
          </cell>
          <cell r="E190" t="str">
            <v>זריהן אהרון</v>
          </cell>
          <cell r="F190" t="str">
            <v>R&amp;D</v>
          </cell>
          <cell r="G190">
            <v>3</v>
          </cell>
          <cell r="H190">
            <v>91</v>
          </cell>
          <cell r="I190" t="str">
            <v>זק.השתלמות</v>
          </cell>
          <cell r="J190" t="str">
            <v>ב</v>
          </cell>
          <cell r="O190">
            <v>546.6</v>
          </cell>
          <cell r="P190">
            <v>546.6</v>
          </cell>
          <cell r="Q190" t="str">
            <v xml:space="preserve"> </v>
          </cell>
          <cell r="S190" t="str">
            <v xml:space="preserve"> </v>
          </cell>
          <cell r="U190" t="str">
            <v xml:space="preserve"> </v>
          </cell>
          <cell r="AJ190">
            <v>2</v>
          </cell>
          <cell r="AK190" t="str">
            <v>אין תשלום</v>
          </cell>
          <cell r="AL190">
            <v>200605</v>
          </cell>
          <cell r="AM190" t="str">
            <v>זריהן אהרון</v>
          </cell>
          <cell r="AN190" t="str">
            <v>זק.השתלמות</v>
          </cell>
          <cell r="AO190" t="str">
            <v>הכנסה זקופה</v>
          </cell>
        </row>
        <row r="191">
          <cell r="A191" t="str">
            <v>רדיאנסי(ישראל) בע"מ</v>
          </cell>
          <cell r="B191">
            <v>2006</v>
          </cell>
          <cell r="C191">
            <v>6</v>
          </cell>
          <cell r="D191">
            <v>44</v>
          </cell>
          <cell r="E191" t="str">
            <v>זריהן אהרון</v>
          </cell>
          <cell r="F191" t="str">
            <v>R&amp;D</v>
          </cell>
          <cell r="G191">
            <v>0</v>
          </cell>
          <cell r="H191">
            <v>1</v>
          </cell>
          <cell r="I191" t="str">
            <v>משכורת</v>
          </cell>
          <cell r="J191" t="str">
            <v>ב</v>
          </cell>
          <cell r="N191">
            <v>23000</v>
          </cell>
          <cell r="P191">
            <v>23000</v>
          </cell>
          <cell r="Q191" t="str">
            <v>מס הכנסה</v>
          </cell>
          <cell r="R191">
            <v>7284.16</v>
          </cell>
          <cell r="S191" t="str">
            <v>ויזל קצבתי</v>
          </cell>
          <cell r="T191">
            <v>1150</v>
          </cell>
          <cell r="U191" t="str">
            <v xml:space="preserve"> </v>
          </cell>
          <cell r="W191">
            <v>11168</v>
          </cell>
          <cell r="X191" t="str">
            <v>חדשי</v>
          </cell>
          <cell r="Y191">
            <v>22</v>
          </cell>
          <cell r="AD191">
            <v>11168</v>
          </cell>
          <cell r="AE191">
            <v>1150</v>
          </cell>
          <cell r="AF191">
            <v>1915.9</v>
          </cell>
          <cell r="AG191">
            <v>184</v>
          </cell>
          <cell r="AH191">
            <v>1483.36</v>
          </cell>
          <cell r="AI191">
            <v>4733.26</v>
          </cell>
          <cell r="AJ191">
            <v>2</v>
          </cell>
          <cell r="AK191" t="str">
            <v>משכורת</v>
          </cell>
          <cell r="AL191">
            <v>200606</v>
          </cell>
          <cell r="AM191" t="str">
            <v>זריהן אהרון</v>
          </cell>
          <cell r="AN191" t="str">
            <v>משכורת</v>
          </cell>
          <cell r="AO191" t="str">
            <v>תשלום</v>
          </cell>
        </row>
        <row r="192">
          <cell r="B192">
            <v>2006</v>
          </cell>
          <cell r="C192">
            <v>6</v>
          </cell>
          <cell r="D192">
            <v>44</v>
          </cell>
          <cell r="E192" t="str">
            <v>זריהן אהרון</v>
          </cell>
          <cell r="F192" t="str">
            <v>R&amp;D</v>
          </cell>
          <cell r="G192">
            <v>1</v>
          </cell>
          <cell r="H192">
            <v>9</v>
          </cell>
          <cell r="I192" t="str">
            <v>שווי רכב..</v>
          </cell>
          <cell r="J192" t="str">
            <v>ב</v>
          </cell>
          <cell r="O192">
            <v>3030</v>
          </cell>
          <cell r="P192">
            <v>3030</v>
          </cell>
          <cell r="Q192" t="str">
            <v>ביטוח לאומי</v>
          </cell>
          <cell r="R192">
            <v>1573.93</v>
          </cell>
          <cell r="S192" t="str">
            <v>קהילה</v>
          </cell>
          <cell r="T192">
            <v>575</v>
          </cell>
          <cell r="U192" t="str">
            <v xml:space="preserve"> </v>
          </cell>
          <cell r="AE192">
            <v>1725</v>
          </cell>
          <cell r="AF192">
            <v>0</v>
          </cell>
          <cell r="AG192">
            <v>0</v>
          </cell>
          <cell r="AI192">
            <v>1725</v>
          </cell>
          <cell r="AJ192">
            <v>2</v>
          </cell>
          <cell r="AK192" t="str">
            <v>אין תשלום</v>
          </cell>
          <cell r="AL192">
            <v>200606</v>
          </cell>
          <cell r="AM192" t="str">
            <v>זריהן אהרון</v>
          </cell>
          <cell r="AN192" t="str">
            <v>שווי רכב..</v>
          </cell>
          <cell r="AO192" t="str">
            <v>הכנסה זקופה</v>
          </cell>
        </row>
        <row r="193">
          <cell r="B193">
            <v>2006</v>
          </cell>
          <cell r="C193">
            <v>6</v>
          </cell>
          <cell r="D193">
            <v>44</v>
          </cell>
          <cell r="E193" t="str">
            <v>זריהן אהרון</v>
          </cell>
          <cell r="F193" t="str">
            <v>R&amp;D</v>
          </cell>
          <cell r="G193">
            <v>2</v>
          </cell>
          <cell r="H193">
            <v>13</v>
          </cell>
          <cell r="I193" t="str">
            <v>טלפון נייד</v>
          </cell>
          <cell r="J193" t="str">
            <v>ב</v>
          </cell>
          <cell r="O193">
            <v>85</v>
          </cell>
          <cell r="P193">
            <v>85</v>
          </cell>
          <cell r="Q193" t="str">
            <v>מס בריאות</v>
          </cell>
          <cell r="R193">
            <v>1248.9100000000001</v>
          </cell>
          <cell r="S193" t="str">
            <v>כלל ביטוח</v>
          </cell>
          <cell r="U193" t="str">
            <v xml:space="preserve"> </v>
          </cell>
          <cell r="AE193">
            <v>0</v>
          </cell>
          <cell r="AF193">
            <v>0</v>
          </cell>
          <cell r="AG193">
            <v>23</v>
          </cell>
          <cell r="AI193">
            <v>23</v>
          </cell>
          <cell r="AJ193">
            <v>2</v>
          </cell>
          <cell r="AK193" t="str">
            <v>אין תשלום</v>
          </cell>
          <cell r="AL193">
            <v>200606</v>
          </cell>
          <cell r="AM193" t="str">
            <v>זריהן אהרון</v>
          </cell>
          <cell r="AN193" t="str">
            <v>טלפון נייד</v>
          </cell>
          <cell r="AO193" t="str">
            <v>הכנסה זקופה</v>
          </cell>
        </row>
        <row r="194">
          <cell r="B194">
            <v>2006</v>
          </cell>
          <cell r="C194">
            <v>6</v>
          </cell>
          <cell r="D194">
            <v>44</v>
          </cell>
          <cell r="E194" t="str">
            <v>זריהן אהרון</v>
          </cell>
          <cell r="F194" t="str">
            <v>R&amp;D</v>
          </cell>
          <cell r="G194">
            <v>3</v>
          </cell>
          <cell r="H194">
            <v>91</v>
          </cell>
          <cell r="I194" t="str">
            <v>זק.השתלמות</v>
          </cell>
          <cell r="J194" t="str">
            <v>ב</v>
          </cell>
          <cell r="O194">
            <v>546.6</v>
          </cell>
          <cell r="P194">
            <v>546.6</v>
          </cell>
          <cell r="Q194" t="str">
            <v xml:space="preserve"> </v>
          </cell>
          <cell r="S194" t="str">
            <v xml:space="preserve"> </v>
          </cell>
          <cell r="U194" t="str">
            <v xml:space="preserve"> </v>
          </cell>
          <cell r="AJ194">
            <v>2</v>
          </cell>
          <cell r="AK194" t="str">
            <v>אין תשלום</v>
          </cell>
          <cell r="AL194">
            <v>200606</v>
          </cell>
          <cell r="AM194" t="str">
            <v>זריהן אהרון</v>
          </cell>
          <cell r="AN194" t="str">
            <v>זק.השתלמות</v>
          </cell>
          <cell r="AO194" t="str">
            <v>הכנסה זקופה</v>
          </cell>
        </row>
        <row r="195">
          <cell r="A195" t="str">
            <v>רדיאנסי(ישראל) בע"מ</v>
          </cell>
          <cell r="B195">
            <v>2006</v>
          </cell>
          <cell r="C195">
            <v>5</v>
          </cell>
          <cell r="D195">
            <v>45</v>
          </cell>
          <cell r="E195" t="str">
            <v>ברקאי מיקה</v>
          </cell>
          <cell r="F195" t="str">
            <v>Marketing</v>
          </cell>
          <cell r="G195">
            <v>0</v>
          </cell>
          <cell r="H195">
            <v>1</v>
          </cell>
          <cell r="I195" t="str">
            <v>משכורת</v>
          </cell>
          <cell r="J195" t="str">
            <v>ב</v>
          </cell>
          <cell r="N195">
            <v>13200</v>
          </cell>
          <cell r="P195">
            <v>13200</v>
          </cell>
          <cell r="Q195" t="str">
            <v>מס הכנסה</v>
          </cell>
          <cell r="R195">
            <v>4954.05</v>
          </cell>
          <cell r="S195" t="str">
            <v>סימון הוני</v>
          </cell>
          <cell r="T195">
            <v>330</v>
          </cell>
          <cell r="U195" t="str">
            <v xml:space="preserve"> </v>
          </cell>
          <cell r="W195">
            <v>11501</v>
          </cell>
          <cell r="X195" t="str">
            <v>חדשי</v>
          </cell>
          <cell r="Y195">
            <v>22</v>
          </cell>
          <cell r="AB195">
            <v>2</v>
          </cell>
          <cell r="AD195">
            <v>11501</v>
          </cell>
          <cell r="AE195">
            <v>330</v>
          </cell>
          <cell r="AF195">
            <v>549.78</v>
          </cell>
          <cell r="AG195">
            <v>52.8</v>
          </cell>
          <cell r="AH195">
            <v>1146.56</v>
          </cell>
          <cell r="AI195">
            <v>2079.14</v>
          </cell>
          <cell r="AJ195">
            <v>8</v>
          </cell>
          <cell r="AK195" t="str">
            <v>משכורת</v>
          </cell>
          <cell r="AL195">
            <v>200605</v>
          </cell>
          <cell r="AM195" t="str">
            <v>ברקאי מיקה</v>
          </cell>
          <cell r="AN195" t="str">
            <v>משכורת</v>
          </cell>
          <cell r="AO195" t="str">
            <v>תשלום</v>
          </cell>
        </row>
        <row r="196">
          <cell r="B196">
            <v>2006</v>
          </cell>
          <cell r="C196">
            <v>5</v>
          </cell>
          <cell r="D196">
            <v>45</v>
          </cell>
          <cell r="E196" t="str">
            <v>ברקאי מיקה</v>
          </cell>
          <cell r="F196" t="str">
            <v>Marketing</v>
          </cell>
          <cell r="G196">
            <v>1</v>
          </cell>
          <cell r="H196">
            <v>13</v>
          </cell>
          <cell r="I196" t="str">
            <v>טלפון נייד</v>
          </cell>
          <cell r="J196" t="str">
            <v>ב</v>
          </cell>
          <cell r="O196">
            <v>85</v>
          </cell>
          <cell r="P196">
            <v>85</v>
          </cell>
          <cell r="Q196" t="str">
            <v>ביטוח לאומי</v>
          </cell>
          <cell r="R196">
            <v>1107.6199999999999</v>
          </cell>
          <cell r="S196" t="str">
            <v>סימון.ק.פנ</v>
          </cell>
          <cell r="T196">
            <v>363</v>
          </cell>
          <cell r="U196" t="str">
            <v xml:space="preserve"> </v>
          </cell>
          <cell r="AE196">
            <v>396</v>
          </cell>
          <cell r="AF196">
            <v>549.78</v>
          </cell>
          <cell r="AG196">
            <v>0</v>
          </cell>
          <cell r="AI196">
            <v>945.78</v>
          </cell>
          <cell r="AJ196">
            <v>8</v>
          </cell>
          <cell r="AK196" t="str">
            <v>אין תשלום</v>
          </cell>
          <cell r="AL196">
            <v>200605</v>
          </cell>
          <cell r="AM196" t="str">
            <v>ברקאי מיקה</v>
          </cell>
          <cell r="AN196" t="str">
            <v>טלפון נייד</v>
          </cell>
          <cell r="AO196" t="str">
            <v>הכנסה זקופה</v>
          </cell>
        </row>
        <row r="197">
          <cell r="B197">
            <v>2006</v>
          </cell>
          <cell r="C197">
            <v>5</v>
          </cell>
          <cell r="D197">
            <v>45</v>
          </cell>
          <cell r="E197" t="str">
            <v>ברקאי מיקה</v>
          </cell>
          <cell r="F197" t="str">
            <v>Marketing</v>
          </cell>
          <cell r="G197">
            <v>2</v>
          </cell>
          <cell r="H197">
            <v>24</v>
          </cell>
          <cell r="I197" t="str">
            <v>שוויארוחות</v>
          </cell>
          <cell r="J197" t="str">
            <v>ב</v>
          </cell>
          <cell r="O197">
            <v>95</v>
          </cell>
          <cell r="P197">
            <v>95</v>
          </cell>
          <cell r="Q197" t="str">
            <v>מס בריאות</v>
          </cell>
          <cell r="R197">
            <v>944.33</v>
          </cell>
          <cell r="S197" t="str">
            <v xml:space="preserve"> </v>
          </cell>
          <cell r="U197" t="str">
            <v xml:space="preserve"> </v>
          </cell>
          <cell r="AJ197">
            <v>8</v>
          </cell>
          <cell r="AK197" t="str">
            <v>אין תשלום</v>
          </cell>
          <cell r="AL197">
            <v>200605</v>
          </cell>
          <cell r="AM197" t="str">
            <v>ברקאי מיקה</v>
          </cell>
          <cell r="AN197" t="str">
            <v>שוויארוחות</v>
          </cell>
          <cell r="AO197" t="str">
            <v>הכנסה זקופה</v>
          </cell>
        </row>
        <row r="198">
          <cell r="B198">
            <v>2006</v>
          </cell>
          <cell r="C198">
            <v>5</v>
          </cell>
          <cell r="D198">
            <v>45</v>
          </cell>
          <cell r="E198" t="str">
            <v>ברקאי מיקה</v>
          </cell>
          <cell r="F198" t="str">
            <v>Marketing</v>
          </cell>
          <cell r="G198">
            <v>3</v>
          </cell>
          <cell r="H198">
            <v>9</v>
          </cell>
          <cell r="I198" t="str">
            <v>שווי רכב..</v>
          </cell>
          <cell r="J198" t="str">
            <v>ב</v>
          </cell>
          <cell r="O198">
            <v>1330</v>
          </cell>
          <cell r="P198">
            <v>1330</v>
          </cell>
          <cell r="Q198" t="str">
            <v xml:space="preserve"> </v>
          </cell>
          <cell r="S198" t="str">
            <v xml:space="preserve"> </v>
          </cell>
          <cell r="U198" t="str">
            <v xml:space="preserve"> </v>
          </cell>
          <cell r="AJ198">
            <v>8</v>
          </cell>
          <cell r="AK198" t="str">
            <v>אין תשלום</v>
          </cell>
          <cell r="AL198">
            <v>200605</v>
          </cell>
          <cell r="AM198" t="str">
            <v>ברקאי מיקה</v>
          </cell>
          <cell r="AN198" t="str">
            <v>שווי רכב..</v>
          </cell>
          <cell r="AO198" t="str">
            <v>הכנסה זקופה</v>
          </cell>
        </row>
        <row r="199">
          <cell r="B199">
            <v>2006</v>
          </cell>
          <cell r="C199">
            <v>5</v>
          </cell>
          <cell r="D199">
            <v>45</v>
          </cell>
          <cell r="E199" t="str">
            <v>ברקאי מיקה</v>
          </cell>
          <cell r="F199" t="str">
            <v>Marketing</v>
          </cell>
          <cell r="G199">
            <v>4</v>
          </cell>
          <cell r="H199">
            <v>18</v>
          </cell>
          <cell r="I199" t="str">
            <v>בונוס</v>
          </cell>
          <cell r="J199" t="str">
            <v>ב</v>
          </cell>
          <cell r="N199">
            <v>6000</v>
          </cell>
          <cell r="P199">
            <v>6000</v>
          </cell>
          <cell r="Q199" t="str">
            <v xml:space="preserve"> </v>
          </cell>
          <cell r="S199" t="str">
            <v xml:space="preserve"> </v>
          </cell>
          <cell r="U199" t="str">
            <v xml:space="preserve"> </v>
          </cell>
          <cell r="AJ199">
            <v>8</v>
          </cell>
          <cell r="AK199" t="str">
            <v>בונוס</v>
          </cell>
          <cell r="AL199">
            <v>200605</v>
          </cell>
          <cell r="AM199" t="str">
            <v>ברקאי מיקה</v>
          </cell>
          <cell r="AN199" t="str">
            <v>בונוס</v>
          </cell>
          <cell r="AO199" t="str">
            <v>תשלום</v>
          </cell>
        </row>
        <row r="200">
          <cell r="A200" t="str">
            <v>רדיאנסי(ישראל) בע"מ</v>
          </cell>
          <cell r="B200">
            <v>2006</v>
          </cell>
          <cell r="C200">
            <v>6</v>
          </cell>
          <cell r="D200">
            <v>45</v>
          </cell>
          <cell r="E200" t="str">
            <v>ברקאי מיקה</v>
          </cell>
          <cell r="F200" t="str">
            <v>Marketing</v>
          </cell>
          <cell r="G200">
            <v>0</v>
          </cell>
          <cell r="H200">
            <v>1</v>
          </cell>
          <cell r="I200" t="str">
            <v>משכורת</v>
          </cell>
          <cell r="J200" t="str">
            <v>ב</v>
          </cell>
          <cell r="N200">
            <v>13200</v>
          </cell>
          <cell r="P200">
            <v>13200</v>
          </cell>
          <cell r="Q200" t="str">
            <v>מס הכנסה</v>
          </cell>
          <cell r="R200">
            <v>2828.95</v>
          </cell>
          <cell r="S200" t="str">
            <v>סימון הוני</v>
          </cell>
          <cell r="T200">
            <v>330</v>
          </cell>
          <cell r="U200" t="str">
            <v xml:space="preserve"> </v>
          </cell>
          <cell r="W200">
            <v>8278</v>
          </cell>
          <cell r="X200" t="str">
            <v>חדשי</v>
          </cell>
          <cell r="Y200">
            <v>22</v>
          </cell>
          <cell r="AD200">
            <v>8278</v>
          </cell>
          <cell r="AE200">
            <v>330</v>
          </cell>
          <cell r="AF200">
            <v>549.78</v>
          </cell>
          <cell r="AG200">
            <v>52.8</v>
          </cell>
          <cell r="AH200">
            <v>809.91</v>
          </cell>
          <cell r="AI200">
            <v>1742.49</v>
          </cell>
          <cell r="AJ200">
            <v>8</v>
          </cell>
          <cell r="AK200" t="str">
            <v>משכורת</v>
          </cell>
          <cell r="AL200">
            <v>200606</v>
          </cell>
          <cell r="AM200" t="str">
            <v>ברקאי מיקה</v>
          </cell>
          <cell r="AN200" t="str">
            <v>משכורת</v>
          </cell>
          <cell r="AO200" t="str">
            <v>תשלום</v>
          </cell>
        </row>
        <row r="201">
          <cell r="B201">
            <v>2006</v>
          </cell>
          <cell r="C201">
            <v>6</v>
          </cell>
          <cell r="D201">
            <v>45</v>
          </cell>
          <cell r="E201" t="str">
            <v>ברקאי מיקה</v>
          </cell>
          <cell r="F201" t="str">
            <v>Marketing</v>
          </cell>
          <cell r="G201">
            <v>1</v>
          </cell>
          <cell r="H201">
            <v>13</v>
          </cell>
          <cell r="I201" t="str">
            <v>טלפון נייד</v>
          </cell>
          <cell r="J201" t="str">
            <v>ב</v>
          </cell>
          <cell r="O201">
            <v>85</v>
          </cell>
          <cell r="P201">
            <v>85</v>
          </cell>
          <cell r="Q201" t="str">
            <v>ביטוח לאומי</v>
          </cell>
          <cell r="R201">
            <v>743.97</v>
          </cell>
          <cell r="S201" t="str">
            <v>סימון.ק.פנ</v>
          </cell>
          <cell r="T201">
            <v>363</v>
          </cell>
          <cell r="U201" t="str">
            <v xml:space="preserve"> </v>
          </cell>
          <cell r="AE201">
            <v>396</v>
          </cell>
          <cell r="AF201">
            <v>549.78</v>
          </cell>
          <cell r="AG201">
            <v>0</v>
          </cell>
          <cell r="AI201">
            <v>945.78</v>
          </cell>
          <cell r="AJ201">
            <v>8</v>
          </cell>
          <cell r="AK201" t="str">
            <v>אין תשלום</v>
          </cell>
          <cell r="AL201">
            <v>200606</v>
          </cell>
          <cell r="AM201" t="str">
            <v>ברקאי מיקה</v>
          </cell>
          <cell r="AN201" t="str">
            <v>טלפון נייד</v>
          </cell>
          <cell r="AO201" t="str">
            <v>הכנסה זקופה</v>
          </cell>
        </row>
        <row r="202">
          <cell r="B202">
            <v>2006</v>
          </cell>
          <cell r="C202">
            <v>6</v>
          </cell>
          <cell r="D202">
            <v>45</v>
          </cell>
          <cell r="E202" t="str">
            <v>ברקאי מיקה</v>
          </cell>
          <cell r="F202" t="str">
            <v>Marketing</v>
          </cell>
          <cell r="G202">
            <v>2</v>
          </cell>
          <cell r="H202">
            <v>24</v>
          </cell>
          <cell r="I202" t="str">
            <v>שוויארוחות</v>
          </cell>
          <cell r="J202" t="str">
            <v>ב</v>
          </cell>
          <cell r="O202">
            <v>190</v>
          </cell>
          <cell r="P202">
            <v>190</v>
          </cell>
          <cell r="Q202" t="str">
            <v>מס בריאות</v>
          </cell>
          <cell r="R202">
            <v>656.08</v>
          </cell>
          <cell r="S202" t="str">
            <v xml:space="preserve"> </v>
          </cell>
          <cell r="U202" t="str">
            <v xml:space="preserve"> </v>
          </cell>
          <cell r="AJ202">
            <v>8</v>
          </cell>
          <cell r="AK202" t="str">
            <v>אין תשלום</v>
          </cell>
          <cell r="AL202">
            <v>200606</v>
          </cell>
          <cell r="AM202" t="str">
            <v>ברקאי מיקה</v>
          </cell>
          <cell r="AN202" t="str">
            <v>שוויארוחות</v>
          </cell>
          <cell r="AO202" t="str">
            <v>הכנסה זקופה</v>
          </cell>
        </row>
        <row r="203">
          <cell r="B203">
            <v>2006</v>
          </cell>
          <cell r="C203">
            <v>6</v>
          </cell>
          <cell r="D203">
            <v>45</v>
          </cell>
          <cell r="E203" t="str">
            <v>ברקאי מיקה</v>
          </cell>
          <cell r="F203" t="str">
            <v>Marketing</v>
          </cell>
          <cell r="G203">
            <v>3</v>
          </cell>
          <cell r="H203">
            <v>9</v>
          </cell>
          <cell r="I203" t="str">
            <v>שווי רכב..</v>
          </cell>
          <cell r="J203" t="str">
            <v>ב</v>
          </cell>
          <cell r="O203">
            <v>1330</v>
          </cell>
          <cell r="P203">
            <v>1330</v>
          </cell>
          <cell r="Q203" t="str">
            <v xml:space="preserve"> </v>
          </cell>
          <cell r="S203" t="str">
            <v xml:space="preserve"> </v>
          </cell>
          <cell r="U203" t="str">
            <v xml:space="preserve"> </v>
          </cell>
          <cell r="AJ203">
            <v>8</v>
          </cell>
          <cell r="AK203" t="str">
            <v>אין תשלום</v>
          </cell>
          <cell r="AL203">
            <v>200606</v>
          </cell>
          <cell r="AM203" t="str">
            <v>ברקאי מיקה</v>
          </cell>
          <cell r="AN203" t="str">
            <v>שווי רכב..</v>
          </cell>
          <cell r="AO203" t="str">
            <v>הכנסה זקופה</v>
          </cell>
        </row>
        <row r="204">
          <cell r="A204" t="str">
            <v>רדיאנסי(ישראל) בע"מ</v>
          </cell>
          <cell r="B204">
            <v>2006</v>
          </cell>
          <cell r="C204">
            <v>5</v>
          </cell>
          <cell r="D204">
            <v>46</v>
          </cell>
          <cell r="E204" t="str">
            <v>קליין פבריס</v>
          </cell>
          <cell r="F204" t="str">
            <v>Sales Euro</v>
          </cell>
          <cell r="G204">
            <v>0</v>
          </cell>
          <cell r="H204">
            <v>1</v>
          </cell>
          <cell r="I204" t="str">
            <v>משכורת</v>
          </cell>
          <cell r="J204" t="str">
            <v>ב</v>
          </cell>
          <cell r="N204">
            <v>16000</v>
          </cell>
          <cell r="P204">
            <v>16000</v>
          </cell>
          <cell r="Q204" t="str">
            <v>מס הכנסה</v>
          </cell>
          <cell r="R204">
            <v>3520.05</v>
          </cell>
          <cell r="S204" t="str">
            <v>סימון הוני</v>
          </cell>
          <cell r="T204">
            <v>365</v>
          </cell>
          <cell r="U204" t="str">
            <v xml:space="preserve"> </v>
          </cell>
          <cell r="W204">
            <v>9519</v>
          </cell>
          <cell r="X204" t="str">
            <v>חדשי</v>
          </cell>
          <cell r="Y204">
            <v>22</v>
          </cell>
          <cell r="AB204">
            <v>3</v>
          </cell>
          <cell r="AD204">
            <v>9519</v>
          </cell>
          <cell r="AE204">
            <v>365</v>
          </cell>
          <cell r="AF204">
            <v>608.09</v>
          </cell>
          <cell r="AG204">
            <v>94.9</v>
          </cell>
          <cell r="AH204">
            <v>963.55</v>
          </cell>
          <cell r="AI204">
            <v>2031.54</v>
          </cell>
          <cell r="AJ204">
            <v>6</v>
          </cell>
          <cell r="AK204" t="str">
            <v>משכורת</v>
          </cell>
          <cell r="AL204">
            <v>200605</v>
          </cell>
          <cell r="AM204" t="str">
            <v>קליין פבריס</v>
          </cell>
          <cell r="AN204" t="str">
            <v>משכורת</v>
          </cell>
          <cell r="AO204" t="str">
            <v>תשלום</v>
          </cell>
        </row>
        <row r="205">
          <cell r="B205">
            <v>2006</v>
          </cell>
          <cell r="C205">
            <v>5</v>
          </cell>
          <cell r="D205">
            <v>46</v>
          </cell>
          <cell r="E205" t="str">
            <v>קליין פבריס</v>
          </cell>
          <cell r="F205" t="str">
            <v>Sales Euro</v>
          </cell>
          <cell r="G205">
            <v>1</v>
          </cell>
          <cell r="H205">
            <v>13</v>
          </cell>
          <cell r="I205" t="str">
            <v>טלפון נייד</v>
          </cell>
          <cell r="J205" t="str">
            <v>ב</v>
          </cell>
          <cell r="O205">
            <v>85</v>
          </cell>
          <cell r="P205">
            <v>85</v>
          </cell>
          <cell r="Q205" t="str">
            <v>ביטוח לאומי</v>
          </cell>
          <cell r="R205">
            <v>933.32</v>
          </cell>
          <cell r="S205" t="str">
            <v>סימון.ק.פנ</v>
          </cell>
          <cell r="T205">
            <v>478.5</v>
          </cell>
          <cell r="U205" t="str">
            <v xml:space="preserve"> </v>
          </cell>
          <cell r="AE205">
            <v>522</v>
          </cell>
          <cell r="AF205">
            <v>724.71</v>
          </cell>
          <cell r="AG205">
            <v>0</v>
          </cell>
          <cell r="AI205">
            <v>1246.71</v>
          </cell>
          <cell r="AJ205">
            <v>6</v>
          </cell>
          <cell r="AK205" t="str">
            <v>אין תשלום</v>
          </cell>
          <cell r="AL205">
            <v>200605</v>
          </cell>
          <cell r="AM205" t="str">
            <v>קליין פבריס</v>
          </cell>
          <cell r="AN205" t="str">
            <v>טלפון נייד</v>
          </cell>
          <cell r="AO205" t="str">
            <v>הכנסה זקופה</v>
          </cell>
        </row>
        <row r="206">
          <cell r="B206">
            <v>2006</v>
          </cell>
          <cell r="C206">
            <v>5</v>
          </cell>
          <cell r="D206">
            <v>46</v>
          </cell>
          <cell r="E206" t="str">
            <v>קליין פבריס</v>
          </cell>
          <cell r="F206" t="str">
            <v>Sales Euro</v>
          </cell>
          <cell r="G206">
            <v>2</v>
          </cell>
          <cell r="H206">
            <v>9</v>
          </cell>
          <cell r="I206" t="str">
            <v>שווי רכב..</v>
          </cell>
          <cell r="J206" t="str">
            <v>ב</v>
          </cell>
          <cell r="O206">
            <v>1330</v>
          </cell>
          <cell r="P206">
            <v>1330</v>
          </cell>
          <cell r="Q206" t="str">
            <v>מס בריאות</v>
          </cell>
          <cell r="R206">
            <v>791.33</v>
          </cell>
          <cell r="S206" t="str">
            <v>קהילה</v>
          </cell>
          <cell r="T206">
            <v>392.8</v>
          </cell>
          <cell r="U206" t="str">
            <v xml:space="preserve"> </v>
          </cell>
          <cell r="AE206">
            <v>1178.4000000000001</v>
          </cell>
          <cell r="AF206">
            <v>0</v>
          </cell>
          <cell r="AG206">
            <v>0</v>
          </cell>
          <cell r="AI206">
            <v>1178.4000000000001</v>
          </cell>
          <cell r="AJ206">
            <v>6</v>
          </cell>
          <cell r="AK206" t="str">
            <v>אין תשלום</v>
          </cell>
          <cell r="AL206">
            <v>200605</v>
          </cell>
          <cell r="AM206" t="str">
            <v>קליין פבריס</v>
          </cell>
          <cell r="AN206" t="str">
            <v>שווי רכב..</v>
          </cell>
          <cell r="AO206" t="str">
            <v>הכנסה זקופה</v>
          </cell>
        </row>
        <row r="207">
          <cell r="B207">
            <v>2006</v>
          </cell>
          <cell r="C207">
            <v>5</v>
          </cell>
          <cell r="D207">
            <v>46</v>
          </cell>
          <cell r="E207" t="str">
            <v>קליין פבריס</v>
          </cell>
          <cell r="F207" t="str">
            <v>Sales Euro</v>
          </cell>
          <cell r="G207">
            <v>3</v>
          </cell>
          <cell r="H207">
            <v>24</v>
          </cell>
          <cell r="I207" t="str">
            <v>שוויארוחות</v>
          </cell>
          <cell r="J207" t="str">
            <v>ב</v>
          </cell>
          <cell r="O207">
            <v>95</v>
          </cell>
          <cell r="P207">
            <v>95</v>
          </cell>
          <cell r="Q207" t="str">
            <v xml:space="preserve"> </v>
          </cell>
          <cell r="S207" t="str">
            <v>כלל ביטוח</v>
          </cell>
          <cell r="U207" t="str">
            <v xml:space="preserve"> </v>
          </cell>
          <cell r="AE207">
            <v>0</v>
          </cell>
          <cell r="AF207">
            <v>0</v>
          </cell>
          <cell r="AG207">
            <v>16</v>
          </cell>
          <cell r="AI207">
            <v>16</v>
          </cell>
          <cell r="AJ207">
            <v>6</v>
          </cell>
          <cell r="AK207" t="str">
            <v>אין תשלום</v>
          </cell>
          <cell r="AL207">
            <v>200605</v>
          </cell>
          <cell r="AM207" t="str">
            <v>קליין פבריס</v>
          </cell>
          <cell r="AN207" t="str">
            <v>שוויארוחות</v>
          </cell>
          <cell r="AO207" t="str">
            <v>הכנסה זקופה</v>
          </cell>
        </row>
        <row r="208">
          <cell r="A208" t="str">
            <v>רדיאנסי(ישראל) בע"מ</v>
          </cell>
          <cell r="B208">
            <v>2006</v>
          </cell>
          <cell r="C208">
            <v>6</v>
          </cell>
          <cell r="D208">
            <v>46</v>
          </cell>
          <cell r="E208" t="str">
            <v>קליין פבריס</v>
          </cell>
          <cell r="F208" t="str">
            <v>Sales Euro</v>
          </cell>
          <cell r="G208">
            <v>0</v>
          </cell>
          <cell r="H208">
            <v>1</v>
          </cell>
          <cell r="I208" t="str">
            <v>משכורת</v>
          </cell>
          <cell r="J208" t="str">
            <v>ב</v>
          </cell>
          <cell r="N208">
            <v>16000</v>
          </cell>
          <cell r="P208">
            <v>16000</v>
          </cell>
          <cell r="Q208" t="str">
            <v>מס הכנסה</v>
          </cell>
          <cell r="R208">
            <v>3885.65</v>
          </cell>
          <cell r="S208" t="str">
            <v>סימון הוני</v>
          </cell>
          <cell r="T208">
            <v>365</v>
          </cell>
          <cell r="U208" t="str">
            <v xml:space="preserve"> </v>
          </cell>
          <cell r="W208">
            <v>9142</v>
          </cell>
          <cell r="X208" t="str">
            <v>חדשי</v>
          </cell>
          <cell r="Y208">
            <v>22</v>
          </cell>
          <cell r="AD208">
            <v>9142</v>
          </cell>
          <cell r="AE208">
            <v>365</v>
          </cell>
          <cell r="AF208">
            <v>608.09</v>
          </cell>
          <cell r="AG208">
            <v>94.9</v>
          </cell>
          <cell r="AH208">
            <v>968.95</v>
          </cell>
          <cell r="AI208">
            <v>2036.94</v>
          </cell>
          <cell r="AJ208">
            <v>6</v>
          </cell>
          <cell r="AK208" t="str">
            <v>משכורת</v>
          </cell>
          <cell r="AL208">
            <v>200606</v>
          </cell>
          <cell r="AM208" t="str">
            <v>קליין פבריס</v>
          </cell>
          <cell r="AN208" t="str">
            <v>משכורת</v>
          </cell>
          <cell r="AO208" t="str">
            <v>תשלום</v>
          </cell>
        </row>
        <row r="209">
          <cell r="B209">
            <v>2006</v>
          </cell>
          <cell r="C209">
            <v>6</v>
          </cell>
          <cell r="D209">
            <v>46</v>
          </cell>
          <cell r="E209" t="str">
            <v>קליין פבריס</v>
          </cell>
          <cell r="F209" t="str">
            <v>Sales Euro</v>
          </cell>
          <cell r="G209">
            <v>1</v>
          </cell>
          <cell r="H209">
            <v>13</v>
          </cell>
          <cell r="I209" t="str">
            <v>טלפון נייד</v>
          </cell>
          <cell r="J209" t="str">
            <v>ב</v>
          </cell>
          <cell r="O209">
            <v>85</v>
          </cell>
          <cell r="P209">
            <v>85</v>
          </cell>
          <cell r="Q209" t="str">
            <v>ביטוח לאומי</v>
          </cell>
          <cell r="R209">
            <v>939.97</v>
          </cell>
          <cell r="S209" t="str">
            <v>סימון.ק.פנ</v>
          </cell>
          <cell r="T209">
            <v>478.5</v>
          </cell>
          <cell r="U209" t="str">
            <v xml:space="preserve"> </v>
          </cell>
          <cell r="AE209">
            <v>522</v>
          </cell>
          <cell r="AF209">
            <v>724.71</v>
          </cell>
          <cell r="AG209">
            <v>0</v>
          </cell>
          <cell r="AI209">
            <v>1246.71</v>
          </cell>
          <cell r="AJ209">
            <v>6</v>
          </cell>
          <cell r="AK209" t="str">
            <v>אין תשלום</v>
          </cell>
          <cell r="AL209">
            <v>200606</v>
          </cell>
          <cell r="AM209" t="str">
            <v>קליין פבריס</v>
          </cell>
          <cell r="AN209" t="str">
            <v>טלפון נייד</v>
          </cell>
          <cell r="AO209" t="str">
            <v>הכנסה זקופה</v>
          </cell>
        </row>
        <row r="210">
          <cell r="B210">
            <v>2006</v>
          </cell>
          <cell r="C210">
            <v>6</v>
          </cell>
          <cell r="D210">
            <v>46</v>
          </cell>
          <cell r="E210" t="str">
            <v>קליין פבריס</v>
          </cell>
          <cell r="F210" t="str">
            <v>Sales Euro</v>
          </cell>
          <cell r="G210">
            <v>2</v>
          </cell>
          <cell r="H210">
            <v>9</v>
          </cell>
          <cell r="I210" t="str">
            <v>שווי רכב..</v>
          </cell>
          <cell r="J210" t="str">
            <v>ב</v>
          </cell>
          <cell r="O210">
            <v>1330</v>
          </cell>
          <cell r="P210">
            <v>1330</v>
          </cell>
          <cell r="Q210" t="str">
            <v>מס בריאות</v>
          </cell>
          <cell r="R210">
            <v>796.08</v>
          </cell>
          <cell r="S210" t="str">
            <v>קהילה</v>
          </cell>
          <cell r="T210">
            <v>392.8</v>
          </cell>
          <cell r="U210" t="str">
            <v xml:space="preserve"> </v>
          </cell>
          <cell r="AE210">
            <v>1178.4000000000001</v>
          </cell>
          <cell r="AF210">
            <v>0</v>
          </cell>
          <cell r="AG210">
            <v>0</v>
          </cell>
          <cell r="AI210">
            <v>1178.4000000000001</v>
          </cell>
          <cell r="AJ210">
            <v>6</v>
          </cell>
          <cell r="AK210" t="str">
            <v>אין תשלום</v>
          </cell>
          <cell r="AL210">
            <v>200606</v>
          </cell>
          <cell r="AM210" t="str">
            <v>קליין פבריס</v>
          </cell>
          <cell r="AN210" t="str">
            <v>שווי רכב..</v>
          </cell>
          <cell r="AO210" t="str">
            <v>הכנסה זקופה</v>
          </cell>
        </row>
        <row r="211">
          <cell r="B211">
            <v>2006</v>
          </cell>
          <cell r="C211">
            <v>6</v>
          </cell>
          <cell r="D211">
            <v>46</v>
          </cell>
          <cell r="E211" t="str">
            <v>קליין פבריס</v>
          </cell>
          <cell r="F211" t="str">
            <v>Sales Euro</v>
          </cell>
          <cell r="G211">
            <v>3</v>
          </cell>
          <cell r="H211">
            <v>24</v>
          </cell>
          <cell r="I211" t="str">
            <v>שוויארוחות</v>
          </cell>
          <cell r="J211" t="str">
            <v>ב</v>
          </cell>
          <cell r="O211">
            <v>190</v>
          </cell>
          <cell r="P211">
            <v>190</v>
          </cell>
          <cell r="Q211" t="str">
            <v xml:space="preserve"> </v>
          </cell>
          <cell r="S211" t="str">
            <v>כלל ביטוח</v>
          </cell>
          <cell r="U211" t="str">
            <v xml:space="preserve"> </v>
          </cell>
          <cell r="AE211">
            <v>0</v>
          </cell>
          <cell r="AF211">
            <v>0</v>
          </cell>
          <cell r="AG211">
            <v>16</v>
          </cell>
          <cell r="AI211">
            <v>16</v>
          </cell>
          <cell r="AJ211">
            <v>6</v>
          </cell>
          <cell r="AK211" t="str">
            <v>אין תשלום</v>
          </cell>
          <cell r="AL211">
            <v>200606</v>
          </cell>
          <cell r="AM211" t="str">
            <v>קליין פבריס</v>
          </cell>
          <cell r="AN211" t="str">
            <v>שוויארוחות</v>
          </cell>
          <cell r="AO211" t="str">
            <v>הכנסה זקופה</v>
          </cell>
        </row>
        <row r="212">
          <cell r="A212" t="str">
            <v>רדיאנסי(ישראל) בע"מ</v>
          </cell>
          <cell r="B212">
            <v>2006</v>
          </cell>
          <cell r="C212">
            <v>5</v>
          </cell>
          <cell r="D212">
            <v>49</v>
          </cell>
          <cell r="E212" t="str">
            <v>זריצקי אפרת</v>
          </cell>
          <cell r="F212" t="str">
            <v>Sales Asia</v>
          </cell>
          <cell r="G212">
            <v>0</v>
          </cell>
          <cell r="H212">
            <v>1</v>
          </cell>
          <cell r="I212" t="str">
            <v>משכורת</v>
          </cell>
          <cell r="J212" t="str">
            <v>ב</v>
          </cell>
          <cell r="N212">
            <v>14000</v>
          </cell>
          <cell r="P212">
            <v>14000</v>
          </cell>
          <cell r="Q212" t="str">
            <v>מס הכנסה</v>
          </cell>
          <cell r="R212">
            <v>3019.75</v>
          </cell>
          <cell r="S212" t="str">
            <v>סימון הוני</v>
          </cell>
          <cell r="T212">
            <v>365</v>
          </cell>
          <cell r="U212" t="str">
            <v>הוצ.חו"ל</v>
          </cell>
          <cell r="V212">
            <v>-520</v>
          </cell>
          <cell r="W212">
            <v>8971</v>
          </cell>
          <cell r="X212" t="str">
            <v>חדשי</v>
          </cell>
          <cell r="Y212">
            <v>22</v>
          </cell>
          <cell r="AB212">
            <v>4</v>
          </cell>
          <cell r="AD212">
            <v>8451</v>
          </cell>
          <cell r="AE212">
            <v>365</v>
          </cell>
          <cell r="AF212">
            <v>608.09</v>
          </cell>
          <cell r="AG212">
            <v>109.5</v>
          </cell>
          <cell r="AH212">
            <v>847.4</v>
          </cell>
          <cell r="AI212">
            <v>1929.99</v>
          </cell>
          <cell r="AJ212">
            <v>5</v>
          </cell>
          <cell r="AK212" t="str">
            <v>משכורת</v>
          </cell>
          <cell r="AL212">
            <v>200605</v>
          </cell>
          <cell r="AM212" t="str">
            <v>זריצקי אפרת</v>
          </cell>
          <cell r="AN212" t="str">
            <v>משכורת</v>
          </cell>
          <cell r="AO212" t="str">
            <v>תשלום</v>
          </cell>
        </row>
        <row r="213">
          <cell r="B213">
            <v>2006</v>
          </cell>
          <cell r="C213">
            <v>5</v>
          </cell>
          <cell r="D213">
            <v>49</v>
          </cell>
          <cell r="E213" t="str">
            <v>זריצקי אפרת</v>
          </cell>
          <cell r="F213" t="str">
            <v>Sales Asia</v>
          </cell>
          <cell r="G213">
            <v>1</v>
          </cell>
          <cell r="H213">
            <v>9</v>
          </cell>
          <cell r="I213" t="str">
            <v>שווי רכב..</v>
          </cell>
          <cell r="J213" t="str">
            <v>ב</v>
          </cell>
          <cell r="O213">
            <v>1330</v>
          </cell>
          <cell r="P213">
            <v>1330</v>
          </cell>
          <cell r="Q213" t="str">
            <v>ביטוח לאומי</v>
          </cell>
          <cell r="R213">
            <v>790.17</v>
          </cell>
          <cell r="S213" t="str">
            <v>סימון.ק.פנ</v>
          </cell>
          <cell r="T213">
            <v>335</v>
          </cell>
          <cell r="U213" t="str">
            <v xml:space="preserve"> </v>
          </cell>
          <cell r="AE213">
            <v>335</v>
          </cell>
          <cell r="AF213">
            <v>558.11</v>
          </cell>
          <cell r="AG213">
            <v>0</v>
          </cell>
          <cell r="AI213">
            <v>893.11</v>
          </cell>
          <cell r="AJ213">
            <v>5</v>
          </cell>
          <cell r="AK213" t="str">
            <v>אין תשלום</v>
          </cell>
          <cell r="AL213">
            <v>200605</v>
          </cell>
          <cell r="AM213" t="str">
            <v>זריצקי אפרת</v>
          </cell>
          <cell r="AN213" t="str">
            <v>שווי רכב..</v>
          </cell>
          <cell r="AO213" t="str">
            <v>הכנסה זקופה</v>
          </cell>
        </row>
        <row r="214">
          <cell r="B214">
            <v>2006</v>
          </cell>
          <cell r="C214">
            <v>5</v>
          </cell>
          <cell r="D214">
            <v>49</v>
          </cell>
          <cell r="E214" t="str">
            <v>זריצקי אפרת</v>
          </cell>
          <cell r="F214" t="str">
            <v>Sales Asia</v>
          </cell>
          <cell r="G214">
            <v>2</v>
          </cell>
          <cell r="H214">
            <v>13</v>
          </cell>
          <cell r="I214" t="str">
            <v>טלפון נייד</v>
          </cell>
          <cell r="J214" t="str">
            <v>ב</v>
          </cell>
          <cell r="O214">
            <v>85</v>
          </cell>
          <cell r="P214">
            <v>85</v>
          </cell>
          <cell r="Q214" t="str">
            <v>מס בריאות</v>
          </cell>
          <cell r="R214">
            <v>689.08</v>
          </cell>
          <cell r="S214" t="str">
            <v>דש השתלמות</v>
          </cell>
          <cell r="T214">
            <v>350</v>
          </cell>
          <cell r="U214" t="str">
            <v xml:space="preserve"> </v>
          </cell>
          <cell r="AE214">
            <v>1050</v>
          </cell>
          <cell r="AF214">
            <v>0</v>
          </cell>
          <cell r="AG214">
            <v>0</v>
          </cell>
          <cell r="AI214">
            <v>1050</v>
          </cell>
          <cell r="AJ214">
            <v>5</v>
          </cell>
          <cell r="AK214" t="str">
            <v>אין תשלום</v>
          </cell>
          <cell r="AL214">
            <v>200605</v>
          </cell>
          <cell r="AM214" t="str">
            <v>זריצקי אפרת</v>
          </cell>
          <cell r="AN214" t="str">
            <v>טלפון נייד</v>
          </cell>
          <cell r="AO214" t="str">
            <v>הכנסה זקופה</v>
          </cell>
        </row>
        <row r="215">
          <cell r="B215">
            <v>2006</v>
          </cell>
          <cell r="C215">
            <v>5</v>
          </cell>
          <cell r="D215">
            <v>49</v>
          </cell>
          <cell r="E215" t="str">
            <v>זריצקי אפרת</v>
          </cell>
          <cell r="F215" t="str">
            <v>Sales Asia</v>
          </cell>
          <cell r="G215">
            <v>3</v>
          </cell>
          <cell r="H215">
            <v>24</v>
          </cell>
          <cell r="I215" t="str">
            <v>שוויארוחות</v>
          </cell>
          <cell r="J215" t="str">
            <v>ב</v>
          </cell>
          <cell r="O215">
            <v>50</v>
          </cell>
          <cell r="P215">
            <v>50</v>
          </cell>
          <cell r="Q215" t="str">
            <v xml:space="preserve"> </v>
          </cell>
          <cell r="S215" t="str">
            <v xml:space="preserve"> </v>
          </cell>
          <cell r="U215" t="str">
            <v xml:space="preserve"> </v>
          </cell>
          <cell r="AJ215">
            <v>5</v>
          </cell>
          <cell r="AK215" t="str">
            <v>אין תשלום</v>
          </cell>
          <cell r="AL215">
            <v>200605</v>
          </cell>
          <cell r="AM215" t="str">
            <v>זריצקי אפרת</v>
          </cell>
          <cell r="AN215" t="str">
            <v>שוויארוחות</v>
          </cell>
          <cell r="AO215" t="str">
            <v>הכנסה זקופה</v>
          </cell>
        </row>
        <row r="216">
          <cell r="A216" t="str">
            <v>רדיאנסי(ישראל) בע"מ</v>
          </cell>
          <cell r="B216">
            <v>2006</v>
          </cell>
          <cell r="C216">
            <v>6</v>
          </cell>
          <cell r="D216">
            <v>49</v>
          </cell>
          <cell r="E216" t="str">
            <v>זריצקי אפרת</v>
          </cell>
          <cell r="F216" t="str">
            <v>Sales Asia</v>
          </cell>
          <cell r="G216">
            <v>0</v>
          </cell>
          <cell r="H216">
            <v>1</v>
          </cell>
          <cell r="I216" t="str">
            <v>משכורת</v>
          </cell>
          <cell r="J216" t="str">
            <v>ב</v>
          </cell>
          <cell r="K216">
            <v>4</v>
          </cell>
          <cell r="L216">
            <v>636.36</v>
          </cell>
          <cell r="N216">
            <v>2545.44</v>
          </cell>
          <cell r="P216">
            <v>2545.44</v>
          </cell>
          <cell r="Q216" t="str">
            <v>ביטוח לאומי</v>
          </cell>
          <cell r="R216">
            <v>136.94999999999999</v>
          </cell>
          <cell r="S216" t="str">
            <v>סימון הוני</v>
          </cell>
          <cell r="T216">
            <v>89.09</v>
          </cell>
          <cell r="U216" t="str">
            <v>החזר הוצ..</v>
          </cell>
          <cell r="V216">
            <v>-1673.55</v>
          </cell>
          <cell r="W216">
            <v>5250.55</v>
          </cell>
          <cell r="X216" t="str">
            <v>יומי</v>
          </cell>
          <cell r="Y216">
            <v>4</v>
          </cell>
          <cell r="AB216">
            <v>6.8</v>
          </cell>
          <cell r="AD216">
            <v>3577</v>
          </cell>
          <cell r="AE216">
            <v>89.09</v>
          </cell>
          <cell r="AF216">
            <v>148.41999999999999</v>
          </cell>
          <cell r="AG216">
            <v>26.73</v>
          </cell>
          <cell r="AH216">
            <v>226.71</v>
          </cell>
          <cell r="AI216">
            <v>490.95</v>
          </cell>
          <cell r="AJ216">
            <v>5</v>
          </cell>
          <cell r="AK216" t="str">
            <v>משכורת</v>
          </cell>
          <cell r="AL216">
            <v>200606</v>
          </cell>
          <cell r="AM216" t="str">
            <v>זריצקי אפרת</v>
          </cell>
          <cell r="AN216" t="str">
            <v>משכורת</v>
          </cell>
          <cell r="AO216" t="str">
            <v>תשלום</v>
          </cell>
        </row>
        <row r="217">
          <cell r="B217">
            <v>2006</v>
          </cell>
          <cell r="C217">
            <v>6</v>
          </cell>
          <cell r="D217">
            <v>49</v>
          </cell>
          <cell r="E217" t="str">
            <v>זריצקי אפרת</v>
          </cell>
          <cell r="F217" t="str">
            <v>Sales Asia</v>
          </cell>
          <cell r="G217">
            <v>1</v>
          </cell>
          <cell r="H217">
            <v>9</v>
          </cell>
          <cell r="I217" t="str">
            <v>שווי רכב..</v>
          </cell>
          <cell r="J217" t="str">
            <v>ב</v>
          </cell>
          <cell r="K217">
            <v>4</v>
          </cell>
          <cell r="L217">
            <v>60.46</v>
          </cell>
          <cell r="O217">
            <v>241.84</v>
          </cell>
          <cell r="P217">
            <v>241.84</v>
          </cell>
          <cell r="Q217" t="str">
            <v>מס בריאות</v>
          </cell>
          <cell r="R217">
            <v>169.18</v>
          </cell>
          <cell r="S217" t="str">
            <v>סימון.ק.פנ</v>
          </cell>
          <cell r="U217" t="str">
            <v xml:space="preserve"> </v>
          </cell>
          <cell r="AE217">
            <v>0</v>
          </cell>
          <cell r="AF217">
            <v>0</v>
          </cell>
          <cell r="AG217">
            <v>0</v>
          </cell>
          <cell r="AJ217">
            <v>5</v>
          </cell>
          <cell r="AK217" t="str">
            <v>אין תשלום</v>
          </cell>
          <cell r="AL217">
            <v>200606</v>
          </cell>
          <cell r="AM217" t="str">
            <v>זריצקי אפרת</v>
          </cell>
          <cell r="AN217" t="str">
            <v>שווי רכב..</v>
          </cell>
          <cell r="AO217" t="str">
            <v>הכנסה זקופה</v>
          </cell>
        </row>
        <row r="218">
          <cell r="B218">
            <v>2006</v>
          </cell>
          <cell r="C218">
            <v>6</v>
          </cell>
          <cell r="D218">
            <v>49</v>
          </cell>
          <cell r="E218" t="str">
            <v>זריצקי אפרת</v>
          </cell>
          <cell r="F218" t="str">
            <v>Sales Asia</v>
          </cell>
          <cell r="G218">
            <v>2</v>
          </cell>
          <cell r="H218">
            <v>13</v>
          </cell>
          <cell r="I218" t="str">
            <v>טלפון נייד</v>
          </cell>
          <cell r="J218" t="str">
            <v>ב</v>
          </cell>
          <cell r="K218">
            <v>4</v>
          </cell>
          <cell r="L218">
            <v>3.86</v>
          </cell>
          <cell r="O218">
            <v>15.44</v>
          </cell>
          <cell r="P218">
            <v>15.44</v>
          </cell>
          <cell r="Q218" t="str">
            <v xml:space="preserve"> </v>
          </cell>
          <cell r="S218" t="str">
            <v>דש השתלמות</v>
          </cell>
          <cell r="T218">
            <v>44.55</v>
          </cell>
          <cell r="U218" t="str">
            <v xml:space="preserve"> </v>
          </cell>
          <cell r="AE218">
            <v>133.63999999999999</v>
          </cell>
          <cell r="AF218">
            <v>0</v>
          </cell>
          <cell r="AG218">
            <v>0</v>
          </cell>
          <cell r="AI218">
            <v>133.63999999999999</v>
          </cell>
          <cell r="AJ218">
            <v>5</v>
          </cell>
          <cell r="AK218" t="str">
            <v>אין תשלום</v>
          </cell>
          <cell r="AL218">
            <v>200606</v>
          </cell>
          <cell r="AM218" t="str">
            <v>זריצקי אפרת</v>
          </cell>
          <cell r="AN218" t="str">
            <v>טלפון נייד</v>
          </cell>
          <cell r="AO218" t="str">
            <v>הכנסה זקופה</v>
          </cell>
        </row>
        <row r="219">
          <cell r="B219">
            <v>2006</v>
          </cell>
          <cell r="C219">
            <v>6</v>
          </cell>
          <cell r="D219">
            <v>49</v>
          </cell>
          <cell r="E219" t="str">
            <v>זריצקי אפרת</v>
          </cell>
          <cell r="F219" t="str">
            <v>Sales Asia</v>
          </cell>
          <cell r="G219">
            <v>3</v>
          </cell>
          <cell r="H219">
            <v>54</v>
          </cell>
          <cell r="I219" t="str">
            <v>חופשה</v>
          </cell>
          <cell r="J219" t="str">
            <v>ב</v>
          </cell>
          <cell r="K219">
            <v>-1.2</v>
          </cell>
          <cell r="L219">
            <v>636.36</v>
          </cell>
          <cell r="N219">
            <v>-763.63</v>
          </cell>
          <cell r="P219">
            <v>-763.63</v>
          </cell>
          <cell r="Q219" t="str">
            <v xml:space="preserve"> </v>
          </cell>
          <cell r="S219" t="str">
            <v xml:space="preserve"> </v>
          </cell>
          <cell r="U219" t="str">
            <v xml:space="preserve"> </v>
          </cell>
          <cell r="AJ219">
            <v>5</v>
          </cell>
          <cell r="AK219" t="str">
            <v>חופשה</v>
          </cell>
          <cell r="AL219">
            <v>200606</v>
          </cell>
          <cell r="AM219" t="str">
            <v>זריצקי אפרת</v>
          </cell>
          <cell r="AN219" t="str">
            <v>חופשה</v>
          </cell>
          <cell r="AO219" t="str">
            <v>תשלום</v>
          </cell>
        </row>
        <row r="220">
          <cell r="B220">
            <v>2006</v>
          </cell>
          <cell r="C220">
            <v>6</v>
          </cell>
          <cell r="D220">
            <v>49</v>
          </cell>
          <cell r="E220" t="str">
            <v>זריצקי אפרת</v>
          </cell>
          <cell r="F220" t="str">
            <v>Sales Asia</v>
          </cell>
          <cell r="G220">
            <v>4</v>
          </cell>
          <cell r="H220">
            <v>5</v>
          </cell>
          <cell r="I220" t="str">
            <v>הבראה</v>
          </cell>
          <cell r="J220" t="str">
            <v>ב</v>
          </cell>
          <cell r="K220">
            <v>5</v>
          </cell>
          <cell r="L220">
            <v>307</v>
          </cell>
          <cell r="N220">
            <v>1535</v>
          </cell>
          <cell r="P220">
            <v>1535</v>
          </cell>
          <cell r="Q220" t="str">
            <v xml:space="preserve"> </v>
          </cell>
          <cell r="S220" t="str">
            <v xml:space="preserve"> </v>
          </cell>
          <cell r="U220" t="str">
            <v xml:space="preserve"> </v>
          </cell>
          <cell r="AJ220">
            <v>5</v>
          </cell>
          <cell r="AK220" t="str">
            <v>הבראה</v>
          </cell>
          <cell r="AL220">
            <v>200606</v>
          </cell>
          <cell r="AM220" t="str">
            <v>זריצקי אפרת</v>
          </cell>
          <cell r="AN220" t="str">
            <v>הבראה</v>
          </cell>
          <cell r="AO220" t="str">
            <v>תשלום</v>
          </cell>
        </row>
        <row r="221">
          <cell r="B221">
            <v>2006</v>
          </cell>
          <cell r="C221">
            <v>6</v>
          </cell>
          <cell r="D221">
            <v>49</v>
          </cell>
          <cell r="E221" t="str">
            <v>זריצקי אפרת</v>
          </cell>
          <cell r="F221" t="str">
            <v>Sales Asia</v>
          </cell>
          <cell r="G221">
            <v>5</v>
          </cell>
          <cell r="H221">
            <v>5</v>
          </cell>
          <cell r="I221" t="str">
            <v>הבראה</v>
          </cell>
          <cell r="J221" t="str">
            <v>ב</v>
          </cell>
          <cell r="K221">
            <v>2.2799999999999998</v>
          </cell>
          <cell r="L221">
            <v>307</v>
          </cell>
          <cell r="N221">
            <v>699.96</v>
          </cell>
          <cell r="P221">
            <v>699.96</v>
          </cell>
          <cell r="Q221" t="str">
            <v xml:space="preserve"> </v>
          </cell>
          <cell r="S221" t="str">
            <v xml:space="preserve"> </v>
          </cell>
          <cell r="U221" t="str">
            <v xml:space="preserve"> </v>
          </cell>
          <cell r="AJ221">
            <v>5</v>
          </cell>
          <cell r="AK221" t="str">
            <v>הבראה</v>
          </cell>
          <cell r="AL221">
            <v>200606</v>
          </cell>
          <cell r="AM221" t="str">
            <v>זריצקי אפרת</v>
          </cell>
          <cell r="AN221" t="str">
            <v>הבראה</v>
          </cell>
          <cell r="AO221" t="str">
            <v>תשלום</v>
          </cell>
        </row>
        <row r="222">
          <cell r="A222" t="str">
            <v>רדיאנסי(ישראל) בע"מ</v>
          </cell>
          <cell r="B222">
            <v>2006</v>
          </cell>
          <cell r="C222">
            <v>5</v>
          </cell>
          <cell r="D222">
            <v>50</v>
          </cell>
          <cell r="E222" t="str">
            <v>שיראי איי</v>
          </cell>
          <cell r="F222" t="str">
            <v>Sales Asia</v>
          </cell>
          <cell r="G222">
            <v>0</v>
          </cell>
          <cell r="H222">
            <v>1</v>
          </cell>
          <cell r="I222" t="str">
            <v>משכורת</v>
          </cell>
          <cell r="J222" t="str">
            <v>ב</v>
          </cell>
          <cell r="N222">
            <v>14000</v>
          </cell>
          <cell r="P222">
            <v>14000</v>
          </cell>
          <cell r="Q222" t="str">
            <v>מס הכנסה</v>
          </cell>
          <cell r="R222">
            <v>1941.55</v>
          </cell>
          <cell r="S222" t="str">
            <v>סימון הוני</v>
          </cell>
          <cell r="T222">
            <v>365</v>
          </cell>
          <cell r="U222" t="str">
            <v xml:space="preserve"> </v>
          </cell>
          <cell r="W222">
            <v>13750</v>
          </cell>
          <cell r="X222" t="str">
            <v>חדשי</v>
          </cell>
          <cell r="Y222">
            <v>22</v>
          </cell>
          <cell r="AB222">
            <v>8</v>
          </cell>
          <cell r="AD222">
            <v>13750</v>
          </cell>
          <cell r="AE222">
            <v>365</v>
          </cell>
          <cell r="AF222">
            <v>608.09</v>
          </cell>
          <cell r="AG222">
            <v>58.4</v>
          </cell>
          <cell r="AH222">
            <v>1799.2</v>
          </cell>
          <cell r="AI222">
            <v>2830.69</v>
          </cell>
          <cell r="AJ222">
            <v>5</v>
          </cell>
          <cell r="AK222" t="str">
            <v>משכורת</v>
          </cell>
          <cell r="AL222">
            <v>200605</v>
          </cell>
          <cell r="AM222" t="str">
            <v>שיראי איי</v>
          </cell>
          <cell r="AN222" t="str">
            <v>משכורת</v>
          </cell>
          <cell r="AO222" t="str">
            <v>תשלום</v>
          </cell>
        </row>
        <row r="223">
          <cell r="B223">
            <v>2006</v>
          </cell>
          <cell r="C223">
            <v>5</v>
          </cell>
          <cell r="D223">
            <v>50</v>
          </cell>
          <cell r="E223" t="str">
            <v>שיראי איי</v>
          </cell>
          <cell r="F223" t="str">
            <v>Sales Asia</v>
          </cell>
          <cell r="G223">
            <v>1</v>
          </cell>
          <cell r="H223">
            <v>13</v>
          </cell>
          <cell r="I223" t="str">
            <v>טלפון נייד</v>
          </cell>
          <cell r="J223" t="str">
            <v>ב</v>
          </cell>
          <cell r="O223">
            <v>85</v>
          </cell>
          <cell r="P223">
            <v>85</v>
          </cell>
          <cell r="Q223" t="str">
            <v>ביטוח לאומי</v>
          </cell>
          <cell r="R223">
            <v>108.45</v>
          </cell>
          <cell r="S223" t="str">
            <v>ויזל קצבתי</v>
          </cell>
          <cell r="T223">
            <v>335</v>
          </cell>
          <cell r="U223" t="str">
            <v xml:space="preserve"> </v>
          </cell>
          <cell r="AE223">
            <v>335</v>
          </cell>
          <cell r="AF223">
            <v>558.11</v>
          </cell>
          <cell r="AG223">
            <v>53.6</v>
          </cell>
          <cell r="AI223">
            <v>946.71</v>
          </cell>
          <cell r="AJ223">
            <v>5</v>
          </cell>
          <cell r="AK223" t="str">
            <v>אין תשלום</v>
          </cell>
          <cell r="AL223">
            <v>200605</v>
          </cell>
          <cell r="AM223" t="str">
            <v>שיראי איי</v>
          </cell>
          <cell r="AN223" t="str">
            <v>טלפון נייד</v>
          </cell>
          <cell r="AO223" t="str">
            <v>הכנסה זקופה</v>
          </cell>
        </row>
        <row r="224">
          <cell r="B224">
            <v>2006</v>
          </cell>
          <cell r="C224">
            <v>5</v>
          </cell>
          <cell r="D224">
            <v>50</v>
          </cell>
          <cell r="E224" t="str">
            <v>שיראי איי</v>
          </cell>
          <cell r="F224" t="str">
            <v>Sales Asia</v>
          </cell>
          <cell r="G224">
            <v>2</v>
          </cell>
          <cell r="H224">
            <v>24</v>
          </cell>
          <cell r="I224" t="str">
            <v>שוויארוחות</v>
          </cell>
          <cell r="J224" t="str">
            <v>ב</v>
          </cell>
          <cell r="O224">
            <v>107</v>
          </cell>
          <cell r="P224">
            <v>107</v>
          </cell>
          <cell r="Q224" t="str">
            <v xml:space="preserve"> </v>
          </cell>
          <cell r="S224" t="str">
            <v xml:space="preserve"> </v>
          </cell>
          <cell r="U224" t="str">
            <v xml:space="preserve"> </v>
          </cell>
          <cell r="AJ224">
            <v>5</v>
          </cell>
          <cell r="AK224" t="str">
            <v>אין תשלום</v>
          </cell>
          <cell r="AL224">
            <v>200605</v>
          </cell>
          <cell r="AM224" t="str">
            <v>שיראי איי</v>
          </cell>
          <cell r="AN224" t="str">
            <v>שוויארוחות</v>
          </cell>
          <cell r="AO224" t="str">
            <v>הכנסה זקופה</v>
          </cell>
        </row>
        <row r="225">
          <cell r="B225">
            <v>2006</v>
          </cell>
          <cell r="C225">
            <v>5</v>
          </cell>
          <cell r="D225">
            <v>50</v>
          </cell>
          <cell r="E225" t="str">
            <v>שיראי איי</v>
          </cell>
          <cell r="F225" t="str">
            <v>Sales Asia</v>
          </cell>
          <cell r="G225">
            <v>3</v>
          </cell>
          <cell r="H225">
            <v>4</v>
          </cell>
          <cell r="I225" t="str">
            <v>נסיעות</v>
          </cell>
          <cell r="J225" t="str">
            <v>ב</v>
          </cell>
          <cell r="N225">
            <v>2500</v>
          </cell>
          <cell r="P225">
            <v>2500</v>
          </cell>
          <cell r="Q225" t="str">
            <v xml:space="preserve"> </v>
          </cell>
          <cell r="S225" t="str">
            <v xml:space="preserve"> </v>
          </cell>
          <cell r="U225" t="str">
            <v xml:space="preserve"> </v>
          </cell>
          <cell r="AJ225">
            <v>5</v>
          </cell>
          <cell r="AK225" t="str">
            <v>נסיעות</v>
          </cell>
          <cell r="AL225">
            <v>200605</v>
          </cell>
          <cell r="AM225" t="str">
            <v>שיראי איי</v>
          </cell>
          <cell r="AN225" t="str">
            <v>נסיעות</v>
          </cell>
          <cell r="AO225" t="str">
            <v>תשלום</v>
          </cell>
        </row>
        <row r="226">
          <cell r="A226" t="str">
            <v>רדיאנסי(ישראל) בע"מ</v>
          </cell>
          <cell r="B226">
            <v>2006</v>
          </cell>
          <cell r="C226">
            <v>6</v>
          </cell>
          <cell r="D226">
            <v>50</v>
          </cell>
          <cell r="E226" t="str">
            <v>שיראי איי</v>
          </cell>
          <cell r="F226" t="str">
            <v>Sales Asia</v>
          </cell>
          <cell r="G226">
            <v>0</v>
          </cell>
          <cell r="H226">
            <v>1</v>
          </cell>
          <cell r="I226" t="str">
            <v>משכורת</v>
          </cell>
          <cell r="J226" t="str">
            <v>ב</v>
          </cell>
          <cell r="N226">
            <v>14000</v>
          </cell>
          <cell r="P226">
            <v>14000</v>
          </cell>
          <cell r="Q226" t="str">
            <v>מס הכנסה</v>
          </cell>
          <cell r="R226">
            <v>3580.67</v>
          </cell>
          <cell r="S226" t="str">
            <v>סימון הוני</v>
          </cell>
          <cell r="T226">
            <v>365</v>
          </cell>
          <cell r="U226" t="str">
            <v xml:space="preserve"> </v>
          </cell>
          <cell r="W226">
            <v>12110</v>
          </cell>
          <cell r="X226" t="str">
            <v>חדשי</v>
          </cell>
          <cell r="Y226">
            <v>22</v>
          </cell>
          <cell r="AB226">
            <v>0.5</v>
          </cell>
          <cell r="AD226">
            <v>12110</v>
          </cell>
          <cell r="AE226">
            <v>365</v>
          </cell>
          <cell r="AF226">
            <v>608.09</v>
          </cell>
          <cell r="AG226">
            <v>58.4</v>
          </cell>
          <cell r="AH226">
            <v>1810.1</v>
          </cell>
          <cell r="AI226">
            <v>2841.59</v>
          </cell>
          <cell r="AJ226">
            <v>5</v>
          </cell>
          <cell r="AK226" t="str">
            <v>משכורת</v>
          </cell>
          <cell r="AL226">
            <v>200606</v>
          </cell>
          <cell r="AM226" t="str">
            <v>שיראי איי</v>
          </cell>
          <cell r="AN226" t="str">
            <v>משכורת</v>
          </cell>
          <cell r="AO226" t="str">
            <v>תשלום</v>
          </cell>
        </row>
        <row r="227">
          <cell r="B227">
            <v>2006</v>
          </cell>
          <cell r="C227">
            <v>6</v>
          </cell>
          <cell r="D227">
            <v>50</v>
          </cell>
          <cell r="E227" t="str">
            <v>שיראי איי</v>
          </cell>
          <cell r="F227" t="str">
            <v>Sales Asia</v>
          </cell>
          <cell r="G227">
            <v>1</v>
          </cell>
          <cell r="H227">
            <v>13</v>
          </cell>
          <cell r="I227" t="str">
            <v>טלפון נייד</v>
          </cell>
          <cell r="J227" t="str">
            <v>ב</v>
          </cell>
          <cell r="O227">
            <v>85</v>
          </cell>
          <cell r="P227">
            <v>85</v>
          </cell>
          <cell r="Q227" t="str">
            <v>ביטוח לאומי</v>
          </cell>
          <cell r="R227">
            <v>109.33</v>
          </cell>
          <cell r="S227" t="str">
            <v>ויזל קצבתי</v>
          </cell>
          <cell r="T227">
            <v>335</v>
          </cell>
          <cell r="U227" t="str">
            <v xml:space="preserve"> </v>
          </cell>
          <cell r="AE227">
            <v>335</v>
          </cell>
          <cell r="AF227">
            <v>558.11</v>
          </cell>
          <cell r="AG227">
            <v>53.6</v>
          </cell>
          <cell r="AI227">
            <v>946.71</v>
          </cell>
          <cell r="AJ227">
            <v>5</v>
          </cell>
          <cell r="AK227" t="str">
            <v>אין תשלום</v>
          </cell>
          <cell r="AL227">
            <v>200606</v>
          </cell>
          <cell r="AM227" t="str">
            <v>שיראי איי</v>
          </cell>
          <cell r="AN227" t="str">
            <v>טלפון נייד</v>
          </cell>
          <cell r="AO227" t="str">
            <v>הכנסה זקופה</v>
          </cell>
        </row>
        <row r="228">
          <cell r="B228">
            <v>2006</v>
          </cell>
          <cell r="C228">
            <v>6</v>
          </cell>
          <cell r="D228">
            <v>50</v>
          </cell>
          <cell r="E228" t="str">
            <v>שיראי איי</v>
          </cell>
          <cell r="F228" t="str">
            <v>Sales Asia</v>
          </cell>
          <cell r="G228">
            <v>2</v>
          </cell>
          <cell r="H228">
            <v>24</v>
          </cell>
          <cell r="I228" t="str">
            <v>שוויארוחות</v>
          </cell>
          <cell r="J228" t="str">
            <v>ב</v>
          </cell>
          <cell r="O228">
            <v>208</v>
          </cell>
          <cell r="P228">
            <v>208</v>
          </cell>
          <cell r="Q228" t="str">
            <v xml:space="preserve"> </v>
          </cell>
          <cell r="S228" t="str">
            <v xml:space="preserve"> </v>
          </cell>
          <cell r="U228" t="str">
            <v xml:space="preserve"> </v>
          </cell>
          <cell r="AJ228">
            <v>5</v>
          </cell>
          <cell r="AK228" t="str">
            <v>אין תשלום</v>
          </cell>
          <cell r="AL228">
            <v>200606</v>
          </cell>
          <cell r="AM228" t="str">
            <v>שיראי איי</v>
          </cell>
          <cell r="AN228" t="str">
            <v>שוויארוחות</v>
          </cell>
          <cell r="AO228" t="str">
            <v>הכנסה זקופה</v>
          </cell>
        </row>
        <row r="229">
          <cell r="B229">
            <v>2006</v>
          </cell>
          <cell r="C229">
            <v>6</v>
          </cell>
          <cell r="D229">
            <v>50</v>
          </cell>
          <cell r="E229" t="str">
            <v>שיראי איי</v>
          </cell>
          <cell r="F229" t="str">
            <v>Sales Asia</v>
          </cell>
          <cell r="G229">
            <v>3</v>
          </cell>
          <cell r="H229">
            <v>4</v>
          </cell>
          <cell r="I229" t="str">
            <v>נסיעות</v>
          </cell>
          <cell r="J229" t="str">
            <v>ב</v>
          </cell>
          <cell r="N229">
            <v>2500</v>
          </cell>
          <cell r="P229">
            <v>2500</v>
          </cell>
          <cell r="Q229" t="str">
            <v xml:space="preserve"> </v>
          </cell>
          <cell r="S229" t="str">
            <v xml:space="preserve"> </v>
          </cell>
          <cell r="U229" t="str">
            <v xml:space="preserve"> </v>
          </cell>
          <cell r="AJ229">
            <v>5</v>
          </cell>
          <cell r="AK229" t="str">
            <v>נסיעות</v>
          </cell>
          <cell r="AL229">
            <v>200606</v>
          </cell>
          <cell r="AM229" t="str">
            <v>שיראי איי</v>
          </cell>
          <cell r="AN229" t="str">
            <v>נסיעות</v>
          </cell>
          <cell r="AO229" t="str">
            <v>תשלום</v>
          </cell>
        </row>
        <row r="230">
          <cell r="A230" t="str">
            <v>רדיאנסי(ישראל) בע"מ</v>
          </cell>
          <cell r="B230">
            <v>2006</v>
          </cell>
          <cell r="C230">
            <v>5</v>
          </cell>
          <cell r="D230">
            <v>51</v>
          </cell>
          <cell r="E230" t="str">
            <v>שפיצברג ג'ון</v>
          </cell>
          <cell r="F230" t="str">
            <v>Sales Asia</v>
          </cell>
          <cell r="G230">
            <v>0</v>
          </cell>
          <cell r="H230">
            <v>1</v>
          </cell>
          <cell r="I230" t="str">
            <v>משכורת</v>
          </cell>
          <cell r="J230" t="str">
            <v>ב</v>
          </cell>
          <cell r="N230">
            <v>14000</v>
          </cell>
          <cell r="P230">
            <v>14000</v>
          </cell>
          <cell r="Q230" t="str">
            <v>מס הכנסה</v>
          </cell>
          <cell r="R230">
            <v>3133.25</v>
          </cell>
          <cell r="S230" t="str">
            <v>סימון הוני</v>
          </cell>
          <cell r="T230">
            <v>365</v>
          </cell>
          <cell r="U230" t="str">
            <v>הוצ.חו"ל</v>
          </cell>
          <cell r="V230">
            <v>4420</v>
          </cell>
          <cell r="W230">
            <v>4225</v>
          </cell>
          <cell r="X230" t="str">
            <v>חדשי</v>
          </cell>
          <cell r="Y230">
            <v>22</v>
          </cell>
          <cell r="AB230">
            <v>3</v>
          </cell>
          <cell r="AD230">
            <v>8645</v>
          </cell>
          <cell r="AE230">
            <v>365</v>
          </cell>
          <cell r="AF230">
            <v>608.09</v>
          </cell>
          <cell r="AG230">
            <v>175.2</v>
          </cell>
          <cell r="AH230">
            <v>851.66</v>
          </cell>
          <cell r="AI230">
            <v>1999.95</v>
          </cell>
          <cell r="AJ230">
            <v>5</v>
          </cell>
          <cell r="AK230" t="str">
            <v>משכורת</v>
          </cell>
          <cell r="AL230">
            <v>200605</v>
          </cell>
          <cell r="AM230" t="str">
            <v>שפיצברג ג'ון</v>
          </cell>
          <cell r="AN230" t="str">
            <v>משכורת</v>
          </cell>
          <cell r="AO230" t="str">
            <v>תשלום</v>
          </cell>
        </row>
        <row r="231">
          <cell r="B231">
            <v>2006</v>
          </cell>
          <cell r="C231">
            <v>5</v>
          </cell>
          <cell r="D231">
            <v>51</v>
          </cell>
          <cell r="E231" t="str">
            <v>שפיצברג ג'ון</v>
          </cell>
          <cell r="F231" t="str">
            <v>Sales Asia</v>
          </cell>
          <cell r="G231">
            <v>1</v>
          </cell>
          <cell r="H231">
            <v>13</v>
          </cell>
          <cell r="I231" t="str">
            <v>טלפון נייד</v>
          </cell>
          <cell r="J231" t="str">
            <v>ב</v>
          </cell>
          <cell r="O231">
            <v>85</v>
          </cell>
          <cell r="P231">
            <v>85</v>
          </cell>
          <cell r="Q231" t="str">
            <v>ביטוח לאומי</v>
          </cell>
          <cell r="R231">
            <v>795.42</v>
          </cell>
          <cell r="S231" t="str">
            <v>סימון.ק.פנ</v>
          </cell>
          <cell r="T231">
            <v>368.5</v>
          </cell>
          <cell r="U231" t="str">
            <v xml:space="preserve"> </v>
          </cell>
          <cell r="AE231">
            <v>402</v>
          </cell>
          <cell r="AF231">
            <v>558.11</v>
          </cell>
          <cell r="AG231">
            <v>0</v>
          </cell>
          <cell r="AI231">
            <v>960.11</v>
          </cell>
          <cell r="AJ231">
            <v>5</v>
          </cell>
          <cell r="AK231" t="str">
            <v>אין תשלום</v>
          </cell>
          <cell r="AL231">
            <v>200605</v>
          </cell>
          <cell r="AM231" t="str">
            <v>שפיצברג ג'ון</v>
          </cell>
          <cell r="AN231" t="str">
            <v>טלפון נייד</v>
          </cell>
          <cell r="AO231" t="str">
            <v>הכנסה זקופה</v>
          </cell>
        </row>
        <row r="232">
          <cell r="B232">
            <v>2006</v>
          </cell>
          <cell r="C232">
            <v>5</v>
          </cell>
          <cell r="D232">
            <v>51</v>
          </cell>
          <cell r="E232" t="str">
            <v>שפיצברג ג'ון</v>
          </cell>
          <cell r="F232" t="str">
            <v>Sales Asia</v>
          </cell>
          <cell r="G232">
            <v>2</v>
          </cell>
          <cell r="H232">
            <v>9</v>
          </cell>
          <cell r="I232" t="str">
            <v>שווי רכב..</v>
          </cell>
          <cell r="J232" t="str">
            <v>ב</v>
          </cell>
          <cell r="O232">
            <v>1330</v>
          </cell>
          <cell r="P232">
            <v>1330</v>
          </cell>
          <cell r="Q232" t="str">
            <v>מס בריאות</v>
          </cell>
          <cell r="R232">
            <v>692.83</v>
          </cell>
          <cell r="S232" t="str">
            <v xml:space="preserve"> </v>
          </cell>
          <cell r="U232" t="str">
            <v xml:space="preserve"> </v>
          </cell>
          <cell r="AJ232">
            <v>5</v>
          </cell>
          <cell r="AK232" t="str">
            <v>אין תשלום</v>
          </cell>
          <cell r="AL232">
            <v>200605</v>
          </cell>
          <cell r="AM232" t="str">
            <v>שפיצברג ג'ון</v>
          </cell>
          <cell r="AN232" t="str">
            <v>שווי רכב..</v>
          </cell>
          <cell r="AO232" t="str">
            <v>הכנסה זקופה</v>
          </cell>
        </row>
        <row r="233">
          <cell r="B233">
            <v>2006</v>
          </cell>
          <cell r="C233">
            <v>5</v>
          </cell>
          <cell r="D233">
            <v>51</v>
          </cell>
          <cell r="E233" t="str">
            <v>שפיצברג ג'ון</v>
          </cell>
          <cell r="F233" t="str">
            <v>Sales Asia</v>
          </cell>
          <cell r="G233">
            <v>3</v>
          </cell>
          <cell r="H233">
            <v>24</v>
          </cell>
          <cell r="I233" t="str">
            <v>שוויארוחות</v>
          </cell>
          <cell r="J233" t="str">
            <v>ב</v>
          </cell>
          <cell r="O233">
            <v>125</v>
          </cell>
          <cell r="P233">
            <v>125</v>
          </cell>
          <cell r="Q233" t="str">
            <v xml:space="preserve"> </v>
          </cell>
          <cell r="S233" t="str">
            <v xml:space="preserve"> </v>
          </cell>
          <cell r="U233" t="str">
            <v xml:space="preserve"> </v>
          </cell>
          <cell r="AJ233">
            <v>5</v>
          </cell>
          <cell r="AK233" t="str">
            <v>אין תשלום</v>
          </cell>
          <cell r="AL233">
            <v>200605</v>
          </cell>
          <cell r="AM233" t="str">
            <v>שפיצברג ג'ון</v>
          </cell>
          <cell r="AN233" t="str">
            <v>שוויארוחות</v>
          </cell>
          <cell r="AO233" t="str">
            <v>הכנסה זקופה</v>
          </cell>
        </row>
        <row r="234">
          <cell r="A234" t="str">
            <v>רדיאנסי(ישראל) בע"מ</v>
          </cell>
          <cell r="B234">
            <v>2006</v>
          </cell>
          <cell r="C234">
            <v>6</v>
          </cell>
          <cell r="D234">
            <v>51</v>
          </cell>
          <cell r="E234" t="str">
            <v>שפיצברג ג'ון</v>
          </cell>
          <cell r="F234" t="str">
            <v>Sales Asia</v>
          </cell>
          <cell r="G234">
            <v>0</v>
          </cell>
          <cell r="H234">
            <v>1</v>
          </cell>
          <cell r="I234" t="str">
            <v>משכורת</v>
          </cell>
          <cell r="J234" t="str">
            <v>ב</v>
          </cell>
          <cell r="K234">
            <v>2</v>
          </cell>
          <cell r="L234">
            <v>636.36</v>
          </cell>
          <cell r="N234">
            <v>1272.72</v>
          </cell>
          <cell r="P234">
            <v>1272.72</v>
          </cell>
          <cell r="Q234" t="str">
            <v>מס הכנסה</v>
          </cell>
          <cell r="R234">
            <v>330.99</v>
          </cell>
          <cell r="S234" t="str">
            <v>סימון הוני</v>
          </cell>
          <cell r="T234">
            <v>63.64</v>
          </cell>
          <cell r="U234" t="str">
            <v>החזר הוצ..</v>
          </cell>
          <cell r="V234">
            <v>-72.099999999999994</v>
          </cell>
          <cell r="W234">
            <v>4965.1000000000004</v>
          </cell>
          <cell r="X234" t="str">
            <v>יומי</v>
          </cell>
          <cell r="Y234">
            <v>2</v>
          </cell>
          <cell r="AB234">
            <v>4.1399999999999997</v>
          </cell>
          <cell r="AD234">
            <v>4893</v>
          </cell>
          <cell r="AE234">
            <v>63.64</v>
          </cell>
          <cell r="AF234">
            <v>106.02</v>
          </cell>
          <cell r="AG234">
            <v>30.55</v>
          </cell>
          <cell r="AH234">
            <v>200.83</v>
          </cell>
          <cell r="AI234">
            <v>401.04</v>
          </cell>
          <cell r="AJ234">
            <v>5</v>
          </cell>
          <cell r="AK234" t="str">
            <v>משכורת</v>
          </cell>
          <cell r="AL234">
            <v>200606</v>
          </cell>
          <cell r="AM234" t="str">
            <v>שפיצברג ג'ון</v>
          </cell>
          <cell r="AN234" t="str">
            <v>משכורת</v>
          </cell>
          <cell r="AO234" t="str">
            <v>תשלום</v>
          </cell>
        </row>
        <row r="235">
          <cell r="B235">
            <v>2006</v>
          </cell>
          <cell r="C235">
            <v>6</v>
          </cell>
          <cell r="D235">
            <v>51</v>
          </cell>
          <cell r="E235" t="str">
            <v>שפיצברג ג'ון</v>
          </cell>
          <cell r="F235" t="str">
            <v>Sales Asia</v>
          </cell>
          <cell r="G235">
            <v>1</v>
          </cell>
          <cell r="H235">
            <v>13</v>
          </cell>
          <cell r="I235" t="str">
            <v>טלפון נייד</v>
          </cell>
          <cell r="J235" t="str">
            <v>ב</v>
          </cell>
          <cell r="K235">
            <v>2</v>
          </cell>
          <cell r="L235">
            <v>3.86</v>
          </cell>
          <cell r="O235">
            <v>7.72</v>
          </cell>
          <cell r="P235">
            <v>7.72</v>
          </cell>
          <cell r="Q235" t="str">
            <v>ביטוח לאומי</v>
          </cell>
          <cell r="R235">
            <v>138.21</v>
          </cell>
          <cell r="S235" t="str">
            <v>סימון.ק.פנ</v>
          </cell>
          <cell r="U235" t="str">
            <v xml:space="preserve"> </v>
          </cell>
          <cell r="AE235">
            <v>0</v>
          </cell>
          <cell r="AF235">
            <v>0</v>
          </cell>
          <cell r="AG235">
            <v>0</v>
          </cell>
          <cell r="AJ235">
            <v>5</v>
          </cell>
          <cell r="AK235" t="str">
            <v>אין תשלום</v>
          </cell>
          <cell r="AL235">
            <v>200606</v>
          </cell>
          <cell r="AM235" t="str">
            <v>שפיצברג ג'ון</v>
          </cell>
          <cell r="AN235" t="str">
            <v>טלפון נייד</v>
          </cell>
          <cell r="AO235" t="str">
            <v>הכנסה זקופה</v>
          </cell>
        </row>
        <row r="236">
          <cell r="B236">
            <v>2006</v>
          </cell>
          <cell r="C236">
            <v>6</v>
          </cell>
          <cell r="D236">
            <v>51</v>
          </cell>
          <cell r="E236" t="str">
            <v>שפיצברג ג'ון</v>
          </cell>
          <cell r="F236" t="str">
            <v>Sales Asia</v>
          </cell>
          <cell r="G236">
            <v>2</v>
          </cell>
          <cell r="H236">
            <v>9</v>
          </cell>
          <cell r="I236" t="str">
            <v>שווי רכב..</v>
          </cell>
          <cell r="J236" t="str">
            <v>ב</v>
          </cell>
          <cell r="K236">
            <v>2</v>
          </cell>
          <cell r="L236">
            <v>60.45</v>
          </cell>
          <cell r="O236">
            <v>120.9</v>
          </cell>
          <cell r="P236">
            <v>120.9</v>
          </cell>
          <cell r="Q236" t="str">
            <v>מס בריאות</v>
          </cell>
          <cell r="R236">
            <v>153.69</v>
          </cell>
          <cell r="S236" t="str">
            <v xml:space="preserve"> </v>
          </cell>
          <cell r="U236" t="str">
            <v xml:space="preserve"> </v>
          </cell>
          <cell r="AJ236">
            <v>5</v>
          </cell>
          <cell r="AK236" t="str">
            <v>אין תשלום</v>
          </cell>
          <cell r="AL236">
            <v>200606</v>
          </cell>
          <cell r="AM236" t="str">
            <v>שפיצברג ג'ון</v>
          </cell>
          <cell r="AN236" t="str">
            <v>שווי רכב..</v>
          </cell>
          <cell r="AO236" t="str">
            <v>הכנסה זקופה</v>
          </cell>
        </row>
        <row r="237">
          <cell r="B237">
            <v>2006</v>
          </cell>
          <cell r="C237">
            <v>6</v>
          </cell>
          <cell r="D237">
            <v>51</v>
          </cell>
          <cell r="E237" t="str">
            <v>שפיצברג ג'ון</v>
          </cell>
          <cell r="F237" t="str">
            <v>Sales Asia</v>
          </cell>
          <cell r="G237">
            <v>3</v>
          </cell>
          <cell r="H237">
            <v>24</v>
          </cell>
          <cell r="I237" t="str">
            <v>שוויארוחות</v>
          </cell>
          <cell r="J237" t="str">
            <v>ב</v>
          </cell>
          <cell r="O237">
            <v>25</v>
          </cell>
          <cell r="P237">
            <v>25</v>
          </cell>
          <cell r="Q237" t="str">
            <v xml:space="preserve"> </v>
          </cell>
          <cell r="S237" t="str">
            <v xml:space="preserve"> </v>
          </cell>
          <cell r="U237" t="str">
            <v xml:space="preserve"> </v>
          </cell>
          <cell r="AJ237">
            <v>5</v>
          </cell>
          <cell r="AK237" t="str">
            <v>אין תשלום</v>
          </cell>
          <cell r="AL237">
            <v>200606</v>
          </cell>
          <cell r="AM237" t="str">
            <v>שפיצברג ג'ון</v>
          </cell>
          <cell r="AN237" t="str">
            <v>שוויארוחות</v>
          </cell>
          <cell r="AO237" t="str">
            <v>הכנסה זקופה</v>
          </cell>
        </row>
        <row r="238">
          <cell r="B238">
            <v>2006</v>
          </cell>
          <cell r="C238">
            <v>6</v>
          </cell>
          <cell r="D238">
            <v>51</v>
          </cell>
          <cell r="E238" t="str">
            <v>שפיצברג ג'ון</v>
          </cell>
          <cell r="F238" t="str">
            <v>Sales Asia</v>
          </cell>
          <cell r="G238">
            <v>4</v>
          </cell>
          <cell r="H238">
            <v>29</v>
          </cell>
          <cell r="I238" t="str">
            <v>פדיון חופש</v>
          </cell>
          <cell r="J238" t="str">
            <v>ב</v>
          </cell>
          <cell r="K238">
            <v>3.14</v>
          </cell>
          <cell r="L238">
            <v>636.36</v>
          </cell>
          <cell r="N238">
            <v>1998.17</v>
          </cell>
          <cell r="P238">
            <v>1998.17</v>
          </cell>
          <cell r="Q238" t="str">
            <v xml:space="preserve"> </v>
          </cell>
          <cell r="S238" t="str">
            <v xml:space="preserve"> </v>
          </cell>
          <cell r="U238" t="str">
            <v xml:space="preserve"> </v>
          </cell>
          <cell r="AJ238">
            <v>5</v>
          </cell>
          <cell r="AK238" t="str">
            <v>פדיון חופש</v>
          </cell>
          <cell r="AL238">
            <v>200606</v>
          </cell>
          <cell r="AM238" t="str">
            <v>שפיצברג ג'ון</v>
          </cell>
          <cell r="AN238" t="str">
            <v>פדיון חופש</v>
          </cell>
          <cell r="AO238" t="str">
            <v>תשלום</v>
          </cell>
        </row>
        <row r="239">
          <cell r="B239">
            <v>2006</v>
          </cell>
          <cell r="C239">
            <v>6</v>
          </cell>
          <cell r="D239">
            <v>51</v>
          </cell>
          <cell r="E239" t="str">
            <v>שפיצברג ג'ון</v>
          </cell>
          <cell r="F239" t="str">
            <v>Sales Asia</v>
          </cell>
          <cell r="G239">
            <v>5</v>
          </cell>
          <cell r="H239">
            <v>5</v>
          </cell>
          <cell r="I239" t="str">
            <v>הבראה</v>
          </cell>
          <cell r="J239" t="str">
            <v>ב</v>
          </cell>
          <cell r="K239">
            <v>5</v>
          </cell>
          <cell r="L239">
            <v>307</v>
          </cell>
          <cell r="N239">
            <v>1535</v>
          </cell>
          <cell r="P239">
            <v>1535</v>
          </cell>
          <cell r="Q239" t="str">
            <v xml:space="preserve"> </v>
          </cell>
          <cell r="S239" t="str">
            <v xml:space="preserve"> </v>
          </cell>
          <cell r="U239" t="str">
            <v xml:space="preserve"> </v>
          </cell>
          <cell r="AJ239">
            <v>5</v>
          </cell>
          <cell r="AK239" t="str">
            <v>הבראה</v>
          </cell>
          <cell r="AL239">
            <v>200606</v>
          </cell>
          <cell r="AM239" t="str">
            <v>שפיצברג ג'ון</v>
          </cell>
          <cell r="AN239" t="str">
            <v>הבראה</v>
          </cell>
          <cell r="AO239" t="str">
            <v>תשלום</v>
          </cell>
        </row>
        <row r="240">
          <cell r="B240">
            <v>2006</v>
          </cell>
          <cell r="C240">
            <v>6</v>
          </cell>
          <cell r="D240">
            <v>51</v>
          </cell>
          <cell r="E240" t="str">
            <v>שפיצברג ג'ון</v>
          </cell>
          <cell r="F240" t="str">
            <v>Sales Asia</v>
          </cell>
          <cell r="G240">
            <v>6</v>
          </cell>
          <cell r="H240">
            <v>5</v>
          </cell>
          <cell r="I240" t="str">
            <v>הבראה</v>
          </cell>
          <cell r="J240" t="str">
            <v>ב</v>
          </cell>
          <cell r="K240">
            <v>2.52</v>
          </cell>
          <cell r="L240">
            <v>307</v>
          </cell>
          <cell r="N240">
            <v>773.64</v>
          </cell>
          <cell r="P240">
            <v>773.64</v>
          </cell>
          <cell r="Q240" t="str">
            <v xml:space="preserve"> </v>
          </cell>
          <cell r="S240" t="str">
            <v xml:space="preserve"> </v>
          </cell>
          <cell r="U240" t="str">
            <v xml:space="preserve"> </v>
          </cell>
          <cell r="AJ240">
            <v>5</v>
          </cell>
          <cell r="AK240" t="str">
            <v>הבראה</v>
          </cell>
          <cell r="AL240">
            <v>200606</v>
          </cell>
          <cell r="AM240" t="str">
            <v>שפיצברג ג'ון</v>
          </cell>
          <cell r="AN240" t="str">
            <v>הבראה</v>
          </cell>
          <cell r="AO240" t="str">
            <v>תשלום</v>
          </cell>
        </row>
        <row r="241">
          <cell r="A241" t="str">
            <v>רדיאנסי(ישראל) בע"מ</v>
          </cell>
          <cell r="B241">
            <v>2006</v>
          </cell>
          <cell r="C241">
            <v>5</v>
          </cell>
          <cell r="D241">
            <v>52</v>
          </cell>
          <cell r="E241" t="str">
            <v>גרינספאן רובין</v>
          </cell>
          <cell r="F241" t="str">
            <v>Marketing</v>
          </cell>
          <cell r="G241">
            <v>0</v>
          </cell>
          <cell r="H241">
            <v>1</v>
          </cell>
          <cell r="I241" t="str">
            <v>משכורת</v>
          </cell>
          <cell r="J241" t="str">
            <v>ב</v>
          </cell>
          <cell r="N241">
            <v>14000</v>
          </cell>
          <cell r="P241">
            <v>14000</v>
          </cell>
          <cell r="Q241" t="str">
            <v>מס הכנסה</v>
          </cell>
          <cell r="R241">
            <v>2767.75</v>
          </cell>
          <cell r="S241" t="str">
            <v xml:space="preserve"> </v>
          </cell>
          <cell r="U241" t="str">
            <v xml:space="preserve"> </v>
          </cell>
          <cell r="W241">
            <v>9759</v>
          </cell>
          <cell r="X241" t="str">
            <v>חדשי</v>
          </cell>
          <cell r="Y241">
            <v>22</v>
          </cell>
          <cell r="AB241">
            <v>1.5</v>
          </cell>
          <cell r="AC241">
            <v>4</v>
          </cell>
          <cell r="AD241">
            <v>9759</v>
          </cell>
          <cell r="AH241">
            <v>844.56</v>
          </cell>
          <cell r="AI241">
            <v>844.56</v>
          </cell>
          <cell r="AJ241">
            <v>8</v>
          </cell>
          <cell r="AK241" t="str">
            <v>משכורת</v>
          </cell>
          <cell r="AL241">
            <v>200605</v>
          </cell>
          <cell r="AM241" t="str">
            <v>גרינספאן רובין</v>
          </cell>
          <cell r="AN241" t="str">
            <v>משכורת</v>
          </cell>
          <cell r="AO241" t="str">
            <v>תשלום</v>
          </cell>
        </row>
        <row r="242">
          <cell r="B242">
            <v>2006</v>
          </cell>
          <cell r="C242">
            <v>5</v>
          </cell>
          <cell r="D242">
            <v>52</v>
          </cell>
          <cell r="E242" t="str">
            <v>גרינספאן רובין</v>
          </cell>
          <cell r="F242" t="str">
            <v>Marketing</v>
          </cell>
          <cell r="G242">
            <v>1</v>
          </cell>
          <cell r="H242">
            <v>9</v>
          </cell>
          <cell r="I242" t="str">
            <v>שווי רכב..</v>
          </cell>
          <cell r="J242" t="str">
            <v>ב</v>
          </cell>
          <cell r="O242">
            <v>1330</v>
          </cell>
          <cell r="P242">
            <v>1330</v>
          </cell>
          <cell r="Q242" t="str">
            <v>ביטוח לאומי</v>
          </cell>
          <cell r="R242">
            <v>786.67</v>
          </cell>
          <cell r="S242" t="str">
            <v xml:space="preserve"> </v>
          </cell>
          <cell r="U242" t="str">
            <v xml:space="preserve"> </v>
          </cell>
          <cell r="AJ242">
            <v>8</v>
          </cell>
          <cell r="AK242" t="str">
            <v>אין תשלום</v>
          </cell>
          <cell r="AL242">
            <v>200605</v>
          </cell>
          <cell r="AM242" t="str">
            <v>גרינספאן רובין</v>
          </cell>
          <cell r="AN242" t="str">
            <v>שווי רכב..</v>
          </cell>
          <cell r="AO242" t="str">
            <v>הכנסה זקופה</v>
          </cell>
        </row>
        <row r="243">
          <cell r="B243">
            <v>2006</v>
          </cell>
          <cell r="C243">
            <v>5</v>
          </cell>
          <cell r="D243">
            <v>52</v>
          </cell>
          <cell r="E243" t="str">
            <v>גרינספאן רובין</v>
          </cell>
          <cell r="F243" t="str">
            <v>Marketing</v>
          </cell>
          <cell r="G243">
            <v>2</v>
          </cell>
          <cell r="H243">
            <v>13</v>
          </cell>
          <cell r="I243" t="str">
            <v>טלפון נייד</v>
          </cell>
          <cell r="J243" t="str">
            <v>ב</v>
          </cell>
          <cell r="O243">
            <v>85</v>
          </cell>
          <cell r="P243">
            <v>85</v>
          </cell>
          <cell r="Q243" t="str">
            <v>מס בריאות</v>
          </cell>
          <cell r="R243">
            <v>686.58</v>
          </cell>
          <cell r="S243" t="str">
            <v xml:space="preserve"> </v>
          </cell>
          <cell r="U243" t="str">
            <v xml:space="preserve"> </v>
          </cell>
          <cell r="AJ243">
            <v>8</v>
          </cell>
          <cell r="AK243" t="str">
            <v>אין תשלום</v>
          </cell>
          <cell r="AL243">
            <v>200605</v>
          </cell>
          <cell r="AM243" t="str">
            <v>גרינספאן רובין</v>
          </cell>
          <cell r="AN243" t="str">
            <v>טלפון נייד</v>
          </cell>
          <cell r="AO243" t="str">
            <v>הכנסה זקופה</v>
          </cell>
        </row>
        <row r="244">
          <cell r="A244" t="str">
            <v>רדיאנסי(ישראל) בע"מ</v>
          </cell>
          <cell r="B244">
            <v>2006</v>
          </cell>
          <cell r="C244">
            <v>6</v>
          </cell>
          <cell r="D244">
            <v>52</v>
          </cell>
          <cell r="E244" t="str">
            <v>גרינספאן רובין</v>
          </cell>
          <cell r="F244" t="str">
            <v>Marketing</v>
          </cell>
          <cell r="G244">
            <v>0</v>
          </cell>
          <cell r="H244">
            <v>1</v>
          </cell>
          <cell r="I244" t="str">
            <v>משכורת</v>
          </cell>
          <cell r="J244" t="str">
            <v>ב</v>
          </cell>
          <cell r="N244">
            <v>14000</v>
          </cell>
          <cell r="P244">
            <v>14000</v>
          </cell>
          <cell r="Q244" t="str">
            <v>מס הכנסה</v>
          </cell>
          <cell r="R244">
            <v>2766.75</v>
          </cell>
          <cell r="S244" t="str">
            <v xml:space="preserve"> </v>
          </cell>
          <cell r="U244" t="str">
            <v xml:space="preserve"> </v>
          </cell>
          <cell r="W244">
            <v>9760</v>
          </cell>
          <cell r="X244" t="str">
            <v>חדשי</v>
          </cell>
          <cell r="Y244">
            <v>22</v>
          </cell>
          <cell r="AD244">
            <v>9760</v>
          </cell>
          <cell r="AH244">
            <v>844.56</v>
          </cell>
          <cell r="AI244">
            <v>844.56</v>
          </cell>
          <cell r="AJ244">
            <v>8</v>
          </cell>
          <cell r="AK244" t="str">
            <v>משכורת</v>
          </cell>
          <cell r="AL244">
            <v>200606</v>
          </cell>
          <cell r="AM244" t="str">
            <v>גרינספאן רובין</v>
          </cell>
          <cell r="AN244" t="str">
            <v>משכורת</v>
          </cell>
          <cell r="AO244" t="str">
            <v>תשלום</v>
          </cell>
        </row>
        <row r="245">
          <cell r="B245">
            <v>2006</v>
          </cell>
          <cell r="C245">
            <v>6</v>
          </cell>
          <cell r="D245">
            <v>52</v>
          </cell>
          <cell r="E245" t="str">
            <v>גרינספאן רובין</v>
          </cell>
          <cell r="F245" t="str">
            <v>Marketing</v>
          </cell>
          <cell r="G245">
            <v>1</v>
          </cell>
          <cell r="H245">
            <v>9</v>
          </cell>
          <cell r="I245" t="str">
            <v>שווי רכב..</v>
          </cell>
          <cell r="J245" t="str">
            <v>ב</v>
          </cell>
          <cell r="O245">
            <v>1330</v>
          </cell>
          <cell r="P245">
            <v>1330</v>
          </cell>
          <cell r="Q245" t="str">
            <v>ביטוח לאומי</v>
          </cell>
          <cell r="R245">
            <v>786.67</v>
          </cell>
          <cell r="S245" t="str">
            <v xml:space="preserve"> </v>
          </cell>
          <cell r="U245" t="str">
            <v xml:space="preserve"> </v>
          </cell>
          <cell r="AJ245">
            <v>8</v>
          </cell>
          <cell r="AK245" t="str">
            <v>אין תשלום</v>
          </cell>
          <cell r="AL245">
            <v>200606</v>
          </cell>
          <cell r="AM245" t="str">
            <v>גרינספאן רובין</v>
          </cell>
          <cell r="AN245" t="str">
            <v>שווי רכב..</v>
          </cell>
          <cell r="AO245" t="str">
            <v>הכנסה זקופה</v>
          </cell>
        </row>
        <row r="246">
          <cell r="B246">
            <v>2006</v>
          </cell>
          <cell r="C246">
            <v>6</v>
          </cell>
          <cell r="D246">
            <v>52</v>
          </cell>
          <cell r="E246" t="str">
            <v>גרינספאן רובין</v>
          </cell>
          <cell r="F246" t="str">
            <v>Marketing</v>
          </cell>
          <cell r="G246">
            <v>2</v>
          </cell>
          <cell r="H246">
            <v>13</v>
          </cell>
          <cell r="I246" t="str">
            <v>טלפון נייד</v>
          </cell>
          <cell r="J246" t="str">
            <v>ב</v>
          </cell>
          <cell r="O246">
            <v>85</v>
          </cell>
          <cell r="P246">
            <v>85</v>
          </cell>
          <cell r="Q246" t="str">
            <v>מס בריאות</v>
          </cell>
          <cell r="R246">
            <v>686.58</v>
          </cell>
          <cell r="S246" t="str">
            <v xml:space="preserve"> </v>
          </cell>
          <cell r="U246" t="str">
            <v xml:space="preserve"> </v>
          </cell>
          <cell r="AJ246">
            <v>8</v>
          </cell>
          <cell r="AK246" t="str">
            <v>אין תשלום</v>
          </cell>
          <cell r="AL246">
            <v>200606</v>
          </cell>
          <cell r="AM246" t="str">
            <v>גרינספאן רובין</v>
          </cell>
          <cell r="AN246" t="str">
            <v>טלפון נייד</v>
          </cell>
          <cell r="AO246" t="str">
            <v>הכנסה זקופה</v>
          </cell>
        </row>
        <row r="247">
          <cell r="A247" t="str">
            <v>רדיאנסי(ישראל) בע"מ</v>
          </cell>
          <cell r="B247">
            <v>2006</v>
          </cell>
          <cell r="C247">
            <v>5</v>
          </cell>
          <cell r="D247">
            <v>53</v>
          </cell>
          <cell r="E247" t="str">
            <v>ברון איילת</v>
          </cell>
          <cell r="F247" t="str">
            <v>Clinical</v>
          </cell>
          <cell r="G247">
            <v>0</v>
          </cell>
          <cell r="H247">
            <v>1</v>
          </cell>
          <cell r="I247" t="str">
            <v>משכורת</v>
          </cell>
          <cell r="J247" t="str">
            <v>ב</v>
          </cell>
          <cell r="N247">
            <v>7000</v>
          </cell>
          <cell r="P247">
            <v>7000</v>
          </cell>
          <cell r="Q247" t="str">
            <v>מס הכנסה</v>
          </cell>
          <cell r="R247">
            <v>461.71</v>
          </cell>
          <cell r="S247" t="str">
            <v>סימון.ק.פנ</v>
          </cell>
          <cell r="T247">
            <v>385</v>
          </cell>
          <cell r="U247" t="str">
            <v xml:space="preserve"> </v>
          </cell>
          <cell r="W247">
            <v>5472</v>
          </cell>
          <cell r="X247" t="str">
            <v>חדשי</v>
          </cell>
          <cell r="Y247">
            <v>22</v>
          </cell>
          <cell r="AB247">
            <v>3</v>
          </cell>
          <cell r="AD247">
            <v>5472</v>
          </cell>
          <cell r="AE247">
            <v>420</v>
          </cell>
          <cell r="AF247">
            <v>583.1</v>
          </cell>
          <cell r="AG247">
            <v>0</v>
          </cell>
          <cell r="AH247">
            <v>386.86</v>
          </cell>
          <cell r="AI247">
            <v>1389.96</v>
          </cell>
          <cell r="AJ247">
            <v>7</v>
          </cell>
          <cell r="AK247" t="str">
            <v>משכורת</v>
          </cell>
          <cell r="AL247">
            <v>200605</v>
          </cell>
          <cell r="AM247" t="str">
            <v>ברון איילת</v>
          </cell>
          <cell r="AN247" t="str">
            <v>משכורת</v>
          </cell>
          <cell r="AO247" t="str">
            <v>תשלום</v>
          </cell>
        </row>
        <row r="248">
          <cell r="B248">
            <v>2006</v>
          </cell>
          <cell r="C248">
            <v>5</v>
          </cell>
          <cell r="D248">
            <v>53</v>
          </cell>
          <cell r="E248" t="str">
            <v>ברון איילת</v>
          </cell>
          <cell r="F248" t="str">
            <v>Clinical</v>
          </cell>
          <cell r="G248">
            <v>1</v>
          </cell>
          <cell r="H248">
            <v>24</v>
          </cell>
          <cell r="I248" t="str">
            <v>שוויארוחות</v>
          </cell>
          <cell r="J248" t="str">
            <v>ב</v>
          </cell>
          <cell r="O248">
            <v>357</v>
          </cell>
          <cell r="P248">
            <v>357</v>
          </cell>
          <cell r="Q248" t="str">
            <v>ביטוח לאומי</v>
          </cell>
          <cell r="R248">
            <v>222.61</v>
          </cell>
          <cell r="S248" t="str">
            <v>אנליסט השת</v>
          </cell>
          <cell r="T248">
            <v>175</v>
          </cell>
          <cell r="U248" t="str">
            <v xml:space="preserve"> </v>
          </cell>
          <cell r="AE248">
            <v>525</v>
          </cell>
          <cell r="AF248">
            <v>0</v>
          </cell>
          <cell r="AG248">
            <v>0</v>
          </cell>
          <cell r="AI248">
            <v>525</v>
          </cell>
          <cell r="AJ248">
            <v>7</v>
          </cell>
          <cell r="AK248" t="str">
            <v>אין תשלום</v>
          </cell>
          <cell r="AL248">
            <v>200605</v>
          </cell>
          <cell r="AM248" t="str">
            <v>ברון איילת</v>
          </cell>
          <cell r="AN248" t="str">
            <v>שוויארוחות</v>
          </cell>
          <cell r="AO248" t="str">
            <v>הכנסה זקופה</v>
          </cell>
        </row>
        <row r="249">
          <cell r="B249">
            <v>2006</v>
          </cell>
          <cell r="C249">
            <v>5</v>
          </cell>
          <cell r="D249">
            <v>53</v>
          </cell>
          <cell r="E249" t="str">
            <v>ברון איילת</v>
          </cell>
          <cell r="F249" t="str">
            <v>Clinical</v>
          </cell>
          <cell r="G249">
            <v>2</v>
          </cell>
          <cell r="I249" t="str">
            <v xml:space="preserve"> </v>
          </cell>
          <cell r="J249" t="str">
            <v xml:space="preserve"> </v>
          </cell>
          <cell r="Q249" t="str">
            <v>מס בריאות</v>
          </cell>
          <cell r="R249">
            <v>283.68</v>
          </cell>
          <cell r="S249" t="str">
            <v xml:space="preserve"> </v>
          </cell>
          <cell r="U249" t="str">
            <v xml:space="preserve"> </v>
          </cell>
          <cell r="AJ249">
            <v>7</v>
          </cell>
          <cell r="AK249" t="str">
            <v>אין תשלום</v>
          </cell>
          <cell r="AL249">
            <v>200605</v>
          </cell>
          <cell r="AM249" t="str">
            <v>ברון איילת</v>
          </cell>
          <cell r="AN249" t="str">
            <v xml:space="preserve"> </v>
          </cell>
        </row>
        <row r="250">
          <cell r="A250" t="str">
            <v>רדיאנסי(ישראל) בע"מ</v>
          </cell>
          <cell r="B250">
            <v>2006</v>
          </cell>
          <cell r="C250">
            <v>6</v>
          </cell>
          <cell r="D250">
            <v>53</v>
          </cell>
          <cell r="E250" t="str">
            <v>ברון איילת</v>
          </cell>
          <cell r="F250" t="str">
            <v>Clinical</v>
          </cell>
          <cell r="G250">
            <v>0</v>
          </cell>
          <cell r="H250">
            <v>1</v>
          </cell>
          <cell r="I250" t="str">
            <v>משכורת</v>
          </cell>
          <cell r="J250" t="str">
            <v>ב</v>
          </cell>
          <cell r="N250">
            <v>7000</v>
          </cell>
          <cell r="P250">
            <v>7000</v>
          </cell>
          <cell r="Q250" t="str">
            <v>מס הכנסה</v>
          </cell>
          <cell r="R250">
            <v>447.71</v>
          </cell>
          <cell r="S250" t="str">
            <v>סימון.ק.פנ</v>
          </cell>
          <cell r="T250">
            <v>385</v>
          </cell>
          <cell r="U250" t="str">
            <v xml:space="preserve"> </v>
          </cell>
          <cell r="W250">
            <v>5492</v>
          </cell>
          <cell r="X250" t="str">
            <v>חדשי</v>
          </cell>
          <cell r="Y250">
            <v>22</v>
          </cell>
          <cell r="AB250">
            <v>0.5</v>
          </cell>
          <cell r="AD250">
            <v>5492</v>
          </cell>
          <cell r="AE250">
            <v>420</v>
          </cell>
          <cell r="AF250">
            <v>583.1</v>
          </cell>
          <cell r="AG250">
            <v>0</v>
          </cell>
          <cell r="AH250">
            <v>384.02</v>
          </cell>
          <cell r="AI250">
            <v>1387.12</v>
          </cell>
          <cell r="AJ250">
            <v>7</v>
          </cell>
          <cell r="AK250" t="str">
            <v>משכורת</v>
          </cell>
          <cell r="AL250">
            <v>200606</v>
          </cell>
          <cell r="AM250" t="str">
            <v>ברון איילת</v>
          </cell>
          <cell r="AN250" t="str">
            <v>משכורת</v>
          </cell>
          <cell r="AO250" t="str">
            <v>תשלום</v>
          </cell>
        </row>
        <row r="251">
          <cell r="B251">
            <v>2006</v>
          </cell>
          <cell r="C251">
            <v>6</v>
          </cell>
          <cell r="D251">
            <v>53</v>
          </cell>
          <cell r="E251" t="str">
            <v>ברון איילת</v>
          </cell>
          <cell r="F251" t="str">
            <v>Clinical</v>
          </cell>
          <cell r="G251">
            <v>1</v>
          </cell>
          <cell r="H251">
            <v>24</v>
          </cell>
          <cell r="I251" t="str">
            <v>שוויארוחות</v>
          </cell>
          <cell r="J251" t="str">
            <v>ב</v>
          </cell>
          <cell r="O251">
            <v>307</v>
          </cell>
          <cell r="P251">
            <v>307</v>
          </cell>
          <cell r="Q251" t="str">
            <v>ביטוח לאומי</v>
          </cell>
          <cell r="R251">
            <v>219.11</v>
          </cell>
          <cell r="S251" t="str">
            <v>אנליסט השת</v>
          </cell>
          <cell r="T251">
            <v>175</v>
          </cell>
          <cell r="U251" t="str">
            <v xml:space="preserve"> </v>
          </cell>
          <cell r="AE251">
            <v>525</v>
          </cell>
          <cell r="AF251">
            <v>0</v>
          </cell>
          <cell r="AG251">
            <v>0</v>
          </cell>
          <cell r="AI251">
            <v>525</v>
          </cell>
          <cell r="AJ251">
            <v>7</v>
          </cell>
          <cell r="AK251" t="str">
            <v>אין תשלום</v>
          </cell>
          <cell r="AL251">
            <v>200606</v>
          </cell>
          <cell r="AM251" t="str">
            <v>ברון איילת</v>
          </cell>
          <cell r="AN251" t="str">
            <v>שוויארוחות</v>
          </cell>
          <cell r="AO251" t="str">
            <v>הכנסה זקופה</v>
          </cell>
        </row>
        <row r="252">
          <cell r="B252">
            <v>2006</v>
          </cell>
          <cell r="C252">
            <v>6</v>
          </cell>
          <cell r="D252">
            <v>53</v>
          </cell>
          <cell r="E252" t="str">
            <v>ברון איילת</v>
          </cell>
          <cell r="F252" t="str">
            <v>Clinical</v>
          </cell>
          <cell r="G252">
            <v>2</v>
          </cell>
          <cell r="I252" t="str">
            <v xml:space="preserve"> </v>
          </cell>
          <cell r="J252" t="str">
            <v xml:space="preserve"> </v>
          </cell>
          <cell r="Q252" t="str">
            <v>מס בריאות</v>
          </cell>
          <cell r="R252">
            <v>281.18</v>
          </cell>
          <cell r="S252" t="str">
            <v xml:space="preserve"> </v>
          </cell>
          <cell r="U252" t="str">
            <v xml:space="preserve"> </v>
          </cell>
          <cell r="AJ252">
            <v>7</v>
          </cell>
          <cell r="AK252" t="str">
            <v>אין תשלום</v>
          </cell>
          <cell r="AL252">
            <v>200606</v>
          </cell>
          <cell r="AM252" t="str">
            <v>ברון איילת</v>
          </cell>
          <cell r="AN252" t="str">
            <v xml:space="preserve"> </v>
          </cell>
        </row>
        <row r="253">
          <cell r="A253" t="str">
            <v>רדיאנסי(ישראל) בע"מ</v>
          </cell>
          <cell r="B253">
            <v>2006</v>
          </cell>
          <cell r="C253">
            <v>5</v>
          </cell>
          <cell r="D253">
            <v>54</v>
          </cell>
          <cell r="E253" t="str">
            <v>דנן דורון</v>
          </cell>
          <cell r="F253" t="str">
            <v>Operation</v>
          </cell>
          <cell r="G253">
            <v>0</v>
          </cell>
          <cell r="H253">
            <v>1</v>
          </cell>
          <cell r="I253" t="str">
            <v>משכורת</v>
          </cell>
          <cell r="J253" t="str">
            <v>ב</v>
          </cell>
          <cell r="N253">
            <v>5250</v>
          </cell>
          <cell r="P253">
            <v>5250</v>
          </cell>
          <cell r="Q253" t="str">
            <v>מס הכנסה</v>
          </cell>
          <cell r="R253">
            <v>698.81</v>
          </cell>
          <cell r="S253" t="str">
            <v>סימון הוני</v>
          </cell>
          <cell r="T253">
            <v>365</v>
          </cell>
          <cell r="U253" t="str">
            <v xml:space="preserve"> </v>
          </cell>
          <cell r="W253">
            <v>5687</v>
          </cell>
          <cell r="X253" t="str">
            <v>חדשי</v>
          </cell>
          <cell r="Y253">
            <v>22</v>
          </cell>
          <cell r="AB253">
            <v>2</v>
          </cell>
          <cell r="AC253">
            <v>1</v>
          </cell>
          <cell r="AD253">
            <v>5687</v>
          </cell>
          <cell r="AE253">
            <v>365</v>
          </cell>
          <cell r="AF253">
            <v>608.09</v>
          </cell>
          <cell r="AG253">
            <v>58.4</v>
          </cell>
          <cell r="AH253">
            <v>407.88</v>
          </cell>
          <cell r="AI253">
            <v>1439.37</v>
          </cell>
          <cell r="AJ253">
            <v>4</v>
          </cell>
          <cell r="AK253" t="str">
            <v>משכורת</v>
          </cell>
          <cell r="AL253">
            <v>200605</v>
          </cell>
          <cell r="AM253" t="str">
            <v>דנן דורון</v>
          </cell>
          <cell r="AN253" t="str">
            <v>משכורת</v>
          </cell>
          <cell r="AO253" t="str">
            <v>תשלום</v>
          </cell>
        </row>
        <row r="254">
          <cell r="B254">
            <v>2006</v>
          </cell>
          <cell r="C254">
            <v>5</v>
          </cell>
          <cell r="D254">
            <v>54</v>
          </cell>
          <cell r="E254" t="str">
            <v>דנן דורון</v>
          </cell>
          <cell r="F254" t="str">
            <v>Operation</v>
          </cell>
          <cell r="G254">
            <v>1</v>
          </cell>
          <cell r="H254">
            <v>16</v>
          </cell>
          <cell r="I254" t="str">
            <v>ש.נ.גלובלי</v>
          </cell>
          <cell r="J254" t="str">
            <v>ב</v>
          </cell>
          <cell r="N254">
            <v>2250</v>
          </cell>
          <cell r="P254">
            <v>2250</v>
          </cell>
          <cell r="Q254" t="str">
            <v>ביטוח לאומי</v>
          </cell>
          <cell r="R254">
            <v>248.51</v>
          </cell>
          <cell r="S254" t="str">
            <v>סימון.ק.פנ</v>
          </cell>
          <cell r="T254">
            <v>11</v>
          </cell>
          <cell r="U254" t="str">
            <v xml:space="preserve"> </v>
          </cell>
          <cell r="AE254">
            <v>12</v>
          </cell>
          <cell r="AF254">
            <v>16.66</v>
          </cell>
          <cell r="AG254">
            <v>0</v>
          </cell>
          <cell r="AI254">
            <v>28.66</v>
          </cell>
          <cell r="AJ254">
            <v>4</v>
          </cell>
          <cell r="AK254" t="str">
            <v>ש.נ.גלובלי</v>
          </cell>
          <cell r="AL254">
            <v>200605</v>
          </cell>
          <cell r="AM254" t="str">
            <v>דנן דורון</v>
          </cell>
          <cell r="AN254" t="str">
            <v>ש.נ.גלובלי</v>
          </cell>
          <cell r="AO254" t="str">
            <v>תשלום</v>
          </cell>
        </row>
        <row r="255">
          <cell r="B255">
            <v>2006</v>
          </cell>
          <cell r="C255">
            <v>5</v>
          </cell>
          <cell r="D255">
            <v>54</v>
          </cell>
          <cell r="E255" t="str">
            <v>דנן דורון</v>
          </cell>
          <cell r="F255" t="str">
            <v>Operation</v>
          </cell>
          <cell r="G255">
            <v>2</v>
          </cell>
          <cell r="H255">
            <v>24</v>
          </cell>
          <cell r="I255" t="str">
            <v>שוויארוחות</v>
          </cell>
          <cell r="J255" t="str">
            <v>ב</v>
          </cell>
          <cell r="O255">
            <v>227</v>
          </cell>
          <cell r="P255">
            <v>227</v>
          </cell>
          <cell r="Q255" t="str">
            <v>מס בריאות</v>
          </cell>
          <cell r="R255">
            <v>302.18</v>
          </cell>
          <cell r="S255" t="str">
            <v>דש השתלמות</v>
          </cell>
          <cell r="T255">
            <v>187.5</v>
          </cell>
          <cell r="U255" t="str">
            <v xml:space="preserve"> </v>
          </cell>
          <cell r="AE255">
            <v>562.5</v>
          </cell>
          <cell r="AF255">
            <v>0</v>
          </cell>
          <cell r="AG255">
            <v>0</v>
          </cell>
          <cell r="AI255">
            <v>562.5</v>
          </cell>
          <cell r="AJ255">
            <v>4</v>
          </cell>
          <cell r="AK255" t="str">
            <v>אין תשלום</v>
          </cell>
          <cell r="AL255">
            <v>200605</v>
          </cell>
          <cell r="AM255" t="str">
            <v>דנן דורון</v>
          </cell>
          <cell r="AN255" t="str">
            <v>שוויארוחות</v>
          </cell>
          <cell r="AO255" t="str">
            <v>הכנסה זקופה</v>
          </cell>
        </row>
        <row r="256">
          <cell r="A256" t="str">
            <v>רדיאנסי(ישראל) בע"מ</v>
          </cell>
          <cell r="B256">
            <v>2006</v>
          </cell>
          <cell r="C256">
            <v>6</v>
          </cell>
          <cell r="D256">
            <v>54</v>
          </cell>
          <cell r="E256" t="str">
            <v>דנן דורון</v>
          </cell>
          <cell r="F256" t="str">
            <v>Operation</v>
          </cell>
          <cell r="G256">
            <v>0</v>
          </cell>
          <cell r="H256">
            <v>1</v>
          </cell>
          <cell r="I256" t="str">
            <v>משכורת</v>
          </cell>
          <cell r="J256" t="str">
            <v>ב</v>
          </cell>
          <cell r="N256">
            <v>5250</v>
          </cell>
          <cell r="P256">
            <v>5250</v>
          </cell>
          <cell r="Q256" t="str">
            <v>מס הכנסה</v>
          </cell>
          <cell r="R256">
            <v>717.65</v>
          </cell>
          <cell r="S256" t="str">
            <v>סימון הוני</v>
          </cell>
          <cell r="T256">
            <v>365</v>
          </cell>
          <cell r="U256" t="str">
            <v xml:space="preserve"> </v>
          </cell>
          <cell r="W256">
            <v>5660</v>
          </cell>
          <cell r="X256" t="str">
            <v>חדשי</v>
          </cell>
          <cell r="Y256">
            <v>22</v>
          </cell>
          <cell r="AB256">
            <v>0.5</v>
          </cell>
          <cell r="AD256">
            <v>5660</v>
          </cell>
          <cell r="AE256">
            <v>365</v>
          </cell>
          <cell r="AF256">
            <v>608.09</v>
          </cell>
          <cell r="AG256">
            <v>58.4</v>
          </cell>
          <cell r="AH256">
            <v>411.74</v>
          </cell>
          <cell r="AI256">
            <v>1443.23</v>
          </cell>
          <cell r="AJ256">
            <v>4</v>
          </cell>
          <cell r="AK256" t="str">
            <v>משכורת</v>
          </cell>
          <cell r="AL256">
            <v>200606</v>
          </cell>
          <cell r="AM256" t="str">
            <v>דנן דורון</v>
          </cell>
          <cell r="AN256" t="str">
            <v>משכורת</v>
          </cell>
          <cell r="AO256" t="str">
            <v>תשלום</v>
          </cell>
        </row>
        <row r="257">
          <cell r="B257">
            <v>2006</v>
          </cell>
          <cell r="C257">
            <v>6</v>
          </cell>
          <cell r="D257">
            <v>54</v>
          </cell>
          <cell r="E257" t="str">
            <v>דנן דורון</v>
          </cell>
          <cell r="F257" t="str">
            <v>Operation</v>
          </cell>
          <cell r="G257">
            <v>1</v>
          </cell>
          <cell r="H257">
            <v>16</v>
          </cell>
          <cell r="I257" t="str">
            <v>ש.נ.גלובלי</v>
          </cell>
          <cell r="J257" t="str">
            <v>ב</v>
          </cell>
          <cell r="N257">
            <v>2250</v>
          </cell>
          <cell r="P257">
            <v>2250</v>
          </cell>
          <cell r="Q257" t="str">
            <v>ביטוח לאומי</v>
          </cell>
          <cell r="R257">
            <v>253.27</v>
          </cell>
          <cell r="S257" t="str">
            <v>סימון.ק.פנ</v>
          </cell>
          <cell r="T257">
            <v>11</v>
          </cell>
          <cell r="U257" t="str">
            <v xml:space="preserve"> </v>
          </cell>
          <cell r="AE257">
            <v>12</v>
          </cell>
          <cell r="AF257">
            <v>16.66</v>
          </cell>
          <cell r="AG257">
            <v>0</v>
          </cell>
          <cell r="AI257">
            <v>28.66</v>
          </cell>
          <cell r="AJ257">
            <v>4</v>
          </cell>
          <cell r="AK257" t="str">
            <v>ש.נ.גלובלי</v>
          </cell>
          <cell r="AL257">
            <v>200606</v>
          </cell>
          <cell r="AM257" t="str">
            <v>דנן דורון</v>
          </cell>
          <cell r="AN257" t="str">
            <v>ש.נ.גלובלי</v>
          </cell>
          <cell r="AO257" t="str">
            <v>תשלום</v>
          </cell>
        </row>
        <row r="258">
          <cell r="B258">
            <v>2006</v>
          </cell>
          <cell r="C258">
            <v>6</v>
          </cell>
          <cell r="D258">
            <v>54</v>
          </cell>
          <cell r="E258" t="str">
            <v>דנן דורון</v>
          </cell>
          <cell r="F258" t="str">
            <v>Operation</v>
          </cell>
          <cell r="G258">
            <v>2</v>
          </cell>
          <cell r="H258">
            <v>24</v>
          </cell>
          <cell r="I258" t="str">
            <v>שוויארוחות</v>
          </cell>
          <cell r="J258" t="str">
            <v>ב</v>
          </cell>
          <cell r="O258">
            <v>295</v>
          </cell>
          <cell r="P258">
            <v>295</v>
          </cell>
          <cell r="Q258" t="str">
            <v>מס בריאות</v>
          </cell>
          <cell r="R258">
            <v>305.58</v>
          </cell>
          <cell r="S258" t="str">
            <v>דש השתלמות</v>
          </cell>
          <cell r="T258">
            <v>187.5</v>
          </cell>
          <cell r="U258" t="str">
            <v xml:space="preserve"> </v>
          </cell>
          <cell r="AE258">
            <v>562.5</v>
          </cell>
          <cell r="AF258">
            <v>0</v>
          </cell>
          <cell r="AG258">
            <v>0</v>
          </cell>
          <cell r="AI258">
            <v>562.5</v>
          </cell>
          <cell r="AJ258">
            <v>4</v>
          </cell>
          <cell r="AK258" t="str">
            <v>אין תשלום</v>
          </cell>
          <cell r="AL258">
            <v>200606</v>
          </cell>
          <cell r="AM258" t="str">
            <v>דנן דורון</v>
          </cell>
          <cell r="AN258" t="str">
            <v>שוויארוחות</v>
          </cell>
          <cell r="AO258" t="str">
            <v>הכנסה זקופה</v>
          </cell>
        </row>
        <row r="259">
          <cell r="A259" t="str">
            <v>רדיאנסי(ישראל) בע"מ</v>
          </cell>
          <cell r="B259">
            <v>2006</v>
          </cell>
          <cell r="C259">
            <v>5</v>
          </cell>
          <cell r="D259">
            <v>55</v>
          </cell>
          <cell r="E259" t="str">
            <v>אבי-טל שלמה</v>
          </cell>
          <cell r="F259" t="str">
            <v>Operation</v>
          </cell>
          <cell r="G259">
            <v>0</v>
          </cell>
          <cell r="H259">
            <v>1</v>
          </cell>
          <cell r="I259" t="str">
            <v>משכורת</v>
          </cell>
          <cell r="J259" t="str">
            <v>ב</v>
          </cell>
          <cell r="N259">
            <v>66000</v>
          </cell>
          <cell r="P259">
            <v>66000</v>
          </cell>
          <cell r="Q259" t="str">
            <v>מס הכנסה</v>
          </cell>
          <cell r="R259">
            <v>29782.95</v>
          </cell>
          <cell r="S259" t="str">
            <v>כלל הוני</v>
          </cell>
          <cell r="T259">
            <v>365</v>
          </cell>
          <cell r="U259" t="str">
            <v>החזר הוצ..</v>
          </cell>
          <cell r="V259">
            <v>-438</v>
          </cell>
          <cell r="W259">
            <v>36466</v>
          </cell>
          <cell r="X259" t="str">
            <v>חדשי</v>
          </cell>
          <cell r="Y259">
            <v>22</v>
          </cell>
          <cell r="AB259">
            <v>3</v>
          </cell>
          <cell r="AD259">
            <v>36028</v>
          </cell>
          <cell r="AE259">
            <v>365</v>
          </cell>
          <cell r="AF259">
            <v>608.09</v>
          </cell>
          <cell r="AG259">
            <v>182.5</v>
          </cell>
          <cell r="AH259">
            <v>2000.15</v>
          </cell>
          <cell r="AI259">
            <v>3155.74</v>
          </cell>
          <cell r="AJ259">
            <v>4</v>
          </cell>
          <cell r="AK259" t="str">
            <v>משכורת</v>
          </cell>
          <cell r="AL259">
            <v>200605</v>
          </cell>
          <cell r="AM259" t="str">
            <v>אבי-טל שלמה</v>
          </cell>
          <cell r="AN259" t="str">
            <v>משכורת</v>
          </cell>
          <cell r="AO259" t="str">
            <v>תשלום</v>
          </cell>
        </row>
        <row r="260">
          <cell r="B260">
            <v>2006</v>
          </cell>
          <cell r="C260">
            <v>5</v>
          </cell>
          <cell r="D260">
            <v>55</v>
          </cell>
          <cell r="E260" t="str">
            <v>אבי-טל שלמה</v>
          </cell>
          <cell r="F260" t="str">
            <v>Operation</v>
          </cell>
          <cell r="G260">
            <v>1</v>
          </cell>
          <cell r="H260">
            <v>9</v>
          </cell>
          <cell r="I260" t="str">
            <v>שווי רכב..</v>
          </cell>
          <cell r="J260" t="str">
            <v>ב</v>
          </cell>
          <cell r="O260">
            <v>3030</v>
          </cell>
          <cell r="P260">
            <v>3030</v>
          </cell>
          <cell r="Q260" t="str">
            <v>ביטוח לאומי</v>
          </cell>
          <cell r="R260">
            <v>2210.8200000000002</v>
          </cell>
          <cell r="S260" t="str">
            <v>כלל קצבתי</v>
          </cell>
          <cell r="T260">
            <v>1111.5999999999999</v>
          </cell>
          <cell r="U260" t="str">
            <v xml:space="preserve"> </v>
          </cell>
          <cell r="AE260">
            <v>1111.5999999999999</v>
          </cell>
          <cell r="AF260">
            <v>1851.93</v>
          </cell>
          <cell r="AG260">
            <v>555.79999999999995</v>
          </cell>
          <cell r="AI260">
            <v>3519.33</v>
          </cell>
          <cell r="AJ260">
            <v>4</v>
          </cell>
          <cell r="AK260" t="str">
            <v>אין תשלום</v>
          </cell>
          <cell r="AL260">
            <v>200605</v>
          </cell>
          <cell r="AM260" t="str">
            <v>אבי-טל שלמה</v>
          </cell>
          <cell r="AN260" t="str">
            <v>שווי רכב..</v>
          </cell>
          <cell r="AO260" t="str">
            <v>הכנסה זקופה</v>
          </cell>
        </row>
        <row r="261">
          <cell r="B261">
            <v>2006</v>
          </cell>
          <cell r="C261">
            <v>5</v>
          </cell>
          <cell r="D261">
            <v>55</v>
          </cell>
          <cell r="E261" t="str">
            <v>אבי-טל שלמה</v>
          </cell>
          <cell r="F261" t="str">
            <v>Operation</v>
          </cell>
          <cell r="G261">
            <v>2</v>
          </cell>
          <cell r="H261">
            <v>13</v>
          </cell>
          <cell r="I261" t="str">
            <v>טלפון נייד</v>
          </cell>
          <cell r="J261" t="str">
            <v>ב</v>
          </cell>
          <cell r="O261">
            <v>85</v>
          </cell>
          <cell r="P261">
            <v>85</v>
          </cell>
          <cell r="Q261" t="str">
            <v>מס בריאות</v>
          </cell>
          <cell r="R261">
            <v>1703.83</v>
          </cell>
          <cell r="S261" t="str">
            <v>כלל הוני 2</v>
          </cell>
          <cell r="U261" t="str">
            <v xml:space="preserve"> </v>
          </cell>
          <cell r="AE261">
            <v>0</v>
          </cell>
          <cell r="AF261">
            <v>3037.78</v>
          </cell>
          <cell r="AG261">
            <v>911.7</v>
          </cell>
          <cell r="AI261">
            <v>3949.48</v>
          </cell>
          <cell r="AJ261">
            <v>4</v>
          </cell>
          <cell r="AK261" t="str">
            <v>אין תשלום</v>
          </cell>
          <cell r="AL261">
            <v>200605</v>
          </cell>
          <cell r="AM261" t="str">
            <v>אבי-טל שלמה</v>
          </cell>
          <cell r="AN261" t="str">
            <v>טלפון נייד</v>
          </cell>
          <cell r="AO261" t="str">
            <v>הכנסה זקופה</v>
          </cell>
        </row>
        <row r="262">
          <cell r="B262">
            <v>2006</v>
          </cell>
          <cell r="C262">
            <v>5</v>
          </cell>
          <cell r="D262">
            <v>55</v>
          </cell>
          <cell r="E262" t="str">
            <v>אבי-טל שלמה</v>
          </cell>
          <cell r="F262" t="str">
            <v>Operation</v>
          </cell>
          <cell r="G262">
            <v>3</v>
          </cell>
          <cell r="H262">
            <v>27</v>
          </cell>
          <cell r="I262" t="str">
            <v>הפרשי תגמו</v>
          </cell>
          <cell r="J262" t="str">
            <v>ב</v>
          </cell>
          <cell r="N262">
            <v>5595</v>
          </cell>
          <cell r="P262">
            <v>5595</v>
          </cell>
          <cell r="Q262" t="str">
            <v xml:space="preserve"> </v>
          </cell>
          <cell r="S262" t="str">
            <v>קהילה</v>
          </cell>
          <cell r="T262">
            <v>392.8</v>
          </cell>
          <cell r="U262" t="str">
            <v xml:space="preserve"> </v>
          </cell>
          <cell r="AE262">
            <v>1178.4000000000001</v>
          </cell>
          <cell r="AF262">
            <v>0</v>
          </cell>
          <cell r="AG262">
            <v>0</v>
          </cell>
          <cell r="AI262">
            <v>1178.4000000000001</v>
          </cell>
          <cell r="AJ262">
            <v>4</v>
          </cell>
          <cell r="AK262" t="str">
            <v>הפרשי תגמו</v>
          </cell>
          <cell r="AL262">
            <v>200605</v>
          </cell>
          <cell r="AM262" t="str">
            <v>אבי-טל שלמה</v>
          </cell>
          <cell r="AN262" t="str">
            <v>הפרשי תגמו</v>
          </cell>
          <cell r="AO262" t="str">
            <v>תשלום</v>
          </cell>
        </row>
        <row r="263">
          <cell r="A263" t="str">
            <v>רדיאנסי(ישראל) בע"מ</v>
          </cell>
          <cell r="B263">
            <v>2006</v>
          </cell>
          <cell r="C263">
            <v>6</v>
          </cell>
          <cell r="D263">
            <v>55</v>
          </cell>
          <cell r="E263" t="str">
            <v>אבי-טל שלמה</v>
          </cell>
          <cell r="F263" t="str">
            <v>Operation</v>
          </cell>
          <cell r="G263">
            <v>0</v>
          </cell>
          <cell r="H263">
            <v>1</v>
          </cell>
          <cell r="I263" t="str">
            <v>משכורת</v>
          </cell>
          <cell r="J263" t="str">
            <v>ב</v>
          </cell>
          <cell r="N263">
            <v>66000</v>
          </cell>
          <cell r="P263">
            <v>66000</v>
          </cell>
          <cell r="Q263" t="str">
            <v>מס הכנסה</v>
          </cell>
          <cell r="R263">
            <v>97672.71</v>
          </cell>
          <cell r="S263" t="str">
            <v>כלל הוני</v>
          </cell>
          <cell r="T263">
            <v>365</v>
          </cell>
          <cell r="U263" t="str">
            <v xml:space="preserve"> </v>
          </cell>
          <cell r="W263">
            <v>106689</v>
          </cell>
          <cell r="X263" t="str">
            <v>חדשי</v>
          </cell>
          <cell r="Y263">
            <v>22</v>
          </cell>
          <cell r="AB263">
            <v>25</v>
          </cell>
          <cell r="AD263">
            <v>106689</v>
          </cell>
          <cell r="AE263">
            <v>365</v>
          </cell>
          <cell r="AF263">
            <v>608.09</v>
          </cell>
          <cell r="AG263">
            <v>182.5</v>
          </cell>
          <cell r="AH263">
            <v>2000.15</v>
          </cell>
          <cell r="AI263">
            <v>3155.74</v>
          </cell>
          <cell r="AJ263">
            <v>4</v>
          </cell>
          <cell r="AK263" t="str">
            <v>משכורת</v>
          </cell>
          <cell r="AL263">
            <v>200606</v>
          </cell>
          <cell r="AM263" t="str">
            <v>אבי-טל שלמה</v>
          </cell>
          <cell r="AN263" t="str">
            <v>משכורת</v>
          </cell>
          <cell r="AO263" t="str">
            <v>תשלום</v>
          </cell>
        </row>
        <row r="264">
          <cell r="B264">
            <v>2006</v>
          </cell>
          <cell r="C264">
            <v>6</v>
          </cell>
          <cell r="D264">
            <v>55</v>
          </cell>
          <cell r="E264" t="str">
            <v>אבי-טל שלמה</v>
          </cell>
          <cell r="F264" t="str">
            <v>Operation</v>
          </cell>
          <cell r="G264">
            <v>1</v>
          </cell>
          <cell r="H264">
            <v>9</v>
          </cell>
          <cell r="I264" t="str">
            <v>שווי רכב..</v>
          </cell>
          <cell r="J264" t="str">
            <v>ב</v>
          </cell>
          <cell r="O264">
            <v>3030</v>
          </cell>
          <cell r="P264">
            <v>3030</v>
          </cell>
          <cell r="Q264" t="str">
            <v>ביטוח לאומי</v>
          </cell>
          <cell r="R264">
            <v>2210.8200000000002</v>
          </cell>
          <cell r="S264" t="str">
            <v>כלל קצבתי</v>
          </cell>
          <cell r="T264">
            <v>1111.5999999999999</v>
          </cell>
          <cell r="U264" t="str">
            <v xml:space="preserve"> </v>
          </cell>
          <cell r="AE264">
            <v>1111.5999999999999</v>
          </cell>
          <cell r="AF264">
            <v>1851.93</v>
          </cell>
          <cell r="AG264">
            <v>555.79999999999995</v>
          </cell>
          <cell r="AI264">
            <v>3519.33</v>
          </cell>
          <cell r="AJ264">
            <v>4</v>
          </cell>
          <cell r="AK264" t="str">
            <v>אין תשלום</v>
          </cell>
          <cell r="AL264">
            <v>200606</v>
          </cell>
          <cell r="AM264" t="str">
            <v>אבי-טל שלמה</v>
          </cell>
          <cell r="AN264" t="str">
            <v>שווי רכב..</v>
          </cell>
          <cell r="AO264" t="str">
            <v>הכנסה זקופה</v>
          </cell>
        </row>
        <row r="265">
          <cell r="B265">
            <v>2006</v>
          </cell>
          <cell r="C265">
            <v>6</v>
          </cell>
          <cell r="D265">
            <v>55</v>
          </cell>
          <cell r="E265" t="str">
            <v>אבי-טל שלמה</v>
          </cell>
          <cell r="F265" t="str">
            <v>Operation</v>
          </cell>
          <cell r="G265">
            <v>2</v>
          </cell>
          <cell r="H265">
            <v>13</v>
          </cell>
          <cell r="I265" t="str">
            <v>טלפון נייד</v>
          </cell>
          <cell r="J265" t="str">
            <v>ב</v>
          </cell>
          <cell r="O265">
            <v>85</v>
          </cell>
          <cell r="P265">
            <v>85</v>
          </cell>
          <cell r="Q265" t="str">
            <v>מס בריאות</v>
          </cell>
          <cell r="R265">
            <v>1703.83</v>
          </cell>
          <cell r="S265" t="str">
            <v>כלל הוני 2</v>
          </cell>
          <cell r="U265" t="str">
            <v xml:space="preserve"> </v>
          </cell>
          <cell r="AE265">
            <v>0</v>
          </cell>
          <cell r="AF265">
            <v>3037.78</v>
          </cell>
          <cell r="AG265">
            <v>911.7</v>
          </cell>
          <cell r="AI265">
            <v>3949.48</v>
          </cell>
          <cell r="AJ265">
            <v>4</v>
          </cell>
          <cell r="AK265" t="str">
            <v>אין תשלום</v>
          </cell>
          <cell r="AL265">
            <v>200606</v>
          </cell>
          <cell r="AM265" t="str">
            <v>אבי-טל שלמה</v>
          </cell>
          <cell r="AN265" t="str">
            <v>טלפון נייד</v>
          </cell>
          <cell r="AO265" t="str">
            <v>הכנסה זקופה</v>
          </cell>
        </row>
        <row r="266">
          <cell r="B266">
            <v>2006</v>
          </cell>
          <cell r="C266">
            <v>6</v>
          </cell>
          <cell r="D266">
            <v>55</v>
          </cell>
          <cell r="E266" t="str">
            <v>אבי-טל שלמה</v>
          </cell>
          <cell r="F266" t="str">
            <v>Operation</v>
          </cell>
          <cell r="G266">
            <v>3</v>
          </cell>
          <cell r="H266">
            <v>53</v>
          </cell>
          <cell r="I266" t="str">
            <v>הודעה מוקד</v>
          </cell>
          <cell r="J266" t="str">
            <v>ב</v>
          </cell>
          <cell r="N266">
            <v>63000</v>
          </cell>
          <cell r="P266">
            <v>63000</v>
          </cell>
          <cell r="Q266" t="str">
            <v xml:space="preserve"> </v>
          </cell>
          <cell r="S266" t="str">
            <v>קהילה</v>
          </cell>
          <cell r="T266">
            <v>392.8</v>
          </cell>
          <cell r="U266" t="str">
            <v xml:space="preserve"> </v>
          </cell>
          <cell r="AE266">
            <v>1178.4000000000001</v>
          </cell>
          <cell r="AF266">
            <v>0</v>
          </cell>
          <cell r="AG266">
            <v>0</v>
          </cell>
          <cell r="AI266">
            <v>1178.4000000000001</v>
          </cell>
          <cell r="AJ266">
            <v>4</v>
          </cell>
          <cell r="AK266" t="str">
            <v>הודעה מוקד</v>
          </cell>
          <cell r="AL266">
            <v>200606</v>
          </cell>
          <cell r="AM266" t="str">
            <v>אבי-טל שלמה</v>
          </cell>
          <cell r="AN266" t="str">
            <v>הודעה מוקד</v>
          </cell>
          <cell r="AO266" t="str">
            <v>תשלום</v>
          </cell>
        </row>
        <row r="267">
          <cell r="B267">
            <v>2006</v>
          </cell>
          <cell r="C267">
            <v>6</v>
          </cell>
          <cell r="D267">
            <v>55</v>
          </cell>
          <cell r="E267" t="str">
            <v>אבי-טל שלמה</v>
          </cell>
          <cell r="F267" t="str">
            <v>Operation</v>
          </cell>
          <cell r="G267">
            <v>4</v>
          </cell>
          <cell r="H267">
            <v>29</v>
          </cell>
          <cell r="I267" t="str">
            <v>פדיון חופש</v>
          </cell>
          <cell r="J267" t="str">
            <v>ב</v>
          </cell>
          <cell r="K267">
            <v>24.5</v>
          </cell>
          <cell r="L267">
            <v>3000</v>
          </cell>
          <cell r="N267">
            <v>73500</v>
          </cell>
          <cell r="P267">
            <v>73500</v>
          </cell>
          <cell r="Q267" t="str">
            <v xml:space="preserve"> </v>
          </cell>
          <cell r="S267" t="str">
            <v xml:space="preserve"> </v>
          </cell>
          <cell r="U267" t="str">
            <v xml:space="preserve"> </v>
          </cell>
          <cell r="AJ267">
            <v>4</v>
          </cell>
          <cell r="AK267" t="str">
            <v>פדיון חופש</v>
          </cell>
          <cell r="AL267">
            <v>200606</v>
          </cell>
          <cell r="AM267" t="str">
            <v>אבי-טל שלמה</v>
          </cell>
          <cell r="AN267" t="str">
            <v>פדיון חופש</v>
          </cell>
          <cell r="AO267" t="str">
            <v>תשלום</v>
          </cell>
        </row>
        <row r="268">
          <cell r="B268">
            <v>2006</v>
          </cell>
          <cell r="C268">
            <v>6</v>
          </cell>
          <cell r="D268">
            <v>55</v>
          </cell>
          <cell r="E268" t="str">
            <v>אבי-טל שלמה</v>
          </cell>
          <cell r="F268" t="str">
            <v>Operation</v>
          </cell>
          <cell r="G268">
            <v>5</v>
          </cell>
          <cell r="H268">
            <v>27</v>
          </cell>
          <cell r="I268" t="str">
            <v>הפרשי תגמו</v>
          </cell>
          <cell r="J268" t="str">
            <v>ב</v>
          </cell>
          <cell r="N268">
            <v>5595</v>
          </cell>
          <cell r="P268">
            <v>5595</v>
          </cell>
          <cell r="Q268" t="str">
            <v xml:space="preserve"> </v>
          </cell>
          <cell r="S268" t="str">
            <v xml:space="preserve"> </v>
          </cell>
          <cell r="U268" t="str">
            <v xml:space="preserve"> </v>
          </cell>
          <cell r="AJ268">
            <v>4</v>
          </cell>
          <cell r="AK268" t="str">
            <v>הפרשי תגמו</v>
          </cell>
          <cell r="AL268">
            <v>200606</v>
          </cell>
          <cell r="AM268" t="str">
            <v>אבי-טל שלמה</v>
          </cell>
          <cell r="AN268" t="str">
            <v>הפרשי תגמו</v>
          </cell>
          <cell r="AO268" t="str">
            <v>תשלום</v>
          </cell>
        </row>
        <row r="269">
          <cell r="B269">
            <v>2006</v>
          </cell>
          <cell r="C269">
            <v>6</v>
          </cell>
          <cell r="D269">
            <v>55</v>
          </cell>
          <cell r="E269" t="str">
            <v>אבי-טל שלמה</v>
          </cell>
          <cell r="F269" t="str">
            <v>Operation</v>
          </cell>
          <cell r="G269">
            <v>6</v>
          </cell>
          <cell r="H269">
            <v>5</v>
          </cell>
          <cell r="I269" t="str">
            <v>הבראה</v>
          </cell>
          <cell r="J269" t="str">
            <v>ב</v>
          </cell>
          <cell r="K269">
            <v>5</v>
          </cell>
          <cell r="L269">
            <v>307</v>
          </cell>
          <cell r="N269">
            <v>1535</v>
          </cell>
          <cell r="P269">
            <v>1535</v>
          </cell>
          <cell r="Q269" t="str">
            <v xml:space="preserve"> </v>
          </cell>
          <cell r="S269" t="str">
            <v xml:space="preserve"> </v>
          </cell>
          <cell r="U269" t="str">
            <v xml:space="preserve"> </v>
          </cell>
          <cell r="AJ269">
            <v>4</v>
          </cell>
          <cell r="AK269" t="str">
            <v>הבראה</v>
          </cell>
          <cell r="AL269">
            <v>200606</v>
          </cell>
          <cell r="AM269" t="str">
            <v>אבי-טל שלמה</v>
          </cell>
          <cell r="AN269" t="str">
            <v>הבראה</v>
          </cell>
          <cell r="AO269" t="str">
            <v>תשלום</v>
          </cell>
        </row>
        <row r="270">
          <cell r="B270">
            <v>2006</v>
          </cell>
          <cell r="C270">
            <v>6</v>
          </cell>
          <cell r="D270">
            <v>55</v>
          </cell>
          <cell r="E270" t="str">
            <v>אבי-טל שלמה</v>
          </cell>
          <cell r="F270" t="str">
            <v>Operation</v>
          </cell>
          <cell r="G270">
            <v>7</v>
          </cell>
          <cell r="H270">
            <v>5</v>
          </cell>
          <cell r="I270" t="str">
            <v>הבראה</v>
          </cell>
          <cell r="J270" t="str">
            <v>ב</v>
          </cell>
          <cell r="K270">
            <v>1.68</v>
          </cell>
          <cell r="L270">
            <v>307</v>
          </cell>
          <cell r="N270">
            <v>515.76</v>
          </cell>
          <cell r="P270">
            <v>515.76</v>
          </cell>
          <cell r="Q270" t="str">
            <v xml:space="preserve"> </v>
          </cell>
          <cell r="S270" t="str">
            <v xml:space="preserve"> </v>
          </cell>
          <cell r="U270" t="str">
            <v xml:space="preserve"> </v>
          </cell>
          <cell r="AJ270">
            <v>4</v>
          </cell>
          <cell r="AK270" t="str">
            <v>הבראה</v>
          </cell>
          <cell r="AL270">
            <v>200606</v>
          </cell>
          <cell r="AM270" t="str">
            <v>אבי-טל שלמה</v>
          </cell>
          <cell r="AN270" t="str">
            <v>הבראה</v>
          </cell>
          <cell r="AO270" t="str">
            <v>תשלום</v>
          </cell>
        </row>
        <row r="271">
          <cell r="A271" t="str">
            <v>רדיאנסי(ישראל) בע"מ</v>
          </cell>
          <cell r="B271">
            <v>2006</v>
          </cell>
          <cell r="C271">
            <v>5</v>
          </cell>
          <cell r="D271">
            <v>56</v>
          </cell>
          <cell r="E271" t="str">
            <v>אדלר גילת</v>
          </cell>
          <cell r="F271" t="str">
            <v>R&amp;D</v>
          </cell>
          <cell r="G271">
            <v>0</v>
          </cell>
          <cell r="H271">
            <v>1</v>
          </cell>
          <cell r="I271" t="str">
            <v>משכורת</v>
          </cell>
          <cell r="J271" t="str">
            <v>ב</v>
          </cell>
          <cell r="N271">
            <v>9500</v>
          </cell>
          <cell r="P271">
            <v>9500</v>
          </cell>
          <cell r="Q271" t="str">
            <v>מס הכנסה</v>
          </cell>
          <cell r="R271">
            <v>1433.33</v>
          </cell>
          <cell r="S271" t="str">
            <v>סימון הוני</v>
          </cell>
          <cell r="T271">
            <v>365</v>
          </cell>
          <cell r="U271" t="str">
            <v>החזר הוצ..</v>
          </cell>
          <cell r="V271">
            <v>-156</v>
          </cell>
          <cell r="W271">
            <v>6555</v>
          </cell>
          <cell r="X271" t="str">
            <v>חדשי</v>
          </cell>
          <cell r="Y271">
            <v>22</v>
          </cell>
          <cell r="AB271">
            <v>0.5</v>
          </cell>
          <cell r="AD271">
            <v>6399</v>
          </cell>
          <cell r="AE271">
            <v>365</v>
          </cell>
          <cell r="AF271">
            <v>608.09</v>
          </cell>
          <cell r="AG271">
            <v>58.4</v>
          </cell>
          <cell r="AH271">
            <v>594.13</v>
          </cell>
          <cell r="AI271">
            <v>1625.62</v>
          </cell>
          <cell r="AJ271">
            <v>2</v>
          </cell>
          <cell r="AK271" t="str">
            <v>משכורת</v>
          </cell>
          <cell r="AL271">
            <v>200605</v>
          </cell>
          <cell r="AM271" t="str">
            <v>אדלר גילת</v>
          </cell>
          <cell r="AN271" t="str">
            <v>משכורת</v>
          </cell>
          <cell r="AO271" t="str">
            <v>תשלום</v>
          </cell>
        </row>
        <row r="272">
          <cell r="B272">
            <v>2006</v>
          </cell>
          <cell r="C272">
            <v>5</v>
          </cell>
          <cell r="D272">
            <v>56</v>
          </cell>
          <cell r="E272" t="str">
            <v>אדלר גילת</v>
          </cell>
          <cell r="F272" t="str">
            <v>R&amp;D</v>
          </cell>
          <cell r="G272">
            <v>1</v>
          </cell>
          <cell r="H272">
            <v>9</v>
          </cell>
          <cell r="I272" t="str">
            <v>שווי רכב..</v>
          </cell>
          <cell r="J272" t="str">
            <v>ב</v>
          </cell>
          <cell r="O272">
            <v>1330</v>
          </cell>
          <cell r="P272">
            <v>1330</v>
          </cell>
          <cell r="Q272" t="str">
            <v>ביטוח לאומי</v>
          </cell>
          <cell r="R272">
            <v>478.04</v>
          </cell>
          <cell r="S272" t="str">
            <v>סימון.ק.פנ</v>
          </cell>
          <cell r="T272">
            <v>121</v>
          </cell>
          <cell r="U272" t="str">
            <v xml:space="preserve"> </v>
          </cell>
          <cell r="AE272">
            <v>132</v>
          </cell>
          <cell r="AF272">
            <v>183.26</v>
          </cell>
          <cell r="AG272">
            <v>0</v>
          </cell>
          <cell r="AI272">
            <v>315.26</v>
          </cell>
          <cell r="AJ272">
            <v>2</v>
          </cell>
          <cell r="AK272" t="str">
            <v>אין תשלום</v>
          </cell>
          <cell r="AL272">
            <v>200605</v>
          </cell>
          <cell r="AM272" t="str">
            <v>אדלר גילת</v>
          </cell>
          <cell r="AN272" t="str">
            <v>שווי רכב..</v>
          </cell>
          <cell r="AO272" t="str">
            <v>הכנסה זקופה</v>
          </cell>
        </row>
        <row r="273">
          <cell r="B273">
            <v>2006</v>
          </cell>
          <cell r="C273">
            <v>5</v>
          </cell>
          <cell r="D273">
            <v>56</v>
          </cell>
          <cell r="E273" t="str">
            <v>אדלר גילת</v>
          </cell>
          <cell r="F273" t="str">
            <v>R&amp;D</v>
          </cell>
          <cell r="G273">
            <v>2</v>
          </cell>
          <cell r="H273">
            <v>24</v>
          </cell>
          <cell r="I273" t="str">
            <v>שוויארוחות</v>
          </cell>
          <cell r="J273" t="str">
            <v>ב</v>
          </cell>
          <cell r="O273">
            <v>176</v>
          </cell>
          <cell r="P273">
            <v>176</v>
          </cell>
          <cell r="Q273" t="str">
            <v>מס בריאות</v>
          </cell>
          <cell r="R273">
            <v>466.13</v>
          </cell>
          <cell r="S273" t="str">
            <v>דש השתלמות</v>
          </cell>
          <cell r="T273">
            <v>237.5</v>
          </cell>
          <cell r="U273" t="str">
            <v xml:space="preserve"> </v>
          </cell>
          <cell r="AE273">
            <v>712.5</v>
          </cell>
          <cell r="AF273">
            <v>0</v>
          </cell>
          <cell r="AG273">
            <v>0</v>
          </cell>
          <cell r="AI273">
            <v>712.5</v>
          </cell>
          <cell r="AJ273">
            <v>2</v>
          </cell>
          <cell r="AK273" t="str">
            <v>אין תשלום</v>
          </cell>
          <cell r="AL273">
            <v>200605</v>
          </cell>
          <cell r="AM273" t="str">
            <v>אדלר גילת</v>
          </cell>
          <cell r="AN273" t="str">
            <v>שוויארוחות</v>
          </cell>
          <cell r="AO273" t="str">
            <v>הכנסה זקופה</v>
          </cell>
        </row>
        <row r="274">
          <cell r="A274" t="str">
            <v>רדיאנסי(ישראל) בע"מ</v>
          </cell>
          <cell r="B274">
            <v>2006</v>
          </cell>
          <cell r="C274">
            <v>6</v>
          </cell>
          <cell r="D274">
            <v>56</v>
          </cell>
          <cell r="E274" t="str">
            <v>אדלר גילת</v>
          </cell>
          <cell r="F274" t="str">
            <v>R&amp;D</v>
          </cell>
          <cell r="G274">
            <v>0</v>
          </cell>
          <cell r="H274">
            <v>1</v>
          </cell>
          <cell r="I274" t="str">
            <v>משכורת</v>
          </cell>
          <cell r="J274" t="str">
            <v>ב</v>
          </cell>
          <cell r="N274">
            <v>9500</v>
          </cell>
          <cell r="P274">
            <v>9500</v>
          </cell>
          <cell r="Q274" t="str">
            <v>מס הכנסה</v>
          </cell>
          <cell r="R274">
            <v>1483.21</v>
          </cell>
          <cell r="S274" t="str">
            <v>סימון הוני</v>
          </cell>
          <cell r="T274">
            <v>365</v>
          </cell>
          <cell r="U274" t="str">
            <v xml:space="preserve"> </v>
          </cell>
          <cell r="W274">
            <v>6328</v>
          </cell>
          <cell r="X274" t="str">
            <v>חדשי</v>
          </cell>
          <cell r="Y274">
            <v>22</v>
          </cell>
          <cell r="AB274">
            <v>0.5</v>
          </cell>
          <cell r="AC274">
            <v>3</v>
          </cell>
          <cell r="AD274">
            <v>6328</v>
          </cell>
          <cell r="AE274">
            <v>365</v>
          </cell>
          <cell r="AF274">
            <v>608.09</v>
          </cell>
          <cell r="AG274">
            <v>58.4</v>
          </cell>
          <cell r="AH274">
            <v>604.12</v>
          </cell>
          <cell r="AI274">
            <v>1635.61</v>
          </cell>
          <cell r="AJ274">
            <v>2</v>
          </cell>
          <cell r="AK274" t="str">
            <v>משכורת</v>
          </cell>
          <cell r="AL274">
            <v>200606</v>
          </cell>
          <cell r="AM274" t="str">
            <v>אדלר גילת</v>
          </cell>
          <cell r="AN274" t="str">
            <v>משכורת</v>
          </cell>
          <cell r="AO274" t="str">
            <v>תשלום</v>
          </cell>
        </row>
        <row r="275">
          <cell r="B275">
            <v>2006</v>
          </cell>
          <cell r="C275">
            <v>6</v>
          </cell>
          <cell r="D275">
            <v>56</v>
          </cell>
          <cell r="E275" t="str">
            <v>אדלר גילת</v>
          </cell>
          <cell r="F275" t="str">
            <v>R&amp;D</v>
          </cell>
          <cell r="G275">
            <v>1</v>
          </cell>
          <cell r="H275">
            <v>9</v>
          </cell>
          <cell r="I275" t="str">
            <v>שווי רכב..</v>
          </cell>
          <cell r="J275" t="str">
            <v>ב</v>
          </cell>
          <cell r="O275">
            <v>1330</v>
          </cell>
          <cell r="P275">
            <v>1330</v>
          </cell>
          <cell r="Q275" t="str">
            <v>ביטוח לאומי</v>
          </cell>
          <cell r="R275">
            <v>490.36</v>
          </cell>
          <cell r="S275" t="str">
            <v>סימון.ק.פנ</v>
          </cell>
          <cell r="T275">
            <v>121</v>
          </cell>
          <cell r="U275" t="str">
            <v xml:space="preserve"> </v>
          </cell>
          <cell r="AE275">
            <v>132</v>
          </cell>
          <cell r="AF275">
            <v>183.26</v>
          </cell>
          <cell r="AG275">
            <v>0</v>
          </cell>
          <cell r="AI275">
            <v>315.26</v>
          </cell>
          <cell r="AJ275">
            <v>2</v>
          </cell>
          <cell r="AK275" t="str">
            <v>אין תשלום</v>
          </cell>
          <cell r="AL275">
            <v>200606</v>
          </cell>
          <cell r="AM275" t="str">
            <v>אדלר גילת</v>
          </cell>
          <cell r="AN275" t="str">
            <v>שווי רכב..</v>
          </cell>
          <cell r="AO275" t="str">
            <v>הכנסה זקופה</v>
          </cell>
        </row>
        <row r="276">
          <cell r="B276">
            <v>2006</v>
          </cell>
          <cell r="C276">
            <v>6</v>
          </cell>
          <cell r="D276">
            <v>56</v>
          </cell>
          <cell r="E276" t="str">
            <v>אדלר גילת</v>
          </cell>
          <cell r="F276" t="str">
            <v>R&amp;D</v>
          </cell>
          <cell r="G276">
            <v>2</v>
          </cell>
          <cell r="H276">
            <v>24</v>
          </cell>
          <cell r="I276" t="str">
            <v>שוויארוחות</v>
          </cell>
          <cell r="J276" t="str">
            <v>ב</v>
          </cell>
          <cell r="O276">
            <v>352</v>
          </cell>
          <cell r="P276">
            <v>352</v>
          </cell>
          <cell r="Q276" t="str">
            <v>מס בריאות</v>
          </cell>
          <cell r="R276">
            <v>474.93</v>
          </cell>
          <cell r="S276" t="str">
            <v>דש השתלמות</v>
          </cell>
          <cell r="T276">
            <v>237.5</v>
          </cell>
          <cell r="U276" t="str">
            <v xml:space="preserve"> </v>
          </cell>
          <cell r="AE276">
            <v>712.5</v>
          </cell>
          <cell r="AF276">
            <v>0</v>
          </cell>
          <cell r="AG276">
            <v>0</v>
          </cell>
          <cell r="AI276">
            <v>712.5</v>
          </cell>
          <cell r="AJ276">
            <v>2</v>
          </cell>
          <cell r="AK276" t="str">
            <v>אין תשלום</v>
          </cell>
          <cell r="AL276">
            <v>200606</v>
          </cell>
          <cell r="AM276" t="str">
            <v>אדלר גילת</v>
          </cell>
          <cell r="AN276" t="str">
            <v>שוויארוחות</v>
          </cell>
          <cell r="AO276" t="str">
            <v>הכנסה זקופה</v>
          </cell>
        </row>
        <row r="277">
          <cell r="A277" t="str">
            <v>רדיאנסי(ישראל) בע"מ</v>
          </cell>
          <cell r="B277">
            <v>2006</v>
          </cell>
          <cell r="C277">
            <v>5</v>
          </cell>
          <cell r="D277">
            <v>58</v>
          </cell>
          <cell r="E277" t="str">
            <v>וזה-אפלבוים מיה</v>
          </cell>
          <cell r="F277" t="str">
            <v>G&amp;A</v>
          </cell>
          <cell r="G277">
            <v>0</v>
          </cell>
          <cell r="H277">
            <v>1</v>
          </cell>
          <cell r="I277" t="str">
            <v>משכורת</v>
          </cell>
          <cell r="J277" t="str">
            <v>ב</v>
          </cell>
          <cell r="K277">
            <v>19</v>
          </cell>
          <cell r="L277">
            <v>263.64</v>
          </cell>
          <cell r="N277">
            <v>5009.16</v>
          </cell>
          <cell r="P277">
            <v>5009.16</v>
          </cell>
          <cell r="Q277" t="str">
            <v>מס הכנסה</v>
          </cell>
          <cell r="R277">
            <v>806.97</v>
          </cell>
          <cell r="S277" t="str">
            <v xml:space="preserve"> </v>
          </cell>
          <cell r="U277" t="str">
            <v xml:space="preserve"> </v>
          </cell>
          <cell r="W277">
            <v>12330</v>
          </cell>
          <cell r="X277" t="str">
            <v>יומי</v>
          </cell>
          <cell r="Y277">
            <v>19</v>
          </cell>
          <cell r="AB277">
            <v>2.3199999999999998</v>
          </cell>
          <cell r="AD277">
            <v>12330</v>
          </cell>
          <cell r="AH277">
            <v>354.21</v>
          </cell>
          <cell r="AI277">
            <v>354.21</v>
          </cell>
          <cell r="AJ277">
            <v>1</v>
          </cell>
          <cell r="AK277" t="str">
            <v>משכורת</v>
          </cell>
          <cell r="AL277">
            <v>200605</v>
          </cell>
          <cell r="AM277" t="str">
            <v>וזה-אפלבוים מיה</v>
          </cell>
          <cell r="AN277" t="str">
            <v>משכורת</v>
          </cell>
          <cell r="AO277" t="str">
            <v>תשלום</v>
          </cell>
        </row>
        <row r="278">
          <cell r="B278">
            <v>2006</v>
          </cell>
          <cell r="C278">
            <v>5</v>
          </cell>
          <cell r="D278">
            <v>58</v>
          </cell>
          <cell r="E278" t="str">
            <v>וזה-אפלבוים מיה</v>
          </cell>
          <cell r="F278" t="str">
            <v>G&amp;A</v>
          </cell>
          <cell r="G278">
            <v>1</v>
          </cell>
          <cell r="H278">
            <v>4</v>
          </cell>
          <cell r="I278" t="str">
            <v>נסיעות</v>
          </cell>
          <cell r="J278" t="str">
            <v>ב</v>
          </cell>
          <cell r="K278">
            <v>19</v>
          </cell>
          <cell r="L278">
            <v>8.6</v>
          </cell>
          <cell r="N278">
            <v>163.4</v>
          </cell>
          <cell r="P278">
            <v>163.4</v>
          </cell>
          <cell r="Q278" t="str">
            <v>ביטוח לאומי</v>
          </cell>
          <cell r="R278">
            <v>163.91</v>
          </cell>
          <cell r="S278" t="str">
            <v xml:space="preserve"> </v>
          </cell>
          <cell r="U278" t="str">
            <v xml:space="preserve"> </v>
          </cell>
          <cell r="AJ278">
            <v>1</v>
          </cell>
          <cell r="AK278" t="str">
            <v>נסיעות</v>
          </cell>
          <cell r="AL278">
            <v>200605</v>
          </cell>
          <cell r="AM278" t="str">
            <v>וזה-אפלבוים מיה</v>
          </cell>
          <cell r="AN278" t="str">
            <v>נסיעות</v>
          </cell>
          <cell r="AO278" t="str">
            <v>תשלום</v>
          </cell>
        </row>
        <row r="279">
          <cell r="B279">
            <v>2006</v>
          </cell>
          <cell r="C279">
            <v>5</v>
          </cell>
          <cell r="D279">
            <v>58</v>
          </cell>
          <cell r="E279" t="str">
            <v>וזה-אפלבוים מיה</v>
          </cell>
          <cell r="F279" t="str">
            <v>G&amp;A</v>
          </cell>
          <cell r="G279">
            <v>2</v>
          </cell>
          <cell r="H279">
            <v>29</v>
          </cell>
          <cell r="I279" t="str">
            <v>פדיון חופש</v>
          </cell>
          <cell r="J279" t="str">
            <v>ב</v>
          </cell>
          <cell r="K279">
            <v>5.5</v>
          </cell>
          <cell r="L279">
            <v>263.64</v>
          </cell>
          <cell r="N279">
            <v>1450.02</v>
          </cell>
          <cell r="P279">
            <v>1450.02</v>
          </cell>
          <cell r="Q279" t="str">
            <v>מס בריאות</v>
          </cell>
          <cell r="R279">
            <v>250.7</v>
          </cell>
          <cell r="S279" t="str">
            <v xml:space="preserve"> </v>
          </cell>
          <cell r="U279" t="str">
            <v xml:space="preserve"> </v>
          </cell>
          <cell r="AJ279">
            <v>1</v>
          </cell>
          <cell r="AK279" t="str">
            <v>פדיון חופש</v>
          </cell>
          <cell r="AL279">
            <v>200605</v>
          </cell>
          <cell r="AM279" t="str">
            <v>וזה-אפלבוים מיה</v>
          </cell>
          <cell r="AN279" t="str">
            <v>פדיון חופש</v>
          </cell>
          <cell r="AO279" t="str">
            <v>תשלום</v>
          </cell>
        </row>
        <row r="280">
          <cell r="B280">
            <v>2006</v>
          </cell>
          <cell r="C280">
            <v>5</v>
          </cell>
          <cell r="D280">
            <v>58</v>
          </cell>
          <cell r="E280" t="str">
            <v>וזה-אפלבוים מיה</v>
          </cell>
          <cell r="F280" t="str">
            <v>G&amp;A</v>
          </cell>
          <cell r="G280">
            <v>3</v>
          </cell>
          <cell r="H280">
            <v>35</v>
          </cell>
          <cell r="I280" t="str">
            <v>פצוים פטור</v>
          </cell>
          <cell r="J280" t="str">
            <v>ב</v>
          </cell>
          <cell r="K280">
            <v>0.93</v>
          </cell>
          <cell r="L280">
            <v>5800</v>
          </cell>
          <cell r="N280">
            <v>5394</v>
          </cell>
          <cell r="P280">
            <v>5394</v>
          </cell>
          <cell r="Q280" t="str">
            <v xml:space="preserve"> </v>
          </cell>
          <cell r="S280" t="str">
            <v xml:space="preserve"> </v>
          </cell>
          <cell r="U280" t="str">
            <v xml:space="preserve"> </v>
          </cell>
          <cell r="AJ280">
            <v>1</v>
          </cell>
          <cell r="AK280" t="str">
            <v>פצוים פטור</v>
          </cell>
          <cell r="AL280">
            <v>200605</v>
          </cell>
          <cell r="AM280" t="str">
            <v>וזה-אפלבוים מיה</v>
          </cell>
          <cell r="AN280" t="str">
            <v>פצוים פטור</v>
          </cell>
          <cell r="AO280" t="str">
            <v>תשלום</v>
          </cell>
        </row>
        <row r="281">
          <cell r="B281">
            <v>2006</v>
          </cell>
          <cell r="C281">
            <v>5</v>
          </cell>
          <cell r="D281">
            <v>58</v>
          </cell>
          <cell r="E281" t="str">
            <v>וזה-אפלבוים מיה</v>
          </cell>
          <cell r="F281" t="str">
            <v>G&amp;A</v>
          </cell>
          <cell r="G281">
            <v>4</v>
          </cell>
          <cell r="H281">
            <v>24</v>
          </cell>
          <cell r="I281" t="str">
            <v>שוויארוחות</v>
          </cell>
          <cell r="J281" t="str">
            <v>ב</v>
          </cell>
          <cell r="O281">
            <v>69</v>
          </cell>
          <cell r="P281">
            <v>69</v>
          </cell>
          <cell r="Q281" t="str">
            <v xml:space="preserve"> </v>
          </cell>
          <cell r="S281" t="str">
            <v xml:space="preserve"> </v>
          </cell>
          <cell r="U281" t="str">
            <v xml:space="preserve"> </v>
          </cell>
          <cell r="AJ281">
            <v>1</v>
          </cell>
          <cell r="AK281" t="str">
            <v>אין תשלום</v>
          </cell>
          <cell r="AL281">
            <v>200605</v>
          </cell>
          <cell r="AM281" t="str">
            <v>וזה-אפלבוים מיה</v>
          </cell>
          <cell r="AN281" t="str">
            <v>שוויארוחות</v>
          </cell>
          <cell r="AO281" t="str">
            <v>הכנסה זקופה</v>
          </cell>
        </row>
        <row r="282">
          <cell r="B282">
            <v>2006</v>
          </cell>
          <cell r="C282">
            <v>5</v>
          </cell>
          <cell r="D282">
            <v>58</v>
          </cell>
          <cell r="E282" t="str">
            <v>וזה-אפלבוים מיה</v>
          </cell>
          <cell r="F282" t="str">
            <v>G&amp;A</v>
          </cell>
          <cell r="G282">
            <v>5</v>
          </cell>
          <cell r="H282">
            <v>5</v>
          </cell>
          <cell r="I282" t="str">
            <v>הבראה</v>
          </cell>
          <cell r="J282" t="str">
            <v>ב</v>
          </cell>
          <cell r="K282">
            <v>5</v>
          </cell>
          <cell r="L282">
            <v>307</v>
          </cell>
          <cell r="N282">
            <v>1535</v>
          </cell>
          <cell r="P282">
            <v>1535</v>
          </cell>
          <cell r="Q282" t="str">
            <v xml:space="preserve"> </v>
          </cell>
          <cell r="S282" t="str">
            <v xml:space="preserve"> </v>
          </cell>
          <cell r="U282" t="str">
            <v xml:space="preserve"> </v>
          </cell>
          <cell r="AJ282">
            <v>1</v>
          </cell>
          <cell r="AK282" t="str">
            <v>הבראה</v>
          </cell>
          <cell r="AL282">
            <v>200605</v>
          </cell>
          <cell r="AM282" t="str">
            <v>וזה-אפלבוים מיה</v>
          </cell>
          <cell r="AN282" t="str">
            <v>הבראה</v>
          </cell>
          <cell r="AO282" t="str">
            <v>תשלום</v>
          </cell>
        </row>
        <row r="283">
          <cell r="A283" t="str">
            <v>רדיאנסי(ישראל) בע"מ</v>
          </cell>
          <cell r="B283">
            <v>2006</v>
          </cell>
          <cell r="C283">
            <v>5</v>
          </cell>
          <cell r="D283">
            <v>59</v>
          </cell>
          <cell r="E283" t="str">
            <v>שקד (מנדל) ניסים</v>
          </cell>
          <cell r="F283" t="str">
            <v>Operation</v>
          </cell>
          <cell r="G283">
            <v>0</v>
          </cell>
          <cell r="H283">
            <v>1</v>
          </cell>
          <cell r="I283" t="str">
            <v>משכורת</v>
          </cell>
          <cell r="J283" t="str">
            <v>ב</v>
          </cell>
          <cell r="N283">
            <v>22000</v>
          </cell>
          <cell r="P283">
            <v>22000</v>
          </cell>
          <cell r="Q283" t="str">
            <v>מס הכנסה</v>
          </cell>
          <cell r="R283">
            <v>6123.31</v>
          </cell>
          <cell r="S283" t="str">
            <v>סימון הוני</v>
          </cell>
          <cell r="T283">
            <v>365</v>
          </cell>
          <cell r="U283" t="str">
            <v xml:space="preserve"> </v>
          </cell>
          <cell r="W283">
            <v>11921</v>
          </cell>
          <cell r="X283" t="str">
            <v>חדשי</v>
          </cell>
          <cell r="Y283">
            <v>22</v>
          </cell>
          <cell r="AB283">
            <v>1</v>
          </cell>
          <cell r="AD283">
            <v>11921</v>
          </cell>
          <cell r="AE283">
            <v>365</v>
          </cell>
          <cell r="AF283">
            <v>608.09</v>
          </cell>
          <cell r="AG283">
            <v>182.5</v>
          </cell>
          <cell r="AH283">
            <v>1312.99</v>
          </cell>
          <cell r="AI283">
            <v>2468.58</v>
          </cell>
          <cell r="AJ283">
            <v>4</v>
          </cell>
          <cell r="AK283" t="str">
            <v>משכורת</v>
          </cell>
          <cell r="AL283">
            <v>200605</v>
          </cell>
          <cell r="AM283" t="str">
            <v>שקד (מנדל) ניסים</v>
          </cell>
          <cell r="AN283" t="str">
            <v>משכורת</v>
          </cell>
          <cell r="AO283" t="str">
            <v>תשלום</v>
          </cell>
        </row>
        <row r="284">
          <cell r="B284">
            <v>2006</v>
          </cell>
          <cell r="C284">
            <v>5</v>
          </cell>
          <cell r="D284">
            <v>59</v>
          </cell>
          <cell r="E284" t="str">
            <v>שקד (מנדל) ניסים</v>
          </cell>
          <cell r="F284" t="str">
            <v>Operation</v>
          </cell>
          <cell r="G284">
            <v>1</v>
          </cell>
          <cell r="H284">
            <v>9</v>
          </cell>
          <cell r="I284" t="str">
            <v>שווי רכב..</v>
          </cell>
          <cell r="J284" t="str">
            <v>ב</v>
          </cell>
          <cell r="O284">
            <v>1330</v>
          </cell>
          <cell r="P284">
            <v>1330</v>
          </cell>
          <cell r="Q284" t="str">
            <v>ביטוח לאומי</v>
          </cell>
          <cell r="R284">
            <v>1363.96</v>
          </cell>
          <cell r="S284" t="str">
            <v>סימון.ק.פנ</v>
          </cell>
          <cell r="T284">
            <v>735</v>
          </cell>
          <cell r="U284" t="str">
            <v xml:space="preserve"> </v>
          </cell>
          <cell r="AE284">
            <v>735</v>
          </cell>
          <cell r="AF284">
            <v>1224.51</v>
          </cell>
          <cell r="AG284">
            <v>0</v>
          </cell>
          <cell r="AI284">
            <v>1959.51</v>
          </cell>
          <cell r="AJ284">
            <v>4</v>
          </cell>
          <cell r="AK284" t="str">
            <v>אין תשלום</v>
          </cell>
          <cell r="AL284">
            <v>200605</v>
          </cell>
          <cell r="AM284" t="str">
            <v>שקד (מנדל) ניסים</v>
          </cell>
          <cell r="AN284" t="str">
            <v>שווי רכב..</v>
          </cell>
          <cell r="AO284" t="str">
            <v>הכנסה זקופה</v>
          </cell>
        </row>
        <row r="285">
          <cell r="B285">
            <v>2006</v>
          </cell>
          <cell r="C285">
            <v>5</v>
          </cell>
          <cell r="D285">
            <v>59</v>
          </cell>
          <cell r="E285" t="str">
            <v>שקד (מנדל) ניסים</v>
          </cell>
          <cell r="F285" t="str">
            <v>Operation</v>
          </cell>
          <cell r="G285">
            <v>2</v>
          </cell>
          <cell r="H285">
            <v>13</v>
          </cell>
          <cell r="I285" t="str">
            <v>טלפון נייד</v>
          </cell>
          <cell r="J285" t="str">
            <v>ב</v>
          </cell>
          <cell r="O285">
            <v>85</v>
          </cell>
          <cell r="P285">
            <v>85</v>
          </cell>
          <cell r="Q285" t="str">
            <v>מס בריאות</v>
          </cell>
          <cell r="R285">
            <v>1098.93</v>
          </cell>
          <cell r="S285" t="str">
            <v>אנליסט השת</v>
          </cell>
          <cell r="T285">
            <v>392.8</v>
          </cell>
          <cell r="U285" t="str">
            <v xml:space="preserve"> </v>
          </cell>
          <cell r="AE285">
            <v>1178.4000000000001</v>
          </cell>
          <cell r="AF285">
            <v>0</v>
          </cell>
          <cell r="AG285">
            <v>0</v>
          </cell>
          <cell r="AI285">
            <v>1178.4000000000001</v>
          </cell>
          <cell r="AJ285">
            <v>4</v>
          </cell>
          <cell r="AK285" t="str">
            <v>אין תשלום</v>
          </cell>
          <cell r="AL285">
            <v>200605</v>
          </cell>
          <cell r="AM285" t="str">
            <v>שקד (מנדל) ניסים</v>
          </cell>
          <cell r="AN285" t="str">
            <v>טלפון נייד</v>
          </cell>
          <cell r="AO285" t="str">
            <v>הכנסה זקופה</v>
          </cell>
        </row>
        <row r="286">
          <cell r="B286">
            <v>2006</v>
          </cell>
          <cell r="C286">
            <v>5</v>
          </cell>
          <cell r="D286">
            <v>59</v>
          </cell>
          <cell r="E286" t="str">
            <v>שקד (מנדל) ניסים</v>
          </cell>
          <cell r="F286" t="str">
            <v>Operation</v>
          </cell>
          <cell r="G286">
            <v>3</v>
          </cell>
          <cell r="H286">
            <v>24</v>
          </cell>
          <cell r="I286" t="str">
            <v>שוויארוחות</v>
          </cell>
          <cell r="J286" t="str">
            <v>ב</v>
          </cell>
          <cell r="O286">
            <v>247</v>
          </cell>
          <cell r="P286">
            <v>247</v>
          </cell>
          <cell r="Q286" t="str">
            <v xml:space="preserve"> </v>
          </cell>
          <cell r="S286" t="str">
            <v xml:space="preserve"> </v>
          </cell>
          <cell r="U286" t="str">
            <v xml:space="preserve"> </v>
          </cell>
          <cell r="AJ286">
            <v>4</v>
          </cell>
          <cell r="AK286" t="str">
            <v>אין תשלום</v>
          </cell>
          <cell r="AL286">
            <v>200605</v>
          </cell>
          <cell r="AM286" t="str">
            <v>שקד (מנדל) ניסים</v>
          </cell>
          <cell r="AN286" t="str">
            <v>שוויארוחות</v>
          </cell>
          <cell r="AO286" t="str">
            <v>הכנסה זקופה</v>
          </cell>
        </row>
        <row r="287">
          <cell r="A287" t="str">
            <v>רדיאנסי(ישראל) בע"מ</v>
          </cell>
          <cell r="B287">
            <v>2006</v>
          </cell>
          <cell r="C287">
            <v>6</v>
          </cell>
          <cell r="D287">
            <v>59</v>
          </cell>
          <cell r="E287" t="str">
            <v>שקד (מנדל) ניסים</v>
          </cell>
          <cell r="F287" t="str">
            <v>Operation</v>
          </cell>
          <cell r="G287">
            <v>0</v>
          </cell>
          <cell r="H287">
            <v>1</v>
          </cell>
          <cell r="I287" t="str">
            <v>משכורת</v>
          </cell>
          <cell r="J287" t="str">
            <v>ב</v>
          </cell>
          <cell r="N287">
            <v>22000</v>
          </cell>
          <cell r="P287">
            <v>22000</v>
          </cell>
          <cell r="Q287" t="str">
            <v>מס הכנסה</v>
          </cell>
          <cell r="R287">
            <v>6152.19</v>
          </cell>
          <cell r="S287" t="str">
            <v>סימון הוני</v>
          </cell>
          <cell r="T287">
            <v>365</v>
          </cell>
          <cell r="U287" t="str">
            <v xml:space="preserve"> </v>
          </cell>
          <cell r="W287">
            <v>11883</v>
          </cell>
          <cell r="X287" t="str">
            <v>חדשי</v>
          </cell>
          <cell r="Y287">
            <v>22</v>
          </cell>
          <cell r="AB287">
            <v>1</v>
          </cell>
          <cell r="AD287">
            <v>11883</v>
          </cell>
          <cell r="AE287">
            <v>365</v>
          </cell>
          <cell r="AF287">
            <v>608.09</v>
          </cell>
          <cell r="AG287">
            <v>138.69999999999999</v>
          </cell>
          <cell r="AH287">
            <v>1317.3</v>
          </cell>
          <cell r="AI287">
            <v>2429.09</v>
          </cell>
          <cell r="AJ287">
            <v>4</v>
          </cell>
          <cell r="AK287" t="str">
            <v>משכורת</v>
          </cell>
          <cell r="AL287">
            <v>200606</v>
          </cell>
          <cell r="AM287" t="str">
            <v>שקד (מנדל) ניסים</v>
          </cell>
          <cell r="AN287" t="str">
            <v>משכורת</v>
          </cell>
          <cell r="AO287" t="str">
            <v>תשלום</v>
          </cell>
        </row>
        <row r="288">
          <cell r="B288">
            <v>2006</v>
          </cell>
          <cell r="C288">
            <v>6</v>
          </cell>
          <cell r="D288">
            <v>59</v>
          </cell>
          <cell r="E288" t="str">
            <v>שקד (מנדל) ניסים</v>
          </cell>
          <cell r="F288" t="str">
            <v>Operation</v>
          </cell>
          <cell r="G288">
            <v>1</v>
          </cell>
          <cell r="H288">
            <v>9</v>
          </cell>
          <cell r="I288" t="str">
            <v>שווי רכב..</v>
          </cell>
          <cell r="J288" t="str">
            <v>ב</v>
          </cell>
          <cell r="O288">
            <v>1330</v>
          </cell>
          <cell r="P288">
            <v>1330</v>
          </cell>
          <cell r="Q288" t="str">
            <v>ביטוח לאומי</v>
          </cell>
          <cell r="R288">
            <v>1369.28</v>
          </cell>
          <cell r="S288" t="str">
            <v>סימון.ק.פנ</v>
          </cell>
          <cell r="T288">
            <v>735</v>
          </cell>
          <cell r="U288" t="str">
            <v xml:space="preserve"> </v>
          </cell>
          <cell r="AE288">
            <v>735</v>
          </cell>
          <cell r="AF288">
            <v>1224.51</v>
          </cell>
          <cell r="AG288">
            <v>0</v>
          </cell>
          <cell r="AI288">
            <v>1959.51</v>
          </cell>
          <cell r="AJ288">
            <v>4</v>
          </cell>
          <cell r="AK288" t="str">
            <v>אין תשלום</v>
          </cell>
          <cell r="AL288">
            <v>200606</v>
          </cell>
          <cell r="AM288" t="str">
            <v>שקד (מנדל) ניסים</v>
          </cell>
          <cell r="AN288" t="str">
            <v>שווי רכב..</v>
          </cell>
          <cell r="AO288" t="str">
            <v>הכנסה זקופה</v>
          </cell>
        </row>
        <row r="289">
          <cell r="B289">
            <v>2006</v>
          </cell>
          <cell r="C289">
            <v>6</v>
          </cell>
          <cell r="D289">
            <v>59</v>
          </cell>
          <cell r="E289" t="str">
            <v>שקד (מנדל) ניסים</v>
          </cell>
          <cell r="F289" t="str">
            <v>Operation</v>
          </cell>
          <cell r="G289">
            <v>2</v>
          </cell>
          <cell r="H289">
            <v>13</v>
          </cell>
          <cell r="I289" t="str">
            <v>טלפון נייד</v>
          </cell>
          <cell r="J289" t="str">
            <v>ב</v>
          </cell>
          <cell r="O289">
            <v>85</v>
          </cell>
          <cell r="P289">
            <v>85</v>
          </cell>
          <cell r="Q289" t="str">
            <v>מס בריאות</v>
          </cell>
          <cell r="R289">
            <v>1102.73</v>
          </cell>
          <cell r="S289" t="str">
            <v>אנליסט השת</v>
          </cell>
          <cell r="T289">
            <v>392.8</v>
          </cell>
          <cell r="U289" t="str">
            <v xml:space="preserve"> </v>
          </cell>
          <cell r="AE289">
            <v>1178.4000000000001</v>
          </cell>
          <cell r="AF289">
            <v>0</v>
          </cell>
          <cell r="AG289">
            <v>0</v>
          </cell>
          <cell r="AI289">
            <v>1178.4000000000001</v>
          </cell>
          <cell r="AJ289">
            <v>4</v>
          </cell>
          <cell r="AK289" t="str">
            <v>אין תשלום</v>
          </cell>
          <cell r="AL289">
            <v>200606</v>
          </cell>
          <cell r="AM289" t="str">
            <v>שקד (מנדל) ניסים</v>
          </cell>
          <cell r="AN289" t="str">
            <v>טלפון נייד</v>
          </cell>
          <cell r="AO289" t="str">
            <v>הכנסה זקופה</v>
          </cell>
        </row>
        <row r="290">
          <cell r="B290">
            <v>2006</v>
          </cell>
          <cell r="C290">
            <v>6</v>
          </cell>
          <cell r="D290">
            <v>59</v>
          </cell>
          <cell r="E290" t="str">
            <v>שקד (מנדל) ניסים</v>
          </cell>
          <cell r="F290" t="str">
            <v>Operation</v>
          </cell>
          <cell r="G290">
            <v>3</v>
          </cell>
          <cell r="H290">
            <v>24</v>
          </cell>
          <cell r="I290" t="str">
            <v>שוויארוחות</v>
          </cell>
          <cell r="J290" t="str">
            <v>ב</v>
          </cell>
          <cell r="O290">
            <v>323</v>
          </cell>
          <cell r="P290">
            <v>323</v>
          </cell>
          <cell r="Q290" t="str">
            <v xml:space="preserve"> </v>
          </cell>
          <cell r="S290" t="str">
            <v xml:space="preserve"> </v>
          </cell>
          <cell r="U290" t="str">
            <v xml:space="preserve"> </v>
          </cell>
          <cell r="AJ290">
            <v>4</v>
          </cell>
          <cell r="AK290" t="str">
            <v>אין תשלום</v>
          </cell>
          <cell r="AL290">
            <v>200606</v>
          </cell>
          <cell r="AM290" t="str">
            <v>שקד (מנדל) ניסים</v>
          </cell>
          <cell r="AN290" t="str">
            <v>שוויארוחות</v>
          </cell>
          <cell r="AO290" t="str">
            <v>הכנסה זקופה</v>
          </cell>
        </row>
        <row r="291">
          <cell r="A291" t="str">
            <v>רדיאנסי(ישראל) בע"מ</v>
          </cell>
          <cell r="B291">
            <v>2006</v>
          </cell>
          <cell r="C291">
            <v>5</v>
          </cell>
          <cell r="D291">
            <v>61</v>
          </cell>
          <cell r="E291" t="str">
            <v>גדלביץ שרון</v>
          </cell>
          <cell r="F291" t="str">
            <v>G&amp;A</v>
          </cell>
          <cell r="G291">
            <v>0</v>
          </cell>
          <cell r="H291">
            <v>1</v>
          </cell>
          <cell r="I291" t="str">
            <v>משכורת</v>
          </cell>
          <cell r="J291" t="str">
            <v>ב</v>
          </cell>
          <cell r="N291">
            <v>17000</v>
          </cell>
          <cell r="P291">
            <v>17000</v>
          </cell>
          <cell r="Q291" t="str">
            <v>מס הכנסה</v>
          </cell>
          <cell r="R291">
            <v>4434.71</v>
          </cell>
          <cell r="S291" t="str">
            <v>סימון הוני</v>
          </cell>
          <cell r="T291">
            <v>365</v>
          </cell>
          <cell r="U291" t="str">
            <v>החזר הוצ..</v>
          </cell>
          <cell r="V291">
            <v>-523</v>
          </cell>
          <cell r="W291">
            <v>9854</v>
          </cell>
          <cell r="X291" t="str">
            <v>חדשי</v>
          </cell>
          <cell r="Y291">
            <v>22</v>
          </cell>
          <cell r="AB291">
            <v>3</v>
          </cell>
          <cell r="AD291">
            <v>9331</v>
          </cell>
          <cell r="AE291">
            <v>365</v>
          </cell>
          <cell r="AF291">
            <v>608.09</v>
          </cell>
          <cell r="AG291">
            <v>58.4</v>
          </cell>
          <cell r="AH291">
            <v>1051.6600000000001</v>
          </cell>
          <cell r="AI291">
            <v>2083.15</v>
          </cell>
          <cell r="AJ291">
            <v>1</v>
          </cell>
          <cell r="AK291" t="str">
            <v>משכורת</v>
          </cell>
          <cell r="AL291">
            <v>200605</v>
          </cell>
          <cell r="AM291" t="str">
            <v>גדלביץ שרון</v>
          </cell>
          <cell r="AN291" t="str">
            <v>משכורת</v>
          </cell>
          <cell r="AO291" t="str">
            <v>תשלום</v>
          </cell>
        </row>
        <row r="292">
          <cell r="B292">
            <v>2006</v>
          </cell>
          <cell r="C292">
            <v>5</v>
          </cell>
          <cell r="D292">
            <v>61</v>
          </cell>
          <cell r="E292" t="str">
            <v>גדלביץ שרון</v>
          </cell>
          <cell r="F292" t="str">
            <v>G&amp;A</v>
          </cell>
          <cell r="G292">
            <v>1</v>
          </cell>
          <cell r="H292">
            <v>9</v>
          </cell>
          <cell r="I292" t="str">
            <v>שווי רכב..</v>
          </cell>
          <cell r="J292" t="str">
            <v>ב</v>
          </cell>
          <cell r="O292">
            <v>1330</v>
          </cell>
          <cell r="P292">
            <v>1330</v>
          </cell>
          <cell r="Q292" t="str">
            <v>ביטוח לאומי</v>
          </cell>
          <cell r="R292">
            <v>1041.9000000000001</v>
          </cell>
          <cell r="S292" t="str">
            <v>סימון.ק.פנ</v>
          </cell>
          <cell r="T292">
            <v>533.5</v>
          </cell>
          <cell r="U292" t="str">
            <v xml:space="preserve"> </v>
          </cell>
          <cell r="AE292">
            <v>582</v>
          </cell>
          <cell r="AF292">
            <v>808.01</v>
          </cell>
          <cell r="AG292">
            <v>0</v>
          </cell>
          <cell r="AI292">
            <v>1390.01</v>
          </cell>
          <cell r="AJ292">
            <v>1</v>
          </cell>
          <cell r="AK292" t="str">
            <v>אין תשלום</v>
          </cell>
          <cell r="AL292">
            <v>200605</v>
          </cell>
          <cell r="AM292" t="str">
            <v>גדלביץ שרון</v>
          </cell>
          <cell r="AN292" t="str">
            <v>שווי רכב..</v>
          </cell>
          <cell r="AO292" t="str">
            <v>הכנסה זקופה</v>
          </cell>
        </row>
        <row r="293">
          <cell r="B293">
            <v>2006</v>
          </cell>
          <cell r="C293">
            <v>5</v>
          </cell>
          <cell r="D293">
            <v>61</v>
          </cell>
          <cell r="E293" t="str">
            <v>גדלביץ שרון</v>
          </cell>
          <cell r="F293" t="str">
            <v>G&amp;A</v>
          </cell>
          <cell r="G293">
            <v>2</v>
          </cell>
          <cell r="H293">
            <v>13</v>
          </cell>
          <cell r="I293" t="str">
            <v>טלפון נייד</v>
          </cell>
          <cell r="J293" t="str">
            <v>ב</v>
          </cell>
          <cell r="O293">
            <v>85</v>
          </cell>
          <cell r="P293">
            <v>85</v>
          </cell>
          <cell r="Q293" t="str">
            <v>מס בריאות</v>
          </cell>
          <cell r="R293">
            <v>868.89</v>
          </cell>
          <cell r="S293" t="str">
            <v>אנליסט השת</v>
          </cell>
          <cell r="T293">
            <v>425</v>
          </cell>
          <cell r="U293" t="str">
            <v xml:space="preserve"> </v>
          </cell>
          <cell r="AE293">
            <v>1275</v>
          </cell>
          <cell r="AF293">
            <v>0</v>
          </cell>
          <cell r="AG293">
            <v>0</v>
          </cell>
          <cell r="AI293">
            <v>1275</v>
          </cell>
          <cell r="AJ293">
            <v>1</v>
          </cell>
          <cell r="AK293" t="str">
            <v>אין תשלום</v>
          </cell>
          <cell r="AL293">
            <v>200605</v>
          </cell>
          <cell r="AM293" t="str">
            <v>גדלביץ שרון</v>
          </cell>
          <cell r="AN293" t="str">
            <v>טלפון נייד</v>
          </cell>
          <cell r="AO293" t="str">
            <v>הכנסה זקופה</v>
          </cell>
        </row>
        <row r="294">
          <cell r="B294">
            <v>2006</v>
          </cell>
          <cell r="C294">
            <v>5</v>
          </cell>
          <cell r="D294">
            <v>61</v>
          </cell>
          <cell r="E294" t="str">
            <v>גדלביץ שרון</v>
          </cell>
          <cell r="F294" t="str">
            <v>G&amp;A</v>
          </cell>
          <cell r="G294">
            <v>3</v>
          </cell>
          <cell r="H294">
            <v>24</v>
          </cell>
          <cell r="I294" t="str">
            <v>שוויארוחות</v>
          </cell>
          <cell r="J294" t="str">
            <v>ב</v>
          </cell>
          <cell r="O294">
            <v>549.6</v>
          </cell>
          <cell r="P294">
            <v>549.6</v>
          </cell>
          <cell r="Q294" t="str">
            <v xml:space="preserve"> </v>
          </cell>
          <cell r="S294" t="str">
            <v xml:space="preserve"> </v>
          </cell>
          <cell r="U294" t="str">
            <v xml:space="preserve"> </v>
          </cell>
          <cell r="AJ294">
            <v>1</v>
          </cell>
          <cell r="AK294" t="str">
            <v>אין תשלום</v>
          </cell>
          <cell r="AL294">
            <v>200605</v>
          </cell>
          <cell r="AM294" t="str">
            <v>גדלביץ שרון</v>
          </cell>
          <cell r="AN294" t="str">
            <v>שוויארוחות</v>
          </cell>
          <cell r="AO294" t="str">
            <v>הכנסה זקופה</v>
          </cell>
        </row>
        <row r="295">
          <cell r="B295">
            <v>2006</v>
          </cell>
          <cell r="C295">
            <v>5</v>
          </cell>
          <cell r="D295">
            <v>61</v>
          </cell>
          <cell r="E295" t="str">
            <v>גדלביץ שרון</v>
          </cell>
          <cell r="F295" t="str">
            <v>G&amp;A</v>
          </cell>
          <cell r="G295">
            <v>4</v>
          </cell>
          <cell r="H295">
            <v>91</v>
          </cell>
          <cell r="I295" t="str">
            <v>זק.השתלמות</v>
          </cell>
          <cell r="J295" t="str">
            <v>ב</v>
          </cell>
          <cell r="O295">
            <v>96.6</v>
          </cell>
          <cell r="P295">
            <v>96.6</v>
          </cell>
          <cell r="Q295" t="str">
            <v xml:space="preserve"> </v>
          </cell>
          <cell r="S295" t="str">
            <v xml:space="preserve"> </v>
          </cell>
          <cell r="U295" t="str">
            <v xml:space="preserve"> </v>
          </cell>
          <cell r="AJ295">
            <v>1</v>
          </cell>
          <cell r="AK295" t="str">
            <v>אין תשלום</v>
          </cell>
          <cell r="AL295">
            <v>200605</v>
          </cell>
          <cell r="AM295" t="str">
            <v>גדלביץ שרון</v>
          </cell>
          <cell r="AN295" t="str">
            <v>זק.השתלמות</v>
          </cell>
          <cell r="AO295" t="str">
            <v>הכנסה זקופה</v>
          </cell>
        </row>
        <row r="296">
          <cell r="A296" t="str">
            <v>רדיאנסי(ישראל) בע"מ</v>
          </cell>
          <cell r="B296">
            <v>2006</v>
          </cell>
          <cell r="C296">
            <v>6</v>
          </cell>
          <cell r="D296">
            <v>61</v>
          </cell>
          <cell r="E296" t="str">
            <v>גדלביץ שרון</v>
          </cell>
          <cell r="F296" t="str">
            <v>G&amp;A</v>
          </cell>
          <cell r="G296">
            <v>0</v>
          </cell>
          <cell r="H296">
            <v>1</v>
          </cell>
          <cell r="I296" t="str">
            <v>משכורת</v>
          </cell>
          <cell r="J296" t="str">
            <v>ב</v>
          </cell>
          <cell r="N296">
            <v>17000</v>
          </cell>
          <cell r="P296">
            <v>17000</v>
          </cell>
          <cell r="Q296" t="str">
            <v>מס הכנסה</v>
          </cell>
          <cell r="R296">
            <v>4366.46</v>
          </cell>
          <cell r="S296" t="str">
            <v>סימון הוני</v>
          </cell>
          <cell r="T296">
            <v>365</v>
          </cell>
          <cell r="U296" t="str">
            <v>החזר הוצ..</v>
          </cell>
          <cell r="V296">
            <v>-741</v>
          </cell>
          <cell r="W296">
            <v>5163</v>
          </cell>
          <cell r="X296" t="str">
            <v>חדשי</v>
          </cell>
          <cell r="Y296">
            <v>22</v>
          </cell>
          <cell r="AB296">
            <v>-0.5</v>
          </cell>
          <cell r="AD296">
            <v>9422</v>
          </cell>
          <cell r="AE296">
            <v>365</v>
          </cell>
          <cell r="AF296">
            <v>608.09</v>
          </cell>
          <cell r="AG296">
            <v>58.4</v>
          </cell>
          <cell r="AH296">
            <v>1040.8900000000001</v>
          </cell>
          <cell r="AI296">
            <v>2072.38</v>
          </cell>
          <cell r="AJ296">
            <v>1</v>
          </cell>
          <cell r="AK296" t="str">
            <v>משכורת</v>
          </cell>
          <cell r="AL296">
            <v>200606</v>
          </cell>
          <cell r="AM296" t="str">
            <v>גדלביץ שרון</v>
          </cell>
          <cell r="AN296" t="str">
            <v>משכורת</v>
          </cell>
          <cell r="AO296" t="str">
            <v>תשלום</v>
          </cell>
        </row>
        <row r="297">
          <cell r="B297">
            <v>2006</v>
          </cell>
          <cell r="C297">
            <v>6</v>
          </cell>
          <cell r="D297">
            <v>61</v>
          </cell>
          <cell r="E297" t="str">
            <v>גדלביץ שרון</v>
          </cell>
          <cell r="F297" t="str">
            <v>G&amp;A</v>
          </cell>
          <cell r="G297">
            <v>1</v>
          </cell>
          <cell r="H297">
            <v>9</v>
          </cell>
          <cell r="I297" t="str">
            <v>שווי רכב..</v>
          </cell>
          <cell r="J297" t="str">
            <v>ב</v>
          </cell>
          <cell r="O297">
            <v>1330</v>
          </cell>
          <cell r="P297">
            <v>1330</v>
          </cell>
          <cell r="Q297" t="str">
            <v>ביטוח לאומי</v>
          </cell>
          <cell r="R297">
            <v>1028.6300000000001</v>
          </cell>
          <cell r="S297" t="str">
            <v>סימון.ק.פנ</v>
          </cell>
          <cell r="T297">
            <v>533.5</v>
          </cell>
          <cell r="U297" t="str">
            <v>מפרעה</v>
          </cell>
          <cell r="V297">
            <v>5000</v>
          </cell>
          <cell r="AE297">
            <v>582</v>
          </cell>
          <cell r="AF297">
            <v>808.01</v>
          </cell>
          <cell r="AG297">
            <v>0</v>
          </cell>
          <cell r="AI297">
            <v>1390.01</v>
          </cell>
          <cell r="AJ297">
            <v>1</v>
          </cell>
          <cell r="AK297" t="str">
            <v>אין תשלום</v>
          </cell>
          <cell r="AL297">
            <v>200606</v>
          </cell>
          <cell r="AM297" t="str">
            <v>גדלביץ שרון</v>
          </cell>
          <cell r="AN297" t="str">
            <v>שווי רכב..</v>
          </cell>
          <cell r="AO297" t="str">
            <v>הכנסה זקופה</v>
          </cell>
        </row>
        <row r="298">
          <cell r="B298">
            <v>2006</v>
          </cell>
          <cell r="C298">
            <v>6</v>
          </cell>
          <cell r="D298">
            <v>61</v>
          </cell>
          <cell r="E298" t="str">
            <v>גדלביץ שרון</v>
          </cell>
          <cell r="F298" t="str">
            <v>G&amp;A</v>
          </cell>
          <cell r="G298">
            <v>2</v>
          </cell>
          <cell r="H298">
            <v>13</v>
          </cell>
          <cell r="I298" t="str">
            <v>טלפון נייד</v>
          </cell>
          <cell r="J298" t="str">
            <v>ב</v>
          </cell>
          <cell r="O298">
            <v>85</v>
          </cell>
          <cell r="P298">
            <v>85</v>
          </cell>
          <cell r="Q298" t="str">
            <v>מס בריאות</v>
          </cell>
          <cell r="R298">
            <v>859.41</v>
          </cell>
          <cell r="S298" t="str">
            <v>אנליסט השת</v>
          </cell>
          <cell r="T298">
            <v>425</v>
          </cell>
          <cell r="U298" t="str">
            <v xml:space="preserve"> </v>
          </cell>
          <cell r="AE298">
            <v>1275</v>
          </cell>
          <cell r="AF298">
            <v>0</v>
          </cell>
          <cell r="AG298">
            <v>0</v>
          </cell>
          <cell r="AI298">
            <v>1275</v>
          </cell>
          <cell r="AJ298">
            <v>1</v>
          </cell>
          <cell r="AK298" t="str">
            <v>אין תשלום</v>
          </cell>
          <cell r="AL298">
            <v>200606</v>
          </cell>
          <cell r="AM298" t="str">
            <v>גדלביץ שרון</v>
          </cell>
          <cell r="AN298" t="str">
            <v>טלפון נייד</v>
          </cell>
          <cell r="AO298" t="str">
            <v>הכנסה זקופה</v>
          </cell>
        </row>
        <row r="299">
          <cell r="B299">
            <v>2006</v>
          </cell>
          <cell r="C299">
            <v>6</v>
          </cell>
          <cell r="D299">
            <v>61</v>
          </cell>
          <cell r="E299" t="str">
            <v>גדלביץ שרון</v>
          </cell>
          <cell r="F299" t="str">
            <v>G&amp;A</v>
          </cell>
          <cell r="G299">
            <v>3</v>
          </cell>
          <cell r="H299">
            <v>24</v>
          </cell>
          <cell r="I299" t="str">
            <v>שוויארוחות</v>
          </cell>
          <cell r="J299" t="str">
            <v>ב</v>
          </cell>
          <cell r="O299">
            <v>360</v>
          </cell>
          <cell r="P299">
            <v>360</v>
          </cell>
          <cell r="Q299" t="str">
            <v xml:space="preserve"> </v>
          </cell>
          <cell r="S299" t="str">
            <v xml:space="preserve"> </v>
          </cell>
          <cell r="U299" t="str">
            <v xml:space="preserve"> </v>
          </cell>
          <cell r="AJ299">
            <v>1</v>
          </cell>
          <cell r="AK299" t="str">
            <v>אין תשלום</v>
          </cell>
          <cell r="AL299">
            <v>200606</v>
          </cell>
          <cell r="AM299" t="str">
            <v>גדלביץ שרון</v>
          </cell>
          <cell r="AN299" t="str">
            <v>שוויארוחות</v>
          </cell>
          <cell r="AO299" t="str">
            <v>הכנסה זקופה</v>
          </cell>
        </row>
        <row r="300">
          <cell r="B300">
            <v>2006</v>
          </cell>
          <cell r="C300">
            <v>6</v>
          </cell>
          <cell r="D300">
            <v>61</v>
          </cell>
          <cell r="E300" t="str">
            <v>גדלביץ שרון</v>
          </cell>
          <cell r="F300" t="str">
            <v>G&amp;A</v>
          </cell>
          <cell r="G300">
            <v>4</v>
          </cell>
          <cell r="H300">
            <v>91</v>
          </cell>
          <cell r="I300" t="str">
            <v>זק.השתלמות</v>
          </cell>
          <cell r="J300" t="str">
            <v>ב</v>
          </cell>
          <cell r="O300">
            <v>96.6</v>
          </cell>
          <cell r="P300">
            <v>96.6</v>
          </cell>
          <cell r="Q300" t="str">
            <v xml:space="preserve"> </v>
          </cell>
          <cell r="S300" t="str">
            <v xml:space="preserve"> </v>
          </cell>
          <cell r="U300" t="str">
            <v xml:space="preserve"> </v>
          </cell>
          <cell r="AJ300">
            <v>1</v>
          </cell>
          <cell r="AK300" t="str">
            <v>אין תשלום</v>
          </cell>
          <cell r="AL300">
            <v>200606</v>
          </cell>
          <cell r="AM300" t="str">
            <v>גדלביץ שרון</v>
          </cell>
          <cell r="AN300" t="str">
            <v>זק.השתלמות</v>
          </cell>
          <cell r="AO300" t="str">
            <v>הכנסה זקופה</v>
          </cell>
        </row>
        <row r="301">
          <cell r="A301" t="str">
            <v>רדיאנסי(ישראל) בע"מ</v>
          </cell>
          <cell r="B301">
            <v>2006</v>
          </cell>
          <cell r="C301">
            <v>5</v>
          </cell>
          <cell r="D301">
            <v>63</v>
          </cell>
          <cell r="E301" t="str">
            <v>שטו אסטר</v>
          </cell>
          <cell r="F301" t="str">
            <v>Manufactur</v>
          </cell>
          <cell r="G301">
            <v>0</v>
          </cell>
          <cell r="H301">
            <v>1</v>
          </cell>
          <cell r="I301" t="str">
            <v>משכורת</v>
          </cell>
          <cell r="J301" t="str">
            <v>ב</v>
          </cell>
          <cell r="N301">
            <v>3780</v>
          </cell>
          <cell r="P301">
            <v>3780</v>
          </cell>
          <cell r="Q301" t="str">
            <v>ביטוח לאומי</v>
          </cell>
          <cell r="R301">
            <v>151.27000000000001</v>
          </cell>
          <cell r="S301" t="str">
            <v>סימון.ק.פנ</v>
          </cell>
          <cell r="T301">
            <v>297</v>
          </cell>
          <cell r="U301" t="str">
            <v xml:space="preserve"> </v>
          </cell>
          <cell r="W301">
            <v>5319</v>
          </cell>
          <cell r="X301" t="str">
            <v>חדשי</v>
          </cell>
          <cell r="Y301">
            <v>22</v>
          </cell>
          <cell r="AB301">
            <v>4</v>
          </cell>
          <cell r="AD301">
            <v>5319</v>
          </cell>
          <cell r="AE301">
            <v>324</v>
          </cell>
          <cell r="AF301">
            <v>449.82</v>
          </cell>
          <cell r="AG301">
            <v>0</v>
          </cell>
          <cell r="AH301">
            <v>328.99</v>
          </cell>
          <cell r="AI301">
            <v>1102.81</v>
          </cell>
          <cell r="AJ301">
            <v>3</v>
          </cell>
          <cell r="AK301" t="str">
            <v>משכורת</v>
          </cell>
          <cell r="AL301">
            <v>200605</v>
          </cell>
          <cell r="AM301" t="str">
            <v>שטו אסטר</v>
          </cell>
          <cell r="AN301" t="str">
            <v>משכורת</v>
          </cell>
          <cell r="AO301" t="str">
            <v>תשלום</v>
          </cell>
        </row>
        <row r="302">
          <cell r="B302">
            <v>2006</v>
          </cell>
          <cell r="C302">
            <v>5</v>
          </cell>
          <cell r="D302">
            <v>63</v>
          </cell>
          <cell r="E302" t="str">
            <v>שטו אסטר</v>
          </cell>
          <cell r="F302" t="str">
            <v>Manufactur</v>
          </cell>
          <cell r="G302">
            <v>1</v>
          </cell>
          <cell r="H302">
            <v>16</v>
          </cell>
          <cell r="I302" t="str">
            <v>ש.נ.גלובלי</v>
          </cell>
          <cell r="J302" t="str">
            <v>ב</v>
          </cell>
          <cell r="N302">
            <v>1620</v>
          </cell>
          <cell r="P302">
            <v>1620</v>
          </cell>
          <cell r="Q302" t="str">
            <v>מס בריאות</v>
          </cell>
          <cell r="R302">
            <v>232.73</v>
          </cell>
          <cell r="S302" t="str">
            <v xml:space="preserve"> </v>
          </cell>
          <cell r="U302" t="str">
            <v xml:space="preserve"> </v>
          </cell>
          <cell r="AJ302">
            <v>3</v>
          </cell>
          <cell r="AK302" t="str">
            <v>ש.נ.גלובלי</v>
          </cell>
          <cell r="AL302">
            <v>200605</v>
          </cell>
          <cell r="AM302" t="str">
            <v>שטו אסטר</v>
          </cell>
          <cell r="AN302" t="str">
            <v>ש.נ.גלובלי</v>
          </cell>
          <cell r="AO302" t="str">
            <v>תשלום</v>
          </cell>
        </row>
        <row r="303">
          <cell r="B303">
            <v>2006</v>
          </cell>
          <cell r="C303">
            <v>5</v>
          </cell>
          <cell r="D303">
            <v>63</v>
          </cell>
          <cell r="E303" t="str">
            <v>שטו אסטר</v>
          </cell>
          <cell r="F303" t="str">
            <v>Manufactur</v>
          </cell>
          <cell r="G303">
            <v>2</v>
          </cell>
          <cell r="H303">
            <v>4</v>
          </cell>
          <cell r="I303" t="str">
            <v>נסיעות</v>
          </cell>
          <cell r="J303" t="str">
            <v>ב</v>
          </cell>
          <cell r="N303">
            <v>600</v>
          </cell>
          <cell r="P303">
            <v>600</v>
          </cell>
          <cell r="Q303" t="str">
            <v xml:space="preserve"> </v>
          </cell>
          <cell r="S303" t="str">
            <v xml:space="preserve"> </v>
          </cell>
          <cell r="U303" t="str">
            <v xml:space="preserve"> </v>
          </cell>
          <cell r="AJ303">
            <v>3</v>
          </cell>
          <cell r="AK303" t="str">
            <v>נסיעות</v>
          </cell>
          <cell r="AL303">
            <v>200605</v>
          </cell>
          <cell r="AM303" t="str">
            <v>שטו אסטר</v>
          </cell>
          <cell r="AN303" t="str">
            <v>נסיעות</v>
          </cell>
          <cell r="AO303" t="str">
            <v>תשלום</v>
          </cell>
        </row>
        <row r="304">
          <cell r="B304">
            <v>2006</v>
          </cell>
          <cell r="C304">
            <v>5</v>
          </cell>
          <cell r="D304">
            <v>63</v>
          </cell>
          <cell r="E304" t="str">
            <v>שטו אסטר</v>
          </cell>
          <cell r="F304" t="str">
            <v>Manufactur</v>
          </cell>
          <cell r="G304">
            <v>3</v>
          </cell>
          <cell r="H304">
            <v>24</v>
          </cell>
          <cell r="I304" t="str">
            <v>שוויארוחות</v>
          </cell>
          <cell r="J304" t="str">
            <v>ב</v>
          </cell>
          <cell r="O304">
            <v>338</v>
          </cell>
          <cell r="P304">
            <v>338</v>
          </cell>
          <cell r="Q304" t="str">
            <v xml:space="preserve"> </v>
          </cell>
          <cell r="S304" t="str">
            <v xml:space="preserve"> </v>
          </cell>
          <cell r="U304" t="str">
            <v xml:space="preserve"> </v>
          </cell>
          <cell r="AJ304">
            <v>3</v>
          </cell>
          <cell r="AK304" t="str">
            <v>אין תשלום</v>
          </cell>
          <cell r="AL304">
            <v>200605</v>
          </cell>
          <cell r="AM304" t="str">
            <v>שטו אסטר</v>
          </cell>
          <cell r="AN304" t="str">
            <v>שוויארוחות</v>
          </cell>
          <cell r="AO304" t="str">
            <v>הכנסה זקופה</v>
          </cell>
        </row>
        <row r="305">
          <cell r="A305" t="str">
            <v>רדיאנסי(ישראל) בע"מ</v>
          </cell>
          <cell r="B305">
            <v>2006</v>
          </cell>
          <cell r="C305">
            <v>6</v>
          </cell>
          <cell r="D305">
            <v>63</v>
          </cell>
          <cell r="E305" t="str">
            <v>שטו אסטר</v>
          </cell>
          <cell r="F305" t="str">
            <v>Manufactur</v>
          </cell>
          <cell r="G305">
            <v>0</v>
          </cell>
          <cell r="H305">
            <v>1</v>
          </cell>
          <cell r="I305" t="str">
            <v>משכורת</v>
          </cell>
          <cell r="J305" t="str">
            <v>ב</v>
          </cell>
          <cell r="N305">
            <v>3780</v>
          </cell>
          <cell r="P305">
            <v>3780</v>
          </cell>
          <cell r="Q305" t="str">
            <v>ביטוח לאומי</v>
          </cell>
          <cell r="R305">
            <v>155.82</v>
          </cell>
          <cell r="S305" t="str">
            <v>סימון.ק.פנ</v>
          </cell>
          <cell r="T305">
            <v>297</v>
          </cell>
          <cell r="U305" t="str">
            <v xml:space="preserve"> </v>
          </cell>
          <cell r="W305">
            <v>5311</v>
          </cell>
          <cell r="X305" t="str">
            <v>חדשי</v>
          </cell>
          <cell r="Y305">
            <v>22</v>
          </cell>
          <cell r="AB305">
            <v>0.5</v>
          </cell>
          <cell r="AC305">
            <v>4</v>
          </cell>
          <cell r="AD305">
            <v>5311</v>
          </cell>
          <cell r="AE305">
            <v>324</v>
          </cell>
          <cell r="AF305">
            <v>449.82</v>
          </cell>
          <cell r="AG305">
            <v>0</v>
          </cell>
          <cell r="AH305">
            <v>333.19</v>
          </cell>
          <cell r="AI305">
            <v>1107.01</v>
          </cell>
          <cell r="AJ305">
            <v>3</v>
          </cell>
          <cell r="AK305" t="str">
            <v>משכורת</v>
          </cell>
          <cell r="AL305">
            <v>200606</v>
          </cell>
          <cell r="AM305" t="str">
            <v>שטו אסטר</v>
          </cell>
          <cell r="AN305" t="str">
            <v>משכורת</v>
          </cell>
          <cell r="AO305" t="str">
            <v>תשלום</v>
          </cell>
        </row>
        <row r="306">
          <cell r="B306">
            <v>2006</v>
          </cell>
          <cell r="C306">
            <v>6</v>
          </cell>
          <cell r="D306">
            <v>63</v>
          </cell>
          <cell r="E306" t="str">
            <v>שטו אסטר</v>
          </cell>
          <cell r="F306" t="str">
            <v>Manufactur</v>
          </cell>
          <cell r="G306">
            <v>1</v>
          </cell>
          <cell r="H306">
            <v>16</v>
          </cell>
          <cell r="I306" t="str">
            <v>ש.נ.גלובלי</v>
          </cell>
          <cell r="J306" t="str">
            <v>ב</v>
          </cell>
          <cell r="N306">
            <v>1620</v>
          </cell>
          <cell r="P306">
            <v>1620</v>
          </cell>
          <cell r="Q306" t="str">
            <v>מס בריאות</v>
          </cell>
          <cell r="R306">
            <v>236.18</v>
          </cell>
          <cell r="S306" t="str">
            <v xml:space="preserve"> </v>
          </cell>
          <cell r="U306" t="str">
            <v xml:space="preserve"> </v>
          </cell>
          <cell r="AJ306">
            <v>3</v>
          </cell>
          <cell r="AK306" t="str">
            <v>ש.נ.גלובלי</v>
          </cell>
          <cell r="AL306">
            <v>200606</v>
          </cell>
          <cell r="AM306" t="str">
            <v>שטו אסטר</v>
          </cell>
          <cell r="AN306" t="str">
            <v>ש.נ.גלובלי</v>
          </cell>
          <cell r="AO306" t="str">
            <v>תשלום</v>
          </cell>
        </row>
        <row r="307">
          <cell r="B307">
            <v>2006</v>
          </cell>
          <cell r="C307">
            <v>6</v>
          </cell>
          <cell r="D307">
            <v>63</v>
          </cell>
          <cell r="E307" t="str">
            <v>שטו אסטר</v>
          </cell>
          <cell r="F307" t="str">
            <v>Manufactur</v>
          </cell>
          <cell r="G307">
            <v>2</v>
          </cell>
          <cell r="H307">
            <v>4</v>
          </cell>
          <cell r="I307" t="str">
            <v>נסיעות</v>
          </cell>
          <cell r="J307" t="str">
            <v>ב</v>
          </cell>
          <cell r="N307">
            <v>600</v>
          </cell>
          <cell r="P307">
            <v>600</v>
          </cell>
          <cell r="Q307" t="str">
            <v xml:space="preserve"> </v>
          </cell>
          <cell r="S307" t="str">
            <v xml:space="preserve"> </v>
          </cell>
          <cell r="U307" t="str">
            <v xml:space="preserve"> </v>
          </cell>
          <cell r="AJ307">
            <v>3</v>
          </cell>
          <cell r="AK307" t="str">
            <v>נסיעות</v>
          </cell>
          <cell r="AL307">
            <v>200606</v>
          </cell>
          <cell r="AM307" t="str">
            <v>שטו אסטר</v>
          </cell>
          <cell r="AN307" t="str">
            <v>נסיעות</v>
          </cell>
          <cell r="AO307" t="str">
            <v>תשלום</v>
          </cell>
        </row>
        <row r="308">
          <cell r="B308">
            <v>2006</v>
          </cell>
          <cell r="C308">
            <v>6</v>
          </cell>
          <cell r="D308">
            <v>63</v>
          </cell>
          <cell r="E308" t="str">
            <v>שטו אסטר</v>
          </cell>
          <cell r="F308" t="str">
            <v>Manufactur</v>
          </cell>
          <cell r="G308">
            <v>3</v>
          </cell>
          <cell r="H308">
            <v>24</v>
          </cell>
          <cell r="I308" t="str">
            <v>שוויארוחות</v>
          </cell>
          <cell r="J308" t="str">
            <v>ב</v>
          </cell>
          <cell r="O308">
            <v>407</v>
          </cell>
          <cell r="P308">
            <v>407</v>
          </cell>
          <cell r="Q308" t="str">
            <v xml:space="preserve"> </v>
          </cell>
          <cell r="S308" t="str">
            <v xml:space="preserve"> </v>
          </cell>
          <cell r="U308" t="str">
            <v xml:space="preserve"> </v>
          </cell>
          <cell r="AJ308">
            <v>3</v>
          </cell>
          <cell r="AK308" t="str">
            <v>אין תשלום</v>
          </cell>
          <cell r="AL308">
            <v>200606</v>
          </cell>
          <cell r="AM308" t="str">
            <v>שטו אסטר</v>
          </cell>
          <cell r="AN308" t="str">
            <v>שוויארוחות</v>
          </cell>
          <cell r="AO308" t="str">
            <v>הכנסה זקופה</v>
          </cell>
        </row>
        <row r="309">
          <cell r="A309" t="str">
            <v>רדיאנסי(ישראל) בע"מ</v>
          </cell>
          <cell r="B309">
            <v>2006</v>
          </cell>
          <cell r="C309">
            <v>5</v>
          </cell>
          <cell r="D309">
            <v>64</v>
          </cell>
          <cell r="E309" t="str">
            <v>רפלוביץ מיכאל</v>
          </cell>
          <cell r="F309" t="str">
            <v>Manufactur</v>
          </cell>
          <cell r="G309">
            <v>0</v>
          </cell>
          <cell r="H309">
            <v>1</v>
          </cell>
          <cell r="I309" t="str">
            <v>משכורת</v>
          </cell>
          <cell r="J309" t="str">
            <v>ב</v>
          </cell>
          <cell r="N309">
            <v>4900</v>
          </cell>
          <cell r="P309">
            <v>4900</v>
          </cell>
          <cell r="Q309" t="str">
            <v>מס הכנסה</v>
          </cell>
          <cell r="R309">
            <v>698.03</v>
          </cell>
          <cell r="S309" t="str">
            <v>סימון.ק.פנ</v>
          </cell>
          <cell r="T309">
            <v>455</v>
          </cell>
          <cell r="U309" t="str">
            <v xml:space="preserve"> </v>
          </cell>
          <cell r="W309">
            <v>5870</v>
          </cell>
          <cell r="X309" t="str">
            <v>חדשי</v>
          </cell>
          <cell r="Y309">
            <v>22</v>
          </cell>
          <cell r="AB309">
            <v>3</v>
          </cell>
          <cell r="AD309">
            <v>5870</v>
          </cell>
          <cell r="AE309">
            <v>490</v>
          </cell>
          <cell r="AF309">
            <v>583.1</v>
          </cell>
          <cell r="AG309">
            <v>0</v>
          </cell>
          <cell r="AH309">
            <v>420.32</v>
          </cell>
          <cell r="AI309">
            <v>1493.42</v>
          </cell>
          <cell r="AJ309">
            <v>3</v>
          </cell>
          <cell r="AK309" t="str">
            <v>משכורת</v>
          </cell>
          <cell r="AL309">
            <v>200605</v>
          </cell>
          <cell r="AM309" t="str">
            <v>רפלוביץ מיכאל</v>
          </cell>
          <cell r="AN309" t="str">
            <v>משכורת</v>
          </cell>
          <cell r="AO309" t="str">
            <v>תשלום</v>
          </cell>
        </row>
        <row r="310">
          <cell r="B310">
            <v>2006</v>
          </cell>
          <cell r="C310">
            <v>5</v>
          </cell>
          <cell r="D310">
            <v>64</v>
          </cell>
          <cell r="E310" t="str">
            <v>רפלוביץ מיכאל</v>
          </cell>
          <cell r="F310" t="str">
            <v>Manufactur</v>
          </cell>
          <cell r="G310">
            <v>1</v>
          </cell>
          <cell r="H310">
            <v>16</v>
          </cell>
          <cell r="I310" t="str">
            <v>ש.נ.גלובלי</v>
          </cell>
          <cell r="J310" t="str">
            <v>ב</v>
          </cell>
          <cell r="N310">
            <v>2100</v>
          </cell>
          <cell r="P310">
            <v>2100</v>
          </cell>
          <cell r="Q310" t="str">
            <v>ביטוח לאומי</v>
          </cell>
          <cell r="R310">
            <v>263.83999999999997</v>
          </cell>
          <cell r="S310" t="str">
            <v xml:space="preserve"> </v>
          </cell>
          <cell r="U310" t="str">
            <v xml:space="preserve"> </v>
          </cell>
          <cell r="AJ310">
            <v>3</v>
          </cell>
          <cell r="AK310" t="str">
            <v>ש.נ.גלובלי</v>
          </cell>
          <cell r="AL310">
            <v>200605</v>
          </cell>
          <cell r="AM310" t="str">
            <v>רפלוביץ מיכאל</v>
          </cell>
          <cell r="AN310" t="str">
            <v>ש.נ.גלובלי</v>
          </cell>
          <cell r="AO310" t="str">
            <v>תשלום</v>
          </cell>
        </row>
        <row r="311">
          <cell r="B311">
            <v>2006</v>
          </cell>
          <cell r="C311">
            <v>5</v>
          </cell>
          <cell r="D311">
            <v>64</v>
          </cell>
          <cell r="E311" t="str">
            <v>רפלוביץ מיכאל</v>
          </cell>
          <cell r="F311" t="str">
            <v>Manufactur</v>
          </cell>
          <cell r="G311">
            <v>2</v>
          </cell>
          <cell r="H311">
            <v>4</v>
          </cell>
          <cell r="I311" t="str">
            <v>נסיעות</v>
          </cell>
          <cell r="J311" t="str">
            <v>ב</v>
          </cell>
          <cell r="N311">
            <v>600</v>
          </cell>
          <cell r="P311">
            <v>600</v>
          </cell>
          <cell r="Q311" t="str">
            <v>מס בריאות</v>
          </cell>
          <cell r="R311">
            <v>313.13</v>
          </cell>
          <cell r="S311" t="str">
            <v xml:space="preserve"> </v>
          </cell>
          <cell r="U311" t="str">
            <v xml:space="preserve"> </v>
          </cell>
          <cell r="AJ311">
            <v>3</v>
          </cell>
          <cell r="AK311" t="str">
            <v>נסיעות</v>
          </cell>
          <cell r="AL311">
            <v>200605</v>
          </cell>
          <cell r="AM311" t="str">
            <v>רפלוביץ מיכאל</v>
          </cell>
          <cell r="AN311" t="str">
            <v>נסיעות</v>
          </cell>
          <cell r="AO311" t="str">
            <v>תשלום</v>
          </cell>
        </row>
        <row r="312">
          <cell r="B312">
            <v>2006</v>
          </cell>
          <cell r="C312">
            <v>5</v>
          </cell>
          <cell r="D312">
            <v>64</v>
          </cell>
          <cell r="E312" t="str">
            <v>רפלוביץ מיכאל</v>
          </cell>
          <cell r="F312" t="str">
            <v>Manufactur</v>
          </cell>
          <cell r="G312">
            <v>3</v>
          </cell>
          <cell r="H312">
            <v>24</v>
          </cell>
          <cell r="I312" t="str">
            <v>שוויארוחות</v>
          </cell>
          <cell r="J312" t="str">
            <v>ב</v>
          </cell>
          <cell r="O312">
            <v>346</v>
          </cell>
          <cell r="P312">
            <v>346</v>
          </cell>
          <cell r="Q312" t="str">
            <v xml:space="preserve"> </v>
          </cell>
          <cell r="S312" t="str">
            <v xml:space="preserve"> </v>
          </cell>
          <cell r="U312" t="str">
            <v xml:space="preserve"> </v>
          </cell>
          <cell r="AJ312">
            <v>3</v>
          </cell>
          <cell r="AK312" t="str">
            <v>אין תשלום</v>
          </cell>
          <cell r="AL312">
            <v>200605</v>
          </cell>
          <cell r="AM312" t="str">
            <v>רפלוביץ מיכאל</v>
          </cell>
          <cell r="AN312" t="str">
            <v>שוויארוחות</v>
          </cell>
          <cell r="AO312" t="str">
            <v>הכנסה זקופה</v>
          </cell>
        </row>
        <row r="313">
          <cell r="A313" t="str">
            <v>רדיאנסי(ישראל) בע"מ</v>
          </cell>
          <cell r="B313">
            <v>2006</v>
          </cell>
          <cell r="C313">
            <v>6</v>
          </cell>
          <cell r="D313">
            <v>64</v>
          </cell>
          <cell r="E313" t="str">
            <v>רפלוביץ מיכאל</v>
          </cell>
          <cell r="F313" t="str">
            <v>Manufactur</v>
          </cell>
          <cell r="G313">
            <v>0</v>
          </cell>
          <cell r="H313">
            <v>1</v>
          </cell>
          <cell r="I313" t="str">
            <v>משכורת</v>
          </cell>
          <cell r="J313" t="str">
            <v>ב</v>
          </cell>
          <cell r="N313">
            <v>4900</v>
          </cell>
          <cell r="P313">
            <v>4900</v>
          </cell>
          <cell r="Q313" t="str">
            <v>מס הכנסה</v>
          </cell>
          <cell r="R313">
            <v>701.47</v>
          </cell>
          <cell r="S313" t="str">
            <v>סימון.ק.פנ</v>
          </cell>
          <cell r="T313">
            <v>455</v>
          </cell>
          <cell r="U313" t="str">
            <v xml:space="preserve"> </v>
          </cell>
          <cell r="W313">
            <v>5865</v>
          </cell>
          <cell r="X313" t="str">
            <v>חדשי</v>
          </cell>
          <cell r="Y313">
            <v>22</v>
          </cell>
          <cell r="AB313">
            <v>0.5</v>
          </cell>
          <cell r="AD313">
            <v>5865</v>
          </cell>
          <cell r="AE313">
            <v>490</v>
          </cell>
          <cell r="AF313">
            <v>583.1</v>
          </cell>
          <cell r="AG313">
            <v>0</v>
          </cell>
          <cell r="AH313">
            <v>421.06</v>
          </cell>
          <cell r="AI313">
            <v>1494.16</v>
          </cell>
          <cell r="AJ313">
            <v>3</v>
          </cell>
          <cell r="AK313" t="str">
            <v>משכורת</v>
          </cell>
          <cell r="AL313">
            <v>200606</v>
          </cell>
          <cell r="AM313" t="str">
            <v>רפלוביץ מיכאל</v>
          </cell>
          <cell r="AN313" t="str">
            <v>משכורת</v>
          </cell>
          <cell r="AO313" t="str">
            <v>תשלום</v>
          </cell>
        </row>
        <row r="314">
          <cell r="B314">
            <v>2006</v>
          </cell>
          <cell r="C314">
            <v>6</v>
          </cell>
          <cell r="D314">
            <v>64</v>
          </cell>
          <cell r="E314" t="str">
            <v>רפלוביץ מיכאל</v>
          </cell>
          <cell r="F314" t="str">
            <v>Manufactur</v>
          </cell>
          <cell r="G314">
            <v>1</v>
          </cell>
          <cell r="H314">
            <v>16</v>
          </cell>
          <cell r="I314" t="str">
            <v>ש.נ.גלובלי</v>
          </cell>
          <cell r="J314" t="str">
            <v>ב</v>
          </cell>
          <cell r="N314">
            <v>2100</v>
          </cell>
          <cell r="P314">
            <v>2100</v>
          </cell>
          <cell r="Q314" t="str">
            <v>ביטוח לאומי</v>
          </cell>
          <cell r="R314">
            <v>264.75</v>
          </cell>
          <cell r="S314" t="str">
            <v xml:space="preserve"> </v>
          </cell>
          <cell r="U314" t="str">
            <v xml:space="preserve"> </v>
          </cell>
          <cell r="AJ314">
            <v>3</v>
          </cell>
          <cell r="AK314" t="str">
            <v>ש.נ.גלובלי</v>
          </cell>
          <cell r="AL314">
            <v>200606</v>
          </cell>
          <cell r="AM314" t="str">
            <v>רפלוביץ מיכאל</v>
          </cell>
          <cell r="AN314" t="str">
            <v>ש.נ.גלובלי</v>
          </cell>
          <cell r="AO314" t="str">
            <v>תשלום</v>
          </cell>
        </row>
        <row r="315">
          <cell r="B315">
            <v>2006</v>
          </cell>
          <cell r="C315">
            <v>6</v>
          </cell>
          <cell r="D315">
            <v>64</v>
          </cell>
          <cell r="E315" t="str">
            <v>רפלוביץ מיכאל</v>
          </cell>
          <cell r="F315" t="str">
            <v>Manufactur</v>
          </cell>
          <cell r="G315">
            <v>2</v>
          </cell>
          <cell r="H315">
            <v>4</v>
          </cell>
          <cell r="I315" t="str">
            <v>נסיעות</v>
          </cell>
          <cell r="J315" t="str">
            <v>ב</v>
          </cell>
          <cell r="N315">
            <v>600</v>
          </cell>
          <cell r="P315">
            <v>600</v>
          </cell>
          <cell r="Q315" t="str">
            <v>מס בריאות</v>
          </cell>
          <cell r="R315">
            <v>313.77999999999997</v>
          </cell>
          <cell r="S315" t="str">
            <v xml:space="preserve"> </v>
          </cell>
          <cell r="U315" t="str">
            <v xml:space="preserve"> </v>
          </cell>
          <cell r="AJ315">
            <v>3</v>
          </cell>
          <cell r="AK315" t="str">
            <v>נסיעות</v>
          </cell>
          <cell r="AL315">
            <v>200606</v>
          </cell>
          <cell r="AM315" t="str">
            <v>רפלוביץ מיכאל</v>
          </cell>
          <cell r="AN315" t="str">
            <v>נסיעות</v>
          </cell>
          <cell r="AO315" t="str">
            <v>תשלום</v>
          </cell>
        </row>
        <row r="316">
          <cell r="B316">
            <v>2006</v>
          </cell>
          <cell r="C316">
            <v>6</v>
          </cell>
          <cell r="D316">
            <v>64</v>
          </cell>
          <cell r="E316" t="str">
            <v>רפלוביץ מיכאל</v>
          </cell>
          <cell r="F316" t="str">
            <v>Manufactur</v>
          </cell>
          <cell r="G316">
            <v>3</v>
          </cell>
          <cell r="H316">
            <v>24</v>
          </cell>
          <cell r="I316" t="str">
            <v>שוויארוחות</v>
          </cell>
          <cell r="J316" t="str">
            <v>ב</v>
          </cell>
          <cell r="O316">
            <v>359</v>
          </cell>
          <cell r="P316">
            <v>359</v>
          </cell>
          <cell r="Q316" t="str">
            <v xml:space="preserve"> </v>
          </cell>
          <cell r="S316" t="str">
            <v xml:space="preserve"> </v>
          </cell>
          <cell r="U316" t="str">
            <v xml:space="preserve"> </v>
          </cell>
          <cell r="AJ316">
            <v>3</v>
          </cell>
          <cell r="AK316" t="str">
            <v>אין תשלום</v>
          </cell>
          <cell r="AL316">
            <v>200606</v>
          </cell>
          <cell r="AM316" t="str">
            <v>רפלוביץ מיכאל</v>
          </cell>
          <cell r="AN316" t="str">
            <v>שוויארוחות</v>
          </cell>
          <cell r="AO316" t="str">
            <v>הכנסה זקופה</v>
          </cell>
        </row>
        <row r="317">
          <cell r="A317" t="str">
            <v>רדיאנסי(ישראל) בע"מ</v>
          </cell>
          <cell r="B317">
            <v>2006</v>
          </cell>
          <cell r="C317">
            <v>5</v>
          </cell>
          <cell r="D317">
            <v>65</v>
          </cell>
          <cell r="E317" t="str">
            <v>לוי עופר</v>
          </cell>
          <cell r="F317" t="str">
            <v>G&amp;A</v>
          </cell>
          <cell r="G317">
            <v>0</v>
          </cell>
          <cell r="H317">
            <v>1</v>
          </cell>
          <cell r="I317" t="str">
            <v>משכורת</v>
          </cell>
          <cell r="J317" t="str">
            <v>ב</v>
          </cell>
          <cell r="N317">
            <v>14000</v>
          </cell>
          <cell r="P317">
            <v>14000</v>
          </cell>
          <cell r="Q317" t="str">
            <v>מס הכנסה</v>
          </cell>
          <cell r="R317">
            <v>3416.11</v>
          </cell>
          <cell r="S317" t="str">
            <v>סימון הוני</v>
          </cell>
          <cell r="T317">
            <v>365</v>
          </cell>
          <cell r="U317" t="str">
            <v>החזר הוצ..</v>
          </cell>
          <cell r="V317">
            <v>-1495.4</v>
          </cell>
          <cell r="W317">
            <v>9429.4</v>
          </cell>
          <cell r="X317" t="str">
            <v>חדשי</v>
          </cell>
          <cell r="Y317">
            <v>22</v>
          </cell>
          <cell r="AB317">
            <v>3</v>
          </cell>
          <cell r="AD317">
            <v>7934</v>
          </cell>
          <cell r="AE317">
            <v>365</v>
          </cell>
          <cell r="AF317">
            <v>608.09</v>
          </cell>
          <cell r="AG317">
            <v>0</v>
          </cell>
          <cell r="AH317">
            <v>888.65</v>
          </cell>
          <cell r="AI317">
            <v>1861.74</v>
          </cell>
          <cell r="AJ317">
            <v>1</v>
          </cell>
          <cell r="AK317" t="str">
            <v>משכורת</v>
          </cell>
          <cell r="AL317">
            <v>200605</v>
          </cell>
          <cell r="AM317" t="str">
            <v>לוי עופר</v>
          </cell>
          <cell r="AN317" t="str">
            <v>משכורת</v>
          </cell>
          <cell r="AO317" t="str">
            <v>תשלום</v>
          </cell>
        </row>
        <row r="318">
          <cell r="B318">
            <v>2006</v>
          </cell>
          <cell r="C318">
            <v>5</v>
          </cell>
          <cell r="D318">
            <v>65</v>
          </cell>
          <cell r="E318" t="str">
            <v>לוי עופר</v>
          </cell>
          <cell r="F318" t="str">
            <v>G&amp;A</v>
          </cell>
          <cell r="G318">
            <v>1</v>
          </cell>
          <cell r="H318">
            <v>9</v>
          </cell>
          <cell r="I318" t="str">
            <v>שווי רכב..</v>
          </cell>
          <cell r="J318" t="str">
            <v>ב</v>
          </cell>
          <cell r="O318">
            <v>1330</v>
          </cell>
          <cell r="P318">
            <v>1330</v>
          </cell>
          <cell r="Q318" t="str">
            <v>ביטוח לאומי</v>
          </cell>
          <cell r="R318">
            <v>841</v>
          </cell>
          <cell r="S318" t="str">
            <v>סימון.ק.פנ</v>
          </cell>
          <cell r="T318">
            <v>368.5</v>
          </cell>
          <cell r="U318" t="str">
            <v xml:space="preserve"> </v>
          </cell>
          <cell r="AE318">
            <v>402</v>
          </cell>
          <cell r="AF318">
            <v>558.11</v>
          </cell>
          <cell r="AG318">
            <v>53.6</v>
          </cell>
          <cell r="AI318">
            <v>1013.71</v>
          </cell>
          <cell r="AJ318">
            <v>1</v>
          </cell>
          <cell r="AK318" t="str">
            <v>אין תשלום</v>
          </cell>
          <cell r="AL318">
            <v>200605</v>
          </cell>
          <cell r="AM318" t="str">
            <v>לוי עופר</v>
          </cell>
          <cell r="AN318" t="str">
            <v>שווי רכב..</v>
          </cell>
          <cell r="AO318" t="str">
            <v>הכנסה זקופה</v>
          </cell>
        </row>
        <row r="319">
          <cell r="B319">
            <v>2006</v>
          </cell>
          <cell r="C319">
            <v>5</v>
          </cell>
          <cell r="D319">
            <v>65</v>
          </cell>
          <cell r="E319" t="str">
            <v>לוי עופר</v>
          </cell>
          <cell r="F319" t="str">
            <v>G&amp;A</v>
          </cell>
          <cell r="G319">
            <v>2</v>
          </cell>
          <cell r="H319">
            <v>13</v>
          </cell>
          <cell r="I319" t="str">
            <v>טלפון נייד</v>
          </cell>
          <cell r="J319" t="str">
            <v>ב</v>
          </cell>
          <cell r="O319">
            <v>85</v>
          </cell>
          <cell r="P319">
            <v>85</v>
          </cell>
          <cell r="Q319" t="str">
            <v>מס בריאות</v>
          </cell>
          <cell r="R319">
            <v>725.39</v>
          </cell>
          <cell r="S319" t="str">
            <v xml:space="preserve"> מגדל 579</v>
          </cell>
          <cell r="T319">
            <v>350</v>
          </cell>
          <cell r="U319" t="str">
            <v xml:space="preserve"> </v>
          </cell>
          <cell r="AE319">
            <v>1050</v>
          </cell>
          <cell r="AF319">
            <v>0</v>
          </cell>
          <cell r="AG319">
            <v>0</v>
          </cell>
          <cell r="AI319">
            <v>1050</v>
          </cell>
          <cell r="AJ319">
            <v>1</v>
          </cell>
          <cell r="AK319" t="str">
            <v>אין תשלום</v>
          </cell>
          <cell r="AL319">
            <v>200605</v>
          </cell>
          <cell r="AM319" t="str">
            <v>לוי עופר</v>
          </cell>
          <cell r="AN319" t="str">
            <v>טלפון נייד</v>
          </cell>
          <cell r="AO319" t="str">
            <v>הכנסה זקופה</v>
          </cell>
        </row>
        <row r="320">
          <cell r="B320">
            <v>2006</v>
          </cell>
          <cell r="C320">
            <v>5</v>
          </cell>
          <cell r="D320">
            <v>65</v>
          </cell>
          <cell r="E320" t="str">
            <v>לוי עופר</v>
          </cell>
          <cell r="F320" t="str">
            <v>G&amp;A</v>
          </cell>
          <cell r="G320">
            <v>3</v>
          </cell>
          <cell r="H320">
            <v>24</v>
          </cell>
          <cell r="I320" t="str">
            <v>שוויארוחות</v>
          </cell>
          <cell r="J320" t="str">
            <v>ב</v>
          </cell>
          <cell r="O320">
            <v>776.2</v>
          </cell>
          <cell r="P320">
            <v>776.2</v>
          </cell>
          <cell r="Q320" t="str">
            <v xml:space="preserve"> </v>
          </cell>
          <cell r="S320" t="str">
            <v xml:space="preserve"> </v>
          </cell>
          <cell r="U320" t="str">
            <v xml:space="preserve"> </v>
          </cell>
          <cell r="AJ320">
            <v>1</v>
          </cell>
          <cell r="AK320" t="str">
            <v>אין תשלום</v>
          </cell>
          <cell r="AL320">
            <v>200605</v>
          </cell>
          <cell r="AM320" t="str">
            <v>לוי עופר</v>
          </cell>
          <cell r="AN320" t="str">
            <v>שוויארוחות</v>
          </cell>
          <cell r="AO320" t="str">
            <v>הכנסה זקופה</v>
          </cell>
        </row>
        <row r="321">
          <cell r="A321" t="str">
            <v>רדיאנסי(ישראל) בע"מ</v>
          </cell>
          <cell r="B321">
            <v>2006</v>
          </cell>
          <cell r="C321">
            <v>6</v>
          </cell>
          <cell r="D321">
            <v>65</v>
          </cell>
          <cell r="E321" t="str">
            <v>לוי עופר</v>
          </cell>
          <cell r="F321" t="str">
            <v>G&amp;A</v>
          </cell>
          <cell r="G321">
            <v>0</v>
          </cell>
          <cell r="H321">
            <v>1</v>
          </cell>
          <cell r="I321" t="str">
            <v>משכורת</v>
          </cell>
          <cell r="J321" t="str">
            <v>ב</v>
          </cell>
          <cell r="N321">
            <v>14000</v>
          </cell>
          <cell r="P321">
            <v>14000</v>
          </cell>
          <cell r="Q321" t="str">
            <v>מס הכנסה</v>
          </cell>
          <cell r="R321">
            <v>3271.87</v>
          </cell>
          <cell r="S321" t="str">
            <v>סימון הוני</v>
          </cell>
          <cell r="T321">
            <v>365</v>
          </cell>
          <cell r="U321" t="str">
            <v xml:space="preserve"> </v>
          </cell>
          <cell r="W321">
            <v>8126</v>
          </cell>
          <cell r="X321" t="str">
            <v>חדשי</v>
          </cell>
          <cell r="Y321">
            <v>22</v>
          </cell>
          <cell r="AB321">
            <v>-0.5</v>
          </cell>
          <cell r="AD321">
            <v>8126</v>
          </cell>
          <cell r="AE321">
            <v>365</v>
          </cell>
          <cell r="AF321">
            <v>608.09</v>
          </cell>
          <cell r="AG321">
            <v>0</v>
          </cell>
          <cell r="AH321">
            <v>866.04</v>
          </cell>
          <cell r="AI321">
            <v>1839.13</v>
          </cell>
          <cell r="AJ321">
            <v>1</v>
          </cell>
          <cell r="AK321" t="str">
            <v>משכורת</v>
          </cell>
          <cell r="AL321">
            <v>200606</v>
          </cell>
          <cell r="AM321" t="str">
            <v>לוי עופר</v>
          </cell>
          <cell r="AN321" t="str">
            <v>משכורת</v>
          </cell>
          <cell r="AO321" t="str">
            <v>תשלום</v>
          </cell>
        </row>
        <row r="322">
          <cell r="B322">
            <v>2006</v>
          </cell>
          <cell r="C322">
            <v>6</v>
          </cell>
          <cell r="D322">
            <v>65</v>
          </cell>
          <cell r="E322" t="str">
            <v>לוי עופר</v>
          </cell>
          <cell r="F322" t="str">
            <v>G&amp;A</v>
          </cell>
          <cell r="G322">
            <v>1</v>
          </cell>
          <cell r="H322">
            <v>9</v>
          </cell>
          <cell r="I322" t="str">
            <v>שווי רכב..</v>
          </cell>
          <cell r="J322" t="str">
            <v>ב</v>
          </cell>
          <cell r="O322">
            <v>1330</v>
          </cell>
          <cell r="P322">
            <v>1330</v>
          </cell>
          <cell r="Q322" t="str">
            <v>ביטוח לאומי</v>
          </cell>
          <cell r="R322">
            <v>813.14</v>
          </cell>
          <cell r="S322" t="str">
            <v>סימון.ק.פנ</v>
          </cell>
          <cell r="T322">
            <v>368.5</v>
          </cell>
          <cell r="U322" t="str">
            <v xml:space="preserve"> </v>
          </cell>
          <cell r="AE322">
            <v>402</v>
          </cell>
          <cell r="AF322">
            <v>558.11</v>
          </cell>
          <cell r="AG322">
            <v>53.6</v>
          </cell>
          <cell r="AI322">
            <v>1013.71</v>
          </cell>
          <cell r="AJ322">
            <v>1</v>
          </cell>
          <cell r="AK322" t="str">
            <v>אין תשלום</v>
          </cell>
          <cell r="AL322">
            <v>200606</v>
          </cell>
          <cell r="AM322" t="str">
            <v>לוי עופר</v>
          </cell>
          <cell r="AN322" t="str">
            <v>שווי רכב..</v>
          </cell>
          <cell r="AO322" t="str">
            <v>הכנסה זקופה</v>
          </cell>
        </row>
        <row r="323">
          <cell r="B323">
            <v>2006</v>
          </cell>
          <cell r="C323">
            <v>6</v>
          </cell>
          <cell r="D323">
            <v>65</v>
          </cell>
          <cell r="E323" t="str">
            <v>לוי עופר</v>
          </cell>
          <cell r="F323" t="str">
            <v>G&amp;A</v>
          </cell>
          <cell r="G323">
            <v>2</v>
          </cell>
          <cell r="H323">
            <v>13</v>
          </cell>
          <cell r="I323" t="str">
            <v>טלפון נייד</v>
          </cell>
          <cell r="J323" t="str">
            <v>ב</v>
          </cell>
          <cell r="O323">
            <v>85</v>
          </cell>
          <cell r="P323">
            <v>85</v>
          </cell>
          <cell r="Q323" t="str">
            <v>מס בריאות</v>
          </cell>
          <cell r="R323">
            <v>705.49</v>
          </cell>
          <cell r="S323" t="str">
            <v xml:space="preserve"> מגדל 579</v>
          </cell>
          <cell r="T323">
            <v>350</v>
          </cell>
          <cell r="U323" t="str">
            <v xml:space="preserve"> </v>
          </cell>
          <cell r="AE323">
            <v>1050</v>
          </cell>
          <cell r="AF323">
            <v>0</v>
          </cell>
          <cell r="AG323">
            <v>0</v>
          </cell>
          <cell r="AI323">
            <v>1050</v>
          </cell>
          <cell r="AJ323">
            <v>1</v>
          </cell>
          <cell r="AK323" t="str">
            <v>אין תשלום</v>
          </cell>
          <cell r="AL323">
            <v>200606</v>
          </cell>
          <cell r="AM323" t="str">
            <v>לוי עופר</v>
          </cell>
          <cell r="AN323" t="str">
            <v>טלפון נייד</v>
          </cell>
          <cell r="AO323" t="str">
            <v>הכנסה זקופה</v>
          </cell>
        </row>
        <row r="324">
          <cell r="B324">
            <v>2006</v>
          </cell>
          <cell r="C324">
            <v>6</v>
          </cell>
          <cell r="D324">
            <v>65</v>
          </cell>
          <cell r="E324" t="str">
            <v>לוי עופר</v>
          </cell>
          <cell r="F324" t="str">
            <v>G&amp;A</v>
          </cell>
          <cell r="G324">
            <v>3</v>
          </cell>
          <cell r="H324">
            <v>24</v>
          </cell>
          <cell r="I324" t="str">
            <v>שוויארוחות</v>
          </cell>
          <cell r="J324" t="str">
            <v>ב</v>
          </cell>
          <cell r="O324">
            <v>378.2</v>
          </cell>
          <cell r="P324">
            <v>378.2</v>
          </cell>
          <cell r="Q324" t="str">
            <v xml:space="preserve"> </v>
          </cell>
          <cell r="S324" t="str">
            <v xml:space="preserve"> </v>
          </cell>
          <cell r="U324" t="str">
            <v xml:space="preserve"> </v>
          </cell>
          <cell r="AJ324">
            <v>1</v>
          </cell>
          <cell r="AK324" t="str">
            <v>אין תשלום</v>
          </cell>
          <cell r="AL324">
            <v>200606</v>
          </cell>
          <cell r="AM324" t="str">
            <v>לוי עופר</v>
          </cell>
          <cell r="AN324" t="str">
            <v>שוויארוחות</v>
          </cell>
          <cell r="AO324" t="str">
            <v>הכנסה זקופה</v>
          </cell>
        </row>
        <row r="325">
          <cell r="A325" t="str">
            <v>רדיאנסי(ישראל) בע"מ</v>
          </cell>
          <cell r="B325">
            <v>2006</v>
          </cell>
          <cell r="C325">
            <v>5</v>
          </cell>
          <cell r="D325">
            <v>67</v>
          </cell>
          <cell r="E325" t="str">
            <v>פריד חן</v>
          </cell>
          <cell r="F325" t="str">
            <v>G&amp;A</v>
          </cell>
          <cell r="G325">
            <v>0</v>
          </cell>
          <cell r="H325">
            <v>1</v>
          </cell>
          <cell r="I325" t="str">
            <v>משכורת</v>
          </cell>
          <cell r="J325" t="str">
            <v>ב</v>
          </cell>
          <cell r="N325">
            <v>13500</v>
          </cell>
          <cell r="P325">
            <v>13500</v>
          </cell>
          <cell r="Q325" t="str">
            <v>מס הכנסה</v>
          </cell>
          <cell r="R325">
            <v>2881.98</v>
          </cell>
          <cell r="S325" t="str">
            <v>סימון הוני</v>
          </cell>
          <cell r="T325">
            <v>365</v>
          </cell>
          <cell r="U325" t="str">
            <v xml:space="preserve"> </v>
          </cell>
          <cell r="W325">
            <v>8787</v>
          </cell>
          <cell r="X325" t="str">
            <v>חדשי</v>
          </cell>
          <cell r="Y325">
            <v>22</v>
          </cell>
          <cell r="AB325">
            <v>3</v>
          </cell>
          <cell r="AD325">
            <v>8787</v>
          </cell>
          <cell r="AE325">
            <v>365</v>
          </cell>
          <cell r="AF325">
            <v>608.09</v>
          </cell>
          <cell r="AG325">
            <v>58.4</v>
          </cell>
          <cell r="AH325">
            <v>803.98</v>
          </cell>
          <cell r="AI325">
            <v>1835.47</v>
          </cell>
          <cell r="AJ325">
            <v>1</v>
          </cell>
          <cell r="AK325" t="str">
            <v>משכורת</v>
          </cell>
          <cell r="AL325">
            <v>200605</v>
          </cell>
          <cell r="AM325" t="str">
            <v>פריד חן</v>
          </cell>
          <cell r="AN325" t="str">
            <v>משכורת</v>
          </cell>
          <cell r="AO325" t="str">
            <v>תשלום</v>
          </cell>
        </row>
        <row r="326">
          <cell r="B326">
            <v>2006</v>
          </cell>
          <cell r="C326">
            <v>5</v>
          </cell>
          <cell r="D326">
            <v>67</v>
          </cell>
          <cell r="E326" t="str">
            <v>פריד חן</v>
          </cell>
          <cell r="F326" t="str">
            <v>G&amp;A</v>
          </cell>
          <cell r="G326">
            <v>1</v>
          </cell>
          <cell r="H326">
            <v>4</v>
          </cell>
          <cell r="I326" t="str">
            <v>נסיעות</v>
          </cell>
          <cell r="J326" t="str">
            <v>ב</v>
          </cell>
          <cell r="N326">
            <v>600</v>
          </cell>
          <cell r="P326">
            <v>600</v>
          </cell>
          <cell r="Q326" t="str">
            <v>ביטוח לאומי</v>
          </cell>
          <cell r="R326">
            <v>736.66</v>
          </cell>
          <cell r="S326" t="str">
            <v>סימון.ק.פנ</v>
          </cell>
          <cell r="T326">
            <v>341</v>
          </cell>
          <cell r="U326" t="str">
            <v xml:space="preserve"> </v>
          </cell>
          <cell r="AE326">
            <v>372</v>
          </cell>
          <cell r="AF326">
            <v>516.46</v>
          </cell>
          <cell r="AG326">
            <v>49.6</v>
          </cell>
          <cell r="AI326">
            <v>938.06</v>
          </cell>
          <cell r="AJ326">
            <v>1</v>
          </cell>
          <cell r="AK326" t="str">
            <v>נסיעות</v>
          </cell>
          <cell r="AL326">
            <v>200605</v>
          </cell>
          <cell r="AM326" t="str">
            <v>פריד חן</v>
          </cell>
          <cell r="AN326" t="str">
            <v>נסיעות</v>
          </cell>
          <cell r="AO326" t="str">
            <v>תשלום</v>
          </cell>
        </row>
        <row r="327">
          <cell r="B327">
            <v>2006</v>
          </cell>
          <cell r="C327">
            <v>5</v>
          </cell>
          <cell r="D327">
            <v>67</v>
          </cell>
          <cell r="E327" t="str">
            <v>פריד חן</v>
          </cell>
          <cell r="F327" t="str">
            <v>G&amp;A</v>
          </cell>
          <cell r="G327">
            <v>2</v>
          </cell>
          <cell r="H327">
            <v>24</v>
          </cell>
          <cell r="I327" t="str">
            <v>שוויארוחות</v>
          </cell>
          <cell r="J327" t="str">
            <v>ב</v>
          </cell>
          <cell r="O327">
            <v>515.6</v>
          </cell>
          <cell r="P327">
            <v>515.6</v>
          </cell>
          <cell r="Q327" t="str">
            <v>מס בריאות</v>
          </cell>
          <cell r="R327">
            <v>650.86</v>
          </cell>
          <cell r="S327" t="str">
            <v>אנליסט השת</v>
          </cell>
          <cell r="T327">
            <v>337.5</v>
          </cell>
          <cell r="U327" t="str">
            <v xml:space="preserve"> </v>
          </cell>
          <cell r="AE327">
            <v>1012.5</v>
          </cell>
          <cell r="AF327">
            <v>0</v>
          </cell>
          <cell r="AG327">
            <v>0</v>
          </cell>
          <cell r="AI327">
            <v>1012.5</v>
          </cell>
          <cell r="AJ327">
            <v>1</v>
          </cell>
          <cell r="AK327" t="str">
            <v>אין תשלום</v>
          </cell>
          <cell r="AL327">
            <v>200605</v>
          </cell>
          <cell r="AM327" t="str">
            <v>פריד חן</v>
          </cell>
          <cell r="AN327" t="str">
            <v>שוויארוחות</v>
          </cell>
          <cell r="AO327" t="str">
            <v>הכנסה זקופה</v>
          </cell>
        </row>
        <row r="328">
          <cell r="B328">
            <v>2006</v>
          </cell>
          <cell r="C328">
            <v>5</v>
          </cell>
          <cell r="D328">
            <v>67</v>
          </cell>
          <cell r="E328" t="str">
            <v>פריד חן</v>
          </cell>
          <cell r="F328" t="str">
            <v>G&amp;A</v>
          </cell>
          <cell r="G328">
            <v>3</v>
          </cell>
          <cell r="H328">
            <v>13</v>
          </cell>
          <cell r="I328" t="str">
            <v>טלפון נייד</v>
          </cell>
          <cell r="J328" t="str">
            <v>ב</v>
          </cell>
          <cell r="O328">
            <v>85</v>
          </cell>
          <cell r="P328">
            <v>85</v>
          </cell>
          <cell r="Q328" t="str">
            <v xml:space="preserve"> </v>
          </cell>
          <cell r="S328" t="str">
            <v xml:space="preserve"> </v>
          </cell>
          <cell r="U328" t="str">
            <v xml:space="preserve"> </v>
          </cell>
          <cell r="AJ328">
            <v>1</v>
          </cell>
          <cell r="AK328" t="str">
            <v>אין תשלום</v>
          </cell>
          <cell r="AL328">
            <v>200605</v>
          </cell>
          <cell r="AM328" t="str">
            <v>פריד חן</v>
          </cell>
          <cell r="AN328" t="str">
            <v>טלפון נייד</v>
          </cell>
          <cell r="AO328" t="str">
            <v>הכנסה זקופה</v>
          </cell>
        </row>
        <row r="329">
          <cell r="A329" t="str">
            <v>רדיאנסי(ישראל) בע"מ</v>
          </cell>
          <cell r="B329">
            <v>2006</v>
          </cell>
          <cell r="C329">
            <v>6</v>
          </cell>
          <cell r="D329">
            <v>67</v>
          </cell>
          <cell r="E329" t="str">
            <v>פריד חן</v>
          </cell>
          <cell r="F329" t="str">
            <v>G&amp;A</v>
          </cell>
          <cell r="G329">
            <v>0</v>
          </cell>
          <cell r="H329">
            <v>1</v>
          </cell>
          <cell r="I329" t="str">
            <v>משכורת</v>
          </cell>
          <cell r="J329" t="str">
            <v>ב</v>
          </cell>
          <cell r="N329">
            <v>15000</v>
          </cell>
          <cell r="P329">
            <v>15000</v>
          </cell>
          <cell r="Q329" t="str">
            <v>מס הכנסה</v>
          </cell>
          <cell r="R329">
            <v>3459.03</v>
          </cell>
          <cell r="S329" t="str">
            <v>סימון הוני</v>
          </cell>
          <cell r="T329">
            <v>365</v>
          </cell>
          <cell r="U329" t="str">
            <v>החזר הוצ..</v>
          </cell>
          <cell r="V329">
            <v>-866</v>
          </cell>
          <cell r="W329">
            <v>10261</v>
          </cell>
          <cell r="X329" t="str">
            <v>חדשי</v>
          </cell>
          <cell r="Y329">
            <v>22</v>
          </cell>
          <cell r="AB329">
            <v>2.5</v>
          </cell>
          <cell r="AD329">
            <v>9395</v>
          </cell>
          <cell r="AE329">
            <v>365</v>
          </cell>
          <cell r="AF329">
            <v>608.09</v>
          </cell>
          <cell r="AG329">
            <v>58.4</v>
          </cell>
          <cell r="AH329">
            <v>896.26</v>
          </cell>
          <cell r="AI329">
            <v>1927.75</v>
          </cell>
          <cell r="AJ329">
            <v>1</v>
          </cell>
          <cell r="AK329" t="str">
            <v>משכורת</v>
          </cell>
          <cell r="AL329">
            <v>200606</v>
          </cell>
          <cell r="AM329" t="str">
            <v>פריד חן</v>
          </cell>
          <cell r="AN329" t="str">
            <v>משכורת</v>
          </cell>
          <cell r="AO329" t="str">
            <v>תשלום</v>
          </cell>
        </row>
        <row r="330">
          <cell r="B330">
            <v>2006</v>
          </cell>
          <cell r="C330">
            <v>6</v>
          </cell>
          <cell r="D330">
            <v>67</v>
          </cell>
          <cell r="E330" t="str">
            <v>פריד חן</v>
          </cell>
          <cell r="F330" t="str">
            <v>G&amp;A</v>
          </cell>
          <cell r="G330">
            <v>1</v>
          </cell>
          <cell r="H330">
            <v>4</v>
          </cell>
          <cell r="I330" t="str">
            <v>נסיעות</v>
          </cell>
          <cell r="J330" t="str">
            <v>ב</v>
          </cell>
          <cell r="N330">
            <v>600</v>
          </cell>
          <cell r="P330">
            <v>600</v>
          </cell>
          <cell r="Q330" t="str">
            <v>ביטוח לאומי</v>
          </cell>
          <cell r="R330">
            <v>850.38</v>
          </cell>
          <cell r="S330" t="str">
            <v>סימון.ק.פנ</v>
          </cell>
          <cell r="T330">
            <v>423.5</v>
          </cell>
          <cell r="U330" t="str">
            <v xml:space="preserve"> </v>
          </cell>
          <cell r="AE330">
            <v>462</v>
          </cell>
          <cell r="AF330">
            <v>641.41</v>
          </cell>
          <cell r="AG330">
            <v>61.6</v>
          </cell>
          <cell r="AI330">
            <v>1165.01</v>
          </cell>
          <cell r="AJ330">
            <v>1</v>
          </cell>
          <cell r="AK330" t="str">
            <v>נסיעות</v>
          </cell>
          <cell r="AL330">
            <v>200606</v>
          </cell>
          <cell r="AM330" t="str">
            <v>פריד חן</v>
          </cell>
          <cell r="AN330" t="str">
            <v>נסיעות</v>
          </cell>
          <cell r="AO330" t="str">
            <v>תשלום</v>
          </cell>
        </row>
        <row r="331">
          <cell r="B331">
            <v>2006</v>
          </cell>
          <cell r="C331">
            <v>6</v>
          </cell>
          <cell r="D331">
            <v>67</v>
          </cell>
          <cell r="E331" t="str">
            <v>פריד חן</v>
          </cell>
          <cell r="F331" t="str">
            <v>G&amp;A</v>
          </cell>
          <cell r="G331">
            <v>2</v>
          </cell>
          <cell r="H331">
            <v>24</v>
          </cell>
          <cell r="I331" t="str">
            <v>שוויארוחות</v>
          </cell>
          <cell r="J331" t="str">
            <v>ב</v>
          </cell>
          <cell r="O331">
            <v>640.20000000000005</v>
          </cell>
          <cell r="P331">
            <v>640.20000000000005</v>
          </cell>
          <cell r="Q331" t="str">
            <v>מס בריאות</v>
          </cell>
          <cell r="R331">
            <v>732.09</v>
          </cell>
          <cell r="S331" t="str">
            <v>אנליסט השת</v>
          </cell>
          <cell r="T331">
            <v>375</v>
          </cell>
          <cell r="U331" t="str">
            <v xml:space="preserve"> </v>
          </cell>
          <cell r="AE331">
            <v>1125</v>
          </cell>
          <cell r="AF331">
            <v>0</v>
          </cell>
          <cell r="AG331">
            <v>0</v>
          </cell>
          <cell r="AI331">
            <v>1125</v>
          </cell>
          <cell r="AJ331">
            <v>1</v>
          </cell>
          <cell r="AK331" t="str">
            <v>אין תשלום</v>
          </cell>
          <cell r="AL331">
            <v>200606</v>
          </cell>
          <cell r="AM331" t="str">
            <v>פריד חן</v>
          </cell>
          <cell r="AN331" t="str">
            <v>שוויארוחות</v>
          </cell>
          <cell r="AO331" t="str">
            <v>הכנסה זקופה</v>
          </cell>
        </row>
        <row r="332">
          <cell r="B332">
            <v>2006</v>
          </cell>
          <cell r="C332">
            <v>6</v>
          </cell>
          <cell r="D332">
            <v>67</v>
          </cell>
          <cell r="E332" t="str">
            <v>פריד חן</v>
          </cell>
          <cell r="F332" t="str">
            <v>G&amp;A</v>
          </cell>
          <cell r="G332">
            <v>3</v>
          </cell>
          <cell r="H332">
            <v>13</v>
          </cell>
          <cell r="I332" t="str">
            <v>טלפון נייד</v>
          </cell>
          <cell r="J332" t="str">
            <v>ב</v>
          </cell>
          <cell r="O332">
            <v>85</v>
          </cell>
          <cell r="P332">
            <v>85</v>
          </cell>
          <cell r="Q332" t="str">
            <v xml:space="preserve"> </v>
          </cell>
          <cell r="S332" t="str">
            <v xml:space="preserve"> </v>
          </cell>
          <cell r="U332" t="str">
            <v xml:space="preserve"> </v>
          </cell>
          <cell r="AJ332">
            <v>1</v>
          </cell>
          <cell r="AK332" t="str">
            <v>אין תשלום</v>
          </cell>
          <cell r="AL332">
            <v>200606</v>
          </cell>
          <cell r="AM332" t="str">
            <v>פריד חן</v>
          </cell>
          <cell r="AN332" t="str">
            <v>טלפון נייד</v>
          </cell>
          <cell r="AO332" t="str">
            <v>הכנסה זקופה</v>
          </cell>
        </row>
        <row r="333">
          <cell r="A333" t="str">
            <v>רדיאנסי(ישראל) בע"מ</v>
          </cell>
          <cell r="B333">
            <v>2006</v>
          </cell>
          <cell r="C333">
            <v>5</v>
          </cell>
          <cell r="D333">
            <v>68</v>
          </cell>
          <cell r="E333" t="str">
            <v>גריי מיכל</v>
          </cell>
          <cell r="F333" t="str">
            <v>Operation</v>
          </cell>
          <cell r="G333">
            <v>0</v>
          </cell>
          <cell r="H333">
            <v>1</v>
          </cell>
          <cell r="I333" t="str">
            <v>משכורת</v>
          </cell>
          <cell r="J333" t="str">
            <v>ב</v>
          </cell>
          <cell r="N333">
            <v>12000</v>
          </cell>
          <cell r="P333">
            <v>12000</v>
          </cell>
          <cell r="Q333" t="str">
            <v>מס הכנסה</v>
          </cell>
          <cell r="R333">
            <v>1852.35</v>
          </cell>
          <cell r="S333" t="str">
            <v>דש השתלמות</v>
          </cell>
          <cell r="T333">
            <v>300</v>
          </cell>
          <cell r="U333" t="str">
            <v xml:space="preserve"> </v>
          </cell>
          <cell r="W333">
            <v>6615</v>
          </cell>
          <cell r="X333" t="str">
            <v>חדשי</v>
          </cell>
          <cell r="Y333">
            <v>22</v>
          </cell>
          <cell r="AB333">
            <v>2</v>
          </cell>
          <cell r="AD333">
            <v>6615</v>
          </cell>
          <cell r="AE333">
            <v>900</v>
          </cell>
          <cell r="AF333">
            <v>0</v>
          </cell>
          <cell r="AG333">
            <v>0</v>
          </cell>
          <cell r="AH333">
            <v>730.67</v>
          </cell>
          <cell r="AI333">
            <v>1630.67</v>
          </cell>
          <cell r="AJ333">
            <v>4</v>
          </cell>
          <cell r="AK333" t="str">
            <v>משכורת</v>
          </cell>
          <cell r="AL333">
            <v>200605</v>
          </cell>
          <cell r="AM333" t="str">
            <v>גריי מיכל</v>
          </cell>
          <cell r="AN333" t="str">
            <v>משכורת</v>
          </cell>
          <cell r="AO333" t="str">
            <v>תשלום</v>
          </cell>
        </row>
        <row r="334">
          <cell r="B334">
            <v>2006</v>
          </cell>
          <cell r="C334">
            <v>5</v>
          </cell>
          <cell r="D334">
            <v>68</v>
          </cell>
          <cell r="E334" t="str">
            <v>גריי מיכל</v>
          </cell>
          <cell r="F334" t="str">
            <v>Operation</v>
          </cell>
          <cell r="G334">
            <v>1</v>
          </cell>
          <cell r="H334">
            <v>4</v>
          </cell>
          <cell r="I334" t="str">
            <v>נסיעות</v>
          </cell>
          <cell r="J334" t="str">
            <v>ב</v>
          </cell>
          <cell r="N334">
            <v>1000</v>
          </cell>
          <cell r="P334">
            <v>1000</v>
          </cell>
          <cell r="Q334" t="str">
            <v>ביטוח לאומי</v>
          </cell>
          <cell r="R334">
            <v>646.32000000000005</v>
          </cell>
          <cell r="S334" t="str">
            <v>סימון הוני</v>
          </cell>
          <cell r="T334">
            <v>365</v>
          </cell>
          <cell r="U334" t="str">
            <v xml:space="preserve"> </v>
          </cell>
          <cell r="AE334">
            <v>365</v>
          </cell>
          <cell r="AF334">
            <v>608.09</v>
          </cell>
          <cell r="AG334">
            <v>0</v>
          </cell>
          <cell r="AI334">
            <v>973.09</v>
          </cell>
          <cell r="AJ334">
            <v>4</v>
          </cell>
          <cell r="AK334" t="str">
            <v>נסיעות</v>
          </cell>
          <cell r="AL334">
            <v>200605</v>
          </cell>
          <cell r="AM334" t="str">
            <v>גריי מיכל</v>
          </cell>
          <cell r="AN334" t="str">
            <v>נסיעות</v>
          </cell>
          <cell r="AO334" t="str">
            <v>תשלום</v>
          </cell>
        </row>
        <row r="335">
          <cell r="B335">
            <v>2006</v>
          </cell>
          <cell r="C335">
            <v>5</v>
          </cell>
          <cell r="D335">
            <v>68</v>
          </cell>
          <cell r="E335" t="str">
            <v>גריי מיכל</v>
          </cell>
          <cell r="F335" t="str">
            <v>Operation</v>
          </cell>
          <cell r="G335">
            <v>2</v>
          </cell>
          <cell r="H335">
            <v>24</v>
          </cell>
          <cell r="I335" t="str">
            <v>שוויארוחות</v>
          </cell>
          <cell r="J335" t="str">
            <v>ב</v>
          </cell>
          <cell r="O335">
            <v>325</v>
          </cell>
          <cell r="P335">
            <v>325</v>
          </cell>
          <cell r="Q335" t="str">
            <v>מס בריאות</v>
          </cell>
          <cell r="R335">
            <v>586.33000000000004</v>
          </cell>
          <cell r="S335" t="str">
            <v>ויזל קצבתי</v>
          </cell>
          <cell r="T335">
            <v>235</v>
          </cell>
          <cell r="U335" t="str">
            <v xml:space="preserve"> </v>
          </cell>
          <cell r="AE335">
            <v>235</v>
          </cell>
          <cell r="AF335">
            <v>391.51</v>
          </cell>
          <cell r="AG335">
            <v>0</v>
          </cell>
          <cell r="AI335">
            <v>626.51</v>
          </cell>
          <cell r="AJ335">
            <v>4</v>
          </cell>
          <cell r="AK335" t="str">
            <v>אין תשלום</v>
          </cell>
          <cell r="AL335">
            <v>200605</v>
          </cell>
          <cell r="AM335" t="str">
            <v>גריי מיכל</v>
          </cell>
          <cell r="AN335" t="str">
            <v>שוויארוחות</v>
          </cell>
          <cell r="AO335" t="str">
            <v>הכנסה זקופה</v>
          </cell>
        </row>
        <row r="336">
          <cell r="B336">
            <v>2006</v>
          </cell>
          <cell r="C336">
            <v>5</v>
          </cell>
          <cell r="D336">
            <v>68</v>
          </cell>
          <cell r="E336" t="str">
            <v>גריי מיכל</v>
          </cell>
          <cell r="F336" t="str">
            <v>Operation</v>
          </cell>
          <cell r="G336">
            <v>3</v>
          </cell>
          <cell r="H336">
            <v>13</v>
          </cell>
          <cell r="I336" t="str">
            <v>טלפון נייד</v>
          </cell>
          <cell r="J336" t="str">
            <v>ב</v>
          </cell>
          <cell r="O336">
            <v>85</v>
          </cell>
          <cell r="P336">
            <v>85</v>
          </cell>
          <cell r="Q336" t="str">
            <v xml:space="preserve"> </v>
          </cell>
          <cell r="S336" t="str">
            <v>סמון א.כ.ע</v>
          </cell>
          <cell r="U336" t="str">
            <v xml:space="preserve"> </v>
          </cell>
          <cell r="AE336">
            <v>0</v>
          </cell>
          <cell r="AF336">
            <v>0</v>
          </cell>
          <cell r="AG336">
            <v>96</v>
          </cell>
          <cell r="AI336">
            <v>96</v>
          </cell>
          <cell r="AJ336">
            <v>4</v>
          </cell>
          <cell r="AK336" t="str">
            <v>אין תשלום</v>
          </cell>
          <cell r="AL336">
            <v>200605</v>
          </cell>
          <cell r="AM336" t="str">
            <v>גריי מיכל</v>
          </cell>
          <cell r="AN336" t="str">
            <v>טלפון נייד</v>
          </cell>
          <cell r="AO336" t="str">
            <v>הכנסה זקופה</v>
          </cell>
        </row>
        <row r="337">
          <cell r="B337">
            <v>2006</v>
          </cell>
          <cell r="C337">
            <v>5</v>
          </cell>
          <cell r="D337">
            <v>68</v>
          </cell>
          <cell r="E337" t="str">
            <v>גריי מיכל</v>
          </cell>
          <cell r="F337" t="str">
            <v>Operation</v>
          </cell>
          <cell r="G337">
            <v>4</v>
          </cell>
          <cell r="I337" t="str">
            <v xml:space="preserve"> </v>
          </cell>
          <cell r="J337" t="str">
            <v xml:space="preserve"> </v>
          </cell>
          <cell r="Q337" t="str">
            <v xml:space="preserve"> </v>
          </cell>
          <cell r="S337" t="str">
            <v>סימון הוני</v>
          </cell>
          <cell r="T337">
            <v>1460</v>
          </cell>
          <cell r="U337" t="str">
            <v xml:space="preserve"> </v>
          </cell>
          <cell r="AE337">
            <v>1460</v>
          </cell>
          <cell r="AF337">
            <v>2432.36</v>
          </cell>
          <cell r="AG337">
            <v>0</v>
          </cell>
          <cell r="AI337">
            <v>3892.36</v>
          </cell>
          <cell r="AJ337">
            <v>4</v>
          </cell>
          <cell r="AK337" t="str">
            <v>אין תשלום</v>
          </cell>
          <cell r="AL337">
            <v>200605</v>
          </cell>
          <cell r="AM337" t="str">
            <v>גריי מיכל</v>
          </cell>
          <cell r="AN337" t="str">
            <v xml:space="preserve"> </v>
          </cell>
        </row>
        <row r="338">
          <cell r="B338">
            <v>2006</v>
          </cell>
          <cell r="C338">
            <v>5</v>
          </cell>
          <cell r="D338">
            <v>68</v>
          </cell>
          <cell r="E338" t="str">
            <v>גריי מיכל</v>
          </cell>
          <cell r="F338" t="str">
            <v>Operation</v>
          </cell>
          <cell r="G338">
            <v>5</v>
          </cell>
          <cell r="I338" t="str">
            <v xml:space="preserve"> </v>
          </cell>
          <cell r="J338" t="str">
            <v xml:space="preserve"> </v>
          </cell>
          <cell r="Q338" t="str">
            <v xml:space="preserve"> </v>
          </cell>
          <cell r="S338" t="str">
            <v>ויזל קצבתי</v>
          </cell>
          <cell r="T338">
            <v>940</v>
          </cell>
          <cell r="U338" t="str">
            <v xml:space="preserve"> </v>
          </cell>
          <cell r="AE338">
            <v>940</v>
          </cell>
          <cell r="AF338">
            <v>1566.04</v>
          </cell>
          <cell r="AG338">
            <v>0</v>
          </cell>
          <cell r="AI338">
            <v>2506.04</v>
          </cell>
          <cell r="AJ338">
            <v>4</v>
          </cell>
          <cell r="AK338" t="str">
            <v>אין תשלום</v>
          </cell>
          <cell r="AL338">
            <v>200605</v>
          </cell>
          <cell r="AM338" t="str">
            <v>גריי מיכל</v>
          </cell>
          <cell r="AN338" t="str">
            <v xml:space="preserve"> </v>
          </cell>
        </row>
        <row r="339">
          <cell r="A339" t="str">
            <v>רדיאנסי(ישראל) בע"מ</v>
          </cell>
          <cell r="B339">
            <v>2006</v>
          </cell>
          <cell r="C339">
            <v>6</v>
          </cell>
          <cell r="D339">
            <v>68</v>
          </cell>
          <cell r="E339" t="str">
            <v>גריי מיכל</v>
          </cell>
          <cell r="F339" t="str">
            <v>Operation</v>
          </cell>
          <cell r="G339">
            <v>0</v>
          </cell>
          <cell r="H339">
            <v>1</v>
          </cell>
          <cell r="I339" t="str">
            <v>משכורת</v>
          </cell>
          <cell r="J339" t="str">
            <v>ב</v>
          </cell>
          <cell r="N339">
            <v>12000</v>
          </cell>
          <cell r="P339">
            <v>12000</v>
          </cell>
          <cell r="Q339" t="str">
            <v>מס הכנסה</v>
          </cell>
          <cell r="R339">
            <v>2357.0300000000002</v>
          </cell>
          <cell r="S339" t="str">
            <v>דש השתלמות</v>
          </cell>
          <cell r="T339">
            <v>300</v>
          </cell>
          <cell r="U339" t="str">
            <v>החזר הוצ..</v>
          </cell>
          <cell r="V339">
            <v>-152</v>
          </cell>
          <cell r="W339">
            <v>8664</v>
          </cell>
          <cell r="X339" t="str">
            <v>חדשי</v>
          </cell>
          <cell r="Y339">
            <v>22</v>
          </cell>
          <cell r="AC339">
            <v>3</v>
          </cell>
          <cell r="AD339">
            <v>8512</v>
          </cell>
          <cell r="AE339">
            <v>900</v>
          </cell>
          <cell r="AF339">
            <v>0</v>
          </cell>
          <cell r="AG339">
            <v>0</v>
          </cell>
          <cell r="AH339">
            <v>729.88</v>
          </cell>
          <cell r="AI339">
            <v>1629.88</v>
          </cell>
          <cell r="AJ339">
            <v>4</v>
          </cell>
          <cell r="AK339" t="str">
            <v>משכורת</v>
          </cell>
          <cell r="AL339">
            <v>200606</v>
          </cell>
          <cell r="AM339" t="str">
            <v>גריי מיכל</v>
          </cell>
          <cell r="AN339" t="str">
            <v>משכורת</v>
          </cell>
          <cell r="AO339" t="str">
            <v>תשלום</v>
          </cell>
        </row>
        <row r="340">
          <cell r="B340">
            <v>2006</v>
          </cell>
          <cell r="C340">
            <v>6</v>
          </cell>
          <cell r="D340">
            <v>68</v>
          </cell>
          <cell r="E340" t="str">
            <v>גריי מיכל</v>
          </cell>
          <cell r="F340" t="str">
            <v>Operation</v>
          </cell>
          <cell r="G340">
            <v>1</v>
          </cell>
          <cell r="H340">
            <v>4</v>
          </cell>
          <cell r="I340" t="str">
            <v>נסיעות</v>
          </cell>
          <cell r="J340" t="str">
            <v>ב</v>
          </cell>
          <cell r="N340">
            <v>1000</v>
          </cell>
          <cell r="P340">
            <v>1000</v>
          </cell>
          <cell r="Q340" t="str">
            <v>ביטוח לאומי</v>
          </cell>
          <cell r="R340">
            <v>645.34</v>
          </cell>
          <cell r="S340" t="str">
            <v>סימון הוני</v>
          </cell>
          <cell r="T340">
            <v>365</v>
          </cell>
          <cell r="U340" t="str">
            <v xml:space="preserve"> </v>
          </cell>
          <cell r="AE340">
            <v>365</v>
          </cell>
          <cell r="AF340">
            <v>608.09</v>
          </cell>
          <cell r="AG340">
            <v>0</v>
          </cell>
          <cell r="AI340">
            <v>973.09</v>
          </cell>
          <cell r="AJ340">
            <v>4</v>
          </cell>
          <cell r="AK340" t="str">
            <v>נסיעות</v>
          </cell>
          <cell r="AL340">
            <v>200606</v>
          </cell>
          <cell r="AM340" t="str">
            <v>גריי מיכל</v>
          </cell>
          <cell r="AN340" t="str">
            <v>נסיעות</v>
          </cell>
          <cell r="AO340" t="str">
            <v>תשלום</v>
          </cell>
        </row>
        <row r="341">
          <cell r="B341">
            <v>2006</v>
          </cell>
          <cell r="C341">
            <v>6</v>
          </cell>
          <cell r="D341">
            <v>68</v>
          </cell>
          <cell r="E341" t="str">
            <v>גריי מיכל</v>
          </cell>
          <cell r="F341" t="str">
            <v>Operation</v>
          </cell>
          <cell r="G341">
            <v>2</v>
          </cell>
          <cell r="H341">
            <v>24</v>
          </cell>
          <cell r="I341" t="str">
            <v>שוויארוחות</v>
          </cell>
          <cell r="J341" t="str">
            <v>ב</v>
          </cell>
          <cell r="O341">
            <v>311</v>
          </cell>
          <cell r="P341">
            <v>311</v>
          </cell>
          <cell r="Q341" t="str">
            <v>מס בריאות</v>
          </cell>
          <cell r="R341">
            <v>585.63</v>
          </cell>
          <cell r="S341" t="str">
            <v>ויזל קצבתי</v>
          </cell>
          <cell r="T341">
            <v>235</v>
          </cell>
          <cell r="U341" t="str">
            <v xml:space="preserve"> </v>
          </cell>
          <cell r="AE341">
            <v>235</v>
          </cell>
          <cell r="AF341">
            <v>391.51</v>
          </cell>
          <cell r="AG341">
            <v>0</v>
          </cell>
          <cell r="AI341">
            <v>626.51</v>
          </cell>
          <cell r="AJ341">
            <v>4</v>
          </cell>
          <cell r="AK341" t="str">
            <v>אין תשלום</v>
          </cell>
          <cell r="AL341">
            <v>200606</v>
          </cell>
          <cell r="AM341" t="str">
            <v>גריי מיכל</v>
          </cell>
          <cell r="AN341" t="str">
            <v>שוויארוחות</v>
          </cell>
          <cell r="AO341" t="str">
            <v>הכנסה זקופה</v>
          </cell>
        </row>
        <row r="342">
          <cell r="B342">
            <v>2006</v>
          </cell>
          <cell r="C342">
            <v>6</v>
          </cell>
          <cell r="D342">
            <v>68</v>
          </cell>
          <cell r="E342" t="str">
            <v>גריי מיכל</v>
          </cell>
          <cell r="F342" t="str">
            <v>Operation</v>
          </cell>
          <cell r="G342">
            <v>3</v>
          </cell>
          <cell r="H342">
            <v>13</v>
          </cell>
          <cell r="I342" t="str">
            <v>טלפון נייד</v>
          </cell>
          <cell r="J342" t="str">
            <v>ב</v>
          </cell>
          <cell r="O342">
            <v>85</v>
          </cell>
          <cell r="P342">
            <v>85</v>
          </cell>
          <cell r="Q342" t="str">
            <v xml:space="preserve"> </v>
          </cell>
          <cell r="S342" t="str">
            <v>סמון א.כ.ע</v>
          </cell>
          <cell r="U342" t="str">
            <v xml:space="preserve"> </v>
          </cell>
          <cell r="AE342">
            <v>0</v>
          </cell>
          <cell r="AF342">
            <v>0</v>
          </cell>
          <cell r="AG342">
            <v>96</v>
          </cell>
          <cell r="AI342">
            <v>96</v>
          </cell>
          <cell r="AJ342">
            <v>4</v>
          </cell>
          <cell r="AK342" t="str">
            <v>אין תשלום</v>
          </cell>
          <cell r="AL342">
            <v>200606</v>
          </cell>
          <cell r="AM342" t="str">
            <v>גריי מיכל</v>
          </cell>
          <cell r="AN342" t="str">
            <v>טלפון נייד</v>
          </cell>
          <cell r="AO342" t="str">
            <v>הכנסה זקופה</v>
          </cell>
        </row>
        <row r="343">
          <cell r="A343" t="str">
            <v>רדיאנסי(ישראל) בע"מ</v>
          </cell>
          <cell r="B343">
            <v>2006</v>
          </cell>
          <cell r="C343">
            <v>5</v>
          </cell>
          <cell r="D343">
            <v>69</v>
          </cell>
          <cell r="E343" t="str">
            <v>אהרונס רחל</v>
          </cell>
          <cell r="F343" t="str">
            <v>Marketing</v>
          </cell>
          <cell r="G343">
            <v>0</v>
          </cell>
          <cell r="H343">
            <v>1</v>
          </cell>
          <cell r="I343" t="str">
            <v>משכורת</v>
          </cell>
          <cell r="J343" t="str">
            <v>ב</v>
          </cell>
          <cell r="N343">
            <v>8800</v>
          </cell>
          <cell r="P343">
            <v>8800</v>
          </cell>
          <cell r="Q343" t="str">
            <v>מס הכנסה</v>
          </cell>
          <cell r="R343">
            <v>667.55</v>
          </cell>
          <cell r="S343" t="str">
            <v>סימון.ק.פנ</v>
          </cell>
          <cell r="T343">
            <v>484</v>
          </cell>
          <cell r="U343" t="str">
            <v xml:space="preserve"> </v>
          </cell>
          <cell r="W343">
            <v>6969</v>
          </cell>
          <cell r="X343" t="str">
            <v>חדשי</v>
          </cell>
          <cell r="Y343">
            <v>5</v>
          </cell>
          <cell r="AB343">
            <v>5</v>
          </cell>
          <cell r="AC343">
            <v>1</v>
          </cell>
          <cell r="AD343">
            <v>6969</v>
          </cell>
          <cell r="AE343">
            <v>528</v>
          </cell>
          <cell r="AF343">
            <v>733.04</v>
          </cell>
          <cell r="AG343">
            <v>0</v>
          </cell>
          <cell r="AH343">
            <v>468.83</v>
          </cell>
          <cell r="AI343">
            <v>1729.87</v>
          </cell>
          <cell r="AJ343">
            <v>8</v>
          </cell>
          <cell r="AK343" t="str">
            <v>משכורת</v>
          </cell>
          <cell r="AL343">
            <v>200605</v>
          </cell>
          <cell r="AM343" t="str">
            <v>אהרונס רחל</v>
          </cell>
          <cell r="AN343" t="str">
            <v>משכורת</v>
          </cell>
          <cell r="AO343" t="str">
            <v>תשלום</v>
          </cell>
        </row>
        <row r="344">
          <cell r="B344">
            <v>2006</v>
          </cell>
          <cell r="C344">
            <v>5</v>
          </cell>
          <cell r="D344">
            <v>69</v>
          </cell>
          <cell r="E344" t="str">
            <v>אהרונס רחל</v>
          </cell>
          <cell r="F344" t="str">
            <v>Marketing</v>
          </cell>
          <cell r="G344">
            <v>1</v>
          </cell>
          <cell r="I344" t="str">
            <v xml:space="preserve"> </v>
          </cell>
          <cell r="J344" t="str">
            <v xml:space="preserve"> </v>
          </cell>
          <cell r="Q344" t="str">
            <v>ביטוח לאומי</v>
          </cell>
          <cell r="R344">
            <v>323.62</v>
          </cell>
          <cell r="S344" t="str">
            <v xml:space="preserve"> </v>
          </cell>
          <cell r="U344" t="str">
            <v xml:space="preserve"> </v>
          </cell>
          <cell r="AJ344">
            <v>8</v>
          </cell>
          <cell r="AK344" t="str">
            <v>אין תשלום</v>
          </cell>
          <cell r="AL344">
            <v>200605</v>
          </cell>
          <cell r="AM344" t="str">
            <v>אהרונס רחל</v>
          </cell>
          <cell r="AN344" t="str">
            <v xml:space="preserve"> </v>
          </cell>
        </row>
        <row r="345">
          <cell r="B345">
            <v>2006</v>
          </cell>
          <cell r="C345">
            <v>5</v>
          </cell>
          <cell r="D345">
            <v>69</v>
          </cell>
          <cell r="E345" t="str">
            <v>אהרונס רחל</v>
          </cell>
          <cell r="F345" t="str">
            <v>Marketing</v>
          </cell>
          <cell r="G345">
            <v>2</v>
          </cell>
          <cell r="I345" t="str">
            <v xml:space="preserve"> </v>
          </cell>
          <cell r="J345" t="str">
            <v xml:space="preserve"> </v>
          </cell>
          <cell r="Q345" t="str">
            <v>מס בריאות</v>
          </cell>
          <cell r="R345">
            <v>355.83</v>
          </cell>
          <cell r="S345" t="str">
            <v xml:space="preserve"> </v>
          </cell>
          <cell r="U345" t="str">
            <v xml:space="preserve"> </v>
          </cell>
          <cell r="AJ345">
            <v>8</v>
          </cell>
          <cell r="AK345" t="str">
            <v>אין תשלום</v>
          </cell>
          <cell r="AL345">
            <v>200605</v>
          </cell>
          <cell r="AM345" t="str">
            <v>אהרונס רחל</v>
          </cell>
          <cell r="AN345" t="str">
            <v xml:space="preserve"> </v>
          </cell>
        </row>
        <row r="346">
          <cell r="A346" t="str">
            <v>רדיאנסי(ישראל) בע"מ</v>
          </cell>
          <cell r="B346">
            <v>2006</v>
          </cell>
          <cell r="C346">
            <v>6</v>
          </cell>
          <cell r="D346">
            <v>69</v>
          </cell>
          <cell r="E346" t="str">
            <v>אהרונס רחל</v>
          </cell>
          <cell r="F346" t="str">
            <v>Marketing</v>
          </cell>
          <cell r="G346">
            <v>0</v>
          </cell>
          <cell r="H346">
            <v>1</v>
          </cell>
          <cell r="I346" t="str">
            <v>משכורת</v>
          </cell>
          <cell r="J346" t="str">
            <v>ב</v>
          </cell>
          <cell r="N346">
            <v>11000</v>
          </cell>
          <cell r="P346">
            <v>11000</v>
          </cell>
          <cell r="Q346" t="str">
            <v>מס הכנסה</v>
          </cell>
          <cell r="R346">
            <v>1263.55</v>
          </cell>
          <cell r="S346" t="str">
            <v>סימון.ק.פנ</v>
          </cell>
          <cell r="T346">
            <v>605</v>
          </cell>
          <cell r="U346" t="str">
            <v xml:space="preserve"> </v>
          </cell>
          <cell r="W346">
            <v>8188</v>
          </cell>
          <cell r="X346" t="str">
            <v>חדשי</v>
          </cell>
          <cell r="Y346">
            <v>22</v>
          </cell>
          <cell r="AD346">
            <v>8188</v>
          </cell>
          <cell r="AE346">
            <v>660</v>
          </cell>
          <cell r="AF346">
            <v>916.3</v>
          </cell>
          <cell r="AG346">
            <v>0</v>
          </cell>
          <cell r="AH346">
            <v>593.79</v>
          </cell>
          <cell r="AI346">
            <v>2170.09</v>
          </cell>
          <cell r="AJ346">
            <v>8</v>
          </cell>
          <cell r="AK346" t="str">
            <v>משכורת</v>
          </cell>
          <cell r="AL346">
            <v>200606</v>
          </cell>
          <cell r="AM346" t="str">
            <v>אהרונס רחל</v>
          </cell>
          <cell r="AN346" t="str">
            <v>משכורת</v>
          </cell>
          <cell r="AO346" t="str">
            <v>תשלום</v>
          </cell>
        </row>
        <row r="347">
          <cell r="B347">
            <v>2006</v>
          </cell>
          <cell r="C347">
            <v>6</v>
          </cell>
          <cell r="D347">
            <v>69</v>
          </cell>
          <cell r="E347" t="str">
            <v>אהרונס רחל</v>
          </cell>
          <cell r="F347" t="str">
            <v>Marketing</v>
          </cell>
          <cell r="G347">
            <v>1</v>
          </cell>
          <cell r="I347" t="str">
            <v xml:space="preserve"> </v>
          </cell>
          <cell r="J347" t="str">
            <v xml:space="preserve"> </v>
          </cell>
          <cell r="Q347" t="str">
            <v>ביטוח לאומי</v>
          </cell>
          <cell r="R347">
            <v>477.62</v>
          </cell>
          <cell r="S347" t="str">
            <v xml:space="preserve"> </v>
          </cell>
          <cell r="U347" t="str">
            <v xml:space="preserve"> </v>
          </cell>
          <cell r="AJ347">
            <v>8</v>
          </cell>
          <cell r="AK347" t="str">
            <v>אין תשלום</v>
          </cell>
          <cell r="AL347">
            <v>200606</v>
          </cell>
          <cell r="AM347" t="str">
            <v>אהרונס רחל</v>
          </cell>
          <cell r="AN347" t="str">
            <v xml:space="preserve"> </v>
          </cell>
        </row>
        <row r="348">
          <cell r="B348">
            <v>2006</v>
          </cell>
          <cell r="C348">
            <v>6</v>
          </cell>
          <cell r="D348">
            <v>69</v>
          </cell>
          <cell r="E348" t="str">
            <v>אהרונס רחל</v>
          </cell>
          <cell r="F348" t="str">
            <v>Marketing</v>
          </cell>
          <cell r="G348">
            <v>2</v>
          </cell>
          <cell r="I348" t="str">
            <v xml:space="preserve"> </v>
          </cell>
          <cell r="J348" t="str">
            <v xml:space="preserve"> </v>
          </cell>
          <cell r="Q348" t="str">
            <v>מס בריאות</v>
          </cell>
          <cell r="R348">
            <v>465.83</v>
          </cell>
          <cell r="S348" t="str">
            <v xml:space="preserve"> </v>
          </cell>
          <cell r="U348" t="str">
            <v xml:space="preserve"> </v>
          </cell>
          <cell r="AJ348">
            <v>8</v>
          </cell>
          <cell r="AK348" t="str">
            <v>אין תשלום</v>
          </cell>
          <cell r="AL348">
            <v>200606</v>
          </cell>
          <cell r="AM348" t="str">
            <v>אהרונס רחל</v>
          </cell>
          <cell r="AN348" t="str">
            <v xml:space="preserve"> </v>
          </cell>
        </row>
        <row r="349">
          <cell r="A349" t="str">
            <v>רדיאנסי(ישראל) בע"מ</v>
          </cell>
          <cell r="B349">
            <v>2006</v>
          </cell>
          <cell r="C349">
            <v>5</v>
          </cell>
          <cell r="D349">
            <v>70</v>
          </cell>
          <cell r="E349" t="str">
            <v>יצקוביץ ישראל</v>
          </cell>
          <cell r="F349" t="str">
            <v>Sales Euro</v>
          </cell>
          <cell r="G349">
            <v>0</v>
          </cell>
          <cell r="H349">
            <v>1</v>
          </cell>
          <cell r="I349" t="str">
            <v>משכורת</v>
          </cell>
          <cell r="J349" t="str">
            <v>ב</v>
          </cell>
          <cell r="K349">
            <v>19</v>
          </cell>
          <cell r="L349">
            <v>909.1</v>
          </cell>
          <cell r="N349">
            <v>17272.900000000001</v>
          </cell>
          <cell r="P349">
            <v>17272.900000000001</v>
          </cell>
          <cell r="Q349" t="str">
            <v>מס הכנסה</v>
          </cell>
          <cell r="R349">
            <v>5653.1</v>
          </cell>
          <cell r="S349" t="str">
            <v>אנליסט השת</v>
          </cell>
          <cell r="T349">
            <v>392.8</v>
          </cell>
          <cell r="U349" t="str">
            <v>הוצ.חו"ל</v>
          </cell>
          <cell r="V349">
            <v>4630</v>
          </cell>
          <cell r="W349">
            <v>7176</v>
          </cell>
          <cell r="X349" t="str">
            <v>יומי</v>
          </cell>
          <cell r="Y349">
            <v>19</v>
          </cell>
          <cell r="AB349">
            <v>5.3</v>
          </cell>
          <cell r="AD349">
            <v>11806</v>
          </cell>
          <cell r="AE349">
            <v>1178.4000000000001</v>
          </cell>
          <cell r="AF349">
            <v>0</v>
          </cell>
          <cell r="AG349">
            <v>0</v>
          </cell>
          <cell r="AH349">
            <v>1225.23</v>
          </cell>
          <cell r="AI349">
            <v>2403.63</v>
          </cell>
          <cell r="AJ349">
            <v>6</v>
          </cell>
          <cell r="AK349" t="str">
            <v>משכורת</v>
          </cell>
          <cell r="AL349">
            <v>200605</v>
          </cell>
          <cell r="AM349" t="str">
            <v>יצקוביץ ישראל</v>
          </cell>
          <cell r="AN349" t="str">
            <v>משכורת</v>
          </cell>
          <cell r="AO349" t="str">
            <v>תשלום</v>
          </cell>
        </row>
        <row r="350">
          <cell r="B350">
            <v>2006</v>
          </cell>
          <cell r="C350">
            <v>5</v>
          </cell>
          <cell r="D350">
            <v>70</v>
          </cell>
          <cell r="E350" t="str">
            <v>יצקוביץ ישראל</v>
          </cell>
          <cell r="F350" t="str">
            <v>Sales Euro</v>
          </cell>
          <cell r="G350">
            <v>1</v>
          </cell>
          <cell r="H350">
            <v>9</v>
          </cell>
          <cell r="I350" t="str">
            <v>שווי רכב..</v>
          </cell>
          <cell r="J350" t="str">
            <v>ב</v>
          </cell>
          <cell r="K350">
            <v>19</v>
          </cell>
          <cell r="L350">
            <v>60.45</v>
          </cell>
          <cell r="O350">
            <v>1148.55</v>
          </cell>
          <cell r="P350">
            <v>1148.55</v>
          </cell>
          <cell r="Q350" t="str">
            <v>ביטוח לאומי</v>
          </cell>
          <cell r="R350">
            <v>1255.81</v>
          </cell>
          <cell r="S350" t="str">
            <v>סימון הוני</v>
          </cell>
          <cell r="T350">
            <v>365</v>
          </cell>
          <cell r="U350" t="str">
            <v xml:space="preserve"> </v>
          </cell>
          <cell r="AE350">
            <v>365</v>
          </cell>
          <cell r="AF350">
            <v>608.09</v>
          </cell>
          <cell r="AG350">
            <v>0</v>
          </cell>
          <cell r="AI350">
            <v>973.09</v>
          </cell>
          <cell r="AJ350">
            <v>6</v>
          </cell>
          <cell r="AK350" t="str">
            <v>אין תשלום</v>
          </cell>
          <cell r="AL350">
            <v>200605</v>
          </cell>
          <cell r="AM350" t="str">
            <v>יצקוביץ ישראל</v>
          </cell>
          <cell r="AN350" t="str">
            <v>שווי רכב..</v>
          </cell>
          <cell r="AO350" t="str">
            <v>הכנסה זקופה</v>
          </cell>
        </row>
        <row r="351">
          <cell r="B351">
            <v>2006</v>
          </cell>
          <cell r="C351">
            <v>5</v>
          </cell>
          <cell r="D351">
            <v>70</v>
          </cell>
          <cell r="E351" t="str">
            <v>יצקוביץ ישראל</v>
          </cell>
          <cell r="F351" t="str">
            <v>Sales Euro</v>
          </cell>
          <cell r="G351">
            <v>2</v>
          </cell>
          <cell r="H351">
            <v>13</v>
          </cell>
          <cell r="I351" t="str">
            <v>טלפון נייד</v>
          </cell>
          <cell r="J351" t="str">
            <v>ב</v>
          </cell>
          <cell r="K351">
            <v>19</v>
          </cell>
          <cell r="L351">
            <v>3.87</v>
          </cell>
          <cell r="O351">
            <v>73.53</v>
          </cell>
          <cell r="P351">
            <v>73.53</v>
          </cell>
          <cell r="Q351" t="str">
            <v>מס בריאות</v>
          </cell>
          <cell r="R351">
            <v>1021.68</v>
          </cell>
          <cell r="S351" t="str">
            <v>סימון.ק.פנ</v>
          </cell>
          <cell r="T351">
            <v>648.24</v>
          </cell>
          <cell r="U351" t="str">
            <v xml:space="preserve"> </v>
          </cell>
          <cell r="AE351">
            <v>698.1</v>
          </cell>
          <cell r="AF351">
            <v>830.74</v>
          </cell>
          <cell r="AG351">
            <v>0</v>
          </cell>
          <cell r="AI351">
            <v>1528.84</v>
          </cell>
          <cell r="AJ351">
            <v>6</v>
          </cell>
          <cell r="AK351" t="str">
            <v>אין תשלום</v>
          </cell>
          <cell r="AL351">
            <v>200605</v>
          </cell>
          <cell r="AM351" t="str">
            <v>יצקוביץ ישראל</v>
          </cell>
          <cell r="AN351" t="str">
            <v>טלפון נייד</v>
          </cell>
          <cell r="AO351" t="str">
            <v>הכנסה זקופה</v>
          </cell>
        </row>
        <row r="352">
          <cell r="B352">
            <v>2006</v>
          </cell>
          <cell r="C352">
            <v>5</v>
          </cell>
          <cell r="D352">
            <v>70</v>
          </cell>
          <cell r="E352" t="str">
            <v>יצקוביץ ישראל</v>
          </cell>
          <cell r="F352" t="str">
            <v>Sales Euro</v>
          </cell>
          <cell r="G352">
            <v>3</v>
          </cell>
          <cell r="H352">
            <v>29</v>
          </cell>
          <cell r="I352" t="str">
            <v>פדיון חופש</v>
          </cell>
          <cell r="J352" t="str">
            <v>ב</v>
          </cell>
          <cell r="K352">
            <v>0.3</v>
          </cell>
          <cell r="L352">
            <v>909.1</v>
          </cell>
          <cell r="N352">
            <v>272.73</v>
          </cell>
          <cell r="P352">
            <v>272.73</v>
          </cell>
          <cell r="Q352" t="str">
            <v xml:space="preserve"> </v>
          </cell>
          <cell r="S352" t="str">
            <v>סמון א.כ.ע</v>
          </cell>
          <cell r="U352" t="str">
            <v xml:space="preserve"> </v>
          </cell>
          <cell r="AE352">
            <v>0</v>
          </cell>
          <cell r="AF352">
            <v>0</v>
          </cell>
          <cell r="AG352">
            <v>138.18</v>
          </cell>
          <cell r="AI352">
            <v>138.18</v>
          </cell>
          <cell r="AJ352">
            <v>6</v>
          </cell>
          <cell r="AK352" t="str">
            <v>פדיון חופש</v>
          </cell>
          <cell r="AL352">
            <v>200605</v>
          </cell>
          <cell r="AM352" t="str">
            <v>יצקוביץ ישראל</v>
          </cell>
          <cell r="AN352" t="str">
            <v>פדיון חופש</v>
          </cell>
          <cell r="AO352" t="str">
            <v>תשלום</v>
          </cell>
        </row>
        <row r="353">
          <cell r="B353">
            <v>2006</v>
          </cell>
          <cell r="C353">
            <v>5</v>
          </cell>
          <cell r="D353">
            <v>70</v>
          </cell>
          <cell r="E353" t="str">
            <v>יצקוביץ ישראל</v>
          </cell>
          <cell r="F353" t="str">
            <v>Sales Euro</v>
          </cell>
          <cell r="G353">
            <v>4</v>
          </cell>
          <cell r="H353">
            <v>24</v>
          </cell>
          <cell r="I353" t="str">
            <v>שוויארוחות</v>
          </cell>
          <cell r="J353" t="str">
            <v>ב</v>
          </cell>
          <cell r="O353">
            <v>25</v>
          </cell>
          <cell r="P353">
            <v>25</v>
          </cell>
          <cell r="Q353" t="str">
            <v xml:space="preserve"> </v>
          </cell>
          <cell r="S353" t="str">
            <v xml:space="preserve"> </v>
          </cell>
          <cell r="U353" t="str">
            <v xml:space="preserve"> </v>
          </cell>
          <cell r="AJ353">
            <v>6</v>
          </cell>
          <cell r="AK353" t="str">
            <v>אין תשלום</v>
          </cell>
          <cell r="AL353">
            <v>200605</v>
          </cell>
          <cell r="AM353" t="str">
            <v>יצקוביץ ישראל</v>
          </cell>
          <cell r="AN353" t="str">
            <v>שוויארוחות</v>
          </cell>
          <cell r="AO353" t="str">
            <v>הכנסה זקופה</v>
          </cell>
        </row>
        <row r="354">
          <cell r="B354">
            <v>2006</v>
          </cell>
          <cell r="C354">
            <v>5</v>
          </cell>
          <cell r="D354">
            <v>70</v>
          </cell>
          <cell r="E354" t="str">
            <v>יצקוביץ ישראל</v>
          </cell>
          <cell r="F354" t="str">
            <v>Sales Euro</v>
          </cell>
          <cell r="G354">
            <v>5</v>
          </cell>
          <cell r="H354">
            <v>18</v>
          </cell>
          <cell r="I354" t="str">
            <v>בונוס</v>
          </cell>
          <cell r="J354" t="str">
            <v>ב</v>
          </cell>
          <cell r="N354">
            <v>3597</v>
          </cell>
          <cell r="P354">
            <v>3597</v>
          </cell>
          <cell r="Q354" t="str">
            <v xml:space="preserve"> </v>
          </cell>
          <cell r="S354" t="str">
            <v xml:space="preserve"> </v>
          </cell>
          <cell r="U354" t="str">
            <v xml:space="preserve"> </v>
          </cell>
          <cell r="AJ354">
            <v>6</v>
          </cell>
          <cell r="AK354" t="str">
            <v>בונוס</v>
          </cell>
          <cell r="AL354">
            <v>200605</v>
          </cell>
          <cell r="AM354" t="str">
            <v>יצקוביץ ישראל</v>
          </cell>
          <cell r="AN354" t="str">
            <v>בונוס</v>
          </cell>
          <cell r="AO354" t="str">
            <v>תשלום</v>
          </cell>
        </row>
        <row r="355">
          <cell r="A355" t="str">
            <v>רדיאנסי(ישראל) בע"מ</v>
          </cell>
          <cell r="B355">
            <v>2006</v>
          </cell>
          <cell r="C355">
            <v>5</v>
          </cell>
          <cell r="D355">
            <v>71</v>
          </cell>
          <cell r="E355" t="str">
            <v>זילברמן יעל</v>
          </cell>
          <cell r="F355" t="str">
            <v>Sales Asia</v>
          </cell>
          <cell r="G355">
            <v>0</v>
          </cell>
          <cell r="H355">
            <v>1</v>
          </cell>
          <cell r="I355" t="str">
            <v>משכורת</v>
          </cell>
          <cell r="J355" t="str">
            <v>ב</v>
          </cell>
          <cell r="N355">
            <v>10000</v>
          </cell>
          <cell r="P355">
            <v>10000</v>
          </cell>
          <cell r="Q355" t="str">
            <v>מס הכנסה</v>
          </cell>
          <cell r="R355">
            <v>1551.47</v>
          </cell>
          <cell r="S355" t="str">
            <v>דש השתלמות</v>
          </cell>
          <cell r="T355">
            <v>250</v>
          </cell>
          <cell r="U355" t="str">
            <v xml:space="preserve"> </v>
          </cell>
          <cell r="W355">
            <v>6703</v>
          </cell>
          <cell r="X355" t="str">
            <v>חדשי</v>
          </cell>
          <cell r="Y355">
            <v>8</v>
          </cell>
          <cell r="AB355">
            <v>6</v>
          </cell>
          <cell r="AC355">
            <v>1</v>
          </cell>
          <cell r="AD355">
            <v>6703</v>
          </cell>
          <cell r="AE355">
            <v>750</v>
          </cell>
          <cell r="AF355">
            <v>0</v>
          </cell>
          <cell r="AG355">
            <v>0</v>
          </cell>
          <cell r="AH355">
            <v>618.44000000000005</v>
          </cell>
          <cell r="AI355">
            <v>1368.44</v>
          </cell>
          <cell r="AJ355">
            <v>5</v>
          </cell>
          <cell r="AK355" t="str">
            <v>משכורת</v>
          </cell>
          <cell r="AL355">
            <v>200605</v>
          </cell>
          <cell r="AM355" t="str">
            <v>זילברמן יעל</v>
          </cell>
          <cell r="AN355" t="str">
            <v>משכורת</v>
          </cell>
          <cell r="AO355" t="str">
            <v>תשלום</v>
          </cell>
        </row>
        <row r="356">
          <cell r="B356">
            <v>2006</v>
          </cell>
          <cell r="C356">
            <v>5</v>
          </cell>
          <cell r="D356">
            <v>71</v>
          </cell>
          <cell r="E356" t="str">
            <v>זילברמן יעל</v>
          </cell>
          <cell r="F356" t="str">
            <v>Sales Asia</v>
          </cell>
          <cell r="G356">
            <v>1</v>
          </cell>
          <cell r="H356">
            <v>9</v>
          </cell>
          <cell r="I356" t="str">
            <v>שווי רכב..</v>
          </cell>
          <cell r="J356" t="str">
            <v>ב</v>
          </cell>
          <cell r="O356">
            <v>1330</v>
          </cell>
          <cell r="P356">
            <v>1330</v>
          </cell>
          <cell r="Q356" t="str">
            <v>ביטוח לאומי</v>
          </cell>
          <cell r="R356">
            <v>508</v>
          </cell>
          <cell r="S356" t="str">
            <v>סימון הוני</v>
          </cell>
          <cell r="T356">
            <v>365</v>
          </cell>
          <cell r="U356" t="str">
            <v xml:space="preserve"> </v>
          </cell>
          <cell r="AE356">
            <v>365</v>
          </cell>
          <cell r="AF356">
            <v>608.09</v>
          </cell>
          <cell r="AG356">
            <v>0</v>
          </cell>
          <cell r="AI356">
            <v>973.09</v>
          </cell>
          <cell r="AJ356">
            <v>5</v>
          </cell>
          <cell r="AK356" t="str">
            <v>אין תשלום</v>
          </cell>
          <cell r="AL356">
            <v>200605</v>
          </cell>
          <cell r="AM356" t="str">
            <v>זילברמן יעל</v>
          </cell>
          <cell r="AN356" t="str">
            <v>שווי רכב..</v>
          </cell>
          <cell r="AO356" t="str">
            <v>הכנסה זקופה</v>
          </cell>
        </row>
        <row r="357">
          <cell r="B357">
            <v>2006</v>
          </cell>
          <cell r="C357">
            <v>5</v>
          </cell>
          <cell r="D357">
            <v>71</v>
          </cell>
          <cell r="E357" t="str">
            <v>זילברמן יעל</v>
          </cell>
          <cell r="F357" t="str">
            <v>Sales Asia</v>
          </cell>
          <cell r="G357">
            <v>2</v>
          </cell>
          <cell r="H357">
            <v>13</v>
          </cell>
          <cell r="I357" t="str">
            <v>טלפון נייד</v>
          </cell>
          <cell r="J357" t="str">
            <v>ב</v>
          </cell>
          <cell r="O357">
            <v>85</v>
          </cell>
          <cell r="P357">
            <v>85</v>
          </cell>
          <cell r="Q357" t="str">
            <v>מס בריאות</v>
          </cell>
          <cell r="R357">
            <v>487.53</v>
          </cell>
          <cell r="S357" t="str">
            <v>סמון א.כ.ע</v>
          </cell>
          <cell r="U357" t="str">
            <v xml:space="preserve"> </v>
          </cell>
          <cell r="AE357">
            <v>0</v>
          </cell>
          <cell r="AF357">
            <v>0</v>
          </cell>
          <cell r="AG357">
            <v>80</v>
          </cell>
          <cell r="AI357">
            <v>80</v>
          </cell>
          <cell r="AJ357">
            <v>5</v>
          </cell>
          <cell r="AK357" t="str">
            <v>אין תשלום</v>
          </cell>
          <cell r="AL357">
            <v>200605</v>
          </cell>
          <cell r="AM357" t="str">
            <v>זילברמן יעל</v>
          </cell>
          <cell r="AN357" t="str">
            <v>טלפון נייד</v>
          </cell>
          <cell r="AO357" t="str">
            <v>הכנסה זקופה</v>
          </cell>
        </row>
        <row r="358">
          <cell r="B358">
            <v>2006</v>
          </cell>
          <cell r="C358">
            <v>5</v>
          </cell>
          <cell r="D358">
            <v>71</v>
          </cell>
          <cell r="E358" t="str">
            <v>זילברמן יעל</v>
          </cell>
          <cell r="F358" t="str">
            <v>Sales Asia</v>
          </cell>
          <cell r="G358">
            <v>3</v>
          </cell>
          <cell r="H358">
            <v>24</v>
          </cell>
          <cell r="I358" t="str">
            <v>שוויארוחות</v>
          </cell>
          <cell r="J358" t="str">
            <v>ב</v>
          </cell>
          <cell r="O358">
            <v>19</v>
          </cell>
          <cell r="P358">
            <v>19</v>
          </cell>
          <cell r="Q358" t="str">
            <v xml:space="preserve"> </v>
          </cell>
          <cell r="S358" t="str">
            <v>סימון.ק.פנ</v>
          </cell>
          <cell r="T358">
            <v>135</v>
          </cell>
          <cell r="U358" t="str">
            <v xml:space="preserve"> </v>
          </cell>
          <cell r="AE358">
            <v>135</v>
          </cell>
          <cell r="AF358">
            <v>224.91</v>
          </cell>
          <cell r="AG358">
            <v>0</v>
          </cell>
          <cell r="AI358">
            <v>359.91</v>
          </cell>
          <cell r="AJ358">
            <v>5</v>
          </cell>
          <cell r="AK358" t="str">
            <v>אין תשלום</v>
          </cell>
          <cell r="AL358">
            <v>200605</v>
          </cell>
          <cell r="AM358" t="str">
            <v>זילברמן יעל</v>
          </cell>
          <cell r="AN358" t="str">
            <v>שוויארוחות</v>
          </cell>
          <cell r="AO358" t="str">
            <v>הכנסה זקופה</v>
          </cell>
        </row>
        <row r="359">
          <cell r="A359" t="str">
            <v>רדיאנסי(ישראל) בע"מ</v>
          </cell>
          <cell r="B359">
            <v>2006</v>
          </cell>
          <cell r="C359">
            <v>6</v>
          </cell>
          <cell r="D359">
            <v>71</v>
          </cell>
          <cell r="E359" t="str">
            <v>זילברמן יעל</v>
          </cell>
          <cell r="F359" t="str">
            <v>Sales Asia</v>
          </cell>
          <cell r="G359">
            <v>0</v>
          </cell>
          <cell r="H359">
            <v>1</v>
          </cell>
          <cell r="I359" t="str">
            <v>משכורת</v>
          </cell>
          <cell r="J359" t="str">
            <v>ב</v>
          </cell>
          <cell r="N359">
            <v>10000</v>
          </cell>
          <cell r="P359">
            <v>10000</v>
          </cell>
          <cell r="Q359" t="str">
            <v>מס הכנסה</v>
          </cell>
          <cell r="R359">
            <v>1618.91</v>
          </cell>
          <cell r="S359" t="str">
            <v>דש השתלמות</v>
          </cell>
          <cell r="T359">
            <v>250</v>
          </cell>
          <cell r="U359" t="str">
            <v>החזר הוצ..</v>
          </cell>
          <cell r="V359">
            <v>-1761.1</v>
          </cell>
          <cell r="W359">
            <v>8374.1</v>
          </cell>
          <cell r="X359" t="str">
            <v>חדשי</v>
          </cell>
          <cell r="Y359">
            <v>8</v>
          </cell>
          <cell r="AB359">
            <v>1.5</v>
          </cell>
          <cell r="AD359">
            <v>6613</v>
          </cell>
          <cell r="AE359">
            <v>750</v>
          </cell>
          <cell r="AF359">
            <v>0</v>
          </cell>
          <cell r="AG359">
            <v>0</v>
          </cell>
          <cell r="AH359">
            <v>629.12</v>
          </cell>
          <cell r="AI359">
            <v>1379.12</v>
          </cell>
          <cell r="AJ359">
            <v>5</v>
          </cell>
          <cell r="AK359" t="str">
            <v>משכורת</v>
          </cell>
          <cell r="AL359">
            <v>200606</v>
          </cell>
          <cell r="AM359" t="str">
            <v>זילברמן יעל</v>
          </cell>
          <cell r="AN359" t="str">
            <v>משכורת</v>
          </cell>
          <cell r="AO359" t="str">
            <v>תשלום</v>
          </cell>
        </row>
        <row r="360">
          <cell r="B360">
            <v>2006</v>
          </cell>
          <cell r="C360">
            <v>6</v>
          </cell>
          <cell r="D360">
            <v>71</v>
          </cell>
          <cell r="E360" t="str">
            <v>זילברמן יעל</v>
          </cell>
          <cell r="F360" t="str">
            <v>Sales Asia</v>
          </cell>
          <cell r="G360">
            <v>1</v>
          </cell>
          <cell r="H360">
            <v>9</v>
          </cell>
          <cell r="I360" t="str">
            <v>שווי רכב..</v>
          </cell>
          <cell r="J360" t="str">
            <v>ב</v>
          </cell>
          <cell r="O360">
            <v>1330</v>
          </cell>
          <cell r="P360">
            <v>1330</v>
          </cell>
          <cell r="Q360" t="str">
            <v>ביטוח לאומי</v>
          </cell>
          <cell r="R360">
            <v>521.16</v>
          </cell>
          <cell r="S360" t="str">
            <v>סימון הוני</v>
          </cell>
          <cell r="T360">
            <v>365</v>
          </cell>
          <cell r="U360" t="str">
            <v xml:space="preserve"> </v>
          </cell>
          <cell r="AE360">
            <v>365</v>
          </cell>
          <cell r="AF360">
            <v>608.09</v>
          </cell>
          <cell r="AG360">
            <v>0</v>
          </cell>
          <cell r="AI360">
            <v>973.09</v>
          </cell>
          <cell r="AJ360">
            <v>5</v>
          </cell>
          <cell r="AK360" t="str">
            <v>אין תשלום</v>
          </cell>
          <cell r="AL360">
            <v>200606</v>
          </cell>
          <cell r="AM360" t="str">
            <v>זילברמן יעל</v>
          </cell>
          <cell r="AN360" t="str">
            <v>שווי רכב..</v>
          </cell>
          <cell r="AO360" t="str">
            <v>הכנסה זקופה</v>
          </cell>
        </row>
        <row r="361">
          <cell r="B361">
            <v>2006</v>
          </cell>
          <cell r="C361">
            <v>6</v>
          </cell>
          <cell r="D361">
            <v>71</v>
          </cell>
          <cell r="E361" t="str">
            <v>זילברמן יעל</v>
          </cell>
          <cell r="F361" t="str">
            <v>Sales Asia</v>
          </cell>
          <cell r="G361">
            <v>2</v>
          </cell>
          <cell r="H361">
            <v>13</v>
          </cell>
          <cell r="I361" t="str">
            <v>טלפון נייד</v>
          </cell>
          <cell r="J361" t="str">
            <v>ב</v>
          </cell>
          <cell r="O361">
            <v>85</v>
          </cell>
          <cell r="P361">
            <v>85</v>
          </cell>
          <cell r="Q361" t="str">
            <v>מס בריאות</v>
          </cell>
          <cell r="R361">
            <v>496.93</v>
          </cell>
          <cell r="S361" t="str">
            <v>סמון א.כ.ע</v>
          </cell>
          <cell r="U361" t="str">
            <v xml:space="preserve"> </v>
          </cell>
          <cell r="AE361">
            <v>0</v>
          </cell>
          <cell r="AF361">
            <v>0</v>
          </cell>
          <cell r="AG361">
            <v>80</v>
          </cell>
          <cell r="AI361">
            <v>80</v>
          </cell>
          <cell r="AJ361">
            <v>5</v>
          </cell>
          <cell r="AK361" t="str">
            <v>אין תשלום</v>
          </cell>
          <cell r="AL361">
            <v>200606</v>
          </cell>
          <cell r="AM361" t="str">
            <v>זילברמן יעל</v>
          </cell>
          <cell r="AN361" t="str">
            <v>טלפון נייד</v>
          </cell>
          <cell r="AO361" t="str">
            <v>הכנסה זקופה</v>
          </cell>
        </row>
        <row r="362">
          <cell r="B362">
            <v>2006</v>
          </cell>
          <cell r="C362">
            <v>6</v>
          </cell>
          <cell r="D362">
            <v>71</v>
          </cell>
          <cell r="E362" t="str">
            <v>זילברמן יעל</v>
          </cell>
          <cell r="F362" t="str">
            <v>Sales Asia</v>
          </cell>
          <cell r="G362">
            <v>3</v>
          </cell>
          <cell r="H362">
            <v>24</v>
          </cell>
          <cell r="I362" t="str">
            <v>שוויארוחות</v>
          </cell>
          <cell r="J362" t="str">
            <v>ב</v>
          </cell>
          <cell r="O362">
            <v>207</v>
          </cell>
          <cell r="P362">
            <v>207</v>
          </cell>
          <cell r="Q362" t="str">
            <v xml:space="preserve"> </v>
          </cell>
          <cell r="S362" t="str">
            <v>סימון.ק.פנ</v>
          </cell>
          <cell r="T362">
            <v>135</v>
          </cell>
          <cell r="U362" t="str">
            <v xml:space="preserve"> </v>
          </cell>
          <cell r="AE362">
            <v>135</v>
          </cell>
          <cell r="AF362">
            <v>224.91</v>
          </cell>
          <cell r="AG362">
            <v>0</v>
          </cell>
          <cell r="AI362">
            <v>359.91</v>
          </cell>
          <cell r="AJ362">
            <v>5</v>
          </cell>
          <cell r="AK362" t="str">
            <v>אין תשלום</v>
          </cell>
          <cell r="AL362">
            <v>200606</v>
          </cell>
          <cell r="AM362" t="str">
            <v>זילברמן יעל</v>
          </cell>
          <cell r="AN362" t="str">
            <v>שוויארוחות</v>
          </cell>
          <cell r="AO362" t="str">
            <v>הכנסה זקופה</v>
          </cell>
        </row>
        <row r="363">
          <cell r="A363" t="str">
            <v>רדיאנסי(ישראל) בע"מ</v>
          </cell>
          <cell r="B363">
            <v>2006</v>
          </cell>
          <cell r="C363">
            <v>5</v>
          </cell>
          <cell r="D363">
            <v>72</v>
          </cell>
          <cell r="E363" t="str">
            <v>בונפדה פאולה</v>
          </cell>
          <cell r="F363" t="str">
            <v>Sales Euro</v>
          </cell>
          <cell r="G363">
            <v>0</v>
          </cell>
          <cell r="H363">
            <v>1</v>
          </cell>
          <cell r="I363" t="str">
            <v>משכורת</v>
          </cell>
          <cell r="J363" t="str">
            <v>ב</v>
          </cell>
          <cell r="N363">
            <v>9000</v>
          </cell>
          <cell r="P363">
            <v>9000</v>
          </cell>
          <cell r="Q363" t="str">
            <v>מס הכנסה</v>
          </cell>
          <cell r="R363">
            <v>1657.04</v>
          </cell>
          <cell r="S363" t="str">
            <v xml:space="preserve"> </v>
          </cell>
          <cell r="U363" t="str">
            <v xml:space="preserve"> </v>
          </cell>
          <cell r="W363">
            <v>7898</v>
          </cell>
          <cell r="X363" t="str">
            <v>חדשי</v>
          </cell>
          <cell r="Y363">
            <v>22</v>
          </cell>
          <cell r="AA363">
            <v>13</v>
          </cell>
          <cell r="AB363">
            <v>1</v>
          </cell>
          <cell r="AD363">
            <v>7898</v>
          </cell>
          <cell r="AH363">
            <v>594.5</v>
          </cell>
          <cell r="AI363">
            <v>594.5</v>
          </cell>
          <cell r="AJ363">
            <v>6</v>
          </cell>
          <cell r="AK363" t="str">
            <v>משכורת</v>
          </cell>
          <cell r="AL363">
            <v>200605</v>
          </cell>
          <cell r="AM363" t="str">
            <v>בונפדה פאולה</v>
          </cell>
          <cell r="AN363" t="str">
            <v>משכורת</v>
          </cell>
          <cell r="AO363" t="str">
            <v>תשלום</v>
          </cell>
        </row>
        <row r="364">
          <cell r="B364">
            <v>2006</v>
          </cell>
          <cell r="C364">
            <v>5</v>
          </cell>
          <cell r="D364">
            <v>72</v>
          </cell>
          <cell r="E364" t="str">
            <v>בונפדה פאולה</v>
          </cell>
          <cell r="F364" t="str">
            <v>Sales Euro</v>
          </cell>
          <cell r="G364">
            <v>1</v>
          </cell>
          <cell r="H364">
            <v>4</v>
          </cell>
          <cell r="I364" t="str">
            <v>נסיעות</v>
          </cell>
          <cell r="J364" t="str">
            <v>ב</v>
          </cell>
          <cell r="N364">
            <v>1500</v>
          </cell>
          <cell r="P364">
            <v>1500</v>
          </cell>
          <cell r="Q364" t="str">
            <v>ביטוח לאומי</v>
          </cell>
          <cell r="R364">
            <v>478.5</v>
          </cell>
          <cell r="S364" t="str">
            <v xml:space="preserve"> </v>
          </cell>
          <cell r="U364" t="str">
            <v xml:space="preserve"> </v>
          </cell>
          <cell r="AJ364">
            <v>6</v>
          </cell>
          <cell r="AK364" t="str">
            <v>נסיעות</v>
          </cell>
          <cell r="AL364">
            <v>200605</v>
          </cell>
          <cell r="AM364" t="str">
            <v>בונפדה פאולה</v>
          </cell>
          <cell r="AN364" t="str">
            <v>נסיעות</v>
          </cell>
          <cell r="AO364" t="str">
            <v>תשלום</v>
          </cell>
        </row>
        <row r="365">
          <cell r="B365">
            <v>2006</v>
          </cell>
          <cell r="C365">
            <v>5</v>
          </cell>
          <cell r="D365">
            <v>72</v>
          </cell>
          <cell r="E365" t="str">
            <v>בונפדה פאולה</v>
          </cell>
          <cell r="F365" t="str">
            <v>Sales Euro</v>
          </cell>
          <cell r="G365">
            <v>2</v>
          </cell>
          <cell r="H365">
            <v>24</v>
          </cell>
          <cell r="I365" t="str">
            <v>שוויארוחות</v>
          </cell>
          <cell r="J365" t="str">
            <v>ב</v>
          </cell>
          <cell r="O365">
            <v>300</v>
          </cell>
          <cell r="P365">
            <v>300</v>
          </cell>
          <cell r="Q365" t="str">
            <v>מס בריאות</v>
          </cell>
          <cell r="R365">
            <v>466.46</v>
          </cell>
          <cell r="S365" t="str">
            <v xml:space="preserve"> </v>
          </cell>
          <cell r="U365" t="str">
            <v xml:space="preserve"> </v>
          </cell>
          <cell r="AJ365">
            <v>6</v>
          </cell>
          <cell r="AK365" t="str">
            <v>אין תשלום</v>
          </cell>
          <cell r="AL365">
            <v>200605</v>
          </cell>
          <cell r="AM365" t="str">
            <v>בונפדה פאולה</v>
          </cell>
          <cell r="AN365" t="str">
            <v>שוויארוחות</v>
          </cell>
          <cell r="AO365" t="str">
            <v>הכנסה זקופה</v>
          </cell>
        </row>
        <row r="366">
          <cell r="B366">
            <v>2006</v>
          </cell>
          <cell r="C366">
            <v>5</v>
          </cell>
          <cell r="D366">
            <v>72</v>
          </cell>
          <cell r="E366" t="str">
            <v>בונפדה פאולה</v>
          </cell>
          <cell r="F366" t="str">
            <v>Sales Euro</v>
          </cell>
          <cell r="G366">
            <v>3</v>
          </cell>
          <cell r="H366">
            <v>13</v>
          </cell>
          <cell r="I366" t="str">
            <v>טלפון נייד</v>
          </cell>
          <cell r="J366" t="str">
            <v>ב</v>
          </cell>
          <cell r="K366">
            <v>2.5</v>
          </cell>
          <cell r="L366">
            <v>85</v>
          </cell>
          <cell r="O366">
            <v>212.5</v>
          </cell>
          <cell r="P366">
            <v>212.5</v>
          </cell>
          <cell r="Q366" t="str">
            <v xml:space="preserve"> </v>
          </cell>
          <cell r="S366" t="str">
            <v xml:space="preserve"> </v>
          </cell>
          <cell r="U366" t="str">
            <v xml:space="preserve"> </v>
          </cell>
          <cell r="AJ366">
            <v>6</v>
          </cell>
          <cell r="AK366" t="str">
            <v>אין תשלום</v>
          </cell>
          <cell r="AL366">
            <v>200605</v>
          </cell>
          <cell r="AM366" t="str">
            <v>בונפדה פאולה</v>
          </cell>
          <cell r="AN366" t="str">
            <v>טלפון נייד</v>
          </cell>
          <cell r="AO366" t="str">
            <v>הכנסה זקופה</v>
          </cell>
        </row>
        <row r="367">
          <cell r="A367" t="str">
            <v>רדיאנסי(ישראל) בע"מ</v>
          </cell>
          <cell r="B367">
            <v>2006</v>
          </cell>
          <cell r="C367">
            <v>6</v>
          </cell>
          <cell r="D367">
            <v>72</v>
          </cell>
          <cell r="E367" t="str">
            <v>בונפדה פאולה</v>
          </cell>
          <cell r="F367" t="str">
            <v>Sales Euro</v>
          </cell>
          <cell r="G367">
            <v>0</v>
          </cell>
          <cell r="H367">
            <v>1</v>
          </cell>
          <cell r="I367" t="str">
            <v>משכורת</v>
          </cell>
          <cell r="J367" t="str">
            <v>ב</v>
          </cell>
          <cell r="N367">
            <v>9000</v>
          </cell>
          <cell r="P367">
            <v>9000</v>
          </cell>
          <cell r="Q367" t="str">
            <v>מס הכנסה</v>
          </cell>
          <cell r="R367">
            <v>1731.05</v>
          </cell>
          <cell r="S367" t="str">
            <v>סימון הוני</v>
          </cell>
          <cell r="T367">
            <v>140.35</v>
          </cell>
          <cell r="U367" t="str">
            <v xml:space="preserve"> </v>
          </cell>
          <cell r="W367">
            <v>8081</v>
          </cell>
          <cell r="X367" t="str">
            <v>חדשי</v>
          </cell>
          <cell r="Y367">
            <v>22</v>
          </cell>
          <cell r="AB367">
            <v>0.5</v>
          </cell>
          <cell r="AD367">
            <v>8081</v>
          </cell>
          <cell r="AE367">
            <v>140.35</v>
          </cell>
          <cell r="AF367">
            <v>233.82</v>
          </cell>
          <cell r="AG367">
            <v>0</v>
          </cell>
          <cell r="AH367">
            <v>626.33000000000004</v>
          </cell>
          <cell r="AI367">
            <v>1000.5</v>
          </cell>
          <cell r="AJ367">
            <v>6</v>
          </cell>
          <cell r="AK367" t="str">
            <v>משכורת</v>
          </cell>
          <cell r="AL367">
            <v>200606</v>
          </cell>
          <cell r="AM367" t="str">
            <v>בונפדה פאולה</v>
          </cell>
          <cell r="AN367" t="str">
            <v>משכורת</v>
          </cell>
          <cell r="AO367" t="str">
            <v>תשלום</v>
          </cell>
        </row>
        <row r="368">
          <cell r="B368">
            <v>2006</v>
          </cell>
          <cell r="C368">
            <v>6</v>
          </cell>
          <cell r="D368">
            <v>72</v>
          </cell>
          <cell r="E368" t="str">
            <v>בונפדה פאולה</v>
          </cell>
          <cell r="F368" t="str">
            <v>Sales Euro</v>
          </cell>
          <cell r="G368">
            <v>1</v>
          </cell>
          <cell r="H368">
            <v>4</v>
          </cell>
          <cell r="I368" t="str">
            <v>נסיעות</v>
          </cell>
          <cell r="J368" t="str">
            <v>ב</v>
          </cell>
          <cell r="N368">
            <v>1500</v>
          </cell>
          <cell r="P368">
            <v>1500</v>
          </cell>
          <cell r="Q368" t="str">
            <v>ביטוח לאומי</v>
          </cell>
          <cell r="R368">
            <v>517.73</v>
          </cell>
          <cell r="S368" t="str">
            <v>סימון.ק.פנ</v>
          </cell>
          <cell r="T368">
            <v>154.38999999999999</v>
          </cell>
          <cell r="U368" t="str">
            <v xml:space="preserve"> </v>
          </cell>
          <cell r="AE368">
            <v>154.38999999999999</v>
          </cell>
          <cell r="AF368">
            <v>233.82</v>
          </cell>
          <cell r="AG368">
            <v>0</v>
          </cell>
          <cell r="AI368">
            <v>388.21</v>
          </cell>
          <cell r="AJ368">
            <v>6</v>
          </cell>
          <cell r="AK368" t="str">
            <v>נסיעות</v>
          </cell>
          <cell r="AL368">
            <v>200606</v>
          </cell>
          <cell r="AM368" t="str">
            <v>בונפדה פאולה</v>
          </cell>
          <cell r="AN368" t="str">
            <v>נסיעות</v>
          </cell>
          <cell r="AO368" t="str">
            <v>תשלום</v>
          </cell>
        </row>
        <row r="369">
          <cell r="B369">
            <v>2006</v>
          </cell>
          <cell r="C369">
            <v>6</v>
          </cell>
          <cell r="D369">
            <v>72</v>
          </cell>
          <cell r="E369" t="str">
            <v>בונפדה פאולה</v>
          </cell>
          <cell r="F369" t="str">
            <v>Sales Euro</v>
          </cell>
          <cell r="G369">
            <v>2</v>
          </cell>
          <cell r="H369">
            <v>24</v>
          </cell>
          <cell r="I369" t="str">
            <v>שוויארוחות</v>
          </cell>
          <cell r="J369" t="str">
            <v>ב</v>
          </cell>
          <cell r="O369">
            <v>369</v>
          </cell>
          <cell r="P369">
            <v>369</v>
          </cell>
          <cell r="Q369" t="str">
            <v>מס בריאות</v>
          </cell>
          <cell r="R369">
            <v>494.48</v>
          </cell>
          <cell r="S369" t="str">
            <v>סמון א.כ.ע</v>
          </cell>
          <cell r="U369" t="str">
            <v xml:space="preserve"> </v>
          </cell>
          <cell r="AE369">
            <v>0</v>
          </cell>
          <cell r="AF369">
            <v>0</v>
          </cell>
          <cell r="AG369">
            <v>44.91</v>
          </cell>
          <cell r="AI369">
            <v>44.91</v>
          </cell>
          <cell r="AJ369">
            <v>6</v>
          </cell>
          <cell r="AK369" t="str">
            <v>אין תשלום</v>
          </cell>
          <cell r="AL369">
            <v>200606</v>
          </cell>
          <cell r="AM369" t="str">
            <v>בונפדה פאולה</v>
          </cell>
          <cell r="AN369" t="str">
            <v>שוויארוחות</v>
          </cell>
          <cell r="AO369" t="str">
            <v>הכנסה זקופה</v>
          </cell>
        </row>
        <row r="370">
          <cell r="B370">
            <v>2006</v>
          </cell>
          <cell r="C370">
            <v>6</v>
          </cell>
          <cell r="D370">
            <v>72</v>
          </cell>
          <cell r="E370" t="str">
            <v>בונפדה פאולה</v>
          </cell>
          <cell r="F370" t="str">
            <v>Sales Euro</v>
          </cell>
          <cell r="G370">
            <v>3</v>
          </cell>
          <cell r="H370">
            <v>13</v>
          </cell>
          <cell r="I370" t="str">
            <v>טלפון נייד</v>
          </cell>
          <cell r="J370" t="str">
            <v>ב</v>
          </cell>
          <cell r="O370">
            <v>85</v>
          </cell>
          <cell r="P370">
            <v>85</v>
          </cell>
          <cell r="Q370" t="str">
            <v xml:space="preserve"> </v>
          </cell>
          <cell r="S370" t="str">
            <v xml:space="preserve"> </v>
          </cell>
          <cell r="U370" t="str">
            <v xml:space="preserve"> </v>
          </cell>
          <cell r="AJ370">
            <v>6</v>
          </cell>
          <cell r="AK370" t="str">
            <v>אין תשלום</v>
          </cell>
          <cell r="AL370">
            <v>200606</v>
          </cell>
          <cell r="AM370" t="str">
            <v>בונפדה פאולה</v>
          </cell>
          <cell r="AN370" t="str">
            <v>טלפון נייד</v>
          </cell>
          <cell r="AO370" t="str">
            <v>הכנסה זקופה</v>
          </cell>
        </row>
        <row r="371">
          <cell r="B371">
            <v>2006</v>
          </cell>
          <cell r="C371">
            <v>6</v>
          </cell>
          <cell r="D371">
            <v>72</v>
          </cell>
          <cell r="E371" t="str">
            <v>בונפדה פאולה</v>
          </cell>
          <cell r="F371" t="str">
            <v>Sales Euro</v>
          </cell>
          <cell r="G371">
            <v>4</v>
          </cell>
          <cell r="H371">
            <v>1</v>
          </cell>
          <cell r="I371" t="str">
            <v>משכורת</v>
          </cell>
          <cell r="J371" t="str">
            <v>ב</v>
          </cell>
          <cell r="N371">
            <v>619</v>
          </cell>
          <cell r="P371">
            <v>619</v>
          </cell>
          <cell r="Q371" t="str">
            <v xml:space="preserve"> </v>
          </cell>
          <cell r="S371" t="str">
            <v xml:space="preserve"> </v>
          </cell>
          <cell r="U371" t="str">
            <v xml:space="preserve"> </v>
          </cell>
          <cell r="AJ371">
            <v>6</v>
          </cell>
          <cell r="AK371" t="str">
            <v>משכורת</v>
          </cell>
          <cell r="AL371">
            <v>200606</v>
          </cell>
          <cell r="AM371" t="str">
            <v>בונפדה פאולה</v>
          </cell>
          <cell r="AN371" t="str">
            <v>משכורת</v>
          </cell>
          <cell r="AO371" t="str">
            <v>תשלום</v>
          </cell>
        </row>
        <row r="372">
          <cell r="A372" t="str">
            <v>רדיאנסי(ישראל) בע"מ</v>
          </cell>
          <cell r="B372">
            <v>2006</v>
          </cell>
          <cell r="C372">
            <v>5</v>
          </cell>
          <cell r="D372">
            <v>73</v>
          </cell>
          <cell r="E372" t="str">
            <v>Embreus Sabine</v>
          </cell>
          <cell r="F372" t="str">
            <v>Sales Euro</v>
          </cell>
          <cell r="G372">
            <v>0</v>
          </cell>
          <cell r="H372">
            <v>1</v>
          </cell>
          <cell r="I372" t="str">
            <v>משכורת</v>
          </cell>
          <cell r="J372" t="str">
            <v>ב</v>
          </cell>
          <cell r="N372">
            <v>12000</v>
          </cell>
          <cell r="P372">
            <v>12000</v>
          </cell>
          <cell r="Q372" t="str">
            <v>מס הכנסה</v>
          </cell>
          <cell r="R372">
            <v>2139.23</v>
          </cell>
          <cell r="S372" t="str">
            <v xml:space="preserve"> </v>
          </cell>
          <cell r="U372" t="str">
            <v xml:space="preserve"> </v>
          </cell>
          <cell r="W372">
            <v>12270</v>
          </cell>
          <cell r="X372" t="str">
            <v>חדשי</v>
          </cell>
          <cell r="Y372">
            <v>22</v>
          </cell>
          <cell r="AB372">
            <v>1</v>
          </cell>
          <cell r="AD372">
            <v>12270</v>
          </cell>
          <cell r="AH372">
            <v>1579.74</v>
          </cell>
          <cell r="AI372">
            <v>1579.74</v>
          </cell>
          <cell r="AJ372">
            <v>6</v>
          </cell>
          <cell r="AK372" t="str">
            <v>משכורת</v>
          </cell>
          <cell r="AL372">
            <v>200605</v>
          </cell>
          <cell r="AM372" t="str">
            <v>Embreus Sabine</v>
          </cell>
          <cell r="AN372" t="str">
            <v>משכורת</v>
          </cell>
          <cell r="AO372" t="str">
            <v>תשלום</v>
          </cell>
        </row>
        <row r="373">
          <cell r="B373">
            <v>2006</v>
          </cell>
          <cell r="C373">
            <v>5</v>
          </cell>
          <cell r="D373">
            <v>73</v>
          </cell>
          <cell r="E373" t="str">
            <v>Embreus Sabine</v>
          </cell>
          <cell r="F373" t="str">
            <v>Sales Euro</v>
          </cell>
          <cell r="G373">
            <v>1</v>
          </cell>
          <cell r="H373">
            <v>4</v>
          </cell>
          <cell r="I373" t="str">
            <v>נסיעות</v>
          </cell>
          <cell r="J373" t="str">
            <v>ב</v>
          </cell>
          <cell r="N373">
            <v>2500</v>
          </cell>
          <cell r="P373">
            <v>2500</v>
          </cell>
          <cell r="Q373" t="str">
            <v>ביטוח לאומי</v>
          </cell>
          <cell r="R373">
            <v>90.77</v>
          </cell>
          <cell r="S373" t="str">
            <v xml:space="preserve"> </v>
          </cell>
          <cell r="U373" t="str">
            <v xml:space="preserve"> </v>
          </cell>
          <cell r="AJ373">
            <v>6</v>
          </cell>
          <cell r="AK373" t="str">
            <v>נסיעות</v>
          </cell>
          <cell r="AL373">
            <v>200605</v>
          </cell>
          <cell r="AM373" t="str">
            <v>Embreus Sabine</v>
          </cell>
          <cell r="AN373" t="str">
            <v>נסיעות</v>
          </cell>
          <cell r="AO373" t="str">
            <v>תשלום</v>
          </cell>
        </row>
        <row r="374">
          <cell r="B374">
            <v>2006</v>
          </cell>
          <cell r="C374">
            <v>5</v>
          </cell>
          <cell r="D374">
            <v>73</v>
          </cell>
          <cell r="E374" t="str">
            <v>Embreus Sabine</v>
          </cell>
          <cell r="F374" t="str">
            <v>Sales Euro</v>
          </cell>
          <cell r="G374">
            <v>2</v>
          </cell>
          <cell r="H374">
            <v>13</v>
          </cell>
          <cell r="I374" t="str">
            <v>טלפון נייד</v>
          </cell>
          <cell r="J374" t="str">
            <v>ב</v>
          </cell>
          <cell r="O374">
            <v>85</v>
          </cell>
          <cell r="P374">
            <v>85</v>
          </cell>
          <cell r="Q374" t="str">
            <v xml:space="preserve"> </v>
          </cell>
          <cell r="S374" t="str">
            <v xml:space="preserve"> </v>
          </cell>
          <cell r="U374" t="str">
            <v xml:space="preserve"> </v>
          </cell>
          <cell r="AJ374">
            <v>6</v>
          </cell>
          <cell r="AK374" t="str">
            <v>אין תשלום</v>
          </cell>
          <cell r="AL374">
            <v>200605</v>
          </cell>
          <cell r="AM374" t="str">
            <v>Embreus Sabine</v>
          </cell>
          <cell r="AN374" t="str">
            <v>טלפון נייד</v>
          </cell>
          <cell r="AO374" t="str">
            <v>הכנסה זקופה</v>
          </cell>
        </row>
        <row r="375">
          <cell r="B375">
            <v>2006</v>
          </cell>
          <cell r="C375">
            <v>5</v>
          </cell>
          <cell r="D375">
            <v>73</v>
          </cell>
          <cell r="E375" t="str">
            <v>Embreus Sabine</v>
          </cell>
          <cell r="F375" t="str">
            <v>Sales Euro</v>
          </cell>
          <cell r="G375">
            <v>3</v>
          </cell>
          <cell r="H375">
            <v>24</v>
          </cell>
          <cell r="I375" t="str">
            <v>שוויארוחות</v>
          </cell>
          <cell r="J375" t="str">
            <v>ב</v>
          </cell>
          <cell r="O375">
            <v>75</v>
          </cell>
          <cell r="P375">
            <v>75</v>
          </cell>
          <cell r="Q375" t="str">
            <v xml:space="preserve"> </v>
          </cell>
          <cell r="S375" t="str">
            <v xml:space="preserve"> </v>
          </cell>
          <cell r="U375" t="str">
            <v xml:space="preserve"> </v>
          </cell>
          <cell r="AJ375">
            <v>6</v>
          </cell>
          <cell r="AK375" t="str">
            <v>אין תשלום</v>
          </cell>
          <cell r="AL375">
            <v>200605</v>
          </cell>
          <cell r="AM375" t="str">
            <v>Embreus Sabine</v>
          </cell>
          <cell r="AN375" t="str">
            <v>שוויארוחות</v>
          </cell>
          <cell r="AO375" t="str">
            <v>הכנסה זקופה</v>
          </cell>
        </row>
        <row r="376">
          <cell r="A376" t="str">
            <v>רדיאנסי(ישראל) בע"מ</v>
          </cell>
          <cell r="B376">
            <v>2006</v>
          </cell>
          <cell r="C376">
            <v>6</v>
          </cell>
          <cell r="D376">
            <v>73</v>
          </cell>
          <cell r="E376" t="str">
            <v>Embreus Sabine</v>
          </cell>
          <cell r="F376" t="str">
            <v>Sales Euro</v>
          </cell>
          <cell r="G376">
            <v>0</v>
          </cell>
          <cell r="H376">
            <v>1</v>
          </cell>
          <cell r="I376" t="str">
            <v>משכורת</v>
          </cell>
          <cell r="J376" t="str">
            <v>ב</v>
          </cell>
          <cell r="N376">
            <v>12000</v>
          </cell>
          <cell r="P376">
            <v>12000</v>
          </cell>
          <cell r="Q376" t="str">
            <v>מס הכנסה</v>
          </cell>
          <cell r="R376">
            <v>3383.51</v>
          </cell>
          <cell r="S376" t="str">
            <v xml:space="preserve"> </v>
          </cell>
          <cell r="U376" t="str">
            <v>החזר הוצ..</v>
          </cell>
          <cell r="V376">
            <v>-917.5</v>
          </cell>
          <cell r="W376">
            <v>13170.5</v>
          </cell>
          <cell r="X376" t="str">
            <v>חדשי</v>
          </cell>
          <cell r="Y376">
            <v>22</v>
          </cell>
          <cell r="AD376">
            <v>12253</v>
          </cell>
          <cell r="AH376">
            <v>1712.8</v>
          </cell>
          <cell r="AI376">
            <v>1712.8</v>
          </cell>
          <cell r="AJ376">
            <v>6</v>
          </cell>
          <cell r="AK376" t="str">
            <v>משכורת</v>
          </cell>
          <cell r="AL376">
            <v>200606</v>
          </cell>
          <cell r="AM376" t="str">
            <v>Embreus Sabine</v>
          </cell>
          <cell r="AN376" t="str">
            <v>משכורת</v>
          </cell>
          <cell r="AO376" t="str">
            <v>תשלום</v>
          </cell>
        </row>
        <row r="377">
          <cell r="B377">
            <v>2006</v>
          </cell>
          <cell r="C377">
            <v>6</v>
          </cell>
          <cell r="D377">
            <v>73</v>
          </cell>
          <cell r="E377" t="str">
            <v>Embreus Sabine</v>
          </cell>
          <cell r="F377" t="str">
            <v>Sales Euro</v>
          </cell>
          <cell r="G377">
            <v>1</v>
          </cell>
          <cell r="H377">
            <v>4</v>
          </cell>
          <cell r="I377" t="str">
            <v>נסיעות</v>
          </cell>
          <cell r="J377" t="str">
            <v>ב</v>
          </cell>
          <cell r="N377">
            <v>2500</v>
          </cell>
          <cell r="P377">
            <v>2500</v>
          </cell>
          <cell r="Q377" t="str">
            <v>ביטוח לאומי</v>
          </cell>
          <cell r="R377">
            <v>101.49</v>
          </cell>
          <cell r="S377" t="str">
            <v xml:space="preserve"> </v>
          </cell>
          <cell r="U377" t="str">
            <v xml:space="preserve"> </v>
          </cell>
          <cell r="AJ377">
            <v>6</v>
          </cell>
          <cell r="AK377" t="str">
            <v>נסיעות</v>
          </cell>
          <cell r="AL377">
            <v>200606</v>
          </cell>
          <cell r="AM377" t="str">
            <v>Embreus Sabine</v>
          </cell>
          <cell r="AN377" t="str">
            <v>נסיעות</v>
          </cell>
          <cell r="AO377" t="str">
            <v>תשלום</v>
          </cell>
        </row>
        <row r="378">
          <cell r="B378">
            <v>2006</v>
          </cell>
          <cell r="C378">
            <v>6</v>
          </cell>
          <cell r="D378">
            <v>73</v>
          </cell>
          <cell r="E378" t="str">
            <v>Embreus Sabine</v>
          </cell>
          <cell r="F378" t="str">
            <v>Sales Euro</v>
          </cell>
          <cell r="G378">
            <v>2</v>
          </cell>
          <cell r="H378">
            <v>13</v>
          </cell>
          <cell r="I378" t="str">
            <v>טלפון נייד</v>
          </cell>
          <cell r="J378" t="str">
            <v>ב</v>
          </cell>
          <cell r="O378">
            <v>85</v>
          </cell>
          <cell r="P378">
            <v>85</v>
          </cell>
          <cell r="Q378" t="str">
            <v xml:space="preserve"> </v>
          </cell>
          <cell r="S378" t="str">
            <v xml:space="preserve"> </v>
          </cell>
          <cell r="U378" t="str">
            <v xml:space="preserve"> </v>
          </cell>
          <cell r="AJ378">
            <v>6</v>
          </cell>
          <cell r="AK378" t="str">
            <v>אין תשלום</v>
          </cell>
          <cell r="AL378">
            <v>200606</v>
          </cell>
          <cell r="AM378" t="str">
            <v>Embreus Sabine</v>
          </cell>
          <cell r="AN378" t="str">
            <v>טלפון נייד</v>
          </cell>
          <cell r="AO378" t="str">
            <v>הכנסה זקופה</v>
          </cell>
        </row>
        <row r="379">
          <cell r="B379">
            <v>2006</v>
          </cell>
          <cell r="C379">
            <v>6</v>
          </cell>
          <cell r="D379">
            <v>73</v>
          </cell>
          <cell r="E379" t="str">
            <v>Embreus Sabine</v>
          </cell>
          <cell r="F379" t="str">
            <v>Sales Euro</v>
          </cell>
          <cell r="G379">
            <v>3</v>
          </cell>
          <cell r="H379">
            <v>24</v>
          </cell>
          <cell r="I379" t="str">
            <v>שוויארוחות</v>
          </cell>
          <cell r="J379" t="str">
            <v>ב</v>
          </cell>
          <cell r="O379">
            <v>69</v>
          </cell>
          <cell r="P379">
            <v>69</v>
          </cell>
          <cell r="Q379" t="str">
            <v xml:space="preserve"> </v>
          </cell>
          <cell r="S379" t="str">
            <v xml:space="preserve"> </v>
          </cell>
          <cell r="U379" t="str">
            <v xml:space="preserve"> </v>
          </cell>
          <cell r="AJ379">
            <v>6</v>
          </cell>
          <cell r="AK379" t="str">
            <v>אין תשלום</v>
          </cell>
          <cell r="AL379">
            <v>200606</v>
          </cell>
          <cell r="AM379" t="str">
            <v>Embreus Sabine</v>
          </cell>
          <cell r="AN379" t="str">
            <v>שוויארוחות</v>
          </cell>
          <cell r="AO379" t="str">
            <v>הכנסה זקופה</v>
          </cell>
        </row>
        <row r="380">
          <cell r="B380">
            <v>2006</v>
          </cell>
          <cell r="C380">
            <v>6</v>
          </cell>
          <cell r="D380">
            <v>73</v>
          </cell>
          <cell r="E380" t="str">
            <v>Embreus Sabine</v>
          </cell>
          <cell r="F380" t="str">
            <v>Sales Euro</v>
          </cell>
          <cell r="G380">
            <v>4</v>
          </cell>
          <cell r="H380">
            <v>1</v>
          </cell>
          <cell r="I380" t="str">
            <v>משכורת</v>
          </cell>
          <cell r="J380" t="str">
            <v>ב</v>
          </cell>
          <cell r="N380">
            <v>1238</v>
          </cell>
          <cell r="P380">
            <v>1238</v>
          </cell>
          <cell r="Q380" t="str">
            <v xml:space="preserve"> </v>
          </cell>
          <cell r="S380" t="str">
            <v xml:space="preserve"> </v>
          </cell>
          <cell r="U380" t="str">
            <v xml:space="preserve"> </v>
          </cell>
          <cell r="AJ380">
            <v>6</v>
          </cell>
          <cell r="AK380" t="str">
            <v>משכורת</v>
          </cell>
          <cell r="AL380">
            <v>200606</v>
          </cell>
          <cell r="AM380" t="str">
            <v>Embreus Sabine</v>
          </cell>
          <cell r="AN380" t="str">
            <v>משכורת</v>
          </cell>
          <cell r="AO380" t="str">
            <v>תשלום</v>
          </cell>
        </row>
        <row r="381">
          <cell r="A381" t="str">
            <v>רדיאנסי(ישראל) בע"מ</v>
          </cell>
          <cell r="B381">
            <v>2006</v>
          </cell>
          <cell r="C381">
            <v>5</v>
          </cell>
          <cell r="D381">
            <v>75</v>
          </cell>
          <cell r="E381" t="str">
            <v>זוהר יעקב</v>
          </cell>
          <cell r="F381" t="str">
            <v>R&amp;D</v>
          </cell>
          <cell r="G381">
            <v>0</v>
          </cell>
          <cell r="H381">
            <v>1</v>
          </cell>
          <cell r="I381" t="str">
            <v>משכורת</v>
          </cell>
          <cell r="J381" t="str">
            <v>ב</v>
          </cell>
          <cell r="N381">
            <v>18500</v>
          </cell>
          <cell r="P381">
            <v>18500</v>
          </cell>
          <cell r="Q381" t="str">
            <v>מס הכנסה</v>
          </cell>
          <cell r="R381">
            <v>5004.95</v>
          </cell>
          <cell r="S381" t="str">
            <v xml:space="preserve"> </v>
          </cell>
          <cell r="U381" t="str">
            <v xml:space="preserve"> </v>
          </cell>
          <cell r="W381">
            <v>11453</v>
          </cell>
          <cell r="X381" t="str">
            <v>חדשי</v>
          </cell>
          <cell r="Y381">
            <v>22</v>
          </cell>
          <cell r="AD381">
            <v>11453</v>
          </cell>
          <cell r="AH381">
            <v>1113.79</v>
          </cell>
          <cell r="AI381">
            <v>1113.79</v>
          </cell>
          <cell r="AJ381">
            <v>2</v>
          </cell>
          <cell r="AK381" t="str">
            <v>משכורת</v>
          </cell>
          <cell r="AL381">
            <v>200605</v>
          </cell>
          <cell r="AM381" t="str">
            <v>זוהר יעקב</v>
          </cell>
          <cell r="AN381" t="str">
            <v>משכורת</v>
          </cell>
          <cell r="AO381" t="str">
            <v>תשלום</v>
          </cell>
        </row>
        <row r="382">
          <cell r="B382">
            <v>2006</v>
          </cell>
          <cell r="C382">
            <v>5</v>
          </cell>
          <cell r="D382">
            <v>75</v>
          </cell>
          <cell r="E382" t="str">
            <v>זוהר יעקב</v>
          </cell>
          <cell r="F382" t="str">
            <v>R&amp;D</v>
          </cell>
          <cell r="G382">
            <v>1</v>
          </cell>
          <cell r="H382">
            <v>9</v>
          </cell>
          <cell r="I382" t="str">
            <v>שווי רכב..</v>
          </cell>
          <cell r="J382" t="str">
            <v>ב</v>
          </cell>
          <cell r="O382">
            <v>1330</v>
          </cell>
          <cell r="P382">
            <v>1330</v>
          </cell>
          <cell r="Q382" t="str">
            <v>ביטוח לאומי</v>
          </cell>
          <cell r="R382">
            <v>1118.47</v>
          </cell>
          <cell r="S382" t="str">
            <v xml:space="preserve"> </v>
          </cell>
          <cell r="U382" t="str">
            <v xml:space="preserve"> </v>
          </cell>
          <cell r="AJ382">
            <v>2</v>
          </cell>
          <cell r="AK382" t="str">
            <v>אין תשלום</v>
          </cell>
          <cell r="AL382">
            <v>200605</v>
          </cell>
          <cell r="AM382" t="str">
            <v>זוהר יעקב</v>
          </cell>
          <cell r="AN382" t="str">
            <v>שווי רכב..</v>
          </cell>
          <cell r="AO382" t="str">
            <v>הכנסה זקופה</v>
          </cell>
        </row>
        <row r="383">
          <cell r="B383">
            <v>2006</v>
          </cell>
          <cell r="C383">
            <v>5</v>
          </cell>
          <cell r="D383">
            <v>75</v>
          </cell>
          <cell r="E383" t="str">
            <v>זוהר יעקב</v>
          </cell>
          <cell r="F383" t="str">
            <v>R&amp;D</v>
          </cell>
          <cell r="G383">
            <v>2</v>
          </cell>
          <cell r="H383">
            <v>13</v>
          </cell>
          <cell r="I383" t="str">
            <v>טלפון נייד</v>
          </cell>
          <cell r="J383" t="str">
            <v>ב</v>
          </cell>
          <cell r="O383">
            <v>85</v>
          </cell>
          <cell r="P383">
            <v>85</v>
          </cell>
          <cell r="Q383" t="str">
            <v>מס בריאות</v>
          </cell>
          <cell r="R383">
            <v>923.58</v>
          </cell>
          <cell r="S383" t="str">
            <v xml:space="preserve"> </v>
          </cell>
          <cell r="U383" t="str">
            <v xml:space="preserve"> </v>
          </cell>
          <cell r="AJ383">
            <v>2</v>
          </cell>
          <cell r="AK383" t="str">
            <v>אין תשלום</v>
          </cell>
          <cell r="AL383">
            <v>200605</v>
          </cell>
          <cell r="AM383" t="str">
            <v>זוהר יעקב</v>
          </cell>
          <cell r="AN383" t="str">
            <v>טלפון נייד</v>
          </cell>
          <cell r="AO383" t="str">
            <v>הכנסה זקופה</v>
          </cell>
        </row>
        <row r="384">
          <cell r="B384">
            <v>2006</v>
          </cell>
          <cell r="C384">
            <v>5</v>
          </cell>
          <cell r="D384">
            <v>75</v>
          </cell>
          <cell r="E384" t="str">
            <v>זוהר יעקב</v>
          </cell>
          <cell r="F384" t="str">
            <v>R&amp;D</v>
          </cell>
          <cell r="G384">
            <v>3</v>
          </cell>
          <cell r="H384">
            <v>24</v>
          </cell>
          <cell r="I384" t="str">
            <v>שוויארוחות</v>
          </cell>
          <cell r="J384" t="str">
            <v>ב</v>
          </cell>
          <cell r="O384">
            <v>240</v>
          </cell>
          <cell r="P384">
            <v>240</v>
          </cell>
          <cell r="Q384" t="str">
            <v xml:space="preserve"> </v>
          </cell>
          <cell r="S384" t="str">
            <v xml:space="preserve"> </v>
          </cell>
          <cell r="U384" t="str">
            <v xml:space="preserve"> </v>
          </cell>
          <cell r="AJ384">
            <v>2</v>
          </cell>
          <cell r="AK384" t="str">
            <v>אין תשלום</v>
          </cell>
          <cell r="AL384">
            <v>200605</v>
          </cell>
          <cell r="AM384" t="str">
            <v>זוהר יעקב</v>
          </cell>
          <cell r="AN384" t="str">
            <v>שוויארוחות</v>
          </cell>
          <cell r="AO384" t="str">
            <v>הכנסה זקופה</v>
          </cell>
        </row>
        <row r="385">
          <cell r="A385" t="str">
            <v>רדיאנסי(ישראל) בע"מ</v>
          </cell>
          <cell r="B385">
            <v>2006</v>
          </cell>
          <cell r="C385">
            <v>6</v>
          </cell>
          <cell r="D385">
            <v>75</v>
          </cell>
          <cell r="E385" t="str">
            <v>זוהר יעקב</v>
          </cell>
          <cell r="F385" t="str">
            <v>R&amp;D</v>
          </cell>
          <cell r="G385">
            <v>0</v>
          </cell>
          <cell r="H385">
            <v>1</v>
          </cell>
          <cell r="I385" t="str">
            <v>משכורת</v>
          </cell>
          <cell r="J385" t="str">
            <v>ב</v>
          </cell>
          <cell r="N385">
            <v>18500</v>
          </cell>
          <cell r="P385">
            <v>18500</v>
          </cell>
          <cell r="Q385" t="str">
            <v>מס הכנסה</v>
          </cell>
          <cell r="R385">
            <v>4920.75</v>
          </cell>
          <cell r="S385" t="str">
            <v xml:space="preserve"> </v>
          </cell>
          <cell r="U385" t="str">
            <v xml:space="preserve"> </v>
          </cell>
          <cell r="W385">
            <v>11566</v>
          </cell>
          <cell r="X385" t="str">
            <v>חדשי</v>
          </cell>
          <cell r="Y385">
            <v>22</v>
          </cell>
          <cell r="AB385">
            <v>0.5</v>
          </cell>
          <cell r="AD385">
            <v>11566</v>
          </cell>
          <cell r="AH385">
            <v>1100.1600000000001</v>
          </cell>
          <cell r="AI385">
            <v>1100.1600000000001</v>
          </cell>
          <cell r="AJ385">
            <v>2</v>
          </cell>
          <cell r="AK385" t="str">
            <v>משכורת</v>
          </cell>
          <cell r="AL385">
            <v>200606</v>
          </cell>
          <cell r="AM385" t="str">
            <v>זוהר יעקב</v>
          </cell>
          <cell r="AN385" t="str">
            <v>משכורת</v>
          </cell>
          <cell r="AO385" t="str">
            <v>תשלום</v>
          </cell>
        </row>
        <row r="386">
          <cell r="B386">
            <v>2006</v>
          </cell>
          <cell r="C386">
            <v>6</v>
          </cell>
          <cell r="D386">
            <v>75</v>
          </cell>
          <cell r="E386" t="str">
            <v>זוהר יעקב</v>
          </cell>
          <cell r="F386" t="str">
            <v>R&amp;D</v>
          </cell>
          <cell r="G386">
            <v>1</v>
          </cell>
          <cell r="H386">
            <v>9</v>
          </cell>
          <cell r="I386" t="str">
            <v>שווי רכב..</v>
          </cell>
          <cell r="J386" t="str">
            <v>ב</v>
          </cell>
          <cell r="O386">
            <v>1330</v>
          </cell>
          <cell r="P386">
            <v>1330</v>
          </cell>
          <cell r="Q386" t="str">
            <v>ביטוח לאומי</v>
          </cell>
          <cell r="R386">
            <v>1101.67</v>
          </cell>
          <cell r="S386" t="str">
            <v xml:space="preserve"> </v>
          </cell>
          <cell r="U386" t="str">
            <v xml:space="preserve"> </v>
          </cell>
          <cell r="AJ386">
            <v>2</v>
          </cell>
          <cell r="AK386" t="str">
            <v>אין תשלום</v>
          </cell>
          <cell r="AL386">
            <v>200606</v>
          </cell>
          <cell r="AM386" t="str">
            <v>זוהר יעקב</v>
          </cell>
          <cell r="AN386" t="str">
            <v>שווי רכב..</v>
          </cell>
          <cell r="AO386" t="str">
            <v>הכנסה זקופה</v>
          </cell>
        </row>
        <row r="387">
          <cell r="B387">
            <v>2006</v>
          </cell>
          <cell r="C387">
            <v>6</v>
          </cell>
          <cell r="D387">
            <v>75</v>
          </cell>
          <cell r="E387" t="str">
            <v>זוהר יעקב</v>
          </cell>
          <cell r="F387" t="str">
            <v>R&amp;D</v>
          </cell>
          <cell r="G387">
            <v>2</v>
          </cell>
          <cell r="H387">
            <v>13</v>
          </cell>
          <cell r="I387" t="str">
            <v>טלפון נייד</v>
          </cell>
          <cell r="J387" t="str">
            <v>ב</v>
          </cell>
          <cell r="O387">
            <v>85</v>
          </cell>
          <cell r="P387">
            <v>85</v>
          </cell>
          <cell r="Q387" t="str">
            <v>מס בריאות</v>
          </cell>
          <cell r="R387">
            <v>911.58</v>
          </cell>
          <cell r="S387" t="str">
            <v xml:space="preserve"> </v>
          </cell>
          <cell r="U387" t="str">
            <v xml:space="preserve"> </v>
          </cell>
          <cell r="AJ387">
            <v>2</v>
          </cell>
          <cell r="AK387" t="str">
            <v>אין תשלום</v>
          </cell>
          <cell r="AL387">
            <v>200606</v>
          </cell>
          <cell r="AM387" t="str">
            <v>זוהר יעקב</v>
          </cell>
          <cell r="AN387" t="str">
            <v>טלפון נייד</v>
          </cell>
          <cell r="AO387" t="str">
            <v>הכנסה זקופה</v>
          </cell>
        </row>
        <row r="388">
          <cell r="A388" t="str">
            <v>רדיאנסי(ישראל) בע"מ</v>
          </cell>
          <cell r="B388">
            <v>2006</v>
          </cell>
          <cell r="C388">
            <v>5</v>
          </cell>
          <cell r="D388">
            <v>77</v>
          </cell>
          <cell r="E388" t="str">
            <v>קסטיאל אלי</v>
          </cell>
          <cell r="F388" t="str">
            <v>Sales Euro</v>
          </cell>
          <cell r="G388">
            <v>0</v>
          </cell>
          <cell r="H388">
            <v>1</v>
          </cell>
          <cell r="I388" t="str">
            <v>משכורת</v>
          </cell>
          <cell r="J388" t="str">
            <v>ב</v>
          </cell>
          <cell r="N388">
            <v>12500</v>
          </cell>
          <cell r="P388">
            <v>12500</v>
          </cell>
          <cell r="Q388" t="str">
            <v>מס הכנסה</v>
          </cell>
          <cell r="R388">
            <v>2760.75</v>
          </cell>
          <cell r="S388" t="str">
            <v xml:space="preserve"> </v>
          </cell>
          <cell r="U388" t="str">
            <v xml:space="preserve"> </v>
          </cell>
          <cell r="W388">
            <v>8446</v>
          </cell>
          <cell r="X388" t="str">
            <v>חדשי</v>
          </cell>
          <cell r="Y388">
            <v>22</v>
          </cell>
          <cell r="AB388">
            <v>-1</v>
          </cell>
          <cell r="AD388">
            <v>8446</v>
          </cell>
          <cell r="AH388">
            <v>759.36</v>
          </cell>
          <cell r="AI388">
            <v>759.36</v>
          </cell>
          <cell r="AJ388">
            <v>6</v>
          </cell>
          <cell r="AK388" t="str">
            <v>משכורת</v>
          </cell>
          <cell r="AL388">
            <v>200605</v>
          </cell>
          <cell r="AM388" t="str">
            <v>קסטיאל אלי</v>
          </cell>
          <cell r="AN388" t="str">
            <v>משכורת</v>
          </cell>
          <cell r="AO388" t="str">
            <v>תשלום</v>
          </cell>
        </row>
        <row r="389">
          <cell r="B389">
            <v>2006</v>
          </cell>
          <cell r="C389">
            <v>5</v>
          </cell>
          <cell r="D389">
            <v>77</v>
          </cell>
          <cell r="E389" t="str">
            <v>קסטיאל אלי</v>
          </cell>
          <cell r="F389" t="str">
            <v>Sales Euro</v>
          </cell>
          <cell r="G389">
            <v>1</v>
          </cell>
          <cell r="H389">
            <v>9</v>
          </cell>
          <cell r="I389" t="str">
            <v>שווי רכב..</v>
          </cell>
          <cell r="J389" t="str">
            <v>ב</v>
          </cell>
          <cell r="O389">
            <v>1330</v>
          </cell>
          <cell r="P389">
            <v>1330</v>
          </cell>
          <cell r="Q389" t="str">
            <v>ביטוח לאומי</v>
          </cell>
          <cell r="R389">
            <v>681.67</v>
          </cell>
          <cell r="S389" t="str">
            <v xml:space="preserve"> </v>
          </cell>
          <cell r="U389" t="str">
            <v xml:space="preserve"> </v>
          </cell>
          <cell r="AJ389">
            <v>6</v>
          </cell>
          <cell r="AK389" t="str">
            <v>אין תשלום</v>
          </cell>
          <cell r="AL389">
            <v>200605</v>
          </cell>
          <cell r="AM389" t="str">
            <v>קסטיאל אלי</v>
          </cell>
          <cell r="AN389" t="str">
            <v>שווי רכב..</v>
          </cell>
          <cell r="AO389" t="str">
            <v>הכנסה זקופה</v>
          </cell>
        </row>
        <row r="390">
          <cell r="B390">
            <v>2006</v>
          </cell>
          <cell r="C390">
            <v>5</v>
          </cell>
          <cell r="D390">
            <v>77</v>
          </cell>
          <cell r="E390" t="str">
            <v>קסטיאל אלי</v>
          </cell>
          <cell r="F390" t="str">
            <v>Sales Euro</v>
          </cell>
          <cell r="G390">
            <v>2</v>
          </cell>
          <cell r="H390">
            <v>13</v>
          </cell>
          <cell r="I390" t="str">
            <v>טלפון נייד</v>
          </cell>
          <cell r="J390" t="str">
            <v>ב</v>
          </cell>
          <cell r="O390">
            <v>85</v>
          </cell>
          <cell r="P390">
            <v>85</v>
          </cell>
          <cell r="Q390" t="str">
            <v>מס בריאות</v>
          </cell>
          <cell r="R390">
            <v>611.58000000000004</v>
          </cell>
          <cell r="S390" t="str">
            <v xml:space="preserve"> </v>
          </cell>
          <cell r="U390" t="str">
            <v xml:space="preserve"> </v>
          </cell>
          <cell r="AJ390">
            <v>6</v>
          </cell>
          <cell r="AK390" t="str">
            <v>אין תשלום</v>
          </cell>
          <cell r="AL390">
            <v>200605</v>
          </cell>
          <cell r="AM390" t="str">
            <v>קסטיאל אלי</v>
          </cell>
          <cell r="AN390" t="str">
            <v>טלפון נייד</v>
          </cell>
          <cell r="AO390" t="str">
            <v>הכנסה זקופה</v>
          </cell>
        </row>
        <row r="391">
          <cell r="A391" t="str">
            <v>רדיאנסי(ישראל) בע"מ</v>
          </cell>
          <cell r="B391">
            <v>2006</v>
          </cell>
          <cell r="C391">
            <v>6</v>
          </cell>
          <cell r="D391">
            <v>77</v>
          </cell>
          <cell r="E391" t="str">
            <v>קסטיאל אלי</v>
          </cell>
          <cell r="F391" t="str">
            <v>Sales Euro</v>
          </cell>
          <cell r="G391">
            <v>0</v>
          </cell>
          <cell r="H391">
            <v>1</v>
          </cell>
          <cell r="I391" t="str">
            <v>משכורת</v>
          </cell>
          <cell r="J391" t="str">
            <v>ב</v>
          </cell>
          <cell r="N391">
            <v>12500</v>
          </cell>
          <cell r="P391">
            <v>12500</v>
          </cell>
          <cell r="Q391" t="str">
            <v>מס הכנסה</v>
          </cell>
          <cell r="R391">
            <v>2505.75</v>
          </cell>
          <cell r="S391" t="str">
            <v>סימון הוני</v>
          </cell>
          <cell r="T391">
            <v>365</v>
          </cell>
          <cell r="U391" t="str">
            <v xml:space="preserve"> </v>
          </cell>
          <cell r="W391">
            <v>7346</v>
          </cell>
          <cell r="X391" t="str">
            <v>חדשי</v>
          </cell>
          <cell r="Y391">
            <v>22</v>
          </cell>
          <cell r="AD391">
            <v>7346</v>
          </cell>
          <cell r="AE391">
            <v>365</v>
          </cell>
          <cell r="AF391">
            <v>608.09</v>
          </cell>
          <cell r="AG391">
            <v>0</v>
          </cell>
          <cell r="AH391">
            <v>759.36</v>
          </cell>
          <cell r="AI391">
            <v>1732.45</v>
          </cell>
          <cell r="AJ391">
            <v>6</v>
          </cell>
          <cell r="AK391" t="str">
            <v>משכורת</v>
          </cell>
          <cell r="AL391">
            <v>200606</v>
          </cell>
          <cell r="AM391" t="str">
            <v>קסטיאל אלי</v>
          </cell>
          <cell r="AN391" t="str">
            <v>משכורת</v>
          </cell>
          <cell r="AO391" t="str">
            <v>תשלום</v>
          </cell>
        </row>
        <row r="392">
          <cell r="B392">
            <v>2006</v>
          </cell>
          <cell r="C392">
            <v>6</v>
          </cell>
          <cell r="D392">
            <v>77</v>
          </cell>
          <cell r="E392" t="str">
            <v>קסטיאל אלי</v>
          </cell>
          <cell r="F392" t="str">
            <v>Sales Euro</v>
          </cell>
          <cell r="G392">
            <v>1</v>
          </cell>
          <cell r="H392">
            <v>9</v>
          </cell>
          <cell r="I392" t="str">
            <v>שווי רכב..</v>
          </cell>
          <cell r="J392" t="str">
            <v>ב</v>
          </cell>
          <cell r="O392">
            <v>1330</v>
          </cell>
          <cell r="P392">
            <v>1330</v>
          </cell>
          <cell r="Q392" t="str">
            <v>ביטוח לאומי</v>
          </cell>
          <cell r="R392">
            <v>681.67</v>
          </cell>
          <cell r="S392" t="str">
            <v>ויזל קצבתי</v>
          </cell>
          <cell r="T392">
            <v>260</v>
          </cell>
          <cell r="U392" t="str">
            <v xml:space="preserve"> </v>
          </cell>
          <cell r="AE392">
            <v>260</v>
          </cell>
          <cell r="AF392">
            <v>433.16</v>
          </cell>
          <cell r="AG392">
            <v>0</v>
          </cell>
          <cell r="AI392">
            <v>693.16</v>
          </cell>
          <cell r="AJ392">
            <v>6</v>
          </cell>
          <cell r="AK392" t="str">
            <v>אין תשלום</v>
          </cell>
          <cell r="AL392">
            <v>200606</v>
          </cell>
          <cell r="AM392" t="str">
            <v>קסטיאל אלי</v>
          </cell>
          <cell r="AN392" t="str">
            <v>שווי רכב..</v>
          </cell>
          <cell r="AO392" t="str">
            <v>הכנסה זקופה</v>
          </cell>
        </row>
        <row r="393">
          <cell r="B393">
            <v>2006</v>
          </cell>
          <cell r="C393">
            <v>6</v>
          </cell>
          <cell r="D393">
            <v>77</v>
          </cell>
          <cell r="E393" t="str">
            <v>קסטיאל אלי</v>
          </cell>
          <cell r="F393" t="str">
            <v>Sales Euro</v>
          </cell>
          <cell r="G393">
            <v>2</v>
          </cell>
          <cell r="H393">
            <v>13</v>
          </cell>
          <cell r="I393" t="str">
            <v>טלפון נייד</v>
          </cell>
          <cell r="J393" t="str">
            <v>ב</v>
          </cell>
          <cell r="O393">
            <v>85</v>
          </cell>
          <cell r="P393">
            <v>85</v>
          </cell>
          <cell r="Q393" t="str">
            <v>מס בריאות</v>
          </cell>
          <cell r="R393">
            <v>611.58000000000004</v>
          </cell>
          <cell r="S393" t="str">
            <v>סמון א.כ.ע</v>
          </cell>
          <cell r="U393" t="str">
            <v xml:space="preserve"> </v>
          </cell>
          <cell r="AE393">
            <v>0</v>
          </cell>
          <cell r="AF393">
            <v>0</v>
          </cell>
          <cell r="AG393">
            <v>187.5</v>
          </cell>
          <cell r="AI393">
            <v>187.5</v>
          </cell>
          <cell r="AJ393">
            <v>6</v>
          </cell>
          <cell r="AK393" t="str">
            <v>אין תשלום</v>
          </cell>
          <cell r="AL393">
            <v>200606</v>
          </cell>
          <cell r="AM393" t="str">
            <v>קסטיאל אלי</v>
          </cell>
          <cell r="AN393" t="str">
            <v>טלפון נייד</v>
          </cell>
          <cell r="AO393" t="str">
            <v>הכנסה זקופה</v>
          </cell>
        </row>
        <row r="394">
          <cell r="B394">
            <v>2006</v>
          </cell>
          <cell r="C394">
            <v>6</v>
          </cell>
          <cell r="D394">
            <v>77</v>
          </cell>
          <cell r="E394" t="str">
            <v>קסטיאל אלי</v>
          </cell>
          <cell r="F394" t="str">
            <v>Sales Euro</v>
          </cell>
          <cell r="G394">
            <v>3</v>
          </cell>
          <cell r="I394" t="str">
            <v xml:space="preserve"> </v>
          </cell>
          <cell r="J394" t="str">
            <v xml:space="preserve"> </v>
          </cell>
          <cell r="Q394" t="str">
            <v xml:space="preserve"> </v>
          </cell>
          <cell r="S394" t="str">
            <v>סימון הוני</v>
          </cell>
          <cell r="T394">
            <v>365</v>
          </cell>
          <cell r="U394" t="str">
            <v xml:space="preserve"> </v>
          </cell>
          <cell r="AE394">
            <v>365</v>
          </cell>
          <cell r="AF394">
            <v>608.09</v>
          </cell>
          <cell r="AG394">
            <v>0</v>
          </cell>
          <cell r="AI394">
            <v>973.09</v>
          </cell>
          <cell r="AJ394">
            <v>6</v>
          </cell>
          <cell r="AK394" t="str">
            <v>אין תשלום</v>
          </cell>
          <cell r="AL394">
            <v>200606</v>
          </cell>
          <cell r="AM394" t="str">
            <v>קסטיאל אלי</v>
          </cell>
          <cell r="AN394" t="str">
            <v xml:space="preserve"> </v>
          </cell>
        </row>
        <row r="395">
          <cell r="B395">
            <v>2006</v>
          </cell>
          <cell r="C395">
            <v>6</v>
          </cell>
          <cell r="D395">
            <v>77</v>
          </cell>
          <cell r="E395" t="str">
            <v>קסטיאל אלי</v>
          </cell>
          <cell r="F395" t="str">
            <v>Sales Euro</v>
          </cell>
          <cell r="G395">
            <v>4</v>
          </cell>
          <cell r="I395" t="str">
            <v xml:space="preserve"> </v>
          </cell>
          <cell r="J395" t="str">
            <v xml:space="preserve"> </v>
          </cell>
          <cell r="Q395" t="str">
            <v xml:space="preserve"> </v>
          </cell>
          <cell r="S395" t="str">
            <v>ויזל קצבתי</v>
          </cell>
          <cell r="T395">
            <v>365</v>
          </cell>
          <cell r="U395" t="str">
            <v xml:space="preserve"> </v>
          </cell>
          <cell r="AE395">
            <v>365</v>
          </cell>
          <cell r="AF395">
            <v>608.9</v>
          </cell>
          <cell r="AG395">
            <v>0</v>
          </cell>
          <cell r="AI395">
            <v>973.9</v>
          </cell>
          <cell r="AJ395">
            <v>6</v>
          </cell>
          <cell r="AK395" t="str">
            <v>אין תשלום</v>
          </cell>
          <cell r="AL395">
            <v>200606</v>
          </cell>
          <cell r="AM395" t="str">
            <v>קסטיאל אלי</v>
          </cell>
          <cell r="AN395" t="str">
            <v xml:space="preserve"> </v>
          </cell>
        </row>
        <row r="396">
          <cell r="A396" t="str">
            <v>רדיאנסי(ישראל) בע"מ</v>
          </cell>
          <cell r="B396">
            <v>2006</v>
          </cell>
          <cell r="C396">
            <v>5</v>
          </cell>
          <cell r="D396">
            <v>78</v>
          </cell>
          <cell r="E396" t="str">
            <v>שטרצר משה</v>
          </cell>
          <cell r="F396" t="str">
            <v>R&amp;D</v>
          </cell>
          <cell r="G396">
            <v>0</v>
          </cell>
          <cell r="H396">
            <v>1</v>
          </cell>
          <cell r="I396" t="str">
            <v>משכורת</v>
          </cell>
          <cell r="J396" t="str">
            <v>ב</v>
          </cell>
          <cell r="N396">
            <v>18500</v>
          </cell>
          <cell r="P396">
            <v>18500</v>
          </cell>
          <cell r="Q396" t="str">
            <v>מס הכנסה</v>
          </cell>
          <cell r="R396">
            <v>4846.87</v>
          </cell>
          <cell r="S396" t="str">
            <v>סימון הוני</v>
          </cell>
          <cell r="T396">
            <v>365</v>
          </cell>
          <cell r="U396" t="str">
            <v xml:space="preserve"> </v>
          </cell>
          <cell r="W396">
            <v>10529</v>
          </cell>
          <cell r="X396" t="str">
            <v>חדשי</v>
          </cell>
          <cell r="Y396">
            <v>22</v>
          </cell>
          <cell r="AD396">
            <v>10529</v>
          </cell>
          <cell r="AE396">
            <v>365</v>
          </cell>
          <cell r="AF396">
            <v>608.09</v>
          </cell>
          <cell r="AG396">
            <v>0</v>
          </cell>
          <cell r="AH396">
            <v>1108.6199999999999</v>
          </cell>
          <cell r="AI396">
            <v>2081.71</v>
          </cell>
          <cell r="AJ396">
            <v>2</v>
          </cell>
          <cell r="AK396" t="str">
            <v>משכורת</v>
          </cell>
          <cell r="AL396">
            <v>200605</v>
          </cell>
          <cell r="AM396" t="str">
            <v>שטרצר משה</v>
          </cell>
          <cell r="AN396" t="str">
            <v>משכורת</v>
          </cell>
          <cell r="AO396" t="str">
            <v>תשלום</v>
          </cell>
        </row>
        <row r="397">
          <cell r="B397">
            <v>2006</v>
          </cell>
          <cell r="C397">
            <v>5</v>
          </cell>
          <cell r="D397">
            <v>78</v>
          </cell>
          <cell r="E397" t="str">
            <v>שטרצר משה</v>
          </cell>
          <cell r="F397" t="str">
            <v>R&amp;D</v>
          </cell>
          <cell r="G397">
            <v>1</v>
          </cell>
          <cell r="H397">
            <v>9</v>
          </cell>
          <cell r="I397" t="str">
            <v>שווי רכב..</v>
          </cell>
          <cell r="J397" t="str">
            <v>ב</v>
          </cell>
          <cell r="O397">
            <v>1330</v>
          </cell>
          <cell r="P397">
            <v>1330</v>
          </cell>
          <cell r="Q397" t="str">
            <v>ביטוח לאומי</v>
          </cell>
          <cell r="R397">
            <v>1112.0999999999999</v>
          </cell>
          <cell r="S397" t="str">
            <v>ויזל קצבתי</v>
          </cell>
          <cell r="T397">
            <v>728</v>
          </cell>
          <cell r="U397" t="str">
            <v xml:space="preserve"> </v>
          </cell>
          <cell r="AE397">
            <v>784</v>
          </cell>
          <cell r="AF397">
            <v>932.96</v>
          </cell>
          <cell r="AG397">
            <v>0</v>
          </cell>
          <cell r="AI397">
            <v>1716.96</v>
          </cell>
          <cell r="AJ397">
            <v>2</v>
          </cell>
          <cell r="AK397" t="str">
            <v>אין תשלום</v>
          </cell>
          <cell r="AL397">
            <v>200605</v>
          </cell>
          <cell r="AM397" t="str">
            <v>שטרצר משה</v>
          </cell>
          <cell r="AN397" t="str">
            <v>שווי רכב..</v>
          </cell>
          <cell r="AO397" t="str">
            <v>הכנסה זקופה</v>
          </cell>
        </row>
        <row r="398">
          <cell r="B398">
            <v>2006</v>
          </cell>
          <cell r="C398">
            <v>5</v>
          </cell>
          <cell r="D398">
            <v>78</v>
          </cell>
          <cell r="E398" t="str">
            <v>שטרצר משה</v>
          </cell>
          <cell r="F398" t="str">
            <v>R&amp;D</v>
          </cell>
          <cell r="G398">
            <v>2</v>
          </cell>
          <cell r="H398">
            <v>24</v>
          </cell>
          <cell r="I398" t="str">
            <v>שוויארוחות</v>
          </cell>
          <cell r="J398" t="str">
            <v>ב</v>
          </cell>
          <cell r="O398">
            <v>234</v>
          </cell>
          <cell r="P398">
            <v>234</v>
          </cell>
          <cell r="Q398" t="str">
            <v>מס בריאות</v>
          </cell>
          <cell r="R398">
            <v>919.03</v>
          </cell>
          <cell r="S398" t="str">
            <v>סמון א.כ.ע</v>
          </cell>
          <cell r="U398" t="str">
            <v xml:space="preserve"> </v>
          </cell>
          <cell r="AE398">
            <v>0</v>
          </cell>
          <cell r="AF398">
            <v>0</v>
          </cell>
          <cell r="AG398">
            <v>148</v>
          </cell>
          <cell r="AI398">
            <v>148</v>
          </cell>
          <cell r="AJ398">
            <v>2</v>
          </cell>
          <cell r="AK398" t="str">
            <v>אין תשלום</v>
          </cell>
          <cell r="AL398">
            <v>200605</v>
          </cell>
          <cell r="AM398" t="str">
            <v>שטרצר משה</v>
          </cell>
          <cell r="AN398" t="str">
            <v>שוויארוחות</v>
          </cell>
          <cell r="AO398" t="str">
            <v>הכנסה זקופה</v>
          </cell>
        </row>
        <row r="399">
          <cell r="A399" t="str">
            <v>רדיאנסי(ישראל) בע"מ</v>
          </cell>
          <cell r="B399">
            <v>2006</v>
          </cell>
          <cell r="C399">
            <v>6</v>
          </cell>
          <cell r="D399">
            <v>78</v>
          </cell>
          <cell r="E399" t="str">
            <v>שטרצר משה</v>
          </cell>
          <cell r="F399" t="str">
            <v>R&amp;D</v>
          </cell>
          <cell r="G399">
            <v>0</v>
          </cell>
          <cell r="H399">
            <v>1</v>
          </cell>
          <cell r="I399" t="str">
            <v>משכורת</v>
          </cell>
          <cell r="J399" t="str">
            <v>ב</v>
          </cell>
          <cell r="N399">
            <v>18500</v>
          </cell>
          <cell r="P399">
            <v>18500</v>
          </cell>
          <cell r="Q399" t="str">
            <v>מס הכנסה</v>
          </cell>
          <cell r="R399">
            <v>4824.43</v>
          </cell>
          <cell r="S399" t="str">
            <v>סימון הוני</v>
          </cell>
          <cell r="T399">
            <v>365</v>
          </cell>
          <cell r="U399" t="str">
            <v xml:space="preserve"> </v>
          </cell>
          <cell r="W399">
            <v>10559</v>
          </cell>
          <cell r="X399" t="str">
            <v>חדשי</v>
          </cell>
          <cell r="Y399">
            <v>22</v>
          </cell>
          <cell r="AB399">
            <v>0.5</v>
          </cell>
          <cell r="AD399">
            <v>10559</v>
          </cell>
          <cell r="AE399">
            <v>365</v>
          </cell>
          <cell r="AF399">
            <v>608.09</v>
          </cell>
          <cell r="AG399">
            <v>0</v>
          </cell>
          <cell r="AH399">
            <v>1105.04</v>
          </cell>
          <cell r="AI399">
            <v>2078.13</v>
          </cell>
          <cell r="AJ399">
            <v>2</v>
          </cell>
          <cell r="AK399" t="str">
            <v>משכורת</v>
          </cell>
          <cell r="AL399">
            <v>200606</v>
          </cell>
          <cell r="AM399" t="str">
            <v>שטרצר משה</v>
          </cell>
          <cell r="AN399" t="str">
            <v>משכורת</v>
          </cell>
          <cell r="AO399" t="str">
            <v>תשלום</v>
          </cell>
        </row>
        <row r="400">
          <cell r="B400">
            <v>2006</v>
          </cell>
          <cell r="C400">
            <v>6</v>
          </cell>
          <cell r="D400">
            <v>78</v>
          </cell>
          <cell r="E400" t="str">
            <v>שטרצר משה</v>
          </cell>
          <cell r="F400" t="str">
            <v>R&amp;D</v>
          </cell>
          <cell r="G400">
            <v>1</v>
          </cell>
          <cell r="H400">
            <v>9</v>
          </cell>
          <cell r="I400" t="str">
            <v>שווי רכב..</v>
          </cell>
          <cell r="J400" t="str">
            <v>ב</v>
          </cell>
          <cell r="O400">
            <v>1330</v>
          </cell>
          <cell r="P400">
            <v>1330</v>
          </cell>
          <cell r="Q400" t="str">
            <v>ביטוח לאומי</v>
          </cell>
          <cell r="R400">
            <v>1107.69</v>
          </cell>
          <cell r="S400" t="str">
            <v>ויזל קצבתי</v>
          </cell>
          <cell r="T400">
            <v>728</v>
          </cell>
          <cell r="U400" t="str">
            <v xml:space="preserve"> </v>
          </cell>
          <cell r="AE400">
            <v>784</v>
          </cell>
          <cell r="AF400">
            <v>932.96</v>
          </cell>
          <cell r="AG400">
            <v>0</v>
          </cell>
          <cell r="AI400">
            <v>1716.96</v>
          </cell>
          <cell r="AJ400">
            <v>2</v>
          </cell>
          <cell r="AK400" t="str">
            <v>אין תשלום</v>
          </cell>
          <cell r="AL400">
            <v>200606</v>
          </cell>
          <cell r="AM400" t="str">
            <v>שטרצר משה</v>
          </cell>
          <cell r="AN400" t="str">
            <v>שווי רכב..</v>
          </cell>
          <cell r="AO400" t="str">
            <v>הכנסה זקופה</v>
          </cell>
        </row>
        <row r="401">
          <cell r="B401">
            <v>2006</v>
          </cell>
          <cell r="C401">
            <v>6</v>
          </cell>
          <cell r="D401">
            <v>78</v>
          </cell>
          <cell r="E401" t="str">
            <v>שטרצר משה</v>
          </cell>
          <cell r="F401" t="str">
            <v>R&amp;D</v>
          </cell>
          <cell r="G401">
            <v>2</v>
          </cell>
          <cell r="H401">
            <v>24</v>
          </cell>
          <cell r="I401" t="str">
            <v>שוויארוחות</v>
          </cell>
          <cell r="J401" t="str">
            <v>ב</v>
          </cell>
          <cell r="O401">
            <v>171</v>
          </cell>
          <cell r="P401">
            <v>171</v>
          </cell>
          <cell r="Q401" t="str">
            <v>מס בריאות</v>
          </cell>
          <cell r="R401">
            <v>915.88</v>
          </cell>
          <cell r="S401" t="str">
            <v>סמון א.כ.ע</v>
          </cell>
          <cell r="U401" t="str">
            <v xml:space="preserve"> </v>
          </cell>
          <cell r="AE401">
            <v>0</v>
          </cell>
          <cell r="AF401">
            <v>0</v>
          </cell>
          <cell r="AG401">
            <v>148</v>
          </cell>
          <cell r="AI401">
            <v>148</v>
          </cell>
          <cell r="AJ401">
            <v>2</v>
          </cell>
          <cell r="AK401" t="str">
            <v>אין תשלום</v>
          </cell>
          <cell r="AL401">
            <v>200606</v>
          </cell>
          <cell r="AM401" t="str">
            <v>שטרצר משה</v>
          </cell>
          <cell r="AN401" t="str">
            <v>שוויארוחות</v>
          </cell>
          <cell r="AO401" t="str">
            <v>הכנסה זקופה</v>
          </cell>
        </row>
        <row r="402">
          <cell r="A402" t="str">
            <v>רדיאנסי(ישראל) בע"מ</v>
          </cell>
          <cell r="B402">
            <v>2006</v>
          </cell>
          <cell r="C402">
            <v>5</v>
          </cell>
          <cell r="D402">
            <v>79</v>
          </cell>
          <cell r="E402" t="str">
            <v>ארונוביץ ציפורה</v>
          </cell>
          <cell r="F402" t="str">
            <v>G&amp;A</v>
          </cell>
          <cell r="G402">
            <v>0</v>
          </cell>
          <cell r="H402">
            <v>1</v>
          </cell>
          <cell r="I402" t="str">
            <v>משכורת</v>
          </cell>
          <cell r="J402" t="str">
            <v>ב</v>
          </cell>
          <cell r="N402">
            <v>8500</v>
          </cell>
          <cell r="P402">
            <v>8500</v>
          </cell>
          <cell r="Q402" t="str">
            <v>מס הכנסה</v>
          </cell>
          <cell r="R402">
            <v>811.55</v>
          </cell>
          <cell r="S402" t="str">
            <v xml:space="preserve"> </v>
          </cell>
          <cell r="U402" t="str">
            <v xml:space="preserve"> </v>
          </cell>
          <cell r="W402">
            <v>7346</v>
          </cell>
          <cell r="X402" t="str">
            <v>חדשי</v>
          </cell>
          <cell r="Y402">
            <v>22</v>
          </cell>
          <cell r="AB402">
            <v>-1</v>
          </cell>
          <cell r="AD402">
            <v>7346</v>
          </cell>
          <cell r="AH402">
            <v>498.65</v>
          </cell>
          <cell r="AI402">
            <v>498.65</v>
          </cell>
          <cell r="AJ402">
            <v>1</v>
          </cell>
          <cell r="AK402" t="str">
            <v>משכורת</v>
          </cell>
          <cell r="AL402">
            <v>200605</v>
          </cell>
          <cell r="AM402" t="str">
            <v>ארונוביץ ציפורה</v>
          </cell>
          <cell r="AN402" t="str">
            <v>משכורת</v>
          </cell>
          <cell r="AO402" t="str">
            <v>תשלום</v>
          </cell>
        </row>
        <row r="403">
          <cell r="B403">
            <v>2006</v>
          </cell>
          <cell r="C403">
            <v>5</v>
          </cell>
          <cell r="D403">
            <v>79</v>
          </cell>
          <cell r="E403" t="str">
            <v>ארונוביץ ציפורה</v>
          </cell>
          <cell r="F403" t="str">
            <v>G&amp;A</v>
          </cell>
          <cell r="G403">
            <v>1</v>
          </cell>
          <cell r="H403">
            <v>4</v>
          </cell>
          <cell r="I403" t="str">
            <v>נסיעות</v>
          </cell>
          <cell r="J403" t="str">
            <v>ב</v>
          </cell>
          <cell r="N403">
            <v>400</v>
          </cell>
          <cell r="P403">
            <v>400</v>
          </cell>
          <cell r="Q403" t="str">
            <v>ביטוח לאומי</v>
          </cell>
          <cell r="R403">
            <v>360.37</v>
          </cell>
          <cell r="S403" t="str">
            <v xml:space="preserve"> </v>
          </cell>
          <cell r="U403" t="str">
            <v xml:space="preserve"> </v>
          </cell>
          <cell r="AJ403">
            <v>1</v>
          </cell>
          <cell r="AK403" t="str">
            <v>נסיעות</v>
          </cell>
          <cell r="AL403">
            <v>200605</v>
          </cell>
          <cell r="AM403" t="str">
            <v>ארונוביץ ציפורה</v>
          </cell>
          <cell r="AN403" t="str">
            <v>נסיעות</v>
          </cell>
          <cell r="AO403" t="str">
            <v>תשלום</v>
          </cell>
        </row>
        <row r="404">
          <cell r="B404">
            <v>2006</v>
          </cell>
          <cell r="C404">
            <v>5</v>
          </cell>
          <cell r="D404">
            <v>79</v>
          </cell>
          <cell r="E404" t="str">
            <v>ארונוביץ ציפורה</v>
          </cell>
          <cell r="F404" t="str">
            <v>G&amp;A</v>
          </cell>
          <cell r="G404">
            <v>2</v>
          </cell>
          <cell r="H404">
            <v>24</v>
          </cell>
          <cell r="I404" t="str">
            <v>שוויארוחות</v>
          </cell>
          <cell r="J404" t="str">
            <v>ב</v>
          </cell>
          <cell r="O404">
            <v>425</v>
          </cell>
          <cell r="P404">
            <v>425</v>
          </cell>
          <cell r="Q404" t="str">
            <v>מס בריאות</v>
          </cell>
          <cell r="R404">
            <v>382.08</v>
          </cell>
          <cell r="S404" t="str">
            <v xml:space="preserve"> </v>
          </cell>
          <cell r="U404" t="str">
            <v xml:space="preserve"> </v>
          </cell>
          <cell r="AJ404">
            <v>1</v>
          </cell>
          <cell r="AK404" t="str">
            <v>אין תשלום</v>
          </cell>
          <cell r="AL404">
            <v>200605</v>
          </cell>
          <cell r="AM404" t="str">
            <v>ארונוביץ ציפורה</v>
          </cell>
          <cell r="AN404" t="str">
            <v>שוויארוחות</v>
          </cell>
          <cell r="AO404" t="str">
            <v>הכנסה זקופה</v>
          </cell>
        </row>
        <row r="405">
          <cell r="A405" t="str">
            <v>רדיאנסי(ישראל) בע"מ</v>
          </cell>
          <cell r="B405">
            <v>2006</v>
          </cell>
          <cell r="C405">
            <v>6</v>
          </cell>
          <cell r="D405">
            <v>79</v>
          </cell>
          <cell r="E405" t="str">
            <v>ארונוביץ ציפורה</v>
          </cell>
          <cell r="F405" t="str">
            <v>G&amp;A</v>
          </cell>
          <cell r="G405">
            <v>0</v>
          </cell>
          <cell r="H405">
            <v>1</v>
          </cell>
          <cell r="I405" t="str">
            <v>משכורת</v>
          </cell>
          <cell r="J405" t="str">
            <v>ב</v>
          </cell>
          <cell r="N405">
            <v>8500</v>
          </cell>
          <cell r="P405">
            <v>8500</v>
          </cell>
          <cell r="Q405" t="str">
            <v>מס הכנסה</v>
          </cell>
          <cell r="R405">
            <v>484.55</v>
          </cell>
          <cell r="S405" t="str">
            <v>סימון.ק.פנ</v>
          </cell>
          <cell r="T405">
            <v>467.5</v>
          </cell>
          <cell r="U405" t="str">
            <v xml:space="preserve"> </v>
          </cell>
          <cell r="W405">
            <v>6738</v>
          </cell>
          <cell r="X405" t="str">
            <v>חדשי</v>
          </cell>
          <cell r="Y405">
            <v>22</v>
          </cell>
          <cell r="AB405">
            <v>0.5</v>
          </cell>
          <cell r="AD405">
            <v>6738</v>
          </cell>
          <cell r="AE405">
            <v>510</v>
          </cell>
          <cell r="AF405">
            <v>708.05</v>
          </cell>
          <cell r="AG405">
            <v>68</v>
          </cell>
          <cell r="AH405">
            <v>498.65</v>
          </cell>
          <cell r="AI405">
            <v>1784.7</v>
          </cell>
          <cell r="AJ405">
            <v>1</v>
          </cell>
          <cell r="AK405" t="str">
            <v>משכורת</v>
          </cell>
          <cell r="AL405">
            <v>200606</v>
          </cell>
          <cell r="AM405" t="str">
            <v>ארונוביץ ציפורה</v>
          </cell>
          <cell r="AN405" t="str">
            <v>משכורת</v>
          </cell>
          <cell r="AO405" t="str">
            <v>תשלום</v>
          </cell>
        </row>
        <row r="406">
          <cell r="B406">
            <v>2006</v>
          </cell>
          <cell r="C406">
            <v>6</v>
          </cell>
          <cell r="D406">
            <v>79</v>
          </cell>
          <cell r="E406" t="str">
            <v>ארונוביץ ציפורה</v>
          </cell>
          <cell r="F406" t="str">
            <v>G&amp;A</v>
          </cell>
          <cell r="G406">
            <v>1</v>
          </cell>
          <cell r="H406">
            <v>4</v>
          </cell>
          <cell r="I406" t="str">
            <v>נסיעות</v>
          </cell>
          <cell r="J406" t="str">
            <v>ב</v>
          </cell>
          <cell r="N406">
            <v>400</v>
          </cell>
          <cell r="P406">
            <v>400</v>
          </cell>
          <cell r="Q406" t="str">
            <v>ביטוח לאומי</v>
          </cell>
          <cell r="R406">
            <v>360.37</v>
          </cell>
          <cell r="S406" t="str">
            <v>סימון.ק.פנ</v>
          </cell>
          <cell r="T406">
            <v>467.5</v>
          </cell>
          <cell r="U406" t="str">
            <v xml:space="preserve"> </v>
          </cell>
          <cell r="AE406">
            <v>510</v>
          </cell>
          <cell r="AF406">
            <v>708.05</v>
          </cell>
          <cell r="AG406">
            <v>68</v>
          </cell>
          <cell r="AI406">
            <v>1286.05</v>
          </cell>
          <cell r="AJ406">
            <v>1</v>
          </cell>
          <cell r="AK406" t="str">
            <v>נסיעות</v>
          </cell>
          <cell r="AL406">
            <v>200606</v>
          </cell>
          <cell r="AM406" t="str">
            <v>ארונוביץ ציפורה</v>
          </cell>
          <cell r="AN406" t="str">
            <v>נסיעות</v>
          </cell>
          <cell r="AO406" t="str">
            <v>תשלום</v>
          </cell>
        </row>
        <row r="407">
          <cell r="B407">
            <v>2006</v>
          </cell>
          <cell r="C407">
            <v>6</v>
          </cell>
          <cell r="D407">
            <v>79</v>
          </cell>
          <cell r="E407" t="str">
            <v>ארונוביץ ציפורה</v>
          </cell>
          <cell r="F407" t="str">
            <v>G&amp;A</v>
          </cell>
          <cell r="G407">
            <v>2</v>
          </cell>
          <cell r="H407">
            <v>24</v>
          </cell>
          <cell r="I407" t="str">
            <v>שוויארוחות</v>
          </cell>
          <cell r="J407" t="str">
            <v>ב</v>
          </cell>
          <cell r="O407">
            <v>425</v>
          </cell>
          <cell r="P407">
            <v>425</v>
          </cell>
          <cell r="Q407" t="str">
            <v>מס בריאות</v>
          </cell>
          <cell r="R407">
            <v>382.08</v>
          </cell>
          <cell r="S407" t="str">
            <v xml:space="preserve"> </v>
          </cell>
          <cell r="U407" t="str">
            <v xml:space="preserve"> </v>
          </cell>
          <cell r="AJ407">
            <v>1</v>
          </cell>
          <cell r="AK407" t="str">
            <v>אין תשלום</v>
          </cell>
          <cell r="AL407">
            <v>200606</v>
          </cell>
          <cell r="AM407" t="str">
            <v>ארונוביץ ציפורה</v>
          </cell>
          <cell r="AN407" t="str">
            <v>שוויארוחות</v>
          </cell>
          <cell r="AO407" t="str">
            <v>הכנסה זקופה</v>
          </cell>
        </row>
        <row r="408">
          <cell r="A408" t="str">
            <v>רדיאנסי(ישראל) בע"מ</v>
          </cell>
          <cell r="B408">
            <v>2006</v>
          </cell>
          <cell r="C408">
            <v>6</v>
          </cell>
          <cell r="D408">
            <v>80</v>
          </cell>
          <cell r="E408" t="str">
            <v>רובינשטיין רינת</v>
          </cell>
          <cell r="F408" t="str">
            <v>G&amp;A</v>
          </cell>
          <cell r="G408">
            <v>0</v>
          </cell>
          <cell r="H408">
            <v>1</v>
          </cell>
          <cell r="I408" t="str">
            <v>משכורת</v>
          </cell>
          <cell r="J408" t="str">
            <v>ב</v>
          </cell>
          <cell r="K408">
            <v>25</v>
          </cell>
          <cell r="L408">
            <v>19.28</v>
          </cell>
          <cell r="N408">
            <v>482</v>
          </cell>
          <cell r="P408">
            <v>482</v>
          </cell>
          <cell r="Q408" t="str">
            <v>מס בריאות</v>
          </cell>
          <cell r="R408">
            <v>15</v>
          </cell>
          <cell r="S408" t="str">
            <v xml:space="preserve"> </v>
          </cell>
          <cell r="U408" t="str">
            <v xml:space="preserve"> </v>
          </cell>
          <cell r="W408">
            <v>467</v>
          </cell>
          <cell r="X408" t="str">
            <v>לפי שעות</v>
          </cell>
          <cell r="Y408">
            <v>22</v>
          </cell>
          <cell r="Z408">
            <v>25</v>
          </cell>
          <cell r="AD408">
            <v>467</v>
          </cell>
          <cell r="AH408">
            <v>2.64</v>
          </cell>
          <cell r="AI408">
            <v>2.64</v>
          </cell>
          <cell r="AJ408">
            <v>1</v>
          </cell>
          <cell r="AK408" t="str">
            <v>משכורת</v>
          </cell>
          <cell r="AL408">
            <v>200606</v>
          </cell>
          <cell r="AM408" t="str">
            <v>רובינשטיין רינת</v>
          </cell>
          <cell r="AN408" t="str">
            <v>משכורת</v>
          </cell>
          <cell r="AO408" t="str">
            <v>תשלום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1"/>
      <sheetName val="עלות מחלקה - הצגה חודשית"/>
      <sheetName val="עלות מחלקה - הצגה רבעונית"/>
      <sheetName val="עלות מחלקה - הצגה רב-שנתית"/>
      <sheetName val="עלות עובדים - הצגה חודשית"/>
      <sheetName val="עלות עובדים - הצגה רבעונית"/>
      <sheetName val="עלות עובדים - הצגה רב-שנתית"/>
      <sheetName val="רב שנתי בחתך חודשי"/>
      <sheetName val="מעלות לנטו - פרוט לפי עובדים"/>
      <sheetName val="מעלות לנטו - מחלקות ותת מחלקות"/>
      <sheetName val="מעלות לנטו - פרוט לפי חודשים"/>
      <sheetName val="מעלות לנטו -עובדים בפרוט חודשים"/>
      <sheetName val="מעלות לנטו - ריכוז לפי עובדים"/>
      <sheetName val="מעלות לנטו -מחלקות ופרוט עובדים"/>
      <sheetName val="עלות ושווי"/>
      <sheetName val="אין יותר"/>
      <sheetName val="גיליון3"/>
      <sheetName val="Analysis"/>
    </sheetNames>
    <sheetDataSet>
      <sheetData sheetId="0">
        <row r="1">
          <cell r="A1" t="str">
            <v>שם החברה</v>
          </cell>
          <cell r="B1" t="str">
            <v>שנת מס</v>
          </cell>
          <cell r="C1" t="str">
            <v>מספר חודש</v>
          </cell>
          <cell r="D1" t="str">
            <v>מספר עובד</v>
          </cell>
          <cell r="E1" t="str">
            <v>שם העובד</v>
          </cell>
          <cell r="F1" t="str">
            <v>שם מחלקה</v>
          </cell>
          <cell r="G1" t="str">
            <v>מספר תת-מחלקה</v>
          </cell>
          <cell r="H1" t="str">
            <v>סיכום ברוטו</v>
          </cell>
          <cell r="I1" t="str">
            <v>תשלומים</v>
          </cell>
          <cell r="J1" t="str">
            <v>תגמולים-מ</v>
          </cell>
          <cell r="K1" t="str">
            <v>קרן השת.-מ</v>
          </cell>
          <cell r="L1" t="str">
            <v>פיצויים</v>
          </cell>
          <cell r="M1" t="str">
            <v>שונות</v>
          </cell>
          <cell r="N1" t="str">
            <v>בט.לאומי-מ</v>
          </cell>
          <cell r="O1" t="str">
            <v>מס מעסיקים</v>
          </cell>
          <cell r="P1" t="str">
            <v>מס שכר</v>
          </cell>
          <cell r="Q1" t="str">
            <v>הטל ע.זר</v>
          </cell>
          <cell r="R1" t="str">
            <v>סה"כ עלות</v>
          </cell>
          <cell r="S1" t="str">
            <v>מס הכנסה</v>
          </cell>
          <cell r="T1" t="str">
            <v>תגמולים-ע</v>
          </cell>
          <cell r="U1" t="str">
            <v>קרן השת.-ע</v>
          </cell>
          <cell r="V1" t="str">
            <v>הסתדרות</v>
          </cell>
          <cell r="W1" t="str">
            <v>נכ.אחרים</v>
          </cell>
          <cell r="X1" t="str">
            <v>ביטוח לאומי</v>
          </cell>
          <cell r="Y1" t="str">
            <v>שכר נטו</v>
          </cell>
          <cell r="Z1" t="str">
            <v>נכ.רשות</v>
          </cell>
          <cell r="AA1" t="str">
            <v>לתשלום</v>
          </cell>
          <cell r="AB1" t="str">
            <v>רבעון</v>
          </cell>
          <cell r="AC1" t="str">
            <v>בחר עובד</v>
          </cell>
          <cell r="AD1" t="str">
            <v>בחר מחלקה</v>
          </cell>
          <cell r="AE1" t="str">
            <v>בחר רבעון</v>
          </cell>
          <cell r="AF1" t="str">
            <v>בחר חודש</v>
          </cell>
          <cell r="AG1" t="str">
            <v>סיכום תשלומי מעביד</v>
          </cell>
          <cell r="AH1" t="str">
            <v>מס הכנסה וביל</v>
          </cell>
          <cell r="AI1" t="str">
            <v>שווי</v>
          </cell>
          <cell r="AJ1" t="str">
            <v>מספר זהות</v>
          </cell>
          <cell r="AK1" t="str">
            <v>תאריך תחילת עבודה</v>
          </cell>
        </row>
        <row r="2">
          <cell r="A2" t="str">
            <v>סילברפורט בע"מ</v>
          </cell>
          <cell r="B2">
            <v>2018</v>
          </cell>
          <cell r="C2">
            <v>1</v>
          </cell>
          <cell r="D2">
            <v>2</v>
          </cell>
          <cell r="E2" t="str">
            <v>פטאל  מתן</v>
          </cell>
          <cell r="F2" t="str">
            <v>מכירות</v>
          </cell>
          <cell r="G2">
            <v>0</v>
          </cell>
          <cell r="H2">
            <v>21797.200000000001</v>
          </cell>
          <cell r="I2">
            <v>20213</v>
          </cell>
          <cell r="J2">
            <v>1010</v>
          </cell>
          <cell r="K2">
            <v>1500</v>
          </cell>
          <cell r="L2">
            <v>1666</v>
          </cell>
          <cell r="M2">
            <v>290</v>
          </cell>
          <cell r="N2">
            <v>1394.06</v>
          </cell>
          <cell r="R2">
            <v>26073.06</v>
          </cell>
          <cell r="S2">
            <v>3765.58</v>
          </cell>
          <cell r="T2">
            <v>1200</v>
          </cell>
          <cell r="U2">
            <v>500</v>
          </cell>
          <cell r="X2">
            <v>2110.42</v>
          </cell>
          <cell r="Y2">
            <v>12637</v>
          </cell>
          <cell r="Z2">
            <v>1736.59</v>
          </cell>
          <cell r="AA2">
            <v>10900.41</v>
          </cell>
          <cell r="AB2">
            <v>1</v>
          </cell>
          <cell r="AC2" t="str">
            <v>פטאל  מתן</v>
          </cell>
          <cell r="AD2" t="str">
            <v>מכירות</v>
          </cell>
          <cell r="AE2">
            <v>1</v>
          </cell>
          <cell r="AF2">
            <v>1</v>
          </cell>
          <cell r="AG2">
            <v>5860.06</v>
          </cell>
          <cell r="AH2">
            <v>5876</v>
          </cell>
          <cell r="AI2">
            <v>1584.2</v>
          </cell>
          <cell r="AJ2">
            <v>300730561</v>
          </cell>
          <cell r="AK2">
            <v>42491</v>
          </cell>
        </row>
        <row r="3">
          <cell r="A3" t="str">
            <v>סילברפורט בע"מ</v>
          </cell>
          <cell r="B3">
            <v>2018</v>
          </cell>
          <cell r="C3">
            <v>2</v>
          </cell>
          <cell r="D3">
            <v>2</v>
          </cell>
          <cell r="E3" t="str">
            <v>פטאל  מתן</v>
          </cell>
          <cell r="F3" t="str">
            <v>מכירות</v>
          </cell>
          <cell r="G3">
            <v>0</v>
          </cell>
          <cell r="H3">
            <v>21584.1</v>
          </cell>
          <cell r="I3">
            <v>20213</v>
          </cell>
          <cell r="J3">
            <v>1010</v>
          </cell>
          <cell r="K3">
            <v>1500</v>
          </cell>
          <cell r="L3">
            <v>1666</v>
          </cell>
          <cell r="M3">
            <v>290</v>
          </cell>
          <cell r="N3">
            <v>1378.08</v>
          </cell>
          <cell r="R3">
            <v>26057.08</v>
          </cell>
          <cell r="S3">
            <v>3690.14</v>
          </cell>
          <cell r="T3">
            <v>1200</v>
          </cell>
          <cell r="U3">
            <v>500</v>
          </cell>
          <cell r="W3">
            <v>0</v>
          </cell>
          <cell r="X3">
            <v>2084.86</v>
          </cell>
          <cell r="Y3">
            <v>12738</v>
          </cell>
          <cell r="Z3">
            <v>-81.7</v>
          </cell>
          <cell r="AA3">
            <v>12819.7</v>
          </cell>
          <cell r="AB3">
            <v>1</v>
          </cell>
          <cell r="AC3" t="str">
            <v>פטאל  מתן</v>
          </cell>
          <cell r="AD3" t="str">
            <v>מכירות</v>
          </cell>
          <cell r="AE3">
            <v>1</v>
          </cell>
          <cell r="AF3">
            <v>2</v>
          </cell>
          <cell r="AG3">
            <v>5844.08</v>
          </cell>
          <cell r="AH3">
            <v>5775</v>
          </cell>
          <cell r="AI3">
            <v>1371.1</v>
          </cell>
          <cell r="AJ3">
            <v>300730561</v>
          </cell>
          <cell r="AK3">
            <v>42491</v>
          </cell>
        </row>
        <row r="4">
          <cell r="A4" t="str">
            <v>סילברפורט בע"מ</v>
          </cell>
          <cell r="B4">
            <v>2018</v>
          </cell>
          <cell r="C4">
            <v>3</v>
          </cell>
          <cell r="D4">
            <v>2</v>
          </cell>
          <cell r="E4" t="str">
            <v>פטאל  מתן</v>
          </cell>
          <cell r="F4" t="str">
            <v>מכירות</v>
          </cell>
          <cell r="G4">
            <v>0</v>
          </cell>
          <cell r="H4">
            <v>21584.1</v>
          </cell>
          <cell r="I4">
            <v>20213</v>
          </cell>
          <cell r="J4">
            <v>1010</v>
          </cell>
          <cell r="K4">
            <v>1500</v>
          </cell>
          <cell r="L4">
            <v>1666</v>
          </cell>
          <cell r="M4">
            <v>290</v>
          </cell>
          <cell r="N4">
            <v>1378.08</v>
          </cell>
          <cell r="R4">
            <v>26057.08</v>
          </cell>
          <cell r="S4">
            <v>3691.14</v>
          </cell>
          <cell r="T4">
            <v>1200</v>
          </cell>
          <cell r="U4">
            <v>500</v>
          </cell>
          <cell r="W4">
            <v>0</v>
          </cell>
          <cell r="X4">
            <v>2084.86</v>
          </cell>
          <cell r="Y4">
            <v>12737</v>
          </cell>
          <cell r="Z4">
            <v>-7001.54</v>
          </cell>
          <cell r="AA4">
            <v>19738.54</v>
          </cell>
          <cell r="AB4">
            <v>1</v>
          </cell>
          <cell r="AC4" t="str">
            <v>פטאל  מתן</v>
          </cell>
          <cell r="AD4" t="str">
            <v>מכירות</v>
          </cell>
          <cell r="AE4">
            <v>1</v>
          </cell>
          <cell r="AF4">
            <v>3</v>
          </cell>
          <cell r="AG4">
            <v>5844.08</v>
          </cell>
          <cell r="AH4">
            <v>5776</v>
          </cell>
          <cell r="AI4">
            <v>1371.1</v>
          </cell>
          <cell r="AJ4">
            <v>300730561</v>
          </cell>
          <cell r="AK4">
            <v>42491</v>
          </cell>
        </row>
        <row r="5">
          <cell r="A5" t="str">
            <v>סילברפורט בע"מ</v>
          </cell>
          <cell r="B5">
            <v>2018</v>
          </cell>
          <cell r="C5">
            <v>4</v>
          </cell>
          <cell r="D5">
            <v>2</v>
          </cell>
          <cell r="E5" t="str">
            <v>פטאל  מתן</v>
          </cell>
          <cell r="F5" t="str">
            <v>מכירות</v>
          </cell>
          <cell r="G5">
            <v>0</v>
          </cell>
          <cell r="H5">
            <v>43727.5</v>
          </cell>
          <cell r="I5">
            <v>42213</v>
          </cell>
          <cell r="J5">
            <v>2121</v>
          </cell>
          <cell r="K5">
            <v>1178.4000000000001</v>
          </cell>
          <cell r="L5">
            <v>3498.6</v>
          </cell>
          <cell r="M5">
            <v>609</v>
          </cell>
          <cell r="N5">
            <v>3012.02</v>
          </cell>
          <cell r="R5">
            <v>52632.02</v>
          </cell>
          <cell r="S5">
            <v>11441.04</v>
          </cell>
          <cell r="T5">
            <v>2520</v>
          </cell>
          <cell r="U5">
            <v>392.8</v>
          </cell>
          <cell r="W5">
            <v>0</v>
          </cell>
          <cell r="X5">
            <v>4699.16</v>
          </cell>
          <cell r="Y5">
            <v>23160</v>
          </cell>
          <cell r="Z5">
            <v>56.54</v>
          </cell>
          <cell r="AA5">
            <v>23103.46</v>
          </cell>
          <cell r="AB5">
            <v>2</v>
          </cell>
          <cell r="AC5" t="str">
            <v>פטאל  מתן</v>
          </cell>
          <cell r="AD5" t="str">
            <v>מכירות</v>
          </cell>
          <cell r="AE5">
            <v>2</v>
          </cell>
          <cell r="AF5">
            <v>4</v>
          </cell>
          <cell r="AG5">
            <v>10419.02</v>
          </cell>
          <cell r="AH5">
            <v>16140.2</v>
          </cell>
          <cell r="AI5">
            <v>1514.5</v>
          </cell>
          <cell r="AJ5">
            <v>300730561</v>
          </cell>
          <cell r="AK5">
            <v>42491</v>
          </cell>
        </row>
        <row r="6">
          <cell r="A6" t="str">
            <v>סילברפורט בע"מ</v>
          </cell>
          <cell r="B6">
            <v>2018</v>
          </cell>
          <cell r="C6">
            <v>1</v>
          </cell>
          <cell r="D6">
            <v>3</v>
          </cell>
          <cell r="E6" t="str">
            <v>קובץ  הד</v>
          </cell>
          <cell r="F6" t="str">
            <v>הנהלה</v>
          </cell>
          <cell r="G6">
            <v>0</v>
          </cell>
          <cell r="H6">
            <v>21811.75</v>
          </cell>
          <cell r="I6">
            <v>20213</v>
          </cell>
          <cell r="J6">
            <v>1100</v>
          </cell>
          <cell r="K6">
            <v>1500</v>
          </cell>
          <cell r="L6">
            <v>1666</v>
          </cell>
          <cell r="M6">
            <v>200</v>
          </cell>
          <cell r="N6">
            <v>1395.15</v>
          </cell>
          <cell r="R6">
            <v>26074.15</v>
          </cell>
          <cell r="S6">
            <v>3770.83</v>
          </cell>
          <cell r="T6">
            <v>1200</v>
          </cell>
          <cell r="U6">
            <v>500</v>
          </cell>
          <cell r="X6">
            <v>2112.17</v>
          </cell>
          <cell r="Y6">
            <v>12630</v>
          </cell>
          <cell r="Z6">
            <v>-43.8</v>
          </cell>
          <cell r="AA6">
            <v>12673.8</v>
          </cell>
          <cell r="AB6">
            <v>1</v>
          </cell>
          <cell r="AC6" t="str">
            <v>קובץ  הד</v>
          </cell>
          <cell r="AD6" t="str">
            <v>הנהלה</v>
          </cell>
          <cell r="AE6">
            <v>1</v>
          </cell>
          <cell r="AF6">
            <v>1</v>
          </cell>
          <cell r="AG6">
            <v>5861.15</v>
          </cell>
          <cell r="AH6">
            <v>5883</v>
          </cell>
          <cell r="AI6">
            <v>1598.75</v>
          </cell>
          <cell r="AJ6">
            <v>300129715</v>
          </cell>
          <cell r="AK6">
            <v>42491</v>
          </cell>
        </row>
        <row r="7">
          <cell r="A7" t="str">
            <v>סילברפורט בע"מ</v>
          </cell>
          <cell r="B7">
            <v>2018</v>
          </cell>
          <cell r="C7">
            <v>2</v>
          </cell>
          <cell r="D7">
            <v>3</v>
          </cell>
          <cell r="E7" t="str">
            <v>קובץ  הד</v>
          </cell>
          <cell r="F7" t="str">
            <v>הנהלה</v>
          </cell>
          <cell r="G7">
            <v>0</v>
          </cell>
          <cell r="H7">
            <v>21487.599999999999</v>
          </cell>
          <cell r="I7">
            <v>20213</v>
          </cell>
          <cell r="J7">
            <v>1100</v>
          </cell>
          <cell r="K7">
            <v>1500</v>
          </cell>
          <cell r="L7">
            <v>1666</v>
          </cell>
          <cell r="M7">
            <v>200</v>
          </cell>
          <cell r="N7">
            <v>1370.84</v>
          </cell>
          <cell r="R7">
            <v>26049.84</v>
          </cell>
          <cell r="S7">
            <v>3656.73</v>
          </cell>
          <cell r="T7">
            <v>1200</v>
          </cell>
          <cell r="U7">
            <v>500</v>
          </cell>
          <cell r="X7">
            <v>2073.27</v>
          </cell>
          <cell r="Y7">
            <v>12783</v>
          </cell>
          <cell r="Z7">
            <v>-168</v>
          </cell>
          <cell r="AA7">
            <v>12951</v>
          </cell>
          <cell r="AB7">
            <v>1</v>
          </cell>
          <cell r="AC7" t="str">
            <v>קובץ  הד</v>
          </cell>
          <cell r="AD7" t="str">
            <v>הנהלה</v>
          </cell>
          <cell r="AE7">
            <v>1</v>
          </cell>
          <cell r="AF7">
            <v>2</v>
          </cell>
          <cell r="AG7">
            <v>5836.84</v>
          </cell>
          <cell r="AH7">
            <v>5730</v>
          </cell>
          <cell r="AI7">
            <v>1274.5999999999999</v>
          </cell>
          <cell r="AJ7">
            <v>300129715</v>
          </cell>
          <cell r="AK7">
            <v>42491</v>
          </cell>
        </row>
        <row r="8">
          <cell r="A8" t="str">
            <v>סילברפורט בע"מ</v>
          </cell>
          <cell r="B8">
            <v>2018</v>
          </cell>
          <cell r="C8">
            <v>3</v>
          </cell>
          <cell r="D8">
            <v>3</v>
          </cell>
          <cell r="E8" t="str">
            <v>קובץ  הד</v>
          </cell>
          <cell r="F8" t="str">
            <v>הנהלה</v>
          </cell>
          <cell r="G8">
            <v>0</v>
          </cell>
          <cell r="H8">
            <v>21536.35</v>
          </cell>
          <cell r="I8">
            <v>20213</v>
          </cell>
          <cell r="J8">
            <v>1100</v>
          </cell>
          <cell r="K8">
            <v>1500</v>
          </cell>
          <cell r="L8">
            <v>1666</v>
          </cell>
          <cell r="M8">
            <v>200</v>
          </cell>
          <cell r="N8">
            <v>1374.5</v>
          </cell>
          <cell r="R8">
            <v>26053.5</v>
          </cell>
          <cell r="S8">
            <v>3673.88</v>
          </cell>
          <cell r="T8">
            <v>1200</v>
          </cell>
          <cell r="U8">
            <v>500</v>
          </cell>
          <cell r="W8">
            <v>0</v>
          </cell>
          <cell r="X8">
            <v>2079.12</v>
          </cell>
          <cell r="Y8">
            <v>12760</v>
          </cell>
          <cell r="Z8">
            <v>-24.1</v>
          </cell>
          <cell r="AA8">
            <v>12784.1</v>
          </cell>
          <cell r="AB8">
            <v>1</v>
          </cell>
          <cell r="AC8" t="str">
            <v>קובץ  הד</v>
          </cell>
          <cell r="AD8" t="str">
            <v>הנהלה</v>
          </cell>
          <cell r="AE8">
            <v>1</v>
          </cell>
          <cell r="AF8">
            <v>3</v>
          </cell>
          <cell r="AG8">
            <v>5840.5</v>
          </cell>
          <cell r="AH8">
            <v>5753</v>
          </cell>
          <cell r="AI8">
            <v>1323.35</v>
          </cell>
          <cell r="AJ8">
            <v>300129715</v>
          </cell>
          <cell r="AK8">
            <v>42491</v>
          </cell>
        </row>
        <row r="9">
          <cell r="A9" t="str">
            <v>סילברפורט בע"מ</v>
          </cell>
          <cell r="B9">
            <v>2018</v>
          </cell>
          <cell r="C9">
            <v>4</v>
          </cell>
          <cell r="D9">
            <v>3</v>
          </cell>
          <cell r="E9" t="str">
            <v>קובץ  הד</v>
          </cell>
          <cell r="F9" t="str">
            <v>הנהלה</v>
          </cell>
          <cell r="G9">
            <v>0</v>
          </cell>
          <cell r="H9">
            <v>43058.1</v>
          </cell>
          <cell r="I9">
            <v>42213</v>
          </cell>
          <cell r="J9">
            <v>2310</v>
          </cell>
          <cell r="K9">
            <v>1178.4000000000001</v>
          </cell>
          <cell r="L9">
            <v>3498.6</v>
          </cell>
          <cell r="M9">
            <v>420</v>
          </cell>
          <cell r="N9">
            <v>2988.63</v>
          </cell>
          <cell r="R9">
            <v>52608.63</v>
          </cell>
          <cell r="S9">
            <v>11206.46</v>
          </cell>
          <cell r="T9">
            <v>2520</v>
          </cell>
          <cell r="U9">
            <v>392.8</v>
          </cell>
          <cell r="W9">
            <v>0</v>
          </cell>
          <cell r="X9">
            <v>4661.74</v>
          </cell>
          <cell r="Y9">
            <v>23432</v>
          </cell>
          <cell r="Z9">
            <v>-58.9</v>
          </cell>
          <cell r="AA9">
            <v>23490.9</v>
          </cell>
          <cell r="AB9">
            <v>2</v>
          </cell>
          <cell r="AC9" t="str">
            <v>קובץ  הד</v>
          </cell>
          <cell r="AD9" t="str">
            <v>הנהלה</v>
          </cell>
          <cell r="AE9">
            <v>2</v>
          </cell>
          <cell r="AF9">
            <v>4</v>
          </cell>
          <cell r="AG9">
            <v>10395.629999999999</v>
          </cell>
          <cell r="AH9">
            <v>15868.2</v>
          </cell>
          <cell r="AI9">
            <v>845.1</v>
          </cell>
          <cell r="AJ9">
            <v>300129715</v>
          </cell>
          <cell r="AK9">
            <v>42491</v>
          </cell>
        </row>
        <row r="10">
          <cell r="A10" t="str">
            <v>סילברפורט בע"מ</v>
          </cell>
          <cell r="B10">
            <v>2018</v>
          </cell>
          <cell r="C10">
            <v>1</v>
          </cell>
          <cell r="D10">
            <v>4</v>
          </cell>
          <cell r="E10" t="str">
            <v>קסנר  ירון</v>
          </cell>
          <cell r="F10" t="str">
            <v>פיתוח</v>
          </cell>
          <cell r="G10">
            <v>0</v>
          </cell>
          <cell r="H10">
            <v>21632.22</v>
          </cell>
          <cell r="I10">
            <v>20213</v>
          </cell>
          <cell r="J10">
            <v>1300</v>
          </cell>
          <cell r="K10">
            <v>1500</v>
          </cell>
          <cell r="L10">
            <v>1666</v>
          </cell>
          <cell r="M10">
            <v>0</v>
          </cell>
          <cell r="N10">
            <v>1381.69</v>
          </cell>
          <cell r="R10">
            <v>26060.69</v>
          </cell>
          <cell r="S10">
            <v>3707.37</v>
          </cell>
          <cell r="T10">
            <v>1200</v>
          </cell>
          <cell r="U10">
            <v>500</v>
          </cell>
          <cell r="X10">
            <v>2090.63</v>
          </cell>
          <cell r="Y10">
            <v>12715</v>
          </cell>
          <cell r="AA10">
            <v>12715</v>
          </cell>
          <cell r="AB10">
            <v>1</v>
          </cell>
          <cell r="AC10" t="str">
            <v>קסנר  ירון</v>
          </cell>
          <cell r="AD10" t="str">
            <v>פיתוח</v>
          </cell>
          <cell r="AE10">
            <v>1</v>
          </cell>
          <cell r="AF10">
            <v>1</v>
          </cell>
          <cell r="AG10">
            <v>5847.69</v>
          </cell>
          <cell r="AH10">
            <v>5798</v>
          </cell>
          <cell r="AI10">
            <v>1419.22</v>
          </cell>
          <cell r="AJ10">
            <v>301114989</v>
          </cell>
          <cell r="AK10">
            <v>42491</v>
          </cell>
        </row>
        <row r="11">
          <cell r="A11" t="str">
            <v>סילברפורט בע"מ</v>
          </cell>
          <cell r="B11">
            <v>2018</v>
          </cell>
          <cell r="C11">
            <v>2</v>
          </cell>
          <cell r="D11">
            <v>4</v>
          </cell>
          <cell r="E11" t="str">
            <v>קסנר  ירון</v>
          </cell>
          <cell r="F11" t="str">
            <v>פיתוח</v>
          </cell>
          <cell r="G11">
            <v>0</v>
          </cell>
          <cell r="H11">
            <v>21662.19</v>
          </cell>
          <cell r="I11">
            <v>20213</v>
          </cell>
          <cell r="J11">
            <v>1300</v>
          </cell>
          <cell r="K11">
            <v>1500</v>
          </cell>
          <cell r="L11">
            <v>1666</v>
          </cell>
          <cell r="M11">
            <v>0</v>
          </cell>
          <cell r="N11">
            <v>1383.93</v>
          </cell>
          <cell r="R11">
            <v>26062.93</v>
          </cell>
          <cell r="S11">
            <v>3717.78</v>
          </cell>
          <cell r="T11">
            <v>1200</v>
          </cell>
          <cell r="U11">
            <v>500</v>
          </cell>
          <cell r="W11">
            <v>0</v>
          </cell>
          <cell r="X11">
            <v>2094.2199999999998</v>
          </cell>
          <cell r="Y11">
            <v>12701</v>
          </cell>
          <cell r="Z11">
            <v>-78</v>
          </cell>
          <cell r="AA11">
            <v>12779</v>
          </cell>
          <cell r="AB11">
            <v>1</v>
          </cell>
          <cell r="AC11" t="str">
            <v>קסנר  ירון</v>
          </cell>
          <cell r="AD11" t="str">
            <v>פיתוח</v>
          </cell>
          <cell r="AE11">
            <v>1</v>
          </cell>
          <cell r="AF11">
            <v>2</v>
          </cell>
          <cell r="AG11">
            <v>5849.93</v>
          </cell>
          <cell r="AH11">
            <v>5812</v>
          </cell>
          <cell r="AI11">
            <v>1449.19</v>
          </cell>
          <cell r="AJ11">
            <v>301114989</v>
          </cell>
          <cell r="AK11">
            <v>42491</v>
          </cell>
        </row>
        <row r="12">
          <cell r="A12" t="str">
            <v>סילברפורט בע"מ</v>
          </cell>
          <cell r="B12">
            <v>2018</v>
          </cell>
          <cell r="C12">
            <v>3</v>
          </cell>
          <cell r="D12">
            <v>4</v>
          </cell>
          <cell r="E12" t="str">
            <v>קסנר  ירון</v>
          </cell>
          <cell r="F12" t="str">
            <v>פיתוח</v>
          </cell>
          <cell r="G12">
            <v>0</v>
          </cell>
          <cell r="H12">
            <v>21639.1</v>
          </cell>
          <cell r="I12">
            <v>20213</v>
          </cell>
          <cell r="J12">
            <v>1300</v>
          </cell>
          <cell r="K12">
            <v>1500</v>
          </cell>
          <cell r="L12">
            <v>1666</v>
          </cell>
          <cell r="M12">
            <v>0</v>
          </cell>
          <cell r="N12">
            <v>1382.2</v>
          </cell>
          <cell r="R12">
            <v>26061.200000000001</v>
          </cell>
          <cell r="S12">
            <v>3710.54</v>
          </cell>
          <cell r="T12">
            <v>1200</v>
          </cell>
          <cell r="U12">
            <v>500</v>
          </cell>
          <cell r="X12">
            <v>2091.46</v>
          </cell>
          <cell r="Y12">
            <v>12711</v>
          </cell>
          <cell r="Z12">
            <v>-35.65</v>
          </cell>
          <cell r="AA12">
            <v>12746.65</v>
          </cell>
          <cell r="AB12">
            <v>1</v>
          </cell>
          <cell r="AC12" t="str">
            <v>קסנר  ירון</v>
          </cell>
          <cell r="AD12" t="str">
            <v>פיתוח</v>
          </cell>
          <cell r="AE12">
            <v>1</v>
          </cell>
          <cell r="AF12">
            <v>3</v>
          </cell>
          <cell r="AG12">
            <v>5848.2</v>
          </cell>
          <cell r="AH12">
            <v>5802</v>
          </cell>
          <cell r="AI12">
            <v>1426.1</v>
          </cell>
          <cell r="AJ12">
            <v>301114989</v>
          </cell>
          <cell r="AK12">
            <v>42491</v>
          </cell>
        </row>
        <row r="13">
          <cell r="A13" t="str">
            <v>סילברפורט בע"מ</v>
          </cell>
          <cell r="B13">
            <v>2018</v>
          </cell>
          <cell r="C13">
            <v>4</v>
          </cell>
          <cell r="D13">
            <v>4</v>
          </cell>
          <cell r="E13" t="str">
            <v>קסנר  ירון</v>
          </cell>
          <cell r="F13" t="str">
            <v>פיתוח</v>
          </cell>
          <cell r="G13">
            <v>0</v>
          </cell>
          <cell r="H13">
            <v>43415.27</v>
          </cell>
          <cell r="I13">
            <v>42213</v>
          </cell>
          <cell r="J13">
            <v>2730</v>
          </cell>
          <cell r="K13">
            <v>1178.4000000000001</v>
          </cell>
          <cell r="L13">
            <v>3498.6</v>
          </cell>
          <cell r="M13">
            <v>0</v>
          </cell>
          <cell r="N13">
            <v>3012.02</v>
          </cell>
          <cell r="R13">
            <v>52632.02</v>
          </cell>
          <cell r="S13">
            <v>11331.04</v>
          </cell>
          <cell r="T13">
            <v>2520</v>
          </cell>
          <cell r="U13">
            <v>392.8</v>
          </cell>
          <cell r="W13">
            <v>0</v>
          </cell>
          <cell r="X13">
            <v>4699.16</v>
          </cell>
          <cell r="Y13">
            <v>23270</v>
          </cell>
          <cell r="AA13">
            <v>23270</v>
          </cell>
          <cell r="AB13">
            <v>2</v>
          </cell>
          <cell r="AC13" t="str">
            <v>קסנר  ירון</v>
          </cell>
          <cell r="AD13" t="str">
            <v>פיתוח</v>
          </cell>
          <cell r="AE13">
            <v>2</v>
          </cell>
          <cell r="AF13">
            <v>4</v>
          </cell>
          <cell r="AG13">
            <v>10419.02</v>
          </cell>
          <cell r="AH13">
            <v>16030.2</v>
          </cell>
          <cell r="AI13">
            <v>1202.27</v>
          </cell>
          <cell r="AJ13">
            <v>301114989</v>
          </cell>
          <cell r="AK13">
            <v>42491</v>
          </cell>
        </row>
        <row r="14">
          <cell r="A14" t="str">
            <v>סילברפורט בע"מ</v>
          </cell>
          <cell r="B14">
            <v>2018</v>
          </cell>
          <cell r="C14">
            <v>1</v>
          </cell>
          <cell r="D14">
            <v>5</v>
          </cell>
          <cell r="E14" t="str">
            <v>בורקו  גלי</v>
          </cell>
          <cell r="F14" t="str">
            <v>הנהלה</v>
          </cell>
          <cell r="G14">
            <v>0</v>
          </cell>
          <cell r="H14">
            <v>11435.66</v>
          </cell>
          <cell r="I14">
            <v>10213</v>
          </cell>
          <cell r="J14">
            <v>578.5</v>
          </cell>
          <cell r="K14">
            <v>750</v>
          </cell>
          <cell r="L14">
            <v>833</v>
          </cell>
          <cell r="M14">
            <v>71.5</v>
          </cell>
          <cell r="N14">
            <v>616.94000000000005</v>
          </cell>
          <cell r="R14">
            <v>13062.94</v>
          </cell>
          <cell r="S14">
            <v>696.96</v>
          </cell>
          <cell r="T14">
            <v>600</v>
          </cell>
          <cell r="U14">
            <v>250</v>
          </cell>
          <cell r="X14">
            <v>867.04</v>
          </cell>
          <cell r="Y14">
            <v>7799</v>
          </cell>
          <cell r="Z14">
            <v>-154.80000000000001</v>
          </cell>
          <cell r="AA14">
            <v>7953.8</v>
          </cell>
          <cell r="AB14">
            <v>1</v>
          </cell>
          <cell r="AC14" t="str">
            <v>בורקו  גלי</v>
          </cell>
          <cell r="AD14" t="str">
            <v>הנהלה</v>
          </cell>
          <cell r="AE14">
            <v>1</v>
          </cell>
          <cell r="AF14">
            <v>1</v>
          </cell>
          <cell r="AG14">
            <v>2849.94</v>
          </cell>
          <cell r="AH14">
            <v>1564</v>
          </cell>
          <cell r="AI14">
            <v>1222.6600000000001</v>
          </cell>
          <cell r="AJ14">
            <v>34700757</v>
          </cell>
          <cell r="AK14">
            <v>42536</v>
          </cell>
        </row>
        <row r="15">
          <cell r="A15" t="str">
            <v>סילברפורט בע"מ</v>
          </cell>
          <cell r="B15">
            <v>2018</v>
          </cell>
          <cell r="C15">
            <v>2</v>
          </cell>
          <cell r="D15">
            <v>5</v>
          </cell>
          <cell r="E15" t="str">
            <v>בורקו  גלי</v>
          </cell>
          <cell r="F15" t="str">
            <v>הנהלה</v>
          </cell>
          <cell r="G15">
            <v>0</v>
          </cell>
          <cell r="H15">
            <v>11084.44</v>
          </cell>
          <cell r="I15">
            <v>10213</v>
          </cell>
          <cell r="J15">
            <v>578.5</v>
          </cell>
          <cell r="K15">
            <v>750</v>
          </cell>
          <cell r="L15">
            <v>833</v>
          </cell>
          <cell r="M15">
            <v>71.5</v>
          </cell>
          <cell r="N15">
            <v>590.6</v>
          </cell>
          <cell r="R15">
            <v>13036.6</v>
          </cell>
          <cell r="S15">
            <v>626.11</v>
          </cell>
          <cell r="T15">
            <v>600</v>
          </cell>
          <cell r="U15">
            <v>250</v>
          </cell>
          <cell r="W15">
            <v>0</v>
          </cell>
          <cell r="X15">
            <v>824.89</v>
          </cell>
          <cell r="Y15">
            <v>7912</v>
          </cell>
          <cell r="Z15">
            <v>-144.19999999999999</v>
          </cell>
          <cell r="AA15">
            <v>8056.2</v>
          </cell>
          <cell r="AB15">
            <v>1</v>
          </cell>
          <cell r="AC15" t="str">
            <v>בורקו  גלי</v>
          </cell>
          <cell r="AD15" t="str">
            <v>הנהלה</v>
          </cell>
          <cell r="AE15">
            <v>1</v>
          </cell>
          <cell r="AF15">
            <v>2</v>
          </cell>
          <cell r="AG15">
            <v>2823.6</v>
          </cell>
          <cell r="AH15">
            <v>1451</v>
          </cell>
          <cell r="AI15">
            <v>871.44</v>
          </cell>
          <cell r="AJ15">
            <v>34700757</v>
          </cell>
          <cell r="AK15">
            <v>42536</v>
          </cell>
        </row>
        <row r="16">
          <cell r="A16" t="str">
            <v>סילברפורט בע"מ</v>
          </cell>
          <cell r="B16">
            <v>2018</v>
          </cell>
          <cell r="C16">
            <v>3</v>
          </cell>
          <cell r="D16">
            <v>5</v>
          </cell>
          <cell r="E16" t="str">
            <v>בורקו  גלי</v>
          </cell>
          <cell r="F16" t="str">
            <v>הנהלה</v>
          </cell>
          <cell r="G16">
            <v>0</v>
          </cell>
          <cell r="H16">
            <v>11497.11</v>
          </cell>
          <cell r="I16">
            <v>10213</v>
          </cell>
          <cell r="J16">
            <v>578.5</v>
          </cell>
          <cell r="K16">
            <v>750</v>
          </cell>
          <cell r="L16">
            <v>833</v>
          </cell>
          <cell r="M16">
            <v>71.5</v>
          </cell>
          <cell r="N16">
            <v>621.54999999999995</v>
          </cell>
          <cell r="R16">
            <v>13067.55</v>
          </cell>
          <cell r="S16">
            <v>708.58</v>
          </cell>
          <cell r="T16">
            <v>600</v>
          </cell>
          <cell r="U16">
            <v>250</v>
          </cell>
          <cell r="X16">
            <v>874.42</v>
          </cell>
          <cell r="Y16">
            <v>7780</v>
          </cell>
          <cell r="Z16">
            <v>-126</v>
          </cell>
          <cell r="AA16">
            <v>7906</v>
          </cell>
          <cell r="AB16">
            <v>1</v>
          </cell>
          <cell r="AC16" t="str">
            <v>בורקו  גלי</v>
          </cell>
          <cell r="AD16" t="str">
            <v>הנהלה</v>
          </cell>
          <cell r="AE16">
            <v>1</v>
          </cell>
          <cell r="AF16">
            <v>3</v>
          </cell>
          <cell r="AG16">
            <v>2854.55</v>
          </cell>
          <cell r="AH16">
            <v>1583</v>
          </cell>
          <cell r="AI16">
            <v>1284.1099999999999</v>
          </cell>
          <cell r="AJ16">
            <v>34700757</v>
          </cell>
          <cell r="AK16">
            <v>42536</v>
          </cell>
        </row>
        <row r="17">
          <cell r="A17" t="str">
            <v>סילברפורט בע"מ</v>
          </cell>
          <cell r="B17">
            <v>2018</v>
          </cell>
          <cell r="C17">
            <v>4</v>
          </cell>
          <cell r="D17">
            <v>5</v>
          </cell>
          <cell r="E17" t="str">
            <v>בורקו  גלי</v>
          </cell>
          <cell r="F17" t="str">
            <v>הנהלה</v>
          </cell>
          <cell r="G17">
            <v>0</v>
          </cell>
          <cell r="H17">
            <v>11654.17</v>
          </cell>
          <cell r="I17">
            <v>10213</v>
          </cell>
          <cell r="J17">
            <v>578.5</v>
          </cell>
          <cell r="K17">
            <v>750</v>
          </cell>
          <cell r="L17">
            <v>833</v>
          </cell>
          <cell r="M17">
            <v>71.5</v>
          </cell>
          <cell r="N17">
            <v>633.33000000000004</v>
          </cell>
          <cell r="R17">
            <v>13079.33</v>
          </cell>
          <cell r="S17">
            <v>739.74</v>
          </cell>
          <cell r="T17">
            <v>600</v>
          </cell>
          <cell r="U17">
            <v>250</v>
          </cell>
          <cell r="X17">
            <v>893.26</v>
          </cell>
          <cell r="Y17">
            <v>7730</v>
          </cell>
          <cell r="Z17">
            <v>-172.2</v>
          </cell>
          <cell r="AA17">
            <v>7902.2</v>
          </cell>
          <cell r="AB17">
            <v>2</v>
          </cell>
          <cell r="AC17" t="str">
            <v>בורקו  גלי</v>
          </cell>
          <cell r="AD17" t="str">
            <v>הנהלה</v>
          </cell>
          <cell r="AE17">
            <v>2</v>
          </cell>
          <cell r="AF17">
            <v>4</v>
          </cell>
          <cell r="AG17">
            <v>2866.33</v>
          </cell>
          <cell r="AH17">
            <v>1633</v>
          </cell>
          <cell r="AI17">
            <v>1441.17</v>
          </cell>
          <cell r="AJ17">
            <v>34700757</v>
          </cell>
          <cell r="AK17">
            <v>42536</v>
          </cell>
        </row>
        <row r="18">
          <cell r="A18" t="str">
            <v>סילברפורט בע"מ</v>
          </cell>
          <cell r="B18">
            <v>2018</v>
          </cell>
          <cell r="C18">
            <v>1</v>
          </cell>
          <cell r="D18">
            <v>6</v>
          </cell>
          <cell r="E18" t="str">
            <v>וולצר  אהרן</v>
          </cell>
          <cell r="F18" t="str">
            <v>פיתוח</v>
          </cell>
          <cell r="G18">
            <v>0</v>
          </cell>
          <cell r="H18">
            <v>30891.89</v>
          </cell>
          <cell r="I18">
            <v>30213</v>
          </cell>
          <cell r="J18">
            <v>1950</v>
          </cell>
          <cell r="K18">
            <v>1178.4000000000001</v>
          </cell>
          <cell r="L18">
            <v>2499</v>
          </cell>
          <cell r="M18">
            <v>0</v>
          </cell>
          <cell r="N18">
            <v>2076.16</v>
          </cell>
          <cell r="R18">
            <v>37916.559999999998</v>
          </cell>
          <cell r="S18">
            <v>6948.42</v>
          </cell>
          <cell r="T18">
            <v>1800</v>
          </cell>
          <cell r="U18">
            <v>392.8</v>
          </cell>
          <cell r="W18">
            <v>0</v>
          </cell>
          <cell r="X18">
            <v>3201.78</v>
          </cell>
          <cell r="Y18">
            <v>17870</v>
          </cell>
          <cell r="AA18">
            <v>17870</v>
          </cell>
          <cell r="AB18">
            <v>1</v>
          </cell>
          <cell r="AC18" t="str">
            <v>וולצר  אהרן</v>
          </cell>
          <cell r="AD18" t="str">
            <v>פיתוח</v>
          </cell>
          <cell r="AE18">
            <v>1</v>
          </cell>
          <cell r="AF18">
            <v>1</v>
          </cell>
          <cell r="AG18">
            <v>7703.56</v>
          </cell>
          <cell r="AH18">
            <v>10150.200000000001</v>
          </cell>
          <cell r="AI18">
            <v>678.89</v>
          </cell>
          <cell r="AJ18">
            <v>301301164</v>
          </cell>
          <cell r="AK18">
            <v>42576</v>
          </cell>
        </row>
        <row r="19">
          <cell r="A19" t="str">
            <v>סילברפורט בע"מ</v>
          </cell>
          <cell r="B19">
            <v>2018</v>
          </cell>
          <cell r="C19">
            <v>2</v>
          </cell>
          <cell r="D19">
            <v>6</v>
          </cell>
          <cell r="E19" t="str">
            <v>וולצר  אהרן</v>
          </cell>
          <cell r="F19" t="str">
            <v>פיתוח</v>
          </cell>
          <cell r="G19">
            <v>0</v>
          </cell>
          <cell r="H19">
            <v>31432.94</v>
          </cell>
          <cell r="I19">
            <v>30213</v>
          </cell>
          <cell r="J19">
            <v>1950</v>
          </cell>
          <cell r="K19">
            <v>1178.4000000000001</v>
          </cell>
          <cell r="L19">
            <v>2499</v>
          </cell>
          <cell r="M19">
            <v>0</v>
          </cell>
          <cell r="N19">
            <v>2116.7399999999998</v>
          </cell>
          <cell r="R19">
            <v>37957.14</v>
          </cell>
          <cell r="S19">
            <v>7137.48</v>
          </cell>
          <cell r="T19">
            <v>1800</v>
          </cell>
          <cell r="U19">
            <v>392.8</v>
          </cell>
          <cell r="W19">
            <v>0</v>
          </cell>
          <cell r="X19">
            <v>3266.72</v>
          </cell>
          <cell r="Y19">
            <v>17616</v>
          </cell>
          <cell r="AA19">
            <v>17616</v>
          </cell>
          <cell r="AB19">
            <v>1</v>
          </cell>
          <cell r="AC19" t="str">
            <v>וולצר  אהרן</v>
          </cell>
          <cell r="AD19" t="str">
            <v>פיתוח</v>
          </cell>
          <cell r="AE19">
            <v>1</v>
          </cell>
          <cell r="AF19">
            <v>2</v>
          </cell>
          <cell r="AG19">
            <v>7744.14</v>
          </cell>
          <cell r="AH19">
            <v>10404.200000000001</v>
          </cell>
          <cell r="AI19">
            <v>1219.94</v>
          </cell>
          <cell r="AJ19">
            <v>301301164</v>
          </cell>
          <cell r="AK19">
            <v>42576</v>
          </cell>
        </row>
        <row r="20">
          <cell r="A20" t="str">
            <v>סילברפורט בע"מ</v>
          </cell>
          <cell r="B20">
            <v>2018</v>
          </cell>
          <cell r="C20">
            <v>3</v>
          </cell>
          <cell r="D20">
            <v>6</v>
          </cell>
          <cell r="E20" t="str">
            <v>וולצר  אהרן</v>
          </cell>
          <cell r="F20" t="str">
            <v>פיתוח</v>
          </cell>
          <cell r="G20">
            <v>0</v>
          </cell>
          <cell r="H20">
            <v>30995.119999999999</v>
          </cell>
          <cell r="I20">
            <v>30213</v>
          </cell>
          <cell r="J20">
            <v>1950</v>
          </cell>
          <cell r="K20">
            <v>1178.4000000000001</v>
          </cell>
          <cell r="L20">
            <v>2499</v>
          </cell>
          <cell r="M20">
            <v>0</v>
          </cell>
          <cell r="N20">
            <v>2083.9</v>
          </cell>
          <cell r="R20">
            <v>37924.300000000003</v>
          </cell>
          <cell r="S20">
            <v>6985.02</v>
          </cell>
          <cell r="T20">
            <v>1800</v>
          </cell>
          <cell r="U20">
            <v>392.8</v>
          </cell>
          <cell r="W20">
            <v>0</v>
          </cell>
          <cell r="X20">
            <v>3214.18</v>
          </cell>
          <cell r="Y20">
            <v>17821</v>
          </cell>
          <cell r="AA20">
            <v>17821</v>
          </cell>
          <cell r="AB20">
            <v>1</v>
          </cell>
          <cell r="AC20" t="str">
            <v>וולצר  אהרן</v>
          </cell>
          <cell r="AD20" t="str">
            <v>פיתוח</v>
          </cell>
          <cell r="AE20">
            <v>1</v>
          </cell>
          <cell r="AF20">
            <v>3</v>
          </cell>
          <cell r="AG20">
            <v>7711.3</v>
          </cell>
          <cell r="AH20">
            <v>10199.200000000001</v>
          </cell>
          <cell r="AI20">
            <v>782.12</v>
          </cell>
          <cell r="AJ20">
            <v>301301164</v>
          </cell>
          <cell r="AK20">
            <v>42576</v>
          </cell>
        </row>
        <row r="21">
          <cell r="A21" t="str">
            <v>סילברפורט בע"מ</v>
          </cell>
          <cell r="B21">
            <v>2018</v>
          </cell>
          <cell r="C21">
            <v>4</v>
          </cell>
          <cell r="D21">
            <v>6</v>
          </cell>
          <cell r="E21" t="str">
            <v>וולצר  אהרן</v>
          </cell>
          <cell r="F21" t="str">
            <v>פיתוח</v>
          </cell>
          <cell r="G21">
            <v>0</v>
          </cell>
          <cell r="H21">
            <v>31495.83</v>
          </cell>
          <cell r="I21">
            <v>30213</v>
          </cell>
          <cell r="J21">
            <v>1950</v>
          </cell>
          <cell r="K21">
            <v>1178.4000000000001</v>
          </cell>
          <cell r="L21">
            <v>2499</v>
          </cell>
          <cell r="M21">
            <v>0</v>
          </cell>
          <cell r="N21">
            <v>2121.46</v>
          </cell>
          <cell r="R21">
            <v>37961.86</v>
          </cell>
          <cell r="S21">
            <v>7159.94</v>
          </cell>
          <cell r="T21">
            <v>1800</v>
          </cell>
          <cell r="U21">
            <v>392.8</v>
          </cell>
          <cell r="W21">
            <v>0</v>
          </cell>
          <cell r="X21">
            <v>3274.26</v>
          </cell>
          <cell r="Y21">
            <v>17586</v>
          </cell>
          <cell r="AA21">
            <v>17586</v>
          </cell>
          <cell r="AB21">
            <v>2</v>
          </cell>
          <cell r="AC21" t="str">
            <v>וולצר  אהרן</v>
          </cell>
          <cell r="AD21" t="str">
            <v>פיתוח</v>
          </cell>
          <cell r="AE21">
            <v>2</v>
          </cell>
          <cell r="AF21">
            <v>4</v>
          </cell>
          <cell r="AG21">
            <v>7748.86</v>
          </cell>
          <cell r="AH21">
            <v>10434.200000000001</v>
          </cell>
          <cell r="AI21">
            <v>1282.83</v>
          </cell>
          <cell r="AJ21">
            <v>301301164</v>
          </cell>
          <cell r="AK21">
            <v>42576</v>
          </cell>
        </row>
        <row r="22">
          <cell r="A22" t="str">
            <v>סילברפורט בע"מ</v>
          </cell>
          <cell r="B22">
            <v>2018</v>
          </cell>
          <cell r="C22">
            <v>1</v>
          </cell>
          <cell r="D22">
            <v>7</v>
          </cell>
          <cell r="E22" t="str">
            <v>ליבנה  בן</v>
          </cell>
          <cell r="F22" t="str">
            <v>פיתוח</v>
          </cell>
          <cell r="G22">
            <v>0</v>
          </cell>
          <cell r="H22">
            <v>32474.97</v>
          </cell>
          <cell r="I22">
            <v>31213</v>
          </cell>
          <cell r="J22">
            <v>2015</v>
          </cell>
          <cell r="K22">
            <v>1178.4000000000001</v>
          </cell>
          <cell r="L22">
            <v>2582.3000000000002</v>
          </cell>
          <cell r="M22">
            <v>0</v>
          </cell>
          <cell r="N22">
            <v>2194.89</v>
          </cell>
          <cell r="R22">
            <v>39183.589999999997</v>
          </cell>
          <cell r="S22">
            <v>7502.44</v>
          </cell>
          <cell r="T22">
            <v>1860</v>
          </cell>
          <cell r="U22">
            <v>392.8</v>
          </cell>
          <cell r="W22">
            <v>0</v>
          </cell>
          <cell r="X22">
            <v>3391.76</v>
          </cell>
          <cell r="Y22">
            <v>18066</v>
          </cell>
          <cell r="AA22">
            <v>18066</v>
          </cell>
          <cell r="AB22">
            <v>1</v>
          </cell>
          <cell r="AC22" t="str">
            <v>ליבנה  בן</v>
          </cell>
          <cell r="AD22" t="str">
            <v>פיתוח</v>
          </cell>
          <cell r="AE22">
            <v>1</v>
          </cell>
          <cell r="AF22">
            <v>1</v>
          </cell>
          <cell r="AG22">
            <v>7970.59</v>
          </cell>
          <cell r="AH22">
            <v>10894.2</v>
          </cell>
          <cell r="AI22">
            <v>1261.97</v>
          </cell>
          <cell r="AJ22">
            <v>39225099</v>
          </cell>
          <cell r="AK22">
            <v>42648</v>
          </cell>
        </row>
        <row r="23">
          <cell r="A23" t="str">
            <v>סילברפורט בע"מ</v>
          </cell>
          <cell r="B23">
            <v>2018</v>
          </cell>
          <cell r="C23">
            <v>2</v>
          </cell>
          <cell r="D23">
            <v>7</v>
          </cell>
          <cell r="E23" t="str">
            <v>ליבנה  בן</v>
          </cell>
          <cell r="F23" t="str">
            <v>פיתוח</v>
          </cell>
          <cell r="G23">
            <v>0</v>
          </cell>
          <cell r="H23">
            <v>32278.98</v>
          </cell>
          <cell r="I23">
            <v>31213</v>
          </cell>
          <cell r="J23">
            <v>2015</v>
          </cell>
          <cell r="K23">
            <v>1178.4000000000001</v>
          </cell>
          <cell r="L23">
            <v>2582.3000000000002</v>
          </cell>
          <cell r="M23">
            <v>0</v>
          </cell>
          <cell r="N23">
            <v>2180.19</v>
          </cell>
          <cell r="R23">
            <v>39168.89</v>
          </cell>
          <cell r="S23">
            <v>7433.96</v>
          </cell>
          <cell r="T23">
            <v>1860</v>
          </cell>
          <cell r="U23">
            <v>392.8</v>
          </cell>
          <cell r="W23">
            <v>0</v>
          </cell>
          <cell r="X23">
            <v>3368.24</v>
          </cell>
          <cell r="Y23">
            <v>18158</v>
          </cell>
          <cell r="Z23">
            <v>-45</v>
          </cell>
          <cell r="AA23">
            <v>18203</v>
          </cell>
          <cell r="AB23">
            <v>1</v>
          </cell>
          <cell r="AC23" t="str">
            <v>ליבנה  בן</v>
          </cell>
          <cell r="AD23" t="str">
            <v>פיתוח</v>
          </cell>
          <cell r="AE23">
            <v>1</v>
          </cell>
          <cell r="AF23">
            <v>2</v>
          </cell>
          <cell r="AG23">
            <v>7955.89</v>
          </cell>
          <cell r="AH23">
            <v>10802.2</v>
          </cell>
          <cell r="AI23">
            <v>1065.98</v>
          </cell>
          <cell r="AJ23">
            <v>39225099</v>
          </cell>
          <cell r="AK23">
            <v>42648</v>
          </cell>
        </row>
        <row r="24">
          <cell r="A24" t="str">
            <v>סילברפורט בע"מ</v>
          </cell>
          <cell r="B24">
            <v>2018</v>
          </cell>
          <cell r="C24">
            <v>3</v>
          </cell>
          <cell r="D24">
            <v>7</v>
          </cell>
          <cell r="E24" t="str">
            <v>ליבנה  בן</v>
          </cell>
          <cell r="F24" t="str">
            <v>פיתוח</v>
          </cell>
          <cell r="G24">
            <v>0</v>
          </cell>
          <cell r="H24">
            <v>32278.97</v>
          </cell>
          <cell r="I24">
            <v>31213</v>
          </cell>
          <cell r="J24">
            <v>2015</v>
          </cell>
          <cell r="K24">
            <v>1178.4000000000001</v>
          </cell>
          <cell r="L24">
            <v>2582.3000000000002</v>
          </cell>
          <cell r="M24">
            <v>0</v>
          </cell>
          <cell r="N24">
            <v>2180.19</v>
          </cell>
          <cell r="R24">
            <v>39168.89</v>
          </cell>
          <cell r="S24">
            <v>7433.96</v>
          </cell>
          <cell r="T24">
            <v>1860</v>
          </cell>
          <cell r="U24">
            <v>392.8</v>
          </cell>
          <cell r="W24">
            <v>0</v>
          </cell>
          <cell r="X24">
            <v>3368.24</v>
          </cell>
          <cell r="Y24">
            <v>18158</v>
          </cell>
          <cell r="AA24">
            <v>18158</v>
          </cell>
          <cell r="AB24">
            <v>1</v>
          </cell>
          <cell r="AC24" t="str">
            <v>ליבנה  בן</v>
          </cell>
          <cell r="AD24" t="str">
            <v>פיתוח</v>
          </cell>
          <cell r="AE24">
            <v>1</v>
          </cell>
          <cell r="AF24">
            <v>3</v>
          </cell>
          <cell r="AG24">
            <v>7955.89</v>
          </cell>
          <cell r="AH24">
            <v>10802.2</v>
          </cell>
          <cell r="AI24">
            <v>1065.97</v>
          </cell>
          <cell r="AJ24">
            <v>39225099</v>
          </cell>
          <cell r="AK24">
            <v>42648</v>
          </cell>
        </row>
        <row r="25">
          <cell r="A25" t="str">
            <v>סילברפורט בע"מ</v>
          </cell>
          <cell r="B25">
            <v>2018</v>
          </cell>
          <cell r="C25">
            <v>4</v>
          </cell>
          <cell r="D25">
            <v>7</v>
          </cell>
          <cell r="E25" t="str">
            <v>ליבנה  בן</v>
          </cell>
          <cell r="F25" t="str">
            <v>פיתוח</v>
          </cell>
          <cell r="G25">
            <v>0</v>
          </cell>
          <cell r="H25">
            <v>32585.63</v>
          </cell>
          <cell r="I25">
            <v>31213</v>
          </cell>
          <cell r="J25">
            <v>2015</v>
          </cell>
          <cell r="K25">
            <v>1178.4000000000001</v>
          </cell>
          <cell r="L25">
            <v>2582.3000000000002</v>
          </cell>
          <cell r="M25">
            <v>0</v>
          </cell>
          <cell r="N25">
            <v>2203.19</v>
          </cell>
          <cell r="R25">
            <v>39191.89</v>
          </cell>
          <cell r="S25">
            <v>7541.17</v>
          </cell>
          <cell r="T25">
            <v>1860</v>
          </cell>
          <cell r="U25">
            <v>392.8</v>
          </cell>
          <cell r="W25">
            <v>0</v>
          </cell>
          <cell r="X25">
            <v>3405.03</v>
          </cell>
          <cell r="Y25">
            <v>18014</v>
          </cell>
          <cell r="AA25">
            <v>18014</v>
          </cell>
          <cell r="AB25">
            <v>2</v>
          </cell>
          <cell r="AC25" t="str">
            <v>ליבנה  בן</v>
          </cell>
          <cell r="AD25" t="str">
            <v>פיתוח</v>
          </cell>
          <cell r="AE25">
            <v>2</v>
          </cell>
          <cell r="AF25">
            <v>4</v>
          </cell>
          <cell r="AG25">
            <v>7978.89</v>
          </cell>
          <cell r="AH25">
            <v>10946.2</v>
          </cell>
          <cell r="AI25">
            <v>1372.63</v>
          </cell>
          <cell r="AJ25">
            <v>39225099</v>
          </cell>
          <cell r="AK25">
            <v>42648</v>
          </cell>
        </row>
        <row r="26">
          <cell r="A26" t="str">
            <v>סילברפורט בע"מ</v>
          </cell>
          <cell r="B26">
            <v>2018</v>
          </cell>
          <cell r="C26">
            <v>1</v>
          </cell>
          <cell r="D26">
            <v>8</v>
          </cell>
          <cell r="E26" t="str">
            <v>שטילמן  לאוניד</v>
          </cell>
          <cell r="F26" t="str">
            <v>מכירות</v>
          </cell>
          <cell r="G26">
            <v>0</v>
          </cell>
          <cell r="H26">
            <v>4170.25</v>
          </cell>
          <cell r="I26">
            <v>3466.5</v>
          </cell>
          <cell r="J26">
            <v>211.48</v>
          </cell>
          <cell r="L26">
            <v>271.02</v>
          </cell>
          <cell r="M26">
            <v>0</v>
          </cell>
          <cell r="N26">
            <v>15.85</v>
          </cell>
          <cell r="R26">
            <v>3964.85</v>
          </cell>
          <cell r="T26">
            <v>195.21</v>
          </cell>
          <cell r="W26">
            <v>0</v>
          </cell>
          <cell r="Y26">
            <v>3271.29</v>
          </cell>
          <cell r="Z26">
            <v>-113</v>
          </cell>
          <cell r="AA26">
            <v>3384.29</v>
          </cell>
          <cell r="AB26">
            <v>1</v>
          </cell>
          <cell r="AC26" t="str">
            <v>שטילמן  לאוניד</v>
          </cell>
          <cell r="AD26" t="str">
            <v>מכירות</v>
          </cell>
          <cell r="AE26">
            <v>1</v>
          </cell>
          <cell r="AF26">
            <v>1</v>
          </cell>
          <cell r="AG26">
            <v>498.35</v>
          </cell>
          <cell r="AI26">
            <v>703.75</v>
          </cell>
          <cell r="AJ26">
            <v>17237355</v>
          </cell>
          <cell r="AK26">
            <v>42675</v>
          </cell>
        </row>
        <row r="27">
          <cell r="A27" t="str">
            <v>סילברפורט בע"מ</v>
          </cell>
          <cell r="B27">
            <v>2018</v>
          </cell>
          <cell r="C27">
            <v>2</v>
          </cell>
          <cell r="D27">
            <v>8</v>
          </cell>
          <cell r="E27" t="str">
            <v>שטילמן  לאוניד</v>
          </cell>
          <cell r="F27" t="str">
            <v>מכירות</v>
          </cell>
          <cell r="G27">
            <v>0</v>
          </cell>
          <cell r="H27">
            <v>4041.7</v>
          </cell>
          <cell r="I27">
            <v>3466.5</v>
          </cell>
          <cell r="J27">
            <v>211.48</v>
          </cell>
          <cell r="L27">
            <v>271.02</v>
          </cell>
          <cell r="M27">
            <v>0</v>
          </cell>
          <cell r="N27">
            <v>15.36</v>
          </cell>
          <cell r="R27">
            <v>3964.36</v>
          </cell>
          <cell r="T27">
            <v>195.21</v>
          </cell>
          <cell r="W27">
            <v>0</v>
          </cell>
          <cell r="Y27">
            <v>3271.29</v>
          </cell>
          <cell r="Z27">
            <v>-7759.8</v>
          </cell>
          <cell r="AA27">
            <v>11031.09</v>
          </cell>
          <cell r="AB27">
            <v>1</v>
          </cell>
          <cell r="AC27" t="str">
            <v>שטילמן  לאוניד</v>
          </cell>
          <cell r="AD27" t="str">
            <v>מכירות</v>
          </cell>
          <cell r="AE27">
            <v>1</v>
          </cell>
          <cell r="AF27">
            <v>2</v>
          </cell>
          <cell r="AG27">
            <v>497.86</v>
          </cell>
          <cell r="AI27">
            <v>575.20000000000005</v>
          </cell>
          <cell r="AJ27">
            <v>17237355</v>
          </cell>
          <cell r="AK27">
            <v>42675</v>
          </cell>
        </row>
        <row r="28">
          <cell r="A28" t="str">
            <v>סילברפורט בע"מ</v>
          </cell>
          <cell r="B28">
            <v>2018</v>
          </cell>
          <cell r="C28">
            <v>3</v>
          </cell>
          <cell r="D28">
            <v>8</v>
          </cell>
          <cell r="E28" t="str">
            <v>שטילמן  לאוניד</v>
          </cell>
          <cell r="F28" t="str">
            <v>מכירות</v>
          </cell>
          <cell r="G28">
            <v>0</v>
          </cell>
          <cell r="H28">
            <v>4435.1499999999996</v>
          </cell>
          <cell r="I28">
            <v>3466.5</v>
          </cell>
          <cell r="J28">
            <v>211.48</v>
          </cell>
          <cell r="L28">
            <v>271.02</v>
          </cell>
          <cell r="M28">
            <v>0</v>
          </cell>
          <cell r="N28">
            <v>16.850000000000001</v>
          </cell>
          <cell r="R28">
            <v>3965.85</v>
          </cell>
          <cell r="T28">
            <v>195.21</v>
          </cell>
          <cell r="W28">
            <v>0</v>
          </cell>
          <cell r="Y28">
            <v>3271.29</v>
          </cell>
          <cell r="AA28">
            <v>3271.29</v>
          </cell>
          <cell r="AB28">
            <v>1</v>
          </cell>
          <cell r="AC28" t="str">
            <v>שטילמן  לאוניד</v>
          </cell>
          <cell r="AD28" t="str">
            <v>מכירות</v>
          </cell>
          <cell r="AE28">
            <v>1</v>
          </cell>
          <cell r="AF28">
            <v>3</v>
          </cell>
          <cell r="AG28">
            <v>499.35</v>
          </cell>
          <cell r="AI28">
            <v>968.65</v>
          </cell>
          <cell r="AJ28">
            <v>17237355</v>
          </cell>
          <cell r="AK28">
            <v>42675</v>
          </cell>
        </row>
        <row r="29">
          <cell r="A29" t="str">
            <v>סילברפורט בע"מ</v>
          </cell>
          <cell r="B29">
            <v>2018</v>
          </cell>
          <cell r="C29">
            <v>4</v>
          </cell>
          <cell r="D29">
            <v>8</v>
          </cell>
          <cell r="E29" t="str">
            <v>שטילמן  לאוניד</v>
          </cell>
          <cell r="F29" t="str">
            <v>מכירות</v>
          </cell>
          <cell r="G29">
            <v>0</v>
          </cell>
          <cell r="H29">
            <v>4161</v>
          </cell>
          <cell r="I29">
            <v>3466.5</v>
          </cell>
          <cell r="J29">
            <v>211.48</v>
          </cell>
          <cell r="L29">
            <v>271.02</v>
          </cell>
          <cell r="M29">
            <v>0</v>
          </cell>
          <cell r="N29">
            <v>15.81</v>
          </cell>
          <cell r="R29">
            <v>3964.81</v>
          </cell>
          <cell r="T29">
            <v>195.21</v>
          </cell>
          <cell r="W29">
            <v>0</v>
          </cell>
          <cell r="Y29">
            <v>3271.29</v>
          </cell>
          <cell r="AA29">
            <v>3271.29</v>
          </cell>
          <cell r="AB29">
            <v>2</v>
          </cell>
          <cell r="AC29" t="str">
            <v>שטילמן  לאוניד</v>
          </cell>
          <cell r="AD29" t="str">
            <v>מכירות</v>
          </cell>
          <cell r="AE29">
            <v>2</v>
          </cell>
          <cell r="AF29">
            <v>4</v>
          </cell>
          <cell r="AG29">
            <v>498.31</v>
          </cell>
          <cell r="AI29">
            <v>694.5</v>
          </cell>
          <cell r="AJ29">
            <v>17237355</v>
          </cell>
          <cell r="AK29">
            <v>42675</v>
          </cell>
        </row>
        <row r="30">
          <cell r="A30" t="str">
            <v>סילברפורט בע"מ</v>
          </cell>
          <cell r="B30">
            <v>2018</v>
          </cell>
          <cell r="C30">
            <v>1</v>
          </cell>
          <cell r="D30">
            <v>9</v>
          </cell>
          <cell r="E30" t="str">
            <v>צח  רותם</v>
          </cell>
          <cell r="F30" t="str">
            <v>פיתוח</v>
          </cell>
          <cell r="G30">
            <v>0</v>
          </cell>
          <cell r="H30">
            <v>42656.44</v>
          </cell>
          <cell r="I30">
            <v>40213</v>
          </cell>
          <cell r="J30">
            <v>2600.0100000000002</v>
          </cell>
          <cell r="K30">
            <v>1178.4000000000001</v>
          </cell>
          <cell r="L30">
            <v>3332</v>
          </cell>
          <cell r="M30">
            <v>0</v>
          </cell>
          <cell r="N30">
            <v>2958.5</v>
          </cell>
          <cell r="R30">
            <v>50281.91</v>
          </cell>
          <cell r="S30">
            <v>10769.67</v>
          </cell>
          <cell r="T30">
            <v>2400</v>
          </cell>
          <cell r="U30">
            <v>392.8</v>
          </cell>
          <cell r="W30">
            <v>0</v>
          </cell>
          <cell r="X30">
            <v>4613.53</v>
          </cell>
          <cell r="Y30">
            <v>22037</v>
          </cell>
          <cell r="AA30">
            <v>22037</v>
          </cell>
          <cell r="AB30">
            <v>1</v>
          </cell>
          <cell r="AC30" t="str">
            <v>צח  רותם</v>
          </cell>
          <cell r="AD30" t="str">
            <v>פיתוח</v>
          </cell>
          <cell r="AE30">
            <v>1</v>
          </cell>
          <cell r="AF30">
            <v>1</v>
          </cell>
          <cell r="AG30">
            <v>10068.91</v>
          </cell>
          <cell r="AH30">
            <v>15383.2</v>
          </cell>
          <cell r="AI30">
            <v>2443.44</v>
          </cell>
          <cell r="AJ30">
            <v>302668454</v>
          </cell>
          <cell r="AK30">
            <v>42717</v>
          </cell>
        </row>
        <row r="31">
          <cell r="A31" t="str">
            <v>סילברפורט בע"מ</v>
          </cell>
          <cell r="B31">
            <v>2018</v>
          </cell>
          <cell r="C31">
            <v>2</v>
          </cell>
          <cell r="D31">
            <v>9</v>
          </cell>
          <cell r="E31" t="str">
            <v>צח  רותם</v>
          </cell>
          <cell r="F31" t="str">
            <v>פיתוח</v>
          </cell>
          <cell r="G31">
            <v>0</v>
          </cell>
          <cell r="H31">
            <v>42346.5</v>
          </cell>
          <cell r="I31">
            <v>40213</v>
          </cell>
          <cell r="J31">
            <v>2600.0100000000002</v>
          </cell>
          <cell r="K31">
            <v>1178.4000000000001</v>
          </cell>
          <cell r="L31">
            <v>3332</v>
          </cell>
          <cell r="M31">
            <v>0</v>
          </cell>
          <cell r="N31">
            <v>2935.26</v>
          </cell>
          <cell r="R31">
            <v>50258.67</v>
          </cell>
          <cell r="S31">
            <v>10622.85</v>
          </cell>
          <cell r="T31">
            <v>2400</v>
          </cell>
          <cell r="U31">
            <v>392.8</v>
          </cell>
          <cell r="W31">
            <v>0</v>
          </cell>
          <cell r="X31">
            <v>4576.3500000000004</v>
          </cell>
          <cell r="Y31">
            <v>22221</v>
          </cell>
          <cell r="AA31">
            <v>22221</v>
          </cell>
          <cell r="AB31">
            <v>1</v>
          </cell>
          <cell r="AC31" t="str">
            <v>צח  רותם</v>
          </cell>
          <cell r="AD31" t="str">
            <v>פיתוח</v>
          </cell>
          <cell r="AE31">
            <v>1</v>
          </cell>
          <cell r="AF31">
            <v>2</v>
          </cell>
          <cell r="AG31">
            <v>10045.67</v>
          </cell>
          <cell r="AH31">
            <v>15199.2</v>
          </cell>
          <cell r="AI31">
            <v>2133.5</v>
          </cell>
          <cell r="AJ31">
            <v>302668454</v>
          </cell>
          <cell r="AK31">
            <v>42717</v>
          </cell>
        </row>
        <row r="32">
          <cell r="A32" t="str">
            <v>סילברפורט בע"מ</v>
          </cell>
          <cell r="B32">
            <v>2018</v>
          </cell>
          <cell r="C32">
            <v>3</v>
          </cell>
          <cell r="D32">
            <v>9</v>
          </cell>
          <cell r="E32" t="str">
            <v>צח  רותם</v>
          </cell>
          <cell r="F32" t="str">
            <v>פיתוח</v>
          </cell>
          <cell r="G32">
            <v>0</v>
          </cell>
          <cell r="H32">
            <v>42534.3</v>
          </cell>
          <cell r="I32">
            <v>40213</v>
          </cell>
          <cell r="J32">
            <v>2600.0100000000002</v>
          </cell>
          <cell r="K32">
            <v>1178.4000000000001</v>
          </cell>
          <cell r="L32">
            <v>3332</v>
          </cell>
          <cell r="M32">
            <v>0</v>
          </cell>
          <cell r="N32">
            <v>2949.34</v>
          </cell>
          <cell r="R32">
            <v>50272.75</v>
          </cell>
          <cell r="S32">
            <v>10712.32</v>
          </cell>
          <cell r="T32">
            <v>2400</v>
          </cell>
          <cell r="U32">
            <v>392.8</v>
          </cell>
          <cell r="W32">
            <v>0</v>
          </cell>
          <cell r="X32">
            <v>4598.88</v>
          </cell>
          <cell r="Y32">
            <v>22109</v>
          </cell>
          <cell r="Z32">
            <v>-63.9</v>
          </cell>
          <cell r="AA32">
            <v>22172.9</v>
          </cell>
          <cell r="AB32">
            <v>1</v>
          </cell>
          <cell r="AC32" t="str">
            <v>צח  רותם</v>
          </cell>
          <cell r="AD32" t="str">
            <v>פיתוח</v>
          </cell>
          <cell r="AE32">
            <v>1</v>
          </cell>
          <cell r="AF32">
            <v>3</v>
          </cell>
          <cell r="AG32">
            <v>10059.75</v>
          </cell>
          <cell r="AH32">
            <v>15311.2</v>
          </cell>
          <cell r="AI32">
            <v>2321.3000000000002</v>
          </cell>
          <cell r="AJ32">
            <v>302668454</v>
          </cell>
          <cell r="AK32">
            <v>42717</v>
          </cell>
        </row>
        <row r="33">
          <cell r="A33" t="str">
            <v>סילברפורט בע"מ</v>
          </cell>
          <cell r="B33">
            <v>2018</v>
          </cell>
          <cell r="C33">
            <v>4</v>
          </cell>
          <cell r="D33">
            <v>9</v>
          </cell>
          <cell r="E33" t="str">
            <v>צח  רותם</v>
          </cell>
          <cell r="F33" t="str">
            <v>פיתוח</v>
          </cell>
          <cell r="G33">
            <v>0</v>
          </cell>
          <cell r="H33">
            <v>42883.91</v>
          </cell>
          <cell r="I33">
            <v>40213</v>
          </cell>
          <cell r="J33">
            <v>2600.0100000000002</v>
          </cell>
          <cell r="K33">
            <v>1178.4000000000001</v>
          </cell>
          <cell r="L33">
            <v>3332</v>
          </cell>
          <cell r="M33">
            <v>0</v>
          </cell>
          <cell r="N33">
            <v>2975.56</v>
          </cell>
          <cell r="R33">
            <v>50298.97</v>
          </cell>
          <cell r="S33">
            <v>10875.37</v>
          </cell>
          <cell r="T33">
            <v>2400</v>
          </cell>
          <cell r="U33">
            <v>392.8</v>
          </cell>
          <cell r="W33">
            <v>0</v>
          </cell>
          <cell r="X33">
            <v>4640.83</v>
          </cell>
          <cell r="Y33">
            <v>21904</v>
          </cell>
          <cell r="AA33">
            <v>21904</v>
          </cell>
          <cell r="AB33">
            <v>2</v>
          </cell>
          <cell r="AC33" t="str">
            <v>צח  רותם</v>
          </cell>
          <cell r="AD33" t="str">
            <v>פיתוח</v>
          </cell>
          <cell r="AE33">
            <v>2</v>
          </cell>
          <cell r="AF33">
            <v>4</v>
          </cell>
          <cell r="AG33">
            <v>10085.969999999999</v>
          </cell>
          <cell r="AH33">
            <v>15516.2</v>
          </cell>
          <cell r="AI33">
            <v>2670.91</v>
          </cell>
          <cell r="AJ33">
            <v>302668454</v>
          </cell>
          <cell r="AK33">
            <v>42717</v>
          </cell>
        </row>
        <row r="34">
          <cell r="A34" t="str">
            <v>סילברפורט בע"מ</v>
          </cell>
          <cell r="B34">
            <v>2018</v>
          </cell>
          <cell r="C34">
            <v>1</v>
          </cell>
          <cell r="D34">
            <v>10</v>
          </cell>
          <cell r="E34" t="str">
            <v>קושניר  אלון</v>
          </cell>
          <cell r="F34" t="str">
            <v>פיתוח</v>
          </cell>
          <cell r="G34">
            <v>0</v>
          </cell>
          <cell r="H34">
            <v>31353.75</v>
          </cell>
          <cell r="I34">
            <v>30213</v>
          </cell>
          <cell r="J34">
            <v>1830.53</v>
          </cell>
          <cell r="K34">
            <v>1178.4000000000001</v>
          </cell>
          <cell r="L34">
            <v>2499</v>
          </cell>
          <cell r="M34">
            <v>119.47</v>
          </cell>
          <cell r="N34">
            <v>2110.8000000000002</v>
          </cell>
          <cell r="R34">
            <v>37951.199999999997</v>
          </cell>
          <cell r="S34">
            <v>6029.99</v>
          </cell>
          <cell r="T34">
            <v>1800</v>
          </cell>
          <cell r="U34">
            <v>392.8</v>
          </cell>
          <cell r="W34">
            <v>0</v>
          </cell>
          <cell r="X34">
            <v>3257.21</v>
          </cell>
          <cell r="Y34">
            <v>18733</v>
          </cell>
          <cell r="AA34">
            <v>18733</v>
          </cell>
          <cell r="AB34">
            <v>1</v>
          </cell>
          <cell r="AC34" t="str">
            <v>קושניר  אלון</v>
          </cell>
          <cell r="AD34" t="str">
            <v>פיתוח</v>
          </cell>
          <cell r="AE34">
            <v>1</v>
          </cell>
          <cell r="AF34">
            <v>1</v>
          </cell>
          <cell r="AG34">
            <v>7738.2</v>
          </cell>
          <cell r="AH34">
            <v>9287.2000000000007</v>
          </cell>
          <cell r="AI34">
            <v>1140.75</v>
          </cell>
          <cell r="AJ34">
            <v>39344775</v>
          </cell>
          <cell r="AK34">
            <v>42807</v>
          </cell>
        </row>
        <row r="35">
          <cell r="A35" t="str">
            <v>סילברפורט בע"מ</v>
          </cell>
          <cell r="B35">
            <v>2018</v>
          </cell>
          <cell r="C35">
            <v>2</v>
          </cell>
          <cell r="D35">
            <v>10</v>
          </cell>
          <cell r="E35" t="str">
            <v>קושניר  אלון</v>
          </cell>
          <cell r="F35" t="str">
            <v>פיתוח</v>
          </cell>
          <cell r="G35">
            <v>0</v>
          </cell>
          <cell r="H35">
            <v>31215.29</v>
          </cell>
          <cell r="I35">
            <v>30213</v>
          </cell>
          <cell r="J35">
            <v>1830.53</v>
          </cell>
          <cell r="K35">
            <v>1178.4000000000001</v>
          </cell>
          <cell r="L35">
            <v>2499</v>
          </cell>
          <cell r="M35">
            <v>119.47</v>
          </cell>
          <cell r="N35">
            <v>2100.42</v>
          </cell>
          <cell r="R35">
            <v>37940.82</v>
          </cell>
          <cell r="S35">
            <v>5981.61</v>
          </cell>
          <cell r="T35">
            <v>1800</v>
          </cell>
          <cell r="U35">
            <v>392.8</v>
          </cell>
          <cell r="W35">
            <v>0</v>
          </cell>
          <cell r="X35">
            <v>3240.59</v>
          </cell>
          <cell r="Y35">
            <v>18798</v>
          </cell>
          <cell r="Z35">
            <v>-40</v>
          </cell>
          <cell r="AA35">
            <v>18838</v>
          </cell>
          <cell r="AB35">
            <v>1</v>
          </cell>
          <cell r="AC35" t="str">
            <v>קושניר  אלון</v>
          </cell>
          <cell r="AD35" t="str">
            <v>פיתוח</v>
          </cell>
          <cell r="AE35">
            <v>1</v>
          </cell>
          <cell r="AF35">
            <v>2</v>
          </cell>
          <cell r="AG35">
            <v>7727.82</v>
          </cell>
          <cell r="AH35">
            <v>9222.2000000000007</v>
          </cell>
          <cell r="AI35">
            <v>1002.29</v>
          </cell>
          <cell r="AJ35">
            <v>39344775</v>
          </cell>
          <cell r="AK35">
            <v>42807</v>
          </cell>
        </row>
        <row r="36">
          <cell r="A36" t="str">
            <v>סילברפורט בע"מ</v>
          </cell>
          <cell r="B36">
            <v>2018</v>
          </cell>
          <cell r="C36">
            <v>3</v>
          </cell>
          <cell r="D36">
            <v>10</v>
          </cell>
          <cell r="E36" t="str">
            <v>קושניר  אלון</v>
          </cell>
          <cell r="F36" t="str">
            <v>פיתוח</v>
          </cell>
          <cell r="G36">
            <v>0</v>
          </cell>
          <cell r="H36">
            <v>31542.87</v>
          </cell>
          <cell r="I36">
            <v>30213</v>
          </cell>
          <cell r="J36">
            <v>1830.53</v>
          </cell>
          <cell r="K36">
            <v>1178.4000000000001</v>
          </cell>
          <cell r="L36">
            <v>2499</v>
          </cell>
          <cell r="M36">
            <v>119.47</v>
          </cell>
          <cell r="N36">
            <v>2124.9899999999998</v>
          </cell>
          <cell r="R36">
            <v>37965.39</v>
          </cell>
          <cell r="S36">
            <v>6096.3</v>
          </cell>
          <cell r="T36">
            <v>1800</v>
          </cell>
          <cell r="U36">
            <v>392.8</v>
          </cell>
          <cell r="W36">
            <v>0</v>
          </cell>
          <cell r="X36">
            <v>3279.9</v>
          </cell>
          <cell r="Y36">
            <v>18644</v>
          </cell>
          <cell r="AA36">
            <v>18644</v>
          </cell>
          <cell r="AB36">
            <v>1</v>
          </cell>
          <cell r="AC36" t="str">
            <v>קושניר  אלון</v>
          </cell>
          <cell r="AD36" t="str">
            <v>פיתוח</v>
          </cell>
          <cell r="AE36">
            <v>1</v>
          </cell>
          <cell r="AF36">
            <v>3</v>
          </cell>
          <cell r="AG36">
            <v>7752.39</v>
          </cell>
          <cell r="AH36">
            <v>9376.2000000000007</v>
          </cell>
          <cell r="AI36">
            <v>1329.87</v>
          </cell>
          <cell r="AJ36">
            <v>39344775</v>
          </cell>
          <cell r="AK36">
            <v>42807</v>
          </cell>
        </row>
        <row r="37">
          <cell r="A37" t="str">
            <v>סילברפורט בע"מ</v>
          </cell>
          <cell r="B37">
            <v>2018</v>
          </cell>
          <cell r="C37">
            <v>4</v>
          </cell>
          <cell r="D37">
            <v>10</v>
          </cell>
          <cell r="E37" t="str">
            <v>קושניר  אלון</v>
          </cell>
          <cell r="F37" t="str">
            <v>פיתוח</v>
          </cell>
          <cell r="G37">
            <v>0</v>
          </cell>
          <cell r="H37">
            <v>31731.01</v>
          </cell>
          <cell r="I37">
            <v>30213</v>
          </cell>
          <cell r="J37">
            <v>1830.53</v>
          </cell>
          <cell r="K37">
            <v>1178.4000000000001</v>
          </cell>
          <cell r="L37">
            <v>2499</v>
          </cell>
          <cell r="M37">
            <v>119.47</v>
          </cell>
          <cell r="N37">
            <v>2139.1</v>
          </cell>
          <cell r="R37">
            <v>37979.5</v>
          </cell>
          <cell r="S37">
            <v>6161.72</v>
          </cell>
          <cell r="T37">
            <v>1800</v>
          </cell>
          <cell r="U37">
            <v>392.8</v>
          </cell>
          <cell r="W37">
            <v>0</v>
          </cell>
          <cell r="X37">
            <v>3302.48</v>
          </cell>
          <cell r="Y37">
            <v>18556</v>
          </cell>
          <cell r="Z37">
            <v>-168.17</v>
          </cell>
          <cell r="AA37">
            <v>18724.169999999998</v>
          </cell>
          <cell r="AB37">
            <v>2</v>
          </cell>
          <cell r="AC37" t="str">
            <v>קושניר  אלון</v>
          </cell>
          <cell r="AD37" t="str">
            <v>פיתוח</v>
          </cell>
          <cell r="AE37">
            <v>2</v>
          </cell>
          <cell r="AF37">
            <v>4</v>
          </cell>
          <cell r="AG37">
            <v>7766.5</v>
          </cell>
          <cell r="AH37">
            <v>9464.2000000000007</v>
          </cell>
          <cell r="AI37">
            <v>1518.01</v>
          </cell>
          <cell r="AJ37">
            <v>39344775</v>
          </cell>
          <cell r="AK37">
            <v>42807</v>
          </cell>
        </row>
        <row r="38">
          <cell r="A38" t="str">
            <v>סילברפורט בע"מ</v>
          </cell>
          <cell r="B38">
            <v>2018</v>
          </cell>
          <cell r="C38">
            <v>1</v>
          </cell>
          <cell r="D38">
            <v>11</v>
          </cell>
          <cell r="E38" t="str">
            <v>בוקעי  מוטי</v>
          </cell>
          <cell r="F38" t="str">
            <v>פיתוח</v>
          </cell>
          <cell r="G38">
            <v>0</v>
          </cell>
          <cell r="H38">
            <v>31547.91</v>
          </cell>
          <cell r="I38">
            <v>30213</v>
          </cell>
          <cell r="J38">
            <v>1830.1</v>
          </cell>
          <cell r="L38">
            <v>2499</v>
          </cell>
          <cell r="M38">
            <v>119.9</v>
          </cell>
          <cell r="N38">
            <v>2125.36</v>
          </cell>
          <cell r="R38">
            <v>36787.360000000001</v>
          </cell>
          <cell r="S38">
            <v>7178.49</v>
          </cell>
          <cell r="T38">
            <v>1800</v>
          </cell>
          <cell r="W38">
            <v>0</v>
          </cell>
          <cell r="X38">
            <v>3280.51</v>
          </cell>
          <cell r="Y38">
            <v>17954</v>
          </cell>
          <cell r="AA38">
            <v>17954</v>
          </cell>
          <cell r="AB38">
            <v>1</v>
          </cell>
          <cell r="AC38" t="str">
            <v>בוקעי  מוטי</v>
          </cell>
          <cell r="AD38" t="str">
            <v>פיתוח</v>
          </cell>
          <cell r="AE38">
            <v>1</v>
          </cell>
          <cell r="AF38">
            <v>1</v>
          </cell>
          <cell r="AG38">
            <v>6574.36</v>
          </cell>
          <cell r="AH38">
            <v>10459</v>
          </cell>
          <cell r="AI38">
            <v>1334.91</v>
          </cell>
          <cell r="AJ38">
            <v>300726528</v>
          </cell>
          <cell r="AK38">
            <v>43009</v>
          </cell>
        </row>
        <row r="39">
          <cell r="A39" t="str">
            <v>סילברפורט בע"מ</v>
          </cell>
          <cell r="B39">
            <v>2018</v>
          </cell>
          <cell r="C39">
            <v>2</v>
          </cell>
          <cell r="D39">
            <v>11</v>
          </cell>
          <cell r="E39" t="str">
            <v>בוקעי  מוטי</v>
          </cell>
          <cell r="F39" t="str">
            <v>פיתוח</v>
          </cell>
          <cell r="G39">
            <v>0</v>
          </cell>
          <cell r="H39">
            <v>30950.66</v>
          </cell>
          <cell r="I39">
            <v>30213</v>
          </cell>
          <cell r="J39">
            <v>1830.1</v>
          </cell>
          <cell r="K39">
            <v>2356.8000000000002</v>
          </cell>
          <cell r="L39">
            <v>2499</v>
          </cell>
          <cell r="M39">
            <v>119.9</v>
          </cell>
          <cell r="N39">
            <v>2080.5700000000002</v>
          </cell>
          <cell r="R39">
            <v>39099.370000000003</v>
          </cell>
          <cell r="S39">
            <v>6968.56</v>
          </cell>
          <cell r="T39">
            <v>1800</v>
          </cell>
          <cell r="U39">
            <v>785.6</v>
          </cell>
          <cell r="W39">
            <v>0</v>
          </cell>
          <cell r="X39">
            <v>3208.84</v>
          </cell>
          <cell r="Y39">
            <v>17450</v>
          </cell>
          <cell r="AA39">
            <v>17450</v>
          </cell>
          <cell r="AB39">
            <v>1</v>
          </cell>
          <cell r="AC39" t="str">
            <v>בוקעי  מוטי</v>
          </cell>
          <cell r="AD39" t="str">
            <v>פיתוח</v>
          </cell>
          <cell r="AE39">
            <v>1</v>
          </cell>
          <cell r="AF39">
            <v>2</v>
          </cell>
          <cell r="AG39">
            <v>8886.3700000000008</v>
          </cell>
          <cell r="AH39">
            <v>10177.4</v>
          </cell>
          <cell r="AI39">
            <v>737.66</v>
          </cell>
          <cell r="AJ39">
            <v>300726528</v>
          </cell>
          <cell r="AK39">
            <v>43009</v>
          </cell>
        </row>
        <row r="40">
          <cell r="A40" t="str">
            <v>סילברפורט בע"מ</v>
          </cell>
          <cell r="B40">
            <v>2018</v>
          </cell>
          <cell r="C40">
            <v>3</v>
          </cell>
          <cell r="D40">
            <v>11</v>
          </cell>
          <cell r="E40" t="str">
            <v>בוקעי  מוטי</v>
          </cell>
          <cell r="F40" t="str">
            <v>פיתוח</v>
          </cell>
          <cell r="G40">
            <v>0</v>
          </cell>
          <cell r="H40">
            <v>31115.63</v>
          </cell>
          <cell r="I40">
            <v>30213</v>
          </cell>
          <cell r="J40">
            <v>1830.1</v>
          </cell>
          <cell r="K40">
            <v>1178.4000000000001</v>
          </cell>
          <cell r="L40">
            <v>2499</v>
          </cell>
          <cell r="M40">
            <v>119.9</v>
          </cell>
          <cell r="N40">
            <v>2092.94</v>
          </cell>
          <cell r="R40">
            <v>37933.339999999997</v>
          </cell>
          <cell r="S40">
            <v>7026.57</v>
          </cell>
          <cell r="T40">
            <v>1800</v>
          </cell>
          <cell r="U40">
            <v>392.8</v>
          </cell>
          <cell r="W40">
            <v>0</v>
          </cell>
          <cell r="X40">
            <v>3228.63</v>
          </cell>
          <cell r="Y40">
            <v>17765</v>
          </cell>
          <cell r="Z40">
            <v>-33.9</v>
          </cell>
          <cell r="AA40">
            <v>17798.900000000001</v>
          </cell>
          <cell r="AB40">
            <v>1</v>
          </cell>
          <cell r="AC40" t="str">
            <v>בוקעי  מוטי</v>
          </cell>
          <cell r="AD40" t="str">
            <v>פיתוח</v>
          </cell>
          <cell r="AE40">
            <v>1</v>
          </cell>
          <cell r="AF40">
            <v>3</v>
          </cell>
          <cell r="AG40">
            <v>7720.34</v>
          </cell>
          <cell r="AH40">
            <v>10255.200000000001</v>
          </cell>
          <cell r="AI40">
            <v>902.63</v>
          </cell>
          <cell r="AJ40">
            <v>300726528</v>
          </cell>
          <cell r="AK40">
            <v>43009</v>
          </cell>
        </row>
        <row r="41">
          <cell r="A41" t="str">
            <v>סילברפורט בע"מ</v>
          </cell>
          <cell r="B41">
            <v>2018</v>
          </cell>
          <cell r="C41">
            <v>4</v>
          </cell>
          <cell r="D41">
            <v>11</v>
          </cell>
          <cell r="E41" t="str">
            <v>בוקעי  מוטי</v>
          </cell>
          <cell r="F41" t="str">
            <v>פיתוח</v>
          </cell>
          <cell r="G41">
            <v>0</v>
          </cell>
          <cell r="H41">
            <v>31870.1</v>
          </cell>
          <cell r="I41">
            <v>30213</v>
          </cell>
          <cell r="J41">
            <v>1830.1</v>
          </cell>
          <cell r="K41">
            <v>1178.4000000000001</v>
          </cell>
          <cell r="L41">
            <v>2499</v>
          </cell>
          <cell r="M41">
            <v>119.9</v>
          </cell>
          <cell r="N41">
            <v>2149.5300000000002</v>
          </cell>
          <cell r="R41">
            <v>37989.93</v>
          </cell>
          <cell r="S41">
            <v>7291.02</v>
          </cell>
          <cell r="T41">
            <v>1800</v>
          </cell>
          <cell r="U41">
            <v>392.8</v>
          </cell>
          <cell r="W41">
            <v>0</v>
          </cell>
          <cell r="X41">
            <v>3319.18</v>
          </cell>
          <cell r="Y41">
            <v>17410</v>
          </cell>
          <cell r="AA41">
            <v>17410</v>
          </cell>
          <cell r="AB41">
            <v>2</v>
          </cell>
          <cell r="AC41" t="str">
            <v>בוקעי  מוטי</v>
          </cell>
          <cell r="AD41" t="str">
            <v>פיתוח</v>
          </cell>
          <cell r="AE41">
            <v>2</v>
          </cell>
          <cell r="AF41">
            <v>4</v>
          </cell>
          <cell r="AG41">
            <v>7776.93</v>
          </cell>
          <cell r="AH41">
            <v>10610.2</v>
          </cell>
          <cell r="AI41">
            <v>1657.1</v>
          </cell>
          <cell r="AJ41">
            <v>300726528</v>
          </cell>
          <cell r="AK41">
            <v>43009</v>
          </cell>
        </row>
        <row r="42">
          <cell r="A42" t="str">
            <v>סילברפורט בע"מ</v>
          </cell>
          <cell r="B42">
            <v>2018</v>
          </cell>
          <cell r="C42">
            <v>1</v>
          </cell>
          <cell r="D42">
            <v>12</v>
          </cell>
          <cell r="E42" t="str">
            <v>שימול  עדי</v>
          </cell>
          <cell r="F42" t="str">
            <v>שיווק</v>
          </cell>
          <cell r="G42">
            <v>0</v>
          </cell>
          <cell r="H42">
            <v>26352.799999999999</v>
          </cell>
          <cell r="I42">
            <v>25243</v>
          </cell>
          <cell r="J42">
            <v>1407</v>
          </cell>
          <cell r="K42">
            <v>1178.4000000000001</v>
          </cell>
          <cell r="L42">
            <v>2082.5</v>
          </cell>
          <cell r="M42">
            <v>218</v>
          </cell>
          <cell r="N42">
            <v>1735.73</v>
          </cell>
          <cell r="R42">
            <v>31864.63</v>
          </cell>
          <cell r="S42">
            <v>4820.1000000000004</v>
          </cell>
          <cell r="T42">
            <v>1750</v>
          </cell>
          <cell r="U42">
            <v>392.8</v>
          </cell>
          <cell r="W42">
            <v>0</v>
          </cell>
          <cell r="X42">
            <v>2657.1</v>
          </cell>
          <cell r="Y42">
            <v>15623</v>
          </cell>
          <cell r="AA42">
            <v>15623</v>
          </cell>
          <cell r="AB42">
            <v>1</v>
          </cell>
          <cell r="AC42" t="str">
            <v>שימול  עדי</v>
          </cell>
          <cell r="AD42" t="str">
            <v>שיווק</v>
          </cell>
          <cell r="AE42">
            <v>1</v>
          </cell>
          <cell r="AF42">
            <v>1</v>
          </cell>
          <cell r="AG42">
            <v>6621.63</v>
          </cell>
          <cell r="AH42">
            <v>7477.2</v>
          </cell>
          <cell r="AI42">
            <v>1109.8</v>
          </cell>
          <cell r="AJ42">
            <v>40261166</v>
          </cell>
          <cell r="AK42">
            <v>43009</v>
          </cell>
        </row>
        <row r="43">
          <cell r="A43" t="str">
            <v>סילברפורט בע"מ</v>
          </cell>
          <cell r="B43">
            <v>2018</v>
          </cell>
          <cell r="C43">
            <v>2</v>
          </cell>
          <cell r="D43">
            <v>12</v>
          </cell>
          <cell r="E43" t="str">
            <v>שימול  עדי</v>
          </cell>
          <cell r="F43" t="str">
            <v>שיווק</v>
          </cell>
          <cell r="G43">
            <v>0</v>
          </cell>
          <cell r="H43">
            <v>26134.92</v>
          </cell>
          <cell r="I43">
            <v>25243</v>
          </cell>
          <cell r="J43">
            <v>1407</v>
          </cell>
          <cell r="K43">
            <v>1178.4000000000001</v>
          </cell>
          <cell r="L43">
            <v>2082.5</v>
          </cell>
          <cell r="M43">
            <v>218</v>
          </cell>
          <cell r="N43">
            <v>1719.39</v>
          </cell>
          <cell r="R43">
            <v>31848.29</v>
          </cell>
          <cell r="S43">
            <v>4743.25</v>
          </cell>
          <cell r="T43">
            <v>1750</v>
          </cell>
          <cell r="U43">
            <v>392.8</v>
          </cell>
          <cell r="W43">
            <v>0</v>
          </cell>
          <cell r="X43">
            <v>2630.95</v>
          </cell>
          <cell r="Y43">
            <v>15726</v>
          </cell>
          <cell r="Z43">
            <v>-299</v>
          </cell>
          <cell r="AA43">
            <v>16025</v>
          </cell>
          <cell r="AB43">
            <v>1</v>
          </cell>
          <cell r="AC43" t="str">
            <v>שימול  עדי</v>
          </cell>
          <cell r="AD43" t="str">
            <v>שיווק</v>
          </cell>
          <cell r="AE43">
            <v>1</v>
          </cell>
          <cell r="AF43">
            <v>2</v>
          </cell>
          <cell r="AG43">
            <v>6605.29</v>
          </cell>
          <cell r="AH43">
            <v>7374.2</v>
          </cell>
          <cell r="AI43">
            <v>891.92</v>
          </cell>
          <cell r="AJ43">
            <v>40261166</v>
          </cell>
          <cell r="AK43">
            <v>43009</v>
          </cell>
        </row>
        <row r="44">
          <cell r="A44" t="str">
            <v>סילברפורט בע"מ</v>
          </cell>
          <cell r="B44">
            <v>2018</v>
          </cell>
          <cell r="C44">
            <v>3</v>
          </cell>
          <cell r="D44">
            <v>12</v>
          </cell>
          <cell r="E44" t="str">
            <v>שימול  עדי</v>
          </cell>
          <cell r="F44" t="str">
            <v>שיווק</v>
          </cell>
          <cell r="G44">
            <v>0</v>
          </cell>
          <cell r="H44">
            <v>26236.5</v>
          </cell>
          <cell r="I44">
            <v>25243</v>
          </cell>
          <cell r="J44">
            <v>1407</v>
          </cell>
          <cell r="K44">
            <v>1178.4000000000001</v>
          </cell>
          <cell r="L44">
            <v>2082.5</v>
          </cell>
          <cell r="M44">
            <v>218</v>
          </cell>
          <cell r="N44">
            <v>1727.01</v>
          </cell>
          <cell r="R44">
            <v>31855.91</v>
          </cell>
          <cell r="S44">
            <v>4779.05</v>
          </cell>
          <cell r="T44">
            <v>1750</v>
          </cell>
          <cell r="U44">
            <v>392.8</v>
          </cell>
          <cell r="W44">
            <v>0</v>
          </cell>
          <cell r="X44">
            <v>2643.15</v>
          </cell>
          <cell r="Y44">
            <v>15678</v>
          </cell>
          <cell r="AA44">
            <v>15678</v>
          </cell>
          <cell r="AB44">
            <v>1</v>
          </cell>
          <cell r="AC44" t="str">
            <v>שימול  עדי</v>
          </cell>
          <cell r="AD44" t="str">
            <v>שיווק</v>
          </cell>
          <cell r="AE44">
            <v>1</v>
          </cell>
          <cell r="AF44">
            <v>3</v>
          </cell>
          <cell r="AG44">
            <v>6612.91</v>
          </cell>
          <cell r="AH44">
            <v>7422.2</v>
          </cell>
          <cell r="AI44">
            <v>993.5</v>
          </cell>
          <cell r="AJ44">
            <v>40261166</v>
          </cell>
          <cell r="AK44">
            <v>43009</v>
          </cell>
        </row>
        <row r="45">
          <cell r="A45" t="str">
            <v>סילברפורט בע"מ</v>
          </cell>
          <cell r="B45">
            <v>2018</v>
          </cell>
          <cell r="C45">
            <v>4</v>
          </cell>
          <cell r="D45">
            <v>12</v>
          </cell>
          <cell r="E45" t="str">
            <v>שימול  עדי</v>
          </cell>
          <cell r="F45" t="str">
            <v>שיווק</v>
          </cell>
          <cell r="G45">
            <v>0</v>
          </cell>
          <cell r="H45">
            <v>26434.1</v>
          </cell>
          <cell r="I45">
            <v>25243</v>
          </cell>
          <cell r="J45">
            <v>1407</v>
          </cell>
          <cell r="K45">
            <v>1178.4000000000001</v>
          </cell>
          <cell r="L45">
            <v>2082.5</v>
          </cell>
          <cell r="M45">
            <v>218</v>
          </cell>
          <cell r="N45">
            <v>1741.83</v>
          </cell>
          <cell r="R45">
            <v>31870.73</v>
          </cell>
          <cell r="S45">
            <v>4848.34</v>
          </cell>
          <cell r="T45">
            <v>1750</v>
          </cell>
          <cell r="U45">
            <v>392.8</v>
          </cell>
          <cell r="W45">
            <v>0</v>
          </cell>
          <cell r="X45">
            <v>2666.86</v>
          </cell>
          <cell r="Y45">
            <v>15585</v>
          </cell>
          <cell r="AA45">
            <v>15585</v>
          </cell>
          <cell r="AB45">
            <v>2</v>
          </cell>
          <cell r="AC45" t="str">
            <v>שימול  עדי</v>
          </cell>
          <cell r="AD45" t="str">
            <v>שיווק</v>
          </cell>
          <cell r="AE45">
            <v>2</v>
          </cell>
          <cell r="AF45">
            <v>4</v>
          </cell>
          <cell r="AG45">
            <v>6627.73</v>
          </cell>
          <cell r="AH45">
            <v>7515.2</v>
          </cell>
          <cell r="AI45">
            <v>1191.0999999999999</v>
          </cell>
          <cell r="AJ45">
            <v>40261166</v>
          </cell>
          <cell r="AK45">
            <v>43009</v>
          </cell>
        </row>
        <row r="46">
          <cell r="A46" t="str">
            <v>סילברפורט בע"מ</v>
          </cell>
          <cell r="B46">
            <v>2018</v>
          </cell>
          <cell r="C46">
            <v>1</v>
          </cell>
          <cell r="D46">
            <v>13</v>
          </cell>
          <cell r="E46" t="str">
            <v>זיו  דניאל</v>
          </cell>
          <cell r="F46" t="str">
            <v>פיתוח</v>
          </cell>
          <cell r="G46">
            <v>0</v>
          </cell>
          <cell r="H46">
            <v>35658.42</v>
          </cell>
          <cell r="I46">
            <v>33213</v>
          </cell>
          <cell r="J46">
            <v>1980</v>
          </cell>
          <cell r="K46">
            <v>1178.4000000000001</v>
          </cell>
          <cell r="L46">
            <v>2748.9</v>
          </cell>
          <cell r="M46">
            <v>165</v>
          </cell>
          <cell r="N46">
            <v>2433.65</v>
          </cell>
          <cell r="R46">
            <v>41718.949999999997</v>
          </cell>
          <cell r="S46">
            <v>8184.43</v>
          </cell>
          <cell r="T46">
            <v>1980</v>
          </cell>
          <cell r="U46">
            <v>392.8</v>
          </cell>
          <cell r="W46">
            <v>0</v>
          </cell>
          <cell r="X46">
            <v>3773.77</v>
          </cell>
          <cell r="Y46">
            <v>18882</v>
          </cell>
          <cell r="AA46">
            <v>18882</v>
          </cell>
          <cell r="AB46">
            <v>1</v>
          </cell>
          <cell r="AC46" t="str">
            <v>זיו  דניאל</v>
          </cell>
          <cell r="AD46" t="str">
            <v>פיתוח</v>
          </cell>
          <cell r="AE46">
            <v>1</v>
          </cell>
          <cell r="AF46">
            <v>1</v>
          </cell>
          <cell r="AG46">
            <v>8505.9500000000007</v>
          </cell>
          <cell r="AH46">
            <v>11958.2</v>
          </cell>
          <cell r="AI46">
            <v>2445.42</v>
          </cell>
          <cell r="AJ46">
            <v>203853270</v>
          </cell>
          <cell r="AK46">
            <v>43040</v>
          </cell>
        </row>
        <row r="47">
          <cell r="A47" t="str">
            <v>סילברפורט בע"מ</v>
          </cell>
          <cell r="B47">
            <v>2018</v>
          </cell>
          <cell r="C47">
            <v>2</v>
          </cell>
          <cell r="D47">
            <v>13</v>
          </cell>
          <cell r="E47" t="str">
            <v>זיו  דניאל</v>
          </cell>
          <cell r="F47" t="str">
            <v>פיתוח</v>
          </cell>
          <cell r="G47">
            <v>0</v>
          </cell>
          <cell r="H47">
            <v>34343.279999999999</v>
          </cell>
          <cell r="I47">
            <v>33213</v>
          </cell>
          <cell r="J47">
            <v>1980</v>
          </cell>
          <cell r="K47">
            <v>1178.4000000000001</v>
          </cell>
          <cell r="L47">
            <v>2748.9</v>
          </cell>
          <cell r="M47">
            <v>165</v>
          </cell>
          <cell r="N47">
            <v>2335.02</v>
          </cell>
          <cell r="R47">
            <v>41620.32</v>
          </cell>
          <cell r="S47">
            <v>7724.25</v>
          </cell>
          <cell r="T47">
            <v>1980</v>
          </cell>
          <cell r="U47">
            <v>392.8</v>
          </cell>
          <cell r="W47">
            <v>0</v>
          </cell>
          <cell r="X47">
            <v>3615.95</v>
          </cell>
          <cell r="Y47">
            <v>19500</v>
          </cell>
          <cell r="Z47">
            <v>-103.4</v>
          </cell>
          <cell r="AA47">
            <v>19603.400000000001</v>
          </cell>
          <cell r="AB47">
            <v>1</v>
          </cell>
          <cell r="AC47" t="str">
            <v>זיו  דניאל</v>
          </cell>
          <cell r="AD47" t="str">
            <v>פיתוח</v>
          </cell>
          <cell r="AE47">
            <v>1</v>
          </cell>
          <cell r="AF47">
            <v>2</v>
          </cell>
          <cell r="AG47">
            <v>8407.32</v>
          </cell>
          <cell r="AH47">
            <v>11340.2</v>
          </cell>
          <cell r="AI47">
            <v>1130.28</v>
          </cell>
          <cell r="AJ47">
            <v>203853270</v>
          </cell>
          <cell r="AK47">
            <v>43040</v>
          </cell>
        </row>
        <row r="48">
          <cell r="A48" t="str">
            <v>סילברפורט בע"מ</v>
          </cell>
          <cell r="B48">
            <v>2018</v>
          </cell>
          <cell r="C48">
            <v>3</v>
          </cell>
          <cell r="D48">
            <v>13</v>
          </cell>
          <cell r="E48" t="str">
            <v>זיו  דניאל</v>
          </cell>
          <cell r="F48" t="str">
            <v>פיתוח</v>
          </cell>
          <cell r="G48">
            <v>0</v>
          </cell>
          <cell r="H48">
            <v>34343.279999999999</v>
          </cell>
          <cell r="I48">
            <v>33213</v>
          </cell>
          <cell r="J48">
            <v>1980</v>
          </cell>
          <cell r="K48">
            <v>1178.4000000000001</v>
          </cell>
          <cell r="L48">
            <v>2748.9</v>
          </cell>
          <cell r="M48">
            <v>165</v>
          </cell>
          <cell r="N48">
            <v>2335.02</v>
          </cell>
          <cell r="R48">
            <v>41620.32</v>
          </cell>
          <cell r="S48">
            <v>7725.25</v>
          </cell>
          <cell r="T48">
            <v>1980</v>
          </cell>
          <cell r="U48">
            <v>392.8</v>
          </cell>
          <cell r="W48">
            <v>0</v>
          </cell>
          <cell r="X48">
            <v>3615.95</v>
          </cell>
          <cell r="Y48">
            <v>19499</v>
          </cell>
          <cell r="AA48">
            <v>19499</v>
          </cell>
          <cell r="AB48">
            <v>1</v>
          </cell>
          <cell r="AC48" t="str">
            <v>זיו  דניאל</v>
          </cell>
          <cell r="AD48" t="str">
            <v>פיתוח</v>
          </cell>
          <cell r="AE48">
            <v>1</v>
          </cell>
          <cell r="AF48">
            <v>3</v>
          </cell>
          <cell r="AG48">
            <v>8407.32</v>
          </cell>
          <cell r="AH48">
            <v>11341.2</v>
          </cell>
          <cell r="AI48">
            <v>1130.28</v>
          </cell>
          <cell r="AJ48">
            <v>203853270</v>
          </cell>
          <cell r="AK48">
            <v>43040</v>
          </cell>
        </row>
        <row r="49">
          <cell r="A49" t="str">
            <v>סילברפורט בע"מ</v>
          </cell>
          <cell r="B49">
            <v>2018</v>
          </cell>
          <cell r="C49">
            <v>4</v>
          </cell>
          <cell r="D49">
            <v>13</v>
          </cell>
          <cell r="E49" t="str">
            <v>זיו  דניאל</v>
          </cell>
          <cell r="F49" t="str">
            <v>פיתוח</v>
          </cell>
          <cell r="G49">
            <v>0</v>
          </cell>
          <cell r="H49">
            <v>34907.81</v>
          </cell>
          <cell r="I49">
            <v>33213</v>
          </cell>
          <cell r="J49">
            <v>1980</v>
          </cell>
          <cell r="K49">
            <v>1178.4000000000001</v>
          </cell>
          <cell r="L49">
            <v>2748.9</v>
          </cell>
          <cell r="M49">
            <v>165</v>
          </cell>
          <cell r="N49">
            <v>2377.36</v>
          </cell>
          <cell r="R49">
            <v>41662.660000000003</v>
          </cell>
          <cell r="S49">
            <v>7921.5</v>
          </cell>
          <cell r="T49">
            <v>1980</v>
          </cell>
          <cell r="U49">
            <v>392.8</v>
          </cell>
          <cell r="W49">
            <v>0</v>
          </cell>
          <cell r="X49">
            <v>3683.7</v>
          </cell>
          <cell r="Y49">
            <v>19235</v>
          </cell>
          <cell r="AA49">
            <v>19235</v>
          </cell>
          <cell r="AB49">
            <v>2</v>
          </cell>
          <cell r="AC49" t="str">
            <v>זיו  דניאל</v>
          </cell>
          <cell r="AD49" t="str">
            <v>פיתוח</v>
          </cell>
          <cell r="AE49">
            <v>2</v>
          </cell>
          <cell r="AF49">
            <v>4</v>
          </cell>
          <cell r="AG49">
            <v>8449.66</v>
          </cell>
          <cell r="AH49">
            <v>11605.2</v>
          </cell>
          <cell r="AI49">
            <v>1694.81</v>
          </cell>
          <cell r="AJ49">
            <v>203853270</v>
          </cell>
          <cell r="AK49">
            <v>43040</v>
          </cell>
        </row>
        <row r="50">
          <cell r="A50" t="str">
            <v>סילברפורט בע"מ</v>
          </cell>
          <cell r="B50">
            <v>2018</v>
          </cell>
          <cell r="C50">
            <v>3</v>
          </cell>
          <cell r="D50">
            <v>14</v>
          </cell>
          <cell r="E50" t="str">
            <v>רזין  רון</v>
          </cell>
          <cell r="F50" t="str">
            <v>פיתוח</v>
          </cell>
          <cell r="G50">
            <v>0</v>
          </cell>
          <cell r="H50">
            <v>17790.759999999998</v>
          </cell>
          <cell r="I50">
            <v>17790.759999999998</v>
          </cell>
          <cell r="N50">
            <v>1093.58</v>
          </cell>
          <cell r="R50">
            <v>18884.34</v>
          </cell>
          <cell r="S50">
            <v>2663.11</v>
          </cell>
          <cell r="W50">
            <v>0</v>
          </cell>
          <cell r="X50">
            <v>1629.65</v>
          </cell>
          <cell r="Y50">
            <v>13498</v>
          </cell>
          <cell r="Z50">
            <v>-75</v>
          </cell>
          <cell r="AA50">
            <v>13573</v>
          </cell>
          <cell r="AB50">
            <v>1</v>
          </cell>
          <cell r="AC50" t="str">
            <v>רזין  רון</v>
          </cell>
          <cell r="AD50" t="str">
            <v>פיתוח</v>
          </cell>
          <cell r="AE50">
            <v>1</v>
          </cell>
          <cell r="AF50">
            <v>3</v>
          </cell>
          <cell r="AG50">
            <v>1093.58</v>
          </cell>
          <cell r="AH50">
            <v>4292.76</v>
          </cell>
          <cell r="AJ50">
            <v>200365294</v>
          </cell>
          <cell r="AK50">
            <v>43174</v>
          </cell>
        </row>
        <row r="51">
          <cell r="A51" t="str">
            <v>סילברפורט בע"מ</v>
          </cell>
          <cell r="B51">
            <v>2018</v>
          </cell>
          <cell r="C51">
            <v>4</v>
          </cell>
          <cell r="D51">
            <v>14</v>
          </cell>
          <cell r="E51" t="str">
            <v>רזין  רון</v>
          </cell>
          <cell r="F51" t="str">
            <v>פיתוח</v>
          </cell>
          <cell r="G51">
            <v>0</v>
          </cell>
          <cell r="H51">
            <v>35542.6</v>
          </cell>
          <cell r="I51">
            <v>34213</v>
          </cell>
          <cell r="N51">
            <v>2424.9699999999998</v>
          </cell>
          <cell r="R51">
            <v>36637.97</v>
          </cell>
          <cell r="S51">
            <v>8702.1299999999992</v>
          </cell>
          <cell r="W51">
            <v>0</v>
          </cell>
          <cell r="X51">
            <v>3759.87</v>
          </cell>
          <cell r="Y51">
            <v>21751</v>
          </cell>
          <cell r="Z51">
            <v>-476</v>
          </cell>
          <cell r="AA51">
            <v>22227</v>
          </cell>
          <cell r="AB51">
            <v>2</v>
          </cell>
          <cell r="AC51" t="str">
            <v>רזין  רון</v>
          </cell>
          <cell r="AD51" t="str">
            <v>פיתוח</v>
          </cell>
          <cell r="AE51">
            <v>2</v>
          </cell>
          <cell r="AF51">
            <v>4</v>
          </cell>
          <cell r="AG51">
            <v>2424.9699999999998</v>
          </cell>
          <cell r="AH51">
            <v>12462</v>
          </cell>
          <cell r="AI51">
            <v>1329.6</v>
          </cell>
          <cell r="AJ51">
            <v>200365294</v>
          </cell>
          <cell r="AK51">
            <v>43174</v>
          </cell>
        </row>
        <row r="52">
          <cell r="A52" t="str">
            <v>סילברפורט בע"מ</v>
          </cell>
          <cell r="B52">
            <v>2018</v>
          </cell>
          <cell r="C52">
            <v>3</v>
          </cell>
          <cell r="D52">
            <v>15</v>
          </cell>
          <cell r="E52" t="str">
            <v>סקס  גיא</v>
          </cell>
          <cell r="F52" t="str">
            <v>פיתוח</v>
          </cell>
          <cell r="G52">
            <v>0</v>
          </cell>
          <cell r="H52">
            <v>12102.24</v>
          </cell>
          <cell r="I52">
            <v>12102.24</v>
          </cell>
          <cell r="N52">
            <v>666.94</v>
          </cell>
          <cell r="R52">
            <v>12769.18</v>
          </cell>
          <cell r="S52">
            <v>1148.21</v>
          </cell>
          <cell r="W52">
            <v>0</v>
          </cell>
          <cell r="X52">
            <v>947.03</v>
          </cell>
          <cell r="Y52">
            <v>10007</v>
          </cell>
          <cell r="AA52">
            <v>10007</v>
          </cell>
          <cell r="AB52">
            <v>1</v>
          </cell>
          <cell r="AC52" t="str">
            <v>סקס  גיא</v>
          </cell>
          <cell r="AD52" t="str">
            <v>פיתוח</v>
          </cell>
          <cell r="AE52">
            <v>1</v>
          </cell>
          <cell r="AF52">
            <v>3</v>
          </cell>
          <cell r="AG52">
            <v>666.94</v>
          </cell>
          <cell r="AH52">
            <v>2095.2399999999998</v>
          </cell>
          <cell r="AJ52">
            <v>302886882</v>
          </cell>
          <cell r="AK52">
            <v>43177</v>
          </cell>
        </row>
        <row r="53">
          <cell r="A53" t="str">
            <v>סילברפורט בע"מ</v>
          </cell>
          <cell r="B53">
            <v>2018</v>
          </cell>
          <cell r="C53">
            <v>4</v>
          </cell>
          <cell r="D53">
            <v>15</v>
          </cell>
          <cell r="E53" t="str">
            <v>סקס  גיא</v>
          </cell>
          <cell r="F53" t="str">
            <v>מכירות</v>
          </cell>
          <cell r="G53">
            <v>0</v>
          </cell>
          <cell r="H53">
            <v>26518.799999999999</v>
          </cell>
          <cell r="I53">
            <v>25213</v>
          </cell>
          <cell r="N53">
            <v>1748.18</v>
          </cell>
          <cell r="R53">
            <v>26961.18</v>
          </cell>
          <cell r="S53">
            <v>5119.9799999999996</v>
          </cell>
          <cell r="W53">
            <v>0</v>
          </cell>
          <cell r="X53">
            <v>2677.02</v>
          </cell>
          <cell r="Y53">
            <v>17416</v>
          </cell>
          <cell r="Z53">
            <v>-27</v>
          </cell>
          <cell r="AA53">
            <v>17443</v>
          </cell>
          <cell r="AB53">
            <v>2</v>
          </cell>
          <cell r="AC53" t="str">
            <v>סקס  גיא</v>
          </cell>
          <cell r="AD53" t="str">
            <v>מכירות</v>
          </cell>
          <cell r="AE53">
            <v>2</v>
          </cell>
          <cell r="AF53">
            <v>4</v>
          </cell>
          <cell r="AG53">
            <v>1748.18</v>
          </cell>
          <cell r="AH53">
            <v>7797</v>
          </cell>
          <cell r="AI53">
            <v>1305.8</v>
          </cell>
          <cell r="AJ53">
            <v>302886882</v>
          </cell>
          <cell r="AK53">
            <v>43177</v>
          </cell>
        </row>
        <row r="54">
          <cell r="A54" t="str">
            <v>סילברפורט בע"מ</v>
          </cell>
          <cell r="B54">
            <v>2018</v>
          </cell>
          <cell r="C54">
            <v>4</v>
          </cell>
          <cell r="D54">
            <v>16</v>
          </cell>
          <cell r="E54" t="str">
            <v>שדה  גל</v>
          </cell>
          <cell r="F54" t="str">
            <v>פיתוח</v>
          </cell>
          <cell r="G54">
            <v>0</v>
          </cell>
          <cell r="H54">
            <v>3288.24</v>
          </cell>
          <cell r="I54">
            <v>3288.24</v>
          </cell>
          <cell r="N54">
            <v>113.29</v>
          </cell>
          <cell r="R54">
            <v>3401.53</v>
          </cell>
          <cell r="W54">
            <v>0</v>
          </cell>
          <cell r="X54">
            <v>115.24</v>
          </cell>
          <cell r="Y54">
            <v>3173</v>
          </cell>
          <cell r="AA54">
            <v>3173</v>
          </cell>
          <cell r="AB54">
            <v>2</v>
          </cell>
          <cell r="AC54" t="str">
            <v>שדה  גל</v>
          </cell>
          <cell r="AD54" t="str">
            <v>פיתוח</v>
          </cell>
          <cell r="AE54">
            <v>2</v>
          </cell>
          <cell r="AF54">
            <v>4</v>
          </cell>
          <cell r="AG54">
            <v>113.29</v>
          </cell>
          <cell r="AH54">
            <v>115.24</v>
          </cell>
          <cell r="AJ54">
            <v>305295875</v>
          </cell>
          <cell r="AK54">
            <v>43219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Sales projection"/>
      <sheetName val="4 year plan"/>
      <sheetName val="גיליון1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y"/>
      <sheetName val="CarsRates"/>
      <sheetName val="Assumptions"/>
      <sheetName val="HR"/>
      <sheetName val="GPCompetative"/>
      <sheetName val="Territories2002-3"/>
      <sheetName val="ProductLines2002-3"/>
      <sheetName val="Summary"/>
      <sheetName val="P&amp;L"/>
      <sheetName val="Budget2003"/>
      <sheetName val="TotalAll"/>
      <sheetName val="Sensitivity"/>
      <sheetName val="USA"/>
      <sheetName val="Australia"/>
      <sheetName val="Europe"/>
      <sheetName val="UK"/>
      <sheetName val="Japan"/>
      <sheetName val="SouthAmerica"/>
      <sheetName val="Israel"/>
      <sheetName val="Other"/>
      <sheetName val="CurrrencyRat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14">
          <cell r="B14">
            <v>220296</v>
          </cell>
          <cell r="C14">
            <v>162776</v>
          </cell>
          <cell r="D14">
            <v>118390</v>
          </cell>
          <cell r="E14">
            <v>109630</v>
          </cell>
        </row>
        <row r="16">
          <cell r="B16">
            <v>244686</v>
          </cell>
          <cell r="C16">
            <v>467958.35</v>
          </cell>
          <cell r="D16">
            <v>297076.8</v>
          </cell>
          <cell r="E16">
            <v>526524.80000000005</v>
          </cell>
        </row>
        <row r="40">
          <cell r="B40">
            <v>667122.05999999994</v>
          </cell>
          <cell r="C40">
            <v>731820.59377114009</v>
          </cell>
          <cell r="D40">
            <v>797942.79999999993</v>
          </cell>
          <cell r="E40">
            <v>1033649</v>
          </cell>
        </row>
        <row r="50">
          <cell r="B50">
            <v>1177246.6535</v>
          </cell>
          <cell r="C50">
            <v>1047822.6145</v>
          </cell>
          <cell r="D50">
            <v>1018180.9415</v>
          </cell>
          <cell r="E50">
            <v>604808.03150000004</v>
          </cell>
        </row>
        <row r="60">
          <cell r="B60">
            <v>483162.87795134139</v>
          </cell>
          <cell r="C60">
            <v>906389.13735906594</v>
          </cell>
          <cell r="D60">
            <v>984287.62025903631</v>
          </cell>
          <cell r="E60">
            <v>1307626.5514165331</v>
          </cell>
        </row>
      </sheetData>
      <sheetData sheetId="8" refreshError="1"/>
      <sheetData sheetId="9" refreshError="1"/>
      <sheetData sheetId="10">
        <row r="183">
          <cell r="AF183">
            <v>2905215.9697846747</v>
          </cell>
          <cell r="AI183">
            <v>3270049.2522968734</v>
          </cell>
          <cell r="AL183">
            <v>3138818.936759036</v>
          </cell>
          <cell r="AO183">
            <v>3587506.6595831998</v>
          </cell>
          <cell r="BB183">
            <v>1332268.5689911665</v>
          </cell>
          <cell r="BC183">
            <v>1572287.3081022466</v>
          </cell>
          <cell r="BD183">
            <v>1512912.7348357758</v>
          </cell>
          <cell r="BE183">
            <v>1751699.0698369334</v>
          </cell>
          <cell r="BF183">
            <v>213405.39631073925</v>
          </cell>
          <cell r="BG183">
            <v>190475.64146956702</v>
          </cell>
          <cell r="BH183">
            <v>189030.57532573573</v>
          </cell>
          <cell r="BI183">
            <v>153968.91140842767</v>
          </cell>
          <cell r="BN183">
            <v>246456.54482736817</v>
          </cell>
          <cell r="BO183">
            <v>283734.59668348223</v>
          </cell>
          <cell r="BP183">
            <v>277167.91247189994</v>
          </cell>
          <cell r="BQ183">
            <v>266619.02219075384</v>
          </cell>
        </row>
      </sheetData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Input"/>
      <sheetName val="Notes"/>
      <sheetName val="SCIS"/>
      <sheetName val="SCBS"/>
      <sheetName val="1"/>
      <sheetName val="2"/>
      <sheetName val="3"/>
      <sheetName val="4"/>
      <sheetName val="5"/>
      <sheetName val="6"/>
      <sheetName val="7"/>
      <sheetName val="8"/>
      <sheetName val="Cover"/>
      <sheetName val="&quot;Val. Summ.&quot;"/>
      <sheetName val="Val Sum"/>
      <sheetName val="&quot;Mkt. Mult. App.&quot;"/>
      <sheetName val="MM (2)"/>
      <sheetName val="MM"/>
      <sheetName val="Hist Reps"/>
      <sheetName val="Mults"/>
      <sheetName val="Risk"/>
      <sheetName val="&quot;Disc. Cash Fl. App.&quot;"/>
      <sheetName val="DCF"/>
      <sheetName val="WACC"/>
      <sheetName val="Back-up WACC"/>
      <sheetName val="WACOD"/>
      <sheetName val="WC"/>
      <sheetName val="&quot;Comp. Trans. App.&quot;"/>
      <sheetName val="AccSum"/>
      <sheetName val="Select Deals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All Deals"/>
      <sheetName val="&quot;Supp. Ex.&quot;"/>
      <sheetName val="CFA"/>
      <sheetName val="&quot;Val__Summ_&quot;4"/>
      <sheetName val="Val_Sum4"/>
      <sheetName val="&quot;Mkt__Mult__App_&quot;4"/>
      <sheetName val="MM_(2)4"/>
      <sheetName val="Hist_Reps4"/>
      <sheetName val="&quot;Disc__Cash_Fl__App_&quot;4"/>
      <sheetName val="Back-up_WACC4"/>
      <sheetName val="&quot;Comp__Trans__App_&quot;4"/>
      <sheetName val="Select_Deals4"/>
      <sheetName val="All_Deals4"/>
      <sheetName val="&quot;Supp__Ex_&quot;4"/>
      <sheetName val="&quot;Val__Summ_&quot;"/>
      <sheetName val="Val_Sum"/>
      <sheetName val="&quot;Mkt__Mult__App_&quot;"/>
      <sheetName val="MM_(2)"/>
      <sheetName val="Hist_Reps"/>
      <sheetName val="&quot;Disc__Cash_Fl__App_&quot;"/>
      <sheetName val="Back-up_WACC"/>
      <sheetName val="&quot;Comp__Trans__App_&quot;"/>
      <sheetName val="Select_Deals"/>
      <sheetName val="All_Deals"/>
      <sheetName val="&quot;Supp__Ex_&quot;"/>
      <sheetName val="&quot;Val__Summ_&quot;1"/>
      <sheetName val="Val_Sum1"/>
      <sheetName val="&quot;Mkt__Mult__App_&quot;1"/>
      <sheetName val="MM_(2)1"/>
      <sheetName val="Hist_Reps1"/>
      <sheetName val="&quot;Disc__Cash_Fl__App_&quot;1"/>
      <sheetName val="Back-up_WACC1"/>
      <sheetName val="&quot;Comp__Trans__App_&quot;1"/>
      <sheetName val="Select_Deals1"/>
      <sheetName val="All_Deals1"/>
      <sheetName val="&quot;Supp__Ex_&quot;1"/>
      <sheetName val="&quot;Val__Summ_&quot;2"/>
      <sheetName val="Val_Sum2"/>
      <sheetName val="&quot;Mkt__Mult__App_&quot;2"/>
      <sheetName val="MM_(2)2"/>
      <sheetName val="Hist_Reps2"/>
      <sheetName val="&quot;Disc__Cash_Fl__App_&quot;2"/>
      <sheetName val="Back-up_WACC2"/>
      <sheetName val="&quot;Comp__Trans__App_&quot;2"/>
      <sheetName val="Select_Deals2"/>
      <sheetName val="All_Deals2"/>
      <sheetName val="&quot;Supp__Ex_&quot;2"/>
      <sheetName val="&quot;Val__Summ_&quot;3"/>
      <sheetName val="Val_Sum3"/>
      <sheetName val="&quot;Mkt__Mult__App_&quot;3"/>
      <sheetName val="MM_(2)3"/>
      <sheetName val="Hist_Reps3"/>
      <sheetName val="&quot;Disc__Cash_Fl__App_&quot;3"/>
      <sheetName val="Back-up_WACC3"/>
      <sheetName val="&quot;Comp__Trans__App_&quot;3"/>
      <sheetName val="Select_Deals3"/>
      <sheetName val="All_Deals3"/>
      <sheetName val="&quot;Supp__Ex_&quot;3"/>
      <sheetName val="&quot;Val__Summ_&quot;6"/>
      <sheetName val="Val_Sum6"/>
      <sheetName val="&quot;Mkt__Mult__App_&quot;6"/>
      <sheetName val="MM_(2)6"/>
      <sheetName val="Hist_Reps6"/>
      <sheetName val="&quot;Disc__Cash_Fl__App_&quot;6"/>
      <sheetName val="Back-up_WACC6"/>
      <sheetName val="&quot;Comp__Trans__App_&quot;6"/>
      <sheetName val="Select_Deals6"/>
      <sheetName val="All_Deals6"/>
      <sheetName val="&quot;Supp__Ex_&quot;6"/>
      <sheetName val="&quot;Val__Summ_&quot;5"/>
      <sheetName val="Val_Sum5"/>
      <sheetName val="&quot;Mkt__Mult__App_&quot;5"/>
      <sheetName val="MM_(2)5"/>
      <sheetName val="Hist_Reps5"/>
      <sheetName val="&quot;Disc__Cash_Fl__App_&quot;5"/>
      <sheetName val="Back-up_WACC5"/>
      <sheetName val="&quot;Comp__Trans__App_&quot;5"/>
      <sheetName val="Select_Deals5"/>
      <sheetName val="All_Deals5"/>
      <sheetName val="&quot;Supp__Ex_&quot;5"/>
      <sheetName val="&quot;Val__Summ_&quot;7"/>
      <sheetName val="Val_Sum7"/>
      <sheetName val="&quot;Mkt__Mult__App_&quot;7"/>
      <sheetName val="MM_(2)7"/>
      <sheetName val="Hist_Reps7"/>
      <sheetName val="&quot;Disc__Cash_Fl__App_&quot;7"/>
      <sheetName val="Back-up_WACC7"/>
      <sheetName val="&quot;Comp__Trans__App_&quot;7"/>
      <sheetName val="Select_Deals7"/>
      <sheetName val="All_Deals7"/>
      <sheetName val="&quot;Supp__Ex_&quot;7"/>
      <sheetName val="&quot;Val__Summ_&quot;8"/>
      <sheetName val="Val_Sum8"/>
      <sheetName val="&quot;Mkt__Mult__App_&quot;8"/>
      <sheetName val="MM_(2)8"/>
      <sheetName val="Hist_Reps8"/>
      <sheetName val="&quot;Disc__Cash_Fl__App_&quot;8"/>
      <sheetName val="Back-up_WACC8"/>
      <sheetName val="&quot;Comp__Trans__App_&quot;8"/>
      <sheetName val="Select_Deals8"/>
      <sheetName val="All_Deals8"/>
      <sheetName val="&quot;Supp__Ex_&quot;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200000"/>
      <sheetName val="מאזני הרכבה"/>
      <sheetName val="רכוש קבוע"/>
      <sheetName val="תזרים  הרכבה"/>
      <sheetName val="6.2001"/>
      <sheetName val="3.2001"/>
      <sheetName val="2000"/>
      <sheetName val="1999"/>
      <sheetName val="פקודות נוספות"/>
      <sheetName val="נתוח אנליטי"/>
      <sheetName val="ניתוח אנליטי 1"/>
      <sheetName val="מדדים ושע&quot;ח"/>
      <sheetName val="השקעה בחברה בת"/>
      <sheetName val="רווח הון"/>
      <sheetName val="העמסת תקורות"/>
      <sheetName val="Pr. Liquidation"/>
      <sheetName val="הון מניות ודיבידנד"/>
      <sheetName val="מס צפוי 2000"/>
      <sheetName val="Deferred compensation"/>
      <sheetName val="סבירות מימון"/>
      <sheetName val=" Cost of Sal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>
        <row r="21">
          <cell r="C21">
            <v>4.0410000000000004</v>
          </cell>
        </row>
      </sheetData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Cash Flow Chart"/>
      <sheetName val="P&amp;L Analysis"/>
      <sheetName val="Expenses"/>
      <sheetName val="Sales"/>
      <sheetName val="Travels "/>
      <sheetName val="Fixed assets"/>
      <sheetName val="Salaries"/>
      <sheetName val="Cash Flow "/>
      <sheetName val="Project 1"/>
      <sheetName val="Dat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S"/>
      <sheetName val="P&amp;L-3months"/>
      <sheetName val="P&amp;L flux"/>
      <sheetName val="BS Flux"/>
      <sheetName val="CONSOL AJE"/>
      <sheetName val="AJE - Interco"/>
      <sheetName val="Dec-Consolidation"/>
      <sheetName val="CONS Cash Flow-12month"/>
      <sheetName val="IBP-1a- Actual vs Plan"/>
      <sheetName val="IBP-1b-12 Mth PL Comp"/>
      <sheetName val="IBP-Page 2a-Quarterly PLs"/>
      <sheetName val="IBP-Page 6 - Qtrly B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U8">
            <v>21075.8619</v>
          </cell>
        </row>
        <row r="52">
          <cell r="U52">
            <v>-2537.4830000000002</v>
          </cell>
        </row>
        <row r="66">
          <cell r="U66">
            <v>7259.8140000000003</v>
          </cell>
        </row>
        <row r="79">
          <cell r="U79">
            <v>4184.2969999999996</v>
          </cell>
        </row>
        <row r="96">
          <cell r="U96">
            <v>112.85299999999999</v>
          </cell>
        </row>
        <row r="97">
          <cell r="U97">
            <v>242.68899999999999</v>
          </cell>
        </row>
        <row r="98">
          <cell r="U98">
            <v>371.09300000000002</v>
          </cell>
        </row>
        <row r="103">
          <cell r="U103">
            <v>-889.72</v>
          </cell>
        </row>
        <row r="104">
          <cell r="U104">
            <v>-2486.069</v>
          </cell>
        </row>
        <row r="106">
          <cell r="U106">
            <v>150204.96083000003</v>
          </cell>
        </row>
        <row r="107">
          <cell r="U107">
            <v>-205.98400000000001</v>
          </cell>
        </row>
        <row r="109">
          <cell r="U109">
            <v>-67845.162099999987</v>
          </cell>
        </row>
        <row r="116">
          <cell r="U116">
            <v>3464.2579999999998</v>
          </cell>
        </row>
        <row r="117">
          <cell r="U117">
            <v>1264.768</v>
          </cell>
        </row>
        <row r="118">
          <cell r="U118">
            <v>2344.11</v>
          </cell>
        </row>
        <row r="122">
          <cell r="U122">
            <v>111.852</v>
          </cell>
        </row>
        <row r="124">
          <cell r="U124">
            <v>1458.481</v>
          </cell>
        </row>
        <row r="131">
          <cell r="U131">
            <v>2317.81</v>
          </cell>
        </row>
        <row r="133">
          <cell r="U133">
            <v>1061</v>
          </cell>
        </row>
        <row r="136">
          <cell r="U136">
            <v>7439.6580000000004</v>
          </cell>
        </row>
        <row r="140">
          <cell r="U140">
            <v>1639.961</v>
          </cell>
        </row>
        <row r="156">
          <cell r="U156">
            <v>1532.2298999999998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a"/>
      <sheetName val="Balance sheet"/>
      <sheetName val="P&amp;L report"/>
      <sheetName val="FIXED ASSETS "/>
      <sheetName val="NOTES_ACCOUNT"/>
      <sheetName val="Summary of Exp."/>
      <sheetName val="RECIEPT&amp;PAYMENT"/>
      <sheetName val="Annexure 1"/>
      <sheetName val="Annexure 2"/>
      <sheetName val="Annexure 3"/>
      <sheetName val="Bank Rec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אזן"/>
      <sheetName val="רווח והפסד"/>
      <sheetName val="שינויים בהון"/>
      <sheetName val="תזרים"/>
      <sheetName val="נספח"/>
      <sheetName val="ני&quot;ע תזרים"/>
      <sheetName val="Sheet12"/>
      <sheetName val="Sheet13"/>
      <sheetName val="Sheet14"/>
      <sheetName val="Sheet15"/>
      <sheetName val="Sheet16"/>
      <sheetName val="M&amp;S"/>
      <sheetName val="Data Input"/>
      <sheetName val="General Downloads"/>
      <sheetName val="רווח_והפסד4"/>
      <sheetName val="שינויים_בהון4"/>
      <sheetName val="ני&quot;ע_תזרים4"/>
      <sheetName val="רווח_והפסד"/>
      <sheetName val="שינויים_בהון"/>
      <sheetName val="ני&quot;ע_תזרים"/>
      <sheetName val="רווח_והפסד1"/>
      <sheetName val="שינויים_בהון1"/>
      <sheetName val="ני&quot;ע_תזרים1"/>
      <sheetName val="רווח_והפסד2"/>
      <sheetName val="שינויים_בהון2"/>
      <sheetName val="ני&quot;ע_תזרים2"/>
      <sheetName val="רווח_והפסד3"/>
      <sheetName val="שינויים_בהון3"/>
      <sheetName val="ני&quot;ע_תזרים3"/>
      <sheetName val="רווח_והפסד5"/>
      <sheetName val="שינויים_בהון5"/>
      <sheetName val="ני&quot;ע_תזרים5"/>
    </sheetNames>
    <sheetDataSet>
      <sheetData sheetId="0">
        <row r="10">
          <cell r="A10" t="str">
            <v>מזומנים ושווי מזומנים</v>
          </cell>
          <cell r="F10">
            <v>1187</v>
          </cell>
          <cell r="H10">
            <v>1357</v>
          </cell>
          <cell r="K10">
            <v>441</v>
          </cell>
          <cell r="N10" t="str">
            <v>אשראי לזמן קצר</v>
          </cell>
          <cell r="S10">
            <v>6625</v>
          </cell>
          <cell r="U10">
            <v>3085</v>
          </cell>
          <cell r="X10">
            <v>4947</v>
          </cell>
        </row>
        <row r="11">
          <cell r="A11" t="str">
            <v xml:space="preserve">לקוחות </v>
          </cell>
          <cell r="F11">
            <v>20659</v>
          </cell>
          <cell r="H11">
            <v>15699</v>
          </cell>
          <cell r="K11">
            <v>19747</v>
          </cell>
          <cell r="N11" t="str">
            <v>ספקים ונותני שירות</v>
          </cell>
          <cell r="S11">
            <v>6780</v>
          </cell>
          <cell r="U11">
            <v>6563</v>
          </cell>
          <cell r="X11">
            <v>6138</v>
          </cell>
        </row>
        <row r="12">
          <cell r="A12" t="str">
            <v>חייבים ויתרות חובה</v>
          </cell>
          <cell r="F12">
            <v>1640</v>
          </cell>
          <cell r="H12">
            <v>1359</v>
          </cell>
          <cell r="K12">
            <v>1187</v>
          </cell>
          <cell r="N12" t="str">
            <v>זכאים ויתרות זכות</v>
          </cell>
          <cell r="S12">
            <v>1233</v>
          </cell>
          <cell r="U12">
            <v>1904</v>
          </cell>
          <cell r="X12">
            <v>1342</v>
          </cell>
        </row>
        <row r="13">
          <cell r="A13" t="str">
            <v>מלאי</v>
          </cell>
          <cell r="F13">
            <v>8962</v>
          </cell>
          <cell r="H13">
            <v>8255</v>
          </cell>
          <cell r="K13">
            <v>7465</v>
          </cell>
          <cell r="S13">
            <v>14638</v>
          </cell>
          <cell r="U13">
            <v>11552</v>
          </cell>
          <cell r="X13">
            <v>12427</v>
          </cell>
        </row>
        <row r="14">
          <cell r="F14">
            <v>32448</v>
          </cell>
          <cell r="H14">
            <v>26670</v>
          </cell>
          <cell r="K14">
            <v>28840</v>
          </cell>
        </row>
        <row r="15">
          <cell r="N15" t="str">
            <v>התחייבויות לזמן ארוך</v>
          </cell>
        </row>
        <row r="16">
          <cell r="A16" t="str">
            <v>השקעות לזמן ארוך</v>
          </cell>
          <cell r="F16">
            <v>471</v>
          </cell>
          <cell r="H16">
            <v>0</v>
          </cell>
          <cell r="K16">
            <v>188</v>
          </cell>
          <cell r="N16" t="str">
            <v>הלוואות לזמן ארוך</v>
          </cell>
          <cell r="S16">
            <v>309</v>
          </cell>
          <cell r="U16">
            <v>202</v>
          </cell>
          <cell r="X16">
            <v>289</v>
          </cell>
        </row>
        <row r="17">
          <cell r="N17" t="str">
            <v>התחייבויות בשל סיום יחסי עובד מעביד</v>
          </cell>
          <cell r="S17">
            <v>680</v>
          </cell>
          <cell r="U17">
            <v>588</v>
          </cell>
          <cell r="X17">
            <v>611</v>
          </cell>
        </row>
        <row r="18">
          <cell r="A18" t="str">
            <v>רכוש קבוע</v>
          </cell>
          <cell r="F18">
            <v>2018</v>
          </cell>
          <cell r="H18">
            <v>2045</v>
          </cell>
          <cell r="K18">
            <v>2028</v>
          </cell>
          <cell r="S18">
            <v>989</v>
          </cell>
          <cell r="U18">
            <v>790</v>
          </cell>
          <cell r="X18">
            <v>900</v>
          </cell>
        </row>
        <row r="20">
          <cell r="A20" t="str">
            <v>מס נדחה לקבל</v>
          </cell>
          <cell r="F20">
            <v>146</v>
          </cell>
          <cell r="H20">
            <v>930</v>
          </cell>
          <cell r="K20">
            <v>433</v>
          </cell>
          <cell r="N20" t="str">
            <v>הון עצמי</v>
          </cell>
        </row>
        <row r="21">
          <cell r="N21" t="str">
            <v>הון מניות</v>
          </cell>
          <cell r="S21">
            <v>6032</v>
          </cell>
          <cell r="U21">
            <v>6032</v>
          </cell>
          <cell r="X21">
            <v>6032</v>
          </cell>
        </row>
        <row r="22">
          <cell r="N22" t="str">
            <v>פרמיה על מניות</v>
          </cell>
          <cell r="S22">
            <v>17100</v>
          </cell>
          <cell r="U22">
            <v>17181</v>
          </cell>
          <cell r="X22">
            <v>17181</v>
          </cell>
        </row>
        <row r="23">
          <cell r="N23" t="str">
            <v>יתרת הפסד</v>
          </cell>
          <cell r="S23">
            <v>-3676</v>
          </cell>
          <cell r="U23">
            <v>-5276</v>
          </cell>
          <cell r="X23">
            <v>-4406</v>
          </cell>
        </row>
        <row r="24">
          <cell r="S24">
            <v>19456</v>
          </cell>
          <cell r="U24">
            <v>17937</v>
          </cell>
          <cell r="X24">
            <v>18807</v>
          </cell>
        </row>
        <row r="25">
          <cell r="N25" t="str">
            <v>בניכוי עלות מניות שנרכשו ע"י חברה מאוחדת</v>
          </cell>
          <cell r="S25">
            <v>0</v>
          </cell>
          <cell r="U25">
            <v>-634</v>
          </cell>
          <cell r="X25">
            <v>-645</v>
          </cell>
        </row>
        <row r="26">
          <cell r="S26">
            <v>19456</v>
          </cell>
          <cell r="U26">
            <v>17303</v>
          </cell>
          <cell r="X26">
            <v>18162</v>
          </cell>
        </row>
        <row r="28">
          <cell r="D28" t="str">
            <v xml:space="preserve"> </v>
          </cell>
        </row>
        <row r="30">
          <cell r="F30">
            <v>35083</v>
          </cell>
          <cell r="H30">
            <v>29645</v>
          </cell>
          <cell r="K30">
            <v>31489</v>
          </cell>
          <cell r="S30">
            <v>35083</v>
          </cell>
          <cell r="U30">
            <v>29645</v>
          </cell>
          <cell r="X30">
            <v>31489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's"/>
      <sheetName val="Summary"/>
      <sheetName val="Definitions"/>
    </sheetNames>
    <sheetDataSet>
      <sheetData sheetId="0"/>
      <sheetData sheetId="1"/>
      <sheetData sheetId="2">
        <row r="4">
          <cell r="A4" t="str">
            <v>OPS</v>
          </cell>
          <cell r="B4" t="str">
            <v>TST</v>
          </cell>
          <cell r="C4" t="str">
            <v>Alon Ironi</v>
          </cell>
          <cell r="D4" t="str">
            <v>USD</v>
          </cell>
        </row>
        <row r="5">
          <cell r="A5" t="str">
            <v>M&amp;S</v>
          </cell>
          <cell r="B5" t="str">
            <v>QRE</v>
          </cell>
          <cell r="C5" t="str">
            <v>Alon Shemesh</v>
          </cell>
          <cell r="D5" t="str">
            <v>NIS</v>
          </cell>
        </row>
        <row r="6">
          <cell r="A6" t="str">
            <v>R&amp;D</v>
          </cell>
          <cell r="B6" t="str">
            <v>ENG</v>
          </cell>
          <cell r="C6" t="str">
            <v>Amnon  Harpak</v>
          </cell>
          <cell r="D6" t="str">
            <v>EURO</v>
          </cell>
        </row>
        <row r="7">
          <cell r="A7" t="str">
            <v>FO</v>
          </cell>
          <cell r="B7" t="str">
            <v>IT</v>
          </cell>
          <cell r="C7" t="str">
            <v>Anatoly Uskach</v>
          </cell>
          <cell r="D7" t="str">
            <v>YEN</v>
          </cell>
        </row>
        <row r="8">
          <cell r="A8" t="str">
            <v>G&amp;A</v>
          </cell>
          <cell r="B8" t="str">
            <v>Admin</v>
          </cell>
          <cell r="C8" t="str">
            <v>Doron Karnibad</v>
          </cell>
        </row>
        <row r="9">
          <cell r="B9" t="str">
            <v>Dev. Tools</v>
          </cell>
          <cell r="C9" t="str">
            <v>Dror  Farkash</v>
          </cell>
        </row>
        <row r="10">
          <cell r="B10" t="str">
            <v>Lab Ex.</v>
          </cell>
          <cell r="C10" t="str">
            <v>Dror Meiri</v>
          </cell>
        </row>
        <row r="11">
          <cell r="B11" t="str">
            <v>Lab Cap.</v>
          </cell>
          <cell r="C11" t="str">
            <v>Dudi Wolf</v>
          </cell>
        </row>
        <row r="12">
          <cell r="B12" t="str">
            <v>Contructors</v>
          </cell>
          <cell r="C12" t="str">
            <v>Emanuel Gould</v>
          </cell>
        </row>
        <row r="13">
          <cell r="B13" t="str">
            <v>Trade Shows</v>
          </cell>
          <cell r="C13" t="str">
            <v>Gili Ben-Zion</v>
          </cell>
        </row>
        <row r="14">
          <cell r="B14" t="str">
            <v>Marketing Material</v>
          </cell>
          <cell r="C14" t="str">
            <v>Hamutal Raab</v>
          </cell>
        </row>
        <row r="15">
          <cell r="B15" t="str">
            <v>PR</v>
          </cell>
          <cell r="C15" t="str">
            <v>Itsik Abudi</v>
          </cell>
        </row>
        <row r="16">
          <cell r="B16" t="str">
            <v>MFG. Silicon</v>
          </cell>
          <cell r="C16" t="str">
            <v>Liat Gur-Miller</v>
          </cell>
        </row>
        <row r="17">
          <cell r="B17" t="str">
            <v>MFG. Assembly</v>
          </cell>
          <cell r="C17" t="str">
            <v>Lior Peleg</v>
          </cell>
        </row>
        <row r="18">
          <cell r="B18" t="str">
            <v>MFG. Test</v>
          </cell>
          <cell r="C18" t="str">
            <v>Micha Ophir</v>
          </cell>
        </row>
        <row r="19">
          <cell r="B19" t="str">
            <v>QA</v>
          </cell>
          <cell r="C19" t="str">
            <v>Micha Stern</v>
          </cell>
        </row>
        <row r="20">
          <cell r="B20" t="str">
            <v>Boards</v>
          </cell>
          <cell r="C20" t="str">
            <v>Michael Sela</v>
          </cell>
        </row>
        <row r="21">
          <cell r="C21" t="str">
            <v>Moshe Shahar</v>
          </cell>
        </row>
        <row r="22">
          <cell r="C22" t="str">
            <v>Moshe Tanach</v>
          </cell>
        </row>
        <row r="23">
          <cell r="C23" t="str">
            <v>Neil Feldman</v>
          </cell>
        </row>
        <row r="24">
          <cell r="C24" t="str">
            <v>Noam Lavi</v>
          </cell>
        </row>
        <row r="25">
          <cell r="C25" t="str">
            <v>Ofer Rivkind</v>
          </cell>
        </row>
        <row r="26">
          <cell r="C26" t="str">
            <v>Oren Miron</v>
          </cell>
        </row>
        <row r="27">
          <cell r="C27" t="str">
            <v>Raanan Zachar</v>
          </cell>
        </row>
        <row r="28">
          <cell r="C28" t="str">
            <v>Rafi Abarjeel</v>
          </cell>
        </row>
        <row r="29">
          <cell r="C29" t="str">
            <v>Ram Levinson</v>
          </cell>
        </row>
        <row r="30">
          <cell r="C30" t="str">
            <v>Ran Schrift</v>
          </cell>
        </row>
        <row r="31">
          <cell r="C31" t="str">
            <v>Ran Shalgi</v>
          </cell>
        </row>
        <row r="32">
          <cell r="C32" t="str">
            <v>Raz Kivelevich</v>
          </cell>
        </row>
        <row r="33">
          <cell r="C33" t="str">
            <v>Ronen Jashek</v>
          </cell>
        </row>
        <row r="34">
          <cell r="C34" t="str">
            <v>Roy Oren</v>
          </cell>
        </row>
        <row r="35">
          <cell r="C35" t="str">
            <v>Roy Tenny</v>
          </cell>
        </row>
        <row r="36">
          <cell r="C36" t="str">
            <v>Sagy Tzur</v>
          </cell>
        </row>
        <row r="37">
          <cell r="C37" t="str">
            <v>Sergey Rozov</v>
          </cell>
        </row>
        <row r="38">
          <cell r="C38" t="str">
            <v>Shai Provizor</v>
          </cell>
        </row>
        <row r="39">
          <cell r="C39" t="str">
            <v>Shirly Aharon</v>
          </cell>
        </row>
        <row r="40">
          <cell r="C40" t="str">
            <v>Tzahi Manistersky</v>
          </cell>
        </row>
        <row r="41">
          <cell r="C41" t="str">
            <v>Tzahi Oren</v>
          </cell>
        </row>
        <row r="42">
          <cell r="C42" t="str">
            <v>Tzvika Shaked</v>
          </cell>
        </row>
        <row r="43">
          <cell r="C43" t="str">
            <v>Udi Shaked</v>
          </cell>
        </row>
        <row r="44">
          <cell r="C44" t="str">
            <v>Uri Shkolnik</v>
          </cell>
        </row>
        <row r="45">
          <cell r="C45" t="str">
            <v>Victor Koren</v>
          </cell>
        </row>
        <row r="46">
          <cell r="C46" t="str">
            <v>Yehuda Mozes</v>
          </cell>
        </row>
        <row r="47">
          <cell r="C47" t="str">
            <v>Yodan  Pirat</v>
          </cell>
        </row>
        <row r="48">
          <cell r="C48" t="str">
            <v>Yona Dvir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 Info"/>
      <sheetName val="Comm Round"/>
      <sheetName val="Option Exercise"/>
      <sheetName val="Series A"/>
      <sheetName val="Series A - Calc"/>
      <sheetName val="Series B"/>
      <sheetName val="Series C"/>
      <sheetName val="2000 Notes"/>
      <sheetName val="2003 Notes"/>
      <sheetName val="Loans and Convertible notes"/>
      <sheetName val="UPA - Loan Ext Warrants"/>
      <sheetName val="UPA - Waiver Warrants"/>
      <sheetName val="UPA 1st Instl Warrants"/>
      <sheetName val="2005 UPA "/>
      <sheetName val="Warrants"/>
      <sheetName val="Security info"/>
      <sheetName val="Cap Table"/>
      <sheetName val="Cap Table - Summary"/>
      <sheetName val=" ESOP"/>
      <sheetName val="Itamar options 12-05"/>
      <sheetName val="Restricted options"/>
      <sheetName val="ESOP Exercise"/>
      <sheetName val="Options - FS"/>
      <sheetName val="unvested 12.03 - replace new p"/>
      <sheetName val="Dec 31, 2004 FS"/>
      <sheetName val="Optionees Pivot Table"/>
      <sheetName val="Shareholders mailing list rev. "/>
      <sheetName val="Sheet1 (2)"/>
      <sheetName val="Series B-Noam"/>
      <sheetName val="2003 Notes - Noam"/>
      <sheetName val="Series A - Friends - Noam"/>
      <sheetName val="New Issue Calc"/>
      <sheetName val="Share Price-Fully Diluted Basis"/>
      <sheetName val="Priority"/>
      <sheetName val="Sheet5"/>
      <sheetName val="Sheet4"/>
      <sheetName val="Sheet3"/>
      <sheetName val="Sheet2"/>
      <sheetName val="Sheet1"/>
      <sheetName val=""/>
      <sheetName val="Sales prod. As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5">
          <cell r="B5" t="str">
            <v>Holder</v>
          </cell>
          <cell r="C5" t="str">
            <v>From_Serial</v>
          </cell>
          <cell r="D5" t="str">
            <v>To_Serial</v>
          </cell>
          <cell r="E5" t="str">
            <v>Num_Options</v>
          </cell>
          <cell r="F5" t="str">
            <v>Type</v>
          </cell>
          <cell r="G5" t="str">
            <v>Grant_Date</v>
          </cell>
          <cell r="H5" t="str">
            <v>Year</v>
          </cell>
          <cell r="I5" t="str">
            <v>Quarter</v>
          </cell>
          <cell r="J5" t="str">
            <v>Vest start date</v>
          </cell>
          <cell r="K5" t="str">
            <v>Expiry date</v>
          </cell>
          <cell r="L5" t="str">
            <v>Performance Approved</v>
          </cell>
          <cell r="M5" t="str">
            <v>Option price</v>
          </cell>
        </row>
        <row r="6">
          <cell r="B6" t="str">
            <v>Bob Schnall</v>
          </cell>
          <cell r="C6">
            <v>1</v>
          </cell>
          <cell r="D6">
            <v>50000</v>
          </cell>
          <cell r="E6">
            <v>50000</v>
          </cell>
          <cell r="F6" t="str">
            <v>Service</v>
          </cell>
          <cell r="G6">
            <v>35529</v>
          </cell>
          <cell r="H6">
            <v>1997</v>
          </cell>
          <cell r="I6">
            <v>2</v>
          </cell>
          <cell r="J6">
            <v>35529</v>
          </cell>
          <cell r="K6">
            <v>39179</v>
          </cell>
          <cell r="L6">
            <v>1</v>
          </cell>
          <cell r="M6">
            <v>0.03</v>
          </cell>
        </row>
        <row r="7">
          <cell r="B7" t="str">
            <v>Bob Schnall</v>
          </cell>
          <cell r="C7">
            <v>50001</v>
          </cell>
          <cell r="D7">
            <v>100000</v>
          </cell>
          <cell r="E7">
            <v>50000</v>
          </cell>
          <cell r="F7" t="str">
            <v>Performance</v>
          </cell>
          <cell r="G7">
            <v>35529</v>
          </cell>
          <cell r="H7">
            <v>1997</v>
          </cell>
          <cell r="I7">
            <v>2</v>
          </cell>
          <cell r="J7">
            <v>35529</v>
          </cell>
          <cell r="K7">
            <v>39179</v>
          </cell>
          <cell r="L7">
            <v>1</v>
          </cell>
          <cell r="M7">
            <v>0.03</v>
          </cell>
        </row>
        <row r="8">
          <cell r="B8" t="str">
            <v>Koby Sheffy</v>
          </cell>
          <cell r="C8">
            <v>100001</v>
          </cell>
          <cell r="D8">
            <v>125000</v>
          </cell>
          <cell r="E8">
            <v>25000</v>
          </cell>
          <cell r="F8" t="str">
            <v>Service</v>
          </cell>
          <cell r="G8">
            <v>35529</v>
          </cell>
          <cell r="H8">
            <v>1997</v>
          </cell>
          <cell r="I8">
            <v>2</v>
          </cell>
          <cell r="J8">
            <v>35529</v>
          </cell>
          <cell r="K8">
            <v>39179</v>
          </cell>
          <cell r="L8">
            <v>1</v>
          </cell>
          <cell r="M8">
            <v>0.03</v>
          </cell>
        </row>
        <row r="9">
          <cell r="B9" t="str">
            <v>Koby Sheffy</v>
          </cell>
          <cell r="C9">
            <v>125001</v>
          </cell>
          <cell r="D9">
            <v>150000</v>
          </cell>
          <cell r="E9">
            <v>25000</v>
          </cell>
          <cell r="F9" t="str">
            <v>Performance</v>
          </cell>
          <cell r="G9">
            <v>35529</v>
          </cell>
          <cell r="H9">
            <v>1997</v>
          </cell>
          <cell r="I9">
            <v>2</v>
          </cell>
          <cell r="J9">
            <v>35529</v>
          </cell>
          <cell r="K9">
            <v>39179</v>
          </cell>
          <cell r="L9">
            <v>1</v>
          </cell>
          <cell r="M9">
            <v>0.03</v>
          </cell>
        </row>
        <row r="10">
          <cell r="B10" t="str">
            <v>Koby Sheffy</v>
          </cell>
          <cell r="C10">
            <v>150001</v>
          </cell>
          <cell r="D10">
            <v>200000</v>
          </cell>
          <cell r="E10">
            <v>50000</v>
          </cell>
          <cell r="F10" t="str">
            <v>Performance</v>
          </cell>
          <cell r="G10">
            <v>35529</v>
          </cell>
          <cell r="H10">
            <v>1997</v>
          </cell>
          <cell r="I10">
            <v>2</v>
          </cell>
          <cell r="J10">
            <v>35529</v>
          </cell>
          <cell r="K10">
            <v>39179</v>
          </cell>
          <cell r="L10">
            <v>1</v>
          </cell>
          <cell r="M10">
            <v>0.03</v>
          </cell>
        </row>
        <row r="11">
          <cell r="B11" t="str">
            <v>Noam Levy</v>
          </cell>
          <cell r="C11">
            <v>200001</v>
          </cell>
          <cell r="D11">
            <v>210000</v>
          </cell>
          <cell r="E11">
            <v>10000</v>
          </cell>
          <cell r="F11" t="str">
            <v>Service</v>
          </cell>
          <cell r="G11">
            <v>35590</v>
          </cell>
          <cell r="H11">
            <v>1997</v>
          </cell>
          <cell r="I11">
            <v>2</v>
          </cell>
          <cell r="J11">
            <v>35590</v>
          </cell>
          <cell r="K11">
            <v>39240</v>
          </cell>
          <cell r="L11">
            <v>1</v>
          </cell>
          <cell r="M11">
            <v>0.03</v>
          </cell>
        </row>
        <row r="12">
          <cell r="B12" t="str">
            <v>Noam Levy</v>
          </cell>
          <cell r="C12">
            <v>210001</v>
          </cell>
          <cell r="D12">
            <v>220000</v>
          </cell>
          <cell r="E12">
            <v>10000</v>
          </cell>
          <cell r="F12" t="str">
            <v>Performance</v>
          </cell>
          <cell r="G12">
            <v>35590</v>
          </cell>
          <cell r="H12">
            <v>1997</v>
          </cell>
          <cell r="I12">
            <v>2</v>
          </cell>
          <cell r="J12">
            <v>35590</v>
          </cell>
          <cell r="K12">
            <v>39240</v>
          </cell>
          <cell r="L12">
            <v>1</v>
          </cell>
          <cell r="M12">
            <v>0.03</v>
          </cell>
        </row>
        <row r="13">
          <cell r="B13" t="str">
            <v>Noam Levy</v>
          </cell>
          <cell r="C13">
            <v>220001</v>
          </cell>
          <cell r="D13">
            <v>235000</v>
          </cell>
          <cell r="E13">
            <v>15000</v>
          </cell>
          <cell r="F13" t="str">
            <v>Service</v>
          </cell>
          <cell r="G13">
            <v>35681</v>
          </cell>
          <cell r="H13">
            <v>1997</v>
          </cell>
          <cell r="I13">
            <v>3</v>
          </cell>
          <cell r="J13">
            <v>35681</v>
          </cell>
          <cell r="K13">
            <v>39331</v>
          </cell>
          <cell r="L13">
            <v>1</v>
          </cell>
          <cell r="M13">
            <v>0.03</v>
          </cell>
        </row>
        <row r="14">
          <cell r="B14" t="str">
            <v>Noam Levy</v>
          </cell>
          <cell r="C14">
            <v>235001</v>
          </cell>
          <cell r="D14">
            <v>250000</v>
          </cell>
          <cell r="E14">
            <v>15000</v>
          </cell>
          <cell r="F14" t="str">
            <v>Performance</v>
          </cell>
          <cell r="G14">
            <v>35681</v>
          </cell>
          <cell r="H14">
            <v>1997</v>
          </cell>
          <cell r="I14">
            <v>3</v>
          </cell>
          <cell r="J14">
            <v>35681</v>
          </cell>
          <cell r="K14">
            <v>39331</v>
          </cell>
          <cell r="L14">
            <v>1</v>
          </cell>
          <cell r="M14">
            <v>0.03</v>
          </cell>
        </row>
        <row r="15">
          <cell r="B15" t="str">
            <v>Gal Ben-David</v>
          </cell>
          <cell r="C15">
            <v>250001</v>
          </cell>
          <cell r="D15">
            <v>264000</v>
          </cell>
          <cell r="E15">
            <v>14000</v>
          </cell>
          <cell r="F15" t="str">
            <v>Service</v>
          </cell>
          <cell r="G15">
            <v>35625</v>
          </cell>
          <cell r="H15">
            <v>1997</v>
          </cell>
          <cell r="I15">
            <v>3</v>
          </cell>
          <cell r="J15">
            <v>35625</v>
          </cell>
          <cell r="K15">
            <v>39275</v>
          </cell>
          <cell r="L15">
            <v>1</v>
          </cell>
          <cell r="M15">
            <v>0.03</v>
          </cell>
        </row>
        <row r="16">
          <cell r="B16" t="str">
            <v>Gal Ben-David</v>
          </cell>
          <cell r="C16">
            <v>264001</v>
          </cell>
          <cell r="D16">
            <v>278000</v>
          </cell>
          <cell r="E16">
            <v>14000</v>
          </cell>
          <cell r="F16" t="str">
            <v>Performance</v>
          </cell>
          <cell r="G16">
            <v>35625</v>
          </cell>
          <cell r="H16">
            <v>1997</v>
          </cell>
          <cell r="I16">
            <v>3</v>
          </cell>
          <cell r="J16">
            <v>35625</v>
          </cell>
          <cell r="K16">
            <v>39275</v>
          </cell>
          <cell r="L16">
            <v>1</v>
          </cell>
          <cell r="M16">
            <v>0.03</v>
          </cell>
        </row>
        <row r="17">
          <cell r="B17" t="str">
            <v>Shmuel Parag</v>
          </cell>
          <cell r="C17">
            <v>278001</v>
          </cell>
          <cell r="D17">
            <v>303000</v>
          </cell>
          <cell r="E17">
            <v>25000</v>
          </cell>
          <cell r="F17" t="str">
            <v>Service</v>
          </cell>
          <cell r="G17">
            <v>35710</v>
          </cell>
          <cell r="H17">
            <v>1997</v>
          </cell>
          <cell r="I17">
            <v>4</v>
          </cell>
          <cell r="J17">
            <v>35710</v>
          </cell>
          <cell r="K17">
            <v>39360</v>
          </cell>
          <cell r="L17">
            <v>1</v>
          </cell>
          <cell r="M17">
            <v>0.03</v>
          </cell>
        </row>
        <row r="18">
          <cell r="B18" t="str">
            <v>Shmuel Parag</v>
          </cell>
          <cell r="C18">
            <v>303001</v>
          </cell>
          <cell r="D18">
            <v>378000</v>
          </cell>
          <cell r="E18">
            <v>75000</v>
          </cell>
          <cell r="F18" t="str">
            <v>Service</v>
          </cell>
          <cell r="G18">
            <v>35710</v>
          </cell>
          <cell r="H18">
            <v>1997</v>
          </cell>
          <cell r="I18">
            <v>4</v>
          </cell>
          <cell r="J18">
            <v>35710</v>
          </cell>
          <cell r="K18">
            <v>39360</v>
          </cell>
          <cell r="L18">
            <v>1</v>
          </cell>
          <cell r="M18">
            <v>0.03</v>
          </cell>
        </row>
        <row r="19">
          <cell r="B19" t="str">
            <v>Noam Levy</v>
          </cell>
          <cell r="C19">
            <v>378001</v>
          </cell>
          <cell r="D19">
            <v>388000</v>
          </cell>
          <cell r="E19">
            <v>10000</v>
          </cell>
          <cell r="F19" t="str">
            <v>Service</v>
          </cell>
          <cell r="G19">
            <v>35877</v>
          </cell>
          <cell r="H19">
            <v>1998</v>
          </cell>
          <cell r="I19">
            <v>1</v>
          </cell>
          <cell r="J19">
            <v>35877</v>
          </cell>
          <cell r="K19">
            <v>39527</v>
          </cell>
          <cell r="L19">
            <v>1</v>
          </cell>
          <cell r="M19">
            <v>0.03</v>
          </cell>
        </row>
        <row r="20">
          <cell r="B20" t="str">
            <v>Noam Levy</v>
          </cell>
          <cell r="C20">
            <v>388001</v>
          </cell>
          <cell r="D20">
            <v>398000</v>
          </cell>
          <cell r="E20">
            <v>10000</v>
          </cell>
          <cell r="F20" t="str">
            <v>Performance</v>
          </cell>
          <cell r="G20">
            <v>35877</v>
          </cell>
          <cell r="H20">
            <v>1998</v>
          </cell>
          <cell r="I20">
            <v>1</v>
          </cell>
          <cell r="J20">
            <v>35877</v>
          </cell>
          <cell r="K20">
            <v>39527</v>
          </cell>
          <cell r="L20">
            <v>1</v>
          </cell>
          <cell r="M20">
            <v>0.03</v>
          </cell>
        </row>
        <row r="21">
          <cell r="B21" t="str">
            <v>Gal Ben-David</v>
          </cell>
          <cell r="C21">
            <v>398000</v>
          </cell>
          <cell r="D21">
            <v>398000</v>
          </cell>
          <cell r="E21">
            <v>0</v>
          </cell>
          <cell r="F21" t="str">
            <v>Service</v>
          </cell>
          <cell r="G21">
            <v>35877</v>
          </cell>
          <cell r="H21">
            <v>1998</v>
          </cell>
          <cell r="I21">
            <v>1</v>
          </cell>
          <cell r="J21">
            <v>35877</v>
          </cell>
          <cell r="K21">
            <v>39527</v>
          </cell>
          <cell r="L21">
            <v>1</v>
          </cell>
          <cell r="M21">
            <v>0.03</v>
          </cell>
        </row>
        <row r="22">
          <cell r="B22" t="str">
            <v>Gal Ben-David</v>
          </cell>
          <cell r="C22">
            <v>398000</v>
          </cell>
          <cell r="D22">
            <v>398000</v>
          </cell>
          <cell r="E22">
            <v>0</v>
          </cell>
          <cell r="F22" t="str">
            <v>Performance</v>
          </cell>
          <cell r="G22">
            <v>35877</v>
          </cell>
          <cell r="H22">
            <v>1998</v>
          </cell>
          <cell r="I22">
            <v>1</v>
          </cell>
          <cell r="J22">
            <v>35877</v>
          </cell>
          <cell r="K22">
            <v>39527</v>
          </cell>
          <cell r="L22">
            <v>1</v>
          </cell>
          <cell r="M22">
            <v>0.03</v>
          </cell>
        </row>
        <row r="23">
          <cell r="B23" t="str">
            <v>Ori Lubin</v>
          </cell>
          <cell r="C23">
            <v>398001</v>
          </cell>
          <cell r="D23">
            <v>400500</v>
          </cell>
          <cell r="E23">
            <v>2500</v>
          </cell>
          <cell r="F23" t="str">
            <v>Service</v>
          </cell>
          <cell r="G23">
            <v>35877</v>
          </cell>
          <cell r="H23">
            <v>1998</v>
          </cell>
          <cell r="I23">
            <v>1</v>
          </cell>
          <cell r="J23">
            <v>35877</v>
          </cell>
          <cell r="K23">
            <v>39527</v>
          </cell>
          <cell r="L23">
            <v>1</v>
          </cell>
          <cell r="M23">
            <v>0.03</v>
          </cell>
        </row>
        <row r="24">
          <cell r="B24" t="str">
            <v>Ori Lubin</v>
          </cell>
          <cell r="C24">
            <v>400501</v>
          </cell>
          <cell r="D24">
            <v>403000</v>
          </cell>
          <cell r="E24">
            <v>2500</v>
          </cell>
          <cell r="F24" t="str">
            <v>Performance</v>
          </cell>
          <cell r="G24">
            <v>35877</v>
          </cell>
          <cell r="H24">
            <v>1998</v>
          </cell>
          <cell r="I24">
            <v>1</v>
          </cell>
          <cell r="J24">
            <v>35877</v>
          </cell>
          <cell r="K24">
            <v>39527</v>
          </cell>
          <cell r="L24">
            <v>1</v>
          </cell>
          <cell r="M24">
            <v>0.03</v>
          </cell>
        </row>
        <row r="25">
          <cell r="B25" t="str">
            <v>Israel Schreiber</v>
          </cell>
          <cell r="C25">
            <v>403001</v>
          </cell>
          <cell r="D25">
            <v>578000</v>
          </cell>
          <cell r="E25">
            <v>175000</v>
          </cell>
          <cell r="F25" t="str">
            <v>Service</v>
          </cell>
          <cell r="G25">
            <v>35935</v>
          </cell>
          <cell r="H25">
            <v>1998</v>
          </cell>
          <cell r="I25">
            <v>2</v>
          </cell>
          <cell r="J25">
            <v>35935</v>
          </cell>
          <cell r="K25">
            <v>39585</v>
          </cell>
          <cell r="L25">
            <v>1</v>
          </cell>
          <cell r="M25">
            <v>0.03</v>
          </cell>
        </row>
        <row r="26">
          <cell r="B26" t="str">
            <v>Israel Schreiber</v>
          </cell>
          <cell r="C26">
            <v>578001</v>
          </cell>
          <cell r="D26">
            <v>753000</v>
          </cell>
          <cell r="E26">
            <v>175000</v>
          </cell>
          <cell r="F26" t="str">
            <v>Performance</v>
          </cell>
          <cell r="G26">
            <v>35935</v>
          </cell>
          <cell r="H26">
            <v>1998</v>
          </cell>
          <cell r="I26">
            <v>2</v>
          </cell>
          <cell r="J26">
            <v>35935</v>
          </cell>
          <cell r="K26">
            <v>39585</v>
          </cell>
          <cell r="L26">
            <v>1</v>
          </cell>
          <cell r="M26">
            <v>0.03</v>
          </cell>
        </row>
        <row r="27">
          <cell r="B27" t="str">
            <v>Peretz Lavie</v>
          </cell>
          <cell r="C27">
            <v>753001</v>
          </cell>
          <cell r="D27">
            <v>953000</v>
          </cell>
          <cell r="E27">
            <v>200000</v>
          </cell>
          <cell r="F27" t="str">
            <v>Service</v>
          </cell>
          <cell r="G27">
            <v>35975</v>
          </cell>
          <cell r="H27">
            <v>1998</v>
          </cell>
          <cell r="I27">
            <v>2</v>
          </cell>
          <cell r="J27">
            <v>35975</v>
          </cell>
          <cell r="K27">
            <v>39625</v>
          </cell>
          <cell r="L27">
            <v>1</v>
          </cell>
          <cell r="M27">
            <v>0.03</v>
          </cell>
        </row>
        <row r="28">
          <cell r="B28" t="str">
            <v>Israel Birenbaum</v>
          </cell>
          <cell r="C28">
            <v>953001</v>
          </cell>
          <cell r="D28">
            <v>955500</v>
          </cell>
          <cell r="E28">
            <v>2500</v>
          </cell>
          <cell r="F28" t="str">
            <v>Service</v>
          </cell>
          <cell r="G28">
            <v>35975</v>
          </cell>
          <cell r="H28">
            <v>1998</v>
          </cell>
          <cell r="I28">
            <v>2</v>
          </cell>
          <cell r="J28">
            <v>35975</v>
          </cell>
          <cell r="K28">
            <v>39625</v>
          </cell>
          <cell r="L28">
            <v>1</v>
          </cell>
          <cell r="M28">
            <v>0.03</v>
          </cell>
        </row>
        <row r="29">
          <cell r="B29" t="str">
            <v>Israel Birenbaum</v>
          </cell>
          <cell r="C29">
            <v>955501</v>
          </cell>
          <cell r="D29">
            <v>958000</v>
          </cell>
          <cell r="E29">
            <v>2500</v>
          </cell>
          <cell r="F29" t="str">
            <v>Performance</v>
          </cell>
          <cell r="G29">
            <v>35975</v>
          </cell>
          <cell r="H29">
            <v>1998</v>
          </cell>
          <cell r="I29">
            <v>2</v>
          </cell>
          <cell r="J29">
            <v>35975</v>
          </cell>
          <cell r="K29">
            <v>39625</v>
          </cell>
          <cell r="L29">
            <v>1</v>
          </cell>
          <cell r="M29">
            <v>0.03</v>
          </cell>
        </row>
        <row r="30">
          <cell r="B30" t="str">
            <v>Orit Kelner</v>
          </cell>
          <cell r="C30">
            <v>958001</v>
          </cell>
          <cell r="D30">
            <v>958875</v>
          </cell>
          <cell r="E30">
            <v>875</v>
          </cell>
          <cell r="F30" t="str">
            <v>Service</v>
          </cell>
          <cell r="G30">
            <v>35975</v>
          </cell>
          <cell r="H30">
            <v>1998</v>
          </cell>
          <cell r="I30">
            <v>2</v>
          </cell>
          <cell r="J30">
            <v>35975</v>
          </cell>
          <cell r="K30">
            <v>39625</v>
          </cell>
          <cell r="L30">
            <v>1</v>
          </cell>
          <cell r="M30">
            <v>0.03</v>
          </cell>
        </row>
        <row r="31">
          <cell r="B31" t="str">
            <v>Orit Kelner</v>
          </cell>
          <cell r="C31">
            <v>958876</v>
          </cell>
          <cell r="D31">
            <v>959750</v>
          </cell>
          <cell r="E31">
            <v>875</v>
          </cell>
          <cell r="F31" t="str">
            <v>Performance</v>
          </cell>
          <cell r="G31">
            <v>35975</v>
          </cell>
          <cell r="H31">
            <v>1998</v>
          </cell>
          <cell r="I31">
            <v>2</v>
          </cell>
          <cell r="J31">
            <v>35975</v>
          </cell>
          <cell r="K31">
            <v>39625</v>
          </cell>
          <cell r="L31">
            <v>1</v>
          </cell>
          <cell r="M31">
            <v>0.03</v>
          </cell>
        </row>
        <row r="32">
          <cell r="B32" t="str">
            <v>Eyal Lasko</v>
          </cell>
          <cell r="C32">
            <v>959751</v>
          </cell>
          <cell r="D32">
            <v>962250</v>
          </cell>
          <cell r="E32">
            <v>2500</v>
          </cell>
          <cell r="F32" t="str">
            <v>Service</v>
          </cell>
          <cell r="G32">
            <v>36192</v>
          </cell>
          <cell r="H32">
            <v>1999</v>
          </cell>
          <cell r="I32">
            <v>1</v>
          </cell>
          <cell r="J32">
            <v>36192</v>
          </cell>
          <cell r="K32">
            <v>39842</v>
          </cell>
          <cell r="L32">
            <v>1</v>
          </cell>
          <cell r="M32">
            <v>0.03</v>
          </cell>
        </row>
        <row r="33">
          <cell r="B33" t="str">
            <v>Eyal Lasko</v>
          </cell>
          <cell r="C33">
            <v>962251</v>
          </cell>
          <cell r="D33">
            <v>964750</v>
          </cell>
          <cell r="E33">
            <v>2500</v>
          </cell>
          <cell r="F33" t="str">
            <v>Performance</v>
          </cell>
          <cell r="G33">
            <v>36192</v>
          </cell>
          <cell r="H33">
            <v>1999</v>
          </cell>
          <cell r="I33">
            <v>1</v>
          </cell>
          <cell r="J33">
            <v>36192</v>
          </cell>
          <cell r="K33">
            <v>39842</v>
          </cell>
          <cell r="L33">
            <v>1</v>
          </cell>
          <cell r="M33">
            <v>0.03</v>
          </cell>
        </row>
        <row r="34">
          <cell r="B34" t="str">
            <v>Sarit Topper</v>
          </cell>
          <cell r="C34">
            <v>964751</v>
          </cell>
          <cell r="D34">
            <v>967250</v>
          </cell>
          <cell r="E34">
            <v>2500</v>
          </cell>
          <cell r="F34" t="str">
            <v>Service</v>
          </cell>
          <cell r="G34">
            <v>36192</v>
          </cell>
          <cell r="H34">
            <v>1999</v>
          </cell>
          <cell r="I34">
            <v>1</v>
          </cell>
          <cell r="J34">
            <v>36192</v>
          </cell>
          <cell r="K34">
            <v>39842</v>
          </cell>
          <cell r="L34">
            <v>1</v>
          </cell>
          <cell r="M34">
            <v>0.03</v>
          </cell>
        </row>
        <row r="35">
          <cell r="B35" t="str">
            <v>Sarit Topper</v>
          </cell>
          <cell r="C35">
            <v>967251</v>
          </cell>
          <cell r="D35">
            <v>969750</v>
          </cell>
          <cell r="E35">
            <v>2500</v>
          </cell>
          <cell r="F35" t="str">
            <v>Performance</v>
          </cell>
          <cell r="G35">
            <v>36192</v>
          </cell>
          <cell r="H35">
            <v>1999</v>
          </cell>
          <cell r="I35">
            <v>1</v>
          </cell>
          <cell r="J35">
            <v>36192</v>
          </cell>
          <cell r="K35">
            <v>39842</v>
          </cell>
          <cell r="L35">
            <v>1</v>
          </cell>
          <cell r="M35">
            <v>0.03</v>
          </cell>
        </row>
        <row r="36">
          <cell r="B36" t="str">
            <v>Lena Yerushalmi</v>
          </cell>
          <cell r="C36">
            <v>969750</v>
          </cell>
          <cell r="D36">
            <v>969750</v>
          </cell>
          <cell r="E36">
            <v>0</v>
          </cell>
          <cell r="F36" t="str">
            <v>Service</v>
          </cell>
          <cell r="G36">
            <v>36192</v>
          </cell>
          <cell r="H36">
            <v>1999</v>
          </cell>
          <cell r="I36">
            <v>1</v>
          </cell>
          <cell r="J36">
            <v>36192</v>
          </cell>
          <cell r="K36">
            <v>39842</v>
          </cell>
          <cell r="L36">
            <v>1</v>
          </cell>
          <cell r="M36">
            <v>0.03</v>
          </cell>
        </row>
        <row r="37">
          <cell r="B37" t="str">
            <v>Lena Yerushalmi</v>
          </cell>
          <cell r="C37">
            <v>969750</v>
          </cell>
          <cell r="D37">
            <v>969750</v>
          </cell>
          <cell r="E37">
            <v>0</v>
          </cell>
          <cell r="F37" t="str">
            <v>Performance</v>
          </cell>
          <cell r="G37">
            <v>36192</v>
          </cell>
          <cell r="H37">
            <v>1999</v>
          </cell>
          <cell r="I37">
            <v>1</v>
          </cell>
          <cell r="J37">
            <v>36192</v>
          </cell>
          <cell r="K37">
            <v>39842</v>
          </cell>
          <cell r="L37">
            <v>1</v>
          </cell>
          <cell r="M37">
            <v>0.03</v>
          </cell>
        </row>
        <row r="38">
          <cell r="B38" t="str">
            <v>Judith Hofstatter</v>
          </cell>
          <cell r="C38">
            <v>969751</v>
          </cell>
          <cell r="D38">
            <v>970500</v>
          </cell>
          <cell r="E38">
            <v>750</v>
          </cell>
          <cell r="F38" t="str">
            <v>Service</v>
          </cell>
          <cell r="G38">
            <v>36192</v>
          </cell>
          <cell r="H38">
            <v>1999</v>
          </cell>
          <cell r="I38">
            <v>1</v>
          </cell>
          <cell r="J38">
            <v>36192</v>
          </cell>
          <cell r="K38">
            <v>39842</v>
          </cell>
          <cell r="L38">
            <v>1</v>
          </cell>
          <cell r="M38">
            <v>0.03</v>
          </cell>
        </row>
        <row r="39">
          <cell r="B39" t="str">
            <v>Judith Hofstatter</v>
          </cell>
          <cell r="C39">
            <v>970501</v>
          </cell>
          <cell r="D39">
            <v>971250</v>
          </cell>
          <cell r="E39">
            <v>750</v>
          </cell>
          <cell r="F39" t="str">
            <v>Performance</v>
          </cell>
          <cell r="G39">
            <v>36192</v>
          </cell>
          <cell r="H39">
            <v>1999</v>
          </cell>
          <cell r="I39">
            <v>1</v>
          </cell>
          <cell r="J39">
            <v>36192</v>
          </cell>
          <cell r="K39">
            <v>39842</v>
          </cell>
          <cell r="L39">
            <v>1</v>
          </cell>
          <cell r="M39">
            <v>0.03</v>
          </cell>
        </row>
        <row r="40">
          <cell r="B40" t="str">
            <v>Itsik Dvir</v>
          </cell>
          <cell r="C40">
            <v>971251</v>
          </cell>
          <cell r="D40">
            <v>976250</v>
          </cell>
          <cell r="E40">
            <v>5000</v>
          </cell>
          <cell r="F40" t="str">
            <v>Service</v>
          </cell>
          <cell r="G40">
            <v>36192</v>
          </cell>
          <cell r="H40">
            <v>1999</v>
          </cell>
          <cell r="I40">
            <v>1</v>
          </cell>
          <cell r="J40">
            <v>36192</v>
          </cell>
          <cell r="K40">
            <v>39842</v>
          </cell>
          <cell r="L40">
            <v>1</v>
          </cell>
          <cell r="M40">
            <v>0.03</v>
          </cell>
        </row>
        <row r="41">
          <cell r="B41" t="str">
            <v>Itsik Dvir</v>
          </cell>
          <cell r="C41">
            <v>976251</v>
          </cell>
          <cell r="D41">
            <v>981250</v>
          </cell>
          <cell r="E41">
            <v>5000</v>
          </cell>
          <cell r="F41" t="str">
            <v>Performance</v>
          </cell>
          <cell r="G41">
            <v>36192</v>
          </cell>
          <cell r="H41">
            <v>1999</v>
          </cell>
          <cell r="I41">
            <v>1</v>
          </cell>
          <cell r="J41">
            <v>36192</v>
          </cell>
          <cell r="K41">
            <v>39842</v>
          </cell>
          <cell r="L41">
            <v>1</v>
          </cell>
          <cell r="M41">
            <v>0.03</v>
          </cell>
        </row>
        <row r="42">
          <cell r="B42" t="str">
            <v>Mario Olszakier</v>
          </cell>
          <cell r="C42">
            <v>981251</v>
          </cell>
          <cell r="D42">
            <v>985250</v>
          </cell>
          <cell r="E42">
            <v>4000</v>
          </cell>
          <cell r="F42" t="str">
            <v>Service</v>
          </cell>
          <cell r="G42">
            <v>36241</v>
          </cell>
          <cell r="H42">
            <v>1999</v>
          </cell>
          <cell r="I42">
            <v>1</v>
          </cell>
          <cell r="J42">
            <v>36241</v>
          </cell>
          <cell r="K42">
            <v>39891</v>
          </cell>
          <cell r="L42">
            <v>1</v>
          </cell>
          <cell r="M42">
            <v>0.03</v>
          </cell>
        </row>
        <row r="43">
          <cell r="B43" t="str">
            <v>Mario Olszakier</v>
          </cell>
          <cell r="C43">
            <v>985251</v>
          </cell>
          <cell r="D43">
            <v>989250</v>
          </cell>
          <cell r="E43">
            <v>4000</v>
          </cell>
          <cell r="F43" t="str">
            <v>Performance</v>
          </cell>
          <cell r="G43">
            <v>36241</v>
          </cell>
          <cell r="H43">
            <v>1999</v>
          </cell>
          <cell r="I43">
            <v>1</v>
          </cell>
          <cell r="J43">
            <v>36241</v>
          </cell>
          <cell r="K43">
            <v>39891</v>
          </cell>
          <cell r="L43">
            <v>1</v>
          </cell>
          <cell r="M43">
            <v>0.03</v>
          </cell>
        </row>
        <row r="44">
          <cell r="B44" t="str">
            <v>Svetlana Yusopov</v>
          </cell>
          <cell r="C44">
            <v>989251</v>
          </cell>
          <cell r="D44">
            <v>990000</v>
          </cell>
          <cell r="E44">
            <v>750</v>
          </cell>
          <cell r="F44" t="str">
            <v>Service</v>
          </cell>
          <cell r="G44">
            <v>36241</v>
          </cell>
          <cell r="H44">
            <v>1999</v>
          </cell>
          <cell r="I44">
            <v>1</v>
          </cell>
          <cell r="J44">
            <v>36241</v>
          </cell>
          <cell r="K44">
            <v>39891</v>
          </cell>
          <cell r="L44">
            <v>1</v>
          </cell>
          <cell r="M44">
            <v>0.03</v>
          </cell>
        </row>
        <row r="45">
          <cell r="B45" t="str">
            <v>Svetlana Yusopov</v>
          </cell>
          <cell r="C45">
            <v>990001</v>
          </cell>
          <cell r="D45">
            <v>990750</v>
          </cell>
          <cell r="E45">
            <v>750</v>
          </cell>
          <cell r="F45" t="str">
            <v>Performance</v>
          </cell>
          <cell r="G45">
            <v>36241</v>
          </cell>
          <cell r="H45">
            <v>1999</v>
          </cell>
          <cell r="I45">
            <v>1</v>
          </cell>
          <cell r="J45">
            <v>36241</v>
          </cell>
          <cell r="K45">
            <v>39891</v>
          </cell>
          <cell r="L45">
            <v>1</v>
          </cell>
          <cell r="M45">
            <v>0.03</v>
          </cell>
        </row>
        <row r="46">
          <cell r="B46" t="str">
            <v>Anna Slepoy</v>
          </cell>
          <cell r="C46">
            <v>990750</v>
          </cell>
          <cell r="D46">
            <v>990750</v>
          </cell>
          <cell r="E46">
            <v>0</v>
          </cell>
          <cell r="F46" t="str">
            <v>Service</v>
          </cell>
          <cell r="G46">
            <v>36241</v>
          </cell>
          <cell r="H46">
            <v>1999</v>
          </cell>
          <cell r="I46">
            <v>1</v>
          </cell>
          <cell r="J46">
            <v>36241</v>
          </cell>
          <cell r="K46">
            <v>39891</v>
          </cell>
          <cell r="L46">
            <v>1</v>
          </cell>
          <cell r="M46">
            <v>0.03</v>
          </cell>
        </row>
        <row r="47">
          <cell r="B47" t="str">
            <v>Anna Slepoy</v>
          </cell>
          <cell r="C47">
            <v>990750</v>
          </cell>
          <cell r="D47">
            <v>990750</v>
          </cell>
          <cell r="E47">
            <v>0</v>
          </cell>
          <cell r="F47" t="str">
            <v>Performance</v>
          </cell>
          <cell r="G47">
            <v>36241</v>
          </cell>
          <cell r="H47">
            <v>1999</v>
          </cell>
          <cell r="I47">
            <v>1</v>
          </cell>
          <cell r="J47">
            <v>36241</v>
          </cell>
          <cell r="K47">
            <v>39891</v>
          </cell>
          <cell r="L47">
            <v>1</v>
          </cell>
          <cell r="M47">
            <v>0.03</v>
          </cell>
        </row>
        <row r="48">
          <cell r="B48" t="str">
            <v>Sharona Izaki</v>
          </cell>
          <cell r="C48">
            <v>990750</v>
          </cell>
          <cell r="D48">
            <v>990750</v>
          </cell>
          <cell r="E48">
            <v>0</v>
          </cell>
          <cell r="F48" t="str">
            <v>Service</v>
          </cell>
          <cell r="G48">
            <v>36241</v>
          </cell>
          <cell r="H48">
            <v>1999</v>
          </cell>
          <cell r="I48">
            <v>1</v>
          </cell>
          <cell r="J48">
            <v>36241</v>
          </cell>
          <cell r="K48">
            <v>39891</v>
          </cell>
          <cell r="L48">
            <v>1</v>
          </cell>
          <cell r="M48">
            <v>0.03</v>
          </cell>
        </row>
        <row r="49">
          <cell r="B49" t="str">
            <v>Sharona Izaki</v>
          </cell>
          <cell r="C49">
            <v>990750</v>
          </cell>
          <cell r="D49">
            <v>990750</v>
          </cell>
          <cell r="E49">
            <v>0</v>
          </cell>
          <cell r="F49" t="str">
            <v>Performance</v>
          </cell>
          <cell r="G49">
            <v>36241</v>
          </cell>
          <cell r="H49">
            <v>1999</v>
          </cell>
          <cell r="I49">
            <v>1</v>
          </cell>
          <cell r="J49">
            <v>36241</v>
          </cell>
          <cell r="K49">
            <v>39891</v>
          </cell>
          <cell r="L49">
            <v>1</v>
          </cell>
          <cell r="M49">
            <v>0.03</v>
          </cell>
        </row>
        <row r="50">
          <cell r="B50" t="str">
            <v>Giora Pillar</v>
          </cell>
          <cell r="C50">
            <v>990751</v>
          </cell>
          <cell r="D50">
            <v>994500</v>
          </cell>
          <cell r="E50">
            <v>3750</v>
          </cell>
          <cell r="F50" t="str">
            <v>Service</v>
          </cell>
          <cell r="G50">
            <v>36325</v>
          </cell>
          <cell r="H50">
            <v>1999</v>
          </cell>
          <cell r="I50">
            <v>2</v>
          </cell>
          <cell r="J50">
            <v>36325</v>
          </cell>
          <cell r="K50">
            <v>39975</v>
          </cell>
          <cell r="L50">
            <v>1</v>
          </cell>
          <cell r="M50">
            <v>0.03</v>
          </cell>
        </row>
        <row r="51">
          <cell r="B51" t="str">
            <v>Giora Pillar</v>
          </cell>
          <cell r="C51">
            <v>994501</v>
          </cell>
          <cell r="D51">
            <v>998250</v>
          </cell>
          <cell r="E51">
            <v>3750</v>
          </cell>
          <cell r="F51" t="str">
            <v>Performance</v>
          </cell>
          <cell r="G51">
            <v>36325</v>
          </cell>
          <cell r="H51">
            <v>1999</v>
          </cell>
          <cell r="I51">
            <v>2</v>
          </cell>
          <cell r="J51">
            <v>36325</v>
          </cell>
          <cell r="K51">
            <v>39975</v>
          </cell>
          <cell r="L51">
            <v>1</v>
          </cell>
          <cell r="M51">
            <v>0.03</v>
          </cell>
        </row>
        <row r="52">
          <cell r="B52" t="str">
            <v>Shlomo Ayanot</v>
          </cell>
          <cell r="C52">
            <v>998251</v>
          </cell>
          <cell r="D52">
            <v>1003250</v>
          </cell>
          <cell r="E52">
            <v>5000</v>
          </cell>
          <cell r="F52" t="str">
            <v>Service</v>
          </cell>
          <cell r="G52">
            <v>36325</v>
          </cell>
          <cell r="H52">
            <v>1999</v>
          </cell>
          <cell r="I52">
            <v>2</v>
          </cell>
          <cell r="J52">
            <v>36325</v>
          </cell>
          <cell r="K52">
            <v>39975</v>
          </cell>
          <cell r="L52">
            <v>1</v>
          </cell>
          <cell r="M52">
            <v>0.03</v>
          </cell>
        </row>
        <row r="53">
          <cell r="B53" t="str">
            <v>Shlomo Ayanot</v>
          </cell>
          <cell r="C53">
            <v>1003251</v>
          </cell>
          <cell r="D53">
            <v>1008250</v>
          </cell>
          <cell r="E53">
            <v>5000</v>
          </cell>
          <cell r="F53" t="str">
            <v>Performance</v>
          </cell>
          <cell r="G53">
            <v>36325</v>
          </cell>
          <cell r="H53">
            <v>1999</v>
          </cell>
          <cell r="I53">
            <v>2</v>
          </cell>
          <cell r="J53">
            <v>36325</v>
          </cell>
          <cell r="K53">
            <v>39975</v>
          </cell>
          <cell r="L53">
            <v>1</v>
          </cell>
          <cell r="M53">
            <v>0.03</v>
          </cell>
        </row>
        <row r="54">
          <cell r="B54" t="str">
            <v>Nir Tal</v>
          </cell>
          <cell r="C54">
            <v>1008250</v>
          </cell>
          <cell r="D54">
            <v>1008250</v>
          </cell>
          <cell r="E54">
            <v>0</v>
          </cell>
          <cell r="F54" t="str">
            <v>Service</v>
          </cell>
          <cell r="G54">
            <v>36325</v>
          </cell>
          <cell r="H54">
            <v>1999</v>
          </cell>
          <cell r="I54">
            <v>2</v>
          </cell>
          <cell r="J54">
            <v>36325</v>
          </cell>
          <cell r="K54">
            <v>39975</v>
          </cell>
          <cell r="L54">
            <v>1</v>
          </cell>
          <cell r="M54">
            <v>0.03</v>
          </cell>
        </row>
        <row r="55">
          <cell r="B55" t="str">
            <v>Nir Tal</v>
          </cell>
          <cell r="C55">
            <v>1008250</v>
          </cell>
          <cell r="D55">
            <v>1008250</v>
          </cell>
          <cell r="E55">
            <v>0</v>
          </cell>
          <cell r="F55" t="str">
            <v>Performance</v>
          </cell>
          <cell r="G55">
            <v>36325</v>
          </cell>
          <cell r="H55">
            <v>1999</v>
          </cell>
          <cell r="I55">
            <v>2</v>
          </cell>
          <cell r="J55">
            <v>36325</v>
          </cell>
          <cell r="K55">
            <v>39975</v>
          </cell>
          <cell r="L55">
            <v>1</v>
          </cell>
          <cell r="M55">
            <v>0.03</v>
          </cell>
        </row>
        <row r="56">
          <cell r="B56" t="str">
            <v>Mark Tendler</v>
          </cell>
          <cell r="C56">
            <v>1008250</v>
          </cell>
          <cell r="D56">
            <v>1008250</v>
          </cell>
          <cell r="E56">
            <v>0</v>
          </cell>
          <cell r="F56" t="str">
            <v>Service</v>
          </cell>
          <cell r="G56">
            <v>36410</v>
          </cell>
          <cell r="H56">
            <v>1999</v>
          </cell>
          <cell r="I56">
            <v>3</v>
          </cell>
          <cell r="J56">
            <v>36410</v>
          </cell>
          <cell r="K56">
            <v>40060</v>
          </cell>
          <cell r="L56">
            <v>1</v>
          </cell>
          <cell r="M56">
            <v>0.03</v>
          </cell>
        </row>
        <row r="57">
          <cell r="B57" t="str">
            <v>Mark Tendler</v>
          </cell>
          <cell r="C57">
            <v>1008250</v>
          </cell>
          <cell r="D57">
            <v>1008250</v>
          </cell>
          <cell r="E57">
            <v>0</v>
          </cell>
          <cell r="F57" t="str">
            <v>Performance</v>
          </cell>
          <cell r="G57">
            <v>36410</v>
          </cell>
          <cell r="H57">
            <v>1999</v>
          </cell>
          <cell r="I57">
            <v>3</v>
          </cell>
          <cell r="J57">
            <v>36410</v>
          </cell>
          <cell r="K57">
            <v>40060</v>
          </cell>
          <cell r="L57">
            <v>1</v>
          </cell>
          <cell r="M57">
            <v>0.03</v>
          </cell>
        </row>
        <row r="58">
          <cell r="B58" t="str">
            <v>Surik Papyan</v>
          </cell>
          <cell r="C58">
            <v>1008251</v>
          </cell>
          <cell r="D58">
            <v>1010250</v>
          </cell>
          <cell r="E58">
            <v>2000</v>
          </cell>
          <cell r="F58" t="str">
            <v>Service</v>
          </cell>
          <cell r="G58">
            <v>36410</v>
          </cell>
          <cell r="H58">
            <v>1999</v>
          </cell>
          <cell r="I58">
            <v>3</v>
          </cell>
          <cell r="J58">
            <v>36410</v>
          </cell>
          <cell r="K58">
            <v>40060</v>
          </cell>
          <cell r="L58">
            <v>1</v>
          </cell>
          <cell r="M58">
            <v>0.03</v>
          </cell>
        </row>
        <row r="59">
          <cell r="B59" t="str">
            <v>Surik Papyan</v>
          </cell>
          <cell r="C59">
            <v>1010251</v>
          </cell>
          <cell r="D59">
            <v>1012250</v>
          </cell>
          <cell r="E59">
            <v>2000</v>
          </cell>
          <cell r="F59" t="str">
            <v>Performance</v>
          </cell>
          <cell r="G59">
            <v>36410</v>
          </cell>
          <cell r="H59">
            <v>1999</v>
          </cell>
          <cell r="I59">
            <v>3</v>
          </cell>
          <cell r="J59">
            <v>37141</v>
          </cell>
          <cell r="K59">
            <v>40060</v>
          </cell>
          <cell r="L59">
            <v>1</v>
          </cell>
          <cell r="M59">
            <v>0.03</v>
          </cell>
        </row>
        <row r="60">
          <cell r="B60" t="str">
            <v>Orna Zucker</v>
          </cell>
          <cell r="C60">
            <v>1012250</v>
          </cell>
          <cell r="D60">
            <v>1012250</v>
          </cell>
          <cell r="E60">
            <v>0</v>
          </cell>
          <cell r="F60" t="str">
            <v>Service</v>
          </cell>
          <cell r="G60">
            <v>36410</v>
          </cell>
          <cell r="H60">
            <v>1999</v>
          </cell>
          <cell r="I60">
            <v>3</v>
          </cell>
          <cell r="J60">
            <v>36410</v>
          </cell>
          <cell r="K60">
            <v>40060</v>
          </cell>
          <cell r="L60">
            <v>1</v>
          </cell>
          <cell r="M60">
            <v>0.03</v>
          </cell>
        </row>
        <row r="61">
          <cell r="B61" t="str">
            <v>Orna Zucker</v>
          </cell>
          <cell r="C61">
            <v>1012250</v>
          </cell>
          <cell r="D61">
            <v>1012250</v>
          </cell>
          <cell r="E61">
            <v>0</v>
          </cell>
          <cell r="F61" t="str">
            <v>Performance</v>
          </cell>
          <cell r="G61">
            <v>36410</v>
          </cell>
          <cell r="H61">
            <v>1999</v>
          </cell>
          <cell r="I61">
            <v>3</v>
          </cell>
          <cell r="J61">
            <v>36410</v>
          </cell>
          <cell r="K61">
            <v>40060</v>
          </cell>
          <cell r="L61">
            <v>1</v>
          </cell>
          <cell r="M61">
            <v>0.03</v>
          </cell>
        </row>
        <row r="62">
          <cell r="B62" t="str">
            <v>Rashid Galiev</v>
          </cell>
          <cell r="C62">
            <v>1012250</v>
          </cell>
          <cell r="D62">
            <v>1012250</v>
          </cell>
          <cell r="E62">
            <v>0</v>
          </cell>
          <cell r="F62" t="str">
            <v>Service</v>
          </cell>
          <cell r="G62">
            <v>36514</v>
          </cell>
          <cell r="H62">
            <v>1999</v>
          </cell>
          <cell r="I62">
            <v>4</v>
          </cell>
          <cell r="J62">
            <v>36514</v>
          </cell>
          <cell r="K62">
            <v>40164</v>
          </cell>
          <cell r="L62">
            <v>1</v>
          </cell>
          <cell r="M62">
            <v>0.03</v>
          </cell>
        </row>
        <row r="63">
          <cell r="B63" t="str">
            <v>Ron Ben Hador</v>
          </cell>
          <cell r="C63">
            <v>1012250</v>
          </cell>
          <cell r="D63">
            <v>1012250</v>
          </cell>
          <cell r="E63">
            <v>0</v>
          </cell>
          <cell r="F63" t="str">
            <v>Service</v>
          </cell>
          <cell r="G63">
            <v>36514</v>
          </cell>
          <cell r="H63">
            <v>1999</v>
          </cell>
          <cell r="I63">
            <v>4</v>
          </cell>
          <cell r="J63">
            <v>36514</v>
          </cell>
          <cell r="K63">
            <v>40164</v>
          </cell>
          <cell r="L63">
            <v>1</v>
          </cell>
          <cell r="M63">
            <v>0.03</v>
          </cell>
        </row>
        <row r="64">
          <cell r="B64" t="str">
            <v>Dani Wolberg</v>
          </cell>
          <cell r="C64">
            <v>1012250</v>
          </cell>
          <cell r="D64">
            <v>1012250</v>
          </cell>
          <cell r="E64">
            <v>0</v>
          </cell>
          <cell r="F64" t="str">
            <v>Service</v>
          </cell>
          <cell r="G64">
            <v>36514</v>
          </cell>
          <cell r="H64">
            <v>1999</v>
          </cell>
          <cell r="I64">
            <v>4</v>
          </cell>
          <cell r="J64">
            <v>36514</v>
          </cell>
          <cell r="K64">
            <v>40164</v>
          </cell>
          <cell r="L64">
            <v>1</v>
          </cell>
          <cell r="M64">
            <v>0.03</v>
          </cell>
        </row>
        <row r="65">
          <cell r="B65" t="str">
            <v>Doris Schechter</v>
          </cell>
          <cell r="C65">
            <v>1012250</v>
          </cell>
          <cell r="D65">
            <v>1012250</v>
          </cell>
          <cell r="E65">
            <v>0</v>
          </cell>
          <cell r="F65" t="str">
            <v>Service</v>
          </cell>
          <cell r="G65">
            <v>36514</v>
          </cell>
          <cell r="H65">
            <v>1999</v>
          </cell>
          <cell r="I65">
            <v>4</v>
          </cell>
          <cell r="J65">
            <v>36514</v>
          </cell>
          <cell r="K65">
            <v>40164</v>
          </cell>
          <cell r="L65">
            <v>1</v>
          </cell>
          <cell r="M65">
            <v>0.03</v>
          </cell>
        </row>
        <row r="66">
          <cell r="B66" t="str">
            <v>Shlomo Ayanot</v>
          </cell>
          <cell r="C66">
            <v>1012251</v>
          </cell>
          <cell r="D66">
            <v>1022250</v>
          </cell>
          <cell r="E66">
            <v>10000</v>
          </cell>
          <cell r="F66" t="str">
            <v>Service</v>
          </cell>
          <cell r="G66">
            <v>36514</v>
          </cell>
          <cell r="H66">
            <v>1999</v>
          </cell>
          <cell r="I66">
            <v>4</v>
          </cell>
          <cell r="J66">
            <v>36514</v>
          </cell>
          <cell r="K66">
            <v>40164</v>
          </cell>
          <cell r="L66">
            <v>1</v>
          </cell>
          <cell r="M66">
            <v>0.03</v>
          </cell>
        </row>
        <row r="67">
          <cell r="B67" t="str">
            <v>Ayelet Rotblatt</v>
          </cell>
          <cell r="C67">
            <v>1022250</v>
          </cell>
          <cell r="D67">
            <v>1022250</v>
          </cell>
          <cell r="E67">
            <v>0</v>
          </cell>
          <cell r="F67" t="str">
            <v>Service</v>
          </cell>
          <cell r="G67">
            <v>36612</v>
          </cell>
          <cell r="H67">
            <v>2000</v>
          </cell>
          <cell r="I67">
            <v>1</v>
          </cell>
          <cell r="J67">
            <v>36612</v>
          </cell>
          <cell r="K67">
            <v>40262</v>
          </cell>
          <cell r="L67">
            <v>1</v>
          </cell>
          <cell r="M67">
            <v>0.03</v>
          </cell>
        </row>
        <row r="68">
          <cell r="B68" t="str">
            <v>Tami Kraichman</v>
          </cell>
          <cell r="C68">
            <v>1022250</v>
          </cell>
          <cell r="D68">
            <v>1022250</v>
          </cell>
          <cell r="E68">
            <v>0</v>
          </cell>
          <cell r="F68" t="str">
            <v>Service</v>
          </cell>
          <cell r="G68">
            <v>36612</v>
          </cell>
          <cell r="H68">
            <v>2000</v>
          </cell>
          <cell r="I68">
            <v>1</v>
          </cell>
          <cell r="J68">
            <v>36612</v>
          </cell>
          <cell r="K68">
            <v>40262</v>
          </cell>
          <cell r="L68">
            <v>1</v>
          </cell>
          <cell r="M68">
            <v>0.03</v>
          </cell>
        </row>
        <row r="69">
          <cell r="B69" t="str">
            <v>Dafna Sheer</v>
          </cell>
          <cell r="C69">
            <v>1022251</v>
          </cell>
          <cell r="D69">
            <v>1023750</v>
          </cell>
          <cell r="E69">
            <v>1500</v>
          </cell>
          <cell r="F69" t="str">
            <v>Service</v>
          </cell>
          <cell r="G69">
            <v>36612</v>
          </cell>
          <cell r="H69">
            <v>2000</v>
          </cell>
          <cell r="I69">
            <v>1</v>
          </cell>
          <cell r="J69">
            <v>36612</v>
          </cell>
          <cell r="K69">
            <v>40262</v>
          </cell>
          <cell r="L69">
            <v>1</v>
          </cell>
          <cell r="M69">
            <v>0.03</v>
          </cell>
        </row>
        <row r="70">
          <cell r="B70" t="str">
            <v>Orit Sharon</v>
          </cell>
          <cell r="C70">
            <v>1023750</v>
          </cell>
          <cell r="D70">
            <v>1023750</v>
          </cell>
          <cell r="E70">
            <v>0</v>
          </cell>
          <cell r="F70" t="str">
            <v>Service</v>
          </cell>
          <cell r="G70">
            <v>36612</v>
          </cell>
          <cell r="H70">
            <v>2000</v>
          </cell>
          <cell r="I70">
            <v>1</v>
          </cell>
          <cell r="J70">
            <v>36612</v>
          </cell>
          <cell r="K70">
            <v>40262</v>
          </cell>
          <cell r="L70">
            <v>1</v>
          </cell>
          <cell r="M70">
            <v>0.03</v>
          </cell>
        </row>
        <row r="71">
          <cell r="B71" t="str">
            <v>Ruth Yerenburg</v>
          </cell>
          <cell r="C71">
            <v>1023751</v>
          </cell>
          <cell r="D71">
            <v>1026750</v>
          </cell>
          <cell r="E71">
            <v>3000</v>
          </cell>
          <cell r="F71" t="str">
            <v>Service</v>
          </cell>
          <cell r="G71">
            <v>36612</v>
          </cell>
          <cell r="H71">
            <v>2000</v>
          </cell>
          <cell r="I71">
            <v>1</v>
          </cell>
          <cell r="J71">
            <v>36612</v>
          </cell>
          <cell r="K71">
            <v>40262</v>
          </cell>
          <cell r="L71">
            <v>1</v>
          </cell>
          <cell r="M71">
            <v>0.03</v>
          </cell>
        </row>
        <row r="72">
          <cell r="B72" t="str">
            <v>Israel Schreiber</v>
          </cell>
          <cell r="C72">
            <v>1026751</v>
          </cell>
          <cell r="D72">
            <v>1126750</v>
          </cell>
          <cell r="E72">
            <v>100000</v>
          </cell>
          <cell r="F72" t="str">
            <v>Service</v>
          </cell>
          <cell r="G72">
            <v>36612</v>
          </cell>
          <cell r="H72">
            <v>2000</v>
          </cell>
          <cell r="I72">
            <v>1</v>
          </cell>
          <cell r="J72">
            <v>36612</v>
          </cell>
          <cell r="K72">
            <v>40262</v>
          </cell>
          <cell r="L72">
            <v>1</v>
          </cell>
          <cell r="M72">
            <v>0.03</v>
          </cell>
        </row>
        <row r="73">
          <cell r="B73" t="str">
            <v>Vered Davidovich</v>
          </cell>
          <cell r="C73">
            <v>1126751</v>
          </cell>
          <cell r="D73">
            <v>1127750</v>
          </cell>
          <cell r="E73">
            <v>1000</v>
          </cell>
          <cell r="F73" t="str">
            <v>Service</v>
          </cell>
          <cell r="G73">
            <v>36705</v>
          </cell>
          <cell r="H73">
            <v>2000</v>
          </cell>
          <cell r="I73">
            <v>2</v>
          </cell>
          <cell r="J73">
            <v>36705</v>
          </cell>
          <cell r="K73">
            <v>40355</v>
          </cell>
          <cell r="L73">
            <v>1</v>
          </cell>
          <cell r="M73">
            <v>0.03</v>
          </cell>
        </row>
        <row r="74">
          <cell r="B74" t="str">
            <v>Mario Olszakier</v>
          </cell>
          <cell r="C74">
            <v>1127751</v>
          </cell>
          <cell r="D74">
            <v>1135250</v>
          </cell>
          <cell r="E74">
            <v>7500</v>
          </cell>
          <cell r="F74" t="str">
            <v>Service</v>
          </cell>
          <cell r="G74">
            <v>36705</v>
          </cell>
          <cell r="H74">
            <v>2000</v>
          </cell>
          <cell r="I74">
            <v>2</v>
          </cell>
          <cell r="J74">
            <v>36705</v>
          </cell>
          <cell r="K74">
            <v>40355</v>
          </cell>
          <cell r="L74">
            <v>1</v>
          </cell>
          <cell r="M74">
            <v>0.03</v>
          </cell>
        </row>
        <row r="75">
          <cell r="B75" t="str">
            <v>Eyal Lasko</v>
          </cell>
          <cell r="C75">
            <v>1135251</v>
          </cell>
          <cell r="D75">
            <v>1143250</v>
          </cell>
          <cell r="E75">
            <v>8000</v>
          </cell>
          <cell r="F75" t="str">
            <v>Service</v>
          </cell>
          <cell r="G75">
            <v>36705</v>
          </cell>
          <cell r="H75">
            <v>2000</v>
          </cell>
          <cell r="I75">
            <v>2</v>
          </cell>
          <cell r="J75">
            <v>36705</v>
          </cell>
          <cell r="K75">
            <v>40355</v>
          </cell>
          <cell r="L75">
            <v>1</v>
          </cell>
          <cell r="M75">
            <v>0.03</v>
          </cell>
        </row>
        <row r="76">
          <cell r="B76" t="str">
            <v>Anna Slepoy</v>
          </cell>
          <cell r="C76">
            <v>1143250</v>
          </cell>
          <cell r="D76">
            <v>1143250</v>
          </cell>
          <cell r="E76">
            <v>0</v>
          </cell>
          <cell r="F76" t="str">
            <v>Service</v>
          </cell>
          <cell r="G76">
            <v>36705</v>
          </cell>
          <cell r="H76">
            <v>2000</v>
          </cell>
          <cell r="I76">
            <v>2</v>
          </cell>
          <cell r="J76">
            <v>36705</v>
          </cell>
          <cell r="K76">
            <v>40355</v>
          </cell>
          <cell r="L76">
            <v>1</v>
          </cell>
          <cell r="M76">
            <v>0.03</v>
          </cell>
        </row>
        <row r="77">
          <cell r="B77" t="str">
            <v>Svetlana Yusopov</v>
          </cell>
          <cell r="C77">
            <v>1143251</v>
          </cell>
          <cell r="D77">
            <v>1144250</v>
          </cell>
          <cell r="E77">
            <v>1000</v>
          </cell>
          <cell r="F77" t="str">
            <v>Service</v>
          </cell>
          <cell r="G77">
            <v>36705</v>
          </cell>
          <cell r="H77">
            <v>2000</v>
          </cell>
          <cell r="I77">
            <v>2</v>
          </cell>
          <cell r="J77">
            <v>36705</v>
          </cell>
          <cell r="K77">
            <v>40355</v>
          </cell>
          <cell r="L77">
            <v>1</v>
          </cell>
          <cell r="M77">
            <v>0.03</v>
          </cell>
        </row>
        <row r="78">
          <cell r="B78" t="str">
            <v>Judith Hofstatter</v>
          </cell>
          <cell r="C78">
            <v>1144251</v>
          </cell>
          <cell r="D78">
            <v>1145250</v>
          </cell>
          <cell r="E78">
            <v>1000</v>
          </cell>
          <cell r="F78" t="str">
            <v>Service</v>
          </cell>
          <cell r="G78">
            <v>36705</v>
          </cell>
          <cell r="H78">
            <v>2000</v>
          </cell>
          <cell r="I78">
            <v>2</v>
          </cell>
          <cell r="J78">
            <v>36705</v>
          </cell>
          <cell r="K78">
            <v>40355</v>
          </cell>
          <cell r="L78">
            <v>1</v>
          </cell>
          <cell r="M78">
            <v>0.03</v>
          </cell>
        </row>
        <row r="79">
          <cell r="B79" t="str">
            <v>Guy Gertel</v>
          </cell>
          <cell r="C79">
            <v>1145250</v>
          </cell>
          <cell r="D79">
            <v>1145250</v>
          </cell>
          <cell r="E79">
            <v>0</v>
          </cell>
          <cell r="F79" t="str">
            <v>Service</v>
          </cell>
          <cell r="G79">
            <v>36695</v>
          </cell>
          <cell r="H79">
            <v>2000</v>
          </cell>
          <cell r="I79">
            <v>2</v>
          </cell>
          <cell r="J79">
            <v>36695</v>
          </cell>
          <cell r="K79">
            <v>40345</v>
          </cell>
          <cell r="M79">
            <v>1</v>
          </cell>
        </row>
        <row r="80">
          <cell r="B80" t="str">
            <v>Sara Herscovici</v>
          </cell>
          <cell r="C80">
            <v>1145250</v>
          </cell>
          <cell r="D80">
            <v>1145250</v>
          </cell>
          <cell r="E80">
            <v>0</v>
          </cell>
          <cell r="F80" t="str">
            <v>Service</v>
          </cell>
          <cell r="G80">
            <v>36739</v>
          </cell>
          <cell r="H80">
            <v>2000</v>
          </cell>
          <cell r="I80">
            <v>3</v>
          </cell>
          <cell r="J80">
            <v>36739</v>
          </cell>
          <cell r="K80">
            <v>40389</v>
          </cell>
          <cell r="M80">
            <v>1</v>
          </cell>
        </row>
        <row r="81">
          <cell r="B81" t="str">
            <v>Naira Yenokian</v>
          </cell>
          <cell r="C81">
            <v>1145251</v>
          </cell>
          <cell r="D81">
            <v>1150250</v>
          </cell>
          <cell r="E81">
            <v>5000</v>
          </cell>
          <cell r="F81" t="str">
            <v>Service</v>
          </cell>
          <cell r="G81">
            <v>36739</v>
          </cell>
          <cell r="H81">
            <v>2000</v>
          </cell>
          <cell r="I81">
            <v>3</v>
          </cell>
          <cell r="J81">
            <v>36739</v>
          </cell>
          <cell r="K81">
            <v>40389</v>
          </cell>
          <cell r="M81">
            <v>0.01</v>
          </cell>
        </row>
        <row r="82">
          <cell r="B82" t="str">
            <v>Michal Betito</v>
          </cell>
          <cell r="C82">
            <v>1150250</v>
          </cell>
          <cell r="D82">
            <v>1150250</v>
          </cell>
          <cell r="E82">
            <v>0</v>
          </cell>
          <cell r="F82" t="str">
            <v>Service</v>
          </cell>
          <cell r="G82">
            <v>36800</v>
          </cell>
          <cell r="H82">
            <v>2000</v>
          </cell>
          <cell r="I82">
            <v>4</v>
          </cell>
          <cell r="J82">
            <v>36800</v>
          </cell>
          <cell r="K82">
            <v>40450</v>
          </cell>
          <cell r="M82">
            <v>1</v>
          </cell>
        </row>
        <row r="83">
          <cell r="B83" t="str">
            <v>Alex Vipov</v>
          </cell>
          <cell r="C83">
            <v>1150250</v>
          </cell>
          <cell r="D83">
            <v>1150250</v>
          </cell>
          <cell r="E83">
            <v>0</v>
          </cell>
          <cell r="F83" t="str">
            <v>Service</v>
          </cell>
          <cell r="G83">
            <v>36772</v>
          </cell>
          <cell r="H83">
            <v>2000</v>
          </cell>
          <cell r="I83">
            <v>3</v>
          </cell>
          <cell r="J83">
            <v>36772</v>
          </cell>
          <cell r="K83">
            <v>40422</v>
          </cell>
          <cell r="M83">
            <v>1</v>
          </cell>
        </row>
        <row r="84">
          <cell r="B84" t="str">
            <v>Erez Pasternak</v>
          </cell>
          <cell r="C84">
            <v>1150250</v>
          </cell>
          <cell r="D84">
            <v>1150250</v>
          </cell>
          <cell r="E84">
            <v>0</v>
          </cell>
          <cell r="F84" t="str">
            <v>Service</v>
          </cell>
          <cell r="G84">
            <v>36800</v>
          </cell>
          <cell r="H84">
            <v>2000</v>
          </cell>
          <cell r="I84">
            <v>4</v>
          </cell>
          <cell r="J84">
            <v>36800</v>
          </cell>
          <cell r="K84">
            <v>40450</v>
          </cell>
          <cell r="M84">
            <v>1</v>
          </cell>
        </row>
        <row r="85">
          <cell r="B85" t="str">
            <v>Orna Zucker</v>
          </cell>
          <cell r="C85">
            <v>1150250</v>
          </cell>
          <cell r="D85">
            <v>1150250</v>
          </cell>
          <cell r="E85">
            <v>0</v>
          </cell>
          <cell r="F85" t="str">
            <v>Service</v>
          </cell>
          <cell r="G85">
            <v>36789</v>
          </cell>
          <cell r="H85">
            <v>2000</v>
          </cell>
          <cell r="I85">
            <v>3</v>
          </cell>
          <cell r="J85">
            <v>36789</v>
          </cell>
          <cell r="K85">
            <v>40439</v>
          </cell>
          <cell r="M85">
            <v>1</v>
          </cell>
        </row>
        <row r="86">
          <cell r="B86" t="str">
            <v>Israel Birenbaum</v>
          </cell>
          <cell r="C86">
            <v>1150251</v>
          </cell>
          <cell r="D86">
            <v>1158250</v>
          </cell>
          <cell r="E86">
            <v>8000</v>
          </cell>
          <cell r="F86" t="str">
            <v>Service</v>
          </cell>
          <cell r="G86">
            <v>36789</v>
          </cell>
          <cell r="H86">
            <v>2000</v>
          </cell>
          <cell r="I86">
            <v>3</v>
          </cell>
          <cell r="J86">
            <v>36789</v>
          </cell>
          <cell r="K86">
            <v>40439</v>
          </cell>
          <cell r="M86">
            <v>0.01</v>
          </cell>
        </row>
        <row r="87">
          <cell r="B87" t="str">
            <v>Bob Schnall</v>
          </cell>
          <cell r="C87">
            <v>1158251</v>
          </cell>
          <cell r="D87">
            <v>1176250</v>
          </cell>
          <cell r="E87">
            <v>18000</v>
          </cell>
          <cell r="F87" t="str">
            <v>Service</v>
          </cell>
          <cell r="G87">
            <v>36529</v>
          </cell>
          <cell r="H87">
            <v>2000</v>
          </cell>
          <cell r="I87">
            <v>1</v>
          </cell>
          <cell r="J87">
            <v>36529</v>
          </cell>
          <cell r="K87">
            <v>40179</v>
          </cell>
          <cell r="M87">
            <v>0.01</v>
          </cell>
        </row>
        <row r="88">
          <cell r="B88" t="str">
            <v>Giora Pillar</v>
          </cell>
          <cell r="C88">
            <v>1176251</v>
          </cell>
          <cell r="D88">
            <v>1179850</v>
          </cell>
          <cell r="E88">
            <v>3600</v>
          </cell>
          <cell r="F88" t="str">
            <v>Service</v>
          </cell>
          <cell r="G88">
            <v>36529</v>
          </cell>
          <cell r="H88">
            <v>2000</v>
          </cell>
          <cell r="I88">
            <v>1</v>
          </cell>
          <cell r="J88">
            <v>36529</v>
          </cell>
          <cell r="K88">
            <v>40179</v>
          </cell>
          <cell r="M88">
            <v>0.01</v>
          </cell>
        </row>
        <row r="89">
          <cell r="B89" t="str">
            <v>Itsik Dvir</v>
          </cell>
          <cell r="C89">
            <v>1179851</v>
          </cell>
          <cell r="D89">
            <v>1188850</v>
          </cell>
          <cell r="E89">
            <v>9000</v>
          </cell>
          <cell r="F89" t="str">
            <v>Service</v>
          </cell>
          <cell r="G89">
            <v>36529</v>
          </cell>
          <cell r="H89">
            <v>2000</v>
          </cell>
          <cell r="I89">
            <v>1</v>
          </cell>
          <cell r="J89">
            <v>36529</v>
          </cell>
          <cell r="K89">
            <v>40179</v>
          </cell>
          <cell r="M89">
            <v>0.01</v>
          </cell>
        </row>
        <row r="90">
          <cell r="B90" t="str">
            <v>Mario Olszakier</v>
          </cell>
          <cell r="C90">
            <v>1188851</v>
          </cell>
          <cell r="D90">
            <v>1190650</v>
          </cell>
          <cell r="E90">
            <v>1800</v>
          </cell>
          <cell r="F90" t="str">
            <v>Service</v>
          </cell>
          <cell r="G90">
            <v>36529</v>
          </cell>
          <cell r="H90">
            <v>2000</v>
          </cell>
          <cell r="I90">
            <v>1</v>
          </cell>
          <cell r="J90">
            <v>36529</v>
          </cell>
          <cell r="K90">
            <v>40179</v>
          </cell>
          <cell r="M90">
            <v>0.01</v>
          </cell>
        </row>
        <row r="91">
          <cell r="B91" t="str">
            <v>Shlomo Ayanot</v>
          </cell>
          <cell r="C91">
            <v>1190651</v>
          </cell>
          <cell r="D91">
            <v>1195150</v>
          </cell>
          <cell r="E91">
            <v>4500</v>
          </cell>
          <cell r="F91" t="str">
            <v>Service</v>
          </cell>
          <cell r="G91">
            <v>36529</v>
          </cell>
          <cell r="H91">
            <v>2000</v>
          </cell>
          <cell r="I91">
            <v>1</v>
          </cell>
          <cell r="J91">
            <v>36529</v>
          </cell>
          <cell r="K91">
            <v>40179</v>
          </cell>
          <cell r="M91">
            <v>0.01</v>
          </cell>
        </row>
        <row r="92">
          <cell r="B92" t="str">
            <v>Israel Schreiber</v>
          </cell>
          <cell r="C92">
            <v>1195151</v>
          </cell>
          <cell r="D92">
            <v>1240150</v>
          </cell>
          <cell r="E92">
            <v>45000</v>
          </cell>
          <cell r="F92" t="str">
            <v>Service</v>
          </cell>
          <cell r="G92">
            <v>36529</v>
          </cell>
          <cell r="H92">
            <v>2000</v>
          </cell>
          <cell r="I92">
            <v>1</v>
          </cell>
          <cell r="J92">
            <v>36529</v>
          </cell>
          <cell r="K92">
            <v>40179</v>
          </cell>
          <cell r="M92">
            <v>0.01</v>
          </cell>
        </row>
        <row r="93">
          <cell r="B93" t="str">
            <v>Noam Levy</v>
          </cell>
          <cell r="C93">
            <v>1240151</v>
          </cell>
          <cell r="D93">
            <v>1258150</v>
          </cell>
          <cell r="E93">
            <v>18000</v>
          </cell>
          <cell r="F93" t="str">
            <v>Service</v>
          </cell>
          <cell r="G93">
            <v>36529</v>
          </cell>
          <cell r="H93">
            <v>2000</v>
          </cell>
          <cell r="I93">
            <v>1</v>
          </cell>
          <cell r="J93">
            <v>36529</v>
          </cell>
          <cell r="K93">
            <v>40179</v>
          </cell>
          <cell r="M93">
            <v>0.01</v>
          </cell>
        </row>
        <row r="94">
          <cell r="B94" t="str">
            <v>Koby Sheffy</v>
          </cell>
          <cell r="C94">
            <v>1258151</v>
          </cell>
          <cell r="D94">
            <v>1276150</v>
          </cell>
          <cell r="E94">
            <v>18000</v>
          </cell>
          <cell r="F94" t="str">
            <v>Service</v>
          </cell>
          <cell r="G94">
            <v>36529</v>
          </cell>
          <cell r="H94">
            <v>2000</v>
          </cell>
          <cell r="I94">
            <v>1</v>
          </cell>
          <cell r="J94">
            <v>36529</v>
          </cell>
          <cell r="K94">
            <v>40179</v>
          </cell>
          <cell r="M94">
            <v>0.01</v>
          </cell>
        </row>
        <row r="95">
          <cell r="B95" t="str">
            <v>Israel Schreiber</v>
          </cell>
          <cell r="C95">
            <v>1276151</v>
          </cell>
          <cell r="D95">
            <v>1291150</v>
          </cell>
          <cell r="E95">
            <v>15000</v>
          </cell>
          <cell r="F95" t="str">
            <v>Service</v>
          </cell>
          <cell r="G95">
            <v>36892</v>
          </cell>
          <cell r="H95">
            <v>2001</v>
          </cell>
          <cell r="I95">
            <v>1</v>
          </cell>
          <cell r="J95">
            <v>36892</v>
          </cell>
          <cell r="K95">
            <v>40542</v>
          </cell>
          <cell r="M95">
            <v>0.01</v>
          </cell>
        </row>
        <row r="96">
          <cell r="B96" t="str">
            <v>Koby Sheffy</v>
          </cell>
          <cell r="C96">
            <v>1291151</v>
          </cell>
          <cell r="D96">
            <v>1311150</v>
          </cell>
          <cell r="E96">
            <v>20000</v>
          </cell>
          <cell r="F96" t="str">
            <v>Service</v>
          </cell>
          <cell r="G96">
            <v>36892</v>
          </cell>
          <cell r="H96">
            <v>2001</v>
          </cell>
          <cell r="I96">
            <v>1</v>
          </cell>
          <cell r="J96">
            <v>36892</v>
          </cell>
          <cell r="K96">
            <v>40542</v>
          </cell>
          <cell r="M96">
            <v>0.01</v>
          </cell>
        </row>
        <row r="97">
          <cell r="B97" t="str">
            <v>Noam Levy</v>
          </cell>
          <cell r="C97">
            <v>1311151</v>
          </cell>
          <cell r="D97">
            <v>1346150</v>
          </cell>
          <cell r="E97">
            <v>35000</v>
          </cell>
          <cell r="F97" t="str">
            <v>Service</v>
          </cell>
          <cell r="G97">
            <v>36892</v>
          </cell>
          <cell r="H97">
            <v>2001</v>
          </cell>
          <cell r="I97">
            <v>1</v>
          </cell>
          <cell r="J97">
            <v>36892</v>
          </cell>
          <cell r="K97">
            <v>40542</v>
          </cell>
          <cell r="M97">
            <v>0.01</v>
          </cell>
        </row>
        <row r="98">
          <cell r="B98" t="str">
            <v>Shlomo Ayanot</v>
          </cell>
          <cell r="C98">
            <v>1346151</v>
          </cell>
          <cell r="D98">
            <v>1366150</v>
          </cell>
          <cell r="E98">
            <v>20000</v>
          </cell>
          <cell r="F98" t="str">
            <v>Service</v>
          </cell>
          <cell r="G98">
            <v>36892</v>
          </cell>
          <cell r="H98">
            <v>2001</v>
          </cell>
          <cell r="I98">
            <v>1</v>
          </cell>
          <cell r="J98">
            <v>36892</v>
          </cell>
          <cell r="K98">
            <v>40542</v>
          </cell>
          <cell r="M98">
            <v>0.01</v>
          </cell>
        </row>
        <row r="99">
          <cell r="B99" t="str">
            <v>Uri Dub</v>
          </cell>
          <cell r="C99">
            <v>1366151</v>
          </cell>
          <cell r="D99">
            <v>1370150</v>
          </cell>
          <cell r="E99">
            <v>4000</v>
          </cell>
          <cell r="F99" t="str">
            <v>Service</v>
          </cell>
          <cell r="G99">
            <v>36479</v>
          </cell>
          <cell r="H99">
            <v>1999</v>
          </cell>
          <cell r="I99">
            <v>4</v>
          </cell>
          <cell r="J99">
            <v>36479</v>
          </cell>
          <cell r="K99">
            <v>40129</v>
          </cell>
          <cell r="M99">
            <v>0.01</v>
          </cell>
        </row>
        <row r="100">
          <cell r="B100" t="str">
            <v>Sigal Samburski</v>
          </cell>
          <cell r="C100">
            <v>1370151</v>
          </cell>
          <cell r="D100">
            <v>1375150</v>
          </cell>
          <cell r="E100">
            <v>5000</v>
          </cell>
          <cell r="F100" t="str">
            <v>Service</v>
          </cell>
          <cell r="G100">
            <v>36817</v>
          </cell>
          <cell r="H100">
            <v>2000</v>
          </cell>
          <cell r="I100">
            <v>4</v>
          </cell>
          <cell r="J100">
            <v>36817</v>
          </cell>
          <cell r="K100">
            <v>40467</v>
          </cell>
          <cell r="M100">
            <v>0.01</v>
          </cell>
        </row>
        <row r="101">
          <cell r="B101" t="str">
            <v>Bonita Dean</v>
          </cell>
          <cell r="C101">
            <v>1375151</v>
          </cell>
          <cell r="D101">
            <v>1384150</v>
          </cell>
          <cell r="E101">
            <v>9000</v>
          </cell>
          <cell r="F101" t="str">
            <v>Service</v>
          </cell>
          <cell r="G101">
            <v>36801</v>
          </cell>
          <cell r="H101">
            <v>2000</v>
          </cell>
          <cell r="I101">
            <v>4</v>
          </cell>
          <cell r="J101">
            <v>36801</v>
          </cell>
          <cell r="K101">
            <v>40451</v>
          </cell>
          <cell r="M101">
            <v>0.01</v>
          </cell>
        </row>
        <row r="102">
          <cell r="B102" t="str">
            <v>Amir Bar</v>
          </cell>
          <cell r="C102">
            <v>1384151</v>
          </cell>
          <cell r="D102">
            <v>1389150</v>
          </cell>
          <cell r="E102">
            <v>5000</v>
          </cell>
          <cell r="F102" t="str">
            <v>Service</v>
          </cell>
          <cell r="G102">
            <v>36877</v>
          </cell>
          <cell r="H102">
            <v>2000</v>
          </cell>
          <cell r="I102">
            <v>4</v>
          </cell>
          <cell r="J102">
            <v>36877</v>
          </cell>
          <cell r="K102">
            <v>40527</v>
          </cell>
          <cell r="M102">
            <v>0.01</v>
          </cell>
        </row>
        <row r="103">
          <cell r="B103" t="str">
            <v>Shimshon Shalom</v>
          </cell>
          <cell r="C103">
            <v>1389150</v>
          </cell>
          <cell r="D103">
            <v>1389150</v>
          </cell>
          <cell r="E103">
            <v>0</v>
          </cell>
          <cell r="F103" t="str">
            <v>Service</v>
          </cell>
          <cell r="G103">
            <v>36892</v>
          </cell>
          <cell r="H103">
            <v>2001</v>
          </cell>
          <cell r="I103">
            <v>1</v>
          </cell>
          <cell r="J103">
            <v>36892</v>
          </cell>
          <cell r="K103">
            <v>40542</v>
          </cell>
          <cell r="M103">
            <v>1</v>
          </cell>
        </row>
        <row r="104">
          <cell r="B104" t="str">
            <v>Yan Malgin</v>
          </cell>
          <cell r="C104">
            <v>1389151</v>
          </cell>
          <cell r="D104">
            <v>1394150</v>
          </cell>
          <cell r="E104">
            <v>5000</v>
          </cell>
          <cell r="F104" t="str">
            <v>Service</v>
          </cell>
          <cell r="G104">
            <v>36861</v>
          </cell>
          <cell r="H104">
            <v>2000</v>
          </cell>
          <cell r="I104">
            <v>4</v>
          </cell>
          <cell r="J104">
            <v>36861</v>
          </cell>
          <cell r="K104">
            <v>40511</v>
          </cell>
          <cell r="M104">
            <v>0.01</v>
          </cell>
        </row>
        <row r="105">
          <cell r="B105" t="str">
            <v>Eyal Lasko</v>
          </cell>
          <cell r="C105">
            <v>1394151</v>
          </cell>
          <cell r="D105">
            <v>1397750</v>
          </cell>
          <cell r="E105">
            <v>3600</v>
          </cell>
          <cell r="F105" t="str">
            <v>Service</v>
          </cell>
          <cell r="G105">
            <v>36529</v>
          </cell>
          <cell r="H105">
            <v>2000</v>
          </cell>
          <cell r="I105">
            <v>1</v>
          </cell>
          <cell r="J105">
            <v>36529</v>
          </cell>
          <cell r="K105">
            <v>40179</v>
          </cell>
          <cell r="M105">
            <v>0.01</v>
          </cell>
        </row>
        <row r="106">
          <cell r="B106" t="str">
            <v>Judith Hofstatter</v>
          </cell>
          <cell r="C106">
            <v>1397751</v>
          </cell>
          <cell r="D106">
            <v>1398650</v>
          </cell>
          <cell r="E106">
            <v>900</v>
          </cell>
          <cell r="F106" t="str">
            <v>Service</v>
          </cell>
          <cell r="G106">
            <v>36529</v>
          </cell>
          <cell r="H106">
            <v>2000</v>
          </cell>
          <cell r="I106">
            <v>1</v>
          </cell>
          <cell r="J106">
            <v>36529</v>
          </cell>
          <cell r="K106">
            <v>40179</v>
          </cell>
          <cell r="M106">
            <v>0.01</v>
          </cell>
        </row>
        <row r="107">
          <cell r="B107" t="str">
            <v>Miriam Drukker</v>
          </cell>
          <cell r="C107">
            <v>1398650</v>
          </cell>
          <cell r="D107">
            <v>1398650</v>
          </cell>
          <cell r="E107">
            <v>0</v>
          </cell>
          <cell r="F107" t="str">
            <v>Service</v>
          </cell>
          <cell r="G107">
            <v>37235</v>
          </cell>
          <cell r="H107">
            <v>2001</v>
          </cell>
          <cell r="I107">
            <v>4</v>
          </cell>
          <cell r="J107">
            <v>37235</v>
          </cell>
          <cell r="K107">
            <v>40885</v>
          </cell>
          <cell r="M107">
            <v>1</v>
          </cell>
        </row>
        <row r="108">
          <cell r="B108" t="str">
            <v>David Ohayon</v>
          </cell>
          <cell r="C108">
            <v>1398650</v>
          </cell>
          <cell r="D108">
            <v>1398650</v>
          </cell>
          <cell r="E108">
            <v>0</v>
          </cell>
          <cell r="F108" t="str">
            <v>Service</v>
          </cell>
          <cell r="G108">
            <v>36937</v>
          </cell>
          <cell r="H108">
            <v>2001</v>
          </cell>
          <cell r="I108">
            <v>1</v>
          </cell>
          <cell r="J108">
            <v>36937</v>
          </cell>
          <cell r="K108">
            <v>40587</v>
          </cell>
          <cell r="M108">
            <v>1</v>
          </cell>
        </row>
        <row r="109">
          <cell r="B109" t="str">
            <v>Ella Horowitz</v>
          </cell>
          <cell r="C109">
            <v>1398651</v>
          </cell>
          <cell r="D109">
            <v>1403650</v>
          </cell>
          <cell r="E109">
            <v>5000</v>
          </cell>
          <cell r="F109" t="str">
            <v>Service</v>
          </cell>
          <cell r="G109">
            <v>36877</v>
          </cell>
          <cell r="H109">
            <v>2000</v>
          </cell>
          <cell r="I109">
            <v>4</v>
          </cell>
          <cell r="J109">
            <v>36877</v>
          </cell>
          <cell r="K109">
            <v>40527</v>
          </cell>
          <cell r="L109">
            <v>1</v>
          </cell>
          <cell r="M109">
            <v>0.01</v>
          </cell>
        </row>
        <row r="110">
          <cell r="B110" t="str">
            <v>Amir Haiman</v>
          </cell>
          <cell r="C110">
            <v>1403650</v>
          </cell>
          <cell r="D110">
            <v>1403650</v>
          </cell>
          <cell r="E110">
            <v>0</v>
          </cell>
          <cell r="F110" t="str">
            <v>Service</v>
          </cell>
          <cell r="G110">
            <v>36949</v>
          </cell>
          <cell r="H110">
            <v>2001</v>
          </cell>
          <cell r="I110">
            <v>1</v>
          </cell>
          <cell r="J110">
            <v>36949</v>
          </cell>
          <cell r="K110">
            <v>40599</v>
          </cell>
          <cell r="L110">
            <v>1</v>
          </cell>
          <cell r="M110">
            <v>1</v>
          </cell>
        </row>
        <row r="111">
          <cell r="B111" t="str">
            <v>Arie Shlitner</v>
          </cell>
          <cell r="C111">
            <v>1403650</v>
          </cell>
          <cell r="D111">
            <v>1403650</v>
          </cell>
          <cell r="E111">
            <v>0</v>
          </cell>
          <cell r="F111" t="str">
            <v>Service</v>
          </cell>
          <cell r="G111">
            <v>37033</v>
          </cell>
          <cell r="H111">
            <v>2001</v>
          </cell>
          <cell r="I111">
            <v>2</v>
          </cell>
          <cell r="J111">
            <v>37033</v>
          </cell>
          <cell r="K111">
            <v>40683</v>
          </cell>
          <cell r="M111">
            <v>2</v>
          </cell>
        </row>
        <row r="112">
          <cell r="B112" t="str">
            <v>Asaf Levy</v>
          </cell>
          <cell r="C112">
            <v>1403651</v>
          </cell>
          <cell r="D112">
            <v>1404950</v>
          </cell>
          <cell r="E112">
            <v>1300</v>
          </cell>
          <cell r="F112" t="str">
            <v>Service</v>
          </cell>
          <cell r="G112">
            <v>37033</v>
          </cell>
          <cell r="H112">
            <v>2001</v>
          </cell>
          <cell r="I112">
            <v>2</v>
          </cell>
          <cell r="J112">
            <v>37033</v>
          </cell>
          <cell r="K112">
            <v>40683</v>
          </cell>
          <cell r="M112">
            <v>0.01</v>
          </cell>
        </row>
        <row r="113">
          <cell r="B113" t="str">
            <v>Avital Cohen Ziv</v>
          </cell>
          <cell r="C113">
            <v>1404950</v>
          </cell>
          <cell r="D113">
            <v>1404950</v>
          </cell>
          <cell r="E113">
            <v>0</v>
          </cell>
          <cell r="F113" t="str">
            <v>Service</v>
          </cell>
          <cell r="G113">
            <v>37033</v>
          </cell>
          <cell r="H113">
            <v>2001</v>
          </cell>
          <cell r="I113">
            <v>2</v>
          </cell>
          <cell r="J113">
            <v>37033</v>
          </cell>
          <cell r="K113">
            <v>40683</v>
          </cell>
          <cell r="M113">
            <v>2</v>
          </cell>
        </row>
        <row r="114">
          <cell r="B114" t="str">
            <v>Leon Boston</v>
          </cell>
          <cell r="C114">
            <v>1404951</v>
          </cell>
          <cell r="D114">
            <v>1414950</v>
          </cell>
          <cell r="E114">
            <v>10000</v>
          </cell>
          <cell r="F114" t="str">
            <v>Service</v>
          </cell>
          <cell r="G114">
            <v>37257</v>
          </cell>
          <cell r="H114">
            <v>2002</v>
          </cell>
          <cell r="I114">
            <v>1</v>
          </cell>
          <cell r="J114">
            <v>37257</v>
          </cell>
          <cell r="K114">
            <v>40907</v>
          </cell>
          <cell r="M114">
            <v>0.01</v>
          </cell>
        </row>
        <row r="115">
          <cell r="B115" t="str">
            <v>Gary Sagiv</v>
          </cell>
          <cell r="C115">
            <v>1414951</v>
          </cell>
          <cell r="D115">
            <v>1424950</v>
          </cell>
          <cell r="E115">
            <v>10000</v>
          </cell>
          <cell r="F115" t="str">
            <v>Service</v>
          </cell>
          <cell r="G115">
            <v>37445</v>
          </cell>
          <cell r="H115">
            <v>2002</v>
          </cell>
          <cell r="I115">
            <v>3</v>
          </cell>
          <cell r="J115">
            <v>37445</v>
          </cell>
          <cell r="K115">
            <v>41095</v>
          </cell>
          <cell r="M115">
            <v>0.25</v>
          </cell>
        </row>
        <row r="116">
          <cell r="B116" t="str">
            <v>Leon Boston</v>
          </cell>
          <cell r="C116">
            <v>1424951</v>
          </cell>
          <cell r="D116">
            <v>1449950</v>
          </cell>
          <cell r="E116">
            <v>25000</v>
          </cell>
          <cell r="F116" t="str">
            <v>Service</v>
          </cell>
          <cell r="G116">
            <v>37678</v>
          </cell>
          <cell r="H116">
            <v>2003</v>
          </cell>
          <cell r="I116">
            <v>1</v>
          </cell>
          <cell r="J116">
            <v>37678</v>
          </cell>
          <cell r="K116">
            <v>41328</v>
          </cell>
          <cell r="M116">
            <v>0.25</v>
          </cell>
        </row>
        <row r="117">
          <cell r="B117" t="str">
            <v>Shay Baranes</v>
          </cell>
          <cell r="C117">
            <v>1449951</v>
          </cell>
          <cell r="D117">
            <v>1454950</v>
          </cell>
          <cell r="E117">
            <v>5000</v>
          </cell>
          <cell r="F117" t="str">
            <v>Service</v>
          </cell>
          <cell r="G117">
            <v>37873</v>
          </cell>
          <cell r="H117">
            <v>2003</v>
          </cell>
          <cell r="I117">
            <v>3</v>
          </cell>
          <cell r="J117">
            <v>37445</v>
          </cell>
          <cell r="K117">
            <v>41523</v>
          </cell>
          <cell r="M117">
            <v>0.25</v>
          </cell>
        </row>
      </sheetData>
      <sheetData sheetId="19"/>
      <sheetData sheetId="20"/>
      <sheetData sheetId="21"/>
      <sheetData sheetId="22"/>
      <sheetData sheetId="23" refreshError="1">
        <row r="2">
          <cell r="B2" t="str">
            <v>Holder</v>
          </cell>
          <cell r="C2" t="str">
            <v>Num_Options</v>
          </cell>
          <cell r="D2" t="str">
            <v>Original Grant_Date</v>
          </cell>
          <cell r="E2" t="str">
            <v>Vest start date</v>
          </cell>
          <cell r="F2" t="str">
            <v>Exercise_price</v>
          </cell>
          <cell r="G2" t="str">
            <v>Grant</v>
          </cell>
          <cell r="H2" t="str">
            <v>12 months</v>
          </cell>
          <cell r="I2" t="str">
            <v>24 months</v>
          </cell>
          <cell r="J2" t="str">
            <v>36 months</v>
          </cell>
          <cell r="K2" t="str">
            <v>48 months</v>
          </cell>
          <cell r="L2" t="str">
            <v>60 months</v>
          </cell>
          <cell r="M2" t="str">
            <v>Vested to date</v>
          </cell>
          <cell r="N2" t="str">
            <v>Unvested</v>
          </cell>
          <cell r="O2" t="str">
            <v>Vest 2yrs</v>
          </cell>
          <cell r="P2" t="str">
            <v>Vest 3yrs</v>
          </cell>
          <cell r="Q2" t="str">
            <v>Vest 4yrs</v>
          </cell>
          <cell r="R2" t="str">
            <v>Vest 2yrs pct</v>
          </cell>
          <cell r="S2" t="str">
            <v>vest 3yrs pct</v>
          </cell>
          <cell r="T2" t="str">
            <v>Vest 4yrs pct</v>
          </cell>
        </row>
        <row r="3">
          <cell r="B3" t="str">
            <v>Amir Bar</v>
          </cell>
          <cell r="C3">
            <v>5000</v>
          </cell>
          <cell r="D3">
            <v>36877</v>
          </cell>
          <cell r="E3">
            <v>36877</v>
          </cell>
          <cell r="F3">
            <v>0.01</v>
          </cell>
          <cell r="H3">
            <v>0</v>
          </cell>
          <cell r="I3">
            <v>0.5</v>
          </cell>
          <cell r="J3">
            <v>0.75</v>
          </cell>
          <cell r="K3">
            <v>1</v>
          </cell>
          <cell r="L3">
            <v>1</v>
          </cell>
          <cell r="M3">
            <v>0.75</v>
          </cell>
          <cell r="N3">
            <v>1250</v>
          </cell>
          <cell r="O3">
            <v>37607</v>
          </cell>
          <cell r="P3">
            <v>37972</v>
          </cell>
          <cell r="Q3">
            <v>38337</v>
          </cell>
          <cell r="R3">
            <v>0</v>
          </cell>
          <cell r="S3">
            <v>0</v>
          </cell>
          <cell r="T3">
            <v>1250</v>
          </cell>
        </row>
        <row r="4">
          <cell r="B4" t="str">
            <v>Asaf Levy</v>
          </cell>
          <cell r="C4">
            <v>1300</v>
          </cell>
          <cell r="D4">
            <v>37033</v>
          </cell>
          <cell r="E4">
            <v>37033</v>
          </cell>
          <cell r="F4">
            <v>0.01</v>
          </cell>
          <cell r="G4">
            <v>0</v>
          </cell>
          <cell r="H4">
            <v>0</v>
          </cell>
          <cell r="I4">
            <v>0.5</v>
          </cell>
          <cell r="J4">
            <v>0.75</v>
          </cell>
          <cell r="K4">
            <v>1</v>
          </cell>
          <cell r="L4">
            <v>1</v>
          </cell>
          <cell r="M4">
            <v>0.5</v>
          </cell>
          <cell r="N4">
            <v>650</v>
          </cell>
          <cell r="O4">
            <v>37763</v>
          </cell>
          <cell r="P4">
            <v>38128</v>
          </cell>
          <cell r="Q4">
            <v>38493</v>
          </cell>
          <cell r="R4">
            <v>0</v>
          </cell>
          <cell r="S4">
            <v>325</v>
          </cell>
          <cell r="T4">
            <v>325</v>
          </cell>
        </row>
        <row r="5">
          <cell r="B5" t="str">
            <v>Bonita Dean</v>
          </cell>
          <cell r="C5">
            <v>9000</v>
          </cell>
          <cell r="D5">
            <v>36801</v>
          </cell>
          <cell r="E5">
            <v>36801</v>
          </cell>
          <cell r="F5">
            <v>0.01</v>
          </cell>
          <cell r="H5">
            <v>0</v>
          </cell>
          <cell r="I5">
            <v>0.5</v>
          </cell>
          <cell r="J5">
            <v>0.75</v>
          </cell>
          <cell r="K5">
            <v>1</v>
          </cell>
          <cell r="L5">
            <v>1</v>
          </cell>
          <cell r="M5">
            <v>0.75</v>
          </cell>
          <cell r="N5">
            <v>2250</v>
          </cell>
          <cell r="O5">
            <v>37531</v>
          </cell>
          <cell r="P5">
            <v>37896</v>
          </cell>
          <cell r="Q5">
            <v>38261</v>
          </cell>
          <cell r="R5">
            <v>0</v>
          </cell>
          <cell r="S5">
            <v>0</v>
          </cell>
          <cell r="T5">
            <v>2250</v>
          </cell>
        </row>
        <row r="6">
          <cell r="B6" t="str">
            <v>Dafna Sheer</v>
          </cell>
          <cell r="C6">
            <v>1500</v>
          </cell>
          <cell r="D6">
            <v>36612</v>
          </cell>
          <cell r="E6">
            <v>36612</v>
          </cell>
          <cell r="F6">
            <v>0.01</v>
          </cell>
          <cell r="G6">
            <v>0</v>
          </cell>
          <cell r="H6">
            <v>0</v>
          </cell>
          <cell r="I6">
            <v>0.5</v>
          </cell>
          <cell r="J6">
            <v>0.75</v>
          </cell>
          <cell r="K6">
            <v>1</v>
          </cell>
          <cell r="L6">
            <v>1</v>
          </cell>
          <cell r="M6">
            <v>0.75</v>
          </cell>
          <cell r="N6">
            <v>375</v>
          </cell>
          <cell r="O6">
            <v>37342</v>
          </cell>
          <cell r="P6">
            <v>37707</v>
          </cell>
          <cell r="Q6">
            <v>38072</v>
          </cell>
          <cell r="R6">
            <v>0</v>
          </cell>
          <cell r="S6">
            <v>0</v>
          </cell>
          <cell r="T6">
            <v>375</v>
          </cell>
        </row>
        <row r="7">
          <cell r="B7" t="str">
            <v>Eyal Lasko</v>
          </cell>
          <cell r="C7">
            <v>8000</v>
          </cell>
          <cell r="D7">
            <v>36705</v>
          </cell>
          <cell r="E7">
            <v>36705</v>
          </cell>
          <cell r="F7">
            <v>0.01</v>
          </cell>
          <cell r="G7">
            <v>0</v>
          </cell>
          <cell r="H7">
            <v>0</v>
          </cell>
          <cell r="I7">
            <v>0.5</v>
          </cell>
          <cell r="J7">
            <v>0.75</v>
          </cell>
          <cell r="K7">
            <v>1</v>
          </cell>
          <cell r="L7">
            <v>1</v>
          </cell>
          <cell r="M7">
            <v>0.75</v>
          </cell>
          <cell r="N7">
            <v>2000</v>
          </cell>
          <cell r="O7">
            <v>37435</v>
          </cell>
          <cell r="P7">
            <v>37800</v>
          </cell>
          <cell r="Q7">
            <v>38165</v>
          </cell>
          <cell r="R7">
            <v>0</v>
          </cell>
          <cell r="S7">
            <v>0</v>
          </cell>
          <cell r="T7">
            <v>2000</v>
          </cell>
        </row>
        <row r="8">
          <cell r="B8" t="str">
            <v>Israel Birenbaum</v>
          </cell>
          <cell r="C8">
            <v>8000</v>
          </cell>
          <cell r="D8">
            <v>36789</v>
          </cell>
          <cell r="E8">
            <v>36789</v>
          </cell>
          <cell r="F8">
            <v>0.01</v>
          </cell>
          <cell r="G8">
            <v>0</v>
          </cell>
          <cell r="H8">
            <v>0.25</v>
          </cell>
          <cell r="I8">
            <v>0.5</v>
          </cell>
          <cell r="J8">
            <v>0.75</v>
          </cell>
          <cell r="K8">
            <v>1</v>
          </cell>
          <cell r="L8">
            <v>1</v>
          </cell>
          <cell r="M8">
            <v>0.75</v>
          </cell>
          <cell r="N8">
            <v>2000</v>
          </cell>
          <cell r="O8">
            <v>37519</v>
          </cell>
          <cell r="P8">
            <v>37884</v>
          </cell>
          <cell r="Q8">
            <v>38249</v>
          </cell>
          <cell r="R8">
            <v>0</v>
          </cell>
          <cell r="S8">
            <v>0</v>
          </cell>
          <cell r="T8">
            <v>2000</v>
          </cell>
        </row>
        <row r="9">
          <cell r="B9" t="str">
            <v>Israel Schreiber</v>
          </cell>
          <cell r="C9">
            <v>100000</v>
          </cell>
          <cell r="D9">
            <v>36612</v>
          </cell>
          <cell r="E9">
            <v>36612</v>
          </cell>
          <cell r="F9">
            <v>0.01</v>
          </cell>
          <cell r="G9">
            <v>0</v>
          </cell>
          <cell r="H9">
            <v>0.25</v>
          </cell>
          <cell r="I9">
            <v>0.5</v>
          </cell>
          <cell r="J9">
            <v>0.75</v>
          </cell>
          <cell r="K9">
            <v>1</v>
          </cell>
          <cell r="L9">
            <v>1</v>
          </cell>
          <cell r="M9">
            <v>0.75</v>
          </cell>
          <cell r="N9">
            <v>25000</v>
          </cell>
          <cell r="O9">
            <v>37342</v>
          </cell>
          <cell r="P9">
            <v>37707</v>
          </cell>
          <cell r="Q9">
            <v>38072</v>
          </cell>
          <cell r="R9">
            <v>0</v>
          </cell>
          <cell r="S9">
            <v>0</v>
          </cell>
          <cell r="T9">
            <v>25000</v>
          </cell>
        </row>
        <row r="10">
          <cell r="B10" t="str">
            <v>Israel Schreiber</v>
          </cell>
          <cell r="C10">
            <v>15000</v>
          </cell>
          <cell r="D10">
            <v>36892</v>
          </cell>
          <cell r="E10">
            <v>36892</v>
          </cell>
          <cell r="F10">
            <v>0.01</v>
          </cell>
          <cell r="H10">
            <v>0.25</v>
          </cell>
          <cell r="I10">
            <v>0.5</v>
          </cell>
          <cell r="J10">
            <v>0.75</v>
          </cell>
          <cell r="K10">
            <v>1</v>
          </cell>
          <cell r="L10">
            <v>1</v>
          </cell>
          <cell r="M10">
            <v>0.5</v>
          </cell>
          <cell r="N10">
            <v>7500</v>
          </cell>
          <cell r="O10">
            <v>37622</v>
          </cell>
          <cell r="P10">
            <v>37987</v>
          </cell>
          <cell r="Q10">
            <v>38352</v>
          </cell>
          <cell r="R10">
            <v>0</v>
          </cell>
          <cell r="S10">
            <v>3750</v>
          </cell>
          <cell r="T10">
            <v>3750</v>
          </cell>
        </row>
        <row r="11">
          <cell r="B11" t="str">
            <v>Judith Hofstatter</v>
          </cell>
          <cell r="C11">
            <v>1000</v>
          </cell>
          <cell r="D11">
            <v>36705</v>
          </cell>
          <cell r="E11">
            <v>36705</v>
          </cell>
          <cell r="F11">
            <v>0.01</v>
          </cell>
          <cell r="G11">
            <v>0</v>
          </cell>
          <cell r="H11">
            <v>0</v>
          </cell>
          <cell r="I11">
            <v>0.5</v>
          </cell>
          <cell r="J11">
            <v>0.75</v>
          </cell>
          <cell r="K11">
            <v>1</v>
          </cell>
          <cell r="L11">
            <v>1</v>
          </cell>
          <cell r="M11">
            <v>0.75</v>
          </cell>
          <cell r="N11">
            <v>250</v>
          </cell>
          <cell r="O11">
            <v>37435</v>
          </cell>
          <cell r="P11">
            <v>37800</v>
          </cell>
          <cell r="Q11">
            <v>38165</v>
          </cell>
          <cell r="R11">
            <v>0</v>
          </cell>
          <cell r="S11">
            <v>0</v>
          </cell>
          <cell r="T11">
            <v>250</v>
          </cell>
        </row>
        <row r="12">
          <cell r="B12" t="str">
            <v>Koby Sheffy</v>
          </cell>
          <cell r="C12">
            <v>20000</v>
          </cell>
          <cell r="D12">
            <v>36892</v>
          </cell>
          <cell r="E12">
            <v>36892</v>
          </cell>
          <cell r="F12">
            <v>0.01</v>
          </cell>
          <cell r="H12">
            <v>0.25</v>
          </cell>
          <cell r="I12">
            <v>0.5</v>
          </cell>
          <cell r="J12">
            <v>0.75</v>
          </cell>
          <cell r="K12">
            <v>1</v>
          </cell>
          <cell r="L12">
            <v>1</v>
          </cell>
          <cell r="M12">
            <v>0.5</v>
          </cell>
          <cell r="N12">
            <v>10000</v>
          </cell>
          <cell r="O12">
            <v>37622</v>
          </cell>
          <cell r="P12">
            <v>37987</v>
          </cell>
          <cell r="Q12">
            <v>38352</v>
          </cell>
          <cell r="R12">
            <v>0</v>
          </cell>
          <cell r="S12">
            <v>5000</v>
          </cell>
          <cell r="T12">
            <v>5000</v>
          </cell>
        </row>
        <row r="13">
          <cell r="B13" t="str">
            <v>Leon Boston</v>
          </cell>
          <cell r="C13">
            <v>10000</v>
          </cell>
          <cell r="D13">
            <v>37257</v>
          </cell>
          <cell r="E13">
            <v>37257</v>
          </cell>
          <cell r="F13">
            <v>0.01</v>
          </cell>
          <cell r="G13">
            <v>0</v>
          </cell>
          <cell r="H13">
            <v>0</v>
          </cell>
          <cell r="I13">
            <v>0.5</v>
          </cell>
          <cell r="J13">
            <v>0.75</v>
          </cell>
          <cell r="K13">
            <v>1</v>
          </cell>
          <cell r="L13">
            <v>1</v>
          </cell>
          <cell r="M13">
            <v>0</v>
          </cell>
          <cell r="N13">
            <v>10000</v>
          </cell>
          <cell r="O13">
            <v>37987</v>
          </cell>
          <cell r="P13">
            <v>38352</v>
          </cell>
          <cell r="Q13">
            <v>38717</v>
          </cell>
          <cell r="R13">
            <v>5000</v>
          </cell>
          <cell r="S13">
            <v>2500</v>
          </cell>
          <cell r="T13">
            <v>2500</v>
          </cell>
        </row>
        <row r="14">
          <cell r="B14" t="str">
            <v>Mario Olszakier</v>
          </cell>
          <cell r="C14">
            <v>7500</v>
          </cell>
          <cell r="D14">
            <v>36705</v>
          </cell>
          <cell r="E14">
            <v>36705</v>
          </cell>
          <cell r="F14">
            <v>0.01</v>
          </cell>
          <cell r="G14">
            <v>0</v>
          </cell>
          <cell r="H14">
            <v>0</v>
          </cell>
          <cell r="I14">
            <v>0.5</v>
          </cell>
          <cell r="J14">
            <v>0.75</v>
          </cell>
          <cell r="K14">
            <v>1</v>
          </cell>
          <cell r="L14">
            <v>1</v>
          </cell>
          <cell r="M14">
            <v>0.75</v>
          </cell>
          <cell r="N14">
            <v>1875</v>
          </cell>
          <cell r="O14">
            <v>37435</v>
          </cell>
          <cell r="P14">
            <v>37800</v>
          </cell>
          <cell r="Q14">
            <v>38165</v>
          </cell>
          <cell r="R14">
            <v>0</v>
          </cell>
          <cell r="S14">
            <v>0</v>
          </cell>
          <cell r="T14">
            <v>1875</v>
          </cell>
        </row>
        <row r="15">
          <cell r="B15" t="str">
            <v>Naira Yenokian</v>
          </cell>
          <cell r="C15">
            <v>5000</v>
          </cell>
          <cell r="D15">
            <v>36739</v>
          </cell>
          <cell r="E15">
            <v>36739</v>
          </cell>
          <cell r="F15">
            <v>0.01</v>
          </cell>
          <cell r="G15">
            <v>0</v>
          </cell>
          <cell r="H15">
            <v>0</v>
          </cell>
          <cell r="I15">
            <v>0.5</v>
          </cell>
          <cell r="J15">
            <v>0.75</v>
          </cell>
          <cell r="K15">
            <v>1</v>
          </cell>
          <cell r="L15">
            <v>1</v>
          </cell>
          <cell r="M15">
            <v>0.75</v>
          </cell>
          <cell r="N15">
            <v>1250</v>
          </cell>
          <cell r="O15">
            <v>37469</v>
          </cell>
          <cell r="P15">
            <v>37834</v>
          </cell>
          <cell r="Q15">
            <v>38199</v>
          </cell>
          <cell r="R15">
            <v>0</v>
          </cell>
          <cell r="S15">
            <v>0</v>
          </cell>
          <cell r="T15">
            <v>1250</v>
          </cell>
        </row>
        <row r="16">
          <cell r="B16" t="str">
            <v>Noam Levy</v>
          </cell>
          <cell r="C16">
            <v>35000</v>
          </cell>
          <cell r="D16">
            <v>36892</v>
          </cell>
          <cell r="E16">
            <v>36892</v>
          </cell>
          <cell r="F16">
            <v>0.01</v>
          </cell>
          <cell r="H16">
            <v>0.25</v>
          </cell>
          <cell r="I16">
            <v>0.5</v>
          </cell>
          <cell r="J16">
            <v>0.75</v>
          </cell>
          <cell r="K16">
            <v>1</v>
          </cell>
          <cell r="L16">
            <v>1</v>
          </cell>
          <cell r="M16">
            <v>0.5</v>
          </cell>
          <cell r="N16">
            <v>17500</v>
          </cell>
          <cell r="O16">
            <v>37622</v>
          </cell>
          <cell r="P16">
            <v>37987</v>
          </cell>
          <cell r="Q16">
            <v>38352</v>
          </cell>
          <cell r="R16">
            <v>0</v>
          </cell>
          <cell r="S16">
            <v>8750</v>
          </cell>
          <cell r="T16">
            <v>8750</v>
          </cell>
        </row>
        <row r="17">
          <cell r="B17" t="str">
            <v>Shlomo Ayanot</v>
          </cell>
          <cell r="C17">
            <v>20000</v>
          </cell>
          <cell r="D17">
            <v>36892</v>
          </cell>
          <cell r="E17">
            <v>36892</v>
          </cell>
          <cell r="F17">
            <v>0.01</v>
          </cell>
          <cell r="H17">
            <v>0.25</v>
          </cell>
          <cell r="I17">
            <v>0.5</v>
          </cell>
          <cell r="J17">
            <v>0.75</v>
          </cell>
          <cell r="K17">
            <v>1</v>
          </cell>
          <cell r="L17">
            <v>1</v>
          </cell>
          <cell r="M17">
            <v>0.5</v>
          </cell>
          <cell r="N17">
            <v>10000</v>
          </cell>
          <cell r="O17">
            <v>37622</v>
          </cell>
          <cell r="P17">
            <v>37987</v>
          </cell>
          <cell r="Q17">
            <v>38352</v>
          </cell>
          <cell r="R17">
            <v>0</v>
          </cell>
          <cell r="S17">
            <v>5000</v>
          </cell>
          <cell r="T17">
            <v>5000</v>
          </cell>
        </row>
        <row r="18">
          <cell r="B18" t="str">
            <v>Sigal Samburski</v>
          </cell>
          <cell r="C18">
            <v>5000</v>
          </cell>
          <cell r="D18">
            <v>36817</v>
          </cell>
          <cell r="E18">
            <v>36817</v>
          </cell>
          <cell r="F18">
            <v>0.01</v>
          </cell>
          <cell r="H18">
            <v>0</v>
          </cell>
          <cell r="I18">
            <v>0.5</v>
          </cell>
          <cell r="J18">
            <v>0.75</v>
          </cell>
          <cell r="K18">
            <v>1</v>
          </cell>
          <cell r="L18">
            <v>1</v>
          </cell>
          <cell r="M18">
            <v>0.75</v>
          </cell>
          <cell r="N18">
            <v>1250</v>
          </cell>
          <cell r="O18">
            <v>37547</v>
          </cell>
          <cell r="P18">
            <v>37912</v>
          </cell>
          <cell r="Q18">
            <v>38277</v>
          </cell>
          <cell r="R18">
            <v>0</v>
          </cell>
          <cell r="S18">
            <v>0</v>
          </cell>
          <cell r="T18">
            <v>1250</v>
          </cell>
        </row>
        <row r="19">
          <cell r="B19" t="str">
            <v>Svetlana Yusopov</v>
          </cell>
          <cell r="C19">
            <v>1000</v>
          </cell>
          <cell r="D19">
            <v>36705</v>
          </cell>
          <cell r="E19">
            <v>36705</v>
          </cell>
          <cell r="F19">
            <v>0.01</v>
          </cell>
          <cell r="G19">
            <v>0</v>
          </cell>
          <cell r="H19">
            <v>0</v>
          </cell>
          <cell r="I19">
            <v>0.5</v>
          </cell>
          <cell r="J19">
            <v>0.75</v>
          </cell>
          <cell r="K19">
            <v>1</v>
          </cell>
          <cell r="L19">
            <v>1</v>
          </cell>
          <cell r="M19">
            <v>0.75</v>
          </cell>
          <cell r="N19">
            <v>250</v>
          </cell>
          <cell r="O19">
            <v>37435</v>
          </cell>
          <cell r="P19">
            <v>37800</v>
          </cell>
          <cell r="Q19">
            <v>38165</v>
          </cell>
          <cell r="R19">
            <v>0</v>
          </cell>
          <cell r="S19">
            <v>0</v>
          </cell>
          <cell r="T19">
            <v>250</v>
          </cell>
        </row>
        <row r="20">
          <cell r="B20" t="str">
            <v>Vered Davidovich</v>
          </cell>
          <cell r="C20">
            <v>1000</v>
          </cell>
          <cell r="D20">
            <v>36705</v>
          </cell>
          <cell r="E20">
            <v>36705</v>
          </cell>
          <cell r="F20">
            <v>0.01</v>
          </cell>
          <cell r="G20">
            <v>0</v>
          </cell>
          <cell r="H20">
            <v>0</v>
          </cell>
          <cell r="I20">
            <v>0.5</v>
          </cell>
          <cell r="J20">
            <v>0.75</v>
          </cell>
          <cell r="K20">
            <v>1</v>
          </cell>
          <cell r="L20">
            <v>1</v>
          </cell>
          <cell r="M20">
            <v>0.75</v>
          </cell>
          <cell r="N20">
            <v>250</v>
          </cell>
          <cell r="O20">
            <v>37435</v>
          </cell>
          <cell r="P20">
            <v>37800</v>
          </cell>
          <cell r="Q20">
            <v>38165</v>
          </cell>
          <cell r="R20">
            <v>0</v>
          </cell>
          <cell r="S20">
            <v>0</v>
          </cell>
          <cell r="T20">
            <v>250</v>
          </cell>
        </row>
        <row r="21">
          <cell r="B21" t="str">
            <v>Yan Malinov</v>
          </cell>
          <cell r="C21">
            <v>5000</v>
          </cell>
          <cell r="D21">
            <v>36861</v>
          </cell>
          <cell r="E21">
            <v>36861</v>
          </cell>
          <cell r="F21">
            <v>0.01</v>
          </cell>
          <cell r="H21">
            <v>0</v>
          </cell>
          <cell r="I21">
            <v>0.5</v>
          </cell>
          <cell r="J21">
            <v>0.75</v>
          </cell>
          <cell r="K21">
            <v>1</v>
          </cell>
          <cell r="L21">
            <v>1</v>
          </cell>
          <cell r="M21">
            <v>0.75</v>
          </cell>
          <cell r="N21">
            <v>1250</v>
          </cell>
          <cell r="O21">
            <v>37591</v>
          </cell>
          <cell r="P21">
            <v>37956</v>
          </cell>
          <cell r="Q21">
            <v>38321</v>
          </cell>
          <cell r="R21">
            <v>0</v>
          </cell>
          <cell r="S21">
            <v>0</v>
          </cell>
          <cell r="T21">
            <v>1250</v>
          </cell>
        </row>
      </sheetData>
      <sheetData sheetId="24"/>
      <sheetData sheetId="25"/>
      <sheetData sheetId="26" refreshError="1">
        <row r="1">
          <cell r="A1" t="str">
            <v>Title</v>
          </cell>
          <cell r="B1" t="str">
            <v>First Name</v>
          </cell>
          <cell r="C1" t="str">
            <v>Last Name</v>
          </cell>
          <cell r="D1" t="str">
            <v>JobTitle</v>
          </cell>
          <cell r="E1" t="str">
            <v>Company</v>
          </cell>
          <cell r="F1" t="str">
            <v>Shares registered to</v>
          </cell>
          <cell r="G1" t="str">
            <v>Address1</v>
          </cell>
          <cell r="H1" t="str">
            <v>Address2</v>
          </cell>
          <cell r="I1" t="str">
            <v>City</v>
          </cell>
          <cell r="J1" t="str">
            <v>State</v>
          </cell>
          <cell r="K1" t="str">
            <v>PostalCode</v>
          </cell>
          <cell r="L1" t="str">
            <v>Country</v>
          </cell>
          <cell r="M1" t="str">
            <v>WorkPhone</v>
          </cell>
          <cell r="N1" t="str">
            <v>Email</v>
          </cell>
          <cell r="O1" t="str">
            <v>Seed $</v>
          </cell>
          <cell r="P1" t="str">
            <v>Series A Preferred Shares</v>
          </cell>
          <cell r="Q1" t="str">
            <v>Series B Preferred Shares</v>
          </cell>
          <cell r="R1" t="str">
            <v>Common Shares</v>
          </cell>
          <cell r="S1" t="str">
            <v>Percent_holdings_Series_A</v>
          </cell>
        </row>
        <row r="2">
          <cell r="A2" t="str">
            <v>Mr.</v>
          </cell>
          <cell r="B2" t="str">
            <v>Michael</v>
          </cell>
          <cell r="C2" t="str">
            <v>Ellwein</v>
          </cell>
          <cell r="D2" t="str">
            <v>VP Corporate Development and Associate General Council</v>
          </cell>
          <cell r="E2" t="str">
            <v>Medtronic International Technology Inc.</v>
          </cell>
          <cell r="F2" t="str">
            <v>Medtronic International Technology Inc.</v>
          </cell>
          <cell r="G2" t="str">
            <v>710 Medtronic Parkway NE</v>
          </cell>
          <cell r="I2" t="str">
            <v>Minneapolis,</v>
          </cell>
          <cell r="J2" t="str">
            <v>MN</v>
          </cell>
          <cell r="K2" t="str">
            <v>55432-5604</v>
          </cell>
          <cell r="L2" t="str">
            <v>USA</v>
          </cell>
          <cell r="M2" t="str">
            <v>763-505-2540</v>
          </cell>
          <cell r="N2" t="str">
            <v>mike.ellwein@medtronic.com</v>
          </cell>
          <cell r="O2">
            <v>0</v>
          </cell>
          <cell r="P2">
            <v>1800000</v>
          </cell>
          <cell r="Q2">
            <v>643777</v>
          </cell>
          <cell r="R2" t="str">
            <v>None</v>
          </cell>
          <cell r="S2">
            <v>0.9</v>
          </cell>
        </row>
        <row r="3">
          <cell r="A3" t="str">
            <v>Mr.</v>
          </cell>
          <cell r="B3" t="str">
            <v>Isaac</v>
          </cell>
          <cell r="C3" t="str">
            <v>Stein, Esq.</v>
          </cell>
          <cell r="D3" t="str">
            <v>President</v>
          </cell>
          <cell r="E3" t="str">
            <v>Waverly Associates Inc.</v>
          </cell>
          <cell r="F3" t="str">
            <v>Stein 1995 Revocable Trust</v>
          </cell>
          <cell r="G3" t="str">
            <v>275 Middlefield Road</v>
          </cell>
          <cell r="I3" t="str">
            <v>Menlo Park,</v>
          </cell>
          <cell r="J3" t="str">
            <v>CA</v>
          </cell>
          <cell r="K3">
            <v>94026</v>
          </cell>
          <cell r="L3" t="str">
            <v>USA</v>
          </cell>
          <cell r="M3" t="str">
            <v>650-324-1245</v>
          </cell>
          <cell r="N3" t="str">
            <v>isaac@steinfamily.com</v>
          </cell>
          <cell r="O3">
            <v>0</v>
          </cell>
          <cell r="P3">
            <v>10000</v>
          </cell>
          <cell r="Q3" t="str">
            <v>None</v>
          </cell>
          <cell r="R3" t="str">
            <v>None</v>
          </cell>
          <cell r="S3">
            <v>5.0000000000000001E-3</v>
          </cell>
        </row>
        <row r="4">
          <cell r="A4" t="str">
            <v>Mr.</v>
          </cell>
          <cell r="B4" t="str">
            <v>John</v>
          </cell>
          <cell r="C4" t="str">
            <v>Wilkerson</v>
          </cell>
          <cell r="E4" t="str">
            <v>Galen</v>
          </cell>
          <cell r="F4" t="str">
            <v>The Wilkerson Irrevocable Trust For Barbara U/A/D 12/27/92</v>
          </cell>
          <cell r="G4" t="str">
            <v>610 Fifth Ave.</v>
          </cell>
          <cell r="H4" t="str">
            <v>Fifth floor</v>
          </cell>
          <cell r="I4" t="str">
            <v>New York,</v>
          </cell>
          <cell r="J4" t="str">
            <v>NY</v>
          </cell>
          <cell r="K4">
            <v>10020</v>
          </cell>
          <cell r="L4" t="str">
            <v>USA</v>
          </cell>
          <cell r="M4" t="str">
            <v>212-218-4962</v>
          </cell>
          <cell r="N4" t="str">
            <v>wilker@galen-partners.com</v>
          </cell>
          <cell r="O4">
            <v>0</v>
          </cell>
          <cell r="P4">
            <v>10000</v>
          </cell>
          <cell r="Q4">
            <v>3674</v>
          </cell>
          <cell r="R4" t="str">
            <v>None</v>
          </cell>
          <cell r="S4">
            <v>5.0000000000000001E-3</v>
          </cell>
        </row>
        <row r="5">
          <cell r="A5" t="str">
            <v>Mr.</v>
          </cell>
          <cell r="B5" t="str">
            <v>Jonathan</v>
          </cell>
          <cell r="C5" t="str">
            <v>Medved</v>
          </cell>
          <cell r="E5" t="str">
            <v>Israel Seed Partners</v>
          </cell>
          <cell r="F5" t="str">
            <v>Mr. Jonathan Medved</v>
          </cell>
          <cell r="G5" t="str">
            <v>Emek Refaim 64</v>
          </cell>
          <cell r="I5" t="str">
            <v>Jerusalem</v>
          </cell>
          <cell r="K5">
            <v>93142</v>
          </cell>
          <cell r="L5" t="str">
            <v>Israel</v>
          </cell>
          <cell r="M5" t="str">
            <v>02-565 5111</v>
          </cell>
          <cell r="N5" t="str">
            <v>jon@israelseed.com</v>
          </cell>
          <cell r="O5">
            <v>0</v>
          </cell>
          <cell r="P5">
            <v>10000</v>
          </cell>
          <cell r="Q5" t="str">
            <v>None</v>
          </cell>
          <cell r="R5" t="str">
            <v>None</v>
          </cell>
          <cell r="S5">
            <v>5.0000000000000001E-3</v>
          </cell>
        </row>
        <row r="6">
          <cell r="A6" t="str">
            <v>Ms.</v>
          </cell>
          <cell r="B6" t="str">
            <v>Roselyne</v>
          </cell>
          <cell r="C6" t="str">
            <v>Swig</v>
          </cell>
          <cell r="F6" t="str">
            <v>Swig Family Trust B-1</v>
          </cell>
          <cell r="G6" t="str">
            <v>3710 Washington St.</v>
          </cell>
          <cell r="I6" t="str">
            <v>San Francisco,</v>
          </cell>
          <cell r="J6" t="str">
            <v>CA</v>
          </cell>
          <cell r="K6">
            <v>94118</v>
          </cell>
          <cell r="L6" t="str">
            <v>USA</v>
          </cell>
          <cell r="M6" t="str">
            <v>415-752 5967</v>
          </cell>
          <cell r="O6">
            <v>0</v>
          </cell>
          <cell r="P6">
            <v>10000</v>
          </cell>
          <cell r="Q6" t="str">
            <v>None</v>
          </cell>
          <cell r="R6" t="str">
            <v>None</v>
          </cell>
          <cell r="S6">
            <v>5.0000000000000001E-3</v>
          </cell>
        </row>
        <row r="7">
          <cell r="A7" t="str">
            <v>Mr.</v>
          </cell>
          <cell r="B7" t="str">
            <v>Uzi</v>
          </cell>
          <cell r="C7" t="str">
            <v>Zucker</v>
          </cell>
          <cell r="F7" t="str">
            <v>Mr. Uzi Zucker</v>
          </cell>
          <cell r="G7" t="str">
            <v>383 Madison Ave. 41 floor</v>
          </cell>
          <cell r="I7" t="str">
            <v>New York,</v>
          </cell>
          <cell r="J7" t="str">
            <v>NY</v>
          </cell>
          <cell r="K7">
            <v>10179</v>
          </cell>
          <cell r="L7" t="str">
            <v>USA</v>
          </cell>
          <cell r="M7" t="str">
            <v>212-272-2000</v>
          </cell>
          <cell r="N7" t="str">
            <v>UZUCKER@Bear.COM</v>
          </cell>
          <cell r="O7">
            <v>0</v>
          </cell>
          <cell r="P7">
            <v>14167</v>
          </cell>
          <cell r="Q7">
            <v>53648</v>
          </cell>
          <cell r="R7" t="str">
            <v>None</v>
          </cell>
          <cell r="S7">
            <v>7.0835000000000004E-3</v>
          </cell>
        </row>
        <row r="8">
          <cell r="A8" t="str">
            <v>Mr.</v>
          </cell>
          <cell r="B8" t="str">
            <v>David B.</v>
          </cell>
          <cell r="C8" t="str">
            <v>Musket</v>
          </cell>
          <cell r="E8" t="str">
            <v>Lehman Brothers IRA Custodian</v>
          </cell>
          <cell r="F8" t="str">
            <v>Lehman Brothers IRA Custodian, FBO David B. Musket</v>
          </cell>
          <cell r="G8" t="str">
            <v>70 Hudson St., 7th floor</v>
          </cell>
          <cell r="I8" t="str">
            <v>Jersey City</v>
          </cell>
          <cell r="J8" t="str">
            <v>NJ</v>
          </cell>
          <cell r="K8" t="str">
            <v>07302</v>
          </cell>
          <cell r="L8" t="str">
            <v>USA</v>
          </cell>
          <cell r="M8" t="str">
            <v>617-441 0259</v>
          </cell>
          <cell r="N8" t="str">
            <v>dmusket@mravc.com</v>
          </cell>
          <cell r="O8">
            <v>0</v>
          </cell>
          <cell r="P8">
            <v>5000</v>
          </cell>
          <cell r="Q8" t="str">
            <v>None</v>
          </cell>
          <cell r="R8" t="str">
            <v>None</v>
          </cell>
          <cell r="S8">
            <v>2.5000000000000001E-3</v>
          </cell>
        </row>
        <row r="9">
          <cell r="A9" t="str">
            <v>Mr.</v>
          </cell>
          <cell r="B9" t="str">
            <v>Ray</v>
          </cell>
          <cell r="C9" t="str">
            <v>Moran</v>
          </cell>
          <cell r="F9" t="str">
            <v>Mr. Ray Moran</v>
          </cell>
          <cell r="G9" t="str">
            <v>18025 S.E. Village Circle</v>
          </cell>
          <cell r="I9" t="str">
            <v>Tequesta,</v>
          </cell>
          <cell r="J9" t="str">
            <v>Fl</v>
          </cell>
          <cell r="K9">
            <v>33469</v>
          </cell>
          <cell r="L9" t="str">
            <v>USA</v>
          </cell>
          <cell r="M9" t="str">
            <v>561-741 7693</v>
          </cell>
          <cell r="O9">
            <v>0</v>
          </cell>
          <cell r="P9">
            <v>10000</v>
          </cell>
          <cell r="Q9">
            <v>3674</v>
          </cell>
          <cell r="R9" t="str">
            <v>None</v>
          </cell>
          <cell r="S9">
            <v>5.0000000000000001E-3</v>
          </cell>
        </row>
        <row r="10">
          <cell r="A10" t="str">
            <v>Ms.</v>
          </cell>
          <cell r="B10" t="str">
            <v>Michele</v>
          </cell>
          <cell r="C10" t="str">
            <v>McGovern</v>
          </cell>
          <cell r="D10" t="str">
            <v>President</v>
          </cell>
          <cell r="E10" t="str">
            <v>Caremi Partners Ltd.</v>
          </cell>
          <cell r="F10" t="str">
            <v>Caremi Partners Ltd.</v>
          </cell>
          <cell r="G10" t="str">
            <v>100 Sterling road</v>
          </cell>
          <cell r="I10" t="str">
            <v>Greenwich,</v>
          </cell>
          <cell r="J10" t="str">
            <v>CT</v>
          </cell>
          <cell r="K10" t="str">
            <v>06831</v>
          </cell>
          <cell r="L10" t="str">
            <v>USA</v>
          </cell>
          <cell r="M10" t="str">
            <v>(203) 861 8401</v>
          </cell>
          <cell r="N10" t="str">
            <v>michelemcgovern@caremipartners.com</v>
          </cell>
          <cell r="O10">
            <v>0</v>
          </cell>
          <cell r="P10">
            <v>26667</v>
          </cell>
          <cell r="Q10">
            <v>643777</v>
          </cell>
          <cell r="R10" t="str">
            <v>None</v>
          </cell>
          <cell r="S10">
            <v>1.33335E-2</v>
          </cell>
        </row>
        <row r="11">
          <cell r="A11" t="str">
            <v>Mr.</v>
          </cell>
          <cell r="B11" t="str">
            <v>Robert</v>
          </cell>
          <cell r="C11" t="str">
            <v>Asher</v>
          </cell>
          <cell r="F11" t="str">
            <v>Mr. Robert Asher</v>
          </cell>
          <cell r="G11" t="str">
            <v>211 E. Chicago Ave. #1020</v>
          </cell>
          <cell r="I11" t="str">
            <v>Chicago,</v>
          </cell>
          <cell r="J11" t="str">
            <v>IL</v>
          </cell>
          <cell r="K11">
            <v>60611</v>
          </cell>
          <cell r="L11" t="str">
            <v>USA</v>
          </cell>
          <cell r="M11" t="str">
            <v>312-951-8957</v>
          </cell>
          <cell r="N11" t="str">
            <v>bob@afiasa.org</v>
          </cell>
          <cell r="O11">
            <v>0</v>
          </cell>
          <cell r="P11">
            <v>14167</v>
          </cell>
          <cell r="Q11" t="str">
            <v>None</v>
          </cell>
          <cell r="R11" t="str">
            <v>None</v>
          </cell>
          <cell r="S11">
            <v>7.0835000000000004E-3</v>
          </cell>
        </row>
        <row r="12">
          <cell r="A12" t="str">
            <v>Ms.</v>
          </cell>
          <cell r="B12" t="str">
            <v>Sonia</v>
          </cell>
          <cell r="C12" t="str">
            <v>Ben Yehuda</v>
          </cell>
          <cell r="E12" t="str">
            <v>Gnome Partners</v>
          </cell>
          <cell r="F12" t="str">
            <v>Gnome Partners</v>
          </cell>
          <cell r="G12" t="str">
            <v>360 East 88th Street (aprt. 41B)</v>
          </cell>
          <cell r="I12" t="str">
            <v>New York,</v>
          </cell>
          <cell r="J12" t="str">
            <v>NY</v>
          </cell>
          <cell r="K12">
            <v>10128</v>
          </cell>
          <cell r="L12" t="str">
            <v>USA</v>
          </cell>
          <cell r="M12" t="str">
            <v>212-451 3230</v>
          </cell>
          <cell r="N12" t="str">
            <v>75674.3231@compuserve.com</v>
          </cell>
          <cell r="O12">
            <v>0</v>
          </cell>
          <cell r="P12">
            <v>26667</v>
          </cell>
          <cell r="Q12" t="str">
            <v>None</v>
          </cell>
          <cell r="R12" t="str">
            <v>None</v>
          </cell>
          <cell r="S12">
            <v>1.33335E-2</v>
          </cell>
        </row>
        <row r="13">
          <cell r="A13" t="str">
            <v>Mr.</v>
          </cell>
          <cell r="B13" t="str">
            <v>Shmuel</v>
          </cell>
          <cell r="C13" t="str">
            <v>Parag</v>
          </cell>
          <cell r="E13" t="str">
            <v>Sian Carmel Ltd.</v>
          </cell>
          <cell r="F13" t="str">
            <v>Sian Carmel Ltd.</v>
          </cell>
          <cell r="G13" t="str">
            <v>14 Alexander Yanai St.</v>
          </cell>
          <cell r="I13" t="str">
            <v>Haifa</v>
          </cell>
          <cell r="K13">
            <v>34816</v>
          </cell>
          <cell r="L13" t="str">
            <v>Israel</v>
          </cell>
          <cell r="N13" t="str">
            <v>s_parag@netvision.net.il</v>
          </cell>
          <cell r="O13">
            <v>0</v>
          </cell>
          <cell r="P13">
            <v>10000</v>
          </cell>
          <cell r="Q13" t="str">
            <v>None</v>
          </cell>
          <cell r="R13" t="str">
            <v>None</v>
          </cell>
          <cell r="S13">
            <v>5.0000000000000001E-3</v>
          </cell>
        </row>
        <row r="14">
          <cell r="A14" t="str">
            <v>Mr.</v>
          </cell>
          <cell r="B14" t="str">
            <v>Eitan</v>
          </cell>
          <cell r="C14" t="str">
            <v>Wertheimer</v>
          </cell>
          <cell r="F14" t="str">
            <v>Mr. Eitan Wertheimer</v>
          </cell>
          <cell r="G14" t="str">
            <v>41-43 Ha'sapir St.</v>
          </cell>
          <cell r="H14" t="str">
            <v>p.o.box 4020</v>
          </cell>
          <cell r="I14" t="str">
            <v>Caesarea</v>
          </cell>
          <cell r="K14">
            <v>38900</v>
          </cell>
          <cell r="L14" t="str">
            <v>Israel</v>
          </cell>
          <cell r="O14">
            <v>0</v>
          </cell>
          <cell r="P14">
            <v>26666</v>
          </cell>
          <cell r="Q14" t="str">
            <v>None</v>
          </cell>
          <cell r="R14" t="str">
            <v>None</v>
          </cell>
          <cell r="S14">
            <v>1.3332999999999999E-2</v>
          </cell>
        </row>
        <row r="15">
          <cell r="A15" t="str">
            <v>Mr.</v>
          </cell>
          <cell r="B15" t="str">
            <v>Frederick</v>
          </cell>
          <cell r="C15" t="str">
            <v>Frank</v>
          </cell>
          <cell r="D15" t="str">
            <v>Vice Chairman</v>
          </cell>
          <cell r="E15" t="str">
            <v>Lehman Brothers. Inc.</v>
          </cell>
          <cell r="F15" t="str">
            <v>Mr. Frederick Frank</v>
          </cell>
          <cell r="G15" t="str">
            <v>109 E91 st.</v>
          </cell>
          <cell r="I15" t="str">
            <v>New York,</v>
          </cell>
          <cell r="J15" t="str">
            <v>NY</v>
          </cell>
          <cell r="K15">
            <v>10128</v>
          </cell>
          <cell r="L15" t="str">
            <v>USA</v>
          </cell>
          <cell r="M15" t="str">
            <v>212-526 3262</v>
          </cell>
          <cell r="N15" t="str">
            <v>ffrank@lehman.com</v>
          </cell>
          <cell r="O15">
            <v>0</v>
          </cell>
          <cell r="P15">
            <v>26666</v>
          </cell>
          <cell r="Q15">
            <v>42918</v>
          </cell>
          <cell r="R15" t="str">
            <v>None</v>
          </cell>
          <cell r="S15">
            <v>1.3332999999999999E-2</v>
          </cell>
        </row>
        <row r="16">
          <cell r="A16" t="str">
            <v>Dr.</v>
          </cell>
          <cell r="B16" t="str">
            <v xml:space="preserve">Giora </v>
          </cell>
          <cell r="C16" t="str">
            <v>Yaron</v>
          </cell>
          <cell r="E16" t="str">
            <v>Giora Yaron</v>
          </cell>
          <cell r="F16" t="str">
            <v>Giora Yaron</v>
          </cell>
          <cell r="G16" t="str">
            <v>11 Leshem St.</v>
          </cell>
          <cell r="I16" t="str">
            <v>Caesarea</v>
          </cell>
          <cell r="K16">
            <v>38900</v>
          </cell>
          <cell r="L16" t="str">
            <v>Israel</v>
          </cell>
          <cell r="M16" t="str">
            <v>06-6363433</v>
          </cell>
          <cell r="O16">
            <v>246154</v>
          </cell>
          <cell r="P16" t="str">
            <v>None</v>
          </cell>
          <cell r="Q16">
            <v>109956</v>
          </cell>
          <cell r="R16">
            <v>4000000</v>
          </cell>
          <cell r="S16">
            <v>0</v>
          </cell>
        </row>
        <row r="17">
          <cell r="A17" t="str">
            <v>Mr.</v>
          </cell>
          <cell r="B17" t="str">
            <v xml:space="preserve">Martin </v>
          </cell>
          <cell r="C17" t="str">
            <v>Gerstel</v>
          </cell>
          <cell r="E17" t="str">
            <v>Shomar Corp.</v>
          </cell>
          <cell r="F17" t="str">
            <v>Shomar Corp.</v>
          </cell>
          <cell r="G17" t="str">
            <v>7 Ethiopia St.</v>
          </cell>
          <cell r="I17" t="str">
            <v>Jerusalem</v>
          </cell>
          <cell r="K17">
            <v>95149</v>
          </cell>
          <cell r="L17" t="str">
            <v>Israel</v>
          </cell>
          <cell r="O17">
            <v>153846</v>
          </cell>
          <cell r="P17" t="str">
            <v>None</v>
          </cell>
          <cell r="Q17">
            <v>459326</v>
          </cell>
          <cell r="R17">
            <v>2500000</v>
          </cell>
          <cell r="S17">
            <v>0</v>
          </cell>
        </row>
        <row r="18">
          <cell r="A18" t="str">
            <v>Dr.</v>
          </cell>
          <cell r="B18" t="str">
            <v>Ronnie</v>
          </cell>
          <cell r="C18" t="str">
            <v>Peled</v>
          </cell>
          <cell r="E18" t="str">
            <v>M.R.S. Sleep Center Ltd.</v>
          </cell>
          <cell r="F18" t="str">
            <v>M.R.S. Sleep Center Ltd.</v>
          </cell>
          <cell r="G18" t="str">
            <v>Denya, Costa Rica 4</v>
          </cell>
          <cell r="I18" t="str">
            <v>Haifa</v>
          </cell>
          <cell r="L18" t="str">
            <v>Israel</v>
          </cell>
          <cell r="N18" t="str">
            <v>rpeled@techunix.technion.ac.il</v>
          </cell>
          <cell r="O18">
            <v>0</v>
          </cell>
          <cell r="P18" t="str">
            <v>None</v>
          </cell>
          <cell r="Q18" t="str">
            <v>None</v>
          </cell>
          <cell r="R18">
            <v>1600000</v>
          </cell>
          <cell r="S18">
            <v>0</v>
          </cell>
        </row>
        <row r="19">
          <cell r="A19" t="str">
            <v>Mr.</v>
          </cell>
          <cell r="B19" t="str">
            <v>Doron</v>
          </cell>
          <cell r="C19" t="str">
            <v>Latzer</v>
          </cell>
          <cell r="E19" t="str">
            <v>P.L.A.(Pearl-Latzer-Eitan) 1997 Ltd.</v>
          </cell>
          <cell r="F19" t="str">
            <v>P.L.A.(Pearl-Latzer-Eitan) 1997 Ltd.</v>
          </cell>
          <cell r="G19" t="str">
            <v xml:space="preserve">Omega Center, MTM </v>
          </cell>
          <cell r="I19" t="str">
            <v xml:space="preserve">Haifa </v>
          </cell>
          <cell r="K19">
            <v>31053</v>
          </cell>
          <cell r="L19" t="str">
            <v>Israel</v>
          </cell>
          <cell r="M19" t="str">
            <v>04-8550912</v>
          </cell>
          <cell r="N19" t="str">
            <v>doronl@eplc.com</v>
          </cell>
          <cell r="O19">
            <v>0</v>
          </cell>
          <cell r="P19" t="str">
            <v>None</v>
          </cell>
          <cell r="Q19" t="str">
            <v>None</v>
          </cell>
          <cell r="R19">
            <v>25000</v>
          </cell>
          <cell r="S19">
            <v>0</v>
          </cell>
        </row>
        <row r="20">
          <cell r="A20" t="str">
            <v>Dr.</v>
          </cell>
          <cell r="B20" t="str">
            <v>Bob</v>
          </cell>
          <cell r="C20" t="str">
            <v>Schnall</v>
          </cell>
          <cell r="F20" t="str">
            <v>Dr. Bob Schnall</v>
          </cell>
          <cell r="G20" t="str">
            <v>5 Ha'dafna St.</v>
          </cell>
          <cell r="I20" t="str">
            <v>Kiryat-Bialik</v>
          </cell>
          <cell r="K20">
            <v>27201</v>
          </cell>
          <cell r="L20" t="str">
            <v>Israel</v>
          </cell>
          <cell r="O20">
            <v>0</v>
          </cell>
          <cell r="P20" t="str">
            <v>None</v>
          </cell>
          <cell r="Q20" t="str">
            <v>None</v>
          </cell>
          <cell r="R20">
            <v>150000</v>
          </cell>
          <cell r="S20">
            <v>0</v>
          </cell>
        </row>
        <row r="21">
          <cell r="A21" t="str">
            <v>Dr.</v>
          </cell>
          <cell r="B21" t="str">
            <v>Shmuel</v>
          </cell>
          <cell r="C21" t="str">
            <v>Rath</v>
          </cell>
          <cell r="F21" t="str">
            <v>Dr. Shmuel Rath</v>
          </cell>
          <cell r="G21" t="str">
            <v>44 Levi Eschol St.</v>
          </cell>
          <cell r="I21" t="str">
            <v>Tel Aviv</v>
          </cell>
          <cell r="K21">
            <v>69361</v>
          </cell>
          <cell r="L21" t="str">
            <v>Israel</v>
          </cell>
          <cell r="M21" t="str">
            <v>03-699 8899</v>
          </cell>
          <cell r="O21">
            <v>0</v>
          </cell>
          <cell r="P21" t="str">
            <v>None</v>
          </cell>
          <cell r="Q21" t="str">
            <v>None</v>
          </cell>
          <cell r="R21">
            <v>50000</v>
          </cell>
          <cell r="S21">
            <v>0</v>
          </cell>
        </row>
        <row r="22">
          <cell r="A22" t="str">
            <v>Mr.</v>
          </cell>
          <cell r="B22" t="str">
            <v>Edward</v>
          </cell>
          <cell r="C22" t="str">
            <v>Mandell</v>
          </cell>
          <cell r="F22" t="str">
            <v>Mr. Edward Mandell</v>
          </cell>
          <cell r="G22" t="str">
            <v>20588 Debbie Lane</v>
          </cell>
          <cell r="I22" t="str">
            <v>Saratoga,</v>
          </cell>
          <cell r="J22" t="str">
            <v>CA</v>
          </cell>
          <cell r="K22">
            <v>95070</v>
          </cell>
          <cell r="L22" t="str">
            <v>USA</v>
          </cell>
          <cell r="M22" t="str">
            <v>408-867-5311</v>
          </cell>
          <cell r="N22" t="str">
            <v>edrob@aol.com</v>
          </cell>
          <cell r="O22">
            <v>0</v>
          </cell>
          <cell r="P22" t="str">
            <v>None</v>
          </cell>
          <cell r="Q22" t="str">
            <v>None</v>
          </cell>
          <cell r="R22">
            <v>2500</v>
          </cell>
          <cell r="S22">
            <v>0</v>
          </cell>
        </row>
        <row r="23">
          <cell r="A23" t="str">
            <v>Dr.</v>
          </cell>
          <cell r="B23" t="str">
            <v>Raphael</v>
          </cell>
          <cell r="C23" t="str">
            <v>Mohr</v>
          </cell>
          <cell r="F23" t="str">
            <v>Dr. Raphael Mohr</v>
          </cell>
          <cell r="G23" t="str">
            <v xml:space="preserve">3/34 Begin St. </v>
          </cell>
          <cell r="I23" t="str">
            <v>Kiriyat-Savyonim</v>
          </cell>
          <cell r="K23">
            <v>56478</v>
          </cell>
          <cell r="L23" t="str">
            <v>Israel</v>
          </cell>
          <cell r="M23" t="str">
            <v>03-6322384</v>
          </cell>
          <cell r="O23">
            <v>0</v>
          </cell>
          <cell r="P23" t="str">
            <v>None</v>
          </cell>
          <cell r="Q23" t="str">
            <v>None</v>
          </cell>
          <cell r="R23">
            <v>100000</v>
          </cell>
          <cell r="S23">
            <v>0</v>
          </cell>
        </row>
        <row r="24">
          <cell r="E24" t="str">
            <v>S.A Initiation &amp; Investment Ltd</v>
          </cell>
          <cell r="F24" t="str">
            <v>S.A Initiation &amp; Investment Ltd</v>
          </cell>
          <cell r="G24" t="str">
            <v>7 Ha'shita St.</v>
          </cell>
          <cell r="I24" t="str">
            <v>Ramat Efal</v>
          </cell>
          <cell r="K24">
            <v>52960</v>
          </cell>
          <cell r="L24" t="str">
            <v>Israel</v>
          </cell>
          <cell r="M24" t="str">
            <v>03-5303513</v>
          </cell>
          <cell r="O24">
            <v>0</v>
          </cell>
          <cell r="P24" t="str">
            <v>None</v>
          </cell>
          <cell r="Q24" t="str">
            <v>None</v>
          </cell>
          <cell r="R24">
            <v>10000</v>
          </cell>
          <cell r="S24">
            <v>0</v>
          </cell>
        </row>
        <row r="25">
          <cell r="A25" t="str">
            <v>Mr.</v>
          </cell>
          <cell r="B25" t="str">
            <v>Darryl</v>
          </cell>
          <cell r="C25" t="str">
            <v>Mexic</v>
          </cell>
          <cell r="F25" t="str">
            <v>Mr. Darryl Mexic</v>
          </cell>
          <cell r="G25" t="str">
            <v>5814 Madaket Rd.</v>
          </cell>
          <cell r="I25" t="str">
            <v>Bethesda,</v>
          </cell>
          <cell r="J25" t="str">
            <v>MD</v>
          </cell>
          <cell r="K25">
            <v>20816</v>
          </cell>
          <cell r="L25" t="str">
            <v>USA</v>
          </cell>
          <cell r="M25" t="str">
            <v>202-663-7909</v>
          </cell>
          <cell r="N25" t="str">
            <v>dmexic@sughrue.com</v>
          </cell>
          <cell r="O25">
            <v>0</v>
          </cell>
          <cell r="P25" t="str">
            <v>None</v>
          </cell>
          <cell r="Q25" t="str">
            <v>None</v>
          </cell>
          <cell r="R25">
            <v>2500</v>
          </cell>
          <cell r="S25">
            <v>0</v>
          </cell>
        </row>
        <row r="26">
          <cell r="A26" t="str">
            <v>Mr.</v>
          </cell>
          <cell r="B26" t="str">
            <v>Yosef</v>
          </cell>
          <cell r="C26" t="str">
            <v>Shimoni</v>
          </cell>
          <cell r="F26" t="str">
            <v>Mr. Yosef Shimoni</v>
          </cell>
          <cell r="G26" t="str">
            <v>11 Livne St.</v>
          </cell>
          <cell r="I26" t="str">
            <v>Or Yehuda</v>
          </cell>
          <cell r="K26">
            <v>60407</v>
          </cell>
          <cell r="L26" t="str">
            <v>Israel</v>
          </cell>
          <cell r="O26">
            <v>0</v>
          </cell>
          <cell r="P26" t="str">
            <v>None</v>
          </cell>
          <cell r="Q26">
            <v>2618</v>
          </cell>
          <cell r="R26">
            <v>7500</v>
          </cell>
          <cell r="S26">
            <v>0</v>
          </cell>
        </row>
        <row r="27">
          <cell r="D27" t="str">
            <v>C/o Gordon Yehuda CPA Office</v>
          </cell>
          <cell r="E27" t="str">
            <v>R.B. - N.A. Ltd</v>
          </cell>
          <cell r="F27" t="str">
            <v>R.B. - N.A. Ltd</v>
          </cell>
          <cell r="G27" t="str">
            <v>50 Dizingof St.</v>
          </cell>
          <cell r="H27" t="str">
            <v>P.o.box3487</v>
          </cell>
          <cell r="I27" t="str">
            <v>Tel Aviv</v>
          </cell>
          <cell r="K27">
            <v>61034</v>
          </cell>
          <cell r="L27" t="str">
            <v>Israel</v>
          </cell>
          <cell r="M27" t="str">
            <v>03-5253110</v>
          </cell>
          <cell r="O27">
            <v>0</v>
          </cell>
          <cell r="P27" t="str">
            <v>None</v>
          </cell>
          <cell r="Q27" t="str">
            <v>None</v>
          </cell>
          <cell r="R27">
            <v>10000</v>
          </cell>
          <cell r="S27">
            <v>0</v>
          </cell>
        </row>
        <row r="28">
          <cell r="A28" t="str">
            <v>Mr.</v>
          </cell>
          <cell r="B28" t="str">
            <v>Yehuda</v>
          </cell>
          <cell r="C28" t="str">
            <v>Zamir</v>
          </cell>
          <cell r="F28" t="str">
            <v>Mr. Yehuda Zamir</v>
          </cell>
          <cell r="G28" t="str">
            <v>82 Ha'nesher St.</v>
          </cell>
          <cell r="I28" t="str">
            <v>Ra'anana</v>
          </cell>
          <cell r="K28">
            <v>43723</v>
          </cell>
          <cell r="L28" t="str">
            <v>Israel</v>
          </cell>
          <cell r="O28">
            <v>0</v>
          </cell>
          <cell r="P28" t="str">
            <v>None</v>
          </cell>
          <cell r="Q28">
            <v>2618</v>
          </cell>
          <cell r="R28">
            <v>7500</v>
          </cell>
          <cell r="S28">
            <v>0</v>
          </cell>
        </row>
        <row r="29">
          <cell r="A29" t="str">
            <v>Dr.</v>
          </cell>
          <cell r="B29" t="str">
            <v>Paul</v>
          </cell>
          <cell r="C29" t="str">
            <v>Ebert</v>
          </cell>
          <cell r="F29" t="str">
            <v>Dr. Paul Ebert</v>
          </cell>
          <cell r="G29" t="str">
            <v>1028 Marcheta Lane</v>
          </cell>
          <cell r="I29" t="str">
            <v>Pebble Beach,</v>
          </cell>
          <cell r="J29" t="str">
            <v>CA</v>
          </cell>
          <cell r="K29">
            <v>93953</v>
          </cell>
          <cell r="L29" t="str">
            <v>USA</v>
          </cell>
          <cell r="M29" t="str">
            <v>831-643-0302</v>
          </cell>
          <cell r="O29">
            <v>0</v>
          </cell>
          <cell r="P29" t="str">
            <v>None</v>
          </cell>
          <cell r="Q29" t="str">
            <v>None</v>
          </cell>
          <cell r="R29">
            <v>10000</v>
          </cell>
          <cell r="S29">
            <v>0</v>
          </cell>
        </row>
        <row r="30">
          <cell r="A30" t="str">
            <v>Mr.</v>
          </cell>
          <cell r="B30" t="str">
            <v>Yesha</v>
          </cell>
          <cell r="C30" t="str">
            <v>Primas</v>
          </cell>
          <cell r="F30" t="str">
            <v>Mr. Yesha Primas</v>
          </cell>
          <cell r="G30" t="str">
            <v>16 Derech Hayam St.</v>
          </cell>
          <cell r="I30" t="str">
            <v>Haifa</v>
          </cell>
          <cell r="K30">
            <v>34741</v>
          </cell>
          <cell r="L30" t="str">
            <v>Israel</v>
          </cell>
          <cell r="M30" t="str">
            <v>04-8388332</v>
          </cell>
          <cell r="N30" t="str">
            <v>pgs@netvision.net.il</v>
          </cell>
          <cell r="O30">
            <v>0</v>
          </cell>
          <cell r="P30" t="str">
            <v>None</v>
          </cell>
          <cell r="Q30">
            <v>1000</v>
          </cell>
          <cell r="R30">
            <v>2500</v>
          </cell>
          <cell r="S30">
            <v>0</v>
          </cell>
        </row>
        <row r="31">
          <cell r="A31" t="str">
            <v>Dr.</v>
          </cell>
          <cell r="B31" t="str">
            <v>Alfred P.</v>
          </cell>
          <cell r="C31" t="str">
            <v>Spivack</v>
          </cell>
          <cell r="E31" t="str">
            <v>Spivack Family Trust</v>
          </cell>
          <cell r="F31" t="str">
            <v>Spivack Family Trust</v>
          </cell>
          <cell r="G31" t="str">
            <v>1360 Arbor Rd.</v>
          </cell>
          <cell r="I31" t="str">
            <v>Menlo Park,</v>
          </cell>
          <cell r="J31" t="str">
            <v>CA</v>
          </cell>
          <cell r="K31" t="str">
            <v>94025-4406</v>
          </cell>
          <cell r="L31" t="str">
            <v>USA</v>
          </cell>
          <cell r="M31" t="str">
            <v>650-473 6429</v>
          </cell>
          <cell r="N31" t="str">
            <v>spivack@aol.com</v>
          </cell>
          <cell r="O31">
            <v>0</v>
          </cell>
          <cell r="P31" t="str">
            <v>None</v>
          </cell>
          <cell r="Q31">
            <v>6500</v>
          </cell>
          <cell r="R31">
            <v>2500</v>
          </cell>
          <cell r="S31">
            <v>0</v>
          </cell>
        </row>
        <row r="32">
          <cell r="A32" t="str">
            <v>Prof.</v>
          </cell>
          <cell r="B32" t="str">
            <v>Daniel A.</v>
          </cell>
          <cell r="C32" t="str">
            <v>Goor</v>
          </cell>
          <cell r="E32" t="str">
            <v>Goormedical Ltd</v>
          </cell>
          <cell r="F32" t="str">
            <v>Goormedical Ltd</v>
          </cell>
          <cell r="G32" t="str">
            <v>47 King David Blvd.</v>
          </cell>
          <cell r="I32" t="str">
            <v>Tel Aviv</v>
          </cell>
          <cell r="K32">
            <v>94237</v>
          </cell>
          <cell r="L32" t="str">
            <v>Israel</v>
          </cell>
          <cell r="O32">
            <v>0</v>
          </cell>
          <cell r="P32" t="str">
            <v>None</v>
          </cell>
          <cell r="Q32" t="str">
            <v>None</v>
          </cell>
          <cell r="R32">
            <v>1570000</v>
          </cell>
          <cell r="S32">
            <v>0</v>
          </cell>
        </row>
        <row r="33">
          <cell r="A33" t="str">
            <v>Dr.</v>
          </cell>
          <cell r="B33" t="str">
            <v>David</v>
          </cell>
          <cell r="C33" t="str">
            <v>Sheps</v>
          </cell>
          <cell r="F33" t="str">
            <v>Dr. David Sheps</v>
          </cell>
          <cell r="G33" t="str">
            <v>1601 sw Archer Road, code 111-D</v>
          </cell>
          <cell r="H33" t="str">
            <v>P.O.BOX 100277</v>
          </cell>
          <cell r="I33" t="str">
            <v>Gainesville,</v>
          </cell>
          <cell r="J33" t="str">
            <v>FL</v>
          </cell>
          <cell r="K33">
            <v>32608</v>
          </cell>
          <cell r="L33" t="str">
            <v>USA</v>
          </cell>
          <cell r="M33" t="str">
            <v>423-232 4884</v>
          </cell>
          <cell r="N33" t="str">
            <v>shepsds@medicine.ufl.edu</v>
          </cell>
          <cell r="O33">
            <v>0</v>
          </cell>
          <cell r="P33" t="str">
            <v>None</v>
          </cell>
          <cell r="Q33" t="str">
            <v>None</v>
          </cell>
          <cell r="R33">
            <v>1000</v>
          </cell>
          <cell r="S33">
            <v>0</v>
          </cell>
        </row>
        <row r="34">
          <cell r="A34" t="str">
            <v>Ms.</v>
          </cell>
          <cell r="B34" t="str">
            <v>Ellen</v>
          </cell>
          <cell r="C34" t="str">
            <v>Lairson</v>
          </cell>
          <cell r="D34" t="str">
            <v>Trustee</v>
          </cell>
          <cell r="E34" t="str">
            <v>Paul D. Lairson Family Trust</v>
          </cell>
          <cell r="F34" t="str">
            <v>Paul D. Lairson Family Trust</v>
          </cell>
          <cell r="G34" t="str">
            <v>7301 12th Ave NE</v>
          </cell>
          <cell r="I34" t="str">
            <v>Seattle</v>
          </cell>
          <cell r="J34" t="str">
            <v>WA</v>
          </cell>
          <cell r="K34">
            <v>98115</v>
          </cell>
          <cell r="L34" t="str">
            <v>USA</v>
          </cell>
          <cell r="M34" t="str">
            <v>206-523 5228</v>
          </cell>
          <cell r="O34">
            <v>0</v>
          </cell>
          <cell r="P34" t="str">
            <v>None</v>
          </cell>
          <cell r="Q34">
            <v>1716</v>
          </cell>
          <cell r="R34">
            <v>2500</v>
          </cell>
          <cell r="S34">
            <v>0</v>
          </cell>
        </row>
        <row r="35">
          <cell r="E35" t="str">
            <v>SLP Ltd.</v>
          </cell>
          <cell r="F35" t="str">
            <v>SLP Ltd.</v>
          </cell>
          <cell r="G35" t="str">
            <v>18 Ha'tzfira st.</v>
          </cell>
          <cell r="H35" t="str">
            <v>p.o.box 14014</v>
          </cell>
          <cell r="I35" t="str">
            <v>Tel Aviv</v>
          </cell>
          <cell r="K35">
            <v>67779</v>
          </cell>
          <cell r="L35" t="str">
            <v>Israel</v>
          </cell>
          <cell r="M35" t="str">
            <v>03-537 1281</v>
          </cell>
          <cell r="O35">
            <v>0</v>
          </cell>
          <cell r="P35" t="str">
            <v>None</v>
          </cell>
          <cell r="Q35" t="str">
            <v>None</v>
          </cell>
          <cell r="R35">
            <v>10000</v>
          </cell>
          <cell r="S35">
            <v>0</v>
          </cell>
        </row>
        <row r="36">
          <cell r="A36" t="str">
            <v>Dr.</v>
          </cell>
          <cell r="B36" t="str">
            <v>Alejandro</v>
          </cell>
          <cell r="C36" t="str">
            <v>Zaffaroni</v>
          </cell>
          <cell r="F36" t="str">
            <v>Zaffaroni Revocable Trust 1/24/86</v>
          </cell>
          <cell r="G36" t="str">
            <v>c/o Technofyn Associates, LLC</v>
          </cell>
          <cell r="H36" t="str">
            <v>4005 Miranda Ave., Suite 180</v>
          </cell>
          <cell r="I36" t="str">
            <v>Palo Alto</v>
          </cell>
          <cell r="J36" t="str">
            <v>CA</v>
          </cell>
          <cell r="K36" t="str">
            <v>94304-1218</v>
          </cell>
          <cell r="L36" t="str">
            <v>USA</v>
          </cell>
          <cell r="M36" t="str">
            <v>650-496 2258</v>
          </cell>
          <cell r="N36" t="str">
            <v>gsilveira@technofyn.com</v>
          </cell>
          <cell r="O36">
            <v>0</v>
          </cell>
          <cell r="P36" t="str">
            <v>None</v>
          </cell>
          <cell r="Q36">
            <v>439992</v>
          </cell>
          <cell r="R36" t="str">
            <v>None</v>
          </cell>
          <cell r="S36">
            <v>0</v>
          </cell>
        </row>
        <row r="37">
          <cell r="A37" t="str">
            <v>Mr.</v>
          </cell>
          <cell r="B37" t="str">
            <v>Carl</v>
          </cell>
          <cell r="C37" t="str">
            <v>Goldfischer</v>
          </cell>
          <cell r="D37" t="str">
            <v>Managing Director</v>
          </cell>
          <cell r="E37" t="str">
            <v>Bay City Capital</v>
          </cell>
          <cell r="F37" t="str">
            <v>The Bay City Capital Fund III, L.P.</v>
          </cell>
          <cell r="G37" t="str">
            <v>750 Battery St., Suite 600</v>
          </cell>
          <cell r="I37" t="str">
            <v>San Francisco,</v>
          </cell>
          <cell r="J37" t="str">
            <v>CA</v>
          </cell>
          <cell r="K37">
            <v>94111</v>
          </cell>
          <cell r="L37" t="str">
            <v>USA</v>
          </cell>
          <cell r="M37" t="str">
            <v>415-</v>
          </cell>
          <cell r="O37">
            <v>0</v>
          </cell>
          <cell r="P37" t="str">
            <v>None</v>
          </cell>
          <cell r="Q37">
            <v>411197</v>
          </cell>
          <cell r="R37" t="str">
            <v>None</v>
          </cell>
          <cell r="S37">
            <v>0</v>
          </cell>
        </row>
        <row r="38">
          <cell r="A38" t="str">
            <v>Mr.</v>
          </cell>
          <cell r="B38" t="str">
            <v>Carl</v>
          </cell>
          <cell r="C38" t="str">
            <v>Goldfischer</v>
          </cell>
          <cell r="D38" t="str">
            <v>Managing Director</v>
          </cell>
          <cell r="E38" t="str">
            <v>Bay City Capital</v>
          </cell>
          <cell r="F38" t="str">
            <v>The Bay City Capital Fund III, Co-Investment Fund, L.P.</v>
          </cell>
          <cell r="G38" t="str">
            <v>750 Battery St., Suite 600</v>
          </cell>
          <cell r="I38" t="str">
            <v>San Francisco,</v>
          </cell>
          <cell r="J38" t="str">
            <v>CA</v>
          </cell>
          <cell r="K38">
            <v>94111</v>
          </cell>
          <cell r="L38" t="str">
            <v>USA</v>
          </cell>
          <cell r="O38">
            <v>0</v>
          </cell>
          <cell r="P38" t="str">
            <v>None</v>
          </cell>
          <cell r="Q38">
            <v>17987</v>
          </cell>
          <cell r="R38" t="str">
            <v>None</v>
          </cell>
          <cell r="S38">
            <v>0</v>
          </cell>
        </row>
        <row r="39">
          <cell r="A39" t="str">
            <v>Ms.</v>
          </cell>
          <cell r="B39" t="str">
            <v>Caroline</v>
          </cell>
          <cell r="C39" t="str">
            <v>Deletra</v>
          </cell>
          <cell r="D39" t="str">
            <v>Director</v>
          </cell>
          <cell r="E39" t="str">
            <v>Sandilane International Inc.</v>
          </cell>
          <cell r="F39" t="str">
            <v>Sandilane International Inc.</v>
          </cell>
          <cell r="G39" t="str">
            <v>25 Grand Rue</v>
          </cell>
          <cell r="I39" t="str">
            <v>Geneva</v>
          </cell>
          <cell r="K39" t="str">
            <v>CH-1211</v>
          </cell>
          <cell r="L39" t="str">
            <v>Switzerland</v>
          </cell>
          <cell r="M39" t="str">
            <v>41-22-318-7000</v>
          </cell>
          <cell r="N39" t="str">
            <v>caroline.deletra@lenzstaehelin.com</v>
          </cell>
          <cell r="O39">
            <v>0</v>
          </cell>
          <cell r="P39" t="str">
            <v>None</v>
          </cell>
          <cell r="Q39">
            <v>214600</v>
          </cell>
          <cell r="R39" t="str">
            <v>None</v>
          </cell>
          <cell r="S39">
            <v>0</v>
          </cell>
        </row>
        <row r="40">
          <cell r="A40" t="str">
            <v>Mr.</v>
          </cell>
          <cell r="B40" t="str">
            <v>Robert</v>
          </cell>
          <cell r="C40" t="str">
            <v>Stafford</v>
          </cell>
          <cell r="D40" t="str">
            <v>General Partner</v>
          </cell>
          <cell r="E40" t="str">
            <v>Pacific Asset Partners</v>
          </cell>
          <cell r="F40" t="str">
            <v>Pacific Asset Partners</v>
          </cell>
          <cell r="G40" t="str">
            <v>222 Kearny St., #204</v>
          </cell>
          <cell r="I40" t="str">
            <v>San Francisco,</v>
          </cell>
          <cell r="J40" t="str">
            <v>CA</v>
          </cell>
          <cell r="K40">
            <v>94108</v>
          </cell>
          <cell r="L40" t="str">
            <v>USA</v>
          </cell>
          <cell r="M40" t="str">
            <v>415-362-1209</v>
          </cell>
          <cell r="N40" t="str">
            <v>bob@staffordcapiral.com</v>
          </cell>
          <cell r="O40">
            <v>0</v>
          </cell>
          <cell r="P40" t="str">
            <v>None</v>
          </cell>
          <cell r="Q40">
            <v>214593</v>
          </cell>
          <cell r="R40" t="str">
            <v>None</v>
          </cell>
          <cell r="S40">
            <v>0</v>
          </cell>
        </row>
        <row r="41">
          <cell r="A41" t="str">
            <v>Ms.</v>
          </cell>
          <cell r="B41" t="str">
            <v>Stacy</v>
          </cell>
          <cell r="C41" t="str">
            <v>Schusterman</v>
          </cell>
          <cell r="D41" t="str">
            <v>Trustee</v>
          </cell>
          <cell r="E41" t="str">
            <v>Samson</v>
          </cell>
          <cell r="F41" t="str">
            <v>Stacy Family Trust</v>
          </cell>
          <cell r="G41" t="str">
            <v>Two W Second St.</v>
          </cell>
          <cell r="I41" t="str">
            <v>Tulsa</v>
          </cell>
          <cell r="J41" t="str">
            <v>Oklahoma</v>
          </cell>
          <cell r="K41">
            <v>74105</v>
          </cell>
          <cell r="L41" t="str">
            <v>USA</v>
          </cell>
          <cell r="M41" t="str">
            <v>918-591-1004</v>
          </cell>
          <cell r="N41" t="str">
            <v>sschuste@samson.com</v>
          </cell>
          <cell r="O41">
            <v>0</v>
          </cell>
          <cell r="P41" t="str">
            <v>None</v>
          </cell>
          <cell r="Q41">
            <v>65000</v>
          </cell>
          <cell r="R41" t="str">
            <v>None</v>
          </cell>
          <cell r="S41">
            <v>0</v>
          </cell>
        </row>
        <row r="42">
          <cell r="A42" t="str">
            <v>Mr.</v>
          </cell>
          <cell r="B42" t="str">
            <v>Leonard</v>
          </cell>
          <cell r="C42" t="str">
            <v>Baker</v>
          </cell>
          <cell r="E42" t="str">
            <v>Sutter Hill Ventures</v>
          </cell>
          <cell r="F42" t="str">
            <v>G. Leonard Baker Jr.</v>
          </cell>
          <cell r="G42" t="str">
            <v>755 Page Mill Rd., Suite A-200</v>
          </cell>
          <cell r="I42" t="str">
            <v>Palo Alto</v>
          </cell>
          <cell r="J42" t="str">
            <v>CA</v>
          </cell>
          <cell r="K42" t="str">
            <v>94304-1005</v>
          </cell>
          <cell r="L42" t="str">
            <v>USA</v>
          </cell>
          <cell r="M42" t="str">
            <v>650-493-5600</v>
          </cell>
          <cell r="N42" t="str">
            <v>len@shv.com</v>
          </cell>
          <cell r="O42">
            <v>0</v>
          </cell>
          <cell r="P42" t="str">
            <v>None</v>
          </cell>
          <cell r="Q42">
            <v>42918</v>
          </cell>
          <cell r="R42" t="str">
            <v>None</v>
          </cell>
          <cell r="S42">
            <v>0</v>
          </cell>
        </row>
        <row r="43">
          <cell r="A43" t="str">
            <v>Mr.</v>
          </cell>
          <cell r="B43" t="str">
            <v>Harry</v>
          </cell>
          <cell r="C43" t="str">
            <v>Saal</v>
          </cell>
          <cell r="D43" t="str">
            <v>Trustee</v>
          </cell>
          <cell r="E43" t="str">
            <v>Harry J. Saal Trust</v>
          </cell>
          <cell r="F43" t="str">
            <v>Harry J. &amp; Carol D. Saal, Co-TTEES of The Harry J. Saal Trust DTD 7-19-72, as amended</v>
          </cell>
          <cell r="G43" t="str">
            <v>1955 Bryant St.</v>
          </cell>
          <cell r="I43" t="str">
            <v>Palo Alto,</v>
          </cell>
          <cell r="J43" t="str">
            <v>CA</v>
          </cell>
          <cell r="K43">
            <v>94301</v>
          </cell>
          <cell r="L43" t="str">
            <v>USA</v>
          </cell>
          <cell r="M43" t="str">
            <v>650-328 7745</v>
          </cell>
          <cell r="N43" t="str">
            <v>harry@saal.org</v>
          </cell>
          <cell r="O43">
            <v>0</v>
          </cell>
          <cell r="P43" t="str">
            <v>None</v>
          </cell>
          <cell r="Q43">
            <v>21500</v>
          </cell>
          <cell r="R43" t="str">
            <v>None</v>
          </cell>
          <cell r="S43">
            <v>0</v>
          </cell>
        </row>
        <row r="44">
          <cell r="A44" t="str">
            <v>Mr.</v>
          </cell>
          <cell r="B44" t="str">
            <v>Ken</v>
          </cell>
          <cell r="C44" t="str">
            <v>Abramowitz</v>
          </cell>
          <cell r="F44" t="str">
            <v>Kenneth S. Abramowitz Grantor Trust</v>
          </cell>
          <cell r="G44" t="str">
            <v>13 Harcourt Rd.</v>
          </cell>
          <cell r="I44" t="str">
            <v>Searsdale,</v>
          </cell>
          <cell r="J44" t="str">
            <v>NY</v>
          </cell>
          <cell r="K44">
            <v>10583</v>
          </cell>
          <cell r="L44" t="str">
            <v>USA</v>
          </cell>
          <cell r="M44" t="str">
            <v>212-381-4866</v>
          </cell>
          <cell r="N44" t="str">
            <v>ksabramowitz@msn.com</v>
          </cell>
          <cell r="O44">
            <v>0</v>
          </cell>
          <cell r="P44" t="str">
            <v>None</v>
          </cell>
          <cell r="Q44">
            <v>20000</v>
          </cell>
          <cell r="R44" t="str">
            <v>None</v>
          </cell>
          <cell r="S44">
            <v>0</v>
          </cell>
        </row>
        <row r="45">
          <cell r="A45" t="str">
            <v>Ms.</v>
          </cell>
          <cell r="B45" t="str">
            <v>Sarah</v>
          </cell>
          <cell r="C45" t="str">
            <v>O'Dowd</v>
          </cell>
          <cell r="F45" t="str">
            <v>Sarah A. O'Dowd</v>
          </cell>
          <cell r="G45" t="str">
            <v>275 Middlefield Rd.</v>
          </cell>
          <cell r="I45" t="str">
            <v>Menlo Park,</v>
          </cell>
          <cell r="J45" t="str">
            <v>CA</v>
          </cell>
          <cell r="K45">
            <v>94025</v>
          </cell>
          <cell r="L45" t="str">
            <v>USA</v>
          </cell>
          <cell r="N45" t="str">
            <v>sodowd@hewm.com</v>
          </cell>
          <cell r="O45">
            <v>0</v>
          </cell>
          <cell r="P45" t="str">
            <v>None</v>
          </cell>
          <cell r="Q45">
            <v>10730</v>
          </cell>
          <cell r="R45" t="str">
            <v>None</v>
          </cell>
          <cell r="S45">
            <v>0</v>
          </cell>
        </row>
        <row r="46">
          <cell r="A46" t="str">
            <v>Mr.</v>
          </cell>
          <cell r="B46" t="str">
            <v>Gene</v>
          </cell>
          <cell r="C46" t="str">
            <v>Kleinhendler</v>
          </cell>
          <cell r="D46" t="str">
            <v>Trustee</v>
          </cell>
          <cell r="F46" t="str">
            <v>Gene Kleinhendler as trustee for Shmuel Parag</v>
          </cell>
          <cell r="O46">
            <v>0</v>
          </cell>
          <cell r="P46" t="str">
            <v>None</v>
          </cell>
          <cell r="Q46" t="str">
            <v>None</v>
          </cell>
          <cell r="R46">
            <v>100000</v>
          </cell>
          <cell r="S46">
            <v>0</v>
          </cell>
        </row>
        <row r="47">
          <cell r="A47" t="str">
            <v>Mr.</v>
          </cell>
          <cell r="B47" t="str">
            <v>Gene</v>
          </cell>
          <cell r="C47" t="str">
            <v>Kleinhendler</v>
          </cell>
          <cell r="D47" t="str">
            <v>Trustee</v>
          </cell>
          <cell r="F47" t="str">
            <v>Gene Kleinhendler as trustee for Bob Schnall</v>
          </cell>
          <cell r="O47">
            <v>0</v>
          </cell>
          <cell r="P47" t="str">
            <v>None</v>
          </cell>
          <cell r="Q47" t="str">
            <v>None</v>
          </cell>
          <cell r="R47">
            <v>100000</v>
          </cell>
          <cell r="S47">
            <v>0</v>
          </cell>
        </row>
        <row r="48">
          <cell r="A48" t="str">
            <v>Mr.</v>
          </cell>
          <cell r="B48" t="str">
            <v>Gene</v>
          </cell>
          <cell r="C48" t="str">
            <v>Kleinhendler</v>
          </cell>
          <cell r="D48" t="str">
            <v>Trustee</v>
          </cell>
          <cell r="F48" t="str">
            <v>Gene Kleinhendler as trustee for Gal Ben David</v>
          </cell>
          <cell r="O48">
            <v>0</v>
          </cell>
          <cell r="P48" t="str">
            <v>None</v>
          </cell>
          <cell r="Q48" t="str">
            <v>None</v>
          </cell>
          <cell r="R48">
            <v>28000</v>
          </cell>
          <cell r="S48">
            <v>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"/>
    </sheetNames>
    <sheetDataSet>
      <sheetData sheetId="0">
        <row r="1">
          <cell r="G1" t="e">
            <v>#REF!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Controle"/>
      <sheetName val="Balance sheet"/>
      <sheetName val="Journal"/>
      <sheetName val="Prime"/>
      <sheetName val="Situation"/>
      <sheetName val="P &amp;L"/>
      <sheetName val="Cash flow"/>
      <sheetName val="Ventil NDF AB 03 00"/>
      <sheetName val="Prov I&amp;T"/>
    </sheetNames>
    <sheetDataSet>
      <sheetData sheetId="0">
        <row r="1">
          <cell r="B1">
            <v>36830</v>
          </cell>
        </row>
        <row r="11">
          <cell r="R11" t="str">
            <v>capital</v>
          </cell>
          <cell r="T11">
            <v>0</v>
          </cell>
          <cell r="U11">
            <v>-50000</v>
          </cell>
        </row>
        <row r="12">
          <cell r="T12">
            <v>0</v>
          </cell>
          <cell r="U12">
            <v>0</v>
          </cell>
        </row>
        <row r="13">
          <cell r="T13">
            <v>0</v>
          </cell>
          <cell r="U13">
            <v>0</v>
          </cell>
        </row>
        <row r="14">
          <cell r="R14" t="str">
            <v>Laptop</v>
          </cell>
          <cell r="S14" t="str">
            <v xml:space="preserve">  Concessions-patents &amp; similar assets</v>
          </cell>
          <cell r="T14">
            <v>0</v>
          </cell>
          <cell r="U14">
            <v>4400</v>
          </cell>
        </row>
        <row r="15">
          <cell r="R15" t="str">
            <v>cars</v>
          </cell>
          <cell r="T15">
            <v>693641.01</v>
          </cell>
          <cell r="U15">
            <v>693641.01</v>
          </cell>
        </row>
        <row r="16">
          <cell r="S16" t="str">
            <v xml:space="preserve">  Other intangible assets</v>
          </cell>
          <cell r="T16">
            <v>0</v>
          </cell>
          <cell r="U16">
            <v>0</v>
          </cell>
        </row>
        <row r="17">
          <cell r="R17" t="str">
            <v>Laptop</v>
          </cell>
          <cell r="S17" t="str">
            <v xml:space="preserve">  Other intangible assets</v>
          </cell>
          <cell r="T17">
            <v>0</v>
          </cell>
          <cell r="U17">
            <v>89682.06</v>
          </cell>
        </row>
        <row r="18">
          <cell r="R18" t="str">
            <v>Fax &amp;Printer</v>
          </cell>
          <cell r="S18" t="str">
            <v xml:space="preserve">  Other intangible assets</v>
          </cell>
          <cell r="T18">
            <v>0</v>
          </cell>
          <cell r="U18">
            <v>12883.7</v>
          </cell>
        </row>
        <row r="19">
          <cell r="R19" t="str">
            <v>Dito Tool</v>
          </cell>
          <cell r="S19" t="str">
            <v xml:space="preserve">  Other intangible assets</v>
          </cell>
          <cell r="T19">
            <v>0</v>
          </cell>
          <cell r="U19">
            <v>4450.43</v>
          </cell>
        </row>
        <row r="20">
          <cell r="R20" t="str">
            <v>cars</v>
          </cell>
          <cell r="S20" t="str">
            <v xml:space="preserve">  Payments on account in advance</v>
          </cell>
          <cell r="T20">
            <v>-412306</v>
          </cell>
          <cell r="U20">
            <v>0</v>
          </cell>
        </row>
        <row r="21">
          <cell r="R21" t="str">
            <v>Deposit (Rent)</v>
          </cell>
          <cell r="S21" t="str">
            <v xml:space="preserve">  Other intangible assets</v>
          </cell>
          <cell r="T21">
            <v>0</v>
          </cell>
          <cell r="U21">
            <v>86000</v>
          </cell>
        </row>
        <row r="22">
          <cell r="T22">
            <v>-100</v>
          </cell>
          <cell r="U22">
            <v>-597</v>
          </cell>
        </row>
        <row r="23">
          <cell r="T23">
            <v>-5775</v>
          </cell>
          <cell r="U23">
            <v>-5775</v>
          </cell>
        </row>
        <row r="24">
          <cell r="T24">
            <v>0</v>
          </cell>
          <cell r="U24">
            <v>0</v>
          </cell>
        </row>
        <row r="25">
          <cell r="T25">
            <v>-1500</v>
          </cell>
          <cell r="U25">
            <v>-10472</v>
          </cell>
        </row>
        <row r="26">
          <cell r="T26">
            <v>-300</v>
          </cell>
          <cell r="U26">
            <v>-2059</v>
          </cell>
        </row>
        <row r="27">
          <cell r="T27">
            <v>-100</v>
          </cell>
          <cell r="U27">
            <v>-538</v>
          </cell>
        </row>
        <row r="28">
          <cell r="T28">
            <v>-93688.46</v>
          </cell>
          <cell r="U28">
            <v>-200504</v>
          </cell>
        </row>
        <row r="29">
          <cell r="T29">
            <v>-9589</v>
          </cell>
          <cell r="U29">
            <v>-76376</v>
          </cell>
        </row>
        <row r="30">
          <cell r="T30">
            <v>-2627.75</v>
          </cell>
          <cell r="U30">
            <v>671</v>
          </cell>
        </row>
        <row r="31">
          <cell r="T31">
            <v>0</v>
          </cell>
          <cell r="U31">
            <v>0</v>
          </cell>
        </row>
        <row r="32">
          <cell r="T32">
            <v>0</v>
          </cell>
          <cell r="U32">
            <v>0</v>
          </cell>
        </row>
        <row r="33">
          <cell r="T33">
            <v>109039.27</v>
          </cell>
          <cell r="U33">
            <v>13138.97</v>
          </cell>
        </row>
        <row r="34">
          <cell r="T34">
            <v>745.68000000000029</v>
          </cell>
          <cell r="U34">
            <v>8141.63</v>
          </cell>
        </row>
        <row r="35">
          <cell r="T35">
            <v>3869.7</v>
          </cell>
          <cell r="U35">
            <v>8939.75</v>
          </cell>
        </row>
        <row r="36">
          <cell r="T36">
            <v>11295</v>
          </cell>
          <cell r="U36">
            <v>8800.17</v>
          </cell>
        </row>
        <row r="37">
          <cell r="T37">
            <v>0</v>
          </cell>
          <cell r="U37">
            <v>0</v>
          </cell>
        </row>
        <row r="38">
          <cell r="T38">
            <v>7664.8</v>
          </cell>
          <cell r="U38">
            <v>-50</v>
          </cell>
        </row>
        <row r="39">
          <cell r="T39">
            <v>12706.83</v>
          </cell>
          <cell r="U39">
            <v>-497.63</v>
          </cell>
        </row>
        <row r="40">
          <cell r="T40">
            <v>0</v>
          </cell>
          <cell r="U40">
            <v>0</v>
          </cell>
        </row>
        <row r="41">
          <cell r="T41">
            <v>23894.160000000003</v>
          </cell>
          <cell r="U41">
            <v>-212720.87</v>
          </cell>
        </row>
        <row r="42">
          <cell r="T42">
            <v>-128982.32</v>
          </cell>
          <cell r="U42">
            <v>-249207.17</v>
          </cell>
        </row>
        <row r="43">
          <cell r="T43">
            <v>0</v>
          </cell>
          <cell r="U43">
            <v>0</v>
          </cell>
        </row>
        <row r="44">
          <cell r="T44">
            <v>134750</v>
          </cell>
          <cell r="U44">
            <v>134750</v>
          </cell>
        </row>
        <row r="45">
          <cell r="T45">
            <v>12015.740000000002</v>
          </cell>
          <cell r="U45">
            <v>-26702.12</v>
          </cell>
        </row>
        <row r="46">
          <cell r="T46">
            <v>-3395.6400000000012</v>
          </cell>
          <cell r="U46">
            <v>-17860.38</v>
          </cell>
        </row>
        <row r="47">
          <cell r="T47">
            <v>0</v>
          </cell>
          <cell r="U47">
            <v>0</v>
          </cell>
        </row>
        <row r="48">
          <cell r="T48">
            <v>0</v>
          </cell>
          <cell r="U48">
            <v>0</v>
          </cell>
        </row>
        <row r="49">
          <cell r="T49">
            <v>0</v>
          </cell>
          <cell r="U49">
            <v>0</v>
          </cell>
        </row>
        <row r="50">
          <cell r="T50">
            <v>-505.51</v>
          </cell>
          <cell r="U50">
            <v>0</v>
          </cell>
        </row>
        <row r="51">
          <cell r="T51">
            <v>0</v>
          </cell>
          <cell r="U51">
            <v>0</v>
          </cell>
        </row>
        <row r="52">
          <cell r="T52">
            <v>0</v>
          </cell>
          <cell r="U52">
            <v>0</v>
          </cell>
        </row>
        <row r="53">
          <cell r="T53">
            <v>19890</v>
          </cell>
          <cell r="U53">
            <v>169263</v>
          </cell>
        </row>
        <row r="54">
          <cell r="T54">
            <v>-5165</v>
          </cell>
          <cell r="U54">
            <v>-16259</v>
          </cell>
        </row>
        <row r="55">
          <cell r="T55">
            <v>-1124400</v>
          </cell>
          <cell r="U55">
            <v>-5979094.2199999997</v>
          </cell>
        </row>
        <row r="56">
          <cell r="T56">
            <v>-2438</v>
          </cell>
          <cell r="U56">
            <v>-9969</v>
          </cell>
        </row>
        <row r="57">
          <cell r="T57">
            <v>0</v>
          </cell>
          <cell r="U57">
            <v>-0.88</v>
          </cell>
        </row>
        <row r="58">
          <cell r="T58">
            <v>0</v>
          </cell>
          <cell r="U58">
            <v>0</v>
          </cell>
        </row>
        <row r="59">
          <cell r="T59">
            <v>0</v>
          </cell>
          <cell r="U59">
            <v>0</v>
          </cell>
        </row>
        <row r="60">
          <cell r="T60">
            <v>0</v>
          </cell>
          <cell r="U60">
            <v>0</v>
          </cell>
        </row>
        <row r="61">
          <cell r="T61">
            <v>0</v>
          </cell>
          <cell r="U61">
            <v>79880</v>
          </cell>
        </row>
        <row r="62">
          <cell r="T62">
            <v>1009228.55</v>
          </cell>
          <cell r="U62">
            <v>1009228.55</v>
          </cell>
        </row>
        <row r="63">
          <cell r="T63">
            <v>-1387061.5</v>
          </cell>
          <cell r="U63">
            <v>462279.08</v>
          </cell>
        </row>
        <row r="64">
          <cell r="T64">
            <v>-11900.18</v>
          </cell>
          <cell r="U64">
            <v>2617.0500000000002</v>
          </cell>
        </row>
        <row r="65">
          <cell r="T65">
            <v>78087.11</v>
          </cell>
          <cell r="U65">
            <v>81829.02</v>
          </cell>
        </row>
        <row r="66">
          <cell r="T66">
            <v>0</v>
          </cell>
          <cell r="U66">
            <v>2433.1</v>
          </cell>
        </row>
        <row r="67">
          <cell r="T67">
            <v>0</v>
          </cell>
          <cell r="U67">
            <v>2082.81</v>
          </cell>
        </row>
        <row r="68">
          <cell r="T68">
            <v>0</v>
          </cell>
          <cell r="U68">
            <v>0</v>
          </cell>
        </row>
        <row r="69">
          <cell r="R69" t="str">
            <v>Other(Printer, Paper, pen)</v>
          </cell>
          <cell r="T69">
            <v>0</v>
          </cell>
          <cell r="U69">
            <v>6547.43</v>
          </cell>
        </row>
        <row r="70">
          <cell r="R70" t="str">
            <v>Other(Printer, Paper, pen)</v>
          </cell>
          <cell r="T70">
            <v>2847.380000000001</v>
          </cell>
          <cell r="U70">
            <v>10243.290000000001</v>
          </cell>
        </row>
        <row r="71">
          <cell r="R71" t="str">
            <v>Other(Printer, Paper, pen)</v>
          </cell>
          <cell r="T71">
            <v>0</v>
          </cell>
          <cell r="U71">
            <v>535.54999999999995</v>
          </cell>
        </row>
        <row r="72">
          <cell r="R72" t="str">
            <v>Office Rent (including services)</v>
          </cell>
          <cell r="T72">
            <v>107</v>
          </cell>
          <cell r="U72">
            <v>1970.5</v>
          </cell>
        </row>
        <row r="73">
          <cell r="R73" t="str">
            <v>Office Rent (including services)</v>
          </cell>
          <cell r="T73">
            <v>42160</v>
          </cell>
          <cell r="U73">
            <v>326760</v>
          </cell>
        </row>
        <row r="74">
          <cell r="R74" t="str">
            <v>Office Rent (including services)</v>
          </cell>
          <cell r="T74">
            <v>3020</v>
          </cell>
          <cell r="U74">
            <v>3020</v>
          </cell>
        </row>
        <row r="75">
          <cell r="R75" t="str">
            <v>Other travelling expenses</v>
          </cell>
          <cell r="T75">
            <v>6916.63</v>
          </cell>
          <cell r="U75">
            <v>6916.63</v>
          </cell>
        </row>
        <row r="76">
          <cell r="R76" t="str">
            <v>Other(Printer, Paper, pen)</v>
          </cell>
          <cell r="T76">
            <v>0</v>
          </cell>
          <cell r="U76">
            <v>211.15</v>
          </cell>
        </row>
        <row r="77">
          <cell r="R77" t="str">
            <v>Other(Printer, Paper, pen)</v>
          </cell>
          <cell r="T77">
            <v>0</v>
          </cell>
          <cell r="U77">
            <v>2569.5300000000002</v>
          </cell>
        </row>
        <row r="78">
          <cell r="R78" t="str">
            <v>Accountant</v>
          </cell>
          <cell r="T78">
            <v>5000</v>
          </cell>
          <cell r="U78">
            <v>40000</v>
          </cell>
        </row>
        <row r="79">
          <cell r="R79" t="str">
            <v>Lawyer</v>
          </cell>
          <cell r="T79">
            <v>0</v>
          </cell>
          <cell r="U79">
            <v>0</v>
          </cell>
        </row>
        <row r="80">
          <cell r="R80" t="str">
            <v>Other fees</v>
          </cell>
          <cell r="T80">
            <v>0</v>
          </cell>
          <cell r="U80">
            <v>100000</v>
          </cell>
        </row>
        <row r="81">
          <cell r="R81" t="str">
            <v>Other travelling expenses</v>
          </cell>
          <cell r="T81">
            <v>0</v>
          </cell>
          <cell r="U81">
            <v>150</v>
          </cell>
        </row>
        <row r="82">
          <cell r="R82" t="str">
            <v>Mail fees</v>
          </cell>
          <cell r="T82">
            <v>0</v>
          </cell>
          <cell r="U82">
            <v>1989.67</v>
          </cell>
        </row>
        <row r="83">
          <cell r="R83" t="str">
            <v>Other travelling expenses</v>
          </cell>
          <cell r="T83">
            <v>25872.5</v>
          </cell>
          <cell r="U83">
            <v>178000.65</v>
          </cell>
        </row>
        <row r="84">
          <cell r="R84" t="str">
            <v>Flight</v>
          </cell>
          <cell r="T84">
            <v>4913.3700000000026</v>
          </cell>
          <cell r="U84">
            <v>55632.25</v>
          </cell>
        </row>
        <row r="85">
          <cell r="R85" t="str">
            <v>Parking</v>
          </cell>
          <cell r="T85">
            <v>0</v>
          </cell>
          <cell r="U85">
            <v>10263</v>
          </cell>
        </row>
        <row r="86">
          <cell r="R86" t="str">
            <v>Other travelling expenses</v>
          </cell>
          <cell r="T86">
            <v>0</v>
          </cell>
          <cell r="U86">
            <v>1318</v>
          </cell>
        </row>
        <row r="87">
          <cell r="R87" t="str">
            <v>Petrol</v>
          </cell>
          <cell r="T87">
            <v>862.05</v>
          </cell>
          <cell r="U87">
            <v>862.05</v>
          </cell>
        </row>
        <row r="88">
          <cell r="R88" t="str">
            <v>hotel</v>
          </cell>
          <cell r="T88">
            <v>3716.9399999999987</v>
          </cell>
          <cell r="U88">
            <v>16539.05</v>
          </cell>
        </row>
        <row r="89">
          <cell r="R89" t="str">
            <v>Restaurant</v>
          </cell>
          <cell r="T89">
            <v>4756.8700000000026</v>
          </cell>
          <cell r="U89">
            <v>60097.83</v>
          </cell>
        </row>
        <row r="90">
          <cell r="R90" t="str">
            <v>Receptions</v>
          </cell>
          <cell r="T90">
            <v>4499.6900000000005</v>
          </cell>
          <cell r="U90">
            <v>10868.69</v>
          </cell>
        </row>
        <row r="91">
          <cell r="R91" t="str">
            <v>Receptions</v>
          </cell>
          <cell r="T91">
            <v>1185.0000000000005</v>
          </cell>
          <cell r="U91">
            <v>5077.6000000000004</v>
          </cell>
        </row>
        <row r="92">
          <cell r="R92" t="str">
            <v>Mail fees</v>
          </cell>
          <cell r="T92">
            <v>658.40000000000009</v>
          </cell>
          <cell r="U92">
            <v>3477.37</v>
          </cell>
        </row>
        <row r="93">
          <cell r="R93" t="str">
            <v>Telephone</v>
          </cell>
          <cell r="T93">
            <v>0</v>
          </cell>
          <cell r="U93">
            <v>0</v>
          </cell>
        </row>
        <row r="94">
          <cell r="R94" t="str">
            <v>Telephone</v>
          </cell>
          <cell r="T94">
            <v>12800.989999999991</v>
          </cell>
          <cell r="U94">
            <v>80525.31</v>
          </cell>
        </row>
        <row r="95">
          <cell r="R95" t="str">
            <v>Telephone</v>
          </cell>
          <cell r="T95">
            <v>2892.6499999999996</v>
          </cell>
          <cell r="U95">
            <v>12873.19</v>
          </cell>
        </row>
        <row r="96">
          <cell r="R96" t="str">
            <v>Telephone</v>
          </cell>
          <cell r="T96">
            <v>-1800</v>
          </cell>
          <cell r="U96">
            <v>2503.58</v>
          </cell>
        </row>
        <row r="97">
          <cell r="R97" t="str">
            <v>Telephone</v>
          </cell>
          <cell r="T97">
            <v>318</v>
          </cell>
          <cell r="U97">
            <v>3416.84</v>
          </cell>
        </row>
        <row r="98">
          <cell r="R98" t="str">
            <v>Telephone</v>
          </cell>
          <cell r="T98">
            <v>0</v>
          </cell>
          <cell r="U98">
            <v>242.47</v>
          </cell>
        </row>
        <row r="99">
          <cell r="R99" t="str">
            <v>Telephone</v>
          </cell>
          <cell r="T99">
            <v>1364.06</v>
          </cell>
          <cell r="U99">
            <v>1694.33</v>
          </cell>
        </row>
        <row r="100">
          <cell r="R100" t="str">
            <v>Bank</v>
          </cell>
          <cell r="T100">
            <v>1430.3300000000008</v>
          </cell>
          <cell r="U100">
            <v>9412.2900000000009</v>
          </cell>
        </row>
        <row r="101">
          <cell r="R101" t="str">
            <v>Other fees</v>
          </cell>
          <cell r="T101">
            <v>0</v>
          </cell>
          <cell r="U101">
            <v>2477.7600000000002</v>
          </cell>
        </row>
        <row r="102">
          <cell r="R102" t="str">
            <v>country manager</v>
          </cell>
          <cell r="T102">
            <v>1573</v>
          </cell>
          <cell r="U102">
            <v>5320</v>
          </cell>
        </row>
        <row r="103">
          <cell r="R103" t="str">
            <v>Pre-sale Director</v>
          </cell>
          <cell r="T103">
            <v>870</v>
          </cell>
          <cell r="U103">
            <v>2780</v>
          </cell>
        </row>
        <row r="104">
          <cell r="R104" t="str">
            <v>internal sale</v>
          </cell>
          <cell r="T104">
            <v>259</v>
          </cell>
          <cell r="U104">
            <v>1008</v>
          </cell>
        </row>
        <row r="105">
          <cell r="R105" t="str">
            <v>Pre-sale 2</v>
          </cell>
          <cell r="T105">
            <v>392</v>
          </cell>
          <cell r="U105">
            <v>1215</v>
          </cell>
        </row>
        <row r="106">
          <cell r="R106" t="str">
            <v>Sale 1</v>
          </cell>
          <cell r="T106">
            <v>100</v>
          </cell>
          <cell r="U106">
            <v>267</v>
          </cell>
        </row>
        <row r="107">
          <cell r="R107" t="str">
            <v>Sale 2</v>
          </cell>
          <cell r="T107">
            <v>250</v>
          </cell>
          <cell r="U107">
            <v>250</v>
          </cell>
        </row>
        <row r="108">
          <cell r="R108" t="str">
            <v>country manager</v>
          </cell>
          <cell r="T108">
            <v>787</v>
          </cell>
          <cell r="U108">
            <v>2994.45</v>
          </cell>
        </row>
        <row r="109">
          <cell r="R109" t="str">
            <v>Pre-sale Director</v>
          </cell>
          <cell r="T109">
            <v>435</v>
          </cell>
          <cell r="U109">
            <v>1390</v>
          </cell>
        </row>
        <row r="110">
          <cell r="R110" t="str">
            <v>internal sale</v>
          </cell>
          <cell r="T110">
            <v>129</v>
          </cell>
          <cell r="U110">
            <v>504</v>
          </cell>
        </row>
        <row r="111">
          <cell r="R111" t="str">
            <v>Pre-sale 2</v>
          </cell>
          <cell r="T111">
            <v>195</v>
          </cell>
          <cell r="U111">
            <v>607</v>
          </cell>
        </row>
        <row r="112">
          <cell r="R112" t="str">
            <v>Sale 1</v>
          </cell>
          <cell r="T112">
            <v>50</v>
          </cell>
          <cell r="U112">
            <v>133</v>
          </cell>
        </row>
        <row r="113">
          <cell r="R113" t="str">
            <v>Sale 2</v>
          </cell>
          <cell r="T113">
            <v>125</v>
          </cell>
          <cell r="U113">
            <v>125</v>
          </cell>
        </row>
        <row r="114">
          <cell r="R114" t="str">
            <v>taxes</v>
          </cell>
          <cell r="T114">
            <v>0</v>
          </cell>
          <cell r="U114">
            <v>0</v>
          </cell>
        </row>
        <row r="115">
          <cell r="R115" t="str">
            <v>taxes</v>
          </cell>
          <cell r="T115">
            <v>3.73</v>
          </cell>
          <cell r="U115">
            <v>3.73</v>
          </cell>
        </row>
        <row r="116">
          <cell r="R116" t="str">
            <v>taxes</v>
          </cell>
          <cell r="T116">
            <v>0</v>
          </cell>
          <cell r="U116">
            <v>95</v>
          </cell>
        </row>
        <row r="117">
          <cell r="R117" t="str">
            <v>country manager</v>
          </cell>
          <cell r="T117">
            <v>314716.32999999996</v>
          </cell>
          <cell r="U117">
            <v>1064049.97</v>
          </cell>
        </row>
        <row r="118">
          <cell r="R118" t="str">
            <v>Pre-sale Director</v>
          </cell>
          <cell r="T118">
            <v>747430953541959.5</v>
          </cell>
          <cell r="U118">
            <v>556024.81999999995</v>
          </cell>
        </row>
        <row r="119">
          <cell r="R119" t="str">
            <v>internal sale</v>
          </cell>
          <cell r="T119">
            <v>51663</v>
          </cell>
          <cell r="U119">
            <v>201529.68</v>
          </cell>
        </row>
        <row r="120">
          <cell r="R120" t="str">
            <v>Pre-sale 2</v>
          </cell>
          <cell r="T120">
            <v>78327.330000000016</v>
          </cell>
          <cell r="U120">
            <v>242993.98</v>
          </cell>
        </row>
        <row r="121">
          <cell r="R121" t="str">
            <v>Sale 1</v>
          </cell>
          <cell r="T121">
            <v>20000</v>
          </cell>
          <cell r="U121">
            <v>53333.33</v>
          </cell>
        </row>
        <row r="122">
          <cell r="R122" t="str">
            <v>Sale 2</v>
          </cell>
          <cell r="T122">
            <v>50000</v>
          </cell>
          <cell r="U122">
            <v>50000</v>
          </cell>
        </row>
        <row r="123">
          <cell r="R123" t="str">
            <v>country manager</v>
          </cell>
          <cell r="T123">
            <v>66681.09</v>
          </cell>
          <cell r="U123">
            <v>232303.29</v>
          </cell>
        </row>
        <row r="124">
          <cell r="R124" t="str">
            <v>Pre-sale Director</v>
          </cell>
          <cell r="T124">
            <v>35357.869999999995</v>
          </cell>
          <cell r="U124">
            <v>109193.61</v>
          </cell>
        </row>
        <row r="125">
          <cell r="R125" t="str">
            <v>internal sale</v>
          </cell>
          <cell r="T125">
            <v>11966</v>
          </cell>
          <cell r="U125">
            <v>53412.31</v>
          </cell>
        </row>
        <row r="126">
          <cell r="R126" t="str">
            <v>Pre-sale 2</v>
          </cell>
          <cell r="T126">
            <v>17512.190000000002</v>
          </cell>
          <cell r="U126">
            <v>56130.01</v>
          </cell>
        </row>
        <row r="127">
          <cell r="R127" t="str">
            <v>Sale 1</v>
          </cell>
          <cell r="T127">
            <v>5380.1</v>
          </cell>
          <cell r="U127">
            <v>13533.53</v>
          </cell>
        </row>
        <row r="128">
          <cell r="R128" t="str">
            <v>Sale 2</v>
          </cell>
          <cell r="T128">
            <v>11620.1</v>
          </cell>
          <cell r="U128">
            <v>11620.1</v>
          </cell>
        </row>
        <row r="129">
          <cell r="R129" t="str">
            <v>country manager</v>
          </cell>
          <cell r="T129">
            <v>503.47000000000025</v>
          </cell>
          <cell r="U129">
            <v>3303.82</v>
          </cell>
        </row>
        <row r="130">
          <cell r="R130" t="str">
            <v>Pre-sale Director</v>
          </cell>
          <cell r="T130">
            <v>503.4699999999998</v>
          </cell>
          <cell r="U130">
            <v>3083.33</v>
          </cell>
        </row>
        <row r="131">
          <cell r="R131" t="str">
            <v>internal sale</v>
          </cell>
          <cell r="T131">
            <v>503.47000000000025</v>
          </cell>
          <cell r="U131">
            <v>3083.32</v>
          </cell>
        </row>
        <row r="132">
          <cell r="R132" t="str">
            <v>Pre-sale 2</v>
          </cell>
          <cell r="T132">
            <v>503.4699999999998</v>
          </cell>
          <cell r="U132">
            <v>2579.85</v>
          </cell>
        </row>
        <row r="133">
          <cell r="R133" t="str">
            <v>Sale 1</v>
          </cell>
          <cell r="T133">
            <v>503.47</v>
          </cell>
          <cell r="U133">
            <v>1006.94</v>
          </cell>
        </row>
        <row r="134">
          <cell r="R134" t="str">
            <v>Sale 2</v>
          </cell>
          <cell r="T134">
            <v>503.47</v>
          </cell>
          <cell r="U134">
            <v>503.47</v>
          </cell>
        </row>
        <row r="135">
          <cell r="R135" t="str">
            <v>country manager</v>
          </cell>
          <cell r="T135">
            <v>661.5</v>
          </cell>
          <cell r="U135">
            <v>5953.5</v>
          </cell>
        </row>
        <row r="136">
          <cell r="R136" t="str">
            <v>Pre-sale Director</v>
          </cell>
          <cell r="T136">
            <v>661.5</v>
          </cell>
          <cell r="U136">
            <v>5292</v>
          </cell>
        </row>
        <row r="137">
          <cell r="R137" t="str">
            <v>internal sale</v>
          </cell>
          <cell r="T137">
            <v>661.5</v>
          </cell>
          <cell r="U137">
            <v>5292</v>
          </cell>
        </row>
        <row r="138">
          <cell r="R138" t="str">
            <v>Pre-sale 2</v>
          </cell>
          <cell r="T138">
            <v>661.5</v>
          </cell>
          <cell r="U138">
            <v>3969</v>
          </cell>
        </row>
        <row r="139">
          <cell r="R139" t="str">
            <v>Sale 1</v>
          </cell>
          <cell r="T139">
            <v>661.5</v>
          </cell>
          <cell r="U139">
            <v>1323</v>
          </cell>
        </row>
        <row r="140">
          <cell r="R140" t="str">
            <v>Sale 2</v>
          </cell>
          <cell r="T140">
            <v>661.5</v>
          </cell>
          <cell r="U140">
            <v>661.5</v>
          </cell>
        </row>
        <row r="141">
          <cell r="R141" t="str">
            <v>country manager</v>
          </cell>
          <cell r="T141">
            <v>37337.08</v>
          </cell>
          <cell r="U141">
            <v>118429.74</v>
          </cell>
        </row>
        <row r="142">
          <cell r="R142" t="str">
            <v>Pre-sale Director</v>
          </cell>
          <cell r="T142">
            <v>20237.97</v>
          </cell>
          <cell r="U142">
            <v>56600.41</v>
          </cell>
        </row>
        <row r="143">
          <cell r="R143" t="str">
            <v>internal sale</v>
          </cell>
          <cell r="T143">
            <v>4721.5099999999993</v>
          </cell>
          <cell r="U143">
            <v>11589.05</v>
          </cell>
        </row>
        <row r="144">
          <cell r="R144" t="str">
            <v>Pre-sale 2</v>
          </cell>
          <cell r="T144">
            <v>8109.49</v>
          </cell>
          <cell r="U144">
            <v>20259.12</v>
          </cell>
        </row>
        <row r="145">
          <cell r="R145" t="str">
            <v>Sale 1</v>
          </cell>
          <cell r="T145">
            <v>698.40999999999985</v>
          </cell>
          <cell r="U145">
            <v>3090.96</v>
          </cell>
        </row>
        <row r="146">
          <cell r="R146" t="str">
            <v>Sale 2</v>
          </cell>
          <cell r="T146">
            <v>4510.21</v>
          </cell>
          <cell r="U146">
            <v>4510.21</v>
          </cell>
        </row>
        <row r="147">
          <cell r="R147" t="str">
            <v>country manager</v>
          </cell>
          <cell r="T147">
            <v>739.40999999999985</v>
          </cell>
          <cell r="U147">
            <v>6654.7</v>
          </cell>
        </row>
        <row r="148">
          <cell r="R148" t="str">
            <v>Pre-sale Director</v>
          </cell>
          <cell r="T148">
            <v>4763.3300000000017</v>
          </cell>
          <cell r="U148">
            <v>25387.43</v>
          </cell>
        </row>
        <row r="149">
          <cell r="R149" t="str">
            <v>internal sale</v>
          </cell>
          <cell r="T149">
            <v>2775.8500000000004</v>
          </cell>
          <cell r="U149">
            <v>10789.87</v>
          </cell>
        </row>
        <row r="150">
          <cell r="R150" t="str">
            <v>Pre-sale 2</v>
          </cell>
          <cell r="T150">
            <v>4218.3999999999996</v>
          </cell>
          <cell r="U150">
            <v>13064.64</v>
          </cell>
        </row>
        <row r="151">
          <cell r="R151" t="str">
            <v>Sale 1</v>
          </cell>
          <cell r="T151">
            <v>1062.8900000000001</v>
          </cell>
          <cell r="U151">
            <v>2847.11</v>
          </cell>
        </row>
        <row r="152">
          <cell r="R152" t="str">
            <v>Sale 2</v>
          </cell>
          <cell r="T152">
            <v>2685.89</v>
          </cell>
          <cell r="U152">
            <v>2685.89</v>
          </cell>
        </row>
        <row r="153">
          <cell r="R153" t="str">
            <v>country manager</v>
          </cell>
          <cell r="T153">
            <v>0</v>
          </cell>
          <cell r="U153">
            <v>4233</v>
          </cell>
        </row>
        <row r="154">
          <cell r="R154" t="str">
            <v>internal sale</v>
          </cell>
          <cell r="T154">
            <v>3568</v>
          </cell>
          <cell r="U154">
            <v>3568</v>
          </cell>
        </row>
        <row r="155">
          <cell r="R155" t="str">
            <v>Other(Printer, Paper, pen)</v>
          </cell>
          <cell r="T155">
            <v>0</v>
          </cell>
          <cell r="U155">
            <v>0.85</v>
          </cell>
        </row>
        <row r="156">
          <cell r="R156" t="str">
            <v>Bank</v>
          </cell>
          <cell r="T156">
            <v>0</v>
          </cell>
          <cell r="U156">
            <v>87.89</v>
          </cell>
        </row>
        <row r="157">
          <cell r="R157" t="str">
            <v>Bank</v>
          </cell>
          <cell r="T157">
            <v>1.7000000000007276</v>
          </cell>
          <cell r="U157">
            <v>30458.77</v>
          </cell>
        </row>
        <row r="158">
          <cell r="T158">
            <v>0</v>
          </cell>
          <cell r="U158">
            <v>0</v>
          </cell>
        </row>
        <row r="159">
          <cell r="R159" t="str">
            <v>amortizations</v>
          </cell>
          <cell r="T159">
            <v>7775</v>
          </cell>
          <cell r="U159">
            <v>19441</v>
          </cell>
        </row>
        <row r="160">
          <cell r="R160" t="str">
            <v>Other(Printer, Paper, pen)</v>
          </cell>
          <cell r="T160">
            <v>-0.77000000000000046</v>
          </cell>
          <cell r="U160">
            <v>-5.9</v>
          </cell>
        </row>
        <row r="161">
          <cell r="R161" t="str">
            <v>Bank</v>
          </cell>
          <cell r="T161">
            <v>-3127.11</v>
          </cell>
          <cell r="U161">
            <v>-3186.35</v>
          </cell>
        </row>
        <row r="162">
          <cell r="T162">
            <v>0</v>
          </cell>
          <cell r="U162">
            <v>0</v>
          </cell>
        </row>
        <row r="163">
          <cell r="T163">
            <v>0</v>
          </cell>
          <cell r="U16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P&amp;L - SOLO"/>
      <sheetName val="Cover - Solo"/>
      <sheetName val="NotesBS-SOLO"/>
      <sheetName val="P&amp;L-INC -SOLO"/>
      <sheetName val="BS-INC-SOLO)"/>
      <sheetName val="Cover - Cons"/>
      <sheetName val="BS - Cons"/>
      <sheetName val="P&amp;L - Cons"/>
      <sheetName val="NotesP&amp;L - Cons"/>
      <sheetName val="AE"/>
      <sheetName val="P&amp;L-LTD-SOLO"/>
      <sheetName val="BS-LTD-SOLO"/>
      <sheetName val="Priority"/>
      <sheetName val="TAX (2)"/>
      <sheetName val="TAX"/>
      <sheetName val="Cash Flow Cons"/>
      <sheetName val="Accruals"/>
      <sheetName val="Rev.Rev standards adjustments"/>
      <sheetName val="Rev. Rec. summary 2018"/>
      <sheetName val="CAP Table"/>
      <sheetName val="2017+2018 indexation"/>
      <sheetName val="2018 GL  - LTD"/>
      <sheetName val="Q1-2019 GL"/>
      <sheetName val="2018 GL - INC"/>
      <sheetName val="Utilities Allocation"/>
      <sheetName val="ExchangeRates"/>
      <sheetName val="BOD Q4-2018"/>
    </sheetNames>
    <sheetDataSet>
      <sheetData sheetId="0"/>
      <sheetData sheetId="1">
        <row r="13">
          <cell r="A13" t="str">
            <v xml:space="preserve">Ripples Ltd. </v>
          </cell>
        </row>
        <row r="14">
          <cell r="K14">
            <v>43100</v>
          </cell>
        </row>
      </sheetData>
      <sheetData sheetId="2"/>
      <sheetData sheetId="3"/>
      <sheetData sheetId="4"/>
      <sheetData sheetId="5">
        <row r="13">
          <cell r="A13" t="str">
            <v>Ripples Ltd. Consolidated</v>
          </cell>
        </row>
        <row r="19">
          <cell r="A19">
            <v>43465</v>
          </cell>
        </row>
      </sheetData>
      <sheetData sheetId="6"/>
      <sheetData sheetId="7"/>
      <sheetData sheetId="8"/>
      <sheetData sheetId="9">
        <row r="1">
          <cell r="E1">
            <v>34975692.985105589</v>
          </cell>
          <cell r="F1">
            <v>34974751.675105602</v>
          </cell>
          <cell r="G1">
            <v>136536041.16366065</v>
          </cell>
          <cell r="H1">
            <v>136536031.00178063</v>
          </cell>
        </row>
        <row r="2">
          <cell r="E2" t="str">
            <v>Debit</v>
          </cell>
          <cell r="F2" t="str">
            <v>Credit</v>
          </cell>
          <cell r="G2" t="str">
            <v xml:space="preserve">חובה </v>
          </cell>
          <cell r="H2" t="str">
            <v>זכות</v>
          </cell>
        </row>
        <row r="3">
          <cell r="E3"/>
          <cell r="F3"/>
          <cell r="G3"/>
          <cell r="H3"/>
        </row>
        <row r="4">
          <cell r="E4">
            <v>622737.34321741248</v>
          </cell>
          <cell r="F4"/>
          <cell r="G4">
            <v>2239986.2235530321</v>
          </cell>
          <cell r="H4"/>
        </row>
        <row r="5">
          <cell r="E5"/>
          <cell r="F5">
            <v>622737.34321741248</v>
          </cell>
          <cell r="G5"/>
          <cell r="H5">
            <v>2239986.2235530321</v>
          </cell>
        </row>
        <row r="6">
          <cell r="E6"/>
          <cell r="F6"/>
          <cell r="G6"/>
          <cell r="H6"/>
        </row>
        <row r="7">
          <cell r="E7"/>
          <cell r="F7"/>
          <cell r="G7"/>
          <cell r="H7"/>
        </row>
        <row r="8">
          <cell r="E8"/>
          <cell r="F8"/>
          <cell r="G8"/>
          <cell r="H8"/>
        </row>
        <row r="9">
          <cell r="E9"/>
          <cell r="F9"/>
          <cell r="G9"/>
          <cell r="H9"/>
        </row>
        <row r="10">
          <cell r="E10"/>
          <cell r="F10"/>
          <cell r="G10"/>
          <cell r="H10"/>
        </row>
        <row r="11">
          <cell r="E11"/>
          <cell r="F11"/>
          <cell r="G11"/>
          <cell r="H11"/>
        </row>
        <row r="12">
          <cell r="E12">
            <v>505440.8273887338</v>
          </cell>
          <cell r="F12"/>
          <cell r="G12">
            <v>1818070.6561172751</v>
          </cell>
          <cell r="H12"/>
        </row>
        <row r="13">
          <cell r="E13"/>
          <cell r="F13">
            <v>505440.8273887338</v>
          </cell>
          <cell r="G13"/>
          <cell r="H13">
            <v>1818070.6561172751</v>
          </cell>
        </row>
        <row r="14">
          <cell r="E14"/>
          <cell r="F14"/>
          <cell r="G14"/>
          <cell r="H14"/>
        </row>
        <row r="15">
          <cell r="E15"/>
          <cell r="F15"/>
          <cell r="G15"/>
          <cell r="H15"/>
        </row>
        <row r="16">
          <cell r="E16">
            <v>372849.55779934913</v>
          </cell>
          <cell r="F16"/>
          <cell r="G16">
            <v>1292670</v>
          </cell>
          <cell r="H16"/>
        </row>
        <row r="17">
          <cell r="E17"/>
          <cell r="F17">
            <v>372849.55779934913</v>
          </cell>
          <cell r="G17"/>
          <cell r="H17">
            <v>1292670</v>
          </cell>
        </row>
        <row r="18">
          <cell r="E18"/>
          <cell r="F18"/>
          <cell r="G18"/>
          <cell r="H18"/>
        </row>
        <row r="19">
          <cell r="E19"/>
          <cell r="F19"/>
          <cell r="G19"/>
          <cell r="H19"/>
        </row>
        <row r="20">
          <cell r="E20">
            <v>315605.67499999999</v>
          </cell>
          <cell r="F20"/>
          <cell r="G20">
            <v>1182890.0699</v>
          </cell>
          <cell r="H20"/>
        </row>
        <row r="21">
          <cell r="E21"/>
          <cell r="F21">
            <v>315605.67499999999</v>
          </cell>
          <cell r="G21"/>
          <cell r="H21">
            <v>1182890.0699</v>
          </cell>
        </row>
        <row r="22">
          <cell r="E22"/>
          <cell r="F22"/>
          <cell r="G22"/>
          <cell r="H22"/>
        </row>
        <row r="23">
          <cell r="E23"/>
          <cell r="F23"/>
          <cell r="G23"/>
          <cell r="H23"/>
        </row>
        <row r="24">
          <cell r="E24">
            <v>110417</v>
          </cell>
          <cell r="F24"/>
          <cell r="G24">
            <v>413842.91600000003</v>
          </cell>
          <cell r="H24"/>
        </row>
        <row r="25">
          <cell r="E25"/>
          <cell r="F25">
            <v>110417</v>
          </cell>
          <cell r="G25"/>
          <cell r="H25">
            <v>413842.91600000003</v>
          </cell>
        </row>
        <row r="26">
          <cell r="E26"/>
          <cell r="F26"/>
          <cell r="G26"/>
          <cell r="H26"/>
        </row>
        <row r="27">
          <cell r="E27"/>
          <cell r="F27"/>
          <cell r="G27"/>
          <cell r="H27"/>
        </row>
        <row r="28">
          <cell r="E28">
            <v>8719</v>
          </cell>
          <cell r="F28"/>
          <cell r="G28">
            <v>118019</v>
          </cell>
          <cell r="H28"/>
        </row>
        <row r="29">
          <cell r="E29"/>
          <cell r="F29">
            <v>8719</v>
          </cell>
          <cell r="G29"/>
          <cell r="H29">
            <v>118019</v>
          </cell>
        </row>
        <row r="30">
          <cell r="E30"/>
          <cell r="F30"/>
          <cell r="G30"/>
          <cell r="H30"/>
        </row>
        <row r="31">
          <cell r="E31"/>
          <cell r="F31"/>
          <cell r="G31"/>
          <cell r="H31"/>
        </row>
        <row r="32">
          <cell r="E32">
            <v>118831.41463414635</v>
          </cell>
          <cell r="F32"/>
          <cell r="G32">
            <v>425619.04878048779</v>
          </cell>
          <cell r="H32"/>
        </row>
        <row r="33">
          <cell r="E33">
            <v>91408.780487804877</v>
          </cell>
          <cell r="F33"/>
          <cell r="G33">
            <v>327399.26829268294</v>
          </cell>
          <cell r="H33"/>
        </row>
        <row r="34">
          <cell r="E34">
            <v>82267.902439024387</v>
          </cell>
          <cell r="F34"/>
          <cell r="G34">
            <v>294659.34146341466</v>
          </cell>
          <cell r="H34"/>
        </row>
        <row r="35">
          <cell r="E35"/>
          <cell r="F35">
            <v>292508.09756097558</v>
          </cell>
          <cell r="G35"/>
          <cell r="H35">
            <v>1047677.6585365855</v>
          </cell>
        </row>
        <row r="36">
          <cell r="E36"/>
          <cell r="F36"/>
          <cell r="G36"/>
          <cell r="H36"/>
        </row>
        <row r="37">
          <cell r="E37"/>
          <cell r="F37"/>
          <cell r="G37"/>
          <cell r="H37"/>
        </row>
        <row r="38">
          <cell r="E38"/>
          <cell r="F38">
            <v>19</v>
          </cell>
          <cell r="G38">
            <v>9</v>
          </cell>
          <cell r="H38"/>
        </row>
        <row r="39">
          <cell r="E39"/>
          <cell r="F39"/>
          <cell r="G39"/>
          <cell r="H39"/>
        </row>
        <row r="40">
          <cell r="E40"/>
          <cell r="F40"/>
          <cell r="G40"/>
          <cell r="H40"/>
        </row>
        <row r="41">
          <cell r="E41"/>
          <cell r="F41"/>
          <cell r="G41"/>
          <cell r="H41"/>
        </row>
        <row r="42">
          <cell r="E42">
            <v>45357.524012806825</v>
          </cell>
          <cell r="F42"/>
          <cell r="G42">
            <v>170000</v>
          </cell>
          <cell r="H42"/>
        </row>
        <row r="43">
          <cell r="E43"/>
          <cell r="F43">
            <v>45357.524012806825</v>
          </cell>
          <cell r="G43"/>
          <cell r="H43">
            <v>170000</v>
          </cell>
        </row>
        <row r="44">
          <cell r="E44"/>
          <cell r="F44"/>
          <cell r="G44"/>
          <cell r="H44"/>
        </row>
        <row r="45">
          <cell r="E45">
            <v>29348.986125933829</v>
          </cell>
          <cell r="F45"/>
          <cell r="G45">
            <v>110000</v>
          </cell>
          <cell r="H45"/>
        </row>
        <row r="46">
          <cell r="E46"/>
          <cell r="F46">
            <v>29348.986125933829</v>
          </cell>
          <cell r="G46"/>
          <cell r="H46">
            <v>110000</v>
          </cell>
        </row>
        <row r="47">
          <cell r="E47"/>
          <cell r="F47"/>
          <cell r="G47"/>
          <cell r="H47"/>
        </row>
        <row r="48">
          <cell r="E48">
            <v>20175.426894343647</v>
          </cell>
          <cell r="F48"/>
          <cell r="G48">
            <v>75617.5</v>
          </cell>
          <cell r="H48"/>
        </row>
        <row r="49">
          <cell r="E49"/>
          <cell r="F49">
            <v>20175.426894343647</v>
          </cell>
          <cell r="G49"/>
          <cell r="H49">
            <v>75617.5</v>
          </cell>
        </row>
        <row r="50">
          <cell r="E50"/>
          <cell r="F50"/>
          <cell r="G50"/>
          <cell r="H50"/>
        </row>
        <row r="51">
          <cell r="E51"/>
          <cell r="F51"/>
          <cell r="G51"/>
          <cell r="H51"/>
        </row>
        <row r="52">
          <cell r="E52"/>
          <cell r="F52"/>
          <cell r="G52"/>
          <cell r="H52"/>
        </row>
        <row r="53">
          <cell r="E53"/>
          <cell r="F53"/>
          <cell r="G53"/>
          <cell r="H53"/>
        </row>
        <row r="54">
          <cell r="E54"/>
          <cell r="F54"/>
          <cell r="G54"/>
          <cell r="H54"/>
        </row>
        <row r="55">
          <cell r="E55"/>
          <cell r="F55"/>
          <cell r="G55"/>
          <cell r="H55"/>
        </row>
        <row r="56">
          <cell r="E56"/>
          <cell r="F56"/>
          <cell r="G56"/>
          <cell r="H56"/>
        </row>
        <row r="57">
          <cell r="E57"/>
          <cell r="F57"/>
          <cell r="G57"/>
          <cell r="H57"/>
        </row>
        <row r="58">
          <cell r="E58"/>
          <cell r="F58"/>
          <cell r="G58"/>
          <cell r="H58"/>
        </row>
        <row r="59">
          <cell r="E59"/>
          <cell r="F59"/>
          <cell r="G59"/>
          <cell r="H59"/>
        </row>
        <row r="60">
          <cell r="E60"/>
          <cell r="F60"/>
          <cell r="G60"/>
          <cell r="H60"/>
        </row>
        <row r="61">
          <cell r="E61"/>
          <cell r="F61"/>
          <cell r="G61"/>
          <cell r="H61"/>
        </row>
        <row r="62">
          <cell r="E62"/>
          <cell r="F62"/>
          <cell r="G62"/>
          <cell r="H62"/>
        </row>
        <row r="63">
          <cell r="E63"/>
          <cell r="F63"/>
          <cell r="G63"/>
          <cell r="H63"/>
        </row>
        <row r="64">
          <cell r="E64"/>
          <cell r="F64"/>
          <cell r="G64"/>
          <cell r="H64"/>
        </row>
        <row r="65">
          <cell r="E65"/>
          <cell r="F65"/>
          <cell r="G65"/>
          <cell r="H65"/>
        </row>
        <row r="66">
          <cell r="E66"/>
          <cell r="F66"/>
          <cell r="G66"/>
          <cell r="H66"/>
        </row>
        <row r="67">
          <cell r="E67"/>
          <cell r="F67"/>
          <cell r="G67"/>
          <cell r="H67"/>
        </row>
        <row r="68">
          <cell r="E68"/>
          <cell r="F68"/>
          <cell r="G68"/>
          <cell r="H68"/>
        </row>
        <row r="69">
          <cell r="E69"/>
          <cell r="F69"/>
          <cell r="G69"/>
          <cell r="H69"/>
        </row>
        <row r="70">
          <cell r="E70"/>
          <cell r="F70"/>
          <cell r="G70"/>
          <cell r="H70"/>
        </row>
        <row r="71">
          <cell r="E71">
            <v>3559</v>
          </cell>
          <cell r="F71"/>
          <cell r="G71">
            <v>12473</v>
          </cell>
          <cell r="H71"/>
        </row>
        <row r="72">
          <cell r="E72"/>
          <cell r="F72">
            <v>3559</v>
          </cell>
          <cell r="G72"/>
          <cell r="H72">
            <v>12473</v>
          </cell>
        </row>
        <row r="73">
          <cell r="E73"/>
          <cell r="F73"/>
          <cell r="G73"/>
          <cell r="H73"/>
        </row>
        <row r="74">
          <cell r="E74"/>
          <cell r="F74"/>
          <cell r="G74"/>
          <cell r="H74"/>
        </row>
        <row r="75">
          <cell r="E75"/>
          <cell r="F75"/>
          <cell r="G75">
            <v>0</v>
          </cell>
          <cell r="H75"/>
        </row>
        <row r="76">
          <cell r="E76"/>
          <cell r="F76"/>
          <cell r="G76">
            <v>0</v>
          </cell>
          <cell r="H76"/>
        </row>
        <row r="77">
          <cell r="E77"/>
          <cell r="F77"/>
          <cell r="G77">
            <v>0</v>
          </cell>
          <cell r="H77"/>
        </row>
        <row r="78">
          <cell r="E78"/>
          <cell r="F78"/>
          <cell r="G78">
            <v>0</v>
          </cell>
          <cell r="H78"/>
        </row>
        <row r="79">
          <cell r="E79"/>
          <cell r="F79"/>
          <cell r="G79">
            <v>0</v>
          </cell>
          <cell r="H79"/>
        </row>
        <row r="80">
          <cell r="E80"/>
          <cell r="F80"/>
          <cell r="G80">
            <v>0</v>
          </cell>
          <cell r="H80"/>
        </row>
        <row r="81">
          <cell r="E81"/>
          <cell r="F81"/>
          <cell r="G81">
            <v>0</v>
          </cell>
          <cell r="H81"/>
        </row>
        <row r="82">
          <cell r="E82"/>
          <cell r="F82"/>
          <cell r="G82">
            <v>0</v>
          </cell>
          <cell r="H82"/>
        </row>
        <row r="83">
          <cell r="E83"/>
          <cell r="F83"/>
          <cell r="G83">
            <v>0</v>
          </cell>
          <cell r="H83"/>
        </row>
        <row r="84">
          <cell r="E84"/>
          <cell r="F84"/>
          <cell r="G84">
            <v>0</v>
          </cell>
          <cell r="H84"/>
        </row>
        <row r="85">
          <cell r="E85"/>
          <cell r="F85"/>
          <cell r="G85">
            <v>0</v>
          </cell>
          <cell r="H85"/>
        </row>
        <row r="86">
          <cell r="E86"/>
          <cell r="F86"/>
          <cell r="G86"/>
          <cell r="H86">
            <v>0</v>
          </cell>
        </row>
        <row r="87">
          <cell r="E87"/>
          <cell r="F87"/>
          <cell r="G87"/>
          <cell r="H87"/>
        </row>
        <row r="88">
          <cell r="E88"/>
          <cell r="F88"/>
          <cell r="G88"/>
          <cell r="H88"/>
        </row>
        <row r="89">
          <cell r="E89"/>
          <cell r="F89"/>
          <cell r="G89"/>
          <cell r="H89"/>
        </row>
        <row r="90">
          <cell r="E90"/>
          <cell r="F90"/>
          <cell r="G90">
            <v>0</v>
          </cell>
          <cell r="H90"/>
        </row>
        <row r="91">
          <cell r="E91"/>
          <cell r="F91"/>
          <cell r="G91">
            <v>0</v>
          </cell>
          <cell r="H91"/>
        </row>
        <row r="92">
          <cell r="E92"/>
          <cell r="F92"/>
          <cell r="G92">
            <v>0</v>
          </cell>
          <cell r="H92"/>
        </row>
        <row r="93">
          <cell r="E93"/>
          <cell r="F93"/>
          <cell r="G93">
            <v>0</v>
          </cell>
          <cell r="H93"/>
        </row>
        <row r="94">
          <cell r="E94"/>
          <cell r="F94"/>
          <cell r="G94">
            <v>0</v>
          </cell>
          <cell r="H94"/>
        </row>
        <row r="95">
          <cell r="E95"/>
          <cell r="F95"/>
          <cell r="G95">
            <v>0</v>
          </cell>
          <cell r="H95"/>
        </row>
        <row r="96">
          <cell r="E96"/>
          <cell r="F96"/>
          <cell r="G96"/>
          <cell r="H96">
            <v>0</v>
          </cell>
        </row>
        <row r="97">
          <cell r="E97"/>
          <cell r="F97"/>
          <cell r="G97"/>
          <cell r="H97"/>
        </row>
        <row r="98">
          <cell r="E98"/>
          <cell r="F98"/>
          <cell r="G98"/>
          <cell r="H98"/>
        </row>
        <row r="99">
          <cell r="E99"/>
          <cell r="F99"/>
          <cell r="G99">
            <v>0</v>
          </cell>
          <cell r="H99"/>
        </row>
        <row r="100">
          <cell r="E100"/>
          <cell r="F100"/>
          <cell r="G100">
            <v>0</v>
          </cell>
          <cell r="H100"/>
        </row>
        <row r="101">
          <cell r="E101"/>
          <cell r="F101"/>
          <cell r="G101">
            <v>0</v>
          </cell>
          <cell r="H101"/>
        </row>
        <row r="102">
          <cell r="E102"/>
          <cell r="F102"/>
          <cell r="G102">
            <v>0</v>
          </cell>
          <cell r="H102"/>
        </row>
        <row r="103">
          <cell r="E103"/>
          <cell r="F103"/>
          <cell r="G103">
            <v>0</v>
          </cell>
          <cell r="H103"/>
        </row>
        <row r="104">
          <cell r="E104"/>
          <cell r="F104"/>
          <cell r="G104">
            <v>0</v>
          </cell>
          <cell r="H104"/>
        </row>
        <row r="105">
          <cell r="E105"/>
          <cell r="F105"/>
          <cell r="G105">
            <v>0</v>
          </cell>
          <cell r="H105"/>
        </row>
        <row r="106">
          <cell r="E106"/>
          <cell r="F106"/>
          <cell r="G106">
            <v>0</v>
          </cell>
          <cell r="H106"/>
        </row>
        <row r="107">
          <cell r="E107"/>
          <cell r="F107"/>
          <cell r="G107">
            <v>0</v>
          </cell>
          <cell r="H107"/>
        </row>
        <row r="108">
          <cell r="E108"/>
          <cell r="F108"/>
          <cell r="G108">
            <v>0</v>
          </cell>
          <cell r="H108"/>
        </row>
        <row r="109">
          <cell r="E109"/>
          <cell r="F109"/>
          <cell r="G109"/>
          <cell r="H109">
            <v>0</v>
          </cell>
        </row>
        <row r="110">
          <cell r="E110"/>
          <cell r="F110"/>
          <cell r="G110"/>
          <cell r="H110"/>
        </row>
        <row r="111">
          <cell r="E111"/>
          <cell r="F111"/>
          <cell r="G111"/>
          <cell r="H111"/>
        </row>
        <row r="112">
          <cell r="E112"/>
          <cell r="F112"/>
          <cell r="G112"/>
          <cell r="H112"/>
        </row>
        <row r="113">
          <cell r="E113"/>
          <cell r="F113"/>
          <cell r="G113"/>
          <cell r="H113"/>
        </row>
        <row r="114">
          <cell r="E114"/>
          <cell r="F114"/>
          <cell r="G114"/>
          <cell r="H114"/>
        </row>
        <row r="115">
          <cell r="E115"/>
          <cell r="F115"/>
          <cell r="G115"/>
          <cell r="H115"/>
        </row>
        <row r="116">
          <cell r="E116"/>
          <cell r="F116"/>
          <cell r="G116"/>
          <cell r="H116"/>
        </row>
        <row r="117">
          <cell r="E117"/>
          <cell r="F117"/>
          <cell r="G117">
            <v>0</v>
          </cell>
          <cell r="H117"/>
        </row>
        <row r="118">
          <cell r="E118"/>
          <cell r="F118"/>
          <cell r="G118">
            <v>0</v>
          </cell>
          <cell r="H118"/>
        </row>
        <row r="119">
          <cell r="E119"/>
          <cell r="F119"/>
          <cell r="G119">
            <v>0</v>
          </cell>
          <cell r="H119"/>
        </row>
        <row r="120">
          <cell r="E120"/>
          <cell r="F120"/>
          <cell r="G120">
            <v>0</v>
          </cell>
          <cell r="H120"/>
        </row>
        <row r="121">
          <cell r="E121"/>
          <cell r="F121"/>
          <cell r="G121">
            <v>0</v>
          </cell>
          <cell r="H121"/>
        </row>
        <row r="122">
          <cell r="E122"/>
          <cell r="F122"/>
          <cell r="G122">
            <v>0</v>
          </cell>
          <cell r="H122"/>
        </row>
        <row r="123">
          <cell r="E123"/>
          <cell r="F123"/>
          <cell r="G123">
            <v>0</v>
          </cell>
          <cell r="H123"/>
        </row>
        <row r="124">
          <cell r="E124"/>
          <cell r="F124"/>
          <cell r="G124">
            <v>0</v>
          </cell>
          <cell r="H124"/>
        </row>
        <row r="125">
          <cell r="E125"/>
          <cell r="F125"/>
          <cell r="G125">
            <v>0</v>
          </cell>
          <cell r="H125"/>
        </row>
        <row r="126">
          <cell r="E126"/>
          <cell r="F126"/>
          <cell r="G126"/>
          <cell r="H126">
            <v>0</v>
          </cell>
        </row>
        <row r="127">
          <cell r="E127"/>
          <cell r="F127"/>
          <cell r="G127"/>
          <cell r="H127"/>
        </row>
        <row r="128">
          <cell r="E128"/>
          <cell r="F128"/>
          <cell r="G128"/>
          <cell r="H128"/>
        </row>
        <row r="129">
          <cell r="E129"/>
          <cell r="F129"/>
          <cell r="G129">
            <v>0</v>
          </cell>
          <cell r="H129"/>
        </row>
        <row r="130">
          <cell r="E130"/>
          <cell r="F130"/>
          <cell r="G130">
            <v>0</v>
          </cell>
          <cell r="H130"/>
        </row>
        <row r="131">
          <cell r="E131"/>
          <cell r="F131"/>
          <cell r="G131">
            <v>0</v>
          </cell>
          <cell r="H131"/>
        </row>
        <row r="132">
          <cell r="E132"/>
          <cell r="F132"/>
          <cell r="G132">
            <v>0</v>
          </cell>
          <cell r="H132"/>
        </row>
        <row r="133">
          <cell r="E133"/>
          <cell r="F133"/>
          <cell r="G133"/>
          <cell r="H133">
            <v>0</v>
          </cell>
        </row>
        <row r="134">
          <cell r="E134"/>
          <cell r="F134"/>
          <cell r="G134"/>
          <cell r="H134"/>
        </row>
        <row r="135">
          <cell r="E135">
            <v>56006.07</v>
          </cell>
          <cell r="F135"/>
          <cell r="G135">
            <v>214826.91</v>
          </cell>
          <cell r="H135"/>
        </row>
        <row r="136">
          <cell r="E136">
            <v>9827684.3800000008</v>
          </cell>
          <cell r="F136"/>
          <cell r="G136">
            <v>35365203.020000003</v>
          </cell>
          <cell r="H136"/>
        </row>
        <row r="137">
          <cell r="E137">
            <v>99997.5</v>
          </cell>
          <cell r="F137"/>
          <cell r="G137">
            <v>381750.28</v>
          </cell>
          <cell r="H137"/>
        </row>
        <row r="138">
          <cell r="E138">
            <v>4845.7</v>
          </cell>
          <cell r="F138"/>
          <cell r="G138">
            <v>19000</v>
          </cell>
          <cell r="H138"/>
        </row>
        <row r="139">
          <cell r="E139">
            <v>50000</v>
          </cell>
          <cell r="F139"/>
          <cell r="G139">
            <v>194450</v>
          </cell>
          <cell r="H139"/>
        </row>
        <row r="140">
          <cell r="E140">
            <v>20000</v>
          </cell>
          <cell r="F140"/>
          <cell r="G140">
            <v>77780</v>
          </cell>
          <cell r="H140"/>
        </row>
        <row r="141">
          <cell r="E141">
            <v>14000</v>
          </cell>
          <cell r="F141"/>
          <cell r="G141">
            <v>54446</v>
          </cell>
          <cell r="H141"/>
        </row>
        <row r="142">
          <cell r="E142">
            <v>125000</v>
          </cell>
          <cell r="F142"/>
          <cell r="G142">
            <v>477035</v>
          </cell>
          <cell r="H142"/>
        </row>
        <row r="143">
          <cell r="E143">
            <v>100000</v>
          </cell>
          <cell r="F143"/>
          <cell r="G143">
            <v>397400</v>
          </cell>
          <cell r="H143"/>
        </row>
        <row r="144">
          <cell r="E144">
            <v>15005.19</v>
          </cell>
          <cell r="F144"/>
          <cell r="G144">
            <v>57800</v>
          </cell>
          <cell r="H144"/>
        </row>
        <row r="145">
          <cell r="E145">
            <v>119503</v>
          </cell>
          <cell r="F145"/>
          <cell r="G145">
            <v>445013.45</v>
          </cell>
          <cell r="H145"/>
        </row>
        <row r="146">
          <cell r="E146">
            <v>185602.64</v>
          </cell>
          <cell r="F146"/>
          <cell r="G146">
            <v>680005.25</v>
          </cell>
          <cell r="H146"/>
        </row>
        <row r="147">
          <cell r="E147">
            <v>24971.49</v>
          </cell>
          <cell r="F147"/>
          <cell r="G147">
            <v>97143</v>
          </cell>
          <cell r="H147"/>
        </row>
        <row r="148">
          <cell r="E148">
            <v>100000</v>
          </cell>
          <cell r="F148"/>
          <cell r="G148">
            <v>388500</v>
          </cell>
          <cell r="H148"/>
        </row>
        <row r="149">
          <cell r="E149">
            <v>127413</v>
          </cell>
          <cell r="F149"/>
          <cell r="G149">
            <v>490257.45</v>
          </cell>
          <cell r="H149"/>
        </row>
        <row r="150">
          <cell r="E150">
            <v>100000</v>
          </cell>
          <cell r="F150"/>
          <cell r="G150">
            <v>394100</v>
          </cell>
          <cell r="H150"/>
        </row>
        <row r="151">
          <cell r="E151">
            <v>154831</v>
          </cell>
          <cell r="F151"/>
          <cell r="G151">
            <v>587932.59</v>
          </cell>
          <cell r="H151"/>
        </row>
        <row r="152">
          <cell r="E152">
            <v>800000</v>
          </cell>
          <cell r="F152"/>
          <cell r="G152">
            <v>2979720</v>
          </cell>
          <cell r="H152"/>
        </row>
        <row r="153">
          <cell r="E153">
            <v>49961.37</v>
          </cell>
          <cell r="F153"/>
          <cell r="G153">
            <v>194000</v>
          </cell>
          <cell r="H153"/>
        </row>
        <row r="154">
          <cell r="E154">
            <v>254833.5</v>
          </cell>
          <cell r="F154"/>
          <cell r="G154">
            <v>996542.29</v>
          </cell>
          <cell r="H154"/>
        </row>
        <row r="155">
          <cell r="E155">
            <v>200000</v>
          </cell>
          <cell r="F155"/>
          <cell r="G155">
            <v>790200.24</v>
          </cell>
          <cell r="H155"/>
        </row>
        <row r="156">
          <cell r="E156">
            <v>455865.5</v>
          </cell>
          <cell r="F156"/>
          <cell r="G156">
            <v>1732309.08</v>
          </cell>
          <cell r="H156"/>
        </row>
        <row r="157">
          <cell r="E157">
            <v>59995</v>
          </cell>
          <cell r="F157"/>
          <cell r="G157">
            <v>236275.28</v>
          </cell>
          <cell r="H157"/>
        </row>
        <row r="158">
          <cell r="E158">
            <v>50000</v>
          </cell>
          <cell r="F158"/>
          <cell r="G158">
            <v>191300</v>
          </cell>
          <cell r="H158"/>
        </row>
        <row r="159">
          <cell r="E159">
            <v>99999.99</v>
          </cell>
          <cell r="F159"/>
          <cell r="G159">
            <v>360300</v>
          </cell>
          <cell r="H159"/>
        </row>
        <row r="160">
          <cell r="E160">
            <v>64098</v>
          </cell>
          <cell r="F160"/>
          <cell r="G160">
            <v>233250</v>
          </cell>
          <cell r="H160"/>
        </row>
        <row r="161">
          <cell r="E161">
            <v>27413</v>
          </cell>
          <cell r="F161"/>
          <cell r="G161">
            <v>102743.92</v>
          </cell>
          <cell r="H161"/>
        </row>
        <row r="162">
          <cell r="E162">
            <v>120000</v>
          </cell>
          <cell r="F162"/>
          <cell r="G162">
            <v>432360</v>
          </cell>
          <cell r="H162"/>
        </row>
        <row r="163">
          <cell r="E163">
            <v>1380000</v>
          </cell>
          <cell r="F163"/>
          <cell r="G163">
            <v>4972140</v>
          </cell>
          <cell r="H163"/>
        </row>
        <row r="164">
          <cell r="E164">
            <v>400000</v>
          </cell>
          <cell r="F164"/>
          <cell r="G164">
            <v>1441200</v>
          </cell>
          <cell r="H164"/>
        </row>
        <row r="165">
          <cell r="E165"/>
          <cell r="F165">
            <v>15087026.33</v>
          </cell>
          <cell r="G165"/>
          <cell r="H165">
            <v>54984983.760000013</v>
          </cell>
        </row>
        <row r="166">
          <cell r="E166"/>
          <cell r="F166"/>
          <cell r="G166"/>
          <cell r="H166"/>
        </row>
        <row r="167">
          <cell r="E167"/>
          <cell r="F167">
            <v>7.23</v>
          </cell>
          <cell r="G167"/>
          <cell r="H167">
            <v>27</v>
          </cell>
        </row>
        <row r="168">
          <cell r="E168"/>
          <cell r="F168">
            <v>628979.48</v>
          </cell>
          <cell r="G168"/>
          <cell r="H168">
            <v>2447987</v>
          </cell>
        </row>
        <row r="169">
          <cell r="E169"/>
          <cell r="F169">
            <v>24.91</v>
          </cell>
          <cell r="G169"/>
          <cell r="H169">
            <v>93</v>
          </cell>
        </row>
        <row r="170">
          <cell r="E170"/>
          <cell r="F170">
            <v>58868.55</v>
          </cell>
          <cell r="G170"/>
          <cell r="H170">
            <v>216780.77</v>
          </cell>
        </row>
        <row r="171">
          <cell r="E171">
            <v>687880.17</v>
          </cell>
          <cell r="F171"/>
          <cell r="G171">
            <v>2664887.77</v>
          </cell>
          <cell r="H171"/>
        </row>
        <row r="172">
          <cell r="E172"/>
          <cell r="F172"/>
          <cell r="G172"/>
          <cell r="H172"/>
        </row>
        <row r="173">
          <cell r="E173">
            <v>16013755.015338633</v>
          </cell>
          <cell r="F173"/>
          <cell r="G173">
            <v>69462177.468713745</v>
          </cell>
          <cell r="H173"/>
        </row>
        <row r="174">
          <cell r="E174"/>
          <cell r="F174">
            <v>250000</v>
          </cell>
          <cell r="G174"/>
          <cell r="H174">
            <v>875000</v>
          </cell>
        </row>
        <row r="175">
          <cell r="E175"/>
          <cell r="F175">
            <v>667985.93000000005</v>
          </cell>
          <cell r="G175"/>
          <cell r="H175">
            <v>2345966.5861600004</v>
          </cell>
        </row>
        <row r="176">
          <cell r="E176"/>
          <cell r="F176">
            <v>1000000.0000000001</v>
          </cell>
          <cell r="G176"/>
          <cell r="H176">
            <v>3864000.0000000005</v>
          </cell>
        </row>
        <row r="177">
          <cell r="E177"/>
          <cell r="F177">
            <v>1795749.8853386336</v>
          </cell>
          <cell r="G177"/>
          <cell r="H177">
            <v>6913637.0585537395</v>
          </cell>
        </row>
        <row r="178">
          <cell r="E178"/>
          <cell r="F178">
            <v>2000019.2000000002</v>
          </cell>
          <cell r="G178"/>
          <cell r="H178">
            <v>7690073.824000001</v>
          </cell>
        </row>
        <row r="179">
          <cell r="E179"/>
          <cell r="F179">
            <v>4300000</v>
          </cell>
          <cell r="G179"/>
          <cell r="H179">
            <v>25927500</v>
          </cell>
        </row>
        <row r="180">
          <cell r="E180"/>
          <cell r="F180">
            <v>6000000</v>
          </cell>
          <cell r="G180"/>
          <cell r="H180">
            <v>21846000</v>
          </cell>
        </row>
        <row r="181">
          <cell r="E181"/>
          <cell r="F181"/>
          <cell r="G181"/>
          <cell r="H181"/>
        </row>
        <row r="182">
          <cell r="E182"/>
          <cell r="F182"/>
          <cell r="G182"/>
          <cell r="H182"/>
        </row>
        <row r="183">
          <cell r="E183"/>
          <cell r="F183"/>
          <cell r="G183"/>
          <cell r="H183"/>
        </row>
        <row r="184">
          <cell r="E184">
            <v>15207</v>
          </cell>
          <cell r="F184"/>
          <cell r="G184">
            <v>56995.836000000003</v>
          </cell>
          <cell r="H184"/>
        </row>
        <row r="185">
          <cell r="E185"/>
          <cell r="F185">
            <v>15207</v>
          </cell>
          <cell r="G185"/>
          <cell r="H185">
            <v>56995.836000000003</v>
          </cell>
        </row>
        <row r="186">
          <cell r="E186"/>
          <cell r="F186"/>
          <cell r="G186"/>
          <cell r="H186"/>
        </row>
        <row r="187">
          <cell r="E187"/>
          <cell r="F187"/>
          <cell r="G187"/>
          <cell r="H187"/>
        </row>
        <row r="188">
          <cell r="E188">
            <v>5700</v>
          </cell>
          <cell r="F188"/>
          <cell r="G188">
            <v>21363.600000000002</v>
          </cell>
          <cell r="H188"/>
        </row>
        <row r="189">
          <cell r="E189"/>
          <cell r="F189">
            <v>5700</v>
          </cell>
          <cell r="G189"/>
          <cell r="H189">
            <v>21363.600000000002</v>
          </cell>
        </row>
        <row r="190">
          <cell r="E190"/>
          <cell r="F190"/>
          <cell r="G190"/>
          <cell r="H190"/>
        </row>
        <row r="191">
          <cell r="E191"/>
          <cell r="F191"/>
          <cell r="G191"/>
          <cell r="H191"/>
        </row>
        <row r="192">
          <cell r="E192">
            <v>117560.29882604055</v>
          </cell>
          <cell r="F192"/>
          <cell r="G192">
            <v>440616</v>
          </cell>
          <cell r="H192"/>
        </row>
        <row r="193">
          <cell r="E193">
            <v>12671.824973319102</v>
          </cell>
          <cell r="F193"/>
          <cell r="G193">
            <v>47494</v>
          </cell>
          <cell r="H193"/>
        </row>
        <row r="194">
          <cell r="E194"/>
          <cell r="F194">
            <v>49468.516542155812</v>
          </cell>
          <cell r="G194"/>
          <cell r="H194">
            <v>185408</v>
          </cell>
        </row>
        <row r="195">
          <cell r="E195"/>
          <cell r="F195">
            <v>8547.4919957310558</v>
          </cell>
          <cell r="G195"/>
          <cell r="H195">
            <v>32036</v>
          </cell>
        </row>
        <row r="196">
          <cell r="E196"/>
          <cell r="F196">
            <v>17398.345784418354</v>
          </cell>
          <cell r="G196"/>
          <cell r="H196">
            <v>65209</v>
          </cell>
        </row>
        <row r="197">
          <cell r="E197"/>
          <cell r="F197">
            <v>11546.42475987193</v>
          </cell>
          <cell r="G197"/>
          <cell r="H197">
            <v>43276</v>
          </cell>
        </row>
        <row r="198">
          <cell r="E198"/>
          <cell r="F198">
            <v>22565.90181430096</v>
          </cell>
          <cell r="G198"/>
          <cell r="H198">
            <v>84577</v>
          </cell>
        </row>
        <row r="199">
          <cell r="E199"/>
          <cell r="F199">
            <v>8680.6296691568823</v>
          </cell>
          <cell r="G199"/>
          <cell r="H199">
            <v>32535</v>
          </cell>
        </row>
        <row r="200">
          <cell r="E200"/>
          <cell r="F200">
            <v>12024.813233724652</v>
          </cell>
          <cell r="G200"/>
          <cell r="H200">
            <v>45069</v>
          </cell>
        </row>
        <row r="201">
          <cell r="E201"/>
          <cell r="F201"/>
          <cell r="G201"/>
          <cell r="H201"/>
        </row>
        <row r="202">
          <cell r="E202">
            <v>100391.33</v>
          </cell>
          <cell r="F202"/>
          <cell r="G202">
            <v>376266.70484000002</v>
          </cell>
          <cell r="H202"/>
        </row>
        <row r="203">
          <cell r="E203"/>
          <cell r="F203">
            <v>2930.18</v>
          </cell>
          <cell r="G203"/>
          <cell r="H203">
            <v>10982.314640000001</v>
          </cell>
        </row>
        <row r="204">
          <cell r="E204"/>
          <cell r="F204">
            <v>2907.64</v>
          </cell>
          <cell r="G204"/>
          <cell r="H204">
            <v>10897.834720000001</v>
          </cell>
        </row>
        <row r="205">
          <cell r="E205"/>
          <cell r="F205">
            <v>3414.49</v>
          </cell>
          <cell r="G205"/>
          <cell r="H205">
            <v>12797.508519999999</v>
          </cell>
        </row>
        <row r="206">
          <cell r="E206"/>
          <cell r="F206">
            <v>3471.14</v>
          </cell>
          <cell r="G206"/>
          <cell r="H206">
            <v>13009.83272</v>
          </cell>
        </row>
        <row r="207">
          <cell r="E207"/>
          <cell r="F207">
            <v>6013.63</v>
          </cell>
          <cell r="G207"/>
          <cell r="H207">
            <v>22539.08524</v>
          </cell>
        </row>
        <row r="208">
          <cell r="E208"/>
          <cell r="F208">
            <v>42825.72</v>
          </cell>
          <cell r="G208"/>
          <cell r="H208">
            <v>160510.79856000002</v>
          </cell>
        </row>
        <row r="209">
          <cell r="E209"/>
          <cell r="F209">
            <v>23441.45</v>
          </cell>
          <cell r="G209"/>
          <cell r="H209">
            <v>87858.554600000003</v>
          </cell>
        </row>
        <row r="210">
          <cell r="E210"/>
          <cell r="F210">
            <v>3513.21</v>
          </cell>
          <cell r="G210"/>
          <cell r="H210">
            <v>13167.51108</v>
          </cell>
        </row>
        <row r="211">
          <cell r="E211"/>
          <cell r="F211">
            <v>2892.2</v>
          </cell>
          <cell r="G211"/>
          <cell r="H211">
            <v>10839.9656</v>
          </cell>
        </row>
        <row r="212">
          <cell r="E212"/>
          <cell r="F212">
            <v>2892.22</v>
          </cell>
          <cell r="G212"/>
          <cell r="H212">
            <v>10840.040559999999</v>
          </cell>
        </row>
        <row r="213">
          <cell r="E213"/>
          <cell r="F213">
            <v>3271.66</v>
          </cell>
          <cell r="G213"/>
          <cell r="H213">
            <v>12262.18168</v>
          </cell>
        </row>
        <row r="214">
          <cell r="E214"/>
          <cell r="F214">
            <v>2817.48</v>
          </cell>
          <cell r="G214"/>
          <cell r="H214">
            <v>10559.91504</v>
          </cell>
        </row>
        <row r="215">
          <cell r="E215"/>
          <cell r="F215"/>
          <cell r="G215"/>
          <cell r="H215"/>
        </row>
        <row r="216">
          <cell r="E216"/>
          <cell r="F216"/>
          <cell r="G216"/>
          <cell r="H216"/>
        </row>
        <row r="217">
          <cell r="E217"/>
          <cell r="F217"/>
          <cell r="G217"/>
          <cell r="H217"/>
        </row>
        <row r="218">
          <cell r="E218"/>
          <cell r="F218"/>
          <cell r="G218"/>
          <cell r="H218"/>
        </row>
        <row r="219">
          <cell r="E219">
            <v>315605.67499999999</v>
          </cell>
          <cell r="F219"/>
          <cell r="G219"/>
          <cell r="H219"/>
        </row>
        <row r="220">
          <cell r="E220"/>
          <cell r="F220">
            <v>315605.67499999999</v>
          </cell>
          <cell r="G220"/>
          <cell r="H220"/>
        </row>
        <row r="221">
          <cell r="E221"/>
          <cell r="F221"/>
          <cell r="G221"/>
          <cell r="H221"/>
        </row>
        <row r="222">
          <cell r="E222">
            <v>110417</v>
          </cell>
          <cell r="F222"/>
          <cell r="G222"/>
          <cell r="H222"/>
        </row>
        <row r="223">
          <cell r="E223"/>
          <cell r="F223">
            <v>110417</v>
          </cell>
          <cell r="G223"/>
          <cell r="H223"/>
        </row>
        <row r="224">
          <cell r="E224"/>
          <cell r="F224"/>
          <cell r="G224"/>
          <cell r="H224"/>
        </row>
        <row r="225">
          <cell r="E225"/>
          <cell r="F225"/>
          <cell r="G225"/>
          <cell r="H225"/>
        </row>
        <row r="226">
          <cell r="E226"/>
          <cell r="F226">
            <v>36</v>
          </cell>
          <cell r="G226"/>
          <cell r="H226"/>
        </row>
        <row r="227">
          <cell r="E227">
            <v>996</v>
          </cell>
          <cell r="F227"/>
          <cell r="G227"/>
          <cell r="H227"/>
        </row>
        <row r="228">
          <cell r="E228"/>
          <cell r="F228"/>
          <cell r="G228"/>
          <cell r="H228"/>
        </row>
        <row r="229">
          <cell r="E229"/>
          <cell r="F229"/>
          <cell r="G229"/>
          <cell r="H229"/>
        </row>
        <row r="230">
          <cell r="E230">
            <v>68513.794520547875</v>
          </cell>
          <cell r="F230"/>
          <cell r="G230"/>
          <cell r="H230"/>
        </row>
        <row r="231">
          <cell r="E231"/>
          <cell r="F231">
            <v>68513.794520547875</v>
          </cell>
          <cell r="G231"/>
          <cell r="H231"/>
        </row>
        <row r="232">
          <cell r="E232"/>
          <cell r="F232"/>
          <cell r="G232"/>
          <cell r="H232"/>
        </row>
        <row r="233">
          <cell r="E233"/>
          <cell r="F233"/>
          <cell r="G233"/>
          <cell r="H233"/>
        </row>
        <row r="234">
          <cell r="E234">
            <v>113250.10844748857</v>
          </cell>
          <cell r="F234"/>
          <cell r="G234"/>
          <cell r="H234"/>
        </row>
        <row r="235">
          <cell r="E235"/>
          <cell r="F235">
            <v>113250.10844748857</v>
          </cell>
          <cell r="G235"/>
          <cell r="H235"/>
        </row>
        <row r="236">
          <cell r="E236"/>
          <cell r="F236"/>
          <cell r="G236"/>
          <cell r="H236"/>
        </row>
        <row r="237">
          <cell r="E237"/>
          <cell r="F237"/>
          <cell r="G237"/>
          <cell r="H237"/>
        </row>
      </sheetData>
      <sheetData sheetId="10"/>
      <sheetData sheetId="11"/>
      <sheetData sheetId="12"/>
      <sheetData sheetId="13"/>
      <sheetData sheetId="14"/>
      <sheetData sheetId="15"/>
      <sheetData sheetId="16">
        <row r="14">
          <cell r="I14">
            <v>346000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>
        <row r="64">
          <cell r="F64">
            <v>9</v>
          </cell>
        </row>
      </sheetData>
      <sheetData sheetId="25">
        <row r="250">
          <cell r="B250">
            <v>3.7480000000000002</v>
          </cell>
        </row>
        <row r="251">
          <cell r="B251">
            <v>3.5969999999999991</v>
          </cell>
        </row>
      </sheetData>
      <sheetData sheetId="2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דוח התאמה 2019"/>
      <sheetName val="Lead"/>
      <sheetName val="רווח והפסד"/>
      <sheetName val="נספח א"/>
    </sheetNames>
    <sheetDataSet>
      <sheetData sheetId="0"/>
      <sheetData sheetId="1"/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p. list"/>
      <sheetName val="Assets "/>
      <sheetName val="LIABILITIES"/>
      <sheetName val="Note 1-9"/>
      <sheetName val="Note A &amp; B"/>
      <sheetName val="NOTE C"/>
      <sheetName val="NOTE 12"/>
      <sheetName val="Note 11"/>
      <sheetName val="P&amp;L - Qtr"/>
      <sheetName val="Note Q 21-27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nnual Notes"/>
      <sheetName val="CODS"/>
      <sheetName val="print"/>
      <sheetName val="Module2"/>
      <sheetName val="Module1"/>
      <sheetName val="Module3"/>
      <sheetName val="Module4"/>
      <sheetName val="Module5"/>
      <sheetName val="Module6"/>
      <sheetName val="Module7"/>
      <sheetName val="Module8"/>
      <sheetName val="Module9"/>
      <sheetName val="Module10"/>
    </sheetNames>
    <sheetDataSet>
      <sheetData sheetId="0" refreshError="1"/>
      <sheetData sheetId="1" refreshError="1"/>
      <sheetData sheetId="2" refreshError="1">
        <row r="2">
          <cell r="B2" t="str">
            <v xml:space="preserve">COMPANY :                 </v>
          </cell>
          <cell r="C2" t="str">
            <v>xxxx</v>
          </cell>
        </row>
        <row r="3">
          <cell r="B3" t="str">
            <v xml:space="preserve">Balance Sheet as at : </v>
          </cell>
          <cell r="C3">
            <v>36525</v>
          </cell>
          <cell r="E3" t="str">
            <v>Last Update:</v>
          </cell>
          <cell r="F3" t="str">
            <v>12/31/1999</v>
          </cell>
        </row>
        <row r="5">
          <cell r="D5" t="str">
            <v xml:space="preserve">As at </v>
          </cell>
          <cell r="E5">
            <v>36525</v>
          </cell>
          <cell r="F5" t="str">
            <v xml:space="preserve">As at </v>
          </cell>
        </row>
        <row r="6">
          <cell r="B6" t="str">
            <v>Assets</v>
          </cell>
          <cell r="C6" t="str">
            <v>Note</v>
          </cell>
          <cell r="D6" t="str">
            <v>Local Currency</v>
          </cell>
          <cell r="E6" t="str">
            <v>$ US</v>
          </cell>
          <cell r="F6">
            <v>36160</v>
          </cell>
        </row>
        <row r="7">
          <cell r="D7" t="str">
            <v xml:space="preserve">  </v>
          </cell>
          <cell r="F7" t="str">
            <v>$ US</v>
          </cell>
        </row>
        <row r="8">
          <cell r="B8" t="str">
            <v>Currents assets</v>
          </cell>
        </row>
        <row r="9">
          <cell r="B9" t="str">
            <v>Cash and cash equivalents</v>
          </cell>
        </row>
        <row r="10">
          <cell r="B10" t="str">
            <v>Short-term deposits</v>
          </cell>
        </row>
        <row r="11">
          <cell r="B11" t="str">
            <v>Marketable securities</v>
          </cell>
        </row>
        <row r="12">
          <cell r="B12" t="str">
            <v>Trade receivables</v>
          </cell>
          <cell r="C12" t="str">
            <v>Note 1</v>
          </cell>
          <cell r="D12">
            <v>0</v>
          </cell>
          <cell r="E12">
            <v>0</v>
          </cell>
        </row>
        <row r="13">
          <cell r="B13" t="str">
            <v>Other receivables</v>
          </cell>
          <cell r="C13" t="str">
            <v>Note 2</v>
          </cell>
          <cell r="D13">
            <v>0</v>
          </cell>
          <cell r="E13">
            <v>0</v>
          </cell>
        </row>
        <row r="14">
          <cell r="B14" t="str">
            <v>Prepaid expenses</v>
          </cell>
          <cell r="C14" t="str">
            <v>Note 3</v>
          </cell>
          <cell r="D14">
            <v>0</v>
          </cell>
          <cell r="E14">
            <v>0</v>
          </cell>
        </row>
        <row r="15">
          <cell r="B15" t="str">
            <v>Inventories</v>
          </cell>
          <cell r="C15" t="str">
            <v>Note 4</v>
          </cell>
          <cell r="D15">
            <v>0</v>
          </cell>
          <cell r="E15">
            <v>0</v>
          </cell>
        </row>
        <row r="16">
          <cell r="B16" t="str">
            <v>Recoverable cost and estimate earnings not    yet billed - Net</v>
          </cell>
          <cell r="C16" t="str">
            <v>Note 11</v>
          </cell>
          <cell r="D16">
            <v>0</v>
          </cell>
          <cell r="E16">
            <v>0</v>
          </cell>
        </row>
        <row r="17">
          <cell r="B17" t="str">
            <v>Total current assets</v>
          </cell>
          <cell r="D17">
            <v>0</v>
          </cell>
          <cell r="E17">
            <v>0</v>
          </cell>
          <cell r="F17">
            <v>0</v>
          </cell>
        </row>
        <row r="20">
          <cell r="B20" t="str">
            <v>long-term bank deposits and receivables</v>
          </cell>
        </row>
        <row r="22">
          <cell r="B22" t="str">
            <v>Investments</v>
          </cell>
          <cell r="C22" t="str">
            <v>Note C</v>
          </cell>
          <cell r="D22">
            <v>0</v>
          </cell>
          <cell r="E22">
            <v>0</v>
          </cell>
        </row>
        <row r="24">
          <cell r="B24" t="str">
            <v>Fixed assets</v>
          </cell>
          <cell r="C24" t="str">
            <v>Note 12</v>
          </cell>
        </row>
        <row r="25">
          <cell r="B25" t="str">
            <v>Cost</v>
          </cell>
          <cell r="D25">
            <v>0</v>
          </cell>
          <cell r="E25">
            <v>0</v>
          </cell>
        </row>
        <row r="26">
          <cell r="B26" t="str">
            <v>Accumulated depreciation and amortization</v>
          </cell>
          <cell r="D26">
            <v>0</v>
          </cell>
          <cell r="E26">
            <v>0</v>
          </cell>
        </row>
        <row r="27">
          <cell r="B27" t="str">
            <v>Fixed assets, net</v>
          </cell>
          <cell r="D27">
            <v>0</v>
          </cell>
          <cell r="E27">
            <v>0</v>
          </cell>
          <cell r="F27">
            <v>0</v>
          </cell>
        </row>
        <row r="29">
          <cell r="B29" t="str">
            <v>Software R&amp;D costs, net</v>
          </cell>
          <cell r="C29" t="str">
            <v>Note 5</v>
          </cell>
          <cell r="D29">
            <v>0</v>
          </cell>
          <cell r="E29">
            <v>0</v>
          </cell>
        </row>
        <row r="31">
          <cell r="B31" t="str">
            <v xml:space="preserve">Other assets </v>
          </cell>
        </row>
        <row r="32">
          <cell r="B32" t="str">
            <v>Deferred tax</v>
          </cell>
        </row>
        <row r="33">
          <cell r="B33" t="str">
            <v>Other assets &amp; Goodwill</v>
          </cell>
          <cell r="C33" t="str">
            <v>Note 6</v>
          </cell>
          <cell r="D33">
            <v>0</v>
          </cell>
          <cell r="E33">
            <v>0</v>
          </cell>
        </row>
        <row r="34">
          <cell r="B34" t="str">
            <v>Total other assets</v>
          </cell>
          <cell r="D34">
            <v>0</v>
          </cell>
          <cell r="E34">
            <v>0</v>
          </cell>
          <cell r="F34">
            <v>0</v>
          </cell>
        </row>
        <row r="36">
          <cell r="B36" t="str">
            <v>Total assets</v>
          </cell>
          <cell r="D36">
            <v>0</v>
          </cell>
          <cell r="E36">
            <v>0</v>
          </cell>
          <cell r="F36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אזן ורוו&quot;ה"/>
      <sheetName val="תזרים 96"/>
      <sheetName val="תזרים 95"/>
      <sheetName val="ביאורים"/>
      <sheetName val="מעגלים"/>
      <sheetName val="הון עצמי"/>
      <sheetName val="גיליון4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OEM"/>
      <sheetName val="Packout cost Vlookup"/>
      <sheetName val="???? ????&quot;?"/>
      <sheetName val="מדדים ושע&quot;ח"/>
      <sheetName val="りれき"/>
      <sheetName val="מאזן_ורוו&quot;ה"/>
      <sheetName val="תזרים_96"/>
      <sheetName val="תזרים_95"/>
      <sheetName val="הון_עצמי"/>
      <sheetName val="Packout_cost_Vlookup"/>
      <sheetName val="????_????&quot;?"/>
      <sheetName val="מדדים_ושע&quot;ח"/>
      <sheetName val="מאזן_ורוו&quot;ה1"/>
      <sheetName val="תזרים_961"/>
      <sheetName val="תזרים_951"/>
      <sheetName val="הון_עצמי1"/>
      <sheetName val="Packout_cost_Vlookup1"/>
      <sheetName val="????_????&quot;?1"/>
      <sheetName val="מדדים_ושע&quot;ח1"/>
      <sheetName val="IC Owners"/>
    </sheetNames>
    <sheetDataSet>
      <sheetData sheetId="0" refreshError="1">
        <row r="19">
          <cell r="T19">
            <v>3.0112000000000001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9">
          <cell r="T19">
            <v>3.0112000000000001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אזן ורוו&quot;ה"/>
      <sheetName val="ביאור ר&quot;ק"/>
      <sheetName val="הון עצמי"/>
      <sheetName val="תזרים 96"/>
      <sheetName val="תזרים 95"/>
      <sheetName val="תזרים 97"/>
      <sheetName val="תזרים 3_97"/>
      <sheetName val="תזרים 3_98"/>
      <sheetName val="בעלי ענין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דוחות"/>
      <sheetName val="???? ????&quot;?"/>
      <sheetName val="ASP Projections"/>
      <sheetName val="מאזן_ורוו&quot;ה"/>
      <sheetName val="הון_עצמי"/>
      <sheetName val="ביאור_ר&quot;ק"/>
      <sheetName val="תזרים_96"/>
      <sheetName val="תזרים_95"/>
      <sheetName val="תזרים_97"/>
      <sheetName val="תזרים_3_97"/>
      <sheetName val="תזרים_3_98"/>
      <sheetName val="בעלי_ענין"/>
      <sheetName val="????_????&quot;?"/>
      <sheetName val="ASP_Projections"/>
      <sheetName val="מאזן_ורוו&quot;ה1"/>
      <sheetName val="הון_עצמי1"/>
      <sheetName val="ביאור_ר&quot;ק1"/>
      <sheetName val="תזרים_961"/>
      <sheetName val="תזרים_951"/>
      <sheetName val="תזרים_971"/>
      <sheetName val="תזרים_3_971"/>
      <sheetName val="תזרים_3_981"/>
      <sheetName val="בעלי_ענין1"/>
      <sheetName val="????_????&quot;?1"/>
      <sheetName val="ASP_Projections1"/>
      <sheetName val="מאזן_ורוו&quot;ה4"/>
      <sheetName val="ביאור_ר&quot;ק4"/>
      <sheetName val="הון_עצמי4"/>
      <sheetName val="תזרים_964"/>
      <sheetName val="תזרים_954"/>
      <sheetName val="תזרים_974"/>
      <sheetName val="תזרים_3_974"/>
      <sheetName val="תזרים_3_984"/>
      <sheetName val="בעלי_ענין4"/>
      <sheetName val="????_????&quot;?4"/>
      <sheetName val="מאזן_ורוו&quot;ה2"/>
      <sheetName val="ביאור_ר&quot;ק2"/>
      <sheetName val="הון_עצמי2"/>
      <sheetName val="תזרים_962"/>
      <sheetName val="תזרים_952"/>
      <sheetName val="תזרים_972"/>
      <sheetName val="תזרים_3_972"/>
      <sheetName val="תזרים_3_982"/>
      <sheetName val="בעלי_ענין2"/>
      <sheetName val="????_????&quot;?2"/>
      <sheetName val="מאזן_ורוו&quot;ה3"/>
      <sheetName val="ביאור_ר&quot;ק3"/>
      <sheetName val="הון_עצמי3"/>
      <sheetName val="תזרים_963"/>
      <sheetName val="תזרים_953"/>
      <sheetName val="תזרים_973"/>
      <sheetName val="תזרים_3_973"/>
      <sheetName val="תזרים_3_983"/>
      <sheetName val="בעלי_ענין3"/>
      <sheetName val="????_????&quot;?3"/>
      <sheetName val="מאזן_ורוו&quot;ה6"/>
      <sheetName val="ביאור_ר&quot;ק6"/>
      <sheetName val="הון_עצמי6"/>
      <sheetName val="תזרים_966"/>
      <sheetName val="תזרים_956"/>
      <sheetName val="תזרים_976"/>
      <sheetName val="תזרים_3_976"/>
      <sheetName val="תזרים_3_986"/>
      <sheetName val="בעלי_ענין6"/>
      <sheetName val="????_????&quot;?6"/>
      <sheetName val="מאזן_ורוו&quot;ה5"/>
      <sheetName val="ביאור_ר&quot;ק5"/>
      <sheetName val="הון_עצמי5"/>
      <sheetName val="תזרים_965"/>
      <sheetName val="תזרים_955"/>
      <sheetName val="תזרים_975"/>
      <sheetName val="תזרים_3_975"/>
      <sheetName val="תזרים_3_985"/>
      <sheetName val="בעלי_ענין5"/>
      <sheetName val="????_????&quot;?5"/>
      <sheetName val="מאזן_ורוו&quot;ה7"/>
      <sheetName val="ביאור_ר&quot;ק7"/>
      <sheetName val="הון_עצמי7"/>
      <sheetName val="תזרים_967"/>
      <sheetName val="תזרים_957"/>
      <sheetName val="תזרים_977"/>
      <sheetName val="תזרים_3_977"/>
      <sheetName val="תזרים_3_987"/>
      <sheetName val="בעלי_ענין7"/>
      <sheetName val="????_????&quot;?7"/>
      <sheetName val="מאזן_ורוו&quot;ה8"/>
      <sheetName val="ביאור_ר&quot;ק8"/>
      <sheetName val="הון_עצמי8"/>
      <sheetName val="תזרים_968"/>
      <sheetName val="תזרים_958"/>
      <sheetName val="תזרים_978"/>
      <sheetName val="תזרים_3_978"/>
      <sheetName val="תזרים_3_988"/>
      <sheetName val="בעלי_ענין8"/>
      <sheetName val="????_????&quot;?8"/>
      <sheetName val="הרכבה מאוחד"/>
      <sheetName val="מאזן_ורוו&quot;ה9"/>
      <sheetName val="הון_עצמי9"/>
      <sheetName val="ביאור_ר&quot;ק9"/>
      <sheetName val="תזרים_969"/>
      <sheetName val="תזרים_959"/>
      <sheetName val="תזרים_979"/>
      <sheetName val="תזרים_3_979"/>
      <sheetName val="תזרים_3_989"/>
      <sheetName val="בעלי_ענין9"/>
      <sheetName val="????_????&quot;?9"/>
      <sheetName val="ASP_Projections2"/>
      <sheetName val="ATL"/>
      <sheetName val="gilad"/>
      <sheetName val="NESS ISI"/>
      <sheetName val="contahal"/>
      <sheetName val="הרכבה"/>
      <sheetName val="אנליטי"/>
      <sheetName val="compro"/>
    </sheetNames>
    <sheetDataSet>
      <sheetData sheetId="0" refreshError="1">
        <row r="2">
          <cell r="A2" t="str">
            <v>טלגייט בע"מ</v>
          </cell>
        </row>
        <row r="3">
          <cell r="A3" t="str">
            <v>דוחות באלפי ש"ח מותאמים למדד 31.3.98</v>
          </cell>
        </row>
        <row r="7">
          <cell r="B7" t="str">
            <v>ליום 31 במרס</v>
          </cell>
          <cell r="E7" t="str">
            <v>ליום 31 בדצמבר</v>
          </cell>
          <cell r="M7" t="str">
            <v>ליום 31 בדצמבר</v>
          </cell>
          <cell r="R7">
            <v>12.97</v>
          </cell>
        </row>
        <row r="8">
          <cell r="B8">
            <v>1998</v>
          </cell>
          <cell r="C8">
            <v>1997</v>
          </cell>
          <cell r="E8">
            <v>1997</v>
          </cell>
          <cell r="F8">
            <v>1996</v>
          </cell>
          <cell r="G8">
            <v>1995</v>
          </cell>
          <cell r="H8">
            <v>1994</v>
          </cell>
          <cell r="K8">
            <v>1997</v>
          </cell>
          <cell r="M8">
            <v>1997</v>
          </cell>
          <cell r="N8">
            <v>1996</v>
          </cell>
          <cell r="O8">
            <v>1995</v>
          </cell>
          <cell r="P8">
            <v>1994</v>
          </cell>
          <cell r="R8">
            <v>3.97</v>
          </cell>
          <cell r="S8">
            <v>146.80000000000001</v>
          </cell>
        </row>
        <row r="9">
          <cell r="B9" t="str">
            <v>אלפי ש"ח מותאמים למדד 31.3.98</v>
          </cell>
          <cell r="E9" t="str">
            <v>אלפי ש"ח מותאמים למדד 31.3.98</v>
          </cell>
          <cell r="K9" t="str">
            <v>אלפי $</v>
          </cell>
          <cell r="M9" t="str">
            <v>אלפי $</v>
          </cell>
          <cell r="N9" t="str">
            <v>אלפי $</v>
          </cell>
          <cell r="O9" t="str">
            <v>$</v>
          </cell>
          <cell r="P9" t="str">
            <v>$ מותאם ל-12/95</v>
          </cell>
          <cell r="R9">
            <v>12.96</v>
          </cell>
        </row>
        <row r="10">
          <cell r="A10" t="str">
            <v>רכוש שוטף</v>
          </cell>
          <cell r="R10">
            <v>12.95</v>
          </cell>
        </row>
        <row r="11">
          <cell r="A11" t="str">
            <v>מזומנים ושווי מזומנים</v>
          </cell>
          <cell r="B11">
            <v>2273</v>
          </cell>
          <cell r="C11">
            <v>9533</v>
          </cell>
          <cell r="E11">
            <v>8524</v>
          </cell>
          <cell r="F11">
            <v>12561</v>
          </cell>
          <cell r="G11">
            <v>3081</v>
          </cell>
          <cell r="H11">
            <v>2267</v>
          </cell>
          <cell r="K11">
            <v>2718</v>
          </cell>
          <cell r="M11">
            <v>2409</v>
          </cell>
          <cell r="N11">
            <v>3609</v>
          </cell>
          <cell r="O11">
            <v>830168</v>
          </cell>
          <cell r="P11">
            <v>1835604</v>
          </cell>
          <cell r="R11">
            <v>12.94</v>
          </cell>
        </row>
        <row r="12">
          <cell r="A12" t="str">
            <v>ניירות ערך סחירים</v>
          </cell>
          <cell r="B12">
            <v>0</v>
          </cell>
          <cell r="C12">
            <v>786</v>
          </cell>
          <cell r="E12">
            <v>0</v>
          </cell>
          <cell r="F12">
            <v>769</v>
          </cell>
          <cell r="G12">
            <v>847</v>
          </cell>
          <cell r="H12">
            <v>1896</v>
          </cell>
          <cell r="K12">
            <v>224</v>
          </cell>
          <cell r="M12">
            <v>0</v>
          </cell>
          <cell r="N12">
            <v>221</v>
          </cell>
          <cell r="O12">
            <v>228265</v>
          </cell>
          <cell r="P12">
            <v>1535102</v>
          </cell>
          <cell r="R12">
            <v>12.93</v>
          </cell>
        </row>
        <row r="13">
          <cell r="A13" t="str">
            <v>הכנסות לקבל - השתתפות ממשלה</v>
          </cell>
          <cell r="B13">
            <v>2496</v>
          </cell>
          <cell r="C13">
            <v>1803</v>
          </cell>
          <cell r="E13">
            <v>821</v>
          </cell>
          <cell r="F13">
            <v>1197</v>
          </cell>
          <cell r="G13">
            <v>943</v>
          </cell>
          <cell r="H13">
            <v>517</v>
          </cell>
          <cell r="K13">
            <v>514</v>
          </cell>
          <cell r="M13">
            <v>232</v>
          </cell>
          <cell r="N13">
            <v>344</v>
          </cell>
          <cell r="O13">
            <v>254041</v>
          </cell>
          <cell r="P13">
            <v>418636</v>
          </cell>
        </row>
        <row r="14">
          <cell r="A14" t="str">
            <v>חייבים ויתרות חובה</v>
          </cell>
          <cell r="B14">
            <v>432</v>
          </cell>
          <cell r="C14">
            <v>330</v>
          </cell>
          <cell r="E14">
            <v>393</v>
          </cell>
          <cell r="F14">
            <v>449</v>
          </cell>
          <cell r="G14">
            <v>70</v>
          </cell>
          <cell r="H14">
            <v>117</v>
          </cell>
          <cell r="K14">
            <v>94</v>
          </cell>
          <cell r="M14">
            <v>111</v>
          </cell>
          <cell r="N14">
            <v>129</v>
          </cell>
          <cell r="O14">
            <v>18990</v>
          </cell>
          <cell r="P14">
            <v>94920</v>
          </cell>
          <cell r="R14" t="str">
            <v>1-3.98</v>
          </cell>
          <cell r="S14">
            <v>153.4</v>
          </cell>
        </row>
        <row r="15">
          <cell r="A15" t="str">
            <v>מלאי</v>
          </cell>
          <cell r="B15">
            <v>2741</v>
          </cell>
          <cell r="C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1-12.97</v>
          </cell>
        </row>
        <row r="16">
          <cell r="R16" t="str">
            <v>1-3.97</v>
          </cell>
        </row>
        <row r="17">
          <cell r="B17">
            <v>7942</v>
          </cell>
          <cell r="C17">
            <v>12452</v>
          </cell>
          <cell r="E17">
            <v>9738</v>
          </cell>
          <cell r="F17">
            <v>14976</v>
          </cell>
          <cell r="G17">
            <v>4941</v>
          </cell>
          <cell r="H17">
            <v>4797</v>
          </cell>
          <cell r="K17">
            <v>3550</v>
          </cell>
          <cell r="M17">
            <v>2752</v>
          </cell>
          <cell r="N17">
            <v>4303</v>
          </cell>
          <cell r="O17">
            <v>1331464</v>
          </cell>
          <cell r="P17">
            <v>3884262</v>
          </cell>
          <cell r="R17" t="str">
            <v>1-12.96</v>
          </cell>
        </row>
        <row r="18">
          <cell r="A18" t="str">
            <v>רכוש קבוע</v>
          </cell>
          <cell r="R18" t="str">
            <v>1-12.95</v>
          </cell>
          <cell r="S18">
            <v>123.6</v>
          </cell>
          <cell r="T18">
            <v>3.0112999999999999</v>
          </cell>
        </row>
        <row r="19">
          <cell r="A19" t="str">
            <v>עלות</v>
          </cell>
          <cell r="B19">
            <v>3521</v>
          </cell>
          <cell r="C19">
            <v>2416</v>
          </cell>
          <cell r="E19">
            <v>3305</v>
          </cell>
          <cell r="F19">
            <v>2032</v>
          </cell>
          <cell r="G19">
            <v>1513</v>
          </cell>
          <cell r="H19">
            <v>988</v>
          </cell>
          <cell r="K19">
            <v>866</v>
          </cell>
          <cell r="M19">
            <v>1298</v>
          </cell>
          <cell r="N19">
            <v>720</v>
          </cell>
          <cell r="O19">
            <v>450981.18022328551</v>
          </cell>
          <cell r="P19">
            <v>794663</v>
          </cell>
          <cell r="R19" t="str">
            <v>1-12.94</v>
          </cell>
          <cell r="S19">
            <v>112.3</v>
          </cell>
        </row>
        <row r="20">
          <cell r="A20" t="str">
            <v>בניכוי - פחת נצבר</v>
          </cell>
          <cell r="K20">
            <v>232</v>
          </cell>
          <cell r="M20">
            <v>400</v>
          </cell>
          <cell r="N20">
            <v>190</v>
          </cell>
          <cell r="O20">
            <v>79769.696969696975</v>
          </cell>
          <cell r="P20">
            <v>69908</v>
          </cell>
          <cell r="R20" t="str">
            <v>1-12.93</v>
          </cell>
        </row>
        <row r="22">
          <cell r="B22">
            <v>3521</v>
          </cell>
          <cell r="C22">
            <v>2416</v>
          </cell>
          <cell r="E22">
            <v>3305</v>
          </cell>
          <cell r="F22">
            <v>2032</v>
          </cell>
          <cell r="G22">
            <v>1513</v>
          </cell>
          <cell r="H22">
            <v>988</v>
          </cell>
          <cell r="K22">
            <v>634</v>
          </cell>
          <cell r="M22">
            <v>898</v>
          </cell>
          <cell r="N22">
            <v>530</v>
          </cell>
          <cell r="O22">
            <v>371211.48325358855</v>
          </cell>
          <cell r="P22">
            <v>724755</v>
          </cell>
        </row>
        <row r="24">
          <cell r="B24">
            <v>11463</v>
          </cell>
          <cell r="C24">
            <v>14868</v>
          </cell>
          <cell r="E24">
            <v>13043</v>
          </cell>
          <cell r="F24">
            <v>17008</v>
          </cell>
          <cell r="G24">
            <v>6454</v>
          </cell>
          <cell r="H24">
            <v>5785</v>
          </cell>
          <cell r="K24">
            <v>4184</v>
          </cell>
          <cell r="M24">
            <v>3650</v>
          </cell>
          <cell r="N24">
            <v>4833</v>
          </cell>
          <cell r="O24">
            <v>1702675.4832535884</v>
          </cell>
          <cell r="P24">
            <v>4609017</v>
          </cell>
        </row>
        <row r="26">
          <cell r="A26" t="str">
            <v>התחיבויות שוטפות</v>
          </cell>
        </row>
        <row r="27">
          <cell r="A27" t="str">
            <v>אשראי מתאגידים בנקאים</v>
          </cell>
          <cell r="B27">
            <v>79</v>
          </cell>
          <cell r="C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K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התחיבויות לספקים ונותני שירותים</v>
          </cell>
          <cell r="B28">
            <v>4259</v>
          </cell>
          <cell r="C28">
            <v>972</v>
          </cell>
          <cell r="E28">
            <v>2629</v>
          </cell>
          <cell r="F28">
            <v>1002</v>
          </cell>
          <cell r="G28">
            <v>545</v>
          </cell>
          <cell r="H28">
            <v>466</v>
          </cell>
          <cell r="K28">
            <v>277</v>
          </cell>
          <cell r="M28">
            <v>743</v>
          </cell>
          <cell r="N28">
            <v>288</v>
          </cell>
          <cell r="O28">
            <v>146775</v>
          </cell>
          <cell r="P28">
            <v>376967</v>
          </cell>
        </row>
        <row r="29">
          <cell r="A29" t="str">
            <v>עובדים ומוסדות בגין שכר</v>
          </cell>
          <cell r="B29">
            <v>2834</v>
          </cell>
          <cell r="C29">
            <v>1438</v>
          </cell>
          <cell r="E29">
            <v>1914</v>
          </cell>
          <cell r="F29">
            <v>1082</v>
          </cell>
          <cell r="G29">
            <v>801</v>
          </cell>
          <cell r="H29">
            <v>785</v>
          </cell>
          <cell r="K29">
            <v>410</v>
          </cell>
          <cell r="M29">
            <v>541</v>
          </cell>
          <cell r="N29">
            <v>311</v>
          </cell>
          <cell r="O29">
            <v>215715</v>
          </cell>
          <cell r="P29">
            <v>635529</v>
          </cell>
        </row>
        <row r="30">
          <cell r="A30" t="str">
            <v>זכאים ויתרות זכות</v>
          </cell>
          <cell r="B30">
            <v>303</v>
          </cell>
          <cell r="C30">
            <v>470</v>
          </cell>
          <cell r="E30">
            <v>287</v>
          </cell>
          <cell r="F30">
            <v>310</v>
          </cell>
          <cell r="G30">
            <v>221</v>
          </cell>
          <cell r="H30">
            <v>335</v>
          </cell>
          <cell r="K30">
            <v>134</v>
          </cell>
          <cell r="M30">
            <v>81</v>
          </cell>
          <cell r="N30">
            <v>89</v>
          </cell>
          <cell r="O30">
            <v>59590</v>
          </cell>
          <cell r="P30">
            <v>271501</v>
          </cell>
        </row>
        <row r="32">
          <cell r="B32">
            <v>7475</v>
          </cell>
          <cell r="C32">
            <v>2880</v>
          </cell>
          <cell r="E32">
            <v>4830</v>
          </cell>
          <cell r="F32">
            <v>2394</v>
          </cell>
          <cell r="G32">
            <v>1567</v>
          </cell>
          <cell r="H32">
            <v>1586</v>
          </cell>
          <cell r="K32">
            <v>821</v>
          </cell>
          <cell r="M32">
            <v>1365</v>
          </cell>
          <cell r="N32">
            <v>688</v>
          </cell>
          <cell r="O32">
            <v>422080</v>
          </cell>
          <cell r="P32">
            <v>1283997</v>
          </cell>
        </row>
        <row r="33">
          <cell r="A33" t="str">
            <v>התחיבויות לז"א</v>
          </cell>
        </row>
        <row r="34">
          <cell r="A34" t="str">
            <v>הלוואות בעלים</v>
          </cell>
          <cell r="B34">
            <v>9118</v>
          </cell>
          <cell r="C34">
            <v>3059</v>
          </cell>
          <cell r="E34">
            <v>8846</v>
          </cell>
          <cell r="F34">
            <v>3780</v>
          </cell>
          <cell r="G34">
            <v>1113</v>
          </cell>
          <cell r="H34">
            <v>0</v>
          </cell>
          <cell r="K34">
            <v>872</v>
          </cell>
          <cell r="M34">
            <v>2500</v>
          </cell>
          <cell r="N34">
            <v>1086</v>
          </cell>
          <cell r="O34">
            <v>300000</v>
          </cell>
          <cell r="P34">
            <v>0</v>
          </cell>
        </row>
        <row r="35">
          <cell r="A35" t="str">
            <v>התחיבו בשל סיום יחסי עובד - מעביד, נטו</v>
          </cell>
          <cell r="B35">
            <v>860</v>
          </cell>
          <cell r="C35">
            <v>445</v>
          </cell>
          <cell r="E35">
            <v>492</v>
          </cell>
          <cell r="F35">
            <v>240</v>
          </cell>
          <cell r="G35">
            <v>114</v>
          </cell>
          <cell r="H35">
            <v>54</v>
          </cell>
          <cell r="K35">
            <v>127</v>
          </cell>
          <cell r="M35">
            <v>139</v>
          </cell>
          <cell r="N35">
            <v>69</v>
          </cell>
          <cell r="O35">
            <v>30651</v>
          </cell>
          <cell r="P35">
            <v>43752</v>
          </cell>
        </row>
        <row r="37">
          <cell r="B37">
            <v>9978</v>
          </cell>
          <cell r="C37">
            <v>3504</v>
          </cell>
          <cell r="E37">
            <v>9338</v>
          </cell>
          <cell r="F37">
            <v>4020</v>
          </cell>
          <cell r="G37">
            <v>1227</v>
          </cell>
          <cell r="H37">
            <v>54</v>
          </cell>
          <cell r="K37">
            <v>999</v>
          </cell>
          <cell r="M37">
            <v>2639</v>
          </cell>
          <cell r="N37">
            <v>1155</v>
          </cell>
          <cell r="O37">
            <v>330651</v>
          </cell>
          <cell r="P37">
            <v>43752</v>
          </cell>
        </row>
        <row r="38">
          <cell r="A38" t="str">
            <v>הון עצמי (גרעון בהון)</v>
          </cell>
        </row>
        <row r="39">
          <cell r="A39" t="str">
            <v>הון מניות</v>
          </cell>
          <cell r="B39">
            <v>90</v>
          </cell>
          <cell r="C39">
            <v>88</v>
          </cell>
          <cell r="E39">
            <v>90</v>
          </cell>
          <cell r="F39">
            <v>86</v>
          </cell>
          <cell r="G39">
            <v>61</v>
          </cell>
          <cell r="H39">
            <v>45</v>
          </cell>
          <cell r="K39">
            <v>23</v>
          </cell>
          <cell r="M39">
            <v>23</v>
          </cell>
          <cell r="N39">
            <v>22</v>
          </cell>
          <cell r="O39">
            <v>14884</v>
          </cell>
          <cell r="P39">
            <v>33354</v>
          </cell>
        </row>
        <row r="40">
          <cell r="A40" t="str">
            <v>פרחיה על מניות</v>
          </cell>
          <cell r="B40">
            <v>35558</v>
          </cell>
          <cell r="C40">
            <v>34393</v>
          </cell>
          <cell r="E40">
            <v>35558</v>
          </cell>
          <cell r="F40">
            <v>33646</v>
          </cell>
          <cell r="G40">
            <v>13458</v>
          </cell>
          <cell r="H40">
            <v>8784</v>
          </cell>
          <cell r="K40">
            <v>9238</v>
          </cell>
          <cell r="M40">
            <v>9569</v>
          </cell>
          <cell r="N40">
            <v>9026</v>
          </cell>
          <cell r="O40">
            <v>3321655</v>
          </cell>
          <cell r="P40">
            <v>6516815</v>
          </cell>
        </row>
        <row r="41">
          <cell r="A41" t="str">
            <v>קרן הון</v>
          </cell>
          <cell r="B41">
            <v>-999</v>
          </cell>
          <cell r="C41">
            <v>-2239</v>
          </cell>
          <cell r="E41">
            <v>-1260</v>
          </cell>
          <cell r="F41">
            <v>-2555</v>
          </cell>
          <cell r="G41">
            <v>0</v>
          </cell>
          <cell r="H41">
            <v>0</v>
          </cell>
          <cell r="K41">
            <v>-644</v>
          </cell>
          <cell r="M41">
            <v>-362</v>
          </cell>
          <cell r="N41">
            <v>-734</v>
          </cell>
          <cell r="O41">
            <v>0</v>
          </cell>
          <cell r="P41">
            <v>0</v>
          </cell>
        </row>
        <row r="42">
          <cell r="A42" t="str">
            <v>יתרת הפסד</v>
          </cell>
          <cell r="B42">
            <v>-40639</v>
          </cell>
          <cell r="C42">
            <v>-23758</v>
          </cell>
          <cell r="E42">
            <v>-35513</v>
          </cell>
          <cell r="F42">
            <v>-20583</v>
          </cell>
          <cell r="G42">
            <v>-9859</v>
          </cell>
          <cell r="H42">
            <v>-4684</v>
          </cell>
          <cell r="K42">
            <v>-6253</v>
          </cell>
          <cell r="M42">
            <v>-9584</v>
          </cell>
          <cell r="N42">
            <v>-5324</v>
          </cell>
          <cell r="O42">
            <v>-2386595</v>
          </cell>
          <cell r="P42">
            <v>-3268901</v>
          </cell>
        </row>
        <row r="44">
          <cell r="B44">
            <v>-5990</v>
          </cell>
          <cell r="C44">
            <v>8484</v>
          </cell>
          <cell r="E44">
            <v>-1125</v>
          </cell>
          <cell r="F44">
            <v>10594</v>
          </cell>
          <cell r="G44">
            <v>3660</v>
          </cell>
          <cell r="H44">
            <v>4145</v>
          </cell>
          <cell r="K44">
            <v>2364</v>
          </cell>
          <cell r="M44">
            <v>-354</v>
          </cell>
          <cell r="N44">
            <v>2990</v>
          </cell>
          <cell r="O44">
            <v>949944</v>
          </cell>
          <cell r="P44">
            <v>3281268</v>
          </cell>
        </row>
        <row r="46">
          <cell r="B46">
            <v>11463</v>
          </cell>
          <cell r="C46">
            <v>14868</v>
          </cell>
          <cell r="E46">
            <v>13043</v>
          </cell>
          <cell r="F46">
            <v>17008</v>
          </cell>
          <cell r="G46">
            <v>6454</v>
          </cell>
          <cell r="H46">
            <v>5785</v>
          </cell>
          <cell r="K46">
            <v>4184</v>
          </cell>
          <cell r="M46">
            <v>3650</v>
          </cell>
          <cell r="N46">
            <v>4833</v>
          </cell>
          <cell r="O46">
            <v>1702675</v>
          </cell>
          <cell r="P46">
            <v>4609017</v>
          </cell>
        </row>
        <row r="48">
          <cell r="B48">
            <v>0</v>
          </cell>
          <cell r="C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K48">
            <v>0</v>
          </cell>
          <cell r="M48">
            <v>0</v>
          </cell>
          <cell r="N48">
            <v>0</v>
          </cell>
          <cell r="O48">
            <v>0.48325358843430877</v>
          </cell>
          <cell r="P48">
            <v>0</v>
          </cell>
        </row>
        <row r="49">
          <cell r="K49">
            <v>1.1473684210526315E-3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>
        <row r="2">
          <cell r="A2" t="str">
            <v>טלגייט בע"מ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A2" t="str">
            <v>טלגייט בע"מ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2">
          <cell r="A2" t="str">
            <v>טלגייט בע"מ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2">
          <cell r="A2" t="str">
            <v>טלגייט בע"מ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>
        <row r="2">
          <cell r="A2" t="str">
            <v>טלגייט בע"מ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>
        <row r="2">
          <cell r="A2" t="str">
            <v>טלגייט בע"מ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אזן ורוו&quot;ה"/>
      <sheetName val="???? ????&quot;?"/>
      <sheetName val="Company"/>
      <sheetName val="ASP Projections"/>
      <sheetName val="Annual"/>
      <sheetName val="מאזן_ורוו&quot;ה"/>
      <sheetName val="????_????&quot;?"/>
      <sheetName val="ASP_Projec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onversion Rates"/>
      <sheetName val="c_b_t4"/>
      <sheetName val="General_assumptions4"/>
      <sheetName val="תזרים_מזומנים4"/>
      <sheetName val="c_b_t"/>
      <sheetName val="תזרים_מזומנים"/>
      <sheetName val="General_assumptions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_b_t9"/>
      <sheetName val="תזרים_מזומנים9"/>
      <sheetName val="General_assumptions9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>
        <row r="5">
          <cell r="C5">
            <v>0</v>
          </cell>
        </row>
      </sheetData>
      <sheetData sheetId="12"/>
      <sheetData sheetId="13"/>
      <sheetData sheetId="14">
        <row r="5">
          <cell r="C5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C5">
            <v>0</v>
          </cell>
        </row>
      </sheetData>
      <sheetData sheetId="30"/>
      <sheetData sheetId="31"/>
      <sheetData sheetId="32">
        <row r="5">
          <cell r="C5">
            <v>0</v>
          </cell>
        </row>
      </sheetData>
      <sheetData sheetId="33"/>
      <sheetData sheetId="34"/>
      <sheetData sheetId="35">
        <row r="5">
          <cell r="C5">
            <v>0</v>
          </cell>
        </row>
      </sheetData>
      <sheetData sheetId="36"/>
      <sheetData sheetId="3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분석"/>
      <sheetName val="조정자산리스트"/>
      <sheetName val="Sheet1"/>
      <sheetName val="OM"/>
      <sheetName val="F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M"/>
      <sheetName val="ASPmarket"/>
      <sheetName val="Outsource"/>
      <sheetName val="Charts"/>
      <sheetName val="HeadYear1"/>
      <sheetName val="headcount"/>
      <sheetName val="Gantt"/>
      <sheetName val="Dan's"/>
      <sheetName val="Expenses"/>
      <sheetName val="IncState"/>
      <sheetName val="RGraph"/>
      <sheetName val="RSources"/>
      <sheetName val="IT"/>
      <sheetName val="EInsurance"/>
      <sheetName val="MShare"/>
      <sheetName val="Combo"/>
      <sheetName val="ASPC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 Monthly P&amp;L"/>
      <sheetName val="Budget Balance Sheet"/>
      <sheetName val="Budget Cash Flow"/>
      <sheetName val="Revenue detailed Projection"/>
      <sheetName val="HR"/>
      <sheetName val="Cogs"/>
      <sheetName val="E&amp;P Israel Exp."/>
      <sheetName val="E&amp;P US Exp."/>
      <sheetName val="Sales Exp."/>
      <sheetName val="Marketing Ex"/>
      <sheetName val="G&amp;A Exp."/>
      <sheetName val="CAPEX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- printing"/>
      <sheetName val=" Monthly I &amp; E"/>
      <sheetName val="Budget Balance Sheet"/>
      <sheetName val="Budget Cash Flow"/>
      <sheetName val="HR"/>
      <sheetName val="Investments"/>
      <sheetName val="M&amp;S Exp."/>
      <sheetName val="G&amp;A Exp."/>
      <sheetName val="R&amp;D Exp."/>
      <sheetName val="Cost of Sales Exp."/>
      <sheetName val="COG Exp."/>
      <sheetName val="Rev. assumptions"/>
      <sheetName val="Revenue detailed Projection"/>
      <sheetName val="Assumptions"/>
      <sheetName val="Index"/>
      <sheetName val="ReferenceTables"/>
      <sheetName val="2003_-_printing4"/>
      <sheetName val="_Monthly_I_&amp;_E4"/>
      <sheetName val="Budget_Balance_Sheet4"/>
      <sheetName val="Budget_Cash_Flow4"/>
      <sheetName val="M&amp;S_Exp_4"/>
      <sheetName val="G&amp;A_Exp_4"/>
      <sheetName val="R&amp;D_Exp_4"/>
      <sheetName val="Cost_of_Sales_Exp_4"/>
      <sheetName val="COG_Exp_4"/>
      <sheetName val="Rev__assumptions4"/>
      <sheetName val="Revenue_detailed_Projection4"/>
      <sheetName val="2003_-_printing"/>
      <sheetName val="_Monthly_I_&amp;_E"/>
      <sheetName val="Budget_Balance_Sheet"/>
      <sheetName val="Budget_Cash_Flow"/>
      <sheetName val="M&amp;S_Exp_"/>
      <sheetName val="G&amp;A_Exp_"/>
      <sheetName val="R&amp;D_Exp_"/>
      <sheetName val="Cost_of_Sales_Exp_"/>
      <sheetName val="COG_Exp_"/>
      <sheetName val="Rev__assumptions"/>
      <sheetName val="Revenue_detailed_Projection"/>
      <sheetName val="2003_-_printing1"/>
      <sheetName val="_Monthly_I_&amp;_E1"/>
      <sheetName val="Budget_Balance_Sheet1"/>
      <sheetName val="Budget_Cash_Flow1"/>
      <sheetName val="M&amp;S_Exp_1"/>
      <sheetName val="G&amp;A_Exp_1"/>
      <sheetName val="R&amp;D_Exp_1"/>
      <sheetName val="Cost_of_Sales_Exp_1"/>
      <sheetName val="COG_Exp_1"/>
      <sheetName val="Rev__assumptions1"/>
      <sheetName val="Revenue_detailed_Projection1"/>
      <sheetName val="2003_-_printing2"/>
      <sheetName val="_Monthly_I_&amp;_E2"/>
      <sheetName val="Budget_Balance_Sheet2"/>
      <sheetName val="Budget_Cash_Flow2"/>
      <sheetName val="M&amp;S_Exp_2"/>
      <sheetName val="G&amp;A_Exp_2"/>
      <sheetName val="R&amp;D_Exp_2"/>
      <sheetName val="Cost_of_Sales_Exp_2"/>
      <sheetName val="COG_Exp_2"/>
      <sheetName val="Rev__assumptions2"/>
      <sheetName val="Revenue_detailed_Projection2"/>
      <sheetName val="2003_-_printing3"/>
      <sheetName val="_Monthly_I_&amp;_E3"/>
      <sheetName val="Budget_Balance_Sheet3"/>
      <sheetName val="Budget_Cash_Flow3"/>
      <sheetName val="M&amp;S_Exp_3"/>
      <sheetName val="G&amp;A_Exp_3"/>
      <sheetName val="R&amp;D_Exp_3"/>
      <sheetName val="Cost_of_Sales_Exp_3"/>
      <sheetName val="COG_Exp_3"/>
      <sheetName val="Rev__assumptions3"/>
      <sheetName val="Revenue_detailed_Projection3"/>
      <sheetName val="2003_-_printing5"/>
      <sheetName val="_Monthly_I_&amp;_E5"/>
      <sheetName val="Budget_Balance_Sheet5"/>
      <sheetName val="Budget_Cash_Flow5"/>
      <sheetName val="M&amp;S_Exp_5"/>
      <sheetName val="G&amp;A_Exp_5"/>
      <sheetName val="R&amp;D_Exp_5"/>
      <sheetName val="Cost_of_Sales_Exp_5"/>
      <sheetName val="COG_Exp_5"/>
      <sheetName val="Rev__assumptions5"/>
      <sheetName val="Revenue_detailed_Projection5"/>
    </sheetNames>
    <sheetDataSet>
      <sheetData sheetId="0" refreshError="1"/>
      <sheetData sheetId="1" refreshError="1"/>
      <sheetData sheetId="2" refreshError="1">
        <row r="12">
          <cell r="A12">
            <v>100000</v>
          </cell>
          <cell r="H12">
            <v>985127</v>
          </cell>
        </row>
        <row r="13">
          <cell r="A13">
            <v>100005</v>
          </cell>
          <cell r="H13">
            <v>21653</v>
          </cell>
        </row>
        <row r="14">
          <cell r="A14">
            <v>110000</v>
          </cell>
          <cell r="H14">
            <v>0</v>
          </cell>
        </row>
        <row r="15">
          <cell r="A15">
            <v>120000</v>
          </cell>
          <cell r="H15">
            <v>3190</v>
          </cell>
        </row>
        <row r="16">
          <cell r="A16">
            <v>125000</v>
          </cell>
          <cell r="H16">
            <v>0</v>
          </cell>
        </row>
        <row r="17">
          <cell r="A17">
            <v>130000</v>
          </cell>
          <cell r="H17">
            <v>6262</v>
          </cell>
        </row>
        <row r="18">
          <cell r="H18">
            <v>1016232</v>
          </cell>
        </row>
        <row r="20">
          <cell r="A20">
            <v>300000</v>
          </cell>
          <cell r="H20">
            <v>68535</v>
          </cell>
        </row>
        <row r="21">
          <cell r="A21">
            <v>300001</v>
          </cell>
          <cell r="H21">
            <v>11192</v>
          </cell>
        </row>
        <row r="22">
          <cell r="A22">
            <v>300002</v>
          </cell>
          <cell r="H22">
            <v>561</v>
          </cell>
        </row>
        <row r="23">
          <cell r="A23">
            <v>300003</v>
          </cell>
          <cell r="H23">
            <v>25822</v>
          </cell>
        </row>
        <row r="24">
          <cell r="A24">
            <v>300004</v>
          </cell>
          <cell r="H24">
            <v>0</v>
          </cell>
        </row>
        <row r="25">
          <cell r="A25">
            <v>310000</v>
          </cell>
          <cell r="H25">
            <v>-14978</v>
          </cell>
        </row>
        <row r="26">
          <cell r="H26">
            <v>91132</v>
          </cell>
        </row>
        <row r="28">
          <cell r="A28">
            <v>400000</v>
          </cell>
        </row>
        <row r="29">
          <cell r="A29">
            <v>410000</v>
          </cell>
        </row>
        <row r="30">
          <cell r="H30">
            <v>0</v>
          </cell>
        </row>
        <row r="32">
          <cell r="A32">
            <v>450000</v>
          </cell>
          <cell r="H32">
            <v>19625</v>
          </cell>
        </row>
        <row r="33">
          <cell r="A33">
            <v>451000</v>
          </cell>
        </row>
        <row r="34">
          <cell r="H34">
            <v>19625</v>
          </cell>
        </row>
        <row r="36">
          <cell r="H36">
            <v>1126989</v>
          </cell>
        </row>
        <row r="40">
          <cell r="A40">
            <v>500000</v>
          </cell>
        </row>
        <row r="41">
          <cell r="A41">
            <v>510000</v>
          </cell>
        </row>
        <row r="42">
          <cell r="A42">
            <v>520000</v>
          </cell>
          <cell r="H42">
            <v>1920</v>
          </cell>
        </row>
        <row r="43">
          <cell r="A43">
            <v>530000</v>
          </cell>
          <cell r="H43">
            <v>9854</v>
          </cell>
        </row>
        <row r="44">
          <cell r="A44">
            <v>540000</v>
          </cell>
          <cell r="H44">
            <v>34941</v>
          </cell>
        </row>
        <row r="45">
          <cell r="A45">
            <v>550000</v>
          </cell>
          <cell r="H45">
            <v>51000</v>
          </cell>
        </row>
        <row r="46">
          <cell r="A46">
            <v>560000</v>
          </cell>
          <cell r="H46">
            <v>24964</v>
          </cell>
        </row>
        <row r="47">
          <cell r="A47">
            <v>570000</v>
          </cell>
        </row>
        <row r="48">
          <cell r="H48">
            <v>122679</v>
          </cell>
        </row>
        <row r="50">
          <cell r="A50">
            <v>600000</v>
          </cell>
        </row>
        <row r="51">
          <cell r="A51">
            <v>620000</v>
          </cell>
        </row>
        <row r="52">
          <cell r="H52">
            <v>0</v>
          </cell>
        </row>
        <row r="54">
          <cell r="A54">
            <v>700000</v>
          </cell>
          <cell r="H54">
            <v>1750900</v>
          </cell>
        </row>
        <row r="55">
          <cell r="A55">
            <v>740000</v>
          </cell>
        </row>
        <row r="56">
          <cell r="A56">
            <v>720000</v>
          </cell>
        </row>
        <row r="57">
          <cell r="A57">
            <v>730000</v>
          </cell>
          <cell r="H57">
            <v>-746590</v>
          </cell>
        </row>
        <row r="58">
          <cell r="H58">
            <v>1004310</v>
          </cell>
        </row>
        <row r="60">
          <cell r="H60">
            <v>1126989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2">
          <cell r="A12">
            <v>100000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2">
          <cell r="A12">
            <v>100000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Budget 2002"/>
      <sheetName val="Balance"/>
      <sheetName val="P&amp;L monthly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general ledger"/>
      <sheetName val="Pivot table"/>
      <sheetName val="Actual Monthly I &amp; E"/>
      <sheetName val="Actual Balance Sheet"/>
      <sheetName val="Actual Cash Flow"/>
      <sheetName val="forcast"/>
    </sheetNames>
    <sheetDataSet>
      <sheetData sheetId="0" refreshError="1">
        <row r="2">
          <cell r="D2">
            <v>37257</v>
          </cell>
        </row>
        <row r="3">
          <cell r="D3">
            <v>37288</v>
          </cell>
        </row>
        <row r="4">
          <cell r="D4">
            <v>37316</v>
          </cell>
        </row>
        <row r="5">
          <cell r="D5">
            <v>37347</v>
          </cell>
        </row>
        <row r="6">
          <cell r="D6">
            <v>37377</v>
          </cell>
        </row>
        <row r="7">
          <cell r="D7">
            <v>37408</v>
          </cell>
        </row>
        <row r="8">
          <cell r="D8">
            <v>37438</v>
          </cell>
        </row>
        <row r="9">
          <cell r="D9">
            <v>37469</v>
          </cell>
        </row>
        <row r="10">
          <cell r="D10">
            <v>37500</v>
          </cell>
        </row>
        <row r="11">
          <cell r="D11">
            <v>37530</v>
          </cell>
        </row>
        <row r="12">
          <cell r="D12">
            <v>37561</v>
          </cell>
        </row>
        <row r="13">
          <cell r="D13">
            <v>37591</v>
          </cell>
        </row>
      </sheetData>
      <sheetData sheetId="1" refreshError="1">
        <row r="3">
          <cell r="E3">
            <v>100000</v>
          </cell>
          <cell r="R3">
            <v>6608.06</v>
          </cell>
          <cell r="S3">
            <v>44152.1</v>
          </cell>
        </row>
        <row r="4">
          <cell r="E4">
            <v>100000</v>
          </cell>
        </row>
        <row r="5">
          <cell r="E5">
            <v>100000</v>
          </cell>
          <cell r="R5">
            <v>-7227.03</v>
          </cell>
          <cell r="S5">
            <v>-6698.8</v>
          </cell>
        </row>
        <row r="6">
          <cell r="E6">
            <v>100000</v>
          </cell>
          <cell r="R6">
            <v>238.45</v>
          </cell>
          <cell r="S6">
            <v>251.64</v>
          </cell>
        </row>
        <row r="7">
          <cell r="E7">
            <v>100000</v>
          </cell>
          <cell r="R7">
            <v>7.0000000000000007E-2</v>
          </cell>
        </row>
        <row r="8">
          <cell r="E8">
            <v>100000</v>
          </cell>
          <cell r="R8">
            <v>0.02</v>
          </cell>
        </row>
        <row r="9">
          <cell r="E9">
            <v>100000</v>
          </cell>
          <cell r="R9">
            <v>25270.06</v>
          </cell>
          <cell r="S9">
            <v>2863.81</v>
          </cell>
        </row>
        <row r="10">
          <cell r="E10">
            <v>100000</v>
          </cell>
          <cell r="R10">
            <v>1195536.81</v>
          </cell>
          <cell r="S10">
            <v>1115746.42</v>
          </cell>
        </row>
        <row r="11">
          <cell r="E11">
            <v>100000</v>
          </cell>
          <cell r="R11">
            <v>375643.97</v>
          </cell>
          <cell r="S11">
            <v>375946.22</v>
          </cell>
        </row>
        <row r="12">
          <cell r="E12">
            <v>450000</v>
          </cell>
          <cell r="R12">
            <v>3558.04</v>
          </cell>
          <cell r="S12">
            <v>3487.44</v>
          </cell>
        </row>
        <row r="13">
          <cell r="E13">
            <v>450000</v>
          </cell>
          <cell r="R13">
            <v>3608.87</v>
          </cell>
          <cell r="S13">
            <v>3537.26</v>
          </cell>
        </row>
        <row r="14">
          <cell r="E14">
            <v>450000</v>
          </cell>
          <cell r="R14">
            <v>1687.49</v>
          </cell>
          <cell r="S14">
            <v>1654</v>
          </cell>
        </row>
        <row r="15">
          <cell r="E15">
            <v>450000</v>
          </cell>
          <cell r="R15">
            <v>1676.93</v>
          </cell>
          <cell r="S15">
            <v>1643.66</v>
          </cell>
        </row>
        <row r="16">
          <cell r="E16">
            <v>450000</v>
          </cell>
          <cell r="R16">
            <v>1836.53</v>
          </cell>
          <cell r="S16">
            <v>1800.08</v>
          </cell>
        </row>
        <row r="17">
          <cell r="E17">
            <v>450000</v>
          </cell>
          <cell r="S17">
            <v>1886.85</v>
          </cell>
        </row>
        <row r="18">
          <cell r="E18">
            <v>450000</v>
          </cell>
          <cell r="S18">
            <v>1754.06</v>
          </cell>
        </row>
        <row r="19">
          <cell r="E19">
            <v>140000</v>
          </cell>
          <cell r="R19">
            <v>430.76</v>
          </cell>
          <cell r="S19">
            <v>422.21</v>
          </cell>
        </row>
        <row r="20">
          <cell r="E20">
            <v>100000</v>
          </cell>
          <cell r="R20">
            <v>50144.320000000007</v>
          </cell>
          <cell r="S20">
            <v>0</v>
          </cell>
        </row>
        <row r="21">
          <cell r="E21">
            <v>130000</v>
          </cell>
          <cell r="R21">
            <v>8812.74</v>
          </cell>
          <cell r="S21">
            <v>4150.1099999999997</v>
          </cell>
        </row>
        <row r="22">
          <cell r="E22">
            <v>520000</v>
          </cell>
          <cell r="S22">
            <v>-455.77</v>
          </cell>
        </row>
        <row r="23">
          <cell r="E23">
            <v>520000</v>
          </cell>
          <cell r="R23">
            <v>0</v>
          </cell>
          <cell r="S23">
            <v>-2666.46</v>
          </cell>
        </row>
        <row r="24">
          <cell r="E24">
            <v>520000</v>
          </cell>
          <cell r="R24">
            <v>-222.79</v>
          </cell>
          <cell r="S24">
            <v>-218.37</v>
          </cell>
        </row>
        <row r="25">
          <cell r="E25">
            <v>520000</v>
          </cell>
          <cell r="R25">
            <v>0</v>
          </cell>
        </row>
        <row r="26">
          <cell r="E26">
            <v>520000</v>
          </cell>
          <cell r="R26">
            <v>-2.42</v>
          </cell>
        </row>
        <row r="27">
          <cell r="E27">
            <v>520000</v>
          </cell>
          <cell r="S27">
            <v>-232.68</v>
          </cell>
        </row>
        <row r="28">
          <cell r="E28">
            <v>520000</v>
          </cell>
          <cell r="S28">
            <v>-162.13</v>
          </cell>
        </row>
        <row r="29">
          <cell r="E29">
            <v>520000</v>
          </cell>
          <cell r="S29">
            <v>-55.94</v>
          </cell>
        </row>
        <row r="30">
          <cell r="E30">
            <v>520000</v>
          </cell>
          <cell r="R30">
            <v>0</v>
          </cell>
          <cell r="S30">
            <v>-721.65</v>
          </cell>
        </row>
        <row r="31">
          <cell r="E31">
            <v>520000</v>
          </cell>
          <cell r="R31">
            <v>2.59</v>
          </cell>
        </row>
        <row r="32">
          <cell r="E32">
            <v>520000</v>
          </cell>
          <cell r="R32">
            <v>-0.13</v>
          </cell>
        </row>
        <row r="33">
          <cell r="E33">
            <v>520000</v>
          </cell>
          <cell r="R33">
            <v>3.91</v>
          </cell>
        </row>
        <row r="34">
          <cell r="E34">
            <v>520000</v>
          </cell>
          <cell r="R34">
            <v>-123.01</v>
          </cell>
        </row>
        <row r="35">
          <cell r="E35">
            <v>520000</v>
          </cell>
          <cell r="S35">
            <v>-19.63</v>
          </cell>
        </row>
        <row r="36">
          <cell r="E36">
            <v>520000</v>
          </cell>
          <cell r="S36">
            <v>-10</v>
          </cell>
        </row>
        <row r="37">
          <cell r="E37">
            <v>520000</v>
          </cell>
          <cell r="R37">
            <v>0</v>
          </cell>
        </row>
        <row r="38">
          <cell r="E38">
            <v>520000</v>
          </cell>
          <cell r="R38">
            <v>0</v>
          </cell>
        </row>
        <row r="39">
          <cell r="E39">
            <v>520000</v>
          </cell>
          <cell r="R39">
            <v>-10</v>
          </cell>
        </row>
        <row r="40">
          <cell r="E40">
            <v>520000</v>
          </cell>
          <cell r="R40">
            <v>0</v>
          </cell>
        </row>
        <row r="41">
          <cell r="E41">
            <v>520000</v>
          </cell>
          <cell r="R41">
            <v>3021.25</v>
          </cell>
          <cell r="S41">
            <v>3312.58</v>
          </cell>
        </row>
        <row r="42">
          <cell r="E42">
            <v>520000</v>
          </cell>
          <cell r="R42">
            <v>0</v>
          </cell>
        </row>
        <row r="43">
          <cell r="E43">
            <v>520000</v>
          </cell>
          <cell r="R43">
            <v>8566.6</v>
          </cell>
          <cell r="S43">
            <v>8312.5499999999993</v>
          </cell>
        </row>
        <row r="44">
          <cell r="E44">
            <v>520000</v>
          </cell>
          <cell r="R44">
            <v>0</v>
          </cell>
        </row>
        <row r="45">
          <cell r="E45">
            <v>520000</v>
          </cell>
          <cell r="R45">
            <v>0</v>
          </cell>
        </row>
        <row r="46">
          <cell r="E46">
            <v>520000</v>
          </cell>
          <cell r="R46">
            <v>-856.99</v>
          </cell>
        </row>
        <row r="47">
          <cell r="E47">
            <v>530000</v>
          </cell>
          <cell r="R47">
            <v>-7786.71</v>
          </cell>
          <cell r="S47">
            <v>-19612.34633312223</v>
          </cell>
        </row>
        <row r="48">
          <cell r="E48">
            <v>140000</v>
          </cell>
          <cell r="R48">
            <v>0</v>
          </cell>
        </row>
        <row r="49">
          <cell r="E49">
            <v>140000</v>
          </cell>
          <cell r="R49">
            <v>5547.08</v>
          </cell>
          <cell r="S49">
            <v>8502.7999999999993</v>
          </cell>
        </row>
        <row r="50">
          <cell r="E50">
            <v>140000</v>
          </cell>
          <cell r="R50">
            <v>1172.52</v>
          </cell>
          <cell r="S50">
            <v>3125.75</v>
          </cell>
        </row>
        <row r="51">
          <cell r="E51">
            <v>550000</v>
          </cell>
          <cell r="R51">
            <v>-15994.18</v>
          </cell>
          <cell r="S51">
            <v>-13095.63</v>
          </cell>
        </row>
        <row r="52">
          <cell r="E52">
            <v>550000</v>
          </cell>
          <cell r="R52">
            <v>-6702.78</v>
          </cell>
          <cell r="S52">
            <v>-6089.09</v>
          </cell>
        </row>
        <row r="53">
          <cell r="E53">
            <v>550000</v>
          </cell>
          <cell r="R53">
            <v>-8858.7099999999991</v>
          </cell>
          <cell r="S53">
            <v>-4420.7299999999996</v>
          </cell>
        </row>
        <row r="54">
          <cell r="E54">
            <v>550000</v>
          </cell>
          <cell r="R54">
            <v>-517.77</v>
          </cell>
          <cell r="S54">
            <v>-817.82</v>
          </cell>
        </row>
        <row r="55">
          <cell r="E55">
            <v>550000</v>
          </cell>
          <cell r="R55">
            <v>-4012.49</v>
          </cell>
          <cell r="S55">
            <v>-1254.5899999999999</v>
          </cell>
        </row>
        <row r="56">
          <cell r="E56">
            <v>550000</v>
          </cell>
          <cell r="R56">
            <v>-1129.01</v>
          </cell>
        </row>
        <row r="57">
          <cell r="E57">
            <v>550000</v>
          </cell>
          <cell r="R57">
            <v>-112.64</v>
          </cell>
          <cell r="S57">
            <v>-352.75</v>
          </cell>
        </row>
        <row r="58">
          <cell r="E58">
            <v>550000</v>
          </cell>
          <cell r="R58">
            <v>-9682.75</v>
          </cell>
          <cell r="S58">
            <v>-4702.7700000000004</v>
          </cell>
        </row>
        <row r="59">
          <cell r="E59">
            <v>560000</v>
          </cell>
          <cell r="R59">
            <v>-11761.25</v>
          </cell>
          <cell r="S59">
            <v>-15031.4</v>
          </cell>
        </row>
        <row r="60">
          <cell r="E60">
            <v>140000</v>
          </cell>
          <cell r="R60">
            <v>2754.57</v>
          </cell>
          <cell r="S60">
            <v>3126.35</v>
          </cell>
        </row>
        <row r="61">
          <cell r="E61">
            <v>140000</v>
          </cell>
          <cell r="R61">
            <v>484.6</v>
          </cell>
          <cell r="S61">
            <v>949.97</v>
          </cell>
        </row>
        <row r="62">
          <cell r="E62">
            <v>540000</v>
          </cell>
          <cell r="R62">
            <v>-3450.57</v>
          </cell>
          <cell r="S62">
            <v>-3398.99</v>
          </cell>
        </row>
        <row r="63">
          <cell r="E63">
            <v>540000</v>
          </cell>
          <cell r="R63">
            <v>-3364.85</v>
          </cell>
          <cell r="S63">
            <v>-3743.51</v>
          </cell>
        </row>
        <row r="64">
          <cell r="E64">
            <v>540000</v>
          </cell>
          <cell r="R64">
            <v>-1650.23</v>
          </cell>
          <cell r="S64">
            <v>-1628.46</v>
          </cell>
        </row>
        <row r="65">
          <cell r="E65">
            <v>540000</v>
          </cell>
          <cell r="R65">
            <v>-1467.37</v>
          </cell>
          <cell r="S65">
            <v>-1279.92</v>
          </cell>
        </row>
        <row r="66">
          <cell r="E66">
            <v>540000</v>
          </cell>
          <cell r="R66">
            <v>-1491.92</v>
          </cell>
          <cell r="S66">
            <v>-1631.62</v>
          </cell>
        </row>
        <row r="67">
          <cell r="E67">
            <v>540000</v>
          </cell>
          <cell r="R67">
            <v>-2591.64</v>
          </cell>
          <cell r="S67">
            <v>-2808.53</v>
          </cell>
        </row>
        <row r="68">
          <cell r="E68">
            <v>540000</v>
          </cell>
          <cell r="R68">
            <v>-1197.29</v>
          </cell>
          <cell r="S68">
            <v>-1244.46</v>
          </cell>
        </row>
        <row r="69">
          <cell r="E69">
            <v>540000</v>
          </cell>
          <cell r="R69">
            <v>-202.89</v>
          </cell>
          <cell r="S69">
            <v>-212.58</v>
          </cell>
        </row>
        <row r="70">
          <cell r="E70">
            <v>540000</v>
          </cell>
          <cell r="R70">
            <v>-4751.88</v>
          </cell>
          <cell r="S70">
            <v>-38</v>
          </cell>
        </row>
        <row r="71">
          <cell r="E71">
            <v>540000</v>
          </cell>
          <cell r="R71">
            <v>-1160.24</v>
          </cell>
          <cell r="S71">
            <v>-2075.79</v>
          </cell>
        </row>
        <row r="72">
          <cell r="E72">
            <v>540000</v>
          </cell>
          <cell r="S72">
            <v>-1641.12</v>
          </cell>
        </row>
        <row r="73">
          <cell r="E73">
            <v>540000</v>
          </cell>
          <cell r="S73">
            <v>-1513.83</v>
          </cell>
        </row>
        <row r="74">
          <cell r="E74">
            <v>310000</v>
          </cell>
          <cell r="R74">
            <v>-2485</v>
          </cell>
          <cell r="S74">
            <v>-4321</v>
          </cell>
        </row>
        <row r="75">
          <cell r="E75">
            <v>300001</v>
          </cell>
          <cell r="R75">
            <v>4009.71</v>
          </cell>
          <cell r="S75">
            <v>5089.28</v>
          </cell>
        </row>
        <row r="76">
          <cell r="E76">
            <v>300000</v>
          </cell>
          <cell r="R76">
            <v>5871.91</v>
          </cell>
          <cell r="S76">
            <v>5871.91</v>
          </cell>
        </row>
        <row r="77">
          <cell r="E77">
            <v>300000</v>
          </cell>
          <cell r="S77">
            <v>2109.64</v>
          </cell>
        </row>
        <row r="78">
          <cell r="E78">
            <v>300003</v>
          </cell>
          <cell r="R78">
            <v>2143.7399999999998</v>
          </cell>
          <cell r="S78">
            <v>2143.7399999999998</v>
          </cell>
        </row>
        <row r="79">
          <cell r="E79">
            <v>300000</v>
          </cell>
          <cell r="R79">
            <v>8951.99</v>
          </cell>
          <cell r="S79">
            <v>12316.06</v>
          </cell>
        </row>
        <row r="80">
          <cell r="E80">
            <v>300003</v>
          </cell>
          <cell r="R80">
            <v>14290.96</v>
          </cell>
          <cell r="S80">
            <v>19556.12</v>
          </cell>
        </row>
        <row r="81">
          <cell r="E81">
            <v>710000</v>
          </cell>
          <cell r="R81">
            <v>20276.009999999998</v>
          </cell>
          <cell r="S81">
            <v>20276.009999999998</v>
          </cell>
        </row>
        <row r="82">
          <cell r="E82">
            <v>700000</v>
          </cell>
          <cell r="R82">
            <v>-1999981</v>
          </cell>
          <cell r="S82">
            <v>-1999981</v>
          </cell>
        </row>
        <row r="83">
          <cell r="E83">
            <v>850001</v>
          </cell>
          <cell r="R83">
            <v>51145.94</v>
          </cell>
          <cell r="S83">
            <v>60294.77</v>
          </cell>
        </row>
        <row r="84">
          <cell r="E84">
            <v>850001</v>
          </cell>
          <cell r="R84">
            <v>-2292.79</v>
          </cell>
          <cell r="S84">
            <v>-2824.77</v>
          </cell>
        </row>
        <row r="85">
          <cell r="E85">
            <v>850001</v>
          </cell>
          <cell r="R85">
            <v>3022.25</v>
          </cell>
          <cell r="S85">
            <v>3596.24</v>
          </cell>
        </row>
        <row r="86">
          <cell r="E86">
            <v>850001</v>
          </cell>
          <cell r="R86">
            <v>5805.17</v>
          </cell>
          <cell r="S86">
            <v>6838.31</v>
          </cell>
        </row>
        <row r="87">
          <cell r="E87">
            <v>850001</v>
          </cell>
          <cell r="R87">
            <v>1867.85</v>
          </cell>
          <cell r="S87">
            <v>2215.54</v>
          </cell>
        </row>
        <row r="88">
          <cell r="E88">
            <v>850001</v>
          </cell>
          <cell r="R88">
            <v>2251.7399999999998</v>
          </cell>
          <cell r="S88">
            <v>2779.5</v>
          </cell>
        </row>
        <row r="89">
          <cell r="E89">
            <v>850001</v>
          </cell>
          <cell r="R89">
            <v>41.06</v>
          </cell>
          <cell r="S89">
            <v>41.06</v>
          </cell>
        </row>
        <row r="90">
          <cell r="E90">
            <v>850001</v>
          </cell>
          <cell r="S90">
            <v>4.22</v>
          </cell>
        </row>
        <row r="91">
          <cell r="E91">
            <v>850010</v>
          </cell>
          <cell r="R91">
            <v>1926.4</v>
          </cell>
          <cell r="S91">
            <v>2006.44</v>
          </cell>
        </row>
        <row r="92">
          <cell r="E92">
            <v>850010</v>
          </cell>
          <cell r="R92">
            <v>137.62</v>
          </cell>
          <cell r="S92">
            <v>137.62</v>
          </cell>
        </row>
        <row r="93">
          <cell r="E93">
            <v>850010</v>
          </cell>
          <cell r="R93">
            <v>1046.3599999999999</v>
          </cell>
          <cell r="S93">
            <v>1310.5999999999999</v>
          </cell>
        </row>
        <row r="94">
          <cell r="E94">
            <v>850003</v>
          </cell>
          <cell r="R94">
            <v>101.75</v>
          </cell>
          <cell r="S94">
            <v>126.94</v>
          </cell>
        </row>
        <row r="95">
          <cell r="E95">
            <v>850004</v>
          </cell>
          <cell r="R95">
            <v>1468.92</v>
          </cell>
          <cell r="S95">
            <v>1468.92</v>
          </cell>
        </row>
        <row r="96">
          <cell r="E96">
            <v>850001</v>
          </cell>
          <cell r="S96">
            <v>54.54</v>
          </cell>
        </row>
        <row r="97">
          <cell r="E97">
            <v>850010</v>
          </cell>
          <cell r="R97">
            <v>30.19</v>
          </cell>
          <cell r="S97">
            <v>42.59</v>
          </cell>
        </row>
        <row r="98">
          <cell r="E98">
            <v>850010</v>
          </cell>
          <cell r="R98">
            <v>541.36</v>
          </cell>
          <cell r="S98">
            <v>730.77</v>
          </cell>
        </row>
        <row r="99">
          <cell r="E99">
            <v>850008</v>
          </cell>
          <cell r="R99">
            <v>9349.4</v>
          </cell>
          <cell r="S99">
            <v>10926.71</v>
          </cell>
        </row>
        <row r="100">
          <cell r="E100">
            <v>850001</v>
          </cell>
          <cell r="R100">
            <v>4663.55</v>
          </cell>
          <cell r="S100">
            <v>5397.88</v>
          </cell>
        </row>
        <row r="101">
          <cell r="E101">
            <v>850010</v>
          </cell>
          <cell r="R101">
            <v>1946.69</v>
          </cell>
          <cell r="S101">
            <v>2456.0300000000002</v>
          </cell>
        </row>
        <row r="102">
          <cell r="E102">
            <v>850001</v>
          </cell>
          <cell r="R102">
            <v>45.07</v>
          </cell>
          <cell r="S102">
            <v>64.34</v>
          </cell>
        </row>
        <row r="103">
          <cell r="E103">
            <v>850003</v>
          </cell>
          <cell r="R103">
            <v>1478.88</v>
          </cell>
          <cell r="S103">
            <v>3051.99</v>
          </cell>
        </row>
        <row r="104">
          <cell r="E104">
            <v>850009</v>
          </cell>
          <cell r="R104">
            <v>-82.11</v>
          </cell>
          <cell r="S104">
            <v>-82.11</v>
          </cell>
        </row>
        <row r="105">
          <cell r="E105">
            <v>850010</v>
          </cell>
          <cell r="R105">
            <v>439.17</v>
          </cell>
          <cell r="S105">
            <v>655.48</v>
          </cell>
        </row>
        <row r="106">
          <cell r="E106">
            <v>850004</v>
          </cell>
          <cell r="S106">
            <v>995</v>
          </cell>
        </row>
        <row r="107">
          <cell r="E107">
            <v>850009</v>
          </cell>
          <cell r="R107">
            <v>45645.81</v>
          </cell>
          <cell r="S107">
            <v>48375.861515727251</v>
          </cell>
        </row>
        <row r="108">
          <cell r="E108">
            <v>850010</v>
          </cell>
          <cell r="R108">
            <v>1339.4</v>
          </cell>
          <cell r="S108">
            <v>1769.51</v>
          </cell>
        </row>
        <row r="109">
          <cell r="E109">
            <v>850010</v>
          </cell>
          <cell r="R109">
            <v>150.44999999999999</v>
          </cell>
          <cell r="S109">
            <v>155.79</v>
          </cell>
        </row>
        <row r="110">
          <cell r="E110">
            <v>850010</v>
          </cell>
          <cell r="R110">
            <v>29.44</v>
          </cell>
          <cell r="S110">
            <v>29.44</v>
          </cell>
        </row>
        <row r="111">
          <cell r="E111">
            <v>850001</v>
          </cell>
          <cell r="R111">
            <v>288.83999999999997</v>
          </cell>
          <cell r="S111">
            <v>288.83999999999997</v>
          </cell>
        </row>
        <row r="112">
          <cell r="E112">
            <v>850004</v>
          </cell>
          <cell r="S112">
            <v>228.5</v>
          </cell>
        </row>
        <row r="113">
          <cell r="E113">
            <v>860000</v>
          </cell>
          <cell r="R113">
            <v>762</v>
          </cell>
          <cell r="S113">
            <v>968</v>
          </cell>
        </row>
        <row r="114">
          <cell r="E114">
            <v>850003</v>
          </cell>
          <cell r="R114">
            <v>357.63</v>
          </cell>
          <cell r="S114">
            <v>539.44000000000005</v>
          </cell>
        </row>
        <row r="115">
          <cell r="E115">
            <v>850010</v>
          </cell>
          <cell r="R115">
            <v>54.82</v>
          </cell>
          <cell r="S115">
            <v>54.82</v>
          </cell>
        </row>
        <row r="116">
          <cell r="E116">
            <v>850002</v>
          </cell>
          <cell r="R116">
            <v>19112.21</v>
          </cell>
          <cell r="S116">
            <v>23774.84</v>
          </cell>
        </row>
        <row r="117">
          <cell r="E117">
            <v>850001</v>
          </cell>
          <cell r="R117">
            <v>3296.32</v>
          </cell>
          <cell r="S117">
            <v>4426.16</v>
          </cell>
        </row>
        <row r="118">
          <cell r="E118">
            <v>850001</v>
          </cell>
          <cell r="R118">
            <v>1328.32</v>
          </cell>
          <cell r="S118">
            <v>1328.32</v>
          </cell>
        </row>
        <row r="119">
          <cell r="E119">
            <v>850001</v>
          </cell>
          <cell r="R119">
            <v>638.49</v>
          </cell>
          <cell r="S119">
            <v>638.49</v>
          </cell>
        </row>
        <row r="120">
          <cell r="E120">
            <v>850001</v>
          </cell>
          <cell r="R120">
            <v>2142.12</v>
          </cell>
          <cell r="S120">
            <v>2855.11</v>
          </cell>
        </row>
        <row r="121">
          <cell r="E121">
            <v>850004</v>
          </cell>
          <cell r="S121">
            <v>3050.75</v>
          </cell>
        </row>
        <row r="122">
          <cell r="E122">
            <v>850010</v>
          </cell>
          <cell r="R122">
            <v>910.74</v>
          </cell>
          <cell r="S122">
            <v>1136.4100000000001</v>
          </cell>
        </row>
        <row r="123">
          <cell r="E123">
            <v>850010</v>
          </cell>
          <cell r="R123">
            <v>-22.99</v>
          </cell>
          <cell r="S123">
            <v>-22.99</v>
          </cell>
        </row>
        <row r="124">
          <cell r="E124">
            <v>850010</v>
          </cell>
          <cell r="R124">
            <v>55.36</v>
          </cell>
          <cell r="S124">
            <v>68.66</v>
          </cell>
        </row>
        <row r="125">
          <cell r="E125">
            <v>850010</v>
          </cell>
          <cell r="R125">
            <v>22.99</v>
          </cell>
          <cell r="S125">
            <v>22.99</v>
          </cell>
        </row>
        <row r="126">
          <cell r="E126">
            <v>830000</v>
          </cell>
          <cell r="R126">
            <v>118235.73</v>
          </cell>
          <cell r="S126">
            <v>147857.22</v>
          </cell>
        </row>
        <row r="127">
          <cell r="E127">
            <v>830000</v>
          </cell>
          <cell r="R127">
            <v>-2891.04</v>
          </cell>
          <cell r="S127">
            <v>-4230.51</v>
          </cell>
        </row>
        <row r="128">
          <cell r="E128">
            <v>830000</v>
          </cell>
          <cell r="R128">
            <v>7003.38</v>
          </cell>
          <cell r="S128">
            <v>8839.35</v>
          </cell>
        </row>
        <row r="129">
          <cell r="E129">
            <v>830000</v>
          </cell>
          <cell r="R129">
            <v>13684.78</v>
          </cell>
          <cell r="S129">
            <v>16491.2</v>
          </cell>
        </row>
        <row r="130">
          <cell r="E130">
            <v>830000</v>
          </cell>
          <cell r="R130">
            <v>5262.11</v>
          </cell>
          <cell r="S130">
            <v>6760.74</v>
          </cell>
        </row>
        <row r="131">
          <cell r="E131">
            <v>830000</v>
          </cell>
          <cell r="R131">
            <v>2776.07</v>
          </cell>
          <cell r="S131">
            <v>4056.42</v>
          </cell>
        </row>
        <row r="132">
          <cell r="E132">
            <v>830000</v>
          </cell>
          <cell r="R132">
            <v>114.97</v>
          </cell>
          <cell r="S132">
            <v>114.97</v>
          </cell>
        </row>
        <row r="133">
          <cell r="E133">
            <v>830000</v>
          </cell>
          <cell r="S133">
            <v>59.11</v>
          </cell>
        </row>
        <row r="134">
          <cell r="E134">
            <v>830003</v>
          </cell>
          <cell r="R134">
            <v>453.16</v>
          </cell>
          <cell r="S134">
            <v>453.16</v>
          </cell>
        </row>
        <row r="135">
          <cell r="E135">
            <v>830003</v>
          </cell>
          <cell r="S135">
            <v>26.24</v>
          </cell>
        </row>
        <row r="136">
          <cell r="E136">
            <v>830000</v>
          </cell>
          <cell r="R136">
            <v>6880.65</v>
          </cell>
          <cell r="S136">
            <v>9632.39</v>
          </cell>
        </row>
        <row r="137">
          <cell r="E137">
            <v>830001</v>
          </cell>
          <cell r="R137">
            <v>465.85</v>
          </cell>
          <cell r="S137">
            <v>1323.71</v>
          </cell>
        </row>
        <row r="138">
          <cell r="E138">
            <v>830000</v>
          </cell>
          <cell r="R138">
            <v>168.44</v>
          </cell>
          <cell r="S138">
            <v>172.29</v>
          </cell>
        </row>
        <row r="139">
          <cell r="E139">
            <v>830003</v>
          </cell>
          <cell r="R139">
            <v>316.02999999999997</v>
          </cell>
          <cell r="S139">
            <v>4716.03</v>
          </cell>
        </row>
        <row r="140">
          <cell r="E140">
            <v>830003</v>
          </cell>
          <cell r="R140">
            <v>1886.04</v>
          </cell>
          <cell r="S140">
            <v>1886.04</v>
          </cell>
        </row>
        <row r="141">
          <cell r="E141">
            <v>850010</v>
          </cell>
          <cell r="R141">
            <v>3.08</v>
          </cell>
          <cell r="S141">
            <v>3.08</v>
          </cell>
        </row>
        <row r="142">
          <cell r="E142">
            <v>830000</v>
          </cell>
          <cell r="R142">
            <v>5.0999999999999996</v>
          </cell>
          <cell r="S142">
            <v>5.0999999999999996</v>
          </cell>
        </row>
        <row r="143">
          <cell r="E143">
            <v>830000</v>
          </cell>
          <cell r="R143">
            <v>97.42</v>
          </cell>
          <cell r="S143">
            <v>97.42</v>
          </cell>
        </row>
        <row r="144">
          <cell r="E144">
            <v>830000</v>
          </cell>
          <cell r="R144">
            <v>14.42</v>
          </cell>
          <cell r="S144">
            <v>14.42</v>
          </cell>
        </row>
        <row r="145">
          <cell r="E145">
            <v>830007</v>
          </cell>
          <cell r="R145">
            <v>27154.149999999998</v>
          </cell>
          <cell r="S145">
            <v>43114.41</v>
          </cell>
        </row>
        <row r="146">
          <cell r="E146">
            <v>860000</v>
          </cell>
          <cell r="R146">
            <v>1723</v>
          </cell>
          <cell r="S146">
            <v>3353</v>
          </cell>
        </row>
        <row r="147">
          <cell r="E147">
            <v>830005</v>
          </cell>
          <cell r="R147">
            <v>387.68</v>
          </cell>
          <cell r="S147">
            <v>281.67</v>
          </cell>
        </row>
        <row r="148">
          <cell r="E148">
            <v>830000</v>
          </cell>
          <cell r="R148">
            <v>3823.85</v>
          </cell>
          <cell r="S148">
            <v>4758.1099999999997</v>
          </cell>
        </row>
        <row r="149">
          <cell r="E149">
            <v>830000</v>
          </cell>
          <cell r="R149">
            <v>3067.87</v>
          </cell>
          <cell r="S149">
            <v>3787.68</v>
          </cell>
        </row>
        <row r="150">
          <cell r="E150">
            <v>830000</v>
          </cell>
          <cell r="R150">
            <v>1078.8</v>
          </cell>
          <cell r="S150">
            <v>1807.96</v>
          </cell>
        </row>
        <row r="151">
          <cell r="E151">
            <v>830000</v>
          </cell>
          <cell r="R151">
            <v>12.64</v>
          </cell>
          <cell r="S151">
            <v>1213.7</v>
          </cell>
        </row>
        <row r="152">
          <cell r="E152">
            <v>830000</v>
          </cell>
          <cell r="S152">
            <v>1195.05</v>
          </cell>
        </row>
        <row r="153">
          <cell r="E153">
            <v>830000</v>
          </cell>
          <cell r="R153">
            <v>36.99</v>
          </cell>
          <cell r="S153">
            <v>36.99</v>
          </cell>
        </row>
        <row r="154">
          <cell r="E154">
            <v>830000</v>
          </cell>
          <cell r="S154">
            <v>27.64</v>
          </cell>
        </row>
        <row r="155">
          <cell r="E155">
            <v>830000</v>
          </cell>
          <cell r="S155">
            <v>31.14</v>
          </cell>
        </row>
        <row r="156">
          <cell r="E156">
            <v>830000</v>
          </cell>
          <cell r="S156">
            <v>51.18</v>
          </cell>
        </row>
        <row r="157">
          <cell r="E157">
            <v>830002</v>
          </cell>
          <cell r="S157">
            <v>1654.66</v>
          </cell>
        </row>
        <row r="158">
          <cell r="E158">
            <v>850010</v>
          </cell>
          <cell r="R158">
            <v>986.35</v>
          </cell>
          <cell r="S158">
            <v>986.35</v>
          </cell>
        </row>
        <row r="159">
          <cell r="E159">
            <v>850010</v>
          </cell>
          <cell r="R159">
            <v>54.9</v>
          </cell>
          <cell r="S159">
            <v>72.37</v>
          </cell>
        </row>
        <row r="160">
          <cell r="E160">
            <v>850010</v>
          </cell>
          <cell r="R160">
            <v>15.92</v>
          </cell>
          <cell r="S160">
            <v>15.92</v>
          </cell>
        </row>
        <row r="161">
          <cell r="E161">
            <v>880000</v>
          </cell>
          <cell r="R161">
            <v>1130.05</v>
          </cell>
          <cell r="S161">
            <v>1217.77</v>
          </cell>
        </row>
        <row r="162">
          <cell r="E162">
            <v>880000</v>
          </cell>
          <cell r="R162">
            <v>740.2</v>
          </cell>
          <cell r="S162">
            <v>838.55</v>
          </cell>
        </row>
        <row r="163">
          <cell r="E163">
            <v>880000</v>
          </cell>
          <cell r="R163">
            <v>-217.81</v>
          </cell>
          <cell r="S163">
            <v>830.12</v>
          </cell>
        </row>
        <row r="164">
          <cell r="E164">
            <v>880000</v>
          </cell>
          <cell r="R164">
            <v>11</v>
          </cell>
          <cell r="S164">
            <v>11</v>
          </cell>
        </row>
        <row r="165">
          <cell r="E165">
            <v>880000</v>
          </cell>
          <cell r="R165">
            <v>-2902.19</v>
          </cell>
          <cell r="S165">
            <v>-2949.92</v>
          </cell>
        </row>
        <row r="166">
          <cell r="E166">
            <v>880000</v>
          </cell>
          <cell r="R166">
            <v>-5600.3</v>
          </cell>
          <cell r="S166">
            <v>-6266.93</v>
          </cell>
        </row>
        <row r="167">
          <cell r="E167">
            <v>880000</v>
          </cell>
          <cell r="R167">
            <v>-7.08</v>
          </cell>
          <cell r="S167">
            <v>-5.62</v>
          </cell>
        </row>
        <row r="168">
          <cell r="E168">
            <v>880000</v>
          </cell>
          <cell r="R168">
            <v>-373.45</v>
          </cell>
          <cell r="S168">
            <v>-675.7</v>
          </cell>
        </row>
        <row r="169">
          <cell r="E169">
            <v>850006</v>
          </cell>
          <cell r="S169">
            <v>2322.1448173949757</v>
          </cell>
        </row>
        <row r="170">
          <cell r="E170">
            <v>850006</v>
          </cell>
          <cell r="S170">
            <v>183.67</v>
          </cell>
        </row>
        <row r="171">
          <cell r="E171" t="e">
            <v>#N/A</v>
          </cell>
        </row>
        <row r="172">
          <cell r="E172" t="e">
            <v>#N/A</v>
          </cell>
        </row>
        <row r="173">
          <cell r="E173" t="e">
            <v>#N/A</v>
          </cell>
        </row>
        <row r="174">
          <cell r="E174" t="e">
            <v>#N/A</v>
          </cell>
        </row>
        <row r="175">
          <cell r="E175" t="e">
            <v>#N/A</v>
          </cell>
        </row>
        <row r="176">
          <cell r="E176" t="e">
            <v>#N/A</v>
          </cell>
        </row>
        <row r="177">
          <cell r="E177" t="e">
            <v>#N/A</v>
          </cell>
        </row>
        <row r="178">
          <cell r="E178" t="e">
            <v>#N/A</v>
          </cell>
        </row>
        <row r="179">
          <cell r="E179" t="e">
            <v>#N/A</v>
          </cell>
        </row>
        <row r="180">
          <cell r="E180" t="e">
            <v>#N/A</v>
          </cell>
        </row>
        <row r="181">
          <cell r="E181" t="e">
            <v>#N/A</v>
          </cell>
        </row>
        <row r="182">
          <cell r="E182" t="e">
            <v>#N/A</v>
          </cell>
        </row>
        <row r="183">
          <cell r="E183" t="e">
            <v>#N/A</v>
          </cell>
        </row>
        <row r="184">
          <cell r="E184" t="e">
            <v>#N/A</v>
          </cell>
        </row>
        <row r="185">
          <cell r="E185" t="e">
            <v>#N/A</v>
          </cell>
        </row>
        <row r="186">
          <cell r="E186" t="e">
            <v>#N/A</v>
          </cell>
        </row>
        <row r="187">
          <cell r="E187" t="e">
            <v>#N/A</v>
          </cell>
        </row>
        <row r="188">
          <cell r="E188" t="e">
            <v>#N/A</v>
          </cell>
        </row>
        <row r="189">
          <cell r="E189" t="e">
            <v>#N/A</v>
          </cell>
        </row>
        <row r="190">
          <cell r="E190" t="e">
            <v>#N/A</v>
          </cell>
        </row>
        <row r="191">
          <cell r="E191" t="e">
            <v>#N/A</v>
          </cell>
        </row>
        <row r="192">
          <cell r="E192" t="e">
            <v>#N/A</v>
          </cell>
        </row>
        <row r="193">
          <cell r="E193" t="e">
            <v>#N/A</v>
          </cell>
        </row>
        <row r="194">
          <cell r="E194" t="e">
            <v>#N/A</v>
          </cell>
        </row>
        <row r="195">
          <cell r="E195" t="e">
            <v>#N/A</v>
          </cell>
        </row>
        <row r="196">
          <cell r="E196" t="e">
            <v>#N/A</v>
          </cell>
        </row>
        <row r="197">
          <cell r="E197" t="e">
            <v>#N/A</v>
          </cell>
        </row>
        <row r="198">
          <cell r="E198" t="e">
            <v>#N/A</v>
          </cell>
        </row>
        <row r="199">
          <cell r="E199" t="e">
            <v>#N/A</v>
          </cell>
        </row>
        <row r="200">
          <cell r="E200" t="e">
            <v>#N/A</v>
          </cell>
        </row>
        <row r="201">
          <cell r="E201" t="e">
            <v>#N/A</v>
          </cell>
        </row>
        <row r="202">
          <cell r="E202" t="e">
            <v>#N/A</v>
          </cell>
        </row>
        <row r="203">
          <cell r="E203" t="e">
            <v>#N/A</v>
          </cell>
        </row>
        <row r="204">
          <cell r="E204" t="e">
            <v>#N/A</v>
          </cell>
        </row>
        <row r="205">
          <cell r="E205" t="e">
            <v>#N/A</v>
          </cell>
        </row>
        <row r="206">
          <cell r="E206" t="e">
            <v>#N/A</v>
          </cell>
        </row>
        <row r="207">
          <cell r="E207" t="e">
            <v>#N/A</v>
          </cell>
        </row>
        <row r="208">
          <cell r="E208" t="e">
            <v>#N/A</v>
          </cell>
        </row>
        <row r="209">
          <cell r="E209" t="e">
            <v>#N/A</v>
          </cell>
        </row>
        <row r="210">
          <cell r="E210" t="e">
            <v>#N/A</v>
          </cell>
        </row>
        <row r="211">
          <cell r="E211" t="e">
            <v>#N/A</v>
          </cell>
        </row>
        <row r="212">
          <cell r="E212" t="e">
            <v>#N/A</v>
          </cell>
        </row>
        <row r="213">
          <cell r="E213" t="e">
            <v>#N/A</v>
          </cell>
        </row>
        <row r="214">
          <cell r="E214" t="e">
            <v>#N/A</v>
          </cell>
        </row>
        <row r="215">
          <cell r="E215" t="e">
            <v>#N/A</v>
          </cell>
        </row>
        <row r="216">
          <cell r="E216" t="e">
            <v>#N/A</v>
          </cell>
        </row>
        <row r="217">
          <cell r="E217" t="e">
            <v>#N/A</v>
          </cell>
        </row>
        <row r="218">
          <cell r="E218" t="e">
            <v>#N/A</v>
          </cell>
        </row>
        <row r="219">
          <cell r="E219" t="e">
            <v>#N/A</v>
          </cell>
        </row>
        <row r="220">
          <cell r="E220" t="e">
            <v>#N/A</v>
          </cell>
        </row>
        <row r="221">
          <cell r="E221" t="e">
            <v>#N/A</v>
          </cell>
        </row>
        <row r="222">
          <cell r="E222" t="e">
            <v>#N/A</v>
          </cell>
        </row>
        <row r="223">
          <cell r="E223" t="e">
            <v>#N/A</v>
          </cell>
        </row>
        <row r="224">
          <cell r="E224" t="e">
            <v>#N/A</v>
          </cell>
        </row>
        <row r="225">
          <cell r="E225" t="e">
            <v>#N/A</v>
          </cell>
        </row>
        <row r="226">
          <cell r="E226" t="e">
            <v>#N/A</v>
          </cell>
        </row>
        <row r="227">
          <cell r="E227" t="e">
            <v>#N/A</v>
          </cell>
        </row>
        <row r="228">
          <cell r="E228" t="e">
            <v>#N/A</v>
          </cell>
        </row>
        <row r="229">
          <cell r="E229" t="e">
            <v>#N/A</v>
          </cell>
        </row>
        <row r="230">
          <cell r="E230" t="e">
            <v>#N/A</v>
          </cell>
        </row>
        <row r="231">
          <cell r="E231" t="e">
            <v>#N/A</v>
          </cell>
        </row>
        <row r="232">
          <cell r="E232" t="e">
            <v>#N/A</v>
          </cell>
        </row>
        <row r="233">
          <cell r="E233" t="e">
            <v>#N/A</v>
          </cell>
        </row>
        <row r="234">
          <cell r="E234" t="e">
            <v>#N/A</v>
          </cell>
        </row>
        <row r="235">
          <cell r="E235" t="e">
            <v>#N/A</v>
          </cell>
        </row>
        <row r="236">
          <cell r="E236" t="e">
            <v>#N/A</v>
          </cell>
        </row>
        <row r="237">
          <cell r="E237" t="e">
            <v>#N/A</v>
          </cell>
        </row>
        <row r="238">
          <cell r="E238" t="e">
            <v>#N/A</v>
          </cell>
        </row>
        <row r="239">
          <cell r="E239" t="e">
            <v>#N/A</v>
          </cell>
        </row>
        <row r="240">
          <cell r="E240" t="e">
            <v>#N/A</v>
          </cell>
        </row>
        <row r="241">
          <cell r="E241" t="e">
            <v>#N/A</v>
          </cell>
        </row>
        <row r="242">
          <cell r="E242" t="e">
            <v>#N/A</v>
          </cell>
        </row>
        <row r="243">
          <cell r="E243" t="e">
            <v>#N/A</v>
          </cell>
        </row>
        <row r="244">
          <cell r="E244" t="e">
            <v>#N/A</v>
          </cell>
        </row>
        <row r="245">
          <cell r="E245" t="e">
            <v>#N/A</v>
          </cell>
        </row>
        <row r="246">
          <cell r="E246" t="e">
            <v>#N/A</v>
          </cell>
        </row>
        <row r="247">
          <cell r="E247" t="e">
            <v>#N/A</v>
          </cell>
        </row>
        <row r="248">
          <cell r="E248" t="e">
            <v>#N/A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JE 03.05"/>
      <sheetName val="JE 02.05"/>
      <sheetName val="je"/>
      <sheetName val="general ledger"/>
      <sheetName val="Actual Monthly I &amp; E"/>
      <sheetName val="Actual Balance Sheet"/>
      <sheetName val="NOTES"/>
      <sheetName val="ck+tnuva"/>
      <sheetName val="Sheet2"/>
      <sheetName val="Actual Cash Flow"/>
      <sheetName val="JE 07"/>
      <sheetName val="JE 08"/>
      <sheetName val="JE 09"/>
      <sheetName val="JE 10"/>
      <sheetName val="JE 11"/>
      <sheetName val="JE 12"/>
      <sheetName val="JE 01.05"/>
      <sheetName val="JE_03_054"/>
      <sheetName val="JE_02_054"/>
      <sheetName val="general_ledger4"/>
      <sheetName val="Actual_Monthly_I_&amp;_E4"/>
      <sheetName val="Actual_Balance_Sheet4"/>
      <sheetName val="Actual_Cash_Flow4"/>
      <sheetName val="JE_074"/>
      <sheetName val="JE_084"/>
      <sheetName val="JE_094"/>
      <sheetName val="JE_104"/>
      <sheetName val="JE_114"/>
      <sheetName val="JE_124"/>
      <sheetName val="JE_01_054"/>
      <sheetName val="JE_03_05"/>
      <sheetName val="JE_02_05"/>
      <sheetName val="general_ledger"/>
      <sheetName val="Actual_Monthly_I_&amp;_E"/>
      <sheetName val="Actual_Balance_Sheet"/>
      <sheetName val="Actual_Cash_Flow"/>
      <sheetName val="JE_07"/>
      <sheetName val="JE_08"/>
      <sheetName val="JE_09"/>
      <sheetName val="JE_10"/>
      <sheetName val="JE_11"/>
      <sheetName val="JE_12"/>
      <sheetName val="JE_01_05"/>
      <sheetName val="JE_03_051"/>
      <sheetName val="JE_02_051"/>
      <sheetName val="general_ledger1"/>
      <sheetName val="Actual_Monthly_I_&amp;_E1"/>
      <sheetName val="Actual_Balance_Sheet1"/>
      <sheetName val="Actual_Cash_Flow1"/>
      <sheetName val="JE_071"/>
      <sheetName val="JE_081"/>
      <sheetName val="JE_091"/>
      <sheetName val="JE_101"/>
      <sheetName val="JE_111"/>
      <sheetName val="JE_121"/>
      <sheetName val="JE_01_051"/>
      <sheetName val="JE_03_052"/>
      <sheetName val="JE_02_052"/>
      <sheetName val="general_ledger2"/>
      <sheetName val="Actual_Monthly_I_&amp;_E2"/>
      <sheetName val="Actual_Balance_Sheet2"/>
      <sheetName val="Actual_Cash_Flow2"/>
      <sheetName val="JE_072"/>
      <sheetName val="JE_082"/>
      <sheetName val="JE_092"/>
      <sheetName val="JE_102"/>
      <sheetName val="JE_112"/>
      <sheetName val="JE_122"/>
      <sheetName val="JE_01_052"/>
      <sheetName val="JE_03_053"/>
      <sheetName val="JE_02_053"/>
      <sheetName val="general_ledger3"/>
      <sheetName val="Actual_Monthly_I_&amp;_E3"/>
      <sheetName val="Actual_Balance_Sheet3"/>
      <sheetName val="Actual_Cash_Flow3"/>
      <sheetName val="JE_073"/>
      <sheetName val="JE_083"/>
      <sheetName val="JE_093"/>
      <sheetName val="JE_103"/>
      <sheetName val="JE_113"/>
      <sheetName val="JE_123"/>
      <sheetName val="JE_01_053"/>
      <sheetName val="JE_03_055"/>
      <sheetName val="JE_02_055"/>
      <sheetName val="general_ledger5"/>
      <sheetName val="Actual_Monthly_I_&amp;_E5"/>
      <sheetName val="Actual_Balance_Sheet5"/>
      <sheetName val="Actual_Cash_Flow5"/>
      <sheetName val="JE_075"/>
      <sheetName val="JE_085"/>
      <sheetName val="JE_095"/>
      <sheetName val="JE_105"/>
      <sheetName val="JE_115"/>
      <sheetName val="JE_125"/>
      <sheetName val="JE_01_055"/>
    </sheetNames>
    <sheetDataSet>
      <sheetData sheetId="0"/>
      <sheetData sheetId="1"/>
      <sheetData sheetId="2"/>
      <sheetData sheetId="3"/>
      <sheetData sheetId="4">
        <row r="53">
          <cell r="E53" t="e">
            <v>#N/A</v>
          </cell>
        </row>
        <row r="626">
          <cell r="E626">
            <v>110000</v>
          </cell>
          <cell r="P626">
            <v>100205.2</v>
          </cell>
        </row>
        <row r="627">
          <cell r="E627">
            <v>110000</v>
          </cell>
          <cell r="P627">
            <v>73444.97</v>
          </cell>
        </row>
        <row r="628">
          <cell r="E628">
            <v>110000</v>
          </cell>
          <cell r="P628">
            <v>655000</v>
          </cell>
        </row>
        <row r="629">
          <cell r="E629">
            <v>140000</v>
          </cell>
          <cell r="P629">
            <v>48265.74</v>
          </cell>
        </row>
        <row r="630">
          <cell r="E630" t="e">
            <v>#N/A</v>
          </cell>
          <cell r="P630">
            <v>0</v>
          </cell>
        </row>
        <row r="631">
          <cell r="E631" t="e">
            <v>#N/A</v>
          </cell>
          <cell r="P631">
            <v>0</v>
          </cell>
        </row>
        <row r="632">
          <cell r="E632" t="e">
            <v>#N/A</v>
          </cell>
          <cell r="P632">
            <v>0</v>
          </cell>
        </row>
        <row r="633">
          <cell r="E633" t="e">
            <v>#N/A</v>
          </cell>
          <cell r="P633">
            <v>0</v>
          </cell>
        </row>
        <row r="634">
          <cell r="E634" t="e">
            <v>#N/A</v>
          </cell>
          <cell r="P634">
            <v>0</v>
          </cell>
        </row>
        <row r="635">
          <cell r="E635">
            <v>120000</v>
          </cell>
          <cell r="P635">
            <v>281000</v>
          </cell>
        </row>
        <row r="636">
          <cell r="E636">
            <v>140000</v>
          </cell>
          <cell r="P636">
            <v>32161.56</v>
          </cell>
        </row>
        <row r="637">
          <cell r="E637">
            <v>140000</v>
          </cell>
          <cell r="P637">
            <v>0</v>
          </cell>
        </row>
        <row r="638">
          <cell r="E638">
            <v>130000</v>
          </cell>
          <cell r="P638">
            <v>35426.46</v>
          </cell>
        </row>
        <row r="639">
          <cell r="E639">
            <v>191000</v>
          </cell>
          <cell r="P639">
            <v>21084</v>
          </cell>
        </row>
        <row r="640">
          <cell r="E640">
            <v>140000</v>
          </cell>
          <cell r="P640">
            <v>2268.1999999999998</v>
          </cell>
        </row>
        <row r="641">
          <cell r="E641">
            <v>120000</v>
          </cell>
          <cell r="P641">
            <v>0</v>
          </cell>
        </row>
        <row r="642">
          <cell r="E642" t="e">
            <v>#N/A</v>
          </cell>
          <cell r="P642">
            <v>0</v>
          </cell>
        </row>
        <row r="643">
          <cell r="E643">
            <v>180003</v>
          </cell>
          <cell r="P643">
            <v>230876.47</v>
          </cell>
        </row>
        <row r="644">
          <cell r="E644">
            <v>180000</v>
          </cell>
          <cell r="P644">
            <v>20334.77</v>
          </cell>
        </row>
        <row r="645">
          <cell r="E645">
            <v>180001</v>
          </cell>
          <cell r="P645">
            <v>11342.31</v>
          </cell>
        </row>
        <row r="646">
          <cell r="E646">
            <v>180002</v>
          </cell>
          <cell r="P646">
            <v>5417.07</v>
          </cell>
        </row>
        <row r="647">
          <cell r="E647">
            <v>185000</v>
          </cell>
          <cell r="P647">
            <v>-81116.289999999994</v>
          </cell>
        </row>
        <row r="648">
          <cell r="E648">
            <v>185000</v>
          </cell>
          <cell r="P648">
            <v>-7999.8</v>
          </cell>
        </row>
        <row r="649">
          <cell r="E649">
            <v>185000</v>
          </cell>
          <cell r="P649">
            <v>-1379.56</v>
          </cell>
        </row>
        <row r="650">
          <cell r="E650">
            <v>185000</v>
          </cell>
          <cell r="P650">
            <v>-3532.8</v>
          </cell>
        </row>
        <row r="651">
          <cell r="E651">
            <v>200020</v>
          </cell>
          <cell r="P651">
            <v>-134179.21</v>
          </cell>
        </row>
        <row r="652">
          <cell r="E652">
            <v>200010</v>
          </cell>
          <cell r="P652">
            <v>-797511.63</v>
          </cell>
        </row>
        <row r="653">
          <cell r="E653">
            <v>200066</v>
          </cell>
          <cell r="P653">
            <v>-230833.33</v>
          </cell>
        </row>
        <row r="654">
          <cell r="E654">
            <v>200040</v>
          </cell>
          <cell r="P654">
            <v>0</v>
          </cell>
        </row>
        <row r="655">
          <cell r="E655">
            <v>200050</v>
          </cell>
          <cell r="P655">
            <v>-3290.13</v>
          </cell>
        </row>
        <row r="656">
          <cell r="E656">
            <v>200030</v>
          </cell>
          <cell r="P656">
            <v>-623955.19999999995</v>
          </cell>
        </row>
        <row r="657">
          <cell r="E657">
            <v>200060</v>
          </cell>
          <cell r="P657">
            <v>-27244.99</v>
          </cell>
        </row>
        <row r="658">
          <cell r="E658">
            <v>200040</v>
          </cell>
          <cell r="P658">
            <v>-184999.97</v>
          </cell>
        </row>
        <row r="659">
          <cell r="E659">
            <v>200065</v>
          </cell>
          <cell r="P659">
            <v>-2750000</v>
          </cell>
        </row>
        <row r="660">
          <cell r="E660">
            <v>200065</v>
          </cell>
          <cell r="P660">
            <v>-219991.6</v>
          </cell>
        </row>
        <row r="661">
          <cell r="E661">
            <v>200065</v>
          </cell>
          <cell r="P661">
            <v>28888.14</v>
          </cell>
        </row>
        <row r="662">
          <cell r="E662">
            <v>210010</v>
          </cell>
          <cell r="P662">
            <v>-665266.48</v>
          </cell>
        </row>
        <row r="663">
          <cell r="E663">
            <v>330000</v>
          </cell>
          <cell r="P663">
            <v>1609273.75</v>
          </cell>
        </row>
        <row r="664">
          <cell r="E664">
            <v>400000</v>
          </cell>
          <cell r="P664">
            <v>-264666.67</v>
          </cell>
        </row>
        <row r="665">
          <cell r="E665">
            <v>400000</v>
          </cell>
          <cell r="P665">
            <v>-16009</v>
          </cell>
        </row>
        <row r="666">
          <cell r="E666">
            <v>400000</v>
          </cell>
          <cell r="P666">
            <v>-32500</v>
          </cell>
        </row>
        <row r="667">
          <cell r="E667">
            <v>410004</v>
          </cell>
          <cell r="P667">
            <v>50407.97</v>
          </cell>
        </row>
        <row r="668">
          <cell r="E668">
            <v>410005</v>
          </cell>
          <cell r="P668">
            <v>26007.35</v>
          </cell>
        </row>
        <row r="669">
          <cell r="E669">
            <v>600001</v>
          </cell>
          <cell r="P669">
            <v>273430.56</v>
          </cell>
        </row>
        <row r="670">
          <cell r="E670">
            <v>600001</v>
          </cell>
          <cell r="P670">
            <v>24592.13</v>
          </cell>
        </row>
        <row r="671">
          <cell r="E671">
            <v>600001</v>
          </cell>
          <cell r="P671">
            <v>5262.89</v>
          </cell>
        </row>
        <row r="672">
          <cell r="E672">
            <v>600001</v>
          </cell>
          <cell r="P672">
            <v>-325.8</v>
          </cell>
        </row>
        <row r="673">
          <cell r="E673">
            <v>600001</v>
          </cell>
          <cell r="P673">
            <v>4073.12</v>
          </cell>
        </row>
        <row r="674">
          <cell r="E674">
            <v>600001</v>
          </cell>
          <cell r="P674">
            <v>68814.990000000005</v>
          </cell>
        </row>
        <row r="675">
          <cell r="E675">
            <v>600001</v>
          </cell>
          <cell r="P675">
            <v>12000</v>
          </cell>
        </row>
        <row r="676">
          <cell r="E676">
            <v>600001</v>
          </cell>
          <cell r="P676">
            <v>14950.04</v>
          </cell>
        </row>
        <row r="677">
          <cell r="E677">
            <v>600002</v>
          </cell>
          <cell r="P677">
            <v>108152.56</v>
          </cell>
        </row>
        <row r="678">
          <cell r="E678">
            <v>600003</v>
          </cell>
          <cell r="P678">
            <v>-5273.47</v>
          </cell>
        </row>
        <row r="679">
          <cell r="E679">
            <v>600003</v>
          </cell>
          <cell r="P679">
            <v>7258.39</v>
          </cell>
        </row>
        <row r="680">
          <cell r="E680">
            <v>600003</v>
          </cell>
          <cell r="P680">
            <v>37711.96</v>
          </cell>
        </row>
        <row r="681">
          <cell r="E681">
            <v>600003</v>
          </cell>
          <cell r="P681">
            <v>19265.32</v>
          </cell>
        </row>
        <row r="682">
          <cell r="E682">
            <v>600003</v>
          </cell>
          <cell r="P682">
            <v>17301.43</v>
          </cell>
        </row>
        <row r="683">
          <cell r="E683">
            <v>600003</v>
          </cell>
          <cell r="P683">
            <v>13323.54</v>
          </cell>
        </row>
        <row r="684">
          <cell r="E684">
            <v>600100</v>
          </cell>
          <cell r="P684">
            <v>9117.41</v>
          </cell>
        </row>
        <row r="685">
          <cell r="E685">
            <v>600001</v>
          </cell>
          <cell r="P685">
            <v>2500</v>
          </cell>
        </row>
        <row r="686">
          <cell r="E686">
            <v>600004</v>
          </cell>
          <cell r="P686">
            <v>121753.41</v>
          </cell>
        </row>
        <row r="687">
          <cell r="E687">
            <v>600300</v>
          </cell>
          <cell r="P687">
            <v>52809.7</v>
          </cell>
        </row>
        <row r="688">
          <cell r="E688">
            <v>610001</v>
          </cell>
          <cell r="P688">
            <v>230439.78</v>
          </cell>
        </row>
        <row r="689">
          <cell r="E689">
            <v>610001</v>
          </cell>
          <cell r="P689">
            <v>17569.61</v>
          </cell>
        </row>
        <row r="690">
          <cell r="E690">
            <v>610001</v>
          </cell>
          <cell r="P690">
            <v>3943.72</v>
          </cell>
        </row>
        <row r="691">
          <cell r="E691">
            <v>610001</v>
          </cell>
          <cell r="P691">
            <v>4831.6099999999997</v>
          </cell>
        </row>
        <row r="692">
          <cell r="E692">
            <v>610001</v>
          </cell>
          <cell r="P692">
            <v>2426.5</v>
          </cell>
        </row>
        <row r="693">
          <cell r="E693">
            <v>610001</v>
          </cell>
          <cell r="P693">
            <v>109999.98</v>
          </cell>
        </row>
        <row r="694">
          <cell r="E694">
            <v>610001</v>
          </cell>
          <cell r="P694">
            <v>16906.650000000001</v>
          </cell>
        </row>
        <row r="695">
          <cell r="E695">
            <v>610002</v>
          </cell>
          <cell r="P695">
            <v>166729.57</v>
          </cell>
        </row>
        <row r="696">
          <cell r="E696">
            <v>610003</v>
          </cell>
          <cell r="P696">
            <v>11525</v>
          </cell>
        </row>
        <row r="697">
          <cell r="E697">
            <v>610003</v>
          </cell>
          <cell r="P697">
            <v>283.83</v>
          </cell>
        </row>
        <row r="698">
          <cell r="E698">
            <v>610003</v>
          </cell>
          <cell r="P698">
            <v>10400.69</v>
          </cell>
        </row>
        <row r="699">
          <cell r="E699">
            <v>610003</v>
          </cell>
          <cell r="P699">
            <v>1508.66</v>
          </cell>
        </row>
        <row r="700">
          <cell r="E700">
            <v>610003</v>
          </cell>
          <cell r="P700">
            <v>3761.83</v>
          </cell>
        </row>
        <row r="701">
          <cell r="E701">
            <v>610100</v>
          </cell>
          <cell r="P701">
            <v>7757.84</v>
          </cell>
        </row>
        <row r="702">
          <cell r="E702">
            <v>610004</v>
          </cell>
          <cell r="P702">
            <v>264324.65999999997</v>
          </cell>
        </row>
        <row r="703">
          <cell r="E703">
            <v>610005</v>
          </cell>
          <cell r="P703">
            <v>647</v>
          </cell>
        </row>
        <row r="704">
          <cell r="E704">
            <v>610100</v>
          </cell>
          <cell r="P704">
            <v>20337.91</v>
          </cell>
        </row>
        <row r="705">
          <cell r="E705">
            <v>610300</v>
          </cell>
          <cell r="P705">
            <v>30894.7</v>
          </cell>
        </row>
        <row r="706">
          <cell r="E706">
            <v>700001</v>
          </cell>
          <cell r="P706">
            <v>362578.48</v>
          </cell>
        </row>
        <row r="707">
          <cell r="E707">
            <v>700001</v>
          </cell>
          <cell r="P707">
            <v>340184.38</v>
          </cell>
        </row>
        <row r="708">
          <cell r="E708">
            <v>700001</v>
          </cell>
          <cell r="P708">
            <v>3273.78</v>
          </cell>
        </row>
        <row r="709">
          <cell r="E709">
            <v>700001</v>
          </cell>
          <cell r="P709">
            <v>3819.74</v>
          </cell>
        </row>
        <row r="710">
          <cell r="E710">
            <v>700001</v>
          </cell>
          <cell r="P710">
            <v>2080</v>
          </cell>
        </row>
        <row r="711">
          <cell r="E711">
            <v>700001</v>
          </cell>
          <cell r="P711">
            <v>22500.03</v>
          </cell>
        </row>
        <row r="712">
          <cell r="E712">
            <v>700001</v>
          </cell>
          <cell r="P712">
            <v>22765.360000000001</v>
          </cell>
        </row>
        <row r="713">
          <cell r="E713">
            <v>700100</v>
          </cell>
          <cell r="P713">
            <v>30000</v>
          </cell>
        </row>
        <row r="714">
          <cell r="E714">
            <v>700002</v>
          </cell>
          <cell r="P714">
            <v>1986.23</v>
          </cell>
        </row>
        <row r="715">
          <cell r="E715">
            <v>700004</v>
          </cell>
          <cell r="P715">
            <v>3000</v>
          </cell>
        </row>
        <row r="716">
          <cell r="E716">
            <v>700004</v>
          </cell>
          <cell r="P716">
            <v>4747.1499999999996</v>
          </cell>
        </row>
        <row r="717">
          <cell r="E717">
            <v>700004</v>
          </cell>
          <cell r="P717">
            <v>29198.68</v>
          </cell>
        </row>
        <row r="718">
          <cell r="E718">
            <v>700004</v>
          </cell>
          <cell r="P718">
            <v>1938.29</v>
          </cell>
        </row>
        <row r="719">
          <cell r="E719">
            <v>700004</v>
          </cell>
          <cell r="P719">
            <v>2116.96</v>
          </cell>
        </row>
        <row r="720">
          <cell r="E720">
            <v>700004</v>
          </cell>
          <cell r="P720">
            <v>7944.01</v>
          </cell>
        </row>
        <row r="721">
          <cell r="E721">
            <v>700003</v>
          </cell>
          <cell r="P721">
            <v>71656.259999999995</v>
          </cell>
        </row>
        <row r="722">
          <cell r="E722">
            <v>700100</v>
          </cell>
          <cell r="P722">
            <v>35255.86</v>
          </cell>
        </row>
        <row r="723">
          <cell r="E723">
            <v>700300</v>
          </cell>
          <cell r="P723">
            <v>26562.68</v>
          </cell>
        </row>
        <row r="724">
          <cell r="E724">
            <v>730001</v>
          </cell>
          <cell r="P724">
            <v>63373.48</v>
          </cell>
        </row>
        <row r="725">
          <cell r="E725">
            <v>730002</v>
          </cell>
          <cell r="P725">
            <v>5036.3500000000004</v>
          </cell>
        </row>
        <row r="726">
          <cell r="E726">
            <v>730003</v>
          </cell>
          <cell r="P726">
            <v>24317.19</v>
          </cell>
        </row>
        <row r="727">
          <cell r="E727">
            <v>730004</v>
          </cell>
          <cell r="P727">
            <v>2025</v>
          </cell>
        </row>
        <row r="728">
          <cell r="E728">
            <v>730005</v>
          </cell>
          <cell r="P728">
            <v>8784.0400000000009</v>
          </cell>
        </row>
        <row r="729">
          <cell r="E729">
            <v>730013</v>
          </cell>
          <cell r="P729">
            <v>7123.21</v>
          </cell>
        </row>
        <row r="730">
          <cell r="E730">
            <v>730005</v>
          </cell>
          <cell r="P730">
            <v>45</v>
          </cell>
        </row>
        <row r="731">
          <cell r="E731">
            <v>700300</v>
          </cell>
          <cell r="P731">
            <v>-110267.08</v>
          </cell>
        </row>
        <row r="732">
          <cell r="E732">
            <v>810001</v>
          </cell>
          <cell r="P732">
            <v>-13801.52</v>
          </cell>
        </row>
        <row r="733">
          <cell r="E733">
            <v>810003</v>
          </cell>
          <cell r="P733">
            <v>163328.71</v>
          </cell>
        </row>
        <row r="734">
          <cell r="E734">
            <v>810001</v>
          </cell>
          <cell r="P734">
            <v>486.82</v>
          </cell>
        </row>
        <row r="735">
          <cell r="E735">
            <v>810001</v>
          </cell>
          <cell r="P735">
            <v>5.89</v>
          </cell>
        </row>
        <row r="736">
          <cell r="E736" t="e">
            <v>#N/A</v>
          </cell>
        </row>
        <row r="737">
          <cell r="E737" t="e">
            <v>#N/A</v>
          </cell>
        </row>
        <row r="738">
          <cell r="E738" t="e">
            <v>#N/A</v>
          </cell>
        </row>
        <row r="739">
          <cell r="E739">
            <v>700004</v>
          </cell>
        </row>
        <row r="740">
          <cell r="E740" t="e">
            <v>#N/A</v>
          </cell>
        </row>
        <row r="741">
          <cell r="E741" t="e">
            <v>#N/A</v>
          </cell>
        </row>
        <row r="742">
          <cell r="E742" t="e">
            <v>#N/A</v>
          </cell>
        </row>
        <row r="743">
          <cell r="E743" t="e">
            <v>#N/A</v>
          </cell>
        </row>
        <row r="744">
          <cell r="E744" t="e">
            <v>#N/A</v>
          </cell>
        </row>
        <row r="745">
          <cell r="E745" t="e">
            <v>#N/A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53">
          <cell r="E53">
            <v>0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Balance"/>
      <sheetName val="DETBIL"/>
      <sheetName val="controle"/>
      <sheetName val="BILANSTD"/>
      <sheetName val="DET99RT"/>
      <sheetName val="CR1999"/>
      <sheetName val="RESFISC (2)"/>
      <sheetName val="CA"/>
    </sheetNames>
    <sheetDataSet>
      <sheetData sheetId="0" refreshError="1"/>
      <sheetData sheetId="1" refreshError="1">
        <row r="3">
          <cell r="L3">
            <v>2406358.5499999821</v>
          </cell>
        </row>
        <row r="9">
          <cell r="N9" t="str">
            <v>marges</v>
          </cell>
          <cell r="O9" t="str">
            <v>intitulé</v>
          </cell>
          <cell r="P9" t="str">
            <v>cumul</v>
          </cell>
          <cell r="Q9" t="str">
            <v>conso</v>
          </cell>
          <cell r="R9" t="str">
            <v>pack</v>
          </cell>
        </row>
        <row r="10">
          <cell r="O10" t="str">
            <v>capital</v>
          </cell>
          <cell r="P10">
            <v>-30000000</v>
          </cell>
          <cell r="R10" t="str">
            <v xml:space="preserve">    CAPITAL STOCK</v>
          </cell>
        </row>
        <row r="11">
          <cell r="O11" t="str">
            <v>reserve légale</v>
          </cell>
          <cell r="P11">
            <v>-254519.38</v>
          </cell>
          <cell r="R11" t="str">
            <v xml:space="preserve">    LEGAL RESERVE</v>
          </cell>
        </row>
        <row r="12">
          <cell r="O12" t="str">
            <v>RAN</v>
          </cell>
          <cell r="P12">
            <v>-1700826.47</v>
          </cell>
          <cell r="R12" t="str">
            <v xml:space="preserve">    RETAINED EARNINGS</v>
          </cell>
        </row>
        <row r="13">
          <cell r="O13" t="str">
            <v>RAN</v>
          </cell>
          <cell r="P13">
            <v>0</v>
          </cell>
          <cell r="R13" t="str">
            <v xml:space="preserve">    RETAINED EARNINGS</v>
          </cell>
        </row>
        <row r="14">
          <cell r="O14" t="str">
            <v>resultat</v>
          </cell>
          <cell r="P14">
            <v>0</v>
          </cell>
        </row>
        <row r="15">
          <cell r="O15" t="str">
            <v>prov sav</v>
          </cell>
          <cell r="P15">
            <v>-2432000</v>
          </cell>
          <cell r="R15" t="str">
            <v xml:space="preserve">    PROVISION FOR WARRANTY COST</v>
          </cell>
        </row>
        <row r="16">
          <cell r="O16" t="str">
            <v>prov risque</v>
          </cell>
          <cell r="P16">
            <v>-3163223.16</v>
          </cell>
          <cell r="R16" t="str">
            <v xml:space="preserve">    ACCRUED EXPENSES</v>
          </cell>
        </row>
        <row r="17">
          <cell r="O17" t="str">
            <v>prov retraite</v>
          </cell>
          <cell r="P17">
            <v>-1378059</v>
          </cell>
          <cell r="R17" t="str">
            <v xml:space="preserve">    ALLOWANCE FOR RETIREMENT BENEFITS</v>
          </cell>
        </row>
        <row r="18">
          <cell r="O18" t="str">
            <v>logiciel</v>
          </cell>
          <cell r="P18">
            <v>1012952.91</v>
          </cell>
          <cell r="R18" t="str">
            <v xml:space="preserve">  SOFTWARE</v>
          </cell>
        </row>
        <row r="19">
          <cell r="O19" t="str">
            <v>machinery</v>
          </cell>
          <cell r="P19">
            <v>1170827.54</v>
          </cell>
          <cell r="R19" t="str">
            <v xml:space="preserve">    MACHINERY &amp; EQUIPMENT</v>
          </cell>
        </row>
        <row r="20">
          <cell r="O20" t="str">
            <v>machinery</v>
          </cell>
          <cell r="P20">
            <v>154350</v>
          </cell>
          <cell r="R20" t="str">
            <v xml:space="preserve">    MACHINERY &amp; EQUIPMENT</v>
          </cell>
        </row>
        <row r="21">
          <cell r="O21" t="str">
            <v>machinery</v>
          </cell>
          <cell r="P21">
            <v>6600</v>
          </cell>
          <cell r="R21" t="str">
            <v xml:space="preserve">    MACHINERY &amp; EQUIPMENT</v>
          </cell>
        </row>
        <row r="22">
          <cell r="O22" t="str">
            <v>exhibition</v>
          </cell>
          <cell r="P22">
            <v>1205122.55</v>
          </cell>
          <cell r="R22" t="str">
            <v xml:space="preserve">    TOOLS,FURNITURES,FIXTURES &amp; DIES</v>
          </cell>
        </row>
        <row r="23">
          <cell r="O23" t="str">
            <v>fixtures</v>
          </cell>
          <cell r="P23">
            <v>1325622.55</v>
          </cell>
          <cell r="R23" t="str">
            <v xml:space="preserve">    MACHINERY &amp; EQUIPMENT</v>
          </cell>
        </row>
        <row r="24">
          <cell r="O24" t="str">
            <v>vehicles</v>
          </cell>
          <cell r="P24">
            <v>99000</v>
          </cell>
          <cell r="R24" t="str">
            <v xml:space="preserve">    VEHICLES</v>
          </cell>
        </row>
        <row r="25">
          <cell r="O25" t="str">
            <v>office equipment</v>
          </cell>
          <cell r="P25">
            <v>1332226.17</v>
          </cell>
          <cell r="R25" t="str">
            <v xml:space="preserve">    TOOLS,FURNITURES,FIXTURES &amp; DIES</v>
          </cell>
        </row>
        <row r="26">
          <cell r="O26" t="str">
            <v>furnitures</v>
          </cell>
          <cell r="P26">
            <v>645883.68000000005</v>
          </cell>
          <cell r="R26" t="str">
            <v xml:space="preserve">    TOOLS,FURNITURES,FIXTURES &amp; DIES</v>
          </cell>
        </row>
        <row r="27">
          <cell r="O27" t="str">
            <v>investment</v>
          </cell>
          <cell r="P27">
            <v>11402300</v>
          </cell>
          <cell r="R27" t="str">
            <v xml:space="preserve">    INVESTMENT WITH SECURITIES(UNCONS)</v>
          </cell>
        </row>
        <row r="28">
          <cell r="O28" t="str">
            <v>garantee</v>
          </cell>
          <cell r="P28">
            <v>204238.18</v>
          </cell>
          <cell r="R28" t="str">
            <v xml:space="preserve">    OTHER INVESTMENT &amp; OTHER ASSETS</v>
          </cell>
        </row>
        <row r="29">
          <cell r="O29" t="str">
            <v>amort logiciel</v>
          </cell>
          <cell r="P29">
            <v>-732654.67</v>
          </cell>
          <cell r="R29" t="str">
            <v xml:space="preserve">  SOFTWARE</v>
          </cell>
        </row>
        <row r="30">
          <cell r="O30" t="str">
            <v>amort machinery</v>
          </cell>
          <cell r="P30">
            <v>-908302.71</v>
          </cell>
          <cell r="R30" t="str">
            <v xml:space="preserve">    ACCUMULATED DEP. MACHINERY &amp; EQUIPMENT</v>
          </cell>
        </row>
        <row r="31">
          <cell r="O31" t="str">
            <v>amort machinery</v>
          </cell>
          <cell r="P31">
            <v>-117569.57</v>
          </cell>
          <cell r="R31" t="str">
            <v xml:space="preserve">    ACCUMULATED DEP. MACHINERY &amp; EQUIPMENT</v>
          </cell>
        </row>
        <row r="32">
          <cell r="O32" t="str">
            <v>amort machinery</v>
          </cell>
          <cell r="P32">
            <v>-6600</v>
          </cell>
          <cell r="R32" t="str">
            <v xml:space="preserve">    ACCUMULATED DEP. MACHINERY &amp; EQUIPMENT</v>
          </cell>
        </row>
        <row r="33">
          <cell r="O33" t="str">
            <v>amort exhibition</v>
          </cell>
          <cell r="P33">
            <v>-952294.05</v>
          </cell>
          <cell r="R33" t="str">
            <v xml:space="preserve">    ACCUMULATED DEP. TOOLS,FURNI.,FIX.,DIES</v>
          </cell>
        </row>
        <row r="34">
          <cell r="O34" t="str">
            <v>amort fixtures</v>
          </cell>
          <cell r="P34">
            <v>-1149138.75</v>
          </cell>
          <cell r="R34" t="str">
            <v xml:space="preserve">    ACCUMULATED DEP. MACHINERY &amp; EQUIPMENT</v>
          </cell>
        </row>
        <row r="35">
          <cell r="O35" t="str">
            <v>amort vehicles</v>
          </cell>
          <cell r="P35">
            <v>-52250</v>
          </cell>
          <cell r="R35" t="str">
            <v xml:space="preserve">    ACCUMULATED DEP. VEHICLES</v>
          </cell>
        </row>
        <row r="36">
          <cell r="O36" t="str">
            <v>amort office equipment</v>
          </cell>
          <cell r="P36">
            <v>-947561.1</v>
          </cell>
          <cell r="R36" t="str">
            <v xml:space="preserve">    ACCUMULATED DEP. TOOLS,FURNI.,FIX.,DIES</v>
          </cell>
        </row>
        <row r="37">
          <cell r="O37" t="str">
            <v>amort furnitures</v>
          </cell>
          <cell r="P37">
            <v>-606719.01</v>
          </cell>
          <cell r="R37" t="str">
            <v xml:space="preserve">    ACCUMULATED DEP. TOOLS,FURNI.,FIX.,DIES</v>
          </cell>
        </row>
        <row r="38">
          <cell r="O38" t="str">
            <v>STOCK ALPINE</v>
          </cell>
          <cell r="P38">
            <v>1764552.85</v>
          </cell>
          <cell r="R38" t="str">
            <v xml:space="preserve">    FINISHED GOODS</v>
          </cell>
        </row>
        <row r="39">
          <cell r="O39" t="str">
            <v>STOCK AUDYON</v>
          </cell>
          <cell r="P39">
            <v>250139.88</v>
          </cell>
          <cell r="R39" t="str">
            <v xml:space="preserve">    FINISHED GOODS</v>
          </cell>
        </row>
        <row r="40">
          <cell r="O40" t="str">
            <v>STOCK NAVIGATION</v>
          </cell>
          <cell r="P40">
            <v>746422.02</v>
          </cell>
          <cell r="R40" t="str">
            <v xml:space="preserve">    FINISHED GOODS</v>
          </cell>
        </row>
        <row r="41">
          <cell r="O41" t="str">
            <v>STOCK LUXMAN</v>
          </cell>
          <cell r="P41">
            <v>667754.71</v>
          </cell>
          <cell r="R41" t="str">
            <v xml:space="preserve">    FINISHED GOODS</v>
          </cell>
        </row>
        <row r="42">
          <cell r="O42" t="str">
            <v>STOCK PIECES DETACHEES SAV</v>
          </cell>
          <cell r="P42">
            <v>800956</v>
          </cell>
          <cell r="R42" t="str">
            <v xml:space="preserve">    FINISHED GOODS</v>
          </cell>
        </row>
        <row r="43">
          <cell r="O43" t="str">
            <v>STOCK O.E.M.</v>
          </cell>
          <cell r="P43">
            <v>15572621.57</v>
          </cell>
          <cell r="R43" t="str">
            <v xml:space="preserve">    FINISHED GOODS</v>
          </cell>
        </row>
        <row r="44">
          <cell r="O44" t="str">
            <v>DEPRECIATION STOCK ALPINE</v>
          </cell>
          <cell r="P44">
            <v>-174880</v>
          </cell>
          <cell r="R44" t="str">
            <v xml:space="preserve">    FINISHED GOODS</v>
          </cell>
        </row>
        <row r="45">
          <cell r="O45" t="str">
            <v>DEPRECIATION STOCK AUDYON</v>
          </cell>
          <cell r="P45">
            <v>-2482</v>
          </cell>
          <cell r="R45" t="str">
            <v xml:space="preserve">    FINISHED GOODS</v>
          </cell>
        </row>
        <row r="46">
          <cell r="O46" t="str">
            <v>DEPRECIATION STOCK NAVIGATION</v>
          </cell>
          <cell r="P46">
            <v>-89039</v>
          </cell>
          <cell r="R46" t="str">
            <v xml:space="preserve">    FINISHED GOODS</v>
          </cell>
        </row>
        <row r="47">
          <cell r="O47" t="str">
            <v>DEPRECIATION STOCK LUXMAN</v>
          </cell>
          <cell r="P47">
            <v>-59043</v>
          </cell>
          <cell r="R47" t="str">
            <v xml:space="preserve">    FINISHED GOODS</v>
          </cell>
        </row>
        <row r="48">
          <cell r="O48" t="str">
            <v>DEPRECIATION STOCK PIECES DET.</v>
          </cell>
          <cell r="P48">
            <v>-612199</v>
          </cell>
          <cell r="R48" t="str">
            <v xml:space="preserve">    FINISHED GOODS</v>
          </cell>
        </row>
        <row r="49">
          <cell r="O49" t="str">
            <v>DEPRECIATION STOCK O.E.M.</v>
          </cell>
          <cell r="P49">
            <v>-23533</v>
          </cell>
          <cell r="R49" t="str">
            <v xml:space="preserve">    FINISHED GOODS</v>
          </cell>
        </row>
        <row r="50">
          <cell r="O50" t="str">
            <v>fourndebiteur</v>
          </cell>
          <cell r="P50">
            <v>32176.79</v>
          </cell>
          <cell r="R50" t="str">
            <v xml:space="preserve">    ADVANCE PAID</v>
          </cell>
        </row>
        <row r="51">
          <cell r="O51" t="str">
            <v>fournisseurs</v>
          </cell>
          <cell r="P51">
            <v>-6074424.4800000004</v>
          </cell>
          <cell r="R51" t="str">
            <v xml:space="preserve">    NOTES &amp; ACCOUNTS PAYABLE TRADE</v>
          </cell>
        </row>
        <row r="52">
          <cell r="O52" t="str">
            <v>fournisseurs</v>
          </cell>
          <cell r="P52">
            <v>-39580912.030000031</v>
          </cell>
          <cell r="R52" t="str">
            <v xml:space="preserve">    NOTES &amp; ACCOUNTS PAYABLE TRADE</v>
          </cell>
        </row>
        <row r="53">
          <cell r="O53" t="str">
            <v>EAP</v>
          </cell>
          <cell r="P53">
            <v>0</v>
          </cell>
          <cell r="R53" t="str">
            <v xml:space="preserve">    NOTES &amp; ACCOUNTS PAYABLE TRADE</v>
          </cell>
        </row>
        <row r="54">
          <cell r="O54" t="str">
            <v>EAP</v>
          </cell>
          <cell r="P54">
            <v>0</v>
          </cell>
          <cell r="R54" t="str">
            <v xml:space="preserve">    NOTES &amp; ACCOUNTS PAYABLE TRADE</v>
          </cell>
        </row>
        <row r="55">
          <cell r="O55" t="str">
            <v>fournimmo</v>
          </cell>
          <cell r="P55">
            <v>-141954.74</v>
          </cell>
          <cell r="R55" t="str">
            <v xml:space="preserve">    NOTES PAYABLE-TRADE FOR PURCHASING ASSETS</v>
          </cell>
        </row>
        <row r="56">
          <cell r="O56" t="str">
            <v>FNP</v>
          </cell>
          <cell r="P56">
            <v>-1385107.78</v>
          </cell>
          <cell r="R56" t="str">
            <v xml:space="preserve">    ACCRUED EXPENSES</v>
          </cell>
        </row>
        <row r="57">
          <cell r="O57" t="str">
            <v>AAR</v>
          </cell>
          <cell r="P57">
            <v>7412.94</v>
          </cell>
          <cell r="R57" t="str">
            <v xml:space="preserve">    OTHER CURRENT ASSETS</v>
          </cell>
        </row>
        <row r="58">
          <cell r="O58" t="str">
            <v>clients</v>
          </cell>
          <cell r="P58">
            <v>41582804.259999998</v>
          </cell>
          <cell r="R58" t="str">
            <v xml:space="preserve">    NOTES &amp; ACCOUNTS RECEIVABLE-TRADE  </v>
          </cell>
        </row>
        <row r="59">
          <cell r="O59" t="str">
            <v>cltscrediteur</v>
          </cell>
          <cell r="P59">
            <v>-920456.76</v>
          </cell>
          <cell r="R59" t="str">
            <v xml:space="preserve">    NOTES &amp; ACCOUNTS RECEIVABLE-TRADE  </v>
          </cell>
        </row>
        <row r="60">
          <cell r="O60" t="str">
            <v>clients</v>
          </cell>
          <cell r="P60">
            <v>8257.48</v>
          </cell>
          <cell r="R60" t="str">
            <v xml:space="preserve">    NOTES &amp; ACCOUNTS RECEIVABLE-TRADE  </v>
          </cell>
        </row>
        <row r="61">
          <cell r="O61" t="str">
            <v>effets</v>
          </cell>
          <cell r="P61">
            <v>21768147.460000008</v>
          </cell>
          <cell r="R61" t="str">
            <v xml:space="preserve">    NOTES &amp; ACCOUNTS RECEIVABLE-TRADE  </v>
          </cell>
        </row>
        <row r="62">
          <cell r="O62" t="str">
            <v>effets</v>
          </cell>
          <cell r="P62">
            <v>0</v>
          </cell>
          <cell r="R62" t="str">
            <v xml:space="preserve">    NOTES &amp; ACCOUNTS RECEIVABLE-TRADE  </v>
          </cell>
        </row>
        <row r="63">
          <cell r="O63" t="str">
            <v>effets</v>
          </cell>
          <cell r="P63">
            <v>106854.57</v>
          </cell>
          <cell r="R63" t="str">
            <v xml:space="preserve">    NOTES &amp; ACCOUNTS RECEIVABLE-TRADE  </v>
          </cell>
        </row>
        <row r="64">
          <cell r="O64" t="str">
            <v>douteux</v>
          </cell>
          <cell r="P64">
            <v>263205.34999999998</v>
          </cell>
          <cell r="R64" t="str">
            <v xml:space="preserve">    NOTES &amp; ACCOUNTS RECEIVABLE-TRADE  </v>
          </cell>
        </row>
        <row r="65">
          <cell r="O65" t="str">
            <v>factures à etablir</v>
          </cell>
          <cell r="P65">
            <v>0</v>
          </cell>
          <cell r="R65" t="str">
            <v xml:space="preserve">    NOTES &amp; ACCOUNTS RECEIVABLE-TRADE  </v>
          </cell>
        </row>
        <row r="66">
          <cell r="O66" t="str">
            <v>factures à etablir</v>
          </cell>
          <cell r="P66">
            <v>0</v>
          </cell>
          <cell r="R66" t="str">
            <v xml:space="preserve">    NOTES &amp; ACCOUNTS RECEIVABLE-TRADE  </v>
          </cell>
        </row>
        <row r="67">
          <cell r="O67" t="str">
            <v>AAE</v>
          </cell>
          <cell r="P67">
            <v>-1253368.23</v>
          </cell>
          <cell r="Q67" t="str">
            <v>*</v>
          </cell>
          <cell r="R67" t="str">
            <v xml:space="preserve">    OTHER CURRENT LIABILITIES</v>
          </cell>
        </row>
        <row r="68">
          <cell r="O68" t="str">
            <v>Salaries advance payment</v>
          </cell>
          <cell r="P68">
            <v>0</v>
          </cell>
          <cell r="R68" t="str">
            <v xml:space="preserve">    OTHER CURRENT liabilities</v>
          </cell>
        </row>
        <row r="69">
          <cell r="O69" t="str">
            <v>Salaries to pay</v>
          </cell>
          <cell r="P69">
            <v>-44544.900000000373</v>
          </cell>
          <cell r="R69" t="str">
            <v xml:space="preserve">    OTHER CURRENT liabilities</v>
          </cell>
        </row>
        <row r="70">
          <cell r="O70" t="str">
            <v>advance travelling</v>
          </cell>
          <cell r="P70">
            <v>0</v>
          </cell>
          <cell r="R70" t="str">
            <v xml:space="preserve">    OTHER CURRENT liabilities</v>
          </cell>
        </row>
        <row r="71">
          <cell r="O71" t="str">
            <v>advance travelling</v>
          </cell>
          <cell r="P71">
            <v>0</v>
          </cell>
          <cell r="R71" t="str">
            <v xml:space="preserve">    OTHER CURRENT liabilities</v>
          </cell>
        </row>
        <row r="72">
          <cell r="O72" t="str">
            <v>advance travelling</v>
          </cell>
          <cell r="P72">
            <v>0</v>
          </cell>
          <cell r="R72" t="str">
            <v xml:space="preserve">    OTHER CURRENT liabilities</v>
          </cell>
        </row>
        <row r="73">
          <cell r="O73" t="str">
            <v>advance travelling</v>
          </cell>
          <cell r="P73">
            <v>0</v>
          </cell>
          <cell r="R73" t="str">
            <v xml:space="preserve">    OTHER CURRENT liabilities</v>
          </cell>
        </row>
        <row r="74">
          <cell r="O74" t="str">
            <v>advance travelling</v>
          </cell>
          <cell r="P74">
            <v>0</v>
          </cell>
          <cell r="R74" t="str">
            <v xml:space="preserve">    OTHER CURRENT liabilities</v>
          </cell>
        </row>
        <row r="75">
          <cell r="O75" t="str">
            <v>advance travelling</v>
          </cell>
          <cell r="P75">
            <v>0</v>
          </cell>
          <cell r="R75" t="str">
            <v xml:space="preserve">    OTHER CURRENT liabilities</v>
          </cell>
        </row>
        <row r="76">
          <cell r="O76" t="str">
            <v>advance travelling</v>
          </cell>
          <cell r="P76">
            <v>0</v>
          </cell>
          <cell r="R76" t="str">
            <v xml:space="preserve">    OTHER CURRENT liabilities</v>
          </cell>
        </row>
        <row r="77">
          <cell r="O77" t="str">
            <v>prov cp</v>
          </cell>
          <cell r="P77">
            <v>0</v>
          </cell>
          <cell r="R77" t="str">
            <v xml:space="preserve">    ACCRUED EXPENSES</v>
          </cell>
        </row>
        <row r="78">
          <cell r="O78" t="str">
            <v>prov cp</v>
          </cell>
          <cell r="P78">
            <v>-1284123</v>
          </cell>
          <cell r="R78" t="str">
            <v xml:space="preserve">    ACCRUED EXPENSES</v>
          </cell>
        </row>
        <row r="79">
          <cell r="O79" t="str">
            <v>prov pers autres</v>
          </cell>
          <cell r="P79">
            <v>-352297</v>
          </cell>
          <cell r="R79" t="str">
            <v xml:space="preserve">    ACCRUED EXPENSES</v>
          </cell>
        </row>
        <row r="80">
          <cell r="O80" t="str">
            <v>urssaf</v>
          </cell>
          <cell r="P80">
            <v>-358240</v>
          </cell>
          <cell r="R80" t="str">
            <v xml:space="preserve">    ACCOUNTS PAYABLE -OTHER</v>
          </cell>
        </row>
        <row r="81">
          <cell r="O81" t="str">
            <v>garp</v>
          </cell>
          <cell r="P81">
            <v>-76752</v>
          </cell>
          <cell r="R81" t="str">
            <v xml:space="preserve">    ACCOUNTS PAYABLE -OTHER</v>
          </cell>
        </row>
        <row r="82">
          <cell r="O82" t="str">
            <v>irpelec</v>
          </cell>
          <cell r="P82">
            <v>-36752.93</v>
          </cell>
          <cell r="R82" t="str">
            <v xml:space="preserve">    ACCOUNTS PAYABLE -OTHER</v>
          </cell>
        </row>
        <row r="83">
          <cell r="O83" t="str">
            <v>ireps</v>
          </cell>
          <cell r="P83">
            <v>-75221</v>
          </cell>
          <cell r="R83" t="str">
            <v xml:space="preserve">    ACCOUNTS PAYABLE -OTHER</v>
          </cell>
        </row>
        <row r="84">
          <cell r="O84" t="str">
            <v>capricielnc</v>
          </cell>
          <cell r="P84">
            <v>-279683.46000000002</v>
          </cell>
          <cell r="R84" t="str">
            <v xml:space="preserve">    ACCOUNTS PAYABLE -OTHER</v>
          </cell>
        </row>
        <row r="85">
          <cell r="O85" t="str">
            <v>capricielcadre</v>
          </cell>
          <cell r="P85">
            <v>-47290.02</v>
          </cell>
          <cell r="R85" t="str">
            <v xml:space="preserve">    ACCOUNTS PAYABLE -OTHER</v>
          </cell>
        </row>
        <row r="86">
          <cell r="O86" t="str">
            <v>gan</v>
          </cell>
          <cell r="P86">
            <v>0</v>
          </cell>
          <cell r="R86" t="str">
            <v xml:space="preserve">    ACCOUNTS PAYABLE -OTHER</v>
          </cell>
        </row>
        <row r="87">
          <cell r="O87" t="str">
            <v>luncheon</v>
          </cell>
          <cell r="P87">
            <v>28686</v>
          </cell>
          <cell r="R87" t="str">
            <v xml:space="preserve">    OTHER CURRENT ASSETS</v>
          </cell>
        </row>
        <row r="88">
          <cell r="O88" t="str">
            <v>prov autres charges soc</v>
          </cell>
          <cell r="P88">
            <v>-143756</v>
          </cell>
          <cell r="R88" t="str">
            <v xml:space="preserve">    ACCRUED EXPENSES</v>
          </cell>
        </row>
        <row r="89">
          <cell r="O89" t="str">
            <v>VAT loan</v>
          </cell>
          <cell r="P89">
            <v>654872.80000000005</v>
          </cell>
          <cell r="R89" t="str">
            <v xml:space="preserve">    LONG-TERM LOANS RECEIVABLE</v>
          </cell>
        </row>
        <row r="90">
          <cell r="O90" t="str">
            <v xml:space="preserve">Advance on corporation tax </v>
          </cell>
          <cell r="P90">
            <v>573630</v>
          </cell>
          <cell r="R90" t="str">
            <v xml:space="preserve">    OTHER CURRENT ASSETS</v>
          </cell>
        </row>
        <row r="91">
          <cell r="O91" t="str">
            <v>VAT to pay</v>
          </cell>
          <cell r="P91">
            <v>0</v>
          </cell>
          <cell r="R91" t="str">
            <v xml:space="preserve">    ACCOUNTS PAYABLE -OTHER</v>
          </cell>
        </row>
        <row r="92">
          <cell r="O92" t="str">
            <v>VAT to recover</v>
          </cell>
          <cell r="P92">
            <v>0</v>
          </cell>
          <cell r="R92" t="str">
            <v xml:space="preserve">    ACCOUNTS PAYABLE -OTHER</v>
          </cell>
        </row>
        <row r="93">
          <cell r="O93" t="str">
            <v>VAT to recover</v>
          </cell>
          <cell r="P93">
            <v>0</v>
          </cell>
          <cell r="R93" t="str">
            <v xml:space="preserve">    ACCOUNTS PAYABLE -OTHER</v>
          </cell>
        </row>
        <row r="94">
          <cell r="O94" t="str">
            <v>VAT to recover</v>
          </cell>
          <cell r="P94">
            <v>0</v>
          </cell>
          <cell r="R94" t="str">
            <v xml:space="preserve">    ACCOUNTS PAYABLE -OTHER</v>
          </cell>
        </row>
        <row r="95">
          <cell r="O95" t="str">
            <v>VAT to recover</v>
          </cell>
          <cell r="P95">
            <v>381099.89</v>
          </cell>
          <cell r="R95" t="str">
            <v xml:space="preserve">    OTHER CURRENT ASSETS</v>
          </cell>
        </row>
        <row r="96">
          <cell r="O96" t="str">
            <v>VAT to recover</v>
          </cell>
          <cell r="P96">
            <v>811402.8</v>
          </cell>
          <cell r="R96" t="str">
            <v xml:space="preserve">    OTHER CURRENT ASSETS</v>
          </cell>
        </row>
        <row r="97">
          <cell r="O97" t="str">
            <v>VAT to pay</v>
          </cell>
          <cell r="P97">
            <v>0</v>
          </cell>
          <cell r="R97" t="str">
            <v xml:space="preserve">    ACCOUNTS PAYABLE -OTHER</v>
          </cell>
        </row>
        <row r="98">
          <cell r="O98" t="str">
            <v>VAT to pay</v>
          </cell>
          <cell r="P98">
            <v>0</v>
          </cell>
          <cell r="R98" t="str">
            <v xml:space="preserve">    ACCOUNTS PAYABLE -OTHER</v>
          </cell>
        </row>
        <row r="99">
          <cell r="O99" t="str">
            <v>VAT to pay</v>
          </cell>
          <cell r="P99">
            <v>0</v>
          </cell>
          <cell r="R99" t="str">
            <v xml:space="preserve">    ACCOUNTS PAYABLE -OTHER</v>
          </cell>
        </row>
        <row r="100">
          <cell r="O100" t="str">
            <v>VAT to pay</v>
          </cell>
          <cell r="P100">
            <v>-926.58000000000175</v>
          </cell>
          <cell r="R100" t="str">
            <v xml:space="preserve">    ACCOUNTS PAYABLE -OTHER</v>
          </cell>
        </row>
        <row r="101">
          <cell r="O101" t="str">
            <v>VAT to recover</v>
          </cell>
          <cell r="P101">
            <v>0</v>
          </cell>
          <cell r="R101" t="str">
            <v xml:space="preserve">    ACCOUNTS PAYABLE -OTHER</v>
          </cell>
        </row>
        <row r="102">
          <cell r="O102" t="str">
            <v>VAT on unreceived invoice</v>
          </cell>
          <cell r="P102">
            <v>165457.93</v>
          </cell>
          <cell r="R102" t="str">
            <v xml:space="preserve">    OTHER CURRENT ASSETS</v>
          </cell>
        </row>
        <row r="103">
          <cell r="O103" t="str">
            <v>VAT credit note to est</v>
          </cell>
          <cell r="P103">
            <v>214083.35</v>
          </cell>
          <cell r="R103" t="str">
            <v xml:space="preserve">    OTHER CURRENT ASSETS</v>
          </cell>
        </row>
        <row r="104">
          <cell r="O104" t="str">
            <v>prov i&amp;t</v>
          </cell>
          <cell r="P104">
            <v>-115116</v>
          </cell>
          <cell r="R104" t="str">
            <v xml:space="preserve">    ACCRUED ENTERPRISE TAX</v>
          </cell>
        </row>
        <row r="105">
          <cell r="O105" t="str">
            <v>VAT to recover</v>
          </cell>
          <cell r="P105">
            <v>35846</v>
          </cell>
          <cell r="R105" t="str">
            <v xml:space="preserve">    OTHER CURRENT ASSETS</v>
          </cell>
        </row>
        <row r="106">
          <cell r="O106" t="str">
            <v>VAT to pay</v>
          </cell>
          <cell r="P106">
            <v>0</v>
          </cell>
          <cell r="R106" t="str">
            <v xml:space="preserve">    OTHER CURRENT liabilities</v>
          </cell>
        </row>
        <row r="107">
          <cell r="O107" t="str">
            <v>VAT to recover</v>
          </cell>
          <cell r="P107">
            <v>10056.19</v>
          </cell>
          <cell r="R107" t="str">
            <v xml:space="preserve">    OTHER CURRENT ASSETS</v>
          </cell>
        </row>
        <row r="108">
          <cell r="O108" t="str">
            <v>VAT to recover</v>
          </cell>
          <cell r="P108">
            <v>2746.37</v>
          </cell>
          <cell r="R108" t="str">
            <v xml:space="preserve">    OTHER CURRENT ASSETS</v>
          </cell>
        </row>
        <row r="109">
          <cell r="O109" t="str">
            <v>Dividends to pay</v>
          </cell>
          <cell r="P109">
            <v>0</v>
          </cell>
          <cell r="R109" t="str">
            <v xml:space="preserve">    OTHER CURRENT liabilities</v>
          </cell>
        </row>
        <row r="110">
          <cell r="O110" t="str">
            <v>prov i&amp;t</v>
          </cell>
          <cell r="P110">
            <v>-560977.71</v>
          </cell>
          <cell r="R110" t="str">
            <v xml:space="preserve">    ACCRUED ENTERPRISE TAX</v>
          </cell>
        </row>
        <row r="111">
          <cell r="O111" t="str">
            <v>Otherdebts</v>
          </cell>
          <cell r="P111">
            <v>0</v>
          </cell>
          <cell r="R111" t="str">
            <v xml:space="preserve">    OTHER CURRENT liabilities</v>
          </cell>
        </row>
        <row r="112">
          <cell r="O112" t="str">
            <v>ECA creances</v>
          </cell>
          <cell r="P112">
            <v>0</v>
          </cell>
          <cell r="R112" t="str">
            <v xml:space="preserve">  CURRENCY TRANSLATION ADJUSTMENTS (Dr)</v>
          </cell>
        </row>
        <row r="113">
          <cell r="O113" t="str">
            <v>ECA dettes</v>
          </cell>
          <cell r="P113">
            <v>94223.16</v>
          </cell>
          <cell r="R113" t="str">
            <v xml:space="preserve">  CURRENCY TRANSLATION ADJUSTMENTS (Dr)</v>
          </cell>
        </row>
        <row r="114">
          <cell r="O114" t="str">
            <v>ECP creances</v>
          </cell>
          <cell r="P114">
            <v>0</v>
          </cell>
          <cell r="R114" t="str">
            <v xml:space="preserve">  CURRENCY TRANSLATION ADJUSTMENTS (Cr)</v>
          </cell>
        </row>
        <row r="115">
          <cell r="O115" t="str">
            <v>ECP dettes</v>
          </cell>
          <cell r="P115">
            <v>0</v>
          </cell>
          <cell r="R115" t="str">
            <v xml:space="preserve">  CURRENCY TRANSLATION ADJUSTMENTS (Cr)</v>
          </cell>
        </row>
        <row r="116">
          <cell r="O116" t="str">
            <v>cca</v>
          </cell>
          <cell r="P116">
            <v>489285</v>
          </cell>
          <cell r="R116" t="str">
            <v xml:space="preserve">    PREPAID EXPENSES</v>
          </cell>
        </row>
        <row r="117">
          <cell r="O117" t="str">
            <v>provision douteux</v>
          </cell>
          <cell r="P117">
            <v>-973459.43</v>
          </cell>
          <cell r="R117" t="str">
            <v xml:space="preserve">    ALLOWANCE FOR DOUBTFUL ACCOUNTS CURRENT</v>
          </cell>
        </row>
        <row r="118">
          <cell r="O118" t="str">
            <v xml:space="preserve">  Other debts</v>
          </cell>
          <cell r="P118">
            <v>0</v>
          </cell>
        </row>
        <row r="119">
          <cell r="O119" t="str">
            <v>effets</v>
          </cell>
          <cell r="P119">
            <v>564744.21999999881</v>
          </cell>
          <cell r="R119" t="str">
            <v xml:space="preserve">    NOTES &amp; ACCOUNTS RECEIVABLE-TRADE  </v>
          </cell>
        </row>
        <row r="120">
          <cell r="O120" t="str">
            <v>BOT</v>
          </cell>
          <cell r="P120">
            <v>82967.800000011921</v>
          </cell>
          <cell r="R120" t="str">
            <v xml:space="preserve">    CASH &amp; TIME DEPOSITS</v>
          </cell>
        </row>
        <row r="121">
          <cell r="O121" t="str">
            <v>BNP</v>
          </cell>
          <cell r="P121">
            <v>1311333.0700000077</v>
          </cell>
          <cell r="R121" t="str">
            <v xml:space="preserve">    CASH &amp; TIME DEPOSITS</v>
          </cell>
        </row>
        <row r="122">
          <cell r="O122" t="str">
            <v>CCP</v>
          </cell>
          <cell r="P122">
            <v>2004.4799999999814</v>
          </cell>
          <cell r="R122" t="str">
            <v xml:space="preserve">    CASH &amp; TIME DEPOSITS</v>
          </cell>
        </row>
        <row r="123">
          <cell r="P123">
            <v>0</v>
          </cell>
          <cell r="R123" t="str">
            <v xml:space="preserve">    CASH &amp; TIME DEPOSITS</v>
          </cell>
        </row>
        <row r="124">
          <cell r="O124" t="str">
            <v>icne</v>
          </cell>
          <cell r="P124">
            <v>-1707.06</v>
          </cell>
          <cell r="R124" t="str">
            <v xml:space="preserve">    ACCRUED EXPENSES</v>
          </cell>
        </row>
        <row r="125">
          <cell r="O125" t="str">
            <v>Spot Credit</v>
          </cell>
          <cell r="P125">
            <v>-6100000</v>
          </cell>
          <cell r="R125" t="str">
            <v xml:space="preserve">    SHORT-TERM LOANS PAYABLE</v>
          </cell>
        </row>
        <row r="126">
          <cell r="O126" t="str">
            <v>caisse franc</v>
          </cell>
          <cell r="P126">
            <v>5842.75</v>
          </cell>
          <cell r="R126" t="str">
            <v xml:space="preserve">    CASH &amp; TIME DEPOSITS</v>
          </cell>
          <cell r="S126" t="str">
            <v>Cash on hand</v>
          </cell>
        </row>
        <row r="127">
          <cell r="O127" t="str">
            <v>caisse devise</v>
          </cell>
          <cell r="P127">
            <v>5603.61</v>
          </cell>
          <cell r="R127" t="str">
            <v xml:space="preserve">    CASH &amp; TIME DEPOSITS</v>
          </cell>
          <cell r="S127" t="str">
            <v>Cash on hand</v>
          </cell>
        </row>
        <row r="128">
          <cell r="O128" t="str">
            <v>caisse devise</v>
          </cell>
          <cell r="P128">
            <v>690.93</v>
          </cell>
          <cell r="R128" t="str">
            <v xml:space="preserve">    CASH &amp; TIME DEPOSITS</v>
          </cell>
          <cell r="S128" t="str">
            <v>Cash on hand</v>
          </cell>
        </row>
        <row r="129">
          <cell r="O129" t="str">
            <v>caisse devise</v>
          </cell>
          <cell r="P129">
            <v>719.33</v>
          </cell>
          <cell r="R129" t="str">
            <v xml:space="preserve">    CASH &amp; TIME DEPOSITS</v>
          </cell>
          <cell r="S129" t="str">
            <v>Cash on hand</v>
          </cell>
        </row>
        <row r="130">
          <cell r="O130" t="str">
            <v>caisse devise</v>
          </cell>
          <cell r="P130">
            <v>1.6099999999996726</v>
          </cell>
          <cell r="R130" t="str">
            <v xml:space="preserve">    CASH &amp; TIME DEPOSITS</v>
          </cell>
          <cell r="S130" t="str">
            <v>Cash on hand</v>
          </cell>
        </row>
        <row r="131">
          <cell r="O131" t="str">
            <v>caisse devise</v>
          </cell>
          <cell r="P131">
            <v>23.74</v>
          </cell>
          <cell r="R131" t="str">
            <v xml:space="preserve">    CASH &amp; TIME DEPOSITS</v>
          </cell>
          <cell r="S131" t="str">
            <v>Cash on hand</v>
          </cell>
        </row>
        <row r="132">
          <cell r="O132" t="str">
            <v>caisse devise</v>
          </cell>
          <cell r="P132">
            <v>4305.68</v>
          </cell>
          <cell r="R132" t="str">
            <v xml:space="preserve">    CASH &amp; TIME DEPOSITS</v>
          </cell>
          <cell r="S132" t="str">
            <v>Cash on hand</v>
          </cell>
        </row>
        <row r="133">
          <cell r="O133" t="str">
            <v>caisse devise</v>
          </cell>
          <cell r="P133">
            <v>0</v>
          </cell>
          <cell r="R133" t="str">
            <v xml:space="preserve">    CASH &amp; TIME DEPOSITS</v>
          </cell>
          <cell r="S133" t="str">
            <v>Cash on hand</v>
          </cell>
        </row>
        <row r="134">
          <cell r="O134" t="str">
            <v>caisse devise</v>
          </cell>
          <cell r="P134">
            <v>5791.49</v>
          </cell>
          <cell r="R134" t="str">
            <v xml:space="preserve">    CASH &amp; TIME DEPOSITS</v>
          </cell>
          <cell r="S134" t="str">
            <v>Cash on hand</v>
          </cell>
        </row>
        <row r="135">
          <cell r="O135" t="str">
            <v>caisse devise</v>
          </cell>
          <cell r="P135">
            <v>5.7300000000000182</v>
          </cell>
          <cell r="R135" t="str">
            <v xml:space="preserve">    CASH &amp; TIME DEPOSITS</v>
          </cell>
          <cell r="S135" t="str">
            <v>Cash on hand</v>
          </cell>
        </row>
        <row r="136">
          <cell r="O136" t="str">
            <v>caisse devise</v>
          </cell>
          <cell r="P136">
            <v>3.15</v>
          </cell>
          <cell r="R136" t="str">
            <v xml:space="preserve">    CASH &amp; TIME DEPOSITS</v>
          </cell>
          <cell r="S136" t="str">
            <v>Cash on hand</v>
          </cell>
        </row>
        <row r="137">
          <cell r="O137" t="str">
            <v>caisse devise</v>
          </cell>
          <cell r="P137">
            <v>0</v>
          </cell>
          <cell r="R137" t="str">
            <v xml:space="preserve">    CASH &amp; TIME DEPOSITS</v>
          </cell>
          <cell r="S137" t="str">
            <v>Cash on hand</v>
          </cell>
        </row>
        <row r="138">
          <cell r="O138" t="str">
            <v>caisse devise</v>
          </cell>
          <cell r="P138">
            <v>0</v>
          </cell>
          <cell r="R138" t="str">
            <v xml:space="preserve">    CASH &amp; TIME DEPOSITS</v>
          </cell>
          <cell r="S138" t="str">
            <v>Cash on hand</v>
          </cell>
        </row>
        <row r="139">
          <cell r="O139" t="str">
            <v>caisse devise</v>
          </cell>
          <cell r="P139">
            <v>466.99</v>
          </cell>
          <cell r="R139" t="str">
            <v xml:space="preserve">    CASH &amp; TIME DEPOSITS</v>
          </cell>
          <cell r="S139" t="str">
            <v>Cash on hand</v>
          </cell>
        </row>
        <row r="140">
          <cell r="P140">
            <v>0</v>
          </cell>
        </row>
        <row r="141">
          <cell r="O141" t="str">
            <v>Material consumable</v>
          </cell>
          <cell r="P141">
            <v>109962.74</v>
          </cell>
          <cell r="R141" t="str">
            <v>II.COST OF SALES</v>
          </cell>
          <cell r="S141" t="str">
            <v>Form 17 Other</v>
          </cell>
        </row>
        <row r="142">
          <cell r="O142" t="str">
            <v>Material consum OEM</v>
          </cell>
          <cell r="P142">
            <v>236161.94</v>
          </cell>
          <cell r="R142" t="str">
            <v>II.COST OF SALES</v>
          </cell>
          <cell r="S142" t="str">
            <v xml:space="preserve"> FORM 17 OEM</v>
          </cell>
        </row>
        <row r="143">
          <cell r="O143" t="str">
            <v>Material consumable</v>
          </cell>
          <cell r="P143">
            <v>56396.35</v>
          </cell>
          <cell r="R143" t="str">
            <v>II.COST OF SALES</v>
          </cell>
          <cell r="S143" t="str">
            <v>Form 17 Other</v>
          </cell>
        </row>
        <row r="144">
          <cell r="O144" t="str">
            <v>Var stock alp</v>
          </cell>
          <cell r="P144">
            <v>-66310.600000000006</v>
          </cell>
          <cell r="R144" t="str">
            <v>II.COST OF SALES</v>
          </cell>
        </row>
        <row r="145">
          <cell r="O145" t="str">
            <v>Var stock alp</v>
          </cell>
          <cell r="P145">
            <v>-1074497.54</v>
          </cell>
          <cell r="R145" t="str">
            <v>II.COST OF SALES</v>
          </cell>
        </row>
        <row r="146">
          <cell r="O146" t="str">
            <v>Var stock nav</v>
          </cell>
          <cell r="P146">
            <v>-371687.56</v>
          </cell>
          <cell r="Q146" t="str">
            <v>ALPINE-JAPAN</v>
          </cell>
          <cell r="R146" t="str">
            <v>II.COST OF SALES</v>
          </cell>
          <cell r="S146" t="str">
            <v>ALPINE-JAPANII.COST OF SALES</v>
          </cell>
        </row>
        <row r="147">
          <cell r="O147" t="str">
            <v>Var stock lux</v>
          </cell>
          <cell r="P147">
            <v>-520540.65</v>
          </cell>
          <cell r="R147" t="str">
            <v>II.COST OF SALES</v>
          </cell>
        </row>
        <row r="148">
          <cell r="O148" t="str">
            <v>Var stock other</v>
          </cell>
          <cell r="P148">
            <v>-39934.76</v>
          </cell>
          <cell r="R148" t="str">
            <v>II.COST OF SALES</v>
          </cell>
        </row>
        <row r="149">
          <cell r="O149" t="str">
            <v>Var stock oem</v>
          </cell>
          <cell r="P149">
            <v>-1189450.33</v>
          </cell>
          <cell r="R149" t="str">
            <v>II.COST OF SALES</v>
          </cell>
        </row>
        <row r="150">
          <cell r="O150" t="str">
            <v>Material consum OEM</v>
          </cell>
          <cell r="P150">
            <v>303845.3</v>
          </cell>
          <cell r="R150" t="str">
            <v>II.COST OF SALES</v>
          </cell>
        </row>
        <row r="151">
          <cell r="O151" t="str">
            <v>water, electricity</v>
          </cell>
          <cell r="P151">
            <v>169756.3</v>
          </cell>
          <cell r="R151" t="str">
            <v xml:space="preserve">  SUPPLIES EXPENSE</v>
          </cell>
        </row>
        <row r="152">
          <cell r="O152" t="str">
            <v>supplies for cleanin</v>
          </cell>
          <cell r="P152">
            <v>29403.14</v>
          </cell>
          <cell r="R152" t="str">
            <v xml:space="preserve">  OFFICE SUPPLIES</v>
          </cell>
        </row>
        <row r="153">
          <cell r="O153" t="str">
            <v>supplies for cleanin</v>
          </cell>
          <cell r="P153">
            <v>11460.38</v>
          </cell>
          <cell r="R153" t="str">
            <v xml:space="preserve">  OFFICE SUPPLIES</v>
          </cell>
        </row>
        <row r="154">
          <cell r="O154" t="str">
            <v>supplies for cleanin</v>
          </cell>
          <cell r="P154">
            <v>1251.5</v>
          </cell>
          <cell r="R154" t="str">
            <v xml:space="preserve">  OFFICE SUPPLIES</v>
          </cell>
        </row>
        <row r="155">
          <cell r="O155" t="str">
            <v>supplies for cleanin</v>
          </cell>
          <cell r="P155">
            <v>4496.8</v>
          </cell>
          <cell r="Q155" t="str">
            <v>ALPINE-JAPAN</v>
          </cell>
          <cell r="R155" t="str">
            <v xml:space="preserve">  OFFICE SUPPLIES</v>
          </cell>
        </row>
        <row r="156">
          <cell r="O156" t="str">
            <v>stationery &amp; packagi</v>
          </cell>
          <cell r="P156">
            <v>125407.18</v>
          </cell>
          <cell r="R156" t="str">
            <v xml:space="preserve">  OFFICE SUPPLIES</v>
          </cell>
        </row>
        <row r="157">
          <cell r="O157" t="str">
            <v>stationery &amp; packagi</v>
          </cell>
          <cell r="P157">
            <v>78086.740000000005</v>
          </cell>
          <cell r="R157" t="str">
            <v xml:space="preserve">  OFFICE SUPPLIES</v>
          </cell>
        </row>
        <row r="158">
          <cell r="O158" t="str">
            <v>stationery &amp; packagi</v>
          </cell>
          <cell r="P158">
            <v>45370.65</v>
          </cell>
          <cell r="R158" t="str">
            <v xml:space="preserve">  OFFICE SUPPLIES</v>
          </cell>
        </row>
        <row r="159">
          <cell r="O159" t="str">
            <v>stationery &amp; packagi</v>
          </cell>
          <cell r="P159">
            <v>1008.15</v>
          </cell>
          <cell r="R159" t="str">
            <v xml:space="preserve">  OFFICE SUPPLIES</v>
          </cell>
        </row>
        <row r="160">
          <cell r="O160" t="str">
            <v>stationery &amp; packagi</v>
          </cell>
          <cell r="P160">
            <v>10862</v>
          </cell>
          <cell r="R160" t="str">
            <v xml:space="preserve">  OFFICE SUPPLIES</v>
          </cell>
        </row>
        <row r="161">
          <cell r="O161" t="str">
            <v>Purch oem</v>
          </cell>
          <cell r="P161">
            <v>5720094.1299999999</v>
          </cell>
          <cell r="R161" t="str">
            <v>II.COST OF SALES</v>
          </cell>
          <cell r="S161" t="str">
            <v>II.COST OF SALES</v>
          </cell>
        </row>
        <row r="162">
          <cell r="O162" t="str">
            <v>Purch alp</v>
          </cell>
          <cell r="P162">
            <v>26260</v>
          </cell>
          <cell r="R162" t="str">
            <v>II.COST OF SALES</v>
          </cell>
          <cell r="S162" t="str">
            <v>II.COST OF SALES</v>
          </cell>
        </row>
        <row r="163">
          <cell r="O163" t="str">
            <v>Purch oem</v>
          </cell>
          <cell r="P163">
            <v>0</v>
          </cell>
          <cell r="R163" t="str">
            <v>II.COST OF SALES</v>
          </cell>
          <cell r="S163" t="str">
            <v>II.COST OF SALES</v>
          </cell>
        </row>
        <row r="164">
          <cell r="O164" t="str">
            <v>Purch oem</v>
          </cell>
          <cell r="P164">
            <v>70290392.189999998</v>
          </cell>
          <cell r="Q164" t="str">
            <v>AOEU</v>
          </cell>
          <cell r="R164" t="str">
            <v>II.COST OF SALES</v>
          </cell>
          <cell r="S164" t="str">
            <v>AOEUII.COST OF SALES</v>
          </cell>
        </row>
        <row r="165">
          <cell r="O165" t="str">
            <v>Purch alp</v>
          </cell>
          <cell r="P165">
            <v>2243760.7200000002</v>
          </cell>
          <cell r="R165" t="str">
            <v>II.COST OF SALES</v>
          </cell>
          <cell r="S165" t="str">
            <v>II.COST OF SALES</v>
          </cell>
        </row>
        <row r="166">
          <cell r="O166" t="str">
            <v>Purch lux</v>
          </cell>
          <cell r="P166">
            <v>202820.27</v>
          </cell>
          <cell r="R166" t="str">
            <v>II.COST OF SALES</v>
          </cell>
          <cell r="S166" t="str">
            <v>II.COST OF SALES</v>
          </cell>
        </row>
        <row r="167">
          <cell r="O167" t="str">
            <v>Purch alp</v>
          </cell>
          <cell r="P167">
            <v>57612.65</v>
          </cell>
          <cell r="Q167" t="str">
            <v>ALPINE-JAPAN</v>
          </cell>
          <cell r="R167" t="str">
            <v>II.COST OF SALES</v>
          </cell>
          <cell r="S167" t="str">
            <v>ALPINE-JAPANII.COST OF SALES</v>
          </cell>
        </row>
        <row r="168">
          <cell r="O168" t="str">
            <v>Purch lux</v>
          </cell>
          <cell r="P168">
            <v>0</v>
          </cell>
          <cell r="R168" t="str">
            <v>II.COST OF SALES</v>
          </cell>
          <cell r="S168" t="str">
            <v>II.COST OF SALES</v>
          </cell>
        </row>
        <row r="169">
          <cell r="O169" t="str">
            <v>Purch oem</v>
          </cell>
          <cell r="P169">
            <v>207693.81</v>
          </cell>
          <cell r="R169" t="str">
            <v>II.COST OF SALES</v>
          </cell>
          <cell r="S169" t="str">
            <v>II.COST OF SALES</v>
          </cell>
        </row>
        <row r="170">
          <cell r="O170" t="str">
            <v>Purch other</v>
          </cell>
          <cell r="P170">
            <v>153327.13</v>
          </cell>
          <cell r="R170" t="str">
            <v>II.COST OF SALES</v>
          </cell>
          <cell r="S170" t="str">
            <v>II.COST OF SALES</v>
          </cell>
        </row>
        <row r="171">
          <cell r="O171" t="str">
            <v>Purch nav</v>
          </cell>
          <cell r="P171">
            <v>15110163.649999999</v>
          </cell>
          <cell r="Q171" t="str">
            <v>AOEU</v>
          </cell>
          <cell r="R171" t="str">
            <v>II.COST OF SALES</v>
          </cell>
          <cell r="S171" t="str">
            <v>AOEUII.COST OF SALES</v>
          </cell>
        </row>
        <row r="172">
          <cell r="O172" t="str">
            <v>Purch nav</v>
          </cell>
          <cell r="P172">
            <v>135960.47</v>
          </cell>
          <cell r="R172" t="str">
            <v>II.COST OF SALES</v>
          </cell>
          <cell r="S172" t="str">
            <v>II.COST OF SALES</v>
          </cell>
        </row>
        <row r="173">
          <cell r="O173" t="str">
            <v>Purch oem</v>
          </cell>
          <cell r="P173">
            <v>0</v>
          </cell>
          <cell r="R173" t="str">
            <v>II.COST OF SALES</v>
          </cell>
          <cell r="S173" t="str">
            <v>II.COST OF SALES</v>
          </cell>
        </row>
        <row r="174">
          <cell r="O174" t="str">
            <v>Purch alp</v>
          </cell>
          <cell r="P174">
            <v>0</v>
          </cell>
          <cell r="Q174" t="str">
            <v>AOEU</v>
          </cell>
          <cell r="R174" t="str">
            <v>II.COST OF SALES</v>
          </cell>
          <cell r="S174" t="str">
            <v>AOEUII.COST OF SALES</v>
          </cell>
        </row>
        <row r="175">
          <cell r="O175" t="str">
            <v>Purch lux</v>
          </cell>
          <cell r="P175">
            <v>2249186.84</v>
          </cell>
          <cell r="R175" t="str">
            <v>II.COST OF SALES</v>
          </cell>
          <cell r="S175" t="str">
            <v>II.COST OF SALES</v>
          </cell>
        </row>
        <row r="176">
          <cell r="O176" t="str">
            <v>Purch oem</v>
          </cell>
          <cell r="P176">
            <v>0</v>
          </cell>
          <cell r="Q176" t="str">
            <v>AOGE</v>
          </cell>
          <cell r="R176" t="str">
            <v>II.COST OF SALES</v>
          </cell>
          <cell r="S176" t="str">
            <v>AOGEII.COST OF SALES</v>
          </cell>
        </row>
        <row r="177">
          <cell r="O177" t="str">
            <v>Purch alp</v>
          </cell>
          <cell r="P177">
            <v>318143.15999999997</v>
          </cell>
          <cell r="Q177" t="str">
            <v>AOAM</v>
          </cell>
          <cell r="R177" t="str">
            <v>II.COST OF SALES</v>
          </cell>
          <cell r="S177" t="str">
            <v>AOAMII.COST OF SALES</v>
          </cell>
        </row>
        <row r="178">
          <cell r="O178" t="str">
            <v>Purch nav</v>
          </cell>
          <cell r="P178">
            <v>642033.71</v>
          </cell>
          <cell r="Q178" t="str">
            <v>ALPINE-JAPAN</v>
          </cell>
          <cell r="R178" t="str">
            <v>II.COST OF SALES</v>
          </cell>
          <cell r="S178" t="str">
            <v>ALPINE-JAPANII.COST OF SALES</v>
          </cell>
        </row>
        <row r="179">
          <cell r="O179" t="str">
            <v>Purch oem</v>
          </cell>
          <cell r="P179">
            <v>103149</v>
          </cell>
          <cell r="Q179" t="str">
            <v>ALPINE-JAPAN</v>
          </cell>
          <cell r="R179" t="str">
            <v>II.COST OF SALES</v>
          </cell>
          <cell r="S179" t="str">
            <v>ALPINE-JAPANII.COST OF SALES</v>
          </cell>
        </row>
        <row r="180">
          <cell r="O180" t="str">
            <v>Purch nav</v>
          </cell>
          <cell r="P180">
            <v>1274.46</v>
          </cell>
          <cell r="Q180" t="str">
            <v>AOGE</v>
          </cell>
          <cell r="R180" t="str">
            <v>II.COST OF SALES</v>
          </cell>
          <cell r="S180" t="str">
            <v>AOGEII.COST OF SALES</v>
          </cell>
        </row>
        <row r="181">
          <cell r="O181" t="str">
            <v>Purch alp</v>
          </cell>
          <cell r="P181">
            <v>0</v>
          </cell>
          <cell r="R181" t="str">
            <v>II.COST OF SALES</v>
          </cell>
          <cell r="S181" t="str">
            <v>II.COST OF SALES</v>
          </cell>
        </row>
        <row r="182">
          <cell r="O182" t="str">
            <v>Purch oem</v>
          </cell>
          <cell r="P182">
            <v>10651587.189999999</v>
          </cell>
          <cell r="Q182" t="str">
            <v>AOEU</v>
          </cell>
          <cell r="R182" t="str">
            <v>II.COST OF SALES</v>
          </cell>
          <cell r="S182" t="str">
            <v>AOEUII.COST OF SALES</v>
          </cell>
        </row>
        <row r="183">
          <cell r="O183" t="str">
            <v>Purch alp</v>
          </cell>
          <cell r="P183">
            <v>107601619.82000001</v>
          </cell>
          <cell r="Q183" t="str">
            <v>AOEU</v>
          </cell>
          <cell r="R183" t="str">
            <v>II.COST OF SALES</v>
          </cell>
          <cell r="S183" t="str">
            <v>AOEUII.COST OF SALES</v>
          </cell>
        </row>
        <row r="184">
          <cell r="O184" t="str">
            <v>Purch nav</v>
          </cell>
          <cell r="P184">
            <v>1744</v>
          </cell>
          <cell r="R184" t="str">
            <v>II.COST OF SALES</v>
          </cell>
          <cell r="S184" t="str">
            <v>II.COST OF SALES</v>
          </cell>
        </row>
        <row r="185">
          <cell r="O185" t="str">
            <v>Purch other</v>
          </cell>
          <cell r="P185">
            <v>26911.279999999999</v>
          </cell>
          <cell r="R185" t="str">
            <v>II.COST OF SALES</v>
          </cell>
          <cell r="S185" t="str">
            <v>II.COST OF SALES</v>
          </cell>
        </row>
        <row r="186">
          <cell r="O186" t="str">
            <v>Purch other</v>
          </cell>
          <cell r="P186">
            <v>0</v>
          </cell>
          <cell r="Q186" t="str">
            <v>ALPINE-JAPAN</v>
          </cell>
          <cell r="R186" t="str">
            <v>II.COST OF SALES</v>
          </cell>
          <cell r="S186" t="str">
            <v>ALPINE-JAPANII.COST OF SALES</v>
          </cell>
        </row>
        <row r="187">
          <cell r="O187" t="str">
            <v>Purch other</v>
          </cell>
          <cell r="P187">
            <v>8781.0599999999904</v>
          </cell>
          <cell r="R187" t="str">
            <v>II.COST OF SALES</v>
          </cell>
          <cell r="S187" t="str">
            <v>II.COST OF SALES</v>
          </cell>
        </row>
        <row r="188">
          <cell r="O188" t="str">
            <v>Purch other</v>
          </cell>
          <cell r="P188">
            <v>15681.94</v>
          </cell>
          <cell r="R188" t="str">
            <v>II.COST OF SALES</v>
          </cell>
          <cell r="S188" t="str">
            <v>II.COST OF SALES</v>
          </cell>
        </row>
        <row r="189">
          <cell r="O189" t="str">
            <v>Purch other</v>
          </cell>
          <cell r="P189">
            <v>692444.19</v>
          </cell>
          <cell r="Q189" t="str">
            <v>AOUK</v>
          </cell>
          <cell r="R189" t="str">
            <v>II.COST OF SALES</v>
          </cell>
          <cell r="S189" t="str">
            <v>AOUKII.COST OF SALES</v>
          </cell>
        </row>
        <row r="190">
          <cell r="O190" t="str">
            <v>Purch other</v>
          </cell>
          <cell r="P190">
            <v>4058.16</v>
          </cell>
          <cell r="Q190" t="str">
            <v>AOGE</v>
          </cell>
          <cell r="R190" t="str">
            <v>II.COST OF SALES</v>
          </cell>
          <cell r="S190" t="str">
            <v>AOGEII.COST OF SALES</v>
          </cell>
        </row>
        <row r="191">
          <cell r="O191" t="str">
            <v>Douane OEM</v>
          </cell>
          <cell r="P191">
            <v>6609396.0700000003</v>
          </cell>
          <cell r="R191" t="str">
            <v>II.COST OF SALES</v>
          </cell>
          <cell r="S191" t="str">
            <v>II.COST OF SALES</v>
          </cell>
        </row>
        <row r="192">
          <cell r="O192" t="str">
            <v>Douane lux</v>
          </cell>
          <cell r="P192">
            <v>142958.65</v>
          </cell>
          <cell r="R192" t="str">
            <v>II.COST OF SALES</v>
          </cell>
          <cell r="S192" t="str">
            <v>II.COST OF SALES</v>
          </cell>
        </row>
        <row r="193">
          <cell r="O193" t="str">
            <v>Frais Stock OEM</v>
          </cell>
          <cell r="P193">
            <v>822185</v>
          </cell>
          <cell r="R193" t="str">
            <v>II.COST OF SALES</v>
          </cell>
          <cell r="S193" t="str">
            <v>II.COST OF SALES</v>
          </cell>
        </row>
        <row r="194">
          <cell r="O194" t="str">
            <v>Transp alp</v>
          </cell>
          <cell r="P194">
            <v>333621.98</v>
          </cell>
          <cell r="Q194" t="str">
            <v>AOEU</v>
          </cell>
          <cell r="R194" t="str">
            <v>II.COST OF SALES</v>
          </cell>
          <cell r="S194" t="str">
            <v>AOEUII.COST OF SALES</v>
          </cell>
        </row>
        <row r="195">
          <cell r="O195" t="str">
            <v>Transp lux</v>
          </cell>
          <cell r="P195">
            <v>0</v>
          </cell>
          <cell r="Q195" t="str">
            <v>AOGE</v>
          </cell>
          <cell r="R195" t="str">
            <v>II.COST OF SALES</v>
          </cell>
          <cell r="S195" t="str">
            <v>AOGEII.COST OF SALES</v>
          </cell>
        </row>
        <row r="196">
          <cell r="O196" t="str">
            <v>Transp lux</v>
          </cell>
          <cell r="P196">
            <v>79811.25</v>
          </cell>
          <cell r="R196" t="str">
            <v>II.COST OF SALES</v>
          </cell>
          <cell r="S196" t="str">
            <v>II.COST OF SALES</v>
          </cell>
        </row>
        <row r="197">
          <cell r="O197" t="str">
            <v>Transp lux</v>
          </cell>
          <cell r="P197">
            <v>332093.33</v>
          </cell>
          <cell r="R197" t="str">
            <v>II.COST OF SALES</v>
          </cell>
          <cell r="S197" t="str">
            <v>II.COST OF SALES</v>
          </cell>
        </row>
        <row r="198">
          <cell r="O198" t="str">
            <v>Transp alp</v>
          </cell>
          <cell r="P198">
            <v>742</v>
          </cell>
          <cell r="R198" t="str">
            <v>II.COST OF SALES</v>
          </cell>
          <cell r="S198" t="str">
            <v>II.COST OF SALES</v>
          </cell>
        </row>
        <row r="199">
          <cell r="O199" t="str">
            <v>Transp alp</v>
          </cell>
          <cell r="P199">
            <v>47521</v>
          </cell>
          <cell r="R199" t="str">
            <v>II.COST OF SALES</v>
          </cell>
          <cell r="S199" t="str">
            <v>II.COST OF SALES</v>
          </cell>
        </row>
        <row r="200">
          <cell r="O200" t="str">
            <v>Transp nav</v>
          </cell>
          <cell r="P200">
            <v>35679.42</v>
          </cell>
          <cell r="R200" t="str">
            <v>II.COST OF SALES</v>
          </cell>
          <cell r="S200" t="str">
            <v>II.COST OF SALES</v>
          </cell>
        </row>
        <row r="201">
          <cell r="O201" t="str">
            <v>Transp alp</v>
          </cell>
          <cell r="P201">
            <v>22092.63</v>
          </cell>
          <cell r="Q201" t="str">
            <v>AOUK</v>
          </cell>
          <cell r="R201" t="str">
            <v>II.COST OF SALES</v>
          </cell>
          <cell r="S201" t="str">
            <v>AOUKII.COST OF SALES</v>
          </cell>
        </row>
        <row r="202">
          <cell r="O202" t="str">
            <v>Transp alp</v>
          </cell>
          <cell r="P202">
            <v>0</v>
          </cell>
          <cell r="R202" t="str">
            <v>II.COST OF SALES</v>
          </cell>
          <cell r="S202" t="str">
            <v>II.COST OF SALES</v>
          </cell>
        </row>
        <row r="203">
          <cell r="O203" t="str">
            <v>Transp nav</v>
          </cell>
          <cell r="P203">
            <v>16405.599999999999</v>
          </cell>
          <cell r="R203" t="str">
            <v>II.COST OF SALES</v>
          </cell>
          <cell r="S203" t="str">
            <v>II.COST OF SALES</v>
          </cell>
        </row>
        <row r="204">
          <cell r="O204" t="str">
            <v>Transp oem</v>
          </cell>
          <cell r="P204">
            <v>1698.93</v>
          </cell>
          <cell r="R204" t="str">
            <v>II.COST OF SALES</v>
          </cell>
          <cell r="S204" t="str">
            <v>II.COST OF SALES</v>
          </cell>
        </row>
        <row r="205">
          <cell r="O205" t="str">
            <v>Douane alp</v>
          </cell>
          <cell r="P205">
            <v>339.05</v>
          </cell>
          <cell r="R205" t="str">
            <v>II.COST OF SALES</v>
          </cell>
          <cell r="S205" t="str">
            <v>II.COST OF SALES</v>
          </cell>
        </row>
        <row r="206">
          <cell r="O206" t="str">
            <v>Douane nav</v>
          </cell>
          <cell r="P206">
            <v>62484.43</v>
          </cell>
          <cell r="R206" t="str">
            <v>II.COST OF SALES</v>
          </cell>
          <cell r="S206" t="str">
            <v>II.COST OF SALES</v>
          </cell>
        </row>
        <row r="207">
          <cell r="O207" t="str">
            <v>Douane alp</v>
          </cell>
          <cell r="P207">
            <v>106.32</v>
          </cell>
          <cell r="R207" t="str">
            <v>II.COST OF SALES</v>
          </cell>
          <cell r="S207" t="str">
            <v>II.COST OF SALES</v>
          </cell>
        </row>
        <row r="208">
          <cell r="O208" t="str">
            <v>Douane lux</v>
          </cell>
          <cell r="P208">
            <v>20514.34</v>
          </cell>
          <cell r="R208" t="str">
            <v>II.COST OF SALES</v>
          </cell>
          <cell r="S208" t="str">
            <v>II.COST OF SALES</v>
          </cell>
        </row>
        <row r="209">
          <cell r="O209" t="str">
            <v>Douane alp</v>
          </cell>
          <cell r="P209">
            <v>7713.08</v>
          </cell>
          <cell r="R209" t="str">
            <v>II.COST OF SALES</v>
          </cell>
          <cell r="S209" t="str">
            <v>II.COST OF SALES</v>
          </cell>
        </row>
        <row r="210">
          <cell r="O210" t="str">
            <v>Douane oem</v>
          </cell>
          <cell r="P210">
            <v>33488.120000000003</v>
          </cell>
          <cell r="R210" t="str">
            <v>II.COST OF SALES</v>
          </cell>
          <cell r="S210" t="str">
            <v>II.COST OF SALES</v>
          </cell>
        </row>
        <row r="211">
          <cell r="O211" t="str">
            <v>Transp alp</v>
          </cell>
          <cell r="P211">
            <v>290</v>
          </cell>
          <cell r="R211" t="str">
            <v>II.COST OF SALES</v>
          </cell>
          <cell r="S211" t="str">
            <v>II.COST OF SALES</v>
          </cell>
        </row>
        <row r="212">
          <cell r="O212" t="str">
            <v>Transp lux</v>
          </cell>
          <cell r="P212">
            <v>15507.73</v>
          </cell>
          <cell r="R212" t="str">
            <v>II.COST OF SALES</v>
          </cell>
          <cell r="S212" t="str">
            <v>II.COST OF SALES</v>
          </cell>
        </row>
        <row r="213">
          <cell r="O213" t="str">
            <v>Transp alp</v>
          </cell>
          <cell r="P213">
            <v>16419.61</v>
          </cell>
          <cell r="R213" t="str">
            <v>II.COST OF SALES</v>
          </cell>
          <cell r="S213" t="str">
            <v>II.COST OF SALES</v>
          </cell>
        </row>
        <row r="214">
          <cell r="O214" t="str">
            <v>Transp alp</v>
          </cell>
          <cell r="P214">
            <v>0</v>
          </cell>
          <cell r="R214" t="str">
            <v>II.COST OF SALES</v>
          </cell>
          <cell r="S214" t="str">
            <v>II.COST OF SALES</v>
          </cell>
        </row>
        <row r="215">
          <cell r="O215" t="str">
            <v>Transp oem</v>
          </cell>
          <cell r="P215">
            <v>24879.53</v>
          </cell>
          <cell r="R215" t="str">
            <v>II.COST OF SALES</v>
          </cell>
          <cell r="S215" t="str">
            <v>II.COST OF SALES</v>
          </cell>
        </row>
        <row r="216">
          <cell r="O216" t="str">
            <v>Transp oem</v>
          </cell>
          <cell r="P216">
            <v>2241515.4</v>
          </cell>
          <cell r="R216" t="str">
            <v>II.COST OF SALES</v>
          </cell>
          <cell r="S216" t="str">
            <v>II.COST OF SALES</v>
          </cell>
        </row>
        <row r="217">
          <cell r="O217" t="str">
            <v>Transp lux</v>
          </cell>
          <cell r="P217">
            <v>0</v>
          </cell>
          <cell r="R217" t="str">
            <v>II.COST OF SALES</v>
          </cell>
          <cell r="S217" t="str">
            <v>II.COST OF SALES</v>
          </cell>
        </row>
        <row r="218">
          <cell r="O218" t="str">
            <v>insurance alp</v>
          </cell>
          <cell r="P218">
            <v>62450.400000000001</v>
          </cell>
          <cell r="Q218" t="str">
            <v>AOEU</v>
          </cell>
          <cell r="R218" t="str">
            <v>II.COST OF SALES</v>
          </cell>
          <cell r="S218" t="str">
            <v>AOEUII.COST OF SALES</v>
          </cell>
        </row>
        <row r="219">
          <cell r="O219" t="str">
            <v>insurance alp</v>
          </cell>
          <cell r="P219">
            <v>7117.83</v>
          </cell>
          <cell r="Q219" t="str">
            <v>AOEU</v>
          </cell>
          <cell r="R219" t="str">
            <v>II.COST OF SALES</v>
          </cell>
          <cell r="S219" t="str">
            <v>AOEUII.COST OF SALES</v>
          </cell>
        </row>
        <row r="220">
          <cell r="O220" t="str">
            <v>General sub-contract</v>
          </cell>
          <cell r="P220">
            <v>198046.15</v>
          </cell>
          <cell r="R220" t="str">
            <v xml:space="preserve">  AFTER SERVICE</v>
          </cell>
        </row>
        <row r="221">
          <cell r="O221" t="str">
            <v>General sub-contract</v>
          </cell>
          <cell r="P221">
            <v>1215</v>
          </cell>
          <cell r="R221" t="str">
            <v xml:space="preserve">  AFTER SERVICE</v>
          </cell>
        </row>
        <row r="222">
          <cell r="O222" t="str">
            <v>After sales services</v>
          </cell>
          <cell r="P222">
            <v>38445.29</v>
          </cell>
          <cell r="R222" t="str">
            <v xml:space="preserve">  AFTER SERVICE</v>
          </cell>
        </row>
        <row r="223">
          <cell r="O223" t="str">
            <v>After sales services</v>
          </cell>
          <cell r="P223">
            <v>50813.279999999999</v>
          </cell>
          <cell r="Q223" t="str">
            <v>AOGE</v>
          </cell>
          <cell r="R223" t="str">
            <v xml:space="preserve">  AFTER SERVICE</v>
          </cell>
        </row>
        <row r="224">
          <cell r="O224" t="str">
            <v>After sales services</v>
          </cell>
          <cell r="P224">
            <v>17165.05</v>
          </cell>
          <cell r="Q224" t="str">
            <v>AOSP</v>
          </cell>
          <cell r="R224" t="str">
            <v xml:space="preserve">  AFTER SERVICE</v>
          </cell>
        </row>
        <row r="225">
          <cell r="O225" t="str">
            <v>After sales services</v>
          </cell>
          <cell r="P225">
            <v>0</v>
          </cell>
          <cell r="Q225" t="str">
            <v>AOUK</v>
          </cell>
          <cell r="R225" t="str">
            <v xml:space="preserve">  AFTER SERVICE</v>
          </cell>
        </row>
        <row r="226">
          <cell r="O226" t="str">
            <v>After sales services</v>
          </cell>
          <cell r="P226">
            <v>1470196.16</v>
          </cell>
          <cell r="R226" t="str">
            <v xml:space="preserve">  AFTER SERVICE</v>
          </cell>
        </row>
        <row r="227">
          <cell r="O227" t="str">
            <v>After sales services</v>
          </cell>
          <cell r="P227">
            <v>20160</v>
          </cell>
          <cell r="R227" t="str">
            <v xml:space="preserve">  AFTER SERVICE</v>
          </cell>
        </row>
        <row r="228">
          <cell r="O228" t="str">
            <v>After sales services</v>
          </cell>
          <cell r="P228">
            <v>100645</v>
          </cell>
          <cell r="R228" t="str">
            <v xml:space="preserve">  AFTER SERVICE</v>
          </cell>
        </row>
        <row r="229">
          <cell r="O229" t="str">
            <v>After sales services</v>
          </cell>
          <cell r="P229">
            <v>24300</v>
          </cell>
          <cell r="R229" t="str">
            <v xml:space="preserve">  AFTER SERVICE</v>
          </cell>
        </row>
        <row r="230">
          <cell r="O230" t="str">
            <v>Leasing and rentals</v>
          </cell>
          <cell r="P230">
            <v>61634.04</v>
          </cell>
          <cell r="R230" t="str">
            <v xml:space="preserve">  RENTAL EXPENSE</v>
          </cell>
        </row>
        <row r="231">
          <cell r="O231" t="str">
            <v>Leasing and rentals</v>
          </cell>
          <cell r="P231">
            <v>68505.100000000006</v>
          </cell>
          <cell r="R231" t="str">
            <v xml:space="preserve">  RENTAL EXPENSE</v>
          </cell>
        </row>
        <row r="232">
          <cell r="O232" t="str">
            <v>Leasing and rentals</v>
          </cell>
          <cell r="P232">
            <v>4699</v>
          </cell>
          <cell r="R232" t="str">
            <v xml:space="preserve">  RENTAL EXPENSE</v>
          </cell>
        </row>
        <row r="233">
          <cell r="O233" t="str">
            <v>Office rental</v>
          </cell>
          <cell r="P233">
            <v>788690.05</v>
          </cell>
          <cell r="R233" t="str">
            <v xml:space="preserve">  RENTAL EXPENSE</v>
          </cell>
        </row>
        <row r="234">
          <cell r="O234" t="str">
            <v>Leasing and rentals</v>
          </cell>
          <cell r="P234">
            <v>11639</v>
          </cell>
          <cell r="R234" t="str">
            <v xml:space="preserve">  RENTAL EXPENSE</v>
          </cell>
        </row>
        <row r="235">
          <cell r="O235" t="str">
            <v>Office charges</v>
          </cell>
          <cell r="P235">
            <v>14339.81</v>
          </cell>
          <cell r="R235" t="str">
            <v xml:space="preserve">  REPAIR &amp; MAINTENANCE</v>
          </cell>
        </row>
        <row r="236">
          <cell r="O236" t="str">
            <v>Maintenance &amp; repair</v>
          </cell>
          <cell r="P236">
            <v>22916.73</v>
          </cell>
          <cell r="R236" t="str">
            <v xml:space="preserve">  REPAIR &amp; MAINTENANCE</v>
          </cell>
        </row>
        <row r="237">
          <cell r="O237" t="str">
            <v>Maintenance &amp; repair</v>
          </cell>
          <cell r="P237">
            <v>231639.12</v>
          </cell>
          <cell r="R237" t="str">
            <v xml:space="preserve">  REPAIR &amp; MAINTENANCE</v>
          </cell>
        </row>
        <row r="238">
          <cell r="O238" t="str">
            <v>Maintenance &amp; repair</v>
          </cell>
          <cell r="P238">
            <v>196539.81</v>
          </cell>
          <cell r="R238" t="str">
            <v xml:space="preserve">  REPAIR &amp; MAINTENANCE</v>
          </cell>
        </row>
        <row r="239">
          <cell r="O239" t="str">
            <v>Maintenance &amp; repair</v>
          </cell>
          <cell r="P239">
            <v>6350</v>
          </cell>
          <cell r="R239" t="str">
            <v xml:space="preserve">  REPAIR &amp; MAINTENANCE</v>
          </cell>
        </row>
        <row r="240">
          <cell r="O240" t="str">
            <v>Maintenance &amp; repair</v>
          </cell>
          <cell r="P240">
            <v>7107.62</v>
          </cell>
          <cell r="R240" t="str">
            <v xml:space="preserve">  REPAIR &amp; MAINTENANCE</v>
          </cell>
        </row>
        <row r="241">
          <cell r="O241" t="str">
            <v>Insurance premiums</v>
          </cell>
          <cell r="P241">
            <v>205713.23</v>
          </cell>
          <cell r="R241" t="str">
            <v xml:space="preserve">  INSURANCE PREMIUM</v>
          </cell>
        </row>
        <row r="242">
          <cell r="O242" t="str">
            <v>Insurance premiums</v>
          </cell>
          <cell r="P242">
            <v>38444.99</v>
          </cell>
          <cell r="R242" t="str">
            <v xml:space="preserve">  INSURANCE PREMIUM</v>
          </cell>
        </row>
        <row r="243">
          <cell r="O243" t="str">
            <v>Insurance premiums</v>
          </cell>
          <cell r="P243">
            <v>282365</v>
          </cell>
          <cell r="R243" t="str">
            <v xml:space="preserve">  INSURANCE PREMIUM</v>
          </cell>
        </row>
        <row r="244">
          <cell r="O244" t="str">
            <v>Insurance premiums</v>
          </cell>
          <cell r="P244">
            <v>11485</v>
          </cell>
          <cell r="R244" t="str">
            <v xml:space="preserve">  INSURANCE PREMIUM</v>
          </cell>
        </row>
        <row r="245">
          <cell r="O245" t="str">
            <v>Sundries (documentat</v>
          </cell>
          <cell r="P245">
            <v>14125.5</v>
          </cell>
          <cell r="R245" t="str">
            <v xml:space="preserve">  MISCELLANEOUS</v>
          </cell>
        </row>
        <row r="246">
          <cell r="O246" t="str">
            <v>Sundries (documentat</v>
          </cell>
          <cell r="P246">
            <v>52.29</v>
          </cell>
          <cell r="Q246" t="str">
            <v>ALPINE-JAPAN</v>
          </cell>
          <cell r="R246" t="str">
            <v xml:space="preserve">  MISCELLANEOUS(CONS)</v>
          </cell>
          <cell r="S246" t="str">
            <v>ALPINE-JAPAN  MISCELLANEOUS(CONS)</v>
          </cell>
        </row>
        <row r="247">
          <cell r="O247" t="str">
            <v>Sundries (documentat</v>
          </cell>
          <cell r="P247">
            <v>39667.75</v>
          </cell>
          <cell r="R247" t="str">
            <v xml:space="preserve">  MISCELLANEOUS</v>
          </cell>
        </row>
        <row r="248">
          <cell r="O248" t="str">
            <v xml:space="preserve">External staff </v>
          </cell>
          <cell r="P248">
            <v>16079.85</v>
          </cell>
          <cell r="R248" t="str">
            <v xml:space="preserve">  MISCELLANEOUS</v>
          </cell>
        </row>
        <row r="249">
          <cell r="O249" t="str">
            <v xml:space="preserve">External staff </v>
          </cell>
          <cell r="P249">
            <v>348261.37</v>
          </cell>
          <cell r="R249" t="str">
            <v xml:space="preserve">  MISCELLANEOUS</v>
          </cell>
        </row>
        <row r="250">
          <cell r="O250" t="str">
            <v>Fees</v>
          </cell>
          <cell r="P250">
            <v>476800</v>
          </cell>
          <cell r="R250" t="str">
            <v xml:space="preserve">  PROFESSIONAL &amp; CONSULTANCY</v>
          </cell>
        </row>
        <row r="251">
          <cell r="O251" t="str">
            <v>Fees</v>
          </cell>
          <cell r="P251">
            <v>444158.37</v>
          </cell>
          <cell r="R251" t="str">
            <v xml:space="preserve">  PROFESSIONAL &amp; CONSULTANCY</v>
          </cell>
        </row>
        <row r="252">
          <cell r="O252" t="str">
            <v>Fees</v>
          </cell>
          <cell r="P252">
            <v>381956.14</v>
          </cell>
          <cell r="R252" t="str">
            <v xml:space="preserve">  PROFESSIONAL &amp; CONSULTANCY</v>
          </cell>
        </row>
        <row r="253">
          <cell r="O253" t="str">
            <v>Legal expenses</v>
          </cell>
          <cell r="P253">
            <v>34646.949999999997</v>
          </cell>
          <cell r="R253" t="str">
            <v xml:space="preserve">  PROFESSIONAL &amp; CONSULTANCY</v>
          </cell>
        </row>
        <row r="254">
          <cell r="O254" t="str">
            <v>Advertising, publica</v>
          </cell>
          <cell r="P254">
            <v>602015.22</v>
          </cell>
          <cell r="R254" t="str">
            <v xml:space="preserve">  ADVERTISING</v>
          </cell>
          <cell r="S254" t="str">
            <v xml:space="preserve">  ADVERTISING</v>
          </cell>
        </row>
        <row r="255">
          <cell r="O255" t="str">
            <v>Advertising, publica</v>
          </cell>
          <cell r="P255">
            <v>0</v>
          </cell>
          <cell r="R255" t="str">
            <v xml:space="preserve">  ADVERTISING</v>
          </cell>
          <cell r="S255" t="str">
            <v xml:space="preserve">  ADVERTISING</v>
          </cell>
        </row>
        <row r="256">
          <cell r="O256" t="str">
            <v>Advertising, publica</v>
          </cell>
          <cell r="P256">
            <v>686805.37</v>
          </cell>
          <cell r="R256" t="str">
            <v xml:space="preserve">  ADVERTISING</v>
          </cell>
          <cell r="S256" t="str">
            <v xml:space="preserve">  ADVERTISING</v>
          </cell>
        </row>
        <row r="257">
          <cell r="O257" t="str">
            <v>Advertising, publica</v>
          </cell>
          <cell r="P257">
            <v>89700</v>
          </cell>
          <cell r="R257" t="str">
            <v xml:space="preserve">  ADVERTISING</v>
          </cell>
          <cell r="S257" t="str">
            <v xml:space="preserve">  ADVERTISING</v>
          </cell>
        </row>
        <row r="258">
          <cell r="O258" t="str">
            <v>Advertising, publica</v>
          </cell>
          <cell r="P258">
            <v>11452.2</v>
          </cell>
          <cell r="R258" t="str">
            <v xml:space="preserve">  ADVERTISING</v>
          </cell>
          <cell r="S258" t="str">
            <v xml:space="preserve">  ADVERTISING</v>
          </cell>
        </row>
        <row r="259">
          <cell r="O259" t="str">
            <v>Advertising, publica</v>
          </cell>
          <cell r="P259">
            <v>9183.4</v>
          </cell>
          <cell r="R259" t="str">
            <v xml:space="preserve">  ADVERTISING</v>
          </cell>
          <cell r="S259" t="str">
            <v xml:space="preserve">  ADVERTISING</v>
          </cell>
        </row>
        <row r="260">
          <cell r="O260" t="str">
            <v>Advertising, publica</v>
          </cell>
          <cell r="P260">
            <v>0</v>
          </cell>
          <cell r="R260" t="str">
            <v xml:space="preserve">  ADVERTISING</v>
          </cell>
          <cell r="S260" t="str">
            <v xml:space="preserve">  ADVERTISING</v>
          </cell>
        </row>
        <row r="261">
          <cell r="O261" t="str">
            <v>Advertising, publica</v>
          </cell>
          <cell r="P261">
            <v>0</v>
          </cell>
          <cell r="Q261" t="str">
            <v>AOUK</v>
          </cell>
          <cell r="R261" t="str">
            <v xml:space="preserve">  ADVERTISING(CONS)</v>
          </cell>
          <cell r="S261" t="str">
            <v>AOUK  ADVERTISING(CONS)</v>
          </cell>
        </row>
        <row r="262">
          <cell r="O262" t="str">
            <v>Advertising, publica</v>
          </cell>
          <cell r="P262">
            <v>66406.33</v>
          </cell>
          <cell r="Q262" t="str">
            <v>AOEU</v>
          </cell>
          <cell r="R262" t="str">
            <v xml:space="preserve">  ADVERTISING(CONS)</v>
          </cell>
          <cell r="S262" t="str">
            <v>AOEU  ADVERTISING(CONS)</v>
          </cell>
        </row>
        <row r="263">
          <cell r="O263" t="str">
            <v>Advertising, publica</v>
          </cell>
          <cell r="P263">
            <v>13487.52</v>
          </cell>
          <cell r="Q263" t="str">
            <v>AOEU</v>
          </cell>
          <cell r="R263" t="str">
            <v xml:space="preserve">  ADVERTISING(CONS)</v>
          </cell>
        </row>
        <row r="264">
          <cell r="O264" t="str">
            <v>Advertising, publica</v>
          </cell>
          <cell r="P264">
            <v>82871.850000000006</v>
          </cell>
          <cell r="R264" t="str">
            <v xml:space="preserve">  ADVERTISING</v>
          </cell>
          <cell r="S264" t="str">
            <v xml:space="preserve">  ADVERTISING</v>
          </cell>
        </row>
        <row r="265">
          <cell r="O265" t="str">
            <v>Advertising, publica</v>
          </cell>
          <cell r="P265">
            <v>0</v>
          </cell>
          <cell r="R265" t="str">
            <v xml:space="preserve">  ADVERTISING</v>
          </cell>
          <cell r="S265" t="str">
            <v xml:space="preserve">  ADVERTISING</v>
          </cell>
        </row>
        <row r="266">
          <cell r="O266" t="str">
            <v>Advertising, publica</v>
          </cell>
          <cell r="P266">
            <v>22485.38</v>
          </cell>
          <cell r="R266" t="str">
            <v xml:space="preserve">  ADVERTISING</v>
          </cell>
          <cell r="S266" t="str">
            <v xml:space="preserve">  ADVERTISING</v>
          </cell>
        </row>
        <row r="267">
          <cell r="O267" t="str">
            <v>Advertising, publica</v>
          </cell>
          <cell r="P267">
            <v>546</v>
          </cell>
          <cell r="R267" t="str">
            <v xml:space="preserve">  ADVERTISING</v>
          </cell>
          <cell r="S267" t="str">
            <v xml:space="preserve">  ADVERTISING</v>
          </cell>
        </row>
        <row r="268">
          <cell r="O268" t="str">
            <v>Advertising, publica</v>
          </cell>
          <cell r="P268">
            <v>0</v>
          </cell>
          <cell r="R268" t="str">
            <v xml:space="preserve">  ADVERTISING</v>
          </cell>
          <cell r="S268" t="str">
            <v xml:space="preserve">  ADVERTISING</v>
          </cell>
        </row>
        <row r="269">
          <cell r="O269" t="str">
            <v>Advertising, publica</v>
          </cell>
          <cell r="P269">
            <v>2537</v>
          </cell>
          <cell r="R269" t="str">
            <v xml:space="preserve">  ADVERTISING</v>
          </cell>
          <cell r="S269" t="str">
            <v xml:space="preserve">  ADVERTISING</v>
          </cell>
        </row>
        <row r="270">
          <cell r="O270" t="str">
            <v>Advertising, publica</v>
          </cell>
          <cell r="P270">
            <v>1494</v>
          </cell>
          <cell r="R270" t="str">
            <v xml:space="preserve">  ADVERTISING</v>
          </cell>
          <cell r="S270" t="str">
            <v xml:space="preserve">  ADVERTISING</v>
          </cell>
        </row>
        <row r="271">
          <cell r="O271" t="str">
            <v>Transport of goods &amp;</v>
          </cell>
          <cell r="P271">
            <v>1895152.2</v>
          </cell>
          <cell r="R271" t="str">
            <v xml:space="preserve">  FREIGHT-OUT</v>
          </cell>
        </row>
        <row r="272">
          <cell r="O272" t="str">
            <v>Transport of goods &amp;</v>
          </cell>
          <cell r="P272">
            <v>318402.18</v>
          </cell>
          <cell r="R272" t="str">
            <v xml:space="preserve">  FREIGHT-OUT</v>
          </cell>
        </row>
        <row r="273">
          <cell r="O273" t="str">
            <v>Transport of goods &amp;</v>
          </cell>
          <cell r="P273">
            <v>37702.19</v>
          </cell>
          <cell r="R273" t="str">
            <v xml:space="preserve">  FREIGHT-OUT</v>
          </cell>
        </row>
        <row r="274">
          <cell r="O274" t="str">
            <v>Transport of goods &amp;</v>
          </cell>
          <cell r="P274">
            <v>8943.26</v>
          </cell>
          <cell r="R274" t="str">
            <v xml:space="preserve">  FREIGHT-OUT</v>
          </cell>
        </row>
        <row r="275">
          <cell r="O275" t="str">
            <v>Transport of goods &amp;</v>
          </cell>
          <cell r="P275">
            <v>13130.92</v>
          </cell>
          <cell r="R275" t="str">
            <v xml:space="preserve">  FREIGHT-OUT</v>
          </cell>
        </row>
        <row r="276">
          <cell r="O276" t="str">
            <v>Travelling expenses</v>
          </cell>
          <cell r="P276">
            <v>49511.48</v>
          </cell>
          <cell r="R276" t="str">
            <v xml:space="preserve">  TRAVEL</v>
          </cell>
        </row>
        <row r="277">
          <cell r="O277" t="str">
            <v>Travelling expenses</v>
          </cell>
          <cell r="P277">
            <v>0</v>
          </cell>
          <cell r="R277" t="str">
            <v xml:space="preserve">  TRAVEL</v>
          </cell>
        </row>
        <row r="278">
          <cell r="O278" t="str">
            <v>Travelling expenses</v>
          </cell>
          <cell r="P278">
            <v>10281.01</v>
          </cell>
          <cell r="R278" t="str">
            <v xml:space="preserve">  TRAVEL</v>
          </cell>
        </row>
        <row r="279">
          <cell r="O279" t="str">
            <v>Travelling expenses</v>
          </cell>
          <cell r="P279">
            <v>27300.27</v>
          </cell>
          <cell r="R279" t="str">
            <v xml:space="preserve">  TRAVEL</v>
          </cell>
        </row>
        <row r="280">
          <cell r="O280" t="str">
            <v>Travelling expenses</v>
          </cell>
          <cell r="P280">
            <v>186233.03</v>
          </cell>
          <cell r="R280" t="str">
            <v xml:space="preserve">  TRAVEL</v>
          </cell>
        </row>
        <row r="281">
          <cell r="O281" t="str">
            <v>Travelling expenses</v>
          </cell>
          <cell r="P281">
            <v>104484</v>
          </cell>
          <cell r="R281" t="str">
            <v xml:space="preserve">  TRAVEL</v>
          </cell>
        </row>
        <row r="282">
          <cell r="O282" t="str">
            <v>Travelling expenses</v>
          </cell>
          <cell r="P282">
            <v>192826.45</v>
          </cell>
          <cell r="R282" t="str">
            <v xml:space="preserve">  TRAVEL</v>
          </cell>
        </row>
        <row r="283">
          <cell r="O283" t="str">
            <v>Travelling expenses</v>
          </cell>
          <cell r="P283">
            <v>98855</v>
          </cell>
          <cell r="R283" t="str">
            <v xml:space="preserve">  TRAVEL</v>
          </cell>
        </row>
        <row r="284">
          <cell r="O284" t="str">
            <v>Travelling expenses</v>
          </cell>
          <cell r="P284">
            <v>0</v>
          </cell>
          <cell r="R284" t="str">
            <v xml:space="preserve">  TRAVEL</v>
          </cell>
        </row>
        <row r="285">
          <cell r="O285" t="str">
            <v>Travelling expenses</v>
          </cell>
          <cell r="P285">
            <v>106165.89</v>
          </cell>
          <cell r="R285" t="str">
            <v xml:space="preserve">  TRAVEL</v>
          </cell>
        </row>
        <row r="286">
          <cell r="O286" t="str">
            <v>Travelling expenses</v>
          </cell>
          <cell r="P286">
            <v>190159.5</v>
          </cell>
          <cell r="R286" t="str">
            <v xml:space="preserve">  TRAVEL</v>
          </cell>
        </row>
        <row r="287">
          <cell r="O287" t="str">
            <v>Travelling expenses</v>
          </cell>
          <cell r="P287">
            <v>1492.89</v>
          </cell>
          <cell r="R287" t="str">
            <v xml:space="preserve">  TRAVEL</v>
          </cell>
        </row>
        <row r="288">
          <cell r="O288" t="str">
            <v>Travelling expenses</v>
          </cell>
          <cell r="P288">
            <v>42232.21</v>
          </cell>
          <cell r="R288" t="str">
            <v xml:space="preserve">  TRAVEL</v>
          </cell>
        </row>
        <row r="289">
          <cell r="O289" t="str">
            <v>Travelling expenses</v>
          </cell>
          <cell r="P289">
            <v>192703.95</v>
          </cell>
          <cell r="R289" t="str">
            <v xml:space="preserve">  TRAVEL</v>
          </cell>
        </row>
        <row r="290">
          <cell r="O290" t="str">
            <v>Travelling expenses</v>
          </cell>
          <cell r="P290">
            <v>0</v>
          </cell>
          <cell r="R290" t="str">
            <v xml:space="preserve">  TRAVEL</v>
          </cell>
        </row>
        <row r="291">
          <cell r="O291" t="str">
            <v>Travelling expenses</v>
          </cell>
          <cell r="P291">
            <v>0</v>
          </cell>
          <cell r="R291" t="str">
            <v xml:space="preserve">  TRAVEL</v>
          </cell>
        </row>
        <row r="292">
          <cell r="O292" t="str">
            <v>Travelling expenses</v>
          </cell>
          <cell r="P292">
            <v>118652.39</v>
          </cell>
          <cell r="R292" t="str">
            <v xml:space="preserve">  TRAVEL</v>
          </cell>
        </row>
        <row r="293">
          <cell r="O293" t="str">
            <v>Travelling expenses</v>
          </cell>
          <cell r="P293">
            <v>199269.75</v>
          </cell>
          <cell r="R293" t="str">
            <v xml:space="preserve">  TRAVEL</v>
          </cell>
        </row>
        <row r="294">
          <cell r="O294" t="str">
            <v>Travelling expenses</v>
          </cell>
          <cell r="P294">
            <v>68846.320000000007</v>
          </cell>
          <cell r="R294" t="str">
            <v xml:space="preserve">  TRAVEL</v>
          </cell>
        </row>
        <row r="295">
          <cell r="O295" t="str">
            <v>Travelling expenses</v>
          </cell>
          <cell r="P295">
            <v>187856.72</v>
          </cell>
          <cell r="R295" t="str">
            <v xml:space="preserve">  TRAVEL</v>
          </cell>
        </row>
        <row r="296">
          <cell r="O296" t="str">
            <v>Travelling expenses</v>
          </cell>
          <cell r="P296">
            <v>63335.9</v>
          </cell>
          <cell r="R296" t="str">
            <v xml:space="preserve">  TRAVEL</v>
          </cell>
        </row>
        <row r="297">
          <cell r="O297" t="str">
            <v>Travelling expenses</v>
          </cell>
          <cell r="P297">
            <v>130267.73</v>
          </cell>
          <cell r="R297" t="str">
            <v xml:space="preserve">  TRAVEL</v>
          </cell>
        </row>
        <row r="298">
          <cell r="O298" t="str">
            <v>Travelling expenses</v>
          </cell>
          <cell r="P298">
            <v>38248.15</v>
          </cell>
          <cell r="R298" t="str">
            <v xml:space="preserve">  TRAVEL</v>
          </cell>
        </row>
        <row r="299">
          <cell r="O299" t="str">
            <v>Entertainment</v>
          </cell>
          <cell r="P299">
            <v>93641.06</v>
          </cell>
          <cell r="R299" t="str">
            <v xml:space="preserve">  ENTERTAINMENT</v>
          </cell>
        </row>
        <row r="300">
          <cell r="O300" t="str">
            <v>Entertainment</v>
          </cell>
          <cell r="P300">
            <v>0</v>
          </cell>
          <cell r="R300" t="str">
            <v xml:space="preserve">  ENTERTAINMENT</v>
          </cell>
        </row>
        <row r="301">
          <cell r="O301" t="str">
            <v>Entertainment</v>
          </cell>
          <cell r="P301">
            <v>8476.94</v>
          </cell>
          <cell r="R301" t="str">
            <v xml:space="preserve">  ENTERTAINMENT</v>
          </cell>
        </row>
        <row r="302">
          <cell r="O302" t="str">
            <v>Entertainment</v>
          </cell>
          <cell r="P302">
            <v>3022.95</v>
          </cell>
          <cell r="R302" t="str">
            <v xml:space="preserve">  ENTERTAINMENT</v>
          </cell>
        </row>
        <row r="303">
          <cell r="O303" t="str">
            <v>Entertainment</v>
          </cell>
          <cell r="P303">
            <v>43555.25</v>
          </cell>
          <cell r="R303" t="str">
            <v xml:space="preserve">  ENTERTAINMENT</v>
          </cell>
        </row>
        <row r="304">
          <cell r="O304" t="str">
            <v>Entertainment</v>
          </cell>
          <cell r="P304">
            <v>1895</v>
          </cell>
          <cell r="R304" t="str">
            <v xml:space="preserve">  ENTERTAINMENT</v>
          </cell>
        </row>
        <row r="305">
          <cell r="O305" t="str">
            <v>Telephone, telex, st</v>
          </cell>
          <cell r="P305">
            <v>13368.57</v>
          </cell>
          <cell r="R305" t="str">
            <v xml:space="preserve">  MAIL &amp; POSTAGE</v>
          </cell>
        </row>
        <row r="306">
          <cell r="O306" t="str">
            <v>Telephone, telex, st</v>
          </cell>
          <cell r="P306">
            <v>267758.09999999998</v>
          </cell>
          <cell r="R306" t="str">
            <v xml:space="preserve">  MAIL &amp; POSTAGE</v>
          </cell>
        </row>
        <row r="307">
          <cell r="O307" t="str">
            <v>Telephone, telex, st</v>
          </cell>
          <cell r="P307">
            <v>164215.67999999999</v>
          </cell>
          <cell r="R307" t="str">
            <v xml:space="preserve">  MAIL &amp; POSTAGE</v>
          </cell>
        </row>
        <row r="308">
          <cell r="O308" t="str">
            <v>Telephone, telex, st</v>
          </cell>
          <cell r="P308">
            <v>2927.28</v>
          </cell>
          <cell r="R308" t="str">
            <v xml:space="preserve">  MAIL &amp; POSTAGE</v>
          </cell>
        </row>
        <row r="309">
          <cell r="O309" t="str">
            <v>Telephone, telex, st</v>
          </cell>
          <cell r="P309">
            <v>0</v>
          </cell>
          <cell r="R309" t="str">
            <v xml:space="preserve">  MAIL &amp; POSTAGE</v>
          </cell>
        </row>
        <row r="310">
          <cell r="O310" t="str">
            <v>Telephone, telex, st</v>
          </cell>
          <cell r="P310">
            <v>20902.900000000001</v>
          </cell>
          <cell r="R310" t="str">
            <v xml:space="preserve">  MAIL &amp; POSTAGE</v>
          </cell>
        </row>
        <row r="311">
          <cell r="O311" t="str">
            <v>Telephone, telex, st</v>
          </cell>
          <cell r="P311">
            <v>2504.5100000000002</v>
          </cell>
          <cell r="R311" t="str">
            <v xml:space="preserve">  MAIL &amp; POSTAGE</v>
          </cell>
        </row>
        <row r="312">
          <cell r="O312" t="str">
            <v>Telephone, telex, st</v>
          </cell>
          <cell r="P312">
            <v>300</v>
          </cell>
          <cell r="R312" t="str">
            <v xml:space="preserve">  MAIL &amp; POSTAGE</v>
          </cell>
        </row>
        <row r="313">
          <cell r="O313" t="str">
            <v>Telephone, telex, st</v>
          </cell>
          <cell r="P313">
            <v>12146.16</v>
          </cell>
          <cell r="R313" t="str">
            <v xml:space="preserve">  MAIL &amp; POSTAGE</v>
          </cell>
        </row>
        <row r="314">
          <cell r="O314" t="str">
            <v>Bank handling charge</v>
          </cell>
          <cell r="P314">
            <v>139354.68</v>
          </cell>
          <cell r="R314" t="str">
            <v xml:space="preserve">  MISCELLANEOUS</v>
          </cell>
        </row>
        <row r="315">
          <cell r="O315" t="str">
            <v>Bank handling charge</v>
          </cell>
          <cell r="P315">
            <v>6092.09</v>
          </cell>
          <cell r="R315" t="str">
            <v xml:space="preserve">  MISCELLANEOUS</v>
          </cell>
        </row>
        <row r="316">
          <cell r="O316" t="str">
            <v>Bank handling charge</v>
          </cell>
          <cell r="P316">
            <v>135156.64000000001</v>
          </cell>
          <cell r="R316" t="str">
            <v xml:space="preserve">  MISCELLANEOUS</v>
          </cell>
        </row>
        <row r="317">
          <cell r="O317" t="str">
            <v>Sundries (documentat</v>
          </cell>
          <cell r="P317">
            <v>132761.91</v>
          </cell>
          <cell r="R317" t="str">
            <v xml:space="preserve">  DUES &amp; SUBSCRIPTIONS</v>
          </cell>
        </row>
        <row r="318">
          <cell r="O318" t="str">
            <v>Maintenance &amp; repair</v>
          </cell>
          <cell r="P318">
            <v>25000</v>
          </cell>
          <cell r="R318" t="str">
            <v xml:space="preserve">  REPAIR &amp; MAINTENANCE</v>
          </cell>
        </row>
        <row r="319">
          <cell r="O319" t="str">
            <v>. fees for recruitement</v>
          </cell>
          <cell r="P319">
            <v>59370</v>
          </cell>
          <cell r="R319" t="str">
            <v xml:space="preserve">  RECRUIT TRAINING EXPENSE</v>
          </cell>
        </row>
        <row r="320">
          <cell r="O320" t="str">
            <v>professional trainin</v>
          </cell>
          <cell r="P320">
            <v>157641.1</v>
          </cell>
          <cell r="R320" t="str">
            <v xml:space="preserve">  ENTERPRISE TAX </v>
          </cell>
        </row>
        <row r="321">
          <cell r="O321" t="str">
            <v>building effort</v>
          </cell>
          <cell r="P321">
            <v>44671.24</v>
          </cell>
          <cell r="R321" t="str">
            <v xml:space="preserve">  ENTERPRISE TAX </v>
          </cell>
        </row>
        <row r="322">
          <cell r="O322" t="str">
            <v>apprenticeship tax</v>
          </cell>
          <cell r="P322">
            <v>45476.6</v>
          </cell>
          <cell r="R322" t="str">
            <v xml:space="preserve">  ENTERPRISE TAX </v>
          </cell>
        </row>
        <row r="323">
          <cell r="O323" t="str">
            <v>business licence tax</v>
          </cell>
          <cell r="P323">
            <v>433359</v>
          </cell>
          <cell r="R323" t="str">
            <v xml:space="preserve">  ENTERPRISE TAX </v>
          </cell>
        </row>
        <row r="324">
          <cell r="O324" t="str">
            <v>tax on land and buil</v>
          </cell>
          <cell r="P324">
            <v>43872.42</v>
          </cell>
          <cell r="R324" t="str">
            <v xml:space="preserve">  ENTERPRISE TAX </v>
          </cell>
        </row>
        <row r="325">
          <cell r="O325" t="str">
            <v>tax on company cars</v>
          </cell>
          <cell r="P325">
            <v>56000</v>
          </cell>
          <cell r="R325" t="str">
            <v xml:space="preserve">  ENTERPRISE TAX </v>
          </cell>
        </row>
        <row r="326">
          <cell r="O326" t="str">
            <v>tax on company cars</v>
          </cell>
          <cell r="P326">
            <v>5051</v>
          </cell>
          <cell r="R326" t="str">
            <v xml:space="preserve">  ENTERPRISE TAX </v>
          </cell>
        </row>
        <row r="327">
          <cell r="O327" t="str">
            <v>contribution to join</v>
          </cell>
          <cell r="P327">
            <v>338340</v>
          </cell>
          <cell r="R327" t="str">
            <v xml:space="preserve">  ENTERPRISE TAX </v>
          </cell>
        </row>
        <row r="328">
          <cell r="O328" t="str">
            <v>other taxes</v>
          </cell>
          <cell r="P328">
            <v>32992.089999999997</v>
          </cell>
          <cell r="R328" t="str">
            <v xml:space="preserve">  ENTERPRISE TAX </v>
          </cell>
        </row>
        <row r="329">
          <cell r="O329" t="str">
            <v>other taxes</v>
          </cell>
          <cell r="P329">
            <v>0</v>
          </cell>
          <cell r="R329" t="str">
            <v xml:space="preserve">  ENTERPRISE TAX </v>
          </cell>
        </row>
        <row r="330">
          <cell r="O330" t="str">
            <v>Wages</v>
          </cell>
          <cell r="P330">
            <v>0</v>
          </cell>
          <cell r="R330" t="str">
            <v xml:space="preserve">  SALARIES</v>
          </cell>
        </row>
        <row r="331">
          <cell r="O331" t="str">
            <v>Wages</v>
          </cell>
          <cell r="P331">
            <v>0</v>
          </cell>
          <cell r="R331" t="str">
            <v xml:space="preserve">  SALARIES</v>
          </cell>
        </row>
        <row r="332">
          <cell r="O332" t="str">
            <v>Wages</v>
          </cell>
          <cell r="P332">
            <v>62622.13</v>
          </cell>
          <cell r="R332" t="str">
            <v xml:space="preserve">  SALARIES</v>
          </cell>
        </row>
        <row r="333">
          <cell r="O333" t="str">
            <v>Wages</v>
          </cell>
          <cell r="P333">
            <v>9803112.6099999994</v>
          </cell>
          <cell r="R333" t="str">
            <v xml:space="preserve">  SALARIES</v>
          </cell>
        </row>
        <row r="334">
          <cell r="O334" t="str">
            <v>Wages</v>
          </cell>
          <cell r="P334">
            <v>33829</v>
          </cell>
          <cell r="R334" t="str">
            <v xml:space="preserve">  SALARIES</v>
          </cell>
        </row>
        <row r="335">
          <cell r="O335" t="str">
            <v>Wages</v>
          </cell>
          <cell r="P335">
            <v>-82596.97</v>
          </cell>
          <cell r="R335" t="str">
            <v xml:space="preserve">  SALARIES</v>
          </cell>
        </row>
        <row r="336">
          <cell r="O336" t="str">
            <v>Wages</v>
          </cell>
          <cell r="P336">
            <v>118406.16</v>
          </cell>
          <cell r="R336" t="str">
            <v xml:space="preserve">  SALARIES</v>
          </cell>
        </row>
        <row r="337">
          <cell r="O337" t="str">
            <v xml:space="preserve">Allowances &amp; fringe </v>
          </cell>
          <cell r="P337">
            <v>9703.5</v>
          </cell>
          <cell r="R337" t="str">
            <v xml:space="preserve">  SALARIES</v>
          </cell>
        </row>
        <row r="338">
          <cell r="O338" t="str">
            <v>Social Security (URS</v>
          </cell>
          <cell r="P338">
            <v>2727549.95</v>
          </cell>
          <cell r="R338" t="str">
            <v xml:space="preserve">  STATUTORY WELFARE EXPENSE</v>
          </cell>
        </row>
        <row r="339">
          <cell r="O339" t="str">
            <v>Social Security (URS</v>
          </cell>
          <cell r="P339">
            <v>3651</v>
          </cell>
          <cell r="R339" t="str">
            <v xml:space="preserve">  STATUTORY WELFARE EXPENSE</v>
          </cell>
        </row>
        <row r="340">
          <cell r="O340" t="str">
            <v>Mutual insurance com</v>
          </cell>
          <cell r="P340">
            <v>19209.96</v>
          </cell>
          <cell r="R340" t="str">
            <v xml:space="preserve">  PENSION PREMIUM &amp; RETIREMENT BENEFIT</v>
          </cell>
        </row>
        <row r="341">
          <cell r="O341" t="str">
            <v>Mutual insurance com</v>
          </cell>
          <cell r="P341">
            <v>0</v>
          </cell>
          <cell r="R341" t="str">
            <v xml:space="preserve">  PENSION PREMIUM &amp; RETIREMENT BENEFIT</v>
          </cell>
        </row>
        <row r="342">
          <cell r="O342" t="str">
            <v>Retirement pension f</v>
          </cell>
          <cell r="P342">
            <v>176290.44</v>
          </cell>
          <cell r="R342" t="str">
            <v xml:space="preserve">  PENSION PREMIUM &amp; RETIREMENT BENEFIT</v>
          </cell>
        </row>
        <row r="343">
          <cell r="O343" t="str">
            <v>Mutual insurance com</v>
          </cell>
          <cell r="P343">
            <v>20207.48</v>
          </cell>
          <cell r="R343" t="str">
            <v xml:space="preserve">  PENSION PREMIUM &amp; RETIREMENT BENEFIT</v>
          </cell>
        </row>
        <row r="344">
          <cell r="O344" t="str">
            <v>Retirement pension f</v>
          </cell>
          <cell r="P344">
            <v>88982.64</v>
          </cell>
          <cell r="R344" t="str">
            <v xml:space="preserve">  PENSION PREMIUM &amp; RETIREMENT BENEFIT</v>
          </cell>
        </row>
        <row r="345">
          <cell r="O345" t="str">
            <v>Retirement pension f</v>
          </cell>
          <cell r="P345">
            <v>6806</v>
          </cell>
          <cell r="R345" t="str">
            <v xml:space="preserve">  PENSION PREMIUM &amp; RETIREMENT BENEFIT</v>
          </cell>
        </row>
        <row r="346">
          <cell r="O346" t="str">
            <v>Retirement pension f</v>
          </cell>
          <cell r="P346">
            <v>-194</v>
          </cell>
          <cell r="R346" t="str">
            <v xml:space="preserve">  PENSION PREMIUM &amp; RETIREMENT BENEFIT</v>
          </cell>
        </row>
        <row r="347">
          <cell r="O347" t="str">
            <v>Mutual insurance com</v>
          </cell>
          <cell r="P347">
            <v>199504.36</v>
          </cell>
          <cell r="R347" t="str">
            <v xml:space="preserve">  PENSION PREMIUM &amp; RETIREMENT BENEFIT</v>
          </cell>
        </row>
        <row r="348">
          <cell r="O348" t="str">
            <v>Retirement pension f</v>
          </cell>
          <cell r="P348">
            <v>116846.33</v>
          </cell>
          <cell r="R348" t="str">
            <v xml:space="preserve">  PENSION PREMIUM &amp; RETIREMENT BENEFIT</v>
          </cell>
        </row>
        <row r="349">
          <cell r="O349" t="str">
            <v>Retirement pension f</v>
          </cell>
          <cell r="P349">
            <v>427674.15</v>
          </cell>
          <cell r="R349" t="str">
            <v xml:space="preserve">  PENSION PREMIUM &amp; RETIREMENT BENEFIT</v>
          </cell>
        </row>
        <row r="350">
          <cell r="O350" t="str">
            <v>Mutual insurance com</v>
          </cell>
          <cell r="P350">
            <v>20413</v>
          </cell>
          <cell r="R350" t="str">
            <v xml:space="preserve">  PENSION PREMIUM &amp; RETIREMENT BENEFIT</v>
          </cell>
        </row>
        <row r="351">
          <cell r="O351" t="str">
            <v>Mutual insurance com</v>
          </cell>
          <cell r="P351">
            <v>-244</v>
          </cell>
          <cell r="R351" t="str">
            <v xml:space="preserve">  PENSION PREMIUM &amp; RETIREMENT BENEFIT</v>
          </cell>
        </row>
        <row r="352">
          <cell r="O352" t="str">
            <v>Unemployment (ASSEDI</v>
          </cell>
          <cell r="P352">
            <v>515489.82</v>
          </cell>
          <cell r="R352" t="str">
            <v xml:space="preserve">  STATUTORY WELFARE EXPENSE</v>
          </cell>
        </row>
        <row r="353">
          <cell r="O353" t="str">
            <v>Unemployment (ASSEDI</v>
          </cell>
          <cell r="P353">
            <v>-1094</v>
          </cell>
          <cell r="R353" t="str">
            <v xml:space="preserve">  STATUTORY WELFARE EXPENSE</v>
          </cell>
        </row>
        <row r="354">
          <cell r="O354" t="str">
            <v>Medical costs</v>
          </cell>
          <cell r="P354">
            <v>19371.84</v>
          </cell>
          <cell r="R354" t="str">
            <v xml:space="preserve">  WELFARE EXPENSE</v>
          </cell>
        </row>
        <row r="355">
          <cell r="O355" t="str">
            <v xml:space="preserve">Allowances &amp; fringe </v>
          </cell>
          <cell r="P355">
            <v>0</v>
          </cell>
          <cell r="R355" t="str">
            <v xml:space="preserve">  SALARIES</v>
          </cell>
        </row>
        <row r="356">
          <cell r="O356" t="str">
            <v>Other social charges</v>
          </cell>
          <cell r="P356">
            <v>-31200</v>
          </cell>
          <cell r="R356" t="str">
            <v xml:space="preserve">  SALARIES</v>
          </cell>
        </row>
        <row r="357">
          <cell r="O357" t="str">
            <v>Other social charges</v>
          </cell>
          <cell r="P357">
            <v>0</v>
          </cell>
          <cell r="R357" t="str">
            <v xml:space="preserve">  STATUTORY WELFARE EXPENSE</v>
          </cell>
        </row>
        <row r="358">
          <cell r="O358" t="str">
            <v>Other social charges</v>
          </cell>
          <cell r="P358">
            <v>21460.46</v>
          </cell>
          <cell r="R358" t="str">
            <v xml:space="preserve">  STATUTORY WELFARE EXPENSE</v>
          </cell>
        </row>
        <row r="359">
          <cell r="O359" t="str">
            <v>Other social charges</v>
          </cell>
          <cell r="P359">
            <v>135821.04</v>
          </cell>
          <cell r="R359" t="str">
            <v xml:space="preserve">  STATUTORY WELFARE EXPENSE</v>
          </cell>
        </row>
        <row r="360">
          <cell r="O360" t="str">
            <v>Irrecoverable claims</v>
          </cell>
          <cell r="P360">
            <v>435873.77</v>
          </cell>
          <cell r="R360" t="str">
            <v xml:space="preserve">  BAD DEBT EXPENSE(Sales)</v>
          </cell>
        </row>
        <row r="361">
          <cell r="O361" t="str">
            <v>Autres charges gestion courante</v>
          </cell>
          <cell r="P361">
            <v>11698.29</v>
          </cell>
          <cell r="R361" t="str">
            <v xml:space="preserve">  MISCELLANEOUS</v>
          </cell>
        </row>
        <row r="362">
          <cell r="O362" t="str">
            <v>Interest on overdraf</v>
          </cell>
          <cell r="P362">
            <v>5467.4</v>
          </cell>
          <cell r="R362" t="str">
            <v xml:space="preserve">  INTEREST &amp; DISCOUNTS EXPENSE</v>
          </cell>
        </row>
        <row r="363">
          <cell r="O363" t="str">
            <v>Interests on loans</v>
          </cell>
          <cell r="P363">
            <v>323140.58</v>
          </cell>
          <cell r="R363" t="str">
            <v xml:space="preserve">  INTEREST &amp; DISCOUNTS EXPENSE</v>
          </cell>
        </row>
        <row r="364">
          <cell r="O364" t="str">
            <v>Discounts allowed</v>
          </cell>
          <cell r="P364">
            <v>8302.09</v>
          </cell>
          <cell r="R364" t="str">
            <v xml:space="preserve">  INTEREST &amp; DISCOUNTS EXPENSE</v>
          </cell>
        </row>
        <row r="365">
          <cell r="O365" t="str">
            <v>Discounts allowed</v>
          </cell>
          <cell r="P365">
            <v>1614058.89</v>
          </cell>
          <cell r="R365" t="str">
            <v xml:space="preserve">  INTEREST &amp; DISCOUNTS EXPENSE</v>
          </cell>
        </row>
        <row r="366">
          <cell r="O366" t="str">
            <v>Discounts allowed</v>
          </cell>
          <cell r="P366">
            <v>43315</v>
          </cell>
          <cell r="R366" t="str">
            <v xml:space="preserve">  INTEREST &amp; DISCOUNTS EXPENSE</v>
          </cell>
        </row>
        <row r="367">
          <cell r="O367" t="str">
            <v>LOSS ON EXCHANGE</v>
          </cell>
          <cell r="P367">
            <v>1547.35</v>
          </cell>
          <cell r="R367" t="str">
            <v xml:space="preserve">  EXCHANGE LOSS </v>
          </cell>
        </row>
        <row r="368">
          <cell r="O368" t="str">
            <v>LOSS ON EXCHANGE</v>
          </cell>
          <cell r="P368">
            <v>89600.960000000006</v>
          </cell>
          <cell r="R368" t="str">
            <v xml:space="preserve">  EXCHANGE LOSS </v>
          </cell>
        </row>
        <row r="369">
          <cell r="O369" t="str">
            <v>LOSS ON EXCHANGE</v>
          </cell>
          <cell r="P369">
            <v>0.16</v>
          </cell>
          <cell r="R369" t="str">
            <v xml:space="preserve">  EXCHANGE LOSS </v>
          </cell>
        </row>
        <row r="370">
          <cell r="O370" t="str">
            <v>LOSS ON EXCHANGE</v>
          </cell>
          <cell r="P370">
            <v>9196.2199999999993</v>
          </cell>
          <cell r="R370" t="str">
            <v xml:space="preserve">  EXCHANGE LOSS </v>
          </cell>
        </row>
        <row r="371">
          <cell r="O371" t="str">
            <v>LOSS ON EXCHANGE</v>
          </cell>
          <cell r="P371">
            <v>0</v>
          </cell>
          <cell r="R371" t="str">
            <v xml:space="preserve">  EXCHANGE LOSS </v>
          </cell>
        </row>
        <row r="372">
          <cell r="O372" t="str">
            <v>LOSS ON EXCHANGE</v>
          </cell>
          <cell r="P372">
            <v>0.7</v>
          </cell>
          <cell r="R372" t="str">
            <v xml:space="preserve">  EXCHANGE LOSS </v>
          </cell>
        </row>
        <row r="373">
          <cell r="O373" t="str">
            <v>Others extraordinary cha</v>
          </cell>
          <cell r="P373">
            <v>101.97</v>
          </cell>
          <cell r="R373" t="str">
            <v xml:space="preserve">  OTHER EXTRAORDINARY LOSS</v>
          </cell>
        </row>
        <row r="374">
          <cell r="O374" t="str">
            <v>Penalties</v>
          </cell>
          <cell r="P374">
            <v>108488</v>
          </cell>
          <cell r="R374" t="str">
            <v xml:space="preserve">  OTHER EXTRAORDINARY LOSS</v>
          </cell>
        </row>
        <row r="375">
          <cell r="O375" t="str">
            <v>VNC ON CAPITAL ITEMS</v>
          </cell>
          <cell r="P375">
            <v>477.78000000000065</v>
          </cell>
          <cell r="R375" t="str">
            <v xml:space="preserve">  LOSS ON SALE OF FIXED ASSETS</v>
          </cell>
        </row>
        <row r="376">
          <cell r="O376" t="str">
            <v>VNC ON CAPITAL ITEMS</v>
          </cell>
          <cell r="P376">
            <v>4337.9799999999996</v>
          </cell>
          <cell r="R376" t="str">
            <v xml:space="preserve">  FIXED ASSETS SCRAP LOSS</v>
          </cell>
        </row>
        <row r="377">
          <cell r="O377" t="str">
            <v>on fixed assets</v>
          </cell>
          <cell r="P377">
            <v>187807.54</v>
          </cell>
          <cell r="R377" t="str">
            <v xml:space="preserve">  DEPRECIATION</v>
          </cell>
        </row>
        <row r="378">
          <cell r="O378" t="str">
            <v>on fixed assets</v>
          </cell>
          <cell r="P378">
            <v>668368.57999999996</v>
          </cell>
          <cell r="R378" t="str">
            <v xml:space="preserve">  DEPRECIATION</v>
          </cell>
        </row>
        <row r="379">
          <cell r="O379" t="str">
            <v>For cost of guarante</v>
          </cell>
          <cell r="P379">
            <v>2432000</v>
          </cell>
          <cell r="R379" t="str">
            <v xml:space="preserve">  PROVISION FOR WARRANTY COST(P/L)</v>
          </cell>
        </row>
        <row r="380">
          <cell r="O380" t="str">
            <v>For retirement</v>
          </cell>
          <cell r="P380">
            <v>160059</v>
          </cell>
          <cell r="R380" t="str">
            <v xml:space="preserve">  PROVISION FOR SEVERANCE RETIREMENT BENEFITS</v>
          </cell>
        </row>
        <row r="381">
          <cell r="O381" t="str">
            <v>For other risks</v>
          </cell>
          <cell r="P381">
            <v>2369000</v>
          </cell>
          <cell r="R381" t="str">
            <v xml:space="preserve">  MISCELLANEOUS LOSS </v>
          </cell>
        </row>
        <row r="382">
          <cell r="O382" t="str">
            <v>For dep stock</v>
          </cell>
          <cell r="P382">
            <v>28753</v>
          </cell>
          <cell r="R382" t="str">
            <v xml:space="preserve">  INVENTORY SCRAP LOSS</v>
          </cell>
        </row>
        <row r="383">
          <cell r="O383" t="str">
            <v>For dep stock</v>
          </cell>
          <cell r="P383">
            <v>9566</v>
          </cell>
          <cell r="R383" t="str">
            <v xml:space="preserve">  INVENTORY SCRAP LOSS</v>
          </cell>
        </row>
        <row r="384">
          <cell r="O384" t="str">
            <v>For dep stock</v>
          </cell>
          <cell r="P384">
            <v>612199</v>
          </cell>
          <cell r="R384" t="str">
            <v xml:space="preserve">  INVENTORY SCRAP LOSS</v>
          </cell>
        </row>
        <row r="385">
          <cell r="O385" t="str">
            <v>For dep stock</v>
          </cell>
          <cell r="P385">
            <v>15016</v>
          </cell>
          <cell r="R385" t="str">
            <v xml:space="preserve">  INVENTORY SCRAP LOSS</v>
          </cell>
        </row>
        <row r="386">
          <cell r="O386" t="str">
            <v>For dep stock</v>
          </cell>
          <cell r="P386">
            <v>129</v>
          </cell>
          <cell r="R386" t="str">
            <v xml:space="preserve">  INVENTORY SCRAP LOSS</v>
          </cell>
        </row>
        <row r="387">
          <cell r="O387" t="str">
            <v>For dep customers</v>
          </cell>
          <cell r="P387">
            <v>324967.84999999998</v>
          </cell>
          <cell r="R387" t="str">
            <v xml:space="preserve">  BAD DEBT EXPENSE(Sales)</v>
          </cell>
        </row>
        <row r="388">
          <cell r="O388" t="str">
            <v>For financial risks &amp; charges</v>
          </cell>
          <cell r="P388">
            <v>94223.16</v>
          </cell>
          <cell r="R388" t="str">
            <v xml:space="preserve">  EXCHANGE LOSS </v>
          </cell>
        </row>
        <row r="389">
          <cell r="O389" t="str">
            <v>Others extraordinary cha</v>
          </cell>
          <cell r="P389">
            <v>5067.91</v>
          </cell>
          <cell r="R389" t="str">
            <v xml:space="preserve">  OTHER EXTRAORDINARY LOSS</v>
          </cell>
        </row>
        <row r="390">
          <cell r="O390" t="str">
            <v>Others extraordinary cha</v>
          </cell>
          <cell r="P390">
            <v>0</v>
          </cell>
          <cell r="R390" t="str">
            <v xml:space="preserve">  OTHER EXTRAORDINARY LOSS</v>
          </cell>
        </row>
        <row r="391">
          <cell r="O391" t="str">
            <v>Corporation tax</v>
          </cell>
          <cell r="P391">
            <v>1967470</v>
          </cell>
          <cell r="R391" t="str">
            <v xml:space="preserve">  INCOME TAXES CURRENT</v>
          </cell>
        </row>
        <row r="392">
          <cell r="O392" t="str">
            <v>fr oem other</v>
          </cell>
          <cell r="P392">
            <v>-248000</v>
          </cell>
          <cell r="R392" t="str">
            <v xml:space="preserve">  SALES</v>
          </cell>
          <cell r="S392" t="str">
            <v xml:space="preserve">  SALES</v>
          </cell>
        </row>
        <row r="393">
          <cell r="O393" t="str">
            <v>servicefr lux other</v>
          </cell>
          <cell r="P393">
            <v>-56607.5</v>
          </cell>
          <cell r="R393" t="str">
            <v xml:space="preserve">  SALES</v>
          </cell>
          <cell r="S393" t="str">
            <v xml:space="preserve">  SALES</v>
          </cell>
        </row>
        <row r="394">
          <cell r="O394" t="str">
            <v>serviceexp lux other</v>
          </cell>
          <cell r="P394">
            <v>0</v>
          </cell>
          <cell r="R394" t="str">
            <v xml:space="preserve">  SALES</v>
          </cell>
          <cell r="S394" t="str">
            <v xml:space="preserve">  SALES</v>
          </cell>
        </row>
        <row r="395">
          <cell r="O395" t="str">
            <v>servicefr alp other</v>
          </cell>
          <cell r="P395">
            <v>-326146.92</v>
          </cell>
          <cell r="R395" t="str">
            <v xml:space="preserve">  SALES</v>
          </cell>
          <cell r="S395" t="str">
            <v xml:space="preserve">  SALES</v>
          </cell>
        </row>
        <row r="396">
          <cell r="O396" t="str">
            <v>serviceexp alp other</v>
          </cell>
          <cell r="P396">
            <v>-1807.5</v>
          </cell>
          <cell r="R396" t="str">
            <v xml:space="preserve">  SALES</v>
          </cell>
          <cell r="S396" t="str">
            <v xml:space="preserve">  SALES</v>
          </cell>
        </row>
        <row r="397">
          <cell r="O397" t="str">
            <v>servicefr alp other</v>
          </cell>
          <cell r="P397">
            <v>-7222.5</v>
          </cell>
          <cell r="R397" t="str">
            <v xml:space="preserve">  SALES</v>
          </cell>
          <cell r="S397" t="str">
            <v xml:space="preserve">  SALES</v>
          </cell>
        </row>
        <row r="398">
          <cell r="O398" t="str">
            <v>servicefr oem other</v>
          </cell>
          <cell r="P398">
            <v>-33510.19</v>
          </cell>
          <cell r="R398" t="str">
            <v xml:space="preserve">  SALES</v>
          </cell>
          <cell r="S398" t="str">
            <v xml:space="preserve">  SALES</v>
          </cell>
        </row>
        <row r="399">
          <cell r="O399" t="str">
            <v>servicefr oem cons</v>
          </cell>
          <cell r="P399">
            <v>-7239.22</v>
          </cell>
          <cell r="Q399" t="str">
            <v>ALPINE-JAPAN</v>
          </cell>
          <cell r="R399" t="str">
            <v xml:space="preserve">  SALES(CONS)</v>
          </cell>
          <cell r="S399" t="str">
            <v>ALPINE-JAPAN  SALES(CONS)</v>
          </cell>
        </row>
        <row r="400">
          <cell r="O400" t="str">
            <v>servicefr alp cons</v>
          </cell>
          <cell r="P400">
            <v>-1245</v>
          </cell>
          <cell r="Q400" t="str">
            <v>AOGE</v>
          </cell>
          <cell r="R400" t="str">
            <v xml:space="preserve">  SALES(CONS)</v>
          </cell>
          <cell r="S400" t="str">
            <v>AOGE  SALES(CONS)</v>
          </cell>
        </row>
        <row r="401">
          <cell r="O401" t="str">
            <v>servicefr alp cons</v>
          </cell>
          <cell r="P401">
            <v>-19505</v>
          </cell>
          <cell r="Q401" t="str">
            <v>AOSP</v>
          </cell>
          <cell r="R401" t="str">
            <v xml:space="preserve">  SALES(CONS)</v>
          </cell>
          <cell r="S401" t="str">
            <v>AOSP  SALES(CONS)</v>
          </cell>
        </row>
        <row r="402">
          <cell r="O402" t="str">
            <v>servicefr oem other</v>
          </cell>
          <cell r="P402">
            <v>-49822.3</v>
          </cell>
          <cell r="R402" t="str">
            <v xml:space="preserve">  SALES</v>
          </cell>
          <cell r="S402" t="str">
            <v xml:space="preserve">  SALES</v>
          </cell>
        </row>
        <row r="403">
          <cell r="O403" t="str">
            <v>servicefr alp cons</v>
          </cell>
          <cell r="P403">
            <v>-204695.44</v>
          </cell>
          <cell r="Q403" t="str">
            <v>ALPINE-JAPAN</v>
          </cell>
          <cell r="R403" t="str">
            <v xml:space="preserve">  SALES(CONS)</v>
          </cell>
          <cell r="S403" t="str">
            <v>ALPINE-JAPAN  SALES(CONS)</v>
          </cell>
        </row>
        <row r="404">
          <cell r="O404" t="str">
            <v>servicefr lux other</v>
          </cell>
          <cell r="P404">
            <v>-12676.42</v>
          </cell>
          <cell r="R404" t="str">
            <v xml:space="preserve">  SALES</v>
          </cell>
          <cell r="S404" t="str">
            <v xml:space="preserve">  SALES</v>
          </cell>
        </row>
        <row r="405">
          <cell r="O405" t="str">
            <v>other income</v>
          </cell>
          <cell r="P405">
            <v>-2012310.24</v>
          </cell>
          <cell r="Q405" t="str">
            <v>AOEU</v>
          </cell>
          <cell r="R405" t="str">
            <v xml:space="preserve">  MISCELLANEOUS INCOME(CONS)</v>
          </cell>
          <cell r="S405" t="str">
            <v>AOEU  MISCELLANEOUS INCOME(CONS)706</v>
          </cell>
        </row>
        <row r="406">
          <cell r="O406" t="str">
            <v>other oem income</v>
          </cell>
          <cell r="P406">
            <v>0</v>
          </cell>
          <cell r="Q406" t="str">
            <v>ALPINE-JAPAN</v>
          </cell>
          <cell r="R406" t="str">
            <v xml:space="preserve">  MISCELLANEOUS INCOME(CONS)</v>
          </cell>
          <cell r="S406" t="str">
            <v>ALPINE-JAPAN  MISCELLANEOUS INCOME(CONS)706</v>
          </cell>
        </row>
        <row r="407">
          <cell r="O407" t="str">
            <v>servicefr alp cons</v>
          </cell>
          <cell r="P407">
            <v>-5309.78</v>
          </cell>
          <cell r="Q407" t="str">
            <v>AOUK</v>
          </cell>
          <cell r="R407" t="str">
            <v xml:space="preserve">  SALES(CONS)</v>
          </cell>
          <cell r="S407" t="str">
            <v>AOUK  SALES(CONS)706</v>
          </cell>
        </row>
        <row r="408">
          <cell r="P408">
            <v>0</v>
          </cell>
          <cell r="R408" t="str">
            <v xml:space="preserve">  SALES</v>
          </cell>
          <cell r="S408" t="str">
            <v xml:space="preserve">  SALES</v>
          </cell>
        </row>
        <row r="409">
          <cell r="O409" t="str">
            <v>fr lux other</v>
          </cell>
          <cell r="P409">
            <v>-2833909.61</v>
          </cell>
          <cell r="R409" t="str">
            <v xml:space="preserve">  SALES</v>
          </cell>
          <cell r="S409" t="str">
            <v xml:space="preserve">  SALES</v>
          </cell>
        </row>
        <row r="410">
          <cell r="P410">
            <v>0</v>
          </cell>
          <cell r="R410" t="str">
            <v xml:space="preserve">  SALES</v>
          </cell>
          <cell r="S410" t="str">
            <v xml:space="preserve">  SALES</v>
          </cell>
        </row>
        <row r="411">
          <cell r="O411" t="str">
            <v>exp oem cons</v>
          </cell>
          <cell r="P411">
            <v>-3990</v>
          </cell>
          <cell r="Q411" t="str">
            <v>ALPINE-JAPAN</v>
          </cell>
          <cell r="R411" t="str">
            <v xml:space="preserve">  SALES(CONS)</v>
          </cell>
          <cell r="S411" t="str">
            <v>ALPINE-JAPAN  SALES(CONS)</v>
          </cell>
        </row>
        <row r="412">
          <cell r="O412" t="str">
            <v>exp oem cons</v>
          </cell>
          <cell r="P412">
            <v>-2325</v>
          </cell>
          <cell r="Q412" t="str">
            <v>AOGE</v>
          </cell>
          <cell r="R412" t="str">
            <v xml:space="preserve">  SALES(CONS)</v>
          </cell>
          <cell r="S412" t="str">
            <v>AOGE  SALES(CONS)</v>
          </cell>
        </row>
        <row r="413">
          <cell r="O413" t="str">
            <v>fr oem other</v>
          </cell>
          <cell r="P413">
            <v>-107888713.85000001</v>
          </cell>
          <cell r="R413" t="str">
            <v xml:space="preserve">  SALES</v>
          </cell>
          <cell r="S413" t="str">
            <v xml:space="preserve">  SALES</v>
          </cell>
        </row>
        <row r="414">
          <cell r="O414" t="str">
            <v>fr alp other</v>
          </cell>
          <cell r="P414">
            <v>-128122293.37</v>
          </cell>
          <cell r="R414" t="str">
            <v xml:space="preserve">  SALES</v>
          </cell>
          <cell r="S414" t="str">
            <v xml:space="preserve">  SALES</v>
          </cell>
        </row>
        <row r="415">
          <cell r="O415" t="str">
            <v>fr alp nav other</v>
          </cell>
          <cell r="P415">
            <v>-18858624.640000001</v>
          </cell>
          <cell r="R415" t="str">
            <v xml:space="preserve">  SALES</v>
          </cell>
          <cell r="S415" t="str">
            <v xml:space="preserve">  SALES</v>
          </cell>
        </row>
        <row r="416">
          <cell r="O416" t="str">
            <v>fr alp other</v>
          </cell>
          <cell r="P416">
            <v>-2944636.96</v>
          </cell>
          <cell r="R416" t="str">
            <v xml:space="preserve">  SALES</v>
          </cell>
          <cell r="S416" t="str">
            <v xml:space="preserve">  SALES</v>
          </cell>
        </row>
        <row r="417">
          <cell r="O417" t="str">
            <v>serviceexp lux other</v>
          </cell>
          <cell r="P417">
            <v>0</v>
          </cell>
          <cell r="R417" t="str">
            <v xml:space="preserve">  SALES</v>
          </cell>
          <cell r="S417" t="str">
            <v xml:space="preserve">  SALES</v>
          </cell>
        </row>
        <row r="418">
          <cell r="O418" t="str">
            <v>serviceexp oem cons</v>
          </cell>
          <cell r="P418">
            <v>-116</v>
          </cell>
          <cell r="Q418" t="str">
            <v>AOGE</v>
          </cell>
          <cell r="R418" t="str">
            <v xml:space="preserve">  SALES(CONS)</v>
          </cell>
          <cell r="S418" t="str">
            <v>AOGE  SALES(CONS)</v>
          </cell>
        </row>
        <row r="419">
          <cell r="O419" t="str">
            <v>servicefr alp other</v>
          </cell>
          <cell r="P419">
            <v>-1238914.1499999999</v>
          </cell>
          <cell r="R419" t="str">
            <v xml:space="preserve">  SALES</v>
          </cell>
          <cell r="S419" t="str">
            <v xml:space="preserve">  SALES</v>
          </cell>
        </row>
        <row r="420">
          <cell r="O420" t="str">
            <v>servicefr lux other</v>
          </cell>
          <cell r="P420">
            <v>-134179.89000000001</v>
          </cell>
          <cell r="R420" t="str">
            <v xml:space="preserve">  SALES</v>
          </cell>
          <cell r="S420" t="str">
            <v xml:space="preserve">  SALES</v>
          </cell>
        </row>
        <row r="421">
          <cell r="O421" t="str">
            <v>servicefr nav other</v>
          </cell>
          <cell r="P421">
            <v>-56506.15</v>
          </cell>
          <cell r="R421" t="str">
            <v xml:space="preserve">  SALES</v>
          </cell>
          <cell r="S421" t="str">
            <v xml:space="preserve">  SALES</v>
          </cell>
        </row>
        <row r="422">
          <cell r="O422" t="str">
            <v>servicefr oem other</v>
          </cell>
          <cell r="P422">
            <v>-15453.7</v>
          </cell>
          <cell r="R422" t="str">
            <v xml:space="preserve">  SALES</v>
          </cell>
          <cell r="S422" t="str">
            <v xml:space="preserve">  SALES</v>
          </cell>
        </row>
        <row r="423">
          <cell r="O423" t="str">
            <v>serviceexp alp other</v>
          </cell>
          <cell r="P423">
            <v>-4568.1000000000004</v>
          </cell>
          <cell r="R423" t="str">
            <v xml:space="preserve">  SALES</v>
          </cell>
          <cell r="S423" t="str">
            <v xml:space="preserve">  SALES</v>
          </cell>
        </row>
        <row r="424">
          <cell r="O424" t="str">
            <v>serviceexp lux other</v>
          </cell>
          <cell r="P424">
            <v>-49.6</v>
          </cell>
          <cell r="R424" t="str">
            <v xml:space="preserve">  SALES</v>
          </cell>
          <cell r="S424" t="str">
            <v xml:space="preserve">  SALES</v>
          </cell>
        </row>
        <row r="425">
          <cell r="O425" t="str">
            <v>serviceexp lux other</v>
          </cell>
          <cell r="P425">
            <v>-110</v>
          </cell>
          <cell r="R425" t="str">
            <v xml:space="preserve">  SALES</v>
          </cell>
          <cell r="S425" t="str">
            <v xml:space="preserve">  SALES</v>
          </cell>
        </row>
        <row r="426">
          <cell r="O426" t="str">
            <v>charges transf other</v>
          </cell>
          <cell r="P426">
            <v>0</v>
          </cell>
          <cell r="R426" t="str">
            <v xml:space="preserve">  MISCELLANEOUS INCOME</v>
          </cell>
          <cell r="S426" t="str">
            <v xml:space="preserve">  MISCELLANEOUS INCOME707</v>
          </cell>
        </row>
        <row r="427">
          <cell r="O427" t="str">
            <v>exp alp cons</v>
          </cell>
          <cell r="P427">
            <v>0</v>
          </cell>
          <cell r="Q427" t="str">
            <v>AOGE</v>
          </cell>
          <cell r="R427" t="str">
            <v xml:space="preserve">  SALES(CONS)</v>
          </cell>
          <cell r="S427" t="str">
            <v>AOGE  SALES(CONS)</v>
          </cell>
        </row>
        <row r="428">
          <cell r="O428" t="str">
            <v>exp alp other</v>
          </cell>
          <cell r="P428">
            <v>-441081.56</v>
          </cell>
          <cell r="R428" t="str">
            <v xml:space="preserve">  SALES</v>
          </cell>
          <cell r="S428" t="str">
            <v xml:space="preserve">  SALES</v>
          </cell>
        </row>
        <row r="429">
          <cell r="O429" t="str">
            <v>exp alp nav cons</v>
          </cell>
          <cell r="P429">
            <v>-2300</v>
          </cell>
          <cell r="Q429" t="str">
            <v>AOGE</v>
          </cell>
          <cell r="R429" t="str">
            <v xml:space="preserve">  SALES(CONS)</v>
          </cell>
          <cell r="S429" t="str">
            <v>AOGE  SALES(CONS)</v>
          </cell>
        </row>
        <row r="430">
          <cell r="O430" t="str">
            <v>exp alp nav cons</v>
          </cell>
          <cell r="P430">
            <v>-2300</v>
          </cell>
          <cell r="Q430" t="str">
            <v>AOUK</v>
          </cell>
          <cell r="R430" t="str">
            <v xml:space="preserve">  SALES(CONS)</v>
          </cell>
          <cell r="S430" t="str">
            <v>AOUK  SALES(CONS)</v>
          </cell>
        </row>
        <row r="431">
          <cell r="O431" t="str">
            <v>exp alp other</v>
          </cell>
          <cell r="P431">
            <v>0</v>
          </cell>
          <cell r="R431" t="str">
            <v xml:space="preserve">  SALES</v>
          </cell>
          <cell r="S431" t="str">
            <v xml:space="preserve">  SALES</v>
          </cell>
        </row>
        <row r="432">
          <cell r="O432" t="str">
            <v>exp alp cons</v>
          </cell>
          <cell r="P432">
            <v>0</v>
          </cell>
          <cell r="Q432" t="str">
            <v>AOEU</v>
          </cell>
          <cell r="R432" t="str">
            <v xml:space="preserve">  SALES(CONS)</v>
          </cell>
          <cell r="S432" t="str">
            <v>AOEU  SALES(CONS)</v>
          </cell>
        </row>
        <row r="433">
          <cell r="O433" t="str">
            <v>exp alp cons</v>
          </cell>
          <cell r="P433">
            <v>0</v>
          </cell>
          <cell r="Q433" t="str">
            <v>ALPINE-JAPAN</v>
          </cell>
          <cell r="R433" t="str">
            <v xml:space="preserve">  SALES(CONS)</v>
          </cell>
          <cell r="S433" t="str">
            <v>ALPINE-JAPAN  SALES(CONS)</v>
          </cell>
        </row>
        <row r="434">
          <cell r="O434" t="str">
            <v>exp alp nav cons</v>
          </cell>
          <cell r="P434">
            <v>-4600</v>
          </cell>
          <cell r="Q434" t="str">
            <v>AOGE</v>
          </cell>
          <cell r="R434" t="str">
            <v xml:space="preserve">  SALES(CONS)</v>
          </cell>
          <cell r="S434" t="str">
            <v>AOGE  SALES(CONS)</v>
          </cell>
        </row>
        <row r="435">
          <cell r="O435" t="str">
            <v>exp alp nav cons</v>
          </cell>
          <cell r="P435">
            <v>-4600</v>
          </cell>
          <cell r="Q435" t="str">
            <v>AOSP</v>
          </cell>
          <cell r="R435" t="str">
            <v xml:space="preserve">  SALES(CONS)</v>
          </cell>
          <cell r="S435" t="str">
            <v>AOSP  SALES(CONS)</v>
          </cell>
        </row>
        <row r="436">
          <cell r="O436" t="str">
            <v>exp alp nav cons</v>
          </cell>
          <cell r="P436">
            <v>-3810</v>
          </cell>
          <cell r="Q436" t="str">
            <v>AOGE</v>
          </cell>
          <cell r="R436" t="str">
            <v xml:space="preserve">  SALES(CONS)</v>
          </cell>
          <cell r="S436" t="str">
            <v>AOGE  SALES(CONS)</v>
          </cell>
        </row>
        <row r="437">
          <cell r="O437" t="str">
            <v>other income</v>
          </cell>
          <cell r="P437">
            <v>-337</v>
          </cell>
          <cell r="R437" t="str">
            <v xml:space="preserve">  MISCELLANEOUS INCOME</v>
          </cell>
          <cell r="S437" t="str">
            <v xml:space="preserve">  MISCELLANEOUS INCOME</v>
          </cell>
        </row>
        <row r="438">
          <cell r="O438" t="str">
            <v>serviceexp alp other</v>
          </cell>
          <cell r="P438">
            <v>-1367.6</v>
          </cell>
          <cell r="R438" t="str">
            <v xml:space="preserve">  SALES</v>
          </cell>
          <cell r="S438" t="str">
            <v xml:space="preserve">  SALES</v>
          </cell>
        </row>
        <row r="439">
          <cell r="O439" t="str">
            <v>serviceexp oem other</v>
          </cell>
          <cell r="P439">
            <v>-1822</v>
          </cell>
          <cell r="R439" t="str">
            <v xml:space="preserve">  SALES</v>
          </cell>
          <cell r="S439" t="str">
            <v xml:space="preserve">  SALES</v>
          </cell>
        </row>
        <row r="440">
          <cell r="O440" t="str">
            <v>serviceexp alp other</v>
          </cell>
          <cell r="P440">
            <v>-100</v>
          </cell>
          <cell r="R440" t="str">
            <v xml:space="preserve">  SALES</v>
          </cell>
          <cell r="S440" t="str">
            <v xml:space="preserve">  SALES</v>
          </cell>
        </row>
        <row r="441">
          <cell r="O441" t="str">
            <v>serviceexp lux other</v>
          </cell>
          <cell r="P441">
            <v>0</v>
          </cell>
          <cell r="R441" t="str">
            <v xml:space="preserve">  SALES</v>
          </cell>
          <cell r="S441" t="str">
            <v xml:space="preserve">  SALES</v>
          </cell>
        </row>
        <row r="442">
          <cell r="O442" t="str">
            <v>serviceexp oem cons</v>
          </cell>
          <cell r="P442">
            <v>-40</v>
          </cell>
          <cell r="Q442" t="str">
            <v>AOGE</v>
          </cell>
          <cell r="R442" t="str">
            <v xml:space="preserve">  SALES(CONS)</v>
          </cell>
          <cell r="S442" t="str">
            <v>AOGE  SALES(CONS)</v>
          </cell>
        </row>
        <row r="443">
          <cell r="O443" t="str">
            <v>servicefr alp other</v>
          </cell>
          <cell r="P443">
            <v>-141660.5</v>
          </cell>
          <cell r="R443" t="str">
            <v xml:space="preserve">  SALES</v>
          </cell>
          <cell r="S443" t="str">
            <v xml:space="preserve">  SALES</v>
          </cell>
        </row>
        <row r="444">
          <cell r="O444" t="str">
            <v>servicefr oem other</v>
          </cell>
          <cell r="P444">
            <v>-5019.3</v>
          </cell>
          <cell r="R444" t="str">
            <v xml:space="preserve">  SALES</v>
          </cell>
          <cell r="S444" t="str">
            <v xml:space="preserve">  SALES</v>
          </cell>
        </row>
        <row r="445">
          <cell r="O445" t="str">
            <v>servicefr alp other</v>
          </cell>
          <cell r="P445">
            <v>-149338.26999999999</v>
          </cell>
          <cell r="R445" t="str">
            <v xml:space="preserve">  SALES</v>
          </cell>
          <cell r="S445" t="str">
            <v xml:space="preserve">  SALES</v>
          </cell>
        </row>
        <row r="446">
          <cell r="O446" t="str">
            <v>servicefr lux other</v>
          </cell>
          <cell r="P446">
            <v>-18988.2</v>
          </cell>
          <cell r="R446" t="str">
            <v xml:space="preserve">  SALES</v>
          </cell>
          <cell r="S446" t="str">
            <v xml:space="preserve">  SALES</v>
          </cell>
        </row>
        <row r="447">
          <cell r="O447" t="str">
            <v>servicefr nav other</v>
          </cell>
          <cell r="P447">
            <v>-1784.1</v>
          </cell>
          <cell r="R447" t="str">
            <v xml:space="preserve">  SALES</v>
          </cell>
          <cell r="S447" t="str">
            <v xml:space="preserve">  SALES</v>
          </cell>
        </row>
        <row r="448">
          <cell r="O448" t="str">
            <v>servicefr nav other</v>
          </cell>
          <cell r="P448">
            <v>-720</v>
          </cell>
          <cell r="R448" t="str">
            <v xml:space="preserve">  SALES</v>
          </cell>
          <cell r="S448" t="str">
            <v xml:space="preserve">  SALES</v>
          </cell>
        </row>
        <row r="449">
          <cell r="O449" t="str">
            <v>fr lux other</v>
          </cell>
          <cell r="P449">
            <v>80077.53</v>
          </cell>
          <cell r="R449" t="str">
            <v xml:space="preserve">  SALES</v>
          </cell>
          <cell r="S449" t="str">
            <v xml:space="preserve">  SALES</v>
          </cell>
        </row>
        <row r="450">
          <cell r="O450" t="str">
            <v>fr alp other</v>
          </cell>
          <cell r="P450">
            <v>290980.17</v>
          </cell>
          <cell r="R450" t="str">
            <v xml:space="preserve">  SALES</v>
          </cell>
          <cell r="S450" t="str">
            <v xml:space="preserve">  SALES</v>
          </cell>
        </row>
        <row r="451">
          <cell r="O451" t="str">
            <v>fr alp other</v>
          </cell>
          <cell r="P451">
            <v>3359926.17</v>
          </cell>
          <cell r="R451" t="str">
            <v xml:space="preserve">  SALES</v>
          </cell>
          <cell r="S451" t="str">
            <v xml:space="preserve">  SALES</v>
          </cell>
        </row>
        <row r="452">
          <cell r="O452" t="str">
            <v>fr alp nav other</v>
          </cell>
          <cell r="P452">
            <v>25208.84</v>
          </cell>
          <cell r="R452" t="str">
            <v xml:space="preserve">  SALES</v>
          </cell>
          <cell r="S452" t="str">
            <v xml:space="preserve">  SALES</v>
          </cell>
        </row>
        <row r="453">
          <cell r="O453" t="str">
            <v>fr oem other</v>
          </cell>
          <cell r="P453">
            <v>410000</v>
          </cell>
          <cell r="R453" t="str">
            <v xml:space="preserve">  SALES</v>
          </cell>
          <cell r="S453" t="str">
            <v xml:space="preserve">  SALES</v>
          </cell>
        </row>
        <row r="454">
          <cell r="O454" t="str">
            <v>prod fixed assets</v>
          </cell>
          <cell r="P454">
            <v>-11156.84</v>
          </cell>
          <cell r="R454" t="str">
            <v xml:space="preserve">  MISCELLANEOUS INCOME</v>
          </cell>
          <cell r="S454" t="str">
            <v xml:space="preserve">  MISCELLANEOUS INCOME722</v>
          </cell>
        </row>
        <row r="455">
          <cell r="O455" t="str">
            <v>other income</v>
          </cell>
          <cell r="P455">
            <v>-145.68</v>
          </cell>
          <cell r="R455" t="str">
            <v xml:space="preserve">  MISCELLANEOUS INCOME</v>
          </cell>
          <cell r="S455" t="str">
            <v xml:space="preserve">  MISCELLANEOUS INCOME758</v>
          </cell>
        </row>
        <row r="456">
          <cell r="O456" t="str">
            <v>Late interest</v>
          </cell>
          <cell r="P456">
            <v>-523.82000000000005</v>
          </cell>
          <cell r="R456" t="str">
            <v xml:space="preserve">  INTEREST INCOME</v>
          </cell>
          <cell r="S456" t="str">
            <v xml:space="preserve">  INTEREST INCOME</v>
          </cell>
        </row>
        <row r="457">
          <cell r="O457" t="str">
            <v>Late interest</v>
          </cell>
          <cell r="P457">
            <v>-2081.9899999999998</v>
          </cell>
          <cell r="R457" t="str">
            <v xml:space="preserve">  INTEREST INCOME</v>
          </cell>
          <cell r="S457" t="str">
            <v xml:space="preserve">  INTEREST INCOME</v>
          </cell>
        </row>
        <row r="458">
          <cell r="O458" t="str">
            <v>Late interest</v>
          </cell>
          <cell r="P458">
            <v>-845.58</v>
          </cell>
          <cell r="R458" t="str">
            <v xml:space="preserve">  INTEREST INCOME</v>
          </cell>
          <cell r="S458" t="str">
            <v xml:space="preserve">  INTEREST INCOME</v>
          </cell>
        </row>
        <row r="459">
          <cell r="O459" t="str">
            <v>fr alp other</v>
          </cell>
          <cell r="P459">
            <v>0</v>
          </cell>
          <cell r="R459" t="str">
            <v xml:space="preserve">  INTEREST INCOME</v>
          </cell>
          <cell r="S459" t="str">
            <v xml:space="preserve">  INTEREST INCOME</v>
          </cell>
        </row>
        <row r="460">
          <cell r="O460" t="str">
            <v>PROFIT ON EXCHANGE</v>
          </cell>
          <cell r="P460">
            <v>-1008.49</v>
          </cell>
          <cell r="R460" t="str">
            <v xml:space="preserve">  EXCHANGE GAIN</v>
          </cell>
          <cell r="S460" t="str">
            <v xml:space="preserve">  EXCHANGE GAIN</v>
          </cell>
        </row>
        <row r="461">
          <cell r="O461" t="str">
            <v>PROFIT ON EXCHANGE</v>
          </cell>
          <cell r="P461">
            <v>-12602.11</v>
          </cell>
          <cell r="R461" t="str">
            <v xml:space="preserve">  EXCHANGE GAIN</v>
          </cell>
          <cell r="S461" t="str">
            <v xml:space="preserve">  EXCHANGE GAIN</v>
          </cell>
        </row>
        <row r="462">
          <cell r="O462" t="str">
            <v>PROFIT ON EXCHANGE</v>
          </cell>
          <cell r="P462">
            <v>-0.08</v>
          </cell>
          <cell r="R462" t="str">
            <v xml:space="preserve">  EXCHANGE GAIN</v>
          </cell>
          <cell r="S462" t="str">
            <v xml:space="preserve">  EXCHANGE GAIN</v>
          </cell>
        </row>
        <row r="463">
          <cell r="O463" t="str">
            <v>PROFIT ON EXCHANGE</v>
          </cell>
          <cell r="P463">
            <v>-4270.21</v>
          </cell>
          <cell r="R463" t="str">
            <v xml:space="preserve">  EXCHANGE GAIN</v>
          </cell>
          <cell r="S463" t="str">
            <v xml:space="preserve">  EXCHANGE GAIN</v>
          </cell>
        </row>
        <row r="464">
          <cell r="O464" t="str">
            <v>PROFIT ON EXCHANGE</v>
          </cell>
          <cell r="P464">
            <v>-4.34</v>
          </cell>
          <cell r="R464" t="str">
            <v xml:space="preserve">  EXCHANGE GAIN</v>
          </cell>
          <cell r="S464" t="str">
            <v xml:space="preserve">  EXCHANGE GAIN</v>
          </cell>
        </row>
        <row r="465">
          <cell r="O465" t="str">
            <v>Other extraordinary inc</v>
          </cell>
          <cell r="P465">
            <v>-0.57999999999999996</v>
          </cell>
          <cell r="R465" t="str">
            <v xml:space="preserve">  OTHER EXTRAORDINARY INCOME</v>
          </cell>
          <cell r="S465" t="str">
            <v xml:space="preserve">  OTHER EXTRAORDINARY INCOME</v>
          </cell>
        </row>
        <row r="466">
          <cell r="O466" t="str">
            <v>Other extraordinary inc</v>
          </cell>
          <cell r="P466">
            <v>0</v>
          </cell>
          <cell r="R466" t="str">
            <v xml:space="preserve">  OTHER EXTRAORDINARY INCOME</v>
          </cell>
          <cell r="S466" t="str">
            <v xml:space="preserve">  OTHER EXTRAORDINARY INCOME</v>
          </cell>
        </row>
        <row r="467">
          <cell r="O467" t="str">
            <v>Other extraordinary inc</v>
          </cell>
          <cell r="P467">
            <v>-3000</v>
          </cell>
          <cell r="R467" t="str">
            <v xml:space="preserve">  OTHER EXTRAORDINARY INCOME</v>
          </cell>
          <cell r="S467" t="str">
            <v xml:space="preserve">  OTHER EXTRAORDINARY INCOME</v>
          </cell>
        </row>
        <row r="468">
          <cell r="O468" t="str">
            <v>Other extraordinary inc</v>
          </cell>
          <cell r="P468">
            <v>-1361</v>
          </cell>
          <cell r="R468" t="str">
            <v xml:space="preserve">  OTHER EXTRAORDINARY INCOME</v>
          </cell>
          <cell r="S468" t="str">
            <v xml:space="preserve">  OTHER EXTRAORDINARY INCOME</v>
          </cell>
        </row>
        <row r="469">
          <cell r="O469" t="str">
            <v>Prod cession immo</v>
          </cell>
          <cell r="P469">
            <v>-18000</v>
          </cell>
          <cell r="R469" t="str">
            <v xml:space="preserve">  GAIN ON SALE OF FIXED ASSETS</v>
          </cell>
          <cell r="S469" t="str">
            <v xml:space="preserve">  GAIN ON SALE OF FIXED ASSETS</v>
          </cell>
        </row>
        <row r="470">
          <cell r="O470" t="str">
            <v>Prod cession immo</v>
          </cell>
          <cell r="P470">
            <v>-8000</v>
          </cell>
          <cell r="R470" t="str">
            <v xml:space="preserve">  GAIN ON SALE OF FIXED ASSETS</v>
          </cell>
          <cell r="S470" t="str">
            <v xml:space="preserve">  GAIN ON SALE OF FIXED ASSETS</v>
          </cell>
        </row>
        <row r="471">
          <cell r="O471" t="str">
            <v>wb after sales</v>
          </cell>
          <cell r="P471">
            <v>-2725000</v>
          </cell>
          <cell r="R471" t="str">
            <v xml:space="preserve">  PROVISION FOR WARRANTY COST(P/L)</v>
          </cell>
          <cell r="S471" t="str">
            <v xml:space="preserve">  PROVISION FOR WARRANTY COST(P/L)</v>
          </cell>
        </row>
        <row r="472">
          <cell r="O472" t="str">
            <v>wb stock</v>
          </cell>
          <cell r="P472">
            <v>-1323000</v>
          </cell>
          <cell r="R472" t="str">
            <v xml:space="preserve">  INVENTORY SCRAP LOSS</v>
          </cell>
          <cell r="S472" t="str">
            <v xml:space="preserve">  INVENTORY SCRAP LOSS</v>
          </cell>
        </row>
        <row r="473">
          <cell r="O473" t="str">
            <v>wb stock</v>
          </cell>
          <cell r="P473">
            <v>0</v>
          </cell>
          <cell r="R473" t="str">
            <v xml:space="preserve">  INVENTORY SCRAP LOSS</v>
          </cell>
          <cell r="S473" t="str">
            <v xml:space="preserve">  INVENTORY SCRAP LOSS</v>
          </cell>
        </row>
        <row r="474">
          <cell r="O474" t="str">
            <v>wb stock</v>
          </cell>
          <cell r="P474">
            <v>0</v>
          </cell>
          <cell r="R474" t="str">
            <v xml:space="preserve">  INVENTORY SCRAP LOSS</v>
          </cell>
          <cell r="S474" t="str">
            <v xml:space="preserve">  INVENTORY SCRAP LOSS</v>
          </cell>
        </row>
        <row r="475">
          <cell r="O475" t="str">
            <v>wb stock</v>
          </cell>
          <cell r="P475">
            <v>-551953</v>
          </cell>
          <cell r="R475" t="str">
            <v xml:space="preserve">  INVENTORY SCRAP LOSS</v>
          </cell>
          <cell r="S475" t="str">
            <v xml:space="preserve">  INVENTORY SCRAP LOSS</v>
          </cell>
        </row>
        <row r="476">
          <cell r="O476" t="str">
            <v>wb stock</v>
          </cell>
          <cell r="P476">
            <v>0</v>
          </cell>
          <cell r="R476" t="str">
            <v xml:space="preserve">  INVENTORY SCRAP LOSS</v>
          </cell>
          <cell r="S476" t="str">
            <v xml:space="preserve">  INVENTORY SCRAP LOSS</v>
          </cell>
        </row>
        <row r="477">
          <cell r="O477" t="str">
            <v>wb stock</v>
          </cell>
          <cell r="P477">
            <v>-20242</v>
          </cell>
          <cell r="R477" t="str">
            <v xml:space="preserve">  INVENTORY SCRAP LOSS</v>
          </cell>
          <cell r="S477" t="str">
            <v xml:space="preserve">  INVENTORY SCRAP LOSS</v>
          </cell>
        </row>
        <row r="478">
          <cell r="O478" t="str">
            <v>wb doubtful</v>
          </cell>
          <cell r="P478">
            <v>-544296.07999999996</v>
          </cell>
          <cell r="R478" t="str">
            <v xml:space="preserve">  BAD DEBT EXPENSE(Sales)</v>
          </cell>
          <cell r="S478" t="str">
            <v xml:space="preserve">  BAD DEBT EXPENSE(Sales)</v>
          </cell>
        </row>
        <row r="479">
          <cell r="O479" t="str">
            <v>Rep For financial risks</v>
          </cell>
          <cell r="P479">
            <v>-9341.61</v>
          </cell>
          <cell r="R479" t="str">
            <v xml:space="preserve">  EXCHANGE GAIN</v>
          </cell>
          <cell r="S479" t="str">
            <v xml:space="preserve">  EXCHANGE GAIN</v>
          </cell>
        </row>
        <row r="480">
          <cell r="O480" t="str">
            <v>wb extraordinary provisions</v>
          </cell>
          <cell r="P480">
            <v>-67614</v>
          </cell>
          <cell r="R480" t="str">
            <v xml:space="preserve">  OTHER EXTRAORDINARY INCOME</v>
          </cell>
          <cell r="S480" t="str">
            <v xml:space="preserve">  OTHER EXTRAORDINARY INCOME</v>
          </cell>
        </row>
        <row r="481">
          <cell r="O481" t="str">
            <v>charges transf cons</v>
          </cell>
          <cell r="P481">
            <v>-35589.980000000003</v>
          </cell>
          <cell r="Q481" t="str">
            <v>AOEU</v>
          </cell>
          <cell r="R481" t="str">
            <v xml:space="preserve">  MISCELLANEOUS INCOME(CONS)</v>
          </cell>
          <cell r="S481" t="str">
            <v>AOEU  MISCELLANEOUS INCOME(CONS)791</v>
          </cell>
        </row>
        <row r="482">
          <cell r="O482" t="str">
            <v>charges transf cons</v>
          </cell>
          <cell r="P482">
            <v>-79898</v>
          </cell>
          <cell r="Q482" t="str">
            <v>ALPINE-JAPAN</v>
          </cell>
          <cell r="R482" t="str">
            <v xml:space="preserve">  MISCELLANEOUS INCOME(CONS)</v>
          </cell>
          <cell r="S482" t="str">
            <v>ALPINE-JAPAN  MISCELLANEOUS INCOME(CONS)791</v>
          </cell>
        </row>
        <row r="483">
          <cell r="O483" t="str">
            <v>charges transf cons</v>
          </cell>
          <cell r="P483">
            <v>-2600</v>
          </cell>
          <cell r="Q483" t="str">
            <v>AOAM</v>
          </cell>
          <cell r="R483" t="str">
            <v xml:space="preserve">  MISCELLANEOUS INCOME(CONS)</v>
          </cell>
          <cell r="S483" t="str">
            <v>AOAM  MISCELLANEOUS INCOME(CONS)791</v>
          </cell>
        </row>
        <row r="484">
          <cell r="O484" t="str">
            <v>charges transf cons</v>
          </cell>
          <cell r="P484">
            <v>-128853</v>
          </cell>
          <cell r="Q484" t="str">
            <v>ALPINE-JAPAN</v>
          </cell>
          <cell r="R484" t="str">
            <v xml:space="preserve">  MISCELLANEOUS INCOME(CONS)</v>
          </cell>
          <cell r="S484" t="str">
            <v>ALPINE-JAPAN  MISCELLANEOUS INCOME(CONS)791</v>
          </cell>
        </row>
        <row r="485">
          <cell r="O485" t="str">
            <v>charges transf cons</v>
          </cell>
          <cell r="P485">
            <v>-6071.8299999999872</v>
          </cell>
          <cell r="Q485" t="str">
            <v>AOEU</v>
          </cell>
          <cell r="R485" t="str">
            <v xml:space="preserve">  MISCELLANEOUS INCOME(CONS)</v>
          </cell>
          <cell r="S485" t="str">
            <v>AOEU  MISCELLANEOUS INCOME(CONS)791</v>
          </cell>
        </row>
        <row r="486">
          <cell r="O486" t="str">
            <v>charges transf cons</v>
          </cell>
          <cell r="P486">
            <v>-350</v>
          </cell>
          <cell r="Q486" t="str">
            <v>AOGE</v>
          </cell>
          <cell r="R486" t="str">
            <v xml:space="preserve">  MISCELLANEOUS INCOME(CONS)</v>
          </cell>
          <cell r="S486" t="str">
            <v>AOGE  MISCELLANEOUS INCOME(CONS)791</v>
          </cell>
        </row>
        <row r="487">
          <cell r="O487" t="str">
            <v>charges transf other</v>
          </cell>
          <cell r="P487">
            <v>-1000</v>
          </cell>
          <cell r="R487" t="str">
            <v xml:space="preserve">  MISCELLANEOUS INCOME</v>
          </cell>
          <cell r="S487" t="str">
            <v xml:space="preserve">  MISCELLANEOUS INCOME791</v>
          </cell>
        </row>
        <row r="488">
          <cell r="O488" t="str">
            <v>charges transf other</v>
          </cell>
          <cell r="P488">
            <v>-161643.79</v>
          </cell>
          <cell r="R488" t="str">
            <v xml:space="preserve">  MISCELLANEOUS INCOME</v>
          </cell>
          <cell r="S488" t="str">
            <v xml:space="preserve">  MISCELLANEOUS INCOME791</v>
          </cell>
        </row>
        <row r="489">
          <cell r="O489" t="str">
            <v>charges transf other</v>
          </cell>
          <cell r="P489">
            <v>-34872.47</v>
          </cell>
          <cell r="R489" t="str">
            <v xml:space="preserve">  MISCELLANEOUS INCOME</v>
          </cell>
          <cell r="S489" t="str">
            <v xml:space="preserve">  MISCELLANEOUS INCOME791</v>
          </cell>
        </row>
        <row r="490">
          <cell r="O490" t="str">
            <v>charges transf other</v>
          </cell>
          <cell r="P490">
            <v>-1197.04</v>
          </cell>
          <cell r="R490" t="str">
            <v xml:space="preserve">  MISCELLANEOUS INCOME</v>
          </cell>
          <cell r="S490" t="str">
            <v xml:space="preserve">  MISCELLANEOUS INCOME791</v>
          </cell>
        </row>
        <row r="491">
          <cell r="O491" t="str">
            <v>charges transf</v>
          </cell>
          <cell r="P491">
            <v>0</v>
          </cell>
          <cell r="R491" t="str">
            <v xml:space="preserve">  MISCELLANEOUS INCOME</v>
          </cell>
          <cell r="S491" t="str">
            <v xml:space="preserve">  MISCELLANEOUS INCOME799</v>
          </cell>
        </row>
      </sheetData>
      <sheetData sheetId="2" refreshError="1">
        <row r="316">
          <cell r="E316">
            <v>0</v>
          </cell>
        </row>
        <row r="323">
          <cell r="E323">
            <v>141954.74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tuation"/>
      <sheetName val="Balance sheet"/>
      <sheetName val="P &amp;L"/>
      <sheetName val="Cash flow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298-299"/>
      <sheetName val="VBA functions, pp. 199-200, 203"/>
      <sheetName val="Page 300"/>
      <sheetName val="Page 301"/>
      <sheetName val="Page 302"/>
      <sheetName val="Page 304"/>
      <sheetName val="Page 305-306"/>
      <sheetName val="Page 306 chart"/>
    </sheetNames>
    <sheetDataSet>
      <sheetData sheetId="0">
        <row r="15">
          <cell r="B15">
            <v>2.4706641071103697</v>
          </cell>
        </row>
      </sheetData>
      <sheetData sheetId="1" refreshError="1"/>
      <sheetData sheetId="2">
        <row r="3">
          <cell r="B3">
            <v>100</v>
          </cell>
        </row>
        <row r="4">
          <cell r="B4">
            <v>100</v>
          </cell>
        </row>
        <row r="5">
          <cell r="B5">
            <v>1</v>
          </cell>
        </row>
        <row r="6">
          <cell r="B6">
            <v>0.1</v>
          </cell>
        </row>
        <row r="7">
          <cell r="B7">
            <v>0.4</v>
          </cell>
        </row>
      </sheetData>
      <sheetData sheetId="3"/>
      <sheetData sheetId="4"/>
      <sheetData sheetId="5">
        <row r="11">
          <cell r="B11">
            <v>6</v>
          </cell>
        </row>
        <row r="13">
          <cell r="B13">
            <v>0.153533935546875</v>
          </cell>
        </row>
      </sheetData>
      <sheetData sheetId="6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 Pd"/>
      <sheetName val="Canberra"/>
      <sheetName val="Packard"/>
      <sheetName val="PIC LBO"/>
      <sheetName val="Nuclear"/>
      <sheetName val="PF Pack."/>
      <sheetName val="M&amp;S Val"/>
      <sheetName val="PIC Repo"/>
      <sheetName val="PackMult"/>
      <sheetName val="NPGMult"/>
      <sheetName val="PF PackMult"/>
      <sheetName val="NPG LBO"/>
      <sheetName val="PIC Acc-Dil"/>
      <sheetName val="PF Pack Acc-Dil"/>
      <sheetName val="Fully-Dil."/>
      <sheetName val="CANBERRA IPO"/>
      <sheetName val="CanbMult"/>
      <sheetName val="AUS6_15"/>
      <sheetName val="Prem_Pd4"/>
      <sheetName val="PIC_LBO4"/>
      <sheetName val="PF_Pack_4"/>
      <sheetName val="M&amp;S_Val4"/>
      <sheetName val="PIC_Repo4"/>
      <sheetName val="PF_PackMult4"/>
      <sheetName val="NPG_LBO4"/>
      <sheetName val="PIC_Acc-Dil4"/>
      <sheetName val="PF_Pack_Acc-Dil4"/>
      <sheetName val="Fully-Dil_4"/>
      <sheetName val="CANBERRA_IPO4"/>
      <sheetName val="Prem_Pd"/>
      <sheetName val="PIC_LBO"/>
      <sheetName val="PF_Pack_"/>
      <sheetName val="M&amp;S_Val"/>
      <sheetName val="PIC_Repo"/>
      <sheetName val="PF_PackMult"/>
      <sheetName val="NPG_LBO"/>
      <sheetName val="PIC_Acc-Dil"/>
      <sheetName val="PF_Pack_Acc-Dil"/>
      <sheetName val="Fully-Dil_"/>
      <sheetName val="CANBERRA_IPO"/>
      <sheetName val="Prem_Pd1"/>
      <sheetName val="PIC_LBO1"/>
      <sheetName val="PF_Pack_1"/>
      <sheetName val="M&amp;S_Val1"/>
      <sheetName val="PIC_Repo1"/>
      <sheetName val="PF_PackMult1"/>
      <sheetName val="NPG_LBO1"/>
      <sheetName val="PIC_Acc-Dil1"/>
      <sheetName val="PF_Pack_Acc-Dil1"/>
      <sheetName val="Fully-Dil_1"/>
      <sheetName val="CANBERRA_IPO1"/>
      <sheetName val="Prem_Pd2"/>
      <sheetName val="PIC_LBO2"/>
      <sheetName val="PF_Pack_2"/>
      <sheetName val="M&amp;S_Val2"/>
      <sheetName val="PIC_Repo2"/>
      <sheetName val="PF_PackMult2"/>
      <sheetName val="NPG_LBO2"/>
      <sheetName val="PIC_Acc-Dil2"/>
      <sheetName val="PF_Pack_Acc-Dil2"/>
      <sheetName val="Fully-Dil_2"/>
      <sheetName val="CANBERRA_IPO2"/>
      <sheetName val="Prem_Pd3"/>
      <sheetName val="PIC_LBO3"/>
      <sheetName val="PF_Pack_3"/>
      <sheetName val="M&amp;S_Val3"/>
      <sheetName val="PIC_Repo3"/>
      <sheetName val="PF_PackMult3"/>
      <sheetName val="NPG_LBO3"/>
      <sheetName val="PIC_Acc-Dil3"/>
      <sheetName val="PF_Pack_Acc-Dil3"/>
      <sheetName val="Fully-Dil_3"/>
      <sheetName val="CANBERRA_IPO3"/>
      <sheetName val="Prem_Pd6"/>
      <sheetName val="PIC_LBO6"/>
      <sheetName val="PF_Pack_6"/>
      <sheetName val="M&amp;S_Val6"/>
      <sheetName val="PIC_Repo6"/>
      <sheetName val="PF_PackMult6"/>
      <sheetName val="NPG_LBO6"/>
      <sheetName val="PIC_Acc-Dil6"/>
      <sheetName val="PF_Pack_Acc-Dil6"/>
      <sheetName val="Fully-Dil_6"/>
      <sheetName val="CANBERRA_IPO6"/>
      <sheetName val="Prem_Pd5"/>
      <sheetName val="PIC_LBO5"/>
      <sheetName val="PF_Pack_5"/>
      <sheetName val="M&amp;S_Val5"/>
      <sheetName val="PIC_Repo5"/>
      <sheetName val="PF_PackMult5"/>
      <sheetName val="NPG_LBO5"/>
      <sheetName val="PIC_Acc-Dil5"/>
      <sheetName val="PF_Pack_Acc-Dil5"/>
      <sheetName val="Fully-Dil_5"/>
      <sheetName val="CANBERRA_IPO5"/>
      <sheetName val="Prem_Pd7"/>
      <sheetName val="PIC_LBO7"/>
      <sheetName val="PF_Pack_7"/>
      <sheetName val="M&amp;S_Val7"/>
      <sheetName val="PIC_Repo7"/>
      <sheetName val="PF_PackMult7"/>
      <sheetName val="NPG_LBO7"/>
      <sheetName val="PIC_Acc-Dil7"/>
      <sheetName val="PF_Pack_Acc-Dil7"/>
      <sheetName val="Fully-Dil_7"/>
      <sheetName val="CANBERRA_IPO7"/>
      <sheetName val="Prem_Pd8"/>
      <sheetName val="PIC_LBO8"/>
      <sheetName val="PF_Pack_8"/>
      <sheetName val="M&amp;S_Val8"/>
      <sheetName val="PIC_Repo8"/>
      <sheetName val="PF_PackMult8"/>
      <sheetName val="NPG_LBO8"/>
      <sheetName val="PIC_Acc-Dil8"/>
      <sheetName val="PF_Pack_Acc-Dil8"/>
      <sheetName val="Fully-Dil_8"/>
      <sheetName val="CANBERRA_IPO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"/>
      <sheetName val="map"/>
      <sheetName val="data"/>
      <sheetName val="scenarios"/>
      <sheetName val="Scenario Summary"/>
      <sheetName val="assumptions"/>
      <sheetName val="Depreciation"/>
      <sheetName val="income"/>
      <sheetName val="DCF"/>
      <sheetName val="Module2"/>
      <sheetName val="Module1"/>
    </sheetNames>
    <sheetDataSet>
      <sheetData sheetId="0" refreshError="1"/>
      <sheetData sheetId="1" refreshError="1"/>
      <sheetData sheetId="2" refreshError="1">
        <row r="13">
          <cell r="B13">
            <v>3</v>
          </cell>
        </row>
      </sheetData>
      <sheetData sheetId="3"/>
      <sheetData sheetId="4" refreshError="1"/>
      <sheetData sheetId="5" refreshError="1">
        <row r="16">
          <cell r="E16">
            <v>0.03</v>
          </cell>
        </row>
      </sheetData>
      <sheetData sheetId="6" refreshError="1"/>
      <sheetData sheetId="7" refreshError="1">
        <row r="7">
          <cell r="D7">
            <v>1997</v>
          </cell>
          <cell r="E7">
            <v>1998</v>
          </cell>
          <cell r="F7">
            <v>1999</v>
          </cell>
          <cell r="G7">
            <v>2000</v>
          </cell>
          <cell r="H7">
            <v>2001</v>
          </cell>
          <cell r="I7">
            <v>2002</v>
          </cell>
          <cell r="J7">
            <v>2003</v>
          </cell>
          <cell r="K7">
            <v>2004</v>
          </cell>
          <cell r="L7">
            <v>2005</v>
          </cell>
          <cell r="M7">
            <v>2006</v>
          </cell>
          <cell r="N7">
            <v>2007</v>
          </cell>
          <cell r="O7">
            <v>2008</v>
          </cell>
        </row>
      </sheetData>
      <sheetData sheetId="8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Mkt Cap"/>
      <sheetName val="Prem Pd"/>
      <sheetName val="Mkt_Cap4"/>
      <sheetName val="Prem_Pd4"/>
      <sheetName val="Mkt_Cap"/>
      <sheetName val="Prem_Pd"/>
      <sheetName val="Mkt_Cap1"/>
      <sheetName val="Prem_Pd1"/>
      <sheetName val="Mkt_Cap2"/>
      <sheetName val="Prem_Pd2"/>
      <sheetName val="Mkt_Cap3"/>
      <sheetName val="Prem_Pd3"/>
      <sheetName val="Mkt_Cap5"/>
      <sheetName val="Prem_Pd5"/>
      <sheetName val="Mkt_Cap6"/>
      <sheetName val="Prem_Pd6"/>
      <sheetName val="Mkt_Cap7"/>
      <sheetName val="Prem_Pd7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JE"/>
      <sheetName val="general ledger"/>
      <sheetName val="summary"/>
      <sheetName val="P&amp;L"/>
      <sheetName val="Sum P&amp;L"/>
      <sheetName val="BS"/>
      <sheetName val="CF"/>
      <sheetName val="Revenue difference Dec 10"/>
      <sheetName val="May Rev."/>
      <sheetName val="BBS"/>
      <sheetName val="Quarterly P&amp;L"/>
      <sheetName val="Quarterly Sum P&amp;L"/>
      <sheetName val="Quarterly BS"/>
      <sheetName val="Quarterly CF"/>
      <sheetName val="BPL"/>
    </sheetNames>
    <sheetDataSet>
      <sheetData sheetId="0">
        <row r="4">
          <cell r="A4" t="str">
            <v xml:space="preserve">Incomes - </v>
          </cell>
        </row>
      </sheetData>
      <sheetData sheetId="1"/>
      <sheetData sheetId="2">
        <row r="5">
          <cell r="E5">
            <v>82</v>
          </cell>
        </row>
      </sheetData>
      <sheetData sheetId="3"/>
      <sheetData sheetId="4"/>
      <sheetData sheetId="5"/>
      <sheetData sheetId="6">
        <row r="28">
          <cell r="D28" t="str">
            <v>Other long term assets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0">
          <cell r="B10">
            <v>900001</v>
          </cell>
        </row>
        <row r="11">
          <cell r="B11">
            <v>900001</v>
          </cell>
        </row>
        <row r="12">
          <cell r="B12">
            <v>900001</v>
          </cell>
        </row>
        <row r="13">
          <cell r="B13">
            <v>900001</v>
          </cell>
        </row>
        <row r="14">
          <cell r="B14">
            <v>900001</v>
          </cell>
        </row>
        <row r="15">
          <cell r="B15">
            <v>900001</v>
          </cell>
        </row>
        <row r="19">
          <cell r="B19">
            <v>82</v>
          </cell>
        </row>
        <row r="20">
          <cell r="B20">
            <v>820000</v>
          </cell>
        </row>
        <row r="27">
          <cell r="B27">
            <v>83</v>
          </cell>
        </row>
        <row r="44">
          <cell r="B44">
            <v>84</v>
          </cell>
        </row>
        <row r="45">
          <cell r="B45">
            <v>840000</v>
          </cell>
        </row>
        <row r="46">
          <cell r="B46">
            <v>840001</v>
          </cell>
        </row>
        <row r="47">
          <cell r="B47">
            <v>840002</v>
          </cell>
        </row>
        <row r="48">
          <cell r="B48">
            <v>840003</v>
          </cell>
        </row>
        <row r="50">
          <cell r="B50">
            <v>840004</v>
          </cell>
        </row>
        <row r="51">
          <cell r="B51">
            <v>840005</v>
          </cell>
        </row>
        <row r="53">
          <cell r="B53">
            <v>840006</v>
          </cell>
        </row>
        <row r="54">
          <cell r="B54">
            <v>840007</v>
          </cell>
        </row>
        <row r="56">
          <cell r="B56">
            <v>840008</v>
          </cell>
        </row>
        <row r="57">
          <cell r="B57">
            <v>840009</v>
          </cell>
        </row>
        <row r="59">
          <cell r="B59">
            <v>840010</v>
          </cell>
        </row>
        <row r="60">
          <cell r="B60">
            <v>840011</v>
          </cell>
        </row>
        <row r="61">
          <cell r="B61">
            <v>840014</v>
          </cell>
        </row>
        <row r="62">
          <cell r="B62">
            <v>840012</v>
          </cell>
        </row>
        <row r="64">
          <cell r="B64">
            <v>840013</v>
          </cell>
        </row>
        <row r="68">
          <cell r="B68">
            <v>841</v>
          </cell>
        </row>
        <row r="69">
          <cell r="B69">
            <v>841000</v>
          </cell>
        </row>
        <row r="70">
          <cell r="B70">
            <v>841001</v>
          </cell>
        </row>
        <row r="71">
          <cell r="B71">
            <v>841002</v>
          </cell>
        </row>
        <row r="72">
          <cell r="B72">
            <v>841003</v>
          </cell>
        </row>
        <row r="74">
          <cell r="B74">
            <v>841004</v>
          </cell>
        </row>
        <row r="75">
          <cell r="B75">
            <v>841005</v>
          </cell>
        </row>
        <row r="76">
          <cell r="B76">
            <v>841006</v>
          </cell>
        </row>
        <row r="77">
          <cell r="B77">
            <v>841007</v>
          </cell>
        </row>
        <row r="78">
          <cell r="B78">
            <v>841008</v>
          </cell>
        </row>
        <row r="80">
          <cell r="B80">
            <v>841009</v>
          </cell>
        </row>
        <row r="81">
          <cell r="B81">
            <v>841010</v>
          </cell>
        </row>
        <row r="82">
          <cell r="B82">
            <v>841011</v>
          </cell>
        </row>
        <row r="83">
          <cell r="B83">
            <v>841012</v>
          </cell>
        </row>
        <row r="85">
          <cell r="B85">
            <v>841013</v>
          </cell>
        </row>
        <row r="86">
          <cell r="B86">
            <v>841014</v>
          </cell>
        </row>
        <row r="88">
          <cell r="B88">
            <v>841015</v>
          </cell>
        </row>
        <row r="90">
          <cell r="B90">
            <v>841016</v>
          </cell>
        </row>
        <row r="91">
          <cell r="B91">
            <v>841017</v>
          </cell>
        </row>
        <row r="92">
          <cell r="B92">
            <v>841018</v>
          </cell>
        </row>
        <row r="94">
          <cell r="B94">
            <v>841019</v>
          </cell>
        </row>
        <row r="98">
          <cell r="B98">
            <v>85</v>
          </cell>
        </row>
        <row r="99">
          <cell r="B99">
            <v>850000</v>
          </cell>
        </row>
        <row r="100">
          <cell r="B100">
            <v>850001</v>
          </cell>
        </row>
        <row r="101">
          <cell r="B101">
            <v>850002</v>
          </cell>
        </row>
        <row r="102">
          <cell r="B102">
            <v>850003</v>
          </cell>
        </row>
        <row r="103">
          <cell r="B103">
            <v>850004</v>
          </cell>
        </row>
        <row r="105">
          <cell r="B105">
            <v>850005</v>
          </cell>
        </row>
        <row r="106">
          <cell r="B106">
            <v>850006</v>
          </cell>
        </row>
        <row r="108">
          <cell r="B108">
            <v>850007</v>
          </cell>
        </row>
        <row r="109">
          <cell r="B109">
            <v>850008</v>
          </cell>
        </row>
        <row r="110">
          <cell r="B110">
            <v>850009</v>
          </cell>
        </row>
        <row r="111">
          <cell r="B111">
            <v>850010</v>
          </cell>
        </row>
        <row r="112">
          <cell r="B112">
            <v>850011</v>
          </cell>
        </row>
        <row r="114">
          <cell r="B114">
            <v>850012</v>
          </cell>
        </row>
        <row r="115">
          <cell r="B115">
            <v>850013</v>
          </cell>
        </row>
        <row r="116">
          <cell r="B116">
            <v>850014</v>
          </cell>
        </row>
        <row r="118">
          <cell r="B118">
            <v>850015</v>
          </cell>
        </row>
        <row r="119">
          <cell r="B119">
            <v>850016</v>
          </cell>
        </row>
        <row r="120">
          <cell r="B120">
            <v>850017</v>
          </cell>
        </row>
        <row r="121">
          <cell r="B121">
            <v>850018</v>
          </cell>
        </row>
        <row r="123">
          <cell r="B123">
            <v>850019</v>
          </cell>
        </row>
        <row r="124">
          <cell r="B124">
            <v>850020</v>
          </cell>
        </row>
        <row r="126">
          <cell r="B126">
            <v>850021</v>
          </cell>
        </row>
        <row r="129">
          <cell r="B129">
            <v>86</v>
          </cell>
        </row>
        <row r="130">
          <cell r="B130">
            <v>860000</v>
          </cell>
        </row>
        <row r="131">
          <cell r="B131">
            <v>860001</v>
          </cell>
        </row>
        <row r="132">
          <cell r="B132">
            <v>860002</v>
          </cell>
        </row>
        <row r="133">
          <cell r="B133">
            <v>860003</v>
          </cell>
        </row>
        <row r="135">
          <cell r="B135">
            <v>860004</v>
          </cell>
        </row>
        <row r="137">
          <cell r="B137">
            <v>860005</v>
          </cell>
        </row>
        <row r="138">
          <cell r="B138">
            <v>860006</v>
          </cell>
        </row>
        <row r="139">
          <cell r="B139">
            <v>860007</v>
          </cell>
        </row>
        <row r="140">
          <cell r="B140">
            <v>860008</v>
          </cell>
        </row>
        <row r="141">
          <cell r="B141">
            <v>860009</v>
          </cell>
        </row>
        <row r="142">
          <cell r="B142">
            <v>860010</v>
          </cell>
        </row>
        <row r="143">
          <cell r="B143">
            <v>860011</v>
          </cell>
        </row>
        <row r="144">
          <cell r="B144">
            <v>860012</v>
          </cell>
        </row>
        <row r="145">
          <cell r="B145">
            <v>860013</v>
          </cell>
        </row>
        <row r="146">
          <cell r="B146">
            <v>860014</v>
          </cell>
        </row>
        <row r="147">
          <cell r="B147">
            <v>860015</v>
          </cell>
        </row>
        <row r="148">
          <cell r="B148">
            <v>860016</v>
          </cell>
        </row>
        <row r="150">
          <cell r="B150">
            <v>860017</v>
          </cell>
        </row>
        <row r="151">
          <cell r="B151">
            <v>860018</v>
          </cell>
        </row>
        <row r="152">
          <cell r="B152">
            <v>860019</v>
          </cell>
        </row>
        <row r="153">
          <cell r="B153">
            <v>860020</v>
          </cell>
        </row>
        <row r="154">
          <cell r="B154">
            <v>860021</v>
          </cell>
        </row>
        <row r="155">
          <cell r="B155">
            <v>860022</v>
          </cell>
        </row>
        <row r="156">
          <cell r="B156">
            <v>860023</v>
          </cell>
        </row>
        <row r="157">
          <cell r="B157">
            <v>860024</v>
          </cell>
        </row>
        <row r="158">
          <cell r="B158">
            <v>860025</v>
          </cell>
        </row>
        <row r="159">
          <cell r="B159">
            <v>860026</v>
          </cell>
        </row>
        <row r="161">
          <cell r="B161">
            <v>860027</v>
          </cell>
        </row>
        <row r="162">
          <cell r="B162">
            <v>860028</v>
          </cell>
        </row>
        <row r="164">
          <cell r="B164">
            <v>860029</v>
          </cell>
        </row>
        <row r="165">
          <cell r="B165">
            <v>860030</v>
          </cell>
        </row>
        <row r="166">
          <cell r="B166">
            <v>860031</v>
          </cell>
        </row>
        <row r="167">
          <cell r="B167">
            <v>860032</v>
          </cell>
        </row>
        <row r="168">
          <cell r="B168">
            <v>860033</v>
          </cell>
        </row>
        <row r="170">
          <cell r="B170">
            <v>860034</v>
          </cell>
        </row>
        <row r="171">
          <cell r="B171">
            <v>860035</v>
          </cell>
        </row>
        <row r="173">
          <cell r="B173">
            <v>860036</v>
          </cell>
        </row>
        <row r="180">
          <cell r="B180">
            <v>870000</v>
          </cell>
        </row>
        <row r="181">
          <cell r="B181">
            <v>870001</v>
          </cell>
        </row>
        <row r="185">
          <cell r="B185">
            <v>880000</v>
          </cell>
        </row>
        <row r="186">
          <cell r="B186">
            <v>880001</v>
          </cell>
        </row>
        <row r="187">
          <cell r="B187">
            <v>880002</v>
          </cell>
        </row>
        <row r="188">
          <cell r="B188">
            <v>880003</v>
          </cell>
        </row>
        <row r="189">
          <cell r="B189">
            <v>880004</v>
          </cell>
        </row>
        <row r="192">
          <cell r="B192">
            <v>890000</v>
          </cell>
        </row>
        <row r="193">
          <cell r="B193">
            <v>890003</v>
          </cell>
        </row>
        <row r="194">
          <cell r="B194">
            <v>890004</v>
          </cell>
        </row>
        <row r="197">
          <cell r="B197">
            <v>890002</v>
          </cell>
        </row>
        <row r="203">
          <cell r="B203">
            <v>890001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LE STONES (MNP)"/>
      <sheetName val="MILE STONES"/>
      <sheetName val="budget"/>
      <sheetName val="payroll"/>
      <sheetName val="travel budget"/>
      <sheetName val="MILE STONES MIN"/>
      <sheetName val="payroll MIN"/>
      <sheetName val="בקרות"/>
      <sheetName val="DB"/>
      <sheetName val="MILE_STONES_(MNP)4"/>
      <sheetName val="MILE_STONES4"/>
      <sheetName val="travel_budget4"/>
      <sheetName val="MILE_STONES_MIN4"/>
      <sheetName val="payroll_MIN4"/>
      <sheetName val="MILE_STONES_(MNP)"/>
      <sheetName val="MILE_STONES"/>
      <sheetName val="travel_budget"/>
      <sheetName val="MILE_STONES_MIN"/>
      <sheetName val="payroll_MIN"/>
      <sheetName val="MILE_STONES_(MNP)1"/>
      <sheetName val="MILE_STONES1"/>
      <sheetName val="travel_budget1"/>
      <sheetName val="MILE_STONES_MIN1"/>
      <sheetName val="payroll_MIN1"/>
      <sheetName val="MILE_STONES_(MNP)2"/>
      <sheetName val="MILE_STONES2"/>
      <sheetName val="travel_budget2"/>
      <sheetName val="MILE_STONES_MIN2"/>
      <sheetName val="payroll_MIN2"/>
      <sheetName val="MILE_STONES_(MNP)3"/>
      <sheetName val="MILE_STONES3"/>
      <sheetName val="travel_budget3"/>
      <sheetName val="MILE_STONES_MIN3"/>
      <sheetName val="payroll_MIN3"/>
      <sheetName val="MILE_STONES_(MNP)5"/>
      <sheetName val="MILE_STONES5"/>
      <sheetName val="travel_budget5"/>
      <sheetName val="MILE_STONES_MIN5"/>
      <sheetName val="payroll_MI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0.7</v>
          </cell>
        </row>
        <row r="9">
          <cell r="B9">
            <v>0.15</v>
          </cell>
        </row>
        <row r="10">
          <cell r="B10">
            <v>2.5</v>
          </cell>
        </row>
        <row r="12">
          <cell r="B12">
            <v>0.3</v>
          </cell>
        </row>
      </sheetData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200000"/>
      <sheetName val="סבירות מימון"/>
      <sheetName val="אנליטי רוו&quot;ה"/>
      <sheetName val="אנליטי מאזן"/>
      <sheetName val="Consolidation "/>
      <sheetName val="INC"/>
      <sheetName val="BS"/>
      <sheetName val="P&amp;L"/>
      <sheetName val="cash flow"/>
      <sheetName val="Capital"/>
      <sheetName val="AE"/>
      <sheetName val="COGS Allocation"/>
      <sheetName val="Deferred compensation"/>
      <sheetName val=" EPS"/>
      <sheetName val="Pres1"/>
      <sheetName val="סבירות_מימון"/>
      <sheetName val="אנליטי_רוו&quot;ה"/>
      <sheetName val="אנליטי_מאזן"/>
      <sheetName val="Consolidation_"/>
      <sheetName val="cash_flow"/>
      <sheetName val="COGS_Allocation"/>
      <sheetName val="Deferred_compensation"/>
      <sheetName val="_EPS"/>
      <sheetName val="Mkt Cap"/>
      <sheetName val="INPUT"/>
      <sheetName val="סבירות_מימון4"/>
      <sheetName val="אנליטי_רוו&quot;ה4"/>
      <sheetName val="אנליטי_מאזן4"/>
      <sheetName val="Consolidation_4"/>
      <sheetName val="cash_flow4"/>
      <sheetName val="COGS_Allocation4"/>
      <sheetName val="Deferred_compensation4"/>
      <sheetName val="_EPS4"/>
      <sheetName val="Mkt_Cap2"/>
      <sheetName val="סבירות_מימון1"/>
      <sheetName val="אנליטי_רוו&quot;ה1"/>
      <sheetName val="אנליטי_מאזן1"/>
      <sheetName val="Consolidation_1"/>
      <sheetName val="cash_flow1"/>
      <sheetName val="COGS_Allocation1"/>
      <sheetName val="Deferred_compensation1"/>
      <sheetName val="_EPS1"/>
      <sheetName val="סבירות_מימון2"/>
      <sheetName val="אנליטי_רוו&quot;ה2"/>
      <sheetName val="אנליטי_מאזן2"/>
      <sheetName val="Consolidation_2"/>
      <sheetName val="cash_flow2"/>
      <sheetName val="COGS_Allocation2"/>
      <sheetName val="Deferred_compensation2"/>
      <sheetName val="_EPS2"/>
      <sheetName val="Mkt_Cap"/>
      <sheetName val="סבירות_מימון3"/>
      <sheetName val="אנליטי_רוו&quot;ה3"/>
      <sheetName val="אנליטי_מאזן3"/>
      <sheetName val="Consolidation_3"/>
      <sheetName val="cash_flow3"/>
      <sheetName val="COGS_Allocation3"/>
      <sheetName val="Deferred_compensation3"/>
      <sheetName val="_EPS3"/>
      <sheetName val="Mkt_Cap1"/>
      <sheetName val="סבירות_מימון5"/>
      <sheetName val="אנליטי_רוו&quot;ה5"/>
      <sheetName val="אנליטי_מאזן5"/>
      <sheetName val="Consolidation_5"/>
      <sheetName val="cash_flow5"/>
      <sheetName val="COGS_Allocation5"/>
      <sheetName val="Deferred_compensation5"/>
      <sheetName val="_EPS5"/>
      <sheetName val="Mkt_Cap3"/>
      <sheetName val="סבירות_מימון6"/>
      <sheetName val="אנליטי_רוו&quot;ה6"/>
      <sheetName val="אנליטי_מאזן6"/>
      <sheetName val="Consolidation_6"/>
      <sheetName val="cash_flow6"/>
      <sheetName val="COGS_Allocation6"/>
      <sheetName val="Deferred_compensation6"/>
      <sheetName val="_EPS6"/>
      <sheetName val="Mkt_Cap4"/>
      <sheetName val="סבירות_מימון7"/>
      <sheetName val="אנליטי_רוו&quot;ה7"/>
      <sheetName val="אנליטי_מאזן7"/>
      <sheetName val="Consolidation_7"/>
      <sheetName val="cash_flow7"/>
      <sheetName val="COGS_Allocation7"/>
      <sheetName val="Deferred_compensation7"/>
      <sheetName val="_EPS7"/>
      <sheetName val="Mkt_Cap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(2010)"/>
      <sheetName val="shrunk 2010"/>
      <sheetName val="Shrunk as budget"/>
      <sheetName val="Q reports 09-10"/>
      <sheetName val="Cash"/>
      <sheetName val="Chart1"/>
      <sheetName val="DB 2005 (Q4)"/>
      <sheetName val="DB 2007"/>
    </sheetNames>
    <sheetDataSet>
      <sheetData sheetId="0">
        <row r="43">
          <cell r="C43" t="str">
            <v>Salary</v>
          </cell>
        </row>
        <row r="44">
          <cell r="C44" t="str">
            <v>T.O &amp; Post silicon</v>
          </cell>
        </row>
        <row r="45">
          <cell r="C45" t="str">
            <v>T.O &amp; Post silicon</v>
          </cell>
        </row>
        <row r="46">
          <cell r="C46" t="str">
            <v>T.O &amp; Post silicon</v>
          </cell>
        </row>
        <row r="47">
          <cell r="C47" t="str">
            <v>T.O &amp; Post silicon</v>
          </cell>
        </row>
        <row r="48">
          <cell r="C48" t="str">
            <v>T.O &amp; Post silicon</v>
          </cell>
        </row>
        <row r="49">
          <cell r="C49" t="str">
            <v>T.O &amp; Post silicon</v>
          </cell>
        </row>
        <row r="50">
          <cell r="C50" t="str">
            <v>T.O &amp; Post silicon</v>
          </cell>
        </row>
        <row r="51">
          <cell r="C51" t="str">
            <v>T.O &amp; Post silicon</v>
          </cell>
        </row>
        <row r="52">
          <cell r="C52" t="str">
            <v>T.O &amp; Post silicon</v>
          </cell>
        </row>
        <row r="53">
          <cell r="C53" t="str">
            <v>T.O &amp; Post silicon</v>
          </cell>
        </row>
        <row r="54">
          <cell r="C54" t="str">
            <v>T.O &amp; Post silicon</v>
          </cell>
        </row>
        <row r="55">
          <cell r="C55" t="str">
            <v>T.O &amp; Post silicon</v>
          </cell>
        </row>
        <row r="56">
          <cell r="C56" t="str">
            <v>T.O &amp; Post silicon</v>
          </cell>
        </row>
        <row r="57">
          <cell r="C57" t="str">
            <v>T.O &amp; Post silicon</v>
          </cell>
        </row>
        <row r="58">
          <cell r="C58" t="str">
            <v>T.O &amp; Post silicon</v>
          </cell>
        </row>
        <row r="59">
          <cell r="C59" t="str">
            <v>T.O &amp; Post silicon</v>
          </cell>
        </row>
        <row r="60">
          <cell r="C60" t="str">
            <v>T.O &amp; Post silicon</v>
          </cell>
        </row>
        <row r="61">
          <cell r="C61" t="str">
            <v>T.O &amp; Post silicon</v>
          </cell>
        </row>
        <row r="62">
          <cell r="C62" t="str">
            <v>Travel abroad</v>
          </cell>
        </row>
        <row r="67">
          <cell r="C67" t="str">
            <v>Salary</v>
          </cell>
        </row>
        <row r="68">
          <cell r="C68" t="str">
            <v>Subcontractors</v>
          </cell>
        </row>
        <row r="69">
          <cell r="C69" t="str">
            <v>Travel abroad</v>
          </cell>
        </row>
        <row r="70">
          <cell r="C70" t="str">
            <v>MarCom</v>
          </cell>
        </row>
        <row r="71">
          <cell r="C71" t="str">
            <v>Trade Shows</v>
          </cell>
        </row>
        <row r="72">
          <cell r="C72" t="str">
            <v>MarCom</v>
          </cell>
        </row>
        <row r="73">
          <cell r="C73" t="str">
            <v>MarCom</v>
          </cell>
        </row>
        <row r="74">
          <cell r="C74" t="str">
            <v>Other</v>
          </cell>
        </row>
        <row r="75">
          <cell r="C75" t="str">
            <v>Other</v>
          </cell>
        </row>
        <row r="76">
          <cell r="C76" t="str">
            <v>Sales Commission and Bonus</v>
          </cell>
        </row>
        <row r="77">
          <cell r="C77" t="str">
            <v>Cost of offices abroad</v>
          </cell>
        </row>
        <row r="78">
          <cell r="C78" t="str">
            <v>Cost of offices abroad</v>
          </cell>
        </row>
        <row r="79">
          <cell r="C79" t="str">
            <v>Cost of offices abroad</v>
          </cell>
        </row>
        <row r="80">
          <cell r="C80" t="str">
            <v>Cost of offices abroad</v>
          </cell>
        </row>
        <row r="81">
          <cell r="C81" t="str">
            <v>Cost of offices abroad</v>
          </cell>
        </row>
        <row r="82">
          <cell r="C82" t="str">
            <v>Cost of offices abroad</v>
          </cell>
        </row>
        <row r="83">
          <cell r="C83" t="str">
            <v>Cost of offices abroad</v>
          </cell>
        </row>
        <row r="84">
          <cell r="C84" t="str">
            <v>Cost of offices abroad</v>
          </cell>
        </row>
        <row r="85">
          <cell r="C85" t="str">
            <v>Cost of offices abroad</v>
          </cell>
        </row>
        <row r="86">
          <cell r="C86" t="str">
            <v>Cost of offices abroad</v>
          </cell>
        </row>
        <row r="91">
          <cell r="C91" t="str">
            <v>Salary</v>
          </cell>
        </row>
        <row r="92">
          <cell r="C92" t="str">
            <v>Subcontractors</v>
          </cell>
        </row>
        <row r="93">
          <cell r="C93" t="str">
            <v>Subcontractors</v>
          </cell>
        </row>
        <row r="94">
          <cell r="C94" t="str">
            <v>Subcontractors</v>
          </cell>
        </row>
        <row r="95">
          <cell r="C95" t="str">
            <v>Subcontractors</v>
          </cell>
        </row>
        <row r="96">
          <cell r="C96" t="str">
            <v>Subcontractors</v>
          </cell>
        </row>
        <row r="97">
          <cell r="C97" t="str">
            <v>Subcontractors</v>
          </cell>
        </row>
        <row r="98">
          <cell r="C98" t="str">
            <v>Travel abroad</v>
          </cell>
        </row>
        <row r="99">
          <cell r="C99" t="str">
            <v>BoD &amp; Investor expenses</v>
          </cell>
        </row>
        <row r="100">
          <cell r="C100" t="str">
            <v>BoD &amp; Investor expenses</v>
          </cell>
        </row>
        <row r="101">
          <cell r="C101" t="str">
            <v>BoD &amp; Investor expenses</v>
          </cell>
        </row>
        <row r="103">
          <cell r="C103" t="str">
            <v>other</v>
          </cell>
        </row>
        <row r="104">
          <cell r="C104" t="str">
            <v>OVHD</v>
          </cell>
        </row>
        <row r="110">
          <cell r="C110" t="str">
            <v>Facilities and Utilities</v>
          </cell>
        </row>
        <row r="111">
          <cell r="C111" t="str">
            <v>Facilities and Utilities</v>
          </cell>
        </row>
        <row r="112">
          <cell r="C112" t="str">
            <v>Facilities and Utilities</v>
          </cell>
        </row>
        <row r="113">
          <cell r="C113" t="str">
            <v>Facilities and Utilities</v>
          </cell>
        </row>
        <row r="114">
          <cell r="C114" t="str">
            <v>Facilities and Utilities</v>
          </cell>
        </row>
        <row r="115">
          <cell r="C115" t="str">
            <v>Facilities and Utilities</v>
          </cell>
        </row>
        <row r="116">
          <cell r="C116" t="str">
            <v>Facilities and Utilities</v>
          </cell>
        </row>
        <row r="117">
          <cell r="C117" t="str">
            <v>Other</v>
          </cell>
        </row>
        <row r="118">
          <cell r="C118" t="str">
            <v>Other</v>
          </cell>
        </row>
        <row r="119">
          <cell r="C119" t="str">
            <v>Other</v>
          </cell>
        </row>
        <row r="120">
          <cell r="C120" t="str">
            <v>Other</v>
          </cell>
        </row>
        <row r="121">
          <cell r="C121" t="str">
            <v>Facilities and Utilities</v>
          </cell>
        </row>
        <row r="122">
          <cell r="C122" t="str">
            <v>Other</v>
          </cell>
        </row>
        <row r="123">
          <cell r="C123" t="str">
            <v>Facilities and Utilities</v>
          </cell>
        </row>
        <row r="124">
          <cell r="C124" t="str">
            <v>HR</v>
          </cell>
        </row>
        <row r="125">
          <cell r="C125" t="str">
            <v>HR</v>
          </cell>
        </row>
        <row r="138">
          <cell r="B138" t="str">
            <v>PC's  for interoperability lab</v>
          </cell>
        </row>
        <row r="139">
          <cell r="B139" t="str">
            <v>RhodeSchwartz4 + CMMB</v>
          </cell>
        </row>
        <row r="140">
          <cell r="B140" t="str">
            <v>DTVi (or similar) X2</v>
          </cell>
        </row>
        <row r="141">
          <cell r="B141" t="str">
            <v>ATSC test equipment (RS extension)</v>
          </cell>
        </row>
        <row r="142">
          <cell r="B142" t="str">
            <v>ATSC low-cost test equipment x4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 "/>
      <sheetName val="sales 2003 -US"/>
      <sheetName val="sales 2003- Europe"/>
      <sheetName val="sales 2003- Japan"/>
      <sheetName val="sales 03 -by products"/>
      <sheetName val="Collection"/>
      <sheetName val="Account Rec."/>
      <sheetName val="Credits - Bad debts"/>
      <sheetName val="Cust. trend"/>
      <sheetName val="PO's "/>
      <sheetName val="Data -PO (2)"/>
      <sheetName val="Data"/>
      <sheetName val="Validation"/>
      <sheetName val="sheet1"/>
      <sheetName val="Sheet"/>
      <sheetName val="Summar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>
        <row r="1">
          <cell r="A1" t="str">
            <v>Docu.
 no.</v>
          </cell>
          <cell r="B1" t="str">
            <v>Type</v>
          </cell>
          <cell r="C1" t="str">
            <v>Date of
 issuance</v>
          </cell>
          <cell r="D1" t="str">
            <v>Deliver</v>
          </cell>
          <cell r="E1" t="str">
            <v>Rep.</v>
          </cell>
          <cell r="F1" t="str">
            <v>Name of client</v>
          </cell>
          <cell r="G1" t="str">
            <v>New/repeat</v>
          </cell>
          <cell r="H1" t="str">
            <v>Segment</v>
          </cell>
          <cell r="I1" t="str">
            <v>Region</v>
          </cell>
          <cell r="J1" t="str">
            <v>Product</v>
          </cell>
          <cell r="K1" t="str">
            <v>Details</v>
          </cell>
          <cell r="L1" t="str">
            <v>No. of
 Servers</v>
          </cell>
          <cell r="M1" t="str">
            <v>Revenue 
Rec. period</v>
          </cell>
          <cell r="N1" t="str">
            <v>Original amount</v>
          </cell>
          <cell r="O1" t="str">
            <v>exchange rate</v>
          </cell>
          <cell r="P1" t="str">
            <v>Currency</v>
          </cell>
          <cell r="Q1" t="str">
            <v>Amount</v>
          </cell>
          <cell r="R1" t="str">
            <v>Payment 
terms</v>
          </cell>
          <cell r="S1" t="str">
            <v>Days
 over</v>
          </cell>
          <cell r="T1" t="str">
            <v>Due day</v>
          </cell>
          <cell r="U1" t="str">
            <v>Payment
 date</v>
          </cell>
          <cell r="V1" t="str">
            <v>Days
 over due</v>
          </cell>
          <cell r="W1" t="str">
            <v>Over due
 by month</v>
          </cell>
          <cell r="X1" t="str">
            <v xml:space="preserve">Collection </v>
          </cell>
          <cell r="Y1" t="str">
            <v>Collection *-1</v>
          </cell>
          <cell r="Z1" t="str">
            <v>Open debts</v>
          </cell>
          <cell r="AA1" t="str">
            <v>1 Year S/M ren.</v>
          </cell>
          <cell r="AB1" t="str">
            <v>Due day M/S ren</v>
          </cell>
          <cell r="AC1" t="str">
            <v>DSO</v>
          </cell>
          <cell r="AD1">
            <v>36892</v>
          </cell>
          <cell r="AE1">
            <v>37012</v>
          </cell>
          <cell r="AF1">
            <v>37043</v>
          </cell>
          <cell r="AG1">
            <v>37073</v>
          </cell>
          <cell r="AH1">
            <v>37104</v>
          </cell>
          <cell r="AI1">
            <v>37135</v>
          </cell>
          <cell r="AJ1">
            <v>37165</v>
          </cell>
          <cell r="AK1">
            <v>37196</v>
          </cell>
          <cell r="AL1">
            <v>37226</v>
          </cell>
          <cell r="AM1">
            <v>37257</v>
          </cell>
          <cell r="AN1">
            <v>37288</v>
          </cell>
          <cell r="AO1">
            <v>37316</v>
          </cell>
          <cell r="AP1">
            <v>37347</v>
          </cell>
          <cell r="AQ1">
            <v>37377</v>
          </cell>
          <cell r="AR1">
            <v>37408</v>
          </cell>
          <cell r="AS1">
            <v>37438</v>
          </cell>
          <cell r="AT1">
            <v>37469</v>
          </cell>
          <cell r="AU1">
            <v>37500</v>
          </cell>
          <cell r="AV1">
            <v>37530</v>
          </cell>
          <cell r="AW1">
            <v>37561</v>
          </cell>
          <cell r="AX1">
            <v>37591</v>
          </cell>
          <cell r="AY1">
            <v>37622</v>
          </cell>
          <cell r="AZ1">
            <v>37653</v>
          </cell>
          <cell r="BA1">
            <v>37681</v>
          </cell>
          <cell r="BB1">
            <v>37712</v>
          </cell>
          <cell r="BC1">
            <v>37742</v>
          </cell>
          <cell r="BD1">
            <v>37773</v>
          </cell>
          <cell r="BE1">
            <v>37803</v>
          </cell>
          <cell r="BF1">
            <v>37834</v>
          </cell>
          <cell r="BG1">
            <v>37865</v>
          </cell>
          <cell r="BH1">
            <v>37895</v>
          </cell>
          <cell r="BI1">
            <v>37926</v>
          </cell>
          <cell r="BJ1">
            <v>37956</v>
          </cell>
          <cell r="BK1">
            <v>37987</v>
          </cell>
          <cell r="BL1">
            <v>38018</v>
          </cell>
          <cell r="BM1">
            <v>38047</v>
          </cell>
          <cell r="BN1">
            <v>38078</v>
          </cell>
          <cell r="BO1">
            <v>38108</v>
          </cell>
          <cell r="BP1">
            <v>38139</v>
          </cell>
          <cell r="BQ1">
            <v>38169</v>
          </cell>
          <cell r="BR1">
            <v>38200</v>
          </cell>
          <cell r="BS1">
            <v>38231</v>
          </cell>
          <cell r="BT1">
            <v>38261</v>
          </cell>
          <cell r="BU1">
            <v>38292</v>
          </cell>
          <cell r="BV1">
            <v>38322</v>
          </cell>
          <cell r="BW1">
            <v>38718</v>
          </cell>
          <cell r="BX1">
            <v>38749</v>
          </cell>
          <cell r="BY1">
            <v>38777</v>
          </cell>
          <cell r="BZ1">
            <v>38808</v>
          </cell>
          <cell r="CA1">
            <v>38838</v>
          </cell>
          <cell r="CB1">
            <v>38869</v>
          </cell>
          <cell r="CC1">
            <v>38899</v>
          </cell>
          <cell r="CD1">
            <v>38930</v>
          </cell>
          <cell r="CE1">
            <v>38961</v>
          </cell>
          <cell r="CF1">
            <v>38991</v>
          </cell>
          <cell r="CG1">
            <v>39022</v>
          </cell>
          <cell r="CH1">
            <v>39052</v>
          </cell>
          <cell r="CI1" t="str">
            <v>END</v>
          </cell>
        </row>
        <row r="2">
          <cell r="A2" t="str">
            <v>S5102001</v>
          </cell>
        </row>
        <row r="3">
          <cell r="A3" t="str">
            <v>S5102001</v>
          </cell>
        </row>
        <row r="4">
          <cell r="A4" t="str">
            <v>S5102001</v>
          </cell>
        </row>
        <row r="5">
          <cell r="A5" t="str">
            <v>S5105501</v>
          </cell>
        </row>
        <row r="6">
          <cell r="A6" t="str">
            <v>S5105501</v>
          </cell>
        </row>
        <row r="7">
          <cell r="A7">
            <v>145</v>
          </cell>
        </row>
        <row r="8">
          <cell r="A8">
            <v>145</v>
          </cell>
        </row>
        <row r="9">
          <cell r="A9">
            <v>145</v>
          </cell>
        </row>
        <row r="10">
          <cell r="A10">
            <v>145</v>
          </cell>
        </row>
        <row r="11">
          <cell r="A11">
            <v>145</v>
          </cell>
        </row>
        <row r="12">
          <cell r="A12">
            <v>145</v>
          </cell>
        </row>
        <row r="13">
          <cell r="A13">
            <v>2000</v>
          </cell>
        </row>
        <row r="14">
          <cell r="A14">
            <v>2000</v>
          </cell>
        </row>
        <row r="15">
          <cell r="A15">
            <v>2010</v>
          </cell>
        </row>
        <row r="16">
          <cell r="A16">
            <v>2010</v>
          </cell>
        </row>
        <row r="17">
          <cell r="A17">
            <v>2021</v>
          </cell>
        </row>
        <row r="18">
          <cell r="A18">
            <v>2021</v>
          </cell>
        </row>
        <row r="19">
          <cell r="A19">
            <v>2034</v>
          </cell>
        </row>
        <row r="20">
          <cell r="A20">
            <v>2034</v>
          </cell>
        </row>
        <row r="21">
          <cell r="A21">
            <v>2051</v>
          </cell>
        </row>
        <row r="22">
          <cell r="A22">
            <v>2051</v>
          </cell>
        </row>
        <row r="23">
          <cell r="A23">
            <v>2066</v>
          </cell>
        </row>
        <row r="24">
          <cell r="A24">
            <v>2066</v>
          </cell>
        </row>
        <row r="25">
          <cell r="A25">
            <v>2066</v>
          </cell>
        </row>
        <row r="26">
          <cell r="A26">
            <v>2066</v>
          </cell>
        </row>
        <row r="27">
          <cell r="A27">
            <v>2085</v>
          </cell>
        </row>
        <row r="28">
          <cell r="A28">
            <v>2085</v>
          </cell>
        </row>
        <row r="29">
          <cell r="A29">
            <v>2085</v>
          </cell>
        </row>
        <row r="30">
          <cell r="A30">
            <v>2085</v>
          </cell>
        </row>
        <row r="31">
          <cell r="A31">
            <v>2000</v>
          </cell>
        </row>
        <row r="32">
          <cell r="A32">
            <v>2000</v>
          </cell>
        </row>
        <row r="33">
          <cell r="A33">
            <v>2010</v>
          </cell>
        </row>
        <row r="34">
          <cell r="A34">
            <v>2010</v>
          </cell>
        </row>
        <row r="35">
          <cell r="A35">
            <v>2021</v>
          </cell>
        </row>
        <row r="36">
          <cell r="A36">
            <v>2021</v>
          </cell>
        </row>
        <row r="37">
          <cell r="A37">
            <v>2034</v>
          </cell>
        </row>
        <row r="38">
          <cell r="A38">
            <v>2034</v>
          </cell>
        </row>
        <row r="39">
          <cell r="A39">
            <v>2051</v>
          </cell>
        </row>
        <row r="40">
          <cell r="A40">
            <v>2051</v>
          </cell>
        </row>
        <row r="41">
          <cell r="A41">
            <v>2066</v>
          </cell>
        </row>
        <row r="42">
          <cell r="A42">
            <v>2066</v>
          </cell>
        </row>
        <row r="43">
          <cell r="A43">
            <v>2066</v>
          </cell>
        </row>
        <row r="44">
          <cell r="A44">
            <v>2066</v>
          </cell>
        </row>
        <row r="45">
          <cell r="A45">
            <v>2085</v>
          </cell>
        </row>
        <row r="46">
          <cell r="A46">
            <v>2085</v>
          </cell>
        </row>
        <row r="47">
          <cell r="A47">
            <v>2085</v>
          </cell>
        </row>
        <row r="48">
          <cell r="A48">
            <v>2085</v>
          </cell>
        </row>
        <row r="49">
          <cell r="A49">
            <v>2106</v>
          </cell>
        </row>
        <row r="50">
          <cell r="A50">
            <v>2106</v>
          </cell>
        </row>
        <row r="51">
          <cell r="A51">
            <v>2110</v>
          </cell>
        </row>
        <row r="52">
          <cell r="A52">
            <v>2110</v>
          </cell>
        </row>
        <row r="53">
          <cell r="A53">
            <v>2118</v>
          </cell>
        </row>
        <row r="54">
          <cell r="A54">
            <v>2118</v>
          </cell>
        </row>
        <row r="55">
          <cell r="A55">
            <v>2118</v>
          </cell>
        </row>
        <row r="56">
          <cell r="A56">
            <v>2118</v>
          </cell>
        </row>
        <row r="57">
          <cell r="A57">
            <v>2118</v>
          </cell>
        </row>
        <row r="58">
          <cell r="A58">
            <v>168</v>
          </cell>
        </row>
        <row r="59">
          <cell r="A59">
            <v>168</v>
          </cell>
        </row>
        <row r="60">
          <cell r="A60">
            <v>168</v>
          </cell>
        </row>
        <row r="61">
          <cell r="A61">
            <v>168</v>
          </cell>
        </row>
        <row r="62">
          <cell r="A62">
            <v>2113</v>
          </cell>
        </row>
        <row r="63">
          <cell r="A63">
            <v>2113</v>
          </cell>
        </row>
        <row r="64">
          <cell r="A64">
            <v>2113</v>
          </cell>
        </row>
        <row r="65">
          <cell r="A65">
            <v>2113</v>
          </cell>
        </row>
        <row r="66">
          <cell r="A66">
            <v>2113</v>
          </cell>
        </row>
        <row r="67">
          <cell r="A67">
            <v>2113</v>
          </cell>
        </row>
        <row r="68">
          <cell r="A68">
            <v>104</v>
          </cell>
        </row>
        <row r="69">
          <cell r="A69">
            <v>118</v>
          </cell>
        </row>
        <row r="70">
          <cell r="A70">
            <v>126</v>
          </cell>
        </row>
        <row r="71">
          <cell r="A71">
            <v>133</v>
          </cell>
        </row>
        <row r="72">
          <cell r="A72">
            <v>139</v>
          </cell>
        </row>
        <row r="73">
          <cell r="A73">
            <v>148</v>
          </cell>
        </row>
        <row r="74">
          <cell r="A74">
            <v>3002</v>
          </cell>
        </row>
        <row r="75">
          <cell r="A75">
            <v>3007</v>
          </cell>
        </row>
        <row r="76">
          <cell r="A76">
            <v>3013</v>
          </cell>
        </row>
        <row r="77">
          <cell r="A77">
            <v>3015</v>
          </cell>
        </row>
        <row r="78">
          <cell r="A78">
            <v>3023</v>
          </cell>
        </row>
        <row r="79">
          <cell r="A79">
            <v>3072</v>
          </cell>
        </row>
        <row r="80">
          <cell r="A80">
            <v>3072</v>
          </cell>
        </row>
        <row r="81">
          <cell r="A81">
            <v>3072</v>
          </cell>
        </row>
        <row r="82">
          <cell r="A82">
            <v>3092</v>
          </cell>
        </row>
        <row r="83">
          <cell r="A83">
            <v>3092</v>
          </cell>
        </row>
        <row r="84">
          <cell r="A84">
            <v>3092</v>
          </cell>
        </row>
        <row r="85">
          <cell r="A85">
            <v>3017</v>
          </cell>
        </row>
        <row r="86">
          <cell r="A86">
            <v>3017</v>
          </cell>
        </row>
        <row r="87">
          <cell r="A87">
            <v>3017</v>
          </cell>
        </row>
        <row r="88">
          <cell r="A88">
            <v>3039</v>
          </cell>
        </row>
        <row r="89">
          <cell r="A89">
            <v>3039</v>
          </cell>
        </row>
        <row r="90">
          <cell r="A90">
            <v>3049</v>
          </cell>
        </row>
        <row r="91">
          <cell r="A91">
            <v>3055</v>
          </cell>
        </row>
        <row r="92">
          <cell r="A92">
            <v>3055</v>
          </cell>
        </row>
        <row r="93">
          <cell r="A93">
            <v>3055</v>
          </cell>
        </row>
        <row r="94">
          <cell r="A94">
            <v>3055</v>
          </cell>
        </row>
        <row r="95">
          <cell r="A95">
            <v>3055</v>
          </cell>
        </row>
        <row r="96">
          <cell r="A96">
            <v>3055</v>
          </cell>
        </row>
        <row r="97">
          <cell r="A97">
            <v>3055</v>
          </cell>
        </row>
        <row r="98">
          <cell r="A98">
            <v>4003</v>
          </cell>
        </row>
        <row r="99">
          <cell r="A99">
            <v>4003</v>
          </cell>
        </row>
        <row r="100">
          <cell r="A100">
            <v>4022</v>
          </cell>
        </row>
        <row r="101">
          <cell r="A101">
            <v>4022</v>
          </cell>
        </row>
        <row r="102">
          <cell r="A102">
            <v>4032</v>
          </cell>
        </row>
        <row r="103">
          <cell r="A103">
            <v>4032</v>
          </cell>
        </row>
        <row r="104">
          <cell r="A104">
            <v>4060</v>
          </cell>
        </row>
        <row r="105">
          <cell r="A105">
            <v>4056</v>
          </cell>
        </row>
        <row r="106">
          <cell r="A106">
            <v>4057</v>
          </cell>
        </row>
        <row r="107">
          <cell r="A107">
            <v>4058</v>
          </cell>
        </row>
        <row r="108">
          <cell r="A108">
            <v>4059</v>
          </cell>
        </row>
        <row r="109">
          <cell r="A109">
            <v>4060</v>
          </cell>
        </row>
        <row r="110">
          <cell r="A110">
            <v>4060</v>
          </cell>
        </row>
        <row r="111">
          <cell r="A111">
            <v>4060</v>
          </cell>
        </row>
        <row r="112">
          <cell r="A112">
            <v>3023</v>
          </cell>
        </row>
        <row r="113">
          <cell r="A113">
            <v>3023</v>
          </cell>
        </row>
        <row r="114">
          <cell r="A114">
            <v>3023</v>
          </cell>
        </row>
        <row r="115">
          <cell r="A115">
            <v>2095</v>
          </cell>
        </row>
        <row r="116">
          <cell r="A116">
            <v>2095</v>
          </cell>
        </row>
        <row r="117">
          <cell r="A117">
            <v>2095</v>
          </cell>
        </row>
        <row r="118">
          <cell r="A118">
            <v>2095</v>
          </cell>
        </row>
        <row r="119">
          <cell r="A119">
            <v>2001</v>
          </cell>
        </row>
        <row r="120">
          <cell r="A120">
            <v>2001</v>
          </cell>
        </row>
        <row r="121">
          <cell r="A121">
            <v>2001</v>
          </cell>
        </row>
        <row r="122">
          <cell r="A122">
            <v>2001</v>
          </cell>
        </row>
        <row r="123">
          <cell r="A123">
            <v>2001</v>
          </cell>
        </row>
        <row r="124">
          <cell r="A124">
            <v>2001</v>
          </cell>
        </row>
        <row r="125">
          <cell r="A125">
            <v>2001</v>
          </cell>
        </row>
        <row r="126">
          <cell r="A126">
            <v>2001</v>
          </cell>
        </row>
        <row r="127">
          <cell r="A127">
            <v>2001</v>
          </cell>
        </row>
        <row r="128">
          <cell r="A128">
            <v>2001</v>
          </cell>
        </row>
        <row r="129">
          <cell r="A129">
            <v>2001</v>
          </cell>
        </row>
        <row r="130">
          <cell r="A130">
            <v>2001</v>
          </cell>
        </row>
        <row r="131">
          <cell r="A131">
            <v>2001</v>
          </cell>
        </row>
        <row r="132">
          <cell r="A132">
            <v>2001</v>
          </cell>
        </row>
        <row r="133">
          <cell r="A133">
            <v>2001</v>
          </cell>
        </row>
        <row r="134">
          <cell r="A134">
            <v>2003</v>
          </cell>
        </row>
        <row r="135">
          <cell r="A135">
            <v>2003</v>
          </cell>
        </row>
        <row r="136">
          <cell r="A136">
            <v>2013</v>
          </cell>
        </row>
        <row r="137">
          <cell r="A137">
            <v>2013</v>
          </cell>
        </row>
        <row r="138">
          <cell r="A138">
            <v>2024</v>
          </cell>
        </row>
        <row r="139">
          <cell r="A139">
            <v>2024</v>
          </cell>
        </row>
        <row r="140">
          <cell r="A140">
            <v>2031</v>
          </cell>
        </row>
        <row r="141">
          <cell r="A141">
            <v>2031</v>
          </cell>
        </row>
        <row r="142">
          <cell r="A142">
            <v>2053</v>
          </cell>
        </row>
        <row r="143">
          <cell r="A143">
            <v>2053</v>
          </cell>
        </row>
        <row r="144">
          <cell r="A144">
            <v>2061</v>
          </cell>
        </row>
        <row r="145">
          <cell r="A145">
            <v>2062</v>
          </cell>
        </row>
        <row r="146">
          <cell r="A146">
            <v>2062</v>
          </cell>
        </row>
        <row r="147">
          <cell r="A147">
            <v>2062</v>
          </cell>
        </row>
        <row r="148">
          <cell r="A148">
            <v>2062</v>
          </cell>
        </row>
        <row r="149">
          <cell r="A149">
            <v>162</v>
          </cell>
        </row>
        <row r="150">
          <cell r="A150">
            <v>162</v>
          </cell>
        </row>
        <row r="151">
          <cell r="A151">
            <v>162</v>
          </cell>
        </row>
        <row r="152">
          <cell r="A152">
            <v>162</v>
          </cell>
        </row>
        <row r="153">
          <cell r="A153">
            <v>162</v>
          </cell>
        </row>
        <row r="154">
          <cell r="A154">
            <v>162</v>
          </cell>
        </row>
        <row r="155">
          <cell r="A155" t="str">
            <v>S5102401</v>
          </cell>
        </row>
        <row r="156">
          <cell r="A156">
            <v>2102</v>
          </cell>
        </row>
        <row r="157">
          <cell r="A157">
            <v>2102</v>
          </cell>
        </row>
        <row r="158">
          <cell r="A158">
            <v>2102</v>
          </cell>
        </row>
        <row r="159">
          <cell r="A159">
            <v>3033</v>
          </cell>
        </row>
        <row r="160">
          <cell r="A160">
            <v>3033</v>
          </cell>
        </row>
        <row r="161">
          <cell r="A161">
            <v>4016</v>
          </cell>
        </row>
        <row r="162">
          <cell r="A162">
            <v>4016</v>
          </cell>
        </row>
        <row r="163">
          <cell r="A163">
            <v>4016</v>
          </cell>
        </row>
        <row r="164">
          <cell r="A164">
            <v>4023</v>
          </cell>
        </row>
        <row r="165">
          <cell r="A165">
            <v>4052</v>
          </cell>
        </row>
        <row r="166">
          <cell r="A166">
            <v>2079</v>
          </cell>
        </row>
        <row r="167">
          <cell r="A167">
            <v>3062</v>
          </cell>
        </row>
        <row r="168">
          <cell r="A168">
            <v>3082</v>
          </cell>
        </row>
        <row r="169">
          <cell r="A169">
            <v>3082</v>
          </cell>
        </row>
        <row r="170">
          <cell r="A170">
            <v>3082</v>
          </cell>
        </row>
        <row r="171">
          <cell r="A171">
            <v>3082</v>
          </cell>
        </row>
        <row r="172">
          <cell r="A172">
            <v>3082</v>
          </cell>
        </row>
        <row r="173">
          <cell r="A173">
            <v>3082</v>
          </cell>
        </row>
        <row r="174">
          <cell r="A174">
            <v>3082</v>
          </cell>
        </row>
        <row r="175">
          <cell r="A175">
            <v>3082</v>
          </cell>
        </row>
        <row r="176">
          <cell r="A176">
            <v>3082</v>
          </cell>
        </row>
        <row r="177">
          <cell r="A177">
            <v>3082</v>
          </cell>
        </row>
        <row r="178">
          <cell r="A178">
            <v>4001</v>
          </cell>
        </row>
        <row r="179">
          <cell r="A179">
            <v>4001</v>
          </cell>
        </row>
        <row r="180">
          <cell r="A180">
            <v>4001</v>
          </cell>
        </row>
        <row r="181">
          <cell r="A181">
            <v>4001</v>
          </cell>
        </row>
        <row r="182">
          <cell r="A182">
            <v>4001</v>
          </cell>
        </row>
        <row r="183">
          <cell r="A183">
            <v>4001</v>
          </cell>
        </row>
        <row r="184">
          <cell r="A184">
            <v>4001</v>
          </cell>
        </row>
        <row r="185">
          <cell r="A185">
            <v>4001</v>
          </cell>
        </row>
        <row r="186">
          <cell r="A186">
            <v>4001</v>
          </cell>
        </row>
        <row r="187">
          <cell r="A187">
            <v>4001</v>
          </cell>
        </row>
        <row r="188">
          <cell r="A188">
            <v>2092</v>
          </cell>
        </row>
        <row r="189">
          <cell r="A189">
            <v>2092</v>
          </cell>
        </row>
        <row r="190">
          <cell r="A190">
            <v>2092</v>
          </cell>
        </row>
        <row r="191">
          <cell r="A191">
            <v>2092</v>
          </cell>
        </row>
        <row r="192">
          <cell r="A192">
            <v>3001</v>
          </cell>
        </row>
        <row r="193">
          <cell r="A193">
            <v>116</v>
          </cell>
        </row>
        <row r="194">
          <cell r="A194">
            <v>116</v>
          </cell>
        </row>
        <row r="195">
          <cell r="A195">
            <v>116</v>
          </cell>
        </row>
        <row r="196">
          <cell r="A196">
            <v>116</v>
          </cell>
        </row>
        <row r="197">
          <cell r="A197">
            <v>2060</v>
          </cell>
        </row>
        <row r="198">
          <cell r="A198">
            <v>2060</v>
          </cell>
        </row>
        <row r="199">
          <cell r="A199">
            <v>2060</v>
          </cell>
        </row>
        <row r="200">
          <cell r="A200">
            <v>2060</v>
          </cell>
        </row>
        <row r="201">
          <cell r="A201">
            <v>3017</v>
          </cell>
        </row>
        <row r="202">
          <cell r="A202">
            <v>3028</v>
          </cell>
        </row>
        <row r="203">
          <cell r="A203">
            <v>3035</v>
          </cell>
        </row>
        <row r="204">
          <cell r="A204">
            <v>2128</v>
          </cell>
        </row>
        <row r="205">
          <cell r="A205">
            <v>2128</v>
          </cell>
        </row>
        <row r="206">
          <cell r="A206">
            <v>131</v>
          </cell>
        </row>
        <row r="207">
          <cell r="A207">
            <v>131</v>
          </cell>
        </row>
        <row r="208">
          <cell r="A208">
            <v>131</v>
          </cell>
        </row>
        <row r="209">
          <cell r="A209">
            <v>131</v>
          </cell>
        </row>
        <row r="210">
          <cell r="A210">
            <v>2057</v>
          </cell>
        </row>
        <row r="211">
          <cell r="A211">
            <v>2057</v>
          </cell>
        </row>
        <row r="212">
          <cell r="A212">
            <v>2057</v>
          </cell>
        </row>
        <row r="213">
          <cell r="A213">
            <v>2057</v>
          </cell>
        </row>
        <row r="214">
          <cell r="A214">
            <v>114</v>
          </cell>
        </row>
        <row r="215">
          <cell r="A215">
            <v>3012</v>
          </cell>
        </row>
        <row r="216">
          <cell r="A216">
            <v>3012</v>
          </cell>
        </row>
        <row r="217">
          <cell r="A217">
            <v>3012</v>
          </cell>
        </row>
        <row r="218">
          <cell r="A218">
            <v>3012</v>
          </cell>
        </row>
        <row r="219">
          <cell r="A219">
            <v>3012</v>
          </cell>
        </row>
        <row r="220">
          <cell r="A220">
            <v>3012</v>
          </cell>
        </row>
        <row r="221">
          <cell r="A221">
            <v>3012</v>
          </cell>
        </row>
        <row r="222">
          <cell r="A222">
            <v>3012</v>
          </cell>
        </row>
        <row r="223">
          <cell r="A223">
            <v>3049</v>
          </cell>
        </row>
        <row r="224">
          <cell r="A224">
            <v>3049</v>
          </cell>
        </row>
        <row r="225">
          <cell r="A225">
            <v>3049</v>
          </cell>
        </row>
        <row r="226">
          <cell r="A226">
            <v>3049</v>
          </cell>
        </row>
        <row r="227">
          <cell r="A227">
            <v>3049</v>
          </cell>
        </row>
        <row r="228">
          <cell r="A228">
            <v>3049</v>
          </cell>
        </row>
        <row r="229">
          <cell r="A229">
            <v>3049</v>
          </cell>
        </row>
        <row r="230">
          <cell r="A230">
            <v>3049</v>
          </cell>
        </row>
        <row r="231">
          <cell r="A231">
            <v>3049</v>
          </cell>
        </row>
        <row r="232">
          <cell r="A232">
            <v>3001</v>
          </cell>
        </row>
        <row r="233">
          <cell r="A233">
            <v>3001</v>
          </cell>
        </row>
        <row r="234">
          <cell r="A234">
            <v>3005</v>
          </cell>
        </row>
        <row r="235">
          <cell r="A235">
            <v>3005</v>
          </cell>
        </row>
        <row r="236">
          <cell r="A236">
            <v>3007</v>
          </cell>
        </row>
        <row r="237">
          <cell r="A237">
            <v>3007</v>
          </cell>
        </row>
        <row r="238">
          <cell r="A238">
            <v>3007</v>
          </cell>
        </row>
        <row r="239">
          <cell r="A239">
            <v>3007</v>
          </cell>
        </row>
        <row r="240">
          <cell r="A240">
            <v>102</v>
          </cell>
        </row>
        <row r="241">
          <cell r="A241">
            <v>102</v>
          </cell>
        </row>
        <row r="242">
          <cell r="A242">
            <v>102</v>
          </cell>
        </row>
        <row r="243">
          <cell r="A243">
            <v>102</v>
          </cell>
        </row>
        <row r="244">
          <cell r="A244">
            <v>102</v>
          </cell>
        </row>
        <row r="245">
          <cell r="A245">
            <v>102</v>
          </cell>
        </row>
        <row r="246">
          <cell r="A246">
            <v>102</v>
          </cell>
        </row>
        <row r="247">
          <cell r="A247">
            <v>102</v>
          </cell>
        </row>
        <row r="248">
          <cell r="A248">
            <v>150</v>
          </cell>
        </row>
        <row r="249">
          <cell r="A249">
            <v>150</v>
          </cell>
        </row>
        <row r="250">
          <cell r="A250">
            <v>150</v>
          </cell>
        </row>
        <row r="251">
          <cell r="A251">
            <v>150</v>
          </cell>
        </row>
        <row r="252">
          <cell r="A252">
            <v>150</v>
          </cell>
        </row>
        <row r="253">
          <cell r="A253">
            <v>150</v>
          </cell>
        </row>
        <row r="254">
          <cell r="A254">
            <v>150</v>
          </cell>
        </row>
        <row r="255">
          <cell r="A255">
            <v>150</v>
          </cell>
        </row>
        <row r="256">
          <cell r="A256">
            <v>150</v>
          </cell>
        </row>
        <row r="257">
          <cell r="A257">
            <v>150</v>
          </cell>
        </row>
        <row r="258">
          <cell r="A258">
            <v>150</v>
          </cell>
        </row>
        <row r="259">
          <cell r="A259">
            <v>150</v>
          </cell>
        </row>
        <row r="260">
          <cell r="A260">
            <v>3013</v>
          </cell>
        </row>
        <row r="261">
          <cell r="A261">
            <v>3013</v>
          </cell>
        </row>
        <row r="262">
          <cell r="A262">
            <v>3013</v>
          </cell>
        </row>
        <row r="263">
          <cell r="A263">
            <v>3024</v>
          </cell>
        </row>
        <row r="264">
          <cell r="A264">
            <v>4002</v>
          </cell>
        </row>
        <row r="265">
          <cell r="A265">
            <v>4004</v>
          </cell>
        </row>
        <row r="266">
          <cell r="A266">
            <v>4004</v>
          </cell>
        </row>
        <row r="267">
          <cell r="A267">
            <v>4004</v>
          </cell>
        </row>
        <row r="268">
          <cell r="A268">
            <v>4004</v>
          </cell>
        </row>
        <row r="269">
          <cell r="A269">
            <v>4004</v>
          </cell>
        </row>
        <row r="270">
          <cell r="A270">
            <v>4020</v>
          </cell>
        </row>
        <row r="271">
          <cell r="A271">
            <v>4020</v>
          </cell>
        </row>
        <row r="272">
          <cell r="A272">
            <v>4040</v>
          </cell>
        </row>
        <row r="273">
          <cell r="A273">
            <v>5001</v>
          </cell>
        </row>
        <row r="274">
          <cell r="A274">
            <v>1002</v>
          </cell>
        </row>
        <row r="275">
          <cell r="A275">
            <v>1002</v>
          </cell>
        </row>
        <row r="276">
          <cell r="A276">
            <v>1002</v>
          </cell>
        </row>
        <row r="277">
          <cell r="A277">
            <v>1002</v>
          </cell>
        </row>
        <row r="278">
          <cell r="A278">
            <v>4052</v>
          </cell>
        </row>
        <row r="279">
          <cell r="A279">
            <v>4052</v>
          </cell>
        </row>
        <row r="280">
          <cell r="A280">
            <v>4052</v>
          </cell>
        </row>
        <row r="281">
          <cell r="A281">
            <v>4052</v>
          </cell>
        </row>
        <row r="282">
          <cell r="A282">
            <v>4052</v>
          </cell>
        </row>
        <row r="283">
          <cell r="A283">
            <v>5003</v>
          </cell>
        </row>
        <row r="284">
          <cell r="A284">
            <v>5003</v>
          </cell>
        </row>
        <row r="285">
          <cell r="A285">
            <v>5003</v>
          </cell>
        </row>
        <row r="286">
          <cell r="A286">
            <v>3001</v>
          </cell>
        </row>
        <row r="287">
          <cell r="A287">
            <v>3001</v>
          </cell>
        </row>
        <row r="288">
          <cell r="A288" t="str">
            <v>S5103301</v>
          </cell>
        </row>
        <row r="289">
          <cell r="A289" t="str">
            <v>S5103301</v>
          </cell>
        </row>
        <row r="290">
          <cell r="A290" t="str">
            <v>S5103301</v>
          </cell>
        </row>
        <row r="291">
          <cell r="A291" t="str">
            <v>S5101201</v>
          </cell>
        </row>
        <row r="292">
          <cell r="A292" t="str">
            <v>S5101201</v>
          </cell>
        </row>
        <row r="293">
          <cell r="A293" t="str">
            <v>S5101201</v>
          </cell>
        </row>
        <row r="294">
          <cell r="A294" t="str">
            <v>S5105101</v>
          </cell>
        </row>
        <row r="295">
          <cell r="A295" t="str">
            <v>S5105101</v>
          </cell>
        </row>
        <row r="296">
          <cell r="A296">
            <v>2047</v>
          </cell>
        </row>
        <row r="297">
          <cell r="A297">
            <v>2047</v>
          </cell>
        </row>
        <row r="298">
          <cell r="A298">
            <v>2047</v>
          </cell>
        </row>
        <row r="299">
          <cell r="A299">
            <v>2047</v>
          </cell>
        </row>
        <row r="300">
          <cell r="A300" t="str">
            <v>2047-a</v>
          </cell>
        </row>
        <row r="301">
          <cell r="A301">
            <v>2047</v>
          </cell>
        </row>
        <row r="302">
          <cell r="A302">
            <v>2047</v>
          </cell>
        </row>
        <row r="303">
          <cell r="A303">
            <v>2047</v>
          </cell>
        </row>
        <row r="304">
          <cell r="A304">
            <v>2047</v>
          </cell>
        </row>
        <row r="305">
          <cell r="A305">
            <v>3006</v>
          </cell>
        </row>
        <row r="306">
          <cell r="A306">
            <v>3022</v>
          </cell>
        </row>
        <row r="307">
          <cell r="A307">
            <v>3033</v>
          </cell>
        </row>
        <row r="308">
          <cell r="A308">
            <v>3058</v>
          </cell>
        </row>
        <row r="309">
          <cell r="A309">
            <v>3070</v>
          </cell>
        </row>
        <row r="310">
          <cell r="A310">
            <v>3087</v>
          </cell>
        </row>
        <row r="311">
          <cell r="A311">
            <v>3087</v>
          </cell>
        </row>
        <row r="312">
          <cell r="A312">
            <v>3087</v>
          </cell>
        </row>
        <row r="313">
          <cell r="A313">
            <v>3087</v>
          </cell>
        </row>
        <row r="314">
          <cell r="A314">
            <v>3070</v>
          </cell>
        </row>
        <row r="315">
          <cell r="A315">
            <v>3070</v>
          </cell>
        </row>
        <row r="316">
          <cell r="A316">
            <v>4044</v>
          </cell>
        </row>
        <row r="317">
          <cell r="A317">
            <v>4044</v>
          </cell>
        </row>
        <row r="318">
          <cell r="A318">
            <v>4044</v>
          </cell>
        </row>
        <row r="319">
          <cell r="A319">
            <v>4044</v>
          </cell>
        </row>
        <row r="320">
          <cell r="A320">
            <v>4044</v>
          </cell>
        </row>
        <row r="321">
          <cell r="A321" t="str">
            <v>s5104101</v>
          </cell>
        </row>
        <row r="322">
          <cell r="A322" t="str">
            <v>s5104101</v>
          </cell>
        </row>
        <row r="323">
          <cell r="A323" t="str">
            <v>s5104101</v>
          </cell>
        </row>
        <row r="324">
          <cell r="A324">
            <v>1105</v>
          </cell>
        </row>
        <row r="325">
          <cell r="A325">
            <v>1105</v>
          </cell>
        </row>
        <row r="326">
          <cell r="A326">
            <v>1105</v>
          </cell>
        </row>
        <row r="327">
          <cell r="A327">
            <v>1105</v>
          </cell>
        </row>
        <row r="328">
          <cell r="A328">
            <v>1105</v>
          </cell>
        </row>
        <row r="329">
          <cell r="A329">
            <v>1105</v>
          </cell>
        </row>
        <row r="330">
          <cell r="A330">
            <v>1105</v>
          </cell>
        </row>
        <row r="331">
          <cell r="A331">
            <v>1105</v>
          </cell>
        </row>
        <row r="332">
          <cell r="A332">
            <v>1105</v>
          </cell>
        </row>
        <row r="333">
          <cell r="A333">
            <v>1105</v>
          </cell>
        </row>
        <row r="334">
          <cell r="A334">
            <v>1105</v>
          </cell>
        </row>
        <row r="335">
          <cell r="A335">
            <v>1105</v>
          </cell>
        </row>
        <row r="336">
          <cell r="A336">
            <v>1105</v>
          </cell>
        </row>
        <row r="337">
          <cell r="A337">
            <v>1105</v>
          </cell>
        </row>
        <row r="338">
          <cell r="A338">
            <v>1104</v>
          </cell>
        </row>
        <row r="339">
          <cell r="A339">
            <v>1104</v>
          </cell>
        </row>
        <row r="340">
          <cell r="A340">
            <v>1105</v>
          </cell>
        </row>
        <row r="341">
          <cell r="A341">
            <v>1105</v>
          </cell>
        </row>
        <row r="342">
          <cell r="A342">
            <v>1104</v>
          </cell>
        </row>
        <row r="343">
          <cell r="A343">
            <v>1104</v>
          </cell>
        </row>
        <row r="344">
          <cell r="A344">
            <v>1104</v>
          </cell>
        </row>
        <row r="345">
          <cell r="A345">
            <v>1104</v>
          </cell>
        </row>
        <row r="346">
          <cell r="A346">
            <v>1105</v>
          </cell>
        </row>
        <row r="347">
          <cell r="A347">
            <v>1105</v>
          </cell>
        </row>
        <row r="348">
          <cell r="A348">
            <v>2011</v>
          </cell>
        </row>
        <row r="349">
          <cell r="A349">
            <v>2011</v>
          </cell>
        </row>
        <row r="350">
          <cell r="A350">
            <v>2011</v>
          </cell>
        </row>
        <row r="351">
          <cell r="A351">
            <v>2011</v>
          </cell>
        </row>
        <row r="352">
          <cell r="A352">
            <v>2022</v>
          </cell>
        </row>
        <row r="353">
          <cell r="A353">
            <v>2022</v>
          </cell>
        </row>
        <row r="354">
          <cell r="A354">
            <v>2036</v>
          </cell>
        </row>
        <row r="355">
          <cell r="A355">
            <v>2052</v>
          </cell>
        </row>
        <row r="356">
          <cell r="A356">
            <v>2052</v>
          </cell>
        </row>
        <row r="357">
          <cell r="A357">
            <v>2074</v>
          </cell>
        </row>
        <row r="358">
          <cell r="A358">
            <v>2074</v>
          </cell>
        </row>
        <row r="359">
          <cell r="A359">
            <v>2094</v>
          </cell>
        </row>
        <row r="360">
          <cell r="A360">
            <v>2094</v>
          </cell>
        </row>
        <row r="361">
          <cell r="A361">
            <v>2094</v>
          </cell>
        </row>
        <row r="362">
          <cell r="A362">
            <v>2094</v>
          </cell>
        </row>
        <row r="363">
          <cell r="A363">
            <v>2094</v>
          </cell>
        </row>
        <row r="364">
          <cell r="A364">
            <v>2094</v>
          </cell>
        </row>
        <row r="365">
          <cell r="A365" t="str">
            <v>S5101301</v>
          </cell>
        </row>
        <row r="366">
          <cell r="A366" t="str">
            <v>S5101301</v>
          </cell>
        </row>
        <row r="367">
          <cell r="A367" t="str">
            <v>S5101301</v>
          </cell>
        </row>
        <row r="368">
          <cell r="A368">
            <v>4009</v>
          </cell>
        </row>
        <row r="369">
          <cell r="A369">
            <v>4009</v>
          </cell>
        </row>
        <row r="370">
          <cell r="A370">
            <v>4009</v>
          </cell>
        </row>
        <row r="371">
          <cell r="A371">
            <v>4009</v>
          </cell>
        </row>
        <row r="372">
          <cell r="A372">
            <v>3014</v>
          </cell>
        </row>
        <row r="373">
          <cell r="A373">
            <v>3014</v>
          </cell>
        </row>
        <row r="374">
          <cell r="A374">
            <v>3014</v>
          </cell>
        </row>
        <row r="375">
          <cell r="A375">
            <v>3014</v>
          </cell>
        </row>
        <row r="376">
          <cell r="A376">
            <v>3041</v>
          </cell>
        </row>
        <row r="377">
          <cell r="A377">
            <v>3041</v>
          </cell>
        </row>
        <row r="378">
          <cell r="A378">
            <v>3041</v>
          </cell>
        </row>
        <row r="379">
          <cell r="A379">
            <v>4005</v>
          </cell>
        </row>
        <row r="380">
          <cell r="A380">
            <v>4005</v>
          </cell>
        </row>
        <row r="381">
          <cell r="A381">
            <v>4018</v>
          </cell>
        </row>
        <row r="382">
          <cell r="A382">
            <v>4018</v>
          </cell>
        </row>
        <row r="383">
          <cell r="A383">
            <v>4041</v>
          </cell>
        </row>
        <row r="384">
          <cell r="A384">
            <v>3052</v>
          </cell>
        </row>
        <row r="385">
          <cell r="A385">
            <v>2078</v>
          </cell>
        </row>
        <row r="386">
          <cell r="A386">
            <v>2078</v>
          </cell>
        </row>
        <row r="387">
          <cell r="A387">
            <v>2078</v>
          </cell>
        </row>
        <row r="388">
          <cell r="A388">
            <v>2078</v>
          </cell>
        </row>
        <row r="389">
          <cell r="A389">
            <v>2078</v>
          </cell>
        </row>
        <row r="390">
          <cell r="A390">
            <v>2078</v>
          </cell>
        </row>
        <row r="391">
          <cell r="A391">
            <v>2078</v>
          </cell>
        </row>
        <row r="392">
          <cell r="A392">
            <v>122</v>
          </cell>
        </row>
        <row r="393">
          <cell r="A393">
            <v>122</v>
          </cell>
        </row>
        <row r="394">
          <cell r="A394">
            <v>122</v>
          </cell>
        </row>
        <row r="395">
          <cell r="A395">
            <v>3089</v>
          </cell>
        </row>
        <row r="396">
          <cell r="A396">
            <v>4043</v>
          </cell>
        </row>
        <row r="397">
          <cell r="A397">
            <v>4043</v>
          </cell>
        </row>
        <row r="398">
          <cell r="A398">
            <v>4043</v>
          </cell>
        </row>
        <row r="399">
          <cell r="A399">
            <v>4043</v>
          </cell>
        </row>
        <row r="400">
          <cell r="A400">
            <v>4043</v>
          </cell>
        </row>
        <row r="401">
          <cell r="A401">
            <v>4043</v>
          </cell>
        </row>
        <row r="402">
          <cell r="A402">
            <v>4043</v>
          </cell>
        </row>
        <row r="403">
          <cell r="A403">
            <v>4043</v>
          </cell>
        </row>
        <row r="404">
          <cell r="A404">
            <v>4043</v>
          </cell>
        </row>
        <row r="405">
          <cell r="A405">
            <v>4043</v>
          </cell>
        </row>
        <row r="406">
          <cell r="A406">
            <v>4043</v>
          </cell>
        </row>
        <row r="407">
          <cell r="A407" t="str">
            <v>2001-N</v>
          </cell>
        </row>
        <row r="408">
          <cell r="A408" t="str">
            <v>2001-N</v>
          </cell>
        </row>
        <row r="409">
          <cell r="A409" t="str">
            <v>2001-N</v>
          </cell>
        </row>
        <row r="410">
          <cell r="A410" t="str">
            <v>2001-N</v>
          </cell>
        </row>
        <row r="411">
          <cell r="A411" t="str">
            <v>2001-N</v>
          </cell>
        </row>
        <row r="412">
          <cell r="A412" t="str">
            <v>2001-N</v>
          </cell>
        </row>
        <row r="413">
          <cell r="A413" t="str">
            <v>2001-N</v>
          </cell>
        </row>
        <row r="414">
          <cell r="A414" t="str">
            <v>2001-N</v>
          </cell>
        </row>
        <row r="415">
          <cell r="A415">
            <v>3001</v>
          </cell>
        </row>
        <row r="416">
          <cell r="A416">
            <v>3001</v>
          </cell>
        </row>
        <row r="417">
          <cell r="A417">
            <v>3005</v>
          </cell>
        </row>
        <row r="418">
          <cell r="A418">
            <v>3005</v>
          </cell>
        </row>
        <row r="419">
          <cell r="A419">
            <v>3007</v>
          </cell>
        </row>
        <row r="420">
          <cell r="A420">
            <v>3007</v>
          </cell>
        </row>
        <row r="421">
          <cell r="A421">
            <v>3007</v>
          </cell>
        </row>
        <row r="422">
          <cell r="A422">
            <v>3007</v>
          </cell>
        </row>
        <row r="423">
          <cell r="A423">
            <v>2103</v>
          </cell>
        </row>
        <row r="424">
          <cell r="A424">
            <v>2103</v>
          </cell>
        </row>
        <row r="425">
          <cell r="A425">
            <v>2103</v>
          </cell>
        </row>
        <row r="426">
          <cell r="A426">
            <v>2103</v>
          </cell>
        </row>
        <row r="427">
          <cell r="A427">
            <v>171</v>
          </cell>
        </row>
        <row r="428">
          <cell r="A428">
            <v>171</v>
          </cell>
        </row>
        <row r="429">
          <cell r="A429">
            <v>171</v>
          </cell>
        </row>
        <row r="430">
          <cell r="A430">
            <v>171</v>
          </cell>
        </row>
        <row r="431">
          <cell r="A431">
            <v>171</v>
          </cell>
        </row>
        <row r="432">
          <cell r="A432">
            <v>171</v>
          </cell>
        </row>
        <row r="433">
          <cell r="A433">
            <v>3088</v>
          </cell>
        </row>
        <row r="434">
          <cell r="A434">
            <v>167</v>
          </cell>
        </row>
        <row r="435">
          <cell r="A435">
            <v>167</v>
          </cell>
        </row>
        <row r="436">
          <cell r="A436">
            <v>167</v>
          </cell>
        </row>
        <row r="437">
          <cell r="A437">
            <v>167</v>
          </cell>
        </row>
        <row r="438">
          <cell r="A438">
            <v>167</v>
          </cell>
        </row>
        <row r="439">
          <cell r="A439">
            <v>167</v>
          </cell>
        </row>
        <row r="440">
          <cell r="A440">
            <v>167</v>
          </cell>
        </row>
        <row r="441">
          <cell r="A441">
            <v>167</v>
          </cell>
        </row>
        <row r="442">
          <cell r="A442">
            <v>5001</v>
          </cell>
        </row>
        <row r="443">
          <cell r="A443">
            <v>4011</v>
          </cell>
        </row>
        <row r="444">
          <cell r="A444">
            <v>4011</v>
          </cell>
        </row>
        <row r="445">
          <cell r="A445">
            <v>4011</v>
          </cell>
        </row>
        <row r="446">
          <cell r="A446">
            <v>4011</v>
          </cell>
        </row>
        <row r="447">
          <cell r="A447">
            <v>4011</v>
          </cell>
        </row>
        <row r="448">
          <cell r="A448">
            <v>4011</v>
          </cell>
        </row>
        <row r="449">
          <cell r="A449">
            <v>4011</v>
          </cell>
        </row>
        <row r="450">
          <cell r="A450">
            <v>4011</v>
          </cell>
        </row>
        <row r="451">
          <cell r="A451">
            <v>3048</v>
          </cell>
        </row>
        <row r="452">
          <cell r="A452">
            <v>3048</v>
          </cell>
        </row>
        <row r="453">
          <cell r="A453">
            <v>3048</v>
          </cell>
        </row>
        <row r="454">
          <cell r="A454">
            <v>2009</v>
          </cell>
        </row>
        <row r="455">
          <cell r="A455">
            <v>2042</v>
          </cell>
        </row>
        <row r="456">
          <cell r="A456">
            <v>2042</v>
          </cell>
        </row>
        <row r="457">
          <cell r="A457">
            <v>2049</v>
          </cell>
        </row>
        <row r="458">
          <cell r="A458">
            <v>2042</v>
          </cell>
        </row>
        <row r="459">
          <cell r="A459">
            <v>3034</v>
          </cell>
        </row>
        <row r="460">
          <cell r="A460">
            <v>3034</v>
          </cell>
        </row>
        <row r="461">
          <cell r="A461">
            <v>3034</v>
          </cell>
        </row>
        <row r="462">
          <cell r="A462">
            <v>3034</v>
          </cell>
        </row>
        <row r="463">
          <cell r="A463">
            <v>4001</v>
          </cell>
        </row>
        <row r="464">
          <cell r="A464">
            <v>2071</v>
          </cell>
        </row>
        <row r="465">
          <cell r="A465">
            <v>2071</v>
          </cell>
        </row>
        <row r="466">
          <cell r="A466">
            <v>2071</v>
          </cell>
        </row>
        <row r="467">
          <cell r="A467">
            <v>2071</v>
          </cell>
        </row>
        <row r="468">
          <cell r="A468">
            <v>2071</v>
          </cell>
        </row>
        <row r="469">
          <cell r="A469">
            <v>2071</v>
          </cell>
        </row>
        <row r="470">
          <cell r="A470">
            <v>2071</v>
          </cell>
        </row>
        <row r="471">
          <cell r="A471">
            <v>2071</v>
          </cell>
        </row>
        <row r="472">
          <cell r="A472">
            <v>2071</v>
          </cell>
        </row>
        <row r="473">
          <cell r="A473">
            <v>2071</v>
          </cell>
        </row>
        <row r="474">
          <cell r="A474">
            <v>2071</v>
          </cell>
        </row>
        <row r="475">
          <cell r="A475">
            <v>2071</v>
          </cell>
        </row>
        <row r="476">
          <cell r="A476">
            <v>2071</v>
          </cell>
        </row>
        <row r="477">
          <cell r="A477">
            <v>2071</v>
          </cell>
        </row>
        <row r="478">
          <cell r="A478">
            <v>101</v>
          </cell>
        </row>
        <row r="479">
          <cell r="A479">
            <v>101</v>
          </cell>
        </row>
        <row r="480">
          <cell r="A480">
            <v>101</v>
          </cell>
        </row>
        <row r="481">
          <cell r="A481">
            <v>101</v>
          </cell>
        </row>
        <row r="482">
          <cell r="A482">
            <v>101</v>
          </cell>
        </row>
        <row r="483">
          <cell r="A483">
            <v>101</v>
          </cell>
        </row>
        <row r="484">
          <cell r="A484">
            <v>101</v>
          </cell>
        </row>
        <row r="485">
          <cell r="A485">
            <v>101</v>
          </cell>
        </row>
        <row r="486">
          <cell r="A486">
            <v>101</v>
          </cell>
        </row>
        <row r="487">
          <cell r="A487">
            <v>101</v>
          </cell>
        </row>
        <row r="488">
          <cell r="A488">
            <v>101</v>
          </cell>
        </row>
        <row r="489">
          <cell r="A489">
            <v>101</v>
          </cell>
        </row>
        <row r="490">
          <cell r="A490">
            <v>101</v>
          </cell>
        </row>
        <row r="491">
          <cell r="A491">
            <v>101</v>
          </cell>
        </row>
        <row r="492">
          <cell r="A492">
            <v>3051</v>
          </cell>
        </row>
        <row r="493">
          <cell r="A493">
            <v>3051</v>
          </cell>
        </row>
        <row r="494">
          <cell r="A494">
            <v>3051</v>
          </cell>
        </row>
        <row r="495">
          <cell r="A495">
            <v>3051</v>
          </cell>
        </row>
        <row r="496">
          <cell r="A496">
            <v>3051</v>
          </cell>
        </row>
        <row r="497">
          <cell r="A497">
            <v>3051</v>
          </cell>
        </row>
        <row r="498">
          <cell r="A498">
            <v>3051</v>
          </cell>
        </row>
        <row r="499">
          <cell r="A499">
            <v>3051</v>
          </cell>
        </row>
        <row r="500">
          <cell r="A500">
            <v>3051</v>
          </cell>
        </row>
        <row r="501">
          <cell r="A501">
            <v>3051</v>
          </cell>
        </row>
        <row r="502">
          <cell r="A502">
            <v>2001</v>
          </cell>
        </row>
        <row r="503">
          <cell r="A503">
            <v>2001</v>
          </cell>
        </row>
        <row r="504">
          <cell r="A504">
            <v>2001</v>
          </cell>
        </row>
        <row r="505">
          <cell r="A505">
            <v>2001</v>
          </cell>
        </row>
        <row r="506">
          <cell r="A506">
            <v>2034</v>
          </cell>
        </row>
        <row r="507">
          <cell r="A507">
            <v>2034</v>
          </cell>
        </row>
        <row r="508">
          <cell r="A508">
            <v>2034</v>
          </cell>
        </row>
        <row r="509">
          <cell r="A509">
            <v>2072</v>
          </cell>
        </row>
        <row r="510">
          <cell r="A510">
            <v>127</v>
          </cell>
        </row>
        <row r="511">
          <cell r="A511">
            <v>3004</v>
          </cell>
        </row>
        <row r="512">
          <cell r="A512">
            <v>3004</v>
          </cell>
        </row>
        <row r="513">
          <cell r="A513">
            <v>3083</v>
          </cell>
        </row>
        <row r="514">
          <cell r="A514">
            <v>3085</v>
          </cell>
        </row>
        <row r="515">
          <cell r="A515">
            <v>3086</v>
          </cell>
        </row>
        <row r="516">
          <cell r="A516" t="str">
            <v>S5100701</v>
          </cell>
        </row>
        <row r="517">
          <cell r="A517" t="str">
            <v>S5100701</v>
          </cell>
        </row>
        <row r="518">
          <cell r="A518" t="str">
            <v>S5100701</v>
          </cell>
        </row>
        <row r="519">
          <cell r="A519">
            <v>108</v>
          </cell>
        </row>
        <row r="520">
          <cell r="A520">
            <v>108</v>
          </cell>
        </row>
        <row r="521">
          <cell r="A521">
            <v>1001</v>
          </cell>
        </row>
        <row r="522">
          <cell r="A522">
            <v>2000</v>
          </cell>
        </row>
        <row r="523">
          <cell r="A523">
            <v>2001</v>
          </cell>
        </row>
        <row r="524">
          <cell r="A524">
            <v>2002</v>
          </cell>
        </row>
        <row r="525">
          <cell r="A525">
            <v>2002</v>
          </cell>
        </row>
        <row r="526">
          <cell r="A526">
            <v>2002</v>
          </cell>
        </row>
        <row r="527">
          <cell r="A527">
            <v>2038</v>
          </cell>
        </row>
        <row r="528">
          <cell r="A528">
            <v>2038</v>
          </cell>
        </row>
        <row r="529">
          <cell r="A529">
            <v>2038</v>
          </cell>
        </row>
        <row r="530">
          <cell r="A530">
            <v>2038</v>
          </cell>
        </row>
        <row r="531">
          <cell r="A531">
            <v>2122</v>
          </cell>
        </row>
        <row r="532">
          <cell r="A532">
            <v>2129</v>
          </cell>
        </row>
        <row r="533">
          <cell r="A533">
            <v>2129</v>
          </cell>
        </row>
        <row r="534">
          <cell r="A534">
            <v>2129</v>
          </cell>
        </row>
        <row r="535">
          <cell r="A535">
            <v>3029</v>
          </cell>
        </row>
        <row r="536">
          <cell r="A536">
            <v>3029</v>
          </cell>
        </row>
        <row r="537">
          <cell r="A537">
            <v>2001</v>
          </cell>
        </row>
        <row r="538">
          <cell r="A538">
            <v>2001</v>
          </cell>
        </row>
        <row r="539">
          <cell r="A539">
            <v>2001</v>
          </cell>
        </row>
        <row r="540">
          <cell r="A540">
            <v>2001</v>
          </cell>
        </row>
        <row r="541">
          <cell r="A541">
            <v>2001</v>
          </cell>
        </row>
        <row r="542">
          <cell r="A542">
            <v>2001</v>
          </cell>
        </row>
        <row r="543">
          <cell r="A543">
            <v>2001</v>
          </cell>
        </row>
        <row r="544">
          <cell r="A544">
            <v>2001</v>
          </cell>
        </row>
        <row r="545">
          <cell r="A545" t="str">
            <v>S5100101</v>
          </cell>
        </row>
        <row r="546">
          <cell r="A546" t="str">
            <v>S5100101</v>
          </cell>
        </row>
        <row r="547">
          <cell r="A547" t="str">
            <v>S5100601</v>
          </cell>
        </row>
        <row r="548">
          <cell r="A548" t="str">
            <v>S5100601</v>
          </cell>
        </row>
        <row r="549">
          <cell r="A549" t="str">
            <v>S5103201</v>
          </cell>
        </row>
        <row r="550">
          <cell r="A550" t="str">
            <v>S5103201</v>
          </cell>
        </row>
        <row r="551">
          <cell r="A551" t="str">
            <v>S5103201</v>
          </cell>
        </row>
        <row r="552">
          <cell r="A552">
            <v>3016</v>
          </cell>
        </row>
        <row r="553">
          <cell r="A553">
            <v>3016</v>
          </cell>
        </row>
        <row r="554">
          <cell r="A554">
            <v>3016</v>
          </cell>
        </row>
        <row r="555">
          <cell r="A555">
            <v>3016</v>
          </cell>
        </row>
        <row r="556">
          <cell r="A556">
            <v>3021</v>
          </cell>
        </row>
        <row r="557">
          <cell r="A557">
            <v>3021</v>
          </cell>
        </row>
        <row r="558">
          <cell r="A558">
            <v>3021</v>
          </cell>
        </row>
        <row r="559">
          <cell r="A559">
            <v>3021</v>
          </cell>
        </row>
        <row r="560">
          <cell r="A560">
            <v>4025</v>
          </cell>
        </row>
        <row r="561">
          <cell r="A561">
            <v>4034</v>
          </cell>
        </row>
        <row r="562">
          <cell r="A562">
            <v>3036</v>
          </cell>
        </row>
        <row r="563">
          <cell r="A563">
            <v>3036</v>
          </cell>
        </row>
        <row r="564">
          <cell r="A564" t="str">
            <v>S5101101</v>
          </cell>
        </row>
        <row r="565">
          <cell r="A565" t="str">
            <v>S5101101</v>
          </cell>
        </row>
        <row r="566">
          <cell r="A566" t="str">
            <v>S5101101</v>
          </cell>
        </row>
        <row r="567">
          <cell r="A567" t="str">
            <v>S5101501</v>
          </cell>
        </row>
        <row r="568">
          <cell r="A568" t="str">
            <v>S5101501</v>
          </cell>
        </row>
        <row r="569">
          <cell r="A569" t="str">
            <v>S5101501</v>
          </cell>
        </row>
        <row r="570">
          <cell r="A570" t="str">
            <v>S5101701</v>
          </cell>
        </row>
        <row r="571">
          <cell r="A571" t="str">
            <v>S5103701</v>
          </cell>
        </row>
        <row r="572">
          <cell r="A572" t="str">
            <v>S5103701</v>
          </cell>
        </row>
        <row r="573">
          <cell r="A573" t="str">
            <v>S5105301</v>
          </cell>
        </row>
        <row r="574">
          <cell r="A574" t="str">
            <v>S5105301</v>
          </cell>
        </row>
        <row r="575">
          <cell r="A575">
            <v>2059</v>
          </cell>
        </row>
        <row r="576">
          <cell r="A576">
            <v>2059</v>
          </cell>
        </row>
        <row r="577">
          <cell r="A577">
            <v>2059</v>
          </cell>
        </row>
        <row r="578">
          <cell r="A578">
            <v>2059</v>
          </cell>
        </row>
        <row r="579">
          <cell r="A579">
            <v>2059</v>
          </cell>
        </row>
        <row r="580">
          <cell r="A580">
            <v>2059</v>
          </cell>
        </row>
        <row r="581">
          <cell r="A581">
            <v>2059</v>
          </cell>
        </row>
        <row r="582">
          <cell r="A582">
            <v>2059</v>
          </cell>
        </row>
        <row r="583">
          <cell r="A583">
            <v>1001</v>
          </cell>
        </row>
        <row r="584">
          <cell r="A584">
            <v>1001</v>
          </cell>
        </row>
        <row r="585">
          <cell r="A585">
            <v>1001</v>
          </cell>
        </row>
        <row r="586">
          <cell r="A586">
            <v>1001</v>
          </cell>
        </row>
        <row r="587">
          <cell r="A587">
            <v>3025</v>
          </cell>
        </row>
        <row r="588">
          <cell r="A588">
            <v>3029</v>
          </cell>
        </row>
        <row r="589">
          <cell r="A589">
            <v>3029</v>
          </cell>
        </row>
        <row r="590">
          <cell r="A590">
            <v>4012</v>
          </cell>
        </row>
        <row r="591">
          <cell r="A591">
            <v>4012</v>
          </cell>
        </row>
        <row r="592">
          <cell r="A592">
            <v>4012</v>
          </cell>
        </row>
        <row r="593">
          <cell r="A593">
            <v>4012</v>
          </cell>
        </row>
        <row r="594">
          <cell r="A594">
            <v>4036</v>
          </cell>
        </row>
        <row r="595">
          <cell r="A595">
            <v>4036</v>
          </cell>
        </row>
        <row r="596">
          <cell r="A596">
            <v>4049</v>
          </cell>
        </row>
        <row r="597">
          <cell r="A597">
            <v>4049</v>
          </cell>
        </row>
        <row r="598">
          <cell r="A598">
            <v>4049</v>
          </cell>
        </row>
        <row r="599">
          <cell r="A599">
            <v>4030</v>
          </cell>
        </row>
        <row r="600">
          <cell r="A600">
            <v>4030</v>
          </cell>
        </row>
        <row r="601">
          <cell r="A601">
            <v>4030</v>
          </cell>
        </row>
        <row r="602">
          <cell r="A602">
            <v>4030</v>
          </cell>
        </row>
        <row r="603">
          <cell r="A603">
            <v>4030</v>
          </cell>
        </row>
        <row r="604">
          <cell r="A604">
            <v>4030</v>
          </cell>
        </row>
        <row r="605">
          <cell r="A605">
            <v>4062</v>
          </cell>
        </row>
        <row r="606">
          <cell r="A606">
            <v>4062</v>
          </cell>
        </row>
        <row r="607">
          <cell r="A607">
            <v>4062</v>
          </cell>
        </row>
        <row r="608">
          <cell r="A608">
            <v>4062</v>
          </cell>
        </row>
        <row r="609">
          <cell r="A609">
            <v>3022</v>
          </cell>
        </row>
        <row r="610">
          <cell r="A610">
            <v>3022</v>
          </cell>
        </row>
        <row r="611">
          <cell r="A611">
            <v>3022</v>
          </cell>
        </row>
        <row r="612">
          <cell r="A612">
            <v>3053</v>
          </cell>
        </row>
        <row r="613">
          <cell r="A613">
            <v>3053</v>
          </cell>
        </row>
        <row r="614">
          <cell r="A614">
            <v>3053</v>
          </cell>
        </row>
        <row r="615">
          <cell r="A615">
            <v>3053</v>
          </cell>
        </row>
        <row r="616">
          <cell r="A616">
            <v>3053</v>
          </cell>
        </row>
        <row r="617">
          <cell r="A617">
            <v>3053</v>
          </cell>
        </row>
        <row r="618">
          <cell r="A618">
            <v>4031</v>
          </cell>
        </row>
        <row r="619">
          <cell r="A619">
            <v>4041</v>
          </cell>
        </row>
        <row r="620">
          <cell r="A620">
            <v>4041</v>
          </cell>
        </row>
        <row r="621">
          <cell r="A621">
            <v>4045</v>
          </cell>
        </row>
        <row r="622">
          <cell r="A622">
            <v>4045</v>
          </cell>
        </row>
        <row r="623">
          <cell r="A623">
            <v>4048</v>
          </cell>
        </row>
        <row r="624">
          <cell r="A624">
            <v>4048</v>
          </cell>
        </row>
        <row r="625">
          <cell r="A625">
            <v>4050</v>
          </cell>
        </row>
        <row r="626">
          <cell r="A626">
            <v>4050</v>
          </cell>
        </row>
        <row r="627">
          <cell r="A627">
            <v>4063</v>
          </cell>
        </row>
        <row r="628">
          <cell r="A628">
            <v>3002</v>
          </cell>
        </row>
        <row r="629">
          <cell r="A629">
            <v>3002</v>
          </cell>
        </row>
        <row r="630">
          <cell r="A630">
            <v>3002</v>
          </cell>
        </row>
        <row r="631">
          <cell r="A631">
            <v>3002</v>
          </cell>
        </row>
        <row r="632">
          <cell r="A632">
            <v>3030</v>
          </cell>
        </row>
        <row r="633">
          <cell r="A633">
            <v>1003</v>
          </cell>
        </row>
        <row r="634">
          <cell r="A634">
            <v>1003</v>
          </cell>
        </row>
        <row r="635">
          <cell r="A635">
            <v>1003</v>
          </cell>
        </row>
        <row r="636">
          <cell r="A636">
            <v>1003</v>
          </cell>
        </row>
        <row r="637">
          <cell r="A637">
            <v>3006</v>
          </cell>
        </row>
        <row r="638">
          <cell r="A638">
            <v>4021</v>
          </cell>
        </row>
        <row r="639">
          <cell r="A639">
            <v>4028</v>
          </cell>
        </row>
        <row r="640">
          <cell r="A640">
            <v>4017</v>
          </cell>
        </row>
        <row r="641">
          <cell r="A641">
            <v>4017</v>
          </cell>
        </row>
        <row r="642">
          <cell r="A642">
            <v>4017</v>
          </cell>
        </row>
        <row r="643">
          <cell r="A643">
            <v>4017</v>
          </cell>
        </row>
        <row r="644">
          <cell r="A644">
            <v>4054</v>
          </cell>
        </row>
        <row r="645">
          <cell r="A645">
            <v>4054</v>
          </cell>
        </row>
        <row r="646">
          <cell r="A646">
            <v>4054</v>
          </cell>
        </row>
        <row r="647">
          <cell r="A647">
            <v>4054</v>
          </cell>
        </row>
        <row r="648">
          <cell r="A648">
            <v>4064</v>
          </cell>
        </row>
        <row r="649">
          <cell r="A649">
            <v>4064</v>
          </cell>
        </row>
        <row r="650">
          <cell r="A650">
            <v>4064</v>
          </cell>
        </row>
        <row r="651">
          <cell r="A651">
            <v>4064</v>
          </cell>
        </row>
        <row r="652">
          <cell r="A652">
            <v>4064</v>
          </cell>
        </row>
        <row r="653">
          <cell r="A653">
            <v>4064</v>
          </cell>
        </row>
        <row r="654">
          <cell r="A654">
            <v>4064</v>
          </cell>
        </row>
        <row r="655">
          <cell r="A655">
            <v>4064</v>
          </cell>
        </row>
        <row r="656">
          <cell r="A656">
            <v>5002</v>
          </cell>
        </row>
        <row r="657">
          <cell r="A657">
            <v>3018</v>
          </cell>
        </row>
        <row r="658">
          <cell r="A658">
            <v>3018</v>
          </cell>
        </row>
        <row r="659">
          <cell r="A659">
            <v>3018</v>
          </cell>
        </row>
        <row r="660">
          <cell r="A660">
            <v>3018</v>
          </cell>
        </row>
        <row r="661">
          <cell r="A661">
            <v>4026</v>
          </cell>
        </row>
        <row r="662">
          <cell r="A662">
            <v>4035</v>
          </cell>
        </row>
        <row r="663">
          <cell r="A663">
            <v>3015</v>
          </cell>
        </row>
        <row r="664">
          <cell r="A664">
            <v>3015</v>
          </cell>
        </row>
        <row r="665">
          <cell r="A665">
            <v>3015</v>
          </cell>
        </row>
        <row r="666">
          <cell r="A666">
            <v>3015</v>
          </cell>
        </row>
        <row r="667">
          <cell r="A667">
            <v>3043</v>
          </cell>
        </row>
        <row r="668">
          <cell r="A668">
            <v>3054</v>
          </cell>
        </row>
        <row r="669">
          <cell r="A669">
            <v>3054</v>
          </cell>
        </row>
        <row r="670">
          <cell r="A670">
            <v>3054</v>
          </cell>
        </row>
        <row r="671">
          <cell r="A671">
            <v>4027</v>
          </cell>
        </row>
        <row r="672">
          <cell r="A672">
            <v>4039</v>
          </cell>
        </row>
        <row r="673">
          <cell r="A673">
            <v>4039</v>
          </cell>
        </row>
        <row r="674">
          <cell r="A674">
            <v>4039</v>
          </cell>
        </row>
        <row r="675">
          <cell r="A675">
            <v>4039</v>
          </cell>
        </row>
        <row r="676">
          <cell r="A676">
            <v>4051</v>
          </cell>
        </row>
        <row r="677">
          <cell r="A677" t="str">
            <v>S5102501</v>
          </cell>
        </row>
        <row r="678">
          <cell r="A678" t="str">
            <v>S5103901</v>
          </cell>
        </row>
        <row r="679">
          <cell r="A679" t="str">
            <v>S5103901</v>
          </cell>
        </row>
        <row r="680">
          <cell r="A680" t="str">
            <v>s5104501</v>
          </cell>
        </row>
        <row r="681">
          <cell r="A681" t="str">
            <v>s5104501</v>
          </cell>
        </row>
        <row r="682">
          <cell r="A682" t="str">
            <v>S5105201</v>
          </cell>
        </row>
        <row r="683">
          <cell r="A683" t="str">
            <v>S5105201</v>
          </cell>
        </row>
        <row r="684">
          <cell r="A684">
            <v>33</v>
          </cell>
        </row>
        <row r="685">
          <cell r="A685">
            <v>34</v>
          </cell>
        </row>
        <row r="686">
          <cell r="A686">
            <v>2015</v>
          </cell>
        </row>
        <row r="687">
          <cell r="A687">
            <v>2015</v>
          </cell>
        </row>
        <row r="688">
          <cell r="A688">
            <v>2041</v>
          </cell>
        </row>
        <row r="689">
          <cell r="A689">
            <v>2041</v>
          </cell>
        </row>
        <row r="690">
          <cell r="A690" t="str">
            <v>2041-2</v>
          </cell>
        </row>
        <row r="691">
          <cell r="A691">
            <v>2054</v>
          </cell>
        </row>
        <row r="692">
          <cell r="A692">
            <v>2054</v>
          </cell>
        </row>
        <row r="693">
          <cell r="A693">
            <v>2055</v>
          </cell>
        </row>
        <row r="694">
          <cell r="A694">
            <v>2055</v>
          </cell>
        </row>
        <row r="695">
          <cell r="A695">
            <v>2068</v>
          </cell>
        </row>
        <row r="696">
          <cell r="A696">
            <v>2068</v>
          </cell>
        </row>
        <row r="697">
          <cell r="A697">
            <v>2069</v>
          </cell>
        </row>
        <row r="698">
          <cell r="A698">
            <v>2086</v>
          </cell>
        </row>
        <row r="699">
          <cell r="A699">
            <v>2086</v>
          </cell>
        </row>
        <row r="700">
          <cell r="A700" t="str">
            <v>2041-2</v>
          </cell>
        </row>
        <row r="701">
          <cell r="A701">
            <v>2117</v>
          </cell>
        </row>
        <row r="702">
          <cell r="A702">
            <v>2117</v>
          </cell>
        </row>
        <row r="703">
          <cell r="A703">
            <v>2117</v>
          </cell>
        </row>
        <row r="704">
          <cell r="A704">
            <v>142</v>
          </cell>
        </row>
        <row r="705">
          <cell r="A705">
            <v>158</v>
          </cell>
        </row>
        <row r="706">
          <cell r="A706">
            <v>3009</v>
          </cell>
        </row>
        <row r="707">
          <cell r="A707">
            <v>3009</v>
          </cell>
        </row>
        <row r="708">
          <cell r="A708">
            <v>3110</v>
          </cell>
        </row>
        <row r="709">
          <cell r="A709">
            <v>3009</v>
          </cell>
        </row>
        <row r="710">
          <cell r="A710">
            <v>3009</v>
          </cell>
        </row>
        <row r="711">
          <cell r="A711">
            <v>3019</v>
          </cell>
        </row>
        <row r="712">
          <cell r="A712">
            <v>3019</v>
          </cell>
        </row>
        <row r="713">
          <cell r="A713">
            <v>3025</v>
          </cell>
        </row>
        <row r="714">
          <cell r="A714">
            <v>3025</v>
          </cell>
        </row>
        <row r="715">
          <cell r="A715">
            <v>3054</v>
          </cell>
        </row>
        <row r="716">
          <cell r="A716">
            <v>3054</v>
          </cell>
        </row>
        <row r="717">
          <cell r="A717">
            <v>3060</v>
          </cell>
        </row>
        <row r="718">
          <cell r="A718">
            <v>3060</v>
          </cell>
        </row>
        <row r="719">
          <cell r="A719">
            <v>3065</v>
          </cell>
        </row>
        <row r="720">
          <cell r="A720">
            <v>3065</v>
          </cell>
        </row>
        <row r="721">
          <cell r="A721">
            <v>3066</v>
          </cell>
        </row>
        <row r="722">
          <cell r="A722">
            <v>3067</v>
          </cell>
        </row>
        <row r="723">
          <cell r="A723">
            <v>3067</v>
          </cell>
        </row>
        <row r="724">
          <cell r="A724">
            <v>3069</v>
          </cell>
        </row>
        <row r="725">
          <cell r="A725">
            <v>3069</v>
          </cell>
        </row>
        <row r="726">
          <cell r="A726">
            <v>3097</v>
          </cell>
        </row>
        <row r="727">
          <cell r="A727">
            <v>3097</v>
          </cell>
        </row>
        <row r="728">
          <cell r="A728">
            <v>3097</v>
          </cell>
        </row>
        <row r="729">
          <cell r="A729">
            <v>3097</v>
          </cell>
        </row>
        <row r="730">
          <cell r="A730">
            <v>3097</v>
          </cell>
        </row>
        <row r="731">
          <cell r="A731">
            <v>4004</v>
          </cell>
        </row>
        <row r="732">
          <cell r="A732">
            <v>3031</v>
          </cell>
        </row>
        <row r="733">
          <cell r="A733">
            <v>3031</v>
          </cell>
        </row>
        <row r="734">
          <cell r="A734">
            <v>3031</v>
          </cell>
        </row>
        <row r="735">
          <cell r="A735">
            <v>3031</v>
          </cell>
        </row>
        <row r="736">
          <cell r="A736">
            <v>3031</v>
          </cell>
        </row>
        <row r="737">
          <cell r="A737">
            <v>3031</v>
          </cell>
        </row>
        <row r="738">
          <cell r="A738">
            <v>3031</v>
          </cell>
        </row>
        <row r="739">
          <cell r="A739">
            <v>3031</v>
          </cell>
        </row>
        <row r="740">
          <cell r="A740">
            <v>5001</v>
          </cell>
        </row>
        <row r="741">
          <cell r="A741">
            <v>5001</v>
          </cell>
        </row>
        <row r="742">
          <cell r="A742">
            <v>5001</v>
          </cell>
        </row>
        <row r="743">
          <cell r="A743">
            <v>5001</v>
          </cell>
        </row>
        <row r="744">
          <cell r="A744">
            <v>5001</v>
          </cell>
        </row>
        <row r="745">
          <cell r="A745">
            <v>5001</v>
          </cell>
        </row>
        <row r="746">
          <cell r="A746">
            <v>5001</v>
          </cell>
        </row>
        <row r="747">
          <cell r="A747" t="str">
            <v>S5102901</v>
          </cell>
        </row>
        <row r="748">
          <cell r="A748" t="str">
            <v>S5102901</v>
          </cell>
        </row>
        <row r="749">
          <cell r="A749" t="str">
            <v>S5102901</v>
          </cell>
        </row>
        <row r="750">
          <cell r="A750">
            <v>3008</v>
          </cell>
        </row>
        <row r="751">
          <cell r="A751">
            <v>3008</v>
          </cell>
        </row>
        <row r="752">
          <cell r="A752">
            <v>3008</v>
          </cell>
        </row>
        <row r="753">
          <cell r="A753">
            <v>3008</v>
          </cell>
        </row>
        <row r="754">
          <cell r="A754">
            <v>4033</v>
          </cell>
        </row>
        <row r="755">
          <cell r="A755">
            <v>4033</v>
          </cell>
        </row>
        <row r="756">
          <cell r="A756">
            <v>3040</v>
          </cell>
        </row>
        <row r="757">
          <cell r="A757">
            <v>3040</v>
          </cell>
        </row>
        <row r="758">
          <cell r="A758">
            <v>3040</v>
          </cell>
        </row>
        <row r="759">
          <cell r="A759">
            <v>3040</v>
          </cell>
        </row>
        <row r="760">
          <cell r="A760">
            <v>3040</v>
          </cell>
        </row>
        <row r="761">
          <cell r="A761">
            <v>3040</v>
          </cell>
        </row>
        <row r="762">
          <cell r="A762">
            <v>4046</v>
          </cell>
        </row>
        <row r="763">
          <cell r="A763" t="str">
            <v>S5104401</v>
          </cell>
        </row>
        <row r="764">
          <cell r="A764" t="str">
            <v>S5104401</v>
          </cell>
        </row>
        <row r="765">
          <cell r="A765" t="str">
            <v>S5104401</v>
          </cell>
        </row>
        <row r="766">
          <cell r="A766">
            <v>144</v>
          </cell>
        </row>
        <row r="767">
          <cell r="A767">
            <v>145</v>
          </cell>
        </row>
        <row r="768">
          <cell r="A768">
            <v>146</v>
          </cell>
        </row>
        <row r="769">
          <cell r="A769">
            <v>147</v>
          </cell>
        </row>
        <row r="770">
          <cell r="A770">
            <v>143</v>
          </cell>
        </row>
        <row r="771">
          <cell r="A771">
            <v>4029</v>
          </cell>
        </row>
        <row r="772">
          <cell r="A772">
            <v>4029</v>
          </cell>
        </row>
        <row r="773">
          <cell r="A773">
            <v>4029</v>
          </cell>
        </row>
        <row r="774">
          <cell r="A774">
            <v>4029</v>
          </cell>
        </row>
        <row r="775">
          <cell r="A775">
            <v>4029</v>
          </cell>
        </row>
        <row r="776">
          <cell r="A776">
            <v>107</v>
          </cell>
        </row>
        <row r="777">
          <cell r="A777">
            <v>107</v>
          </cell>
        </row>
        <row r="778">
          <cell r="A778">
            <v>107</v>
          </cell>
        </row>
        <row r="779">
          <cell r="A779">
            <v>107</v>
          </cell>
        </row>
        <row r="780">
          <cell r="A780">
            <v>159</v>
          </cell>
        </row>
        <row r="781">
          <cell r="A781">
            <v>159</v>
          </cell>
        </row>
        <row r="782">
          <cell r="A782">
            <v>159</v>
          </cell>
        </row>
        <row r="783">
          <cell r="A783">
            <v>9999</v>
          </cell>
        </row>
        <row r="784">
          <cell r="A784">
            <v>3026</v>
          </cell>
        </row>
        <row r="785">
          <cell r="A785">
            <v>3026</v>
          </cell>
        </row>
        <row r="786">
          <cell r="A786" t="str">
            <v>S5105401</v>
          </cell>
        </row>
        <row r="787">
          <cell r="A787" t="str">
            <v>S5105401</v>
          </cell>
        </row>
        <row r="788">
          <cell r="A788" t="str">
            <v>S5105401</v>
          </cell>
        </row>
        <row r="789">
          <cell r="A789">
            <v>3084</v>
          </cell>
        </row>
        <row r="790">
          <cell r="A790" t="str">
            <v>S5106001</v>
          </cell>
        </row>
        <row r="791">
          <cell r="A791" t="str">
            <v>S5106001</v>
          </cell>
        </row>
        <row r="792">
          <cell r="A792" t="str">
            <v>S516101</v>
          </cell>
        </row>
        <row r="793">
          <cell r="A793" t="str">
            <v>S516101</v>
          </cell>
        </row>
        <row r="794">
          <cell r="A794" t="str">
            <v>S516101</v>
          </cell>
        </row>
        <row r="795">
          <cell r="A795" t="str">
            <v>S5106201</v>
          </cell>
        </row>
        <row r="796">
          <cell r="A796" t="str">
            <v>S5106201</v>
          </cell>
        </row>
        <row r="797">
          <cell r="A797" t="str">
            <v>S5106301</v>
          </cell>
        </row>
        <row r="798">
          <cell r="A798" t="str">
            <v>S5106301</v>
          </cell>
        </row>
        <row r="799">
          <cell r="A799" t="str">
            <v>S5101601</v>
          </cell>
        </row>
        <row r="800">
          <cell r="A800" t="str">
            <v>S5101601</v>
          </cell>
        </row>
        <row r="801">
          <cell r="A801" t="str">
            <v>S5101601</v>
          </cell>
        </row>
        <row r="802">
          <cell r="A802">
            <v>3045</v>
          </cell>
        </row>
        <row r="803">
          <cell r="A803">
            <v>3045</v>
          </cell>
        </row>
        <row r="804">
          <cell r="A804">
            <v>3045</v>
          </cell>
        </row>
        <row r="805">
          <cell r="A805">
            <v>3045</v>
          </cell>
        </row>
        <row r="806">
          <cell r="A806">
            <v>3045</v>
          </cell>
        </row>
        <row r="807">
          <cell r="A807">
            <v>3045</v>
          </cell>
        </row>
        <row r="808">
          <cell r="A808">
            <v>3045</v>
          </cell>
        </row>
        <row r="809">
          <cell r="A809">
            <v>3045</v>
          </cell>
        </row>
        <row r="810">
          <cell r="A810">
            <v>3045</v>
          </cell>
        </row>
        <row r="811">
          <cell r="A811">
            <v>3091</v>
          </cell>
        </row>
        <row r="812">
          <cell r="A812">
            <v>3093</v>
          </cell>
        </row>
        <row r="813">
          <cell r="A813">
            <v>1111</v>
          </cell>
        </row>
        <row r="814">
          <cell r="A814">
            <v>1111</v>
          </cell>
        </row>
        <row r="815">
          <cell r="A815">
            <v>1111</v>
          </cell>
        </row>
        <row r="816">
          <cell r="A816" t="str">
            <v>S5105601</v>
          </cell>
        </row>
        <row r="817">
          <cell r="A817" t="str">
            <v>2001-N</v>
          </cell>
        </row>
        <row r="818">
          <cell r="A818" t="str">
            <v>2001-N</v>
          </cell>
        </row>
        <row r="819">
          <cell r="A819" t="str">
            <v>2001-N</v>
          </cell>
        </row>
        <row r="820">
          <cell r="A820" t="str">
            <v>2001-N</v>
          </cell>
        </row>
        <row r="821">
          <cell r="A821" t="str">
            <v>2001-N</v>
          </cell>
        </row>
        <row r="822">
          <cell r="A822" t="str">
            <v>2001-N</v>
          </cell>
        </row>
        <row r="823">
          <cell r="A823" t="str">
            <v>2001-N</v>
          </cell>
        </row>
        <row r="824">
          <cell r="A824" t="str">
            <v>2001-N</v>
          </cell>
        </row>
        <row r="825">
          <cell r="A825" t="str">
            <v>2001-N</v>
          </cell>
        </row>
        <row r="826">
          <cell r="A826" t="str">
            <v>2001-N</v>
          </cell>
        </row>
        <row r="827">
          <cell r="A827" t="str">
            <v>2001-N</v>
          </cell>
        </row>
        <row r="828">
          <cell r="A828" t="str">
            <v>2001-N</v>
          </cell>
        </row>
        <row r="829">
          <cell r="A829" t="str">
            <v>2001-N</v>
          </cell>
        </row>
        <row r="830">
          <cell r="A830" t="str">
            <v>2001-N</v>
          </cell>
        </row>
        <row r="831">
          <cell r="A831" t="str">
            <v>2001-N</v>
          </cell>
        </row>
        <row r="832">
          <cell r="A832" t="str">
            <v>2001-N</v>
          </cell>
        </row>
        <row r="833">
          <cell r="A833" t="str">
            <v>2001-N</v>
          </cell>
        </row>
        <row r="834">
          <cell r="A834" t="str">
            <v>2001-N</v>
          </cell>
        </row>
        <row r="835">
          <cell r="A835" t="str">
            <v>2001-N</v>
          </cell>
        </row>
        <row r="836">
          <cell r="A836" t="str">
            <v>2001-N</v>
          </cell>
        </row>
        <row r="837">
          <cell r="A837" t="str">
            <v>2001-N</v>
          </cell>
        </row>
        <row r="838">
          <cell r="A838" t="str">
            <v>2001-N</v>
          </cell>
        </row>
        <row r="839">
          <cell r="A839" t="str">
            <v>2001-N</v>
          </cell>
        </row>
        <row r="840">
          <cell r="A840">
            <v>2002</v>
          </cell>
        </row>
        <row r="841">
          <cell r="A841">
            <v>2002</v>
          </cell>
        </row>
        <row r="842">
          <cell r="A842">
            <v>2012</v>
          </cell>
        </row>
        <row r="843">
          <cell r="A843">
            <v>2012</v>
          </cell>
        </row>
        <row r="844">
          <cell r="A844">
            <v>2023</v>
          </cell>
        </row>
        <row r="845">
          <cell r="A845">
            <v>2023</v>
          </cell>
        </row>
        <row r="846">
          <cell r="A846">
            <v>2043</v>
          </cell>
        </row>
        <row r="847">
          <cell r="A847">
            <v>2032</v>
          </cell>
        </row>
        <row r="848">
          <cell r="A848">
            <v>2032</v>
          </cell>
        </row>
        <row r="849">
          <cell r="A849">
            <v>2050</v>
          </cell>
        </row>
        <row r="850">
          <cell r="A850">
            <v>2050</v>
          </cell>
        </row>
        <row r="851">
          <cell r="A851">
            <v>2067</v>
          </cell>
        </row>
        <row r="852">
          <cell r="A852">
            <v>2067</v>
          </cell>
        </row>
        <row r="853">
          <cell r="A853">
            <v>2087</v>
          </cell>
        </row>
        <row r="854">
          <cell r="A854">
            <v>2087</v>
          </cell>
        </row>
        <row r="855">
          <cell r="A855">
            <v>2108</v>
          </cell>
        </row>
        <row r="856">
          <cell r="A856">
            <v>2108</v>
          </cell>
        </row>
        <row r="857">
          <cell r="A857">
            <v>2119</v>
          </cell>
        </row>
        <row r="858">
          <cell r="A858">
            <v>2119</v>
          </cell>
        </row>
        <row r="859">
          <cell r="A859">
            <v>105</v>
          </cell>
        </row>
        <row r="860">
          <cell r="A860">
            <v>105</v>
          </cell>
        </row>
        <row r="861">
          <cell r="A861">
            <v>117</v>
          </cell>
        </row>
        <row r="862">
          <cell r="A862">
            <v>117</v>
          </cell>
        </row>
        <row r="863">
          <cell r="A863">
            <v>3051</v>
          </cell>
        </row>
        <row r="864">
          <cell r="A864">
            <v>3051</v>
          </cell>
        </row>
        <row r="865">
          <cell r="A865">
            <v>4006</v>
          </cell>
        </row>
        <row r="866">
          <cell r="A866">
            <v>4006</v>
          </cell>
        </row>
        <row r="867">
          <cell r="A867" t="str">
            <v>S5102301</v>
          </cell>
        </row>
        <row r="868">
          <cell r="A868" t="str">
            <v>S5102301</v>
          </cell>
        </row>
        <row r="869">
          <cell r="A869" t="str">
            <v>S5102301</v>
          </cell>
        </row>
        <row r="870">
          <cell r="A870" t="str">
            <v>S5103801</v>
          </cell>
        </row>
        <row r="871">
          <cell r="A871" t="str">
            <v>S5103901</v>
          </cell>
        </row>
        <row r="872">
          <cell r="A872" t="str">
            <v>S5103901</v>
          </cell>
        </row>
        <row r="873">
          <cell r="A873" t="str">
            <v>S5102201</v>
          </cell>
        </row>
        <row r="874">
          <cell r="A874" t="str">
            <v>S5102201</v>
          </cell>
        </row>
        <row r="875">
          <cell r="A875" t="str">
            <v>S5102701</v>
          </cell>
        </row>
        <row r="876">
          <cell r="A876" t="str">
            <v>S5102701</v>
          </cell>
        </row>
        <row r="877">
          <cell r="A877" t="str">
            <v>S5102701</v>
          </cell>
        </row>
        <row r="878">
          <cell r="A878" t="str">
            <v>S5100801</v>
          </cell>
        </row>
        <row r="879">
          <cell r="A879" t="str">
            <v>S5100801</v>
          </cell>
        </row>
        <row r="880">
          <cell r="A880" t="str">
            <v>S5100801</v>
          </cell>
        </row>
        <row r="881">
          <cell r="A881" t="str">
            <v>S5104801</v>
          </cell>
        </row>
        <row r="882">
          <cell r="A882" t="str">
            <v>S5104801</v>
          </cell>
        </row>
        <row r="883">
          <cell r="A883" t="str">
            <v>S5103101</v>
          </cell>
        </row>
        <row r="884">
          <cell r="A884" t="str">
            <v>S5103101</v>
          </cell>
        </row>
        <row r="885">
          <cell r="A885" t="str">
            <v>S5103101</v>
          </cell>
        </row>
        <row r="886">
          <cell r="A886" t="str">
            <v>S512101</v>
          </cell>
        </row>
        <row r="887">
          <cell r="A887" t="str">
            <v>S512101</v>
          </cell>
        </row>
        <row r="888">
          <cell r="A888" t="str">
            <v>S512101</v>
          </cell>
        </row>
        <row r="889">
          <cell r="A889" t="str">
            <v>S5104901</v>
          </cell>
        </row>
        <row r="890">
          <cell r="A890" t="str">
            <v>S5104902</v>
          </cell>
        </row>
        <row r="891">
          <cell r="A891" t="str">
            <v>?</v>
          </cell>
        </row>
        <row r="892">
          <cell r="A892" t="str">
            <v>?</v>
          </cell>
        </row>
        <row r="893">
          <cell r="A893" t="str">
            <v>?</v>
          </cell>
        </row>
        <row r="894">
          <cell r="A894" t="str">
            <v>Email</v>
          </cell>
        </row>
        <row r="895">
          <cell r="A895" t="str">
            <v>Email</v>
          </cell>
        </row>
        <row r="896">
          <cell r="A896" t="str">
            <v>Email</v>
          </cell>
        </row>
        <row r="897">
          <cell r="A897">
            <v>2104</v>
          </cell>
        </row>
        <row r="898">
          <cell r="A898">
            <v>2104</v>
          </cell>
        </row>
        <row r="899">
          <cell r="A899">
            <v>2104</v>
          </cell>
        </row>
        <row r="900">
          <cell r="A900">
            <v>2126</v>
          </cell>
        </row>
        <row r="901">
          <cell r="A901">
            <v>103</v>
          </cell>
        </row>
        <row r="902">
          <cell r="A902">
            <v>103</v>
          </cell>
        </row>
        <row r="903">
          <cell r="A903">
            <v>103</v>
          </cell>
        </row>
        <row r="904">
          <cell r="A904">
            <v>130</v>
          </cell>
        </row>
        <row r="905">
          <cell r="A905">
            <v>130</v>
          </cell>
        </row>
        <row r="906">
          <cell r="A906">
            <v>137</v>
          </cell>
        </row>
        <row r="907">
          <cell r="A907">
            <v>137</v>
          </cell>
        </row>
        <row r="908">
          <cell r="A908">
            <v>140</v>
          </cell>
        </row>
        <row r="909">
          <cell r="A909">
            <v>140</v>
          </cell>
        </row>
        <row r="910">
          <cell r="A910">
            <v>141</v>
          </cell>
        </row>
        <row r="911">
          <cell r="A911">
            <v>141</v>
          </cell>
        </row>
        <row r="912">
          <cell r="A912">
            <v>141</v>
          </cell>
        </row>
        <row r="913">
          <cell r="A913">
            <v>141</v>
          </cell>
        </row>
        <row r="914">
          <cell r="A914">
            <v>141</v>
          </cell>
        </row>
        <row r="915">
          <cell r="A915">
            <v>141</v>
          </cell>
        </row>
        <row r="916">
          <cell r="A916">
            <v>141</v>
          </cell>
        </row>
        <row r="917">
          <cell r="A917">
            <v>155</v>
          </cell>
        </row>
        <row r="918">
          <cell r="A918">
            <v>155</v>
          </cell>
        </row>
        <row r="919">
          <cell r="A919" t="str">
            <v>155 C</v>
          </cell>
        </row>
        <row r="920">
          <cell r="A920">
            <v>172</v>
          </cell>
        </row>
        <row r="921">
          <cell r="A921">
            <v>172</v>
          </cell>
        </row>
        <row r="922">
          <cell r="A922">
            <v>3012</v>
          </cell>
        </row>
        <row r="923">
          <cell r="A923">
            <v>3012</v>
          </cell>
        </row>
        <row r="924">
          <cell r="A924">
            <v>3026</v>
          </cell>
        </row>
        <row r="925">
          <cell r="A925">
            <v>3026</v>
          </cell>
        </row>
        <row r="926">
          <cell r="A926">
            <v>3031</v>
          </cell>
        </row>
        <row r="927">
          <cell r="A927">
            <v>3031</v>
          </cell>
        </row>
        <row r="928">
          <cell r="A928">
            <v>3064</v>
          </cell>
        </row>
        <row r="929">
          <cell r="A929">
            <v>3064</v>
          </cell>
        </row>
        <row r="930">
          <cell r="A930">
            <v>3061</v>
          </cell>
        </row>
        <row r="931">
          <cell r="A931">
            <v>3061</v>
          </cell>
        </row>
        <row r="932">
          <cell r="A932">
            <v>3061</v>
          </cell>
        </row>
        <row r="933">
          <cell r="A933">
            <v>3061</v>
          </cell>
        </row>
        <row r="934">
          <cell r="A934">
            <v>3068</v>
          </cell>
        </row>
        <row r="935">
          <cell r="A935">
            <v>3075</v>
          </cell>
        </row>
        <row r="936">
          <cell r="A936">
            <v>3078</v>
          </cell>
        </row>
        <row r="937">
          <cell r="A937">
            <v>3078</v>
          </cell>
        </row>
        <row r="938">
          <cell r="A938">
            <v>3081</v>
          </cell>
        </row>
        <row r="939">
          <cell r="A939">
            <v>3096</v>
          </cell>
        </row>
        <row r="940">
          <cell r="A940">
            <v>3096</v>
          </cell>
        </row>
        <row r="941">
          <cell r="A941">
            <v>3096</v>
          </cell>
        </row>
        <row r="942">
          <cell r="A942">
            <v>3096</v>
          </cell>
        </row>
        <row r="943">
          <cell r="A943">
            <v>3096</v>
          </cell>
        </row>
        <row r="944">
          <cell r="A944">
            <v>4005</v>
          </cell>
        </row>
        <row r="945">
          <cell r="A945">
            <v>4010</v>
          </cell>
        </row>
        <row r="946">
          <cell r="A946">
            <v>161</v>
          </cell>
        </row>
        <row r="947">
          <cell r="A947">
            <v>161</v>
          </cell>
        </row>
        <row r="948">
          <cell r="A948">
            <v>161</v>
          </cell>
        </row>
        <row r="949">
          <cell r="A949">
            <v>161</v>
          </cell>
        </row>
        <row r="950">
          <cell r="A950">
            <v>161</v>
          </cell>
        </row>
        <row r="951">
          <cell r="A951">
            <v>161</v>
          </cell>
        </row>
        <row r="952">
          <cell r="A952">
            <v>161</v>
          </cell>
        </row>
        <row r="953">
          <cell r="A953">
            <v>161</v>
          </cell>
        </row>
        <row r="954">
          <cell r="A954">
            <v>161</v>
          </cell>
        </row>
        <row r="955">
          <cell r="A955">
            <v>2096</v>
          </cell>
        </row>
        <row r="956">
          <cell r="A956">
            <v>2096</v>
          </cell>
        </row>
        <row r="957">
          <cell r="A957">
            <v>2096</v>
          </cell>
        </row>
        <row r="958">
          <cell r="A958">
            <v>2096</v>
          </cell>
        </row>
        <row r="959">
          <cell r="A959">
            <v>2096</v>
          </cell>
        </row>
        <row r="960">
          <cell r="A960">
            <v>2096</v>
          </cell>
        </row>
        <row r="961">
          <cell r="A961">
            <v>2096</v>
          </cell>
        </row>
        <row r="962">
          <cell r="A962">
            <v>2097</v>
          </cell>
        </row>
        <row r="963">
          <cell r="A963">
            <v>154</v>
          </cell>
        </row>
        <row r="964">
          <cell r="A964">
            <v>2096</v>
          </cell>
        </row>
        <row r="965">
          <cell r="A965">
            <v>2096</v>
          </cell>
        </row>
        <row r="966">
          <cell r="A966">
            <v>2096</v>
          </cell>
        </row>
        <row r="967">
          <cell r="A967">
            <v>2096</v>
          </cell>
        </row>
        <row r="968">
          <cell r="A968">
            <v>2096</v>
          </cell>
        </row>
        <row r="969">
          <cell r="A969">
            <v>2096</v>
          </cell>
        </row>
        <row r="970">
          <cell r="A970">
            <v>2096</v>
          </cell>
        </row>
        <row r="971">
          <cell r="A971">
            <v>2096</v>
          </cell>
        </row>
        <row r="972">
          <cell r="A972">
            <v>3042</v>
          </cell>
        </row>
        <row r="973">
          <cell r="A973">
            <v>3042</v>
          </cell>
        </row>
        <row r="974">
          <cell r="A974">
            <v>3042</v>
          </cell>
        </row>
        <row r="975">
          <cell r="A975">
            <v>3042</v>
          </cell>
        </row>
        <row r="976">
          <cell r="A976">
            <v>3042</v>
          </cell>
        </row>
        <row r="977">
          <cell r="A977">
            <v>3042</v>
          </cell>
        </row>
        <row r="978">
          <cell r="A978">
            <v>4010</v>
          </cell>
        </row>
        <row r="979">
          <cell r="A979">
            <v>4010</v>
          </cell>
        </row>
        <row r="980">
          <cell r="A980">
            <v>4010</v>
          </cell>
        </row>
        <row r="981">
          <cell r="A981">
            <v>4047</v>
          </cell>
        </row>
        <row r="982">
          <cell r="A982" t="str">
            <v>2001-N</v>
          </cell>
        </row>
        <row r="983">
          <cell r="A983" t="str">
            <v>2001-N</v>
          </cell>
        </row>
        <row r="984">
          <cell r="A984">
            <v>3001</v>
          </cell>
        </row>
        <row r="985">
          <cell r="A985">
            <v>3001</v>
          </cell>
        </row>
        <row r="986">
          <cell r="A986">
            <v>3005</v>
          </cell>
        </row>
        <row r="987">
          <cell r="A987">
            <v>3005</v>
          </cell>
        </row>
        <row r="988">
          <cell r="A988">
            <v>3007</v>
          </cell>
        </row>
        <row r="989">
          <cell r="A989">
            <v>3007</v>
          </cell>
        </row>
        <row r="990">
          <cell r="A990">
            <v>3009</v>
          </cell>
        </row>
        <row r="991">
          <cell r="A991">
            <v>3009</v>
          </cell>
        </row>
        <row r="992">
          <cell r="A992">
            <v>3010</v>
          </cell>
        </row>
        <row r="993">
          <cell r="A993">
            <v>3010</v>
          </cell>
        </row>
        <row r="994">
          <cell r="A994">
            <v>3001</v>
          </cell>
        </row>
        <row r="995">
          <cell r="A995">
            <v>3001</v>
          </cell>
        </row>
        <row r="996">
          <cell r="A996">
            <v>3005</v>
          </cell>
        </row>
        <row r="997">
          <cell r="A997">
            <v>3005</v>
          </cell>
        </row>
        <row r="998">
          <cell r="A998">
            <v>3007</v>
          </cell>
        </row>
        <row r="999">
          <cell r="A999">
            <v>3007</v>
          </cell>
        </row>
        <row r="1000">
          <cell r="A1000">
            <v>3009</v>
          </cell>
        </row>
        <row r="1001">
          <cell r="A1001">
            <v>3009</v>
          </cell>
        </row>
        <row r="1002">
          <cell r="A1002">
            <v>3010</v>
          </cell>
        </row>
        <row r="1003">
          <cell r="A1003">
            <v>3010</v>
          </cell>
        </row>
        <row r="1004">
          <cell r="A1004">
            <v>3027</v>
          </cell>
        </row>
        <row r="1005">
          <cell r="A1005">
            <v>3027</v>
          </cell>
        </row>
        <row r="1006">
          <cell r="A1006">
            <v>3027</v>
          </cell>
        </row>
        <row r="1007">
          <cell r="A1007">
            <v>3027</v>
          </cell>
        </row>
        <row r="1008">
          <cell r="A1008">
            <v>3027</v>
          </cell>
        </row>
        <row r="1009">
          <cell r="A1009">
            <v>3027</v>
          </cell>
        </row>
        <row r="1010">
          <cell r="A1010">
            <v>2100</v>
          </cell>
        </row>
        <row r="1011">
          <cell r="A1011">
            <v>2100</v>
          </cell>
        </row>
        <row r="1012">
          <cell r="A1012">
            <v>2100</v>
          </cell>
        </row>
        <row r="1013">
          <cell r="A1013">
            <v>2100</v>
          </cell>
        </row>
        <row r="1014">
          <cell r="A1014">
            <v>3052</v>
          </cell>
        </row>
        <row r="1015">
          <cell r="A1015">
            <v>3052</v>
          </cell>
        </row>
        <row r="1016">
          <cell r="A1016">
            <v>3019</v>
          </cell>
        </row>
        <row r="1017">
          <cell r="A1017">
            <v>3019</v>
          </cell>
        </row>
        <row r="1018">
          <cell r="A1018" t="str">
            <v>S5101401</v>
          </cell>
        </row>
        <row r="1019">
          <cell r="A1019" t="str">
            <v>S5101401</v>
          </cell>
        </row>
        <row r="1020">
          <cell r="A1020" t="str">
            <v>S5101401</v>
          </cell>
        </row>
        <row r="1021">
          <cell r="A1021" t="str">
            <v>S5103401</v>
          </cell>
        </row>
        <row r="1022">
          <cell r="A1022" t="str">
            <v>S5103401</v>
          </cell>
        </row>
        <row r="1023">
          <cell r="A1023" t="str">
            <v>?</v>
          </cell>
        </row>
        <row r="1024">
          <cell r="A1024" t="str">
            <v>S5105001</v>
          </cell>
        </row>
        <row r="1025">
          <cell r="A1025" t="str">
            <v>S5105001</v>
          </cell>
        </row>
        <row r="1026">
          <cell r="A1026" t="str">
            <v>S5105901</v>
          </cell>
        </row>
        <row r="1027">
          <cell r="A1027" t="str">
            <v>S5105901</v>
          </cell>
        </row>
        <row r="1028">
          <cell r="A1028" t="str">
            <v>S5100301</v>
          </cell>
        </row>
        <row r="1029">
          <cell r="A1029" t="str">
            <v>S5100301</v>
          </cell>
        </row>
        <row r="1030">
          <cell r="A1030" t="str">
            <v>S5100301</v>
          </cell>
        </row>
        <row r="1031">
          <cell r="A1031" t="str">
            <v>S5100301</v>
          </cell>
        </row>
        <row r="1032">
          <cell r="A1032" t="str">
            <v>S5103601</v>
          </cell>
        </row>
        <row r="1033">
          <cell r="A1033" t="str">
            <v>S5103601</v>
          </cell>
        </row>
        <row r="1034">
          <cell r="A1034" t="str">
            <v>p5104001</v>
          </cell>
        </row>
        <row r="1035">
          <cell r="A1035" t="str">
            <v>p5104001</v>
          </cell>
        </row>
        <row r="1036">
          <cell r="A1036" t="str">
            <v>?</v>
          </cell>
        </row>
        <row r="1037">
          <cell r="A1037" t="str">
            <v>?</v>
          </cell>
        </row>
        <row r="1038">
          <cell r="A1038">
            <v>3011</v>
          </cell>
        </row>
        <row r="1039">
          <cell r="A1039">
            <v>3011</v>
          </cell>
        </row>
        <row r="1040">
          <cell r="A1040">
            <v>3011</v>
          </cell>
        </row>
        <row r="1041">
          <cell r="A1041">
            <v>3011</v>
          </cell>
        </row>
        <row r="1042">
          <cell r="A1042">
            <v>3050</v>
          </cell>
        </row>
        <row r="1043">
          <cell r="A1043">
            <v>4024</v>
          </cell>
        </row>
        <row r="1044">
          <cell r="A1044">
            <v>4024</v>
          </cell>
        </row>
        <row r="1045">
          <cell r="A1045">
            <v>3032</v>
          </cell>
        </row>
        <row r="1046">
          <cell r="A1046">
            <v>3032</v>
          </cell>
        </row>
        <row r="1047">
          <cell r="A1047">
            <v>3032</v>
          </cell>
        </row>
        <row r="1048">
          <cell r="A1048">
            <v>3032</v>
          </cell>
        </row>
        <row r="1049">
          <cell r="A1049">
            <v>3032</v>
          </cell>
        </row>
        <row r="1050">
          <cell r="A1050">
            <v>3032</v>
          </cell>
        </row>
        <row r="1051">
          <cell r="A1051">
            <v>119</v>
          </cell>
        </row>
        <row r="1052">
          <cell r="A1052">
            <v>119</v>
          </cell>
        </row>
        <row r="1053">
          <cell r="A1053">
            <v>119</v>
          </cell>
        </row>
        <row r="1054">
          <cell r="A1054">
            <v>119</v>
          </cell>
        </row>
        <row r="1055">
          <cell r="A1055">
            <v>119</v>
          </cell>
        </row>
        <row r="1056">
          <cell r="A1056">
            <v>3044</v>
          </cell>
        </row>
        <row r="1057">
          <cell r="A1057">
            <v>3044</v>
          </cell>
        </row>
        <row r="1058">
          <cell r="A1058">
            <v>3044</v>
          </cell>
        </row>
        <row r="1059">
          <cell r="A1059">
            <v>4061</v>
          </cell>
        </row>
        <row r="1060">
          <cell r="A1060">
            <v>3046</v>
          </cell>
        </row>
        <row r="1061">
          <cell r="A1061">
            <v>3046</v>
          </cell>
        </row>
        <row r="1062">
          <cell r="A1062">
            <v>4038</v>
          </cell>
        </row>
        <row r="1063">
          <cell r="A1063">
            <v>4038</v>
          </cell>
        </row>
        <row r="1064">
          <cell r="A1064">
            <v>4038</v>
          </cell>
        </row>
        <row r="1065">
          <cell r="A1065">
            <v>4037</v>
          </cell>
        </row>
        <row r="1066">
          <cell r="A1066">
            <v>4037</v>
          </cell>
        </row>
        <row r="1067">
          <cell r="A1067">
            <v>4055</v>
          </cell>
        </row>
        <row r="1068">
          <cell r="A1068">
            <v>4055</v>
          </cell>
        </row>
        <row r="1069">
          <cell r="A1069">
            <v>4055</v>
          </cell>
        </row>
        <row r="1070">
          <cell r="A1070">
            <v>138</v>
          </cell>
        </row>
        <row r="1071">
          <cell r="A1071">
            <v>138</v>
          </cell>
        </row>
        <row r="1072">
          <cell r="A1072">
            <v>138</v>
          </cell>
        </row>
        <row r="1073">
          <cell r="A1073">
            <v>138</v>
          </cell>
        </row>
        <row r="1074">
          <cell r="A1074">
            <v>1102</v>
          </cell>
        </row>
        <row r="1075">
          <cell r="A1075">
            <v>1102</v>
          </cell>
        </row>
        <row r="1076">
          <cell r="A1076">
            <v>1100</v>
          </cell>
        </row>
        <row r="1077">
          <cell r="A1077">
            <v>1100</v>
          </cell>
        </row>
        <row r="1078">
          <cell r="A1078">
            <v>1101</v>
          </cell>
        </row>
        <row r="1079">
          <cell r="A1079">
            <v>1101</v>
          </cell>
        </row>
        <row r="1080">
          <cell r="A1080">
            <v>1103</v>
          </cell>
        </row>
        <row r="1081">
          <cell r="A1081">
            <v>1103</v>
          </cell>
        </row>
        <row r="1082">
          <cell r="A1082">
            <v>2004</v>
          </cell>
        </row>
        <row r="1083">
          <cell r="A1083">
            <v>2004</v>
          </cell>
        </row>
        <row r="1084">
          <cell r="A1084">
            <v>2014</v>
          </cell>
        </row>
        <row r="1085">
          <cell r="A1085">
            <v>2014</v>
          </cell>
        </row>
        <row r="1086">
          <cell r="A1086">
            <v>2025</v>
          </cell>
        </row>
        <row r="1087">
          <cell r="A1087">
            <v>2025</v>
          </cell>
        </row>
        <row r="1088">
          <cell r="A1088">
            <v>2115</v>
          </cell>
        </row>
        <row r="1089">
          <cell r="A1089">
            <v>2115</v>
          </cell>
        </row>
        <row r="1090">
          <cell r="A1090">
            <v>2115</v>
          </cell>
        </row>
        <row r="1091">
          <cell r="A1091" t="str">
            <v>211 5</v>
          </cell>
        </row>
        <row r="1092">
          <cell r="A1092">
            <v>2115</v>
          </cell>
        </row>
        <row r="1093">
          <cell r="A1093">
            <v>2115</v>
          </cell>
        </row>
        <row r="1094">
          <cell r="A1094">
            <v>2115</v>
          </cell>
        </row>
        <row r="1095">
          <cell r="A1095" t="str">
            <v>211 5</v>
          </cell>
        </row>
        <row r="1096">
          <cell r="A1096">
            <v>2116</v>
          </cell>
        </row>
        <row r="1097">
          <cell r="A1097">
            <v>2116</v>
          </cell>
        </row>
        <row r="1098">
          <cell r="A1098">
            <v>2116</v>
          </cell>
        </row>
        <row r="1099">
          <cell r="A1099">
            <v>2116</v>
          </cell>
        </row>
        <row r="1100">
          <cell r="A1100">
            <v>2116</v>
          </cell>
        </row>
        <row r="1101">
          <cell r="A1101">
            <v>2116</v>
          </cell>
        </row>
        <row r="1102">
          <cell r="A1102">
            <v>2116</v>
          </cell>
        </row>
        <row r="1103">
          <cell r="A1103" t="str">
            <v>S5100401</v>
          </cell>
        </row>
        <row r="1104">
          <cell r="A1104" t="str">
            <v>S5100401</v>
          </cell>
        </row>
        <row r="1105">
          <cell r="A1105" t="str">
            <v>S5100401</v>
          </cell>
        </row>
        <row r="1106">
          <cell r="A1106" t="str">
            <v>S5101001</v>
          </cell>
        </row>
        <row r="1107">
          <cell r="A1107" t="str">
            <v>S5101001</v>
          </cell>
        </row>
        <row r="1108">
          <cell r="A1108" t="str">
            <v>S5101901</v>
          </cell>
        </row>
        <row r="1109">
          <cell r="A1109" t="str">
            <v>S5101901</v>
          </cell>
        </row>
        <row r="1110">
          <cell r="A1110" t="str">
            <v>s5104201</v>
          </cell>
        </row>
        <row r="1111">
          <cell r="A1111" t="str">
            <v>s5104201</v>
          </cell>
        </row>
        <row r="1112">
          <cell r="A1112" t="str">
            <v>S5105801</v>
          </cell>
        </row>
        <row r="1113">
          <cell r="A1113" t="str">
            <v>S5100901</v>
          </cell>
        </row>
        <row r="1114">
          <cell r="A1114" t="str">
            <v>S5100901</v>
          </cell>
        </row>
        <row r="1115">
          <cell r="A1115" t="str">
            <v>S5100901</v>
          </cell>
        </row>
        <row r="1116">
          <cell r="A1116">
            <v>3035</v>
          </cell>
        </row>
        <row r="1117">
          <cell r="A1117">
            <v>3035</v>
          </cell>
        </row>
        <row r="1118">
          <cell r="A1118">
            <v>3035</v>
          </cell>
        </row>
        <row r="1119">
          <cell r="A1119">
            <v>3035</v>
          </cell>
        </row>
        <row r="1120">
          <cell r="A1120">
            <v>2048</v>
          </cell>
        </row>
        <row r="1121">
          <cell r="A1121">
            <v>2048</v>
          </cell>
        </row>
        <row r="1122">
          <cell r="A1122">
            <v>2048</v>
          </cell>
        </row>
        <row r="1123">
          <cell r="A1123">
            <v>2048</v>
          </cell>
        </row>
        <row r="1124">
          <cell r="A1124">
            <v>2073</v>
          </cell>
        </row>
        <row r="1125">
          <cell r="A1125">
            <v>2073</v>
          </cell>
        </row>
        <row r="1126">
          <cell r="A1126">
            <v>2101</v>
          </cell>
        </row>
        <row r="1127">
          <cell r="A1127">
            <v>132</v>
          </cell>
        </row>
        <row r="1128">
          <cell r="A1128">
            <v>152</v>
          </cell>
        </row>
        <row r="1129">
          <cell r="A1129">
            <v>3030</v>
          </cell>
        </row>
        <row r="1130">
          <cell r="A1130">
            <v>3030</v>
          </cell>
        </row>
        <row r="1131">
          <cell r="A1131">
            <v>3030</v>
          </cell>
        </row>
        <row r="1132">
          <cell r="A1132">
            <v>3036</v>
          </cell>
        </row>
        <row r="1133">
          <cell r="A1133">
            <v>125</v>
          </cell>
        </row>
        <row r="1134">
          <cell r="A1134">
            <v>125</v>
          </cell>
        </row>
        <row r="1135">
          <cell r="A1135">
            <v>125</v>
          </cell>
        </row>
        <row r="1136">
          <cell r="A1136">
            <v>125</v>
          </cell>
        </row>
        <row r="1137">
          <cell r="A1137">
            <v>125</v>
          </cell>
        </row>
        <row r="1138">
          <cell r="A1138">
            <v>125</v>
          </cell>
        </row>
        <row r="1139">
          <cell r="A1139">
            <v>125</v>
          </cell>
        </row>
        <row r="1140">
          <cell r="A1140">
            <v>125</v>
          </cell>
        </row>
        <row r="1141">
          <cell r="A1141">
            <v>125</v>
          </cell>
        </row>
        <row r="1142">
          <cell r="A1142">
            <v>125</v>
          </cell>
        </row>
        <row r="1143">
          <cell r="A1143">
            <v>1100</v>
          </cell>
        </row>
        <row r="1144">
          <cell r="A1144">
            <v>1100</v>
          </cell>
        </row>
        <row r="1145">
          <cell r="A1145">
            <v>3038</v>
          </cell>
        </row>
        <row r="1146">
          <cell r="A1146">
            <v>3038</v>
          </cell>
        </row>
        <row r="1147">
          <cell r="A1147">
            <v>3038</v>
          </cell>
        </row>
        <row r="1148">
          <cell r="A1148">
            <v>3047</v>
          </cell>
        </row>
        <row r="1149">
          <cell r="A1149">
            <v>3047</v>
          </cell>
        </row>
        <row r="1150">
          <cell r="A1150">
            <v>3047</v>
          </cell>
        </row>
        <row r="1151">
          <cell r="A1151">
            <v>3047</v>
          </cell>
        </row>
        <row r="1152">
          <cell r="A1152">
            <v>4013</v>
          </cell>
        </row>
        <row r="1153">
          <cell r="A1153">
            <v>4013</v>
          </cell>
        </row>
        <row r="1154">
          <cell r="A1154">
            <v>4013</v>
          </cell>
        </row>
        <row r="1155">
          <cell r="A1155">
            <v>4013</v>
          </cell>
        </row>
        <row r="1156">
          <cell r="A1156">
            <v>4013</v>
          </cell>
        </row>
        <row r="1157">
          <cell r="A1157">
            <v>4013</v>
          </cell>
        </row>
        <row r="1158">
          <cell r="A1158">
            <v>2045</v>
          </cell>
        </row>
        <row r="1159">
          <cell r="A1159">
            <v>2045</v>
          </cell>
        </row>
        <row r="1160">
          <cell r="A1160">
            <v>2045</v>
          </cell>
        </row>
        <row r="1161">
          <cell r="A1161">
            <v>2045</v>
          </cell>
        </row>
        <row r="1162">
          <cell r="A1162">
            <v>2080</v>
          </cell>
        </row>
        <row r="1163">
          <cell r="A1163">
            <v>2080</v>
          </cell>
        </row>
        <row r="1164">
          <cell r="A1164">
            <v>121</v>
          </cell>
        </row>
        <row r="1165">
          <cell r="A1165">
            <v>151</v>
          </cell>
        </row>
        <row r="1166">
          <cell r="A1166">
            <v>151</v>
          </cell>
        </row>
        <row r="1167">
          <cell r="A1167">
            <v>151</v>
          </cell>
        </row>
        <row r="1168">
          <cell r="A1168">
            <v>151</v>
          </cell>
        </row>
        <row r="1169">
          <cell r="A1169">
            <v>166</v>
          </cell>
        </row>
        <row r="1170">
          <cell r="A1170">
            <v>166</v>
          </cell>
        </row>
        <row r="1171">
          <cell r="A1171">
            <v>166</v>
          </cell>
        </row>
        <row r="1172">
          <cell r="A1172">
            <v>110</v>
          </cell>
        </row>
        <row r="1173">
          <cell r="A1173">
            <v>110</v>
          </cell>
        </row>
        <row r="1174">
          <cell r="A1174">
            <v>110</v>
          </cell>
        </row>
        <row r="1175">
          <cell r="A1175">
            <v>110</v>
          </cell>
        </row>
        <row r="1176">
          <cell r="A1176" t="str">
            <v>S5102601</v>
          </cell>
        </row>
        <row r="1177">
          <cell r="A1177" t="str">
            <v>S5102601</v>
          </cell>
        </row>
        <row r="1178">
          <cell r="A1178">
            <v>3037</v>
          </cell>
        </row>
        <row r="1179">
          <cell r="A1179">
            <v>3037</v>
          </cell>
        </row>
        <row r="1180">
          <cell r="A1180">
            <v>3037</v>
          </cell>
        </row>
        <row r="1181">
          <cell r="A1181">
            <v>4014</v>
          </cell>
        </row>
        <row r="1182">
          <cell r="A1182">
            <v>4014</v>
          </cell>
        </row>
        <row r="1183">
          <cell r="A1183">
            <v>4014</v>
          </cell>
        </row>
        <row r="1184">
          <cell r="A1184">
            <v>4014</v>
          </cell>
        </row>
        <row r="1185">
          <cell r="A1185">
            <v>4015</v>
          </cell>
        </row>
        <row r="1186">
          <cell r="A1186">
            <v>4015</v>
          </cell>
        </row>
        <row r="1187">
          <cell r="A1187">
            <v>4015</v>
          </cell>
        </row>
        <row r="1188">
          <cell r="A1188">
            <v>4015</v>
          </cell>
        </row>
        <row r="1189">
          <cell r="A1189">
            <v>4015</v>
          </cell>
        </row>
        <row r="1190">
          <cell r="A1190">
            <v>4015</v>
          </cell>
        </row>
        <row r="1191">
          <cell r="A1191">
            <v>4015</v>
          </cell>
        </row>
        <row r="1192">
          <cell r="A1192">
            <v>4015</v>
          </cell>
        </row>
        <row r="1193">
          <cell r="A1193">
            <v>4015</v>
          </cell>
        </row>
        <row r="1194">
          <cell r="A1194">
            <v>4015</v>
          </cell>
        </row>
        <row r="1195">
          <cell r="A1195">
            <v>4015</v>
          </cell>
        </row>
        <row r="1196">
          <cell r="A1196">
            <v>4015</v>
          </cell>
        </row>
        <row r="1197">
          <cell r="A1197">
            <v>4015</v>
          </cell>
        </row>
        <row r="1198">
          <cell r="A1198">
            <v>4015</v>
          </cell>
        </row>
        <row r="1199">
          <cell r="A1199">
            <v>4015</v>
          </cell>
        </row>
        <row r="1200">
          <cell r="A1200">
            <v>4015</v>
          </cell>
        </row>
        <row r="1201">
          <cell r="A1201">
            <v>4015</v>
          </cell>
        </row>
        <row r="1202">
          <cell r="A1202">
            <v>4015</v>
          </cell>
        </row>
        <row r="1203">
          <cell r="A1203">
            <v>4015</v>
          </cell>
        </row>
        <row r="1204">
          <cell r="A1204">
            <v>4015</v>
          </cell>
        </row>
        <row r="1205">
          <cell r="A1205">
            <v>4015</v>
          </cell>
        </row>
        <row r="1206">
          <cell r="A1206">
            <v>4015</v>
          </cell>
        </row>
        <row r="1207">
          <cell r="A1207" t="str">
            <v>S5100201-210</v>
          </cell>
        </row>
        <row r="1208">
          <cell r="A1208" t="str">
            <v>S5013001</v>
          </cell>
        </row>
        <row r="1209">
          <cell r="A1209" t="str">
            <v>S5103501</v>
          </cell>
        </row>
        <row r="1210">
          <cell r="A1210">
            <v>2001</v>
          </cell>
        </row>
        <row r="1211">
          <cell r="A1211">
            <v>2001</v>
          </cell>
        </row>
        <row r="1212">
          <cell r="A1212">
            <v>2001</v>
          </cell>
        </row>
        <row r="1213">
          <cell r="A1213">
            <v>2001</v>
          </cell>
        </row>
        <row r="1214">
          <cell r="A1214">
            <v>2001</v>
          </cell>
        </row>
        <row r="1215">
          <cell r="A1215">
            <v>2001</v>
          </cell>
        </row>
        <row r="1216">
          <cell r="A1216">
            <v>2001</v>
          </cell>
        </row>
        <row r="1217">
          <cell r="A1217">
            <v>2001</v>
          </cell>
        </row>
        <row r="1218">
          <cell r="A1218">
            <v>1040</v>
          </cell>
        </row>
        <row r="1219">
          <cell r="A1219">
            <v>1040</v>
          </cell>
        </row>
        <row r="1220">
          <cell r="A1220">
            <v>1040</v>
          </cell>
        </row>
        <row r="1221">
          <cell r="A1221">
            <v>1040</v>
          </cell>
        </row>
        <row r="1222">
          <cell r="A1222">
            <v>2093</v>
          </cell>
        </row>
        <row r="1223">
          <cell r="A1223">
            <v>2093</v>
          </cell>
        </row>
        <row r="1224">
          <cell r="A1224">
            <v>2093</v>
          </cell>
        </row>
        <row r="1225">
          <cell r="A1225">
            <v>106</v>
          </cell>
        </row>
        <row r="1226">
          <cell r="A1226">
            <v>106</v>
          </cell>
        </row>
        <row r="1227">
          <cell r="A1227">
            <v>128</v>
          </cell>
        </row>
        <row r="1228">
          <cell r="A1228">
            <v>128</v>
          </cell>
        </row>
        <row r="1229">
          <cell r="A1229">
            <v>128</v>
          </cell>
        </row>
        <row r="1230">
          <cell r="A1230">
            <v>128</v>
          </cell>
        </row>
        <row r="1231">
          <cell r="A1231" t="str">
            <v>cm157</v>
          </cell>
        </row>
        <row r="1232">
          <cell r="A1232">
            <v>3032</v>
          </cell>
        </row>
        <row r="1233">
          <cell r="A1233">
            <v>3032</v>
          </cell>
        </row>
        <row r="1234">
          <cell r="A1234">
            <v>3034</v>
          </cell>
        </row>
        <row r="1235">
          <cell r="A1235">
            <v>3038</v>
          </cell>
        </row>
        <row r="1236">
          <cell r="A1236">
            <v>3041</v>
          </cell>
        </row>
        <row r="1237">
          <cell r="A1237">
            <v>3041</v>
          </cell>
        </row>
        <row r="1238">
          <cell r="A1238">
            <v>3041</v>
          </cell>
        </row>
        <row r="1239">
          <cell r="A1239">
            <v>3041</v>
          </cell>
        </row>
        <row r="1240">
          <cell r="A1240">
            <v>3041</v>
          </cell>
        </row>
        <row r="1241">
          <cell r="A1241">
            <v>3041</v>
          </cell>
        </row>
        <row r="1242">
          <cell r="A1242">
            <v>3041</v>
          </cell>
        </row>
        <row r="1243">
          <cell r="A1243">
            <v>3041</v>
          </cell>
        </row>
        <row r="1244">
          <cell r="A1244">
            <v>3041</v>
          </cell>
        </row>
        <row r="1245">
          <cell r="A1245">
            <v>3041</v>
          </cell>
        </row>
        <row r="1246">
          <cell r="A1246">
            <v>3041</v>
          </cell>
        </row>
        <row r="1247">
          <cell r="A1247">
            <v>3041</v>
          </cell>
        </row>
        <row r="1248">
          <cell r="A1248">
            <v>3044</v>
          </cell>
        </row>
        <row r="1249">
          <cell r="A1249">
            <v>3046</v>
          </cell>
        </row>
        <row r="1250">
          <cell r="A1250">
            <v>3047</v>
          </cell>
        </row>
        <row r="1251">
          <cell r="A1251">
            <v>3062</v>
          </cell>
        </row>
        <row r="1252">
          <cell r="A1252">
            <v>3074</v>
          </cell>
        </row>
        <row r="1253">
          <cell r="A1253">
            <v>3090</v>
          </cell>
        </row>
        <row r="1254">
          <cell r="A1254">
            <v>3095</v>
          </cell>
        </row>
        <row r="1255">
          <cell r="A1255">
            <v>2125</v>
          </cell>
        </row>
        <row r="1256">
          <cell r="A1256">
            <v>2125</v>
          </cell>
        </row>
        <row r="1257">
          <cell r="A1257">
            <v>2125</v>
          </cell>
        </row>
        <row r="1258">
          <cell r="A1258">
            <v>2125</v>
          </cell>
        </row>
        <row r="1259">
          <cell r="A1259">
            <v>2125</v>
          </cell>
        </row>
        <row r="1260">
          <cell r="A1260">
            <v>2125</v>
          </cell>
        </row>
        <row r="1261">
          <cell r="A1261">
            <v>2125</v>
          </cell>
        </row>
        <row r="1262">
          <cell r="A1262">
            <v>144</v>
          </cell>
        </row>
        <row r="1263">
          <cell r="A1263">
            <v>144</v>
          </cell>
        </row>
        <row r="1264">
          <cell r="A1264">
            <v>144</v>
          </cell>
        </row>
        <row r="1265">
          <cell r="A1265">
            <v>144</v>
          </cell>
        </row>
        <row r="1266">
          <cell r="A1266">
            <v>144</v>
          </cell>
        </row>
        <row r="1267">
          <cell r="A1267">
            <v>156</v>
          </cell>
        </row>
        <row r="1268">
          <cell r="A1268">
            <v>156</v>
          </cell>
        </row>
        <row r="1269">
          <cell r="A1269">
            <v>156</v>
          </cell>
        </row>
        <row r="1270">
          <cell r="A1270" t="str">
            <v>CM3011</v>
          </cell>
        </row>
        <row r="1271">
          <cell r="A1271">
            <v>3011</v>
          </cell>
        </row>
        <row r="1272">
          <cell r="A1272">
            <v>3016</v>
          </cell>
        </row>
        <row r="1273">
          <cell r="A1273">
            <v>3016</v>
          </cell>
        </row>
        <row r="1274">
          <cell r="A1274">
            <v>3018</v>
          </cell>
        </row>
        <row r="1275">
          <cell r="A1275">
            <v>3024</v>
          </cell>
        </row>
        <row r="1276">
          <cell r="A1276">
            <v>3024</v>
          </cell>
        </row>
        <row r="1277">
          <cell r="A1277">
            <v>3024</v>
          </cell>
        </row>
        <row r="1278">
          <cell r="A1278">
            <v>3043</v>
          </cell>
        </row>
        <row r="1279">
          <cell r="A1279">
            <v>3043</v>
          </cell>
        </row>
        <row r="1280">
          <cell r="A1280">
            <v>2083</v>
          </cell>
        </row>
        <row r="1281">
          <cell r="A1281">
            <v>2083</v>
          </cell>
        </row>
        <row r="1282">
          <cell r="A1282">
            <v>2083</v>
          </cell>
        </row>
        <row r="1283">
          <cell r="A1283">
            <v>3020</v>
          </cell>
        </row>
        <row r="1284">
          <cell r="A1284">
            <v>3020</v>
          </cell>
        </row>
        <row r="1285">
          <cell r="A1285">
            <v>4007</v>
          </cell>
        </row>
        <row r="1286">
          <cell r="A1286">
            <v>2068</v>
          </cell>
        </row>
        <row r="1287">
          <cell r="A1287">
            <v>2068</v>
          </cell>
        </row>
        <row r="1288">
          <cell r="A1288">
            <v>2068</v>
          </cell>
        </row>
        <row r="1289">
          <cell r="A1289">
            <v>2082</v>
          </cell>
        </row>
        <row r="1290">
          <cell r="A1290">
            <v>2082</v>
          </cell>
        </row>
        <row r="1291">
          <cell r="A1291">
            <v>2082</v>
          </cell>
        </row>
        <row r="1292">
          <cell r="A1292">
            <v>147</v>
          </cell>
        </row>
        <row r="1293">
          <cell r="A1293">
            <v>147</v>
          </cell>
        </row>
        <row r="1294">
          <cell r="A1294">
            <v>147</v>
          </cell>
        </row>
        <row r="1295">
          <cell r="A1295">
            <v>147</v>
          </cell>
        </row>
        <row r="1296">
          <cell r="A1296">
            <v>147</v>
          </cell>
        </row>
        <row r="1297">
          <cell r="A1297">
            <v>147</v>
          </cell>
        </row>
        <row r="1298">
          <cell r="A1298">
            <v>3028</v>
          </cell>
        </row>
        <row r="1299">
          <cell r="A1299">
            <v>3028</v>
          </cell>
        </row>
        <row r="1300">
          <cell r="A1300">
            <v>3021</v>
          </cell>
        </row>
        <row r="1301">
          <cell r="A1301">
            <v>3021</v>
          </cell>
        </row>
        <row r="1302">
          <cell r="A1302">
            <v>3021</v>
          </cell>
        </row>
        <row r="1303">
          <cell r="A1303">
            <v>3021</v>
          </cell>
        </row>
        <row r="1304">
          <cell r="A1304">
            <v>3021</v>
          </cell>
        </row>
        <row r="1305">
          <cell r="A1305">
            <v>3021</v>
          </cell>
        </row>
        <row r="1306">
          <cell r="A1306">
            <v>3021</v>
          </cell>
        </row>
        <row r="1307">
          <cell r="A1307">
            <v>3021</v>
          </cell>
        </row>
        <row r="1308">
          <cell r="A1308">
            <v>3021</v>
          </cell>
        </row>
        <row r="1309">
          <cell r="A1309">
            <v>3037</v>
          </cell>
        </row>
        <row r="1310">
          <cell r="A1310">
            <v>3037</v>
          </cell>
        </row>
        <row r="1311">
          <cell r="A1311">
            <v>3037</v>
          </cell>
        </row>
        <row r="1312">
          <cell r="A1312">
            <v>3037</v>
          </cell>
        </row>
        <row r="1313">
          <cell r="A1313">
            <v>3037</v>
          </cell>
        </row>
        <row r="1314">
          <cell r="A1314">
            <v>3050</v>
          </cell>
        </row>
        <row r="1315">
          <cell r="A1315">
            <v>3050</v>
          </cell>
        </row>
        <row r="1316">
          <cell r="A1316">
            <v>3050</v>
          </cell>
        </row>
        <row r="1317">
          <cell r="A1317">
            <v>2081</v>
          </cell>
        </row>
        <row r="1318">
          <cell r="A1318">
            <v>2081</v>
          </cell>
        </row>
        <row r="1319">
          <cell r="A1319">
            <v>2081</v>
          </cell>
        </row>
        <row r="1320">
          <cell r="A1320">
            <v>2058</v>
          </cell>
        </row>
        <row r="1321">
          <cell r="A1321">
            <v>2058</v>
          </cell>
        </row>
        <row r="1322">
          <cell r="A1322">
            <v>2058</v>
          </cell>
        </row>
        <row r="1323">
          <cell r="A1323">
            <v>2058</v>
          </cell>
        </row>
        <row r="1324">
          <cell r="A1324">
            <v>153</v>
          </cell>
        </row>
        <row r="1325">
          <cell r="A1325">
            <v>3008</v>
          </cell>
        </row>
        <row r="1326">
          <cell r="A1326">
            <v>2084</v>
          </cell>
        </row>
        <row r="1327">
          <cell r="A1327">
            <v>2084</v>
          </cell>
        </row>
        <row r="1328">
          <cell r="A1328">
            <v>2084</v>
          </cell>
        </row>
        <row r="1329">
          <cell r="A1329">
            <v>2084</v>
          </cell>
        </row>
        <row r="1330">
          <cell r="A1330">
            <v>164</v>
          </cell>
        </row>
        <row r="1331">
          <cell r="A1331">
            <v>164</v>
          </cell>
        </row>
        <row r="1332">
          <cell r="A1332">
            <v>165</v>
          </cell>
        </row>
        <row r="1333">
          <cell r="A1333">
            <v>165</v>
          </cell>
        </row>
        <row r="1334">
          <cell r="A1334">
            <v>3055</v>
          </cell>
        </row>
        <row r="1335">
          <cell r="A1335">
            <v>3055</v>
          </cell>
        </row>
        <row r="1336">
          <cell r="A1336">
            <v>2077</v>
          </cell>
        </row>
        <row r="1337">
          <cell r="A1337">
            <v>2077</v>
          </cell>
        </row>
        <row r="1338">
          <cell r="A1338">
            <v>2077</v>
          </cell>
        </row>
        <row r="1339">
          <cell r="A1339">
            <v>2077</v>
          </cell>
        </row>
        <row r="1340">
          <cell r="A1340">
            <v>2077</v>
          </cell>
        </row>
        <row r="1341">
          <cell r="A1341">
            <v>2077</v>
          </cell>
        </row>
        <row r="1342">
          <cell r="A1342">
            <v>2077</v>
          </cell>
        </row>
        <row r="1343">
          <cell r="A1343">
            <v>2077</v>
          </cell>
        </row>
        <row r="1344">
          <cell r="A1344">
            <v>2035</v>
          </cell>
        </row>
        <row r="1345">
          <cell r="A1345">
            <v>2035</v>
          </cell>
        </row>
        <row r="1346">
          <cell r="A1346">
            <v>2035</v>
          </cell>
        </row>
        <row r="1347">
          <cell r="A1347">
            <v>2035</v>
          </cell>
        </row>
        <row r="1348">
          <cell r="A1348">
            <v>2064</v>
          </cell>
        </row>
        <row r="1349">
          <cell r="A1349">
            <v>2064</v>
          </cell>
        </row>
        <row r="1350">
          <cell r="A1350">
            <v>2097</v>
          </cell>
        </row>
        <row r="1351">
          <cell r="A1351">
            <v>163</v>
          </cell>
        </row>
        <row r="1352">
          <cell r="A1352">
            <v>163</v>
          </cell>
        </row>
        <row r="1353">
          <cell r="A1353">
            <v>163</v>
          </cell>
        </row>
        <row r="1354">
          <cell r="A1354">
            <v>3014</v>
          </cell>
        </row>
        <row r="1355">
          <cell r="A1355" t="str">
            <v>CM3027</v>
          </cell>
        </row>
        <row r="1356">
          <cell r="A1356">
            <v>3027</v>
          </cell>
        </row>
        <row r="1357">
          <cell r="A1357">
            <v>3027</v>
          </cell>
        </row>
        <row r="1358">
          <cell r="A1358">
            <v>3040</v>
          </cell>
        </row>
        <row r="1359">
          <cell r="A1359">
            <v>3040</v>
          </cell>
        </row>
        <row r="1360">
          <cell r="A1360">
            <v>3042</v>
          </cell>
        </row>
        <row r="1361">
          <cell r="A1361">
            <v>3042</v>
          </cell>
        </row>
        <row r="1362">
          <cell r="A1362">
            <v>3042</v>
          </cell>
        </row>
        <row r="1363">
          <cell r="A1363">
            <v>3056</v>
          </cell>
        </row>
        <row r="1364">
          <cell r="A1364">
            <v>3071</v>
          </cell>
        </row>
        <row r="1365">
          <cell r="A1365">
            <v>3073</v>
          </cell>
        </row>
        <row r="1366">
          <cell r="A1366">
            <v>3076</v>
          </cell>
        </row>
        <row r="1367">
          <cell r="A1367">
            <v>3077</v>
          </cell>
        </row>
        <row r="1368">
          <cell r="A1368">
            <v>3079</v>
          </cell>
        </row>
        <row r="1369">
          <cell r="A1369">
            <v>3079</v>
          </cell>
        </row>
        <row r="1370">
          <cell r="A1370">
            <v>3080</v>
          </cell>
        </row>
        <row r="1371">
          <cell r="A1371">
            <v>3094</v>
          </cell>
        </row>
        <row r="1372">
          <cell r="A1372">
            <v>3094</v>
          </cell>
        </row>
        <row r="1373">
          <cell r="A1373">
            <v>4002</v>
          </cell>
        </row>
        <row r="1374">
          <cell r="A1374">
            <v>4003</v>
          </cell>
        </row>
        <row r="1375">
          <cell r="A1375">
            <v>4006</v>
          </cell>
        </row>
        <row r="1376">
          <cell r="A1376">
            <v>4006</v>
          </cell>
        </row>
        <row r="1377">
          <cell r="A1377">
            <v>4007</v>
          </cell>
        </row>
        <row r="1378">
          <cell r="A1378">
            <v>4007</v>
          </cell>
        </row>
        <row r="1379">
          <cell r="A1379">
            <v>4008</v>
          </cell>
        </row>
        <row r="1380">
          <cell r="A1380">
            <v>4009</v>
          </cell>
        </row>
        <row r="1381">
          <cell r="A1381">
            <v>4011</v>
          </cell>
        </row>
        <row r="1382">
          <cell r="A1382">
            <v>2097</v>
          </cell>
        </row>
        <row r="1383">
          <cell r="A1383">
            <v>2097</v>
          </cell>
        </row>
        <row r="1384">
          <cell r="A1384">
            <v>2097</v>
          </cell>
        </row>
        <row r="1385">
          <cell r="A1385">
            <v>2097</v>
          </cell>
        </row>
        <row r="1386">
          <cell r="A1386">
            <v>3045</v>
          </cell>
        </row>
        <row r="1387">
          <cell r="A1387">
            <v>3045</v>
          </cell>
        </row>
        <row r="1388">
          <cell r="A1388">
            <v>3045</v>
          </cell>
        </row>
        <row r="1389">
          <cell r="A1389">
            <v>3045</v>
          </cell>
        </row>
        <row r="1390">
          <cell r="A1390">
            <v>3045</v>
          </cell>
        </row>
        <row r="1391">
          <cell r="A1391">
            <v>3045</v>
          </cell>
        </row>
        <row r="1392">
          <cell r="A1392">
            <v>3045</v>
          </cell>
        </row>
        <row r="1393">
          <cell r="A1393">
            <v>3045</v>
          </cell>
        </row>
        <row r="1394">
          <cell r="A1394">
            <v>3045</v>
          </cell>
        </row>
        <row r="1395">
          <cell r="A1395">
            <v>4008</v>
          </cell>
        </row>
        <row r="1396">
          <cell r="A1396">
            <v>4009</v>
          </cell>
        </row>
        <row r="1397">
          <cell r="A1397">
            <v>3045</v>
          </cell>
        </row>
        <row r="1398">
          <cell r="A1398">
            <v>3045</v>
          </cell>
        </row>
        <row r="1399">
          <cell r="A1399">
            <v>3045</v>
          </cell>
        </row>
        <row r="1400">
          <cell r="A1400">
            <v>3045</v>
          </cell>
        </row>
        <row r="1401">
          <cell r="A1401">
            <v>3045</v>
          </cell>
        </row>
        <row r="1402">
          <cell r="A1402">
            <v>3045</v>
          </cell>
        </row>
        <row r="1403">
          <cell r="A1403">
            <v>3045</v>
          </cell>
        </row>
        <row r="1404">
          <cell r="A1404">
            <v>3045</v>
          </cell>
        </row>
        <row r="1405">
          <cell r="A1405">
            <v>3045</v>
          </cell>
        </row>
        <row r="1406">
          <cell r="A1406">
            <v>4012</v>
          </cell>
        </row>
        <row r="1407">
          <cell r="A1407">
            <v>4012</v>
          </cell>
        </row>
        <row r="1408">
          <cell r="A1408">
            <v>4013</v>
          </cell>
        </row>
        <row r="1409">
          <cell r="A1409">
            <v>4013</v>
          </cell>
        </row>
        <row r="1410">
          <cell r="A1410">
            <v>5005</v>
          </cell>
        </row>
        <row r="1411">
          <cell r="A1411">
            <v>5005</v>
          </cell>
        </row>
        <row r="1412">
          <cell r="A1412">
            <v>5006</v>
          </cell>
        </row>
        <row r="1413">
          <cell r="A1413">
            <v>5006</v>
          </cell>
        </row>
        <row r="1414">
          <cell r="A1414">
            <v>5006</v>
          </cell>
        </row>
        <row r="1415">
          <cell r="A1415">
            <v>5006</v>
          </cell>
        </row>
        <row r="1416">
          <cell r="A1416">
            <v>4014</v>
          </cell>
        </row>
        <row r="1417">
          <cell r="A1417">
            <v>4014</v>
          </cell>
        </row>
        <row r="1418">
          <cell r="A1418">
            <v>4014</v>
          </cell>
        </row>
        <row r="1419">
          <cell r="A1419">
            <v>4014</v>
          </cell>
        </row>
        <row r="1420">
          <cell r="A1420">
            <v>4014</v>
          </cell>
        </row>
        <row r="1421">
          <cell r="A1421">
            <v>4014</v>
          </cell>
        </row>
        <row r="1422">
          <cell r="A1422">
            <v>4014</v>
          </cell>
        </row>
        <row r="1423">
          <cell r="A1423">
            <v>4014</v>
          </cell>
        </row>
        <row r="1424">
          <cell r="A1424">
            <v>4014</v>
          </cell>
        </row>
        <row r="1425">
          <cell r="A1425">
            <v>4014</v>
          </cell>
        </row>
        <row r="1426">
          <cell r="A1426">
            <v>4015</v>
          </cell>
        </row>
        <row r="1427">
          <cell r="A1427">
            <v>4016</v>
          </cell>
        </row>
        <row r="1428">
          <cell r="A1428">
            <v>4016</v>
          </cell>
        </row>
        <row r="1429">
          <cell r="A1429" t="str">
            <v>S5106501</v>
          </cell>
        </row>
        <row r="1430">
          <cell r="A1430" t="str">
            <v>S5106501</v>
          </cell>
        </row>
        <row r="1431">
          <cell r="A1431" t="str">
            <v>S5106601</v>
          </cell>
        </row>
        <row r="1432">
          <cell r="A1432" t="str">
            <v>S5106601</v>
          </cell>
        </row>
        <row r="1433">
          <cell r="A1433" t="str">
            <v>S5107201</v>
          </cell>
        </row>
        <row r="1434">
          <cell r="A1434" t="str">
            <v>S5107201</v>
          </cell>
        </row>
        <row r="1435">
          <cell r="A1435" t="str">
            <v>S5106801</v>
          </cell>
        </row>
        <row r="1436">
          <cell r="A1436" t="str">
            <v>S5106801</v>
          </cell>
        </row>
        <row r="1437">
          <cell r="A1437" t="str">
            <v>S5106801</v>
          </cell>
        </row>
        <row r="1438">
          <cell r="A1438" t="str">
            <v>S5106801</v>
          </cell>
        </row>
        <row r="1439">
          <cell r="A1439" t="str">
            <v>S5107001</v>
          </cell>
        </row>
        <row r="1440">
          <cell r="A1440" t="str">
            <v>S5107001</v>
          </cell>
        </row>
        <row r="1441">
          <cell r="A1441" t="str">
            <v>S5106701</v>
          </cell>
        </row>
        <row r="1442">
          <cell r="A1442" t="str">
            <v>S5106701</v>
          </cell>
        </row>
        <row r="1443">
          <cell r="A1443" t="str">
            <v>S5107101</v>
          </cell>
        </row>
        <row r="1444">
          <cell r="A1444" t="str">
            <v>S5107101</v>
          </cell>
        </row>
        <row r="1445">
          <cell r="A1445" t="str">
            <v>S5106901</v>
          </cell>
        </row>
        <row r="1446">
          <cell r="A1446">
            <v>4017</v>
          </cell>
        </row>
        <row r="1447">
          <cell r="A1447">
            <v>4018</v>
          </cell>
        </row>
        <row r="1448">
          <cell r="A1448">
            <v>4018</v>
          </cell>
        </row>
        <row r="1449">
          <cell r="A1449">
            <v>4019</v>
          </cell>
        </row>
        <row r="1450">
          <cell r="A1450">
            <v>4019</v>
          </cell>
        </row>
        <row r="1451">
          <cell r="A1451" t="str">
            <v>S5107301</v>
          </cell>
        </row>
        <row r="1452">
          <cell r="A1452">
            <v>5007</v>
          </cell>
        </row>
        <row r="1453">
          <cell r="A1453">
            <v>5008</v>
          </cell>
        </row>
        <row r="1454">
          <cell r="A1454">
            <v>5008</v>
          </cell>
        </row>
        <row r="1455">
          <cell r="A1455">
            <v>5008</v>
          </cell>
        </row>
        <row r="1456">
          <cell r="A1456">
            <v>5009</v>
          </cell>
        </row>
        <row r="1457">
          <cell r="A1457">
            <v>5010</v>
          </cell>
        </row>
        <row r="1458">
          <cell r="A1458">
            <v>5010</v>
          </cell>
        </row>
        <row r="1459">
          <cell r="A1459">
            <v>5010</v>
          </cell>
        </row>
        <row r="1460">
          <cell r="A1460">
            <v>5010</v>
          </cell>
        </row>
        <row r="1461">
          <cell r="A1461">
            <v>5011</v>
          </cell>
        </row>
        <row r="1462">
          <cell r="A1462">
            <v>5012</v>
          </cell>
        </row>
        <row r="1463">
          <cell r="A1463">
            <v>5012</v>
          </cell>
        </row>
        <row r="1464">
          <cell r="A1464">
            <v>5012</v>
          </cell>
        </row>
        <row r="1465">
          <cell r="A1465">
            <v>5013</v>
          </cell>
        </row>
        <row r="1466">
          <cell r="A1466">
            <v>5013</v>
          </cell>
        </row>
        <row r="1467">
          <cell r="A1467">
            <v>5014</v>
          </cell>
        </row>
        <row r="1468">
          <cell r="A1468">
            <v>5014</v>
          </cell>
        </row>
        <row r="1469">
          <cell r="A1469">
            <v>4020</v>
          </cell>
        </row>
        <row r="1470">
          <cell r="A1470">
            <v>4020</v>
          </cell>
        </row>
        <row r="1471">
          <cell r="A1471">
            <v>4021</v>
          </cell>
        </row>
        <row r="1472">
          <cell r="A1472">
            <v>4021</v>
          </cell>
        </row>
        <row r="1473">
          <cell r="A1473">
            <v>4023</v>
          </cell>
        </row>
        <row r="1474">
          <cell r="A1474">
            <v>4023</v>
          </cell>
        </row>
        <row r="1475">
          <cell r="A1475">
            <v>4023</v>
          </cell>
        </row>
        <row r="1476">
          <cell r="A1476" t="str">
            <v>DB4526</v>
          </cell>
        </row>
        <row r="1477">
          <cell r="A1477" t="str">
            <v>DB4526</v>
          </cell>
        </row>
        <row r="1478">
          <cell r="A1478" t="str">
            <v>DB4526</v>
          </cell>
        </row>
        <row r="1479">
          <cell r="A1479" t="str">
            <v>DB4526</v>
          </cell>
        </row>
        <row r="1480">
          <cell r="A1480" t="str">
            <v>DB4526</v>
          </cell>
        </row>
        <row r="1481">
          <cell r="A1481" t="str">
            <v>DB4526</v>
          </cell>
        </row>
        <row r="1482">
          <cell r="A1482" t="str">
            <v>DB4526</v>
          </cell>
        </row>
        <row r="1483">
          <cell r="A1483" t="str">
            <v>DB4526</v>
          </cell>
        </row>
        <row r="1484">
          <cell r="A1484" t="str">
            <v>DB4526</v>
          </cell>
        </row>
        <row r="1485">
          <cell r="A1485" t="str">
            <v>DB4526</v>
          </cell>
        </row>
        <row r="1486">
          <cell r="A1486" t="str">
            <v>DB4526</v>
          </cell>
        </row>
      </sheetData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of Accounts - Active"/>
    </sheetNames>
    <sheetDataSet>
      <sheetData sheetId="0" refreshError="1">
        <row r="2">
          <cell r="B2">
            <v>1000</v>
          </cell>
          <cell r="C2" t="str">
            <v>CHASE Business Checking</v>
          </cell>
          <cell r="D2" t="str">
            <v>Yes</v>
          </cell>
          <cell r="E2" t="str">
            <v>Cash</v>
          </cell>
        </row>
        <row r="3">
          <cell r="B3">
            <v>1001</v>
          </cell>
          <cell r="C3" t="str">
            <v>Bank Hapoalim Checking - NIS</v>
          </cell>
          <cell r="D3" t="str">
            <v>Yes</v>
          </cell>
          <cell r="E3" t="str">
            <v>Cash</v>
          </cell>
        </row>
        <row r="4">
          <cell r="B4">
            <v>1005</v>
          </cell>
          <cell r="C4" t="str">
            <v>Vista Cash Mgmt Money Mkt</v>
          </cell>
          <cell r="D4" t="str">
            <v>Yes</v>
          </cell>
          <cell r="E4" t="str">
            <v>Cash</v>
          </cell>
        </row>
        <row r="5">
          <cell r="B5">
            <v>1010</v>
          </cell>
          <cell r="C5" t="str">
            <v>Chase Credit Line CD $300,000</v>
          </cell>
          <cell r="D5" t="str">
            <v>Yes</v>
          </cell>
          <cell r="E5" t="str">
            <v>Cash</v>
          </cell>
        </row>
        <row r="6">
          <cell r="B6">
            <v>1012</v>
          </cell>
          <cell r="C6" t="str">
            <v>Bank Hapoalim CD - USD</v>
          </cell>
          <cell r="D6" t="str">
            <v>Yes</v>
          </cell>
          <cell r="E6" t="str">
            <v>Cash</v>
          </cell>
        </row>
        <row r="7">
          <cell r="B7">
            <v>1013</v>
          </cell>
          <cell r="C7" t="str">
            <v>Bank Hapoalim CD - NIS</v>
          </cell>
          <cell r="D7" t="str">
            <v>Yes</v>
          </cell>
          <cell r="E7" t="str">
            <v>Cash</v>
          </cell>
        </row>
        <row r="8">
          <cell r="B8">
            <v>1050</v>
          </cell>
          <cell r="C8" t="str">
            <v>Silicon Valley Bank</v>
          </cell>
          <cell r="D8" t="str">
            <v>Yes</v>
          </cell>
          <cell r="E8" t="str">
            <v>Cash</v>
          </cell>
        </row>
        <row r="9">
          <cell r="B9">
            <v>1055</v>
          </cell>
          <cell r="C9" t="str">
            <v>SVB Cash Reserves</v>
          </cell>
          <cell r="D9" t="str">
            <v>Yes</v>
          </cell>
          <cell r="E9" t="str">
            <v>Cash</v>
          </cell>
        </row>
        <row r="10">
          <cell r="B10">
            <v>1081</v>
          </cell>
          <cell r="C10" t="str">
            <v>Petty Cash - USD</v>
          </cell>
          <cell r="D10" t="str">
            <v>Yes</v>
          </cell>
          <cell r="E10" t="str">
            <v>Cash</v>
          </cell>
        </row>
        <row r="11">
          <cell r="B11">
            <v>1082</v>
          </cell>
          <cell r="C11" t="str">
            <v>Petty Cash - NIS</v>
          </cell>
          <cell r="D11" t="str">
            <v>Yes</v>
          </cell>
          <cell r="E11" t="str">
            <v>Cash</v>
          </cell>
        </row>
        <row r="12">
          <cell r="B12">
            <v>1099</v>
          </cell>
          <cell r="C12" t="str">
            <v>Cash Transfers</v>
          </cell>
          <cell r="D12" t="str">
            <v>Yes</v>
          </cell>
          <cell r="E12" t="str">
            <v>Cash</v>
          </cell>
        </row>
        <row r="13">
          <cell r="B13">
            <v>1100</v>
          </cell>
          <cell r="C13" t="str">
            <v>Accounts Receivable</v>
          </cell>
          <cell r="D13" t="str">
            <v>Yes</v>
          </cell>
          <cell r="E13" t="str">
            <v>Accounts Receivable</v>
          </cell>
        </row>
        <row r="14">
          <cell r="B14">
            <v>1120</v>
          </cell>
          <cell r="C14" t="str">
            <v>Miscellaneous Receivables</v>
          </cell>
          <cell r="D14" t="str">
            <v>Yes</v>
          </cell>
          <cell r="E14" t="str">
            <v>Accounts Receivable</v>
          </cell>
        </row>
        <row r="15">
          <cell r="B15">
            <v>1130</v>
          </cell>
          <cell r="C15" t="str">
            <v>VAT Receivable - D&amp;C</v>
          </cell>
          <cell r="D15" t="str">
            <v>Yes</v>
          </cell>
          <cell r="E15" t="str">
            <v>Accounts Receivable</v>
          </cell>
        </row>
        <row r="16">
          <cell r="B16">
            <v>1131</v>
          </cell>
          <cell r="C16" t="str">
            <v>VAT Receivable - Expenses</v>
          </cell>
          <cell r="D16" t="str">
            <v>Yes</v>
          </cell>
          <cell r="E16" t="str">
            <v>Accounts Receivable</v>
          </cell>
        </row>
        <row r="17">
          <cell r="B17">
            <v>1132</v>
          </cell>
          <cell r="C17" t="str">
            <v>VAT Receivable - Fixed Assets</v>
          </cell>
          <cell r="D17" t="str">
            <v>Yes</v>
          </cell>
          <cell r="E17" t="str">
            <v>Accounts Receivable</v>
          </cell>
        </row>
        <row r="18">
          <cell r="B18">
            <v>1190</v>
          </cell>
          <cell r="C18" t="str">
            <v>Allowance for Bad Debts</v>
          </cell>
          <cell r="D18" t="str">
            <v>Yes</v>
          </cell>
          <cell r="E18" t="str">
            <v>Accounts Receivable</v>
          </cell>
        </row>
        <row r="19">
          <cell r="B19">
            <v>1200</v>
          </cell>
          <cell r="C19" t="str">
            <v>Inventory</v>
          </cell>
          <cell r="D19" t="str">
            <v>Yes</v>
          </cell>
          <cell r="E19" t="str">
            <v>Inventory</v>
          </cell>
        </row>
        <row r="20">
          <cell r="B20">
            <v>1210</v>
          </cell>
          <cell r="C20" t="str">
            <v>Inventory - Raw Materials</v>
          </cell>
          <cell r="D20" t="str">
            <v>Yes</v>
          </cell>
          <cell r="E20" t="str">
            <v>Inventory</v>
          </cell>
        </row>
        <row r="21">
          <cell r="B21">
            <v>1230</v>
          </cell>
          <cell r="C21" t="str">
            <v>Demo. Inventory</v>
          </cell>
          <cell r="D21" t="str">
            <v>Yes</v>
          </cell>
          <cell r="E21" t="str">
            <v>Inventory</v>
          </cell>
        </row>
        <row r="22">
          <cell r="B22">
            <v>1290</v>
          </cell>
          <cell r="C22" t="str">
            <v>Reserve for inventory markdown</v>
          </cell>
          <cell r="D22" t="str">
            <v>Yes</v>
          </cell>
          <cell r="E22" t="str">
            <v>Inventory</v>
          </cell>
        </row>
        <row r="23">
          <cell r="B23">
            <v>1300</v>
          </cell>
          <cell r="C23" t="str">
            <v>Due from Congruency LTD</v>
          </cell>
          <cell r="D23" t="str">
            <v>Yes</v>
          </cell>
          <cell r="E23" t="str">
            <v>Inventory</v>
          </cell>
        </row>
        <row r="24">
          <cell r="B24">
            <v>1310</v>
          </cell>
          <cell r="C24" t="str">
            <v>Payroll Clearing</v>
          </cell>
          <cell r="D24" t="str">
            <v>Yes</v>
          </cell>
          <cell r="E24" t="str">
            <v>Other Current Assets</v>
          </cell>
        </row>
        <row r="25">
          <cell r="B25">
            <v>1320</v>
          </cell>
          <cell r="C25" t="str">
            <v>Payroll Taxes Clearing</v>
          </cell>
          <cell r="D25" t="str">
            <v>Yes</v>
          </cell>
          <cell r="E25" t="str">
            <v>Other Current Assets</v>
          </cell>
        </row>
        <row r="26">
          <cell r="B26">
            <v>1350</v>
          </cell>
          <cell r="C26" t="str">
            <v>Prepaid Expenses</v>
          </cell>
          <cell r="D26" t="str">
            <v>Yes</v>
          </cell>
          <cell r="E26" t="str">
            <v>Other Current Assets</v>
          </cell>
        </row>
        <row r="27">
          <cell r="B27">
            <v>1370</v>
          </cell>
          <cell r="C27" t="str">
            <v>Prepaid Insurance</v>
          </cell>
          <cell r="D27" t="str">
            <v>Yes</v>
          </cell>
          <cell r="E27" t="str">
            <v>Other Current Assets</v>
          </cell>
        </row>
        <row r="28">
          <cell r="B28">
            <v>1400</v>
          </cell>
          <cell r="C28" t="str">
            <v>Loans and Exchanges</v>
          </cell>
          <cell r="D28" t="str">
            <v>Yes</v>
          </cell>
          <cell r="E28" t="str">
            <v>Other Current Assets</v>
          </cell>
        </row>
        <row r="29">
          <cell r="B29">
            <v>1550</v>
          </cell>
          <cell r="C29" t="str">
            <v>Leasehold Improvements</v>
          </cell>
          <cell r="D29" t="str">
            <v>Yes</v>
          </cell>
          <cell r="E29" t="str">
            <v>Fixed Assets</v>
          </cell>
        </row>
        <row r="30">
          <cell r="B30">
            <v>1551</v>
          </cell>
          <cell r="C30" t="str">
            <v>A/D - Leasehold Improvements</v>
          </cell>
          <cell r="D30" t="str">
            <v>Yes</v>
          </cell>
          <cell r="E30" t="str">
            <v>Accumulated Depreciation</v>
          </cell>
        </row>
        <row r="31">
          <cell r="B31">
            <v>1560</v>
          </cell>
          <cell r="C31" t="str">
            <v>Network Infrastructure</v>
          </cell>
          <cell r="D31" t="str">
            <v>Yes</v>
          </cell>
          <cell r="E31" t="str">
            <v>Fixed Assets</v>
          </cell>
        </row>
        <row r="32">
          <cell r="B32">
            <v>1561</v>
          </cell>
          <cell r="C32" t="str">
            <v>A/D Network Infrastructure</v>
          </cell>
          <cell r="D32" t="str">
            <v>Yes</v>
          </cell>
          <cell r="E32" t="str">
            <v>Accumulated Depreciation</v>
          </cell>
        </row>
        <row r="33">
          <cell r="B33">
            <v>1562</v>
          </cell>
          <cell r="C33" t="str">
            <v>R&amp;D Assets</v>
          </cell>
          <cell r="D33" t="str">
            <v>Yes</v>
          </cell>
          <cell r="E33" t="str">
            <v>Fixed Assets</v>
          </cell>
        </row>
        <row r="34">
          <cell r="B34">
            <v>1563</v>
          </cell>
          <cell r="C34" t="str">
            <v>A/D - R&amp;D Assets</v>
          </cell>
          <cell r="D34" t="str">
            <v>Yes</v>
          </cell>
          <cell r="E34" t="str">
            <v>Accumulated Depreciation</v>
          </cell>
        </row>
        <row r="35">
          <cell r="B35">
            <v>1570</v>
          </cell>
          <cell r="C35" t="str">
            <v>Office Equipment</v>
          </cell>
          <cell r="D35" t="str">
            <v>Yes</v>
          </cell>
          <cell r="E35" t="str">
            <v>Fixed Assets</v>
          </cell>
        </row>
        <row r="36">
          <cell r="B36">
            <v>1571</v>
          </cell>
          <cell r="C36" t="str">
            <v>A/D - Office Equipment</v>
          </cell>
          <cell r="D36" t="str">
            <v>Yes</v>
          </cell>
          <cell r="E36" t="str">
            <v>Accumulated Depreciation</v>
          </cell>
        </row>
        <row r="37">
          <cell r="B37">
            <v>1580</v>
          </cell>
          <cell r="C37" t="str">
            <v>Furniture and Fixtures</v>
          </cell>
          <cell r="D37" t="str">
            <v>Yes</v>
          </cell>
          <cell r="E37" t="str">
            <v>Fixed Assets</v>
          </cell>
        </row>
        <row r="38">
          <cell r="B38">
            <v>1581</v>
          </cell>
          <cell r="C38" t="str">
            <v>A/D - Furniture &amp; Fixtures</v>
          </cell>
          <cell r="D38" t="str">
            <v>Yes</v>
          </cell>
          <cell r="E38" t="str">
            <v>Accumulated Depreciation</v>
          </cell>
        </row>
        <row r="39">
          <cell r="B39">
            <v>1590</v>
          </cell>
          <cell r="C39" t="str">
            <v>Marketing Display Equipment</v>
          </cell>
          <cell r="D39" t="str">
            <v>Yes</v>
          </cell>
          <cell r="E39" t="str">
            <v>Fixed Assets</v>
          </cell>
        </row>
        <row r="40">
          <cell r="B40">
            <v>1591</v>
          </cell>
          <cell r="C40" t="str">
            <v>A/D - Mktg Display Equip</v>
          </cell>
          <cell r="D40" t="str">
            <v>Yes</v>
          </cell>
          <cell r="E40" t="str">
            <v>Accumulated Depreciation</v>
          </cell>
        </row>
        <row r="41">
          <cell r="B41">
            <v>1595</v>
          </cell>
          <cell r="C41" t="str">
            <v>Manufacturing Tools</v>
          </cell>
          <cell r="D41" t="str">
            <v>Yes</v>
          </cell>
          <cell r="E41" t="str">
            <v>Fixed Assets</v>
          </cell>
        </row>
        <row r="42">
          <cell r="B42">
            <v>1596</v>
          </cell>
          <cell r="C42" t="str">
            <v>A/D - Manufacturing Tools</v>
          </cell>
          <cell r="D42" t="str">
            <v>Yes</v>
          </cell>
          <cell r="E42" t="str">
            <v>Accumulated Depreciation</v>
          </cell>
        </row>
        <row r="43">
          <cell r="B43">
            <v>1710</v>
          </cell>
          <cell r="C43" t="str">
            <v>Employee Advance</v>
          </cell>
          <cell r="D43" t="str">
            <v>Yes</v>
          </cell>
          <cell r="E43" t="str">
            <v>Other Current Assets</v>
          </cell>
        </row>
        <row r="44">
          <cell r="B44">
            <v>1800</v>
          </cell>
          <cell r="C44" t="str">
            <v>Rent Security Deposits</v>
          </cell>
          <cell r="D44" t="str">
            <v>Yes</v>
          </cell>
          <cell r="E44" t="str">
            <v>Other Assets</v>
          </cell>
        </row>
        <row r="45">
          <cell r="B45">
            <v>1810</v>
          </cell>
          <cell r="C45" t="str">
            <v>Capital Lease Deposits</v>
          </cell>
          <cell r="D45" t="str">
            <v>Yes</v>
          </cell>
          <cell r="E45" t="str">
            <v>Other Assets</v>
          </cell>
        </row>
        <row r="46">
          <cell r="B46">
            <v>1820</v>
          </cell>
          <cell r="C46" t="str">
            <v>Equipment Deposits</v>
          </cell>
          <cell r="D46" t="str">
            <v>Yes</v>
          </cell>
          <cell r="E46" t="str">
            <v>Other Current Assets</v>
          </cell>
        </row>
        <row r="47">
          <cell r="B47">
            <v>1821</v>
          </cell>
          <cell r="C47" t="str">
            <v>Pilot Deposits</v>
          </cell>
          <cell r="D47" t="str">
            <v>Yes</v>
          </cell>
          <cell r="E47" t="str">
            <v>Other Current Assets</v>
          </cell>
        </row>
        <row r="48">
          <cell r="B48">
            <v>1822</v>
          </cell>
          <cell r="C48" t="str">
            <v>Trade Show Deposits</v>
          </cell>
          <cell r="D48" t="str">
            <v>Yes</v>
          </cell>
          <cell r="E48" t="str">
            <v>Other Current Assets</v>
          </cell>
        </row>
        <row r="49">
          <cell r="B49">
            <v>1823</v>
          </cell>
          <cell r="C49" t="str">
            <v>Deposits - Misc.</v>
          </cell>
          <cell r="D49" t="str">
            <v>Yes</v>
          </cell>
          <cell r="E49" t="str">
            <v>Other Current Assets</v>
          </cell>
        </row>
        <row r="50">
          <cell r="B50">
            <v>1824</v>
          </cell>
          <cell r="C50" t="str">
            <v>Operating Lease Deposits</v>
          </cell>
          <cell r="D50" t="str">
            <v>Yes</v>
          </cell>
          <cell r="E50" t="str">
            <v>Other Assets</v>
          </cell>
        </row>
        <row r="51">
          <cell r="B51">
            <v>1825</v>
          </cell>
          <cell r="C51" t="str">
            <v>Severence Insurance Deposit</v>
          </cell>
          <cell r="D51" t="str">
            <v>Yes</v>
          </cell>
          <cell r="E51" t="str">
            <v>Other Assets</v>
          </cell>
        </row>
        <row r="52">
          <cell r="B52">
            <v>1860</v>
          </cell>
          <cell r="C52" t="str">
            <v>Software Licenses</v>
          </cell>
          <cell r="D52" t="str">
            <v>Yes</v>
          </cell>
          <cell r="E52" t="str">
            <v>Other Assets</v>
          </cell>
        </row>
        <row r="53">
          <cell r="B53">
            <v>2000</v>
          </cell>
          <cell r="C53" t="str">
            <v>Accounts Payable</v>
          </cell>
          <cell r="D53" t="str">
            <v>Yes</v>
          </cell>
          <cell r="E53" t="str">
            <v>Accounts Payable</v>
          </cell>
        </row>
        <row r="54">
          <cell r="B54">
            <v>2005</v>
          </cell>
          <cell r="C54" t="str">
            <v>Accrued Expenses</v>
          </cell>
          <cell r="D54" t="str">
            <v>Yes</v>
          </cell>
          <cell r="E54" t="str">
            <v>Accounts Payable</v>
          </cell>
        </row>
        <row r="55">
          <cell r="B55">
            <v>2020</v>
          </cell>
          <cell r="C55" t="str">
            <v>Credit Card - AmEx Corp Card</v>
          </cell>
          <cell r="D55" t="str">
            <v>Yes</v>
          </cell>
          <cell r="E55" t="str">
            <v>Other Current Liabilities</v>
          </cell>
        </row>
        <row r="56">
          <cell r="B56">
            <v>2040</v>
          </cell>
          <cell r="C56" t="str">
            <v>Employee Expenses Payable</v>
          </cell>
          <cell r="D56" t="str">
            <v>Yes</v>
          </cell>
          <cell r="E56" t="str">
            <v>Accounts Payable</v>
          </cell>
        </row>
        <row r="57">
          <cell r="B57">
            <v>2080</v>
          </cell>
          <cell r="C57" t="str">
            <v>Business Revolving Credit</v>
          </cell>
          <cell r="D57" t="str">
            <v>Yes</v>
          </cell>
          <cell r="E57" t="str">
            <v>Other Current Liabilities</v>
          </cell>
        </row>
        <row r="58">
          <cell r="B58">
            <v>2101</v>
          </cell>
          <cell r="C58" t="str">
            <v>Employee Life Ins. Payable</v>
          </cell>
          <cell r="D58" t="str">
            <v>Yes</v>
          </cell>
          <cell r="E58" t="str">
            <v>Other Current Liabilities</v>
          </cell>
        </row>
        <row r="59">
          <cell r="B59">
            <v>2110</v>
          </cell>
          <cell r="C59" t="str">
            <v>401K Payable</v>
          </cell>
          <cell r="D59" t="str">
            <v>Yes</v>
          </cell>
          <cell r="E59" t="str">
            <v>Other Current Liabilities</v>
          </cell>
        </row>
        <row r="60">
          <cell r="B60">
            <v>2120</v>
          </cell>
          <cell r="C60" t="str">
            <v>Customer Security Deposits</v>
          </cell>
          <cell r="D60" t="str">
            <v>Yes</v>
          </cell>
          <cell r="E60" t="str">
            <v>Other Current Liabilities</v>
          </cell>
        </row>
        <row r="61">
          <cell r="B61">
            <v>2180</v>
          </cell>
          <cell r="C61" t="str">
            <v>Payroll Payable</v>
          </cell>
          <cell r="D61" t="str">
            <v>Yes</v>
          </cell>
          <cell r="E61" t="str">
            <v>Other Current Liabilities</v>
          </cell>
        </row>
        <row r="62">
          <cell r="B62">
            <v>2184</v>
          </cell>
          <cell r="C62" t="str">
            <v>Accrued Payroll</v>
          </cell>
          <cell r="D62" t="str">
            <v>Yes</v>
          </cell>
          <cell r="E62" t="str">
            <v>Other Current Liabilities</v>
          </cell>
        </row>
        <row r="63">
          <cell r="B63">
            <v>2185</v>
          </cell>
          <cell r="C63" t="str">
            <v>Accrued Bonus</v>
          </cell>
          <cell r="D63" t="str">
            <v>Yes</v>
          </cell>
          <cell r="E63" t="str">
            <v>Other Current Liabilities</v>
          </cell>
        </row>
        <row r="64">
          <cell r="B64">
            <v>2186</v>
          </cell>
          <cell r="C64" t="str">
            <v>Accrued Vacation Compensation</v>
          </cell>
          <cell r="D64" t="str">
            <v>Yes</v>
          </cell>
          <cell r="E64" t="str">
            <v>Other Current Liabilities</v>
          </cell>
        </row>
        <row r="65">
          <cell r="B65">
            <v>2187</v>
          </cell>
          <cell r="C65" t="str">
            <v>Accrued Commissions</v>
          </cell>
          <cell r="D65" t="str">
            <v>Yes</v>
          </cell>
          <cell r="E65" t="str">
            <v>Other Current Liabilities</v>
          </cell>
        </row>
        <row r="66">
          <cell r="B66">
            <v>2188</v>
          </cell>
          <cell r="C66" t="str">
            <v>Accrued Convalescence</v>
          </cell>
          <cell r="D66" t="str">
            <v>Yes</v>
          </cell>
          <cell r="E66" t="str">
            <v>Other Current Liabilities</v>
          </cell>
        </row>
        <row r="67">
          <cell r="B67">
            <v>2189</v>
          </cell>
          <cell r="C67" t="str">
            <v>Accrued Severance</v>
          </cell>
          <cell r="D67" t="str">
            <v>Yes</v>
          </cell>
          <cell r="E67" t="str">
            <v>Other Current Liabilities</v>
          </cell>
        </row>
        <row r="68">
          <cell r="B68">
            <v>2190</v>
          </cell>
          <cell r="C68" t="str">
            <v>Sales Taxes Payable</v>
          </cell>
          <cell r="D68" t="str">
            <v>Yes</v>
          </cell>
          <cell r="E68" t="str">
            <v>Other Current Liabilities</v>
          </cell>
        </row>
        <row r="69">
          <cell r="B69">
            <v>2191</v>
          </cell>
          <cell r="C69" t="str">
            <v>Back-up Withholdings</v>
          </cell>
          <cell r="D69" t="str">
            <v>Yes</v>
          </cell>
          <cell r="E69" t="str">
            <v>Other Current Liabilities</v>
          </cell>
        </row>
        <row r="70">
          <cell r="B70">
            <v>2200</v>
          </cell>
          <cell r="C70" t="str">
            <v>Federal Withholding Tax Payabl</v>
          </cell>
          <cell r="D70" t="str">
            <v>Yes</v>
          </cell>
          <cell r="E70" t="str">
            <v>Other Current Liabilities</v>
          </cell>
        </row>
        <row r="71">
          <cell r="B71">
            <v>2210</v>
          </cell>
          <cell r="C71" t="str">
            <v>Social Security Tax Payable</v>
          </cell>
          <cell r="D71" t="str">
            <v>Yes</v>
          </cell>
          <cell r="E71" t="str">
            <v>Other Current Liabilities</v>
          </cell>
        </row>
        <row r="72">
          <cell r="B72">
            <v>2212</v>
          </cell>
          <cell r="C72" t="str">
            <v>Medicare Withholding Tax Pay</v>
          </cell>
          <cell r="D72" t="str">
            <v>Yes</v>
          </cell>
          <cell r="E72" t="str">
            <v>Other Current Liabilities</v>
          </cell>
        </row>
        <row r="73">
          <cell r="B73">
            <v>2220</v>
          </cell>
          <cell r="C73" t="str">
            <v>State Withholding Taxes Payabl</v>
          </cell>
          <cell r="D73" t="str">
            <v>Yes</v>
          </cell>
          <cell r="E73" t="str">
            <v>Other Current Liabilities</v>
          </cell>
        </row>
        <row r="74">
          <cell r="B74">
            <v>2255</v>
          </cell>
          <cell r="C74" t="str">
            <v>National Insurance Payable</v>
          </cell>
          <cell r="D74" t="str">
            <v>Yes</v>
          </cell>
          <cell r="E74" t="str">
            <v>Other Current Liabilities</v>
          </cell>
        </row>
        <row r="75">
          <cell r="B75">
            <v>2260</v>
          </cell>
          <cell r="C75" t="str">
            <v>SUI Payable</v>
          </cell>
          <cell r="D75" t="str">
            <v>Yes</v>
          </cell>
          <cell r="E75" t="str">
            <v>Other Current Liabilities</v>
          </cell>
        </row>
        <row r="76">
          <cell r="B76">
            <v>2270</v>
          </cell>
          <cell r="C76" t="str">
            <v>SDI Payable</v>
          </cell>
          <cell r="D76" t="str">
            <v>Yes</v>
          </cell>
          <cell r="E76" t="str">
            <v>Other Current Liabilities</v>
          </cell>
        </row>
        <row r="77">
          <cell r="B77">
            <v>2280</v>
          </cell>
          <cell r="C77" t="str">
            <v>FUTA Payable</v>
          </cell>
          <cell r="D77" t="str">
            <v>Yes</v>
          </cell>
          <cell r="E77" t="str">
            <v>Other Current Liabilities</v>
          </cell>
        </row>
        <row r="78">
          <cell r="B78">
            <v>2285</v>
          </cell>
          <cell r="C78" t="str">
            <v>401K Payable</v>
          </cell>
          <cell r="D78" t="str">
            <v>Yes</v>
          </cell>
          <cell r="E78" t="str">
            <v>Other Current Liabilities</v>
          </cell>
        </row>
        <row r="79">
          <cell r="B79">
            <v>2291</v>
          </cell>
          <cell r="C79" t="str">
            <v>Accrued Payroll Tax</v>
          </cell>
          <cell r="D79" t="str">
            <v>Yes</v>
          </cell>
          <cell r="E79" t="str">
            <v>Other Current Liabilities</v>
          </cell>
        </row>
        <row r="80">
          <cell r="B80">
            <v>2300</v>
          </cell>
          <cell r="C80" t="str">
            <v>C/L - RCC $276.43, current</v>
          </cell>
          <cell r="D80" t="str">
            <v>Yes</v>
          </cell>
          <cell r="E80" t="str">
            <v>Other Current Liabilities</v>
          </cell>
        </row>
        <row r="81">
          <cell r="B81">
            <v>2310</v>
          </cell>
          <cell r="C81" t="str">
            <v>C/L - RCC $188.89, current</v>
          </cell>
          <cell r="D81" t="str">
            <v>Yes</v>
          </cell>
          <cell r="E81" t="str">
            <v>Other Current Liabilities</v>
          </cell>
        </row>
        <row r="82">
          <cell r="B82">
            <v>2315</v>
          </cell>
          <cell r="C82" t="str">
            <v>C/L - RCC $539.54, current</v>
          </cell>
          <cell r="D82" t="str">
            <v>Yes</v>
          </cell>
          <cell r="E82" t="str">
            <v>Other Current Liabilities</v>
          </cell>
        </row>
        <row r="83">
          <cell r="B83">
            <v>2316</v>
          </cell>
          <cell r="C83" t="str">
            <v>C/L - CIT $3,956.00, current</v>
          </cell>
          <cell r="D83" t="str">
            <v>Yes</v>
          </cell>
          <cell r="E83" t="str">
            <v>Other Current Liabilities</v>
          </cell>
        </row>
        <row r="84">
          <cell r="B84">
            <v>2317</v>
          </cell>
          <cell r="C84" t="str">
            <v>C/L - RCC $175.39, current</v>
          </cell>
          <cell r="D84" t="str">
            <v>Yes</v>
          </cell>
          <cell r="E84" t="str">
            <v>Other Current Liabilities</v>
          </cell>
        </row>
        <row r="85">
          <cell r="B85">
            <v>2320</v>
          </cell>
          <cell r="C85" t="str">
            <v>C/L - Conseco $65.72, current</v>
          </cell>
          <cell r="D85" t="str">
            <v>Yes</v>
          </cell>
          <cell r="E85" t="str">
            <v>Other Current Liabilities</v>
          </cell>
        </row>
        <row r="86">
          <cell r="B86">
            <v>2325</v>
          </cell>
          <cell r="C86" t="str">
            <v>C/L - RCC $413.08, current</v>
          </cell>
          <cell r="D86" t="str">
            <v>Yes</v>
          </cell>
          <cell r="E86" t="str">
            <v>Other Current Liabilities</v>
          </cell>
        </row>
        <row r="87">
          <cell r="B87">
            <v>2327</v>
          </cell>
          <cell r="C87" t="str">
            <v>C/L - DFS $314.49, current</v>
          </cell>
          <cell r="D87" t="str">
            <v>Yes</v>
          </cell>
          <cell r="E87" t="str">
            <v>Other Current Liabilities</v>
          </cell>
        </row>
        <row r="88">
          <cell r="B88">
            <v>2330</v>
          </cell>
          <cell r="C88" t="str">
            <v>C/L - RCC $631.28, current</v>
          </cell>
          <cell r="D88" t="str">
            <v>Yes</v>
          </cell>
          <cell r="E88" t="str">
            <v>Other Current Liabilities</v>
          </cell>
        </row>
        <row r="89">
          <cell r="B89">
            <v>2335</v>
          </cell>
          <cell r="C89" t="str">
            <v>C/L - RCC $59.36, current</v>
          </cell>
          <cell r="D89" t="str">
            <v>Yes</v>
          </cell>
          <cell r="E89" t="str">
            <v>Other Current Liabilities</v>
          </cell>
        </row>
        <row r="90">
          <cell r="B90">
            <v>2340</v>
          </cell>
          <cell r="C90" t="str">
            <v>C/L - RCC $460.29, current</v>
          </cell>
          <cell r="D90" t="str">
            <v>Yes</v>
          </cell>
          <cell r="E90" t="str">
            <v>Other Current Liabilities</v>
          </cell>
        </row>
        <row r="91">
          <cell r="B91">
            <v>2345</v>
          </cell>
          <cell r="C91" t="str">
            <v>C/L - RCC $63.67, current</v>
          </cell>
          <cell r="D91" t="str">
            <v>Yes</v>
          </cell>
          <cell r="E91" t="str">
            <v>Other Current Liabilities</v>
          </cell>
        </row>
        <row r="92">
          <cell r="B92">
            <v>2350</v>
          </cell>
          <cell r="C92" t="str">
            <v>C/L - Xerox $130.00, current</v>
          </cell>
          <cell r="D92" t="str">
            <v>Yes</v>
          </cell>
          <cell r="E92" t="str">
            <v>Other Current Liabilities</v>
          </cell>
        </row>
        <row r="93">
          <cell r="B93">
            <v>2355</v>
          </cell>
          <cell r="C93" t="str">
            <v>C/L - AmEx $28.32, current</v>
          </cell>
          <cell r="D93" t="str">
            <v>Yes</v>
          </cell>
          <cell r="E93" t="str">
            <v>Other Current Liabilities</v>
          </cell>
        </row>
        <row r="94">
          <cell r="B94">
            <v>2356</v>
          </cell>
          <cell r="C94" t="str">
            <v>C/L - AmEx $38.80, current</v>
          </cell>
          <cell r="D94" t="str">
            <v>Yes</v>
          </cell>
          <cell r="E94" t="str">
            <v>Other Current Liabilities</v>
          </cell>
        </row>
        <row r="95">
          <cell r="B95">
            <v>2357</v>
          </cell>
          <cell r="C95" t="str">
            <v>C/L - AmEx $82.15, current</v>
          </cell>
          <cell r="D95" t="str">
            <v>Yes</v>
          </cell>
          <cell r="E95" t="str">
            <v>Other Current Liabilities</v>
          </cell>
        </row>
        <row r="96">
          <cell r="B96">
            <v>2360</v>
          </cell>
          <cell r="C96" t="str">
            <v>C/L - Newcourt $214.47,current</v>
          </cell>
          <cell r="D96" t="str">
            <v>Yes</v>
          </cell>
          <cell r="E96" t="str">
            <v>Other Current Liabilities</v>
          </cell>
        </row>
        <row r="97">
          <cell r="B97">
            <v>2365</v>
          </cell>
          <cell r="C97" t="str">
            <v>C/L - Newcourt $219.03,current</v>
          </cell>
          <cell r="D97" t="str">
            <v>Yes</v>
          </cell>
          <cell r="E97" t="str">
            <v>Other Current Liabilities</v>
          </cell>
        </row>
        <row r="98">
          <cell r="B98">
            <v>2370</v>
          </cell>
          <cell r="C98" t="str">
            <v>C/L - Conseco $502.00, current</v>
          </cell>
          <cell r="D98" t="str">
            <v>Yes</v>
          </cell>
          <cell r="E98" t="str">
            <v>Other Current Liabilities</v>
          </cell>
        </row>
        <row r="99">
          <cell r="B99">
            <v>2375</v>
          </cell>
          <cell r="C99" t="str">
            <v>C/L - AmeriCap $633, current</v>
          </cell>
          <cell r="D99" t="str">
            <v>Yes</v>
          </cell>
          <cell r="E99" t="str">
            <v>Other Current Liabilities</v>
          </cell>
        </row>
        <row r="100">
          <cell r="B100">
            <v>2376</v>
          </cell>
          <cell r="C100" t="str">
            <v>C/L - GE Cap $411, current</v>
          </cell>
          <cell r="D100" t="str">
            <v>Yes</v>
          </cell>
          <cell r="E100" t="str">
            <v>Other Current Liabilities</v>
          </cell>
        </row>
        <row r="101">
          <cell r="B101">
            <v>2377</v>
          </cell>
          <cell r="C101" t="str">
            <v>C/L - GE Cap $98, current</v>
          </cell>
          <cell r="D101" t="str">
            <v>Yes</v>
          </cell>
          <cell r="E101" t="str">
            <v>Other Current Liabilities</v>
          </cell>
        </row>
        <row r="102">
          <cell r="B102">
            <v>2378</v>
          </cell>
          <cell r="C102" t="str">
            <v>C/L - GE Cap $448, current</v>
          </cell>
          <cell r="D102" t="str">
            <v>Yes</v>
          </cell>
          <cell r="E102" t="str">
            <v>Other Current Liabilities</v>
          </cell>
        </row>
        <row r="103">
          <cell r="B103">
            <v>2379</v>
          </cell>
          <cell r="C103" t="str">
            <v>C/L - GE Cap $187, current</v>
          </cell>
          <cell r="D103" t="str">
            <v>Yes</v>
          </cell>
          <cell r="E103" t="str">
            <v>Other Current Liabilities</v>
          </cell>
        </row>
        <row r="104">
          <cell r="B104">
            <v>2380</v>
          </cell>
          <cell r="C104" t="str">
            <v>C/L - United $136, current</v>
          </cell>
          <cell r="D104" t="str">
            <v>Yes</v>
          </cell>
          <cell r="E104" t="str">
            <v>Other Current Liabilities</v>
          </cell>
        </row>
        <row r="105">
          <cell r="B105">
            <v>2500</v>
          </cell>
          <cell r="C105" t="str">
            <v>Accrued Corporation Taxes</v>
          </cell>
          <cell r="D105" t="str">
            <v>Yes</v>
          </cell>
          <cell r="E105" t="str">
            <v>Other Current Liabilities</v>
          </cell>
        </row>
        <row r="106">
          <cell r="B106">
            <v>2510</v>
          </cell>
          <cell r="C106" t="str">
            <v>Withholding Of Tax At Source</v>
          </cell>
          <cell r="D106" t="str">
            <v>Yes</v>
          </cell>
          <cell r="E106" t="str">
            <v>Long Term Liabilities</v>
          </cell>
        </row>
        <row r="107">
          <cell r="B107">
            <v>2511</v>
          </cell>
          <cell r="C107" t="str">
            <v>Withholding On Expenses</v>
          </cell>
          <cell r="D107" t="str">
            <v>Yes</v>
          </cell>
          <cell r="E107" t="str">
            <v>Long Term Liabilities</v>
          </cell>
        </row>
        <row r="108">
          <cell r="B108">
            <v>2700</v>
          </cell>
          <cell r="C108" t="str">
            <v>Due to congruency, Inc.</v>
          </cell>
          <cell r="D108" t="str">
            <v>Yes</v>
          </cell>
          <cell r="E108" t="str">
            <v>Other Current Liabilities</v>
          </cell>
        </row>
        <row r="109">
          <cell r="B109">
            <v>2815</v>
          </cell>
          <cell r="C109" t="str">
            <v>C/L - RCC $539.54, net</v>
          </cell>
          <cell r="D109" t="str">
            <v>Yes</v>
          </cell>
          <cell r="E109" t="str">
            <v>Long Term Liabilities</v>
          </cell>
        </row>
        <row r="110">
          <cell r="B110">
            <v>2816</v>
          </cell>
          <cell r="C110" t="str">
            <v>C/L - CIT $3,956.00, net</v>
          </cell>
          <cell r="D110" t="str">
            <v>Yes</v>
          </cell>
          <cell r="E110" t="str">
            <v>Long Term Liabilities</v>
          </cell>
        </row>
        <row r="111">
          <cell r="B111">
            <v>2817</v>
          </cell>
          <cell r="C111" t="str">
            <v>C/L - RCC $175.39, net</v>
          </cell>
          <cell r="D111" t="str">
            <v>Yes</v>
          </cell>
          <cell r="E111" t="str">
            <v>Long Term Liabilities</v>
          </cell>
        </row>
        <row r="112">
          <cell r="B112">
            <v>2825</v>
          </cell>
          <cell r="C112" t="str">
            <v>C/L - RCC $413.08, net</v>
          </cell>
          <cell r="D112" t="str">
            <v>Yes</v>
          </cell>
          <cell r="E112" t="str">
            <v>Long Term Liabilities</v>
          </cell>
        </row>
        <row r="113">
          <cell r="B113">
            <v>2827</v>
          </cell>
          <cell r="C113" t="str">
            <v>C/L - DFS $314.49, net</v>
          </cell>
          <cell r="D113" t="str">
            <v>Yes</v>
          </cell>
          <cell r="E113" t="str">
            <v>Long Term Liabilities</v>
          </cell>
        </row>
        <row r="114">
          <cell r="B114">
            <v>2830</v>
          </cell>
          <cell r="C114" t="str">
            <v>C/L - RCC $631.28, net</v>
          </cell>
          <cell r="D114" t="str">
            <v>Yes</v>
          </cell>
          <cell r="E114" t="str">
            <v>Long Term Liabilities</v>
          </cell>
        </row>
        <row r="115">
          <cell r="B115">
            <v>2855</v>
          </cell>
          <cell r="C115" t="str">
            <v>C/L - AmEx $28.32, net</v>
          </cell>
          <cell r="D115" t="str">
            <v>Yes</v>
          </cell>
          <cell r="E115" t="str">
            <v>Long Term Liabilities</v>
          </cell>
        </row>
        <row r="116">
          <cell r="B116">
            <v>2865</v>
          </cell>
          <cell r="C116" t="str">
            <v>C/L - Newcourt $219.03, net</v>
          </cell>
          <cell r="D116" t="str">
            <v>Yes</v>
          </cell>
          <cell r="E116" t="str">
            <v>Long Term Liabilities</v>
          </cell>
        </row>
        <row r="117">
          <cell r="B117">
            <v>2870</v>
          </cell>
          <cell r="C117" t="str">
            <v>C/L - Conseco $502.00, net</v>
          </cell>
          <cell r="D117" t="str">
            <v>Yes</v>
          </cell>
          <cell r="E117" t="str">
            <v>Long Term Liabilities</v>
          </cell>
        </row>
        <row r="118">
          <cell r="B118">
            <v>2875</v>
          </cell>
          <cell r="C118" t="str">
            <v>C/L - AmeriCapital $633, net</v>
          </cell>
          <cell r="D118" t="str">
            <v>Yes</v>
          </cell>
          <cell r="E118" t="str">
            <v>Long Term Liabilities</v>
          </cell>
        </row>
        <row r="119">
          <cell r="B119">
            <v>2876</v>
          </cell>
          <cell r="C119" t="str">
            <v>C/L - GE Cap $411, net</v>
          </cell>
          <cell r="D119" t="str">
            <v>Yes</v>
          </cell>
          <cell r="E119" t="str">
            <v>Long Term Liabilities</v>
          </cell>
        </row>
        <row r="120">
          <cell r="B120">
            <v>2877</v>
          </cell>
          <cell r="C120" t="str">
            <v>C/L - GE Cap $98, net</v>
          </cell>
          <cell r="D120" t="str">
            <v>Yes</v>
          </cell>
          <cell r="E120" t="str">
            <v>Long Term Liabilities</v>
          </cell>
        </row>
        <row r="121">
          <cell r="B121">
            <v>2878</v>
          </cell>
          <cell r="C121" t="str">
            <v>C/L - GE Cap $448, net</v>
          </cell>
          <cell r="D121" t="str">
            <v>Yes</v>
          </cell>
          <cell r="E121" t="str">
            <v>Long Term Liabilities</v>
          </cell>
        </row>
        <row r="122">
          <cell r="B122">
            <v>2879</v>
          </cell>
          <cell r="C122" t="str">
            <v>C/L - GE Cap $187, net</v>
          </cell>
          <cell r="D122" t="str">
            <v>Yes</v>
          </cell>
          <cell r="E122" t="str">
            <v>Long Term Liabilities</v>
          </cell>
        </row>
        <row r="123">
          <cell r="B123">
            <v>2880</v>
          </cell>
          <cell r="C123" t="str">
            <v>C/L - United $136, net</v>
          </cell>
          <cell r="D123" t="str">
            <v>Yes</v>
          </cell>
          <cell r="E123" t="str">
            <v>Long Term Liabilities</v>
          </cell>
        </row>
        <row r="124">
          <cell r="B124">
            <v>2910</v>
          </cell>
          <cell r="C124" t="str">
            <v>Note Payable - Dror Shuchman</v>
          </cell>
          <cell r="D124" t="str">
            <v>Yes</v>
          </cell>
          <cell r="E124" t="str">
            <v>Long Term Liabilities</v>
          </cell>
        </row>
        <row r="125">
          <cell r="B125">
            <v>2936</v>
          </cell>
          <cell r="C125" t="str">
            <v>Note Payable - DRMW</v>
          </cell>
          <cell r="D125" t="str">
            <v>Yes</v>
          </cell>
          <cell r="E125" t="str">
            <v>Long Term Liabilities</v>
          </cell>
        </row>
        <row r="126">
          <cell r="B126">
            <v>2950</v>
          </cell>
          <cell r="C126" t="str">
            <v>Investor Proceeds - Round 3</v>
          </cell>
          <cell r="D126" t="str">
            <v>Yes</v>
          </cell>
          <cell r="E126" t="str">
            <v>Long Term Liabilities</v>
          </cell>
        </row>
        <row r="127">
          <cell r="B127">
            <v>2951</v>
          </cell>
          <cell r="C127" t="str">
            <v>Investor Proceeds - Round 4</v>
          </cell>
          <cell r="D127" t="str">
            <v>Yes</v>
          </cell>
          <cell r="E127" t="str">
            <v>Long Term Liabilities</v>
          </cell>
        </row>
        <row r="128">
          <cell r="B128">
            <v>2965</v>
          </cell>
          <cell r="C128" t="str">
            <v>Tamari Bridge Note</v>
          </cell>
          <cell r="D128" t="str">
            <v>Yes</v>
          </cell>
          <cell r="E128" t="str">
            <v>Other Current Liabilities</v>
          </cell>
        </row>
        <row r="129">
          <cell r="B129">
            <v>3010</v>
          </cell>
          <cell r="C129" t="str">
            <v>Common Stock (10000 A / 600 O)</v>
          </cell>
          <cell r="D129" t="str">
            <v>Yes</v>
          </cell>
          <cell r="E129" t="str">
            <v>Equity-doesn't close</v>
          </cell>
        </row>
        <row r="130">
          <cell r="B130">
            <v>3020</v>
          </cell>
          <cell r="C130" t="str">
            <v>Preferred Stock - Series A</v>
          </cell>
          <cell r="D130" t="str">
            <v>Yes</v>
          </cell>
          <cell r="E130" t="str">
            <v>Equity-doesn't close</v>
          </cell>
        </row>
        <row r="131">
          <cell r="B131">
            <v>3021</v>
          </cell>
          <cell r="C131" t="str">
            <v>Preferred Stock - Series B</v>
          </cell>
          <cell r="D131" t="str">
            <v>Yes</v>
          </cell>
          <cell r="E131" t="str">
            <v>Equity-doesn't close</v>
          </cell>
        </row>
        <row r="132">
          <cell r="B132">
            <v>3022</v>
          </cell>
          <cell r="C132" t="str">
            <v>Preferred Stock - Series C</v>
          </cell>
          <cell r="D132" t="str">
            <v>Yes</v>
          </cell>
          <cell r="E132" t="str">
            <v>Equity-doesn't close</v>
          </cell>
        </row>
        <row r="133">
          <cell r="B133">
            <v>3025</v>
          </cell>
          <cell r="C133" t="str">
            <v>Stock Issuance Exp - Round 2</v>
          </cell>
          <cell r="D133" t="str">
            <v>Yes</v>
          </cell>
          <cell r="E133" t="str">
            <v>Equity-doesn't close</v>
          </cell>
        </row>
        <row r="134">
          <cell r="B134">
            <v>3026</v>
          </cell>
          <cell r="C134" t="str">
            <v>Stock Issuance Exp. - Round 3</v>
          </cell>
          <cell r="D134" t="str">
            <v>Yes</v>
          </cell>
          <cell r="E134" t="str">
            <v>Equity-doesn't close</v>
          </cell>
        </row>
        <row r="135">
          <cell r="B135">
            <v>3027</v>
          </cell>
          <cell r="C135" t="str">
            <v>Stock Issuance Exp. - Round 4</v>
          </cell>
          <cell r="D135" t="str">
            <v>Yes</v>
          </cell>
          <cell r="E135" t="str">
            <v>Equity-doesn't close</v>
          </cell>
        </row>
        <row r="136">
          <cell r="B136">
            <v>3030</v>
          </cell>
          <cell r="C136" t="str">
            <v>Additional Paid in Cap-Round 1</v>
          </cell>
          <cell r="D136" t="str">
            <v>Yes</v>
          </cell>
          <cell r="E136" t="str">
            <v>Equity-doesn't close</v>
          </cell>
        </row>
        <row r="137">
          <cell r="B137">
            <v>3031</v>
          </cell>
          <cell r="C137" t="str">
            <v>Additional Paid in Cap-Round 2</v>
          </cell>
          <cell r="D137" t="str">
            <v>Yes</v>
          </cell>
          <cell r="E137" t="str">
            <v>Equity-doesn't close</v>
          </cell>
        </row>
        <row r="138">
          <cell r="B138">
            <v>3032</v>
          </cell>
          <cell r="C138" t="str">
            <v>Additional Paid in Cap-Round 3</v>
          </cell>
          <cell r="D138" t="str">
            <v>Yes</v>
          </cell>
          <cell r="E138" t="str">
            <v>Equity-doesn't close</v>
          </cell>
        </row>
        <row r="139">
          <cell r="B139">
            <v>3035</v>
          </cell>
          <cell r="C139" t="str">
            <v>Recd on Account of Shs - PMC</v>
          </cell>
          <cell r="D139" t="str">
            <v>Yes</v>
          </cell>
          <cell r="E139" t="str">
            <v>Equity-doesn't close</v>
          </cell>
        </row>
        <row r="140">
          <cell r="B140">
            <v>3036</v>
          </cell>
          <cell r="C140" t="str">
            <v>Recd on Account of Shs - BBCP</v>
          </cell>
          <cell r="D140" t="str">
            <v>Yes</v>
          </cell>
          <cell r="E140" t="str">
            <v>Equity-doesn't close</v>
          </cell>
        </row>
        <row r="141">
          <cell r="B141">
            <v>3039</v>
          </cell>
          <cell r="C141" t="str">
            <v>Additional Paid in Capital</v>
          </cell>
          <cell r="D141" t="str">
            <v>Yes</v>
          </cell>
          <cell r="E141" t="str">
            <v>Equity-doesn't close</v>
          </cell>
        </row>
        <row r="142">
          <cell r="B142">
            <v>3040</v>
          </cell>
          <cell r="C142" t="str">
            <v>Accumulated Deficit</v>
          </cell>
          <cell r="D142" t="str">
            <v>Yes</v>
          </cell>
          <cell r="E142" t="str">
            <v>Equity-Retained Earnings</v>
          </cell>
        </row>
        <row r="143">
          <cell r="B143">
            <v>4000</v>
          </cell>
          <cell r="C143" t="str">
            <v>Equipment Revenue Summary</v>
          </cell>
          <cell r="D143" t="str">
            <v>Yes</v>
          </cell>
          <cell r="E143" t="str">
            <v>Income</v>
          </cell>
        </row>
        <row r="144">
          <cell r="B144">
            <v>400000</v>
          </cell>
          <cell r="C144" t="str">
            <v>Equipment Revenue - Summary</v>
          </cell>
          <cell r="D144" t="str">
            <v>Yes</v>
          </cell>
          <cell r="E144" t="str">
            <v>Income</v>
          </cell>
        </row>
        <row r="145">
          <cell r="B145">
            <v>4200</v>
          </cell>
          <cell r="C145" t="str">
            <v>Purchases</v>
          </cell>
          <cell r="D145" t="str">
            <v>Yes</v>
          </cell>
          <cell r="E145" t="str">
            <v>Cost of Sales</v>
          </cell>
        </row>
        <row r="146">
          <cell r="B146">
            <v>420000</v>
          </cell>
          <cell r="C146" t="str">
            <v>Equipment Revenue - I. Picasso</v>
          </cell>
          <cell r="D146" t="str">
            <v>Yes</v>
          </cell>
          <cell r="E146" t="str">
            <v>Income</v>
          </cell>
        </row>
        <row r="147">
          <cell r="B147">
            <v>420100</v>
          </cell>
          <cell r="C147" t="str">
            <v>Equipment Revenue - SMA</v>
          </cell>
          <cell r="D147" t="str">
            <v>Yes</v>
          </cell>
          <cell r="E147" t="str">
            <v>Income</v>
          </cell>
        </row>
        <row r="148">
          <cell r="B148">
            <v>421200</v>
          </cell>
          <cell r="C148" t="str">
            <v>Equip. Rev. - Parts &amp; Accesses</v>
          </cell>
          <cell r="D148" t="str">
            <v>Yes</v>
          </cell>
          <cell r="E148" t="str">
            <v>Income</v>
          </cell>
        </row>
        <row r="149">
          <cell r="B149">
            <v>430000</v>
          </cell>
          <cell r="C149" t="str">
            <v>Service Revenue</v>
          </cell>
          <cell r="D149" t="str">
            <v>Yes</v>
          </cell>
          <cell r="E149" t="str">
            <v>Income</v>
          </cell>
        </row>
        <row r="150">
          <cell r="B150">
            <v>440000</v>
          </cell>
          <cell r="C150" t="str">
            <v>Subscription Fees</v>
          </cell>
          <cell r="D150" t="str">
            <v>Yes</v>
          </cell>
          <cell r="E150" t="str">
            <v>Income</v>
          </cell>
        </row>
        <row r="151">
          <cell r="B151">
            <v>441000</v>
          </cell>
          <cell r="C151" t="str">
            <v>IP Affiliate</v>
          </cell>
          <cell r="D151" t="str">
            <v>Yes</v>
          </cell>
          <cell r="E151" t="str">
            <v>Income</v>
          </cell>
        </row>
        <row r="152">
          <cell r="B152">
            <v>442000</v>
          </cell>
          <cell r="C152" t="str">
            <v>Technology Licensing</v>
          </cell>
          <cell r="D152" t="str">
            <v>Yes</v>
          </cell>
          <cell r="E152" t="str">
            <v>Income</v>
          </cell>
        </row>
        <row r="153">
          <cell r="B153">
            <v>443000</v>
          </cell>
          <cell r="C153" t="str">
            <v>Targeted Advertising</v>
          </cell>
          <cell r="D153" t="str">
            <v>Yes</v>
          </cell>
          <cell r="E153" t="str">
            <v>Income</v>
          </cell>
        </row>
        <row r="154">
          <cell r="B154">
            <v>490000</v>
          </cell>
          <cell r="C154" t="str">
            <v>Sales - Payment Discounts</v>
          </cell>
          <cell r="D154" t="str">
            <v>Yes</v>
          </cell>
          <cell r="E154" t="str">
            <v>Income</v>
          </cell>
        </row>
        <row r="155">
          <cell r="B155">
            <v>491000</v>
          </cell>
          <cell r="C155" t="str">
            <v>Sales - Returns &amp; Allowances</v>
          </cell>
          <cell r="D155" t="str">
            <v>Yes</v>
          </cell>
          <cell r="E155" t="str">
            <v>Income</v>
          </cell>
        </row>
        <row r="156">
          <cell r="B156">
            <v>500000</v>
          </cell>
          <cell r="C156" t="str">
            <v>COGS - Equipment Summary</v>
          </cell>
          <cell r="D156" t="str">
            <v>Yes</v>
          </cell>
          <cell r="E156" t="str">
            <v>Cost of Sales</v>
          </cell>
        </row>
        <row r="157">
          <cell r="B157">
            <v>520000</v>
          </cell>
          <cell r="C157" t="str">
            <v>COGS - I. Picasso</v>
          </cell>
          <cell r="D157" t="str">
            <v>Yes</v>
          </cell>
          <cell r="E157" t="str">
            <v>Cost of Sales</v>
          </cell>
        </row>
        <row r="158">
          <cell r="B158">
            <v>520100</v>
          </cell>
          <cell r="C158" t="str">
            <v>COGS - SMA</v>
          </cell>
          <cell r="D158" t="str">
            <v>Yes</v>
          </cell>
          <cell r="E158" t="str">
            <v>Cost of Sales</v>
          </cell>
        </row>
        <row r="159">
          <cell r="B159">
            <v>521200</v>
          </cell>
          <cell r="C159" t="str">
            <v>COGS - Parts &amp; Access.</v>
          </cell>
          <cell r="D159" t="str">
            <v>Yes</v>
          </cell>
          <cell r="E159" t="str">
            <v>Cost of Sales</v>
          </cell>
        </row>
        <row r="160">
          <cell r="B160">
            <v>5230</v>
          </cell>
          <cell r="C160" t="str">
            <v>Travel</v>
          </cell>
          <cell r="D160" t="str">
            <v>Yes</v>
          </cell>
          <cell r="E160" t="str">
            <v>Expenses</v>
          </cell>
        </row>
        <row r="161">
          <cell r="B161">
            <v>530000</v>
          </cell>
          <cell r="C161" t="str">
            <v>COGS - Freight</v>
          </cell>
          <cell r="D161" t="str">
            <v>Yes</v>
          </cell>
          <cell r="E161" t="str">
            <v>Cost of Sales</v>
          </cell>
        </row>
        <row r="162">
          <cell r="B162">
            <v>530100</v>
          </cell>
          <cell r="C162" t="str">
            <v>COGS - Frt. Chgs. Reimbursed</v>
          </cell>
          <cell r="D162" t="str">
            <v>Yes</v>
          </cell>
          <cell r="E162" t="str">
            <v>Cost of Sales</v>
          </cell>
        </row>
        <row r="163">
          <cell r="B163">
            <v>531000</v>
          </cell>
          <cell r="C163" t="str">
            <v>COGS - Other</v>
          </cell>
          <cell r="D163" t="str">
            <v>Yes</v>
          </cell>
          <cell r="E163" t="str">
            <v>Cost of Sales</v>
          </cell>
        </row>
        <row r="164">
          <cell r="B164">
            <v>540000</v>
          </cell>
          <cell r="C164" t="str">
            <v>COGS - Inventory Adjustments</v>
          </cell>
          <cell r="D164" t="str">
            <v>Yes</v>
          </cell>
          <cell r="E164" t="str">
            <v>Cost of Sales</v>
          </cell>
        </row>
        <row r="165">
          <cell r="B165">
            <v>550000</v>
          </cell>
          <cell r="C165" t="str">
            <v>COGS - Purch. Returns &amp; Allow.</v>
          </cell>
          <cell r="D165" t="str">
            <v>Yes</v>
          </cell>
          <cell r="E165" t="str">
            <v>Cost of Sales</v>
          </cell>
        </row>
        <row r="166">
          <cell r="B166">
            <v>5550</v>
          </cell>
          <cell r="C166" t="str">
            <v>Misc Expense - Sales</v>
          </cell>
          <cell r="D166" t="str">
            <v>Yes</v>
          </cell>
          <cell r="E166" t="str">
            <v>Cost of Sales</v>
          </cell>
        </row>
        <row r="167">
          <cell r="B167">
            <v>561000</v>
          </cell>
          <cell r="C167" t="str">
            <v>COGS - Purch. Price Var.</v>
          </cell>
          <cell r="D167" t="str">
            <v>Yes</v>
          </cell>
          <cell r="E167" t="str">
            <v>Cost of Sales</v>
          </cell>
        </row>
        <row r="168">
          <cell r="B168">
            <v>561100</v>
          </cell>
          <cell r="C168" t="str">
            <v>COGS - Inv. Markdown \ Val.</v>
          </cell>
          <cell r="D168" t="str">
            <v>Yes</v>
          </cell>
          <cell r="E168" t="str">
            <v>Cost of Sales</v>
          </cell>
        </row>
        <row r="169">
          <cell r="B169">
            <v>5650</v>
          </cell>
          <cell r="C169" t="str">
            <v>Payroll Taxes - Sales</v>
          </cell>
          <cell r="D169" t="str">
            <v>Yes</v>
          </cell>
          <cell r="E169" t="str">
            <v>Expenses</v>
          </cell>
        </row>
        <row r="170">
          <cell r="B170">
            <v>5660</v>
          </cell>
          <cell r="C170" t="str">
            <v>Freight and Delivery</v>
          </cell>
          <cell r="D170" t="str">
            <v>Yes</v>
          </cell>
          <cell r="E170" t="str">
            <v>Cost of Sales</v>
          </cell>
        </row>
        <row r="171">
          <cell r="B171">
            <v>580000</v>
          </cell>
          <cell r="C171" t="str">
            <v>Begin Inventory- Raw Materials</v>
          </cell>
          <cell r="D171" t="str">
            <v>Yes</v>
          </cell>
          <cell r="E171" t="str">
            <v>Cost of Sales</v>
          </cell>
        </row>
        <row r="172">
          <cell r="B172">
            <v>581000</v>
          </cell>
          <cell r="C172" t="str">
            <v>Begin Inv. - Finished Goods</v>
          </cell>
          <cell r="D172" t="str">
            <v>Yes</v>
          </cell>
          <cell r="E172" t="str">
            <v>Cost of Sales</v>
          </cell>
        </row>
        <row r="173">
          <cell r="B173">
            <v>5820</v>
          </cell>
          <cell r="C173" t="str">
            <v>Purchases</v>
          </cell>
          <cell r="D173" t="str">
            <v>Yes</v>
          </cell>
          <cell r="E173" t="str">
            <v>Cost of Sales</v>
          </cell>
        </row>
        <row r="174">
          <cell r="B174">
            <v>5830</v>
          </cell>
          <cell r="C174" t="str">
            <v>Ending Inv. - Raw Materials</v>
          </cell>
          <cell r="D174" t="str">
            <v>Yes</v>
          </cell>
          <cell r="E174" t="str">
            <v>Cost of Sales</v>
          </cell>
        </row>
        <row r="175">
          <cell r="B175">
            <v>5840</v>
          </cell>
          <cell r="C175" t="str">
            <v>Ending Inv. -  Finished Goods</v>
          </cell>
          <cell r="D175" t="str">
            <v>Yes</v>
          </cell>
          <cell r="E175" t="str">
            <v>Cost of Sales</v>
          </cell>
        </row>
        <row r="176">
          <cell r="B176">
            <v>5850</v>
          </cell>
          <cell r="C176" t="str">
            <v>Ending COGS - Raw Materials</v>
          </cell>
          <cell r="D176" t="str">
            <v>Yes</v>
          </cell>
          <cell r="E176" t="str">
            <v>Cost of Sales</v>
          </cell>
        </row>
        <row r="177">
          <cell r="B177">
            <v>5860</v>
          </cell>
          <cell r="C177" t="str">
            <v>Ending COGS - Finished Goods</v>
          </cell>
          <cell r="D177" t="str">
            <v>Yes</v>
          </cell>
          <cell r="E177" t="str">
            <v>Cost of Sales</v>
          </cell>
        </row>
        <row r="178">
          <cell r="B178">
            <v>600001</v>
          </cell>
          <cell r="C178" t="str">
            <v>Salaries &amp; Wages</v>
          </cell>
          <cell r="D178" t="str">
            <v>Yes</v>
          </cell>
          <cell r="E178" t="str">
            <v>Expenses</v>
          </cell>
        </row>
        <row r="179">
          <cell r="B179">
            <v>600005</v>
          </cell>
          <cell r="C179" t="str">
            <v>Salaries &amp; Wages</v>
          </cell>
          <cell r="D179" t="str">
            <v>Yes</v>
          </cell>
          <cell r="E179" t="str">
            <v>Expenses</v>
          </cell>
        </row>
        <row r="180">
          <cell r="B180">
            <v>600006</v>
          </cell>
          <cell r="C180" t="str">
            <v>Salaries &amp; Wages</v>
          </cell>
          <cell r="D180" t="str">
            <v>Yes</v>
          </cell>
          <cell r="E180" t="str">
            <v>Expenses</v>
          </cell>
        </row>
        <row r="181">
          <cell r="B181">
            <v>600010</v>
          </cell>
          <cell r="C181" t="str">
            <v>Salaries &amp; Wages</v>
          </cell>
          <cell r="D181" t="str">
            <v>Yes</v>
          </cell>
          <cell r="E181" t="str">
            <v>Expenses</v>
          </cell>
        </row>
        <row r="182">
          <cell r="B182">
            <v>600020</v>
          </cell>
          <cell r="C182" t="str">
            <v>Salaries &amp; Wages</v>
          </cell>
          <cell r="D182" t="str">
            <v>Yes</v>
          </cell>
          <cell r="E182" t="str">
            <v>Expenses</v>
          </cell>
        </row>
        <row r="183">
          <cell r="B183">
            <v>600030</v>
          </cell>
          <cell r="C183" t="str">
            <v>Salaries &amp; Wages</v>
          </cell>
          <cell r="D183" t="str">
            <v>Yes</v>
          </cell>
          <cell r="E183" t="str">
            <v>Expenses</v>
          </cell>
        </row>
        <row r="184">
          <cell r="B184">
            <v>600040</v>
          </cell>
          <cell r="C184" t="str">
            <v>Salaries &amp; Wages</v>
          </cell>
          <cell r="D184" t="str">
            <v>Yes</v>
          </cell>
          <cell r="E184" t="str">
            <v>Expenses</v>
          </cell>
        </row>
        <row r="185">
          <cell r="B185">
            <v>600041</v>
          </cell>
          <cell r="C185" t="str">
            <v>Salaries &amp; Wages</v>
          </cell>
          <cell r="D185" t="str">
            <v>Yes</v>
          </cell>
          <cell r="E185" t="str">
            <v>Expenses</v>
          </cell>
        </row>
        <row r="186">
          <cell r="B186">
            <v>600051</v>
          </cell>
          <cell r="C186" t="str">
            <v>Salaries &amp; Wages</v>
          </cell>
          <cell r="D186" t="str">
            <v>Yes</v>
          </cell>
          <cell r="E186" t="str">
            <v>Expenses</v>
          </cell>
        </row>
        <row r="187">
          <cell r="B187">
            <v>600052</v>
          </cell>
          <cell r="C187" t="str">
            <v>Salaries &amp; Wages</v>
          </cell>
          <cell r="D187" t="str">
            <v>Yes</v>
          </cell>
          <cell r="E187" t="str">
            <v>Expenses</v>
          </cell>
        </row>
        <row r="188">
          <cell r="B188">
            <v>600053</v>
          </cell>
          <cell r="C188" t="str">
            <v>Salaries &amp; Wages</v>
          </cell>
          <cell r="D188" t="str">
            <v>Yes</v>
          </cell>
          <cell r="E188" t="str">
            <v>Expenses</v>
          </cell>
        </row>
        <row r="189">
          <cell r="B189">
            <v>600054</v>
          </cell>
          <cell r="C189" t="str">
            <v>Salaries &amp; Wages</v>
          </cell>
          <cell r="D189" t="str">
            <v>Yes</v>
          </cell>
          <cell r="E189" t="str">
            <v>Expenses</v>
          </cell>
        </row>
        <row r="190">
          <cell r="B190">
            <v>600055</v>
          </cell>
          <cell r="C190" t="str">
            <v>Salaries &amp; Wages</v>
          </cell>
          <cell r="D190" t="str">
            <v>Yes</v>
          </cell>
          <cell r="E190" t="str">
            <v>Expenses</v>
          </cell>
        </row>
        <row r="191">
          <cell r="B191">
            <v>600065</v>
          </cell>
          <cell r="C191" t="str">
            <v>Salaries &amp; Wages</v>
          </cell>
          <cell r="D191" t="str">
            <v>Yes</v>
          </cell>
          <cell r="E191" t="str">
            <v>Expenses</v>
          </cell>
        </row>
        <row r="192">
          <cell r="B192">
            <v>600066</v>
          </cell>
          <cell r="C192" t="str">
            <v>Salaries &amp; Wages</v>
          </cell>
          <cell r="D192" t="str">
            <v>Yes</v>
          </cell>
          <cell r="E192" t="str">
            <v>Expenses</v>
          </cell>
        </row>
        <row r="193">
          <cell r="B193">
            <v>600092</v>
          </cell>
          <cell r="C193" t="str">
            <v>Salaries &amp; Wages</v>
          </cell>
          <cell r="D193" t="str">
            <v>Yes</v>
          </cell>
          <cell r="E193" t="str">
            <v>Expenses</v>
          </cell>
        </row>
        <row r="194">
          <cell r="B194">
            <v>600093</v>
          </cell>
          <cell r="C194" t="str">
            <v>Salaries &amp; Wages</v>
          </cell>
          <cell r="D194" t="str">
            <v>Yes</v>
          </cell>
          <cell r="E194" t="str">
            <v>Expenses</v>
          </cell>
        </row>
        <row r="195">
          <cell r="B195">
            <v>600094</v>
          </cell>
          <cell r="C195" t="str">
            <v>Salaries &amp; Wages</v>
          </cell>
          <cell r="D195" t="str">
            <v>Yes</v>
          </cell>
          <cell r="E195" t="str">
            <v>Expenses</v>
          </cell>
        </row>
        <row r="196">
          <cell r="B196">
            <v>600095</v>
          </cell>
          <cell r="C196" t="str">
            <v>Salaries &amp; Wages</v>
          </cell>
          <cell r="D196" t="str">
            <v>Yes</v>
          </cell>
          <cell r="E196" t="str">
            <v>Expenses</v>
          </cell>
        </row>
        <row r="197">
          <cell r="B197">
            <v>600096</v>
          </cell>
          <cell r="C197" t="str">
            <v>Salaries &amp; Wages</v>
          </cell>
          <cell r="D197" t="str">
            <v>Yes</v>
          </cell>
          <cell r="E197" t="str">
            <v>Expenses</v>
          </cell>
        </row>
        <row r="198">
          <cell r="B198">
            <v>600100</v>
          </cell>
          <cell r="C198" t="str">
            <v>Officer's Salaries</v>
          </cell>
          <cell r="D198" t="str">
            <v>Yes</v>
          </cell>
          <cell r="E198" t="str">
            <v>Expenses</v>
          </cell>
        </row>
        <row r="199">
          <cell r="B199">
            <v>600101</v>
          </cell>
          <cell r="C199" t="str">
            <v>Officer's Salaries</v>
          </cell>
          <cell r="D199" t="str">
            <v>Yes</v>
          </cell>
          <cell r="E199" t="str">
            <v>Expenses</v>
          </cell>
        </row>
        <row r="200">
          <cell r="B200">
            <v>600105</v>
          </cell>
          <cell r="C200" t="str">
            <v>Officer's Salaries</v>
          </cell>
          <cell r="D200" t="str">
            <v>Yes</v>
          </cell>
          <cell r="E200" t="str">
            <v>Expenses</v>
          </cell>
        </row>
        <row r="201">
          <cell r="B201">
            <v>600130</v>
          </cell>
          <cell r="C201" t="str">
            <v>Officer's Salaries</v>
          </cell>
          <cell r="D201" t="str">
            <v>Yes</v>
          </cell>
          <cell r="E201" t="str">
            <v>Expenses</v>
          </cell>
        </row>
        <row r="202">
          <cell r="B202">
            <v>600140</v>
          </cell>
          <cell r="C202" t="str">
            <v>Officer's Salaries</v>
          </cell>
          <cell r="D202" t="str">
            <v>Yes</v>
          </cell>
          <cell r="E202" t="str">
            <v>Expenses</v>
          </cell>
        </row>
        <row r="203">
          <cell r="B203">
            <v>600151</v>
          </cell>
          <cell r="C203" t="str">
            <v>Officer's Salaries</v>
          </cell>
          <cell r="D203" t="str">
            <v>Yes</v>
          </cell>
          <cell r="E203" t="str">
            <v>Expenses</v>
          </cell>
        </row>
        <row r="204">
          <cell r="B204">
            <v>600155</v>
          </cell>
          <cell r="C204" t="str">
            <v>Officer's Salaries</v>
          </cell>
          <cell r="D204" t="str">
            <v>Yes</v>
          </cell>
          <cell r="E204" t="str">
            <v>Expenses</v>
          </cell>
        </row>
        <row r="205">
          <cell r="B205">
            <v>600160</v>
          </cell>
          <cell r="C205" t="str">
            <v>Officer's Salaries</v>
          </cell>
          <cell r="D205" t="str">
            <v>Yes</v>
          </cell>
          <cell r="E205" t="str">
            <v>Expenses</v>
          </cell>
        </row>
        <row r="206">
          <cell r="B206">
            <v>600165</v>
          </cell>
          <cell r="C206" t="str">
            <v>Officer's Salaries</v>
          </cell>
          <cell r="D206" t="str">
            <v>Yes</v>
          </cell>
          <cell r="E206" t="str">
            <v>Expenses</v>
          </cell>
        </row>
        <row r="207">
          <cell r="B207">
            <v>600170</v>
          </cell>
          <cell r="C207" t="str">
            <v>Officer's Salaries</v>
          </cell>
          <cell r="D207" t="str">
            <v>Yes</v>
          </cell>
          <cell r="E207" t="str">
            <v>Expenses</v>
          </cell>
        </row>
        <row r="208">
          <cell r="B208">
            <v>600180</v>
          </cell>
          <cell r="C208" t="str">
            <v>Officer's Salaries</v>
          </cell>
          <cell r="D208" t="str">
            <v>Yes</v>
          </cell>
          <cell r="E208" t="str">
            <v>Expenses</v>
          </cell>
        </row>
        <row r="209">
          <cell r="B209">
            <v>600195</v>
          </cell>
          <cell r="C209" t="str">
            <v>Officer's Salaries</v>
          </cell>
          <cell r="D209" t="str">
            <v>Yes</v>
          </cell>
          <cell r="E209" t="str">
            <v>Expenses</v>
          </cell>
        </row>
        <row r="210">
          <cell r="B210">
            <v>600196</v>
          </cell>
          <cell r="C210" t="str">
            <v>Officer's Salaries</v>
          </cell>
          <cell r="D210" t="str">
            <v>Yes</v>
          </cell>
          <cell r="E210" t="str">
            <v>Expenses</v>
          </cell>
        </row>
        <row r="211">
          <cell r="B211">
            <v>601001</v>
          </cell>
          <cell r="C211" t="str">
            <v>Overtime</v>
          </cell>
          <cell r="D211" t="str">
            <v>Yes</v>
          </cell>
          <cell r="E211" t="str">
            <v>Expenses</v>
          </cell>
        </row>
        <row r="212">
          <cell r="B212">
            <v>601005</v>
          </cell>
          <cell r="C212" t="str">
            <v>Overtime</v>
          </cell>
          <cell r="D212" t="str">
            <v>Yes</v>
          </cell>
          <cell r="E212" t="str">
            <v>Expenses</v>
          </cell>
        </row>
        <row r="213">
          <cell r="B213">
            <v>601020</v>
          </cell>
          <cell r="C213" t="str">
            <v>Overtime</v>
          </cell>
          <cell r="D213" t="str">
            <v>Yes</v>
          </cell>
          <cell r="E213" t="str">
            <v>Expenses</v>
          </cell>
        </row>
        <row r="214">
          <cell r="B214">
            <v>601030</v>
          </cell>
          <cell r="C214" t="str">
            <v>Overtime</v>
          </cell>
          <cell r="D214" t="str">
            <v>Yes</v>
          </cell>
          <cell r="E214" t="str">
            <v>Expenses</v>
          </cell>
        </row>
        <row r="215">
          <cell r="B215">
            <v>601040</v>
          </cell>
          <cell r="C215" t="str">
            <v>Overtime</v>
          </cell>
          <cell r="D215" t="str">
            <v>Yes</v>
          </cell>
          <cell r="E215" t="str">
            <v>Expenses</v>
          </cell>
        </row>
        <row r="216">
          <cell r="B216">
            <v>601051</v>
          </cell>
          <cell r="C216" t="str">
            <v>Overtime</v>
          </cell>
          <cell r="D216" t="str">
            <v>Yes</v>
          </cell>
          <cell r="E216" t="str">
            <v>Expenses</v>
          </cell>
        </row>
        <row r="217">
          <cell r="B217">
            <v>601055</v>
          </cell>
          <cell r="C217" t="str">
            <v>Overtime</v>
          </cell>
          <cell r="D217" t="str">
            <v>Yes</v>
          </cell>
          <cell r="E217" t="str">
            <v>Expenses</v>
          </cell>
        </row>
        <row r="218">
          <cell r="B218">
            <v>601065</v>
          </cell>
          <cell r="C218" t="str">
            <v>Overtime</v>
          </cell>
          <cell r="D218" t="str">
            <v>Yes</v>
          </cell>
          <cell r="E218" t="str">
            <v>Expenses</v>
          </cell>
        </row>
        <row r="219">
          <cell r="B219">
            <v>601095</v>
          </cell>
          <cell r="C219" t="str">
            <v>Overtime</v>
          </cell>
          <cell r="D219" t="str">
            <v>Yes</v>
          </cell>
          <cell r="E219" t="str">
            <v>Expenses</v>
          </cell>
        </row>
        <row r="220">
          <cell r="B220">
            <v>602001</v>
          </cell>
          <cell r="C220" t="str">
            <v>Employee Commissions</v>
          </cell>
          <cell r="D220" t="str">
            <v>Yes</v>
          </cell>
          <cell r="E220" t="str">
            <v>Expenses</v>
          </cell>
        </row>
        <row r="221">
          <cell r="B221">
            <v>602005</v>
          </cell>
          <cell r="C221" t="str">
            <v>Employee Commissions</v>
          </cell>
          <cell r="D221" t="str">
            <v>Yes</v>
          </cell>
          <cell r="E221" t="str">
            <v>Expenses</v>
          </cell>
        </row>
        <row r="222">
          <cell r="B222">
            <v>602020</v>
          </cell>
          <cell r="C222" t="str">
            <v>Employee Commissions</v>
          </cell>
          <cell r="D222" t="str">
            <v>Yes</v>
          </cell>
          <cell r="E222" t="str">
            <v>Expenses</v>
          </cell>
        </row>
        <row r="223">
          <cell r="B223">
            <v>602030</v>
          </cell>
          <cell r="C223" t="str">
            <v>Employee Commissions</v>
          </cell>
          <cell r="D223" t="str">
            <v>Yes</v>
          </cell>
          <cell r="E223" t="str">
            <v>Expenses</v>
          </cell>
        </row>
        <row r="224">
          <cell r="B224">
            <v>602500</v>
          </cell>
          <cell r="C224" t="str">
            <v>Bonus Expense Summary</v>
          </cell>
          <cell r="D224" t="str">
            <v>Yes</v>
          </cell>
          <cell r="E224" t="str">
            <v>Expenses</v>
          </cell>
        </row>
        <row r="225">
          <cell r="B225">
            <v>602501</v>
          </cell>
          <cell r="C225" t="str">
            <v>Bonus</v>
          </cell>
          <cell r="D225" t="str">
            <v>Yes</v>
          </cell>
          <cell r="E225" t="str">
            <v>Expenses</v>
          </cell>
        </row>
        <row r="226">
          <cell r="B226">
            <v>602505</v>
          </cell>
          <cell r="C226" t="str">
            <v>Bonus</v>
          </cell>
          <cell r="D226" t="str">
            <v>Yes</v>
          </cell>
          <cell r="E226" t="str">
            <v>Expenses</v>
          </cell>
        </row>
        <row r="227">
          <cell r="B227">
            <v>602510</v>
          </cell>
          <cell r="C227" t="str">
            <v>Bonus</v>
          </cell>
          <cell r="D227" t="str">
            <v>Yes</v>
          </cell>
          <cell r="E227" t="str">
            <v>Expenses</v>
          </cell>
        </row>
        <row r="228">
          <cell r="B228">
            <v>602520</v>
          </cell>
          <cell r="C228" t="str">
            <v>Bonus</v>
          </cell>
          <cell r="D228" t="str">
            <v>Yes</v>
          </cell>
          <cell r="E228" t="str">
            <v>Expenses</v>
          </cell>
        </row>
        <row r="229">
          <cell r="B229">
            <v>602530</v>
          </cell>
          <cell r="C229" t="str">
            <v>Bonus</v>
          </cell>
          <cell r="D229" t="str">
            <v>Yes</v>
          </cell>
          <cell r="E229" t="str">
            <v>Expenses</v>
          </cell>
        </row>
        <row r="230">
          <cell r="B230">
            <v>602540</v>
          </cell>
          <cell r="C230" t="str">
            <v>Bonus</v>
          </cell>
          <cell r="D230" t="str">
            <v>Yes</v>
          </cell>
          <cell r="E230" t="str">
            <v>Expenses</v>
          </cell>
        </row>
        <row r="231">
          <cell r="B231">
            <v>602551</v>
          </cell>
          <cell r="C231" t="str">
            <v>Bonus</v>
          </cell>
          <cell r="D231" t="str">
            <v>Yes</v>
          </cell>
          <cell r="E231" t="str">
            <v>Expenses</v>
          </cell>
        </row>
        <row r="232">
          <cell r="B232">
            <v>602555</v>
          </cell>
          <cell r="C232" t="str">
            <v>Bonus</v>
          </cell>
          <cell r="D232" t="str">
            <v>Yes</v>
          </cell>
          <cell r="E232" t="str">
            <v>Expenses</v>
          </cell>
        </row>
        <row r="233">
          <cell r="B233">
            <v>602565</v>
          </cell>
          <cell r="C233" t="str">
            <v>Bonus</v>
          </cell>
          <cell r="D233" t="str">
            <v>Yes</v>
          </cell>
          <cell r="E233" t="str">
            <v>Expenses</v>
          </cell>
        </row>
        <row r="234">
          <cell r="B234">
            <v>602595</v>
          </cell>
          <cell r="C234" t="str">
            <v>Bonus</v>
          </cell>
          <cell r="D234" t="str">
            <v>Yes</v>
          </cell>
          <cell r="E234" t="str">
            <v>Expenses</v>
          </cell>
        </row>
        <row r="235">
          <cell r="B235">
            <v>602601</v>
          </cell>
          <cell r="C235" t="str">
            <v>Stock Option Expense</v>
          </cell>
          <cell r="D235" t="str">
            <v>Yes</v>
          </cell>
          <cell r="E235" t="str">
            <v>Expenses</v>
          </cell>
        </row>
        <row r="236">
          <cell r="B236">
            <v>602605</v>
          </cell>
          <cell r="C236" t="str">
            <v>Stock Option Expense</v>
          </cell>
          <cell r="D236" t="str">
            <v>Yes</v>
          </cell>
          <cell r="E236" t="str">
            <v>Expenses</v>
          </cell>
        </row>
        <row r="237">
          <cell r="B237">
            <v>602620</v>
          </cell>
          <cell r="C237" t="str">
            <v>Stock Option Expense</v>
          </cell>
          <cell r="D237" t="str">
            <v>Yes</v>
          </cell>
          <cell r="E237" t="str">
            <v>Expenses</v>
          </cell>
        </row>
        <row r="238">
          <cell r="B238">
            <v>602630</v>
          </cell>
          <cell r="C238" t="str">
            <v>Stock Option Expense</v>
          </cell>
          <cell r="D238" t="str">
            <v>Yes</v>
          </cell>
          <cell r="E238" t="str">
            <v>Expenses</v>
          </cell>
        </row>
        <row r="239">
          <cell r="B239">
            <v>602640</v>
          </cell>
          <cell r="C239" t="str">
            <v>Stock Option Expense</v>
          </cell>
          <cell r="D239" t="str">
            <v>Yes</v>
          </cell>
          <cell r="E239" t="str">
            <v>Expenses</v>
          </cell>
        </row>
        <row r="240">
          <cell r="B240">
            <v>602651</v>
          </cell>
          <cell r="C240" t="str">
            <v>Stock Option Expense</v>
          </cell>
          <cell r="D240" t="str">
            <v>Yes</v>
          </cell>
          <cell r="E240" t="str">
            <v>Expenses</v>
          </cell>
        </row>
        <row r="241">
          <cell r="B241">
            <v>602655</v>
          </cell>
          <cell r="C241" t="str">
            <v>Stock Option Expense</v>
          </cell>
          <cell r="D241" t="str">
            <v>Yes</v>
          </cell>
          <cell r="E241" t="str">
            <v>Expenses</v>
          </cell>
        </row>
        <row r="242">
          <cell r="B242">
            <v>602665</v>
          </cell>
          <cell r="C242" t="str">
            <v>Stock Option Expense</v>
          </cell>
          <cell r="D242" t="str">
            <v>Yes</v>
          </cell>
          <cell r="E242" t="str">
            <v>Expenses</v>
          </cell>
        </row>
        <row r="243">
          <cell r="B243">
            <v>602695</v>
          </cell>
          <cell r="C243" t="str">
            <v>Stock Option Expense</v>
          </cell>
          <cell r="D243" t="str">
            <v>Yes</v>
          </cell>
          <cell r="E243" t="str">
            <v>Expenses</v>
          </cell>
        </row>
        <row r="244">
          <cell r="B244">
            <v>602696</v>
          </cell>
          <cell r="C244" t="str">
            <v>Stock Option Expense</v>
          </cell>
          <cell r="D244" t="str">
            <v>Yes</v>
          </cell>
          <cell r="E244" t="str">
            <v>Expenses</v>
          </cell>
        </row>
        <row r="245">
          <cell r="B245">
            <v>602705</v>
          </cell>
          <cell r="C245" t="str">
            <v>Board Compensation</v>
          </cell>
          <cell r="D245" t="str">
            <v>Yes</v>
          </cell>
          <cell r="E245" t="str">
            <v>Expenses</v>
          </cell>
        </row>
        <row r="246">
          <cell r="B246">
            <v>602720</v>
          </cell>
          <cell r="C246" t="str">
            <v>Board Compensation</v>
          </cell>
          <cell r="D246" t="str">
            <v>Yes</v>
          </cell>
          <cell r="E246" t="str">
            <v>Expenses</v>
          </cell>
        </row>
        <row r="247">
          <cell r="B247">
            <v>603001</v>
          </cell>
          <cell r="C247" t="str">
            <v>Payroll Taxes - Summary</v>
          </cell>
          <cell r="D247" t="str">
            <v>Yes</v>
          </cell>
          <cell r="E247" t="str">
            <v>Expenses</v>
          </cell>
        </row>
        <row r="248">
          <cell r="B248">
            <v>603005</v>
          </cell>
          <cell r="C248" t="str">
            <v>Payroll Taxes - Summary</v>
          </cell>
          <cell r="D248" t="str">
            <v>Yes</v>
          </cell>
          <cell r="E248" t="str">
            <v>Expenses</v>
          </cell>
        </row>
        <row r="249">
          <cell r="B249">
            <v>603010</v>
          </cell>
          <cell r="C249" t="str">
            <v>Payroll Taxes - Summary</v>
          </cell>
          <cell r="D249" t="str">
            <v>Yes</v>
          </cell>
          <cell r="E249" t="str">
            <v>Expenses</v>
          </cell>
        </row>
        <row r="250">
          <cell r="B250">
            <v>603020</v>
          </cell>
          <cell r="C250" t="str">
            <v>Payroll Taxes - Summary</v>
          </cell>
          <cell r="D250" t="str">
            <v>Yes</v>
          </cell>
          <cell r="E250" t="str">
            <v>Expenses</v>
          </cell>
        </row>
        <row r="251">
          <cell r="B251">
            <v>603030</v>
          </cell>
          <cell r="C251" t="str">
            <v>Payroll Taxes - Summary</v>
          </cell>
          <cell r="D251" t="str">
            <v>Yes</v>
          </cell>
          <cell r="E251" t="str">
            <v>Expenses</v>
          </cell>
        </row>
        <row r="252">
          <cell r="B252">
            <v>603040</v>
          </cell>
          <cell r="C252" t="str">
            <v>Payroll Taxes - Summary</v>
          </cell>
          <cell r="D252" t="str">
            <v>Yes</v>
          </cell>
          <cell r="E252" t="str">
            <v>Expenses</v>
          </cell>
        </row>
        <row r="253">
          <cell r="B253">
            <v>603051</v>
          </cell>
          <cell r="C253" t="str">
            <v>Payroll Taxes - Summary</v>
          </cell>
          <cell r="D253" t="str">
            <v>Yes</v>
          </cell>
          <cell r="E253" t="str">
            <v>Expenses</v>
          </cell>
        </row>
        <row r="254">
          <cell r="B254">
            <v>603055</v>
          </cell>
          <cell r="C254" t="str">
            <v>Payroll Taxes - Summary</v>
          </cell>
          <cell r="D254" t="str">
            <v>Yes</v>
          </cell>
          <cell r="E254" t="str">
            <v>Expenses</v>
          </cell>
        </row>
        <row r="255">
          <cell r="B255">
            <v>603060</v>
          </cell>
          <cell r="C255" t="str">
            <v>Payroll Taxes - Summary</v>
          </cell>
          <cell r="D255" t="str">
            <v>Yes</v>
          </cell>
          <cell r="E255" t="str">
            <v>Expenses</v>
          </cell>
        </row>
        <row r="256">
          <cell r="B256">
            <v>603065</v>
          </cell>
          <cell r="C256" t="str">
            <v>Payroll Taxes - Summary</v>
          </cell>
          <cell r="D256" t="str">
            <v>Yes</v>
          </cell>
          <cell r="E256" t="str">
            <v>Expenses</v>
          </cell>
        </row>
        <row r="257">
          <cell r="B257">
            <v>603070</v>
          </cell>
          <cell r="C257" t="str">
            <v>Payroll Taxes - Summary</v>
          </cell>
          <cell r="D257" t="str">
            <v>Yes</v>
          </cell>
          <cell r="E257" t="str">
            <v>Expenses</v>
          </cell>
        </row>
        <row r="258">
          <cell r="B258">
            <v>603080</v>
          </cell>
          <cell r="C258" t="str">
            <v>Payroll Taxes - Summary</v>
          </cell>
          <cell r="D258" t="str">
            <v>Yes</v>
          </cell>
          <cell r="E258" t="str">
            <v>Expenses</v>
          </cell>
        </row>
        <row r="259">
          <cell r="B259">
            <v>603095</v>
          </cell>
          <cell r="C259" t="str">
            <v>Payroll Taxes - Summary</v>
          </cell>
          <cell r="D259" t="str">
            <v>Yes</v>
          </cell>
          <cell r="E259" t="str">
            <v>Expenses</v>
          </cell>
        </row>
        <row r="260">
          <cell r="B260">
            <v>603096</v>
          </cell>
          <cell r="C260" t="str">
            <v>Payroll Taxes - Summary</v>
          </cell>
          <cell r="D260" t="str">
            <v>Yes</v>
          </cell>
          <cell r="E260" t="str">
            <v>Expenses</v>
          </cell>
        </row>
        <row r="261">
          <cell r="B261">
            <v>603101</v>
          </cell>
          <cell r="C261" t="str">
            <v>Payroll Taxes - FICA</v>
          </cell>
          <cell r="D261" t="str">
            <v>Yes</v>
          </cell>
          <cell r="E261" t="str">
            <v>Expenses</v>
          </cell>
        </row>
        <row r="262">
          <cell r="B262">
            <v>603105</v>
          </cell>
          <cell r="C262" t="str">
            <v>Payroll Taxes - FICA</v>
          </cell>
          <cell r="D262" t="str">
            <v>Yes</v>
          </cell>
          <cell r="E262" t="str">
            <v>Expenses</v>
          </cell>
        </row>
        <row r="263">
          <cell r="B263">
            <v>603110</v>
          </cell>
          <cell r="C263" t="str">
            <v>Payroll Taxes - FICA</v>
          </cell>
          <cell r="D263" t="str">
            <v>Yes</v>
          </cell>
          <cell r="E263" t="str">
            <v>Expenses</v>
          </cell>
        </row>
        <row r="264">
          <cell r="B264">
            <v>603120</v>
          </cell>
          <cell r="C264" t="str">
            <v>Payroll Taxes - FICA</v>
          </cell>
          <cell r="D264" t="str">
            <v>Yes</v>
          </cell>
          <cell r="E264" t="str">
            <v>Expenses</v>
          </cell>
        </row>
        <row r="265">
          <cell r="B265">
            <v>603130</v>
          </cell>
          <cell r="C265" t="str">
            <v>Payroll Taxes - FICA</v>
          </cell>
          <cell r="D265" t="str">
            <v>Yes</v>
          </cell>
          <cell r="E265" t="str">
            <v>Expenses</v>
          </cell>
        </row>
        <row r="266">
          <cell r="B266">
            <v>603140</v>
          </cell>
          <cell r="C266" t="str">
            <v>Payroll Taxes - FICA</v>
          </cell>
          <cell r="D266" t="str">
            <v>Yes</v>
          </cell>
          <cell r="E266" t="str">
            <v>Expenses</v>
          </cell>
        </row>
        <row r="267">
          <cell r="B267">
            <v>603151</v>
          </cell>
          <cell r="C267" t="str">
            <v>Payroll Taxes - FICA</v>
          </cell>
          <cell r="D267" t="str">
            <v>Yes</v>
          </cell>
          <cell r="E267" t="str">
            <v>Expenses</v>
          </cell>
        </row>
        <row r="268">
          <cell r="B268">
            <v>603155</v>
          </cell>
          <cell r="C268" t="str">
            <v>Payroll Taxes - FICA</v>
          </cell>
          <cell r="D268" t="str">
            <v>Yes</v>
          </cell>
          <cell r="E268" t="str">
            <v>Expenses</v>
          </cell>
        </row>
        <row r="269">
          <cell r="B269">
            <v>603160</v>
          </cell>
          <cell r="C269" t="str">
            <v>Payroll Taxes - FICA</v>
          </cell>
          <cell r="D269" t="str">
            <v>Yes</v>
          </cell>
          <cell r="E269" t="str">
            <v>Expenses</v>
          </cell>
        </row>
        <row r="270">
          <cell r="B270">
            <v>603165</v>
          </cell>
          <cell r="C270" t="str">
            <v>Payroll Taxes - FICA</v>
          </cell>
          <cell r="D270" t="str">
            <v>Yes</v>
          </cell>
          <cell r="E270" t="str">
            <v>Expenses</v>
          </cell>
        </row>
        <row r="271">
          <cell r="B271">
            <v>603170</v>
          </cell>
          <cell r="C271" t="str">
            <v>Payroll Taxes - FICA</v>
          </cell>
          <cell r="D271" t="str">
            <v>Yes</v>
          </cell>
          <cell r="E271" t="str">
            <v>Expenses</v>
          </cell>
        </row>
        <row r="272">
          <cell r="B272">
            <v>603180</v>
          </cell>
          <cell r="C272" t="str">
            <v>Payroll Taxes - FICA</v>
          </cell>
          <cell r="D272" t="str">
            <v>Yes</v>
          </cell>
          <cell r="E272" t="str">
            <v>Expenses</v>
          </cell>
        </row>
        <row r="273">
          <cell r="B273">
            <v>603195</v>
          </cell>
          <cell r="C273" t="str">
            <v>Payroll Taxes - FICA</v>
          </cell>
          <cell r="D273" t="str">
            <v>Yes</v>
          </cell>
          <cell r="E273" t="str">
            <v>Expenses</v>
          </cell>
        </row>
        <row r="274">
          <cell r="B274">
            <v>603196</v>
          </cell>
          <cell r="C274" t="str">
            <v>Payroll Taxes - FICA</v>
          </cell>
          <cell r="D274" t="str">
            <v>Yes</v>
          </cell>
          <cell r="E274" t="str">
            <v>Expenses</v>
          </cell>
        </row>
        <row r="275">
          <cell r="B275">
            <v>603201</v>
          </cell>
          <cell r="C275" t="str">
            <v>Payroll Taxes - NJ UI / DI</v>
          </cell>
          <cell r="D275" t="str">
            <v>Yes</v>
          </cell>
          <cell r="E275" t="str">
            <v>Expenses</v>
          </cell>
        </row>
        <row r="276">
          <cell r="B276">
            <v>603205</v>
          </cell>
          <cell r="C276" t="str">
            <v>Payroll Taxes - NJ UI / DI</v>
          </cell>
          <cell r="D276" t="str">
            <v>Yes</v>
          </cell>
          <cell r="E276" t="str">
            <v>Expenses</v>
          </cell>
        </row>
        <row r="277">
          <cell r="B277">
            <v>603210</v>
          </cell>
          <cell r="C277" t="str">
            <v>Payroll Taxes - NJ UI / DI</v>
          </cell>
          <cell r="D277" t="str">
            <v>Yes</v>
          </cell>
          <cell r="E277" t="str">
            <v>Expenses</v>
          </cell>
        </row>
        <row r="278">
          <cell r="B278">
            <v>603220</v>
          </cell>
          <cell r="C278" t="str">
            <v>Payroll Taxes - NJ UI / DI</v>
          </cell>
          <cell r="D278" t="str">
            <v>Yes</v>
          </cell>
          <cell r="E278" t="str">
            <v>Expenses</v>
          </cell>
        </row>
        <row r="279">
          <cell r="B279">
            <v>603230</v>
          </cell>
          <cell r="C279" t="str">
            <v>Payroll Taxes - NJ UI / DI</v>
          </cell>
          <cell r="D279" t="str">
            <v>Yes</v>
          </cell>
          <cell r="E279" t="str">
            <v>Expenses</v>
          </cell>
        </row>
        <row r="280">
          <cell r="B280">
            <v>603240</v>
          </cell>
          <cell r="C280" t="str">
            <v>Payroll Taxes - NJ UI / DI</v>
          </cell>
          <cell r="D280" t="str">
            <v>Yes</v>
          </cell>
          <cell r="E280" t="str">
            <v>Expenses</v>
          </cell>
        </row>
        <row r="281">
          <cell r="B281">
            <v>603251</v>
          </cell>
          <cell r="C281" t="str">
            <v>Payroll Taxes - NJ UI / DI</v>
          </cell>
          <cell r="D281" t="str">
            <v>Yes</v>
          </cell>
          <cell r="E281" t="str">
            <v>Expenses</v>
          </cell>
        </row>
        <row r="282">
          <cell r="B282">
            <v>603255</v>
          </cell>
          <cell r="C282" t="str">
            <v>Payroll Taxes - NJ UI / DI</v>
          </cell>
          <cell r="D282" t="str">
            <v>Yes</v>
          </cell>
          <cell r="E282" t="str">
            <v>Expenses</v>
          </cell>
        </row>
        <row r="283">
          <cell r="B283">
            <v>603260</v>
          </cell>
          <cell r="C283" t="str">
            <v>Payroll Taxes - NJ UI / DI</v>
          </cell>
          <cell r="D283" t="str">
            <v>Yes</v>
          </cell>
          <cell r="E283" t="str">
            <v>Expenses</v>
          </cell>
        </row>
        <row r="284">
          <cell r="B284">
            <v>603265</v>
          </cell>
          <cell r="C284" t="str">
            <v>Payroll Taxes - NJ UI / DI</v>
          </cell>
          <cell r="D284" t="str">
            <v>Yes</v>
          </cell>
          <cell r="E284" t="str">
            <v>Expenses</v>
          </cell>
        </row>
        <row r="285">
          <cell r="B285">
            <v>603270</v>
          </cell>
          <cell r="C285" t="str">
            <v>Payroll Taxes - NJ UI / DI</v>
          </cell>
          <cell r="D285" t="str">
            <v>Yes</v>
          </cell>
          <cell r="E285" t="str">
            <v>Expenses</v>
          </cell>
        </row>
        <row r="286">
          <cell r="B286">
            <v>603280</v>
          </cell>
          <cell r="C286" t="str">
            <v>Payroll Taxes - NJ UI / DI</v>
          </cell>
          <cell r="D286" t="str">
            <v>Yes</v>
          </cell>
          <cell r="E286" t="str">
            <v>Expenses</v>
          </cell>
        </row>
        <row r="287">
          <cell r="B287">
            <v>603295</v>
          </cell>
          <cell r="C287" t="str">
            <v>Payroll Taxes - NJ UI / DI</v>
          </cell>
          <cell r="D287" t="str">
            <v>Yes</v>
          </cell>
          <cell r="E287" t="str">
            <v>Expenses</v>
          </cell>
        </row>
        <row r="288">
          <cell r="B288">
            <v>603296</v>
          </cell>
          <cell r="C288" t="str">
            <v>Payroll Taxes - NJ UI / DI</v>
          </cell>
          <cell r="D288" t="str">
            <v>Yes</v>
          </cell>
          <cell r="E288" t="str">
            <v>Expenses</v>
          </cell>
        </row>
        <row r="289">
          <cell r="B289">
            <v>603301</v>
          </cell>
          <cell r="C289" t="str">
            <v>Payroll Taxes - FUTA</v>
          </cell>
          <cell r="D289" t="str">
            <v>Yes</v>
          </cell>
          <cell r="E289" t="str">
            <v>Expenses</v>
          </cell>
        </row>
        <row r="290">
          <cell r="B290">
            <v>603305</v>
          </cell>
          <cell r="C290" t="str">
            <v>Payroll Taxes - FUTA</v>
          </cell>
          <cell r="D290" t="str">
            <v>Yes</v>
          </cell>
          <cell r="E290" t="str">
            <v>Expenses</v>
          </cell>
        </row>
        <row r="291">
          <cell r="B291">
            <v>603310</v>
          </cell>
          <cell r="C291" t="str">
            <v>Payroll Taxes - FUTA</v>
          </cell>
          <cell r="D291" t="str">
            <v>Yes</v>
          </cell>
          <cell r="E291" t="str">
            <v>Expenses</v>
          </cell>
        </row>
        <row r="292">
          <cell r="B292">
            <v>603320</v>
          </cell>
          <cell r="C292" t="str">
            <v>Payroll Taxes - FUTA</v>
          </cell>
          <cell r="D292" t="str">
            <v>Yes</v>
          </cell>
          <cell r="E292" t="str">
            <v>Expenses</v>
          </cell>
        </row>
        <row r="293">
          <cell r="B293">
            <v>603330</v>
          </cell>
          <cell r="C293" t="str">
            <v>Payroll Taxes - FUTA</v>
          </cell>
          <cell r="D293" t="str">
            <v>Yes</v>
          </cell>
          <cell r="E293" t="str">
            <v>Expenses</v>
          </cell>
        </row>
        <row r="294">
          <cell r="B294">
            <v>603340</v>
          </cell>
          <cell r="C294" t="str">
            <v>Payroll Taxes - FUTA</v>
          </cell>
          <cell r="D294" t="str">
            <v>Yes</v>
          </cell>
          <cell r="E294" t="str">
            <v>Expenses</v>
          </cell>
        </row>
        <row r="295">
          <cell r="B295">
            <v>603351</v>
          </cell>
          <cell r="C295" t="str">
            <v>Payroll Taxes - FUTA</v>
          </cell>
          <cell r="D295" t="str">
            <v>Yes</v>
          </cell>
          <cell r="E295" t="str">
            <v>Expenses</v>
          </cell>
        </row>
        <row r="296">
          <cell r="B296">
            <v>603355</v>
          </cell>
          <cell r="C296" t="str">
            <v>Payroll Taxes - FUTA</v>
          </cell>
          <cell r="D296" t="str">
            <v>Yes</v>
          </cell>
          <cell r="E296" t="str">
            <v>Expenses</v>
          </cell>
        </row>
        <row r="297">
          <cell r="B297">
            <v>603360</v>
          </cell>
          <cell r="C297" t="str">
            <v>Payroll Taxes - FUTA</v>
          </cell>
          <cell r="D297" t="str">
            <v>Yes</v>
          </cell>
          <cell r="E297" t="str">
            <v>Expenses</v>
          </cell>
        </row>
        <row r="298">
          <cell r="B298">
            <v>603365</v>
          </cell>
          <cell r="C298" t="str">
            <v>Payroll Taxes - FUTA</v>
          </cell>
          <cell r="D298" t="str">
            <v>Yes</v>
          </cell>
          <cell r="E298" t="str">
            <v>Expenses</v>
          </cell>
        </row>
        <row r="299">
          <cell r="B299">
            <v>603370</v>
          </cell>
          <cell r="C299" t="str">
            <v>Payroll Taxes - FUTA</v>
          </cell>
          <cell r="D299" t="str">
            <v>Yes</v>
          </cell>
          <cell r="E299" t="str">
            <v>Expenses</v>
          </cell>
        </row>
        <row r="300">
          <cell r="B300">
            <v>603380</v>
          </cell>
          <cell r="C300" t="str">
            <v>Payroll Taxes - FUTA</v>
          </cell>
          <cell r="D300" t="str">
            <v>Yes</v>
          </cell>
          <cell r="E300" t="str">
            <v>Expenses</v>
          </cell>
        </row>
        <row r="301">
          <cell r="B301">
            <v>603395</v>
          </cell>
          <cell r="C301" t="str">
            <v>Payroll Taxes - FUTA</v>
          </cell>
          <cell r="D301" t="str">
            <v>Yes</v>
          </cell>
          <cell r="E301" t="str">
            <v>Expenses</v>
          </cell>
        </row>
        <row r="302">
          <cell r="B302">
            <v>603396</v>
          </cell>
          <cell r="C302" t="str">
            <v>Payroll Taxes - FUTA</v>
          </cell>
          <cell r="D302" t="str">
            <v>Yes</v>
          </cell>
          <cell r="E302" t="str">
            <v>Expenses</v>
          </cell>
        </row>
        <row r="303">
          <cell r="B303">
            <v>603506</v>
          </cell>
          <cell r="C303" t="str">
            <v>Local Taxes</v>
          </cell>
          <cell r="D303" t="str">
            <v>Yes</v>
          </cell>
          <cell r="E303" t="str">
            <v>Expenses</v>
          </cell>
        </row>
        <row r="304">
          <cell r="B304">
            <v>603541</v>
          </cell>
          <cell r="C304" t="str">
            <v>Local Taxes</v>
          </cell>
          <cell r="D304" t="str">
            <v>Yes</v>
          </cell>
          <cell r="E304" t="str">
            <v>Expenses</v>
          </cell>
        </row>
        <row r="305">
          <cell r="B305">
            <v>603552</v>
          </cell>
          <cell r="C305" t="str">
            <v>Local Taxes</v>
          </cell>
          <cell r="D305" t="str">
            <v>Yes</v>
          </cell>
          <cell r="E305" t="str">
            <v>Expenses</v>
          </cell>
        </row>
        <row r="306">
          <cell r="B306">
            <v>603553</v>
          </cell>
          <cell r="C306" t="str">
            <v>Local Taxes</v>
          </cell>
          <cell r="D306" t="str">
            <v>Yes</v>
          </cell>
          <cell r="E306" t="str">
            <v>Expenses</v>
          </cell>
        </row>
        <row r="307">
          <cell r="B307">
            <v>603554</v>
          </cell>
          <cell r="C307" t="str">
            <v>Local Taxes</v>
          </cell>
          <cell r="D307" t="str">
            <v>Yes</v>
          </cell>
          <cell r="E307" t="str">
            <v>Expenses</v>
          </cell>
        </row>
        <row r="308">
          <cell r="B308">
            <v>603566</v>
          </cell>
          <cell r="C308" t="str">
            <v>Local Taxes</v>
          </cell>
          <cell r="D308" t="str">
            <v>Yes</v>
          </cell>
          <cell r="E308" t="str">
            <v>Expenses</v>
          </cell>
        </row>
        <row r="309">
          <cell r="B309">
            <v>603592</v>
          </cell>
          <cell r="C309" t="str">
            <v>Local Taxes</v>
          </cell>
          <cell r="D309" t="str">
            <v>Yes</v>
          </cell>
          <cell r="E309" t="str">
            <v>Expenses</v>
          </cell>
        </row>
        <row r="310">
          <cell r="B310">
            <v>603593</v>
          </cell>
          <cell r="C310" t="str">
            <v>Local Taxes</v>
          </cell>
          <cell r="D310" t="str">
            <v>Yes</v>
          </cell>
          <cell r="E310" t="str">
            <v>Expenses</v>
          </cell>
        </row>
        <row r="311">
          <cell r="B311">
            <v>603594</v>
          </cell>
          <cell r="C311" t="str">
            <v>Local Taxes</v>
          </cell>
          <cell r="D311" t="str">
            <v>Yes</v>
          </cell>
          <cell r="E311" t="str">
            <v>Expenses</v>
          </cell>
        </row>
        <row r="312">
          <cell r="B312">
            <v>603596</v>
          </cell>
          <cell r="C312" t="str">
            <v>Local Taxes</v>
          </cell>
          <cell r="D312" t="str">
            <v>Yes</v>
          </cell>
          <cell r="E312" t="str">
            <v>Expenses</v>
          </cell>
        </row>
        <row r="313">
          <cell r="B313">
            <v>605501</v>
          </cell>
          <cell r="C313" t="str">
            <v>Auto Allowance</v>
          </cell>
          <cell r="D313" t="str">
            <v>Yes</v>
          </cell>
          <cell r="E313" t="str">
            <v>Expenses</v>
          </cell>
        </row>
        <row r="314">
          <cell r="B314">
            <v>605505</v>
          </cell>
          <cell r="C314" t="str">
            <v>Auto Allowance</v>
          </cell>
          <cell r="D314" t="str">
            <v>Yes</v>
          </cell>
          <cell r="E314" t="str">
            <v>Expenses</v>
          </cell>
        </row>
        <row r="315">
          <cell r="B315">
            <v>605506</v>
          </cell>
          <cell r="C315" t="str">
            <v>Auto Allowance</v>
          </cell>
          <cell r="D315" t="str">
            <v>Yes</v>
          </cell>
          <cell r="E315" t="str">
            <v>Expenses</v>
          </cell>
        </row>
        <row r="316">
          <cell r="B316">
            <v>605510</v>
          </cell>
          <cell r="C316" t="str">
            <v>Auto Allowance</v>
          </cell>
          <cell r="D316" t="str">
            <v>Yes</v>
          </cell>
          <cell r="E316" t="str">
            <v>Expenses</v>
          </cell>
        </row>
        <row r="317">
          <cell r="B317">
            <v>605520</v>
          </cell>
          <cell r="C317" t="str">
            <v>Auto Allowance</v>
          </cell>
          <cell r="D317" t="str">
            <v>Yes</v>
          </cell>
          <cell r="E317" t="str">
            <v>Expenses</v>
          </cell>
        </row>
        <row r="318">
          <cell r="B318">
            <v>605530</v>
          </cell>
          <cell r="C318" t="str">
            <v>Auto Allowance</v>
          </cell>
          <cell r="D318" t="str">
            <v>Yes</v>
          </cell>
          <cell r="E318" t="str">
            <v>Expenses</v>
          </cell>
        </row>
        <row r="319">
          <cell r="B319">
            <v>605540</v>
          </cell>
          <cell r="C319" t="str">
            <v>Auto Allowance</v>
          </cell>
          <cell r="D319" t="str">
            <v>Yes</v>
          </cell>
          <cell r="E319" t="str">
            <v>Expenses</v>
          </cell>
        </row>
        <row r="320">
          <cell r="B320">
            <v>605541</v>
          </cell>
          <cell r="C320" t="str">
            <v>Auto Allowance</v>
          </cell>
          <cell r="D320" t="str">
            <v>Yes</v>
          </cell>
          <cell r="E320" t="str">
            <v>Expenses</v>
          </cell>
        </row>
        <row r="321">
          <cell r="B321">
            <v>605551</v>
          </cell>
          <cell r="C321" t="str">
            <v>Auto Allowance</v>
          </cell>
          <cell r="D321" t="str">
            <v>Yes</v>
          </cell>
          <cell r="E321" t="str">
            <v>Expenses</v>
          </cell>
        </row>
        <row r="322">
          <cell r="B322">
            <v>605552</v>
          </cell>
          <cell r="C322" t="str">
            <v>Auto Allowance</v>
          </cell>
          <cell r="D322" t="str">
            <v>Yes</v>
          </cell>
          <cell r="E322" t="str">
            <v>Expenses</v>
          </cell>
        </row>
        <row r="323">
          <cell r="B323">
            <v>605553</v>
          </cell>
          <cell r="C323" t="str">
            <v>Auto Allowance</v>
          </cell>
          <cell r="D323" t="str">
            <v>Yes</v>
          </cell>
          <cell r="E323" t="str">
            <v>Expenses</v>
          </cell>
        </row>
        <row r="324">
          <cell r="B324">
            <v>605554</v>
          </cell>
          <cell r="C324" t="str">
            <v>Auto Allowance</v>
          </cell>
          <cell r="D324" t="str">
            <v>Yes</v>
          </cell>
          <cell r="E324" t="str">
            <v>Expenses</v>
          </cell>
        </row>
        <row r="325">
          <cell r="B325">
            <v>605555</v>
          </cell>
          <cell r="C325" t="str">
            <v>Auto Allowance</v>
          </cell>
          <cell r="D325" t="str">
            <v>Yes</v>
          </cell>
          <cell r="E325" t="str">
            <v>Expenses</v>
          </cell>
        </row>
        <row r="326">
          <cell r="B326">
            <v>605565</v>
          </cell>
          <cell r="C326" t="str">
            <v>Auto Allowance</v>
          </cell>
          <cell r="D326" t="str">
            <v>Yes</v>
          </cell>
          <cell r="E326" t="str">
            <v>Expenses</v>
          </cell>
        </row>
        <row r="327">
          <cell r="B327">
            <v>605566</v>
          </cell>
          <cell r="C327" t="str">
            <v>Auto Allowance</v>
          </cell>
          <cell r="D327" t="str">
            <v>Yes</v>
          </cell>
          <cell r="E327" t="str">
            <v>Expenses</v>
          </cell>
        </row>
        <row r="328">
          <cell r="B328">
            <v>605592</v>
          </cell>
          <cell r="C328" t="str">
            <v>Auto Allowance</v>
          </cell>
          <cell r="D328" t="str">
            <v>Yes</v>
          </cell>
          <cell r="E328" t="str">
            <v>Expenses</v>
          </cell>
        </row>
        <row r="329">
          <cell r="B329">
            <v>605593</v>
          </cell>
          <cell r="C329" t="str">
            <v>Auto Allowance</v>
          </cell>
          <cell r="D329" t="str">
            <v>Yes</v>
          </cell>
          <cell r="E329" t="str">
            <v>Expenses</v>
          </cell>
        </row>
        <row r="330">
          <cell r="B330">
            <v>605594</v>
          </cell>
          <cell r="C330" t="str">
            <v>Auto Allowance</v>
          </cell>
          <cell r="D330" t="str">
            <v>Yes</v>
          </cell>
          <cell r="E330" t="str">
            <v>Expenses</v>
          </cell>
        </row>
        <row r="331">
          <cell r="B331">
            <v>605595</v>
          </cell>
          <cell r="C331" t="str">
            <v>Auto Allowance</v>
          </cell>
          <cell r="D331" t="str">
            <v>Yes</v>
          </cell>
          <cell r="E331" t="str">
            <v>Expenses</v>
          </cell>
        </row>
        <row r="332">
          <cell r="B332">
            <v>605596</v>
          </cell>
          <cell r="C332" t="str">
            <v>Auto Allowance</v>
          </cell>
          <cell r="D332" t="str">
            <v>Yes</v>
          </cell>
          <cell r="E332" t="str">
            <v>Expenses</v>
          </cell>
        </row>
        <row r="333">
          <cell r="B333">
            <v>606001</v>
          </cell>
          <cell r="C333" t="str">
            <v>Benefits - Summary</v>
          </cell>
          <cell r="D333" t="str">
            <v>Yes</v>
          </cell>
          <cell r="E333" t="str">
            <v>Expenses</v>
          </cell>
        </row>
        <row r="334">
          <cell r="B334">
            <v>606005</v>
          </cell>
          <cell r="C334" t="str">
            <v>Benefits - Summary</v>
          </cell>
          <cell r="D334" t="str">
            <v>Yes</v>
          </cell>
          <cell r="E334" t="str">
            <v>Expenses</v>
          </cell>
        </row>
        <row r="335">
          <cell r="B335">
            <v>606006</v>
          </cell>
          <cell r="C335" t="str">
            <v>Benefits - Summary</v>
          </cell>
          <cell r="D335" t="str">
            <v>Yes</v>
          </cell>
          <cell r="E335" t="str">
            <v>Expenses</v>
          </cell>
        </row>
        <row r="336">
          <cell r="B336">
            <v>606010</v>
          </cell>
          <cell r="C336" t="str">
            <v>Benefits - Summary</v>
          </cell>
          <cell r="D336" t="str">
            <v>Yes</v>
          </cell>
          <cell r="E336" t="str">
            <v>Expenses</v>
          </cell>
        </row>
        <row r="337">
          <cell r="B337">
            <v>606020</v>
          </cell>
          <cell r="C337" t="str">
            <v>Benefits - Summary</v>
          </cell>
          <cell r="D337" t="str">
            <v>Yes</v>
          </cell>
          <cell r="E337" t="str">
            <v>Expenses</v>
          </cell>
        </row>
        <row r="338">
          <cell r="B338">
            <v>606030</v>
          </cell>
          <cell r="C338" t="str">
            <v>Benefits - Summary</v>
          </cell>
          <cell r="D338" t="str">
            <v>Yes</v>
          </cell>
          <cell r="E338" t="str">
            <v>Expenses</v>
          </cell>
        </row>
        <row r="339">
          <cell r="B339">
            <v>606040</v>
          </cell>
          <cell r="C339" t="str">
            <v>Benefits - Summary</v>
          </cell>
          <cell r="D339" t="str">
            <v>Yes</v>
          </cell>
          <cell r="E339" t="str">
            <v>Expenses</v>
          </cell>
        </row>
        <row r="340">
          <cell r="B340">
            <v>606041</v>
          </cell>
          <cell r="C340" t="str">
            <v>Benefits - Summary</v>
          </cell>
          <cell r="D340" t="str">
            <v>Yes</v>
          </cell>
          <cell r="E340" t="str">
            <v>Expenses</v>
          </cell>
        </row>
        <row r="341">
          <cell r="B341">
            <v>606051</v>
          </cell>
          <cell r="C341" t="str">
            <v>Benefits - Summary</v>
          </cell>
          <cell r="D341" t="str">
            <v>Yes</v>
          </cell>
          <cell r="E341" t="str">
            <v>Expenses</v>
          </cell>
        </row>
        <row r="342">
          <cell r="B342">
            <v>606052</v>
          </cell>
          <cell r="C342" t="str">
            <v>Benefits - Summary</v>
          </cell>
          <cell r="D342" t="str">
            <v>Yes</v>
          </cell>
          <cell r="E342" t="str">
            <v>Expenses</v>
          </cell>
        </row>
        <row r="343">
          <cell r="B343">
            <v>606053</v>
          </cell>
          <cell r="C343" t="str">
            <v>Benefits - Summary</v>
          </cell>
          <cell r="D343" t="str">
            <v>Yes</v>
          </cell>
          <cell r="E343" t="str">
            <v>Expenses</v>
          </cell>
        </row>
        <row r="344">
          <cell r="B344">
            <v>606054</v>
          </cell>
          <cell r="C344" t="str">
            <v>Benefits - Summary</v>
          </cell>
          <cell r="D344" t="str">
            <v>Yes</v>
          </cell>
          <cell r="E344" t="str">
            <v>Expenses</v>
          </cell>
        </row>
        <row r="345">
          <cell r="B345">
            <v>606055</v>
          </cell>
          <cell r="C345" t="str">
            <v>Benefits - Summary</v>
          </cell>
          <cell r="D345" t="str">
            <v>Yes</v>
          </cell>
          <cell r="E345" t="str">
            <v>Expenses</v>
          </cell>
        </row>
        <row r="346">
          <cell r="B346">
            <v>606065</v>
          </cell>
          <cell r="C346" t="str">
            <v>Benefits - Summary</v>
          </cell>
          <cell r="D346" t="str">
            <v>Yes</v>
          </cell>
          <cell r="E346" t="str">
            <v>Expenses</v>
          </cell>
        </row>
        <row r="347">
          <cell r="B347">
            <v>606066</v>
          </cell>
          <cell r="C347" t="str">
            <v>Benefits - Summary</v>
          </cell>
          <cell r="D347" t="str">
            <v>Yes</v>
          </cell>
          <cell r="E347" t="str">
            <v>Expenses</v>
          </cell>
        </row>
        <row r="348">
          <cell r="B348">
            <v>606092</v>
          </cell>
          <cell r="C348" t="str">
            <v>Benefits - Summary</v>
          </cell>
          <cell r="D348" t="str">
            <v>Yes</v>
          </cell>
          <cell r="E348" t="str">
            <v>Expenses</v>
          </cell>
        </row>
        <row r="349">
          <cell r="B349">
            <v>606093</v>
          </cell>
          <cell r="C349" t="str">
            <v>Benefits - Summary</v>
          </cell>
          <cell r="D349" t="str">
            <v>Yes</v>
          </cell>
          <cell r="E349" t="str">
            <v>Expenses</v>
          </cell>
        </row>
        <row r="350">
          <cell r="B350">
            <v>606094</v>
          </cell>
          <cell r="C350" t="str">
            <v>Benefits - Summary</v>
          </cell>
          <cell r="D350" t="str">
            <v>Yes</v>
          </cell>
          <cell r="E350" t="str">
            <v>Expenses</v>
          </cell>
        </row>
        <row r="351">
          <cell r="B351">
            <v>606095</v>
          </cell>
          <cell r="C351" t="str">
            <v>Benefits - Summary</v>
          </cell>
          <cell r="D351" t="str">
            <v>Yes</v>
          </cell>
          <cell r="E351" t="str">
            <v>Expenses</v>
          </cell>
        </row>
        <row r="352">
          <cell r="B352">
            <v>606096</v>
          </cell>
          <cell r="C352" t="str">
            <v>Benefits - Summary</v>
          </cell>
          <cell r="D352" t="str">
            <v>Yes</v>
          </cell>
          <cell r="E352" t="str">
            <v>Expenses</v>
          </cell>
        </row>
        <row r="353">
          <cell r="B353">
            <v>606101</v>
          </cell>
          <cell r="C353" t="str">
            <v>Insurance - Employee Group Den</v>
          </cell>
          <cell r="D353" t="str">
            <v>Yes</v>
          </cell>
          <cell r="E353" t="str">
            <v>Expenses</v>
          </cell>
        </row>
        <row r="354">
          <cell r="B354">
            <v>606105</v>
          </cell>
          <cell r="C354" t="str">
            <v>Insurance - Employee Group Den</v>
          </cell>
          <cell r="D354" t="str">
            <v>Yes</v>
          </cell>
          <cell r="E354" t="str">
            <v>Expenses</v>
          </cell>
        </row>
        <row r="355">
          <cell r="B355">
            <v>606120</v>
          </cell>
          <cell r="C355" t="str">
            <v>Insurance - Employee Group Den</v>
          </cell>
          <cell r="D355" t="str">
            <v>Yes</v>
          </cell>
          <cell r="E355" t="str">
            <v>Expenses</v>
          </cell>
        </row>
        <row r="356">
          <cell r="B356">
            <v>606130</v>
          </cell>
          <cell r="C356" t="str">
            <v>Insurance - Employee Group Den</v>
          </cell>
          <cell r="D356" t="str">
            <v>Yes</v>
          </cell>
          <cell r="E356" t="str">
            <v>Expenses</v>
          </cell>
        </row>
        <row r="357">
          <cell r="B357">
            <v>606140</v>
          </cell>
          <cell r="C357" t="str">
            <v>Insurance - Employee Group Den</v>
          </cell>
          <cell r="D357" t="str">
            <v>Yes</v>
          </cell>
          <cell r="E357" t="str">
            <v>Expenses</v>
          </cell>
        </row>
        <row r="358">
          <cell r="B358">
            <v>606151</v>
          </cell>
          <cell r="C358" t="str">
            <v>Insurance - Employee Group Den</v>
          </cell>
          <cell r="D358" t="str">
            <v>Yes</v>
          </cell>
          <cell r="E358" t="str">
            <v>Expenses</v>
          </cell>
        </row>
        <row r="359">
          <cell r="B359">
            <v>606155</v>
          </cell>
          <cell r="C359" t="str">
            <v>Insurance - Employee Group Den</v>
          </cell>
          <cell r="D359" t="str">
            <v>Yes</v>
          </cell>
          <cell r="E359" t="str">
            <v>Expenses</v>
          </cell>
        </row>
        <row r="360">
          <cell r="B360">
            <v>606165</v>
          </cell>
          <cell r="C360" t="str">
            <v>Insurance - Employee Group Den</v>
          </cell>
          <cell r="D360" t="str">
            <v>Yes</v>
          </cell>
          <cell r="E360" t="str">
            <v>Expenses</v>
          </cell>
        </row>
        <row r="361">
          <cell r="B361">
            <v>606195</v>
          </cell>
          <cell r="C361" t="str">
            <v>Insurance - Employee Group Den</v>
          </cell>
          <cell r="D361" t="str">
            <v>Yes</v>
          </cell>
          <cell r="E361" t="str">
            <v>Expenses</v>
          </cell>
        </row>
        <row r="362">
          <cell r="B362">
            <v>606201</v>
          </cell>
          <cell r="C362" t="str">
            <v>Insurance - Officers Life</v>
          </cell>
          <cell r="D362" t="str">
            <v>Yes</v>
          </cell>
          <cell r="E362" t="str">
            <v>Expenses</v>
          </cell>
        </row>
        <row r="363">
          <cell r="B363">
            <v>606205</v>
          </cell>
          <cell r="C363" t="str">
            <v>Insurance - Officers Life</v>
          </cell>
          <cell r="D363" t="str">
            <v>Yes</v>
          </cell>
          <cell r="E363" t="str">
            <v>Expenses</v>
          </cell>
        </row>
        <row r="364">
          <cell r="B364">
            <v>606210</v>
          </cell>
          <cell r="C364" t="str">
            <v>Insurance - Officers Life</v>
          </cell>
          <cell r="D364" t="str">
            <v>Yes</v>
          </cell>
          <cell r="E364" t="str">
            <v>Expenses</v>
          </cell>
        </row>
        <row r="365">
          <cell r="B365">
            <v>606220</v>
          </cell>
          <cell r="C365" t="str">
            <v>Insurance - Officers Life</v>
          </cell>
          <cell r="D365" t="str">
            <v>Yes</v>
          </cell>
          <cell r="E365" t="str">
            <v>Expenses</v>
          </cell>
        </row>
        <row r="366">
          <cell r="B366">
            <v>606230</v>
          </cell>
          <cell r="C366" t="str">
            <v>Insurance - Officers Life</v>
          </cell>
          <cell r="D366" t="str">
            <v>Yes</v>
          </cell>
          <cell r="E366" t="str">
            <v>Expenses</v>
          </cell>
        </row>
        <row r="367">
          <cell r="B367">
            <v>606240</v>
          </cell>
          <cell r="C367" t="str">
            <v>Insurance - Officers Life</v>
          </cell>
          <cell r="D367" t="str">
            <v>Yes</v>
          </cell>
          <cell r="E367" t="str">
            <v>Expenses</v>
          </cell>
        </row>
        <row r="368">
          <cell r="B368">
            <v>606251</v>
          </cell>
          <cell r="C368" t="str">
            <v>Insurance - Officers Life</v>
          </cell>
          <cell r="D368" t="str">
            <v>Yes</v>
          </cell>
          <cell r="E368" t="str">
            <v>Expenses</v>
          </cell>
        </row>
        <row r="369">
          <cell r="B369">
            <v>606255</v>
          </cell>
          <cell r="C369" t="str">
            <v>Insurance - Officers Life</v>
          </cell>
          <cell r="D369" t="str">
            <v>Yes</v>
          </cell>
          <cell r="E369" t="str">
            <v>Expenses</v>
          </cell>
        </row>
        <row r="370">
          <cell r="B370">
            <v>606265</v>
          </cell>
          <cell r="C370" t="str">
            <v>Insurance - Officers Life</v>
          </cell>
          <cell r="D370" t="str">
            <v>Yes</v>
          </cell>
          <cell r="E370" t="str">
            <v>Expenses</v>
          </cell>
        </row>
        <row r="371">
          <cell r="B371">
            <v>606295</v>
          </cell>
          <cell r="C371" t="str">
            <v>Insurance - Officers Life</v>
          </cell>
          <cell r="D371" t="str">
            <v>Yes</v>
          </cell>
          <cell r="E371" t="str">
            <v>Expenses</v>
          </cell>
        </row>
        <row r="372">
          <cell r="B372">
            <v>606301</v>
          </cell>
          <cell r="C372" t="str">
            <v>Insurance - 401K Plan</v>
          </cell>
          <cell r="D372" t="str">
            <v>Yes</v>
          </cell>
          <cell r="E372" t="str">
            <v>Expenses</v>
          </cell>
        </row>
        <row r="373">
          <cell r="B373">
            <v>606305</v>
          </cell>
          <cell r="C373" t="str">
            <v>Insurance - 401K Plan</v>
          </cell>
          <cell r="D373" t="str">
            <v>Yes</v>
          </cell>
          <cell r="E373" t="str">
            <v>Expenses</v>
          </cell>
        </row>
        <row r="374">
          <cell r="B374">
            <v>606320</v>
          </cell>
          <cell r="C374" t="str">
            <v>Insurance - 401K Plan</v>
          </cell>
          <cell r="D374" t="str">
            <v>Yes</v>
          </cell>
          <cell r="E374" t="str">
            <v>Expenses</v>
          </cell>
        </row>
        <row r="375">
          <cell r="B375">
            <v>606330</v>
          </cell>
          <cell r="C375" t="str">
            <v>Insurance - 401K Plan</v>
          </cell>
          <cell r="D375" t="str">
            <v>Yes</v>
          </cell>
          <cell r="E375" t="str">
            <v>Expenses</v>
          </cell>
        </row>
        <row r="376">
          <cell r="B376">
            <v>606340</v>
          </cell>
          <cell r="C376" t="str">
            <v>Insurance - 401K Plan</v>
          </cell>
          <cell r="D376" t="str">
            <v>Yes</v>
          </cell>
          <cell r="E376" t="str">
            <v>Expenses</v>
          </cell>
        </row>
        <row r="377">
          <cell r="B377">
            <v>606351</v>
          </cell>
          <cell r="C377" t="str">
            <v>Insurance - 401K Plan</v>
          </cell>
          <cell r="D377" t="str">
            <v>Yes</v>
          </cell>
          <cell r="E377" t="str">
            <v>Expenses</v>
          </cell>
        </row>
        <row r="378">
          <cell r="B378">
            <v>606355</v>
          </cell>
          <cell r="C378" t="str">
            <v>Insurance - 401K Plan</v>
          </cell>
          <cell r="D378" t="str">
            <v>Yes</v>
          </cell>
          <cell r="E378" t="str">
            <v>Expenses</v>
          </cell>
        </row>
        <row r="379">
          <cell r="B379">
            <v>606365</v>
          </cell>
          <cell r="C379" t="str">
            <v>Insurance - 401K Plan</v>
          </cell>
          <cell r="D379" t="str">
            <v>Yes</v>
          </cell>
          <cell r="E379" t="str">
            <v>Expenses</v>
          </cell>
        </row>
        <row r="380">
          <cell r="B380">
            <v>606395</v>
          </cell>
          <cell r="C380" t="str">
            <v>Insurance - 401K Plan</v>
          </cell>
          <cell r="D380" t="str">
            <v>Yes</v>
          </cell>
          <cell r="E380" t="str">
            <v>Expenses</v>
          </cell>
        </row>
        <row r="381">
          <cell r="B381">
            <v>606401</v>
          </cell>
          <cell r="C381" t="str">
            <v>Insurance Disability</v>
          </cell>
          <cell r="D381" t="str">
            <v>Yes</v>
          </cell>
          <cell r="E381" t="str">
            <v>Expenses</v>
          </cell>
        </row>
        <row r="382">
          <cell r="B382">
            <v>606405</v>
          </cell>
          <cell r="C382" t="str">
            <v>Insurance Disability</v>
          </cell>
          <cell r="D382" t="str">
            <v>Yes</v>
          </cell>
          <cell r="E382" t="str">
            <v>Expenses</v>
          </cell>
        </row>
        <row r="383">
          <cell r="B383">
            <v>606420</v>
          </cell>
          <cell r="C383" t="str">
            <v>Insurance Disability</v>
          </cell>
          <cell r="D383" t="str">
            <v>Yes</v>
          </cell>
          <cell r="E383" t="str">
            <v>Expenses</v>
          </cell>
        </row>
        <row r="384">
          <cell r="B384">
            <v>606430</v>
          </cell>
          <cell r="C384" t="str">
            <v>Insurance Disability</v>
          </cell>
          <cell r="D384" t="str">
            <v>Yes</v>
          </cell>
          <cell r="E384" t="str">
            <v>Expenses</v>
          </cell>
        </row>
        <row r="385">
          <cell r="B385">
            <v>606440</v>
          </cell>
          <cell r="C385" t="str">
            <v>Insurance Disability</v>
          </cell>
          <cell r="D385" t="str">
            <v>Yes</v>
          </cell>
          <cell r="E385" t="str">
            <v>Expenses</v>
          </cell>
        </row>
        <row r="386">
          <cell r="B386">
            <v>606451</v>
          </cell>
          <cell r="C386" t="str">
            <v>Insurance Disability</v>
          </cell>
          <cell r="D386" t="str">
            <v>Yes</v>
          </cell>
          <cell r="E386" t="str">
            <v>Expenses</v>
          </cell>
        </row>
        <row r="387">
          <cell r="B387">
            <v>606455</v>
          </cell>
          <cell r="C387" t="str">
            <v>Insurance Disability</v>
          </cell>
          <cell r="D387" t="str">
            <v>Yes</v>
          </cell>
          <cell r="E387" t="str">
            <v>Expenses</v>
          </cell>
        </row>
        <row r="388">
          <cell r="B388">
            <v>606465</v>
          </cell>
          <cell r="C388" t="str">
            <v>Insurance Disability</v>
          </cell>
          <cell r="D388" t="str">
            <v>Yes</v>
          </cell>
          <cell r="E388" t="str">
            <v>Expenses</v>
          </cell>
        </row>
        <row r="389">
          <cell r="B389">
            <v>606495</v>
          </cell>
          <cell r="C389" t="str">
            <v>Insurance Disability</v>
          </cell>
          <cell r="D389" t="str">
            <v>Yes</v>
          </cell>
          <cell r="E389" t="str">
            <v>Expenses</v>
          </cell>
        </row>
        <row r="390">
          <cell r="B390">
            <v>606501</v>
          </cell>
          <cell r="C390" t="str">
            <v>Profit Sharing</v>
          </cell>
          <cell r="D390" t="str">
            <v>Yes</v>
          </cell>
          <cell r="E390" t="str">
            <v>Expenses</v>
          </cell>
        </row>
        <row r="391">
          <cell r="B391">
            <v>606505</v>
          </cell>
          <cell r="C391" t="str">
            <v>Profit Sharing</v>
          </cell>
          <cell r="D391" t="str">
            <v>Yes</v>
          </cell>
          <cell r="E391" t="str">
            <v>Expenses</v>
          </cell>
        </row>
        <row r="392">
          <cell r="B392">
            <v>606520</v>
          </cell>
          <cell r="C392" t="str">
            <v>Profit Sharing</v>
          </cell>
          <cell r="D392" t="str">
            <v>Yes</v>
          </cell>
          <cell r="E392" t="str">
            <v>Expenses</v>
          </cell>
        </row>
        <row r="393">
          <cell r="B393">
            <v>606530</v>
          </cell>
          <cell r="C393" t="str">
            <v>Profit Sharing</v>
          </cell>
          <cell r="D393" t="str">
            <v>Yes</v>
          </cell>
          <cell r="E393" t="str">
            <v>Expenses</v>
          </cell>
        </row>
        <row r="394">
          <cell r="B394">
            <v>606540</v>
          </cell>
          <cell r="C394" t="str">
            <v>Profit Sharing</v>
          </cell>
          <cell r="D394" t="str">
            <v>Yes</v>
          </cell>
          <cell r="E394" t="str">
            <v>Expenses</v>
          </cell>
        </row>
        <row r="395">
          <cell r="B395">
            <v>606551</v>
          </cell>
          <cell r="C395" t="str">
            <v>Profit Sharing</v>
          </cell>
          <cell r="D395" t="str">
            <v>Yes</v>
          </cell>
          <cell r="E395" t="str">
            <v>Expenses</v>
          </cell>
        </row>
        <row r="396">
          <cell r="B396">
            <v>606555</v>
          </cell>
          <cell r="C396" t="str">
            <v>Profit Sharing</v>
          </cell>
          <cell r="D396" t="str">
            <v>Yes</v>
          </cell>
          <cell r="E396" t="str">
            <v>Expenses</v>
          </cell>
        </row>
        <row r="397">
          <cell r="B397">
            <v>606565</v>
          </cell>
          <cell r="C397" t="str">
            <v>Profit Sharing</v>
          </cell>
          <cell r="D397" t="str">
            <v>Yes</v>
          </cell>
          <cell r="E397" t="str">
            <v>Expenses</v>
          </cell>
        </row>
        <row r="398">
          <cell r="B398">
            <v>606595</v>
          </cell>
          <cell r="C398" t="str">
            <v>Profit Sharing</v>
          </cell>
          <cell r="D398" t="str">
            <v>Yes</v>
          </cell>
          <cell r="E398" t="str">
            <v>Expenses</v>
          </cell>
        </row>
        <row r="399">
          <cell r="B399">
            <v>606601</v>
          </cell>
          <cell r="C399" t="str">
            <v>Education Assistance</v>
          </cell>
          <cell r="D399" t="str">
            <v>Yes</v>
          </cell>
          <cell r="E399" t="str">
            <v>Expenses</v>
          </cell>
        </row>
        <row r="400">
          <cell r="B400">
            <v>606605</v>
          </cell>
          <cell r="C400" t="str">
            <v>Education Assistance</v>
          </cell>
          <cell r="D400" t="str">
            <v>Yes</v>
          </cell>
          <cell r="E400" t="str">
            <v>Expenses</v>
          </cell>
        </row>
        <row r="401">
          <cell r="B401">
            <v>606620</v>
          </cell>
          <cell r="C401" t="str">
            <v>Education Assistance</v>
          </cell>
          <cell r="D401" t="str">
            <v>Yes</v>
          </cell>
          <cell r="E401" t="str">
            <v>Expenses</v>
          </cell>
        </row>
        <row r="402">
          <cell r="B402">
            <v>606630</v>
          </cell>
          <cell r="C402" t="str">
            <v>Education Assistance</v>
          </cell>
          <cell r="D402" t="str">
            <v>Yes</v>
          </cell>
          <cell r="E402" t="str">
            <v>Expenses</v>
          </cell>
        </row>
        <row r="403">
          <cell r="B403">
            <v>606640</v>
          </cell>
          <cell r="C403" t="str">
            <v>Education Assistance</v>
          </cell>
          <cell r="D403" t="str">
            <v>Yes</v>
          </cell>
          <cell r="E403" t="str">
            <v>Expenses</v>
          </cell>
        </row>
        <row r="404">
          <cell r="B404">
            <v>606651</v>
          </cell>
          <cell r="C404" t="str">
            <v>Education Assistance</v>
          </cell>
          <cell r="D404" t="str">
            <v>Yes</v>
          </cell>
          <cell r="E404" t="str">
            <v>Expenses</v>
          </cell>
        </row>
        <row r="405">
          <cell r="B405">
            <v>606655</v>
          </cell>
          <cell r="C405" t="str">
            <v>Education Assistance</v>
          </cell>
          <cell r="D405" t="str">
            <v>Yes</v>
          </cell>
          <cell r="E405" t="str">
            <v>Expenses</v>
          </cell>
        </row>
        <row r="406">
          <cell r="B406">
            <v>606665</v>
          </cell>
          <cell r="C406" t="str">
            <v>Education Assistance</v>
          </cell>
          <cell r="D406" t="str">
            <v>Yes</v>
          </cell>
          <cell r="E406" t="str">
            <v>Expenses</v>
          </cell>
        </row>
        <row r="407">
          <cell r="B407">
            <v>606695</v>
          </cell>
          <cell r="C407" t="str">
            <v>Education Assistance</v>
          </cell>
          <cell r="D407" t="str">
            <v>Yes</v>
          </cell>
          <cell r="E407" t="str">
            <v>Expenses</v>
          </cell>
        </row>
        <row r="408">
          <cell r="B408">
            <v>606706</v>
          </cell>
          <cell r="C408" t="str">
            <v>Employee Meals</v>
          </cell>
          <cell r="D408" t="str">
            <v>Yes</v>
          </cell>
          <cell r="E408" t="str">
            <v>Expenses</v>
          </cell>
        </row>
        <row r="409">
          <cell r="B409">
            <v>606741</v>
          </cell>
          <cell r="C409" t="str">
            <v>Employee Meals</v>
          </cell>
          <cell r="D409" t="str">
            <v>Yes</v>
          </cell>
          <cell r="E409" t="str">
            <v>Expenses</v>
          </cell>
        </row>
        <row r="410">
          <cell r="B410">
            <v>606752</v>
          </cell>
          <cell r="C410" t="str">
            <v>Employee Meals</v>
          </cell>
          <cell r="D410" t="str">
            <v>Yes</v>
          </cell>
          <cell r="E410" t="str">
            <v>Expenses</v>
          </cell>
        </row>
        <row r="411">
          <cell r="B411">
            <v>606753</v>
          </cell>
          <cell r="C411" t="str">
            <v>Employee Meals</v>
          </cell>
          <cell r="D411" t="str">
            <v>Yes</v>
          </cell>
          <cell r="E411" t="str">
            <v>Expenses</v>
          </cell>
        </row>
        <row r="412">
          <cell r="B412">
            <v>606754</v>
          </cell>
          <cell r="C412" t="str">
            <v>Employee Meals</v>
          </cell>
          <cell r="D412" t="str">
            <v>Yes</v>
          </cell>
          <cell r="E412" t="str">
            <v>Expenses</v>
          </cell>
        </row>
        <row r="413">
          <cell r="B413">
            <v>606766</v>
          </cell>
          <cell r="C413" t="str">
            <v>Employee Meals</v>
          </cell>
          <cell r="D413" t="str">
            <v>Yes</v>
          </cell>
          <cell r="E413" t="str">
            <v>Expenses</v>
          </cell>
        </row>
        <row r="414">
          <cell r="B414">
            <v>606792</v>
          </cell>
          <cell r="C414" t="str">
            <v>Employee Meals</v>
          </cell>
          <cell r="D414" t="str">
            <v>Yes</v>
          </cell>
          <cell r="E414" t="str">
            <v>Expenses</v>
          </cell>
        </row>
        <row r="415">
          <cell r="B415">
            <v>606793</v>
          </cell>
          <cell r="C415" t="str">
            <v>Employee Meals</v>
          </cell>
          <cell r="D415" t="str">
            <v>Yes</v>
          </cell>
          <cell r="E415" t="str">
            <v>Expenses</v>
          </cell>
        </row>
        <row r="416">
          <cell r="B416">
            <v>606794</v>
          </cell>
          <cell r="C416" t="str">
            <v>Employee Meals</v>
          </cell>
          <cell r="D416" t="str">
            <v>Yes</v>
          </cell>
          <cell r="E416" t="str">
            <v>Expenses</v>
          </cell>
        </row>
        <row r="417">
          <cell r="B417">
            <v>606796</v>
          </cell>
          <cell r="C417" t="str">
            <v>Employee Meals</v>
          </cell>
          <cell r="D417" t="str">
            <v>Yes</v>
          </cell>
          <cell r="E417" t="str">
            <v>Expenses</v>
          </cell>
        </row>
        <row r="418">
          <cell r="B418">
            <v>607005</v>
          </cell>
          <cell r="C418" t="str">
            <v>Company Functions &amp; Events</v>
          </cell>
          <cell r="D418" t="str">
            <v>Yes</v>
          </cell>
          <cell r="E418" t="str">
            <v>Expenses</v>
          </cell>
        </row>
        <row r="419">
          <cell r="B419">
            <v>610001</v>
          </cell>
          <cell r="C419" t="str">
            <v>Temporary Help</v>
          </cell>
          <cell r="D419" t="str">
            <v>Yes</v>
          </cell>
          <cell r="E419" t="str">
            <v>Expenses</v>
          </cell>
        </row>
        <row r="420">
          <cell r="B420">
            <v>610005</v>
          </cell>
          <cell r="C420" t="str">
            <v>Temporary Help</v>
          </cell>
          <cell r="D420" t="str">
            <v>Yes</v>
          </cell>
          <cell r="E420" t="str">
            <v>Expenses</v>
          </cell>
        </row>
        <row r="421">
          <cell r="B421">
            <v>610006</v>
          </cell>
          <cell r="C421" t="str">
            <v>Temporary Help</v>
          </cell>
          <cell r="D421" t="str">
            <v>Yes</v>
          </cell>
          <cell r="E421" t="str">
            <v>Expenses</v>
          </cell>
        </row>
        <row r="422">
          <cell r="B422">
            <v>610010</v>
          </cell>
          <cell r="C422" t="str">
            <v>Temporary Help</v>
          </cell>
          <cell r="D422" t="str">
            <v>Yes</v>
          </cell>
          <cell r="E422" t="str">
            <v>Expenses</v>
          </cell>
        </row>
        <row r="423">
          <cell r="B423">
            <v>610020</v>
          </cell>
          <cell r="C423" t="str">
            <v>Temporary Help</v>
          </cell>
          <cell r="D423" t="str">
            <v>Yes</v>
          </cell>
          <cell r="E423" t="str">
            <v>Expenses</v>
          </cell>
        </row>
        <row r="424">
          <cell r="B424">
            <v>610030</v>
          </cell>
          <cell r="C424" t="str">
            <v>Temporary Help</v>
          </cell>
          <cell r="D424" t="str">
            <v>Yes</v>
          </cell>
          <cell r="E424" t="str">
            <v>Expenses</v>
          </cell>
        </row>
        <row r="425">
          <cell r="B425">
            <v>610040</v>
          </cell>
          <cell r="C425" t="str">
            <v>Temporary Help</v>
          </cell>
          <cell r="D425" t="str">
            <v>Yes</v>
          </cell>
          <cell r="E425" t="str">
            <v>Expenses</v>
          </cell>
        </row>
        <row r="426">
          <cell r="B426">
            <v>610041</v>
          </cell>
          <cell r="C426" t="str">
            <v>Temporary Help</v>
          </cell>
          <cell r="D426" t="str">
            <v>Yes</v>
          </cell>
          <cell r="E426" t="str">
            <v>Expenses</v>
          </cell>
        </row>
        <row r="427">
          <cell r="B427">
            <v>610051</v>
          </cell>
          <cell r="C427" t="str">
            <v>Temporary Help</v>
          </cell>
          <cell r="D427" t="str">
            <v>Yes</v>
          </cell>
          <cell r="E427" t="str">
            <v>Expenses</v>
          </cell>
        </row>
        <row r="428">
          <cell r="B428">
            <v>610052</v>
          </cell>
          <cell r="C428" t="str">
            <v>Temporary Help</v>
          </cell>
          <cell r="D428" t="str">
            <v>Yes</v>
          </cell>
          <cell r="E428" t="str">
            <v>Expenses</v>
          </cell>
        </row>
        <row r="429">
          <cell r="B429">
            <v>610055</v>
          </cell>
          <cell r="C429" t="str">
            <v>Temporary Help</v>
          </cell>
          <cell r="D429" t="str">
            <v>Yes</v>
          </cell>
          <cell r="E429" t="str">
            <v>Expenses</v>
          </cell>
        </row>
        <row r="430">
          <cell r="B430">
            <v>610060</v>
          </cell>
          <cell r="C430" t="str">
            <v>Temporary Help</v>
          </cell>
          <cell r="D430" t="str">
            <v>Yes</v>
          </cell>
          <cell r="E430" t="str">
            <v>Expenses</v>
          </cell>
        </row>
        <row r="431">
          <cell r="B431">
            <v>610065</v>
          </cell>
          <cell r="C431" t="str">
            <v>Temporary Help</v>
          </cell>
          <cell r="D431" t="str">
            <v>Yes</v>
          </cell>
          <cell r="E431" t="str">
            <v>Expenses</v>
          </cell>
        </row>
        <row r="432">
          <cell r="B432">
            <v>610070</v>
          </cell>
          <cell r="C432" t="str">
            <v>Temporary Help</v>
          </cell>
          <cell r="D432" t="str">
            <v>Yes</v>
          </cell>
          <cell r="E432" t="str">
            <v>Expenses</v>
          </cell>
        </row>
        <row r="433">
          <cell r="B433">
            <v>610080</v>
          </cell>
          <cell r="C433" t="str">
            <v>Temporary Help</v>
          </cell>
          <cell r="D433" t="str">
            <v>Yes</v>
          </cell>
          <cell r="E433" t="str">
            <v>Expenses</v>
          </cell>
        </row>
        <row r="434">
          <cell r="B434">
            <v>610093</v>
          </cell>
          <cell r="C434" t="str">
            <v>Temporary Help</v>
          </cell>
          <cell r="D434" t="str">
            <v>Yes</v>
          </cell>
          <cell r="E434" t="str">
            <v>Expenses</v>
          </cell>
        </row>
        <row r="435">
          <cell r="B435">
            <v>610095</v>
          </cell>
          <cell r="C435" t="str">
            <v>Temporary Help</v>
          </cell>
          <cell r="D435" t="str">
            <v>Yes</v>
          </cell>
          <cell r="E435" t="str">
            <v>Expenses</v>
          </cell>
        </row>
        <row r="436">
          <cell r="B436">
            <v>610096</v>
          </cell>
          <cell r="C436" t="str">
            <v>Temporary Help</v>
          </cell>
          <cell r="D436" t="str">
            <v>Yes</v>
          </cell>
          <cell r="E436" t="str">
            <v>Expenses</v>
          </cell>
        </row>
        <row r="437">
          <cell r="B437">
            <v>610101</v>
          </cell>
          <cell r="C437" t="str">
            <v>Outside Services</v>
          </cell>
          <cell r="D437" t="str">
            <v>Yes</v>
          </cell>
          <cell r="E437" t="str">
            <v>Expenses</v>
          </cell>
        </row>
        <row r="438">
          <cell r="B438">
            <v>610105</v>
          </cell>
          <cell r="C438" t="str">
            <v>Outside Services</v>
          </cell>
          <cell r="D438" t="str">
            <v>Yes</v>
          </cell>
          <cell r="E438" t="str">
            <v>Expenses</v>
          </cell>
        </row>
        <row r="439">
          <cell r="B439">
            <v>610120</v>
          </cell>
          <cell r="C439" t="str">
            <v>Outside Services</v>
          </cell>
          <cell r="D439" t="str">
            <v>Yes</v>
          </cell>
          <cell r="E439" t="str">
            <v>Expenses</v>
          </cell>
        </row>
        <row r="440">
          <cell r="B440">
            <v>610130</v>
          </cell>
          <cell r="C440" t="str">
            <v>Outside Services</v>
          </cell>
          <cell r="D440" t="str">
            <v>Yes</v>
          </cell>
          <cell r="E440" t="str">
            <v>Expenses</v>
          </cell>
        </row>
        <row r="441">
          <cell r="B441">
            <v>610140</v>
          </cell>
          <cell r="C441" t="str">
            <v>Outside Services</v>
          </cell>
          <cell r="D441" t="str">
            <v>Yes</v>
          </cell>
          <cell r="E441" t="str">
            <v>Expenses</v>
          </cell>
        </row>
        <row r="442">
          <cell r="B442">
            <v>610151</v>
          </cell>
          <cell r="C442" t="str">
            <v>Outside Services</v>
          </cell>
          <cell r="D442" t="str">
            <v>Yes</v>
          </cell>
          <cell r="E442" t="str">
            <v>Expenses</v>
          </cell>
        </row>
        <row r="443">
          <cell r="B443">
            <v>610155</v>
          </cell>
          <cell r="C443" t="str">
            <v>Outside Services</v>
          </cell>
          <cell r="D443" t="str">
            <v>Yes</v>
          </cell>
          <cell r="E443" t="str">
            <v>Expenses</v>
          </cell>
        </row>
        <row r="444">
          <cell r="B444">
            <v>610160</v>
          </cell>
          <cell r="C444" t="str">
            <v>Outside Services</v>
          </cell>
          <cell r="D444" t="str">
            <v>Yes</v>
          </cell>
          <cell r="E444" t="str">
            <v>Expenses</v>
          </cell>
        </row>
        <row r="445">
          <cell r="B445">
            <v>610165</v>
          </cell>
          <cell r="C445" t="str">
            <v>Outside Services</v>
          </cell>
          <cell r="D445" t="str">
            <v>Yes</v>
          </cell>
          <cell r="E445" t="str">
            <v>Expenses</v>
          </cell>
        </row>
        <row r="446">
          <cell r="B446">
            <v>610170</v>
          </cell>
          <cell r="C446" t="str">
            <v>Outside Services</v>
          </cell>
          <cell r="D446" t="str">
            <v>Yes</v>
          </cell>
          <cell r="E446" t="str">
            <v>Expenses</v>
          </cell>
        </row>
        <row r="447">
          <cell r="B447">
            <v>610180</v>
          </cell>
          <cell r="C447" t="str">
            <v>Outside Services</v>
          </cell>
          <cell r="D447" t="str">
            <v>Yes</v>
          </cell>
          <cell r="E447" t="str">
            <v>Expenses</v>
          </cell>
        </row>
        <row r="448">
          <cell r="B448">
            <v>610195</v>
          </cell>
          <cell r="C448" t="str">
            <v>Outside Services</v>
          </cell>
          <cell r="D448" t="str">
            <v>Yes</v>
          </cell>
          <cell r="E448" t="str">
            <v>Expenses</v>
          </cell>
        </row>
        <row r="449">
          <cell r="B449">
            <v>610196</v>
          </cell>
          <cell r="C449" t="str">
            <v>Outside Services</v>
          </cell>
          <cell r="D449" t="str">
            <v>Yes</v>
          </cell>
          <cell r="E449" t="str">
            <v>Expenses</v>
          </cell>
        </row>
        <row r="450">
          <cell r="B450">
            <v>610201</v>
          </cell>
          <cell r="C450" t="str">
            <v>Consulting Fees</v>
          </cell>
          <cell r="D450" t="str">
            <v>Yes</v>
          </cell>
          <cell r="E450" t="str">
            <v>Expenses</v>
          </cell>
        </row>
        <row r="451">
          <cell r="B451">
            <v>610205</v>
          </cell>
          <cell r="C451" t="str">
            <v>Consulting Fees</v>
          </cell>
          <cell r="D451" t="str">
            <v>Yes</v>
          </cell>
          <cell r="E451" t="str">
            <v>Expenses</v>
          </cell>
        </row>
        <row r="452">
          <cell r="B452">
            <v>610206</v>
          </cell>
          <cell r="C452" t="str">
            <v>Consulting Fees</v>
          </cell>
          <cell r="D452" t="str">
            <v>Yes</v>
          </cell>
          <cell r="E452" t="str">
            <v>Expenses</v>
          </cell>
        </row>
        <row r="453">
          <cell r="B453">
            <v>610220</v>
          </cell>
          <cell r="C453" t="str">
            <v>Consulting Fees</v>
          </cell>
          <cell r="D453" t="str">
            <v>Yes</v>
          </cell>
          <cell r="E453" t="str">
            <v>Expenses</v>
          </cell>
        </row>
        <row r="454">
          <cell r="B454">
            <v>610230</v>
          </cell>
          <cell r="C454" t="str">
            <v>Consulting Fees</v>
          </cell>
          <cell r="D454" t="str">
            <v>Yes</v>
          </cell>
          <cell r="E454" t="str">
            <v>Expenses</v>
          </cell>
        </row>
        <row r="455">
          <cell r="B455">
            <v>610240</v>
          </cell>
          <cell r="C455" t="str">
            <v>Consulting Fees</v>
          </cell>
          <cell r="D455" t="str">
            <v>Yes</v>
          </cell>
          <cell r="E455" t="str">
            <v>Expenses</v>
          </cell>
        </row>
        <row r="456">
          <cell r="B456">
            <v>610241</v>
          </cell>
          <cell r="C456" t="str">
            <v>Consulting Fees</v>
          </cell>
          <cell r="D456" t="str">
            <v>Yes</v>
          </cell>
          <cell r="E456" t="str">
            <v>Expenses</v>
          </cell>
        </row>
        <row r="457">
          <cell r="B457">
            <v>610251</v>
          </cell>
          <cell r="C457" t="str">
            <v>Consulting Fees</v>
          </cell>
          <cell r="D457" t="str">
            <v>Yes</v>
          </cell>
          <cell r="E457" t="str">
            <v>Expenses</v>
          </cell>
        </row>
        <row r="458">
          <cell r="B458">
            <v>610252</v>
          </cell>
          <cell r="C458" t="str">
            <v>Consulting Fees</v>
          </cell>
          <cell r="D458" t="str">
            <v>Yes</v>
          </cell>
          <cell r="E458" t="str">
            <v>Expenses</v>
          </cell>
        </row>
        <row r="459">
          <cell r="B459">
            <v>610253</v>
          </cell>
          <cell r="C459" t="str">
            <v>Consulting Fees</v>
          </cell>
          <cell r="D459" t="str">
            <v>Yes</v>
          </cell>
          <cell r="E459" t="str">
            <v>Expenses</v>
          </cell>
        </row>
        <row r="460">
          <cell r="B460">
            <v>610254</v>
          </cell>
          <cell r="C460" t="str">
            <v>Consulting Fees</v>
          </cell>
          <cell r="D460" t="str">
            <v>Yes</v>
          </cell>
          <cell r="E460" t="str">
            <v>Expenses</v>
          </cell>
        </row>
        <row r="461">
          <cell r="B461">
            <v>610255</v>
          </cell>
          <cell r="C461" t="str">
            <v>Consulting Fees</v>
          </cell>
          <cell r="D461" t="str">
            <v>Yes</v>
          </cell>
          <cell r="E461" t="str">
            <v>Expenses</v>
          </cell>
        </row>
        <row r="462">
          <cell r="B462">
            <v>610260</v>
          </cell>
          <cell r="C462" t="str">
            <v>Consulting Fees</v>
          </cell>
          <cell r="D462" t="str">
            <v>Yes</v>
          </cell>
          <cell r="E462" t="str">
            <v>Expenses</v>
          </cell>
        </row>
        <row r="463">
          <cell r="B463">
            <v>610265</v>
          </cell>
          <cell r="C463" t="str">
            <v>Consulting Fees</v>
          </cell>
          <cell r="D463" t="str">
            <v>Yes</v>
          </cell>
          <cell r="E463" t="str">
            <v>Expenses</v>
          </cell>
        </row>
        <row r="464">
          <cell r="B464">
            <v>610266</v>
          </cell>
          <cell r="C464" t="str">
            <v>Consulting Fees</v>
          </cell>
          <cell r="D464" t="str">
            <v>Yes</v>
          </cell>
          <cell r="E464" t="str">
            <v>Expenses</v>
          </cell>
        </row>
        <row r="465">
          <cell r="B465">
            <v>610270</v>
          </cell>
          <cell r="C465" t="str">
            <v>Consulting Fees</v>
          </cell>
          <cell r="D465" t="str">
            <v>Yes</v>
          </cell>
          <cell r="E465" t="str">
            <v>Expenses</v>
          </cell>
        </row>
        <row r="466">
          <cell r="B466">
            <v>610280</v>
          </cell>
          <cell r="C466" t="str">
            <v>Consulting Fees</v>
          </cell>
          <cell r="D466" t="str">
            <v>Yes</v>
          </cell>
          <cell r="E466" t="str">
            <v>Expenses</v>
          </cell>
        </row>
        <row r="467">
          <cell r="B467">
            <v>610292</v>
          </cell>
          <cell r="C467" t="str">
            <v>Consulting Fees</v>
          </cell>
          <cell r="D467" t="str">
            <v>Yes</v>
          </cell>
          <cell r="E467" t="str">
            <v>Expenses</v>
          </cell>
        </row>
        <row r="468">
          <cell r="B468">
            <v>610293</v>
          </cell>
          <cell r="C468" t="str">
            <v>Consulting Fees</v>
          </cell>
          <cell r="D468" t="str">
            <v>Yes</v>
          </cell>
          <cell r="E468" t="str">
            <v>Expenses</v>
          </cell>
        </row>
        <row r="469">
          <cell r="B469">
            <v>610294</v>
          </cell>
          <cell r="C469" t="str">
            <v>Consulting Fees</v>
          </cell>
          <cell r="D469" t="str">
            <v>Yes</v>
          </cell>
          <cell r="E469" t="str">
            <v>Expenses</v>
          </cell>
        </row>
        <row r="470">
          <cell r="B470">
            <v>610295</v>
          </cell>
          <cell r="C470" t="str">
            <v>Consulting Fees</v>
          </cell>
          <cell r="D470" t="str">
            <v>Yes</v>
          </cell>
          <cell r="E470" t="str">
            <v>Expenses</v>
          </cell>
        </row>
        <row r="471">
          <cell r="B471">
            <v>610296</v>
          </cell>
          <cell r="C471" t="str">
            <v>Consulting Fees</v>
          </cell>
          <cell r="D471" t="str">
            <v>Yes</v>
          </cell>
          <cell r="E471" t="str">
            <v>Expenses</v>
          </cell>
        </row>
        <row r="472">
          <cell r="B472">
            <v>611001</v>
          </cell>
          <cell r="C472" t="str">
            <v>Executive and Board Recruiting</v>
          </cell>
          <cell r="D472" t="str">
            <v>Yes</v>
          </cell>
          <cell r="E472" t="str">
            <v>Expenses</v>
          </cell>
        </row>
        <row r="473">
          <cell r="B473">
            <v>611005</v>
          </cell>
          <cell r="C473" t="str">
            <v>Executive and Board Recruiting</v>
          </cell>
          <cell r="D473" t="str">
            <v>Yes</v>
          </cell>
          <cell r="E473" t="str">
            <v>Expenses</v>
          </cell>
        </row>
        <row r="474">
          <cell r="B474">
            <v>611020</v>
          </cell>
          <cell r="C474" t="str">
            <v>Executive and Board Recruiting</v>
          </cell>
          <cell r="D474" t="str">
            <v>Yes</v>
          </cell>
          <cell r="E474" t="str">
            <v>Expenses</v>
          </cell>
        </row>
        <row r="475">
          <cell r="B475">
            <v>611030</v>
          </cell>
          <cell r="C475" t="str">
            <v>Executive and Board Recruiting</v>
          </cell>
          <cell r="D475" t="str">
            <v>Yes</v>
          </cell>
          <cell r="E475" t="str">
            <v>Expenses</v>
          </cell>
        </row>
        <row r="476">
          <cell r="B476">
            <v>611040</v>
          </cell>
          <cell r="C476" t="str">
            <v>Executive and Board Recruiting</v>
          </cell>
          <cell r="D476" t="str">
            <v>Yes</v>
          </cell>
          <cell r="E476" t="str">
            <v>Expenses</v>
          </cell>
        </row>
        <row r="477">
          <cell r="B477">
            <v>611051</v>
          </cell>
          <cell r="C477" t="str">
            <v>Executive and Board Recruiting</v>
          </cell>
          <cell r="D477" t="str">
            <v>Yes</v>
          </cell>
          <cell r="E477" t="str">
            <v>Expenses</v>
          </cell>
        </row>
        <row r="478">
          <cell r="B478">
            <v>611055</v>
          </cell>
          <cell r="C478" t="str">
            <v>Executive and Board Recruiting</v>
          </cell>
          <cell r="D478" t="str">
            <v>Yes</v>
          </cell>
          <cell r="E478" t="str">
            <v>Expenses</v>
          </cell>
        </row>
        <row r="479">
          <cell r="B479">
            <v>611060</v>
          </cell>
          <cell r="C479" t="str">
            <v>Executive and Board Recruiting</v>
          </cell>
          <cell r="D479" t="str">
            <v>Yes</v>
          </cell>
          <cell r="E479" t="str">
            <v>Expenses</v>
          </cell>
        </row>
        <row r="480">
          <cell r="B480">
            <v>611065</v>
          </cell>
          <cell r="C480" t="str">
            <v>Executive and Board Recruiting</v>
          </cell>
          <cell r="D480" t="str">
            <v>Yes</v>
          </cell>
          <cell r="E480" t="str">
            <v>Expenses</v>
          </cell>
        </row>
        <row r="481">
          <cell r="B481">
            <v>611070</v>
          </cell>
          <cell r="C481" t="str">
            <v>Executive and Board Recruiting</v>
          </cell>
          <cell r="D481" t="str">
            <v>Yes</v>
          </cell>
          <cell r="E481" t="str">
            <v>Expenses</v>
          </cell>
        </row>
        <row r="482">
          <cell r="B482">
            <v>611080</v>
          </cell>
          <cell r="C482" t="str">
            <v>Executive and Board Recruiting</v>
          </cell>
          <cell r="D482" t="str">
            <v>Yes</v>
          </cell>
          <cell r="E482" t="str">
            <v>Expenses</v>
          </cell>
        </row>
        <row r="483">
          <cell r="B483">
            <v>611095</v>
          </cell>
          <cell r="C483" t="str">
            <v>Executive and Board Recruiting</v>
          </cell>
          <cell r="D483" t="str">
            <v>Yes</v>
          </cell>
          <cell r="E483" t="str">
            <v>Expenses</v>
          </cell>
        </row>
        <row r="484">
          <cell r="B484">
            <v>611096</v>
          </cell>
          <cell r="C484" t="str">
            <v>Executive and Board Recruiting</v>
          </cell>
          <cell r="D484" t="str">
            <v>Yes</v>
          </cell>
          <cell r="E484" t="str">
            <v>Expenses</v>
          </cell>
        </row>
        <row r="485">
          <cell r="B485">
            <v>611101</v>
          </cell>
          <cell r="C485" t="str">
            <v>Recruiting</v>
          </cell>
          <cell r="D485" t="str">
            <v>Yes</v>
          </cell>
          <cell r="E485" t="str">
            <v>Expenses</v>
          </cell>
        </row>
        <row r="486">
          <cell r="B486">
            <v>611105</v>
          </cell>
          <cell r="C486" t="str">
            <v>Recruiting</v>
          </cell>
          <cell r="D486" t="str">
            <v>Yes</v>
          </cell>
          <cell r="E486" t="str">
            <v>Expenses</v>
          </cell>
        </row>
        <row r="487">
          <cell r="B487">
            <v>611106</v>
          </cell>
          <cell r="C487" t="str">
            <v>Recruiting</v>
          </cell>
          <cell r="D487" t="str">
            <v>Yes</v>
          </cell>
          <cell r="E487" t="str">
            <v>Expenses</v>
          </cell>
        </row>
        <row r="488">
          <cell r="B488">
            <v>611110</v>
          </cell>
          <cell r="C488" t="str">
            <v>Recruiting</v>
          </cell>
          <cell r="D488" t="str">
            <v>Yes</v>
          </cell>
          <cell r="E488" t="str">
            <v>Expenses</v>
          </cell>
        </row>
        <row r="489">
          <cell r="B489">
            <v>611120</v>
          </cell>
          <cell r="C489" t="str">
            <v>Recruiting</v>
          </cell>
          <cell r="D489" t="str">
            <v>Yes</v>
          </cell>
          <cell r="E489" t="str">
            <v>Expenses</v>
          </cell>
        </row>
        <row r="490">
          <cell r="B490">
            <v>611130</v>
          </cell>
          <cell r="C490" t="str">
            <v>Recruiting</v>
          </cell>
          <cell r="D490" t="str">
            <v>Yes</v>
          </cell>
          <cell r="E490" t="str">
            <v>Expenses</v>
          </cell>
        </row>
        <row r="491">
          <cell r="B491">
            <v>611140</v>
          </cell>
          <cell r="C491" t="str">
            <v>Recruiting</v>
          </cell>
          <cell r="D491" t="str">
            <v>Yes</v>
          </cell>
          <cell r="E491" t="str">
            <v>Expenses</v>
          </cell>
        </row>
        <row r="492">
          <cell r="B492">
            <v>611141</v>
          </cell>
          <cell r="C492" t="str">
            <v>Recruiting</v>
          </cell>
          <cell r="D492" t="str">
            <v>Yes</v>
          </cell>
          <cell r="E492" t="str">
            <v>Expenses</v>
          </cell>
        </row>
        <row r="493">
          <cell r="B493">
            <v>611151</v>
          </cell>
          <cell r="C493" t="str">
            <v>Recruiting</v>
          </cell>
          <cell r="D493" t="str">
            <v>Yes</v>
          </cell>
          <cell r="E493" t="str">
            <v>Expenses</v>
          </cell>
        </row>
        <row r="494">
          <cell r="B494">
            <v>611152</v>
          </cell>
          <cell r="C494" t="str">
            <v>Recruiting</v>
          </cell>
          <cell r="D494" t="str">
            <v>Yes</v>
          </cell>
          <cell r="E494" t="str">
            <v>Expenses</v>
          </cell>
        </row>
        <row r="495">
          <cell r="B495">
            <v>611153</v>
          </cell>
          <cell r="C495" t="str">
            <v>Recruiting</v>
          </cell>
          <cell r="D495" t="str">
            <v>Yes</v>
          </cell>
          <cell r="E495" t="str">
            <v>Expenses</v>
          </cell>
        </row>
        <row r="496">
          <cell r="B496">
            <v>611154</v>
          </cell>
          <cell r="C496" t="str">
            <v>Recruiting</v>
          </cell>
          <cell r="D496" t="str">
            <v>Yes</v>
          </cell>
          <cell r="E496" t="str">
            <v>Expenses</v>
          </cell>
        </row>
        <row r="497">
          <cell r="B497">
            <v>611155</v>
          </cell>
          <cell r="C497" t="str">
            <v>Recruiting</v>
          </cell>
          <cell r="D497" t="str">
            <v>Yes</v>
          </cell>
          <cell r="E497" t="str">
            <v>Expenses</v>
          </cell>
        </row>
        <row r="498">
          <cell r="B498">
            <v>611160</v>
          </cell>
          <cell r="C498" t="str">
            <v>Recruiting</v>
          </cell>
          <cell r="D498" t="str">
            <v>Yes</v>
          </cell>
          <cell r="E498" t="str">
            <v>Expenses</v>
          </cell>
        </row>
        <row r="499">
          <cell r="B499">
            <v>611165</v>
          </cell>
          <cell r="C499" t="str">
            <v>Recruiting</v>
          </cell>
          <cell r="D499" t="str">
            <v>Yes</v>
          </cell>
          <cell r="E499" t="str">
            <v>Expenses</v>
          </cell>
        </row>
        <row r="500">
          <cell r="B500">
            <v>611166</v>
          </cell>
          <cell r="C500" t="str">
            <v>Recruiting</v>
          </cell>
          <cell r="D500" t="str">
            <v>Yes</v>
          </cell>
          <cell r="E500" t="str">
            <v>Expenses</v>
          </cell>
        </row>
        <row r="501">
          <cell r="B501">
            <v>611170</v>
          </cell>
          <cell r="C501" t="str">
            <v>Recruiting</v>
          </cell>
          <cell r="D501" t="str">
            <v>Yes</v>
          </cell>
          <cell r="E501" t="str">
            <v>Expenses</v>
          </cell>
        </row>
        <row r="502">
          <cell r="B502">
            <v>611180</v>
          </cell>
          <cell r="C502" t="str">
            <v>Recruiting</v>
          </cell>
          <cell r="D502" t="str">
            <v>Yes</v>
          </cell>
          <cell r="E502" t="str">
            <v>Expenses</v>
          </cell>
        </row>
        <row r="503">
          <cell r="B503">
            <v>611192</v>
          </cell>
          <cell r="C503" t="str">
            <v>Recruiting</v>
          </cell>
          <cell r="D503" t="str">
            <v>Yes</v>
          </cell>
          <cell r="E503" t="str">
            <v>Expenses</v>
          </cell>
        </row>
        <row r="504">
          <cell r="B504">
            <v>611193</v>
          </cell>
          <cell r="C504" t="str">
            <v>Recruiting</v>
          </cell>
          <cell r="D504" t="str">
            <v>Yes</v>
          </cell>
          <cell r="E504" t="str">
            <v>Expenses</v>
          </cell>
        </row>
        <row r="505">
          <cell r="B505">
            <v>611194</v>
          </cell>
          <cell r="C505" t="str">
            <v>Recruiting</v>
          </cell>
          <cell r="D505" t="str">
            <v>Yes</v>
          </cell>
          <cell r="E505" t="str">
            <v>Expenses</v>
          </cell>
        </row>
        <row r="506">
          <cell r="B506">
            <v>611195</v>
          </cell>
          <cell r="C506" t="str">
            <v>Recruiting</v>
          </cell>
          <cell r="D506" t="str">
            <v>Yes</v>
          </cell>
          <cell r="E506" t="str">
            <v>Expenses</v>
          </cell>
        </row>
        <row r="507">
          <cell r="B507">
            <v>611196</v>
          </cell>
          <cell r="C507" t="str">
            <v>Recruiting</v>
          </cell>
          <cell r="D507" t="str">
            <v>Yes</v>
          </cell>
          <cell r="E507" t="str">
            <v>Expenses</v>
          </cell>
        </row>
        <row r="508">
          <cell r="B508">
            <v>6120</v>
          </cell>
          <cell r="C508" t="str">
            <v>Bank Service Charges</v>
          </cell>
          <cell r="D508" t="str">
            <v>Yes</v>
          </cell>
          <cell r="E508" t="str">
            <v>Expenses</v>
          </cell>
        </row>
        <row r="509">
          <cell r="B509">
            <v>612001</v>
          </cell>
          <cell r="C509" t="str">
            <v>Relocation</v>
          </cell>
          <cell r="D509" t="str">
            <v>Yes</v>
          </cell>
          <cell r="E509" t="str">
            <v>Expenses</v>
          </cell>
        </row>
        <row r="510">
          <cell r="B510">
            <v>612005</v>
          </cell>
          <cell r="C510" t="str">
            <v>Relocation</v>
          </cell>
          <cell r="D510" t="str">
            <v>Yes</v>
          </cell>
          <cell r="E510" t="str">
            <v>Expenses</v>
          </cell>
        </row>
        <row r="511">
          <cell r="B511">
            <v>612006</v>
          </cell>
          <cell r="C511" t="str">
            <v>Relocation</v>
          </cell>
          <cell r="D511" t="str">
            <v>Yes</v>
          </cell>
          <cell r="E511" t="str">
            <v>Expenses</v>
          </cell>
        </row>
        <row r="512">
          <cell r="B512">
            <v>612020</v>
          </cell>
          <cell r="C512" t="str">
            <v>Relocation</v>
          </cell>
          <cell r="D512" t="str">
            <v>Yes</v>
          </cell>
          <cell r="E512" t="str">
            <v>Expenses</v>
          </cell>
        </row>
        <row r="513">
          <cell r="B513">
            <v>612030</v>
          </cell>
          <cell r="C513" t="str">
            <v>Relocation</v>
          </cell>
          <cell r="D513" t="str">
            <v>Yes</v>
          </cell>
          <cell r="E513" t="str">
            <v>Expenses</v>
          </cell>
        </row>
        <row r="514">
          <cell r="B514">
            <v>612040</v>
          </cell>
          <cell r="C514" t="str">
            <v>Relocation</v>
          </cell>
          <cell r="D514" t="str">
            <v>Yes</v>
          </cell>
          <cell r="E514" t="str">
            <v>Expenses</v>
          </cell>
        </row>
        <row r="515">
          <cell r="B515">
            <v>612041</v>
          </cell>
          <cell r="C515" t="str">
            <v>Relocation</v>
          </cell>
          <cell r="D515" t="str">
            <v>Yes</v>
          </cell>
          <cell r="E515" t="str">
            <v>Expenses</v>
          </cell>
        </row>
        <row r="516">
          <cell r="B516">
            <v>612051</v>
          </cell>
          <cell r="C516" t="str">
            <v>Relocation</v>
          </cell>
          <cell r="D516" t="str">
            <v>Yes</v>
          </cell>
          <cell r="E516" t="str">
            <v>Expenses</v>
          </cell>
        </row>
        <row r="517">
          <cell r="B517">
            <v>612052</v>
          </cell>
          <cell r="C517" t="str">
            <v>Relocation</v>
          </cell>
          <cell r="D517" t="str">
            <v>Yes</v>
          </cell>
          <cell r="E517" t="str">
            <v>Expenses</v>
          </cell>
        </row>
        <row r="518">
          <cell r="B518">
            <v>612053</v>
          </cell>
          <cell r="C518" t="str">
            <v>Relocation</v>
          </cell>
          <cell r="D518" t="str">
            <v>Yes</v>
          </cell>
          <cell r="E518" t="str">
            <v>Expenses</v>
          </cell>
        </row>
        <row r="519">
          <cell r="B519">
            <v>612054</v>
          </cell>
          <cell r="C519" t="str">
            <v>Relocation</v>
          </cell>
          <cell r="D519" t="str">
            <v>Yes</v>
          </cell>
          <cell r="E519" t="str">
            <v>Expenses</v>
          </cell>
        </row>
        <row r="520">
          <cell r="B520">
            <v>612055</v>
          </cell>
          <cell r="C520" t="str">
            <v>Relocation</v>
          </cell>
          <cell r="D520" t="str">
            <v>Yes</v>
          </cell>
          <cell r="E520" t="str">
            <v>Expenses</v>
          </cell>
        </row>
        <row r="521">
          <cell r="B521">
            <v>612060</v>
          </cell>
          <cell r="C521" t="str">
            <v>Relocation</v>
          </cell>
          <cell r="D521" t="str">
            <v>Yes</v>
          </cell>
          <cell r="E521" t="str">
            <v>Expenses</v>
          </cell>
        </row>
        <row r="522">
          <cell r="B522">
            <v>612065</v>
          </cell>
          <cell r="C522" t="str">
            <v>Relocation</v>
          </cell>
          <cell r="D522" t="str">
            <v>Yes</v>
          </cell>
          <cell r="E522" t="str">
            <v>Expenses</v>
          </cell>
        </row>
        <row r="523">
          <cell r="B523">
            <v>612066</v>
          </cell>
          <cell r="C523" t="str">
            <v>Relocation</v>
          </cell>
          <cell r="D523" t="str">
            <v>Yes</v>
          </cell>
          <cell r="E523" t="str">
            <v>Expenses</v>
          </cell>
        </row>
        <row r="524">
          <cell r="B524">
            <v>612070</v>
          </cell>
          <cell r="C524" t="str">
            <v>Relocation</v>
          </cell>
          <cell r="D524" t="str">
            <v>Yes</v>
          </cell>
          <cell r="E524" t="str">
            <v>Expenses</v>
          </cell>
        </row>
        <row r="525">
          <cell r="B525">
            <v>612080</v>
          </cell>
          <cell r="C525" t="str">
            <v>Relocation</v>
          </cell>
          <cell r="D525" t="str">
            <v>Yes</v>
          </cell>
          <cell r="E525" t="str">
            <v>Expenses</v>
          </cell>
        </row>
        <row r="526">
          <cell r="B526">
            <v>612092</v>
          </cell>
          <cell r="C526" t="str">
            <v>Relocation</v>
          </cell>
          <cell r="D526" t="str">
            <v>Yes</v>
          </cell>
          <cell r="E526" t="str">
            <v>Expenses</v>
          </cell>
        </row>
        <row r="527">
          <cell r="B527">
            <v>612093</v>
          </cell>
          <cell r="C527" t="str">
            <v>Relocation</v>
          </cell>
          <cell r="D527" t="str">
            <v>Yes</v>
          </cell>
          <cell r="E527" t="str">
            <v>Expenses</v>
          </cell>
        </row>
        <row r="528">
          <cell r="B528">
            <v>612094</v>
          </cell>
          <cell r="C528" t="str">
            <v>Relocation</v>
          </cell>
          <cell r="D528" t="str">
            <v>Yes</v>
          </cell>
          <cell r="E528" t="str">
            <v>Expenses</v>
          </cell>
        </row>
        <row r="529">
          <cell r="B529">
            <v>612095</v>
          </cell>
          <cell r="C529" t="str">
            <v>Relocation</v>
          </cell>
          <cell r="D529" t="str">
            <v>Yes</v>
          </cell>
          <cell r="E529" t="str">
            <v>Expenses</v>
          </cell>
        </row>
        <row r="530">
          <cell r="B530">
            <v>612096</v>
          </cell>
          <cell r="C530" t="str">
            <v>Relocation</v>
          </cell>
          <cell r="D530" t="str">
            <v>Yes</v>
          </cell>
          <cell r="E530" t="str">
            <v>Expenses</v>
          </cell>
        </row>
        <row r="531">
          <cell r="B531">
            <v>612101</v>
          </cell>
          <cell r="C531" t="str">
            <v>Training &amp; Education</v>
          </cell>
          <cell r="D531" t="str">
            <v>Yes</v>
          </cell>
          <cell r="E531" t="str">
            <v>Expenses</v>
          </cell>
        </row>
        <row r="532">
          <cell r="B532">
            <v>612105</v>
          </cell>
          <cell r="C532" t="str">
            <v>Training &amp; Education</v>
          </cell>
          <cell r="D532" t="str">
            <v>Yes</v>
          </cell>
          <cell r="E532" t="str">
            <v>Expenses</v>
          </cell>
        </row>
        <row r="533">
          <cell r="B533">
            <v>612110</v>
          </cell>
          <cell r="C533" t="str">
            <v>Training &amp; Education</v>
          </cell>
          <cell r="D533" t="str">
            <v>Yes</v>
          </cell>
          <cell r="E533" t="str">
            <v>Expenses</v>
          </cell>
        </row>
        <row r="534">
          <cell r="B534">
            <v>612120</v>
          </cell>
          <cell r="C534" t="str">
            <v>Training &amp; Education</v>
          </cell>
          <cell r="D534" t="str">
            <v>Yes</v>
          </cell>
          <cell r="E534" t="str">
            <v>Expenses</v>
          </cell>
        </row>
        <row r="535">
          <cell r="B535">
            <v>612130</v>
          </cell>
          <cell r="C535" t="str">
            <v>Training &amp; Education</v>
          </cell>
          <cell r="D535" t="str">
            <v>Yes</v>
          </cell>
          <cell r="E535" t="str">
            <v>Expenses</v>
          </cell>
        </row>
        <row r="536">
          <cell r="B536">
            <v>612140</v>
          </cell>
          <cell r="C536" t="str">
            <v>Training &amp; Education</v>
          </cell>
          <cell r="D536" t="str">
            <v>Yes</v>
          </cell>
          <cell r="E536" t="str">
            <v>Expenses</v>
          </cell>
        </row>
        <row r="537">
          <cell r="B537">
            <v>612151</v>
          </cell>
          <cell r="C537" t="str">
            <v>Training &amp; Education</v>
          </cell>
          <cell r="D537" t="str">
            <v>Yes</v>
          </cell>
          <cell r="E537" t="str">
            <v>Expenses</v>
          </cell>
        </row>
        <row r="538">
          <cell r="B538">
            <v>612155</v>
          </cell>
          <cell r="C538" t="str">
            <v>Training &amp; Education</v>
          </cell>
          <cell r="D538" t="str">
            <v>Yes</v>
          </cell>
          <cell r="E538" t="str">
            <v>Expenses</v>
          </cell>
        </row>
        <row r="539">
          <cell r="B539">
            <v>612160</v>
          </cell>
          <cell r="C539" t="str">
            <v>Training &amp; Education</v>
          </cell>
          <cell r="D539" t="str">
            <v>Yes</v>
          </cell>
          <cell r="E539" t="str">
            <v>Expenses</v>
          </cell>
        </row>
        <row r="540">
          <cell r="B540">
            <v>612165</v>
          </cell>
          <cell r="C540" t="str">
            <v>Training &amp; Education</v>
          </cell>
          <cell r="D540" t="str">
            <v>Yes</v>
          </cell>
          <cell r="E540" t="str">
            <v>Expenses</v>
          </cell>
        </row>
        <row r="541">
          <cell r="B541">
            <v>612170</v>
          </cell>
          <cell r="C541" t="str">
            <v>Training &amp; Education</v>
          </cell>
          <cell r="D541" t="str">
            <v>Yes</v>
          </cell>
          <cell r="E541" t="str">
            <v>Expenses</v>
          </cell>
        </row>
        <row r="542">
          <cell r="B542">
            <v>612180</v>
          </cell>
          <cell r="C542" t="str">
            <v>Training &amp; Education</v>
          </cell>
          <cell r="D542" t="str">
            <v>Yes</v>
          </cell>
          <cell r="E542" t="str">
            <v>Expenses</v>
          </cell>
        </row>
        <row r="543">
          <cell r="B543">
            <v>612195</v>
          </cell>
          <cell r="C543" t="str">
            <v>Training &amp; Education</v>
          </cell>
          <cell r="D543" t="str">
            <v>Yes</v>
          </cell>
          <cell r="E543" t="str">
            <v>Expenses</v>
          </cell>
        </row>
        <row r="544">
          <cell r="B544">
            <v>612196</v>
          </cell>
          <cell r="C544" t="str">
            <v>Training &amp; Education</v>
          </cell>
          <cell r="D544" t="str">
            <v>Yes</v>
          </cell>
          <cell r="E544" t="str">
            <v>Expenses</v>
          </cell>
        </row>
        <row r="545">
          <cell r="B545">
            <v>613001</v>
          </cell>
          <cell r="C545" t="str">
            <v>Travel - Summary</v>
          </cell>
          <cell r="D545" t="str">
            <v>Yes</v>
          </cell>
          <cell r="E545" t="str">
            <v>Expenses</v>
          </cell>
        </row>
        <row r="546">
          <cell r="B546">
            <v>613005</v>
          </cell>
          <cell r="C546" t="str">
            <v>Travel - Summary</v>
          </cell>
          <cell r="D546" t="str">
            <v>Yes</v>
          </cell>
          <cell r="E546" t="str">
            <v>Expenses</v>
          </cell>
        </row>
        <row r="547">
          <cell r="B547">
            <v>613006</v>
          </cell>
          <cell r="C547" t="str">
            <v>Travel - Summary</v>
          </cell>
          <cell r="D547" t="str">
            <v>Yes</v>
          </cell>
          <cell r="E547" t="str">
            <v>Expenses</v>
          </cell>
        </row>
        <row r="548">
          <cell r="B548">
            <v>613010</v>
          </cell>
          <cell r="C548" t="str">
            <v>Travel - Summary</v>
          </cell>
          <cell r="D548" t="str">
            <v>Yes</v>
          </cell>
          <cell r="E548" t="str">
            <v>Expenses</v>
          </cell>
        </row>
        <row r="549">
          <cell r="B549">
            <v>613020</v>
          </cell>
          <cell r="C549" t="str">
            <v>Travel - Summary</v>
          </cell>
          <cell r="D549" t="str">
            <v>Yes</v>
          </cell>
          <cell r="E549" t="str">
            <v>Expenses</v>
          </cell>
        </row>
        <row r="550">
          <cell r="B550">
            <v>613030</v>
          </cell>
          <cell r="C550" t="str">
            <v>Travel - Summary</v>
          </cell>
          <cell r="D550" t="str">
            <v>Yes</v>
          </cell>
          <cell r="E550" t="str">
            <v>Expenses</v>
          </cell>
        </row>
        <row r="551">
          <cell r="B551">
            <v>613040</v>
          </cell>
          <cell r="C551" t="str">
            <v>Travel - Summary</v>
          </cell>
          <cell r="D551" t="str">
            <v>Yes</v>
          </cell>
          <cell r="E551" t="str">
            <v>Expenses</v>
          </cell>
        </row>
        <row r="552">
          <cell r="B552">
            <v>613041</v>
          </cell>
          <cell r="C552" t="str">
            <v>Travel - Summary</v>
          </cell>
          <cell r="D552" t="str">
            <v>Yes</v>
          </cell>
          <cell r="E552" t="str">
            <v>Expenses</v>
          </cell>
        </row>
        <row r="553">
          <cell r="B553">
            <v>613051</v>
          </cell>
          <cell r="C553" t="str">
            <v>Travel - Summary</v>
          </cell>
          <cell r="D553" t="str">
            <v>Yes</v>
          </cell>
          <cell r="E553" t="str">
            <v>Expenses</v>
          </cell>
        </row>
        <row r="554">
          <cell r="B554">
            <v>613052</v>
          </cell>
          <cell r="C554" t="str">
            <v>Travel - Summary</v>
          </cell>
          <cell r="D554" t="str">
            <v>Yes</v>
          </cell>
          <cell r="E554" t="str">
            <v>Expenses</v>
          </cell>
        </row>
        <row r="555">
          <cell r="B555">
            <v>613053</v>
          </cell>
          <cell r="C555" t="str">
            <v>Travel - Summary</v>
          </cell>
          <cell r="D555" t="str">
            <v>Yes</v>
          </cell>
          <cell r="E555" t="str">
            <v>Expenses</v>
          </cell>
        </row>
        <row r="556">
          <cell r="B556">
            <v>613054</v>
          </cell>
          <cell r="C556" t="str">
            <v>Travel - Summary</v>
          </cell>
          <cell r="D556" t="str">
            <v>Yes</v>
          </cell>
          <cell r="E556" t="str">
            <v>Expenses</v>
          </cell>
        </row>
        <row r="557">
          <cell r="B557">
            <v>613055</v>
          </cell>
          <cell r="C557" t="str">
            <v>Travel - Summary</v>
          </cell>
          <cell r="D557" t="str">
            <v>Yes</v>
          </cell>
          <cell r="E557" t="str">
            <v>Expenses</v>
          </cell>
        </row>
        <row r="558">
          <cell r="B558">
            <v>613060</v>
          </cell>
          <cell r="C558" t="str">
            <v>Travel - Summary</v>
          </cell>
          <cell r="D558" t="str">
            <v>Yes</v>
          </cell>
          <cell r="E558" t="str">
            <v>Expenses</v>
          </cell>
        </row>
        <row r="559">
          <cell r="B559">
            <v>613065</v>
          </cell>
          <cell r="C559" t="str">
            <v>Travel - Summary</v>
          </cell>
          <cell r="D559" t="str">
            <v>Yes</v>
          </cell>
          <cell r="E559" t="str">
            <v>Expenses</v>
          </cell>
        </row>
        <row r="560">
          <cell r="B560">
            <v>613066</v>
          </cell>
          <cell r="C560" t="str">
            <v>Travel - Summary</v>
          </cell>
          <cell r="D560" t="str">
            <v>Yes</v>
          </cell>
          <cell r="E560" t="str">
            <v>Expenses</v>
          </cell>
        </row>
        <row r="561">
          <cell r="B561">
            <v>613070</v>
          </cell>
          <cell r="C561" t="str">
            <v>Travel - Summary</v>
          </cell>
          <cell r="D561" t="str">
            <v>Yes</v>
          </cell>
          <cell r="E561" t="str">
            <v>Expenses</v>
          </cell>
        </row>
        <row r="562">
          <cell r="B562">
            <v>613080</v>
          </cell>
          <cell r="C562" t="str">
            <v>Travel - Summary</v>
          </cell>
          <cell r="D562" t="str">
            <v>Yes</v>
          </cell>
          <cell r="E562" t="str">
            <v>Expenses</v>
          </cell>
        </row>
        <row r="563">
          <cell r="B563">
            <v>613092</v>
          </cell>
          <cell r="C563" t="str">
            <v>Travel - Summary</v>
          </cell>
          <cell r="D563" t="str">
            <v>Yes</v>
          </cell>
          <cell r="E563" t="str">
            <v>Expenses</v>
          </cell>
        </row>
        <row r="564">
          <cell r="B564">
            <v>613093</v>
          </cell>
          <cell r="C564" t="str">
            <v>Travel - Summary</v>
          </cell>
          <cell r="D564" t="str">
            <v>Yes</v>
          </cell>
          <cell r="E564" t="str">
            <v>Expenses</v>
          </cell>
        </row>
        <row r="565">
          <cell r="B565">
            <v>613094</v>
          </cell>
          <cell r="C565" t="str">
            <v>Travel - Summary</v>
          </cell>
          <cell r="D565" t="str">
            <v>Yes</v>
          </cell>
          <cell r="E565" t="str">
            <v>Expenses</v>
          </cell>
        </row>
        <row r="566">
          <cell r="B566">
            <v>613095</v>
          </cell>
          <cell r="C566" t="str">
            <v>Travel - Summary</v>
          </cell>
          <cell r="D566" t="str">
            <v>Yes</v>
          </cell>
          <cell r="E566" t="str">
            <v>Expenses</v>
          </cell>
        </row>
        <row r="567">
          <cell r="B567">
            <v>613096</v>
          </cell>
          <cell r="C567" t="str">
            <v>Travel - Summary</v>
          </cell>
          <cell r="D567" t="str">
            <v>Yes</v>
          </cell>
          <cell r="E567" t="str">
            <v>Expenses</v>
          </cell>
        </row>
        <row r="568">
          <cell r="B568">
            <v>613101</v>
          </cell>
          <cell r="C568" t="str">
            <v>Travel - Car Rental and Ground</v>
          </cell>
          <cell r="D568" t="str">
            <v>Yes</v>
          </cell>
          <cell r="E568" t="str">
            <v>Expenses</v>
          </cell>
        </row>
        <row r="569">
          <cell r="B569">
            <v>613105</v>
          </cell>
          <cell r="C569" t="str">
            <v>Travel - Car Rental and Ground</v>
          </cell>
          <cell r="D569" t="str">
            <v>Yes</v>
          </cell>
          <cell r="E569" t="str">
            <v>Expenses</v>
          </cell>
        </row>
        <row r="570">
          <cell r="B570">
            <v>613110</v>
          </cell>
          <cell r="C570" t="str">
            <v>Travel - Car Rental and Ground</v>
          </cell>
          <cell r="D570" t="str">
            <v>Yes</v>
          </cell>
          <cell r="E570" t="str">
            <v>Expenses</v>
          </cell>
        </row>
        <row r="571">
          <cell r="B571">
            <v>613120</v>
          </cell>
          <cell r="C571" t="str">
            <v>Travel - Car Rental and Ground</v>
          </cell>
          <cell r="D571" t="str">
            <v>Yes</v>
          </cell>
          <cell r="E571" t="str">
            <v>Expenses</v>
          </cell>
        </row>
        <row r="572">
          <cell r="B572">
            <v>613130</v>
          </cell>
          <cell r="C572" t="str">
            <v>Travel - Car Rental and Ground</v>
          </cell>
          <cell r="D572" t="str">
            <v>Yes</v>
          </cell>
          <cell r="E572" t="str">
            <v>Expenses</v>
          </cell>
        </row>
        <row r="573">
          <cell r="B573">
            <v>613140</v>
          </cell>
          <cell r="C573" t="str">
            <v>Travel - Car Rental and Ground</v>
          </cell>
          <cell r="D573" t="str">
            <v>Yes</v>
          </cell>
          <cell r="E573" t="str">
            <v>Expenses</v>
          </cell>
        </row>
        <row r="574">
          <cell r="B574">
            <v>613151</v>
          </cell>
          <cell r="C574" t="str">
            <v>Travel - Car Rental and Ground</v>
          </cell>
          <cell r="D574" t="str">
            <v>Yes</v>
          </cell>
          <cell r="E574" t="str">
            <v>Expenses</v>
          </cell>
        </row>
        <row r="575">
          <cell r="B575">
            <v>613155</v>
          </cell>
          <cell r="C575" t="str">
            <v>Travel - Car Rental and Ground</v>
          </cell>
          <cell r="D575" t="str">
            <v>Yes</v>
          </cell>
          <cell r="E575" t="str">
            <v>Expenses</v>
          </cell>
        </row>
        <row r="576">
          <cell r="B576">
            <v>613160</v>
          </cell>
          <cell r="C576" t="str">
            <v>Travel - Car Rental and Ground</v>
          </cell>
          <cell r="D576" t="str">
            <v>Yes</v>
          </cell>
          <cell r="E576" t="str">
            <v>Expenses</v>
          </cell>
        </row>
        <row r="577">
          <cell r="B577">
            <v>613165</v>
          </cell>
          <cell r="C577" t="str">
            <v>Travel - Car Rental and Ground</v>
          </cell>
          <cell r="D577" t="str">
            <v>Yes</v>
          </cell>
          <cell r="E577" t="str">
            <v>Expenses</v>
          </cell>
        </row>
        <row r="578">
          <cell r="B578">
            <v>613170</v>
          </cell>
          <cell r="C578" t="str">
            <v>Travel - Car Rental and Ground</v>
          </cell>
          <cell r="D578" t="str">
            <v>Yes</v>
          </cell>
          <cell r="E578" t="str">
            <v>Expenses</v>
          </cell>
        </row>
        <row r="579">
          <cell r="B579">
            <v>613180</v>
          </cell>
          <cell r="C579" t="str">
            <v>Travel - Car Rental and Ground</v>
          </cell>
          <cell r="D579" t="str">
            <v>Yes</v>
          </cell>
          <cell r="E579" t="str">
            <v>Expenses</v>
          </cell>
        </row>
        <row r="580">
          <cell r="B580">
            <v>613195</v>
          </cell>
          <cell r="C580" t="str">
            <v>Travel - Car Rental and Ground</v>
          </cell>
          <cell r="D580" t="str">
            <v>Yes</v>
          </cell>
          <cell r="E580" t="str">
            <v>Expenses</v>
          </cell>
        </row>
        <row r="581">
          <cell r="B581">
            <v>613196</v>
          </cell>
          <cell r="C581" t="str">
            <v>Travel - Car Rental and Ground</v>
          </cell>
          <cell r="D581" t="str">
            <v>Yes</v>
          </cell>
          <cell r="E581" t="str">
            <v>Expenses</v>
          </cell>
        </row>
        <row r="582">
          <cell r="B582">
            <v>613201</v>
          </cell>
          <cell r="C582" t="str">
            <v>Travel - Gas, Tolls, Parking,</v>
          </cell>
          <cell r="D582" t="str">
            <v>Yes</v>
          </cell>
          <cell r="E582" t="str">
            <v>Expenses</v>
          </cell>
        </row>
        <row r="583">
          <cell r="B583">
            <v>613205</v>
          </cell>
          <cell r="C583" t="str">
            <v>Travel - Gas, Tolls, Parking,</v>
          </cell>
          <cell r="D583" t="str">
            <v>Yes</v>
          </cell>
          <cell r="E583" t="str">
            <v>Expenses</v>
          </cell>
        </row>
        <row r="584">
          <cell r="B584">
            <v>613210</v>
          </cell>
          <cell r="C584" t="str">
            <v>Travel - Gas, Tolls, Parking,</v>
          </cell>
          <cell r="D584" t="str">
            <v>Yes</v>
          </cell>
          <cell r="E584" t="str">
            <v>Expenses</v>
          </cell>
        </row>
        <row r="585">
          <cell r="B585">
            <v>613220</v>
          </cell>
          <cell r="C585" t="str">
            <v>Travel - Gas, Tolls, Parking,</v>
          </cell>
          <cell r="D585" t="str">
            <v>Yes</v>
          </cell>
          <cell r="E585" t="str">
            <v>Expenses</v>
          </cell>
        </row>
        <row r="586">
          <cell r="B586">
            <v>613230</v>
          </cell>
          <cell r="C586" t="str">
            <v>Travel - Gas, Tolls, Parking,</v>
          </cell>
          <cell r="D586" t="str">
            <v>Yes</v>
          </cell>
          <cell r="E586" t="str">
            <v>Expenses</v>
          </cell>
        </row>
        <row r="587">
          <cell r="B587">
            <v>613240</v>
          </cell>
          <cell r="C587" t="str">
            <v>Travel - Gas, Tolls, Parking,</v>
          </cell>
          <cell r="D587" t="str">
            <v>Yes</v>
          </cell>
          <cell r="E587" t="str">
            <v>Expenses</v>
          </cell>
        </row>
        <row r="588">
          <cell r="B588">
            <v>613251</v>
          </cell>
          <cell r="C588" t="str">
            <v>Travel - Gas, Tolls, Parking,</v>
          </cell>
          <cell r="D588" t="str">
            <v>Yes</v>
          </cell>
          <cell r="E588" t="str">
            <v>Expenses</v>
          </cell>
        </row>
        <row r="589">
          <cell r="B589">
            <v>613255</v>
          </cell>
          <cell r="C589" t="str">
            <v>Travel - Gas, Tolls, Parking,</v>
          </cell>
          <cell r="D589" t="str">
            <v>Yes</v>
          </cell>
          <cell r="E589" t="str">
            <v>Expenses</v>
          </cell>
        </row>
        <row r="590">
          <cell r="B590">
            <v>613260</v>
          </cell>
          <cell r="C590" t="str">
            <v>Travel - Gas, Tolls, Parking,</v>
          </cell>
          <cell r="D590" t="str">
            <v>Yes</v>
          </cell>
          <cell r="E590" t="str">
            <v>Expenses</v>
          </cell>
        </row>
        <row r="591">
          <cell r="B591">
            <v>613265</v>
          </cell>
          <cell r="C591" t="str">
            <v>Travel - Gas, Tolls, Parking,</v>
          </cell>
          <cell r="D591" t="str">
            <v>Yes</v>
          </cell>
          <cell r="E591" t="str">
            <v>Expenses</v>
          </cell>
        </row>
        <row r="592">
          <cell r="B592">
            <v>613270</v>
          </cell>
          <cell r="C592" t="str">
            <v>Travel - Gas, Tolls, Parking,</v>
          </cell>
          <cell r="D592" t="str">
            <v>Yes</v>
          </cell>
          <cell r="E592" t="str">
            <v>Expenses</v>
          </cell>
        </row>
        <row r="593">
          <cell r="B593">
            <v>613280</v>
          </cell>
          <cell r="C593" t="str">
            <v>Travel - Gas, Tolls, Parking,</v>
          </cell>
          <cell r="D593" t="str">
            <v>Yes</v>
          </cell>
          <cell r="E593" t="str">
            <v>Expenses</v>
          </cell>
        </row>
        <row r="594">
          <cell r="B594">
            <v>613295</v>
          </cell>
          <cell r="C594" t="str">
            <v>Travel - Gas, Tolls, Parking,</v>
          </cell>
          <cell r="D594" t="str">
            <v>Yes</v>
          </cell>
          <cell r="E594" t="str">
            <v>Expenses</v>
          </cell>
        </row>
        <row r="595">
          <cell r="B595">
            <v>613296</v>
          </cell>
          <cell r="C595" t="str">
            <v>Travel - Gas, Tolls, Parking,</v>
          </cell>
          <cell r="D595" t="str">
            <v>Yes</v>
          </cell>
          <cell r="E595" t="str">
            <v>Expenses</v>
          </cell>
        </row>
        <row r="596">
          <cell r="B596">
            <v>613301</v>
          </cell>
          <cell r="C596" t="str">
            <v>Travel - Airfare</v>
          </cell>
          <cell r="D596" t="str">
            <v>Yes</v>
          </cell>
          <cell r="E596" t="str">
            <v>Expenses</v>
          </cell>
        </row>
        <row r="597">
          <cell r="B597">
            <v>613305</v>
          </cell>
          <cell r="C597" t="str">
            <v>Travel - Airfare</v>
          </cell>
          <cell r="D597" t="str">
            <v>Yes</v>
          </cell>
          <cell r="E597" t="str">
            <v>Expenses</v>
          </cell>
        </row>
        <row r="598">
          <cell r="B598">
            <v>613310</v>
          </cell>
          <cell r="C598" t="str">
            <v>Travel - Airfare</v>
          </cell>
          <cell r="D598" t="str">
            <v>Yes</v>
          </cell>
          <cell r="E598" t="str">
            <v>Expenses</v>
          </cell>
        </row>
        <row r="599">
          <cell r="B599">
            <v>613320</v>
          </cell>
          <cell r="C599" t="str">
            <v>Travel - Airfare</v>
          </cell>
          <cell r="D599" t="str">
            <v>Yes</v>
          </cell>
          <cell r="E599" t="str">
            <v>Expenses</v>
          </cell>
        </row>
        <row r="600">
          <cell r="B600">
            <v>613330</v>
          </cell>
          <cell r="C600" t="str">
            <v>Travel - Airfare</v>
          </cell>
          <cell r="D600" t="str">
            <v>Yes</v>
          </cell>
          <cell r="E600" t="str">
            <v>Expenses</v>
          </cell>
        </row>
        <row r="601">
          <cell r="B601">
            <v>613340</v>
          </cell>
          <cell r="C601" t="str">
            <v>Travel - Airfare</v>
          </cell>
          <cell r="D601" t="str">
            <v>Yes</v>
          </cell>
          <cell r="E601" t="str">
            <v>Expenses</v>
          </cell>
        </row>
        <row r="602">
          <cell r="B602">
            <v>613351</v>
          </cell>
          <cell r="C602" t="str">
            <v>Travel - Airfare</v>
          </cell>
          <cell r="D602" t="str">
            <v>Yes</v>
          </cell>
          <cell r="E602" t="str">
            <v>Expenses</v>
          </cell>
        </row>
        <row r="603">
          <cell r="B603">
            <v>613355</v>
          </cell>
          <cell r="C603" t="str">
            <v>Travel - Airfare</v>
          </cell>
          <cell r="D603" t="str">
            <v>Yes</v>
          </cell>
          <cell r="E603" t="str">
            <v>Expenses</v>
          </cell>
        </row>
        <row r="604">
          <cell r="B604">
            <v>613360</v>
          </cell>
          <cell r="C604" t="str">
            <v>Travel - Airfare</v>
          </cell>
          <cell r="D604" t="str">
            <v>Yes</v>
          </cell>
          <cell r="E604" t="str">
            <v>Expenses</v>
          </cell>
        </row>
        <row r="605">
          <cell r="B605">
            <v>613365</v>
          </cell>
          <cell r="C605" t="str">
            <v>Travel - Airfare</v>
          </cell>
          <cell r="D605" t="str">
            <v>Yes</v>
          </cell>
          <cell r="E605" t="str">
            <v>Expenses</v>
          </cell>
        </row>
        <row r="606">
          <cell r="B606">
            <v>613370</v>
          </cell>
          <cell r="C606" t="str">
            <v>Travel - Airfare</v>
          </cell>
          <cell r="D606" t="str">
            <v>Yes</v>
          </cell>
          <cell r="E606" t="str">
            <v>Expenses</v>
          </cell>
        </row>
        <row r="607">
          <cell r="B607">
            <v>613380</v>
          </cell>
          <cell r="C607" t="str">
            <v>Travel - Airfare</v>
          </cell>
          <cell r="D607" t="str">
            <v>Yes</v>
          </cell>
          <cell r="E607" t="str">
            <v>Expenses</v>
          </cell>
        </row>
        <row r="608">
          <cell r="B608">
            <v>613395</v>
          </cell>
          <cell r="C608" t="str">
            <v>Travel - Airfare</v>
          </cell>
          <cell r="D608" t="str">
            <v>Yes</v>
          </cell>
          <cell r="E608" t="str">
            <v>Expenses</v>
          </cell>
        </row>
        <row r="609">
          <cell r="B609">
            <v>613396</v>
          </cell>
          <cell r="C609" t="str">
            <v>Travel - Airfare</v>
          </cell>
          <cell r="D609" t="str">
            <v>Yes</v>
          </cell>
          <cell r="E609" t="str">
            <v>Expenses</v>
          </cell>
        </row>
        <row r="610">
          <cell r="B610">
            <v>613401</v>
          </cell>
          <cell r="C610" t="str">
            <v>Travel - Lodging</v>
          </cell>
          <cell r="D610" t="str">
            <v>Yes</v>
          </cell>
          <cell r="E610" t="str">
            <v>Expenses</v>
          </cell>
        </row>
        <row r="611">
          <cell r="B611">
            <v>613405</v>
          </cell>
          <cell r="C611" t="str">
            <v>Travel - Lodging</v>
          </cell>
          <cell r="D611" t="str">
            <v>Yes</v>
          </cell>
          <cell r="E611" t="str">
            <v>Expenses</v>
          </cell>
        </row>
        <row r="612">
          <cell r="B612">
            <v>613410</v>
          </cell>
          <cell r="C612" t="str">
            <v>Travel - Lodging</v>
          </cell>
          <cell r="D612" t="str">
            <v>Yes</v>
          </cell>
          <cell r="E612" t="str">
            <v>Expenses</v>
          </cell>
        </row>
        <row r="613">
          <cell r="B613">
            <v>613420</v>
          </cell>
          <cell r="C613" t="str">
            <v>Travel - Lodging</v>
          </cell>
          <cell r="D613" t="str">
            <v>Yes</v>
          </cell>
          <cell r="E613" t="str">
            <v>Expenses</v>
          </cell>
        </row>
        <row r="614">
          <cell r="B614">
            <v>613430</v>
          </cell>
          <cell r="C614" t="str">
            <v>Travel - Lodging</v>
          </cell>
          <cell r="D614" t="str">
            <v>Yes</v>
          </cell>
          <cell r="E614" t="str">
            <v>Expenses</v>
          </cell>
        </row>
        <row r="615">
          <cell r="B615">
            <v>613440</v>
          </cell>
          <cell r="C615" t="str">
            <v>Travel - Lodging</v>
          </cell>
          <cell r="D615" t="str">
            <v>Yes</v>
          </cell>
          <cell r="E615" t="str">
            <v>Expenses</v>
          </cell>
        </row>
        <row r="616">
          <cell r="B616">
            <v>613451</v>
          </cell>
          <cell r="C616" t="str">
            <v>Travel - Lodging</v>
          </cell>
          <cell r="D616" t="str">
            <v>Yes</v>
          </cell>
          <cell r="E616" t="str">
            <v>Expenses</v>
          </cell>
        </row>
        <row r="617">
          <cell r="B617">
            <v>613455</v>
          </cell>
          <cell r="C617" t="str">
            <v>Travel - Lodging</v>
          </cell>
          <cell r="D617" t="str">
            <v>Yes</v>
          </cell>
          <cell r="E617" t="str">
            <v>Expenses</v>
          </cell>
        </row>
        <row r="618">
          <cell r="B618">
            <v>613460</v>
          </cell>
          <cell r="C618" t="str">
            <v>Travel - Lodging</v>
          </cell>
          <cell r="D618" t="str">
            <v>Yes</v>
          </cell>
          <cell r="E618" t="str">
            <v>Expenses</v>
          </cell>
        </row>
        <row r="619">
          <cell r="B619">
            <v>613465</v>
          </cell>
          <cell r="C619" t="str">
            <v>Travel - Lodging</v>
          </cell>
          <cell r="D619" t="str">
            <v>Yes</v>
          </cell>
          <cell r="E619" t="str">
            <v>Expenses</v>
          </cell>
        </row>
        <row r="620">
          <cell r="B620">
            <v>613470</v>
          </cell>
          <cell r="C620" t="str">
            <v>Travel - Lodging</v>
          </cell>
          <cell r="D620" t="str">
            <v>Yes</v>
          </cell>
          <cell r="E620" t="str">
            <v>Expenses</v>
          </cell>
        </row>
        <row r="621">
          <cell r="B621">
            <v>613480</v>
          </cell>
          <cell r="C621" t="str">
            <v>Travel - Lodging</v>
          </cell>
          <cell r="D621" t="str">
            <v>Yes</v>
          </cell>
          <cell r="E621" t="str">
            <v>Expenses</v>
          </cell>
        </row>
        <row r="622">
          <cell r="B622">
            <v>613495</v>
          </cell>
          <cell r="C622" t="str">
            <v>Travel - Lodging</v>
          </cell>
          <cell r="D622" t="str">
            <v>Yes</v>
          </cell>
          <cell r="E622" t="str">
            <v>Expenses</v>
          </cell>
        </row>
        <row r="623">
          <cell r="B623">
            <v>613496</v>
          </cell>
          <cell r="C623" t="str">
            <v>Travel - Lodging</v>
          </cell>
          <cell r="D623" t="str">
            <v>Yes</v>
          </cell>
          <cell r="E623" t="str">
            <v>Expenses</v>
          </cell>
        </row>
        <row r="624">
          <cell r="B624">
            <v>613501</v>
          </cell>
          <cell r="C624" t="str">
            <v>Auto Expenses</v>
          </cell>
          <cell r="D624" t="str">
            <v>Yes</v>
          </cell>
          <cell r="E624" t="str">
            <v>Expenses</v>
          </cell>
        </row>
        <row r="625">
          <cell r="B625">
            <v>613505</v>
          </cell>
          <cell r="C625" t="str">
            <v>Auto Expenses</v>
          </cell>
          <cell r="D625" t="str">
            <v>Yes</v>
          </cell>
          <cell r="E625" t="str">
            <v>Expenses</v>
          </cell>
        </row>
        <row r="626">
          <cell r="B626">
            <v>613520</v>
          </cell>
          <cell r="C626" t="str">
            <v>Auto Expenses</v>
          </cell>
          <cell r="D626" t="str">
            <v>Yes</v>
          </cell>
          <cell r="E626" t="str">
            <v>Expenses</v>
          </cell>
        </row>
        <row r="627">
          <cell r="B627">
            <v>613530</v>
          </cell>
          <cell r="C627" t="str">
            <v>Auto Expenses</v>
          </cell>
          <cell r="D627" t="str">
            <v>Yes</v>
          </cell>
          <cell r="E627" t="str">
            <v>Expenses</v>
          </cell>
        </row>
        <row r="628">
          <cell r="B628">
            <v>613540</v>
          </cell>
          <cell r="C628" t="str">
            <v>Auto Expenses</v>
          </cell>
          <cell r="D628" t="str">
            <v>Yes</v>
          </cell>
          <cell r="E628" t="str">
            <v>Expenses</v>
          </cell>
        </row>
        <row r="629">
          <cell r="B629">
            <v>613551</v>
          </cell>
          <cell r="C629" t="str">
            <v>Auto Expenses</v>
          </cell>
          <cell r="D629" t="str">
            <v>Yes</v>
          </cell>
          <cell r="E629" t="str">
            <v>Expenses</v>
          </cell>
        </row>
        <row r="630">
          <cell r="B630">
            <v>613555</v>
          </cell>
          <cell r="C630" t="str">
            <v>Auto Expenses</v>
          </cell>
          <cell r="D630" t="str">
            <v>Yes</v>
          </cell>
          <cell r="E630" t="str">
            <v>Expenses</v>
          </cell>
        </row>
        <row r="631">
          <cell r="B631">
            <v>613560</v>
          </cell>
          <cell r="C631" t="str">
            <v>Auto Expenses</v>
          </cell>
          <cell r="D631" t="str">
            <v>Yes</v>
          </cell>
          <cell r="E631" t="str">
            <v>Expenses</v>
          </cell>
        </row>
        <row r="632">
          <cell r="B632">
            <v>613565</v>
          </cell>
          <cell r="C632" t="str">
            <v>Auto Expenses</v>
          </cell>
          <cell r="D632" t="str">
            <v>Yes</v>
          </cell>
          <cell r="E632" t="str">
            <v>Expenses</v>
          </cell>
        </row>
        <row r="633">
          <cell r="B633">
            <v>613570</v>
          </cell>
          <cell r="C633" t="str">
            <v>Auto Expenses</v>
          </cell>
          <cell r="D633" t="str">
            <v>Yes</v>
          </cell>
          <cell r="E633" t="str">
            <v>Expenses</v>
          </cell>
        </row>
        <row r="634">
          <cell r="B634">
            <v>613580</v>
          </cell>
          <cell r="C634" t="str">
            <v>Auto Expenses</v>
          </cell>
          <cell r="D634" t="str">
            <v>Yes</v>
          </cell>
          <cell r="E634" t="str">
            <v>Expenses</v>
          </cell>
        </row>
        <row r="635">
          <cell r="B635">
            <v>613595</v>
          </cell>
          <cell r="C635" t="str">
            <v>Auto Expenses</v>
          </cell>
          <cell r="D635" t="str">
            <v>Yes</v>
          </cell>
          <cell r="E635" t="str">
            <v>Expenses</v>
          </cell>
        </row>
        <row r="636">
          <cell r="B636">
            <v>613596</v>
          </cell>
          <cell r="C636" t="str">
            <v>Auto Expenses</v>
          </cell>
          <cell r="D636" t="str">
            <v>Yes</v>
          </cell>
          <cell r="E636" t="str">
            <v>Expenses</v>
          </cell>
        </row>
        <row r="637">
          <cell r="B637">
            <v>613600.1</v>
          </cell>
          <cell r="C637" t="str">
            <v>Software Purchases</v>
          </cell>
          <cell r="D637" t="str">
            <v>Yes</v>
          </cell>
          <cell r="E637" t="str">
            <v>Expenses</v>
          </cell>
        </row>
        <row r="638">
          <cell r="B638">
            <v>613600.5</v>
          </cell>
          <cell r="C638" t="str">
            <v>Software Purchases</v>
          </cell>
          <cell r="D638" t="str">
            <v>Yes</v>
          </cell>
          <cell r="E638" t="str">
            <v>Expenses</v>
          </cell>
        </row>
        <row r="639">
          <cell r="B639">
            <v>613601</v>
          </cell>
          <cell r="C639" t="str">
            <v>Software Purchases</v>
          </cell>
          <cell r="D639" t="str">
            <v>Yes</v>
          </cell>
          <cell r="E639" t="str">
            <v>Expenses</v>
          </cell>
        </row>
        <row r="640">
          <cell r="B640">
            <v>613605</v>
          </cell>
          <cell r="C640" t="str">
            <v>Software Purchases</v>
          </cell>
          <cell r="D640" t="str">
            <v>Yes</v>
          </cell>
          <cell r="E640" t="str">
            <v>Expenses</v>
          </cell>
        </row>
        <row r="641">
          <cell r="B641">
            <v>613620</v>
          </cell>
          <cell r="C641" t="str">
            <v>Software Purchases</v>
          </cell>
          <cell r="D641" t="str">
            <v>Yes</v>
          </cell>
          <cell r="E641" t="str">
            <v>Expenses</v>
          </cell>
        </row>
        <row r="642">
          <cell r="B642">
            <v>613630</v>
          </cell>
          <cell r="C642" t="str">
            <v>Software Purchases</v>
          </cell>
          <cell r="D642" t="str">
            <v>Yes</v>
          </cell>
          <cell r="E642" t="str">
            <v>Expenses</v>
          </cell>
        </row>
        <row r="643">
          <cell r="B643">
            <v>613651</v>
          </cell>
          <cell r="C643" t="str">
            <v>Software Purchases</v>
          </cell>
          <cell r="D643" t="str">
            <v>Yes</v>
          </cell>
          <cell r="E643" t="str">
            <v>Expenses</v>
          </cell>
        </row>
        <row r="644">
          <cell r="B644">
            <v>613655</v>
          </cell>
          <cell r="C644" t="str">
            <v>Software Purchases</v>
          </cell>
          <cell r="D644" t="str">
            <v>Yes</v>
          </cell>
          <cell r="E644" t="str">
            <v>Expenses</v>
          </cell>
        </row>
        <row r="645">
          <cell r="B645">
            <v>613660</v>
          </cell>
          <cell r="C645" t="str">
            <v>Software Purchases</v>
          </cell>
          <cell r="D645" t="str">
            <v>Yes</v>
          </cell>
          <cell r="E645" t="str">
            <v>Expenses</v>
          </cell>
        </row>
        <row r="646">
          <cell r="B646">
            <v>613665</v>
          </cell>
          <cell r="C646" t="str">
            <v>Software Purchases</v>
          </cell>
          <cell r="D646" t="str">
            <v>Yes</v>
          </cell>
          <cell r="E646" t="str">
            <v>Expenses</v>
          </cell>
        </row>
        <row r="647">
          <cell r="B647">
            <v>613670</v>
          </cell>
          <cell r="C647" t="str">
            <v>Software Purchases</v>
          </cell>
          <cell r="D647" t="str">
            <v>Yes</v>
          </cell>
          <cell r="E647" t="str">
            <v>Expenses</v>
          </cell>
        </row>
        <row r="648">
          <cell r="B648">
            <v>613680</v>
          </cell>
          <cell r="C648" t="str">
            <v>Software Purchases</v>
          </cell>
          <cell r="D648" t="str">
            <v>Yes</v>
          </cell>
          <cell r="E648" t="str">
            <v>Expenses</v>
          </cell>
        </row>
        <row r="649">
          <cell r="B649">
            <v>613695</v>
          </cell>
          <cell r="C649" t="str">
            <v>Software Purchases</v>
          </cell>
          <cell r="D649" t="str">
            <v>Yes</v>
          </cell>
          <cell r="E649" t="str">
            <v>Expenses</v>
          </cell>
        </row>
        <row r="650">
          <cell r="B650">
            <v>613696</v>
          </cell>
          <cell r="C650" t="str">
            <v>Software Purchases</v>
          </cell>
          <cell r="D650" t="str">
            <v>Yes</v>
          </cell>
          <cell r="E650" t="str">
            <v>Expenses</v>
          </cell>
        </row>
        <row r="651">
          <cell r="B651">
            <v>6140</v>
          </cell>
          <cell r="C651" t="str">
            <v>Contributions</v>
          </cell>
          <cell r="D651" t="str">
            <v>Yes</v>
          </cell>
          <cell r="E651" t="str">
            <v>Expenses</v>
          </cell>
        </row>
        <row r="652">
          <cell r="B652">
            <v>614001</v>
          </cell>
          <cell r="C652" t="str">
            <v>Business Meals</v>
          </cell>
          <cell r="D652" t="str">
            <v>Yes</v>
          </cell>
          <cell r="E652" t="str">
            <v>Expenses</v>
          </cell>
        </row>
        <row r="653">
          <cell r="B653">
            <v>614005</v>
          </cell>
          <cell r="C653" t="str">
            <v>Business Meals</v>
          </cell>
          <cell r="D653" t="str">
            <v>Yes</v>
          </cell>
          <cell r="E653" t="str">
            <v>Expenses</v>
          </cell>
        </row>
        <row r="654">
          <cell r="B654">
            <v>614010</v>
          </cell>
          <cell r="C654" t="str">
            <v>Business Meals</v>
          </cell>
          <cell r="D654" t="str">
            <v>Yes</v>
          </cell>
          <cell r="E654" t="str">
            <v>Expenses</v>
          </cell>
        </row>
        <row r="655">
          <cell r="B655">
            <v>614020</v>
          </cell>
          <cell r="C655" t="str">
            <v>Business Meals</v>
          </cell>
          <cell r="D655" t="str">
            <v>Yes</v>
          </cell>
          <cell r="E655" t="str">
            <v>Expenses</v>
          </cell>
        </row>
        <row r="656">
          <cell r="B656">
            <v>614030</v>
          </cell>
          <cell r="C656" t="str">
            <v>Business Meals</v>
          </cell>
          <cell r="D656" t="str">
            <v>Yes</v>
          </cell>
          <cell r="E656" t="str">
            <v>Expenses</v>
          </cell>
        </row>
        <row r="657">
          <cell r="B657">
            <v>614040</v>
          </cell>
          <cell r="C657" t="str">
            <v>Business Meals</v>
          </cell>
          <cell r="D657" t="str">
            <v>Yes</v>
          </cell>
          <cell r="E657" t="str">
            <v>Expenses</v>
          </cell>
        </row>
        <row r="658">
          <cell r="B658">
            <v>614051</v>
          </cell>
          <cell r="C658" t="str">
            <v>Business Meals</v>
          </cell>
          <cell r="D658" t="str">
            <v>Yes</v>
          </cell>
          <cell r="E658" t="str">
            <v>Expenses</v>
          </cell>
        </row>
        <row r="659">
          <cell r="B659">
            <v>614055</v>
          </cell>
          <cell r="C659" t="str">
            <v>Business Meals</v>
          </cell>
          <cell r="D659" t="str">
            <v>Yes</v>
          </cell>
          <cell r="E659" t="str">
            <v>Expenses</v>
          </cell>
        </row>
        <row r="660">
          <cell r="B660">
            <v>614060</v>
          </cell>
          <cell r="C660" t="str">
            <v>Business Meals</v>
          </cell>
          <cell r="D660" t="str">
            <v>Yes</v>
          </cell>
          <cell r="E660" t="str">
            <v>Expenses</v>
          </cell>
        </row>
        <row r="661">
          <cell r="B661">
            <v>614065</v>
          </cell>
          <cell r="C661" t="str">
            <v>Business Meals</v>
          </cell>
          <cell r="D661" t="str">
            <v>Yes</v>
          </cell>
          <cell r="E661" t="str">
            <v>Expenses</v>
          </cell>
        </row>
        <row r="662">
          <cell r="B662">
            <v>614070</v>
          </cell>
          <cell r="C662" t="str">
            <v>Business Meals</v>
          </cell>
          <cell r="D662" t="str">
            <v>Yes</v>
          </cell>
          <cell r="E662" t="str">
            <v>Expenses</v>
          </cell>
        </row>
        <row r="663">
          <cell r="B663">
            <v>614080</v>
          </cell>
          <cell r="C663" t="str">
            <v>Business Meals</v>
          </cell>
          <cell r="D663" t="str">
            <v>Yes</v>
          </cell>
          <cell r="E663" t="str">
            <v>Expenses</v>
          </cell>
        </row>
        <row r="664">
          <cell r="B664">
            <v>614095</v>
          </cell>
          <cell r="C664" t="str">
            <v>Business Meals</v>
          </cell>
          <cell r="D664" t="str">
            <v>Yes</v>
          </cell>
          <cell r="E664" t="str">
            <v>Expenses</v>
          </cell>
        </row>
        <row r="665">
          <cell r="B665">
            <v>614096</v>
          </cell>
          <cell r="C665" t="str">
            <v>Business Meals</v>
          </cell>
          <cell r="D665" t="str">
            <v>Yes</v>
          </cell>
          <cell r="E665" t="str">
            <v>Expenses</v>
          </cell>
        </row>
        <row r="666">
          <cell r="B666">
            <v>614501</v>
          </cell>
          <cell r="C666" t="str">
            <v>Meetings and Conferences</v>
          </cell>
          <cell r="D666" t="str">
            <v>Yes</v>
          </cell>
          <cell r="E666" t="str">
            <v>Expenses</v>
          </cell>
        </row>
        <row r="667">
          <cell r="B667">
            <v>614505</v>
          </cell>
          <cell r="C667" t="str">
            <v>Meetings and Conferences</v>
          </cell>
          <cell r="D667" t="str">
            <v>Yes</v>
          </cell>
          <cell r="E667" t="str">
            <v>Expenses</v>
          </cell>
        </row>
        <row r="668">
          <cell r="B668">
            <v>614510</v>
          </cell>
          <cell r="C668" t="str">
            <v>Meetings and Conferences</v>
          </cell>
          <cell r="D668" t="str">
            <v>Yes</v>
          </cell>
          <cell r="E668" t="str">
            <v>Expenses</v>
          </cell>
        </row>
        <row r="669">
          <cell r="B669">
            <v>614520</v>
          </cell>
          <cell r="C669" t="str">
            <v>Meetings and Conferences</v>
          </cell>
          <cell r="D669" t="str">
            <v>Yes</v>
          </cell>
          <cell r="E669" t="str">
            <v>Expenses</v>
          </cell>
        </row>
        <row r="670">
          <cell r="B670">
            <v>614530</v>
          </cell>
          <cell r="C670" t="str">
            <v>Meetings and Conferences</v>
          </cell>
          <cell r="D670" t="str">
            <v>Yes</v>
          </cell>
          <cell r="E670" t="str">
            <v>Expenses</v>
          </cell>
        </row>
        <row r="671">
          <cell r="B671">
            <v>614540</v>
          </cell>
          <cell r="C671" t="str">
            <v>Meetings and Conferences</v>
          </cell>
          <cell r="D671" t="str">
            <v>Yes</v>
          </cell>
          <cell r="E671" t="str">
            <v>Expenses</v>
          </cell>
        </row>
        <row r="672">
          <cell r="B672">
            <v>614551</v>
          </cell>
          <cell r="C672" t="str">
            <v>Meetings and Conferences</v>
          </cell>
          <cell r="D672" t="str">
            <v>Yes</v>
          </cell>
          <cell r="E672" t="str">
            <v>Expenses</v>
          </cell>
        </row>
        <row r="673">
          <cell r="B673">
            <v>614555</v>
          </cell>
          <cell r="C673" t="str">
            <v>Meetings and Conferences</v>
          </cell>
          <cell r="D673" t="str">
            <v>Yes</v>
          </cell>
          <cell r="E673" t="str">
            <v>Expenses</v>
          </cell>
        </row>
        <row r="674">
          <cell r="B674">
            <v>614560</v>
          </cell>
          <cell r="C674" t="str">
            <v>Meetings and Conferences</v>
          </cell>
          <cell r="D674" t="str">
            <v>Yes</v>
          </cell>
          <cell r="E674" t="str">
            <v>Expenses</v>
          </cell>
        </row>
        <row r="675">
          <cell r="B675">
            <v>614565</v>
          </cell>
          <cell r="C675" t="str">
            <v>Meetings and Conferences</v>
          </cell>
          <cell r="D675" t="str">
            <v>Yes</v>
          </cell>
          <cell r="E675" t="str">
            <v>Expenses</v>
          </cell>
        </row>
        <row r="676">
          <cell r="B676">
            <v>614570</v>
          </cell>
          <cell r="C676" t="str">
            <v>Meetings and Conferences</v>
          </cell>
          <cell r="D676" t="str">
            <v>Yes</v>
          </cell>
          <cell r="E676" t="str">
            <v>Expenses</v>
          </cell>
        </row>
        <row r="677">
          <cell r="B677">
            <v>614580</v>
          </cell>
          <cell r="C677" t="str">
            <v>Meetings and Conferences</v>
          </cell>
          <cell r="D677" t="str">
            <v>Yes</v>
          </cell>
          <cell r="E677" t="str">
            <v>Expenses</v>
          </cell>
        </row>
        <row r="678">
          <cell r="B678">
            <v>614595</v>
          </cell>
          <cell r="C678" t="str">
            <v>Meetings and Conferences</v>
          </cell>
          <cell r="D678" t="str">
            <v>Yes</v>
          </cell>
          <cell r="E678" t="str">
            <v>Expenses</v>
          </cell>
        </row>
        <row r="679">
          <cell r="B679">
            <v>614596</v>
          </cell>
          <cell r="C679" t="str">
            <v>Meetings and Conferences</v>
          </cell>
          <cell r="D679" t="str">
            <v>Yes</v>
          </cell>
          <cell r="E679" t="str">
            <v>Expenses</v>
          </cell>
        </row>
        <row r="680">
          <cell r="B680">
            <v>614601</v>
          </cell>
          <cell r="C680" t="str">
            <v>Industry Conferences and Semin</v>
          </cell>
          <cell r="D680" t="str">
            <v>Yes</v>
          </cell>
          <cell r="E680" t="str">
            <v>Expenses</v>
          </cell>
        </row>
        <row r="681">
          <cell r="B681">
            <v>614605</v>
          </cell>
          <cell r="C681" t="str">
            <v>Industry Conferences and Semin</v>
          </cell>
          <cell r="D681" t="str">
            <v>Yes</v>
          </cell>
          <cell r="E681" t="str">
            <v>Expenses</v>
          </cell>
        </row>
        <row r="682">
          <cell r="B682">
            <v>614620</v>
          </cell>
          <cell r="C682" t="str">
            <v>Industry Conferences and Semin</v>
          </cell>
          <cell r="D682" t="str">
            <v>Yes</v>
          </cell>
          <cell r="E682" t="str">
            <v>Expenses</v>
          </cell>
        </row>
        <row r="683">
          <cell r="B683">
            <v>614630</v>
          </cell>
          <cell r="C683" t="str">
            <v>Industry Conferences and Semin</v>
          </cell>
          <cell r="D683" t="str">
            <v>Yes</v>
          </cell>
          <cell r="E683" t="str">
            <v>Expenses</v>
          </cell>
        </row>
        <row r="684">
          <cell r="B684">
            <v>614640</v>
          </cell>
          <cell r="C684" t="str">
            <v>Industry Conferences and Semin</v>
          </cell>
          <cell r="D684" t="str">
            <v>Yes</v>
          </cell>
          <cell r="E684" t="str">
            <v>Expenses</v>
          </cell>
        </row>
        <row r="685">
          <cell r="B685">
            <v>614651</v>
          </cell>
          <cell r="C685" t="str">
            <v>Industry Conferences and Semin</v>
          </cell>
          <cell r="D685" t="str">
            <v>Yes</v>
          </cell>
          <cell r="E685" t="str">
            <v>Expenses</v>
          </cell>
        </row>
        <row r="686">
          <cell r="B686">
            <v>614655</v>
          </cell>
          <cell r="C686" t="str">
            <v>Industry Conferences and Semin</v>
          </cell>
          <cell r="D686" t="str">
            <v>Yes</v>
          </cell>
          <cell r="E686" t="str">
            <v>Expenses</v>
          </cell>
        </row>
        <row r="687">
          <cell r="B687">
            <v>614660</v>
          </cell>
          <cell r="C687" t="str">
            <v>Industry Conferences and Semin</v>
          </cell>
          <cell r="D687" t="str">
            <v>Yes</v>
          </cell>
          <cell r="E687" t="str">
            <v>Expenses</v>
          </cell>
        </row>
        <row r="688">
          <cell r="B688">
            <v>614665</v>
          </cell>
          <cell r="C688" t="str">
            <v>Industry Conferences and Semin</v>
          </cell>
          <cell r="D688" t="str">
            <v>Yes</v>
          </cell>
          <cell r="E688" t="str">
            <v>Expenses</v>
          </cell>
        </row>
        <row r="689">
          <cell r="B689">
            <v>614666</v>
          </cell>
          <cell r="C689" t="str">
            <v>Industry Conferences and Semin</v>
          </cell>
          <cell r="D689" t="str">
            <v>Yes</v>
          </cell>
          <cell r="E689" t="str">
            <v>Expenses</v>
          </cell>
        </row>
        <row r="690">
          <cell r="B690">
            <v>614670</v>
          </cell>
          <cell r="C690" t="str">
            <v>Industry Conferences and Semin</v>
          </cell>
          <cell r="D690" t="str">
            <v>Yes</v>
          </cell>
          <cell r="E690" t="str">
            <v>Expenses</v>
          </cell>
        </row>
        <row r="691">
          <cell r="B691">
            <v>614680</v>
          </cell>
          <cell r="C691" t="str">
            <v>Industry Conferences and Semin</v>
          </cell>
          <cell r="D691" t="str">
            <v>Yes</v>
          </cell>
          <cell r="E691" t="str">
            <v>Expenses</v>
          </cell>
        </row>
        <row r="692">
          <cell r="B692">
            <v>614695</v>
          </cell>
          <cell r="C692" t="str">
            <v>Industry Conferences and Semin</v>
          </cell>
          <cell r="D692" t="str">
            <v>Yes</v>
          </cell>
          <cell r="E692" t="str">
            <v>Expenses</v>
          </cell>
        </row>
        <row r="693">
          <cell r="B693">
            <v>614696</v>
          </cell>
          <cell r="C693" t="str">
            <v>Industry Conferences and Semin</v>
          </cell>
          <cell r="D693" t="str">
            <v>Yes</v>
          </cell>
          <cell r="E693" t="str">
            <v>Expenses</v>
          </cell>
        </row>
        <row r="694">
          <cell r="B694">
            <v>6150</v>
          </cell>
          <cell r="C694" t="str">
            <v>Data Processing - Payroll</v>
          </cell>
          <cell r="D694" t="str">
            <v>Yes</v>
          </cell>
          <cell r="E694" t="str">
            <v>Expenses</v>
          </cell>
        </row>
        <row r="695">
          <cell r="B695">
            <v>615001</v>
          </cell>
          <cell r="C695" t="str">
            <v>Overtime Meals</v>
          </cell>
          <cell r="D695" t="str">
            <v>Yes</v>
          </cell>
          <cell r="E695" t="str">
            <v>Expenses</v>
          </cell>
        </row>
        <row r="696">
          <cell r="B696">
            <v>615005</v>
          </cell>
          <cell r="C696" t="str">
            <v>Overtime Meals</v>
          </cell>
          <cell r="D696" t="str">
            <v>Yes</v>
          </cell>
          <cell r="E696" t="str">
            <v>Expenses</v>
          </cell>
        </row>
        <row r="697">
          <cell r="B697">
            <v>615020</v>
          </cell>
          <cell r="C697" t="str">
            <v>Overtime Meals</v>
          </cell>
          <cell r="D697" t="str">
            <v>Yes</v>
          </cell>
          <cell r="E697" t="str">
            <v>Expenses</v>
          </cell>
        </row>
        <row r="698">
          <cell r="B698">
            <v>615030</v>
          </cell>
          <cell r="C698" t="str">
            <v>Overtime Meals</v>
          </cell>
          <cell r="D698" t="str">
            <v>Yes</v>
          </cell>
          <cell r="E698" t="str">
            <v>Expenses</v>
          </cell>
        </row>
        <row r="699">
          <cell r="B699">
            <v>615040</v>
          </cell>
          <cell r="C699" t="str">
            <v>Overtime Meals</v>
          </cell>
          <cell r="D699" t="str">
            <v>Yes</v>
          </cell>
          <cell r="E699" t="str">
            <v>Expenses</v>
          </cell>
        </row>
        <row r="700">
          <cell r="B700">
            <v>615051</v>
          </cell>
          <cell r="C700" t="str">
            <v>Overtime Meals</v>
          </cell>
          <cell r="D700" t="str">
            <v>Yes</v>
          </cell>
          <cell r="E700" t="str">
            <v>Expenses</v>
          </cell>
        </row>
        <row r="701">
          <cell r="B701">
            <v>615055</v>
          </cell>
          <cell r="C701" t="str">
            <v>Overtime Meals</v>
          </cell>
          <cell r="D701" t="str">
            <v>Yes</v>
          </cell>
          <cell r="E701" t="str">
            <v>Expenses</v>
          </cell>
        </row>
        <row r="702">
          <cell r="B702">
            <v>615060</v>
          </cell>
          <cell r="C702" t="str">
            <v>Overtime Meals</v>
          </cell>
          <cell r="D702" t="str">
            <v>Yes</v>
          </cell>
          <cell r="E702" t="str">
            <v>Expenses</v>
          </cell>
        </row>
        <row r="703">
          <cell r="B703">
            <v>615065</v>
          </cell>
          <cell r="C703" t="str">
            <v>Overtime Meals</v>
          </cell>
          <cell r="D703" t="str">
            <v>Yes</v>
          </cell>
          <cell r="E703" t="str">
            <v>Expenses</v>
          </cell>
        </row>
        <row r="704">
          <cell r="B704">
            <v>615070</v>
          </cell>
          <cell r="C704" t="str">
            <v>Overtime Meals</v>
          </cell>
          <cell r="D704" t="str">
            <v>Yes</v>
          </cell>
          <cell r="E704" t="str">
            <v>Expenses</v>
          </cell>
        </row>
        <row r="705">
          <cell r="B705">
            <v>615080</v>
          </cell>
          <cell r="C705" t="str">
            <v>Overtime Meals</v>
          </cell>
          <cell r="D705" t="str">
            <v>Yes</v>
          </cell>
          <cell r="E705" t="str">
            <v>Expenses</v>
          </cell>
        </row>
        <row r="706">
          <cell r="B706">
            <v>615095</v>
          </cell>
          <cell r="C706" t="str">
            <v>Overtime Meals</v>
          </cell>
          <cell r="D706" t="str">
            <v>Yes</v>
          </cell>
          <cell r="E706" t="str">
            <v>Expenses</v>
          </cell>
        </row>
        <row r="707">
          <cell r="B707">
            <v>615096</v>
          </cell>
          <cell r="C707" t="str">
            <v>Overtime Meals</v>
          </cell>
          <cell r="D707" t="str">
            <v>Yes</v>
          </cell>
          <cell r="E707" t="str">
            <v>Expenses</v>
          </cell>
        </row>
        <row r="708">
          <cell r="B708">
            <v>6160</v>
          </cell>
          <cell r="C708" t="str">
            <v>Depreciation Expense</v>
          </cell>
          <cell r="D708" t="str">
            <v>Yes</v>
          </cell>
          <cell r="E708" t="str">
            <v>Expenses</v>
          </cell>
        </row>
        <row r="709">
          <cell r="B709">
            <v>6180</v>
          </cell>
          <cell r="C709" t="str">
            <v>Dues &amp; Subscriptions</v>
          </cell>
          <cell r="D709" t="str">
            <v>Yes</v>
          </cell>
          <cell r="E709" t="str">
            <v>Expenses</v>
          </cell>
        </row>
        <row r="710">
          <cell r="B710">
            <v>6185</v>
          </cell>
          <cell r="C710" t="str">
            <v>Employee Benefits - Ed Assist</v>
          </cell>
          <cell r="D710" t="str">
            <v>Yes</v>
          </cell>
          <cell r="E710" t="str">
            <v>Expenses</v>
          </cell>
        </row>
        <row r="711">
          <cell r="B711">
            <v>6190</v>
          </cell>
          <cell r="C711" t="str">
            <v>Trade Show Fees/Expenses</v>
          </cell>
          <cell r="D711" t="str">
            <v>Yes</v>
          </cell>
          <cell r="E711" t="str">
            <v>Expenses</v>
          </cell>
        </row>
        <row r="712">
          <cell r="B712">
            <v>6200</v>
          </cell>
          <cell r="C712" t="str">
            <v>Equipment Rental / Storage</v>
          </cell>
          <cell r="D712" t="str">
            <v>Yes</v>
          </cell>
          <cell r="E712" t="str">
            <v>Expenses</v>
          </cell>
        </row>
        <row r="713">
          <cell r="B713">
            <v>620001</v>
          </cell>
          <cell r="C713" t="str">
            <v>Accounting and Audit Fees</v>
          </cell>
          <cell r="D713" t="str">
            <v>Yes</v>
          </cell>
          <cell r="E713" t="str">
            <v>Expenses</v>
          </cell>
        </row>
        <row r="714">
          <cell r="B714">
            <v>620005</v>
          </cell>
          <cell r="C714" t="str">
            <v>Accounting and Audit Fees</v>
          </cell>
          <cell r="D714" t="str">
            <v>Yes</v>
          </cell>
          <cell r="E714" t="str">
            <v>Expenses</v>
          </cell>
        </row>
        <row r="715">
          <cell r="B715">
            <v>620006</v>
          </cell>
          <cell r="C715" t="str">
            <v>Accounting and Audit Fees</v>
          </cell>
          <cell r="D715" t="str">
            <v>Yes</v>
          </cell>
          <cell r="E715" t="str">
            <v>Expenses</v>
          </cell>
        </row>
        <row r="716">
          <cell r="B716">
            <v>620020</v>
          </cell>
          <cell r="C716" t="str">
            <v>Accounting and Audit Fees</v>
          </cell>
          <cell r="D716" t="str">
            <v>Yes</v>
          </cell>
          <cell r="E716" t="str">
            <v>Expenses</v>
          </cell>
        </row>
        <row r="717">
          <cell r="B717">
            <v>620030</v>
          </cell>
          <cell r="C717" t="str">
            <v>Accounting and Audit Fees</v>
          </cell>
          <cell r="D717" t="str">
            <v>Yes</v>
          </cell>
          <cell r="E717" t="str">
            <v>Expenses</v>
          </cell>
        </row>
        <row r="718">
          <cell r="B718">
            <v>620040</v>
          </cell>
          <cell r="C718" t="str">
            <v>Accounting and Audit Fees</v>
          </cell>
          <cell r="D718" t="str">
            <v>Yes</v>
          </cell>
          <cell r="E718" t="str">
            <v>Expenses</v>
          </cell>
        </row>
        <row r="719">
          <cell r="B719">
            <v>620041</v>
          </cell>
          <cell r="C719" t="str">
            <v>Accounting and Audit Fees</v>
          </cell>
          <cell r="D719" t="str">
            <v>Yes</v>
          </cell>
          <cell r="E719" t="str">
            <v>Expenses</v>
          </cell>
        </row>
        <row r="720">
          <cell r="B720">
            <v>620051</v>
          </cell>
          <cell r="C720" t="str">
            <v>Accounting and Audit Fees</v>
          </cell>
          <cell r="D720" t="str">
            <v>Yes</v>
          </cell>
          <cell r="E720" t="str">
            <v>Expenses</v>
          </cell>
        </row>
        <row r="721">
          <cell r="B721">
            <v>620052</v>
          </cell>
          <cell r="C721" t="str">
            <v>Accounting and Audit Fees</v>
          </cell>
          <cell r="D721" t="str">
            <v>Yes</v>
          </cell>
          <cell r="E721" t="str">
            <v>Expenses</v>
          </cell>
        </row>
        <row r="722">
          <cell r="B722">
            <v>620053</v>
          </cell>
          <cell r="C722" t="str">
            <v>Accounting and Audit Fees</v>
          </cell>
          <cell r="D722" t="str">
            <v>Yes</v>
          </cell>
          <cell r="E722" t="str">
            <v>Expenses</v>
          </cell>
        </row>
        <row r="723">
          <cell r="B723">
            <v>620054</v>
          </cell>
          <cell r="C723" t="str">
            <v>Accounting and Audit Fees</v>
          </cell>
          <cell r="D723" t="str">
            <v>Yes</v>
          </cell>
          <cell r="E723" t="str">
            <v>Expenses</v>
          </cell>
        </row>
        <row r="724">
          <cell r="B724">
            <v>620055</v>
          </cell>
          <cell r="C724" t="str">
            <v>Accounting and Audit Fees</v>
          </cell>
          <cell r="D724" t="str">
            <v>Yes</v>
          </cell>
          <cell r="E724" t="str">
            <v>Expenses</v>
          </cell>
        </row>
        <row r="725">
          <cell r="B725">
            <v>620060</v>
          </cell>
          <cell r="C725" t="str">
            <v>Accounting and Audit Fees</v>
          </cell>
          <cell r="D725" t="str">
            <v>Yes</v>
          </cell>
          <cell r="E725" t="str">
            <v>Expenses</v>
          </cell>
        </row>
        <row r="726">
          <cell r="B726">
            <v>620065</v>
          </cell>
          <cell r="C726" t="str">
            <v>Accounting and Audit Fees</v>
          </cell>
          <cell r="D726" t="str">
            <v>Yes</v>
          </cell>
          <cell r="E726" t="str">
            <v>Expenses</v>
          </cell>
        </row>
        <row r="727">
          <cell r="B727">
            <v>620066</v>
          </cell>
          <cell r="C727" t="str">
            <v>Accounting and Audit Fees</v>
          </cell>
          <cell r="D727" t="str">
            <v>Yes</v>
          </cell>
          <cell r="E727" t="str">
            <v>Expenses</v>
          </cell>
        </row>
        <row r="728">
          <cell r="B728">
            <v>620070</v>
          </cell>
          <cell r="C728" t="str">
            <v>Accounting and Audit Fees</v>
          </cell>
          <cell r="D728" t="str">
            <v>Yes</v>
          </cell>
          <cell r="E728" t="str">
            <v>Expenses</v>
          </cell>
        </row>
        <row r="729">
          <cell r="B729">
            <v>620080</v>
          </cell>
          <cell r="C729" t="str">
            <v>Accounting and Audit Fees</v>
          </cell>
          <cell r="D729" t="str">
            <v>Yes</v>
          </cell>
          <cell r="E729" t="str">
            <v>Expenses</v>
          </cell>
        </row>
        <row r="730">
          <cell r="B730">
            <v>620092</v>
          </cell>
          <cell r="C730" t="str">
            <v>Accounting and Audit Fees</v>
          </cell>
          <cell r="D730" t="str">
            <v>Yes</v>
          </cell>
          <cell r="E730" t="str">
            <v>Expenses</v>
          </cell>
        </row>
        <row r="731">
          <cell r="B731">
            <v>620093</v>
          </cell>
          <cell r="C731" t="str">
            <v>Accounting and Audit Fees</v>
          </cell>
          <cell r="D731" t="str">
            <v>Yes</v>
          </cell>
          <cell r="E731" t="str">
            <v>Expenses</v>
          </cell>
        </row>
        <row r="732">
          <cell r="B732">
            <v>620094</v>
          </cell>
          <cell r="C732" t="str">
            <v>Accounting and Audit Fees</v>
          </cell>
          <cell r="D732" t="str">
            <v>Yes</v>
          </cell>
          <cell r="E732" t="str">
            <v>Expenses</v>
          </cell>
        </row>
        <row r="733">
          <cell r="B733">
            <v>620095</v>
          </cell>
          <cell r="C733" t="str">
            <v>Accounting and Audit Fees</v>
          </cell>
          <cell r="D733" t="str">
            <v>Yes</v>
          </cell>
          <cell r="E733" t="str">
            <v>Expenses</v>
          </cell>
        </row>
        <row r="734">
          <cell r="B734">
            <v>620096</v>
          </cell>
          <cell r="C734" t="str">
            <v>Accounting and Audit Fees</v>
          </cell>
          <cell r="D734" t="str">
            <v>Yes</v>
          </cell>
          <cell r="E734" t="str">
            <v>Expenses</v>
          </cell>
        </row>
        <row r="735">
          <cell r="B735">
            <v>621001</v>
          </cell>
          <cell r="C735" t="str">
            <v>Payroll Services \ Paycheck Ch</v>
          </cell>
          <cell r="D735" t="str">
            <v>Yes</v>
          </cell>
          <cell r="E735" t="str">
            <v>Expenses</v>
          </cell>
        </row>
        <row r="736">
          <cell r="B736">
            <v>621005</v>
          </cell>
          <cell r="C736" t="str">
            <v>Payroll Services \ Paycheck Ch</v>
          </cell>
          <cell r="D736" t="str">
            <v>Yes</v>
          </cell>
          <cell r="E736" t="str">
            <v>Expenses</v>
          </cell>
        </row>
        <row r="737">
          <cell r="B737">
            <v>621020</v>
          </cell>
          <cell r="C737" t="str">
            <v>Payroll Services \ Paycheck Ch</v>
          </cell>
          <cell r="D737" t="str">
            <v>Yes</v>
          </cell>
          <cell r="E737" t="str">
            <v>Expenses</v>
          </cell>
        </row>
        <row r="738">
          <cell r="B738">
            <v>621030</v>
          </cell>
          <cell r="C738" t="str">
            <v>Payroll Services \ Paycheck Ch</v>
          </cell>
          <cell r="D738" t="str">
            <v>Yes</v>
          </cell>
          <cell r="E738" t="str">
            <v>Expenses</v>
          </cell>
        </row>
        <row r="739">
          <cell r="B739">
            <v>621040</v>
          </cell>
          <cell r="C739" t="str">
            <v>Payroll Services \ Paycheck Ch</v>
          </cell>
          <cell r="D739" t="str">
            <v>Yes</v>
          </cell>
          <cell r="E739" t="str">
            <v>Expenses</v>
          </cell>
        </row>
        <row r="740">
          <cell r="B740">
            <v>621051</v>
          </cell>
          <cell r="C740" t="str">
            <v>Payroll Services \ Paycheck Ch</v>
          </cell>
          <cell r="D740" t="str">
            <v>Yes</v>
          </cell>
          <cell r="E740" t="str">
            <v>Expenses</v>
          </cell>
        </row>
        <row r="741">
          <cell r="B741">
            <v>621055</v>
          </cell>
          <cell r="C741" t="str">
            <v>Payroll Services \ Paycheck Ch</v>
          </cell>
          <cell r="D741" t="str">
            <v>Yes</v>
          </cell>
          <cell r="E741" t="str">
            <v>Expenses</v>
          </cell>
        </row>
        <row r="742">
          <cell r="B742">
            <v>621060</v>
          </cell>
          <cell r="C742" t="str">
            <v>Payroll Services \ Paycheck Ch</v>
          </cell>
          <cell r="D742" t="str">
            <v>Yes</v>
          </cell>
          <cell r="E742" t="str">
            <v>Expenses</v>
          </cell>
        </row>
        <row r="743">
          <cell r="B743">
            <v>621065</v>
          </cell>
          <cell r="C743" t="str">
            <v>Payroll Services \ Paycheck Ch</v>
          </cell>
          <cell r="D743" t="str">
            <v>Yes</v>
          </cell>
          <cell r="E743" t="str">
            <v>Expenses</v>
          </cell>
        </row>
        <row r="744">
          <cell r="B744">
            <v>621070</v>
          </cell>
          <cell r="C744" t="str">
            <v>Payroll Services \ Paycheck Ch</v>
          </cell>
          <cell r="D744" t="str">
            <v>Yes</v>
          </cell>
          <cell r="E744" t="str">
            <v>Expenses</v>
          </cell>
        </row>
        <row r="745">
          <cell r="B745">
            <v>621080</v>
          </cell>
          <cell r="C745" t="str">
            <v>Payroll Services \ Paycheck Ch</v>
          </cell>
          <cell r="D745" t="str">
            <v>Yes</v>
          </cell>
          <cell r="E745" t="str">
            <v>Expenses</v>
          </cell>
        </row>
        <row r="746">
          <cell r="B746">
            <v>621095</v>
          </cell>
          <cell r="C746" t="str">
            <v>Payroll Services \ Paycheck Ch</v>
          </cell>
          <cell r="D746" t="str">
            <v>Yes</v>
          </cell>
          <cell r="E746" t="str">
            <v>Expenses</v>
          </cell>
        </row>
        <row r="747">
          <cell r="B747">
            <v>621096</v>
          </cell>
          <cell r="C747" t="str">
            <v>Payroll Services \ Paycheck Ch</v>
          </cell>
          <cell r="D747" t="str">
            <v>Yes</v>
          </cell>
          <cell r="E747" t="str">
            <v>Expenses</v>
          </cell>
        </row>
        <row r="748">
          <cell r="B748">
            <v>621101</v>
          </cell>
          <cell r="C748" t="str">
            <v>Bank Fees</v>
          </cell>
          <cell r="D748" t="str">
            <v>Yes</v>
          </cell>
          <cell r="E748" t="str">
            <v>Expenses</v>
          </cell>
        </row>
        <row r="749">
          <cell r="B749">
            <v>621105</v>
          </cell>
          <cell r="C749" t="str">
            <v>Bank Fees</v>
          </cell>
          <cell r="D749" t="str">
            <v>Yes</v>
          </cell>
          <cell r="E749" t="str">
            <v>Expenses</v>
          </cell>
        </row>
        <row r="750">
          <cell r="B750">
            <v>621120</v>
          </cell>
          <cell r="C750" t="str">
            <v>Bank Fees</v>
          </cell>
          <cell r="D750" t="str">
            <v>Yes</v>
          </cell>
          <cell r="E750" t="str">
            <v>Expenses</v>
          </cell>
        </row>
        <row r="751">
          <cell r="B751">
            <v>621130</v>
          </cell>
          <cell r="C751" t="str">
            <v>Bank Fees</v>
          </cell>
          <cell r="D751" t="str">
            <v>Yes</v>
          </cell>
          <cell r="E751" t="str">
            <v>Expenses</v>
          </cell>
        </row>
        <row r="752">
          <cell r="B752">
            <v>621140</v>
          </cell>
          <cell r="C752" t="str">
            <v>Bank Fees</v>
          </cell>
          <cell r="D752" t="str">
            <v>Yes</v>
          </cell>
          <cell r="E752" t="str">
            <v>Expenses</v>
          </cell>
        </row>
        <row r="753">
          <cell r="B753">
            <v>621151</v>
          </cell>
          <cell r="C753" t="str">
            <v>Bank Fees</v>
          </cell>
          <cell r="D753" t="str">
            <v>Yes</v>
          </cell>
          <cell r="E753" t="str">
            <v>Expenses</v>
          </cell>
        </row>
        <row r="754">
          <cell r="B754">
            <v>621155</v>
          </cell>
          <cell r="C754" t="str">
            <v>Bank Fees</v>
          </cell>
          <cell r="D754" t="str">
            <v>Yes</v>
          </cell>
          <cell r="E754" t="str">
            <v>Expenses</v>
          </cell>
        </row>
        <row r="755">
          <cell r="B755">
            <v>621160</v>
          </cell>
          <cell r="C755" t="str">
            <v>Bank Fees</v>
          </cell>
          <cell r="D755" t="str">
            <v>Yes</v>
          </cell>
          <cell r="E755" t="str">
            <v>Expenses</v>
          </cell>
        </row>
        <row r="756">
          <cell r="B756">
            <v>621165</v>
          </cell>
          <cell r="C756" t="str">
            <v>Bank Fees</v>
          </cell>
          <cell r="D756" t="str">
            <v>Yes</v>
          </cell>
          <cell r="E756" t="str">
            <v>Expenses</v>
          </cell>
        </row>
        <row r="757">
          <cell r="B757">
            <v>621170</v>
          </cell>
          <cell r="C757" t="str">
            <v>Bank Fees</v>
          </cell>
          <cell r="D757" t="str">
            <v>Yes</v>
          </cell>
          <cell r="E757" t="str">
            <v>Expenses</v>
          </cell>
        </row>
        <row r="758">
          <cell r="B758">
            <v>621180</v>
          </cell>
          <cell r="C758" t="str">
            <v>Bank Fees</v>
          </cell>
          <cell r="D758" t="str">
            <v>Yes</v>
          </cell>
          <cell r="E758" t="str">
            <v>Expenses</v>
          </cell>
        </row>
        <row r="759">
          <cell r="B759">
            <v>621195</v>
          </cell>
          <cell r="C759" t="str">
            <v>Bank Fees</v>
          </cell>
          <cell r="D759" t="str">
            <v>Yes</v>
          </cell>
          <cell r="E759" t="str">
            <v>Expenses</v>
          </cell>
        </row>
        <row r="760">
          <cell r="B760">
            <v>621196</v>
          </cell>
          <cell r="C760" t="str">
            <v>Bank Fees</v>
          </cell>
          <cell r="D760" t="str">
            <v>Yes</v>
          </cell>
          <cell r="E760" t="str">
            <v>Expenses</v>
          </cell>
        </row>
        <row r="761">
          <cell r="B761">
            <v>6220</v>
          </cell>
          <cell r="C761" t="str">
            <v>Insurance - Disability</v>
          </cell>
          <cell r="D761" t="str">
            <v>Yes</v>
          </cell>
          <cell r="E761" t="str">
            <v>Expenses</v>
          </cell>
        </row>
        <row r="762">
          <cell r="B762">
            <v>622001</v>
          </cell>
          <cell r="C762" t="str">
            <v>Board Meetings</v>
          </cell>
          <cell r="D762" t="str">
            <v>Yes</v>
          </cell>
          <cell r="E762" t="str">
            <v>Expenses</v>
          </cell>
        </row>
        <row r="763">
          <cell r="B763">
            <v>622005</v>
          </cell>
          <cell r="C763" t="str">
            <v>Board Meetings</v>
          </cell>
          <cell r="D763" t="str">
            <v>Yes</v>
          </cell>
          <cell r="E763" t="str">
            <v>Expenses</v>
          </cell>
        </row>
        <row r="764">
          <cell r="B764">
            <v>622020</v>
          </cell>
          <cell r="C764" t="str">
            <v>Board Meetings</v>
          </cell>
          <cell r="D764" t="str">
            <v>Yes</v>
          </cell>
          <cell r="E764" t="str">
            <v>Expenses</v>
          </cell>
        </row>
        <row r="765">
          <cell r="B765">
            <v>622030</v>
          </cell>
          <cell r="C765" t="str">
            <v>Board Meetings</v>
          </cell>
          <cell r="D765" t="str">
            <v>Yes</v>
          </cell>
          <cell r="E765" t="str">
            <v>Expenses</v>
          </cell>
        </row>
        <row r="766">
          <cell r="B766">
            <v>622040</v>
          </cell>
          <cell r="C766" t="str">
            <v>Board Meetings</v>
          </cell>
          <cell r="D766" t="str">
            <v>Yes</v>
          </cell>
          <cell r="E766" t="str">
            <v>Expenses</v>
          </cell>
        </row>
        <row r="767">
          <cell r="B767">
            <v>622051</v>
          </cell>
          <cell r="C767" t="str">
            <v>Board Meetings</v>
          </cell>
          <cell r="D767" t="str">
            <v>Yes</v>
          </cell>
          <cell r="E767" t="str">
            <v>Expenses</v>
          </cell>
        </row>
        <row r="768">
          <cell r="B768">
            <v>622055</v>
          </cell>
          <cell r="C768" t="str">
            <v>Board Meetings</v>
          </cell>
          <cell r="D768" t="str">
            <v>Yes</v>
          </cell>
          <cell r="E768" t="str">
            <v>Expenses</v>
          </cell>
        </row>
        <row r="769">
          <cell r="B769">
            <v>622060</v>
          </cell>
          <cell r="C769" t="str">
            <v>Board Meetings</v>
          </cell>
          <cell r="D769" t="str">
            <v>Yes</v>
          </cell>
          <cell r="E769" t="str">
            <v>Expenses</v>
          </cell>
        </row>
        <row r="770">
          <cell r="B770">
            <v>622065</v>
          </cell>
          <cell r="C770" t="str">
            <v>Board Meetings</v>
          </cell>
          <cell r="D770" t="str">
            <v>Yes</v>
          </cell>
          <cell r="E770" t="str">
            <v>Expenses</v>
          </cell>
        </row>
        <row r="771">
          <cell r="B771">
            <v>622070</v>
          </cell>
          <cell r="C771" t="str">
            <v>Board Meetings</v>
          </cell>
          <cell r="D771" t="str">
            <v>Yes</v>
          </cell>
          <cell r="E771" t="str">
            <v>Expenses</v>
          </cell>
        </row>
        <row r="772">
          <cell r="B772">
            <v>622080</v>
          </cell>
          <cell r="C772" t="str">
            <v>Board Meetings</v>
          </cell>
          <cell r="D772" t="str">
            <v>Yes</v>
          </cell>
          <cell r="E772" t="str">
            <v>Expenses</v>
          </cell>
        </row>
        <row r="773">
          <cell r="B773">
            <v>622095</v>
          </cell>
          <cell r="C773" t="str">
            <v>Board Meetings</v>
          </cell>
          <cell r="D773" t="str">
            <v>Yes</v>
          </cell>
          <cell r="E773" t="str">
            <v>Expenses</v>
          </cell>
        </row>
        <row r="774">
          <cell r="B774">
            <v>622096</v>
          </cell>
          <cell r="C774" t="str">
            <v>Board Meetings</v>
          </cell>
          <cell r="D774" t="str">
            <v>Yes</v>
          </cell>
          <cell r="E774" t="str">
            <v>Expenses</v>
          </cell>
        </row>
        <row r="775">
          <cell r="B775">
            <v>6230</v>
          </cell>
          <cell r="C775" t="str">
            <v>Insurance - Emp Group/Dental</v>
          </cell>
          <cell r="D775" t="str">
            <v>Yes</v>
          </cell>
          <cell r="E775" t="str">
            <v>Expenses</v>
          </cell>
        </row>
        <row r="776">
          <cell r="B776">
            <v>623001</v>
          </cell>
          <cell r="C776" t="str">
            <v>Insurance - General</v>
          </cell>
          <cell r="D776" t="str">
            <v>Yes</v>
          </cell>
          <cell r="E776" t="str">
            <v>Expenses</v>
          </cell>
        </row>
        <row r="777">
          <cell r="B777">
            <v>623005</v>
          </cell>
          <cell r="C777" t="str">
            <v>Insurance - General</v>
          </cell>
          <cell r="D777" t="str">
            <v>Yes</v>
          </cell>
          <cell r="E777" t="str">
            <v>Expenses</v>
          </cell>
        </row>
        <row r="778">
          <cell r="B778">
            <v>623020</v>
          </cell>
          <cell r="C778" t="str">
            <v>Insurance - General</v>
          </cell>
          <cell r="D778" t="str">
            <v>Yes</v>
          </cell>
          <cell r="E778" t="str">
            <v>Expenses</v>
          </cell>
        </row>
        <row r="779">
          <cell r="B779">
            <v>623030</v>
          </cell>
          <cell r="C779" t="str">
            <v>Insurance - General</v>
          </cell>
          <cell r="D779" t="str">
            <v>Yes</v>
          </cell>
          <cell r="E779" t="str">
            <v>Expenses</v>
          </cell>
        </row>
        <row r="780">
          <cell r="B780">
            <v>623040</v>
          </cell>
          <cell r="C780" t="str">
            <v>Insurance - General</v>
          </cell>
          <cell r="D780" t="str">
            <v>Yes</v>
          </cell>
          <cell r="E780" t="str">
            <v>Expenses</v>
          </cell>
        </row>
        <row r="781">
          <cell r="B781">
            <v>623051</v>
          </cell>
          <cell r="C781" t="str">
            <v>Insurance - General</v>
          </cell>
          <cell r="D781" t="str">
            <v>Yes</v>
          </cell>
          <cell r="E781" t="str">
            <v>Expenses</v>
          </cell>
        </row>
        <row r="782">
          <cell r="B782">
            <v>623055</v>
          </cell>
          <cell r="C782" t="str">
            <v>Insurance - General</v>
          </cell>
          <cell r="D782" t="str">
            <v>Yes</v>
          </cell>
          <cell r="E782" t="str">
            <v>Expenses</v>
          </cell>
        </row>
        <row r="783">
          <cell r="B783">
            <v>623060</v>
          </cell>
          <cell r="C783" t="str">
            <v>Insurance - General</v>
          </cell>
          <cell r="D783" t="str">
            <v>Yes</v>
          </cell>
          <cell r="E783" t="str">
            <v>Expenses</v>
          </cell>
        </row>
        <row r="784">
          <cell r="B784">
            <v>623065</v>
          </cell>
          <cell r="C784" t="str">
            <v>Insurance - General</v>
          </cell>
          <cell r="D784" t="str">
            <v>Yes</v>
          </cell>
          <cell r="E784" t="str">
            <v>Expenses</v>
          </cell>
        </row>
        <row r="785">
          <cell r="B785">
            <v>623070</v>
          </cell>
          <cell r="C785" t="str">
            <v>Insurance - General</v>
          </cell>
          <cell r="D785" t="str">
            <v>Yes</v>
          </cell>
          <cell r="E785" t="str">
            <v>Expenses</v>
          </cell>
        </row>
        <row r="786">
          <cell r="B786">
            <v>623080</v>
          </cell>
          <cell r="C786" t="str">
            <v>Insurance - General</v>
          </cell>
          <cell r="D786" t="str">
            <v>Yes</v>
          </cell>
          <cell r="E786" t="str">
            <v>Expenses</v>
          </cell>
        </row>
        <row r="787">
          <cell r="B787">
            <v>623095</v>
          </cell>
          <cell r="C787" t="str">
            <v>Insurance - General</v>
          </cell>
          <cell r="D787" t="str">
            <v>Yes</v>
          </cell>
          <cell r="E787" t="str">
            <v>Expenses</v>
          </cell>
        </row>
        <row r="788">
          <cell r="B788">
            <v>623096</v>
          </cell>
          <cell r="C788" t="str">
            <v>Insurance - General</v>
          </cell>
          <cell r="D788" t="str">
            <v>Yes</v>
          </cell>
          <cell r="E788" t="str">
            <v>Expenses</v>
          </cell>
        </row>
        <row r="789">
          <cell r="B789">
            <v>624001</v>
          </cell>
          <cell r="C789" t="str">
            <v>Interest Expense - Vendors</v>
          </cell>
          <cell r="D789" t="str">
            <v>Yes</v>
          </cell>
          <cell r="E789" t="str">
            <v>Expenses</v>
          </cell>
        </row>
        <row r="790">
          <cell r="B790">
            <v>624005</v>
          </cell>
          <cell r="C790" t="str">
            <v>Interest Expense - Vendors</v>
          </cell>
          <cell r="D790" t="str">
            <v>Yes</v>
          </cell>
          <cell r="E790" t="str">
            <v>Expenses</v>
          </cell>
        </row>
        <row r="791">
          <cell r="B791">
            <v>624020</v>
          </cell>
          <cell r="C791" t="str">
            <v>Interest Expense - Vendors</v>
          </cell>
          <cell r="D791" t="str">
            <v>Yes</v>
          </cell>
          <cell r="E791" t="str">
            <v>Expenses</v>
          </cell>
        </row>
        <row r="792">
          <cell r="B792">
            <v>624030</v>
          </cell>
          <cell r="C792" t="str">
            <v>Interest Expense - Vendors</v>
          </cell>
          <cell r="D792" t="str">
            <v>Yes</v>
          </cell>
          <cell r="E792" t="str">
            <v>Expenses</v>
          </cell>
        </row>
        <row r="793">
          <cell r="B793">
            <v>624040</v>
          </cell>
          <cell r="C793" t="str">
            <v>Interest Expense - Vendors</v>
          </cell>
          <cell r="D793" t="str">
            <v>Yes</v>
          </cell>
          <cell r="E793" t="str">
            <v>Expenses</v>
          </cell>
        </row>
        <row r="794">
          <cell r="B794">
            <v>624051</v>
          </cell>
          <cell r="C794" t="str">
            <v>Interest Expense - Vendors</v>
          </cell>
          <cell r="D794" t="str">
            <v>Yes</v>
          </cell>
          <cell r="E794" t="str">
            <v>Expenses</v>
          </cell>
        </row>
        <row r="795">
          <cell r="B795">
            <v>624055</v>
          </cell>
          <cell r="C795" t="str">
            <v>Interest Expense - Vendors</v>
          </cell>
          <cell r="D795" t="str">
            <v>Yes</v>
          </cell>
          <cell r="E795" t="str">
            <v>Expenses</v>
          </cell>
        </row>
        <row r="796">
          <cell r="B796">
            <v>624060</v>
          </cell>
          <cell r="C796" t="str">
            <v>Interest Expense - Vendors</v>
          </cell>
          <cell r="D796" t="str">
            <v>Yes</v>
          </cell>
          <cell r="E796" t="str">
            <v>Expenses</v>
          </cell>
        </row>
        <row r="797">
          <cell r="B797">
            <v>624065</v>
          </cell>
          <cell r="C797" t="str">
            <v>Interest Expense - Vendors</v>
          </cell>
          <cell r="D797" t="str">
            <v>Yes</v>
          </cell>
          <cell r="E797" t="str">
            <v>Expenses</v>
          </cell>
        </row>
        <row r="798">
          <cell r="B798">
            <v>624070</v>
          </cell>
          <cell r="C798" t="str">
            <v>Interest Expense - Vendors</v>
          </cell>
          <cell r="D798" t="str">
            <v>Yes</v>
          </cell>
          <cell r="E798" t="str">
            <v>Expenses</v>
          </cell>
        </row>
        <row r="799">
          <cell r="B799">
            <v>624080</v>
          </cell>
          <cell r="C799" t="str">
            <v>Interest Expense - Vendors</v>
          </cell>
          <cell r="D799" t="str">
            <v>Yes</v>
          </cell>
          <cell r="E799" t="str">
            <v>Expenses</v>
          </cell>
        </row>
        <row r="800">
          <cell r="B800">
            <v>624095</v>
          </cell>
          <cell r="C800" t="str">
            <v>Interest Expense - Vendors</v>
          </cell>
          <cell r="D800" t="str">
            <v>Yes</v>
          </cell>
          <cell r="E800" t="str">
            <v>Expenses</v>
          </cell>
        </row>
        <row r="801">
          <cell r="B801">
            <v>624096</v>
          </cell>
          <cell r="C801" t="str">
            <v>Interest Expense - Vendors</v>
          </cell>
          <cell r="D801" t="str">
            <v>Yes</v>
          </cell>
          <cell r="E801" t="str">
            <v>Expenses</v>
          </cell>
        </row>
        <row r="802">
          <cell r="B802">
            <v>624105</v>
          </cell>
          <cell r="C802" t="str">
            <v>Network Equipment Lease Expens</v>
          </cell>
          <cell r="D802" t="str">
            <v>Yes</v>
          </cell>
          <cell r="E802" t="str">
            <v>Expenses</v>
          </cell>
        </row>
        <row r="803">
          <cell r="B803">
            <v>624151</v>
          </cell>
          <cell r="C803" t="str">
            <v>Network Equipment Lease Expens</v>
          </cell>
          <cell r="D803" t="str">
            <v>Yes</v>
          </cell>
          <cell r="E803" t="str">
            <v>Expenses</v>
          </cell>
        </row>
        <row r="804">
          <cell r="B804">
            <v>6250</v>
          </cell>
          <cell r="C804" t="str">
            <v>Insurance - Officers' Life</v>
          </cell>
          <cell r="D804" t="str">
            <v>Yes</v>
          </cell>
          <cell r="E804" t="str">
            <v>Expenses</v>
          </cell>
        </row>
        <row r="805">
          <cell r="B805">
            <v>6255</v>
          </cell>
          <cell r="C805" t="str">
            <v>401K Expense</v>
          </cell>
          <cell r="D805" t="str">
            <v>Yes</v>
          </cell>
          <cell r="E805" t="str">
            <v>Expenses</v>
          </cell>
        </row>
        <row r="806">
          <cell r="B806">
            <v>6260</v>
          </cell>
          <cell r="C806" t="str">
            <v>Interest Expense</v>
          </cell>
          <cell r="D806" t="str">
            <v>Yes</v>
          </cell>
          <cell r="E806" t="str">
            <v>Expenses</v>
          </cell>
        </row>
        <row r="807">
          <cell r="B807">
            <v>6270</v>
          </cell>
          <cell r="C807" t="str">
            <v>Legal</v>
          </cell>
          <cell r="D807" t="str">
            <v>Yes</v>
          </cell>
          <cell r="E807" t="str">
            <v>Expenses</v>
          </cell>
        </row>
        <row r="808">
          <cell r="B808">
            <v>627001</v>
          </cell>
          <cell r="C808" t="str">
            <v>Legal Fees</v>
          </cell>
          <cell r="D808" t="str">
            <v>Yes</v>
          </cell>
          <cell r="E808" t="str">
            <v>Expenses</v>
          </cell>
        </row>
        <row r="809">
          <cell r="B809">
            <v>627005</v>
          </cell>
          <cell r="C809" t="str">
            <v>Legal Fees</v>
          </cell>
          <cell r="D809" t="str">
            <v>Yes</v>
          </cell>
          <cell r="E809" t="str">
            <v>Expenses</v>
          </cell>
        </row>
        <row r="810">
          <cell r="B810">
            <v>627006</v>
          </cell>
          <cell r="C810" t="str">
            <v>Legal Fees</v>
          </cell>
          <cell r="D810" t="str">
            <v>Yes</v>
          </cell>
          <cell r="E810" t="str">
            <v>Expenses</v>
          </cell>
        </row>
        <row r="811">
          <cell r="B811">
            <v>627020</v>
          </cell>
          <cell r="C811" t="str">
            <v>Legal Fees</v>
          </cell>
          <cell r="D811" t="str">
            <v>Yes</v>
          </cell>
          <cell r="E811" t="str">
            <v>Expenses</v>
          </cell>
        </row>
        <row r="812">
          <cell r="B812">
            <v>627030</v>
          </cell>
          <cell r="C812" t="str">
            <v>Legal Fees</v>
          </cell>
          <cell r="D812" t="str">
            <v>Yes</v>
          </cell>
          <cell r="E812" t="str">
            <v>Expenses</v>
          </cell>
        </row>
        <row r="813">
          <cell r="B813">
            <v>627040</v>
          </cell>
          <cell r="C813" t="str">
            <v>Legal Fees</v>
          </cell>
          <cell r="D813" t="str">
            <v>Yes</v>
          </cell>
          <cell r="E813" t="str">
            <v>Expenses</v>
          </cell>
        </row>
        <row r="814">
          <cell r="B814">
            <v>627051</v>
          </cell>
          <cell r="C814" t="str">
            <v>Legal Fees</v>
          </cell>
          <cell r="D814" t="str">
            <v>Yes</v>
          </cell>
          <cell r="E814" t="str">
            <v>Expenses</v>
          </cell>
        </row>
        <row r="815">
          <cell r="B815">
            <v>627055</v>
          </cell>
          <cell r="C815" t="str">
            <v>Legal Fees</v>
          </cell>
          <cell r="D815" t="str">
            <v>Yes</v>
          </cell>
          <cell r="E815" t="str">
            <v>Expenses</v>
          </cell>
        </row>
        <row r="816">
          <cell r="B816">
            <v>627060</v>
          </cell>
          <cell r="C816" t="str">
            <v>Legal Fees</v>
          </cell>
          <cell r="D816" t="str">
            <v>Yes</v>
          </cell>
          <cell r="E816" t="str">
            <v>Expenses</v>
          </cell>
        </row>
        <row r="817">
          <cell r="B817">
            <v>627065</v>
          </cell>
          <cell r="C817" t="str">
            <v>Legal Fees</v>
          </cell>
          <cell r="D817" t="str">
            <v>Yes</v>
          </cell>
          <cell r="E817" t="str">
            <v>Expenses</v>
          </cell>
        </row>
        <row r="818">
          <cell r="B818">
            <v>627070</v>
          </cell>
          <cell r="C818" t="str">
            <v>Legal Fees</v>
          </cell>
          <cell r="D818" t="str">
            <v>Yes</v>
          </cell>
          <cell r="E818" t="str">
            <v>Expenses</v>
          </cell>
        </row>
        <row r="819">
          <cell r="B819">
            <v>627080</v>
          </cell>
          <cell r="C819" t="str">
            <v>Legal Fees</v>
          </cell>
          <cell r="D819" t="str">
            <v>Yes</v>
          </cell>
          <cell r="E819" t="str">
            <v>Expenses</v>
          </cell>
        </row>
        <row r="820">
          <cell r="B820">
            <v>627095</v>
          </cell>
          <cell r="C820" t="str">
            <v>Legal Fees</v>
          </cell>
          <cell r="D820" t="str">
            <v>Yes</v>
          </cell>
          <cell r="E820" t="str">
            <v>Expenses</v>
          </cell>
        </row>
        <row r="821">
          <cell r="B821">
            <v>627096</v>
          </cell>
          <cell r="C821" t="str">
            <v>Legal Fees</v>
          </cell>
          <cell r="D821" t="str">
            <v>Yes</v>
          </cell>
          <cell r="E821" t="str">
            <v>Expenses</v>
          </cell>
        </row>
        <row r="822">
          <cell r="B822">
            <v>6275</v>
          </cell>
          <cell r="C822" t="str">
            <v>Licenses &amp; Fees</v>
          </cell>
          <cell r="D822" t="str">
            <v>Yes</v>
          </cell>
          <cell r="E822" t="str">
            <v>Expenses</v>
          </cell>
        </row>
        <row r="823">
          <cell r="B823">
            <v>627501</v>
          </cell>
          <cell r="C823" t="str">
            <v>Licenses and Registrations</v>
          </cell>
          <cell r="D823" t="str">
            <v>Yes</v>
          </cell>
          <cell r="E823" t="str">
            <v>Expenses</v>
          </cell>
        </row>
        <row r="824">
          <cell r="B824">
            <v>627505</v>
          </cell>
          <cell r="C824" t="str">
            <v>Licenses and Registrations</v>
          </cell>
          <cell r="D824" t="str">
            <v>Yes</v>
          </cell>
          <cell r="E824" t="str">
            <v>Expenses</v>
          </cell>
        </row>
        <row r="825">
          <cell r="B825">
            <v>627520</v>
          </cell>
          <cell r="C825" t="str">
            <v>Licenses and Registrations</v>
          </cell>
          <cell r="D825" t="str">
            <v>Yes</v>
          </cell>
          <cell r="E825" t="str">
            <v>Expenses</v>
          </cell>
        </row>
        <row r="826">
          <cell r="B826">
            <v>627530</v>
          </cell>
          <cell r="C826" t="str">
            <v>Licenses and Registrations</v>
          </cell>
          <cell r="D826" t="str">
            <v>Yes</v>
          </cell>
          <cell r="E826" t="str">
            <v>Expenses</v>
          </cell>
        </row>
        <row r="827">
          <cell r="B827">
            <v>627540</v>
          </cell>
          <cell r="C827" t="str">
            <v>Licenses and Registrations</v>
          </cell>
          <cell r="D827" t="str">
            <v>Yes</v>
          </cell>
          <cell r="E827" t="str">
            <v>Expenses</v>
          </cell>
        </row>
        <row r="828">
          <cell r="B828">
            <v>627551</v>
          </cell>
          <cell r="C828" t="str">
            <v>Licenses and Registrations</v>
          </cell>
          <cell r="D828" t="str">
            <v>Yes</v>
          </cell>
          <cell r="E828" t="str">
            <v>Expenses</v>
          </cell>
        </row>
        <row r="829">
          <cell r="B829">
            <v>627555</v>
          </cell>
          <cell r="C829" t="str">
            <v>Licenses and Registrations</v>
          </cell>
          <cell r="D829" t="str">
            <v>Yes</v>
          </cell>
          <cell r="E829" t="str">
            <v>Expenses</v>
          </cell>
        </row>
        <row r="830">
          <cell r="B830">
            <v>627560</v>
          </cell>
          <cell r="C830" t="str">
            <v>Licenses and Registrations</v>
          </cell>
          <cell r="D830" t="str">
            <v>Yes</v>
          </cell>
          <cell r="E830" t="str">
            <v>Expenses</v>
          </cell>
        </row>
        <row r="831">
          <cell r="B831">
            <v>627565</v>
          </cell>
          <cell r="C831" t="str">
            <v>Licenses and Registrations</v>
          </cell>
          <cell r="D831" t="str">
            <v>Yes</v>
          </cell>
          <cell r="E831" t="str">
            <v>Expenses</v>
          </cell>
        </row>
        <row r="832">
          <cell r="B832">
            <v>627570</v>
          </cell>
          <cell r="C832" t="str">
            <v>Licenses and Registrations</v>
          </cell>
          <cell r="D832" t="str">
            <v>Yes</v>
          </cell>
          <cell r="E832" t="str">
            <v>Expenses</v>
          </cell>
        </row>
        <row r="833">
          <cell r="B833">
            <v>627580</v>
          </cell>
          <cell r="C833" t="str">
            <v>Licenses and Registrations</v>
          </cell>
          <cell r="D833" t="str">
            <v>Yes</v>
          </cell>
          <cell r="E833" t="str">
            <v>Expenses</v>
          </cell>
        </row>
        <row r="834">
          <cell r="B834">
            <v>627595</v>
          </cell>
          <cell r="C834" t="str">
            <v>Licenses and Registrations</v>
          </cell>
          <cell r="D834" t="str">
            <v>Yes</v>
          </cell>
          <cell r="E834" t="str">
            <v>Expenses</v>
          </cell>
        </row>
        <row r="835">
          <cell r="B835">
            <v>627596</v>
          </cell>
          <cell r="C835" t="str">
            <v>Licenses and Registrations</v>
          </cell>
          <cell r="D835" t="str">
            <v>Yes</v>
          </cell>
          <cell r="E835" t="str">
            <v>Expenses</v>
          </cell>
        </row>
        <row r="836">
          <cell r="B836">
            <v>627601</v>
          </cell>
          <cell r="C836" t="str">
            <v>Royalties</v>
          </cell>
          <cell r="D836" t="str">
            <v>Yes</v>
          </cell>
          <cell r="E836" t="str">
            <v>Expenses</v>
          </cell>
        </row>
        <row r="837">
          <cell r="B837">
            <v>627605</v>
          </cell>
          <cell r="C837" t="str">
            <v>Royalties</v>
          </cell>
          <cell r="D837" t="str">
            <v>Yes</v>
          </cell>
          <cell r="E837" t="str">
            <v>Expenses</v>
          </cell>
        </row>
        <row r="838">
          <cell r="B838">
            <v>627620</v>
          </cell>
          <cell r="C838" t="str">
            <v>Royalties</v>
          </cell>
          <cell r="D838" t="str">
            <v>Yes</v>
          </cell>
          <cell r="E838" t="str">
            <v>Expenses</v>
          </cell>
        </row>
        <row r="839">
          <cell r="B839">
            <v>627630</v>
          </cell>
          <cell r="C839" t="str">
            <v>Royalties</v>
          </cell>
          <cell r="D839" t="str">
            <v>Yes</v>
          </cell>
          <cell r="E839" t="str">
            <v>Expenses</v>
          </cell>
        </row>
        <row r="840">
          <cell r="B840">
            <v>627640</v>
          </cell>
          <cell r="C840" t="str">
            <v>Royalties</v>
          </cell>
          <cell r="D840" t="str">
            <v>Yes</v>
          </cell>
          <cell r="E840" t="str">
            <v>Expenses</v>
          </cell>
        </row>
        <row r="841">
          <cell r="B841">
            <v>627651</v>
          </cell>
          <cell r="C841" t="str">
            <v>Royalties</v>
          </cell>
          <cell r="D841" t="str">
            <v>Yes</v>
          </cell>
          <cell r="E841" t="str">
            <v>Expenses</v>
          </cell>
        </row>
        <row r="842">
          <cell r="B842">
            <v>627655</v>
          </cell>
          <cell r="C842" t="str">
            <v>Royalties</v>
          </cell>
          <cell r="D842" t="str">
            <v>Yes</v>
          </cell>
          <cell r="E842" t="str">
            <v>Expenses</v>
          </cell>
        </row>
        <row r="843">
          <cell r="B843">
            <v>627660</v>
          </cell>
          <cell r="C843" t="str">
            <v>Royalties</v>
          </cell>
          <cell r="D843" t="str">
            <v>Yes</v>
          </cell>
          <cell r="E843" t="str">
            <v>Expenses</v>
          </cell>
        </row>
        <row r="844">
          <cell r="B844">
            <v>627665</v>
          </cell>
          <cell r="C844" t="str">
            <v>Royalties</v>
          </cell>
          <cell r="D844" t="str">
            <v>Yes</v>
          </cell>
          <cell r="E844" t="str">
            <v>Expenses</v>
          </cell>
        </row>
        <row r="845">
          <cell r="B845">
            <v>627670</v>
          </cell>
          <cell r="C845" t="str">
            <v>Royalties</v>
          </cell>
          <cell r="D845" t="str">
            <v>Yes</v>
          </cell>
          <cell r="E845" t="str">
            <v>Expenses</v>
          </cell>
        </row>
        <row r="846">
          <cell r="B846">
            <v>627680</v>
          </cell>
          <cell r="C846" t="str">
            <v>Royalties</v>
          </cell>
          <cell r="D846" t="str">
            <v>Yes</v>
          </cell>
          <cell r="E846" t="str">
            <v>Expenses</v>
          </cell>
        </row>
        <row r="847">
          <cell r="B847">
            <v>627695</v>
          </cell>
          <cell r="C847" t="str">
            <v>Royalties</v>
          </cell>
          <cell r="D847" t="str">
            <v>Yes</v>
          </cell>
          <cell r="E847" t="str">
            <v>Expenses</v>
          </cell>
        </row>
        <row r="848">
          <cell r="B848">
            <v>627696</v>
          </cell>
          <cell r="C848" t="str">
            <v>Royalties</v>
          </cell>
          <cell r="D848" t="str">
            <v>Yes</v>
          </cell>
          <cell r="E848" t="str">
            <v>Expenses</v>
          </cell>
        </row>
        <row r="849">
          <cell r="B849">
            <v>6277</v>
          </cell>
          <cell r="C849" t="str">
            <v>Management Fee - PMC</v>
          </cell>
          <cell r="D849" t="str">
            <v>Yes</v>
          </cell>
          <cell r="E849" t="str">
            <v>Expenses</v>
          </cell>
        </row>
        <row r="850">
          <cell r="B850">
            <v>627801</v>
          </cell>
          <cell r="C850" t="str">
            <v>Credit Checks</v>
          </cell>
          <cell r="D850" t="str">
            <v>Yes</v>
          </cell>
          <cell r="E850" t="str">
            <v>Expenses</v>
          </cell>
        </row>
        <row r="851">
          <cell r="B851">
            <v>627805</v>
          </cell>
          <cell r="C851" t="str">
            <v>Credit Checks</v>
          </cell>
          <cell r="D851" t="str">
            <v>Yes</v>
          </cell>
          <cell r="E851" t="str">
            <v>Expenses</v>
          </cell>
        </row>
        <row r="852">
          <cell r="B852">
            <v>627820</v>
          </cell>
          <cell r="C852" t="str">
            <v>Credit Checks</v>
          </cell>
          <cell r="D852" t="str">
            <v>Yes</v>
          </cell>
          <cell r="E852" t="str">
            <v>Expenses</v>
          </cell>
        </row>
        <row r="853">
          <cell r="B853">
            <v>627830</v>
          </cell>
          <cell r="C853" t="str">
            <v>Credit Checks</v>
          </cell>
          <cell r="D853" t="str">
            <v>Yes</v>
          </cell>
          <cell r="E853" t="str">
            <v>Expenses</v>
          </cell>
        </row>
        <row r="854">
          <cell r="B854">
            <v>627840</v>
          </cell>
          <cell r="C854" t="str">
            <v>Credit Checks</v>
          </cell>
          <cell r="D854" t="str">
            <v>Yes</v>
          </cell>
          <cell r="E854" t="str">
            <v>Expenses</v>
          </cell>
        </row>
        <row r="855">
          <cell r="B855">
            <v>627851</v>
          </cell>
          <cell r="C855" t="str">
            <v>Credit Checks</v>
          </cell>
          <cell r="D855" t="str">
            <v>Yes</v>
          </cell>
          <cell r="E855" t="str">
            <v>Expenses</v>
          </cell>
        </row>
        <row r="856">
          <cell r="B856">
            <v>627855</v>
          </cell>
          <cell r="C856" t="str">
            <v>Credit Checks</v>
          </cell>
          <cell r="D856" t="str">
            <v>Yes</v>
          </cell>
          <cell r="E856" t="str">
            <v>Expenses</v>
          </cell>
        </row>
        <row r="857">
          <cell r="B857">
            <v>627860</v>
          </cell>
          <cell r="C857" t="str">
            <v>Credit Checks</v>
          </cell>
          <cell r="D857" t="str">
            <v>Yes</v>
          </cell>
          <cell r="E857" t="str">
            <v>Expenses</v>
          </cell>
        </row>
        <row r="858">
          <cell r="B858">
            <v>627865</v>
          </cell>
          <cell r="C858" t="str">
            <v>Credit Checks</v>
          </cell>
          <cell r="D858" t="str">
            <v>Yes</v>
          </cell>
          <cell r="E858" t="str">
            <v>Expenses</v>
          </cell>
        </row>
        <row r="859">
          <cell r="B859">
            <v>627870</v>
          </cell>
          <cell r="C859" t="str">
            <v>Credit Checks</v>
          </cell>
          <cell r="D859" t="str">
            <v>Yes</v>
          </cell>
          <cell r="E859" t="str">
            <v>Expenses</v>
          </cell>
        </row>
        <row r="860">
          <cell r="B860">
            <v>627880</v>
          </cell>
          <cell r="C860" t="str">
            <v>Credit Checks</v>
          </cell>
          <cell r="D860" t="str">
            <v>Yes</v>
          </cell>
          <cell r="E860" t="str">
            <v>Expenses</v>
          </cell>
        </row>
        <row r="861">
          <cell r="B861">
            <v>627895</v>
          </cell>
          <cell r="C861" t="str">
            <v>Credit Checks</v>
          </cell>
          <cell r="D861" t="str">
            <v>Yes</v>
          </cell>
          <cell r="E861" t="str">
            <v>Expenses</v>
          </cell>
        </row>
        <row r="862">
          <cell r="B862">
            <v>627896</v>
          </cell>
          <cell r="C862" t="str">
            <v>Credit Checks</v>
          </cell>
          <cell r="D862" t="str">
            <v>Yes</v>
          </cell>
          <cell r="E862" t="str">
            <v>Expenses</v>
          </cell>
        </row>
        <row r="863">
          <cell r="B863">
            <v>6280</v>
          </cell>
          <cell r="C863" t="str">
            <v>Marketing Research</v>
          </cell>
          <cell r="D863" t="str">
            <v>Yes</v>
          </cell>
          <cell r="E863" t="str">
            <v>Expenses</v>
          </cell>
        </row>
        <row r="864">
          <cell r="B864">
            <v>628001</v>
          </cell>
          <cell r="C864" t="str">
            <v>Donations &amp; Charities</v>
          </cell>
          <cell r="D864" t="str">
            <v>Yes</v>
          </cell>
          <cell r="E864" t="str">
            <v>Expenses</v>
          </cell>
        </row>
        <row r="865">
          <cell r="B865">
            <v>628005</v>
          </cell>
          <cell r="C865" t="str">
            <v>Donations &amp; Charities</v>
          </cell>
          <cell r="D865" t="str">
            <v>Yes</v>
          </cell>
          <cell r="E865" t="str">
            <v>Expenses</v>
          </cell>
        </row>
        <row r="866">
          <cell r="B866">
            <v>628020</v>
          </cell>
          <cell r="C866" t="str">
            <v>Donations &amp; Charities</v>
          </cell>
          <cell r="D866" t="str">
            <v>Yes</v>
          </cell>
          <cell r="E866" t="str">
            <v>Expenses</v>
          </cell>
        </row>
        <row r="867">
          <cell r="B867">
            <v>628030</v>
          </cell>
          <cell r="C867" t="str">
            <v>Donations &amp; Charities</v>
          </cell>
          <cell r="D867" t="str">
            <v>Yes</v>
          </cell>
          <cell r="E867" t="str">
            <v>Expenses</v>
          </cell>
        </row>
        <row r="868">
          <cell r="B868">
            <v>628040</v>
          </cell>
          <cell r="C868" t="str">
            <v>Donations &amp; Charities</v>
          </cell>
          <cell r="D868" t="str">
            <v>Yes</v>
          </cell>
          <cell r="E868" t="str">
            <v>Expenses</v>
          </cell>
        </row>
        <row r="869">
          <cell r="B869">
            <v>628051</v>
          </cell>
          <cell r="C869" t="str">
            <v>Donations &amp; Charities</v>
          </cell>
          <cell r="D869" t="str">
            <v>Yes</v>
          </cell>
          <cell r="E869" t="str">
            <v>Expenses</v>
          </cell>
        </row>
        <row r="870">
          <cell r="B870">
            <v>628055</v>
          </cell>
          <cell r="C870" t="str">
            <v>Donations &amp; Charities</v>
          </cell>
          <cell r="D870" t="str">
            <v>Yes</v>
          </cell>
          <cell r="E870" t="str">
            <v>Expenses</v>
          </cell>
        </row>
        <row r="871">
          <cell r="B871">
            <v>628060</v>
          </cell>
          <cell r="C871" t="str">
            <v>Donations &amp; Charities</v>
          </cell>
          <cell r="D871" t="str">
            <v>Yes</v>
          </cell>
          <cell r="E871" t="str">
            <v>Expenses</v>
          </cell>
        </row>
        <row r="872">
          <cell r="B872">
            <v>628065</v>
          </cell>
          <cell r="C872" t="str">
            <v>Donations &amp; Charities</v>
          </cell>
          <cell r="D872" t="str">
            <v>Yes</v>
          </cell>
          <cell r="E872" t="str">
            <v>Expenses</v>
          </cell>
        </row>
        <row r="873">
          <cell r="B873">
            <v>628070</v>
          </cell>
          <cell r="C873" t="str">
            <v>Donations &amp; Charities</v>
          </cell>
          <cell r="D873" t="str">
            <v>Yes</v>
          </cell>
          <cell r="E873" t="str">
            <v>Expenses</v>
          </cell>
        </row>
        <row r="874">
          <cell r="B874">
            <v>628080</v>
          </cell>
          <cell r="C874" t="str">
            <v>Donations &amp; Charities</v>
          </cell>
          <cell r="D874" t="str">
            <v>Yes</v>
          </cell>
          <cell r="E874" t="str">
            <v>Expenses</v>
          </cell>
        </row>
        <row r="875">
          <cell r="B875">
            <v>628095</v>
          </cell>
          <cell r="C875" t="str">
            <v>Donations &amp; Charities</v>
          </cell>
          <cell r="D875" t="str">
            <v>Yes</v>
          </cell>
          <cell r="E875" t="str">
            <v>Expenses</v>
          </cell>
        </row>
        <row r="876">
          <cell r="B876">
            <v>628096</v>
          </cell>
          <cell r="C876" t="str">
            <v>Donations &amp; Charities</v>
          </cell>
          <cell r="D876" t="str">
            <v>Yes</v>
          </cell>
          <cell r="E876" t="str">
            <v>Expenses</v>
          </cell>
        </row>
        <row r="877">
          <cell r="B877">
            <v>628101</v>
          </cell>
          <cell r="C877" t="str">
            <v>Collection Agency Fees</v>
          </cell>
          <cell r="D877" t="str">
            <v>Yes</v>
          </cell>
          <cell r="E877" t="str">
            <v>Expenses</v>
          </cell>
        </row>
        <row r="878">
          <cell r="B878">
            <v>628105</v>
          </cell>
          <cell r="C878" t="str">
            <v>Collection Agency Fees</v>
          </cell>
          <cell r="D878" t="str">
            <v>Yes</v>
          </cell>
          <cell r="E878" t="str">
            <v>Expenses</v>
          </cell>
        </row>
        <row r="879">
          <cell r="B879">
            <v>628120</v>
          </cell>
          <cell r="C879" t="str">
            <v>Collection Agency Fees</v>
          </cell>
          <cell r="D879" t="str">
            <v>Yes</v>
          </cell>
          <cell r="E879" t="str">
            <v>Expenses</v>
          </cell>
        </row>
        <row r="880">
          <cell r="B880">
            <v>628130</v>
          </cell>
          <cell r="C880" t="str">
            <v>Collection Agency Fees</v>
          </cell>
          <cell r="D880" t="str">
            <v>Yes</v>
          </cell>
          <cell r="E880" t="str">
            <v>Expenses</v>
          </cell>
        </row>
        <row r="881">
          <cell r="B881">
            <v>628140</v>
          </cell>
          <cell r="C881" t="str">
            <v>Collection Agency Fees</v>
          </cell>
          <cell r="D881" t="str">
            <v>Yes</v>
          </cell>
          <cell r="E881" t="str">
            <v>Expenses</v>
          </cell>
        </row>
        <row r="882">
          <cell r="B882">
            <v>628151</v>
          </cell>
          <cell r="C882" t="str">
            <v>Collection Agency Fees</v>
          </cell>
          <cell r="D882" t="str">
            <v>Yes</v>
          </cell>
          <cell r="E882" t="str">
            <v>Expenses</v>
          </cell>
        </row>
        <row r="883">
          <cell r="B883">
            <v>628155</v>
          </cell>
          <cell r="C883" t="str">
            <v>Collection Agency Fees</v>
          </cell>
          <cell r="D883" t="str">
            <v>Yes</v>
          </cell>
          <cell r="E883" t="str">
            <v>Expenses</v>
          </cell>
        </row>
        <row r="884">
          <cell r="B884">
            <v>628160</v>
          </cell>
          <cell r="C884" t="str">
            <v>Collection Agency Fees</v>
          </cell>
          <cell r="D884" t="str">
            <v>Yes</v>
          </cell>
          <cell r="E884" t="str">
            <v>Expenses</v>
          </cell>
        </row>
        <row r="885">
          <cell r="B885">
            <v>628165</v>
          </cell>
          <cell r="C885" t="str">
            <v>Collection Agency Fees</v>
          </cell>
          <cell r="D885" t="str">
            <v>Yes</v>
          </cell>
          <cell r="E885" t="str">
            <v>Expenses</v>
          </cell>
        </row>
        <row r="886">
          <cell r="B886">
            <v>628170</v>
          </cell>
          <cell r="C886" t="str">
            <v>Collection Agency Fees</v>
          </cell>
          <cell r="D886" t="str">
            <v>Yes</v>
          </cell>
          <cell r="E886" t="str">
            <v>Expenses</v>
          </cell>
        </row>
        <row r="887">
          <cell r="B887">
            <v>628180</v>
          </cell>
          <cell r="C887" t="str">
            <v>Collection Agency Fees</v>
          </cell>
          <cell r="D887" t="str">
            <v>Yes</v>
          </cell>
          <cell r="E887" t="str">
            <v>Expenses</v>
          </cell>
        </row>
        <row r="888">
          <cell r="B888">
            <v>628195</v>
          </cell>
          <cell r="C888" t="str">
            <v>Collection Agency Fees</v>
          </cell>
          <cell r="D888" t="str">
            <v>Yes</v>
          </cell>
          <cell r="E888" t="str">
            <v>Expenses</v>
          </cell>
        </row>
        <row r="889">
          <cell r="B889">
            <v>628196</v>
          </cell>
          <cell r="C889" t="str">
            <v>Collection Agency Fees</v>
          </cell>
          <cell r="D889" t="str">
            <v>Yes</v>
          </cell>
          <cell r="E889" t="str">
            <v>Expenses</v>
          </cell>
        </row>
        <row r="890">
          <cell r="B890">
            <v>628201</v>
          </cell>
          <cell r="C890" t="str">
            <v>Bad Debt Exp. (% Net Service R</v>
          </cell>
          <cell r="D890" t="str">
            <v>Yes</v>
          </cell>
          <cell r="E890" t="str">
            <v>Expenses</v>
          </cell>
        </row>
        <row r="891">
          <cell r="B891">
            <v>628205</v>
          </cell>
          <cell r="C891" t="str">
            <v>Bad Debt Exp. (% Net Service R</v>
          </cell>
          <cell r="D891" t="str">
            <v>Yes</v>
          </cell>
          <cell r="E891" t="str">
            <v>Expenses</v>
          </cell>
        </row>
        <row r="892">
          <cell r="B892">
            <v>628220</v>
          </cell>
          <cell r="C892" t="str">
            <v>Bad Debt Exp. (% Net Service R</v>
          </cell>
          <cell r="D892" t="str">
            <v>Yes</v>
          </cell>
          <cell r="E892" t="str">
            <v>Expenses</v>
          </cell>
        </row>
        <row r="893">
          <cell r="B893">
            <v>628230</v>
          </cell>
          <cell r="C893" t="str">
            <v>Bad Debt Exp. (% Net Service R</v>
          </cell>
          <cell r="D893" t="str">
            <v>Yes</v>
          </cell>
          <cell r="E893" t="str">
            <v>Expenses</v>
          </cell>
        </row>
        <row r="894">
          <cell r="B894">
            <v>628240</v>
          </cell>
          <cell r="C894" t="str">
            <v>Bad Debt Exp. (% Net Service R</v>
          </cell>
          <cell r="D894" t="str">
            <v>Yes</v>
          </cell>
          <cell r="E894" t="str">
            <v>Expenses</v>
          </cell>
        </row>
        <row r="895">
          <cell r="B895">
            <v>628251</v>
          </cell>
          <cell r="C895" t="str">
            <v>Bad Debt Exp. (% Net Service R</v>
          </cell>
          <cell r="D895" t="str">
            <v>Yes</v>
          </cell>
          <cell r="E895" t="str">
            <v>Expenses</v>
          </cell>
        </row>
        <row r="896">
          <cell r="B896">
            <v>628255</v>
          </cell>
          <cell r="C896" t="str">
            <v>Bad Debt Exp. (% Net Service R</v>
          </cell>
          <cell r="D896" t="str">
            <v>Yes</v>
          </cell>
          <cell r="E896" t="str">
            <v>Expenses</v>
          </cell>
        </row>
        <row r="897">
          <cell r="B897">
            <v>628260</v>
          </cell>
          <cell r="C897" t="str">
            <v>Bad Debt Exp. (% Net Service R</v>
          </cell>
          <cell r="D897" t="str">
            <v>Yes</v>
          </cell>
          <cell r="E897" t="str">
            <v>Expenses</v>
          </cell>
        </row>
        <row r="898">
          <cell r="B898">
            <v>628265</v>
          </cell>
          <cell r="C898" t="str">
            <v>Bad Debt Exp. (% Net Service R</v>
          </cell>
          <cell r="D898" t="str">
            <v>Yes</v>
          </cell>
          <cell r="E898" t="str">
            <v>Expenses</v>
          </cell>
        </row>
        <row r="899">
          <cell r="B899">
            <v>628270</v>
          </cell>
          <cell r="C899" t="str">
            <v>Bad Debt Exp. (% Net Service R</v>
          </cell>
          <cell r="D899" t="str">
            <v>Yes</v>
          </cell>
          <cell r="E899" t="str">
            <v>Expenses</v>
          </cell>
        </row>
        <row r="900">
          <cell r="B900">
            <v>628280</v>
          </cell>
          <cell r="C900" t="str">
            <v>Bad Debt Exp. (% Net Service R</v>
          </cell>
          <cell r="D900" t="str">
            <v>Yes</v>
          </cell>
          <cell r="E900" t="str">
            <v>Expenses</v>
          </cell>
        </row>
        <row r="901">
          <cell r="B901">
            <v>628295</v>
          </cell>
          <cell r="C901" t="str">
            <v>Bad Debt Exp. (% Net Service R</v>
          </cell>
          <cell r="D901" t="str">
            <v>Yes</v>
          </cell>
          <cell r="E901" t="str">
            <v>Expenses</v>
          </cell>
        </row>
        <row r="902">
          <cell r="B902">
            <v>628296</v>
          </cell>
          <cell r="C902" t="str">
            <v>Bad Debt Exp. (% Net Service R</v>
          </cell>
          <cell r="D902" t="str">
            <v>Yes</v>
          </cell>
          <cell r="E902" t="str">
            <v>Expenses</v>
          </cell>
        </row>
        <row r="903">
          <cell r="B903">
            <v>6283</v>
          </cell>
          <cell r="C903" t="str">
            <v>Marketing - General</v>
          </cell>
          <cell r="D903" t="str">
            <v>Yes</v>
          </cell>
          <cell r="E903" t="str">
            <v>Expenses</v>
          </cell>
        </row>
        <row r="904">
          <cell r="B904">
            <v>628301</v>
          </cell>
          <cell r="C904" t="str">
            <v>Contract Maintenance</v>
          </cell>
          <cell r="D904" t="str">
            <v>Yes</v>
          </cell>
          <cell r="E904" t="str">
            <v>Expenses</v>
          </cell>
        </row>
        <row r="905">
          <cell r="B905">
            <v>628305</v>
          </cell>
          <cell r="C905" t="str">
            <v>Contract Maintenance</v>
          </cell>
          <cell r="D905" t="str">
            <v>Yes</v>
          </cell>
          <cell r="E905" t="str">
            <v>Expenses</v>
          </cell>
        </row>
        <row r="906">
          <cell r="B906">
            <v>628320</v>
          </cell>
          <cell r="C906" t="str">
            <v>Contract Maintenance</v>
          </cell>
          <cell r="D906" t="str">
            <v>Yes</v>
          </cell>
          <cell r="E906" t="str">
            <v>Expenses</v>
          </cell>
        </row>
        <row r="907">
          <cell r="B907">
            <v>628330</v>
          </cell>
          <cell r="C907" t="str">
            <v>Contract Maintenance</v>
          </cell>
          <cell r="D907" t="str">
            <v>Yes</v>
          </cell>
          <cell r="E907" t="str">
            <v>Expenses</v>
          </cell>
        </row>
        <row r="908">
          <cell r="B908">
            <v>628340</v>
          </cell>
          <cell r="C908" t="str">
            <v>Contract Maintenance</v>
          </cell>
          <cell r="D908" t="str">
            <v>Yes</v>
          </cell>
          <cell r="E908" t="str">
            <v>Expenses</v>
          </cell>
        </row>
        <row r="909">
          <cell r="B909">
            <v>628351</v>
          </cell>
          <cell r="C909" t="str">
            <v>Contract Maintenance</v>
          </cell>
          <cell r="D909" t="str">
            <v>Yes</v>
          </cell>
          <cell r="E909" t="str">
            <v>Expenses</v>
          </cell>
        </row>
        <row r="910">
          <cell r="B910">
            <v>628355</v>
          </cell>
          <cell r="C910" t="str">
            <v>Contract Maintenance</v>
          </cell>
          <cell r="D910" t="str">
            <v>Yes</v>
          </cell>
          <cell r="E910" t="str">
            <v>Expenses</v>
          </cell>
        </row>
        <row r="911">
          <cell r="B911">
            <v>628360</v>
          </cell>
          <cell r="C911" t="str">
            <v>Contract Maintenance</v>
          </cell>
          <cell r="D911" t="str">
            <v>Yes</v>
          </cell>
          <cell r="E911" t="str">
            <v>Expenses</v>
          </cell>
        </row>
        <row r="912">
          <cell r="B912">
            <v>628365</v>
          </cell>
          <cell r="C912" t="str">
            <v>Contract Maintenance</v>
          </cell>
          <cell r="D912" t="str">
            <v>Yes</v>
          </cell>
          <cell r="E912" t="str">
            <v>Expenses</v>
          </cell>
        </row>
        <row r="913">
          <cell r="B913">
            <v>628370</v>
          </cell>
          <cell r="C913" t="str">
            <v>Contract Maintenance</v>
          </cell>
          <cell r="D913" t="str">
            <v>Yes</v>
          </cell>
          <cell r="E913" t="str">
            <v>Expenses</v>
          </cell>
        </row>
        <row r="914">
          <cell r="B914">
            <v>628380</v>
          </cell>
          <cell r="C914" t="str">
            <v>Contract Maintenance</v>
          </cell>
          <cell r="D914" t="str">
            <v>Yes</v>
          </cell>
          <cell r="E914" t="str">
            <v>Expenses</v>
          </cell>
        </row>
        <row r="915">
          <cell r="B915">
            <v>628395</v>
          </cell>
          <cell r="C915" t="str">
            <v>Contract Maintenance</v>
          </cell>
          <cell r="D915" t="str">
            <v>Yes</v>
          </cell>
          <cell r="E915" t="str">
            <v>Expenses</v>
          </cell>
        </row>
        <row r="916">
          <cell r="B916">
            <v>628396</v>
          </cell>
          <cell r="C916" t="str">
            <v>Contract Maintenance</v>
          </cell>
          <cell r="D916" t="str">
            <v>Yes</v>
          </cell>
          <cell r="E916" t="str">
            <v>Expenses</v>
          </cell>
        </row>
        <row r="917">
          <cell r="B917">
            <v>6285</v>
          </cell>
          <cell r="C917" t="str">
            <v>Marketing - Website</v>
          </cell>
          <cell r="D917" t="str">
            <v>Yes</v>
          </cell>
          <cell r="E917" t="str">
            <v>Expenses</v>
          </cell>
        </row>
        <row r="918">
          <cell r="B918">
            <v>6290</v>
          </cell>
          <cell r="C918" t="str">
            <v>Miscellaneous</v>
          </cell>
          <cell r="D918" t="str">
            <v>Yes</v>
          </cell>
          <cell r="E918" t="str">
            <v>Expenses</v>
          </cell>
        </row>
        <row r="919">
          <cell r="B919">
            <v>6300</v>
          </cell>
          <cell r="C919" t="str">
            <v>General Office Expense</v>
          </cell>
          <cell r="D919" t="str">
            <v>Yes</v>
          </cell>
          <cell r="E919" t="str">
            <v>Expenses</v>
          </cell>
        </row>
        <row r="920">
          <cell r="B920">
            <v>6310</v>
          </cell>
          <cell r="C920" t="str">
            <v>General Outside Services</v>
          </cell>
          <cell r="D920" t="str">
            <v>Yes</v>
          </cell>
          <cell r="E920" t="str">
            <v>Expenses</v>
          </cell>
        </row>
        <row r="921">
          <cell r="B921">
            <v>6340</v>
          </cell>
          <cell r="C921" t="str">
            <v>Postage Expense</v>
          </cell>
          <cell r="D921" t="str">
            <v>Yes</v>
          </cell>
          <cell r="E921" t="str">
            <v>Expenses</v>
          </cell>
        </row>
        <row r="922">
          <cell r="B922">
            <v>6345</v>
          </cell>
          <cell r="C922" t="str">
            <v>Press Releases</v>
          </cell>
          <cell r="D922" t="str">
            <v>Yes</v>
          </cell>
          <cell r="E922" t="str">
            <v>Expenses</v>
          </cell>
        </row>
        <row r="923">
          <cell r="B923">
            <v>6350</v>
          </cell>
          <cell r="C923" t="str">
            <v>Printing</v>
          </cell>
          <cell r="D923" t="str">
            <v>Yes</v>
          </cell>
          <cell r="E923" t="str">
            <v>Expenses</v>
          </cell>
        </row>
        <row r="924">
          <cell r="B924">
            <v>6355</v>
          </cell>
          <cell r="C924" t="str">
            <v>Profit Sharing Plan</v>
          </cell>
          <cell r="D924" t="str">
            <v>Yes</v>
          </cell>
          <cell r="E924" t="str">
            <v>Expenses</v>
          </cell>
        </row>
        <row r="925">
          <cell r="B925">
            <v>6360</v>
          </cell>
          <cell r="C925" t="str">
            <v>General Rent Expense</v>
          </cell>
          <cell r="D925" t="str">
            <v>Yes</v>
          </cell>
          <cell r="E925" t="str">
            <v>Expenses</v>
          </cell>
        </row>
        <row r="926">
          <cell r="B926">
            <v>6380</v>
          </cell>
          <cell r="C926" t="str">
            <v>General Repairs &amp; Maintenance</v>
          </cell>
          <cell r="D926" t="str">
            <v>Yes</v>
          </cell>
          <cell r="E926" t="str">
            <v>Expenses</v>
          </cell>
        </row>
        <row r="927">
          <cell r="B927">
            <v>6400</v>
          </cell>
          <cell r="C927" t="str">
            <v>General R &amp; D</v>
          </cell>
          <cell r="D927" t="str">
            <v>Yes</v>
          </cell>
          <cell r="E927" t="str">
            <v>Expenses</v>
          </cell>
        </row>
        <row r="928">
          <cell r="B928">
            <v>640001</v>
          </cell>
          <cell r="C928" t="str">
            <v>Advertising</v>
          </cell>
          <cell r="D928" t="str">
            <v>Yes</v>
          </cell>
          <cell r="E928" t="str">
            <v>Expenses</v>
          </cell>
        </row>
        <row r="929">
          <cell r="B929">
            <v>640005</v>
          </cell>
          <cell r="C929" t="str">
            <v>Advertising</v>
          </cell>
          <cell r="D929" t="str">
            <v>Yes</v>
          </cell>
          <cell r="E929" t="str">
            <v>Expenses</v>
          </cell>
        </row>
        <row r="930">
          <cell r="B930">
            <v>640020</v>
          </cell>
          <cell r="C930" t="str">
            <v>Advertising</v>
          </cell>
          <cell r="D930" t="str">
            <v>Yes</v>
          </cell>
          <cell r="E930" t="str">
            <v>Expenses</v>
          </cell>
        </row>
        <row r="931">
          <cell r="B931">
            <v>640030</v>
          </cell>
          <cell r="C931" t="str">
            <v>Advertising</v>
          </cell>
          <cell r="D931" t="str">
            <v>Yes</v>
          </cell>
          <cell r="E931" t="str">
            <v>Expenses</v>
          </cell>
        </row>
        <row r="932">
          <cell r="B932">
            <v>640040</v>
          </cell>
          <cell r="C932" t="str">
            <v>Advertising</v>
          </cell>
          <cell r="D932" t="str">
            <v>Yes</v>
          </cell>
          <cell r="E932" t="str">
            <v>Expenses</v>
          </cell>
        </row>
        <row r="933">
          <cell r="B933">
            <v>640051</v>
          </cell>
          <cell r="C933" t="str">
            <v>Advertising</v>
          </cell>
          <cell r="D933" t="str">
            <v>Yes</v>
          </cell>
          <cell r="E933" t="str">
            <v>Expenses</v>
          </cell>
        </row>
        <row r="934">
          <cell r="B934">
            <v>640055</v>
          </cell>
          <cell r="C934" t="str">
            <v>Advertising</v>
          </cell>
          <cell r="D934" t="str">
            <v>Yes</v>
          </cell>
          <cell r="E934" t="str">
            <v>Expenses</v>
          </cell>
        </row>
        <row r="935">
          <cell r="B935">
            <v>640060</v>
          </cell>
          <cell r="C935" t="str">
            <v>Advertising</v>
          </cell>
          <cell r="D935" t="str">
            <v>Yes</v>
          </cell>
          <cell r="E935" t="str">
            <v>Expenses</v>
          </cell>
        </row>
        <row r="936">
          <cell r="B936">
            <v>640065</v>
          </cell>
          <cell r="C936" t="str">
            <v>Advertising</v>
          </cell>
          <cell r="D936" t="str">
            <v>Yes</v>
          </cell>
          <cell r="E936" t="str">
            <v>Expenses</v>
          </cell>
        </row>
        <row r="937">
          <cell r="B937">
            <v>640070</v>
          </cell>
          <cell r="C937" t="str">
            <v>Advertising</v>
          </cell>
          <cell r="D937" t="str">
            <v>Yes</v>
          </cell>
          <cell r="E937" t="str">
            <v>Expenses</v>
          </cell>
        </row>
        <row r="938">
          <cell r="B938">
            <v>640080</v>
          </cell>
          <cell r="C938" t="str">
            <v>Advertising</v>
          </cell>
          <cell r="D938" t="str">
            <v>Yes</v>
          </cell>
          <cell r="E938" t="str">
            <v>Expenses</v>
          </cell>
        </row>
        <row r="939">
          <cell r="B939">
            <v>640095</v>
          </cell>
          <cell r="C939" t="str">
            <v>Advertising</v>
          </cell>
          <cell r="D939" t="str">
            <v>Yes</v>
          </cell>
          <cell r="E939" t="str">
            <v>Expenses</v>
          </cell>
        </row>
        <row r="940">
          <cell r="B940">
            <v>640096</v>
          </cell>
          <cell r="C940" t="str">
            <v>Advertising</v>
          </cell>
          <cell r="D940" t="str">
            <v>Yes</v>
          </cell>
          <cell r="E940" t="str">
            <v>Expenses</v>
          </cell>
        </row>
        <row r="941">
          <cell r="B941">
            <v>640101</v>
          </cell>
          <cell r="C941" t="str">
            <v>Direct Mail</v>
          </cell>
          <cell r="D941" t="str">
            <v>Yes</v>
          </cell>
          <cell r="E941" t="str">
            <v>Expenses</v>
          </cell>
        </row>
        <row r="942">
          <cell r="B942">
            <v>640105</v>
          </cell>
          <cell r="C942" t="str">
            <v>Direct Mail</v>
          </cell>
          <cell r="D942" t="str">
            <v>Yes</v>
          </cell>
          <cell r="E942" t="str">
            <v>Expenses</v>
          </cell>
        </row>
        <row r="943">
          <cell r="B943">
            <v>640120</v>
          </cell>
          <cell r="C943" t="str">
            <v>Direct Mail</v>
          </cell>
          <cell r="D943" t="str">
            <v>Yes</v>
          </cell>
          <cell r="E943" t="str">
            <v>Expenses</v>
          </cell>
        </row>
        <row r="944">
          <cell r="B944">
            <v>640130</v>
          </cell>
          <cell r="C944" t="str">
            <v>Direct Mail</v>
          </cell>
          <cell r="D944" t="str">
            <v>Yes</v>
          </cell>
          <cell r="E944" t="str">
            <v>Expenses</v>
          </cell>
        </row>
        <row r="945">
          <cell r="B945">
            <v>640140</v>
          </cell>
          <cell r="C945" t="str">
            <v>Direct Mail</v>
          </cell>
          <cell r="D945" t="str">
            <v>Yes</v>
          </cell>
          <cell r="E945" t="str">
            <v>Expenses</v>
          </cell>
        </row>
        <row r="946">
          <cell r="B946">
            <v>640151</v>
          </cell>
          <cell r="C946" t="str">
            <v>Direct Mail</v>
          </cell>
          <cell r="D946" t="str">
            <v>Yes</v>
          </cell>
          <cell r="E946" t="str">
            <v>Expenses</v>
          </cell>
        </row>
        <row r="947">
          <cell r="B947">
            <v>640155</v>
          </cell>
          <cell r="C947" t="str">
            <v>Direct Mail</v>
          </cell>
          <cell r="D947" t="str">
            <v>Yes</v>
          </cell>
          <cell r="E947" t="str">
            <v>Expenses</v>
          </cell>
        </row>
        <row r="948">
          <cell r="B948">
            <v>640160</v>
          </cell>
          <cell r="C948" t="str">
            <v>Direct Mail</v>
          </cell>
          <cell r="D948" t="str">
            <v>Yes</v>
          </cell>
          <cell r="E948" t="str">
            <v>Expenses</v>
          </cell>
        </row>
        <row r="949">
          <cell r="B949">
            <v>640165</v>
          </cell>
          <cell r="C949" t="str">
            <v>Direct Mail</v>
          </cell>
          <cell r="D949" t="str">
            <v>Yes</v>
          </cell>
          <cell r="E949" t="str">
            <v>Expenses</v>
          </cell>
        </row>
        <row r="950">
          <cell r="B950">
            <v>640170</v>
          </cell>
          <cell r="C950" t="str">
            <v>Direct Mail</v>
          </cell>
          <cell r="D950" t="str">
            <v>Yes</v>
          </cell>
          <cell r="E950" t="str">
            <v>Expenses</v>
          </cell>
        </row>
        <row r="951">
          <cell r="B951">
            <v>640180</v>
          </cell>
          <cell r="C951" t="str">
            <v>Direct Mail</v>
          </cell>
          <cell r="D951" t="str">
            <v>Yes</v>
          </cell>
          <cell r="E951" t="str">
            <v>Expenses</v>
          </cell>
        </row>
        <row r="952">
          <cell r="B952">
            <v>640195</v>
          </cell>
          <cell r="C952" t="str">
            <v>Direct Mail</v>
          </cell>
          <cell r="D952" t="str">
            <v>Yes</v>
          </cell>
          <cell r="E952" t="str">
            <v>Expenses</v>
          </cell>
        </row>
        <row r="953">
          <cell r="B953">
            <v>640196</v>
          </cell>
          <cell r="C953" t="str">
            <v>Direct Mail</v>
          </cell>
          <cell r="D953" t="str">
            <v>Yes</v>
          </cell>
          <cell r="E953" t="str">
            <v>Expenses</v>
          </cell>
        </row>
        <row r="954">
          <cell r="B954">
            <v>640201</v>
          </cell>
          <cell r="C954" t="str">
            <v>Media Tracking</v>
          </cell>
          <cell r="D954" t="str">
            <v>Yes</v>
          </cell>
          <cell r="E954" t="str">
            <v>Expenses</v>
          </cell>
        </row>
        <row r="955">
          <cell r="B955">
            <v>640205</v>
          </cell>
          <cell r="C955" t="str">
            <v>Media Tracking</v>
          </cell>
          <cell r="D955" t="str">
            <v>Yes</v>
          </cell>
          <cell r="E955" t="str">
            <v>Expenses</v>
          </cell>
        </row>
        <row r="956">
          <cell r="B956">
            <v>640220</v>
          </cell>
          <cell r="C956" t="str">
            <v>Media Tracking</v>
          </cell>
          <cell r="D956" t="str">
            <v>Yes</v>
          </cell>
          <cell r="E956" t="str">
            <v>Expenses</v>
          </cell>
        </row>
        <row r="957">
          <cell r="B957">
            <v>640230</v>
          </cell>
          <cell r="C957" t="str">
            <v>Media Tracking</v>
          </cell>
          <cell r="D957" t="str">
            <v>Yes</v>
          </cell>
          <cell r="E957" t="str">
            <v>Expenses</v>
          </cell>
        </row>
        <row r="958">
          <cell r="B958">
            <v>640240</v>
          </cell>
          <cell r="C958" t="str">
            <v>Media Tracking</v>
          </cell>
          <cell r="D958" t="str">
            <v>Yes</v>
          </cell>
          <cell r="E958" t="str">
            <v>Expenses</v>
          </cell>
        </row>
        <row r="959">
          <cell r="B959">
            <v>640251</v>
          </cell>
          <cell r="C959" t="str">
            <v>Media Tracking</v>
          </cell>
          <cell r="D959" t="str">
            <v>Yes</v>
          </cell>
          <cell r="E959" t="str">
            <v>Expenses</v>
          </cell>
        </row>
        <row r="960">
          <cell r="B960">
            <v>640255</v>
          </cell>
          <cell r="C960" t="str">
            <v>Media Tracking</v>
          </cell>
          <cell r="D960" t="str">
            <v>Yes</v>
          </cell>
          <cell r="E960" t="str">
            <v>Expenses</v>
          </cell>
        </row>
        <row r="961">
          <cell r="B961">
            <v>640260</v>
          </cell>
          <cell r="C961" t="str">
            <v>Media Tracking</v>
          </cell>
          <cell r="D961" t="str">
            <v>Yes</v>
          </cell>
          <cell r="E961" t="str">
            <v>Expenses</v>
          </cell>
        </row>
        <row r="962">
          <cell r="B962">
            <v>640265</v>
          </cell>
          <cell r="C962" t="str">
            <v>Media Tracking</v>
          </cell>
          <cell r="D962" t="str">
            <v>Yes</v>
          </cell>
          <cell r="E962" t="str">
            <v>Expenses</v>
          </cell>
        </row>
        <row r="963">
          <cell r="B963">
            <v>640270</v>
          </cell>
          <cell r="C963" t="str">
            <v>Media Tracking</v>
          </cell>
          <cell r="D963" t="str">
            <v>Yes</v>
          </cell>
          <cell r="E963" t="str">
            <v>Expenses</v>
          </cell>
        </row>
        <row r="964">
          <cell r="B964">
            <v>640280</v>
          </cell>
          <cell r="C964" t="str">
            <v>Media Tracking</v>
          </cell>
          <cell r="D964" t="str">
            <v>Yes</v>
          </cell>
          <cell r="E964" t="str">
            <v>Expenses</v>
          </cell>
        </row>
        <row r="965">
          <cell r="B965">
            <v>640295</v>
          </cell>
          <cell r="C965" t="str">
            <v>Media Tracking</v>
          </cell>
          <cell r="D965" t="str">
            <v>Yes</v>
          </cell>
          <cell r="E965" t="str">
            <v>Expenses</v>
          </cell>
        </row>
        <row r="966">
          <cell r="B966">
            <v>640296</v>
          </cell>
          <cell r="C966" t="str">
            <v>Media Tracking</v>
          </cell>
          <cell r="D966" t="str">
            <v>Yes</v>
          </cell>
          <cell r="E966" t="str">
            <v>Expenses</v>
          </cell>
        </row>
        <row r="967">
          <cell r="B967">
            <v>6410</v>
          </cell>
          <cell r="C967" t="str">
            <v>R &amp; D Consultants</v>
          </cell>
          <cell r="D967" t="str">
            <v>Yes</v>
          </cell>
          <cell r="E967" t="str">
            <v>Expenses</v>
          </cell>
        </row>
        <row r="968">
          <cell r="B968">
            <v>641001</v>
          </cell>
          <cell r="C968" t="str">
            <v>Trade Shows</v>
          </cell>
          <cell r="D968" t="str">
            <v>Yes</v>
          </cell>
          <cell r="E968" t="str">
            <v>Expenses</v>
          </cell>
        </row>
        <row r="969">
          <cell r="B969">
            <v>641005</v>
          </cell>
          <cell r="C969" t="str">
            <v>Trade Shows</v>
          </cell>
          <cell r="D969" t="str">
            <v>Yes</v>
          </cell>
          <cell r="E969" t="str">
            <v>Expenses</v>
          </cell>
        </row>
        <row r="970">
          <cell r="B970">
            <v>641010</v>
          </cell>
          <cell r="C970" t="str">
            <v>Trade Shows</v>
          </cell>
          <cell r="D970" t="str">
            <v>Yes</v>
          </cell>
          <cell r="E970" t="str">
            <v>Expenses</v>
          </cell>
        </row>
        <row r="971">
          <cell r="B971">
            <v>641020</v>
          </cell>
          <cell r="C971" t="str">
            <v>Trade Shows</v>
          </cell>
          <cell r="D971" t="str">
            <v>Yes</v>
          </cell>
          <cell r="E971" t="str">
            <v>Expenses</v>
          </cell>
        </row>
        <row r="972">
          <cell r="B972">
            <v>641030</v>
          </cell>
          <cell r="C972" t="str">
            <v>Trade Shows</v>
          </cell>
          <cell r="D972" t="str">
            <v>Yes</v>
          </cell>
          <cell r="E972" t="str">
            <v>Expenses</v>
          </cell>
        </row>
        <row r="973">
          <cell r="B973">
            <v>641040</v>
          </cell>
          <cell r="C973" t="str">
            <v>Trade Shows</v>
          </cell>
          <cell r="D973" t="str">
            <v>Yes</v>
          </cell>
          <cell r="E973" t="str">
            <v>Expenses</v>
          </cell>
        </row>
        <row r="974">
          <cell r="B974">
            <v>641051</v>
          </cell>
          <cell r="C974" t="str">
            <v>Trade Shows</v>
          </cell>
          <cell r="D974" t="str">
            <v>Yes</v>
          </cell>
          <cell r="E974" t="str">
            <v>Expenses</v>
          </cell>
        </row>
        <row r="975">
          <cell r="B975">
            <v>641055</v>
          </cell>
          <cell r="C975" t="str">
            <v>Trade Shows</v>
          </cell>
          <cell r="D975" t="str">
            <v>Yes</v>
          </cell>
          <cell r="E975" t="str">
            <v>Expenses</v>
          </cell>
        </row>
        <row r="976">
          <cell r="B976">
            <v>641060</v>
          </cell>
          <cell r="C976" t="str">
            <v>Trade Shows</v>
          </cell>
          <cell r="D976" t="str">
            <v>Yes</v>
          </cell>
          <cell r="E976" t="str">
            <v>Expenses</v>
          </cell>
        </row>
        <row r="977">
          <cell r="B977">
            <v>641065</v>
          </cell>
          <cell r="C977" t="str">
            <v>Trade Shows</v>
          </cell>
          <cell r="D977" t="str">
            <v>Yes</v>
          </cell>
          <cell r="E977" t="str">
            <v>Expenses</v>
          </cell>
        </row>
        <row r="978">
          <cell r="B978">
            <v>641070</v>
          </cell>
          <cell r="C978" t="str">
            <v>Trade Shows</v>
          </cell>
          <cell r="D978" t="str">
            <v>Yes</v>
          </cell>
          <cell r="E978" t="str">
            <v>Expenses</v>
          </cell>
        </row>
        <row r="979">
          <cell r="B979">
            <v>641080</v>
          </cell>
          <cell r="C979" t="str">
            <v>Trade Shows</v>
          </cell>
          <cell r="D979" t="str">
            <v>Yes</v>
          </cell>
          <cell r="E979" t="str">
            <v>Expenses</v>
          </cell>
        </row>
        <row r="980">
          <cell r="B980">
            <v>641095</v>
          </cell>
          <cell r="C980" t="str">
            <v>Trade Shows</v>
          </cell>
          <cell r="D980" t="str">
            <v>Yes</v>
          </cell>
          <cell r="E980" t="str">
            <v>Expenses</v>
          </cell>
        </row>
        <row r="981">
          <cell r="B981">
            <v>641096</v>
          </cell>
          <cell r="C981" t="str">
            <v>Trade Shows</v>
          </cell>
          <cell r="D981" t="str">
            <v>Yes</v>
          </cell>
          <cell r="E981" t="str">
            <v>Expenses</v>
          </cell>
        </row>
        <row r="982">
          <cell r="B982">
            <v>641101</v>
          </cell>
          <cell r="C982" t="str">
            <v>Other Operations (Misc.) Expen</v>
          </cell>
          <cell r="D982" t="str">
            <v>Yes</v>
          </cell>
          <cell r="E982" t="str">
            <v>Expenses</v>
          </cell>
        </row>
        <row r="983">
          <cell r="B983">
            <v>641105</v>
          </cell>
          <cell r="C983" t="str">
            <v>Other Operations (Misc.) Expen</v>
          </cell>
          <cell r="D983" t="str">
            <v>Yes</v>
          </cell>
          <cell r="E983" t="str">
            <v>Expenses</v>
          </cell>
        </row>
        <row r="984">
          <cell r="B984">
            <v>641106</v>
          </cell>
          <cell r="C984" t="str">
            <v>Other Operations (Misc.) Expen</v>
          </cell>
          <cell r="D984" t="str">
            <v>Yes</v>
          </cell>
          <cell r="E984" t="str">
            <v>Expenses</v>
          </cell>
        </row>
        <row r="985">
          <cell r="B985">
            <v>641120</v>
          </cell>
          <cell r="C985" t="str">
            <v>Other Operations (Misc.) Expen</v>
          </cell>
          <cell r="D985" t="str">
            <v>Yes</v>
          </cell>
          <cell r="E985" t="str">
            <v>Expenses</v>
          </cell>
        </row>
        <row r="986">
          <cell r="B986">
            <v>641130</v>
          </cell>
          <cell r="C986" t="str">
            <v>Other Operations (Misc.) Expen</v>
          </cell>
          <cell r="D986" t="str">
            <v>Yes</v>
          </cell>
          <cell r="E986" t="str">
            <v>Expenses</v>
          </cell>
        </row>
        <row r="987">
          <cell r="B987">
            <v>641140</v>
          </cell>
          <cell r="C987" t="str">
            <v>Other Operations (Misc.) Expen</v>
          </cell>
          <cell r="D987" t="str">
            <v>Yes</v>
          </cell>
          <cell r="E987" t="str">
            <v>Expenses</v>
          </cell>
        </row>
        <row r="988">
          <cell r="B988">
            <v>641141</v>
          </cell>
          <cell r="C988" t="str">
            <v>Other Operations (Misc.) Expen</v>
          </cell>
          <cell r="D988" t="str">
            <v>Yes</v>
          </cell>
          <cell r="E988" t="str">
            <v>Expenses</v>
          </cell>
        </row>
        <row r="989">
          <cell r="B989">
            <v>641151</v>
          </cell>
          <cell r="C989" t="str">
            <v>Other Operations (Misc.) Expen</v>
          </cell>
          <cell r="D989" t="str">
            <v>Yes</v>
          </cell>
          <cell r="E989" t="str">
            <v>Expenses</v>
          </cell>
        </row>
        <row r="990">
          <cell r="B990">
            <v>641152</v>
          </cell>
          <cell r="C990" t="str">
            <v>Other Operations (Misc.) Expen</v>
          </cell>
          <cell r="D990" t="str">
            <v>Yes</v>
          </cell>
          <cell r="E990" t="str">
            <v>Expenses</v>
          </cell>
        </row>
        <row r="991">
          <cell r="B991">
            <v>641153</v>
          </cell>
          <cell r="C991" t="str">
            <v>Other Operations (Misc.) Expen</v>
          </cell>
          <cell r="D991" t="str">
            <v>Yes</v>
          </cell>
          <cell r="E991" t="str">
            <v>Expenses</v>
          </cell>
        </row>
        <row r="992">
          <cell r="B992">
            <v>641154</v>
          </cell>
          <cell r="C992" t="str">
            <v>Other Operations (Misc.) Expen</v>
          </cell>
          <cell r="D992" t="str">
            <v>Yes</v>
          </cell>
          <cell r="E992" t="str">
            <v>Expenses</v>
          </cell>
        </row>
        <row r="993">
          <cell r="B993">
            <v>641155</v>
          </cell>
          <cell r="C993" t="str">
            <v>Other Operations (Misc.) Expen</v>
          </cell>
          <cell r="D993" t="str">
            <v>Yes</v>
          </cell>
          <cell r="E993" t="str">
            <v>Expenses</v>
          </cell>
        </row>
        <row r="994">
          <cell r="B994">
            <v>641160</v>
          </cell>
          <cell r="C994" t="str">
            <v>Other Operations (Misc.) Expen</v>
          </cell>
          <cell r="D994" t="str">
            <v>Yes</v>
          </cell>
          <cell r="E994" t="str">
            <v>Expenses</v>
          </cell>
        </row>
        <row r="995">
          <cell r="B995">
            <v>641165</v>
          </cell>
          <cell r="C995" t="str">
            <v>Other Operations (Misc.) Expen</v>
          </cell>
          <cell r="D995" t="str">
            <v>Yes</v>
          </cell>
          <cell r="E995" t="str">
            <v>Expenses</v>
          </cell>
        </row>
        <row r="996">
          <cell r="B996">
            <v>641166</v>
          </cell>
          <cell r="C996" t="str">
            <v>Other Operations (Misc.) Expen</v>
          </cell>
          <cell r="D996" t="str">
            <v>Yes</v>
          </cell>
          <cell r="E996" t="str">
            <v>Expenses</v>
          </cell>
        </row>
        <row r="997">
          <cell r="B997">
            <v>641170</v>
          </cell>
          <cell r="C997" t="str">
            <v>Other Operations (Misc.) Expen</v>
          </cell>
          <cell r="D997" t="str">
            <v>Yes</v>
          </cell>
          <cell r="E997" t="str">
            <v>Expenses</v>
          </cell>
        </row>
        <row r="998">
          <cell r="B998">
            <v>641180</v>
          </cell>
          <cell r="C998" t="str">
            <v>Other Operations (Misc.) Expen</v>
          </cell>
          <cell r="D998" t="str">
            <v>Yes</v>
          </cell>
          <cell r="E998" t="str">
            <v>Expenses</v>
          </cell>
        </row>
        <row r="999">
          <cell r="B999">
            <v>641192</v>
          </cell>
          <cell r="C999" t="str">
            <v>Other Operations (Misc.) Expen</v>
          </cell>
          <cell r="D999" t="str">
            <v>Yes</v>
          </cell>
          <cell r="E999" t="str">
            <v>Expenses</v>
          </cell>
        </row>
        <row r="1000">
          <cell r="B1000">
            <v>641193</v>
          </cell>
          <cell r="C1000" t="str">
            <v>Other Operations (Misc.) Expen</v>
          </cell>
          <cell r="D1000" t="str">
            <v>Yes</v>
          </cell>
          <cell r="E1000" t="str">
            <v>Expenses</v>
          </cell>
        </row>
        <row r="1001">
          <cell r="B1001">
            <v>641194</v>
          </cell>
          <cell r="C1001" t="str">
            <v>Other Operations (Misc.) Expen</v>
          </cell>
          <cell r="D1001" t="str">
            <v>Yes</v>
          </cell>
          <cell r="E1001" t="str">
            <v>Expenses</v>
          </cell>
        </row>
        <row r="1002">
          <cell r="B1002">
            <v>641195</v>
          </cell>
          <cell r="C1002" t="str">
            <v>Other Operations (Misc.) Expen</v>
          </cell>
          <cell r="D1002" t="str">
            <v>Yes</v>
          </cell>
          <cell r="E1002" t="str">
            <v>Expenses</v>
          </cell>
        </row>
        <row r="1003">
          <cell r="B1003">
            <v>641196</v>
          </cell>
          <cell r="C1003" t="str">
            <v>Other Operations (Misc.) Expen</v>
          </cell>
          <cell r="D1003" t="str">
            <v>Yes</v>
          </cell>
          <cell r="E1003" t="str">
            <v>Expenses</v>
          </cell>
        </row>
        <row r="1004">
          <cell r="B1004">
            <v>642001</v>
          </cell>
          <cell r="C1004" t="str">
            <v>Market Research</v>
          </cell>
          <cell r="D1004" t="str">
            <v>Yes</v>
          </cell>
          <cell r="E1004" t="str">
            <v>Expenses</v>
          </cell>
        </row>
        <row r="1005">
          <cell r="B1005">
            <v>642005</v>
          </cell>
          <cell r="C1005" t="str">
            <v>Market Research</v>
          </cell>
          <cell r="D1005" t="str">
            <v>Yes</v>
          </cell>
          <cell r="E1005" t="str">
            <v>Expenses</v>
          </cell>
        </row>
        <row r="1006">
          <cell r="B1006">
            <v>642020</v>
          </cell>
          <cell r="C1006" t="str">
            <v>Market Research</v>
          </cell>
          <cell r="D1006" t="str">
            <v>Yes</v>
          </cell>
          <cell r="E1006" t="str">
            <v>Expenses</v>
          </cell>
        </row>
        <row r="1007">
          <cell r="B1007">
            <v>642030</v>
          </cell>
          <cell r="C1007" t="str">
            <v>Market Research</v>
          </cell>
          <cell r="D1007" t="str">
            <v>Yes</v>
          </cell>
          <cell r="E1007" t="str">
            <v>Expenses</v>
          </cell>
        </row>
        <row r="1008">
          <cell r="B1008">
            <v>642040</v>
          </cell>
          <cell r="C1008" t="str">
            <v>Market Research</v>
          </cell>
          <cell r="D1008" t="str">
            <v>Yes</v>
          </cell>
          <cell r="E1008" t="str">
            <v>Expenses</v>
          </cell>
        </row>
        <row r="1009">
          <cell r="B1009">
            <v>642051</v>
          </cell>
          <cell r="C1009" t="str">
            <v>Market Research</v>
          </cell>
          <cell r="D1009" t="str">
            <v>Yes</v>
          </cell>
          <cell r="E1009" t="str">
            <v>Expenses</v>
          </cell>
        </row>
        <row r="1010">
          <cell r="B1010">
            <v>642055</v>
          </cell>
          <cell r="C1010" t="str">
            <v>Market Research</v>
          </cell>
          <cell r="D1010" t="str">
            <v>Yes</v>
          </cell>
          <cell r="E1010" t="str">
            <v>Expenses</v>
          </cell>
        </row>
        <row r="1011">
          <cell r="B1011">
            <v>642060</v>
          </cell>
          <cell r="C1011" t="str">
            <v>Market Research</v>
          </cell>
          <cell r="D1011" t="str">
            <v>Yes</v>
          </cell>
          <cell r="E1011" t="str">
            <v>Expenses</v>
          </cell>
        </row>
        <row r="1012">
          <cell r="B1012">
            <v>642065</v>
          </cell>
          <cell r="C1012" t="str">
            <v>Market Research</v>
          </cell>
          <cell r="D1012" t="str">
            <v>Yes</v>
          </cell>
          <cell r="E1012" t="str">
            <v>Expenses</v>
          </cell>
        </row>
        <row r="1013">
          <cell r="B1013">
            <v>642070</v>
          </cell>
          <cell r="C1013" t="str">
            <v>Market Research</v>
          </cell>
          <cell r="D1013" t="str">
            <v>Yes</v>
          </cell>
          <cell r="E1013" t="str">
            <v>Expenses</v>
          </cell>
        </row>
        <row r="1014">
          <cell r="B1014">
            <v>642080</v>
          </cell>
          <cell r="C1014" t="str">
            <v>Market Research</v>
          </cell>
          <cell r="D1014" t="str">
            <v>Yes</v>
          </cell>
          <cell r="E1014" t="str">
            <v>Expenses</v>
          </cell>
        </row>
        <row r="1015">
          <cell r="B1015">
            <v>642095</v>
          </cell>
          <cell r="C1015" t="str">
            <v>Market Research</v>
          </cell>
          <cell r="D1015" t="str">
            <v>Yes</v>
          </cell>
          <cell r="E1015" t="str">
            <v>Expenses</v>
          </cell>
        </row>
        <row r="1016">
          <cell r="B1016">
            <v>642096</v>
          </cell>
          <cell r="C1016" t="str">
            <v>Market Research</v>
          </cell>
          <cell r="D1016" t="str">
            <v>Yes</v>
          </cell>
          <cell r="E1016" t="str">
            <v>Expenses</v>
          </cell>
        </row>
        <row r="1017">
          <cell r="B1017">
            <v>643101</v>
          </cell>
          <cell r="C1017" t="str">
            <v>Website Development</v>
          </cell>
          <cell r="D1017" t="str">
            <v>Yes</v>
          </cell>
          <cell r="E1017" t="str">
            <v>Expenses</v>
          </cell>
        </row>
        <row r="1018">
          <cell r="B1018">
            <v>643105</v>
          </cell>
          <cell r="C1018" t="str">
            <v>Website Development</v>
          </cell>
          <cell r="D1018" t="str">
            <v>Yes</v>
          </cell>
          <cell r="E1018" t="str">
            <v>Expenses</v>
          </cell>
        </row>
        <row r="1019">
          <cell r="B1019">
            <v>643120</v>
          </cell>
          <cell r="C1019" t="str">
            <v>Website Development</v>
          </cell>
          <cell r="D1019" t="str">
            <v>Yes</v>
          </cell>
          <cell r="E1019" t="str">
            <v>Expenses</v>
          </cell>
        </row>
        <row r="1020">
          <cell r="B1020">
            <v>643130</v>
          </cell>
          <cell r="C1020" t="str">
            <v>Website Development</v>
          </cell>
          <cell r="D1020" t="str">
            <v>Yes</v>
          </cell>
          <cell r="E1020" t="str">
            <v>Expenses</v>
          </cell>
        </row>
        <row r="1021">
          <cell r="B1021">
            <v>643140</v>
          </cell>
          <cell r="C1021" t="str">
            <v>Website Development</v>
          </cell>
          <cell r="D1021" t="str">
            <v>Yes</v>
          </cell>
          <cell r="E1021" t="str">
            <v>Expenses</v>
          </cell>
        </row>
        <row r="1022">
          <cell r="B1022">
            <v>643151</v>
          </cell>
          <cell r="C1022" t="str">
            <v>Website Development</v>
          </cell>
          <cell r="D1022" t="str">
            <v>Yes</v>
          </cell>
          <cell r="E1022" t="str">
            <v>Expenses</v>
          </cell>
        </row>
        <row r="1023">
          <cell r="B1023">
            <v>643155</v>
          </cell>
          <cell r="C1023" t="str">
            <v>Website Development</v>
          </cell>
          <cell r="D1023" t="str">
            <v>Yes</v>
          </cell>
          <cell r="E1023" t="str">
            <v>Expenses</v>
          </cell>
        </row>
        <row r="1024">
          <cell r="B1024">
            <v>643160</v>
          </cell>
          <cell r="C1024" t="str">
            <v>Website Development</v>
          </cell>
          <cell r="D1024" t="str">
            <v>Yes</v>
          </cell>
          <cell r="E1024" t="str">
            <v>Expenses</v>
          </cell>
        </row>
        <row r="1025">
          <cell r="B1025">
            <v>643165</v>
          </cell>
          <cell r="C1025" t="str">
            <v>Website Development</v>
          </cell>
          <cell r="D1025" t="str">
            <v>Yes</v>
          </cell>
          <cell r="E1025" t="str">
            <v>Expenses</v>
          </cell>
        </row>
        <row r="1026">
          <cell r="B1026">
            <v>643170</v>
          </cell>
          <cell r="C1026" t="str">
            <v>Website Development</v>
          </cell>
          <cell r="D1026" t="str">
            <v>Yes</v>
          </cell>
          <cell r="E1026" t="str">
            <v>Expenses</v>
          </cell>
        </row>
        <row r="1027">
          <cell r="B1027">
            <v>643180</v>
          </cell>
          <cell r="C1027" t="str">
            <v>Website Development</v>
          </cell>
          <cell r="D1027" t="str">
            <v>Yes</v>
          </cell>
          <cell r="E1027" t="str">
            <v>Expenses</v>
          </cell>
        </row>
        <row r="1028">
          <cell r="B1028">
            <v>643195</v>
          </cell>
          <cell r="C1028" t="str">
            <v>Website Development</v>
          </cell>
          <cell r="D1028" t="str">
            <v>Yes</v>
          </cell>
          <cell r="E1028" t="str">
            <v>Expenses</v>
          </cell>
        </row>
        <row r="1029">
          <cell r="B1029">
            <v>643196</v>
          </cell>
          <cell r="C1029" t="str">
            <v>Website Development</v>
          </cell>
          <cell r="D1029" t="str">
            <v>Yes</v>
          </cell>
          <cell r="E1029" t="str">
            <v>Expenses</v>
          </cell>
        </row>
        <row r="1030">
          <cell r="B1030">
            <v>643201</v>
          </cell>
          <cell r="C1030" t="str">
            <v>Collateral Printing</v>
          </cell>
          <cell r="D1030" t="str">
            <v>Yes</v>
          </cell>
          <cell r="E1030" t="str">
            <v>Expenses</v>
          </cell>
        </row>
        <row r="1031">
          <cell r="B1031">
            <v>643205</v>
          </cell>
          <cell r="C1031" t="str">
            <v>Collateral Printing</v>
          </cell>
          <cell r="D1031" t="str">
            <v>Yes</v>
          </cell>
          <cell r="E1031" t="str">
            <v>Expenses</v>
          </cell>
        </row>
        <row r="1032">
          <cell r="B1032">
            <v>643220</v>
          </cell>
          <cell r="C1032" t="str">
            <v>Collateral Printing</v>
          </cell>
          <cell r="D1032" t="str">
            <v>Yes</v>
          </cell>
          <cell r="E1032" t="str">
            <v>Expenses</v>
          </cell>
        </row>
        <row r="1033">
          <cell r="B1033">
            <v>643230</v>
          </cell>
          <cell r="C1033" t="str">
            <v>Collateral Printing</v>
          </cell>
          <cell r="D1033" t="str">
            <v>Yes</v>
          </cell>
          <cell r="E1033" t="str">
            <v>Expenses</v>
          </cell>
        </row>
        <row r="1034">
          <cell r="B1034">
            <v>643240</v>
          </cell>
          <cell r="C1034" t="str">
            <v>Collateral Printing</v>
          </cell>
          <cell r="D1034" t="str">
            <v>Yes</v>
          </cell>
          <cell r="E1034" t="str">
            <v>Expenses</v>
          </cell>
        </row>
        <row r="1035">
          <cell r="B1035">
            <v>643251</v>
          </cell>
          <cell r="C1035" t="str">
            <v>Collateral Printing</v>
          </cell>
          <cell r="D1035" t="str">
            <v>Yes</v>
          </cell>
          <cell r="E1035" t="str">
            <v>Expenses</v>
          </cell>
        </row>
        <row r="1036">
          <cell r="B1036">
            <v>643255</v>
          </cell>
          <cell r="C1036" t="str">
            <v>Collateral Printing</v>
          </cell>
          <cell r="D1036" t="str">
            <v>Yes</v>
          </cell>
          <cell r="E1036" t="str">
            <v>Expenses</v>
          </cell>
        </row>
        <row r="1037">
          <cell r="B1037">
            <v>643260</v>
          </cell>
          <cell r="C1037" t="str">
            <v>Collateral Printing</v>
          </cell>
          <cell r="D1037" t="str">
            <v>Yes</v>
          </cell>
          <cell r="E1037" t="str">
            <v>Expenses</v>
          </cell>
        </row>
        <row r="1038">
          <cell r="B1038">
            <v>643265</v>
          </cell>
          <cell r="C1038" t="str">
            <v>Collateral Printing</v>
          </cell>
          <cell r="D1038" t="str">
            <v>Yes</v>
          </cell>
          <cell r="E1038" t="str">
            <v>Expenses</v>
          </cell>
        </row>
        <row r="1039">
          <cell r="B1039">
            <v>643270</v>
          </cell>
          <cell r="C1039" t="str">
            <v>Collateral Printing</v>
          </cell>
          <cell r="D1039" t="str">
            <v>Yes</v>
          </cell>
          <cell r="E1039" t="str">
            <v>Expenses</v>
          </cell>
        </row>
        <row r="1040">
          <cell r="B1040">
            <v>643280</v>
          </cell>
          <cell r="C1040" t="str">
            <v>Collateral Printing</v>
          </cell>
          <cell r="D1040" t="str">
            <v>Yes</v>
          </cell>
          <cell r="E1040" t="str">
            <v>Expenses</v>
          </cell>
        </row>
        <row r="1041">
          <cell r="B1041">
            <v>643295</v>
          </cell>
          <cell r="C1041" t="str">
            <v>Collateral Printing</v>
          </cell>
          <cell r="D1041" t="str">
            <v>Yes</v>
          </cell>
          <cell r="E1041" t="str">
            <v>Expenses</v>
          </cell>
        </row>
        <row r="1042">
          <cell r="B1042">
            <v>643296</v>
          </cell>
          <cell r="C1042" t="str">
            <v>Collateral Printing</v>
          </cell>
          <cell r="D1042" t="str">
            <v>Yes</v>
          </cell>
          <cell r="E1042" t="str">
            <v>Expenses</v>
          </cell>
        </row>
        <row r="1043">
          <cell r="B1043">
            <v>6435</v>
          </cell>
          <cell r="C1043" t="str">
            <v>Recruiting Expense</v>
          </cell>
          <cell r="D1043" t="str">
            <v>Yes</v>
          </cell>
          <cell r="E1043" t="str">
            <v>Expenses</v>
          </cell>
        </row>
        <row r="1044">
          <cell r="B1044">
            <v>6440</v>
          </cell>
          <cell r="C1044" t="str">
            <v>Supplies Expense</v>
          </cell>
          <cell r="D1044" t="str">
            <v>Yes</v>
          </cell>
          <cell r="E1044" t="str">
            <v>Expenses</v>
          </cell>
        </row>
        <row r="1045">
          <cell r="B1045">
            <v>644001</v>
          </cell>
          <cell r="C1045" t="str">
            <v>Sales Promotion</v>
          </cell>
          <cell r="D1045" t="str">
            <v>Yes</v>
          </cell>
          <cell r="E1045" t="str">
            <v>Expenses</v>
          </cell>
        </row>
        <row r="1046">
          <cell r="B1046">
            <v>644005</v>
          </cell>
          <cell r="C1046" t="str">
            <v>Sales Promotion</v>
          </cell>
          <cell r="D1046" t="str">
            <v>Yes</v>
          </cell>
          <cell r="E1046" t="str">
            <v>Expenses</v>
          </cell>
        </row>
        <row r="1047">
          <cell r="B1047">
            <v>644020</v>
          </cell>
          <cell r="C1047" t="str">
            <v>Sales Promotion</v>
          </cell>
          <cell r="D1047" t="str">
            <v>Yes</v>
          </cell>
          <cell r="E1047" t="str">
            <v>Expenses</v>
          </cell>
        </row>
        <row r="1048">
          <cell r="B1048">
            <v>644030</v>
          </cell>
          <cell r="C1048" t="str">
            <v>Sales Promotion</v>
          </cell>
          <cell r="D1048" t="str">
            <v>Yes</v>
          </cell>
          <cell r="E1048" t="str">
            <v>Expenses</v>
          </cell>
        </row>
        <row r="1049">
          <cell r="B1049">
            <v>644040</v>
          </cell>
          <cell r="C1049" t="str">
            <v>Sales Promotion</v>
          </cell>
          <cell r="D1049" t="str">
            <v>Yes</v>
          </cell>
          <cell r="E1049" t="str">
            <v>Expenses</v>
          </cell>
        </row>
        <row r="1050">
          <cell r="B1050">
            <v>644051</v>
          </cell>
          <cell r="C1050" t="str">
            <v>Sales Promotion</v>
          </cell>
          <cell r="D1050" t="str">
            <v>Yes</v>
          </cell>
          <cell r="E1050" t="str">
            <v>Expenses</v>
          </cell>
        </row>
        <row r="1051">
          <cell r="B1051">
            <v>644055</v>
          </cell>
          <cell r="C1051" t="str">
            <v>Sales Promotion</v>
          </cell>
          <cell r="D1051" t="str">
            <v>Yes</v>
          </cell>
          <cell r="E1051" t="str">
            <v>Expenses</v>
          </cell>
        </row>
        <row r="1052">
          <cell r="B1052">
            <v>644060</v>
          </cell>
          <cell r="C1052" t="str">
            <v>Sales Promotion</v>
          </cell>
          <cell r="D1052" t="str">
            <v>Yes</v>
          </cell>
          <cell r="E1052" t="str">
            <v>Expenses</v>
          </cell>
        </row>
        <row r="1053">
          <cell r="B1053">
            <v>644065</v>
          </cell>
          <cell r="C1053" t="str">
            <v>Sales Promotion</v>
          </cell>
          <cell r="D1053" t="str">
            <v>Yes</v>
          </cell>
          <cell r="E1053" t="str">
            <v>Expenses</v>
          </cell>
        </row>
        <row r="1054">
          <cell r="B1054">
            <v>644070</v>
          </cell>
          <cell r="C1054" t="str">
            <v>Sales Promotion</v>
          </cell>
          <cell r="D1054" t="str">
            <v>Yes</v>
          </cell>
          <cell r="E1054" t="str">
            <v>Expenses</v>
          </cell>
        </row>
        <row r="1055">
          <cell r="B1055">
            <v>644080</v>
          </cell>
          <cell r="C1055" t="str">
            <v>Sales Promotion</v>
          </cell>
          <cell r="D1055" t="str">
            <v>Yes</v>
          </cell>
          <cell r="E1055" t="str">
            <v>Expenses</v>
          </cell>
        </row>
        <row r="1056">
          <cell r="B1056">
            <v>644095</v>
          </cell>
          <cell r="C1056" t="str">
            <v>Sales Promotion</v>
          </cell>
          <cell r="D1056" t="str">
            <v>Yes</v>
          </cell>
          <cell r="E1056" t="str">
            <v>Expenses</v>
          </cell>
        </row>
        <row r="1057">
          <cell r="B1057">
            <v>644096</v>
          </cell>
          <cell r="C1057" t="str">
            <v>Sales Promotion</v>
          </cell>
          <cell r="D1057" t="str">
            <v>Yes</v>
          </cell>
          <cell r="E1057" t="str">
            <v>Expenses</v>
          </cell>
        </row>
        <row r="1058">
          <cell r="B1058">
            <v>644101</v>
          </cell>
          <cell r="C1058" t="str">
            <v>Other Promotions Expense</v>
          </cell>
          <cell r="D1058" t="str">
            <v>Yes</v>
          </cell>
          <cell r="E1058" t="str">
            <v>Expenses</v>
          </cell>
        </row>
        <row r="1059">
          <cell r="B1059">
            <v>644105</v>
          </cell>
          <cell r="C1059" t="str">
            <v>Other Promotions Expense</v>
          </cell>
          <cell r="D1059" t="str">
            <v>Yes</v>
          </cell>
          <cell r="E1059" t="str">
            <v>Expenses</v>
          </cell>
        </row>
        <row r="1060">
          <cell r="B1060">
            <v>644120</v>
          </cell>
          <cell r="C1060" t="str">
            <v>Other Promotions Expense</v>
          </cell>
          <cell r="D1060" t="str">
            <v>Yes</v>
          </cell>
          <cell r="E1060" t="str">
            <v>Expenses</v>
          </cell>
        </row>
        <row r="1061">
          <cell r="B1061">
            <v>644130</v>
          </cell>
          <cell r="C1061" t="str">
            <v>Other Promotions Expense</v>
          </cell>
          <cell r="D1061" t="str">
            <v>Yes</v>
          </cell>
          <cell r="E1061" t="str">
            <v>Expenses</v>
          </cell>
        </row>
        <row r="1062">
          <cell r="B1062">
            <v>644140</v>
          </cell>
          <cell r="C1062" t="str">
            <v>Other Promotions Expense</v>
          </cell>
          <cell r="D1062" t="str">
            <v>Yes</v>
          </cell>
          <cell r="E1062" t="str">
            <v>Expenses</v>
          </cell>
        </row>
        <row r="1063">
          <cell r="B1063">
            <v>644151</v>
          </cell>
          <cell r="C1063" t="str">
            <v>Other Promotions Expense</v>
          </cell>
          <cell r="D1063" t="str">
            <v>Yes</v>
          </cell>
          <cell r="E1063" t="str">
            <v>Expenses</v>
          </cell>
        </row>
        <row r="1064">
          <cell r="B1064">
            <v>644155</v>
          </cell>
          <cell r="C1064" t="str">
            <v>Other Promotions Expense</v>
          </cell>
          <cell r="D1064" t="str">
            <v>Yes</v>
          </cell>
          <cell r="E1064" t="str">
            <v>Expenses</v>
          </cell>
        </row>
        <row r="1065">
          <cell r="B1065">
            <v>644160</v>
          </cell>
          <cell r="C1065" t="str">
            <v>Other Promotions Expense</v>
          </cell>
          <cell r="D1065" t="str">
            <v>Yes</v>
          </cell>
          <cell r="E1065" t="str">
            <v>Expenses</v>
          </cell>
        </row>
        <row r="1066">
          <cell r="B1066">
            <v>644165</v>
          </cell>
          <cell r="C1066" t="str">
            <v>Other Promotions Expense</v>
          </cell>
          <cell r="D1066" t="str">
            <v>Yes</v>
          </cell>
          <cell r="E1066" t="str">
            <v>Expenses</v>
          </cell>
        </row>
        <row r="1067">
          <cell r="B1067">
            <v>644170</v>
          </cell>
          <cell r="C1067" t="str">
            <v>Other Promotions Expense</v>
          </cell>
          <cell r="D1067" t="str">
            <v>Yes</v>
          </cell>
          <cell r="E1067" t="str">
            <v>Expenses</v>
          </cell>
        </row>
        <row r="1068">
          <cell r="B1068">
            <v>644180</v>
          </cell>
          <cell r="C1068" t="str">
            <v>Other Promotions Expense</v>
          </cell>
          <cell r="D1068" t="str">
            <v>Yes</v>
          </cell>
          <cell r="E1068" t="str">
            <v>Expenses</v>
          </cell>
        </row>
        <row r="1069">
          <cell r="B1069">
            <v>644195</v>
          </cell>
          <cell r="C1069" t="str">
            <v>Other Promotions Expense</v>
          </cell>
          <cell r="D1069" t="str">
            <v>Yes</v>
          </cell>
          <cell r="E1069" t="str">
            <v>Expenses</v>
          </cell>
        </row>
        <row r="1070">
          <cell r="B1070">
            <v>644196</v>
          </cell>
          <cell r="C1070" t="str">
            <v>Other Promotions Expense</v>
          </cell>
          <cell r="D1070" t="str">
            <v>Yes</v>
          </cell>
          <cell r="E1070" t="str">
            <v>Expenses</v>
          </cell>
        </row>
        <row r="1071">
          <cell r="B1071">
            <v>644201</v>
          </cell>
          <cell r="C1071" t="str">
            <v>Marketing General</v>
          </cell>
          <cell r="D1071" t="str">
            <v>Yes</v>
          </cell>
          <cell r="E1071" t="str">
            <v>Expenses</v>
          </cell>
        </row>
        <row r="1072">
          <cell r="B1072">
            <v>644205</v>
          </cell>
          <cell r="C1072" t="str">
            <v>Marketing General</v>
          </cell>
          <cell r="D1072" t="str">
            <v>Yes</v>
          </cell>
          <cell r="E1072" t="str">
            <v>Expenses</v>
          </cell>
        </row>
        <row r="1073">
          <cell r="B1073">
            <v>644220</v>
          </cell>
          <cell r="C1073" t="str">
            <v>Marketing General</v>
          </cell>
          <cell r="D1073" t="str">
            <v>Yes</v>
          </cell>
          <cell r="E1073" t="str">
            <v>Expenses</v>
          </cell>
        </row>
        <row r="1074">
          <cell r="B1074">
            <v>644230</v>
          </cell>
          <cell r="C1074" t="str">
            <v>Marketing General</v>
          </cell>
          <cell r="D1074" t="str">
            <v>Yes</v>
          </cell>
          <cell r="E1074" t="str">
            <v>Expenses</v>
          </cell>
        </row>
        <row r="1075">
          <cell r="B1075">
            <v>644240</v>
          </cell>
          <cell r="C1075" t="str">
            <v>Marketing General</v>
          </cell>
          <cell r="D1075" t="str">
            <v>Yes</v>
          </cell>
          <cell r="E1075" t="str">
            <v>Expenses</v>
          </cell>
        </row>
        <row r="1076">
          <cell r="B1076">
            <v>644250</v>
          </cell>
          <cell r="C1076" t="str">
            <v>Marketing General</v>
          </cell>
          <cell r="D1076" t="str">
            <v>Yes</v>
          </cell>
          <cell r="E1076" t="str">
            <v>Expenses</v>
          </cell>
        </row>
        <row r="1077">
          <cell r="B1077">
            <v>644251</v>
          </cell>
          <cell r="C1077" t="str">
            <v>Marketing General</v>
          </cell>
          <cell r="D1077" t="str">
            <v>Yes</v>
          </cell>
          <cell r="E1077" t="str">
            <v>Expenses</v>
          </cell>
        </row>
        <row r="1078">
          <cell r="B1078">
            <v>644260</v>
          </cell>
          <cell r="C1078" t="str">
            <v>Marketing General</v>
          </cell>
          <cell r="D1078" t="str">
            <v>Yes</v>
          </cell>
          <cell r="E1078" t="str">
            <v>Expenses</v>
          </cell>
        </row>
        <row r="1079">
          <cell r="B1079">
            <v>644265</v>
          </cell>
          <cell r="C1079" t="str">
            <v>Marketing General</v>
          </cell>
          <cell r="D1079" t="str">
            <v>Yes</v>
          </cell>
          <cell r="E1079" t="str">
            <v>Expenses</v>
          </cell>
        </row>
        <row r="1080">
          <cell r="B1080">
            <v>644270</v>
          </cell>
          <cell r="C1080" t="str">
            <v>Marketing General</v>
          </cell>
          <cell r="D1080" t="str">
            <v>Yes</v>
          </cell>
          <cell r="E1080" t="str">
            <v>Expenses</v>
          </cell>
        </row>
        <row r="1081">
          <cell r="B1081">
            <v>644280</v>
          </cell>
          <cell r="C1081" t="str">
            <v>Marketing General</v>
          </cell>
          <cell r="D1081" t="str">
            <v>Yes</v>
          </cell>
          <cell r="E1081" t="str">
            <v>Expenses</v>
          </cell>
        </row>
        <row r="1082">
          <cell r="B1082">
            <v>644295</v>
          </cell>
          <cell r="C1082" t="str">
            <v>Marketing General</v>
          </cell>
          <cell r="D1082" t="str">
            <v>Yes</v>
          </cell>
          <cell r="E1082" t="str">
            <v>Expenses</v>
          </cell>
        </row>
        <row r="1083">
          <cell r="B1083">
            <v>644296</v>
          </cell>
          <cell r="C1083" t="str">
            <v>Marketing General</v>
          </cell>
          <cell r="D1083" t="str">
            <v>Yes</v>
          </cell>
          <cell r="E1083" t="str">
            <v>Expenses</v>
          </cell>
        </row>
        <row r="1084">
          <cell r="B1084">
            <v>645001</v>
          </cell>
          <cell r="C1084" t="str">
            <v>Packaging Creative</v>
          </cell>
          <cell r="D1084" t="str">
            <v>Yes</v>
          </cell>
          <cell r="E1084" t="str">
            <v>Expenses</v>
          </cell>
        </row>
        <row r="1085">
          <cell r="B1085">
            <v>645005</v>
          </cell>
          <cell r="C1085" t="str">
            <v>Packaging Creative</v>
          </cell>
          <cell r="D1085" t="str">
            <v>Yes</v>
          </cell>
          <cell r="E1085" t="str">
            <v>Expenses</v>
          </cell>
        </row>
        <row r="1086">
          <cell r="B1086">
            <v>645020</v>
          </cell>
          <cell r="C1086" t="str">
            <v>Packaging Creative</v>
          </cell>
          <cell r="D1086" t="str">
            <v>Yes</v>
          </cell>
          <cell r="E1086" t="str">
            <v>Expenses</v>
          </cell>
        </row>
        <row r="1087">
          <cell r="B1087">
            <v>645030</v>
          </cell>
          <cell r="C1087" t="str">
            <v>Packaging Creative</v>
          </cell>
          <cell r="D1087" t="str">
            <v>Yes</v>
          </cell>
          <cell r="E1087" t="str">
            <v>Expenses</v>
          </cell>
        </row>
        <row r="1088">
          <cell r="B1088">
            <v>645040</v>
          </cell>
          <cell r="C1088" t="str">
            <v>Packaging Creative</v>
          </cell>
          <cell r="D1088" t="str">
            <v>Yes</v>
          </cell>
          <cell r="E1088" t="str">
            <v>Expenses</v>
          </cell>
        </row>
        <row r="1089">
          <cell r="B1089">
            <v>645051</v>
          </cell>
          <cell r="C1089" t="str">
            <v>Packaging Creative</v>
          </cell>
          <cell r="D1089" t="str">
            <v>Yes</v>
          </cell>
          <cell r="E1089" t="str">
            <v>Expenses</v>
          </cell>
        </row>
        <row r="1090">
          <cell r="B1090">
            <v>645055</v>
          </cell>
          <cell r="C1090" t="str">
            <v>Packaging Creative</v>
          </cell>
          <cell r="D1090" t="str">
            <v>Yes</v>
          </cell>
          <cell r="E1090" t="str">
            <v>Expenses</v>
          </cell>
        </row>
        <row r="1091">
          <cell r="B1091">
            <v>645060</v>
          </cell>
          <cell r="C1091" t="str">
            <v>Packaging Creative</v>
          </cell>
          <cell r="D1091" t="str">
            <v>Yes</v>
          </cell>
          <cell r="E1091" t="str">
            <v>Expenses</v>
          </cell>
        </row>
        <row r="1092">
          <cell r="B1092">
            <v>645065</v>
          </cell>
          <cell r="C1092" t="str">
            <v>Packaging Creative</v>
          </cell>
          <cell r="D1092" t="str">
            <v>Yes</v>
          </cell>
          <cell r="E1092" t="str">
            <v>Expenses</v>
          </cell>
        </row>
        <row r="1093">
          <cell r="B1093">
            <v>645070</v>
          </cell>
          <cell r="C1093" t="str">
            <v>Packaging Creative</v>
          </cell>
          <cell r="D1093" t="str">
            <v>Yes</v>
          </cell>
          <cell r="E1093" t="str">
            <v>Expenses</v>
          </cell>
        </row>
        <row r="1094">
          <cell r="B1094">
            <v>645080</v>
          </cell>
          <cell r="C1094" t="str">
            <v>Packaging Creative</v>
          </cell>
          <cell r="D1094" t="str">
            <v>Yes</v>
          </cell>
          <cell r="E1094" t="str">
            <v>Expenses</v>
          </cell>
        </row>
        <row r="1095">
          <cell r="B1095">
            <v>645095</v>
          </cell>
          <cell r="C1095" t="str">
            <v>Packaging Creative</v>
          </cell>
          <cell r="D1095" t="str">
            <v>Yes</v>
          </cell>
          <cell r="E1095" t="str">
            <v>Expenses</v>
          </cell>
        </row>
        <row r="1096">
          <cell r="B1096">
            <v>645096</v>
          </cell>
          <cell r="C1096" t="str">
            <v>Packaging Creative</v>
          </cell>
          <cell r="D1096" t="str">
            <v>Yes</v>
          </cell>
          <cell r="E1096" t="str">
            <v>Expenses</v>
          </cell>
        </row>
        <row r="1097">
          <cell r="B1097">
            <v>645101</v>
          </cell>
          <cell r="C1097" t="str">
            <v>Technical Writing</v>
          </cell>
          <cell r="D1097" t="str">
            <v>Yes</v>
          </cell>
          <cell r="E1097" t="str">
            <v>Expenses</v>
          </cell>
        </row>
        <row r="1098">
          <cell r="B1098">
            <v>645105</v>
          </cell>
          <cell r="C1098" t="str">
            <v>Technical Writing</v>
          </cell>
          <cell r="D1098" t="str">
            <v>Yes</v>
          </cell>
          <cell r="E1098" t="str">
            <v>Expenses</v>
          </cell>
        </row>
        <row r="1099">
          <cell r="B1099">
            <v>645120</v>
          </cell>
          <cell r="C1099" t="str">
            <v>Technical Writing</v>
          </cell>
          <cell r="D1099" t="str">
            <v>Yes</v>
          </cell>
          <cell r="E1099" t="str">
            <v>Expenses</v>
          </cell>
        </row>
        <row r="1100">
          <cell r="B1100">
            <v>645130</v>
          </cell>
          <cell r="C1100" t="str">
            <v>Technical Writing</v>
          </cell>
          <cell r="D1100" t="str">
            <v>Yes</v>
          </cell>
          <cell r="E1100" t="str">
            <v>Expenses</v>
          </cell>
        </row>
        <row r="1101">
          <cell r="B1101">
            <v>645140</v>
          </cell>
          <cell r="C1101" t="str">
            <v>Technical Writing</v>
          </cell>
          <cell r="D1101" t="str">
            <v>Yes</v>
          </cell>
          <cell r="E1101" t="str">
            <v>Expenses</v>
          </cell>
        </row>
        <row r="1102">
          <cell r="B1102">
            <v>645151</v>
          </cell>
          <cell r="C1102" t="str">
            <v>Technical Writing</v>
          </cell>
          <cell r="D1102" t="str">
            <v>Yes</v>
          </cell>
          <cell r="E1102" t="str">
            <v>Expenses</v>
          </cell>
        </row>
        <row r="1103">
          <cell r="B1103">
            <v>645155</v>
          </cell>
          <cell r="C1103" t="str">
            <v>Technical Writing</v>
          </cell>
          <cell r="D1103" t="str">
            <v>Yes</v>
          </cell>
          <cell r="E1103" t="str">
            <v>Expenses</v>
          </cell>
        </row>
        <row r="1104">
          <cell r="B1104">
            <v>645160</v>
          </cell>
          <cell r="C1104" t="str">
            <v>Technical Writing</v>
          </cell>
          <cell r="D1104" t="str">
            <v>Yes</v>
          </cell>
          <cell r="E1104" t="str">
            <v>Expenses</v>
          </cell>
        </row>
        <row r="1105">
          <cell r="B1105">
            <v>645165</v>
          </cell>
          <cell r="C1105" t="str">
            <v>Technical Writing</v>
          </cell>
          <cell r="D1105" t="str">
            <v>Yes</v>
          </cell>
          <cell r="E1105" t="str">
            <v>Expenses</v>
          </cell>
        </row>
        <row r="1106">
          <cell r="B1106">
            <v>645170</v>
          </cell>
          <cell r="C1106" t="str">
            <v>Technical Writing</v>
          </cell>
          <cell r="D1106" t="str">
            <v>Yes</v>
          </cell>
          <cell r="E1106" t="str">
            <v>Expenses</v>
          </cell>
        </row>
        <row r="1107">
          <cell r="B1107">
            <v>645180</v>
          </cell>
          <cell r="C1107" t="str">
            <v>Technical Writing</v>
          </cell>
          <cell r="D1107" t="str">
            <v>Yes</v>
          </cell>
          <cell r="E1107" t="str">
            <v>Expenses</v>
          </cell>
        </row>
        <row r="1108">
          <cell r="B1108">
            <v>645195</v>
          </cell>
          <cell r="C1108" t="str">
            <v>Technical Writing</v>
          </cell>
          <cell r="D1108" t="str">
            <v>Yes</v>
          </cell>
          <cell r="E1108" t="str">
            <v>Expenses</v>
          </cell>
        </row>
        <row r="1109">
          <cell r="B1109">
            <v>645196</v>
          </cell>
          <cell r="C1109" t="str">
            <v>Technical Writing</v>
          </cell>
          <cell r="D1109" t="str">
            <v>Yes</v>
          </cell>
          <cell r="E1109" t="str">
            <v>Expenses</v>
          </cell>
        </row>
        <row r="1110">
          <cell r="B1110">
            <v>645201</v>
          </cell>
          <cell r="C1110" t="str">
            <v>Collateral Design</v>
          </cell>
          <cell r="D1110" t="str">
            <v>Yes</v>
          </cell>
          <cell r="E1110" t="str">
            <v>Expenses</v>
          </cell>
        </row>
        <row r="1111">
          <cell r="B1111">
            <v>645205</v>
          </cell>
          <cell r="C1111" t="str">
            <v>Collateral Design</v>
          </cell>
          <cell r="D1111" t="str">
            <v>Yes</v>
          </cell>
          <cell r="E1111" t="str">
            <v>Expenses</v>
          </cell>
        </row>
        <row r="1112">
          <cell r="B1112">
            <v>645220</v>
          </cell>
          <cell r="C1112" t="str">
            <v>Collateral Design</v>
          </cell>
          <cell r="D1112" t="str">
            <v>Yes</v>
          </cell>
          <cell r="E1112" t="str">
            <v>Expenses</v>
          </cell>
        </row>
        <row r="1113">
          <cell r="B1113">
            <v>645230</v>
          </cell>
          <cell r="C1113" t="str">
            <v>Collateral Design</v>
          </cell>
          <cell r="D1113" t="str">
            <v>Yes</v>
          </cell>
          <cell r="E1113" t="str">
            <v>Expenses</v>
          </cell>
        </row>
        <row r="1114">
          <cell r="B1114">
            <v>645240</v>
          </cell>
          <cell r="C1114" t="str">
            <v>Collateral Design</v>
          </cell>
          <cell r="D1114" t="str">
            <v>Yes</v>
          </cell>
          <cell r="E1114" t="str">
            <v>Expenses</v>
          </cell>
        </row>
        <row r="1115">
          <cell r="B1115">
            <v>645251</v>
          </cell>
          <cell r="C1115" t="str">
            <v>Collateral Design</v>
          </cell>
          <cell r="D1115" t="str">
            <v>Yes</v>
          </cell>
          <cell r="E1115" t="str">
            <v>Expenses</v>
          </cell>
        </row>
        <row r="1116">
          <cell r="B1116">
            <v>645255</v>
          </cell>
          <cell r="C1116" t="str">
            <v>Collateral Design</v>
          </cell>
          <cell r="D1116" t="str">
            <v>Yes</v>
          </cell>
          <cell r="E1116" t="str">
            <v>Expenses</v>
          </cell>
        </row>
        <row r="1117">
          <cell r="B1117">
            <v>645260</v>
          </cell>
          <cell r="C1117" t="str">
            <v>Collateral Design</v>
          </cell>
          <cell r="D1117" t="str">
            <v>Yes</v>
          </cell>
          <cell r="E1117" t="str">
            <v>Expenses</v>
          </cell>
        </row>
        <row r="1118">
          <cell r="B1118">
            <v>645265</v>
          </cell>
          <cell r="C1118" t="str">
            <v>Collateral Design</v>
          </cell>
          <cell r="D1118" t="str">
            <v>Yes</v>
          </cell>
          <cell r="E1118" t="str">
            <v>Expenses</v>
          </cell>
        </row>
        <row r="1119">
          <cell r="B1119">
            <v>645270</v>
          </cell>
          <cell r="C1119" t="str">
            <v>Collateral Design</v>
          </cell>
          <cell r="D1119" t="str">
            <v>Yes</v>
          </cell>
          <cell r="E1119" t="str">
            <v>Expenses</v>
          </cell>
        </row>
        <row r="1120">
          <cell r="B1120">
            <v>645280</v>
          </cell>
          <cell r="C1120" t="str">
            <v>Collateral Design</v>
          </cell>
          <cell r="D1120" t="str">
            <v>Yes</v>
          </cell>
          <cell r="E1120" t="str">
            <v>Expenses</v>
          </cell>
        </row>
        <row r="1121">
          <cell r="B1121">
            <v>645295</v>
          </cell>
          <cell r="C1121" t="str">
            <v>Collateral Design</v>
          </cell>
          <cell r="D1121" t="str">
            <v>Yes</v>
          </cell>
          <cell r="E1121" t="str">
            <v>Expenses</v>
          </cell>
        </row>
        <row r="1122">
          <cell r="B1122">
            <v>645296</v>
          </cell>
          <cell r="C1122" t="str">
            <v>Collateral Design</v>
          </cell>
          <cell r="D1122" t="str">
            <v>Yes</v>
          </cell>
          <cell r="E1122" t="str">
            <v>Expenses</v>
          </cell>
        </row>
        <row r="1123">
          <cell r="B1123">
            <v>646001</v>
          </cell>
          <cell r="C1123" t="str">
            <v>Public Relations</v>
          </cell>
          <cell r="D1123" t="str">
            <v>Yes</v>
          </cell>
          <cell r="E1123" t="str">
            <v>Expenses</v>
          </cell>
        </row>
        <row r="1124">
          <cell r="B1124">
            <v>646005</v>
          </cell>
          <cell r="C1124" t="str">
            <v>Public Relations</v>
          </cell>
          <cell r="D1124" t="str">
            <v>Yes</v>
          </cell>
          <cell r="E1124" t="str">
            <v>Expenses</v>
          </cell>
        </row>
        <row r="1125">
          <cell r="B1125">
            <v>646020</v>
          </cell>
          <cell r="C1125" t="str">
            <v>Public Relations</v>
          </cell>
          <cell r="D1125" t="str">
            <v>Yes</v>
          </cell>
          <cell r="E1125" t="str">
            <v>Expenses</v>
          </cell>
        </row>
        <row r="1126">
          <cell r="B1126">
            <v>646030</v>
          </cell>
          <cell r="C1126" t="str">
            <v>Public Relations</v>
          </cell>
          <cell r="D1126" t="str">
            <v>Yes</v>
          </cell>
          <cell r="E1126" t="str">
            <v>Expenses</v>
          </cell>
        </row>
        <row r="1127">
          <cell r="B1127">
            <v>646040</v>
          </cell>
          <cell r="C1127" t="str">
            <v>Public Relations</v>
          </cell>
          <cell r="D1127" t="str">
            <v>Yes</v>
          </cell>
          <cell r="E1127" t="str">
            <v>Expenses</v>
          </cell>
        </row>
        <row r="1128">
          <cell r="B1128">
            <v>646051</v>
          </cell>
          <cell r="C1128" t="str">
            <v>Public Relations</v>
          </cell>
          <cell r="D1128" t="str">
            <v>Yes</v>
          </cell>
          <cell r="E1128" t="str">
            <v>Expenses</v>
          </cell>
        </row>
        <row r="1129">
          <cell r="B1129">
            <v>646055</v>
          </cell>
          <cell r="C1129" t="str">
            <v>Public Relations</v>
          </cell>
          <cell r="D1129" t="str">
            <v>Yes</v>
          </cell>
          <cell r="E1129" t="str">
            <v>Expenses</v>
          </cell>
        </row>
        <row r="1130">
          <cell r="B1130">
            <v>646060</v>
          </cell>
          <cell r="C1130" t="str">
            <v>Public Relations</v>
          </cell>
          <cell r="D1130" t="str">
            <v>Yes</v>
          </cell>
          <cell r="E1130" t="str">
            <v>Expenses</v>
          </cell>
        </row>
        <row r="1131">
          <cell r="B1131">
            <v>646065</v>
          </cell>
          <cell r="C1131" t="str">
            <v>Public Relations</v>
          </cell>
          <cell r="D1131" t="str">
            <v>Yes</v>
          </cell>
          <cell r="E1131" t="str">
            <v>Expenses</v>
          </cell>
        </row>
        <row r="1132">
          <cell r="B1132">
            <v>646070</v>
          </cell>
          <cell r="C1132" t="str">
            <v>Public Relations</v>
          </cell>
          <cell r="D1132" t="str">
            <v>Yes</v>
          </cell>
          <cell r="E1132" t="str">
            <v>Expenses</v>
          </cell>
        </row>
        <row r="1133">
          <cell r="B1133">
            <v>646080</v>
          </cell>
          <cell r="C1133" t="str">
            <v>Public Relations</v>
          </cell>
          <cell r="D1133" t="str">
            <v>Yes</v>
          </cell>
          <cell r="E1133" t="str">
            <v>Expenses</v>
          </cell>
        </row>
        <row r="1134">
          <cell r="B1134">
            <v>646095</v>
          </cell>
          <cell r="C1134" t="str">
            <v>Public Relations</v>
          </cell>
          <cell r="D1134" t="str">
            <v>Yes</v>
          </cell>
          <cell r="E1134" t="str">
            <v>Expenses</v>
          </cell>
        </row>
        <row r="1135">
          <cell r="B1135">
            <v>646096</v>
          </cell>
          <cell r="C1135" t="str">
            <v>Public Relations</v>
          </cell>
          <cell r="D1135" t="str">
            <v>Yes</v>
          </cell>
          <cell r="E1135" t="str">
            <v>Expenses</v>
          </cell>
        </row>
        <row r="1136">
          <cell r="B1136">
            <v>647001</v>
          </cell>
          <cell r="C1136" t="str">
            <v>Marketing Premiums</v>
          </cell>
          <cell r="D1136" t="str">
            <v>Yes</v>
          </cell>
          <cell r="E1136" t="str">
            <v>Expenses</v>
          </cell>
        </row>
        <row r="1137">
          <cell r="B1137">
            <v>647005</v>
          </cell>
          <cell r="C1137" t="str">
            <v>Marketing Premiums</v>
          </cell>
          <cell r="D1137" t="str">
            <v>Yes</v>
          </cell>
          <cell r="E1137" t="str">
            <v>Expenses</v>
          </cell>
        </row>
        <row r="1138">
          <cell r="B1138">
            <v>647020</v>
          </cell>
          <cell r="C1138" t="str">
            <v>Marketing Premiums</v>
          </cell>
          <cell r="D1138" t="str">
            <v>Yes</v>
          </cell>
          <cell r="E1138" t="str">
            <v>Expenses</v>
          </cell>
        </row>
        <row r="1139">
          <cell r="B1139">
            <v>647030</v>
          </cell>
          <cell r="C1139" t="str">
            <v>Marketing Premiums</v>
          </cell>
          <cell r="D1139" t="str">
            <v>Yes</v>
          </cell>
          <cell r="E1139" t="str">
            <v>Expenses</v>
          </cell>
        </row>
        <row r="1140">
          <cell r="B1140">
            <v>647040</v>
          </cell>
          <cell r="C1140" t="str">
            <v>Marketing Premiums</v>
          </cell>
          <cell r="D1140" t="str">
            <v>Yes</v>
          </cell>
          <cell r="E1140" t="str">
            <v>Expenses</v>
          </cell>
        </row>
        <row r="1141">
          <cell r="B1141">
            <v>647051</v>
          </cell>
          <cell r="C1141" t="str">
            <v>Marketing Premiums</v>
          </cell>
          <cell r="D1141" t="str">
            <v>Yes</v>
          </cell>
          <cell r="E1141" t="str">
            <v>Expenses</v>
          </cell>
        </row>
        <row r="1142">
          <cell r="B1142">
            <v>647055</v>
          </cell>
          <cell r="C1142" t="str">
            <v>Marketing Premiums</v>
          </cell>
          <cell r="D1142" t="str">
            <v>Yes</v>
          </cell>
          <cell r="E1142" t="str">
            <v>Expenses</v>
          </cell>
        </row>
        <row r="1143">
          <cell r="B1143">
            <v>647060</v>
          </cell>
          <cell r="C1143" t="str">
            <v>Marketing Premiums</v>
          </cell>
          <cell r="D1143" t="str">
            <v>Yes</v>
          </cell>
          <cell r="E1143" t="str">
            <v>Expenses</v>
          </cell>
        </row>
        <row r="1144">
          <cell r="B1144">
            <v>647065</v>
          </cell>
          <cell r="C1144" t="str">
            <v>Marketing Premiums</v>
          </cell>
          <cell r="D1144" t="str">
            <v>Yes</v>
          </cell>
          <cell r="E1144" t="str">
            <v>Expenses</v>
          </cell>
        </row>
        <row r="1145">
          <cell r="B1145">
            <v>647070</v>
          </cell>
          <cell r="C1145" t="str">
            <v>Marketing Premiums</v>
          </cell>
          <cell r="D1145" t="str">
            <v>Yes</v>
          </cell>
          <cell r="E1145" t="str">
            <v>Expenses</v>
          </cell>
        </row>
        <row r="1146">
          <cell r="B1146">
            <v>647080</v>
          </cell>
          <cell r="C1146" t="str">
            <v>Marketing Premiums</v>
          </cell>
          <cell r="D1146" t="str">
            <v>Yes</v>
          </cell>
          <cell r="E1146" t="str">
            <v>Expenses</v>
          </cell>
        </row>
        <row r="1147">
          <cell r="B1147">
            <v>647095</v>
          </cell>
          <cell r="C1147" t="str">
            <v>Marketing Premiums</v>
          </cell>
          <cell r="D1147" t="str">
            <v>Yes</v>
          </cell>
          <cell r="E1147" t="str">
            <v>Expenses</v>
          </cell>
        </row>
        <row r="1148">
          <cell r="B1148">
            <v>647096</v>
          </cell>
          <cell r="C1148" t="str">
            <v>Marketing Premiums</v>
          </cell>
          <cell r="D1148" t="str">
            <v>Yes</v>
          </cell>
          <cell r="E1148" t="str">
            <v>Expenses</v>
          </cell>
        </row>
        <row r="1149">
          <cell r="B1149">
            <v>648001</v>
          </cell>
          <cell r="C1149" t="str">
            <v>Marketing Presentations</v>
          </cell>
          <cell r="D1149" t="str">
            <v>Yes</v>
          </cell>
          <cell r="E1149" t="str">
            <v>Expenses</v>
          </cell>
        </row>
        <row r="1150">
          <cell r="B1150">
            <v>648005</v>
          </cell>
          <cell r="C1150" t="str">
            <v>Marketing Presentations</v>
          </cell>
          <cell r="D1150" t="str">
            <v>Yes</v>
          </cell>
          <cell r="E1150" t="str">
            <v>Expenses</v>
          </cell>
        </row>
        <row r="1151">
          <cell r="B1151">
            <v>648020</v>
          </cell>
          <cell r="C1151" t="str">
            <v>Marketing Presentations</v>
          </cell>
          <cell r="D1151" t="str">
            <v>Yes</v>
          </cell>
          <cell r="E1151" t="str">
            <v>Expenses</v>
          </cell>
        </row>
        <row r="1152">
          <cell r="B1152">
            <v>648030</v>
          </cell>
          <cell r="C1152" t="str">
            <v>Marketing Presentations</v>
          </cell>
          <cell r="D1152" t="str">
            <v>Yes</v>
          </cell>
          <cell r="E1152" t="str">
            <v>Expenses</v>
          </cell>
        </row>
        <row r="1153">
          <cell r="B1153">
            <v>648040</v>
          </cell>
          <cell r="C1153" t="str">
            <v>Marketing Presentations</v>
          </cell>
          <cell r="D1153" t="str">
            <v>Yes</v>
          </cell>
          <cell r="E1153" t="str">
            <v>Expenses</v>
          </cell>
        </row>
        <row r="1154">
          <cell r="B1154">
            <v>648051</v>
          </cell>
          <cell r="C1154" t="str">
            <v>Marketing Presentations</v>
          </cell>
          <cell r="D1154" t="str">
            <v>Yes</v>
          </cell>
          <cell r="E1154" t="str">
            <v>Expenses</v>
          </cell>
        </row>
        <row r="1155">
          <cell r="B1155">
            <v>648055</v>
          </cell>
          <cell r="C1155" t="str">
            <v>Marketing Presentations</v>
          </cell>
          <cell r="D1155" t="str">
            <v>Yes</v>
          </cell>
          <cell r="E1155" t="str">
            <v>Expenses</v>
          </cell>
        </row>
        <row r="1156">
          <cell r="B1156">
            <v>648060</v>
          </cell>
          <cell r="C1156" t="str">
            <v>Marketing Presentations</v>
          </cell>
          <cell r="D1156" t="str">
            <v>Yes</v>
          </cell>
          <cell r="E1156" t="str">
            <v>Expenses</v>
          </cell>
        </row>
        <row r="1157">
          <cell r="B1157">
            <v>648065</v>
          </cell>
          <cell r="C1157" t="str">
            <v>Marketing Presentations</v>
          </cell>
          <cell r="D1157" t="str">
            <v>Yes</v>
          </cell>
          <cell r="E1157" t="str">
            <v>Expenses</v>
          </cell>
        </row>
        <row r="1158">
          <cell r="B1158">
            <v>648070</v>
          </cell>
          <cell r="C1158" t="str">
            <v>Marketing Presentations</v>
          </cell>
          <cell r="D1158" t="str">
            <v>Yes</v>
          </cell>
          <cell r="E1158" t="str">
            <v>Expenses</v>
          </cell>
        </row>
        <row r="1159">
          <cell r="B1159">
            <v>648080</v>
          </cell>
          <cell r="C1159" t="str">
            <v>Marketing Presentations</v>
          </cell>
          <cell r="D1159" t="str">
            <v>Yes</v>
          </cell>
          <cell r="E1159" t="str">
            <v>Expenses</v>
          </cell>
        </row>
        <row r="1160">
          <cell r="B1160">
            <v>648095</v>
          </cell>
          <cell r="C1160" t="str">
            <v>Marketing Presentations</v>
          </cell>
          <cell r="D1160" t="str">
            <v>Yes</v>
          </cell>
          <cell r="E1160" t="str">
            <v>Expenses</v>
          </cell>
        </row>
        <row r="1161">
          <cell r="B1161">
            <v>648096</v>
          </cell>
          <cell r="C1161" t="str">
            <v>Marketing Presentations</v>
          </cell>
          <cell r="D1161" t="str">
            <v>Yes</v>
          </cell>
          <cell r="E1161" t="str">
            <v>Expenses</v>
          </cell>
        </row>
        <row r="1162">
          <cell r="B1162">
            <v>6490</v>
          </cell>
          <cell r="C1162" t="str">
            <v>Taxes - Payroll FICA</v>
          </cell>
          <cell r="D1162" t="str">
            <v>Yes</v>
          </cell>
          <cell r="E1162" t="str">
            <v>Expenses</v>
          </cell>
        </row>
        <row r="1163">
          <cell r="B1163">
            <v>6491</v>
          </cell>
          <cell r="C1163" t="str">
            <v>Taxes - Payroll NJ UI/DI</v>
          </cell>
          <cell r="D1163" t="str">
            <v>Yes</v>
          </cell>
          <cell r="E1163" t="str">
            <v>Expenses</v>
          </cell>
        </row>
        <row r="1164">
          <cell r="B1164">
            <v>6492</v>
          </cell>
          <cell r="C1164" t="str">
            <v>Taxes - Payroll FUTA</v>
          </cell>
          <cell r="D1164" t="str">
            <v>Yes</v>
          </cell>
          <cell r="E1164" t="str">
            <v>Expenses</v>
          </cell>
        </row>
        <row r="1165">
          <cell r="B1165">
            <v>6500</v>
          </cell>
          <cell r="C1165" t="str">
            <v>Taxes - NJ Annual Report</v>
          </cell>
          <cell r="D1165" t="str">
            <v>Yes</v>
          </cell>
          <cell r="E1165" t="str">
            <v>Expenses</v>
          </cell>
        </row>
        <row r="1166">
          <cell r="B1166">
            <v>6501</v>
          </cell>
          <cell r="C1166" t="str">
            <v>Taxes - DE Annual Report</v>
          </cell>
          <cell r="D1166" t="str">
            <v>Yes</v>
          </cell>
          <cell r="E1166" t="str">
            <v>Expenses</v>
          </cell>
        </row>
        <row r="1167">
          <cell r="B1167">
            <v>6505</v>
          </cell>
          <cell r="C1167" t="str">
            <v>Taxes - DE Franchise Tax</v>
          </cell>
          <cell r="D1167" t="str">
            <v>Yes</v>
          </cell>
          <cell r="E1167" t="str">
            <v>Expenses</v>
          </cell>
        </row>
        <row r="1168">
          <cell r="B1168">
            <v>6506</v>
          </cell>
          <cell r="C1168" t="str">
            <v>Tax- Corporate - NJ</v>
          </cell>
          <cell r="D1168" t="str">
            <v>Yes</v>
          </cell>
          <cell r="E1168" t="str">
            <v>Expenses</v>
          </cell>
        </row>
        <row r="1169">
          <cell r="B1169">
            <v>651001</v>
          </cell>
          <cell r="C1169" t="str">
            <v>Payroll Taxes - Summary</v>
          </cell>
          <cell r="D1169" t="str">
            <v>Yes</v>
          </cell>
          <cell r="E1169" t="str">
            <v>Expenses</v>
          </cell>
        </row>
        <row r="1170">
          <cell r="B1170">
            <v>651005</v>
          </cell>
          <cell r="C1170" t="str">
            <v>Payroll Taxes - Summary</v>
          </cell>
          <cell r="D1170" t="str">
            <v>Yes</v>
          </cell>
          <cell r="E1170" t="str">
            <v>Expenses</v>
          </cell>
        </row>
        <row r="1171">
          <cell r="B1171">
            <v>651010</v>
          </cell>
          <cell r="C1171" t="str">
            <v>Payroll Taxes - Summary</v>
          </cell>
          <cell r="D1171" t="str">
            <v>Yes</v>
          </cell>
          <cell r="E1171" t="str">
            <v>Expenses</v>
          </cell>
        </row>
        <row r="1172">
          <cell r="B1172">
            <v>651020</v>
          </cell>
          <cell r="C1172" t="str">
            <v>Payroll Taxes - Summary</v>
          </cell>
          <cell r="D1172" t="str">
            <v>Yes</v>
          </cell>
          <cell r="E1172" t="str">
            <v>Expenses</v>
          </cell>
        </row>
        <row r="1173">
          <cell r="B1173">
            <v>651030</v>
          </cell>
          <cell r="C1173" t="str">
            <v>Payroll Taxes - Summary</v>
          </cell>
          <cell r="D1173" t="str">
            <v>Yes</v>
          </cell>
          <cell r="E1173" t="str">
            <v>Expenses</v>
          </cell>
        </row>
        <row r="1174">
          <cell r="B1174">
            <v>651040</v>
          </cell>
          <cell r="C1174" t="str">
            <v>Payroll Taxes - Summary</v>
          </cell>
          <cell r="D1174" t="str">
            <v>Yes</v>
          </cell>
          <cell r="E1174" t="str">
            <v>Expenses</v>
          </cell>
        </row>
        <row r="1175">
          <cell r="B1175">
            <v>651051</v>
          </cell>
          <cell r="C1175" t="str">
            <v>Payroll Taxes - Summary</v>
          </cell>
          <cell r="D1175" t="str">
            <v>Yes</v>
          </cell>
          <cell r="E1175" t="str">
            <v>Expenses</v>
          </cell>
        </row>
        <row r="1176">
          <cell r="B1176">
            <v>651055</v>
          </cell>
          <cell r="C1176" t="str">
            <v>Payroll Taxes - Summary</v>
          </cell>
          <cell r="D1176" t="str">
            <v>Yes</v>
          </cell>
          <cell r="E1176" t="str">
            <v>Expenses</v>
          </cell>
        </row>
        <row r="1177">
          <cell r="B1177">
            <v>651060</v>
          </cell>
          <cell r="C1177" t="str">
            <v>Payroll Taxes - Summary</v>
          </cell>
          <cell r="D1177" t="str">
            <v>Yes</v>
          </cell>
          <cell r="E1177" t="str">
            <v>Expenses</v>
          </cell>
        </row>
        <row r="1178">
          <cell r="B1178">
            <v>651065</v>
          </cell>
          <cell r="C1178" t="str">
            <v>Payroll Taxes - Summary</v>
          </cell>
          <cell r="D1178" t="str">
            <v>Yes</v>
          </cell>
          <cell r="E1178" t="str">
            <v>Expenses</v>
          </cell>
        </row>
        <row r="1179">
          <cell r="B1179">
            <v>651070</v>
          </cell>
          <cell r="C1179" t="str">
            <v>Payroll Taxes - Summary</v>
          </cell>
          <cell r="D1179" t="str">
            <v>Yes</v>
          </cell>
          <cell r="E1179" t="str">
            <v>Expenses</v>
          </cell>
        </row>
        <row r="1180">
          <cell r="B1180">
            <v>651080</v>
          </cell>
          <cell r="C1180" t="str">
            <v>Payroll Taxes - Summary</v>
          </cell>
          <cell r="D1180" t="str">
            <v>Yes</v>
          </cell>
          <cell r="E1180" t="str">
            <v>Expenses</v>
          </cell>
        </row>
        <row r="1181">
          <cell r="B1181">
            <v>651095</v>
          </cell>
          <cell r="C1181" t="str">
            <v>Payroll Taxes - Summary</v>
          </cell>
          <cell r="D1181" t="str">
            <v>Yes</v>
          </cell>
          <cell r="E1181" t="str">
            <v>Expenses</v>
          </cell>
        </row>
        <row r="1182">
          <cell r="B1182">
            <v>651096</v>
          </cell>
          <cell r="C1182" t="str">
            <v>Payroll Taxes - Summary</v>
          </cell>
          <cell r="D1182" t="str">
            <v>Yes</v>
          </cell>
          <cell r="E1182" t="str">
            <v>Expenses</v>
          </cell>
        </row>
        <row r="1183">
          <cell r="B1183">
            <v>651101</v>
          </cell>
          <cell r="C1183" t="str">
            <v>Payroll Taxes - FICA</v>
          </cell>
          <cell r="D1183" t="str">
            <v>Yes</v>
          </cell>
          <cell r="E1183" t="str">
            <v>Expenses</v>
          </cell>
        </row>
        <row r="1184">
          <cell r="B1184">
            <v>651105</v>
          </cell>
          <cell r="C1184" t="str">
            <v>Payroll Taxes - FICA</v>
          </cell>
          <cell r="D1184" t="str">
            <v>Yes</v>
          </cell>
          <cell r="E1184" t="str">
            <v>Expenses</v>
          </cell>
        </row>
        <row r="1185">
          <cell r="B1185">
            <v>651110</v>
          </cell>
          <cell r="C1185" t="str">
            <v>Payroll Taxes - FICA</v>
          </cell>
          <cell r="D1185" t="str">
            <v>Yes</v>
          </cell>
          <cell r="E1185" t="str">
            <v>Expenses</v>
          </cell>
        </row>
        <row r="1186">
          <cell r="B1186">
            <v>651120</v>
          </cell>
          <cell r="C1186" t="str">
            <v>Payroll Taxes - FICA</v>
          </cell>
          <cell r="D1186" t="str">
            <v>Yes</v>
          </cell>
          <cell r="E1186" t="str">
            <v>Expenses</v>
          </cell>
        </row>
        <row r="1187">
          <cell r="B1187">
            <v>651130</v>
          </cell>
          <cell r="C1187" t="str">
            <v>Payroll Taxes - FICA</v>
          </cell>
          <cell r="D1187" t="str">
            <v>Yes</v>
          </cell>
          <cell r="E1187" t="str">
            <v>Expenses</v>
          </cell>
        </row>
        <row r="1188">
          <cell r="B1188">
            <v>651140</v>
          </cell>
          <cell r="C1188" t="str">
            <v>Payroll Taxes - FICA</v>
          </cell>
          <cell r="D1188" t="str">
            <v>Yes</v>
          </cell>
          <cell r="E1188" t="str">
            <v>Expenses</v>
          </cell>
        </row>
        <row r="1189">
          <cell r="B1189">
            <v>651151</v>
          </cell>
          <cell r="C1189" t="str">
            <v>Payroll Taxes - FICA</v>
          </cell>
          <cell r="D1189" t="str">
            <v>Yes</v>
          </cell>
          <cell r="E1189" t="str">
            <v>Expenses</v>
          </cell>
        </row>
        <row r="1190">
          <cell r="B1190">
            <v>651155</v>
          </cell>
          <cell r="C1190" t="str">
            <v>Payroll Taxes - FICA</v>
          </cell>
          <cell r="D1190" t="str">
            <v>Yes</v>
          </cell>
          <cell r="E1190" t="str">
            <v>Expenses</v>
          </cell>
        </row>
        <row r="1191">
          <cell r="B1191">
            <v>651160</v>
          </cell>
          <cell r="C1191" t="str">
            <v>Payroll Taxes - FICA</v>
          </cell>
          <cell r="D1191" t="str">
            <v>Yes</v>
          </cell>
          <cell r="E1191" t="str">
            <v>Expenses</v>
          </cell>
        </row>
        <row r="1192">
          <cell r="B1192">
            <v>651165</v>
          </cell>
          <cell r="C1192" t="str">
            <v>Payroll Taxes - FICA</v>
          </cell>
          <cell r="D1192" t="str">
            <v>Yes</v>
          </cell>
          <cell r="E1192" t="str">
            <v>Expenses</v>
          </cell>
        </row>
        <row r="1193">
          <cell r="B1193">
            <v>651170</v>
          </cell>
          <cell r="C1193" t="str">
            <v>Payroll Taxes - FICA</v>
          </cell>
          <cell r="D1193" t="str">
            <v>Yes</v>
          </cell>
          <cell r="E1193" t="str">
            <v>Expenses</v>
          </cell>
        </row>
        <row r="1194">
          <cell r="B1194">
            <v>651180</v>
          </cell>
          <cell r="C1194" t="str">
            <v>Payroll Taxes - FICA</v>
          </cell>
          <cell r="D1194" t="str">
            <v>Yes</v>
          </cell>
          <cell r="E1194" t="str">
            <v>Expenses</v>
          </cell>
        </row>
        <row r="1195">
          <cell r="B1195">
            <v>651195</v>
          </cell>
          <cell r="C1195" t="str">
            <v>Payroll Taxes - FICA</v>
          </cell>
          <cell r="D1195" t="str">
            <v>Yes</v>
          </cell>
          <cell r="E1195" t="str">
            <v>Expenses</v>
          </cell>
        </row>
        <row r="1196">
          <cell r="B1196">
            <v>651196</v>
          </cell>
          <cell r="C1196" t="str">
            <v>Payroll Taxes - FICA</v>
          </cell>
          <cell r="D1196" t="str">
            <v>Yes</v>
          </cell>
          <cell r="E1196" t="str">
            <v>Expenses</v>
          </cell>
        </row>
        <row r="1197">
          <cell r="B1197">
            <v>651201</v>
          </cell>
          <cell r="C1197" t="str">
            <v>Payroll Taxes - NJ UI / DI</v>
          </cell>
          <cell r="D1197" t="str">
            <v>Yes</v>
          </cell>
          <cell r="E1197" t="str">
            <v>Expenses</v>
          </cell>
        </row>
        <row r="1198">
          <cell r="B1198">
            <v>651205</v>
          </cell>
          <cell r="C1198" t="str">
            <v>Payroll Taxes - NJ UI / DI</v>
          </cell>
          <cell r="D1198" t="str">
            <v>Yes</v>
          </cell>
          <cell r="E1198" t="str">
            <v>Expenses</v>
          </cell>
        </row>
        <row r="1199">
          <cell r="B1199">
            <v>651210</v>
          </cell>
          <cell r="C1199" t="str">
            <v>Payroll Taxes - NJ UI / DI</v>
          </cell>
          <cell r="D1199" t="str">
            <v>Yes</v>
          </cell>
          <cell r="E1199" t="str">
            <v>Expenses</v>
          </cell>
        </row>
        <row r="1200">
          <cell r="B1200">
            <v>651220</v>
          </cell>
          <cell r="C1200" t="str">
            <v>Payroll Taxes - NJ UI / DI</v>
          </cell>
          <cell r="D1200" t="str">
            <v>Yes</v>
          </cell>
          <cell r="E1200" t="str">
            <v>Expenses</v>
          </cell>
        </row>
        <row r="1201">
          <cell r="B1201">
            <v>651230</v>
          </cell>
          <cell r="C1201" t="str">
            <v>Payroll Taxes - NJ UI / DI</v>
          </cell>
          <cell r="D1201" t="str">
            <v>Yes</v>
          </cell>
          <cell r="E1201" t="str">
            <v>Expenses</v>
          </cell>
        </row>
        <row r="1202">
          <cell r="B1202">
            <v>651240</v>
          </cell>
          <cell r="C1202" t="str">
            <v>Payroll Taxes - NJ UI / DI</v>
          </cell>
          <cell r="D1202" t="str">
            <v>Yes</v>
          </cell>
          <cell r="E1202" t="str">
            <v>Expenses</v>
          </cell>
        </row>
        <row r="1203">
          <cell r="B1203">
            <v>651251</v>
          </cell>
          <cell r="C1203" t="str">
            <v>Payroll Taxes - NJ UI / DI</v>
          </cell>
          <cell r="D1203" t="str">
            <v>Yes</v>
          </cell>
          <cell r="E1203" t="str">
            <v>Expenses</v>
          </cell>
        </row>
        <row r="1204">
          <cell r="B1204">
            <v>651255</v>
          </cell>
          <cell r="C1204" t="str">
            <v>Payroll Taxes - NJ UI / DI</v>
          </cell>
          <cell r="D1204" t="str">
            <v>Yes</v>
          </cell>
          <cell r="E1204" t="str">
            <v>Expenses</v>
          </cell>
        </row>
        <row r="1205">
          <cell r="B1205">
            <v>651260</v>
          </cell>
          <cell r="C1205" t="str">
            <v>Payroll Taxes - NJ UI / DI</v>
          </cell>
          <cell r="D1205" t="str">
            <v>Yes</v>
          </cell>
          <cell r="E1205" t="str">
            <v>Expenses</v>
          </cell>
        </row>
        <row r="1206">
          <cell r="B1206">
            <v>651265</v>
          </cell>
          <cell r="C1206" t="str">
            <v>Payroll Taxes - NJ UI / DI</v>
          </cell>
          <cell r="D1206" t="str">
            <v>Yes</v>
          </cell>
          <cell r="E1206" t="str">
            <v>Expenses</v>
          </cell>
        </row>
        <row r="1207">
          <cell r="B1207">
            <v>651270</v>
          </cell>
          <cell r="C1207" t="str">
            <v>Payroll Taxes - NJ UI / DI</v>
          </cell>
          <cell r="D1207" t="str">
            <v>Yes</v>
          </cell>
          <cell r="E1207" t="str">
            <v>Expenses</v>
          </cell>
        </row>
        <row r="1208">
          <cell r="B1208">
            <v>651280</v>
          </cell>
          <cell r="C1208" t="str">
            <v>Payroll Taxes - NJ UI / DI</v>
          </cell>
          <cell r="D1208" t="str">
            <v>Yes</v>
          </cell>
          <cell r="E1208" t="str">
            <v>Expenses</v>
          </cell>
        </row>
        <row r="1209">
          <cell r="B1209">
            <v>651295</v>
          </cell>
          <cell r="C1209" t="str">
            <v>Payroll Taxes - NJ UI / DI</v>
          </cell>
          <cell r="D1209" t="str">
            <v>Yes</v>
          </cell>
          <cell r="E1209" t="str">
            <v>Expenses</v>
          </cell>
        </row>
        <row r="1210">
          <cell r="B1210">
            <v>651296</v>
          </cell>
          <cell r="C1210" t="str">
            <v>Payroll Taxes - NJ UI / DI</v>
          </cell>
          <cell r="D1210" t="str">
            <v>Yes</v>
          </cell>
          <cell r="E1210" t="str">
            <v>Expenses</v>
          </cell>
        </row>
        <row r="1211">
          <cell r="B1211">
            <v>651301</v>
          </cell>
          <cell r="C1211" t="str">
            <v>Payroll Taxes - FUTA</v>
          </cell>
          <cell r="D1211" t="str">
            <v>Yes</v>
          </cell>
          <cell r="E1211" t="str">
            <v>Expenses</v>
          </cell>
        </row>
        <row r="1212">
          <cell r="B1212">
            <v>651305</v>
          </cell>
          <cell r="C1212" t="str">
            <v>Payroll Taxes - FUTA</v>
          </cell>
          <cell r="D1212" t="str">
            <v>Yes</v>
          </cell>
          <cell r="E1212" t="str">
            <v>Expenses</v>
          </cell>
        </row>
        <row r="1213">
          <cell r="B1213">
            <v>651310</v>
          </cell>
          <cell r="C1213" t="str">
            <v>Payroll Taxes - FUTA</v>
          </cell>
          <cell r="D1213" t="str">
            <v>Yes</v>
          </cell>
          <cell r="E1213" t="str">
            <v>Expenses</v>
          </cell>
        </row>
        <row r="1214">
          <cell r="B1214">
            <v>651320</v>
          </cell>
          <cell r="C1214" t="str">
            <v>Payroll Taxes - FUTA</v>
          </cell>
          <cell r="D1214" t="str">
            <v>Yes</v>
          </cell>
          <cell r="E1214" t="str">
            <v>Expenses</v>
          </cell>
        </row>
        <row r="1215">
          <cell r="B1215">
            <v>651330</v>
          </cell>
          <cell r="C1215" t="str">
            <v>Payroll Taxes - FUTA</v>
          </cell>
          <cell r="D1215" t="str">
            <v>Yes</v>
          </cell>
          <cell r="E1215" t="str">
            <v>Expenses</v>
          </cell>
        </row>
        <row r="1216">
          <cell r="B1216">
            <v>651340</v>
          </cell>
          <cell r="C1216" t="str">
            <v>Payroll Taxes - FUTA</v>
          </cell>
          <cell r="D1216" t="str">
            <v>Yes</v>
          </cell>
          <cell r="E1216" t="str">
            <v>Expenses</v>
          </cell>
        </row>
        <row r="1217">
          <cell r="B1217">
            <v>651351</v>
          </cell>
          <cell r="C1217" t="str">
            <v>Payroll Taxes - FUTA</v>
          </cell>
          <cell r="D1217" t="str">
            <v>Yes</v>
          </cell>
          <cell r="E1217" t="str">
            <v>Expenses</v>
          </cell>
        </row>
        <row r="1218">
          <cell r="B1218">
            <v>651355</v>
          </cell>
          <cell r="C1218" t="str">
            <v>Payroll Taxes - FUTA</v>
          </cell>
          <cell r="D1218" t="str">
            <v>Yes</v>
          </cell>
          <cell r="E1218" t="str">
            <v>Expenses</v>
          </cell>
        </row>
        <row r="1219">
          <cell r="B1219">
            <v>651360</v>
          </cell>
          <cell r="C1219" t="str">
            <v>Payroll Taxes - FUTA</v>
          </cell>
          <cell r="D1219" t="str">
            <v>Yes</v>
          </cell>
          <cell r="E1219" t="str">
            <v>Expenses</v>
          </cell>
        </row>
        <row r="1220">
          <cell r="B1220">
            <v>651365</v>
          </cell>
          <cell r="C1220" t="str">
            <v>Payroll Taxes - FUTA</v>
          </cell>
          <cell r="D1220" t="str">
            <v>Yes</v>
          </cell>
          <cell r="E1220" t="str">
            <v>Expenses</v>
          </cell>
        </row>
        <row r="1221">
          <cell r="B1221">
            <v>651370</v>
          </cell>
          <cell r="C1221" t="str">
            <v>Payroll Taxes - FUTA</v>
          </cell>
          <cell r="D1221" t="str">
            <v>Yes</v>
          </cell>
          <cell r="E1221" t="str">
            <v>Expenses</v>
          </cell>
        </row>
        <row r="1222">
          <cell r="B1222">
            <v>651380</v>
          </cell>
          <cell r="C1222" t="str">
            <v>Payroll Taxes - FUTA</v>
          </cell>
          <cell r="D1222" t="str">
            <v>Yes</v>
          </cell>
          <cell r="E1222" t="str">
            <v>Expenses</v>
          </cell>
        </row>
        <row r="1223">
          <cell r="B1223">
            <v>651395</v>
          </cell>
          <cell r="C1223" t="str">
            <v>Payroll Taxes - FUTA</v>
          </cell>
          <cell r="D1223" t="str">
            <v>Yes</v>
          </cell>
          <cell r="E1223" t="str">
            <v>Expenses</v>
          </cell>
        </row>
        <row r="1224">
          <cell r="B1224">
            <v>651396</v>
          </cell>
          <cell r="C1224" t="str">
            <v>Payroll Taxes - FUTA</v>
          </cell>
          <cell r="D1224" t="str">
            <v>Yes</v>
          </cell>
          <cell r="E1224" t="str">
            <v>Expenses</v>
          </cell>
        </row>
        <row r="1225">
          <cell r="B1225">
            <v>651401</v>
          </cell>
          <cell r="C1225" t="str">
            <v>State Tax NJ</v>
          </cell>
          <cell r="D1225" t="str">
            <v>Yes</v>
          </cell>
          <cell r="E1225" t="str">
            <v>Expenses</v>
          </cell>
        </row>
        <row r="1226">
          <cell r="B1226">
            <v>651405</v>
          </cell>
          <cell r="C1226" t="str">
            <v>State Tax NJ</v>
          </cell>
          <cell r="D1226" t="str">
            <v>Yes</v>
          </cell>
          <cell r="E1226" t="str">
            <v>Expenses</v>
          </cell>
        </row>
        <row r="1227">
          <cell r="B1227">
            <v>651420</v>
          </cell>
          <cell r="C1227" t="str">
            <v>State Tax NJ</v>
          </cell>
          <cell r="D1227" t="str">
            <v>Yes</v>
          </cell>
          <cell r="E1227" t="str">
            <v>Expenses</v>
          </cell>
        </row>
        <row r="1228">
          <cell r="B1228">
            <v>651430</v>
          </cell>
          <cell r="C1228" t="str">
            <v>State Tax NJ</v>
          </cell>
          <cell r="D1228" t="str">
            <v>Yes</v>
          </cell>
          <cell r="E1228" t="str">
            <v>Expenses</v>
          </cell>
        </row>
        <row r="1229">
          <cell r="B1229">
            <v>651440</v>
          </cell>
          <cell r="C1229" t="str">
            <v>State Tax NJ</v>
          </cell>
          <cell r="D1229" t="str">
            <v>Yes</v>
          </cell>
          <cell r="E1229" t="str">
            <v>Expenses</v>
          </cell>
        </row>
        <row r="1230">
          <cell r="B1230">
            <v>651451</v>
          </cell>
          <cell r="C1230" t="str">
            <v>State Tax NJ</v>
          </cell>
          <cell r="D1230" t="str">
            <v>Yes</v>
          </cell>
          <cell r="E1230" t="str">
            <v>Expenses</v>
          </cell>
        </row>
        <row r="1231">
          <cell r="B1231">
            <v>651455</v>
          </cell>
          <cell r="C1231" t="str">
            <v>State Tax NJ</v>
          </cell>
          <cell r="D1231" t="str">
            <v>Yes</v>
          </cell>
          <cell r="E1231" t="str">
            <v>Expenses</v>
          </cell>
        </row>
        <row r="1232">
          <cell r="B1232">
            <v>651460</v>
          </cell>
          <cell r="C1232" t="str">
            <v>State Tax NJ</v>
          </cell>
          <cell r="D1232" t="str">
            <v>Yes</v>
          </cell>
          <cell r="E1232" t="str">
            <v>Expenses</v>
          </cell>
        </row>
        <row r="1233">
          <cell r="B1233">
            <v>651465</v>
          </cell>
          <cell r="C1233" t="str">
            <v>State Tax NJ</v>
          </cell>
          <cell r="D1233" t="str">
            <v>Yes</v>
          </cell>
          <cell r="E1233" t="str">
            <v>Expenses</v>
          </cell>
        </row>
        <row r="1234">
          <cell r="B1234">
            <v>651470</v>
          </cell>
          <cell r="C1234" t="str">
            <v>State Tax NJ</v>
          </cell>
          <cell r="D1234" t="str">
            <v>Yes</v>
          </cell>
          <cell r="E1234" t="str">
            <v>Expenses</v>
          </cell>
        </row>
        <row r="1235">
          <cell r="B1235">
            <v>651480</v>
          </cell>
          <cell r="C1235" t="str">
            <v>State Tax NJ</v>
          </cell>
          <cell r="D1235" t="str">
            <v>Yes</v>
          </cell>
          <cell r="E1235" t="str">
            <v>Expenses</v>
          </cell>
        </row>
        <row r="1236">
          <cell r="B1236">
            <v>651495</v>
          </cell>
          <cell r="C1236" t="str">
            <v>State Tax NJ</v>
          </cell>
          <cell r="D1236" t="str">
            <v>Yes</v>
          </cell>
          <cell r="E1236" t="str">
            <v>Expenses</v>
          </cell>
        </row>
        <row r="1237">
          <cell r="B1237">
            <v>651496</v>
          </cell>
          <cell r="C1237" t="str">
            <v>State Tax NJ</v>
          </cell>
          <cell r="D1237" t="str">
            <v>Yes</v>
          </cell>
          <cell r="E1237" t="str">
            <v>Expenses</v>
          </cell>
        </row>
        <row r="1238">
          <cell r="B1238">
            <v>651506</v>
          </cell>
          <cell r="C1238" t="str">
            <v>Local Taxes</v>
          </cell>
          <cell r="D1238" t="str">
            <v>Yes</v>
          </cell>
          <cell r="E1238" t="str">
            <v>Expenses</v>
          </cell>
        </row>
        <row r="1239">
          <cell r="B1239">
            <v>651541</v>
          </cell>
          <cell r="C1239" t="str">
            <v>Local Taxes</v>
          </cell>
          <cell r="D1239" t="str">
            <v>Yes</v>
          </cell>
          <cell r="E1239" t="str">
            <v>Expenses</v>
          </cell>
        </row>
        <row r="1240">
          <cell r="B1240">
            <v>651552</v>
          </cell>
          <cell r="C1240" t="str">
            <v>Local Taxes</v>
          </cell>
          <cell r="D1240" t="str">
            <v>Yes</v>
          </cell>
          <cell r="E1240" t="str">
            <v>Expenses</v>
          </cell>
        </row>
        <row r="1241">
          <cell r="B1241">
            <v>651553</v>
          </cell>
          <cell r="C1241" t="str">
            <v>Local Taxes</v>
          </cell>
          <cell r="D1241" t="str">
            <v>Yes</v>
          </cell>
          <cell r="E1241" t="str">
            <v>Expenses</v>
          </cell>
        </row>
        <row r="1242">
          <cell r="B1242">
            <v>651554</v>
          </cell>
          <cell r="C1242" t="str">
            <v>Local Taxes</v>
          </cell>
          <cell r="D1242" t="str">
            <v>Yes</v>
          </cell>
          <cell r="E1242" t="str">
            <v>Expenses</v>
          </cell>
        </row>
        <row r="1243">
          <cell r="B1243">
            <v>651566</v>
          </cell>
          <cell r="C1243" t="str">
            <v>Local Taxes</v>
          </cell>
          <cell r="D1243" t="str">
            <v>Yes</v>
          </cell>
          <cell r="E1243" t="str">
            <v>Expenses</v>
          </cell>
        </row>
        <row r="1244">
          <cell r="B1244">
            <v>651592</v>
          </cell>
          <cell r="C1244" t="str">
            <v>Local Taxes</v>
          </cell>
          <cell r="D1244" t="str">
            <v>Yes</v>
          </cell>
          <cell r="E1244" t="str">
            <v>Expenses</v>
          </cell>
        </row>
        <row r="1245">
          <cell r="B1245">
            <v>651593</v>
          </cell>
          <cell r="C1245" t="str">
            <v>Local Taxes</v>
          </cell>
          <cell r="D1245" t="str">
            <v>Yes</v>
          </cell>
          <cell r="E1245" t="str">
            <v>Expenses</v>
          </cell>
        </row>
        <row r="1246">
          <cell r="B1246">
            <v>651594</v>
          </cell>
          <cell r="C1246" t="str">
            <v>Local Taxes</v>
          </cell>
          <cell r="D1246" t="str">
            <v>Yes</v>
          </cell>
          <cell r="E1246" t="str">
            <v>Expenses</v>
          </cell>
        </row>
        <row r="1247">
          <cell r="B1247">
            <v>651596</v>
          </cell>
          <cell r="C1247" t="str">
            <v>Local Taxes</v>
          </cell>
          <cell r="D1247" t="str">
            <v>Yes</v>
          </cell>
          <cell r="E1247" t="str">
            <v>Expenses</v>
          </cell>
        </row>
        <row r="1248">
          <cell r="B1248">
            <v>6519905</v>
          </cell>
          <cell r="C1248" t="str">
            <v>Taxes - Corporate NJ</v>
          </cell>
          <cell r="D1248" t="str">
            <v>Yes</v>
          </cell>
          <cell r="E1248" t="str">
            <v>Expenses</v>
          </cell>
        </row>
        <row r="1249">
          <cell r="B1249">
            <v>6520</v>
          </cell>
          <cell r="C1249" t="str">
            <v>Telephone and Internet</v>
          </cell>
          <cell r="D1249" t="str">
            <v>Yes</v>
          </cell>
          <cell r="E1249" t="str">
            <v>Expenses</v>
          </cell>
        </row>
        <row r="1250">
          <cell r="B1250">
            <v>6530</v>
          </cell>
          <cell r="C1250" t="str">
            <v>Travel - Car Rental / Ground</v>
          </cell>
          <cell r="D1250" t="str">
            <v>Yes</v>
          </cell>
          <cell r="E1250" t="str">
            <v>Expenses</v>
          </cell>
        </row>
        <row r="1251">
          <cell r="B1251">
            <v>6531</v>
          </cell>
          <cell r="C1251" t="str">
            <v>Travel - Air &amp; Hotel</v>
          </cell>
          <cell r="D1251" t="str">
            <v>Yes</v>
          </cell>
          <cell r="E1251" t="str">
            <v>Expenses</v>
          </cell>
        </row>
        <row r="1252">
          <cell r="B1252">
            <v>6532</v>
          </cell>
          <cell r="C1252" t="str">
            <v>Travel - Parking &amp; Tolls</v>
          </cell>
          <cell r="D1252" t="str">
            <v>Yes</v>
          </cell>
          <cell r="E1252" t="str">
            <v>Expenses</v>
          </cell>
        </row>
        <row r="1253">
          <cell r="B1253">
            <v>6533</v>
          </cell>
          <cell r="C1253" t="str">
            <v>Travel - Gas</v>
          </cell>
          <cell r="D1253" t="str">
            <v>Yes</v>
          </cell>
          <cell r="E1253" t="str">
            <v>Expenses</v>
          </cell>
        </row>
        <row r="1254">
          <cell r="B1254">
            <v>6535</v>
          </cell>
          <cell r="C1254" t="str">
            <v>Employee Exp Clearing</v>
          </cell>
          <cell r="D1254" t="str">
            <v>Yes</v>
          </cell>
          <cell r="E1254" t="str">
            <v>Expenses</v>
          </cell>
        </row>
        <row r="1255">
          <cell r="B1255">
            <v>6540</v>
          </cell>
          <cell r="C1255" t="str">
            <v>Meals &amp; Entertainment</v>
          </cell>
          <cell r="D1255" t="str">
            <v>Yes</v>
          </cell>
          <cell r="E1255" t="str">
            <v>Expenses</v>
          </cell>
        </row>
        <row r="1256">
          <cell r="B1256">
            <v>6550</v>
          </cell>
          <cell r="C1256" t="str">
            <v>Bad Debts</v>
          </cell>
          <cell r="D1256" t="str">
            <v>Yes</v>
          </cell>
          <cell r="E1256" t="str">
            <v>Expenses</v>
          </cell>
        </row>
        <row r="1257">
          <cell r="B1257">
            <v>6560</v>
          </cell>
          <cell r="C1257" t="str">
            <v>Fines &amp; Penalties</v>
          </cell>
          <cell r="D1257" t="str">
            <v>Yes</v>
          </cell>
          <cell r="E1257" t="str">
            <v>Expenses</v>
          </cell>
        </row>
        <row r="1258">
          <cell r="B1258">
            <v>660001</v>
          </cell>
          <cell r="C1258" t="str">
            <v>Photocopying, Printing, Courie</v>
          </cell>
          <cell r="D1258" t="str">
            <v>Yes</v>
          </cell>
          <cell r="E1258" t="str">
            <v>Expenses</v>
          </cell>
        </row>
        <row r="1259">
          <cell r="B1259">
            <v>660005</v>
          </cell>
          <cell r="C1259" t="str">
            <v>Photocopying, Printing, Courie</v>
          </cell>
          <cell r="D1259" t="str">
            <v>Yes</v>
          </cell>
          <cell r="E1259" t="str">
            <v>Expenses</v>
          </cell>
        </row>
        <row r="1260">
          <cell r="B1260">
            <v>660020</v>
          </cell>
          <cell r="C1260" t="str">
            <v>Photocopying, Printing, Courie</v>
          </cell>
          <cell r="D1260" t="str">
            <v>Yes</v>
          </cell>
          <cell r="E1260" t="str">
            <v>Expenses</v>
          </cell>
        </row>
        <row r="1261">
          <cell r="B1261">
            <v>660030</v>
          </cell>
          <cell r="C1261" t="str">
            <v>Photocopying, Printing, Courie</v>
          </cell>
          <cell r="D1261" t="str">
            <v>Yes</v>
          </cell>
          <cell r="E1261" t="str">
            <v>Expenses</v>
          </cell>
        </row>
        <row r="1262">
          <cell r="B1262">
            <v>660040</v>
          </cell>
          <cell r="C1262" t="str">
            <v>Photocopying, Printing, Courie</v>
          </cell>
          <cell r="D1262" t="str">
            <v>Yes</v>
          </cell>
          <cell r="E1262" t="str">
            <v>Expenses</v>
          </cell>
        </row>
        <row r="1263">
          <cell r="B1263">
            <v>660051</v>
          </cell>
          <cell r="C1263" t="str">
            <v>Photocopying, Printing, Courie</v>
          </cell>
          <cell r="D1263" t="str">
            <v>Yes</v>
          </cell>
          <cell r="E1263" t="str">
            <v>Expenses</v>
          </cell>
        </row>
        <row r="1264">
          <cell r="B1264">
            <v>660055</v>
          </cell>
          <cell r="C1264" t="str">
            <v>Photocopying, Printing, Courie</v>
          </cell>
          <cell r="D1264" t="str">
            <v>Yes</v>
          </cell>
          <cell r="E1264" t="str">
            <v>Expenses</v>
          </cell>
        </row>
        <row r="1265">
          <cell r="B1265">
            <v>660060</v>
          </cell>
          <cell r="C1265" t="str">
            <v>Photocopying, Printing, Courie</v>
          </cell>
          <cell r="D1265" t="str">
            <v>Yes</v>
          </cell>
          <cell r="E1265" t="str">
            <v>Expenses</v>
          </cell>
        </row>
        <row r="1266">
          <cell r="B1266">
            <v>660065</v>
          </cell>
          <cell r="C1266" t="str">
            <v>Photocopying, Printing, Courie</v>
          </cell>
          <cell r="D1266" t="str">
            <v>Yes</v>
          </cell>
          <cell r="E1266" t="str">
            <v>Expenses</v>
          </cell>
        </row>
        <row r="1267">
          <cell r="B1267">
            <v>660070</v>
          </cell>
          <cell r="C1267" t="str">
            <v>Photocopying, Printing, Courie</v>
          </cell>
          <cell r="D1267" t="str">
            <v>Yes</v>
          </cell>
          <cell r="E1267" t="str">
            <v>Expenses</v>
          </cell>
        </row>
        <row r="1268">
          <cell r="B1268">
            <v>660080</v>
          </cell>
          <cell r="C1268" t="str">
            <v>Photocopying, Printing, Courie</v>
          </cell>
          <cell r="D1268" t="str">
            <v>Yes</v>
          </cell>
          <cell r="E1268" t="str">
            <v>Expenses</v>
          </cell>
        </row>
        <row r="1269">
          <cell r="B1269">
            <v>660095</v>
          </cell>
          <cell r="C1269" t="str">
            <v>Photocopying, Printing, Courie</v>
          </cell>
          <cell r="D1269" t="str">
            <v>Yes</v>
          </cell>
          <cell r="E1269" t="str">
            <v>Expenses</v>
          </cell>
        </row>
        <row r="1270">
          <cell r="B1270">
            <v>660096</v>
          </cell>
          <cell r="C1270" t="str">
            <v>Photocopying, Printing, Courie</v>
          </cell>
          <cell r="D1270" t="str">
            <v>Yes</v>
          </cell>
          <cell r="E1270" t="str">
            <v>Expenses</v>
          </cell>
        </row>
        <row r="1271">
          <cell r="B1271">
            <v>661001</v>
          </cell>
          <cell r="C1271" t="str">
            <v>Dues &amp; Subscriptions</v>
          </cell>
          <cell r="D1271" t="str">
            <v>Yes</v>
          </cell>
          <cell r="E1271" t="str">
            <v>Expenses</v>
          </cell>
        </row>
        <row r="1272">
          <cell r="B1272">
            <v>661005</v>
          </cell>
          <cell r="C1272" t="str">
            <v>Dues &amp; Subscriptions</v>
          </cell>
          <cell r="D1272" t="str">
            <v>Yes</v>
          </cell>
          <cell r="E1272" t="str">
            <v>Expenses</v>
          </cell>
        </row>
        <row r="1273">
          <cell r="B1273">
            <v>661010</v>
          </cell>
          <cell r="C1273" t="str">
            <v>Dues &amp; Subscriptions</v>
          </cell>
          <cell r="D1273" t="str">
            <v>Yes</v>
          </cell>
          <cell r="E1273" t="str">
            <v>Expenses</v>
          </cell>
        </row>
        <row r="1274">
          <cell r="B1274">
            <v>661020</v>
          </cell>
          <cell r="C1274" t="str">
            <v>Dues &amp; Subscriptions</v>
          </cell>
          <cell r="D1274" t="str">
            <v>Yes</v>
          </cell>
          <cell r="E1274" t="str">
            <v>Expenses</v>
          </cell>
        </row>
        <row r="1275">
          <cell r="B1275">
            <v>661030</v>
          </cell>
          <cell r="C1275" t="str">
            <v>Dues &amp; Subscriptions</v>
          </cell>
          <cell r="D1275" t="str">
            <v>Yes</v>
          </cell>
          <cell r="E1275" t="str">
            <v>Expenses</v>
          </cell>
        </row>
        <row r="1276">
          <cell r="B1276">
            <v>661040</v>
          </cell>
          <cell r="C1276" t="str">
            <v>Dues &amp; Subscriptions</v>
          </cell>
          <cell r="D1276" t="str">
            <v>Yes</v>
          </cell>
          <cell r="E1276" t="str">
            <v>Expenses</v>
          </cell>
        </row>
        <row r="1277">
          <cell r="B1277">
            <v>661051</v>
          </cell>
          <cell r="C1277" t="str">
            <v>Dues &amp; Subscriptions</v>
          </cell>
          <cell r="D1277" t="str">
            <v>Yes</v>
          </cell>
          <cell r="E1277" t="str">
            <v>Expenses</v>
          </cell>
        </row>
        <row r="1278">
          <cell r="B1278">
            <v>661052</v>
          </cell>
          <cell r="C1278" t="str">
            <v>Dues &amp; Subscriptions</v>
          </cell>
          <cell r="D1278" t="str">
            <v>Yes</v>
          </cell>
          <cell r="E1278" t="str">
            <v>Expenses</v>
          </cell>
        </row>
        <row r="1279">
          <cell r="B1279">
            <v>661055</v>
          </cell>
          <cell r="C1279" t="str">
            <v>Dues &amp; Subscriptions</v>
          </cell>
          <cell r="D1279" t="str">
            <v>Yes</v>
          </cell>
          <cell r="E1279" t="str">
            <v>Expenses</v>
          </cell>
        </row>
        <row r="1280">
          <cell r="B1280">
            <v>661060</v>
          </cell>
          <cell r="C1280" t="str">
            <v>Dues &amp; Subscriptions</v>
          </cell>
          <cell r="D1280" t="str">
            <v>Yes</v>
          </cell>
          <cell r="E1280" t="str">
            <v>Expenses</v>
          </cell>
        </row>
        <row r="1281">
          <cell r="B1281">
            <v>661065</v>
          </cell>
          <cell r="C1281" t="str">
            <v>Dues &amp; Subscriptions</v>
          </cell>
          <cell r="D1281" t="str">
            <v>Yes</v>
          </cell>
          <cell r="E1281" t="str">
            <v>Expenses</v>
          </cell>
        </row>
        <row r="1282">
          <cell r="B1282">
            <v>661070</v>
          </cell>
          <cell r="C1282" t="str">
            <v>Dues &amp; Subscriptions</v>
          </cell>
          <cell r="D1282" t="str">
            <v>Yes</v>
          </cell>
          <cell r="E1282" t="str">
            <v>Expenses</v>
          </cell>
        </row>
        <row r="1283">
          <cell r="B1283">
            <v>661080</v>
          </cell>
          <cell r="C1283" t="str">
            <v>Dues &amp; Subscriptions</v>
          </cell>
          <cell r="D1283" t="str">
            <v>Yes</v>
          </cell>
          <cell r="E1283" t="str">
            <v>Expenses</v>
          </cell>
        </row>
        <row r="1284">
          <cell r="B1284">
            <v>661095</v>
          </cell>
          <cell r="C1284" t="str">
            <v>Dues &amp; Subscriptions</v>
          </cell>
          <cell r="D1284" t="str">
            <v>Yes</v>
          </cell>
          <cell r="E1284" t="str">
            <v>Expenses</v>
          </cell>
        </row>
        <row r="1285">
          <cell r="B1285">
            <v>661096</v>
          </cell>
          <cell r="C1285" t="str">
            <v>Dues &amp; Subscriptions</v>
          </cell>
          <cell r="D1285" t="str">
            <v>Yes</v>
          </cell>
          <cell r="E1285" t="str">
            <v>Expenses</v>
          </cell>
        </row>
        <row r="1286">
          <cell r="B1286">
            <v>662001</v>
          </cell>
          <cell r="C1286" t="str">
            <v>Entertainment</v>
          </cell>
          <cell r="D1286" t="str">
            <v>Yes</v>
          </cell>
          <cell r="E1286" t="str">
            <v>Expenses</v>
          </cell>
        </row>
        <row r="1287">
          <cell r="B1287">
            <v>662005</v>
          </cell>
          <cell r="C1287" t="str">
            <v>Entertainment</v>
          </cell>
          <cell r="D1287" t="str">
            <v>Yes</v>
          </cell>
          <cell r="E1287" t="str">
            <v>Expenses</v>
          </cell>
        </row>
        <row r="1288">
          <cell r="B1288">
            <v>662006</v>
          </cell>
          <cell r="C1288" t="str">
            <v>Entertainment</v>
          </cell>
          <cell r="D1288" t="str">
            <v>Yes</v>
          </cell>
          <cell r="E1288" t="str">
            <v>Expenses</v>
          </cell>
        </row>
        <row r="1289">
          <cell r="B1289">
            <v>662020</v>
          </cell>
          <cell r="C1289" t="str">
            <v>Entertainment</v>
          </cell>
          <cell r="D1289" t="str">
            <v>Yes</v>
          </cell>
          <cell r="E1289" t="str">
            <v>Expenses</v>
          </cell>
        </row>
        <row r="1290">
          <cell r="B1290">
            <v>662030</v>
          </cell>
          <cell r="C1290" t="str">
            <v>Entertainment</v>
          </cell>
          <cell r="D1290" t="str">
            <v>Yes</v>
          </cell>
          <cell r="E1290" t="str">
            <v>Expenses</v>
          </cell>
        </row>
        <row r="1291">
          <cell r="B1291">
            <v>662040</v>
          </cell>
          <cell r="C1291" t="str">
            <v>Entertainment</v>
          </cell>
          <cell r="D1291" t="str">
            <v>Yes</v>
          </cell>
          <cell r="E1291" t="str">
            <v>Expenses</v>
          </cell>
        </row>
        <row r="1292">
          <cell r="B1292">
            <v>662041</v>
          </cell>
          <cell r="C1292" t="str">
            <v>Entertainment</v>
          </cell>
          <cell r="D1292" t="str">
            <v>Yes</v>
          </cell>
          <cell r="E1292" t="str">
            <v>Expenses</v>
          </cell>
        </row>
        <row r="1293">
          <cell r="B1293">
            <v>662051</v>
          </cell>
          <cell r="C1293" t="str">
            <v>Entertainment</v>
          </cell>
          <cell r="D1293" t="str">
            <v>Yes</v>
          </cell>
          <cell r="E1293" t="str">
            <v>Expenses</v>
          </cell>
        </row>
        <row r="1294">
          <cell r="B1294">
            <v>662052</v>
          </cell>
          <cell r="C1294" t="str">
            <v>Entertainment</v>
          </cell>
          <cell r="D1294" t="str">
            <v>Yes</v>
          </cell>
          <cell r="E1294" t="str">
            <v>Expenses</v>
          </cell>
        </row>
        <row r="1295">
          <cell r="B1295">
            <v>662053</v>
          </cell>
          <cell r="C1295" t="str">
            <v>Entertainment</v>
          </cell>
          <cell r="D1295" t="str">
            <v>Yes</v>
          </cell>
          <cell r="E1295" t="str">
            <v>Expenses</v>
          </cell>
        </row>
        <row r="1296">
          <cell r="B1296">
            <v>662054</v>
          </cell>
          <cell r="C1296" t="str">
            <v>Entertainment</v>
          </cell>
          <cell r="D1296" t="str">
            <v>Yes</v>
          </cell>
          <cell r="E1296" t="str">
            <v>Expenses</v>
          </cell>
        </row>
        <row r="1297">
          <cell r="B1297">
            <v>662055</v>
          </cell>
          <cell r="C1297" t="str">
            <v>Entertainment</v>
          </cell>
          <cell r="D1297" t="str">
            <v>Yes</v>
          </cell>
          <cell r="E1297" t="str">
            <v>Expenses</v>
          </cell>
        </row>
        <row r="1298">
          <cell r="B1298">
            <v>662060</v>
          </cell>
          <cell r="C1298" t="str">
            <v>Entertainment</v>
          </cell>
          <cell r="D1298" t="str">
            <v>Yes</v>
          </cell>
          <cell r="E1298" t="str">
            <v>Expenses</v>
          </cell>
        </row>
        <row r="1299">
          <cell r="B1299">
            <v>662065</v>
          </cell>
          <cell r="C1299" t="str">
            <v>Entertainment</v>
          </cell>
          <cell r="D1299" t="str">
            <v>Yes</v>
          </cell>
          <cell r="E1299" t="str">
            <v>Expenses</v>
          </cell>
        </row>
        <row r="1300">
          <cell r="B1300">
            <v>662066</v>
          </cell>
          <cell r="C1300" t="str">
            <v>Entertainment</v>
          </cell>
          <cell r="D1300" t="str">
            <v>Yes</v>
          </cell>
          <cell r="E1300" t="str">
            <v>Expenses</v>
          </cell>
        </row>
        <row r="1301">
          <cell r="B1301">
            <v>662070</v>
          </cell>
          <cell r="C1301" t="str">
            <v>Entertainment</v>
          </cell>
          <cell r="D1301" t="str">
            <v>Yes</v>
          </cell>
          <cell r="E1301" t="str">
            <v>Expenses</v>
          </cell>
        </row>
        <row r="1302">
          <cell r="B1302">
            <v>662080</v>
          </cell>
          <cell r="C1302" t="str">
            <v>Entertainment</v>
          </cell>
          <cell r="D1302" t="str">
            <v>Yes</v>
          </cell>
          <cell r="E1302" t="str">
            <v>Expenses</v>
          </cell>
        </row>
        <row r="1303">
          <cell r="B1303">
            <v>662092</v>
          </cell>
          <cell r="C1303" t="str">
            <v>Entertainment</v>
          </cell>
          <cell r="D1303" t="str">
            <v>Yes</v>
          </cell>
          <cell r="E1303" t="str">
            <v>Expenses</v>
          </cell>
        </row>
        <row r="1304">
          <cell r="B1304">
            <v>662093</v>
          </cell>
          <cell r="C1304" t="str">
            <v>Entertainment</v>
          </cell>
          <cell r="D1304" t="str">
            <v>Yes</v>
          </cell>
          <cell r="E1304" t="str">
            <v>Expenses</v>
          </cell>
        </row>
        <row r="1305">
          <cell r="B1305">
            <v>662094</v>
          </cell>
          <cell r="C1305" t="str">
            <v>Entertainment</v>
          </cell>
          <cell r="D1305" t="str">
            <v>Yes</v>
          </cell>
          <cell r="E1305" t="str">
            <v>Expenses</v>
          </cell>
        </row>
        <row r="1306">
          <cell r="B1306">
            <v>662095</v>
          </cell>
          <cell r="C1306" t="str">
            <v>Entertainment</v>
          </cell>
          <cell r="D1306" t="str">
            <v>Yes</v>
          </cell>
          <cell r="E1306" t="str">
            <v>Expenses</v>
          </cell>
        </row>
        <row r="1307">
          <cell r="B1307">
            <v>662096</v>
          </cell>
          <cell r="C1307" t="str">
            <v>Entertainment</v>
          </cell>
          <cell r="D1307" t="str">
            <v>Yes</v>
          </cell>
          <cell r="E1307" t="str">
            <v>Expenses</v>
          </cell>
        </row>
        <row r="1308">
          <cell r="B1308">
            <v>662101</v>
          </cell>
          <cell r="C1308" t="str">
            <v>Equipment Rental</v>
          </cell>
          <cell r="D1308" t="str">
            <v>Yes</v>
          </cell>
          <cell r="E1308" t="str">
            <v>Expenses</v>
          </cell>
        </row>
        <row r="1309">
          <cell r="B1309">
            <v>662105</v>
          </cell>
          <cell r="C1309" t="str">
            <v>Equipment Rental</v>
          </cell>
          <cell r="D1309" t="str">
            <v>Yes</v>
          </cell>
          <cell r="E1309" t="str">
            <v>Expenses</v>
          </cell>
        </row>
        <row r="1310">
          <cell r="B1310">
            <v>662120</v>
          </cell>
          <cell r="C1310" t="str">
            <v>Equipment Rental</v>
          </cell>
          <cell r="D1310" t="str">
            <v>Yes</v>
          </cell>
          <cell r="E1310" t="str">
            <v>Expenses</v>
          </cell>
        </row>
        <row r="1311">
          <cell r="B1311">
            <v>662130</v>
          </cell>
          <cell r="C1311" t="str">
            <v>Equipment Rental</v>
          </cell>
          <cell r="D1311" t="str">
            <v>Yes</v>
          </cell>
          <cell r="E1311" t="str">
            <v>Expenses</v>
          </cell>
        </row>
        <row r="1312">
          <cell r="B1312">
            <v>662140</v>
          </cell>
          <cell r="C1312" t="str">
            <v>Equipment Rental</v>
          </cell>
          <cell r="D1312" t="str">
            <v>Yes</v>
          </cell>
          <cell r="E1312" t="str">
            <v>Expenses</v>
          </cell>
        </row>
        <row r="1313">
          <cell r="B1313">
            <v>662151</v>
          </cell>
          <cell r="C1313" t="str">
            <v>Equipment Rental</v>
          </cell>
          <cell r="D1313" t="str">
            <v>Yes</v>
          </cell>
          <cell r="E1313" t="str">
            <v>Expenses</v>
          </cell>
        </row>
        <row r="1314">
          <cell r="B1314">
            <v>662155</v>
          </cell>
          <cell r="C1314" t="str">
            <v>Equipment Rental</v>
          </cell>
          <cell r="D1314" t="str">
            <v>Yes</v>
          </cell>
          <cell r="E1314" t="str">
            <v>Expenses</v>
          </cell>
        </row>
        <row r="1315">
          <cell r="B1315">
            <v>662160</v>
          </cell>
          <cell r="C1315" t="str">
            <v>Equipment Rental</v>
          </cell>
          <cell r="D1315" t="str">
            <v>Yes</v>
          </cell>
          <cell r="E1315" t="str">
            <v>Expenses</v>
          </cell>
        </row>
        <row r="1316">
          <cell r="B1316">
            <v>662165</v>
          </cell>
          <cell r="C1316" t="str">
            <v>Equipment Rental</v>
          </cell>
          <cell r="D1316" t="str">
            <v>Yes</v>
          </cell>
          <cell r="E1316" t="str">
            <v>Expenses</v>
          </cell>
        </row>
        <row r="1317">
          <cell r="B1317">
            <v>662170</v>
          </cell>
          <cell r="C1317" t="str">
            <v>Equipment Rental</v>
          </cell>
          <cell r="D1317" t="str">
            <v>Yes</v>
          </cell>
          <cell r="E1317" t="str">
            <v>Expenses</v>
          </cell>
        </row>
        <row r="1318">
          <cell r="B1318">
            <v>662180</v>
          </cell>
          <cell r="C1318" t="str">
            <v>Equipment Rental</v>
          </cell>
          <cell r="D1318" t="str">
            <v>Yes</v>
          </cell>
          <cell r="E1318" t="str">
            <v>Expenses</v>
          </cell>
        </row>
        <row r="1319">
          <cell r="B1319">
            <v>662195</v>
          </cell>
          <cell r="C1319" t="str">
            <v>Equipment Rental</v>
          </cell>
          <cell r="D1319" t="str">
            <v>Yes</v>
          </cell>
          <cell r="E1319" t="str">
            <v>Expenses</v>
          </cell>
        </row>
        <row r="1320">
          <cell r="B1320">
            <v>662196</v>
          </cell>
          <cell r="C1320" t="str">
            <v>Equipment Rental</v>
          </cell>
          <cell r="D1320" t="str">
            <v>Yes</v>
          </cell>
          <cell r="E1320" t="str">
            <v>Expenses</v>
          </cell>
        </row>
        <row r="1321">
          <cell r="B1321">
            <v>663001</v>
          </cell>
          <cell r="C1321" t="str">
            <v>Wireless Telephones</v>
          </cell>
          <cell r="D1321" t="str">
            <v>Yes</v>
          </cell>
          <cell r="E1321" t="str">
            <v>Expenses</v>
          </cell>
        </row>
        <row r="1322">
          <cell r="B1322">
            <v>663005</v>
          </cell>
          <cell r="C1322" t="str">
            <v>Wireless Telephones</v>
          </cell>
          <cell r="D1322" t="str">
            <v>Yes</v>
          </cell>
          <cell r="E1322" t="str">
            <v>Expenses</v>
          </cell>
        </row>
        <row r="1323">
          <cell r="B1323">
            <v>663006</v>
          </cell>
          <cell r="C1323" t="str">
            <v>Wireless Telephones</v>
          </cell>
          <cell r="D1323" t="str">
            <v>Yes</v>
          </cell>
          <cell r="E1323" t="str">
            <v>Expenses</v>
          </cell>
        </row>
        <row r="1324">
          <cell r="B1324">
            <v>663010</v>
          </cell>
          <cell r="C1324" t="str">
            <v>Wireless Telephones</v>
          </cell>
          <cell r="D1324" t="str">
            <v>Yes</v>
          </cell>
          <cell r="E1324" t="str">
            <v>Expenses</v>
          </cell>
        </row>
        <row r="1325">
          <cell r="B1325">
            <v>663020</v>
          </cell>
          <cell r="C1325" t="str">
            <v>Wireless Telephones</v>
          </cell>
          <cell r="D1325" t="str">
            <v>Yes</v>
          </cell>
          <cell r="E1325" t="str">
            <v>Expenses</v>
          </cell>
        </row>
        <row r="1326">
          <cell r="B1326">
            <v>663030</v>
          </cell>
          <cell r="C1326" t="str">
            <v>Wireless Telephones</v>
          </cell>
          <cell r="D1326" t="str">
            <v>Yes</v>
          </cell>
          <cell r="E1326" t="str">
            <v>Expenses</v>
          </cell>
        </row>
        <row r="1327">
          <cell r="B1327">
            <v>663040</v>
          </cell>
          <cell r="C1327" t="str">
            <v>Wireless Telephones</v>
          </cell>
          <cell r="D1327" t="str">
            <v>Yes</v>
          </cell>
          <cell r="E1327" t="str">
            <v>Expenses</v>
          </cell>
        </row>
        <row r="1328">
          <cell r="B1328">
            <v>663041</v>
          </cell>
          <cell r="C1328" t="str">
            <v>Wireless Telephones</v>
          </cell>
          <cell r="D1328" t="str">
            <v>Yes</v>
          </cell>
          <cell r="E1328" t="str">
            <v>Expenses</v>
          </cell>
        </row>
        <row r="1329">
          <cell r="B1329">
            <v>663051</v>
          </cell>
          <cell r="C1329" t="str">
            <v>Wireless Telephones</v>
          </cell>
          <cell r="D1329" t="str">
            <v>Yes</v>
          </cell>
          <cell r="E1329" t="str">
            <v>Expenses</v>
          </cell>
        </row>
        <row r="1330">
          <cell r="B1330">
            <v>663052</v>
          </cell>
          <cell r="C1330" t="str">
            <v>Wireless Telephones</v>
          </cell>
          <cell r="D1330" t="str">
            <v>Yes</v>
          </cell>
          <cell r="E1330" t="str">
            <v>Expenses</v>
          </cell>
        </row>
        <row r="1331">
          <cell r="B1331">
            <v>663053</v>
          </cell>
          <cell r="C1331" t="str">
            <v>Wireless Telephones</v>
          </cell>
          <cell r="D1331" t="str">
            <v>Yes</v>
          </cell>
          <cell r="E1331" t="str">
            <v>Expenses</v>
          </cell>
        </row>
        <row r="1332">
          <cell r="B1332">
            <v>663054</v>
          </cell>
          <cell r="C1332" t="str">
            <v>Wireless Telephones</v>
          </cell>
          <cell r="D1332" t="str">
            <v>Yes</v>
          </cell>
          <cell r="E1332" t="str">
            <v>Expenses</v>
          </cell>
        </row>
        <row r="1333">
          <cell r="B1333">
            <v>663055</v>
          </cell>
          <cell r="C1333" t="str">
            <v>Wireless Telephones</v>
          </cell>
          <cell r="D1333" t="str">
            <v>Yes</v>
          </cell>
          <cell r="E1333" t="str">
            <v>Expenses</v>
          </cell>
        </row>
        <row r="1334">
          <cell r="B1334">
            <v>663060</v>
          </cell>
          <cell r="C1334" t="str">
            <v>Wireless Telephones</v>
          </cell>
          <cell r="D1334" t="str">
            <v>Yes</v>
          </cell>
          <cell r="E1334" t="str">
            <v>Expenses</v>
          </cell>
        </row>
        <row r="1335">
          <cell r="B1335">
            <v>663065</v>
          </cell>
          <cell r="C1335" t="str">
            <v>Wireless Telephones</v>
          </cell>
          <cell r="D1335" t="str">
            <v>Yes</v>
          </cell>
          <cell r="E1335" t="str">
            <v>Expenses</v>
          </cell>
        </row>
        <row r="1336">
          <cell r="B1336">
            <v>663066</v>
          </cell>
          <cell r="C1336" t="str">
            <v>Wireless Telephones</v>
          </cell>
          <cell r="D1336" t="str">
            <v>Yes</v>
          </cell>
          <cell r="E1336" t="str">
            <v>Expenses</v>
          </cell>
        </row>
        <row r="1337">
          <cell r="B1337">
            <v>663070</v>
          </cell>
          <cell r="C1337" t="str">
            <v>Wireless Telephones</v>
          </cell>
          <cell r="D1337" t="str">
            <v>Yes</v>
          </cell>
          <cell r="E1337" t="str">
            <v>Expenses</v>
          </cell>
        </row>
        <row r="1338">
          <cell r="B1338">
            <v>663080</v>
          </cell>
          <cell r="C1338" t="str">
            <v>Wireless Telephones</v>
          </cell>
          <cell r="D1338" t="str">
            <v>Yes</v>
          </cell>
          <cell r="E1338" t="str">
            <v>Expenses</v>
          </cell>
        </row>
        <row r="1339">
          <cell r="B1339">
            <v>663092</v>
          </cell>
          <cell r="C1339" t="str">
            <v>Wireless Telephones</v>
          </cell>
          <cell r="D1339" t="str">
            <v>Yes</v>
          </cell>
          <cell r="E1339" t="str">
            <v>Expenses</v>
          </cell>
        </row>
        <row r="1340">
          <cell r="B1340">
            <v>663093</v>
          </cell>
          <cell r="C1340" t="str">
            <v>Wireless Telephones</v>
          </cell>
          <cell r="D1340" t="str">
            <v>Yes</v>
          </cell>
          <cell r="E1340" t="str">
            <v>Expenses</v>
          </cell>
        </row>
        <row r="1341">
          <cell r="B1341">
            <v>663094</v>
          </cell>
          <cell r="C1341" t="str">
            <v>Wireless Telephones</v>
          </cell>
          <cell r="D1341" t="str">
            <v>Yes</v>
          </cell>
          <cell r="E1341" t="str">
            <v>Expenses</v>
          </cell>
        </row>
        <row r="1342">
          <cell r="B1342">
            <v>663095</v>
          </cell>
          <cell r="C1342" t="str">
            <v>Wireless Telephones</v>
          </cell>
          <cell r="D1342" t="str">
            <v>Yes</v>
          </cell>
          <cell r="E1342" t="str">
            <v>Expenses</v>
          </cell>
        </row>
        <row r="1343">
          <cell r="B1343">
            <v>663096</v>
          </cell>
          <cell r="C1343" t="str">
            <v>Wireless Telephones</v>
          </cell>
          <cell r="D1343" t="str">
            <v>Yes</v>
          </cell>
          <cell r="E1343" t="str">
            <v>Expenses</v>
          </cell>
        </row>
        <row r="1344">
          <cell r="B1344">
            <v>664001</v>
          </cell>
          <cell r="C1344" t="str">
            <v>Equipment Purchases \ Leases</v>
          </cell>
          <cell r="D1344" t="str">
            <v>Yes</v>
          </cell>
          <cell r="E1344" t="str">
            <v>Expenses</v>
          </cell>
        </row>
        <row r="1345">
          <cell r="B1345">
            <v>664005</v>
          </cell>
          <cell r="C1345" t="str">
            <v>Equipment Purchases \ Leases</v>
          </cell>
          <cell r="D1345" t="str">
            <v>Yes</v>
          </cell>
          <cell r="E1345" t="str">
            <v>Expenses</v>
          </cell>
        </row>
        <row r="1346">
          <cell r="B1346">
            <v>664010</v>
          </cell>
          <cell r="C1346" t="str">
            <v>Equipment Purchases \ Leases</v>
          </cell>
          <cell r="D1346" t="str">
            <v>Yes</v>
          </cell>
          <cell r="E1346" t="str">
            <v>Expenses</v>
          </cell>
        </row>
        <row r="1347">
          <cell r="B1347">
            <v>664020</v>
          </cell>
          <cell r="C1347" t="str">
            <v>Equipment Purchases \ Leases</v>
          </cell>
          <cell r="D1347" t="str">
            <v>Yes</v>
          </cell>
          <cell r="E1347" t="str">
            <v>Expenses</v>
          </cell>
        </row>
        <row r="1348">
          <cell r="B1348">
            <v>664030</v>
          </cell>
          <cell r="C1348" t="str">
            <v>Equipment Purchases \ Leases</v>
          </cell>
          <cell r="D1348" t="str">
            <v>Yes</v>
          </cell>
          <cell r="E1348" t="str">
            <v>Expenses</v>
          </cell>
        </row>
        <row r="1349">
          <cell r="B1349">
            <v>664040</v>
          </cell>
          <cell r="C1349" t="str">
            <v>Equipment Purchases \ Leases</v>
          </cell>
          <cell r="D1349" t="str">
            <v>Yes</v>
          </cell>
          <cell r="E1349" t="str">
            <v>Expenses</v>
          </cell>
        </row>
        <row r="1350">
          <cell r="B1350">
            <v>664051</v>
          </cell>
          <cell r="C1350" t="str">
            <v>Equipment Purchases \ Leases</v>
          </cell>
          <cell r="D1350" t="str">
            <v>Yes</v>
          </cell>
          <cell r="E1350" t="str">
            <v>Expenses</v>
          </cell>
        </row>
        <row r="1351">
          <cell r="B1351">
            <v>664055</v>
          </cell>
          <cell r="C1351" t="str">
            <v>Equipment Purchases \ Leases</v>
          </cell>
          <cell r="D1351" t="str">
            <v>Yes</v>
          </cell>
          <cell r="E1351" t="str">
            <v>Expenses</v>
          </cell>
        </row>
        <row r="1352">
          <cell r="B1352">
            <v>664060</v>
          </cell>
          <cell r="C1352" t="str">
            <v>Equipment Purchases \ Leases</v>
          </cell>
          <cell r="D1352" t="str">
            <v>Yes</v>
          </cell>
          <cell r="E1352" t="str">
            <v>Expenses</v>
          </cell>
        </row>
        <row r="1353">
          <cell r="B1353">
            <v>664065</v>
          </cell>
          <cell r="C1353" t="str">
            <v>Equipment Purchases \ Leases</v>
          </cell>
          <cell r="D1353" t="str">
            <v>Yes</v>
          </cell>
          <cell r="E1353" t="str">
            <v>Expenses</v>
          </cell>
        </row>
        <row r="1354">
          <cell r="B1354">
            <v>664070</v>
          </cell>
          <cell r="C1354" t="str">
            <v>Equipment Purchases \ Leases</v>
          </cell>
          <cell r="D1354" t="str">
            <v>Yes</v>
          </cell>
          <cell r="E1354" t="str">
            <v>Expenses</v>
          </cell>
        </row>
        <row r="1355">
          <cell r="B1355">
            <v>664080</v>
          </cell>
          <cell r="C1355" t="str">
            <v>Equipment Purchases \ Leases</v>
          </cell>
          <cell r="D1355" t="str">
            <v>Yes</v>
          </cell>
          <cell r="E1355" t="str">
            <v>Expenses</v>
          </cell>
        </row>
        <row r="1356">
          <cell r="B1356">
            <v>664095</v>
          </cell>
          <cell r="C1356" t="str">
            <v>Equipment Purchases \ Leases</v>
          </cell>
          <cell r="D1356" t="str">
            <v>Yes</v>
          </cell>
          <cell r="E1356" t="str">
            <v>Expenses</v>
          </cell>
        </row>
        <row r="1357">
          <cell r="B1357">
            <v>664096</v>
          </cell>
          <cell r="C1357" t="str">
            <v>Equipment Purchases \ Leases</v>
          </cell>
          <cell r="D1357" t="str">
            <v>Yes</v>
          </cell>
          <cell r="E1357" t="str">
            <v>Expenses</v>
          </cell>
        </row>
        <row r="1358">
          <cell r="B1358">
            <v>664101</v>
          </cell>
          <cell r="C1358" t="str">
            <v>Internet Connection</v>
          </cell>
          <cell r="D1358" t="str">
            <v>Yes</v>
          </cell>
          <cell r="E1358" t="str">
            <v>Expenses</v>
          </cell>
        </row>
        <row r="1359">
          <cell r="B1359">
            <v>664105</v>
          </cell>
          <cell r="C1359" t="str">
            <v>Internet Connection</v>
          </cell>
          <cell r="D1359" t="str">
            <v>Yes</v>
          </cell>
          <cell r="E1359" t="str">
            <v>Expenses</v>
          </cell>
        </row>
        <row r="1360">
          <cell r="B1360">
            <v>664106</v>
          </cell>
          <cell r="C1360" t="str">
            <v>Internet Connection</v>
          </cell>
          <cell r="D1360" t="str">
            <v>Yes</v>
          </cell>
          <cell r="E1360" t="str">
            <v>Expenses</v>
          </cell>
        </row>
        <row r="1361">
          <cell r="B1361">
            <v>664110</v>
          </cell>
          <cell r="C1361" t="str">
            <v>Internet Connection</v>
          </cell>
          <cell r="D1361" t="str">
            <v>Yes</v>
          </cell>
          <cell r="E1361" t="str">
            <v>Expenses</v>
          </cell>
        </row>
        <row r="1362">
          <cell r="B1362">
            <v>664120</v>
          </cell>
          <cell r="C1362" t="str">
            <v>Internet Connection</v>
          </cell>
          <cell r="D1362" t="str">
            <v>Yes</v>
          </cell>
          <cell r="E1362" t="str">
            <v>Expenses</v>
          </cell>
        </row>
        <row r="1363">
          <cell r="B1363">
            <v>664130</v>
          </cell>
          <cell r="C1363" t="str">
            <v>Internet Connection</v>
          </cell>
          <cell r="D1363" t="str">
            <v>Yes</v>
          </cell>
          <cell r="E1363" t="str">
            <v>Expenses</v>
          </cell>
        </row>
        <row r="1364">
          <cell r="B1364">
            <v>664140</v>
          </cell>
          <cell r="C1364" t="str">
            <v>Internet Connection</v>
          </cell>
          <cell r="D1364" t="str">
            <v>Yes</v>
          </cell>
          <cell r="E1364" t="str">
            <v>Expenses</v>
          </cell>
        </row>
        <row r="1365">
          <cell r="B1365">
            <v>664141</v>
          </cell>
          <cell r="C1365" t="str">
            <v>Internet Connection</v>
          </cell>
          <cell r="D1365" t="str">
            <v>Yes</v>
          </cell>
          <cell r="E1365" t="str">
            <v>Expenses</v>
          </cell>
        </row>
        <row r="1366">
          <cell r="B1366">
            <v>664151</v>
          </cell>
          <cell r="C1366" t="str">
            <v>Internet Connection</v>
          </cell>
          <cell r="D1366" t="str">
            <v>Yes</v>
          </cell>
          <cell r="E1366" t="str">
            <v>Expenses</v>
          </cell>
        </row>
        <row r="1367">
          <cell r="B1367">
            <v>664152</v>
          </cell>
          <cell r="C1367" t="str">
            <v>Internet Connection</v>
          </cell>
          <cell r="D1367" t="str">
            <v>Yes</v>
          </cell>
          <cell r="E1367" t="str">
            <v>Expenses</v>
          </cell>
        </row>
        <row r="1368">
          <cell r="B1368">
            <v>664153</v>
          </cell>
          <cell r="C1368" t="str">
            <v>Internet Connection</v>
          </cell>
          <cell r="D1368" t="str">
            <v>Yes</v>
          </cell>
          <cell r="E1368" t="str">
            <v>Expenses</v>
          </cell>
        </row>
        <row r="1369">
          <cell r="B1369">
            <v>664154</v>
          </cell>
          <cell r="C1369" t="str">
            <v>Internet Connection</v>
          </cell>
          <cell r="D1369" t="str">
            <v>Yes</v>
          </cell>
          <cell r="E1369" t="str">
            <v>Expenses</v>
          </cell>
        </row>
        <row r="1370">
          <cell r="B1370">
            <v>664155</v>
          </cell>
          <cell r="C1370" t="str">
            <v>Internet Connection</v>
          </cell>
          <cell r="D1370" t="str">
            <v>Yes</v>
          </cell>
          <cell r="E1370" t="str">
            <v>Expenses</v>
          </cell>
        </row>
        <row r="1371">
          <cell r="B1371">
            <v>664160</v>
          </cell>
          <cell r="C1371" t="str">
            <v>Internet Connection</v>
          </cell>
          <cell r="D1371" t="str">
            <v>Yes</v>
          </cell>
          <cell r="E1371" t="str">
            <v>Expenses</v>
          </cell>
        </row>
        <row r="1372">
          <cell r="B1372">
            <v>664165</v>
          </cell>
          <cell r="C1372" t="str">
            <v>Internet Connection</v>
          </cell>
          <cell r="D1372" t="str">
            <v>Yes</v>
          </cell>
          <cell r="E1372" t="str">
            <v>Expenses</v>
          </cell>
        </row>
        <row r="1373">
          <cell r="B1373">
            <v>664166</v>
          </cell>
          <cell r="C1373" t="str">
            <v>Internet Connection</v>
          </cell>
          <cell r="D1373" t="str">
            <v>Yes</v>
          </cell>
          <cell r="E1373" t="str">
            <v>Expenses</v>
          </cell>
        </row>
        <row r="1374">
          <cell r="B1374">
            <v>664170</v>
          </cell>
          <cell r="C1374" t="str">
            <v>Internet Connection</v>
          </cell>
          <cell r="D1374" t="str">
            <v>Yes</v>
          </cell>
          <cell r="E1374" t="str">
            <v>Expenses</v>
          </cell>
        </row>
        <row r="1375">
          <cell r="B1375">
            <v>664180</v>
          </cell>
          <cell r="C1375" t="str">
            <v>Internet Connection</v>
          </cell>
          <cell r="D1375" t="str">
            <v>Yes</v>
          </cell>
          <cell r="E1375" t="str">
            <v>Expenses</v>
          </cell>
        </row>
        <row r="1376">
          <cell r="B1376">
            <v>664192</v>
          </cell>
          <cell r="C1376" t="str">
            <v>Internet Connection</v>
          </cell>
          <cell r="D1376" t="str">
            <v>Yes</v>
          </cell>
          <cell r="E1376" t="str">
            <v>Expenses</v>
          </cell>
        </row>
        <row r="1377">
          <cell r="B1377">
            <v>664193</v>
          </cell>
          <cell r="C1377" t="str">
            <v>Internet Connection</v>
          </cell>
          <cell r="D1377" t="str">
            <v>Yes</v>
          </cell>
          <cell r="E1377" t="str">
            <v>Expenses</v>
          </cell>
        </row>
        <row r="1378">
          <cell r="B1378">
            <v>664194</v>
          </cell>
          <cell r="C1378" t="str">
            <v>Internet Connection</v>
          </cell>
          <cell r="D1378" t="str">
            <v>Yes</v>
          </cell>
          <cell r="E1378" t="str">
            <v>Expenses</v>
          </cell>
        </row>
        <row r="1379">
          <cell r="B1379">
            <v>664195</v>
          </cell>
          <cell r="C1379" t="str">
            <v>Internet Connection</v>
          </cell>
          <cell r="D1379" t="str">
            <v>Yes</v>
          </cell>
          <cell r="E1379" t="str">
            <v>Expenses</v>
          </cell>
        </row>
        <row r="1380">
          <cell r="B1380">
            <v>664196</v>
          </cell>
          <cell r="C1380" t="str">
            <v>Internet Connection</v>
          </cell>
          <cell r="D1380" t="str">
            <v>Yes</v>
          </cell>
          <cell r="E1380" t="str">
            <v>Expenses</v>
          </cell>
        </row>
        <row r="1381">
          <cell r="B1381">
            <v>664201</v>
          </cell>
          <cell r="C1381" t="str">
            <v>Postage</v>
          </cell>
          <cell r="D1381" t="str">
            <v>Yes</v>
          </cell>
          <cell r="E1381" t="str">
            <v>Expenses</v>
          </cell>
        </row>
        <row r="1382">
          <cell r="B1382">
            <v>664205</v>
          </cell>
          <cell r="C1382" t="str">
            <v>Postage</v>
          </cell>
          <cell r="D1382" t="str">
            <v>Yes</v>
          </cell>
          <cell r="E1382" t="str">
            <v>Expenses</v>
          </cell>
        </row>
        <row r="1383">
          <cell r="B1383">
            <v>664206</v>
          </cell>
          <cell r="C1383" t="str">
            <v>Postage</v>
          </cell>
          <cell r="D1383" t="str">
            <v>Yes</v>
          </cell>
          <cell r="E1383" t="str">
            <v>Expenses</v>
          </cell>
        </row>
        <row r="1384">
          <cell r="B1384">
            <v>664210</v>
          </cell>
          <cell r="C1384" t="str">
            <v>Postage</v>
          </cell>
          <cell r="D1384" t="str">
            <v>Yes</v>
          </cell>
          <cell r="E1384" t="str">
            <v>Expenses</v>
          </cell>
        </row>
        <row r="1385">
          <cell r="B1385">
            <v>664220</v>
          </cell>
          <cell r="C1385" t="str">
            <v>Postage</v>
          </cell>
          <cell r="D1385" t="str">
            <v>Yes</v>
          </cell>
          <cell r="E1385" t="str">
            <v>Expenses</v>
          </cell>
        </row>
        <row r="1386">
          <cell r="B1386">
            <v>664230</v>
          </cell>
          <cell r="C1386" t="str">
            <v>Postage</v>
          </cell>
          <cell r="D1386" t="str">
            <v>Yes</v>
          </cell>
          <cell r="E1386" t="str">
            <v>Expenses</v>
          </cell>
        </row>
        <row r="1387">
          <cell r="B1387">
            <v>664240</v>
          </cell>
          <cell r="C1387" t="str">
            <v>Postage</v>
          </cell>
          <cell r="D1387" t="str">
            <v>Yes</v>
          </cell>
          <cell r="E1387" t="str">
            <v>Expenses</v>
          </cell>
        </row>
        <row r="1388">
          <cell r="B1388">
            <v>664241</v>
          </cell>
          <cell r="C1388" t="str">
            <v>Postage</v>
          </cell>
          <cell r="D1388" t="str">
            <v>Yes</v>
          </cell>
          <cell r="E1388" t="str">
            <v>Expenses</v>
          </cell>
        </row>
        <row r="1389">
          <cell r="B1389">
            <v>664251</v>
          </cell>
          <cell r="C1389" t="str">
            <v>Postage</v>
          </cell>
          <cell r="D1389" t="str">
            <v>Yes</v>
          </cell>
          <cell r="E1389" t="str">
            <v>Expenses</v>
          </cell>
        </row>
        <row r="1390">
          <cell r="B1390">
            <v>664252</v>
          </cell>
          <cell r="C1390" t="str">
            <v>Postage</v>
          </cell>
          <cell r="D1390" t="str">
            <v>Yes</v>
          </cell>
          <cell r="E1390" t="str">
            <v>Expenses</v>
          </cell>
        </row>
        <row r="1391">
          <cell r="B1391">
            <v>664253</v>
          </cell>
          <cell r="C1391" t="str">
            <v>Postage</v>
          </cell>
          <cell r="D1391" t="str">
            <v>Yes</v>
          </cell>
          <cell r="E1391" t="str">
            <v>Expenses</v>
          </cell>
        </row>
        <row r="1392">
          <cell r="B1392">
            <v>664254</v>
          </cell>
          <cell r="C1392" t="str">
            <v>Postage</v>
          </cell>
          <cell r="D1392" t="str">
            <v>Yes</v>
          </cell>
          <cell r="E1392" t="str">
            <v>Expenses</v>
          </cell>
        </row>
        <row r="1393">
          <cell r="B1393">
            <v>664255</v>
          </cell>
          <cell r="C1393" t="str">
            <v>Postage</v>
          </cell>
          <cell r="D1393" t="str">
            <v>Yes</v>
          </cell>
          <cell r="E1393" t="str">
            <v>Expenses</v>
          </cell>
        </row>
        <row r="1394">
          <cell r="B1394">
            <v>664260</v>
          </cell>
          <cell r="C1394" t="str">
            <v>Postage</v>
          </cell>
          <cell r="D1394" t="str">
            <v>Yes</v>
          </cell>
          <cell r="E1394" t="str">
            <v>Expenses</v>
          </cell>
        </row>
        <row r="1395">
          <cell r="B1395">
            <v>664265</v>
          </cell>
          <cell r="C1395" t="str">
            <v>Postage</v>
          </cell>
          <cell r="D1395" t="str">
            <v>Yes</v>
          </cell>
          <cell r="E1395" t="str">
            <v>Expenses</v>
          </cell>
        </row>
        <row r="1396">
          <cell r="B1396">
            <v>664266</v>
          </cell>
          <cell r="C1396" t="str">
            <v>Postage</v>
          </cell>
          <cell r="D1396" t="str">
            <v>Yes</v>
          </cell>
          <cell r="E1396" t="str">
            <v>Expenses</v>
          </cell>
        </row>
        <row r="1397">
          <cell r="B1397">
            <v>664270</v>
          </cell>
          <cell r="C1397" t="str">
            <v>Postage</v>
          </cell>
          <cell r="D1397" t="str">
            <v>Yes</v>
          </cell>
          <cell r="E1397" t="str">
            <v>Expenses</v>
          </cell>
        </row>
        <row r="1398">
          <cell r="B1398">
            <v>664280</v>
          </cell>
          <cell r="C1398" t="str">
            <v>Postage</v>
          </cell>
          <cell r="D1398" t="str">
            <v>Yes</v>
          </cell>
          <cell r="E1398" t="str">
            <v>Expenses</v>
          </cell>
        </row>
        <row r="1399">
          <cell r="B1399">
            <v>664292</v>
          </cell>
          <cell r="C1399" t="str">
            <v>Postage</v>
          </cell>
          <cell r="D1399" t="str">
            <v>Yes</v>
          </cell>
          <cell r="E1399" t="str">
            <v>Expenses</v>
          </cell>
        </row>
        <row r="1400">
          <cell r="B1400">
            <v>664293</v>
          </cell>
          <cell r="C1400" t="str">
            <v>Postage</v>
          </cell>
          <cell r="D1400" t="str">
            <v>Yes</v>
          </cell>
          <cell r="E1400" t="str">
            <v>Expenses</v>
          </cell>
        </row>
        <row r="1401">
          <cell r="B1401">
            <v>664294</v>
          </cell>
          <cell r="C1401" t="str">
            <v>Postage</v>
          </cell>
          <cell r="D1401" t="str">
            <v>Yes</v>
          </cell>
          <cell r="E1401" t="str">
            <v>Expenses</v>
          </cell>
        </row>
        <row r="1402">
          <cell r="B1402">
            <v>664295</v>
          </cell>
          <cell r="C1402" t="str">
            <v>Postage</v>
          </cell>
          <cell r="D1402" t="str">
            <v>Yes</v>
          </cell>
          <cell r="E1402" t="str">
            <v>Expenses</v>
          </cell>
        </row>
        <row r="1403">
          <cell r="B1403">
            <v>664296</v>
          </cell>
          <cell r="C1403" t="str">
            <v>Postage</v>
          </cell>
          <cell r="D1403" t="str">
            <v>Yes</v>
          </cell>
          <cell r="E1403" t="str">
            <v>Expenses</v>
          </cell>
        </row>
        <row r="1404">
          <cell r="B1404">
            <v>664301</v>
          </cell>
          <cell r="C1404" t="str">
            <v>Freight Expense</v>
          </cell>
          <cell r="D1404" t="str">
            <v>Yes</v>
          </cell>
          <cell r="E1404" t="str">
            <v>Expenses</v>
          </cell>
        </row>
        <row r="1405">
          <cell r="B1405">
            <v>664305</v>
          </cell>
          <cell r="C1405" t="str">
            <v>Freight Expense</v>
          </cell>
          <cell r="D1405" t="str">
            <v>Yes</v>
          </cell>
          <cell r="E1405" t="str">
            <v>Expenses</v>
          </cell>
        </row>
        <row r="1406">
          <cell r="B1406">
            <v>664320</v>
          </cell>
          <cell r="C1406" t="str">
            <v>Freight Expense</v>
          </cell>
          <cell r="D1406" t="str">
            <v>Yes</v>
          </cell>
          <cell r="E1406" t="str">
            <v>Expenses</v>
          </cell>
        </row>
        <row r="1407">
          <cell r="B1407">
            <v>664330</v>
          </cell>
          <cell r="C1407" t="str">
            <v>Freight Expense</v>
          </cell>
          <cell r="D1407" t="str">
            <v>Yes</v>
          </cell>
          <cell r="E1407" t="str">
            <v>Expenses</v>
          </cell>
        </row>
        <row r="1408">
          <cell r="B1408">
            <v>664340</v>
          </cell>
          <cell r="C1408" t="str">
            <v>Freight Expense</v>
          </cell>
          <cell r="D1408" t="str">
            <v>Yes</v>
          </cell>
          <cell r="E1408" t="str">
            <v>Expenses</v>
          </cell>
        </row>
        <row r="1409">
          <cell r="B1409">
            <v>664351</v>
          </cell>
          <cell r="C1409" t="str">
            <v>Freight Expense</v>
          </cell>
          <cell r="D1409" t="str">
            <v>Yes</v>
          </cell>
          <cell r="E1409" t="str">
            <v>Expenses</v>
          </cell>
        </row>
        <row r="1410">
          <cell r="B1410">
            <v>664355</v>
          </cell>
          <cell r="C1410" t="str">
            <v>Freight Expense</v>
          </cell>
          <cell r="D1410" t="str">
            <v>Yes</v>
          </cell>
          <cell r="E1410" t="str">
            <v>Expenses</v>
          </cell>
        </row>
        <row r="1411">
          <cell r="B1411">
            <v>664360</v>
          </cell>
          <cell r="C1411" t="str">
            <v>Freight Expense</v>
          </cell>
          <cell r="D1411" t="str">
            <v>Yes</v>
          </cell>
          <cell r="E1411" t="str">
            <v>Expenses</v>
          </cell>
        </row>
        <row r="1412">
          <cell r="B1412">
            <v>664365</v>
          </cell>
          <cell r="C1412" t="str">
            <v>Freight Expense</v>
          </cell>
          <cell r="D1412" t="str">
            <v>Yes</v>
          </cell>
          <cell r="E1412" t="str">
            <v>Expenses</v>
          </cell>
        </row>
        <row r="1413">
          <cell r="B1413">
            <v>664370</v>
          </cell>
          <cell r="C1413" t="str">
            <v>Freight Expense</v>
          </cell>
          <cell r="D1413" t="str">
            <v>Yes</v>
          </cell>
          <cell r="E1413" t="str">
            <v>Expenses</v>
          </cell>
        </row>
        <row r="1414">
          <cell r="B1414">
            <v>664380</v>
          </cell>
          <cell r="C1414" t="str">
            <v>Freight Expense</v>
          </cell>
          <cell r="D1414" t="str">
            <v>Yes</v>
          </cell>
          <cell r="E1414" t="str">
            <v>Expenses</v>
          </cell>
        </row>
        <row r="1415">
          <cell r="B1415">
            <v>664395</v>
          </cell>
          <cell r="C1415" t="str">
            <v>Freight Expense</v>
          </cell>
          <cell r="D1415" t="str">
            <v>Yes</v>
          </cell>
          <cell r="E1415" t="str">
            <v>Expenses</v>
          </cell>
        </row>
        <row r="1416">
          <cell r="B1416">
            <v>664396</v>
          </cell>
          <cell r="C1416" t="str">
            <v>Freight Expense</v>
          </cell>
          <cell r="D1416" t="str">
            <v>Yes</v>
          </cell>
          <cell r="E1416" t="str">
            <v>Expenses</v>
          </cell>
        </row>
        <row r="1417">
          <cell r="B1417">
            <v>664401</v>
          </cell>
          <cell r="C1417" t="str">
            <v>Furniture Leases</v>
          </cell>
          <cell r="D1417" t="str">
            <v>Yes</v>
          </cell>
          <cell r="E1417" t="str">
            <v>Expenses</v>
          </cell>
        </row>
        <row r="1418">
          <cell r="B1418">
            <v>664405</v>
          </cell>
          <cell r="C1418" t="str">
            <v>Furniture Leases</v>
          </cell>
          <cell r="D1418" t="str">
            <v>Yes</v>
          </cell>
          <cell r="E1418" t="str">
            <v>Expenses</v>
          </cell>
        </row>
        <row r="1419">
          <cell r="B1419">
            <v>664420</v>
          </cell>
          <cell r="C1419" t="str">
            <v>Furniture Leases</v>
          </cell>
          <cell r="D1419" t="str">
            <v>Yes</v>
          </cell>
          <cell r="E1419" t="str">
            <v>Expenses</v>
          </cell>
        </row>
        <row r="1420">
          <cell r="B1420">
            <v>664430</v>
          </cell>
          <cell r="C1420" t="str">
            <v>Furniture Leases</v>
          </cell>
          <cell r="D1420" t="str">
            <v>Yes</v>
          </cell>
          <cell r="E1420" t="str">
            <v>Expenses</v>
          </cell>
        </row>
        <row r="1421">
          <cell r="B1421">
            <v>664440</v>
          </cell>
          <cell r="C1421" t="str">
            <v>Furniture Leases</v>
          </cell>
          <cell r="D1421" t="str">
            <v>Yes</v>
          </cell>
          <cell r="E1421" t="str">
            <v>Expenses</v>
          </cell>
        </row>
        <row r="1422">
          <cell r="B1422">
            <v>664451</v>
          </cell>
          <cell r="C1422" t="str">
            <v>Furniture Leases</v>
          </cell>
          <cell r="D1422" t="str">
            <v>Yes</v>
          </cell>
          <cell r="E1422" t="str">
            <v>Expenses</v>
          </cell>
        </row>
        <row r="1423">
          <cell r="B1423">
            <v>664455</v>
          </cell>
          <cell r="C1423" t="str">
            <v>Furniture Leases</v>
          </cell>
          <cell r="D1423" t="str">
            <v>Yes</v>
          </cell>
          <cell r="E1423" t="str">
            <v>Expenses</v>
          </cell>
        </row>
        <row r="1424">
          <cell r="B1424">
            <v>664460</v>
          </cell>
          <cell r="C1424" t="str">
            <v>Furniture Leases</v>
          </cell>
          <cell r="D1424" t="str">
            <v>Yes</v>
          </cell>
          <cell r="E1424" t="str">
            <v>Expenses</v>
          </cell>
        </row>
        <row r="1425">
          <cell r="B1425">
            <v>664465</v>
          </cell>
          <cell r="C1425" t="str">
            <v>Furniture Leases</v>
          </cell>
          <cell r="D1425" t="str">
            <v>Yes</v>
          </cell>
          <cell r="E1425" t="str">
            <v>Expenses</v>
          </cell>
        </row>
        <row r="1426">
          <cell r="B1426">
            <v>664470</v>
          </cell>
          <cell r="C1426" t="str">
            <v>Furniture Leases</v>
          </cell>
          <cell r="D1426" t="str">
            <v>Yes</v>
          </cell>
          <cell r="E1426" t="str">
            <v>Expenses</v>
          </cell>
        </row>
        <row r="1427">
          <cell r="B1427">
            <v>664480</v>
          </cell>
          <cell r="C1427" t="str">
            <v>Furniture Leases</v>
          </cell>
          <cell r="D1427" t="str">
            <v>Yes</v>
          </cell>
          <cell r="E1427" t="str">
            <v>Expenses</v>
          </cell>
        </row>
        <row r="1428">
          <cell r="B1428">
            <v>664495</v>
          </cell>
          <cell r="C1428" t="str">
            <v>Furniture Leases</v>
          </cell>
          <cell r="D1428" t="str">
            <v>Yes</v>
          </cell>
          <cell r="E1428" t="str">
            <v>Expenses</v>
          </cell>
        </row>
        <row r="1429">
          <cell r="B1429">
            <v>664496</v>
          </cell>
          <cell r="C1429" t="str">
            <v>Furniture Leases</v>
          </cell>
          <cell r="D1429" t="str">
            <v>Yes</v>
          </cell>
          <cell r="E1429" t="str">
            <v>Expenses</v>
          </cell>
        </row>
        <row r="1430">
          <cell r="B1430">
            <v>664501</v>
          </cell>
          <cell r="C1430" t="str">
            <v>Computer Purchase \ Lease</v>
          </cell>
          <cell r="D1430" t="str">
            <v>Yes</v>
          </cell>
          <cell r="E1430" t="str">
            <v>Expenses</v>
          </cell>
        </row>
        <row r="1431">
          <cell r="B1431">
            <v>664505</v>
          </cell>
          <cell r="C1431" t="str">
            <v>Computer Purchase \ Lease</v>
          </cell>
          <cell r="D1431" t="str">
            <v>Yes</v>
          </cell>
          <cell r="E1431" t="str">
            <v>Expenses</v>
          </cell>
        </row>
        <row r="1432">
          <cell r="B1432">
            <v>664520</v>
          </cell>
          <cell r="C1432" t="str">
            <v>Computer Purchase \ Lease</v>
          </cell>
          <cell r="D1432" t="str">
            <v>Yes</v>
          </cell>
          <cell r="E1432" t="str">
            <v>Expenses</v>
          </cell>
        </row>
        <row r="1433">
          <cell r="B1433">
            <v>664530</v>
          </cell>
          <cell r="C1433" t="str">
            <v>Computer Purchase \ Lease</v>
          </cell>
          <cell r="D1433" t="str">
            <v>Yes</v>
          </cell>
          <cell r="E1433" t="str">
            <v>Expenses</v>
          </cell>
        </row>
        <row r="1434">
          <cell r="B1434">
            <v>664540</v>
          </cell>
          <cell r="C1434" t="str">
            <v>Computer Purchase \ Lease</v>
          </cell>
          <cell r="D1434" t="str">
            <v>Yes</v>
          </cell>
          <cell r="E1434" t="str">
            <v>Expenses</v>
          </cell>
        </row>
        <row r="1435">
          <cell r="B1435">
            <v>664551</v>
          </cell>
          <cell r="C1435" t="str">
            <v>Computer Purchase \ Lease</v>
          </cell>
          <cell r="D1435" t="str">
            <v>Yes</v>
          </cell>
          <cell r="E1435" t="str">
            <v>Expenses</v>
          </cell>
        </row>
        <row r="1436">
          <cell r="B1436">
            <v>664555</v>
          </cell>
          <cell r="C1436" t="str">
            <v>Computer Purchase \ Lease</v>
          </cell>
          <cell r="D1436" t="str">
            <v>Yes</v>
          </cell>
          <cell r="E1436" t="str">
            <v>Expenses</v>
          </cell>
        </row>
        <row r="1437">
          <cell r="B1437">
            <v>664560</v>
          </cell>
          <cell r="C1437" t="str">
            <v>Computer Purchase \ Lease</v>
          </cell>
          <cell r="D1437" t="str">
            <v>Yes</v>
          </cell>
          <cell r="E1437" t="str">
            <v>Expenses</v>
          </cell>
        </row>
        <row r="1438">
          <cell r="B1438">
            <v>664565</v>
          </cell>
          <cell r="C1438" t="str">
            <v>Computer Purchase \ Lease</v>
          </cell>
          <cell r="D1438" t="str">
            <v>Yes</v>
          </cell>
          <cell r="E1438" t="str">
            <v>Expenses</v>
          </cell>
        </row>
        <row r="1439">
          <cell r="B1439">
            <v>664570</v>
          </cell>
          <cell r="C1439" t="str">
            <v>Computer Purchase \ Lease</v>
          </cell>
          <cell r="D1439" t="str">
            <v>Yes</v>
          </cell>
          <cell r="E1439" t="str">
            <v>Expenses</v>
          </cell>
        </row>
        <row r="1440">
          <cell r="B1440">
            <v>664580</v>
          </cell>
          <cell r="C1440" t="str">
            <v>Computer Purchase \ Lease</v>
          </cell>
          <cell r="D1440" t="str">
            <v>Yes</v>
          </cell>
          <cell r="E1440" t="str">
            <v>Expenses</v>
          </cell>
        </row>
        <row r="1441">
          <cell r="B1441">
            <v>664595</v>
          </cell>
          <cell r="C1441" t="str">
            <v>Computer Purchase \ Lease</v>
          </cell>
          <cell r="D1441" t="str">
            <v>Yes</v>
          </cell>
          <cell r="E1441" t="str">
            <v>Expenses</v>
          </cell>
        </row>
        <row r="1442">
          <cell r="B1442">
            <v>664596</v>
          </cell>
          <cell r="C1442" t="str">
            <v>Computer Purchase \ Lease</v>
          </cell>
          <cell r="D1442" t="str">
            <v>Yes</v>
          </cell>
          <cell r="E1442" t="str">
            <v>Expenses</v>
          </cell>
        </row>
        <row r="1443">
          <cell r="B1443">
            <v>664605</v>
          </cell>
          <cell r="C1443" t="str">
            <v>Vehicle Lease Expense</v>
          </cell>
          <cell r="D1443" t="str">
            <v>Yes</v>
          </cell>
          <cell r="E1443" t="str">
            <v>Expenses</v>
          </cell>
        </row>
        <row r="1444">
          <cell r="B1444">
            <v>665001</v>
          </cell>
          <cell r="C1444" t="str">
            <v>Office Supplies</v>
          </cell>
          <cell r="D1444" t="str">
            <v>Yes</v>
          </cell>
          <cell r="E1444" t="str">
            <v>Expenses</v>
          </cell>
        </row>
        <row r="1445">
          <cell r="B1445">
            <v>665005</v>
          </cell>
          <cell r="C1445" t="str">
            <v>Office Supplies</v>
          </cell>
          <cell r="D1445" t="str">
            <v>Yes</v>
          </cell>
          <cell r="E1445" t="str">
            <v>Expenses</v>
          </cell>
        </row>
        <row r="1446">
          <cell r="B1446">
            <v>665006</v>
          </cell>
          <cell r="C1446" t="str">
            <v>Office Supplies</v>
          </cell>
          <cell r="D1446" t="str">
            <v>Yes</v>
          </cell>
          <cell r="E1446" t="str">
            <v>Expenses</v>
          </cell>
        </row>
        <row r="1447">
          <cell r="B1447">
            <v>665010</v>
          </cell>
          <cell r="C1447" t="str">
            <v>Office Supplies</v>
          </cell>
          <cell r="D1447" t="str">
            <v>Yes</v>
          </cell>
          <cell r="E1447" t="str">
            <v>Expenses</v>
          </cell>
        </row>
        <row r="1448">
          <cell r="B1448">
            <v>665020</v>
          </cell>
          <cell r="C1448" t="str">
            <v>Office Supplies</v>
          </cell>
          <cell r="D1448" t="str">
            <v>Yes</v>
          </cell>
          <cell r="E1448" t="str">
            <v>Expenses</v>
          </cell>
        </row>
        <row r="1449">
          <cell r="B1449">
            <v>665030</v>
          </cell>
          <cell r="C1449" t="str">
            <v>Office Supplies</v>
          </cell>
          <cell r="D1449" t="str">
            <v>Yes</v>
          </cell>
          <cell r="E1449" t="str">
            <v>Expenses</v>
          </cell>
        </row>
        <row r="1450">
          <cell r="B1450">
            <v>665040</v>
          </cell>
          <cell r="C1450" t="str">
            <v>Office Supplies</v>
          </cell>
          <cell r="D1450" t="str">
            <v>Yes</v>
          </cell>
          <cell r="E1450" t="str">
            <v>Expenses</v>
          </cell>
        </row>
        <row r="1451">
          <cell r="B1451">
            <v>665041</v>
          </cell>
          <cell r="C1451" t="str">
            <v>Office Supplies</v>
          </cell>
          <cell r="D1451" t="str">
            <v>Yes</v>
          </cell>
          <cell r="E1451" t="str">
            <v>Expenses</v>
          </cell>
        </row>
        <row r="1452">
          <cell r="B1452">
            <v>665051</v>
          </cell>
          <cell r="C1452" t="str">
            <v>Office Supplies</v>
          </cell>
          <cell r="D1452" t="str">
            <v>Yes</v>
          </cell>
          <cell r="E1452" t="str">
            <v>Expenses</v>
          </cell>
        </row>
        <row r="1453">
          <cell r="B1453">
            <v>665052</v>
          </cell>
          <cell r="C1453" t="str">
            <v>Office Supplies</v>
          </cell>
          <cell r="D1453" t="str">
            <v>Yes</v>
          </cell>
          <cell r="E1453" t="str">
            <v>Expenses</v>
          </cell>
        </row>
        <row r="1454">
          <cell r="B1454">
            <v>665053</v>
          </cell>
          <cell r="C1454" t="str">
            <v>Office Supplies</v>
          </cell>
          <cell r="D1454" t="str">
            <v>Yes</v>
          </cell>
          <cell r="E1454" t="str">
            <v>Expenses</v>
          </cell>
        </row>
        <row r="1455">
          <cell r="B1455">
            <v>665054</v>
          </cell>
          <cell r="C1455" t="str">
            <v>Office Supplies</v>
          </cell>
          <cell r="D1455" t="str">
            <v>Yes</v>
          </cell>
          <cell r="E1455" t="str">
            <v>Expenses</v>
          </cell>
        </row>
        <row r="1456">
          <cell r="B1456">
            <v>665055</v>
          </cell>
          <cell r="C1456" t="str">
            <v>Office Supplies</v>
          </cell>
          <cell r="D1456" t="str">
            <v>Yes</v>
          </cell>
          <cell r="E1456" t="str">
            <v>Expenses</v>
          </cell>
        </row>
        <row r="1457">
          <cell r="B1457">
            <v>665060</v>
          </cell>
          <cell r="C1457" t="str">
            <v>Office Supplies</v>
          </cell>
          <cell r="D1457" t="str">
            <v>Yes</v>
          </cell>
          <cell r="E1457" t="str">
            <v>Expenses</v>
          </cell>
        </row>
        <row r="1458">
          <cell r="B1458">
            <v>665065</v>
          </cell>
          <cell r="C1458" t="str">
            <v>Office Supplies</v>
          </cell>
          <cell r="D1458" t="str">
            <v>Yes</v>
          </cell>
          <cell r="E1458" t="str">
            <v>Expenses</v>
          </cell>
        </row>
        <row r="1459">
          <cell r="B1459">
            <v>665066</v>
          </cell>
          <cell r="C1459" t="str">
            <v>Office Supplies</v>
          </cell>
          <cell r="D1459" t="str">
            <v>Yes</v>
          </cell>
          <cell r="E1459" t="str">
            <v>Expenses</v>
          </cell>
        </row>
        <row r="1460">
          <cell r="B1460">
            <v>665070</v>
          </cell>
          <cell r="C1460" t="str">
            <v>Office Supplies</v>
          </cell>
          <cell r="D1460" t="str">
            <v>Yes</v>
          </cell>
          <cell r="E1460" t="str">
            <v>Expenses</v>
          </cell>
        </row>
        <row r="1461">
          <cell r="B1461">
            <v>665080</v>
          </cell>
          <cell r="C1461" t="str">
            <v>Office Supplies</v>
          </cell>
          <cell r="D1461" t="str">
            <v>Yes</v>
          </cell>
          <cell r="E1461" t="str">
            <v>Expenses</v>
          </cell>
        </row>
        <row r="1462">
          <cell r="B1462">
            <v>665092</v>
          </cell>
          <cell r="C1462" t="str">
            <v>Office Supplies</v>
          </cell>
          <cell r="D1462" t="str">
            <v>Yes</v>
          </cell>
          <cell r="E1462" t="str">
            <v>Expenses</v>
          </cell>
        </row>
        <row r="1463">
          <cell r="B1463">
            <v>665093</v>
          </cell>
          <cell r="C1463" t="str">
            <v>Office Supplies</v>
          </cell>
          <cell r="D1463" t="str">
            <v>Yes</v>
          </cell>
          <cell r="E1463" t="str">
            <v>Expenses</v>
          </cell>
        </row>
        <row r="1464">
          <cell r="B1464">
            <v>665094</v>
          </cell>
          <cell r="C1464" t="str">
            <v>Office Supplies</v>
          </cell>
          <cell r="D1464" t="str">
            <v>Yes</v>
          </cell>
          <cell r="E1464" t="str">
            <v>Expenses</v>
          </cell>
        </row>
        <row r="1465">
          <cell r="B1465">
            <v>665095</v>
          </cell>
          <cell r="C1465" t="str">
            <v>Office Supplies</v>
          </cell>
          <cell r="D1465" t="str">
            <v>Yes</v>
          </cell>
          <cell r="E1465" t="str">
            <v>Expenses</v>
          </cell>
        </row>
        <row r="1466">
          <cell r="B1466">
            <v>665096</v>
          </cell>
          <cell r="C1466" t="str">
            <v>Office Supplies</v>
          </cell>
          <cell r="D1466" t="str">
            <v>Yes</v>
          </cell>
          <cell r="E1466" t="str">
            <v>Expenses</v>
          </cell>
        </row>
        <row r="1467">
          <cell r="B1467">
            <v>666001</v>
          </cell>
          <cell r="C1467" t="str">
            <v>Telephone</v>
          </cell>
          <cell r="D1467" t="str">
            <v>Yes</v>
          </cell>
          <cell r="E1467" t="str">
            <v>Expenses</v>
          </cell>
        </row>
        <row r="1468">
          <cell r="B1468">
            <v>666005</v>
          </cell>
          <cell r="C1468" t="str">
            <v>Telephone</v>
          </cell>
          <cell r="D1468" t="str">
            <v>Yes</v>
          </cell>
          <cell r="E1468" t="str">
            <v>Expenses</v>
          </cell>
        </row>
        <row r="1469">
          <cell r="B1469">
            <v>666006</v>
          </cell>
          <cell r="C1469" t="str">
            <v>Telephone</v>
          </cell>
          <cell r="D1469" t="str">
            <v>Yes</v>
          </cell>
          <cell r="E1469" t="str">
            <v>Expenses</v>
          </cell>
        </row>
        <row r="1470">
          <cell r="B1470">
            <v>666010</v>
          </cell>
          <cell r="C1470" t="str">
            <v>Telephone</v>
          </cell>
          <cell r="D1470" t="str">
            <v>Yes</v>
          </cell>
          <cell r="E1470" t="str">
            <v>Expenses</v>
          </cell>
        </row>
        <row r="1471">
          <cell r="B1471">
            <v>666020</v>
          </cell>
          <cell r="C1471" t="str">
            <v>Telephone</v>
          </cell>
          <cell r="D1471" t="str">
            <v>Yes</v>
          </cell>
          <cell r="E1471" t="str">
            <v>Expenses</v>
          </cell>
        </row>
        <row r="1472">
          <cell r="B1472">
            <v>666030</v>
          </cell>
          <cell r="C1472" t="str">
            <v>Telephone</v>
          </cell>
          <cell r="D1472" t="str">
            <v>Yes</v>
          </cell>
          <cell r="E1472" t="str">
            <v>Expenses</v>
          </cell>
        </row>
        <row r="1473">
          <cell r="B1473">
            <v>666040</v>
          </cell>
          <cell r="C1473" t="str">
            <v>Telephone</v>
          </cell>
          <cell r="D1473" t="str">
            <v>Yes</v>
          </cell>
          <cell r="E1473" t="str">
            <v>Expenses</v>
          </cell>
        </row>
        <row r="1474">
          <cell r="B1474">
            <v>666041</v>
          </cell>
          <cell r="C1474" t="str">
            <v>Telephone</v>
          </cell>
          <cell r="D1474" t="str">
            <v>Yes</v>
          </cell>
          <cell r="E1474" t="str">
            <v>Expenses</v>
          </cell>
        </row>
        <row r="1475">
          <cell r="B1475">
            <v>666051</v>
          </cell>
          <cell r="C1475" t="str">
            <v>Telephone</v>
          </cell>
          <cell r="D1475" t="str">
            <v>Yes</v>
          </cell>
          <cell r="E1475" t="str">
            <v>Expenses</v>
          </cell>
        </row>
        <row r="1476">
          <cell r="B1476">
            <v>666052</v>
          </cell>
          <cell r="C1476" t="str">
            <v>Telephone</v>
          </cell>
          <cell r="D1476" t="str">
            <v>Yes</v>
          </cell>
          <cell r="E1476" t="str">
            <v>Expenses</v>
          </cell>
        </row>
        <row r="1477">
          <cell r="B1477">
            <v>666053</v>
          </cell>
          <cell r="C1477" t="str">
            <v>Telephone</v>
          </cell>
          <cell r="D1477" t="str">
            <v>Yes</v>
          </cell>
          <cell r="E1477" t="str">
            <v>Expenses</v>
          </cell>
        </row>
        <row r="1478">
          <cell r="B1478">
            <v>666054</v>
          </cell>
          <cell r="C1478" t="str">
            <v>Telephone</v>
          </cell>
          <cell r="D1478" t="str">
            <v>Yes</v>
          </cell>
          <cell r="E1478" t="str">
            <v>Expenses</v>
          </cell>
        </row>
        <row r="1479">
          <cell r="B1479">
            <v>666055</v>
          </cell>
          <cell r="C1479" t="str">
            <v>Telephone</v>
          </cell>
          <cell r="D1479" t="str">
            <v>Yes</v>
          </cell>
          <cell r="E1479" t="str">
            <v>Expenses</v>
          </cell>
        </row>
        <row r="1480">
          <cell r="B1480">
            <v>666060</v>
          </cell>
          <cell r="C1480" t="str">
            <v>Telephone</v>
          </cell>
          <cell r="D1480" t="str">
            <v>Yes</v>
          </cell>
          <cell r="E1480" t="str">
            <v>Expenses</v>
          </cell>
        </row>
        <row r="1481">
          <cell r="B1481">
            <v>666065</v>
          </cell>
          <cell r="C1481" t="str">
            <v>Telephone</v>
          </cell>
          <cell r="D1481" t="str">
            <v>Yes</v>
          </cell>
          <cell r="E1481" t="str">
            <v>Expenses</v>
          </cell>
        </row>
        <row r="1482">
          <cell r="B1482">
            <v>666066</v>
          </cell>
          <cell r="C1482" t="str">
            <v>Telephone</v>
          </cell>
          <cell r="D1482" t="str">
            <v>Yes</v>
          </cell>
          <cell r="E1482" t="str">
            <v>Expenses</v>
          </cell>
        </row>
        <row r="1483">
          <cell r="B1483">
            <v>666070</v>
          </cell>
          <cell r="C1483" t="str">
            <v>Telephone</v>
          </cell>
          <cell r="D1483" t="str">
            <v>Yes</v>
          </cell>
          <cell r="E1483" t="str">
            <v>Expenses</v>
          </cell>
        </row>
        <row r="1484">
          <cell r="B1484">
            <v>666080</v>
          </cell>
          <cell r="C1484" t="str">
            <v>Telephone</v>
          </cell>
          <cell r="D1484" t="str">
            <v>Yes</v>
          </cell>
          <cell r="E1484" t="str">
            <v>Expenses</v>
          </cell>
        </row>
        <row r="1485">
          <cell r="B1485">
            <v>666092</v>
          </cell>
          <cell r="C1485" t="str">
            <v>Telephone</v>
          </cell>
          <cell r="D1485" t="str">
            <v>Yes</v>
          </cell>
          <cell r="E1485" t="str">
            <v>Expenses</v>
          </cell>
        </row>
        <row r="1486">
          <cell r="B1486">
            <v>666093</v>
          </cell>
          <cell r="C1486" t="str">
            <v>Telephone</v>
          </cell>
          <cell r="D1486" t="str">
            <v>Yes</v>
          </cell>
          <cell r="E1486" t="str">
            <v>Expenses</v>
          </cell>
        </row>
        <row r="1487">
          <cell r="B1487">
            <v>666094</v>
          </cell>
          <cell r="C1487" t="str">
            <v>Telephone</v>
          </cell>
          <cell r="D1487" t="str">
            <v>Yes</v>
          </cell>
          <cell r="E1487" t="str">
            <v>Expenses</v>
          </cell>
        </row>
        <row r="1488">
          <cell r="B1488">
            <v>666095</v>
          </cell>
          <cell r="C1488" t="str">
            <v>Telephone</v>
          </cell>
          <cell r="D1488" t="str">
            <v>Yes</v>
          </cell>
          <cell r="E1488" t="str">
            <v>Expenses</v>
          </cell>
        </row>
        <row r="1489">
          <cell r="B1489">
            <v>666096</v>
          </cell>
          <cell r="C1489" t="str">
            <v>Telephone</v>
          </cell>
          <cell r="D1489" t="str">
            <v>Yes</v>
          </cell>
          <cell r="E1489" t="str">
            <v>Expenses</v>
          </cell>
        </row>
        <row r="1490">
          <cell r="B1490">
            <v>680001</v>
          </cell>
          <cell r="C1490" t="str">
            <v>Depreciation Expense</v>
          </cell>
          <cell r="D1490" t="str">
            <v>Yes</v>
          </cell>
          <cell r="E1490" t="str">
            <v>Expenses</v>
          </cell>
        </row>
        <row r="1491">
          <cell r="B1491">
            <v>680005</v>
          </cell>
          <cell r="C1491" t="str">
            <v>Depreciation Expense</v>
          </cell>
          <cell r="D1491" t="str">
            <v>Yes</v>
          </cell>
          <cell r="E1491" t="str">
            <v>Expenses</v>
          </cell>
        </row>
        <row r="1492">
          <cell r="B1492">
            <v>680006</v>
          </cell>
          <cell r="C1492" t="str">
            <v>Depreciation Expense</v>
          </cell>
          <cell r="D1492" t="str">
            <v>Yes</v>
          </cell>
          <cell r="E1492" t="str">
            <v>Expenses</v>
          </cell>
        </row>
        <row r="1493">
          <cell r="B1493">
            <v>680020</v>
          </cell>
          <cell r="C1493" t="str">
            <v>Depreciation Expense</v>
          </cell>
          <cell r="D1493" t="str">
            <v>Yes</v>
          </cell>
          <cell r="E1493" t="str">
            <v>Expenses</v>
          </cell>
        </row>
        <row r="1494">
          <cell r="B1494">
            <v>680030</v>
          </cell>
          <cell r="C1494" t="str">
            <v>Depreciation Expense</v>
          </cell>
          <cell r="D1494" t="str">
            <v>Yes</v>
          </cell>
          <cell r="E1494" t="str">
            <v>Expenses</v>
          </cell>
        </row>
        <row r="1495">
          <cell r="B1495">
            <v>680040</v>
          </cell>
          <cell r="C1495" t="str">
            <v>Depreciation Expense</v>
          </cell>
          <cell r="D1495" t="str">
            <v>Yes</v>
          </cell>
          <cell r="E1495" t="str">
            <v>Expenses</v>
          </cell>
        </row>
        <row r="1496">
          <cell r="B1496">
            <v>680041</v>
          </cell>
          <cell r="C1496" t="str">
            <v>Depreciation Expense</v>
          </cell>
          <cell r="D1496" t="str">
            <v>Yes</v>
          </cell>
          <cell r="E1496" t="str">
            <v>Expenses</v>
          </cell>
        </row>
        <row r="1497">
          <cell r="B1497">
            <v>680051</v>
          </cell>
          <cell r="C1497" t="str">
            <v>Depreciation Expense</v>
          </cell>
          <cell r="D1497" t="str">
            <v>Yes</v>
          </cell>
          <cell r="E1497" t="str">
            <v>Expenses</v>
          </cell>
        </row>
        <row r="1498">
          <cell r="B1498">
            <v>680052</v>
          </cell>
          <cell r="C1498" t="str">
            <v>Depreciation Expense</v>
          </cell>
          <cell r="D1498" t="str">
            <v>Yes</v>
          </cell>
          <cell r="E1498" t="str">
            <v>Expenses</v>
          </cell>
        </row>
        <row r="1499">
          <cell r="B1499">
            <v>680053</v>
          </cell>
          <cell r="C1499" t="str">
            <v>Depreciation Expense</v>
          </cell>
          <cell r="D1499" t="str">
            <v>Yes</v>
          </cell>
          <cell r="E1499" t="str">
            <v>Expenses</v>
          </cell>
        </row>
        <row r="1500">
          <cell r="B1500">
            <v>680054</v>
          </cell>
          <cell r="C1500" t="str">
            <v>Depreciation Expense</v>
          </cell>
          <cell r="D1500" t="str">
            <v>Yes</v>
          </cell>
          <cell r="E1500" t="str">
            <v>Expenses</v>
          </cell>
        </row>
        <row r="1501">
          <cell r="B1501">
            <v>680055</v>
          </cell>
          <cell r="C1501" t="str">
            <v>Depreciation Expense</v>
          </cell>
          <cell r="D1501" t="str">
            <v>Yes</v>
          </cell>
          <cell r="E1501" t="str">
            <v>Expenses</v>
          </cell>
        </row>
        <row r="1502">
          <cell r="B1502">
            <v>680060</v>
          </cell>
          <cell r="C1502" t="str">
            <v>Depreciation Expense</v>
          </cell>
          <cell r="D1502" t="str">
            <v>Yes</v>
          </cell>
          <cell r="E1502" t="str">
            <v>Expenses</v>
          </cell>
        </row>
        <row r="1503">
          <cell r="B1503">
            <v>680065</v>
          </cell>
          <cell r="C1503" t="str">
            <v>Depreciation Expense</v>
          </cell>
          <cell r="D1503" t="str">
            <v>Yes</v>
          </cell>
          <cell r="E1503" t="str">
            <v>Expenses</v>
          </cell>
        </row>
        <row r="1504">
          <cell r="B1504">
            <v>680066</v>
          </cell>
          <cell r="C1504" t="str">
            <v>Depreciation Expense</v>
          </cell>
          <cell r="D1504" t="str">
            <v>Yes</v>
          </cell>
          <cell r="E1504" t="str">
            <v>Expenses</v>
          </cell>
        </row>
        <row r="1505">
          <cell r="B1505">
            <v>680070</v>
          </cell>
          <cell r="C1505" t="str">
            <v>Depreciation Expense</v>
          </cell>
          <cell r="D1505" t="str">
            <v>Yes</v>
          </cell>
          <cell r="E1505" t="str">
            <v>Expenses</v>
          </cell>
        </row>
        <row r="1506">
          <cell r="B1506">
            <v>680080</v>
          </cell>
          <cell r="C1506" t="str">
            <v>Depreciation Expense</v>
          </cell>
          <cell r="D1506" t="str">
            <v>Yes</v>
          </cell>
          <cell r="E1506" t="str">
            <v>Expenses</v>
          </cell>
        </row>
        <row r="1507">
          <cell r="B1507">
            <v>680092</v>
          </cell>
          <cell r="C1507" t="str">
            <v>Depreciation Expense</v>
          </cell>
          <cell r="D1507" t="str">
            <v>Yes</v>
          </cell>
          <cell r="E1507" t="str">
            <v>Expenses</v>
          </cell>
        </row>
        <row r="1508">
          <cell r="B1508">
            <v>680093</v>
          </cell>
          <cell r="C1508" t="str">
            <v>Depreciation Expense</v>
          </cell>
          <cell r="D1508" t="str">
            <v>Yes</v>
          </cell>
          <cell r="E1508" t="str">
            <v>Expenses</v>
          </cell>
        </row>
        <row r="1509">
          <cell r="B1509">
            <v>680094</v>
          </cell>
          <cell r="C1509" t="str">
            <v>Depreciation Expense</v>
          </cell>
          <cell r="D1509" t="str">
            <v>Yes</v>
          </cell>
          <cell r="E1509" t="str">
            <v>Expenses</v>
          </cell>
        </row>
        <row r="1510">
          <cell r="B1510">
            <v>680095</v>
          </cell>
          <cell r="C1510" t="str">
            <v>Depreciation Expense</v>
          </cell>
          <cell r="D1510" t="str">
            <v>Yes</v>
          </cell>
          <cell r="E1510" t="str">
            <v>Expenses</v>
          </cell>
        </row>
        <row r="1511">
          <cell r="B1511">
            <v>680096</v>
          </cell>
          <cell r="C1511" t="str">
            <v>Depreciation Expense</v>
          </cell>
          <cell r="D1511" t="str">
            <v>Yes</v>
          </cell>
          <cell r="E1511" t="str">
            <v>Expenses</v>
          </cell>
        </row>
        <row r="1512">
          <cell r="B1512">
            <v>681001</v>
          </cell>
          <cell r="C1512" t="str">
            <v>LAN/WAN Security</v>
          </cell>
          <cell r="D1512" t="str">
            <v>Yes</v>
          </cell>
          <cell r="E1512" t="str">
            <v>Expenses</v>
          </cell>
        </row>
        <row r="1513">
          <cell r="B1513">
            <v>681005</v>
          </cell>
          <cell r="C1513" t="str">
            <v>LAN/WAN Security</v>
          </cell>
          <cell r="D1513" t="str">
            <v>Yes</v>
          </cell>
          <cell r="E1513" t="str">
            <v>Expenses</v>
          </cell>
        </row>
        <row r="1514">
          <cell r="B1514">
            <v>681020</v>
          </cell>
          <cell r="C1514" t="str">
            <v>LAN/WAN Security</v>
          </cell>
          <cell r="D1514" t="str">
            <v>Yes</v>
          </cell>
          <cell r="E1514" t="str">
            <v>Expenses</v>
          </cell>
        </row>
        <row r="1515">
          <cell r="B1515">
            <v>681030</v>
          </cell>
          <cell r="C1515" t="str">
            <v>LAN/WAN Security</v>
          </cell>
          <cell r="D1515" t="str">
            <v>Yes</v>
          </cell>
          <cell r="E1515" t="str">
            <v>Expenses</v>
          </cell>
        </row>
        <row r="1516">
          <cell r="B1516">
            <v>681040</v>
          </cell>
          <cell r="C1516" t="str">
            <v>LAN/WAN Security</v>
          </cell>
          <cell r="D1516" t="str">
            <v>Yes</v>
          </cell>
          <cell r="E1516" t="str">
            <v>Expenses</v>
          </cell>
        </row>
        <row r="1517">
          <cell r="B1517">
            <v>681051</v>
          </cell>
          <cell r="C1517" t="str">
            <v>LAN/WAN Security</v>
          </cell>
          <cell r="D1517" t="str">
            <v>Yes</v>
          </cell>
          <cell r="E1517" t="str">
            <v>Expenses</v>
          </cell>
        </row>
        <row r="1518">
          <cell r="B1518">
            <v>681055</v>
          </cell>
          <cell r="C1518" t="str">
            <v>LAN/WAN Security</v>
          </cell>
          <cell r="D1518" t="str">
            <v>Yes</v>
          </cell>
          <cell r="E1518" t="str">
            <v>Expenses</v>
          </cell>
        </row>
        <row r="1519">
          <cell r="B1519">
            <v>681060</v>
          </cell>
          <cell r="C1519" t="str">
            <v>LAN/WAN Security</v>
          </cell>
          <cell r="D1519" t="str">
            <v>Yes</v>
          </cell>
          <cell r="E1519" t="str">
            <v>Expenses</v>
          </cell>
        </row>
        <row r="1520">
          <cell r="B1520">
            <v>681065</v>
          </cell>
          <cell r="C1520" t="str">
            <v>LAN/WAN Security</v>
          </cell>
          <cell r="D1520" t="str">
            <v>Yes</v>
          </cell>
          <cell r="E1520" t="str">
            <v>Expenses</v>
          </cell>
        </row>
        <row r="1521">
          <cell r="B1521">
            <v>681070</v>
          </cell>
          <cell r="C1521" t="str">
            <v>LAN/WAN Security</v>
          </cell>
          <cell r="D1521" t="str">
            <v>Yes</v>
          </cell>
          <cell r="E1521" t="str">
            <v>Expenses</v>
          </cell>
        </row>
        <row r="1522">
          <cell r="B1522">
            <v>681080</v>
          </cell>
          <cell r="C1522" t="str">
            <v>LAN/WAN Security</v>
          </cell>
          <cell r="D1522" t="str">
            <v>Yes</v>
          </cell>
          <cell r="E1522" t="str">
            <v>Expenses</v>
          </cell>
        </row>
        <row r="1523">
          <cell r="B1523">
            <v>681095</v>
          </cell>
          <cell r="C1523" t="str">
            <v>LAN/WAN Security</v>
          </cell>
          <cell r="D1523" t="str">
            <v>Yes</v>
          </cell>
          <cell r="E1523" t="str">
            <v>Expenses</v>
          </cell>
        </row>
        <row r="1524">
          <cell r="B1524">
            <v>681096</v>
          </cell>
          <cell r="C1524" t="str">
            <v>LAN/WAN Security</v>
          </cell>
          <cell r="D1524" t="str">
            <v>Yes</v>
          </cell>
          <cell r="E1524" t="str">
            <v>Expenses</v>
          </cell>
        </row>
        <row r="1525">
          <cell r="B1525">
            <v>681105</v>
          </cell>
          <cell r="C1525" t="str">
            <v>LAN/WAN Maintenance</v>
          </cell>
          <cell r="D1525" t="str">
            <v>Yes</v>
          </cell>
          <cell r="E1525" t="str">
            <v>Expenses</v>
          </cell>
        </row>
        <row r="1526">
          <cell r="B1526">
            <v>681120</v>
          </cell>
          <cell r="C1526" t="str">
            <v>LAN/WAN Maintenance</v>
          </cell>
          <cell r="D1526" t="str">
            <v>Yes</v>
          </cell>
          <cell r="E1526" t="str">
            <v>Expenses</v>
          </cell>
        </row>
        <row r="1527">
          <cell r="B1527">
            <v>681130</v>
          </cell>
          <cell r="C1527" t="str">
            <v>LAN/WAN Maintenance</v>
          </cell>
          <cell r="D1527" t="str">
            <v>Yes</v>
          </cell>
          <cell r="E1527" t="str">
            <v>Expenses</v>
          </cell>
        </row>
        <row r="1528">
          <cell r="B1528">
            <v>681140</v>
          </cell>
          <cell r="C1528" t="str">
            <v>LAN/WAN Maintenance</v>
          </cell>
          <cell r="D1528" t="str">
            <v>Yes</v>
          </cell>
          <cell r="E1528" t="str">
            <v>Expenses</v>
          </cell>
        </row>
        <row r="1529">
          <cell r="B1529">
            <v>681151</v>
          </cell>
          <cell r="C1529" t="str">
            <v>LAN/WAN Maintenance</v>
          </cell>
          <cell r="D1529" t="str">
            <v>Yes</v>
          </cell>
          <cell r="E1529" t="str">
            <v>Expenses</v>
          </cell>
        </row>
        <row r="1530">
          <cell r="B1530">
            <v>681155</v>
          </cell>
          <cell r="C1530" t="str">
            <v>LAN/WAN Maintenance</v>
          </cell>
          <cell r="D1530" t="str">
            <v>Yes</v>
          </cell>
          <cell r="E1530" t="str">
            <v>Expenses</v>
          </cell>
        </row>
        <row r="1531">
          <cell r="B1531">
            <v>681160</v>
          </cell>
          <cell r="C1531" t="str">
            <v>LAN/WAN Maintenance</v>
          </cell>
          <cell r="D1531" t="str">
            <v>Yes</v>
          </cell>
          <cell r="E1531" t="str">
            <v>Expenses</v>
          </cell>
        </row>
        <row r="1532">
          <cell r="B1532">
            <v>681165</v>
          </cell>
          <cell r="C1532" t="str">
            <v>LAN/WAN Maintenance</v>
          </cell>
          <cell r="D1532" t="str">
            <v>Yes</v>
          </cell>
          <cell r="E1532" t="str">
            <v>Expenses</v>
          </cell>
        </row>
        <row r="1533">
          <cell r="B1533">
            <v>681170</v>
          </cell>
          <cell r="C1533" t="str">
            <v>LAN/WAN Maintenance</v>
          </cell>
          <cell r="D1533" t="str">
            <v>Yes</v>
          </cell>
          <cell r="E1533" t="str">
            <v>Expenses</v>
          </cell>
        </row>
        <row r="1534">
          <cell r="B1534">
            <v>681180</v>
          </cell>
          <cell r="C1534" t="str">
            <v>LAN/WAN Maintenance</v>
          </cell>
          <cell r="D1534" t="str">
            <v>Yes</v>
          </cell>
          <cell r="E1534" t="str">
            <v>Expenses</v>
          </cell>
        </row>
        <row r="1535">
          <cell r="B1535">
            <v>681195</v>
          </cell>
          <cell r="C1535" t="str">
            <v>LAN/WAN Maintenance</v>
          </cell>
          <cell r="D1535" t="str">
            <v>Yes</v>
          </cell>
          <cell r="E1535" t="str">
            <v>Expenses</v>
          </cell>
        </row>
        <row r="1536">
          <cell r="B1536">
            <v>681196</v>
          </cell>
          <cell r="C1536" t="str">
            <v>LAN/WAN Maintenance</v>
          </cell>
          <cell r="D1536" t="str">
            <v>Yes</v>
          </cell>
          <cell r="E1536" t="str">
            <v>Expenses</v>
          </cell>
        </row>
        <row r="1537">
          <cell r="B1537">
            <v>682001</v>
          </cell>
          <cell r="C1537" t="str">
            <v>Manufacturing</v>
          </cell>
          <cell r="D1537" t="str">
            <v>Yes</v>
          </cell>
          <cell r="E1537" t="str">
            <v>Expenses</v>
          </cell>
        </row>
        <row r="1538">
          <cell r="B1538">
            <v>682005</v>
          </cell>
          <cell r="C1538" t="str">
            <v>Manufacturing</v>
          </cell>
          <cell r="D1538" t="str">
            <v>Yes</v>
          </cell>
          <cell r="E1538" t="str">
            <v>Expenses</v>
          </cell>
        </row>
        <row r="1539">
          <cell r="B1539">
            <v>682020</v>
          </cell>
          <cell r="C1539" t="str">
            <v>Manufacturing</v>
          </cell>
          <cell r="D1539" t="str">
            <v>Yes</v>
          </cell>
          <cell r="E1539" t="str">
            <v>Expenses</v>
          </cell>
        </row>
        <row r="1540">
          <cell r="B1540">
            <v>682030</v>
          </cell>
          <cell r="C1540" t="str">
            <v>Manufacturing</v>
          </cell>
          <cell r="D1540" t="str">
            <v>Yes</v>
          </cell>
          <cell r="E1540" t="str">
            <v>Expenses</v>
          </cell>
        </row>
        <row r="1541">
          <cell r="B1541">
            <v>682040</v>
          </cell>
          <cell r="C1541" t="str">
            <v>Manufacturing</v>
          </cell>
          <cell r="D1541" t="str">
            <v>Yes</v>
          </cell>
          <cell r="E1541" t="str">
            <v>Expenses</v>
          </cell>
        </row>
        <row r="1542">
          <cell r="B1542">
            <v>682051</v>
          </cell>
          <cell r="C1542" t="str">
            <v>Manufacturing</v>
          </cell>
          <cell r="D1542" t="str">
            <v>Yes</v>
          </cell>
          <cell r="E1542" t="str">
            <v>Expenses</v>
          </cell>
        </row>
        <row r="1543">
          <cell r="B1543">
            <v>682055</v>
          </cell>
          <cell r="C1543" t="str">
            <v>Manufacturing</v>
          </cell>
          <cell r="D1543" t="str">
            <v>Yes</v>
          </cell>
          <cell r="E1543" t="str">
            <v>Expenses</v>
          </cell>
        </row>
        <row r="1544">
          <cell r="B1544">
            <v>682060</v>
          </cell>
          <cell r="C1544" t="str">
            <v>Manufacturing</v>
          </cell>
          <cell r="D1544" t="str">
            <v>Yes</v>
          </cell>
          <cell r="E1544" t="str">
            <v>Expenses</v>
          </cell>
        </row>
        <row r="1545">
          <cell r="B1545">
            <v>682065</v>
          </cell>
          <cell r="C1545" t="str">
            <v>Manufacturing</v>
          </cell>
          <cell r="D1545" t="str">
            <v>Yes</v>
          </cell>
          <cell r="E1545" t="str">
            <v>Expenses</v>
          </cell>
        </row>
        <row r="1546">
          <cell r="B1546">
            <v>682070</v>
          </cell>
          <cell r="C1546" t="str">
            <v>Manufacturing</v>
          </cell>
          <cell r="D1546" t="str">
            <v>Yes</v>
          </cell>
          <cell r="E1546" t="str">
            <v>Expenses</v>
          </cell>
        </row>
        <row r="1547">
          <cell r="B1547">
            <v>682080</v>
          </cell>
          <cell r="C1547" t="str">
            <v>Manufacturing</v>
          </cell>
          <cell r="D1547" t="str">
            <v>Yes</v>
          </cell>
          <cell r="E1547" t="str">
            <v>Expenses</v>
          </cell>
        </row>
        <row r="1548">
          <cell r="B1548">
            <v>682095</v>
          </cell>
          <cell r="C1548" t="str">
            <v>Manufacturing</v>
          </cell>
          <cell r="D1548" t="str">
            <v>Yes</v>
          </cell>
          <cell r="E1548" t="str">
            <v>Expenses</v>
          </cell>
        </row>
        <row r="1549">
          <cell r="B1549">
            <v>682096</v>
          </cell>
          <cell r="C1549" t="str">
            <v>Manufacturing</v>
          </cell>
          <cell r="D1549" t="str">
            <v>Yes</v>
          </cell>
          <cell r="E1549" t="str">
            <v>Expenses</v>
          </cell>
        </row>
        <row r="1550">
          <cell r="B1550">
            <v>683006</v>
          </cell>
          <cell r="C1550" t="str">
            <v>R&amp;D - General</v>
          </cell>
          <cell r="D1550" t="str">
            <v>Yes</v>
          </cell>
          <cell r="E1550" t="str">
            <v>Expenses</v>
          </cell>
        </row>
        <row r="1551">
          <cell r="B1551">
            <v>683041</v>
          </cell>
          <cell r="C1551" t="str">
            <v>R&amp;D - General</v>
          </cell>
          <cell r="D1551" t="str">
            <v>Yes</v>
          </cell>
          <cell r="E1551" t="str">
            <v>Expenses</v>
          </cell>
        </row>
        <row r="1552">
          <cell r="B1552">
            <v>683051</v>
          </cell>
          <cell r="C1552" t="str">
            <v>R&amp;D - General</v>
          </cell>
          <cell r="D1552" t="str">
            <v>Yes</v>
          </cell>
          <cell r="E1552" t="str">
            <v>Expenses</v>
          </cell>
        </row>
        <row r="1553">
          <cell r="B1553">
            <v>683052</v>
          </cell>
          <cell r="C1553" t="str">
            <v>R&amp;D - General</v>
          </cell>
          <cell r="D1553" t="str">
            <v>Yes</v>
          </cell>
          <cell r="E1553" t="str">
            <v>Expenses</v>
          </cell>
        </row>
        <row r="1554">
          <cell r="B1554">
            <v>683053</v>
          </cell>
          <cell r="C1554" t="str">
            <v>R&amp;D - General</v>
          </cell>
          <cell r="D1554" t="str">
            <v>Yes</v>
          </cell>
          <cell r="E1554" t="str">
            <v>Expenses</v>
          </cell>
        </row>
        <row r="1555">
          <cell r="B1555">
            <v>683054</v>
          </cell>
          <cell r="C1555" t="str">
            <v>R&amp;D - General</v>
          </cell>
          <cell r="D1555" t="str">
            <v>Yes</v>
          </cell>
          <cell r="E1555" t="str">
            <v>Expenses</v>
          </cell>
        </row>
        <row r="1556">
          <cell r="B1556">
            <v>683055</v>
          </cell>
          <cell r="C1556" t="str">
            <v>R&amp;D - General</v>
          </cell>
          <cell r="D1556" t="str">
            <v>Yes</v>
          </cell>
          <cell r="E1556" t="str">
            <v>Expenses</v>
          </cell>
        </row>
        <row r="1557">
          <cell r="B1557">
            <v>683065</v>
          </cell>
          <cell r="C1557" t="str">
            <v>R&amp;D - General</v>
          </cell>
          <cell r="D1557" t="str">
            <v>Yes</v>
          </cell>
          <cell r="E1557" t="str">
            <v>Expenses</v>
          </cell>
        </row>
        <row r="1558">
          <cell r="B1558">
            <v>683066</v>
          </cell>
          <cell r="C1558" t="str">
            <v>R&amp;D - General</v>
          </cell>
          <cell r="D1558" t="str">
            <v>Yes</v>
          </cell>
          <cell r="E1558" t="str">
            <v>Expenses</v>
          </cell>
        </row>
        <row r="1559">
          <cell r="B1559">
            <v>683070</v>
          </cell>
          <cell r="C1559" t="str">
            <v>R&amp;D - General</v>
          </cell>
          <cell r="D1559" t="str">
            <v>Yes</v>
          </cell>
          <cell r="E1559" t="str">
            <v>Expenses</v>
          </cell>
        </row>
        <row r="1560">
          <cell r="B1560">
            <v>683080</v>
          </cell>
          <cell r="C1560" t="str">
            <v>R&amp;D - General</v>
          </cell>
          <cell r="D1560" t="str">
            <v>Yes</v>
          </cell>
          <cell r="E1560" t="str">
            <v>Expenses</v>
          </cell>
        </row>
        <row r="1561">
          <cell r="B1561">
            <v>683092</v>
          </cell>
          <cell r="C1561" t="str">
            <v>R&amp;D - General</v>
          </cell>
          <cell r="D1561" t="str">
            <v>Yes</v>
          </cell>
          <cell r="E1561" t="str">
            <v>Expenses</v>
          </cell>
        </row>
        <row r="1562">
          <cell r="B1562">
            <v>683093</v>
          </cell>
          <cell r="C1562" t="str">
            <v>R&amp;D - General</v>
          </cell>
          <cell r="D1562" t="str">
            <v>Yes</v>
          </cell>
          <cell r="E1562" t="str">
            <v>Expenses</v>
          </cell>
        </row>
        <row r="1563">
          <cell r="B1563">
            <v>683094</v>
          </cell>
          <cell r="C1563" t="str">
            <v>R&amp;D - General</v>
          </cell>
          <cell r="D1563" t="str">
            <v>Yes</v>
          </cell>
          <cell r="E1563" t="str">
            <v>Expenses</v>
          </cell>
        </row>
        <row r="1564">
          <cell r="B1564">
            <v>683095</v>
          </cell>
          <cell r="C1564" t="str">
            <v>R&amp;D - General</v>
          </cell>
          <cell r="D1564" t="str">
            <v>Yes</v>
          </cell>
          <cell r="E1564" t="str">
            <v>Expenses</v>
          </cell>
        </row>
        <row r="1565">
          <cell r="B1565">
            <v>683096</v>
          </cell>
          <cell r="C1565" t="str">
            <v>R&amp;D - General</v>
          </cell>
          <cell r="D1565" t="str">
            <v>Yes</v>
          </cell>
          <cell r="E1565" t="str">
            <v>Expenses</v>
          </cell>
        </row>
        <row r="1566">
          <cell r="B1566">
            <v>683101</v>
          </cell>
          <cell r="C1566" t="str">
            <v>R&amp;D Technical Writing</v>
          </cell>
          <cell r="D1566" t="str">
            <v>Yes</v>
          </cell>
          <cell r="E1566" t="str">
            <v>Expenses</v>
          </cell>
        </row>
        <row r="1567">
          <cell r="B1567">
            <v>683105</v>
          </cell>
          <cell r="C1567" t="str">
            <v>R&amp;D Technical Writing</v>
          </cell>
          <cell r="D1567" t="str">
            <v>Yes</v>
          </cell>
          <cell r="E1567" t="str">
            <v>Expenses</v>
          </cell>
        </row>
        <row r="1568">
          <cell r="B1568">
            <v>683106</v>
          </cell>
          <cell r="C1568" t="str">
            <v>R&amp;D Technical Writing</v>
          </cell>
          <cell r="D1568" t="str">
            <v>Yes</v>
          </cell>
          <cell r="E1568" t="str">
            <v>Expenses</v>
          </cell>
        </row>
        <row r="1569">
          <cell r="B1569">
            <v>683120</v>
          </cell>
          <cell r="C1569" t="str">
            <v>R&amp;D Technical Writing</v>
          </cell>
          <cell r="D1569" t="str">
            <v>Yes</v>
          </cell>
          <cell r="E1569" t="str">
            <v>Expenses</v>
          </cell>
        </row>
        <row r="1570">
          <cell r="B1570">
            <v>683130</v>
          </cell>
          <cell r="C1570" t="str">
            <v>R&amp;D Technical Writing</v>
          </cell>
          <cell r="D1570" t="str">
            <v>Yes</v>
          </cell>
          <cell r="E1570" t="str">
            <v>Expenses</v>
          </cell>
        </row>
        <row r="1571">
          <cell r="B1571">
            <v>683140</v>
          </cell>
          <cell r="C1571" t="str">
            <v>R&amp;D Technical Writing</v>
          </cell>
          <cell r="D1571" t="str">
            <v>Yes</v>
          </cell>
          <cell r="E1571" t="str">
            <v>Expenses</v>
          </cell>
        </row>
        <row r="1572">
          <cell r="B1572">
            <v>683141</v>
          </cell>
          <cell r="C1572" t="str">
            <v>R&amp;D Technical Writing</v>
          </cell>
          <cell r="D1572" t="str">
            <v>Yes</v>
          </cell>
          <cell r="E1572" t="str">
            <v>Expenses</v>
          </cell>
        </row>
        <row r="1573">
          <cell r="B1573">
            <v>683151</v>
          </cell>
          <cell r="C1573" t="str">
            <v>R&amp;D Technical Writing</v>
          </cell>
          <cell r="D1573" t="str">
            <v>Yes</v>
          </cell>
          <cell r="E1573" t="str">
            <v>Expenses</v>
          </cell>
        </row>
        <row r="1574">
          <cell r="B1574">
            <v>683152</v>
          </cell>
          <cell r="C1574" t="str">
            <v>R&amp;D Technical Writing</v>
          </cell>
          <cell r="D1574" t="str">
            <v>Yes</v>
          </cell>
          <cell r="E1574" t="str">
            <v>Expenses</v>
          </cell>
        </row>
        <row r="1575">
          <cell r="B1575">
            <v>683153</v>
          </cell>
          <cell r="C1575" t="str">
            <v>R&amp;D Technical Writing</v>
          </cell>
          <cell r="D1575" t="str">
            <v>Yes</v>
          </cell>
          <cell r="E1575" t="str">
            <v>Expenses</v>
          </cell>
        </row>
        <row r="1576">
          <cell r="B1576">
            <v>683154</v>
          </cell>
          <cell r="C1576" t="str">
            <v>R&amp;D Technical Writing</v>
          </cell>
          <cell r="D1576" t="str">
            <v>Yes</v>
          </cell>
          <cell r="E1576" t="str">
            <v>Expenses</v>
          </cell>
        </row>
        <row r="1577">
          <cell r="B1577">
            <v>683155</v>
          </cell>
          <cell r="C1577" t="str">
            <v>R&amp;D Technical Writing</v>
          </cell>
          <cell r="D1577" t="str">
            <v>Yes</v>
          </cell>
          <cell r="E1577" t="str">
            <v>Expenses</v>
          </cell>
        </row>
        <row r="1578">
          <cell r="B1578">
            <v>683160</v>
          </cell>
          <cell r="C1578" t="str">
            <v>R&amp;D Technical Writing</v>
          </cell>
          <cell r="D1578" t="str">
            <v>Yes</v>
          </cell>
          <cell r="E1578" t="str">
            <v>Expenses</v>
          </cell>
        </row>
        <row r="1579">
          <cell r="B1579">
            <v>683165</v>
          </cell>
          <cell r="C1579" t="str">
            <v>R&amp;D Technical Writing</v>
          </cell>
          <cell r="D1579" t="str">
            <v>Yes</v>
          </cell>
          <cell r="E1579" t="str">
            <v>Expenses</v>
          </cell>
        </row>
        <row r="1580">
          <cell r="B1580">
            <v>683166</v>
          </cell>
          <cell r="C1580" t="str">
            <v>R&amp;D Technical Writing</v>
          </cell>
          <cell r="D1580" t="str">
            <v>Yes</v>
          </cell>
          <cell r="E1580" t="str">
            <v>Expenses</v>
          </cell>
        </row>
        <row r="1581">
          <cell r="B1581">
            <v>683170</v>
          </cell>
          <cell r="C1581" t="str">
            <v>R&amp;D Technical Writing</v>
          </cell>
          <cell r="D1581" t="str">
            <v>Yes</v>
          </cell>
          <cell r="E1581" t="str">
            <v>Expenses</v>
          </cell>
        </row>
        <row r="1582">
          <cell r="B1582">
            <v>683180</v>
          </cell>
          <cell r="C1582" t="str">
            <v>R&amp;D Technical Writing</v>
          </cell>
          <cell r="D1582" t="str">
            <v>Yes</v>
          </cell>
          <cell r="E1582" t="str">
            <v>Expenses</v>
          </cell>
        </row>
        <row r="1583">
          <cell r="B1583">
            <v>683192</v>
          </cell>
          <cell r="C1583" t="str">
            <v>R&amp;D Technical Writing</v>
          </cell>
          <cell r="D1583" t="str">
            <v>Yes</v>
          </cell>
          <cell r="E1583" t="str">
            <v>Expenses</v>
          </cell>
        </row>
        <row r="1584">
          <cell r="B1584">
            <v>683193</v>
          </cell>
          <cell r="C1584" t="str">
            <v>R&amp;D Technical Writing</v>
          </cell>
          <cell r="D1584" t="str">
            <v>Yes</v>
          </cell>
          <cell r="E1584" t="str">
            <v>Expenses</v>
          </cell>
        </row>
        <row r="1585">
          <cell r="B1585">
            <v>683194</v>
          </cell>
          <cell r="C1585" t="str">
            <v>R&amp;D Technical Writing</v>
          </cell>
          <cell r="D1585" t="str">
            <v>Yes</v>
          </cell>
          <cell r="E1585" t="str">
            <v>Expenses</v>
          </cell>
        </row>
        <row r="1586">
          <cell r="B1586">
            <v>683195</v>
          </cell>
          <cell r="C1586" t="str">
            <v>R&amp;D Technical Writing</v>
          </cell>
          <cell r="D1586" t="str">
            <v>Yes</v>
          </cell>
          <cell r="E1586" t="str">
            <v>Expenses</v>
          </cell>
        </row>
        <row r="1587">
          <cell r="B1587">
            <v>683196</v>
          </cell>
          <cell r="C1587" t="str">
            <v>R&amp;D Technical Writing</v>
          </cell>
          <cell r="D1587" t="str">
            <v>Yes</v>
          </cell>
          <cell r="E1587" t="str">
            <v>Expenses</v>
          </cell>
        </row>
        <row r="1588">
          <cell r="B1588">
            <v>683201</v>
          </cell>
          <cell r="C1588" t="str">
            <v>UI Design</v>
          </cell>
          <cell r="D1588" t="str">
            <v>Yes</v>
          </cell>
          <cell r="E1588" t="str">
            <v>Expenses</v>
          </cell>
        </row>
        <row r="1589">
          <cell r="B1589">
            <v>683205</v>
          </cell>
          <cell r="C1589" t="str">
            <v>UI Design</v>
          </cell>
          <cell r="D1589" t="str">
            <v>Yes</v>
          </cell>
          <cell r="E1589" t="str">
            <v>Expenses</v>
          </cell>
        </row>
        <row r="1590">
          <cell r="B1590">
            <v>683220</v>
          </cell>
          <cell r="C1590" t="str">
            <v>UI Design</v>
          </cell>
          <cell r="D1590" t="str">
            <v>Yes</v>
          </cell>
          <cell r="E1590" t="str">
            <v>Expenses</v>
          </cell>
        </row>
        <row r="1591">
          <cell r="B1591">
            <v>683230</v>
          </cell>
          <cell r="C1591" t="str">
            <v>UI Design</v>
          </cell>
          <cell r="D1591" t="str">
            <v>Yes</v>
          </cell>
          <cell r="E1591" t="str">
            <v>Expenses</v>
          </cell>
        </row>
        <row r="1592">
          <cell r="B1592">
            <v>683240</v>
          </cell>
          <cell r="C1592" t="str">
            <v>UI Design</v>
          </cell>
          <cell r="D1592" t="str">
            <v>Yes</v>
          </cell>
          <cell r="E1592" t="str">
            <v>Expenses</v>
          </cell>
        </row>
        <row r="1593">
          <cell r="B1593">
            <v>683251</v>
          </cell>
          <cell r="C1593" t="str">
            <v>UI Design</v>
          </cell>
          <cell r="D1593" t="str">
            <v>Yes</v>
          </cell>
          <cell r="E1593" t="str">
            <v>Expenses</v>
          </cell>
        </row>
        <row r="1594">
          <cell r="B1594">
            <v>683255</v>
          </cell>
          <cell r="C1594" t="str">
            <v>UI Design</v>
          </cell>
          <cell r="D1594" t="str">
            <v>Yes</v>
          </cell>
          <cell r="E1594" t="str">
            <v>Expenses</v>
          </cell>
        </row>
        <row r="1595">
          <cell r="B1595">
            <v>683260</v>
          </cell>
          <cell r="C1595" t="str">
            <v>UI Design</v>
          </cell>
          <cell r="D1595" t="str">
            <v>Yes</v>
          </cell>
          <cell r="E1595" t="str">
            <v>Expenses</v>
          </cell>
        </row>
        <row r="1596">
          <cell r="B1596">
            <v>683265</v>
          </cell>
          <cell r="C1596" t="str">
            <v>UI Design</v>
          </cell>
          <cell r="D1596" t="str">
            <v>Yes</v>
          </cell>
          <cell r="E1596" t="str">
            <v>Expenses</v>
          </cell>
        </row>
        <row r="1597">
          <cell r="B1597">
            <v>683270</v>
          </cell>
          <cell r="C1597" t="str">
            <v>UI Design</v>
          </cell>
          <cell r="D1597" t="str">
            <v>Yes</v>
          </cell>
          <cell r="E1597" t="str">
            <v>Expenses</v>
          </cell>
        </row>
        <row r="1598">
          <cell r="B1598">
            <v>683280</v>
          </cell>
          <cell r="C1598" t="str">
            <v>UI Design</v>
          </cell>
          <cell r="D1598" t="str">
            <v>Yes</v>
          </cell>
          <cell r="E1598" t="str">
            <v>Expenses</v>
          </cell>
        </row>
        <row r="1599">
          <cell r="B1599">
            <v>683295</v>
          </cell>
          <cell r="C1599" t="str">
            <v>UI Design</v>
          </cell>
          <cell r="D1599" t="str">
            <v>Yes</v>
          </cell>
          <cell r="E1599" t="str">
            <v>Expenses</v>
          </cell>
        </row>
        <row r="1600">
          <cell r="B1600">
            <v>683296</v>
          </cell>
          <cell r="C1600" t="str">
            <v>UI Design</v>
          </cell>
          <cell r="D1600" t="str">
            <v>Yes</v>
          </cell>
          <cell r="E1600" t="str">
            <v>Expenses</v>
          </cell>
        </row>
        <row r="1601">
          <cell r="B1601">
            <v>683301</v>
          </cell>
          <cell r="C1601" t="str">
            <v>Prototypes</v>
          </cell>
          <cell r="D1601" t="str">
            <v>Yes</v>
          </cell>
          <cell r="E1601" t="str">
            <v>Expenses</v>
          </cell>
        </row>
        <row r="1602">
          <cell r="B1602">
            <v>683305</v>
          </cell>
          <cell r="C1602" t="str">
            <v>Prototypes</v>
          </cell>
          <cell r="D1602" t="str">
            <v>Yes</v>
          </cell>
          <cell r="E1602" t="str">
            <v>Expenses</v>
          </cell>
        </row>
        <row r="1603">
          <cell r="B1603">
            <v>683320</v>
          </cell>
          <cell r="C1603" t="str">
            <v>Prototypes</v>
          </cell>
          <cell r="D1603" t="str">
            <v>Yes</v>
          </cell>
          <cell r="E1603" t="str">
            <v>Expenses</v>
          </cell>
        </row>
        <row r="1604">
          <cell r="B1604">
            <v>683330</v>
          </cell>
          <cell r="C1604" t="str">
            <v>Prototypes</v>
          </cell>
          <cell r="D1604" t="str">
            <v>Yes</v>
          </cell>
          <cell r="E1604" t="str">
            <v>Expenses</v>
          </cell>
        </row>
        <row r="1605">
          <cell r="B1605">
            <v>683340</v>
          </cell>
          <cell r="C1605" t="str">
            <v>Prototypes</v>
          </cell>
          <cell r="D1605" t="str">
            <v>Yes</v>
          </cell>
          <cell r="E1605" t="str">
            <v>Expenses</v>
          </cell>
        </row>
        <row r="1606">
          <cell r="B1606">
            <v>683351</v>
          </cell>
          <cell r="C1606" t="str">
            <v>Prototypes</v>
          </cell>
          <cell r="D1606" t="str">
            <v>Yes</v>
          </cell>
          <cell r="E1606" t="str">
            <v>Expenses</v>
          </cell>
        </row>
        <row r="1607">
          <cell r="B1607">
            <v>683355</v>
          </cell>
          <cell r="C1607" t="str">
            <v>Prototypes</v>
          </cell>
          <cell r="D1607" t="str">
            <v>Yes</v>
          </cell>
          <cell r="E1607" t="str">
            <v>Expenses</v>
          </cell>
        </row>
        <row r="1608">
          <cell r="B1608">
            <v>683360</v>
          </cell>
          <cell r="C1608" t="str">
            <v>Prototypes</v>
          </cell>
          <cell r="D1608" t="str">
            <v>Yes</v>
          </cell>
          <cell r="E1608" t="str">
            <v>Expenses</v>
          </cell>
        </row>
        <row r="1609">
          <cell r="B1609">
            <v>683365</v>
          </cell>
          <cell r="C1609" t="str">
            <v>Prototypes</v>
          </cell>
          <cell r="D1609" t="str">
            <v>Yes</v>
          </cell>
          <cell r="E1609" t="str">
            <v>Expenses</v>
          </cell>
        </row>
        <row r="1610">
          <cell r="B1610">
            <v>683370</v>
          </cell>
          <cell r="C1610" t="str">
            <v>Prototypes</v>
          </cell>
          <cell r="D1610" t="str">
            <v>Yes</v>
          </cell>
          <cell r="E1610" t="str">
            <v>Expenses</v>
          </cell>
        </row>
        <row r="1611">
          <cell r="B1611">
            <v>683380</v>
          </cell>
          <cell r="C1611" t="str">
            <v>Prototypes</v>
          </cell>
          <cell r="D1611" t="str">
            <v>Yes</v>
          </cell>
          <cell r="E1611" t="str">
            <v>Expenses</v>
          </cell>
        </row>
        <row r="1612">
          <cell r="B1612">
            <v>683395</v>
          </cell>
          <cell r="C1612" t="str">
            <v>Prototypes</v>
          </cell>
          <cell r="D1612" t="str">
            <v>Yes</v>
          </cell>
          <cell r="E1612" t="str">
            <v>Expenses</v>
          </cell>
        </row>
        <row r="1613">
          <cell r="B1613">
            <v>683396</v>
          </cell>
          <cell r="C1613" t="str">
            <v>Prototypes</v>
          </cell>
          <cell r="D1613" t="str">
            <v>Yes</v>
          </cell>
          <cell r="E1613" t="str">
            <v>Expenses</v>
          </cell>
        </row>
        <row r="1614">
          <cell r="B1614">
            <v>684001</v>
          </cell>
          <cell r="C1614" t="str">
            <v>QA</v>
          </cell>
          <cell r="D1614" t="str">
            <v>Yes</v>
          </cell>
          <cell r="E1614" t="str">
            <v>Expenses</v>
          </cell>
        </row>
        <row r="1615">
          <cell r="B1615">
            <v>684005</v>
          </cell>
          <cell r="C1615" t="str">
            <v>QA</v>
          </cell>
          <cell r="D1615" t="str">
            <v>Yes</v>
          </cell>
          <cell r="E1615" t="str">
            <v>Expenses</v>
          </cell>
        </row>
        <row r="1616">
          <cell r="B1616">
            <v>684020</v>
          </cell>
          <cell r="C1616" t="str">
            <v>QA</v>
          </cell>
          <cell r="D1616" t="str">
            <v>Yes</v>
          </cell>
          <cell r="E1616" t="str">
            <v>Expenses</v>
          </cell>
        </row>
        <row r="1617">
          <cell r="B1617">
            <v>684030</v>
          </cell>
          <cell r="C1617" t="str">
            <v>QA</v>
          </cell>
          <cell r="D1617" t="str">
            <v>Yes</v>
          </cell>
          <cell r="E1617" t="str">
            <v>Expenses</v>
          </cell>
        </row>
        <row r="1618">
          <cell r="B1618">
            <v>684040</v>
          </cell>
          <cell r="C1618" t="str">
            <v>QA</v>
          </cell>
          <cell r="D1618" t="str">
            <v>Yes</v>
          </cell>
          <cell r="E1618" t="str">
            <v>Expenses</v>
          </cell>
        </row>
        <row r="1619">
          <cell r="B1619">
            <v>684051</v>
          </cell>
          <cell r="C1619" t="str">
            <v>QA</v>
          </cell>
          <cell r="D1619" t="str">
            <v>Yes</v>
          </cell>
          <cell r="E1619" t="str">
            <v>Expenses</v>
          </cell>
        </row>
        <row r="1620">
          <cell r="B1620">
            <v>684055</v>
          </cell>
          <cell r="C1620" t="str">
            <v>QA</v>
          </cell>
          <cell r="D1620" t="str">
            <v>Yes</v>
          </cell>
          <cell r="E1620" t="str">
            <v>Expenses</v>
          </cell>
        </row>
        <row r="1621">
          <cell r="B1621">
            <v>684060</v>
          </cell>
          <cell r="C1621" t="str">
            <v>QA</v>
          </cell>
          <cell r="D1621" t="str">
            <v>Yes</v>
          </cell>
          <cell r="E1621" t="str">
            <v>Expenses</v>
          </cell>
        </row>
        <row r="1622">
          <cell r="B1622">
            <v>684065</v>
          </cell>
          <cell r="C1622" t="str">
            <v>QA</v>
          </cell>
          <cell r="D1622" t="str">
            <v>Yes</v>
          </cell>
          <cell r="E1622" t="str">
            <v>Expenses</v>
          </cell>
        </row>
        <row r="1623">
          <cell r="B1623">
            <v>684070</v>
          </cell>
          <cell r="C1623" t="str">
            <v>QA</v>
          </cell>
          <cell r="D1623" t="str">
            <v>Yes</v>
          </cell>
          <cell r="E1623" t="str">
            <v>Expenses</v>
          </cell>
        </row>
        <row r="1624">
          <cell r="B1624">
            <v>684080</v>
          </cell>
          <cell r="C1624" t="str">
            <v>QA</v>
          </cell>
          <cell r="D1624" t="str">
            <v>Yes</v>
          </cell>
          <cell r="E1624" t="str">
            <v>Expenses</v>
          </cell>
        </row>
        <row r="1625">
          <cell r="B1625">
            <v>684095</v>
          </cell>
          <cell r="C1625" t="str">
            <v>QA</v>
          </cell>
          <cell r="D1625" t="str">
            <v>Yes</v>
          </cell>
          <cell r="E1625" t="str">
            <v>Expenses</v>
          </cell>
        </row>
        <row r="1626">
          <cell r="B1626">
            <v>684096</v>
          </cell>
          <cell r="C1626" t="str">
            <v>QA</v>
          </cell>
          <cell r="D1626" t="str">
            <v>Yes</v>
          </cell>
          <cell r="E1626" t="str">
            <v>Expenses</v>
          </cell>
        </row>
        <row r="1627">
          <cell r="B1627">
            <v>685001</v>
          </cell>
          <cell r="C1627" t="str">
            <v>Network Const and Material</v>
          </cell>
          <cell r="D1627" t="str">
            <v>Yes</v>
          </cell>
          <cell r="E1627" t="str">
            <v>Expenses</v>
          </cell>
        </row>
        <row r="1628">
          <cell r="B1628">
            <v>685005</v>
          </cell>
          <cell r="C1628" t="str">
            <v>Network Const and Material</v>
          </cell>
          <cell r="D1628" t="str">
            <v>Yes</v>
          </cell>
          <cell r="E1628" t="str">
            <v>Expenses</v>
          </cell>
        </row>
        <row r="1629">
          <cell r="B1629">
            <v>685020</v>
          </cell>
          <cell r="C1629" t="str">
            <v>Network Const and Material</v>
          </cell>
          <cell r="D1629" t="str">
            <v>Yes</v>
          </cell>
          <cell r="E1629" t="str">
            <v>Expenses</v>
          </cell>
        </row>
        <row r="1630">
          <cell r="B1630">
            <v>685030</v>
          </cell>
          <cell r="C1630" t="str">
            <v>Network Const and Material</v>
          </cell>
          <cell r="D1630" t="str">
            <v>Yes</v>
          </cell>
          <cell r="E1630" t="str">
            <v>Expenses</v>
          </cell>
        </row>
        <row r="1631">
          <cell r="B1631">
            <v>685040</v>
          </cell>
          <cell r="C1631" t="str">
            <v>Network Const and Material</v>
          </cell>
          <cell r="D1631" t="str">
            <v>Yes</v>
          </cell>
          <cell r="E1631" t="str">
            <v>Expenses</v>
          </cell>
        </row>
        <row r="1632">
          <cell r="B1632">
            <v>685051</v>
          </cell>
          <cell r="C1632" t="str">
            <v>Network Const and Material</v>
          </cell>
          <cell r="D1632" t="str">
            <v>Yes</v>
          </cell>
          <cell r="E1632" t="str">
            <v>Expenses</v>
          </cell>
        </row>
        <row r="1633">
          <cell r="B1633">
            <v>685055</v>
          </cell>
          <cell r="C1633" t="str">
            <v>Network Const and Material</v>
          </cell>
          <cell r="D1633" t="str">
            <v>Yes</v>
          </cell>
          <cell r="E1633" t="str">
            <v>Expenses</v>
          </cell>
        </row>
        <row r="1634">
          <cell r="B1634">
            <v>685060</v>
          </cell>
          <cell r="C1634" t="str">
            <v>Network Const and Material</v>
          </cell>
          <cell r="D1634" t="str">
            <v>Yes</v>
          </cell>
          <cell r="E1634" t="str">
            <v>Expenses</v>
          </cell>
        </row>
        <row r="1635">
          <cell r="B1635">
            <v>685065</v>
          </cell>
          <cell r="C1635" t="str">
            <v>Network Const and Material</v>
          </cell>
          <cell r="D1635" t="str">
            <v>Yes</v>
          </cell>
          <cell r="E1635" t="str">
            <v>Expenses</v>
          </cell>
        </row>
        <row r="1636">
          <cell r="B1636">
            <v>685070</v>
          </cell>
          <cell r="C1636" t="str">
            <v>Network Const and Material</v>
          </cell>
          <cell r="D1636" t="str">
            <v>Yes</v>
          </cell>
          <cell r="E1636" t="str">
            <v>Expenses</v>
          </cell>
        </row>
        <row r="1637">
          <cell r="B1637">
            <v>685080</v>
          </cell>
          <cell r="C1637" t="str">
            <v>Network Const and Material</v>
          </cell>
          <cell r="D1637" t="str">
            <v>Yes</v>
          </cell>
          <cell r="E1637" t="str">
            <v>Expenses</v>
          </cell>
        </row>
        <row r="1638">
          <cell r="B1638">
            <v>685095</v>
          </cell>
          <cell r="C1638" t="str">
            <v>Network Const and Material</v>
          </cell>
          <cell r="D1638" t="str">
            <v>Yes</v>
          </cell>
          <cell r="E1638" t="str">
            <v>Expenses</v>
          </cell>
        </row>
        <row r="1639">
          <cell r="B1639">
            <v>685096</v>
          </cell>
          <cell r="C1639" t="str">
            <v>Network Const and Material</v>
          </cell>
          <cell r="D1639" t="str">
            <v>Yes</v>
          </cell>
          <cell r="E1639" t="str">
            <v>Expenses</v>
          </cell>
        </row>
        <row r="1640">
          <cell r="B1640">
            <v>686001</v>
          </cell>
          <cell r="C1640" t="str">
            <v>Interconnect</v>
          </cell>
          <cell r="D1640" t="str">
            <v>Yes</v>
          </cell>
          <cell r="E1640" t="str">
            <v>Expenses</v>
          </cell>
        </row>
        <row r="1641">
          <cell r="B1641">
            <v>686005</v>
          </cell>
          <cell r="C1641" t="str">
            <v>Interconnect</v>
          </cell>
          <cell r="D1641" t="str">
            <v>Yes</v>
          </cell>
          <cell r="E1641" t="str">
            <v>Expenses</v>
          </cell>
        </row>
        <row r="1642">
          <cell r="B1642">
            <v>686020</v>
          </cell>
          <cell r="C1642" t="str">
            <v>Interconnect</v>
          </cell>
          <cell r="D1642" t="str">
            <v>Yes</v>
          </cell>
          <cell r="E1642" t="str">
            <v>Expenses</v>
          </cell>
        </row>
        <row r="1643">
          <cell r="B1643">
            <v>686030</v>
          </cell>
          <cell r="C1643" t="str">
            <v>Interconnect</v>
          </cell>
          <cell r="D1643" t="str">
            <v>Yes</v>
          </cell>
          <cell r="E1643" t="str">
            <v>Expenses</v>
          </cell>
        </row>
        <row r="1644">
          <cell r="B1644">
            <v>686040</v>
          </cell>
          <cell r="C1644" t="str">
            <v>Interconnect</v>
          </cell>
          <cell r="D1644" t="str">
            <v>Yes</v>
          </cell>
          <cell r="E1644" t="str">
            <v>Expenses</v>
          </cell>
        </row>
        <row r="1645">
          <cell r="B1645">
            <v>686051</v>
          </cell>
          <cell r="C1645" t="str">
            <v>Interconnect</v>
          </cell>
          <cell r="D1645" t="str">
            <v>Yes</v>
          </cell>
          <cell r="E1645" t="str">
            <v>Expenses</v>
          </cell>
        </row>
        <row r="1646">
          <cell r="B1646">
            <v>686055</v>
          </cell>
          <cell r="C1646" t="str">
            <v>Interconnect</v>
          </cell>
          <cell r="D1646" t="str">
            <v>Yes</v>
          </cell>
          <cell r="E1646" t="str">
            <v>Expenses</v>
          </cell>
        </row>
        <row r="1647">
          <cell r="B1647">
            <v>686060</v>
          </cell>
          <cell r="C1647" t="str">
            <v>Interconnect</v>
          </cell>
          <cell r="D1647" t="str">
            <v>Yes</v>
          </cell>
          <cell r="E1647" t="str">
            <v>Expenses</v>
          </cell>
        </row>
        <row r="1648">
          <cell r="B1648">
            <v>686065</v>
          </cell>
          <cell r="C1648" t="str">
            <v>Interconnect</v>
          </cell>
          <cell r="D1648" t="str">
            <v>Yes</v>
          </cell>
          <cell r="E1648" t="str">
            <v>Expenses</v>
          </cell>
        </row>
        <row r="1649">
          <cell r="B1649">
            <v>686070</v>
          </cell>
          <cell r="C1649" t="str">
            <v>Interconnect</v>
          </cell>
          <cell r="D1649" t="str">
            <v>Yes</v>
          </cell>
          <cell r="E1649" t="str">
            <v>Expenses</v>
          </cell>
        </row>
        <row r="1650">
          <cell r="B1650">
            <v>686080</v>
          </cell>
          <cell r="C1650" t="str">
            <v>Interconnect</v>
          </cell>
          <cell r="D1650" t="str">
            <v>Yes</v>
          </cell>
          <cell r="E1650" t="str">
            <v>Expenses</v>
          </cell>
        </row>
        <row r="1651">
          <cell r="B1651">
            <v>686095</v>
          </cell>
          <cell r="C1651" t="str">
            <v>Interconnect</v>
          </cell>
          <cell r="D1651" t="str">
            <v>Yes</v>
          </cell>
          <cell r="E1651" t="str">
            <v>Expenses</v>
          </cell>
        </row>
        <row r="1652">
          <cell r="B1652">
            <v>686096</v>
          </cell>
          <cell r="C1652" t="str">
            <v>Interconnect</v>
          </cell>
          <cell r="D1652" t="str">
            <v>Yes</v>
          </cell>
          <cell r="E1652" t="str">
            <v>Expenses</v>
          </cell>
        </row>
        <row r="1653">
          <cell r="B1653">
            <v>687001</v>
          </cell>
          <cell r="C1653" t="str">
            <v>Virtual Data Vault 7'x8""</v>
          </cell>
          <cell r="D1653" t="str">
            <v>Yes</v>
          </cell>
          <cell r="E1653" t="str">
            <v>Expenses</v>
          </cell>
        </row>
        <row r="1654">
          <cell r="B1654">
            <v>687005</v>
          </cell>
          <cell r="C1654" t="str">
            <v>Virtual Data Vault 7'x8""</v>
          </cell>
          <cell r="D1654" t="str">
            <v>Yes</v>
          </cell>
          <cell r="E1654" t="str">
            <v>Expenses</v>
          </cell>
        </row>
        <row r="1655">
          <cell r="B1655">
            <v>687020</v>
          </cell>
          <cell r="C1655" t="str">
            <v>Virtual Data Vault 7'x8""</v>
          </cell>
          <cell r="D1655" t="str">
            <v>Yes</v>
          </cell>
          <cell r="E1655" t="str">
            <v>Expenses</v>
          </cell>
        </row>
        <row r="1656">
          <cell r="B1656">
            <v>687030</v>
          </cell>
          <cell r="C1656" t="str">
            <v>Virtual Data Vault 7'x8""</v>
          </cell>
          <cell r="D1656" t="str">
            <v>Yes</v>
          </cell>
          <cell r="E1656" t="str">
            <v>Expenses</v>
          </cell>
        </row>
        <row r="1657">
          <cell r="B1657">
            <v>687040</v>
          </cell>
          <cell r="C1657" t="str">
            <v>Virtual Data Vault 7'x8""</v>
          </cell>
          <cell r="D1657" t="str">
            <v>Yes</v>
          </cell>
          <cell r="E1657" t="str">
            <v>Expenses</v>
          </cell>
        </row>
        <row r="1658">
          <cell r="B1658">
            <v>687051</v>
          </cell>
          <cell r="C1658" t="str">
            <v>Virtual Data Vault 7'x8""</v>
          </cell>
          <cell r="D1658" t="str">
            <v>Yes</v>
          </cell>
          <cell r="E1658" t="str">
            <v>Expenses</v>
          </cell>
        </row>
        <row r="1659">
          <cell r="B1659">
            <v>687055</v>
          </cell>
          <cell r="C1659" t="str">
            <v>Virtual Data Vault 7'x8""</v>
          </cell>
          <cell r="D1659" t="str">
            <v>Yes</v>
          </cell>
          <cell r="E1659" t="str">
            <v>Expenses</v>
          </cell>
        </row>
        <row r="1660">
          <cell r="B1660">
            <v>687060</v>
          </cell>
          <cell r="C1660" t="str">
            <v>Virtual Data Vault 7'x8""</v>
          </cell>
          <cell r="D1660" t="str">
            <v>Yes</v>
          </cell>
          <cell r="E1660" t="str">
            <v>Expenses</v>
          </cell>
        </row>
        <row r="1661">
          <cell r="B1661">
            <v>687065</v>
          </cell>
          <cell r="C1661" t="str">
            <v>Virtual Data Vault 7'x8""</v>
          </cell>
          <cell r="D1661" t="str">
            <v>Yes</v>
          </cell>
          <cell r="E1661" t="str">
            <v>Expenses</v>
          </cell>
        </row>
        <row r="1662">
          <cell r="B1662">
            <v>687070</v>
          </cell>
          <cell r="C1662" t="str">
            <v>Virtual Data Vault 7'x8""</v>
          </cell>
          <cell r="D1662" t="str">
            <v>Yes</v>
          </cell>
          <cell r="E1662" t="str">
            <v>Expenses</v>
          </cell>
        </row>
        <row r="1663">
          <cell r="B1663">
            <v>687080</v>
          </cell>
          <cell r="C1663" t="str">
            <v>Virtual Data Vault 7'x8""</v>
          </cell>
          <cell r="D1663" t="str">
            <v>Yes</v>
          </cell>
          <cell r="E1663" t="str">
            <v>Expenses</v>
          </cell>
        </row>
        <row r="1664">
          <cell r="B1664">
            <v>687095</v>
          </cell>
          <cell r="C1664" t="str">
            <v>Virtual Data Vault 7'x8""</v>
          </cell>
          <cell r="D1664" t="str">
            <v>Yes</v>
          </cell>
          <cell r="E1664" t="str">
            <v>Expenses</v>
          </cell>
        </row>
        <row r="1665">
          <cell r="B1665">
            <v>687096</v>
          </cell>
          <cell r="C1665" t="str">
            <v>Virtual Data Vault 7'x8""</v>
          </cell>
          <cell r="D1665" t="str">
            <v>Yes</v>
          </cell>
          <cell r="E1665" t="str">
            <v>Expenses</v>
          </cell>
        </row>
        <row r="1666">
          <cell r="B1666">
            <v>687101</v>
          </cell>
          <cell r="C1666" t="str">
            <v>Set-up for Data Vault</v>
          </cell>
          <cell r="D1666" t="str">
            <v>Yes</v>
          </cell>
          <cell r="E1666" t="str">
            <v>Expenses</v>
          </cell>
        </row>
        <row r="1667">
          <cell r="B1667">
            <v>687105</v>
          </cell>
          <cell r="C1667" t="str">
            <v>Set-up for Data Vault</v>
          </cell>
          <cell r="D1667" t="str">
            <v>Yes</v>
          </cell>
          <cell r="E1667" t="str">
            <v>Expenses</v>
          </cell>
        </row>
        <row r="1668">
          <cell r="B1668">
            <v>687120</v>
          </cell>
          <cell r="C1668" t="str">
            <v>Set-up for Data Vault</v>
          </cell>
          <cell r="D1668" t="str">
            <v>Yes</v>
          </cell>
          <cell r="E1668" t="str">
            <v>Expenses</v>
          </cell>
        </row>
        <row r="1669">
          <cell r="B1669">
            <v>687130</v>
          </cell>
          <cell r="C1669" t="str">
            <v>Set-up for Data Vault</v>
          </cell>
          <cell r="D1669" t="str">
            <v>Yes</v>
          </cell>
          <cell r="E1669" t="str">
            <v>Expenses</v>
          </cell>
        </row>
        <row r="1670">
          <cell r="B1670">
            <v>687140</v>
          </cell>
          <cell r="C1670" t="str">
            <v>Set-up for Data Vault</v>
          </cell>
          <cell r="D1670" t="str">
            <v>Yes</v>
          </cell>
          <cell r="E1670" t="str">
            <v>Expenses</v>
          </cell>
        </row>
        <row r="1671">
          <cell r="B1671">
            <v>687151</v>
          </cell>
          <cell r="C1671" t="str">
            <v>Set-up for Data Vault</v>
          </cell>
          <cell r="D1671" t="str">
            <v>Yes</v>
          </cell>
          <cell r="E1671" t="str">
            <v>Expenses</v>
          </cell>
        </row>
        <row r="1672">
          <cell r="B1672">
            <v>687155</v>
          </cell>
          <cell r="C1672" t="str">
            <v>Set-up for Data Vault</v>
          </cell>
          <cell r="D1672" t="str">
            <v>Yes</v>
          </cell>
          <cell r="E1672" t="str">
            <v>Expenses</v>
          </cell>
        </row>
        <row r="1673">
          <cell r="B1673">
            <v>687160</v>
          </cell>
          <cell r="C1673" t="str">
            <v>Set-up for Data Vault</v>
          </cell>
          <cell r="D1673" t="str">
            <v>Yes</v>
          </cell>
          <cell r="E1673" t="str">
            <v>Expenses</v>
          </cell>
        </row>
        <row r="1674">
          <cell r="B1674">
            <v>687165</v>
          </cell>
          <cell r="C1674" t="str">
            <v>Set-up for Data Vault</v>
          </cell>
          <cell r="D1674" t="str">
            <v>Yes</v>
          </cell>
          <cell r="E1674" t="str">
            <v>Expenses</v>
          </cell>
        </row>
        <row r="1675">
          <cell r="B1675">
            <v>687170</v>
          </cell>
          <cell r="C1675" t="str">
            <v>Set-up for Data Vault</v>
          </cell>
          <cell r="D1675" t="str">
            <v>Yes</v>
          </cell>
          <cell r="E1675" t="str">
            <v>Expenses</v>
          </cell>
        </row>
        <row r="1676">
          <cell r="B1676">
            <v>687180</v>
          </cell>
          <cell r="C1676" t="str">
            <v>Set-up for Data Vault</v>
          </cell>
          <cell r="D1676" t="str">
            <v>Yes</v>
          </cell>
          <cell r="E1676" t="str">
            <v>Expenses</v>
          </cell>
        </row>
        <row r="1677">
          <cell r="B1677">
            <v>687195</v>
          </cell>
          <cell r="C1677" t="str">
            <v>Set-up for Data Vault</v>
          </cell>
          <cell r="D1677" t="str">
            <v>Yes</v>
          </cell>
          <cell r="E1677" t="str">
            <v>Expenses</v>
          </cell>
        </row>
        <row r="1678">
          <cell r="B1678">
            <v>687196</v>
          </cell>
          <cell r="C1678" t="str">
            <v>Set-up for Data Vault</v>
          </cell>
          <cell r="D1678" t="str">
            <v>Yes</v>
          </cell>
          <cell r="E1678" t="str">
            <v>Expenses</v>
          </cell>
        </row>
        <row r="1679">
          <cell r="B1679">
            <v>687201</v>
          </cell>
          <cell r="C1679" t="str">
            <v>5 Mbps Base Ethernet 10Mbps B</v>
          </cell>
          <cell r="D1679" t="str">
            <v>Yes</v>
          </cell>
          <cell r="E1679" t="str">
            <v>Expenses</v>
          </cell>
        </row>
        <row r="1680">
          <cell r="B1680">
            <v>687205</v>
          </cell>
          <cell r="C1680" t="str">
            <v>5 Mbps Base Ethernet 10Mbps B</v>
          </cell>
          <cell r="D1680" t="str">
            <v>Yes</v>
          </cell>
          <cell r="E1680" t="str">
            <v>Expenses</v>
          </cell>
        </row>
        <row r="1681">
          <cell r="B1681">
            <v>687220</v>
          </cell>
          <cell r="C1681" t="str">
            <v>5 Mbps Base Ethernet 10Mbps B</v>
          </cell>
          <cell r="D1681" t="str">
            <v>Yes</v>
          </cell>
          <cell r="E1681" t="str">
            <v>Expenses</v>
          </cell>
        </row>
        <row r="1682">
          <cell r="B1682">
            <v>687230</v>
          </cell>
          <cell r="C1682" t="str">
            <v>5 Mbps Base Ethernet 10Mbps B</v>
          </cell>
          <cell r="D1682" t="str">
            <v>Yes</v>
          </cell>
          <cell r="E1682" t="str">
            <v>Expenses</v>
          </cell>
        </row>
        <row r="1683">
          <cell r="B1683">
            <v>687240</v>
          </cell>
          <cell r="C1683" t="str">
            <v>5 Mbps Base Ethernet 10Mbps B</v>
          </cell>
          <cell r="D1683" t="str">
            <v>Yes</v>
          </cell>
          <cell r="E1683" t="str">
            <v>Expenses</v>
          </cell>
        </row>
        <row r="1684">
          <cell r="B1684">
            <v>687251</v>
          </cell>
          <cell r="C1684" t="str">
            <v>5 Mbps Base Ethernet 10Mbps B</v>
          </cell>
          <cell r="D1684" t="str">
            <v>Yes</v>
          </cell>
          <cell r="E1684" t="str">
            <v>Expenses</v>
          </cell>
        </row>
        <row r="1685">
          <cell r="B1685">
            <v>687255</v>
          </cell>
          <cell r="C1685" t="str">
            <v>5 Mbps Base Ethernet 10Mbps B</v>
          </cell>
          <cell r="D1685" t="str">
            <v>Yes</v>
          </cell>
          <cell r="E1685" t="str">
            <v>Expenses</v>
          </cell>
        </row>
        <row r="1686">
          <cell r="B1686">
            <v>687260</v>
          </cell>
          <cell r="C1686" t="str">
            <v>5 Mbps Base Ethernet 10Mbps B</v>
          </cell>
          <cell r="D1686" t="str">
            <v>Yes</v>
          </cell>
          <cell r="E1686" t="str">
            <v>Expenses</v>
          </cell>
        </row>
        <row r="1687">
          <cell r="B1687">
            <v>687265</v>
          </cell>
          <cell r="C1687" t="str">
            <v>5 Mbps Base Ethernet 10Mbps B</v>
          </cell>
          <cell r="D1687" t="str">
            <v>Yes</v>
          </cell>
          <cell r="E1687" t="str">
            <v>Expenses</v>
          </cell>
        </row>
        <row r="1688">
          <cell r="B1688">
            <v>687270</v>
          </cell>
          <cell r="C1688" t="str">
            <v>5 Mbps Base Ethernet 10Mbps B</v>
          </cell>
          <cell r="D1688" t="str">
            <v>Yes</v>
          </cell>
          <cell r="E1688" t="str">
            <v>Expenses</v>
          </cell>
        </row>
        <row r="1689">
          <cell r="B1689">
            <v>687280</v>
          </cell>
          <cell r="C1689" t="str">
            <v>5 Mbps Base Ethernet 10Mbps B</v>
          </cell>
          <cell r="D1689" t="str">
            <v>Yes</v>
          </cell>
          <cell r="E1689" t="str">
            <v>Expenses</v>
          </cell>
        </row>
        <row r="1690">
          <cell r="B1690">
            <v>687295</v>
          </cell>
          <cell r="C1690" t="str">
            <v>5 Mbps Base Ethernet 10Mbps B</v>
          </cell>
          <cell r="D1690" t="str">
            <v>Yes</v>
          </cell>
          <cell r="E1690" t="str">
            <v>Expenses</v>
          </cell>
        </row>
        <row r="1691">
          <cell r="B1691">
            <v>687296</v>
          </cell>
          <cell r="C1691" t="str">
            <v>5 Mbps Base Ethernet 10Mbps B</v>
          </cell>
          <cell r="D1691" t="str">
            <v>Yes</v>
          </cell>
          <cell r="E1691" t="str">
            <v>Expenses</v>
          </cell>
        </row>
        <row r="1692">
          <cell r="B1692">
            <v>687301</v>
          </cell>
          <cell r="C1692" t="str">
            <v>Set-up Ethernet Network</v>
          </cell>
          <cell r="D1692" t="str">
            <v>Yes</v>
          </cell>
          <cell r="E1692" t="str">
            <v>Expenses</v>
          </cell>
        </row>
        <row r="1693">
          <cell r="B1693">
            <v>687305</v>
          </cell>
          <cell r="C1693" t="str">
            <v>Set-up Ethernet Network</v>
          </cell>
          <cell r="D1693" t="str">
            <v>Yes</v>
          </cell>
          <cell r="E1693" t="str">
            <v>Expenses</v>
          </cell>
        </row>
        <row r="1694">
          <cell r="B1694">
            <v>687320</v>
          </cell>
          <cell r="C1694" t="str">
            <v>Set-up Ethernet Network</v>
          </cell>
          <cell r="D1694" t="str">
            <v>Yes</v>
          </cell>
          <cell r="E1694" t="str">
            <v>Expenses</v>
          </cell>
        </row>
        <row r="1695">
          <cell r="B1695">
            <v>687330</v>
          </cell>
          <cell r="C1695" t="str">
            <v>Set-up Ethernet Network</v>
          </cell>
          <cell r="D1695" t="str">
            <v>Yes</v>
          </cell>
          <cell r="E1695" t="str">
            <v>Expenses</v>
          </cell>
        </row>
        <row r="1696">
          <cell r="B1696">
            <v>687340</v>
          </cell>
          <cell r="C1696" t="str">
            <v>Set-up Ethernet Network</v>
          </cell>
          <cell r="D1696" t="str">
            <v>Yes</v>
          </cell>
          <cell r="E1696" t="str">
            <v>Expenses</v>
          </cell>
        </row>
        <row r="1697">
          <cell r="B1697">
            <v>687351</v>
          </cell>
          <cell r="C1697" t="str">
            <v>Set-up Ethernet Network</v>
          </cell>
          <cell r="D1697" t="str">
            <v>Yes</v>
          </cell>
          <cell r="E1697" t="str">
            <v>Expenses</v>
          </cell>
        </row>
        <row r="1698">
          <cell r="B1698">
            <v>687355</v>
          </cell>
          <cell r="C1698" t="str">
            <v>Set-up Ethernet Network</v>
          </cell>
          <cell r="D1698" t="str">
            <v>Yes</v>
          </cell>
          <cell r="E1698" t="str">
            <v>Expenses</v>
          </cell>
        </row>
        <row r="1699">
          <cell r="B1699">
            <v>687360</v>
          </cell>
          <cell r="C1699" t="str">
            <v>Set-up Ethernet Network</v>
          </cell>
          <cell r="D1699" t="str">
            <v>Yes</v>
          </cell>
          <cell r="E1699" t="str">
            <v>Expenses</v>
          </cell>
        </row>
        <row r="1700">
          <cell r="B1700">
            <v>687365</v>
          </cell>
          <cell r="C1700" t="str">
            <v>Set-up Ethernet Network</v>
          </cell>
          <cell r="D1700" t="str">
            <v>Yes</v>
          </cell>
          <cell r="E1700" t="str">
            <v>Expenses</v>
          </cell>
        </row>
        <row r="1701">
          <cell r="B1701">
            <v>687370</v>
          </cell>
          <cell r="C1701" t="str">
            <v>Set-up Ethernet Network</v>
          </cell>
          <cell r="D1701" t="str">
            <v>Yes</v>
          </cell>
          <cell r="E1701" t="str">
            <v>Expenses</v>
          </cell>
        </row>
        <row r="1702">
          <cell r="B1702">
            <v>687380</v>
          </cell>
          <cell r="C1702" t="str">
            <v>Set-up Ethernet Network</v>
          </cell>
          <cell r="D1702" t="str">
            <v>Yes</v>
          </cell>
          <cell r="E1702" t="str">
            <v>Expenses</v>
          </cell>
        </row>
        <row r="1703">
          <cell r="B1703">
            <v>687395</v>
          </cell>
          <cell r="C1703" t="str">
            <v>Set-up Ethernet Network</v>
          </cell>
          <cell r="D1703" t="str">
            <v>Yes</v>
          </cell>
          <cell r="E1703" t="str">
            <v>Expenses</v>
          </cell>
        </row>
        <row r="1704">
          <cell r="B1704">
            <v>687396</v>
          </cell>
          <cell r="C1704" t="str">
            <v>Set-up Ethernet Network</v>
          </cell>
          <cell r="D1704" t="str">
            <v>Yes</v>
          </cell>
          <cell r="E1704" t="str">
            <v>Expenses</v>
          </cell>
        </row>
        <row r="1705">
          <cell r="B1705">
            <v>687401</v>
          </cell>
          <cell r="C1705" t="str">
            <v>Platinum Support (TAM + Team)</v>
          </cell>
          <cell r="D1705" t="str">
            <v>Yes</v>
          </cell>
          <cell r="E1705" t="str">
            <v>Expenses</v>
          </cell>
        </row>
        <row r="1706">
          <cell r="B1706">
            <v>687405</v>
          </cell>
          <cell r="C1706" t="str">
            <v>Platinum Support (TAM + Team)</v>
          </cell>
          <cell r="D1706" t="str">
            <v>Yes</v>
          </cell>
          <cell r="E1706" t="str">
            <v>Expenses</v>
          </cell>
        </row>
        <row r="1707">
          <cell r="B1707">
            <v>687420</v>
          </cell>
          <cell r="C1707" t="str">
            <v>Platinum Support (TAM + Team)</v>
          </cell>
          <cell r="D1707" t="str">
            <v>Yes</v>
          </cell>
          <cell r="E1707" t="str">
            <v>Expenses</v>
          </cell>
        </row>
        <row r="1708">
          <cell r="B1708">
            <v>687430</v>
          </cell>
          <cell r="C1708" t="str">
            <v>Platinum Support (TAM + Team)</v>
          </cell>
          <cell r="D1708" t="str">
            <v>Yes</v>
          </cell>
          <cell r="E1708" t="str">
            <v>Expenses</v>
          </cell>
        </row>
        <row r="1709">
          <cell r="B1709">
            <v>687440</v>
          </cell>
          <cell r="C1709" t="str">
            <v>Platinum Support (TAM + Team)</v>
          </cell>
          <cell r="D1709" t="str">
            <v>Yes</v>
          </cell>
          <cell r="E1709" t="str">
            <v>Expenses</v>
          </cell>
        </row>
        <row r="1710">
          <cell r="B1710">
            <v>687451</v>
          </cell>
          <cell r="C1710" t="str">
            <v>Platinum Response Consulting</v>
          </cell>
          <cell r="D1710" t="str">
            <v>Yes</v>
          </cell>
          <cell r="E1710" t="str">
            <v>Expenses</v>
          </cell>
        </row>
        <row r="1711">
          <cell r="B1711">
            <v>687455</v>
          </cell>
          <cell r="C1711" t="str">
            <v>Platinum Support (TAM + Team)</v>
          </cell>
          <cell r="D1711" t="str">
            <v>Yes</v>
          </cell>
          <cell r="E1711" t="str">
            <v>Expenses</v>
          </cell>
        </row>
        <row r="1712">
          <cell r="B1712">
            <v>687460</v>
          </cell>
          <cell r="C1712" t="str">
            <v>Platinum Support (TAM + Team)</v>
          </cell>
          <cell r="D1712" t="str">
            <v>Yes</v>
          </cell>
          <cell r="E1712" t="str">
            <v>Expenses</v>
          </cell>
        </row>
        <row r="1713">
          <cell r="B1713">
            <v>687465</v>
          </cell>
          <cell r="C1713" t="str">
            <v>Platinum Support (TAM + Team)</v>
          </cell>
          <cell r="D1713" t="str">
            <v>Yes</v>
          </cell>
          <cell r="E1713" t="str">
            <v>Expenses</v>
          </cell>
        </row>
        <row r="1714">
          <cell r="B1714">
            <v>687470</v>
          </cell>
          <cell r="C1714" t="str">
            <v>Platinum Support (TAM + Team)</v>
          </cell>
          <cell r="D1714" t="str">
            <v>Yes</v>
          </cell>
          <cell r="E1714" t="str">
            <v>Expenses</v>
          </cell>
        </row>
        <row r="1715">
          <cell r="B1715">
            <v>687480</v>
          </cell>
          <cell r="C1715" t="str">
            <v>Platinum Support (TAM + Team)</v>
          </cell>
          <cell r="D1715" t="str">
            <v>Yes</v>
          </cell>
          <cell r="E1715" t="str">
            <v>Expenses</v>
          </cell>
        </row>
        <row r="1716">
          <cell r="B1716">
            <v>687495</v>
          </cell>
          <cell r="C1716" t="str">
            <v>Platinum Support (TAM + Team)</v>
          </cell>
          <cell r="D1716" t="str">
            <v>Yes</v>
          </cell>
          <cell r="E1716" t="str">
            <v>Expenses</v>
          </cell>
        </row>
        <row r="1717">
          <cell r="B1717">
            <v>687496</v>
          </cell>
          <cell r="C1717" t="str">
            <v>Platinum Response Consulting</v>
          </cell>
          <cell r="D1717" t="str">
            <v>Yes</v>
          </cell>
          <cell r="E1717" t="str">
            <v>Expenses</v>
          </cell>
        </row>
        <row r="1718">
          <cell r="B1718">
            <v>687501</v>
          </cell>
          <cell r="C1718" t="str">
            <v>Platinum Reponse (3 months)</v>
          </cell>
          <cell r="D1718" t="str">
            <v>Yes</v>
          </cell>
          <cell r="E1718" t="str">
            <v>Expenses</v>
          </cell>
        </row>
        <row r="1719">
          <cell r="B1719">
            <v>687505</v>
          </cell>
          <cell r="C1719" t="str">
            <v>Platinum Reponse (3 months)</v>
          </cell>
          <cell r="D1719" t="str">
            <v>Yes</v>
          </cell>
          <cell r="E1719" t="str">
            <v>Expenses</v>
          </cell>
        </row>
        <row r="1720">
          <cell r="B1720">
            <v>687520</v>
          </cell>
          <cell r="C1720" t="str">
            <v>Platinum Reponse (3 months)</v>
          </cell>
          <cell r="D1720" t="str">
            <v>Yes</v>
          </cell>
          <cell r="E1720" t="str">
            <v>Expenses</v>
          </cell>
        </row>
        <row r="1721">
          <cell r="B1721">
            <v>687530</v>
          </cell>
          <cell r="C1721" t="str">
            <v>Platinum Reponse (3 months)</v>
          </cell>
          <cell r="D1721" t="str">
            <v>Yes</v>
          </cell>
          <cell r="E1721" t="str">
            <v>Expenses</v>
          </cell>
        </row>
        <row r="1722">
          <cell r="B1722">
            <v>687540</v>
          </cell>
          <cell r="C1722" t="str">
            <v>Platinum Reponse (3 months)</v>
          </cell>
          <cell r="D1722" t="str">
            <v>Yes</v>
          </cell>
          <cell r="E1722" t="str">
            <v>Expenses</v>
          </cell>
        </row>
        <row r="1723">
          <cell r="B1723">
            <v>687551</v>
          </cell>
          <cell r="C1723" t="str">
            <v>Network Device and Monitoring</v>
          </cell>
          <cell r="D1723" t="str">
            <v>Yes</v>
          </cell>
          <cell r="E1723" t="str">
            <v>Expenses</v>
          </cell>
        </row>
        <row r="1724">
          <cell r="B1724">
            <v>687555</v>
          </cell>
          <cell r="C1724" t="str">
            <v>Platinum Reponse (3 months)</v>
          </cell>
          <cell r="D1724" t="str">
            <v>Yes</v>
          </cell>
          <cell r="E1724" t="str">
            <v>Expenses</v>
          </cell>
        </row>
        <row r="1725">
          <cell r="B1725">
            <v>687560</v>
          </cell>
          <cell r="C1725" t="str">
            <v>Platinum Reponse (3 months)</v>
          </cell>
          <cell r="D1725" t="str">
            <v>Yes</v>
          </cell>
          <cell r="E1725" t="str">
            <v>Expenses</v>
          </cell>
        </row>
        <row r="1726">
          <cell r="B1726">
            <v>687565</v>
          </cell>
          <cell r="C1726" t="str">
            <v>Platinum Reponse (3 months)</v>
          </cell>
          <cell r="D1726" t="str">
            <v>Yes</v>
          </cell>
          <cell r="E1726" t="str">
            <v>Expenses</v>
          </cell>
        </row>
        <row r="1727">
          <cell r="B1727">
            <v>687570</v>
          </cell>
          <cell r="C1727" t="str">
            <v>Platinum Reponse (3 months)</v>
          </cell>
          <cell r="D1727" t="str">
            <v>Yes</v>
          </cell>
          <cell r="E1727" t="str">
            <v>Expenses</v>
          </cell>
        </row>
        <row r="1728">
          <cell r="B1728">
            <v>687580</v>
          </cell>
          <cell r="C1728" t="str">
            <v>Platinum Reponse (3 months)</v>
          </cell>
          <cell r="D1728" t="str">
            <v>Yes</v>
          </cell>
          <cell r="E1728" t="str">
            <v>Expenses</v>
          </cell>
        </row>
        <row r="1729">
          <cell r="B1729">
            <v>687595</v>
          </cell>
          <cell r="C1729" t="str">
            <v>Platinum Reponse (3 months)</v>
          </cell>
          <cell r="D1729" t="str">
            <v>Yes</v>
          </cell>
          <cell r="E1729" t="str">
            <v>Expenses</v>
          </cell>
        </row>
        <row r="1730">
          <cell r="B1730">
            <v>687596</v>
          </cell>
          <cell r="C1730" t="str">
            <v>Network Device and Monitoring</v>
          </cell>
          <cell r="D1730" t="str">
            <v>Yes</v>
          </cell>
          <cell r="E1730" t="str">
            <v>Expenses</v>
          </cell>
        </row>
        <row r="1731">
          <cell r="B1731">
            <v>687601</v>
          </cell>
          <cell r="C1731" t="str">
            <v>T-1 to NJ</v>
          </cell>
          <cell r="D1731" t="str">
            <v>Yes</v>
          </cell>
          <cell r="E1731" t="str">
            <v>Expenses</v>
          </cell>
        </row>
        <row r="1732">
          <cell r="B1732">
            <v>687605</v>
          </cell>
          <cell r="C1732" t="str">
            <v>T-1 to NJ</v>
          </cell>
          <cell r="D1732" t="str">
            <v>Yes</v>
          </cell>
          <cell r="E1732" t="str">
            <v>Expenses</v>
          </cell>
        </row>
        <row r="1733">
          <cell r="B1733">
            <v>687620</v>
          </cell>
          <cell r="C1733" t="str">
            <v>T-1 to NJ</v>
          </cell>
          <cell r="D1733" t="str">
            <v>Yes</v>
          </cell>
          <cell r="E1733" t="str">
            <v>Expenses</v>
          </cell>
        </row>
        <row r="1734">
          <cell r="B1734">
            <v>687630</v>
          </cell>
          <cell r="C1734" t="str">
            <v>T-1 to NJ</v>
          </cell>
          <cell r="D1734" t="str">
            <v>Yes</v>
          </cell>
          <cell r="E1734" t="str">
            <v>Expenses</v>
          </cell>
        </row>
        <row r="1735">
          <cell r="B1735">
            <v>687640</v>
          </cell>
          <cell r="C1735" t="str">
            <v>T-1 to NJ</v>
          </cell>
          <cell r="D1735" t="str">
            <v>Yes</v>
          </cell>
          <cell r="E1735" t="str">
            <v>Expenses</v>
          </cell>
        </row>
        <row r="1736">
          <cell r="B1736">
            <v>687651</v>
          </cell>
          <cell r="C1736" t="str">
            <v>T-1 to NJ</v>
          </cell>
          <cell r="D1736" t="str">
            <v>Yes</v>
          </cell>
          <cell r="E1736" t="str">
            <v>Expenses</v>
          </cell>
        </row>
        <row r="1737">
          <cell r="B1737">
            <v>687655</v>
          </cell>
          <cell r="C1737" t="str">
            <v>T-1 to NJ</v>
          </cell>
          <cell r="D1737" t="str">
            <v>Yes</v>
          </cell>
          <cell r="E1737" t="str">
            <v>Expenses</v>
          </cell>
        </row>
        <row r="1738">
          <cell r="B1738">
            <v>687660</v>
          </cell>
          <cell r="C1738" t="str">
            <v>T-1 to NJ</v>
          </cell>
          <cell r="D1738" t="str">
            <v>Yes</v>
          </cell>
          <cell r="E1738" t="str">
            <v>Expenses</v>
          </cell>
        </row>
        <row r="1739">
          <cell r="B1739">
            <v>687665</v>
          </cell>
          <cell r="C1739" t="str">
            <v>T-1 to NJ</v>
          </cell>
          <cell r="D1739" t="str">
            <v>Yes</v>
          </cell>
          <cell r="E1739" t="str">
            <v>Expenses</v>
          </cell>
        </row>
        <row r="1740">
          <cell r="B1740">
            <v>687670</v>
          </cell>
          <cell r="C1740" t="str">
            <v>T-1 to NJ</v>
          </cell>
          <cell r="D1740" t="str">
            <v>Yes</v>
          </cell>
          <cell r="E1740" t="str">
            <v>Expenses</v>
          </cell>
        </row>
        <row r="1741">
          <cell r="B1741">
            <v>687680</v>
          </cell>
          <cell r="C1741" t="str">
            <v>T-1 to NJ</v>
          </cell>
          <cell r="D1741" t="str">
            <v>Yes</v>
          </cell>
          <cell r="E1741" t="str">
            <v>Expenses</v>
          </cell>
        </row>
        <row r="1742">
          <cell r="B1742">
            <v>687695</v>
          </cell>
          <cell r="C1742" t="str">
            <v>T-1 to NJ</v>
          </cell>
          <cell r="D1742" t="str">
            <v>Yes</v>
          </cell>
          <cell r="E1742" t="str">
            <v>Expenses</v>
          </cell>
        </row>
        <row r="1743">
          <cell r="B1743">
            <v>687696</v>
          </cell>
          <cell r="C1743" t="str">
            <v>T-1 to NJ</v>
          </cell>
          <cell r="D1743" t="str">
            <v>Yes</v>
          </cell>
          <cell r="E1743" t="str">
            <v>Expenses</v>
          </cell>
        </row>
        <row r="1744">
          <cell r="B1744">
            <v>687701</v>
          </cell>
          <cell r="C1744" t="str">
            <v>T-1Cross-Connect Fees in Data</v>
          </cell>
          <cell r="D1744" t="str">
            <v>Yes</v>
          </cell>
          <cell r="E1744" t="str">
            <v>Expenses</v>
          </cell>
        </row>
        <row r="1745">
          <cell r="B1745">
            <v>687705</v>
          </cell>
          <cell r="C1745" t="str">
            <v>T-1Cross-Connect Fees in Data</v>
          </cell>
          <cell r="D1745" t="str">
            <v>Yes</v>
          </cell>
          <cell r="E1745" t="str">
            <v>Expenses</v>
          </cell>
        </row>
        <row r="1746">
          <cell r="B1746">
            <v>687720</v>
          </cell>
          <cell r="C1746" t="str">
            <v>T-1Cross-Connect Fees in Data</v>
          </cell>
          <cell r="D1746" t="str">
            <v>Yes</v>
          </cell>
          <cell r="E1746" t="str">
            <v>Expenses</v>
          </cell>
        </row>
        <row r="1747">
          <cell r="B1747">
            <v>687730</v>
          </cell>
          <cell r="C1747" t="str">
            <v>T-1Cross-Connect Fees in Data</v>
          </cell>
          <cell r="D1747" t="str">
            <v>Yes</v>
          </cell>
          <cell r="E1747" t="str">
            <v>Expenses</v>
          </cell>
        </row>
        <row r="1748">
          <cell r="B1748">
            <v>687740</v>
          </cell>
          <cell r="C1748" t="str">
            <v>T-1Cross-Connect Fees in Data</v>
          </cell>
          <cell r="D1748" t="str">
            <v>Yes</v>
          </cell>
          <cell r="E1748" t="str">
            <v>Expenses</v>
          </cell>
        </row>
        <row r="1749">
          <cell r="B1749">
            <v>687751</v>
          </cell>
          <cell r="C1749" t="str">
            <v>T-1Cross-Connect Fees in Data</v>
          </cell>
          <cell r="D1749" t="str">
            <v>Yes</v>
          </cell>
          <cell r="E1749" t="str">
            <v>Expenses</v>
          </cell>
        </row>
        <row r="1750">
          <cell r="B1750">
            <v>687755</v>
          </cell>
          <cell r="C1750" t="str">
            <v>T-1Cross-Connect Fees in Data</v>
          </cell>
          <cell r="D1750" t="str">
            <v>Yes</v>
          </cell>
          <cell r="E1750" t="str">
            <v>Expenses</v>
          </cell>
        </row>
        <row r="1751">
          <cell r="B1751">
            <v>687760</v>
          </cell>
          <cell r="C1751" t="str">
            <v>T-1Cross-Connect Fees in Data</v>
          </cell>
          <cell r="D1751" t="str">
            <v>Yes</v>
          </cell>
          <cell r="E1751" t="str">
            <v>Expenses</v>
          </cell>
        </row>
        <row r="1752">
          <cell r="B1752">
            <v>687765</v>
          </cell>
          <cell r="C1752" t="str">
            <v>T-1Cross-Connect Fees in Data</v>
          </cell>
          <cell r="D1752" t="str">
            <v>Yes</v>
          </cell>
          <cell r="E1752" t="str">
            <v>Expenses</v>
          </cell>
        </row>
        <row r="1753">
          <cell r="B1753">
            <v>687770</v>
          </cell>
          <cell r="C1753" t="str">
            <v>T-1Cross-Connect Fees in Data</v>
          </cell>
          <cell r="D1753" t="str">
            <v>Yes</v>
          </cell>
          <cell r="E1753" t="str">
            <v>Expenses</v>
          </cell>
        </row>
        <row r="1754">
          <cell r="B1754">
            <v>687780</v>
          </cell>
          <cell r="C1754" t="str">
            <v>T-1Cross-Connect Fees in Data</v>
          </cell>
          <cell r="D1754" t="str">
            <v>Yes</v>
          </cell>
          <cell r="E1754" t="str">
            <v>Expenses</v>
          </cell>
        </row>
        <row r="1755">
          <cell r="B1755">
            <v>687795</v>
          </cell>
          <cell r="C1755" t="str">
            <v>T-1Cross-Connect Fees in Data</v>
          </cell>
          <cell r="D1755" t="str">
            <v>Yes</v>
          </cell>
          <cell r="E1755" t="str">
            <v>Expenses</v>
          </cell>
        </row>
        <row r="1756">
          <cell r="B1756">
            <v>687796</v>
          </cell>
          <cell r="C1756" t="str">
            <v>T-1Cross-Connect Fees in Data</v>
          </cell>
          <cell r="D1756" t="str">
            <v>Yes</v>
          </cell>
          <cell r="E1756" t="str">
            <v>Expenses</v>
          </cell>
        </row>
        <row r="1757">
          <cell r="B1757">
            <v>687801</v>
          </cell>
          <cell r="C1757" t="str">
            <v>24 x 7 Reboot Service</v>
          </cell>
          <cell r="D1757" t="str">
            <v>Yes</v>
          </cell>
          <cell r="E1757" t="str">
            <v>Expenses</v>
          </cell>
        </row>
        <row r="1758">
          <cell r="B1758">
            <v>687805</v>
          </cell>
          <cell r="C1758" t="str">
            <v>24 x 7 Reboot Service</v>
          </cell>
          <cell r="D1758" t="str">
            <v>Yes</v>
          </cell>
          <cell r="E1758" t="str">
            <v>Expenses</v>
          </cell>
        </row>
        <row r="1759">
          <cell r="B1759">
            <v>687820</v>
          </cell>
          <cell r="C1759" t="str">
            <v>24 x 7 Reboot Service</v>
          </cell>
          <cell r="D1759" t="str">
            <v>Yes</v>
          </cell>
          <cell r="E1759" t="str">
            <v>Expenses</v>
          </cell>
        </row>
        <row r="1760">
          <cell r="B1760">
            <v>687830</v>
          </cell>
          <cell r="C1760" t="str">
            <v>24 x 7 Reboot Service</v>
          </cell>
          <cell r="D1760" t="str">
            <v>Yes</v>
          </cell>
          <cell r="E1760" t="str">
            <v>Expenses</v>
          </cell>
        </row>
        <row r="1761">
          <cell r="B1761">
            <v>687840</v>
          </cell>
          <cell r="C1761" t="str">
            <v>24 x 7 Reboot Service</v>
          </cell>
          <cell r="D1761" t="str">
            <v>Yes</v>
          </cell>
          <cell r="E1761" t="str">
            <v>Expenses</v>
          </cell>
        </row>
        <row r="1762">
          <cell r="B1762">
            <v>687851</v>
          </cell>
          <cell r="C1762" t="str">
            <v>24 x 7 Reboot Service</v>
          </cell>
          <cell r="D1762" t="str">
            <v>Yes</v>
          </cell>
          <cell r="E1762" t="str">
            <v>Expenses</v>
          </cell>
        </row>
        <row r="1763">
          <cell r="B1763">
            <v>687855</v>
          </cell>
          <cell r="C1763" t="str">
            <v>24 x 7 Reboot Service</v>
          </cell>
          <cell r="D1763" t="str">
            <v>Yes</v>
          </cell>
          <cell r="E1763" t="str">
            <v>Expenses</v>
          </cell>
        </row>
        <row r="1764">
          <cell r="B1764">
            <v>687860</v>
          </cell>
          <cell r="C1764" t="str">
            <v>24 x 7 Reboot Service</v>
          </cell>
          <cell r="D1764" t="str">
            <v>Yes</v>
          </cell>
          <cell r="E1764" t="str">
            <v>Expenses</v>
          </cell>
        </row>
        <row r="1765">
          <cell r="B1765">
            <v>687865</v>
          </cell>
          <cell r="C1765" t="str">
            <v>24 x 7 Reboot Service</v>
          </cell>
          <cell r="D1765" t="str">
            <v>Yes</v>
          </cell>
          <cell r="E1765" t="str">
            <v>Expenses</v>
          </cell>
        </row>
        <row r="1766">
          <cell r="B1766">
            <v>687870</v>
          </cell>
          <cell r="C1766" t="str">
            <v>24 x 7 Reboot Service</v>
          </cell>
          <cell r="D1766" t="str">
            <v>Yes</v>
          </cell>
          <cell r="E1766" t="str">
            <v>Expenses</v>
          </cell>
        </row>
        <row r="1767">
          <cell r="B1767">
            <v>687880</v>
          </cell>
          <cell r="C1767" t="str">
            <v>24 x 7 Reboot Service</v>
          </cell>
          <cell r="D1767" t="str">
            <v>Yes</v>
          </cell>
          <cell r="E1767" t="str">
            <v>Expenses</v>
          </cell>
        </row>
        <row r="1768">
          <cell r="B1768">
            <v>687895</v>
          </cell>
          <cell r="C1768" t="str">
            <v>24 x 7 Reboot Service</v>
          </cell>
          <cell r="D1768" t="str">
            <v>Yes</v>
          </cell>
          <cell r="E1768" t="str">
            <v>Expenses</v>
          </cell>
        </row>
        <row r="1769">
          <cell r="B1769">
            <v>687896</v>
          </cell>
          <cell r="C1769" t="str">
            <v>24 x 7 Reboot Service</v>
          </cell>
          <cell r="D1769" t="str">
            <v>Yes</v>
          </cell>
          <cell r="E1769" t="str">
            <v>Expenses</v>
          </cell>
        </row>
        <row r="1770">
          <cell r="B1770">
            <v>687901</v>
          </cell>
          <cell r="C1770" t="str">
            <v>Network Cage Costs</v>
          </cell>
          <cell r="D1770" t="str">
            <v>Yes</v>
          </cell>
          <cell r="E1770" t="str">
            <v>Expenses</v>
          </cell>
        </row>
        <row r="1771">
          <cell r="B1771">
            <v>687905</v>
          </cell>
          <cell r="C1771" t="str">
            <v>Network Cage Costs</v>
          </cell>
          <cell r="D1771" t="str">
            <v>Yes</v>
          </cell>
          <cell r="E1771" t="str">
            <v>Expenses</v>
          </cell>
        </row>
        <row r="1772">
          <cell r="B1772">
            <v>687920</v>
          </cell>
          <cell r="C1772" t="str">
            <v>Network Cage Costs</v>
          </cell>
          <cell r="D1772" t="str">
            <v>Yes</v>
          </cell>
          <cell r="E1772" t="str">
            <v>Expenses</v>
          </cell>
        </row>
        <row r="1773">
          <cell r="B1773">
            <v>687930</v>
          </cell>
          <cell r="C1773" t="str">
            <v>Network Cage Costs</v>
          </cell>
          <cell r="D1773" t="str">
            <v>Yes</v>
          </cell>
          <cell r="E1773" t="str">
            <v>Expenses</v>
          </cell>
        </row>
        <row r="1774">
          <cell r="B1774">
            <v>687940</v>
          </cell>
          <cell r="C1774" t="str">
            <v>Network Cage Costs</v>
          </cell>
          <cell r="D1774" t="str">
            <v>Yes</v>
          </cell>
          <cell r="E1774" t="str">
            <v>Expenses</v>
          </cell>
        </row>
        <row r="1775">
          <cell r="B1775">
            <v>687951</v>
          </cell>
          <cell r="C1775" t="str">
            <v>Network Cage Costs</v>
          </cell>
          <cell r="D1775" t="str">
            <v>Yes</v>
          </cell>
          <cell r="E1775" t="str">
            <v>Expenses</v>
          </cell>
        </row>
        <row r="1776">
          <cell r="B1776">
            <v>687955</v>
          </cell>
          <cell r="C1776" t="str">
            <v>Network Cage Costs</v>
          </cell>
          <cell r="D1776" t="str">
            <v>Yes</v>
          </cell>
          <cell r="E1776" t="str">
            <v>Expenses</v>
          </cell>
        </row>
        <row r="1777">
          <cell r="B1777">
            <v>687960</v>
          </cell>
          <cell r="C1777" t="str">
            <v>Network Cage Costs</v>
          </cell>
          <cell r="D1777" t="str">
            <v>Yes</v>
          </cell>
          <cell r="E1777" t="str">
            <v>Expenses</v>
          </cell>
        </row>
        <row r="1778">
          <cell r="B1778">
            <v>687965</v>
          </cell>
          <cell r="C1778" t="str">
            <v>Network Cage Costs</v>
          </cell>
          <cell r="D1778" t="str">
            <v>Yes</v>
          </cell>
          <cell r="E1778" t="str">
            <v>Expenses</v>
          </cell>
        </row>
        <row r="1779">
          <cell r="B1779">
            <v>687970</v>
          </cell>
          <cell r="C1779" t="str">
            <v>Network Cage Costs</v>
          </cell>
          <cell r="D1779" t="str">
            <v>Yes</v>
          </cell>
          <cell r="E1779" t="str">
            <v>Expenses</v>
          </cell>
        </row>
        <row r="1780">
          <cell r="B1780">
            <v>687980</v>
          </cell>
          <cell r="C1780" t="str">
            <v>Network Cage Costs</v>
          </cell>
          <cell r="D1780" t="str">
            <v>Yes</v>
          </cell>
          <cell r="E1780" t="str">
            <v>Expenses</v>
          </cell>
        </row>
        <row r="1781">
          <cell r="B1781">
            <v>687995</v>
          </cell>
          <cell r="C1781" t="str">
            <v>Network Cage Costs</v>
          </cell>
          <cell r="D1781" t="str">
            <v>Yes</v>
          </cell>
          <cell r="E1781" t="str">
            <v>Expenses</v>
          </cell>
        </row>
        <row r="1782">
          <cell r="B1782">
            <v>687996</v>
          </cell>
          <cell r="C1782" t="str">
            <v>Network Cage Costs</v>
          </cell>
          <cell r="D1782" t="str">
            <v>Yes</v>
          </cell>
          <cell r="E1782" t="str">
            <v>Expenses</v>
          </cell>
        </row>
        <row r="1783">
          <cell r="B1783">
            <v>688001</v>
          </cell>
          <cell r="C1783" t="str">
            <v>Switch/Router Administration</v>
          </cell>
          <cell r="D1783" t="str">
            <v>Yes</v>
          </cell>
          <cell r="E1783" t="str">
            <v>Expenses</v>
          </cell>
        </row>
        <row r="1784">
          <cell r="B1784">
            <v>688005</v>
          </cell>
          <cell r="C1784" t="str">
            <v>Switch/Router Administration</v>
          </cell>
          <cell r="D1784" t="str">
            <v>Yes</v>
          </cell>
          <cell r="E1784" t="str">
            <v>Expenses</v>
          </cell>
        </row>
        <row r="1785">
          <cell r="B1785">
            <v>688020</v>
          </cell>
          <cell r="C1785" t="str">
            <v>Switch/Router Administration</v>
          </cell>
          <cell r="D1785" t="str">
            <v>Yes</v>
          </cell>
          <cell r="E1785" t="str">
            <v>Expenses</v>
          </cell>
        </row>
        <row r="1786">
          <cell r="B1786">
            <v>688030</v>
          </cell>
          <cell r="C1786" t="str">
            <v>Switch/Router Administration</v>
          </cell>
          <cell r="D1786" t="str">
            <v>Yes</v>
          </cell>
          <cell r="E1786" t="str">
            <v>Expenses</v>
          </cell>
        </row>
        <row r="1787">
          <cell r="B1787">
            <v>688040</v>
          </cell>
          <cell r="C1787" t="str">
            <v>Switch/Router Administration</v>
          </cell>
          <cell r="D1787" t="str">
            <v>Yes</v>
          </cell>
          <cell r="E1787" t="str">
            <v>Expenses</v>
          </cell>
        </row>
        <row r="1788">
          <cell r="B1788">
            <v>688051</v>
          </cell>
          <cell r="C1788" t="str">
            <v>Switch/Router Administration</v>
          </cell>
          <cell r="D1788" t="str">
            <v>Yes</v>
          </cell>
          <cell r="E1788" t="str">
            <v>Expenses</v>
          </cell>
        </row>
        <row r="1789">
          <cell r="B1789">
            <v>688055</v>
          </cell>
          <cell r="C1789" t="str">
            <v>Switch/Router Administration</v>
          </cell>
          <cell r="D1789" t="str">
            <v>Yes</v>
          </cell>
          <cell r="E1789" t="str">
            <v>Expenses</v>
          </cell>
        </row>
        <row r="1790">
          <cell r="B1790">
            <v>688060</v>
          </cell>
          <cell r="C1790" t="str">
            <v>Switch/Router Administration</v>
          </cell>
          <cell r="D1790" t="str">
            <v>Yes</v>
          </cell>
          <cell r="E1790" t="str">
            <v>Expenses</v>
          </cell>
        </row>
        <row r="1791">
          <cell r="B1791">
            <v>688065</v>
          </cell>
          <cell r="C1791" t="str">
            <v>Switch/Router Administration</v>
          </cell>
          <cell r="D1791" t="str">
            <v>Yes</v>
          </cell>
          <cell r="E1791" t="str">
            <v>Expenses</v>
          </cell>
        </row>
        <row r="1792">
          <cell r="B1792">
            <v>688070</v>
          </cell>
          <cell r="C1792" t="str">
            <v>Switch/Router Administration</v>
          </cell>
          <cell r="D1792" t="str">
            <v>Yes</v>
          </cell>
          <cell r="E1792" t="str">
            <v>Expenses</v>
          </cell>
        </row>
        <row r="1793">
          <cell r="B1793">
            <v>688080</v>
          </cell>
          <cell r="C1793" t="str">
            <v>Switch/Router Administration</v>
          </cell>
          <cell r="D1793" t="str">
            <v>Yes</v>
          </cell>
          <cell r="E1793" t="str">
            <v>Expenses</v>
          </cell>
        </row>
        <row r="1794">
          <cell r="B1794">
            <v>688095</v>
          </cell>
          <cell r="C1794" t="str">
            <v>Switch/Router Administration</v>
          </cell>
          <cell r="D1794" t="str">
            <v>Yes</v>
          </cell>
          <cell r="E1794" t="str">
            <v>Expenses</v>
          </cell>
        </row>
        <row r="1795">
          <cell r="B1795">
            <v>688096</v>
          </cell>
          <cell r="C1795" t="str">
            <v>Switch/Router Administration</v>
          </cell>
          <cell r="D1795" t="str">
            <v>Yes</v>
          </cell>
          <cell r="E1795" t="str">
            <v>Expenses</v>
          </cell>
        </row>
        <row r="1796">
          <cell r="B1796">
            <v>688101</v>
          </cell>
          <cell r="C1796" t="str">
            <v>Estimated Server Hardware/Soft</v>
          </cell>
          <cell r="D1796" t="str">
            <v>Yes</v>
          </cell>
          <cell r="E1796" t="str">
            <v>Expenses</v>
          </cell>
        </row>
        <row r="1797">
          <cell r="B1797">
            <v>688105</v>
          </cell>
          <cell r="C1797" t="str">
            <v>Estimated Server Hardware/Soft</v>
          </cell>
          <cell r="D1797" t="str">
            <v>Yes</v>
          </cell>
          <cell r="E1797" t="str">
            <v>Expenses</v>
          </cell>
        </row>
        <row r="1798">
          <cell r="B1798">
            <v>688120</v>
          </cell>
          <cell r="C1798" t="str">
            <v>Estimated Server Hardware/Soft</v>
          </cell>
          <cell r="D1798" t="str">
            <v>Yes</v>
          </cell>
          <cell r="E1798" t="str">
            <v>Expenses</v>
          </cell>
        </row>
        <row r="1799">
          <cell r="B1799">
            <v>688130</v>
          </cell>
          <cell r="C1799" t="str">
            <v>Estimated Server Hardware/Soft</v>
          </cell>
          <cell r="D1799" t="str">
            <v>Yes</v>
          </cell>
          <cell r="E1799" t="str">
            <v>Expenses</v>
          </cell>
        </row>
        <row r="1800">
          <cell r="B1800">
            <v>688140</v>
          </cell>
          <cell r="C1800" t="str">
            <v>Estimated Server Hardware/Soft</v>
          </cell>
          <cell r="D1800" t="str">
            <v>Yes</v>
          </cell>
          <cell r="E1800" t="str">
            <v>Expenses</v>
          </cell>
        </row>
        <row r="1801">
          <cell r="B1801">
            <v>688151</v>
          </cell>
          <cell r="C1801" t="str">
            <v>Estimated Server Hardware/Soft</v>
          </cell>
          <cell r="D1801" t="str">
            <v>Yes</v>
          </cell>
          <cell r="E1801" t="str">
            <v>Expenses</v>
          </cell>
        </row>
        <row r="1802">
          <cell r="B1802">
            <v>688155</v>
          </cell>
          <cell r="C1802" t="str">
            <v>Estimated Server Hardware/Soft</v>
          </cell>
          <cell r="D1802" t="str">
            <v>Yes</v>
          </cell>
          <cell r="E1802" t="str">
            <v>Expenses</v>
          </cell>
        </row>
        <row r="1803">
          <cell r="B1803">
            <v>688160</v>
          </cell>
          <cell r="C1803" t="str">
            <v>Estimated Server Hardware/Soft</v>
          </cell>
          <cell r="D1803" t="str">
            <v>Yes</v>
          </cell>
          <cell r="E1803" t="str">
            <v>Expenses</v>
          </cell>
        </row>
        <row r="1804">
          <cell r="B1804">
            <v>688165</v>
          </cell>
          <cell r="C1804" t="str">
            <v>Estimated Server Hardware/Soft</v>
          </cell>
          <cell r="D1804" t="str">
            <v>Yes</v>
          </cell>
          <cell r="E1804" t="str">
            <v>Expenses</v>
          </cell>
        </row>
        <row r="1805">
          <cell r="B1805">
            <v>688170</v>
          </cell>
          <cell r="C1805" t="str">
            <v>Estimated Server Hardware/Soft</v>
          </cell>
          <cell r="D1805" t="str">
            <v>Yes</v>
          </cell>
          <cell r="E1805" t="str">
            <v>Expenses</v>
          </cell>
        </row>
        <row r="1806">
          <cell r="B1806">
            <v>688180</v>
          </cell>
          <cell r="C1806" t="str">
            <v>Estimated Server Hardware/Soft</v>
          </cell>
          <cell r="D1806" t="str">
            <v>Yes</v>
          </cell>
          <cell r="E1806" t="str">
            <v>Expenses</v>
          </cell>
        </row>
        <row r="1807">
          <cell r="B1807">
            <v>688195</v>
          </cell>
          <cell r="C1807" t="str">
            <v>Estimated Server Hardware/Soft</v>
          </cell>
          <cell r="D1807" t="str">
            <v>Yes</v>
          </cell>
          <cell r="E1807" t="str">
            <v>Expenses</v>
          </cell>
        </row>
        <row r="1808">
          <cell r="B1808">
            <v>688196</v>
          </cell>
          <cell r="C1808" t="str">
            <v>Estimated Server Hardware/Soft</v>
          </cell>
          <cell r="D1808" t="str">
            <v>Yes</v>
          </cell>
          <cell r="E1808" t="str">
            <v>Expenses</v>
          </cell>
        </row>
        <row r="1809">
          <cell r="B1809">
            <v>690001</v>
          </cell>
          <cell r="C1809" t="str">
            <v>Storage</v>
          </cell>
          <cell r="D1809" t="str">
            <v>Yes</v>
          </cell>
          <cell r="E1809" t="str">
            <v>Expenses</v>
          </cell>
        </row>
        <row r="1810">
          <cell r="B1810">
            <v>690005</v>
          </cell>
          <cell r="C1810" t="str">
            <v>Storage</v>
          </cell>
          <cell r="D1810" t="str">
            <v>Yes</v>
          </cell>
          <cell r="E1810" t="str">
            <v>Expenses</v>
          </cell>
        </row>
        <row r="1811">
          <cell r="B1811">
            <v>690020</v>
          </cell>
          <cell r="C1811" t="str">
            <v>Storage</v>
          </cell>
          <cell r="D1811" t="str">
            <v>Yes</v>
          </cell>
          <cell r="E1811" t="str">
            <v>Expenses</v>
          </cell>
        </row>
        <row r="1812">
          <cell r="B1812">
            <v>690030</v>
          </cell>
          <cell r="C1812" t="str">
            <v>Storage</v>
          </cell>
          <cell r="D1812" t="str">
            <v>Yes</v>
          </cell>
          <cell r="E1812" t="str">
            <v>Expenses</v>
          </cell>
        </row>
        <row r="1813">
          <cell r="B1813">
            <v>690040</v>
          </cell>
          <cell r="C1813" t="str">
            <v>Storage</v>
          </cell>
          <cell r="D1813" t="str">
            <v>Yes</v>
          </cell>
          <cell r="E1813" t="str">
            <v>Expenses</v>
          </cell>
        </row>
        <row r="1814">
          <cell r="B1814">
            <v>690051</v>
          </cell>
          <cell r="C1814" t="str">
            <v>Storage</v>
          </cell>
          <cell r="D1814" t="str">
            <v>Yes</v>
          </cell>
          <cell r="E1814" t="str">
            <v>Expenses</v>
          </cell>
        </row>
        <row r="1815">
          <cell r="B1815">
            <v>690055</v>
          </cell>
          <cell r="C1815" t="str">
            <v>Storage</v>
          </cell>
          <cell r="D1815" t="str">
            <v>Yes</v>
          </cell>
          <cell r="E1815" t="str">
            <v>Expenses</v>
          </cell>
        </row>
        <row r="1816">
          <cell r="B1816">
            <v>690060</v>
          </cell>
          <cell r="C1816" t="str">
            <v>Storage</v>
          </cell>
          <cell r="D1816" t="str">
            <v>Yes</v>
          </cell>
          <cell r="E1816" t="str">
            <v>Expenses</v>
          </cell>
        </row>
        <row r="1817">
          <cell r="B1817">
            <v>690065</v>
          </cell>
          <cell r="C1817" t="str">
            <v>Storage</v>
          </cell>
          <cell r="D1817" t="str">
            <v>Yes</v>
          </cell>
          <cell r="E1817" t="str">
            <v>Expenses</v>
          </cell>
        </row>
        <row r="1818">
          <cell r="B1818">
            <v>690070</v>
          </cell>
          <cell r="C1818" t="str">
            <v>Storage</v>
          </cell>
          <cell r="D1818" t="str">
            <v>Yes</v>
          </cell>
          <cell r="E1818" t="str">
            <v>Expenses</v>
          </cell>
        </row>
        <row r="1819">
          <cell r="B1819">
            <v>690080</v>
          </cell>
          <cell r="C1819" t="str">
            <v>Storage</v>
          </cell>
          <cell r="D1819" t="str">
            <v>Yes</v>
          </cell>
          <cell r="E1819" t="str">
            <v>Expenses</v>
          </cell>
        </row>
        <row r="1820">
          <cell r="B1820">
            <v>690095</v>
          </cell>
          <cell r="C1820" t="str">
            <v>Storage</v>
          </cell>
          <cell r="D1820" t="str">
            <v>Yes</v>
          </cell>
          <cell r="E1820" t="str">
            <v>Expenses</v>
          </cell>
        </row>
        <row r="1821">
          <cell r="B1821">
            <v>690096</v>
          </cell>
          <cell r="C1821" t="str">
            <v>Storage</v>
          </cell>
          <cell r="D1821" t="str">
            <v>Yes</v>
          </cell>
          <cell r="E1821" t="str">
            <v>Expenses</v>
          </cell>
        </row>
        <row r="1822">
          <cell r="B1822">
            <v>691001</v>
          </cell>
          <cell r="C1822" t="str">
            <v>Repair &amp; Maintenance</v>
          </cell>
          <cell r="D1822" t="str">
            <v>Yes</v>
          </cell>
          <cell r="E1822" t="str">
            <v>Expenses</v>
          </cell>
        </row>
        <row r="1823">
          <cell r="B1823">
            <v>691005</v>
          </cell>
          <cell r="C1823" t="str">
            <v>Repair &amp; Maintenance</v>
          </cell>
          <cell r="D1823" t="str">
            <v>Yes</v>
          </cell>
          <cell r="E1823" t="str">
            <v>Expenses</v>
          </cell>
        </row>
        <row r="1824">
          <cell r="B1824">
            <v>691020</v>
          </cell>
          <cell r="C1824" t="str">
            <v>Repair &amp; Maintenance</v>
          </cell>
          <cell r="D1824" t="str">
            <v>Yes</v>
          </cell>
          <cell r="E1824" t="str">
            <v>Expenses</v>
          </cell>
        </row>
        <row r="1825">
          <cell r="B1825">
            <v>691030</v>
          </cell>
          <cell r="C1825" t="str">
            <v>Repair &amp; Maintenance</v>
          </cell>
          <cell r="D1825" t="str">
            <v>Yes</v>
          </cell>
          <cell r="E1825" t="str">
            <v>Expenses</v>
          </cell>
        </row>
        <row r="1826">
          <cell r="B1826">
            <v>691040</v>
          </cell>
          <cell r="C1826" t="str">
            <v>Repair &amp; Maintenance</v>
          </cell>
          <cell r="D1826" t="str">
            <v>Yes</v>
          </cell>
          <cell r="E1826" t="str">
            <v>Expenses</v>
          </cell>
        </row>
        <row r="1827">
          <cell r="B1827">
            <v>691051</v>
          </cell>
          <cell r="C1827" t="str">
            <v>Repair &amp; Maintenance</v>
          </cell>
          <cell r="D1827" t="str">
            <v>Yes</v>
          </cell>
          <cell r="E1827" t="str">
            <v>Expenses</v>
          </cell>
        </row>
        <row r="1828">
          <cell r="B1828">
            <v>691055</v>
          </cell>
          <cell r="C1828" t="str">
            <v>Repair &amp; Maintenance</v>
          </cell>
          <cell r="D1828" t="str">
            <v>Yes</v>
          </cell>
          <cell r="E1828" t="str">
            <v>Expenses</v>
          </cell>
        </row>
        <row r="1829">
          <cell r="B1829">
            <v>691060</v>
          </cell>
          <cell r="C1829" t="str">
            <v>Repair &amp; Maintenance</v>
          </cell>
          <cell r="D1829" t="str">
            <v>Yes</v>
          </cell>
          <cell r="E1829" t="str">
            <v>Expenses</v>
          </cell>
        </row>
        <row r="1830">
          <cell r="B1830">
            <v>691065</v>
          </cell>
          <cell r="C1830" t="str">
            <v>Repair &amp; Maintenance</v>
          </cell>
          <cell r="D1830" t="str">
            <v>Yes</v>
          </cell>
          <cell r="E1830" t="str">
            <v>Expenses</v>
          </cell>
        </row>
        <row r="1831">
          <cell r="B1831">
            <v>691070</v>
          </cell>
          <cell r="C1831" t="str">
            <v>Repair &amp; Maintenance</v>
          </cell>
          <cell r="D1831" t="str">
            <v>Yes</v>
          </cell>
          <cell r="E1831" t="str">
            <v>Expenses</v>
          </cell>
        </row>
        <row r="1832">
          <cell r="B1832">
            <v>691080</v>
          </cell>
          <cell r="C1832" t="str">
            <v>Repair &amp; Maintenance</v>
          </cell>
          <cell r="D1832" t="str">
            <v>Yes</v>
          </cell>
          <cell r="E1832" t="str">
            <v>Expenses</v>
          </cell>
        </row>
        <row r="1833">
          <cell r="B1833">
            <v>691095</v>
          </cell>
          <cell r="C1833" t="str">
            <v>Repair &amp; Maintenance</v>
          </cell>
          <cell r="D1833" t="str">
            <v>Yes</v>
          </cell>
          <cell r="E1833" t="str">
            <v>Expenses</v>
          </cell>
        </row>
        <row r="1834">
          <cell r="B1834">
            <v>691096</v>
          </cell>
          <cell r="C1834" t="str">
            <v>Repair &amp; Maintenance</v>
          </cell>
          <cell r="D1834" t="str">
            <v>Yes</v>
          </cell>
          <cell r="E1834" t="str">
            <v>Expenses</v>
          </cell>
        </row>
        <row r="1835">
          <cell r="B1835">
            <v>692001</v>
          </cell>
          <cell r="C1835" t="str">
            <v>Rent</v>
          </cell>
          <cell r="D1835" t="str">
            <v>Yes</v>
          </cell>
          <cell r="E1835" t="str">
            <v>Expenses</v>
          </cell>
        </row>
        <row r="1836">
          <cell r="B1836">
            <v>692005</v>
          </cell>
          <cell r="C1836" t="str">
            <v>Rent</v>
          </cell>
          <cell r="D1836" t="str">
            <v>Yes</v>
          </cell>
          <cell r="E1836" t="str">
            <v>Expenses</v>
          </cell>
        </row>
        <row r="1837">
          <cell r="B1837">
            <v>692006</v>
          </cell>
          <cell r="C1837" t="str">
            <v>Rent</v>
          </cell>
          <cell r="D1837" t="str">
            <v>Yes</v>
          </cell>
          <cell r="E1837" t="str">
            <v>Expenses</v>
          </cell>
        </row>
        <row r="1838">
          <cell r="B1838">
            <v>692010</v>
          </cell>
          <cell r="C1838" t="str">
            <v>Rent</v>
          </cell>
          <cell r="D1838" t="str">
            <v>Yes</v>
          </cell>
          <cell r="E1838" t="str">
            <v>Expenses</v>
          </cell>
        </row>
        <row r="1839">
          <cell r="B1839">
            <v>692020</v>
          </cell>
          <cell r="C1839" t="str">
            <v>Rent</v>
          </cell>
          <cell r="D1839" t="str">
            <v>Yes</v>
          </cell>
          <cell r="E1839" t="str">
            <v>Expenses</v>
          </cell>
        </row>
        <row r="1840">
          <cell r="B1840">
            <v>692030</v>
          </cell>
          <cell r="C1840" t="str">
            <v>Rent</v>
          </cell>
          <cell r="D1840" t="str">
            <v>Yes</v>
          </cell>
          <cell r="E1840" t="str">
            <v>Expenses</v>
          </cell>
        </row>
        <row r="1841">
          <cell r="B1841">
            <v>692040</v>
          </cell>
          <cell r="C1841" t="str">
            <v>Rent</v>
          </cell>
          <cell r="D1841" t="str">
            <v>Yes</v>
          </cell>
          <cell r="E1841" t="str">
            <v>Expenses</v>
          </cell>
        </row>
        <row r="1842">
          <cell r="B1842">
            <v>692041</v>
          </cell>
          <cell r="C1842" t="str">
            <v>Rent</v>
          </cell>
          <cell r="D1842" t="str">
            <v>Yes</v>
          </cell>
          <cell r="E1842" t="str">
            <v>Expenses</v>
          </cell>
        </row>
        <row r="1843">
          <cell r="B1843">
            <v>692051</v>
          </cell>
          <cell r="C1843" t="str">
            <v>Rent</v>
          </cell>
          <cell r="D1843" t="str">
            <v>Yes</v>
          </cell>
          <cell r="E1843" t="str">
            <v>Expenses</v>
          </cell>
        </row>
        <row r="1844">
          <cell r="B1844">
            <v>692052</v>
          </cell>
          <cell r="C1844" t="str">
            <v>Rent</v>
          </cell>
          <cell r="D1844" t="str">
            <v>Yes</v>
          </cell>
          <cell r="E1844" t="str">
            <v>Expenses</v>
          </cell>
        </row>
        <row r="1845">
          <cell r="B1845">
            <v>692053</v>
          </cell>
          <cell r="C1845" t="str">
            <v>Rent</v>
          </cell>
          <cell r="D1845" t="str">
            <v>Yes</v>
          </cell>
          <cell r="E1845" t="str">
            <v>Expenses</v>
          </cell>
        </row>
        <row r="1846">
          <cell r="B1846">
            <v>692054</v>
          </cell>
          <cell r="C1846" t="str">
            <v>Rent</v>
          </cell>
          <cell r="D1846" t="str">
            <v>Yes</v>
          </cell>
          <cell r="E1846" t="str">
            <v>Expenses</v>
          </cell>
        </row>
        <row r="1847">
          <cell r="B1847">
            <v>692055</v>
          </cell>
          <cell r="C1847" t="str">
            <v>Rent</v>
          </cell>
          <cell r="D1847" t="str">
            <v>Yes</v>
          </cell>
          <cell r="E1847" t="str">
            <v>Expenses</v>
          </cell>
        </row>
        <row r="1848">
          <cell r="B1848">
            <v>692060</v>
          </cell>
          <cell r="C1848" t="str">
            <v>Rent</v>
          </cell>
          <cell r="D1848" t="str">
            <v>Yes</v>
          </cell>
          <cell r="E1848" t="str">
            <v>Expenses</v>
          </cell>
        </row>
        <row r="1849">
          <cell r="B1849">
            <v>692065</v>
          </cell>
          <cell r="C1849" t="str">
            <v>Rent</v>
          </cell>
          <cell r="D1849" t="str">
            <v>Yes</v>
          </cell>
          <cell r="E1849" t="str">
            <v>Expenses</v>
          </cell>
        </row>
        <row r="1850">
          <cell r="B1850">
            <v>692066</v>
          </cell>
          <cell r="C1850" t="str">
            <v>Rent</v>
          </cell>
          <cell r="D1850" t="str">
            <v>Yes</v>
          </cell>
          <cell r="E1850" t="str">
            <v>Expenses</v>
          </cell>
        </row>
        <row r="1851">
          <cell r="B1851">
            <v>692070</v>
          </cell>
          <cell r="C1851" t="str">
            <v>Rent</v>
          </cell>
          <cell r="D1851" t="str">
            <v>Yes</v>
          </cell>
          <cell r="E1851" t="str">
            <v>Expenses</v>
          </cell>
        </row>
        <row r="1852">
          <cell r="B1852">
            <v>692080</v>
          </cell>
          <cell r="C1852" t="str">
            <v>Rent</v>
          </cell>
          <cell r="D1852" t="str">
            <v>Yes</v>
          </cell>
          <cell r="E1852" t="str">
            <v>Expenses</v>
          </cell>
        </row>
        <row r="1853">
          <cell r="B1853">
            <v>692092</v>
          </cell>
          <cell r="C1853" t="str">
            <v>Rent</v>
          </cell>
          <cell r="D1853" t="str">
            <v>Yes</v>
          </cell>
          <cell r="E1853" t="str">
            <v>Expenses</v>
          </cell>
        </row>
        <row r="1854">
          <cell r="B1854">
            <v>692093</v>
          </cell>
          <cell r="C1854" t="str">
            <v>Rent</v>
          </cell>
          <cell r="D1854" t="str">
            <v>Yes</v>
          </cell>
          <cell r="E1854" t="str">
            <v>Expenses</v>
          </cell>
        </row>
        <row r="1855">
          <cell r="B1855">
            <v>692094</v>
          </cell>
          <cell r="C1855" t="str">
            <v>Rent</v>
          </cell>
          <cell r="D1855" t="str">
            <v>Yes</v>
          </cell>
          <cell r="E1855" t="str">
            <v>Expenses</v>
          </cell>
        </row>
        <row r="1856">
          <cell r="B1856">
            <v>692095</v>
          </cell>
          <cell r="C1856" t="str">
            <v>Rent</v>
          </cell>
          <cell r="D1856" t="str">
            <v>Yes</v>
          </cell>
          <cell r="E1856" t="str">
            <v>Expenses</v>
          </cell>
        </row>
        <row r="1857">
          <cell r="B1857">
            <v>692096</v>
          </cell>
          <cell r="C1857" t="str">
            <v>Rent</v>
          </cell>
          <cell r="D1857" t="str">
            <v>Yes</v>
          </cell>
          <cell r="E1857" t="str">
            <v>Expenses</v>
          </cell>
        </row>
        <row r="1858">
          <cell r="B1858">
            <v>693001</v>
          </cell>
          <cell r="C1858" t="str">
            <v>Janitorial Service</v>
          </cell>
          <cell r="D1858" t="str">
            <v>Yes</v>
          </cell>
          <cell r="E1858" t="str">
            <v>Expenses</v>
          </cell>
        </row>
        <row r="1859">
          <cell r="B1859">
            <v>693005</v>
          </cell>
          <cell r="C1859" t="str">
            <v>Janitorial Service</v>
          </cell>
          <cell r="D1859" t="str">
            <v>Yes</v>
          </cell>
          <cell r="E1859" t="str">
            <v>Expenses</v>
          </cell>
        </row>
        <row r="1860">
          <cell r="B1860">
            <v>693020</v>
          </cell>
          <cell r="C1860" t="str">
            <v>Janitorial Service</v>
          </cell>
          <cell r="D1860" t="str">
            <v>Yes</v>
          </cell>
          <cell r="E1860" t="str">
            <v>Expenses</v>
          </cell>
        </row>
        <row r="1861">
          <cell r="B1861">
            <v>693030</v>
          </cell>
          <cell r="C1861" t="str">
            <v>Janitorial Service</v>
          </cell>
          <cell r="D1861" t="str">
            <v>Yes</v>
          </cell>
          <cell r="E1861" t="str">
            <v>Expenses</v>
          </cell>
        </row>
        <row r="1862">
          <cell r="B1862">
            <v>693040</v>
          </cell>
          <cell r="C1862" t="str">
            <v>Janitorial Service</v>
          </cell>
          <cell r="D1862" t="str">
            <v>Yes</v>
          </cell>
          <cell r="E1862" t="str">
            <v>Expenses</v>
          </cell>
        </row>
        <row r="1863">
          <cell r="B1863">
            <v>693051</v>
          </cell>
          <cell r="C1863" t="str">
            <v>Janitorial Service</v>
          </cell>
          <cell r="D1863" t="str">
            <v>Yes</v>
          </cell>
          <cell r="E1863" t="str">
            <v>Expenses</v>
          </cell>
        </row>
        <row r="1864">
          <cell r="B1864">
            <v>693055</v>
          </cell>
          <cell r="C1864" t="str">
            <v>Janitorial Service</v>
          </cell>
          <cell r="D1864" t="str">
            <v>Yes</v>
          </cell>
          <cell r="E1864" t="str">
            <v>Expenses</v>
          </cell>
        </row>
        <row r="1865">
          <cell r="B1865">
            <v>693060</v>
          </cell>
          <cell r="C1865" t="str">
            <v>Janitorial Service</v>
          </cell>
          <cell r="D1865" t="str">
            <v>Yes</v>
          </cell>
          <cell r="E1865" t="str">
            <v>Expenses</v>
          </cell>
        </row>
        <row r="1866">
          <cell r="B1866">
            <v>693065</v>
          </cell>
          <cell r="C1866" t="str">
            <v>Janitorial Service</v>
          </cell>
          <cell r="D1866" t="str">
            <v>Yes</v>
          </cell>
          <cell r="E1866" t="str">
            <v>Expenses</v>
          </cell>
        </row>
        <row r="1867">
          <cell r="B1867">
            <v>693070</v>
          </cell>
          <cell r="C1867" t="str">
            <v>Janitorial Service</v>
          </cell>
          <cell r="D1867" t="str">
            <v>Yes</v>
          </cell>
          <cell r="E1867" t="str">
            <v>Expenses</v>
          </cell>
        </row>
        <row r="1868">
          <cell r="B1868">
            <v>693080</v>
          </cell>
          <cell r="C1868" t="str">
            <v>Janitorial Service</v>
          </cell>
          <cell r="D1868" t="str">
            <v>Yes</v>
          </cell>
          <cell r="E1868" t="str">
            <v>Expenses</v>
          </cell>
        </row>
        <row r="1869">
          <cell r="B1869">
            <v>693095</v>
          </cell>
          <cell r="C1869" t="str">
            <v>Janitorial Service</v>
          </cell>
          <cell r="D1869" t="str">
            <v>Yes</v>
          </cell>
          <cell r="E1869" t="str">
            <v>Expenses</v>
          </cell>
        </row>
        <row r="1870">
          <cell r="B1870">
            <v>693096</v>
          </cell>
          <cell r="C1870" t="str">
            <v>Janitorial Service</v>
          </cell>
          <cell r="D1870" t="str">
            <v>Yes</v>
          </cell>
          <cell r="E1870" t="str">
            <v>Expenses</v>
          </cell>
        </row>
        <row r="1871">
          <cell r="B1871">
            <v>693101</v>
          </cell>
          <cell r="C1871" t="str">
            <v>Facility Maintenance</v>
          </cell>
          <cell r="D1871" t="str">
            <v>Yes</v>
          </cell>
          <cell r="E1871" t="str">
            <v>Expenses</v>
          </cell>
        </row>
        <row r="1872">
          <cell r="B1872">
            <v>693105</v>
          </cell>
          <cell r="C1872" t="str">
            <v>Facility Maintenance</v>
          </cell>
          <cell r="D1872" t="str">
            <v>Yes</v>
          </cell>
          <cell r="E1872" t="str">
            <v>Expenses</v>
          </cell>
        </row>
        <row r="1873">
          <cell r="B1873">
            <v>693106</v>
          </cell>
          <cell r="C1873" t="str">
            <v>Facility Maintenance</v>
          </cell>
          <cell r="D1873" t="str">
            <v>Yes</v>
          </cell>
          <cell r="E1873" t="str">
            <v>Expenses</v>
          </cell>
        </row>
        <row r="1874">
          <cell r="B1874">
            <v>693120</v>
          </cell>
          <cell r="C1874" t="str">
            <v>Facility Maintenance</v>
          </cell>
          <cell r="D1874" t="str">
            <v>Yes</v>
          </cell>
          <cell r="E1874" t="str">
            <v>Expenses</v>
          </cell>
        </row>
        <row r="1875">
          <cell r="B1875">
            <v>693130</v>
          </cell>
          <cell r="C1875" t="str">
            <v>Facility Maintenance</v>
          </cell>
          <cell r="D1875" t="str">
            <v>Yes</v>
          </cell>
          <cell r="E1875" t="str">
            <v>Expenses</v>
          </cell>
        </row>
        <row r="1876">
          <cell r="B1876">
            <v>693140</v>
          </cell>
          <cell r="C1876" t="str">
            <v>Facility Maintenance</v>
          </cell>
          <cell r="D1876" t="str">
            <v>Yes</v>
          </cell>
          <cell r="E1876" t="str">
            <v>Expenses</v>
          </cell>
        </row>
        <row r="1877">
          <cell r="B1877">
            <v>693141</v>
          </cell>
          <cell r="C1877" t="str">
            <v>Facility Maintenance</v>
          </cell>
          <cell r="D1877" t="str">
            <v>Yes</v>
          </cell>
          <cell r="E1877" t="str">
            <v>Expenses</v>
          </cell>
        </row>
        <row r="1878">
          <cell r="B1878">
            <v>693151</v>
          </cell>
          <cell r="C1878" t="str">
            <v>Facility Maintenance</v>
          </cell>
          <cell r="D1878" t="str">
            <v>Yes</v>
          </cell>
          <cell r="E1878" t="str">
            <v>Expenses</v>
          </cell>
        </row>
        <row r="1879">
          <cell r="B1879">
            <v>693152</v>
          </cell>
          <cell r="C1879" t="str">
            <v>Facility Maintenance</v>
          </cell>
          <cell r="D1879" t="str">
            <v>Yes</v>
          </cell>
          <cell r="E1879" t="str">
            <v>Expenses</v>
          </cell>
        </row>
        <row r="1880">
          <cell r="B1880">
            <v>693153</v>
          </cell>
          <cell r="C1880" t="str">
            <v>Facility Maintenance</v>
          </cell>
          <cell r="D1880" t="str">
            <v>Yes</v>
          </cell>
          <cell r="E1880" t="str">
            <v>Expenses</v>
          </cell>
        </row>
        <row r="1881">
          <cell r="B1881">
            <v>693154</v>
          </cell>
          <cell r="C1881" t="str">
            <v>Facility Maintenance</v>
          </cell>
          <cell r="D1881" t="str">
            <v>Yes</v>
          </cell>
          <cell r="E1881" t="str">
            <v>Expenses</v>
          </cell>
        </row>
        <row r="1882">
          <cell r="B1882">
            <v>693155</v>
          </cell>
          <cell r="C1882" t="str">
            <v>Facility Maintenance</v>
          </cell>
          <cell r="D1882" t="str">
            <v>Yes</v>
          </cell>
          <cell r="E1882" t="str">
            <v>Expenses</v>
          </cell>
        </row>
        <row r="1883">
          <cell r="B1883">
            <v>693160</v>
          </cell>
          <cell r="C1883" t="str">
            <v>Facility Maintenance</v>
          </cell>
          <cell r="D1883" t="str">
            <v>Yes</v>
          </cell>
          <cell r="E1883" t="str">
            <v>Expenses</v>
          </cell>
        </row>
        <row r="1884">
          <cell r="B1884">
            <v>693165</v>
          </cell>
          <cell r="C1884" t="str">
            <v>Facility Maintenance</v>
          </cell>
          <cell r="D1884" t="str">
            <v>Yes</v>
          </cell>
          <cell r="E1884" t="str">
            <v>Expenses</v>
          </cell>
        </row>
        <row r="1885">
          <cell r="B1885">
            <v>693166</v>
          </cell>
          <cell r="C1885" t="str">
            <v>Facility Maintenance</v>
          </cell>
          <cell r="D1885" t="str">
            <v>Yes</v>
          </cell>
          <cell r="E1885" t="str">
            <v>Expenses</v>
          </cell>
        </row>
        <row r="1886">
          <cell r="B1886">
            <v>693170</v>
          </cell>
          <cell r="C1886" t="str">
            <v>Facility Maintenance</v>
          </cell>
          <cell r="D1886" t="str">
            <v>Yes</v>
          </cell>
          <cell r="E1886" t="str">
            <v>Expenses</v>
          </cell>
        </row>
        <row r="1887">
          <cell r="B1887">
            <v>693180</v>
          </cell>
          <cell r="C1887" t="str">
            <v>Facility Maintenance</v>
          </cell>
          <cell r="D1887" t="str">
            <v>Yes</v>
          </cell>
          <cell r="E1887" t="str">
            <v>Expenses</v>
          </cell>
        </row>
        <row r="1888">
          <cell r="B1888">
            <v>693192</v>
          </cell>
          <cell r="C1888" t="str">
            <v>Facility Maintenance</v>
          </cell>
          <cell r="D1888" t="str">
            <v>Yes</v>
          </cell>
          <cell r="E1888" t="str">
            <v>Expenses</v>
          </cell>
        </row>
        <row r="1889">
          <cell r="B1889">
            <v>693193</v>
          </cell>
          <cell r="C1889" t="str">
            <v>Facility Maintenance</v>
          </cell>
          <cell r="D1889" t="str">
            <v>Yes</v>
          </cell>
          <cell r="E1889" t="str">
            <v>Expenses</v>
          </cell>
        </row>
        <row r="1890">
          <cell r="B1890">
            <v>693194</v>
          </cell>
          <cell r="C1890" t="str">
            <v>Facility Maintenance</v>
          </cell>
          <cell r="D1890" t="str">
            <v>Yes</v>
          </cell>
          <cell r="E1890" t="str">
            <v>Expenses</v>
          </cell>
        </row>
        <row r="1891">
          <cell r="B1891">
            <v>693195</v>
          </cell>
          <cell r="C1891" t="str">
            <v>Facility Maintenance</v>
          </cell>
          <cell r="D1891" t="str">
            <v>Yes</v>
          </cell>
          <cell r="E1891" t="str">
            <v>Expenses</v>
          </cell>
        </row>
        <row r="1892">
          <cell r="B1892">
            <v>693196</v>
          </cell>
          <cell r="C1892" t="str">
            <v>Facility Maintenance</v>
          </cell>
          <cell r="D1892" t="str">
            <v>Yes</v>
          </cell>
          <cell r="E1892" t="str">
            <v>Expenses</v>
          </cell>
        </row>
        <row r="1893">
          <cell r="B1893">
            <v>693201</v>
          </cell>
          <cell r="C1893" t="str">
            <v>Security Service</v>
          </cell>
          <cell r="D1893" t="str">
            <v>Yes</v>
          </cell>
          <cell r="E1893" t="str">
            <v>Expenses</v>
          </cell>
        </row>
        <row r="1894">
          <cell r="B1894">
            <v>693205</v>
          </cell>
          <cell r="C1894" t="str">
            <v>Security Service</v>
          </cell>
          <cell r="D1894" t="str">
            <v>Yes</v>
          </cell>
          <cell r="E1894" t="str">
            <v>Expenses</v>
          </cell>
        </row>
        <row r="1895">
          <cell r="B1895">
            <v>693220</v>
          </cell>
          <cell r="C1895" t="str">
            <v>Security Service</v>
          </cell>
          <cell r="D1895" t="str">
            <v>Yes</v>
          </cell>
          <cell r="E1895" t="str">
            <v>Expenses</v>
          </cell>
        </row>
        <row r="1896">
          <cell r="B1896">
            <v>693230</v>
          </cell>
          <cell r="C1896" t="str">
            <v>Security Service</v>
          </cell>
          <cell r="D1896" t="str">
            <v>Yes</v>
          </cell>
          <cell r="E1896" t="str">
            <v>Expenses</v>
          </cell>
        </row>
        <row r="1897">
          <cell r="B1897">
            <v>693240</v>
          </cell>
          <cell r="C1897" t="str">
            <v>Security Service</v>
          </cell>
          <cell r="D1897" t="str">
            <v>Yes</v>
          </cell>
          <cell r="E1897" t="str">
            <v>Expenses</v>
          </cell>
        </row>
        <row r="1898">
          <cell r="B1898">
            <v>693251</v>
          </cell>
          <cell r="C1898" t="str">
            <v>Security Service</v>
          </cell>
          <cell r="D1898" t="str">
            <v>Yes</v>
          </cell>
          <cell r="E1898" t="str">
            <v>Expenses</v>
          </cell>
        </row>
        <row r="1899">
          <cell r="B1899">
            <v>693255</v>
          </cell>
          <cell r="C1899" t="str">
            <v>Security Service</v>
          </cell>
          <cell r="D1899" t="str">
            <v>Yes</v>
          </cell>
          <cell r="E1899" t="str">
            <v>Expenses</v>
          </cell>
        </row>
        <row r="1900">
          <cell r="B1900">
            <v>693260</v>
          </cell>
          <cell r="C1900" t="str">
            <v>Security Service</v>
          </cell>
          <cell r="D1900" t="str">
            <v>Yes</v>
          </cell>
          <cell r="E1900" t="str">
            <v>Expenses</v>
          </cell>
        </row>
        <row r="1901">
          <cell r="B1901">
            <v>693265</v>
          </cell>
          <cell r="C1901" t="str">
            <v>Security Service</v>
          </cell>
          <cell r="D1901" t="str">
            <v>Yes</v>
          </cell>
          <cell r="E1901" t="str">
            <v>Expenses</v>
          </cell>
        </row>
        <row r="1902">
          <cell r="B1902">
            <v>693270</v>
          </cell>
          <cell r="C1902" t="str">
            <v>Security Service</v>
          </cell>
          <cell r="D1902" t="str">
            <v>Yes</v>
          </cell>
          <cell r="E1902" t="str">
            <v>Expenses</v>
          </cell>
        </row>
        <row r="1903">
          <cell r="B1903">
            <v>693280</v>
          </cell>
          <cell r="C1903" t="str">
            <v>Security Service</v>
          </cell>
          <cell r="D1903" t="str">
            <v>Yes</v>
          </cell>
          <cell r="E1903" t="str">
            <v>Expenses</v>
          </cell>
        </row>
        <row r="1904">
          <cell r="B1904">
            <v>693295</v>
          </cell>
          <cell r="C1904" t="str">
            <v>Security Service</v>
          </cell>
          <cell r="D1904" t="str">
            <v>Yes</v>
          </cell>
          <cell r="E1904" t="str">
            <v>Expenses</v>
          </cell>
        </row>
        <row r="1905">
          <cell r="B1905">
            <v>693296</v>
          </cell>
          <cell r="C1905" t="str">
            <v>Security Service</v>
          </cell>
          <cell r="D1905" t="str">
            <v>Yes</v>
          </cell>
          <cell r="E1905" t="str">
            <v>Expenses</v>
          </cell>
        </row>
        <row r="1906">
          <cell r="B1906">
            <v>693301</v>
          </cell>
          <cell r="C1906" t="str">
            <v>Utilities</v>
          </cell>
          <cell r="D1906" t="str">
            <v>Yes</v>
          </cell>
          <cell r="E1906" t="str">
            <v>Expenses</v>
          </cell>
        </row>
        <row r="1907">
          <cell r="B1907">
            <v>693305</v>
          </cell>
          <cell r="C1907" t="str">
            <v>Utilities</v>
          </cell>
          <cell r="D1907" t="str">
            <v>Yes</v>
          </cell>
          <cell r="E1907" t="str">
            <v>Expenses</v>
          </cell>
        </row>
        <row r="1908">
          <cell r="B1908">
            <v>693306</v>
          </cell>
          <cell r="C1908" t="str">
            <v>Utilities</v>
          </cell>
          <cell r="D1908" t="str">
            <v>Yes</v>
          </cell>
          <cell r="E1908" t="str">
            <v>Expenses</v>
          </cell>
        </row>
        <row r="1909">
          <cell r="B1909">
            <v>693310</v>
          </cell>
          <cell r="C1909" t="str">
            <v>Utilities</v>
          </cell>
          <cell r="D1909" t="str">
            <v>Yes</v>
          </cell>
          <cell r="E1909" t="str">
            <v>Expenses</v>
          </cell>
        </row>
        <row r="1910">
          <cell r="B1910">
            <v>693320</v>
          </cell>
          <cell r="C1910" t="str">
            <v>Utilities</v>
          </cell>
          <cell r="D1910" t="str">
            <v>Yes</v>
          </cell>
          <cell r="E1910" t="str">
            <v>Expenses</v>
          </cell>
        </row>
        <row r="1911">
          <cell r="B1911">
            <v>693330</v>
          </cell>
          <cell r="C1911" t="str">
            <v>Utilities</v>
          </cell>
          <cell r="D1911" t="str">
            <v>Yes</v>
          </cell>
          <cell r="E1911" t="str">
            <v>Expenses</v>
          </cell>
        </row>
        <row r="1912">
          <cell r="B1912">
            <v>693340</v>
          </cell>
          <cell r="C1912" t="str">
            <v>Utilities</v>
          </cell>
          <cell r="D1912" t="str">
            <v>Yes</v>
          </cell>
          <cell r="E1912" t="str">
            <v>Expenses</v>
          </cell>
        </row>
        <row r="1913">
          <cell r="B1913">
            <v>693341</v>
          </cell>
          <cell r="C1913" t="str">
            <v>Utilities</v>
          </cell>
          <cell r="D1913" t="str">
            <v>Yes</v>
          </cell>
          <cell r="E1913" t="str">
            <v>Expenses</v>
          </cell>
        </row>
        <row r="1914">
          <cell r="B1914">
            <v>693351</v>
          </cell>
          <cell r="C1914" t="str">
            <v>Utilities</v>
          </cell>
          <cell r="D1914" t="str">
            <v>Yes</v>
          </cell>
          <cell r="E1914" t="str">
            <v>Expenses</v>
          </cell>
        </row>
        <row r="1915">
          <cell r="B1915">
            <v>693352</v>
          </cell>
          <cell r="C1915" t="str">
            <v>Utilities</v>
          </cell>
          <cell r="D1915" t="str">
            <v>Yes</v>
          </cell>
          <cell r="E1915" t="str">
            <v>Expenses</v>
          </cell>
        </row>
        <row r="1916">
          <cell r="B1916">
            <v>693353</v>
          </cell>
          <cell r="C1916" t="str">
            <v>Utilities</v>
          </cell>
          <cell r="D1916" t="str">
            <v>Yes</v>
          </cell>
          <cell r="E1916" t="str">
            <v>Expenses</v>
          </cell>
        </row>
        <row r="1917">
          <cell r="B1917">
            <v>693354</v>
          </cell>
          <cell r="C1917" t="str">
            <v>Utilities</v>
          </cell>
          <cell r="D1917" t="str">
            <v>Yes</v>
          </cell>
          <cell r="E1917" t="str">
            <v>Expenses</v>
          </cell>
        </row>
        <row r="1918">
          <cell r="B1918">
            <v>693355</v>
          </cell>
          <cell r="C1918" t="str">
            <v>Utilities</v>
          </cell>
          <cell r="D1918" t="str">
            <v>Yes</v>
          </cell>
          <cell r="E1918" t="str">
            <v>Expenses</v>
          </cell>
        </row>
        <row r="1919">
          <cell r="B1919">
            <v>693360</v>
          </cell>
          <cell r="C1919" t="str">
            <v>Utilities</v>
          </cell>
          <cell r="D1919" t="str">
            <v>Yes</v>
          </cell>
          <cell r="E1919" t="str">
            <v>Expenses</v>
          </cell>
        </row>
        <row r="1920">
          <cell r="B1920">
            <v>693365</v>
          </cell>
          <cell r="C1920" t="str">
            <v>Utilities</v>
          </cell>
          <cell r="D1920" t="str">
            <v>Yes</v>
          </cell>
          <cell r="E1920" t="str">
            <v>Expenses</v>
          </cell>
        </row>
        <row r="1921">
          <cell r="B1921">
            <v>693366</v>
          </cell>
          <cell r="C1921" t="str">
            <v>Utilities</v>
          </cell>
          <cell r="D1921" t="str">
            <v>Yes</v>
          </cell>
          <cell r="E1921" t="str">
            <v>Expenses</v>
          </cell>
        </row>
        <row r="1922">
          <cell r="B1922">
            <v>693370</v>
          </cell>
          <cell r="C1922" t="str">
            <v>Utilities</v>
          </cell>
          <cell r="D1922" t="str">
            <v>Yes</v>
          </cell>
          <cell r="E1922" t="str">
            <v>Expenses</v>
          </cell>
        </row>
        <row r="1923">
          <cell r="B1923">
            <v>693380</v>
          </cell>
          <cell r="C1923" t="str">
            <v>Utilities</v>
          </cell>
          <cell r="D1923" t="str">
            <v>Yes</v>
          </cell>
          <cell r="E1923" t="str">
            <v>Expenses</v>
          </cell>
        </row>
        <row r="1924">
          <cell r="B1924">
            <v>693392</v>
          </cell>
          <cell r="C1924" t="str">
            <v>Utilities</v>
          </cell>
          <cell r="D1924" t="str">
            <v>Yes</v>
          </cell>
          <cell r="E1924" t="str">
            <v>Expenses</v>
          </cell>
        </row>
        <row r="1925">
          <cell r="B1925">
            <v>693393</v>
          </cell>
          <cell r="C1925" t="str">
            <v>Utilities</v>
          </cell>
          <cell r="D1925" t="str">
            <v>Yes</v>
          </cell>
          <cell r="E1925" t="str">
            <v>Expenses</v>
          </cell>
        </row>
        <row r="1926">
          <cell r="B1926">
            <v>693394</v>
          </cell>
          <cell r="C1926" t="str">
            <v>Utilities</v>
          </cell>
          <cell r="D1926" t="str">
            <v>Yes</v>
          </cell>
          <cell r="E1926" t="str">
            <v>Expenses</v>
          </cell>
        </row>
        <row r="1927">
          <cell r="B1927">
            <v>693395</v>
          </cell>
          <cell r="C1927" t="str">
            <v>Utilities</v>
          </cell>
          <cell r="D1927" t="str">
            <v>Yes</v>
          </cell>
          <cell r="E1927" t="str">
            <v>Expenses</v>
          </cell>
        </row>
        <row r="1928">
          <cell r="B1928">
            <v>693396</v>
          </cell>
          <cell r="C1928" t="str">
            <v>Utilities</v>
          </cell>
          <cell r="D1928" t="str">
            <v>Yes</v>
          </cell>
          <cell r="E1928" t="str">
            <v>Expenses</v>
          </cell>
        </row>
        <row r="1929">
          <cell r="B1929">
            <v>694001</v>
          </cell>
          <cell r="C1929" t="str">
            <v>Facility Relocation</v>
          </cell>
          <cell r="D1929" t="str">
            <v>Yes</v>
          </cell>
          <cell r="E1929" t="str">
            <v>Expenses</v>
          </cell>
        </row>
        <row r="1930">
          <cell r="B1930">
            <v>694005</v>
          </cell>
          <cell r="C1930" t="str">
            <v>Facility Relocation</v>
          </cell>
          <cell r="D1930" t="str">
            <v>Yes</v>
          </cell>
          <cell r="E1930" t="str">
            <v>Expenses</v>
          </cell>
        </row>
        <row r="1931">
          <cell r="B1931">
            <v>694020</v>
          </cell>
          <cell r="C1931" t="str">
            <v>Facility Relocation</v>
          </cell>
          <cell r="D1931" t="str">
            <v>Yes</v>
          </cell>
          <cell r="E1931" t="str">
            <v>Expenses</v>
          </cell>
        </row>
        <row r="1932">
          <cell r="B1932">
            <v>694030</v>
          </cell>
          <cell r="C1932" t="str">
            <v>Facility Relocation</v>
          </cell>
          <cell r="D1932" t="str">
            <v>Yes</v>
          </cell>
          <cell r="E1932" t="str">
            <v>Expenses</v>
          </cell>
        </row>
        <row r="1933">
          <cell r="B1933">
            <v>694040</v>
          </cell>
          <cell r="C1933" t="str">
            <v>Facility Relocation</v>
          </cell>
          <cell r="D1933" t="str">
            <v>Yes</v>
          </cell>
          <cell r="E1933" t="str">
            <v>Expenses</v>
          </cell>
        </row>
        <row r="1934">
          <cell r="B1934">
            <v>694051</v>
          </cell>
          <cell r="C1934" t="str">
            <v>Facility Relocation</v>
          </cell>
          <cell r="D1934" t="str">
            <v>Yes</v>
          </cell>
          <cell r="E1934" t="str">
            <v>Expenses</v>
          </cell>
        </row>
        <row r="1935">
          <cell r="B1935">
            <v>694055</v>
          </cell>
          <cell r="C1935" t="str">
            <v>Facility Relocation</v>
          </cell>
          <cell r="D1935" t="str">
            <v>Yes</v>
          </cell>
          <cell r="E1935" t="str">
            <v>Expenses</v>
          </cell>
        </row>
        <row r="1936">
          <cell r="B1936">
            <v>694060</v>
          </cell>
          <cell r="C1936" t="str">
            <v>Facility Relocation</v>
          </cell>
          <cell r="D1936" t="str">
            <v>Yes</v>
          </cell>
          <cell r="E1936" t="str">
            <v>Expenses</v>
          </cell>
        </row>
        <row r="1937">
          <cell r="B1937">
            <v>694065</v>
          </cell>
          <cell r="C1937" t="str">
            <v>Facility Relocation</v>
          </cell>
          <cell r="D1937" t="str">
            <v>Yes</v>
          </cell>
          <cell r="E1937" t="str">
            <v>Expenses</v>
          </cell>
        </row>
        <row r="1938">
          <cell r="B1938">
            <v>694070</v>
          </cell>
          <cell r="C1938" t="str">
            <v>Facility Relocation</v>
          </cell>
          <cell r="D1938" t="str">
            <v>Yes</v>
          </cell>
          <cell r="E1938" t="str">
            <v>Expenses</v>
          </cell>
        </row>
        <row r="1939">
          <cell r="B1939">
            <v>694080</v>
          </cell>
          <cell r="C1939" t="str">
            <v>Facility Relocation</v>
          </cell>
          <cell r="D1939" t="str">
            <v>Yes</v>
          </cell>
          <cell r="E1939" t="str">
            <v>Expenses</v>
          </cell>
        </row>
        <row r="1940">
          <cell r="B1940">
            <v>694095</v>
          </cell>
          <cell r="C1940" t="str">
            <v>Facility Relocation</v>
          </cell>
          <cell r="D1940" t="str">
            <v>Yes</v>
          </cell>
          <cell r="E1940" t="str">
            <v>Expenses</v>
          </cell>
        </row>
        <row r="1941">
          <cell r="B1941">
            <v>694096</v>
          </cell>
          <cell r="C1941" t="str">
            <v>Facility Relocation</v>
          </cell>
          <cell r="D1941" t="str">
            <v>Yes</v>
          </cell>
          <cell r="E1941" t="str">
            <v>Expenses</v>
          </cell>
        </row>
        <row r="1942">
          <cell r="B1942">
            <v>7020</v>
          </cell>
          <cell r="C1942" t="str">
            <v>Vista MM Dividends</v>
          </cell>
          <cell r="D1942" t="str">
            <v>Yes</v>
          </cell>
          <cell r="E1942" t="str">
            <v>Expenses</v>
          </cell>
        </row>
        <row r="1943">
          <cell r="B1943">
            <v>7021</v>
          </cell>
          <cell r="C1943" t="str">
            <v>Investment Income Cert of Dep</v>
          </cell>
          <cell r="D1943" t="str">
            <v>Yes</v>
          </cell>
          <cell r="E1943" t="str">
            <v>Expenses</v>
          </cell>
        </row>
        <row r="1944">
          <cell r="B1944">
            <v>702100</v>
          </cell>
          <cell r="C1944" t="str">
            <v>Income - Cert.  of Deposit</v>
          </cell>
          <cell r="D1944" t="str">
            <v>Yes</v>
          </cell>
          <cell r="E1944" t="str">
            <v>Expenses</v>
          </cell>
        </row>
        <row r="1945">
          <cell r="B1945">
            <v>7022</v>
          </cell>
          <cell r="C1945" t="str">
            <v>Investment Income Cert of Dep</v>
          </cell>
          <cell r="D1945" t="str">
            <v>Yes</v>
          </cell>
          <cell r="E1945" t="str">
            <v>Expenses</v>
          </cell>
        </row>
        <row r="1946">
          <cell r="B1946">
            <v>702200</v>
          </cell>
          <cell r="C1946" t="str">
            <v>Interest Income</v>
          </cell>
          <cell r="D1946" t="str">
            <v>Yes</v>
          </cell>
          <cell r="E1946" t="str">
            <v>Expenses</v>
          </cell>
        </row>
        <row r="1947">
          <cell r="B1947">
            <v>7022000</v>
          </cell>
          <cell r="C1947" t="str">
            <v>Interest Income</v>
          </cell>
          <cell r="D1947" t="str">
            <v>Yes</v>
          </cell>
          <cell r="E1947" t="str">
            <v>Expenses</v>
          </cell>
        </row>
        <row r="1948">
          <cell r="B1948">
            <v>702206</v>
          </cell>
          <cell r="C1948" t="str">
            <v>Interest Income</v>
          </cell>
          <cell r="D1948" t="str">
            <v>Yes</v>
          </cell>
          <cell r="E1948" t="str">
            <v>Expenses</v>
          </cell>
        </row>
        <row r="1949">
          <cell r="B1949">
            <v>702241</v>
          </cell>
          <cell r="C1949" t="str">
            <v>Interest Income</v>
          </cell>
          <cell r="D1949" t="str">
            <v>Yes</v>
          </cell>
          <cell r="E1949" t="str">
            <v>Expenses</v>
          </cell>
        </row>
        <row r="1950">
          <cell r="B1950">
            <v>702252</v>
          </cell>
          <cell r="C1950" t="str">
            <v>Interest Income</v>
          </cell>
          <cell r="D1950" t="str">
            <v>Yes</v>
          </cell>
          <cell r="E1950" t="str">
            <v>Expenses</v>
          </cell>
        </row>
        <row r="1951">
          <cell r="B1951">
            <v>702253</v>
          </cell>
          <cell r="C1951" t="str">
            <v>Interest Income</v>
          </cell>
          <cell r="D1951" t="str">
            <v>Yes</v>
          </cell>
          <cell r="E1951" t="str">
            <v>Expenses</v>
          </cell>
        </row>
        <row r="1952">
          <cell r="B1952">
            <v>702254</v>
          </cell>
          <cell r="C1952" t="str">
            <v>Interest Income</v>
          </cell>
          <cell r="D1952" t="str">
            <v>Yes</v>
          </cell>
          <cell r="E1952" t="str">
            <v>Expenses</v>
          </cell>
        </row>
        <row r="1953">
          <cell r="B1953">
            <v>702266</v>
          </cell>
          <cell r="C1953" t="str">
            <v>Interest Income</v>
          </cell>
          <cell r="D1953" t="str">
            <v>Yes</v>
          </cell>
          <cell r="E1953" t="str">
            <v>Expenses</v>
          </cell>
        </row>
        <row r="1954">
          <cell r="B1954">
            <v>702292</v>
          </cell>
          <cell r="C1954" t="str">
            <v>Interest Income</v>
          </cell>
          <cell r="D1954" t="str">
            <v>Yes</v>
          </cell>
          <cell r="E1954" t="str">
            <v>Expenses</v>
          </cell>
        </row>
        <row r="1955">
          <cell r="B1955">
            <v>702293</v>
          </cell>
          <cell r="C1955" t="str">
            <v>Interest Income</v>
          </cell>
          <cell r="D1955" t="str">
            <v>Yes</v>
          </cell>
          <cell r="E1955" t="str">
            <v>Expenses</v>
          </cell>
        </row>
        <row r="1956">
          <cell r="B1956">
            <v>702294</v>
          </cell>
          <cell r="C1956" t="str">
            <v>Interest Income</v>
          </cell>
          <cell r="D1956" t="str">
            <v>Yes</v>
          </cell>
          <cell r="E1956" t="str">
            <v>Expenses</v>
          </cell>
        </row>
        <row r="1957">
          <cell r="B1957">
            <v>702296</v>
          </cell>
          <cell r="C1957" t="str">
            <v>Interest Income</v>
          </cell>
          <cell r="D1957" t="str">
            <v>Yes</v>
          </cell>
          <cell r="E1957" t="str">
            <v>Expenses</v>
          </cell>
        </row>
        <row r="1958">
          <cell r="B1958">
            <v>7025</v>
          </cell>
          <cell r="C1958" t="str">
            <v>SVB Cash Reserves Dividends</v>
          </cell>
          <cell r="D1958" t="str">
            <v>Yes</v>
          </cell>
          <cell r="E1958" t="str">
            <v>Expenses</v>
          </cell>
        </row>
        <row r="1959">
          <cell r="B1959">
            <v>7030</v>
          </cell>
          <cell r="C1959" t="str">
            <v>Interest Income</v>
          </cell>
          <cell r="D1959" t="str">
            <v>Yes</v>
          </cell>
          <cell r="E1959" t="str">
            <v>Expenses</v>
          </cell>
        </row>
        <row r="1960">
          <cell r="B1960">
            <v>703000</v>
          </cell>
          <cell r="C1960" t="str">
            <v>Interest Income</v>
          </cell>
          <cell r="D1960" t="str">
            <v>Yes</v>
          </cell>
          <cell r="E1960" t="str">
            <v>Expenses</v>
          </cell>
        </row>
        <row r="1961">
          <cell r="B1961">
            <v>7100</v>
          </cell>
          <cell r="C1961" t="str">
            <v>Finance Charge Income</v>
          </cell>
          <cell r="D1961" t="str">
            <v>Yes</v>
          </cell>
          <cell r="E1961" t="str">
            <v>Expenses</v>
          </cell>
        </row>
        <row r="1962">
          <cell r="B1962">
            <v>7150</v>
          </cell>
          <cell r="C1962" t="str">
            <v>Other (Income) and Expenses</v>
          </cell>
          <cell r="D1962" t="str">
            <v>Yes</v>
          </cell>
          <cell r="E1962" t="str">
            <v>Expenses</v>
          </cell>
        </row>
        <row r="1963">
          <cell r="B1963">
            <v>7210</v>
          </cell>
          <cell r="C1963" t="str">
            <v>Federal Income Tax</v>
          </cell>
          <cell r="D1963" t="str">
            <v>Yes</v>
          </cell>
          <cell r="E1963" t="str">
            <v>Expenses</v>
          </cell>
        </row>
        <row r="1964">
          <cell r="B1964">
            <v>7220</v>
          </cell>
          <cell r="C1964" t="str">
            <v>State Corporation Tax - NJ</v>
          </cell>
          <cell r="D1964" t="str">
            <v>Yes</v>
          </cell>
          <cell r="E1964" t="str">
            <v>Expenses</v>
          </cell>
        </row>
        <row r="1965">
          <cell r="B1965">
            <v>7230</v>
          </cell>
          <cell r="C1965" t="str">
            <v>State Corporation Tax - DE</v>
          </cell>
          <cell r="D1965" t="str">
            <v>Yes</v>
          </cell>
          <cell r="E1965" t="str">
            <v>Expenses</v>
          </cell>
        </row>
        <row r="1966">
          <cell r="B1966">
            <v>724001</v>
          </cell>
          <cell r="C1966" t="str">
            <v>JV Revenue Billing</v>
          </cell>
          <cell r="D1966" t="str">
            <v>Yes</v>
          </cell>
          <cell r="E1966" t="str">
            <v>Expenses</v>
          </cell>
        </row>
        <row r="1967">
          <cell r="B1967">
            <v>724005</v>
          </cell>
          <cell r="C1967" t="str">
            <v>JV Revenue Billing</v>
          </cell>
          <cell r="D1967" t="str">
            <v>Yes</v>
          </cell>
          <cell r="E1967" t="str">
            <v>Expenses</v>
          </cell>
        </row>
        <row r="1968">
          <cell r="B1968">
            <v>724020</v>
          </cell>
          <cell r="C1968" t="str">
            <v>JV Revenue Billing</v>
          </cell>
          <cell r="D1968" t="str">
            <v>Yes</v>
          </cell>
          <cell r="E1968" t="str">
            <v>Expenses</v>
          </cell>
        </row>
        <row r="1969">
          <cell r="B1969">
            <v>724030</v>
          </cell>
          <cell r="C1969" t="str">
            <v>JV Revenue Billing</v>
          </cell>
          <cell r="D1969" t="str">
            <v>Yes</v>
          </cell>
          <cell r="E1969" t="str">
            <v>Expenses</v>
          </cell>
        </row>
        <row r="1970">
          <cell r="B1970">
            <v>724040</v>
          </cell>
          <cell r="C1970" t="str">
            <v>JV Revenue Billing</v>
          </cell>
          <cell r="D1970" t="str">
            <v>Yes</v>
          </cell>
          <cell r="E1970" t="str">
            <v>Expenses</v>
          </cell>
        </row>
        <row r="1971">
          <cell r="B1971">
            <v>724051</v>
          </cell>
          <cell r="C1971" t="str">
            <v>JV Revenue Billing</v>
          </cell>
          <cell r="D1971" t="str">
            <v>Yes</v>
          </cell>
          <cell r="E1971" t="str">
            <v>Expenses</v>
          </cell>
        </row>
        <row r="1972">
          <cell r="B1972">
            <v>724055</v>
          </cell>
          <cell r="C1972" t="str">
            <v>JV Revenue Billing</v>
          </cell>
          <cell r="D1972" t="str">
            <v>Yes</v>
          </cell>
          <cell r="E1972" t="str">
            <v>Expenses</v>
          </cell>
        </row>
        <row r="1973">
          <cell r="B1973">
            <v>724060</v>
          </cell>
          <cell r="C1973" t="str">
            <v>JV Revenue Billing</v>
          </cell>
          <cell r="D1973" t="str">
            <v>Yes</v>
          </cell>
          <cell r="E1973" t="str">
            <v>Expenses</v>
          </cell>
        </row>
        <row r="1974">
          <cell r="B1974">
            <v>724065</v>
          </cell>
          <cell r="C1974" t="str">
            <v>JV Revenue Billing</v>
          </cell>
          <cell r="D1974" t="str">
            <v>Yes</v>
          </cell>
          <cell r="E1974" t="str">
            <v>Expenses</v>
          </cell>
        </row>
        <row r="1975">
          <cell r="B1975">
            <v>724070</v>
          </cell>
          <cell r="C1975" t="str">
            <v>JV Revenue Billing</v>
          </cell>
          <cell r="D1975" t="str">
            <v>Yes</v>
          </cell>
          <cell r="E1975" t="str">
            <v>Expenses</v>
          </cell>
        </row>
        <row r="1976">
          <cell r="B1976">
            <v>724080</v>
          </cell>
          <cell r="C1976" t="str">
            <v>JV Revenue Billing</v>
          </cell>
          <cell r="D1976" t="str">
            <v>Yes</v>
          </cell>
          <cell r="E1976" t="str">
            <v>Expenses</v>
          </cell>
        </row>
        <row r="1977">
          <cell r="B1977">
            <v>724095</v>
          </cell>
          <cell r="C1977" t="str">
            <v>JV Revenue Billing</v>
          </cell>
          <cell r="D1977" t="str">
            <v>Yes</v>
          </cell>
          <cell r="E1977" t="str">
            <v>Expenses</v>
          </cell>
        </row>
        <row r="1978">
          <cell r="B1978">
            <v>724096</v>
          </cell>
          <cell r="C1978" t="str">
            <v>JV Revenue Billing</v>
          </cell>
          <cell r="D1978" t="str">
            <v>Yes</v>
          </cell>
          <cell r="E1978" t="str">
            <v>Expenses</v>
          </cell>
        </row>
        <row r="1979">
          <cell r="B1979">
            <v>725001</v>
          </cell>
          <cell r="C1979" t="str">
            <v>Intercompany Expenses</v>
          </cell>
          <cell r="D1979" t="str">
            <v>Yes</v>
          </cell>
          <cell r="E1979" t="str">
            <v>Expenses</v>
          </cell>
        </row>
        <row r="1980">
          <cell r="B1980">
            <v>725005</v>
          </cell>
          <cell r="C1980" t="str">
            <v>Intercompany Expenses</v>
          </cell>
          <cell r="D1980" t="str">
            <v>Yes</v>
          </cell>
          <cell r="E1980" t="str">
            <v>Expenses</v>
          </cell>
        </row>
        <row r="1981">
          <cell r="B1981">
            <v>725020</v>
          </cell>
          <cell r="C1981" t="str">
            <v>Intercompany Expenses</v>
          </cell>
          <cell r="D1981" t="str">
            <v>Yes</v>
          </cell>
          <cell r="E1981" t="str">
            <v>Expenses</v>
          </cell>
        </row>
        <row r="1982">
          <cell r="B1982">
            <v>725030</v>
          </cell>
          <cell r="C1982" t="str">
            <v>Intercompany Expenses</v>
          </cell>
          <cell r="D1982" t="str">
            <v>Yes</v>
          </cell>
          <cell r="E1982" t="str">
            <v>Expenses</v>
          </cell>
        </row>
        <row r="1983">
          <cell r="B1983">
            <v>725040</v>
          </cell>
          <cell r="C1983" t="str">
            <v>Intercompany Expenses</v>
          </cell>
          <cell r="D1983" t="str">
            <v>Yes</v>
          </cell>
          <cell r="E1983" t="str">
            <v>Expenses</v>
          </cell>
        </row>
        <row r="1984">
          <cell r="B1984">
            <v>725051</v>
          </cell>
          <cell r="C1984" t="str">
            <v>Intercompany Expenses</v>
          </cell>
          <cell r="D1984" t="str">
            <v>Yes</v>
          </cell>
          <cell r="E1984" t="str">
            <v>Expenses</v>
          </cell>
        </row>
        <row r="1985">
          <cell r="B1985">
            <v>725055</v>
          </cell>
          <cell r="C1985" t="str">
            <v>Intercompany Expenses</v>
          </cell>
          <cell r="D1985" t="str">
            <v>Yes</v>
          </cell>
          <cell r="E1985" t="str">
            <v>Expenses</v>
          </cell>
        </row>
        <row r="1986">
          <cell r="B1986">
            <v>725060</v>
          </cell>
          <cell r="C1986" t="str">
            <v>Intercompany Expenses</v>
          </cell>
          <cell r="D1986" t="str">
            <v>Yes</v>
          </cell>
          <cell r="E1986" t="str">
            <v>Expenses</v>
          </cell>
        </row>
        <row r="1987">
          <cell r="B1987">
            <v>725065</v>
          </cell>
          <cell r="C1987" t="str">
            <v>Intercompany Expenses</v>
          </cell>
          <cell r="D1987" t="str">
            <v>Yes</v>
          </cell>
          <cell r="E1987" t="str">
            <v>Expenses</v>
          </cell>
        </row>
        <row r="1988">
          <cell r="B1988">
            <v>725070</v>
          </cell>
          <cell r="C1988" t="str">
            <v>Intercompany Expenses</v>
          </cell>
          <cell r="D1988" t="str">
            <v>Yes</v>
          </cell>
          <cell r="E1988" t="str">
            <v>Expenses</v>
          </cell>
        </row>
        <row r="1989">
          <cell r="B1989">
            <v>725080</v>
          </cell>
          <cell r="C1989" t="str">
            <v>Intercompany Expenses</v>
          </cell>
          <cell r="D1989" t="str">
            <v>Yes</v>
          </cell>
          <cell r="E1989" t="str">
            <v>Expenses</v>
          </cell>
        </row>
        <row r="1990">
          <cell r="B1990">
            <v>725095</v>
          </cell>
          <cell r="C1990" t="str">
            <v>Intercompany Expenses</v>
          </cell>
          <cell r="D1990" t="str">
            <v>Yes</v>
          </cell>
          <cell r="E1990" t="str">
            <v>Expenses</v>
          </cell>
        </row>
        <row r="1991">
          <cell r="B1991">
            <v>725096</v>
          </cell>
          <cell r="C1991" t="str">
            <v>Intercompany Expenses</v>
          </cell>
          <cell r="D1991" t="str">
            <v>Yes</v>
          </cell>
          <cell r="E1991" t="str">
            <v>Expenses</v>
          </cell>
        </row>
        <row r="1992">
          <cell r="B1992">
            <v>726001</v>
          </cell>
          <cell r="C1992" t="str">
            <v>Gain or Loss in JV's</v>
          </cell>
          <cell r="D1992" t="str">
            <v>Yes</v>
          </cell>
          <cell r="E1992" t="str">
            <v>Expenses</v>
          </cell>
        </row>
        <row r="1993">
          <cell r="B1993">
            <v>726005</v>
          </cell>
          <cell r="C1993" t="str">
            <v>Gain or Loss in JV's</v>
          </cell>
          <cell r="D1993" t="str">
            <v>Yes</v>
          </cell>
          <cell r="E1993" t="str">
            <v>Expenses</v>
          </cell>
        </row>
        <row r="1994">
          <cell r="B1994">
            <v>726020</v>
          </cell>
          <cell r="C1994" t="str">
            <v>Gain or Loss in JV's</v>
          </cell>
          <cell r="D1994" t="str">
            <v>Yes</v>
          </cell>
          <cell r="E1994" t="str">
            <v>Expenses</v>
          </cell>
        </row>
        <row r="1995">
          <cell r="B1995">
            <v>726030</v>
          </cell>
          <cell r="C1995" t="str">
            <v>Gain or Loss in JV's</v>
          </cell>
          <cell r="D1995" t="str">
            <v>Yes</v>
          </cell>
          <cell r="E1995" t="str">
            <v>Expenses</v>
          </cell>
        </row>
        <row r="1996">
          <cell r="B1996">
            <v>726040</v>
          </cell>
          <cell r="C1996" t="str">
            <v>Gain or Loss in JV's</v>
          </cell>
          <cell r="D1996" t="str">
            <v>Yes</v>
          </cell>
          <cell r="E1996" t="str">
            <v>Expenses</v>
          </cell>
        </row>
        <row r="1997">
          <cell r="B1997">
            <v>726051</v>
          </cell>
          <cell r="C1997" t="str">
            <v>Gain or Loss in JV's</v>
          </cell>
          <cell r="D1997" t="str">
            <v>Yes</v>
          </cell>
          <cell r="E1997" t="str">
            <v>Expenses</v>
          </cell>
        </row>
        <row r="1998">
          <cell r="B1998">
            <v>726055</v>
          </cell>
          <cell r="C1998" t="str">
            <v>Gain or Loss in JV's</v>
          </cell>
          <cell r="D1998" t="str">
            <v>Yes</v>
          </cell>
          <cell r="E1998" t="str">
            <v>Expenses</v>
          </cell>
        </row>
        <row r="1999">
          <cell r="B1999">
            <v>726060</v>
          </cell>
          <cell r="C1999" t="str">
            <v>Gain or Loss in JV's</v>
          </cell>
          <cell r="D1999" t="str">
            <v>Yes</v>
          </cell>
          <cell r="E1999" t="str">
            <v>Expenses</v>
          </cell>
        </row>
        <row r="2000">
          <cell r="B2000">
            <v>726065</v>
          </cell>
          <cell r="C2000" t="str">
            <v>Gain or Loss in JV's</v>
          </cell>
          <cell r="D2000" t="str">
            <v>Yes</v>
          </cell>
          <cell r="E2000" t="str">
            <v>Expenses</v>
          </cell>
        </row>
        <row r="2001">
          <cell r="B2001">
            <v>726070</v>
          </cell>
          <cell r="C2001" t="str">
            <v>Gain or Loss in JV's</v>
          </cell>
          <cell r="D2001" t="str">
            <v>Yes</v>
          </cell>
          <cell r="E2001" t="str">
            <v>Expenses</v>
          </cell>
        </row>
        <row r="2002">
          <cell r="B2002">
            <v>726080</v>
          </cell>
          <cell r="C2002" t="str">
            <v>Gain or Loss in JV's</v>
          </cell>
          <cell r="D2002" t="str">
            <v>Yes</v>
          </cell>
          <cell r="E2002" t="str">
            <v>Expenses</v>
          </cell>
        </row>
        <row r="2003">
          <cell r="B2003">
            <v>726095</v>
          </cell>
          <cell r="C2003" t="str">
            <v>Gain or Loss in JV's</v>
          </cell>
          <cell r="D2003" t="str">
            <v>Yes</v>
          </cell>
          <cell r="E2003" t="str">
            <v>Expenses</v>
          </cell>
        </row>
        <row r="2004">
          <cell r="B2004">
            <v>726096</v>
          </cell>
          <cell r="C2004" t="str">
            <v>Gain or Loss in JV's</v>
          </cell>
          <cell r="D2004" t="str">
            <v>Yes</v>
          </cell>
          <cell r="E2004" t="str">
            <v>Expenses</v>
          </cell>
        </row>
        <row r="2005">
          <cell r="B2005">
            <v>726501</v>
          </cell>
          <cell r="C2005" t="str">
            <v>Gain or Loss on Sale of Fixed</v>
          </cell>
          <cell r="D2005" t="str">
            <v>Yes</v>
          </cell>
          <cell r="E2005" t="str">
            <v>Expenses</v>
          </cell>
        </row>
        <row r="2006">
          <cell r="B2006">
            <v>726505</v>
          </cell>
          <cell r="C2006" t="str">
            <v>Gain or Loss on Sale of Fixed</v>
          </cell>
          <cell r="D2006" t="str">
            <v>Yes</v>
          </cell>
          <cell r="E2006" t="str">
            <v>Expenses</v>
          </cell>
        </row>
        <row r="2007">
          <cell r="B2007">
            <v>726520</v>
          </cell>
          <cell r="C2007" t="str">
            <v>Gain or Loss on Sale of Fixed</v>
          </cell>
          <cell r="D2007" t="str">
            <v>Yes</v>
          </cell>
          <cell r="E2007" t="str">
            <v>Expenses</v>
          </cell>
        </row>
        <row r="2008">
          <cell r="B2008">
            <v>726530</v>
          </cell>
          <cell r="C2008" t="str">
            <v>Gain or Loss on Sale of Fixed</v>
          </cell>
          <cell r="D2008" t="str">
            <v>Yes</v>
          </cell>
          <cell r="E2008" t="str">
            <v>Expenses</v>
          </cell>
        </row>
        <row r="2009">
          <cell r="B2009">
            <v>726540</v>
          </cell>
          <cell r="C2009" t="str">
            <v>Gain or Loss on Sale of Fixed</v>
          </cell>
          <cell r="D2009" t="str">
            <v>Yes</v>
          </cell>
          <cell r="E2009" t="str">
            <v>Expenses</v>
          </cell>
        </row>
        <row r="2010">
          <cell r="B2010">
            <v>726551</v>
          </cell>
          <cell r="C2010" t="str">
            <v>Gain or Loss on Sale of Fixed</v>
          </cell>
          <cell r="D2010" t="str">
            <v>Yes</v>
          </cell>
          <cell r="E2010" t="str">
            <v>Expenses</v>
          </cell>
        </row>
        <row r="2011">
          <cell r="B2011">
            <v>726555</v>
          </cell>
          <cell r="C2011" t="str">
            <v>Gain or Loss on Sale of Fixed</v>
          </cell>
          <cell r="D2011" t="str">
            <v>Yes</v>
          </cell>
          <cell r="E2011" t="str">
            <v>Expenses</v>
          </cell>
        </row>
        <row r="2012">
          <cell r="B2012">
            <v>726560</v>
          </cell>
          <cell r="C2012" t="str">
            <v>Gain or Loss on Sale of Fixed</v>
          </cell>
          <cell r="D2012" t="str">
            <v>Yes</v>
          </cell>
          <cell r="E2012" t="str">
            <v>Expenses</v>
          </cell>
        </row>
        <row r="2013">
          <cell r="B2013">
            <v>726565</v>
          </cell>
          <cell r="C2013" t="str">
            <v>Gain or Loss on Sale of Fixed</v>
          </cell>
          <cell r="D2013" t="str">
            <v>Yes</v>
          </cell>
          <cell r="E2013" t="str">
            <v>Expenses</v>
          </cell>
        </row>
        <row r="2014">
          <cell r="B2014">
            <v>726570</v>
          </cell>
          <cell r="C2014" t="str">
            <v>Gain or Loss on Sale of Fixed</v>
          </cell>
          <cell r="D2014" t="str">
            <v>Yes</v>
          </cell>
          <cell r="E2014" t="str">
            <v>Expenses</v>
          </cell>
        </row>
        <row r="2015">
          <cell r="B2015">
            <v>726580</v>
          </cell>
          <cell r="C2015" t="str">
            <v>Gain or Loss on Sale of Fixed</v>
          </cell>
          <cell r="D2015" t="str">
            <v>Yes</v>
          </cell>
          <cell r="E2015" t="str">
            <v>Expenses</v>
          </cell>
        </row>
        <row r="2016">
          <cell r="B2016">
            <v>726595</v>
          </cell>
          <cell r="C2016" t="str">
            <v>Gain or Loss on Sale of Fixed</v>
          </cell>
          <cell r="D2016" t="str">
            <v>Yes</v>
          </cell>
          <cell r="E2016" t="str">
            <v>Expenses</v>
          </cell>
        </row>
        <row r="2017">
          <cell r="B2017">
            <v>726596</v>
          </cell>
          <cell r="C2017" t="str">
            <v>Gain or Loss on Sale of Fixed</v>
          </cell>
          <cell r="D2017" t="str">
            <v>Yes</v>
          </cell>
          <cell r="E2017" t="str">
            <v>Expenses</v>
          </cell>
        </row>
        <row r="2018">
          <cell r="B2018">
            <v>727001</v>
          </cell>
          <cell r="C2018" t="str">
            <v>Interest Expense - Other</v>
          </cell>
          <cell r="D2018" t="str">
            <v>Yes</v>
          </cell>
          <cell r="E2018" t="str">
            <v>Expenses</v>
          </cell>
        </row>
        <row r="2019">
          <cell r="B2019">
            <v>727005</v>
          </cell>
          <cell r="C2019" t="str">
            <v>Interest Expense - Other</v>
          </cell>
          <cell r="D2019" t="str">
            <v>Yes</v>
          </cell>
          <cell r="E2019" t="str">
            <v>Expenses</v>
          </cell>
        </row>
        <row r="2020">
          <cell r="B2020">
            <v>727006</v>
          </cell>
          <cell r="C2020" t="str">
            <v>Interest Expense - Other</v>
          </cell>
          <cell r="D2020" t="str">
            <v>Yes</v>
          </cell>
          <cell r="E2020" t="str">
            <v>Expenses</v>
          </cell>
        </row>
        <row r="2021">
          <cell r="B2021">
            <v>727020</v>
          </cell>
          <cell r="C2021" t="str">
            <v>Interest Expense - Other</v>
          </cell>
          <cell r="D2021" t="str">
            <v>Yes</v>
          </cell>
          <cell r="E2021" t="str">
            <v>Expenses</v>
          </cell>
        </row>
        <row r="2022">
          <cell r="B2022">
            <v>727030</v>
          </cell>
          <cell r="C2022" t="str">
            <v>Interest Expense - Other</v>
          </cell>
          <cell r="D2022" t="str">
            <v>Yes</v>
          </cell>
          <cell r="E2022" t="str">
            <v>Expenses</v>
          </cell>
        </row>
        <row r="2023">
          <cell r="B2023">
            <v>727040</v>
          </cell>
          <cell r="C2023" t="str">
            <v>Interest Expense - Other</v>
          </cell>
          <cell r="D2023" t="str">
            <v>Yes</v>
          </cell>
          <cell r="E2023" t="str">
            <v>Expenses</v>
          </cell>
        </row>
        <row r="2024">
          <cell r="B2024">
            <v>727041</v>
          </cell>
          <cell r="C2024" t="str">
            <v>Interest Expense - Other</v>
          </cell>
          <cell r="D2024" t="str">
            <v>Yes</v>
          </cell>
          <cell r="E2024" t="str">
            <v>Expenses</v>
          </cell>
        </row>
        <row r="2025">
          <cell r="B2025">
            <v>727051</v>
          </cell>
          <cell r="C2025" t="str">
            <v>Interest Expense - Other</v>
          </cell>
          <cell r="D2025" t="str">
            <v>Yes</v>
          </cell>
          <cell r="E2025" t="str">
            <v>Expenses</v>
          </cell>
        </row>
        <row r="2026">
          <cell r="B2026">
            <v>727052</v>
          </cell>
          <cell r="C2026" t="str">
            <v>Interest Expense - Other</v>
          </cell>
          <cell r="D2026" t="str">
            <v>Yes</v>
          </cell>
          <cell r="E2026" t="str">
            <v>Expenses</v>
          </cell>
        </row>
        <row r="2027">
          <cell r="B2027">
            <v>727053</v>
          </cell>
          <cell r="C2027" t="str">
            <v>Interest Expense - Other</v>
          </cell>
          <cell r="D2027" t="str">
            <v>Yes</v>
          </cell>
          <cell r="E2027" t="str">
            <v>Expenses</v>
          </cell>
        </row>
        <row r="2028">
          <cell r="B2028">
            <v>727054</v>
          </cell>
          <cell r="C2028" t="str">
            <v>Interest Expense - Other</v>
          </cell>
          <cell r="D2028" t="str">
            <v>Yes</v>
          </cell>
          <cell r="E2028" t="str">
            <v>Expenses</v>
          </cell>
        </row>
        <row r="2029">
          <cell r="B2029">
            <v>727055</v>
          </cell>
          <cell r="C2029" t="str">
            <v>Interest Expense - Other</v>
          </cell>
          <cell r="D2029" t="str">
            <v>Yes</v>
          </cell>
          <cell r="E2029" t="str">
            <v>Expenses</v>
          </cell>
        </row>
        <row r="2030">
          <cell r="B2030">
            <v>727060</v>
          </cell>
          <cell r="C2030" t="str">
            <v>Interest Expense - Other</v>
          </cell>
          <cell r="D2030" t="str">
            <v>Yes</v>
          </cell>
          <cell r="E2030" t="str">
            <v>Expenses</v>
          </cell>
        </row>
        <row r="2031">
          <cell r="B2031">
            <v>727065</v>
          </cell>
          <cell r="C2031" t="str">
            <v>Interest Expense - Other</v>
          </cell>
          <cell r="D2031" t="str">
            <v>Yes</v>
          </cell>
          <cell r="E2031" t="str">
            <v>Expenses</v>
          </cell>
        </row>
        <row r="2032">
          <cell r="B2032">
            <v>727066</v>
          </cell>
          <cell r="C2032" t="str">
            <v>Interest Expense - Other</v>
          </cell>
          <cell r="D2032" t="str">
            <v>Yes</v>
          </cell>
          <cell r="E2032" t="str">
            <v>Expenses</v>
          </cell>
        </row>
        <row r="2033">
          <cell r="B2033">
            <v>727070</v>
          </cell>
          <cell r="C2033" t="str">
            <v>Interest Expense - Other</v>
          </cell>
          <cell r="D2033" t="str">
            <v>Yes</v>
          </cell>
          <cell r="E2033" t="str">
            <v>Expenses</v>
          </cell>
        </row>
        <row r="2034">
          <cell r="B2034">
            <v>727080</v>
          </cell>
          <cell r="C2034" t="str">
            <v>Interest Expense - Other</v>
          </cell>
          <cell r="D2034" t="str">
            <v>Yes</v>
          </cell>
          <cell r="E2034" t="str">
            <v>Expenses</v>
          </cell>
        </row>
        <row r="2035">
          <cell r="B2035">
            <v>727092</v>
          </cell>
          <cell r="C2035" t="str">
            <v>Interest Expense - Other</v>
          </cell>
          <cell r="D2035" t="str">
            <v>Yes</v>
          </cell>
          <cell r="E2035" t="str">
            <v>Expenses</v>
          </cell>
        </row>
        <row r="2036">
          <cell r="B2036">
            <v>727093</v>
          </cell>
          <cell r="C2036" t="str">
            <v>Interest Expense - Other</v>
          </cell>
          <cell r="D2036" t="str">
            <v>Yes</v>
          </cell>
          <cell r="E2036" t="str">
            <v>Expenses</v>
          </cell>
        </row>
        <row r="2037">
          <cell r="B2037">
            <v>727094</v>
          </cell>
          <cell r="C2037" t="str">
            <v>Interest Expense - Other</v>
          </cell>
          <cell r="D2037" t="str">
            <v>Yes</v>
          </cell>
          <cell r="E2037" t="str">
            <v>Expenses</v>
          </cell>
        </row>
        <row r="2038">
          <cell r="B2038">
            <v>727095</v>
          </cell>
          <cell r="C2038" t="str">
            <v>Interest Expense - Other</v>
          </cell>
          <cell r="D2038" t="str">
            <v>Yes</v>
          </cell>
          <cell r="E2038" t="str">
            <v>Expenses</v>
          </cell>
        </row>
        <row r="2039">
          <cell r="B2039">
            <v>727096</v>
          </cell>
          <cell r="C2039" t="str">
            <v>Interest Expense - Other</v>
          </cell>
          <cell r="D2039" t="str">
            <v>Yes</v>
          </cell>
          <cell r="E2039" t="str">
            <v>Expenses</v>
          </cell>
        </row>
        <row r="2040">
          <cell r="B2040">
            <v>732001</v>
          </cell>
          <cell r="C2040" t="str">
            <v>Amortization Expense</v>
          </cell>
          <cell r="D2040" t="str">
            <v>Yes</v>
          </cell>
          <cell r="E2040" t="str">
            <v>Expenses</v>
          </cell>
        </row>
        <row r="2041">
          <cell r="B2041">
            <v>732005</v>
          </cell>
          <cell r="C2041" t="str">
            <v>Amortization Expense</v>
          </cell>
          <cell r="D2041" t="str">
            <v>Yes</v>
          </cell>
          <cell r="E2041" t="str">
            <v>Expenses</v>
          </cell>
        </row>
        <row r="2042">
          <cell r="B2042">
            <v>732020</v>
          </cell>
          <cell r="C2042" t="str">
            <v>Amortization Expense</v>
          </cell>
          <cell r="D2042" t="str">
            <v>Yes</v>
          </cell>
          <cell r="E2042" t="str">
            <v>Expenses</v>
          </cell>
        </row>
        <row r="2043">
          <cell r="B2043">
            <v>732030</v>
          </cell>
          <cell r="C2043" t="str">
            <v>Amortization Expense</v>
          </cell>
          <cell r="D2043" t="str">
            <v>Yes</v>
          </cell>
          <cell r="E2043" t="str">
            <v>Expenses</v>
          </cell>
        </row>
        <row r="2044">
          <cell r="B2044">
            <v>732040</v>
          </cell>
          <cell r="C2044" t="str">
            <v>Amortization Expense</v>
          </cell>
          <cell r="D2044" t="str">
            <v>Yes</v>
          </cell>
          <cell r="E2044" t="str">
            <v>Expenses</v>
          </cell>
        </row>
        <row r="2045">
          <cell r="B2045">
            <v>732051</v>
          </cell>
          <cell r="C2045" t="str">
            <v>Amortization Expense</v>
          </cell>
          <cell r="D2045" t="str">
            <v>Yes</v>
          </cell>
          <cell r="E2045" t="str">
            <v>Expenses</v>
          </cell>
        </row>
        <row r="2046">
          <cell r="B2046">
            <v>732055</v>
          </cell>
          <cell r="C2046" t="str">
            <v>Amortization Expense</v>
          </cell>
          <cell r="D2046" t="str">
            <v>Yes</v>
          </cell>
          <cell r="E2046" t="str">
            <v>Expenses</v>
          </cell>
        </row>
        <row r="2047">
          <cell r="B2047">
            <v>732060</v>
          </cell>
          <cell r="C2047" t="str">
            <v>Amortization Expense</v>
          </cell>
          <cell r="D2047" t="str">
            <v>Yes</v>
          </cell>
          <cell r="E2047" t="str">
            <v>Expenses</v>
          </cell>
        </row>
        <row r="2048">
          <cell r="B2048">
            <v>732065</v>
          </cell>
          <cell r="C2048" t="str">
            <v>Amortization Expense</v>
          </cell>
          <cell r="D2048" t="str">
            <v>Yes</v>
          </cell>
          <cell r="E2048" t="str">
            <v>Expenses</v>
          </cell>
        </row>
        <row r="2049">
          <cell r="B2049">
            <v>732070</v>
          </cell>
          <cell r="C2049" t="str">
            <v>Amortization Expense</v>
          </cell>
          <cell r="D2049" t="str">
            <v>Yes</v>
          </cell>
          <cell r="E2049" t="str">
            <v>Expenses</v>
          </cell>
        </row>
        <row r="2050">
          <cell r="B2050">
            <v>732080</v>
          </cell>
          <cell r="C2050" t="str">
            <v>Amortization Expense</v>
          </cell>
          <cell r="D2050" t="str">
            <v>Yes</v>
          </cell>
          <cell r="E2050" t="str">
            <v>Expenses</v>
          </cell>
        </row>
        <row r="2051">
          <cell r="B2051">
            <v>732095</v>
          </cell>
          <cell r="C2051" t="str">
            <v>Amortization Expense</v>
          </cell>
          <cell r="D2051" t="str">
            <v>Yes</v>
          </cell>
          <cell r="E2051" t="str">
            <v>Expenses</v>
          </cell>
        </row>
        <row r="2052">
          <cell r="B2052">
            <v>732096</v>
          </cell>
          <cell r="C2052" t="str">
            <v>Amortization Expense</v>
          </cell>
          <cell r="D2052" t="str">
            <v>Yes</v>
          </cell>
          <cell r="E2052" t="str">
            <v>Expenses</v>
          </cell>
        </row>
        <row r="2053">
          <cell r="B2053">
            <v>733006</v>
          </cell>
          <cell r="C2053" t="str">
            <v>Gain or Loss on Exchange</v>
          </cell>
          <cell r="D2053" t="str">
            <v>Yes</v>
          </cell>
          <cell r="E2053" t="str">
            <v>Expenses</v>
          </cell>
        </row>
        <row r="2054">
          <cell r="B2054">
            <v>733041</v>
          </cell>
          <cell r="C2054" t="str">
            <v>Gain or Loss on Exchange</v>
          </cell>
          <cell r="D2054" t="str">
            <v>Yes</v>
          </cell>
          <cell r="E2054" t="str">
            <v>Expenses</v>
          </cell>
        </row>
        <row r="2055">
          <cell r="B2055">
            <v>733052</v>
          </cell>
          <cell r="C2055" t="str">
            <v>Gain or Loss on Exchange</v>
          </cell>
          <cell r="D2055" t="str">
            <v>Yes</v>
          </cell>
          <cell r="E2055" t="str">
            <v>Expenses</v>
          </cell>
        </row>
        <row r="2056">
          <cell r="B2056">
            <v>733053</v>
          </cell>
          <cell r="C2056" t="str">
            <v>Gain or Loss on Exchange</v>
          </cell>
          <cell r="D2056" t="str">
            <v>Yes</v>
          </cell>
          <cell r="E2056" t="str">
            <v>Expenses</v>
          </cell>
        </row>
        <row r="2057">
          <cell r="B2057">
            <v>733054</v>
          </cell>
          <cell r="C2057" t="str">
            <v>Gain or Loss on Exchange</v>
          </cell>
          <cell r="D2057" t="str">
            <v>Yes</v>
          </cell>
          <cell r="E2057" t="str">
            <v>Expenses</v>
          </cell>
        </row>
        <row r="2058">
          <cell r="B2058">
            <v>733066</v>
          </cell>
          <cell r="C2058" t="str">
            <v>Gain or Loss on Exchange</v>
          </cell>
          <cell r="D2058" t="str">
            <v>Yes</v>
          </cell>
          <cell r="E2058" t="str">
            <v>Expenses</v>
          </cell>
        </row>
        <row r="2059">
          <cell r="B2059">
            <v>733092</v>
          </cell>
          <cell r="C2059" t="str">
            <v>Gain or Loss on Exchange</v>
          </cell>
          <cell r="D2059" t="str">
            <v>Yes</v>
          </cell>
          <cell r="E2059" t="str">
            <v>Expenses</v>
          </cell>
        </row>
        <row r="2060">
          <cell r="B2060">
            <v>733093</v>
          </cell>
          <cell r="C2060" t="str">
            <v>Gain or Loss on Exchange</v>
          </cell>
          <cell r="D2060" t="str">
            <v>Yes</v>
          </cell>
          <cell r="E2060" t="str">
            <v>Expenses</v>
          </cell>
        </row>
        <row r="2061">
          <cell r="B2061">
            <v>733094</v>
          </cell>
          <cell r="C2061" t="str">
            <v>Gain or Loss on Exchange</v>
          </cell>
          <cell r="D2061" t="str">
            <v>Yes</v>
          </cell>
          <cell r="E2061" t="str">
            <v>Expenses</v>
          </cell>
        </row>
        <row r="2062">
          <cell r="B2062">
            <v>733096</v>
          </cell>
          <cell r="C2062" t="str">
            <v>Gain or Loss on Exchange</v>
          </cell>
          <cell r="D2062" t="str">
            <v>Yes</v>
          </cell>
          <cell r="E2062" t="str">
            <v>Expenses</v>
          </cell>
        </row>
        <row r="2063">
          <cell r="B2063">
            <v>9999</v>
          </cell>
          <cell r="C2063" t="str">
            <v>Temporary Distribution</v>
          </cell>
          <cell r="D2063" t="str">
            <v>Yes</v>
          </cell>
          <cell r="E2063" t="str">
            <v>Expenses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Mkt Cap"/>
      <sheetName val="INPUT"/>
      <sheetName val="Consolidation "/>
      <sheetName val="Mkt_Cap4"/>
      <sheetName val="Consolidation_2"/>
      <sheetName val="Mkt_Cap"/>
      <sheetName val="Mkt_Cap1"/>
      <sheetName val="Mkt_Cap2"/>
      <sheetName val="Consolidation_"/>
      <sheetName val="Mkt_Cap3"/>
      <sheetName val="Consolidation_1"/>
      <sheetName val="Mkt_Cap6"/>
      <sheetName val="Mkt_Cap5"/>
      <sheetName val="Consolidation_3"/>
      <sheetName val="Mkt_Cap7"/>
      <sheetName val="Consolidation_4"/>
      <sheetName val="Mkt_Cap8"/>
      <sheetName val="Consolidation_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חופשה ופיצויים"/>
      <sheetName val="NAND"/>
      <sheetName val="????? ????????"/>
      <sheetName val="Other Sensitivities"/>
      <sheetName val="Inc Stmt Sensitivities"/>
      <sheetName val="2002 VS 2001-final 23-01-02"/>
      <sheetName val="CODS"/>
      <sheetName val="Historical IS"/>
      <sheetName val="חופשה_ופיצויים"/>
      <sheetName val="?????_????????"/>
      <sheetName val="Other_Sensitivities"/>
      <sheetName val="Inc_Stmt_Sensitivities"/>
      <sheetName val="2002_VS_2001-final_23-01-02"/>
      <sheetName val="$"/>
      <sheetName val="חו&quot;ז בינחברתי"/>
      <sheetName val="pldt"/>
      <sheetName val="תזרים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s"/>
      <sheetName val="ESHEL"/>
      <sheetName val="Employees"/>
      <sheetName val="Countries"/>
      <sheetName val="Data Base"/>
      <sheetName val="Main"/>
      <sheetName val="GENERAL"/>
      <sheetName val="RECIEVED Returned  MONEY"/>
      <sheetName val="HOTELS"/>
      <sheetName val="FLIGHTS"/>
      <sheetName val="CARS"/>
      <sheetName val="Expenses Without Invoice"/>
      <sheetName val="Other Expenses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Argentina</v>
          </cell>
        </row>
        <row r="3">
          <cell r="A3" t="str">
            <v>Australia</v>
          </cell>
        </row>
        <row r="4">
          <cell r="A4" t="str">
            <v>Belgium</v>
          </cell>
        </row>
        <row r="5">
          <cell r="A5" t="str">
            <v>Bolivia</v>
          </cell>
        </row>
        <row r="6">
          <cell r="A6" t="str">
            <v>Brazil</v>
          </cell>
        </row>
        <row r="7">
          <cell r="A7" t="str">
            <v>Canada</v>
          </cell>
        </row>
        <row r="8">
          <cell r="A8" t="str">
            <v>Chile</v>
          </cell>
        </row>
        <row r="9">
          <cell r="A9" t="str">
            <v>China</v>
          </cell>
        </row>
        <row r="10">
          <cell r="A10" t="str">
            <v>Colombia</v>
          </cell>
        </row>
        <row r="11">
          <cell r="A11" t="str">
            <v>Costa Rica</v>
          </cell>
        </row>
        <row r="12">
          <cell r="A12" t="str">
            <v>Cyprus</v>
          </cell>
        </row>
        <row r="13">
          <cell r="A13" t="str">
            <v>Denmark</v>
          </cell>
        </row>
        <row r="14">
          <cell r="A14" t="str">
            <v>Ecuador</v>
          </cell>
        </row>
        <row r="15">
          <cell r="A15" t="str">
            <v>Finland</v>
          </cell>
        </row>
        <row r="16">
          <cell r="A16" t="str">
            <v>France</v>
          </cell>
        </row>
        <row r="17">
          <cell r="A17" t="str">
            <v>Germany</v>
          </cell>
        </row>
        <row r="18">
          <cell r="A18" t="str">
            <v>Greece</v>
          </cell>
        </row>
        <row r="19">
          <cell r="A19" t="str">
            <v>Hong Kong</v>
          </cell>
        </row>
        <row r="20">
          <cell r="A20" t="str">
            <v>India</v>
          </cell>
        </row>
        <row r="21">
          <cell r="A21" t="str">
            <v>Italy</v>
          </cell>
        </row>
        <row r="22">
          <cell r="A22" t="str">
            <v>Japan</v>
          </cell>
        </row>
        <row r="23">
          <cell r="A23" t="str">
            <v>Korea (South)</v>
          </cell>
        </row>
        <row r="24">
          <cell r="A24" t="str">
            <v>Lithuania</v>
          </cell>
        </row>
        <row r="25">
          <cell r="A25" t="str">
            <v>Netherlands</v>
          </cell>
        </row>
        <row r="26">
          <cell r="A26" t="str">
            <v>Norway</v>
          </cell>
        </row>
        <row r="27">
          <cell r="A27" t="str">
            <v>Panama</v>
          </cell>
        </row>
        <row r="28">
          <cell r="A28" t="str">
            <v>Peru</v>
          </cell>
        </row>
        <row r="29">
          <cell r="A29" t="str">
            <v>Philippines</v>
          </cell>
        </row>
        <row r="30">
          <cell r="A30" t="str">
            <v>Portugal</v>
          </cell>
        </row>
        <row r="31">
          <cell r="A31" t="str">
            <v>Puerto Rico</v>
          </cell>
        </row>
        <row r="32">
          <cell r="A32" t="str">
            <v>Russian Federat</v>
          </cell>
        </row>
        <row r="33">
          <cell r="A33" t="str">
            <v>South Africa</v>
          </cell>
        </row>
        <row r="34">
          <cell r="A34" t="str">
            <v>Spain</v>
          </cell>
        </row>
        <row r="35">
          <cell r="A35" t="str">
            <v>Sweden</v>
          </cell>
        </row>
        <row r="36">
          <cell r="A36" t="str">
            <v>Switzerland</v>
          </cell>
        </row>
        <row r="37">
          <cell r="A37" t="str">
            <v>Taiwan</v>
          </cell>
        </row>
        <row r="38">
          <cell r="A38" t="str">
            <v>Thailand</v>
          </cell>
        </row>
        <row r="39">
          <cell r="A39" t="str">
            <v>Turkey</v>
          </cell>
        </row>
        <row r="40">
          <cell r="A40" t="str">
            <v>United Kingdom</v>
          </cell>
        </row>
        <row r="41">
          <cell r="A41" t="str">
            <v>United States</v>
          </cell>
        </row>
        <row r="42">
          <cell r="A42" t="str">
            <v>United Arab Emirates</v>
          </cell>
        </row>
        <row r="43">
          <cell r="A43" t="str">
            <v>Balkan</v>
          </cell>
        </row>
        <row r="44">
          <cell r="A44" t="str">
            <v>Mexico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France Budget 2003"/>
      <sheetName val="Balance"/>
      <sheetName val="P&amp;L monthly"/>
    </sheetNames>
    <sheetDataSet>
      <sheetData sheetId="0"/>
      <sheetData sheetId="1"/>
      <sheetData sheetId="2"/>
      <sheetData sheetId="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fmx"/>
      <sheetName val="קופולק"/>
      <sheetName val="index"/>
      <sheetName val="shar"/>
      <sheetName val="ind_kofimx"/>
      <sheetName val="מחלקה"/>
      <sheetName val="גיליון2"/>
      <sheetName val="גיליון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2003"/>
      <sheetName val="Collection"/>
      <sheetName val="Credits - Bad debts"/>
      <sheetName val="Cust. trend"/>
      <sheetName val="Open debts"/>
      <sheetName val="PO"/>
      <sheetName val="Data -PO (2)"/>
      <sheetName val="Data"/>
      <sheetName val="Validation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A2" t="str">
            <v xml:space="preserve"> @Tokyo</v>
          </cell>
          <cell r="B2">
            <v>4</v>
          </cell>
          <cell r="C2" t="str">
            <v>Mitsui</v>
          </cell>
        </row>
        <row r="3">
          <cell r="A3" t="str">
            <v>AbleHost</v>
          </cell>
          <cell r="B3">
            <v>2</v>
          </cell>
          <cell r="C3" t="str">
            <v>US</v>
          </cell>
        </row>
        <row r="4">
          <cell r="A4" t="str">
            <v>AdvancedMinds</v>
          </cell>
          <cell r="B4">
            <v>2</v>
          </cell>
          <cell r="C4" t="str">
            <v>US</v>
          </cell>
        </row>
        <row r="5">
          <cell r="A5" t="str">
            <v>Aliant</v>
          </cell>
          <cell r="B5">
            <v>4</v>
          </cell>
          <cell r="C5" t="str">
            <v>US</v>
          </cell>
        </row>
        <row r="6">
          <cell r="A6" t="str">
            <v>Amen France</v>
          </cell>
          <cell r="B6">
            <v>4</v>
          </cell>
          <cell r="C6" t="str">
            <v>Euro</v>
          </cell>
        </row>
        <row r="7">
          <cell r="A7" t="str">
            <v>Apcare</v>
          </cell>
          <cell r="B7">
            <v>2</v>
          </cell>
          <cell r="C7" t="str">
            <v>Euro</v>
          </cell>
        </row>
        <row r="8">
          <cell r="A8" t="str">
            <v>APEC Solutions</v>
          </cell>
          <cell r="B8">
            <v>2</v>
          </cell>
          <cell r="C8" t="str">
            <v>US</v>
          </cell>
        </row>
        <row r="9">
          <cell r="A9" t="str">
            <v>Ardent</v>
          </cell>
          <cell r="B9">
            <v>2</v>
          </cell>
          <cell r="C9" t="str">
            <v>US</v>
          </cell>
        </row>
        <row r="10">
          <cell r="A10" t="str">
            <v>Arlin Technologies</v>
          </cell>
          <cell r="B10">
            <v>2</v>
          </cell>
          <cell r="C10" t="str">
            <v>US</v>
          </cell>
        </row>
        <row r="11">
          <cell r="A11" t="str">
            <v>Asahi.net</v>
          </cell>
          <cell r="B11">
            <v>4</v>
          </cell>
          <cell r="C11" t="str">
            <v>Mitsui</v>
          </cell>
        </row>
        <row r="12">
          <cell r="A12" t="str">
            <v>Axess</v>
          </cell>
          <cell r="B12">
            <v>2</v>
          </cell>
          <cell r="C12" t="str">
            <v>US</v>
          </cell>
        </row>
        <row r="13">
          <cell r="A13" t="str">
            <v>Bedrijvenweb</v>
          </cell>
          <cell r="B13">
            <v>2</v>
          </cell>
          <cell r="C13" t="str">
            <v>Euro</v>
          </cell>
        </row>
        <row r="14">
          <cell r="A14" t="str">
            <v>Bedrijvenweb</v>
          </cell>
          <cell r="C14" t="str">
            <v>Euro</v>
          </cell>
        </row>
        <row r="15">
          <cell r="A15" t="str">
            <v>Bee Solotions</v>
          </cell>
          <cell r="B15">
            <v>2</v>
          </cell>
          <cell r="C15" t="str">
            <v>US</v>
          </cell>
        </row>
        <row r="16">
          <cell r="A16" t="str">
            <v>Beyond the Network</v>
          </cell>
          <cell r="B16">
            <v>2</v>
          </cell>
          <cell r="C16" t="str">
            <v>US</v>
          </cell>
        </row>
        <row r="17">
          <cell r="A17" t="str">
            <v>Blue Wave Networks</v>
          </cell>
          <cell r="B17">
            <v>2</v>
          </cell>
          <cell r="C17" t="str">
            <v>US</v>
          </cell>
        </row>
        <row r="18">
          <cell r="A18" t="str">
            <v>Broadband Laboratories</v>
          </cell>
          <cell r="B18">
            <v>2</v>
          </cell>
          <cell r="C18" t="str">
            <v>US</v>
          </cell>
        </row>
        <row r="19">
          <cell r="A19" t="str">
            <v>Buchanan ITS</v>
          </cell>
          <cell r="B19">
            <v>2</v>
          </cell>
          <cell r="C19" t="str">
            <v>US</v>
          </cell>
        </row>
        <row r="20">
          <cell r="A20" t="str">
            <v>Cable &amp; Wireless</v>
          </cell>
          <cell r="B20">
            <v>2</v>
          </cell>
          <cell r="C20" t="str">
            <v>US</v>
          </cell>
        </row>
        <row r="21">
          <cell r="A21" t="str">
            <v>Caladan Comm.</v>
          </cell>
          <cell r="B21">
            <v>2</v>
          </cell>
          <cell r="C21" t="str">
            <v>Euro</v>
          </cell>
        </row>
        <row r="22">
          <cell r="A22" t="str">
            <v>CdotC</v>
          </cell>
          <cell r="B22">
            <v>2</v>
          </cell>
          <cell r="C22" t="str">
            <v>Euro</v>
          </cell>
        </row>
        <row r="23">
          <cell r="A23" t="str">
            <v>CF Hosting</v>
          </cell>
          <cell r="B23">
            <v>2</v>
          </cell>
          <cell r="C23" t="str">
            <v>US</v>
          </cell>
        </row>
        <row r="24">
          <cell r="A24" t="str">
            <v>Chagres</v>
          </cell>
          <cell r="B24">
            <v>2</v>
          </cell>
          <cell r="C24" t="str">
            <v>US</v>
          </cell>
        </row>
        <row r="25">
          <cell r="A25" t="str">
            <v>Com-it-net</v>
          </cell>
          <cell r="B25">
            <v>2</v>
          </cell>
          <cell r="C25" t="str">
            <v>Euro</v>
          </cell>
        </row>
        <row r="26">
          <cell r="A26" t="str">
            <v>Combell Group</v>
          </cell>
          <cell r="B26">
            <v>3</v>
          </cell>
          <cell r="C26" t="str">
            <v>Euro</v>
          </cell>
        </row>
        <row r="27">
          <cell r="A27" t="str">
            <v>CPG</v>
          </cell>
          <cell r="B27">
            <v>2</v>
          </cell>
          <cell r="C27" t="str">
            <v>Euro</v>
          </cell>
        </row>
        <row r="28">
          <cell r="A28" t="str">
            <v>CTI</v>
          </cell>
          <cell r="B28">
            <v>4</v>
          </cell>
          <cell r="C28" t="str">
            <v>Mitsui</v>
          </cell>
        </row>
        <row r="29">
          <cell r="A29" t="str">
            <v>Cyber Space</v>
          </cell>
          <cell r="B29">
            <v>4</v>
          </cell>
          <cell r="C29" t="str">
            <v>Mitsui</v>
          </cell>
        </row>
        <row r="30">
          <cell r="A30" t="str">
            <v>Data Technology</v>
          </cell>
          <cell r="B30">
            <v>2</v>
          </cell>
          <cell r="C30" t="str">
            <v>US</v>
          </cell>
        </row>
        <row r="31">
          <cell r="A31" t="str">
            <v>DialTone Internet</v>
          </cell>
          <cell r="B31">
            <v>2</v>
          </cell>
          <cell r="C31" t="str">
            <v>US</v>
          </cell>
        </row>
        <row r="32">
          <cell r="A32" t="str">
            <v>Digibox</v>
          </cell>
          <cell r="B32">
            <v>4</v>
          </cell>
          <cell r="C32" t="str">
            <v>Mitsui</v>
          </cell>
        </row>
        <row r="33">
          <cell r="A33" t="str">
            <v>Dogan Online</v>
          </cell>
          <cell r="B33">
            <v>2</v>
          </cell>
          <cell r="C33" t="str">
            <v>Euro</v>
          </cell>
        </row>
        <row r="34">
          <cell r="A34" t="str">
            <v>Dwwork.com</v>
          </cell>
          <cell r="B34">
            <v>2</v>
          </cell>
          <cell r="C34" t="str">
            <v>Euro</v>
          </cell>
        </row>
        <row r="35">
          <cell r="A35" t="str">
            <v>Easynet France</v>
          </cell>
          <cell r="B35">
            <v>4</v>
          </cell>
          <cell r="C35" t="str">
            <v>Euro</v>
          </cell>
        </row>
        <row r="36">
          <cell r="A36" t="str">
            <v>eCity Srl</v>
          </cell>
          <cell r="B36">
            <v>2</v>
          </cell>
          <cell r="C36" t="str">
            <v>Euro</v>
          </cell>
        </row>
        <row r="37">
          <cell r="A37" t="str">
            <v>Eclipse Hosting</v>
          </cell>
          <cell r="B37">
            <v>2</v>
          </cell>
          <cell r="C37" t="str">
            <v>US</v>
          </cell>
        </row>
        <row r="38">
          <cell r="A38" t="str">
            <v>Epro.net</v>
          </cell>
          <cell r="B38">
            <v>2</v>
          </cell>
          <cell r="C38" t="str">
            <v>US</v>
          </cell>
        </row>
        <row r="39">
          <cell r="A39" t="str">
            <v>EyePublish</v>
          </cell>
          <cell r="B39">
            <v>2</v>
          </cell>
          <cell r="C39" t="str">
            <v>Euro</v>
          </cell>
        </row>
        <row r="40">
          <cell r="A40" t="str">
            <v>EzHost</v>
          </cell>
          <cell r="B40">
            <v>2</v>
          </cell>
          <cell r="C40" t="str">
            <v>US</v>
          </cell>
        </row>
        <row r="41">
          <cell r="A41" t="str">
            <v>Fastest Web Hosting</v>
          </cell>
          <cell r="B41">
            <v>2</v>
          </cell>
          <cell r="C41" t="str">
            <v>US</v>
          </cell>
        </row>
        <row r="42">
          <cell r="A42" t="str">
            <v>Federal communication Corp</v>
          </cell>
          <cell r="B42">
            <v>0</v>
          </cell>
          <cell r="C42" t="str">
            <v>US</v>
          </cell>
        </row>
        <row r="43">
          <cell r="A43" t="str">
            <v>Flexiserv Europe</v>
          </cell>
          <cell r="B43">
            <v>3</v>
          </cell>
          <cell r="C43" t="str">
            <v>Euro</v>
          </cell>
        </row>
        <row r="44">
          <cell r="A44" t="str">
            <v>Foreshore</v>
          </cell>
          <cell r="B44">
            <v>2</v>
          </cell>
          <cell r="C44" t="str">
            <v>Euro</v>
          </cell>
        </row>
        <row r="45">
          <cell r="A45" t="str">
            <v>Hari-Tecnica</v>
          </cell>
          <cell r="B45">
            <v>2</v>
          </cell>
          <cell r="C45" t="str">
            <v>Euro</v>
          </cell>
        </row>
        <row r="46">
          <cell r="A46" t="str">
            <v>Hey Look Corporation</v>
          </cell>
          <cell r="B46">
            <v>2</v>
          </cell>
          <cell r="C46" t="str">
            <v>US</v>
          </cell>
        </row>
        <row r="47">
          <cell r="A47" t="str">
            <v>HostingPlex</v>
          </cell>
          <cell r="B47">
            <v>2</v>
          </cell>
          <cell r="C47" t="str">
            <v>US</v>
          </cell>
        </row>
        <row r="48">
          <cell r="A48" t="str">
            <v>HTML.com</v>
          </cell>
          <cell r="B48">
            <v>2</v>
          </cell>
          <cell r="C48" t="str">
            <v>US</v>
          </cell>
        </row>
        <row r="49">
          <cell r="A49" t="str">
            <v>I Bee</v>
          </cell>
          <cell r="B49">
            <v>4</v>
          </cell>
          <cell r="C49" t="str">
            <v>Mitsui</v>
          </cell>
        </row>
        <row r="50">
          <cell r="A50" t="str">
            <v>I29</v>
          </cell>
          <cell r="B50">
            <v>2</v>
          </cell>
          <cell r="C50" t="str">
            <v>US</v>
          </cell>
        </row>
        <row r="51">
          <cell r="A51" t="str">
            <v>IBM</v>
          </cell>
          <cell r="B51" t="str">
            <v>IBM</v>
          </cell>
          <cell r="C51" t="str">
            <v>IBM - Euro</v>
          </cell>
        </row>
        <row r="52">
          <cell r="A52" t="str">
            <v>Idigital</v>
          </cell>
          <cell r="B52">
            <v>2</v>
          </cell>
          <cell r="C52" t="str">
            <v>US</v>
          </cell>
        </row>
        <row r="53">
          <cell r="A53" t="str">
            <v>IGC .org</v>
          </cell>
          <cell r="B53" t="e">
            <v>#N/A</v>
          </cell>
          <cell r="C53" t="str">
            <v>US</v>
          </cell>
        </row>
        <row r="54">
          <cell r="A54" t="str">
            <v>Iglobal Networks</v>
          </cell>
          <cell r="B54">
            <v>2</v>
          </cell>
          <cell r="C54" t="str">
            <v>US</v>
          </cell>
        </row>
        <row r="55">
          <cell r="A55" t="str">
            <v>IIJ</v>
          </cell>
          <cell r="B55">
            <v>4</v>
          </cell>
          <cell r="C55" t="str">
            <v>Mitsui</v>
          </cell>
        </row>
        <row r="56">
          <cell r="A56" t="str">
            <v>IIJ</v>
          </cell>
          <cell r="B56">
            <v>4</v>
          </cell>
          <cell r="C56" t="str">
            <v>Mitsui</v>
          </cell>
        </row>
        <row r="57">
          <cell r="A57" t="str">
            <v>iiTV</v>
          </cell>
          <cell r="B57">
            <v>4</v>
          </cell>
          <cell r="C57" t="str">
            <v>Mitsui</v>
          </cell>
        </row>
        <row r="58">
          <cell r="A58" t="str">
            <v>Incenti(m)</v>
          </cell>
          <cell r="B58">
            <v>2</v>
          </cell>
          <cell r="C58" t="str">
            <v>Euro</v>
          </cell>
        </row>
        <row r="59">
          <cell r="A59" t="str">
            <v>Indema Srl</v>
          </cell>
          <cell r="B59">
            <v>2</v>
          </cell>
          <cell r="C59" t="str">
            <v>Euro</v>
          </cell>
        </row>
        <row r="60">
          <cell r="A60" t="str">
            <v>InetServices</v>
          </cell>
          <cell r="B60">
            <v>2</v>
          </cell>
          <cell r="C60" t="str">
            <v>Euro</v>
          </cell>
        </row>
        <row r="61">
          <cell r="A61" t="str">
            <v>Inter.net</v>
          </cell>
          <cell r="B61">
            <v>4</v>
          </cell>
          <cell r="C61" t="str">
            <v>Mitsui</v>
          </cell>
        </row>
        <row r="62">
          <cell r="A62" t="str">
            <v>Inter.net</v>
          </cell>
          <cell r="B62">
            <v>4</v>
          </cell>
          <cell r="C62" t="str">
            <v>Mitsui</v>
          </cell>
        </row>
        <row r="63">
          <cell r="A63" t="str">
            <v>Inter.net</v>
          </cell>
          <cell r="B63">
            <v>4</v>
          </cell>
          <cell r="C63" t="str">
            <v>Mitsui</v>
          </cell>
        </row>
        <row r="64">
          <cell r="A64" t="str">
            <v>Interactiveinfo.com</v>
          </cell>
          <cell r="B64">
            <v>2</v>
          </cell>
          <cell r="C64" t="str">
            <v>US</v>
          </cell>
        </row>
        <row r="65">
          <cell r="A65" t="str">
            <v>Interdominios</v>
          </cell>
          <cell r="B65">
            <v>2</v>
          </cell>
          <cell r="C65" t="str">
            <v>Euro</v>
          </cell>
        </row>
        <row r="66">
          <cell r="A66" t="str">
            <v>Intermax</v>
          </cell>
          <cell r="C66" t="str">
            <v>Euro</v>
          </cell>
        </row>
        <row r="67">
          <cell r="A67" t="str">
            <v>Internet France</v>
          </cell>
          <cell r="B67">
            <v>2</v>
          </cell>
          <cell r="C67" t="str">
            <v>Euro</v>
          </cell>
        </row>
        <row r="68">
          <cell r="A68" t="str">
            <v>Internet Intuitive</v>
          </cell>
          <cell r="B68">
            <v>2</v>
          </cell>
          <cell r="C68" t="str">
            <v>Euro</v>
          </cell>
        </row>
        <row r="69">
          <cell r="A69" t="str">
            <v>Internet Service</v>
          </cell>
          <cell r="B69">
            <v>2</v>
          </cell>
          <cell r="C69" t="str">
            <v>Euro</v>
          </cell>
        </row>
        <row r="70">
          <cell r="A70" t="str">
            <v>Internexus</v>
          </cell>
          <cell r="B70">
            <v>4</v>
          </cell>
          <cell r="C70" t="str">
            <v>Euro</v>
          </cell>
        </row>
        <row r="71">
          <cell r="A71" t="str">
            <v>IP Telecom</v>
          </cell>
          <cell r="B71">
            <v>2</v>
          </cell>
          <cell r="C71" t="str">
            <v>Euro</v>
          </cell>
        </row>
        <row r="72">
          <cell r="A72" t="str">
            <v>Irish Domains</v>
          </cell>
          <cell r="B72">
            <v>2</v>
          </cell>
          <cell r="C72" t="str">
            <v>Euro</v>
          </cell>
        </row>
        <row r="73">
          <cell r="A73" t="str">
            <v>Japan Telecom</v>
          </cell>
          <cell r="B73">
            <v>4</v>
          </cell>
          <cell r="C73" t="str">
            <v>Mitsui</v>
          </cell>
        </row>
        <row r="74">
          <cell r="A74" t="str">
            <v>Jumpline</v>
          </cell>
          <cell r="B74">
            <v>2</v>
          </cell>
          <cell r="C74" t="str">
            <v>US</v>
          </cell>
        </row>
        <row r="75">
          <cell r="A75" t="str">
            <v>Kaliba Netgates</v>
          </cell>
          <cell r="B75">
            <v>2</v>
          </cell>
          <cell r="C75" t="str">
            <v>Euro</v>
          </cell>
        </row>
        <row r="76">
          <cell r="A76" t="str">
            <v>Link</v>
          </cell>
          <cell r="B76">
            <v>4</v>
          </cell>
          <cell r="C76" t="str">
            <v>Mitsui</v>
          </cell>
        </row>
        <row r="77">
          <cell r="A77" t="str">
            <v>LRTech (s)</v>
          </cell>
          <cell r="B77">
            <v>2</v>
          </cell>
          <cell r="C77" t="str">
            <v>Euro</v>
          </cell>
        </row>
        <row r="78">
          <cell r="A78" t="str">
            <v>magic Online</v>
          </cell>
          <cell r="C78" t="str">
            <v>Euro</v>
          </cell>
        </row>
        <row r="79">
          <cell r="A79" t="str">
            <v>MailAfrica</v>
          </cell>
          <cell r="B79">
            <v>2</v>
          </cell>
          <cell r="C79" t="str">
            <v>Euro</v>
          </cell>
        </row>
        <row r="80">
          <cell r="A80" t="str">
            <v>Maui Net Inc.</v>
          </cell>
          <cell r="B80">
            <v>6</v>
          </cell>
          <cell r="C80" t="str">
            <v>US</v>
          </cell>
        </row>
        <row r="81">
          <cell r="A81" t="str">
            <v>Mindfly</v>
          </cell>
          <cell r="B81">
            <v>2</v>
          </cell>
          <cell r="C81" t="str">
            <v>US</v>
          </cell>
        </row>
        <row r="82">
          <cell r="A82" t="str">
            <v>Mitsu-W Ltd.</v>
          </cell>
          <cell r="B82">
            <v>2</v>
          </cell>
          <cell r="C82" t="str">
            <v>Euro</v>
          </cell>
        </row>
        <row r="83">
          <cell r="A83" t="str">
            <v>Mnet</v>
          </cell>
          <cell r="B83">
            <v>4</v>
          </cell>
          <cell r="C83" t="str">
            <v>Mitsui</v>
          </cell>
        </row>
        <row r="84">
          <cell r="A84" t="str">
            <v>Mpinet</v>
          </cell>
          <cell r="B84">
            <v>0</v>
          </cell>
          <cell r="C84" t="str">
            <v>US</v>
          </cell>
        </row>
        <row r="85">
          <cell r="A85" t="str">
            <v>Netisun</v>
          </cell>
          <cell r="B85">
            <v>2</v>
          </cell>
          <cell r="C85" t="str">
            <v>US</v>
          </cell>
        </row>
        <row r="86">
          <cell r="A86" t="str">
            <v>Nexlink SARL</v>
          </cell>
          <cell r="B86">
            <v>2</v>
          </cell>
          <cell r="C86" t="str">
            <v>Euro</v>
          </cell>
        </row>
        <row r="87">
          <cell r="A87" t="str">
            <v>Nifty</v>
          </cell>
          <cell r="B87">
            <v>4</v>
          </cell>
          <cell r="C87" t="str">
            <v>Mitsui</v>
          </cell>
        </row>
        <row r="88">
          <cell r="A88" t="str">
            <v>Nippon Office Systems</v>
          </cell>
          <cell r="B88" t="e">
            <v>#N/A</v>
          </cell>
          <cell r="C88" t="str">
            <v>Mitsui</v>
          </cell>
        </row>
        <row r="89">
          <cell r="A89" t="str">
            <v>NOS</v>
          </cell>
          <cell r="B89">
            <v>4</v>
          </cell>
          <cell r="C89" t="str">
            <v>Mitsui</v>
          </cell>
        </row>
        <row r="90">
          <cell r="A90" t="str">
            <v>NTT-East</v>
          </cell>
          <cell r="B90">
            <v>4</v>
          </cell>
          <cell r="C90" t="str">
            <v>Mitsui</v>
          </cell>
        </row>
        <row r="91">
          <cell r="A91" t="str">
            <v>NTT-ME</v>
          </cell>
          <cell r="B91">
            <v>4</v>
          </cell>
          <cell r="C91" t="str">
            <v>Mitsui</v>
          </cell>
        </row>
        <row r="92">
          <cell r="A92" t="str">
            <v>NTT Biz. Link</v>
          </cell>
          <cell r="B92">
            <v>4</v>
          </cell>
          <cell r="C92" t="str">
            <v>Mitsui</v>
          </cell>
        </row>
        <row r="93">
          <cell r="A93" t="str">
            <v>NTT Biz. Link</v>
          </cell>
          <cell r="B93">
            <v>4</v>
          </cell>
          <cell r="C93" t="str">
            <v>Mitsui</v>
          </cell>
        </row>
        <row r="94">
          <cell r="A94" t="str">
            <v>NTT Comm.</v>
          </cell>
          <cell r="B94">
            <v>4</v>
          </cell>
          <cell r="C94" t="str">
            <v>Mitsui</v>
          </cell>
        </row>
        <row r="95">
          <cell r="A95" t="str">
            <v>OLM</v>
          </cell>
          <cell r="B95">
            <v>4</v>
          </cell>
          <cell r="C95" t="str">
            <v>US</v>
          </cell>
        </row>
        <row r="96">
          <cell r="A96" t="str">
            <v>OneCall</v>
          </cell>
          <cell r="B96">
            <v>2</v>
          </cell>
          <cell r="C96" t="str">
            <v>US</v>
          </cell>
        </row>
        <row r="97">
          <cell r="A97" t="str">
            <v>Pajo Networks</v>
          </cell>
          <cell r="B97">
            <v>2</v>
          </cell>
          <cell r="C97" t="str">
            <v>US</v>
          </cell>
        </row>
        <row r="98">
          <cell r="A98" t="str">
            <v>Paradoxcafe (Axiserve)</v>
          </cell>
          <cell r="B98">
            <v>2</v>
          </cell>
          <cell r="C98" t="str">
            <v>Euro</v>
          </cell>
        </row>
        <row r="99">
          <cell r="A99" t="str">
            <v>Pascalex</v>
          </cell>
          <cell r="B99">
            <v>1</v>
          </cell>
          <cell r="C99" t="str">
            <v>Euro</v>
          </cell>
        </row>
        <row r="100">
          <cell r="A100" t="str">
            <v>Pegasus</v>
          </cell>
          <cell r="B100">
            <v>2</v>
          </cell>
          <cell r="C100" t="str">
            <v>US</v>
          </cell>
        </row>
        <row r="101">
          <cell r="A101" t="str">
            <v>PopTel</v>
          </cell>
          <cell r="B101">
            <v>2</v>
          </cell>
          <cell r="C101" t="str">
            <v>Euro</v>
          </cell>
        </row>
        <row r="102">
          <cell r="A102" t="str">
            <v>Poughkeepsie</v>
          </cell>
          <cell r="B102">
            <v>2</v>
          </cell>
          <cell r="C102" t="str">
            <v>US</v>
          </cell>
        </row>
        <row r="103">
          <cell r="A103" t="str">
            <v>Prime Internet Network</v>
          </cell>
          <cell r="B103">
            <v>2</v>
          </cell>
          <cell r="C103" t="str">
            <v>US</v>
          </cell>
        </row>
        <row r="104">
          <cell r="A104" t="str">
            <v>Pyrotex Ltd.</v>
          </cell>
          <cell r="B104">
            <v>2</v>
          </cell>
          <cell r="C104" t="str">
            <v>Euro</v>
          </cell>
        </row>
        <row r="105">
          <cell r="A105" t="str">
            <v>Radix</v>
          </cell>
          <cell r="B105">
            <v>4</v>
          </cell>
          <cell r="C105" t="str">
            <v>Mitsui</v>
          </cell>
        </row>
        <row r="106">
          <cell r="A106" t="str">
            <v>Ricoh</v>
          </cell>
          <cell r="B106">
            <v>4</v>
          </cell>
          <cell r="C106" t="str">
            <v>Mitsui</v>
          </cell>
        </row>
        <row r="107">
          <cell r="A107" t="str">
            <v>Ricoh</v>
          </cell>
          <cell r="B107">
            <v>4</v>
          </cell>
          <cell r="C107" t="str">
            <v>Mitsui</v>
          </cell>
        </row>
        <row r="108">
          <cell r="A108" t="str">
            <v>SAQ Internet</v>
          </cell>
          <cell r="B108">
            <v>2</v>
          </cell>
          <cell r="C108" t="str">
            <v>Euro</v>
          </cell>
        </row>
        <row r="109">
          <cell r="A109" t="str">
            <v xml:space="preserve">SC3M SA </v>
          </cell>
          <cell r="B109">
            <v>2</v>
          </cell>
          <cell r="C109" t="str">
            <v>Euro</v>
          </cell>
        </row>
        <row r="110">
          <cell r="A110" t="str">
            <v>Schat.net</v>
          </cell>
          <cell r="B110">
            <v>2</v>
          </cell>
          <cell r="C110" t="str">
            <v>US</v>
          </cell>
        </row>
        <row r="111">
          <cell r="A111" t="str">
            <v>Schedom vof</v>
          </cell>
          <cell r="B111">
            <v>2</v>
          </cell>
          <cell r="C111" t="str">
            <v>Euro</v>
          </cell>
        </row>
        <row r="112">
          <cell r="A112" t="str">
            <v>Serverstream Ltd.</v>
          </cell>
          <cell r="B112">
            <v>2</v>
          </cell>
          <cell r="C112" t="str">
            <v>Euro</v>
          </cell>
        </row>
        <row r="113">
          <cell r="A113" t="str">
            <v>Shared Network Services</v>
          </cell>
          <cell r="B113">
            <v>2</v>
          </cell>
          <cell r="C113" t="str">
            <v>US</v>
          </cell>
        </row>
        <row r="114">
          <cell r="A114" t="str">
            <v>Shotel</v>
          </cell>
          <cell r="B114">
            <v>2</v>
          </cell>
          <cell r="C114" t="str">
            <v>US</v>
          </cell>
        </row>
        <row r="115">
          <cell r="A115" t="str">
            <v>SolarHost LLC</v>
          </cell>
          <cell r="B115">
            <v>2</v>
          </cell>
          <cell r="C115" t="str">
            <v>US</v>
          </cell>
        </row>
        <row r="116">
          <cell r="A116" t="str">
            <v>Sonet</v>
          </cell>
          <cell r="B116">
            <v>4</v>
          </cell>
          <cell r="C116" t="str">
            <v>Mitsui</v>
          </cell>
        </row>
        <row r="117">
          <cell r="A117" t="str">
            <v>Sonet</v>
          </cell>
          <cell r="B117">
            <v>4</v>
          </cell>
          <cell r="C117" t="str">
            <v>Mitsui</v>
          </cell>
        </row>
        <row r="118">
          <cell r="A118" t="str">
            <v>Sonet</v>
          </cell>
          <cell r="B118">
            <v>4</v>
          </cell>
          <cell r="C118" t="str">
            <v>Mitsui</v>
          </cell>
        </row>
        <row r="119">
          <cell r="A119" t="str">
            <v>Speedia</v>
          </cell>
          <cell r="B119">
            <v>4</v>
          </cell>
          <cell r="C119" t="str">
            <v>Mitsui</v>
          </cell>
        </row>
        <row r="120">
          <cell r="A120" t="str">
            <v xml:space="preserve">Star Internet </v>
          </cell>
          <cell r="B120">
            <v>2</v>
          </cell>
          <cell r="C120" t="str">
            <v>Euro</v>
          </cell>
        </row>
        <row r="121">
          <cell r="A121" t="str">
            <v xml:space="preserve">Stargate </v>
          </cell>
          <cell r="B121">
            <v>2</v>
          </cell>
          <cell r="C121" t="str">
            <v>US</v>
          </cell>
        </row>
        <row r="122">
          <cell r="A122" t="str">
            <v>STL.Online.US</v>
          </cell>
          <cell r="B122">
            <v>2</v>
          </cell>
          <cell r="C122" t="str">
            <v>US</v>
          </cell>
        </row>
        <row r="123">
          <cell r="A123" t="str">
            <v>Sun Coast</v>
          </cell>
          <cell r="B123">
            <v>2</v>
          </cell>
          <cell r="C123" t="str">
            <v>US</v>
          </cell>
        </row>
        <row r="124">
          <cell r="A124" t="str">
            <v>Support Net</v>
          </cell>
          <cell r="B124">
            <v>2</v>
          </cell>
          <cell r="C124" t="str">
            <v>Euro</v>
          </cell>
        </row>
        <row r="125">
          <cell r="A125" t="str">
            <v>Talia UK</v>
          </cell>
          <cell r="B125">
            <v>2</v>
          </cell>
          <cell r="C125" t="str">
            <v>Euro</v>
          </cell>
        </row>
        <row r="126">
          <cell r="A126" t="str">
            <v>Tekhus, A Hibbard Company</v>
          </cell>
          <cell r="B126">
            <v>1</v>
          </cell>
          <cell r="C126" t="str">
            <v>Euro</v>
          </cell>
        </row>
        <row r="127">
          <cell r="A127" t="str">
            <v>Telus Communications</v>
          </cell>
          <cell r="B127">
            <v>2</v>
          </cell>
          <cell r="C127" t="str">
            <v>US</v>
          </cell>
        </row>
        <row r="128">
          <cell r="A128" t="str">
            <v>Telus Quebec</v>
          </cell>
          <cell r="B128">
            <v>2</v>
          </cell>
          <cell r="C128" t="str">
            <v>US</v>
          </cell>
        </row>
        <row r="129">
          <cell r="A129" t="str">
            <v>Terra Lycos</v>
          </cell>
          <cell r="B129">
            <v>2</v>
          </cell>
          <cell r="C129" t="str">
            <v>US</v>
          </cell>
        </row>
        <row r="130">
          <cell r="A130" t="str">
            <v>The Veks Group</v>
          </cell>
          <cell r="B130">
            <v>2</v>
          </cell>
          <cell r="C130" t="str">
            <v>US</v>
          </cell>
        </row>
        <row r="131">
          <cell r="A131" t="str">
            <v>Third Coast</v>
          </cell>
          <cell r="B131">
            <v>2</v>
          </cell>
          <cell r="C131" t="str">
            <v>US</v>
          </cell>
        </row>
        <row r="132">
          <cell r="A132" t="str">
            <v>Tifana.Com</v>
          </cell>
          <cell r="B132">
            <v>4</v>
          </cell>
          <cell r="C132" t="str">
            <v>Mitsui</v>
          </cell>
        </row>
        <row r="133">
          <cell r="A133" t="str">
            <v>Tiger Solution</v>
          </cell>
          <cell r="B133">
            <v>2</v>
          </cell>
          <cell r="C133" t="str">
            <v>Euro</v>
          </cell>
        </row>
        <row r="134">
          <cell r="A134" t="str">
            <v>Toshiba</v>
          </cell>
          <cell r="B134">
            <v>4</v>
          </cell>
          <cell r="C134" t="str">
            <v>Mitsui</v>
          </cell>
        </row>
        <row r="135">
          <cell r="A135" t="str">
            <v>TTNet</v>
          </cell>
          <cell r="B135">
            <v>4</v>
          </cell>
          <cell r="C135" t="str">
            <v>Mitsui</v>
          </cell>
        </row>
        <row r="136">
          <cell r="A136" t="str">
            <v>Vanion</v>
          </cell>
          <cell r="B136">
            <v>2</v>
          </cell>
          <cell r="C136" t="str">
            <v>US</v>
          </cell>
        </row>
        <row r="137">
          <cell r="A137" t="str">
            <v>Via Networks</v>
          </cell>
          <cell r="B137">
            <v>2</v>
          </cell>
          <cell r="C137" t="str">
            <v>US</v>
          </cell>
        </row>
        <row r="138">
          <cell r="A138" t="str">
            <v>Web.com</v>
          </cell>
          <cell r="B138">
            <v>2</v>
          </cell>
          <cell r="C138" t="str">
            <v>US</v>
          </cell>
        </row>
        <row r="139">
          <cell r="A139" t="str">
            <v>WebJeff.com</v>
          </cell>
          <cell r="B139">
            <v>2</v>
          </cell>
          <cell r="C139" t="str">
            <v>US</v>
          </cell>
        </row>
        <row r="140">
          <cell r="A140" t="str">
            <v>Weblink Internet</v>
          </cell>
          <cell r="B140">
            <v>2</v>
          </cell>
          <cell r="C140" t="str">
            <v>Euro</v>
          </cell>
        </row>
        <row r="141">
          <cell r="A141" t="str">
            <v>Website Designers 2000</v>
          </cell>
          <cell r="B141">
            <v>1</v>
          </cell>
          <cell r="C141" t="str">
            <v>US</v>
          </cell>
        </row>
        <row r="142">
          <cell r="A142" t="str">
            <v>WebUnited</v>
          </cell>
          <cell r="B142">
            <v>2</v>
          </cell>
          <cell r="C142" t="str">
            <v>US</v>
          </cell>
        </row>
        <row r="143">
          <cell r="A143" t="str">
            <v>WestHost Inc.</v>
          </cell>
          <cell r="B143">
            <v>4</v>
          </cell>
          <cell r="C143" t="str">
            <v>US</v>
          </cell>
        </row>
        <row r="144">
          <cell r="A144" t="str">
            <v>Whathelps.com</v>
          </cell>
          <cell r="B144">
            <v>2</v>
          </cell>
          <cell r="C144" t="str">
            <v>US</v>
          </cell>
        </row>
        <row r="145">
          <cell r="A145" t="str">
            <v>WiSOL</v>
          </cell>
          <cell r="B145">
            <v>2</v>
          </cell>
          <cell r="C145" t="str">
            <v>US</v>
          </cell>
        </row>
        <row r="146">
          <cell r="A146" t="str">
            <v>WorldWideMart</v>
          </cell>
          <cell r="B146">
            <v>2</v>
          </cell>
          <cell r="C146" t="str">
            <v>US</v>
          </cell>
        </row>
        <row r="147">
          <cell r="A147" t="str">
            <v>Xanadau</v>
          </cell>
          <cell r="B147">
            <v>2</v>
          </cell>
          <cell r="C147" t="str">
            <v>US</v>
          </cell>
        </row>
        <row r="148">
          <cell r="A148" t="str">
            <v>Xeroscape</v>
          </cell>
          <cell r="B148">
            <v>2</v>
          </cell>
          <cell r="C148" t="str">
            <v>US</v>
          </cell>
        </row>
        <row r="149">
          <cell r="A149" t="str">
            <v>Xodiax</v>
          </cell>
          <cell r="B149">
            <v>2</v>
          </cell>
          <cell r="C149" t="str">
            <v>US</v>
          </cell>
        </row>
        <row r="150">
          <cell r="A150" t="str">
            <v>XT Server Networks</v>
          </cell>
          <cell r="B150">
            <v>3</v>
          </cell>
          <cell r="C150" t="str">
            <v>Euro</v>
          </cell>
        </row>
      </sheetData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s - Bad debts"/>
      <sheetName val="Repeat orders"/>
      <sheetName val="Cust.-Quarterly"/>
      <sheetName val="Cust.-seg.-SM"/>
      <sheetName val="Product-details"/>
      <sheetName val="Products"/>
      <sheetName val="Data -PO"/>
      <sheetName val="Data"/>
      <sheetName val="Invoice 02"/>
      <sheetName val="Invoice-03"/>
      <sheetName val="Validation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Customer</v>
          </cell>
        </row>
        <row r="2">
          <cell r="A2" t="str">
            <v>AbleHost</v>
          </cell>
        </row>
        <row r="3">
          <cell r="A3" t="str">
            <v>AdvancedMinds</v>
          </cell>
        </row>
        <row r="4">
          <cell r="A4" t="str">
            <v>Aliant</v>
          </cell>
        </row>
        <row r="5">
          <cell r="A5" t="str">
            <v>Amen France</v>
          </cell>
        </row>
        <row r="6">
          <cell r="A6" t="str">
            <v>Apcare</v>
          </cell>
        </row>
        <row r="7">
          <cell r="A7" t="str">
            <v>APEC Solutions</v>
          </cell>
        </row>
        <row r="8">
          <cell r="A8" t="str">
            <v>Ardent</v>
          </cell>
        </row>
        <row r="9">
          <cell r="A9" t="str">
            <v>Arlin Technologies</v>
          </cell>
        </row>
        <row r="10">
          <cell r="A10" t="str">
            <v>Axess</v>
          </cell>
        </row>
        <row r="11">
          <cell r="A11" t="str">
            <v>Bedrijvenweb</v>
          </cell>
        </row>
        <row r="12">
          <cell r="A12" t="str">
            <v>Bee Solotions</v>
          </cell>
        </row>
        <row r="13">
          <cell r="A13" t="str">
            <v>Beyond the Network</v>
          </cell>
        </row>
        <row r="14">
          <cell r="A14" t="str">
            <v>Blue Wave Networks</v>
          </cell>
        </row>
        <row r="15">
          <cell r="A15" t="str">
            <v>Broadband Laboratories</v>
          </cell>
        </row>
        <row r="16">
          <cell r="A16" t="str">
            <v>Buchanan ITS</v>
          </cell>
        </row>
        <row r="17">
          <cell r="A17" t="str">
            <v>Cable &amp; Wireless</v>
          </cell>
        </row>
        <row r="18">
          <cell r="A18" t="str">
            <v>Caladan Comm.</v>
          </cell>
        </row>
        <row r="19">
          <cell r="A19" t="str">
            <v>CdotC</v>
          </cell>
        </row>
        <row r="20">
          <cell r="A20" t="str">
            <v>CF Hosting</v>
          </cell>
        </row>
        <row r="21">
          <cell r="A21" t="str">
            <v>Chagres</v>
          </cell>
        </row>
        <row r="22">
          <cell r="A22" t="str">
            <v>Combell Group</v>
          </cell>
        </row>
        <row r="23">
          <cell r="A23" t="str">
            <v>Com-it-net</v>
          </cell>
        </row>
        <row r="24">
          <cell r="A24" t="str">
            <v>CPG</v>
          </cell>
        </row>
        <row r="25">
          <cell r="A25" t="str">
            <v>Data Technology</v>
          </cell>
        </row>
        <row r="26">
          <cell r="A26" t="str">
            <v>DialTone Internet</v>
          </cell>
        </row>
        <row r="27">
          <cell r="A27" t="str">
            <v>Dogan Online</v>
          </cell>
        </row>
        <row r="28">
          <cell r="A28" t="str">
            <v>Dwwork.com</v>
          </cell>
        </row>
        <row r="29">
          <cell r="A29" t="str">
            <v>Easynet France</v>
          </cell>
        </row>
        <row r="30">
          <cell r="A30" t="str">
            <v>eCity Srl</v>
          </cell>
        </row>
        <row r="31">
          <cell r="A31" t="str">
            <v>Eclipse Hosting</v>
          </cell>
        </row>
        <row r="32">
          <cell r="A32" t="str">
            <v>Epro.net</v>
          </cell>
        </row>
        <row r="33">
          <cell r="A33" t="str">
            <v>EyePublish</v>
          </cell>
        </row>
        <row r="34">
          <cell r="A34" t="str">
            <v>EzHost</v>
          </cell>
        </row>
        <row r="35">
          <cell r="A35" t="str">
            <v>Fastest Web Hosting</v>
          </cell>
        </row>
        <row r="36">
          <cell r="A36" t="str">
            <v>Flexiserv Europe</v>
          </cell>
        </row>
        <row r="37">
          <cell r="A37" t="str">
            <v>Foreshore</v>
          </cell>
        </row>
        <row r="38">
          <cell r="A38" t="str">
            <v>Hari-Tecnica</v>
          </cell>
        </row>
        <row r="39">
          <cell r="A39" t="str">
            <v>Hey Look Corporation</v>
          </cell>
        </row>
        <row r="40">
          <cell r="A40" t="str">
            <v>HostingPlex</v>
          </cell>
        </row>
        <row r="41">
          <cell r="A41" t="str">
            <v>HTML.com</v>
          </cell>
        </row>
        <row r="42">
          <cell r="A42" t="str">
            <v>I29</v>
          </cell>
        </row>
        <row r="43">
          <cell r="A43" t="str">
            <v>Idigital</v>
          </cell>
        </row>
        <row r="44">
          <cell r="A44" t="str">
            <v>IGC .org</v>
          </cell>
        </row>
        <row r="45">
          <cell r="A45" t="str">
            <v>Iglobal Networks</v>
          </cell>
        </row>
        <row r="46">
          <cell r="A46" t="str">
            <v>Incenti(m)</v>
          </cell>
        </row>
        <row r="47">
          <cell r="A47" t="str">
            <v>Indema Srl</v>
          </cell>
        </row>
        <row r="48">
          <cell r="A48" t="str">
            <v>InetServices</v>
          </cell>
        </row>
        <row r="49">
          <cell r="A49" t="str">
            <v>Interactiveinfo.com</v>
          </cell>
        </row>
        <row r="50">
          <cell r="A50" t="str">
            <v>Interdominios</v>
          </cell>
        </row>
        <row r="51">
          <cell r="A51" t="str">
            <v>Internet France</v>
          </cell>
        </row>
        <row r="52">
          <cell r="A52" t="str">
            <v>Internet Intuitive</v>
          </cell>
        </row>
        <row r="53">
          <cell r="A53" t="str">
            <v>Internet Service</v>
          </cell>
        </row>
        <row r="54">
          <cell r="A54" t="str">
            <v>Internexus</v>
          </cell>
        </row>
        <row r="55">
          <cell r="A55" t="str">
            <v>IP Telecom</v>
          </cell>
        </row>
        <row r="56">
          <cell r="A56" t="str">
            <v>Irish Domains</v>
          </cell>
        </row>
        <row r="57">
          <cell r="A57" t="str">
            <v>Jumpline</v>
          </cell>
        </row>
        <row r="58">
          <cell r="A58" t="str">
            <v>Kaliba Netgates</v>
          </cell>
        </row>
        <row r="59">
          <cell r="A59" t="str">
            <v>LRTech (s)</v>
          </cell>
        </row>
        <row r="60">
          <cell r="A60" t="str">
            <v>MailAfrica</v>
          </cell>
        </row>
        <row r="61">
          <cell r="A61" t="str">
            <v>Maui Net Inc.</v>
          </cell>
        </row>
        <row r="62">
          <cell r="A62" t="str">
            <v>Mindfly</v>
          </cell>
        </row>
        <row r="63">
          <cell r="A63" t="str">
            <v>Mitsu-W Ltd.</v>
          </cell>
        </row>
        <row r="64">
          <cell r="A64" t="str">
            <v>Netisun</v>
          </cell>
        </row>
        <row r="65">
          <cell r="A65" t="str">
            <v>Nexlink SARL</v>
          </cell>
        </row>
        <row r="66">
          <cell r="A66" t="str">
            <v>OLM</v>
          </cell>
        </row>
        <row r="67">
          <cell r="A67" t="str">
            <v>OneCall</v>
          </cell>
        </row>
        <row r="68">
          <cell r="A68" t="str">
            <v>Pajo Networks</v>
          </cell>
        </row>
        <row r="69">
          <cell r="A69" t="str">
            <v>Paradoxcafe (Axiserve)</v>
          </cell>
        </row>
        <row r="70">
          <cell r="A70" t="str">
            <v>Pascalex</v>
          </cell>
        </row>
        <row r="71">
          <cell r="A71" t="str">
            <v>Pegasus</v>
          </cell>
        </row>
        <row r="72">
          <cell r="A72" t="str">
            <v>PopTel</v>
          </cell>
        </row>
        <row r="73">
          <cell r="A73" t="str">
            <v>Poughkeepsie</v>
          </cell>
        </row>
        <row r="74">
          <cell r="A74" t="str">
            <v>Prime Internet Network</v>
          </cell>
        </row>
        <row r="75">
          <cell r="A75" t="str">
            <v>Pyrotex Ltd.</v>
          </cell>
        </row>
        <row r="76">
          <cell r="A76" t="str">
            <v>SAQ Internet</v>
          </cell>
        </row>
        <row r="77">
          <cell r="A77" t="str">
            <v xml:space="preserve">SC3M SA </v>
          </cell>
        </row>
        <row r="78">
          <cell r="A78" t="str">
            <v>Schat.net</v>
          </cell>
        </row>
        <row r="79">
          <cell r="A79" t="str">
            <v>Schedom vof</v>
          </cell>
        </row>
        <row r="80">
          <cell r="A80" t="str">
            <v>Serverstream Ltd.</v>
          </cell>
        </row>
        <row r="81">
          <cell r="A81" t="str">
            <v>Shared Network Services</v>
          </cell>
        </row>
        <row r="82">
          <cell r="A82" t="str">
            <v>Shotel</v>
          </cell>
        </row>
        <row r="83">
          <cell r="A83" t="str">
            <v>SolarHost LLC</v>
          </cell>
        </row>
        <row r="84">
          <cell r="A84" t="str">
            <v xml:space="preserve">Star Internet </v>
          </cell>
        </row>
        <row r="85">
          <cell r="A85" t="str">
            <v xml:space="preserve">Stargate </v>
          </cell>
        </row>
        <row r="86">
          <cell r="A86" t="str">
            <v>STL.Online.US</v>
          </cell>
        </row>
        <row r="87">
          <cell r="A87" t="str">
            <v>Support Net</v>
          </cell>
        </row>
        <row r="88">
          <cell r="A88" t="str">
            <v>Talia UK</v>
          </cell>
        </row>
        <row r="89">
          <cell r="A89" t="str">
            <v>Tekhus, A Hibbard Company</v>
          </cell>
        </row>
        <row r="90">
          <cell r="A90" t="str">
            <v>Telus Communications</v>
          </cell>
        </row>
        <row r="91">
          <cell r="A91" t="str">
            <v>Telus Quebec</v>
          </cell>
        </row>
        <row r="92">
          <cell r="A92" t="str">
            <v>Terra Lycos</v>
          </cell>
        </row>
        <row r="93">
          <cell r="A93" t="str">
            <v>The Veks Group</v>
          </cell>
        </row>
        <row r="94">
          <cell r="A94" t="str">
            <v>Third Coast</v>
          </cell>
        </row>
        <row r="95">
          <cell r="A95" t="str">
            <v>Tiger Solution</v>
          </cell>
        </row>
        <row r="96">
          <cell r="A96" t="str">
            <v>Vanion</v>
          </cell>
        </row>
        <row r="97">
          <cell r="A97" t="str">
            <v>Via Networks</v>
          </cell>
        </row>
        <row r="98">
          <cell r="A98" t="str">
            <v>Web.com</v>
          </cell>
        </row>
        <row r="99">
          <cell r="A99" t="str">
            <v>WebJeff.com</v>
          </cell>
        </row>
        <row r="100">
          <cell r="A100" t="str">
            <v>Weblink Internet</v>
          </cell>
        </row>
        <row r="101">
          <cell r="A101" t="str">
            <v>Website Designers 2000</v>
          </cell>
        </row>
        <row r="102">
          <cell r="A102" t="str">
            <v>WebUnited</v>
          </cell>
        </row>
        <row r="103">
          <cell r="A103" t="str">
            <v>Whathelps.com</v>
          </cell>
        </row>
        <row r="104">
          <cell r="A104" t="str">
            <v>WiSOL</v>
          </cell>
        </row>
        <row r="105">
          <cell r="A105" t="str">
            <v>WorldWideMart</v>
          </cell>
        </row>
        <row r="106">
          <cell r="A106" t="str">
            <v>Xanadau</v>
          </cell>
        </row>
        <row r="107">
          <cell r="A107" t="str">
            <v>Xeroscape</v>
          </cell>
        </row>
        <row r="108">
          <cell r="A108" t="str">
            <v>Xodiax</v>
          </cell>
        </row>
        <row r="109">
          <cell r="A109" t="str">
            <v>XT Server Networks</v>
          </cell>
        </row>
      </sheetData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  <sheetName val="נסיעות_לחו&quot;ל4"/>
      <sheetName val="תאום_לצורך_מס4"/>
      <sheetName val="גיליון_34"/>
      <sheetName val="נסיעות_לחו&quot;ל"/>
      <sheetName val="תאום_לצורך_מס"/>
      <sheetName val="גיליון_3"/>
      <sheetName val="נסיעות_לחו&quot;ל1"/>
      <sheetName val="תאום_לצורך_מס1"/>
      <sheetName val="גיליון_31"/>
      <sheetName val="נסיעות_לחו&quot;ל2"/>
      <sheetName val="תאום_לצורך_מס2"/>
      <sheetName val="גיליון_32"/>
      <sheetName val="נסיעות_לחו&quot;ל3"/>
      <sheetName val="תאום_לצורך_מס3"/>
      <sheetName val="גיליון_33"/>
      <sheetName val="נסיעות_לחו&quot;ל5"/>
      <sheetName val="תאום_לצורך_מס5"/>
      <sheetName val="גיליון_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"/>
      <sheetName val="sales 2003 -US"/>
      <sheetName val="sales 2003- Europe"/>
      <sheetName val="sales 2003- Japan"/>
      <sheetName val="sales 03 -by products"/>
      <sheetName val="Collection"/>
      <sheetName val="Account Rec."/>
      <sheetName val="Credits - Bad debts"/>
      <sheetName val="Cust. trend"/>
      <sheetName val="PO's "/>
      <sheetName val="H2-03 Rev. Budget"/>
      <sheetName val="Data -PO (2)"/>
      <sheetName val="Data"/>
      <sheetName val="Validation"/>
      <sheetName val="Shee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/>
      <sheetData sheetId="12">
        <row r="1">
          <cell r="A1" t="str">
            <v>Docu.
no.</v>
          </cell>
          <cell r="B1" t="str">
            <v>Type</v>
          </cell>
          <cell r="C1" t="str">
            <v>Date of 
issuance</v>
          </cell>
          <cell r="D1" t="str">
            <v>Deliver</v>
          </cell>
          <cell r="E1" t="str">
            <v>Rep.</v>
          </cell>
          <cell r="F1" t="str">
            <v>Name of client</v>
          </cell>
          <cell r="G1" t="str">
            <v>New/repeat</v>
          </cell>
          <cell r="H1" t="str">
            <v>Segment</v>
          </cell>
          <cell r="I1" t="str">
            <v>Region</v>
          </cell>
          <cell r="J1" t="str">
            <v>Product</v>
          </cell>
          <cell r="K1" t="str">
            <v>Details</v>
          </cell>
          <cell r="L1" t="str">
            <v>No. of Servers</v>
          </cell>
          <cell r="M1" t="str">
            <v>Revenue 
Rec. period</v>
          </cell>
          <cell r="N1" t="str">
            <v>Original amount</v>
          </cell>
          <cell r="O1" t="str">
            <v>exchange rate</v>
          </cell>
          <cell r="P1" t="str">
            <v>Currency</v>
          </cell>
          <cell r="Q1" t="str">
            <v>Amount</v>
          </cell>
        </row>
        <row r="2">
          <cell r="A2">
            <v>3002</v>
          </cell>
        </row>
        <row r="3">
          <cell r="A3">
            <v>3007</v>
          </cell>
        </row>
        <row r="4">
          <cell r="A4">
            <v>3013</v>
          </cell>
        </row>
        <row r="5">
          <cell r="A5">
            <v>3015</v>
          </cell>
        </row>
        <row r="6">
          <cell r="A6">
            <v>3023</v>
          </cell>
        </row>
        <row r="7">
          <cell r="A7">
            <v>4003</v>
          </cell>
        </row>
        <row r="8">
          <cell r="A8">
            <v>4022</v>
          </cell>
        </row>
        <row r="9">
          <cell r="A9">
            <v>4022</v>
          </cell>
        </row>
        <row r="10">
          <cell r="A10">
            <v>4032</v>
          </cell>
        </row>
        <row r="11">
          <cell r="A11">
            <v>4032</v>
          </cell>
        </row>
        <row r="12">
          <cell r="A12" t="str">
            <v>S5102401</v>
          </cell>
        </row>
        <row r="13">
          <cell r="A13">
            <v>4023</v>
          </cell>
        </row>
        <row r="14">
          <cell r="A14" t="str">
            <v>?</v>
          </cell>
        </row>
        <row r="15">
          <cell r="A15">
            <v>3001</v>
          </cell>
        </row>
        <row r="16">
          <cell r="A16">
            <v>3017</v>
          </cell>
        </row>
        <row r="17">
          <cell r="A17">
            <v>3028</v>
          </cell>
        </row>
        <row r="18">
          <cell r="A18">
            <v>3035</v>
          </cell>
        </row>
        <row r="19">
          <cell r="A19">
            <v>3049</v>
          </cell>
        </row>
        <row r="20">
          <cell r="A20">
            <v>3049</v>
          </cell>
        </row>
        <row r="21">
          <cell r="A21">
            <v>3049</v>
          </cell>
        </row>
        <row r="22">
          <cell r="A22">
            <v>3049</v>
          </cell>
        </row>
        <row r="23">
          <cell r="A23">
            <v>3049</v>
          </cell>
        </row>
        <row r="24">
          <cell r="A24">
            <v>3049</v>
          </cell>
        </row>
        <row r="25">
          <cell r="A25">
            <v>3049</v>
          </cell>
        </row>
        <row r="26">
          <cell r="A26">
            <v>3049</v>
          </cell>
        </row>
        <row r="27">
          <cell r="A27">
            <v>3049</v>
          </cell>
        </row>
        <row r="28">
          <cell r="A28">
            <v>4002</v>
          </cell>
        </row>
        <row r="29">
          <cell r="A29">
            <v>4004</v>
          </cell>
        </row>
        <row r="30">
          <cell r="A30">
            <v>4004</v>
          </cell>
        </row>
        <row r="31">
          <cell r="A31">
            <v>4004</v>
          </cell>
        </row>
        <row r="32">
          <cell r="A32">
            <v>4004</v>
          </cell>
        </row>
        <row r="33">
          <cell r="A33">
            <v>4004</v>
          </cell>
        </row>
        <row r="34">
          <cell r="A34">
            <v>4020</v>
          </cell>
        </row>
        <row r="35">
          <cell r="A35">
            <v>4020</v>
          </cell>
        </row>
        <row r="36">
          <cell r="A36">
            <v>4040</v>
          </cell>
        </row>
        <row r="37">
          <cell r="A37" t="str">
            <v>S5103301</v>
          </cell>
        </row>
        <row r="38">
          <cell r="A38" t="str">
            <v>S5103301</v>
          </cell>
        </row>
        <row r="39">
          <cell r="A39" t="str">
            <v>S5103301</v>
          </cell>
        </row>
        <row r="40">
          <cell r="A40">
            <v>3006</v>
          </cell>
        </row>
        <row r="41">
          <cell r="A41">
            <v>3022</v>
          </cell>
        </row>
        <row r="42">
          <cell r="A42">
            <v>3033</v>
          </cell>
        </row>
        <row r="43">
          <cell r="A43">
            <v>3058</v>
          </cell>
        </row>
        <row r="44">
          <cell r="A44">
            <v>900002</v>
          </cell>
        </row>
        <row r="45">
          <cell r="A45">
            <v>3053</v>
          </cell>
        </row>
        <row r="46">
          <cell r="A46">
            <v>3053</v>
          </cell>
        </row>
        <row r="47">
          <cell r="A47">
            <v>3053</v>
          </cell>
        </row>
        <row r="48">
          <cell r="A48" t="str">
            <v>ACWP/136</v>
          </cell>
        </row>
        <row r="49">
          <cell r="A49" t="str">
            <v>ACWP/136</v>
          </cell>
        </row>
        <row r="50">
          <cell r="A50" t="str">
            <v>ACWP/136</v>
          </cell>
        </row>
        <row r="51">
          <cell r="A51" t="str">
            <v>ACWP/136</v>
          </cell>
        </row>
        <row r="52">
          <cell r="A52" t="str">
            <v>ACWP/136</v>
          </cell>
        </row>
        <row r="53">
          <cell r="A53" t="str">
            <v>s5104101</v>
          </cell>
        </row>
        <row r="54">
          <cell r="A54" t="str">
            <v>s5104101</v>
          </cell>
        </row>
        <row r="55">
          <cell r="A55" t="str">
            <v>s5104101</v>
          </cell>
        </row>
        <row r="56">
          <cell r="A56">
            <v>4009</v>
          </cell>
        </row>
        <row r="57">
          <cell r="A57">
            <v>4009</v>
          </cell>
        </row>
        <row r="58">
          <cell r="A58">
            <v>4009</v>
          </cell>
        </row>
        <row r="59">
          <cell r="A59">
            <v>4009</v>
          </cell>
        </row>
        <row r="60">
          <cell r="A60">
            <v>4005</v>
          </cell>
        </row>
        <row r="61">
          <cell r="A61">
            <v>4018</v>
          </cell>
        </row>
        <row r="62">
          <cell r="A62">
            <v>4018</v>
          </cell>
        </row>
        <row r="63">
          <cell r="A63">
            <v>4041</v>
          </cell>
        </row>
        <row r="64">
          <cell r="A64">
            <v>4043</v>
          </cell>
        </row>
        <row r="65">
          <cell r="A65">
            <v>4043</v>
          </cell>
        </row>
        <row r="66">
          <cell r="A66">
            <v>4043</v>
          </cell>
        </row>
        <row r="67">
          <cell r="A67">
            <v>4043</v>
          </cell>
        </row>
        <row r="68">
          <cell r="A68">
            <v>4043</v>
          </cell>
        </row>
        <row r="69">
          <cell r="A69">
            <v>4043</v>
          </cell>
        </row>
        <row r="70">
          <cell r="A70">
            <v>4043</v>
          </cell>
        </row>
        <row r="71">
          <cell r="A71">
            <v>4043</v>
          </cell>
        </row>
        <row r="72">
          <cell r="A72">
            <v>4043</v>
          </cell>
        </row>
        <row r="73">
          <cell r="A73">
            <v>4043</v>
          </cell>
        </row>
        <row r="74">
          <cell r="A74">
            <v>4043</v>
          </cell>
        </row>
        <row r="75">
          <cell r="A75">
            <v>171</v>
          </cell>
        </row>
        <row r="76">
          <cell r="A76">
            <v>171</v>
          </cell>
        </row>
        <row r="77">
          <cell r="A77">
            <v>171</v>
          </cell>
        </row>
        <row r="78">
          <cell r="A78">
            <v>171</v>
          </cell>
        </row>
        <row r="79">
          <cell r="A79">
            <v>171</v>
          </cell>
        </row>
        <row r="80">
          <cell r="A80">
            <v>171</v>
          </cell>
        </row>
        <row r="81">
          <cell r="A81">
            <v>3039</v>
          </cell>
        </row>
        <row r="82">
          <cell r="A82">
            <v>3039</v>
          </cell>
        </row>
        <row r="83">
          <cell r="A83">
            <v>3039</v>
          </cell>
        </row>
        <row r="84">
          <cell r="A84">
            <v>3039</v>
          </cell>
        </row>
        <row r="85">
          <cell r="A85">
            <v>3039</v>
          </cell>
        </row>
        <row r="86">
          <cell r="A86">
            <v>3039</v>
          </cell>
        </row>
        <row r="87">
          <cell r="A87">
            <v>3039</v>
          </cell>
        </row>
        <row r="88">
          <cell r="A88">
            <v>3039</v>
          </cell>
        </row>
        <row r="89">
          <cell r="A89">
            <v>3057</v>
          </cell>
        </row>
        <row r="90">
          <cell r="A90">
            <v>3057</v>
          </cell>
        </row>
        <row r="91">
          <cell r="A91">
            <v>3057</v>
          </cell>
        </row>
        <row r="92">
          <cell r="A92">
            <v>3057</v>
          </cell>
        </row>
        <row r="93">
          <cell r="A93">
            <v>3057</v>
          </cell>
        </row>
        <row r="94">
          <cell r="A94">
            <v>4011</v>
          </cell>
        </row>
        <row r="95">
          <cell r="A95">
            <v>4011</v>
          </cell>
        </row>
        <row r="96">
          <cell r="A96">
            <v>4011</v>
          </cell>
        </row>
        <row r="97">
          <cell r="A97">
            <v>4011</v>
          </cell>
        </row>
        <row r="98">
          <cell r="A98">
            <v>4001</v>
          </cell>
        </row>
        <row r="99">
          <cell r="A99">
            <v>3051</v>
          </cell>
        </row>
        <row r="100">
          <cell r="A100">
            <v>3051</v>
          </cell>
        </row>
        <row r="101">
          <cell r="A101">
            <v>3051</v>
          </cell>
        </row>
        <row r="102">
          <cell r="A102">
            <v>3051</v>
          </cell>
        </row>
        <row r="103">
          <cell r="A103">
            <v>3051</v>
          </cell>
        </row>
        <row r="104">
          <cell r="A104">
            <v>3051</v>
          </cell>
        </row>
        <row r="105">
          <cell r="A105">
            <v>3051</v>
          </cell>
        </row>
        <row r="106">
          <cell r="A106">
            <v>3051</v>
          </cell>
        </row>
        <row r="107">
          <cell r="A107">
            <v>3051</v>
          </cell>
        </row>
        <row r="108">
          <cell r="A108">
            <v>3051</v>
          </cell>
        </row>
        <row r="109">
          <cell r="A109">
            <v>3004</v>
          </cell>
        </row>
        <row r="110">
          <cell r="A110">
            <v>3004</v>
          </cell>
        </row>
        <row r="111">
          <cell r="A111">
            <v>2002</v>
          </cell>
        </row>
        <row r="112">
          <cell r="A112">
            <v>2002</v>
          </cell>
        </row>
        <row r="113">
          <cell r="A113">
            <v>3029</v>
          </cell>
        </row>
        <row r="114">
          <cell r="A114">
            <v>3029</v>
          </cell>
        </row>
        <row r="115">
          <cell r="A115" t="str">
            <v>S5103201</v>
          </cell>
        </row>
        <row r="116">
          <cell r="A116" t="str">
            <v>S5103201</v>
          </cell>
        </row>
        <row r="117">
          <cell r="A117" t="str">
            <v>S5103201</v>
          </cell>
        </row>
        <row r="118">
          <cell r="A118">
            <v>4025</v>
          </cell>
        </row>
        <row r="119">
          <cell r="A119" t="str">
            <v>S5103701</v>
          </cell>
        </row>
        <row r="120">
          <cell r="A120" t="str">
            <v>S5103701</v>
          </cell>
        </row>
        <row r="121">
          <cell r="A121">
            <v>4012</v>
          </cell>
        </row>
        <row r="122">
          <cell r="A122">
            <v>4012</v>
          </cell>
        </row>
        <row r="123">
          <cell r="A123">
            <v>4012</v>
          </cell>
        </row>
        <row r="124">
          <cell r="A124">
            <v>4012</v>
          </cell>
        </row>
        <row r="125">
          <cell r="A125">
            <v>4036</v>
          </cell>
        </row>
        <row r="126">
          <cell r="A126">
            <v>4036</v>
          </cell>
        </row>
        <row r="127">
          <cell r="A127">
            <v>4030</v>
          </cell>
        </row>
        <row r="128">
          <cell r="A128">
            <v>4030</v>
          </cell>
        </row>
        <row r="129">
          <cell r="A129">
            <v>4030</v>
          </cell>
        </row>
        <row r="130">
          <cell r="A130">
            <v>4030</v>
          </cell>
        </row>
        <row r="131">
          <cell r="A131">
            <v>4030</v>
          </cell>
        </row>
        <row r="132">
          <cell r="A132">
            <v>4030</v>
          </cell>
        </row>
        <row r="133">
          <cell r="A133">
            <v>4031</v>
          </cell>
        </row>
        <row r="134">
          <cell r="A134">
            <v>4041</v>
          </cell>
        </row>
        <row r="135">
          <cell r="A135">
            <v>4041</v>
          </cell>
        </row>
        <row r="136">
          <cell r="A136" t="str">
            <v>WE032</v>
          </cell>
        </row>
        <row r="137">
          <cell r="A137" t="str">
            <v>WE032</v>
          </cell>
        </row>
        <row r="138">
          <cell r="A138" t="str">
            <v>AC D87</v>
          </cell>
        </row>
        <row r="139">
          <cell r="A139" t="str">
            <v>AC D87</v>
          </cell>
        </row>
        <row r="140">
          <cell r="A140">
            <v>4021</v>
          </cell>
        </row>
        <row r="141">
          <cell r="A141">
            <v>4028</v>
          </cell>
        </row>
        <row r="142">
          <cell r="A142">
            <v>4017</v>
          </cell>
        </row>
        <row r="143">
          <cell r="A143">
            <v>4017</v>
          </cell>
        </row>
        <row r="144">
          <cell r="A144">
            <v>4017</v>
          </cell>
        </row>
        <row r="145">
          <cell r="A145">
            <v>4017</v>
          </cell>
        </row>
        <row r="146">
          <cell r="A146">
            <v>4026</v>
          </cell>
        </row>
        <row r="147">
          <cell r="A147">
            <v>4027</v>
          </cell>
        </row>
        <row r="148">
          <cell r="A148">
            <v>4039</v>
          </cell>
        </row>
        <row r="149">
          <cell r="A149">
            <v>4039</v>
          </cell>
        </row>
        <row r="150">
          <cell r="A150">
            <v>4039</v>
          </cell>
        </row>
        <row r="151">
          <cell r="A151">
            <v>4039</v>
          </cell>
        </row>
        <row r="152">
          <cell r="A152" t="str">
            <v>S5102501</v>
          </cell>
        </row>
        <row r="153">
          <cell r="A153" t="str">
            <v>S5103901</v>
          </cell>
        </row>
        <row r="154">
          <cell r="A154" t="str">
            <v>S5103901</v>
          </cell>
        </row>
        <row r="155">
          <cell r="A155" t="str">
            <v>s5104501</v>
          </cell>
        </row>
        <row r="156">
          <cell r="A156" t="str">
            <v>s5104501</v>
          </cell>
        </row>
        <row r="157">
          <cell r="A157">
            <v>3009</v>
          </cell>
        </row>
        <row r="158">
          <cell r="A158">
            <v>3009</v>
          </cell>
        </row>
        <row r="159">
          <cell r="A159">
            <v>3009</v>
          </cell>
        </row>
        <row r="160">
          <cell r="A160">
            <v>3009</v>
          </cell>
        </row>
        <row r="161">
          <cell r="A161">
            <v>3110</v>
          </cell>
        </row>
        <row r="162">
          <cell r="A162">
            <v>3019</v>
          </cell>
        </row>
        <row r="163">
          <cell r="A163">
            <v>3019</v>
          </cell>
        </row>
        <row r="164">
          <cell r="A164">
            <v>3025</v>
          </cell>
        </row>
        <row r="165">
          <cell r="A165">
            <v>3025</v>
          </cell>
        </row>
        <row r="166">
          <cell r="A166">
            <v>3054</v>
          </cell>
        </row>
        <row r="167">
          <cell r="A167">
            <v>3054</v>
          </cell>
        </row>
        <row r="168">
          <cell r="A168">
            <v>3060</v>
          </cell>
        </row>
        <row r="169">
          <cell r="A169">
            <v>3060</v>
          </cell>
        </row>
        <row r="170">
          <cell r="A170" t="str">
            <v>DMG900004</v>
          </cell>
        </row>
        <row r="171">
          <cell r="A171" t="str">
            <v>DMG900004</v>
          </cell>
        </row>
        <row r="172">
          <cell r="A172" t="str">
            <v>S5102901</v>
          </cell>
        </row>
        <row r="173">
          <cell r="A173" t="str">
            <v>S5102901</v>
          </cell>
        </row>
        <row r="174">
          <cell r="A174" t="str">
            <v>S5102901</v>
          </cell>
        </row>
        <row r="175">
          <cell r="A175">
            <v>4033</v>
          </cell>
        </row>
        <row r="176">
          <cell r="A176">
            <v>4033</v>
          </cell>
        </row>
        <row r="177">
          <cell r="A177" t="str">
            <v>AC WP /133</v>
          </cell>
        </row>
        <row r="178">
          <cell r="A178" t="str">
            <v>ACWP/133</v>
          </cell>
        </row>
        <row r="179">
          <cell r="A179" t="str">
            <v>S5104401</v>
          </cell>
        </row>
        <row r="180">
          <cell r="A180" t="str">
            <v>S5104401</v>
          </cell>
        </row>
        <row r="181">
          <cell r="A181" t="str">
            <v>S5104401</v>
          </cell>
        </row>
        <row r="182">
          <cell r="A182">
            <v>4029</v>
          </cell>
        </row>
        <row r="183">
          <cell r="A183">
            <v>4029</v>
          </cell>
        </row>
        <row r="184">
          <cell r="A184">
            <v>4029</v>
          </cell>
        </row>
        <row r="185">
          <cell r="A185">
            <v>4029</v>
          </cell>
        </row>
        <row r="186">
          <cell r="A186">
            <v>4029</v>
          </cell>
        </row>
        <row r="187">
          <cell r="A187">
            <v>9999</v>
          </cell>
        </row>
        <row r="188">
          <cell r="A188">
            <v>3045</v>
          </cell>
        </row>
        <row r="189">
          <cell r="A189">
            <v>3045</v>
          </cell>
        </row>
        <row r="190">
          <cell r="A190">
            <v>3045</v>
          </cell>
        </row>
        <row r="191">
          <cell r="A191">
            <v>3045</v>
          </cell>
        </row>
        <row r="192">
          <cell r="A192">
            <v>3045</v>
          </cell>
        </row>
        <row r="193">
          <cell r="A193">
            <v>3045</v>
          </cell>
        </row>
        <row r="194">
          <cell r="A194">
            <v>3045</v>
          </cell>
        </row>
        <row r="195">
          <cell r="A195">
            <v>3045</v>
          </cell>
        </row>
        <row r="196">
          <cell r="A196">
            <v>3045</v>
          </cell>
        </row>
        <row r="197">
          <cell r="A197">
            <v>4006</v>
          </cell>
        </row>
        <row r="198">
          <cell r="A198" t="str">
            <v>S5102301</v>
          </cell>
        </row>
        <row r="199">
          <cell r="A199" t="str">
            <v>S5102301</v>
          </cell>
        </row>
        <row r="200">
          <cell r="A200" t="str">
            <v>S5102301</v>
          </cell>
        </row>
        <row r="201">
          <cell r="A201" t="str">
            <v>S5103801</v>
          </cell>
        </row>
        <row r="202">
          <cell r="A202" t="str">
            <v>S5103901</v>
          </cell>
        </row>
        <row r="203">
          <cell r="A203" t="str">
            <v>S5103901</v>
          </cell>
        </row>
        <row r="204">
          <cell r="A204" t="str">
            <v>S5103101</v>
          </cell>
        </row>
        <row r="205">
          <cell r="A205" t="str">
            <v>S5103101</v>
          </cell>
        </row>
        <row r="206">
          <cell r="A206" t="str">
            <v>S5103101</v>
          </cell>
        </row>
        <row r="207">
          <cell r="A207" t="str">
            <v>S512101</v>
          </cell>
        </row>
        <row r="208">
          <cell r="A208" t="str">
            <v>S512101</v>
          </cell>
        </row>
        <row r="209">
          <cell r="A209" t="str">
            <v>S512101</v>
          </cell>
        </row>
        <row r="210">
          <cell r="A210" t="str">
            <v>S5104901</v>
          </cell>
        </row>
        <row r="211">
          <cell r="A211" t="str">
            <v>S5104902</v>
          </cell>
        </row>
        <row r="212">
          <cell r="A212" t="str">
            <v>S5102201</v>
          </cell>
        </row>
        <row r="213">
          <cell r="A213" t="str">
            <v>S5102201</v>
          </cell>
        </row>
        <row r="214">
          <cell r="A214" t="str">
            <v>S5102701</v>
          </cell>
        </row>
        <row r="215">
          <cell r="A215" t="str">
            <v>S5102701</v>
          </cell>
        </row>
        <row r="216">
          <cell r="A216" t="str">
            <v>S5102701</v>
          </cell>
        </row>
        <row r="217">
          <cell r="A217" t="str">
            <v>S5104801</v>
          </cell>
        </row>
        <row r="218">
          <cell r="A218" t="str">
            <v>S5104801</v>
          </cell>
        </row>
        <row r="219">
          <cell r="A219" t="str">
            <v>?</v>
          </cell>
        </row>
        <row r="220">
          <cell r="A220" t="str">
            <v>?</v>
          </cell>
        </row>
        <row r="221">
          <cell r="A221" t="str">
            <v>?</v>
          </cell>
        </row>
        <row r="222">
          <cell r="A222" t="str">
            <v>Email</v>
          </cell>
        </row>
        <row r="223">
          <cell r="A223" t="str">
            <v>Email</v>
          </cell>
        </row>
        <row r="224">
          <cell r="A224" t="str">
            <v>Email</v>
          </cell>
        </row>
        <row r="225">
          <cell r="A225">
            <v>172</v>
          </cell>
        </row>
        <row r="226">
          <cell r="A226">
            <v>172</v>
          </cell>
        </row>
        <row r="227">
          <cell r="A227">
            <v>3012</v>
          </cell>
        </row>
        <row r="228">
          <cell r="A228">
            <v>3012</v>
          </cell>
        </row>
        <row r="229">
          <cell r="A229">
            <v>3026</v>
          </cell>
        </row>
        <row r="230">
          <cell r="A230">
            <v>3026</v>
          </cell>
        </row>
        <row r="231">
          <cell r="A231">
            <v>3031</v>
          </cell>
        </row>
        <row r="232">
          <cell r="A232">
            <v>3031</v>
          </cell>
        </row>
        <row r="233">
          <cell r="A233">
            <v>3061</v>
          </cell>
        </row>
        <row r="234">
          <cell r="A234">
            <v>3061</v>
          </cell>
        </row>
        <row r="235">
          <cell r="A235">
            <v>3061</v>
          </cell>
        </row>
        <row r="236">
          <cell r="A236">
            <v>3061</v>
          </cell>
        </row>
        <row r="237">
          <cell r="A237" t="str">
            <v>DMG900004</v>
          </cell>
        </row>
        <row r="238">
          <cell r="A238" t="str">
            <v>DMG900004</v>
          </cell>
        </row>
        <row r="239">
          <cell r="A239" t="str">
            <v>DMG900004</v>
          </cell>
        </row>
        <row r="240">
          <cell r="A240" t="str">
            <v>DMG900004</v>
          </cell>
        </row>
        <row r="241">
          <cell r="A241" t="str">
            <v>AC WP /132</v>
          </cell>
        </row>
        <row r="242">
          <cell r="A242">
            <v>4010</v>
          </cell>
        </row>
        <row r="243">
          <cell r="A243">
            <v>4010</v>
          </cell>
        </row>
        <row r="244">
          <cell r="A244">
            <v>4010</v>
          </cell>
        </row>
        <row r="245">
          <cell r="A245">
            <v>3052</v>
          </cell>
        </row>
        <row r="246">
          <cell r="A246">
            <v>3052</v>
          </cell>
        </row>
        <row r="247">
          <cell r="A247">
            <v>3048</v>
          </cell>
        </row>
        <row r="248">
          <cell r="A248">
            <v>3048</v>
          </cell>
        </row>
        <row r="249">
          <cell r="A249">
            <v>3048</v>
          </cell>
        </row>
        <row r="250">
          <cell r="A250">
            <v>3048</v>
          </cell>
        </row>
        <row r="251">
          <cell r="A251">
            <v>3048</v>
          </cell>
        </row>
        <row r="252">
          <cell r="A252">
            <v>3048</v>
          </cell>
        </row>
        <row r="253">
          <cell r="A253">
            <v>3048</v>
          </cell>
        </row>
        <row r="254">
          <cell r="A254">
            <v>3048</v>
          </cell>
        </row>
        <row r="255">
          <cell r="A255">
            <v>3048</v>
          </cell>
        </row>
        <row r="256">
          <cell r="A256">
            <v>3048</v>
          </cell>
        </row>
        <row r="257">
          <cell r="A257">
            <v>3048</v>
          </cell>
        </row>
        <row r="258">
          <cell r="A258" t="str">
            <v>S5103401</v>
          </cell>
        </row>
        <row r="259">
          <cell r="A259" t="str">
            <v>S5103401</v>
          </cell>
        </row>
        <row r="260">
          <cell r="A260" t="str">
            <v>?</v>
          </cell>
        </row>
        <row r="261">
          <cell r="A261" t="str">
            <v>S5100301</v>
          </cell>
        </row>
        <row r="262">
          <cell r="A262" t="str">
            <v>S5103601</v>
          </cell>
        </row>
        <row r="263">
          <cell r="A263" t="str">
            <v>S5103601</v>
          </cell>
        </row>
        <row r="264">
          <cell r="A264" t="str">
            <v>p5104001</v>
          </cell>
        </row>
        <row r="265">
          <cell r="A265" t="str">
            <v>p5104001</v>
          </cell>
        </row>
        <row r="266">
          <cell r="A266" t="str">
            <v>?</v>
          </cell>
        </row>
        <row r="267">
          <cell r="A267" t="str">
            <v>?</v>
          </cell>
        </row>
        <row r="268">
          <cell r="A268">
            <v>4024</v>
          </cell>
        </row>
        <row r="269">
          <cell r="A269">
            <v>4038</v>
          </cell>
        </row>
        <row r="270">
          <cell r="A270">
            <v>4038</v>
          </cell>
        </row>
        <row r="271">
          <cell r="A271">
            <v>4038</v>
          </cell>
        </row>
        <row r="272">
          <cell r="A272" t="str">
            <v>s5104201</v>
          </cell>
        </row>
        <row r="273">
          <cell r="A273" t="str">
            <v>s5104201</v>
          </cell>
        </row>
        <row r="274">
          <cell r="A274">
            <v>3030</v>
          </cell>
        </row>
        <row r="275">
          <cell r="A275">
            <v>3030</v>
          </cell>
        </row>
        <row r="276">
          <cell r="A276">
            <v>3036</v>
          </cell>
        </row>
        <row r="277">
          <cell r="A277">
            <v>4013</v>
          </cell>
        </row>
        <row r="278">
          <cell r="A278">
            <v>4013</v>
          </cell>
        </row>
        <row r="279">
          <cell r="A279">
            <v>4013</v>
          </cell>
        </row>
        <row r="280">
          <cell r="A280" t="str">
            <v>S5102601</v>
          </cell>
        </row>
        <row r="281">
          <cell r="A281" t="str">
            <v>S5102601</v>
          </cell>
        </row>
        <row r="282">
          <cell r="A282">
            <v>4015</v>
          </cell>
        </row>
        <row r="283">
          <cell r="A283">
            <v>4015</v>
          </cell>
        </row>
        <row r="284">
          <cell r="A284">
            <v>4015</v>
          </cell>
        </row>
        <row r="285">
          <cell r="A285">
            <v>4015</v>
          </cell>
        </row>
        <row r="286">
          <cell r="A286">
            <v>4015</v>
          </cell>
        </row>
        <row r="287">
          <cell r="A287">
            <v>4015</v>
          </cell>
        </row>
        <row r="288">
          <cell r="A288">
            <v>4015</v>
          </cell>
        </row>
        <row r="289">
          <cell r="A289">
            <v>4015</v>
          </cell>
        </row>
        <row r="290">
          <cell r="A290">
            <v>4015</v>
          </cell>
        </row>
        <row r="291">
          <cell r="A291">
            <v>4015</v>
          </cell>
        </row>
        <row r="292">
          <cell r="A292">
            <v>4015</v>
          </cell>
        </row>
        <row r="293">
          <cell r="A293" t="str">
            <v>S5013001</v>
          </cell>
        </row>
        <row r="294">
          <cell r="A294" t="str">
            <v>S5103501</v>
          </cell>
        </row>
        <row r="295">
          <cell r="A295">
            <v>3032</v>
          </cell>
        </row>
        <row r="296">
          <cell r="A296">
            <v>3032</v>
          </cell>
        </row>
        <row r="297">
          <cell r="A297">
            <v>3041</v>
          </cell>
        </row>
        <row r="298">
          <cell r="A298">
            <v>3041</v>
          </cell>
        </row>
        <row r="299">
          <cell r="A299">
            <v>3041</v>
          </cell>
        </row>
        <row r="300">
          <cell r="A300">
            <v>3041</v>
          </cell>
        </row>
        <row r="301">
          <cell r="A301">
            <v>3041</v>
          </cell>
        </row>
        <row r="302">
          <cell r="A302">
            <v>3041</v>
          </cell>
        </row>
        <row r="303">
          <cell r="A303">
            <v>3041</v>
          </cell>
        </row>
        <row r="304">
          <cell r="A304">
            <v>3041</v>
          </cell>
        </row>
        <row r="305">
          <cell r="A305">
            <v>3041</v>
          </cell>
        </row>
        <row r="306">
          <cell r="A306">
            <v>3041</v>
          </cell>
        </row>
        <row r="307">
          <cell r="A307">
            <v>3041</v>
          </cell>
        </row>
        <row r="308">
          <cell r="A308">
            <v>3041</v>
          </cell>
        </row>
        <row r="309">
          <cell r="A309">
            <v>3047</v>
          </cell>
        </row>
        <row r="310">
          <cell r="A310">
            <v>3062</v>
          </cell>
        </row>
        <row r="311">
          <cell r="A311">
            <v>3011</v>
          </cell>
        </row>
        <row r="312">
          <cell r="A312">
            <v>3016</v>
          </cell>
        </row>
        <row r="313">
          <cell r="A313">
            <v>3016</v>
          </cell>
        </row>
        <row r="314">
          <cell r="A314">
            <v>3018</v>
          </cell>
        </row>
        <row r="315">
          <cell r="A315">
            <v>3024</v>
          </cell>
        </row>
        <row r="316">
          <cell r="A316">
            <v>3024</v>
          </cell>
        </row>
        <row r="317">
          <cell r="A317">
            <v>3043</v>
          </cell>
        </row>
        <row r="318">
          <cell r="A318">
            <v>3043</v>
          </cell>
        </row>
        <row r="319">
          <cell r="A319">
            <v>4007</v>
          </cell>
        </row>
        <row r="320">
          <cell r="A320">
            <v>3028</v>
          </cell>
        </row>
        <row r="321">
          <cell r="A321">
            <v>3028</v>
          </cell>
        </row>
        <row r="322">
          <cell r="A322">
            <v>3021</v>
          </cell>
        </row>
        <row r="323">
          <cell r="A323">
            <v>3021</v>
          </cell>
        </row>
        <row r="324">
          <cell r="A324">
            <v>3021</v>
          </cell>
        </row>
        <row r="325">
          <cell r="A325">
            <v>3021</v>
          </cell>
        </row>
        <row r="326">
          <cell r="A326">
            <v>3021</v>
          </cell>
        </row>
        <row r="327">
          <cell r="A327">
            <v>3021</v>
          </cell>
        </row>
        <row r="328">
          <cell r="A328">
            <v>3021</v>
          </cell>
        </row>
        <row r="329">
          <cell r="A329">
            <v>3021</v>
          </cell>
        </row>
        <row r="330">
          <cell r="A330">
            <v>3021</v>
          </cell>
        </row>
        <row r="331">
          <cell r="A331">
            <v>3037</v>
          </cell>
        </row>
        <row r="332">
          <cell r="A332">
            <v>3037</v>
          </cell>
        </row>
        <row r="333">
          <cell r="A333">
            <v>3037</v>
          </cell>
        </row>
        <row r="334">
          <cell r="A334">
            <v>3037</v>
          </cell>
        </row>
        <row r="335">
          <cell r="A335">
            <v>3037</v>
          </cell>
        </row>
        <row r="336">
          <cell r="A336">
            <v>3050</v>
          </cell>
        </row>
        <row r="337">
          <cell r="A337">
            <v>3050</v>
          </cell>
        </row>
        <row r="338">
          <cell r="A338">
            <v>3050</v>
          </cell>
        </row>
        <row r="339">
          <cell r="A339">
            <v>3008</v>
          </cell>
        </row>
        <row r="340">
          <cell r="A340">
            <v>3055</v>
          </cell>
        </row>
        <row r="341">
          <cell r="A341">
            <v>3027</v>
          </cell>
        </row>
        <row r="342">
          <cell r="A342">
            <v>3027</v>
          </cell>
        </row>
        <row r="343">
          <cell r="A343">
            <v>3040</v>
          </cell>
        </row>
        <row r="344">
          <cell r="A344">
            <v>3040</v>
          </cell>
        </row>
        <row r="345">
          <cell r="A345">
            <v>3042</v>
          </cell>
        </row>
        <row r="346">
          <cell r="A346">
            <v>3042</v>
          </cell>
        </row>
        <row r="347">
          <cell r="A347">
            <v>3042</v>
          </cell>
        </row>
        <row r="348">
          <cell r="A348">
            <v>3056</v>
          </cell>
        </row>
        <row r="349">
          <cell r="A349" t="str">
            <v>DMG900004</v>
          </cell>
        </row>
        <row r="350">
          <cell r="A350" t="str">
            <v>DMG900004</v>
          </cell>
        </row>
        <row r="351">
          <cell r="A351" t="str">
            <v>DMG900004</v>
          </cell>
        </row>
        <row r="352">
          <cell r="A352" t="str">
            <v>DMG900004</v>
          </cell>
        </row>
        <row r="353">
          <cell r="A353" t="str">
            <v>DMG900008</v>
          </cell>
        </row>
        <row r="354">
          <cell r="A354" t="str">
            <v>DMG900008</v>
          </cell>
        </row>
        <row r="355">
          <cell r="A355" t="str">
            <v>AMF902203</v>
          </cell>
        </row>
      </sheetData>
      <sheetData sheetId="13">
        <row r="1">
          <cell r="A1" t="str">
            <v>Docu.
 no.</v>
          </cell>
          <cell r="B1" t="str">
            <v>Type</v>
          </cell>
          <cell r="C1" t="str">
            <v>Date of
 issuance</v>
          </cell>
          <cell r="D1" t="str">
            <v>Deliver</v>
          </cell>
          <cell r="E1" t="str">
            <v>Rep.</v>
          </cell>
          <cell r="F1" t="str">
            <v>Name of client</v>
          </cell>
          <cell r="G1" t="str">
            <v>New/repeat</v>
          </cell>
          <cell r="H1" t="str">
            <v>Segment</v>
          </cell>
          <cell r="I1" t="str">
            <v>Region</v>
          </cell>
          <cell r="J1" t="str">
            <v>Product</v>
          </cell>
          <cell r="K1" t="str">
            <v>Details</v>
          </cell>
          <cell r="L1" t="str">
            <v>No. of
 Servers</v>
          </cell>
          <cell r="M1" t="str">
            <v>Revenue 
Rec. period</v>
          </cell>
          <cell r="N1" t="str">
            <v>Original amount</v>
          </cell>
          <cell r="O1" t="str">
            <v>exchange rate</v>
          </cell>
          <cell r="P1" t="str">
            <v>Currency</v>
          </cell>
          <cell r="Q1" t="str">
            <v>Amount</v>
          </cell>
          <cell r="R1" t="str">
            <v>Payment 
terms</v>
          </cell>
          <cell r="S1" t="str">
            <v>Days
 over</v>
          </cell>
          <cell r="T1" t="str">
            <v>Due day</v>
          </cell>
          <cell r="U1" t="str">
            <v>Payment
 date</v>
          </cell>
          <cell r="V1" t="str">
            <v>Days
 over due</v>
          </cell>
          <cell r="W1" t="str">
            <v>Over due
 by month</v>
          </cell>
          <cell r="X1" t="str">
            <v xml:space="preserve">Collection </v>
          </cell>
          <cell r="Y1" t="str">
            <v>Collection *-1</v>
          </cell>
          <cell r="Z1" t="str">
            <v>Open debts</v>
          </cell>
          <cell r="AA1" t="str">
            <v>1 Year S/M ren.</v>
          </cell>
          <cell r="AB1" t="str">
            <v>Due day M/S ren</v>
          </cell>
          <cell r="AC1">
            <v>36892</v>
          </cell>
          <cell r="AD1">
            <v>37012</v>
          </cell>
          <cell r="AE1">
            <v>37043</v>
          </cell>
          <cell r="AF1">
            <v>37073</v>
          </cell>
          <cell r="AG1">
            <v>37104</v>
          </cell>
          <cell r="AH1">
            <v>37135</v>
          </cell>
          <cell r="AI1">
            <v>37165</v>
          </cell>
          <cell r="AJ1">
            <v>37196</v>
          </cell>
          <cell r="AK1">
            <v>37226</v>
          </cell>
          <cell r="AL1">
            <v>37257</v>
          </cell>
          <cell r="AM1">
            <v>37288</v>
          </cell>
          <cell r="AN1">
            <v>37316</v>
          </cell>
          <cell r="AO1">
            <v>37347</v>
          </cell>
          <cell r="AP1">
            <v>37377</v>
          </cell>
          <cell r="AQ1">
            <v>37408</v>
          </cell>
          <cell r="AR1">
            <v>37438</v>
          </cell>
          <cell r="AS1">
            <v>37469</v>
          </cell>
          <cell r="AT1">
            <v>37500</v>
          </cell>
          <cell r="AU1">
            <v>37530</v>
          </cell>
          <cell r="AV1">
            <v>37561</v>
          </cell>
          <cell r="AW1">
            <v>37591</v>
          </cell>
          <cell r="AX1">
            <v>37622</v>
          </cell>
          <cell r="AY1">
            <v>37653</v>
          </cell>
          <cell r="AZ1">
            <v>37681</v>
          </cell>
          <cell r="BA1">
            <v>37712</v>
          </cell>
          <cell r="BB1">
            <v>37742</v>
          </cell>
          <cell r="BC1">
            <v>37773</v>
          </cell>
          <cell r="BD1">
            <v>37803</v>
          </cell>
          <cell r="BE1">
            <v>37834</v>
          </cell>
          <cell r="BF1">
            <v>37865</v>
          </cell>
          <cell r="BG1">
            <v>37895</v>
          </cell>
          <cell r="BH1">
            <v>37926</v>
          </cell>
          <cell r="BI1">
            <v>37956</v>
          </cell>
          <cell r="BJ1">
            <v>37987</v>
          </cell>
          <cell r="BK1">
            <v>38018</v>
          </cell>
          <cell r="BL1">
            <v>38047</v>
          </cell>
          <cell r="BM1">
            <v>38078</v>
          </cell>
          <cell r="BN1">
            <v>38108</v>
          </cell>
          <cell r="BO1">
            <v>38139</v>
          </cell>
          <cell r="BP1">
            <v>38169</v>
          </cell>
          <cell r="BQ1">
            <v>38200</v>
          </cell>
          <cell r="BR1">
            <v>38231</v>
          </cell>
          <cell r="BS1">
            <v>38261</v>
          </cell>
          <cell r="BT1">
            <v>38292</v>
          </cell>
          <cell r="BU1">
            <v>38322</v>
          </cell>
          <cell r="BV1">
            <v>38718</v>
          </cell>
          <cell r="BW1">
            <v>38749</v>
          </cell>
          <cell r="BX1">
            <v>38777</v>
          </cell>
          <cell r="BY1">
            <v>38808</v>
          </cell>
          <cell r="BZ1">
            <v>38838</v>
          </cell>
          <cell r="CA1">
            <v>38869</v>
          </cell>
          <cell r="CB1">
            <v>38899</v>
          </cell>
          <cell r="CC1">
            <v>38930</v>
          </cell>
          <cell r="CD1">
            <v>38961</v>
          </cell>
          <cell r="CE1">
            <v>38991</v>
          </cell>
          <cell r="CF1">
            <v>39022</v>
          </cell>
          <cell r="CG1">
            <v>39052</v>
          </cell>
          <cell r="CH1" t="str">
            <v>END</v>
          </cell>
        </row>
        <row r="2">
          <cell r="A2" t="str">
            <v>S5102001</v>
          </cell>
        </row>
        <row r="3">
          <cell r="A3" t="str">
            <v>S5102001</v>
          </cell>
        </row>
        <row r="4">
          <cell r="A4" t="str">
            <v>S5102001</v>
          </cell>
        </row>
        <row r="5">
          <cell r="A5">
            <v>145</v>
          </cell>
        </row>
        <row r="6">
          <cell r="A6">
            <v>145</v>
          </cell>
        </row>
        <row r="7">
          <cell r="A7">
            <v>145</v>
          </cell>
        </row>
        <row r="8">
          <cell r="A8">
            <v>145</v>
          </cell>
        </row>
        <row r="9">
          <cell r="A9">
            <v>145</v>
          </cell>
        </row>
        <row r="10">
          <cell r="A10">
            <v>145</v>
          </cell>
        </row>
        <row r="11">
          <cell r="A11">
            <v>2000</v>
          </cell>
        </row>
        <row r="12">
          <cell r="A12">
            <v>2000</v>
          </cell>
        </row>
        <row r="13">
          <cell r="A13">
            <v>2010</v>
          </cell>
        </row>
        <row r="14">
          <cell r="A14">
            <v>2010</v>
          </cell>
        </row>
        <row r="15">
          <cell r="A15">
            <v>2021</v>
          </cell>
        </row>
        <row r="16">
          <cell r="A16">
            <v>2021</v>
          </cell>
        </row>
        <row r="17">
          <cell r="A17">
            <v>2034</v>
          </cell>
        </row>
        <row r="18">
          <cell r="A18">
            <v>2034</v>
          </cell>
        </row>
        <row r="19">
          <cell r="A19">
            <v>2051</v>
          </cell>
        </row>
        <row r="20">
          <cell r="A20">
            <v>2051</v>
          </cell>
        </row>
        <row r="21">
          <cell r="A21">
            <v>2066</v>
          </cell>
        </row>
        <row r="22">
          <cell r="A22">
            <v>2066</v>
          </cell>
        </row>
        <row r="23">
          <cell r="A23">
            <v>2066</v>
          </cell>
        </row>
        <row r="24">
          <cell r="A24">
            <v>2066</v>
          </cell>
        </row>
        <row r="25">
          <cell r="A25">
            <v>2085</v>
          </cell>
        </row>
        <row r="26">
          <cell r="A26">
            <v>2085</v>
          </cell>
        </row>
        <row r="27">
          <cell r="A27">
            <v>2085</v>
          </cell>
        </row>
        <row r="28">
          <cell r="A28">
            <v>2085</v>
          </cell>
        </row>
        <row r="29">
          <cell r="A29">
            <v>2000</v>
          </cell>
        </row>
        <row r="30">
          <cell r="A30">
            <v>2000</v>
          </cell>
        </row>
        <row r="31">
          <cell r="A31">
            <v>2010</v>
          </cell>
        </row>
        <row r="32">
          <cell r="A32">
            <v>2010</v>
          </cell>
        </row>
        <row r="33">
          <cell r="A33">
            <v>2021</v>
          </cell>
        </row>
        <row r="34">
          <cell r="A34">
            <v>2021</v>
          </cell>
        </row>
        <row r="35">
          <cell r="A35">
            <v>2034</v>
          </cell>
        </row>
        <row r="36">
          <cell r="A36">
            <v>2034</v>
          </cell>
        </row>
        <row r="37">
          <cell r="A37">
            <v>2051</v>
          </cell>
        </row>
        <row r="38">
          <cell r="A38">
            <v>2051</v>
          </cell>
        </row>
        <row r="39">
          <cell r="A39">
            <v>2066</v>
          </cell>
        </row>
        <row r="40">
          <cell r="A40">
            <v>2066</v>
          </cell>
        </row>
        <row r="41">
          <cell r="A41">
            <v>2066</v>
          </cell>
        </row>
        <row r="42">
          <cell r="A42">
            <v>2066</v>
          </cell>
        </row>
        <row r="43">
          <cell r="A43">
            <v>2085</v>
          </cell>
        </row>
        <row r="44">
          <cell r="A44">
            <v>2085</v>
          </cell>
        </row>
        <row r="45">
          <cell r="A45">
            <v>2085</v>
          </cell>
        </row>
        <row r="46">
          <cell r="A46">
            <v>2085</v>
          </cell>
        </row>
        <row r="47">
          <cell r="A47">
            <v>2106</v>
          </cell>
        </row>
        <row r="48">
          <cell r="A48">
            <v>2106</v>
          </cell>
        </row>
        <row r="49">
          <cell r="A49">
            <v>2110</v>
          </cell>
        </row>
        <row r="50">
          <cell r="A50">
            <v>2110</v>
          </cell>
        </row>
        <row r="51">
          <cell r="A51">
            <v>2118</v>
          </cell>
        </row>
        <row r="52">
          <cell r="A52">
            <v>2118</v>
          </cell>
        </row>
        <row r="53">
          <cell r="A53">
            <v>2118</v>
          </cell>
        </row>
        <row r="54">
          <cell r="A54">
            <v>2118</v>
          </cell>
        </row>
        <row r="55">
          <cell r="A55">
            <v>2118</v>
          </cell>
        </row>
        <row r="56">
          <cell r="A56">
            <v>168</v>
          </cell>
        </row>
        <row r="57">
          <cell r="A57">
            <v>168</v>
          </cell>
        </row>
        <row r="58">
          <cell r="A58">
            <v>168</v>
          </cell>
        </row>
        <row r="59">
          <cell r="A59">
            <v>168</v>
          </cell>
        </row>
        <row r="60">
          <cell r="A60">
            <v>2113</v>
          </cell>
        </row>
        <row r="61">
          <cell r="A61">
            <v>2113</v>
          </cell>
        </row>
        <row r="62">
          <cell r="A62">
            <v>2113</v>
          </cell>
        </row>
        <row r="63">
          <cell r="A63">
            <v>2113</v>
          </cell>
        </row>
        <row r="64">
          <cell r="A64">
            <v>2113</v>
          </cell>
        </row>
        <row r="65">
          <cell r="A65">
            <v>2113</v>
          </cell>
        </row>
        <row r="66">
          <cell r="A66">
            <v>104</v>
          </cell>
        </row>
        <row r="67">
          <cell r="A67">
            <v>118</v>
          </cell>
        </row>
        <row r="68">
          <cell r="A68">
            <v>126</v>
          </cell>
        </row>
        <row r="69">
          <cell r="A69">
            <v>133</v>
          </cell>
        </row>
        <row r="70">
          <cell r="A70">
            <v>139</v>
          </cell>
        </row>
        <row r="71">
          <cell r="A71">
            <v>148</v>
          </cell>
        </row>
        <row r="72">
          <cell r="A72">
            <v>3002</v>
          </cell>
        </row>
        <row r="73">
          <cell r="A73">
            <v>3007</v>
          </cell>
        </row>
        <row r="74">
          <cell r="A74">
            <v>3013</v>
          </cell>
        </row>
        <row r="75">
          <cell r="A75">
            <v>3015</v>
          </cell>
        </row>
        <row r="76">
          <cell r="A76">
            <v>3023</v>
          </cell>
        </row>
        <row r="77">
          <cell r="A77">
            <v>3017</v>
          </cell>
        </row>
        <row r="78">
          <cell r="A78">
            <v>3017</v>
          </cell>
        </row>
        <row r="79">
          <cell r="A79">
            <v>3017</v>
          </cell>
        </row>
        <row r="80">
          <cell r="A80">
            <v>3039</v>
          </cell>
        </row>
        <row r="81">
          <cell r="A81">
            <v>3039</v>
          </cell>
        </row>
        <row r="82">
          <cell r="A82">
            <v>3049</v>
          </cell>
        </row>
        <row r="83">
          <cell r="A83">
            <v>3055</v>
          </cell>
        </row>
        <row r="84">
          <cell r="A84">
            <v>3055</v>
          </cell>
        </row>
        <row r="85">
          <cell r="A85">
            <v>3055</v>
          </cell>
        </row>
        <row r="86">
          <cell r="A86">
            <v>3055</v>
          </cell>
        </row>
        <row r="87">
          <cell r="A87">
            <v>3055</v>
          </cell>
        </row>
        <row r="88">
          <cell r="A88">
            <v>3055</v>
          </cell>
        </row>
        <row r="89">
          <cell r="A89">
            <v>3055</v>
          </cell>
        </row>
        <row r="90">
          <cell r="A90">
            <v>4003</v>
          </cell>
        </row>
        <row r="91">
          <cell r="A91">
            <v>4003</v>
          </cell>
        </row>
        <row r="92">
          <cell r="A92">
            <v>4022</v>
          </cell>
        </row>
        <row r="93">
          <cell r="A93">
            <v>4022</v>
          </cell>
        </row>
        <row r="94">
          <cell r="A94">
            <v>4032</v>
          </cell>
        </row>
        <row r="95">
          <cell r="A95">
            <v>4032</v>
          </cell>
        </row>
        <row r="96">
          <cell r="A96">
            <v>3023</v>
          </cell>
        </row>
        <row r="97">
          <cell r="A97">
            <v>3023</v>
          </cell>
        </row>
        <row r="98">
          <cell r="A98">
            <v>3023</v>
          </cell>
        </row>
        <row r="99">
          <cell r="A99">
            <v>2095</v>
          </cell>
        </row>
        <row r="100">
          <cell r="A100">
            <v>2095</v>
          </cell>
        </row>
        <row r="101">
          <cell r="A101">
            <v>2095</v>
          </cell>
        </row>
        <row r="102">
          <cell r="A102">
            <v>2095</v>
          </cell>
        </row>
        <row r="103">
          <cell r="A103">
            <v>2001</v>
          </cell>
        </row>
        <row r="104">
          <cell r="A104">
            <v>2001</v>
          </cell>
        </row>
        <row r="105">
          <cell r="A105">
            <v>2001</v>
          </cell>
        </row>
        <row r="106">
          <cell r="A106">
            <v>2001</v>
          </cell>
        </row>
        <row r="107">
          <cell r="A107">
            <v>2001</v>
          </cell>
        </row>
        <row r="108">
          <cell r="A108">
            <v>2001</v>
          </cell>
        </row>
        <row r="109">
          <cell r="A109">
            <v>2001</v>
          </cell>
        </row>
        <row r="110">
          <cell r="A110">
            <v>2001</v>
          </cell>
        </row>
        <row r="111">
          <cell r="A111">
            <v>2001</v>
          </cell>
        </row>
        <row r="112">
          <cell r="A112">
            <v>2001</v>
          </cell>
        </row>
        <row r="113">
          <cell r="A113">
            <v>2001</v>
          </cell>
        </row>
        <row r="114">
          <cell r="A114">
            <v>2001</v>
          </cell>
        </row>
        <row r="115">
          <cell r="A115">
            <v>2001</v>
          </cell>
        </row>
        <row r="116">
          <cell r="A116">
            <v>2001</v>
          </cell>
        </row>
        <row r="117">
          <cell r="A117">
            <v>2001</v>
          </cell>
        </row>
        <row r="118">
          <cell r="A118">
            <v>2003</v>
          </cell>
        </row>
        <row r="119">
          <cell r="A119">
            <v>2003</v>
          </cell>
        </row>
        <row r="120">
          <cell r="A120">
            <v>2013</v>
          </cell>
        </row>
        <row r="121">
          <cell r="A121">
            <v>2013</v>
          </cell>
        </row>
        <row r="122">
          <cell r="A122">
            <v>2024</v>
          </cell>
        </row>
        <row r="123">
          <cell r="A123">
            <v>2024</v>
          </cell>
        </row>
        <row r="124">
          <cell r="A124">
            <v>2031</v>
          </cell>
        </row>
        <row r="125">
          <cell r="A125">
            <v>2031</v>
          </cell>
        </row>
        <row r="126">
          <cell r="A126">
            <v>2053</v>
          </cell>
        </row>
        <row r="127">
          <cell r="A127">
            <v>2053</v>
          </cell>
        </row>
        <row r="128">
          <cell r="A128">
            <v>2061</v>
          </cell>
        </row>
        <row r="129">
          <cell r="A129">
            <v>2062</v>
          </cell>
        </row>
        <row r="130">
          <cell r="A130">
            <v>2062</v>
          </cell>
        </row>
        <row r="131">
          <cell r="A131">
            <v>2062</v>
          </cell>
        </row>
        <row r="132">
          <cell r="A132">
            <v>2062</v>
          </cell>
        </row>
        <row r="133">
          <cell r="A133">
            <v>162</v>
          </cell>
        </row>
        <row r="134">
          <cell r="A134">
            <v>162</v>
          </cell>
        </row>
        <row r="135">
          <cell r="A135">
            <v>162</v>
          </cell>
        </row>
        <row r="136">
          <cell r="A136">
            <v>162</v>
          </cell>
        </row>
        <row r="137">
          <cell r="A137">
            <v>162</v>
          </cell>
        </row>
        <row r="138">
          <cell r="A138">
            <v>162</v>
          </cell>
        </row>
        <row r="139">
          <cell r="A139" t="str">
            <v>S5102401</v>
          </cell>
        </row>
        <row r="140">
          <cell r="A140">
            <v>2102</v>
          </cell>
        </row>
        <row r="141">
          <cell r="A141">
            <v>2102</v>
          </cell>
        </row>
        <row r="142">
          <cell r="A142">
            <v>2102</v>
          </cell>
        </row>
        <row r="143">
          <cell r="A143">
            <v>3033</v>
          </cell>
        </row>
        <row r="144">
          <cell r="A144">
            <v>3033</v>
          </cell>
        </row>
        <row r="145">
          <cell r="A145">
            <v>4016</v>
          </cell>
        </row>
        <row r="146">
          <cell r="A146">
            <v>4016</v>
          </cell>
        </row>
        <row r="147">
          <cell r="A147">
            <v>4016</v>
          </cell>
        </row>
        <row r="148">
          <cell r="A148">
            <v>4023</v>
          </cell>
        </row>
        <row r="149">
          <cell r="A149">
            <v>2079</v>
          </cell>
        </row>
        <row r="150">
          <cell r="A150" t="str">
            <v>?</v>
          </cell>
        </row>
        <row r="151">
          <cell r="A151">
            <v>2092</v>
          </cell>
        </row>
        <row r="152">
          <cell r="A152">
            <v>2092</v>
          </cell>
        </row>
        <row r="153">
          <cell r="A153">
            <v>2092</v>
          </cell>
        </row>
        <row r="154">
          <cell r="A154">
            <v>2092</v>
          </cell>
        </row>
        <row r="155">
          <cell r="A155">
            <v>3001</v>
          </cell>
        </row>
        <row r="156">
          <cell r="A156">
            <v>116</v>
          </cell>
        </row>
        <row r="157">
          <cell r="A157">
            <v>116</v>
          </cell>
        </row>
        <row r="158">
          <cell r="A158">
            <v>116</v>
          </cell>
        </row>
        <row r="159">
          <cell r="A159">
            <v>116</v>
          </cell>
        </row>
        <row r="160">
          <cell r="A160">
            <v>2060</v>
          </cell>
        </row>
        <row r="161">
          <cell r="A161">
            <v>2060</v>
          </cell>
        </row>
        <row r="162">
          <cell r="A162">
            <v>2060</v>
          </cell>
        </row>
        <row r="163">
          <cell r="A163">
            <v>2060</v>
          </cell>
        </row>
        <row r="164">
          <cell r="A164">
            <v>3017</v>
          </cell>
        </row>
        <row r="165">
          <cell r="A165">
            <v>3028</v>
          </cell>
        </row>
        <row r="166">
          <cell r="A166">
            <v>3035</v>
          </cell>
        </row>
        <row r="167">
          <cell r="A167">
            <v>2128</v>
          </cell>
        </row>
        <row r="168">
          <cell r="A168">
            <v>2128</v>
          </cell>
        </row>
        <row r="169">
          <cell r="A169">
            <v>131</v>
          </cell>
        </row>
        <row r="170">
          <cell r="A170">
            <v>131</v>
          </cell>
        </row>
        <row r="171">
          <cell r="A171">
            <v>131</v>
          </cell>
        </row>
        <row r="172">
          <cell r="A172">
            <v>131</v>
          </cell>
        </row>
        <row r="173">
          <cell r="A173">
            <v>2057</v>
          </cell>
        </row>
        <row r="174">
          <cell r="A174">
            <v>2057</v>
          </cell>
        </row>
        <row r="175">
          <cell r="A175">
            <v>2057</v>
          </cell>
        </row>
        <row r="176">
          <cell r="A176">
            <v>2057</v>
          </cell>
        </row>
        <row r="177">
          <cell r="A177">
            <v>114</v>
          </cell>
        </row>
        <row r="178">
          <cell r="A178">
            <v>3012</v>
          </cell>
        </row>
        <row r="179">
          <cell r="A179">
            <v>3012</v>
          </cell>
        </row>
        <row r="180">
          <cell r="A180">
            <v>3012</v>
          </cell>
        </row>
        <row r="181">
          <cell r="A181">
            <v>3012</v>
          </cell>
        </row>
        <row r="182">
          <cell r="A182">
            <v>3012</v>
          </cell>
        </row>
        <row r="183">
          <cell r="A183">
            <v>3012</v>
          </cell>
        </row>
        <row r="184">
          <cell r="A184">
            <v>3012</v>
          </cell>
        </row>
        <row r="185">
          <cell r="A185">
            <v>3012</v>
          </cell>
        </row>
        <row r="186">
          <cell r="A186">
            <v>3049</v>
          </cell>
        </row>
        <row r="187">
          <cell r="A187">
            <v>3049</v>
          </cell>
        </row>
        <row r="188">
          <cell r="A188">
            <v>3049</v>
          </cell>
        </row>
        <row r="189">
          <cell r="A189">
            <v>3049</v>
          </cell>
        </row>
        <row r="190">
          <cell r="A190">
            <v>3049</v>
          </cell>
        </row>
        <row r="191">
          <cell r="A191">
            <v>3049</v>
          </cell>
        </row>
        <row r="192">
          <cell r="A192">
            <v>3049</v>
          </cell>
        </row>
        <row r="193">
          <cell r="A193">
            <v>3049</v>
          </cell>
        </row>
        <row r="194">
          <cell r="A194">
            <v>3049</v>
          </cell>
        </row>
        <row r="195">
          <cell r="A195">
            <v>3001</v>
          </cell>
        </row>
        <row r="196">
          <cell r="A196">
            <v>3001</v>
          </cell>
        </row>
        <row r="197">
          <cell r="A197">
            <v>3005</v>
          </cell>
        </row>
        <row r="198">
          <cell r="A198">
            <v>3005</v>
          </cell>
        </row>
        <row r="199">
          <cell r="A199">
            <v>3007</v>
          </cell>
        </row>
        <row r="200">
          <cell r="A200">
            <v>3007</v>
          </cell>
        </row>
        <row r="201">
          <cell r="A201">
            <v>3007</v>
          </cell>
        </row>
        <row r="202">
          <cell r="A202">
            <v>3007</v>
          </cell>
        </row>
        <row r="203">
          <cell r="A203">
            <v>102</v>
          </cell>
        </row>
        <row r="204">
          <cell r="A204">
            <v>102</v>
          </cell>
        </row>
        <row r="205">
          <cell r="A205">
            <v>102</v>
          </cell>
        </row>
        <row r="206">
          <cell r="A206">
            <v>102</v>
          </cell>
        </row>
        <row r="207">
          <cell r="A207">
            <v>102</v>
          </cell>
        </row>
        <row r="208">
          <cell r="A208">
            <v>102</v>
          </cell>
        </row>
        <row r="209">
          <cell r="A209">
            <v>102</v>
          </cell>
        </row>
        <row r="210">
          <cell r="A210">
            <v>102</v>
          </cell>
        </row>
        <row r="211">
          <cell r="A211">
            <v>150</v>
          </cell>
        </row>
        <row r="212">
          <cell r="A212">
            <v>150</v>
          </cell>
        </row>
        <row r="213">
          <cell r="A213">
            <v>150</v>
          </cell>
        </row>
        <row r="214">
          <cell r="A214">
            <v>150</v>
          </cell>
        </row>
        <row r="215">
          <cell r="A215">
            <v>150</v>
          </cell>
        </row>
        <row r="216">
          <cell r="A216">
            <v>150</v>
          </cell>
        </row>
        <row r="217">
          <cell r="A217">
            <v>1002</v>
          </cell>
        </row>
        <row r="218">
          <cell r="A218">
            <v>1002</v>
          </cell>
        </row>
        <row r="219">
          <cell r="A219">
            <v>1002</v>
          </cell>
        </row>
        <row r="220">
          <cell r="A220">
            <v>1002</v>
          </cell>
        </row>
        <row r="221">
          <cell r="A221">
            <v>3013</v>
          </cell>
        </row>
        <row r="222">
          <cell r="A222">
            <v>3013</v>
          </cell>
        </row>
        <row r="223">
          <cell r="A223">
            <v>3013</v>
          </cell>
        </row>
        <row r="224">
          <cell r="A224">
            <v>3024</v>
          </cell>
        </row>
        <row r="225">
          <cell r="A225">
            <v>4002</v>
          </cell>
        </row>
        <row r="226">
          <cell r="A226">
            <v>4004</v>
          </cell>
        </row>
        <row r="227">
          <cell r="A227">
            <v>4004</v>
          </cell>
        </row>
        <row r="228">
          <cell r="A228">
            <v>4004</v>
          </cell>
        </row>
        <row r="229">
          <cell r="A229">
            <v>4004</v>
          </cell>
        </row>
        <row r="230">
          <cell r="A230">
            <v>4004</v>
          </cell>
        </row>
        <row r="231">
          <cell r="A231">
            <v>4020</v>
          </cell>
        </row>
        <row r="232">
          <cell r="A232">
            <v>4020</v>
          </cell>
        </row>
        <row r="233">
          <cell r="A233">
            <v>4040</v>
          </cell>
        </row>
        <row r="234">
          <cell r="A234">
            <v>3001</v>
          </cell>
        </row>
        <row r="235">
          <cell r="A235">
            <v>3001</v>
          </cell>
        </row>
        <row r="236">
          <cell r="A236" t="str">
            <v>S5103301</v>
          </cell>
        </row>
        <row r="237">
          <cell r="A237" t="str">
            <v>S5103301</v>
          </cell>
        </row>
        <row r="238">
          <cell r="A238" t="str">
            <v>S5103301</v>
          </cell>
        </row>
        <row r="239">
          <cell r="A239" t="str">
            <v>S5101201</v>
          </cell>
        </row>
        <row r="240">
          <cell r="A240" t="str">
            <v>S5101201</v>
          </cell>
        </row>
        <row r="241">
          <cell r="A241" t="str">
            <v>S5101201</v>
          </cell>
        </row>
        <row r="242">
          <cell r="A242" t="str">
            <v>S5105101</v>
          </cell>
        </row>
        <row r="243">
          <cell r="A243" t="str">
            <v>S5105101</v>
          </cell>
        </row>
        <row r="244">
          <cell r="A244">
            <v>2047</v>
          </cell>
        </row>
        <row r="245">
          <cell r="A245">
            <v>2047</v>
          </cell>
        </row>
        <row r="246">
          <cell r="A246">
            <v>2047</v>
          </cell>
        </row>
        <row r="247">
          <cell r="A247">
            <v>2047</v>
          </cell>
        </row>
        <row r="248">
          <cell r="A248" t="str">
            <v>2047-a</v>
          </cell>
        </row>
        <row r="249">
          <cell r="A249">
            <v>2047</v>
          </cell>
        </row>
        <row r="250">
          <cell r="A250">
            <v>2047</v>
          </cell>
        </row>
        <row r="251">
          <cell r="A251">
            <v>2047</v>
          </cell>
        </row>
        <row r="252">
          <cell r="A252">
            <v>2047</v>
          </cell>
        </row>
        <row r="253">
          <cell r="A253">
            <v>3006</v>
          </cell>
        </row>
        <row r="254">
          <cell r="A254">
            <v>3022</v>
          </cell>
        </row>
        <row r="255">
          <cell r="A255">
            <v>3033</v>
          </cell>
        </row>
        <row r="256">
          <cell r="A256">
            <v>3058</v>
          </cell>
        </row>
        <row r="257">
          <cell r="A257">
            <v>4044</v>
          </cell>
        </row>
        <row r="258">
          <cell r="A258">
            <v>4044</v>
          </cell>
        </row>
        <row r="259">
          <cell r="A259">
            <v>4044</v>
          </cell>
        </row>
        <row r="260">
          <cell r="A260">
            <v>4044</v>
          </cell>
        </row>
        <row r="261">
          <cell r="A261">
            <v>4044</v>
          </cell>
        </row>
        <row r="262">
          <cell r="A262" t="str">
            <v>s5104101</v>
          </cell>
        </row>
        <row r="263">
          <cell r="A263" t="str">
            <v>s5104101</v>
          </cell>
        </row>
        <row r="264">
          <cell r="A264" t="str">
            <v>s5104101</v>
          </cell>
        </row>
        <row r="265">
          <cell r="A265">
            <v>1105</v>
          </cell>
        </row>
        <row r="266">
          <cell r="A266">
            <v>1105</v>
          </cell>
        </row>
        <row r="267">
          <cell r="A267">
            <v>1105</v>
          </cell>
        </row>
        <row r="268">
          <cell r="A268">
            <v>1105</v>
          </cell>
        </row>
        <row r="269">
          <cell r="A269">
            <v>1105</v>
          </cell>
        </row>
        <row r="270">
          <cell r="A270">
            <v>1105</v>
          </cell>
        </row>
        <row r="271">
          <cell r="A271">
            <v>1105</v>
          </cell>
        </row>
        <row r="272">
          <cell r="A272">
            <v>1105</v>
          </cell>
        </row>
        <row r="273">
          <cell r="A273">
            <v>1105</v>
          </cell>
        </row>
        <row r="274">
          <cell r="A274">
            <v>1105</v>
          </cell>
        </row>
        <row r="275">
          <cell r="A275">
            <v>1105</v>
          </cell>
        </row>
        <row r="276">
          <cell r="A276">
            <v>1105</v>
          </cell>
        </row>
        <row r="277">
          <cell r="A277">
            <v>1105</v>
          </cell>
        </row>
        <row r="278">
          <cell r="A278">
            <v>1105</v>
          </cell>
        </row>
        <row r="279">
          <cell r="A279">
            <v>1104</v>
          </cell>
        </row>
        <row r="280">
          <cell r="A280">
            <v>1104</v>
          </cell>
        </row>
        <row r="281">
          <cell r="A281">
            <v>1105</v>
          </cell>
        </row>
        <row r="282">
          <cell r="A282">
            <v>1105</v>
          </cell>
        </row>
        <row r="283">
          <cell r="A283">
            <v>1104</v>
          </cell>
        </row>
        <row r="284">
          <cell r="A284">
            <v>1104</v>
          </cell>
        </row>
        <row r="285">
          <cell r="A285">
            <v>1104</v>
          </cell>
        </row>
        <row r="286">
          <cell r="A286">
            <v>1104</v>
          </cell>
        </row>
        <row r="287">
          <cell r="A287">
            <v>1105</v>
          </cell>
        </row>
        <row r="288">
          <cell r="A288">
            <v>1105</v>
          </cell>
        </row>
        <row r="289">
          <cell r="A289">
            <v>2011</v>
          </cell>
        </row>
        <row r="290">
          <cell r="A290">
            <v>2011</v>
          </cell>
        </row>
        <row r="291">
          <cell r="A291">
            <v>2011</v>
          </cell>
        </row>
        <row r="292">
          <cell r="A292">
            <v>2011</v>
          </cell>
        </row>
        <row r="293">
          <cell r="A293">
            <v>2022</v>
          </cell>
        </row>
        <row r="294">
          <cell r="A294">
            <v>2022</v>
          </cell>
        </row>
        <row r="295">
          <cell r="A295">
            <v>2036</v>
          </cell>
        </row>
        <row r="296">
          <cell r="A296">
            <v>2052</v>
          </cell>
        </row>
        <row r="297">
          <cell r="A297">
            <v>2052</v>
          </cell>
        </row>
        <row r="298">
          <cell r="A298">
            <v>2074</v>
          </cell>
        </row>
        <row r="299">
          <cell r="A299">
            <v>2074</v>
          </cell>
        </row>
        <row r="300">
          <cell r="A300">
            <v>2094</v>
          </cell>
        </row>
        <row r="301">
          <cell r="A301">
            <v>2094</v>
          </cell>
        </row>
        <row r="302">
          <cell r="A302">
            <v>2094</v>
          </cell>
        </row>
        <row r="303">
          <cell r="A303">
            <v>2094</v>
          </cell>
        </row>
        <row r="304">
          <cell r="A304">
            <v>2094</v>
          </cell>
        </row>
        <row r="305">
          <cell r="A305">
            <v>2094</v>
          </cell>
        </row>
        <row r="306">
          <cell r="A306" t="str">
            <v>S5101301</v>
          </cell>
        </row>
        <row r="307">
          <cell r="A307" t="str">
            <v>S5101301</v>
          </cell>
        </row>
        <row r="308">
          <cell r="A308" t="str">
            <v>S5101301</v>
          </cell>
        </row>
        <row r="309">
          <cell r="A309">
            <v>4009</v>
          </cell>
        </row>
        <row r="310">
          <cell r="A310">
            <v>4009</v>
          </cell>
        </row>
        <row r="311">
          <cell r="A311">
            <v>4009</v>
          </cell>
        </row>
        <row r="312">
          <cell r="A312">
            <v>4009</v>
          </cell>
        </row>
        <row r="313">
          <cell r="A313">
            <v>3014</v>
          </cell>
        </row>
        <row r="314">
          <cell r="A314">
            <v>3014</v>
          </cell>
        </row>
        <row r="315">
          <cell r="A315">
            <v>3014</v>
          </cell>
        </row>
        <row r="316">
          <cell r="A316">
            <v>3014</v>
          </cell>
        </row>
        <row r="317">
          <cell r="A317">
            <v>3041</v>
          </cell>
        </row>
        <row r="318">
          <cell r="A318">
            <v>3041</v>
          </cell>
        </row>
        <row r="319">
          <cell r="A319">
            <v>3041</v>
          </cell>
        </row>
        <row r="320">
          <cell r="A320">
            <v>4005</v>
          </cell>
        </row>
        <row r="321">
          <cell r="A321">
            <v>4005</v>
          </cell>
        </row>
        <row r="322">
          <cell r="A322">
            <v>4018</v>
          </cell>
        </row>
        <row r="323">
          <cell r="A323">
            <v>4018</v>
          </cell>
        </row>
        <row r="324">
          <cell r="A324">
            <v>4041</v>
          </cell>
        </row>
        <row r="325">
          <cell r="A325">
            <v>3052</v>
          </cell>
        </row>
        <row r="326">
          <cell r="A326">
            <v>2078</v>
          </cell>
        </row>
        <row r="327">
          <cell r="A327">
            <v>2078</v>
          </cell>
        </row>
        <row r="328">
          <cell r="A328">
            <v>2078</v>
          </cell>
        </row>
        <row r="329">
          <cell r="A329">
            <v>2078</v>
          </cell>
        </row>
        <row r="330">
          <cell r="A330">
            <v>2078</v>
          </cell>
        </row>
        <row r="331">
          <cell r="A331">
            <v>2078</v>
          </cell>
        </row>
        <row r="332">
          <cell r="A332">
            <v>2078</v>
          </cell>
        </row>
        <row r="333">
          <cell r="A333">
            <v>122</v>
          </cell>
        </row>
        <row r="334">
          <cell r="A334">
            <v>122</v>
          </cell>
        </row>
        <row r="335">
          <cell r="A335">
            <v>122</v>
          </cell>
        </row>
        <row r="336">
          <cell r="A336">
            <v>4043</v>
          </cell>
        </row>
        <row r="337">
          <cell r="A337">
            <v>4043</v>
          </cell>
        </row>
        <row r="338">
          <cell r="A338">
            <v>4043</v>
          </cell>
        </row>
        <row r="339">
          <cell r="A339">
            <v>4043</v>
          </cell>
        </row>
        <row r="340">
          <cell r="A340">
            <v>4043</v>
          </cell>
        </row>
        <row r="341">
          <cell r="A341">
            <v>4043</v>
          </cell>
        </row>
        <row r="342">
          <cell r="A342">
            <v>4043</v>
          </cell>
        </row>
        <row r="343">
          <cell r="A343">
            <v>4043</v>
          </cell>
        </row>
        <row r="344">
          <cell r="A344">
            <v>4043</v>
          </cell>
        </row>
        <row r="345">
          <cell r="A345">
            <v>4043</v>
          </cell>
        </row>
        <row r="346">
          <cell r="A346">
            <v>4043</v>
          </cell>
        </row>
        <row r="347">
          <cell r="A347" t="str">
            <v>2001-N</v>
          </cell>
        </row>
        <row r="348">
          <cell r="A348" t="str">
            <v>2001-N</v>
          </cell>
        </row>
        <row r="349">
          <cell r="A349" t="str">
            <v>2001-N</v>
          </cell>
        </row>
        <row r="350">
          <cell r="A350" t="str">
            <v>2001-N</v>
          </cell>
        </row>
        <row r="351">
          <cell r="A351" t="str">
            <v>2001-N</v>
          </cell>
        </row>
        <row r="352">
          <cell r="A352" t="str">
            <v>2001-N</v>
          </cell>
        </row>
        <row r="353">
          <cell r="A353" t="str">
            <v>2001-N</v>
          </cell>
        </row>
        <row r="354">
          <cell r="A354" t="str">
            <v>2001-N</v>
          </cell>
        </row>
        <row r="355">
          <cell r="A355">
            <v>3001</v>
          </cell>
        </row>
        <row r="356">
          <cell r="A356">
            <v>3001</v>
          </cell>
        </row>
        <row r="357">
          <cell r="A357">
            <v>3005</v>
          </cell>
        </row>
        <row r="358">
          <cell r="A358">
            <v>3005</v>
          </cell>
        </row>
        <row r="359">
          <cell r="A359">
            <v>3007</v>
          </cell>
        </row>
        <row r="360">
          <cell r="A360">
            <v>3007</v>
          </cell>
        </row>
        <row r="361">
          <cell r="A361">
            <v>3007</v>
          </cell>
        </row>
        <row r="362">
          <cell r="A362">
            <v>3007</v>
          </cell>
        </row>
        <row r="363">
          <cell r="A363">
            <v>2103</v>
          </cell>
        </row>
        <row r="364">
          <cell r="A364">
            <v>2103</v>
          </cell>
        </row>
        <row r="365">
          <cell r="A365">
            <v>2103</v>
          </cell>
        </row>
        <row r="366">
          <cell r="A366">
            <v>2103</v>
          </cell>
        </row>
        <row r="367">
          <cell r="A367">
            <v>171</v>
          </cell>
        </row>
        <row r="368">
          <cell r="A368">
            <v>171</v>
          </cell>
        </row>
        <row r="369">
          <cell r="A369">
            <v>171</v>
          </cell>
        </row>
        <row r="370">
          <cell r="A370">
            <v>171</v>
          </cell>
        </row>
        <row r="371">
          <cell r="A371">
            <v>171</v>
          </cell>
        </row>
        <row r="372">
          <cell r="A372">
            <v>171</v>
          </cell>
        </row>
        <row r="373">
          <cell r="A373">
            <v>167</v>
          </cell>
        </row>
        <row r="374">
          <cell r="A374">
            <v>167</v>
          </cell>
        </row>
        <row r="375">
          <cell r="A375">
            <v>167</v>
          </cell>
        </row>
        <row r="376">
          <cell r="A376">
            <v>167</v>
          </cell>
        </row>
        <row r="377">
          <cell r="A377">
            <v>167</v>
          </cell>
        </row>
        <row r="378">
          <cell r="A378">
            <v>167</v>
          </cell>
        </row>
        <row r="379">
          <cell r="A379">
            <v>167</v>
          </cell>
        </row>
        <row r="380">
          <cell r="A380">
            <v>167</v>
          </cell>
        </row>
        <row r="381">
          <cell r="A381">
            <v>3039</v>
          </cell>
        </row>
        <row r="382">
          <cell r="A382">
            <v>3039</v>
          </cell>
        </row>
        <row r="383">
          <cell r="A383">
            <v>3039</v>
          </cell>
        </row>
        <row r="384">
          <cell r="A384">
            <v>3039</v>
          </cell>
        </row>
        <row r="385">
          <cell r="A385">
            <v>3039</v>
          </cell>
        </row>
        <row r="386">
          <cell r="A386">
            <v>3039</v>
          </cell>
        </row>
        <row r="387">
          <cell r="A387">
            <v>3039</v>
          </cell>
        </row>
        <row r="388">
          <cell r="A388">
            <v>3039</v>
          </cell>
        </row>
        <row r="389">
          <cell r="A389">
            <v>3057</v>
          </cell>
        </row>
        <row r="390">
          <cell r="A390">
            <v>3057</v>
          </cell>
        </row>
        <row r="391">
          <cell r="A391">
            <v>3057</v>
          </cell>
        </row>
        <row r="392">
          <cell r="A392">
            <v>3057</v>
          </cell>
        </row>
        <row r="393">
          <cell r="A393">
            <v>3057</v>
          </cell>
        </row>
        <row r="394">
          <cell r="A394">
            <v>4011</v>
          </cell>
        </row>
        <row r="395">
          <cell r="A395">
            <v>4011</v>
          </cell>
        </row>
        <row r="396">
          <cell r="A396">
            <v>4011</v>
          </cell>
        </row>
        <row r="397">
          <cell r="A397">
            <v>4011</v>
          </cell>
        </row>
        <row r="398">
          <cell r="A398">
            <v>3048</v>
          </cell>
        </row>
        <row r="399">
          <cell r="A399">
            <v>3048</v>
          </cell>
        </row>
        <row r="400">
          <cell r="A400">
            <v>3048</v>
          </cell>
        </row>
        <row r="401">
          <cell r="A401">
            <v>2009</v>
          </cell>
        </row>
        <row r="402">
          <cell r="A402">
            <v>2042</v>
          </cell>
        </row>
        <row r="403">
          <cell r="A403">
            <v>2042</v>
          </cell>
        </row>
        <row r="404">
          <cell r="A404">
            <v>2049</v>
          </cell>
        </row>
        <row r="405">
          <cell r="A405">
            <v>2042</v>
          </cell>
        </row>
        <row r="406">
          <cell r="A406">
            <v>3034</v>
          </cell>
        </row>
        <row r="407">
          <cell r="A407">
            <v>3034</v>
          </cell>
        </row>
        <row r="408">
          <cell r="A408">
            <v>3034</v>
          </cell>
        </row>
        <row r="409">
          <cell r="A409">
            <v>3034</v>
          </cell>
        </row>
        <row r="410">
          <cell r="A410">
            <v>4001</v>
          </cell>
        </row>
        <row r="411">
          <cell r="A411">
            <v>2071</v>
          </cell>
        </row>
        <row r="412">
          <cell r="A412">
            <v>2071</v>
          </cell>
        </row>
        <row r="413">
          <cell r="A413">
            <v>2071</v>
          </cell>
        </row>
        <row r="414">
          <cell r="A414">
            <v>2071</v>
          </cell>
        </row>
        <row r="415">
          <cell r="A415">
            <v>2071</v>
          </cell>
        </row>
        <row r="416">
          <cell r="A416">
            <v>2071</v>
          </cell>
        </row>
        <row r="417">
          <cell r="A417">
            <v>2071</v>
          </cell>
        </row>
        <row r="418">
          <cell r="A418">
            <v>2071</v>
          </cell>
        </row>
        <row r="419">
          <cell r="A419">
            <v>2071</v>
          </cell>
        </row>
        <row r="420">
          <cell r="A420">
            <v>2071</v>
          </cell>
        </row>
        <row r="421">
          <cell r="A421">
            <v>2071</v>
          </cell>
        </row>
        <row r="422">
          <cell r="A422">
            <v>2071</v>
          </cell>
        </row>
        <row r="423">
          <cell r="A423">
            <v>2071</v>
          </cell>
        </row>
        <row r="424">
          <cell r="A424">
            <v>2071</v>
          </cell>
        </row>
        <row r="425">
          <cell r="A425">
            <v>101</v>
          </cell>
        </row>
        <row r="426">
          <cell r="A426">
            <v>101</v>
          </cell>
        </row>
        <row r="427">
          <cell r="A427">
            <v>101</v>
          </cell>
        </row>
        <row r="428">
          <cell r="A428">
            <v>101</v>
          </cell>
        </row>
        <row r="429">
          <cell r="A429">
            <v>101</v>
          </cell>
        </row>
        <row r="430">
          <cell r="A430">
            <v>101</v>
          </cell>
        </row>
        <row r="431">
          <cell r="A431">
            <v>101</v>
          </cell>
        </row>
        <row r="432">
          <cell r="A432">
            <v>101</v>
          </cell>
        </row>
        <row r="433">
          <cell r="A433">
            <v>101</v>
          </cell>
        </row>
        <row r="434">
          <cell r="A434">
            <v>101</v>
          </cell>
        </row>
        <row r="435">
          <cell r="A435">
            <v>101</v>
          </cell>
        </row>
        <row r="436">
          <cell r="A436">
            <v>101</v>
          </cell>
        </row>
        <row r="437">
          <cell r="A437">
            <v>101</v>
          </cell>
        </row>
        <row r="438">
          <cell r="A438">
            <v>101</v>
          </cell>
        </row>
        <row r="439">
          <cell r="A439">
            <v>3051</v>
          </cell>
        </row>
        <row r="440">
          <cell r="A440">
            <v>3051</v>
          </cell>
        </row>
        <row r="441">
          <cell r="A441">
            <v>3051</v>
          </cell>
        </row>
        <row r="442">
          <cell r="A442">
            <v>3051</v>
          </cell>
        </row>
        <row r="443">
          <cell r="A443">
            <v>3051</v>
          </cell>
        </row>
        <row r="444">
          <cell r="A444">
            <v>3051</v>
          </cell>
        </row>
        <row r="445">
          <cell r="A445">
            <v>3051</v>
          </cell>
        </row>
        <row r="446">
          <cell r="A446">
            <v>3051</v>
          </cell>
        </row>
        <row r="447">
          <cell r="A447">
            <v>3051</v>
          </cell>
        </row>
        <row r="448">
          <cell r="A448">
            <v>3051</v>
          </cell>
        </row>
        <row r="449">
          <cell r="A449">
            <v>2001</v>
          </cell>
        </row>
        <row r="450">
          <cell r="A450">
            <v>2001</v>
          </cell>
        </row>
        <row r="451">
          <cell r="A451">
            <v>2001</v>
          </cell>
        </row>
        <row r="452">
          <cell r="A452">
            <v>2001</v>
          </cell>
        </row>
        <row r="453">
          <cell r="A453">
            <v>2034</v>
          </cell>
        </row>
        <row r="454">
          <cell r="A454">
            <v>2034</v>
          </cell>
        </row>
        <row r="455">
          <cell r="A455">
            <v>2034</v>
          </cell>
        </row>
        <row r="456">
          <cell r="A456">
            <v>2072</v>
          </cell>
        </row>
        <row r="457">
          <cell r="A457">
            <v>127</v>
          </cell>
        </row>
        <row r="458">
          <cell r="A458">
            <v>3004</v>
          </cell>
        </row>
        <row r="459">
          <cell r="A459">
            <v>3004</v>
          </cell>
        </row>
        <row r="460">
          <cell r="A460" t="str">
            <v>S5100701</v>
          </cell>
        </row>
        <row r="461">
          <cell r="A461" t="str">
            <v>S5100701</v>
          </cell>
        </row>
        <row r="462">
          <cell r="A462" t="str">
            <v>S5100701</v>
          </cell>
        </row>
        <row r="463">
          <cell r="A463">
            <v>108</v>
          </cell>
        </row>
        <row r="464">
          <cell r="A464">
            <v>108</v>
          </cell>
        </row>
        <row r="465">
          <cell r="A465">
            <v>1001</v>
          </cell>
        </row>
        <row r="466">
          <cell r="A466">
            <v>2000</v>
          </cell>
        </row>
        <row r="467">
          <cell r="A467">
            <v>2001</v>
          </cell>
        </row>
        <row r="468">
          <cell r="A468">
            <v>2002</v>
          </cell>
        </row>
        <row r="469">
          <cell r="A469">
            <v>2002</v>
          </cell>
        </row>
        <row r="470">
          <cell r="A470">
            <v>2002</v>
          </cell>
        </row>
        <row r="471">
          <cell r="A471">
            <v>2038</v>
          </cell>
        </row>
        <row r="472">
          <cell r="A472">
            <v>2038</v>
          </cell>
        </row>
        <row r="473">
          <cell r="A473">
            <v>2038</v>
          </cell>
        </row>
        <row r="474">
          <cell r="A474">
            <v>2038</v>
          </cell>
        </row>
        <row r="475">
          <cell r="A475">
            <v>2122</v>
          </cell>
        </row>
        <row r="476">
          <cell r="A476">
            <v>2129</v>
          </cell>
        </row>
        <row r="477">
          <cell r="A477">
            <v>2129</v>
          </cell>
        </row>
        <row r="478">
          <cell r="A478">
            <v>2129</v>
          </cell>
        </row>
        <row r="479">
          <cell r="A479">
            <v>3029</v>
          </cell>
        </row>
        <row r="480">
          <cell r="A480">
            <v>3029</v>
          </cell>
        </row>
        <row r="481">
          <cell r="A481">
            <v>2001</v>
          </cell>
        </row>
        <row r="482">
          <cell r="A482">
            <v>2001</v>
          </cell>
        </row>
        <row r="483">
          <cell r="A483">
            <v>2001</v>
          </cell>
        </row>
        <row r="484">
          <cell r="A484">
            <v>2001</v>
          </cell>
        </row>
        <row r="485">
          <cell r="A485">
            <v>2001</v>
          </cell>
        </row>
        <row r="486">
          <cell r="A486">
            <v>2001</v>
          </cell>
        </row>
        <row r="487">
          <cell r="A487">
            <v>2001</v>
          </cell>
        </row>
        <row r="488">
          <cell r="A488">
            <v>2001</v>
          </cell>
        </row>
        <row r="489">
          <cell r="A489" t="str">
            <v>S5100101</v>
          </cell>
        </row>
        <row r="490">
          <cell r="A490" t="str">
            <v>S5100101</v>
          </cell>
        </row>
        <row r="491">
          <cell r="A491" t="str">
            <v>S5100601</v>
          </cell>
        </row>
        <row r="492">
          <cell r="A492" t="str">
            <v>S5100601</v>
          </cell>
        </row>
        <row r="493">
          <cell r="A493" t="str">
            <v>S5103201</v>
          </cell>
        </row>
        <row r="494">
          <cell r="A494" t="str">
            <v>S5103201</v>
          </cell>
        </row>
        <row r="495">
          <cell r="A495" t="str">
            <v>S5103201</v>
          </cell>
        </row>
        <row r="496">
          <cell r="A496">
            <v>3016</v>
          </cell>
        </row>
        <row r="497">
          <cell r="A497">
            <v>3016</v>
          </cell>
        </row>
        <row r="498">
          <cell r="A498">
            <v>3016</v>
          </cell>
        </row>
        <row r="499">
          <cell r="A499">
            <v>3016</v>
          </cell>
        </row>
        <row r="500">
          <cell r="A500">
            <v>3021</v>
          </cell>
        </row>
        <row r="501">
          <cell r="A501">
            <v>3021</v>
          </cell>
        </row>
        <row r="502">
          <cell r="A502">
            <v>3021</v>
          </cell>
        </row>
        <row r="503">
          <cell r="A503">
            <v>3021</v>
          </cell>
        </row>
        <row r="504">
          <cell r="A504">
            <v>4025</v>
          </cell>
        </row>
        <row r="505">
          <cell r="A505">
            <v>4034</v>
          </cell>
        </row>
        <row r="506">
          <cell r="A506">
            <v>3036</v>
          </cell>
        </row>
        <row r="507">
          <cell r="A507">
            <v>3036</v>
          </cell>
        </row>
        <row r="508">
          <cell r="A508" t="str">
            <v>S5101101</v>
          </cell>
        </row>
        <row r="509">
          <cell r="A509" t="str">
            <v>S5101101</v>
          </cell>
        </row>
        <row r="510">
          <cell r="A510" t="str">
            <v>S5101101</v>
          </cell>
        </row>
        <row r="511">
          <cell r="A511" t="str">
            <v>S5101501</v>
          </cell>
        </row>
        <row r="512">
          <cell r="A512" t="str">
            <v>S5101501</v>
          </cell>
        </row>
        <row r="513">
          <cell r="A513" t="str">
            <v>S5101501</v>
          </cell>
        </row>
        <row r="514">
          <cell r="A514" t="str">
            <v>S5101701</v>
          </cell>
        </row>
        <row r="515">
          <cell r="A515" t="str">
            <v>S5103701</v>
          </cell>
        </row>
        <row r="516">
          <cell r="A516" t="str">
            <v>S5103701</v>
          </cell>
        </row>
        <row r="517">
          <cell r="A517">
            <v>2059</v>
          </cell>
        </row>
        <row r="518">
          <cell r="A518">
            <v>2059</v>
          </cell>
        </row>
        <row r="519">
          <cell r="A519">
            <v>2059</v>
          </cell>
        </row>
        <row r="520">
          <cell r="A520">
            <v>2059</v>
          </cell>
        </row>
        <row r="521">
          <cell r="A521">
            <v>2059</v>
          </cell>
        </row>
        <row r="522">
          <cell r="A522">
            <v>2059</v>
          </cell>
        </row>
        <row r="523">
          <cell r="A523">
            <v>2059</v>
          </cell>
        </row>
        <row r="524">
          <cell r="A524">
            <v>2059</v>
          </cell>
        </row>
        <row r="525">
          <cell r="A525">
            <v>1001</v>
          </cell>
        </row>
        <row r="526">
          <cell r="A526">
            <v>1001</v>
          </cell>
        </row>
        <row r="527">
          <cell r="A527">
            <v>1001</v>
          </cell>
        </row>
        <row r="528">
          <cell r="A528">
            <v>1001</v>
          </cell>
        </row>
        <row r="529">
          <cell r="A529">
            <v>3025</v>
          </cell>
        </row>
        <row r="530">
          <cell r="A530">
            <v>3029</v>
          </cell>
        </row>
        <row r="531">
          <cell r="A531">
            <v>3029</v>
          </cell>
        </row>
        <row r="532">
          <cell r="A532">
            <v>4012</v>
          </cell>
        </row>
        <row r="533">
          <cell r="A533">
            <v>4012</v>
          </cell>
        </row>
        <row r="534">
          <cell r="A534">
            <v>4012</v>
          </cell>
        </row>
        <row r="535">
          <cell r="A535">
            <v>4012</v>
          </cell>
        </row>
        <row r="536">
          <cell r="A536">
            <v>4036</v>
          </cell>
        </row>
        <row r="537">
          <cell r="A537">
            <v>4036</v>
          </cell>
        </row>
        <row r="538">
          <cell r="A538">
            <v>4030</v>
          </cell>
        </row>
        <row r="539">
          <cell r="A539">
            <v>4030</v>
          </cell>
        </row>
        <row r="540">
          <cell r="A540">
            <v>4030</v>
          </cell>
        </row>
        <row r="541">
          <cell r="A541">
            <v>4030</v>
          </cell>
        </row>
        <row r="542">
          <cell r="A542">
            <v>4030</v>
          </cell>
        </row>
        <row r="543">
          <cell r="A543">
            <v>4030</v>
          </cell>
        </row>
        <row r="544">
          <cell r="A544">
            <v>3022</v>
          </cell>
        </row>
        <row r="545">
          <cell r="A545">
            <v>3022</v>
          </cell>
        </row>
        <row r="546">
          <cell r="A546">
            <v>3022</v>
          </cell>
        </row>
        <row r="547">
          <cell r="A547">
            <v>3053</v>
          </cell>
        </row>
        <row r="548">
          <cell r="A548">
            <v>3053</v>
          </cell>
        </row>
        <row r="549">
          <cell r="A549">
            <v>3053</v>
          </cell>
        </row>
        <row r="550">
          <cell r="A550">
            <v>3053</v>
          </cell>
        </row>
        <row r="551">
          <cell r="A551">
            <v>3053</v>
          </cell>
        </row>
        <row r="552">
          <cell r="A552">
            <v>3053</v>
          </cell>
        </row>
        <row r="553">
          <cell r="A553">
            <v>4031</v>
          </cell>
        </row>
        <row r="554">
          <cell r="A554">
            <v>4041</v>
          </cell>
        </row>
        <row r="555">
          <cell r="A555">
            <v>4041</v>
          </cell>
        </row>
        <row r="556">
          <cell r="A556">
            <v>4045</v>
          </cell>
        </row>
        <row r="557">
          <cell r="A557">
            <v>4045</v>
          </cell>
        </row>
        <row r="558">
          <cell r="A558">
            <v>4048</v>
          </cell>
        </row>
        <row r="559">
          <cell r="A559">
            <v>4048</v>
          </cell>
        </row>
        <row r="560">
          <cell r="A560">
            <v>3002</v>
          </cell>
        </row>
        <row r="561">
          <cell r="A561">
            <v>3002</v>
          </cell>
        </row>
        <row r="562">
          <cell r="A562">
            <v>3002</v>
          </cell>
        </row>
        <row r="563">
          <cell r="A563">
            <v>3002</v>
          </cell>
        </row>
        <row r="564">
          <cell r="A564">
            <v>3030</v>
          </cell>
        </row>
        <row r="565">
          <cell r="A565">
            <v>1003</v>
          </cell>
        </row>
        <row r="566">
          <cell r="A566">
            <v>1003</v>
          </cell>
        </row>
        <row r="567">
          <cell r="A567">
            <v>1003</v>
          </cell>
        </row>
        <row r="568">
          <cell r="A568">
            <v>1003</v>
          </cell>
        </row>
        <row r="569">
          <cell r="A569">
            <v>3006</v>
          </cell>
        </row>
        <row r="570">
          <cell r="A570">
            <v>4021</v>
          </cell>
        </row>
        <row r="571">
          <cell r="A571">
            <v>4028</v>
          </cell>
        </row>
        <row r="572">
          <cell r="A572">
            <v>4017</v>
          </cell>
        </row>
        <row r="573">
          <cell r="A573">
            <v>4017</v>
          </cell>
        </row>
        <row r="574">
          <cell r="A574">
            <v>4017</v>
          </cell>
        </row>
        <row r="575">
          <cell r="A575">
            <v>4017</v>
          </cell>
        </row>
        <row r="576">
          <cell r="A576">
            <v>3018</v>
          </cell>
        </row>
        <row r="577">
          <cell r="A577">
            <v>3018</v>
          </cell>
        </row>
        <row r="578">
          <cell r="A578">
            <v>3018</v>
          </cell>
        </row>
        <row r="579">
          <cell r="A579">
            <v>3018</v>
          </cell>
        </row>
        <row r="580">
          <cell r="A580">
            <v>4026</v>
          </cell>
        </row>
        <row r="581">
          <cell r="A581">
            <v>4035</v>
          </cell>
        </row>
        <row r="582">
          <cell r="A582">
            <v>3015</v>
          </cell>
        </row>
        <row r="583">
          <cell r="A583">
            <v>3015</v>
          </cell>
        </row>
        <row r="584">
          <cell r="A584">
            <v>3015</v>
          </cell>
        </row>
        <row r="585">
          <cell r="A585">
            <v>3015</v>
          </cell>
        </row>
        <row r="586">
          <cell r="A586">
            <v>3043</v>
          </cell>
        </row>
        <row r="587">
          <cell r="A587">
            <v>3054</v>
          </cell>
        </row>
        <row r="588">
          <cell r="A588">
            <v>3054</v>
          </cell>
        </row>
        <row r="589">
          <cell r="A589">
            <v>3054</v>
          </cell>
        </row>
        <row r="590">
          <cell r="A590">
            <v>4027</v>
          </cell>
        </row>
        <row r="591">
          <cell r="A591">
            <v>4039</v>
          </cell>
        </row>
        <row r="592">
          <cell r="A592">
            <v>4039</v>
          </cell>
        </row>
        <row r="593">
          <cell r="A593">
            <v>4039</v>
          </cell>
        </row>
        <row r="594">
          <cell r="A594">
            <v>4039</v>
          </cell>
        </row>
        <row r="595">
          <cell r="A595" t="str">
            <v>S5102501</v>
          </cell>
        </row>
        <row r="596">
          <cell r="A596" t="str">
            <v>S5103901</v>
          </cell>
        </row>
        <row r="597">
          <cell r="A597" t="str">
            <v>S5103901</v>
          </cell>
        </row>
        <row r="598">
          <cell r="A598" t="str">
            <v>s5104501</v>
          </cell>
        </row>
        <row r="599">
          <cell r="A599" t="str">
            <v>s5104501</v>
          </cell>
        </row>
        <row r="600">
          <cell r="A600">
            <v>33</v>
          </cell>
        </row>
        <row r="601">
          <cell r="A601">
            <v>34</v>
          </cell>
        </row>
        <row r="602">
          <cell r="A602">
            <v>2015</v>
          </cell>
        </row>
        <row r="603">
          <cell r="A603">
            <v>2015</v>
          </cell>
        </row>
        <row r="604">
          <cell r="A604">
            <v>2041</v>
          </cell>
        </row>
        <row r="605">
          <cell r="A605">
            <v>2041</v>
          </cell>
        </row>
        <row r="606">
          <cell r="A606" t="str">
            <v>2041-2</v>
          </cell>
        </row>
        <row r="607">
          <cell r="A607">
            <v>2054</v>
          </cell>
        </row>
        <row r="608">
          <cell r="A608">
            <v>2054</v>
          </cell>
        </row>
        <row r="609">
          <cell r="A609">
            <v>2055</v>
          </cell>
        </row>
        <row r="610">
          <cell r="A610">
            <v>2055</v>
          </cell>
        </row>
        <row r="611">
          <cell r="A611">
            <v>2068</v>
          </cell>
        </row>
        <row r="612">
          <cell r="A612">
            <v>2068</v>
          </cell>
        </row>
        <row r="613">
          <cell r="A613">
            <v>2069</v>
          </cell>
        </row>
        <row r="614">
          <cell r="A614">
            <v>2086</v>
          </cell>
        </row>
        <row r="615">
          <cell r="A615">
            <v>2086</v>
          </cell>
        </row>
        <row r="616">
          <cell r="A616" t="str">
            <v>2041-2</v>
          </cell>
        </row>
        <row r="617">
          <cell r="A617">
            <v>2117</v>
          </cell>
        </row>
        <row r="618">
          <cell r="A618">
            <v>2117</v>
          </cell>
        </row>
        <row r="619">
          <cell r="A619">
            <v>2117</v>
          </cell>
        </row>
        <row r="620">
          <cell r="A620">
            <v>142</v>
          </cell>
        </row>
        <row r="621">
          <cell r="A621">
            <v>158</v>
          </cell>
        </row>
        <row r="622">
          <cell r="A622">
            <v>3009</v>
          </cell>
        </row>
        <row r="623">
          <cell r="A623">
            <v>3009</v>
          </cell>
        </row>
        <row r="624">
          <cell r="A624">
            <v>3009</v>
          </cell>
        </row>
        <row r="625">
          <cell r="A625">
            <v>3009</v>
          </cell>
        </row>
        <row r="626">
          <cell r="A626">
            <v>3110</v>
          </cell>
        </row>
        <row r="627">
          <cell r="A627">
            <v>3019</v>
          </cell>
        </row>
        <row r="628">
          <cell r="A628">
            <v>3019</v>
          </cell>
        </row>
        <row r="629">
          <cell r="A629">
            <v>3025</v>
          </cell>
        </row>
        <row r="630">
          <cell r="A630">
            <v>3025</v>
          </cell>
        </row>
        <row r="631">
          <cell r="A631">
            <v>3054</v>
          </cell>
        </row>
        <row r="632">
          <cell r="A632">
            <v>3054</v>
          </cell>
        </row>
        <row r="633">
          <cell r="A633">
            <v>3060</v>
          </cell>
        </row>
        <row r="634">
          <cell r="A634">
            <v>3060</v>
          </cell>
        </row>
        <row r="635">
          <cell r="A635">
            <v>3065</v>
          </cell>
        </row>
        <row r="636">
          <cell r="A636">
            <v>3065</v>
          </cell>
        </row>
        <row r="637">
          <cell r="A637">
            <v>3066</v>
          </cell>
        </row>
        <row r="638">
          <cell r="A638">
            <v>3067</v>
          </cell>
        </row>
        <row r="639">
          <cell r="A639">
            <v>3067</v>
          </cell>
        </row>
        <row r="640">
          <cell r="A640">
            <v>3031</v>
          </cell>
        </row>
        <row r="641">
          <cell r="A641">
            <v>3031</v>
          </cell>
        </row>
        <row r="642">
          <cell r="A642">
            <v>3031</v>
          </cell>
        </row>
        <row r="643">
          <cell r="A643">
            <v>3031</v>
          </cell>
        </row>
        <row r="644">
          <cell r="A644">
            <v>3031</v>
          </cell>
        </row>
        <row r="645">
          <cell r="A645">
            <v>3031</v>
          </cell>
        </row>
        <row r="646">
          <cell r="A646">
            <v>3031</v>
          </cell>
        </row>
        <row r="647">
          <cell r="A647">
            <v>3031</v>
          </cell>
        </row>
        <row r="648">
          <cell r="A648">
            <v>5001</v>
          </cell>
        </row>
        <row r="649">
          <cell r="A649">
            <v>5001</v>
          </cell>
        </row>
        <row r="650">
          <cell r="A650">
            <v>5001</v>
          </cell>
        </row>
        <row r="651">
          <cell r="A651">
            <v>5001</v>
          </cell>
        </row>
        <row r="652">
          <cell r="A652">
            <v>5001</v>
          </cell>
        </row>
        <row r="653">
          <cell r="A653">
            <v>5001</v>
          </cell>
        </row>
        <row r="654">
          <cell r="A654">
            <v>5001</v>
          </cell>
        </row>
        <row r="655">
          <cell r="A655" t="str">
            <v>S5102901</v>
          </cell>
        </row>
        <row r="656">
          <cell r="A656" t="str">
            <v>S5102901</v>
          </cell>
        </row>
        <row r="657">
          <cell r="A657" t="str">
            <v>S5102901</v>
          </cell>
        </row>
        <row r="658">
          <cell r="A658">
            <v>3008</v>
          </cell>
        </row>
        <row r="659">
          <cell r="A659">
            <v>3008</v>
          </cell>
        </row>
        <row r="660">
          <cell r="A660">
            <v>3008</v>
          </cell>
        </row>
        <row r="661">
          <cell r="A661">
            <v>3008</v>
          </cell>
        </row>
        <row r="662">
          <cell r="A662">
            <v>4033</v>
          </cell>
        </row>
        <row r="663">
          <cell r="A663">
            <v>4033</v>
          </cell>
        </row>
        <row r="664">
          <cell r="A664">
            <v>3040</v>
          </cell>
        </row>
        <row r="665">
          <cell r="A665">
            <v>3040</v>
          </cell>
        </row>
        <row r="666">
          <cell r="A666">
            <v>3040</v>
          </cell>
        </row>
        <row r="667">
          <cell r="A667">
            <v>3040</v>
          </cell>
        </row>
        <row r="668">
          <cell r="A668">
            <v>3040</v>
          </cell>
        </row>
        <row r="669">
          <cell r="A669">
            <v>3040</v>
          </cell>
        </row>
        <row r="670">
          <cell r="A670">
            <v>4046</v>
          </cell>
        </row>
        <row r="671">
          <cell r="A671" t="str">
            <v>S5104401</v>
          </cell>
        </row>
        <row r="672">
          <cell r="A672" t="str">
            <v>S5104401</v>
          </cell>
        </row>
        <row r="673">
          <cell r="A673" t="str">
            <v>S5104401</v>
          </cell>
        </row>
        <row r="674">
          <cell r="A674">
            <v>144</v>
          </cell>
        </row>
        <row r="675">
          <cell r="A675">
            <v>145</v>
          </cell>
        </row>
        <row r="676">
          <cell r="A676">
            <v>146</v>
          </cell>
        </row>
        <row r="677">
          <cell r="A677">
            <v>147</v>
          </cell>
        </row>
        <row r="678">
          <cell r="A678">
            <v>143</v>
          </cell>
        </row>
        <row r="679">
          <cell r="A679">
            <v>4029</v>
          </cell>
        </row>
        <row r="680">
          <cell r="A680">
            <v>4029</v>
          </cell>
        </row>
        <row r="681">
          <cell r="A681">
            <v>4029</v>
          </cell>
        </row>
        <row r="682">
          <cell r="A682">
            <v>4029</v>
          </cell>
        </row>
        <row r="683">
          <cell r="A683">
            <v>4029</v>
          </cell>
        </row>
        <row r="684">
          <cell r="A684">
            <v>107</v>
          </cell>
        </row>
        <row r="685">
          <cell r="A685">
            <v>107</v>
          </cell>
        </row>
        <row r="686">
          <cell r="A686">
            <v>107</v>
          </cell>
        </row>
        <row r="687">
          <cell r="A687">
            <v>107</v>
          </cell>
        </row>
        <row r="688">
          <cell r="A688">
            <v>159</v>
          </cell>
        </row>
        <row r="689">
          <cell r="A689">
            <v>159</v>
          </cell>
        </row>
        <row r="690">
          <cell r="A690">
            <v>159</v>
          </cell>
        </row>
        <row r="691">
          <cell r="A691">
            <v>9999</v>
          </cell>
        </row>
        <row r="692">
          <cell r="A692">
            <v>3026</v>
          </cell>
        </row>
        <row r="693">
          <cell r="A693">
            <v>3026</v>
          </cell>
        </row>
        <row r="694">
          <cell r="A694" t="str">
            <v>S5101601</v>
          </cell>
        </row>
        <row r="695">
          <cell r="A695" t="str">
            <v>S5101601</v>
          </cell>
        </row>
        <row r="696">
          <cell r="A696" t="str">
            <v>S5101601</v>
          </cell>
        </row>
        <row r="697">
          <cell r="A697">
            <v>3045</v>
          </cell>
        </row>
        <row r="698">
          <cell r="A698">
            <v>3045</v>
          </cell>
        </row>
        <row r="699">
          <cell r="A699">
            <v>3045</v>
          </cell>
        </row>
        <row r="700">
          <cell r="A700">
            <v>3045</v>
          </cell>
        </row>
        <row r="701">
          <cell r="A701">
            <v>3045</v>
          </cell>
        </row>
        <row r="702">
          <cell r="A702">
            <v>3045</v>
          </cell>
        </row>
        <row r="703">
          <cell r="A703">
            <v>3045</v>
          </cell>
        </row>
        <row r="704">
          <cell r="A704">
            <v>3045</v>
          </cell>
        </row>
        <row r="705">
          <cell r="A705">
            <v>3045</v>
          </cell>
        </row>
        <row r="706">
          <cell r="A706" t="str">
            <v>2001-N</v>
          </cell>
        </row>
        <row r="707">
          <cell r="A707" t="str">
            <v>2001-N</v>
          </cell>
        </row>
        <row r="708">
          <cell r="A708" t="str">
            <v>2001-N</v>
          </cell>
        </row>
        <row r="709">
          <cell r="A709" t="str">
            <v>2001-N</v>
          </cell>
        </row>
        <row r="710">
          <cell r="A710" t="str">
            <v>2001-N</v>
          </cell>
        </row>
        <row r="711">
          <cell r="A711" t="str">
            <v>2001-N</v>
          </cell>
        </row>
        <row r="712">
          <cell r="A712" t="str">
            <v>2001-N</v>
          </cell>
        </row>
        <row r="713">
          <cell r="A713" t="str">
            <v>2001-N</v>
          </cell>
        </row>
        <row r="714">
          <cell r="A714" t="str">
            <v>2001-N</v>
          </cell>
        </row>
        <row r="715">
          <cell r="A715" t="str">
            <v>2001-N</v>
          </cell>
        </row>
        <row r="716">
          <cell r="A716" t="str">
            <v>2001-N</v>
          </cell>
        </row>
        <row r="717">
          <cell r="A717" t="str">
            <v>2001-N</v>
          </cell>
        </row>
        <row r="718">
          <cell r="A718" t="str">
            <v>2001-N</v>
          </cell>
        </row>
        <row r="719">
          <cell r="A719" t="str">
            <v>2001-N</v>
          </cell>
        </row>
        <row r="720">
          <cell r="A720" t="str">
            <v>2001-N</v>
          </cell>
        </row>
        <row r="721">
          <cell r="A721" t="str">
            <v>2001-N</v>
          </cell>
        </row>
        <row r="722">
          <cell r="A722" t="str">
            <v>2001-N</v>
          </cell>
        </row>
        <row r="723">
          <cell r="A723" t="str">
            <v>2001-N</v>
          </cell>
        </row>
        <row r="724">
          <cell r="A724" t="str">
            <v>2001-N</v>
          </cell>
        </row>
        <row r="725">
          <cell r="A725" t="str">
            <v>2001-N</v>
          </cell>
        </row>
        <row r="726">
          <cell r="A726" t="str">
            <v>2001-N</v>
          </cell>
        </row>
        <row r="727">
          <cell r="A727" t="str">
            <v>2001-N</v>
          </cell>
        </row>
        <row r="728">
          <cell r="A728" t="str">
            <v>2001-N</v>
          </cell>
        </row>
        <row r="729">
          <cell r="A729">
            <v>2002</v>
          </cell>
        </row>
        <row r="730">
          <cell r="A730">
            <v>2002</v>
          </cell>
        </row>
        <row r="731">
          <cell r="A731">
            <v>2012</v>
          </cell>
        </row>
        <row r="732">
          <cell r="A732">
            <v>2012</v>
          </cell>
        </row>
        <row r="733">
          <cell r="A733">
            <v>2023</v>
          </cell>
        </row>
        <row r="734">
          <cell r="A734">
            <v>2023</v>
          </cell>
        </row>
        <row r="735">
          <cell r="A735">
            <v>2043</v>
          </cell>
        </row>
        <row r="736">
          <cell r="A736">
            <v>2032</v>
          </cell>
        </row>
        <row r="737">
          <cell r="A737">
            <v>2032</v>
          </cell>
        </row>
        <row r="738">
          <cell r="A738">
            <v>2050</v>
          </cell>
        </row>
        <row r="739">
          <cell r="A739">
            <v>2050</v>
          </cell>
        </row>
        <row r="740">
          <cell r="A740">
            <v>2067</v>
          </cell>
        </row>
        <row r="741">
          <cell r="A741">
            <v>2067</v>
          </cell>
        </row>
        <row r="742">
          <cell r="A742">
            <v>2087</v>
          </cell>
        </row>
        <row r="743">
          <cell r="A743">
            <v>2087</v>
          </cell>
        </row>
        <row r="744">
          <cell r="A744">
            <v>2108</v>
          </cell>
        </row>
        <row r="745">
          <cell r="A745">
            <v>2108</v>
          </cell>
        </row>
        <row r="746">
          <cell r="A746">
            <v>2119</v>
          </cell>
        </row>
        <row r="747">
          <cell r="A747">
            <v>2119</v>
          </cell>
        </row>
        <row r="748">
          <cell r="A748">
            <v>105</v>
          </cell>
        </row>
        <row r="749">
          <cell r="A749">
            <v>105</v>
          </cell>
        </row>
        <row r="750">
          <cell r="A750">
            <v>117</v>
          </cell>
        </row>
        <row r="751">
          <cell r="A751">
            <v>117</v>
          </cell>
        </row>
        <row r="752">
          <cell r="A752">
            <v>3051</v>
          </cell>
        </row>
        <row r="753">
          <cell r="A753">
            <v>3051</v>
          </cell>
        </row>
        <row r="754">
          <cell r="A754">
            <v>4006</v>
          </cell>
        </row>
        <row r="755">
          <cell r="A755">
            <v>4006</v>
          </cell>
        </row>
        <row r="756">
          <cell r="A756" t="str">
            <v>S5102301</v>
          </cell>
        </row>
        <row r="757">
          <cell r="A757" t="str">
            <v>S5102301</v>
          </cell>
        </row>
        <row r="758">
          <cell r="A758" t="str">
            <v>S5102301</v>
          </cell>
        </row>
        <row r="759">
          <cell r="A759" t="str">
            <v>S5103801</v>
          </cell>
        </row>
        <row r="760">
          <cell r="A760" t="str">
            <v>S5103901</v>
          </cell>
        </row>
        <row r="761">
          <cell r="A761" t="str">
            <v>S5103901</v>
          </cell>
        </row>
        <row r="762">
          <cell r="A762" t="str">
            <v>S5103101</v>
          </cell>
        </row>
        <row r="763">
          <cell r="A763" t="str">
            <v>S5103101</v>
          </cell>
        </row>
        <row r="764">
          <cell r="A764" t="str">
            <v>S5103101</v>
          </cell>
        </row>
        <row r="765">
          <cell r="A765" t="str">
            <v>S512101</v>
          </cell>
        </row>
        <row r="766">
          <cell r="A766" t="str">
            <v>S512101</v>
          </cell>
        </row>
        <row r="767">
          <cell r="A767" t="str">
            <v>S512101</v>
          </cell>
        </row>
        <row r="768">
          <cell r="A768" t="str">
            <v>S5104901</v>
          </cell>
        </row>
        <row r="769">
          <cell r="A769" t="str">
            <v>S5104902</v>
          </cell>
        </row>
        <row r="770">
          <cell r="A770" t="str">
            <v>S5102201</v>
          </cell>
        </row>
        <row r="771">
          <cell r="A771" t="str">
            <v>S5102201</v>
          </cell>
        </row>
        <row r="772">
          <cell r="A772" t="str">
            <v>S5102701</v>
          </cell>
        </row>
        <row r="773">
          <cell r="A773" t="str">
            <v>S5102701</v>
          </cell>
        </row>
        <row r="774">
          <cell r="A774" t="str">
            <v>S5102701</v>
          </cell>
        </row>
        <row r="775">
          <cell r="A775" t="str">
            <v>S5100801</v>
          </cell>
        </row>
        <row r="776">
          <cell r="A776" t="str">
            <v>S5100801</v>
          </cell>
        </row>
        <row r="777">
          <cell r="A777" t="str">
            <v>S5100801</v>
          </cell>
        </row>
        <row r="778">
          <cell r="A778" t="str">
            <v>S5104801</v>
          </cell>
        </row>
        <row r="779">
          <cell r="A779" t="str">
            <v>S5104801</v>
          </cell>
        </row>
        <row r="780">
          <cell r="A780" t="str">
            <v>?</v>
          </cell>
        </row>
        <row r="781">
          <cell r="A781" t="str">
            <v>?</v>
          </cell>
        </row>
        <row r="782">
          <cell r="A782" t="str">
            <v>?</v>
          </cell>
        </row>
        <row r="783">
          <cell r="A783" t="str">
            <v>Email</v>
          </cell>
        </row>
        <row r="784">
          <cell r="A784" t="str">
            <v>Email</v>
          </cell>
        </row>
        <row r="785">
          <cell r="A785" t="str">
            <v>Email</v>
          </cell>
        </row>
        <row r="786">
          <cell r="A786">
            <v>2104</v>
          </cell>
        </row>
        <row r="787">
          <cell r="A787">
            <v>2104</v>
          </cell>
        </row>
        <row r="788">
          <cell r="A788">
            <v>2104</v>
          </cell>
        </row>
        <row r="789">
          <cell r="A789">
            <v>2126</v>
          </cell>
        </row>
        <row r="790">
          <cell r="A790">
            <v>103</v>
          </cell>
        </row>
        <row r="791">
          <cell r="A791">
            <v>103</v>
          </cell>
        </row>
        <row r="792">
          <cell r="A792">
            <v>103</v>
          </cell>
        </row>
        <row r="793">
          <cell r="A793">
            <v>130</v>
          </cell>
        </row>
        <row r="794">
          <cell r="A794">
            <v>130</v>
          </cell>
        </row>
        <row r="795">
          <cell r="A795">
            <v>137</v>
          </cell>
        </row>
        <row r="796">
          <cell r="A796">
            <v>137</v>
          </cell>
        </row>
        <row r="797">
          <cell r="A797">
            <v>140</v>
          </cell>
        </row>
        <row r="798">
          <cell r="A798">
            <v>140</v>
          </cell>
        </row>
        <row r="799">
          <cell r="A799">
            <v>141</v>
          </cell>
        </row>
        <row r="800">
          <cell r="A800">
            <v>141</v>
          </cell>
        </row>
        <row r="801">
          <cell r="A801">
            <v>141</v>
          </cell>
        </row>
        <row r="802">
          <cell r="A802">
            <v>141</v>
          </cell>
        </row>
        <row r="803">
          <cell r="A803">
            <v>141</v>
          </cell>
        </row>
        <row r="804">
          <cell r="A804">
            <v>141</v>
          </cell>
        </row>
        <row r="805">
          <cell r="A805">
            <v>141</v>
          </cell>
        </row>
        <row r="806">
          <cell r="A806">
            <v>155</v>
          </cell>
        </row>
        <row r="807">
          <cell r="A807">
            <v>155</v>
          </cell>
        </row>
        <row r="808">
          <cell r="A808">
            <v>172</v>
          </cell>
        </row>
        <row r="809">
          <cell r="A809">
            <v>172</v>
          </cell>
        </row>
        <row r="810">
          <cell r="A810">
            <v>3012</v>
          </cell>
        </row>
        <row r="811">
          <cell r="A811">
            <v>3012</v>
          </cell>
        </row>
        <row r="812">
          <cell r="A812">
            <v>3026</v>
          </cell>
        </row>
        <row r="813">
          <cell r="A813">
            <v>3026</v>
          </cell>
        </row>
        <row r="814">
          <cell r="A814">
            <v>3031</v>
          </cell>
        </row>
        <row r="815">
          <cell r="A815">
            <v>3031</v>
          </cell>
        </row>
        <row r="816">
          <cell r="A816">
            <v>3061</v>
          </cell>
        </row>
        <row r="817">
          <cell r="A817">
            <v>3061</v>
          </cell>
        </row>
        <row r="818">
          <cell r="A818">
            <v>3061</v>
          </cell>
        </row>
        <row r="819">
          <cell r="A819">
            <v>3061</v>
          </cell>
        </row>
        <row r="820">
          <cell r="A820">
            <v>3061</v>
          </cell>
        </row>
        <row r="821">
          <cell r="A821">
            <v>3061</v>
          </cell>
        </row>
        <row r="822">
          <cell r="A822">
            <v>3061</v>
          </cell>
        </row>
        <row r="823">
          <cell r="A823">
            <v>3061</v>
          </cell>
        </row>
        <row r="824">
          <cell r="A824">
            <v>3064</v>
          </cell>
        </row>
        <row r="825">
          <cell r="A825">
            <v>3064</v>
          </cell>
        </row>
        <row r="826">
          <cell r="A826">
            <v>161</v>
          </cell>
        </row>
        <row r="827">
          <cell r="A827">
            <v>161</v>
          </cell>
        </row>
        <row r="828">
          <cell r="A828">
            <v>161</v>
          </cell>
        </row>
        <row r="829">
          <cell r="A829">
            <v>161</v>
          </cell>
        </row>
        <row r="830">
          <cell r="A830">
            <v>161</v>
          </cell>
        </row>
        <row r="831">
          <cell r="A831">
            <v>161</v>
          </cell>
        </row>
        <row r="832">
          <cell r="A832">
            <v>161</v>
          </cell>
        </row>
        <row r="833">
          <cell r="A833">
            <v>161</v>
          </cell>
        </row>
        <row r="834">
          <cell r="A834">
            <v>161</v>
          </cell>
        </row>
        <row r="835">
          <cell r="A835">
            <v>2096</v>
          </cell>
        </row>
        <row r="836">
          <cell r="A836">
            <v>2096</v>
          </cell>
        </row>
        <row r="837">
          <cell r="A837">
            <v>2096</v>
          </cell>
        </row>
        <row r="838">
          <cell r="A838">
            <v>2096</v>
          </cell>
        </row>
        <row r="839">
          <cell r="A839">
            <v>2096</v>
          </cell>
        </row>
        <row r="840">
          <cell r="A840">
            <v>2096</v>
          </cell>
        </row>
        <row r="841">
          <cell r="A841">
            <v>2096</v>
          </cell>
        </row>
        <row r="842">
          <cell r="A842">
            <v>2097</v>
          </cell>
        </row>
        <row r="843">
          <cell r="A843">
            <v>154</v>
          </cell>
        </row>
        <row r="844">
          <cell r="A844">
            <v>2096</v>
          </cell>
        </row>
        <row r="845">
          <cell r="A845">
            <v>2096</v>
          </cell>
        </row>
        <row r="846">
          <cell r="A846">
            <v>2096</v>
          </cell>
        </row>
        <row r="847">
          <cell r="A847">
            <v>2096</v>
          </cell>
        </row>
        <row r="848">
          <cell r="A848">
            <v>2096</v>
          </cell>
        </row>
        <row r="849">
          <cell r="A849">
            <v>2096</v>
          </cell>
        </row>
        <row r="850">
          <cell r="A850">
            <v>2096</v>
          </cell>
        </row>
        <row r="851">
          <cell r="A851">
            <v>2096</v>
          </cell>
        </row>
        <row r="852">
          <cell r="A852">
            <v>3042</v>
          </cell>
        </row>
        <row r="853">
          <cell r="A853">
            <v>3042</v>
          </cell>
        </row>
        <row r="854">
          <cell r="A854">
            <v>3042</v>
          </cell>
        </row>
        <row r="855">
          <cell r="A855">
            <v>3042</v>
          </cell>
        </row>
        <row r="856">
          <cell r="A856">
            <v>3042</v>
          </cell>
        </row>
        <row r="857">
          <cell r="A857">
            <v>3042</v>
          </cell>
        </row>
        <row r="858">
          <cell r="A858">
            <v>4010</v>
          </cell>
        </row>
        <row r="859">
          <cell r="A859">
            <v>4010</v>
          </cell>
        </row>
        <row r="860">
          <cell r="A860">
            <v>4010</v>
          </cell>
        </row>
        <row r="861">
          <cell r="A861">
            <v>4047</v>
          </cell>
        </row>
        <row r="862">
          <cell r="A862" t="str">
            <v>2001-N</v>
          </cell>
        </row>
        <row r="863">
          <cell r="A863" t="str">
            <v>2001-N</v>
          </cell>
        </row>
        <row r="864">
          <cell r="A864">
            <v>3001</v>
          </cell>
        </row>
        <row r="865">
          <cell r="A865">
            <v>3001</v>
          </cell>
        </row>
        <row r="866">
          <cell r="A866">
            <v>3005</v>
          </cell>
        </row>
        <row r="867">
          <cell r="A867">
            <v>3005</v>
          </cell>
        </row>
        <row r="868">
          <cell r="A868">
            <v>3007</v>
          </cell>
        </row>
        <row r="869">
          <cell r="A869">
            <v>3007</v>
          </cell>
        </row>
        <row r="870">
          <cell r="A870">
            <v>3009</v>
          </cell>
        </row>
        <row r="871">
          <cell r="A871">
            <v>3009</v>
          </cell>
        </row>
        <row r="872">
          <cell r="A872">
            <v>3010</v>
          </cell>
        </row>
        <row r="873">
          <cell r="A873">
            <v>3010</v>
          </cell>
        </row>
        <row r="874">
          <cell r="A874">
            <v>3001</v>
          </cell>
        </row>
        <row r="875">
          <cell r="A875">
            <v>3001</v>
          </cell>
        </row>
        <row r="876">
          <cell r="A876">
            <v>3005</v>
          </cell>
        </row>
        <row r="877">
          <cell r="A877">
            <v>3005</v>
          </cell>
        </row>
        <row r="878">
          <cell r="A878">
            <v>3007</v>
          </cell>
        </row>
        <row r="879">
          <cell r="A879">
            <v>3007</v>
          </cell>
        </row>
        <row r="880">
          <cell r="A880">
            <v>3009</v>
          </cell>
        </row>
        <row r="881">
          <cell r="A881">
            <v>3009</v>
          </cell>
        </row>
        <row r="882">
          <cell r="A882">
            <v>3010</v>
          </cell>
        </row>
        <row r="883">
          <cell r="A883">
            <v>3010</v>
          </cell>
        </row>
        <row r="884">
          <cell r="A884">
            <v>3027</v>
          </cell>
        </row>
        <row r="885">
          <cell r="A885">
            <v>3027</v>
          </cell>
        </row>
        <row r="886">
          <cell r="A886">
            <v>3027</v>
          </cell>
        </row>
        <row r="887">
          <cell r="A887">
            <v>3027</v>
          </cell>
        </row>
        <row r="888">
          <cell r="A888">
            <v>3027</v>
          </cell>
        </row>
        <row r="889">
          <cell r="A889">
            <v>3027</v>
          </cell>
        </row>
        <row r="890">
          <cell r="A890">
            <v>2100</v>
          </cell>
        </row>
        <row r="891">
          <cell r="A891">
            <v>2100</v>
          </cell>
        </row>
        <row r="892">
          <cell r="A892">
            <v>2100</v>
          </cell>
        </row>
        <row r="893">
          <cell r="A893">
            <v>2100</v>
          </cell>
        </row>
        <row r="894">
          <cell r="A894">
            <v>3052</v>
          </cell>
        </row>
        <row r="895">
          <cell r="A895">
            <v>3052</v>
          </cell>
        </row>
        <row r="896">
          <cell r="A896">
            <v>2005</v>
          </cell>
        </row>
        <row r="897">
          <cell r="A897">
            <v>2005</v>
          </cell>
        </row>
        <row r="898">
          <cell r="A898">
            <v>2005</v>
          </cell>
        </row>
        <row r="899">
          <cell r="A899">
            <v>2005</v>
          </cell>
        </row>
        <row r="900">
          <cell r="A900">
            <v>2019</v>
          </cell>
        </row>
        <row r="901">
          <cell r="A901">
            <v>2019</v>
          </cell>
        </row>
        <row r="902">
          <cell r="A902">
            <v>2075</v>
          </cell>
        </row>
        <row r="903">
          <cell r="A903">
            <v>2075</v>
          </cell>
        </row>
        <row r="904">
          <cell r="A904">
            <v>2075</v>
          </cell>
        </row>
        <row r="905">
          <cell r="A905">
            <v>2075</v>
          </cell>
        </row>
        <row r="906">
          <cell r="A906">
            <v>2026</v>
          </cell>
        </row>
        <row r="907">
          <cell r="A907">
            <v>2028</v>
          </cell>
        </row>
        <row r="908">
          <cell r="A908">
            <v>2033</v>
          </cell>
        </row>
        <row r="909">
          <cell r="A909">
            <v>2033</v>
          </cell>
        </row>
        <row r="910">
          <cell r="A910">
            <v>123</v>
          </cell>
        </row>
        <row r="911">
          <cell r="A911">
            <v>123</v>
          </cell>
        </row>
        <row r="912">
          <cell r="A912">
            <v>123</v>
          </cell>
        </row>
        <row r="913">
          <cell r="A913">
            <v>2091</v>
          </cell>
        </row>
        <row r="914">
          <cell r="A914">
            <v>2091</v>
          </cell>
        </row>
        <row r="915">
          <cell r="A915">
            <v>2091</v>
          </cell>
        </row>
        <row r="916">
          <cell r="A916">
            <v>2091</v>
          </cell>
        </row>
        <row r="917">
          <cell r="A917">
            <v>2107</v>
          </cell>
        </row>
        <row r="918">
          <cell r="A918">
            <v>2107</v>
          </cell>
        </row>
        <row r="919">
          <cell r="A919">
            <v>2124</v>
          </cell>
        </row>
        <row r="920">
          <cell r="A920">
            <v>2124</v>
          </cell>
        </row>
        <row r="921">
          <cell r="A921">
            <v>2124</v>
          </cell>
        </row>
        <row r="922">
          <cell r="A922">
            <v>2124</v>
          </cell>
        </row>
        <row r="923">
          <cell r="A923">
            <v>123</v>
          </cell>
        </row>
        <row r="924">
          <cell r="A924">
            <v>123</v>
          </cell>
        </row>
        <row r="925">
          <cell r="A925">
            <v>123</v>
          </cell>
        </row>
        <row r="926">
          <cell r="A926">
            <v>123</v>
          </cell>
        </row>
        <row r="927">
          <cell r="A927">
            <v>123</v>
          </cell>
        </row>
        <row r="928">
          <cell r="A928">
            <v>123</v>
          </cell>
        </row>
        <row r="929">
          <cell r="A929">
            <v>123</v>
          </cell>
        </row>
        <row r="930">
          <cell r="A930">
            <v>123</v>
          </cell>
        </row>
        <row r="931">
          <cell r="A931">
            <v>123</v>
          </cell>
        </row>
        <row r="932">
          <cell r="A932">
            <v>123</v>
          </cell>
        </row>
        <row r="933">
          <cell r="A933">
            <v>123</v>
          </cell>
        </row>
        <row r="934">
          <cell r="A934">
            <v>123</v>
          </cell>
        </row>
        <row r="935">
          <cell r="A935">
            <v>123</v>
          </cell>
        </row>
        <row r="936">
          <cell r="A936">
            <v>123</v>
          </cell>
        </row>
        <row r="937">
          <cell r="A937">
            <v>3048</v>
          </cell>
        </row>
        <row r="938">
          <cell r="A938">
            <v>3048</v>
          </cell>
        </row>
        <row r="939">
          <cell r="A939">
            <v>3048</v>
          </cell>
        </row>
        <row r="940">
          <cell r="A940">
            <v>3048</v>
          </cell>
        </row>
        <row r="941">
          <cell r="A941">
            <v>3048</v>
          </cell>
        </row>
        <row r="942">
          <cell r="A942">
            <v>3048</v>
          </cell>
        </row>
        <row r="943">
          <cell r="A943">
            <v>3048</v>
          </cell>
        </row>
        <row r="944">
          <cell r="A944">
            <v>3048</v>
          </cell>
        </row>
        <row r="945">
          <cell r="A945">
            <v>3048</v>
          </cell>
        </row>
        <row r="946">
          <cell r="A946">
            <v>3048</v>
          </cell>
        </row>
        <row r="947">
          <cell r="A947">
            <v>3048</v>
          </cell>
        </row>
        <row r="948">
          <cell r="A948">
            <v>3019</v>
          </cell>
        </row>
        <row r="949">
          <cell r="A949">
            <v>3019</v>
          </cell>
        </row>
        <row r="950">
          <cell r="A950" t="str">
            <v>S5101401</v>
          </cell>
        </row>
        <row r="951">
          <cell r="A951" t="str">
            <v>S5101401</v>
          </cell>
        </row>
        <row r="952">
          <cell r="A952" t="str">
            <v>S5101401</v>
          </cell>
        </row>
        <row r="953">
          <cell r="A953" t="str">
            <v>S5103401</v>
          </cell>
        </row>
        <row r="954">
          <cell r="A954" t="str">
            <v>S5103401</v>
          </cell>
        </row>
        <row r="955">
          <cell r="A955" t="str">
            <v>?</v>
          </cell>
        </row>
        <row r="956">
          <cell r="A956" t="str">
            <v>S5105001</v>
          </cell>
        </row>
        <row r="957">
          <cell r="A957" t="str">
            <v>S5105001</v>
          </cell>
        </row>
        <row r="958">
          <cell r="A958" t="str">
            <v>S5100301</v>
          </cell>
        </row>
        <row r="959">
          <cell r="A959" t="str">
            <v>S5100301</v>
          </cell>
        </row>
        <row r="960">
          <cell r="A960" t="str">
            <v>S5100301</v>
          </cell>
        </row>
        <row r="961">
          <cell r="A961" t="str">
            <v>S5100301</v>
          </cell>
        </row>
        <row r="962">
          <cell r="A962" t="str">
            <v>S5103601</v>
          </cell>
        </row>
        <row r="963">
          <cell r="A963" t="str">
            <v>S5103601</v>
          </cell>
        </row>
        <row r="964">
          <cell r="A964" t="str">
            <v>p5104001</v>
          </cell>
        </row>
        <row r="965">
          <cell r="A965" t="str">
            <v>p5104001</v>
          </cell>
        </row>
        <row r="966">
          <cell r="A966" t="str">
            <v>?</v>
          </cell>
        </row>
        <row r="967">
          <cell r="A967" t="str">
            <v>?</v>
          </cell>
        </row>
        <row r="968">
          <cell r="A968">
            <v>3011</v>
          </cell>
        </row>
        <row r="969">
          <cell r="A969">
            <v>3011</v>
          </cell>
        </row>
        <row r="970">
          <cell r="A970">
            <v>3011</v>
          </cell>
        </row>
        <row r="971">
          <cell r="A971">
            <v>3011</v>
          </cell>
        </row>
        <row r="972">
          <cell r="A972">
            <v>3050</v>
          </cell>
        </row>
        <row r="973">
          <cell r="A973">
            <v>4024</v>
          </cell>
        </row>
        <row r="974">
          <cell r="A974">
            <v>4024</v>
          </cell>
        </row>
        <row r="975">
          <cell r="A975">
            <v>3032</v>
          </cell>
        </row>
        <row r="976">
          <cell r="A976">
            <v>3032</v>
          </cell>
        </row>
        <row r="977">
          <cell r="A977">
            <v>3032</v>
          </cell>
        </row>
        <row r="978">
          <cell r="A978">
            <v>3032</v>
          </cell>
        </row>
        <row r="979">
          <cell r="A979">
            <v>3032</v>
          </cell>
        </row>
        <row r="980">
          <cell r="A980">
            <v>3032</v>
          </cell>
        </row>
        <row r="981">
          <cell r="A981">
            <v>119</v>
          </cell>
        </row>
        <row r="982">
          <cell r="A982">
            <v>119</v>
          </cell>
        </row>
        <row r="983">
          <cell r="A983">
            <v>119</v>
          </cell>
        </row>
        <row r="984">
          <cell r="A984">
            <v>119</v>
          </cell>
        </row>
        <row r="985">
          <cell r="A985">
            <v>119</v>
          </cell>
        </row>
        <row r="986">
          <cell r="A986">
            <v>3044</v>
          </cell>
        </row>
        <row r="987">
          <cell r="A987">
            <v>3044</v>
          </cell>
        </row>
        <row r="988">
          <cell r="A988">
            <v>3044</v>
          </cell>
        </row>
        <row r="989">
          <cell r="A989">
            <v>3046</v>
          </cell>
        </row>
        <row r="990">
          <cell r="A990">
            <v>3046</v>
          </cell>
        </row>
        <row r="991">
          <cell r="A991">
            <v>4037</v>
          </cell>
        </row>
        <row r="992">
          <cell r="A992">
            <v>4037</v>
          </cell>
        </row>
        <row r="993">
          <cell r="A993">
            <v>4038</v>
          </cell>
        </row>
        <row r="994">
          <cell r="A994">
            <v>4038</v>
          </cell>
        </row>
        <row r="995">
          <cell r="A995">
            <v>4038</v>
          </cell>
        </row>
        <row r="996">
          <cell r="A996">
            <v>138</v>
          </cell>
        </row>
        <row r="997">
          <cell r="A997">
            <v>138</v>
          </cell>
        </row>
        <row r="998">
          <cell r="A998">
            <v>138</v>
          </cell>
        </row>
        <row r="999">
          <cell r="A999">
            <v>138</v>
          </cell>
        </row>
        <row r="1000">
          <cell r="A1000">
            <v>1102</v>
          </cell>
        </row>
        <row r="1001">
          <cell r="A1001">
            <v>1102</v>
          </cell>
        </row>
        <row r="1002">
          <cell r="A1002">
            <v>1100</v>
          </cell>
        </row>
        <row r="1003">
          <cell r="A1003">
            <v>1100</v>
          </cell>
        </row>
        <row r="1004">
          <cell r="A1004">
            <v>1101</v>
          </cell>
        </row>
        <row r="1005">
          <cell r="A1005">
            <v>1101</v>
          </cell>
        </row>
        <row r="1006">
          <cell r="A1006">
            <v>1103</v>
          </cell>
        </row>
        <row r="1007">
          <cell r="A1007">
            <v>1103</v>
          </cell>
        </row>
        <row r="1008">
          <cell r="A1008">
            <v>2004</v>
          </cell>
        </row>
        <row r="1009">
          <cell r="A1009">
            <v>2004</v>
          </cell>
        </row>
        <row r="1010">
          <cell r="A1010">
            <v>2014</v>
          </cell>
        </row>
        <row r="1011">
          <cell r="A1011">
            <v>2014</v>
          </cell>
        </row>
        <row r="1012">
          <cell r="A1012">
            <v>2025</v>
          </cell>
        </row>
        <row r="1013">
          <cell r="A1013">
            <v>2025</v>
          </cell>
        </row>
        <row r="1014">
          <cell r="A1014">
            <v>2115</v>
          </cell>
        </row>
        <row r="1015">
          <cell r="A1015">
            <v>2115</v>
          </cell>
        </row>
        <row r="1016">
          <cell r="A1016">
            <v>2115</v>
          </cell>
        </row>
        <row r="1017">
          <cell r="A1017" t="str">
            <v>211 5</v>
          </cell>
        </row>
        <row r="1018">
          <cell r="A1018">
            <v>2115</v>
          </cell>
        </row>
        <row r="1019">
          <cell r="A1019">
            <v>2115</v>
          </cell>
        </row>
        <row r="1020">
          <cell r="A1020">
            <v>2115</v>
          </cell>
        </row>
        <row r="1021">
          <cell r="A1021" t="str">
            <v>211 5</v>
          </cell>
        </row>
        <row r="1022">
          <cell r="A1022">
            <v>2116</v>
          </cell>
        </row>
        <row r="1023">
          <cell r="A1023">
            <v>2116</v>
          </cell>
        </row>
        <row r="1024">
          <cell r="A1024">
            <v>2116</v>
          </cell>
        </row>
        <row r="1025">
          <cell r="A1025">
            <v>2116</v>
          </cell>
        </row>
        <row r="1026">
          <cell r="A1026">
            <v>2116</v>
          </cell>
        </row>
        <row r="1027">
          <cell r="A1027">
            <v>2116</v>
          </cell>
        </row>
        <row r="1028">
          <cell r="A1028">
            <v>2116</v>
          </cell>
        </row>
        <row r="1029">
          <cell r="A1029" t="str">
            <v>S5100401</v>
          </cell>
        </row>
        <row r="1030">
          <cell r="A1030" t="str">
            <v>S5100401</v>
          </cell>
        </row>
        <row r="1031">
          <cell r="A1031" t="str">
            <v>S5100401</v>
          </cell>
        </row>
        <row r="1032">
          <cell r="A1032" t="str">
            <v>S5101001</v>
          </cell>
        </row>
        <row r="1033">
          <cell r="A1033" t="str">
            <v>S5101001</v>
          </cell>
        </row>
        <row r="1034">
          <cell r="A1034" t="str">
            <v>S5101901</v>
          </cell>
        </row>
        <row r="1035">
          <cell r="A1035" t="str">
            <v>S5101901</v>
          </cell>
        </row>
        <row r="1036">
          <cell r="A1036" t="str">
            <v>s5104201</v>
          </cell>
        </row>
        <row r="1037">
          <cell r="A1037" t="str">
            <v>s5104201</v>
          </cell>
        </row>
        <row r="1038">
          <cell r="A1038" t="str">
            <v>S5100901</v>
          </cell>
        </row>
        <row r="1039">
          <cell r="A1039" t="str">
            <v>S5100901</v>
          </cell>
        </row>
        <row r="1040">
          <cell r="A1040" t="str">
            <v>S5100901</v>
          </cell>
        </row>
        <row r="1041">
          <cell r="A1041">
            <v>3035</v>
          </cell>
        </row>
        <row r="1042">
          <cell r="A1042">
            <v>3035</v>
          </cell>
        </row>
        <row r="1043">
          <cell r="A1043">
            <v>3035</v>
          </cell>
        </row>
        <row r="1044">
          <cell r="A1044">
            <v>3035</v>
          </cell>
        </row>
        <row r="1045">
          <cell r="A1045">
            <v>2048</v>
          </cell>
        </row>
        <row r="1046">
          <cell r="A1046">
            <v>2048</v>
          </cell>
        </row>
        <row r="1047">
          <cell r="A1047">
            <v>2048</v>
          </cell>
        </row>
        <row r="1048">
          <cell r="A1048">
            <v>2048</v>
          </cell>
        </row>
        <row r="1049">
          <cell r="A1049">
            <v>2073</v>
          </cell>
        </row>
        <row r="1050">
          <cell r="A1050">
            <v>2073</v>
          </cell>
        </row>
        <row r="1051">
          <cell r="A1051">
            <v>2101</v>
          </cell>
        </row>
        <row r="1052">
          <cell r="A1052">
            <v>132</v>
          </cell>
        </row>
        <row r="1053">
          <cell r="A1053">
            <v>152</v>
          </cell>
        </row>
        <row r="1054">
          <cell r="A1054">
            <v>3030</v>
          </cell>
        </row>
        <row r="1055">
          <cell r="A1055">
            <v>3030</v>
          </cell>
        </row>
        <row r="1056">
          <cell r="A1056">
            <v>3036</v>
          </cell>
        </row>
        <row r="1057">
          <cell r="A1057">
            <v>125</v>
          </cell>
        </row>
        <row r="1058">
          <cell r="A1058">
            <v>125</v>
          </cell>
        </row>
        <row r="1059">
          <cell r="A1059">
            <v>125</v>
          </cell>
        </row>
        <row r="1060">
          <cell r="A1060">
            <v>125</v>
          </cell>
        </row>
        <row r="1061">
          <cell r="A1061">
            <v>125</v>
          </cell>
        </row>
        <row r="1062">
          <cell r="A1062">
            <v>125</v>
          </cell>
        </row>
        <row r="1063">
          <cell r="A1063">
            <v>125</v>
          </cell>
        </row>
        <row r="1064">
          <cell r="A1064">
            <v>125</v>
          </cell>
        </row>
        <row r="1065">
          <cell r="A1065">
            <v>125</v>
          </cell>
        </row>
        <row r="1066">
          <cell r="A1066">
            <v>125</v>
          </cell>
        </row>
        <row r="1067">
          <cell r="A1067">
            <v>1100</v>
          </cell>
        </row>
        <row r="1068">
          <cell r="A1068">
            <v>1100</v>
          </cell>
        </row>
        <row r="1069">
          <cell r="A1069">
            <v>3038</v>
          </cell>
        </row>
        <row r="1070">
          <cell r="A1070">
            <v>3038</v>
          </cell>
        </row>
        <row r="1071">
          <cell r="A1071">
            <v>3038</v>
          </cell>
        </row>
        <row r="1072">
          <cell r="A1072">
            <v>3047</v>
          </cell>
        </row>
        <row r="1073">
          <cell r="A1073">
            <v>3047</v>
          </cell>
        </row>
        <row r="1074">
          <cell r="A1074">
            <v>3047</v>
          </cell>
        </row>
        <row r="1075">
          <cell r="A1075">
            <v>3047</v>
          </cell>
        </row>
        <row r="1076">
          <cell r="A1076">
            <v>4013</v>
          </cell>
        </row>
        <row r="1077">
          <cell r="A1077">
            <v>4013</v>
          </cell>
        </row>
        <row r="1078">
          <cell r="A1078">
            <v>4013</v>
          </cell>
        </row>
        <row r="1079">
          <cell r="A1079">
            <v>4013</v>
          </cell>
        </row>
        <row r="1080">
          <cell r="A1080">
            <v>4013</v>
          </cell>
        </row>
        <row r="1081">
          <cell r="A1081">
            <v>4013</v>
          </cell>
        </row>
        <row r="1082">
          <cell r="A1082">
            <v>2045</v>
          </cell>
        </row>
        <row r="1083">
          <cell r="A1083">
            <v>2045</v>
          </cell>
        </row>
        <row r="1084">
          <cell r="A1084">
            <v>2045</v>
          </cell>
        </row>
        <row r="1085">
          <cell r="A1085">
            <v>2045</v>
          </cell>
        </row>
        <row r="1086">
          <cell r="A1086">
            <v>2080</v>
          </cell>
        </row>
        <row r="1087">
          <cell r="A1087">
            <v>2080</v>
          </cell>
        </row>
        <row r="1088">
          <cell r="A1088">
            <v>121</v>
          </cell>
        </row>
        <row r="1089">
          <cell r="A1089">
            <v>151</v>
          </cell>
        </row>
        <row r="1090">
          <cell r="A1090">
            <v>151</v>
          </cell>
        </row>
        <row r="1091">
          <cell r="A1091">
            <v>151</v>
          </cell>
        </row>
        <row r="1092">
          <cell r="A1092">
            <v>166</v>
          </cell>
        </row>
        <row r="1093">
          <cell r="A1093">
            <v>166</v>
          </cell>
        </row>
        <row r="1094">
          <cell r="A1094">
            <v>166</v>
          </cell>
        </row>
        <row r="1095">
          <cell r="A1095">
            <v>110</v>
          </cell>
        </row>
        <row r="1096">
          <cell r="A1096">
            <v>110</v>
          </cell>
        </row>
        <row r="1097">
          <cell r="A1097">
            <v>110</v>
          </cell>
        </row>
        <row r="1098">
          <cell r="A1098">
            <v>110</v>
          </cell>
        </row>
        <row r="1099">
          <cell r="A1099" t="str">
            <v>S5102601</v>
          </cell>
        </row>
        <row r="1100">
          <cell r="A1100" t="str">
            <v>S5102601</v>
          </cell>
        </row>
        <row r="1101">
          <cell r="A1101">
            <v>3037</v>
          </cell>
        </row>
        <row r="1102">
          <cell r="A1102">
            <v>3037</v>
          </cell>
        </row>
        <row r="1103">
          <cell r="A1103">
            <v>3037</v>
          </cell>
        </row>
        <row r="1104">
          <cell r="A1104">
            <v>4014</v>
          </cell>
        </row>
        <row r="1105">
          <cell r="A1105">
            <v>4014</v>
          </cell>
        </row>
        <row r="1106">
          <cell r="A1106">
            <v>4014</v>
          </cell>
        </row>
        <row r="1107">
          <cell r="A1107">
            <v>4014</v>
          </cell>
        </row>
        <row r="1108">
          <cell r="A1108">
            <v>4015</v>
          </cell>
        </row>
        <row r="1109">
          <cell r="A1109">
            <v>4015</v>
          </cell>
        </row>
        <row r="1110">
          <cell r="A1110">
            <v>4015</v>
          </cell>
        </row>
        <row r="1111">
          <cell r="A1111">
            <v>4015</v>
          </cell>
        </row>
        <row r="1112">
          <cell r="A1112">
            <v>4015</v>
          </cell>
        </row>
        <row r="1113">
          <cell r="A1113">
            <v>4015</v>
          </cell>
        </row>
        <row r="1114">
          <cell r="A1114">
            <v>4015</v>
          </cell>
        </row>
        <row r="1115">
          <cell r="A1115">
            <v>4015</v>
          </cell>
        </row>
        <row r="1116">
          <cell r="A1116">
            <v>4015</v>
          </cell>
        </row>
        <row r="1117">
          <cell r="A1117">
            <v>4015</v>
          </cell>
        </row>
        <row r="1118">
          <cell r="A1118">
            <v>4015</v>
          </cell>
        </row>
        <row r="1119">
          <cell r="A1119">
            <v>4015</v>
          </cell>
        </row>
        <row r="1120">
          <cell r="A1120">
            <v>4015</v>
          </cell>
        </row>
        <row r="1121">
          <cell r="A1121">
            <v>4015</v>
          </cell>
        </row>
        <row r="1122">
          <cell r="A1122">
            <v>4015</v>
          </cell>
        </row>
        <row r="1123">
          <cell r="A1123">
            <v>4015</v>
          </cell>
        </row>
        <row r="1124">
          <cell r="A1124">
            <v>4015</v>
          </cell>
        </row>
        <row r="1125">
          <cell r="A1125">
            <v>4015</v>
          </cell>
        </row>
        <row r="1126">
          <cell r="A1126">
            <v>4015</v>
          </cell>
        </row>
        <row r="1127">
          <cell r="A1127">
            <v>4015</v>
          </cell>
        </row>
        <row r="1128">
          <cell r="A1128">
            <v>4015</v>
          </cell>
        </row>
        <row r="1129">
          <cell r="A1129">
            <v>4015</v>
          </cell>
        </row>
        <row r="1130">
          <cell r="A1130" t="str">
            <v>S5100201-210</v>
          </cell>
        </row>
        <row r="1131">
          <cell r="A1131" t="str">
            <v>S5013001</v>
          </cell>
        </row>
        <row r="1132">
          <cell r="A1132" t="str">
            <v>S5103501</v>
          </cell>
        </row>
        <row r="1133">
          <cell r="A1133">
            <v>2001</v>
          </cell>
        </row>
        <row r="1134">
          <cell r="A1134">
            <v>2001</v>
          </cell>
        </row>
        <row r="1135">
          <cell r="A1135">
            <v>2001</v>
          </cell>
        </row>
        <row r="1136">
          <cell r="A1136">
            <v>2001</v>
          </cell>
        </row>
        <row r="1137">
          <cell r="A1137">
            <v>2001</v>
          </cell>
        </row>
        <row r="1138">
          <cell r="A1138">
            <v>2001</v>
          </cell>
        </row>
        <row r="1139">
          <cell r="A1139">
            <v>2001</v>
          </cell>
        </row>
        <row r="1140">
          <cell r="A1140">
            <v>2001</v>
          </cell>
        </row>
        <row r="1141">
          <cell r="A1141">
            <v>1040</v>
          </cell>
        </row>
        <row r="1142">
          <cell r="A1142">
            <v>1040</v>
          </cell>
        </row>
        <row r="1143">
          <cell r="A1143">
            <v>1040</v>
          </cell>
        </row>
        <row r="1144">
          <cell r="A1144">
            <v>1040</v>
          </cell>
        </row>
        <row r="1145">
          <cell r="A1145">
            <v>2093</v>
          </cell>
        </row>
        <row r="1146">
          <cell r="A1146">
            <v>2093</v>
          </cell>
        </row>
        <row r="1147">
          <cell r="A1147">
            <v>2093</v>
          </cell>
        </row>
        <row r="1148">
          <cell r="A1148">
            <v>106</v>
          </cell>
        </row>
        <row r="1149">
          <cell r="A1149">
            <v>106</v>
          </cell>
        </row>
        <row r="1150">
          <cell r="A1150">
            <v>128</v>
          </cell>
        </row>
        <row r="1151">
          <cell r="A1151">
            <v>128</v>
          </cell>
        </row>
        <row r="1152">
          <cell r="A1152">
            <v>128</v>
          </cell>
        </row>
        <row r="1153">
          <cell r="A1153">
            <v>128</v>
          </cell>
        </row>
        <row r="1154">
          <cell r="A1154" t="str">
            <v>cm157</v>
          </cell>
        </row>
        <row r="1155">
          <cell r="A1155">
            <v>3032</v>
          </cell>
        </row>
        <row r="1156">
          <cell r="A1156">
            <v>3032</v>
          </cell>
        </row>
        <row r="1157">
          <cell r="A1157">
            <v>3034</v>
          </cell>
        </row>
        <row r="1158">
          <cell r="A1158">
            <v>3038</v>
          </cell>
        </row>
        <row r="1159">
          <cell r="A1159">
            <v>3041</v>
          </cell>
        </row>
        <row r="1160">
          <cell r="A1160">
            <v>3041</v>
          </cell>
        </row>
        <row r="1161">
          <cell r="A1161">
            <v>3041</v>
          </cell>
        </row>
        <row r="1162">
          <cell r="A1162">
            <v>3041</v>
          </cell>
        </row>
        <row r="1163">
          <cell r="A1163">
            <v>3041</v>
          </cell>
        </row>
        <row r="1164">
          <cell r="A1164">
            <v>3041</v>
          </cell>
        </row>
        <row r="1165">
          <cell r="A1165">
            <v>3041</v>
          </cell>
        </row>
        <row r="1166">
          <cell r="A1166">
            <v>3041</v>
          </cell>
        </row>
        <row r="1167">
          <cell r="A1167">
            <v>3041</v>
          </cell>
        </row>
        <row r="1168">
          <cell r="A1168">
            <v>3041</v>
          </cell>
        </row>
        <row r="1169">
          <cell r="A1169">
            <v>3041</v>
          </cell>
        </row>
        <row r="1170">
          <cell r="A1170">
            <v>3041</v>
          </cell>
        </row>
        <row r="1171">
          <cell r="A1171">
            <v>3044</v>
          </cell>
        </row>
        <row r="1172">
          <cell r="A1172">
            <v>3046</v>
          </cell>
        </row>
        <row r="1173">
          <cell r="A1173">
            <v>3047</v>
          </cell>
        </row>
        <row r="1174">
          <cell r="A1174">
            <v>3062</v>
          </cell>
        </row>
        <row r="1175">
          <cell r="A1175">
            <v>2125</v>
          </cell>
        </row>
        <row r="1176">
          <cell r="A1176">
            <v>2125</v>
          </cell>
        </row>
        <row r="1177">
          <cell r="A1177">
            <v>2125</v>
          </cell>
        </row>
        <row r="1178">
          <cell r="A1178">
            <v>2125</v>
          </cell>
        </row>
        <row r="1179">
          <cell r="A1179">
            <v>2125</v>
          </cell>
        </row>
        <row r="1180">
          <cell r="A1180">
            <v>2125</v>
          </cell>
        </row>
        <row r="1181">
          <cell r="A1181">
            <v>2125</v>
          </cell>
        </row>
        <row r="1182">
          <cell r="A1182">
            <v>144</v>
          </cell>
        </row>
        <row r="1183">
          <cell r="A1183">
            <v>144</v>
          </cell>
        </row>
        <row r="1184">
          <cell r="A1184">
            <v>144</v>
          </cell>
        </row>
        <row r="1185">
          <cell r="A1185">
            <v>144</v>
          </cell>
        </row>
        <row r="1186">
          <cell r="A1186">
            <v>144</v>
          </cell>
        </row>
        <row r="1187">
          <cell r="A1187">
            <v>156</v>
          </cell>
        </row>
        <row r="1188">
          <cell r="A1188">
            <v>156</v>
          </cell>
        </row>
        <row r="1189">
          <cell r="A1189">
            <v>156</v>
          </cell>
        </row>
        <row r="1190">
          <cell r="A1190" t="str">
            <v>CM3011</v>
          </cell>
        </row>
        <row r="1191">
          <cell r="A1191">
            <v>3011</v>
          </cell>
        </row>
        <row r="1192">
          <cell r="A1192">
            <v>3016</v>
          </cell>
        </row>
        <row r="1193">
          <cell r="A1193">
            <v>3016</v>
          </cell>
        </row>
        <row r="1194">
          <cell r="A1194">
            <v>3018</v>
          </cell>
        </row>
        <row r="1195">
          <cell r="A1195">
            <v>3024</v>
          </cell>
        </row>
        <row r="1196">
          <cell r="A1196">
            <v>3024</v>
          </cell>
        </row>
        <row r="1197">
          <cell r="A1197">
            <v>3043</v>
          </cell>
        </row>
        <row r="1198">
          <cell r="A1198">
            <v>3043</v>
          </cell>
        </row>
        <row r="1199">
          <cell r="A1199">
            <v>2083</v>
          </cell>
        </row>
        <row r="1200">
          <cell r="A1200">
            <v>2083</v>
          </cell>
        </row>
        <row r="1201">
          <cell r="A1201">
            <v>2083</v>
          </cell>
        </row>
        <row r="1202">
          <cell r="A1202">
            <v>3020</v>
          </cell>
        </row>
        <row r="1203">
          <cell r="A1203">
            <v>3020</v>
          </cell>
        </row>
        <row r="1204">
          <cell r="A1204">
            <v>4007</v>
          </cell>
        </row>
        <row r="1205">
          <cell r="A1205">
            <v>2068</v>
          </cell>
        </row>
        <row r="1206">
          <cell r="A1206">
            <v>2068</v>
          </cell>
        </row>
        <row r="1207">
          <cell r="A1207">
            <v>2068</v>
          </cell>
        </row>
        <row r="1208">
          <cell r="A1208">
            <v>2082</v>
          </cell>
        </row>
        <row r="1209">
          <cell r="A1209">
            <v>2082</v>
          </cell>
        </row>
        <row r="1210">
          <cell r="A1210">
            <v>2082</v>
          </cell>
        </row>
        <row r="1211">
          <cell r="A1211">
            <v>147</v>
          </cell>
        </row>
        <row r="1212">
          <cell r="A1212">
            <v>147</v>
          </cell>
        </row>
        <row r="1213">
          <cell r="A1213">
            <v>147</v>
          </cell>
        </row>
        <row r="1214">
          <cell r="A1214">
            <v>147</v>
          </cell>
        </row>
        <row r="1215">
          <cell r="A1215">
            <v>147</v>
          </cell>
        </row>
        <row r="1216">
          <cell r="A1216">
            <v>147</v>
          </cell>
        </row>
        <row r="1217">
          <cell r="A1217">
            <v>3028</v>
          </cell>
        </row>
        <row r="1218">
          <cell r="A1218">
            <v>3028</v>
          </cell>
        </row>
        <row r="1219">
          <cell r="A1219">
            <v>3021</v>
          </cell>
        </row>
        <row r="1220">
          <cell r="A1220">
            <v>3021</v>
          </cell>
        </row>
        <row r="1221">
          <cell r="A1221">
            <v>3021</v>
          </cell>
        </row>
        <row r="1222">
          <cell r="A1222">
            <v>3021</v>
          </cell>
        </row>
        <row r="1223">
          <cell r="A1223">
            <v>3021</v>
          </cell>
        </row>
        <row r="1224">
          <cell r="A1224">
            <v>3021</v>
          </cell>
        </row>
        <row r="1225">
          <cell r="A1225">
            <v>3021</v>
          </cell>
        </row>
        <row r="1226">
          <cell r="A1226">
            <v>3021</v>
          </cell>
        </row>
        <row r="1227">
          <cell r="A1227">
            <v>3021</v>
          </cell>
        </row>
        <row r="1228">
          <cell r="A1228">
            <v>3037</v>
          </cell>
        </row>
        <row r="1229">
          <cell r="A1229">
            <v>3037</v>
          </cell>
        </row>
        <row r="1230">
          <cell r="A1230">
            <v>3037</v>
          </cell>
        </row>
        <row r="1231">
          <cell r="A1231">
            <v>3037</v>
          </cell>
        </row>
        <row r="1232">
          <cell r="A1232">
            <v>3037</v>
          </cell>
        </row>
        <row r="1233">
          <cell r="A1233">
            <v>3050</v>
          </cell>
        </row>
        <row r="1234">
          <cell r="A1234">
            <v>3050</v>
          </cell>
        </row>
        <row r="1235">
          <cell r="A1235">
            <v>3050</v>
          </cell>
        </row>
        <row r="1236">
          <cell r="A1236">
            <v>2081</v>
          </cell>
        </row>
        <row r="1237">
          <cell r="A1237">
            <v>2081</v>
          </cell>
        </row>
        <row r="1238">
          <cell r="A1238">
            <v>2081</v>
          </cell>
        </row>
        <row r="1239">
          <cell r="A1239">
            <v>2058</v>
          </cell>
        </row>
        <row r="1240">
          <cell r="A1240">
            <v>2058</v>
          </cell>
        </row>
        <row r="1241">
          <cell r="A1241">
            <v>2058</v>
          </cell>
        </row>
        <row r="1242">
          <cell r="A1242">
            <v>2058</v>
          </cell>
        </row>
        <row r="1243">
          <cell r="A1243">
            <v>153</v>
          </cell>
        </row>
        <row r="1244">
          <cell r="A1244">
            <v>3008</v>
          </cell>
        </row>
        <row r="1245">
          <cell r="A1245">
            <v>2084</v>
          </cell>
        </row>
        <row r="1246">
          <cell r="A1246">
            <v>2084</v>
          </cell>
        </row>
        <row r="1247">
          <cell r="A1247">
            <v>2084</v>
          </cell>
        </row>
        <row r="1248">
          <cell r="A1248">
            <v>2084</v>
          </cell>
        </row>
        <row r="1249">
          <cell r="A1249">
            <v>164</v>
          </cell>
        </row>
        <row r="1250">
          <cell r="A1250">
            <v>164</v>
          </cell>
        </row>
        <row r="1251">
          <cell r="A1251">
            <v>165</v>
          </cell>
        </row>
        <row r="1252">
          <cell r="A1252">
            <v>165</v>
          </cell>
        </row>
        <row r="1253">
          <cell r="A1253">
            <v>3055</v>
          </cell>
        </row>
        <row r="1254">
          <cell r="A1254">
            <v>2077</v>
          </cell>
        </row>
        <row r="1255">
          <cell r="A1255">
            <v>2077</v>
          </cell>
        </row>
        <row r="1256">
          <cell r="A1256">
            <v>2077</v>
          </cell>
        </row>
        <row r="1257">
          <cell r="A1257">
            <v>2077</v>
          </cell>
        </row>
        <row r="1258">
          <cell r="A1258">
            <v>2077</v>
          </cell>
        </row>
        <row r="1259">
          <cell r="A1259">
            <v>2077</v>
          </cell>
        </row>
        <row r="1260">
          <cell r="A1260">
            <v>2077</v>
          </cell>
        </row>
        <row r="1261">
          <cell r="A1261">
            <v>2077</v>
          </cell>
        </row>
        <row r="1262">
          <cell r="A1262">
            <v>2035</v>
          </cell>
        </row>
        <row r="1263">
          <cell r="A1263">
            <v>2035</v>
          </cell>
        </row>
        <row r="1264">
          <cell r="A1264">
            <v>2035</v>
          </cell>
        </row>
        <row r="1265">
          <cell r="A1265">
            <v>2035</v>
          </cell>
        </row>
        <row r="1266">
          <cell r="A1266">
            <v>2064</v>
          </cell>
        </row>
        <row r="1267">
          <cell r="A1267">
            <v>2064</v>
          </cell>
        </row>
        <row r="1268">
          <cell r="A1268">
            <v>2097</v>
          </cell>
        </row>
        <row r="1269">
          <cell r="A1269">
            <v>163</v>
          </cell>
        </row>
        <row r="1270">
          <cell r="A1270">
            <v>163</v>
          </cell>
        </row>
        <row r="1271">
          <cell r="A1271">
            <v>163</v>
          </cell>
        </row>
        <row r="1272">
          <cell r="A1272">
            <v>3014</v>
          </cell>
        </row>
        <row r="1273">
          <cell r="A1273">
            <v>3027</v>
          </cell>
        </row>
        <row r="1274">
          <cell r="A1274">
            <v>3027</v>
          </cell>
        </row>
        <row r="1275">
          <cell r="A1275" t="str">
            <v>CM3027</v>
          </cell>
        </row>
        <row r="1276">
          <cell r="A1276">
            <v>3040</v>
          </cell>
        </row>
        <row r="1277">
          <cell r="A1277">
            <v>3040</v>
          </cell>
        </row>
        <row r="1278">
          <cell r="A1278">
            <v>3042</v>
          </cell>
        </row>
        <row r="1279">
          <cell r="A1279">
            <v>3042</v>
          </cell>
        </row>
        <row r="1280">
          <cell r="A1280">
            <v>3042</v>
          </cell>
        </row>
        <row r="1281">
          <cell r="A1281">
            <v>3056</v>
          </cell>
        </row>
        <row r="1282">
          <cell r="A1282">
            <v>2097</v>
          </cell>
        </row>
        <row r="1283">
          <cell r="A1283">
            <v>2097</v>
          </cell>
        </row>
        <row r="1284">
          <cell r="A1284">
            <v>2097</v>
          </cell>
        </row>
        <row r="1285">
          <cell r="A1285">
            <v>2097</v>
          </cell>
        </row>
        <row r="1286">
          <cell r="A1286">
            <v>3045</v>
          </cell>
        </row>
        <row r="1287">
          <cell r="A1287">
            <v>3045</v>
          </cell>
        </row>
        <row r="1288">
          <cell r="A1288">
            <v>3045</v>
          </cell>
        </row>
        <row r="1289">
          <cell r="A1289">
            <v>3045</v>
          </cell>
        </row>
        <row r="1290">
          <cell r="A1290">
            <v>3045</v>
          </cell>
        </row>
        <row r="1291">
          <cell r="A1291">
            <v>3045</v>
          </cell>
        </row>
        <row r="1292">
          <cell r="A1292">
            <v>3045</v>
          </cell>
        </row>
        <row r="1293">
          <cell r="A1293">
            <v>3045</v>
          </cell>
        </row>
        <row r="1294">
          <cell r="A1294">
            <v>3045</v>
          </cell>
        </row>
        <row r="1295">
          <cell r="A1295">
            <v>4008</v>
          </cell>
        </row>
        <row r="1296">
          <cell r="A1296">
            <v>4009</v>
          </cell>
        </row>
        <row r="1297">
          <cell r="A1297">
            <v>3045</v>
          </cell>
        </row>
        <row r="1298">
          <cell r="A1298">
            <v>3045</v>
          </cell>
        </row>
        <row r="1299">
          <cell r="A1299">
            <v>3045</v>
          </cell>
        </row>
        <row r="1300">
          <cell r="A1300">
            <v>3045</v>
          </cell>
        </row>
        <row r="1301">
          <cell r="A1301">
            <v>3045</v>
          </cell>
        </row>
        <row r="1302">
          <cell r="A1302">
            <v>3045</v>
          </cell>
        </row>
        <row r="1303">
          <cell r="A1303">
            <v>3045</v>
          </cell>
        </row>
        <row r="1304">
          <cell r="A1304">
            <v>3045</v>
          </cell>
        </row>
        <row r="1305">
          <cell r="A1305">
            <v>3045</v>
          </cell>
        </row>
      </sheetData>
      <sheetData sheetId="14">
        <row r="1">
          <cell r="M1" t="str">
            <v>days over</v>
          </cell>
        </row>
        <row r="2">
          <cell r="M2">
            <v>-15</v>
          </cell>
        </row>
        <row r="3">
          <cell r="M3">
            <v>-10</v>
          </cell>
        </row>
        <row r="4">
          <cell r="M4">
            <v>-5</v>
          </cell>
        </row>
        <row r="5">
          <cell r="M5">
            <v>0</v>
          </cell>
        </row>
        <row r="6">
          <cell r="M6">
            <v>5</v>
          </cell>
        </row>
        <row r="7">
          <cell r="M7">
            <v>10</v>
          </cell>
        </row>
        <row r="8">
          <cell r="M8">
            <v>15</v>
          </cell>
        </row>
        <row r="9">
          <cell r="M9">
            <v>20</v>
          </cell>
        </row>
        <row r="10">
          <cell r="M10">
            <v>25</v>
          </cell>
        </row>
        <row r="11">
          <cell r="M11">
            <v>30</v>
          </cell>
        </row>
        <row r="12">
          <cell r="M12">
            <v>45</v>
          </cell>
        </row>
        <row r="13">
          <cell r="M13">
            <v>60</v>
          </cell>
        </row>
      </sheetData>
      <sheetData sheetId="1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e"/>
      <sheetName val="Journal"/>
      <sheetName val="Prime"/>
      <sheetName val="Balance sheet"/>
      <sheetName val="Immobilisation"/>
      <sheetName val="Budget 2002"/>
      <sheetName val="Balance"/>
      <sheetName val="P&amp;L monthly"/>
      <sheetName val="P &amp;L"/>
      <sheetName val="Prov I&amp;T"/>
      <sheetName val="Salary Q1-2002"/>
      <sheetName val="Situation"/>
      <sheetName val="Cash flow"/>
      <sheetName val="IS"/>
      <sheetName val="Ventil NDF AB 03 00"/>
      <sheetName val="Feuil2"/>
      <sheetName val="Feuil1"/>
      <sheetName val="Feuil3"/>
      <sheetName val="CP"/>
      <sheetName val="Sal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37621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adline"/>
      <sheetName val="Contents"/>
      <sheetName val="Balance Sheet"/>
      <sheetName val="P &amp; L"/>
      <sheetName val="Cash Flow"/>
      <sheetName val="Equity"/>
      <sheetName val="P &amp; L 2Q"/>
      <sheetName val="Cash Flow 2Q"/>
      <sheetName val="db_pl"/>
      <sheetName val="ביאורים"/>
      <sheetName val="פרופורמה"/>
      <sheetName val="מחזור לפי חטיבות עברית"/>
      <sheetName val="מאזן עתונות"/>
      <sheetName val="Sheet2"/>
      <sheetName val="רוו&quot;ה עתונות (2)"/>
      <sheetName val="רוו&quot;ה עתונות (3)"/>
      <sheetName val="פרופורמה עברית"/>
      <sheetName val="par"/>
      <sheetName val="db_eq"/>
      <sheetName val="db_cf"/>
      <sheetName val="db_balance"/>
      <sheetName val="רוו&quot;ה עתונות"/>
      <sheetName val="רוו&quot;ה עתונות עברית"/>
      <sheetName val="מאזן עתונות עברית"/>
      <sheetName val="רווח נרחב"/>
      <sheetName val="כניסה לאיחו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C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</row>
        <row r="8">
          <cell r="C8" t="str">
            <v>June 30,</v>
          </cell>
          <cell r="E8" t="str">
            <v>March 31,</v>
          </cell>
          <cell r="F8" t="str">
            <v>December 31,</v>
          </cell>
          <cell r="G8" t="str">
            <v>September 30,</v>
          </cell>
          <cell r="H8" t="str">
            <v>June 30,</v>
          </cell>
          <cell r="I8" t="str">
            <v>March 31,</v>
          </cell>
          <cell r="J8" t="str">
            <v>December 31,</v>
          </cell>
          <cell r="K8" t="str">
            <v>September 30,</v>
          </cell>
          <cell r="L8" t="str">
            <v xml:space="preserve"> June 30,</v>
          </cell>
          <cell r="M8" t="str">
            <v>March 31,</v>
          </cell>
          <cell r="N8" t="str">
            <v>December 31,</v>
          </cell>
          <cell r="O8" t="str">
            <v>September 30,</v>
          </cell>
          <cell r="P8" t="str">
            <v>June 30,</v>
          </cell>
          <cell r="Q8" t="str">
            <v>March 31,</v>
          </cell>
        </row>
        <row r="9">
          <cell r="C9">
            <v>2001</v>
          </cell>
          <cell r="E9">
            <v>2000</v>
          </cell>
          <cell r="F9">
            <v>2000</v>
          </cell>
          <cell r="G9">
            <v>2000</v>
          </cell>
          <cell r="H9">
            <v>2000</v>
          </cell>
          <cell r="I9">
            <v>2000</v>
          </cell>
          <cell r="J9">
            <v>1999</v>
          </cell>
          <cell r="K9">
            <v>1999</v>
          </cell>
          <cell r="L9">
            <v>1999</v>
          </cell>
          <cell r="M9">
            <v>1999</v>
          </cell>
          <cell r="N9">
            <v>1998</v>
          </cell>
          <cell r="O9">
            <v>1998</v>
          </cell>
          <cell r="P9">
            <v>1998</v>
          </cell>
          <cell r="Q9">
            <v>1998</v>
          </cell>
        </row>
        <row r="10">
          <cell r="A10" t="str">
            <v>01000000</v>
          </cell>
          <cell r="B10" t="str">
            <v xml:space="preserve">Total assets  </v>
          </cell>
          <cell r="C10">
            <v>131385</v>
          </cell>
          <cell r="E10">
            <v>133803</v>
          </cell>
          <cell r="F10">
            <v>149790</v>
          </cell>
        </row>
        <row r="11">
          <cell r="A11" t="str">
            <v>01010000</v>
          </cell>
          <cell r="B11" t="str">
            <v xml:space="preserve">Total current assets  </v>
          </cell>
          <cell r="C11">
            <v>68324</v>
          </cell>
          <cell r="E11">
            <v>62077</v>
          </cell>
          <cell r="F11">
            <v>74025</v>
          </cell>
        </row>
        <row r="12">
          <cell r="A12" t="str">
            <v>01010100</v>
          </cell>
          <cell r="B12" t="str">
            <v xml:space="preserve">Cash and cash equivalents  </v>
          </cell>
          <cell r="C12">
            <v>13187</v>
          </cell>
          <cell r="E12">
            <v>4198</v>
          </cell>
          <cell r="F12">
            <v>19</v>
          </cell>
        </row>
        <row r="13">
          <cell r="A13" t="str">
            <v>01010200</v>
          </cell>
          <cell r="B13" t="str">
            <v xml:space="preserve">Short-term deposits  </v>
          </cell>
          <cell r="C13">
            <v>0</v>
          </cell>
          <cell r="E13">
            <v>63</v>
          </cell>
          <cell r="F13">
            <v>0</v>
          </cell>
        </row>
        <row r="14">
          <cell r="A14" t="str">
            <v>01010300</v>
          </cell>
          <cell r="B14" t="str">
            <v xml:space="preserve">Marketable securities  </v>
          </cell>
          <cell r="C14">
            <v>0</v>
          </cell>
          <cell r="E14">
            <v>0</v>
          </cell>
          <cell r="F14">
            <v>0</v>
          </cell>
        </row>
        <row r="15">
          <cell r="A15" t="str">
            <v>01010400</v>
          </cell>
          <cell r="B15" t="str">
            <v>Trade receivables  Note 1</v>
          </cell>
          <cell r="C15">
            <v>20246</v>
          </cell>
          <cell r="E15">
            <v>21296</v>
          </cell>
          <cell r="F15">
            <v>41626</v>
          </cell>
        </row>
        <row r="16">
          <cell r="A16" t="str">
            <v>01010401</v>
          </cell>
          <cell r="B16" t="str">
            <v>Trade receivables</v>
          </cell>
          <cell r="C16">
            <v>28034</v>
          </cell>
          <cell r="E16">
            <v>28186</v>
          </cell>
          <cell r="F16">
            <v>46215</v>
          </cell>
        </row>
        <row r="17">
          <cell r="A17" t="str">
            <v>01010402</v>
          </cell>
          <cell r="B17" t="str">
            <v>(Less) Accrual for bad debts</v>
          </cell>
          <cell r="C17">
            <v>-7788</v>
          </cell>
          <cell r="E17">
            <v>-6890</v>
          </cell>
          <cell r="F17">
            <v>-4589</v>
          </cell>
        </row>
        <row r="18">
          <cell r="A18" t="str">
            <v>01010500</v>
          </cell>
          <cell r="B18" t="str">
            <v>Other receivables  Note 2</v>
          </cell>
          <cell r="C18">
            <v>3809</v>
          </cell>
          <cell r="E18">
            <v>5746</v>
          </cell>
          <cell r="F18">
            <v>3898</v>
          </cell>
        </row>
        <row r="19">
          <cell r="A19" t="str">
            <v>01010501</v>
          </cell>
          <cell r="B19" t="str">
            <v>Employees debtors</v>
          </cell>
          <cell r="C19">
            <v>110</v>
          </cell>
          <cell r="E19">
            <v>125</v>
          </cell>
          <cell r="F19">
            <v>147</v>
          </cell>
        </row>
        <row r="20">
          <cell r="A20" t="str">
            <v>01010502</v>
          </cell>
          <cell r="B20" t="str">
            <v>Refundable income taxes</v>
          </cell>
          <cell r="C20">
            <v>561</v>
          </cell>
          <cell r="E20">
            <v>1295</v>
          </cell>
          <cell r="F20">
            <v>0</v>
          </cell>
        </row>
        <row r="21">
          <cell r="A21" t="str">
            <v>01010503</v>
          </cell>
          <cell r="B21" t="str">
            <v>Deferred income taxes (short term, includes negative bal.)</v>
          </cell>
          <cell r="C21">
            <v>2132</v>
          </cell>
          <cell r="E21">
            <v>2132</v>
          </cell>
          <cell r="F21">
            <v>2132</v>
          </cell>
        </row>
        <row r="22">
          <cell r="A22" t="str">
            <v>01010504</v>
          </cell>
          <cell r="B22" t="str">
            <v>Deferred revenue</v>
          </cell>
          <cell r="C22">
            <v>1</v>
          </cell>
          <cell r="E22">
            <v>0</v>
          </cell>
          <cell r="F22">
            <v>0</v>
          </cell>
        </row>
        <row r="23">
          <cell r="A23" t="str">
            <v>01010505</v>
          </cell>
          <cell r="B23" t="str">
            <v>Advances to suppliers</v>
          </cell>
          <cell r="C23">
            <v>12</v>
          </cell>
          <cell r="E23">
            <v>102</v>
          </cell>
          <cell r="F23">
            <v>1</v>
          </cell>
        </row>
        <row r="24">
          <cell r="A24" t="str">
            <v>01010507</v>
          </cell>
          <cell r="B24" t="str">
            <v>Chief Scientist</v>
          </cell>
          <cell r="C24">
            <v>992</v>
          </cell>
          <cell r="E24">
            <v>2092</v>
          </cell>
          <cell r="F24">
            <v>1618</v>
          </cell>
        </row>
        <row r="25">
          <cell r="A25" t="str">
            <v>01010509</v>
          </cell>
          <cell r="B25" t="str">
            <v>Other receivables</v>
          </cell>
          <cell r="C25">
            <v>1</v>
          </cell>
          <cell r="E25">
            <v>0</v>
          </cell>
          <cell r="F25">
            <v>0</v>
          </cell>
        </row>
        <row r="26">
          <cell r="A26" t="str">
            <v>01010600</v>
          </cell>
          <cell r="B26" t="str">
            <v>Prepaid expenses  Note 3</v>
          </cell>
          <cell r="C26">
            <v>53</v>
          </cell>
          <cell r="E26">
            <v>357</v>
          </cell>
          <cell r="F26">
            <v>237</v>
          </cell>
        </row>
        <row r="27">
          <cell r="A27" t="str">
            <v>01010601</v>
          </cell>
          <cell r="B27" t="str">
            <v>(Prepaid expenses)</v>
          </cell>
          <cell r="C27">
            <v>47</v>
          </cell>
          <cell r="E27">
            <v>315</v>
          </cell>
          <cell r="F27">
            <v>195</v>
          </cell>
        </row>
        <row r="28">
          <cell r="A28" t="str">
            <v>01010602</v>
          </cell>
          <cell r="B28" t="str">
            <v>(Prepaid expenses)</v>
          </cell>
          <cell r="C28">
            <v>1</v>
          </cell>
          <cell r="E28">
            <v>40</v>
          </cell>
          <cell r="F28">
            <v>40</v>
          </cell>
        </row>
        <row r="29">
          <cell r="A29" t="str">
            <v>01010603</v>
          </cell>
          <cell r="B29" t="str">
            <v>(Prepaid expenses)</v>
          </cell>
          <cell r="C29">
            <v>1</v>
          </cell>
          <cell r="E29">
            <v>1</v>
          </cell>
          <cell r="F29">
            <v>1</v>
          </cell>
        </row>
        <row r="30">
          <cell r="A30" t="str">
            <v>01010604</v>
          </cell>
          <cell r="B30" t="str">
            <v>(Prepaid expenses)</v>
          </cell>
          <cell r="C30">
            <v>2</v>
          </cell>
          <cell r="E30">
            <v>1</v>
          </cell>
          <cell r="F30">
            <v>1</v>
          </cell>
        </row>
        <row r="31">
          <cell r="A31" t="str">
            <v>01010605</v>
          </cell>
          <cell r="B31" t="str">
            <v>(Prepaid expenses)</v>
          </cell>
          <cell r="C31">
            <v>2</v>
          </cell>
          <cell r="E31">
            <v>0</v>
          </cell>
          <cell r="F31">
            <v>0</v>
          </cell>
        </row>
        <row r="32">
          <cell r="A32" t="str">
            <v>01010700</v>
          </cell>
          <cell r="B32" t="str">
            <v>Inventories  Note 4</v>
          </cell>
          <cell r="C32">
            <v>31029</v>
          </cell>
          <cell r="E32">
            <v>30417</v>
          </cell>
          <cell r="F32">
            <v>28245</v>
          </cell>
        </row>
        <row r="33">
          <cell r="A33" t="str">
            <v>01010701</v>
          </cell>
          <cell r="B33" t="str">
            <v>Raw Materrials and Components</v>
          </cell>
          <cell r="C33">
            <v>8719</v>
          </cell>
          <cell r="E33">
            <v>8719</v>
          </cell>
          <cell r="F33">
            <v>8719</v>
          </cell>
        </row>
        <row r="34">
          <cell r="A34" t="str">
            <v>01010702</v>
          </cell>
          <cell r="B34" t="str">
            <v>Work in process</v>
          </cell>
          <cell r="C34">
            <v>9036</v>
          </cell>
          <cell r="E34">
            <v>9036</v>
          </cell>
          <cell r="F34">
            <v>9036</v>
          </cell>
        </row>
        <row r="35">
          <cell r="A35" t="str">
            <v>01010703</v>
          </cell>
          <cell r="B35" t="str">
            <v>Finished products</v>
          </cell>
          <cell r="C35">
            <v>13274</v>
          </cell>
          <cell r="E35">
            <v>12662</v>
          </cell>
          <cell r="F35">
            <v>10490</v>
          </cell>
        </row>
        <row r="36">
          <cell r="A36" t="str">
            <v>01010800</v>
          </cell>
          <cell r="B36" t="str">
            <v>Recoverable cost and estimate earnings not    yet billed - Net  Note 11</v>
          </cell>
          <cell r="C36">
            <v>0</v>
          </cell>
          <cell r="E36">
            <v>0</v>
          </cell>
          <cell r="F36">
            <v>0</v>
          </cell>
        </row>
        <row r="37">
          <cell r="A37" t="str">
            <v>01010801</v>
          </cell>
          <cell r="B37" t="str">
            <v>Cost of work in progress</v>
          </cell>
          <cell r="C37">
            <v>0</v>
          </cell>
          <cell r="E37">
            <v>0</v>
          </cell>
          <cell r="F37">
            <v>0</v>
          </cell>
        </row>
        <row r="38">
          <cell r="A38" t="str">
            <v>01010802</v>
          </cell>
          <cell r="B38" t="str">
            <v>Interim Profit</v>
          </cell>
          <cell r="C38">
            <v>0</v>
          </cell>
          <cell r="E38">
            <v>0</v>
          </cell>
          <cell r="F38">
            <v>0</v>
          </cell>
        </row>
        <row r="39">
          <cell r="A39" t="str">
            <v>01010803</v>
          </cell>
          <cell r="B39" t="str">
            <v>Issued invoices and advanced payments</v>
          </cell>
          <cell r="C39">
            <v>0</v>
          </cell>
          <cell r="E39">
            <v>0</v>
          </cell>
          <cell r="F39">
            <v>0</v>
          </cell>
        </row>
        <row r="40">
          <cell r="A40" t="str">
            <v>01020000</v>
          </cell>
          <cell r="B40" t="str">
            <v>long-term bank deposits and receivables  Note 12</v>
          </cell>
          <cell r="C40">
            <v>2312</v>
          </cell>
          <cell r="E40">
            <v>2560</v>
          </cell>
          <cell r="F40">
            <v>4690</v>
          </cell>
        </row>
        <row r="41">
          <cell r="A41" t="str">
            <v>01020001</v>
          </cell>
          <cell r="B41" t="str">
            <v>Long-Term bank deposits</v>
          </cell>
          <cell r="C41">
            <v>0</v>
          </cell>
          <cell r="E41">
            <v>0</v>
          </cell>
          <cell r="F41">
            <v>0</v>
          </cell>
        </row>
        <row r="42">
          <cell r="A42" t="str">
            <v>01020002</v>
          </cell>
          <cell r="B42" t="str">
            <v>Long-Term Receivables</v>
          </cell>
          <cell r="C42">
            <v>2312</v>
          </cell>
          <cell r="E42">
            <v>0</v>
          </cell>
          <cell r="F42">
            <v>0</v>
          </cell>
        </row>
        <row r="43">
          <cell r="A43" t="str">
            <v>01020005</v>
          </cell>
          <cell r="B43" t="str">
            <v>Current Maturities</v>
          </cell>
          <cell r="C43">
            <v>0</v>
          </cell>
          <cell r="E43">
            <v>0</v>
          </cell>
          <cell r="F43">
            <v>0</v>
          </cell>
        </row>
        <row r="44">
          <cell r="A44" t="str">
            <v>01030000</v>
          </cell>
          <cell r="B44" t="str">
            <v>Investments  Note C</v>
          </cell>
          <cell r="C44">
            <v>0</v>
          </cell>
          <cell r="E44">
            <v>0</v>
          </cell>
          <cell r="F44">
            <v>0</v>
          </cell>
        </row>
        <row r="45">
          <cell r="A45" t="str">
            <v>01030005</v>
          </cell>
          <cell r="B45">
            <v>0</v>
          </cell>
          <cell r="C45">
            <v>-515</v>
          </cell>
          <cell r="E45">
            <v>-515</v>
          </cell>
          <cell r="F45">
            <v>-515</v>
          </cell>
        </row>
        <row r="46">
          <cell r="A46" t="str">
            <v>01030010</v>
          </cell>
          <cell r="B46">
            <v>0</v>
          </cell>
          <cell r="C46">
            <v>17</v>
          </cell>
          <cell r="E46">
            <v>17</v>
          </cell>
          <cell r="F46">
            <v>0</v>
          </cell>
        </row>
        <row r="47">
          <cell r="A47" t="str">
            <v>01030015</v>
          </cell>
          <cell r="B47">
            <v>0</v>
          </cell>
          <cell r="C47">
            <v>0</v>
          </cell>
          <cell r="E47">
            <v>0</v>
          </cell>
          <cell r="F47">
            <v>78</v>
          </cell>
        </row>
        <row r="48">
          <cell r="A48" t="str">
            <v>01030020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</row>
        <row r="49">
          <cell r="A49" t="str">
            <v>01030025</v>
          </cell>
          <cell r="B49">
            <v>0</v>
          </cell>
          <cell r="C49">
            <v>0</v>
          </cell>
          <cell r="E49">
            <v>0</v>
          </cell>
          <cell r="F49">
            <v>0</v>
          </cell>
        </row>
        <row r="50">
          <cell r="A50" t="str">
            <v>01030030</v>
          </cell>
          <cell r="B50">
            <v>0</v>
          </cell>
          <cell r="C50">
            <v>0</v>
          </cell>
          <cell r="E50">
            <v>0</v>
          </cell>
          <cell r="F50">
            <v>0</v>
          </cell>
        </row>
        <row r="51">
          <cell r="A51" t="str">
            <v>01030035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</row>
        <row r="52">
          <cell r="A52" t="str">
            <v>01030040</v>
          </cell>
          <cell r="B52">
            <v>0</v>
          </cell>
          <cell r="C52">
            <v>0</v>
          </cell>
          <cell r="E52">
            <v>0</v>
          </cell>
          <cell r="F52">
            <v>0</v>
          </cell>
        </row>
        <row r="53">
          <cell r="A53" t="str">
            <v>01030045</v>
          </cell>
          <cell r="B53">
            <v>0</v>
          </cell>
          <cell r="C53">
            <v>0</v>
          </cell>
          <cell r="E53">
            <v>0</v>
          </cell>
          <cell r="F53">
            <v>0</v>
          </cell>
        </row>
        <row r="54">
          <cell r="A54" t="str">
            <v>01030050</v>
          </cell>
          <cell r="B54">
            <v>0</v>
          </cell>
          <cell r="C54">
            <v>0</v>
          </cell>
          <cell r="E54">
            <v>0</v>
          </cell>
          <cell r="F54">
            <v>0</v>
          </cell>
        </row>
        <row r="55">
          <cell r="A55" t="str">
            <v>01030055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</row>
        <row r="56">
          <cell r="A56" t="str">
            <v>01030060</v>
          </cell>
          <cell r="B56">
            <v>0</v>
          </cell>
          <cell r="C56">
            <v>0</v>
          </cell>
          <cell r="E56">
            <v>0</v>
          </cell>
          <cell r="F56">
            <v>0</v>
          </cell>
        </row>
        <row r="57">
          <cell r="A57" t="str">
            <v>01030065</v>
          </cell>
          <cell r="B57">
            <v>0</v>
          </cell>
          <cell r="C57">
            <v>0</v>
          </cell>
          <cell r="E57">
            <v>0</v>
          </cell>
          <cell r="F57">
            <v>0</v>
          </cell>
        </row>
        <row r="58">
          <cell r="A58" t="str">
            <v>01030070</v>
          </cell>
          <cell r="B58">
            <v>0</v>
          </cell>
          <cell r="C58">
            <v>0</v>
          </cell>
          <cell r="E58">
            <v>0</v>
          </cell>
          <cell r="F58">
            <v>0</v>
          </cell>
        </row>
        <row r="59">
          <cell r="A59" t="str">
            <v>01030075</v>
          </cell>
          <cell r="B59">
            <v>0</v>
          </cell>
          <cell r="C59">
            <v>0</v>
          </cell>
          <cell r="E59">
            <v>0</v>
          </cell>
          <cell r="F59">
            <v>0</v>
          </cell>
        </row>
        <row r="60">
          <cell r="A60" t="str">
            <v>01030080</v>
          </cell>
          <cell r="B60">
            <v>0</v>
          </cell>
          <cell r="C60">
            <v>0</v>
          </cell>
          <cell r="E60">
            <v>0</v>
          </cell>
          <cell r="F60">
            <v>0</v>
          </cell>
        </row>
        <row r="61">
          <cell r="A61" t="str">
            <v>01030085</v>
          </cell>
          <cell r="B61">
            <v>0</v>
          </cell>
          <cell r="C61">
            <v>0</v>
          </cell>
          <cell r="E61">
            <v>0</v>
          </cell>
          <cell r="F61">
            <v>0</v>
          </cell>
        </row>
        <row r="62">
          <cell r="A62" t="str">
            <v>01030090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</row>
        <row r="63">
          <cell r="A63" t="str">
            <v>01030095</v>
          </cell>
          <cell r="B63">
            <v>0</v>
          </cell>
          <cell r="C63">
            <v>0</v>
          </cell>
          <cell r="E63">
            <v>0</v>
          </cell>
          <cell r="F63">
            <v>0</v>
          </cell>
        </row>
        <row r="64">
          <cell r="A64" t="str">
            <v>01030096</v>
          </cell>
          <cell r="B64">
            <v>0</v>
          </cell>
          <cell r="C64">
            <v>0</v>
          </cell>
          <cell r="E64">
            <v>0</v>
          </cell>
          <cell r="F64">
            <v>0</v>
          </cell>
        </row>
        <row r="65">
          <cell r="A65" t="str">
            <v>01040000</v>
          </cell>
          <cell r="B65" t="str">
            <v xml:space="preserve">Fixed assets, net  </v>
          </cell>
          <cell r="C65">
            <v>9683</v>
          </cell>
          <cell r="E65">
            <v>16695</v>
          </cell>
          <cell r="F65">
            <v>17168</v>
          </cell>
        </row>
        <row r="66">
          <cell r="A66" t="str">
            <v>01040100</v>
          </cell>
          <cell r="B66" t="str">
            <v xml:space="preserve">Cost  </v>
          </cell>
          <cell r="C66">
            <v>40887</v>
          </cell>
          <cell r="E66">
            <v>40239</v>
          </cell>
          <cell r="F66">
            <v>39709</v>
          </cell>
        </row>
        <row r="67">
          <cell r="A67" t="str">
            <v>01040101</v>
          </cell>
          <cell r="B67" t="str">
            <v xml:space="preserve">   Buildings &amp; Land</v>
          </cell>
          <cell r="C67">
            <v>0</v>
          </cell>
          <cell r="E67">
            <v>0</v>
          </cell>
          <cell r="F67">
            <v>0</v>
          </cell>
        </row>
        <row r="68">
          <cell r="A68" t="str">
            <v>01040102</v>
          </cell>
          <cell r="B68" t="str">
            <v xml:space="preserve">   leasehold</v>
          </cell>
          <cell r="C68">
            <v>23</v>
          </cell>
          <cell r="E68">
            <v>1</v>
          </cell>
          <cell r="F68">
            <v>0</v>
          </cell>
        </row>
        <row r="69">
          <cell r="A69" t="str">
            <v>01040103</v>
          </cell>
          <cell r="B69" t="str">
            <v xml:space="preserve">   Machinery &amp; Equipment</v>
          </cell>
          <cell r="C69">
            <v>40222</v>
          </cell>
          <cell r="E69">
            <v>30374</v>
          </cell>
          <cell r="F69">
            <v>29894</v>
          </cell>
        </row>
        <row r="70">
          <cell r="A70" t="str">
            <v>01040104</v>
          </cell>
          <cell r="B70" t="str">
            <v xml:space="preserve">   Cars</v>
          </cell>
          <cell r="C70">
            <v>16</v>
          </cell>
          <cell r="E70">
            <v>0</v>
          </cell>
          <cell r="F70">
            <v>0</v>
          </cell>
        </row>
        <row r="71">
          <cell r="A71" t="str">
            <v>01040105</v>
          </cell>
          <cell r="B71" t="str">
            <v xml:space="preserve">   Furniture &amp; Office Equipment</v>
          </cell>
          <cell r="C71">
            <v>4071</v>
          </cell>
          <cell r="E71">
            <v>1656</v>
          </cell>
          <cell r="F71">
            <v>1656</v>
          </cell>
        </row>
        <row r="72">
          <cell r="A72" t="str">
            <v>01040106</v>
          </cell>
          <cell r="B72" t="str">
            <v>Purchases from IT</v>
          </cell>
          <cell r="C72">
            <v>0</v>
          </cell>
        </row>
        <row r="73">
          <cell r="A73" t="str">
            <v>01040107</v>
          </cell>
          <cell r="B73" t="str">
            <v>COST-mas</v>
          </cell>
          <cell r="C73">
            <v>0</v>
          </cell>
        </row>
        <row r="74">
          <cell r="A74" t="str">
            <v>01040108</v>
          </cell>
          <cell r="B74" t="str">
            <v>COST-mas (MADAD)</v>
          </cell>
          <cell r="C74">
            <v>0</v>
          </cell>
        </row>
        <row r="75">
          <cell r="A75" t="str">
            <v>01040200</v>
          </cell>
          <cell r="B75" t="str">
            <v xml:space="preserve">Accumulated depreciation and amortization  </v>
          </cell>
          <cell r="C75">
            <v>-31204</v>
          </cell>
          <cell r="E75">
            <v>-30194</v>
          </cell>
          <cell r="F75">
            <v>-29191</v>
          </cell>
        </row>
        <row r="76">
          <cell r="A76" t="str">
            <v>01040201</v>
          </cell>
          <cell r="B76" t="str">
            <v xml:space="preserve">   Buildings &amp; Land</v>
          </cell>
          <cell r="C76">
            <v>0</v>
          </cell>
          <cell r="E76">
            <v>0</v>
          </cell>
          <cell r="F76">
            <v>0</v>
          </cell>
        </row>
        <row r="77">
          <cell r="A77" t="str">
            <v>01040202</v>
          </cell>
          <cell r="B77" t="str">
            <v xml:space="preserve">   leasehold</v>
          </cell>
          <cell r="C77">
            <v>1</v>
          </cell>
          <cell r="E77">
            <v>0</v>
          </cell>
          <cell r="F77">
            <v>0</v>
          </cell>
        </row>
        <row r="78">
          <cell r="A78" t="str">
            <v>01040203</v>
          </cell>
          <cell r="B78" t="str">
            <v xml:space="preserve">   Machinery &amp; Equipment</v>
          </cell>
          <cell r="C78">
            <v>30257</v>
          </cell>
          <cell r="E78">
            <v>22264</v>
          </cell>
          <cell r="F78">
            <v>21534</v>
          </cell>
        </row>
        <row r="79">
          <cell r="A79" t="str">
            <v>01040204</v>
          </cell>
          <cell r="B79" t="str">
            <v xml:space="preserve">   Cars</v>
          </cell>
          <cell r="C79">
            <v>12</v>
          </cell>
          <cell r="E79">
            <v>0</v>
          </cell>
          <cell r="F79">
            <v>0</v>
          </cell>
        </row>
        <row r="80">
          <cell r="A80" t="str">
            <v>01040205</v>
          </cell>
          <cell r="B80" t="str">
            <v xml:space="preserve">   Furniture &amp; Office Equipment</v>
          </cell>
          <cell r="C80">
            <v>1623</v>
          </cell>
          <cell r="E80">
            <v>1126</v>
          </cell>
          <cell r="F80">
            <v>1105</v>
          </cell>
        </row>
        <row r="81">
          <cell r="A81" t="str">
            <v>01050000</v>
          </cell>
          <cell r="B81" t="str">
            <v>Software R&amp;D costs, net  Note 5</v>
          </cell>
          <cell r="C81">
            <v>5276</v>
          </cell>
          <cell r="E81">
            <v>5149</v>
          </cell>
          <cell r="F81">
            <v>5053</v>
          </cell>
        </row>
        <row r="82">
          <cell r="A82" t="str">
            <v>01050001</v>
          </cell>
          <cell r="B82" t="str">
            <v>Balance at beginning of year</v>
          </cell>
          <cell r="C82">
            <v>5276</v>
          </cell>
          <cell r="E82">
            <v>5053</v>
          </cell>
          <cell r="F82">
            <v>5801</v>
          </cell>
        </row>
        <row r="83">
          <cell r="A83" t="str">
            <v>01050002</v>
          </cell>
          <cell r="B83" t="str">
            <v>Capitalization of software development</v>
          </cell>
          <cell r="C83">
            <v>0</v>
          </cell>
          <cell r="E83">
            <v>676</v>
          </cell>
          <cell r="F83">
            <v>0</v>
          </cell>
        </row>
        <row r="84">
          <cell r="A84" t="str">
            <v>01050003</v>
          </cell>
          <cell r="B84" t="str">
            <v>Costs incurred during the period</v>
          </cell>
          <cell r="C84">
            <v>0</v>
          </cell>
          <cell r="E84">
            <v>0</v>
          </cell>
          <cell r="F84">
            <v>0</v>
          </cell>
        </row>
        <row r="85">
          <cell r="A85" t="str">
            <v>01050004</v>
          </cell>
          <cell r="B85" t="str">
            <v>Amortization during the period</v>
          </cell>
          <cell r="C85">
            <v>0</v>
          </cell>
          <cell r="E85">
            <v>-580</v>
          </cell>
          <cell r="F85">
            <v>-748</v>
          </cell>
        </row>
        <row r="86">
          <cell r="A86" t="str">
            <v>01060000</v>
          </cell>
          <cell r="B86" t="str">
            <v xml:space="preserve">Total other assets  </v>
          </cell>
          <cell r="C86">
            <v>45790</v>
          </cell>
          <cell r="E86">
            <v>47322</v>
          </cell>
          <cell r="F86">
            <v>48854</v>
          </cell>
        </row>
        <row r="87">
          <cell r="A87" t="str">
            <v>01060100</v>
          </cell>
          <cell r="B87" t="str">
            <v xml:space="preserve">Deferred tax  </v>
          </cell>
          <cell r="C87">
            <v>0</v>
          </cell>
          <cell r="E87">
            <v>0</v>
          </cell>
          <cell r="F87">
            <v>0</v>
          </cell>
        </row>
        <row r="88">
          <cell r="A88" t="str">
            <v>01060200</v>
          </cell>
          <cell r="B88" t="str">
            <v>Other assets &amp; Goodwill  Note 6</v>
          </cell>
          <cell r="C88">
            <v>45790</v>
          </cell>
          <cell r="E88">
            <v>47322</v>
          </cell>
          <cell r="F88">
            <v>48854</v>
          </cell>
        </row>
        <row r="89">
          <cell r="A89" t="str">
            <v>01060201</v>
          </cell>
          <cell r="B89" t="str">
            <v>Other Assets</v>
          </cell>
          <cell r="C89">
            <v>0</v>
          </cell>
          <cell r="E89">
            <v>0</v>
          </cell>
          <cell r="F89">
            <v>0</v>
          </cell>
        </row>
        <row r="90">
          <cell r="A90" t="str">
            <v>01060202</v>
          </cell>
          <cell r="B90" t="str">
            <v>Other Assets</v>
          </cell>
          <cell r="C90">
            <v>0</v>
          </cell>
          <cell r="E90">
            <v>0</v>
          </cell>
          <cell r="F90">
            <v>0</v>
          </cell>
        </row>
        <row r="91">
          <cell r="A91" t="str">
            <v>01060203</v>
          </cell>
          <cell r="B91" t="str">
            <v>Other Assets</v>
          </cell>
          <cell r="C91">
            <v>-167</v>
          </cell>
          <cell r="E91">
            <v>-167</v>
          </cell>
          <cell r="F91">
            <v>-167</v>
          </cell>
        </row>
        <row r="92">
          <cell r="A92" t="str">
            <v>01060204</v>
          </cell>
          <cell r="B92" t="str">
            <v>Other Assets</v>
          </cell>
          <cell r="C92">
            <v>0</v>
          </cell>
          <cell r="E92">
            <v>0</v>
          </cell>
          <cell r="F92">
            <v>0</v>
          </cell>
        </row>
        <row r="93">
          <cell r="A93" t="str">
            <v>01060205</v>
          </cell>
          <cell r="B93" t="str">
            <v>Other Assets</v>
          </cell>
          <cell r="C93">
            <v>0</v>
          </cell>
          <cell r="E93">
            <v>0</v>
          </cell>
          <cell r="F93">
            <v>0</v>
          </cell>
        </row>
        <row r="94">
          <cell r="A94" t="str">
            <v>01060211</v>
          </cell>
          <cell r="B94" t="str">
            <v>Goodwill (Must fill in company name)</v>
          </cell>
          <cell r="C94">
            <v>45957</v>
          </cell>
          <cell r="E94">
            <v>47489</v>
          </cell>
          <cell r="F94">
            <v>49021</v>
          </cell>
        </row>
        <row r="95">
          <cell r="A95" t="str">
            <v>01060212</v>
          </cell>
          <cell r="B95" t="str">
            <v>Goodwill (Must fill in company name)</v>
          </cell>
          <cell r="C95">
            <v>0</v>
          </cell>
          <cell r="E95">
            <v>0</v>
          </cell>
          <cell r="F95">
            <v>0</v>
          </cell>
        </row>
        <row r="96">
          <cell r="A96" t="str">
            <v>01060213</v>
          </cell>
          <cell r="B96" t="str">
            <v>Goodwill (Must fill in company name)</v>
          </cell>
          <cell r="C96">
            <v>0</v>
          </cell>
          <cell r="E96">
            <v>0</v>
          </cell>
          <cell r="F96">
            <v>0</v>
          </cell>
        </row>
        <row r="97">
          <cell r="A97" t="str">
            <v>01060214</v>
          </cell>
          <cell r="B97" t="str">
            <v>Goodwill (Must fill in company name)</v>
          </cell>
          <cell r="C97">
            <v>0</v>
          </cell>
          <cell r="E97">
            <v>0</v>
          </cell>
          <cell r="F97">
            <v>0</v>
          </cell>
        </row>
        <row r="98">
          <cell r="A98" t="str">
            <v>01060215</v>
          </cell>
          <cell r="B98" t="str">
            <v>Goodwill (Must fill in company name)</v>
          </cell>
          <cell r="C98">
            <v>0</v>
          </cell>
          <cell r="E98">
            <v>0</v>
          </cell>
          <cell r="F98">
            <v>0</v>
          </cell>
        </row>
        <row r="99">
          <cell r="A99" t="str">
            <v>02000000</v>
          </cell>
          <cell r="B99" t="str">
            <v xml:space="preserve">Total liabilities and shareholder's equity  </v>
          </cell>
          <cell r="C99">
            <v>131385</v>
          </cell>
          <cell r="E99">
            <v>133803</v>
          </cell>
          <cell r="F99">
            <v>149790</v>
          </cell>
        </row>
        <row r="100">
          <cell r="A100" t="str">
            <v>02010000</v>
          </cell>
          <cell r="B100" t="str">
            <v xml:space="preserve">Total current liabilities  </v>
          </cell>
          <cell r="C100">
            <v>24440</v>
          </cell>
          <cell r="E100">
            <v>28992</v>
          </cell>
          <cell r="F100">
            <v>25274</v>
          </cell>
        </row>
        <row r="101">
          <cell r="A101" t="str">
            <v>02010100</v>
          </cell>
          <cell r="B101" t="str">
            <v xml:space="preserve">Short-term credits &amp; Current maturities of l.t. debt.  </v>
          </cell>
          <cell r="C101">
            <v>0</v>
          </cell>
          <cell r="E101">
            <v>0</v>
          </cell>
          <cell r="F101">
            <v>0</v>
          </cell>
        </row>
        <row r="102">
          <cell r="A102" t="str">
            <v>02010200</v>
          </cell>
          <cell r="B102" t="str">
            <v xml:space="preserve">Trade payables  </v>
          </cell>
          <cell r="C102">
            <v>5460</v>
          </cell>
          <cell r="E102">
            <v>11794</v>
          </cell>
          <cell r="F102">
            <v>8569</v>
          </cell>
        </row>
        <row r="103">
          <cell r="A103" t="str">
            <v>02010300</v>
          </cell>
          <cell r="B103" t="str">
            <v>Note 7 (Other Paybles)Exld. Div., Advances</v>
          </cell>
          <cell r="C103">
            <v>18025</v>
          </cell>
          <cell r="E103">
            <v>14577</v>
          </cell>
          <cell r="F103">
            <v>12116</v>
          </cell>
        </row>
        <row r="104">
          <cell r="A104" t="str">
            <v>02010301</v>
          </cell>
          <cell r="B104" t="str">
            <v>Employees and social benefits</v>
          </cell>
          <cell r="C104">
            <v>4347</v>
          </cell>
          <cell r="E104">
            <v>3420</v>
          </cell>
          <cell r="F104">
            <v>3292</v>
          </cell>
        </row>
        <row r="105">
          <cell r="A105" t="str">
            <v>02010302</v>
          </cell>
          <cell r="B105" t="str">
            <v>Tax authority</v>
          </cell>
          <cell r="C105">
            <v>-63</v>
          </cell>
          <cell r="E105">
            <v>243</v>
          </cell>
          <cell r="F105">
            <v>-155</v>
          </cell>
        </row>
        <row r="106">
          <cell r="A106" t="str">
            <v>02010303</v>
          </cell>
          <cell r="B106" t="str">
            <v>Commission payable</v>
          </cell>
          <cell r="C106">
            <v>1452</v>
          </cell>
          <cell r="E106">
            <v>1551</v>
          </cell>
          <cell r="F106">
            <v>2875</v>
          </cell>
        </row>
        <row r="107">
          <cell r="A107" t="str">
            <v>02010306</v>
          </cell>
          <cell r="B107" t="str">
            <v>Other payables</v>
          </cell>
          <cell r="C107">
            <v>206</v>
          </cell>
          <cell r="E107">
            <v>33</v>
          </cell>
          <cell r="F107">
            <v>23</v>
          </cell>
        </row>
        <row r="108">
          <cell r="A108" t="str">
            <v>02010320</v>
          </cell>
          <cell r="B108" t="str">
            <v>Advances from customers and deferred income</v>
          </cell>
          <cell r="C108">
            <v>955</v>
          </cell>
          <cell r="E108">
            <v>2621</v>
          </cell>
          <cell r="F108">
            <v>4588</v>
          </cell>
        </row>
        <row r="109">
          <cell r="A109" t="str">
            <v>02010330</v>
          </cell>
          <cell r="B109" t="str">
            <v>Proposed dividend</v>
          </cell>
          <cell r="C109">
            <v>0</v>
          </cell>
          <cell r="E109">
            <v>0</v>
          </cell>
          <cell r="F109">
            <v>0</v>
          </cell>
        </row>
        <row r="110">
          <cell r="A110" t="str">
            <v>02010333</v>
          </cell>
          <cell r="B110" t="str">
            <v>Warranty Accrual</v>
          </cell>
          <cell r="C110">
            <v>1243</v>
          </cell>
          <cell r="E110">
            <v>1243</v>
          </cell>
          <cell r="F110">
            <v>1341</v>
          </cell>
        </row>
        <row r="111">
          <cell r="A111" t="str">
            <v>02010336</v>
          </cell>
          <cell r="B111" t="str">
            <v>Merger Accrue Expenses</v>
          </cell>
          <cell r="C111">
            <v>0</v>
          </cell>
          <cell r="E111">
            <v>0</v>
          </cell>
          <cell r="F111">
            <v>0</v>
          </cell>
        </row>
        <row r="112">
          <cell r="A112" t="str">
            <v>02010340</v>
          </cell>
          <cell r="B112" t="str">
            <v>Accrue Expenses</v>
          </cell>
          <cell r="C112">
            <v>7503</v>
          </cell>
          <cell r="E112">
            <v>5792</v>
          </cell>
          <cell r="F112">
            <v>1574</v>
          </cell>
        </row>
        <row r="113">
          <cell r="A113" t="str">
            <v>02010345</v>
          </cell>
          <cell r="B113" t="str">
            <v>Chief Scientist</v>
          </cell>
          <cell r="C113">
            <v>3337</v>
          </cell>
          <cell r="E113">
            <v>2295</v>
          </cell>
          <cell r="F113">
            <v>3166</v>
          </cell>
        </row>
        <row r="114">
          <cell r="A114" t="str">
            <v>02013000</v>
          </cell>
          <cell r="B114" t="str">
            <v>Net Balance of Discontinuing Operations</v>
          </cell>
          <cell r="C114">
            <v>0</v>
          </cell>
          <cell r="E114">
            <v>0</v>
          </cell>
          <cell r="F114">
            <v>0</v>
          </cell>
        </row>
        <row r="115">
          <cell r="A115" t="str">
            <v>02020000</v>
          </cell>
          <cell r="B115" t="str">
            <v xml:space="preserve">  Total Consolidated Companies</v>
          </cell>
          <cell r="C115">
            <v>-22140</v>
          </cell>
          <cell r="E115">
            <v>-24617</v>
          </cell>
          <cell r="F115">
            <v>-10644</v>
          </cell>
        </row>
        <row r="116">
          <cell r="A116" t="str">
            <v>02021000</v>
          </cell>
          <cell r="B116" t="str">
            <v>ECI Telecom Ltd. (Parent)</v>
          </cell>
          <cell r="C116">
            <v>-773</v>
          </cell>
          <cell r="E116">
            <v>-6853</v>
          </cell>
          <cell r="F116">
            <v>-128</v>
          </cell>
        </row>
        <row r="117">
          <cell r="A117" t="str">
            <v>02021010</v>
          </cell>
          <cell r="B117" t="str">
            <v>ECI Telecom Ltd. (Parent)</v>
          </cell>
          <cell r="C117">
            <v>-773</v>
          </cell>
          <cell r="E117">
            <v>-6853</v>
          </cell>
          <cell r="F117">
            <v>-128</v>
          </cell>
        </row>
        <row r="118">
          <cell r="A118" t="str">
            <v>02021011</v>
          </cell>
          <cell r="B118" t="str">
            <v>INS (SBU)</v>
          </cell>
          <cell r="C118">
            <v>0</v>
          </cell>
          <cell r="E118">
            <v>0</v>
          </cell>
          <cell r="F118">
            <v>0</v>
          </cell>
        </row>
        <row r="119">
          <cell r="A119" t="str">
            <v>02021012</v>
          </cell>
          <cell r="B119" t="str">
            <v>ECI Telecom China Rep. Office</v>
          </cell>
          <cell r="C119">
            <v>0</v>
          </cell>
          <cell r="E119">
            <v>0</v>
          </cell>
          <cell r="F119">
            <v>0</v>
          </cell>
        </row>
        <row r="120">
          <cell r="A120" t="str">
            <v>02021013</v>
          </cell>
          <cell r="B120" t="str">
            <v>ECI Telecom Thailand Rep. Office</v>
          </cell>
          <cell r="C120">
            <v>0</v>
          </cell>
          <cell r="E120">
            <v>0</v>
          </cell>
          <cell r="F120">
            <v>0</v>
          </cell>
        </row>
        <row r="121">
          <cell r="A121" t="str">
            <v>02022000</v>
          </cell>
          <cell r="B121" t="str">
            <v>ECTel Ltd. (Israel)</v>
          </cell>
          <cell r="C121">
            <v>-2</v>
          </cell>
          <cell r="E121">
            <v>0</v>
          </cell>
          <cell r="F121">
            <v>0</v>
          </cell>
        </row>
        <row r="122">
          <cell r="A122" t="str">
            <v>02022001</v>
          </cell>
          <cell r="B122" t="str">
            <v>ECTel Ltd. (Israel)</v>
          </cell>
          <cell r="C122">
            <v>0</v>
          </cell>
          <cell r="E122">
            <v>0</v>
          </cell>
          <cell r="F122">
            <v>0</v>
          </cell>
        </row>
        <row r="123">
          <cell r="A123" t="str">
            <v>02022003</v>
          </cell>
          <cell r="B123" t="str">
            <v>ECTel 2000 (UK)  Ltd.</v>
          </cell>
          <cell r="C123">
            <v>0</v>
          </cell>
          <cell r="E123">
            <v>0</v>
          </cell>
          <cell r="F123">
            <v>0</v>
          </cell>
        </row>
        <row r="124">
          <cell r="A124" t="str">
            <v>02022004</v>
          </cell>
          <cell r="B124" t="str">
            <v>ECTel B.V.</v>
          </cell>
          <cell r="C124">
            <v>0</v>
          </cell>
          <cell r="E124">
            <v>0</v>
          </cell>
          <cell r="F124">
            <v>0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OLONG"/>
      <sheetName val="Comps"/>
      <sheetName val="Summary"/>
      <sheetName val="LBO"/>
      <sheetName val="Generic"/>
      <sheetName val="Multiples"/>
      <sheetName val="DCF"/>
      <sheetName val="Projections"/>
      <sheetName val="****"/>
      <sheetName val="Assumptions"/>
      <sheetName val="NORTH STAR"/>
      <sheetName val="CONSOL"/>
      <sheetName val="SOUTH CROSS"/>
      <sheetName val="NS Depr"/>
      <sheetName val="CONSOL ASSUMP"/>
      <sheetName val="CONSOL BSA"/>
      <sheetName val="CONSOL IS"/>
      <sheetName val="CONSOL BSB"/>
      <sheetName val="CONSOL CF"/>
      <sheetName val="CLINTON"/>
      <sheetName val="TWR ACC.DIL"/>
      <sheetName val="ACC.DIL2"/>
      <sheetName val="WACC"/>
      <sheetName val="MULTS"/>
      <sheetName val="Mults trans"/>
      <sheetName val="SHIELD"/>
      <sheetName val="EVA"/>
      <sheetName val="Price Matrix99"/>
      <sheetName val="Price Matrix 2000"/>
      <sheetName val="Price Matrix - Debt"/>
      <sheetName val="Price Matrix - EPS"/>
      <sheetName val="POLY ADD.DIL"/>
      <sheetName val="End"/>
      <sheetName val="Tran Summary"/>
      <sheetName val="Fee Calculation"/>
      <sheetName val="Equity Value"/>
      <sheetName val="GLASS dilutedA"/>
      <sheetName val="GLASS LTM PF"/>
      <sheetName val="FO ACCDIL"/>
      <sheetName val="REAL ACCDIL"/>
      <sheetName val="Reserves"/>
      <sheetName val="SHIFT diluted"/>
      <sheetName val="GLASS dilutedB"/>
      <sheetName val="Contribution"/>
      <sheetName val="Fixed Price"/>
      <sheetName val="MS AccDil"/>
      <sheetName val="Sensitivity"/>
      <sheetName val="PPM (2)"/>
      <sheetName val="PPM"/>
      <sheetName val="LTM2"/>
      <sheetName val="Fixed Exchange"/>
      <sheetName val="Fixed Price Collar"/>
      <sheetName val="Fixed Ratio - Single"/>
      <sheetName val="Seasonality"/>
      <sheetName val="FinancialHighlights"/>
      <sheetName val="NORTH_STAR"/>
      <sheetName val="SOUTH_CROSS"/>
      <sheetName val="NS_Depr"/>
      <sheetName val="CONSOL_ASSUMP"/>
      <sheetName val="CONSOL_BSA"/>
      <sheetName val="CONSOL_IS"/>
      <sheetName val="CONSOL_BSB"/>
      <sheetName val="CONSOL_CF"/>
      <sheetName val="TWR_ACC_DIL"/>
      <sheetName val="ACC_DIL2"/>
      <sheetName val="Mults_trans"/>
      <sheetName val="Price_Matrix99"/>
      <sheetName val="Price_Matrix_2000"/>
      <sheetName val="Price_Matrix_-_Debt"/>
      <sheetName val="Price_Matrix_-_EPS"/>
      <sheetName val="POLY_ADD_DIL"/>
      <sheetName val="Tran_Summary"/>
      <sheetName val="Fee_Calculation"/>
      <sheetName val="Equity_Value"/>
      <sheetName val="GLASS_dilutedA"/>
      <sheetName val="GLASS_LTM_PF"/>
      <sheetName val="FO_ACCDIL"/>
      <sheetName val="REAL_ACCDIL"/>
      <sheetName val="SHIFT_diluted"/>
      <sheetName val="GLASS_dilutedB"/>
      <sheetName val="Fixed_Price"/>
      <sheetName val="MS_AccDil"/>
      <sheetName val="PPM_(2)"/>
      <sheetName val="Fixed_Exchange"/>
      <sheetName val="Fixed_Price_Collar"/>
      <sheetName val="Fixed_Ratio_-_Single"/>
      <sheetName val="DATA"/>
      <sheetName val="CRITERIA2"/>
      <sheetName val="CRITERIA3"/>
      <sheetName val="CRITERIA4"/>
      <sheetName val="CRITERIA5"/>
      <sheetName val="CRITERIA6"/>
      <sheetName val="LBOOutput"/>
      <sheetName val="Profiles"/>
      <sheetName val="PremiumTable"/>
      <sheetName val="ACC-DIL SUMMARY"/>
      <sheetName val="Randy DCF_SB"/>
      <sheetName val="Randy DCF_RJ"/>
      <sheetName val="AdditionalPrintCode"/>
      <sheetName val="MainPrintCode"/>
      <sheetName val="CREDIT STATS"/>
    </sheetNames>
    <sheetDataSet>
      <sheetData sheetId="0" refreshError="1">
        <row r="1">
          <cell r="A1" t="str">
            <v>PROJECT AUSTRALIA</v>
          </cell>
        </row>
        <row r="2">
          <cell r="A2" t="str">
            <v>Financing Analysis--Worldwide Nuclear Products</v>
          </cell>
        </row>
        <row r="3">
          <cell r="A3" t="str">
            <v>($ in thousands)</v>
          </cell>
        </row>
        <row r="11">
          <cell r="A11" t="str">
            <v>Worldwide Nuclear Products Financing Summary</v>
          </cell>
        </row>
        <row r="13">
          <cell r="A13" t="str">
            <v>Uses of Funds:</v>
          </cell>
        </row>
        <row r="15">
          <cell r="B15" t="str">
            <v xml:space="preserve">   Purchase Price of Equity</v>
          </cell>
          <cell r="G15">
            <v>27500</v>
          </cell>
        </row>
        <row r="17">
          <cell r="B17" t="str">
            <v>Less:</v>
          </cell>
        </row>
        <row r="18">
          <cell r="B18" t="str">
            <v xml:space="preserve">   Cash</v>
          </cell>
          <cell r="G18">
            <v>1299</v>
          </cell>
        </row>
        <row r="19">
          <cell r="B19" t="str">
            <v xml:space="preserve">   Discontinued Operations</v>
          </cell>
          <cell r="G19">
            <v>0</v>
          </cell>
        </row>
        <row r="20">
          <cell r="B20" t="str">
            <v xml:space="preserve">   Other</v>
          </cell>
          <cell r="G20">
            <v>0</v>
          </cell>
        </row>
        <row r="21">
          <cell r="B21" t="str">
            <v>Plus:</v>
          </cell>
        </row>
        <row r="22">
          <cell r="B22" t="str">
            <v xml:space="preserve">   Existing Debt / Preferred stock</v>
          </cell>
          <cell r="G22">
            <v>3286</v>
          </cell>
        </row>
        <row r="23">
          <cell r="B23" t="str">
            <v xml:space="preserve">   Estimated Transaction Costs</v>
          </cell>
          <cell r="G23">
            <v>960</v>
          </cell>
        </row>
        <row r="24">
          <cell r="G24" t="str">
            <v>_</v>
          </cell>
        </row>
        <row r="25">
          <cell r="B25" t="str">
            <v xml:space="preserve">      Total Uses of Funds</v>
          </cell>
          <cell r="G25">
            <v>30447</v>
          </cell>
        </row>
        <row r="26">
          <cell r="G26" t="str">
            <v>_</v>
          </cell>
        </row>
        <row r="27">
          <cell r="G27" t="str">
            <v>_</v>
          </cell>
        </row>
        <row r="29">
          <cell r="A29" t="str">
            <v>Sources of Funds:</v>
          </cell>
        </row>
        <row r="30">
          <cell r="B30" t="str">
            <v>Existing Debt</v>
          </cell>
          <cell r="G30">
            <v>0</v>
          </cell>
        </row>
        <row r="31">
          <cell r="B31" t="str">
            <v>Revolver</v>
          </cell>
          <cell r="G31">
            <v>0</v>
          </cell>
        </row>
        <row r="32">
          <cell r="B32" t="str">
            <v>Bank Term Loan</v>
          </cell>
          <cell r="G32">
            <v>0</v>
          </cell>
        </row>
        <row r="33">
          <cell r="B33" t="str">
            <v>Senior Term Debt</v>
          </cell>
          <cell r="G33">
            <v>16500</v>
          </cell>
        </row>
        <row r="34">
          <cell r="B34" t="str">
            <v>Subordinated Debt (Seller Note)</v>
          </cell>
          <cell r="G34">
            <v>6000</v>
          </cell>
        </row>
        <row r="35">
          <cell r="B35" t="str">
            <v>PIK Preferred Equity</v>
          </cell>
          <cell r="G35">
            <v>0</v>
          </cell>
        </row>
        <row r="36">
          <cell r="B36" t="str">
            <v>Equity</v>
          </cell>
          <cell r="G36">
            <v>7947</v>
          </cell>
        </row>
        <row r="37">
          <cell r="G37" t="str">
            <v>_</v>
          </cell>
        </row>
        <row r="38">
          <cell r="B38" t="str">
            <v xml:space="preserve">   Total Sources of Funds</v>
          </cell>
          <cell r="G38">
            <v>30447</v>
          </cell>
        </row>
        <row r="39">
          <cell r="G39" t="str">
            <v>_</v>
          </cell>
        </row>
        <row r="40">
          <cell r="G40" t="str">
            <v>_</v>
          </cell>
        </row>
        <row r="44">
          <cell r="H44" t="str">
            <v>PROJECT AUSTRALIA</v>
          </cell>
        </row>
        <row r="45">
          <cell r="H45" t="str">
            <v>Financing Assumptions &amp; Summary</v>
          </cell>
        </row>
        <row r="46">
          <cell r="H46" t="str">
            <v>($ in thousands)</v>
          </cell>
        </row>
        <row r="48">
          <cell r="H48" t="str">
            <v>Transaction Analysis and Capitalization (1)</v>
          </cell>
        </row>
        <row r="49">
          <cell r="H49" t="str">
            <v>Uses of Funds:</v>
          </cell>
          <cell r="N49" t="str">
            <v>Sources of Funds:</v>
          </cell>
          <cell r="Q49" t="str">
            <v>%</v>
          </cell>
          <cell r="R49" t="str">
            <v>Int. Rate</v>
          </cell>
          <cell r="S49" t="str">
            <v>Equity %</v>
          </cell>
        </row>
        <row r="50">
          <cell r="Q50" t="str">
            <v>_</v>
          </cell>
          <cell r="R50" t="str">
            <v>_</v>
          </cell>
          <cell r="S50" t="str">
            <v>_</v>
          </cell>
        </row>
        <row r="51">
          <cell r="H51" t="str">
            <v>Purchase price of equity (2)</v>
          </cell>
          <cell r="L51">
            <v>27500</v>
          </cell>
          <cell r="N51" t="str">
            <v>Debt assumed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H52" t="str">
            <v>Less: Cash</v>
          </cell>
          <cell r="L52">
            <v>1299</v>
          </cell>
          <cell r="N52" t="str">
            <v xml:space="preserve">Revolver 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H53" t="str">
            <v>Less: Discontinued operations</v>
          </cell>
          <cell r="L53">
            <v>0</v>
          </cell>
          <cell r="N53" t="str">
            <v>Bank term loan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H54" t="str">
            <v>Other</v>
          </cell>
          <cell r="L54">
            <v>0</v>
          </cell>
          <cell r="N54" t="str">
            <v>Senior term debt</v>
          </cell>
          <cell r="P54">
            <v>16500</v>
          </cell>
          <cell r="Q54">
            <v>0.54192531283870327</v>
          </cell>
          <cell r="R54">
            <v>0.1</v>
          </cell>
          <cell r="S54">
            <v>0</v>
          </cell>
        </row>
        <row r="55">
          <cell r="H55" t="str">
            <v>Plus: Existing debt / preferred stock</v>
          </cell>
          <cell r="L55">
            <v>3286</v>
          </cell>
          <cell r="N55" t="str">
            <v>Sub. debt (Seller Note)</v>
          </cell>
          <cell r="P55">
            <v>6000</v>
          </cell>
          <cell r="Q55">
            <v>0.19706375012316485</v>
          </cell>
          <cell r="R55">
            <v>0.12</v>
          </cell>
          <cell r="S55">
            <v>0.06</v>
          </cell>
        </row>
        <row r="56">
          <cell r="I56" t="str">
            <v>Total Purchase Price</v>
          </cell>
          <cell r="L56">
            <v>29487</v>
          </cell>
          <cell r="N56" t="str">
            <v>PIK preferred equity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H57" t="str">
            <v>Estimated transaction costs (3)</v>
          </cell>
          <cell r="L57">
            <v>960</v>
          </cell>
          <cell r="N57" t="str">
            <v>Equity</v>
          </cell>
          <cell r="P57">
            <v>7947</v>
          </cell>
          <cell r="Q57">
            <v>0.26101093703813183</v>
          </cell>
          <cell r="S57">
            <v>0.94</v>
          </cell>
        </row>
        <row r="58">
          <cell r="P58" t="str">
            <v>_</v>
          </cell>
          <cell r="Q58" t="str">
            <v>_</v>
          </cell>
          <cell r="S58" t="str">
            <v>_</v>
          </cell>
        </row>
        <row r="59">
          <cell r="I59" t="str">
            <v>Total Uses of Funds</v>
          </cell>
          <cell r="L59">
            <v>30447</v>
          </cell>
          <cell r="N59" t="str">
            <v>Total Sources of Funds</v>
          </cell>
          <cell r="P59">
            <v>30447</v>
          </cell>
          <cell r="Q59">
            <v>0.99999999999999989</v>
          </cell>
          <cell r="S59">
            <v>1</v>
          </cell>
        </row>
        <row r="60">
          <cell r="P60" t="str">
            <v>_</v>
          </cell>
          <cell r="Q60" t="str">
            <v>_</v>
          </cell>
          <cell r="S60" t="str">
            <v>_</v>
          </cell>
        </row>
        <row r="61">
          <cell r="P61" t="str">
            <v>_</v>
          </cell>
          <cell r="Q61" t="str">
            <v>_</v>
          </cell>
          <cell r="S61" t="str">
            <v>_</v>
          </cell>
        </row>
        <row r="66">
          <cell r="H66" t="str">
            <v>Internal Rate of Return</v>
          </cell>
          <cell r="O66" t="str">
            <v>Goodwill Estimate</v>
          </cell>
        </row>
        <row r="67">
          <cell r="K67" t="str">
            <v>1999 Consolidated EBIT Exit Multiple</v>
          </cell>
        </row>
        <row r="68">
          <cell r="K68" t="str">
            <v>_</v>
          </cell>
        </row>
        <row r="69">
          <cell r="K69">
            <v>5</v>
          </cell>
          <cell r="L69">
            <v>5.5</v>
          </cell>
          <cell r="M69">
            <v>6</v>
          </cell>
          <cell r="O69" t="str">
            <v>Purchase price of equity</v>
          </cell>
          <cell r="R69">
            <v>27500</v>
          </cell>
        </row>
        <row r="70">
          <cell r="K70" t="str">
            <v>_</v>
          </cell>
          <cell r="L70" t="str">
            <v>_</v>
          </cell>
          <cell r="M70" t="str">
            <v>_</v>
          </cell>
        </row>
        <row r="71">
          <cell r="H71" t="str">
            <v>Revolver return</v>
          </cell>
          <cell r="K71" t="str">
            <v xml:space="preserve">NM    </v>
          </cell>
          <cell r="L71" t="str">
            <v xml:space="preserve">NM    </v>
          </cell>
          <cell r="M71" t="str">
            <v xml:space="preserve">NM    </v>
          </cell>
          <cell r="O71" t="str">
            <v>Tangible book value (4)</v>
          </cell>
          <cell r="R71">
            <v>20786</v>
          </cell>
        </row>
        <row r="72">
          <cell r="H72" t="str">
            <v>Bank term loan return</v>
          </cell>
          <cell r="K72" t="str">
            <v xml:space="preserve">NM    </v>
          </cell>
          <cell r="L72" t="str">
            <v xml:space="preserve">NM    </v>
          </cell>
          <cell r="M72" t="str">
            <v xml:space="preserve">NM    </v>
          </cell>
          <cell r="O72" t="str">
            <v xml:space="preserve">      Excess of cost over FMV of net assets</v>
          </cell>
          <cell r="R72">
            <v>6714</v>
          </cell>
        </row>
        <row r="73">
          <cell r="H73" t="str">
            <v>Senior debt return</v>
          </cell>
          <cell r="K73">
            <v>0.1</v>
          </cell>
          <cell r="L73">
            <v>0.1</v>
          </cell>
          <cell r="M73">
            <v>0.1</v>
          </cell>
        </row>
        <row r="74">
          <cell r="H74" t="str">
            <v>Sub. debt (Seller Note) return</v>
          </cell>
          <cell r="K74">
            <v>0.14310246515452152</v>
          </cell>
          <cell r="L74">
            <v>0.14775483997362687</v>
          </cell>
          <cell r="M74">
            <v>0.15234639907501649</v>
          </cell>
          <cell r="O74" t="str">
            <v>Goodwill amortization  (5)</v>
          </cell>
          <cell r="R74">
            <v>447.6</v>
          </cell>
        </row>
        <row r="75">
          <cell r="H75" t="str">
            <v>Other</v>
          </cell>
          <cell r="K75" t="str">
            <v xml:space="preserve">NM    </v>
          </cell>
          <cell r="L75" t="str">
            <v xml:space="preserve">NM    </v>
          </cell>
          <cell r="M75" t="str">
            <v xml:space="preserve">NM    </v>
          </cell>
        </row>
        <row r="76">
          <cell r="H76" t="str">
            <v>Other</v>
          </cell>
          <cell r="K76" t="str">
            <v xml:space="preserve">NM    </v>
          </cell>
          <cell r="L76" t="str">
            <v xml:space="preserve">NM    </v>
          </cell>
          <cell r="M76" t="str">
            <v xml:space="preserve">NM    </v>
          </cell>
        </row>
        <row r="77">
          <cell r="H77" t="str">
            <v>PIK preferred equity return</v>
          </cell>
          <cell r="K77" t="str">
            <v xml:space="preserve">NM    </v>
          </cell>
          <cell r="L77" t="str">
            <v xml:space="preserve">NM    </v>
          </cell>
          <cell r="M77" t="str">
            <v xml:space="preserve">NM    </v>
          </cell>
        </row>
        <row r="78">
          <cell r="H78" t="str">
            <v>Common equity return</v>
          </cell>
          <cell r="K78">
            <v>7.8086146566202511E-2</v>
          </cell>
          <cell r="L78">
            <v>0.1306013849838146</v>
          </cell>
          <cell r="M78">
            <v>0.17667593376301965</v>
          </cell>
        </row>
        <row r="79">
          <cell r="H79" t="str">
            <v xml:space="preserve">Borrowing Base Calculation </v>
          </cell>
        </row>
        <row r="80">
          <cell r="K80" t="str">
            <v>Balance</v>
          </cell>
          <cell r="L80" t="str">
            <v>Net Advance</v>
          </cell>
          <cell r="M80" t="str">
            <v xml:space="preserve">Borrowing </v>
          </cell>
        </row>
        <row r="81">
          <cell r="K81">
            <v>35064</v>
          </cell>
          <cell r="L81" t="str">
            <v>Rate</v>
          </cell>
          <cell r="M81" t="str">
            <v>Base</v>
          </cell>
        </row>
        <row r="82">
          <cell r="K82" t="str">
            <v>_</v>
          </cell>
          <cell r="L82" t="str">
            <v>_</v>
          </cell>
          <cell r="M82" t="str">
            <v>_</v>
          </cell>
        </row>
        <row r="83">
          <cell r="H83" t="str">
            <v>Accounts receivable</v>
          </cell>
          <cell r="K83">
            <v>14791</v>
          </cell>
          <cell r="L83">
            <v>0.6</v>
          </cell>
          <cell r="M83">
            <v>8874.6</v>
          </cell>
        </row>
        <row r="84">
          <cell r="H84" t="str">
            <v>Inventory</v>
          </cell>
          <cell r="K84">
            <v>10233</v>
          </cell>
          <cell r="L84">
            <v>0.4</v>
          </cell>
          <cell r="M84">
            <v>4093.2000000000003</v>
          </cell>
          <cell r="Q84" t="str">
            <v xml:space="preserve">  Notes</v>
          </cell>
        </row>
        <row r="85">
          <cell r="H85" t="str">
            <v>Net PP&amp;E</v>
          </cell>
          <cell r="K85">
            <v>11547</v>
          </cell>
          <cell r="L85">
            <v>0.4</v>
          </cell>
          <cell r="M85">
            <v>4618.8</v>
          </cell>
        </row>
        <row r="86">
          <cell r="K86">
            <v>36571</v>
          </cell>
          <cell r="M86">
            <v>17586.600000000002</v>
          </cell>
        </row>
        <row r="87">
          <cell r="L87" t="str">
            <v>Drawdown at close</v>
          </cell>
          <cell r="M87">
            <v>0</v>
          </cell>
        </row>
        <row r="89">
          <cell r="H89" t="str">
            <v xml:space="preserve">Coverages </v>
          </cell>
        </row>
        <row r="90">
          <cell r="L90" t="str">
            <v>PF 1995</v>
          </cell>
          <cell r="M90">
            <v>1996</v>
          </cell>
          <cell r="N90">
            <v>1997</v>
          </cell>
          <cell r="O90">
            <v>1998</v>
          </cell>
          <cell r="P90">
            <v>1999</v>
          </cell>
        </row>
        <row r="91">
          <cell r="L91" t="str">
            <v>_</v>
          </cell>
          <cell r="M91" t="str">
            <v>_</v>
          </cell>
          <cell r="N91" t="str">
            <v>_</v>
          </cell>
          <cell r="O91" t="str">
            <v>_</v>
          </cell>
          <cell r="P91" t="str">
            <v>_</v>
          </cell>
        </row>
        <row r="92">
          <cell r="H92" t="str">
            <v>EBITDA / Total interest</v>
          </cell>
          <cell r="L92">
            <v>5.9738396624472569</v>
          </cell>
          <cell r="M92">
            <v>3.1983204148829221</v>
          </cell>
          <cell r="N92">
            <v>3.3680515905329571</v>
          </cell>
          <cell r="O92">
            <v>3.7654999285833011</v>
          </cell>
          <cell r="P92">
            <v>4.3148273237233292</v>
          </cell>
        </row>
        <row r="93">
          <cell r="H93" t="str">
            <v>EBITDA / Senior interest</v>
          </cell>
          <cell r="L93">
            <v>8.5806060606060601</v>
          </cell>
          <cell r="M93">
            <v>4.6463659172662437</v>
          </cell>
          <cell r="N93">
            <v>5.122618826388349</v>
          </cell>
          <cell r="O93">
            <v>6.2888010138975021</v>
          </cell>
          <cell r="P93">
            <v>8.2815282921314672</v>
          </cell>
        </row>
        <row r="94">
          <cell r="H94" t="str">
            <v>EBITDA-CAPEX / Total interest</v>
          </cell>
          <cell r="L94">
            <v>5.2987341772151897</v>
          </cell>
          <cell r="M94">
            <v>2.7615758894238791</v>
          </cell>
          <cell r="N94">
            <v>2.864270992457477</v>
          </cell>
          <cell r="O94">
            <v>3.1458113211266441</v>
          </cell>
          <cell r="P94">
            <v>3.5245074253910267</v>
          </cell>
        </row>
        <row r="95">
          <cell r="H95" t="str">
            <v>EBITDA-CAPEX / Senior interest</v>
          </cell>
          <cell r="L95">
            <v>7.6109090909090913</v>
          </cell>
          <cell r="M95">
            <v>4.0118844975177472</v>
          </cell>
          <cell r="N95">
            <v>4.3563966036277186</v>
          </cell>
          <cell r="O95">
            <v>5.2538525563787779</v>
          </cell>
          <cell r="P95">
            <v>6.7646526197521606</v>
          </cell>
        </row>
        <row r="96">
          <cell r="H96" t="str">
            <v>EBIT / Total interest</v>
          </cell>
          <cell r="L96">
            <v>4.7311392405063284</v>
          </cell>
          <cell r="M96">
            <v>2.540130399607381</v>
          </cell>
          <cell r="N96">
            <v>2.6208959650963664</v>
          </cell>
          <cell r="O96">
            <v>2.8607099797823761</v>
          </cell>
          <cell r="P96">
            <v>3.1841642772539842</v>
          </cell>
        </row>
        <row r="97">
          <cell r="H97" t="str">
            <v>EBIT / Senior interest</v>
          </cell>
          <cell r="L97">
            <v>6.7956363636363628</v>
          </cell>
          <cell r="M97">
            <v>3.690179151290462</v>
          </cell>
          <cell r="N97">
            <v>3.9862367460598822</v>
          </cell>
          <cell r="O97">
            <v>4.7777018091966017</v>
          </cell>
          <cell r="P97">
            <v>6.1114256887847755</v>
          </cell>
        </row>
        <row r="98">
          <cell r="H98" t="str">
            <v>Debt / EBITDA</v>
          </cell>
          <cell r="L98">
            <v>3.1784150303715215</v>
          </cell>
          <cell r="M98">
            <v>2.8834080251604939</v>
          </cell>
          <cell r="N98">
            <v>2.5899165892055231</v>
          </cell>
          <cell r="O98">
            <v>2.2424720134398002</v>
          </cell>
          <cell r="P98">
            <v>1.9289842906925947</v>
          </cell>
        </row>
        <row r="99">
          <cell r="H99" t="str">
            <v>Senior debt / EBITDA</v>
          </cell>
          <cell r="L99">
            <v>2.3308376889391158</v>
          </cell>
          <cell r="M99">
            <v>2.0713901607674772</v>
          </cell>
          <cell r="N99">
            <v>1.7424589620868789</v>
          </cell>
          <cell r="O99">
            <v>1.3545039802889933</v>
          </cell>
          <cell r="P99">
            <v>1.0039149104890794</v>
          </cell>
        </row>
        <row r="143">
          <cell r="U143" t="str">
            <v>PROJECT AUSTRALIA</v>
          </cell>
        </row>
        <row r="144">
          <cell r="U144" t="str">
            <v>Income Statement</v>
          </cell>
        </row>
        <row r="145">
          <cell r="U145" t="str">
            <v>($ in thousands)</v>
          </cell>
        </row>
        <row r="147">
          <cell r="Y147" t="str">
            <v>For the Years Ended December 31,</v>
          </cell>
        </row>
        <row r="148">
          <cell r="Y148" t="str">
            <v>_</v>
          </cell>
        </row>
        <row r="149">
          <cell r="Y149" t="str">
            <v>Historical</v>
          </cell>
          <cell r="AB149" t="str">
            <v>Pro Forma</v>
          </cell>
          <cell r="AC149" t="str">
            <v>Projected</v>
          </cell>
        </row>
        <row r="150">
          <cell r="Y150" t="str">
            <v>_</v>
          </cell>
          <cell r="AB150" t="str">
            <v>_</v>
          </cell>
          <cell r="AC150" t="str">
            <v>_</v>
          </cell>
        </row>
        <row r="151">
          <cell r="Y151">
            <v>1992</v>
          </cell>
          <cell r="Z151">
            <v>1993</v>
          </cell>
          <cell r="AA151">
            <v>1994</v>
          </cell>
          <cell r="AB151">
            <v>1995</v>
          </cell>
          <cell r="AC151">
            <v>1996</v>
          </cell>
          <cell r="AD151">
            <v>1997</v>
          </cell>
          <cell r="AE151">
            <v>1998</v>
          </cell>
          <cell r="AF151">
            <v>1999</v>
          </cell>
        </row>
        <row r="152">
          <cell r="Y152" t="str">
            <v>_</v>
          </cell>
          <cell r="Z152" t="str">
            <v>_</v>
          </cell>
          <cell r="AA152" t="str">
            <v>_</v>
          </cell>
          <cell r="AB152" t="str">
            <v>_</v>
          </cell>
          <cell r="AC152" t="str">
            <v>_</v>
          </cell>
          <cell r="AD152" t="str">
            <v>_</v>
          </cell>
          <cell r="AE152" t="str">
            <v>_</v>
          </cell>
          <cell r="AF152" t="str">
            <v>_</v>
          </cell>
        </row>
        <row r="153">
          <cell r="U153" t="str">
            <v>Gross domestic sales</v>
          </cell>
          <cell r="Y153">
            <v>27165</v>
          </cell>
          <cell r="Z153">
            <v>28153</v>
          </cell>
          <cell r="AA153">
            <v>23633</v>
          </cell>
          <cell r="AB153">
            <v>19026</v>
          </cell>
          <cell r="AC153">
            <v>18645</v>
          </cell>
          <cell r="AD153">
            <v>18272</v>
          </cell>
          <cell r="AE153">
            <v>17906</v>
          </cell>
          <cell r="AF153">
            <v>17548</v>
          </cell>
        </row>
        <row r="154">
          <cell r="U154" t="str">
            <v>Gross foreign sales</v>
          </cell>
          <cell r="Y154">
            <v>30635</v>
          </cell>
          <cell r="Z154">
            <v>28769</v>
          </cell>
          <cell r="AA154">
            <v>30495</v>
          </cell>
          <cell r="AB154">
            <v>33216</v>
          </cell>
          <cell r="AC154">
            <v>32552</v>
          </cell>
          <cell r="AD154">
            <v>31901</v>
          </cell>
          <cell r="AE154">
            <v>31263</v>
          </cell>
          <cell r="AF154">
            <v>30637</v>
          </cell>
        </row>
        <row r="155">
          <cell r="U155" t="str">
            <v>Domestic discount</v>
          </cell>
          <cell r="Y155">
            <v>-1175</v>
          </cell>
          <cell r="Z155">
            <v>-1867</v>
          </cell>
          <cell r="AA155">
            <v>-1633</v>
          </cell>
          <cell r="AB155">
            <v>-1509</v>
          </cell>
          <cell r="AC155">
            <v>-1456</v>
          </cell>
          <cell r="AD155">
            <v>-1426</v>
          </cell>
          <cell r="AE155">
            <v>-1398</v>
          </cell>
          <cell r="AF155">
            <v>-1370</v>
          </cell>
        </row>
        <row r="156">
          <cell r="U156" t="str">
            <v>Foreign discount</v>
          </cell>
          <cell r="Y156">
            <v>-437</v>
          </cell>
          <cell r="Z156">
            <v>-514</v>
          </cell>
          <cell r="AA156">
            <v>-649</v>
          </cell>
          <cell r="AB156">
            <v>-1061</v>
          </cell>
          <cell r="AC156">
            <v>-886.00000000000011</v>
          </cell>
          <cell r="AD156">
            <v>-867.00000000000011</v>
          </cell>
          <cell r="AE156">
            <v>-850.00000000000011</v>
          </cell>
          <cell r="AF156">
            <v>-833.00000000000011</v>
          </cell>
        </row>
        <row r="157">
          <cell r="Y157" t="str">
            <v>_</v>
          </cell>
          <cell r="Z157" t="str">
            <v>_</v>
          </cell>
          <cell r="AA157" t="str">
            <v>_</v>
          </cell>
          <cell r="AB157" t="str">
            <v>_</v>
          </cell>
          <cell r="AC157" t="str">
            <v>_</v>
          </cell>
          <cell r="AD157" t="str">
            <v>_</v>
          </cell>
          <cell r="AE157" t="str">
            <v>_</v>
          </cell>
          <cell r="AF157" t="str">
            <v>_</v>
          </cell>
        </row>
        <row r="158">
          <cell r="V158" t="str">
            <v>Net product sales</v>
          </cell>
          <cell r="Y158">
            <v>56188</v>
          </cell>
          <cell r="Z158">
            <v>54541</v>
          </cell>
          <cell r="AA158">
            <v>51846</v>
          </cell>
          <cell r="AB158">
            <v>49672</v>
          </cell>
          <cell r="AC158">
            <v>48855</v>
          </cell>
          <cell r="AD158">
            <v>47880</v>
          </cell>
          <cell r="AE158">
            <v>46921</v>
          </cell>
          <cell r="AF158">
            <v>45982</v>
          </cell>
        </row>
        <row r="159">
          <cell r="U159" t="str">
            <v>Service revenue</v>
          </cell>
          <cell r="Y159">
            <v>9813</v>
          </cell>
          <cell r="Z159">
            <v>9791</v>
          </cell>
          <cell r="AA159">
            <v>12149</v>
          </cell>
          <cell r="AB159">
            <v>12387</v>
          </cell>
          <cell r="AC159">
            <v>12635.000000000002</v>
          </cell>
          <cell r="AD159">
            <v>12887</v>
          </cell>
          <cell r="AE159">
            <v>13145</v>
          </cell>
          <cell r="AF159">
            <v>13408</v>
          </cell>
        </row>
        <row r="160">
          <cell r="Y160" t="str">
            <v>_</v>
          </cell>
          <cell r="Z160" t="str">
            <v>_</v>
          </cell>
          <cell r="AA160" t="str">
            <v>_</v>
          </cell>
          <cell r="AB160" t="str">
            <v>_</v>
          </cell>
          <cell r="AC160" t="str">
            <v>_</v>
          </cell>
          <cell r="AD160" t="str">
            <v>_</v>
          </cell>
          <cell r="AE160" t="str">
            <v>_</v>
          </cell>
          <cell r="AF160" t="str">
            <v>_</v>
          </cell>
        </row>
        <row r="161">
          <cell r="V161" t="str">
            <v>Total net sales</v>
          </cell>
          <cell r="Y161">
            <v>66001</v>
          </cell>
          <cell r="Z161">
            <v>64332</v>
          </cell>
          <cell r="AA161">
            <v>63995</v>
          </cell>
          <cell r="AB161">
            <v>62059</v>
          </cell>
          <cell r="AC161">
            <v>61490</v>
          </cell>
          <cell r="AD161">
            <v>60767</v>
          </cell>
          <cell r="AE161">
            <v>60066</v>
          </cell>
          <cell r="AF161">
            <v>59390</v>
          </cell>
        </row>
        <row r="162">
          <cell r="U162" t="str">
            <v>Cost of sales</v>
          </cell>
          <cell r="Y162">
            <v>29272</v>
          </cell>
          <cell r="Z162">
            <v>28974</v>
          </cell>
          <cell r="AA162">
            <v>26986</v>
          </cell>
          <cell r="AB162">
            <v>24345</v>
          </cell>
          <cell r="AC162">
            <v>24110</v>
          </cell>
          <cell r="AD162">
            <v>23893</v>
          </cell>
          <cell r="AE162">
            <v>23673</v>
          </cell>
          <cell r="AF162">
            <v>23452</v>
          </cell>
        </row>
        <row r="163">
          <cell r="U163" t="str">
            <v>Service expense</v>
          </cell>
          <cell r="Y163">
            <v>7756</v>
          </cell>
          <cell r="Z163">
            <v>7816</v>
          </cell>
          <cell r="AA163">
            <v>10181</v>
          </cell>
          <cell r="AB163">
            <v>9352</v>
          </cell>
          <cell r="AC163">
            <v>9539.0000000000018</v>
          </cell>
          <cell r="AD163">
            <v>9730</v>
          </cell>
          <cell r="AE163">
            <v>9924</v>
          </cell>
          <cell r="AF163">
            <v>10123</v>
          </cell>
        </row>
        <row r="164">
          <cell r="Y164" t="str">
            <v>_</v>
          </cell>
          <cell r="Z164" t="str">
            <v>_</v>
          </cell>
          <cell r="AA164" t="str">
            <v>_</v>
          </cell>
          <cell r="AB164" t="str">
            <v>_</v>
          </cell>
          <cell r="AC164" t="str">
            <v>_</v>
          </cell>
          <cell r="AD164" t="str">
            <v>_</v>
          </cell>
          <cell r="AE164" t="str">
            <v>_</v>
          </cell>
          <cell r="AF164" t="str">
            <v>_</v>
          </cell>
        </row>
        <row r="165">
          <cell r="V165" t="str">
            <v>Gross profit</v>
          </cell>
          <cell r="Y165">
            <v>28973</v>
          </cell>
          <cell r="Z165">
            <v>27542</v>
          </cell>
          <cell r="AA165">
            <v>26828</v>
          </cell>
          <cell r="AB165">
            <v>28362</v>
          </cell>
          <cell r="AC165">
            <v>27841</v>
          </cell>
          <cell r="AD165">
            <v>27144</v>
          </cell>
          <cell r="AE165">
            <v>26469</v>
          </cell>
          <cell r="AF165">
            <v>25815</v>
          </cell>
        </row>
        <row r="167">
          <cell r="U167" t="str">
            <v>Direct operating exp. (excl. depreciation)</v>
          </cell>
          <cell r="Y167">
            <v>20971</v>
          </cell>
          <cell r="Z167">
            <v>20126</v>
          </cell>
          <cell r="AA167">
            <v>17839</v>
          </cell>
          <cell r="AB167">
            <v>19535</v>
          </cell>
          <cell r="AC167">
            <v>19004</v>
          </cell>
          <cell r="AD167">
            <v>18546</v>
          </cell>
          <cell r="AE167">
            <v>18096</v>
          </cell>
          <cell r="AF167">
            <v>17627</v>
          </cell>
        </row>
        <row r="168">
          <cell r="U168" t="str">
            <v>Corporate SG&amp;A</v>
          </cell>
          <cell r="Y168">
            <v>2078</v>
          </cell>
          <cell r="Z168">
            <v>2056</v>
          </cell>
          <cell r="AA168">
            <v>1733</v>
          </cell>
          <cell r="AB168">
            <v>1748</v>
          </cell>
          <cell r="AC168">
            <v>1448</v>
          </cell>
          <cell r="AD168">
            <v>1517.9999999999998</v>
          </cell>
          <cell r="AE168">
            <v>1615.9999999999995</v>
          </cell>
          <cell r="AF168">
            <v>1701.9999999999993</v>
          </cell>
        </row>
        <row r="169">
          <cell r="Y169" t="str">
            <v>_</v>
          </cell>
          <cell r="Z169" t="str">
            <v>_</v>
          </cell>
          <cell r="AA169" t="str">
            <v>_</v>
          </cell>
          <cell r="AB169" t="str">
            <v>_</v>
          </cell>
          <cell r="AC169" t="str">
            <v>_</v>
          </cell>
          <cell r="AD169" t="str">
            <v>_</v>
          </cell>
          <cell r="AE169" t="str">
            <v>_</v>
          </cell>
          <cell r="AF169" t="str">
            <v>_</v>
          </cell>
        </row>
        <row r="170">
          <cell r="V170" t="str">
            <v>EBITDA</v>
          </cell>
          <cell r="Y170">
            <v>5924</v>
          </cell>
          <cell r="Z170">
            <v>5360</v>
          </cell>
          <cell r="AA170">
            <v>7256</v>
          </cell>
          <cell r="AB170">
            <v>7079</v>
          </cell>
          <cell r="AC170">
            <v>7389</v>
          </cell>
          <cell r="AD170">
            <v>7080</v>
          </cell>
          <cell r="AE170">
            <v>6757</v>
          </cell>
          <cell r="AF170">
            <v>6486.0000000000009</v>
          </cell>
        </row>
        <row r="171">
          <cell r="U171" t="str">
            <v>Less: Depreciation</v>
          </cell>
          <cell r="Y171">
            <v>0</v>
          </cell>
          <cell r="Z171">
            <v>0</v>
          </cell>
          <cell r="AA171">
            <v>1431</v>
          </cell>
          <cell r="AB171">
            <v>961</v>
          </cell>
          <cell r="AC171">
            <v>1009</v>
          </cell>
          <cell r="AD171">
            <v>1059</v>
          </cell>
          <cell r="AE171">
            <v>1112</v>
          </cell>
          <cell r="AF171">
            <v>1188</v>
          </cell>
        </row>
        <row r="172">
          <cell r="Y172" t="str">
            <v>_</v>
          </cell>
          <cell r="Z172" t="str">
            <v>_</v>
          </cell>
          <cell r="AA172" t="str">
            <v>_</v>
          </cell>
          <cell r="AB172" t="str">
            <v>_</v>
          </cell>
          <cell r="AC172" t="str">
            <v>_</v>
          </cell>
          <cell r="AD172" t="str">
            <v>_</v>
          </cell>
          <cell r="AE172" t="str">
            <v>_</v>
          </cell>
          <cell r="AF172" t="str">
            <v>_</v>
          </cell>
        </row>
        <row r="173">
          <cell r="V173" t="str">
            <v>EBITA</v>
          </cell>
          <cell r="Y173">
            <v>5924</v>
          </cell>
          <cell r="Z173">
            <v>5360</v>
          </cell>
          <cell r="AA173">
            <v>5825</v>
          </cell>
          <cell r="AB173">
            <v>6118</v>
          </cell>
          <cell r="AC173">
            <v>6380</v>
          </cell>
          <cell r="AD173">
            <v>6021</v>
          </cell>
          <cell r="AE173">
            <v>5645</v>
          </cell>
          <cell r="AF173">
            <v>5298.0000000000009</v>
          </cell>
        </row>
        <row r="174">
          <cell r="U174" t="str">
            <v>Less: Goodwill amortization</v>
          </cell>
          <cell r="Y174">
            <v>0</v>
          </cell>
          <cell r="Z174">
            <v>0</v>
          </cell>
          <cell r="AA174">
            <v>0</v>
          </cell>
          <cell r="AB174">
            <v>447.6</v>
          </cell>
          <cell r="AC174">
            <v>447.6</v>
          </cell>
          <cell r="AD174">
            <v>447.6</v>
          </cell>
          <cell r="AE174">
            <v>447.6</v>
          </cell>
          <cell r="AF174">
            <v>447.6</v>
          </cell>
        </row>
        <row r="175">
          <cell r="U175" t="str">
            <v>Less: Transaction cost amortization</v>
          </cell>
          <cell r="Y175">
            <v>0</v>
          </cell>
          <cell r="Z175">
            <v>0</v>
          </cell>
          <cell r="AA175">
            <v>0</v>
          </cell>
          <cell r="AB175">
            <v>64</v>
          </cell>
          <cell r="AC175">
            <v>64</v>
          </cell>
          <cell r="AD175">
            <v>64</v>
          </cell>
          <cell r="AE175">
            <v>64</v>
          </cell>
          <cell r="AF175">
            <v>64</v>
          </cell>
        </row>
        <row r="176">
          <cell r="U176" t="str">
            <v>Less: Other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</row>
        <row r="177">
          <cell r="Y177" t="str">
            <v>_</v>
          </cell>
          <cell r="Z177" t="str">
            <v>_</v>
          </cell>
          <cell r="AA177" t="str">
            <v>_</v>
          </cell>
          <cell r="AB177" t="str">
            <v>_</v>
          </cell>
          <cell r="AC177" t="str">
            <v>_</v>
          </cell>
          <cell r="AD177" t="str">
            <v>_</v>
          </cell>
          <cell r="AE177" t="str">
            <v>_</v>
          </cell>
          <cell r="AF177" t="str">
            <v>_</v>
          </cell>
        </row>
        <row r="178">
          <cell r="V178" t="str">
            <v>EBIT</v>
          </cell>
          <cell r="Y178">
            <v>5924</v>
          </cell>
          <cell r="Z178">
            <v>5360</v>
          </cell>
          <cell r="AA178">
            <v>5825</v>
          </cell>
          <cell r="AB178">
            <v>5606.4</v>
          </cell>
          <cell r="AC178">
            <v>5868.4</v>
          </cell>
          <cell r="AD178">
            <v>5509.4</v>
          </cell>
          <cell r="AE178">
            <v>5133.3999999999996</v>
          </cell>
          <cell r="AF178">
            <v>4786.4000000000005</v>
          </cell>
        </row>
        <row r="180">
          <cell r="U180" t="str">
            <v>Interest expense:</v>
          </cell>
        </row>
        <row r="181">
          <cell r="U181" t="str">
            <v>Debt assumed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</row>
        <row r="182">
          <cell r="U182" t="str">
            <v>Revolver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U183" t="str">
            <v>Bank term loan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U184" t="str">
            <v>Senior term debt</v>
          </cell>
          <cell r="AB184">
            <v>825</v>
          </cell>
          <cell r="AC184">
            <v>1590.2750948955445</v>
          </cell>
          <cell r="AD184">
            <v>1382.1055674742997</v>
          </cell>
          <cell r="AE184">
            <v>1074.4496423193916</v>
          </cell>
          <cell r="AF184">
            <v>783.18877521224499</v>
          </cell>
        </row>
        <row r="185">
          <cell r="U185" t="str">
            <v>Subordinated debt (Seller Note)</v>
          </cell>
          <cell r="AB185">
            <v>360</v>
          </cell>
          <cell r="AC185">
            <v>720</v>
          </cell>
          <cell r="AD185">
            <v>720</v>
          </cell>
          <cell r="AE185">
            <v>720</v>
          </cell>
          <cell r="AF185">
            <v>720</v>
          </cell>
        </row>
        <row r="186">
          <cell r="U186" t="str">
            <v>Other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Y187" t="str">
            <v>_</v>
          </cell>
          <cell r="Z187" t="str">
            <v>_</v>
          </cell>
          <cell r="AA187" t="str">
            <v>_</v>
          </cell>
          <cell r="AB187" t="str">
            <v>_</v>
          </cell>
          <cell r="AC187" t="str">
            <v>_</v>
          </cell>
          <cell r="AD187" t="str">
            <v>_</v>
          </cell>
          <cell r="AE187" t="str">
            <v>_</v>
          </cell>
          <cell r="AF187" t="str">
            <v>_</v>
          </cell>
        </row>
        <row r="188">
          <cell r="V188" t="str">
            <v>Total interest expense</v>
          </cell>
          <cell r="Y188">
            <v>0</v>
          </cell>
          <cell r="Z188">
            <v>0</v>
          </cell>
          <cell r="AA188">
            <v>0</v>
          </cell>
          <cell r="AB188">
            <v>1185</v>
          </cell>
          <cell r="AC188">
            <v>2310.2750948955445</v>
          </cell>
          <cell r="AD188">
            <v>2102.1055674742997</v>
          </cell>
          <cell r="AE188">
            <v>1794.4496423193916</v>
          </cell>
          <cell r="AF188">
            <v>1503.188775212245</v>
          </cell>
        </row>
        <row r="189">
          <cell r="U189" t="str">
            <v>Plus: Dividend and interest income</v>
          </cell>
          <cell r="Y189">
            <v>132</v>
          </cell>
          <cell r="Z189">
            <v>14</v>
          </cell>
          <cell r="AA189">
            <v>38.97</v>
          </cell>
          <cell r="AB189">
            <v>19.484999999999999</v>
          </cell>
          <cell r="AC189">
            <v>0</v>
          </cell>
          <cell r="AD189">
            <v>0</v>
          </cell>
          <cell r="AE189">
            <v>-5.4569682106375692E-14</v>
          </cell>
          <cell r="AF189">
            <v>6.8212102632969615E-15</v>
          </cell>
        </row>
        <row r="190">
          <cell r="U190" t="str">
            <v>Less: Other expense (income)</v>
          </cell>
          <cell r="Y190">
            <v>1623</v>
          </cell>
          <cell r="Z190">
            <v>1726</v>
          </cell>
          <cell r="AA190">
            <v>-866</v>
          </cell>
          <cell r="AB190">
            <v>2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Y191" t="str">
            <v>_</v>
          </cell>
          <cell r="Z191" t="str">
            <v>_</v>
          </cell>
          <cell r="AA191" t="str">
            <v>_</v>
          </cell>
          <cell r="AB191" t="str">
            <v>_</v>
          </cell>
          <cell r="AC191" t="str">
            <v>_</v>
          </cell>
          <cell r="AD191" t="str">
            <v>_</v>
          </cell>
          <cell r="AE191" t="str">
            <v>_</v>
          </cell>
          <cell r="AF191" t="str">
            <v>_</v>
          </cell>
        </row>
        <row r="192">
          <cell r="V192" t="str">
            <v>Pre-tax income</v>
          </cell>
          <cell r="Y192">
            <v>4433</v>
          </cell>
          <cell r="Z192">
            <v>3648</v>
          </cell>
          <cell r="AA192">
            <v>6729.97</v>
          </cell>
          <cell r="AB192">
            <v>4438.8849999999993</v>
          </cell>
          <cell r="AC192">
            <v>3558.1249051044551</v>
          </cell>
          <cell r="AD192">
            <v>3407.2944325256999</v>
          </cell>
          <cell r="AE192">
            <v>3338.9503576806082</v>
          </cell>
          <cell r="AF192">
            <v>3283.2112247877558</v>
          </cell>
        </row>
        <row r="193">
          <cell r="U193" t="str">
            <v>Taxes</v>
          </cell>
          <cell r="Y193">
            <v>1550</v>
          </cell>
          <cell r="Z193">
            <v>-29</v>
          </cell>
          <cell r="AA193">
            <v>2210.1003599104529</v>
          </cell>
          <cell r="AB193">
            <v>1315.2858505535053</v>
          </cell>
          <cell r="AC193">
            <v>1326.2492107084156</v>
          </cell>
          <cell r="AD193">
            <v>1269.2611169062204</v>
          </cell>
          <cell r="AE193">
            <v>1247.5706631839616</v>
          </cell>
          <cell r="AF193">
            <v>1224.9823333279774</v>
          </cell>
        </row>
        <row r="194">
          <cell r="Y194" t="str">
            <v>_</v>
          </cell>
          <cell r="Z194" t="str">
            <v>_</v>
          </cell>
          <cell r="AA194" t="str">
            <v>_</v>
          </cell>
          <cell r="AB194" t="str">
            <v>_</v>
          </cell>
          <cell r="AC194" t="str">
            <v>_</v>
          </cell>
          <cell r="AD194" t="str">
            <v>_</v>
          </cell>
          <cell r="AE194" t="str">
            <v>_</v>
          </cell>
          <cell r="AF194" t="str">
            <v>_</v>
          </cell>
        </row>
        <row r="195">
          <cell r="V195" t="str">
            <v>Income from continuing operations</v>
          </cell>
          <cell r="Y195">
            <v>2883</v>
          </cell>
          <cell r="Z195">
            <v>3677</v>
          </cell>
          <cell r="AA195">
            <v>4519.8696400895478</v>
          </cell>
          <cell r="AB195">
            <v>3123.5991494464943</v>
          </cell>
          <cell r="AC195">
            <v>2231.8756943960398</v>
          </cell>
          <cell r="AD195">
            <v>2138.0333156194793</v>
          </cell>
          <cell r="AE195">
            <v>2091.3796944966466</v>
          </cell>
          <cell r="AF195">
            <v>2058.2288914597784</v>
          </cell>
        </row>
        <row r="196">
          <cell r="U196" t="str">
            <v>Income (Loss) from discontinued operations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U197" t="str">
            <v>Extraordinary item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U198" t="str">
            <v>PIK preferred dividends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Y199" t="str">
            <v>_</v>
          </cell>
          <cell r="Z199" t="str">
            <v>_</v>
          </cell>
          <cell r="AA199" t="str">
            <v>_</v>
          </cell>
          <cell r="AB199" t="str">
            <v>_</v>
          </cell>
          <cell r="AC199" t="str">
            <v>_</v>
          </cell>
          <cell r="AD199" t="str">
            <v>_</v>
          </cell>
          <cell r="AE199" t="str">
            <v>_</v>
          </cell>
          <cell r="AF199" t="str">
            <v>_</v>
          </cell>
        </row>
        <row r="200">
          <cell r="V200" t="str">
            <v>Net income to common</v>
          </cell>
          <cell r="Y200">
            <v>2883</v>
          </cell>
          <cell r="Z200">
            <v>3677</v>
          </cell>
          <cell r="AA200">
            <v>4519.8696400895478</v>
          </cell>
          <cell r="AB200">
            <v>3123.5991494464943</v>
          </cell>
          <cell r="AC200">
            <v>2231.8756943960398</v>
          </cell>
          <cell r="AD200">
            <v>2138.0333156194793</v>
          </cell>
          <cell r="AE200">
            <v>2091.3796944966466</v>
          </cell>
          <cell r="AF200">
            <v>2058.2288914597784</v>
          </cell>
        </row>
        <row r="201">
          <cell r="Y201" t="str">
            <v>_</v>
          </cell>
          <cell r="Z201" t="str">
            <v>_</v>
          </cell>
          <cell r="AA201" t="str">
            <v>_</v>
          </cell>
          <cell r="AB201" t="str">
            <v>_</v>
          </cell>
          <cell r="AC201" t="str">
            <v>_</v>
          </cell>
          <cell r="AD201" t="str">
            <v>_</v>
          </cell>
          <cell r="AE201" t="str">
            <v>_</v>
          </cell>
          <cell r="AF201" t="str">
            <v>_</v>
          </cell>
        </row>
        <row r="202">
          <cell r="Y202" t="str">
            <v>_</v>
          </cell>
          <cell r="Z202" t="str">
            <v>_</v>
          </cell>
          <cell r="AA202" t="str">
            <v>_</v>
          </cell>
          <cell r="AB202" t="str">
            <v>_</v>
          </cell>
          <cell r="AC202" t="str">
            <v>_</v>
          </cell>
          <cell r="AD202" t="str">
            <v>_</v>
          </cell>
          <cell r="AE202" t="str">
            <v>_</v>
          </cell>
          <cell r="AF202" t="str">
            <v>_</v>
          </cell>
        </row>
        <row r="205">
          <cell r="AG205" t="str">
            <v>PROJECT AUSTRALIA</v>
          </cell>
        </row>
        <row r="206">
          <cell r="AG206" t="str">
            <v>Balance Sheet and Cash Flow Assumptions</v>
          </cell>
        </row>
        <row r="207">
          <cell r="AG207" t="str">
            <v>($ in thousands)</v>
          </cell>
        </row>
        <row r="209">
          <cell r="AM209" t="str">
            <v>For the Years Ended December 31,</v>
          </cell>
        </row>
        <row r="210">
          <cell r="AM210" t="str">
            <v>_</v>
          </cell>
        </row>
        <row r="211">
          <cell r="AM211" t="str">
            <v>Historical</v>
          </cell>
          <cell r="AN211" t="str">
            <v>Pro Forma</v>
          </cell>
          <cell r="AO211" t="str">
            <v>Projected</v>
          </cell>
        </row>
        <row r="212">
          <cell r="AM212" t="str">
            <v>_</v>
          </cell>
          <cell r="AN212" t="str">
            <v>_</v>
          </cell>
          <cell r="AO212" t="str">
            <v>_</v>
          </cell>
        </row>
        <row r="213">
          <cell r="AM213">
            <v>1994</v>
          </cell>
          <cell r="AN213">
            <v>1995</v>
          </cell>
          <cell r="AO213">
            <v>1996</v>
          </cell>
          <cell r="AP213">
            <v>1997</v>
          </cell>
          <cell r="AQ213">
            <v>1998</v>
          </cell>
          <cell r="AR213">
            <v>1999</v>
          </cell>
        </row>
        <row r="214">
          <cell r="AM214" t="str">
            <v>_</v>
          </cell>
          <cell r="AN214" t="str">
            <v>_</v>
          </cell>
          <cell r="AO214" t="str">
            <v>_</v>
          </cell>
          <cell r="AP214" t="str">
            <v>_</v>
          </cell>
          <cell r="AQ214" t="str">
            <v>_</v>
          </cell>
          <cell r="AR214" t="str">
            <v>_</v>
          </cell>
        </row>
        <row r="215">
          <cell r="AG215" t="str">
            <v>Balance Sheet Assumptions</v>
          </cell>
        </row>
        <row r="216">
          <cell r="AG216" t="str">
            <v>A/R (days sales outstanding)</v>
          </cell>
          <cell r="AM216">
            <v>84.361512618173293</v>
          </cell>
          <cell r="AN216">
            <v>75.283198246829627</v>
          </cell>
          <cell r="AO216">
            <v>75.283198246829627</v>
          </cell>
          <cell r="AP216">
            <v>75.283198246829627</v>
          </cell>
          <cell r="AQ216">
            <v>75.283198246829627</v>
          </cell>
          <cell r="AR216">
            <v>75.283198246829627</v>
          </cell>
        </row>
        <row r="217">
          <cell r="AG217" t="str">
            <v>Inventory (days COS outstanding)</v>
          </cell>
          <cell r="AM217">
            <v>138.40676647150374</v>
          </cell>
          <cell r="AN217">
            <v>142.95645923187513</v>
          </cell>
          <cell r="AO217">
            <v>142.95645923187513</v>
          </cell>
          <cell r="AP217">
            <v>142.95645923187513</v>
          </cell>
          <cell r="AQ217">
            <v>142.95645923187513</v>
          </cell>
          <cell r="AR217">
            <v>142.95645923187513</v>
          </cell>
        </row>
        <row r="218">
          <cell r="AG218" t="str">
            <v>Other current assets (% of sales)</v>
          </cell>
          <cell r="AM218">
            <v>2.1470427377138838E-2</v>
          </cell>
          <cell r="AN218">
            <v>2.0947807731352422E-2</v>
          </cell>
          <cell r="AO218">
            <v>2.0947807731352422E-2</v>
          </cell>
          <cell r="AP218">
            <v>2.0947807731352422E-2</v>
          </cell>
          <cell r="AQ218">
            <v>2.0947807731352422E-2</v>
          </cell>
          <cell r="AR218">
            <v>2.0947807731352422E-2</v>
          </cell>
        </row>
        <row r="219">
          <cell r="AG219" t="str">
            <v>Current deferred I/T ($ dec./(inc.))</v>
          </cell>
          <cell r="AM219" t="str">
            <v xml:space="preserve">-  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AG220" t="str">
            <v>Depreciation (% of sales)</v>
          </cell>
          <cell r="AM220">
            <v>2.2361121962653333E-2</v>
          </cell>
          <cell r="AN220">
            <v>1.5485264022945906E-2</v>
          </cell>
          <cell r="AO220">
            <v>1.6409172223125712E-2</v>
          </cell>
          <cell r="AP220">
            <v>1.7427222011947276E-2</v>
          </cell>
          <cell r="AQ220">
            <v>1.8512969067359237E-2</v>
          </cell>
          <cell r="AR220">
            <v>2.0003367570298029E-2</v>
          </cell>
        </row>
        <row r="221">
          <cell r="AG221" t="str">
            <v>Depreciation expense</v>
          </cell>
          <cell r="AM221">
            <v>1431</v>
          </cell>
          <cell r="AN221">
            <v>961</v>
          </cell>
          <cell r="AO221">
            <v>1009</v>
          </cell>
          <cell r="AP221">
            <v>1059</v>
          </cell>
          <cell r="AQ221">
            <v>1112</v>
          </cell>
          <cell r="AR221">
            <v>1188</v>
          </cell>
        </row>
        <row r="222">
          <cell r="AG222" t="str">
            <v>Capital expenditures (% of sales)</v>
          </cell>
          <cell r="AM222">
            <v>1.2321275099617158E-2</v>
          </cell>
          <cell r="AN222">
            <v>1.2890958603909184E-2</v>
          </cell>
          <cell r="AO222">
            <v>1.6409172223125712E-2</v>
          </cell>
          <cell r="AP222">
            <v>1.7427222011947276E-2</v>
          </cell>
          <cell r="AQ222">
            <v>1.8512969067359237E-2</v>
          </cell>
          <cell r="AR222">
            <v>2.0003367570298029E-2</v>
          </cell>
        </row>
        <row r="223">
          <cell r="AG223" t="str">
            <v>Capital expenditures</v>
          </cell>
          <cell r="AM223">
            <v>788.5</v>
          </cell>
          <cell r="AN223">
            <v>800</v>
          </cell>
          <cell r="AO223">
            <v>1009</v>
          </cell>
          <cell r="AP223">
            <v>1059</v>
          </cell>
          <cell r="AQ223">
            <v>1112</v>
          </cell>
          <cell r="AR223">
            <v>1188</v>
          </cell>
        </row>
        <row r="224">
          <cell r="AG224" t="str">
            <v>Goodwill amortization</v>
          </cell>
          <cell r="AM224">
            <v>0</v>
          </cell>
          <cell r="AN224">
            <v>447.6</v>
          </cell>
          <cell r="AO224">
            <v>447.6</v>
          </cell>
          <cell r="AP224">
            <v>447.6</v>
          </cell>
          <cell r="AQ224">
            <v>447.6</v>
          </cell>
          <cell r="AR224">
            <v>447.6</v>
          </cell>
        </row>
        <row r="225">
          <cell r="AG225" t="str">
            <v>LT deferred I/T ($ dec./(inc.))</v>
          </cell>
          <cell r="AM225" t="str">
            <v xml:space="preserve">-  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7">
          <cell r="AG227" t="str">
            <v>Accounts payable  (days COS outstanding)</v>
          </cell>
          <cell r="AM227">
            <v>57.713444008004146</v>
          </cell>
          <cell r="AN227">
            <v>57.34750462107209</v>
          </cell>
          <cell r="AO227">
            <v>57.34750462107209</v>
          </cell>
          <cell r="AP227">
            <v>57.34750462107209</v>
          </cell>
          <cell r="AQ227">
            <v>57.34750462107209</v>
          </cell>
          <cell r="AR227">
            <v>57.34750462107209</v>
          </cell>
        </row>
        <row r="228">
          <cell r="AG228" t="str">
            <v>Accrued exp. (days oper. exp. outstanding)</v>
          </cell>
          <cell r="AM228">
            <v>173.67116990862715</v>
          </cell>
          <cell r="AN228">
            <v>128.80781615925059</v>
          </cell>
          <cell r="AO228">
            <v>105</v>
          </cell>
          <cell r="AP228">
            <v>100</v>
          </cell>
          <cell r="AQ228">
            <v>100</v>
          </cell>
          <cell r="AR228">
            <v>100</v>
          </cell>
        </row>
        <row r="229">
          <cell r="AG229" t="str">
            <v>Accrued expense paydown</v>
          </cell>
          <cell r="AM229">
            <v>0</v>
          </cell>
          <cell r="AN229">
            <v>1000</v>
          </cell>
          <cell r="AO229">
            <v>1000</v>
          </cell>
          <cell r="AP229">
            <v>500</v>
          </cell>
          <cell r="AQ229">
            <v>0</v>
          </cell>
          <cell r="AR229">
            <v>0</v>
          </cell>
        </row>
        <row r="230">
          <cell r="AG230" t="str">
            <v>Income taxes payable (% of pre-tax Inc.)</v>
          </cell>
          <cell r="AM230">
            <v>3.5215610173596611E-2</v>
          </cell>
          <cell r="AN230">
            <v>4.6125461254612546E-2</v>
          </cell>
          <cell r="AO230">
            <v>4.6125461254612546E-2</v>
          </cell>
          <cell r="AP230">
            <v>4.6125461254612546E-2</v>
          </cell>
          <cell r="AQ230">
            <v>4.6125461254612546E-2</v>
          </cell>
          <cell r="AR230">
            <v>4.6125461254612546E-2</v>
          </cell>
        </row>
        <row r="231">
          <cell r="AG231" t="str">
            <v>Other current liabilities ($ dec./(inc.))</v>
          </cell>
          <cell r="AM231" t="str">
            <v xml:space="preserve">-  </v>
          </cell>
          <cell r="AN231">
            <v>1.9590089719318464E-2</v>
          </cell>
          <cell r="AO231">
            <v>2.0020989747315733E-2</v>
          </cell>
          <cell r="AP231">
            <v>1.9944598337950138E-2</v>
          </cell>
          <cell r="AQ231">
            <v>2.0020175370528439E-2</v>
          </cell>
          <cell r="AR231">
            <v>2.0007607455306199E-2</v>
          </cell>
        </row>
        <row r="232">
          <cell r="AG232" t="str">
            <v>Minority interest ($ dec./(inc.))</v>
          </cell>
          <cell r="AM232" t="str">
            <v xml:space="preserve">-  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AG233" t="str">
            <v>Other LT liabilities (% of COS)</v>
          </cell>
          <cell r="AM233">
            <v>1.1376269176610094E-2</v>
          </cell>
          <cell r="AN233">
            <v>1.4376668720476484E-2</v>
          </cell>
          <cell r="AO233">
            <v>1.4376668720476484E-2</v>
          </cell>
          <cell r="AP233">
            <v>1.4376668720476484E-2</v>
          </cell>
          <cell r="AQ233">
            <v>1.4376668720476484E-2</v>
          </cell>
          <cell r="AR233">
            <v>1.4376668720476484E-2</v>
          </cell>
        </row>
        <row r="234">
          <cell r="AG234" t="str">
            <v>Deferred I/T liability ($ dec./(inc.))</v>
          </cell>
          <cell r="AM234" t="str">
            <v xml:space="preserve">-  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AG235" t="str">
            <v>Blended working capital / sales</v>
          </cell>
          <cell r="AM235">
            <v>0.17141964215954372</v>
          </cell>
          <cell r="AN235">
            <v>0.17676726985610466</v>
          </cell>
          <cell r="AO235">
            <v>0.20423807245336836</v>
          </cell>
          <cell r="AP235">
            <v>0.20136291420226382</v>
          </cell>
          <cell r="AQ235">
            <v>0.1939834678178127</v>
          </cell>
          <cell r="AR235">
            <v>0.19493974305837222</v>
          </cell>
        </row>
        <row r="237">
          <cell r="AG237" t="str">
            <v>Working capital (1)</v>
          </cell>
          <cell r="AM237">
            <v>10970</v>
          </cell>
          <cell r="AN237">
            <v>10970</v>
          </cell>
          <cell r="AO237">
            <v>12558.599075157621</v>
          </cell>
          <cell r="AP237">
            <v>12236.220207328966</v>
          </cell>
          <cell r="AQ237">
            <v>11651.810977944737</v>
          </cell>
          <cell r="AR237">
            <v>11577.471340236723</v>
          </cell>
        </row>
        <row r="239">
          <cell r="AG239" t="str">
            <v>Transaction cost amortization period</v>
          </cell>
          <cell r="AM239">
            <v>15</v>
          </cell>
          <cell r="AN239" t="str">
            <v>years</v>
          </cell>
        </row>
        <row r="240">
          <cell r="AG240" t="str">
            <v>Goodwill amortization period</v>
          </cell>
          <cell r="AM240">
            <v>15</v>
          </cell>
          <cell r="AN240" t="str">
            <v>years</v>
          </cell>
        </row>
        <row r="242">
          <cell r="AG242" t="str">
            <v>Minimum cash balance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4">
          <cell r="AG244" t="str">
            <v>Cash Flow Assumptions</v>
          </cell>
        </row>
        <row r="245">
          <cell r="AG245" t="str">
            <v>Depreciation and amortization</v>
          </cell>
          <cell r="AM245">
            <v>1431</v>
          </cell>
          <cell r="AN245">
            <v>1472.6</v>
          </cell>
          <cell r="AO245">
            <v>1520.6</v>
          </cell>
          <cell r="AP245">
            <v>1570.6</v>
          </cell>
          <cell r="AQ245">
            <v>1623.6</v>
          </cell>
          <cell r="AR245">
            <v>1699.6</v>
          </cell>
        </row>
        <row r="246">
          <cell r="AG246" t="str">
            <v>Capital expenditures</v>
          </cell>
          <cell r="AM246">
            <v>788.5</v>
          </cell>
          <cell r="AN246">
            <v>800</v>
          </cell>
          <cell r="AO246">
            <v>1009</v>
          </cell>
          <cell r="AP246">
            <v>1059</v>
          </cell>
          <cell r="AQ246">
            <v>1112</v>
          </cell>
          <cell r="AR246">
            <v>1188</v>
          </cell>
        </row>
        <row r="248">
          <cell r="AG248" t="str">
            <v>Tangible Book Value of Nuclear Products Group</v>
          </cell>
        </row>
        <row r="249">
          <cell r="AG249" t="str">
            <v>Net asset value of Nuclear Products Group</v>
          </cell>
          <cell r="AM249">
            <v>20886</v>
          </cell>
        </row>
        <row r="250">
          <cell r="AG250" t="str">
            <v>Less: Cash</v>
          </cell>
          <cell r="AM250">
            <v>0</v>
          </cell>
        </row>
        <row r="251">
          <cell r="AG251" t="str">
            <v>Less: Other assets (2)</v>
          </cell>
          <cell r="AM251">
            <v>-663</v>
          </cell>
        </row>
        <row r="252">
          <cell r="AG252" t="str">
            <v>Less: Intangibles</v>
          </cell>
          <cell r="AM252">
            <v>-3133</v>
          </cell>
        </row>
        <row r="253">
          <cell r="AG253" t="str">
            <v>Plus: Overdraft / Note payable to bank (2)</v>
          </cell>
          <cell r="AM253">
            <v>737</v>
          </cell>
        </row>
        <row r="254">
          <cell r="AG254" t="str">
            <v>Plus: Other liabilities (2)</v>
          </cell>
          <cell r="AM254">
            <v>307</v>
          </cell>
        </row>
        <row r="255">
          <cell r="AM255" t="str">
            <v>_</v>
          </cell>
        </row>
        <row r="256">
          <cell r="AH256" t="str">
            <v>Tangible book value</v>
          </cell>
          <cell r="AM256">
            <v>18134</v>
          </cell>
        </row>
        <row r="259">
          <cell r="AG259" t="str">
            <v>(1)  Equals current assets (less cash and the current portion of deferred income taxes) minus current liabilities (less current debt).</v>
          </cell>
        </row>
        <row r="262">
          <cell r="AG262" t="str">
            <v>PROJECT AUSTRALIA</v>
          </cell>
        </row>
        <row r="263">
          <cell r="AG263" t="str">
            <v>Pro Forma Balance Sheet Adjustments</v>
          </cell>
        </row>
        <row r="264">
          <cell r="AG264" t="str">
            <v>($ in thousands)</v>
          </cell>
        </row>
        <row r="266">
          <cell r="AK266" t="str">
            <v>Actual</v>
          </cell>
          <cell r="AP266" t="str">
            <v>Pro Forma</v>
          </cell>
        </row>
        <row r="267">
          <cell r="AK267">
            <v>35064</v>
          </cell>
          <cell r="AM267" t="str">
            <v>Additions</v>
          </cell>
          <cell r="AN267" t="str">
            <v>Eliminations</v>
          </cell>
          <cell r="AP267">
            <v>35064</v>
          </cell>
        </row>
        <row r="268">
          <cell r="AK268" t="str">
            <v>_</v>
          </cell>
          <cell r="AM268" t="str">
            <v>_</v>
          </cell>
          <cell r="AN268" t="str">
            <v>_</v>
          </cell>
          <cell r="AP268" t="str">
            <v>_</v>
          </cell>
        </row>
        <row r="269">
          <cell r="AG269" t="str">
            <v>Cash</v>
          </cell>
          <cell r="AK269">
            <v>1299</v>
          </cell>
          <cell r="AN269">
            <v>-1299</v>
          </cell>
          <cell r="AP269">
            <v>0</v>
          </cell>
        </row>
        <row r="270">
          <cell r="AG270" t="str">
            <v>Accounts receivable</v>
          </cell>
          <cell r="AK270">
            <v>14791</v>
          </cell>
          <cell r="AP270">
            <v>14791</v>
          </cell>
        </row>
        <row r="271">
          <cell r="AG271" t="str">
            <v>Inventory</v>
          </cell>
          <cell r="AK271">
            <v>10233</v>
          </cell>
          <cell r="AP271">
            <v>10233</v>
          </cell>
        </row>
        <row r="272">
          <cell r="AG272" t="str">
            <v>Other current assets</v>
          </cell>
          <cell r="AK272">
            <v>1374</v>
          </cell>
          <cell r="AP272">
            <v>1374</v>
          </cell>
        </row>
        <row r="273">
          <cell r="AG273" t="str">
            <v>Current deferred income taxes</v>
          </cell>
          <cell r="AK273">
            <v>0</v>
          </cell>
          <cell r="AP273">
            <v>0</v>
          </cell>
        </row>
        <row r="274">
          <cell r="AK274" t="str">
            <v>_</v>
          </cell>
          <cell r="AP274" t="str">
            <v>_</v>
          </cell>
        </row>
        <row r="275">
          <cell r="AH275" t="str">
            <v>Total current assets</v>
          </cell>
          <cell r="AK275">
            <v>27697</v>
          </cell>
          <cell r="AP275">
            <v>26398</v>
          </cell>
        </row>
        <row r="277">
          <cell r="AG277" t="str">
            <v>Long-term investments</v>
          </cell>
          <cell r="AK277">
            <v>0</v>
          </cell>
          <cell r="AP277">
            <v>0</v>
          </cell>
        </row>
        <row r="278">
          <cell r="AG278" t="str">
            <v>Plant, property &amp; equipment, net</v>
          </cell>
          <cell r="AK278">
            <v>11547</v>
          </cell>
          <cell r="AP278">
            <v>11547</v>
          </cell>
        </row>
        <row r="279">
          <cell r="AG279" t="str">
            <v>Capitalized transaction costs</v>
          </cell>
          <cell r="AK279">
            <v>0</v>
          </cell>
          <cell r="AM279">
            <v>960</v>
          </cell>
          <cell r="AP279">
            <v>960</v>
          </cell>
        </row>
        <row r="280">
          <cell r="AG280" t="str">
            <v>Goodwill and other intangible assets</v>
          </cell>
          <cell r="AK280">
            <v>3133</v>
          </cell>
          <cell r="AM280">
            <v>6714</v>
          </cell>
          <cell r="AN280">
            <v>-3133</v>
          </cell>
          <cell r="AP280">
            <v>6714</v>
          </cell>
        </row>
        <row r="281">
          <cell r="AG281" t="str">
            <v>Long-term deferred income taxes</v>
          </cell>
          <cell r="AK281">
            <v>0</v>
          </cell>
          <cell r="AP281">
            <v>0</v>
          </cell>
        </row>
        <row r="282">
          <cell r="AG282" t="str">
            <v>Other assets</v>
          </cell>
          <cell r="AK282">
            <v>663</v>
          </cell>
          <cell r="AP282">
            <v>663</v>
          </cell>
        </row>
        <row r="283">
          <cell r="AK283" t="str">
            <v>_</v>
          </cell>
          <cell r="AP283" t="str">
            <v>_</v>
          </cell>
        </row>
        <row r="284">
          <cell r="AH284" t="str">
            <v>Total assets</v>
          </cell>
          <cell r="AK284">
            <v>43040</v>
          </cell>
          <cell r="AP284">
            <v>46282</v>
          </cell>
        </row>
        <row r="285">
          <cell r="AK285" t="str">
            <v>_</v>
          </cell>
          <cell r="AP285" t="str">
            <v>_</v>
          </cell>
        </row>
        <row r="286">
          <cell r="AK286" t="str">
            <v>_</v>
          </cell>
          <cell r="AP286" t="str">
            <v>_</v>
          </cell>
        </row>
        <row r="288">
          <cell r="AG288" t="str">
            <v>Accounts payable</v>
          </cell>
          <cell r="AK288">
            <v>4267</v>
          </cell>
          <cell r="AP288">
            <v>4267</v>
          </cell>
        </row>
        <row r="289">
          <cell r="AG289" t="str">
            <v>Accrued expenses</v>
          </cell>
          <cell r="AK289">
            <v>8488</v>
          </cell>
          <cell r="AP289">
            <v>8488</v>
          </cell>
        </row>
        <row r="290">
          <cell r="AG290" t="str">
            <v>Current portion of long-term debt</v>
          </cell>
          <cell r="AK290">
            <v>790</v>
          </cell>
          <cell r="AN290">
            <v>-790</v>
          </cell>
          <cell r="AP290">
            <v>0</v>
          </cell>
        </row>
        <row r="291">
          <cell r="AG291" t="str">
            <v>Bank revolver</v>
          </cell>
          <cell r="AK291">
            <v>0</v>
          </cell>
          <cell r="AN291">
            <v>0</v>
          </cell>
          <cell r="AP291">
            <v>0</v>
          </cell>
        </row>
        <row r="292">
          <cell r="AG292" t="str">
            <v>Notes payable - bank</v>
          </cell>
          <cell r="AK292">
            <v>737</v>
          </cell>
          <cell r="AN292">
            <v>-737</v>
          </cell>
          <cell r="AP292">
            <v>0</v>
          </cell>
        </row>
        <row r="293">
          <cell r="AG293" t="str">
            <v>Notes payable - stockholders</v>
          </cell>
          <cell r="AK293">
            <v>0</v>
          </cell>
          <cell r="AN293">
            <v>0</v>
          </cell>
          <cell r="AP293">
            <v>0</v>
          </cell>
        </row>
        <row r="294">
          <cell r="AG294" t="str">
            <v>Income taxes payable</v>
          </cell>
          <cell r="AK294">
            <v>237</v>
          </cell>
          <cell r="AP294">
            <v>237</v>
          </cell>
        </row>
        <row r="295">
          <cell r="AG295" t="str">
            <v>Other current liabilities</v>
          </cell>
          <cell r="AK295">
            <v>2436</v>
          </cell>
          <cell r="AP295">
            <v>2436</v>
          </cell>
        </row>
        <row r="296">
          <cell r="AK296" t="str">
            <v>_</v>
          </cell>
          <cell r="AP296" t="str">
            <v>_</v>
          </cell>
        </row>
        <row r="297">
          <cell r="AH297" t="str">
            <v>Total current liabilities</v>
          </cell>
          <cell r="AK297">
            <v>16955</v>
          </cell>
          <cell r="AP297">
            <v>15428</v>
          </cell>
        </row>
        <row r="299">
          <cell r="AG299" t="str">
            <v>Long-term debt</v>
          </cell>
          <cell r="AK299">
            <v>1759</v>
          </cell>
          <cell r="AN299">
            <v>-1759</v>
          </cell>
          <cell r="AP299">
            <v>0</v>
          </cell>
        </row>
        <row r="300">
          <cell r="AG300" t="str">
            <v>Minority interest in equity of sub.</v>
          </cell>
          <cell r="AK300">
            <v>0</v>
          </cell>
          <cell r="AP300">
            <v>0</v>
          </cell>
        </row>
        <row r="301">
          <cell r="AG301" t="str">
            <v>Other long-term liabilities</v>
          </cell>
          <cell r="AK301">
            <v>307</v>
          </cell>
          <cell r="AP301">
            <v>307</v>
          </cell>
        </row>
        <row r="302">
          <cell r="AG302" t="str">
            <v>Deferred income taxes</v>
          </cell>
          <cell r="AK302">
            <v>0</v>
          </cell>
          <cell r="AP302">
            <v>0</v>
          </cell>
        </row>
        <row r="304">
          <cell r="AG304" t="str">
            <v>Debt assumed</v>
          </cell>
          <cell r="AK304">
            <v>0</v>
          </cell>
          <cell r="AM304">
            <v>0</v>
          </cell>
          <cell r="AP304">
            <v>0</v>
          </cell>
        </row>
        <row r="305">
          <cell r="AG305" t="str">
            <v>Revolver</v>
          </cell>
          <cell r="AK305">
            <v>0</v>
          </cell>
          <cell r="AM305">
            <v>0</v>
          </cell>
          <cell r="AP305">
            <v>0</v>
          </cell>
        </row>
        <row r="306">
          <cell r="AG306" t="str">
            <v>Bank term loan</v>
          </cell>
          <cell r="AK306">
            <v>0</v>
          </cell>
          <cell r="AM306">
            <v>0</v>
          </cell>
          <cell r="AP306">
            <v>0</v>
          </cell>
        </row>
        <row r="307">
          <cell r="AG307" t="str">
            <v>Senior term debt</v>
          </cell>
          <cell r="AK307">
            <v>0</v>
          </cell>
          <cell r="AM307">
            <v>16500</v>
          </cell>
          <cell r="AP307">
            <v>16500</v>
          </cell>
        </row>
        <row r="308">
          <cell r="AG308" t="str">
            <v>Subordinated debt (Seller Note)</v>
          </cell>
          <cell r="AK308">
            <v>0</v>
          </cell>
          <cell r="AM308">
            <v>6000</v>
          </cell>
          <cell r="AP308">
            <v>6000</v>
          </cell>
        </row>
        <row r="309">
          <cell r="AG309" t="str">
            <v>Other</v>
          </cell>
          <cell r="AK309">
            <v>0</v>
          </cell>
          <cell r="AP309">
            <v>0</v>
          </cell>
        </row>
        <row r="310">
          <cell r="AK310" t="str">
            <v>_</v>
          </cell>
          <cell r="AP310" t="str">
            <v>_</v>
          </cell>
        </row>
        <row r="311">
          <cell r="AH311" t="str">
            <v>Total liabilities</v>
          </cell>
          <cell r="AK311">
            <v>19021</v>
          </cell>
          <cell r="AP311">
            <v>38235</v>
          </cell>
        </row>
        <row r="313">
          <cell r="AG313" t="str">
            <v>PIK preferred equity</v>
          </cell>
          <cell r="AK313">
            <v>0</v>
          </cell>
          <cell r="AM313">
            <v>0</v>
          </cell>
          <cell r="AP313">
            <v>0</v>
          </cell>
        </row>
        <row r="314">
          <cell r="AG314" t="str">
            <v>Preferred stock</v>
          </cell>
          <cell r="AK314">
            <v>0</v>
          </cell>
          <cell r="AN314">
            <v>0</v>
          </cell>
          <cell r="AP314">
            <v>0</v>
          </cell>
        </row>
        <row r="315">
          <cell r="AG315" t="str">
            <v>Common stock</v>
          </cell>
          <cell r="AK315">
            <v>64</v>
          </cell>
          <cell r="AM315">
            <v>7947</v>
          </cell>
          <cell r="AN315">
            <v>-64</v>
          </cell>
          <cell r="AP315">
            <v>7947</v>
          </cell>
        </row>
        <row r="316">
          <cell r="AG316" t="str">
            <v>Additional paid-in-capital</v>
          </cell>
          <cell r="AK316">
            <v>-100</v>
          </cell>
          <cell r="AN316">
            <v>100</v>
          </cell>
          <cell r="AP316">
            <v>0</v>
          </cell>
        </row>
        <row r="317">
          <cell r="AG317" t="str">
            <v>Retained earnings</v>
          </cell>
          <cell r="AK317">
            <v>23955</v>
          </cell>
          <cell r="AN317">
            <v>-23955</v>
          </cell>
          <cell r="AP317">
            <v>0</v>
          </cell>
        </row>
        <row r="318">
          <cell r="AK318" t="str">
            <v>_</v>
          </cell>
          <cell r="AP318" t="str">
            <v>_</v>
          </cell>
        </row>
        <row r="319">
          <cell r="AH319" t="str">
            <v>Shareholders' equity</v>
          </cell>
          <cell r="AK319">
            <v>23919</v>
          </cell>
          <cell r="AP319">
            <v>7947</v>
          </cell>
        </row>
        <row r="320">
          <cell r="AK320" t="str">
            <v>_</v>
          </cell>
          <cell r="AP320" t="str">
            <v>_</v>
          </cell>
        </row>
        <row r="321">
          <cell r="AH321" t="str">
            <v>Total liabilities &amp; shareholders' equity</v>
          </cell>
          <cell r="AK321">
            <v>42940</v>
          </cell>
          <cell r="AP321">
            <v>46182</v>
          </cell>
        </row>
        <row r="322">
          <cell r="AK322" t="str">
            <v>_</v>
          </cell>
          <cell r="AP322" t="str">
            <v>_</v>
          </cell>
        </row>
        <row r="323">
          <cell r="AK323" t="str">
            <v>_</v>
          </cell>
          <cell r="AP323" t="str">
            <v>_</v>
          </cell>
        </row>
        <row r="324">
          <cell r="AG324" t="str">
            <v>Balance</v>
          </cell>
          <cell r="AK324">
            <v>100</v>
          </cell>
          <cell r="AP324">
            <v>100</v>
          </cell>
        </row>
        <row r="326">
          <cell r="AG326" t="str">
            <v>PROJECT AUSTRALIA</v>
          </cell>
        </row>
        <row r="327">
          <cell r="AG327" t="str">
            <v>Balance Sheet</v>
          </cell>
        </row>
        <row r="328">
          <cell r="AG328" t="str">
            <v>($ in thousands)</v>
          </cell>
        </row>
        <row r="329">
          <cell r="AM329" t="str">
            <v>For the Years Ended December 31,</v>
          </cell>
        </row>
        <row r="330">
          <cell r="AM330" t="str">
            <v>_</v>
          </cell>
        </row>
        <row r="331">
          <cell r="AM331" t="str">
            <v>Historical</v>
          </cell>
          <cell r="AN331" t="str">
            <v>Pro Forma</v>
          </cell>
          <cell r="AO331" t="str">
            <v>Projected</v>
          </cell>
        </row>
        <row r="332">
          <cell r="AM332" t="str">
            <v>_</v>
          </cell>
          <cell r="AN332" t="str">
            <v>_</v>
          </cell>
          <cell r="AO332" t="str">
            <v>_</v>
          </cell>
        </row>
        <row r="333">
          <cell r="AM333">
            <v>1994</v>
          </cell>
          <cell r="AN333">
            <v>1995</v>
          </cell>
          <cell r="AO333">
            <v>1996</v>
          </cell>
          <cell r="AP333">
            <v>1997</v>
          </cell>
          <cell r="AQ333">
            <v>1998</v>
          </cell>
          <cell r="AR333">
            <v>1999</v>
          </cell>
        </row>
        <row r="334">
          <cell r="AM334" t="str">
            <v>_</v>
          </cell>
          <cell r="AN334" t="str">
            <v>_</v>
          </cell>
          <cell r="AO334" t="str">
            <v>_</v>
          </cell>
          <cell r="AP334" t="str">
            <v>_</v>
          </cell>
          <cell r="AQ334" t="str">
            <v>_</v>
          </cell>
          <cell r="AR334" t="str">
            <v>_</v>
          </cell>
        </row>
        <row r="335">
          <cell r="AG335" t="str">
            <v>Cash</v>
          </cell>
          <cell r="AM335">
            <v>1299</v>
          </cell>
          <cell r="AN335">
            <v>0</v>
          </cell>
          <cell r="AO335">
            <v>-3.637978807091713E-12</v>
          </cell>
          <cell r="AP335">
            <v>0</v>
          </cell>
          <cell r="AQ335">
            <v>-4.5474735088646412E-13</v>
          </cell>
          <cell r="AR335">
            <v>-3.637978807091713E-12</v>
          </cell>
        </row>
        <row r="336">
          <cell r="AG336" t="str">
            <v>Accounts receivable</v>
          </cell>
          <cell r="AM336">
            <v>14791</v>
          </cell>
          <cell r="AN336">
            <v>14791</v>
          </cell>
          <cell r="AO336">
            <v>12682.64071287001</v>
          </cell>
          <cell r="AP336">
            <v>12533.518103739989</v>
          </cell>
          <cell r="AQ336">
            <v>12388.933112038545</v>
          </cell>
          <cell r="AR336">
            <v>12249.504503778662</v>
          </cell>
        </row>
        <row r="337">
          <cell r="AG337" t="str">
            <v>Inventory</v>
          </cell>
          <cell r="AM337">
            <v>10233</v>
          </cell>
          <cell r="AN337">
            <v>10233</v>
          </cell>
          <cell r="AO337">
            <v>9442.9595399466016</v>
          </cell>
          <cell r="AP337">
            <v>9357.9689874717587</v>
          </cell>
          <cell r="AQ337">
            <v>9271.8034504004936</v>
          </cell>
          <cell r="AR337">
            <v>9185.2462517970835</v>
          </cell>
        </row>
        <row r="338">
          <cell r="AG338" t="str">
            <v>Other current assets</v>
          </cell>
          <cell r="AM338">
            <v>1374</v>
          </cell>
          <cell r="AN338">
            <v>1374</v>
          </cell>
          <cell r="AO338">
            <v>1288.0806974008603</v>
          </cell>
          <cell r="AP338">
            <v>1272.9354324110927</v>
          </cell>
          <cell r="AQ338">
            <v>1258.2510191914146</v>
          </cell>
          <cell r="AR338">
            <v>1244.0903011650203</v>
          </cell>
        </row>
        <row r="339">
          <cell r="AG339" t="str">
            <v>Current deferred income taxes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AM340" t="str">
            <v>_</v>
          </cell>
          <cell r="AN340" t="str">
            <v>_</v>
          </cell>
          <cell r="AO340" t="str">
            <v>_</v>
          </cell>
          <cell r="AP340" t="str">
            <v>_</v>
          </cell>
          <cell r="AQ340" t="str">
            <v>_</v>
          </cell>
          <cell r="AR340" t="str">
            <v>_</v>
          </cell>
        </row>
        <row r="341">
          <cell r="AH341" t="str">
            <v>Total current assets</v>
          </cell>
          <cell r="AM341">
            <v>27697</v>
          </cell>
          <cell r="AN341">
            <v>26398</v>
          </cell>
          <cell r="AO341">
            <v>23413.680950217466</v>
          </cell>
          <cell r="AP341">
            <v>23164.422523622841</v>
          </cell>
          <cell r="AQ341">
            <v>22918.987581630452</v>
          </cell>
          <cell r="AR341">
            <v>22678.841056740759</v>
          </cell>
        </row>
        <row r="342">
          <cell r="AG342" t="str">
            <v>Long-term investments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AG343" t="str">
            <v>Plant, property &amp; equipment, net</v>
          </cell>
          <cell r="AM343">
            <v>11547</v>
          </cell>
          <cell r="AN343">
            <v>11547</v>
          </cell>
          <cell r="AO343">
            <v>11547</v>
          </cell>
          <cell r="AP343">
            <v>11547</v>
          </cell>
          <cell r="AQ343">
            <v>11547</v>
          </cell>
          <cell r="AR343">
            <v>11547</v>
          </cell>
        </row>
        <row r="344">
          <cell r="AG344" t="str">
            <v>Capitalized transaction costs</v>
          </cell>
          <cell r="AM344">
            <v>0</v>
          </cell>
          <cell r="AN344">
            <v>960</v>
          </cell>
          <cell r="AO344">
            <v>896</v>
          </cell>
          <cell r="AP344">
            <v>832</v>
          </cell>
          <cell r="AQ344">
            <v>768</v>
          </cell>
          <cell r="AR344">
            <v>704</v>
          </cell>
        </row>
        <row r="345">
          <cell r="AG345" t="str">
            <v>Goodwill and other intangible assets</v>
          </cell>
          <cell r="AM345">
            <v>3133</v>
          </cell>
          <cell r="AN345">
            <v>6714</v>
          </cell>
          <cell r="AO345">
            <v>6266.4</v>
          </cell>
          <cell r="AP345">
            <v>5818.7999999999993</v>
          </cell>
          <cell r="AQ345">
            <v>5371.1999999999989</v>
          </cell>
          <cell r="AR345">
            <v>4923.5999999999985</v>
          </cell>
        </row>
        <row r="346">
          <cell r="AG346" t="str">
            <v>Long-term deferred income taxes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AG347" t="str">
            <v>Other assets</v>
          </cell>
          <cell r="AM347">
            <v>663</v>
          </cell>
          <cell r="AN347">
            <v>663</v>
          </cell>
          <cell r="AO347">
            <v>663</v>
          </cell>
          <cell r="AP347">
            <v>663</v>
          </cell>
          <cell r="AQ347">
            <v>663</v>
          </cell>
          <cell r="AR347">
            <v>663</v>
          </cell>
        </row>
        <row r="348">
          <cell r="AM348" t="str">
            <v>_</v>
          </cell>
          <cell r="AN348" t="str">
            <v>_</v>
          </cell>
          <cell r="AO348" t="str">
            <v>_</v>
          </cell>
          <cell r="AP348" t="str">
            <v>_</v>
          </cell>
          <cell r="AQ348" t="str">
            <v>_</v>
          </cell>
          <cell r="AR348" t="str">
            <v>_</v>
          </cell>
        </row>
        <row r="349">
          <cell r="AH349" t="str">
            <v>Total assets</v>
          </cell>
          <cell r="AM349">
            <v>43040</v>
          </cell>
          <cell r="AN349">
            <v>46282</v>
          </cell>
          <cell r="AO349">
            <v>42786.080950217467</v>
          </cell>
          <cell r="AP349">
            <v>42025.222523622841</v>
          </cell>
          <cell r="AQ349">
            <v>41268.187581630453</v>
          </cell>
          <cell r="AR349">
            <v>40516.441056740761</v>
          </cell>
        </row>
        <row r="350">
          <cell r="AM350" t="str">
            <v>_</v>
          </cell>
          <cell r="AN350" t="str">
            <v>_</v>
          </cell>
          <cell r="AO350" t="str">
            <v>_</v>
          </cell>
          <cell r="AP350" t="str">
            <v>_</v>
          </cell>
          <cell r="AQ350" t="str">
            <v>_</v>
          </cell>
          <cell r="AR350" t="str">
            <v>_</v>
          </cell>
        </row>
        <row r="351">
          <cell r="AM351" t="str">
            <v>_</v>
          </cell>
          <cell r="AN351" t="str">
            <v>_</v>
          </cell>
          <cell r="AO351" t="str">
            <v>_</v>
          </cell>
          <cell r="AP351" t="str">
            <v>_</v>
          </cell>
          <cell r="AQ351" t="str">
            <v>_</v>
          </cell>
          <cell r="AR351" t="str">
            <v>_</v>
          </cell>
        </row>
        <row r="352">
          <cell r="AG352" t="str">
            <v>Accounts payable</v>
          </cell>
          <cell r="AM352">
            <v>4267</v>
          </cell>
          <cell r="AN352">
            <v>4267</v>
          </cell>
          <cell r="AO352">
            <v>3788.077634011091</v>
          </cell>
          <cell r="AP352">
            <v>3753.9833641404807</v>
          </cell>
          <cell r="AQ352">
            <v>3719.417744916821</v>
          </cell>
          <cell r="AR352">
            <v>3684.6950092421444</v>
          </cell>
        </row>
        <row r="353">
          <cell r="AG353" t="str">
            <v>Accrued expenses</v>
          </cell>
          <cell r="AM353">
            <v>8488</v>
          </cell>
          <cell r="AN353">
            <v>8488</v>
          </cell>
          <cell r="AO353">
            <v>4466.9041095890407</v>
          </cell>
          <cell r="AP353">
            <v>4581.0958904109593</v>
          </cell>
          <cell r="AQ353">
            <v>4957.8082191780823</v>
          </cell>
          <cell r="AR353">
            <v>4829.3150684931506</v>
          </cell>
        </row>
        <row r="354">
          <cell r="AG354" t="str">
            <v>Current portion of long-term debt</v>
          </cell>
          <cell r="AM354">
            <v>790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AG355" t="str">
            <v>Bank revolver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AG356" t="str">
            <v>Notes payable - bank</v>
          </cell>
          <cell r="AM356">
            <v>737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AG357" t="str">
            <v>Notes payable - stockholders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AG358" t="str">
            <v>Income taxes payable</v>
          </cell>
          <cell r="AM358">
            <v>237</v>
          </cell>
          <cell r="AN358">
            <v>237</v>
          </cell>
          <cell r="AO358">
            <v>164.1201524494675</v>
          </cell>
          <cell r="AP358">
            <v>157.1630273305212</v>
          </cell>
          <cell r="AQ358">
            <v>154.01062535427161</v>
          </cell>
          <cell r="AR358">
            <v>151.43963213965662</v>
          </cell>
        </row>
        <row r="359">
          <cell r="AG359" t="str">
            <v>Other current liabilities</v>
          </cell>
          <cell r="AM359">
            <v>2436</v>
          </cell>
          <cell r="AN359">
            <v>2436</v>
          </cell>
          <cell r="AO359">
            <v>2435.9799790102525</v>
          </cell>
          <cell r="AP359">
            <v>2435.9600344119144</v>
          </cell>
          <cell r="AQ359">
            <v>2435.9400142365439</v>
          </cell>
          <cell r="AR359">
            <v>2435.9200066290887</v>
          </cell>
        </row>
        <row r="360">
          <cell r="AM360" t="str">
            <v>_</v>
          </cell>
          <cell r="AN360" t="str">
            <v>_</v>
          </cell>
          <cell r="AO360" t="str">
            <v>_</v>
          </cell>
          <cell r="AP360" t="str">
            <v>_</v>
          </cell>
          <cell r="AQ360" t="str">
            <v>_</v>
          </cell>
          <cell r="AR360" t="str">
            <v>_</v>
          </cell>
        </row>
        <row r="361">
          <cell r="AH361" t="str">
            <v>Total current liabilities</v>
          </cell>
          <cell r="AM361">
            <v>16955</v>
          </cell>
          <cell r="AN361">
            <v>15428</v>
          </cell>
          <cell r="AO361">
            <v>10855.081875059852</v>
          </cell>
          <cell r="AP361">
            <v>10928.202316293875</v>
          </cell>
          <cell r="AQ361">
            <v>11267.176603685719</v>
          </cell>
          <cell r="AR361">
            <v>11101.369716504039</v>
          </cell>
        </row>
        <row r="362">
          <cell r="AG362" t="str">
            <v>Long-term debt</v>
          </cell>
          <cell r="AM362">
            <v>1759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AG363" t="str">
            <v>Minority interest in equity of sub.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AG364" t="str">
            <v>Other long-term liabilities</v>
          </cell>
          <cell r="AM364">
            <v>307</v>
          </cell>
          <cell r="AN364">
            <v>307</v>
          </cell>
          <cell r="AO364">
            <v>346.62148285068804</v>
          </cell>
          <cell r="AP364">
            <v>343.50174573834465</v>
          </cell>
          <cell r="AQ364">
            <v>340.33887861983982</v>
          </cell>
          <cell r="AR364">
            <v>337.16163483261454</v>
          </cell>
        </row>
        <row r="365">
          <cell r="AG365" t="str">
            <v>Deferred income taxes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7">
          <cell r="AG367" t="str">
            <v>Debt assumed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AG368" t="str">
            <v>Revolver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AG369" t="str">
            <v>Bank term loan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AG370" t="str">
            <v>Senior term debt</v>
          </cell>
          <cell r="AM370">
            <v>0</v>
          </cell>
          <cell r="AN370">
            <v>16500</v>
          </cell>
          <cell r="AO370">
            <v>15305.50189791089</v>
          </cell>
          <cell r="AP370">
            <v>12336.609451575103</v>
          </cell>
          <cell r="AQ370">
            <v>9152.3833948127321</v>
          </cell>
          <cell r="AR370">
            <v>6511.3921094321659</v>
          </cell>
        </row>
        <row r="371">
          <cell r="AG371" t="str">
            <v>Subordinated debt (Seller Note)</v>
          </cell>
          <cell r="AM371">
            <v>0</v>
          </cell>
          <cell r="AN371">
            <v>6000</v>
          </cell>
          <cell r="AO371">
            <v>6000</v>
          </cell>
          <cell r="AP371">
            <v>6000</v>
          </cell>
          <cell r="AQ371">
            <v>6000</v>
          </cell>
          <cell r="AR371">
            <v>6000</v>
          </cell>
        </row>
        <row r="372">
          <cell r="AG372" t="str">
            <v>Other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AM373" t="str">
            <v>_</v>
          </cell>
          <cell r="AN373" t="str">
            <v>_</v>
          </cell>
          <cell r="AO373" t="str">
            <v>_</v>
          </cell>
          <cell r="AP373" t="str">
            <v>_</v>
          </cell>
          <cell r="AQ373" t="str">
            <v>_</v>
          </cell>
          <cell r="AR373" t="str">
            <v>_</v>
          </cell>
        </row>
        <row r="374">
          <cell r="AH374" t="str">
            <v>Total liabilities</v>
          </cell>
          <cell r="AM374">
            <v>19021</v>
          </cell>
          <cell r="AN374">
            <v>38235</v>
          </cell>
          <cell r="AO374">
            <v>32507.205255821431</v>
          </cell>
          <cell r="AP374">
            <v>29608.313513607322</v>
          </cell>
          <cell r="AQ374">
            <v>26759.898877118292</v>
          </cell>
          <cell r="AR374">
            <v>23949.923460768819</v>
          </cell>
        </row>
        <row r="376">
          <cell r="AG376" t="str">
            <v>PIK preferred equity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G377" t="str">
            <v>Preferred stock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G378" t="str">
            <v>Common stock</v>
          </cell>
          <cell r="AM378">
            <v>64</v>
          </cell>
          <cell r="AN378">
            <v>7947</v>
          </cell>
          <cell r="AO378">
            <v>7947</v>
          </cell>
          <cell r="AP378">
            <v>7947</v>
          </cell>
          <cell r="AQ378">
            <v>7947</v>
          </cell>
          <cell r="AR378">
            <v>7947</v>
          </cell>
        </row>
        <row r="379">
          <cell r="AG379" t="str">
            <v>Additional paid-in-capital</v>
          </cell>
          <cell r="AM379">
            <v>-100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AG380" t="str">
            <v>Retained earnings</v>
          </cell>
          <cell r="AM380">
            <v>23955</v>
          </cell>
          <cell r="AN380">
            <v>0</v>
          </cell>
          <cell r="AO380">
            <v>2231.8756943960398</v>
          </cell>
          <cell r="AP380">
            <v>4369.909010015519</v>
          </cell>
          <cell r="AQ380">
            <v>6461.2887045121661</v>
          </cell>
          <cell r="AR380">
            <v>8519.5175959719454</v>
          </cell>
        </row>
        <row r="381">
          <cell r="AM381" t="str">
            <v>_</v>
          </cell>
          <cell r="AN381" t="str">
            <v>_</v>
          </cell>
          <cell r="AO381" t="str">
            <v>_</v>
          </cell>
          <cell r="AP381" t="str">
            <v>_</v>
          </cell>
          <cell r="AQ381" t="str">
            <v>_</v>
          </cell>
          <cell r="AR381" t="str">
            <v>_</v>
          </cell>
        </row>
        <row r="382">
          <cell r="AH382" t="str">
            <v>Shareholders' equity</v>
          </cell>
          <cell r="AM382">
            <v>23919</v>
          </cell>
          <cell r="AN382">
            <v>7947</v>
          </cell>
          <cell r="AO382">
            <v>10178.87569439604</v>
          </cell>
          <cell r="AP382">
            <v>12316.909010015519</v>
          </cell>
          <cell r="AQ382">
            <v>14408.288704512166</v>
          </cell>
          <cell r="AR382">
            <v>16466.517595971945</v>
          </cell>
        </row>
        <row r="383">
          <cell r="AM383" t="str">
            <v>_</v>
          </cell>
          <cell r="AN383" t="str">
            <v>_</v>
          </cell>
          <cell r="AO383" t="str">
            <v>_</v>
          </cell>
          <cell r="AP383" t="str">
            <v>_</v>
          </cell>
          <cell r="AQ383" t="str">
            <v>_</v>
          </cell>
          <cell r="AR383" t="str">
            <v>_</v>
          </cell>
        </row>
        <row r="384">
          <cell r="AH384" t="str">
            <v>Total liabilities &amp; shareholders' equity</v>
          </cell>
          <cell r="AM384">
            <v>42940</v>
          </cell>
          <cell r="AN384">
            <v>46182</v>
          </cell>
          <cell r="AO384">
            <v>42686.080950217467</v>
          </cell>
          <cell r="AP384">
            <v>41925.222523622841</v>
          </cell>
          <cell r="AQ384">
            <v>41168.18758163046</v>
          </cell>
          <cell r="AR384">
            <v>40416.441056740761</v>
          </cell>
        </row>
        <row r="385">
          <cell r="AM385" t="str">
            <v>_</v>
          </cell>
          <cell r="AN385" t="str">
            <v>_</v>
          </cell>
          <cell r="AO385" t="str">
            <v>_</v>
          </cell>
          <cell r="AP385" t="str">
            <v>_</v>
          </cell>
          <cell r="AQ385" t="str">
            <v>_</v>
          </cell>
          <cell r="AR385" t="str">
            <v>_</v>
          </cell>
        </row>
        <row r="386">
          <cell r="AM386" t="str">
            <v>_</v>
          </cell>
          <cell r="AN386" t="str">
            <v>_</v>
          </cell>
          <cell r="AO386" t="str">
            <v>_</v>
          </cell>
          <cell r="AP386" t="str">
            <v>_</v>
          </cell>
          <cell r="AQ386" t="str">
            <v>_</v>
          </cell>
          <cell r="AR386" t="str">
            <v>_</v>
          </cell>
        </row>
        <row r="387">
          <cell r="AG387" t="str">
            <v>Balance</v>
          </cell>
          <cell r="AM387">
            <v>100</v>
          </cell>
          <cell r="AN387">
            <v>100</v>
          </cell>
          <cell r="AO387">
            <v>100</v>
          </cell>
          <cell r="AP387">
            <v>100</v>
          </cell>
          <cell r="AQ387">
            <v>99.999999999992724</v>
          </cell>
          <cell r="AR387">
            <v>100</v>
          </cell>
        </row>
        <row r="389">
          <cell r="AG389" t="str">
            <v>PROJECT AUSTRALIA</v>
          </cell>
        </row>
        <row r="390">
          <cell r="AG390" t="str">
            <v>Projected Funds Flow Statement</v>
          </cell>
        </row>
        <row r="391">
          <cell r="AG391" t="str">
            <v>($ in thousands)</v>
          </cell>
        </row>
        <row r="393">
          <cell r="AM393" t="str">
            <v>For the Years Ended December 31,</v>
          </cell>
        </row>
        <row r="394">
          <cell r="AM394" t="str">
            <v>_</v>
          </cell>
        </row>
        <row r="395">
          <cell r="AM395" t="str">
            <v>Historical</v>
          </cell>
          <cell r="AN395" t="str">
            <v>Pro Forma</v>
          </cell>
          <cell r="AO395" t="str">
            <v>Projected</v>
          </cell>
        </row>
        <row r="396">
          <cell r="AM396" t="str">
            <v>_</v>
          </cell>
          <cell r="AN396" t="str">
            <v>_</v>
          </cell>
          <cell r="AO396" t="str">
            <v>_</v>
          </cell>
        </row>
        <row r="397">
          <cell r="AM397">
            <v>1994</v>
          </cell>
          <cell r="AN397">
            <v>1995</v>
          </cell>
          <cell r="AO397">
            <v>1996</v>
          </cell>
          <cell r="AP397">
            <v>1997</v>
          </cell>
          <cell r="AQ397">
            <v>1998</v>
          </cell>
          <cell r="AR397">
            <v>1999</v>
          </cell>
        </row>
        <row r="398">
          <cell r="AM398" t="str">
            <v>_</v>
          </cell>
          <cell r="AN398" t="str">
            <v>_</v>
          </cell>
          <cell r="AO398" t="str">
            <v>_</v>
          </cell>
          <cell r="AP398" t="str">
            <v>_</v>
          </cell>
          <cell r="AQ398" t="str">
            <v>_</v>
          </cell>
          <cell r="AR398" t="str">
            <v>_</v>
          </cell>
        </row>
        <row r="399">
          <cell r="AG399" t="str">
            <v>Sources of Cash</v>
          </cell>
        </row>
        <row r="401">
          <cell r="AG401" t="str">
            <v>Net income to common stock</v>
          </cell>
          <cell r="AM401">
            <v>4519.8696400895478</v>
          </cell>
          <cell r="AN401">
            <v>3123.5991494464943</v>
          </cell>
          <cell r="AO401">
            <v>2231.8756943960398</v>
          </cell>
          <cell r="AP401">
            <v>2138.0333156194793</v>
          </cell>
          <cell r="AQ401">
            <v>2091.3796944966466</v>
          </cell>
          <cell r="AR401">
            <v>2058.2288914597784</v>
          </cell>
        </row>
        <row r="403">
          <cell r="AG403" t="str">
            <v>Depreciation and amortization</v>
          </cell>
          <cell r="AM403">
            <v>1431</v>
          </cell>
          <cell r="AN403">
            <v>961</v>
          </cell>
          <cell r="AO403">
            <v>1009</v>
          </cell>
          <cell r="AP403">
            <v>1059</v>
          </cell>
          <cell r="AQ403">
            <v>1112</v>
          </cell>
          <cell r="AR403">
            <v>1188</v>
          </cell>
        </row>
        <row r="404">
          <cell r="AG404" t="str">
            <v>Amortization of goodwill</v>
          </cell>
          <cell r="AM404">
            <v>0</v>
          </cell>
          <cell r="AN404">
            <v>447.6</v>
          </cell>
          <cell r="AO404">
            <v>447.6</v>
          </cell>
          <cell r="AP404">
            <v>447.6</v>
          </cell>
          <cell r="AQ404">
            <v>447.6</v>
          </cell>
          <cell r="AR404">
            <v>447.6</v>
          </cell>
        </row>
        <row r="405">
          <cell r="AG405" t="str">
            <v>Transaction cost amortization</v>
          </cell>
          <cell r="AM405">
            <v>0</v>
          </cell>
          <cell r="AN405">
            <v>64</v>
          </cell>
          <cell r="AO405">
            <v>64</v>
          </cell>
          <cell r="AP405">
            <v>64</v>
          </cell>
          <cell r="AQ405">
            <v>64</v>
          </cell>
          <cell r="AR405">
            <v>64</v>
          </cell>
        </row>
        <row r="406">
          <cell r="AG406" t="str">
            <v>Amortization of intangibles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AG407" t="str">
            <v>Increase (decrease) in deferred tax liability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AG408" t="str">
            <v>Special and non-recurring charges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AG409" t="str">
            <v>Unusual items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AM410" t="str">
            <v>_</v>
          </cell>
          <cell r="AN410" t="str">
            <v>_</v>
          </cell>
          <cell r="AO410" t="str">
            <v>_</v>
          </cell>
          <cell r="AP410" t="str">
            <v>_</v>
          </cell>
          <cell r="AQ410" t="str">
            <v>_</v>
          </cell>
          <cell r="AR410" t="str">
            <v>_</v>
          </cell>
        </row>
        <row r="411">
          <cell r="AH411" t="str">
            <v>Total sources of cash</v>
          </cell>
          <cell r="AM411">
            <v>5950.8696400895478</v>
          </cell>
          <cell r="AN411">
            <v>4596.1991494464946</v>
          </cell>
          <cell r="AO411">
            <v>3752.4756943960397</v>
          </cell>
          <cell r="AP411">
            <v>3708.6333156194792</v>
          </cell>
          <cell r="AQ411">
            <v>3714.9796944966465</v>
          </cell>
          <cell r="AR411">
            <v>3757.8288914597783</v>
          </cell>
        </row>
        <row r="412">
          <cell r="AM412" t="str">
            <v>_</v>
          </cell>
          <cell r="AN412" t="str">
            <v>_</v>
          </cell>
          <cell r="AO412" t="str">
            <v>_</v>
          </cell>
          <cell r="AP412" t="str">
            <v>_</v>
          </cell>
          <cell r="AQ412" t="str">
            <v>_</v>
          </cell>
          <cell r="AR412" t="str">
            <v>_</v>
          </cell>
        </row>
        <row r="413">
          <cell r="AM413" t="str">
            <v>_</v>
          </cell>
          <cell r="AN413" t="str">
            <v>_</v>
          </cell>
          <cell r="AO413" t="str">
            <v>_</v>
          </cell>
          <cell r="AP413" t="str">
            <v>_</v>
          </cell>
          <cell r="AQ413" t="str">
            <v>_</v>
          </cell>
          <cell r="AR413" t="str">
            <v>_</v>
          </cell>
        </row>
        <row r="415">
          <cell r="AG415" t="str">
            <v>Uses of Cash</v>
          </cell>
        </row>
        <row r="417">
          <cell r="AG417" t="str">
            <v>Capital expenditures:</v>
          </cell>
        </row>
        <row r="418">
          <cell r="AH418" t="str">
            <v>Purchase of assets</v>
          </cell>
          <cell r="AM418">
            <v>788.5</v>
          </cell>
          <cell r="AN418">
            <v>800</v>
          </cell>
          <cell r="AO418">
            <v>1009</v>
          </cell>
          <cell r="AP418">
            <v>1059</v>
          </cell>
          <cell r="AQ418">
            <v>1112</v>
          </cell>
          <cell r="AR418">
            <v>1188</v>
          </cell>
        </row>
        <row r="419">
          <cell r="AH419" t="str">
            <v>Purchased on acquisitions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AM420" t="str">
            <v>_</v>
          </cell>
          <cell r="AN420" t="str">
            <v>_</v>
          </cell>
          <cell r="AO420" t="str">
            <v>_</v>
          </cell>
          <cell r="AP420" t="str">
            <v>_</v>
          </cell>
          <cell r="AQ420" t="str">
            <v>_</v>
          </cell>
          <cell r="AR420" t="str">
            <v>_</v>
          </cell>
        </row>
        <row r="421">
          <cell r="AH421" t="str">
            <v xml:space="preserve">   Total capital expenditures</v>
          </cell>
          <cell r="AM421">
            <v>788.5</v>
          </cell>
          <cell r="AN421">
            <v>800</v>
          </cell>
          <cell r="AO421">
            <v>1009</v>
          </cell>
          <cell r="AP421">
            <v>1059</v>
          </cell>
          <cell r="AQ421">
            <v>1112</v>
          </cell>
          <cell r="AR421">
            <v>1188</v>
          </cell>
        </row>
        <row r="423">
          <cell r="AG423" t="str">
            <v>Increase (decrease) in working capital</v>
          </cell>
          <cell r="AM423">
            <v>10970</v>
          </cell>
          <cell r="AN423">
            <v>0</v>
          </cell>
          <cell r="AO423">
            <v>1588.599075157621</v>
          </cell>
          <cell r="AP423">
            <v>-322.37886782865462</v>
          </cell>
          <cell r="AQ423">
            <v>-584.40922938422955</v>
          </cell>
          <cell r="AR423">
            <v>-74.33963770801347</v>
          </cell>
        </row>
        <row r="424">
          <cell r="AG424" t="str">
            <v>Increase (decrease) in long-term investments and other assets</v>
          </cell>
          <cell r="AM424">
            <v>663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</row>
        <row r="425">
          <cell r="AG425" t="str">
            <v>Decrease (increase) in minority interests and other LT liab.</v>
          </cell>
          <cell r="AM425">
            <v>-307</v>
          </cell>
          <cell r="AN425">
            <v>0</v>
          </cell>
          <cell r="AO425">
            <v>-39.621482850688039</v>
          </cell>
          <cell r="AP425">
            <v>3.1197371123433868</v>
          </cell>
          <cell r="AQ425">
            <v>3.1628671185048347</v>
          </cell>
          <cell r="AR425">
            <v>3.1772437872252794</v>
          </cell>
        </row>
        <row r="427">
          <cell r="AG427" t="str">
            <v>Scheduled Debt Repayment (Increase):</v>
          </cell>
        </row>
        <row r="429">
          <cell r="AG429" t="str">
            <v>Debt assumed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AG430" t="str">
            <v>Revolver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AG431" t="str">
            <v>Bank term loan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AG432" t="str">
            <v>Senior term debt</v>
          </cell>
          <cell r="AM432">
            <v>0</v>
          </cell>
          <cell r="AN432">
            <v>0</v>
          </cell>
          <cell r="AO432">
            <v>1194.4981020891069</v>
          </cell>
          <cell r="AP432">
            <v>2968.8924463357903</v>
          </cell>
          <cell r="AQ432">
            <v>3184.2260567623707</v>
          </cell>
          <cell r="AR432">
            <v>2640.9912853805627</v>
          </cell>
        </row>
        <row r="433">
          <cell r="AG433" t="str">
            <v>Subordinated debt (Seller Note)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AG434" t="str">
            <v>Other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AG435" t="str">
            <v>PIK preferred equity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AM436" t="str">
            <v>_</v>
          </cell>
          <cell r="AN436" t="str">
            <v>_</v>
          </cell>
          <cell r="AO436" t="str">
            <v>_</v>
          </cell>
          <cell r="AP436" t="str">
            <v>_</v>
          </cell>
          <cell r="AQ436" t="str">
            <v>_</v>
          </cell>
          <cell r="AR436" t="str">
            <v>_</v>
          </cell>
        </row>
        <row r="437">
          <cell r="AH437" t="str">
            <v>Total uses of cash</v>
          </cell>
          <cell r="AM437">
            <v>12114.5</v>
          </cell>
          <cell r="AN437">
            <v>800</v>
          </cell>
          <cell r="AO437">
            <v>3752.4756943960397</v>
          </cell>
          <cell r="AP437">
            <v>3708.6333156194792</v>
          </cell>
          <cell r="AQ437">
            <v>3714.9796944966461</v>
          </cell>
          <cell r="AR437">
            <v>3757.8288914597742</v>
          </cell>
        </row>
        <row r="438">
          <cell r="AM438" t="str">
            <v>_</v>
          </cell>
          <cell r="AN438" t="str">
            <v>_</v>
          </cell>
          <cell r="AO438" t="str">
            <v>_</v>
          </cell>
          <cell r="AP438" t="str">
            <v>_</v>
          </cell>
          <cell r="AQ438" t="str">
            <v>_</v>
          </cell>
          <cell r="AR438" t="str">
            <v>_</v>
          </cell>
        </row>
        <row r="439">
          <cell r="AM439" t="str">
            <v>_</v>
          </cell>
          <cell r="AN439" t="str">
            <v>_</v>
          </cell>
          <cell r="AO439" t="str">
            <v>_</v>
          </cell>
          <cell r="AP439" t="str">
            <v>_</v>
          </cell>
          <cell r="AQ439" t="str">
            <v>_</v>
          </cell>
          <cell r="AR439" t="str">
            <v>_</v>
          </cell>
        </row>
        <row r="440">
          <cell r="AH440" t="str">
            <v>Net cash available</v>
          </cell>
          <cell r="AM440">
            <v>-6163.6303599104522</v>
          </cell>
          <cell r="AN440">
            <v>3796.1991494464946</v>
          </cell>
          <cell r="AO440">
            <v>0</v>
          </cell>
          <cell r="AP440">
            <v>0</v>
          </cell>
          <cell r="AQ440">
            <v>4.5474735088646412E-13</v>
          </cell>
          <cell r="AR440">
            <v>4.0927261579781771E-12</v>
          </cell>
        </row>
        <row r="441">
          <cell r="AM441" t="str">
            <v>_</v>
          </cell>
          <cell r="AN441" t="str">
            <v>_</v>
          </cell>
          <cell r="AO441" t="str">
            <v>_</v>
          </cell>
          <cell r="AP441" t="str">
            <v>_</v>
          </cell>
          <cell r="AQ441" t="str">
            <v>_</v>
          </cell>
          <cell r="AR441" t="str">
            <v>_</v>
          </cell>
        </row>
        <row r="442">
          <cell r="AM442" t="str">
            <v>_</v>
          </cell>
          <cell r="AN442" t="str">
            <v>_</v>
          </cell>
          <cell r="AO442" t="str">
            <v>_</v>
          </cell>
          <cell r="AP442" t="str">
            <v>_</v>
          </cell>
          <cell r="AQ442" t="str">
            <v>_</v>
          </cell>
          <cell r="AR442" t="str">
            <v>_</v>
          </cell>
        </row>
        <row r="443">
          <cell r="AL443" t="str">
            <v>Cash available for paydown</v>
          </cell>
          <cell r="AO443">
            <v>1194.4981020891069</v>
          </cell>
          <cell r="AP443">
            <v>2968.8924463357903</v>
          </cell>
          <cell r="AQ443">
            <v>3184.2260567623712</v>
          </cell>
          <cell r="AR443">
            <v>2640.9912853805663</v>
          </cell>
        </row>
        <row r="444">
          <cell r="AL444" t="str">
            <v>SENIOR TERM DEBT PAYDOWN</v>
          </cell>
          <cell r="AO444">
            <v>1194.4981020891069</v>
          </cell>
          <cell r="AP444">
            <v>2968.8924463357903</v>
          </cell>
          <cell r="AQ444">
            <v>3184.2260567623712</v>
          </cell>
          <cell r="AR444">
            <v>2640.9912853805663</v>
          </cell>
        </row>
        <row r="445">
          <cell r="AL445" t="str">
            <v>BANK TERM LOAN PAYDOWN</v>
          </cell>
        </row>
        <row r="447">
          <cell r="AS447" t="str">
            <v>PROJECT AUSTRALIA</v>
          </cell>
        </row>
        <row r="448">
          <cell r="AS448" t="str">
            <v>Capitalization Analysis</v>
          </cell>
        </row>
        <row r="449">
          <cell r="AS449" t="str">
            <v>($ in thousands)</v>
          </cell>
        </row>
        <row r="451">
          <cell r="AZ451" t="str">
            <v>For the Years Ended December 31,</v>
          </cell>
        </row>
        <row r="452">
          <cell r="AZ452" t="str">
            <v>_</v>
          </cell>
        </row>
        <row r="453">
          <cell r="AZ453" t="str">
            <v>Pro Forma</v>
          </cell>
          <cell r="BA453" t="str">
            <v>Projected</v>
          </cell>
        </row>
        <row r="454">
          <cell r="AZ454" t="str">
            <v>_</v>
          </cell>
          <cell r="BA454" t="str">
            <v>_</v>
          </cell>
        </row>
        <row r="455">
          <cell r="AS455" t="str">
            <v>AS A % OF TOTAL CAPITALIZATION</v>
          </cell>
          <cell r="AZ455">
            <v>1995</v>
          </cell>
          <cell r="BA455">
            <v>1996</v>
          </cell>
          <cell r="BB455">
            <v>1997</v>
          </cell>
          <cell r="BC455">
            <v>1998</v>
          </cell>
          <cell r="BD455">
            <v>1999</v>
          </cell>
        </row>
        <row r="456">
          <cell r="AZ456" t="str">
            <v>_</v>
          </cell>
          <cell r="BA456" t="str">
            <v>_</v>
          </cell>
          <cell r="BB456" t="str">
            <v>_</v>
          </cell>
          <cell r="BC456" t="str">
            <v>_</v>
          </cell>
          <cell r="BD456" t="str">
            <v>_</v>
          </cell>
        </row>
        <row r="457">
          <cell r="AT457" t="str">
            <v>Total capitalization</v>
          </cell>
          <cell r="AZ457">
            <v>30447</v>
          </cell>
          <cell r="BA457">
            <v>31484.37759230693</v>
          </cell>
          <cell r="BB457">
            <v>30653.518461590622</v>
          </cell>
          <cell r="BC457">
            <v>29560.672099324896</v>
          </cell>
          <cell r="BD457">
            <v>28977.909705404112</v>
          </cell>
        </row>
        <row r="459">
          <cell r="AT459" t="str">
            <v>Debt assumed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</row>
        <row r="460">
          <cell r="AT460" t="str">
            <v>Revolver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</row>
        <row r="461">
          <cell r="AT461" t="str">
            <v>Bank term loan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</row>
        <row r="462">
          <cell r="AT462" t="str">
            <v>Senior term debt</v>
          </cell>
          <cell r="AZ462">
            <v>0.54192531283870327</v>
          </cell>
          <cell r="BA462">
            <v>0.48613004506878749</v>
          </cell>
          <cell r="BB462">
            <v>0.40245329315240219</v>
          </cell>
          <cell r="BC462">
            <v>0.30961350824705214</v>
          </cell>
          <cell r="BD462">
            <v>0.22470192555737903</v>
          </cell>
        </row>
        <row r="463">
          <cell r="AT463" t="str">
            <v>Subordinated debt (Seller Note)</v>
          </cell>
          <cell r="AZ463">
            <v>0.19706375012316485</v>
          </cell>
          <cell r="BA463">
            <v>0.19057070391209111</v>
          </cell>
          <cell r="BB463">
            <v>0.19573609494512356</v>
          </cell>
          <cell r="BC463">
            <v>0.20297238100134493</v>
          </cell>
          <cell r="BD463">
            <v>0.20705427206438756</v>
          </cell>
        </row>
        <row r="464">
          <cell r="AT464" t="str">
            <v>Other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</row>
        <row r="465">
          <cell r="AZ465" t="str">
            <v>_</v>
          </cell>
          <cell r="BA465" t="str">
            <v>_</v>
          </cell>
          <cell r="BB465" t="str">
            <v>_</v>
          </cell>
          <cell r="BC465" t="str">
            <v>_</v>
          </cell>
          <cell r="BD465" t="str">
            <v>_</v>
          </cell>
        </row>
        <row r="466">
          <cell r="AU466" t="str">
            <v>Total debt</v>
          </cell>
          <cell r="AZ466">
            <v>0.73898906296186806</v>
          </cell>
          <cell r="BA466">
            <v>0.67670074898087862</v>
          </cell>
          <cell r="BB466">
            <v>0.59818938809752575</v>
          </cell>
          <cell r="BC466">
            <v>0.5125858892483971</v>
          </cell>
          <cell r="BD466">
            <v>0.43175619762176659</v>
          </cell>
        </row>
        <row r="468">
          <cell r="AT468" t="str">
            <v>PIK preferred equity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</row>
        <row r="469">
          <cell r="AT469" t="str">
            <v>Preferred stock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</row>
        <row r="470">
          <cell r="AT470" t="str">
            <v>Shareholders' equity, less all preferred</v>
          </cell>
          <cell r="AZ470">
            <v>0.26101093703813183</v>
          </cell>
          <cell r="BA470">
            <v>0.32329925101912144</v>
          </cell>
          <cell r="BB470">
            <v>0.40181061190247425</v>
          </cell>
          <cell r="BC470">
            <v>0.48741411075160301</v>
          </cell>
          <cell r="BD470">
            <v>0.56824380237823335</v>
          </cell>
        </row>
        <row r="471">
          <cell r="AZ471" t="str">
            <v>_</v>
          </cell>
          <cell r="BA471" t="str">
            <v>_</v>
          </cell>
          <cell r="BB471" t="str">
            <v>_</v>
          </cell>
          <cell r="BC471" t="str">
            <v>_</v>
          </cell>
          <cell r="BD471" t="str">
            <v>_</v>
          </cell>
        </row>
        <row r="472">
          <cell r="AU472" t="str">
            <v>Total equity</v>
          </cell>
          <cell r="AZ472">
            <v>0.26101093703813183</v>
          </cell>
          <cell r="BA472">
            <v>0.32329925101912144</v>
          </cell>
          <cell r="BB472">
            <v>0.40181061190247425</v>
          </cell>
          <cell r="BC472">
            <v>0.48741411075160301</v>
          </cell>
          <cell r="BD472">
            <v>0.56824380237823335</v>
          </cell>
        </row>
        <row r="473">
          <cell r="AZ473" t="str">
            <v>_</v>
          </cell>
          <cell r="BA473" t="str">
            <v>_</v>
          </cell>
          <cell r="BB473" t="str">
            <v>_</v>
          </cell>
          <cell r="BC473" t="str">
            <v>_</v>
          </cell>
          <cell r="BD473" t="str">
            <v>_</v>
          </cell>
        </row>
        <row r="474">
          <cell r="AU474" t="str">
            <v>Total capitalization</v>
          </cell>
          <cell r="AZ474">
            <v>0.99999999999999989</v>
          </cell>
          <cell r="BA474">
            <v>1</v>
          </cell>
          <cell r="BB474">
            <v>1</v>
          </cell>
          <cell r="BC474">
            <v>1</v>
          </cell>
          <cell r="BD474">
            <v>1</v>
          </cell>
        </row>
        <row r="475">
          <cell r="AZ475" t="str">
            <v>_</v>
          </cell>
          <cell r="BA475" t="str">
            <v>_</v>
          </cell>
          <cell r="BB475" t="str">
            <v>_</v>
          </cell>
          <cell r="BC475" t="str">
            <v>_</v>
          </cell>
          <cell r="BD475" t="str">
            <v>_</v>
          </cell>
        </row>
        <row r="476">
          <cell r="AZ476" t="str">
            <v>_</v>
          </cell>
          <cell r="BA476" t="str">
            <v>_</v>
          </cell>
          <cell r="BB476" t="str">
            <v>_</v>
          </cell>
          <cell r="BC476" t="str">
            <v>_</v>
          </cell>
          <cell r="BD476" t="str">
            <v>_</v>
          </cell>
        </row>
        <row r="477">
          <cell r="AT477" t="str">
            <v>Cumulative cash balance</v>
          </cell>
          <cell r="AZ477">
            <v>3796.1991494464946</v>
          </cell>
          <cell r="BA477">
            <v>3796.1991494464946</v>
          </cell>
          <cell r="BB477">
            <v>3796.1991494464946</v>
          </cell>
          <cell r="BC477">
            <v>3796.1991494464951</v>
          </cell>
          <cell r="BD477">
            <v>3796.1991494464992</v>
          </cell>
        </row>
        <row r="478">
          <cell r="AZ478" t="str">
            <v>_</v>
          </cell>
          <cell r="BA478" t="str">
            <v>_</v>
          </cell>
          <cell r="BB478" t="str">
            <v>_</v>
          </cell>
          <cell r="BC478" t="str">
            <v>_</v>
          </cell>
          <cell r="BD478" t="str">
            <v>_</v>
          </cell>
        </row>
        <row r="479">
          <cell r="AZ479" t="str">
            <v>_</v>
          </cell>
          <cell r="BA479" t="str">
            <v>_</v>
          </cell>
          <cell r="BB479" t="str">
            <v>_</v>
          </cell>
          <cell r="BC479" t="str">
            <v>_</v>
          </cell>
          <cell r="BD479" t="str">
            <v>_</v>
          </cell>
        </row>
        <row r="481">
          <cell r="AS481" t="str">
            <v>Aggregate revolver capacity (1)</v>
          </cell>
          <cell r="AZ481">
            <v>17586.600000000002</v>
          </cell>
          <cell r="BA481">
            <v>16005.568243700647</v>
          </cell>
          <cell r="BB481">
            <v>15882.098457232696</v>
          </cell>
          <cell r="BC481">
            <v>15760.881247383324</v>
          </cell>
          <cell r="BD481">
            <v>15642.601202986032</v>
          </cell>
        </row>
        <row r="482">
          <cell r="AS482" t="str">
            <v>Unused revolver capacity</v>
          </cell>
          <cell r="AZ482">
            <v>17586.600000000002</v>
          </cell>
          <cell r="BA482">
            <v>16005.568243700647</v>
          </cell>
          <cell r="BB482">
            <v>15882.098457232696</v>
          </cell>
          <cell r="BC482">
            <v>15760.881247383324</v>
          </cell>
          <cell r="BD482">
            <v>15642.601202986032</v>
          </cell>
        </row>
        <row r="483">
          <cell r="AZ483" t="str">
            <v/>
          </cell>
          <cell r="BA483" t="str">
            <v/>
          </cell>
          <cell r="BB483" t="str">
            <v/>
          </cell>
          <cell r="BC483" t="str">
            <v/>
          </cell>
          <cell r="BD483" t="str">
            <v/>
          </cell>
        </row>
        <row r="484">
          <cell r="AS484" t="str">
            <v>DEBT SERVICE--CUMULATIVE PAYDOWN</v>
          </cell>
        </row>
        <row r="486">
          <cell r="AZ486" t="str">
            <v>Pro Forma</v>
          </cell>
        </row>
        <row r="487">
          <cell r="AZ487" t="str">
            <v>Balance</v>
          </cell>
          <cell r="BA487" t="str">
            <v>Cumulative Paydown</v>
          </cell>
        </row>
        <row r="488">
          <cell r="AZ488" t="str">
            <v>_</v>
          </cell>
          <cell r="BA488" t="str">
            <v>_</v>
          </cell>
        </row>
        <row r="489">
          <cell r="AZ489">
            <v>1995</v>
          </cell>
          <cell r="BA489">
            <v>1996</v>
          </cell>
          <cell r="BB489">
            <v>1997</v>
          </cell>
          <cell r="BC489">
            <v>1998</v>
          </cell>
          <cell r="BD489">
            <v>1999</v>
          </cell>
        </row>
        <row r="490">
          <cell r="AZ490" t="str">
            <v>_</v>
          </cell>
          <cell r="BA490" t="str">
            <v>_</v>
          </cell>
          <cell r="BB490" t="str">
            <v>_</v>
          </cell>
          <cell r="BC490" t="str">
            <v>_</v>
          </cell>
          <cell r="BD490" t="str">
            <v>_</v>
          </cell>
        </row>
        <row r="491">
          <cell r="AS491" t="str">
            <v>Debt assumed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</row>
        <row r="492">
          <cell r="AT492" t="str">
            <v>% Debt assumed paydown</v>
          </cell>
          <cell r="AZ492" t="str">
            <v xml:space="preserve">NM  </v>
          </cell>
          <cell r="BA492" t="str">
            <v xml:space="preserve">NM  </v>
          </cell>
          <cell r="BB492" t="str">
            <v xml:space="preserve">NM  </v>
          </cell>
          <cell r="BC492" t="str">
            <v xml:space="preserve">NM  </v>
          </cell>
          <cell r="BD492" t="str">
            <v xml:space="preserve">NM  </v>
          </cell>
        </row>
        <row r="493">
          <cell r="AS493" t="str">
            <v>Revolver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4">
          <cell r="AT494" t="str">
            <v>% Revolver paydown</v>
          </cell>
          <cell r="BA494" t="str">
            <v xml:space="preserve">NM  </v>
          </cell>
          <cell r="BB494" t="str">
            <v xml:space="preserve">NM  </v>
          </cell>
          <cell r="BC494" t="str">
            <v xml:space="preserve">NM  </v>
          </cell>
          <cell r="BD494" t="str">
            <v xml:space="preserve">NM  </v>
          </cell>
        </row>
        <row r="495">
          <cell r="AS495" t="str">
            <v>Bank term loan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</row>
        <row r="496">
          <cell r="AT496" t="str">
            <v>% Bank term loan paydown</v>
          </cell>
          <cell r="BA496" t="str">
            <v xml:space="preserve">NM  </v>
          </cell>
          <cell r="BB496" t="str">
            <v xml:space="preserve">NM  </v>
          </cell>
          <cell r="BC496" t="str">
            <v xml:space="preserve">NM  </v>
          </cell>
          <cell r="BD496" t="str">
            <v xml:space="preserve">NM  </v>
          </cell>
        </row>
        <row r="498">
          <cell r="AS498" t="str">
            <v>Total revolver and bank term loan paydown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</row>
        <row r="499">
          <cell r="AT499" t="str">
            <v>% Total revolver and bank term loan paydown</v>
          </cell>
          <cell r="BA499" t="str">
            <v xml:space="preserve">NM  </v>
          </cell>
          <cell r="BB499" t="str">
            <v xml:space="preserve">NM  </v>
          </cell>
          <cell r="BC499" t="str">
            <v xml:space="preserve">NM  </v>
          </cell>
          <cell r="BD499" t="str">
            <v xml:space="preserve">NM  </v>
          </cell>
        </row>
        <row r="501">
          <cell r="AS501" t="str">
            <v>Senior term debt</v>
          </cell>
          <cell r="AZ501">
            <v>16500</v>
          </cell>
          <cell r="BA501">
            <v>1194.4981020891069</v>
          </cell>
          <cell r="BB501">
            <v>4163.3905484248971</v>
          </cell>
          <cell r="BC501">
            <v>7347.6166051872679</v>
          </cell>
          <cell r="BD501">
            <v>9988.6078905678296</v>
          </cell>
        </row>
        <row r="502">
          <cell r="AT502" t="str">
            <v>% New senior debt paydown</v>
          </cell>
          <cell r="BA502" t="str">
            <v xml:space="preserve">NM  </v>
          </cell>
          <cell r="BB502" t="str">
            <v xml:space="preserve">NM  </v>
          </cell>
          <cell r="BC502" t="str">
            <v xml:space="preserve">NM  </v>
          </cell>
          <cell r="BD502" t="str">
            <v xml:space="preserve">NM  </v>
          </cell>
        </row>
        <row r="503">
          <cell r="AS503" t="str">
            <v>Subordinated debt (Seller Note)</v>
          </cell>
          <cell r="AZ503">
            <v>6000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</row>
        <row r="504">
          <cell r="AT504" t="str">
            <v>% Subordinated debt paydown</v>
          </cell>
          <cell r="BA504" t="str">
            <v xml:space="preserve">NM  </v>
          </cell>
          <cell r="BB504" t="str">
            <v xml:space="preserve">NM  </v>
          </cell>
          <cell r="BC504" t="str">
            <v xml:space="preserve">NM  </v>
          </cell>
          <cell r="BD504" t="str">
            <v xml:space="preserve">NM  </v>
          </cell>
        </row>
        <row r="506">
          <cell r="AS506" t="str">
            <v>Total debt paydown</v>
          </cell>
          <cell r="AZ506">
            <v>22500</v>
          </cell>
          <cell r="BA506">
            <v>1194.4981020891069</v>
          </cell>
          <cell r="BB506">
            <v>4163.3905484248971</v>
          </cell>
          <cell r="BC506">
            <v>7347.6166051872679</v>
          </cell>
          <cell r="BD506">
            <v>9988.6078905678296</v>
          </cell>
        </row>
        <row r="507">
          <cell r="AT507" t="str">
            <v>% Total debt paydown</v>
          </cell>
          <cell r="BA507" t="str">
            <v xml:space="preserve">NM  </v>
          </cell>
          <cell r="BB507" t="str">
            <v xml:space="preserve">NM  </v>
          </cell>
          <cell r="BC507" t="str">
            <v xml:space="preserve">NM  </v>
          </cell>
          <cell r="BD507" t="str">
            <v xml:space="preserve">NM  </v>
          </cell>
        </row>
        <row r="509">
          <cell r="AS509" t="str">
            <v>Debt / EBITDA</v>
          </cell>
          <cell r="AZ509">
            <v>3.1784150303715215</v>
          </cell>
          <cell r="BA509">
            <v>2.8834080251604939</v>
          </cell>
          <cell r="BB509">
            <v>2.5899165892055231</v>
          </cell>
          <cell r="BC509">
            <v>2.2424720134398006</v>
          </cell>
          <cell r="BD509">
            <v>1.928984290692594</v>
          </cell>
        </row>
        <row r="510">
          <cell r="AS510" t="str">
            <v>Senior debt / EBITDA</v>
          </cell>
          <cell r="AZ510">
            <v>2.3308376889391158</v>
          </cell>
          <cell r="BA510">
            <v>2.0713901607674772</v>
          </cell>
          <cell r="BB510">
            <v>1.7424589620868789</v>
          </cell>
          <cell r="BC510">
            <v>1.354503980288994</v>
          </cell>
          <cell r="BD510">
            <v>1.0039149104890788</v>
          </cell>
        </row>
        <row r="511">
          <cell r="AS511" t="str">
            <v>Net debt / EBITDA</v>
          </cell>
          <cell r="AZ511">
            <v>3.1784150303715215</v>
          </cell>
          <cell r="BA511">
            <v>2.8834080251604943</v>
          </cell>
          <cell r="BB511">
            <v>2.5899165892055231</v>
          </cell>
          <cell r="BC511">
            <v>2.2424720134398006</v>
          </cell>
          <cell r="BD511">
            <v>1.9289842906925947</v>
          </cell>
        </row>
        <row r="513">
          <cell r="AS513" t="str">
            <v>(1)</v>
          </cell>
          <cell r="AU513" t="str">
            <v>Based on net advance rates of 60.0% EOY accounts receivable, 40.0% EOY inventory and 40.0% EOY net PP&amp;E.</v>
          </cell>
        </row>
        <row r="516">
          <cell r="AS516" t="str">
            <v>PROJECT AUSTRALIA</v>
          </cell>
        </row>
        <row r="517">
          <cell r="AS517" t="str">
            <v>Interest Coverages</v>
          </cell>
        </row>
        <row r="518">
          <cell r="AS518" t="str">
            <v>($ in thousands)</v>
          </cell>
        </row>
        <row r="520">
          <cell r="AY520" t="str">
            <v>For the Years Ended December 31,</v>
          </cell>
        </row>
        <row r="521">
          <cell r="AY521" t="str">
            <v>_</v>
          </cell>
        </row>
        <row r="522">
          <cell r="AY522" t="str">
            <v>Pro Forma</v>
          </cell>
          <cell r="AZ522" t="str">
            <v>Projected</v>
          </cell>
        </row>
        <row r="523">
          <cell r="AY523" t="str">
            <v>_</v>
          </cell>
          <cell r="AZ523" t="str">
            <v>_</v>
          </cell>
        </row>
        <row r="524">
          <cell r="AY524">
            <v>1994</v>
          </cell>
          <cell r="AZ524">
            <v>1995</v>
          </cell>
          <cell r="BA524">
            <v>1996</v>
          </cell>
          <cell r="BB524">
            <v>1997</v>
          </cell>
          <cell r="BC524">
            <v>1998</v>
          </cell>
          <cell r="BD524">
            <v>1999</v>
          </cell>
        </row>
        <row r="525">
          <cell r="AY525" t="str">
            <v>_</v>
          </cell>
          <cell r="AZ525" t="str">
            <v>_</v>
          </cell>
          <cell r="BA525" t="str">
            <v>_</v>
          </cell>
          <cell r="BB525" t="str">
            <v>_</v>
          </cell>
          <cell r="BC525" t="str">
            <v>_</v>
          </cell>
          <cell r="BD525" t="str">
            <v>_</v>
          </cell>
        </row>
        <row r="526">
          <cell r="AT526" t="str">
            <v>EBIT</v>
          </cell>
          <cell r="AY526">
            <v>5825</v>
          </cell>
          <cell r="AZ526">
            <v>5606.4</v>
          </cell>
          <cell r="BA526">
            <v>5868.4</v>
          </cell>
          <cell r="BB526">
            <v>5509.4</v>
          </cell>
          <cell r="BC526">
            <v>5133.3999999999996</v>
          </cell>
          <cell r="BD526">
            <v>4786.4000000000005</v>
          </cell>
        </row>
        <row r="527">
          <cell r="AT527" t="str">
            <v>EBITDA</v>
          </cell>
          <cell r="AY527">
            <v>7256</v>
          </cell>
          <cell r="AZ527">
            <v>7079</v>
          </cell>
          <cell r="BA527">
            <v>7389</v>
          </cell>
          <cell r="BB527">
            <v>7080</v>
          </cell>
          <cell r="BC527">
            <v>6757</v>
          </cell>
          <cell r="BD527">
            <v>6486.0000000000009</v>
          </cell>
        </row>
        <row r="528">
          <cell r="AT528" t="str">
            <v>EBITDA - CAPEX</v>
          </cell>
          <cell r="AY528">
            <v>6467.5</v>
          </cell>
          <cell r="AZ528">
            <v>6279</v>
          </cell>
          <cell r="BA528">
            <v>6380</v>
          </cell>
          <cell r="BB528">
            <v>6021</v>
          </cell>
          <cell r="BC528">
            <v>5645</v>
          </cell>
          <cell r="BD528">
            <v>5298.0000000000009</v>
          </cell>
        </row>
        <row r="530">
          <cell r="AT530" t="str">
            <v>Total interest expense</v>
          </cell>
          <cell r="AY530">
            <v>0</v>
          </cell>
          <cell r="AZ530">
            <v>1185</v>
          </cell>
          <cell r="BA530">
            <v>2310.2750948955445</v>
          </cell>
          <cell r="BB530">
            <v>2102.1055674742997</v>
          </cell>
          <cell r="BC530">
            <v>1794.4496423193916</v>
          </cell>
          <cell r="BD530">
            <v>1503.188775212245</v>
          </cell>
        </row>
        <row r="531">
          <cell r="AT531" t="str">
            <v>Cash interest expense</v>
          </cell>
          <cell r="AY531">
            <v>0</v>
          </cell>
          <cell r="AZ531">
            <v>1185</v>
          </cell>
          <cell r="BA531">
            <v>2310.2750948955445</v>
          </cell>
          <cell r="BB531">
            <v>2102.1055674742997</v>
          </cell>
          <cell r="BC531">
            <v>1794.4496423193916</v>
          </cell>
          <cell r="BD531">
            <v>1503.188775212245</v>
          </cell>
        </row>
        <row r="532">
          <cell r="AT532" t="str">
            <v>Senior interest expense</v>
          </cell>
          <cell r="AY532">
            <v>0</v>
          </cell>
          <cell r="AZ532">
            <v>825</v>
          </cell>
          <cell r="BA532">
            <v>1590.2750948955445</v>
          </cell>
          <cell r="BB532">
            <v>1382.1055674742997</v>
          </cell>
          <cell r="BC532">
            <v>1074.4496423193916</v>
          </cell>
          <cell r="BD532">
            <v>783.18877521224499</v>
          </cell>
        </row>
        <row r="533">
          <cell r="AT533" t="str">
            <v>Total fixed charges</v>
          </cell>
          <cell r="AY533">
            <v>0</v>
          </cell>
          <cell r="AZ533">
            <v>1185</v>
          </cell>
          <cell r="BA533">
            <v>2310.2750948955445</v>
          </cell>
          <cell r="BB533">
            <v>2102.1055674742997</v>
          </cell>
          <cell r="BC533">
            <v>1794.4496423193916</v>
          </cell>
          <cell r="BD533">
            <v>1503.188775212245</v>
          </cell>
        </row>
        <row r="534">
          <cell r="AT534" t="str">
            <v>Cash fixed charges</v>
          </cell>
          <cell r="AY534">
            <v>0</v>
          </cell>
          <cell r="AZ534">
            <v>1185</v>
          </cell>
          <cell r="BA534">
            <v>2310.2750948955445</v>
          </cell>
          <cell r="BB534">
            <v>2102.1055674742997</v>
          </cell>
          <cell r="BC534">
            <v>1794.4496423193916</v>
          </cell>
          <cell r="BD534">
            <v>1503.188775212245</v>
          </cell>
        </row>
        <row r="536">
          <cell r="AS536" t="str">
            <v>EBIT Coverage: (1)</v>
          </cell>
        </row>
        <row r="537">
          <cell r="AT537" t="str">
            <v>Total interest expense</v>
          </cell>
          <cell r="AY537" t="str">
            <v xml:space="preserve">NM   </v>
          </cell>
          <cell r="AZ537">
            <v>4.7311392405063284</v>
          </cell>
          <cell r="BA537">
            <v>2.540130399607381</v>
          </cell>
          <cell r="BB537">
            <v>2.6208959650963664</v>
          </cell>
          <cell r="BC537">
            <v>2.8607099797823765</v>
          </cell>
          <cell r="BD537">
            <v>3.1841642772539847</v>
          </cell>
        </row>
        <row r="538">
          <cell r="AT538" t="str">
            <v>Cash interest expense</v>
          </cell>
          <cell r="AY538" t="str">
            <v xml:space="preserve">NM   </v>
          </cell>
          <cell r="AZ538">
            <v>4.7311392405063284</v>
          </cell>
          <cell r="BA538">
            <v>2.540130399607381</v>
          </cell>
          <cell r="BB538">
            <v>2.6208959650963664</v>
          </cell>
          <cell r="BC538">
            <v>2.8607099797823765</v>
          </cell>
          <cell r="BD538">
            <v>3.1841642772539847</v>
          </cell>
        </row>
        <row r="539">
          <cell r="AT539" t="str">
            <v>Senior interest expense</v>
          </cell>
          <cell r="AY539" t="str">
            <v xml:space="preserve">NM   </v>
          </cell>
          <cell r="AZ539">
            <v>6.7956363636363628</v>
          </cell>
          <cell r="BA539">
            <v>3.690179151290462</v>
          </cell>
          <cell r="BB539">
            <v>3.9862367460598822</v>
          </cell>
          <cell r="BC539">
            <v>4.7777018091966026</v>
          </cell>
          <cell r="BD539">
            <v>6.1114256887847773</v>
          </cell>
        </row>
        <row r="540">
          <cell r="AT540" t="str">
            <v>Total fixed charges</v>
          </cell>
          <cell r="AY540" t="str">
            <v xml:space="preserve">NM   </v>
          </cell>
          <cell r="AZ540">
            <v>4.7311392405063284</v>
          </cell>
          <cell r="BA540">
            <v>2.540130399607381</v>
          </cell>
          <cell r="BB540">
            <v>2.6208959650963664</v>
          </cell>
          <cell r="BC540">
            <v>2.8607099797823765</v>
          </cell>
          <cell r="BD540">
            <v>3.1841642772539847</v>
          </cell>
        </row>
        <row r="541">
          <cell r="AT541" t="str">
            <v>Cash fixed charges</v>
          </cell>
          <cell r="AY541" t="str">
            <v xml:space="preserve">NM   </v>
          </cell>
          <cell r="AZ541">
            <v>4.7311392405063284</v>
          </cell>
          <cell r="BA541">
            <v>2.540130399607381</v>
          </cell>
          <cell r="BB541">
            <v>2.6208959650963664</v>
          </cell>
          <cell r="BC541">
            <v>2.8607099797823765</v>
          </cell>
          <cell r="BD541">
            <v>3.1841642772539847</v>
          </cell>
        </row>
        <row r="543">
          <cell r="AS543" t="str">
            <v>EBITDA Coverage: (2)</v>
          </cell>
        </row>
        <row r="544">
          <cell r="AT544" t="str">
            <v>Total interest expense</v>
          </cell>
          <cell r="AY544" t="str">
            <v xml:space="preserve">NM   </v>
          </cell>
          <cell r="AZ544">
            <v>5.9738396624472569</v>
          </cell>
          <cell r="BA544">
            <v>3.1983204148829221</v>
          </cell>
          <cell r="BB544">
            <v>3.3680515905329571</v>
          </cell>
          <cell r="BC544">
            <v>3.7654999285833015</v>
          </cell>
          <cell r="BD544">
            <v>4.3148273237233301</v>
          </cell>
        </row>
        <row r="545">
          <cell r="AT545" t="str">
            <v>Cash interest expense</v>
          </cell>
          <cell r="AY545" t="str">
            <v xml:space="preserve">NM   </v>
          </cell>
          <cell r="AZ545">
            <v>5.9738396624472569</v>
          </cell>
          <cell r="BA545">
            <v>3.1983204148829221</v>
          </cell>
          <cell r="BB545">
            <v>3.3680515905329571</v>
          </cell>
          <cell r="BC545">
            <v>3.7654999285833015</v>
          </cell>
          <cell r="BD545">
            <v>4.3148273237233301</v>
          </cell>
        </row>
        <row r="546">
          <cell r="AT546" t="str">
            <v>Senior interest expense</v>
          </cell>
          <cell r="AY546" t="str">
            <v xml:space="preserve">NM   </v>
          </cell>
          <cell r="AZ546">
            <v>8.5806060606060601</v>
          </cell>
          <cell r="BA546">
            <v>4.6463659172662437</v>
          </cell>
          <cell r="BB546">
            <v>5.122618826388349</v>
          </cell>
          <cell r="BC546">
            <v>6.2888010138975039</v>
          </cell>
          <cell r="BD546">
            <v>8.281528292131469</v>
          </cell>
        </row>
        <row r="547">
          <cell r="AT547" t="str">
            <v>Total fixed charges</v>
          </cell>
          <cell r="AY547" t="str">
            <v xml:space="preserve">NM   </v>
          </cell>
          <cell r="AZ547">
            <v>5.9738396624472569</v>
          </cell>
          <cell r="BA547">
            <v>3.1983204148829221</v>
          </cell>
          <cell r="BB547">
            <v>3.3680515905329571</v>
          </cell>
          <cell r="BC547">
            <v>3.7654999285833015</v>
          </cell>
          <cell r="BD547">
            <v>4.3148273237233301</v>
          </cell>
        </row>
        <row r="548">
          <cell r="AT548" t="str">
            <v>Cash fixed charges</v>
          </cell>
          <cell r="AY548" t="str">
            <v xml:space="preserve">NM   </v>
          </cell>
          <cell r="AZ548">
            <v>5.9738396624472569</v>
          </cell>
          <cell r="BA548">
            <v>3.1983204148829221</v>
          </cell>
          <cell r="BB548">
            <v>3.3680515905329571</v>
          </cell>
          <cell r="BC548">
            <v>3.7654999285833015</v>
          </cell>
          <cell r="BD548">
            <v>4.3148273237233301</v>
          </cell>
        </row>
        <row r="550">
          <cell r="AS550" t="str">
            <v>EBITDA - CAPEX Coverage: (3)</v>
          </cell>
        </row>
        <row r="551">
          <cell r="AT551" t="str">
            <v>Total interest expense</v>
          </cell>
          <cell r="AY551" t="str">
            <v xml:space="preserve">NM   </v>
          </cell>
          <cell r="AZ551">
            <v>5.2987341772151897</v>
          </cell>
          <cell r="BA551">
            <v>2.7615758894238791</v>
          </cell>
          <cell r="BB551">
            <v>2.864270992457477</v>
          </cell>
          <cell r="BC551">
            <v>3.1458113211266445</v>
          </cell>
          <cell r="BD551">
            <v>3.5245074253910271</v>
          </cell>
        </row>
        <row r="552">
          <cell r="AT552" t="str">
            <v>Cash interest expense</v>
          </cell>
          <cell r="AY552" t="str">
            <v xml:space="preserve">NM   </v>
          </cell>
          <cell r="AZ552">
            <v>5.2987341772151897</v>
          </cell>
          <cell r="BA552">
            <v>2.7615758894238791</v>
          </cell>
          <cell r="BB552">
            <v>2.864270992457477</v>
          </cell>
          <cell r="BC552">
            <v>3.1458113211266445</v>
          </cell>
          <cell r="BD552">
            <v>3.5245074253910271</v>
          </cell>
        </row>
        <row r="553">
          <cell r="AT553" t="str">
            <v>Senior interest expense</v>
          </cell>
          <cell r="AY553" t="str">
            <v xml:space="preserve">NM   </v>
          </cell>
          <cell r="AZ553">
            <v>7.6109090909090913</v>
          </cell>
          <cell r="BA553">
            <v>4.0118844975177472</v>
          </cell>
          <cell r="BB553">
            <v>4.3563966036277186</v>
          </cell>
          <cell r="BC553">
            <v>5.2538525563787788</v>
          </cell>
          <cell r="BD553">
            <v>6.7646526197521633</v>
          </cell>
        </row>
        <row r="554">
          <cell r="AT554" t="str">
            <v>Total fixed charges</v>
          </cell>
          <cell r="AY554" t="str">
            <v xml:space="preserve">NM   </v>
          </cell>
          <cell r="AZ554">
            <v>5.2987341772151897</v>
          </cell>
          <cell r="BA554">
            <v>2.7615758894238791</v>
          </cell>
          <cell r="BB554">
            <v>2.864270992457477</v>
          </cell>
          <cell r="BC554">
            <v>3.1458113211266445</v>
          </cell>
          <cell r="BD554">
            <v>3.5245074253910271</v>
          </cell>
        </row>
        <row r="555">
          <cell r="AT555" t="str">
            <v>Cash fixed charges</v>
          </cell>
          <cell r="AY555" t="str">
            <v xml:space="preserve">NM   </v>
          </cell>
          <cell r="AZ555">
            <v>5.2987341772151897</v>
          </cell>
          <cell r="BA555">
            <v>2.7615758894238791</v>
          </cell>
          <cell r="BB555">
            <v>2.864270992457477</v>
          </cell>
          <cell r="BC555">
            <v>3.1458113211266445</v>
          </cell>
          <cell r="BD555">
            <v>3.5245074253910271</v>
          </cell>
        </row>
        <row r="557">
          <cell r="AS557" t="str">
            <v>Note: Fixed charges = Interest expense + all scheduled debt repayments.</v>
          </cell>
        </row>
        <row r="558">
          <cell r="AS558" t="str">
            <v>(1) EBIT Coverage = EBIT / Interest expense.</v>
          </cell>
        </row>
        <row r="559">
          <cell r="AS559" t="str">
            <v>(2) EBITDA Coverage = EBITDA / Interest expense.</v>
          </cell>
        </row>
        <row r="560">
          <cell r="AS560" t="str">
            <v>(3) EBITDA - CAPEX Coverage = (EBITDA - CAPEX) / Interest expense.</v>
          </cell>
        </row>
        <row r="565">
          <cell r="BE565" t="str">
            <v>PROJECT AUSTRALIA</v>
          </cell>
        </row>
        <row r="566">
          <cell r="BE566" t="str">
            <v>Summary Equity Valuation</v>
          </cell>
        </row>
        <row r="567">
          <cell r="BE567" t="str">
            <v>($ in thousands)</v>
          </cell>
        </row>
        <row r="573">
          <cell r="BI573" t="str">
            <v>1999 EBIT</v>
          </cell>
          <cell r="BL573">
            <v>4786.4000000000005</v>
          </cell>
        </row>
        <row r="575">
          <cell r="BI575" t="str">
            <v xml:space="preserve">1999 EBITDA </v>
          </cell>
          <cell r="BL575">
            <v>6486.0000000000009</v>
          </cell>
        </row>
        <row r="579">
          <cell r="BJ579" t="str">
            <v>1999 EBIT Exit Multiple</v>
          </cell>
        </row>
        <row r="580">
          <cell r="BJ580" t="str">
            <v>_</v>
          </cell>
        </row>
        <row r="581">
          <cell r="BJ581">
            <v>5</v>
          </cell>
          <cell r="BL581">
            <v>5.5</v>
          </cell>
          <cell r="BN581">
            <v>6</v>
          </cell>
        </row>
        <row r="582">
          <cell r="BJ582" t="str">
            <v>_</v>
          </cell>
          <cell r="BL582" t="str">
            <v>_</v>
          </cell>
          <cell r="BN582" t="str">
            <v>_</v>
          </cell>
        </row>
        <row r="583">
          <cell r="BE583" t="str">
            <v>Implied terminal enterprise value</v>
          </cell>
          <cell r="BJ583">
            <v>23932.000000000004</v>
          </cell>
          <cell r="BL583">
            <v>26325.200000000004</v>
          </cell>
          <cell r="BN583">
            <v>28718.400000000001</v>
          </cell>
        </row>
        <row r="585">
          <cell r="BE585" t="str">
            <v>Less: 1999 debt</v>
          </cell>
        </row>
        <row r="586">
          <cell r="BF586" t="str">
            <v>Debt assumed</v>
          </cell>
          <cell r="BJ586">
            <v>0</v>
          </cell>
          <cell r="BL586">
            <v>0</v>
          </cell>
          <cell r="BN586">
            <v>0</v>
          </cell>
        </row>
        <row r="587">
          <cell r="BF587" t="str">
            <v>Revolver</v>
          </cell>
          <cell r="BJ587">
            <v>0</v>
          </cell>
          <cell r="BL587">
            <v>0</v>
          </cell>
          <cell r="BN587">
            <v>0</v>
          </cell>
        </row>
        <row r="588">
          <cell r="BF588" t="str">
            <v>New bank term loan</v>
          </cell>
          <cell r="BJ588">
            <v>0</v>
          </cell>
          <cell r="BL588">
            <v>0</v>
          </cell>
          <cell r="BN588">
            <v>0</v>
          </cell>
        </row>
        <row r="589">
          <cell r="BF589" t="str">
            <v>Senior term debt</v>
          </cell>
          <cell r="BJ589">
            <v>6511.3921094321659</v>
          </cell>
          <cell r="BL589">
            <v>6511.3921094321659</v>
          </cell>
          <cell r="BN589">
            <v>6511.3921094321659</v>
          </cell>
        </row>
        <row r="590">
          <cell r="BF590" t="str">
            <v>Subordinated debt (Seller Note)</v>
          </cell>
          <cell r="BJ590">
            <v>6000</v>
          </cell>
          <cell r="BL590">
            <v>6000</v>
          </cell>
          <cell r="BN590">
            <v>6000</v>
          </cell>
        </row>
        <row r="591">
          <cell r="BF591" t="str">
            <v>Other</v>
          </cell>
          <cell r="BJ591">
            <v>0</v>
          </cell>
          <cell r="BL591">
            <v>0</v>
          </cell>
          <cell r="BN591">
            <v>0</v>
          </cell>
        </row>
        <row r="592">
          <cell r="BJ592" t="str">
            <v>_</v>
          </cell>
          <cell r="BL592" t="str">
            <v>_</v>
          </cell>
          <cell r="BN592" t="str">
            <v>_</v>
          </cell>
        </row>
        <row r="593">
          <cell r="BG593" t="str">
            <v>Total 1999 debt</v>
          </cell>
          <cell r="BJ593">
            <v>12511.392109432167</v>
          </cell>
          <cell r="BL593">
            <v>12511.392109432167</v>
          </cell>
          <cell r="BN593">
            <v>12511.392109432167</v>
          </cell>
        </row>
        <row r="595">
          <cell r="BE595" t="str">
            <v>Plus: 1999 cash</v>
          </cell>
          <cell r="BJ595">
            <v>-3.637978807091713E-12</v>
          </cell>
          <cell r="BL595">
            <v>-3.637978807091713E-12</v>
          </cell>
          <cell r="BN595">
            <v>-3.637978807091713E-12</v>
          </cell>
        </row>
        <row r="597">
          <cell r="BE597" t="str">
            <v>Plus: Preferred stock</v>
          </cell>
          <cell r="BJ597">
            <v>0</v>
          </cell>
          <cell r="BL597">
            <v>0</v>
          </cell>
          <cell r="BN597">
            <v>0</v>
          </cell>
        </row>
        <row r="598">
          <cell r="BJ598" t="str">
            <v>_</v>
          </cell>
          <cell r="BL598" t="str">
            <v>_</v>
          </cell>
          <cell r="BN598" t="str">
            <v>_</v>
          </cell>
        </row>
        <row r="599">
          <cell r="BF599" t="str">
            <v>Implied terminal equity value</v>
          </cell>
          <cell r="BJ599">
            <v>11420.607890567833</v>
          </cell>
          <cell r="BL599">
            <v>13813.807890567834</v>
          </cell>
          <cell r="BN599">
            <v>16207.007890567831</v>
          </cell>
        </row>
        <row r="601">
          <cell r="BE601" t="str">
            <v>Implied 1999 EBITDA exit multiple</v>
          </cell>
          <cell r="BJ601">
            <v>3.6897934011717548</v>
          </cell>
          <cell r="BL601">
            <v>4.0587727412889301</v>
          </cell>
          <cell r="BN601">
            <v>4.4277520814061049</v>
          </cell>
        </row>
        <row r="606">
          <cell r="BO606" t="str">
            <v>PROJECT AUSTRALIA</v>
          </cell>
        </row>
        <row r="607">
          <cell r="BO607" t="str">
            <v>Returns Analysis</v>
          </cell>
        </row>
        <row r="608">
          <cell r="BO608" t="str">
            <v>($ in thousands)</v>
          </cell>
        </row>
        <row r="610">
          <cell r="BP610" t="str">
            <v>Cash Flows to Revolver</v>
          </cell>
        </row>
        <row r="612">
          <cell r="BP612" t="str">
            <v>EBIT Exit</v>
          </cell>
        </row>
        <row r="613">
          <cell r="BP613" t="str">
            <v>Multiple</v>
          </cell>
          <cell r="BQ613">
            <v>1995</v>
          </cell>
          <cell r="BR613">
            <v>1996</v>
          </cell>
          <cell r="BS613">
            <v>1997</v>
          </cell>
          <cell r="BT613">
            <v>1998</v>
          </cell>
          <cell r="BU613">
            <v>1999</v>
          </cell>
          <cell r="BX613" t="str">
            <v>IRR</v>
          </cell>
        </row>
        <row r="614">
          <cell r="BP614" t="str">
            <v>_</v>
          </cell>
          <cell r="BQ614" t="str">
            <v>_</v>
          </cell>
          <cell r="BR614" t="str">
            <v>_</v>
          </cell>
          <cell r="BS614" t="str">
            <v>_</v>
          </cell>
          <cell r="BT614" t="str">
            <v>_</v>
          </cell>
          <cell r="BU614" t="str">
            <v>_</v>
          </cell>
          <cell r="BW614" t="str">
            <v>e</v>
          </cell>
          <cell r="BX614" t="str">
            <v>_</v>
          </cell>
        </row>
        <row r="615">
          <cell r="BP615">
            <v>5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X615" t="str">
            <v xml:space="preserve">NM    </v>
          </cell>
        </row>
        <row r="616">
          <cell r="BP616">
            <v>5.5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X616" t="str">
            <v xml:space="preserve">NM    </v>
          </cell>
        </row>
        <row r="617">
          <cell r="BP617">
            <v>6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X617" t="str">
            <v xml:space="preserve">NM    </v>
          </cell>
        </row>
        <row r="619">
          <cell r="BP619" t="str">
            <v>Cash Flows to Bank Term Loan</v>
          </cell>
        </row>
        <row r="621">
          <cell r="BP621" t="str">
            <v>EBIT Exit</v>
          </cell>
        </row>
        <row r="622">
          <cell r="BP622" t="str">
            <v>Multiple</v>
          </cell>
          <cell r="BQ622">
            <v>1995</v>
          </cell>
          <cell r="BR622">
            <v>1996</v>
          </cell>
          <cell r="BS622">
            <v>1997</v>
          </cell>
          <cell r="BT622">
            <v>1998</v>
          </cell>
          <cell r="BU622">
            <v>1999</v>
          </cell>
          <cell r="BX622" t="str">
            <v>IRR</v>
          </cell>
        </row>
        <row r="623">
          <cell r="BP623" t="str">
            <v>_</v>
          </cell>
          <cell r="BQ623" t="str">
            <v>_</v>
          </cell>
          <cell r="BR623" t="str">
            <v>_</v>
          </cell>
          <cell r="BS623" t="str">
            <v>_</v>
          </cell>
          <cell r="BT623" t="str">
            <v>_</v>
          </cell>
          <cell r="BU623" t="str">
            <v>_</v>
          </cell>
          <cell r="BW623" t="str">
            <v>e</v>
          </cell>
          <cell r="BX623" t="str">
            <v>_</v>
          </cell>
        </row>
        <row r="624">
          <cell r="BP624">
            <v>5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X624" t="str">
            <v xml:space="preserve">NM    </v>
          </cell>
        </row>
        <row r="625">
          <cell r="BP625">
            <v>5.5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X625" t="str">
            <v xml:space="preserve">NM    </v>
          </cell>
        </row>
        <row r="626">
          <cell r="BP626">
            <v>6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X626" t="str">
            <v xml:space="preserve">NM    </v>
          </cell>
        </row>
        <row r="628">
          <cell r="BP628" t="str">
            <v>Cash Flows to Senior Term Debt</v>
          </cell>
        </row>
        <row r="630">
          <cell r="BP630" t="str">
            <v>EBIT Exit</v>
          </cell>
        </row>
        <row r="631">
          <cell r="BP631" t="str">
            <v>Multiple</v>
          </cell>
          <cell r="BQ631">
            <v>1995</v>
          </cell>
          <cell r="BR631">
            <v>1996</v>
          </cell>
          <cell r="BS631">
            <v>1997</v>
          </cell>
          <cell r="BT631">
            <v>1998</v>
          </cell>
          <cell r="BU631">
            <v>1999</v>
          </cell>
          <cell r="BX631" t="str">
            <v>IRR</v>
          </cell>
        </row>
        <row r="632">
          <cell r="BP632" t="str">
            <v>_</v>
          </cell>
          <cell r="BQ632" t="str">
            <v>_</v>
          </cell>
          <cell r="BR632" t="str">
            <v>_</v>
          </cell>
          <cell r="BS632" t="str">
            <v>_</v>
          </cell>
          <cell r="BT632" t="str">
            <v>_</v>
          </cell>
          <cell r="BU632" t="str">
            <v>_</v>
          </cell>
          <cell r="BW632" t="str">
            <v>e</v>
          </cell>
          <cell r="BX632" t="str">
            <v>_</v>
          </cell>
        </row>
        <row r="633">
          <cell r="BP633">
            <v>5</v>
          </cell>
          <cell r="BQ633">
            <v>-16500</v>
          </cell>
          <cell r="BR633">
            <v>2784.7731969846513</v>
          </cell>
          <cell r="BS633">
            <v>4350.99801381009</v>
          </cell>
          <cell r="BT633">
            <v>4258.6756990817621</v>
          </cell>
          <cell r="BU633">
            <v>9935.5721700249778</v>
          </cell>
          <cell r="BX633">
            <v>0.1</v>
          </cell>
        </row>
        <row r="634">
          <cell r="BP634">
            <v>5.5</v>
          </cell>
          <cell r="BQ634">
            <v>-16500</v>
          </cell>
          <cell r="BR634">
            <v>2784.7731969846513</v>
          </cell>
          <cell r="BS634">
            <v>4350.99801381009</v>
          </cell>
          <cell r="BT634">
            <v>4258.6756990817621</v>
          </cell>
          <cell r="BU634">
            <v>9935.5721700249778</v>
          </cell>
          <cell r="BX634">
            <v>0.1</v>
          </cell>
        </row>
        <row r="635">
          <cell r="BP635">
            <v>6</v>
          </cell>
          <cell r="BQ635">
            <v>-16500</v>
          </cell>
          <cell r="BR635">
            <v>2784.7731969846513</v>
          </cell>
          <cell r="BS635">
            <v>4350.99801381009</v>
          </cell>
          <cell r="BT635">
            <v>4258.6756990817621</v>
          </cell>
          <cell r="BU635">
            <v>9935.5721700249778</v>
          </cell>
          <cell r="BX635">
            <v>0.1</v>
          </cell>
        </row>
        <row r="637">
          <cell r="BP637" t="str">
            <v>Cash Flows to Subordinated Debt (Seller Note)</v>
          </cell>
        </row>
        <row r="639">
          <cell r="BP639" t="str">
            <v>EBIT Exit</v>
          </cell>
        </row>
        <row r="640">
          <cell r="BP640" t="str">
            <v>Multiple</v>
          </cell>
          <cell r="BQ640">
            <v>1995</v>
          </cell>
          <cell r="BR640">
            <v>1996</v>
          </cell>
          <cell r="BS640">
            <v>1997</v>
          </cell>
          <cell r="BT640">
            <v>1998</v>
          </cell>
          <cell r="BU640">
            <v>1999</v>
          </cell>
          <cell r="BX640" t="str">
            <v>IRR</v>
          </cell>
        </row>
        <row r="641">
          <cell r="BP641" t="str">
            <v>_</v>
          </cell>
          <cell r="BQ641" t="str">
            <v>_</v>
          </cell>
          <cell r="BR641" t="str">
            <v>_</v>
          </cell>
          <cell r="BS641" t="str">
            <v>_</v>
          </cell>
          <cell r="BT641" t="str">
            <v>_</v>
          </cell>
          <cell r="BU641" t="str">
            <v>_</v>
          </cell>
          <cell r="BW641" t="str">
            <v>e</v>
          </cell>
          <cell r="BX641" t="str">
            <v>_</v>
          </cell>
        </row>
        <row r="642">
          <cell r="BP642">
            <v>5</v>
          </cell>
          <cell r="BQ642">
            <v>-6000</v>
          </cell>
          <cell r="BR642">
            <v>720</v>
          </cell>
          <cell r="BS642">
            <v>720</v>
          </cell>
          <cell r="BT642">
            <v>720</v>
          </cell>
          <cell r="BU642">
            <v>7405.2364734340699</v>
          </cell>
          <cell r="BX642">
            <v>0.14310246515452152</v>
          </cell>
        </row>
        <row r="643">
          <cell r="BP643">
            <v>5.5</v>
          </cell>
          <cell r="BQ643">
            <v>-6000</v>
          </cell>
          <cell r="BR643">
            <v>720</v>
          </cell>
          <cell r="BS643">
            <v>720</v>
          </cell>
          <cell r="BT643">
            <v>720</v>
          </cell>
          <cell r="BU643">
            <v>7548.8284734340705</v>
          </cell>
          <cell r="BX643">
            <v>0.14775483997362687</v>
          </cell>
        </row>
        <row r="644">
          <cell r="BP644">
            <v>6</v>
          </cell>
          <cell r="BQ644">
            <v>-6000</v>
          </cell>
          <cell r="BR644">
            <v>720</v>
          </cell>
          <cell r="BS644">
            <v>720</v>
          </cell>
          <cell r="BT644">
            <v>720</v>
          </cell>
          <cell r="BU644">
            <v>7692.4204734340701</v>
          </cell>
          <cell r="BX644">
            <v>0.15234639907501649</v>
          </cell>
        </row>
        <row r="646">
          <cell r="BP646" t="str">
            <v>Cash Flows to PIK Preferred Equity</v>
          </cell>
        </row>
        <row r="648">
          <cell r="BP648" t="str">
            <v>EBIT Exit</v>
          </cell>
        </row>
        <row r="649">
          <cell r="BP649" t="str">
            <v>Multiple</v>
          </cell>
          <cell r="BQ649">
            <v>1995</v>
          </cell>
          <cell r="BR649">
            <v>1996</v>
          </cell>
          <cell r="BS649">
            <v>1997</v>
          </cell>
          <cell r="BT649">
            <v>1998</v>
          </cell>
          <cell r="BU649">
            <v>1999</v>
          </cell>
          <cell r="BX649" t="str">
            <v>IRR</v>
          </cell>
        </row>
        <row r="650">
          <cell r="BP650" t="str">
            <v>_</v>
          </cell>
          <cell r="BQ650" t="str">
            <v>_</v>
          </cell>
          <cell r="BR650" t="str">
            <v>_</v>
          </cell>
          <cell r="BS650" t="str">
            <v>_</v>
          </cell>
          <cell r="BT650" t="str">
            <v>_</v>
          </cell>
          <cell r="BU650" t="str">
            <v>_</v>
          </cell>
          <cell r="BW650" t="str">
            <v>e</v>
          </cell>
          <cell r="BX650" t="str">
            <v>_</v>
          </cell>
        </row>
        <row r="651">
          <cell r="BP651">
            <v>5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X651" t="str">
            <v xml:space="preserve">NM    </v>
          </cell>
        </row>
        <row r="652">
          <cell r="BP652">
            <v>5.5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X652" t="str">
            <v xml:space="preserve">NM    </v>
          </cell>
        </row>
        <row r="653">
          <cell r="BP653">
            <v>6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X653" t="str">
            <v xml:space="preserve">NM    </v>
          </cell>
        </row>
        <row r="655">
          <cell r="BP655" t="str">
            <v>Cash Flows to Common Equity Investors</v>
          </cell>
        </row>
        <row r="657">
          <cell r="BP657" t="str">
            <v>EBIT Exit</v>
          </cell>
        </row>
        <row r="658">
          <cell r="BP658" t="str">
            <v>Multiple</v>
          </cell>
          <cell r="BQ658">
            <v>1995</v>
          </cell>
          <cell r="BR658">
            <v>1996</v>
          </cell>
          <cell r="BS658">
            <v>1997</v>
          </cell>
          <cell r="BT658">
            <v>1998</v>
          </cell>
          <cell r="BU658">
            <v>1999</v>
          </cell>
          <cell r="BX658" t="str">
            <v>IRR</v>
          </cell>
        </row>
        <row r="659">
          <cell r="BP659" t="str">
            <v>_</v>
          </cell>
          <cell r="BQ659" t="str">
            <v>_</v>
          </cell>
          <cell r="BR659" t="str">
            <v>_</v>
          </cell>
          <cell r="BS659" t="str">
            <v>_</v>
          </cell>
          <cell r="BT659" t="str">
            <v>_</v>
          </cell>
          <cell r="BU659" t="str">
            <v>_</v>
          </cell>
          <cell r="BW659" t="str">
            <v>e</v>
          </cell>
          <cell r="BX659" t="str">
            <v>_</v>
          </cell>
        </row>
        <row r="660">
          <cell r="BP660">
            <v>5</v>
          </cell>
          <cell r="BQ660">
            <v>-7947</v>
          </cell>
          <cell r="BR660">
            <v>0</v>
          </cell>
          <cell r="BS660">
            <v>0</v>
          </cell>
          <cell r="BT660">
            <v>0</v>
          </cell>
          <cell r="BU660">
            <v>10735.371417133763</v>
          </cell>
          <cell r="BX660">
            <v>7.8086146566202261E-2</v>
          </cell>
        </row>
        <row r="661">
          <cell r="BP661">
            <v>5.5</v>
          </cell>
          <cell r="BQ661">
            <v>-7947</v>
          </cell>
          <cell r="BR661">
            <v>0</v>
          </cell>
          <cell r="BS661">
            <v>0</v>
          </cell>
          <cell r="BT661">
            <v>0</v>
          </cell>
          <cell r="BU661">
            <v>12984.979417133763</v>
          </cell>
          <cell r="BX661">
            <v>0.13060138498381441</v>
          </cell>
        </row>
        <row r="662">
          <cell r="BP662">
            <v>6</v>
          </cell>
          <cell r="BQ662">
            <v>-7947</v>
          </cell>
          <cell r="BR662">
            <v>0</v>
          </cell>
          <cell r="BS662">
            <v>0</v>
          </cell>
          <cell r="BT662">
            <v>0</v>
          </cell>
          <cell r="BU662">
            <v>15234.58741713376</v>
          </cell>
          <cell r="BX662">
            <v>0.17667593376301949</v>
          </cell>
        </row>
        <row r="719">
          <cell r="CK719" t="str">
            <v>PROJECT AUSTRALIA</v>
          </cell>
        </row>
        <row r="720">
          <cell r="CK720" t="str">
            <v>Estimated Transaction Expenses</v>
          </cell>
        </row>
        <row r="721">
          <cell r="CK721" t="str">
            <v>($ in thousands)</v>
          </cell>
        </row>
        <row r="727">
          <cell r="CK727" t="str">
            <v>Total Purchase Price (1)</v>
          </cell>
          <cell r="CR727">
            <v>29487</v>
          </cell>
        </row>
        <row r="730">
          <cell r="CK730" t="str">
            <v>Financial Advisor:</v>
          </cell>
          <cell r="CR730" t="str">
            <v>Fee</v>
          </cell>
        </row>
        <row r="731">
          <cell r="CR731" t="str">
            <v>_</v>
          </cell>
        </row>
        <row r="732">
          <cell r="CL732" t="str">
            <v>Revolver fee at 2.00%</v>
          </cell>
          <cell r="CQ732">
            <v>0.02</v>
          </cell>
          <cell r="CR732">
            <v>0</v>
          </cell>
        </row>
        <row r="733">
          <cell r="CL733" t="str">
            <v>Bank term loan fee at 2.00%</v>
          </cell>
          <cell r="CQ733">
            <v>0.02</v>
          </cell>
          <cell r="CR733">
            <v>0</v>
          </cell>
        </row>
        <row r="734">
          <cell r="CL734" t="str">
            <v>Senior debt commitment fee at 2.00%</v>
          </cell>
          <cell r="CQ734">
            <v>0.02</v>
          </cell>
          <cell r="CR734">
            <v>330</v>
          </cell>
        </row>
        <row r="735">
          <cell r="CL735" t="str">
            <v>Subordinated debt at 3.00%</v>
          </cell>
          <cell r="CQ735">
            <v>0.03</v>
          </cell>
          <cell r="CR735">
            <v>180</v>
          </cell>
        </row>
        <row r="736">
          <cell r="CL736" t="str">
            <v>PIK preferred equity at 1.75%</v>
          </cell>
          <cell r="CQ736">
            <v>1.7500000000000002E-2</v>
          </cell>
          <cell r="CR736">
            <v>0</v>
          </cell>
        </row>
        <row r="737">
          <cell r="CL737" t="str">
            <v>Equity at 0.00%</v>
          </cell>
          <cell r="CQ737">
            <v>0</v>
          </cell>
          <cell r="CR737">
            <v>0</v>
          </cell>
        </row>
        <row r="738">
          <cell r="CR738" t="str">
            <v>_</v>
          </cell>
        </row>
        <row r="739">
          <cell r="CM739" t="str">
            <v>Total Advisory Fees</v>
          </cell>
          <cell r="CR739">
            <v>510</v>
          </cell>
        </row>
        <row r="741">
          <cell r="CK741" t="str">
            <v>Legal:</v>
          </cell>
        </row>
        <row r="743">
          <cell r="CL743" t="str">
            <v>Bank</v>
          </cell>
          <cell r="CR743">
            <v>50</v>
          </cell>
        </row>
        <row r="744">
          <cell r="CL744" t="str">
            <v>Financial advisor</v>
          </cell>
          <cell r="CR744">
            <v>100</v>
          </cell>
        </row>
        <row r="745">
          <cell r="CL745" t="str">
            <v>Company</v>
          </cell>
          <cell r="CR745">
            <v>100</v>
          </cell>
        </row>
        <row r="746">
          <cell r="CR746" t="str">
            <v>_</v>
          </cell>
        </row>
        <row r="747">
          <cell r="CM747" t="str">
            <v>Total Legal</v>
          </cell>
          <cell r="CR747">
            <v>250</v>
          </cell>
        </row>
        <row r="749">
          <cell r="CK749" t="str">
            <v>Other:</v>
          </cell>
        </row>
        <row r="751">
          <cell r="CL751" t="str">
            <v>Printing</v>
          </cell>
          <cell r="CR751">
            <v>75</v>
          </cell>
        </row>
        <row r="752">
          <cell r="CL752" t="str">
            <v>Accounting</v>
          </cell>
          <cell r="CR752">
            <v>75</v>
          </cell>
        </row>
        <row r="753">
          <cell r="CL753" t="str">
            <v>Appraisal / solvency fee</v>
          </cell>
          <cell r="CR753">
            <v>0</v>
          </cell>
        </row>
        <row r="754">
          <cell r="CL754" t="str">
            <v>Miscellaneous</v>
          </cell>
          <cell r="CR754">
            <v>50</v>
          </cell>
        </row>
        <row r="755">
          <cell r="CR755" t="str">
            <v>_</v>
          </cell>
        </row>
        <row r="756">
          <cell r="CM756" t="str">
            <v>Total Other</v>
          </cell>
          <cell r="CR756">
            <v>200</v>
          </cell>
        </row>
        <row r="758">
          <cell r="CR758" t="str">
            <v>_</v>
          </cell>
        </row>
        <row r="759">
          <cell r="CK759" t="str">
            <v>Total Transaction Expenses</v>
          </cell>
          <cell r="CR759">
            <v>960</v>
          </cell>
        </row>
        <row r="760">
          <cell r="CR760" t="str">
            <v>_</v>
          </cell>
        </row>
        <row r="761">
          <cell r="CR761" t="str">
            <v>_</v>
          </cell>
        </row>
        <row r="763">
          <cell r="CK763" t="str">
            <v>Amortization period (years)</v>
          </cell>
          <cell r="CR763">
            <v>15</v>
          </cell>
        </row>
        <row r="767">
          <cell r="CK767" t="str">
            <v>(1)</v>
          </cell>
          <cell r="CM767" t="str">
            <v>See page 2: "Financing Assumptions &amp; Summary."</v>
          </cell>
        </row>
      </sheetData>
      <sheetData sheetId="1" refreshError="1"/>
      <sheetData sheetId="2"/>
      <sheetData sheetId="3"/>
      <sheetData sheetId="4" refreshError="1"/>
      <sheetData sheetId="5">
        <row r="9">
          <cell r="V9">
            <v>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TTI LTD"/>
      <sheetName val="פקודות נוספות"/>
      <sheetName val="נכסים לא כספיים "/>
      <sheetName val="רכוש קבוע"/>
      <sheetName val="מדדים ודולר"/>
      <sheetName val="financial statement "/>
      <sheetName val="אופציות ש&quot;ח"/>
      <sheetName val="סבירות מימון"/>
      <sheetName val="מעגלים"/>
      <sheetName val="דוחות כספיים שקליים"/>
      <sheetName val="תזרים "/>
      <sheetName val="תקן 15"/>
      <sheetName val="דוח בסיסי הצמדה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8 Anterioara"/>
      <sheetName val="key"/>
      <sheetName val="Credite"/>
      <sheetName val="Atasate"/>
      <sheetName val="Restante"/>
      <sheetName val="Credite Restante"/>
      <sheetName val="Dobanzi Restante"/>
      <sheetName val="Coef. Serv.Datorie"/>
      <sheetName val="Neutilizat din linie"/>
      <sheetName val="Rapoarte Norma 8"/>
      <sheetName val="Pivot Provizioane"/>
      <sheetName val="Anexa nr. 2"/>
      <sheetName val="Provizioane Finale"/>
      <sheetName val="Pivotrestantieri"/>
    </sheetNames>
    <sheetDataSet>
      <sheetData sheetId="0" refreshError="1"/>
      <sheetData sheetId="1">
        <row r="2">
          <cell r="A2" t="str">
            <v>ROL</v>
          </cell>
          <cell r="B2">
            <v>1</v>
          </cell>
        </row>
        <row r="3">
          <cell r="A3" t="str">
            <v>USD</v>
          </cell>
          <cell r="B3">
            <v>32599</v>
          </cell>
        </row>
        <row r="4">
          <cell r="A4" t="str">
            <v>TRL</v>
          </cell>
          <cell r="B4">
            <v>2.3E-2</v>
          </cell>
        </row>
        <row r="5">
          <cell r="A5" t="str">
            <v>SEK</v>
          </cell>
          <cell r="B5">
            <v>3109</v>
          </cell>
        </row>
        <row r="6">
          <cell r="A6" t="str">
            <v>NOK</v>
          </cell>
          <cell r="B6">
            <v>3654</v>
          </cell>
        </row>
        <row r="7">
          <cell r="A7" t="str">
            <v>JPY</v>
          </cell>
          <cell r="B7">
            <v>243.69</v>
          </cell>
        </row>
        <row r="8">
          <cell r="A8" t="str">
            <v>ILS</v>
          </cell>
          <cell r="B8">
            <v>7036</v>
          </cell>
        </row>
        <row r="9">
          <cell r="A9" t="str">
            <v>GBP</v>
          </cell>
          <cell r="B9">
            <v>46170</v>
          </cell>
        </row>
        <row r="10">
          <cell r="A10" t="str">
            <v>EUR</v>
          </cell>
          <cell r="B10">
            <v>28214</v>
          </cell>
        </row>
        <row r="11">
          <cell r="A11" t="str">
            <v>EGP</v>
          </cell>
          <cell r="B11">
            <v>7033</v>
          </cell>
        </row>
        <row r="12">
          <cell r="A12" t="str">
            <v>DKK</v>
          </cell>
          <cell r="B12">
            <v>3796</v>
          </cell>
        </row>
        <row r="13">
          <cell r="A13" t="str">
            <v>CHF</v>
          </cell>
          <cell r="B13">
            <v>19108</v>
          </cell>
        </row>
        <row r="14">
          <cell r="A14" t="str">
            <v>CAD</v>
          </cell>
          <cell r="B14">
            <v>20285</v>
          </cell>
        </row>
        <row r="15">
          <cell r="A15" t="str">
            <v>AUD</v>
          </cell>
          <cell r="B15">
            <v>16832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קדונות וניירות ערך"/>
      <sheetName val="מעגל רכוש קבוע"/>
      <sheetName val="??????? ??????? ???"/>
      <sheetName val="???? ???? ????"/>
      <sheetName val="סיון הדרכה "/>
      <sheetName val="הרכבה מאוחד"/>
      <sheetName val="C.B.T "/>
      <sheetName val="משוב שיווק"/>
      <sheetName val="Allowable codes"/>
      <sheetName val="Market_Share"/>
      <sheetName val="השקעה ב- INC"/>
      <sheetName val="מעגל רכוש אחר"/>
      <sheetName val="השקעה בפריטק"/>
      <sheetName val="השקעה ב- C-ONE"/>
      <sheetName val="השקעה ב - EUROM INC"/>
      <sheetName val="השקעה ב- EUROM LTD"/>
      <sheetName val="השקעה ב- MSBV"/>
      <sheetName val="רווחי(הפסדי) אקוויטי"/>
      <sheetName val="תזרים מזומנים"/>
      <sheetName val="סה&quot;כ השקעות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הנה&quot;כ"/>
      <sheetName val="מכירה - 1996"/>
      <sheetName val="MAIN"/>
      <sheetName val="EDIT DATA"/>
      <sheetName val="דוחות"/>
      <sheetName val="דוחות LTD"/>
      <sheetName val="מאזן בוחן LTD"/>
      <sheetName val="נתונים לשינוי"/>
      <sheetName val="דוחות- LTD"/>
      <sheetName val="Consolidation"/>
      <sheetName val="LinkData"/>
      <sheetName val="Data"/>
      <sheetName val="Overall market"/>
      <sheetName val="Parameters "/>
      <sheetName val="פקדונות_וניירות_ערך"/>
      <sheetName val="מעגל_רכוש_קבוע"/>
      <sheetName val="???????_???????_???"/>
      <sheetName val="????_????_????"/>
      <sheetName val="Allowable_codes"/>
      <sheetName val="השקעה_ב-_INC"/>
      <sheetName val="מעגל_רכוש_אחר"/>
      <sheetName val="השקעה_בפריטק"/>
      <sheetName val="השקעה_ב-_C-ONE"/>
      <sheetName val="השקעה_ב_-_EUROM_INC"/>
      <sheetName val="השקעה_ב-_EUROM_LTD"/>
      <sheetName val="השקעה_ב-_MSBV"/>
      <sheetName val="רווחי(הפסדי)_אקוויטי"/>
      <sheetName val="תזרים_מזומנים"/>
      <sheetName val="סה&quot;כ_השקעות"/>
      <sheetName val="מכירה_-_1996"/>
      <sheetName val="Overall_market"/>
      <sheetName val="Parameters_"/>
      <sheetName val="סיון_הדרכה_"/>
      <sheetName val="הרכבה_מאוחד"/>
      <sheetName val="C_B_T_"/>
      <sheetName val="משוב_שיווק"/>
      <sheetName val="פקדונות_וניירות_ערך1"/>
      <sheetName val="מעגל_רכוש_קבוע1"/>
      <sheetName val="???????_???????_???1"/>
      <sheetName val="????_????_????1"/>
      <sheetName val="Allowable_codes1"/>
      <sheetName val="השקעה_ב-_INC1"/>
      <sheetName val="מעגל_רכוש_אחר1"/>
      <sheetName val="השקעה_בפריטק1"/>
      <sheetName val="השקעה_ב-_C-ONE1"/>
      <sheetName val="השקעה_ב_-_EUROM_INC1"/>
      <sheetName val="השקעה_ב-_EUROM_LTD1"/>
      <sheetName val="השקעה_ב-_MSBV1"/>
      <sheetName val="רווחי(הפסדי)_אקוויטי1"/>
      <sheetName val="תזרים_מזומנים1"/>
      <sheetName val="סה&quot;כ_השקעות1"/>
      <sheetName val="מכירה_-_19961"/>
      <sheetName val="Overall_market1"/>
      <sheetName val="Parameters_1"/>
      <sheetName val="סיון_הדרכה_1"/>
      <sheetName val="הרכבה_מאוחד1"/>
      <sheetName val="C_B_T_1"/>
      <sheetName val="משוב_שיווק1"/>
      <sheetName val="תזרים מתואם"/>
      <sheetName val="מדדים"/>
      <sheetName val="דוחות כספיים"/>
      <sheetName val="LBOLONG"/>
      <sheetName val="Sales Revenue "/>
      <sheetName val="פקדונות_וניירות_ערך4"/>
      <sheetName val="מעגל_רכוש_קבוע4"/>
      <sheetName val="???????_???????_???4"/>
      <sheetName val="????_????_????4"/>
      <sheetName val="סיון_הדרכה_4"/>
      <sheetName val="הרכבה_מאוחד4"/>
      <sheetName val="C_B_T_4"/>
      <sheetName val="משוב_שיווק4"/>
      <sheetName val="Allowable_codes4"/>
      <sheetName val="השקעה_ב-_INC4"/>
      <sheetName val="מעגל_רכוש_אחר4"/>
      <sheetName val="השקעה_בפריטק4"/>
      <sheetName val="השקעה_ב-_C-ONE4"/>
      <sheetName val="השקעה_ב_-_EUROM_INC4"/>
      <sheetName val="השקעה_ב-_EUROM_LTD4"/>
      <sheetName val="השקעה_ב-_MSBV4"/>
      <sheetName val="רווחי(הפסדי)_אקוויטי4"/>
      <sheetName val="תזרים_מזומנים4"/>
      <sheetName val="סה&quot;כ_השקעות4"/>
      <sheetName val="מכירה_-_19964"/>
      <sheetName val="EDIT_DATA4"/>
      <sheetName val="EDIT_DATA"/>
      <sheetName val="EDIT_DATA1"/>
      <sheetName val="פקדונות_וניירות_ערך2"/>
      <sheetName val="מעגל_רכוש_קבוע2"/>
      <sheetName val="???????_???????_???2"/>
      <sheetName val="????_????_????2"/>
      <sheetName val="סיון_הדרכה_2"/>
      <sheetName val="הרכבה_מאוחד2"/>
      <sheetName val="C_B_T_2"/>
      <sheetName val="משוב_שיווק2"/>
      <sheetName val="Allowable_codes2"/>
      <sheetName val="השקעה_ב-_INC2"/>
      <sheetName val="מעגל_רכוש_אחר2"/>
      <sheetName val="השקעה_בפריטק2"/>
      <sheetName val="השקעה_ב-_C-ONE2"/>
      <sheetName val="השקעה_ב_-_EUROM_INC2"/>
      <sheetName val="השקעה_ב-_EUROM_LTD2"/>
      <sheetName val="השקעה_ב-_MSBV2"/>
      <sheetName val="רווחי(הפסדי)_אקוויטי2"/>
      <sheetName val="תזרים_מזומנים2"/>
      <sheetName val="סה&quot;כ_השקעות2"/>
      <sheetName val="מכירה_-_19962"/>
      <sheetName val="EDIT_DATA2"/>
      <sheetName val="פקדונות_וניירות_ערך3"/>
      <sheetName val="מעגל_רכוש_קבוע3"/>
      <sheetName val="???????_???????_???3"/>
      <sheetName val="????_????_????3"/>
      <sheetName val="סיון_הדרכה_3"/>
      <sheetName val="הרכבה_מאוחד3"/>
      <sheetName val="C_B_T_3"/>
      <sheetName val="משוב_שיווק3"/>
      <sheetName val="Allowable_codes3"/>
      <sheetName val="השקעה_ב-_INC3"/>
      <sheetName val="מעגל_רכוש_אחר3"/>
      <sheetName val="השקעה_בפריטק3"/>
      <sheetName val="השקעה_ב-_C-ONE3"/>
      <sheetName val="השקעה_ב_-_EUROM_INC3"/>
      <sheetName val="השקעה_ב-_EUROM_LTD3"/>
      <sheetName val="השקעה_ב-_MSBV3"/>
      <sheetName val="רווחי(הפסדי)_אקוויטי3"/>
      <sheetName val="תזרים_מזומנים3"/>
      <sheetName val="סה&quot;כ_השקעות3"/>
      <sheetName val="מכירה_-_19963"/>
      <sheetName val="EDIT_DATA3"/>
      <sheetName val="פקדונות_וניירות_ערך5"/>
      <sheetName val="מעגל_רכוש_קבוע5"/>
      <sheetName val="???????_???????_???5"/>
      <sheetName val="????_????_????5"/>
      <sheetName val="סיון_הדרכה_5"/>
      <sheetName val="הרכבה_מאוחד5"/>
      <sheetName val="C_B_T_5"/>
      <sheetName val="משוב_שיווק5"/>
      <sheetName val="Allowable_codes5"/>
      <sheetName val="השקעה_ב-_INC5"/>
      <sheetName val="מעגל_רכוש_אחר5"/>
      <sheetName val="השקעה_בפריטק5"/>
      <sheetName val="השקעה_ב-_C-ONE5"/>
      <sheetName val="השקעה_ב_-_EUROM_INC5"/>
      <sheetName val="השקעה_ב-_EUROM_LTD5"/>
      <sheetName val="השקעה_ב-_MSBV5"/>
      <sheetName val="רווחי(הפסדי)_אקוויטי5"/>
      <sheetName val="תזרים_מזומנים5"/>
      <sheetName val="סה&quot;כ_השקעות5"/>
      <sheetName val="מכירה_-_19965"/>
      <sheetName val="EDIT_DATA5"/>
      <sheetName val="פקדונות_וניירות_ערך6"/>
      <sheetName val="מעגל_רכוש_קבוע6"/>
      <sheetName val="???????_???????_???6"/>
      <sheetName val="????_????_????6"/>
      <sheetName val="סיון_הדרכה_6"/>
      <sheetName val="הרכבה_מאוחד6"/>
      <sheetName val="C_B_T_6"/>
      <sheetName val="משוב_שיווק6"/>
      <sheetName val="Allowable_codes6"/>
      <sheetName val="השקעה_ב-_INC6"/>
      <sheetName val="מעגל_רכוש_אחר6"/>
      <sheetName val="השקעה_בפריטק6"/>
      <sheetName val="השקעה_ב-_C-ONE6"/>
      <sheetName val="השקעה_ב_-_EUROM_INC6"/>
      <sheetName val="השקעה_ב-_EUROM_LTD6"/>
      <sheetName val="השקעה_ב-_MSBV6"/>
      <sheetName val="רווחי(הפסדי)_אקוויטי6"/>
      <sheetName val="תזרים_מזומנים6"/>
      <sheetName val="סה&quot;כ_השקעות6"/>
      <sheetName val="מכירה_-_19966"/>
      <sheetName val="EDIT_DATA6"/>
      <sheetName val="פקדונות_וניירות_ערך7"/>
      <sheetName val="מעגל_רכוש_קבוע7"/>
      <sheetName val="???????_???????_???7"/>
      <sheetName val="????_????_????7"/>
      <sheetName val="סיון_הדרכה_7"/>
      <sheetName val="הרכבה_מאוחד7"/>
      <sheetName val="C_B_T_7"/>
      <sheetName val="משוב_שיווק7"/>
      <sheetName val="Allowable_codes7"/>
      <sheetName val="השקעה_ב-_INC7"/>
      <sheetName val="מעגל_רכוש_אחר7"/>
      <sheetName val="השקעה_בפריטק7"/>
      <sheetName val="השקעה_ב-_C-ONE7"/>
      <sheetName val="השקעה_ב_-_EUROM_INC7"/>
      <sheetName val="השקעה_ב-_EUROM_LTD7"/>
      <sheetName val="השקעה_ב-_MSBV7"/>
      <sheetName val="רווחי(הפסדי)_אקוויטי7"/>
      <sheetName val="תזרים_מזומנים7"/>
      <sheetName val="סה&quot;כ_השקעות7"/>
      <sheetName val="מכירה_-_19967"/>
      <sheetName val="EDIT_DATA7"/>
      <sheetName val="דוחות_LTD"/>
      <sheetName val="מאזן_בוחן_LTD"/>
      <sheetName val="נתונים_לשינוי"/>
      <sheetName val="דוחות-_LTD"/>
      <sheetName val="תזרים_מתואם"/>
      <sheetName val="דוחות_כספיים"/>
      <sheetName val="Overall_market2"/>
      <sheetName val="Parameters_2"/>
      <sheetName val="_______ _______ ___"/>
      <sheetName val="____ ____ ____"/>
      <sheetName val="פקדונות_וניירות_ערך8"/>
      <sheetName val="מעגל_רכוש_קבוע8"/>
      <sheetName val="???????_???????_???8"/>
      <sheetName val="????_????_????8"/>
      <sheetName val="השקעה_ב-_INC8"/>
      <sheetName val="מעגל_רכוש_אחר8"/>
      <sheetName val="השקעה_בפריטק8"/>
      <sheetName val="השקעה_ב-_C-ONE8"/>
      <sheetName val="השקעה_ב_-_EUROM_INC8"/>
      <sheetName val="השקעה_ב-_EUROM_LTD8"/>
      <sheetName val="השקעה_ב-_MSBV8"/>
      <sheetName val="רווחי(הפסדי)_אקוויטי8"/>
      <sheetName val="תזרים_מזומנים8"/>
      <sheetName val="סה&quot;כ_השקעות8"/>
      <sheetName val="סיון_הדרכה_8"/>
      <sheetName val="הרכבה_מאוחד8"/>
      <sheetName val="C_B_T_8"/>
      <sheetName val="משוב_שיווק8"/>
      <sheetName val="Allowable_codes8"/>
      <sheetName val="מכירה_-_19968"/>
      <sheetName val="EDIT_DATA8"/>
      <sheetName val="Sales_Revenue_"/>
      <sheetName val="דוחות_LTD1"/>
      <sheetName val="מאזן_בוחן_LTD1"/>
      <sheetName val="נתונים_לשינוי1"/>
      <sheetName val="דוחות-_LTD1"/>
      <sheetName val="תזרים_מתואם1"/>
      <sheetName val="דוחות_כספיים1"/>
      <sheetName val="Overall_market3"/>
      <sheetName val="Parameters_3"/>
      <sheetName val="Sheet3"/>
    </sheetNames>
    <sheetDataSet>
      <sheetData sheetId="0" refreshError="1">
        <row r="8">
          <cell r="F8">
            <v>1248857</v>
          </cell>
        </row>
        <row r="9">
          <cell r="N9">
            <v>921086</v>
          </cell>
        </row>
        <row r="10">
          <cell r="F10">
            <v>-1129777</v>
          </cell>
        </row>
        <row r="12">
          <cell r="F12">
            <v>23736</v>
          </cell>
          <cell r="L12">
            <v>584904</v>
          </cell>
        </row>
      </sheetData>
      <sheetData sheetId="1" refreshError="1">
        <row r="8">
          <cell r="F8">
            <v>1248857</v>
          </cell>
        </row>
        <row r="11">
          <cell r="L11">
            <v>326912</v>
          </cell>
        </row>
        <row r="13">
          <cell r="L13">
            <v>-27300</v>
          </cell>
        </row>
        <row r="15">
          <cell r="L15">
            <v>-2142</v>
          </cell>
        </row>
        <row r="17">
          <cell r="L17">
            <v>-325058</v>
          </cell>
        </row>
      </sheetData>
      <sheetData sheetId="2">
        <row r="8">
          <cell r="F8">
            <v>1248857</v>
          </cell>
        </row>
      </sheetData>
      <sheetData sheetId="3">
        <row r="11">
          <cell r="L11">
            <v>326912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8">
          <cell r="F8">
            <v>1248857</v>
          </cell>
        </row>
      </sheetData>
      <sheetData sheetId="16">
        <row r="8">
          <cell r="F8">
            <v>1248857</v>
          </cell>
        </row>
      </sheetData>
      <sheetData sheetId="17">
        <row r="8">
          <cell r="F8">
            <v>1248857</v>
          </cell>
        </row>
      </sheetData>
      <sheetData sheetId="18">
        <row r="8">
          <cell r="F8">
            <v>1248857</v>
          </cell>
        </row>
      </sheetData>
      <sheetData sheetId="19">
        <row r="8">
          <cell r="F8">
            <v>1248857</v>
          </cell>
        </row>
      </sheetData>
      <sheetData sheetId="20">
        <row r="8">
          <cell r="F8">
            <v>1248857</v>
          </cell>
        </row>
      </sheetData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8">
          <cell r="F8">
            <v>1248857</v>
          </cell>
        </row>
      </sheetData>
      <sheetData sheetId="42">
        <row r="11">
          <cell r="L11">
            <v>326912</v>
          </cell>
        </row>
      </sheetData>
      <sheetData sheetId="43"/>
      <sheetData sheetId="44">
        <row r="8">
          <cell r="F8">
            <v>1248857</v>
          </cell>
        </row>
      </sheetData>
      <sheetData sheetId="45">
        <row r="11">
          <cell r="L11">
            <v>326912</v>
          </cell>
        </row>
      </sheetData>
      <sheetData sheetId="46">
        <row r="8">
          <cell r="F8">
            <v>1248857</v>
          </cell>
        </row>
      </sheetData>
      <sheetData sheetId="47">
        <row r="8">
          <cell r="F8">
            <v>1248857</v>
          </cell>
        </row>
      </sheetData>
      <sheetData sheetId="48">
        <row r="11">
          <cell r="L11">
            <v>326912</v>
          </cell>
        </row>
      </sheetData>
      <sheetData sheetId="49">
        <row r="8">
          <cell r="F8">
            <v>1248857</v>
          </cell>
        </row>
      </sheetData>
      <sheetData sheetId="50">
        <row r="11">
          <cell r="L11">
            <v>326912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>
        <row r="8">
          <cell r="F8">
            <v>1248857</v>
          </cell>
        </row>
      </sheetData>
      <sheetData sheetId="59">
        <row r="11">
          <cell r="L11">
            <v>326912</v>
          </cell>
        </row>
      </sheetData>
      <sheetData sheetId="60">
        <row r="8">
          <cell r="F8">
            <v>1248857</v>
          </cell>
        </row>
      </sheetData>
      <sheetData sheetId="61">
        <row r="11">
          <cell r="L11">
            <v>326912</v>
          </cell>
        </row>
      </sheetData>
      <sheetData sheetId="62"/>
      <sheetData sheetId="63">
        <row r="8">
          <cell r="F8">
            <v>1248857</v>
          </cell>
        </row>
      </sheetData>
      <sheetData sheetId="64">
        <row r="11">
          <cell r="L11">
            <v>326912</v>
          </cell>
        </row>
      </sheetData>
      <sheetData sheetId="65"/>
      <sheetData sheetId="66">
        <row r="11">
          <cell r="L11">
            <v>326912</v>
          </cell>
        </row>
      </sheetData>
      <sheetData sheetId="67"/>
      <sheetData sheetId="68"/>
      <sheetData sheetId="69">
        <row r="11">
          <cell r="L11">
            <v>326912</v>
          </cell>
        </row>
      </sheetData>
      <sheetData sheetId="70"/>
      <sheetData sheetId="71"/>
      <sheetData sheetId="72"/>
      <sheetData sheetId="73"/>
      <sheetData sheetId="74">
        <row r="11">
          <cell r="L11">
            <v>326912</v>
          </cell>
        </row>
      </sheetData>
      <sheetData sheetId="75"/>
      <sheetData sheetId="76"/>
      <sheetData sheetId="77">
        <row r="11">
          <cell r="L11">
            <v>326912</v>
          </cell>
        </row>
      </sheetData>
      <sheetData sheetId="78"/>
      <sheetData sheetId="79">
        <row r="8">
          <cell r="F8">
            <v>1248857</v>
          </cell>
        </row>
      </sheetData>
      <sheetData sheetId="80">
        <row r="11">
          <cell r="L11">
            <v>326912</v>
          </cell>
        </row>
      </sheetData>
      <sheetData sheetId="81"/>
      <sheetData sheetId="82">
        <row r="11">
          <cell r="L11">
            <v>326912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8">
          <cell r="F8">
            <v>1248857</v>
          </cell>
        </row>
      </sheetData>
      <sheetData sheetId="114">
        <row r="11">
          <cell r="L11">
            <v>326912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8">
          <cell r="F8">
            <v>1248857</v>
          </cell>
        </row>
      </sheetData>
      <sheetData sheetId="123">
        <row r="11">
          <cell r="L11">
            <v>326912</v>
          </cell>
        </row>
      </sheetData>
      <sheetData sheetId="124"/>
      <sheetData sheetId="125"/>
      <sheetData sheetId="126"/>
      <sheetData sheetId="127"/>
      <sheetData sheetId="128"/>
      <sheetData sheetId="129">
        <row r="8">
          <cell r="F8">
            <v>1248857</v>
          </cell>
        </row>
      </sheetData>
      <sheetData sheetId="130">
        <row r="11">
          <cell r="L11">
            <v>326912</v>
          </cell>
        </row>
      </sheetData>
      <sheetData sheetId="131">
        <row r="8">
          <cell r="F8">
            <v>1248857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8">
          <cell r="F8">
            <v>1248857</v>
          </cell>
        </row>
      </sheetData>
      <sheetData sheetId="168">
        <row r="11">
          <cell r="L11">
            <v>326912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>
        <row r="8">
          <cell r="F8">
            <v>1248857</v>
          </cell>
        </row>
      </sheetData>
      <sheetData sheetId="177">
        <row r="11">
          <cell r="L11">
            <v>326912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8">
          <cell r="F8">
            <v>1248857</v>
          </cell>
        </row>
      </sheetData>
      <sheetData sheetId="189">
        <row r="11">
          <cell r="L11">
            <v>326912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>
        <row r="8">
          <cell r="F8">
            <v>1248857</v>
          </cell>
        </row>
      </sheetData>
      <sheetData sheetId="198">
        <row r="11">
          <cell r="L11">
            <v>326912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>
        <row r="8">
          <cell r="F8">
            <v>1248857</v>
          </cell>
        </row>
      </sheetData>
      <sheetData sheetId="229">
        <row r="11">
          <cell r="L11">
            <v>326912</v>
          </cell>
        </row>
      </sheetData>
      <sheetData sheetId="230"/>
      <sheetData sheetId="231"/>
      <sheetData sheetId="232"/>
      <sheetData sheetId="233"/>
      <sheetData sheetId="234"/>
      <sheetData sheetId="235">
        <row r="8">
          <cell r="F8">
            <v>1248857</v>
          </cell>
        </row>
      </sheetData>
      <sheetData sheetId="236">
        <row r="11">
          <cell r="L11">
            <v>326912</v>
          </cell>
        </row>
      </sheetData>
      <sheetData sheetId="237">
        <row r="8">
          <cell r="F8">
            <v>1248857</v>
          </cell>
        </row>
      </sheetData>
      <sheetData sheetId="238">
        <row r="11">
          <cell r="L11">
            <v>326912</v>
          </cell>
        </row>
      </sheetData>
      <sheetData sheetId="239">
        <row r="8">
          <cell r="F8">
            <v>1248857</v>
          </cell>
        </row>
      </sheetData>
      <sheetData sheetId="240">
        <row r="11">
          <cell r="L11">
            <v>326912</v>
          </cell>
        </row>
      </sheetData>
      <sheetData sheetId="241">
        <row r="8">
          <cell r="F8">
            <v>1248857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cap table"/>
      <sheetName val="2014 Equity Incentive Plan"/>
      <sheetName val="Options Note WP"/>
      <sheetName val="OP-5 - Option Activity RLFWD"/>
      <sheetName val="Intermediate cap"/>
      <sheetName val="Detailed Cap"/>
      <sheetName val="CS Certificate Ledger"/>
      <sheetName val="SA Certificate Ledger"/>
      <sheetName val="SB Certificate Ledger"/>
      <sheetName val="PC1 Certificate Ledger"/>
      <sheetName val="PC2 Certificate Ledger"/>
      <sheetName val="PC Certificate Ledger"/>
      <sheetName val="PD Certificate Ledger"/>
      <sheetName val="SS Certificate Ledger"/>
      <sheetName val="CS Warrant Ledger"/>
      <sheetName val="PC Warrant Ledger"/>
      <sheetName val="Convertible Ledger"/>
    </sheetNames>
    <sheetDataSet>
      <sheetData sheetId="0"/>
      <sheetData sheetId="1"/>
      <sheetData sheetId="2"/>
      <sheetData sheetId="3"/>
      <sheetData sheetId="4">
        <row r="41">
          <cell r="V41">
            <v>127799249</v>
          </cell>
        </row>
      </sheetData>
      <sheetData sheetId="5">
        <row r="269">
          <cell r="V269">
            <v>127799249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רכוש קבוע"/>
      <sheetName val="ניירות ערך"/>
      <sheetName val="ני&quot;ע"/>
      <sheetName val="העמסת הוצאות"/>
      <sheetName val="הדרכה"/>
      <sheetName val="הפרשות"/>
      <sheetName val="budgeth3"/>
      <sheetName val="BVA Last month"/>
      <sheetName val="FA for AE"/>
      <sheetName val="סבירות מימון"/>
      <sheetName val="P&amp;L BVA"/>
      <sheetName val="T.B Ltd"/>
      <sheetName val="פקודות נוספות"/>
      <sheetName val="Final rerports"/>
      <sheetName val="T.B INC"/>
      <sheetName val="CF"/>
      <sheetName val="כרטיסים שלא שולבו"/>
      <sheetName val="נתונים לשינו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חת כיל"/>
      <sheetName val="להדפסה כיל"/>
      <sheetName val="  DCF "/>
      <sheetName val="warrant b&amp;s"/>
      <sheetName val="יחסים פיננסיים כיל"/>
      <sheetName val="כללי"/>
      <sheetName val=" שאלה"/>
      <sheetName val="הנחות למכירות"/>
      <sheetName val="רווח והפסד לפי מגזרים"/>
      <sheetName val="נתונים היסטוריים כיל"/>
      <sheetName val="הנחות מאזן כיל"/>
      <sheetName val="תחזית-רווהפ"/>
      <sheetName val="General Inputs"/>
      <sheetName val="Co. Data"/>
      <sheetName val="Module1"/>
      <sheetName val="Module2"/>
      <sheetName val="Module3"/>
      <sheetName val="   DCF"/>
      <sheetName val="DCF כיל"/>
      <sheetName val="Corp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62">
          <cell r="C62">
            <v>4.4000000000000004</v>
          </cell>
        </row>
      </sheetData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כבה"/>
      <sheetName val="שע&quot;ח"/>
      <sheetName val="T.B Ltd"/>
      <sheetName val="Corp Rates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  <sheetName val="תחזית-רווה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International Employee List"/>
      <sheetName val="contingent_liabilities"/>
      <sheetName val="fixed_assets"/>
      <sheetName val="cash_99"/>
      <sheetName val="Balance_Sheet"/>
      <sheetName val="Income_Statement"/>
      <sheetName val="HON_96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>
        <row r="25">
          <cell r="C25">
            <v>3.0764999999999998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5">
          <cell r="C25">
            <v>3.0764999999999998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5">
          <cell r="C25">
            <v>3.0764999999999998</v>
          </cell>
        </row>
      </sheetData>
      <sheetData sheetId="57"/>
      <sheetData sheetId="58"/>
      <sheetData sheetId="59"/>
      <sheetData sheetId="60"/>
      <sheetData sheetId="61"/>
      <sheetData sheetId="62">
        <row r="25">
          <cell r="C25">
            <v>3.0764999999999998</v>
          </cell>
        </row>
      </sheetData>
      <sheetData sheetId="63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International Employee List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BS"/>
      <sheetName val="CF"/>
      <sheetName val="Parameters"/>
      <sheetName val="employees"/>
      <sheetName val="WP BS"/>
      <sheetName val="financial ratio"/>
      <sheetName val="FixAssets300604"/>
      <sheetName val="historic financial reports"/>
      <sheetName val="kakash"/>
      <sheetName val="מדדים ודולר"/>
      <sheetName val="Rev. and COGS Proj."/>
      <sheetName val=" Monthly P&amp;L(Detailed)"/>
      <sheetName val="U.S. Fin"/>
      <sheetName val="מדדים"/>
      <sheetName val="Cover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JE 03.05"/>
      <sheetName val="JE 02.05"/>
      <sheetName val="je"/>
      <sheetName val="general ledger"/>
      <sheetName val="Actual Monthly I &amp; E"/>
      <sheetName val="Actual Balance Sheet"/>
      <sheetName val="NOTES"/>
      <sheetName val="ck+tnuva"/>
      <sheetName val="Sheet1"/>
      <sheetName val="Sheet2"/>
      <sheetName val="Actual Cash Flow"/>
      <sheetName val="JE 07"/>
      <sheetName val="JE 08"/>
      <sheetName val="JE 09"/>
      <sheetName val="JE 10"/>
      <sheetName val="JE 11"/>
      <sheetName val="JE 12"/>
      <sheetName val="JE 01.05"/>
      <sheetName val="JE_03_054"/>
      <sheetName val="JE_02_054"/>
      <sheetName val="general_ledger4"/>
      <sheetName val="Actual_Monthly_I_&amp;_E4"/>
      <sheetName val="Actual_Balance_Sheet4"/>
      <sheetName val="Actual_Cash_Flow4"/>
      <sheetName val="JE_074"/>
      <sheetName val="JE_084"/>
      <sheetName val="JE_094"/>
      <sheetName val="JE_104"/>
      <sheetName val="JE_114"/>
      <sheetName val="JE_124"/>
      <sheetName val="JE_01_054"/>
      <sheetName val="JE_03_05"/>
      <sheetName val="JE_02_05"/>
      <sheetName val="general_ledger"/>
      <sheetName val="Actual_Monthly_I_&amp;_E"/>
      <sheetName val="Actual_Balance_Sheet"/>
      <sheetName val="Actual_Cash_Flow"/>
      <sheetName val="JE_07"/>
      <sheetName val="JE_08"/>
      <sheetName val="JE_09"/>
      <sheetName val="JE_10"/>
      <sheetName val="JE_11"/>
      <sheetName val="JE_12"/>
      <sheetName val="JE_01_05"/>
      <sheetName val="JE_03_051"/>
      <sheetName val="JE_02_051"/>
      <sheetName val="general_ledger1"/>
      <sheetName val="Actual_Monthly_I_&amp;_E1"/>
      <sheetName val="Actual_Balance_Sheet1"/>
      <sheetName val="Actual_Cash_Flow1"/>
      <sheetName val="JE_071"/>
      <sheetName val="JE_081"/>
      <sheetName val="JE_091"/>
      <sheetName val="JE_101"/>
      <sheetName val="JE_111"/>
      <sheetName val="JE_121"/>
      <sheetName val="JE_01_051"/>
      <sheetName val="JE_03_052"/>
      <sheetName val="JE_02_052"/>
      <sheetName val="general_ledger2"/>
      <sheetName val="Actual_Monthly_I_&amp;_E2"/>
      <sheetName val="Actual_Balance_Sheet2"/>
      <sheetName val="Actual_Cash_Flow2"/>
      <sheetName val="JE_072"/>
      <sheetName val="JE_082"/>
      <sheetName val="JE_092"/>
      <sheetName val="JE_102"/>
      <sheetName val="JE_112"/>
      <sheetName val="JE_122"/>
      <sheetName val="JE_01_052"/>
      <sheetName val="JE_03_053"/>
      <sheetName val="JE_02_053"/>
      <sheetName val="general_ledger3"/>
      <sheetName val="Actual_Monthly_I_&amp;_E3"/>
      <sheetName val="Actual_Balance_Sheet3"/>
      <sheetName val="Actual_Cash_Flow3"/>
      <sheetName val="JE_073"/>
      <sheetName val="JE_083"/>
      <sheetName val="JE_093"/>
      <sheetName val="JE_103"/>
      <sheetName val="JE_113"/>
      <sheetName val="JE_123"/>
      <sheetName val="JE_01_053"/>
      <sheetName val="JE_03_055"/>
      <sheetName val="JE_02_055"/>
      <sheetName val="general_ledger5"/>
      <sheetName val="Actual_Monthly_I_&amp;_E5"/>
      <sheetName val="Actual_Balance_Sheet5"/>
      <sheetName val="Actual_Cash_Flow5"/>
      <sheetName val="JE_075"/>
      <sheetName val="JE_085"/>
      <sheetName val="JE_095"/>
      <sheetName val="JE_105"/>
      <sheetName val="JE_115"/>
      <sheetName val="JE_125"/>
      <sheetName val="JE_01_055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3 Forecast PT"/>
      <sheetName val=" 2006 Q3 - Forecast"/>
      <sheetName val="Opening"/>
      <sheetName val="Current+UEGG"/>
    </sheetNames>
    <sheetDataSet>
      <sheetData sheetId="0" refreshError="1">
        <row r="1">
          <cell r="A1" t="str">
            <v>Radiancy Asia</v>
          </cell>
          <cell r="B1" t="str">
            <v>David (Dodi) Gordon</v>
          </cell>
          <cell r="C1" t="str">
            <v>X&gt;75%</v>
          </cell>
          <cell r="D1" t="str">
            <v>Q3-06</v>
          </cell>
          <cell r="E1" t="str">
            <v>NONO</v>
          </cell>
        </row>
        <row r="2">
          <cell r="A2" t="str">
            <v>Radiancy Inc</v>
          </cell>
          <cell r="B2" t="str">
            <v>Moshe Gurevitch</v>
          </cell>
          <cell r="C2" t="str">
            <v>50%&gt;X&gt;75%</v>
          </cell>
          <cell r="E2" t="str">
            <v>PROF</v>
          </cell>
        </row>
        <row r="3">
          <cell r="A3" t="str">
            <v>Radiancy Ltd</v>
          </cell>
          <cell r="B3" t="str">
            <v>Fabian Tenenbaum</v>
          </cell>
          <cell r="C3" t="str">
            <v>X&lt;50%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רווח למניה-פרופורמה"/>
      <sheetName val="תרגום נוחות-מאזן"/>
      <sheetName val="תרגום נוחות-רווח והפסד"/>
      <sheetName val="תרגום נוחות-תזרים מזומנים"/>
      <sheetName val="תרגום נוחות-שינויים בהון"/>
      <sheetName val="פיצויים-מופרד"/>
      <sheetName val="רכוש קבוע"/>
      <sheetName val="רווח למניה"/>
      <sheetName val="אופציות לעובדים"/>
      <sheetName val="ביאורים"/>
      <sheetName val="הון מניות"/>
      <sheetName val="מס תאורטי"/>
      <sheetName val="סבירות מימון"/>
      <sheetName val="גיליון6"/>
      <sheetName val="בלמחוק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International Employee List"/>
      <sheetName val="???? ?????-????????"/>
      <sheetName val="source"/>
      <sheetName val="details"/>
      <sheetName val="פקדונות וניירות ערך"/>
      <sheetName val="מעגל רכוש קבוע"/>
      <sheetName val="Sheet1"/>
      <sheetName val="unpaid"/>
      <sheetName val="רווח_למניה-פרופורמה"/>
      <sheetName val="תרגום_נוחות-מאזן"/>
      <sheetName val="תרגום_נוחות-רווח_והפסד"/>
      <sheetName val="תרגום_נוחות-תזרים_מזומנים"/>
      <sheetName val="תרגום_נוחות-שינויים_בהון"/>
      <sheetName val="רכוש_קבוע"/>
      <sheetName val="רווח_למניה"/>
      <sheetName val="אופציות_לעובדים"/>
      <sheetName val="הון_מניות"/>
      <sheetName val="מס_תאורטי"/>
      <sheetName val="סבירות_מימון"/>
      <sheetName val="International_Employee_List"/>
      <sheetName val="????_?????-????????"/>
      <sheetName val="פקדונות_וניירות_ערך"/>
      <sheetName val="מעגל_רכוש_קבוע"/>
    </sheetNames>
    <sheetDataSet>
      <sheetData sheetId="0" refreshError="1">
        <row r="2">
          <cell r="B2" t="str">
            <v>גרדיאן און בורד 30.6.98</v>
          </cell>
        </row>
        <row r="3">
          <cell r="B3" t="str">
            <v>חישוב רווח למניה</v>
          </cell>
        </row>
        <row r="5">
          <cell r="F5" t="str">
            <v>מס' מניות</v>
          </cell>
          <cell r="G5" t="str">
            <v>הפסד</v>
          </cell>
          <cell r="H5" t="str">
            <v>רווח</v>
          </cell>
        </row>
        <row r="6">
          <cell r="C6" t="str">
            <v>תאריך</v>
          </cell>
          <cell r="D6" t="str">
            <v>מס' מניות</v>
          </cell>
          <cell r="E6" t="str">
            <v>שקלול</v>
          </cell>
          <cell r="F6" t="str">
            <v>משוקלל</v>
          </cell>
          <cell r="G6" t="str">
            <v>$</v>
          </cell>
          <cell r="H6" t="str">
            <v>למניה</v>
          </cell>
        </row>
        <row r="7">
          <cell r="B7" t="str">
            <v>רווח בסיסי למניה - 30.6.98</v>
          </cell>
        </row>
        <row r="9">
          <cell r="B9" t="str">
            <v>י.פ</v>
          </cell>
          <cell r="C9">
            <v>35795</v>
          </cell>
          <cell r="D9">
            <v>428458</v>
          </cell>
          <cell r="E9">
            <v>1</v>
          </cell>
          <cell r="F9">
            <v>428458</v>
          </cell>
        </row>
        <row r="10">
          <cell r="B10" t="str">
            <v>הנפקת מניות בכורה א'</v>
          </cell>
          <cell r="C10">
            <v>35841</v>
          </cell>
          <cell r="D10">
            <v>9935</v>
          </cell>
          <cell r="E10">
            <v>0.75</v>
          </cell>
          <cell r="F10">
            <v>7451</v>
          </cell>
        </row>
        <row r="12">
          <cell r="B12" t="str">
            <v>י.ס</v>
          </cell>
          <cell r="C12" t="str">
            <v>30.6.98</v>
          </cell>
          <cell r="D12">
            <v>438393</v>
          </cell>
          <cell r="F12">
            <v>435909</v>
          </cell>
          <cell r="G12">
            <v>662224.05643194914</v>
          </cell>
          <cell r="H12">
            <v>1.5191795912264925</v>
          </cell>
        </row>
        <row r="14">
          <cell r="B14" t="str">
            <v>רווח בסיסי למניה - 30.6.97</v>
          </cell>
        </row>
        <row r="16">
          <cell r="B16" t="str">
            <v>הלוואות בעלים</v>
          </cell>
          <cell r="C16">
            <v>35401</v>
          </cell>
          <cell r="D16">
            <v>8500</v>
          </cell>
          <cell r="E16">
            <v>1</v>
          </cell>
          <cell r="F16">
            <v>8500</v>
          </cell>
        </row>
        <row r="17">
          <cell r="B17" t="str">
            <v>הלוואות בעלים</v>
          </cell>
          <cell r="C17">
            <v>35401</v>
          </cell>
          <cell r="D17">
            <v>6120</v>
          </cell>
          <cell r="E17">
            <v>1</v>
          </cell>
          <cell r="F17">
            <v>6120</v>
          </cell>
        </row>
        <row r="18">
          <cell r="B18" t="str">
            <v>הלוואות בעלים</v>
          </cell>
          <cell r="C18">
            <v>35401</v>
          </cell>
          <cell r="D18">
            <v>3750</v>
          </cell>
          <cell r="E18">
            <v>1</v>
          </cell>
          <cell r="F18">
            <v>3750</v>
          </cell>
        </row>
        <row r="19">
          <cell r="B19" t="str">
            <v>הלוואות בעלים</v>
          </cell>
          <cell r="C19">
            <v>35401</v>
          </cell>
          <cell r="D19">
            <v>5200</v>
          </cell>
          <cell r="E19">
            <v>1</v>
          </cell>
          <cell r="F19">
            <v>5200</v>
          </cell>
        </row>
        <row r="20">
          <cell r="B20" t="str">
            <v>הלוואות בעלים</v>
          </cell>
          <cell r="C20">
            <v>35401</v>
          </cell>
          <cell r="D20">
            <v>108260</v>
          </cell>
          <cell r="E20">
            <v>1</v>
          </cell>
          <cell r="F20">
            <v>108260</v>
          </cell>
        </row>
        <row r="21">
          <cell r="B21" t="str">
            <v>הלוואות בעלים</v>
          </cell>
          <cell r="C21">
            <v>35402</v>
          </cell>
          <cell r="D21">
            <v>23630</v>
          </cell>
          <cell r="E21">
            <v>0.99523809523809526</v>
          </cell>
          <cell r="F21">
            <v>23517</v>
          </cell>
        </row>
        <row r="22">
          <cell r="B22" t="str">
            <v>הלוואות בעלים</v>
          </cell>
          <cell r="C22">
            <v>35411</v>
          </cell>
          <cell r="D22">
            <v>156500</v>
          </cell>
          <cell r="E22">
            <v>0.95238095238095233</v>
          </cell>
          <cell r="F22">
            <v>149048</v>
          </cell>
        </row>
        <row r="23">
          <cell r="B23" t="str">
            <v>הלוואות בעלים</v>
          </cell>
          <cell r="C23">
            <v>35430</v>
          </cell>
          <cell r="D23">
            <v>1040</v>
          </cell>
          <cell r="E23">
            <v>0.86190476190476195</v>
          </cell>
          <cell r="F23">
            <v>896</v>
          </cell>
        </row>
        <row r="24">
          <cell r="B24" t="str">
            <v>השקעה דיוויד גלסמן</v>
          </cell>
          <cell r="C24">
            <v>35496</v>
          </cell>
          <cell r="D24">
            <v>1250</v>
          </cell>
          <cell r="E24">
            <v>0.54761904761904767</v>
          </cell>
          <cell r="F24">
            <v>685</v>
          </cell>
        </row>
        <row r="25">
          <cell r="B25" t="str">
            <v>השקעה דיוויד גלסמן</v>
          </cell>
          <cell r="C25">
            <v>35559</v>
          </cell>
          <cell r="D25">
            <v>1250</v>
          </cell>
          <cell r="E25">
            <v>0.24761904761904763</v>
          </cell>
          <cell r="F25">
            <v>310</v>
          </cell>
        </row>
        <row r="26">
          <cell r="B26" t="str">
            <v>הנפקת זכויות</v>
          </cell>
          <cell r="C26">
            <v>35571</v>
          </cell>
          <cell r="D26">
            <v>6666</v>
          </cell>
          <cell r="E26">
            <v>0.19047619047619047</v>
          </cell>
          <cell r="F26">
            <v>1270</v>
          </cell>
        </row>
        <row r="27">
          <cell r="B27" t="str">
            <v>השקעה דיוויד גלסמן</v>
          </cell>
          <cell r="C27">
            <v>35611</v>
          </cell>
          <cell r="D27">
            <v>1250</v>
          </cell>
          <cell r="E27">
            <v>0</v>
          </cell>
          <cell r="F27">
            <v>0</v>
          </cell>
        </row>
        <row r="30">
          <cell r="B30" t="str">
            <v>י.ס</v>
          </cell>
          <cell r="C30" t="str">
            <v>30.6.97</v>
          </cell>
          <cell r="D30">
            <v>323416</v>
          </cell>
          <cell r="F30">
            <v>307556</v>
          </cell>
          <cell r="G30">
            <v>688375</v>
          </cell>
          <cell r="H30">
            <v>2.2382102771527785</v>
          </cell>
        </row>
        <row r="33">
          <cell r="B33" t="str">
            <v>גרדיאן און בורד 31.12.97</v>
          </cell>
        </row>
        <row r="35">
          <cell r="B35" t="str">
            <v>חישוב רווח למניה</v>
          </cell>
        </row>
        <row r="37">
          <cell r="F37" t="str">
            <v>מס' מניות</v>
          </cell>
          <cell r="G37" t="str">
            <v>הפסד</v>
          </cell>
          <cell r="H37" t="str">
            <v>רווח</v>
          </cell>
        </row>
        <row r="38">
          <cell r="C38" t="str">
            <v>תאריך</v>
          </cell>
          <cell r="D38" t="str">
            <v>מס' מניות</v>
          </cell>
          <cell r="E38" t="str">
            <v>שקלול</v>
          </cell>
          <cell r="F38" t="str">
            <v>משוקלל</v>
          </cell>
          <cell r="G38" t="str">
            <v>$</v>
          </cell>
          <cell r="H38" t="str">
            <v>למניה</v>
          </cell>
        </row>
        <row r="40">
          <cell r="B40" t="str">
            <v>רווח בסיסי למניה - 31.12.97</v>
          </cell>
          <cell r="I40">
            <v>35795</v>
          </cell>
        </row>
        <row r="43">
          <cell r="B43" t="str">
            <v>הלוואות בעלים</v>
          </cell>
          <cell r="C43">
            <v>35401</v>
          </cell>
          <cell r="D43">
            <v>8500</v>
          </cell>
          <cell r="E43">
            <v>1</v>
          </cell>
          <cell r="F43">
            <v>8500</v>
          </cell>
        </row>
        <row r="44">
          <cell r="B44" t="str">
            <v>הלוואות בעלים</v>
          </cell>
          <cell r="C44">
            <v>35401</v>
          </cell>
          <cell r="D44">
            <v>6120</v>
          </cell>
          <cell r="E44">
            <v>1</v>
          </cell>
          <cell r="F44">
            <v>6120</v>
          </cell>
        </row>
        <row r="45">
          <cell r="B45" t="str">
            <v>הלוואות בעלים</v>
          </cell>
          <cell r="C45">
            <v>35401</v>
          </cell>
          <cell r="D45">
            <v>3750</v>
          </cell>
          <cell r="E45">
            <v>1</v>
          </cell>
          <cell r="F45">
            <v>3750</v>
          </cell>
        </row>
        <row r="46">
          <cell r="B46" t="str">
            <v>הלוואות בעלים</v>
          </cell>
          <cell r="C46">
            <v>35401</v>
          </cell>
          <cell r="D46">
            <v>5200</v>
          </cell>
          <cell r="E46">
            <v>1</v>
          </cell>
          <cell r="F46">
            <v>5200</v>
          </cell>
        </row>
        <row r="47">
          <cell r="B47" t="str">
            <v>הלוואות בעלים</v>
          </cell>
          <cell r="C47">
            <v>35401</v>
          </cell>
          <cell r="D47">
            <v>108260</v>
          </cell>
          <cell r="E47">
            <v>1</v>
          </cell>
          <cell r="F47">
            <v>108260</v>
          </cell>
        </row>
        <row r="48">
          <cell r="B48" t="str">
            <v>הלוואות בעלים</v>
          </cell>
          <cell r="C48">
            <v>35402</v>
          </cell>
          <cell r="D48">
            <v>23630</v>
          </cell>
          <cell r="E48">
            <v>0.9974619289340102</v>
          </cell>
          <cell r="F48">
            <v>23570</v>
          </cell>
        </row>
        <row r="49">
          <cell r="B49" t="str">
            <v>הלוואות בעלים</v>
          </cell>
          <cell r="C49">
            <v>35411</v>
          </cell>
          <cell r="D49">
            <v>156500</v>
          </cell>
          <cell r="E49">
            <v>0.97461928934010156</v>
          </cell>
          <cell r="F49">
            <v>152528</v>
          </cell>
        </row>
        <row r="50">
          <cell r="B50" t="str">
            <v>הלוואות בעלים</v>
          </cell>
          <cell r="C50">
            <v>35430</v>
          </cell>
          <cell r="D50">
            <v>1040</v>
          </cell>
          <cell r="E50">
            <v>0.92639593908629436</v>
          </cell>
          <cell r="F50">
            <v>963</v>
          </cell>
        </row>
        <row r="51">
          <cell r="B51" t="str">
            <v>השקעה דיוויד גלסמן</v>
          </cell>
          <cell r="C51">
            <v>35496</v>
          </cell>
          <cell r="D51">
            <v>1250</v>
          </cell>
          <cell r="E51">
            <v>0.75888324873096447</v>
          </cell>
          <cell r="F51">
            <v>949</v>
          </cell>
        </row>
        <row r="52">
          <cell r="B52" t="str">
            <v>השקעה דיוויד גלסמן</v>
          </cell>
          <cell r="C52">
            <v>35559</v>
          </cell>
          <cell r="D52">
            <v>1250</v>
          </cell>
          <cell r="E52">
            <v>0.59898477157360408</v>
          </cell>
          <cell r="F52">
            <v>749</v>
          </cell>
        </row>
        <row r="53">
          <cell r="B53" t="str">
            <v>הנפקת זכויות</v>
          </cell>
          <cell r="C53">
            <v>35571</v>
          </cell>
          <cell r="D53">
            <v>6666</v>
          </cell>
          <cell r="E53">
            <v>0.56852791878172593</v>
          </cell>
          <cell r="F53">
            <v>3790</v>
          </cell>
        </row>
        <row r="54">
          <cell r="B54" t="str">
            <v>השקעה דיוויד גלסמן</v>
          </cell>
          <cell r="C54">
            <v>35611</v>
          </cell>
          <cell r="D54">
            <v>1250</v>
          </cell>
          <cell r="E54">
            <v>0.46700507614213199</v>
          </cell>
          <cell r="F54">
            <v>584</v>
          </cell>
        </row>
        <row r="55">
          <cell r="B55" t="str">
            <v>הנפקה - סיבוב שלישי (בכורה א')</v>
          </cell>
          <cell r="C55">
            <v>35683</v>
          </cell>
          <cell r="D55">
            <v>105042</v>
          </cell>
          <cell r="E55">
            <v>0.28426395939086296</v>
          </cell>
          <cell r="F55">
            <v>29860</v>
          </cell>
        </row>
        <row r="57">
          <cell r="B57" t="str">
            <v>י.ס</v>
          </cell>
          <cell r="C57" t="str">
            <v>31.12.97</v>
          </cell>
          <cell r="D57">
            <v>428458</v>
          </cell>
          <cell r="F57">
            <v>344823</v>
          </cell>
          <cell r="G57">
            <v>1324602</v>
          </cell>
          <cell r="H57">
            <v>3.8413968905786446</v>
          </cell>
        </row>
        <row r="60">
          <cell r="A60" t="str">
            <v>הערה:</v>
          </cell>
        </row>
        <row r="61">
          <cell r="A61" t="str">
            <v>(1</v>
          </cell>
          <cell r="B61" t="str">
            <v>סה"כ הון המניות לפי רשם החברות מסתכם בסך של 438,393 מניות , אשר מתחלקות ל-:</v>
          </cell>
        </row>
        <row r="62">
          <cell r="B62" t="str">
            <v>מניות רגילות : 323,416</v>
          </cell>
        </row>
        <row r="63">
          <cell r="B63" t="str">
            <v>מניו ת בכורה : 114,977</v>
          </cell>
        </row>
        <row r="64">
          <cell r="B64" t="str">
            <v>אמנם, בעיקרון ,בחישוב רווח למניה מניות בכורה מתווספות רק ברווח למניה מדולל, אולם כאן נכללו מניות הבכורה</v>
          </cell>
        </row>
        <row r="65">
          <cell r="B65" t="str">
            <v>בחישוב הרווח הבסיסי למניה, כיוון שבסמוך להנפקה תומרנה כל מניות הבכורה למניות רגילות ביחס של 1:1.</v>
          </cell>
        </row>
        <row r="66">
          <cell r="A66" t="str">
            <v>)</v>
          </cell>
          <cell r="B66" t="str">
            <v>ע"פ שיחה עם ערן נוימן וכמו"כ יש לכך התייחסות ב-article of association של החברה.)</v>
          </cell>
        </row>
        <row r="67">
          <cell r="B67" t="str">
            <v xml:space="preserve"> מאחר שלחברה יש הפסד, הוספת  האופציות למניות בכורה ב' לחישוב הפסד למניה מדולל מביאה להשפעה אנטי מדללת</v>
          </cell>
        </row>
        <row r="68">
          <cell r="B68" t="str">
            <v>ולכן לא חושב הפסד למניה מדולל.</v>
          </cell>
        </row>
        <row r="70">
          <cell r="A70" t="str">
            <v>(2</v>
          </cell>
          <cell r="B70" t="str">
            <v xml:space="preserve">הנפקת הזכויות  לא טופלה בדרך של חלוקת מניות הטבה , מאחר שטיפול כזה דרוש במקרה שמחיר המניות בהנפקת </v>
          </cell>
        </row>
        <row r="71">
          <cell r="B71" t="str">
            <v>הזכויות יותר נמוך משווי שוק של המניה, רצ"ב  קטע מ- FAS 128</v>
          </cell>
        </row>
        <row r="72">
          <cell r="B72" t="str">
            <v>התפתחות המניה חיתה כדלקמן:</v>
          </cell>
        </row>
        <row r="73">
          <cell r="B73" t="str">
            <v>מרצ - מאי 1997 - הנפקת מניות לדוד גלסמן במחיר של 16$</v>
          </cell>
        </row>
        <row r="74">
          <cell r="B74" t="str">
            <v>מאי - 1997 - הנפקת זכויות במחיר של 21$</v>
          </cell>
        </row>
        <row r="75">
          <cell r="B75" t="str">
            <v>ספטמבר 1997 - הנפקת מניות בכורה א' במחיר של 13.09$</v>
          </cell>
        </row>
        <row r="76">
          <cell r="B76" t="str">
            <v>פברואר 1998 - הנפקת  9,935 מניות בכורה  א' במחיר של 13.09$ (+ אופציות לרכישת 1,418מניות בכורה ב')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2">
          <cell r="B2" t="str">
            <v>גרדיאן און בורד 30.6.98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Parameters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A02 Summary of Audit Differenc"/>
      <sheetName val="H5 (3)"/>
      <sheetName val="General"/>
      <sheetName val="unpaid"/>
      <sheetName val="תזרים_מזומנים4"/>
      <sheetName val="Drop-Down_Menu4"/>
      <sheetName val="תזרים_מזומנים"/>
      <sheetName val="Drop-Down_Menu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  <sheetName val="Intro"/>
      <sheetName val="רווח למניה-פרופורמה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>
        <row r="4">
          <cell r="L4">
            <v>1.6998</v>
          </cell>
        </row>
      </sheetData>
      <sheetData sheetId="22"/>
      <sheetData sheetId="23">
        <row r="4">
          <cell r="L4">
            <v>1.6998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L4">
            <v>1.6998</v>
          </cell>
        </row>
      </sheetData>
      <sheetData sheetId="32"/>
      <sheetData sheetId="33">
        <row r="4">
          <cell r="L4">
            <v>1.6998</v>
          </cell>
        </row>
      </sheetData>
      <sheetData sheetId="34"/>
      <sheetData sheetId="35">
        <row r="4">
          <cell r="L4">
            <v>1.6998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"/>
      <sheetName val="P&amp;L"/>
      <sheetName val="BS"/>
      <sheetName val="CF"/>
      <sheetName val="Revenue calc."/>
      <sheetName val="Europe pipeline"/>
      <sheetName val="US pipeline"/>
      <sheetName val="Data"/>
      <sheetName val="תזרים מזומנים"/>
      <sheetName val="Exchang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>
        <row r="12">
          <cell r="L12">
            <v>0.7</v>
          </cell>
        </row>
        <row r="13">
          <cell r="L13">
            <v>1</v>
          </cell>
        </row>
        <row r="14">
          <cell r="L14">
            <v>1.2</v>
          </cell>
        </row>
      </sheetData>
      <sheetData sheetId="6" refreshError="1"/>
      <sheetData sheetId="7" refreshError="1">
        <row r="1">
          <cell r="A1" t="str">
            <v>Opportunity Owner</v>
          </cell>
          <cell r="B1" t="str">
            <v>Opportunity Name</v>
          </cell>
          <cell r="C1" t="str">
            <v>Type</v>
          </cell>
          <cell r="D1" t="str">
            <v>Lead Source</v>
          </cell>
          <cell r="E1" t="str">
            <v>Amount</v>
          </cell>
          <cell r="F1" t="str">
            <v>Expected Revenue</v>
          </cell>
          <cell r="G1" t="str">
            <v>Close Date</v>
          </cell>
          <cell r="H1" t="str">
            <v>Next Step</v>
          </cell>
          <cell r="I1" t="str">
            <v>Stage</v>
          </cell>
          <cell r="J1" t="str">
            <v>Probability (%)</v>
          </cell>
          <cell r="K1" t="str">
            <v>Fiscal Quarter</v>
          </cell>
          <cell r="L1" t="str">
            <v>Age</v>
          </cell>
          <cell r="M1" t="str">
            <v>Owner Role</v>
          </cell>
          <cell r="N1" t="str">
            <v>Created Date</v>
          </cell>
          <cell r="O1" t="str">
            <v>Account Name</v>
          </cell>
        </row>
        <row r="2">
          <cell r="A2" t="str">
            <v>David Greenberg</v>
          </cell>
          <cell r="B2" t="str">
            <v>Choice One: Shared Web Hosting</v>
          </cell>
          <cell r="C2" t="str">
            <v>New Business</v>
          </cell>
          <cell r="D2" t="str">
            <v>Other</v>
          </cell>
          <cell r="E2">
            <v>105600</v>
          </cell>
          <cell r="F2">
            <v>10560</v>
          </cell>
          <cell r="G2">
            <v>38260</v>
          </cell>
          <cell r="I2" t="str">
            <v>Qualified</v>
          </cell>
          <cell r="J2">
            <v>10</v>
          </cell>
          <cell r="K2" t="str">
            <v>Q3-2004</v>
          </cell>
          <cell r="L2">
            <v>21</v>
          </cell>
          <cell r="M2" t="str">
            <v>US Eastern Region</v>
          </cell>
          <cell r="N2">
            <v>38068</v>
          </cell>
          <cell r="O2" t="str">
            <v>Choice One Communications</v>
          </cell>
        </row>
        <row r="3">
          <cell r="A3" t="str">
            <v>David Greenberg</v>
          </cell>
          <cell r="B3" t="str">
            <v>SBC: Shared Web Hosting</v>
          </cell>
          <cell r="C3" t="str">
            <v>New Business</v>
          </cell>
          <cell r="D3" t="str">
            <v>Word of mouth</v>
          </cell>
          <cell r="E3">
            <v>230000</v>
          </cell>
          <cell r="F3">
            <v>23000</v>
          </cell>
          <cell r="G3">
            <v>38352</v>
          </cell>
          <cell r="I3" t="str">
            <v>Qualified</v>
          </cell>
          <cell r="J3">
            <v>10</v>
          </cell>
          <cell r="K3" t="str">
            <v>Q4-2004</v>
          </cell>
          <cell r="L3">
            <v>21</v>
          </cell>
          <cell r="M3" t="str">
            <v>US Eastern Region</v>
          </cell>
          <cell r="N3">
            <v>38068</v>
          </cell>
          <cell r="O3" t="str">
            <v>SBC</v>
          </cell>
        </row>
        <row r="4">
          <cell r="A4" t="str">
            <v>Doug Bell</v>
          </cell>
          <cell r="B4" t="str">
            <v>Affinity-Reseller Channel</v>
          </cell>
          <cell r="C4" t="str">
            <v>New Business</v>
          </cell>
          <cell r="D4" t="str">
            <v>Word of mouth</v>
          </cell>
          <cell r="E4">
            <v>0</v>
          </cell>
          <cell r="F4">
            <v>0</v>
          </cell>
          <cell r="G4">
            <v>38107</v>
          </cell>
          <cell r="I4" t="str">
            <v>Qualified</v>
          </cell>
          <cell r="J4">
            <v>10</v>
          </cell>
          <cell r="K4" t="str">
            <v>Q2-2004</v>
          </cell>
          <cell r="L4">
            <v>28</v>
          </cell>
          <cell r="M4" t="str">
            <v>VP Sales US</v>
          </cell>
          <cell r="N4">
            <v>38061</v>
          </cell>
          <cell r="O4" t="str">
            <v>Affinity</v>
          </cell>
        </row>
        <row r="5">
          <cell r="A5" t="str">
            <v>Jim Grady</v>
          </cell>
          <cell r="B5" t="str">
            <v>Yahoo SMB</v>
          </cell>
          <cell r="E5">
            <v>0</v>
          </cell>
          <cell r="F5">
            <v>0</v>
          </cell>
          <cell r="G5">
            <v>38230</v>
          </cell>
          <cell r="I5" t="str">
            <v>Qualified</v>
          </cell>
          <cell r="J5">
            <v>10</v>
          </cell>
          <cell r="K5" t="str">
            <v>Q3-2004</v>
          </cell>
          <cell r="L5">
            <v>27</v>
          </cell>
          <cell r="M5" t="str">
            <v>US Western Region</v>
          </cell>
          <cell r="N5">
            <v>38062</v>
          </cell>
          <cell r="O5" t="str">
            <v>Yahoo Hosting</v>
          </cell>
        </row>
        <row r="6">
          <cell r="A6" t="str">
            <v>Jim Grady</v>
          </cell>
          <cell r="B6" t="str">
            <v>Simplicity Hosting-Ops/reseller</v>
          </cell>
          <cell r="C6" t="str">
            <v>New Business</v>
          </cell>
          <cell r="D6" t="str">
            <v>Web</v>
          </cell>
          <cell r="E6">
            <v>0</v>
          </cell>
          <cell r="F6">
            <v>0</v>
          </cell>
          <cell r="G6">
            <v>38168</v>
          </cell>
          <cell r="I6" t="str">
            <v>Qualified</v>
          </cell>
          <cell r="J6">
            <v>10</v>
          </cell>
          <cell r="K6" t="str">
            <v>Q2-2004</v>
          </cell>
          <cell r="L6">
            <v>27</v>
          </cell>
          <cell r="M6" t="str">
            <v>US Western Region</v>
          </cell>
          <cell r="N6">
            <v>38062</v>
          </cell>
          <cell r="O6" t="str">
            <v>Simplicity Hosting</v>
          </cell>
        </row>
        <row r="7">
          <cell r="A7" t="str">
            <v>Jim Grady</v>
          </cell>
          <cell r="B7" t="str">
            <v>sonic.net-ops/reseller</v>
          </cell>
          <cell r="E7">
            <v>0</v>
          </cell>
          <cell r="F7">
            <v>0</v>
          </cell>
          <cell r="G7">
            <v>38168</v>
          </cell>
          <cell r="I7" t="str">
            <v>Qualified</v>
          </cell>
          <cell r="J7">
            <v>10</v>
          </cell>
          <cell r="K7" t="str">
            <v>Q2-2004</v>
          </cell>
          <cell r="L7">
            <v>27</v>
          </cell>
          <cell r="M7" t="str">
            <v>US Western Region</v>
          </cell>
          <cell r="N7">
            <v>38062</v>
          </cell>
          <cell r="O7" t="str">
            <v>sonic.net</v>
          </cell>
        </row>
        <row r="8">
          <cell r="A8" t="str">
            <v>Jim Grady</v>
          </cell>
          <cell r="B8" t="str">
            <v>PowWeb-Reseller</v>
          </cell>
          <cell r="E8">
            <v>0</v>
          </cell>
          <cell r="F8">
            <v>0</v>
          </cell>
          <cell r="G8">
            <v>38198</v>
          </cell>
          <cell r="I8" t="str">
            <v>Qualified</v>
          </cell>
          <cell r="J8">
            <v>10</v>
          </cell>
          <cell r="K8" t="str">
            <v>Q3-2004</v>
          </cell>
          <cell r="L8">
            <v>27</v>
          </cell>
          <cell r="M8" t="str">
            <v>US Western Region</v>
          </cell>
          <cell r="N8">
            <v>38062</v>
          </cell>
          <cell r="O8" t="str">
            <v>PowWeb</v>
          </cell>
        </row>
        <row r="9">
          <cell r="A9" t="str">
            <v>Jim Grady</v>
          </cell>
          <cell r="B9" t="str">
            <v>Covad-hosting</v>
          </cell>
          <cell r="C9" t="str">
            <v>New Business</v>
          </cell>
          <cell r="D9" t="str">
            <v>Web</v>
          </cell>
          <cell r="E9">
            <v>0</v>
          </cell>
          <cell r="F9">
            <v>0</v>
          </cell>
          <cell r="G9">
            <v>38230</v>
          </cell>
          <cell r="I9" t="str">
            <v>Qualified</v>
          </cell>
          <cell r="J9">
            <v>10</v>
          </cell>
          <cell r="K9" t="str">
            <v>Q3-2004</v>
          </cell>
          <cell r="L9">
            <v>27</v>
          </cell>
          <cell r="M9" t="str">
            <v>US Western Region</v>
          </cell>
          <cell r="N9">
            <v>38062</v>
          </cell>
          <cell r="O9" t="str">
            <v>Covad</v>
          </cell>
        </row>
        <row r="10">
          <cell r="A10" t="str">
            <v>Jim Grady</v>
          </cell>
          <cell r="B10" t="str">
            <v>Aplus-integration</v>
          </cell>
          <cell r="E10">
            <v>0</v>
          </cell>
          <cell r="F10">
            <v>0</v>
          </cell>
          <cell r="G10">
            <v>38168</v>
          </cell>
          <cell r="I10" t="str">
            <v>Qualified</v>
          </cell>
          <cell r="J10">
            <v>10</v>
          </cell>
          <cell r="K10" t="str">
            <v>Q2-2004</v>
          </cell>
          <cell r="L10">
            <v>27</v>
          </cell>
          <cell r="M10" t="str">
            <v>US Western Region</v>
          </cell>
          <cell r="N10">
            <v>38062</v>
          </cell>
          <cell r="O10" t="str">
            <v>Aplus.net</v>
          </cell>
        </row>
        <row r="11">
          <cell r="A11" t="str">
            <v>Jim Grady</v>
          </cell>
          <cell r="B11" t="str">
            <v>ofoto-hosting</v>
          </cell>
          <cell r="C11" t="str">
            <v>New Business</v>
          </cell>
          <cell r="D11" t="str">
            <v>Web</v>
          </cell>
          <cell r="E11">
            <v>0</v>
          </cell>
          <cell r="F11">
            <v>0</v>
          </cell>
          <cell r="G11">
            <v>38198</v>
          </cell>
          <cell r="I11" t="str">
            <v>Qualified</v>
          </cell>
          <cell r="J11">
            <v>10</v>
          </cell>
          <cell r="K11" t="str">
            <v>Q3-2004</v>
          </cell>
          <cell r="L11">
            <v>27</v>
          </cell>
          <cell r="M11" t="str">
            <v>US Western Region</v>
          </cell>
          <cell r="N11">
            <v>38062</v>
          </cell>
          <cell r="O11" t="str">
            <v>ofoto.com</v>
          </cell>
        </row>
        <row r="12">
          <cell r="A12" t="str">
            <v>Jim Grady</v>
          </cell>
          <cell r="B12" t="str">
            <v>interwerx-hosting</v>
          </cell>
          <cell r="C12" t="str">
            <v>New Business</v>
          </cell>
          <cell r="D12" t="str">
            <v>Web</v>
          </cell>
          <cell r="E12">
            <v>0</v>
          </cell>
          <cell r="F12">
            <v>0</v>
          </cell>
          <cell r="G12">
            <v>38198</v>
          </cell>
          <cell r="I12" t="str">
            <v>Qualified</v>
          </cell>
          <cell r="J12">
            <v>10</v>
          </cell>
          <cell r="K12" t="str">
            <v>Q3-2004</v>
          </cell>
          <cell r="L12">
            <v>27</v>
          </cell>
          <cell r="M12" t="str">
            <v>US Western Region</v>
          </cell>
          <cell r="N12">
            <v>38062</v>
          </cell>
          <cell r="O12" t="str">
            <v>Interwerx</v>
          </cell>
        </row>
        <row r="13">
          <cell r="A13" t="str">
            <v>Jim Grady</v>
          </cell>
          <cell r="B13" t="str">
            <v>ebay web</v>
          </cell>
          <cell r="C13" t="str">
            <v>New Business</v>
          </cell>
          <cell r="D13" t="str">
            <v>Web</v>
          </cell>
          <cell r="E13">
            <v>0</v>
          </cell>
          <cell r="F13">
            <v>0</v>
          </cell>
          <cell r="G13">
            <v>38198</v>
          </cell>
          <cell r="I13" t="str">
            <v>Qualified</v>
          </cell>
          <cell r="J13">
            <v>10</v>
          </cell>
          <cell r="K13" t="str">
            <v>Q3-2004</v>
          </cell>
          <cell r="L13">
            <v>27</v>
          </cell>
          <cell r="M13" t="str">
            <v>US Western Region</v>
          </cell>
          <cell r="N13">
            <v>38062</v>
          </cell>
          <cell r="O13" t="str">
            <v>ebay</v>
          </cell>
        </row>
        <row r="14">
          <cell r="A14" t="str">
            <v>Jim Grady</v>
          </cell>
          <cell r="B14" t="str">
            <v>Amazon.com-host</v>
          </cell>
          <cell r="E14">
            <v>0</v>
          </cell>
          <cell r="F14">
            <v>0</v>
          </cell>
          <cell r="G14">
            <v>38198</v>
          </cell>
          <cell r="I14" t="str">
            <v>Qualified</v>
          </cell>
          <cell r="J14">
            <v>10</v>
          </cell>
          <cell r="K14" t="str">
            <v>Q3-2004</v>
          </cell>
          <cell r="L14">
            <v>26</v>
          </cell>
          <cell r="M14" t="str">
            <v>US Western Region</v>
          </cell>
          <cell r="N14">
            <v>38062</v>
          </cell>
          <cell r="O14" t="str">
            <v>Amazon.com</v>
          </cell>
        </row>
        <row r="15">
          <cell r="A15" t="str">
            <v>Jim Grady</v>
          </cell>
          <cell r="B15" t="str">
            <v>Gamespy Hosting</v>
          </cell>
          <cell r="E15">
            <v>0</v>
          </cell>
          <cell r="F15">
            <v>0</v>
          </cell>
          <cell r="G15">
            <v>38197</v>
          </cell>
          <cell r="I15" t="str">
            <v>Qualified</v>
          </cell>
          <cell r="J15">
            <v>10</v>
          </cell>
          <cell r="K15" t="str">
            <v>Q3-2004</v>
          </cell>
          <cell r="L15">
            <v>26</v>
          </cell>
          <cell r="M15" t="str">
            <v>US Western Region</v>
          </cell>
          <cell r="N15">
            <v>38062</v>
          </cell>
          <cell r="O15" t="str">
            <v>Gamespy</v>
          </cell>
        </row>
        <row r="16">
          <cell r="A16" t="str">
            <v>Jim Grady</v>
          </cell>
          <cell r="B16" t="str">
            <v>ipowerweb-ops/resell</v>
          </cell>
          <cell r="C16" t="str">
            <v>New Business</v>
          </cell>
          <cell r="D16" t="str">
            <v>Web</v>
          </cell>
          <cell r="E16">
            <v>0</v>
          </cell>
          <cell r="F16">
            <v>0</v>
          </cell>
          <cell r="G16">
            <v>38168</v>
          </cell>
          <cell r="I16" t="str">
            <v>Qualified</v>
          </cell>
          <cell r="J16">
            <v>10</v>
          </cell>
          <cell r="K16" t="str">
            <v>Q2-2004</v>
          </cell>
          <cell r="L16">
            <v>26</v>
          </cell>
          <cell r="M16" t="str">
            <v>US Western Region</v>
          </cell>
          <cell r="N16">
            <v>38062</v>
          </cell>
          <cell r="O16" t="str">
            <v>ipowerweb</v>
          </cell>
        </row>
        <row r="17">
          <cell r="A17" t="str">
            <v>Jim Grady</v>
          </cell>
          <cell r="B17" t="str">
            <v>lunarpages-ops</v>
          </cell>
          <cell r="C17" t="str">
            <v>New Business</v>
          </cell>
          <cell r="D17" t="str">
            <v>Web</v>
          </cell>
          <cell r="E17">
            <v>0</v>
          </cell>
          <cell r="F17">
            <v>0</v>
          </cell>
          <cell r="G17">
            <v>38230</v>
          </cell>
          <cell r="I17" t="str">
            <v>Qualified</v>
          </cell>
          <cell r="J17">
            <v>10</v>
          </cell>
          <cell r="K17" t="str">
            <v>Q3-2004</v>
          </cell>
          <cell r="L17">
            <v>26</v>
          </cell>
          <cell r="M17" t="str">
            <v>US Western Region</v>
          </cell>
          <cell r="N17">
            <v>38062</v>
          </cell>
          <cell r="O17" t="str">
            <v>Lunar Pages (add2net)</v>
          </cell>
        </row>
        <row r="18">
          <cell r="A18" t="str">
            <v>Jim Grady</v>
          </cell>
          <cell r="B18" t="str">
            <v>Colossus.net-ops</v>
          </cell>
          <cell r="C18" t="str">
            <v>New Business</v>
          </cell>
          <cell r="D18" t="str">
            <v>Web</v>
          </cell>
          <cell r="E18">
            <v>0</v>
          </cell>
          <cell r="F18">
            <v>0</v>
          </cell>
          <cell r="G18">
            <v>38168</v>
          </cell>
          <cell r="I18" t="str">
            <v>Qualified</v>
          </cell>
          <cell r="J18">
            <v>10</v>
          </cell>
          <cell r="K18" t="str">
            <v>Q2-2004</v>
          </cell>
          <cell r="L18">
            <v>26</v>
          </cell>
          <cell r="M18" t="str">
            <v>US Western Region</v>
          </cell>
          <cell r="N18">
            <v>38062</v>
          </cell>
          <cell r="O18" t="str">
            <v>Colossus.net</v>
          </cell>
        </row>
        <row r="19">
          <cell r="A19" t="str">
            <v>Jim Grady</v>
          </cell>
          <cell r="B19" t="str">
            <v>globat-ops</v>
          </cell>
          <cell r="C19" t="str">
            <v>New Business</v>
          </cell>
          <cell r="D19" t="str">
            <v>Web</v>
          </cell>
          <cell r="E19">
            <v>0</v>
          </cell>
          <cell r="F19">
            <v>0</v>
          </cell>
          <cell r="G19">
            <v>38168</v>
          </cell>
          <cell r="I19" t="str">
            <v>Qualified</v>
          </cell>
          <cell r="J19">
            <v>10</v>
          </cell>
          <cell r="K19" t="str">
            <v>Q2-2004</v>
          </cell>
          <cell r="L19">
            <v>26</v>
          </cell>
          <cell r="M19" t="str">
            <v>US Western Region</v>
          </cell>
          <cell r="N19">
            <v>38062</v>
          </cell>
          <cell r="O19" t="str">
            <v>Globat</v>
          </cell>
        </row>
        <row r="20">
          <cell r="A20" t="str">
            <v>Jim Grady</v>
          </cell>
          <cell r="B20" t="str">
            <v>intermedia-resale</v>
          </cell>
          <cell r="C20" t="str">
            <v>New Business</v>
          </cell>
          <cell r="D20" t="str">
            <v>Web</v>
          </cell>
          <cell r="E20">
            <v>0</v>
          </cell>
          <cell r="F20">
            <v>0</v>
          </cell>
          <cell r="G20">
            <v>38196</v>
          </cell>
          <cell r="I20" t="str">
            <v>Qualified</v>
          </cell>
          <cell r="J20">
            <v>10</v>
          </cell>
          <cell r="K20" t="str">
            <v>Q3-2004</v>
          </cell>
          <cell r="L20">
            <v>26</v>
          </cell>
          <cell r="M20" t="str">
            <v>US Western Region</v>
          </cell>
          <cell r="N20">
            <v>38062</v>
          </cell>
          <cell r="O20" t="str">
            <v>Intermedia.net</v>
          </cell>
        </row>
        <row r="21">
          <cell r="A21" t="str">
            <v>Jim Grady</v>
          </cell>
          <cell r="B21" t="str">
            <v>Dreamhost-ops</v>
          </cell>
          <cell r="E21">
            <v>0</v>
          </cell>
          <cell r="F21">
            <v>0</v>
          </cell>
          <cell r="G21">
            <v>38198</v>
          </cell>
          <cell r="I21" t="str">
            <v>Qualified</v>
          </cell>
          <cell r="J21">
            <v>10</v>
          </cell>
          <cell r="K21" t="str">
            <v>Q3-2004</v>
          </cell>
          <cell r="L21">
            <v>26</v>
          </cell>
          <cell r="M21" t="str">
            <v>US Western Region</v>
          </cell>
          <cell r="N21">
            <v>38063</v>
          </cell>
          <cell r="O21" t="str">
            <v>Dreamhost</v>
          </cell>
        </row>
        <row r="22">
          <cell r="A22" t="str">
            <v>Jim Grady</v>
          </cell>
          <cell r="B22" t="str">
            <v>NoMonthlyFees-ops</v>
          </cell>
          <cell r="C22" t="str">
            <v>New Business</v>
          </cell>
          <cell r="D22" t="str">
            <v>Web</v>
          </cell>
          <cell r="E22">
            <v>0</v>
          </cell>
          <cell r="F22">
            <v>0</v>
          </cell>
          <cell r="G22">
            <v>38198</v>
          </cell>
          <cell r="I22" t="str">
            <v>Qualified</v>
          </cell>
          <cell r="J22">
            <v>10</v>
          </cell>
          <cell r="K22" t="str">
            <v>Q3-2004</v>
          </cell>
          <cell r="L22">
            <v>26</v>
          </cell>
          <cell r="M22" t="str">
            <v>US Western Region</v>
          </cell>
          <cell r="N22">
            <v>38063</v>
          </cell>
          <cell r="O22" t="str">
            <v>No Monthly Fees.com</v>
          </cell>
        </row>
        <row r="23">
          <cell r="A23" t="str">
            <v>Jim Grady</v>
          </cell>
          <cell r="B23" t="str">
            <v>telus-hosting</v>
          </cell>
          <cell r="C23" t="str">
            <v>New Business</v>
          </cell>
          <cell r="D23" t="str">
            <v>Web</v>
          </cell>
          <cell r="E23">
            <v>0</v>
          </cell>
          <cell r="F23">
            <v>0</v>
          </cell>
          <cell r="G23">
            <v>38260</v>
          </cell>
          <cell r="I23" t="str">
            <v>Qualified</v>
          </cell>
          <cell r="J23">
            <v>10</v>
          </cell>
          <cell r="K23" t="str">
            <v>Q3-2004</v>
          </cell>
          <cell r="L23">
            <v>26</v>
          </cell>
          <cell r="M23" t="str">
            <v>US Western Region</v>
          </cell>
          <cell r="N23">
            <v>38063</v>
          </cell>
          <cell r="O23" t="str">
            <v>Telus Corp</v>
          </cell>
        </row>
        <row r="24">
          <cell r="A24" t="str">
            <v>Jim Grady</v>
          </cell>
          <cell r="B24" t="str">
            <v>United Online- hosting</v>
          </cell>
          <cell r="C24" t="str">
            <v>New Business</v>
          </cell>
          <cell r="D24" t="str">
            <v>Web</v>
          </cell>
          <cell r="E24">
            <v>0</v>
          </cell>
          <cell r="F24">
            <v>0</v>
          </cell>
          <cell r="G24">
            <v>38230</v>
          </cell>
          <cell r="I24" t="str">
            <v>Qualified</v>
          </cell>
          <cell r="J24">
            <v>10</v>
          </cell>
          <cell r="K24" t="str">
            <v>Q3-2004</v>
          </cell>
          <cell r="L24">
            <v>26</v>
          </cell>
          <cell r="M24" t="str">
            <v>US Western Region</v>
          </cell>
          <cell r="N24">
            <v>38063</v>
          </cell>
          <cell r="O24" t="str">
            <v>United Online</v>
          </cell>
        </row>
        <row r="25">
          <cell r="A25" t="str">
            <v>Jim Grady</v>
          </cell>
          <cell r="B25" t="str">
            <v>Expedia-host</v>
          </cell>
          <cell r="C25" t="str">
            <v>New Business</v>
          </cell>
          <cell r="D25" t="str">
            <v>Web</v>
          </cell>
          <cell r="E25">
            <v>0</v>
          </cell>
          <cell r="F25">
            <v>0</v>
          </cell>
          <cell r="G25">
            <v>38230</v>
          </cell>
          <cell r="I25" t="str">
            <v>Qualified</v>
          </cell>
          <cell r="J25">
            <v>10</v>
          </cell>
          <cell r="K25" t="str">
            <v>Q3-2004</v>
          </cell>
          <cell r="L25">
            <v>26</v>
          </cell>
          <cell r="M25" t="str">
            <v>US Western Region</v>
          </cell>
          <cell r="N25">
            <v>38063</v>
          </cell>
          <cell r="O25" t="str">
            <v>Expedia</v>
          </cell>
        </row>
        <row r="26">
          <cell r="A26" t="str">
            <v>Jim Grady</v>
          </cell>
          <cell r="B26" t="str">
            <v>CNETgaming/music</v>
          </cell>
          <cell r="C26" t="str">
            <v>New Business</v>
          </cell>
          <cell r="D26" t="str">
            <v>Web</v>
          </cell>
          <cell r="E26">
            <v>0</v>
          </cell>
          <cell r="F26">
            <v>0</v>
          </cell>
          <cell r="G26">
            <v>38198</v>
          </cell>
          <cell r="I26" t="str">
            <v>Qualified</v>
          </cell>
          <cell r="J26">
            <v>10</v>
          </cell>
          <cell r="K26" t="str">
            <v>Q3-2004</v>
          </cell>
          <cell r="L26">
            <v>26</v>
          </cell>
          <cell r="M26" t="str">
            <v>US Western Region</v>
          </cell>
          <cell r="N26">
            <v>38063</v>
          </cell>
          <cell r="O26" t="str">
            <v>CNET</v>
          </cell>
        </row>
        <row r="27">
          <cell r="A27" t="str">
            <v>Jim Grady</v>
          </cell>
          <cell r="B27" t="str">
            <v>Cari.net-resale</v>
          </cell>
          <cell r="C27" t="str">
            <v>New Business</v>
          </cell>
          <cell r="D27" t="str">
            <v>Web</v>
          </cell>
          <cell r="E27">
            <v>0</v>
          </cell>
          <cell r="F27">
            <v>0</v>
          </cell>
          <cell r="G27">
            <v>38168</v>
          </cell>
          <cell r="I27" t="str">
            <v>Qualified</v>
          </cell>
          <cell r="J27">
            <v>10</v>
          </cell>
          <cell r="K27" t="str">
            <v>Q2-2004</v>
          </cell>
          <cell r="L27">
            <v>26</v>
          </cell>
          <cell r="M27" t="str">
            <v>US Western Region</v>
          </cell>
          <cell r="N27">
            <v>38063</v>
          </cell>
          <cell r="O27" t="str">
            <v>Cari.net</v>
          </cell>
        </row>
        <row r="28">
          <cell r="A28" t="str">
            <v>Jim Grady</v>
          </cell>
          <cell r="B28" t="str">
            <v>hostik.com-ops</v>
          </cell>
          <cell r="C28" t="str">
            <v>New Business</v>
          </cell>
          <cell r="D28" t="str">
            <v>Web</v>
          </cell>
          <cell r="E28">
            <v>0</v>
          </cell>
          <cell r="F28">
            <v>0</v>
          </cell>
          <cell r="G28">
            <v>38198</v>
          </cell>
          <cell r="I28" t="str">
            <v>Qualified</v>
          </cell>
          <cell r="J28">
            <v>10</v>
          </cell>
          <cell r="K28" t="str">
            <v>Q3-2004</v>
          </cell>
          <cell r="L28">
            <v>26</v>
          </cell>
          <cell r="M28" t="str">
            <v>US Western Region</v>
          </cell>
          <cell r="N28">
            <v>38063</v>
          </cell>
          <cell r="O28" t="str">
            <v>Hostik</v>
          </cell>
        </row>
        <row r="29">
          <cell r="A29" t="str">
            <v>Jim Grady</v>
          </cell>
          <cell r="B29" t="str">
            <v>infinology-ops</v>
          </cell>
          <cell r="C29" t="str">
            <v>New Business</v>
          </cell>
          <cell r="D29" t="str">
            <v>Web</v>
          </cell>
          <cell r="E29">
            <v>0</v>
          </cell>
          <cell r="F29">
            <v>0</v>
          </cell>
          <cell r="G29">
            <v>38198</v>
          </cell>
          <cell r="I29" t="str">
            <v>Qualified</v>
          </cell>
          <cell r="J29">
            <v>10</v>
          </cell>
          <cell r="K29" t="str">
            <v>Q3-2004</v>
          </cell>
          <cell r="L29">
            <v>26</v>
          </cell>
          <cell r="M29" t="str">
            <v>US Western Region</v>
          </cell>
          <cell r="N29">
            <v>38063</v>
          </cell>
          <cell r="O29" t="str">
            <v>Infinology</v>
          </cell>
        </row>
        <row r="30">
          <cell r="A30" t="str">
            <v>Jim Grady</v>
          </cell>
          <cell r="B30" t="str">
            <v>Broadspireops</v>
          </cell>
          <cell r="E30">
            <v>0</v>
          </cell>
          <cell r="F30">
            <v>0</v>
          </cell>
          <cell r="G30">
            <v>38198</v>
          </cell>
          <cell r="I30" t="str">
            <v>Qualified</v>
          </cell>
          <cell r="J30">
            <v>10</v>
          </cell>
          <cell r="K30" t="str">
            <v>Q3-2004</v>
          </cell>
          <cell r="L30">
            <v>21</v>
          </cell>
          <cell r="M30" t="str">
            <v>US Western Region</v>
          </cell>
          <cell r="N30">
            <v>38068</v>
          </cell>
          <cell r="O30" t="str">
            <v>Broadspire</v>
          </cell>
        </row>
        <row r="31">
          <cell r="A31" t="str">
            <v>Jim Grady</v>
          </cell>
          <cell r="B31" t="str">
            <v>Fluxservices- mkting</v>
          </cell>
          <cell r="C31" t="str">
            <v>New Business</v>
          </cell>
          <cell r="D31" t="str">
            <v>Web</v>
          </cell>
          <cell r="E31">
            <v>0</v>
          </cell>
          <cell r="F31">
            <v>0</v>
          </cell>
          <cell r="G31">
            <v>38168</v>
          </cell>
          <cell r="I31" t="str">
            <v>Qualified</v>
          </cell>
          <cell r="J31">
            <v>10</v>
          </cell>
          <cell r="K31" t="str">
            <v>Q2-2004</v>
          </cell>
          <cell r="L31">
            <v>20</v>
          </cell>
          <cell r="M31" t="str">
            <v>US Western Region</v>
          </cell>
          <cell r="N31">
            <v>38069</v>
          </cell>
          <cell r="O31" t="str">
            <v>fluxservices, Inc</v>
          </cell>
        </row>
        <row r="32">
          <cell r="A32" t="str">
            <v>Jim Grady</v>
          </cell>
          <cell r="B32" t="str">
            <v>selectedhost-ops</v>
          </cell>
          <cell r="C32" t="str">
            <v>New Business</v>
          </cell>
          <cell r="D32" t="str">
            <v>Web</v>
          </cell>
          <cell r="E32">
            <v>0</v>
          </cell>
          <cell r="F32">
            <v>0</v>
          </cell>
          <cell r="G32">
            <v>38230</v>
          </cell>
          <cell r="I32" t="str">
            <v>Qualified</v>
          </cell>
          <cell r="J32">
            <v>10</v>
          </cell>
          <cell r="K32" t="str">
            <v>Q3-2004</v>
          </cell>
          <cell r="L32">
            <v>20</v>
          </cell>
          <cell r="M32" t="str">
            <v>US Western Region</v>
          </cell>
          <cell r="N32">
            <v>38069</v>
          </cell>
          <cell r="O32" t="str">
            <v>Selected hosting</v>
          </cell>
        </row>
        <row r="33">
          <cell r="A33" t="str">
            <v>Jim Grady</v>
          </cell>
          <cell r="B33" t="str">
            <v>AT&amp;T Hosting</v>
          </cell>
          <cell r="C33" t="str">
            <v>New Business</v>
          </cell>
          <cell r="E33">
            <v>0</v>
          </cell>
          <cell r="F33">
            <v>0</v>
          </cell>
          <cell r="G33">
            <v>38260</v>
          </cell>
          <cell r="I33" t="str">
            <v>Qualified</v>
          </cell>
          <cell r="J33">
            <v>10</v>
          </cell>
          <cell r="K33" t="str">
            <v>Q3-2004</v>
          </cell>
          <cell r="L33">
            <v>5</v>
          </cell>
          <cell r="M33" t="str">
            <v>US Western Region</v>
          </cell>
          <cell r="N33">
            <v>38084</v>
          </cell>
          <cell r="O33" t="str">
            <v>AT&amp;T</v>
          </cell>
        </row>
        <row r="34">
          <cell r="A34" t="str">
            <v>Jay Fraze</v>
          </cell>
          <cell r="B34" t="str">
            <v>Comfluent-DCM</v>
          </cell>
          <cell r="C34" t="str">
            <v>New Business</v>
          </cell>
          <cell r="D34" t="str">
            <v>Word of mouth</v>
          </cell>
          <cell r="E34">
            <v>0</v>
          </cell>
          <cell r="F34">
            <v>0</v>
          </cell>
          <cell r="G34">
            <v>38168</v>
          </cell>
          <cell r="I34" t="str">
            <v>Qualified</v>
          </cell>
          <cell r="J34">
            <v>10</v>
          </cell>
          <cell r="K34" t="str">
            <v>Q2-2004</v>
          </cell>
          <cell r="L34">
            <v>25</v>
          </cell>
          <cell r="M34" t="str">
            <v>US Central Region</v>
          </cell>
          <cell r="N34">
            <v>38063</v>
          </cell>
          <cell r="O34" t="str">
            <v>Comfluent</v>
          </cell>
        </row>
        <row r="35">
          <cell r="A35" t="str">
            <v>Jay Fraze</v>
          </cell>
          <cell r="B35" t="str">
            <v>Lyrisys-DSM</v>
          </cell>
          <cell r="C35" t="str">
            <v>New Business</v>
          </cell>
          <cell r="E35">
            <v>0</v>
          </cell>
          <cell r="F35">
            <v>0</v>
          </cell>
          <cell r="G35">
            <v>38168</v>
          </cell>
          <cell r="I35" t="str">
            <v>Qualified</v>
          </cell>
          <cell r="J35">
            <v>10</v>
          </cell>
          <cell r="K35" t="str">
            <v>Q2-2004</v>
          </cell>
          <cell r="L35">
            <v>25</v>
          </cell>
          <cell r="M35" t="str">
            <v>US Central Region</v>
          </cell>
          <cell r="N35">
            <v>38063</v>
          </cell>
          <cell r="O35" t="str">
            <v>Lyrisys</v>
          </cell>
        </row>
        <row r="36">
          <cell r="A36" t="str">
            <v>Jay Fraze</v>
          </cell>
          <cell r="B36" t="str">
            <v>FirstLink-DCM</v>
          </cell>
          <cell r="E36">
            <v>0</v>
          </cell>
          <cell r="F36">
            <v>0</v>
          </cell>
          <cell r="G36">
            <v>38107</v>
          </cell>
          <cell r="I36" t="str">
            <v>Qualified</v>
          </cell>
          <cell r="J36">
            <v>10</v>
          </cell>
          <cell r="K36" t="str">
            <v>Q2-2004</v>
          </cell>
          <cell r="L36">
            <v>25</v>
          </cell>
          <cell r="M36" t="str">
            <v>US Central Region</v>
          </cell>
          <cell r="N36">
            <v>38063</v>
          </cell>
          <cell r="O36" t="str">
            <v>First Link Technology, Inc.</v>
          </cell>
        </row>
        <row r="37">
          <cell r="A37" t="str">
            <v>Jay Fraze</v>
          </cell>
          <cell r="B37" t="str">
            <v>ViaWest-HD,RD</v>
          </cell>
          <cell r="C37" t="str">
            <v>New Business</v>
          </cell>
          <cell r="D37" t="str">
            <v>Word of mouth</v>
          </cell>
          <cell r="E37">
            <v>60000</v>
          </cell>
          <cell r="F37">
            <v>6000</v>
          </cell>
          <cell r="G37">
            <v>38134</v>
          </cell>
          <cell r="I37" t="str">
            <v>Qualified</v>
          </cell>
          <cell r="J37">
            <v>10</v>
          </cell>
          <cell r="K37" t="str">
            <v>Q2-2004</v>
          </cell>
          <cell r="L37">
            <v>14</v>
          </cell>
          <cell r="M37" t="str">
            <v>US Central Region</v>
          </cell>
          <cell r="N37">
            <v>38075</v>
          </cell>
          <cell r="O37" t="str">
            <v>Via West</v>
          </cell>
        </row>
        <row r="38">
          <cell r="A38" t="str">
            <v>David Greenberg</v>
          </cell>
          <cell r="B38" t="str">
            <v>BellSouth - PWP Hosting</v>
          </cell>
          <cell r="C38" t="str">
            <v>New Business</v>
          </cell>
          <cell r="E38">
            <v>263100</v>
          </cell>
          <cell r="F38">
            <v>52620</v>
          </cell>
          <cell r="G38">
            <v>38352</v>
          </cell>
          <cell r="I38" t="str">
            <v>Business Qualification</v>
          </cell>
          <cell r="J38">
            <v>20</v>
          </cell>
          <cell r="K38" t="str">
            <v>Q4-2004</v>
          </cell>
          <cell r="L38">
            <v>28</v>
          </cell>
          <cell r="M38" t="str">
            <v>US Eastern Region</v>
          </cell>
          <cell r="N38">
            <v>38061</v>
          </cell>
          <cell r="O38" t="str">
            <v>BellSouth</v>
          </cell>
        </row>
        <row r="39">
          <cell r="A39" t="str">
            <v>David Greenberg</v>
          </cell>
          <cell r="B39" t="str">
            <v>SBC: Dedicated Hosting</v>
          </cell>
          <cell r="C39" t="str">
            <v>New Business</v>
          </cell>
          <cell r="D39" t="str">
            <v>Word of mouth</v>
          </cell>
          <cell r="E39">
            <v>322000</v>
          </cell>
          <cell r="F39">
            <v>64400</v>
          </cell>
          <cell r="G39">
            <v>38260</v>
          </cell>
          <cell r="I39" t="str">
            <v>Business Qualification</v>
          </cell>
          <cell r="J39">
            <v>20</v>
          </cell>
          <cell r="K39" t="str">
            <v>Q3-2004</v>
          </cell>
          <cell r="L39">
            <v>21</v>
          </cell>
          <cell r="M39" t="str">
            <v>US Eastern Region</v>
          </cell>
          <cell r="N39">
            <v>38068</v>
          </cell>
          <cell r="O39" t="str">
            <v>SBC</v>
          </cell>
        </row>
        <row r="40">
          <cell r="A40" t="str">
            <v>Jay Fraze</v>
          </cell>
          <cell r="B40" t="str">
            <v>Hostworks-DCM</v>
          </cell>
          <cell r="C40" t="str">
            <v>New Business</v>
          </cell>
          <cell r="D40" t="str">
            <v>Word of mouth</v>
          </cell>
          <cell r="E40">
            <v>10000</v>
          </cell>
          <cell r="F40">
            <v>2000</v>
          </cell>
          <cell r="G40">
            <v>38168</v>
          </cell>
          <cell r="I40" t="str">
            <v>Business Qualification</v>
          </cell>
          <cell r="J40">
            <v>20</v>
          </cell>
          <cell r="K40" t="str">
            <v>Q2-2004</v>
          </cell>
          <cell r="L40">
            <v>25</v>
          </cell>
          <cell r="M40" t="str">
            <v>US Central Region</v>
          </cell>
          <cell r="N40">
            <v>38063</v>
          </cell>
          <cell r="O40" t="str">
            <v>Hostworks</v>
          </cell>
        </row>
        <row r="41">
          <cell r="A41" t="str">
            <v>David Greenberg</v>
          </cell>
          <cell r="B41" t="str">
            <v>Xeroscape: IGOTITHOSTING.com</v>
          </cell>
          <cell r="C41" t="str">
            <v>New Business</v>
          </cell>
          <cell r="D41" t="str">
            <v>Word of mouth</v>
          </cell>
          <cell r="E41">
            <v>1300</v>
          </cell>
          <cell r="F41">
            <v>390</v>
          </cell>
          <cell r="G41">
            <v>38077</v>
          </cell>
          <cell r="I41" t="str">
            <v>Technical Qualification</v>
          </cell>
          <cell r="J41">
            <v>30</v>
          </cell>
          <cell r="K41" t="str">
            <v>Q1-2004</v>
          </cell>
          <cell r="L41">
            <v>21</v>
          </cell>
          <cell r="M41" t="str">
            <v>US Eastern Region</v>
          </cell>
          <cell r="N41">
            <v>38068</v>
          </cell>
          <cell r="O41" t="str">
            <v>Xeroscape</v>
          </cell>
        </row>
        <row r="42">
          <cell r="A42" t="str">
            <v>David Greenberg</v>
          </cell>
          <cell r="B42" t="str">
            <v>Xeroscape: Spirit Telecom</v>
          </cell>
          <cell r="C42" t="str">
            <v>New Business</v>
          </cell>
          <cell r="D42" t="str">
            <v>Web</v>
          </cell>
          <cell r="E42">
            <v>5600</v>
          </cell>
          <cell r="F42">
            <v>1680</v>
          </cell>
          <cell r="G42">
            <v>38077</v>
          </cell>
          <cell r="I42" t="str">
            <v>Technical Qualification</v>
          </cell>
          <cell r="J42">
            <v>30</v>
          </cell>
          <cell r="K42" t="str">
            <v>Q1-2004</v>
          </cell>
          <cell r="L42">
            <v>21</v>
          </cell>
          <cell r="M42" t="str">
            <v>US Eastern Region</v>
          </cell>
          <cell r="N42">
            <v>38068</v>
          </cell>
          <cell r="O42" t="str">
            <v>Xeroscape</v>
          </cell>
        </row>
        <row r="43">
          <cell r="A43" t="str">
            <v>David Greenberg</v>
          </cell>
          <cell r="B43" t="str">
            <v>Xeroscape: TBHost.com</v>
          </cell>
          <cell r="C43" t="str">
            <v>New Business</v>
          </cell>
          <cell r="D43" t="str">
            <v>Web</v>
          </cell>
          <cell r="E43">
            <v>2600</v>
          </cell>
          <cell r="F43">
            <v>780</v>
          </cell>
          <cell r="G43">
            <v>38077</v>
          </cell>
          <cell r="I43" t="str">
            <v>Technical Qualification</v>
          </cell>
          <cell r="J43">
            <v>30</v>
          </cell>
          <cell r="K43" t="str">
            <v>Q1-2004</v>
          </cell>
          <cell r="L43">
            <v>21</v>
          </cell>
          <cell r="M43" t="str">
            <v>US Eastern Region</v>
          </cell>
          <cell r="N43">
            <v>38068</v>
          </cell>
          <cell r="O43" t="str">
            <v>Xeroscape</v>
          </cell>
        </row>
        <row r="44">
          <cell r="A44" t="str">
            <v>David Greenberg</v>
          </cell>
          <cell r="B44" t="str">
            <v>Affinity: Reseller Channel</v>
          </cell>
          <cell r="C44" t="str">
            <v>New Business</v>
          </cell>
          <cell r="D44" t="str">
            <v>Word of mouth</v>
          </cell>
          <cell r="E44">
            <v>150000</v>
          </cell>
          <cell r="F44">
            <v>45000</v>
          </cell>
          <cell r="G44">
            <v>38114</v>
          </cell>
          <cell r="I44" t="str">
            <v>Technical Qualification</v>
          </cell>
          <cell r="J44">
            <v>30</v>
          </cell>
          <cell r="K44" t="str">
            <v>Q2-2004</v>
          </cell>
          <cell r="L44">
            <v>21</v>
          </cell>
          <cell r="M44" t="str">
            <v>US Eastern Region</v>
          </cell>
          <cell r="N44">
            <v>38068</v>
          </cell>
          <cell r="O44" t="str">
            <v>Affinity</v>
          </cell>
        </row>
        <row r="45">
          <cell r="A45" t="str">
            <v>David Greenberg</v>
          </cell>
          <cell r="B45" t="str">
            <v>TuCows: Reseller Channel</v>
          </cell>
          <cell r="C45" t="str">
            <v>New Business</v>
          </cell>
          <cell r="D45" t="str">
            <v>Web</v>
          </cell>
          <cell r="E45">
            <v>154520</v>
          </cell>
          <cell r="F45">
            <v>46356</v>
          </cell>
          <cell r="G45">
            <v>38200</v>
          </cell>
          <cell r="I45" t="str">
            <v>Technical Qualification</v>
          </cell>
          <cell r="J45">
            <v>30</v>
          </cell>
          <cell r="K45" t="str">
            <v>Q3-2004</v>
          </cell>
          <cell r="L45">
            <v>21</v>
          </cell>
          <cell r="M45" t="str">
            <v>US Eastern Region</v>
          </cell>
          <cell r="N45">
            <v>38068</v>
          </cell>
          <cell r="O45" t="str">
            <v>TuCows</v>
          </cell>
        </row>
        <row r="46">
          <cell r="A46" t="str">
            <v>David Greenberg</v>
          </cell>
          <cell r="B46" t="str">
            <v>Rogers Shared Web Hosting</v>
          </cell>
          <cell r="C46" t="str">
            <v>New Business</v>
          </cell>
          <cell r="E46">
            <v>198500</v>
          </cell>
          <cell r="F46">
            <v>59550</v>
          </cell>
          <cell r="G46">
            <v>38260</v>
          </cell>
          <cell r="I46" t="str">
            <v>Technical Qualification</v>
          </cell>
          <cell r="J46">
            <v>30</v>
          </cell>
          <cell r="K46" t="str">
            <v>Q3-2004</v>
          </cell>
          <cell r="L46">
            <v>21</v>
          </cell>
          <cell r="M46" t="str">
            <v>US Eastern Region</v>
          </cell>
          <cell r="N46">
            <v>38068</v>
          </cell>
          <cell r="O46" t="str">
            <v>Rogers Communications</v>
          </cell>
        </row>
        <row r="47">
          <cell r="A47" t="str">
            <v>David Greenberg</v>
          </cell>
          <cell r="B47" t="str">
            <v>Allstream: SWH and Resellers</v>
          </cell>
          <cell r="C47" t="str">
            <v>New Business</v>
          </cell>
          <cell r="D47" t="str">
            <v>Web</v>
          </cell>
          <cell r="E47">
            <v>200000</v>
          </cell>
          <cell r="F47">
            <v>60000</v>
          </cell>
          <cell r="G47">
            <v>38168</v>
          </cell>
          <cell r="I47" t="str">
            <v>Technical Qualification</v>
          </cell>
          <cell r="J47">
            <v>30</v>
          </cell>
          <cell r="K47" t="str">
            <v>Q2-2004</v>
          </cell>
          <cell r="L47">
            <v>5</v>
          </cell>
          <cell r="M47" t="str">
            <v>US Eastern Region</v>
          </cell>
          <cell r="N47">
            <v>38084</v>
          </cell>
          <cell r="O47" t="str">
            <v>Allstream</v>
          </cell>
        </row>
        <row r="48">
          <cell r="A48" t="str">
            <v>David Greenberg</v>
          </cell>
          <cell r="B48" t="str">
            <v>MCI: Linux Single Server Dedicated</v>
          </cell>
          <cell r="C48" t="str">
            <v>New Business</v>
          </cell>
          <cell r="D48" t="str">
            <v>External Referral</v>
          </cell>
          <cell r="E48">
            <v>60000</v>
          </cell>
          <cell r="F48">
            <v>18000</v>
          </cell>
          <cell r="G48">
            <v>38260</v>
          </cell>
          <cell r="I48" t="str">
            <v>Technical Qualification</v>
          </cell>
          <cell r="J48">
            <v>30</v>
          </cell>
          <cell r="K48" t="str">
            <v>Q3-2004</v>
          </cell>
          <cell r="L48">
            <v>5</v>
          </cell>
          <cell r="M48" t="str">
            <v>US Eastern Region</v>
          </cell>
          <cell r="N48">
            <v>38084</v>
          </cell>
          <cell r="O48" t="str">
            <v>MCI Communications</v>
          </cell>
        </row>
        <row r="49">
          <cell r="A49" t="str">
            <v>Jamie Moore</v>
          </cell>
          <cell r="B49" t="str">
            <v>HD Test</v>
          </cell>
          <cell r="E49">
            <v>22473.360000000001</v>
          </cell>
          <cell r="F49">
            <v>6742.0079999999998</v>
          </cell>
          <cell r="G49">
            <v>38078</v>
          </cell>
          <cell r="I49" t="str">
            <v>Technical Qualification</v>
          </cell>
          <cell r="J49">
            <v>30</v>
          </cell>
          <cell r="K49" t="str">
            <v>Q2-2004</v>
          </cell>
          <cell r="L49">
            <v>11</v>
          </cell>
          <cell r="M49" t="str">
            <v>TAM US</v>
          </cell>
          <cell r="N49">
            <v>38078</v>
          </cell>
          <cell r="O49" t="str">
            <v>Prime Internet</v>
          </cell>
        </row>
        <row r="50">
          <cell r="A50" t="str">
            <v>Jim Grady</v>
          </cell>
          <cell r="B50" t="str">
            <v>Site Specific-Ops solution</v>
          </cell>
          <cell r="C50">
            <v>0</v>
          </cell>
          <cell r="E50">
            <v>36000</v>
          </cell>
          <cell r="F50">
            <v>10800</v>
          </cell>
          <cell r="G50">
            <v>38107</v>
          </cell>
          <cell r="I50" t="str">
            <v>Technical Qualification</v>
          </cell>
          <cell r="J50">
            <v>30</v>
          </cell>
          <cell r="K50" t="str">
            <v>Q2-2004</v>
          </cell>
          <cell r="L50">
            <v>27</v>
          </cell>
          <cell r="M50" t="str">
            <v>US Western Region</v>
          </cell>
          <cell r="N50">
            <v>38062</v>
          </cell>
          <cell r="O50" t="str">
            <v>Site Specific</v>
          </cell>
        </row>
        <row r="51">
          <cell r="A51" t="str">
            <v>Jim Grady</v>
          </cell>
          <cell r="B51" t="str">
            <v>godaddy-ops</v>
          </cell>
          <cell r="C51" t="str">
            <v>New Business</v>
          </cell>
          <cell r="D51" t="str">
            <v>Web</v>
          </cell>
          <cell r="E51">
            <v>500000</v>
          </cell>
          <cell r="F51">
            <v>150000</v>
          </cell>
          <cell r="G51">
            <v>38168</v>
          </cell>
          <cell r="I51" t="str">
            <v>Technical Qualification</v>
          </cell>
          <cell r="J51">
            <v>30</v>
          </cell>
          <cell r="K51" t="str">
            <v>Q2-2004</v>
          </cell>
          <cell r="L51">
            <v>26</v>
          </cell>
          <cell r="M51" t="str">
            <v>US Western Region</v>
          </cell>
          <cell r="N51">
            <v>38063</v>
          </cell>
          <cell r="O51" t="str">
            <v>godaddy</v>
          </cell>
        </row>
        <row r="52">
          <cell r="A52" t="str">
            <v>Jim Grady</v>
          </cell>
          <cell r="B52" t="str">
            <v>xeroscape-ASPworld</v>
          </cell>
          <cell r="C52" t="str">
            <v>New Business</v>
          </cell>
          <cell r="D52" t="str">
            <v>Employee Referral</v>
          </cell>
          <cell r="E52">
            <v>0</v>
          </cell>
          <cell r="F52">
            <v>0</v>
          </cell>
          <cell r="G52">
            <v>38138</v>
          </cell>
          <cell r="I52" t="str">
            <v>Technical Qualification</v>
          </cell>
          <cell r="J52">
            <v>30</v>
          </cell>
          <cell r="K52" t="str">
            <v>Q2-2004</v>
          </cell>
          <cell r="L52">
            <v>19</v>
          </cell>
          <cell r="M52" t="str">
            <v>US Western Region</v>
          </cell>
          <cell r="N52">
            <v>38070</v>
          </cell>
          <cell r="O52" t="str">
            <v>Xeroscape</v>
          </cell>
        </row>
        <row r="53">
          <cell r="A53" t="str">
            <v>David Greenberg</v>
          </cell>
          <cell r="B53" t="str">
            <v>Thruport: Dedicated Hosting</v>
          </cell>
          <cell r="C53" t="str">
            <v>New Business</v>
          </cell>
          <cell r="D53" t="str">
            <v>Web</v>
          </cell>
          <cell r="E53">
            <v>26300</v>
          </cell>
          <cell r="F53">
            <v>10520</v>
          </cell>
          <cell r="G53">
            <v>38097</v>
          </cell>
          <cell r="I53" t="str">
            <v>Proposal &amp; Price Quote</v>
          </cell>
          <cell r="J53">
            <v>40</v>
          </cell>
          <cell r="K53" t="str">
            <v>Q2-2004</v>
          </cell>
          <cell r="L53">
            <v>21</v>
          </cell>
          <cell r="M53" t="str">
            <v>US Eastern Region</v>
          </cell>
          <cell r="N53">
            <v>38068</v>
          </cell>
          <cell r="O53" t="str">
            <v>Thruport.com</v>
          </cell>
        </row>
        <row r="54">
          <cell r="A54" t="str">
            <v>David Greenberg</v>
          </cell>
          <cell r="B54" t="str">
            <v>Dayco Host: Dedicated Hosting</v>
          </cell>
          <cell r="C54" t="str">
            <v>New Business</v>
          </cell>
          <cell r="E54">
            <v>40000</v>
          </cell>
          <cell r="F54">
            <v>16000</v>
          </cell>
          <cell r="G54">
            <v>38168</v>
          </cell>
          <cell r="I54" t="str">
            <v>Proposal &amp; Price Quote</v>
          </cell>
          <cell r="J54">
            <v>40</v>
          </cell>
          <cell r="K54" t="str">
            <v>Q2-2004</v>
          </cell>
          <cell r="L54">
            <v>21</v>
          </cell>
          <cell r="M54" t="str">
            <v>US Eastern Region</v>
          </cell>
          <cell r="N54">
            <v>38068</v>
          </cell>
          <cell r="O54" t="str">
            <v>Dayco Host</v>
          </cell>
        </row>
        <row r="55">
          <cell r="A55" t="str">
            <v>David Greenberg</v>
          </cell>
          <cell r="B55" t="str">
            <v>Xeroscape: Martec Hosting</v>
          </cell>
          <cell r="C55" t="str">
            <v>New Business</v>
          </cell>
          <cell r="D55" t="str">
            <v>Web</v>
          </cell>
          <cell r="E55">
            <v>1300</v>
          </cell>
          <cell r="F55">
            <v>520</v>
          </cell>
          <cell r="G55">
            <v>38099</v>
          </cell>
          <cell r="I55" t="str">
            <v>Proposal &amp; Price Quote</v>
          </cell>
          <cell r="J55">
            <v>40</v>
          </cell>
          <cell r="K55" t="str">
            <v>Q2-2004</v>
          </cell>
          <cell r="L55">
            <v>19</v>
          </cell>
          <cell r="M55" t="str">
            <v>US Eastern Region</v>
          </cell>
          <cell r="N55">
            <v>38070</v>
          </cell>
          <cell r="O55" t="str">
            <v>Xeroscape</v>
          </cell>
        </row>
        <row r="56">
          <cell r="A56" t="str">
            <v>David Greenberg</v>
          </cell>
          <cell r="B56" t="str">
            <v>Aliant: PS Migration Engagement</v>
          </cell>
          <cell r="C56" t="str">
            <v>Existing Business</v>
          </cell>
          <cell r="E56">
            <v>42000</v>
          </cell>
          <cell r="F56">
            <v>16800</v>
          </cell>
          <cell r="G56">
            <v>38103</v>
          </cell>
          <cell r="I56" t="str">
            <v>Proposal &amp; Price Quote</v>
          </cell>
          <cell r="J56">
            <v>40</v>
          </cell>
          <cell r="K56" t="str">
            <v>Q2-2004</v>
          </cell>
          <cell r="L56">
            <v>19</v>
          </cell>
          <cell r="M56" t="str">
            <v>US Eastern Region</v>
          </cell>
          <cell r="N56">
            <v>38070</v>
          </cell>
          <cell r="O56" t="str">
            <v>Aliant</v>
          </cell>
        </row>
        <row r="57">
          <cell r="A57" t="str">
            <v>Jay Fraze</v>
          </cell>
          <cell r="B57" t="str">
            <v>VPNtranet-silver</v>
          </cell>
          <cell r="C57" t="str">
            <v>New Business</v>
          </cell>
          <cell r="D57" t="str">
            <v>Other</v>
          </cell>
          <cell r="E57">
            <v>8700</v>
          </cell>
          <cell r="F57">
            <v>3480</v>
          </cell>
          <cell r="G57">
            <v>38107</v>
          </cell>
          <cell r="I57" t="str">
            <v>Proposal &amp; Price Quote</v>
          </cell>
          <cell r="J57">
            <v>40</v>
          </cell>
          <cell r="K57" t="str">
            <v>Q2-2004</v>
          </cell>
          <cell r="L57">
            <v>25</v>
          </cell>
          <cell r="M57" t="str">
            <v>US Central Region</v>
          </cell>
          <cell r="N57">
            <v>38063</v>
          </cell>
          <cell r="O57" t="str">
            <v>VPNTRANET</v>
          </cell>
        </row>
        <row r="58">
          <cell r="A58" t="str">
            <v>David Greenberg</v>
          </cell>
          <cell r="B58" t="str">
            <v>Aliant: PS 3.7 Upgrade</v>
          </cell>
          <cell r="C58" t="str">
            <v>Existing Business</v>
          </cell>
          <cell r="E58">
            <v>15000</v>
          </cell>
          <cell r="F58">
            <v>12000</v>
          </cell>
          <cell r="G58">
            <v>38092</v>
          </cell>
          <cell r="I58" t="str">
            <v>Contract Negotiation</v>
          </cell>
          <cell r="J58">
            <v>80</v>
          </cell>
          <cell r="K58" t="str">
            <v>Q2-2004</v>
          </cell>
          <cell r="L58">
            <v>21</v>
          </cell>
          <cell r="M58" t="str">
            <v>US Eastern Region</v>
          </cell>
          <cell r="N58">
            <v>38068</v>
          </cell>
          <cell r="O58" t="str">
            <v>Aliant</v>
          </cell>
        </row>
        <row r="59">
          <cell r="A59" t="str">
            <v>Jim Grady</v>
          </cell>
          <cell r="B59" t="str">
            <v>schatwork</v>
          </cell>
          <cell r="C59" t="str">
            <v>Existing Business</v>
          </cell>
          <cell r="D59" t="str">
            <v>Employee Referral</v>
          </cell>
          <cell r="E59">
            <v>1814</v>
          </cell>
          <cell r="F59">
            <v>1451.2</v>
          </cell>
          <cell r="G59">
            <v>38107</v>
          </cell>
          <cell r="I59" t="str">
            <v>Contract Negotiation</v>
          </cell>
          <cell r="J59">
            <v>80</v>
          </cell>
          <cell r="K59" t="str">
            <v>Q2-2004</v>
          </cell>
          <cell r="L59">
            <v>18</v>
          </cell>
          <cell r="M59" t="str">
            <v>US Western Region</v>
          </cell>
          <cell r="N59">
            <v>38071</v>
          </cell>
          <cell r="O59" t="str">
            <v>schat.net</v>
          </cell>
        </row>
        <row r="60">
          <cell r="A60" t="str">
            <v>Jim Grady</v>
          </cell>
          <cell r="B60" t="str">
            <v>BuchananITS-maint</v>
          </cell>
          <cell r="F60">
            <v>0</v>
          </cell>
          <cell r="G60">
            <v>38107</v>
          </cell>
          <cell r="I60" t="str">
            <v>Contract Negotiation</v>
          </cell>
          <cell r="J60">
            <v>80</v>
          </cell>
          <cell r="K60" t="str">
            <v>Q2-2004</v>
          </cell>
          <cell r="L60">
            <v>17</v>
          </cell>
          <cell r="M60" t="str">
            <v>US Western Region</v>
          </cell>
          <cell r="N60">
            <v>38071</v>
          </cell>
          <cell r="O60" t="str">
            <v>Buchananits</v>
          </cell>
        </row>
        <row r="61">
          <cell r="A61" t="str">
            <v>Jim Grady</v>
          </cell>
          <cell r="B61" t="str">
            <v>tierzero-QoS</v>
          </cell>
          <cell r="E61">
            <v>2250</v>
          </cell>
          <cell r="F61">
            <v>1800</v>
          </cell>
          <cell r="G61">
            <v>38107</v>
          </cell>
          <cell r="I61" t="str">
            <v>Contract Negotiation</v>
          </cell>
          <cell r="J61">
            <v>80</v>
          </cell>
          <cell r="K61" t="str">
            <v>Q2-2004</v>
          </cell>
          <cell r="L61">
            <v>17</v>
          </cell>
          <cell r="M61" t="str">
            <v>US Western Region</v>
          </cell>
          <cell r="N61">
            <v>38071</v>
          </cell>
          <cell r="O61" t="str">
            <v>Tierzero</v>
          </cell>
        </row>
      </sheetData>
      <sheetData sheetId="8"/>
      <sheetData sheetId="9" refreshError="1"/>
      <sheetData sheetId="1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LE STONES (MNP)"/>
      <sheetName val="Monthly report"/>
      <sheetName val="budget DB"/>
      <sheetName val="Monthly+VAT"/>
      <sheetName val="Report"/>
      <sheetName val="Open P.O (NIS)"/>
      <sheetName val="Reability (NIS)"/>
      <sheetName val="Reability (USD)"/>
      <sheetName val="INC (USD)"/>
      <sheetName val="EXR"/>
      <sheetName val="Airport Trafic"/>
      <sheetName val="MILE_STONES_(MNP)4"/>
      <sheetName val="Monthly_report4"/>
      <sheetName val="budget_DB4"/>
      <sheetName val="Open_P_O_(NIS)4"/>
      <sheetName val="Reability_(NIS)4"/>
      <sheetName val="Reability_(USD)4"/>
      <sheetName val="INC_(USD)4"/>
      <sheetName val="MILE_STONES_(MNP)"/>
      <sheetName val="Monthly_report"/>
      <sheetName val="budget_DB"/>
      <sheetName val="Open_P_O_(NIS)"/>
      <sheetName val="Reability_(NIS)"/>
      <sheetName val="Reability_(USD)"/>
      <sheetName val="INC_(USD)"/>
      <sheetName val="MILE_STONES_(MNP)1"/>
      <sheetName val="Monthly_report1"/>
      <sheetName val="budget_DB1"/>
      <sheetName val="Open_P_O_(NIS)1"/>
      <sheetName val="Reability_(NIS)1"/>
      <sheetName val="Reability_(USD)1"/>
      <sheetName val="INC_(USD)1"/>
      <sheetName val="MILE_STONES_(MNP)2"/>
      <sheetName val="Monthly_report2"/>
      <sheetName val="budget_DB2"/>
      <sheetName val="Open_P_O_(NIS)2"/>
      <sheetName val="Reability_(NIS)2"/>
      <sheetName val="Reability_(USD)2"/>
      <sheetName val="INC_(USD)2"/>
      <sheetName val="MILE_STONES_(MNP)3"/>
      <sheetName val="Monthly_report3"/>
      <sheetName val="budget_DB3"/>
      <sheetName val="Open_P_O_(NIS)3"/>
      <sheetName val="Reability_(NIS)3"/>
      <sheetName val="Reability_(USD)3"/>
      <sheetName val="INC_(USD)3"/>
      <sheetName val="MILE_STONES_(MNP)5"/>
      <sheetName val="Monthly_report5"/>
      <sheetName val="budget_DB5"/>
      <sheetName val="Open_P_O_(NIS)5"/>
      <sheetName val="Reability_(NIS)5"/>
      <sheetName val="Reability_(USD)5"/>
      <sheetName val="INC_(USD)5"/>
      <sheetName val="Exch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K5" t="str">
            <v>Capital Expenditures - Photocopying machine</v>
          </cell>
        </row>
        <row r="6">
          <cell r="K6" t="str">
            <v>Capital Expenditures - Furniture</v>
          </cell>
        </row>
        <row r="7">
          <cell r="K7" t="str">
            <v>Capital Expenditures - Computers( Laptop)</v>
          </cell>
        </row>
        <row r="8">
          <cell r="K8" t="str">
            <v>Capital Expenditures - Computers( Laptop) US</v>
          </cell>
        </row>
        <row r="9">
          <cell r="K9" t="str">
            <v>Capital Expenditures - Furniture</v>
          </cell>
        </row>
        <row r="10">
          <cell r="K10" t="str">
            <v>Capital Expenditures - software</v>
          </cell>
        </row>
        <row r="11">
          <cell r="K11" t="str">
            <v>Capital Expenditures - Technical equipment</v>
          </cell>
        </row>
        <row r="12">
          <cell r="K12" t="str">
            <v>Capital Expenditures - LAB mechanical</v>
          </cell>
        </row>
        <row r="13">
          <cell r="K13" t="str">
            <v>Capital Expenditures - LAB electronic</v>
          </cell>
        </row>
        <row r="14">
          <cell r="K14" t="str">
            <v>Capital Expenditures - LAB computer</v>
          </cell>
        </row>
        <row r="15">
          <cell r="K15" t="str">
            <v>Clinical Trial - A/S Consulting</v>
          </cell>
        </row>
        <row r="16">
          <cell r="K16" t="str">
            <v>Clinical Trial - docs &amp; Material</v>
          </cell>
        </row>
        <row r="17">
          <cell r="K17" t="str">
            <v>Clinical Trial - Advertizing</v>
          </cell>
        </row>
        <row r="18">
          <cell r="K18" t="str">
            <v>Clinical Trial - Site subcontrcts</v>
          </cell>
        </row>
        <row r="19">
          <cell r="K19" t="str">
            <v>Consultants - Ilana</v>
          </cell>
        </row>
        <row r="20">
          <cell r="K20" t="str">
            <v>Consultants - Dario</v>
          </cell>
        </row>
        <row r="21">
          <cell r="K21" t="str">
            <v>Consultants - Ernesto</v>
          </cell>
        </row>
        <row r="22">
          <cell r="K22" t="str">
            <v>Consultants - Ring</v>
          </cell>
        </row>
        <row r="23">
          <cell r="K23" t="str">
            <v>Consultants - Ring</v>
          </cell>
        </row>
        <row r="24">
          <cell r="K24" t="str">
            <v>Consultants - others</v>
          </cell>
        </row>
        <row r="25">
          <cell r="K25" t="str">
            <v>Consultants - others</v>
          </cell>
        </row>
        <row r="26">
          <cell r="K26" t="str">
            <v>Consultants - others</v>
          </cell>
        </row>
        <row r="27">
          <cell r="K27" t="str">
            <v>Consultants - Material</v>
          </cell>
        </row>
        <row r="28">
          <cell r="K28" t="str">
            <v xml:space="preserve">Consultants - Legal -Patents </v>
          </cell>
        </row>
        <row r="29">
          <cell r="K29" t="str">
            <v>Consultants - Professionals MDs</v>
          </cell>
        </row>
        <row r="30">
          <cell r="K30" t="str">
            <v>Consultants - Retainer consultants (advisory board)</v>
          </cell>
        </row>
        <row r="31">
          <cell r="K31" t="str">
            <v xml:space="preserve">Consultants - Professionals PT OT </v>
          </cell>
        </row>
        <row r="32">
          <cell r="K32" t="str">
            <v>Consultants - Technical writeup &amp; support/trainig  Material development</v>
          </cell>
        </row>
        <row r="33">
          <cell r="K33" t="str">
            <v>Demo &amp; Trials  units - Clinical trials</v>
          </cell>
        </row>
        <row r="34">
          <cell r="K34" t="str">
            <v>Demo &amp; Trials  units - Clinical trials</v>
          </cell>
        </row>
        <row r="35">
          <cell r="K35" t="str">
            <v>Demo &amp; Trials  units - Demo &amp; Trade shows</v>
          </cell>
        </row>
        <row r="36">
          <cell r="K36" t="str">
            <v>Demo &amp; Trials  units - Demo &amp; Trade shows</v>
          </cell>
        </row>
        <row r="37">
          <cell r="K37" t="str">
            <v>Demo &amp; Trials  units - Clinical trials for home</v>
          </cell>
        </row>
        <row r="38">
          <cell r="K38" t="str">
            <v xml:space="preserve">Electronics - concept design </v>
          </cell>
        </row>
        <row r="39">
          <cell r="K39" t="str">
            <v>Electronics - Off the shelf servo</v>
          </cell>
        </row>
        <row r="40">
          <cell r="K40" t="str">
            <v>Electronics - Custom Board R&amp;D</v>
          </cell>
        </row>
        <row r="41">
          <cell r="K41" t="str">
            <v>Electronics - Integration phase 1 (off shelf)</v>
          </cell>
        </row>
        <row r="42">
          <cell r="K42" t="str">
            <v>Electronics - Integration W custom board</v>
          </cell>
        </row>
        <row r="43">
          <cell r="K43" t="str">
            <v>Electronics - Servo basic software</v>
          </cell>
        </row>
        <row r="44">
          <cell r="K44" t="str">
            <v xml:space="preserve">Electronics - Handle interface </v>
          </cell>
        </row>
        <row r="45">
          <cell r="K45" t="str">
            <v>Electronics - Materials off the shelf (x3)</v>
          </cell>
        </row>
        <row r="46">
          <cell r="K46" t="str">
            <v>Electronics - Material final product (x10)</v>
          </cell>
        </row>
        <row r="47">
          <cell r="K47" t="str">
            <v>Electronics - Custom board Redesign</v>
          </cell>
        </row>
        <row r="48">
          <cell r="K48" t="str">
            <v>Electronics - ST PC software Porting</v>
          </cell>
        </row>
        <row r="49">
          <cell r="K49" t="str">
            <v>Electronics - Pedal System board</v>
          </cell>
        </row>
        <row r="50">
          <cell r="K50" t="str">
            <v>Electronics - Pinch grip stand alone product</v>
          </cell>
        </row>
        <row r="51">
          <cell r="K51" t="str">
            <v>Electronics - Hand &amp; accessories boards</v>
          </cell>
        </row>
        <row r="52">
          <cell r="K52" t="str">
            <v>Electronics - Idustrial Box design &amp; Documentation</v>
          </cell>
        </row>
        <row r="53">
          <cell r="K53" t="str">
            <v>Finance - bank fees</v>
          </cell>
        </row>
        <row r="54">
          <cell r="K54" t="str">
            <v>Finance - interest</v>
          </cell>
        </row>
        <row r="55">
          <cell r="K55" t="str">
            <v>Finance - other</v>
          </cell>
        </row>
        <row r="56">
          <cell r="K56" t="str">
            <v>inner-company -  BUYING Secretarial assistance</v>
          </cell>
        </row>
        <row r="57">
          <cell r="K57" t="str">
            <v>inner-company - SELLING Marcom</v>
          </cell>
        </row>
        <row r="58">
          <cell r="K58" t="str">
            <v>Manufacturing - Tools &amp; NRE for system v1</v>
          </cell>
        </row>
        <row r="59">
          <cell r="K59" t="str">
            <v>Manufacturing - Tools &amp; NRE for covers v1</v>
          </cell>
        </row>
        <row r="60">
          <cell r="K60" t="str">
            <v>Manufacturing - Assemblt and test bench</v>
          </cell>
        </row>
        <row r="61">
          <cell r="K61" t="str">
            <v xml:space="preserve">Manufacturing - Documentation &amp; Train Material </v>
          </cell>
        </row>
        <row r="62">
          <cell r="K62" t="str">
            <v>Marcom - Company Profile</v>
          </cell>
        </row>
        <row r="63">
          <cell r="K63" t="str">
            <v>Marcom - Web site development</v>
          </cell>
        </row>
        <row r="64">
          <cell r="K64" t="str">
            <v>Marcom - Collateralls</v>
          </cell>
        </row>
        <row r="65">
          <cell r="K65" t="str">
            <v>Marcom - Exhibitions &amp; Trade shows</v>
          </cell>
        </row>
        <row r="66">
          <cell r="K66" t="str">
            <v>Marcom - Subscriptions , dues &amp; reasearch material</v>
          </cell>
        </row>
        <row r="67">
          <cell r="K67" t="str">
            <v>Marcom - PR</v>
          </cell>
        </row>
        <row r="68">
          <cell r="K68" t="str">
            <v>Marcom - Focus Groups</v>
          </cell>
        </row>
        <row r="69">
          <cell r="K69" t="str">
            <v>Marcom - Video</v>
          </cell>
        </row>
        <row r="70">
          <cell r="K70" t="str">
            <v xml:space="preserve">mechanics - concept design </v>
          </cell>
        </row>
        <row r="71">
          <cell r="K71" t="str">
            <v xml:space="preserve">mechanics - ArmStrong Design </v>
          </cell>
        </row>
        <row r="72">
          <cell r="K72" t="str">
            <v>mechanics - Handles &amp; accessories</v>
          </cell>
        </row>
        <row r="73">
          <cell r="K73" t="str">
            <v>mechanics - Industrial design F stand- mechanism</v>
          </cell>
        </row>
        <row r="74">
          <cell r="K74" t="str">
            <v>mechanics - Integration</v>
          </cell>
        </row>
        <row r="75">
          <cell r="K75" t="str">
            <v xml:space="preserve">mechanics - Materials prototype / testing </v>
          </cell>
        </row>
        <row r="76">
          <cell r="K76" t="str">
            <v>mechanics - Materials off the shelf (x3)</v>
          </cell>
        </row>
        <row r="77">
          <cell r="K77" t="str">
            <v>mechanics - Material final product (x3)</v>
          </cell>
        </row>
        <row r="78">
          <cell r="K78" t="str">
            <v>mechanics - Material stand &amp; accessories &amp; Misc</v>
          </cell>
        </row>
        <row r="79">
          <cell r="K79" t="str">
            <v>mechanics - Passive unit x3</v>
          </cell>
        </row>
        <row r="80">
          <cell r="K80" t="str">
            <v>mechanics - Test stand</v>
          </cell>
        </row>
        <row r="81">
          <cell r="K81" t="str">
            <v>mechanics - Docking station</v>
          </cell>
        </row>
        <row r="82">
          <cell r="K82" t="str">
            <v>mechanics - Elbow support system</v>
          </cell>
        </row>
        <row r="83">
          <cell r="K83" t="str">
            <v>mechanics - ArmStrong ReDesign for cost &amp; batch MNF.</v>
          </cell>
        </row>
        <row r="84">
          <cell r="K84" t="str">
            <v>mechanics - Pedal System</v>
          </cell>
        </row>
        <row r="85">
          <cell r="K85" t="str">
            <v>mechanics - Additional accessories</v>
          </cell>
        </row>
        <row r="86">
          <cell r="K86" t="str">
            <v>mechanics - Gait system / new product\</v>
          </cell>
        </row>
        <row r="87">
          <cell r="K87" t="str">
            <v>office - rental</v>
          </cell>
        </row>
        <row r="88">
          <cell r="K88" t="str">
            <v>office - maintenance</v>
          </cell>
        </row>
        <row r="89">
          <cell r="K89" t="str">
            <v>office - Insurance</v>
          </cell>
        </row>
        <row r="90">
          <cell r="K90" t="str">
            <v>office - Rent &amp; Maintenance</v>
          </cell>
        </row>
        <row r="91">
          <cell r="K91" t="str">
            <v>office - Insurance</v>
          </cell>
        </row>
        <row r="92">
          <cell r="K92" t="str">
            <v>office - Phone &amp; Internet</v>
          </cell>
        </row>
        <row r="93">
          <cell r="K93" t="str">
            <v>payroll - COO</v>
          </cell>
        </row>
        <row r="94">
          <cell r="K94" t="str">
            <v xml:space="preserve">payroll - CPA / finance </v>
          </cell>
        </row>
        <row r="95">
          <cell r="K95" t="str">
            <v>payroll - accountent</v>
          </cell>
        </row>
        <row r="96">
          <cell r="K96" t="str">
            <v>payroll - Secretarial assistance</v>
          </cell>
        </row>
        <row r="97">
          <cell r="K97" t="str">
            <v>payroll - R&amp;D Manager</v>
          </cell>
        </row>
        <row r="98">
          <cell r="K98" t="str">
            <v>payroll - Mechnical desiner</v>
          </cell>
        </row>
        <row r="99">
          <cell r="K99" t="str">
            <v>payroll - Servo eng</v>
          </cell>
        </row>
        <row r="100">
          <cell r="K100" t="str">
            <v>payroll - S/W eng</v>
          </cell>
        </row>
        <row r="101">
          <cell r="K101" t="str">
            <v>payroll - Drawing tech</v>
          </cell>
        </row>
        <row r="102">
          <cell r="K102" t="str">
            <v>payroll - Tech writer</v>
          </cell>
        </row>
        <row r="103">
          <cell r="K103" t="str">
            <v>payroll - Marketing mng</v>
          </cell>
        </row>
        <row r="104">
          <cell r="K104" t="str">
            <v>payroll - Sals person senior</v>
          </cell>
        </row>
        <row r="105">
          <cell r="K105" t="str">
            <v>payroll - Marcom</v>
          </cell>
        </row>
        <row r="106">
          <cell r="K106" t="str">
            <v xml:space="preserve">payroll - Product manager </v>
          </cell>
        </row>
        <row r="107">
          <cell r="K107" t="str">
            <v>payroll - Regional Marketing manager(US)</v>
          </cell>
        </row>
        <row r="108">
          <cell r="K108" t="str">
            <v xml:space="preserve">payroll - Purchasing &amp; outsourcing </v>
          </cell>
        </row>
        <row r="109">
          <cell r="K109" t="str">
            <v>payroll - assembly mech.</v>
          </cell>
        </row>
        <row r="110">
          <cell r="K110" t="str">
            <v>payroll - assembly elec.</v>
          </cell>
        </row>
        <row r="111">
          <cell r="K111" t="str">
            <v>payroll - warehouse</v>
          </cell>
        </row>
        <row r="112">
          <cell r="K112" t="str">
            <v>payroll - QA person</v>
          </cell>
        </row>
        <row r="113">
          <cell r="K113" t="str">
            <v>payroll - CRA(US)</v>
          </cell>
        </row>
        <row r="114">
          <cell r="K114" t="str">
            <v>payroll - Secretary(US)</v>
          </cell>
        </row>
        <row r="115">
          <cell r="K115" t="str">
            <v>payroll - Sales person(US)</v>
          </cell>
        </row>
        <row r="116">
          <cell r="K116" t="str">
            <v>payroll - Support Manager(US)</v>
          </cell>
        </row>
        <row r="117">
          <cell r="K117" t="str">
            <v>payroll - Trainig(US)</v>
          </cell>
        </row>
        <row r="118">
          <cell r="K118" t="str">
            <v>payroll - Technical staff(US)</v>
          </cell>
        </row>
        <row r="119">
          <cell r="K119" t="str">
            <v>payroll - Consultant for clinics(US)</v>
          </cell>
        </row>
        <row r="120">
          <cell r="K120" t="str">
            <v>payroll - car rental</v>
          </cell>
        </row>
        <row r="121">
          <cell r="K121" t="str">
            <v>payroll - car maintenance</v>
          </cell>
        </row>
        <row r="122">
          <cell r="K122" t="str">
            <v>payroll - mobile</v>
          </cell>
        </row>
        <row r="123">
          <cell r="K123" t="str">
            <v>payroll - meals</v>
          </cell>
        </row>
        <row r="124">
          <cell r="K124" t="str">
            <v>payroll - Recruitment (Head Hunting)</v>
          </cell>
        </row>
        <row r="125">
          <cell r="K125" t="str">
            <v>payroll - gift,holidays</v>
          </cell>
        </row>
        <row r="126">
          <cell r="K126" t="str">
            <v>professional fees - CPA audit</v>
          </cell>
        </row>
        <row r="127">
          <cell r="K127" t="str">
            <v>professional fees - bookkeeping</v>
          </cell>
        </row>
        <row r="128">
          <cell r="K128" t="str">
            <v>professional fees - legal- on going</v>
          </cell>
        </row>
        <row r="129">
          <cell r="K129" t="str">
            <v>professional fees - hobart</v>
          </cell>
        </row>
        <row r="130">
          <cell r="K130" t="str">
            <v>professional fees - legal - TM</v>
          </cell>
        </row>
        <row r="131">
          <cell r="K131" t="str">
            <v xml:space="preserve">professional fees - Legal consults </v>
          </cell>
        </row>
        <row r="132">
          <cell r="K132" t="str">
            <v>professional fees - legal- on going</v>
          </cell>
        </row>
        <row r="133">
          <cell r="K133" t="str">
            <v>professional fees - Tax</v>
          </cell>
        </row>
        <row r="134">
          <cell r="K134" t="str">
            <v>professional fees - VAT</v>
          </cell>
        </row>
        <row r="135">
          <cell r="K135" t="str">
            <v xml:space="preserve">Software - Local PC S/W : MMI, operation </v>
          </cell>
        </row>
        <row r="136">
          <cell r="K136" t="str">
            <v>Software - Games V1</v>
          </cell>
        </row>
        <row r="137">
          <cell r="K137" t="str">
            <v>Software - Clinic server  v1</v>
          </cell>
        </row>
        <row r="138">
          <cell r="K138" t="str">
            <v>Software - Interfaces (EMG&gt;FES; WebCam,drivers ..)</v>
          </cell>
        </row>
        <row r="139">
          <cell r="K139" t="str">
            <v>Software - Materials</v>
          </cell>
        </row>
        <row r="140">
          <cell r="K140" t="str">
            <v>Software - Local PC S/W : MMI, operation V2</v>
          </cell>
        </row>
        <row r="141">
          <cell r="K141" t="str">
            <v>Software - Games v2</v>
          </cell>
        </row>
        <row r="142">
          <cell r="K142" t="str">
            <v>Software - Clinic Server v2</v>
          </cell>
        </row>
        <row r="143">
          <cell r="K143" t="str">
            <v>Software - Remote server v1</v>
          </cell>
        </row>
        <row r="144">
          <cell r="K144" t="str">
            <v>Software - 3D Grafix &amp; Animation V1</v>
          </cell>
        </row>
        <row r="145">
          <cell r="K145" t="str">
            <v xml:space="preserve">styling - concept  + study </v>
          </cell>
        </row>
        <row r="146">
          <cell r="K146" t="str">
            <v xml:space="preserve">styling - concept design </v>
          </cell>
        </row>
        <row r="147">
          <cell r="K147" t="str">
            <v>styling - stand &amp; dock system design</v>
          </cell>
        </row>
        <row r="148">
          <cell r="K148" t="str">
            <v>styling - console</v>
          </cell>
        </row>
        <row r="149">
          <cell r="K149" t="str">
            <v>styling - Screen &amp; S/W styling &amp; design V1</v>
          </cell>
        </row>
        <row r="150">
          <cell r="K150" t="str">
            <v>styling - Handles x 4</v>
          </cell>
        </row>
        <row r="151">
          <cell r="K151" t="str">
            <v>styling - elbow support</v>
          </cell>
        </row>
        <row r="152">
          <cell r="K152" t="str">
            <v xml:space="preserve">styling - Harnesses x4 </v>
          </cell>
        </row>
        <row r="153">
          <cell r="K153" t="str">
            <v>styling - Materials</v>
          </cell>
        </row>
        <row r="154">
          <cell r="K154" t="str">
            <v>styling - New accessories design &amp; styling</v>
          </cell>
        </row>
        <row r="155">
          <cell r="K155" t="str">
            <v>styling - Gait system concept &amp; details design</v>
          </cell>
        </row>
        <row r="156">
          <cell r="K156" t="str">
            <v>styling - Pedal system concept &amp; details design</v>
          </cell>
        </row>
        <row r="157">
          <cell r="K157" t="str">
            <v xml:space="preserve">styling - Version 2 s/w screen design </v>
          </cell>
        </row>
        <row r="158">
          <cell r="K158" t="str">
            <v>styling - Redesign of Armstrong</v>
          </cell>
        </row>
        <row r="159">
          <cell r="K159" t="str">
            <v>styling - Material 2005</v>
          </cell>
        </row>
        <row r="160">
          <cell r="K160" t="str">
            <v>Subcontractors - FDA &amp; QA- consultants</v>
          </cell>
        </row>
        <row r="161">
          <cell r="K161" t="str">
            <v>Subcontractors - Software Validation</v>
          </cell>
        </row>
        <row r="162">
          <cell r="K162" t="str">
            <v>Subcontractors - tests CE/UL</v>
          </cell>
        </row>
        <row r="163">
          <cell r="K163" t="str">
            <v xml:space="preserve">Subcontractors - Regulatory strategy and filing and doc. </v>
          </cell>
        </row>
        <row r="164">
          <cell r="K164" t="str">
            <v>Subcontractors - Misc</v>
          </cell>
        </row>
        <row r="165">
          <cell r="K165" t="str">
            <v>Subcontractors - clinical study services</v>
          </cell>
        </row>
        <row r="166">
          <cell r="K166" t="str">
            <v xml:space="preserve">Subcontractors - QA system and audit </v>
          </cell>
        </row>
        <row r="167">
          <cell r="K167" t="str">
            <v>Subcontractors - Clinical trials Israel</v>
          </cell>
        </row>
        <row r="168">
          <cell r="K168" t="str">
            <v>travel - R&amp;D</v>
          </cell>
        </row>
        <row r="169">
          <cell r="K169" t="str">
            <v>travel - Regulatory &amp; Clinic</v>
          </cell>
        </row>
        <row r="170">
          <cell r="K170" t="str">
            <v>travel - Marketing &amp; sales</v>
          </cell>
        </row>
        <row r="171">
          <cell r="K171" t="str">
            <v xml:space="preserve">travel - Operation &amp; Manufacturing </v>
          </cell>
        </row>
        <row r="172">
          <cell r="K172" t="str">
            <v>travel - G&amp;A</v>
          </cell>
        </row>
        <row r="173">
          <cell r="K173" t="str">
            <v>travel - US</v>
          </cell>
        </row>
        <row r="174">
          <cell r="K174" t="str">
            <v xml:space="preserve"> - </v>
          </cell>
        </row>
        <row r="175">
          <cell r="K175" t="str">
            <v xml:space="preserve"> - </v>
          </cell>
        </row>
        <row r="176">
          <cell r="K176" t="str">
            <v xml:space="preserve"> - </v>
          </cell>
        </row>
        <row r="177">
          <cell r="K177" t="str">
            <v xml:space="preserve"> - </v>
          </cell>
        </row>
        <row r="178">
          <cell r="K178" t="str">
            <v xml:space="preserve"> - </v>
          </cell>
        </row>
        <row r="179">
          <cell r="K179" t="str">
            <v xml:space="preserve"> - </v>
          </cell>
        </row>
        <row r="180">
          <cell r="K180" t="str">
            <v xml:space="preserve"> - </v>
          </cell>
        </row>
        <row r="181">
          <cell r="K181" t="str">
            <v>Cash Deposit</v>
          </cell>
        </row>
        <row r="182">
          <cell r="K182" t="str">
            <v>Loan from Shareholder</v>
          </cell>
        </row>
        <row r="183">
          <cell r="K183" t="str">
            <v>Between accounts</v>
          </cell>
        </row>
      </sheetData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2006 Q1 - Forecast"/>
      <sheetName val="EXR"/>
      <sheetName val="מדדים"/>
    </sheetNames>
    <sheetDataSet>
      <sheetData sheetId="0" refreshError="1">
        <row r="1">
          <cell r="B1" t="str">
            <v>David (Dodi) Gordon</v>
          </cell>
        </row>
        <row r="2">
          <cell r="B2" t="str">
            <v>Moshe Gurevitch</v>
          </cell>
        </row>
        <row r="3">
          <cell r="B3" t="str">
            <v>Fabian Tenenbaum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noCalculationsByValue"/>
      <sheetName val="TechnoCalculationsByVolume"/>
      <sheetName val="TechnoSummeryByValue"/>
      <sheetName val="TechnoSummeryByVolume"/>
      <sheetName val="CumLastYear"/>
      <sheetName val="SumAll"/>
      <sheetName val="Techno"/>
      <sheetName val="Kids"/>
      <sheetName val="Shelves"/>
      <sheetName val="Storage"/>
      <sheetName val="Food containers"/>
      <sheetName val="Home"/>
      <sheetName val="Gardening"/>
      <sheetName val="General"/>
      <sheetName val="Sheet1"/>
      <sheetName val="מדד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ByValue"/>
      <sheetName val="CalculationsByValue"/>
      <sheetName val="CalculationsByVolume"/>
      <sheetName val="SummeryByVolume"/>
      <sheetName val="CumLastYear"/>
      <sheetName val="Storage"/>
      <sheetName val="Chart"/>
      <sheetName val="Genera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. INPUTS"/>
      <sheetName val="ACQ. INPUTS"/>
      <sheetName val="COVER"/>
      <sheetName val="TABLE OF CONTENTS"/>
      <sheetName val="PIB COVER"/>
      <sheetName val="SHARE PROFILE"/>
      <sheetName val="DEFENSE PROFILE"/>
      <sheetName val="MARKET"/>
      <sheetName val="HYPO VALUE"/>
      <sheetName val="ACQUIRORS"/>
      <sheetName val="VALUE MATRIX"/>
      <sheetName val="SYNERGY MATRIX"/>
      <sheetName val="SUM FIN"/>
      <sheetName val="PRODUCTS"/>
      <sheetName val="LBOLONG"/>
      <sheetName val="General"/>
      <sheetName val="תזרים מזומנים"/>
      <sheetName val="CO__INPUTS4"/>
      <sheetName val="ACQ__INPUTS4"/>
      <sheetName val="TABLE_OF_CONTENTS4"/>
      <sheetName val="PIB_COVER4"/>
      <sheetName val="SHARE_PROFILE4"/>
      <sheetName val="DEFENSE_PROFILE4"/>
      <sheetName val="HYPO_VALUE4"/>
      <sheetName val="VALUE_MATRIX4"/>
      <sheetName val="SYNERGY_MATRIX4"/>
      <sheetName val="SUM_FIN4"/>
      <sheetName val="תזרים_מזומנים2"/>
      <sheetName val="CO__INPUTS"/>
      <sheetName val="ACQ__INPUTS"/>
      <sheetName val="TABLE_OF_CONTENTS"/>
      <sheetName val="PIB_COVER"/>
      <sheetName val="SHARE_PROFILE"/>
      <sheetName val="DEFENSE_PROFILE"/>
      <sheetName val="HYPO_VALUE"/>
      <sheetName val="VALUE_MATRIX"/>
      <sheetName val="SYNERGY_MATRIX"/>
      <sheetName val="SUM_FIN"/>
      <sheetName val="CO__INPUTS1"/>
      <sheetName val="ACQ__INPUTS1"/>
      <sheetName val="TABLE_OF_CONTENTS1"/>
      <sheetName val="PIB_COVER1"/>
      <sheetName val="SHARE_PROFILE1"/>
      <sheetName val="DEFENSE_PROFILE1"/>
      <sheetName val="HYPO_VALUE1"/>
      <sheetName val="VALUE_MATRIX1"/>
      <sheetName val="SYNERGY_MATRIX1"/>
      <sheetName val="SUM_FIN1"/>
      <sheetName val="CO__INPUTS2"/>
      <sheetName val="ACQ__INPUTS2"/>
      <sheetName val="TABLE_OF_CONTENTS2"/>
      <sheetName val="PIB_COVER2"/>
      <sheetName val="SHARE_PROFILE2"/>
      <sheetName val="DEFENSE_PROFILE2"/>
      <sheetName val="HYPO_VALUE2"/>
      <sheetName val="VALUE_MATRIX2"/>
      <sheetName val="SYNERGY_MATRIX2"/>
      <sheetName val="SUM_FIN2"/>
      <sheetName val="תזרים_מזומנים"/>
      <sheetName val="CO__INPUTS3"/>
      <sheetName val="ACQ__INPUTS3"/>
      <sheetName val="TABLE_OF_CONTENTS3"/>
      <sheetName val="PIB_COVER3"/>
      <sheetName val="SHARE_PROFILE3"/>
      <sheetName val="DEFENSE_PROFILE3"/>
      <sheetName val="HYPO_VALUE3"/>
      <sheetName val="VALUE_MATRIX3"/>
      <sheetName val="SYNERGY_MATRIX3"/>
      <sheetName val="SUM_FIN3"/>
      <sheetName val="תזרים_מזומנים1"/>
      <sheetName val="CO__INPUTS6"/>
      <sheetName val="ACQ__INPUTS6"/>
      <sheetName val="TABLE_OF_CONTENTS6"/>
      <sheetName val="PIB_COVER6"/>
      <sheetName val="SHARE_PROFILE6"/>
      <sheetName val="DEFENSE_PROFILE6"/>
      <sheetName val="HYPO_VALUE6"/>
      <sheetName val="VALUE_MATRIX6"/>
      <sheetName val="SYNERGY_MATRIX6"/>
      <sheetName val="SUM_FIN6"/>
      <sheetName val="CO__INPUTS5"/>
      <sheetName val="ACQ__INPUTS5"/>
      <sheetName val="TABLE_OF_CONTENTS5"/>
      <sheetName val="PIB_COVER5"/>
      <sheetName val="SHARE_PROFILE5"/>
      <sheetName val="DEFENSE_PROFILE5"/>
      <sheetName val="HYPO_VALUE5"/>
      <sheetName val="VALUE_MATRIX5"/>
      <sheetName val="SYNERGY_MATRIX5"/>
      <sheetName val="SUM_FIN5"/>
      <sheetName val="תזרים_מזומנים3"/>
      <sheetName val="CO__INPUTS7"/>
      <sheetName val="ACQ__INPUTS7"/>
      <sheetName val="TABLE_OF_CONTENTS7"/>
      <sheetName val="PIB_COVER7"/>
      <sheetName val="SHARE_PROFILE7"/>
      <sheetName val="DEFENSE_PROFILE7"/>
      <sheetName val="HYPO_VALUE7"/>
      <sheetName val="VALUE_MATRIX7"/>
      <sheetName val="SYNERGY_MATRIX7"/>
      <sheetName val="SUM_FIN7"/>
      <sheetName val="תזרים_מזומנים4"/>
      <sheetName val="CO__INPUTS8"/>
      <sheetName val="ACQ__INPUTS8"/>
      <sheetName val="TABLE_OF_CONTENTS8"/>
      <sheetName val="PIB_COVER8"/>
      <sheetName val="SHARE_PROFILE8"/>
      <sheetName val="DEFENSE_PROFILE8"/>
      <sheetName val="HYPO_VALUE8"/>
      <sheetName val="VALUE_MATRIX8"/>
      <sheetName val="SYNERGY_MATRIX8"/>
      <sheetName val="SUM_FIN8"/>
      <sheetName val="תזרים_מזומנים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"/>
      <sheetName val="Index"/>
      <sheetName val="act.vs.bud."/>
      <sheetName val="P&amp;L - Quarterly(USD)"/>
      <sheetName val="P&amp;L - Quarterly(%)"/>
      <sheetName val="CF Report"/>
      <sheetName val="Bookings Report - Y2003"/>
      <sheetName val=" Backlog"/>
      <sheetName val="DSO .Ch "/>
      <sheetName val="HC-2003"/>
      <sheetName val="Balance Sheet"/>
      <sheetName val="unpaid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V1" t="str">
            <v>Itemfield, Inc.</v>
          </cell>
          <cell r="X1" t="str">
            <v xml:space="preserve">ECI Telecom Ltd. </v>
          </cell>
        </row>
        <row r="5">
          <cell r="T5" t="str">
            <v xml:space="preserve">  December 31,</v>
          </cell>
          <cell r="V5" t="str">
            <v xml:space="preserve">  December 31,</v>
          </cell>
          <cell r="X5" t="str">
            <v xml:space="preserve">  December 31,</v>
          </cell>
        </row>
        <row r="6">
          <cell r="T6">
            <v>2003</v>
          </cell>
          <cell r="V6">
            <v>2002</v>
          </cell>
          <cell r="X6">
            <v>2000</v>
          </cell>
        </row>
        <row r="7">
          <cell r="T7" t="str">
            <v>(Unaudited)</v>
          </cell>
          <cell r="V7" t="str">
            <v>(Audited)</v>
          </cell>
          <cell r="X7" t="str">
            <v>(Audited)</v>
          </cell>
        </row>
        <row r="8">
          <cell r="T8" t="str">
            <v xml:space="preserve"> $ in thousands</v>
          </cell>
          <cell r="V8" t="str">
            <v xml:space="preserve"> $ in thousands</v>
          </cell>
          <cell r="X8" t="str">
            <v xml:space="preserve"> $ in thousands</v>
          </cell>
        </row>
        <row r="10">
          <cell r="O10" t="str">
            <v>Liabilities and shareholders' equity</v>
          </cell>
        </row>
        <row r="11">
          <cell r="O11" t="str">
            <v>Current liabilities</v>
          </cell>
        </row>
        <row r="12">
          <cell r="O12" t="str">
            <v xml:space="preserve">Short-term credits </v>
          </cell>
          <cell r="T12">
            <v>0</v>
          </cell>
          <cell r="V12">
            <v>7</v>
          </cell>
        </row>
        <row r="13">
          <cell r="O13" t="str">
            <v>Trade payables</v>
          </cell>
          <cell r="T13">
            <v>241</v>
          </cell>
          <cell r="V13">
            <v>77</v>
          </cell>
        </row>
        <row r="14">
          <cell r="O14" t="str">
            <v>Other payables and accrued liabilities</v>
          </cell>
          <cell r="T14">
            <v>745</v>
          </cell>
          <cell r="V14">
            <v>269</v>
          </cell>
        </row>
        <row r="15">
          <cell r="O15" t="str">
            <v>Convertible loans</v>
          </cell>
          <cell r="T15">
            <v>0</v>
          </cell>
          <cell r="V15">
            <v>1460</v>
          </cell>
        </row>
        <row r="17">
          <cell r="O17" t="str">
            <v>Total current liabilities</v>
          </cell>
          <cell r="T17">
            <v>986</v>
          </cell>
          <cell r="V17">
            <v>1813</v>
          </cell>
        </row>
        <row r="19">
          <cell r="O19" t="str">
            <v>Long-term liabilities</v>
          </cell>
        </row>
        <row r="20">
          <cell r="O20" t="str">
            <v>Loans</v>
          </cell>
          <cell r="T20">
            <v>0</v>
          </cell>
          <cell r="V20">
            <v>9</v>
          </cell>
        </row>
        <row r="21">
          <cell r="O21" t="str">
            <v>Liability for employee severance benefits - net</v>
          </cell>
          <cell r="T21">
            <v>84</v>
          </cell>
          <cell r="V21">
            <v>19</v>
          </cell>
        </row>
        <row r="22">
          <cell r="O22" t="str">
            <v>Total long-term liabilities</v>
          </cell>
          <cell r="T22">
            <v>84</v>
          </cell>
          <cell r="V22">
            <v>28</v>
          </cell>
        </row>
        <row r="24">
          <cell r="O24" t="str">
            <v>Total liabilities</v>
          </cell>
          <cell r="T24">
            <v>1070</v>
          </cell>
          <cell r="V24">
            <v>1841</v>
          </cell>
        </row>
        <row r="25">
          <cell r="O25" t="str">
            <v>Minority Interest</v>
          </cell>
        </row>
        <row r="26">
          <cell r="O26" t="str">
            <v xml:space="preserve">Shareholders' equity </v>
          </cell>
        </row>
        <row r="27">
          <cell r="O27" t="str">
            <v>Share capital</v>
          </cell>
          <cell r="T27">
            <v>26</v>
          </cell>
          <cell r="V27">
            <v>2</v>
          </cell>
        </row>
        <row r="28">
          <cell r="O28" t="str">
            <v>Capital surplus</v>
          </cell>
          <cell r="T28">
            <v>8374</v>
          </cell>
          <cell r="V28">
            <v>2835</v>
          </cell>
        </row>
        <row r="29">
          <cell r="O29" t="str">
            <v>Loans to stockholders</v>
          </cell>
          <cell r="T29">
            <v>-88</v>
          </cell>
          <cell r="V29">
            <v>-21</v>
          </cell>
        </row>
        <row r="30">
          <cell r="O30" t="str">
            <v>Accumulated deficit</v>
          </cell>
          <cell r="T30">
            <v>-4426</v>
          </cell>
          <cell r="V30">
            <v>-2829</v>
          </cell>
        </row>
        <row r="31">
          <cell r="O31" t="str">
            <v>Current income</v>
          </cell>
          <cell r="T31">
            <v>-3112</v>
          </cell>
          <cell r="V31">
            <v>-1597</v>
          </cell>
        </row>
        <row r="33">
          <cell r="O33" t="str">
            <v>Total shareholders' equity</v>
          </cell>
          <cell r="T33">
            <v>774</v>
          </cell>
          <cell r="V33">
            <v>-1610</v>
          </cell>
        </row>
        <row r="36">
          <cell r="O36" t="str">
            <v>Total liabilities and shareholders' equity</v>
          </cell>
          <cell r="T36">
            <v>1844</v>
          </cell>
          <cell r="V36">
            <v>231</v>
          </cell>
          <cell r="X36">
            <v>0</v>
          </cell>
        </row>
        <row r="38">
          <cell r="X38" t="e">
            <v>#REF!</v>
          </cell>
        </row>
      </sheetData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. [Comapny]"/>
      <sheetName val="Cons. [Quarter]"/>
      <sheetName val="Luneau"/>
      <sheetName val="VSX"/>
      <sheetName val="Cashflow"/>
      <sheetName val="BS  Corporate (Є)"/>
      <sheetName val="C&amp;F Corporate (Є)"/>
      <sheetName val="-"/>
      <sheetName val="Compare L."/>
      <sheetName val="P&amp;L L. (Є)"/>
      <sheetName val="BS  L. (Є)"/>
      <sheetName val="C&amp;F L. (Є)"/>
      <sheetName val="CF L.(Є)"/>
      <sheetName val="WC L. (Є)"/>
      <sheetName val="SA"/>
      <sheetName val="GY"/>
      <sheetName val="L. - Salary "/>
      <sheetName val="--"/>
      <sheetName val="Q P&amp;L VSX Con.  (Є)"/>
      <sheetName val="Q P&amp;L VSX Con. $"/>
      <sheetName val="Q P&amp;L Inc."/>
      <sheetName val="Q P&amp;L -ALLOCATED"/>
      <sheetName val="P&amp;L VSX INC"/>
      <sheetName val="P&amp;L VSX $"/>
      <sheetName val="P&amp;L-B.D."/>
      <sheetName val="Units"/>
      <sheetName val="Sales"/>
      <sheetName val="Budget"/>
      <sheetName val="MP"/>
      <sheetName val="COGS"/>
      <sheetName val="G&amp;A"/>
      <sheetName val="FA"/>
      <sheetName val="Cost"/>
      <sheetName val="C&amp;F"/>
      <sheetName val="CF"/>
      <sheetName val="BS"/>
      <sheetName val="WC"/>
      <sheetName val="Slry-NIS"/>
      <sheetName val="Slry-$"/>
      <sheetName val="Com."/>
      <sheetName val="Cars"/>
      <sheetName val="Assumption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3">
          <cell r="C3" t="str">
            <v>Balance 31.12.00</v>
          </cell>
          <cell r="D3" t="str">
            <v>Jan-04</v>
          </cell>
          <cell r="E3" t="str">
            <v>Feb-04</v>
          </cell>
          <cell r="F3" t="str">
            <v>Mar-04</v>
          </cell>
          <cell r="G3" t="str">
            <v>Apr-04</v>
          </cell>
          <cell r="H3" t="str">
            <v>May-04</v>
          </cell>
          <cell r="I3" t="str">
            <v>Jun-04</v>
          </cell>
          <cell r="J3" t="str">
            <v>Jul-04</v>
          </cell>
          <cell r="K3" t="str">
            <v>Aug-04</v>
          </cell>
          <cell r="L3" t="str">
            <v>Sep-04</v>
          </cell>
          <cell r="M3" t="str">
            <v>Oct-04</v>
          </cell>
          <cell r="N3" t="str">
            <v>Nov-04</v>
          </cell>
          <cell r="O3" t="str">
            <v>Dec-04</v>
          </cell>
        </row>
        <row r="4">
          <cell r="B4" t="str">
            <v>Equipment</v>
          </cell>
        </row>
        <row r="5">
          <cell r="B5" t="str">
            <v>Production</v>
          </cell>
          <cell r="E5">
            <v>1</v>
          </cell>
          <cell r="I5">
            <v>1</v>
          </cell>
        </row>
        <row r="6">
          <cell r="B6" t="str">
            <v>Production Molds</v>
          </cell>
          <cell r="E6">
            <v>0</v>
          </cell>
          <cell r="I6">
            <v>0</v>
          </cell>
          <cell r="L6">
            <v>0</v>
          </cell>
        </row>
        <row r="7">
          <cell r="B7" t="str">
            <v>R&amp;D Iview</v>
          </cell>
        </row>
        <row r="8">
          <cell r="B8" t="str">
            <v>R&amp;D VL3000</v>
          </cell>
        </row>
        <row r="9">
          <cell r="B9" t="str">
            <v>R&amp;D ALB</v>
          </cell>
          <cell r="E9">
            <v>2</v>
          </cell>
          <cell r="I9">
            <v>1</v>
          </cell>
        </row>
        <row r="10">
          <cell r="B10" t="str">
            <v>R&amp;D Infr.</v>
          </cell>
          <cell r="E10">
            <v>1</v>
          </cell>
          <cell r="I10">
            <v>1</v>
          </cell>
        </row>
        <row r="11">
          <cell r="B11" t="str">
            <v>R&amp;D Operations</v>
          </cell>
          <cell r="E11">
            <v>2</v>
          </cell>
          <cell r="I11">
            <v>1</v>
          </cell>
        </row>
        <row r="12">
          <cell r="B12" t="str">
            <v>R&amp;D Tech. Supp.</v>
          </cell>
        </row>
        <row r="13">
          <cell r="B13" t="str">
            <v>R&amp;D IT</v>
          </cell>
          <cell r="E13">
            <v>3</v>
          </cell>
          <cell r="I13">
            <v>1</v>
          </cell>
        </row>
        <row r="14">
          <cell r="B14" t="str">
            <v>S&amp;M</v>
          </cell>
        </row>
        <row r="15">
          <cell r="B15" t="str">
            <v>G&amp;A</v>
          </cell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B16" t="str">
            <v>Total Equipment</v>
          </cell>
          <cell r="C16">
            <v>685</v>
          </cell>
          <cell r="D16">
            <v>0</v>
          </cell>
          <cell r="E16">
            <v>10</v>
          </cell>
          <cell r="F16">
            <v>0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8">
          <cell r="B18" t="str">
            <v>Office</v>
          </cell>
        </row>
        <row r="19">
          <cell r="B19" t="str">
            <v>Production</v>
          </cell>
        </row>
        <row r="20">
          <cell r="B20" t="str">
            <v>R&amp;D</v>
          </cell>
          <cell r="F20">
            <v>1</v>
          </cell>
          <cell r="L20">
            <v>1</v>
          </cell>
        </row>
        <row r="21">
          <cell r="B21" t="str">
            <v>S&amp;M</v>
          </cell>
        </row>
        <row r="22">
          <cell r="B22" t="str">
            <v>G&amp;A</v>
          </cell>
          <cell r="C22">
            <v>0</v>
          </cell>
          <cell r="D22">
            <v>0</v>
          </cell>
          <cell r="E22">
            <v>0</v>
          </cell>
          <cell r="F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0</v>
          </cell>
          <cell r="O22">
            <v>0</v>
          </cell>
        </row>
        <row r="23">
          <cell r="B23" t="str">
            <v>Total Office</v>
          </cell>
          <cell r="C23">
            <v>94</v>
          </cell>
          <cell r="D23">
            <v>0</v>
          </cell>
          <cell r="E23">
            <v>0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</v>
          </cell>
          <cell r="M23">
            <v>0</v>
          </cell>
          <cell r="N23">
            <v>0</v>
          </cell>
          <cell r="O23">
            <v>0</v>
          </cell>
        </row>
        <row r="25">
          <cell r="B25" t="str">
            <v>Cars</v>
          </cell>
        </row>
        <row r="26">
          <cell r="B26" t="str">
            <v>Production</v>
          </cell>
        </row>
        <row r="27">
          <cell r="B27" t="str">
            <v>R&amp;D</v>
          </cell>
        </row>
        <row r="28">
          <cell r="B28" t="str">
            <v>S&amp;M</v>
          </cell>
        </row>
        <row r="29">
          <cell r="B29" t="str">
            <v>G&amp;A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 t="str">
            <v>Total Cars</v>
          </cell>
          <cell r="C30">
            <v>50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2">
          <cell r="B32" t="str">
            <v>Leasehold Improvements</v>
          </cell>
        </row>
        <row r="33">
          <cell r="B33" t="str">
            <v>Production</v>
          </cell>
        </row>
        <row r="34">
          <cell r="B34" t="str">
            <v>R&amp;D</v>
          </cell>
        </row>
        <row r="35">
          <cell r="B35" t="str">
            <v>S&amp;M</v>
          </cell>
        </row>
        <row r="36">
          <cell r="B36" t="str">
            <v>G&amp;A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B37" t="str">
            <v>Total Leasehold Improvements</v>
          </cell>
          <cell r="C37">
            <v>97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9">
          <cell r="B39" t="str">
            <v>VTO+Frames</v>
          </cell>
        </row>
        <row r="40">
          <cell r="B40" t="str">
            <v>Softwar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 t="str">
            <v>Total VTO+Frames</v>
          </cell>
          <cell r="C42">
            <v>711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4">
          <cell r="B44" t="str">
            <v>Total Fixed Assets</v>
          </cell>
          <cell r="C44">
            <v>1637</v>
          </cell>
          <cell r="D44">
            <v>0</v>
          </cell>
          <cell r="E44">
            <v>10</v>
          </cell>
          <cell r="F44">
            <v>2</v>
          </cell>
          <cell r="G44">
            <v>0</v>
          </cell>
          <cell r="H44">
            <v>0</v>
          </cell>
          <cell r="I44">
            <v>6</v>
          </cell>
          <cell r="J44">
            <v>0</v>
          </cell>
          <cell r="K44">
            <v>0</v>
          </cell>
          <cell r="L44">
            <v>2</v>
          </cell>
          <cell r="M44">
            <v>0</v>
          </cell>
          <cell r="N44">
            <v>0</v>
          </cell>
          <cell r="O44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Controle"/>
      <sheetName val="Balance sheet"/>
      <sheetName val="Journal"/>
      <sheetName val="Prime"/>
      <sheetName val="Situation"/>
      <sheetName val="P &amp;L"/>
      <sheetName val="Cash flow"/>
      <sheetName val="IS"/>
      <sheetName val="Ventil NDF AB 03 00"/>
      <sheetName val="Prov I&amp;T"/>
      <sheetName val="FA"/>
      <sheetName val="INFO"/>
      <sheetName val="assumptions"/>
    </sheetNames>
    <sheetDataSet>
      <sheetData sheetId="0">
        <row r="11">
          <cell r="R11" t="str">
            <v>capital</v>
          </cell>
          <cell r="T11">
            <v>0</v>
          </cell>
          <cell r="U11">
            <v>-50000</v>
          </cell>
        </row>
        <row r="12">
          <cell r="T12">
            <v>0</v>
          </cell>
          <cell r="U12">
            <v>0</v>
          </cell>
        </row>
        <row r="13">
          <cell r="T13">
            <v>31.42000000004191</v>
          </cell>
          <cell r="U13">
            <v>466485.14</v>
          </cell>
        </row>
        <row r="14">
          <cell r="T14">
            <v>0</v>
          </cell>
          <cell r="U14">
            <v>0</v>
          </cell>
        </row>
        <row r="15">
          <cell r="T15">
            <v>2678.3700000000244</v>
          </cell>
          <cell r="U15">
            <v>-143512.82999999999</v>
          </cell>
        </row>
        <row r="16">
          <cell r="T16">
            <v>0</v>
          </cell>
          <cell r="U16">
            <v>0</v>
          </cell>
        </row>
        <row r="17">
          <cell r="R17" t="str">
            <v>Laptop</v>
          </cell>
          <cell r="S17" t="str">
            <v xml:space="preserve">  Concessions-patents &amp; similar assets</v>
          </cell>
          <cell r="T17">
            <v>0</v>
          </cell>
          <cell r="U17">
            <v>19726.16</v>
          </cell>
        </row>
        <row r="18">
          <cell r="R18" t="str">
            <v>Fixtures &amp; fittings</v>
          </cell>
          <cell r="S18" t="str">
            <v xml:space="preserve">  Other intangible assets</v>
          </cell>
          <cell r="T18">
            <v>5869.5800000000017</v>
          </cell>
          <cell r="U18">
            <v>108150.58</v>
          </cell>
        </row>
        <row r="19">
          <cell r="R19" t="str">
            <v>cars</v>
          </cell>
          <cell r="S19" t="str">
            <v xml:space="preserve">  Other intangible assets</v>
          </cell>
          <cell r="T19">
            <v>0</v>
          </cell>
          <cell r="U19">
            <v>884155.01</v>
          </cell>
        </row>
        <row r="20">
          <cell r="R20" t="str">
            <v>Laptop</v>
          </cell>
          <cell r="S20" t="str">
            <v xml:space="preserve">  Other intangible assets</v>
          </cell>
          <cell r="T20">
            <v>0</v>
          </cell>
          <cell r="U20">
            <v>0</v>
          </cell>
        </row>
        <row r="21">
          <cell r="R21" t="str">
            <v>Laptop</v>
          </cell>
          <cell r="S21" t="str">
            <v xml:space="preserve">  Other intangible assets</v>
          </cell>
          <cell r="T21">
            <v>60594.03</v>
          </cell>
          <cell r="U21">
            <v>155778.93</v>
          </cell>
        </row>
        <row r="22">
          <cell r="R22" t="str">
            <v>Fax &amp;Printer</v>
          </cell>
          <cell r="S22" t="str">
            <v xml:space="preserve">  Other intangible assets</v>
          </cell>
          <cell r="T22">
            <v>20819.399999999998</v>
          </cell>
          <cell r="U22">
            <v>33703.1</v>
          </cell>
        </row>
        <row r="23">
          <cell r="R23" t="str">
            <v>Dito Tool</v>
          </cell>
          <cell r="S23" t="str">
            <v xml:space="preserve">  Other intangible assets</v>
          </cell>
          <cell r="T23">
            <v>15490.39</v>
          </cell>
          <cell r="U23">
            <v>17570.82</v>
          </cell>
        </row>
        <row r="24">
          <cell r="R24" t="str">
            <v>Laptop</v>
          </cell>
          <cell r="S24" t="str">
            <v xml:space="preserve">  Other intangible assets</v>
          </cell>
          <cell r="T24">
            <v>4997.140000000014</v>
          </cell>
          <cell r="U24">
            <v>148437.14000000001</v>
          </cell>
        </row>
        <row r="25">
          <cell r="R25" t="str">
            <v>cars</v>
          </cell>
          <cell r="S25" t="str">
            <v xml:space="preserve">  Payments on account in advance</v>
          </cell>
          <cell r="T25">
            <v>0</v>
          </cell>
          <cell r="U25">
            <v>0</v>
          </cell>
        </row>
        <row r="26">
          <cell r="R26" t="str">
            <v>Deposit (Rent)</v>
          </cell>
          <cell r="S26" t="str">
            <v xml:space="preserve">  Other intangible assets</v>
          </cell>
          <cell r="T26">
            <v>0</v>
          </cell>
          <cell r="U26">
            <v>188500</v>
          </cell>
        </row>
        <row r="27">
          <cell r="T27">
            <v>-672</v>
          </cell>
          <cell r="U27">
            <v>-12331.85</v>
          </cell>
        </row>
        <row r="28">
          <cell r="T28">
            <v>-946</v>
          </cell>
          <cell r="U28">
            <v>-1712.72</v>
          </cell>
        </row>
        <row r="29">
          <cell r="T29">
            <v>-18420</v>
          </cell>
          <cell r="U29">
            <v>-62140.33</v>
          </cell>
        </row>
        <row r="30">
          <cell r="T30">
            <v>-4265</v>
          </cell>
          <cell r="U30">
            <v>-23451.599999999999</v>
          </cell>
        </row>
        <row r="31">
          <cell r="T31">
            <v>-697</v>
          </cell>
          <cell r="U31">
            <v>-3233.58</v>
          </cell>
        </row>
        <row r="32">
          <cell r="T32">
            <v>-224</v>
          </cell>
          <cell r="U32">
            <v>-782.58</v>
          </cell>
        </row>
        <row r="33">
          <cell r="T33">
            <v>-1235.0000000000002</v>
          </cell>
          <cell r="U33">
            <v>-2749.09</v>
          </cell>
        </row>
        <row r="34">
          <cell r="T34">
            <v>-204879.05</v>
          </cell>
          <cell r="U34">
            <v>-473846</v>
          </cell>
        </row>
        <row r="35">
          <cell r="T35">
            <v>13481</v>
          </cell>
          <cell r="U35">
            <v>-18900</v>
          </cell>
        </row>
        <row r="36">
          <cell r="T36">
            <v>-3079</v>
          </cell>
          <cell r="U36">
            <v>399.99</v>
          </cell>
        </row>
        <row r="37">
          <cell r="T37">
            <v>0</v>
          </cell>
          <cell r="U37">
            <v>0</v>
          </cell>
        </row>
        <row r="38">
          <cell r="T38">
            <v>0</v>
          </cell>
          <cell r="U38">
            <v>0</v>
          </cell>
        </row>
        <row r="39">
          <cell r="T39">
            <v>0</v>
          </cell>
          <cell r="U39">
            <v>0</v>
          </cell>
        </row>
        <row r="40">
          <cell r="T40">
            <v>-318156.40000000002</v>
          </cell>
          <cell r="U40">
            <v>-453929.55</v>
          </cell>
        </row>
        <row r="41">
          <cell r="T41">
            <v>0</v>
          </cell>
          <cell r="U41">
            <v>0</v>
          </cell>
        </row>
        <row r="42">
          <cell r="T42">
            <v>0</v>
          </cell>
          <cell r="U42">
            <v>0</v>
          </cell>
        </row>
        <row r="43">
          <cell r="T43">
            <v>28329.3</v>
          </cell>
          <cell r="U43">
            <v>28329.3</v>
          </cell>
        </row>
        <row r="44">
          <cell r="T44">
            <v>0</v>
          </cell>
          <cell r="U44">
            <v>0</v>
          </cell>
        </row>
        <row r="45">
          <cell r="T45">
            <v>0</v>
          </cell>
          <cell r="U45">
            <v>0</v>
          </cell>
        </row>
        <row r="46">
          <cell r="T46">
            <v>-10472.65</v>
          </cell>
          <cell r="U46">
            <v>-10472.65</v>
          </cell>
        </row>
        <row r="47">
          <cell r="T47">
            <v>0</v>
          </cell>
          <cell r="U47">
            <v>0</v>
          </cell>
        </row>
        <row r="48">
          <cell r="T48">
            <v>2598.9699999999998</v>
          </cell>
          <cell r="U48">
            <v>2598.9699999999998</v>
          </cell>
        </row>
        <row r="49">
          <cell r="T49">
            <v>0</v>
          </cell>
          <cell r="U49">
            <v>0</v>
          </cell>
        </row>
        <row r="50">
          <cell r="T50">
            <v>0</v>
          </cell>
          <cell r="U50">
            <v>-52200</v>
          </cell>
        </row>
        <row r="51">
          <cell r="T51">
            <v>326000</v>
          </cell>
          <cell r="U51">
            <v>0</v>
          </cell>
        </row>
        <row r="52">
          <cell r="T52">
            <v>161088.97000000003</v>
          </cell>
          <cell r="U52">
            <v>-179176.11</v>
          </cell>
        </row>
        <row r="53">
          <cell r="T53">
            <v>-95614.44</v>
          </cell>
          <cell r="U53">
            <v>-289497.82</v>
          </cell>
        </row>
        <row r="54">
          <cell r="T54">
            <v>0</v>
          </cell>
          <cell r="U54">
            <v>0</v>
          </cell>
        </row>
        <row r="55">
          <cell r="T55">
            <v>0</v>
          </cell>
          <cell r="U55">
            <v>0</v>
          </cell>
        </row>
        <row r="56">
          <cell r="T56">
            <v>31208.11</v>
          </cell>
          <cell r="U56">
            <v>-27324.47</v>
          </cell>
        </row>
        <row r="57">
          <cell r="T57">
            <v>0</v>
          </cell>
          <cell r="U57">
            <v>0</v>
          </cell>
        </row>
        <row r="58">
          <cell r="T58">
            <v>0</v>
          </cell>
          <cell r="U58">
            <v>-20880</v>
          </cell>
        </row>
        <row r="59">
          <cell r="T59">
            <v>130000</v>
          </cell>
          <cell r="U59">
            <v>0</v>
          </cell>
        </row>
        <row r="60">
          <cell r="T60">
            <v>-151123</v>
          </cell>
          <cell r="U60">
            <v>-151123</v>
          </cell>
        </row>
        <row r="61">
          <cell r="T61">
            <v>0</v>
          </cell>
          <cell r="U61">
            <v>0</v>
          </cell>
        </row>
        <row r="62">
          <cell r="T62">
            <v>-701.4</v>
          </cell>
          <cell r="U62">
            <v>-701.4</v>
          </cell>
        </row>
        <row r="63">
          <cell r="T63">
            <v>0</v>
          </cell>
          <cell r="U63">
            <v>0</v>
          </cell>
        </row>
        <row r="64">
          <cell r="T64">
            <v>-2758.51</v>
          </cell>
          <cell r="U64">
            <v>667.24</v>
          </cell>
        </row>
        <row r="65">
          <cell r="T65">
            <v>0</v>
          </cell>
          <cell r="U65">
            <v>0</v>
          </cell>
        </row>
        <row r="66">
          <cell r="T66">
            <v>0</v>
          </cell>
          <cell r="U66">
            <v>0</v>
          </cell>
        </row>
        <row r="67">
          <cell r="T67">
            <v>95336</v>
          </cell>
          <cell r="U67">
            <v>392795</v>
          </cell>
        </row>
        <row r="68">
          <cell r="T68">
            <v>-4802</v>
          </cell>
          <cell r="U68">
            <v>0</v>
          </cell>
        </row>
        <row r="69">
          <cell r="T69">
            <v>-24533</v>
          </cell>
          <cell r="U69">
            <v>-51486</v>
          </cell>
        </row>
        <row r="70">
          <cell r="T70">
            <v>-423514.44000000006</v>
          </cell>
          <cell r="U70">
            <v>-1211571.1000000001</v>
          </cell>
        </row>
        <row r="71">
          <cell r="T71">
            <v>0</v>
          </cell>
          <cell r="U71">
            <v>-8552.58</v>
          </cell>
        </row>
        <row r="72">
          <cell r="T72">
            <v>0</v>
          </cell>
          <cell r="U72">
            <v>-0.88</v>
          </cell>
        </row>
        <row r="73">
          <cell r="T73">
            <v>0</v>
          </cell>
          <cell r="U73">
            <v>0</v>
          </cell>
        </row>
        <row r="74">
          <cell r="T74">
            <v>0</v>
          </cell>
          <cell r="U74">
            <v>0</v>
          </cell>
        </row>
        <row r="75">
          <cell r="T75">
            <v>0</v>
          </cell>
          <cell r="U75">
            <v>0</v>
          </cell>
        </row>
        <row r="76">
          <cell r="T76">
            <v>0</v>
          </cell>
          <cell r="U76">
            <v>0</v>
          </cell>
        </row>
        <row r="77">
          <cell r="T77">
            <v>9514.4400000000023</v>
          </cell>
          <cell r="U77">
            <v>-97303</v>
          </cell>
        </row>
        <row r="78">
          <cell r="T78">
            <v>76670</v>
          </cell>
          <cell r="U78">
            <v>82230</v>
          </cell>
        </row>
        <row r="79">
          <cell r="T79">
            <v>0</v>
          </cell>
          <cell r="U79">
            <v>0</v>
          </cell>
        </row>
        <row r="80">
          <cell r="T80">
            <v>526503.22</v>
          </cell>
          <cell r="U80">
            <v>963849.31</v>
          </cell>
        </row>
        <row r="81">
          <cell r="T81">
            <v>0</v>
          </cell>
          <cell r="U81">
            <v>0</v>
          </cell>
        </row>
        <row r="82">
          <cell r="T82">
            <v>14441</v>
          </cell>
          <cell r="U82">
            <v>109409.19</v>
          </cell>
        </row>
        <row r="83">
          <cell r="T83">
            <v>646.85000000000014</v>
          </cell>
          <cell r="U83">
            <v>1647.9</v>
          </cell>
        </row>
        <row r="84">
          <cell r="T84">
            <v>0</v>
          </cell>
          <cell r="U84">
            <v>2650.66</v>
          </cell>
        </row>
        <row r="85">
          <cell r="T85">
            <v>0</v>
          </cell>
          <cell r="U85">
            <v>0</v>
          </cell>
        </row>
        <row r="86">
          <cell r="R86" t="str">
            <v>Other(Printer, Paper, pen)</v>
          </cell>
          <cell r="T86">
            <v>1028.67</v>
          </cell>
          <cell r="U86">
            <v>1028.67</v>
          </cell>
        </row>
        <row r="87">
          <cell r="R87" t="str">
            <v>Other(Printer, Paper, pen)</v>
          </cell>
          <cell r="T87">
            <v>0</v>
          </cell>
          <cell r="U87">
            <v>0</v>
          </cell>
        </row>
        <row r="88">
          <cell r="R88" t="str">
            <v>Other(Printer, Paper, pen)</v>
          </cell>
          <cell r="T88">
            <v>3578.6</v>
          </cell>
          <cell r="U88">
            <v>3578.6</v>
          </cell>
        </row>
        <row r="89">
          <cell r="R89" t="str">
            <v>Other(Printer, Paper, pen)</v>
          </cell>
          <cell r="T89">
            <v>6860.99</v>
          </cell>
          <cell r="U89">
            <v>6860.99</v>
          </cell>
        </row>
        <row r="90">
          <cell r="R90" t="str">
            <v>Other(Printer, Paper, pen)</v>
          </cell>
          <cell r="T90">
            <v>-320</v>
          </cell>
          <cell r="U90">
            <v>-320</v>
          </cell>
        </row>
        <row r="91">
          <cell r="R91" t="str">
            <v>Office Rent (including services)</v>
          </cell>
          <cell r="T91">
            <v>0</v>
          </cell>
          <cell r="U91">
            <v>0</v>
          </cell>
        </row>
        <row r="92">
          <cell r="R92" t="str">
            <v>Office Rent (including services)</v>
          </cell>
          <cell r="T92">
            <v>32547</v>
          </cell>
          <cell r="U92">
            <v>32547</v>
          </cell>
        </row>
        <row r="93">
          <cell r="R93" t="str">
            <v>Office Rent (including services)</v>
          </cell>
          <cell r="T93">
            <v>4433</v>
          </cell>
          <cell r="U93">
            <v>4433</v>
          </cell>
        </row>
        <row r="94">
          <cell r="R94" t="str">
            <v>Office Rent (including services)</v>
          </cell>
          <cell r="T94">
            <v>0</v>
          </cell>
          <cell r="U94">
            <v>0</v>
          </cell>
        </row>
        <row r="95">
          <cell r="R95" t="str">
            <v>Other travelling expenses</v>
          </cell>
          <cell r="T95">
            <v>0</v>
          </cell>
          <cell r="U95">
            <v>0</v>
          </cell>
        </row>
        <row r="96">
          <cell r="R96" t="str">
            <v>Other travelling expenses</v>
          </cell>
          <cell r="T96">
            <v>1255.2</v>
          </cell>
          <cell r="U96">
            <v>1255.2</v>
          </cell>
        </row>
        <row r="97">
          <cell r="R97" t="str">
            <v>Other(Printer, Paper, pen)</v>
          </cell>
          <cell r="T97">
            <v>10192</v>
          </cell>
          <cell r="U97">
            <v>10192</v>
          </cell>
        </row>
        <row r="98">
          <cell r="R98" t="str">
            <v>Insurance</v>
          </cell>
          <cell r="T98">
            <v>246</v>
          </cell>
          <cell r="U98">
            <v>246</v>
          </cell>
        </row>
        <row r="99">
          <cell r="R99" t="str">
            <v>Insurance</v>
          </cell>
          <cell r="T99">
            <v>530</v>
          </cell>
          <cell r="U99">
            <v>530</v>
          </cell>
        </row>
        <row r="100">
          <cell r="R100" t="str">
            <v>Insurance</v>
          </cell>
          <cell r="T100">
            <v>0</v>
          </cell>
          <cell r="U100">
            <v>0</v>
          </cell>
        </row>
        <row r="101">
          <cell r="R101" t="str">
            <v>Insurance</v>
          </cell>
          <cell r="T101">
            <v>0</v>
          </cell>
          <cell r="U101">
            <v>0</v>
          </cell>
        </row>
        <row r="102">
          <cell r="R102" t="str">
            <v>Insurance</v>
          </cell>
        </row>
        <row r="103">
          <cell r="R103" t="str">
            <v>Other(Printer, Paper, pen)</v>
          </cell>
          <cell r="T103">
            <v>0</v>
          </cell>
          <cell r="U103">
            <v>0</v>
          </cell>
        </row>
        <row r="104">
          <cell r="R104" t="str">
            <v>Accountant</v>
          </cell>
          <cell r="T104">
            <v>12300</v>
          </cell>
          <cell r="U104">
            <v>12300</v>
          </cell>
        </row>
        <row r="105">
          <cell r="R105" t="str">
            <v>Lawyer</v>
          </cell>
          <cell r="T105">
            <v>0</v>
          </cell>
          <cell r="U105">
            <v>0</v>
          </cell>
        </row>
        <row r="106">
          <cell r="R106" t="str">
            <v>Other fees</v>
          </cell>
          <cell r="T106">
            <v>0</v>
          </cell>
          <cell r="U106">
            <v>0</v>
          </cell>
        </row>
        <row r="107">
          <cell r="R107" t="str">
            <v>Other fees</v>
          </cell>
          <cell r="T107">
            <v>0</v>
          </cell>
          <cell r="U107">
            <v>0</v>
          </cell>
        </row>
        <row r="108">
          <cell r="R108" t="str">
            <v>Other fees</v>
          </cell>
          <cell r="T108">
            <v>0</v>
          </cell>
          <cell r="U108">
            <v>0</v>
          </cell>
        </row>
        <row r="109">
          <cell r="R109" t="str">
            <v>Other fees</v>
          </cell>
          <cell r="T109">
            <v>0</v>
          </cell>
          <cell r="U109">
            <v>0</v>
          </cell>
        </row>
        <row r="110">
          <cell r="R110" t="str">
            <v>Marketing/com</v>
          </cell>
          <cell r="T110">
            <v>49000</v>
          </cell>
          <cell r="U110">
            <v>49000</v>
          </cell>
        </row>
        <row r="111">
          <cell r="R111" t="str">
            <v>Marketing/com</v>
          </cell>
          <cell r="T111">
            <v>4422</v>
          </cell>
          <cell r="U111">
            <v>4422</v>
          </cell>
        </row>
        <row r="112">
          <cell r="R112" t="str">
            <v>Other travelling expenses</v>
          </cell>
          <cell r="T112">
            <v>2676.44</v>
          </cell>
          <cell r="U112">
            <v>2676.44</v>
          </cell>
        </row>
        <row r="113">
          <cell r="R113" t="str">
            <v>Mail fees</v>
          </cell>
          <cell r="T113">
            <v>0</v>
          </cell>
          <cell r="U113">
            <v>0</v>
          </cell>
        </row>
        <row r="114">
          <cell r="R114" t="str">
            <v>Other travelling expenses</v>
          </cell>
          <cell r="T114">
            <v>7340</v>
          </cell>
          <cell r="U114">
            <v>7340</v>
          </cell>
        </row>
        <row r="115">
          <cell r="R115" t="str">
            <v>Other travelling expenses</v>
          </cell>
          <cell r="T115">
            <v>0</v>
          </cell>
          <cell r="U115">
            <v>0</v>
          </cell>
        </row>
        <row r="116">
          <cell r="R116" t="str">
            <v>Other travelling expenses</v>
          </cell>
          <cell r="T116">
            <v>0</v>
          </cell>
          <cell r="U116">
            <v>0</v>
          </cell>
        </row>
        <row r="117">
          <cell r="R117" t="str">
            <v>Flight</v>
          </cell>
          <cell r="T117">
            <v>20663.32</v>
          </cell>
          <cell r="U117">
            <v>20663.32</v>
          </cell>
        </row>
        <row r="118">
          <cell r="R118" t="str">
            <v>Parking</v>
          </cell>
          <cell r="T118">
            <v>1138.18</v>
          </cell>
          <cell r="U118">
            <v>1138.18</v>
          </cell>
        </row>
        <row r="119">
          <cell r="R119" t="str">
            <v>Other travelling expenses</v>
          </cell>
          <cell r="T119">
            <v>0</v>
          </cell>
          <cell r="U119">
            <v>0</v>
          </cell>
        </row>
        <row r="120">
          <cell r="R120" t="str">
            <v>Petrol</v>
          </cell>
          <cell r="T120">
            <v>3210.05</v>
          </cell>
          <cell r="U120">
            <v>3210.05</v>
          </cell>
        </row>
        <row r="121">
          <cell r="R121" t="str">
            <v>Other travelling expenses</v>
          </cell>
          <cell r="T121">
            <v>0</v>
          </cell>
          <cell r="U121">
            <v>0</v>
          </cell>
        </row>
        <row r="122">
          <cell r="R122" t="str">
            <v>hotel</v>
          </cell>
          <cell r="T122">
            <v>732.87</v>
          </cell>
          <cell r="U122">
            <v>732.87</v>
          </cell>
        </row>
        <row r="123">
          <cell r="R123" t="str">
            <v>Restaurant</v>
          </cell>
          <cell r="T123">
            <v>7700.67</v>
          </cell>
          <cell r="U123">
            <v>7700.67</v>
          </cell>
        </row>
        <row r="124">
          <cell r="R124" t="str">
            <v>Restaurant</v>
          </cell>
          <cell r="T124">
            <v>0</v>
          </cell>
          <cell r="U124">
            <v>0</v>
          </cell>
        </row>
        <row r="125">
          <cell r="R125" t="str">
            <v>Receptions</v>
          </cell>
          <cell r="T125">
            <v>2703.95</v>
          </cell>
          <cell r="U125">
            <v>2703.95</v>
          </cell>
        </row>
        <row r="126">
          <cell r="R126" t="str">
            <v>Receptions</v>
          </cell>
          <cell r="T126">
            <v>0</v>
          </cell>
          <cell r="U126">
            <v>0</v>
          </cell>
        </row>
        <row r="127">
          <cell r="R127" t="str">
            <v>Telephone</v>
          </cell>
          <cell r="T127">
            <v>1853.1</v>
          </cell>
          <cell r="U127">
            <v>1853.1</v>
          </cell>
        </row>
        <row r="128">
          <cell r="R128" t="str">
            <v>Mail fees</v>
          </cell>
          <cell r="T128">
            <v>1093.5</v>
          </cell>
          <cell r="U128">
            <v>1093.5</v>
          </cell>
        </row>
        <row r="129">
          <cell r="R129" t="str">
            <v>Telephone</v>
          </cell>
          <cell r="T129">
            <v>2124.4299999999998</v>
          </cell>
          <cell r="U129">
            <v>2124.4299999999998</v>
          </cell>
        </row>
        <row r="130">
          <cell r="R130" t="str">
            <v>Telephone</v>
          </cell>
          <cell r="T130">
            <v>2439.75</v>
          </cell>
          <cell r="U130">
            <v>2439.75</v>
          </cell>
        </row>
        <row r="131">
          <cell r="R131" t="str">
            <v>Telephone</v>
          </cell>
          <cell r="T131">
            <v>0</v>
          </cell>
          <cell r="U131">
            <v>0</v>
          </cell>
        </row>
        <row r="132">
          <cell r="R132" t="str">
            <v>Telephone</v>
          </cell>
          <cell r="T132">
            <v>0</v>
          </cell>
          <cell r="U132">
            <v>0</v>
          </cell>
        </row>
        <row r="133">
          <cell r="R133" t="str">
            <v>Telephone</v>
          </cell>
          <cell r="T133">
            <v>318</v>
          </cell>
          <cell r="U133">
            <v>318</v>
          </cell>
        </row>
        <row r="134">
          <cell r="R134" t="str">
            <v>Telephone</v>
          </cell>
          <cell r="T134">
            <v>0</v>
          </cell>
          <cell r="U134">
            <v>0</v>
          </cell>
        </row>
        <row r="135">
          <cell r="R135" t="str">
            <v>Telephone</v>
          </cell>
          <cell r="T135">
            <v>330.27</v>
          </cell>
          <cell r="U135">
            <v>330.27</v>
          </cell>
        </row>
        <row r="136">
          <cell r="R136" t="str">
            <v>Bank</v>
          </cell>
          <cell r="T136">
            <v>2069.9299999999998</v>
          </cell>
          <cell r="U136">
            <v>2069.9299999999998</v>
          </cell>
        </row>
        <row r="137">
          <cell r="R137" t="str">
            <v>Other fees</v>
          </cell>
          <cell r="T137">
            <v>0</v>
          </cell>
          <cell r="U137">
            <v>0</v>
          </cell>
        </row>
        <row r="138">
          <cell r="R138" t="str">
            <v>country manager</v>
          </cell>
          <cell r="T138">
            <v>854</v>
          </cell>
          <cell r="U138">
            <v>854</v>
          </cell>
        </row>
        <row r="139">
          <cell r="R139" t="str">
            <v>Pre-sale Director</v>
          </cell>
          <cell r="T139">
            <v>487</v>
          </cell>
          <cell r="U139">
            <v>487</v>
          </cell>
        </row>
        <row r="140">
          <cell r="R140" t="str">
            <v>internal sale</v>
          </cell>
          <cell r="T140">
            <v>199</v>
          </cell>
          <cell r="U140">
            <v>199</v>
          </cell>
        </row>
        <row r="141">
          <cell r="R141" t="str">
            <v>Pre-sale 2</v>
          </cell>
          <cell r="T141">
            <v>301</v>
          </cell>
          <cell r="U141">
            <v>301</v>
          </cell>
        </row>
        <row r="142">
          <cell r="R142" t="str">
            <v>Sale 1</v>
          </cell>
          <cell r="T142">
            <v>356</v>
          </cell>
          <cell r="U142">
            <v>356</v>
          </cell>
        </row>
        <row r="143">
          <cell r="R143" t="str">
            <v>Sale 2</v>
          </cell>
          <cell r="T143">
            <v>108</v>
          </cell>
          <cell r="U143">
            <v>108</v>
          </cell>
        </row>
        <row r="144">
          <cell r="R144" t="str">
            <v>Sale 3</v>
          </cell>
          <cell r="T144">
            <v>297</v>
          </cell>
          <cell r="U144">
            <v>297</v>
          </cell>
        </row>
        <row r="145">
          <cell r="R145" t="str">
            <v>Presale 3</v>
          </cell>
          <cell r="T145">
            <v>86</v>
          </cell>
          <cell r="U145">
            <v>86</v>
          </cell>
        </row>
        <row r="146">
          <cell r="R146" t="str">
            <v>country manager</v>
          </cell>
          <cell r="T146">
            <v>427</v>
          </cell>
          <cell r="U146">
            <v>427</v>
          </cell>
        </row>
        <row r="147">
          <cell r="R147" t="str">
            <v>Pre-sale Director</v>
          </cell>
          <cell r="T147">
            <v>244</v>
          </cell>
          <cell r="U147">
            <v>244</v>
          </cell>
        </row>
        <row r="148">
          <cell r="R148" t="str">
            <v>internal sale</v>
          </cell>
          <cell r="T148">
            <v>99</v>
          </cell>
          <cell r="U148">
            <v>99</v>
          </cell>
        </row>
        <row r="149">
          <cell r="R149" t="str">
            <v>Pre-sale 2</v>
          </cell>
          <cell r="T149">
            <v>151</v>
          </cell>
          <cell r="U149">
            <v>151</v>
          </cell>
        </row>
        <row r="150">
          <cell r="R150" t="str">
            <v>Sale 1</v>
          </cell>
          <cell r="T150">
            <v>178</v>
          </cell>
          <cell r="U150">
            <v>178</v>
          </cell>
        </row>
        <row r="151">
          <cell r="R151" t="str">
            <v>Sale 2</v>
          </cell>
          <cell r="T151">
            <v>54</v>
          </cell>
          <cell r="U151">
            <v>54</v>
          </cell>
        </row>
        <row r="152">
          <cell r="R152" t="str">
            <v>Sale 3</v>
          </cell>
          <cell r="T152">
            <v>149</v>
          </cell>
          <cell r="U152">
            <v>149</v>
          </cell>
        </row>
        <row r="153">
          <cell r="R153" t="str">
            <v>Presale 3</v>
          </cell>
          <cell r="T153">
            <v>43</v>
          </cell>
          <cell r="U153">
            <v>43</v>
          </cell>
        </row>
        <row r="154">
          <cell r="R154" t="str">
            <v>taxes</v>
          </cell>
          <cell r="T154">
            <v>12500</v>
          </cell>
          <cell r="U154">
            <v>12500</v>
          </cell>
        </row>
        <row r="155">
          <cell r="R155" t="str">
            <v>taxes</v>
          </cell>
          <cell r="T155">
            <v>0</v>
          </cell>
          <cell r="U155">
            <v>0</v>
          </cell>
        </row>
        <row r="156">
          <cell r="R156" t="str">
            <v>taxes</v>
          </cell>
          <cell r="T156">
            <v>8000</v>
          </cell>
          <cell r="U156">
            <v>8000</v>
          </cell>
        </row>
        <row r="157">
          <cell r="R157" t="str">
            <v>taxes</v>
          </cell>
          <cell r="T157">
            <v>25.54</v>
          </cell>
          <cell r="U157">
            <v>25.54</v>
          </cell>
        </row>
        <row r="158">
          <cell r="R158" t="str">
            <v>taxes</v>
          </cell>
          <cell r="T158">
            <v>0</v>
          </cell>
          <cell r="U158">
            <v>0</v>
          </cell>
        </row>
        <row r="159">
          <cell r="R159" t="str">
            <v>country manager</v>
          </cell>
          <cell r="T159">
            <v>170733.33</v>
          </cell>
          <cell r="U159">
            <v>170733.33</v>
          </cell>
        </row>
        <row r="160">
          <cell r="R160" t="str">
            <v>Pre-sale Director</v>
          </cell>
          <cell r="T160">
            <v>97417.97</v>
          </cell>
          <cell r="U160">
            <v>97417.97</v>
          </cell>
        </row>
        <row r="161">
          <cell r="R161" t="str">
            <v>internal sale</v>
          </cell>
          <cell r="T161">
            <v>39710.79</v>
          </cell>
          <cell r="U161">
            <v>39710.79</v>
          </cell>
        </row>
        <row r="162">
          <cell r="R162" t="str">
            <v>Pre-sale 2</v>
          </cell>
          <cell r="T162">
            <v>60245.64</v>
          </cell>
          <cell r="U162">
            <v>60245.64</v>
          </cell>
        </row>
        <row r="163">
          <cell r="R163" t="str">
            <v>Sale 1</v>
          </cell>
          <cell r="T163">
            <v>71267.7</v>
          </cell>
          <cell r="U163">
            <v>71267.7</v>
          </cell>
        </row>
        <row r="164">
          <cell r="R164" t="str">
            <v>Sale 2</v>
          </cell>
          <cell r="T164">
            <v>21538.49</v>
          </cell>
          <cell r="U164">
            <v>21538.49</v>
          </cell>
        </row>
        <row r="165">
          <cell r="R165" t="str">
            <v>Sale 3</v>
          </cell>
          <cell r="T165">
            <v>59420.08</v>
          </cell>
          <cell r="U165">
            <v>59420.08</v>
          </cell>
        </row>
        <row r="166">
          <cell r="R166" t="str">
            <v>Presale 3</v>
          </cell>
          <cell r="T166">
            <v>17210.04</v>
          </cell>
          <cell r="U166">
            <v>17210.04</v>
          </cell>
        </row>
        <row r="167">
          <cell r="R167" t="str">
            <v>country manager</v>
          </cell>
          <cell r="T167">
            <v>18846.07</v>
          </cell>
          <cell r="U167">
            <v>18846.07</v>
          </cell>
        </row>
        <row r="168">
          <cell r="R168" t="str">
            <v>country manager</v>
          </cell>
          <cell r="T168">
            <v>-326000</v>
          </cell>
          <cell r="U168">
            <v>-326000</v>
          </cell>
        </row>
        <row r="169">
          <cell r="R169" t="str">
            <v>country manager</v>
          </cell>
          <cell r="T169">
            <v>4500</v>
          </cell>
          <cell r="U169">
            <v>4500</v>
          </cell>
        </row>
        <row r="170">
          <cell r="R170" t="str">
            <v>country manager</v>
          </cell>
          <cell r="T170">
            <v>-4500</v>
          </cell>
          <cell r="U170">
            <v>-4500</v>
          </cell>
        </row>
        <row r="171">
          <cell r="R171" t="str">
            <v>country manager</v>
          </cell>
          <cell r="T171">
            <v>37065.379999999997</v>
          </cell>
          <cell r="U171">
            <v>37065.379999999997</v>
          </cell>
        </row>
        <row r="172">
          <cell r="R172" t="str">
            <v>Pre-sale Director</v>
          </cell>
          <cell r="T172">
            <v>20716.39</v>
          </cell>
          <cell r="U172">
            <v>20716.39</v>
          </cell>
        </row>
        <row r="173">
          <cell r="R173" t="str">
            <v>internal sale</v>
          </cell>
          <cell r="T173">
            <v>10076.69</v>
          </cell>
          <cell r="U173">
            <v>10076.69</v>
          </cell>
        </row>
        <row r="174">
          <cell r="R174" t="str">
            <v>Pre-sale 2</v>
          </cell>
          <cell r="T174">
            <v>14979.94</v>
          </cell>
          <cell r="U174">
            <v>14979.94</v>
          </cell>
        </row>
        <row r="175">
          <cell r="R175" t="str">
            <v>Sale 1</v>
          </cell>
          <cell r="T175">
            <v>16832.53</v>
          </cell>
          <cell r="U175">
            <v>16832.53</v>
          </cell>
        </row>
        <row r="176">
          <cell r="R176" t="str">
            <v>Sale 2</v>
          </cell>
          <cell r="T176">
            <v>6440.85</v>
          </cell>
          <cell r="U176">
            <v>6440.85</v>
          </cell>
        </row>
        <row r="177">
          <cell r="R177" t="str">
            <v>Sale 3</v>
          </cell>
          <cell r="T177">
            <v>13352.05</v>
          </cell>
          <cell r="U177">
            <v>13352.05</v>
          </cell>
        </row>
        <row r="178">
          <cell r="R178" t="str">
            <v>Presale 3</v>
          </cell>
          <cell r="T178">
            <v>4572.37</v>
          </cell>
          <cell r="U178">
            <v>4572.37</v>
          </cell>
        </row>
        <row r="179">
          <cell r="R179" t="str">
            <v>country manager</v>
          </cell>
          <cell r="T179">
            <v>507.22</v>
          </cell>
          <cell r="U179">
            <v>507.22</v>
          </cell>
        </row>
        <row r="180">
          <cell r="R180" t="str">
            <v>Pre-sale Director</v>
          </cell>
          <cell r="T180">
            <v>507.22</v>
          </cell>
          <cell r="U180">
            <v>507.22</v>
          </cell>
        </row>
        <row r="181">
          <cell r="R181" t="str">
            <v>internal sale</v>
          </cell>
          <cell r="T181">
            <v>507.22</v>
          </cell>
          <cell r="U181">
            <v>507.22</v>
          </cell>
        </row>
        <row r="182">
          <cell r="R182" t="str">
            <v>Pre-sale 2</v>
          </cell>
          <cell r="T182">
            <v>507.22</v>
          </cell>
          <cell r="U182">
            <v>507.22</v>
          </cell>
        </row>
        <row r="183">
          <cell r="R183" t="str">
            <v>Sale 1</v>
          </cell>
          <cell r="T183">
            <v>507.22</v>
          </cell>
          <cell r="U183">
            <v>507.22</v>
          </cell>
        </row>
        <row r="184">
          <cell r="R184" t="str">
            <v>Sale 2</v>
          </cell>
          <cell r="T184">
            <v>507.22</v>
          </cell>
          <cell r="U184">
            <v>507.22</v>
          </cell>
        </row>
        <row r="185">
          <cell r="R185" t="str">
            <v>Sale 3</v>
          </cell>
          <cell r="T185">
            <v>462.37</v>
          </cell>
          <cell r="U185">
            <v>462.37</v>
          </cell>
        </row>
        <row r="186">
          <cell r="R186" t="str">
            <v>Presale 3</v>
          </cell>
          <cell r="T186">
            <v>462.37</v>
          </cell>
          <cell r="U186">
            <v>462.37</v>
          </cell>
        </row>
        <row r="187">
          <cell r="R187" t="str">
            <v>country manager</v>
          </cell>
          <cell r="T187">
            <v>672.75</v>
          </cell>
          <cell r="U187">
            <v>672.75</v>
          </cell>
        </row>
        <row r="188">
          <cell r="R188" t="str">
            <v>Pre-sale Director</v>
          </cell>
          <cell r="T188">
            <v>672.75</v>
          </cell>
          <cell r="U188">
            <v>672.75</v>
          </cell>
        </row>
        <row r="189">
          <cell r="R189" t="str">
            <v>internal sale</v>
          </cell>
          <cell r="T189">
            <v>672.75</v>
          </cell>
          <cell r="U189">
            <v>672.75</v>
          </cell>
        </row>
        <row r="190">
          <cell r="R190" t="str">
            <v>Pre-sale 2</v>
          </cell>
          <cell r="T190">
            <v>672.75</v>
          </cell>
          <cell r="U190">
            <v>672.75</v>
          </cell>
        </row>
        <row r="191">
          <cell r="R191" t="str">
            <v>Sale 1</v>
          </cell>
          <cell r="T191">
            <v>672.75</v>
          </cell>
          <cell r="U191">
            <v>672.75</v>
          </cell>
        </row>
        <row r="192">
          <cell r="R192" t="str">
            <v>Sale 2</v>
          </cell>
          <cell r="T192">
            <v>672.75</v>
          </cell>
          <cell r="U192">
            <v>672.75</v>
          </cell>
        </row>
        <row r="193">
          <cell r="R193" t="str">
            <v>Sale 3</v>
          </cell>
          <cell r="T193">
            <v>538.20000000000005</v>
          </cell>
          <cell r="U193">
            <v>538.20000000000005</v>
          </cell>
        </row>
        <row r="194">
          <cell r="R194" t="str">
            <v>Presale 3</v>
          </cell>
          <cell r="T194">
            <v>538.20000000000005</v>
          </cell>
          <cell r="U194">
            <v>538.20000000000005</v>
          </cell>
        </row>
        <row r="195">
          <cell r="R195" t="str">
            <v>country manager</v>
          </cell>
          <cell r="T195">
            <v>13360.52</v>
          </cell>
          <cell r="U195">
            <v>13360.52</v>
          </cell>
        </row>
        <row r="196">
          <cell r="R196" t="str">
            <v>Pre-sale Director</v>
          </cell>
          <cell r="T196">
            <v>11316.84</v>
          </cell>
          <cell r="U196">
            <v>11316.84</v>
          </cell>
        </row>
        <row r="197">
          <cell r="R197" t="str">
            <v>internal sale</v>
          </cell>
          <cell r="T197">
            <v>3544.62</v>
          </cell>
          <cell r="U197">
            <v>3544.62</v>
          </cell>
        </row>
        <row r="198">
          <cell r="R198" t="str">
            <v>Pre-sale 2</v>
          </cell>
          <cell r="T198">
            <v>6549.39</v>
          </cell>
          <cell r="U198">
            <v>6549.39</v>
          </cell>
        </row>
        <row r="199">
          <cell r="R199" t="str">
            <v>Sale 1</v>
          </cell>
          <cell r="T199">
            <v>7682.31</v>
          </cell>
          <cell r="U199">
            <v>7682.31</v>
          </cell>
        </row>
        <row r="200">
          <cell r="R200" t="str">
            <v>Sale 2</v>
          </cell>
          <cell r="T200">
            <v>1314.87</v>
          </cell>
          <cell r="U200">
            <v>1314.87</v>
          </cell>
        </row>
        <row r="201">
          <cell r="R201" t="str">
            <v>Sale 3</v>
          </cell>
          <cell r="T201">
            <v>6076.15</v>
          </cell>
          <cell r="U201">
            <v>6076.15</v>
          </cell>
        </row>
        <row r="202">
          <cell r="R202" t="str">
            <v>Presale 3</v>
          </cell>
          <cell r="T202">
            <v>696</v>
          </cell>
          <cell r="U202">
            <v>696</v>
          </cell>
        </row>
        <row r="203">
          <cell r="R203" t="str">
            <v>country manager</v>
          </cell>
          <cell r="T203">
            <v>751.98</v>
          </cell>
          <cell r="U203">
            <v>751.98</v>
          </cell>
        </row>
        <row r="204">
          <cell r="R204" t="str">
            <v>Pre-sale Director</v>
          </cell>
          <cell r="T204">
            <v>3024.38</v>
          </cell>
          <cell r="U204">
            <v>3024.38</v>
          </cell>
        </row>
        <row r="205">
          <cell r="R205" t="str">
            <v>internal sale</v>
          </cell>
          <cell r="T205">
            <v>2142.8000000000002</v>
          </cell>
          <cell r="U205">
            <v>2142.8000000000002</v>
          </cell>
        </row>
        <row r="206">
          <cell r="R206" t="str">
            <v>Pre-sale 2</v>
          </cell>
          <cell r="T206">
            <v>3024.38</v>
          </cell>
          <cell r="U206">
            <v>3024.38</v>
          </cell>
        </row>
        <row r="207">
          <cell r="R207" t="str">
            <v>Sale 1</v>
          </cell>
          <cell r="T207">
            <v>3024.38</v>
          </cell>
          <cell r="U207">
            <v>3024.38</v>
          </cell>
        </row>
        <row r="208">
          <cell r="R208" t="str">
            <v>Sale 2</v>
          </cell>
          <cell r="T208">
            <v>1253.06</v>
          </cell>
          <cell r="U208">
            <v>1253.06</v>
          </cell>
        </row>
        <row r="209">
          <cell r="R209" t="str">
            <v>Sale 3</v>
          </cell>
          <cell r="T209">
            <v>2419.5100000000002</v>
          </cell>
          <cell r="U209">
            <v>2419.5100000000002</v>
          </cell>
        </row>
        <row r="210">
          <cell r="R210" t="str">
            <v>Presale 3</v>
          </cell>
          <cell r="T210">
            <v>860.45</v>
          </cell>
          <cell r="U210">
            <v>860.45</v>
          </cell>
        </row>
        <row r="211">
          <cell r="R211" t="str">
            <v>country manager</v>
          </cell>
          <cell r="T211">
            <v>0</v>
          </cell>
          <cell r="U211">
            <v>0</v>
          </cell>
        </row>
        <row r="212">
          <cell r="R212" t="str">
            <v>country manager</v>
          </cell>
          <cell r="T212">
            <v>0</v>
          </cell>
          <cell r="U212">
            <v>0</v>
          </cell>
        </row>
        <row r="213">
          <cell r="R213" t="str">
            <v>country manager</v>
          </cell>
          <cell r="T213">
            <v>-130000</v>
          </cell>
          <cell r="U213">
            <v>-130000</v>
          </cell>
        </row>
        <row r="214">
          <cell r="R214" t="str">
            <v>internal sale</v>
          </cell>
          <cell r="T214">
            <v>-506</v>
          </cell>
          <cell r="U214">
            <v>-506</v>
          </cell>
        </row>
        <row r="215">
          <cell r="R215" t="str">
            <v>Other(Printer, Paper, pen)</v>
          </cell>
          <cell r="T215">
            <v>0.39</v>
          </cell>
          <cell r="U215">
            <v>0.39</v>
          </cell>
        </row>
        <row r="216">
          <cell r="R216" t="str">
            <v>Bank</v>
          </cell>
          <cell r="T216">
            <v>0</v>
          </cell>
          <cell r="U216">
            <v>0</v>
          </cell>
        </row>
        <row r="217">
          <cell r="R217" t="str">
            <v>Bank</v>
          </cell>
          <cell r="T217">
            <v>1084.26</v>
          </cell>
          <cell r="U217">
            <v>1084.26</v>
          </cell>
        </row>
        <row r="218">
          <cell r="R218" t="str">
            <v>Bank</v>
          </cell>
          <cell r="T218">
            <v>20059</v>
          </cell>
          <cell r="U218">
            <v>20059</v>
          </cell>
        </row>
        <row r="219">
          <cell r="R219" t="str">
            <v>Bank</v>
          </cell>
          <cell r="T219">
            <v>0</v>
          </cell>
          <cell r="U219">
            <v>0</v>
          </cell>
        </row>
        <row r="220">
          <cell r="R220" t="str">
            <v>amortizations</v>
          </cell>
          <cell r="T220">
            <v>0</v>
          </cell>
          <cell r="U220">
            <v>0</v>
          </cell>
        </row>
        <row r="221">
          <cell r="R221" t="str">
            <v>amortizations</v>
          </cell>
          <cell r="T221">
            <v>26459</v>
          </cell>
          <cell r="U221">
            <v>26459</v>
          </cell>
        </row>
        <row r="222">
          <cell r="R222" t="str">
            <v>Bank</v>
          </cell>
          <cell r="T222">
            <v>0</v>
          </cell>
          <cell r="U222">
            <v>0</v>
          </cell>
        </row>
        <row r="223">
          <cell r="R223" t="str">
            <v>Corporation tax</v>
          </cell>
          <cell r="T223">
            <v>151123</v>
          </cell>
          <cell r="U223">
            <v>151123</v>
          </cell>
        </row>
        <row r="224">
          <cell r="R224" t="str">
            <v>Commissions</v>
          </cell>
          <cell r="T224">
            <v>-966000</v>
          </cell>
          <cell r="U224">
            <v>-966000</v>
          </cell>
        </row>
        <row r="225">
          <cell r="R225" t="str">
            <v>Other(Printer, Paper, pen)</v>
          </cell>
          <cell r="T225">
            <v>-0.32</v>
          </cell>
          <cell r="U225">
            <v>-0.32</v>
          </cell>
        </row>
        <row r="226">
          <cell r="R226" t="str">
            <v>Bank</v>
          </cell>
          <cell r="T226">
            <v>0</v>
          </cell>
          <cell r="U226">
            <v>0</v>
          </cell>
        </row>
        <row r="227">
          <cell r="R227" t="str">
            <v>Bank</v>
          </cell>
          <cell r="T227">
            <v>0</v>
          </cell>
          <cell r="U227">
            <v>0</v>
          </cell>
        </row>
        <row r="228">
          <cell r="T228">
            <v>0</v>
          </cell>
          <cell r="U228">
            <v>0</v>
          </cell>
        </row>
        <row r="229">
          <cell r="R229" t="str">
            <v>country manager</v>
          </cell>
          <cell r="T229">
            <v>0</v>
          </cell>
          <cell r="U229">
            <v>0</v>
          </cell>
        </row>
        <row r="230">
          <cell r="T230">
            <v>0</v>
          </cell>
          <cell r="U23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ghlights"/>
      <sheetName val="Cover"/>
      <sheetName val="BS"/>
      <sheetName val="P&amp;L"/>
      <sheetName val="P&amp;L BVA by products"/>
      <sheetName val="consolidated BVA"/>
      <sheetName val="Branch Vs Budget"/>
      <sheetName val="CB revenue by products"/>
      <sheetName val="P&amp;L By Branch Total BOD"/>
      <sheetName val="P&amp;L by BL"/>
      <sheetName val="P&amp;L Trend"/>
      <sheetName val="branch trend"/>
      <sheetName val="CF"/>
      <sheetName val="CF W"/>
      <sheetName val="DSO "/>
      <sheetName val="AR analysis"/>
      <sheetName val="Expenses"/>
      <sheetName val="revenue by type1"/>
      <sheetName val="COGS by type"/>
      <sheetName val="HR"/>
      <sheetName val="Deals over 20K"/>
      <sheetName val="Intangibles"/>
      <sheetName val="Revenues branch"/>
      <sheetName val="Revenue Type"/>
      <sheetName val="Revenues &amp; GM% "/>
      <sheetName val="revenue by products (2)"/>
      <sheetName val="Revenues &amp; GM%eDEV"/>
      <sheetName val="Revenues &amp; GM% iBOLT"/>
      <sheetName val="Ibolt 15"/>
      <sheetName val="Revenue + VAT"/>
      <sheetName val="LC Analysis"/>
      <sheetName val="Ecargo Old"/>
      <sheetName val="Q4 04 performance by branch"/>
      <sheetName val="Q2 05 performance by branch - 1"/>
      <sheetName val="Ecargo"/>
      <sheetName val="Reveneue by type"/>
      <sheetName val="Q1 2005 YTD P&amp;L BVA"/>
      <sheetName val="Pivot"/>
      <sheetName val="REV DB"/>
      <sheetName val="Analysis"/>
      <sheetName val="DB IL"/>
      <sheetName val="HLT"/>
      <sheetName val="CT"/>
      <sheetName val="AAOD"/>
      <sheetName val="Sales"/>
      <sheetName val="R&amp;D"/>
      <sheetName val="MKT"/>
      <sheetName val="Legal"/>
      <sheetName val="F&amp;A"/>
      <sheetName val="Dist"/>
      <sheetName val="FR"/>
      <sheetName val="GE"/>
      <sheetName val="NL"/>
      <sheetName val="HU"/>
      <sheetName val="IL"/>
      <sheetName val="JP"/>
      <sheetName val="UK"/>
      <sheetName val="INC."/>
      <sheetName val="Cons Branches"/>
      <sheetName val="Cons Subs"/>
      <sheetName val="Assomptions"/>
      <sheetName val="Revenue by branch"/>
      <sheetName val="Revenue By products "/>
      <sheetName val="Revenue by rev type (2)"/>
      <sheetName val="2007 P&amp;L CB &amp; Subs"/>
      <sheetName val="P&amp;L Branches Analysis"/>
      <sheetName val="December06"/>
      <sheetName val="P&amp;L (2)"/>
      <sheetName val="Revenue by rev type"/>
      <sheetName val="Budget VS 2006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5">
          <cell r="AT35">
            <v>0.59222219999999992</v>
          </cell>
        </row>
        <row r="37">
          <cell r="AT37">
            <v>120.17945999999999</v>
          </cell>
        </row>
        <row r="38">
          <cell r="AT38">
            <v>217.62822</v>
          </cell>
        </row>
        <row r="39">
          <cell r="AT39">
            <v>4.55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&amp; Milestones"/>
      <sheetName val="Financial Summary"/>
      <sheetName val="AAA Margin Model"/>
      <sheetName val="CHF Margin Model"/>
      <sheetName val="US Operations"/>
      <sheetName val="G&amp;A"/>
      <sheetName val="Isr Bus Dev"/>
      <sheetName val="MFG"/>
      <sheetName val="R&amp;D"/>
      <sheetName val="Capital Expenses"/>
      <sheetName val="Burn Rate"/>
      <sheetName val="Headcount Summary"/>
      <sheetName val="Headcount Costs"/>
      <sheetName val="Other Raw Data"/>
      <sheetName val="US - High Case"/>
      <sheetName val="US - Low case"/>
      <sheetName val="Total ISR Salaries"/>
    </sheetNames>
    <sheetDataSet>
      <sheetData sheetId="0" refreshError="1"/>
      <sheetData sheetId="1" refreshError="1">
        <row r="38">
          <cell r="B38" t="str">
            <v>Yes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VALUE MATRIX"/>
      <sheetName val="השקע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"/>
      <sheetName val="P&amp;L"/>
      <sheetName val="At a Glance"/>
      <sheetName val="INVENTORY"/>
      <sheetName val="שימושים"/>
      <sheetName val="Financial Graph"/>
      <sheetName val="SALES"/>
      <sheetName val="COMMISSION1"/>
      <sheetName val="MANUFACTURING "/>
      <sheetName val="HR"/>
      <sheetName val="CS EF&amp;I"/>
      <sheetName val="CBU "/>
      <sheetName val="Inc"/>
      <sheetName val="R&amp;D PROJ."/>
      <sheetName val="R&amp;D"/>
      <sheetName val="MKTG"/>
      <sheetName val="G&amp;A"/>
      <sheetName val="MANP"/>
      <sheetName val="PAYROLL"/>
      <sheetName val="ACCRUALS"/>
      <sheetName val="RBU"/>
      <sheetName val="Project"/>
      <sheetName val="major cust."/>
      <sheetName val="Chart1"/>
      <sheetName val="רו&quot;ח"/>
      <sheetName val="G_A"/>
      <sheetName val="Q-1 200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 refreshError="1">
        <row r="2">
          <cell r="A2" t="str">
            <v>ENAVIS INC EXPENSES  (K$)</v>
          </cell>
        </row>
        <row r="5">
          <cell r="B5" t="str">
            <v>BUDGET Q2/01</v>
          </cell>
          <cell r="C5" t="str">
            <v>ACT Q2/01</v>
          </cell>
        </row>
        <row r="6">
          <cell r="B6" t="str">
            <v xml:space="preserve"> budget Q1/01</v>
          </cell>
        </row>
        <row r="8">
          <cell r="A8" t="str">
            <v xml:space="preserve">CS &amp; EF&amp;I labor </v>
          </cell>
          <cell r="B8">
            <v>1055</v>
          </cell>
          <cell r="C8">
            <v>1366</v>
          </cell>
        </row>
        <row r="9">
          <cell r="A9" t="str">
            <v>CS &amp; EF&amp;I Material</v>
          </cell>
          <cell r="B9">
            <v>1141</v>
          </cell>
          <cell r="C9">
            <v>1020</v>
          </cell>
        </row>
        <row r="10">
          <cell r="A10" t="str">
            <v>Total  CS &amp; EF&amp;I</v>
          </cell>
          <cell r="B10">
            <v>2196</v>
          </cell>
          <cell r="C10">
            <v>2386</v>
          </cell>
        </row>
        <row r="11">
          <cell r="A11" t="str">
            <v>Manufacturing - labor - Indirect</v>
          </cell>
          <cell r="B11" t="e">
            <v>#REF!</v>
          </cell>
          <cell r="C11" t="e">
            <v>#REF!</v>
          </cell>
        </row>
        <row r="12">
          <cell r="A12" t="str">
            <v>Manufacturing - other + depreciation</v>
          </cell>
          <cell r="B12" t="e">
            <v>#REF!</v>
          </cell>
          <cell r="C12" t="e">
            <v>#REF!</v>
          </cell>
        </row>
        <row r="13">
          <cell r="A13" t="str">
            <v>Manufacturing Expenses</v>
          </cell>
          <cell r="B13">
            <v>657</v>
          </cell>
          <cell r="C13">
            <v>415</v>
          </cell>
        </row>
        <row r="15">
          <cell r="A15" t="str">
            <v>Total cost of sales</v>
          </cell>
          <cell r="B15">
            <v>2853</v>
          </cell>
          <cell r="C15">
            <v>2801</v>
          </cell>
        </row>
        <row r="17">
          <cell r="A17" t="str">
            <v>R&amp;D - labor - Direct</v>
          </cell>
          <cell r="B17">
            <v>845</v>
          </cell>
          <cell r="C17">
            <v>1173</v>
          </cell>
        </row>
        <row r="18">
          <cell r="A18" t="str">
            <v>R&amp;D - material</v>
          </cell>
          <cell r="B18">
            <v>26</v>
          </cell>
          <cell r="C18">
            <v>49.1</v>
          </cell>
        </row>
        <row r="19">
          <cell r="A19" t="str">
            <v>R&amp;D - other + depreciation</v>
          </cell>
          <cell r="B19">
            <v>426</v>
          </cell>
          <cell r="C19">
            <v>221</v>
          </cell>
        </row>
        <row r="20">
          <cell r="A20" t="str">
            <v>R&amp;D - net</v>
          </cell>
          <cell r="B20">
            <v>1297</v>
          </cell>
          <cell r="C20">
            <v>1443.1</v>
          </cell>
        </row>
        <row r="22">
          <cell r="A22" t="str">
            <v>Selling - labor &amp; employees Commission</v>
          </cell>
          <cell r="B22">
            <v>1568</v>
          </cell>
          <cell r="C22">
            <v>1405.3</v>
          </cell>
        </row>
        <row r="23">
          <cell r="A23" t="str">
            <v>Selling - commissions (2.5% of sales)</v>
          </cell>
          <cell r="C23">
            <v>25</v>
          </cell>
        </row>
        <row r="24">
          <cell r="A24" t="str">
            <v>Selling - expenses</v>
          </cell>
          <cell r="B24">
            <v>693</v>
          </cell>
          <cell r="C24">
            <v>679.2</v>
          </cell>
        </row>
        <row r="25">
          <cell r="A25" t="str">
            <v>Selling - overheads</v>
          </cell>
          <cell r="B25">
            <v>295</v>
          </cell>
          <cell r="C25">
            <v>-196.68</v>
          </cell>
        </row>
        <row r="26">
          <cell r="A26" t="str">
            <v>Total selling expenses</v>
          </cell>
          <cell r="B26">
            <v>2556</v>
          </cell>
          <cell r="C26">
            <v>1912.82</v>
          </cell>
        </row>
        <row r="28">
          <cell r="A28" t="str">
            <v>General &amp; Administration - labor</v>
          </cell>
          <cell r="B28">
            <v>262</v>
          </cell>
          <cell r="C28">
            <v>313.64999999999998</v>
          </cell>
        </row>
        <row r="29">
          <cell r="A29" t="str">
            <v>General &amp; Administration expenses</v>
          </cell>
          <cell r="B29">
            <v>100</v>
          </cell>
          <cell r="C29">
            <v>-89.100000000000023</v>
          </cell>
        </row>
        <row r="30">
          <cell r="A30" t="str">
            <v>General &amp; Administration overheads</v>
          </cell>
          <cell r="B30">
            <v>91</v>
          </cell>
          <cell r="C30">
            <v>-73.900000000000006</v>
          </cell>
        </row>
        <row r="31">
          <cell r="A31" t="str">
            <v>Total General &amp; Administration expenses</v>
          </cell>
          <cell r="B31">
            <v>453</v>
          </cell>
          <cell r="C31">
            <v>150.64999999999995</v>
          </cell>
        </row>
        <row r="33">
          <cell r="A33" t="str">
            <v>Restructuring Expenses</v>
          </cell>
          <cell r="C33">
            <v>1308</v>
          </cell>
        </row>
        <row r="34">
          <cell r="A34" t="str">
            <v>TOTAL EXPENSES</v>
          </cell>
          <cell r="B34">
            <v>7159</v>
          </cell>
          <cell r="C34">
            <v>7615.57</v>
          </cell>
        </row>
        <row r="35">
          <cell r="A35" t="str">
            <v>Operating profit (Loss)CHECK</v>
          </cell>
          <cell r="B35" t="e">
            <v>#REF!</v>
          </cell>
          <cell r="C35" t="e">
            <v>#REF!</v>
          </cell>
        </row>
        <row r="36">
          <cell r="A36" t="str">
            <v>TOTAL OVERHEAD</v>
          </cell>
          <cell r="B36" t="e">
            <v>#REF!</v>
          </cell>
          <cell r="C36" t="e">
            <v>#REF!</v>
          </cell>
        </row>
      </sheetData>
      <sheetData sheetId="13" refreshError="1"/>
      <sheetData sheetId="14"/>
      <sheetData sheetId="15" refreshError="1">
        <row r="3">
          <cell r="B3" t="str">
            <v>SALES  &amp;  MARKETING ($)</v>
          </cell>
        </row>
        <row r="5">
          <cell r="B5" t="str">
            <v>BUD NO</v>
          </cell>
          <cell r="C5" t="str">
            <v>DESC.</v>
          </cell>
          <cell r="D5" t="str">
            <v>BUDGET Q2/01</v>
          </cell>
          <cell r="E5" t="str">
            <v>ACTUAL Q2/01</v>
          </cell>
        </row>
        <row r="7">
          <cell r="B7">
            <v>460</v>
          </cell>
          <cell r="C7" t="str">
            <v>Catalogs</v>
          </cell>
          <cell r="D7">
            <v>45</v>
          </cell>
          <cell r="E7">
            <v>37.548000000000002</v>
          </cell>
        </row>
        <row r="8">
          <cell r="B8">
            <v>462</v>
          </cell>
          <cell r="C8" t="str">
            <v>Advertising+Public relationship</v>
          </cell>
          <cell r="D8">
            <v>105.137</v>
          </cell>
          <cell r="E8">
            <v>129.01999999999998</v>
          </cell>
        </row>
        <row r="9">
          <cell r="B9">
            <v>464</v>
          </cell>
          <cell r="C9" t="str">
            <v>Giveaways</v>
          </cell>
          <cell r="D9">
            <v>6</v>
          </cell>
          <cell r="E9">
            <v>2.9589999999999996</v>
          </cell>
        </row>
        <row r="10">
          <cell r="B10">
            <v>471</v>
          </cell>
          <cell r="C10" t="str">
            <v>Trade Show</v>
          </cell>
          <cell r="D10">
            <v>60</v>
          </cell>
          <cell r="E10">
            <v>56.037000000000006</v>
          </cell>
        </row>
        <row r="11">
          <cell r="B11">
            <v>462</v>
          </cell>
          <cell r="C11" t="str">
            <v xml:space="preserve"> Launch</v>
          </cell>
          <cell r="D11">
            <v>0</v>
          </cell>
          <cell r="E11">
            <v>0.5</v>
          </cell>
        </row>
        <row r="12">
          <cell r="B12">
            <v>473</v>
          </cell>
          <cell r="C12" t="str">
            <v>Training</v>
          </cell>
          <cell r="D12">
            <v>10</v>
          </cell>
          <cell r="E12">
            <v>8.0000000000000071E-3</v>
          </cell>
        </row>
        <row r="13">
          <cell r="B13">
            <v>478</v>
          </cell>
          <cell r="C13" t="str">
            <v>Homologation</v>
          </cell>
          <cell r="D13">
            <v>40</v>
          </cell>
          <cell r="E13">
            <v>25.062999999999999</v>
          </cell>
        </row>
        <row r="14">
          <cell r="B14">
            <v>481</v>
          </cell>
          <cell r="C14" t="str">
            <v>Entertainment(seminars)</v>
          </cell>
          <cell r="D14">
            <v>1</v>
          </cell>
          <cell r="E14">
            <v>0.96999999999999975</v>
          </cell>
        </row>
        <row r="15">
          <cell r="B15">
            <v>484</v>
          </cell>
          <cell r="C15" t="str">
            <v>MKTG Travel</v>
          </cell>
          <cell r="D15">
            <v>135</v>
          </cell>
          <cell r="E15">
            <v>176.10999999999999</v>
          </cell>
        </row>
        <row r="16">
          <cell r="B16">
            <v>491</v>
          </cell>
          <cell r="C16" t="str">
            <v>BIC</v>
          </cell>
          <cell r="D16">
            <v>10</v>
          </cell>
          <cell r="E16">
            <v>7.8400000000000034</v>
          </cell>
        </row>
        <row r="17">
          <cell r="B17">
            <v>491</v>
          </cell>
          <cell r="C17" t="str">
            <v>Consulting - MKTG</v>
          </cell>
          <cell r="D17">
            <v>231</v>
          </cell>
          <cell r="E17">
            <v>181.7</v>
          </cell>
        </row>
        <row r="18">
          <cell r="B18">
            <v>465</v>
          </cell>
          <cell r="C18" t="str">
            <v>Relocation</v>
          </cell>
          <cell r="D18">
            <v>3</v>
          </cell>
          <cell r="E18">
            <v>0</v>
          </cell>
        </row>
        <row r="19">
          <cell r="B19">
            <v>491</v>
          </cell>
          <cell r="C19" t="str">
            <v>KOREA</v>
          </cell>
          <cell r="D19">
            <v>59</v>
          </cell>
        </row>
        <row r="20">
          <cell r="B20" t="str">
            <v>465+497</v>
          </cell>
          <cell r="C20" t="str">
            <v>Power Point, Multi Media,Web Site</v>
          </cell>
          <cell r="D20">
            <v>51</v>
          </cell>
          <cell r="E20">
            <v>113.22999999999999</v>
          </cell>
        </row>
        <row r="21">
          <cell r="C21" t="str">
            <v>TOTAL EXP.</v>
          </cell>
          <cell r="D21">
            <v>756.13699999999994</v>
          </cell>
          <cell r="E21">
            <v>730.9849999999999</v>
          </cell>
        </row>
        <row r="23">
          <cell r="C23" t="str">
            <v>Indirect Payroll</v>
          </cell>
          <cell r="D23">
            <v>772</v>
          </cell>
          <cell r="E23">
            <v>789.70899999999995</v>
          </cell>
        </row>
        <row r="24">
          <cell r="C24" t="str">
            <v>Manufacturing Burden</v>
          </cell>
          <cell r="D24">
            <v>440</v>
          </cell>
          <cell r="E24">
            <v>371.28200000000004</v>
          </cell>
        </row>
        <row r="25">
          <cell r="C25" t="str">
            <v xml:space="preserve"> Total Marketing Expenses</v>
          </cell>
          <cell r="D25">
            <v>1968.1369999999999</v>
          </cell>
          <cell r="E25">
            <v>1891.9760000000001</v>
          </cell>
        </row>
      </sheetData>
      <sheetData sheetId="16" refreshError="1">
        <row r="4">
          <cell r="A4" t="str">
            <v xml:space="preserve">GENERAL &amp; ADMINISTRATION </v>
          </cell>
        </row>
        <row r="6">
          <cell r="A6" t="str">
            <v>BUDGET</v>
          </cell>
          <cell r="C6" t="str">
            <v>BUDGET</v>
          </cell>
          <cell r="D6" t="str">
            <v>ACTUAL</v>
          </cell>
          <cell r="E6" t="str">
            <v>ACTUAL</v>
          </cell>
          <cell r="F6" t="str">
            <v>ACTUAL</v>
          </cell>
        </row>
        <row r="7">
          <cell r="A7" t="str">
            <v>ITEM</v>
          </cell>
          <cell r="B7" t="str">
            <v>DESC.</v>
          </cell>
          <cell r="C7" t="str">
            <v>Q2/01</v>
          </cell>
          <cell r="D7" t="str">
            <v>Q2/01</v>
          </cell>
          <cell r="E7" t="str">
            <v>Q1/01</v>
          </cell>
          <cell r="F7" t="str">
            <v>H1/01</v>
          </cell>
        </row>
        <row r="9">
          <cell r="A9">
            <v>501</v>
          </cell>
          <cell r="B9" t="str">
            <v>Travel</v>
          </cell>
          <cell r="C9">
            <v>49</v>
          </cell>
          <cell r="D9">
            <v>40.5</v>
          </cell>
          <cell r="E9">
            <v>22.2</v>
          </cell>
          <cell r="F9">
            <v>62.7</v>
          </cell>
        </row>
        <row r="10">
          <cell r="A10">
            <v>502</v>
          </cell>
          <cell r="B10" t="str">
            <v>Entertainment</v>
          </cell>
          <cell r="C10">
            <v>0</v>
          </cell>
          <cell r="D10">
            <v>0</v>
          </cell>
          <cell r="F10">
            <v>0</v>
          </cell>
        </row>
        <row r="11">
          <cell r="A11">
            <v>507</v>
          </cell>
          <cell r="B11" t="str">
            <v>Consulting</v>
          </cell>
          <cell r="C11">
            <v>5</v>
          </cell>
          <cell r="D11">
            <v>10.760999999999999</v>
          </cell>
          <cell r="F11">
            <v>10.760999999999999</v>
          </cell>
        </row>
        <row r="12">
          <cell r="A12">
            <v>510</v>
          </cell>
          <cell r="B12" t="str">
            <v>Auditors</v>
          </cell>
          <cell r="C12">
            <v>25</v>
          </cell>
          <cell r="D12">
            <v>20.16</v>
          </cell>
          <cell r="F12">
            <v>20.16</v>
          </cell>
        </row>
        <row r="13">
          <cell r="A13" t="str">
            <v>542/2</v>
          </cell>
          <cell r="B13" t="str">
            <v>Doubtful Debts</v>
          </cell>
          <cell r="C13">
            <v>150</v>
          </cell>
          <cell r="D13">
            <v>402</v>
          </cell>
          <cell r="E13">
            <v>2567</v>
          </cell>
          <cell r="F13">
            <v>2969</v>
          </cell>
        </row>
        <row r="14">
          <cell r="A14">
            <v>519</v>
          </cell>
          <cell r="B14" t="str">
            <v>Legal expenses</v>
          </cell>
          <cell r="C14">
            <v>5</v>
          </cell>
          <cell r="D14">
            <v>1.74</v>
          </cell>
          <cell r="E14">
            <v>0.2</v>
          </cell>
          <cell r="F14">
            <v>1.94</v>
          </cell>
        </row>
        <row r="15">
          <cell r="A15" t="str">
            <v>540/3</v>
          </cell>
          <cell r="B15" t="str">
            <v>Accrual (Conthal)</v>
          </cell>
          <cell r="C15">
            <v>0</v>
          </cell>
          <cell r="D15">
            <v>588.64699999999993</v>
          </cell>
          <cell r="E15">
            <v>500</v>
          </cell>
          <cell r="F15">
            <v>1088.6469999999999</v>
          </cell>
        </row>
        <row r="16">
          <cell r="A16">
            <v>573</v>
          </cell>
          <cell r="B16" t="str">
            <v>IPO</v>
          </cell>
          <cell r="C16">
            <v>100</v>
          </cell>
          <cell r="D16">
            <v>137.66</v>
          </cell>
          <cell r="F16">
            <v>137.66</v>
          </cell>
        </row>
        <row r="17">
          <cell r="A17" t="str">
            <v>540/1</v>
          </cell>
          <cell r="B17" t="str">
            <v>Reserves</v>
          </cell>
          <cell r="C17">
            <v>102</v>
          </cell>
          <cell r="D17">
            <v>198.47399999999999</v>
          </cell>
          <cell r="E17">
            <v>63</v>
          </cell>
          <cell r="F17">
            <v>261.47399999999999</v>
          </cell>
        </row>
        <row r="18">
          <cell r="A18" t="str">
            <v>540/4</v>
          </cell>
          <cell r="B18" t="str">
            <v>Penalty CBUS</v>
          </cell>
          <cell r="C18">
            <v>59</v>
          </cell>
          <cell r="D18">
            <v>65.430999999999997</v>
          </cell>
          <cell r="E18">
            <v>37</v>
          </cell>
          <cell r="F18">
            <v>102.431</v>
          </cell>
        </row>
        <row r="19">
          <cell r="B19" t="str">
            <v>Total Direct Expenses</v>
          </cell>
          <cell r="C19">
            <v>495</v>
          </cell>
          <cell r="D19">
            <v>1465.373</v>
          </cell>
          <cell r="E19">
            <v>3189.3999999999996</v>
          </cell>
          <cell r="F19">
            <v>4654.7730000000001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WP"/>
      <sheetName val="P&amp;L"/>
      <sheetName val="BS"/>
      <sheetName val="capital adequacy (Exim) (2)"/>
      <sheetName val="Note 1 - Background"/>
      <sheetName val="Note 5 - Disponibiliati"/>
      <sheetName val="Note 6 - Deposits at banks"/>
      <sheetName val="Note 7 - Accounts with the NBR"/>
      <sheetName val="Note 8 - Certificate de trez"/>
      <sheetName val="Note 10 - Credite"/>
      <sheetName val="Credite banci surse KFW&amp;BIR"/>
      <sheetName val="Note 10 -  credite pe sectoare"/>
      <sheetName val="Nota alte angajamente"/>
      <sheetName val="Note 11 - Investitii de capital"/>
      <sheetName val="Note 14 - Depozite la vedere"/>
      <sheetName val="Note 15 - DEpozite la termen"/>
      <sheetName val="Note 16 - Imprumuturi pe TL"/>
      <sheetName val="Note 20 - Share capital"/>
      <sheetName val="Nota alte angajamente (2)"/>
      <sheetName val="Infl"/>
      <sheetName val="Infl (2)"/>
      <sheetName val="Note 22- Venituri de dob"/>
      <sheetName val="Note 23 - Interest expense (2)"/>
      <sheetName val="Note 24 - Provizioane credite"/>
      <sheetName val="EWP 2001 (2)"/>
      <sheetName val="Note 26 - Non-interest expe (2)"/>
      <sheetName val="general ledger"/>
      <sheetName val="Index"/>
      <sheetName val="INC_Recognition2010"/>
      <sheetName val="LTD_Recognition2010"/>
      <sheetName val="Inc"/>
      <sheetName val="G&amp;A"/>
      <sheetName val="MKT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9">
          <cell r="M39">
            <v>1.3019535422525537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e"/>
      <sheetName val="Journal"/>
      <sheetName val="Prime"/>
      <sheetName val="Balance sheet"/>
      <sheetName val="Budget 2002"/>
      <sheetName val="Balance"/>
      <sheetName val="P&amp;L monthly"/>
      <sheetName val="P &amp;L"/>
      <sheetName val="Prov I&amp;T"/>
      <sheetName val="Salary Q1-2002"/>
      <sheetName val="Situation"/>
      <sheetName val="Cash flow"/>
      <sheetName val="IS"/>
      <sheetName val="Ventil NDF AB 03 00"/>
      <sheetName val="Feuil2"/>
      <sheetName val="Feuil1"/>
      <sheetName val="Feuil3"/>
      <sheetName val="CP"/>
      <sheetName val="Salary"/>
      <sheetName val="CAD"/>
      <sheetName val="Job Code Table"/>
      <sheetName val="Assumptions"/>
    </sheetNames>
    <sheetDataSet>
      <sheetData sheetId="0"/>
      <sheetData sheetId="1">
        <row r="3">
          <cell r="A3">
            <v>681110</v>
          </cell>
          <cell r="C3">
            <v>279.33</v>
          </cell>
        </row>
        <row r="4">
          <cell r="A4">
            <v>681120</v>
          </cell>
          <cell r="C4">
            <v>50845.84</v>
          </cell>
        </row>
        <row r="5">
          <cell r="A5">
            <v>280510</v>
          </cell>
          <cell r="D5">
            <v>279.33</v>
          </cell>
        </row>
        <row r="6">
          <cell r="A6">
            <v>281570</v>
          </cell>
          <cell r="D6">
            <v>2733.97</v>
          </cell>
        </row>
        <row r="7">
          <cell r="A7">
            <v>281820</v>
          </cell>
          <cell r="D7">
            <v>31508.43</v>
          </cell>
        </row>
        <row r="8">
          <cell r="A8">
            <v>281830</v>
          </cell>
          <cell r="D8">
            <v>1206.8900000000001</v>
          </cell>
        </row>
        <row r="9">
          <cell r="A9">
            <v>281831</v>
          </cell>
          <cell r="D9">
            <v>8520.76</v>
          </cell>
        </row>
        <row r="10">
          <cell r="A10">
            <v>281832</v>
          </cell>
          <cell r="D10">
            <v>1080.02</v>
          </cell>
        </row>
        <row r="11">
          <cell r="A11">
            <v>281833</v>
          </cell>
          <cell r="D11">
            <v>3919.9</v>
          </cell>
        </row>
        <row r="12">
          <cell r="A12">
            <v>281840</v>
          </cell>
          <cell r="D12">
            <v>1875.87</v>
          </cell>
        </row>
        <row r="13">
          <cell r="A13">
            <v>631200</v>
          </cell>
          <cell r="C13">
            <v>431</v>
          </cell>
        </row>
        <row r="14">
          <cell r="A14">
            <v>631201</v>
          </cell>
          <cell r="C14">
            <v>598</v>
          </cell>
        </row>
        <row r="15">
          <cell r="A15">
            <v>631202</v>
          </cell>
          <cell r="C15">
            <v>309</v>
          </cell>
        </row>
        <row r="16">
          <cell r="A16">
            <v>631203</v>
          </cell>
          <cell r="C16">
            <v>151</v>
          </cell>
        </row>
        <row r="17">
          <cell r="A17">
            <v>631204</v>
          </cell>
          <cell r="C17">
            <v>245</v>
          </cell>
        </row>
        <row r="18">
          <cell r="A18">
            <v>631205</v>
          </cell>
          <cell r="C18">
            <v>279</v>
          </cell>
        </row>
        <row r="19">
          <cell r="A19">
            <v>631206</v>
          </cell>
          <cell r="C19">
            <v>392</v>
          </cell>
        </row>
        <row r="20">
          <cell r="A20">
            <v>631207</v>
          </cell>
          <cell r="C20">
            <v>23</v>
          </cell>
        </row>
        <row r="21">
          <cell r="A21">
            <v>631209</v>
          </cell>
          <cell r="C21">
            <v>204</v>
          </cell>
        </row>
        <row r="22">
          <cell r="A22">
            <v>631300</v>
          </cell>
          <cell r="C22">
            <v>216</v>
          </cell>
        </row>
        <row r="23">
          <cell r="A23">
            <v>631301</v>
          </cell>
          <cell r="C23">
            <v>299</v>
          </cell>
        </row>
        <row r="24">
          <cell r="A24">
            <v>631302</v>
          </cell>
          <cell r="C24">
            <v>154</v>
          </cell>
        </row>
        <row r="25">
          <cell r="A25">
            <v>631303</v>
          </cell>
          <cell r="C25">
            <v>76</v>
          </cell>
        </row>
        <row r="26">
          <cell r="A26">
            <v>631304</v>
          </cell>
          <cell r="C26">
            <v>123</v>
          </cell>
        </row>
        <row r="27">
          <cell r="A27">
            <v>631305</v>
          </cell>
          <cell r="C27">
            <v>139</v>
          </cell>
        </row>
        <row r="28">
          <cell r="A28">
            <v>631306</v>
          </cell>
          <cell r="C28">
            <v>196</v>
          </cell>
        </row>
        <row r="29">
          <cell r="A29">
            <v>631307</v>
          </cell>
          <cell r="C29">
            <v>12</v>
          </cell>
        </row>
        <row r="30">
          <cell r="A30">
            <v>631309</v>
          </cell>
          <cell r="C30">
            <v>102</v>
          </cell>
        </row>
        <row r="31">
          <cell r="A31">
            <v>448600</v>
          </cell>
          <cell r="D31">
            <v>3949</v>
          </cell>
        </row>
        <row r="32">
          <cell r="A32">
            <v>606100</v>
          </cell>
          <cell r="C32">
            <v>165</v>
          </cell>
        </row>
        <row r="33">
          <cell r="A33">
            <v>613500</v>
          </cell>
          <cell r="C33">
            <v>515</v>
          </cell>
        </row>
        <row r="34">
          <cell r="A34">
            <v>615100</v>
          </cell>
          <cell r="C34">
            <v>38</v>
          </cell>
        </row>
        <row r="35">
          <cell r="A35">
            <v>615300</v>
          </cell>
          <cell r="C35">
            <v>439</v>
          </cell>
        </row>
        <row r="36">
          <cell r="A36">
            <v>622610</v>
          </cell>
          <cell r="C36">
            <v>2000</v>
          </cell>
        </row>
        <row r="37">
          <cell r="A37">
            <v>622620</v>
          </cell>
          <cell r="C37">
            <v>6174</v>
          </cell>
        </row>
        <row r="38">
          <cell r="A38">
            <v>623130</v>
          </cell>
          <cell r="C38">
            <v>4310</v>
          </cell>
        </row>
        <row r="39">
          <cell r="A39">
            <v>624000</v>
          </cell>
          <cell r="C39">
            <v>600</v>
          </cell>
        </row>
        <row r="40">
          <cell r="A40">
            <v>625140</v>
          </cell>
          <cell r="C40">
            <v>919</v>
          </cell>
        </row>
        <row r="41">
          <cell r="A41">
            <v>625700</v>
          </cell>
          <cell r="C41">
            <v>500</v>
          </cell>
        </row>
        <row r="42">
          <cell r="A42">
            <v>626000</v>
          </cell>
          <cell r="C42">
            <v>852</v>
          </cell>
        </row>
        <row r="43">
          <cell r="A43">
            <v>626250</v>
          </cell>
          <cell r="C43">
            <v>232</v>
          </cell>
        </row>
        <row r="44">
          <cell r="A44">
            <v>625100</v>
          </cell>
          <cell r="C44">
            <v>13850</v>
          </cell>
        </row>
        <row r="45">
          <cell r="A45">
            <v>626220</v>
          </cell>
        </row>
        <row r="46">
          <cell r="A46">
            <v>408100</v>
          </cell>
          <cell r="D46">
            <v>30594</v>
          </cell>
        </row>
        <row r="47">
          <cell r="A47">
            <v>486000</v>
          </cell>
          <cell r="C47">
            <v>19070</v>
          </cell>
        </row>
        <row r="48">
          <cell r="A48">
            <v>616100</v>
          </cell>
          <cell r="D48">
            <v>487</v>
          </cell>
        </row>
        <row r="49">
          <cell r="A49">
            <v>616300</v>
          </cell>
          <cell r="D49">
            <v>135</v>
          </cell>
        </row>
        <row r="50">
          <cell r="A50">
            <v>613200</v>
          </cell>
          <cell r="D50">
            <v>16343</v>
          </cell>
        </row>
        <row r="51">
          <cell r="A51">
            <v>613210</v>
          </cell>
          <cell r="D51">
            <v>2105</v>
          </cell>
        </row>
        <row r="52">
          <cell r="A52">
            <v>623500</v>
          </cell>
          <cell r="C52">
            <v>32553</v>
          </cell>
        </row>
        <row r="53">
          <cell r="A53">
            <v>408100</v>
          </cell>
          <cell r="D53">
            <v>32553</v>
          </cell>
        </row>
        <row r="54">
          <cell r="A54">
            <v>766000</v>
          </cell>
          <cell r="D54">
            <v>24236</v>
          </cell>
        </row>
        <row r="55">
          <cell r="A55">
            <v>455110</v>
          </cell>
          <cell r="C55">
            <v>24236</v>
          </cell>
        </row>
        <row r="56">
          <cell r="A56">
            <v>635420</v>
          </cell>
          <cell r="C56">
            <v>1300</v>
          </cell>
        </row>
        <row r="57">
          <cell r="A57">
            <v>637100</v>
          </cell>
          <cell r="C57">
            <v>894</v>
          </cell>
        </row>
        <row r="58">
          <cell r="A58">
            <v>635110</v>
          </cell>
          <cell r="C58">
            <v>20581</v>
          </cell>
        </row>
        <row r="59">
          <cell r="A59">
            <v>635120</v>
          </cell>
          <cell r="C59">
            <v>466</v>
          </cell>
        </row>
        <row r="60">
          <cell r="A60">
            <v>448600</v>
          </cell>
          <cell r="D60">
            <v>23241</v>
          </cell>
        </row>
        <row r="61">
          <cell r="A61">
            <v>486000</v>
          </cell>
          <cell r="C61">
            <v>5096.3999999999996</v>
          </cell>
        </row>
        <row r="62">
          <cell r="A62">
            <v>623310</v>
          </cell>
          <cell r="D62">
            <v>5096.3999999999996</v>
          </cell>
        </row>
        <row r="63">
          <cell r="A63">
            <v>616800</v>
          </cell>
          <cell r="C63">
            <v>1522</v>
          </cell>
        </row>
        <row r="64">
          <cell r="A64">
            <v>408100</v>
          </cell>
          <cell r="D64">
            <v>1522</v>
          </cell>
        </row>
        <row r="65">
          <cell r="A65">
            <v>616800</v>
          </cell>
          <cell r="C65">
            <v>3429.08</v>
          </cell>
        </row>
        <row r="66">
          <cell r="A66">
            <v>616300</v>
          </cell>
          <cell r="D66">
            <v>3429.08</v>
          </cell>
        </row>
        <row r="67">
          <cell r="A67">
            <v>616800</v>
          </cell>
          <cell r="C67">
            <v>1200</v>
          </cell>
        </row>
        <row r="68">
          <cell r="A68">
            <v>408100</v>
          </cell>
          <cell r="D68">
            <v>1200</v>
          </cell>
        </row>
        <row r="69">
          <cell r="A69">
            <v>623110</v>
          </cell>
          <cell r="C69">
            <v>4056.7951318458418</v>
          </cell>
        </row>
        <row r="70">
          <cell r="A70">
            <v>623150</v>
          </cell>
          <cell r="C70">
            <v>5070.9939148073026</v>
          </cell>
        </row>
        <row r="71">
          <cell r="A71">
            <v>623500</v>
          </cell>
          <cell r="C71">
            <v>14000</v>
          </cell>
        </row>
        <row r="72">
          <cell r="A72">
            <v>408100</v>
          </cell>
          <cell r="D72">
            <v>23127.79</v>
          </cell>
        </row>
        <row r="73">
          <cell r="A73">
            <v>486000</v>
          </cell>
        </row>
        <row r="74">
          <cell r="A74">
            <v>616800</v>
          </cell>
        </row>
        <row r="75">
          <cell r="A75">
            <v>625100</v>
          </cell>
        </row>
        <row r="76">
          <cell r="A76">
            <v>408100</v>
          </cell>
        </row>
        <row r="77">
          <cell r="A77">
            <v>606400</v>
          </cell>
        </row>
        <row r="78">
          <cell r="A78">
            <v>408100</v>
          </cell>
        </row>
        <row r="79">
          <cell r="A79">
            <v>444000</v>
          </cell>
        </row>
        <row r="80">
          <cell r="A80">
            <v>695100</v>
          </cell>
        </row>
        <row r="81">
          <cell r="A81">
            <v>623000</v>
          </cell>
        </row>
        <row r="82">
          <cell r="A82">
            <v>625700</v>
          </cell>
        </row>
        <row r="83">
          <cell r="A83">
            <v>623000</v>
          </cell>
        </row>
        <row r="84">
          <cell r="A84">
            <v>625700</v>
          </cell>
        </row>
        <row r="85">
          <cell r="A85">
            <v>486000</v>
          </cell>
        </row>
        <row r="86">
          <cell r="A86">
            <v>635120</v>
          </cell>
        </row>
        <row r="87">
          <cell r="A87">
            <v>428600</v>
          </cell>
          <cell r="C87">
            <v>58365.11</v>
          </cell>
        </row>
        <row r="88">
          <cell r="A88">
            <v>641300</v>
          </cell>
          <cell r="D88">
            <v>58365.11</v>
          </cell>
        </row>
        <row r="89">
          <cell r="A89">
            <v>645803</v>
          </cell>
          <cell r="D89">
            <v>23346</v>
          </cell>
        </row>
        <row r="90">
          <cell r="A90">
            <v>438600</v>
          </cell>
          <cell r="C90">
            <v>23346</v>
          </cell>
        </row>
        <row r="91">
          <cell r="A91">
            <v>151510</v>
          </cell>
          <cell r="C91">
            <v>20783.87</v>
          </cell>
        </row>
        <row r="92">
          <cell r="A92">
            <v>787510</v>
          </cell>
          <cell r="D92">
            <v>20783.87</v>
          </cell>
        </row>
        <row r="93">
          <cell r="A93">
            <v>616800</v>
          </cell>
        </row>
        <row r="94">
          <cell r="A94">
            <v>623500</v>
          </cell>
        </row>
        <row r="95">
          <cell r="A95">
            <v>623110</v>
          </cell>
        </row>
        <row r="96">
          <cell r="A96">
            <v>616100</v>
          </cell>
        </row>
        <row r="97">
          <cell r="A97">
            <v>623310</v>
          </cell>
        </row>
        <row r="98">
          <cell r="A98">
            <v>408100</v>
          </cell>
        </row>
        <row r="99">
          <cell r="A99">
            <v>641110</v>
          </cell>
          <cell r="C99">
            <v>10444</v>
          </cell>
        </row>
        <row r="100">
          <cell r="A100">
            <v>641111</v>
          </cell>
        </row>
        <row r="101">
          <cell r="A101">
            <v>641112</v>
          </cell>
        </row>
        <row r="102">
          <cell r="A102">
            <v>641113</v>
          </cell>
          <cell r="C102">
            <v>1829</v>
          </cell>
        </row>
        <row r="103">
          <cell r="A103">
            <v>641114</v>
          </cell>
          <cell r="C103">
            <v>3260</v>
          </cell>
        </row>
        <row r="104">
          <cell r="A104">
            <v>641115</v>
          </cell>
          <cell r="C104">
            <v>5267</v>
          </cell>
        </row>
        <row r="105">
          <cell r="A105">
            <v>641116</v>
          </cell>
          <cell r="C105">
            <v>8232</v>
          </cell>
        </row>
        <row r="106">
          <cell r="A106">
            <v>641119</v>
          </cell>
          <cell r="C106">
            <v>2744</v>
          </cell>
        </row>
        <row r="107">
          <cell r="A107">
            <v>421000</v>
          </cell>
          <cell r="D107">
            <v>31776</v>
          </cell>
        </row>
        <row r="108">
          <cell r="A108">
            <v>645100</v>
          </cell>
          <cell r="C108">
            <v>4491</v>
          </cell>
        </row>
        <row r="109">
          <cell r="A109">
            <v>645101</v>
          </cell>
        </row>
        <row r="110">
          <cell r="A110">
            <v>645102</v>
          </cell>
        </row>
        <row r="111">
          <cell r="A111">
            <v>645103</v>
          </cell>
          <cell r="C111">
            <v>787</v>
          </cell>
        </row>
        <row r="112">
          <cell r="A112">
            <v>645104</v>
          </cell>
          <cell r="C112">
            <v>1402</v>
          </cell>
        </row>
        <row r="113">
          <cell r="A113">
            <v>645105</v>
          </cell>
          <cell r="C113">
            <v>2265</v>
          </cell>
        </row>
        <row r="114">
          <cell r="A114">
            <v>645106</v>
          </cell>
          <cell r="C114">
            <v>3540</v>
          </cell>
        </row>
        <row r="115">
          <cell r="A115">
            <v>645109</v>
          </cell>
          <cell r="C115">
            <v>1180</v>
          </cell>
        </row>
        <row r="116">
          <cell r="A116">
            <v>431000</v>
          </cell>
          <cell r="D116">
            <v>13665</v>
          </cell>
        </row>
        <row r="117">
          <cell r="A117">
            <v>623310</v>
          </cell>
        </row>
        <row r="118">
          <cell r="A118">
            <v>486000</v>
          </cell>
        </row>
        <row r="120">
          <cell r="A120">
            <v>401000</v>
          </cell>
        </row>
        <row r="121">
          <cell r="A121">
            <v>623000</v>
          </cell>
        </row>
        <row r="122">
          <cell r="A122">
            <v>623150</v>
          </cell>
        </row>
        <row r="123">
          <cell r="A123">
            <v>408100</v>
          </cell>
        </row>
        <row r="126">
          <cell r="A126">
            <v>641115</v>
          </cell>
        </row>
        <row r="127">
          <cell r="A127">
            <v>641116</v>
          </cell>
        </row>
        <row r="128">
          <cell r="A128">
            <v>641117</v>
          </cell>
        </row>
        <row r="129">
          <cell r="A129">
            <v>641111</v>
          </cell>
        </row>
        <row r="130">
          <cell r="A130">
            <v>645102</v>
          </cell>
        </row>
        <row r="131">
          <cell r="A131">
            <v>645103</v>
          </cell>
        </row>
        <row r="132">
          <cell r="A132">
            <v>645104</v>
          </cell>
        </row>
        <row r="133">
          <cell r="A133">
            <v>645105</v>
          </cell>
        </row>
        <row r="134">
          <cell r="A134">
            <v>645106</v>
          </cell>
        </row>
        <row r="135">
          <cell r="A135">
            <v>645107</v>
          </cell>
        </row>
        <row r="136">
          <cell r="A136">
            <v>428600</v>
          </cell>
        </row>
        <row r="137">
          <cell r="A137">
            <v>641119</v>
          </cell>
        </row>
        <row r="138">
          <cell r="A138">
            <v>641112</v>
          </cell>
        </row>
        <row r="139">
          <cell r="A139">
            <v>641113</v>
          </cell>
        </row>
        <row r="140">
          <cell r="A140">
            <v>641114</v>
          </cell>
        </row>
        <row r="141">
          <cell r="A141">
            <v>641115</v>
          </cell>
        </row>
        <row r="142">
          <cell r="A142">
            <v>641116</v>
          </cell>
        </row>
        <row r="143">
          <cell r="A143">
            <v>641111</v>
          </cell>
        </row>
        <row r="144">
          <cell r="A144">
            <v>641300</v>
          </cell>
        </row>
        <row r="145">
          <cell r="A145">
            <v>645103</v>
          </cell>
        </row>
        <row r="146">
          <cell r="A146">
            <v>645104</v>
          </cell>
        </row>
        <row r="147">
          <cell r="A147">
            <v>645105</v>
          </cell>
        </row>
        <row r="148">
          <cell r="A148">
            <v>645106</v>
          </cell>
        </row>
        <row r="149">
          <cell r="A149">
            <v>645109</v>
          </cell>
        </row>
        <row r="150">
          <cell r="A150">
            <v>645102</v>
          </cell>
        </row>
        <row r="151">
          <cell r="A151">
            <v>645101</v>
          </cell>
        </row>
        <row r="152">
          <cell r="A152">
            <v>645803</v>
          </cell>
        </row>
        <row r="153">
          <cell r="A153">
            <v>645101</v>
          </cell>
        </row>
        <row r="154">
          <cell r="A154">
            <v>486000</v>
          </cell>
        </row>
        <row r="155">
          <cell r="A155">
            <v>623310</v>
          </cell>
        </row>
        <row r="156">
          <cell r="A156">
            <v>486000</v>
          </cell>
        </row>
        <row r="157">
          <cell r="A157">
            <v>623000</v>
          </cell>
        </row>
        <row r="158">
          <cell r="A158">
            <v>455110</v>
          </cell>
          <cell r="C158">
            <v>3369.6</v>
          </cell>
        </row>
        <row r="159">
          <cell r="A159">
            <v>623400</v>
          </cell>
          <cell r="D159">
            <v>3369.6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99"/>
      <sheetName val="חופשה ופיצויים"/>
      <sheetName val="Dashboard"/>
      <sheetName val="Analysis Review"/>
      <sheetName val="Printable BS"/>
      <sheetName val="Printable P&amp;L"/>
      <sheetName val="CS-CON BS 2014-2016"/>
      <sheetName val="CS-CON PL 2014-2016"/>
      <sheetName val="Parameters Control"/>
      <sheetName val="Cah Flow"/>
      <sheetName val="Printable CF Full"/>
      <sheetName val="Printable CF Abbreviated"/>
      <sheetName val="OCI Cycle"/>
      <sheetName val="Non Cancellable lease"/>
      <sheetName val="CF WP"/>
      <sheetName val="Balance Sheet"/>
      <sheetName val="Profit &amp; Loss"/>
      <sheetName val="Statement of Equity"/>
      <sheetName val="Current Assets"/>
      <sheetName val="Consolidation Entries"/>
      <sheetName val="Consolidation"/>
      <sheetName val="CON for BOD"/>
      <sheetName val="LT Invest. &amp; Prepaid expenses"/>
      <sheetName val="Fixed Assets"/>
      <sheetName val="Intangible &amp; Goodwill"/>
      <sheetName val="Current Liabilities"/>
      <sheetName val="LT Liabilities"/>
      <sheetName val="Revenues"/>
      <sheetName val="Finance"/>
      <sheetName val="R&amp;D"/>
      <sheetName val="M&amp;S"/>
      <sheetName val="COGS"/>
      <sheetName val="G&amp;A"/>
      <sheetName val="TAX"/>
      <sheetName val="Equity Transactions"/>
      <sheetName val="Troubleshooting"/>
      <sheetName val="Import CS-USA "/>
      <sheetName val="Import Singapore"/>
      <sheetName val="Import CSI"/>
      <sheetName val="Import CS-CA"/>
      <sheetName val="Import CS-AU"/>
      <sheetName val="Inventory Cycle"/>
      <sheetName val="FA Roll"/>
      <sheetName val="Doubtful Debts Cycle"/>
      <sheetName val="Other Assets Roll"/>
      <sheetName val="Theoretical Tax"/>
      <sheetName val="Deferred Tax"/>
      <sheetName val="Shareholder's Loan"/>
      <sheetName val="DSO"/>
      <sheetName val="Working Capital"/>
      <sheetName val="Current Ratio"/>
      <sheetName val="Quick Ratio"/>
      <sheetName val="Inventory Turnover"/>
      <sheetName val="DSI"/>
      <sheetName val="DPO"/>
      <sheetName val="Net Cash"/>
      <sheetName val="Equity Ratio"/>
      <sheetName val="Bank - Bank Credit"/>
      <sheetName val="Government Authorities"/>
      <sheetName val="Deferred Tax Reclass"/>
      <sheetName val="Instructions"/>
      <sheetName val="Control"/>
      <sheetName val="Useful Accounts"/>
      <sheetName val="2013 FS"/>
      <sheetName val="FX"/>
      <sheetName val="Export Data"/>
      <sheetName val="DATA"/>
      <sheetName val="Journal"/>
      <sheetName val="FS Compare"/>
      <sheetName val="Total activity"/>
      <sheetName val="6_99"/>
      <sheetName val="חופשה_ופיצויים"/>
      <sheetName val="6_991"/>
      <sheetName val="חופשה_ופיצויים1"/>
      <sheetName val="Assumptions"/>
      <sheetName val="Job Code Table"/>
      <sheetName val="6_992"/>
      <sheetName val="חופשה_ופיצויים2"/>
      <sheetName val="Analysis_Review"/>
      <sheetName val="Printable_BS"/>
      <sheetName val="Printable_P&amp;L"/>
      <sheetName val="CS-CON_BS_2014-2016"/>
      <sheetName val="CS-CON_PL_2014-2016"/>
      <sheetName val="Parameters_Control"/>
      <sheetName val="Cah_Flow"/>
      <sheetName val="Printable_CF_Full"/>
      <sheetName val="Printable_CF_Abbreviated"/>
      <sheetName val="OCI_Cycle"/>
      <sheetName val="Non_Cancellable_lease"/>
      <sheetName val="CF_WP"/>
      <sheetName val="Balance_Sheet"/>
      <sheetName val="Profit_&amp;_Loss"/>
      <sheetName val="Statement_of_Equity"/>
      <sheetName val="Current_Assets"/>
      <sheetName val="Consolidation_Entries"/>
      <sheetName val="CON_for_BOD"/>
      <sheetName val="LT_Invest__&amp;_Prepaid_expenses"/>
      <sheetName val="Fixed_Assets"/>
      <sheetName val="Intangible_&amp;_Goodwill"/>
      <sheetName val="Current_Liabilities"/>
      <sheetName val="LT_Liabilities"/>
      <sheetName val="Equity_Transactions"/>
      <sheetName val="Import_CS-USA_"/>
      <sheetName val="Import_Singapore"/>
      <sheetName val="Import_CSI"/>
      <sheetName val="Import_CS-CA"/>
      <sheetName val="Import_CS-AU"/>
      <sheetName val="Inventory_Cycle"/>
      <sheetName val="FA_Roll"/>
      <sheetName val="Doubtful_Debts_Cycle"/>
      <sheetName val="Other_Assets_Roll"/>
      <sheetName val="Theoretical_Tax"/>
      <sheetName val="Deferred_Tax"/>
      <sheetName val="Shareholder's_Loan"/>
      <sheetName val="Working_Capital"/>
      <sheetName val="Current_Ratio"/>
      <sheetName val="Quick_Ratio"/>
      <sheetName val="Inventory_Turnover"/>
      <sheetName val="Net_Cash"/>
      <sheetName val="Equity_Ratio"/>
      <sheetName val="Bank_-_Bank_Credit"/>
      <sheetName val="Government_Authorities"/>
      <sheetName val="Deferred_Tax_Reclass"/>
      <sheetName val="Useful_Accounts"/>
      <sheetName val="2013_FS"/>
      <sheetName val="Export_Data"/>
      <sheetName val="Total_activity"/>
    </sheetNames>
    <sheetDataSet>
      <sheetData sheetId="0" refreshError="1">
        <row r="3">
          <cell r="A3" t="str">
            <v>מספר עובד</v>
          </cell>
          <cell r="B3" t="str">
            <v>עלות מצטברת</v>
          </cell>
          <cell r="C3" t="str">
            <v>שעות נוספות +נלווים</v>
          </cell>
          <cell r="D3" t="str">
            <v>משכורת %100</v>
          </cell>
          <cell r="E3" t="str">
            <v>משכורת  %20</v>
          </cell>
          <cell r="F3" t="str">
            <v>משכורת  %80</v>
          </cell>
          <cell r="G3" t="str">
            <v>סה"כ תשלומים</v>
          </cell>
          <cell r="H3" t="str">
            <v>יתרת חופש</v>
          </cell>
          <cell r="I3" t="str">
            <v>שם פרטי</v>
          </cell>
          <cell r="J3" t="str">
            <v>שם משפחה</v>
          </cell>
          <cell r="K3" t="str">
            <v>מחלקה</v>
          </cell>
        </row>
        <row r="4">
          <cell r="A4" t="str">
            <v>1/8</v>
          </cell>
          <cell r="B4">
            <v>266080.07</v>
          </cell>
          <cell r="C4">
            <v>0</v>
          </cell>
          <cell r="D4">
            <v>36815</v>
          </cell>
          <cell r="E4">
            <v>7363</v>
          </cell>
          <cell r="F4">
            <v>29452</v>
          </cell>
          <cell r="G4">
            <v>36815</v>
          </cell>
          <cell r="H4">
            <v>684.35</v>
          </cell>
          <cell r="I4" t="str">
            <v xml:space="preserve">אהוד    </v>
          </cell>
          <cell r="J4" t="str">
            <v xml:space="preserve">אלוני       </v>
          </cell>
          <cell r="K4" t="str">
            <v xml:space="preserve">10  </v>
          </cell>
        </row>
        <row r="5">
          <cell r="A5" t="str">
            <v>2/6</v>
          </cell>
          <cell r="B5">
            <v>316930.25</v>
          </cell>
          <cell r="C5">
            <v>4019.800000000002</v>
          </cell>
          <cell r="D5">
            <v>40357.199999999997</v>
          </cell>
          <cell r="E5">
            <v>8071.44</v>
          </cell>
          <cell r="F5">
            <v>32285.759999999998</v>
          </cell>
          <cell r="G5">
            <v>44377</v>
          </cell>
          <cell r="H5">
            <v>225.28</v>
          </cell>
          <cell r="I5" t="str">
            <v xml:space="preserve">משה     </v>
          </cell>
          <cell r="J5" t="str">
            <v xml:space="preserve">פוריה       </v>
          </cell>
          <cell r="K5" t="str">
            <v xml:space="preserve">40  </v>
          </cell>
        </row>
        <row r="6">
          <cell r="A6" t="str">
            <v>4/2</v>
          </cell>
          <cell r="B6">
            <v>168450.86</v>
          </cell>
          <cell r="C6">
            <v>2100</v>
          </cell>
          <cell r="D6">
            <v>20900</v>
          </cell>
          <cell r="E6">
            <v>4180</v>
          </cell>
          <cell r="F6">
            <v>16720</v>
          </cell>
          <cell r="G6">
            <v>23000</v>
          </cell>
          <cell r="H6">
            <v>755.8</v>
          </cell>
          <cell r="I6" t="str">
            <v xml:space="preserve">שלמה    </v>
          </cell>
          <cell r="J6" t="str">
            <v xml:space="preserve">בכר         </v>
          </cell>
          <cell r="K6" t="str">
            <v xml:space="preserve">50  </v>
          </cell>
        </row>
        <row r="7">
          <cell r="A7" t="str">
            <v>5/9</v>
          </cell>
          <cell r="B7">
            <v>289528.19</v>
          </cell>
          <cell r="C7">
            <v>3661.6000000000004</v>
          </cell>
          <cell r="D7">
            <v>36735.4</v>
          </cell>
          <cell r="E7">
            <v>7347.08</v>
          </cell>
          <cell r="F7">
            <v>29388.32</v>
          </cell>
          <cell r="G7">
            <v>40397</v>
          </cell>
          <cell r="H7">
            <v>820.46</v>
          </cell>
          <cell r="I7" t="str">
            <v xml:space="preserve">דוד     </v>
          </cell>
          <cell r="J7" t="str">
            <v xml:space="preserve">גסול        </v>
          </cell>
          <cell r="K7" t="str">
            <v xml:space="preserve">60  </v>
          </cell>
        </row>
        <row r="8">
          <cell r="A8" t="str">
            <v>6/7</v>
          </cell>
          <cell r="B8">
            <v>270058.09000000003</v>
          </cell>
          <cell r="C8">
            <v>3422.7999999999984</v>
          </cell>
          <cell r="D8">
            <v>34188.200000000004</v>
          </cell>
          <cell r="E8">
            <v>6837.64</v>
          </cell>
          <cell r="F8">
            <v>27350.560000000001</v>
          </cell>
          <cell r="G8">
            <v>37611</v>
          </cell>
          <cell r="H8">
            <v>130.74</v>
          </cell>
          <cell r="I8" t="str">
            <v xml:space="preserve">ניסים   </v>
          </cell>
          <cell r="J8" t="str">
            <v xml:space="preserve">ורון        </v>
          </cell>
          <cell r="K8" t="str">
            <v xml:space="preserve">50  </v>
          </cell>
        </row>
        <row r="9">
          <cell r="A9" t="str">
            <v>8/3</v>
          </cell>
          <cell r="B9">
            <v>182849.2</v>
          </cell>
          <cell r="C9">
            <v>2300</v>
          </cell>
          <cell r="D9">
            <v>22700</v>
          </cell>
          <cell r="E9">
            <v>4540</v>
          </cell>
          <cell r="F9">
            <v>18160</v>
          </cell>
          <cell r="G9">
            <v>25000</v>
          </cell>
          <cell r="H9">
            <v>370.11</v>
          </cell>
          <cell r="I9" t="str">
            <v xml:space="preserve">יולנד   </v>
          </cell>
          <cell r="J9" t="str">
            <v xml:space="preserve">אוסטפלד     </v>
          </cell>
          <cell r="K9" t="str">
            <v xml:space="preserve">60  </v>
          </cell>
        </row>
        <row r="10">
          <cell r="A10" t="str">
            <v>10/9</v>
          </cell>
          <cell r="B10">
            <v>157844.70000000001</v>
          </cell>
          <cell r="C10">
            <v>2000</v>
          </cell>
          <cell r="D10">
            <v>20000</v>
          </cell>
          <cell r="E10">
            <v>4000</v>
          </cell>
          <cell r="F10">
            <v>16000</v>
          </cell>
          <cell r="G10">
            <v>22000</v>
          </cell>
          <cell r="H10">
            <v>247.69</v>
          </cell>
          <cell r="I10" t="str">
            <v xml:space="preserve">אברהם   </v>
          </cell>
          <cell r="J10" t="str">
            <v xml:space="preserve">טאוב        </v>
          </cell>
          <cell r="K10" t="str">
            <v xml:space="preserve">50  </v>
          </cell>
        </row>
        <row r="11">
          <cell r="A11" t="str">
            <v>11/7</v>
          </cell>
          <cell r="B11">
            <v>215429.17</v>
          </cell>
          <cell r="C11">
            <v>2500</v>
          </cell>
          <cell r="D11">
            <v>25000</v>
          </cell>
          <cell r="E11">
            <v>5000</v>
          </cell>
          <cell r="F11">
            <v>20000</v>
          </cell>
          <cell r="G11">
            <v>27500</v>
          </cell>
          <cell r="H11">
            <v>389.53</v>
          </cell>
          <cell r="I11" t="str">
            <v xml:space="preserve">פלורין  </v>
          </cell>
          <cell r="J11" t="str">
            <v xml:space="preserve">קאלין       </v>
          </cell>
          <cell r="K11" t="str">
            <v xml:space="preserve">60  </v>
          </cell>
        </row>
        <row r="12">
          <cell r="A12" t="str">
            <v>13/3</v>
          </cell>
          <cell r="B12">
            <v>168310.45</v>
          </cell>
          <cell r="C12">
            <v>3278.4300000000003</v>
          </cell>
          <cell r="D12">
            <v>20000</v>
          </cell>
          <cell r="E12">
            <v>4000</v>
          </cell>
          <cell r="F12">
            <v>16000</v>
          </cell>
          <cell r="G12">
            <v>23278.43</v>
          </cell>
          <cell r="H12">
            <v>597.54999999999995</v>
          </cell>
          <cell r="I12" t="str">
            <v xml:space="preserve">רמין    </v>
          </cell>
          <cell r="J12" t="str">
            <v xml:space="preserve">רחמים       </v>
          </cell>
          <cell r="K12" t="str">
            <v xml:space="preserve">50  </v>
          </cell>
        </row>
        <row r="13">
          <cell r="A13" t="str">
            <v>18/2</v>
          </cell>
          <cell r="B13">
            <v>214444.89</v>
          </cell>
          <cell r="C13">
            <v>2700</v>
          </cell>
          <cell r="D13">
            <v>26800</v>
          </cell>
          <cell r="E13">
            <v>5360</v>
          </cell>
          <cell r="F13">
            <v>21440</v>
          </cell>
          <cell r="G13">
            <v>29500</v>
          </cell>
          <cell r="H13">
            <v>598.78</v>
          </cell>
          <cell r="I13" t="str">
            <v xml:space="preserve">אוג'ן   </v>
          </cell>
          <cell r="J13" t="str">
            <v xml:space="preserve">לרסקו       </v>
          </cell>
          <cell r="K13" t="str">
            <v xml:space="preserve">50  </v>
          </cell>
        </row>
        <row r="14">
          <cell r="A14" t="str">
            <v>19/0</v>
          </cell>
          <cell r="B14">
            <v>166827.39000000001</v>
          </cell>
          <cell r="C14">
            <v>2050</v>
          </cell>
          <cell r="D14">
            <v>20700</v>
          </cell>
          <cell r="E14">
            <v>4140</v>
          </cell>
          <cell r="F14">
            <v>16560</v>
          </cell>
          <cell r="G14">
            <v>22750</v>
          </cell>
          <cell r="H14">
            <v>216.07</v>
          </cell>
          <cell r="I14" t="str">
            <v xml:space="preserve">גולן    </v>
          </cell>
          <cell r="J14" t="str">
            <v xml:space="preserve">מנור        </v>
          </cell>
          <cell r="K14" t="str">
            <v xml:space="preserve">80  </v>
          </cell>
        </row>
        <row r="15">
          <cell r="A15" t="str">
            <v>20/8</v>
          </cell>
          <cell r="B15">
            <v>289528.21000000002</v>
          </cell>
          <cell r="C15">
            <v>3661.6000000000013</v>
          </cell>
          <cell r="D15">
            <v>36735.4</v>
          </cell>
          <cell r="E15">
            <v>7347.079999999999</v>
          </cell>
          <cell r="F15">
            <v>29388.32</v>
          </cell>
          <cell r="G15">
            <v>40397</v>
          </cell>
          <cell r="H15">
            <v>377.58</v>
          </cell>
          <cell r="I15" t="str">
            <v xml:space="preserve">פיטר    </v>
          </cell>
          <cell r="J15" t="str">
            <v xml:space="preserve">פז          </v>
          </cell>
          <cell r="K15" t="str">
            <v xml:space="preserve">30  </v>
          </cell>
        </row>
        <row r="16">
          <cell r="A16" t="str">
            <v>21/6</v>
          </cell>
          <cell r="B16">
            <v>160846.84</v>
          </cell>
          <cell r="C16">
            <v>2000</v>
          </cell>
          <cell r="D16">
            <v>20000</v>
          </cell>
          <cell r="E16">
            <v>4000</v>
          </cell>
          <cell r="F16">
            <v>16000</v>
          </cell>
          <cell r="G16">
            <v>22000</v>
          </cell>
          <cell r="H16">
            <v>143.41999999999999</v>
          </cell>
          <cell r="I16" t="str">
            <v xml:space="preserve">פנחס    </v>
          </cell>
          <cell r="J16" t="str">
            <v xml:space="preserve">גוילי       </v>
          </cell>
          <cell r="K16" t="str">
            <v xml:space="preserve">50  </v>
          </cell>
        </row>
        <row r="17">
          <cell r="A17" t="str">
            <v>22/4</v>
          </cell>
          <cell r="B17">
            <v>169644.85</v>
          </cell>
          <cell r="C17">
            <v>2110.5000000000018</v>
          </cell>
          <cell r="D17">
            <v>21004.5</v>
          </cell>
          <cell r="E17">
            <v>4200.8999999999996</v>
          </cell>
          <cell r="F17">
            <v>16803.599999999999</v>
          </cell>
          <cell r="G17">
            <v>23115</v>
          </cell>
          <cell r="H17">
            <v>184.07</v>
          </cell>
          <cell r="I17" t="str">
            <v xml:space="preserve">עידית   </v>
          </cell>
          <cell r="J17" t="str">
            <v xml:space="preserve">ריפשטיין    </v>
          </cell>
          <cell r="K17" t="str">
            <v xml:space="preserve">60  </v>
          </cell>
        </row>
        <row r="18">
          <cell r="A18" t="str">
            <v>29/9</v>
          </cell>
          <cell r="B18">
            <v>174405.2</v>
          </cell>
          <cell r="C18">
            <v>2000</v>
          </cell>
          <cell r="D18">
            <v>20400</v>
          </cell>
          <cell r="E18">
            <v>4080</v>
          </cell>
          <cell r="F18">
            <v>16320</v>
          </cell>
          <cell r="G18">
            <v>22400</v>
          </cell>
          <cell r="H18">
            <v>127.47</v>
          </cell>
          <cell r="I18" t="str">
            <v xml:space="preserve">ניר     </v>
          </cell>
          <cell r="J18" t="str">
            <v xml:space="preserve">סליקטר      </v>
          </cell>
          <cell r="K18" t="str">
            <v xml:space="preserve">60  </v>
          </cell>
        </row>
        <row r="19">
          <cell r="A19" t="str">
            <v>30/7</v>
          </cell>
          <cell r="B19">
            <v>254253.27</v>
          </cell>
          <cell r="C19">
            <v>3184</v>
          </cell>
          <cell r="D19">
            <v>32158.400000000001</v>
          </cell>
          <cell r="E19">
            <v>6431.68</v>
          </cell>
          <cell r="F19">
            <v>25726.720000000001</v>
          </cell>
          <cell r="G19">
            <v>35342.400000000001</v>
          </cell>
          <cell r="H19">
            <v>425.29</v>
          </cell>
          <cell r="I19" t="str">
            <v xml:space="preserve">אהרון   </v>
          </cell>
          <cell r="J19" t="str">
            <v xml:space="preserve">קרפ         </v>
          </cell>
          <cell r="K19" t="str">
            <v xml:space="preserve">90  </v>
          </cell>
        </row>
        <row r="20">
          <cell r="A20" t="str">
            <v>31/5</v>
          </cell>
          <cell r="B20">
            <v>138747.56</v>
          </cell>
          <cell r="C20">
            <v>1600</v>
          </cell>
          <cell r="D20">
            <v>16400</v>
          </cell>
          <cell r="E20">
            <v>3280</v>
          </cell>
          <cell r="F20">
            <v>13120</v>
          </cell>
          <cell r="G20">
            <v>18000</v>
          </cell>
          <cell r="H20">
            <v>176.06</v>
          </cell>
          <cell r="I20" t="str">
            <v xml:space="preserve">גנאדי   </v>
          </cell>
          <cell r="J20" t="str">
            <v xml:space="preserve">פודגייצקי   </v>
          </cell>
          <cell r="K20" t="str">
            <v xml:space="preserve">60  </v>
          </cell>
        </row>
        <row r="21">
          <cell r="A21" t="str">
            <v>32/3</v>
          </cell>
          <cell r="B21">
            <v>53027.69</v>
          </cell>
          <cell r="C21">
            <v>559.27000000000066</v>
          </cell>
          <cell r="D21">
            <v>6634.66</v>
          </cell>
          <cell r="E21">
            <v>1326.93</v>
          </cell>
          <cell r="F21">
            <v>5307.73</v>
          </cell>
          <cell r="G21">
            <v>7193.93</v>
          </cell>
          <cell r="H21">
            <v>151.91999999999999</v>
          </cell>
          <cell r="I21" t="str">
            <v xml:space="preserve">יורם    </v>
          </cell>
          <cell r="J21" t="str">
            <v xml:space="preserve">אורון       </v>
          </cell>
          <cell r="K21" t="str">
            <v xml:space="preserve">10  </v>
          </cell>
        </row>
        <row r="22">
          <cell r="A22" t="str">
            <v>33/1</v>
          </cell>
          <cell r="B22">
            <v>94163.3</v>
          </cell>
          <cell r="C22">
            <v>1200</v>
          </cell>
          <cell r="D22">
            <v>11800</v>
          </cell>
          <cell r="E22">
            <v>2360</v>
          </cell>
          <cell r="F22">
            <v>9440</v>
          </cell>
          <cell r="G22">
            <v>13000</v>
          </cell>
          <cell r="H22">
            <v>131.82</v>
          </cell>
          <cell r="I22" t="str">
            <v xml:space="preserve">מיכאל   </v>
          </cell>
          <cell r="J22" t="str">
            <v xml:space="preserve">אוקס        </v>
          </cell>
          <cell r="K22" t="str">
            <v xml:space="preserve">60  </v>
          </cell>
        </row>
        <row r="23">
          <cell r="A23" t="str">
            <v>36/4</v>
          </cell>
          <cell r="B23">
            <v>203163.97</v>
          </cell>
          <cell r="C23">
            <v>2547.199999999998</v>
          </cell>
          <cell r="D23">
            <v>25312.800000000003</v>
          </cell>
          <cell r="E23">
            <v>5062.5600000000004</v>
          </cell>
          <cell r="F23">
            <v>20250.240000000002</v>
          </cell>
          <cell r="G23">
            <v>27860</v>
          </cell>
          <cell r="H23">
            <v>309.68</v>
          </cell>
          <cell r="I23" t="str">
            <v xml:space="preserve">רמי     </v>
          </cell>
          <cell r="J23" t="str">
            <v xml:space="preserve">קלדרון      </v>
          </cell>
          <cell r="K23" t="str">
            <v xml:space="preserve">20  </v>
          </cell>
        </row>
        <row r="24">
          <cell r="A24" t="str">
            <v>37/2</v>
          </cell>
          <cell r="B24">
            <v>77353.929999999993</v>
          </cell>
          <cell r="C24">
            <v>950</v>
          </cell>
          <cell r="D24">
            <v>9550</v>
          </cell>
          <cell r="E24">
            <v>1910</v>
          </cell>
          <cell r="F24">
            <v>7640</v>
          </cell>
          <cell r="G24">
            <v>10500</v>
          </cell>
          <cell r="H24">
            <v>21.63</v>
          </cell>
          <cell r="I24" t="str">
            <v xml:space="preserve">זיאק    </v>
          </cell>
          <cell r="J24" t="str">
            <v xml:space="preserve">קיני        </v>
          </cell>
          <cell r="K24" t="str">
            <v xml:space="preserve">50  </v>
          </cell>
        </row>
        <row r="25">
          <cell r="A25" t="str">
            <v>39/8</v>
          </cell>
          <cell r="B25">
            <v>61679.48</v>
          </cell>
          <cell r="C25">
            <v>1044.1299999999992</v>
          </cell>
          <cell r="D25">
            <v>7640</v>
          </cell>
          <cell r="E25">
            <v>1528</v>
          </cell>
          <cell r="F25">
            <v>6112</v>
          </cell>
          <cell r="G25">
            <v>8684.1299999999992</v>
          </cell>
          <cell r="H25">
            <v>128.6</v>
          </cell>
          <cell r="I25" t="str">
            <v xml:space="preserve">לנה     </v>
          </cell>
          <cell r="J25" t="str">
            <v xml:space="preserve">מנשרוב      </v>
          </cell>
          <cell r="K25" t="str">
            <v xml:space="preserve">20  </v>
          </cell>
        </row>
        <row r="26">
          <cell r="A26" t="str">
            <v>40/6</v>
          </cell>
          <cell r="B26">
            <v>137407.92000000001</v>
          </cell>
          <cell r="C26">
            <v>1700</v>
          </cell>
          <cell r="D26">
            <v>17300</v>
          </cell>
          <cell r="E26">
            <v>3460</v>
          </cell>
          <cell r="F26">
            <v>13840</v>
          </cell>
          <cell r="G26">
            <v>19000</v>
          </cell>
          <cell r="H26">
            <v>23.57</v>
          </cell>
          <cell r="I26" t="str">
            <v xml:space="preserve">גבי     </v>
          </cell>
          <cell r="J26" t="str">
            <v xml:space="preserve">טל          </v>
          </cell>
          <cell r="K26" t="str">
            <v xml:space="preserve">60  </v>
          </cell>
        </row>
        <row r="27">
          <cell r="A27" t="str">
            <v>41/4</v>
          </cell>
          <cell r="B27">
            <v>84835.8</v>
          </cell>
          <cell r="C27">
            <v>1060</v>
          </cell>
          <cell r="D27">
            <v>10640</v>
          </cell>
          <cell r="E27">
            <v>2128</v>
          </cell>
          <cell r="F27">
            <v>8512</v>
          </cell>
          <cell r="G27">
            <v>11700</v>
          </cell>
          <cell r="H27">
            <v>78.3</v>
          </cell>
          <cell r="I27" t="str">
            <v xml:space="preserve">נטלי    </v>
          </cell>
          <cell r="J27" t="str">
            <v xml:space="preserve">גולוד       </v>
          </cell>
          <cell r="K27" t="str">
            <v xml:space="preserve">60  </v>
          </cell>
        </row>
        <row r="28">
          <cell r="A28" t="str">
            <v>42/2</v>
          </cell>
          <cell r="B28">
            <v>76140.259999999995</v>
          </cell>
          <cell r="C28">
            <v>950</v>
          </cell>
          <cell r="D28">
            <v>9550</v>
          </cell>
          <cell r="E28">
            <v>1910</v>
          </cell>
          <cell r="F28">
            <v>7640</v>
          </cell>
          <cell r="G28">
            <v>10500</v>
          </cell>
          <cell r="H28">
            <v>217.8</v>
          </cell>
          <cell r="I28" t="str">
            <v xml:space="preserve">אבי     </v>
          </cell>
          <cell r="J28" t="str">
            <v xml:space="preserve">חלבי        </v>
          </cell>
          <cell r="K28" t="str">
            <v xml:space="preserve">90  </v>
          </cell>
        </row>
        <row r="29">
          <cell r="A29" t="str">
            <v>43/0</v>
          </cell>
          <cell r="B29">
            <v>174709.15</v>
          </cell>
          <cell r="C29">
            <v>2110.5000000000018</v>
          </cell>
          <cell r="D29">
            <v>21507</v>
          </cell>
          <cell r="E29">
            <v>4301.3999999999996</v>
          </cell>
          <cell r="F29">
            <v>17205.599999999999</v>
          </cell>
          <cell r="G29">
            <v>23617.5</v>
          </cell>
          <cell r="H29">
            <v>76.2</v>
          </cell>
          <cell r="I29" t="str">
            <v xml:space="preserve">זהר     </v>
          </cell>
          <cell r="J29" t="str">
            <v xml:space="preserve">קאופמן      </v>
          </cell>
          <cell r="K29" t="str">
            <v xml:space="preserve">40  </v>
          </cell>
        </row>
        <row r="30">
          <cell r="A30" t="str">
            <v>45/5</v>
          </cell>
          <cell r="B30">
            <v>118359.57</v>
          </cell>
          <cell r="C30">
            <v>1507.5</v>
          </cell>
          <cell r="D30">
            <v>14572.5</v>
          </cell>
          <cell r="E30">
            <v>2914.5</v>
          </cell>
          <cell r="F30">
            <v>11658</v>
          </cell>
          <cell r="G30">
            <v>16080</v>
          </cell>
          <cell r="H30">
            <v>298.10000000000002</v>
          </cell>
          <cell r="I30" t="str">
            <v xml:space="preserve">אשר     </v>
          </cell>
          <cell r="J30" t="str">
            <v xml:space="preserve">ניצני       </v>
          </cell>
          <cell r="K30" t="str">
            <v xml:space="preserve">40  </v>
          </cell>
        </row>
        <row r="31">
          <cell r="A31" t="str">
            <v>48/9</v>
          </cell>
          <cell r="B31">
            <v>85919.3</v>
          </cell>
          <cell r="C31">
            <v>7177</v>
          </cell>
          <cell r="D31">
            <v>9800</v>
          </cell>
          <cell r="E31">
            <v>1960</v>
          </cell>
          <cell r="F31">
            <v>7840</v>
          </cell>
          <cell r="G31">
            <v>16977</v>
          </cell>
          <cell r="H31">
            <v>195.02</v>
          </cell>
          <cell r="I31" t="str">
            <v xml:space="preserve">רונן    </v>
          </cell>
          <cell r="J31" t="str">
            <v xml:space="preserve">שרבני       </v>
          </cell>
          <cell r="K31" t="str">
            <v xml:space="preserve">50  </v>
          </cell>
        </row>
        <row r="32">
          <cell r="A32" t="str">
            <v>49/7</v>
          </cell>
          <cell r="B32">
            <v>232437.03</v>
          </cell>
          <cell r="C32">
            <v>2600</v>
          </cell>
          <cell r="D32">
            <v>25900</v>
          </cell>
          <cell r="E32">
            <v>5180</v>
          </cell>
          <cell r="F32">
            <v>20720</v>
          </cell>
          <cell r="G32">
            <v>28500</v>
          </cell>
          <cell r="H32">
            <v>173.58</v>
          </cell>
          <cell r="I32" t="str">
            <v xml:space="preserve">דוד     </v>
          </cell>
          <cell r="J32" t="str">
            <v xml:space="preserve">הרסט        </v>
          </cell>
          <cell r="K32" t="str">
            <v xml:space="preserve">70  </v>
          </cell>
        </row>
        <row r="33">
          <cell r="A33" t="str">
            <v>50/5</v>
          </cell>
          <cell r="B33">
            <v>136105.47</v>
          </cell>
          <cell r="C33">
            <v>1700</v>
          </cell>
          <cell r="D33">
            <v>16800</v>
          </cell>
          <cell r="E33">
            <v>3360</v>
          </cell>
          <cell r="F33">
            <v>13440</v>
          </cell>
          <cell r="G33">
            <v>18500</v>
          </cell>
          <cell r="H33">
            <v>157.52000000000001</v>
          </cell>
          <cell r="I33" t="str">
            <v xml:space="preserve">צבי     </v>
          </cell>
          <cell r="J33" t="str">
            <v xml:space="preserve">אפלבוים     </v>
          </cell>
          <cell r="K33" t="str">
            <v xml:space="preserve">91  </v>
          </cell>
        </row>
        <row r="34">
          <cell r="A34" t="str">
            <v>51/3</v>
          </cell>
          <cell r="B34">
            <v>105023.69</v>
          </cell>
          <cell r="C34">
            <v>1300</v>
          </cell>
          <cell r="D34">
            <v>13200</v>
          </cell>
          <cell r="E34">
            <v>2640</v>
          </cell>
          <cell r="F34">
            <v>10560</v>
          </cell>
          <cell r="G34">
            <v>14500</v>
          </cell>
          <cell r="H34">
            <v>224.4</v>
          </cell>
          <cell r="I34" t="str">
            <v xml:space="preserve">אלי     </v>
          </cell>
          <cell r="J34" t="str">
            <v xml:space="preserve">לניאדו      </v>
          </cell>
          <cell r="K34" t="str">
            <v xml:space="preserve">60  </v>
          </cell>
        </row>
        <row r="35">
          <cell r="A35" t="str">
            <v>52/1</v>
          </cell>
          <cell r="B35">
            <v>166821.85</v>
          </cell>
          <cell r="C35">
            <v>2050</v>
          </cell>
          <cell r="D35">
            <v>20700</v>
          </cell>
          <cell r="E35">
            <v>4140</v>
          </cell>
          <cell r="F35">
            <v>16560</v>
          </cell>
          <cell r="G35">
            <v>22750</v>
          </cell>
          <cell r="H35">
            <v>293.18</v>
          </cell>
          <cell r="I35" t="str">
            <v xml:space="preserve">דוד     </v>
          </cell>
          <cell r="J35" t="str">
            <v xml:space="preserve">ברוס        </v>
          </cell>
          <cell r="K35" t="str">
            <v xml:space="preserve">30  </v>
          </cell>
        </row>
        <row r="36">
          <cell r="A36" t="str">
            <v>53/9</v>
          </cell>
          <cell r="B36">
            <v>126149.5</v>
          </cell>
          <cell r="C36">
            <v>1460</v>
          </cell>
          <cell r="D36">
            <v>14540</v>
          </cell>
          <cell r="E36">
            <v>2908</v>
          </cell>
          <cell r="F36">
            <v>11632</v>
          </cell>
          <cell r="G36">
            <v>16000</v>
          </cell>
          <cell r="H36">
            <v>25.15</v>
          </cell>
          <cell r="I36" t="str">
            <v xml:space="preserve">גרגורי  </v>
          </cell>
          <cell r="J36" t="str">
            <v xml:space="preserve">צ'רניצקי    </v>
          </cell>
          <cell r="K36" t="str">
            <v xml:space="preserve">60  </v>
          </cell>
        </row>
        <row r="37">
          <cell r="A37" t="str">
            <v>54/7</v>
          </cell>
          <cell r="B37">
            <v>165379.17000000001</v>
          </cell>
          <cell r="C37">
            <v>2242.5800000000017</v>
          </cell>
          <cell r="D37">
            <v>20500</v>
          </cell>
          <cell r="E37">
            <v>4100</v>
          </cell>
          <cell r="F37">
            <v>16400</v>
          </cell>
          <cell r="G37">
            <v>22742.58</v>
          </cell>
          <cell r="H37">
            <v>145.56</v>
          </cell>
          <cell r="I37" t="str">
            <v xml:space="preserve">אלכס    </v>
          </cell>
          <cell r="J37" t="str">
            <v xml:space="preserve">שטרנברג     </v>
          </cell>
          <cell r="K37" t="str">
            <v xml:space="preserve">70  </v>
          </cell>
        </row>
        <row r="38">
          <cell r="A38" t="str">
            <v>55/4</v>
          </cell>
          <cell r="B38">
            <v>190897.69</v>
          </cell>
          <cell r="C38">
            <v>2200</v>
          </cell>
          <cell r="D38">
            <v>21800</v>
          </cell>
          <cell r="E38">
            <v>4360</v>
          </cell>
          <cell r="F38">
            <v>17440</v>
          </cell>
          <cell r="G38">
            <v>24000</v>
          </cell>
          <cell r="H38">
            <v>78.52</v>
          </cell>
          <cell r="I38" t="str">
            <v xml:space="preserve">יאיר    </v>
          </cell>
          <cell r="J38" t="str">
            <v xml:space="preserve">אברמוביץ    </v>
          </cell>
          <cell r="K38" t="str">
            <v xml:space="preserve">60  </v>
          </cell>
        </row>
        <row r="39">
          <cell r="A39" t="str">
            <v>56/2</v>
          </cell>
          <cell r="B39">
            <v>84623.71</v>
          </cell>
          <cell r="C39">
            <v>1050</v>
          </cell>
          <cell r="D39">
            <v>10450</v>
          </cell>
          <cell r="E39">
            <v>2090</v>
          </cell>
          <cell r="F39">
            <v>8360</v>
          </cell>
          <cell r="G39">
            <v>11500</v>
          </cell>
          <cell r="H39">
            <v>35.61</v>
          </cell>
          <cell r="I39" t="str">
            <v xml:space="preserve">טניה    </v>
          </cell>
          <cell r="J39" t="str">
            <v xml:space="preserve">אלפרסי      </v>
          </cell>
          <cell r="K39" t="str">
            <v xml:space="preserve">30  </v>
          </cell>
        </row>
        <row r="40">
          <cell r="A40" t="str">
            <v>57/0</v>
          </cell>
          <cell r="B40">
            <v>121461.91</v>
          </cell>
          <cell r="C40">
            <v>1500</v>
          </cell>
          <cell r="D40">
            <v>15200</v>
          </cell>
          <cell r="E40">
            <v>3040</v>
          </cell>
          <cell r="F40">
            <v>12160</v>
          </cell>
          <cell r="G40">
            <v>16700</v>
          </cell>
          <cell r="H40">
            <v>120.78</v>
          </cell>
          <cell r="I40" t="str">
            <v xml:space="preserve">אבי     </v>
          </cell>
          <cell r="J40" t="str">
            <v xml:space="preserve">אברמי       </v>
          </cell>
          <cell r="K40" t="str">
            <v xml:space="preserve">60  </v>
          </cell>
        </row>
        <row r="41">
          <cell r="A41" t="str">
            <v>59/6</v>
          </cell>
          <cell r="B41">
            <v>76893.570000000007</v>
          </cell>
          <cell r="C41">
            <v>960</v>
          </cell>
          <cell r="D41">
            <v>9640</v>
          </cell>
          <cell r="E41">
            <v>1928</v>
          </cell>
          <cell r="F41">
            <v>7712</v>
          </cell>
          <cell r="G41">
            <v>10600</v>
          </cell>
          <cell r="H41">
            <v>154.82</v>
          </cell>
          <cell r="I41" t="str">
            <v xml:space="preserve">אלכס    </v>
          </cell>
          <cell r="J41" t="str">
            <v xml:space="preserve">זלצמן       </v>
          </cell>
          <cell r="K41" t="str">
            <v xml:space="preserve">70  </v>
          </cell>
        </row>
        <row r="42">
          <cell r="A42" t="str">
            <v>60/4</v>
          </cell>
          <cell r="B42">
            <v>290001.91999999998</v>
          </cell>
          <cell r="C42">
            <v>3661.6000000000004</v>
          </cell>
          <cell r="D42">
            <v>36735.4</v>
          </cell>
          <cell r="E42">
            <v>7347.08</v>
          </cell>
          <cell r="F42">
            <v>29388.32</v>
          </cell>
          <cell r="G42">
            <v>40397</v>
          </cell>
          <cell r="H42">
            <v>237.94</v>
          </cell>
          <cell r="I42" t="str">
            <v xml:space="preserve">יהודה   </v>
          </cell>
          <cell r="J42" t="str">
            <v xml:space="preserve">מימן        </v>
          </cell>
          <cell r="K42" t="str">
            <v xml:space="preserve">80  </v>
          </cell>
        </row>
        <row r="43">
          <cell r="A43" t="str">
            <v>61/2</v>
          </cell>
          <cell r="B43">
            <v>77085.919999999998</v>
          </cell>
          <cell r="C43">
            <v>900</v>
          </cell>
          <cell r="D43">
            <v>9100</v>
          </cell>
          <cell r="E43">
            <v>1820</v>
          </cell>
          <cell r="F43">
            <v>7280</v>
          </cell>
          <cell r="G43">
            <v>10000</v>
          </cell>
          <cell r="H43">
            <v>4.45</v>
          </cell>
          <cell r="I43" t="str">
            <v xml:space="preserve">יאיר    </v>
          </cell>
          <cell r="J43" t="str">
            <v xml:space="preserve">סיני        </v>
          </cell>
          <cell r="K43" t="str">
            <v xml:space="preserve">91  </v>
          </cell>
        </row>
        <row r="44">
          <cell r="A44" t="str">
            <v>62/0</v>
          </cell>
          <cell r="B44">
            <v>84601.09</v>
          </cell>
          <cell r="C44">
            <v>1040</v>
          </cell>
          <cell r="D44">
            <v>10460</v>
          </cell>
          <cell r="E44">
            <v>2092</v>
          </cell>
          <cell r="F44">
            <v>8368</v>
          </cell>
          <cell r="G44">
            <v>11500</v>
          </cell>
          <cell r="H44">
            <v>126.65</v>
          </cell>
          <cell r="I44" t="str">
            <v xml:space="preserve">מיכאל   </v>
          </cell>
          <cell r="J44" t="str">
            <v xml:space="preserve">דובובסקי    </v>
          </cell>
          <cell r="K44" t="str">
            <v xml:space="preserve">50  </v>
          </cell>
        </row>
        <row r="45">
          <cell r="A45" t="str">
            <v>63/8</v>
          </cell>
          <cell r="B45">
            <v>84668.87</v>
          </cell>
          <cell r="C45">
            <v>1040</v>
          </cell>
          <cell r="D45">
            <v>10460</v>
          </cell>
          <cell r="E45">
            <v>2092</v>
          </cell>
          <cell r="F45">
            <v>8368</v>
          </cell>
          <cell r="G45">
            <v>11500</v>
          </cell>
          <cell r="H45">
            <v>106.3</v>
          </cell>
          <cell r="I45" t="str">
            <v xml:space="preserve">סרגיי   </v>
          </cell>
          <cell r="J45" t="str">
            <v xml:space="preserve">רוגוב       </v>
          </cell>
          <cell r="K45" t="str">
            <v xml:space="preserve">50  </v>
          </cell>
        </row>
        <row r="46">
          <cell r="A46" t="str">
            <v>64/6</v>
          </cell>
          <cell r="B46">
            <v>61540.5</v>
          </cell>
          <cell r="C46">
            <v>770</v>
          </cell>
          <cell r="D46">
            <v>7730</v>
          </cell>
          <cell r="E46">
            <v>1546</v>
          </cell>
          <cell r="F46">
            <v>6184</v>
          </cell>
          <cell r="G46">
            <v>8500</v>
          </cell>
          <cell r="H46">
            <v>4.8</v>
          </cell>
          <cell r="I46" t="str">
            <v xml:space="preserve">ארז     </v>
          </cell>
          <cell r="J46" t="str">
            <v xml:space="preserve">שמש         </v>
          </cell>
          <cell r="K46" t="str">
            <v xml:space="preserve">20  </v>
          </cell>
        </row>
        <row r="47">
          <cell r="A47" t="str">
            <v>66/1</v>
          </cell>
          <cell r="B47">
            <v>135817.09</v>
          </cell>
          <cell r="C47">
            <v>1700</v>
          </cell>
          <cell r="D47">
            <v>16800</v>
          </cell>
          <cell r="E47">
            <v>3360</v>
          </cell>
          <cell r="F47">
            <v>13440</v>
          </cell>
          <cell r="G47">
            <v>18500</v>
          </cell>
          <cell r="H47">
            <v>128.80000000000001</v>
          </cell>
          <cell r="I47" t="str">
            <v xml:space="preserve">אלכסנדר </v>
          </cell>
          <cell r="J47" t="str">
            <v xml:space="preserve">רזניק       </v>
          </cell>
          <cell r="K47" t="str">
            <v xml:space="preserve">60  </v>
          </cell>
        </row>
        <row r="48">
          <cell r="A48" t="str">
            <v>67/9</v>
          </cell>
          <cell r="B48">
            <v>145017.63</v>
          </cell>
          <cell r="C48">
            <v>-8406.8700000000008</v>
          </cell>
          <cell r="D48">
            <v>18190.5</v>
          </cell>
          <cell r="E48">
            <v>3638.1</v>
          </cell>
          <cell r="F48">
            <v>14552.4</v>
          </cell>
          <cell r="G48">
            <v>9783.6299999999992</v>
          </cell>
          <cell r="H48" t="str">
            <v xml:space="preserve">        </v>
          </cell>
          <cell r="I48" t="str">
            <v xml:space="preserve">יוסי    </v>
          </cell>
          <cell r="J48" t="str">
            <v xml:space="preserve">צפתי        </v>
          </cell>
          <cell r="K48" t="str">
            <v xml:space="preserve">80  </v>
          </cell>
        </row>
        <row r="49">
          <cell r="A49" t="str">
            <v>69/5</v>
          </cell>
          <cell r="B49">
            <v>176540.37</v>
          </cell>
          <cell r="C49">
            <v>2140</v>
          </cell>
          <cell r="D49">
            <v>21360</v>
          </cell>
          <cell r="E49">
            <v>4272</v>
          </cell>
          <cell r="F49">
            <v>17088</v>
          </cell>
          <cell r="G49">
            <v>23500</v>
          </cell>
          <cell r="H49">
            <v>100.9</v>
          </cell>
          <cell r="I49" t="str">
            <v xml:space="preserve">שלומי   </v>
          </cell>
          <cell r="J49" t="str">
            <v xml:space="preserve">סיני        </v>
          </cell>
          <cell r="K49" t="str">
            <v xml:space="preserve">80  </v>
          </cell>
        </row>
        <row r="50">
          <cell r="A50" t="str">
            <v>70/3</v>
          </cell>
          <cell r="B50">
            <v>67992.84</v>
          </cell>
          <cell r="C50">
            <v>850</v>
          </cell>
          <cell r="D50">
            <v>8550</v>
          </cell>
          <cell r="E50">
            <v>1710</v>
          </cell>
          <cell r="F50">
            <v>6840</v>
          </cell>
          <cell r="G50">
            <v>9400</v>
          </cell>
          <cell r="H50">
            <v>21.9</v>
          </cell>
          <cell r="I50" t="str">
            <v xml:space="preserve">רחמים   </v>
          </cell>
          <cell r="J50" t="str">
            <v xml:space="preserve">נגאוקר      </v>
          </cell>
          <cell r="K50" t="str">
            <v xml:space="preserve">92  </v>
          </cell>
        </row>
        <row r="51">
          <cell r="A51" t="str">
            <v>71/1</v>
          </cell>
          <cell r="B51">
            <v>135856.98000000001</v>
          </cell>
          <cell r="C51">
            <v>1700</v>
          </cell>
          <cell r="D51">
            <v>16800</v>
          </cell>
          <cell r="E51">
            <v>3360</v>
          </cell>
          <cell r="F51">
            <v>13440</v>
          </cell>
          <cell r="G51">
            <v>18500</v>
          </cell>
          <cell r="H51">
            <v>195.6</v>
          </cell>
          <cell r="I51" t="str">
            <v xml:space="preserve">איליה   </v>
          </cell>
          <cell r="J51" t="str">
            <v xml:space="preserve">בוסיס       </v>
          </cell>
          <cell r="K51" t="str">
            <v xml:space="preserve">60  </v>
          </cell>
        </row>
        <row r="52">
          <cell r="A52" t="str">
            <v>72/9</v>
          </cell>
          <cell r="B52">
            <v>57151.64</v>
          </cell>
          <cell r="C52">
            <v>389.52000000000044</v>
          </cell>
          <cell r="D52">
            <v>7500</v>
          </cell>
          <cell r="E52">
            <v>1500</v>
          </cell>
          <cell r="F52">
            <v>6000</v>
          </cell>
          <cell r="G52">
            <v>7889.52</v>
          </cell>
          <cell r="H52">
            <v>101.19</v>
          </cell>
          <cell r="I52" t="str">
            <v xml:space="preserve">רמי     </v>
          </cell>
          <cell r="J52" t="str">
            <v xml:space="preserve">מרקשטיין    </v>
          </cell>
          <cell r="K52" t="str">
            <v xml:space="preserve">92  </v>
          </cell>
        </row>
        <row r="53">
          <cell r="A53" t="str">
            <v>73/7</v>
          </cell>
          <cell r="B53">
            <v>122980.6</v>
          </cell>
          <cell r="C53">
            <v>1540</v>
          </cell>
          <cell r="D53">
            <v>15460</v>
          </cell>
          <cell r="E53">
            <v>3092</v>
          </cell>
          <cell r="F53">
            <v>12368</v>
          </cell>
          <cell r="G53">
            <v>17000</v>
          </cell>
          <cell r="H53">
            <v>82.6</v>
          </cell>
          <cell r="I53" t="str">
            <v xml:space="preserve">עופר    </v>
          </cell>
          <cell r="J53" t="str">
            <v xml:space="preserve">ויקוס       </v>
          </cell>
          <cell r="K53" t="str">
            <v xml:space="preserve">90  </v>
          </cell>
        </row>
        <row r="54">
          <cell r="A54" t="str">
            <v>74/5</v>
          </cell>
          <cell r="B54">
            <v>167112.44</v>
          </cell>
          <cell r="C54">
            <v>2100</v>
          </cell>
          <cell r="D54">
            <v>20900</v>
          </cell>
          <cell r="E54">
            <v>4180</v>
          </cell>
          <cell r="F54">
            <v>16720</v>
          </cell>
          <cell r="G54">
            <v>23000</v>
          </cell>
          <cell r="H54">
            <v>115.02</v>
          </cell>
          <cell r="I54" t="str">
            <v xml:space="preserve">גלעד    </v>
          </cell>
          <cell r="J54" t="str">
            <v xml:space="preserve">עבאדי       </v>
          </cell>
          <cell r="K54" t="str">
            <v xml:space="preserve">80  </v>
          </cell>
        </row>
        <row r="55">
          <cell r="A55" t="str">
            <v>75/2</v>
          </cell>
          <cell r="B55">
            <v>89792.56</v>
          </cell>
          <cell r="C55">
            <v>1100</v>
          </cell>
          <cell r="D55">
            <v>11100</v>
          </cell>
          <cell r="E55">
            <v>2220</v>
          </cell>
          <cell r="F55">
            <v>8880</v>
          </cell>
          <cell r="G55">
            <v>12200</v>
          </cell>
          <cell r="H55">
            <v>115.32</v>
          </cell>
          <cell r="I55" t="str">
            <v xml:space="preserve">יבגני   </v>
          </cell>
          <cell r="J55" t="str">
            <v xml:space="preserve">דובנוב      </v>
          </cell>
          <cell r="K55" t="str">
            <v xml:space="preserve">50  </v>
          </cell>
        </row>
        <row r="56">
          <cell r="A56" t="str">
            <v>76/0</v>
          </cell>
          <cell r="B56">
            <v>128069.79</v>
          </cell>
          <cell r="C56">
            <v>1600</v>
          </cell>
          <cell r="D56">
            <v>16100</v>
          </cell>
          <cell r="E56">
            <v>3220</v>
          </cell>
          <cell r="F56">
            <v>12880</v>
          </cell>
          <cell r="G56">
            <v>17700</v>
          </cell>
          <cell r="H56">
            <v>171.05</v>
          </cell>
          <cell r="I56" t="str">
            <v xml:space="preserve">אריה    </v>
          </cell>
          <cell r="J56" t="str">
            <v xml:space="preserve">נוימן       </v>
          </cell>
          <cell r="K56" t="str">
            <v xml:space="preserve">90  </v>
          </cell>
        </row>
        <row r="57">
          <cell r="A57" t="str">
            <v>77/8</v>
          </cell>
          <cell r="B57">
            <v>117486.81</v>
          </cell>
          <cell r="C57">
            <v>0</v>
          </cell>
          <cell r="D57">
            <v>15500</v>
          </cell>
          <cell r="E57">
            <v>3100</v>
          </cell>
          <cell r="F57">
            <v>12400</v>
          </cell>
          <cell r="G57">
            <v>15500</v>
          </cell>
          <cell r="H57">
            <v>59.24</v>
          </cell>
          <cell r="I57" t="str">
            <v xml:space="preserve">מירי    </v>
          </cell>
          <cell r="J57" t="str">
            <v xml:space="preserve">אפשטיין     </v>
          </cell>
          <cell r="K57" t="str">
            <v xml:space="preserve">60  </v>
          </cell>
        </row>
        <row r="58">
          <cell r="A58" t="str">
            <v>78/6</v>
          </cell>
          <cell r="B58">
            <v>58754.1</v>
          </cell>
          <cell r="C58">
            <v>881.39999999999964</v>
          </cell>
          <cell r="D58">
            <v>7000</v>
          </cell>
          <cell r="E58">
            <v>1400</v>
          </cell>
          <cell r="F58">
            <v>5600</v>
          </cell>
          <cell r="G58">
            <v>7881.4</v>
          </cell>
          <cell r="H58">
            <v>75.09</v>
          </cell>
          <cell r="I58" t="str">
            <v xml:space="preserve">אלק     </v>
          </cell>
          <cell r="J58" t="str">
            <v xml:space="preserve">רומר        </v>
          </cell>
          <cell r="K58" t="str">
            <v xml:space="preserve">91  </v>
          </cell>
        </row>
        <row r="59">
          <cell r="A59" t="str">
            <v>80/2</v>
          </cell>
          <cell r="B59">
            <v>47848.87</v>
          </cell>
          <cell r="C59">
            <v>600</v>
          </cell>
          <cell r="D59">
            <v>6000</v>
          </cell>
          <cell r="E59">
            <v>1200</v>
          </cell>
          <cell r="F59">
            <v>4800</v>
          </cell>
          <cell r="G59">
            <v>6600</v>
          </cell>
          <cell r="H59">
            <v>0.94</v>
          </cell>
          <cell r="I59" t="str">
            <v xml:space="preserve">אילנה   </v>
          </cell>
          <cell r="J59" t="str">
            <v xml:space="preserve">אפשטיין     </v>
          </cell>
          <cell r="K59" t="str">
            <v xml:space="preserve">91  </v>
          </cell>
        </row>
        <row r="60">
          <cell r="A60" t="str">
            <v>82/8</v>
          </cell>
          <cell r="B60">
            <v>116315.8</v>
          </cell>
          <cell r="C60">
            <v>1470</v>
          </cell>
          <cell r="D60">
            <v>14730</v>
          </cell>
          <cell r="E60">
            <v>2946</v>
          </cell>
          <cell r="F60">
            <v>11784</v>
          </cell>
          <cell r="G60">
            <v>16200</v>
          </cell>
          <cell r="H60">
            <v>104.96</v>
          </cell>
          <cell r="I60" t="str">
            <v xml:space="preserve">מרדכי   </v>
          </cell>
          <cell r="J60" t="str">
            <v xml:space="preserve">פתל         </v>
          </cell>
          <cell r="K60" t="str">
            <v xml:space="preserve">80  </v>
          </cell>
        </row>
        <row r="61">
          <cell r="A61" t="str">
            <v>83/6</v>
          </cell>
          <cell r="B61">
            <v>69218.990000000005</v>
          </cell>
          <cell r="C61">
            <v>1102.2600000000002</v>
          </cell>
          <cell r="D61">
            <v>9000</v>
          </cell>
          <cell r="E61">
            <v>1800</v>
          </cell>
          <cell r="F61">
            <v>7200</v>
          </cell>
          <cell r="G61">
            <v>10102.26</v>
          </cell>
          <cell r="H61">
            <v>74.760000000000005</v>
          </cell>
          <cell r="I61" t="str">
            <v xml:space="preserve">יחזקאל  </v>
          </cell>
          <cell r="J61" t="str">
            <v xml:space="preserve">יצחקי       </v>
          </cell>
          <cell r="K61" t="str">
            <v xml:space="preserve">91  </v>
          </cell>
        </row>
        <row r="62">
          <cell r="A62" t="str">
            <v>84/4</v>
          </cell>
          <cell r="B62">
            <v>135128.45000000001</v>
          </cell>
          <cell r="C62">
            <v>1700</v>
          </cell>
          <cell r="D62">
            <v>16700</v>
          </cell>
          <cell r="E62">
            <v>3340</v>
          </cell>
          <cell r="F62">
            <v>13360</v>
          </cell>
          <cell r="G62">
            <v>18400</v>
          </cell>
          <cell r="H62">
            <v>165.64</v>
          </cell>
          <cell r="I62" t="str">
            <v xml:space="preserve">ברק     </v>
          </cell>
          <cell r="J62" t="str">
            <v xml:space="preserve">פלד         </v>
          </cell>
          <cell r="K62" t="str">
            <v xml:space="preserve">60  </v>
          </cell>
        </row>
        <row r="63">
          <cell r="A63" t="str">
            <v>85/1</v>
          </cell>
          <cell r="B63">
            <v>123318.49</v>
          </cell>
          <cell r="C63">
            <v>1500</v>
          </cell>
          <cell r="D63">
            <v>15400</v>
          </cell>
          <cell r="E63">
            <v>3080</v>
          </cell>
          <cell r="F63">
            <v>12320</v>
          </cell>
          <cell r="G63">
            <v>16900</v>
          </cell>
          <cell r="H63">
            <v>22.99</v>
          </cell>
          <cell r="I63" t="str">
            <v xml:space="preserve">יהודה   </v>
          </cell>
          <cell r="J63" t="str">
            <v xml:space="preserve">שמואל       </v>
          </cell>
          <cell r="K63" t="str">
            <v xml:space="preserve">50  </v>
          </cell>
        </row>
        <row r="64">
          <cell r="A64" t="str">
            <v>86/9</v>
          </cell>
          <cell r="B64">
            <v>105442.74</v>
          </cell>
          <cell r="C64">
            <v>0</v>
          </cell>
          <cell r="D64">
            <v>15296.4</v>
          </cell>
          <cell r="E64">
            <v>0</v>
          </cell>
          <cell r="F64">
            <v>15296.4</v>
          </cell>
          <cell r="G64">
            <v>15296.4</v>
          </cell>
          <cell r="H64">
            <v>55.36</v>
          </cell>
          <cell r="I64" t="str">
            <v xml:space="preserve">שמואל   </v>
          </cell>
          <cell r="J64" t="str">
            <v xml:space="preserve">גרינברג     </v>
          </cell>
          <cell r="K64" t="str">
            <v xml:space="preserve">10  </v>
          </cell>
        </row>
        <row r="65">
          <cell r="A65" t="str">
            <v>87/7</v>
          </cell>
          <cell r="B65">
            <v>45101.599999999999</v>
          </cell>
          <cell r="C65">
            <v>0</v>
          </cell>
          <cell r="D65">
            <v>6400</v>
          </cell>
          <cell r="E65">
            <v>1280</v>
          </cell>
          <cell r="F65">
            <v>5120</v>
          </cell>
          <cell r="G65">
            <v>6400</v>
          </cell>
          <cell r="H65">
            <v>13.4</v>
          </cell>
          <cell r="I65" t="str">
            <v xml:space="preserve">ג'ולי   </v>
          </cell>
          <cell r="J65" t="str">
            <v xml:space="preserve">בגדדי       </v>
          </cell>
          <cell r="K65" t="str">
            <v xml:space="preserve">92  </v>
          </cell>
        </row>
        <row r="66">
          <cell r="A66" t="str">
            <v>88/5</v>
          </cell>
          <cell r="B66">
            <v>71379.64</v>
          </cell>
          <cell r="C66">
            <v>4224.3499999999995</v>
          </cell>
          <cell r="D66">
            <v>6348.8</v>
          </cell>
          <cell r="E66">
            <v>1269.76</v>
          </cell>
          <cell r="F66">
            <v>5079.04</v>
          </cell>
          <cell r="G66">
            <v>10573.15</v>
          </cell>
          <cell r="H66">
            <v>103.31</v>
          </cell>
          <cell r="I66" t="str">
            <v xml:space="preserve">אילן    </v>
          </cell>
          <cell r="J66" t="str">
            <v xml:space="preserve">וילנסקי     </v>
          </cell>
          <cell r="K66" t="str">
            <v xml:space="preserve">20  </v>
          </cell>
        </row>
        <row r="67">
          <cell r="A67" t="str">
            <v>89/3</v>
          </cell>
          <cell r="B67">
            <v>127021.16</v>
          </cell>
          <cell r="C67">
            <v>1600</v>
          </cell>
          <cell r="D67">
            <v>15900</v>
          </cell>
          <cell r="E67">
            <v>3180</v>
          </cell>
          <cell r="F67">
            <v>12720</v>
          </cell>
          <cell r="G67">
            <v>17500</v>
          </cell>
          <cell r="H67">
            <v>127.16</v>
          </cell>
          <cell r="I67" t="str">
            <v xml:space="preserve">אריק    </v>
          </cell>
          <cell r="J67" t="str">
            <v xml:space="preserve">קליין       </v>
          </cell>
          <cell r="K67" t="str">
            <v xml:space="preserve">60  </v>
          </cell>
        </row>
        <row r="68">
          <cell r="A68" t="str">
            <v>90/1</v>
          </cell>
          <cell r="B68">
            <v>57450.94</v>
          </cell>
          <cell r="C68">
            <v>1061.4099999999999</v>
          </cell>
          <cell r="D68">
            <v>7200</v>
          </cell>
          <cell r="E68">
            <v>1440</v>
          </cell>
          <cell r="F68">
            <v>5760</v>
          </cell>
          <cell r="G68">
            <v>8261.41</v>
          </cell>
          <cell r="H68">
            <v>82.7</v>
          </cell>
          <cell r="I68" t="str">
            <v xml:space="preserve">אמיר    </v>
          </cell>
          <cell r="J68" t="str">
            <v xml:space="preserve">הייטנר      </v>
          </cell>
          <cell r="K68" t="str">
            <v xml:space="preserve">90  </v>
          </cell>
        </row>
        <row r="69">
          <cell r="A69" t="str">
            <v>92/7</v>
          </cell>
          <cell r="B69">
            <v>181697.65</v>
          </cell>
          <cell r="C69">
            <v>8377</v>
          </cell>
          <cell r="D69">
            <v>21800</v>
          </cell>
          <cell r="E69">
            <v>4360</v>
          </cell>
          <cell r="F69">
            <v>17440</v>
          </cell>
          <cell r="G69">
            <v>30177</v>
          </cell>
          <cell r="H69">
            <v>211.38</v>
          </cell>
          <cell r="I69" t="str">
            <v xml:space="preserve">מנחם    </v>
          </cell>
          <cell r="J69" t="str">
            <v xml:space="preserve">קוגמן       </v>
          </cell>
          <cell r="K69" t="str">
            <v xml:space="preserve">50  </v>
          </cell>
        </row>
        <row r="70">
          <cell r="A70" t="str">
            <v>93/5</v>
          </cell>
          <cell r="B70">
            <v>34191.279999999999</v>
          </cell>
          <cell r="C70">
            <v>270.69999999999982</v>
          </cell>
          <cell r="D70">
            <v>5300</v>
          </cell>
          <cell r="E70">
            <v>1060</v>
          </cell>
          <cell r="F70">
            <v>4240</v>
          </cell>
          <cell r="G70">
            <v>5570.7</v>
          </cell>
          <cell r="H70">
            <v>25.9</v>
          </cell>
          <cell r="I70" t="str">
            <v xml:space="preserve">שחר     </v>
          </cell>
          <cell r="J70" t="str">
            <v xml:space="preserve">דויטש       </v>
          </cell>
          <cell r="K70" t="str">
            <v xml:space="preserve">92  </v>
          </cell>
        </row>
        <row r="71">
          <cell r="A71" t="str">
            <v>94/3</v>
          </cell>
          <cell r="B71">
            <v>123102.28</v>
          </cell>
          <cell r="C71">
            <v>1400</v>
          </cell>
          <cell r="D71">
            <v>14100</v>
          </cell>
          <cell r="E71">
            <v>2820</v>
          </cell>
          <cell r="F71">
            <v>11280</v>
          </cell>
          <cell r="G71">
            <v>15500</v>
          </cell>
          <cell r="H71">
            <v>45.58</v>
          </cell>
          <cell r="I71" t="str">
            <v xml:space="preserve">גנית    </v>
          </cell>
          <cell r="J71" t="str">
            <v xml:space="preserve">פוטרמן      </v>
          </cell>
          <cell r="K71" t="str">
            <v xml:space="preserve">60  </v>
          </cell>
        </row>
        <row r="72">
          <cell r="A72" t="str">
            <v>95/0</v>
          </cell>
          <cell r="B72">
            <v>61332.34</v>
          </cell>
          <cell r="C72">
            <v>779.36000000000058</v>
          </cell>
          <cell r="D72">
            <v>8000</v>
          </cell>
          <cell r="E72">
            <v>1600</v>
          </cell>
          <cell r="F72">
            <v>6400</v>
          </cell>
          <cell r="G72">
            <v>8779.36</v>
          </cell>
          <cell r="H72">
            <v>94.81</v>
          </cell>
          <cell r="I72" t="str">
            <v xml:space="preserve">אופיר   </v>
          </cell>
          <cell r="J72" t="str">
            <v xml:space="preserve">רובין       </v>
          </cell>
          <cell r="K72" t="str">
            <v xml:space="preserve">92  </v>
          </cell>
        </row>
        <row r="73">
          <cell r="A73" t="str">
            <v>97/6</v>
          </cell>
          <cell r="B73">
            <v>66594.460000000006</v>
          </cell>
          <cell r="C73">
            <v>840</v>
          </cell>
          <cell r="D73">
            <v>8360</v>
          </cell>
          <cell r="E73">
            <v>1672</v>
          </cell>
          <cell r="F73">
            <v>6688</v>
          </cell>
          <cell r="G73">
            <v>9200</v>
          </cell>
          <cell r="H73">
            <v>81.599999999999994</v>
          </cell>
          <cell r="I73" t="str">
            <v xml:space="preserve">אורן    </v>
          </cell>
          <cell r="J73" t="str">
            <v xml:space="preserve">יצחקיאן     </v>
          </cell>
          <cell r="K73" t="str">
            <v xml:space="preserve">50  </v>
          </cell>
        </row>
        <row r="74">
          <cell r="A74" t="str">
            <v>99/2</v>
          </cell>
          <cell r="B74">
            <v>4751.6400000000003</v>
          </cell>
          <cell r="C74">
            <v>4751.6400000000003</v>
          </cell>
          <cell r="D74">
            <v>0</v>
          </cell>
          <cell r="E74">
            <v>0</v>
          </cell>
          <cell r="F74">
            <v>0</v>
          </cell>
          <cell r="G74">
            <v>4751.6400000000003</v>
          </cell>
          <cell r="H74">
            <v>8.36</v>
          </cell>
          <cell r="I74" t="str">
            <v xml:space="preserve">צילה    </v>
          </cell>
          <cell r="J74" t="str">
            <v xml:space="preserve">ונטורה      </v>
          </cell>
          <cell r="K74" t="str">
            <v xml:space="preserve">10  </v>
          </cell>
        </row>
        <row r="75">
          <cell r="A75" t="str">
            <v>101/6</v>
          </cell>
          <cell r="B75">
            <v>93130.51</v>
          </cell>
          <cell r="C75">
            <v>9.0949470177292824E-13</v>
          </cell>
          <cell r="D75">
            <v>9690.869999999999</v>
          </cell>
          <cell r="E75">
            <v>1938.17</v>
          </cell>
          <cell r="F75">
            <v>7752.7</v>
          </cell>
          <cell r="G75">
            <v>9690.8700000000008</v>
          </cell>
          <cell r="H75">
            <v>39.409999999999997</v>
          </cell>
          <cell r="I75" t="str">
            <v xml:space="preserve">אביב    </v>
          </cell>
          <cell r="J75" t="str">
            <v xml:space="preserve">סלומון      </v>
          </cell>
          <cell r="K75" t="str">
            <v xml:space="preserve">80  </v>
          </cell>
        </row>
        <row r="76">
          <cell r="A76" t="str">
            <v>103/2</v>
          </cell>
          <cell r="B76">
            <v>117914.94</v>
          </cell>
          <cell r="C76">
            <v>1500</v>
          </cell>
          <cell r="D76">
            <v>14700</v>
          </cell>
          <cell r="E76">
            <v>2940</v>
          </cell>
          <cell r="F76">
            <v>11760</v>
          </cell>
          <cell r="G76">
            <v>16200</v>
          </cell>
          <cell r="H76">
            <v>53.34</v>
          </cell>
          <cell r="I76" t="str">
            <v xml:space="preserve">ירון    </v>
          </cell>
          <cell r="J76" t="str">
            <v xml:space="preserve">קולר        </v>
          </cell>
          <cell r="K76" t="str">
            <v xml:space="preserve">60  </v>
          </cell>
        </row>
        <row r="77">
          <cell r="A77" t="str">
            <v>104/0</v>
          </cell>
          <cell r="B77">
            <v>56755.96</v>
          </cell>
          <cell r="C77">
            <v>521.19999999999982</v>
          </cell>
          <cell r="D77">
            <v>7300</v>
          </cell>
          <cell r="E77">
            <v>1460</v>
          </cell>
          <cell r="F77">
            <v>5840</v>
          </cell>
          <cell r="G77">
            <v>7821.2</v>
          </cell>
          <cell r="H77">
            <v>15.5</v>
          </cell>
          <cell r="I77" t="str">
            <v xml:space="preserve">אלכסנדר </v>
          </cell>
          <cell r="J77" t="str">
            <v xml:space="preserve">טורן        </v>
          </cell>
          <cell r="K77" t="str">
            <v xml:space="preserve">92  </v>
          </cell>
        </row>
        <row r="78">
          <cell r="A78" t="str">
            <v>105/7</v>
          </cell>
          <cell r="B78">
            <v>170237.75</v>
          </cell>
          <cell r="C78">
            <v>4175.2799999999988</v>
          </cell>
          <cell r="D78">
            <v>19700</v>
          </cell>
          <cell r="E78">
            <v>3940</v>
          </cell>
          <cell r="F78">
            <v>15760</v>
          </cell>
          <cell r="G78">
            <v>23875.279999999999</v>
          </cell>
          <cell r="H78">
            <v>1.56</v>
          </cell>
          <cell r="I78" t="str">
            <v xml:space="preserve">ישראל   </v>
          </cell>
          <cell r="J78" t="str">
            <v xml:space="preserve">שניידרמן    </v>
          </cell>
          <cell r="K78" t="str">
            <v xml:space="preserve">80  </v>
          </cell>
        </row>
        <row r="79">
          <cell r="A79" t="str">
            <v>107/3</v>
          </cell>
          <cell r="B79">
            <v>161310.9</v>
          </cell>
          <cell r="C79">
            <v>2000</v>
          </cell>
          <cell r="D79">
            <v>20000</v>
          </cell>
          <cell r="E79">
            <v>4000</v>
          </cell>
          <cell r="F79">
            <v>16000</v>
          </cell>
          <cell r="G79">
            <v>22000</v>
          </cell>
          <cell r="H79">
            <v>124.81</v>
          </cell>
          <cell r="I79" t="str">
            <v xml:space="preserve">כתר     </v>
          </cell>
          <cell r="J79" t="str">
            <v xml:space="preserve">שרון        </v>
          </cell>
          <cell r="K79" t="str">
            <v xml:space="preserve">80  </v>
          </cell>
        </row>
        <row r="80">
          <cell r="A80" t="str">
            <v>108/1</v>
          </cell>
          <cell r="B80">
            <v>172288.54</v>
          </cell>
          <cell r="C80">
            <v>2100</v>
          </cell>
          <cell r="D80">
            <v>21400</v>
          </cell>
          <cell r="E80">
            <v>4280</v>
          </cell>
          <cell r="F80">
            <v>17120</v>
          </cell>
          <cell r="G80">
            <v>23500</v>
          </cell>
          <cell r="H80">
            <v>91.29</v>
          </cell>
          <cell r="I80" t="str">
            <v xml:space="preserve">זאב     </v>
          </cell>
          <cell r="J80" t="str">
            <v xml:space="preserve">גרינבלט     </v>
          </cell>
          <cell r="K80" t="str">
            <v xml:space="preserve">60  </v>
          </cell>
        </row>
        <row r="81">
          <cell r="A81" t="str">
            <v>109/9</v>
          </cell>
          <cell r="B81">
            <v>120008.67</v>
          </cell>
          <cell r="C81">
            <v>1500</v>
          </cell>
          <cell r="D81">
            <v>15000</v>
          </cell>
          <cell r="E81">
            <v>3000</v>
          </cell>
          <cell r="F81">
            <v>12000</v>
          </cell>
          <cell r="G81">
            <v>16500</v>
          </cell>
          <cell r="H81">
            <v>149.5</v>
          </cell>
          <cell r="I81" t="str">
            <v xml:space="preserve">אייל    </v>
          </cell>
          <cell r="J81" t="str">
            <v xml:space="preserve">גבע         </v>
          </cell>
          <cell r="K81" t="str">
            <v xml:space="preserve">40  </v>
          </cell>
        </row>
        <row r="82">
          <cell r="A82" t="str">
            <v>110/7</v>
          </cell>
          <cell r="B82">
            <v>109221.14</v>
          </cell>
          <cell r="C82">
            <v>1350</v>
          </cell>
          <cell r="D82">
            <v>13650</v>
          </cell>
          <cell r="E82">
            <v>2730</v>
          </cell>
          <cell r="F82">
            <v>10920</v>
          </cell>
          <cell r="G82">
            <v>15000</v>
          </cell>
          <cell r="H82">
            <v>134.94999999999999</v>
          </cell>
          <cell r="I82" t="str">
            <v xml:space="preserve">רינת    </v>
          </cell>
          <cell r="J82" t="str">
            <v xml:space="preserve">הראל        </v>
          </cell>
          <cell r="K82" t="str">
            <v xml:space="preserve">10  </v>
          </cell>
        </row>
        <row r="83">
          <cell r="A83" t="str">
            <v>111/5</v>
          </cell>
          <cell r="B83">
            <v>53915.78</v>
          </cell>
          <cell r="C83">
            <v>700</v>
          </cell>
          <cell r="D83">
            <v>7000</v>
          </cell>
          <cell r="E83">
            <v>1400</v>
          </cell>
          <cell r="F83">
            <v>5600</v>
          </cell>
          <cell r="G83">
            <v>7700</v>
          </cell>
          <cell r="H83">
            <v>33.6</v>
          </cell>
          <cell r="I83" t="str">
            <v xml:space="preserve">צחי     </v>
          </cell>
          <cell r="J83" t="str">
            <v xml:space="preserve">אמיר        </v>
          </cell>
          <cell r="K83" t="str">
            <v xml:space="preserve">90  </v>
          </cell>
        </row>
        <row r="84">
          <cell r="A84" t="str">
            <v>113/1</v>
          </cell>
          <cell r="B84">
            <v>132097.57</v>
          </cell>
          <cell r="C84">
            <v>1700</v>
          </cell>
          <cell r="D84">
            <v>16300</v>
          </cell>
          <cell r="E84">
            <v>3260</v>
          </cell>
          <cell r="F84">
            <v>13040</v>
          </cell>
          <cell r="G84">
            <v>18000</v>
          </cell>
          <cell r="H84">
            <v>132.29</v>
          </cell>
          <cell r="I84" t="str">
            <v xml:space="preserve">יוספה   </v>
          </cell>
          <cell r="J84" t="str">
            <v xml:space="preserve">אסף         </v>
          </cell>
          <cell r="K84" t="str">
            <v xml:space="preserve">60  </v>
          </cell>
        </row>
        <row r="85">
          <cell r="A85" t="str">
            <v>114/9</v>
          </cell>
          <cell r="B85">
            <v>44402.05</v>
          </cell>
          <cell r="C85">
            <v>640</v>
          </cell>
          <cell r="D85">
            <v>6360</v>
          </cell>
          <cell r="E85">
            <v>1272</v>
          </cell>
          <cell r="F85">
            <v>5088</v>
          </cell>
          <cell r="G85">
            <v>7000</v>
          </cell>
          <cell r="H85">
            <v>77.09</v>
          </cell>
          <cell r="I85" t="str">
            <v xml:space="preserve">מיכאל   </v>
          </cell>
          <cell r="J85" t="str">
            <v xml:space="preserve">זף          </v>
          </cell>
          <cell r="K85" t="str">
            <v xml:space="preserve">60  </v>
          </cell>
        </row>
        <row r="86">
          <cell r="A86" t="str">
            <v>115/6</v>
          </cell>
          <cell r="B86">
            <v>137456.54999999999</v>
          </cell>
          <cell r="C86">
            <v>1800</v>
          </cell>
          <cell r="D86">
            <v>17200</v>
          </cell>
          <cell r="E86">
            <v>3440</v>
          </cell>
          <cell r="F86">
            <v>13760</v>
          </cell>
          <cell r="G86">
            <v>19000</v>
          </cell>
          <cell r="H86">
            <v>74.55</v>
          </cell>
          <cell r="I86" t="str">
            <v xml:space="preserve">אורי    </v>
          </cell>
          <cell r="J86" t="str">
            <v xml:space="preserve">טל          </v>
          </cell>
          <cell r="K86" t="str">
            <v xml:space="preserve">60  </v>
          </cell>
        </row>
        <row r="87">
          <cell r="A87" t="str">
            <v>116/4</v>
          </cell>
          <cell r="B87">
            <v>130199.4</v>
          </cell>
          <cell r="C87">
            <v>1700</v>
          </cell>
          <cell r="D87">
            <v>16300</v>
          </cell>
          <cell r="E87">
            <v>3260</v>
          </cell>
          <cell r="F87">
            <v>13040</v>
          </cell>
          <cell r="G87">
            <v>18000</v>
          </cell>
          <cell r="H87">
            <v>26.34</v>
          </cell>
          <cell r="I87" t="str">
            <v xml:space="preserve">דניאל   </v>
          </cell>
          <cell r="J87" t="str">
            <v xml:space="preserve">בריקר       </v>
          </cell>
          <cell r="K87" t="str">
            <v xml:space="preserve">60  </v>
          </cell>
        </row>
        <row r="88">
          <cell r="A88" t="str">
            <v>117/2</v>
          </cell>
          <cell r="B88">
            <v>123806.43</v>
          </cell>
          <cell r="C88">
            <v>1800</v>
          </cell>
          <cell r="D88">
            <v>17200</v>
          </cell>
          <cell r="E88">
            <v>3440</v>
          </cell>
          <cell r="F88">
            <v>13760</v>
          </cell>
          <cell r="G88">
            <v>19000</v>
          </cell>
          <cell r="H88">
            <v>67.239999999999995</v>
          </cell>
          <cell r="I88" t="str">
            <v xml:space="preserve">אמיר    </v>
          </cell>
          <cell r="J88" t="str">
            <v xml:space="preserve">מיזרוצקי    </v>
          </cell>
          <cell r="K88" t="str">
            <v xml:space="preserve">80  </v>
          </cell>
        </row>
        <row r="89">
          <cell r="A89" t="str">
            <v>118/0</v>
          </cell>
          <cell r="B89">
            <v>228031.54</v>
          </cell>
          <cell r="C89">
            <v>3263.6000000000004</v>
          </cell>
          <cell r="D89">
            <v>32755.4</v>
          </cell>
          <cell r="E89">
            <v>6551.08</v>
          </cell>
          <cell r="F89">
            <v>26204.32</v>
          </cell>
          <cell r="G89">
            <v>36019</v>
          </cell>
          <cell r="H89">
            <v>89.46</v>
          </cell>
          <cell r="I89" t="str">
            <v xml:space="preserve">אהוד    </v>
          </cell>
          <cell r="J89" t="str">
            <v xml:space="preserve">לוי         </v>
          </cell>
          <cell r="K89" t="str">
            <v xml:space="preserve">20  </v>
          </cell>
        </row>
        <row r="90">
          <cell r="A90" t="str">
            <v>119/8</v>
          </cell>
          <cell r="B90">
            <v>121083.95</v>
          </cell>
          <cell r="C90">
            <v>1800</v>
          </cell>
          <cell r="D90">
            <v>18200</v>
          </cell>
          <cell r="E90">
            <v>3640</v>
          </cell>
          <cell r="F90">
            <v>14560</v>
          </cell>
          <cell r="G90">
            <v>20000</v>
          </cell>
          <cell r="H90">
            <v>53.35</v>
          </cell>
          <cell r="I90" t="str">
            <v xml:space="preserve">עופר    </v>
          </cell>
          <cell r="J90" t="str">
            <v xml:space="preserve">לוסטיג      </v>
          </cell>
          <cell r="K90" t="str">
            <v xml:space="preserve">80  </v>
          </cell>
        </row>
        <row r="91">
          <cell r="A91" t="str">
            <v>120/6</v>
          </cell>
          <cell r="B91">
            <v>115399.66</v>
          </cell>
          <cell r="C91">
            <v>2100</v>
          </cell>
          <cell r="D91">
            <v>20900</v>
          </cell>
          <cell r="E91">
            <v>4180</v>
          </cell>
          <cell r="F91">
            <v>16720</v>
          </cell>
          <cell r="G91">
            <v>23000</v>
          </cell>
          <cell r="H91">
            <v>71.27</v>
          </cell>
          <cell r="I91" t="str">
            <v xml:space="preserve">דניאל   </v>
          </cell>
          <cell r="J91" t="str">
            <v xml:space="preserve">גילגל       </v>
          </cell>
          <cell r="K91" t="str">
            <v xml:space="preserve">30  </v>
          </cell>
        </row>
        <row r="92">
          <cell r="A92" t="str">
            <v>121/4</v>
          </cell>
          <cell r="B92">
            <v>78514.02</v>
          </cell>
          <cell r="C92">
            <v>1500</v>
          </cell>
          <cell r="D92">
            <v>15500</v>
          </cell>
          <cell r="E92">
            <v>3100</v>
          </cell>
          <cell r="F92">
            <v>12400</v>
          </cell>
          <cell r="G92">
            <v>17000</v>
          </cell>
          <cell r="H92">
            <v>58.45</v>
          </cell>
          <cell r="I92" t="str">
            <v xml:space="preserve">אמיר    </v>
          </cell>
          <cell r="J92" t="str">
            <v xml:space="preserve">חקלי        </v>
          </cell>
          <cell r="K92" t="str">
            <v xml:space="preserve">10  </v>
          </cell>
        </row>
        <row r="93">
          <cell r="A93" t="str">
            <v>122/2</v>
          </cell>
          <cell r="B93">
            <v>24145.15</v>
          </cell>
          <cell r="C93">
            <v>222.57999999999993</v>
          </cell>
          <cell r="D93">
            <v>6000</v>
          </cell>
          <cell r="E93">
            <v>1200</v>
          </cell>
          <cell r="F93">
            <v>4800</v>
          </cell>
          <cell r="G93">
            <v>6222.58</v>
          </cell>
          <cell r="H93">
            <v>8.9</v>
          </cell>
          <cell r="I93" t="str">
            <v xml:space="preserve">תמרה    </v>
          </cell>
          <cell r="J93" t="str">
            <v xml:space="preserve">שטהלי       </v>
          </cell>
          <cell r="K93" t="str">
            <v xml:space="preserve">10  </v>
          </cell>
        </row>
        <row r="94">
          <cell r="A94" t="str">
            <v>123/0</v>
          </cell>
          <cell r="B94">
            <v>31424.19</v>
          </cell>
          <cell r="C94">
            <v>700</v>
          </cell>
          <cell r="D94">
            <v>6800</v>
          </cell>
          <cell r="E94">
            <v>1360</v>
          </cell>
          <cell r="F94">
            <v>5440</v>
          </cell>
          <cell r="G94">
            <v>7500</v>
          </cell>
          <cell r="H94">
            <v>39.200000000000003</v>
          </cell>
          <cell r="I94" t="str">
            <v xml:space="preserve">סלי     </v>
          </cell>
          <cell r="J94" t="str">
            <v xml:space="preserve">גמילזדה     </v>
          </cell>
          <cell r="K94" t="str">
            <v xml:space="preserve">80  </v>
          </cell>
        </row>
        <row r="95">
          <cell r="A95" t="str">
            <v>124/8</v>
          </cell>
          <cell r="B95">
            <v>65804.38</v>
          </cell>
          <cell r="C95">
            <v>1600</v>
          </cell>
          <cell r="D95">
            <v>16500</v>
          </cell>
          <cell r="E95">
            <v>3300</v>
          </cell>
          <cell r="F95">
            <v>13200</v>
          </cell>
          <cell r="G95">
            <v>18100</v>
          </cell>
          <cell r="H95">
            <v>23.94</v>
          </cell>
          <cell r="I95" t="str">
            <v xml:space="preserve">משה     </v>
          </cell>
          <cell r="J95" t="str">
            <v xml:space="preserve">אלפסי       </v>
          </cell>
          <cell r="K95" t="str">
            <v xml:space="preserve">60  </v>
          </cell>
        </row>
        <row r="96">
          <cell r="A96" t="str">
            <v>125/5</v>
          </cell>
          <cell r="B96">
            <v>54538.38</v>
          </cell>
          <cell r="C96">
            <v>1500</v>
          </cell>
          <cell r="D96">
            <v>15500</v>
          </cell>
          <cell r="E96">
            <v>3100</v>
          </cell>
          <cell r="F96">
            <v>12400</v>
          </cell>
          <cell r="G96">
            <v>17000</v>
          </cell>
          <cell r="H96">
            <v>28.28</v>
          </cell>
          <cell r="I96" t="str">
            <v xml:space="preserve">זהר     </v>
          </cell>
          <cell r="J96" t="str">
            <v xml:space="preserve">יעקב        </v>
          </cell>
          <cell r="K96" t="str">
            <v xml:space="preserve">60  </v>
          </cell>
        </row>
        <row r="97">
          <cell r="A97" t="str">
            <v>126/3</v>
          </cell>
          <cell r="B97">
            <v>21296.44</v>
          </cell>
          <cell r="C97">
            <v>3001.7</v>
          </cell>
          <cell r="D97">
            <v>5142.8</v>
          </cell>
          <cell r="E97">
            <v>0</v>
          </cell>
          <cell r="F97">
            <v>5142.8</v>
          </cell>
          <cell r="G97">
            <v>8144.5</v>
          </cell>
          <cell r="H97">
            <v>8.6</v>
          </cell>
          <cell r="I97" t="str">
            <v xml:space="preserve">אולג    </v>
          </cell>
          <cell r="J97" t="str">
            <v xml:space="preserve">גלדנקוב     </v>
          </cell>
          <cell r="K97" t="str">
            <v xml:space="preserve">90  </v>
          </cell>
        </row>
        <row r="98">
          <cell r="A98" t="str">
            <v>127/1</v>
          </cell>
          <cell r="B98">
            <v>17174.63</v>
          </cell>
          <cell r="C98">
            <v>820</v>
          </cell>
          <cell r="D98">
            <v>8180</v>
          </cell>
          <cell r="E98">
            <v>1636</v>
          </cell>
          <cell r="F98">
            <v>6544</v>
          </cell>
          <cell r="G98">
            <v>9000</v>
          </cell>
          <cell r="H98">
            <v>15.05</v>
          </cell>
          <cell r="I98" t="str">
            <v xml:space="preserve">עמית    </v>
          </cell>
          <cell r="J98" t="str">
            <v xml:space="preserve">יערפור      </v>
          </cell>
          <cell r="K98" t="str">
            <v xml:space="preserve">40  </v>
          </cell>
        </row>
        <row r="99">
          <cell r="A99" t="str">
            <v>128/9</v>
          </cell>
          <cell r="B99">
            <v>8083.72</v>
          </cell>
          <cell r="C99">
            <v>301.5</v>
          </cell>
          <cell r="D99">
            <v>4136.5</v>
          </cell>
          <cell r="E99">
            <v>0</v>
          </cell>
          <cell r="F99">
            <v>4136.5</v>
          </cell>
          <cell r="G99">
            <v>4438</v>
          </cell>
          <cell r="H99" t="str">
            <v xml:space="preserve">        </v>
          </cell>
          <cell r="I99" t="str">
            <v xml:space="preserve">בת שבע  </v>
          </cell>
          <cell r="J99" t="str">
            <v xml:space="preserve">שלג         </v>
          </cell>
          <cell r="K99" t="str">
            <v xml:space="preserve">90  </v>
          </cell>
        </row>
        <row r="100">
          <cell r="A100" t="str">
            <v>129/7</v>
          </cell>
          <cell r="B100">
            <v>2214.81</v>
          </cell>
          <cell r="C100">
            <v>185</v>
          </cell>
          <cell r="D100">
            <v>1275.75</v>
          </cell>
          <cell r="E100">
            <v>0</v>
          </cell>
          <cell r="F100">
            <v>1275.75</v>
          </cell>
          <cell r="G100">
            <v>1460.75</v>
          </cell>
          <cell r="H100" t="str">
            <v xml:space="preserve">        </v>
          </cell>
          <cell r="I100" t="str">
            <v xml:space="preserve">יוסף    </v>
          </cell>
          <cell r="J100" t="str">
            <v xml:space="preserve">שמלץ        </v>
          </cell>
          <cell r="K100" t="str">
            <v xml:space="preserve">90  </v>
          </cell>
        </row>
        <row r="101">
          <cell r="A101" t="str">
            <v>131/3</v>
          </cell>
          <cell r="B101">
            <v>17855.080000000002</v>
          </cell>
          <cell r="C101">
            <v>1550</v>
          </cell>
          <cell r="D101">
            <v>15450</v>
          </cell>
          <cell r="E101">
            <v>3090</v>
          </cell>
          <cell r="F101">
            <v>12360</v>
          </cell>
          <cell r="G101">
            <v>17000</v>
          </cell>
          <cell r="H101">
            <v>10.029999999999999</v>
          </cell>
          <cell r="I101" t="str">
            <v xml:space="preserve">דויד    </v>
          </cell>
          <cell r="J101" t="str">
            <v xml:space="preserve">סידי        </v>
          </cell>
          <cell r="K101" t="str">
            <v xml:space="preserve">80  </v>
          </cell>
        </row>
        <row r="102">
          <cell r="A102" t="str">
            <v>132/1</v>
          </cell>
          <cell r="B102">
            <v>17191.52</v>
          </cell>
          <cell r="C102">
            <v>-5344.09</v>
          </cell>
          <cell r="D102">
            <v>20900</v>
          </cell>
          <cell r="E102">
            <v>4180</v>
          </cell>
          <cell r="F102">
            <v>16720</v>
          </cell>
          <cell r="G102">
            <v>15555.91</v>
          </cell>
          <cell r="H102">
            <v>8.9700000000000006</v>
          </cell>
          <cell r="I102" t="str">
            <v xml:space="preserve">אבי     </v>
          </cell>
          <cell r="J102" t="str">
            <v xml:space="preserve">לוי         </v>
          </cell>
          <cell r="K102" t="str">
            <v xml:space="preserve">30  </v>
          </cell>
        </row>
        <row r="103">
          <cell r="A103" t="str">
            <v>134/7</v>
          </cell>
          <cell r="B103">
            <v>3724.85</v>
          </cell>
          <cell r="C103">
            <v>-11076.34</v>
          </cell>
          <cell r="D103">
            <v>14500</v>
          </cell>
          <cell r="E103">
            <v>2900</v>
          </cell>
          <cell r="F103">
            <v>11600</v>
          </cell>
          <cell r="G103">
            <v>3423.66</v>
          </cell>
          <cell r="H103">
            <v>2.2400000000000002</v>
          </cell>
          <cell r="I103" t="str">
            <v xml:space="preserve">יוסי    </v>
          </cell>
          <cell r="J103" t="str">
            <v xml:space="preserve">ברמץ        </v>
          </cell>
          <cell r="K103" t="str">
            <v xml:space="preserve">60  </v>
          </cell>
        </row>
        <row r="104">
          <cell r="A104" t="str">
            <v>135/4</v>
          </cell>
          <cell r="B104">
            <v>2741.94</v>
          </cell>
          <cell r="C104">
            <v>-1803.06</v>
          </cell>
          <cell r="D104">
            <v>4400</v>
          </cell>
          <cell r="E104">
            <v>880</v>
          </cell>
          <cell r="F104">
            <v>3520</v>
          </cell>
          <cell r="G104">
            <v>2596.94</v>
          </cell>
          <cell r="H104">
            <v>3.74</v>
          </cell>
          <cell r="I104" t="str">
            <v xml:space="preserve">מיה     </v>
          </cell>
          <cell r="J104" t="str">
            <v xml:space="preserve">טיירי       </v>
          </cell>
          <cell r="K104" t="str">
            <v xml:space="preserve">10  </v>
          </cell>
        </row>
        <row r="105">
          <cell r="B105">
            <v>11979071.08</v>
          </cell>
          <cell r="C105">
            <v>144946.65000000002</v>
          </cell>
          <cell r="D105">
            <v>1592153.48</v>
          </cell>
          <cell r="E105">
            <v>313260.39999999997</v>
          </cell>
          <cell r="F105">
            <v>1278893.08</v>
          </cell>
          <cell r="G105">
            <v>1737100.1299999997</v>
          </cell>
          <cell r="H105">
            <v>13820.660000000002</v>
          </cell>
          <cell r="I105" t="str">
            <v>סה"כ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B3" t="str">
            <v>Dashboard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>
        <row r="3">
          <cell r="A3" t="str">
            <v>מספר עובד</v>
          </cell>
        </row>
      </sheetData>
      <sheetData sheetId="71"/>
      <sheetData sheetId="72"/>
      <sheetData sheetId="73"/>
      <sheetData sheetId="74" refreshError="1"/>
      <sheetData sheetId="75" refreshError="1"/>
      <sheetData sheetId="76">
        <row r="3">
          <cell r="A3" t="str">
            <v>מספר עובד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 &amp; Uses"/>
      <sheetName val="Pro Forma Cap "/>
      <sheetName val="Debt Exhibit"/>
      <sheetName val="Pro Forma Equity Capitalization"/>
      <sheetName val="Q1 2004"/>
      <sheetName val="Q2 2004"/>
      <sheetName val="Q2"/>
      <sheetName val="Financial Spread"/>
      <sheetName val="Facility Charts"/>
      <sheetName val="Growth Charts"/>
      <sheetName val="Puebla"/>
      <sheetName val="Ownership"/>
      <sheetName val="Ownership (2)"/>
      <sheetName val="Growth Tables"/>
      <sheetName val="Timeline"/>
      <sheetName val="Ownership Trans"/>
      <sheetName val="Payor Mix"/>
      <sheetName val="Employees"/>
      <sheetName val="MATH"/>
      <sheetName val="Herm Facility Summary"/>
      <sheetName val="Herm Inc Stmt"/>
      <sheetName val="Herm BS "/>
      <sheetName val="Herm CF"/>
      <sheetName val="Herm Stats"/>
      <sheetName val="Chih Facility Summary"/>
      <sheetName val="Chih Inc Stmt"/>
      <sheetName val="Chih BS "/>
      <sheetName val="Chih CF"/>
      <sheetName val="Chih Stats"/>
      <sheetName val="Mont Facility Summary"/>
      <sheetName val="Mont Inc Stmt"/>
      <sheetName val="Mont BS"/>
      <sheetName val="Mont CF"/>
      <sheetName val="Mont Stats"/>
      <sheetName val="Puebla Facility Summary"/>
      <sheetName val="Pueb IS"/>
      <sheetName val="Pueb BS"/>
      <sheetName val="Pueb CF"/>
      <sheetName val="Pueb Stats"/>
      <sheetName val="SJos Facility Summary "/>
      <sheetName val="SJos Inc Stmt"/>
      <sheetName val="SJos BS"/>
      <sheetName val="SJos CF"/>
      <sheetName val="SJos Stats"/>
      <sheetName val="CIMA Inc. Stmt"/>
      <sheetName val="CIMA BS "/>
      <sheetName val="CIMA CF"/>
      <sheetName val="CIMA Stats"/>
      <sheetName val="Sheet1"/>
      <sheetName val="6.99"/>
      <sheetName val="Sources_&amp;_Uses4"/>
      <sheetName val="Pro_Forma_Cap_4"/>
      <sheetName val="Debt_Exhibit4"/>
      <sheetName val="Pro_Forma_Equity_Capitalizatio4"/>
      <sheetName val="Q1_20044"/>
      <sheetName val="Q2_20044"/>
      <sheetName val="Financial_Spread4"/>
      <sheetName val="Facility_Charts4"/>
      <sheetName val="Growth_Charts4"/>
      <sheetName val="Ownership_(2)4"/>
      <sheetName val="Growth_Tables4"/>
      <sheetName val="Ownership_Trans4"/>
      <sheetName val="Payor_Mix4"/>
      <sheetName val="Herm_Facility_Summary4"/>
      <sheetName val="Herm_Inc_Stmt4"/>
      <sheetName val="Herm_BS_4"/>
      <sheetName val="Herm_CF4"/>
      <sheetName val="Herm_Stats4"/>
      <sheetName val="Chih_Facility_Summary4"/>
      <sheetName val="Chih_Inc_Stmt4"/>
      <sheetName val="Chih_BS_4"/>
      <sheetName val="Chih_CF4"/>
      <sheetName val="Chih_Stats4"/>
      <sheetName val="Mont_Facility_Summary4"/>
      <sheetName val="Mont_Inc_Stmt4"/>
      <sheetName val="Mont_BS4"/>
      <sheetName val="Mont_CF4"/>
      <sheetName val="Mont_Stats4"/>
      <sheetName val="Puebla_Facility_Summary4"/>
      <sheetName val="Pueb_IS4"/>
      <sheetName val="Pueb_BS4"/>
      <sheetName val="Pueb_CF4"/>
      <sheetName val="Pueb_Stats4"/>
      <sheetName val="SJos_Facility_Summary_4"/>
      <sheetName val="SJos_Inc_Stmt4"/>
      <sheetName val="SJos_BS4"/>
      <sheetName val="SJos_CF4"/>
      <sheetName val="SJos_Stats4"/>
      <sheetName val="CIMA_Inc__Stmt4"/>
      <sheetName val="CIMA_BS_4"/>
      <sheetName val="CIMA_CF4"/>
      <sheetName val="CIMA_Stats4"/>
      <sheetName val="Sources_&amp;_Uses"/>
      <sheetName val="Pro_Forma_Cap_"/>
      <sheetName val="Debt_Exhibit"/>
      <sheetName val="Pro_Forma_Equity_Capitalization"/>
      <sheetName val="Q1_2004"/>
      <sheetName val="Q2_2004"/>
      <sheetName val="Financial_Spread"/>
      <sheetName val="Facility_Charts"/>
      <sheetName val="Growth_Charts"/>
      <sheetName val="Ownership_(2)"/>
      <sheetName val="Growth_Tables"/>
      <sheetName val="Ownership_Trans"/>
      <sheetName val="Payor_Mix"/>
      <sheetName val="Herm_Facility_Summary"/>
      <sheetName val="Herm_Inc_Stmt"/>
      <sheetName val="Herm_BS_"/>
      <sheetName val="Herm_CF"/>
      <sheetName val="Herm_Stats"/>
      <sheetName val="Chih_Facility_Summary"/>
      <sheetName val="Chih_Inc_Stmt"/>
      <sheetName val="Chih_BS_"/>
      <sheetName val="Chih_CF"/>
      <sheetName val="Chih_Stats"/>
      <sheetName val="Mont_Facility_Summary"/>
      <sheetName val="Mont_Inc_Stmt"/>
      <sheetName val="Mont_BS"/>
      <sheetName val="Mont_CF"/>
      <sheetName val="Mont_Stats"/>
      <sheetName val="Puebla_Facility_Summary"/>
      <sheetName val="Pueb_IS"/>
      <sheetName val="Pueb_BS"/>
      <sheetName val="Pueb_CF"/>
      <sheetName val="Pueb_Stats"/>
      <sheetName val="SJos_Facility_Summary_"/>
      <sheetName val="SJos_Inc_Stmt"/>
      <sheetName val="SJos_BS"/>
      <sheetName val="SJos_CF"/>
      <sheetName val="SJos_Stats"/>
      <sheetName val="CIMA_Inc__Stmt"/>
      <sheetName val="CIMA_BS_"/>
      <sheetName val="CIMA_CF"/>
      <sheetName val="CIMA_Stats"/>
      <sheetName val="Sources_&amp;_Uses1"/>
      <sheetName val="Pro_Forma_Cap_1"/>
      <sheetName val="Debt_Exhibit1"/>
      <sheetName val="Pro_Forma_Equity_Capitalizatio1"/>
      <sheetName val="Q1_20041"/>
      <sheetName val="Q2_20041"/>
      <sheetName val="Financial_Spread1"/>
      <sheetName val="Facility_Charts1"/>
      <sheetName val="Growth_Charts1"/>
      <sheetName val="Ownership_(2)1"/>
      <sheetName val="Growth_Tables1"/>
      <sheetName val="Ownership_Trans1"/>
      <sheetName val="Payor_Mix1"/>
      <sheetName val="Herm_Facility_Summary1"/>
      <sheetName val="Herm_Inc_Stmt1"/>
      <sheetName val="Herm_BS_1"/>
      <sheetName val="Herm_CF1"/>
      <sheetName val="Herm_Stats1"/>
      <sheetName val="Chih_Facility_Summary1"/>
      <sheetName val="Chih_Inc_Stmt1"/>
      <sheetName val="Chih_BS_1"/>
      <sheetName val="Chih_CF1"/>
      <sheetName val="Chih_Stats1"/>
      <sheetName val="Mont_Facility_Summary1"/>
      <sheetName val="Mont_Inc_Stmt1"/>
      <sheetName val="Mont_BS1"/>
      <sheetName val="Mont_CF1"/>
      <sheetName val="Mont_Stats1"/>
      <sheetName val="Puebla_Facility_Summary1"/>
      <sheetName val="Pueb_IS1"/>
      <sheetName val="Pueb_BS1"/>
      <sheetName val="Pueb_CF1"/>
      <sheetName val="Pueb_Stats1"/>
      <sheetName val="SJos_Facility_Summary_1"/>
      <sheetName val="SJos_Inc_Stmt1"/>
      <sheetName val="SJos_BS1"/>
      <sheetName val="SJos_CF1"/>
      <sheetName val="SJos_Stats1"/>
      <sheetName val="CIMA_Inc__Stmt1"/>
      <sheetName val="CIMA_BS_1"/>
      <sheetName val="CIMA_CF1"/>
      <sheetName val="CIMA_Stats1"/>
      <sheetName val="Sources_&amp;_Uses2"/>
      <sheetName val="Pro_Forma_Cap_2"/>
      <sheetName val="Debt_Exhibit2"/>
      <sheetName val="Pro_Forma_Equity_Capitalizatio2"/>
      <sheetName val="Q1_20042"/>
      <sheetName val="Q2_20042"/>
      <sheetName val="Financial_Spread2"/>
      <sheetName val="Facility_Charts2"/>
      <sheetName val="Growth_Charts2"/>
      <sheetName val="Ownership_(2)2"/>
      <sheetName val="Growth_Tables2"/>
      <sheetName val="Ownership_Trans2"/>
      <sheetName val="Payor_Mix2"/>
      <sheetName val="Herm_Facility_Summary2"/>
      <sheetName val="Herm_Inc_Stmt2"/>
      <sheetName val="Herm_BS_2"/>
      <sheetName val="Herm_CF2"/>
      <sheetName val="Herm_Stats2"/>
      <sheetName val="Chih_Facility_Summary2"/>
      <sheetName val="Chih_Inc_Stmt2"/>
      <sheetName val="Chih_BS_2"/>
      <sheetName val="Chih_CF2"/>
      <sheetName val="Chih_Stats2"/>
      <sheetName val="Mont_Facility_Summary2"/>
      <sheetName val="Mont_Inc_Stmt2"/>
      <sheetName val="Mont_BS2"/>
      <sheetName val="Mont_CF2"/>
      <sheetName val="Mont_Stats2"/>
      <sheetName val="Puebla_Facility_Summary2"/>
      <sheetName val="Pueb_IS2"/>
      <sheetName val="Pueb_BS2"/>
      <sheetName val="Pueb_CF2"/>
      <sheetName val="Pueb_Stats2"/>
      <sheetName val="SJos_Facility_Summary_2"/>
      <sheetName val="SJos_Inc_Stmt2"/>
      <sheetName val="SJos_BS2"/>
      <sheetName val="SJos_CF2"/>
      <sheetName val="SJos_Stats2"/>
      <sheetName val="CIMA_Inc__Stmt2"/>
      <sheetName val="CIMA_BS_2"/>
      <sheetName val="CIMA_CF2"/>
      <sheetName val="CIMA_Stats2"/>
      <sheetName val="Sources_&amp;_Uses3"/>
      <sheetName val="Pro_Forma_Cap_3"/>
      <sheetName val="Debt_Exhibit3"/>
      <sheetName val="Pro_Forma_Equity_Capitalizatio3"/>
      <sheetName val="Q1_20043"/>
      <sheetName val="Q2_20043"/>
      <sheetName val="Financial_Spread3"/>
      <sheetName val="Facility_Charts3"/>
      <sheetName val="Growth_Charts3"/>
      <sheetName val="Ownership_(2)3"/>
      <sheetName val="Growth_Tables3"/>
      <sheetName val="Ownership_Trans3"/>
      <sheetName val="Payor_Mix3"/>
      <sheetName val="Herm_Facility_Summary3"/>
      <sheetName val="Herm_Inc_Stmt3"/>
      <sheetName val="Herm_BS_3"/>
      <sheetName val="Herm_CF3"/>
      <sheetName val="Herm_Stats3"/>
      <sheetName val="Chih_Facility_Summary3"/>
      <sheetName val="Chih_Inc_Stmt3"/>
      <sheetName val="Chih_BS_3"/>
      <sheetName val="Chih_CF3"/>
      <sheetName val="Chih_Stats3"/>
      <sheetName val="Mont_Facility_Summary3"/>
      <sheetName val="Mont_Inc_Stmt3"/>
      <sheetName val="Mont_BS3"/>
      <sheetName val="Mont_CF3"/>
      <sheetName val="Mont_Stats3"/>
      <sheetName val="Puebla_Facility_Summary3"/>
      <sheetName val="Pueb_IS3"/>
      <sheetName val="Pueb_BS3"/>
      <sheetName val="Pueb_CF3"/>
      <sheetName val="Pueb_Stats3"/>
      <sheetName val="SJos_Facility_Summary_3"/>
      <sheetName val="SJos_Inc_Stmt3"/>
      <sheetName val="SJos_BS3"/>
      <sheetName val="SJos_CF3"/>
      <sheetName val="SJos_Stats3"/>
      <sheetName val="CIMA_Inc__Stmt3"/>
      <sheetName val="CIMA_BS_3"/>
      <sheetName val="CIMA_CF3"/>
      <sheetName val="CIMA_Stats3"/>
      <sheetName val="Sources_&amp;_Uses5"/>
      <sheetName val="Pro_Forma_Cap_5"/>
      <sheetName val="Debt_Exhibit5"/>
      <sheetName val="Pro_Forma_Equity_Capitalizatio5"/>
      <sheetName val="Q1_20045"/>
      <sheetName val="Q2_20045"/>
      <sheetName val="Financial_Spread5"/>
      <sheetName val="Facility_Charts5"/>
      <sheetName val="Growth_Charts5"/>
      <sheetName val="Ownership_(2)5"/>
      <sheetName val="Growth_Tables5"/>
      <sheetName val="Ownership_Trans5"/>
      <sheetName val="Payor_Mix5"/>
      <sheetName val="Herm_Facility_Summary5"/>
      <sheetName val="Herm_Inc_Stmt5"/>
      <sheetName val="Herm_BS_5"/>
      <sheetName val="Herm_CF5"/>
      <sheetName val="Herm_Stats5"/>
      <sheetName val="Chih_Facility_Summary5"/>
      <sheetName val="Chih_Inc_Stmt5"/>
      <sheetName val="Chih_BS_5"/>
      <sheetName val="Chih_CF5"/>
      <sheetName val="Chih_Stats5"/>
      <sheetName val="Mont_Facility_Summary5"/>
      <sheetName val="Mont_Inc_Stmt5"/>
      <sheetName val="Mont_BS5"/>
      <sheetName val="Mont_CF5"/>
      <sheetName val="Mont_Stats5"/>
      <sheetName val="Puebla_Facility_Summary5"/>
      <sheetName val="Pueb_IS5"/>
      <sheetName val="Pueb_BS5"/>
      <sheetName val="Pueb_CF5"/>
      <sheetName val="Pueb_Stats5"/>
      <sheetName val="SJos_Facility_Summary_5"/>
      <sheetName val="SJos_Inc_Stmt5"/>
      <sheetName val="SJos_BS5"/>
      <sheetName val="SJos_CF5"/>
      <sheetName val="SJos_Stats5"/>
      <sheetName val="CIMA_Inc__Stmt5"/>
      <sheetName val="CIMA_BS_5"/>
      <sheetName val="CIMA_CF5"/>
      <sheetName val="CIMA_Stats5"/>
      <sheetName val="Sources_&amp;_Uses6"/>
      <sheetName val="Pro_Forma_Cap_6"/>
      <sheetName val="Debt_Exhibit6"/>
      <sheetName val="Pro_Forma_Equity_Capitalizatio6"/>
      <sheetName val="Q1_20046"/>
      <sheetName val="Q2_20046"/>
      <sheetName val="Financial_Spread6"/>
      <sheetName val="Facility_Charts6"/>
      <sheetName val="Growth_Charts6"/>
      <sheetName val="Ownership_(2)6"/>
      <sheetName val="Growth_Tables6"/>
      <sheetName val="Ownership_Trans6"/>
      <sheetName val="Payor_Mix6"/>
      <sheetName val="Herm_Facility_Summary6"/>
      <sheetName val="Herm_Inc_Stmt6"/>
      <sheetName val="Herm_BS_6"/>
      <sheetName val="Herm_CF6"/>
      <sheetName val="Herm_Stats6"/>
      <sheetName val="Chih_Facility_Summary6"/>
      <sheetName val="Chih_Inc_Stmt6"/>
      <sheetName val="Chih_BS_6"/>
      <sheetName val="Chih_CF6"/>
      <sheetName val="Chih_Stats6"/>
      <sheetName val="Mont_Facility_Summary6"/>
      <sheetName val="Mont_Inc_Stmt6"/>
      <sheetName val="Mont_BS6"/>
      <sheetName val="Mont_CF6"/>
      <sheetName val="Mont_Stats6"/>
      <sheetName val="Puebla_Facility_Summary6"/>
      <sheetName val="Pueb_IS6"/>
      <sheetName val="Pueb_BS6"/>
      <sheetName val="Pueb_CF6"/>
      <sheetName val="Pueb_Stats6"/>
      <sheetName val="SJos_Facility_Summary_6"/>
      <sheetName val="SJos_Inc_Stmt6"/>
      <sheetName val="SJos_BS6"/>
      <sheetName val="SJos_CF6"/>
      <sheetName val="SJos_Stats6"/>
      <sheetName val="CIMA_Inc__Stmt6"/>
      <sheetName val="CIMA_BS_6"/>
      <sheetName val="CIMA_CF6"/>
      <sheetName val="CIMA_Stats6"/>
      <sheetName val="Sources_&amp;_Uses7"/>
      <sheetName val="Pro_Forma_Cap_7"/>
      <sheetName val="Debt_Exhibit7"/>
      <sheetName val="Pro_Forma_Equity_Capitalizatio7"/>
      <sheetName val="Q1_20047"/>
      <sheetName val="Q2_20047"/>
      <sheetName val="Financial_Spread7"/>
      <sheetName val="Facility_Charts7"/>
      <sheetName val="Growth_Charts7"/>
      <sheetName val="Ownership_(2)7"/>
      <sheetName val="Growth_Tables7"/>
      <sheetName val="Ownership_Trans7"/>
      <sheetName val="Payor_Mix7"/>
      <sheetName val="Herm_Facility_Summary7"/>
      <sheetName val="Herm_Inc_Stmt7"/>
      <sheetName val="Herm_BS_7"/>
      <sheetName val="Herm_CF7"/>
      <sheetName val="Herm_Stats7"/>
      <sheetName val="Chih_Facility_Summary7"/>
      <sheetName val="Chih_Inc_Stmt7"/>
      <sheetName val="Chih_BS_7"/>
      <sheetName val="Chih_CF7"/>
      <sheetName val="Chih_Stats7"/>
      <sheetName val="Mont_Facility_Summary7"/>
      <sheetName val="Mont_Inc_Stmt7"/>
      <sheetName val="Mont_BS7"/>
      <sheetName val="Mont_CF7"/>
      <sheetName val="Mont_Stats7"/>
      <sheetName val="Puebla_Facility_Summary7"/>
      <sheetName val="Pueb_IS7"/>
      <sheetName val="Pueb_BS7"/>
      <sheetName val="Pueb_CF7"/>
      <sheetName val="Pueb_Stats7"/>
      <sheetName val="SJos_Facility_Summary_7"/>
      <sheetName val="SJos_Inc_Stmt7"/>
      <sheetName val="SJos_BS7"/>
      <sheetName val="SJos_CF7"/>
      <sheetName val="SJos_Stats7"/>
      <sheetName val="CIMA_Inc__Stmt7"/>
      <sheetName val="CIMA_BS_7"/>
      <sheetName val="CIMA_CF7"/>
      <sheetName val="CIMA_Stats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8">
          <cell r="B28">
            <v>1000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28">
          <cell r="B28">
            <v>1000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acility Charts"/>
    </sheetNames>
    <sheetDataSet>
      <sheetData sheetId="0" refreshError="1"/>
      <sheetData sheetId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-80115</v>
          </cell>
          <cell r="G3">
            <v>0</v>
          </cell>
          <cell r="H3">
            <v>-80115</v>
          </cell>
          <cell r="I3">
            <v>80115</v>
          </cell>
          <cell r="J3">
            <v>0</v>
          </cell>
          <cell r="K3">
            <v>0</v>
          </cell>
        </row>
        <row r="4">
          <cell r="F4">
            <v>3924</v>
          </cell>
          <cell r="G4">
            <v>0</v>
          </cell>
          <cell r="H4">
            <v>3924</v>
          </cell>
          <cell r="I4">
            <v>0</v>
          </cell>
          <cell r="J4">
            <v>3924</v>
          </cell>
          <cell r="K4">
            <v>0</v>
          </cell>
        </row>
        <row r="5">
          <cell r="F5">
            <v>-76191</v>
          </cell>
          <cell r="G5">
            <v>0</v>
          </cell>
          <cell r="H5">
            <v>-76191</v>
          </cell>
          <cell r="I5">
            <v>80115</v>
          </cell>
          <cell r="J5">
            <v>3924</v>
          </cell>
          <cell r="K5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1">
          <cell r="F11">
            <v>119722</v>
          </cell>
          <cell r="G11">
            <v>0</v>
          </cell>
          <cell r="H11">
            <v>119722</v>
          </cell>
          <cell r="I11">
            <v>0</v>
          </cell>
          <cell r="J11">
            <v>119722</v>
          </cell>
          <cell r="K11">
            <v>0</v>
          </cell>
        </row>
        <row r="12">
          <cell r="F12">
            <v>45474</v>
          </cell>
          <cell r="G12">
            <v>0</v>
          </cell>
          <cell r="H12">
            <v>45474</v>
          </cell>
          <cell r="I12">
            <v>0</v>
          </cell>
          <cell r="J12">
            <v>45474</v>
          </cell>
          <cell r="K12">
            <v>0</v>
          </cell>
        </row>
        <row r="13">
          <cell r="F13">
            <v>7200</v>
          </cell>
          <cell r="G13">
            <v>0</v>
          </cell>
          <cell r="H13">
            <v>7200</v>
          </cell>
          <cell r="I13">
            <v>0</v>
          </cell>
          <cell r="J13">
            <v>7200</v>
          </cell>
          <cell r="K13">
            <v>0</v>
          </cell>
        </row>
        <row r="14">
          <cell r="F14">
            <v>109</v>
          </cell>
          <cell r="G14">
            <v>0</v>
          </cell>
          <cell r="H14">
            <v>109</v>
          </cell>
          <cell r="I14">
            <v>0</v>
          </cell>
          <cell r="J14">
            <v>109</v>
          </cell>
          <cell r="K14">
            <v>0</v>
          </cell>
        </row>
        <row r="15">
          <cell r="F15">
            <v>62623</v>
          </cell>
          <cell r="G15">
            <v>0</v>
          </cell>
          <cell r="H15">
            <v>62623</v>
          </cell>
          <cell r="I15">
            <v>0</v>
          </cell>
          <cell r="J15">
            <v>62623</v>
          </cell>
          <cell r="K15">
            <v>0</v>
          </cell>
        </row>
        <row r="16">
          <cell r="F16">
            <v>235128</v>
          </cell>
          <cell r="G16">
            <v>0</v>
          </cell>
          <cell r="H16">
            <v>235128</v>
          </cell>
          <cell r="I16">
            <v>0</v>
          </cell>
          <cell r="J16">
            <v>235128</v>
          </cell>
          <cell r="K16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20">
          <cell r="F20">
            <v>1390</v>
          </cell>
          <cell r="G20">
            <v>4840</v>
          </cell>
          <cell r="H20">
            <v>6230</v>
          </cell>
          <cell r="I20">
            <v>0</v>
          </cell>
          <cell r="J20">
            <v>6230</v>
          </cell>
          <cell r="K20">
            <v>0</v>
          </cell>
        </row>
        <row r="21">
          <cell r="F21">
            <v>31000</v>
          </cell>
          <cell r="G21">
            <v>0</v>
          </cell>
          <cell r="H21">
            <v>31000</v>
          </cell>
          <cell r="I21">
            <v>0</v>
          </cell>
          <cell r="J21">
            <v>31000</v>
          </cell>
          <cell r="K21">
            <v>0</v>
          </cell>
        </row>
        <row r="22">
          <cell r="F22">
            <v>32390</v>
          </cell>
          <cell r="G22">
            <v>4840</v>
          </cell>
          <cell r="H22">
            <v>37230</v>
          </cell>
          <cell r="I22">
            <v>0</v>
          </cell>
          <cell r="J22">
            <v>37230</v>
          </cell>
          <cell r="K22">
            <v>0</v>
          </cell>
        </row>
        <row r="24">
          <cell r="F24">
            <v>3479040</v>
          </cell>
          <cell r="G24">
            <v>200287</v>
          </cell>
          <cell r="H24">
            <v>3679327</v>
          </cell>
          <cell r="I24">
            <v>0</v>
          </cell>
          <cell r="J24">
            <v>3679327</v>
          </cell>
          <cell r="K24">
            <v>0</v>
          </cell>
        </row>
        <row r="25">
          <cell r="F25">
            <v>-3271412</v>
          </cell>
          <cell r="G25">
            <v>0</v>
          </cell>
          <cell r="H25">
            <v>-3271412</v>
          </cell>
          <cell r="I25">
            <v>0</v>
          </cell>
          <cell r="J25">
            <v>-3271412</v>
          </cell>
          <cell r="K25">
            <v>0</v>
          </cell>
        </row>
        <row r="26">
          <cell r="F26">
            <v>268730</v>
          </cell>
          <cell r="G26">
            <v>0</v>
          </cell>
          <cell r="H26">
            <v>268730</v>
          </cell>
          <cell r="I26">
            <v>0</v>
          </cell>
          <cell r="J26">
            <v>268730</v>
          </cell>
          <cell r="K26">
            <v>0</v>
          </cell>
        </row>
        <row r="27">
          <cell r="F27">
            <v>476358</v>
          </cell>
          <cell r="G27">
            <v>200287</v>
          </cell>
          <cell r="H27">
            <v>676645</v>
          </cell>
          <cell r="I27">
            <v>0</v>
          </cell>
          <cell r="J27">
            <v>676645</v>
          </cell>
          <cell r="K27">
            <v>0</v>
          </cell>
        </row>
        <row r="29">
          <cell r="F29">
            <v>24190</v>
          </cell>
          <cell r="G29">
            <v>0</v>
          </cell>
          <cell r="H29">
            <v>24190</v>
          </cell>
          <cell r="I29">
            <v>0</v>
          </cell>
          <cell r="J29">
            <v>24190</v>
          </cell>
          <cell r="K29">
            <v>0</v>
          </cell>
        </row>
        <row r="30">
          <cell r="F30">
            <v>24190</v>
          </cell>
          <cell r="G30">
            <v>0</v>
          </cell>
          <cell r="H30">
            <v>24190</v>
          </cell>
          <cell r="I30">
            <v>0</v>
          </cell>
          <cell r="J30">
            <v>24190</v>
          </cell>
          <cell r="K30">
            <v>0</v>
          </cell>
        </row>
        <row r="32">
          <cell r="F32">
            <v>57961</v>
          </cell>
          <cell r="G32">
            <v>0</v>
          </cell>
          <cell r="H32">
            <v>57961</v>
          </cell>
          <cell r="I32">
            <v>0</v>
          </cell>
          <cell r="J32">
            <v>57961</v>
          </cell>
          <cell r="K32">
            <v>0</v>
          </cell>
        </row>
        <row r="33">
          <cell r="F33">
            <v>57961</v>
          </cell>
          <cell r="G33">
            <v>0</v>
          </cell>
          <cell r="H33">
            <v>57961</v>
          </cell>
          <cell r="I33">
            <v>0</v>
          </cell>
          <cell r="J33">
            <v>57961</v>
          </cell>
          <cell r="K33">
            <v>0</v>
          </cell>
        </row>
        <row r="35">
          <cell r="F35">
            <v>15340</v>
          </cell>
          <cell r="G35">
            <v>0</v>
          </cell>
          <cell r="H35">
            <v>15340</v>
          </cell>
          <cell r="I35">
            <v>0</v>
          </cell>
          <cell r="J35">
            <v>15340</v>
          </cell>
          <cell r="K35">
            <v>0</v>
          </cell>
        </row>
        <row r="36">
          <cell r="F36">
            <v>15340</v>
          </cell>
          <cell r="G36">
            <v>0</v>
          </cell>
          <cell r="H36">
            <v>15340</v>
          </cell>
          <cell r="I36">
            <v>0</v>
          </cell>
          <cell r="J36">
            <v>15340</v>
          </cell>
          <cell r="K36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40">
          <cell r="F40">
            <v>0</v>
          </cell>
          <cell r="G40">
            <v>-7623</v>
          </cell>
          <cell r="H40">
            <v>-7623</v>
          </cell>
          <cell r="I40">
            <v>0</v>
          </cell>
          <cell r="J40">
            <v>-7623</v>
          </cell>
          <cell r="K40">
            <v>0</v>
          </cell>
        </row>
        <row r="41">
          <cell r="F41">
            <v>0</v>
          </cell>
          <cell r="G41">
            <v>-7623</v>
          </cell>
          <cell r="H41">
            <v>-7623</v>
          </cell>
          <cell r="I41">
            <v>0</v>
          </cell>
          <cell r="J41">
            <v>-7623</v>
          </cell>
          <cell r="K41">
            <v>0</v>
          </cell>
        </row>
        <row r="43">
          <cell r="F43">
            <v>0</v>
          </cell>
          <cell r="G43">
            <v>-379</v>
          </cell>
          <cell r="H43">
            <v>-379</v>
          </cell>
          <cell r="I43">
            <v>0</v>
          </cell>
          <cell r="J43">
            <v>-379</v>
          </cell>
          <cell r="K43">
            <v>0</v>
          </cell>
        </row>
        <row r="44">
          <cell r="F44">
            <v>0</v>
          </cell>
          <cell r="G44">
            <v>-379</v>
          </cell>
          <cell r="H44">
            <v>-379</v>
          </cell>
          <cell r="I44">
            <v>0</v>
          </cell>
          <cell r="J44">
            <v>-379</v>
          </cell>
          <cell r="K44">
            <v>0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-80115</v>
          </cell>
          <cell r="J48">
            <v>-80115</v>
          </cell>
          <cell r="K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-80115</v>
          </cell>
          <cell r="J49">
            <v>-80115</v>
          </cell>
          <cell r="K49">
            <v>0</v>
          </cell>
        </row>
        <row r="51">
          <cell r="F51">
            <v>-636780</v>
          </cell>
          <cell r="G51">
            <v>0</v>
          </cell>
          <cell r="H51">
            <v>-636780</v>
          </cell>
          <cell r="I51">
            <v>191168</v>
          </cell>
          <cell r="J51">
            <v>-445612</v>
          </cell>
          <cell r="K51">
            <v>0</v>
          </cell>
        </row>
        <row r="52">
          <cell r="F52">
            <v>232</v>
          </cell>
          <cell r="G52">
            <v>0</v>
          </cell>
          <cell r="H52">
            <v>232</v>
          </cell>
          <cell r="I52">
            <v>0</v>
          </cell>
          <cell r="J52">
            <v>232</v>
          </cell>
          <cell r="K52">
            <v>0</v>
          </cell>
        </row>
        <row r="53">
          <cell r="F53">
            <v>-287</v>
          </cell>
          <cell r="G53">
            <v>0</v>
          </cell>
          <cell r="H53">
            <v>-287</v>
          </cell>
          <cell r="I53">
            <v>0</v>
          </cell>
          <cell r="J53">
            <v>-287</v>
          </cell>
          <cell r="K53">
            <v>0</v>
          </cell>
        </row>
        <row r="54">
          <cell r="F54">
            <v>8387</v>
          </cell>
          <cell r="G54">
            <v>0</v>
          </cell>
          <cell r="H54">
            <v>8387</v>
          </cell>
          <cell r="I54">
            <v>0</v>
          </cell>
          <cell r="J54">
            <v>8387</v>
          </cell>
          <cell r="K54">
            <v>0</v>
          </cell>
        </row>
        <row r="55">
          <cell r="F55">
            <v>-58870</v>
          </cell>
          <cell r="G55">
            <v>0</v>
          </cell>
          <cell r="H55">
            <v>-58870</v>
          </cell>
          <cell r="I55">
            <v>0</v>
          </cell>
          <cell r="J55">
            <v>-58870</v>
          </cell>
          <cell r="K55">
            <v>0</v>
          </cell>
        </row>
        <row r="56">
          <cell r="F56">
            <v>-265</v>
          </cell>
          <cell r="G56">
            <v>0</v>
          </cell>
          <cell r="H56">
            <v>-265</v>
          </cell>
          <cell r="I56">
            <v>0</v>
          </cell>
          <cell r="J56">
            <v>-265</v>
          </cell>
          <cell r="K56">
            <v>0</v>
          </cell>
        </row>
        <row r="57">
          <cell r="F57">
            <v>-250</v>
          </cell>
          <cell r="G57">
            <v>0</v>
          </cell>
          <cell r="H57">
            <v>-250</v>
          </cell>
          <cell r="I57">
            <v>0</v>
          </cell>
          <cell r="J57">
            <v>-250</v>
          </cell>
          <cell r="K57">
            <v>0</v>
          </cell>
        </row>
        <row r="58">
          <cell r="F58">
            <v>-5174</v>
          </cell>
          <cell r="G58">
            <v>0</v>
          </cell>
          <cell r="H58">
            <v>-5174</v>
          </cell>
          <cell r="I58">
            <v>0</v>
          </cell>
          <cell r="J58">
            <v>-5174</v>
          </cell>
          <cell r="K58">
            <v>0</v>
          </cell>
        </row>
        <row r="59">
          <cell r="F59">
            <v>-5402</v>
          </cell>
          <cell r="G59">
            <v>0</v>
          </cell>
          <cell r="H59">
            <v>-5402</v>
          </cell>
          <cell r="I59">
            <v>0</v>
          </cell>
          <cell r="J59">
            <v>-5402</v>
          </cell>
          <cell r="K59">
            <v>0</v>
          </cell>
        </row>
        <row r="60">
          <cell r="F60">
            <v>-2000</v>
          </cell>
          <cell r="G60">
            <v>0</v>
          </cell>
          <cell r="H60">
            <v>-2000</v>
          </cell>
          <cell r="I60">
            <v>0</v>
          </cell>
          <cell r="J60">
            <v>-2000</v>
          </cell>
          <cell r="K60">
            <v>0</v>
          </cell>
        </row>
        <row r="61">
          <cell r="F61">
            <v>0</v>
          </cell>
          <cell r="G61">
            <v>-28740</v>
          </cell>
          <cell r="H61">
            <v>-28740</v>
          </cell>
          <cell r="I61">
            <v>0</v>
          </cell>
          <cell r="J61">
            <v>-28740</v>
          </cell>
          <cell r="K61">
            <v>0</v>
          </cell>
        </row>
        <row r="62">
          <cell r="F62">
            <v>-700409</v>
          </cell>
          <cell r="G62">
            <v>-28740</v>
          </cell>
          <cell r="H62">
            <v>-729149</v>
          </cell>
          <cell r="I62">
            <v>191168</v>
          </cell>
          <cell r="J62">
            <v>-537981</v>
          </cell>
          <cell r="K62">
            <v>0</v>
          </cell>
        </row>
        <row r="64">
          <cell r="F64">
            <v>0</v>
          </cell>
          <cell r="G64">
            <v>0</v>
          </cell>
          <cell r="H64">
            <v>0</v>
          </cell>
          <cell r="I64">
            <v>-168680</v>
          </cell>
          <cell r="J64">
            <v>-168680</v>
          </cell>
          <cell r="K64">
            <v>0</v>
          </cell>
        </row>
        <row r="65">
          <cell r="F65">
            <v>-4707</v>
          </cell>
          <cell r="G65">
            <v>0</v>
          </cell>
          <cell r="H65">
            <v>-4707</v>
          </cell>
          <cell r="I65">
            <v>0</v>
          </cell>
          <cell r="J65">
            <v>-4707</v>
          </cell>
          <cell r="K65">
            <v>0</v>
          </cell>
        </row>
        <row r="66">
          <cell r="F66">
            <v>-2673</v>
          </cell>
          <cell r="G66">
            <v>0</v>
          </cell>
          <cell r="H66">
            <v>-2673</v>
          </cell>
          <cell r="I66">
            <v>0</v>
          </cell>
          <cell r="J66">
            <v>-2673</v>
          </cell>
          <cell r="K66">
            <v>0</v>
          </cell>
        </row>
        <row r="67">
          <cell r="F67">
            <v>-52276</v>
          </cell>
          <cell r="G67">
            <v>0</v>
          </cell>
          <cell r="H67">
            <v>-52276</v>
          </cell>
          <cell r="I67">
            <v>0</v>
          </cell>
          <cell r="J67">
            <v>-52276</v>
          </cell>
          <cell r="K67">
            <v>0</v>
          </cell>
        </row>
        <row r="68">
          <cell r="F68">
            <v>-59656</v>
          </cell>
          <cell r="G68">
            <v>0</v>
          </cell>
          <cell r="H68">
            <v>-59656</v>
          </cell>
          <cell r="I68">
            <v>-168680</v>
          </cell>
          <cell r="J68">
            <v>-228336</v>
          </cell>
          <cell r="K68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-22488</v>
          </cell>
          <cell r="J70">
            <v>-22488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-22488</v>
          </cell>
          <cell r="J71">
            <v>-22488</v>
          </cell>
          <cell r="K71">
            <v>0</v>
          </cell>
        </row>
        <row r="73">
          <cell r="F73">
            <v>-38808</v>
          </cell>
          <cell r="G73">
            <v>0</v>
          </cell>
          <cell r="H73">
            <v>-38808</v>
          </cell>
          <cell r="I73">
            <v>0</v>
          </cell>
          <cell r="J73">
            <v>-38808</v>
          </cell>
          <cell r="K73">
            <v>0</v>
          </cell>
        </row>
        <row r="74">
          <cell r="F74">
            <v>-38808</v>
          </cell>
          <cell r="G74">
            <v>0</v>
          </cell>
          <cell r="H74">
            <v>-38808</v>
          </cell>
          <cell r="I74">
            <v>0</v>
          </cell>
          <cell r="J74">
            <v>-38808</v>
          </cell>
          <cell r="K74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8"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4"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8">
          <cell r="F88">
            <v>-3479040</v>
          </cell>
          <cell r="G88">
            <v>-200287</v>
          </cell>
          <cell r="H88">
            <v>-3679327</v>
          </cell>
          <cell r="I88">
            <v>0</v>
          </cell>
          <cell r="J88">
            <v>-3679327</v>
          </cell>
          <cell r="K88">
            <v>0</v>
          </cell>
        </row>
        <row r="89">
          <cell r="F89">
            <v>-3479040</v>
          </cell>
          <cell r="G89">
            <v>-200287</v>
          </cell>
          <cell r="H89">
            <v>-3679327</v>
          </cell>
          <cell r="I89">
            <v>0</v>
          </cell>
          <cell r="J89">
            <v>-3679327</v>
          </cell>
          <cell r="K89">
            <v>0</v>
          </cell>
        </row>
        <row r="91">
          <cell r="F91">
            <v>1039847</v>
          </cell>
          <cell r="G91">
            <v>0</v>
          </cell>
          <cell r="H91">
            <v>1039847</v>
          </cell>
          <cell r="I91">
            <v>0</v>
          </cell>
          <cell r="J91">
            <v>1039847</v>
          </cell>
          <cell r="K91">
            <v>0</v>
          </cell>
        </row>
        <row r="92">
          <cell r="F92">
            <v>62696</v>
          </cell>
          <cell r="G92">
            <v>0</v>
          </cell>
          <cell r="H92">
            <v>62696</v>
          </cell>
          <cell r="I92">
            <v>0</v>
          </cell>
          <cell r="J92">
            <v>62696</v>
          </cell>
          <cell r="K92">
            <v>0</v>
          </cell>
        </row>
        <row r="93">
          <cell r="F93">
            <v>2673</v>
          </cell>
          <cell r="G93">
            <v>0</v>
          </cell>
          <cell r="H93">
            <v>2673</v>
          </cell>
          <cell r="I93">
            <v>0</v>
          </cell>
          <cell r="J93">
            <v>2673</v>
          </cell>
          <cell r="K93">
            <v>0</v>
          </cell>
        </row>
        <row r="94">
          <cell r="F94">
            <v>62069</v>
          </cell>
          <cell r="G94">
            <v>0</v>
          </cell>
          <cell r="H94">
            <v>62069</v>
          </cell>
          <cell r="I94">
            <v>0</v>
          </cell>
          <cell r="J94">
            <v>62069</v>
          </cell>
          <cell r="K94">
            <v>0</v>
          </cell>
        </row>
        <row r="95">
          <cell r="F95">
            <v>52276</v>
          </cell>
          <cell r="G95">
            <v>0</v>
          </cell>
          <cell r="H95">
            <v>52276</v>
          </cell>
          <cell r="I95">
            <v>0</v>
          </cell>
          <cell r="J95">
            <v>52276</v>
          </cell>
          <cell r="K95">
            <v>0</v>
          </cell>
        </row>
        <row r="96">
          <cell r="F96">
            <v>73789</v>
          </cell>
          <cell r="G96">
            <v>0</v>
          </cell>
          <cell r="H96">
            <v>73789</v>
          </cell>
          <cell r="I96">
            <v>0</v>
          </cell>
          <cell r="J96">
            <v>73789</v>
          </cell>
          <cell r="K96">
            <v>0</v>
          </cell>
        </row>
        <row r="97">
          <cell r="F97">
            <v>46910</v>
          </cell>
          <cell r="G97">
            <v>0</v>
          </cell>
          <cell r="H97">
            <v>46910</v>
          </cell>
          <cell r="I97">
            <v>0</v>
          </cell>
          <cell r="J97">
            <v>46910</v>
          </cell>
          <cell r="K97">
            <v>0</v>
          </cell>
        </row>
        <row r="98">
          <cell r="F98">
            <v>12789</v>
          </cell>
          <cell r="G98">
            <v>0</v>
          </cell>
          <cell r="H98">
            <v>12789</v>
          </cell>
          <cell r="I98">
            <v>0</v>
          </cell>
          <cell r="J98">
            <v>12789</v>
          </cell>
          <cell r="K98">
            <v>0</v>
          </cell>
        </row>
        <row r="99">
          <cell r="F99">
            <v>35610</v>
          </cell>
          <cell r="G99">
            <v>0</v>
          </cell>
          <cell r="H99">
            <v>35610</v>
          </cell>
          <cell r="I99">
            <v>0</v>
          </cell>
          <cell r="J99">
            <v>35610</v>
          </cell>
          <cell r="K99">
            <v>0</v>
          </cell>
        </row>
        <row r="100">
          <cell r="F100">
            <v>-35610</v>
          </cell>
          <cell r="G100">
            <v>0</v>
          </cell>
          <cell r="H100">
            <v>-35610</v>
          </cell>
          <cell r="I100">
            <v>0</v>
          </cell>
          <cell r="J100">
            <v>-35610</v>
          </cell>
          <cell r="K100">
            <v>0</v>
          </cell>
        </row>
        <row r="101">
          <cell r="F101">
            <v>13961</v>
          </cell>
          <cell r="G101">
            <v>0</v>
          </cell>
          <cell r="H101">
            <v>13961</v>
          </cell>
          <cell r="I101">
            <v>0</v>
          </cell>
          <cell r="J101">
            <v>13961</v>
          </cell>
          <cell r="K101">
            <v>0</v>
          </cell>
        </row>
        <row r="102">
          <cell r="F102">
            <v>-13961</v>
          </cell>
          <cell r="G102">
            <v>0</v>
          </cell>
          <cell r="H102">
            <v>-13961</v>
          </cell>
          <cell r="I102">
            <v>0</v>
          </cell>
          <cell r="J102">
            <v>-13961</v>
          </cell>
          <cell r="K102">
            <v>0</v>
          </cell>
        </row>
        <row r="103">
          <cell r="F103">
            <v>2295</v>
          </cell>
          <cell r="G103">
            <v>0</v>
          </cell>
          <cell r="H103">
            <v>2295</v>
          </cell>
          <cell r="I103">
            <v>0</v>
          </cell>
          <cell r="J103">
            <v>2295</v>
          </cell>
          <cell r="K103">
            <v>0</v>
          </cell>
        </row>
        <row r="104">
          <cell r="F104">
            <v>-2295</v>
          </cell>
          <cell r="G104">
            <v>0</v>
          </cell>
          <cell r="H104">
            <v>-2295</v>
          </cell>
          <cell r="I104">
            <v>0</v>
          </cell>
          <cell r="J104">
            <v>-2295</v>
          </cell>
          <cell r="K104">
            <v>0</v>
          </cell>
        </row>
        <row r="105">
          <cell r="F105">
            <v>7176</v>
          </cell>
          <cell r="G105">
            <v>0</v>
          </cell>
          <cell r="H105">
            <v>7176</v>
          </cell>
          <cell r="I105">
            <v>0</v>
          </cell>
          <cell r="J105">
            <v>7176</v>
          </cell>
          <cell r="K105">
            <v>0</v>
          </cell>
        </row>
        <row r="106">
          <cell r="F106">
            <v>-7176</v>
          </cell>
          <cell r="G106">
            <v>0</v>
          </cell>
          <cell r="H106">
            <v>-7176</v>
          </cell>
          <cell r="I106">
            <v>0</v>
          </cell>
          <cell r="J106">
            <v>-7176</v>
          </cell>
          <cell r="K106">
            <v>0</v>
          </cell>
        </row>
        <row r="107">
          <cell r="F107">
            <v>91975</v>
          </cell>
          <cell r="G107">
            <v>0</v>
          </cell>
          <cell r="H107">
            <v>91975</v>
          </cell>
          <cell r="I107">
            <v>0</v>
          </cell>
          <cell r="J107">
            <v>91975</v>
          </cell>
          <cell r="K107">
            <v>0</v>
          </cell>
        </row>
        <row r="108">
          <cell r="F108">
            <v>1445024</v>
          </cell>
          <cell r="G108">
            <v>0</v>
          </cell>
          <cell r="H108">
            <v>1445024</v>
          </cell>
          <cell r="I108">
            <v>0</v>
          </cell>
          <cell r="J108">
            <v>1445024</v>
          </cell>
          <cell r="K108">
            <v>0</v>
          </cell>
        </row>
        <row r="110">
          <cell r="F110">
            <v>14186</v>
          </cell>
          <cell r="G110">
            <v>-4840</v>
          </cell>
          <cell r="H110">
            <v>9346</v>
          </cell>
          <cell r="I110">
            <v>0</v>
          </cell>
          <cell r="J110">
            <v>9346</v>
          </cell>
          <cell r="K110">
            <v>0</v>
          </cell>
        </row>
        <row r="111">
          <cell r="F111">
            <v>14186</v>
          </cell>
          <cell r="G111">
            <v>-4840</v>
          </cell>
          <cell r="H111">
            <v>9346</v>
          </cell>
          <cell r="I111">
            <v>0</v>
          </cell>
          <cell r="J111">
            <v>9346</v>
          </cell>
          <cell r="K111">
            <v>0</v>
          </cell>
        </row>
        <row r="113">
          <cell r="F113">
            <v>139039</v>
          </cell>
          <cell r="G113">
            <v>0</v>
          </cell>
          <cell r="H113">
            <v>139039</v>
          </cell>
          <cell r="I113">
            <v>0</v>
          </cell>
          <cell r="J113">
            <v>139039</v>
          </cell>
          <cell r="K113">
            <v>0</v>
          </cell>
        </row>
        <row r="114">
          <cell r="F114">
            <v>139039</v>
          </cell>
          <cell r="G114">
            <v>0</v>
          </cell>
          <cell r="H114">
            <v>139039</v>
          </cell>
          <cell r="I114">
            <v>0</v>
          </cell>
          <cell r="J114">
            <v>139039</v>
          </cell>
          <cell r="K114">
            <v>0</v>
          </cell>
        </row>
        <row r="116">
          <cell r="F116">
            <v>16206</v>
          </cell>
          <cell r="G116">
            <v>0</v>
          </cell>
          <cell r="H116">
            <v>16206</v>
          </cell>
          <cell r="I116">
            <v>0</v>
          </cell>
          <cell r="J116">
            <v>16206</v>
          </cell>
          <cell r="K116">
            <v>0</v>
          </cell>
        </row>
        <row r="117">
          <cell r="F117">
            <v>39136</v>
          </cell>
          <cell r="G117">
            <v>0</v>
          </cell>
          <cell r="H117">
            <v>39136</v>
          </cell>
          <cell r="I117">
            <v>0</v>
          </cell>
          <cell r="J117">
            <v>39136</v>
          </cell>
          <cell r="K117">
            <v>0</v>
          </cell>
        </row>
        <row r="118">
          <cell r="F118">
            <v>11161</v>
          </cell>
          <cell r="G118">
            <v>0</v>
          </cell>
          <cell r="H118">
            <v>11161</v>
          </cell>
          <cell r="I118">
            <v>0</v>
          </cell>
          <cell r="J118">
            <v>11161</v>
          </cell>
          <cell r="K118">
            <v>0</v>
          </cell>
        </row>
        <row r="119">
          <cell r="F119">
            <v>15562</v>
          </cell>
          <cell r="G119">
            <v>0</v>
          </cell>
          <cell r="H119">
            <v>15562</v>
          </cell>
          <cell r="I119">
            <v>0</v>
          </cell>
          <cell r="J119">
            <v>15562</v>
          </cell>
          <cell r="K119">
            <v>0</v>
          </cell>
        </row>
        <row r="120">
          <cell r="F120">
            <v>5377</v>
          </cell>
          <cell r="G120">
            <v>0</v>
          </cell>
          <cell r="H120">
            <v>5377</v>
          </cell>
          <cell r="I120">
            <v>0</v>
          </cell>
          <cell r="J120">
            <v>5377</v>
          </cell>
          <cell r="K120">
            <v>0</v>
          </cell>
        </row>
        <row r="121">
          <cell r="F121">
            <v>12332</v>
          </cell>
          <cell r="G121">
            <v>0</v>
          </cell>
          <cell r="H121">
            <v>12332</v>
          </cell>
          <cell r="I121">
            <v>0</v>
          </cell>
          <cell r="J121">
            <v>12332</v>
          </cell>
          <cell r="K121">
            <v>0</v>
          </cell>
        </row>
        <row r="122">
          <cell r="F122">
            <v>5855</v>
          </cell>
          <cell r="G122">
            <v>0</v>
          </cell>
          <cell r="H122">
            <v>5855</v>
          </cell>
          <cell r="I122">
            <v>0</v>
          </cell>
          <cell r="J122">
            <v>5855</v>
          </cell>
          <cell r="K122">
            <v>0</v>
          </cell>
        </row>
        <row r="123">
          <cell r="F123">
            <v>2427</v>
          </cell>
          <cell r="G123">
            <v>0</v>
          </cell>
          <cell r="H123">
            <v>2427</v>
          </cell>
          <cell r="I123">
            <v>0</v>
          </cell>
          <cell r="J123">
            <v>2427</v>
          </cell>
          <cell r="K123">
            <v>0</v>
          </cell>
        </row>
        <row r="124">
          <cell r="F124">
            <v>108056</v>
          </cell>
          <cell r="G124">
            <v>0</v>
          </cell>
          <cell r="H124">
            <v>108056</v>
          </cell>
          <cell r="I124">
            <v>0</v>
          </cell>
          <cell r="J124">
            <v>108056</v>
          </cell>
          <cell r="K124">
            <v>0</v>
          </cell>
        </row>
        <row r="126">
          <cell r="F126">
            <v>135434</v>
          </cell>
          <cell r="G126">
            <v>0</v>
          </cell>
          <cell r="H126">
            <v>135434</v>
          </cell>
          <cell r="I126">
            <v>0</v>
          </cell>
          <cell r="J126">
            <v>135434</v>
          </cell>
          <cell r="K126">
            <v>0</v>
          </cell>
        </row>
        <row r="127">
          <cell r="F127">
            <v>1350374</v>
          </cell>
          <cell r="G127">
            <v>7200</v>
          </cell>
          <cell r="H127">
            <v>1357574</v>
          </cell>
          <cell r="I127">
            <v>0</v>
          </cell>
          <cell r="J127">
            <v>1357574</v>
          </cell>
          <cell r="K127">
            <v>0</v>
          </cell>
        </row>
        <row r="128">
          <cell r="F128">
            <v>212108</v>
          </cell>
          <cell r="G128">
            <v>0</v>
          </cell>
          <cell r="H128">
            <v>212108</v>
          </cell>
          <cell r="I128">
            <v>0</v>
          </cell>
          <cell r="J128">
            <v>212108</v>
          </cell>
          <cell r="K128">
            <v>0</v>
          </cell>
        </row>
        <row r="129">
          <cell r="F129">
            <v>1697916</v>
          </cell>
          <cell r="G129">
            <v>7200</v>
          </cell>
          <cell r="H129">
            <v>1705116</v>
          </cell>
          <cell r="I129">
            <v>0</v>
          </cell>
          <cell r="J129">
            <v>1705116</v>
          </cell>
          <cell r="K129">
            <v>0</v>
          </cell>
        </row>
        <row r="131">
          <cell r="F131">
            <v>4082</v>
          </cell>
          <cell r="G131">
            <v>0</v>
          </cell>
          <cell r="H131">
            <v>4082</v>
          </cell>
          <cell r="I131">
            <v>0</v>
          </cell>
          <cell r="J131">
            <v>4082</v>
          </cell>
          <cell r="K131">
            <v>0</v>
          </cell>
        </row>
        <row r="132">
          <cell r="F132">
            <v>4082</v>
          </cell>
          <cell r="G132">
            <v>0</v>
          </cell>
          <cell r="H132">
            <v>4082</v>
          </cell>
          <cell r="I132">
            <v>0</v>
          </cell>
          <cell r="J132">
            <v>4082</v>
          </cell>
          <cell r="K132">
            <v>0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</row>
        <row r="140">
          <cell r="F140">
            <v>0</v>
          </cell>
          <cell r="G140">
            <v>379</v>
          </cell>
          <cell r="H140">
            <v>379</v>
          </cell>
          <cell r="I140">
            <v>0</v>
          </cell>
          <cell r="J140">
            <v>379</v>
          </cell>
          <cell r="K140">
            <v>0</v>
          </cell>
        </row>
        <row r="141">
          <cell r="F141">
            <v>0</v>
          </cell>
          <cell r="G141">
            <v>7623</v>
          </cell>
          <cell r="H141">
            <v>7623</v>
          </cell>
          <cell r="I141">
            <v>0</v>
          </cell>
          <cell r="J141">
            <v>7623</v>
          </cell>
          <cell r="K141">
            <v>0</v>
          </cell>
        </row>
        <row r="142">
          <cell r="F142">
            <v>0</v>
          </cell>
          <cell r="G142">
            <v>8002</v>
          </cell>
          <cell r="H142">
            <v>8002</v>
          </cell>
          <cell r="I142">
            <v>0</v>
          </cell>
          <cell r="J142">
            <v>8002</v>
          </cell>
          <cell r="K142">
            <v>0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4"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60"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6"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8">
          <cell r="F168">
            <v>12953</v>
          </cell>
          <cell r="G168">
            <v>0</v>
          </cell>
          <cell r="H168">
            <v>12953</v>
          </cell>
          <cell r="I168">
            <v>0</v>
          </cell>
          <cell r="J168">
            <v>12953</v>
          </cell>
          <cell r="K168">
            <v>0</v>
          </cell>
        </row>
        <row r="169">
          <cell r="F169">
            <v>0</v>
          </cell>
          <cell r="G169">
            <v>21540</v>
          </cell>
          <cell r="H169">
            <v>21540</v>
          </cell>
          <cell r="I169">
            <v>0</v>
          </cell>
          <cell r="J169">
            <v>21540</v>
          </cell>
          <cell r="K169">
            <v>0</v>
          </cell>
        </row>
        <row r="170">
          <cell r="F170">
            <v>12953</v>
          </cell>
          <cell r="G170">
            <v>21540</v>
          </cell>
          <cell r="H170">
            <v>34493</v>
          </cell>
          <cell r="I170">
            <v>0</v>
          </cell>
          <cell r="J170">
            <v>34493</v>
          </cell>
          <cell r="K170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4">
          <cell r="F174">
            <v>24151</v>
          </cell>
          <cell r="G174">
            <v>0</v>
          </cell>
          <cell r="H174">
            <v>24151</v>
          </cell>
          <cell r="I174">
            <v>0</v>
          </cell>
          <cell r="J174">
            <v>24151</v>
          </cell>
          <cell r="K174">
            <v>0</v>
          </cell>
        </row>
        <row r="175">
          <cell r="F175">
            <v>24151</v>
          </cell>
          <cell r="G175">
            <v>0</v>
          </cell>
          <cell r="H175">
            <v>24151</v>
          </cell>
          <cell r="I175">
            <v>0</v>
          </cell>
          <cell r="J175">
            <v>24151</v>
          </cell>
          <cell r="K175">
            <v>0</v>
          </cell>
        </row>
        <row r="177">
          <cell r="F177">
            <v>2190</v>
          </cell>
          <cell r="G177">
            <v>0</v>
          </cell>
          <cell r="H177">
            <v>2190</v>
          </cell>
          <cell r="I177">
            <v>0</v>
          </cell>
          <cell r="J177">
            <v>2190</v>
          </cell>
          <cell r="K177">
            <v>0</v>
          </cell>
        </row>
        <row r="178">
          <cell r="F178">
            <v>5075</v>
          </cell>
          <cell r="G178">
            <v>0</v>
          </cell>
          <cell r="H178">
            <v>5075</v>
          </cell>
          <cell r="I178">
            <v>0</v>
          </cell>
          <cell r="J178">
            <v>5075</v>
          </cell>
          <cell r="K178">
            <v>0</v>
          </cell>
        </row>
        <row r="179">
          <cell r="F179">
            <v>6805</v>
          </cell>
          <cell r="G179">
            <v>0</v>
          </cell>
          <cell r="H179">
            <v>6805</v>
          </cell>
          <cell r="I179">
            <v>0</v>
          </cell>
          <cell r="J179">
            <v>6805</v>
          </cell>
          <cell r="K179">
            <v>0</v>
          </cell>
        </row>
        <row r="180">
          <cell r="F180">
            <v>14070</v>
          </cell>
          <cell r="G180">
            <v>0</v>
          </cell>
          <cell r="H180">
            <v>14070</v>
          </cell>
          <cell r="I180">
            <v>0</v>
          </cell>
          <cell r="J180">
            <v>14070</v>
          </cell>
          <cell r="K180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4">
          <cell r="F184">
            <v>8905</v>
          </cell>
          <cell r="G184">
            <v>0</v>
          </cell>
          <cell r="H184">
            <v>8905</v>
          </cell>
          <cell r="I184">
            <v>0</v>
          </cell>
          <cell r="J184">
            <v>8905</v>
          </cell>
          <cell r="K184">
            <v>0</v>
          </cell>
        </row>
        <row r="185">
          <cell r="F185">
            <v>2898</v>
          </cell>
          <cell r="G185">
            <v>0</v>
          </cell>
          <cell r="H185">
            <v>2898</v>
          </cell>
          <cell r="I185">
            <v>0</v>
          </cell>
          <cell r="J185">
            <v>2898</v>
          </cell>
          <cell r="K185">
            <v>0</v>
          </cell>
        </row>
        <row r="186">
          <cell r="F186">
            <v>689</v>
          </cell>
          <cell r="G186">
            <v>0</v>
          </cell>
          <cell r="H186">
            <v>689</v>
          </cell>
          <cell r="I186">
            <v>0</v>
          </cell>
          <cell r="J186">
            <v>689</v>
          </cell>
          <cell r="K186">
            <v>0</v>
          </cell>
        </row>
        <row r="187">
          <cell r="F187">
            <v>12492</v>
          </cell>
          <cell r="G187">
            <v>0</v>
          </cell>
          <cell r="H187">
            <v>12492</v>
          </cell>
          <cell r="I187">
            <v>0</v>
          </cell>
          <cell r="J187">
            <v>12492</v>
          </cell>
          <cell r="K187">
            <v>0</v>
          </cell>
        </row>
        <row r="189">
          <cell r="F189">
            <v>7785</v>
          </cell>
          <cell r="G189">
            <v>0</v>
          </cell>
          <cell r="H189">
            <v>7785</v>
          </cell>
          <cell r="I189">
            <v>0</v>
          </cell>
          <cell r="J189">
            <v>7785</v>
          </cell>
          <cell r="K189">
            <v>0</v>
          </cell>
        </row>
        <row r="190">
          <cell r="F190">
            <v>630</v>
          </cell>
          <cell r="G190">
            <v>0</v>
          </cell>
          <cell r="H190">
            <v>630</v>
          </cell>
          <cell r="I190">
            <v>0</v>
          </cell>
          <cell r="J190">
            <v>630</v>
          </cell>
          <cell r="K190">
            <v>0</v>
          </cell>
        </row>
        <row r="191">
          <cell r="F191">
            <v>5</v>
          </cell>
          <cell r="G191">
            <v>0</v>
          </cell>
          <cell r="H191">
            <v>5</v>
          </cell>
          <cell r="I191">
            <v>0</v>
          </cell>
          <cell r="J191">
            <v>5</v>
          </cell>
          <cell r="K191">
            <v>0</v>
          </cell>
        </row>
        <row r="192">
          <cell r="F192">
            <v>8420</v>
          </cell>
          <cell r="G192">
            <v>0</v>
          </cell>
          <cell r="H192">
            <v>8420</v>
          </cell>
          <cell r="I192">
            <v>0</v>
          </cell>
          <cell r="J192">
            <v>8420</v>
          </cell>
          <cell r="K192">
            <v>0</v>
          </cell>
        </row>
        <row r="194">
          <cell r="F194">
            <v>32348</v>
          </cell>
          <cell r="G194">
            <v>0</v>
          </cell>
          <cell r="H194">
            <v>32348</v>
          </cell>
          <cell r="I194">
            <v>0</v>
          </cell>
          <cell r="J194">
            <v>32348</v>
          </cell>
          <cell r="K194">
            <v>0</v>
          </cell>
        </row>
        <row r="195">
          <cell r="F195">
            <v>32348</v>
          </cell>
          <cell r="G195">
            <v>0</v>
          </cell>
          <cell r="H195">
            <v>32348</v>
          </cell>
          <cell r="I195">
            <v>0</v>
          </cell>
          <cell r="J195">
            <v>32348</v>
          </cell>
          <cell r="K195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</sheetData>
      <sheetData sheetId="2" refreshError="1"/>
      <sheetData sheetId="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. Cash Flow"/>
      <sheetName val="Cons. Finc. Data"/>
      <sheetName val="Israel"/>
      <sheetName val="Inc."/>
      <sheetName val="Singapore"/>
      <sheetName val="LHE"/>
      <sheetName val="דפי בנק"/>
      <sheetName val="שערי חליפין"/>
      <sheetName val="בדיקת יתרות בנקים"/>
      <sheetName val="בנקים"/>
      <sheetName val="Headcount"/>
      <sheetName val="HR - list of employees"/>
      <sheetName val="Revenue calc."/>
      <sheetName val="US pipeline"/>
      <sheetName val="Links"/>
    </sheetNames>
    <sheetDataSet>
      <sheetData sheetId="0" refreshError="1"/>
      <sheetData sheetId="1"/>
      <sheetData sheetId="2"/>
      <sheetData sheetId="3" refreshError="1">
        <row r="97">
          <cell r="AA97" t="str">
            <v>Outstanding L/C's as at 6/6/05</v>
          </cell>
        </row>
        <row r="98">
          <cell r="AA98" t="str">
            <v>Customer</v>
          </cell>
          <cell r="AB98" t="str">
            <v>amount</v>
          </cell>
          <cell r="AC98" t="str">
            <v>settled on</v>
          </cell>
        </row>
        <row r="100">
          <cell r="AA100" t="str">
            <v>Chile - No!No!</v>
          </cell>
          <cell r="AB100">
            <v>220000</v>
          </cell>
          <cell r="AC100">
            <v>38509</v>
          </cell>
        </row>
        <row r="101">
          <cell r="AA101" t="str">
            <v>Chile - No!No!</v>
          </cell>
          <cell r="AB101">
            <v>220000</v>
          </cell>
          <cell r="AC101">
            <v>38517</v>
          </cell>
        </row>
        <row r="102">
          <cell r="AA102" t="str">
            <v>Chile - No!No!</v>
          </cell>
          <cell r="AB102">
            <v>220000</v>
          </cell>
          <cell r="AC102">
            <v>38523</v>
          </cell>
        </row>
        <row r="103">
          <cell r="AA103" t="str">
            <v>S VE Dis Tic</v>
          </cell>
          <cell r="AB103">
            <v>48590</v>
          </cell>
          <cell r="AC103">
            <v>38532</v>
          </cell>
        </row>
        <row r="104">
          <cell r="AA104" t="str">
            <v>J. Kraft</v>
          </cell>
          <cell r="AB104">
            <v>18942</v>
          </cell>
          <cell r="AC104">
            <v>38540</v>
          </cell>
        </row>
        <row r="105">
          <cell r="AA105" t="str">
            <v>Goodman</v>
          </cell>
          <cell r="AB105">
            <v>16200</v>
          </cell>
          <cell r="AC105">
            <v>38551</v>
          </cell>
        </row>
        <row r="106">
          <cell r="AA106" t="str">
            <v>Forest</v>
          </cell>
          <cell r="AB106">
            <v>57100</v>
          </cell>
          <cell r="AC106">
            <v>38586</v>
          </cell>
        </row>
        <row r="107">
          <cell r="AB107">
            <v>800832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329 Guidance"/>
      <sheetName val="Overview"/>
      <sheetName val="Drop Down"/>
      <sheetName val="Template Calculation Sheet"/>
      <sheetName val="Guide Card"/>
      <sheetName val="Using this Template"/>
      <sheetName val="Analytics Summary"/>
      <sheetName val="הכנסות"/>
    </sheetNames>
    <sheetDataSet>
      <sheetData sheetId="0" refreshError="1"/>
      <sheetData sheetId="1" refreshError="1"/>
      <sheetData sheetId="2">
        <row r="2">
          <cell r="A2" t="str">
            <v>Type of analytic…</v>
          </cell>
          <cell r="B2" t="str">
            <v>Level of assurance…</v>
          </cell>
        </row>
        <row r="3">
          <cell r="A3" t="str">
            <v>Trend analysis</v>
          </cell>
          <cell r="B3" t="str">
            <v>High assurance</v>
          </cell>
        </row>
        <row r="4">
          <cell r="A4" t="str">
            <v>Ratio analysis</v>
          </cell>
          <cell r="B4" t="str">
            <v>Moderate assurance</v>
          </cell>
        </row>
        <row r="5">
          <cell r="A5" t="str">
            <v>Reasonableness test</v>
          </cell>
          <cell r="B5" t="str">
            <v>Low assurance</v>
          </cell>
        </row>
        <row r="6">
          <cell r="A6" t="str">
            <v>Regression analytics</v>
          </cell>
        </row>
        <row r="7">
          <cell r="A7" t="str">
            <v>Scanning analytics</v>
          </cell>
        </row>
      </sheetData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Trial Balance 043001"/>
      <sheetName val="Bal Sheet 043001"/>
      <sheetName val="Inc Stmt 0401"/>
      <sheetName val="USA Departmental"/>
      <sheetName val="Apr01 Departmental IncStmt"/>
      <sheetName val="IC Payable"/>
      <sheetName val="0401GL"/>
      <sheetName val="AP Summary @ 043001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200000"/>
      <sheetName val="סבירות מימון"/>
      <sheetName val="אנליטי רוו&quot;ה"/>
      <sheetName val="אנליטי מאזן"/>
      <sheetName val="Consolidation "/>
      <sheetName val="INC"/>
      <sheetName val="BS"/>
      <sheetName val="P&amp;L"/>
      <sheetName val="cash flow"/>
      <sheetName val="Capital"/>
      <sheetName val="AE"/>
      <sheetName val="COGS Allocation"/>
      <sheetName val="Deferred compensation"/>
      <sheetName val=" EPS"/>
      <sheetName val="USA Departmental"/>
      <sheetName val="Facility Charts"/>
      <sheetName val="סבירות_מימון4"/>
      <sheetName val="אנליטי_רוו&quot;ה4"/>
      <sheetName val="אנליטי_מאזן4"/>
      <sheetName val="Consolidation_4"/>
      <sheetName val="cash_flow4"/>
      <sheetName val="COGS_Allocation4"/>
      <sheetName val="Deferred_compensation4"/>
      <sheetName val="_EPS4"/>
      <sheetName val="Facility_Charts2"/>
      <sheetName val="סבירות_מימון"/>
      <sheetName val="אנליטי_רוו&quot;ה"/>
      <sheetName val="אנליטי_מאזן"/>
      <sheetName val="Consolidation_"/>
      <sheetName val="cash_flow"/>
      <sheetName val="COGS_Allocation"/>
      <sheetName val="Deferred_compensation"/>
      <sheetName val="_EPS"/>
      <sheetName val="סבירות_מימון1"/>
      <sheetName val="אנליטי_רוו&quot;ה1"/>
      <sheetName val="אנליטי_מאזן1"/>
      <sheetName val="Consolidation_1"/>
      <sheetName val="cash_flow1"/>
      <sheetName val="COGS_Allocation1"/>
      <sheetName val="Deferred_compensation1"/>
      <sheetName val="_EPS1"/>
      <sheetName val="סבירות_מימון2"/>
      <sheetName val="אנליטי_רוו&quot;ה2"/>
      <sheetName val="אנליטי_מאזן2"/>
      <sheetName val="Consolidation_2"/>
      <sheetName val="cash_flow2"/>
      <sheetName val="COGS_Allocation2"/>
      <sheetName val="Deferred_compensation2"/>
      <sheetName val="_EPS2"/>
      <sheetName val="Facility_Charts"/>
      <sheetName val="סבירות_מימון3"/>
      <sheetName val="אנליטי_רוו&quot;ה3"/>
      <sheetName val="אנליטי_מאזן3"/>
      <sheetName val="Consolidation_3"/>
      <sheetName val="cash_flow3"/>
      <sheetName val="COGS_Allocation3"/>
      <sheetName val="Deferred_compensation3"/>
      <sheetName val="_EPS3"/>
      <sheetName val="Facility_Charts1"/>
      <sheetName val="סבירות_מימון6"/>
      <sheetName val="אנליטי_רוו&quot;ה6"/>
      <sheetName val="אנליטי_מאזן6"/>
      <sheetName val="Consolidation_6"/>
      <sheetName val="cash_flow6"/>
      <sheetName val="COGS_Allocation6"/>
      <sheetName val="Deferred_compensation6"/>
      <sheetName val="_EPS6"/>
      <sheetName val="סבירות_מימון5"/>
      <sheetName val="אנליטי_רוו&quot;ה5"/>
      <sheetName val="אנליטי_מאזן5"/>
      <sheetName val="Consolidation_5"/>
      <sheetName val="cash_flow5"/>
      <sheetName val="COGS_Allocation5"/>
      <sheetName val="Deferred_compensation5"/>
      <sheetName val="_EPS5"/>
      <sheetName val="Facility_Charts3"/>
      <sheetName val="סבירות_מימון7"/>
      <sheetName val="אנליטי_רוו&quot;ה7"/>
      <sheetName val="אנליטי_מאזן7"/>
      <sheetName val="Consolidation_7"/>
      <sheetName val="cash_flow7"/>
      <sheetName val="COGS_Allocation7"/>
      <sheetName val="Deferred_compensation7"/>
      <sheetName val="_EPS7"/>
      <sheetName val="Facility_Charts4"/>
      <sheetName val="סבירות_מימון8"/>
      <sheetName val="אנליטי_רוו&quot;ה8"/>
      <sheetName val="אנליטי_מאזן8"/>
      <sheetName val="Consolidation_8"/>
      <sheetName val="cash_flow8"/>
      <sheetName val="COGS_Allocation8"/>
      <sheetName val="Deferred_compensation8"/>
      <sheetName val="_EPS8"/>
      <sheetName val="Facility_Charts5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 Master - BS loans"/>
      <sheetName val="Loan Master - x-bil loans"/>
      <sheetName val="%"/>
      <sheetName val="PBC Credite"/>
      <sheetName val="selectie revizie totaluri"/>
      <sheetName val="selectie sucursale"/>
      <sheetName val="cred indiv selectate"/>
      <sheetName val="USA Departmental"/>
      <sheetName val="Drop Down"/>
      <sheetName val="Consolidation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ביאורים"/>
      <sheetName val="הלואות בעלים"/>
      <sheetName val="מאזן ורוו&quot;ה"/>
      <sheetName val="תזרים מתואם"/>
      <sheetName val="קרן הון"/>
      <sheetName val="מכירות וקניות"/>
      <sheetName val="מס תיאורטי"/>
      <sheetName val="הוצאות מימון"/>
      <sheetName val="בעלי ענין"/>
      <sheetName val="ביאור ר.ק מתואם"/>
      <sheetName val="ביאור מלאי"/>
      <sheetName val="יורם אורון"/>
      <sheetName val="ת הלוואות"/>
      <sheetName val="???????"/>
      <sheetName val="Fixed Assets"/>
      <sheetName val="R&amp;D97"/>
      <sheetName val="mnp"/>
      <sheetName val="Parameters"/>
      <sheetName val="parameter"/>
      <sheetName val="מדדים"/>
      <sheetName val="הלואות_בעלים"/>
      <sheetName val="מאזן_ורוו&quot;ה"/>
      <sheetName val="תזרים_מתואם"/>
      <sheetName val="קרן_הון"/>
      <sheetName val="מכירות_וקניות"/>
      <sheetName val="מס_תיאורטי"/>
      <sheetName val="הוצאות_מימון"/>
      <sheetName val="בעלי_ענין"/>
      <sheetName val="ביאור_ר_ק_מתואם"/>
      <sheetName val="ביאור_מלאי"/>
      <sheetName val="יורם_אורון"/>
      <sheetName val="ת_הלוואות"/>
      <sheetName val="קבועים"/>
      <sheetName val="Loan Master - BS loans"/>
      <sheetName val="Fixed_As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prepaid expense12.04"/>
      <sheetName val="הוצ' לשלם12.04"/>
      <sheetName val="כרטסת רכיבים מופ 12.04"/>
      <sheetName val="הבראה"/>
      <sheetName val="פיצויים"/>
      <sheetName val="הפרשה לחופשה"/>
      <sheetName val="מאזן בוחן סופי"/>
      <sheetName val="Tables"/>
      <sheetName val="prepaid_expense12_04"/>
      <sheetName val="הוצ'_לשלם12_04"/>
      <sheetName val="כרטסת_רכיבים_מופ_12_04"/>
      <sheetName val="הפרשה_לחופשה"/>
      <sheetName val="מאזן_בוחן_סופי"/>
      <sheetName val="ביאורי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99"/>
      <sheetName val="ביאורים"/>
      <sheetName val="Lot IO"/>
      <sheetName val="Sensetivities"/>
      <sheetName val="Rexair model"/>
      <sheetName val="3_99"/>
      <sheetName val="Lot_IO"/>
      <sheetName val="Rexair_model"/>
      <sheetName val="3_991"/>
      <sheetName val="Lot_IO1"/>
      <sheetName val="Rexair_model1"/>
      <sheetName val="General"/>
      <sheetName val="Main"/>
      <sheetName val="Eingaben"/>
      <sheetName val="General data"/>
      <sheetName val="3_992"/>
      <sheetName val="Lot_IO2"/>
      <sheetName val="Rexair_model2"/>
      <sheetName val="_ADFDI_LOV"/>
    </sheetNames>
    <sheetDataSet>
      <sheetData sheetId="0" refreshError="1">
        <row r="3">
          <cell r="A3" t="str">
            <v>מספר עובד</v>
          </cell>
          <cell r="B3" t="str">
            <v>עלות מצטברת</v>
          </cell>
          <cell r="C3" t="str">
            <v>שעות נוספות +נלווים</v>
          </cell>
          <cell r="D3" t="str">
            <v>משכורת %100</v>
          </cell>
          <cell r="E3" t="str">
            <v>משכורת  %20</v>
          </cell>
          <cell r="F3" t="str">
            <v>משכורת  %80</v>
          </cell>
          <cell r="G3" t="str">
            <v>סה"כ תשלומים</v>
          </cell>
          <cell r="H3" t="str">
            <v>יתרת חופש</v>
          </cell>
          <cell r="I3" t="str">
            <v>שם פרטי</v>
          </cell>
          <cell r="J3" t="str">
            <v>שם משפחה</v>
          </cell>
          <cell r="K3" t="str">
            <v>מחלקה</v>
          </cell>
        </row>
        <row r="4">
          <cell r="A4" t="str">
            <v>1/8</v>
          </cell>
          <cell r="B4">
            <v>132765.13</v>
          </cell>
          <cell r="C4">
            <v>0</v>
          </cell>
          <cell r="D4">
            <v>36260</v>
          </cell>
          <cell r="E4">
            <v>7252</v>
          </cell>
          <cell r="F4">
            <v>29008</v>
          </cell>
          <cell r="G4">
            <v>36260</v>
          </cell>
          <cell r="H4">
            <v>641.04</v>
          </cell>
          <cell r="I4" t="str">
            <v xml:space="preserve">אהוד    </v>
          </cell>
          <cell r="J4" t="str">
            <v xml:space="preserve">אלוני       </v>
          </cell>
          <cell r="K4" t="str">
            <v xml:space="preserve">10  </v>
          </cell>
        </row>
        <row r="5">
          <cell r="A5" t="str">
            <v>2/6</v>
          </cell>
          <cell r="B5">
            <v>147429.4</v>
          </cell>
          <cell r="C5">
            <v>3645.5999999999995</v>
          </cell>
          <cell r="D5">
            <v>36456</v>
          </cell>
          <cell r="E5">
            <v>7291.2</v>
          </cell>
          <cell r="F5">
            <v>29164.799999999999</v>
          </cell>
          <cell r="G5">
            <v>40101.599999999999</v>
          </cell>
          <cell r="H5">
            <v>199.17</v>
          </cell>
          <cell r="I5" t="str">
            <v xml:space="preserve">משה     </v>
          </cell>
          <cell r="J5" t="str">
            <v xml:space="preserve">פוריה       </v>
          </cell>
          <cell r="K5" t="str">
            <v xml:space="preserve">40  </v>
          </cell>
        </row>
        <row r="6">
          <cell r="A6" t="str">
            <v>4/2</v>
          </cell>
          <cell r="B6">
            <v>75355.05</v>
          </cell>
          <cell r="C6">
            <v>1909.5000000000005</v>
          </cell>
          <cell r="D6">
            <v>18693</v>
          </cell>
          <cell r="E6">
            <v>3738.6</v>
          </cell>
          <cell r="F6">
            <v>14954.4</v>
          </cell>
          <cell r="G6">
            <v>20602.5</v>
          </cell>
          <cell r="H6">
            <v>716.49</v>
          </cell>
          <cell r="I6" t="str">
            <v xml:space="preserve">שלמה    </v>
          </cell>
          <cell r="J6" t="str">
            <v xml:space="preserve">בכר         </v>
          </cell>
          <cell r="K6" t="str">
            <v xml:space="preserve">50  </v>
          </cell>
        </row>
        <row r="7">
          <cell r="A7" t="str">
            <v>5/9</v>
          </cell>
          <cell r="B7">
            <v>131491.99</v>
          </cell>
          <cell r="C7">
            <v>3253.5999999999967</v>
          </cell>
          <cell r="D7">
            <v>32928</v>
          </cell>
          <cell r="E7">
            <v>6585.6</v>
          </cell>
          <cell r="F7">
            <v>26342.400000000001</v>
          </cell>
          <cell r="G7">
            <v>36181.599999999999</v>
          </cell>
          <cell r="H7">
            <v>781.15</v>
          </cell>
          <cell r="I7" t="str">
            <v xml:space="preserve">דוד     </v>
          </cell>
          <cell r="J7" t="str">
            <v xml:space="preserve">גסול        </v>
          </cell>
          <cell r="K7" t="str">
            <v xml:space="preserve">60  </v>
          </cell>
        </row>
        <row r="8">
          <cell r="A8" t="str">
            <v>6/7</v>
          </cell>
          <cell r="B8">
            <v>119650.15</v>
          </cell>
          <cell r="C8">
            <v>3057.6000000000004</v>
          </cell>
          <cell r="D8">
            <v>29792</v>
          </cell>
          <cell r="E8">
            <v>5958.4</v>
          </cell>
          <cell r="F8">
            <v>23833.599999999999</v>
          </cell>
          <cell r="G8">
            <v>32849.599999999999</v>
          </cell>
          <cell r="H8">
            <v>175.43</v>
          </cell>
          <cell r="I8" t="str">
            <v xml:space="preserve">ניסים   </v>
          </cell>
          <cell r="J8" t="str">
            <v xml:space="preserve">ורון        </v>
          </cell>
          <cell r="K8" t="str">
            <v xml:space="preserve">50  </v>
          </cell>
        </row>
        <row r="9">
          <cell r="A9" t="str">
            <v>8/3</v>
          </cell>
          <cell r="B9">
            <v>83924.3</v>
          </cell>
          <cell r="C9">
            <v>2110.5000000000009</v>
          </cell>
          <cell r="D9">
            <v>20803.5</v>
          </cell>
          <cell r="E9">
            <v>4160.7</v>
          </cell>
          <cell r="F9">
            <v>16642.8</v>
          </cell>
          <cell r="G9">
            <v>22914</v>
          </cell>
          <cell r="H9">
            <v>369.8</v>
          </cell>
          <cell r="I9" t="str">
            <v xml:space="preserve">יולנד   </v>
          </cell>
          <cell r="J9" t="str">
            <v xml:space="preserve">אוסטפלד     </v>
          </cell>
          <cell r="K9" t="str">
            <v xml:space="preserve">60  </v>
          </cell>
        </row>
        <row r="10">
          <cell r="A10" t="str">
            <v>10/9</v>
          </cell>
          <cell r="B10">
            <v>71274.69</v>
          </cell>
          <cell r="C10">
            <v>1809</v>
          </cell>
          <cell r="D10">
            <v>18090</v>
          </cell>
          <cell r="E10">
            <v>3618</v>
          </cell>
          <cell r="F10">
            <v>14472</v>
          </cell>
          <cell r="G10">
            <v>19899</v>
          </cell>
          <cell r="H10">
            <v>329.1</v>
          </cell>
          <cell r="I10" t="str">
            <v xml:space="preserve">אברהם   </v>
          </cell>
          <cell r="J10" t="str">
            <v xml:space="preserve">טאוב        </v>
          </cell>
          <cell r="K10" t="str">
            <v xml:space="preserve">50  </v>
          </cell>
        </row>
        <row r="11">
          <cell r="A11" t="str">
            <v>11/7</v>
          </cell>
          <cell r="B11">
            <v>105971.55</v>
          </cell>
          <cell r="C11">
            <v>2311.5</v>
          </cell>
          <cell r="D11">
            <v>22612.5</v>
          </cell>
          <cell r="E11">
            <v>4522.5</v>
          </cell>
          <cell r="F11">
            <v>18090</v>
          </cell>
          <cell r="G11">
            <v>24924</v>
          </cell>
          <cell r="H11">
            <v>358.82</v>
          </cell>
          <cell r="I11" t="str">
            <v xml:space="preserve">פלורין  </v>
          </cell>
          <cell r="J11" t="str">
            <v xml:space="preserve">קאלין       </v>
          </cell>
          <cell r="K11" t="str">
            <v xml:space="preserve">60  </v>
          </cell>
        </row>
        <row r="12">
          <cell r="A12" t="str">
            <v>13/3</v>
          </cell>
          <cell r="B12">
            <v>75511.78</v>
          </cell>
          <cell r="C12">
            <v>3218.3600000000015</v>
          </cell>
          <cell r="D12">
            <v>17788.5</v>
          </cell>
          <cell r="E12">
            <v>3557.7</v>
          </cell>
          <cell r="F12">
            <v>14230.8</v>
          </cell>
          <cell r="G12">
            <v>21006.86</v>
          </cell>
          <cell r="H12">
            <v>558.55999999999995</v>
          </cell>
          <cell r="I12" t="str">
            <v xml:space="preserve">רמין    </v>
          </cell>
          <cell r="J12" t="str">
            <v xml:space="preserve">רחמים       </v>
          </cell>
          <cell r="K12" t="str">
            <v xml:space="preserve">50  </v>
          </cell>
        </row>
        <row r="13">
          <cell r="A13" t="str">
            <v>18/2</v>
          </cell>
          <cell r="B13">
            <v>96941.13</v>
          </cell>
          <cell r="C13">
            <v>2512.5</v>
          </cell>
          <cell r="D13">
            <v>24120</v>
          </cell>
          <cell r="E13">
            <v>4824</v>
          </cell>
          <cell r="F13">
            <v>19296</v>
          </cell>
          <cell r="G13">
            <v>26632.5</v>
          </cell>
          <cell r="H13">
            <v>555.47</v>
          </cell>
          <cell r="I13" t="str">
            <v xml:space="preserve">אוג'ן   </v>
          </cell>
          <cell r="J13" t="str">
            <v xml:space="preserve">לרסקו       </v>
          </cell>
          <cell r="K13" t="str">
            <v xml:space="preserve">50  </v>
          </cell>
        </row>
        <row r="14">
          <cell r="A14" t="str">
            <v>19/0</v>
          </cell>
          <cell r="B14">
            <v>75489.649999999994</v>
          </cell>
          <cell r="C14">
            <v>1909.5000000000005</v>
          </cell>
          <cell r="D14">
            <v>18693</v>
          </cell>
          <cell r="E14">
            <v>3738.6</v>
          </cell>
          <cell r="F14">
            <v>14954.4</v>
          </cell>
          <cell r="G14">
            <v>20602.5</v>
          </cell>
          <cell r="H14">
            <v>211.17</v>
          </cell>
          <cell r="I14" t="str">
            <v xml:space="preserve">גולן    </v>
          </cell>
          <cell r="J14" t="str">
            <v xml:space="preserve">מנור        </v>
          </cell>
          <cell r="K14" t="str">
            <v xml:space="preserve">80  </v>
          </cell>
        </row>
        <row r="15">
          <cell r="A15" t="str">
            <v>20/8</v>
          </cell>
          <cell r="B15">
            <v>133490.66</v>
          </cell>
          <cell r="C15">
            <v>10113.599999999999</v>
          </cell>
          <cell r="D15">
            <v>26656</v>
          </cell>
          <cell r="E15">
            <v>0</v>
          </cell>
          <cell r="F15">
            <v>26656</v>
          </cell>
          <cell r="G15">
            <v>36769.599999999999</v>
          </cell>
          <cell r="H15">
            <v>330.27</v>
          </cell>
          <cell r="I15" t="str">
            <v xml:space="preserve">פיטר    </v>
          </cell>
          <cell r="J15" t="str">
            <v xml:space="preserve">פז          </v>
          </cell>
          <cell r="K15" t="str">
            <v xml:space="preserve">30  </v>
          </cell>
        </row>
        <row r="16">
          <cell r="A16" t="str">
            <v>21/6</v>
          </cell>
          <cell r="B16">
            <v>60674.78</v>
          </cell>
          <cell r="C16">
            <v>1507.5</v>
          </cell>
          <cell r="D16">
            <v>15075</v>
          </cell>
          <cell r="E16">
            <v>3015</v>
          </cell>
          <cell r="F16">
            <v>12060</v>
          </cell>
          <cell r="G16">
            <v>16582.5</v>
          </cell>
          <cell r="H16">
            <v>109.01</v>
          </cell>
          <cell r="I16" t="str">
            <v xml:space="preserve">פנחס    </v>
          </cell>
          <cell r="J16" t="str">
            <v xml:space="preserve">גוילי       </v>
          </cell>
          <cell r="K16" t="str">
            <v xml:space="preserve">50  </v>
          </cell>
        </row>
        <row r="17">
          <cell r="A17" t="str">
            <v>22/4</v>
          </cell>
          <cell r="B17">
            <v>84644.19</v>
          </cell>
          <cell r="C17">
            <v>2110.5000000000018</v>
          </cell>
          <cell r="D17">
            <v>21004.5</v>
          </cell>
          <cell r="E17">
            <v>4200.8999999999996</v>
          </cell>
          <cell r="F17">
            <v>16803.599999999999</v>
          </cell>
          <cell r="G17">
            <v>23115</v>
          </cell>
          <cell r="H17">
            <v>327.64</v>
          </cell>
          <cell r="I17" t="str">
            <v xml:space="preserve">עידית   </v>
          </cell>
          <cell r="J17" t="str">
            <v xml:space="preserve">ריפשטיין    </v>
          </cell>
          <cell r="K17" t="str">
            <v xml:space="preserve">60  </v>
          </cell>
        </row>
        <row r="18">
          <cell r="A18" t="str">
            <v>25/7</v>
          </cell>
          <cell r="B18">
            <v>57937.18</v>
          </cell>
          <cell r="C18">
            <v>1507.5</v>
          </cell>
          <cell r="D18">
            <v>14572.5</v>
          </cell>
          <cell r="E18">
            <v>2914.5</v>
          </cell>
          <cell r="F18">
            <v>11658</v>
          </cell>
          <cell r="G18">
            <v>16080</v>
          </cell>
          <cell r="H18">
            <v>228.61</v>
          </cell>
          <cell r="I18" t="str">
            <v xml:space="preserve">גדי     </v>
          </cell>
          <cell r="J18" t="str">
            <v xml:space="preserve">מזוז        </v>
          </cell>
          <cell r="K18" t="str">
            <v xml:space="preserve">80  </v>
          </cell>
        </row>
        <row r="19">
          <cell r="A19" t="str">
            <v>29/9</v>
          </cell>
          <cell r="B19">
            <v>83718.91</v>
          </cell>
          <cell r="C19">
            <v>1809.0000000000009</v>
          </cell>
          <cell r="D19">
            <v>18291</v>
          </cell>
          <cell r="E19">
            <v>3658.2</v>
          </cell>
          <cell r="F19">
            <v>14632.8</v>
          </cell>
          <cell r="G19">
            <v>20100</v>
          </cell>
          <cell r="H19">
            <v>154.16999999999999</v>
          </cell>
          <cell r="I19" t="str">
            <v xml:space="preserve">ניר     </v>
          </cell>
          <cell r="J19" t="str">
            <v xml:space="preserve">סליקטר      </v>
          </cell>
          <cell r="K19" t="str">
            <v xml:space="preserve">60  </v>
          </cell>
        </row>
        <row r="20">
          <cell r="A20" t="str">
            <v>30/7</v>
          </cell>
          <cell r="B20">
            <v>119650.15</v>
          </cell>
          <cell r="C20">
            <v>3057.6000000000004</v>
          </cell>
          <cell r="D20">
            <v>29792</v>
          </cell>
          <cell r="E20">
            <v>5958.4</v>
          </cell>
          <cell r="F20">
            <v>23833.599999999999</v>
          </cell>
          <cell r="G20">
            <v>32849.599999999999</v>
          </cell>
          <cell r="H20">
            <v>377.98</v>
          </cell>
          <cell r="I20" t="str">
            <v xml:space="preserve">אהרון   </v>
          </cell>
          <cell r="J20" t="str">
            <v xml:space="preserve">קרפ         </v>
          </cell>
          <cell r="K20" t="str">
            <v xml:space="preserve">90  </v>
          </cell>
        </row>
        <row r="21">
          <cell r="A21" t="str">
            <v>31/5</v>
          </cell>
          <cell r="B21">
            <v>66323.94</v>
          </cell>
          <cell r="C21">
            <v>1507.5</v>
          </cell>
          <cell r="D21">
            <v>14572.5</v>
          </cell>
          <cell r="E21">
            <v>2914.5</v>
          </cell>
          <cell r="F21">
            <v>11658</v>
          </cell>
          <cell r="G21">
            <v>16080</v>
          </cell>
          <cell r="H21">
            <v>198.5</v>
          </cell>
          <cell r="I21" t="str">
            <v xml:space="preserve">גנאדי   </v>
          </cell>
          <cell r="J21" t="str">
            <v xml:space="preserve">פודגייצקי   </v>
          </cell>
          <cell r="K21" t="str">
            <v xml:space="preserve">60  </v>
          </cell>
        </row>
        <row r="22">
          <cell r="A22" t="str">
            <v>32/3</v>
          </cell>
          <cell r="B22">
            <v>26161.94</v>
          </cell>
          <cell r="C22">
            <v>550.83999999999946</v>
          </cell>
          <cell r="D22">
            <v>6534.64</v>
          </cell>
          <cell r="E22">
            <v>1306.93</v>
          </cell>
          <cell r="F22">
            <v>5227.71</v>
          </cell>
          <cell r="G22">
            <v>7085.48</v>
          </cell>
          <cell r="H22">
            <v>142.47</v>
          </cell>
          <cell r="I22" t="str">
            <v xml:space="preserve">יורם    </v>
          </cell>
          <cell r="J22" t="str">
            <v xml:space="preserve">אורון       </v>
          </cell>
          <cell r="K22" t="str">
            <v xml:space="preserve">10  </v>
          </cell>
        </row>
        <row r="23">
          <cell r="A23" t="str">
            <v>33/1</v>
          </cell>
          <cell r="B23">
            <v>43490.879999999997</v>
          </cell>
          <cell r="C23">
            <v>1105.4999999999995</v>
          </cell>
          <cell r="D23">
            <v>10954.5</v>
          </cell>
          <cell r="E23">
            <v>2190.9</v>
          </cell>
          <cell r="F23">
            <v>8763.6</v>
          </cell>
          <cell r="G23">
            <v>12060</v>
          </cell>
          <cell r="H23">
            <v>126.93</v>
          </cell>
          <cell r="I23" t="str">
            <v xml:space="preserve">מיכאל   </v>
          </cell>
          <cell r="J23" t="str">
            <v xml:space="preserve">אוקס        </v>
          </cell>
          <cell r="K23" t="str">
            <v xml:space="preserve">60  </v>
          </cell>
        </row>
        <row r="24">
          <cell r="A24" t="str">
            <v>36/4</v>
          </cell>
          <cell r="B24">
            <v>96809.43</v>
          </cell>
          <cell r="C24">
            <v>2352</v>
          </cell>
          <cell r="D24">
            <v>23520</v>
          </cell>
          <cell r="E24">
            <v>4704</v>
          </cell>
          <cell r="F24">
            <v>18816</v>
          </cell>
          <cell r="G24">
            <v>25872</v>
          </cell>
          <cell r="H24">
            <v>278.97000000000003</v>
          </cell>
          <cell r="I24" t="str">
            <v xml:space="preserve">רמי     </v>
          </cell>
          <cell r="J24" t="str">
            <v xml:space="preserve">קלדרון      </v>
          </cell>
          <cell r="K24" t="str">
            <v xml:space="preserve">20  </v>
          </cell>
        </row>
        <row r="25">
          <cell r="A25" t="str">
            <v>37/2</v>
          </cell>
          <cell r="B25">
            <v>35904.51</v>
          </cell>
          <cell r="C25">
            <v>854.24999999999955</v>
          </cell>
          <cell r="D25">
            <v>8944.5</v>
          </cell>
          <cell r="E25">
            <v>1788.9</v>
          </cell>
          <cell r="F25">
            <v>7155.6</v>
          </cell>
          <cell r="G25">
            <v>9798.75</v>
          </cell>
          <cell r="H25" t="str">
            <v xml:space="preserve">30.52-  </v>
          </cell>
          <cell r="I25" t="str">
            <v xml:space="preserve">זיאק    </v>
          </cell>
          <cell r="J25" t="str">
            <v xml:space="preserve">קיני        </v>
          </cell>
          <cell r="K25" t="str">
            <v xml:space="preserve">50  </v>
          </cell>
        </row>
        <row r="26">
          <cell r="A26" t="str">
            <v>39/8</v>
          </cell>
          <cell r="B26">
            <v>26959.47</v>
          </cell>
          <cell r="C26">
            <v>703.50000000000023</v>
          </cell>
          <cell r="D26">
            <v>6834</v>
          </cell>
          <cell r="E26">
            <v>1366.8</v>
          </cell>
          <cell r="F26">
            <v>5467.2</v>
          </cell>
          <cell r="G26">
            <v>7537.5</v>
          </cell>
          <cell r="H26">
            <v>113.3</v>
          </cell>
          <cell r="I26" t="str">
            <v xml:space="preserve">לנה     </v>
          </cell>
          <cell r="J26" t="str">
            <v xml:space="preserve">מנשרוב      </v>
          </cell>
          <cell r="K26" t="str">
            <v xml:space="preserve">20  </v>
          </cell>
        </row>
        <row r="27">
          <cell r="A27" t="str">
            <v>40/6</v>
          </cell>
          <cell r="B27">
            <v>59753.31</v>
          </cell>
          <cell r="C27">
            <v>1507.5</v>
          </cell>
          <cell r="D27">
            <v>15075</v>
          </cell>
          <cell r="E27">
            <v>3015</v>
          </cell>
          <cell r="F27">
            <v>12060</v>
          </cell>
          <cell r="G27">
            <v>16582.5</v>
          </cell>
          <cell r="H27">
            <v>73.48</v>
          </cell>
          <cell r="I27" t="str">
            <v xml:space="preserve">גבי     </v>
          </cell>
          <cell r="J27" t="str">
            <v xml:space="preserve">טל          </v>
          </cell>
          <cell r="K27" t="str">
            <v xml:space="preserve">60  </v>
          </cell>
        </row>
        <row r="28">
          <cell r="A28" t="str">
            <v>41/4</v>
          </cell>
          <cell r="B28">
            <v>39858.129999999997</v>
          </cell>
          <cell r="C28">
            <v>1005</v>
          </cell>
          <cell r="D28">
            <v>10050</v>
          </cell>
          <cell r="E28">
            <v>2010</v>
          </cell>
          <cell r="F28">
            <v>8040</v>
          </cell>
          <cell r="G28">
            <v>11055</v>
          </cell>
          <cell r="H28">
            <v>110.4</v>
          </cell>
          <cell r="I28" t="str">
            <v xml:space="preserve">נטלי    </v>
          </cell>
          <cell r="J28" t="str">
            <v xml:space="preserve">גולוד       </v>
          </cell>
          <cell r="K28" t="str">
            <v xml:space="preserve">60  </v>
          </cell>
        </row>
        <row r="29">
          <cell r="A29" t="str">
            <v>42/2</v>
          </cell>
          <cell r="B29">
            <v>34392.33</v>
          </cell>
          <cell r="C29">
            <v>904.50000000000045</v>
          </cell>
          <cell r="D29">
            <v>8643</v>
          </cell>
          <cell r="E29">
            <v>1728.6</v>
          </cell>
          <cell r="F29">
            <v>6914.4</v>
          </cell>
          <cell r="G29">
            <v>9547.5</v>
          </cell>
          <cell r="H29">
            <v>192</v>
          </cell>
          <cell r="I29" t="str">
            <v xml:space="preserve">אבי     </v>
          </cell>
          <cell r="J29" t="str">
            <v xml:space="preserve">חלבי        </v>
          </cell>
          <cell r="K29" t="str">
            <v xml:space="preserve">90  </v>
          </cell>
        </row>
        <row r="30">
          <cell r="A30" t="str">
            <v>43/0</v>
          </cell>
          <cell r="B30">
            <v>87176.34</v>
          </cell>
          <cell r="C30">
            <v>2110.5000000000018</v>
          </cell>
          <cell r="D30">
            <v>21507</v>
          </cell>
          <cell r="E30">
            <v>4301.3999999999996</v>
          </cell>
          <cell r="F30">
            <v>17205.599999999999</v>
          </cell>
          <cell r="G30">
            <v>23617.5</v>
          </cell>
          <cell r="H30">
            <v>297.3</v>
          </cell>
          <cell r="I30" t="str">
            <v xml:space="preserve">זהר     </v>
          </cell>
          <cell r="J30" t="str">
            <v xml:space="preserve">קאופמן      </v>
          </cell>
          <cell r="K30" t="str">
            <v xml:space="preserve">40  </v>
          </cell>
        </row>
        <row r="31">
          <cell r="A31" t="str">
            <v>45/5</v>
          </cell>
          <cell r="B31">
            <v>58946.12</v>
          </cell>
          <cell r="C31">
            <v>1507.5</v>
          </cell>
          <cell r="D31">
            <v>14572.5</v>
          </cell>
          <cell r="E31">
            <v>2914.5</v>
          </cell>
          <cell r="F31">
            <v>11658</v>
          </cell>
          <cell r="G31">
            <v>16080</v>
          </cell>
          <cell r="H31">
            <v>267.39999999999998</v>
          </cell>
          <cell r="I31" t="str">
            <v xml:space="preserve">אשר     </v>
          </cell>
          <cell r="J31" t="str">
            <v xml:space="preserve">ניצני       </v>
          </cell>
          <cell r="K31" t="str">
            <v xml:space="preserve">40  </v>
          </cell>
        </row>
        <row r="32">
          <cell r="A32" t="str">
            <v>47/1</v>
          </cell>
          <cell r="B32">
            <v>18907.07</v>
          </cell>
          <cell r="C32">
            <v>-2613.1500000000005</v>
          </cell>
          <cell r="D32">
            <v>5728.5</v>
          </cell>
          <cell r="E32">
            <v>1145.7</v>
          </cell>
          <cell r="F32">
            <v>4582.8</v>
          </cell>
          <cell r="G32">
            <v>3115.35</v>
          </cell>
          <cell r="H32" t="str">
            <v xml:space="preserve">        </v>
          </cell>
          <cell r="I32" t="str">
            <v xml:space="preserve">ישראל   </v>
          </cell>
          <cell r="J32" t="str">
            <v xml:space="preserve">גזית        </v>
          </cell>
          <cell r="K32" t="str">
            <v xml:space="preserve">40  </v>
          </cell>
        </row>
        <row r="33">
          <cell r="A33" t="str">
            <v>48/9</v>
          </cell>
          <cell r="B33">
            <v>35853.69</v>
          </cell>
          <cell r="C33">
            <v>854.24999999999955</v>
          </cell>
          <cell r="D33">
            <v>8944.5</v>
          </cell>
          <cell r="E33">
            <v>1788.9</v>
          </cell>
          <cell r="F33">
            <v>7155.6</v>
          </cell>
          <cell r="G33">
            <v>9798.75</v>
          </cell>
          <cell r="H33">
            <v>180.63</v>
          </cell>
          <cell r="I33" t="str">
            <v xml:space="preserve">רונן    </v>
          </cell>
          <cell r="J33" t="str">
            <v xml:space="preserve">שרבני       </v>
          </cell>
          <cell r="K33" t="str">
            <v xml:space="preserve">50  </v>
          </cell>
        </row>
        <row r="34">
          <cell r="A34" t="str">
            <v>49/7</v>
          </cell>
          <cell r="B34">
            <v>116687.08</v>
          </cell>
          <cell r="C34">
            <v>2311.5000000000009</v>
          </cell>
          <cell r="D34">
            <v>22813.5</v>
          </cell>
          <cell r="E34">
            <v>4562.7</v>
          </cell>
          <cell r="F34">
            <v>18250.8</v>
          </cell>
          <cell r="G34">
            <v>25125</v>
          </cell>
          <cell r="H34">
            <v>138.27000000000001</v>
          </cell>
          <cell r="I34" t="str">
            <v xml:space="preserve">דוד     </v>
          </cell>
          <cell r="J34" t="str">
            <v xml:space="preserve">הרסט        </v>
          </cell>
          <cell r="K34" t="str">
            <v xml:space="preserve">70  </v>
          </cell>
        </row>
        <row r="35">
          <cell r="A35" t="str">
            <v>50/5</v>
          </cell>
          <cell r="B35">
            <v>62672.46</v>
          </cell>
          <cell r="C35">
            <v>1507.5</v>
          </cell>
          <cell r="D35">
            <v>15577.5</v>
          </cell>
          <cell r="E35">
            <v>3115.5</v>
          </cell>
          <cell r="F35">
            <v>12462</v>
          </cell>
          <cell r="G35">
            <v>17085</v>
          </cell>
          <cell r="H35">
            <v>187.33</v>
          </cell>
          <cell r="I35" t="str">
            <v xml:space="preserve">צבי     </v>
          </cell>
          <cell r="J35" t="str">
            <v xml:space="preserve">אפלבוים     </v>
          </cell>
          <cell r="K35" t="str">
            <v xml:space="preserve">91  </v>
          </cell>
        </row>
        <row r="36">
          <cell r="A36" t="str">
            <v>51/3</v>
          </cell>
          <cell r="B36">
            <v>45306.94</v>
          </cell>
          <cell r="C36">
            <v>1105.4999999999995</v>
          </cell>
          <cell r="D36">
            <v>11457</v>
          </cell>
          <cell r="E36">
            <v>2291.4</v>
          </cell>
          <cell r="F36">
            <v>9165.6</v>
          </cell>
          <cell r="G36">
            <v>12562.5</v>
          </cell>
          <cell r="H36">
            <v>202.6</v>
          </cell>
          <cell r="I36" t="str">
            <v xml:space="preserve">אלי     </v>
          </cell>
          <cell r="J36" t="str">
            <v xml:space="preserve">לניאדו      </v>
          </cell>
          <cell r="K36" t="str">
            <v xml:space="preserve">60  </v>
          </cell>
        </row>
        <row r="37">
          <cell r="A37" t="str">
            <v>52/1</v>
          </cell>
          <cell r="B37">
            <v>77161.95</v>
          </cell>
          <cell r="C37">
            <v>2010</v>
          </cell>
          <cell r="D37">
            <v>19095</v>
          </cell>
          <cell r="E37">
            <v>3819</v>
          </cell>
          <cell r="F37">
            <v>15276</v>
          </cell>
          <cell r="G37">
            <v>21105</v>
          </cell>
          <cell r="H37">
            <v>257.87</v>
          </cell>
          <cell r="I37" t="str">
            <v xml:space="preserve">דוד     </v>
          </cell>
          <cell r="J37" t="str">
            <v xml:space="preserve">ברוס        </v>
          </cell>
          <cell r="K37" t="str">
            <v xml:space="preserve">30  </v>
          </cell>
        </row>
        <row r="38">
          <cell r="A38" t="str">
            <v>53/9</v>
          </cell>
          <cell r="B38">
            <v>48391.199999999997</v>
          </cell>
          <cell r="C38">
            <v>1306.5000000000009</v>
          </cell>
          <cell r="D38">
            <v>12763.5</v>
          </cell>
          <cell r="E38">
            <v>2552.6999999999998</v>
          </cell>
          <cell r="F38">
            <v>10210.799999999999</v>
          </cell>
          <cell r="G38">
            <v>14070</v>
          </cell>
          <cell r="H38">
            <v>168.9</v>
          </cell>
          <cell r="I38" t="str">
            <v xml:space="preserve">גרגורי  </v>
          </cell>
          <cell r="J38" t="str">
            <v xml:space="preserve">צ'רניצקי    </v>
          </cell>
          <cell r="K38" t="str">
            <v xml:space="preserve">60  </v>
          </cell>
        </row>
        <row r="39">
          <cell r="A39" t="str">
            <v>54/7</v>
          </cell>
          <cell r="B39">
            <v>71668.03</v>
          </cell>
          <cell r="C39">
            <v>1809.0000000000009</v>
          </cell>
          <cell r="D39">
            <v>17788.5</v>
          </cell>
          <cell r="E39">
            <v>3557.7</v>
          </cell>
          <cell r="F39">
            <v>14230.8</v>
          </cell>
          <cell r="G39">
            <v>19597.5</v>
          </cell>
          <cell r="H39">
            <v>110.86</v>
          </cell>
          <cell r="I39" t="str">
            <v xml:space="preserve">אלכס    </v>
          </cell>
          <cell r="J39" t="str">
            <v xml:space="preserve">שטרנברג     </v>
          </cell>
          <cell r="K39" t="str">
            <v xml:space="preserve">70  </v>
          </cell>
        </row>
        <row r="40">
          <cell r="A40" t="str">
            <v>55/4</v>
          </cell>
          <cell r="B40">
            <v>95944.960000000006</v>
          </cell>
          <cell r="C40">
            <v>2010</v>
          </cell>
          <cell r="D40">
            <v>19597.5</v>
          </cell>
          <cell r="E40">
            <v>3919.5</v>
          </cell>
          <cell r="F40">
            <v>15678</v>
          </cell>
          <cell r="G40">
            <v>21607.5</v>
          </cell>
          <cell r="H40">
            <v>66.13</v>
          </cell>
          <cell r="I40" t="str">
            <v xml:space="preserve">יאיר    </v>
          </cell>
          <cell r="J40" t="str">
            <v xml:space="preserve">אברמוביץ    </v>
          </cell>
          <cell r="K40" t="str">
            <v xml:space="preserve">60  </v>
          </cell>
        </row>
        <row r="41">
          <cell r="A41" t="str">
            <v>56/2</v>
          </cell>
          <cell r="B41">
            <v>36791.03</v>
          </cell>
          <cell r="C41">
            <v>904.50000000000045</v>
          </cell>
          <cell r="D41">
            <v>9145.5</v>
          </cell>
          <cell r="E41">
            <v>1829.1</v>
          </cell>
          <cell r="F41">
            <v>7316.4</v>
          </cell>
          <cell r="G41">
            <v>10050</v>
          </cell>
          <cell r="H41">
            <v>82</v>
          </cell>
          <cell r="I41" t="str">
            <v xml:space="preserve">טניה    </v>
          </cell>
          <cell r="J41" t="str">
            <v xml:space="preserve">אלפרסי      </v>
          </cell>
          <cell r="K41" t="str">
            <v xml:space="preserve">30  </v>
          </cell>
        </row>
        <row r="42">
          <cell r="A42" t="str">
            <v>57/0</v>
          </cell>
          <cell r="B42">
            <v>54943.01</v>
          </cell>
          <cell r="C42">
            <v>2031.7199999999998</v>
          </cell>
          <cell r="D42">
            <v>13668</v>
          </cell>
          <cell r="E42">
            <v>2733.6</v>
          </cell>
          <cell r="F42">
            <v>10934.4</v>
          </cell>
          <cell r="G42">
            <v>15699.72</v>
          </cell>
          <cell r="H42">
            <v>107.28</v>
          </cell>
          <cell r="I42" t="str">
            <v xml:space="preserve">אבי     </v>
          </cell>
          <cell r="J42" t="str">
            <v xml:space="preserve">אברמי       </v>
          </cell>
          <cell r="K42" t="str">
            <v xml:space="preserve">60  </v>
          </cell>
        </row>
        <row r="43">
          <cell r="A43" t="str">
            <v>58/8</v>
          </cell>
          <cell r="B43">
            <v>19387.03</v>
          </cell>
          <cell r="C43">
            <v>-1125.8500000000006</v>
          </cell>
          <cell r="D43">
            <v>5226</v>
          </cell>
          <cell r="E43">
            <v>1045.2</v>
          </cell>
          <cell r="F43">
            <v>4180.8</v>
          </cell>
          <cell r="G43">
            <v>4100.1499999999996</v>
          </cell>
          <cell r="H43" t="str">
            <v xml:space="preserve">        </v>
          </cell>
          <cell r="I43" t="str">
            <v xml:space="preserve">רונית   </v>
          </cell>
          <cell r="J43" t="str">
            <v xml:space="preserve">סבג         </v>
          </cell>
          <cell r="K43" t="str">
            <v xml:space="preserve">10  </v>
          </cell>
        </row>
        <row r="44">
          <cell r="A44" t="str">
            <v>59/6</v>
          </cell>
          <cell r="B44">
            <v>34409.24</v>
          </cell>
          <cell r="C44">
            <v>904.50000000000045</v>
          </cell>
          <cell r="D44">
            <v>8643</v>
          </cell>
          <cell r="E44">
            <v>1728.6</v>
          </cell>
          <cell r="F44">
            <v>6914.4</v>
          </cell>
          <cell r="G44">
            <v>9547.5</v>
          </cell>
          <cell r="H44">
            <v>124.73</v>
          </cell>
          <cell r="I44" t="str">
            <v xml:space="preserve">אלכס    </v>
          </cell>
          <cell r="J44" t="str">
            <v xml:space="preserve">זלצמן       </v>
          </cell>
          <cell r="K44" t="str">
            <v xml:space="preserve">70  </v>
          </cell>
        </row>
        <row r="45">
          <cell r="A45" t="str">
            <v>60/4</v>
          </cell>
          <cell r="B45">
            <v>133708.23000000001</v>
          </cell>
          <cell r="C45">
            <v>3449.5999999999985</v>
          </cell>
          <cell r="D45">
            <v>33320</v>
          </cell>
          <cell r="E45">
            <v>6664</v>
          </cell>
          <cell r="F45">
            <v>26656</v>
          </cell>
          <cell r="G45">
            <v>36769.599999999999</v>
          </cell>
          <cell r="H45">
            <v>190.63</v>
          </cell>
          <cell r="I45" t="str">
            <v xml:space="preserve">יהודה   </v>
          </cell>
          <cell r="J45" t="str">
            <v xml:space="preserve">מימן        </v>
          </cell>
          <cell r="K45" t="str">
            <v xml:space="preserve">80  </v>
          </cell>
        </row>
        <row r="46">
          <cell r="A46" t="str">
            <v>61/2</v>
          </cell>
          <cell r="B46">
            <v>36911.230000000003</v>
          </cell>
          <cell r="C46">
            <v>804.00000000000023</v>
          </cell>
          <cell r="D46">
            <v>8341.5</v>
          </cell>
          <cell r="E46">
            <v>1668.3</v>
          </cell>
          <cell r="F46">
            <v>6673.2</v>
          </cell>
          <cell r="G46">
            <v>9145.5</v>
          </cell>
          <cell r="H46">
            <v>7.84</v>
          </cell>
          <cell r="I46" t="str">
            <v xml:space="preserve">יאיר    </v>
          </cell>
          <cell r="J46" t="str">
            <v xml:space="preserve">סיני        </v>
          </cell>
          <cell r="K46" t="str">
            <v xml:space="preserve">91  </v>
          </cell>
        </row>
        <row r="47">
          <cell r="A47" t="str">
            <v>62/0</v>
          </cell>
          <cell r="B47">
            <v>34910.870000000003</v>
          </cell>
          <cell r="C47">
            <v>904.50000000000045</v>
          </cell>
          <cell r="D47">
            <v>8643</v>
          </cell>
          <cell r="E47">
            <v>1728.6</v>
          </cell>
          <cell r="F47">
            <v>6914.4</v>
          </cell>
          <cell r="G47">
            <v>9547.5</v>
          </cell>
          <cell r="H47">
            <v>158</v>
          </cell>
          <cell r="I47" t="str">
            <v xml:space="preserve">מיכאל   </v>
          </cell>
          <cell r="J47" t="str">
            <v xml:space="preserve">דובובסקי    </v>
          </cell>
          <cell r="K47" t="str">
            <v xml:space="preserve">50  </v>
          </cell>
        </row>
        <row r="48">
          <cell r="A48" t="str">
            <v>63/8</v>
          </cell>
          <cell r="B48">
            <v>34944.78</v>
          </cell>
          <cell r="C48">
            <v>904.50000000000045</v>
          </cell>
          <cell r="D48">
            <v>8643</v>
          </cell>
          <cell r="E48">
            <v>1728.6</v>
          </cell>
          <cell r="F48">
            <v>6914.4</v>
          </cell>
          <cell r="G48">
            <v>9547.5</v>
          </cell>
          <cell r="H48">
            <v>97.5</v>
          </cell>
          <cell r="I48" t="str">
            <v xml:space="preserve">סרגיי   </v>
          </cell>
          <cell r="J48" t="str">
            <v xml:space="preserve">רוגוב       </v>
          </cell>
          <cell r="K48" t="str">
            <v xml:space="preserve">50  </v>
          </cell>
        </row>
        <row r="49">
          <cell r="A49" t="str">
            <v>64/6</v>
          </cell>
          <cell r="B49">
            <v>25377.9</v>
          </cell>
          <cell r="C49">
            <v>602.99999999999955</v>
          </cell>
          <cell r="D49">
            <v>6432</v>
          </cell>
          <cell r="E49">
            <v>1286.4000000000001</v>
          </cell>
          <cell r="F49">
            <v>5145.6000000000004</v>
          </cell>
          <cell r="G49">
            <v>7035</v>
          </cell>
          <cell r="H49" t="str">
            <v xml:space="preserve">30.60-  </v>
          </cell>
          <cell r="I49" t="str">
            <v xml:space="preserve">ארז     </v>
          </cell>
          <cell r="J49" t="str">
            <v xml:space="preserve">שמש         </v>
          </cell>
          <cell r="K49" t="str">
            <v xml:space="preserve">20  </v>
          </cell>
        </row>
        <row r="50">
          <cell r="A50" t="str">
            <v>66/1</v>
          </cell>
          <cell r="B50">
            <v>58811.53</v>
          </cell>
          <cell r="C50">
            <v>1507.5</v>
          </cell>
          <cell r="D50">
            <v>14572.5</v>
          </cell>
          <cell r="E50">
            <v>2914.5</v>
          </cell>
          <cell r="F50">
            <v>11658</v>
          </cell>
          <cell r="G50">
            <v>16080</v>
          </cell>
          <cell r="H50">
            <v>119.8</v>
          </cell>
          <cell r="I50" t="str">
            <v xml:space="preserve">אלכסנדר </v>
          </cell>
          <cell r="J50" t="str">
            <v xml:space="preserve">רזניק       </v>
          </cell>
          <cell r="K50" t="str">
            <v xml:space="preserve">60  </v>
          </cell>
        </row>
        <row r="51">
          <cell r="A51" t="str">
            <v>67/9</v>
          </cell>
          <cell r="B51">
            <v>84985.43</v>
          </cell>
          <cell r="C51">
            <v>8061.66</v>
          </cell>
          <cell r="D51">
            <v>18190.5</v>
          </cell>
          <cell r="E51">
            <v>3638.1</v>
          </cell>
          <cell r="F51">
            <v>14552.4</v>
          </cell>
          <cell r="G51">
            <v>26252.16</v>
          </cell>
          <cell r="H51">
            <v>82.45</v>
          </cell>
          <cell r="I51" t="str">
            <v xml:space="preserve">יוסי    </v>
          </cell>
          <cell r="J51" t="str">
            <v xml:space="preserve">צפתי        </v>
          </cell>
          <cell r="K51" t="str">
            <v xml:space="preserve">80  </v>
          </cell>
        </row>
        <row r="52">
          <cell r="A52" t="str">
            <v>69/5</v>
          </cell>
          <cell r="B52">
            <v>76795.679999999993</v>
          </cell>
          <cell r="C52">
            <v>4831.4100000000008</v>
          </cell>
          <cell r="D52">
            <v>17788.5</v>
          </cell>
          <cell r="E52">
            <v>3557.7</v>
          </cell>
          <cell r="F52">
            <v>14230.8</v>
          </cell>
          <cell r="G52">
            <v>22619.91</v>
          </cell>
          <cell r="H52">
            <v>109.2</v>
          </cell>
          <cell r="I52" t="str">
            <v xml:space="preserve">שלומי   </v>
          </cell>
          <cell r="J52" t="str">
            <v xml:space="preserve">סיני        </v>
          </cell>
          <cell r="K52" t="str">
            <v xml:space="preserve">80  </v>
          </cell>
        </row>
        <row r="53">
          <cell r="A53" t="str">
            <v>70/3</v>
          </cell>
          <cell r="B53">
            <v>30775.26</v>
          </cell>
          <cell r="C53">
            <v>765.81000000000017</v>
          </cell>
          <cell r="D53">
            <v>7775.69</v>
          </cell>
          <cell r="E53">
            <v>1554.74</v>
          </cell>
          <cell r="F53">
            <v>6220.95</v>
          </cell>
          <cell r="G53">
            <v>8541.5</v>
          </cell>
          <cell r="H53">
            <v>26.5</v>
          </cell>
          <cell r="I53" t="str">
            <v xml:space="preserve">רחמים   </v>
          </cell>
          <cell r="J53" t="str">
            <v xml:space="preserve">נגאוקר      </v>
          </cell>
          <cell r="K53" t="str">
            <v xml:space="preserve">92  </v>
          </cell>
        </row>
        <row r="54">
          <cell r="A54" t="str">
            <v>71/1</v>
          </cell>
          <cell r="B54">
            <v>62451.33</v>
          </cell>
          <cell r="C54">
            <v>1601.9699999999993</v>
          </cell>
          <cell r="D54">
            <v>15483.039999999999</v>
          </cell>
          <cell r="E54">
            <v>3096.41</v>
          </cell>
          <cell r="F54">
            <v>12386.63</v>
          </cell>
          <cell r="G54">
            <v>17085.009999999998</v>
          </cell>
          <cell r="H54">
            <v>158.44999999999999</v>
          </cell>
          <cell r="I54" t="str">
            <v xml:space="preserve">איליה   </v>
          </cell>
          <cell r="J54" t="str">
            <v xml:space="preserve">בוסיס       </v>
          </cell>
          <cell r="K54" t="str">
            <v xml:space="preserve">60  </v>
          </cell>
        </row>
        <row r="55">
          <cell r="A55" t="str">
            <v>72/9</v>
          </cell>
          <cell r="B55">
            <v>25653.85</v>
          </cell>
          <cell r="C55">
            <v>300.48999999999955</v>
          </cell>
          <cell r="D55">
            <v>6799.54</v>
          </cell>
          <cell r="E55">
            <v>1359.91</v>
          </cell>
          <cell r="F55">
            <v>5439.63</v>
          </cell>
          <cell r="G55">
            <v>7100.03</v>
          </cell>
          <cell r="H55">
            <v>89.29</v>
          </cell>
          <cell r="I55" t="str">
            <v xml:space="preserve">רמי     </v>
          </cell>
          <cell r="J55" t="str">
            <v xml:space="preserve">מרקשטיין    </v>
          </cell>
          <cell r="K55" t="str">
            <v xml:space="preserve">92  </v>
          </cell>
        </row>
        <row r="56">
          <cell r="A56" t="str">
            <v>73/7</v>
          </cell>
          <cell r="B56">
            <v>30071</v>
          </cell>
          <cell r="C56">
            <v>748.59000000000037</v>
          </cell>
          <cell r="D56">
            <v>7592.91</v>
          </cell>
          <cell r="E56">
            <v>1518.59</v>
          </cell>
          <cell r="F56">
            <v>6074.32</v>
          </cell>
          <cell r="G56">
            <v>8341.5</v>
          </cell>
          <cell r="H56">
            <v>95.51</v>
          </cell>
          <cell r="I56" t="str">
            <v xml:space="preserve">עופר    </v>
          </cell>
          <cell r="J56" t="str">
            <v xml:space="preserve">ויקוס       </v>
          </cell>
          <cell r="K56" t="str">
            <v xml:space="preserve">90  </v>
          </cell>
        </row>
        <row r="57">
          <cell r="A57" t="str">
            <v>74/5</v>
          </cell>
          <cell r="B57">
            <v>67817.78</v>
          </cell>
          <cell r="C57">
            <v>1708.4999999999991</v>
          </cell>
          <cell r="D57">
            <v>16884</v>
          </cell>
          <cell r="E57">
            <v>3376.8</v>
          </cell>
          <cell r="F57">
            <v>13507.2</v>
          </cell>
          <cell r="G57">
            <v>18592.5</v>
          </cell>
          <cell r="H57">
            <v>100.91</v>
          </cell>
          <cell r="I57" t="str">
            <v xml:space="preserve">גלעד    </v>
          </cell>
          <cell r="J57" t="str">
            <v xml:space="preserve">עבאדי       </v>
          </cell>
          <cell r="K57" t="str">
            <v xml:space="preserve">80  </v>
          </cell>
        </row>
        <row r="58">
          <cell r="A58" t="str">
            <v>75/2</v>
          </cell>
          <cell r="B58">
            <v>36802.92</v>
          </cell>
          <cell r="C58">
            <v>913.54</v>
          </cell>
          <cell r="D58">
            <v>9136.4599999999991</v>
          </cell>
          <cell r="E58">
            <v>1827.29</v>
          </cell>
          <cell r="F58">
            <v>7309.17</v>
          </cell>
          <cell r="G58">
            <v>10050</v>
          </cell>
          <cell r="H58">
            <v>91.07</v>
          </cell>
          <cell r="I58" t="str">
            <v xml:space="preserve">יבגני   </v>
          </cell>
          <cell r="J58" t="str">
            <v xml:space="preserve">דובנוב      </v>
          </cell>
          <cell r="K58" t="str">
            <v xml:space="preserve">50  </v>
          </cell>
        </row>
        <row r="59">
          <cell r="A59" t="str">
            <v>76/0</v>
          </cell>
          <cell r="B59">
            <v>57937.19</v>
          </cell>
          <cell r="C59">
            <v>1507.5</v>
          </cell>
          <cell r="D59">
            <v>14572.5</v>
          </cell>
          <cell r="E59">
            <v>2914.5</v>
          </cell>
          <cell r="F59">
            <v>11658</v>
          </cell>
          <cell r="G59">
            <v>16080</v>
          </cell>
          <cell r="H59">
            <v>140.96</v>
          </cell>
          <cell r="I59" t="str">
            <v xml:space="preserve">אריה    </v>
          </cell>
          <cell r="J59" t="str">
            <v xml:space="preserve">נוימן       </v>
          </cell>
          <cell r="K59" t="str">
            <v xml:space="preserve">90  </v>
          </cell>
        </row>
        <row r="60">
          <cell r="A60" t="str">
            <v>77/8</v>
          </cell>
          <cell r="B60">
            <v>56355.39</v>
          </cell>
          <cell r="C60">
            <v>500.62999999999965</v>
          </cell>
          <cell r="D60">
            <v>14673</v>
          </cell>
          <cell r="E60">
            <v>2934.6</v>
          </cell>
          <cell r="F60">
            <v>11738.4</v>
          </cell>
          <cell r="G60">
            <v>15173.63</v>
          </cell>
          <cell r="H60">
            <v>76.08</v>
          </cell>
          <cell r="I60" t="str">
            <v xml:space="preserve">מירי    </v>
          </cell>
          <cell r="J60" t="str">
            <v xml:space="preserve">אפשטיין     </v>
          </cell>
          <cell r="K60" t="str">
            <v xml:space="preserve">60  </v>
          </cell>
        </row>
        <row r="61">
          <cell r="A61" t="str">
            <v>78/6</v>
          </cell>
          <cell r="B61">
            <v>27265.07</v>
          </cell>
          <cell r="C61">
            <v>1185.6000000000004</v>
          </cell>
          <cell r="D61">
            <v>6532.5</v>
          </cell>
          <cell r="E61">
            <v>1306.5</v>
          </cell>
          <cell r="F61">
            <v>5226</v>
          </cell>
          <cell r="G61">
            <v>7718.1</v>
          </cell>
          <cell r="H61">
            <v>75.08</v>
          </cell>
          <cell r="I61" t="str">
            <v xml:space="preserve">אלק     </v>
          </cell>
          <cell r="J61" t="str">
            <v xml:space="preserve">רומר        </v>
          </cell>
          <cell r="K61" t="str">
            <v xml:space="preserve">91  </v>
          </cell>
        </row>
        <row r="62">
          <cell r="A62" t="str">
            <v>80/2</v>
          </cell>
          <cell r="B62">
            <v>21779.01</v>
          </cell>
          <cell r="C62">
            <v>502.5</v>
          </cell>
          <cell r="D62">
            <v>5527.5</v>
          </cell>
          <cell r="E62">
            <v>1105.5</v>
          </cell>
          <cell r="F62">
            <v>4422</v>
          </cell>
          <cell r="G62">
            <v>6030</v>
          </cell>
          <cell r="H62" t="str">
            <v xml:space="preserve">22.74-  </v>
          </cell>
          <cell r="I62" t="str">
            <v xml:space="preserve">אילנה   </v>
          </cell>
          <cell r="J62" t="str">
            <v xml:space="preserve">אפשטיין     </v>
          </cell>
          <cell r="K62" t="str">
            <v xml:space="preserve">91  </v>
          </cell>
        </row>
        <row r="63">
          <cell r="A63" t="str">
            <v>82/8</v>
          </cell>
          <cell r="B63">
            <v>50298.14</v>
          </cell>
          <cell r="C63">
            <v>1306.5000000000009</v>
          </cell>
          <cell r="D63">
            <v>12763.5</v>
          </cell>
          <cell r="E63">
            <v>2552.6999999999998</v>
          </cell>
          <cell r="F63">
            <v>10210.799999999999</v>
          </cell>
          <cell r="G63">
            <v>14070</v>
          </cell>
          <cell r="H63">
            <v>102.44</v>
          </cell>
          <cell r="I63" t="str">
            <v xml:space="preserve">מרדכי   </v>
          </cell>
          <cell r="J63" t="str">
            <v xml:space="preserve">פתל         </v>
          </cell>
          <cell r="K63" t="str">
            <v xml:space="preserve">80  </v>
          </cell>
        </row>
        <row r="64">
          <cell r="A64" t="str">
            <v>83/6</v>
          </cell>
          <cell r="B64">
            <v>31443.58</v>
          </cell>
          <cell r="C64">
            <v>514.65999999999985</v>
          </cell>
          <cell r="D64">
            <v>8542.5</v>
          </cell>
          <cell r="E64">
            <v>1708.5</v>
          </cell>
          <cell r="F64">
            <v>6834</v>
          </cell>
          <cell r="G64">
            <v>9057.16</v>
          </cell>
          <cell r="H64">
            <v>48.67</v>
          </cell>
          <cell r="I64" t="str">
            <v xml:space="preserve">יחזקאל  </v>
          </cell>
          <cell r="J64" t="str">
            <v xml:space="preserve">יצחקי       </v>
          </cell>
          <cell r="K64" t="str">
            <v xml:space="preserve">91  </v>
          </cell>
        </row>
        <row r="65">
          <cell r="A65" t="str">
            <v>84/4</v>
          </cell>
          <cell r="B65">
            <v>64323.98</v>
          </cell>
          <cell r="C65">
            <v>1607.9999999999995</v>
          </cell>
          <cell r="D65">
            <v>15979.5</v>
          </cell>
          <cell r="E65">
            <v>3195.9</v>
          </cell>
          <cell r="F65">
            <v>12783.6</v>
          </cell>
          <cell r="G65">
            <v>17587.5</v>
          </cell>
          <cell r="H65">
            <v>138.09</v>
          </cell>
          <cell r="I65" t="str">
            <v xml:space="preserve">ברק     </v>
          </cell>
          <cell r="J65" t="str">
            <v xml:space="preserve">פלד         </v>
          </cell>
          <cell r="K65" t="str">
            <v xml:space="preserve">60  </v>
          </cell>
        </row>
        <row r="66">
          <cell r="A66" t="str">
            <v>85/1</v>
          </cell>
          <cell r="B66">
            <v>58412.3</v>
          </cell>
          <cell r="C66">
            <v>1507.5</v>
          </cell>
          <cell r="D66">
            <v>14572.5</v>
          </cell>
          <cell r="E66">
            <v>2914.5</v>
          </cell>
          <cell r="F66">
            <v>11658</v>
          </cell>
          <cell r="G66">
            <v>16080</v>
          </cell>
          <cell r="H66">
            <v>8.6999999999999993</v>
          </cell>
          <cell r="I66" t="str">
            <v xml:space="preserve">יהודה   </v>
          </cell>
          <cell r="J66" t="str">
            <v xml:space="preserve">שמואל       </v>
          </cell>
          <cell r="K66" t="str">
            <v xml:space="preserve">50  </v>
          </cell>
        </row>
        <row r="67">
          <cell r="A67" t="str">
            <v>86/9</v>
          </cell>
          <cell r="B67">
            <v>48958</v>
          </cell>
          <cell r="C67">
            <v>0</v>
          </cell>
          <cell r="D67">
            <v>14327</v>
          </cell>
          <cell r="E67">
            <v>0</v>
          </cell>
          <cell r="F67">
            <v>14327</v>
          </cell>
          <cell r="G67">
            <v>14327</v>
          </cell>
          <cell r="H67">
            <v>43.84</v>
          </cell>
          <cell r="I67" t="str">
            <v xml:space="preserve">שמואל   </v>
          </cell>
          <cell r="J67" t="str">
            <v xml:space="preserve">גרינברג     </v>
          </cell>
          <cell r="K67" t="str">
            <v xml:space="preserve">10  </v>
          </cell>
        </row>
        <row r="68">
          <cell r="A68" t="str">
            <v>87/7</v>
          </cell>
          <cell r="B68">
            <v>20390.150000000001</v>
          </cell>
          <cell r="C68">
            <v>-4.5474735088646412E-13</v>
          </cell>
          <cell r="D68">
            <v>5929.5</v>
          </cell>
          <cell r="E68">
            <v>1185.9000000000001</v>
          </cell>
          <cell r="F68">
            <v>4743.6000000000004</v>
          </cell>
          <cell r="G68">
            <v>5929.5</v>
          </cell>
          <cell r="H68" t="str">
            <v xml:space="preserve">7.80-   </v>
          </cell>
          <cell r="I68" t="str">
            <v xml:space="preserve">ג'ולי   </v>
          </cell>
          <cell r="J68" t="str">
            <v xml:space="preserve">בגדדי       </v>
          </cell>
          <cell r="K68" t="str">
            <v xml:space="preserve">92  </v>
          </cell>
        </row>
        <row r="69">
          <cell r="A69" t="str">
            <v>88/5</v>
          </cell>
          <cell r="B69">
            <v>35171.25</v>
          </cell>
          <cell r="C69">
            <v>2879.5199999999995</v>
          </cell>
          <cell r="D69">
            <v>6348.8</v>
          </cell>
          <cell r="E69">
            <v>1269.76</v>
          </cell>
          <cell r="F69">
            <v>5079.04</v>
          </cell>
          <cell r="G69">
            <v>9228.32</v>
          </cell>
          <cell r="H69">
            <v>77.510000000000005</v>
          </cell>
          <cell r="I69" t="str">
            <v xml:space="preserve">אילן    </v>
          </cell>
          <cell r="J69" t="str">
            <v xml:space="preserve">וילנסקי     </v>
          </cell>
          <cell r="K69" t="str">
            <v xml:space="preserve">20  </v>
          </cell>
        </row>
        <row r="70">
          <cell r="A70" t="str">
            <v>89/3</v>
          </cell>
          <cell r="B70">
            <v>60691.83</v>
          </cell>
          <cell r="C70">
            <v>1507.5000000000009</v>
          </cell>
          <cell r="D70">
            <v>15276</v>
          </cell>
          <cell r="E70">
            <v>3055.2</v>
          </cell>
          <cell r="F70">
            <v>12220.8</v>
          </cell>
          <cell r="G70">
            <v>16783.5</v>
          </cell>
          <cell r="H70">
            <v>107.51</v>
          </cell>
          <cell r="I70" t="str">
            <v xml:space="preserve">אריק    </v>
          </cell>
          <cell r="J70" t="str">
            <v xml:space="preserve">קליין       </v>
          </cell>
          <cell r="K70" t="str">
            <v xml:space="preserve">60  </v>
          </cell>
        </row>
        <row r="71">
          <cell r="A71" t="str">
            <v>90/1</v>
          </cell>
          <cell r="B71">
            <v>26484.18</v>
          </cell>
          <cell r="C71">
            <v>376.49999999999977</v>
          </cell>
          <cell r="D71">
            <v>6733.5</v>
          </cell>
          <cell r="E71">
            <v>1346.7</v>
          </cell>
          <cell r="F71">
            <v>5386.8</v>
          </cell>
          <cell r="G71">
            <v>7110</v>
          </cell>
          <cell r="H71">
            <v>64.900000000000006</v>
          </cell>
          <cell r="I71" t="str">
            <v xml:space="preserve">אמיר    </v>
          </cell>
          <cell r="J71" t="str">
            <v xml:space="preserve">הייטנר      </v>
          </cell>
          <cell r="K71" t="str">
            <v xml:space="preserve">90  </v>
          </cell>
        </row>
        <row r="72">
          <cell r="A72" t="str">
            <v>92/7</v>
          </cell>
          <cell r="B72">
            <v>80859.75</v>
          </cell>
          <cell r="C72">
            <v>2010</v>
          </cell>
          <cell r="D72">
            <v>20100</v>
          </cell>
          <cell r="E72">
            <v>4020</v>
          </cell>
          <cell r="F72">
            <v>16080</v>
          </cell>
          <cell r="G72">
            <v>22110</v>
          </cell>
          <cell r="H72">
            <v>168.07</v>
          </cell>
          <cell r="I72" t="str">
            <v xml:space="preserve">מנחם    </v>
          </cell>
          <cell r="J72" t="str">
            <v xml:space="preserve">קוגמן       </v>
          </cell>
          <cell r="K72" t="str">
            <v xml:space="preserve">50  </v>
          </cell>
        </row>
        <row r="73">
          <cell r="A73" t="str">
            <v>93/5</v>
          </cell>
          <cell r="B73">
            <v>15191.81</v>
          </cell>
          <cell r="C73">
            <v>0</v>
          </cell>
          <cell r="D73">
            <v>4800</v>
          </cell>
          <cell r="E73">
            <v>960</v>
          </cell>
          <cell r="F73">
            <v>3840</v>
          </cell>
          <cell r="G73">
            <v>4800</v>
          </cell>
          <cell r="H73">
            <v>40.700000000000003</v>
          </cell>
          <cell r="I73" t="str">
            <v xml:space="preserve">שחר     </v>
          </cell>
          <cell r="J73" t="str">
            <v xml:space="preserve">דויטש       </v>
          </cell>
          <cell r="K73" t="str">
            <v xml:space="preserve">92  </v>
          </cell>
        </row>
        <row r="74">
          <cell r="A74" t="str">
            <v>94/3</v>
          </cell>
          <cell r="B74">
            <v>63204.19</v>
          </cell>
          <cell r="C74">
            <v>1809.0000000000009</v>
          </cell>
          <cell r="D74">
            <v>12763.5</v>
          </cell>
          <cell r="E74">
            <v>2552.6999999999998</v>
          </cell>
          <cell r="F74">
            <v>10210.799999999999</v>
          </cell>
          <cell r="G74">
            <v>14572.5</v>
          </cell>
          <cell r="H74">
            <v>36.47</v>
          </cell>
          <cell r="I74" t="str">
            <v xml:space="preserve">גנית    </v>
          </cell>
          <cell r="J74" t="str">
            <v xml:space="preserve">פוטרמן      </v>
          </cell>
          <cell r="K74" t="str">
            <v xml:space="preserve">60  </v>
          </cell>
        </row>
        <row r="75">
          <cell r="A75" t="str">
            <v>95/0</v>
          </cell>
          <cell r="B75">
            <v>27549.4</v>
          </cell>
          <cell r="C75">
            <v>108.93000000000006</v>
          </cell>
          <cell r="D75">
            <v>7236</v>
          </cell>
          <cell r="E75">
            <v>1447.2</v>
          </cell>
          <cell r="F75">
            <v>5788.8</v>
          </cell>
          <cell r="G75">
            <v>7344.93</v>
          </cell>
          <cell r="H75">
            <v>68.72</v>
          </cell>
          <cell r="I75" t="str">
            <v xml:space="preserve">אופיר   </v>
          </cell>
          <cell r="J75" t="str">
            <v xml:space="preserve">רובין       </v>
          </cell>
          <cell r="K75" t="str">
            <v xml:space="preserve">92  </v>
          </cell>
        </row>
        <row r="76">
          <cell r="A76" t="str">
            <v>97/6</v>
          </cell>
          <cell r="B76">
            <v>30808.57</v>
          </cell>
          <cell r="C76">
            <v>773.84999999999991</v>
          </cell>
          <cell r="D76">
            <v>7768.65</v>
          </cell>
          <cell r="E76">
            <v>1553.73</v>
          </cell>
          <cell r="F76">
            <v>6214.92</v>
          </cell>
          <cell r="G76">
            <v>8542.5</v>
          </cell>
          <cell r="H76">
            <v>55.8</v>
          </cell>
          <cell r="I76" t="str">
            <v xml:space="preserve">אורן    </v>
          </cell>
          <cell r="J76" t="str">
            <v xml:space="preserve">יצחקיאן     </v>
          </cell>
          <cell r="K76" t="str">
            <v xml:space="preserve">50  </v>
          </cell>
        </row>
        <row r="77">
          <cell r="A77" t="str">
            <v>101/6</v>
          </cell>
          <cell r="B77">
            <v>44151.41</v>
          </cell>
          <cell r="C77">
            <v>0</v>
          </cell>
          <cell r="D77">
            <v>11417.39</v>
          </cell>
          <cell r="E77">
            <v>2284</v>
          </cell>
          <cell r="F77">
            <v>9133.39</v>
          </cell>
          <cell r="G77">
            <v>11417.39</v>
          </cell>
          <cell r="H77">
            <v>22.22</v>
          </cell>
          <cell r="I77" t="str">
            <v xml:space="preserve">אביב    </v>
          </cell>
          <cell r="J77" t="str">
            <v xml:space="preserve">סלומון      </v>
          </cell>
          <cell r="K77" t="str">
            <v xml:space="preserve">80  </v>
          </cell>
        </row>
        <row r="78">
          <cell r="A78" t="str">
            <v>103/2</v>
          </cell>
          <cell r="B78">
            <v>54632.42</v>
          </cell>
          <cell r="C78">
            <v>1407.0000000000005</v>
          </cell>
          <cell r="D78">
            <v>13668</v>
          </cell>
          <cell r="E78">
            <v>2733.6</v>
          </cell>
          <cell r="F78">
            <v>10934.4</v>
          </cell>
          <cell r="G78">
            <v>15075</v>
          </cell>
          <cell r="H78">
            <v>41.23</v>
          </cell>
          <cell r="I78" t="str">
            <v xml:space="preserve">ירון    </v>
          </cell>
          <cell r="J78" t="str">
            <v xml:space="preserve">קולר        </v>
          </cell>
          <cell r="K78" t="str">
            <v xml:space="preserve">60  </v>
          </cell>
        </row>
        <row r="79">
          <cell r="A79" t="str">
            <v>104/0</v>
          </cell>
          <cell r="B79">
            <v>25850.94</v>
          </cell>
          <cell r="C79">
            <v>259.47999999999911</v>
          </cell>
          <cell r="D79">
            <v>6934.5</v>
          </cell>
          <cell r="E79">
            <v>1386.9</v>
          </cell>
          <cell r="F79">
            <v>5547.6</v>
          </cell>
          <cell r="G79">
            <v>7193.98</v>
          </cell>
          <cell r="H79">
            <v>8.4</v>
          </cell>
          <cell r="I79" t="str">
            <v xml:space="preserve">אלכסנדר </v>
          </cell>
          <cell r="J79" t="str">
            <v xml:space="preserve">טורן        </v>
          </cell>
          <cell r="K79" t="str">
            <v xml:space="preserve">92  </v>
          </cell>
        </row>
        <row r="80">
          <cell r="A80" t="str">
            <v>105/7</v>
          </cell>
          <cell r="B80">
            <v>80789.490000000005</v>
          </cell>
          <cell r="C80">
            <v>3394.7200000000016</v>
          </cell>
          <cell r="D80">
            <v>18693</v>
          </cell>
          <cell r="E80">
            <v>3738.6</v>
          </cell>
          <cell r="F80">
            <v>14954.4</v>
          </cell>
          <cell r="G80">
            <v>22087.72</v>
          </cell>
          <cell r="H80" t="str">
            <v xml:space="preserve">29.43-  </v>
          </cell>
          <cell r="I80" t="str">
            <v xml:space="preserve">ישראל   </v>
          </cell>
          <cell r="J80" t="str">
            <v xml:space="preserve">שניידרמן    </v>
          </cell>
          <cell r="K80" t="str">
            <v xml:space="preserve">80  </v>
          </cell>
        </row>
        <row r="81">
          <cell r="A81" t="str">
            <v>106/5</v>
          </cell>
          <cell r="B81">
            <v>64907.58</v>
          </cell>
          <cell r="C81">
            <v>1708.4999999999991</v>
          </cell>
          <cell r="D81">
            <v>17317.3</v>
          </cell>
          <cell r="E81">
            <v>3477.3</v>
          </cell>
          <cell r="F81">
            <v>13840</v>
          </cell>
          <cell r="G81">
            <v>19025.8</v>
          </cell>
          <cell r="H81">
            <v>136.53</v>
          </cell>
          <cell r="I81" t="str">
            <v xml:space="preserve">דן      </v>
          </cell>
          <cell r="J81" t="str">
            <v xml:space="preserve">אופיר       </v>
          </cell>
          <cell r="K81" t="str">
            <v xml:space="preserve">80  </v>
          </cell>
        </row>
        <row r="82">
          <cell r="A82" t="str">
            <v>107/3</v>
          </cell>
          <cell r="B82">
            <v>73418.66</v>
          </cell>
          <cell r="C82">
            <v>2010</v>
          </cell>
          <cell r="D82">
            <v>18090</v>
          </cell>
          <cell r="E82">
            <v>3618</v>
          </cell>
          <cell r="F82">
            <v>14472</v>
          </cell>
          <cell r="G82">
            <v>20100</v>
          </cell>
          <cell r="H82">
            <v>87.66</v>
          </cell>
          <cell r="I82" t="str">
            <v xml:space="preserve">כתר     </v>
          </cell>
          <cell r="J82" t="str">
            <v xml:space="preserve">שרון        </v>
          </cell>
          <cell r="K82" t="str">
            <v xml:space="preserve">80  </v>
          </cell>
        </row>
        <row r="83">
          <cell r="A83" t="str">
            <v>108/1</v>
          </cell>
          <cell r="B83">
            <v>81013.53</v>
          </cell>
          <cell r="C83">
            <v>2010</v>
          </cell>
          <cell r="D83">
            <v>20100</v>
          </cell>
          <cell r="E83">
            <v>4020</v>
          </cell>
          <cell r="F83">
            <v>16080</v>
          </cell>
          <cell r="G83">
            <v>22110</v>
          </cell>
          <cell r="H83">
            <v>60.58</v>
          </cell>
          <cell r="I83" t="str">
            <v xml:space="preserve">זאב     </v>
          </cell>
          <cell r="J83" t="str">
            <v xml:space="preserve">גרינבלט     </v>
          </cell>
          <cell r="K83" t="str">
            <v xml:space="preserve">60  </v>
          </cell>
        </row>
        <row r="84">
          <cell r="A84" t="str">
            <v>109/9</v>
          </cell>
          <cell r="B84">
            <v>54603.02</v>
          </cell>
          <cell r="C84">
            <v>1407.0000000000005</v>
          </cell>
          <cell r="D84">
            <v>13668</v>
          </cell>
          <cell r="E84">
            <v>2733.6</v>
          </cell>
          <cell r="F84">
            <v>10934.4</v>
          </cell>
          <cell r="G84">
            <v>15075</v>
          </cell>
          <cell r="H84">
            <v>114.1</v>
          </cell>
          <cell r="I84" t="str">
            <v xml:space="preserve">אייל    </v>
          </cell>
          <cell r="J84" t="str">
            <v xml:space="preserve">גבע         </v>
          </cell>
          <cell r="K84" t="str">
            <v xml:space="preserve">40  </v>
          </cell>
        </row>
        <row r="85">
          <cell r="A85" t="str">
            <v>110/7</v>
          </cell>
          <cell r="B85">
            <v>54376.83</v>
          </cell>
          <cell r="C85">
            <v>1350</v>
          </cell>
          <cell r="D85">
            <v>13650</v>
          </cell>
          <cell r="E85">
            <v>2730</v>
          </cell>
          <cell r="F85">
            <v>10920</v>
          </cell>
          <cell r="G85">
            <v>15000</v>
          </cell>
          <cell r="H85">
            <v>115</v>
          </cell>
          <cell r="I85" t="str">
            <v xml:space="preserve">רינת    </v>
          </cell>
          <cell r="J85" t="str">
            <v xml:space="preserve">הראל        </v>
          </cell>
          <cell r="K85" t="str">
            <v xml:space="preserve">10  </v>
          </cell>
        </row>
        <row r="86">
          <cell r="A86" t="str">
            <v>111/5</v>
          </cell>
          <cell r="B86">
            <v>24083.73</v>
          </cell>
          <cell r="C86">
            <v>650</v>
          </cell>
          <cell r="D86">
            <v>6350</v>
          </cell>
          <cell r="E86">
            <v>1270</v>
          </cell>
          <cell r="F86">
            <v>5080</v>
          </cell>
          <cell r="G86">
            <v>7000</v>
          </cell>
          <cell r="H86">
            <v>11.8</v>
          </cell>
          <cell r="I86" t="str">
            <v xml:space="preserve">צחי     </v>
          </cell>
          <cell r="J86" t="str">
            <v xml:space="preserve">אמיר        </v>
          </cell>
          <cell r="K86" t="str">
            <v xml:space="preserve">90  </v>
          </cell>
        </row>
        <row r="87">
          <cell r="A87" t="str">
            <v>112/3</v>
          </cell>
          <cell r="B87">
            <v>34984.75</v>
          </cell>
          <cell r="C87">
            <v>900</v>
          </cell>
          <cell r="D87">
            <v>8800</v>
          </cell>
          <cell r="E87">
            <v>1760</v>
          </cell>
          <cell r="F87">
            <v>7040</v>
          </cell>
          <cell r="G87">
            <v>9700</v>
          </cell>
          <cell r="H87">
            <v>69.849999999999994</v>
          </cell>
          <cell r="I87" t="str">
            <v xml:space="preserve">יבגני   </v>
          </cell>
          <cell r="J87" t="str">
            <v xml:space="preserve">פוגצ'בסקי   </v>
          </cell>
          <cell r="K87" t="str">
            <v xml:space="preserve">70  </v>
          </cell>
        </row>
        <row r="88">
          <cell r="A88" t="str">
            <v>113/1</v>
          </cell>
          <cell r="B88">
            <v>65805.84</v>
          </cell>
          <cell r="C88">
            <v>1700</v>
          </cell>
          <cell r="D88">
            <v>16300</v>
          </cell>
          <cell r="E88">
            <v>3260</v>
          </cell>
          <cell r="F88">
            <v>13040</v>
          </cell>
          <cell r="G88">
            <v>18000</v>
          </cell>
          <cell r="H88" t="str">
            <v xml:space="preserve">36.89-  </v>
          </cell>
          <cell r="I88" t="str">
            <v xml:space="preserve">יוספה   </v>
          </cell>
          <cell r="J88" t="str">
            <v xml:space="preserve">אסף         </v>
          </cell>
          <cell r="K88" t="str">
            <v xml:space="preserve">60  </v>
          </cell>
        </row>
        <row r="89">
          <cell r="A89" t="str">
            <v>114/9</v>
          </cell>
          <cell r="B89">
            <v>17347.330000000002</v>
          </cell>
          <cell r="C89">
            <v>500</v>
          </cell>
          <cell r="D89">
            <v>5000</v>
          </cell>
          <cell r="E89">
            <v>1000</v>
          </cell>
          <cell r="F89">
            <v>4000</v>
          </cell>
          <cell r="G89">
            <v>5500</v>
          </cell>
          <cell r="H89">
            <v>51.29</v>
          </cell>
          <cell r="I89" t="str">
            <v xml:space="preserve">מיכאל   </v>
          </cell>
          <cell r="J89" t="str">
            <v xml:space="preserve">זף          </v>
          </cell>
          <cell r="K89" t="str">
            <v xml:space="preserve">60  </v>
          </cell>
        </row>
        <row r="90">
          <cell r="A90" t="str">
            <v>115/6</v>
          </cell>
          <cell r="B90">
            <v>68442.61</v>
          </cell>
          <cell r="C90">
            <v>1800</v>
          </cell>
          <cell r="D90">
            <v>17200</v>
          </cell>
          <cell r="E90">
            <v>3440</v>
          </cell>
          <cell r="F90">
            <v>13760</v>
          </cell>
          <cell r="G90">
            <v>19000</v>
          </cell>
          <cell r="H90">
            <v>59.66</v>
          </cell>
          <cell r="I90" t="str">
            <v xml:space="preserve">אורי    </v>
          </cell>
          <cell r="J90" t="str">
            <v xml:space="preserve">טל          </v>
          </cell>
          <cell r="K90" t="str">
            <v xml:space="preserve">60  </v>
          </cell>
        </row>
        <row r="91">
          <cell r="A91" t="str">
            <v>116/4</v>
          </cell>
          <cell r="B91">
            <v>64844.77</v>
          </cell>
          <cell r="C91">
            <v>1700</v>
          </cell>
          <cell r="D91">
            <v>16300</v>
          </cell>
          <cell r="E91">
            <v>3260</v>
          </cell>
          <cell r="F91">
            <v>13040</v>
          </cell>
          <cell r="G91">
            <v>18000</v>
          </cell>
          <cell r="H91">
            <v>49.4</v>
          </cell>
          <cell r="I91" t="str">
            <v xml:space="preserve">דניאל   </v>
          </cell>
          <cell r="J91" t="str">
            <v xml:space="preserve">בריקר       </v>
          </cell>
          <cell r="K91" t="str">
            <v xml:space="preserve">60  </v>
          </cell>
        </row>
        <row r="92">
          <cell r="A92" t="str">
            <v>117/2</v>
          </cell>
          <cell r="B92">
            <v>54894.93</v>
          </cell>
          <cell r="C92">
            <v>1800</v>
          </cell>
          <cell r="D92">
            <v>17200</v>
          </cell>
          <cell r="E92">
            <v>3440</v>
          </cell>
          <cell r="F92">
            <v>13760</v>
          </cell>
          <cell r="G92">
            <v>19000</v>
          </cell>
          <cell r="H92">
            <v>40.54</v>
          </cell>
          <cell r="I92" t="str">
            <v xml:space="preserve">אמיר    </v>
          </cell>
          <cell r="J92" t="str">
            <v xml:space="preserve">מיזרוצקי    </v>
          </cell>
          <cell r="K92" t="str">
            <v xml:space="preserve">80  </v>
          </cell>
        </row>
        <row r="93">
          <cell r="A93" t="str">
            <v>118/0</v>
          </cell>
          <cell r="B93">
            <v>99362.18</v>
          </cell>
          <cell r="C93">
            <v>3214.4000000000015</v>
          </cell>
          <cell r="D93">
            <v>32261.599999999999</v>
          </cell>
          <cell r="E93">
            <v>6452.32</v>
          </cell>
          <cell r="F93">
            <v>25809.279999999999</v>
          </cell>
          <cell r="G93">
            <v>35476</v>
          </cell>
          <cell r="H93">
            <v>46.15</v>
          </cell>
          <cell r="I93" t="str">
            <v xml:space="preserve">אהוד    </v>
          </cell>
          <cell r="J93" t="str">
            <v xml:space="preserve">לוי         </v>
          </cell>
          <cell r="K93" t="str">
            <v xml:space="preserve">20  </v>
          </cell>
        </row>
        <row r="94">
          <cell r="A94" t="str">
            <v>119/8</v>
          </cell>
          <cell r="B94">
            <v>48161.35</v>
          </cell>
          <cell r="C94">
            <v>1800</v>
          </cell>
          <cell r="D94">
            <v>18200</v>
          </cell>
          <cell r="E94">
            <v>3640</v>
          </cell>
          <cell r="F94">
            <v>14560</v>
          </cell>
          <cell r="G94">
            <v>20000</v>
          </cell>
          <cell r="H94" t="str">
            <v xml:space="preserve">11.46-  </v>
          </cell>
          <cell r="I94" t="str">
            <v xml:space="preserve">עופר    </v>
          </cell>
          <cell r="J94" t="str">
            <v xml:space="preserve">לוסטיג      </v>
          </cell>
          <cell r="K94" t="str">
            <v xml:space="preserve">80  </v>
          </cell>
        </row>
        <row r="95">
          <cell r="A95" t="str">
            <v>120/6</v>
          </cell>
          <cell r="B95">
            <v>33031.199999999997</v>
          </cell>
          <cell r="C95">
            <v>2100</v>
          </cell>
          <cell r="D95">
            <v>20900</v>
          </cell>
          <cell r="E95">
            <v>4180</v>
          </cell>
          <cell r="F95">
            <v>16720</v>
          </cell>
          <cell r="G95">
            <v>23000</v>
          </cell>
          <cell r="H95">
            <v>27.96</v>
          </cell>
          <cell r="I95" t="str">
            <v xml:space="preserve">דניאל   </v>
          </cell>
          <cell r="J95" t="str">
            <v xml:space="preserve">גילגל       </v>
          </cell>
          <cell r="K95" t="str">
            <v xml:space="preserve">30  </v>
          </cell>
        </row>
        <row r="96">
          <cell r="A96" t="str">
            <v>121/4</v>
          </cell>
          <cell r="B96">
            <v>14556.01</v>
          </cell>
          <cell r="C96">
            <v>-1644.0900000000001</v>
          </cell>
          <cell r="D96">
            <v>15500</v>
          </cell>
          <cell r="E96">
            <v>3100</v>
          </cell>
          <cell r="F96">
            <v>12400</v>
          </cell>
          <cell r="G96">
            <v>13855.91</v>
          </cell>
          <cell r="H96">
            <v>20.059999999999999</v>
          </cell>
          <cell r="I96" t="str">
            <v xml:space="preserve">אמיר    </v>
          </cell>
          <cell r="J96" t="str">
            <v xml:space="preserve">חקלי        </v>
          </cell>
          <cell r="K96" t="str">
            <v xml:space="preserve">10  </v>
          </cell>
        </row>
        <row r="97">
          <cell r="A97" t="str">
            <v>122/2</v>
          </cell>
          <cell r="B97">
            <v>3829.88</v>
          </cell>
          <cell r="C97">
            <v>-2366.2600000000002</v>
          </cell>
          <cell r="D97">
            <v>6000</v>
          </cell>
          <cell r="E97">
            <v>1200</v>
          </cell>
          <cell r="F97">
            <v>4800</v>
          </cell>
          <cell r="G97">
            <v>3633.74</v>
          </cell>
          <cell r="H97">
            <v>12.9</v>
          </cell>
          <cell r="I97" t="str">
            <v xml:space="preserve">תמרה    </v>
          </cell>
          <cell r="J97" t="str">
            <v xml:space="preserve">שטהלי       </v>
          </cell>
          <cell r="K97" t="str">
            <v xml:space="preserve">10  </v>
          </cell>
        </row>
        <row r="98">
          <cell r="A98" t="str">
            <v>123/0</v>
          </cell>
          <cell r="B98">
            <v>4381.6899999999996</v>
          </cell>
          <cell r="C98">
            <v>-3114.51</v>
          </cell>
          <cell r="D98">
            <v>6800</v>
          </cell>
          <cell r="E98">
            <v>1360</v>
          </cell>
          <cell r="F98">
            <v>5440</v>
          </cell>
          <cell r="G98">
            <v>3685.49</v>
          </cell>
          <cell r="H98">
            <v>13.11</v>
          </cell>
          <cell r="I98" t="str">
            <v xml:space="preserve">סלי     </v>
          </cell>
          <cell r="J98" t="str">
            <v xml:space="preserve">גמילזדה     </v>
          </cell>
          <cell r="K98" t="str">
            <v xml:space="preserve">80  </v>
          </cell>
        </row>
        <row r="99">
          <cell r="B99">
            <v>5534432.5099999988</v>
          </cell>
          <cell r="C99">
            <v>140757.41999999998</v>
          </cell>
          <cell r="D99">
            <v>1407682.02</v>
          </cell>
          <cell r="E99">
            <v>273353.58000000007</v>
          </cell>
          <cell r="F99">
            <v>1134328.4400000002</v>
          </cell>
          <cell r="G99">
            <v>1548439.4399999997</v>
          </cell>
          <cell r="H99">
            <v>13420.359999999999</v>
          </cell>
          <cell r="I99" t="str">
            <v>סה"כ</v>
          </cell>
        </row>
        <row r="100">
          <cell r="B100">
            <v>18808</v>
          </cell>
          <cell r="C100" t="str">
            <v>לא פעילים</v>
          </cell>
        </row>
        <row r="101">
          <cell r="B101">
            <v>5553240.5099999988</v>
          </cell>
          <cell r="C101" t="str">
            <v>סה"כ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3">
          <cell r="A3" t="str">
            <v>מספר עובד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3">
          <cell r="A3" t="str">
            <v>מספר עובד</v>
          </cell>
        </row>
      </sheetData>
      <sheetData sheetId="16"/>
      <sheetData sheetId="17"/>
      <sheetData sheetId="1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ZAN"/>
      <sheetName val="CAD"/>
      <sheetName val="FUT Sum"/>
      <sheetName val="SUMMARY"/>
      <sheetName val="סיכום"/>
    </sheetNames>
    <sheetDataSet>
      <sheetData sheetId="0" refreshError="1">
        <row r="5">
          <cell r="A5">
            <v>7100000</v>
          </cell>
          <cell r="B5" t="str">
            <v>CSS</v>
          </cell>
          <cell r="C5" t="str">
            <v>-</v>
          </cell>
          <cell r="D5">
            <v>23953</v>
          </cell>
        </row>
        <row r="6">
          <cell r="A6">
            <v>7100001</v>
          </cell>
          <cell r="B6" t="str">
            <v>FIX ASSETS</v>
          </cell>
          <cell r="C6" t="str">
            <v>-</v>
          </cell>
          <cell r="D6">
            <v>-6</v>
          </cell>
        </row>
        <row r="7">
          <cell r="A7">
            <v>7100002</v>
          </cell>
          <cell r="B7" t="str">
            <v>FIX ASSETS</v>
          </cell>
          <cell r="C7" t="str">
            <v>-</v>
          </cell>
          <cell r="D7">
            <v>-4628</v>
          </cell>
        </row>
        <row r="8">
          <cell r="A8">
            <v>7100003</v>
          </cell>
          <cell r="B8" t="str">
            <v>FIX ASSETS</v>
          </cell>
          <cell r="C8" t="str">
            <v>-</v>
          </cell>
          <cell r="D8">
            <v>-2762</v>
          </cell>
        </row>
        <row r="9">
          <cell r="A9">
            <v>7100004</v>
          </cell>
          <cell r="B9" t="str">
            <v>FIX ASSETS</v>
          </cell>
          <cell r="C9" t="str">
            <v>-</v>
          </cell>
          <cell r="D9">
            <v>-2578.75</v>
          </cell>
        </row>
        <row r="10">
          <cell r="A10">
            <v>7100005</v>
          </cell>
          <cell r="B10" t="str">
            <v>FIX ASSETS</v>
          </cell>
          <cell r="C10" t="str">
            <v>-</v>
          </cell>
          <cell r="D10">
            <v>-1619.2</v>
          </cell>
        </row>
        <row r="11">
          <cell r="A11">
            <v>7100006</v>
          </cell>
          <cell r="B11" t="str">
            <v>FIX ASSETS</v>
          </cell>
          <cell r="C11" t="str">
            <v>-</v>
          </cell>
          <cell r="D11">
            <v>2834</v>
          </cell>
        </row>
        <row r="12">
          <cell r="A12">
            <v>7110000</v>
          </cell>
          <cell r="B12" t="str">
            <v>Hashmal</v>
          </cell>
          <cell r="C12" t="str">
            <v>FSS</v>
          </cell>
          <cell r="D12">
            <v>36003.58</v>
          </cell>
        </row>
        <row r="13">
          <cell r="A13">
            <v>7110001</v>
          </cell>
          <cell r="B13" t="str">
            <v>Hashmal</v>
          </cell>
          <cell r="C13" t="str">
            <v>FSS (TADIRAN)</v>
          </cell>
          <cell r="D13">
            <v>250000</v>
          </cell>
        </row>
        <row r="14">
          <cell r="A14">
            <v>7120000</v>
          </cell>
          <cell r="B14" t="str">
            <v>Bezeq</v>
          </cell>
          <cell r="C14" t="str">
            <v>FSS</v>
          </cell>
          <cell r="D14">
            <v>-513947.54</v>
          </cell>
        </row>
        <row r="15">
          <cell r="A15">
            <v>7130000</v>
          </cell>
          <cell r="B15" t="str">
            <v>Mehish</v>
          </cell>
          <cell r="C15" t="str">
            <v>-</v>
          </cell>
          <cell r="D15">
            <v>144212.06</v>
          </cell>
        </row>
        <row r="16">
          <cell r="A16">
            <v>7130001</v>
          </cell>
          <cell r="B16" t="str">
            <v>Mehish</v>
          </cell>
          <cell r="C16" t="str">
            <v>-</v>
          </cell>
          <cell r="D16">
            <v>324801.21000000002</v>
          </cell>
        </row>
        <row r="17">
          <cell r="A17">
            <v>7140000</v>
          </cell>
          <cell r="B17" t="str">
            <v>BLL HOU</v>
          </cell>
          <cell r="C17" t="str">
            <v>FSS</v>
          </cell>
          <cell r="D17">
            <v>2702.14</v>
          </cell>
        </row>
        <row r="18">
          <cell r="A18">
            <v>7140010</v>
          </cell>
          <cell r="B18" t="str">
            <v>BLL LIC</v>
          </cell>
          <cell r="C18" t="str">
            <v>FSS</v>
          </cell>
          <cell r="D18">
            <v>-1001153.03</v>
          </cell>
        </row>
        <row r="19">
          <cell r="A19">
            <v>7140020</v>
          </cell>
          <cell r="B19" t="str">
            <v>BLL Delta</v>
          </cell>
          <cell r="C19" t="str">
            <v>FSS</v>
          </cell>
          <cell r="D19">
            <v>-948192.76</v>
          </cell>
        </row>
        <row r="20">
          <cell r="A20">
            <v>7150000</v>
          </cell>
          <cell r="B20" t="str">
            <v>General</v>
          </cell>
          <cell r="C20" t="str">
            <v>-</v>
          </cell>
          <cell r="D20">
            <v>19638.8</v>
          </cell>
        </row>
        <row r="21">
          <cell r="A21">
            <v>7150001</v>
          </cell>
          <cell r="B21" t="str">
            <v>Education</v>
          </cell>
          <cell r="C21" t="str">
            <v>FSS(TADIRAN)</v>
          </cell>
          <cell r="D21">
            <v>-165182.14000000001</v>
          </cell>
        </row>
        <row r="22">
          <cell r="A22">
            <v>7150002</v>
          </cell>
          <cell r="B22" t="str">
            <v>taas-eds</v>
          </cell>
          <cell r="C22" t="str">
            <v>-</v>
          </cell>
          <cell r="D22">
            <v>360.16</v>
          </cell>
        </row>
        <row r="23">
          <cell r="A23">
            <v>7150010</v>
          </cell>
          <cell r="B23" t="str">
            <v>SCH Management Fee</v>
          </cell>
          <cell r="C23" t="str">
            <v>-</v>
          </cell>
          <cell r="D23">
            <v>-6.83</v>
          </cell>
        </row>
        <row r="24">
          <cell r="A24">
            <v>7160000</v>
          </cell>
          <cell r="B24" t="str">
            <v>expenses</v>
          </cell>
          <cell r="C24" t="str">
            <v>-</v>
          </cell>
          <cell r="D24">
            <v>13720.87</v>
          </cell>
        </row>
        <row r="25">
          <cell r="A25">
            <v>7170000</v>
          </cell>
          <cell r="B25" t="str">
            <v>Bezeq Z</v>
          </cell>
          <cell r="C25" t="str">
            <v>FSS</v>
          </cell>
          <cell r="D25">
            <v>2796.81</v>
          </cell>
        </row>
        <row r="26">
          <cell r="A26">
            <v>7180000</v>
          </cell>
          <cell r="B26" t="str">
            <v>Gitam</v>
          </cell>
          <cell r="C26" t="str">
            <v>-</v>
          </cell>
          <cell r="D26">
            <v>3593.57</v>
          </cell>
        </row>
        <row r="27">
          <cell r="A27">
            <v>7190000</v>
          </cell>
          <cell r="B27" t="str">
            <v>Tfahot</v>
          </cell>
          <cell r="C27" t="str">
            <v>FSS</v>
          </cell>
          <cell r="D27">
            <v>-89023.12</v>
          </cell>
        </row>
        <row r="28">
          <cell r="A28">
            <v>7190001</v>
          </cell>
          <cell r="B28" t="str">
            <v>Dov Segal</v>
          </cell>
          <cell r="C28" t="str">
            <v>-</v>
          </cell>
          <cell r="D28">
            <v>1676.15</v>
          </cell>
        </row>
        <row r="29">
          <cell r="A29">
            <v>7200000</v>
          </cell>
          <cell r="B29" t="str">
            <v>Polyglot Ronny</v>
          </cell>
          <cell r="C29" t="str">
            <v>-</v>
          </cell>
          <cell r="D29">
            <v>-12002.02</v>
          </cell>
        </row>
        <row r="30">
          <cell r="A30">
            <v>7200010</v>
          </cell>
          <cell r="B30" t="str">
            <v>Polyglot Rent</v>
          </cell>
          <cell r="C30" t="str">
            <v>-</v>
          </cell>
          <cell r="D30">
            <v>9208.67</v>
          </cell>
        </row>
        <row r="31">
          <cell r="A31">
            <v>7210000</v>
          </cell>
          <cell r="B31" t="str">
            <v>Mana (IDF)</v>
          </cell>
          <cell r="C31" t="str">
            <v>FSS</v>
          </cell>
          <cell r="D31">
            <v>-151759.1</v>
          </cell>
        </row>
        <row r="32">
          <cell r="A32">
            <v>7220001</v>
          </cell>
          <cell r="B32" t="str">
            <v>FIX ASSETS</v>
          </cell>
          <cell r="C32" t="str">
            <v>-</v>
          </cell>
          <cell r="D32">
            <v>-21.98</v>
          </cell>
        </row>
        <row r="33">
          <cell r="A33">
            <v>7230004</v>
          </cell>
          <cell r="B33" t="str">
            <v>Alex Lawrie</v>
          </cell>
          <cell r="C33" t="str">
            <v>HCL Europe</v>
          </cell>
          <cell r="D33">
            <v>44406.33</v>
          </cell>
        </row>
        <row r="34">
          <cell r="A34">
            <v>7230005</v>
          </cell>
          <cell r="B34" t="str">
            <v>EDS</v>
          </cell>
          <cell r="C34" t="str">
            <v>EDS</v>
          </cell>
          <cell r="D34">
            <v>19207</v>
          </cell>
        </row>
        <row r="35">
          <cell r="A35">
            <v>7230006</v>
          </cell>
          <cell r="B35" t="str">
            <v>Reynolds Metal</v>
          </cell>
          <cell r="C35" t="str">
            <v>-</v>
          </cell>
          <cell r="D35">
            <v>86100</v>
          </cell>
        </row>
        <row r="36">
          <cell r="A36">
            <v>7230009</v>
          </cell>
          <cell r="B36" t="str">
            <v>Hilti</v>
          </cell>
          <cell r="C36" t="str">
            <v>CGI</v>
          </cell>
          <cell r="D36">
            <v>14403.17</v>
          </cell>
        </row>
        <row r="37">
          <cell r="A37">
            <v>7230010</v>
          </cell>
          <cell r="B37" t="str">
            <v>Sud Data</v>
          </cell>
          <cell r="C37" t="str">
            <v>CGI</v>
          </cell>
          <cell r="D37">
            <v>20919.04</v>
          </cell>
        </row>
        <row r="38">
          <cell r="A38">
            <v>7230011</v>
          </cell>
          <cell r="B38" t="str">
            <v>WV</v>
          </cell>
          <cell r="C38" t="str">
            <v>Interchip</v>
          </cell>
          <cell r="D38">
            <v>-149599.92000000001</v>
          </cell>
        </row>
        <row r="39">
          <cell r="A39">
            <v>7230014</v>
          </cell>
          <cell r="B39" t="str">
            <v>Ohio Saving</v>
          </cell>
          <cell r="C39" t="str">
            <v>-</v>
          </cell>
          <cell r="D39">
            <v>99105</v>
          </cell>
        </row>
        <row r="40">
          <cell r="A40">
            <v>7230015</v>
          </cell>
          <cell r="B40" t="str">
            <v>BMW</v>
          </cell>
          <cell r="C40" t="str">
            <v>TACT</v>
          </cell>
          <cell r="D40">
            <v>383282.82</v>
          </cell>
        </row>
        <row r="41">
          <cell r="A41">
            <v>7230016</v>
          </cell>
          <cell r="B41" t="str">
            <v>MCI</v>
          </cell>
          <cell r="C41" t="str">
            <v>-</v>
          </cell>
          <cell r="D41">
            <v>110732.5</v>
          </cell>
        </row>
        <row r="42">
          <cell r="A42">
            <v>7230017</v>
          </cell>
          <cell r="B42" t="str">
            <v>METLIFE</v>
          </cell>
          <cell r="C42" t="str">
            <v>TACT</v>
          </cell>
          <cell r="D42">
            <v>297842.48</v>
          </cell>
        </row>
        <row r="43">
          <cell r="A43">
            <v>7230031</v>
          </cell>
          <cell r="B43" t="str">
            <v>Italy</v>
          </cell>
          <cell r="C43" t="str">
            <v>I&amp;T</v>
          </cell>
          <cell r="D43">
            <v>197042</v>
          </cell>
        </row>
        <row r="44">
          <cell r="A44">
            <v>7231005</v>
          </cell>
          <cell r="B44" t="str">
            <v>TELON</v>
          </cell>
          <cell r="C44" t="str">
            <v>EDS</v>
          </cell>
          <cell r="D44">
            <v>6750</v>
          </cell>
        </row>
        <row r="45">
          <cell r="A45">
            <v>7231008</v>
          </cell>
          <cell r="B45" t="str">
            <v>Ford</v>
          </cell>
          <cell r="C45" t="str">
            <v>-</v>
          </cell>
          <cell r="D45">
            <v>-146827</v>
          </cell>
        </row>
        <row r="46">
          <cell r="A46">
            <v>7231016</v>
          </cell>
          <cell r="B46" t="str">
            <v>Nissan</v>
          </cell>
          <cell r="C46" t="str">
            <v>E&amp;Y</v>
          </cell>
          <cell r="D46">
            <v>846216</v>
          </cell>
        </row>
        <row r="47">
          <cell r="A47">
            <v>7231018</v>
          </cell>
          <cell r="B47" t="str">
            <v>South West</v>
          </cell>
          <cell r="C47" t="str">
            <v>E&amp;Y</v>
          </cell>
          <cell r="D47">
            <v>-1092</v>
          </cell>
        </row>
        <row r="48">
          <cell r="A48">
            <v>7231019</v>
          </cell>
          <cell r="B48" t="str">
            <v>Swiss Bank</v>
          </cell>
          <cell r="C48" t="str">
            <v>E&amp;Y</v>
          </cell>
          <cell r="D48">
            <v>393232</v>
          </cell>
        </row>
        <row r="49">
          <cell r="A49">
            <v>7231020</v>
          </cell>
          <cell r="B49" t="str">
            <v>Rolston Purina</v>
          </cell>
          <cell r="C49" t="str">
            <v>E&amp;Y</v>
          </cell>
          <cell r="D49">
            <v>200900</v>
          </cell>
        </row>
        <row r="50">
          <cell r="A50">
            <v>7231021</v>
          </cell>
          <cell r="B50" t="str">
            <v>Philips Petrolum</v>
          </cell>
          <cell r="C50" t="str">
            <v>E&amp;Y</v>
          </cell>
          <cell r="D50">
            <v>-87430</v>
          </cell>
        </row>
        <row r="51">
          <cell r="A51">
            <v>7231022</v>
          </cell>
          <cell r="B51" t="str">
            <v>Key Corp</v>
          </cell>
          <cell r="C51" t="str">
            <v>E&amp;Y</v>
          </cell>
          <cell r="D51">
            <v>1295136</v>
          </cell>
        </row>
        <row r="52">
          <cell r="A52">
            <v>7231023</v>
          </cell>
          <cell r="B52" t="str">
            <v>Kraft</v>
          </cell>
          <cell r="C52" t="str">
            <v>E&amp;Y</v>
          </cell>
          <cell r="D52">
            <v>403959</v>
          </cell>
        </row>
        <row r="53">
          <cell r="A53">
            <v>7231024</v>
          </cell>
          <cell r="B53" t="str">
            <v>Farmers</v>
          </cell>
          <cell r="C53" t="str">
            <v>E&amp;Y</v>
          </cell>
          <cell r="D53">
            <v>280084</v>
          </cell>
        </row>
        <row r="54">
          <cell r="A54">
            <v>7231025</v>
          </cell>
          <cell r="B54" t="str">
            <v>Columbia</v>
          </cell>
          <cell r="C54" t="str">
            <v>E&amp;Y</v>
          </cell>
          <cell r="D54">
            <v>847903</v>
          </cell>
        </row>
        <row r="55">
          <cell r="A55">
            <v>7231026</v>
          </cell>
          <cell r="B55" t="str">
            <v>Coca Cola</v>
          </cell>
          <cell r="C55" t="str">
            <v>E&amp;Y</v>
          </cell>
          <cell r="D55">
            <v>673274</v>
          </cell>
        </row>
        <row r="56">
          <cell r="A56">
            <v>7231027</v>
          </cell>
          <cell r="B56" t="str">
            <v>MMO</v>
          </cell>
          <cell r="C56" t="str">
            <v>E&amp;Y</v>
          </cell>
          <cell r="D56">
            <v>248416</v>
          </cell>
        </row>
        <row r="57">
          <cell r="A57">
            <v>7231028</v>
          </cell>
          <cell r="B57" t="str">
            <v>BCBS Minnesota</v>
          </cell>
          <cell r="C57" t="str">
            <v>E&amp;Y</v>
          </cell>
          <cell r="D57">
            <v>371858</v>
          </cell>
        </row>
        <row r="58">
          <cell r="A58">
            <v>7231029</v>
          </cell>
          <cell r="B58" t="str">
            <v>Allied Signal</v>
          </cell>
          <cell r="C58" t="str">
            <v>E&amp;Y</v>
          </cell>
          <cell r="D58">
            <v>585886</v>
          </cell>
        </row>
        <row r="59">
          <cell r="A59">
            <v>7231030</v>
          </cell>
          <cell r="B59" t="str">
            <v>ACC</v>
          </cell>
          <cell r="C59" t="str">
            <v>E&amp;Y</v>
          </cell>
          <cell r="D59">
            <v>417849</v>
          </cell>
        </row>
        <row r="60">
          <cell r="A60">
            <v>7231031</v>
          </cell>
          <cell r="B60" t="str">
            <v>ELI LILLY</v>
          </cell>
          <cell r="C60" t="str">
            <v>E&amp;Y</v>
          </cell>
          <cell r="D60">
            <v>266602</v>
          </cell>
        </row>
        <row r="61">
          <cell r="A61">
            <v>7231111</v>
          </cell>
          <cell r="B61" t="str">
            <v>ACC-GENERAL</v>
          </cell>
          <cell r="C61" t="str">
            <v>E&amp;Y</v>
          </cell>
          <cell r="D61">
            <v>142123</v>
          </cell>
        </row>
        <row r="62">
          <cell r="A62">
            <v>7240001</v>
          </cell>
          <cell r="B62" t="str">
            <v>Foundation Health</v>
          </cell>
          <cell r="C62" t="str">
            <v>HCLA</v>
          </cell>
          <cell r="D62">
            <v>104424</v>
          </cell>
        </row>
        <row r="63">
          <cell r="A63">
            <v>7240002</v>
          </cell>
          <cell r="B63" t="str">
            <v>Roadway Express</v>
          </cell>
          <cell r="C63" t="str">
            <v>HCLA</v>
          </cell>
          <cell r="D63">
            <v>32138</v>
          </cell>
        </row>
        <row r="64">
          <cell r="A64">
            <v>7240004</v>
          </cell>
          <cell r="B64" t="str">
            <v>Alex Lawrie</v>
          </cell>
          <cell r="C64" t="str">
            <v>HCL Europe</v>
          </cell>
          <cell r="D64">
            <v>-72313.350000000006</v>
          </cell>
        </row>
        <row r="65">
          <cell r="A65">
            <v>7240005</v>
          </cell>
          <cell r="B65" t="str">
            <v>EDS</v>
          </cell>
          <cell r="C65" t="str">
            <v>EDS</v>
          </cell>
          <cell r="D65">
            <v>37800</v>
          </cell>
        </row>
        <row r="66">
          <cell r="A66">
            <v>7240006</v>
          </cell>
          <cell r="B66" t="str">
            <v>Reynolds Metal</v>
          </cell>
          <cell r="C66" t="str">
            <v>-</v>
          </cell>
          <cell r="D66">
            <v>111958</v>
          </cell>
        </row>
        <row r="67">
          <cell r="A67">
            <v>7240007</v>
          </cell>
          <cell r="B67" t="str">
            <v>BBV</v>
          </cell>
          <cell r="C67" t="str">
            <v>E&amp;Y Spain</v>
          </cell>
          <cell r="D67">
            <v>-21840</v>
          </cell>
        </row>
        <row r="68">
          <cell r="A68">
            <v>7240008</v>
          </cell>
          <cell r="B68" t="str">
            <v>Plus Ultra</v>
          </cell>
          <cell r="C68" t="str">
            <v>E&amp;Y Spain</v>
          </cell>
          <cell r="D68">
            <v>-45221.599999999999</v>
          </cell>
        </row>
        <row r="69">
          <cell r="A69">
            <v>7240009</v>
          </cell>
          <cell r="B69" t="str">
            <v>Hilti</v>
          </cell>
          <cell r="C69" t="str">
            <v>CGI</v>
          </cell>
          <cell r="D69">
            <v>7531</v>
          </cell>
        </row>
        <row r="70">
          <cell r="A70">
            <v>7240010</v>
          </cell>
          <cell r="B70" t="str">
            <v>Sud Data</v>
          </cell>
          <cell r="C70" t="str">
            <v>CGI</v>
          </cell>
          <cell r="D70">
            <v>17454.150000000001</v>
          </cell>
        </row>
        <row r="71">
          <cell r="A71">
            <v>7240012</v>
          </cell>
          <cell r="B71" t="str">
            <v>Home Saving</v>
          </cell>
          <cell r="C71" t="str">
            <v>HCLA</v>
          </cell>
          <cell r="D71">
            <v>169089</v>
          </cell>
        </row>
        <row r="72">
          <cell r="A72">
            <v>7240014</v>
          </cell>
          <cell r="B72" t="str">
            <v>Ohio Saving</v>
          </cell>
          <cell r="C72" t="str">
            <v>-</v>
          </cell>
          <cell r="D72">
            <v>30958</v>
          </cell>
        </row>
        <row r="73">
          <cell r="A73">
            <v>7240015</v>
          </cell>
          <cell r="B73" t="str">
            <v>BMW</v>
          </cell>
          <cell r="C73" t="str">
            <v>TACT</v>
          </cell>
          <cell r="D73">
            <v>198000</v>
          </cell>
        </row>
        <row r="74">
          <cell r="A74">
            <v>7240016</v>
          </cell>
          <cell r="B74" t="str">
            <v>MCI</v>
          </cell>
          <cell r="C74" t="str">
            <v>-</v>
          </cell>
          <cell r="D74">
            <v>33400</v>
          </cell>
        </row>
        <row r="75">
          <cell r="A75">
            <v>7240017</v>
          </cell>
          <cell r="B75" t="str">
            <v>METLIFE</v>
          </cell>
          <cell r="C75" t="str">
            <v>TACT</v>
          </cell>
          <cell r="D75">
            <v>66723.27</v>
          </cell>
        </row>
        <row r="76">
          <cell r="A76">
            <v>7240030</v>
          </cell>
          <cell r="B76" t="str">
            <v>Rural</v>
          </cell>
          <cell r="C76" t="str">
            <v>E&amp;Y Spain</v>
          </cell>
          <cell r="D76">
            <v>-41600</v>
          </cell>
        </row>
        <row r="77">
          <cell r="A77">
            <v>7240031</v>
          </cell>
          <cell r="B77" t="str">
            <v>Banco Espania</v>
          </cell>
          <cell r="C77" t="str">
            <v>E&amp;Y Spain</v>
          </cell>
          <cell r="D77">
            <v>6758.4</v>
          </cell>
        </row>
        <row r="78">
          <cell r="A78">
            <v>7240032</v>
          </cell>
          <cell r="B78" t="str">
            <v>Italy</v>
          </cell>
          <cell r="C78" t="str">
            <v>I&amp;T</v>
          </cell>
          <cell r="D78">
            <v>227500</v>
          </cell>
        </row>
        <row r="79">
          <cell r="A79">
            <v>7241015</v>
          </cell>
          <cell r="B79" t="str">
            <v>Xerox</v>
          </cell>
          <cell r="C79" t="str">
            <v>E&amp;Y</v>
          </cell>
          <cell r="D79">
            <v>31551</v>
          </cell>
        </row>
        <row r="80">
          <cell r="A80">
            <v>7241016</v>
          </cell>
          <cell r="B80" t="str">
            <v>Nissan</v>
          </cell>
          <cell r="C80" t="str">
            <v>E&amp;Y</v>
          </cell>
          <cell r="D80">
            <v>344123</v>
          </cell>
        </row>
        <row r="81">
          <cell r="A81">
            <v>7241017</v>
          </cell>
          <cell r="B81" t="str">
            <v>Socal gas</v>
          </cell>
          <cell r="C81" t="str">
            <v>E&amp;Y</v>
          </cell>
          <cell r="D81">
            <v>-7583</v>
          </cell>
        </row>
        <row r="82">
          <cell r="A82">
            <v>7241018</v>
          </cell>
          <cell r="B82" t="str">
            <v>South West</v>
          </cell>
          <cell r="C82" t="str">
            <v>E&amp;Y</v>
          </cell>
          <cell r="D82">
            <v>-11944</v>
          </cell>
        </row>
        <row r="83">
          <cell r="A83">
            <v>7241019</v>
          </cell>
          <cell r="B83" t="str">
            <v>Swiss Bank</v>
          </cell>
          <cell r="C83" t="str">
            <v>E&amp;Y</v>
          </cell>
          <cell r="D83">
            <v>0</v>
          </cell>
        </row>
        <row r="84">
          <cell r="A84">
            <v>7241020</v>
          </cell>
          <cell r="B84" t="str">
            <v>Rolston Purina</v>
          </cell>
          <cell r="C84" t="str">
            <v>E&amp;Y</v>
          </cell>
          <cell r="D84">
            <v>38600</v>
          </cell>
        </row>
        <row r="85">
          <cell r="A85">
            <v>7241021</v>
          </cell>
          <cell r="B85" t="str">
            <v>Philips Petrolum</v>
          </cell>
          <cell r="C85" t="str">
            <v>E&amp;Y</v>
          </cell>
          <cell r="D85">
            <v>-34751</v>
          </cell>
        </row>
        <row r="86">
          <cell r="A86">
            <v>7241022</v>
          </cell>
          <cell r="B86" t="str">
            <v>Key Corp</v>
          </cell>
          <cell r="C86" t="str">
            <v>E&amp;Y</v>
          </cell>
          <cell r="D86">
            <v>256000</v>
          </cell>
        </row>
        <row r="87">
          <cell r="A87">
            <v>7241023</v>
          </cell>
          <cell r="B87" t="str">
            <v>Kraft</v>
          </cell>
          <cell r="C87" t="str">
            <v>E&amp;Y</v>
          </cell>
          <cell r="D87">
            <v>5454</v>
          </cell>
        </row>
        <row r="88">
          <cell r="A88">
            <v>7241024</v>
          </cell>
          <cell r="B88" t="str">
            <v>Farmers</v>
          </cell>
          <cell r="C88" t="str">
            <v>E&amp;Y</v>
          </cell>
          <cell r="D88">
            <v>203224</v>
          </cell>
        </row>
        <row r="89">
          <cell r="A89">
            <v>7241025</v>
          </cell>
          <cell r="B89" t="str">
            <v>Columbia</v>
          </cell>
          <cell r="C89" t="str">
            <v>E&amp;Y</v>
          </cell>
          <cell r="D89">
            <v>146420</v>
          </cell>
        </row>
        <row r="90">
          <cell r="A90">
            <v>7241026</v>
          </cell>
          <cell r="B90" t="str">
            <v>Coca Cola</v>
          </cell>
          <cell r="C90" t="str">
            <v>E&amp;Y</v>
          </cell>
          <cell r="D90">
            <v>-53689</v>
          </cell>
        </row>
        <row r="91">
          <cell r="A91">
            <v>7241027</v>
          </cell>
          <cell r="B91" t="str">
            <v>MMO</v>
          </cell>
          <cell r="C91" t="str">
            <v>E&amp;Y</v>
          </cell>
          <cell r="D91">
            <v>35190</v>
          </cell>
        </row>
        <row r="92">
          <cell r="A92">
            <v>7241028</v>
          </cell>
          <cell r="B92" t="str">
            <v>BCBS Minnesota</v>
          </cell>
          <cell r="C92" t="str">
            <v>E&amp;Y</v>
          </cell>
          <cell r="D92">
            <v>15563</v>
          </cell>
        </row>
        <row r="93">
          <cell r="A93">
            <v>7241029</v>
          </cell>
          <cell r="B93" t="str">
            <v>Allied Signal</v>
          </cell>
          <cell r="C93" t="str">
            <v>E&amp;Y</v>
          </cell>
          <cell r="D93">
            <v>493626</v>
          </cell>
        </row>
        <row r="94">
          <cell r="A94">
            <v>7241030</v>
          </cell>
          <cell r="B94" t="str">
            <v>ACC</v>
          </cell>
          <cell r="C94" t="str">
            <v>E&amp;Y</v>
          </cell>
          <cell r="D94">
            <v>-74831</v>
          </cell>
        </row>
        <row r="95">
          <cell r="A95">
            <v>7241031</v>
          </cell>
          <cell r="B95" t="str">
            <v>ELI LILLY</v>
          </cell>
          <cell r="C95" t="str">
            <v>E&amp;Y</v>
          </cell>
          <cell r="D95">
            <v>-74831</v>
          </cell>
        </row>
        <row r="96">
          <cell r="A96">
            <v>7249999</v>
          </cell>
          <cell r="B96" t="str">
            <v>True Up 1997</v>
          </cell>
          <cell r="C96" t="str">
            <v>E&amp;Y</v>
          </cell>
          <cell r="D96">
            <v>125000</v>
          </cell>
        </row>
        <row r="97">
          <cell r="A97">
            <v>7250012</v>
          </cell>
          <cell r="B97" t="str">
            <v>Pratt &amp; Witney</v>
          </cell>
          <cell r="C97" t="str">
            <v>-</v>
          </cell>
          <cell r="D97">
            <v>2441875</v>
          </cell>
        </row>
        <row r="98">
          <cell r="A98">
            <v>7250013</v>
          </cell>
          <cell r="B98" t="str">
            <v>Wips</v>
          </cell>
          <cell r="C98" t="str">
            <v>Logica</v>
          </cell>
          <cell r="D98">
            <v>665121</v>
          </cell>
        </row>
        <row r="99">
          <cell r="A99">
            <v>7260001</v>
          </cell>
          <cell r="B99" t="str">
            <v>Israel Reimbursement</v>
          </cell>
          <cell r="C99" t="str">
            <v>FSS</v>
          </cell>
          <cell r="D99">
            <v>2989.05</v>
          </cell>
        </row>
        <row r="100">
          <cell r="A100">
            <v>7260002</v>
          </cell>
          <cell r="B100" t="str">
            <v>Alex Lawrie</v>
          </cell>
          <cell r="C100" t="str">
            <v>HCL Europe</v>
          </cell>
          <cell r="D100">
            <v>1311.02</v>
          </cell>
        </row>
        <row r="101">
          <cell r="A101">
            <v>7260005</v>
          </cell>
          <cell r="B101" t="str">
            <v>EDS</v>
          </cell>
          <cell r="C101" t="str">
            <v>EDS</v>
          </cell>
          <cell r="D101">
            <v>9226.2000000000007</v>
          </cell>
        </row>
        <row r="102">
          <cell r="A102">
            <v>7260009</v>
          </cell>
          <cell r="B102" t="str">
            <v>Sud Data</v>
          </cell>
          <cell r="C102" t="str">
            <v>CGI</v>
          </cell>
          <cell r="D102">
            <v>3200.7</v>
          </cell>
        </row>
        <row r="103">
          <cell r="A103">
            <v>7260010</v>
          </cell>
          <cell r="B103" t="str">
            <v>Hilti</v>
          </cell>
          <cell r="C103" t="str">
            <v>CGI</v>
          </cell>
          <cell r="D103">
            <v>1607.75</v>
          </cell>
        </row>
        <row r="104">
          <cell r="A104">
            <v>7260012</v>
          </cell>
          <cell r="B104" t="str">
            <v>Pratt &amp; Witney</v>
          </cell>
          <cell r="C104" t="str">
            <v>-</v>
          </cell>
          <cell r="D104">
            <v>183429.75</v>
          </cell>
        </row>
        <row r="105">
          <cell r="A105">
            <v>7260014</v>
          </cell>
          <cell r="B105" t="str">
            <v>Ohio Saving</v>
          </cell>
          <cell r="C105" t="str">
            <v>-</v>
          </cell>
          <cell r="D105">
            <v>19400</v>
          </cell>
        </row>
        <row r="106">
          <cell r="A106">
            <v>7260015</v>
          </cell>
          <cell r="B106" t="str">
            <v>BMW</v>
          </cell>
          <cell r="C106" t="str">
            <v>TACT</v>
          </cell>
          <cell r="D106">
            <v>39775.39</v>
          </cell>
        </row>
        <row r="107">
          <cell r="A107">
            <v>7260016</v>
          </cell>
          <cell r="B107" t="str">
            <v>MCI</v>
          </cell>
          <cell r="C107" t="str">
            <v>-</v>
          </cell>
          <cell r="D107">
            <v>36919.300000000003</v>
          </cell>
        </row>
        <row r="108">
          <cell r="A108">
            <v>7260017</v>
          </cell>
          <cell r="B108" t="str">
            <v>METLIFE</v>
          </cell>
          <cell r="C108" t="str">
            <v>TACT</v>
          </cell>
          <cell r="D108">
            <v>69880</v>
          </cell>
        </row>
        <row r="109">
          <cell r="A109">
            <v>7260031</v>
          </cell>
          <cell r="B109" t="str">
            <v>Italy</v>
          </cell>
          <cell r="C109" t="str">
            <v>I&amp;T</v>
          </cell>
          <cell r="D109">
            <v>41094</v>
          </cell>
        </row>
        <row r="110">
          <cell r="A110">
            <v>7261003</v>
          </cell>
          <cell r="B110" t="str">
            <v>JMI</v>
          </cell>
          <cell r="C110" t="str">
            <v>HCLA</v>
          </cell>
          <cell r="D110">
            <v>-18100</v>
          </cell>
        </row>
        <row r="111">
          <cell r="A111">
            <v>7261005</v>
          </cell>
          <cell r="B111" t="str">
            <v>TELON</v>
          </cell>
          <cell r="C111" t="str">
            <v>EDS</v>
          </cell>
          <cell r="D111">
            <v>3043.45</v>
          </cell>
        </row>
        <row r="112">
          <cell r="A112">
            <v>7261008</v>
          </cell>
          <cell r="B112" t="str">
            <v>FORD</v>
          </cell>
          <cell r="C112" t="str">
            <v>E&amp;Y</v>
          </cell>
          <cell r="D112">
            <v>-44640</v>
          </cell>
        </row>
        <row r="113">
          <cell r="A113">
            <v>7261019</v>
          </cell>
          <cell r="B113" t="str">
            <v>Swiss Bank</v>
          </cell>
          <cell r="C113" t="str">
            <v>E&amp;Y</v>
          </cell>
          <cell r="D113">
            <v>3497</v>
          </cell>
        </row>
        <row r="114">
          <cell r="A114">
            <v>7261020</v>
          </cell>
          <cell r="B114" t="str">
            <v>Rolston Purina</v>
          </cell>
          <cell r="C114" t="str">
            <v>E&amp;Y</v>
          </cell>
          <cell r="D114">
            <v>1131</v>
          </cell>
        </row>
        <row r="115">
          <cell r="A115">
            <v>7261022</v>
          </cell>
          <cell r="B115" t="str">
            <v>Key Corp</v>
          </cell>
          <cell r="C115" t="str">
            <v>E&amp;Y</v>
          </cell>
          <cell r="D115">
            <v>601</v>
          </cell>
        </row>
        <row r="116">
          <cell r="A116">
            <v>7261023</v>
          </cell>
          <cell r="B116" t="str">
            <v>Kraft</v>
          </cell>
          <cell r="C116" t="str">
            <v>E&amp;Y</v>
          </cell>
          <cell r="D116">
            <v>1786</v>
          </cell>
        </row>
        <row r="117">
          <cell r="A117">
            <v>7261028</v>
          </cell>
          <cell r="B117" t="str">
            <v>BCBS Minnesota</v>
          </cell>
          <cell r="C117" t="str">
            <v>E&amp;Y</v>
          </cell>
          <cell r="D117">
            <v>1688</v>
          </cell>
        </row>
        <row r="118">
          <cell r="A118">
            <v>7261030</v>
          </cell>
          <cell r="B118" t="str">
            <v>ACC</v>
          </cell>
          <cell r="C118" t="str">
            <v>E&amp;Y</v>
          </cell>
          <cell r="D118">
            <v>17053</v>
          </cell>
        </row>
        <row r="119">
          <cell r="A119">
            <v>7261111</v>
          </cell>
          <cell r="B119" t="str">
            <v>ACC-GENERAL</v>
          </cell>
          <cell r="C119" t="str">
            <v>E&amp;Y</v>
          </cell>
          <cell r="D119">
            <v>85503</v>
          </cell>
        </row>
        <row r="120">
          <cell r="A120">
            <v>7300001</v>
          </cell>
          <cell r="B120" t="str">
            <v>CSS</v>
          </cell>
          <cell r="C120" t="str">
            <v>-</v>
          </cell>
          <cell r="D120">
            <v>-23955</v>
          </cell>
        </row>
        <row r="121">
          <cell r="A121">
            <v>7996012</v>
          </cell>
          <cell r="B121" t="str">
            <v>FIX ASSETS</v>
          </cell>
          <cell r="C121" t="str">
            <v>-</v>
          </cell>
          <cell r="D121">
            <v>17581.21</v>
          </cell>
        </row>
        <row r="122">
          <cell r="A122" t="str">
            <v>A7230001</v>
          </cell>
          <cell r="B122" t="str">
            <v>Ford</v>
          </cell>
          <cell r="C122" t="str">
            <v>-</v>
          </cell>
          <cell r="D122">
            <v>105000</v>
          </cell>
        </row>
        <row r="123">
          <cell r="A123" t="str">
            <v>A7230002</v>
          </cell>
          <cell r="B123" t="str">
            <v>Ford</v>
          </cell>
          <cell r="C123" t="str">
            <v>-</v>
          </cell>
          <cell r="D123">
            <v>1702869.42</v>
          </cell>
        </row>
        <row r="124">
          <cell r="A124" t="str">
            <v>A7230003</v>
          </cell>
          <cell r="B124" t="str">
            <v>WV</v>
          </cell>
          <cell r="C124" t="str">
            <v>Interchip</v>
          </cell>
          <cell r="D124">
            <v>350773.43</v>
          </cell>
        </row>
        <row r="125">
          <cell r="A125" t="str">
            <v>A7230005</v>
          </cell>
          <cell r="B125" t="str">
            <v>WUBA</v>
          </cell>
          <cell r="C125" t="str">
            <v>DAT SYSTSMS</v>
          </cell>
          <cell r="D125">
            <v>23835.5</v>
          </cell>
        </row>
        <row r="126">
          <cell r="A126" t="str">
            <v>A7240001</v>
          </cell>
          <cell r="B126" t="str">
            <v>Ford</v>
          </cell>
          <cell r="C126" t="str">
            <v>-</v>
          </cell>
          <cell r="D126">
            <v>611838.9</v>
          </cell>
        </row>
        <row r="127">
          <cell r="A127" t="str">
            <v>A7240003</v>
          </cell>
          <cell r="B127" t="str">
            <v>WV</v>
          </cell>
          <cell r="C127" t="str">
            <v>Interchip</v>
          </cell>
          <cell r="D127">
            <v>160764.29999999999</v>
          </cell>
        </row>
        <row r="128">
          <cell r="A128" t="str">
            <v>A7240005</v>
          </cell>
          <cell r="B128" t="str">
            <v>WUBA</v>
          </cell>
          <cell r="C128" t="str">
            <v>Interchip</v>
          </cell>
          <cell r="D128">
            <v>19505.5</v>
          </cell>
        </row>
        <row r="129">
          <cell r="A129" t="str">
            <v>A7240006</v>
          </cell>
          <cell r="B129" t="str">
            <v>E&amp;YS</v>
          </cell>
          <cell r="C129" t="str">
            <v>Interchip</v>
          </cell>
          <cell r="D129">
            <v>19505.5</v>
          </cell>
        </row>
        <row r="130">
          <cell r="A130" t="str">
            <v>A7240007</v>
          </cell>
          <cell r="B130" t="str">
            <v>E&amp;YS</v>
          </cell>
          <cell r="C130" t="str">
            <v>Continente</v>
          </cell>
          <cell r="D130">
            <v>10400</v>
          </cell>
        </row>
        <row r="131">
          <cell r="A131" t="str">
            <v>A7240008</v>
          </cell>
          <cell r="B131" t="str">
            <v>E&amp;YS</v>
          </cell>
          <cell r="C131" t="str">
            <v>BPI</v>
          </cell>
          <cell r="D131">
            <v>5720</v>
          </cell>
        </row>
        <row r="132">
          <cell r="A132" t="str">
            <v>A7240009</v>
          </cell>
          <cell r="B132" t="str">
            <v>E&amp;YS</v>
          </cell>
          <cell r="C132" t="str">
            <v>CESCE</v>
          </cell>
          <cell r="D132">
            <v>2730</v>
          </cell>
        </row>
        <row r="133">
          <cell r="A133" t="str">
            <v>A7240010</v>
          </cell>
          <cell r="B133" t="str">
            <v>E&amp;YS</v>
          </cell>
          <cell r="C133" t="str">
            <v>Agusta Argentinas</v>
          </cell>
          <cell r="D133">
            <v>2860</v>
          </cell>
        </row>
        <row r="134">
          <cell r="A134" t="str">
            <v>A7240011</v>
          </cell>
          <cell r="B134" t="str">
            <v>E&amp;YS</v>
          </cell>
          <cell r="C134" t="str">
            <v>Banco Espania</v>
          </cell>
          <cell r="D134">
            <v>10296</v>
          </cell>
        </row>
        <row r="135">
          <cell r="A135" t="str">
            <v>A7240012</v>
          </cell>
          <cell r="B135" t="str">
            <v>E&amp;YS</v>
          </cell>
          <cell r="C135" t="str">
            <v>Plus Ultra</v>
          </cell>
          <cell r="D135">
            <v>16640</v>
          </cell>
        </row>
        <row r="136">
          <cell r="A136" t="str">
            <v>A7240013</v>
          </cell>
          <cell r="B136" t="str">
            <v>E&amp;YS</v>
          </cell>
          <cell r="C136" t="str">
            <v>Rural</v>
          </cell>
          <cell r="D136">
            <v>13312</v>
          </cell>
        </row>
        <row r="137">
          <cell r="A137" t="str">
            <v>A7240014</v>
          </cell>
          <cell r="B137" t="str">
            <v>E&amp;YS</v>
          </cell>
          <cell r="C137" t="str">
            <v>BBV</v>
          </cell>
          <cell r="D137">
            <v>15600</v>
          </cell>
        </row>
        <row r="138">
          <cell r="A138" t="str">
            <v>A7250001</v>
          </cell>
          <cell r="B138" t="str">
            <v>Polyglot</v>
          </cell>
          <cell r="C138" t="str">
            <v>BBV</v>
          </cell>
          <cell r="D138">
            <v>3516</v>
          </cell>
        </row>
        <row r="139">
          <cell r="A139" t="str">
            <v>A7260002</v>
          </cell>
          <cell r="B139" t="str">
            <v>FORD</v>
          </cell>
          <cell r="C139" t="str">
            <v>FORD B</v>
          </cell>
          <cell r="D139">
            <v>28036.74</v>
          </cell>
        </row>
        <row r="140">
          <cell r="A140" t="str">
            <v>A7260003</v>
          </cell>
          <cell r="B140" t="str">
            <v>WV / WUBA</v>
          </cell>
          <cell r="C140" t="str">
            <v>Interchip</v>
          </cell>
          <cell r="D140">
            <v>74526.709999999992</v>
          </cell>
        </row>
        <row r="141">
          <cell r="A141" t="str">
            <v>A7260005</v>
          </cell>
          <cell r="B141" t="str">
            <v>WUBA</v>
          </cell>
          <cell r="C141" t="str">
            <v>DAT SYSTSMS</v>
          </cell>
          <cell r="D141">
            <v>847</v>
          </cell>
        </row>
        <row r="142">
          <cell r="A142" t="str">
            <v>A7270001</v>
          </cell>
          <cell r="B142" t="str">
            <v>Ford</v>
          </cell>
          <cell r="C142" t="str">
            <v>-</v>
          </cell>
          <cell r="D142">
            <v>229162</v>
          </cell>
        </row>
        <row r="143">
          <cell r="A143" t="str">
            <v>New 1</v>
          </cell>
          <cell r="B143" t="str">
            <v>Ford Bank</v>
          </cell>
          <cell r="C143" t="str">
            <v>DAT SYSTSMS</v>
          </cell>
          <cell r="D143">
            <v>76150</v>
          </cell>
        </row>
        <row r="144">
          <cell r="A144" t="str">
            <v>A7270001</v>
          </cell>
          <cell r="B144" t="str">
            <v>Kodak</v>
          </cell>
          <cell r="C144" t="str">
            <v>-</v>
          </cell>
          <cell r="D144">
            <v>229162</v>
          </cell>
        </row>
        <row r="145">
          <cell r="B145" t="str">
            <v>MATAF</v>
          </cell>
          <cell r="C145" t="str">
            <v>-</v>
          </cell>
        </row>
        <row r="146">
          <cell r="B146" t="str">
            <v>Philip Moris</v>
          </cell>
          <cell r="C146" t="str">
            <v>-</v>
          </cell>
        </row>
        <row r="147">
          <cell r="B147" t="str">
            <v>Pratt &amp; Witney</v>
          </cell>
          <cell r="C147" t="str">
            <v>-</v>
          </cell>
        </row>
        <row r="148">
          <cell r="B148" t="str">
            <v>Bristol Mayers</v>
          </cell>
          <cell r="C148" t="str">
            <v>E&amp;Y</v>
          </cell>
        </row>
        <row r="149">
          <cell r="B149" t="str">
            <v>Paine Weber</v>
          </cell>
          <cell r="C149" t="str">
            <v>E&amp;Y</v>
          </cell>
        </row>
        <row r="150">
          <cell r="B150" t="str">
            <v>Socal gas</v>
          </cell>
          <cell r="C150" t="str">
            <v>E&amp;Y</v>
          </cell>
        </row>
        <row r="151">
          <cell r="B151" t="str">
            <v>Xerox</v>
          </cell>
          <cell r="C151" t="str">
            <v>E&amp;Y</v>
          </cell>
        </row>
        <row r="152">
          <cell r="B152" t="str">
            <v>BLL ASS</v>
          </cell>
          <cell r="C152" t="str">
            <v>FSS</v>
          </cell>
        </row>
        <row r="153">
          <cell r="B153" t="str">
            <v>BLL Assembler</v>
          </cell>
          <cell r="C153" t="str">
            <v>FSS</v>
          </cell>
        </row>
        <row r="154">
          <cell r="B154" t="str">
            <v>BLL Cobol</v>
          </cell>
          <cell r="C154" t="str">
            <v>FSS</v>
          </cell>
        </row>
        <row r="155">
          <cell r="B155" t="str">
            <v>Aegon</v>
          </cell>
          <cell r="C155" t="str">
            <v>HCL Europe</v>
          </cell>
        </row>
        <row r="156">
          <cell r="B156" t="str">
            <v>RCC</v>
          </cell>
          <cell r="C156" t="str">
            <v>HCL Europe</v>
          </cell>
        </row>
        <row r="157">
          <cell r="B157" t="str">
            <v>Willis Corron</v>
          </cell>
          <cell r="C157" t="str">
            <v>HCL Europe</v>
          </cell>
        </row>
        <row r="158">
          <cell r="B158" t="str">
            <v>Willis Corron</v>
          </cell>
          <cell r="C158" t="str">
            <v>HCL Europe</v>
          </cell>
        </row>
        <row r="159">
          <cell r="B159" t="str">
            <v xml:space="preserve">Air Product </v>
          </cell>
          <cell r="C159" t="str">
            <v>HCLA</v>
          </cell>
        </row>
        <row r="160">
          <cell r="B160" t="str">
            <v>HCA Pilot</v>
          </cell>
          <cell r="C160" t="str">
            <v>HCLA</v>
          </cell>
        </row>
        <row r="161">
          <cell r="B161" t="str">
            <v>Home Saving</v>
          </cell>
          <cell r="C161" t="str">
            <v>HCLA</v>
          </cell>
        </row>
        <row r="162">
          <cell r="B162" t="str">
            <v>UPRR</v>
          </cell>
          <cell r="C162" t="str">
            <v>HCLA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MD Proj"/>
      <sheetName val="Facility Charts"/>
      <sheetName val="Model"/>
      <sheetName val="NUMD_Proj"/>
      <sheetName val="Markup Table"/>
      <sheetName val="Consolidation "/>
      <sheetName val="NUMD_Proj4"/>
      <sheetName val="Facility_Charts4"/>
      <sheetName val="Consolidation_2"/>
      <sheetName val="Facility_Charts"/>
      <sheetName val="NUMD_Proj1"/>
      <sheetName val="Facility_Charts1"/>
      <sheetName val="NUMD_Proj2"/>
      <sheetName val="Facility_Charts2"/>
      <sheetName val="Consolidation_"/>
      <sheetName val="NUMD_Proj3"/>
      <sheetName val="Facility_Charts3"/>
      <sheetName val="Consolidation_1"/>
      <sheetName val="NUMD_Proj6"/>
      <sheetName val="Facility_Charts6"/>
      <sheetName val="NUMD_Proj5"/>
      <sheetName val="Facility_Charts5"/>
      <sheetName val="Consolidation_3"/>
      <sheetName val="NUMD_Proj7"/>
      <sheetName val="Facility_Charts7"/>
      <sheetName val="Consolidation_4"/>
      <sheetName val="NUMD_Proj8"/>
      <sheetName val="Facility_Charts8"/>
      <sheetName val="Consolidation_5"/>
      <sheetName val="mc"/>
      <sheetName val="MAZAN"/>
      <sheetName val="POST77"/>
      <sheetName val="EI"/>
      <sheetName val="Data"/>
      <sheetName val="Y2 Cash Flow Budget"/>
      <sheetName val="Y1 Cash Flow Budget"/>
      <sheetName val="Float Matrix"/>
      <sheetName val="מ.ב 1203"/>
    </sheetNames>
    <sheetDataSet>
      <sheetData sheetId="0" refreshError="1">
        <row r="1">
          <cell r="A1" t="str">
            <v>PROJECT HOUSECALL</v>
          </cell>
        </row>
        <row r="2">
          <cell r="A2" t="str">
            <v>Table of Contents</v>
          </cell>
        </row>
        <row r="8">
          <cell r="D8" t="str">
            <v>Consolidated Financial Statements</v>
          </cell>
        </row>
        <row r="9">
          <cell r="D9" t="str">
            <v>Pro Forma Consolidated Income Statement................................................................................................................................................</v>
          </cell>
          <cell r="M9">
            <v>2</v>
          </cell>
        </row>
        <row r="10">
          <cell r="D10" t="str">
            <v>Pro Forma Consolidated Balance Sheet..........................................................................................................................................................</v>
          </cell>
          <cell r="M10">
            <v>3</v>
          </cell>
        </row>
        <row r="11">
          <cell r="D11" t="str">
            <v>Projected Consolidated Statement of Cash Flows.............................................................................................................................................................................</v>
          </cell>
          <cell r="M11">
            <v>4</v>
          </cell>
        </row>
        <row r="13">
          <cell r="D13" t="str">
            <v>Income Statement Contributions by Division</v>
          </cell>
        </row>
        <row r="14">
          <cell r="D14" t="str">
            <v>Total Professional Health Care, Inc. Operating Income Contribution..................................................................................................................................................</v>
          </cell>
          <cell r="M14">
            <v>5</v>
          </cell>
        </row>
        <row r="15">
          <cell r="D15" t="str">
            <v>Florida Nursing Services Operating Income Contribution............................................................................................................................................</v>
          </cell>
          <cell r="M15">
            <v>6</v>
          </cell>
        </row>
        <row r="16">
          <cell r="D16" t="str">
            <v>Countryside Health Services, Inc. Operating Income Contribution................................................................................................................................................</v>
          </cell>
          <cell r="M16">
            <v>7</v>
          </cell>
        </row>
        <row r="17">
          <cell r="D17" t="str">
            <v>PA Medical Concepts Operating Income Contribution............................................................................................................................................</v>
          </cell>
          <cell r="M17">
            <v>8</v>
          </cell>
        </row>
        <row r="18">
          <cell r="D18" t="str">
            <v>Whole Person Home Health Care of PA Operating Income Contribution............................................................................................................................................</v>
          </cell>
          <cell r="M18">
            <v>9</v>
          </cell>
        </row>
        <row r="19">
          <cell r="D19" t="str">
            <v>Whole Person Home Health Care of OH Operating Income Contribution......................................................................................................................................</v>
          </cell>
          <cell r="M19">
            <v>10</v>
          </cell>
        </row>
        <row r="20">
          <cell r="D20" t="str">
            <v>Florida Home Office Operating Income Contribution..................................................................................................................................................................................</v>
          </cell>
          <cell r="M20">
            <v>11</v>
          </cell>
        </row>
        <row r="21">
          <cell r="D21" t="str">
            <v>NuMED Rehabilitation Income Statement Contribution..................................................................................................................................................................................................</v>
          </cell>
          <cell r="M21">
            <v>12</v>
          </cell>
        </row>
        <row r="23">
          <cell r="D23" t="str">
            <v>Income Statement Adjustments</v>
          </cell>
        </row>
        <row r="24">
          <cell r="D24" t="str">
            <v>Pro Forma Income Statement Adjustments for the Acquisition and Offering..................................................................................................................................................</v>
          </cell>
          <cell r="M24">
            <v>13</v>
          </cell>
        </row>
        <row r="25">
          <cell r="D25" t="str">
            <v>Consolidated Income Statement Adjustments.................................................................................................................................</v>
          </cell>
          <cell r="M25">
            <v>14</v>
          </cell>
        </row>
        <row r="27">
          <cell r="D27" t="str">
            <v>Balance Sheet Contributions / Adjustments</v>
          </cell>
        </row>
        <row r="28">
          <cell r="D28" t="str">
            <v>Pro Forma NuMED Rehabilitation Balance Sheet Contribution...........................................................................................................................................................</v>
          </cell>
          <cell r="M28">
            <v>15</v>
          </cell>
        </row>
        <row r="29">
          <cell r="D29" t="str">
            <v>Pro Forma Balance Sheet Adjustments for the Acquisition and Offering.............................................................................................................................................................</v>
          </cell>
          <cell r="M29">
            <v>16</v>
          </cell>
        </row>
        <row r="31">
          <cell r="D31" t="str">
            <v>Income Statement Assumptions</v>
          </cell>
        </row>
        <row r="32">
          <cell r="D32" t="str">
            <v>Total Professional Health Care, Inc. Operating Income Contribution Assumptions.............................................................................................................................................</v>
          </cell>
          <cell r="M32">
            <v>17</v>
          </cell>
        </row>
        <row r="33">
          <cell r="D33" t="str">
            <v>Florida Nursing Services Operating Income Contribution Assumptions.....................................................................................................................................................................</v>
          </cell>
          <cell r="M33">
            <v>18</v>
          </cell>
        </row>
        <row r="34">
          <cell r="D34" t="str">
            <v>Countryside Health Services, Inc. Operating Income Contribution Assumptions...................................................................................................................................................................</v>
          </cell>
          <cell r="M34">
            <v>19</v>
          </cell>
        </row>
        <row r="35">
          <cell r="D35" t="str">
            <v>PA Medical Concepts Operating Income Contribution Assumptions.......................................................................................................................................................................</v>
          </cell>
          <cell r="M35">
            <v>20</v>
          </cell>
        </row>
        <row r="36">
          <cell r="D36" t="str">
            <v>Whole Person Home Health Care of PA Operating Income Contribution Assumptions.....................................................................................................................................................................</v>
          </cell>
          <cell r="M36">
            <v>21</v>
          </cell>
        </row>
        <row r="37">
          <cell r="D37" t="str">
            <v>Whole Person Home Health Care of OH Operating Income Contribution Assumptions.........................................................................................................................................................................</v>
          </cell>
          <cell r="M37">
            <v>22</v>
          </cell>
        </row>
        <row r="38">
          <cell r="D38" t="str">
            <v>Florida Home Office Operating Income Assumptions......................................................................................................................................................................................................</v>
          </cell>
          <cell r="M38">
            <v>23</v>
          </cell>
        </row>
        <row r="39">
          <cell r="D39" t="str">
            <v>NuMED Rehabilitation Operating Income Contribution Assumptions................................................................................................................................................................</v>
          </cell>
          <cell r="M39">
            <v>24</v>
          </cell>
        </row>
        <row r="41">
          <cell r="D41" t="str">
            <v>Consolidated Financial Statement Assumptions</v>
          </cell>
        </row>
        <row r="42">
          <cell r="D42" t="str">
            <v>Consolidated Income Statement Assumptions...............................................................................................................................................................</v>
          </cell>
          <cell r="M42">
            <v>25</v>
          </cell>
        </row>
        <row r="43">
          <cell r="D43" t="str">
            <v>Consolidated Balance Sheet Assumptions..........................................................................................................................................................................</v>
          </cell>
          <cell r="M43">
            <v>26</v>
          </cell>
        </row>
        <row r="44">
          <cell r="D44" t="str">
            <v>Consolidated Statement of Cash Flows Assumptions..................................................................................................................................................................</v>
          </cell>
          <cell r="M44">
            <v>27</v>
          </cell>
        </row>
        <row r="46">
          <cell r="D46" t="str">
            <v>Endnotes................................................................................................................................................................................................................................</v>
          </cell>
          <cell r="M46">
            <v>28</v>
          </cell>
        </row>
        <row r="49">
          <cell r="A49" t="str">
            <v>PROJECT HOUSECALL</v>
          </cell>
        </row>
        <row r="50">
          <cell r="A50" t="str">
            <v>Total Professional Health Care, Inc. Operating Income Contribution</v>
          </cell>
        </row>
        <row r="52">
          <cell r="H52" t="str">
            <v xml:space="preserve">Fiscal Years Ended March 31, </v>
          </cell>
        </row>
        <row r="53">
          <cell r="H53" t="str">
            <v>_</v>
          </cell>
        </row>
        <row r="54">
          <cell r="H54" t="str">
            <v>Actual</v>
          </cell>
          <cell r="J54" t="str">
            <v>Projected</v>
          </cell>
        </row>
        <row r="55">
          <cell r="H55" t="str">
            <v>_</v>
          </cell>
          <cell r="J55" t="str">
            <v>_</v>
          </cell>
        </row>
        <row r="56">
          <cell r="H56">
            <v>1994</v>
          </cell>
          <cell r="I56">
            <v>1995</v>
          </cell>
          <cell r="J56">
            <v>1996</v>
          </cell>
          <cell r="K56">
            <v>1997</v>
          </cell>
          <cell r="L56">
            <v>1998</v>
          </cell>
          <cell r="M56">
            <v>1999</v>
          </cell>
          <cell r="N56">
            <v>2000</v>
          </cell>
        </row>
        <row r="57">
          <cell r="H57" t="str">
            <v>_</v>
          </cell>
          <cell r="I57" t="str">
            <v>_</v>
          </cell>
          <cell r="J57" t="str">
            <v>_</v>
          </cell>
          <cell r="K57" t="str">
            <v>_</v>
          </cell>
          <cell r="L57" t="str">
            <v>_</v>
          </cell>
          <cell r="M57" t="str">
            <v>_</v>
          </cell>
          <cell r="N57" t="str">
            <v>_</v>
          </cell>
        </row>
        <row r="58">
          <cell r="A58" t="str">
            <v>Staff Relief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Private Duty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Medicare / Medicaid</v>
          </cell>
          <cell r="H60">
            <v>3962449.52</v>
          </cell>
          <cell r="I60">
            <v>5947737.5300000003</v>
          </cell>
          <cell r="J60">
            <v>8059184.3531499999</v>
          </cell>
          <cell r="K60">
            <v>10839602.954986749</v>
          </cell>
          <cell r="L60">
            <v>13061721.560759034</v>
          </cell>
          <cell r="M60">
            <v>15674065.87291084</v>
          </cell>
          <cell r="N60">
            <v>18808879.047493007</v>
          </cell>
        </row>
        <row r="61">
          <cell r="A61" t="str">
            <v>Private Pay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HMO</v>
          </cell>
          <cell r="H62">
            <v>15811.73</v>
          </cell>
          <cell r="I62">
            <v>22984.71</v>
          </cell>
          <cell r="J62">
            <v>31144.282049999998</v>
          </cell>
          <cell r="K62">
            <v>41889.059357249993</v>
          </cell>
          <cell r="L62">
            <v>50476.316525486247</v>
          </cell>
          <cell r="M62">
            <v>60571.579830583491</v>
          </cell>
          <cell r="N62">
            <v>72685.895796700192</v>
          </cell>
        </row>
        <row r="63">
          <cell r="A63" t="str">
            <v>Other</v>
          </cell>
          <cell r="H63">
            <v>70020.700000000012</v>
          </cell>
          <cell r="I63">
            <v>124346.1</v>
          </cell>
          <cell r="J63">
            <v>168488.96549999999</v>
          </cell>
          <cell r="K63">
            <v>226617.65859749998</v>
          </cell>
          <cell r="L63">
            <v>273074.27860998746</v>
          </cell>
          <cell r="M63">
            <v>327689.13433198497</v>
          </cell>
          <cell r="N63">
            <v>393226.96119838196</v>
          </cell>
        </row>
        <row r="64">
          <cell r="A64" t="str">
            <v>Returns &amp; Allowances HHC</v>
          </cell>
          <cell r="H64">
            <v>-1369334.52</v>
          </cell>
          <cell r="I64">
            <v>-1883006.07</v>
          </cell>
          <cell r="J64">
            <v>-2551473.2248499999</v>
          </cell>
          <cell r="K64">
            <v>-3431731.48742325</v>
          </cell>
          <cell r="L64">
            <v>-4135236.4423450166</v>
          </cell>
          <cell r="M64">
            <v>-4962283.7308140201</v>
          </cell>
          <cell r="N64">
            <v>-5954740.476976824</v>
          </cell>
        </row>
        <row r="65">
          <cell r="A65" t="str">
            <v>Discounts</v>
          </cell>
          <cell r="H65">
            <v>0</v>
          </cell>
          <cell r="I65">
            <v>-4941.91</v>
          </cell>
          <cell r="J65">
            <v>-6696.2880500000001</v>
          </cell>
          <cell r="K65">
            <v>-9006.5074272500005</v>
          </cell>
          <cell r="L65">
            <v>-10852.841449836251</v>
          </cell>
          <cell r="M65">
            <v>-13023.409739803501</v>
          </cell>
          <cell r="N65">
            <v>-15628.091687764201</v>
          </cell>
        </row>
        <row r="66">
          <cell r="H66" t="str">
            <v>_</v>
          </cell>
          <cell r="I66" t="str">
            <v>_</v>
          </cell>
          <cell r="J66" t="str">
            <v>_</v>
          </cell>
          <cell r="K66" t="str">
            <v>_</v>
          </cell>
          <cell r="L66" t="str">
            <v>_</v>
          </cell>
          <cell r="M66" t="str">
            <v>_</v>
          </cell>
          <cell r="N66" t="str">
            <v>_</v>
          </cell>
        </row>
        <row r="67">
          <cell r="B67" t="str">
            <v>Total Revenues</v>
          </cell>
          <cell r="H67">
            <v>2678947.4300000002</v>
          </cell>
          <cell r="I67">
            <v>4207120.3599999994</v>
          </cell>
          <cell r="J67">
            <v>5700648.0877999999</v>
          </cell>
          <cell r="K67">
            <v>7667371.678090998</v>
          </cell>
          <cell r="L67">
            <v>9239182.8720996547</v>
          </cell>
          <cell r="M67">
            <v>11087019.446519583</v>
          </cell>
          <cell r="N67">
            <v>13304423.335823502</v>
          </cell>
        </row>
        <row r="69">
          <cell r="A69" t="str">
            <v>Wages</v>
          </cell>
          <cell r="H69">
            <v>1115577.3999999999</v>
          </cell>
          <cell r="I69">
            <v>2040089.7600000002</v>
          </cell>
          <cell r="J69">
            <v>2764321.6248000008</v>
          </cell>
          <cell r="K69">
            <v>3718012.5853559999</v>
          </cell>
          <cell r="L69">
            <v>4480205.1653539808</v>
          </cell>
          <cell r="M69">
            <v>5376246.1984247761</v>
          </cell>
          <cell r="N69">
            <v>6451495.4381097322</v>
          </cell>
        </row>
        <row r="70">
          <cell r="A70" t="str">
            <v>Travel</v>
          </cell>
          <cell r="H70">
            <v>64514.1</v>
          </cell>
          <cell r="I70">
            <v>105929.79999999999</v>
          </cell>
          <cell r="J70">
            <v>143534.87899999999</v>
          </cell>
          <cell r="K70">
            <v>193054.41225499994</v>
          </cell>
          <cell r="L70">
            <v>232630.56676727498</v>
          </cell>
          <cell r="M70">
            <v>279156.68012072996</v>
          </cell>
          <cell r="N70">
            <v>334988.01614487596</v>
          </cell>
        </row>
        <row r="71">
          <cell r="A71" t="str">
            <v>Contract Therapy</v>
          </cell>
          <cell r="H71">
            <v>417943.19</v>
          </cell>
          <cell r="I71">
            <v>411768.45</v>
          </cell>
          <cell r="J71">
            <v>557946.24975000008</v>
          </cell>
          <cell r="K71">
            <v>750437.70591374999</v>
          </cell>
          <cell r="L71">
            <v>904277.43562606897</v>
          </cell>
          <cell r="M71">
            <v>1085132.9227512826</v>
          </cell>
          <cell r="N71">
            <v>1302159.5073015392</v>
          </cell>
        </row>
        <row r="72">
          <cell r="A72" t="str">
            <v>OSHA</v>
          </cell>
          <cell r="H72">
            <v>1758.88</v>
          </cell>
          <cell r="I72">
            <v>5717.72</v>
          </cell>
          <cell r="J72">
            <v>7747.5106000000014</v>
          </cell>
          <cell r="K72">
            <v>10420.401757</v>
          </cell>
          <cell r="L72">
            <v>12556.584117185002</v>
          </cell>
          <cell r="M72">
            <v>15067.900940621999</v>
          </cell>
          <cell r="N72">
            <v>18081.481128746404</v>
          </cell>
        </row>
        <row r="73">
          <cell r="A73" t="str">
            <v>Insurance</v>
          </cell>
          <cell r="H73">
            <v>136360.72</v>
          </cell>
          <cell r="I73">
            <v>235689.4</v>
          </cell>
          <cell r="J73">
            <v>319359.13700000005</v>
          </cell>
          <cell r="K73">
            <v>429538.03926499991</v>
          </cell>
          <cell r="L73">
            <v>517593.33731432504</v>
          </cell>
          <cell r="M73">
            <v>621112.00477718993</v>
          </cell>
          <cell r="N73">
            <v>745334.40573262807</v>
          </cell>
        </row>
        <row r="74">
          <cell r="A74" t="str">
            <v>Medical Supplies HHC</v>
          </cell>
          <cell r="H74">
            <v>49140.9</v>
          </cell>
          <cell r="I74">
            <v>98130.45</v>
          </cell>
          <cell r="J74">
            <v>132966.75975000003</v>
          </cell>
          <cell r="K74">
            <v>178840.29186374997</v>
          </cell>
          <cell r="L74">
            <v>215502.55169581878</v>
          </cell>
          <cell r="M74">
            <v>258603.06203498246</v>
          </cell>
          <cell r="N74">
            <v>310323.67444197903</v>
          </cell>
        </row>
        <row r="75">
          <cell r="A75" t="str">
            <v>Other</v>
          </cell>
          <cell r="H75">
            <v>1000</v>
          </cell>
          <cell r="I75">
            <v>4000</v>
          </cell>
          <cell r="J75">
            <v>5420.0000000000009</v>
          </cell>
          <cell r="K75">
            <v>7289.8999999999987</v>
          </cell>
          <cell r="L75">
            <v>8784.3295000000016</v>
          </cell>
          <cell r="M75">
            <v>10541.195399999999</v>
          </cell>
          <cell r="N75">
            <v>12649.434480000002</v>
          </cell>
        </row>
        <row r="76">
          <cell r="H76" t="str">
            <v>_</v>
          </cell>
          <cell r="I76" t="str">
            <v>_</v>
          </cell>
          <cell r="J76" t="str">
            <v>_</v>
          </cell>
          <cell r="K76" t="str">
            <v>_</v>
          </cell>
          <cell r="L76" t="str">
            <v>_</v>
          </cell>
          <cell r="M76" t="str">
            <v>_</v>
          </cell>
          <cell r="N76" t="str">
            <v>_</v>
          </cell>
        </row>
        <row r="77">
          <cell r="B77" t="str">
            <v>Cost of Goods Sold</v>
          </cell>
          <cell r="H77">
            <v>1786295.1899999997</v>
          </cell>
          <cell r="I77">
            <v>2901325.5800000005</v>
          </cell>
          <cell r="J77">
            <v>3931296.1609000014</v>
          </cell>
          <cell r="K77">
            <v>5287593.3364105001</v>
          </cell>
          <cell r="L77">
            <v>6371549.970374655</v>
          </cell>
          <cell r="M77">
            <v>7645859.9644495826</v>
          </cell>
          <cell r="N77">
            <v>9175031.957339501</v>
          </cell>
        </row>
        <row r="78">
          <cell r="H78" t="str">
            <v>_</v>
          </cell>
          <cell r="I78" t="str">
            <v>_</v>
          </cell>
          <cell r="J78" t="str">
            <v>_</v>
          </cell>
          <cell r="K78" t="str">
            <v>_</v>
          </cell>
          <cell r="L78" t="str">
            <v>_</v>
          </cell>
          <cell r="M78" t="str">
            <v>_</v>
          </cell>
          <cell r="N78" t="str">
            <v>_</v>
          </cell>
        </row>
        <row r="79">
          <cell r="C79" t="str">
            <v>Gross Profit</v>
          </cell>
          <cell r="H79">
            <v>892652.24000000046</v>
          </cell>
          <cell r="I79">
            <v>1305794.7799999989</v>
          </cell>
          <cell r="J79">
            <v>1769351.9268999984</v>
          </cell>
          <cell r="K79">
            <v>2379778.3416804979</v>
          </cell>
          <cell r="L79">
            <v>2867632.9017249998</v>
          </cell>
          <cell r="M79">
            <v>3441159.4820700008</v>
          </cell>
          <cell r="N79">
            <v>4129391.3784840014</v>
          </cell>
        </row>
        <row r="81">
          <cell r="A81" t="str">
            <v>Florida Overhead Allocation</v>
          </cell>
          <cell r="H81">
            <v>284450.32</v>
          </cell>
          <cell r="I81">
            <v>243006.58</v>
          </cell>
          <cell r="J81">
            <v>328189.67821562703</v>
          </cell>
          <cell r="K81">
            <v>441260.60047399247</v>
          </cell>
          <cell r="L81">
            <v>531302.08820015378</v>
          </cell>
          <cell r="M81">
            <v>637416.24587450607</v>
          </cell>
          <cell r="N81">
            <v>764899.49504940736</v>
          </cell>
        </row>
        <row r="82">
          <cell r="A82" t="str">
            <v>Office Supplies</v>
          </cell>
          <cell r="H82">
            <v>22547.74</v>
          </cell>
          <cell r="I82">
            <v>55593.32</v>
          </cell>
          <cell r="J82">
            <v>75080.904400771309</v>
          </cell>
          <cell r="K82">
            <v>100948.46717954229</v>
          </cell>
          <cell r="L82">
            <v>121547.51943745464</v>
          </cell>
          <cell r="M82">
            <v>145823.56300845885</v>
          </cell>
          <cell r="N82">
            <v>174988.27561015065</v>
          </cell>
        </row>
        <row r="83">
          <cell r="A83" t="str">
            <v>Professional Fees</v>
          </cell>
          <cell r="H83">
            <v>2675.1</v>
          </cell>
          <cell r="I83">
            <v>25570.34</v>
          </cell>
          <cell r="J83">
            <v>34533.721911827153</v>
          </cell>
          <cell r="K83">
            <v>46431.596966321449</v>
          </cell>
          <cell r="L83">
            <v>55906.202366980855</v>
          </cell>
          <cell r="M83">
            <v>67072.052651968188</v>
          </cell>
          <cell r="N83">
            <v>80486.46318236184</v>
          </cell>
        </row>
        <row r="84">
          <cell r="A84" t="str">
            <v>Rents &amp; Leases</v>
          </cell>
          <cell r="H84">
            <v>54196.5</v>
          </cell>
          <cell r="I84">
            <v>87634.709999999992</v>
          </cell>
          <cell r="J84">
            <v>118354.02677334825</v>
          </cell>
          <cell r="K84">
            <v>159130.44312201007</v>
          </cell>
          <cell r="L84">
            <v>191601.82585103207</v>
          </cell>
          <cell r="M84">
            <v>229869.44574299603</v>
          </cell>
          <cell r="N84">
            <v>275843.3348915953</v>
          </cell>
        </row>
        <row r="85">
          <cell r="A85" t="str">
            <v>Salaries</v>
          </cell>
          <cell r="H85">
            <v>511903.47</v>
          </cell>
          <cell r="I85">
            <v>602665.22</v>
          </cell>
          <cell r="J85">
            <v>813922.42392592854</v>
          </cell>
          <cell r="K85">
            <v>1094342.4530397109</v>
          </cell>
          <cell r="L85">
            <v>1317648.6409199499</v>
          </cell>
          <cell r="M85">
            <v>1580815.6390313928</v>
          </cell>
          <cell r="N85">
            <v>1896978.7668376716</v>
          </cell>
        </row>
        <row r="86">
          <cell r="A86" t="str">
            <v>Telephone</v>
          </cell>
          <cell r="H86">
            <v>28308.47</v>
          </cell>
          <cell r="I86">
            <v>64823.66</v>
          </cell>
          <cell r="J86">
            <v>87546.831514435602</v>
          </cell>
          <cell r="K86">
            <v>117709.26999804669</v>
          </cell>
          <cell r="L86">
            <v>141728.44999825431</v>
          </cell>
          <cell r="M86">
            <v>170035.12415608412</v>
          </cell>
          <cell r="N86">
            <v>204042.14898730096</v>
          </cell>
        </row>
        <row r="87">
          <cell r="A87" t="str">
            <v>Amortization</v>
          </cell>
          <cell r="H87">
            <v>109778.7</v>
          </cell>
          <cell r="I87">
            <v>107858.39</v>
          </cell>
          <cell r="J87">
            <v>97585</v>
          </cell>
          <cell r="K87">
            <v>97586</v>
          </cell>
          <cell r="L87">
            <v>49342</v>
          </cell>
          <cell r="M87">
            <v>0</v>
          </cell>
          <cell r="N87">
            <v>0</v>
          </cell>
        </row>
        <row r="88">
          <cell r="A88" t="str">
            <v>Other – Excl. Interest Expense</v>
          </cell>
          <cell r="F88" t="str">
            <v>OK</v>
          </cell>
          <cell r="H88">
            <v>136403.25000000006</v>
          </cell>
          <cell r="I88">
            <v>232603.07000000007</v>
          </cell>
          <cell r="J88">
            <v>314139.34015806072</v>
          </cell>
          <cell r="K88">
            <v>422369.5109008741</v>
          </cell>
          <cell r="L88">
            <v>508556.17495117453</v>
          </cell>
          <cell r="M88">
            <v>610127.41160459525</v>
          </cell>
          <cell r="N88">
            <v>732152.89392551442</v>
          </cell>
        </row>
        <row r="89">
          <cell r="H89" t="str">
            <v>_</v>
          </cell>
          <cell r="I89" t="str">
            <v>_</v>
          </cell>
          <cell r="J89" t="str">
            <v>_</v>
          </cell>
          <cell r="K89" t="str">
            <v>_</v>
          </cell>
          <cell r="L89" t="str">
            <v>_</v>
          </cell>
          <cell r="M89" t="str">
            <v>_</v>
          </cell>
          <cell r="N89" t="str">
            <v>_</v>
          </cell>
        </row>
        <row r="90">
          <cell r="B90" t="str">
            <v>Total General &amp; Administrative</v>
          </cell>
          <cell r="H90">
            <v>1150263.5499999998</v>
          </cell>
          <cell r="I90">
            <v>1419755.2899999998</v>
          </cell>
          <cell r="J90">
            <v>1869351.9268999984</v>
          </cell>
          <cell r="K90">
            <v>2479778.3416804979</v>
          </cell>
          <cell r="L90">
            <v>2917632.9017249998</v>
          </cell>
          <cell r="M90">
            <v>3441159.4820700008</v>
          </cell>
          <cell r="N90">
            <v>4129391.3784840014</v>
          </cell>
        </row>
        <row r="91">
          <cell r="H91" t="str">
            <v>_</v>
          </cell>
          <cell r="I91" t="str">
            <v>_</v>
          </cell>
          <cell r="J91" t="str">
            <v>_</v>
          </cell>
          <cell r="K91" t="str">
            <v>_</v>
          </cell>
          <cell r="L91" t="str">
            <v>_</v>
          </cell>
          <cell r="M91" t="str">
            <v>_</v>
          </cell>
          <cell r="N91" t="str">
            <v>_</v>
          </cell>
        </row>
        <row r="92">
          <cell r="C92" t="str">
            <v>Operating Income (EBIT)</v>
          </cell>
          <cell r="H92">
            <v>-257611.30999999936</v>
          </cell>
          <cell r="I92">
            <v>-113960.51000000094</v>
          </cell>
          <cell r="J92">
            <v>-100000</v>
          </cell>
          <cell r="K92">
            <v>-100000</v>
          </cell>
          <cell r="L92">
            <v>-50000</v>
          </cell>
          <cell r="M92">
            <v>0</v>
          </cell>
          <cell r="N92">
            <v>0</v>
          </cell>
        </row>
        <row r="93">
          <cell r="H93" t="str">
            <v>_</v>
          </cell>
          <cell r="I93" t="str">
            <v>_</v>
          </cell>
          <cell r="J93" t="str">
            <v>_</v>
          </cell>
          <cell r="K93" t="str">
            <v>_</v>
          </cell>
          <cell r="L93" t="str">
            <v>_</v>
          </cell>
          <cell r="M93" t="str">
            <v>_</v>
          </cell>
          <cell r="N93" t="str">
            <v>_</v>
          </cell>
        </row>
        <row r="94">
          <cell r="H94" t="str">
            <v>_</v>
          </cell>
          <cell r="I94" t="str">
            <v>_</v>
          </cell>
          <cell r="J94" t="str">
            <v>_</v>
          </cell>
          <cell r="K94" t="str">
            <v>_</v>
          </cell>
          <cell r="L94" t="str">
            <v>_</v>
          </cell>
          <cell r="M94" t="str">
            <v>_</v>
          </cell>
          <cell r="N94" t="str">
            <v>_</v>
          </cell>
        </row>
        <row r="96">
          <cell r="A96" t="str">
            <v>Interest Income</v>
          </cell>
          <cell r="H96">
            <v>12.33</v>
          </cell>
          <cell r="I96">
            <v>122.47</v>
          </cell>
        </row>
        <row r="97">
          <cell r="A97" t="str">
            <v>Interest Expense</v>
          </cell>
          <cell r="H97">
            <v>-12316.58</v>
          </cell>
          <cell r="I97">
            <v>-6900.6</v>
          </cell>
        </row>
        <row r="99">
          <cell r="A99" t="str">
            <v>Amortization</v>
          </cell>
          <cell r="H99">
            <v>109778.7</v>
          </cell>
          <cell r="I99">
            <v>107858.39</v>
          </cell>
          <cell r="J99">
            <v>97585</v>
          </cell>
          <cell r="K99">
            <v>97586</v>
          </cell>
          <cell r="L99">
            <v>49342</v>
          </cell>
          <cell r="M99">
            <v>0</v>
          </cell>
          <cell r="N99">
            <v>0</v>
          </cell>
        </row>
        <row r="100">
          <cell r="A100" t="str">
            <v>Amortization – Res. Cov.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A101" t="str">
            <v>Depreciation</v>
          </cell>
          <cell r="H101">
            <v>0</v>
          </cell>
          <cell r="I101">
            <v>5191</v>
          </cell>
          <cell r="J101">
            <v>5191</v>
          </cell>
          <cell r="K101">
            <v>5191</v>
          </cell>
          <cell r="L101">
            <v>5191</v>
          </cell>
          <cell r="M101">
            <v>5191</v>
          </cell>
          <cell r="N101">
            <v>5191</v>
          </cell>
        </row>
        <row r="102">
          <cell r="H102" t="str">
            <v>_</v>
          </cell>
          <cell r="I102" t="str">
            <v>_</v>
          </cell>
          <cell r="J102" t="str">
            <v>_</v>
          </cell>
          <cell r="K102" t="str">
            <v>_</v>
          </cell>
          <cell r="L102" t="str">
            <v>_</v>
          </cell>
          <cell r="M102" t="str">
            <v>_</v>
          </cell>
          <cell r="N102" t="str">
            <v>_</v>
          </cell>
        </row>
        <row r="103">
          <cell r="B103" t="str">
            <v>Depreciation &amp; Amortization</v>
          </cell>
          <cell r="H103">
            <v>109778.7</v>
          </cell>
          <cell r="I103">
            <v>113049.39</v>
          </cell>
          <cell r="J103">
            <v>102776</v>
          </cell>
          <cell r="K103">
            <v>102777</v>
          </cell>
          <cell r="L103">
            <v>54533</v>
          </cell>
          <cell r="M103">
            <v>5191</v>
          </cell>
          <cell r="N103">
            <v>5191</v>
          </cell>
        </row>
        <row r="104">
          <cell r="H104" t="str">
            <v>_</v>
          </cell>
          <cell r="I104" t="str">
            <v>_</v>
          </cell>
          <cell r="J104" t="str">
            <v>_</v>
          </cell>
          <cell r="K104" t="str">
            <v>_</v>
          </cell>
          <cell r="L104" t="str">
            <v>_</v>
          </cell>
          <cell r="M104" t="str">
            <v>_</v>
          </cell>
          <cell r="N104" t="str">
            <v>_</v>
          </cell>
        </row>
        <row r="105">
          <cell r="C105" t="str">
            <v>EBITDA</v>
          </cell>
          <cell r="H105">
            <v>-147832.60999999935</v>
          </cell>
          <cell r="I105">
            <v>-911.12000000094122</v>
          </cell>
          <cell r="J105">
            <v>2776</v>
          </cell>
          <cell r="K105">
            <v>2777</v>
          </cell>
          <cell r="L105">
            <v>4533</v>
          </cell>
          <cell r="M105">
            <v>5191</v>
          </cell>
          <cell r="N105">
            <v>5191</v>
          </cell>
        </row>
        <row r="106">
          <cell r="H106" t="str">
            <v>_</v>
          </cell>
          <cell r="I106" t="str">
            <v>_</v>
          </cell>
          <cell r="J106" t="str">
            <v>_</v>
          </cell>
          <cell r="K106" t="str">
            <v>_</v>
          </cell>
          <cell r="L106" t="str">
            <v>_</v>
          </cell>
          <cell r="M106" t="str">
            <v>_</v>
          </cell>
          <cell r="N106" t="str">
            <v>_</v>
          </cell>
        </row>
        <row r="107">
          <cell r="H107" t="str">
            <v>_</v>
          </cell>
          <cell r="I107" t="str">
            <v>_</v>
          </cell>
          <cell r="J107" t="str">
            <v>_</v>
          </cell>
          <cell r="K107" t="str">
            <v>_</v>
          </cell>
          <cell r="L107" t="str">
            <v>_</v>
          </cell>
          <cell r="M107" t="str">
            <v>_</v>
          </cell>
          <cell r="N107" t="str">
            <v>_</v>
          </cell>
        </row>
        <row r="109">
          <cell r="A109" t="str">
            <v>PROJECT HOUSECALL</v>
          </cell>
        </row>
        <row r="110">
          <cell r="A110" t="str">
            <v>Florida Nursing Services Operating Income Contribution</v>
          </cell>
        </row>
        <row r="112">
          <cell r="H112" t="str">
            <v xml:space="preserve">Fiscal Years Ended March 31, </v>
          </cell>
        </row>
        <row r="113">
          <cell r="H113" t="str">
            <v>_</v>
          </cell>
        </row>
        <row r="114">
          <cell r="H114" t="str">
            <v>Actual</v>
          </cell>
          <cell r="J114" t="str">
            <v>Projected</v>
          </cell>
        </row>
        <row r="115">
          <cell r="H115" t="str">
            <v>_</v>
          </cell>
          <cell r="J115" t="str">
            <v>_</v>
          </cell>
        </row>
        <row r="116">
          <cell r="H116">
            <v>1994</v>
          </cell>
          <cell r="I116">
            <v>1995</v>
          </cell>
          <cell r="J116">
            <v>1996</v>
          </cell>
          <cell r="K116">
            <v>1997</v>
          </cell>
          <cell r="L116">
            <v>1998</v>
          </cell>
          <cell r="M116">
            <v>1999</v>
          </cell>
          <cell r="N116">
            <v>2000</v>
          </cell>
        </row>
        <row r="117">
          <cell r="H117" t="str">
            <v>_</v>
          </cell>
          <cell r="I117" t="str">
            <v>_</v>
          </cell>
          <cell r="J117" t="str">
            <v>_</v>
          </cell>
          <cell r="K117" t="str">
            <v>_</v>
          </cell>
          <cell r="L117" t="str">
            <v>_</v>
          </cell>
          <cell r="M117" t="str">
            <v>_</v>
          </cell>
          <cell r="N117" t="str">
            <v>_</v>
          </cell>
        </row>
        <row r="118">
          <cell r="A118" t="str">
            <v>Staff Relief</v>
          </cell>
          <cell r="H118">
            <v>1310665.03</v>
          </cell>
          <cell r="I118">
            <v>1101483.33</v>
          </cell>
          <cell r="J118">
            <v>1027683.9468900001</v>
          </cell>
          <cell r="K118">
            <v>1387373.3283015003</v>
          </cell>
          <cell r="L118">
            <v>1664847.9939618004</v>
          </cell>
          <cell r="M118">
            <v>1997817.5927541603</v>
          </cell>
          <cell r="N118">
            <v>2397381.1113049923</v>
          </cell>
        </row>
        <row r="119">
          <cell r="A119" t="str">
            <v>Private Duty</v>
          </cell>
          <cell r="H119">
            <v>873776.68</v>
          </cell>
          <cell r="I119">
            <v>663871.74</v>
          </cell>
          <cell r="J119">
            <v>619392.33342000004</v>
          </cell>
          <cell r="K119">
            <v>836179.6501170001</v>
          </cell>
          <cell r="L119">
            <v>1003415.5801404001</v>
          </cell>
          <cell r="M119">
            <v>1204098.69616848</v>
          </cell>
          <cell r="N119">
            <v>1444918.4354021759</v>
          </cell>
        </row>
        <row r="120">
          <cell r="A120" t="str">
            <v>Medicare / Medicaid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Private Pay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 t="str">
            <v>HMO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A123" t="str">
            <v>Other</v>
          </cell>
          <cell r="H123">
            <v>2241.48</v>
          </cell>
          <cell r="I123">
            <v>28.12</v>
          </cell>
          <cell r="J123">
            <v>26.235960000000002</v>
          </cell>
          <cell r="K123">
            <v>35.418546000000006</v>
          </cell>
          <cell r="L123">
            <v>42.502255200000008</v>
          </cell>
          <cell r="M123">
            <v>51.002706240000009</v>
          </cell>
          <cell r="N123">
            <v>61.203247488000009</v>
          </cell>
        </row>
        <row r="124">
          <cell r="A124" t="str">
            <v>Returns &amp; Allowances HHC</v>
          </cell>
          <cell r="H124">
            <v>-16254.1</v>
          </cell>
          <cell r="I124">
            <v>-13033.16</v>
          </cell>
          <cell r="J124">
            <v>-12159.93828</v>
          </cell>
          <cell r="K124">
            <v>-16415.916678000001</v>
          </cell>
          <cell r="L124">
            <v>-19699.1000136</v>
          </cell>
          <cell r="M124">
            <v>-23638.92001632</v>
          </cell>
          <cell r="N124">
            <v>-28366.704019583998</v>
          </cell>
        </row>
        <row r="125">
          <cell r="A125" t="str">
            <v>Discounts</v>
          </cell>
          <cell r="H125">
            <v>0</v>
          </cell>
          <cell r="I125">
            <v>-37046.239999999998</v>
          </cell>
          <cell r="J125">
            <v>-34564.141920000002</v>
          </cell>
          <cell r="K125">
            <v>-46661.591592000004</v>
          </cell>
          <cell r="L125">
            <v>-55993.909910400005</v>
          </cell>
          <cell r="M125">
            <v>-67192.691892479997</v>
          </cell>
          <cell r="N125">
            <v>-80631.230270975997</v>
          </cell>
        </row>
        <row r="126">
          <cell r="H126" t="str">
            <v>_</v>
          </cell>
          <cell r="I126" t="str">
            <v>_</v>
          </cell>
          <cell r="J126" t="str">
            <v>_</v>
          </cell>
          <cell r="K126" t="str">
            <v>_</v>
          </cell>
          <cell r="L126" t="str">
            <v>_</v>
          </cell>
          <cell r="M126" t="str">
            <v>_</v>
          </cell>
          <cell r="N126" t="str">
            <v>_</v>
          </cell>
        </row>
        <row r="127">
          <cell r="B127" t="str">
            <v>Total Revenues</v>
          </cell>
          <cell r="H127">
            <v>2170429.09</v>
          </cell>
          <cell r="I127">
            <v>1715303.7900000003</v>
          </cell>
          <cell r="J127">
            <v>1600378.4360700003</v>
          </cell>
          <cell r="K127">
            <v>2160510.8886945006</v>
          </cell>
          <cell r="L127">
            <v>2592613.0664334004</v>
          </cell>
          <cell r="M127">
            <v>3111135.6797200805</v>
          </cell>
          <cell r="N127">
            <v>3733362.8156640958</v>
          </cell>
        </row>
        <row r="129">
          <cell r="A129" t="str">
            <v>Wages</v>
          </cell>
          <cell r="H129">
            <v>1469489.18</v>
          </cell>
          <cell r="I129">
            <v>1162988.26</v>
          </cell>
          <cell r="J129">
            <v>1085068.0465800001</v>
          </cell>
          <cell r="K129">
            <v>1464841.8628830002</v>
          </cell>
          <cell r="L129">
            <v>1757810.2354595999</v>
          </cell>
          <cell r="M129">
            <v>2109372.28255152</v>
          </cell>
          <cell r="N129">
            <v>2531246.7390618236</v>
          </cell>
        </row>
        <row r="130">
          <cell r="A130" t="str">
            <v>Travel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A131" t="str">
            <v>Contract Therapy</v>
          </cell>
          <cell r="H131">
            <v>0</v>
          </cell>
          <cell r="I131">
            <v>380</v>
          </cell>
          <cell r="J131">
            <v>354.54</v>
          </cell>
          <cell r="K131">
            <v>478.62900000000008</v>
          </cell>
          <cell r="L131">
            <v>574.35480000000007</v>
          </cell>
          <cell r="M131">
            <v>689.22576000000004</v>
          </cell>
          <cell r="N131">
            <v>827.07091199999991</v>
          </cell>
        </row>
        <row r="132">
          <cell r="A132" t="str">
            <v>OSHA</v>
          </cell>
          <cell r="H132">
            <v>0</v>
          </cell>
          <cell r="I132">
            <v>498.62</v>
          </cell>
          <cell r="J132">
            <v>465.21246000000002</v>
          </cell>
          <cell r="K132">
            <v>628.03682100000015</v>
          </cell>
          <cell r="L132">
            <v>753.64418520000004</v>
          </cell>
          <cell r="M132">
            <v>904.37302224000007</v>
          </cell>
          <cell r="N132">
            <v>1085.2476266879999</v>
          </cell>
        </row>
        <row r="133">
          <cell r="A133" t="str">
            <v>Insurance</v>
          </cell>
          <cell r="H133">
            <v>154580.51</v>
          </cell>
          <cell r="I133">
            <v>89647.09</v>
          </cell>
          <cell r="J133">
            <v>83640.73496999999</v>
          </cell>
          <cell r="K133">
            <v>112914.99220950001</v>
          </cell>
          <cell r="L133">
            <v>135497.9906514</v>
          </cell>
          <cell r="M133">
            <v>162597.58878167998</v>
          </cell>
          <cell r="N133">
            <v>195117.10653801594</v>
          </cell>
        </row>
        <row r="134">
          <cell r="A134" t="str">
            <v>Medical Supplies HHC</v>
          </cell>
          <cell r="H134">
            <v>22.17</v>
          </cell>
          <cell r="I134">
            <v>23.44</v>
          </cell>
          <cell r="J134">
            <v>21.869520000000001</v>
          </cell>
          <cell r="K134">
            <v>29.523852000000005</v>
          </cell>
          <cell r="L134">
            <v>35.428622400000002</v>
          </cell>
          <cell r="M134">
            <v>42.514346880000005</v>
          </cell>
          <cell r="N134">
            <v>51.01721625599999</v>
          </cell>
        </row>
        <row r="135">
          <cell r="A135" t="str">
            <v>Other</v>
          </cell>
          <cell r="H135">
            <v>64557.29</v>
          </cell>
          <cell r="I135">
            <v>54129.45</v>
          </cell>
          <cell r="J135">
            <v>50502.776850000002</v>
          </cell>
          <cell r="K135">
            <v>68178.748747500009</v>
          </cell>
          <cell r="L135">
            <v>81814.498496999993</v>
          </cell>
          <cell r="M135">
            <v>98177.398196399998</v>
          </cell>
          <cell r="N135">
            <v>117812.87783567997</v>
          </cell>
        </row>
        <row r="136">
          <cell r="H136" t="str">
            <v>_</v>
          </cell>
          <cell r="I136" t="str">
            <v>_</v>
          </cell>
          <cell r="J136" t="str">
            <v>_</v>
          </cell>
          <cell r="K136" t="str">
            <v>_</v>
          </cell>
          <cell r="L136" t="str">
            <v>_</v>
          </cell>
          <cell r="M136" t="str">
            <v>_</v>
          </cell>
          <cell r="N136" t="str">
            <v>_</v>
          </cell>
        </row>
        <row r="137">
          <cell r="B137" t="str">
            <v>Cost of Goods Sold</v>
          </cell>
          <cell r="H137">
            <v>1688649.15</v>
          </cell>
          <cell r="I137">
            <v>1307666.8600000001</v>
          </cell>
          <cell r="J137">
            <v>1220053.18038</v>
          </cell>
          <cell r="K137">
            <v>1647071.793513</v>
          </cell>
          <cell r="L137">
            <v>1976486.1522156</v>
          </cell>
          <cell r="M137">
            <v>2371783.38265872</v>
          </cell>
          <cell r="N137">
            <v>2846140.0591904628</v>
          </cell>
        </row>
        <row r="138">
          <cell r="H138" t="str">
            <v>_</v>
          </cell>
          <cell r="I138" t="str">
            <v>_</v>
          </cell>
          <cell r="J138" t="str">
            <v>_</v>
          </cell>
          <cell r="K138" t="str">
            <v>_</v>
          </cell>
          <cell r="L138" t="str">
            <v>_</v>
          </cell>
          <cell r="M138" t="str">
            <v>_</v>
          </cell>
          <cell r="N138" t="str">
            <v>_</v>
          </cell>
        </row>
        <row r="139">
          <cell r="C139" t="str">
            <v>Gross Profit</v>
          </cell>
          <cell r="H139">
            <v>481779.93999999994</v>
          </cell>
          <cell r="I139">
            <v>407636.93000000017</v>
          </cell>
          <cell r="J139">
            <v>380325.25569000025</v>
          </cell>
          <cell r="K139">
            <v>513439.09518150054</v>
          </cell>
          <cell r="L139">
            <v>616126.91421780037</v>
          </cell>
          <cell r="M139">
            <v>739352.29706136044</v>
          </cell>
          <cell r="N139">
            <v>887222.756473633</v>
          </cell>
        </row>
        <row r="141">
          <cell r="A141" t="str">
            <v>Florida Overhead Allocation</v>
          </cell>
          <cell r="H141">
            <v>276597.77</v>
          </cell>
          <cell r="I141">
            <v>95509.24</v>
          </cell>
          <cell r="J141">
            <v>90256.231799999994</v>
          </cell>
          <cell r="K141">
            <v>76717.797029999987</v>
          </cell>
          <cell r="L141">
            <v>69046.017326999994</v>
          </cell>
          <cell r="M141">
            <v>62141.415594299993</v>
          </cell>
          <cell r="N141">
            <v>55927.274034869995</v>
          </cell>
        </row>
        <row r="142">
          <cell r="A142" t="str">
            <v>Office Supplies</v>
          </cell>
          <cell r="H142">
            <v>5860.43</v>
          </cell>
          <cell r="I142">
            <v>2905.61</v>
          </cell>
          <cell r="J142">
            <v>3196.1710000000003</v>
          </cell>
          <cell r="K142">
            <v>3515.7881000000007</v>
          </cell>
          <cell r="L142">
            <v>3867.3669100000011</v>
          </cell>
          <cell r="M142">
            <v>4254.1036010000016</v>
          </cell>
          <cell r="N142">
            <v>4679.5139611000022</v>
          </cell>
        </row>
        <row r="143">
          <cell r="A143" t="str">
            <v>Professional Fees</v>
          </cell>
          <cell r="H143">
            <v>1832.41</v>
          </cell>
          <cell r="I143">
            <v>675.13</v>
          </cell>
          <cell r="J143">
            <v>742.64300000000003</v>
          </cell>
          <cell r="K143">
            <v>816.90730000000008</v>
          </cell>
          <cell r="L143">
            <v>898.59803000000011</v>
          </cell>
          <cell r="M143">
            <v>988.45783300000016</v>
          </cell>
          <cell r="N143">
            <v>1087.3036163000002</v>
          </cell>
        </row>
        <row r="144">
          <cell r="A144" t="str">
            <v>Rents &amp; Leases</v>
          </cell>
          <cell r="H144">
            <v>16560.47</v>
          </cell>
          <cell r="I144">
            <v>15887.87</v>
          </cell>
          <cell r="J144">
            <v>17476.657000000003</v>
          </cell>
          <cell r="K144">
            <v>19224.322700000004</v>
          </cell>
          <cell r="L144">
            <v>21146.754970000005</v>
          </cell>
          <cell r="M144">
            <v>23261.430467000009</v>
          </cell>
          <cell r="N144">
            <v>25587.573513700012</v>
          </cell>
        </row>
        <row r="145">
          <cell r="A145" t="str">
            <v>Salaries</v>
          </cell>
          <cell r="H145">
            <v>126236.09</v>
          </cell>
          <cell r="I145">
            <v>130283.8</v>
          </cell>
          <cell r="J145">
            <v>143312.18000000002</v>
          </cell>
          <cell r="K145">
            <v>157643.39800000004</v>
          </cell>
          <cell r="L145">
            <v>173407.73780000006</v>
          </cell>
          <cell r="M145">
            <v>190748.51158000008</v>
          </cell>
          <cell r="N145">
            <v>209823.36273800011</v>
          </cell>
        </row>
        <row r="146">
          <cell r="A146" t="str">
            <v>Telephone</v>
          </cell>
          <cell r="H146">
            <v>14705.39</v>
          </cell>
          <cell r="I146">
            <v>16433.97</v>
          </cell>
          <cell r="J146">
            <v>18077.367000000002</v>
          </cell>
          <cell r="K146">
            <v>19885.103700000003</v>
          </cell>
          <cell r="L146">
            <v>21873.614070000007</v>
          </cell>
          <cell r="M146">
            <v>24060.975477000011</v>
          </cell>
          <cell r="N146">
            <v>26467.073024700014</v>
          </cell>
        </row>
        <row r="147">
          <cell r="A147" t="str">
            <v>Amortization</v>
          </cell>
          <cell r="H147">
            <v>659998.43000000005</v>
          </cell>
          <cell r="I147">
            <v>69731.039999999994</v>
          </cell>
          <cell r="J147">
            <v>35241</v>
          </cell>
          <cell r="K147">
            <v>20000</v>
          </cell>
          <cell r="L147">
            <v>10000</v>
          </cell>
          <cell r="M147">
            <v>0</v>
          </cell>
          <cell r="N147">
            <v>0</v>
          </cell>
        </row>
        <row r="148">
          <cell r="A148" t="str">
            <v>Other – Excl. Interest Expense</v>
          </cell>
          <cell r="H148">
            <v>77998.790000000037</v>
          </cell>
          <cell r="I148">
            <v>51688.76999999999</v>
          </cell>
          <cell r="J148">
            <v>56857.64699999999</v>
          </cell>
          <cell r="K148">
            <v>62543.411699999997</v>
          </cell>
          <cell r="L148">
            <v>68797.752869999997</v>
          </cell>
          <cell r="M148">
            <v>75677.528157000008</v>
          </cell>
          <cell r="N148">
            <v>83245.280972700013</v>
          </cell>
        </row>
        <row r="149">
          <cell r="H149" t="str">
            <v>_</v>
          </cell>
          <cell r="I149" t="str">
            <v>_</v>
          </cell>
          <cell r="J149" t="str">
            <v>_</v>
          </cell>
          <cell r="K149" t="str">
            <v>_</v>
          </cell>
          <cell r="L149" t="str">
            <v>_</v>
          </cell>
          <cell r="M149" t="str">
            <v>_</v>
          </cell>
          <cell r="N149" t="str">
            <v>_</v>
          </cell>
        </row>
        <row r="150">
          <cell r="B150" t="str">
            <v>Total General &amp; Administrative</v>
          </cell>
          <cell r="H150">
            <v>1179789.78</v>
          </cell>
          <cell r="I150">
            <v>383115.43000000005</v>
          </cell>
          <cell r="J150">
            <v>365159.89680000005</v>
          </cell>
          <cell r="K150">
            <v>360346.72853000002</v>
          </cell>
          <cell r="L150">
            <v>369037.841977</v>
          </cell>
          <cell r="M150">
            <v>381132.42270930012</v>
          </cell>
          <cell r="N150">
            <v>406817.38186137017</v>
          </cell>
        </row>
        <row r="151">
          <cell r="H151" t="str">
            <v>_</v>
          </cell>
          <cell r="I151" t="str">
            <v>_</v>
          </cell>
          <cell r="J151" t="str">
            <v>_</v>
          </cell>
          <cell r="K151" t="str">
            <v>_</v>
          </cell>
          <cell r="L151" t="str">
            <v>_</v>
          </cell>
          <cell r="M151" t="str">
            <v>_</v>
          </cell>
          <cell r="N151" t="str">
            <v>_</v>
          </cell>
        </row>
        <row r="152">
          <cell r="C152" t="str">
            <v>Operating Income (EBIT)</v>
          </cell>
          <cell r="H152">
            <v>-698009.84000000008</v>
          </cell>
          <cell r="I152">
            <v>24521.500000000116</v>
          </cell>
          <cell r="J152">
            <v>15165.358890000207</v>
          </cell>
          <cell r="K152">
            <v>153092.36665150052</v>
          </cell>
          <cell r="L152">
            <v>247089.07224080036</v>
          </cell>
          <cell r="M152">
            <v>358219.87435206032</v>
          </cell>
          <cell r="N152">
            <v>480405.37461226282</v>
          </cell>
        </row>
        <row r="153">
          <cell r="H153" t="str">
            <v>_</v>
          </cell>
          <cell r="I153" t="str">
            <v>_</v>
          </cell>
          <cell r="J153" t="str">
            <v>_</v>
          </cell>
          <cell r="K153" t="str">
            <v>_</v>
          </cell>
          <cell r="L153" t="str">
            <v>_</v>
          </cell>
          <cell r="M153" t="str">
            <v>_</v>
          </cell>
          <cell r="N153" t="str">
            <v>_</v>
          </cell>
        </row>
        <row r="154">
          <cell r="H154" t="str">
            <v>_</v>
          </cell>
          <cell r="I154" t="str">
            <v>_</v>
          </cell>
          <cell r="J154" t="str">
            <v>_</v>
          </cell>
          <cell r="K154" t="str">
            <v>_</v>
          </cell>
          <cell r="L154" t="str">
            <v>_</v>
          </cell>
          <cell r="M154" t="str">
            <v>_</v>
          </cell>
          <cell r="N154" t="str">
            <v>_</v>
          </cell>
        </row>
        <row r="156">
          <cell r="A156" t="str">
            <v>Interest Income</v>
          </cell>
          <cell r="H156">
            <v>48.06</v>
          </cell>
          <cell r="I156">
            <v>0</v>
          </cell>
        </row>
        <row r="157">
          <cell r="A157" t="str">
            <v>Interest Expense</v>
          </cell>
          <cell r="H157">
            <v>-38834.22</v>
          </cell>
          <cell r="I157">
            <v>-17226.2</v>
          </cell>
        </row>
        <row r="159">
          <cell r="A159" t="str">
            <v>Amortization</v>
          </cell>
          <cell r="H159">
            <v>659998.43000000005</v>
          </cell>
          <cell r="I159">
            <v>69731.039999999994</v>
          </cell>
          <cell r="J159">
            <v>35241</v>
          </cell>
          <cell r="K159">
            <v>20000</v>
          </cell>
          <cell r="L159">
            <v>10000</v>
          </cell>
          <cell r="M159">
            <v>0</v>
          </cell>
          <cell r="N159">
            <v>0</v>
          </cell>
        </row>
        <row r="160">
          <cell r="A160" t="str">
            <v>Amortization – Res. Cov.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</row>
        <row r="161">
          <cell r="A161" t="str">
            <v>Depreciation</v>
          </cell>
          <cell r="H161">
            <v>0</v>
          </cell>
          <cell r="I161">
            <v>12358</v>
          </cell>
          <cell r="J161">
            <v>12358</v>
          </cell>
          <cell r="K161">
            <v>12358</v>
          </cell>
          <cell r="L161">
            <v>12358</v>
          </cell>
          <cell r="M161">
            <v>12358</v>
          </cell>
          <cell r="N161">
            <v>12358</v>
          </cell>
        </row>
        <row r="162">
          <cell r="H162" t="str">
            <v>_</v>
          </cell>
          <cell r="I162" t="str">
            <v>_</v>
          </cell>
          <cell r="J162" t="str">
            <v>_</v>
          </cell>
          <cell r="K162" t="str">
            <v>_</v>
          </cell>
          <cell r="L162" t="str">
            <v>_</v>
          </cell>
          <cell r="M162" t="str">
            <v>_</v>
          </cell>
          <cell r="N162" t="str">
            <v>_</v>
          </cell>
        </row>
        <row r="163">
          <cell r="B163" t="str">
            <v>Depreciation &amp; Amortization</v>
          </cell>
          <cell r="H163">
            <v>659998.43000000005</v>
          </cell>
          <cell r="I163">
            <v>82089.039999999994</v>
          </cell>
          <cell r="J163">
            <v>47599</v>
          </cell>
          <cell r="K163">
            <v>32358</v>
          </cell>
          <cell r="L163">
            <v>22358</v>
          </cell>
          <cell r="M163">
            <v>12358</v>
          </cell>
          <cell r="N163">
            <v>12358</v>
          </cell>
        </row>
        <row r="164">
          <cell r="H164" t="str">
            <v>_</v>
          </cell>
          <cell r="I164" t="str">
            <v>_</v>
          </cell>
          <cell r="J164" t="str">
            <v>_</v>
          </cell>
          <cell r="K164" t="str">
            <v>_</v>
          </cell>
          <cell r="L164" t="str">
            <v>_</v>
          </cell>
          <cell r="M164" t="str">
            <v>_</v>
          </cell>
          <cell r="N164" t="str">
            <v>_</v>
          </cell>
        </row>
        <row r="165">
          <cell r="C165" t="str">
            <v>EBITDA</v>
          </cell>
          <cell r="H165">
            <v>-38011.410000000033</v>
          </cell>
          <cell r="I165">
            <v>106610.54000000011</v>
          </cell>
          <cell r="J165">
            <v>62764.358890000207</v>
          </cell>
          <cell r="K165">
            <v>185450.36665150052</v>
          </cell>
          <cell r="L165">
            <v>269447.07224080036</v>
          </cell>
          <cell r="M165">
            <v>370577.87435206032</v>
          </cell>
          <cell r="N165">
            <v>492763.37461226282</v>
          </cell>
        </row>
        <row r="166">
          <cell r="H166" t="str">
            <v>_</v>
          </cell>
          <cell r="I166" t="str">
            <v>_</v>
          </cell>
          <cell r="J166" t="str">
            <v>_</v>
          </cell>
          <cell r="K166" t="str">
            <v>_</v>
          </cell>
          <cell r="L166" t="str">
            <v>_</v>
          </cell>
          <cell r="M166" t="str">
            <v>_</v>
          </cell>
          <cell r="N166" t="str">
            <v>_</v>
          </cell>
        </row>
        <row r="167">
          <cell r="H167" t="str">
            <v>_</v>
          </cell>
          <cell r="I167" t="str">
            <v>_</v>
          </cell>
          <cell r="J167" t="str">
            <v>_</v>
          </cell>
          <cell r="K167" t="str">
            <v>_</v>
          </cell>
          <cell r="L167" t="str">
            <v>_</v>
          </cell>
          <cell r="M167" t="str">
            <v>_</v>
          </cell>
          <cell r="N167" t="str">
            <v>_</v>
          </cell>
        </row>
        <row r="169">
          <cell r="A169" t="str">
            <v>PROJECT HOUSECALL</v>
          </cell>
        </row>
        <row r="170">
          <cell r="A170" t="str">
            <v>Countryside Health Services, Inc. Operating Income Contribution</v>
          </cell>
        </row>
        <row r="172">
          <cell r="H172" t="str">
            <v xml:space="preserve">Fiscal Years Ended March 31, </v>
          </cell>
        </row>
        <row r="173">
          <cell r="H173" t="str">
            <v>_</v>
          </cell>
        </row>
        <row r="174">
          <cell r="H174" t="str">
            <v>Actual</v>
          </cell>
          <cell r="J174" t="str">
            <v>Projected</v>
          </cell>
        </row>
        <row r="175">
          <cell r="H175" t="str">
            <v>_</v>
          </cell>
          <cell r="J175" t="str">
            <v>_</v>
          </cell>
        </row>
        <row r="176">
          <cell r="H176">
            <v>1994</v>
          </cell>
          <cell r="I176">
            <v>1995</v>
          </cell>
          <cell r="J176">
            <v>1996</v>
          </cell>
          <cell r="K176">
            <v>1997</v>
          </cell>
          <cell r="L176">
            <v>1998</v>
          </cell>
          <cell r="M176">
            <v>1999</v>
          </cell>
          <cell r="N176">
            <v>2000</v>
          </cell>
        </row>
        <row r="177">
          <cell r="H177" t="str">
            <v>_</v>
          </cell>
          <cell r="I177" t="str">
            <v>_</v>
          </cell>
          <cell r="J177" t="str">
            <v>_</v>
          </cell>
          <cell r="K177" t="str">
            <v>_</v>
          </cell>
          <cell r="L177" t="str">
            <v>_</v>
          </cell>
          <cell r="M177" t="str">
            <v>_</v>
          </cell>
          <cell r="N177" t="str">
            <v>_</v>
          </cell>
        </row>
        <row r="178">
          <cell r="A178" t="str">
            <v>Staff Relief</v>
          </cell>
          <cell r="H178">
            <v>57860</v>
          </cell>
          <cell r="I178">
            <v>158226.93</v>
          </cell>
          <cell r="J178">
            <v>248653.62049499998</v>
          </cell>
          <cell r="K178">
            <v>335682.38766825001</v>
          </cell>
          <cell r="L178">
            <v>402818.86520190001</v>
          </cell>
          <cell r="M178">
            <v>483382.63824227999</v>
          </cell>
          <cell r="N178">
            <v>580059.16589073592</v>
          </cell>
        </row>
        <row r="179">
          <cell r="A179" t="str">
            <v>Private Duty</v>
          </cell>
          <cell r="H179">
            <v>782457.56</v>
          </cell>
          <cell r="I179">
            <v>853685.19</v>
          </cell>
          <cell r="J179">
            <v>1341566.2760849998</v>
          </cell>
          <cell r="K179">
            <v>1811114.4727147499</v>
          </cell>
          <cell r="L179">
            <v>2173337.3672576998</v>
          </cell>
          <cell r="M179">
            <v>2608004.8407092397</v>
          </cell>
          <cell r="N179">
            <v>3129605.8088510875</v>
          </cell>
        </row>
        <row r="180">
          <cell r="A180" t="str">
            <v>Medicare / Medicaid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</row>
        <row r="181">
          <cell r="A181" t="str">
            <v>Private Pay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A182" t="str">
            <v>HMO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</row>
        <row r="183">
          <cell r="A183" t="str">
            <v>Other</v>
          </cell>
          <cell r="H183">
            <v>3640</v>
          </cell>
          <cell r="I183">
            <v>6240</v>
          </cell>
          <cell r="J183">
            <v>9806.16</v>
          </cell>
          <cell r="K183">
            <v>13238.316000000001</v>
          </cell>
          <cell r="L183">
            <v>15885.9792</v>
          </cell>
          <cell r="M183">
            <v>19063.175039999998</v>
          </cell>
          <cell r="N183">
            <v>22875.810047999996</v>
          </cell>
        </row>
        <row r="184">
          <cell r="A184" t="str">
            <v>Returns &amp; Allowances HHC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>Discounts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H186" t="str">
            <v>_</v>
          </cell>
          <cell r="I186" t="str">
            <v>_</v>
          </cell>
          <cell r="J186" t="str">
            <v>_</v>
          </cell>
          <cell r="K186" t="str">
            <v>_</v>
          </cell>
          <cell r="L186" t="str">
            <v>_</v>
          </cell>
          <cell r="M186" t="str">
            <v>_</v>
          </cell>
          <cell r="N186" t="str">
            <v>_</v>
          </cell>
        </row>
        <row r="187">
          <cell r="B187" t="str">
            <v>Total Revenues</v>
          </cell>
          <cell r="H187">
            <v>843957.56</v>
          </cell>
          <cell r="I187">
            <v>1018152.1199999999</v>
          </cell>
          <cell r="J187">
            <v>1600026.0565799996</v>
          </cell>
          <cell r="K187">
            <v>2160035.1763829999</v>
          </cell>
          <cell r="L187">
            <v>2592042.2116596</v>
          </cell>
          <cell r="M187">
            <v>3110450.6539915199</v>
          </cell>
          <cell r="N187">
            <v>3732540.7847898235</v>
          </cell>
        </row>
        <row r="189">
          <cell r="A189" t="str">
            <v>Wages</v>
          </cell>
          <cell r="H189">
            <v>532070.57999999996</v>
          </cell>
          <cell r="I189">
            <v>659554.5</v>
          </cell>
          <cell r="J189">
            <v>1036489.89675</v>
          </cell>
          <cell r="K189">
            <v>1399261.3606125002</v>
          </cell>
          <cell r="L189">
            <v>1679113.6327350002</v>
          </cell>
          <cell r="M189">
            <v>2014936.3592820002</v>
          </cell>
          <cell r="N189">
            <v>2417923.6311384002</v>
          </cell>
        </row>
        <row r="190">
          <cell r="A190" t="str">
            <v>Travel</v>
          </cell>
          <cell r="H190">
            <v>2763.07</v>
          </cell>
          <cell r="I190">
            <v>979.16</v>
          </cell>
          <cell r="J190">
            <v>1538.7499399999997</v>
          </cell>
          <cell r="K190">
            <v>2077.3124189999999</v>
          </cell>
          <cell r="L190">
            <v>2492.7749028000003</v>
          </cell>
          <cell r="M190">
            <v>2991.3298833600002</v>
          </cell>
          <cell r="N190">
            <v>3589.5958600319996</v>
          </cell>
        </row>
        <row r="191">
          <cell r="A191" t="str">
            <v>Contract Therapy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</row>
        <row r="192">
          <cell r="A192" t="str">
            <v>OSHA</v>
          </cell>
          <cell r="H192">
            <v>0</v>
          </cell>
          <cell r="I192">
            <v>697.88</v>
          </cell>
          <cell r="J192">
            <v>1096.7184199999999</v>
          </cell>
          <cell r="K192">
            <v>1480.5698669999999</v>
          </cell>
          <cell r="L192">
            <v>1776.6838404000002</v>
          </cell>
          <cell r="M192">
            <v>2132.0206084800002</v>
          </cell>
          <cell r="N192">
            <v>2558.4247301759997</v>
          </cell>
        </row>
        <row r="193">
          <cell r="A193" t="str">
            <v>Insurance</v>
          </cell>
          <cell r="H193">
            <v>24475.97</v>
          </cell>
          <cell r="I193">
            <v>43325.01</v>
          </cell>
          <cell r="J193">
            <v>68085.253215000004</v>
          </cell>
          <cell r="K193">
            <v>91915.09184025001</v>
          </cell>
          <cell r="L193">
            <v>110298.11020830003</v>
          </cell>
          <cell r="M193">
            <v>132357.73224996001</v>
          </cell>
          <cell r="N193">
            <v>158829.278699952</v>
          </cell>
        </row>
        <row r="194">
          <cell r="A194" t="str">
            <v>Medical Supplies HHC</v>
          </cell>
          <cell r="H194">
            <v>108.5</v>
          </cell>
          <cell r="I194">
            <v>3139.78</v>
          </cell>
          <cell r="J194">
            <v>4934.1642699999993</v>
          </cell>
          <cell r="K194">
            <v>6661.1217645000006</v>
          </cell>
          <cell r="L194">
            <v>7993.3461174000013</v>
          </cell>
          <cell r="M194">
            <v>9592.0153408800015</v>
          </cell>
          <cell r="N194">
            <v>11510.418409056001</v>
          </cell>
        </row>
        <row r="195">
          <cell r="A195" t="str">
            <v>Other</v>
          </cell>
          <cell r="H195">
            <v>0</v>
          </cell>
          <cell r="I195">
            <v>747.68</v>
          </cell>
          <cell r="J195">
            <v>1174.9791199999997</v>
          </cell>
          <cell r="K195">
            <v>1586.221812</v>
          </cell>
          <cell r="L195">
            <v>1903.4661744000002</v>
          </cell>
          <cell r="M195">
            <v>2284.1594092800001</v>
          </cell>
          <cell r="N195">
            <v>2740.9912911359997</v>
          </cell>
        </row>
        <row r="196">
          <cell r="H196" t="str">
            <v>_</v>
          </cell>
          <cell r="I196" t="str">
            <v>_</v>
          </cell>
          <cell r="J196" t="str">
            <v>_</v>
          </cell>
          <cell r="K196" t="str">
            <v>_</v>
          </cell>
          <cell r="L196" t="str">
            <v>_</v>
          </cell>
          <cell r="M196" t="str">
            <v>_</v>
          </cell>
          <cell r="N196" t="str">
            <v>_</v>
          </cell>
        </row>
        <row r="197">
          <cell r="B197" t="str">
            <v>Cost of Goods Sold</v>
          </cell>
          <cell r="H197">
            <v>559418.11999999988</v>
          </cell>
          <cell r="I197">
            <v>708444.01000000013</v>
          </cell>
          <cell r="J197">
            <v>1113319.761715</v>
          </cell>
          <cell r="K197">
            <v>1502981.6783152502</v>
          </cell>
          <cell r="L197">
            <v>1803578.0139783004</v>
          </cell>
          <cell r="M197">
            <v>2164293.6167739602</v>
          </cell>
          <cell r="N197">
            <v>2597152.3401287524</v>
          </cell>
        </row>
        <row r="198">
          <cell r="H198" t="str">
            <v>_</v>
          </cell>
          <cell r="I198" t="str">
            <v>_</v>
          </cell>
          <cell r="J198" t="str">
            <v>_</v>
          </cell>
          <cell r="K198" t="str">
            <v>_</v>
          </cell>
          <cell r="L198" t="str">
            <v>_</v>
          </cell>
          <cell r="M198" t="str">
            <v>_</v>
          </cell>
          <cell r="N198" t="str">
            <v>_</v>
          </cell>
        </row>
        <row r="199">
          <cell r="C199" t="str">
            <v>Gross Profit</v>
          </cell>
          <cell r="H199">
            <v>284539.44000000018</v>
          </cell>
          <cell r="I199">
            <v>309708.10999999975</v>
          </cell>
          <cell r="J199">
            <v>486706.2948649996</v>
          </cell>
          <cell r="K199">
            <v>657053.49806774966</v>
          </cell>
          <cell r="L199">
            <v>788464.19768129964</v>
          </cell>
          <cell r="M199">
            <v>946157.03721755976</v>
          </cell>
          <cell r="N199">
            <v>1135388.4446610711</v>
          </cell>
        </row>
        <row r="201">
          <cell r="A201" t="str">
            <v>Florida Overhead Allocation</v>
          </cell>
          <cell r="H201">
            <v>92701.61</v>
          </cell>
          <cell r="I201">
            <v>62774</v>
          </cell>
          <cell r="J201">
            <v>59321.43</v>
          </cell>
          <cell r="K201">
            <v>50423.215499999998</v>
          </cell>
          <cell r="L201">
            <v>45380.893949999998</v>
          </cell>
          <cell r="M201">
            <v>40842.804555000002</v>
          </cell>
          <cell r="N201">
            <v>36758.524099500006</v>
          </cell>
        </row>
        <row r="202">
          <cell r="A202" t="str">
            <v>Office Supplies</v>
          </cell>
          <cell r="H202">
            <v>3767.69</v>
          </cell>
          <cell r="I202">
            <v>3722.3</v>
          </cell>
          <cell r="J202">
            <v>4094.5300000000007</v>
          </cell>
          <cell r="K202">
            <v>4503.9830000000011</v>
          </cell>
          <cell r="L202">
            <v>4954.3813000000018</v>
          </cell>
          <cell r="M202">
            <v>5449.8194300000023</v>
          </cell>
          <cell r="N202">
            <v>5994.801373000003</v>
          </cell>
        </row>
        <row r="203">
          <cell r="A203" t="str">
            <v>Professional Fees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 t="str">
            <v>Rents &amp; Leases</v>
          </cell>
          <cell r="H204">
            <v>13234.18</v>
          </cell>
          <cell r="I204">
            <v>17065.36</v>
          </cell>
          <cell r="J204">
            <v>18771.896000000001</v>
          </cell>
          <cell r="K204">
            <v>20649.085600000002</v>
          </cell>
          <cell r="L204">
            <v>22713.994160000006</v>
          </cell>
          <cell r="M204">
            <v>24985.393576000009</v>
          </cell>
          <cell r="N204">
            <v>27483.932933600012</v>
          </cell>
        </row>
        <row r="205">
          <cell r="A205" t="str">
            <v>Salaries</v>
          </cell>
          <cell r="H205">
            <v>91951.3</v>
          </cell>
          <cell r="I205">
            <v>176635.99</v>
          </cell>
          <cell r="J205">
            <v>194299.58900000001</v>
          </cell>
          <cell r="K205">
            <v>213729.54790000003</v>
          </cell>
          <cell r="L205">
            <v>235102.50269000005</v>
          </cell>
          <cell r="M205">
            <v>258612.75295900009</v>
          </cell>
          <cell r="N205">
            <v>284474.02825490013</v>
          </cell>
        </row>
        <row r="206">
          <cell r="A206" t="str">
            <v>Telephone</v>
          </cell>
          <cell r="H206">
            <v>16132.66</v>
          </cell>
          <cell r="I206">
            <v>23839.26</v>
          </cell>
          <cell r="J206">
            <v>26223.186000000002</v>
          </cell>
          <cell r="K206">
            <v>28845.504600000004</v>
          </cell>
          <cell r="L206">
            <v>31730.055060000006</v>
          </cell>
          <cell r="M206">
            <v>34903.060566000007</v>
          </cell>
          <cell r="N206">
            <v>38393.366622600013</v>
          </cell>
        </row>
        <row r="207">
          <cell r="A207" t="str">
            <v>Amortization</v>
          </cell>
          <cell r="H207">
            <v>45886.7</v>
          </cell>
          <cell r="I207">
            <v>55064.04</v>
          </cell>
          <cell r="J207">
            <v>55064</v>
          </cell>
          <cell r="K207">
            <v>49509</v>
          </cell>
          <cell r="L207">
            <v>48397</v>
          </cell>
          <cell r="M207">
            <v>48397</v>
          </cell>
          <cell r="N207">
            <v>48397</v>
          </cell>
        </row>
        <row r="208">
          <cell r="A208" t="str">
            <v>Other – Excl. Interest Expense</v>
          </cell>
          <cell r="H208">
            <v>29192.78999999995</v>
          </cell>
          <cell r="I208">
            <v>57893.710000000014</v>
          </cell>
          <cell r="J208">
            <v>63683.08100000002</v>
          </cell>
          <cell r="K208">
            <v>70051.389100000029</v>
          </cell>
          <cell r="L208">
            <v>77056.528010000038</v>
          </cell>
          <cell r="M208">
            <v>84762.180811000042</v>
          </cell>
          <cell r="N208">
            <v>93238.398892100056</v>
          </cell>
        </row>
        <row r="209">
          <cell r="H209" t="str">
            <v>_</v>
          </cell>
          <cell r="I209" t="str">
            <v>_</v>
          </cell>
          <cell r="J209" t="str">
            <v>_</v>
          </cell>
          <cell r="K209" t="str">
            <v>_</v>
          </cell>
          <cell r="L209" t="str">
            <v>_</v>
          </cell>
          <cell r="M209" t="str">
            <v>_</v>
          </cell>
          <cell r="N209" t="str">
            <v>_</v>
          </cell>
        </row>
        <row r="210">
          <cell r="B210" t="str">
            <v>Total General &amp; Administrative</v>
          </cell>
          <cell r="H210">
            <v>292866.92999999993</v>
          </cell>
          <cell r="I210">
            <v>396994.66</v>
          </cell>
          <cell r="J210">
            <v>421457.712</v>
          </cell>
          <cell r="K210">
            <v>437711.72570000007</v>
          </cell>
          <cell r="L210">
            <v>465335.35517000011</v>
          </cell>
          <cell r="M210">
            <v>497953.01189700019</v>
          </cell>
          <cell r="N210">
            <v>534740.0521757002</v>
          </cell>
        </row>
        <row r="211">
          <cell r="H211" t="str">
            <v>_</v>
          </cell>
          <cell r="I211" t="str">
            <v>_</v>
          </cell>
          <cell r="J211" t="str">
            <v>_</v>
          </cell>
          <cell r="K211" t="str">
            <v>_</v>
          </cell>
          <cell r="L211" t="str">
            <v>_</v>
          </cell>
          <cell r="M211" t="str">
            <v>_</v>
          </cell>
          <cell r="N211" t="str">
            <v>_</v>
          </cell>
        </row>
        <row r="212">
          <cell r="C212" t="str">
            <v>Operating Income (EBIT)</v>
          </cell>
          <cell r="H212">
            <v>-8327.4899999997579</v>
          </cell>
          <cell r="I212">
            <v>-87286.550000000221</v>
          </cell>
          <cell r="J212">
            <v>65248.582864999596</v>
          </cell>
          <cell r="K212">
            <v>219341.7723677496</v>
          </cell>
          <cell r="L212">
            <v>323128.84251129953</v>
          </cell>
          <cell r="M212">
            <v>448204.02532055957</v>
          </cell>
          <cell r="N212">
            <v>600648.39248537086</v>
          </cell>
        </row>
        <row r="213">
          <cell r="H213" t="str">
            <v>_</v>
          </cell>
          <cell r="I213" t="str">
            <v>_</v>
          </cell>
          <cell r="J213" t="str">
            <v>_</v>
          </cell>
          <cell r="K213" t="str">
            <v>_</v>
          </cell>
          <cell r="L213" t="str">
            <v>_</v>
          </cell>
          <cell r="M213" t="str">
            <v>_</v>
          </cell>
          <cell r="N213" t="str">
            <v>_</v>
          </cell>
        </row>
        <row r="214">
          <cell r="H214" t="str">
            <v>_</v>
          </cell>
          <cell r="I214" t="str">
            <v>_</v>
          </cell>
          <cell r="J214" t="str">
            <v>_</v>
          </cell>
          <cell r="K214" t="str">
            <v>_</v>
          </cell>
          <cell r="L214" t="str">
            <v>_</v>
          </cell>
          <cell r="M214" t="str">
            <v>_</v>
          </cell>
          <cell r="N214" t="str">
            <v>_</v>
          </cell>
        </row>
        <row r="216">
          <cell r="A216" t="str">
            <v>Interest Income</v>
          </cell>
          <cell r="H216">
            <v>4</v>
          </cell>
          <cell r="I216">
            <v>0</v>
          </cell>
        </row>
        <row r="217">
          <cell r="A217" t="str">
            <v>Interest Expense</v>
          </cell>
          <cell r="H217">
            <v>-11183.42</v>
          </cell>
          <cell r="I217">
            <v>-11127.45</v>
          </cell>
        </row>
        <row r="219">
          <cell r="A219" t="str">
            <v>Amortization</v>
          </cell>
          <cell r="H219">
            <v>45886.7</v>
          </cell>
          <cell r="I219">
            <v>55064.04</v>
          </cell>
          <cell r="J219">
            <v>55064</v>
          </cell>
          <cell r="K219">
            <v>49509</v>
          </cell>
          <cell r="L219">
            <v>48397</v>
          </cell>
          <cell r="M219">
            <v>48397</v>
          </cell>
          <cell r="N219">
            <v>48397</v>
          </cell>
        </row>
        <row r="220">
          <cell r="A220" t="str">
            <v>Amortization – Res. Cov.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</row>
        <row r="221">
          <cell r="A221" t="str">
            <v>Depreciation</v>
          </cell>
          <cell r="H221">
            <v>0</v>
          </cell>
          <cell r="I221">
            <v>4620</v>
          </cell>
          <cell r="J221">
            <v>4620</v>
          </cell>
          <cell r="K221">
            <v>4620</v>
          </cell>
          <cell r="L221">
            <v>4620</v>
          </cell>
          <cell r="M221">
            <v>4620</v>
          </cell>
          <cell r="N221">
            <v>4620</v>
          </cell>
        </row>
        <row r="222">
          <cell r="H222" t="str">
            <v>_</v>
          </cell>
          <cell r="I222" t="str">
            <v>_</v>
          </cell>
          <cell r="J222" t="str">
            <v>_</v>
          </cell>
          <cell r="K222" t="str">
            <v>_</v>
          </cell>
          <cell r="L222" t="str">
            <v>_</v>
          </cell>
          <cell r="M222" t="str">
            <v>_</v>
          </cell>
          <cell r="N222" t="str">
            <v>_</v>
          </cell>
        </row>
        <row r="223">
          <cell r="B223" t="str">
            <v>Depreciation &amp; Amortization</v>
          </cell>
          <cell r="H223">
            <v>45886.7</v>
          </cell>
          <cell r="I223">
            <v>59684.04</v>
          </cell>
          <cell r="J223">
            <v>59684</v>
          </cell>
          <cell r="K223">
            <v>54129</v>
          </cell>
          <cell r="L223">
            <v>53017</v>
          </cell>
          <cell r="M223">
            <v>53017</v>
          </cell>
          <cell r="N223">
            <v>53017</v>
          </cell>
        </row>
        <row r="224">
          <cell r="H224" t="str">
            <v>_</v>
          </cell>
          <cell r="I224" t="str">
            <v>_</v>
          </cell>
          <cell r="J224" t="str">
            <v>_</v>
          </cell>
          <cell r="K224" t="str">
            <v>_</v>
          </cell>
          <cell r="L224" t="str">
            <v>_</v>
          </cell>
          <cell r="M224" t="str">
            <v>_</v>
          </cell>
          <cell r="N224" t="str">
            <v>_</v>
          </cell>
        </row>
        <row r="225">
          <cell r="C225" t="str">
            <v>EBITDA</v>
          </cell>
          <cell r="H225">
            <v>37559.210000000239</v>
          </cell>
          <cell r="I225">
            <v>-27602.51000000022</v>
          </cell>
          <cell r="J225">
            <v>124932.5828649996</v>
          </cell>
          <cell r="K225">
            <v>273470.7723677496</v>
          </cell>
          <cell r="L225">
            <v>376145.84251129953</v>
          </cell>
          <cell r="M225">
            <v>501221.02532055957</v>
          </cell>
          <cell r="N225">
            <v>653665.39248537086</v>
          </cell>
        </row>
        <row r="226">
          <cell r="H226" t="str">
            <v>_</v>
          </cell>
          <cell r="I226" t="str">
            <v>_</v>
          </cell>
          <cell r="J226" t="str">
            <v>_</v>
          </cell>
          <cell r="K226" t="str">
            <v>_</v>
          </cell>
          <cell r="L226" t="str">
            <v>_</v>
          </cell>
          <cell r="M226" t="str">
            <v>_</v>
          </cell>
          <cell r="N226" t="str">
            <v>_</v>
          </cell>
        </row>
        <row r="227">
          <cell r="H227" t="str">
            <v>_</v>
          </cell>
          <cell r="I227" t="str">
            <v>_</v>
          </cell>
          <cell r="J227" t="str">
            <v>_</v>
          </cell>
          <cell r="K227" t="str">
            <v>_</v>
          </cell>
          <cell r="L227" t="str">
            <v>_</v>
          </cell>
          <cell r="M227" t="str">
            <v>_</v>
          </cell>
          <cell r="N227" t="str">
            <v>_</v>
          </cell>
        </row>
        <row r="229">
          <cell r="A229" t="str">
            <v>PROJECT HOUSECALL</v>
          </cell>
        </row>
        <row r="230">
          <cell r="A230" t="str">
            <v>PA Medical Concepts Operating Income Contribution</v>
          </cell>
        </row>
        <row r="232">
          <cell r="H232" t="str">
            <v xml:space="preserve">Fiscal Years Ended March 31, </v>
          </cell>
        </row>
        <row r="233">
          <cell r="H233" t="str">
            <v>_</v>
          </cell>
        </row>
        <row r="234">
          <cell r="H234" t="str">
            <v>Actual</v>
          </cell>
          <cell r="J234" t="str">
            <v>Projected</v>
          </cell>
        </row>
        <row r="235">
          <cell r="H235" t="str">
            <v>_</v>
          </cell>
          <cell r="J235" t="str">
            <v>_</v>
          </cell>
        </row>
        <row r="236">
          <cell r="H236">
            <v>1994</v>
          </cell>
          <cell r="I236">
            <v>1995</v>
          </cell>
          <cell r="J236">
            <v>1996</v>
          </cell>
          <cell r="K236">
            <v>1997</v>
          </cell>
          <cell r="L236">
            <v>1998</v>
          </cell>
          <cell r="M236">
            <v>1999</v>
          </cell>
          <cell r="N236">
            <v>2000</v>
          </cell>
        </row>
        <row r="237">
          <cell r="H237" t="str">
            <v>_</v>
          </cell>
          <cell r="I237" t="str">
            <v>_</v>
          </cell>
          <cell r="J237" t="str">
            <v>_</v>
          </cell>
          <cell r="K237" t="str">
            <v>_</v>
          </cell>
          <cell r="L237" t="str">
            <v>_</v>
          </cell>
          <cell r="M237" t="str">
            <v>_</v>
          </cell>
          <cell r="N237" t="str">
            <v>_</v>
          </cell>
        </row>
        <row r="238">
          <cell r="A238" t="str">
            <v>Staff Relief</v>
          </cell>
          <cell r="H238">
            <v>39552.660000000003</v>
          </cell>
          <cell r="I238">
            <v>54945.63</v>
          </cell>
          <cell r="J238">
            <v>59918.209514999995</v>
          </cell>
          <cell r="K238">
            <v>80889.582845249999</v>
          </cell>
          <cell r="L238">
            <v>97067.499414299993</v>
          </cell>
          <cell r="M238">
            <v>116480.99929715999</v>
          </cell>
          <cell r="N238">
            <v>139777.19915659199</v>
          </cell>
        </row>
        <row r="239">
          <cell r="A239" t="str">
            <v>Private Duty</v>
          </cell>
          <cell r="H239">
            <v>1021747.93</v>
          </cell>
          <cell r="I239">
            <v>1207845.99</v>
          </cell>
          <cell r="J239">
            <v>1317156.0520949999</v>
          </cell>
          <cell r="K239">
            <v>1778160.6703282499</v>
          </cell>
          <cell r="L239">
            <v>2133792.8043938996</v>
          </cell>
          <cell r="M239">
            <v>2560551.3652726794</v>
          </cell>
          <cell r="N239">
            <v>3072661.6383272153</v>
          </cell>
        </row>
        <row r="240">
          <cell r="A240" t="str">
            <v>Medicare / Medicaid</v>
          </cell>
          <cell r="H240">
            <v>110653.75</v>
          </cell>
          <cell r="I240">
            <v>20326.25</v>
          </cell>
          <cell r="J240">
            <v>22165.775625000002</v>
          </cell>
          <cell r="K240">
            <v>29923.797093750003</v>
          </cell>
          <cell r="L240">
            <v>35908.556512499999</v>
          </cell>
          <cell r="M240">
            <v>43090.267814999999</v>
          </cell>
          <cell r="N240">
            <v>51708.321378000001</v>
          </cell>
        </row>
        <row r="241">
          <cell r="A241" t="str">
            <v>Private Pay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</row>
        <row r="242">
          <cell r="A242" t="str">
            <v>HMO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</row>
        <row r="243">
          <cell r="A243" t="str">
            <v>Other</v>
          </cell>
          <cell r="H243">
            <v>1440</v>
          </cell>
          <cell r="I243">
            <v>900</v>
          </cell>
          <cell r="J243">
            <v>981.45</v>
          </cell>
          <cell r="K243">
            <v>1324.9575000000002</v>
          </cell>
          <cell r="L243">
            <v>1589.9490000000003</v>
          </cell>
          <cell r="M243">
            <v>1907.9388000000004</v>
          </cell>
          <cell r="N243">
            <v>2289.5265600000002</v>
          </cell>
        </row>
        <row r="244">
          <cell r="A244" t="str">
            <v>Returns &amp; Allowances HHC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</row>
        <row r="245">
          <cell r="A245" t="str">
            <v>Discounts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</row>
        <row r="246">
          <cell r="H246" t="str">
            <v>_</v>
          </cell>
          <cell r="I246" t="str">
            <v>_</v>
          </cell>
          <cell r="J246" t="str">
            <v>_</v>
          </cell>
          <cell r="K246" t="str">
            <v>_</v>
          </cell>
          <cell r="L246" t="str">
            <v>_</v>
          </cell>
          <cell r="M246" t="str">
            <v>_</v>
          </cell>
          <cell r="N246" t="str">
            <v>_</v>
          </cell>
        </row>
        <row r="247">
          <cell r="B247" t="str">
            <v>Total Revenues</v>
          </cell>
          <cell r="H247">
            <v>1173394.3400000001</v>
          </cell>
          <cell r="I247">
            <v>1284017.8699999999</v>
          </cell>
          <cell r="J247">
            <v>1400221.4872349999</v>
          </cell>
          <cell r="K247">
            <v>1890299.0077672498</v>
          </cell>
          <cell r="L247">
            <v>2268358.8093206999</v>
          </cell>
          <cell r="M247">
            <v>2722030.5711848396</v>
          </cell>
          <cell r="N247">
            <v>3266436.6854218077</v>
          </cell>
        </row>
        <row r="249">
          <cell r="A249" t="str">
            <v>Wages</v>
          </cell>
          <cell r="H249">
            <v>655757.92999999993</v>
          </cell>
          <cell r="I249">
            <v>774888</v>
          </cell>
          <cell r="J249">
            <v>845015.36400000006</v>
          </cell>
          <cell r="K249">
            <v>1140770.7413999999</v>
          </cell>
          <cell r="L249">
            <v>1368924.88968</v>
          </cell>
          <cell r="M249">
            <v>1642709.8676159999</v>
          </cell>
          <cell r="N249">
            <v>1971251.8411392001</v>
          </cell>
        </row>
        <row r="250">
          <cell r="A250" t="str">
            <v>Travel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Contract Therapy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A252" t="str">
            <v>OSHA</v>
          </cell>
          <cell r="H252">
            <v>1954.55</v>
          </cell>
          <cell r="I252">
            <v>1706.26</v>
          </cell>
          <cell r="J252">
            <v>1860.6765300000002</v>
          </cell>
          <cell r="K252">
            <v>2511.9133155</v>
          </cell>
          <cell r="L252">
            <v>3014.2959786000001</v>
          </cell>
          <cell r="M252">
            <v>3617.1551743199998</v>
          </cell>
          <cell r="N252">
            <v>4340.5862091839999</v>
          </cell>
        </row>
        <row r="253">
          <cell r="A253" t="str">
            <v>Insurance</v>
          </cell>
          <cell r="H253">
            <v>71778.37</v>
          </cell>
          <cell r="I253">
            <v>91575.41</v>
          </cell>
          <cell r="J253">
            <v>99862.984605000005</v>
          </cell>
          <cell r="K253">
            <v>134815.02921675</v>
          </cell>
          <cell r="L253">
            <v>161778.03506010002</v>
          </cell>
          <cell r="M253">
            <v>194133.64207212001</v>
          </cell>
          <cell r="N253">
            <v>232960.37048654401</v>
          </cell>
        </row>
        <row r="254">
          <cell r="A254" t="str">
            <v>Medical Supplies HHC</v>
          </cell>
          <cell r="H254">
            <v>0</v>
          </cell>
          <cell r="I254">
            <v>2255.38</v>
          </cell>
          <cell r="J254">
            <v>2459.4918900000002</v>
          </cell>
          <cell r="K254">
            <v>3320.3140515</v>
          </cell>
          <cell r="L254">
            <v>3984.3768618000004</v>
          </cell>
          <cell r="M254">
            <v>4781.2522341599997</v>
          </cell>
          <cell r="N254">
            <v>5737.502680992</v>
          </cell>
        </row>
        <row r="255">
          <cell r="A255" t="str">
            <v>Other</v>
          </cell>
          <cell r="H255">
            <v>12569.71</v>
          </cell>
          <cell r="I255">
            <v>23234.42</v>
          </cell>
          <cell r="J255">
            <v>25337.135009999998</v>
          </cell>
          <cell r="K255">
            <v>34205.132263499996</v>
          </cell>
          <cell r="L255">
            <v>41046.1587162</v>
          </cell>
          <cell r="M255">
            <v>49255.390459439994</v>
          </cell>
          <cell r="N255">
            <v>59106.468551327998</v>
          </cell>
        </row>
        <row r="256">
          <cell r="H256" t="str">
            <v>_</v>
          </cell>
          <cell r="I256" t="str">
            <v>_</v>
          </cell>
          <cell r="J256" t="str">
            <v>_</v>
          </cell>
          <cell r="K256" t="str">
            <v>_</v>
          </cell>
          <cell r="L256" t="str">
            <v>_</v>
          </cell>
          <cell r="M256" t="str">
            <v>_</v>
          </cell>
          <cell r="N256" t="str">
            <v>_</v>
          </cell>
        </row>
        <row r="257">
          <cell r="B257" t="str">
            <v>Cost of Goods Sold</v>
          </cell>
          <cell r="H257">
            <v>742060.55999999994</v>
          </cell>
          <cell r="I257">
            <v>893659.47000000009</v>
          </cell>
          <cell r="J257">
            <v>974535.65203500004</v>
          </cell>
          <cell r="K257">
            <v>1315623.13024725</v>
          </cell>
          <cell r="L257">
            <v>1578747.7562966999</v>
          </cell>
          <cell r="M257">
            <v>1894497.3075560399</v>
          </cell>
          <cell r="N257">
            <v>2273396.7690672479</v>
          </cell>
        </row>
        <row r="258">
          <cell r="H258" t="str">
            <v>_</v>
          </cell>
          <cell r="I258" t="str">
            <v>_</v>
          </cell>
          <cell r="J258" t="str">
            <v>_</v>
          </cell>
          <cell r="K258" t="str">
            <v>_</v>
          </cell>
          <cell r="L258" t="str">
            <v>_</v>
          </cell>
          <cell r="M258" t="str">
            <v>_</v>
          </cell>
          <cell r="N258" t="str">
            <v>_</v>
          </cell>
        </row>
        <row r="259">
          <cell r="C259" t="str">
            <v>Gross Profit</v>
          </cell>
          <cell r="H259">
            <v>431333.78000000014</v>
          </cell>
          <cell r="I259">
            <v>390358.39999999979</v>
          </cell>
          <cell r="J259">
            <v>425685.83519999986</v>
          </cell>
          <cell r="K259">
            <v>574675.87751999986</v>
          </cell>
          <cell r="L259">
            <v>689611.05302400002</v>
          </cell>
          <cell r="M259">
            <v>827533.2636287997</v>
          </cell>
          <cell r="N259">
            <v>993039.91635455983</v>
          </cell>
        </row>
        <row r="261">
          <cell r="A261" t="str">
            <v>Florida Overhead Allocation</v>
          </cell>
          <cell r="H261">
            <v>105463.96</v>
          </cell>
          <cell r="I261">
            <v>69515.199999999997</v>
          </cell>
          <cell r="J261">
            <v>65691.863999999987</v>
          </cell>
          <cell r="K261">
            <v>55838.084399999985</v>
          </cell>
          <cell r="L261">
            <v>50254.275959999984</v>
          </cell>
          <cell r="M261">
            <v>45228.84836399999</v>
          </cell>
          <cell r="N261">
            <v>40705.96352759999</v>
          </cell>
        </row>
        <row r="262">
          <cell r="A262" t="str">
            <v>Office Supplies</v>
          </cell>
          <cell r="H262">
            <v>430.65</v>
          </cell>
          <cell r="I262">
            <v>192.08</v>
          </cell>
          <cell r="J262">
            <v>211.28800000000004</v>
          </cell>
          <cell r="K262">
            <v>232.41680000000005</v>
          </cell>
          <cell r="L262">
            <v>255.65848000000008</v>
          </cell>
          <cell r="M262">
            <v>281.22432800000013</v>
          </cell>
          <cell r="N262">
            <v>309.34676080000014</v>
          </cell>
        </row>
        <row r="263">
          <cell r="A263" t="str">
            <v>Professional Fees</v>
          </cell>
          <cell r="H263">
            <v>27167.82</v>
          </cell>
          <cell r="I263">
            <v>22059.74</v>
          </cell>
          <cell r="J263">
            <v>24265.714000000004</v>
          </cell>
          <cell r="K263">
            <v>26692.285400000004</v>
          </cell>
          <cell r="L263">
            <v>29361.513940000008</v>
          </cell>
          <cell r="M263">
            <v>32297.665334000012</v>
          </cell>
          <cell r="N263">
            <v>35527.431867400017</v>
          </cell>
        </row>
        <row r="264">
          <cell r="A264" t="str">
            <v>Rents &amp; Leases</v>
          </cell>
          <cell r="H264">
            <v>2920.79</v>
          </cell>
          <cell r="I264">
            <v>6973.24</v>
          </cell>
          <cell r="J264">
            <v>7670.5640000000003</v>
          </cell>
          <cell r="K264">
            <v>8437.6204000000016</v>
          </cell>
          <cell r="L264">
            <v>9281.382440000003</v>
          </cell>
          <cell r="M264">
            <v>10209.520684000005</v>
          </cell>
          <cell r="N264">
            <v>11230.472752400006</v>
          </cell>
        </row>
        <row r="265">
          <cell r="A265" t="str">
            <v>Salaries</v>
          </cell>
          <cell r="H265">
            <v>64532.2</v>
          </cell>
          <cell r="I265">
            <v>89410.75</v>
          </cell>
          <cell r="J265">
            <v>98351.825000000012</v>
          </cell>
          <cell r="K265">
            <v>108187.00750000002</v>
          </cell>
          <cell r="L265">
            <v>119005.70825000004</v>
          </cell>
          <cell r="M265">
            <v>130906.27907500006</v>
          </cell>
          <cell r="N265">
            <v>143996.90698250008</v>
          </cell>
        </row>
        <row r="266">
          <cell r="A266" t="str">
            <v>Telephone</v>
          </cell>
          <cell r="H266">
            <v>6097.76</v>
          </cell>
          <cell r="I266">
            <v>5788.14</v>
          </cell>
          <cell r="J266">
            <v>6366.9540000000006</v>
          </cell>
          <cell r="K266">
            <v>7003.6494000000012</v>
          </cell>
          <cell r="L266">
            <v>7704.0143400000015</v>
          </cell>
          <cell r="M266">
            <v>8474.4157740000028</v>
          </cell>
          <cell r="N266">
            <v>9321.8573514000036</v>
          </cell>
        </row>
        <row r="267">
          <cell r="A267" t="str">
            <v>Amortization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A268" t="str">
            <v>Other – Excl. Interest Expense</v>
          </cell>
          <cell r="H268">
            <v>149839.84</v>
          </cell>
          <cell r="I268">
            <v>148232.94999999998</v>
          </cell>
          <cell r="J268">
            <v>163056.245</v>
          </cell>
          <cell r="K268">
            <v>179361.8695</v>
          </cell>
          <cell r="L268">
            <v>197298.05645</v>
          </cell>
          <cell r="M268">
            <v>217027.86209500002</v>
          </cell>
          <cell r="N268">
            <v>238730.64830450004</v>
          </cell>
        </row>
        <row r="269">
          <cell r="H269" t="str">
            <v>_</v>
          </cell>
          <cell r="I269" t="str">
            <v>_</v>
          </cell>
          <cell r="J269" t="str">
            <v>_</v>
          </cell>
          <cell r="K269" t="str">
            <v>_</v>
          </cell>
          <cell r="L269" t="str">
            <v>_</v>
          </cell>
          <cell r="M269" t="str">
            <v>_</v>
          </cell>
          <cell r="N269" t="str">
            <v>_</v>
          </cell>
        </row>
        <row r="270">
          <cell r="B270" t="str">
            <v>Total General &amp; Administrative</v>
          </cell>
          <cell r="H270">
            <v>356453.02</v>
          </cell>
          <cell r="I270">
            <v>342172.1</v>
          </cell>
          <cell r="J270">
            <v>365614.45400000003</v>
          </cell>
          <cell r="K270">
            <v>385752.93339999998</v>
          </cell>
          <cell r="L270">
            <v>413160.60986000003</v>
          </cell>
          <cell r="M270">
            <v>444425.81565400003</v>
          </cell>
          <cell r="N270">
            <v>479822.62754660012</v>
          </cell>
        </row>
        <row r="271">
          <cell r="H271" t="str">
            <v>_</v>
          </cell>
          <cell r="I271" t="str">
            <v>_</v>
          </cell>
          <cell r="J271" t="str">
            <v>_</v>
          </cell>
          <cell r="K271" t="str">
            <v>_</v>
          </cell>
          <cell r="L271" t="str">
            <v>_</v>
          </cell>
          <cell r="M271" t="str">
            <v>_</v>
          </cell>
          <cell r="N271" t="str">
            <v>_</v>
          </cell>
        </row>
        <row r="272">
          <cell r="C272" t="str">
            <v>Operating Income (EBIT)</v>
          </cell>
          <cell r="H272">
            <v>74880.760000000126</v>
          </cell>
          <cell r="I272">
            <v>48186.299999999814</v>
          </cell>
          <cell r="J272">
            <v>60071.381199999829</v>
          </cell>
          <cell r="K272">
            <v>188922.94411999988</v>
          </cell>
          <cell r="L272">
            <v>276450.443164</v>
          </cell>
          <cell r="M272">
            <v>383107.44797479967</v>
          </cell>
          <cell r="N272">
            <v>513217.2888079597</v>
          </cell>
        </row>
        <row r="273">
          <cell r="H273" t="str">
            <v>_</v>
          </cell>
          <cell r="I273" t="str">
            <v>_</v>
          </cell>
          <cell r="J273" t="str">
            <v>_</v>
          </cell>
          <cell r="K273" t="str">
            <v>_</v>
          </cell>
          <cell r="L273" t="str">
            <v>_</v>
          </cell>
          <cell r="M273" t="str">
            <v>_</v>
          </cell>
          <cell r="N273" t="str">
            <v>_</v>
          </cell>
        </row>
        <row r="274">
          <cell r="H274" t="str">
            <v>_</v>
          </cell>
          <cell r="I274" t="str">
            <v>_</v>
          </cell>
          <cell r="J274" t="str">
            <v>_</v>
          </cell>
          <cell r="K274" t="str">
            <v>_</v>
          </cell>
          <cell r="L274" t="str">
            <v>_</v>
          </cell>
          <cell r="M274" t="str">
            <v>_</v>
          </cell>
          <cell r="N274" t="str">
            <v>_</v>
          </cell>
        </row>
        <row r="276">
          <cell r="A276" t="str">
            <v>Interest Income</v>
          </cell>
          <cell r="H276">
            <v>73.72</v>
          </cell>
          <cell r="I276">
            <v>55.72</v>
          </cell>
        </row>
        <row r="277">
          <cell r="A277" t="str">
            <v>Interest Expense</v>
          </cell>
          <cell r="H277">
            <v>-3983.27</v>
          </cell>
          <cell r="I277">
            <v>-3248.97</v>
          </cell>
        </row>
        <row r="279">
          <cell r="A279" t="str">
            <v>Amortization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A280" t="str">
            <v>Amortization – Res. Cov.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A281" t="str">
            <v>Depreciation</v>
          </cell>
          <cell r="H281">
            <v>0</v>
          </cell>
          <cell r="I281">
            <v>5949</v>
          </cell>
          <cell r="J281">
            <v>5949</v>
          </cell>
          <cell r="K281">
            <v>5949</v>
          </cell>
          <cell r="L281">
            <v>5949</v>
          </cell>
          <cell r="M281">
            <v>5949</v>
          </cell>
          <cell r="N281">
            <v>5949</v>
          </cell>
        </row>
        <row r="282">
          <cell r="H282" t="str">
            <v>_</v>
          </cell>
          <cell r="I282" t="str">
            <v>_</v>
          </cell>
          <cell r="J282" t="str">
            <v>_</v>
          </cell>
          <cell r="K282" t="str">
            <v>_</v>
          </cell>
          <cell r="L282" t="str">
            <v>_</v>
          </cell>
          <cell r="M282" t="str">
            <v>_</v>
          </cell>
          <cell r="N282" t="str">
            <v>_</v>
          </cell>
        </row>
        <row r="283">
          <cell r="B283" t="str">
            <v>Depreciation &amp; Amortization</v>
          </cell>
          <cell r="H283">
            <v>0</v>
          </cell>
          <cell r="I283">
            <v>5949</v>
          </cell>
          <cell r="J283">
            <v>5949</v>
          </cell>
          <cell r="K283">
            <v>5949</v>
          </cell>
          <cell r="L283">
            <v>5949</v>
          </cell>
          <cell r="M283">
            <v>5949</v>
          </cell>
          <cell r="N283">
            <v>5949</v>
          </cell>
        </row>
        <row r="284">
          <cell r="H284" t="str">
            <v>_</v>
          </cell>
          <cell r="I284" t="str">
            <v>_</v>
          </cell>
          <cell r="J284" t="str">
            <v>_</v>
          </cell>
          <cell r="K284" t="str">
            <v>_</v>
          </cell>
          <cell r="L284" t="str">
            <v>_</v>
          </cell>
          <cell r="M284" t="str">
            <v>_</v>
          </cell>
          <cell r="N284" t="str">
            <v>_</v>
          </cell>
        </row>
        <row r="285">
          <cell r="C285" t="str">
            <v>EBITDA</v>
          </cell>
          <cell r="H285">
            <v>74880.760000000126</v>
          </cell>
          <cell r="I285">
            <v>54135.299999999814</v>
          </cell>
          <cell r="J285">
            <v>66020.381199999829</v>
          </cell>
          <cell r="K285">
            <v>194871.94411999988</v>
          </cell>
          <cell r="L285">
            <v>282399.443164</v>
          </cell>
          <cell r="M285">
            <v>389056.44797479967</v>
          </cell>
          <cell r="N285">
            <v>519166.2888079597</v>
          </cell>
        </row>
        <row r="286">
          <cell r="H286" t="str">
            <v>_</v>
          </cell>
          <cell r="I286" t="str">
            <v>_</v>
          </cell>
          <cell r="J286" t="str">
            <v>_</v>
          </cell>
          <cell r="K286" t="str">
            <v>_</v>
          </cell>
          <cell r="L286" t="str">
            <v>_</v>
          </cell>
          <cell r="M286" t="str">
            <v>_</v>
          </cell>
          <cell r="N286" t="str">
            <v>_</v>
          </cell>
        </row>
        <row r="287">
          <cell r="H287" t="str">
            <v>_</v>
          </cell>
          <cell r="I287" t="str">
            <v>_</v>
          </cell>
          <cell r="J287" t="str">
            <v>_</v>
          </cell>
          <cell r="K287" t="str">
            <v>_</v>
          </cell>
          <cell r="L287" t="str">
            <v>_</v>
          </cell>
          <cell r="M287" t="str">
            <v>_</v>
          </cell>
          <cell r="N287" t="str">
            <v>_</v>
          </cell>
        </row>
        <row r="289">
          <cell r="A289" t="str">
            <v>PROJECT HOUSECALL</v>
          </cell>
        </row>
        <row r="290">
          <cell r="A290" t="str">
            <v>Whole Person Home Health Care of PA Operating Income Contribution</v>
          </cell>
        </row>
        <row r="292">
          <cell r="H292" t="str">
            <v xml:space="preserve">Fiscal Years Ended March 31, </v>
          </cell>
        </row>
        <row r="293">
          <cell r="H293" t="str">
            <v>_</v>
          </cell>
        </row>
        <row r="294">
          <cell r="H294" t="str">
            <v>Actual</v>
          </cell>
          <cell r="J294" t="str">
            <v>Projected</v>
          </cell>
        </row>
        <row r="295">
          <cell r="H295" t="str">
            <v>_</v>
          </cell>
          <cell r="J295" t="str">
            <v>_</v>
          </cell>
        </row>
        <row r="296">
          <cell r="H296">
            <v>1994</v>
          </cell>
          <cell r="I296">
            <v>1995</v>
          </cell>
          <cell r="J296">
            <v>1996</v>
          </cell>
          <cell r="K296">
            <v>1997</v>
          </cell>
          <cell r="L296">
            <v>1998</v>
          </cell>
          <cell r="M296">
            <v>1999</v>
          </cell>
          <cell r="N296">
            <v>2000</v>
          </cell>
        </row>
        <row r="297">
          <cell r="H297" t="str">
            <v>_</v>
          </cell>
          <cell r="I297" t="str">
            <v>_</v>
          </cell>
          <cell r="J297" t="str">
            <v>_</v>
          </cell>
          <cell r="K297" t="str">
            <v>_</v>
          </cell>
          <cell r="L297" t="str">
            <v>_</v>
          </cell>
          <cell r="M297" t="str">
            <v>_</v>
          </cell>
          <cell r="N297" t="str">
            <v>_</v>
          </cell>
        </row>
        <row r="298">
          <cell r="A298" t="str">
            <v>Staff Relief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</row>
        <row r="299">
          <cell r="A299" t="str">
            <v>Private Duty</v>
          </cell>
          <cell r="H299">
            <v>109428.59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A300" t="str">
            <v>Medicare / Medicaid</v>
          </cell>
          <cell r="H300">
            <v>442552.46</v>
          </cell>
          <cell r="I300">
            <v>504635.95999999996</v>
          </cell>
          <cell r="J300">
            <v>542735.97497999994</v>
          </cell>
          <cell r="K300">
            <v>732693.56622299994</v>
          </cell>
          <cell r="L300">
            <v>879232.27946759993</v>
          </cell>
          <cell r="M300">
            <v>1055078.73536112</v>
          </cell>
          <cell r="N300">
            <v>1266094.482433344</v>
          </cell>
        </row>
        <row r="301">
          <cell r="A301" t="str">
            <v>Private Pay</v>
          </cell>
          <cell r="H301">
            <v>0</v>
          </cell>
          <cell r="I301">
            <v>53391.02</v>
          </cell>
          <cell r="J301">
            <v>57422.04200999999</v>
          </cell>
          <cell r="K301">
            <v>77519.756713499999</v>
          </cell>
          <cell r="L301">
            <v>93023.70805619999</v>
          </cell>
          <cell r="M301">
            <v>111628.44966743999</v>
          </cell>
          <cell r="N301">
            <v>133954.13960092797</v>
          </cell>
        </row>
        <row r="302">
          <cell r="A302" t="str">
            <v>HMO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</row>
        <row r="303">
          <cell r="A303" t="str">
            <v>Other</v>
          </cell>
          <cell r="H303">
            <v>10.199999999999999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A304" t="str">
            <v>Returns &amp; Allowances HHC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A305" t="str">
            <v>Discounts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</row>
        <row r="306">
          <cell r="H306" t="str">
            <v>_</v>
          </cell>
          <cell r="I306" t="str">
            <v>_</v>
          </cell>
          <cell r="J306" t="str">
            <v>_</v>
          </cell>
          <cell r="K306" t="str">
            <v>_</v>
          </cell>
          <cell r="L306" t="str">
            <v>_</v>
          </cell>
          <cell r="M306" t="str">
            <v>_</v>
          </cell>
          <cell r="N306" t="str">
            <v>_</v>
          </cell>
        </row>
        <row r="307">
          <cell r="B307" t="str">
            <v>Total Revenues</v>
          </cell>
          <cell r="H307">
            <v>551991.25</v>
          </cell>
          <cell r="I307">
            <v>558026.98</v>
          </cell>
          <cell r="J307">
            <v>600158.01698999992</v>
          </cell>
          <cell r="K307">
            <v>810213.32293649996</v>
          </cell>
          <cell r="L307">
            <v>972255.98752379988</v>
          </cell>
          <cell r="M307">
            <v>1166707.18502856</v>
          </cell>
          <cell r="N307">
            <v>1400048.6220342719</v>
          </cell>
        </row>
        <row r="309">
          <cell r="A309" t="str">
            <v>Wages</v>
          </cell>
          <cell r="H309">
            <v>155273.06000000003</v>
          </cell>
          <cell r="I309">
            <v>205882.57999999996</v>
          </cell>
          <cell r="J309">
            <v>221426.71478999991</v>
          </cell>
          <cell r="K309">
            <v>298926.06496649992</v>
          </cell>
          <cell r="L309">
            <v>358711.27795979986</v>
          </cell>
          <cell r="M309">
            <v>430453.5335517599</v>
          </cell>
          <cell r="N309">
            <v>516544.24026211188</v>
          </cell>
        </row>
        <row r="310">
          <cell r="A310" t="str">
            <v>Travel</v>
          </cell>
          <cell r="H310">
            <v>14539.06</v>
          </cell>
          <cell r="I310">
            <v>16356.73</v>
          </cell>
          <cell r="J310">
            <v>17591.663114999996</v>
          </cell>
          <cell r="K310">
            <v>23748.745205249998</v>
          </cell>
          <cell r="L310">
            <v>28498.494246299993</v>
          </cell>
          <cell r="M310">
            <v>34198.193095559996</v>
          </cell>
          <cell r="N310">
            <v>41037.831714672</v>
          </cell>
        </row>
        <row r="311">
          <cell r="A311" t="str">
            <v>Contract Therapy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A312" t="str">
            <v>OSHA</v>
          </cell>
          <cell r="H312">
            <v>3400.9</v>
          </cell>
          <cell r="I312">
            <v>1861.84</v>
          </cell>
          <cell r="J312">
            <v>2002.4089199999999</v>
          </cell>
          <cell r="K312">
            <v>2703.2520420000001</v>
          </cell>
          <cell r="L312">
            <v>3243.9024503999995</v>
          </cell>
          <cell r="M312">
            <v>3892.6829404800001</v>
          </cell>
          <cell r="N312">
            <v>4671.2195285759999</v>
          </cell>
        </row>
        <row r="313">
          <cell r="A313" t="str">
            <v>Insurance</v>
          </cell>
          <cell r="H313">
            <v>25854.43</v>
          </cell>
          <cell r="I313">
            <v>17615.77</v>
          </cell>
          <cell r="J313">
            <v>18945.760634999995</v>
          </cell>
          <cell r="K313">
            <v>25576.776857249999</v>
          </cell>
          <cell r="L313">
            <v>30692.132228699997</v>
          </cell>
          <cell r="M313">
            <v>36830.558674439999</v>
          </cell>
          <cell r="N313">
            <v>44196.670409327999</v>
          </cell>
        </row>
        <row r="314">
          <cell r="A314" t="str">
            <v>Medical Supplies HHC</v>
          </cell>
          <cell r="H314">
            <v>5547.21</v>
          </cell>
          <cell r="I314">
            <v>11731.86</v>
          </cell>
          <cell r="J314">
            <v>12617.61543</v>
          </cell>
          <cell r="K314">
            <v>17033.7808305</v>
          </cell>
          <cell r="L314">
            <v>20440.5369966</v>
          </cell>
          <cell r="M314">
            <v>24528.644395920001</v>
          </cell>
          <cell r="N314">
            <v>29434.373275104001</v>
          </cell>
        </row>
        <row r="315">
          <cell r="A315" t="str">
            <v>Other</v>
          </cell>
          <cell r="H315">
            <v>21605</v>
          </cell>
          <cell r="I315">
            <v>20750</v>
          </cell>
          <cell r="J315">
            <v>22316.624999999996</v>
          </cell>
          <cell r="K315">
            <v>30127.443749999999</v>
          </cell>
          <cell r="L315">
            <v>36152.932499999995</v>
          </cell>
          <cell r="M315">
            <v>43383.519</v>
          </cell>
          <cell r="N315">
            <v>52060.222799999996</v>
          </cell>
        </row>
        <row r="316">
          <cell r="H316" t="str">
            <v>_</v>
          </cell>
          <cell r="I316" t="str">
            <v>_</v>
          </cell>
          <cell r="J316" t="str">
            <v>_</v>
          </cell>
          <cell r="K316" t="str">
            <v>_</v>
          </cell>
          <cell r="L316" t="str">
            <v>_</v>
          </cell>
          <cell r="M316" t="str">
            <v>_</v>
          </cell>
          <cell r="N316" t="str">
            <v>_</v>
          </cell>
        </row>
        <row r="317">
          <cell r="B317" t="str">
            <v>Cost of Goods Sold</v>
          </cell>
          <cell r="H317">
            <v>226219.66</v>
          </cell>
          <cell r="I317">
            <v>274198.77999999997</v>
          </cell>
          <cell r="J317">
            <v>294900.78788999986</v>
          </cell>
          <cell r="K317">
            <v>398116.06365149992</v>
          </cell>
          <cell r="L317">
            <v>477739.27638179983</v>
          </cell>
          <cell r="M317">
            <v>573287.13165815989</v>
          </cell>
          <cell r="N317">
            <v>687944.55798979185</v>
          </cell>
        </row>
        <row r="318">
          <cell r="H318" t="str">
            <v>_</v>
          </cell>
          <cell r="I318" t="str">
            <v>_</v>
          </cell>
          <cell r="J318" t="str">
            <v>_</v>
          </cell>
          <cell r="K318" t="str">
            <v>_</v>
          </cell>
          <cell r="L318" t="str">
            <v>_</v>
          </cell>
          <cell r="M318" t="str">
            <v>_</v>
          </cell>
          <cell r="N318" t="str">
            <v>_</v>
          </cell>
        </row>
        <row r="319">
          <cell r="C319" t="str">
            <v>Gross Profit</v>
          </cell>
          <cell r="H319">
            <v>325771.58999999997</v>
          </cell>
          <cell r="I319">
            <v>283828.2</v>
          </cell>
          <cell r="J319">
            <v>305257.22910000006</v>
          </cell>
          <cell r="K319">
            <v>412097.25928500004</v>
          </cell>
          <cell r="L319">
            <v>494516.71114200004</v>
          </cell>
          <cell r="M319">
            <v>593420.0533704001</v>
          </cell>
          <cell r="N319">
            <v>712104.0640444801</v>
          </cell>
        </row>
        <row r="321">
          <cell r="A321" t="str">
            <v>Florida Overhead Allocation</v>
          </cell>
          <cell r="H321">
            <v>56934.6</v>
          </cell>
          <cell r="I321">
            <v>32088.09</v>
          </cell>
          <cell r="J321">
            <v>32853.597732963572</v>
          </cell>
          <cell r="K321">
            <v>44352.356939500816</v>
          </cell>
          <cell r="L321">
            <v>53222.828327400981</v>
          </cell>
          <cell r="M321">
            <v>63867.393992881189</v>
          </cell>
          <cell r="N321">
            <v>76640.872791457427</v>
          </cell>
        </row>
        <row r="322">
          <cell r="A322" t="str">
            <v>Office Supplies</v>
          </cell>
          <cell r="H322">
            <v>15795.87</v>
          </cell>
          <cell r="I322">
            <v>20399.490000000002</v>
          </cell>
          <cell r="J322">
            <v>20886.149297686872</v>
          </cell>
          <cell r="K322">
            <v>28196.301551877274</v>
          </cell>
          <cell r="L322">
            <v>33835.561862252725</v>
          </cell>
          <cell r="M322">
            <v>40602.674234703278</v>
          </cell>
          <cell r="N322">
            <v>48723.20908164393</v>
          </cell>
        </row>
        <row r="323">
          <cell r="A323" t="str">
            <v>Professional Fees</v>
          </cell>
          <cell r="H323">
            <v>4729.01</v>
          </cell>
          <cell r="I323">
            <v>5822.79</v>
          </cell>
          <cell r="J323">
            <v>5961.7010655206641</v>
          </cell>
          <cell r="K323">
            <v>8048.2964384528959</v>
          </cell>
          <cell r="L323">
            <v>9657.9557261434747</v>
          </cell>
          <cell r="M323">
            <v>11589.546871372171</v>
          </cell>
          <cell r="N323">
            <v>13907.456245646605</v>
          </cell>
        </row>
        <row r="324">
          <cell r="A324" t="str">
            <v>Rents &amp; Leases</v>
          </cell>
          <cell r="H324">
            <v>8616.43</v>
          </cell>
          <cell r="I324">
            <v>10454.1</v>
          </cell>
          <cell r="J324">
            <v>10703.497654742756</v>
          </cell>
          <cell r="K324">
            <v>14449.721833902719</v>
          </cell>
          <cell r="L324">
            <v>17339.666200683263</v>
          </cell>
          <cell r="M324">
            <v>20807.599440819919</v>
          </cell>
          <cell r="N324">
            <v>24969.119328983903</v>
          </cell>
        </row>
        <row r="325">
          <cell r="A325" t="str">
            <v>Salaries</v>
          </cell>
          <cell r="H325">
            <v>240843.41</v>
          </cell>
          <cell r="I325">
            <v>174413.47</v>
          </cell>
          <cell r="J325">
            <v>178574.35523866676</v>
          </cell>
          <cell r="K325">
            <v>241075.37957220009</v>
          </cell>
          <cell r="L325">
            <v>289290.4554866401</v>
          </cell>
          <cell r="M325">
            <v>347148.54658396816</v>
          </cell>
          <cell r="N325">
            <v>416578.25590076175</v>
          </cell>
        </row>
        <row r="326">
          <cell r="A326" t="str">
            <v>Telephone</v>
          </cell>
          <cell r="H326">
            <v>16761.13</v>
          </cell>
          <cell r="I326">
            <v>17160.57</v>
          </cell>
          <cell r="J326">
            <v>17569.960182995081</v>
          </cell>
          <cell r="K326">
            <v>23719.446247043357</v>
          </cell>
          <cell r="L326">
            <v>28463.335496452029</v>
          </cell>
          <cell r="M326">
            <v>34156.002595742437</v>
          </cell>
          <cell r="N326">
            <v>40987.203114890923</v>
          </cell>
        </row>
        <row r="327">
          <cell r="A327" t="str">
            <v>Amortization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</row>
        <row r="328">
          <cell r="A328" t="str">
            <v>Other – Excl. Interest Expense</v>
          </cell>
          <cell r="F328" t="str">
            <v>OK</v>
          </cell>
          <cell r="H328">
            <v>33193.969999999972</v>
          </cell>
          <cell r="I328">
            <v>37806.049999999988</v>
          </cell>
          <cell r="J328">
            <v>38707.967927424383</v>
          </cell>
          <cell r="K328">
            <v>52255.756702022911</v>
          </cell>
          <cell r="L328">
            <v>62706.908042427487</v>
          </cell>
          <cell r="M328">
            <v>75248.289650912993</v>
          </cell>
          <cell r="N328">
            <v>90297.947581095592</v>
          </cell>
        </row>
        <row r="329">
          <cell r="H329" t="str">
            <v>_</v>
          </cell>
          <cell r="I329" t="str">
            <v>_</v>
          </cell>
          <cell r="J329" t="str">
            <v>_</v>
          </cell>
          <cell r="K329" t="str">
            <v>_</v>
          </cell>
          <cell r="L329" t="str">
            <v>_</v>
          </cell>
          <cell r="M329" t="str">
            <v>_</v>
          </cell>
          <cell r="N329" t="str">
            <v>_</v>
          </cell>
        </row>
        <row r="330">
          <cell r="B330" t="str">
            <v>Total General &amp; Administrative</v>
          </cell>
          <cell r="H330">
            <v>376874.42</v>
          </cell>
          <cell r="I330">
            <v>298144.56</v>
          </cell>
          <cell r="J330">
            <v>305257.22910000006</v>
          </cell>
          <cell r="K330">
            <v>412097.25928500004</v>
          </cell>
          <cell r="L330">
            <v>494516.71114200004</v>
          </cell>
          <cell r="M330">
            <v>593420.0533704001</v>
          </cell>
          <cell r="N330">
            <v>712104.0640444801</v>
          </cell>
        </row>
        <row r="331">
          <cell r="H331" t="str">
            <v>_</v>
          </cell>
          <cell r="I331" t="str">
            <v>_</v>
          </cell>
          <cell r="J331" t="str">
            <v>_</v>
          </cell>
          <cell r="K331" t="str">
            <v>_</v>
          </cell>
          <cell r="L331" t="str">
            <v>_</v>
          </cell>
          <cell r="M331" t="str">
            <v>_</v>
          </cell>
          <cell r="N331" t="str">
            <v>_</v>
          </cell>
        </row>
        <row r="332">
          <cell r="C332" t="str">
            <v>Operating Income (EBIT)</v>
          </cell>
          <cell r="H332">
            <v>-51102.830000000016</v>
          </cell>
          <cell r="I332">
            <v>-14316.359999999986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H333" t="str">
            <v>_</v>
          </cell>
          <cell r="I333" t="str">
            <v>_</v>
          </cell>
          <cell r="J333" t="str">
            <v>_</v>
          </cell>
          <cell r="K333" t="str">
            <v>_</v>
          </cell>
          <cell r="L333" t="str">
            <v>_</v>
          </cell>
          <cell r="M333" t="str">
            <v>_</v>
          </cell>
          <cell r="N333" t="str">
            <v>_</v>
          </cell>
        </row>
        <row r="334">
          <cell r="H334" t="str">
            <v>_</v>
          </cell>
          <cell r="I334" t="str">
            <v>_</v>
          </cell>
          <cell r="J334" t="str">
            <v>_</v>
          </cell>
          <cell r="K334" t="str">
            <v>_</v>
          </cell>
          <cell r="L334" t="str">
            <v>_</v>
          </cell>
          <cell r="M334" t="str">
            <v>_</v>
          </cell>
          <cell r="N334" t="str">
            <v>_</v>
          </cell>
        </row>
        <row r="336">
          <cell r="A336" t="str">
            <v>Interest Income</v>
          </cell>
          <cell r="H336">
            <v>9.85</v>
          </cell>
          <cell r="I336">
            <v>0</v>
          </cell>
        </row>
        <row r="337">
          <cell r="A337" t="str">
            <v>Interest Expense</v>
          </cell>
          <cell r="H337">
            <v>0</v>
          </cell>
          <cell r="I337">
            <v>0</v>
          </cell>
        </row>
        <row r="339">
          <cell r="A339" t="str">
            <v>Amortization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</row>
        <row r="340">
          <cell r="A340" t="str">
            <v>Amortization – Res. Cov.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</row>
        <row r="341">
          <cell r="A341" t="str">
            <v>Depreciation</v>
          </cell>
          <cell r="H341">
            <v>0</v>
          </cell>
          <cell r="I341">
            <v>6575</v>
          </cell>
          <cell r="J341">
            <v>6575</v>
          </cell>
          <cell r="K341">
            <v>6575</v>
          </cell>
          <cell r="L341">
            <v>6575</v>
          </cell>
          <cell r="M341">
            <v>6575</v>
          </cell>
          <cell r="N341">
            <v>6575</v>
          </cell>
        </row>
        <row r="342">
          <cell r="H342" t="str">
            <v>_</v>
          </cell>
          <cell r="I342" t="str">
            <v>_</v>
          </cell>
          <cell r="J342" t="str">
            <v>_</v>
          </cell>
          <cell r="K342" t="str">
            <v>_</v>
          </cell>
          <cell r="L342" t="str">
            <v>_</v>
          </cell>
          <cell r="M342" t="str">
            <v>_</v>
          </cell>
          <cell r="N342" t="str">
            <v>_</v>
          </cell>
        </row>
        <row r="343">
          <cell r="B343" t="str">
            <v>Depreciation &amp; Amortization</v>
          </cell>
          <cell r="H343">
            <v>0</v>
          </cell>
          <cell r="I343">
            <v>6575</v>
          </cell>
          <cell r="J343">
            <v>6575</v>
          </cell>
          <cell r="K343">
            <v>6575</v>
          </cell>
          <cell r="L343">
            <v>6575</v>
          </cell>
          <cell r="M343">
            <v>6575</v>
          </cell>
          <cell r="N343">
            <v>6575</v>
          </cell>
        </row>
        <row r="344">
          <cell r="H344" t="str">
            <v>_</v>
          </cell>
          <cell r="I344" t="str">
            <v>_</v>
          </cell>
          <cell r="J344" t="str">
            <v>_</v>
          </cell>
          <cell r="K344" t="str">
            <v>_</v>
          </cell>
          <cell r="L344" t="str">
            <v>_</v>
          </cell>
          <cell r="M344" t="str">
            <v>_</v>
          </cell>
          <cell r="N344" t="str">
            <v>_</v>
          </cell>
        </row>
        <row r="345">
          <cell r="C345" t="str">
            <v>EBITDA</v>
          </cell>
          <cell r="H345">
            <v>-51102.830000000016</v>
          </cell>
          <cell r="I345">
            <v>-7741.359999999986</v>
          </cell>
          <cell r="J345">
            <v>6575</v>
          </cell>
          <cell r="K345">
            <v>6575</v>
          </cell>
          <cell r="L345">
            <v>6575</v>
          </cell>
          <cell r="M345">
            <v>6575</v>
          </cell>
          <cell r="N345">
            <v>6575</v>
          </cell>
        </row>
        <row r="346">
          <cell r="H346" t="str">
            <v>_</v>
          </cell>
          <cell r="I346" t="str">
            <v>_</v>
          </cell>
          <cell r="J346" t="str">
            <v>_</v>
          </cell>
          <cell r="K346" t="str">
            <v>_</v>
          </cell>
          <cell r="L346" t="str">
            <v>_</v>
          </cell>
          <cell r="M346" t="str">
            <v>_</v>
          </cell>
          <cell r="N346" t="str">
            <v>_</v>
          </cell>
        </row>
        <row r="347">
          <cell r="H347" t="str">
            <v>_</v>
          </cell>
          <cell r="I347" t="str">
            <v>_</v>
          </cell>
          <cell r="J347" t="str">
            <v>_</v>
          </cell>
          <cell r="K347" t="str">
            <v>_</v>
          </cell>
          <cell r="L347" t="str">
            <v>_</v>
          </cell>
          <cell r="M347" t="str">
            <v>_</v>
          </cell>
          <cell r="N347" t="str">
            <v>_</v>
          </cell>
        </row>
        <row r="349">
          <cell r="A349" t="str">
            <v>PROJECT HOUSECALL</v>
          </cell>
        </row>
        <row r="350">
          <cell r="A350" t="str">
            <v>Whole Person Home Health Care of OH Operating Income Contribution</v>
          </cell>
        </row>
        <row r="352">
          <cell r="H352" t="str">
            <v xml:space="preserve">Fiscal Years Ended March 31, </v>
          </cell>
        </row>
        <row r="353">
          <cell r="H353" t="str">
            <v>_</v>
          </cell>
        </row>
        <row r="354">
          <cell r="H354" t="str">
            <v>Actual</v>
          </cell>
          <cell r="J354" t="str">
            <v>Projected</v>
          </cell>
        </row>
        <row r="355">
          <cell r="H355" t="str">
            <v>_</v>
          </cell>
          <cell r="J355" t="str">
            <v>_</v>
          </cell>
        </row>
        <row r="356">
          <cell r="H356">
            <v>1994</v>
          </cell>
          <cell r="I356">
            <v>1995</v>
          </cell>
          <cell r="J356">
            <v>1996</v>
          </cell>
          <cell r="K356">
            <v>1997</v>
          </cell>
          <cell r="L356">
            <v>1998</v>
          </cell>
          <cell r="M356">
            <v>1999</v>
          </cell>
          <cell r="N356">
            <v>2000</v>
          </cell>
        </row>
        <row r="357">
          <cell r="H357" t="str">
            <v>_</v>
          </cell>
          <cell r="I357" t="str">
            <v>_</v>
          </cell>
          <cell r="J357" t="str">
            <v>_</v>
          </cell>
          <cell r="K357" t="str">
            <v>_</v>
          </cell>
          <cell r="L357" t="str">
            <v>_</v>
          </cell>
          <cell r="M357" t="str">
            <v>_</v>
          </cell>
          <cell r="N357" t="str">
            <v>_</v>
          </cell>
        </row>
        <row r="358">
          <cell r="A358" t="str">
            <v>Staff Relief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</row>
        <row r="359">
          <cell r="A359" t="str">
            <v>Private Duty</v>
          </cell>
          <cell r="H359">
            <v>93766.32</v>
          </cell>
          <cell r="I359">
            <v>159872.43</v>
          </cell>
          <cell r="J359">
            <v>279137.26277999999</v>
          </cell>
          <cell r="K359">
            <v>376835.30475300003</v>
          </cell>
          <cell r="L359">
            <v>452202.36570360005</v>
          </cell>
          <cell r="M359">
            <v>542642.83884432004</v>
          </cell>
          <cell r="N359">
            <v>651171.40661318402</v>
          </cell>
        </row>
        <row r="360">
          <cell r="A360" t="str">
            <v>Medicare / Medicaid</v>
          </cell>
          <cell r="H360">
            <v>199608.74</v>
          </cell>
          <cell r="I360">
            <v>396174.39999999997</v>
          </cell>
          <cell r="J360">
            <v>691720.50239999988</v>
          </cell>
          <cell r="K360">
            <v>933822.67823999992</v>
          </cell>
          <cell r="L360">
            <v>1120587.2138879998</v>
          </cell>
          <cell r="M360">
            <v>1344704.6566655997</v>
          </cell>
          <cell r="N360">
            <v>1613645.5879987197</v>
          </cell>
        </row>
        <row r="361">
          <cell r="A361" t="str">
            <v>Private Pay</v>
          </cell>
          <cell r="H361">
            <v>0</v>
          </cell>
          <cell r="I361">
            <v>67530.880000000005</v>
          </cell>
          <cell r="J361">
            <v>117908.91648000001</v>
          </cell>
          <cell r="K361">
            <v>159177.03724800004</v>
          </cell>
          <cell r="L361">
            <v>191012.44469760003</v>
          </cell>
          <cell r="M361">
            <v>229214.93363712003</v>
          </cell>
          <cell r="N361">
            <v>275057.92036454403</v>
          </cell>
        </row>
        <row r="362">
          <cell r="A362" t="str">
            <v>HMO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</row>
        <row r="363">
          <cell r="A363" t="str">
            <v>Other</v>
          </cell>
          <cell r="H363">
            <v>121333</v>
          </cell>
          <cell r="I363">
            <v>121033</v>
          </cell>
          <cell r="J363">
            <v>211323.61799999999</v>
          </cell>
          <cell r="K363">
            <v>285286.88429999998</v>
          </cell>
          <cell r="L363">
            <v>342344.26115999994</v>
          </cell>
          <cell r="M363">
            <v>410813.11339199991</v>
          </cell>
          <cell r="N363">
            <v>492975.73607039987</v>
          </cell>
        </row>
        <row r="364">
          <cell r="A364" t="str">
            <v>Returns &amp; Allowances HHC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</row>
        <row r="365">
          <cell r="A365" t="str">
            <v>Discounts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</row>
        <row r="366">
          <cell r="H366" t="str">
            <v>_</v>
          </cell>
          <cell r="I366" t="str">
            <v>_</v>
          </cell>
          <cell r="J366" t="str">
            <v>_</v>
          </cell>
          <cell r="K366" t="str">
            <v>_</v>
          </cell>
          <cell r="L366" t="str">
            <v>_</v>
          </cell>
          <cell r="M366" t="str">
            <v>_</v>
          </cell>
          <cell r="N366" t="str">
            <v>_</v>
          </cell>
        </row>
        <row r="367">
          <cell r="B367" t="str">
            <v>Total Revenues</v>
          </cell>
          <cell r="H367">
            <v>414708.06</v>
          </cell>
          <cell r="I367">
            <v>744610.71</v>
          </cell>
          <cell r="J367">
            <v>1300090.2996599998</v>
          </cell>
          <cell r="K367">
            <v>1755121.904541</v>
          </cell>
          <cell r="L367">
            <v>2106146.2854491998</v>
          </cell>
          <cell r="M367">
            <v>2527375.5425390396</v>
          </cell>
          <cell r="N367">
            <v>3032850.6510468479</v>
          </cell>
        </row>
        <row r="369">
          <cell r="A369" t="str">
            <v>Wages</v>
          </cell>
          <cell r="H369">
            <v>163930.68000000002</v>
          </cell>
          <cell r="I369">
            <v>302778.33999999997</v>
          </cell>
          <cell r="J369">
            <v>528650.9816399999</v>
          </cell>
          <cell r="K369">
            <v>713678.82521400007</v>
          </cell>
          <cell r="L369">
            <v>856414.59025679994</v>
          </cell>
          <cell r="M369">
            <v>1027697.5083081599</v>
          </cell>
          <cell r="N369">
            <v>1233237.0099697919</v>
          </cell>
        </row>
        <row r="370">
          <cell r="A370" t="str">
            <v>Travel</v>
          </cell>
          <cell r="H370">
            <v>6645.29</v>
          </cell>
          <cell r="I370">
            <v>9070.01</v>
          </cell>
          <cell r="J370">
            <v>15836.237459999998</v>
          </cell>
          <cell r="K370">
            <v>21378.920571000002</v>
          </cell>
          <cell r="L370">
            <v>25654.704685200002</v>
          </cell>
          <cell r="M370">
            <v>30785.645622239997</v>
          </cell>
          <cell r="N370">
            <v>36942.774746688003</v>
          </cell>
        </row>
        <row r="371">
          <cell r="A371" t="str">
            <v>Contract Therapy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A372" t="str">
            <v>OSHA</v>
          </cell>
          <cell r="H372">
            <v>2656.49</v>
          </cell>
          <cell r="I372">
            <v>2570.4899999999998</v>
          </cell>
          <cell r="J372">
            <v>4488.0755399999989</v>
          </cell>
          <cell r="K372">
            <v>6058.9019790000002</v>
          </cell>
          <cell r="L372">
            <v>7270.6823747999988</v>
          </cell>
          <cell r="M372">
            <v>8724.8188497599986</v>
          </cell>
          <cell r="N372">
            <v>10469.782619711999</v>
          </cell>
        </row>
        <row r="373">
          <cell r="A373" t="str">
            <v>Insurance</v>
          </cell>
          <cell r="H373">
            <v>5238.7700000000004</v>
          </cell>
          <cell r="I373">
            <v>8146.69</v>
          </cell>
          <cell r="J373">
            <v>14224.120739999998</v>
          </cell>
          <cell r="K373">
            <v>19202.562999000002</v>
          </cell>
          <cell r="L373">
            <v>23043.075598799998</v>
          </cell>
          <cell r="M373">
            <v>27651.690718559996</v>
          </cell>
          <cell r="N373">
            <v>33182.028862271996</v>
          </cell>
        </row>
        <row r="374">
          <cell r="A374" t="str">
            <v>Medical Supplies HHC</v>
          </cell>
          <cell r="H374">
            <v>-2871.44</v>
          </cell>
          <cell r="I374">
            <v>5908.16</v>
          </cell>
          <cell r="J374">
            <v>10315.647359999997</v>
          </cell>
          <cell r="K374">
            <v>13926.123936</v>
          </cell>
          <cell r="L374">
            <v>16711.348723199997</v>
          </cell>
          <cell r="M374">
            <v>20053.618467839995</v>
          </cell>
          <cell r="N374">
            <v>24064.342161408</v>
          </cell>
        </row>
        <row r="375">
          <cell r="A375" t="str">
            <v>Other</v>
          </cell>
          <cell r="H375">
            <v>1054.3699999999999</v>
          </cell>
          <cell r="I375">
            <v>4133.16</v>
          </cell>
          <cell r="J375">
            <v>7216.4973599999985</v>
          </cell>
          <cell r="K375">
            <v>9742.2714359999991</v>
          </cell>
          <cell r="L375">
            <v>11690.725723199999</v>
          </cell>
          <cell r="M375">
            <v>14028.870867839998</v>
          </cell>
          <cell r="N375">
            <v>16834.645041407999</v>
          </cell>
        </row>
        <row r="376">
          <cell r="H376" t="str">
            <v>_</v>
          </cell>
          <cell r="I376" t="str">
            <v>_</v>
          </cell>
          <cell r="J376" t="str">
            <v>_</v>
          </cell>
          <cell r="K376" t="str">
            <v>_</v>
          </cell>
          <cell r="L376" t="str">
            <v>_</v>
          </cell>
          <cell r="M376" t="str">
            <v>_</v>
          </cell>
          <cell r="N376" t="str">
            <v>_</v>
          </cell>
        </row>
        <row r="377">
          <cell r="B377" t="str">
            <v>Cost of Goods Sold</v>
          </cell>
          <cell r="H377">
            <v>176654.16</v>
          </cell>
          <cell r="I377">
            <v>332606.84999999992</v>
          </cell>
          <cell r="J377">
            <v>580731.56009999989</v>
          </cell>
          <cell r="K377">
            <v>783987.60613500001</v>
          </cell>
          <cell r="L377">
            <v>940785.12736199994</v>
          </cell>
          <cell r="M377">
            <v>1128942.1528343998</v>
          </cell>
          <cell r="N377">
            <v>1354730.5834012798</v>
          </cell>
        </row>
        <row r="378">
          <cell r="H378" t="str">
            <v>_</v>
          </cell>
          <cell r="I378" t="str">
            <v>_</v>
          </cell>
          <cell r="J378" t="str">
            <v>_</v>
          </cell>
          <cell r="K378" t="str">
            <v>_</v>
          </cell>
          <cell r="L378" t="str">
            <v>_</v>
          </cell>
          <cell r="M378" t="str">
            <v>_</v>
          </cell>
          <cell r="N378" t="str">
            <v>_</v>
          </cell>
        </row>
        <row r="379">
          <cell r="C379" t="str">
            <v>Gross Profit</v>
          </cell>
          <cell r="H379">
            <v>238053.9</v>
          </cell>
          <cell r="I379">
            <v>412003.86000000004</v>
          </cell>
          <cell r="J379">
            <v>719358.7395599999</v>
          </cell>
          <cell r="K379">
            <v>971134.29840600002</v>
          </cell>
          <cell r="L379">
            <v>1165361.1580872</v>
          </cell>
          <cell r="M379">
            <v>1398433.3897046398</v>
          </cell>
          <cell r="N379">
            <v>1678120.0676455682</v>
          </cell>
        </row>
        <row r="381">
          <cell r="A381" t="str">
            <v>Florida Overhead Allocation</v>
          </cell>
          <cell r="H381">
            <v>34910.980000000003</v>
          </cell>
          <cell r="I381">
            <v>36402.449999999997</v>
          </cell>
          <cell r="J381">
            <v>63558.677699999986</v>
          </cell>
          <cell r="K381">
            <v>85804.214894999997</v>
          </cell>
          <cell r="L381">
            <v>102965.05787399999</v>
          </cell>
          <cell r="M381">
            <v>123558.06944879999</v>
          </cell>
          <cell r="N381">
            <v>148269.68333856002</v>
          </cell>
        </row>
        <row r="382">
          <cell r="A382" t="str">
            <v>Office Supplies</v>
          </cell>
          <cell r="H382">
            <v>2740.1</v>
          </cell>
          <cell r="I382">
            <v>12285.51</v>
          </cell>
          <cell r="J382">
            <v>21450.500459999999</v>
          </cell>
          <cell r="K382">
            <v>28958.175621000006</v>
          </cell>
          <cell r="L382">
            <v>34749.810745200004</v>
          </cell>
          <cell r="M382">
            <v>41699.772894240006</v>
          </cell>
          <cell r="N382">
            <v>50039.727473088016</v>
          </cell>
        </row>
        <row r="383">
          <cell r="A383" t="str">
            <v>Professional Fees</v>
          </cell>
          <cell r="H383">
            <v>2000</v>
          </cell>
          <cell r="I383">
            <v>6181.74</v>
          </cell>
          <cell r="J383">
            <v>10793.318039999998</v>
          </cell>
          <cell r="K383">
            <v>14570.979354000001</v>
          </cell>
          <cell r="L383">
            <v>17485.175224800001</v>
          </cell>
          <cell r="M383">
            <v>20982.210269760002</v>
          </cell>
          <cell r="N383">
            <v>25178.652323712005</v>
          </cell>
        </row>
        <row r="384">
          <cell r="A384" t="str">
            <v>Rents &amp; Leases</v>
          </cell>
          <cell r="H384">
            <v>2000.01</v>
          </cell>
          <cell r="I384">
            <v>8251.27</v>
          </cell>
          <cell r="J384">
            <v>14406.717419999999</v>
          </cell>
          <cell r="K384">
            <v>19449.068517000003</v>
          </cell>
          <cell r="L384">
            <v>23338.882220400003</v>
          </cell>
          <cell r="M384">
            <v>28006.658664480001</v>
          </cell>
          <cell r="N384">
            <v>33607.990397376008</v>
          </cell>
        </row>
        <row r="385">
          <cell r="A385" t="str">
            <v>Salaries</v>
          </cell>
          <cell r="H385">
            <v>55055.94</v>
          </cell>
          <cell r="I385">
            <v>156112.60999999999</v>
          </cell>
          <cell r="J385">
            <v>272572.61705999996</v>
          </cell>
          <cell r="K385">
            <v>367973.03303100006</v>
          </cell>
          <cell r="L385">
            <v>441567.63963720005</v>
          </cell>
          <cell r="M385">
            <v>529881.16756464005</v>
          </cell>
          <cell r="N385">
            <v>635857.40107756818</v>
          </cell>
        </row>
        <row r="386">
          <cell r="A386" t="str">
            <v>Telephone</v>
          </cell>
          <cell r="H386">
            <v>4951.05</v>
          </cell>
          <cell r="I386">
            <v>16846.580000000002</v>
          </cell>
          <cell r="J386">
            <v>29414.128679999998</v>
          </cell>
          <cell r="K386">
            <v>39709.073718000007</v>
          </cell>
          <cell r="L386">
            <v>47650.888461600007</v>
          </cell>
          <cell r="M386">
            <v>57181.066153920008</v>
          </cell>
          <cell r="N386">
            <v>68617.279384704016</v>
          </cell>
        </row>
        <row r="387">
          <cell r="A387" t="str">
            <v>Amortization</v>
          </cell>
          <cell r="H387">
            <v>55808</v>
          </cell>
          <cell r="I387">
            <v>55732</v>
          </cell>
          <cell r="J387">
            <v>55933</v>
          </cell>
          <cell r="K387">
            <v>78</v>
          </cell>
          <cell r="L387">
            <v>0</v>
          </cell>
          <cell r="M387">
            <v>0</v>
          </cell>
          <cell r="N387">
            <v>0</v>
          </cell>
        </row>
        <row r="388">
          <cell r="A388" t="str">
            <v>Other – Excl. Interest Expense</v>
          </cell>
          <cell r="H388">
            <v>18982.910000000018</v>
          </cell>
          <cell r="I388">
            <v>20333.040000000008</v>
          </cell>
          <cell r="J388">
            <v>76877</v>
          </cell>
          <cell r="K388">
            <v>179214</v>
          </cell>
          <cell r="L388">
            <v>215152</v>
          </cell>
          <cell r="M388">
            <v>258182</v>
          </cell>
          <cell r="N388">
            <v>309818</v>
          </cell>
        </row>
        <row r="389">
          <cell r="H389" t="str">
            <v>_</v>
          </cell>
          <cell r="I389" t="str">
            <v>_</v>
          </cell>
          <cell r="J389" t="str">
            <v>_</v>
          </cell>
          <cell r="K389" t="str">
            <v>_</v>
          </cell>
          <cell r="L389" t="str">
            <v>_</v>
          </cell>
          <cell r="M389" t="str">
            <v>_</v>
          </cell>
          <cell r="N389" t="str">
            <v>_</v>
          </cell>
        </row>
        <row r="390">
          <cell r="B390" t="str">
            <v>Total General &amp; Administrative</v>
          </cell>
          <cell r="H390">
            <v>176448.99000000005</v>
          </cell>
          <cell r="I390">
            <v>312145.19999999995</v>
          </cell>
          <cell r="J390">
            <v>545005.95935999998</v>
          </cell>
          <cell r="K390">
            <v>735756.54513600003</v>
          </cell>
          <cell r="L390">
            <v>882909.45416320011</v>
          </cell>
          <cell r="M390">
            <v>1059490.9449958401</v>
          </cell>
          <cell r="N390">
            <v>1271388.7339950083</v>
          </cell>
        </row>
        <row r="391">
          <cell r="H391" t="str">
            <v>_</v>
          </cell>
          <cell r="I391" t="str">
            <v>_</v>
          </cell>
          <cell r="J391" t="str">
            <v>_</v>
          </cell>
          <cell r="K391" t="str">
            <v>_</v>
          </cell>
          <cell r="L391" t="str">
            <v>_</v>
          </cell>
          <cell r="M391" t="str">
            <v>_</v>
          </cell>
          <cell r="N391" t="str">
            <v>_</v>
          </cell>
        </row>
        <row r="392">
          <cell r="C392" t="str">
            <v>Operating Income (EBIT)</v>
          </cell>
          <cell r="H392">
            <v>61604.909999999945</v>
          </cell>
          <cell r="I392">
            <v>99858.660000000091</v>
          </cell>
          <cell r="J392">
            <v>174352.78019999992</v>
          </cell>
          <cell r="K392">
            <v>235377.75326999999</v>
          </cell>
          <cell r="L392">
            <v>282451.70392399991</v>
          </cell>
          <cell r="M392">
            <v>338942.44470879971</v>
          </cell>
          <cell r="N392">
            <v>406731.33365055989</v>
          </cell>
        </row>
        <row r="393">
          <cell r="H393" t="str">
            <v>_</v>
          </cell>
          <cell r="I393" t="str">
            <v>_</v>
          </cell>
          <cell r="J393" t="str">
            <v>_</v>
          </cell>
          <cell r="K393" t="str">
            <v>_</v>
          </cell>
          <cell r="L393" t="str">
            <v>_</v>
          </cell>
          <cell r="M393" t="str">
            <v>_</v>
          </cell>
          <cell r="N393" t="str">
            <v>_</v>
          </cell>
        </row>
        <row r="394">
          <cell r="H394" t="str">
            <v>_</v>
          </cell>
          <cell r="I394" t="str">
            <v>_</v>
          </cell>
          <cell r="J394" t="str">
            <v>_</v>
          </cell>
          <cell r="K394" t="str">
            <v>_</v>
          </cell>
          <cell r="L394" t="str">
            <v>_</v>
          </cell>
          <cell r="M394" t="str">
            <v>_</v>
          </cell>
          <cell r="N394" t="str">
            <v>_</v>
          </cell>
        </row>
        <row r="396">
          <cell r="A396" t="str">
            <v>Interest Income</v>
          </cell>
          <cell r="H396">
            <v>3484.87</v>
          </cell>
          <cell r="I396">
            <v>0</v>
          </cell>
        </row>
        <row r="397">
          <cell r="A397" t="str">
            <v>Interest Expense</v>
          </cell>
          <cell r="H397">
            <v>-13678.4</v>
          </cell>
          <cell r="I397">
            <v>-4464.8500000000004</v>
          </cell>
        </row>
        <row r="399">
          <cell r="A399" t="str">
            <v>Amortization</v>
          </cell>
          <cell r="H399">
            <v>55808</v>
          </cell>
          <cell r="I399">
            <v>55732</v>
          </cell>
          <cell r="J399">
            <v>55933</v>
          </cell>
          <cell r="K399">
            <v>78</v>
          </cell>
          <cell r="L399">
            <v>0</v>
          </cell>
          <cell r="M399">
            <v>0</v>
          </cell>
          <cell r="N399">
            <v>0</v>
          </cell>
        </row>
        <row r="400">
          <cell r="A400" t="str">
            <v>Amortization – Res. Cov.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</row>
        <row r="401">
          <cell r="A401" t="str">
            <v>Depreciation</v>
          </cell>
          <cell r="H401">
            <v>0</v>
          </cell>
          <cell r="I401">
            <v>2456</v>
          </cell>
          <cell r="J401">
            <v>2456</v>
          </cell>
          <cell r="K401">
            <v>2456</v>
          </cell>
          <cell r="L401">
            <v>2456</v>
          </cell>
          <cell r="M401">
            <v>2456</v>
          </cell>
          <cell r="N401">
            <v>2456</v>
          </cell>
        </row>
        <row r="402">
          <cell r="H402" t="str">
            <v>_</v>
          </cell>
          <cell r="I402" t="str">
            <v>_</v>
          </cell>
          <cell r="J402" t="str">
            <v>_</v>
          </cell>
          <cell r="K402" t="str">
            <v>_</v>
          </cell>
          <cell r="L402" t="str">
            <v>_</v>
          </cell>
          <cell r="M402" t="str">
            <v>_</v>
          </cell>
          <cell r="N402" t="str">
            <v>_</v>
          </cell>
        </row>
        <row r="403">
          <cell r="B403" t="str">
            <v>Depreciation &amp; Amortization</v>
          </cell>
          <cell r="H403">
            <v>55808</v>
          </cell>
          <cell r="I403">
            <v>58188</v>
          </cell>
          <cell r="J403">
            <v>58389</v>
          </cell>
          <cell r="K403">
            <v>2534</v>
          </cell>
          <cell r="L403">
            <v>2456</v>
          </cell>
          <cell r="M403">
            <v>2456</v>
          </cell>
          <cell r="N403">
            <v>2456</v>
          </cell>
        </row>
        <row r="404">
          <cell r="H404" t="str">
            <v>_</v>
          </cell>
          <cell r="I404" t="str">
            <v>_</v>
          </cell>
          <cell r="J404" t="str">
            <v>_</v>
          </cell>
          <cell r="K404" t="str">
            <v>_</v>
          </cell>
          <cell r="L404" t="str">
            <v>_</v>
          </cell>
          <cell r="M404" t="str">
            <v>_</v>
          </cell>
          <cell r="N404" t="str">
            <v>_</v>
          </cell>
        </row>
        <row r="405">
          <cell r="C405" t="str">
            <v>EBITDA</v>
          </cell>
          <cell r="H405">
            <v>117412.90999999995</v>
          </cell>
          <cell r="I405">
            <v>158046.66000000009</v>
          </cell>
          <cell r="J405">
            <v>232741.78019999992</v>
          </cell>
          <cell r="K405">
            <v>237911.75326999999</v>
          </cell>
          <cell r="L405">
            <v>284907.70392399991</v>
          </cell>
          <cell r="M405">
            <v>341398.44470879971</v>
          </cell>
          <cell r="N405">
            <v>409187.33365055989</v>
          </cell>
        </row>
        <row r="406">
          <cell r="H406" t="str">
            <v>_</v>
          </cell>
          <cell r="I406" t="str">
            <v>_</v>
          </cell>
          <cell r="J406" t="str">
            <v>_</v>
          </cell>
          <cell r="K406" t="str">
            <v>_</v>
          </cell>
          <cell r="L406" t="str">
            <v>_</v>
          </cell>
          <cell r="M406" t="str">
            <v>_</v>
          </cell>
          <cell r="N406" t="str">
            <v>_</v>
          </cell>
        </row>
        <row r="407">
          <cell r="H407" t="str">
            <v>_</v>
          </cell>
          <cell r="I407" t="str">
            <v>_</v>
          </cell>
          <cell r="J407" t="str">
            <v>_</v>
          </cell>
          <cell r="K407" t="str">
            <v>_</v>
          </cell>
          <cell r="L407" t="str">
            <v>_</v>
          </cell>
          <cell r="M407" t="str">
            <v>_</v>
          </cell>
          <cell r="N407" t="str">
            <v>_</v>
          </cell>
        </row>
        <row r="409">
          <cell r="A409" t="str">
            <v>PROJECT HOUSECALL</v>
          </cell>
        </row>
        <row r="410">
          <cell r="A410" t="str">
            <v>NuMED Rehabilitation Income Statement Contribution</v>
          </cell>
        </row>
        <row r="412">
          <cell r="C412" t="str">
            <v>Include?</v>
          </cell>
          <cell r="D412" t="str">
            <v>YES</v>
          </cell>
          <cell r="H412" t="str">
            <v xml:space="preserve">Fiscal Years Ended March 31, </v>
          </cell>
        </row>
        <row r="413">
          <cell r="H413" t="str">
            <v>_</v>
          </cell>
        </row>
        <row r="414">
          <cell r="H414" t="str">
            <v>Actual</v>
          </cell>
          <cell r="J414" t="str">
            <v>Projected</v>
          </cell>
        </row>
        <row r="415">
          <cell r="H415" t="str">
            <v>_</v>
          </cell>
          <cell r="J415" t="str">
            <v>_</v>
          </cell>
        </row>
        <row r="416">
          <cell r="H416">
            <v>1994</v>
          </cell>
          <cell r="I416">
            <v>1995</v>
          </cell>
          <cell r="J416">
            <v>1996</v>
          </cell>
          <cell r="K416">
            <v>1997</v>
          </cell>
          <cell r="L416">
            <v>1998</v>
          </cell>
          <cell r="M416">
            <v>1999</v>
          </cell>
          <cell r="N416">
            <v>2000</v>
          </cell>
        </row>
        <row r="417">
          <cell r="H417" t="str">
            <v>_</v>
          </cell>
          <cell r="I417" t="str">
            <v>_</v>
          </cell>
          <cell r="J417" t="str">
            <v>_</v>
          </cell>
          <cell r="K417" t="str">
            <v>_</v>
          </cell>
          <cell r="L417" t="str">
            <v>_</v>
          </cell>
          <cell r="M417" t="str">
            <v>_</v>
          </cell>
          <cell r="N417" t="str">
            <v>_</v>
          </cell>
        </row>
        <row r="418">
          <cell r="A418" t="str">
            <v>Staff Relief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</row>
        <row r="419">
          <cell r="A419" t="str">
            <v>Private Duty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</row>
        <row r="420">
          <cell r="A420" t="str">
            <v>Medicare / Medicaid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</row>
        <row r="421">
          <cell r="A421" t="str">
            <v>Private Pay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</row>
        <row r="422">
          <cell r="A422" t="str">
            <v>HMO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</row>
        <row r="423">
          <cell r="A423" t="str">
            <v>Rehab America, Inc.</v>
          </cell>
          <cell r="H423">
            <v>12837867</v>
          </cell>
          <cell r="I423">
            <v>11292235</v>
          </cell>
          <cell r="J423">
            <v>15600222.6525</v>
          </cell>
          <cell r="K423">
            <v>21060300.580875002</v>
          </cell>
          <cell r="L423">
            <v>25272360.697050001</v>
          </cell>
          <cell r="M423">
            <v>30326832.836460002</v>
          </cell>
          <cell r="N423">
            <v>36392199.403751999</v>
          </cell>
        </row>
        <row r="424">
          <cell r="A424" t="str">
            <v>Other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Returns &amp; Allowances HHC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</row>
        <row r="426">
          <cell r="A426" t="str">
            <v>Discounts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</row>
        <row r="427">
          <cell r="H427" t="str">
            <v>_</v>
          </cell>
          <cell r="I427" t="str">
            <v>_</v>
          </cell>
          <cell r="J427" t="str">
            <v>_</v>
          </cell>
          <cell r="K427" t="str">
            <v>_</v>
          </cell>
          <cell r="L427" t="str">
            <v>_</v>
          </cell>
          <cell r="M427" t="str">
            <v>_</v>
          </cell>
          <cell r="N427" t="str">
            <v>_</v>
          </cell>
        </row>
        <row r="428">
          <cell r="B428" t="str">
            <v>Total Revenues</v>
          </cell>
          <cell r="H428">
            <v>12837867</v>
          </cell>
          <cell r="I428">
            <v>11292235</v>
          </cell>
          <cell r="J428">
            <v>15600222.6525</v>
          </cell>
          <cell r="K428">
            <v>21060300.580875002</v>
          </cell>
          <cell r="L428">
            <v>25272360.697050001</v>
          </cell>
          <cell r="M428">
            <v>30326832.836460002</v>
          </cell>
          <cell r="N428">
            <v>36392199.403751999</v>
          </cell>
        </row>
        <row r="429">
          <cell r="A429" t="str">
            <v>Wages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</row>
        <row r="430">
          <cell r="A430" t="str">
            <v>Travel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Contract Therapy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</row>
        <row r="432">
          <cell r="A432" t="str">
            <v>OSHA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 t="str">
            <v>Insurance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</row>
        <row r="434">
          <cell r="A434" t="str">
            <v>Medical Supplies HHC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</row>
        <row r="435">
          <cell r="A435" t="str">
            <v>Rehab America, Inc.</v>
          </cell>
          <cell r="H435">
            <v>10453509</v>
          </cell>
          <cell r="I435">
            <v>8845307</v>
          </cell>
          <cell r="J435">
            <v>12324175.895475</v>
          </cell>
          <cell r="K435">
            <v>16427034.453082502</v>
          </cell>
          <cell r="L435">
            <v>19459717.736728501</v>
          </cell>
          <cell r="M435">
            <v>23048392.955709603</v>
          </cell>
          <cell r="N435">
            <v>27658071.546851519</v>
          </cell>
        </row>
        <row r="436">
          <cell r="A436" t="str">
            <v>Other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</row>
        <row r="437">
          <cell r="H437" t="str">
            <v>_</v>
          </cell>
          <cell r="I437" t="str">
            <v>_</v>
          </cell>
          <cell r="J437" t="str">
            <v>_</v>
          </cell>
          <cell r="K437" t="str">
            <v>_</v>
          </cell>
          <cell r="L437" t="str">
            <v>_</v>
          </cell>
          <cell r="M437" t="str">
            <v>_</v>
          </cell>
          <cell r="N437" t="str">
            <v>_</v>
          </cell>
        </row>
        <row r="438">
          <cell r="B438" t="str">
            <v>Cost of Goods Sold (Note:  Dir Exp v. COGS-reconc. at EBIT)</v>
          </cell>
          <cell r="H438">
            <v>10453509</v>
          </cell>
          <cell r="I438">
            <v>8845307</v>
          </cell>
          <cell r="J438">
            <v>12324175.895475</v>
          </cell>
          <cell r="K438">
            <v>16427034.453082502</v>
          </cell>
          <cell r="L438">
            <v>19459717.736728501</v>
          </cell>
          <cell r="M438">
            <v>23048392.955709603</v>
          </cell>
          <cell r="N438">
            <v>27658071.546851519</v>
          </cell>
        </row>
        <row r="439">
          <cell r="H439" t="str">
            <v>_</v>
          </cell>
          <cell r="I439" t="str">
            <v>_</v>
          </cell>
          <cell r="J439" t="str">
            <v>_</v>
          </cell>
          <cell r="K439" t="str">
            <v>_</v>
          </cell>
          <cell r="L439" t="str">
            <v>_</v>
          </cell>
          <cell r="M439" t="str">
            <v>_</v>
          </cell>
          <cell r="N439" t="str">
            <v>_</v>
          </cell>
        </row>
        <row r="440">
          <cell r="C440" t="str">
            <v>Gross Profit</v>
          </cell>
          <cell r="H440">
            <v>2384358</v>
          </cell>
          <cell r="I440">
            <v>2446928</v>
          </cell>
          <cell r="J440">
            <v>3276046.7570249997</v>
          </cell>
          <cell r="K440">
            <v>4633266.1277925</v>
          </cell>
          <cell r="L440">
            <v>5812642.9603215009</v>
          </cell>
          <cell r="M440">
            <v>7278439.8807503991</v>
          </cell>
          <cell r="N440">
            <v>8734127.8569004796</v>
          </cell>
        </row>
        <row r="441">
          <cell r="A441" t="str">
            <v>Florida Overhead Allocation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</row>
        <row r="442">
          <cell r="A442" t="str">
            <v>Office Supplies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</row>
        <row r="443">
          <cell r="A443" t="str">
            <v>Professional Fees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</row>
        <row r="444">
          <cell r="A444" t="str">
            <v>Rents &amp; Leases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</row>
        <row r="445">
          <cell r="A445" t="str">
            <v>Salaries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A446" t="str">
            <v>Telephone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A447" t="str">
            <v>Rehab America, Inc.</v>
          </cell>
          <cell r="H447">
            <v>2765490</v>
          </cell>
          <cell r="I447">
            <v>2464536</v>
          </cell>
          <cell r="J447">
            <v>1780352</v>
          </cell>
          <cell r="K447">
            <v>2244897</v>
          </cell>
          <cell r="L447">
            <v>2596476</v>
          </cell>
          <cell r="M447">
            <v>3045901</v>
          </cell>
          <cell r="N447">
            <v>3602859</v>
          </cell>
        </row>
        <row r="448">
          <cell r="A448" t="str">
            <v>Other – Excl. Interest Expense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H449" t="str">
            <v>_</v>
          </cell>
          <cell r="I449" t="str">
            <v>_</v>
          </cell>
          <cell r="J449" t="str">
            <v>_</v>
          </cell>
          <cell r="K449" t="str">
            <v>_</v>
          </cell>
          <cell r="L449" t="str">
            <v>_</v>
          </cell>
          <cell r="M449" t="str">
            <v>_</v>
          </cell>
          <cell r="N449" t="str">
            <v>_</v>
          </cell>
        </row>
        <row r="450">
          <cell r="B450" t="str">
            <v>Total General &amp; Administrative</v>
          </cell>
          <cell r="H450">
            <v>2765490</v>
          </cell>
          <cell r="I450">
            <v>2464536</v>
          </cell>
          <cell r="J450">
            <v>1780352</v>
          </cell>
          <cell r="K450">
            <v>2244897</v>
          </cell>
          <cell r="L450">
            <v>2596476</v>
          </cell>
          <cell r="M450">
            <v>3045901</v>
          </cell>
          <cell r="N450">
            <v>3602859</v>
          </cell>
        </row>
        <row r="451">
          <cell r="H451" t="str">
            <v>_</v>
          </cell>
          <cell r="I451" t="str">
            <v>_</v>
          </cell>
          <cell r="J451" t="str">
            <v>_</v>
          </cell>
          <cell r="K451" t="str">
            <v>_</v>
          </cell>
          <cell r="L451" t="str">
            <v>_</v>
          </cell>
          <cell r="M451" t="str">
            <v>_</v>
          </cell>
          <cell r="N451" t="str">
            <v>_</v>
          </cell>
        </row>
        <row r="452">
          <cell r="C452" t="str">
            <v>Operating Income (EBIT)</v>
          </cell>
          <cell r="H452">
            <v>-381132</v>
          </cell>
          <cell r="I452">
            <v>-17608</v>
          </cell>
          <cell r="J452">
            <v>1495694.7570249997</v>
          </cell>
          <cell r="K452">
            <v>2388369.1277925</v>
          </cell>
          <cell r="L452">
            <v>3216166.9603215009</v>
          </cell>
          <cell r="M452">
            <v>4232538.8807503991</v>
          </cell>
          <cell r="N452">
            <v>5131268.8569004796</v>
          </cell>
        </row>
        <row r="453">
          <cell r="A453" t="str">
            <v>Interest Income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</row>
        <row r="454">
          <cell r="A454" t="str">
            <v>Interest Expense</v>
          </cell>
          <cell r="H454">
            <v>-643772</v>
          </cell>
          <cell r="I454">
            <v>-456082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</row>
        <row r="455">
          <cell r="H455" t="str">
            <v>_</v>
          </cell>
          <cell r="I455" t="str">
            <v>_</v>
          </cell>
          <cell r="J455" t="str">
            <v>_</v>
          </cell>
          <cell r="K455" t="str">
            <v>_</v>
          </cell>
          <cell r="L455" t="str">
            <v>_</v>
          </cell>
          <cell r="M455" t="str">
            <v>_</v>
          </cell>
          <cell r="N455" t="str">
            <v>_</v>
          </cell>
        </row>
        <row r="456">
          <cell r="B456" t="str">
            <v>Income From Continuing Operations, Before Income Taxes</v>
          </cell>
          <cell r="H456">
            <v>-1024904</v>
          </cell>
          <cell r="I456">
            <v>-473690</v>
          </cell>
          <cell r="J456">
            <v>1495694.7570249997</v>
          </cell>
          <cell r="K456">
            <v>2388369.1277925</v>
          </cell>
          <cell r="L456">
            <v>3216166.9603215009</v>
          </cell>
          <cell r="M456">
            <v>4232538.8807503991</v>
          </cell>
          <cell r="N456">
            <v>5131268.8569004796</v>
          </cell>
        </row>
        <row r="457">
          <cell r="A457" t="str">
            <v>Income Taxes</v>
          </cell>
          <cell r="H457">
            <v>-14514</v>
          </cell>
          <cell r="I457">
            <v>32339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H458" t="str">
            <v>_</v>
          </cell>
          <cell r="I458" t="str">
            <v>_</v>
          </cell>
          <cell r="J458" t="str">
            <v>_</v>
          </cell>
          <cell r="K458" t="str">
            <v>_</v>
          </cell>
          <cell r="L458" t="str">
            <v>_</v>
          </cell>
          <cell r="M458" t="str">
            <v>_</v>
          </cell>
          <cell r="N458" t="str">
            <v>_</v>
          </cell>
        </row>
        <row r="459">
          <cell r="B459" t="str">
            <v>Income From Continuing Operations, After Income Taxes</v>
          </cell>
          <cell r="H459">
            <v>-1010390</v>
          </cell>
          <cell r="I459">
            <v>-506029</v>
          </cell>
          <cell r="J459">
            <v>1495694.7570249997</v>
          </cell>
          <cell r="K459">
            <v>2388369.1277925</v>
          </cell>
          <cell r="L459">
            <v>3216166.9603215009</v>
          </cell>
          <cell r="M459">
            <v>4232538.8807503991</v>
          </cell>
          <cell r="N459">
            <v>5131268.8569004796</v>
          </cell>
        </row>
        <row r="460">
          <cell r="A460" t="str">
            <v>Discontinued Operations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</row>
        <row r="461">
          <cell r="H461" t="str">
            <v>_</v>
          </cell>
          <cell r="I461" t="str">
            <v>_</v>
          </cell>
          <cell r="J461" t="str">
            <v>_</v>
          </cell>
          <cell r="K461" t="str">
            <v>_</v>
          </cell>
          <cell r="L461" t="str">
            <v>_</v>
          </cell>
          <cell r="M461" t="str">
            <v>_</v>
          </cell>
          <cell r="N461" t="str">
            <v>_</v>
          </cell>
        </row>
        <row r="462">
          <cell r="B462" t="str">
            <v>Net Income</v>
          </cell>
          <cell r="H462">
            <v>-1010390</v>
          </cell>
          <cell r="I462">
            <v>-506029</v>
          </cell>
          <cell r="J462">
            <v>1495694.7570249997</v>
          </cell>
          <cell r="K462">
            <v>2388369.1277925</v>
          </cell>
          <cell r="L462">
            <v>3216166.9603215009</v>
          </cell>
          <cell r="M462">
            <v>4232538.8807503991</v>
          </cell>
          <cell r="N462">
            <v>5131268.8569004796</v>
          </cell>
        </row>
        <row r="463">
          <cell r="H463" t="str">
            <v>_</v>
          </cell>
          <cell r="I463" t="str">
            <v>_</v>
          </cell>
          <cell r="J463" t="str">
            <v>_</v>
          </cell>
          <cell r="K463" t="str">
            <v>_</v>
          </cell>
          <cell r="L463" t="str">
            <v>_</v>
          </cell>
          <cell r="M463" t="str">
            <v>_</v>
          </cell>
          <cell r="N463" t="str">
            <v>_</v>
          </cell>
        </row>
        <row r="464">
          <cell r="H464" t="str">
            <v>_</v>
          </cell>
          <cell r="I464" t="str">
            <v>_</v>
          </cell>
          <cell r="J464" t="str">
            <v>_</v>
          </cell>
          <cell r="K464" t="str">
            <v>_</v>
          </cell>
          <cell r="L464" t="str">
            <v>_</v>
          </cell>
          <cell r="M464" t="str">
            <v>_</v>
          </cell>
          <cell r="N464" t="str">
            <v>_</v>
          </cell>
        </row>
        <row r="466">
          <cell r="A466" t="str">
            <v>Amortization</v>
          </cell>
          <cell r="H466">
            <v>0</v>
          </cell>
          <cell r="I466">
            <v>0</v>
          </cell>
          <cell r="J466">
            <v>256139</v>
          </cell>
          <cell r="K466">
            <v>256139</v>
          </cell>
          <cell r="L466">
            <v>256139</v>
          </cell>
          <cell r="M466">
            <v>256139</v>
          </cell>
          <cell r="N466">
            <v>256139</v>
          </cell>
        </row>
        <row r="467">
          <cell r="A467" t="str">
            <v>Amortization – Res. Cov.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</row>
        <row r="468">
          <cell r="A468" t="str">
            <v>Depreciation</v>
          </cell>
          <cell r="H468">
            <v>39385</v>
          </cell>
          <cell r="I468">
            <v>32379</v>
          </cell>
          <cell r="J468">
            <v>32379</v>
          </cell>
          <cell r="K468">
            <v>32379</v>
          </cell>
          <cell r="L468">
            <v>32379</v>
          </cell>
          <cell r="M468">
            <v>32379</v>
          </cell>
          <cell r="N468">
            <v>32379</v>
          </cell>
        </row>
        <row r="469">
          <cell r="H469" t="str">
            <v>_</v>
          </cell>
          <cell r="I469" t="str">
            <v>_</v>
          </cell>
          <cell r="J469" t="str">
            <v>_</v>
          </cell>
          <cell r="K469" t="str">
            <v>_</v>
          </cell>
          <cell r="L469" t="str">
            <v>_</v>
          </cell>
          <cell r="M469" t="str">
            <v>_</v>
          </cell>
          <cell r="N469" t="str">
            <v>_</v>
          </cell>
        </row>
        <row r="470">
          <cell r="B470" t="str">
            <v>Depreciation &amp; Amortization</v>
          </cell>
          <cell r="H470">
            <v>39385</v>
          </cell>
          <cell r="I470">
            <v>32379</v>
          </cell>
          <cell r="J470">
            <v>288518</v>
          </cell>
          <cell r="K470">
            <v>288518</v>
          </cell>
          <cell r="L470">
            <v>288518</v>
          </cell>
          <cell r="M470">
            <v>288518</v>
          </cell>
          <cell r="N470">
            <v>288518</v>
          </cell>
        </row>
        <row r="471">
          <cell r="H471" t="str">
            <v>_</v>
          </cell>
          <cell r="I471" t="str">
            <v>_</v>
          </cell>
          <cell r="J471" t="str">
            <v>_</v>
          </cell>
          <cell r="K471" t="str">
            <v>_</v>
          </cell>
          <cell r="L471" t="str">
            <v>_</v>
          </cell>
          <cell r="M471" t="str">
            <v>_</v>
          </cell>
          <cell r="N471" t="str">
            <v>_</v>
          </cell>
        </row>
        <row r="472">
          <cell r="C472" t="str">
            <v>EBITDA</v>
          </cell>
          <cell r="H472">
            <v>-341747</v>
          </cell>
          <cell r="I472">
            <v>14771</v>
          </cell>
          <cell r="J472">
            <v>1784212.7570249997</v>
          </cell>
          <cell r="K472">
            <v>2676887.1277925</v>
          </cell>
          <cell r="L472">
            <v>3504684.9603215009</v>
          </cell>
          <cell r="M472">
            <v>4521056.8807503991</v>
          </cell>
          <cell r="N472">
            <v>5419786.8569004796</v>
          </cell>
        </row>
        <row r="473">
          <cell r="H473" t="str">
            <v>_</v>
          </cell>
          <cell r="I473" t="str">
            <v>_</v>
          </cell>
          <cell r="J473" t="str">
            <v>_</v>
          </cell>
          <cell r="K473" t="str">
            <v>_</v>
          </cell>
          <cell r="L473" t="str">
            <v>_</v>
          </cell>
          <cell r="M473" t="str">
            <v>_</v>
          </cell>
          <cell r="N473" t="str">
            <v>_</v>
          </cell>
        </row>
        <row r="474">
          <cell r="H474" t="str">
            <v>_</v>
          </cell>
          <cell r="I474" t="str">
            <v>_</v>
          </cell>
          <cell r="J474" t="str">
            <v>_</v>
          </cell>
          <cell r="K474" t="str">
            <v>_</v>
          </cell>
          <cell r="L474" t="str">
            <v>_</v>
          </cell>
          <cell r="M474" t="str">
            <v>_</v>
          </cell>
          <cell r="N474" t="str">
            <v>_</v>
          </cell>
        </row>
        <row r="476">
          <cell r="A476" t="str">
            <v>PROJECT HOUSECALL</v>
          </cell>
        </row>
        <row r="477">
          <cell r="A477" t="str">
            <v>Florida Home Office Operating Income Contribution</v>
          </cell>
        </row>
        <row r="479">
          <cell r="H479" t="str">
            <v xml:space="preserve">Fiscal Years Ended March 31, </v>
          </cell>
        </row>
        <row r="480">
          <cell r="H480" t="str">
            <v>_</v>
          </cell>
        </row>
        <row r="481">
          <cell r="H481" t="str">
            <v>Actual</v>
          </cell>
          <cell r="J481" t="str">
            <v>Projected</v>
          </cell>
        </row>
        <row r="482">
          <cell r="H482" t="str">
            <v>_</v>
          </cell>
          <cell r="J482" t="str">
            <v>_</v>
          </cell>
        </row>
        <row r="483">
          <cell r="H483">
            <v>1994</v>
          </cell>
          <cell r="I483">
            <v>1995</v>
          </cell>
          <cell r="J483">
            <v>1996</v>
          </cell>
          <cell r="K483">
            <v>1997</v>
          </cell>
          <cell r="L483">
            <v>1998</v>
          </cell>
          <cell r="M483">
            <v>1999</v>
          </cell>
          <cell r="N483">
            <v>2000</v>
          </cell>
        </row>
        <row r="484">
          <cell r="H484" t="str">
            <v>_</v>
          </cell>
          <cell r="I484" t="str">
            <v>_</v>
          </cell>
          <cell r="J484" t="str">
            <v>_</v>
          </cell>
          <cell r="K484" t="str">
            <v>_</v>
          </cell>
          <cell r="L484" t="str">
            <v>_</v>
          </cell>
          <cell r="M484" t="str">
            <v>_</v>
          </cell>
          <cell r="N484" t="str">
            <v>_</v>
          </cell>
        </row>
        <row r="485">
          <cell r="A485" t="str">
            <v>Staff Relief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A486" t="str">
            <v>Private Duty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 t="str">
            <v>Medicare / Medicaid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</row>
        <row r="488">
          <cell r="A488" t="str">
            <v>Private Pay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</row>
        <row r="489">
          <cell r="A489" t="str">
            <v>HMO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</row>
        <row r="490">
          <cell r="A490" t="str">
            <v>Other</v>
          </cell>
          <cell r="H490">
            <v>866409.74</v>
          </cell>
          <cell r="I490">
            <v>539295.56000000006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</row>
        <row r="491">
          <cell r="A491" t="str">
            <v>Returns &amp; Allowances HHC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</row>
        <row r="492">
          <cell r="A492" t="str">
            <v>Discounts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</row>
        <row r="493">
          <cell r="H493" t="str">
            <v>_</v>
          </cell>
          <cell r="I493" t="str">
            <v>_</v>
          </cell>
          <cell r="J493" t="str">
            <v>_</v>
          </cell>
          <cell r="K493" t="str">
            <v>_</v>
          </cell>
          <cell r="L493" t="str">
            <v>_</v>
          </cell>
          <cell r="M493" t="str">
            <v>_</v>
          </cell>
          <cell r="N493" t="str">
            <v>_</v>
          </cell>
        </row>
        <row r="494">
          <cell r="B494" t="str">
            <v>Total Revenues</v>
          </cell>
          <cell r="H494">
            <v>866409.74</v>
          </cell>
          <cell r="I494">
            <v>539295.56000000006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</row>
        <row r="496">
          <cell r="A496" t="str">
            <v>Wages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</row>
        <row r="497">
          <cell r="A497" t="str">
            <v>Travel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A498" t="str">
            <v>Contract Therapy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</row>
        <row r="499">
          <cell r="A499" t="str">
            <v>OSHA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</row>
        <row r="500">
          <cell r="A500" t="str">
            <v>Insurance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</row>
        <row r="501">
          <cell r="A501" t="str">
            <v>Medical Supplies HHC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2">
          <cell r="A502" t="str">
            <v>Other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</row>
        <row r="503">
          <cell r="H503" t="str">
            <v>_</v>
          </cell>
          <cell r="I503" t="str">
            <v>_</v>
          </cell>
          <cell r="J503" t="str">
            <v>_</v>
          </cell>
          <cell r="K503" t="str">
            <v>_</v>
          </cell>
          <cell r="L503" t="str">
            <v>_</v>
          </cell>
          <cell r="M503" t="str">
            <v>_</v>
          </cell>
          <cell r="N503" t="str">
            <v>_</v>
          </cell>
        </row>
        <row r="504">
          <cell r="B504" t="str">
            <v>Cost of Goods Sold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H505" t="str">
            <v>_</v>
          </cell>
          <cell r="I505" t="str">
            <v>_</v>
          </cell>
          <cell r="J505" t="str">
            <v>_</v>
          </cell>
          <cell r="K505" t="str">
            <v>_</v>
          </cell>
          <cell r="L505" t="str">
            <v>_</v>
          </cell>
          <cell r="M505" t="str">
            <v>_</v>
          </cell>
          <cell r="N505" t="str">
            <v>_</v>
          </cell>
        </row>
        <row r="506">
          <cell r="C506" t="str">
            <v>Gross Profit</v>
          </cell>
          <cell r="H506">
            <v>866409.74</v>
          </cell>
          <cell r="I506">
            <v>539295.56000000006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</row>
        <row r="508">
          <cell r="A508" t="str">
            <v>Florida Overhead Allocation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</row>
        <row r="509">
          <cell r="A509" t="str">
            <v>Office Supplies</v>
          </cell>
          <cell r="H509">
            <v>2828.42</v>
          </cell>
          <cell r="I509">
            <v>3822.84</v>
          </cell>
          <cell r="J509">
            <v>4270.8354267295008</v>
          </cell>
          <cell r="K509">
            <v>5035.2335053795459</v>
          </cell>
          <cell r="L509">
            <v>5687.8340473926055</v>
          </cell>
          <cell r="M509">
            <v>6494.674244402644</v>
          </cell>
          <cell r="N509">
            <v>7496.833735711507</v>
          </cell>
        </row>
        <row r="510">
          <cell r="A510" t="str">
            <v>Professional Fees</v>
          </cell>
          <cell r="H510">
            <v>181215.81</v>
          </cell>
          <cell r="I510">
            <v>172491.11</v>
          </cell>
          <cell r="J510">
            <v>192705.19911476679</v>
          </cell>
          <cell r="K510">
            <v>227195.75406036054</v>
          </cell>
          <cell r="L510">
            <v>256641.87052833571</v>
          </cell>
          <cell r="M510">
            <v>293047.46458272467</v>
          </cell>
          <cell r="N510">
            <v>338266.09864873346</v>
          </cell>
        </row>
        <row r="511">
          <cell r="A511" t="str">
            <v>Rents &amp; Leases</v>
          </cell>
          <cell r="H511">
            <v>7053.16</v>
          </cell>
          <cell r="I511">
            <v>7766.85</v>
          </cell>
          <cell r="J511">
            <v>8677.0406645567218</v>
          </cell>
          <cell r="K511">
            <v>10230.065435973549</v>
          </cell>
          <cell r="L511">
            <v>11555.951562448665</v>
          </cell>
          <cell r="M511">
            <v>13195.205829995153</v>
          </cell>
          <cell r="N511">
            <v>15231.289591039886</v>
          </cell>
        </row>
        <row r="512">
          <cell r="A512" t="str">
            <v>Salaries</v>
          </cell>
          <cell r="H512">
            <v>143560.04</v>
          </cell>
          <cell r="I512">
            <v>229887.68</v>
          </cell>
          <cell r="J512">
            <v>256828.02521493306</v>
          </cell>
          <cell r="K512">
            <v>302795.3429413659</v>
          </cell>
          <cell r="L512">
            <v>342039.6808080108</v>
          </cell>
          <cell r="M512">
            <v>390559.26860697195</v>
          </cell>
          <cell r="N512">
            <v>450824.44330614182</v>
          </cell>
        </row>
        <row r="513">
          <cell r="A513" t="str">
            <v>Telephone</v>
          </cell>
          <cell r="H513">
            <v>3417.03</v>
          </cell>
          <cell r="I513">
            <v>11509.12</v>
          </cell>
          <cell r="J513">
            <v>12857.864160279014</v>
          </cell>
          <cell r="K513">
            <v>15159.176591600442</v>
          </cell>
          <cell r="L513">
            <v>17123.909081082958</v>
          </cell>
          <cell r="M513">
            <v>19552.998618759706</v>
          </cell>
          <cell r="N513">
            <v>22570.120403771019</v>
          </cell>
        </row>
        <row r="514">
          <cell r="A514" t="str">
            <v>Amortization</v>
          </cell>
          <cell r="H514">
            <v>25415.86</v>
          </cell>
          <cell r="I514">
            <v>19318.349999999999</v>
          </cell>
          <cell r="J514">
            <v>15934</v>
          </cell>
          <cell r="K514">
            <v>15933</v>
          </cell>
          <cell r="L514">
            <v>7308</v>
          </cell>
          <cell r="M514">
            <v>0</v>
          </cell>
          <cell r="N514">
            <v>0</v>
          </cell>
        </row>
        <row r="515">
          <cell r="A515" t="str">
            <v>Other – Excl. Interest Expense</v>
          </cell>
          <cell r="H515">
            <v>207255.63999999996</v>
          </cell>
          <cell r="I515">
            <v>127955.29000000001</v>
          </cell>
          <cell r="J515">
            <v>148598.51486732558</v>
          </cell>
          <cell r="K515">
            <v>178047.6967038133</v>
          </cell>
          <cell r="L515">
            <v>211813.91561128423</v>
          </cell>
          <cell r="M515">
            <v>250205.16594663321</v>
          </cell>
          <cell r="N515">
            <v>288813.02715599712</v>
          </cell>
        </row>
        <row r="516">
          <cell r="H516" t="str">
            <v>_</v>
          </cell>
          <cell r="I516" t="str">
            <v>_</v>
          </cell>
          <cell r="J516" t="str">
            <v>_</v>
          </cell>
          <cell r="K516" t="str">
            <v>_</v>
          </cell>
          <cell r="L516" t="str">
            <v>_</v>
          </cell>
          <cell r="M516" t="str">
            <v>_</v>
          </cell>
          <cell r="N516" t="str">
            <v>_</v>
          </cell>
        </row>
        <row r="517">
          <cell r="B517" t="str">
            <v>Total General &amp; Administrative</v>
          </cell>
          <cell r="H517">
            <v>570745.96</v>
          </cell>
          <cell r="I517">
            <v>572751.24</v>
          </cell>
          <cell r="J517">
            <v>639871.47944859066</v>
          </cell>
          <cell r="K517">
            <v>754396.26923849317</v>
          </cell>
          <cell r="L517">
            <v>852171.16163855488</v>
          </cell>
          <cell r="M517">
            <v>973054.77782948723</v>
          </cell>
          <cell r="N517">
            <v>1123201.8128413947</v>
          </cell>
        </row>
        <row r="518">
          <cell r="H518" t="str">
            <v>_</v>
          </cell>
          <cell r="I518" t="str">
            <v>_</v>
          </cell>
          <cell r="J518" t="str">
            <v>_</v>
          </cell>
          <cell r="K518" t="str">
            <v>_</v>
          </cell>
          <cell r="L518" t="str">
            <v>_</v>
          </cell>
          <cell r="M518" t="str">
            <v>_</v>
          </cell>
          <cell r="N518" t="str">
            <v>_</v>
          </cell>
        </row>
        <row r="519">
          <cell r="C519" t="str">
            <v>Operating Income (EBIT)</v>
          </cell>
          <cell r="H519">
            <v>295663.78000000003</v>
          </cell>
          <cell r="I519">
            <v>-33455.679999999935</v>
          </cell>
          <cell r="J519">
            <v>-639871.47944859066</v>
          </cell>
          <cell r="K519">
            <v>-754396.26923849317</v>
          </cell>
          <cell r="L519">
            <v>-852171.16163855488</v>
          </cell>
          <cell r="M519">
            <v>-973054.77782948723</v>
          </cell>
          <cell r="N519">
            <v>-1123201.8128413947</v>
          </cell>
        </row>
        <row r="520">
          <cell r="H520" t="str">
            <v>_</v>
          </cell>
          <cell r="I520" t="str">
            <v>_</v>
          </cell>
          <cell r="J520" t="str">
            <v>_</v>
          </cell>
          <cell r="K520" t="str">
            <v>_</v>
          </cell>
          <cell r="L520" t="str">
            <v>_</v>
          </cell>
          <cell r="M520" t="str">
            <v>_</v>
          </cell>
          <cell r="N520" t="str">
            <v>_</v>
          </cell>
        </row>
        <row r="521">
          <cell r="H521" t="str">
            <v>_</v>
          </cell>
          <cell r="I521" t="str">
            <v>_</v>
          </cell>
          <cell r="J521" t="str">
            <v>_</v>
          </cell>
          <cell r="K521" t="str">
            <v>_</v>
          </cell>
          <cell r="L521" t="str">
            <v>_</v>
          </cell>
          <cell r="M521" t="str">
            <v>_</v>
          </cell>
          <cell r="N521" t="str">
            <v>_</v>
          </cell>
        </row>
        <row r="523">
          <cell r="A523" t="str">
            <v>Interest Income</v>
          </cell>
          <cell r="H523">
            <v>28227.48</v>
          </cell>
          <cell r="I523">
            <v>72838.73</v>
          </cell>
        </row>
        <row r="524">
          <cell r="A524" t="str">
            <v>Interest Expense</v>
          </cell>
          <cell r="H524">
            <v>-43905.09</v>
          </cell>
          <cell r="I524">
            <v>-34618.629999999997</v>
          </cell>
        </row>
        <row r="526">
          <cell r="A526" t="str">
            <v>Amortization</v>
          </cell>
          <cell r="H526">
            <v>25415.86</v>
          </cell>
          <cell r="I526">
            <v>19318.349999999999</v>
          </cell>
          <cell r="J526">
            <v>15934</v>
          </cell>
          <cell r="K526">
            <v>15933</v>
          </cell>
          <cell r="L526">
            <v>7308</v>
          </cell>
          <cell r="M526">
            <v>0</v>
          </cell>
          <cell r="N526">
            <v>0</v>
          </cell>
        </row>
        <row r="527">
          <cell r="A527" t="str">
            <v>Amortization – Res. Cov.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A528" t="str">
            <v>Depreciation</v>
          </cell>
          <cell r="H528">
            <v>0</v>
          </cell>
          <cell r="I528">
            <v>5307</v>
          </cell>
          <cell r="J528">
            <v>5307</v>
          </cell>
          <cell r="K528">
            <v>5307</v>
          </cell>
          <cell r="L528">
            <v>5307</v>
          </cell>
          <cell r="M528">
            <v>5307</v>
          </cell>
          <cell r="N528">
            <v>5307</v>
          </cell>
        </row>
        <row r="529">
          <cell r="H529" t="str">
            <v>_</v>
          </cell>
          <cell r="I529" t="str">
            <v>_</v>
          </cell>
          <cell r="J529" t="str">
            <v>_</v>
          </cell>
          <cell r="K529" t="str">
            <v>_</v>
          </cell>
          <cell r="L529" t="str">
            <v>_</v>
          </cell>
          <cell r="M529" t="str">
            <v>_</v>
          </cell>
          <cell r="N529" t="str">
            <v>_</v>
          </cell>
        </row>
        <row r="530">
          <cell r="B530" t="str">
            <v>Depreciation &amp; Amortization</v>
          </cell>
          <cell r="H530">
            <v>25415.86</v>
          </cell>
          <cell r="I530">
            <v>24625.35</v>
          </cell>
          <cell r="J530">
            <v>21241</v>
          </cell>
          <cell r="K530">
            <v>21240</v>
          </cell>
          <cell r="L530">
            <v>12615</v>
          </cell>
          <cell r="M530">
            <v>5307</v>
          </cell>
          <cell r="N530">
            <v>5307</v>
          </cell>
        </row>
        <row r="531">
          <cell r="H531" t="str">
            <v>_</v>
          </cell>
          <cell r="I531" t="str">
            <v>_</v>
          </cell>
          <cell r="J531" t="str">
            <v>_</v>
          </cell>
          <cell r="K531" t="str">
            <v>_</v>
          </cell>
          <cell r="L531" t="str">
            <v>_</v>
          </cell>
          <cell r="M531" t="str">
            <v>_</v>
          </cell>
          <cell r="N531" t="str">
            <v>_</v>
          </cell>
        </row>
        <row r="532">
          <cell r="C532" t="str">
            <v>EBITDA</v>
          </cell>
          <cell r="H532">
            <v>321079.64</v>
          </cell>
          <cell r="I532">
            <v>-8830.3299999999363</v>
          </cell>
          <cell r="J532">
            <v>-618630.47944859066</v>
          </cell>
          <cell r="K532">
            <v>-733156.26923849317</v>
          </cell>
          <cell r="L532">
            <v>-839556.16163855488</v>
          </cell>
          <cell r="M532">
            <v>-967747.77782948723</v>
          </cell>
          <cell r="N532">
            <v>-1117894.8128413947</v>
          </cell>
        </row>
        <row r="533">
          <cell r="H533" t="str">
            <v>_</v>
          </cell>
          <cell r="I533" t="str">
            <v>_</v>
          </cell>
          <cell r="J533" t="str">
            <v>_</v>
          </cell>
          <cell r="K533" t="str">
            <v>_</v>
          </cell>
          <cell r="L533" t="str">
            <v>_</v>
          </cell>
          <cell r="M533" t="str">
            <v>_</v>
          </cell>
          <cell r="N533" t="str">
            <v>_</v>
          </cell>
        </row>
        <row r="534">
          <cell r="H534" t="str">
            <v>_</v>
          </cell>
          <cell r="I534" t="str">
            <v>_</v>
          </cell>
          <cell r="J534" t="str">
            <v>_</v>
          </cell>
          <cell r="K534" t="str">
            <v>_</v>
          </cell>
          <cell r="L534" t="str">
            <v>_</v>
          </cell>
          <cell r="M534" t="str">
            <v>_</v>
          </cell>
          <cell r="N534" t="str">
            <v>_</v>
          </cell>
        </row>
        <row r="536">
          <cell r="A536" t="str">
            <v>PROJECT HOUSECALL</v>
          </cell>
        </row>
        <row r="537">
          <cell r="A537" t="str">
            <v>Consolidated Income Statement Adjustments</v>
          </cell>
        </row>
        <row r="539">
          <cell r="H539" t="str">
            <v xml:space="preserve">Fiscal Years Ended March 31, </v>
          </cell>
        </row>
        <row r="540">
          <cell r="H540" t="str">
            <v>_</v>
          </cell>
        </row>
        <row r="541">
          <cell r="H541" t="str">
            <v>Actual</v>
          </cell>
          <cell r="J541" t="str">
            <v>Projected</v>
          </cell>
        </row>
        <row r="542">
          <cell r="H542" t="str">
            <v>_</v>
          </cell>
          <cell r="J542" t="str">
            <v>_</v>
          </cell>
        </row>
        <row r="543">
          <cell r="H543">
            <v>1994</v>
          </cell>
          <cell r="I543">
            <v>1995</v>
          </cell>
          <cell r="J543">
            <v>1996</v>
          </cell>
          <cell r="K543">
            <v>1997</v>
          </cell>
          <cell r="L543">
            <v>1998</v>
          </cell>
          <cell r="M543">
            <v>1999</v>
          </cell>
          <cell r="N543">
            <v>2000</v>
          </cell>
        </row>
        <row r="544">
          <cell r="H544" t="str">
            <v>_</v>
          </cell>
          <cell r="I544" t="str">
            <v>_</v>
          </cell>
          <cell r="J544" t="str">
            <v>_</v>
          </cell>
          <cell r="K544" t="str">
            <v>_</v>
          </cell>
          <cell r="L544" t="str">
            <v>_</v>
          </cell>
          <cell r="M544" t="str">
            <v>_</v>
          </cell>
          <cell r="N544" t="str">
            <v>_</v>
          </cell>
        </row>
        <row r="545">
          <cell r="A545" t="str">
            <v>Staff Relief</v>
          </cell>
          <cell r="H545">
            <v>-133429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</row>
        <row r="546">
          <cell r="A546" t="str">
            <v>Private Duty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Medicare / Medicaid</v>
          </cell>
          <cell r="H547">
            <v>0</v>
          </cell>
          <cell r="I547">
            <v>-50043.7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</row>
        <row r="548">
          <cell r="A548" t="str">
            <v>Private Pay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</row>
        <row r="549">
          <cell r="A549" t="str">
            <v>HMO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</row>
        <row r="550">
          <cell r="A550" t="str">
            <v>Other</v>
          </cell>
          <cell r="H550">
            <v>-971058.74</v>
          </cell>
          <cell r="I550">
            <v>-659295.56000000006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A551" t="str">
            <v>Returns &amp; Allowances HHC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A552" t="str">
            <v>Discounts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H553" t="str">
            <v>_</v>
          </cell>
          <cell r="I553" t="str">
            <v>_</v>
          </cell>
          <cell r="J553" t="str">
            <v>_</v>
          </cell>
          <cell r="K553" t="str">
            <v>_</v>
          </cell>
          <cell r="L553" t="str">
            <v>_</v>
          </cell>
          <cell r="M553" t="str">
            <v>_</v>
          </cell>
          <cell r="N553" t="str">
            <v>_</v>
          </cell>
        </row>
        <row r="554">
          <cell r="B554" t="str">
            <v>Total Revenues</v>
          </cell>
          <cell r="H554">
            <v>-1104487.74</v>
          </cell>
          <cell r="I554">
            <v>-709339.26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6">
          <cell r="A556" t="str">
            <v>Wages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A557" t="str">
            <v>Travel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A558" t="str">
            <v>Contract Therapy</v>
          </cell>
          <cell r="H558">
            <v>-133429</v>
          </cell>
          <cell r="I558">
            <v>-50043.7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A559" t="str">
            <v>OSHA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A560" t="str">
            <v>Insurance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 t="str">
            <v>Medical Supplies HHC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A562" t="str">
            <v>Other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</row>
        <row r="563">
          <cell r="H563" t="str">
            <v>_</v>
          </cell>
          <cell r="I563" t="str">
            <v>_</v>
          </cell>
          <cell r="J563" t="str">
            <v>_</v>
          </cell>
          <cell r="K563" t="str">
            <v>_</v>
          </cell>
          <cell r="L563" t="str">
            <v>_</v>
          </cell>
          <cell r="M563" t="str">
            <v>_</v>
          </cell>
          <cell r="N563" t="str">
            <v>_</v>
          </cell>
        </row>
        <row r="564">
          <cell r="B564" t="str">
            <v>Cost of Goods Sold</v>
          </cell>
          <cell r="H564">
            <v>-133429</v>
          </cell>
          <cell r="I564">
            <v>-50043.7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H565" t="str">
            <v>_</v>
          </cell>
          <cell r="I565" t="str">
            <v>_</v>
          </cell>
          <cell r="J565" t="str">
            <v>_</v>
          </cell>
          <cell r="K565" t="str">
            <v>_</v>
          </cell>
          <cell r="L565" t="str">
            <v>_</v>
          </cell>
          <cell r="M565" t="str">
            <v>_</v>
          </cell>
          <cell r="N565" t="str">
            <v>_</v>
          </cell>
        </row>
        <row r="566">
          <cell r="C566" t="str">
            <v>Gross Profit</v>
          </cell>
          <cell r="H566">
            <v>-971058.74</v>
          </cell>
          <cell r="I566">
            <v>-659295.56000000006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8">
          <cell r="A568" t="str">
            <v>Florida Overhead Allocation</v>
          </cell>
          <cell r="H568">
            <v>-851059</v>
          </cell>
          <cell r="I568">
            <v>-539295.56000000006</v>
          </cell>
          <cell r="J568">
            <v>-639871.47944859066</v>
          </cell>
          <cell r="K568">
            <v>-754396.26923849317</v>
          </cell>
          <cell r="L568">
            <v>-852171.16163855488</v>
          </cell>
          <cell r="M568">
            <v>-973054.77782948723</v>
          </cell>
          <cell r="N568">
            <v>-1123201.8128413947</v>
          </cell>
        </row>
        <row r="569">
          <cell r="A569" t="str">
            <v>Office Supplies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A570" t="str">
            <v>Professional Fees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A571" t="str">
            <v>Rents &amp; Leases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</row>
        <row r="572">
          <cell r="A572" t="str">
            <v>Salaries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</row>
        <row r="573">
          <cell r="A573" t="str">
            <v>Telephone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A574" t="str">
            <v>Amortization</v>
          </cell>
          <cell r="H574">
            <v>-41255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  <row r="575">
          <cell r="A575" t="str">
            <v>Other – Excl. Interest Expense</v>
          </cell>
          <cell r="H575">
            <v>-78745</v>
          </cell>
          <cell r="I575">
            <v>-119959.61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</row>
        <row r="576">
          <cell r="H576" t="str">
            <v>_</v>
          </cell>
          <cell r="I576" t="str">
            <v>_</v>
          </cell>
          <cell r="J576" t="str">
            <v>_</v>
          </cell>
          <cell r="K576" t="str">
            <v>_</v>
          </cell>
          <cell r="L576" t="str">
            <v>_</v>
          </cell>
          <cell r="M576" t="str">
            <v>_</v>
          </cell>
          <cell r="N576" t="str">
            <v>_</v>
          </cell>
        </row>
        <row r="577">
          <cell r="B577" t="str">
            <v>Total General &amp; Administrative</v>
          </cell>
          <cell r="H577">
            <v>-971059</v>
          </cell>
          <cell r="I577">
            <v>-659255.17000000004</v>
          </cell>
          <cell r="J577">
            <v>-639871.47944859066</v>
          </cell>
          <cell r="K577">
            <v>-754396.26923849317</v>
          </cell>
          <cell r="L577">
            <v>-852171.16163855488</v>
          </cell>
          <cell r="M577">
            <v>-973054.77782948723</v>
          </cell>
          <cell r="N577">
            <v>-1123201.8128413947</v>
          </cell>
        </row>
        <row r="578">
          <cell r="H578" t="str">
            <v>_</v>
          </cell>
          <cell r="I578" t="str">
            <v>_</v>
          </cell>
          <cell r="J578" t="str">
            <v>_</v>
          </cell>
          <cell r="K578" t="str">
            <v>_</v>
          </cell>
          <cell r="L578" t="str">
            <v>_</v>
          </cell>
          <cell r="M578" t="str">
            <v>_</v>
          </cell>
          <cell r="N578" t="str">
            <v>_</v>
          </cell>
        </row>
        <row r="579">
          <cell r="C579" t="str">
            <v>Operating Income (EBIT)</v>
          </cell>
          <cell r="H579">
            <v>0.26000000000931323</v>
          </cell>
          <cell r="I579">
            <v>-40.39000000001397</v>
          </cell>
          <cell r="J579">
            <v>639871.47944859066</v>
          </cell>
          <cell r="K579">
            <v>754396.26923849317</v>
          </cell>
          <cell r="L579">
            <v>852171.16163855488</v>
          </cell>
          <cell r="M579">
            <v>973054.77782948723</v>
          </cell>
          <cell r="N579">
            <v>1123201.8128413947</v>
          </cell>
        </row>
        <row r="580">
          <cell r="H580" t="str">
            <v>_</v>
          </cell>
          <cell r="I580" t="str">
            <v>_</v>
          </cell>
          <cell r="J580" t="str">
            <v>_</v>
          </cell>
          <cell r="K580" t="str">
            <v>_</v>
          </cell>
          <cell r="L580" t="str">
            <v>_</v>
          </cell>
          <cell r="M580" t="str">
            <v>_</v>
          </cell>
          <cell r="N580" t="str">
            <v>_</v>
          </cell>
        </row>
        <row r="581">
          <cell r="H581" t="str">
            <v>_</v>
          </cell>
          <cell r="I581" t="str">
            <v>_</v>
          </cell>
          <cell r="J581" t="str">
            <v>_</v>
          </cell>
          <cell r="K581" t="str">
            <v>_</v>
          </cell>
          <cell r="L581" t="str">
            <v>_</v>
          </cell>
          <cell r="M581" t="str">
            <v>_</v>
          </cell>
          <cell r="N581" t="str">
            <v>_</v>
          </cell>
        </row>
        <row r="583">
          <cell r="A583" t="str">
            <v>Interest Income</v>
          </cell>
          <cell r="H583">
            <v>0</v>
          </cell>
          <cell r="I583">
            <v>7000</v>
          </cell>
        </row>
        <row r="584">
          <cell r="A584" t="str">
            <v>Interest Expense</v>
          </cell>
          <cell r="H584">
            <v>0</v>
          </cell>
          <cell r="I584">
            <v>0</v>
          </cell>
        </row>
        <row r="586">
          <cell r="A586" t="str">
            <v>Amortization</v>
          </cell>
          <cell r="H586">
            <v>-41255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A587" t="str">
            <v>Amortization – Res. Cov.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</row>
        <row r="588">
          <cell r="A588" t="str">
            <v>Depreciation</v>
          </cell>
          <cell r="H588">
            <v>52940</v>
          </cell>
          <cell r="I588">
            <v>-22412</v>
          </cell>
          <cell r="J588">
            <v>-22412</v>
          </cell>
          <cell r="K588">
            <v>-22412</v>
          </cell>
          <cell r="L588">
            <v>-22412</v>
          </cell>
          <cell r="M588">
            <v>-22412</v>
          </cell>
          <cell r="N588">
            <v>-22412</v>
          </cell>
        </row>
        <row r="589">
          <cell r="H589" t="str">
            <v>_</v>
          </cell>
          <cell r="I589" t="str">
            <v>_</v>
          </cell>
          <cell r="J589" t="str">
            <v>_</v>
          </cell>
          <cell r="K589" t="str">
            <v>_</v>
          </cell>
          <cell r="L589" t="str">
            <v>_</v>
          </cell>
          <cell r="M589" t="str">
            <v>_</v>
          </cell>
          <cell r="N589" t="str">
            <v>_</v>
          </cell>
        </row>
        <row r="590">
          <cell r="B590" t="str">
            <v>Depreciation &amp; Amortization</v>
          </cell>
          <cell r="H590">
            <v>11685</v>
          </cell>
          <cell r="I590">
            <v>-22412</v>
          </cell>
          <cell r="J590">
            <v>-22412</v>
          </cell>
          <cell r="K590">
            <v>-22412</v>
          </cell>
          <cell r="L590">
            <v>-22412</v>
          </cell>
          <cell r="M590">
            <v>-22412</v>
          </cell>
          <cell r="N590">
            <v>-22412</v>
          </cell>
        </row>
        <row r="591">
          <cell r="H591" t="str">
            <v>_</v>
          </cell>
          <cell r="I591" t="str">
            <v>_</v>
          </cell>
          <cell r="J591" t="str">
            <v>_</v>
          </cell>
          <cell r="K591" t="str">
            <v>_</v>
          </cell>
          <cell r="L591" t="str">
            <v>_</v>
          </cell>
          <cell r="M591" t="str">
            <v>_</v>
          </cell>
          <cell r="N591" t="str">
            <v>_</v>
          </cell>
        </row>
        <row r="592">
          <cell r="C592" t="str">
            <v>EBITDA</v>
          </cell>
          <cell r="H592">
            <v>11685.260000000009</v>
          </cell>
          <cell r="I592">
            <v>-22452.390000000014</v>
          </cell>
          <cell r="J592">
            <v>617459.47944859066</v>
          </cell>
          <cell r="K592">
            <v>731984.26923849317</v>
          </cell>
          <cell r="L592">
            <v>829759.16163855488</v>
          </cell>
          <cell r="M592">
            <v>950642.77782948723</v>
          </cell>
          <cell r="N592">
            <v>1100789.8128413947</v>
          </cell>
        </row>
        <row r="593">
          <cell r="H593" t="str">
            <v>_</v>
          </cell>
          <cell r="I593" t="str">
            <v>_</v>
          </cell>
          <cell r="J593" t="str">
            <v>_</v>
          </cell>
          <cell r="K593" t="str">
            <v>_</v>
          </cell>
          <cell r="L593" t="str">
            <v>_</v>
          </cell>
          <cell r="M593" t="str">
            <v>_</v>
          </cell>
          <cell r="N593" t="str">
            <v>_</v>
          </cell>
        </row>
        <row r="594">
          <cell r="H594" t="str">
            <v>_</v>
          </cell>
          <cell r="I594" t="str">
            <v>_</v>
          </cell>
          <cell r="J594" t="str">
            <v>_</v>
          </cell>
          <cell r="K594" t="str">
            <v>_</v>
          </cell>
          <cell r="L594" t="str">
            <v>_</v>
          </cell>
          <cell r="M594" t="str">
            <v>_</v>
          </cell>
          <cell r="N594" t="str">
            <v>_</v>
          </cell>
        </row>
        <row r="596">
          <cell r="A596" t="str">
            <v>PROJECT HOUSECALL</v>
          </cell>
        </row>
        <row r="597">
          <cell r="A597" t="str">
            <v>Pro Forma Income Statement Adjustments for the Acquisition and Offering</v>
          </cell>
        </row>
        <row r="599">
          <cell r="C599" t="str">
            <v>Include?</v>
          </cell>
          <cell r="D599" t="str">
            <v>YES</v>
          </cell>
          <cell r="H599" t="str">
            <v xml:space="preserve">Fiscal Years Ended March 31, </v>
          </cell>
        </row>
        <row r="600">
          <cell r="H600" t="str">
            <v>_</v>
          </cell>
        </row>
        <row r="601">
          <cell r="H601" t="str">
            <v>Actual</v>
          </cell>
          <cell r="J601" t="str">
            <v>Projected</v>
          </cell>
        </row>
        <row r="602">
          <cell r="H602" t="str">
            <v>_</v>
          </cell>
          <cell r="J602" t="str">
            <v>_</v>
          </cell>
        </row>
        <row r="603">
          <cell r="H603">
            <v>1994</v>
          </cell>
          <cell r="I603">
            <v>1995</v>
          </cell>
          <cell r="J603">
            <v>1996</v>
          </cell>
          <cell r="K603">
            <v>1997</v>
          </cell>
          <cell r="L603">
            <v>1998</v>
          </cell>
          <cell r="M603">
            <v>1999</v>
          </cell>
          <cell r="N603">
            <v>2000</v>
          </cell>
        </row>
        <row r="604">
          <cell r="H604" t="str">
            <v>_</v>
          </cell>
          <cell r="I604" t="str">
            <v>_</v>
          </cell>
          <cell r="J604" t="str">
            <v>_</v>
          </cell>
          <cell r="K604" t="str">
            <v>_</v>
          </cell>
          <cell r="L604" t="str">
            <v>_</v>
          </cell>
          <cell r="M604" t="str">
            <v>_</v>
          </cell>
          <cell r="N604" t="str">
            <v>_</v>
          </cell>
        </row>
        <row r="605">
          <cell r="A605" t="str">
            <v>Staff Relief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</row>
        <row r="606">
          <cell r="A606" t="str">
            <v>Private Duty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A607" t="str">
            <v>Medicare / Medicaid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</row>
        <row r="608">
          <cell r="A608" t="str">
            <v>Private Pay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</row>
        <row r="609">
          <cell r="A609" t="str">
            <v>HMO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A610" t="str">
            <v>Rehab America, Inc.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</row>
        <row r="611">
          <cell r="A611" t="str">
            <v>Other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</row>
        <row r="612">
          <cell r="A612" t="str">
            <v>Returns &amp; Allowances HHC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A613" t="str">
            <v>Discounts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H614" t="str">
            <v>_</v>
          </cell>
          <cell r="I614" t="str">
            <v>_</v>
          </cell>
          <cell r="J614" t="str">
            <v>_</v>
          </cell>
          <cell r="K614" t="str">
            <v>_</v>
          </cell>
          <cell r="L614" t="str">
            <v>_</v>
          </cell>
          <cell r="M614" t="str">
            <v>_</v>
          </cell>
          <cell r="N614" t="str">
            <v>_</v>
          </cell>
        </row>
        <row r="615">
          <cell r="B615" t="str">
            <v>Total Revenues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7">
          <cell r="A617" t="str">
            <v>Wages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</row>
        <row r="618">
          <cell r="A618" t="str">
            <v>Travel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</row>
        <row r="619">
          <cell r="A619" t="str">
            <v>Contract Therapy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</row>
        <row r="620">
          <cell r="A620" t="str">
            <v>OSHA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</row>
        <row r="621">
          <cell r="A621" t="str">
            <v>Insurance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</row>
        <row r="622">
          <cell r="A622" t="str">
            <v>Medical Supplies HHC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</row>
        <row r="623">
          <cell r="A623" t="str">
            <v>Rehab America, Inc.</v>
          </cell>
          <cell r="H623">
            <v>-263655</v>
          </cell>
          <cell r="I623">
            <v>-12173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</row>
        <row r="624">
          <cell r="A624" t="str">
            <v>Other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</row>
        <row r="625">
          <cell r="H625" t="str">
            <v>_</v>
          </cell>
          <cell r="I625" t="str">
            <v>_</v>
          </cell>
          <cell r="J625" t="str">
            <v>_</v>
          </cell>
          <cell r="K625" t="str">
            <v>_</v>
          </cell>
          <cell r="L625" t="str">
            <v>_</v>
          </cell>
          <cell r="M625" t="str">
            <v>_</v>
          </cell>
          <cell r="N625" t="str">
            <v>_</v>
          </cell>
        </row>
        <row r="626">
          <cell r="B626" t="str">
            <v>Cost of Goods Sold</v>
          </cell>
          <cell r="H626">
            <v>-263655</v>
          </cell>
          <cell r="I626">
            <v>-12173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</row>
        <row r="627">
          <cell r="H627" t="str">
            <v>_</v>
          </cell>
          <cell r="I627" t="str">
            <v>_</v>
          </cell>
          <cell r="J627" t="str">
            <v>_</v>
          </cell>
          <cell r="K627" t="str">
            <v>_</v>
          </cell>
          <cell r="L627" t="str">
            <v>_</v>
          </cell>
          <cell r="M627" t="str">
            <v>_</v>
          </cell>
          <cell r="N627" t="str">
            <v>_</v>
          </cell>
        </row>
        <row r="628">
          <cell r="C628" t="str">
            <v>Gross Profit</v>
          </cell>
          <cell r="H628">
            <v>263655</v>
          </cell>
          <cell r="I628">
            <v>12173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30">
          <cell r="A630" t="str">
            <v>Florida Overhead Allocation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</row>
        <row r="631">
          <cell r="A631" t="str">
            <v>Office Supplies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</row>
        <row r="632">
          <cell r="A632" t="str">
            <v>Professional Fees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</row>
        <row r="633">
          <cell r="A633" t="str">
            <v>Rents &amp; Leases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A634" t="str">
            <v>Salaries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</row>
        <row r="635">
          <cell r="A635" t="str">
            <v>Telephone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</row>
        <row r="636">
          <cell r="A636" t="str">
            <v>Rehab America, Inc.</v>
          </cell>
          <cell r="H636">
            <v>-648889</v>
          </cell>
          <cell r="I636">
            <v>-517443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</row>
        <row r="637">
          <cell r="A637" t="str">
            <v>Other – Excl. Interest Expense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</row>
        <row r="638">
          <cell r="H638" t="str">
            <v>_</v>
          </cell>
          <cell r="I638" t="str">
            <v>_</v>
          </cell>
          <cell r="J638" t="str">
            <v>_</v>
          </cell>
          <cell r="K638" t="str">
            <v>_</v>
          </cell>
          <cell r="L638" t="str">
            <v>_</v>
          </cell>
          <cell r="M638" t="str">
            <v>_</v>
          </cell>
          <cell r="N638" t="str">
            <v>_</v>
          </cell>
        </row>
        <row r="639">
          <cell r="B639" t="str">
            <v>Total General &amp; Administrative</v>
          </cell>
          <cell r="H639">
            <v>-648889</v>
          </cell>
          <cell r="I639">
            <v>-517443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</row>
        <row r="640">
          <cell r="H640" t="str">
            <v>_</v>
          </cell>
          <cell r="I640" t="str">
            <v>_</v>
          </cell>
          <cell r="J640" t="str">
            <v>_</v>
          </cell>
          <cell r="K640" t="str">
            <v>_</v>
          </cell>
          <cell r="L640" t="str">
            <v>_</v>
          </cell>
          <cell r="M640" t="str">
            <v>_</v>
          </cell>
          <cell r="N640" t="str">
            <v>_</v>
          </cell>
        </row>
        <row r="641">
          <cell r="C641" t="str">
            <v>Operating Income (EBIT)</v>
          </cell>
          <cell r="H641">
            <v>912544</v>
          </cell>
          <cell r="I641">
            <v>529616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</row>
        <row r="642">
          <cell r="A642" t="str">
            <v>Interest Income</v>
          </cell>
          <cell r="H642">
            <v>675488</v>
          </cell>
          <cell r="I642">
            <v>478062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Interest Expense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H644" t="str">
            <v>_</v>
          </cell>
          <cell r="I644" t="str">
            <v>_</v>
          </cell>
          <cell r="J644" t="str">
            <v>_</v>
          </cell>
          <cell r="K644" t="str">
            <v>_</v>
          </cell>
          <cell r="L644" t="str">
            <v>_</v>
          </cell>
          <cell r="M644" t="str">
            <v>_</v>
          </cell>
          <cell r="N644" t="str">
            <v>_</v>
          </cell>
        </row>
        <row r="645">
          <cell r="B645" t="str">
            <v>Income From Continuing Operations, Before Income Taxes</v>
          </cell>
          <cell r="H645">
            <v>1588032</v>
          </cell>
          <cell r="I645">
            <v>1007678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</row>
        <row r="646">
          <cell r="A646" t="str">
            <v>Income Taxes</v>
          </cell>
          <cell r="H646">
            <v>241832</v>
          </cell>
          <cell r="I646">
            <v>186498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</row>
        <row r="647">
          <cell r="H647" t="str">
            <v>_</v>
          </cell>
          <cell r="I647" t="str">
            <v>_</v>
          </cell>
          <cell r="J647" t="str">
            <v>_</v>
          </cell>
          <cell r="K647" t="str">
            <v>_</v>
          </cell>
          <cell r="L647" t="str">
            <v>_</v>
          </cell>
          <cell r="M647" t="str">
            <v>_</v>
          </cell>
          <cell r="N647" t="str">
            <v>_</v>
          </cell>
        </row>
        <row r="648">
          <cell r="B648" t="str">
            <v>Income From Continuing Operations, After Taxes</v>
          </cell>
          <cell r="H648">
            <v>1346200</v>
          </cell>
          <cell r="I648">
            <v>821180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</row>
        <row r="649">
          <cell r="A649" t="str">
            <v>Discontinued Operations</v>
          </cell>
          <cell r="H649">
            <v>39846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</row>
        <row r="650">
          <cell r="H650" t="str">
            <v>_</v>
          </cell>
          <cell r="I650" t="str">
            <v>_</v>
          </cell>
          <cell r="J650" t="str">
            <v>_</v>
          </cell>
          <cell r="K650" t="str">
            <v>_</v>
          </cell>
          <cell r="L650" t="str">
            <v>_</v>
          </cell>
          <cell r="M650" t="str">
            <v>_</v>
          </cell>
          <cell r="N650" t="str">
            <v>_</v>
          </cell>
        </row>
        <row r="651">
          <cell r="B651" t="str">
            <v>Net Income</v>
          </cell>
          <cell r="H651">
            <v>1386046</v>
          </cell>
          <cell r="I651">
            <v>821180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</row>
        <row r="652">
          <cell r="H652" t="str">
            <v>_</v>
          </cell>
          <cell r="I652" t="str">
            <v>_</v>
          </cell>
          <cell r="J652" t="str">
            <v>_</v>
          </cell>
          <cell r="K652" t="str">
            <v>_</v>
          </cell>
          <cell r="L652" t="str">
            <v>_</v>
          </cell>
          <cell r="M652" t="str">
            <v>_</v>
          </cell>
          <cell r="N652" t="str">
            <v>_</v>
          </cell>
        </row>
        <row r="653">
          <cell r="H653" t="str">
            <v>_</v>
          </cell>
          <cell r="I653" t="str">
            <v>_</v>
          </cell>
          <cell r="J653" t="str">
            <v>_</v>
          </cell>
          <cell r="K653" t="str">
            <v>_</v>
          </cell>
          <cell r="L653" t="str">
            <v>_</v>
          </cell>
          <cell r="M653" t="str">
            <v>_</v>
          </cell>
          <cell r="N653" t="str">
            <v>_</v>
          </cell>
        </row>
        <row r="655">
          <cell r="A655" t="str">
            <v>Amortization</v>
          </cell>
          <cell r="H655">
            <v>304126</v>
          </cell>
          <cell r="I655">
            <v>266023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Amortization – Res. Cov.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</row>
        <row r="657">
          <cell r="A657" t="str">
            <v>Depreciation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</row>
        <row r="658">
          <cell r="H658" t="str">
            <v>_</v>
          </cell>
          <cell r="I658" t="str">
            <v>_</v>
          </cell>
          <cell r="J658" t="str">
            <v>_</v>
          </cell>
          <cell r="K658" t="str">
            <v>_</v>
          </cell>
          <cell r="L658" t="str">
            <v>_</v>
          </cell>
          <cell r="M658" t="str">
            <v>_</v>
          </cell>
          <cell r="N658" t="str">
            <v>_</v>
          </cell>
        </row>
        <row r="659">
          <cell r="B659" t="str">
            <v>Depreciation &amp; Amortization</v>
          </cell>
          <cell r="H659">
            <v>304126</v>
          </cell>
          <cell r="I659">
            <v>266023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</row>
        <row r="660">
          <cell r="H660" t="str">
            <v>_</v>
          </cell>
          <cell r="I660" t="str">
            <v>_</v>
          </cell>
          <cell r="J660" t="str">
            <v>_</v>
          </cell>
          <cell r="K660" t="str">
            <v>_</v>
          </cell>
          <cell r="L660" t="str">
            <v>_</v>
          </cell>
          <cell r="M660" t="str">
            <v>_</v>
          </cell>
          <cell r="N660" t="str">
            <v>_</v>
          </cell>
        </row>
        <row r="661">
          <cell r="C661" t="str">
            <v>EBITDA</v>
          </cell>
          <cell r="H661">
            <v>1216670</v>
          </cell>
          <cell r="I661">
            <v>795639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H662" t="str">
            <v>_</v>
          </cell>
          <cell r="I662" t="str">
            <v>_</v>
          </cell>
          <cell r="J662" t="str">
            <v>_</v>
          </cell>
          <cell r="K662" t="str">
            <v>_</v>
          </cell>
          <cell r="L662" t="str">
            <v>_</v>
          </cell>
          <cell r="M662" t="str">
            <v>_</v>
          </cell>
          <cell r="N662" t="str">
            <v>_</v>
          </cell>
        </row>
        <row r="663">
          <cell r="H663" t="str">
            <v>_</v>
          </cell>
          <cell r="I663" t="str">
            <v>_</v>
          </cell>
          <cell r="J663" t="str">
            <v>_</v>
          </cell>
          <cell r="K663" t="str">
            <v>_</v>
          </cell>
          <cell r="L663" t="str">
            <v>_</v>
          </cell>
          <cell r="M663" t="str">
            <v>_</v>
          </cell>
          <cell r="N663" t="str">
            <v>_</v>
          </cell>
        </row>
        <row r="665">
          <cell r="A665" t="str">
            <v>PROJECT HOUSECALL</v>
          </cell>
        </row>
        <row r="666">
          <cell r="A666" t="str">
            <v>Pro Forma Consolidated Income Statement</v>
          </cell>
        </row>
        <row r="668">
          <cell r="H668" t="str">
            <v xml:space="preserve">Fiscal Years Ended March 31, </v>
          </cell>
        </row>
        <row r="669">
          <cell r="H669" t="str">
            <v>_</v>
          </cell>
        </row>
        <row r="670">
          <cell r="H670" t="str">
            <v>Actual</v>
          </cell>
          <cell r="J670" t="str">
            <v>Projected</v>
          </cell>
        </row>
        <row r="671">
          <cell r="H671" t="str">
            <v>_</v>
          </cell>
          <cell r="J671" t="str">
            <v>_</v>
          </cell>
        </row>
        <row r="672">
          <cell r="H672">
            <v>1994</v>
          </cell>
          <cell r="I672">
            <v>1995</v>
          </cell>
          <cell r="J672">
            <v>1996</v>
          </cell>
          <cell r="K672">
            <v>1997</v>
          </cell>
          <cell r="L672">
            <v>1998</v>
          </cell>
          <cell r="M672">
            <v>1999</v>
          </cell>
          <cell r="N672">
            <v>2000</v>
          </cell>
        </row>
        <row r="673">
          <cell r="H673" t="str">
            <v>_</v>
          </cell>
          <cell r="I673" t="str">
            <v>_</v>
          </cell>
          <cell r="J673" t="str">
            <v>_</v>
          </cell>
          <cell r="K673" t="str">
            <v>_</v>
          </cell>
          <cell r="L673" t="str">
            <v>_</v>
          </cell>
          <cell r="M673" t="str">
            <v>_</v>
          </cell>
          <cell r="N673" t="str">
            <v>_</v>
          </cell>
        </row>
        <row r="674">
          <cell r="A674" t="str">
            <v>Staff Relief</v>
          </cell>
          <cell r="H674">
            <v>1274648.69</v>
          </cell>
          <cell r="I674">
            <v>1314655.8899999999</v>
          </cell>
          <cell r="J674">
            <v>1336255.7769000002</v>
          </cell>
          <cell r="K674">
            <v>1803945.2988150001</v>
          </cell>
          <cell r="L674">
            <v>2164734.3585780002</v>
          </cell>
          <cell r="M674">
            <v>2597681.2302936004</v>
          </cell>
          <cell r="N674">
            <v>3117217.4763523205</v>
          </cell>
        </row>
        <row r="675">
          <cell r="A675" t="str">
            <v>Private Duty</v>
          </cell>
          <cell r="H675">
            <v>2881177.08</v>
          </cell>
          <cell r="I675">
            <v>2885275.35</v>
          </cell>
          <cell r="J675">
            <v>3557251.9243799997</v>
          </cell>
          <cell r="K675">
            <v>4802290.0979129998</v>
          </cell>
          <cell r="L675">
            <v>5762748.1174956001</v>
          </cell>
          <cell r="M675">
            <v>6915297.7409947189</v>
          </cell>
          <cell r="N675">
            <v>8298357.2891936619</v>
          </cell>
        </row>
        <row r="676">
          <cell r="A676" t="str">
            <v>Medicare / Medicaid</v>
          </cell>
          <cell r="H676">
            <v>4715264.4700000007</v>
          </cell>
          <cell r="I676">
            <v>6818830.4400000004</v>
          </cell>
          <cell r="J676">
            <v>9315806.6061549988</v>
          </cell>
          <cell r="K676">
            <v>12536042.996543499</v>
          </cell>
          <cell r="L676">
            <v>15097449.610627133</v>
          </cell>
          <cell r="M676">
            <v>18116939.532752559</v>
          </cell>
          <cell r="N676">
            <v>21740327.43930307</v>
          </cell>
        </row>
        <row r="677">
          <cell r="A677" t="str">
            <v>Private Pay</v>
          </cell>
          <cell r="H677">
            <v>0</v>
          </cell>
          <cell r="I677">
            <v>120921.9</v>
          </cell>
          <cell r="J677">
            <v>175330.95848999999</v>
          </cell>
          <cell r="K677">
            <v>236696.79396150005</v>
          </cell>
          <cell r="L677">
            <v>284036.15275380004</v>
          </cell>
          <cell r="M677">
            <v>340843.38330456003</v>
          </cell>
          <cell r="N677">
            <v>409012.05996547197</v>
          </cell>
        </row>
        <row r="678">
          <cell r="A678" t="str">
            <v>HMO</v>
          </cell>
          <cell r="H678">
            <v>15811.73</v>
          </cell>
          <cell r="I678">
            <v>22984.71</v>
          </cell>
          <cell r="J678">
            <v>31144.282049999998</v>
          </cell>
          <cell r="K678">
            <v>41889.059357249993</v>
          </cell>
          <cell r="L678">
            <v>50476.316525486247</v>
          </cell>
          <cell r="M678">
            <v>60571.579830583491</v>
          </cell>
          <cell r="N678">
            <v>72685.895796700192</v>
          </cell>
        </row>
        <row r="679">
          <cell r="A679" t="str">
            <v>Rehab America, Inc.</v>
          </cell>
          <cell r="H679">
            <v>12837867</v>
          </cell>
          <cell r="I679">
            <v>11292235</v>
          </cell>
          <cell r="J679">
            <v>15600222.6525</v>
          </cell>
          <cell r="K679">
            <v>21060300.580875002</v>
          </cell>
          <cell r="L679">
            <v>25272360.697050001</v>
          </cell>
          <cell r="M679">
            <v>30326832.836460002</v>
          </cell>
          <cell r="N679">
            <v>36392199.403751999</v>
          </cell>
        </row>
        <row r="680">
          <cell r="A680" t="str">
            <v>Other</v>
          </cell>
          <cell r="H680">
            <v>94036.380000000121</v>
          </cell>
          <cell r="I680">
            <v>132547.21999999997</v>
          </cell>
          <cell r="J680">
            <v>390626.42946000001</v>
          </cell>
          <cell r="K680">
            <v>526503.23494349991</v>
          </cell>
          <cell r="L680">
            <v>632936.97022518748</v>
          </cell>
          <cell r="M680">
            <v>759524.36427022493</v>
          </cell>
          <cell r="N680">
            <v>911429.23712426983</v>
          </cell>
        </row>
        <row r="681">
          <cell r="A681" t="str">
            <v>Returns &amp; Allowances HHC</v>
          </cell>
          <cell r="H681">
            <v>-1385588.62</v>
          </cell>
          <cell r="I681">
            <v>-1896039.23</v>
          </cell>
          <cell r="J681">
            <v>-2563633.1631299998</v>
          </cell>
          <cell r="K681">
            <v>-3448147.4041012498</v>
          </cell>
          <cell r="L681">
            <v>-4154935.5423586168</v>
          </cell>
          <cell r="M681">
            <v>-4985922.6508303406</v>
          </cell>
          <cell r="N681">
            <v>-5983107.1809964078</v>
          </cell>
        </row>
        <row r="682">
          <cell r="A682" t="str">
            <v>Discounts</v>
          </cell>
          <cell r="H682">
            <v>0</v>
          </cell>
          <cell r="I682">
            <v>-41988.149999999994</v>
          </cell>
          <cell r="J682">
            <v>-41260.429970000005</v>
          </cell>
          <cell r="K682">
            <v>-55668.099019250003</v>
          </cell>
          <cell r="L682">
            <v>-66846.75136023626</v>
          </cell>
          <cell r="M682">
            <v>-80216.101632283506</v>
          </cell>
          <cell r="N682">
            <v>-96259.321958740198</v>
          </cell>
        </row>
        <row r="683">
          <cell r="H683" t="str">
            <v>_</v>
          </cell>
          <cell r="I683" t="str">
            <v>_</v>
          </cell>
          <cell r="J683" t="str">
            <v>_</v>
          </cell>
          <cell r="K683" t="str">
            <v>_</v>
          </cell>
          <cell r="L683" t="str">
            <v>_</v>
          </cell>
          <cell r="M683" t="str">
            <v>_</v>
          </cell>
          <cell r="N683" t="str">
            <v>_</v>
          </cell>
        </row>
        <row r="684">
          <cell r="B684" t="str">
            <v>Total Revenues</v>
          </cell>
          <cell r="H684">
            <v>20433216.729999997</v>
          </cell>
          <cell r="I684">
            <v>20649423.129999999</v>
          </cell>
          <cell r="J684">
            <v>27801745.036835</v>
          </cell>
          <cell r="K684">
            <v>37503852.559288248</v>
          </cell>
          <cell r="L684">
            <v>45042959.92953635</v>
          </cell>
          <cell r="M684">
            <v>54051551.915443622</v>
          </cell>
          <cell r="N684">
            <v>64861862.298532337</v>
          </cell>
        </row>
        <row r="685">
          <cell r="A685" t="str">
            <v>Wages</v>
          </cell>
          <cell r="H685">
            <v>4092098.83</v>
          </cell>
          <cell r="I685">
            <v>5146181.4400000004</v>
          </cell>
          <cell r="J685">
            <v>6480972.628560001</v>
          </cell>
          <cell r="K685">
            <v>8735491.4404320009</v>
          </cell>
          <cell r="L685">
            <v>10501179.791445181</v>
          </cell>
          <cell r="M685">
            <v>12601415.749734215</v>
          </cell>
          <cell r="N685">
            <v>15121698.899681062</v>
          </cell>
        </row>
        <row r="686">
          <cell r="A686" t="str">
            <v>Travel</v>
          </cell>
          <cell r="H686">
            <v>88461.51999999999</v>
          </cell>
          <cell r="I686">
            <v>132335.69999999998</v>
          </cell>
          <cell r="J686">
            <v>178501.529515</v>
          </cell>
          <cell r="K686">
            <v>240259.39045024992</v>
          </cell>
          <cell r="L686">
            <v>289276.54060157499</v>
          </cell>
          <cell r="M686">
            <v>347131.84872188995</v>
          </cell>
          <cell r="N686">
            <v>416558.21846626798</v>
          </cell>
        </row>
        <row r="687">
          <cell r="A687" t="str">
            <v>Contract Therapy</v>
          </cell>
          <cell r="H687">
            <v>284514.19</v>
          </cell>
          <cell r="I687">
            <v>362104.75</v>
          </cell>
          <cell r="J687">
            <v>558300.78975000011</v>
          </cell>
          <cell r="K687">
            <v>750916.33491374995</v>
          </cell>
          <cell r="L687">
            <v>904851.79042606894</v>
          </cell>
          <cell r="M687">
            <v>1085822.1485112826</v>
          </cell>
          <cell r="N687">
            <v>1302986.5782135392</v>
          </cell>
        </row>
        <row r="688">
          <cell r="A688" t="str">
            <v>OSHA</v>
          </cell>
          <cell r="H688">
            <v>9770.82</v>
          </cell>
          <cell r="I688">
            <v>13052.81</v>
          </cell>
          <cell r="J688">
            <v>17660.602470000002</v>
          </cell>
          <cell r="K688">
            <v>23803.075781500003</v>
          </cell>
          <cell r="L688">
            <v>28615.792946585003</v>
          </cell>
          <cell r="M688">
            <v>34338.951535902001</v>
          </cell>
          <cell r="N688">
            <v>41206.741843082404</v>
          </cell>
        </row>
        <row r="689">
          <cell r="A689" t="str">
            <v>Insurance</v>
          </cell>
          <cell r="H689">
            <v>418288.76999999996</v>
          </cell>
          <cell r="I689">
            <v>485999.37000000005</v>
          </cell>
          <cell r="J689">
            <v>604117.99116500001</v>
          </cell>
          <cell r="K689">
            <v>813962.49238774995</v>
          </cell>
          <cell r="L689">
            <v>978902.68106162501</v>
          </cell>
          <cell r="M689">
            <v>1174683.2172739499</v>
          </cell>
          <cell r="N689">
            <v>1409619.86072874</v>
          </cell>
        </row>
        <row r="690">
          <cell r="A690" t="str">
            <v>Medical Supplies HHC</v>
          </cell>
          <cell r="H690">
            <v>51947.34</v>
          </cell>
          <cell r="I690">
            <v>121189.07</v>
          </cell>
          <cell r="J690">
            <v>163315.54822000006</v>
          </cell>
          <cell r="K690">
            <v>219811.15629824999</v>
          </cell>
          <cell r="L690">
            <v>264667.58901721879</v>
          </cell>
          <cell r="M690">
            <v>317601.10682066251</v>
          </cell>
          <cell r="N690">
            <v>381121.32818479504</v>
          </cell>
        </row>
        <row r="691">
          <cell r="A691" t="str">
            <v>Rehab America, Inc.</v>
          </cell>
          <cell r="H691">
            <v>10189854</v>
          </cell>
          <cell r="I691">
            <v>8833134</v>
          </cell>
          <cell r="J691">
            <v>12324175.895475</v>
          </cell>
          <cell r="K691">
            <v>16427034.453082502</v>
          </cell>
          <cell r="L691">
            <v>19459717.736728501</v>
          </cell>
          <cell r="M691">
            <v>23048392.955709603</v>
          </cell>
          <cell r="N691">
            <v>27658071.546851519</v>
          </cell>
        </row>
        <row r="692">
          <cell r="A692" t="str">
            <v>Other</v>
          </cell>
          <cell r="H692">
            <v>100786.37</v>
          </cell>
          <cell r="I692">
            <v>106994.70999999999</v>
          </cell>
          <cell r="J692">
            <v>111968.01333999999</v>
          </cell>
          <cell r="K692">
            <v>151129.718009</v>
          </cell>
          <cell r="L692">
            <v>181392.1111108</v>
          </cell>
          <cell r="M692">
            <v>217670.53333295998</v>
          </cell>
          <cell r="N692">
            <v>261204.63999955193</v>
          </cell>
        </row>
        <row r="693">
          <cell r="H693" t="str">
            <v>_</v>
          </cell>
          <cell r="I693" t="str">
            <v>_</v>
          </cell>
          <cell r="J693" t="str">
            <v>_</v>
          </cell>
          <cell r="K693" t="str">
            <v>_</v>
          </cell>
          <cell r="L693" t="str">
            <v>_</v>
          </cell>
          <cell r="M693" t="str">
            <v>_</v>
          </cell>
          <cell r="N693" t="str">
            <v>_</v>
          </cell>
        </row>
        <row r="694">
          <cell r="B694" t="str">
            <v>Cost of Goods Sold</v>
          </cell>
          <cell r="H694">
            <v>15235721.839999998</v>
          </cell>
          <cell r="I694">
            <v>15200991.850000001</v>
          </cell>
          <cell r="J694">
            <v>20439012.998495001</v>
          </cell>
          <cell r="K694">
            <v>27362408.061354998</v>
          </cell>
          <cell r="L694">
            <v>32608604.033337556</v>
          </cell>
          <cell r="M694">
            <v>38827056.511640467</v>
          </cell>
          <cell r="N694">
            <v>46592467.813968562</v>
          </cell>
        </row>
        <row r="695">
          <cell r="H695" t="str">
            <v>_</v>
          </cell>
          <cell r="I695" t="str">
            <v>_</v>
          </cell>
          <cell r="J695" t="str">
            <v>_</v>
          </cell>
          <cell r="K695" t="str">
            <v>_</v>
          </cell>
          <cell r="L695" t="str">
            <v>_</v>
          </cell>
          <cell r="M695" t="str">
            <v>_</v>
          </cell>
          <cell r="N695" t="str">
            <v>_</v>
          </cell>
        </row>
        <row r="696">
          <cell r="C696" t="str">
            <v>Gross Profit</v>
          </cell>
          <cell r="H696">
            <v>5197494.8899999987</v>
          </cell>
          <cell r="I696">
            <v>5448431.2799999975</v>
          </cell>
          <cell r="J696">
            <v>7362732.0383399986</v>
          </cell>
          <cell r="K696">
            <v>10141444.49793325</v>
          </cell>
          <cell r="L696">
            <v>12434355.896198794</v>
          </cell>
          <cell r="M696">
            <v>15224495.403803155</v>
          </cell>
          <cell r="N696">
            <v>18269394.484563775</v>
          </cell>
        </row>
        <row r="697">
          <cell r="A697" t="str">
            <v>Florida Overhead Allocation</v>
          </cell>
          <cell r="H697">
            <v>0.23999999999068677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 t="str">
            <v>Office Supplies</v>
          </cell>
          <cell r="H698">
            <v>53970.9</v>
          </cell>
          <cell r="I698">
            <v>98921.15</v>
          </cell>
          <cell r="J698">
            <v>129190.37858518769</v>
          </cell>
          <cell r="K698">
            <v>171390.36575779915</v>
          </cell>
          <cell r="L698">
            <v>204898.13278229997</v>
          </cell>
          <cell r="M698">
            <v>244605.8317408048</v>
          </cell>
          <cell r="N698">
            <v>292231.70799549413</v>
          </cell>
        </row>
        <row r="699">
          <cell r="A699" t="str">
            <v>Professional Fees</v>
          </cell>
          <cell r="H699">
            <v>219620.15</v>
          </cell>
          <cell r="I699">
            <v>232800.84999999998</v>
          </cell>
          <cell r="J699">
            <v>269002.29713211465</v>
          </cell>
          <cell r="K699">
            <v>323755.81951913488</v>
          </cell>
          <cell r="L699">
            <v>369951.31581626006</v>
          </cell>
          <cell r="M699">
            <v>425977.39754282503</v>
          </cell>
          <cell r="N699">
            <v>494453.40588415391</v>
          </cell>
        </row>
        <row r="700">
          <cell r="A700" t="str">
            <v>Rents &amp; Leases</v>
          </cell>
          <cell r="H700">
            <v>104581.54</v>
          </cell>
          <cell r="I700">
            <v>154033.4</v>
          </cell>
          <cell r="J700">
            <v>196060.39951264777</v>
          </cell>
          <cell r="K700">
            <v>251570.32760888635</v>
          </cell>
          <cell r="L700">
            <v>296978.45740456402</v>
          </cell>
          <cell r="M700">
            <v>350335.25440529117</v>
          </cell>
          <cell r="N700">
            <v>413953.71340869513</v>
          </cell>
        </row>
        <row r="701">
          <cell r="A701" t="str">
            <v>Salaries</v>
          </cell>
          <cell r="H701">
            <v>1234082.45</v>
          </cell>
          <cell r="I701">
            <v>1559409.5199999998</v>
          </cell>
          <cell r="J701">
            <v>1957861.0154395283</v>
          </cell>
          <cell r="K701">
            <v>2485746.161984277</v>
          </cell>
          <cell r="L701">
            <v>2918062.3655918012</v>
          </cell>
          <cell r="M701">
            <v>3428672.1654009735</v>
          </cell>
          <cell r="N701">
            <v>4038533.1650975435</v>
          </cell>
        </row>
        <row r="702">
          <cell r="A702" t="str">
            <v>Telephone</v>
          </cell>
          <cell r="H702">
            <v>90373.49</v>
          </cell>
          <cell r="I702">
            <v>156401.29999999999</v>
          </cell>
          <cell r="J702">
            <v>198056.29153770968</v>
          </cell>
          <cell r="K702">
            <v>252031.22425469049</v>
          </cell>
          <cell r="L702">
            <v>296274.26650738931</v>
          </cell>
          <cell r="M702">
            <v>348363.64334150625</v>
          </cell>
          <cell r="N702">
            <v>410399.04888936691</v>
          </cell>
        </row>
        <row r="703">
          <cell r="A703" t="str">
            <v>Rehab America, Inc.</v>
          </cell>
          <cell r="H703">
            <v>2116601</v>
          </cell>
          <cell r="I703">
            <v>1947093</v>
          </cell>
          <cell r="J703">
            <v>1780352</v>
          </cell>
          <cell r="K703">
            <v>2244897</v>
          </cell>
          <cell r="L703">
            <v>2596476</v>
          </cell>
          <cell r="M703">
            <v>3045901</v>
          </cell>
          <cell r="N703">
            <v>3602859</v>
          </cell>
        </row>
        <row r="704">
          <cell r="A704" t="str">
            <v>Amortization</v>
          </cell>
          <cell r="H704">
            <v>855632.69</v>
          </cell>
          <cell r="I704">
            <v>307703.81999999995</v>
          </cell>
          <cell r="J704">
            <v>259757</v>
          </cell>
          <cell r="K704">
            <v>183106</v>
          </cell>
          <cell r="L704">
            <v>115047</v>
          </cell>
          <cell r="M704">
            <v>48397</v>
          </cell>
          <cell r="N704">
            <v>48397</v>
          </cell>
        </row>
        <row r="705">
          <cell r="A705" t="str">
            <v>Other – Excl. Interest Expense</v>
          </cell>
          <cell r="H705">
            <v>574122.18999999994</v>
          </cell>
          <cell r="I705">
            <v>556553.27000000014</v>
          </cell>
          <cell r="J705">
            <v>861919.79595281056</v>
          </cell>
          <cell r="K705">
            <v>1143843.6346067104</v>
          </cell>
          <cell r="L705">
            <v>1341381.3359348862</v>
          </cell>
          <cell r="M705">
            <v>1571230.4382651416</v>
          </cell>
          <cell r="N705">
            <v>1836296.1968319071</v>
          </cell>
        </row>
        <row r="706">
          <cell r="H706" t="str">
            <v>_</v>
          </cell>
          <cell r="I706" t="str">
            <v>_</v>
          </cell>
          <cell r="J706" t="str">
            <v>_</v>
          </cell>
          <cell r="K706" t="str">
            <v>_</v>
          </cell>
          <cell r="L706" t="str">
            <v>_</v>
          </cell>
          <cell r="M706" t="str">
            <v>_</v>
          </cell>
          <cell r="N706" t="str">
            <v>_</v>
          </cell>
        </row>
        <row r="707">
          <cell r="B707" t="str">
            <v>Total General &amp; Administrative</v>
          </cell>
          <cell r="H707">
            <v>5248984.6499999985</v>
          </cell>
          <cell r="I707">
            <v>5012916.3100000005</v>
          </cell>
          <cell r="J707">
            <v>5652199.1781599987</v>
          </cell>
          <cell r="K707">
            <v>7056340.5337314988</v>
          </cell>
          <cell r="L707">
            <v>8139068.8740372006</v>
          </cell>
          <cell r="M707">
            <v>9463482.7306965422</v>
          </cell>
          <cell r="N707">
            <v>11137123.23810716</v>
          </cell>
        </row>
        <row r="708">
          <cell r="H708" t="str">
            <v>_</v>
          </cell>
          <cell r="I708" t="str">
            <v>_</v>
          </cell>
          <cell r="J708" t="str">
            <v>_</v>
          </cell>
          <cell r="K708" t="str">
            <v>_</v>
          </cell>
          <cell r="L708" t="str">
            <v>_</v>
          </cell>
          <cell r="M708" t="str">
            <v>_</v>
          </cell>
          <cell r="N708" t="str">
            <v>_</v>
          </cell>
        </row>
        <row r="709">
          <cell r="C709" t="str">
            <v>Operating Income (EBIT)</v>
          </cell>
          <cell r="H709">
            <v>-51489.759999999776</v>
          </cell>
          <cell r="I709">
            <v>435514.96999999695</v>
          </cell>
          <cell r="J709">
            <v>1710532.8601799998</v>
          </cell>
          <cell r="K709">
            <v>3085103.9642017512</v>
          </cell>
          <cell r="L709">
            <v>4295287.0221615937</v>
          </cell>
          <cell r="M709">
            <v>5761012.6731066126</v>
          </cell>
          <cell r="N709">
            <v>7132271.2464566156</v>
          </cell>
        </row>
        <row r="710">
          <cell r="A710" t="str">
            <v>Interest Income</v>
          </cell>
          <cell r="H710">
            <v>707348.31</v>
          </cell>
          <cell r="I710">
            <v>558078.92000000004</v>
          </cell>
          <cell r="J710">
            <v>16000</v>
          </cell>
          <cell r="K710">
            <v>16000</v>
          </cell>
          <cell r="L710">
            <v>16000</v>
          </cell>
          <cell r="M710">
            <v>16000</v>
          </cell>
          <cell r="N710">
            <v>16000</v>
          </cell>
        </row>
        <row r="711">
          <cell r="A711" t="str">
            <v>Interest Expense</v>
          </cell>
          <cell r="H711">
            <v>-767672.98</v>
          </cell>
          <cell r="I711">
            <v>-533668.69999999995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A712" t="str">
            <v>Contractual Settlement</v>
          </cell>
          <cell r="H712">
            <v>1406941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H713" t="str">
            <v>_</v>
          </cell>
          <cell r="I713" t="str">
            <v>_</v>
          </cell>
          <cell r="J713" t="str">
            <v>_</v>
          </cell>
          <cell r="K713" t="str">
            <v>_</v>
          </cell>
          <cell r="L713" t="str">
            <v>_</v>
          </cell>
          <cell r="M713" t="str">
            <v>_</v>
          </cell>
          <cell r="N713" t="str">
            <v>_</v>
          </cell>
        </row>
        <row r="714">
          <cell r="B714" t="str">
            <v>Pre-tax Income</v>
          </cell>
          <cell r="H714">
            <v>1295126.5700000003</v>
          </cell>
          <cell r="I714">
            <v>459925.18999999703</v>
          </cell>
          <cell r="J714">
            <v>1726532.8601799998</v>
          </cell>
          <cell r="K714">
            <v>3101103.9642017512</v>
          </cell>
          <cell r="L714">
            <v>4311287.0221615937</v>
          </cell>
          <cell r="M714">
            <v>5777012.6731066126</v>
          </cell>
          <cell r="N714">
            <v>7148271.2464566156</v>
          </cell>
        </row>
        <row r="715">
          <cell r="A715" t="str">
            <v>Income Taxes</v>
          </cell>
          <cell r="H715">
            <v>588348</v>
          </cell>
          <cell r="I715">
            <v>212027</v>
          </cell>
          <cell r="J715">
            <v>742409.12987739989</v>
          </cell>
          <cell r="K715">
            <v>1333474.7046067531</v>
          </cell>
          <cell r="L715">
            <v>1853853.4195294853</v>
          </cell>
          <cell r="M715">
            <v>2484115.4494358436</v>
          </cell>
          <cell r="N715">
            <v>3073756.6359763448</v>
          </cell>
        </row>
        <row r="716">
          <cell r="H716" t="str">
            <v>_</v>
          </cell>
          <cell r="I716" t="str">
            <v>_</v>
          </cell>
          <cell r="J716" t="str">
            <v>_</v>
          </cell>
          <cell r="K716" t="str">
            <v>_</v>
          </cell>
          <cell r="L716" t="str">
            <v>_</v>
          </cell>
          <cell r="M716" t="str">
            <v>_</v>
          </cell>
          <cell r="N716" t="str">
            <v>_</v>
          </cell>
        </row>
        <row r="717">
          <cell r="B717" t="str">
            <v>After-tax Income From Continuing Operations</v>
          </cell>
          <cell r="H717">
            <v>706778.5700000003</v>
          </cell>
          <cell r="I717">
            <v>247898.18999999703</v>
          </cell>
          <cell r="J717">
            <v>984123.73030259996</v>
          </cell>
          <cell r="K717">
            <v>1767629.2595949981</v>
          </cell>
          <cell r="L717">
            <v>2457433.6026321081</v>
          </cell>
          <cell r="M717">
            <v>3292897.223670769</v>
          </cell>
          <cell r="N717">
            <v>4074514.6104802708</v>
          </cell>
        </row>
        <row r="718">
          <cell r="A718" t="str">
            <v>Discontinued Operations</v>
          </cell>
          <cell r="H718">
            <v>0</v>
          </cell>
          <cell r="I718">
            <v>-14383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H719" t="str">
            <v>_</v>
          </cell>
          <cell r="I719" t="str">
            <v>_</v>
          </cell>
          <cell r="J719" t="str">
            <v>_</v>
          </cell>
          <cell r="K719" t="str">
            <v>_</v>
          </cell>
          <cell r="L719" t="str">
            <v>_</v>
          </cell>
          <cell r="M719" t="str">
            <v>_</v>
          </cell>
          <cell r="N719" t="str">
            <v>_</v>
          </cell>
        </row>
        <row r="720">
          <cell r="B720" t="str">
            <v>Net Income, net of Discontinued Operations</v>
          </cell>
          <cell r="H720">
            <v>706778.5700000003</v>
          </cell>
          <cell r="I720">
            <v>233515.18999999703</v>
          </cell>
          <cell r="J720">
            <v>984123.73030259996</v>
          </cell>
          <cell r="K720">
            <v>1767629.2595949981</v>
          </cell>
          <cell r="L720">
            <v>2457433.6026321081</v>
          </cell>
          <cell r="M720">
            <v>3292897.223670769</v>
          </cell>
          <cell r="N720">
            <v>4074514.6104802708</v>
          </cell>
        </row>
        <row r="721">
          <cell r="H721" t="str">
            <v>_</v>
          </cell>
          <cell r="I721" t="str">
            <v>_</v>
          </cell>
          <cell r="J721" t="str">
            <v>_</v>
          </cell>
          <cell r="K721" t="str">
            <v>_</v>
          </cell>
          <cell r="L721" t="str">
            <v>_</v>
          </cell>
          <cell r="M721" t="str">
            <v>_</v>
          </cell>
          <cell r="N721" t="str">
            <v>_</v>
          </cell>
        </row>
        <row r="722">
          <cell r="H722" t="str">
            <v>_</v>
          </cell>
          <cell r="I722" t="str">
            <v>_</v>
          </cell>
          <cell r="J722" t="str">
            <v>_</v>
          </cell>
          <cell r="K722" t="str">
            <v>_</v>
          </cell>
          <cell r="L722" t="str">
            <v>_</v>
          </cell>
          <cell r="M722" t="str">
            <v>_</v>
          </cell>
          <cell r="N722" t="str">
            <v>_</v>
          </cell>
        </row>
        <row r="723">
          <cell r="A723" t="str">
            <v>Adjustments to Retained Earnings</v>
          </cell>
          <cell r="H723">
            <v>-145339</v>
          </cell>
          <cell r="I723">
            <v>-43511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H724" t="str">
            <v>_</v>
          </cell>
          <cell r="I724" t="str">
            <v>_</v>
          </cell>
          <cell r="J724" t="str">
            <v>_</v>
          </cell>
          <cell r="K724" t="str">
            <v>_</v>
          </cell>
          <cell r="L724" t="str">
            <v>_</v>
          </cell>
          <cell r="M724" t="str">
            <v>_</v>
          </cell>
          <cell r="N724" t="str">
            <v>_</v>
          </cell>
        </row>
        <row r="725">
          <cell r="B725" t="str">
            <v>Net Change in Retained Earnings</v>
          </cell>
          <cell r="H725">
            <v>561439.5700000003</v>
          </cell>
          <cell r="I725">
            <v>190004.18999999703</v>
          </cell>
          <cell r="J725">
            <v>984123.73030259996</v>
          </cell>
          <cell r="K725">
            <v>1767629.2595949981</v>
          </cell>
          <cell r="L725">
            <v>2457433.6026321081</v>
          </cell>
          <cell r="M725">
            <v>3292897.223670769</v>
          </cell>
          <cell r="N725">
            <v>4074514.6104802708</v>
          </cell>
        </row>
        <row r="726">
          <cell r="H726" t="str">
            <v>_</v>
          </cell>
          <cell r="I726" t="str">
            <v>_</v>
          </cell>
          <cell r="J726" t="str">
            <v>_</v>
          </cell>
          <cell r="K726" t="str">
            <v>_</v>
          </cell>
          <cell r="L726" t="str">
            <v>_</v>
          </cell>
          <cell r="M726" t="str">
            <v>_</v>
          </cell>
          <cell r="N726" t="str">
            <v>_</v>
          </cell>
        </row>
        <row r="727">
          <cell r="H727" t="str">
            <v>_</v>
          </cell>
          <cell r="I727" t="str">
            <v>_</v>
          </cell>
          <cell r="J727" t="str">
            <v>_</v>
          </cell>
          <cell r="K727" t="str">
            <v>_</v>
          </cell>
          <cell r="L727" t="str">
            <v>_</v>
          </cell>
          <cell r="M727" t="str">
            <v>_</v>
          </cell>
          <cell r="N727" t="str">
            <v>_</v>
          </cell>
        </row>
        <row r="729">
          <cell r="A729" t="str">
            <v>Shares Outstanding</v>
          </cell>
          <cell r="H729">
            <v>4502100</v>
          </cell>
          <cell r="I729">
            <v>4898914</v>
          </cell>
          <cell r="J729">
            <v>4898914</v>
          </cell>
          <cell r="K729">
            <v>4898914</v>
          </cell>
          <cell r="L729">
            <v>4898914</v>
          </cell>
          <cell r="M729">
            <v>4898914</v>
          </cell>
          <cell r="N729">
            <v>4898914</v>
          </cell>
        </row>
        <row r="730">
          <cell r="A730" t="str">
            <v>Earnings Per Share</v>
          </cell>
          <cell r="H730">
            <v>0.15698864307767493</v>
          </cell>
          <cell r="I730">
            <v>4.766672572737489E-2</v>
          </cell>
          <cell r="J730">
            <v>0.20088610053219957</v>
          </cell>
          <cell r="K730">
            <v>0.36082063485805183</v>
          </cell>
          <cell r="L730">
            <v>0.50162823895910569</v>
          </cell>
          <cell r="M730">
            <v>0.67216881612348556</v>
          </cell>
          <cell r="N730">
            <v>0.83171792982695159</v>
          </cell>
        </row>
        <row r="732">
          <cell r="A732" t="str">
            <v>EBITDA</v>
          </cell>
          <cell r="H732">
            <v>1200593.9300000002</v>
          </cell>
          <cell r="I732">
            <v>1061664.7899999968</v>
          </cell>
          <cell r="J732">
            <v>2278851.8601799998</v>
          </cell>
          <cell r="K732">
            <v>3576771.9642017512</v>
          </cell>
          <cell r="L732">
            <v>4718896.0221615937</v>
          </cell>
          <cell r="M732">
            <v>6117971.6731066126</v>
          </cell>
          <cell r="N732">
            <v>7489230.2464566156</v>
          </cell>
        </row>
        <row r="1329">
          <cell r="O1329" t="str">
            <v>PROJECT HOUSECALL</v>
          </cell>
        </row>
        <row r="1330">
          <cell r="O1330" t="str">
            <v>Pro Forma Consolidated Balance Sheet</v>
          </cell>
        </row>
        <row r="1332">
          <cell r="U1332" t="str">
            <v xml:space="preserve">Fiscal Years Ended March 31, </v>
          </cell>
          <cell r="V1332" t="str">
            <v xml:space="preserve">Fiscal Years Ended March 31, </v>
          </cell>
        </row>
        <row r="1333">
          <cell r="U1333" t="str">
            <v>_</v>
          </cell>
          <cell r="V1333" t="str">
            <v>_</v>
          </cell>
        </row>
        <row r="1334">
          <cell r="U1334" t="str">
            <v>Actual</v>
          </cell>
          <cell r="V1334" t="str">
            <v>Actual</v>
          </cell>
          <cell r="X1334" t="str">
            <v>Projected</v>
          </cell>
        </row>
        <row r="1335">
          <cell r="U1335" t="str">
            <v>_</v>
          </cell>
          <cell r="V1335" t="str">
            <v>_</v>
          </cell>
          <cell r="X1335" t="str">
            <v>_</v>
          </cell>
        </row>
        <row r="1336">
          <cell r="U1336">
            <v>1993</v>
          </cell>
          <cell r="V1336" t="str">
            <v>1994 (1)</v>
          </cell>
          <cell r="W1336" t="str">
            <v>1995 (2)</v>
          </cell>
          <cell r="X1336">
            <v>1996</v>
          </cell>
          <cell r="Y1336">
            <v>1997</v>
          </cell>
          <cell r="Z1336">
            <v>1998</v>
          </cell>
          <cell r="AA1336">
            <v>1999</v>
          </cell>
          <cell r="AB1336">
            <v>2000</v>
          </cell>
        </row>
        <row r="1337">
          <cell r="U1337" t="str">
            <v>_</v>
          </cell>
          <cell r="V1337" t="str">
            <v>_</v>
          </cell>
          <cell r="W1337" t="str">
            <v>_</v>
          </cell>
          <cell r="X1337" t="str">
            <v>_</v>
          </cell>
          <cell r="Y1337" t="str">
            <v>_</v>
          </cell>
          <cell r="Z1337" t="str">
            <v>_</v>
          </cell>
          <cell r="AA1337" t="str">
            <v>_</v>
          </cell>
          <cell r="AB1337" t="str">
            <v>_</v>
          </cell>
        </row>
        <row r="1338">
          <cell r="O1338" t="str">
            <v>Assets</v>
          </cell>
        </row>
        <row r="1339">
          <cell r="O1339" t="str">
            <v>Current Assets</v>
          </cell>
        </row>
        <row r="1340">
          <cell r="O1340" t="str">
            <v>Cash</v>
          </cell>
          <cell r="U1340">
            <v>62288</v>
          </cell>
          <cell r="V1340">
            <v>1686285</v>
          </cell>
          <cell r="W1340">
            <v>2327724</v>
          </cell>
          <cell r="X1340">
            <v>3127114.6221750053</v>
          </cell>
          <cell r="Y1340">
            <v>4368746.0864515379</v>
          </cell>
          <cell r="Z1340">
            <v>6436411.8689052807</v>
          </cell>
          <cell r="AA1340">
            <v>9120467.1599613205</v>
          </cell>
          <cell r="AB1340">
            <v>12428198.439193763</v>
          </cell>
        </row>
        <row r="1341">
          <cell r="O1341" t="str">
            <v>Marketable Securities Available for Sale</v>
          </cell>
          <cell r="U1341">
            <v>0</v>
          </cell>
          <cell r="V1341">
            <v>289575</v>
          </cell>
          <cell r="W1341">
            <v>111375</v>
          </cell>
          <cell r="X1341">
            <v>111375</v>
          </cell>
          <cell r="Y1341">
            <v>111375</v>
          </cell>
          <cell r="Z1341">
            <v>111375</v>
          </cell>
          <cell r="AA1341">
            <v>111375</v>
          </cell>
          <cell r="AB1341">
            <v>111375</v>
          </cell>
        </row>
        <row r="1342">
          <cell r="O1342" t="str">
            <v>Restricted Cash</v>
          </cell>
          <cell r="U1342">
            <v>647000</v>
          </cell>
          <cell r="V1342">
            <v>275000</v>
          </cell>
          <cell r="W1342">
            <v>275000</v>
          </cell>
          <cell r="X1342">
            <v>275000</v>
          </cell>
          <cell r="Y1342">
            <v>275000</v>
          </cell>
          <cell r="Z1342">
            <v>275000</v>
          </cell>
          <cell r="AA1342">
            <v>275000</v>
          </cell>
          <cell r="AB1342">
            <v>275000</v>
          </cell>
        </row>
        <row r="1343">
          <cell r="O1343" t="str">
            <v>Due From Factor</v>
          </cell>
          <cell r="U1343">
            <v>0</v>
          </cell>
          <cell r="V1343">
            <v>451450</v>
          </cell>
          <cell r="W1343">
            <v>242327</v>
          </cell>
          <cell r="X1343">
            <v>326261.58256950375</v>
          </cell>
          <cell r="Y1343">
            <v>440118.64263322135</v>
          </cell>
          <cell r="Z1343">
            <v>528592.26536875928</v>
          </cell>
          <cell r="AA1343">
            <v>634310.71844251116</v>
          </cell>
          <cell r="AB1343">
            <v>761172.8621310133</v>
          </cell>
        </row>
        <row r="1344">
          <cell r="O1344" t="str">
            <v>Accounts Receivable:</v>
          </cell>
        </row>
        <row r="1345">
          <cell r="P1345" t="str">
            <v>Trade</v>
          </cell>
          <cell r="U1345">
            <v>916959</v>
          </cell>
          <cell r="V1345">
            <v>2115995</v>
          </cell>
          <cell r="W1345">
            <v>3013840</v>
          </cell>
          <cell r="X1345">
            <v>4057741.0194129138</v>
          </cell>
          <cell r="Y1345">
            <v>5473790.2500080792</v>
          </cell>
          <cell r="Z1345">
            <v>6574143.6697478257</v>
          </cell>
          <cell r="AA1345">
            <v>7888972.403697391</v>
          </cell>
          <cell r="AB1345">
            <v>9466766.8844368681</v>
          </cell>
        </row>
        <row r="1346">
          <cell r="P1346" t="str">
            <v>Officer</v>
          </cell>
          <cell r="U1346">
            <v>47420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</row>
        <row r="1347">
          <cell r="O1347" t="str">
            <v>Inventories</v>
          </cell>
          <cell r="U1347">
            <v>66032</v>
          </cell>
          <cell r="V1347">
            <v>14171</v>
          </cell>
          <cell r="W1347">
            <v>24736</v>
          </cell>
          <cell r="X1347">
            <v>33259.634010709131</v>
          </cell>
          <cell r="Y1347">
            <v>44525.813347217678</v>
          </cell>
          <cell r="Z1347">
            <v>53062.749939480935</v>
          </cell>
          <cell r="AA1347">
            <v>63181.802829000168</v>
          </cell>
          <cell r="AB1347">
            <v>75818.163394800213</v>
          </cell>
        </row>
        <row r="1348">
          <cell r="O1348" t="str">
            <v>Prepaid Expenses and Other Current Assets</v>
          </cell>
          <cell r="U1348">
            <v>53240</v>
          </cell>
          <cell r="V1348">
            <v>113327</v>
          </cell>
          <cell r="W1348">
            <v>160585</v>
          </cell>
          <cell r="X1348">
            <v>215920.04881992747</v>
          </cell>
          <cell r="Y1348">
            <v>289059.57860458246</v>
          </cell>
          <cell r="Z1348">
            <v>344480.98718594544</v>
          </cell>
          <cell r="AA1348">
            <v>410173.42364549614</v>
          </cell>
          <cell r="AB1348">
            <v>492208.10837459541</v>
          </cell>
        </row>
        <row r="1349">
          <cell r="U1349" t="str">
            <v>_</v>
          </cell>
          <cell r="V1349" t="str">
            <v>_</v>
          </cell>
          <cell r="W1349" t="str">
            <v>_</v>
          </cell>
          <cell r="X1349" t="str">
            <v>_</v>
          </cell>
          <cell r="Y1349" t="str">
            <v>_</v>
          </cell>
          <cell r="Z1349" t="str">
            <v>_</v>
          </cell>
          <cell r="AA1349" t="str">
            <v>_</v>
          </cell>
          <cell r="AB1349" t="str">
            <v>_</v>
          </cell>
        </row>
        <row r="1350">
          <cell r="P1350" t="str">
            <v>Total Current Assets</v>
          </cell>
          <cell r="U1350">
            <v>1792939</v>
          </cell>
          <cell r="V1350">
            <v>4945803</v>
          </cell>
          <cell r="W1350">
            <v>6155587</v>
          </cell>
          <cell r="X1350">
            <v>8146671.9069880592</v>
          </cell>
          <cell r="Y1350">
            <v>11002615.371044639</v>
          </cell>
          <cell r="Z1350">
            <v>14323066.541147292</v>
          </cell>
          <cell r="AA1350">
            <v>18503480.508575719</v>
          </cell>
          <cell r="AB1350">
            <v>23610539.457531042</v>
          </cell>
        </row>
        <row r="1351">
          <cell r="O1351" t="str">
            <v>Property and Equipment, net</v>
          </cell>
          <cell r="U1351">
            <v>21952</v>
          </cell>
          <cell r="V1351">
            <v>120181</v>
          </cell>
          <cell r="W1351">
            <v>128546</v>
          </cell>
          <cell r="X1351">
            <v>128546</v>
          </cell>
          <cell r="Y1351">
            <v>128546</v>
          </cell>
          <cell r="Z1351">
            <v>128546</v>
          </cell>
          <cell r="AA1351">
            <v>128546</v>
          </cell>
          <cell r="AB1351">
            <v>128546</v>
          </cell>
        </row>
        <row r="1352">
          <cell r="O1352" t="str">
            <v>Intangible Assets, net</v>
          </cell>
          <cell r="U1352">
            <v>1927275</v>
          </cell>
          <cell r="V1352">
            <v>6202273</v>
          </cell>
          <cell r="W1352">
            <v>5167350</v>
          </cell>
          <cell r="X1352">
            <v>4651454</v>
          </cell>
          <cell r="Y1352">
            <v>4212209</v>
          </cell>
          <cell r="Z1352">
            <v>3841023</v>
          </cell>
          <cell r="AA1352">
            <v>3536487</v>
          </cell>
          <cell r="AB1352">
            <v>3231951</v>
          </cell>
        </row>
        <row r="1353">
          <cell r="O1353" t="str">
            <v>Other</v>
          </cell>
          <cell r="U1353">
            <v>21052</v>
          </cell>
          <cell r="V1353">
            <v>10340</v>
          </cell>
          <cell r="W1353">
            <v>61997</v>
          </cell>
          <cell r="X1353">
            <v>61997</v>
          </cell>
          <cell r="Y1353">
            <v>61997</v>
          </cell>
          <cell r="Z1353">
            <v>61997</v>
          </cell>
          <cell r="AA1353">
            <v>61997</v>
          </cell>
          <cell r="AB1353">
            <v>61997</v>
          </cell>
        </row>
        <row r="1354">
          <cell r="U1354" t="str">
            <v>_</v>
          </cell>
          <cell r="V1354" t="str">
            <v>_</v>
          </cell>
          <cell r="W1354" t="str">
            <v>_</v>
          </cell>
          <cell r="X1354" t="str">
            <v>_</v>
          </cell>
          <cell r="Y1354" t="str">
            <v>_</v>
          </cell>
          <cell r="Z1354" t="str">
            <v>_</v>
          </cell>
          <cell r="AA1354" t="str">
            <v>_</v>
          </cell>
          <cell r="AB1354" t="str">
            <v>_</v>
          </cell>
        </row>
        <row r="1355">
          <cell r="P1355" t="str">
            <v>Total Assets</v>
          </cell>
          <cell r="U1355">
            <v>3763218</v>
          </cell>
          <cell r="V1355">
            <v>11278597</v>
          </cell>
          <cell r="W1355">
            <v>11513480</v>
          </cell>
          <cell r="X1355">
            <v>12988668.906988058</v>
          </cell>
          <cell r="Y1355">
            <v>15405367.371044639</v>
          </cell>
          <cell r="Z1355">
            <v>18354632.541147292</v>
          </cell>
          <cell r="AA1355">
            <v>22230510.508575719</v>
          </cell>
          <cell r="AB1355">
            <v>27033033.457531042</v>
          </cell>
        </row>
        <row r="1356">
          <cell r="U1356" t="str">
            <v>_</v>
          </cell>
          <cell r="V1356" t="str">
            <v>_</v>
          </cell>
          <cell r="W1356" t="str">
            <v>_</v>
          </cell>
          <cell r="X1356" t="str">
            <v>_</v>
          </cell>
          <cell r="Y1356" t="str">
            <v>_</v>
          </cell>
          <cell r="Z1356" t="str">
            <v>_</v>
          </cell>
          <cell r="AA1356" t="str">
            <v>_</v>
          </cell>
          <cell r="AB1356" t="str">
            <v>_</v>
          </cell>
        </row>
        <row r="1357">
          <cell r="U1357" t="str">
            <v>_</v>
          </cell>
          <cell r="V1357" t="str">
            <v>_</v>
          </cell>
          <cell r="W1357" t="str">
            <v>_</v>
          </cell>
          <cell r="X1357" t="str">
            <v>_</v>
          </cell>
          <cell r="Y1357" t="str">
            <v>_</v>
          </cell>
          <cell r="Z1357" t="str">
            <v>_</v>
          </cell>
          <cell r="AA1357" t="str">
            <v>_</v>
          </cell>
          <cell r="AB1357" t="str">
            <v>_</v>
          </cell>
        </row>
        <row r="1359">
          <cell r="O1359" t="str">
            <v>Liabilities and Stockholders' Equity</v>
          </cell>
        </row>
        <row r="1360">
          <cell r="O1360" t="str">
            <v>Current Liabilities</v>
          </cell>
        </row>
        <row r="1361">
          <cell r="O1361" t="str">
            <v>Trade Accounts Payables</v>
          </cell>
          <cell r="U1361">
            <v>292679</v>
          </cell>
          <cell r="V1361">
            <v>212218</v>
          </cell>
          <cell r="W1361">
            <v>417855</v>
          </cell>
          <cell r="X1361">
            <v>561841.21804434282</v>
          </cell>
          <cell r="Y1361">
            <v>752156.11805472372</v>
          </cell>
          <cell r="Z1361">
            <v>896367.05109806801</v>
          </cell>
          <cell r="AA1361">
            <v>1067304.0192881576</v>
          </cell>
          <cell r="AB1361">
            <v>1280764.8231457891</v>
          </cell>
        </row>
        <row r="1362">
          <cell r="O1362" t="str">
            <v>Accrued Expenses</v>
          </cell>
          <cell r="U1362">
            <v>232807</v>
          </cell>
          <cell r="V1362">
            <v>678198</v>
          </cell>
          <cell r="W1362">
            <v>1007240</v>
          </cell>
          <cell r="X1362">
            <v>1354318.9586411167</v>
          </cell>
          <cell r="Y1362">
            <v>1813073.2630923165</v>
          </cell>
          <cell r="Z1362">
            <v>2160693.8975195172</v>
          </cell>
          <cell r="AA1362">
            <v>2572737.6730870847</v>
          </cell>
          <cell r="AB1362">
            <v>3087285.2077045017</v>
          </cell>
        </row>
        <row r="1363">
          <cell r="O1363" t="str">
            <v>Notes Payable – Related Parties</v>
          </cell>
          <cell r="U1363">
            <v>99840</v>
          </cell>
          <cell r="V1363">
            <v>0</v>
          </cell>
          <cell r="W1363">
            <v>171181</v>
          </cell>
          <cell r="X1363">
            <v>171181</v>
          </cell>
          <cell r="Y1363">
            <v>171181</v>
          </cell>
          <cell r="Z1363">
            <v>171181</v>
          </cell>
          <cell r="AA1363">
            <v>171181</v>
          </cell>
          <cell r="AB1363">
            <v>171181</v>
          </cell>
        </row>
        <row r="1364">
          <cell r="O1364" t="str">
            <v>Short-term Borrowings</v>
          </cell>
          <cell r="U1364">
            <v>990072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</row>
        <row r="1365">
          <cell r="O1365" t="str">
            <v>Current Portion of Long-term Obligations</v>
          </cell>
          <cell r="U1365">
            <v>346000</v>
          </cell>
          <cell r="V1365">
            <v>299183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</row>
        <row r="1366">
          <cell r="U1366" t="str">
            <v>_</v>
          </cell>
          <cell r="V1366" t="str">
            <v>_</v>
          </cell>
          <cell r="W1366" t="str">
            <v>_</v>
          </cell>
          <cell r="X1366" t="str">
            <v>_</v>
          </cell>
          <cell r="Y1366" t="str">
            <v>_</v>
          </cell>
          <cell r="Z1366" t="str">
            <v>_</v>
          </cell>
          <cell r="AA1366" t="str">
            <v>_</v>
          </cell>
          <cell r="AB1366" t="str">
            <v>_</v>
          </cell>
        </row>
        <row r="1367">
          <cell r="P1367" t="str">
            <v>Total Current Liabilities</v>
          </cell>
          <cell r="U1367">
            <v>1961398</v>
          </cell>
          <cell r="V1367">
            <v>1189599</v>
          </cell>
          <cell r="W1367">
            <v>1596276</v>
          </cell>
          <cell r="X1367">
            <v>2087341.1766854594</v>
          </cell>
          <cell r="Y1367">
            <v>2736410.3811470401</v>
          </cell>
          <cell r="Z1367">
            <v>3228241.948617585</v>
          </cell>
          <cell r="AA1367">
            <v>3811222.6923752422</v>
          </cell>
          <cell r="AB1367">
            <v>4539231.0308502913</v>
          </cell>
        </row>
        <row r="1368">
          <cell r="O1368" t="str">
            <v>Long-term Obligations:</v>
          </cell>
        </row>
        <row r="1369">
          <cell r="P1369" t="str">
            <v>Term Loans, Less Current Portion</v>
          </cell>
          <cell r="U1369">
            <v>93334</v>
          </cell>
          <cell r="V1369">
            <v>72888</v>
          </cell>
          <cell r="W1369">
            <v>60654</v>
          </cell>
          <cell r="X1369">
            <v>60654</v>
          </cell>
          <cell r="Y1369">
            <v>60654</v>
          </cell>
          <cell r="Z1369">
            <v>60654</v>
          </cell>
          <cell r="AA1369">
            <v>60654</v>
          </cell>
          <cell r="AB1369">
            <v>60654</v>
          </cell>
        </row>
        <row r="1370">
          <cell r="P1370" t="str">
            <v>Notes Payable to Sellers, Less Current Portion</v>
          </cell>
          <cell r="U1370">
            <v>447222</v>
          </cell>
          <cell r="V1370">
            <v>147222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</row>
        <row r="1371">
          <cell r="U1371" t="str">
            <v>_</v>
          </cell>
          <cell r="V1371" t="str">
            <v>_</v>
          </cell>
          <cell r="W1371" t="str">
            <v>_</v>
          </cell>
          <cell r="X1371" t="str">
            <v>_</v>
          </cell>
          <cell r="Y1371" t="str">
            <v>_</v>
          </cell>
          <cell r="Z1371" t="str">
            <v>_</v>
          </cell>
          <cell r="AA1371" t="str">
            <v>_</v>
          </cell>
          <cell r="AB1371" t="str">
            <v>_</v>
          </cell>
        </row>
        <row r="1372">
          <cell r="Q1372" t="str">
            <v>Total Long-term Obligations</v>
          </cell>
          <cell r="U1372">
            <v>540556</v>
          </cell>
          <cell r="V1372">
            <v>220110</v>
          </cell>
          <cell r="W1372">
            <v>60654</v>
          </cell>
          <cell r="X1372">
            <v>60654</v>
          </cell>
          <cell r="Y1372">
            <v>60654</v>
          </cell>
          <cell r="Z1372">
            <v>60654</v>
          </cell>
          <cell r="AA1372">
            <v>60654</v>
          </cell>
          <cell r="AB1372">
            <v>60654</v>
          </cell>
        </row>
        <row r="1373">
          <cell r="U1373" t="str">
            <v>_</v>
          </cell>
          <cell r="V1373" t="str">
            <v>_</v>
          </cell>
          <cell r="W1373" t="str">
            <v>_</v>
          </cell>
          <cell r="X1373" t="str">
            <v>_</v>
          </cell>
          <cell r="Y1373" t="str">
            <v>_</v>
          </cell>
          <cell r="Z1373" t="str">
            <v>_</v>
          </cell>
          <cell r="AA1373" t="str">
            <v>_</v>
          </cell>
          <cell r="AB1373" t="str">
            <v>_</v>
          </cell>
        </row>
        <row r="1374">
          <cell r="R1374" t="str">
            <v>Total Liabilities</v>
          </cell>
          <cell r="U1374">
            <v>2501954</v>
          </cell>
          <cell r="V1374">
            <v>1409709</v>
          </cell>
          <cell r="W1374">
            <v>1656930</v>
          </cell>
          <cell r="X1374">
            <v>2147995.1766854594</v>
          </cell>
          <cell r="Y1374">
            <v>2797064.3811470401</v>
          </cell>
          <cell r="Z1374">
            <v>3288895.948617585</v>
          </cell>
          <cell r="AA1374">
            <v>3871876.6923752422</v>
          </cell>
          <cell r="AB1374">
            <v>4599885.0308502913</v>
          </cell>
        </row>
        <row r="1376">
          <cell r="O1376" t="str">
            <v>Outside Interest in NuMED Technologies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</row>
        <row r="1377">
          <cell r="O1377" t="str">
            <v>Stockholders' Equity</v>
          </cell>
        </row>
        <row r="1378">
          <cell r="O1378" t="str">
            <v>Preferred Stock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</row>
        <row r="1379">
          <cell r="O1379" t="str">
            <v>Common Stock</v>
          </cell>
          <cell r="U1379">
            <v>2267</v>
          </cell>
          <cell r="V1379">
            <v>4963</v>
          </cell>
          <cell r="W1379">
            <v>5308</v>
          </cell>
          <cell r="X1379">
            <v>5308</v>
          </cell>
          <cell r="Y1379">
            <v>5308</v>
          </cell>
          <cell r="Z1379">
            <v>5308</v>
          </cell>
          <cell r="AA1379">
            <v>5308</v>
          </cell>
          <cell r="AB1379">
            <v>5308</v>
          </cell>
        </row>
        <row r="1380">
          <cell r="O1380" t="str">
            <v>Additional Paid-in Capital</v>
          </cell>
          <cell r="U1380">
            <v>2385398</v>
          </cell>
          <cell r="V1380">
            <v>10804542</v>
          </cell>
          <cell r="W1380">
            <v>11055856</v>
          </cell>
          <cell r="X1380">
            <v>11055856</v>
          </cell>
          <cell r="Y1380">
            <v>11055856</v>
          </cell>
          <cell r="Z1380">
            <v>11055856</v>
          </cell>
          <cell r="AA1380">
            <v>11055856</v>
          </cell>
          <cell r="AB1380">
            <v>11055856</v>
          </cell>
        </row>
        <row r="1381">
          <cell r="O1381" t="str">
            <v>Treasury Stock</v>
          </cell>
          <cell r="U1381">
            <v>-492000</v>
          </cell>
          <cell r="V1381">
            <v>-492000</v>
          </cell>
          <cell r="W1381">
            <v>-492000</v>
          </cell>
          <cell r="X1381">
            <v>-492000</v>
          </cell>
          <cell r="Y1381">
            <v>-492000</v>
          </cell>
          <cell r="Z1381">
            <v>-492000</v>
          </cell>
          <cell r="AA1381">
            <v>-492000</v>
          </cell>
          <cell r="AB1381">
            <v>-492000</v>
          </cell>
        </row>
        <row r="1382">
          <cell r="O1382" t="str">
            <v>Accumulated Earnings (Deficit)</v>
          </cell>
          <cell r="U1382">
            <v>-634401</v>
          </cell>
          <cell r="V1382">
            <v>-448617</v>
          </cell>
          <cell r="W1382">
            <v>-712614</v>
          </cell>
          <cell r="X1382">
            <v>271509.73030259996</v>
          </cell>
          <cell r="Y1382">
            <v>2039138.989897598</v>
          </cell>
          <cell r="Z1382">
            <v>4496572.5925297067</v>
          </cell>
          <cell r="AA1382">
            <v>7789469.8162004761</v>
          </cell>
          <cell r="AB1382">
            <v>11863984.426680747</v>
          </cell>
        </row>
        <row r="1383">
          <cell r="U1383" t="str">
            <v>_</v>
          </cell>
          <cell r="V1383" t="str">
            <v>_</v>
          </cell>
          <cell r="W1383" t="str">
            <v>_</v>
          </cell>
          <cell r="X1383" t="str">
            <v>_</v>
          </cell>
          <cell r="Y1383" t="str">
            <v>_</v>
          </cell>
          <cell r="Z1383" t="str">
            <v>_</v>
          </cell>
          <cell r="AA1383" t="str">
            <v>_</v>
          </cell>
          <cell r="AB1383" t="str">
            <v>_</v>
          </cell>
        </row>
        <row r="1384">
          <cell r="P1384" t="str">
            <v>Total Stockholders' Equity</v>
          </cell>
          <cell r="U1384">
            <v>1261264</v>
          </cell>
          <cell r="V1384">
            <v>9868888</v>
          </cell>
          <cell r="W1384">
            <v>9856550</v>
          </cell>
          <cell r="X1384">
            <v>10840673.7303026</v>
          </cell>
          <cell r="Y1384">
            <v>12608302.989897598</v>
          </cell>
          <cell r="Z1384">
            <v>15065736.592529707</v>
          </cell>
          <cell r="AA1384">
            <v>18358633.816200476</v>
          </cell>
          <cell r="AB1384">
            <v>22433148.426680747</v>
          </cell>
        </row>
        <row r="1385">
          <cell r="U1385" t="str">
            <v>_</v>
          </cell>
          <cell r="V1385" t="str">
            <v>_</v>
          </cell>
          <cell r="W1385" t="str">
            <v>_</v>
          </cell>
          <cell r="X1385" t="str">
            <v>_</v>
          </cell>
          <cell r="Y1385" t="str">
            <v>_</v>
          </cell>
          <cell r="Z1385" t="str">
            <v>_</v>
          </cell>
          <cell r="AA1385" t="str">
            <v>_</v>
          </cell>
          <cell r="AB1385" t="str">
            <v>_</v>
          </cell>
        </row>
        <row r="1386">
          <cell r="Q1386" t="str">
            <v>Total Liabilities and Stockholders' Equity</v>
          </cell>
          <cell r="U1386">
            <v>3763218</v>
          </cell>
          <cell r="V1386">
            <v>11278597</v>
          </cell>
          <cell r="W1386">
            <v>11513480</v>
          </cell>
          <cell r="X1386">
            <v>12988668.90698806</v>
          </cell>
          <cell r="Y1386">
            <v>15405367.371044638</v>
          </cell>
          <cell r="Z1386">
            <v>18354632.541147292</v>
          </cell>
          <cell r="AA1386">
            <v>22230510.508575719</v>
          </cell>
          <cell r="AB1386">
            <v>27033033.457531039</v>
          </cell>
        </row>
        <row r="1387">
          <cell r="U1387" t="str">
            <v>_</v>
          </cell>
          <cell r="V1387" t="str">
            <v>_</v>
          </cell>
          <cell r="W1387" t="str">
            <v>_</v>
          </cell>
          <cell r="X1387" t="str">
            <v>_</v>
          </cell>
          <cell r="Y1387" t="str">
            <v>_</v>
          </cell>
          <cell r="Z1387" t="str">
            <v>_</v>
          </cell>
          <cell r="AA1387" t="str">
            <v>_</v>
          </cell>
          <cell r="AB1387" t="str">
            <v>_</v>
          </cell>
        </row>
        <row r="1388">
          <cell r="U1388" t="str">
            <v>_</v>
          </cell>
          <cell r="V1388" t="str">
            <v>_</v>
          </cell>
          <cell r="W1388" t="str">
            <v>_</v>
          </cell>
          <cell r="X1388" t="str">
            <v>_</v>
          </cell>
          <cell r="Y1388" t="str">
            <v>_</v>
          </cell>
          <cell r="Z1388" t="str">
            <v>_</v>
          </cell>
          <cell r="AA1388" t="str">
            <v>_</v>
          </cell>
          <cell r="AB1388" t="str">
            <v>_</v>
          </cell>
        </row>
        <row r="1389">
          <cell r="O1389" t="str">
            <v>Balance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</row>
        <row r="1418">
          <cell r="O1418" t="str">
            <v>PROJECT HOUSECALL</v>
          </cell>
        </row>
        <row r="1419">
          <cell r="O1419" t="str">
            <v>Projected Consolidated Statement of Cash Flows</v>
          </cell>
        </row>
        <row r="1421">
          <cell r="X1421" t="str">
            <v xml:space="preserve">Fiscal Years Ended March 31, </v>
          </cell>
        </row>
        <row r="1422">
          <cell r="X1422" t="str">
            <v>_</v>
          </cell>
        </row>
        <row r="1423">
          <cell r="X1423" t="str">
            <v>Projected</v>
          </cell>
        </row>
        <row r="1424">
          <cell r="X1424" t="str">
            <v>_</v>
          </cell>
        </row>
        <row r="1425">
          <cell r="X1425">
            <v>1996</v>
          </cell>
          <cell r="Y1425">
            <v>1997</v>
          </cell>
          <cell r="Z1425">
            <v>1998</v>
          </cell>
          <cell r="AA1425">
            <v>1999</v>
          </cell>
          <cell r="AB1425">
            <v>2000</v>
          </cell>
        </row>
        <row r="1426">
          <cell r="X1426" t="str">
            <v>_</v>
          </cell>
          <cell r="Y1426" t="str">
            <v>_</v>
          </cell>
          <cell r="Z1426" t="str">
            <v>_</v>
          </cell>
          <cell r="AA1426" t="str">
            <v>_</v>
          </cell>
          <cell r="AB1426" t="str">
            <v>_</v>
          </cell>
        </row>
        <row r="1427">
          <cell r="O1427" t="str">
            <v>Net Income, net of Discontinued Operations</v>
          </cell>
          <cell r="X1427">
            <v>984123.73030259996</v>
          </cell>
          <cell r="Y1427">
            <v>1767629.2595949981</v>
          </cell>
          <cell r="Z1427">
            <v>2457433.6026321081</v>
          </cell>
          <cell r="AA1427">
            <v>3292897.223670769</v>
          </cell>
          <cell r="AB1427">
            <v>4074514.6104802708</v>
          </cell>
        </row>
        <row r="1429">
          <cell r="O1429" t="str">
            <v>Cash Adjustments From Operating Activities:</v>
          </cell>
        </row>
        <row r="1430">
          <cell r="O1430" t="str">
            <v>Amortization</v>
          </cell>
          <cell r="X1430">
            <v>515896</v>
          </cell>
          <cell r="Y1430">
            <v>439245</v>
          </cell>
          <cell r="Z1430">
            <v>371186</v>
          </cell>
          <cell r="AA1430">
            <v>304536</v>
          </cell>
          <cell r="AB1430">
            <v>304536</v>
          </cell>
        </row>
        <row r="1431">
          <cell r="O1431" t="str">
            <v>Amortization – Res. Cov.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</row>
        <row r="1432">
          <cell r="O1432" t="str">
            <v>Depreciation</v>
          </cell>
          <cell r="X1432">
            <v>52423</v>
          </cell>
          <cell r="Y1432">
            <v>52423</v>
          </cell>
          <cell r="Z1432">
            <v>52423</v>
          </cell>
          <cell r="AA1432">
            <v>52423</v>
          </cell>
          <cell r="AB1432">
            <v>52423</v>
          </cell>
        </row>
        <row r="1433">
          <cell r="O1433" t="str">
            <v>Other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</row>
        <row r="1434">
          <cell r="O1434" t="str">
            <v>Decrease (Increase) in Current Assets:</v>
          </cell>
        </row>
        <row r="1435">
          <cell r="P1435" t="str">
            <v>Restricted Cash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</row>
        <row r="1436">
          <cell r="P1436" t="str">
            <v>Due From Factor</v>
          </cell>
          <cell r="X1436">
            <v>-83934.582569503749</v>
          </cell>
          <cell r="Y1436">
            <v>-113857.0600637176</v>
          </cell>
          <cell r="Z1436">
            <v>-88473.622735537938</v>
          </cell>
          <cell r="AA1436">
            <v>-105718.45307375188</v>
          </cell>
          <cell r="AB1436">
            <v>-126862.14368850214</v>
          </cell>
        </row>
        <row r="1437">
          <cell r="P1437" t="str">
            <v>Trade Accounts Receivable</v>
          </cell>
          <cell r="X1437">
            <v>-1043901.0194129138</v>
          </cell>
          <cell r="Y1437">
            <v>-1416049.2305951654</v>
          </cell>
          <cell r="Z1437">
            <v>-1100353.4197397465</v>
          </cell>
          <cell r="AA1437">
            <v>-1314828.7339495653</v>
          </cell>
          <cell r="AB1437">
            <v>-1577794.4807394771</v>
          </cell>
        </row>
        <row r="1438">
          <cell r="P1438" t="str">
            <v>Officer Accounts Receivable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</row>
        <row r="1439">
          <cell r="P1439" t="str">
            <v>Inventories</v>
          </cell>
          <cell r="X1439">
            <v>-8523.634010709131</v>
          </cell>
          <cell r="Y1439">
            <v>-11266.179336508547</v>
          </cell>
          <cell r="Z1439">
            <v>-8536.9365922632569</v>
          </cell>
          <cell r="AA1439">
            <v>-10119.052889519233</v>
          </cell>
          <cell r="AB1439">
            <v>-12636.360565800045</v>
          </cell>
        </row>
        <row r="1440">
          <cell r="P1440" t="str">
            <v>Prepaid Expenses and Other Current Assets</v>
          </cell>
          <cell r="X1440">
            <v>-55335.04881992747</v>
          </cell>
          <cell r="Y1440">
            <v>-73139.529784654995</v>
          </cell>
          <cell r="Z1440">
            <v>-55421.408581362979</v>
          </cell>
          <cell r="AA1440">
            <v>-65692.436459550692</v>
          </cell>
          <cell r="AB1440">
            <v>-82034.684729099274</v>
          </cell>
        </row>
        <row r="1441">
          <cell r="O1441" t="str">
            <v>Increase (Decrease) in Current Liabilities:</v>
          </cell>
        </row>
        <row r="1442">
          <cell r="P1442" t="str">
            <v>Trade Accounts Payable</v>
          </cell>
          <cell r="X1442">
            <v>143986.21804434282</v>
          </cell>
          <cell r="Y1442">
            <v>190314.90001038089</v>
          </cell>
          <cell r="Z1442">
            <v>144210.9330433443</v>
          </cell>
          <cell r="AA1442">
            <v>170936.96819008957</v>
          </cell>
          <cell r="AB1442">
            <v>213460.80385763152</v>
          </cell>
        </row>
        <row r="1443">
          <cell r="P1443" t="str">
            <v>Accrued Expenses</v>
          </cell>
          <cell r="X1443">
            <v>347078.95864111674</v>
          </cell>
          <cell r="Y1443">
            <v>458754.30445119971</v>
          </cell>
          <cell r="Z1443">
            <v>347620.63442720077</v>
          </cell>
          <cell r="AA1443">
            <v>412043.77556756744</v>
          </cell>
          <cell r="AB1443">
            <v>514547.53461741703</v>
          </cell>
        </row>
        <row r="1444">
          <cell r="O1444" t="str">
            <v>Decrease (Increase) in Other Assets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</row>
        <row r="1445">
          <cell r="X1445" t="str">
            <v>_</v>
          </cell>
          <cell r="Y1445" t="str">
            <v>_</v>
          </cell>
          <cell r="Z1445" t="str">
            <v>_</v>
          </cell>
          <cell r="AA1445" t="str">
            <v>_</v>
          </cell>
          <cell r="AB1445" t="str">
            <v>_</v>
          </cell>
        </row>
        <row r="1446">
          <cell r="P1446" t="str">
            <v>Total Cash Provided by (Used in) Operating Activities</v>
          </cell>
          <cell r="X1446">
            <v>851813.62217500538</v>
          </cell>
          <cell r="Y1446">
            <v>1294054.4642765326</v>
          </cell>
          <cell r="Z1446">
            <v>2120088.7824537428</v>
          </cell>
          <cell r="AA1446">
            <v>2736478.2910560393</v>
          </cell>
          <cell r="AB1446">
            <v>3360154.2792324414</v>
          </cell>
        </row>
        <row r="1447">
          <cell r="X1447" t="str">
            <v>_</v>
          </cell>
          <cell r="Y1447" t="str">
            <v>_</v>
          </cell>
          <cell r="Z1447" t="str">
            <v>_</v>
          </cell>
          <cell r="AA1447" t="str">
            <v>_</v>
          </cell>
          <cell r="AB1447" t="str">
            <v>_</v>
          </cell>
        </row>
        <row r="1449">
          <cell r="O1449" t="str">
            <v>Cash Adjustments From Investing Activities:</v>
          </cell>
        </row>
        <row r="1450">
          <cell r="O1450" t="str">
            <v>Purchase of Marketable Securities Available for Sale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</row>
        <row r="1451">
          <cell r="O1451" t="str">
            <v>Capital Expenditures</v>
          </cell>
          <cell r="X1451">
            <v>-52423</v>
          </cell>
          <cell r="Y1451">
            <v>-52423</v>
          </cell>
          <cell r="Z1451">
            <v>-52423</v>
          </cell>
          <cell r="AA1451">
            <v>-52423</v>
          </cell>
          <cell r="AB1451">
            <v>-52423</v>
          </cell>
        </row>
        <row r="1452">
          <cell r="O1452" t="str">
            <v>Other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</row>
        <row r="1453">
          <cell r="X1453" t="str">
            <v>_</v>
          </cell>
          <cell r="Y1453" t="str">
            <v>_</v>
          </cell>
          <cell r="Z1453" t="str">
            <v>_</v>
          </cell>
          <cell r="AA1453" t="str">
            <v>_</v>
          </cell>
          <cell r="AB1453" t="str">
            <v>_</v>
          </cell>
        </row>
        <row r="1454">
          <cell r="P1454" t="str">
            <v>Total Cash Provided by (Used in) Investing Activities</v>
          </cell>
          <cell r="X1454">
            <v>-52423</v>
          </cell>
          <cell r="Y1454">
            <v>-52423</v>
          </cell>
          <cell r="Z1454">
            <v>-52423</v>
          </cell>
          <cell r="AA1454">
            <v>-52423</v>
          </cell>
          <cell r="AB1454">
            <v>-52423</v>
          </cell>
        </row>
        <row r="1455">
          <cell r="X1455" t="str">
            <v>_</v>
          </cell>
          <cell r="Y1455" t="str">
            <v>_</v>
          </cell>
          <cell r="Z1455" t="str">
            <v>_</v>
          </cell>
          <cell r="AA1455" t="str">
            <v>_</v>
          </cell>
          <cell r="AB1455" t="str">
            <v>_</v>
          </cell>
        </row>
        <row r="1457">
          <cell r="O1457" t="str">
            <v>Cash Adjustments From Financing Activities:</v>
          </cell>
        </row>
        <row r="1458">
          <cell r="O1458" t="str">
            <v>Scheduled Debt Increase (Repayment):</v>
          </cell>
        </row>
        <row r="1459">
          <cell r="P1459" t="str">
            <v>Notes Payable – Related Parties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</row>
        <row r="1460">
          <cell r="P1460" t="str">
            <v>Short-term Borrowings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</row>
        <row r="1461">
          <cell r="P1461" t="str">
            <v>Current Portion of Long-term Obligations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</row>
        <row r="1462">
          <cell r="P1462" t="str">
            <v>Term Loans, Less Current Portion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</row>
        <row r="1463">
          <cell r="P1463" t="str">
            <v>Notes Payable to Sellers, Less Current Portion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</row>
        <row r="1465">
          <cell r="O1465" t="str">
            <v>Increase (Decrease) in Equity Financing:</v>
          </cell>
        </row>
        <row r="1466">
          <cell r="P1466" t="str">
            <v>Proceeds From Issuance of Preferred Stock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</row>
        <row r="1467">
          <cell r="P1467" t="str">
            <v>Proceeds From Issuance of Common Stock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</row>
        <row r="1468">
          <cell r="P1468" t="str">
            <v>Increase in Additional Paid-in Capital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</row>
        <row r="1469">
          <cell r="P1469" t="str">
            <v>Decrease (Increase) in Treasury Stock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</row>
        <row r="1470">
          <cell r="P1470" t="str">
            <v>Payment of Dividends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</row>
        <row r="1471">
          <cell r="P1471" t="str">
            <v>Other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</row>
        <row r="1472">
          <cell r="X1472" t="str">
            <v>_</v>
          </cell>
          <cell r="Y1472" t="str">
            <v>_</v>
          </cell>
          <cell r="Z1472" t="str">
            <v>_</v>
          </cell>
          <cell r="AA1472" t="str">
            <v>_</v>
          </cell>
          <cell r="AB1472" t="str">
            <v>_</v>
          </cell>
        </row>
        <row r="1473">
          <cell r="P1473" t="str">
            <v>Total Cash Provided by (Used in) Financing Activities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</row>
        <row r="1474">
          <cell r="X1474" t="str">
            <v>_</v>
          </cell>
          <cell r="Y1474" t="str">
            <v>_</v>
          </cell>
          <cell r="Z1474" t="str">
            <v>_</v>
          </cell>
          <cell r="AA1474" t="str">
            <v>_</v>
          </cell>
          <cell r="AB1474" t="str">
            <v>_</v>
          </cell>
        </row>
        <row r="1475">
          <cell r="Q1475" t="str">
            <v>Increase (Decrease) in Cash</v>
          </cell>
          <cell r="X1475">
            <v>799390.62217500538</v>
          </cell>
          <cell r="Y1475">
            <v>1241631.4642765326</v>
          </cell>
          <cell r="Z1475">
            <v>2067665.7824537428</v>
          </cell>
          <cell r="AA1475">
            <v>2684055.2910560393</v>
          </cell>
          <cell r="AB1475">
            <v>3307731.2792324414</v>
          </cell>
        </row>
        <row r="1476">
          <cell r="X1476" t="str">
            <v>_</v>
          </cell>
          <cell r="Y1476" t="str">
            <v>_</v>
          </cell>
          <cell r="Z1476" t="str">
            <v>_</v>
          </cell>
          <cell r="AA1476" t="str">
            <v>_</v>
          </cell>
          <cell r="AB1476" t="str">
            <v>_</v>
          </cell>
        </row>
        <row r="1477">
          <cell r="X1477" t="str">
            <v>_</v>
          </cell>
          <cell r="Y1477" t="str">
            <v>_</v>
          </cell>
          <cell r="Z1477" t="str">
            <v>_</v>
          </cell>
          <cell r="AA1477" t="str">
            <v>_</v>
          </cell>
          <cell r="AB1477" t="str">
            <v>_</v>
          </cell>
        </row>
      </sheetData>
      <sheetData sheetId="1" refreshError="1"/>
      <sheetData sheetId="2" refreshError="1"/>
      <sheetData sheetId="3">
        <row r="1">
          <cell r="A1" t="str">
            <v>PROJECT HOUSECALL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>
        <row r="1">
          <cell r="A1" t="str">
            <v>PROJECT HOUSECALL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PROJECT HOUSECALL</v>
          </cell>
        </row>
      </sheetData>
      <sheetData sheetId="24"/>
      <sheetData sheetId="25"/>
      <sheetData sheetId="26">
        <row r="1">
          <cell r="A1" t="str">
            <v>PROJECT HOUSECALL</v>
          </cell>
        </row>
      </sheetData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ble (Group2)"/>
      <sheetName val="Comparables"/>
      <sheetName val="Valuation Summary (2)"/>
      <sheetName val="Comps"/>
      <sheetName val="Revs"/>
      <sheetName val="Prices"/>
      <sheetName val="eps"/>
      <sheetName val="RepTrans"/>
      <sheetName val="Comp Transaction Analysis"/>
      <sheetName val="Private Discount"/>
      <sheetName val="BS--Presentation"/>
      <sheetName val="Valuation Sum Chart"/>
      <sheetName val="DCF Tax Free"/>
      <sheetName val="DCF"/>
      <sheetName val="Equity Part"/>
      <sheetName val="Equity Retention"/>
      <sheetName val="Comp Valuation Multiples"/>
      <sheetName val="Valuation Summary (1)"/>
      <sheetName val="Valuation (2)"/>
      <sheetName val="Charts"/>
      <sheetName val="NUMD Proj"/>
      <sheetName val="michal-APDO"/>
      <sheetName val="Comparable_(Group2)4"/>
      <sheetName val="Valuation_Summary_(2)4"/>
      <sheetName val="Comp_Transaction_Analysis4"/>
      <sheetName val="Private_Discount4"/>
      <sheetName val="Valuation_Sum_Chart4"/>
      <sheetName val="DCF_Tax_Free4"/>
      <sheetName val="Equity_Part4"/>
      <sheetName val="Equity_Retention4"/>
      <sheetName val="Comp_Valuation_Multiples4"/>
      <sheetName val="Valuation_Summary_(1)4"/>
      <sheetName val="Valuation_(2)4"/>
      <sheetName val="NUMD_Proj4"/>
      <sheetName val="Comparable_(Group2)"/>
      <sheetName val="Valuation_Summary_(2)"/>
      <sheetName val="Comp_Transaction_Analysis"/>
      <sheetName val="Private_Discount"/>
      <sheetName val="Valuation_Sum_Chart"/>
      <sheetName val="DCF_Tax_Free"/>
      <sheetName val="Equity_Part"/>
      <sheetName val="Equity_Retention"/>
      <sheetName val="Comp_Valuation_Multiples"/>
      <sheetName val="Valuation_Summary_(1)"/>
      <sheetName val="Valuation_(2)"/>
      <sheetName val="NUMD_Proj"/>
      <sheetName val="Comparable_(Group2)1"/>
      <sheetName val="Valuation_Summary_(2)1"/>
      <sheetName val="Comp_Transaction_Analysis1"/>
      <sheetName val="Private_Discount1"/>
      <sheetName val="Valuation_Sum_Chart1"/>
      <sheetName val="DCF_Tax_Free1"/>
      <sheetName val="Equity_Part1"/>
      <sheetName val="Equity_Retention1"/>
      <sheetName val="Comp_Valuation_Multiples1"/>
      <sheetName val="Valuation_Summary_(1)1"/>
      <sheetName val="Valuation_(2)1"/>
      <sheetName val="NUMD_Proj1"/>
      <sheetName val="Comparable_(Group2)2"/>
      <sheetName val="Valuation_Summary_(2)2"/>
      <sheetName val="Comp_Transaction_Analysis2"/>
      <sheetName val="Private_Discount2"/>
      <sheetName val="Valuation_Sum_Chart2"/>
      <sheetName val="DCF_Tax_Free2"/>
      <sheetName val="Equity_Part2"/>
      <sheetName val="Equity_Retention2"/>
      <sheetName val="Comp_Valuation_Multiples2"/>
      <sheetName val="Valuation_Summary_(1)2"/>
      <sheetName val="Valuation_(2)2"/>
      <sheetName val="NUMD_Proj2"/>
      <sheetName val="Comparable_(Group2)3"/>
      <sheetName val="Valuation_Summary_(2)3"/>
      <sheetName val="Comp_Transaction_Analysis3"/>
      <sheetName val="Private_Discount3"/>
      <sheetName val="Valuation_Sum_Chart3"/>
      <sheetName val="DCF_Tax_Free3"/>
      <sheetName val="Equity_Part3"/>
      <sheetName val="Equity_Retention3"/>
      <sheetName val="Comp_Valuation_Multiples3"/>
      <sheetName val="Valuation_Summary_(1)3"/>
      <sheetName val="Valuation_(2)3"/>
      <sheetName val="NUMD_Proj3"/>
      <sheetName val="Comparable_(Group2)6"/>
      <sheetName val="Valuation_Summary_(2)6"/>
      <sheetName val="Comp_Transaction_Analysis6"/>
      <sheetName val="Private_Discount6"/>
      <sheetName val="Valuation_Sum_Chart6"/>
      <sheetName val="DCF_Tax_Free6"/>
      <sheetName val="Equity_Part6"/>
      <sheetName val="Equity_Retention6"/>
      <sheetName val="Comp_Valuation_Multiples6"/>
      <sheetName val="Valuation_Summary_(1)6"/>
      <sheetName val="Valuation_(2)6"/>
      <sheetName val="NUMD_Proj6"/>
      <sheetName val="Comparable_(Group2)5"/>
      <sheetName val="Valuation_Summary_(2)5"/>
      <sheetName val="Comp_Transaction_Analysis5"/>
      <sheetName val="Private_Discount5"/>
      <sheetName val="Valuation_Sum_Chart5"/>
      <sheetName val="DCF_Tax_Free5"/>
      <sheetName val="Equity_Part5"/>
      <sheetName val="Equity_Retention5"/>
      <sheetName val="Comp_Valuation_Multiples5"/>
      <sheetName val="Valuation_Summary_(1)5"/>
      <sheetName val="Valuation_(2)5"/>
      <sheetName val="NUMD_Proj5"/>
      <sheetName val="Comparable_(Group2)7"/>
      <sheetName val="Valuation_Summary_(2)7"/>
      <sheetName val="Comp_Transaction_Analysis7"/>
      <sheetName val="Private_Discount7"/>
      <sheetName val="Valuation_Sum_Chart7"/>
      <sheetName val="DCF_Tax_Free7"/>
      <sheetName val="Equity_Part7"/>
      <sheetName val="Equity_Retention7"/>
      <sheetName val="Comp_Valuation_Multiples7"/>
      <sheetName val="Valuation_Summary_(1)7"/>
      <sheetName val="Valuation_(2)7"/>
      <sheetName val="NUMD_Proj7"/>
      <sheetName val="Comparable_(Group2)8"/>
      <sheetName val="Valuation_Summary_(2)8"/>
      <sheetName val="Comp_Transaction_Analysis8"/>
      <sheetName val="Private_Discount8"/>
      <sheetName val="Valuation_Sum_Chart8"/>
      <sheetName val="DCF_Tax_Free8"/>
      <sheetName val="Equity_Part8"/>
      <sheetName val="Equity_Retention8"/>
      <sheetName val="Comp_Valuation_Multiples8"/>
      <sheetName val="Valuation_Summary_(1)8"/>
      <sheetName val="Valuation_(2)8"/>
      <sheetName val="NUMD_Proj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Budget-Summary"/>
      <sheetName val="Salary Budget-Detailed"/>
      <sheetName val="HC"/>
      <sheetName val="Salary Parameters - Defaults"/>
    </sheetNames>
    <sheetDataSet>
      <sheetData sheetId="0"/>
      <sheetData sheetId="1"/>
      <sheetData sheetId="2"/>
      <sheetData sheetId="3">
        <row r="1">
          <cell r="J1">
            <v>39814</v>
          </cell>
        </row>
        <row r="2">
          <cell r="J2">
            <v>39845</v>
          </cell>
        </row>
        <row r="3">
          <cell r="J3">
            <v>39873</v>
          </cell>
        </row>
        <row r="4">
          <cell r="J4">
            <v>39904</v>
          </cell>
        </row>
        <row r="5">
          <cell r="J5">
            <v>39934</v>
          </cell>
        </row>
        <row r="6">
          <cell r="J6">
            <v>39965</v>
          </cell>
        </row>
        <row r="7">
          <cell r="J7">
            <v>39995</v>
          </cell>
        </row>
        <row r="8">
          <cell r="J8">
            <v>40026</v>
          </cell>
        </row>
        <row r="9">
          <cell r="J9">
            <v>40057</v>
          </cell>
        </row>
        <row r="10">
          <cell r="J10">
            <v>40087</v>
          </cell>
        </row>
        <row r="11">
          <cell r="J11">
            <v>40118</v>
          </cell>
        </row>
        <row r="12">
          <cell r="J12">
            <v>40148</v>
          </cell>
        </row>
      </sheetData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"/>
      <sheetName val="Analiza specifica"/>
      <sheetName val="Extrapolation"/>
      <sheetName val="%"/>
      <sheetName val="FEX"/>
      <sheetName val="michal-APDO"/>
      <sheetName val="מ.ב 1203"/>
      <sheetName val="Input"/>
      <sheetName val="MAZAN"/>
      <sheetName val="DCF"/>
      <sheetName val="Comp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Data"/>
      <sheetName val="Summary"/>
      <sheetName val="Historical IS"/>
      <sheetName val="Historical BS"/>
      <sheetName val="CAPM"/>
      <sheetName val="Projections "/>
      <sheetName val="company"/>
      <sheetName val="Customer base-dcf"/>
      <sheetName val="Nuahuf option"/>
      <sheetName val="Telsys option"/>
      <sheetName val="workforce"/>
      <sheetName val="Charges"/>
      <sheetName val="sample"/>
      <sheetName val="Instr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Income"/>
      <sheetName val="Input Cash Flow"/>
      <sheetName val="Input Balance"/>
      <sheetName val="LBO-assumptions"/>
      <sheetName val="LBO-returns"/>
      <sheetName val="LBO-income"/>
      <sheetName val="LBO-cash flow"/>
      <sheetName val="LBO-balance"/>
      <sheetName val="DCF"/>
      <sheetName val="Accretion"/>
      <sheetName val="Sheet1"/>
      <sheetName val="Sheet2"/>
      <sheetName val="Sheet3"/>
      <sheetName val="CapX_Depr"/>
      <sheetName val="Comps"/>
      <sheetName val="Input_Income4"/>
      <sheetName val="Input_Cash_Flow4"/>
      <sheetName val="Input_Balance4"/>
      <sheetName val="LBO-cash_flow4"/>
      <sheetName val="Input_Income"/>
      <sheetName val="Input_Cash_Flow"/>
      <sheetName val="Input_Balance"/>
      <sheetName val="LBO-cash_flow"/>
      <sheetName val="Input_Income1"/>
      <sheetName val="Input_Cash_Flow1"/>
      <sheetName val="Input_Balance1"/>
      <sheetName val="LBO-cash_flow1"/>
      <sheetName val="Input_Income2"/>
      <sheetName val="Input_Cash_Flow2"/>
      <sheetName val="Input_Balance2"/>
      <sheetName val="LBO-cash_flow2"/>
      <sheetName val="Input_Income3"/>
      <sheetName val="Input_Cash_Flow3"/>
      <sheetName val="Input_Balance3"/>
      <sheetName val="LBO-cash_flow3"/>
      <sheetName val="Input_Income5"/>
      <sheetName val="Input_Cash_Flow5"/>
      <sheetName val="Input_Balance5"/>
      <sheetName val="LBO-cash_flow5"/>
      <sheetName val="Input_Income6"/>
      <sheetName val="Input_Cash_Flow6"/>
      <sheetName val="Input_Balance6"/>
      <sheetName val="LBO-cash_flow6"/>
      <sheetName val="Input_Income7"/>
      <sheetName val="Input_Cash_Flow7"/>
      <sheetName val="Input_Balance7"/>
      <sheetName val="LBO-cash_flow7"/>
      <sheetName val="Telsys option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PROJECT COURAGE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Menu Master"/>
      <sheetName val="Targeted Testing Master"/>
      <sheetName val="Targeted Testing-1"/>
      <sheetName val="Non-Statistical Sampling Master"/>
      <sheetName val="Non-Statistical Sampling-1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odel"/>
      <sheetName val="Sheet1"/>
      <sheetName val="Assumptions"/>
      <sheetName val="Detailed Disposal Revs. Cardiac"/>
      <sheetName val="High End procedures"/>
      <sheetName val="Per Procedure - summary"/>
      <sheetName val="Data"/>
      <sheetName val="Sheet2"/>
      <sheetName val="Sheet3"/>
      <sheetName val="Data Input"/>
      <sheetName val="Cover"/>
      <sheetName val="ValSum Flypage"/>
      <sheetName val="ValSum"/>
      <sheetName val="MM Flypage"/>
      <sheetName val="Market Multiple"/>
      <sheetName val="Multiple Analysis"/>
      <sheetName val="Representative Levels"/>
      <sheetName val="Debt Summary"/>
      <sheetName val="Valuation Multiples"/>
      <sheetName val="Rankings"/>
      <sheetName val="Operating IS"/>
      <sheetName val="Balance Sheet Ratios"/>
      <sheetName val="PCS"/>
      <sheetName val="Cash &amp; WC"/>
      <sheetName val="DCF Flypage"/>
      <sheetName val="DCF"/>
      <sheetName val="WACC"/>
      <sheetName val="Trans. Flypage"/>
      <sheetName val="__FDSCACHE__"/>
      <sheetName val="Transaction Multiple"/>
      <sheetName val="Transaction Summary"/>
      <sheetName val="T1"/>
      <sheetName val="All Transactions"/>
      <sheetName val="Support Flypage"/>
      <sheetName val="SCF - IS"/>
      <sheetName val="SCF - BS"/>
      <sheetName val="SCF - CFA"/>
      <sheetName val="Market Changes"/>
      <sheetName val="Comp #1"/>
      <sheetName val="Comp # 1 - ANC Summary"/>
      <sheetName val="Comp # 1 - ANC Input"/>
      <sheetName val="Comp #2"/>
      <sheetName val="Comp # 2 - ANC Summary"/>
      <sheetName val="Comp # 2 - ANC Input"/>
      <sheetName val="Comp #3"/>
      <sheetName val="Comp # 3 - ANC Summary"/>
      <sheetName val="Comp # 3 - ANC Input"/>
      <sheetName val="Comp #4"/>
      <sheetName val="Comp # 4 - ANC Summary"/>
      <sheetName val="Comp # 4 - ANC Input"/>
      <sheetName val="Comp #5"/>
      <sheetName val="Comp # 5 - ANC Summary"/>
      <sheetName val="Comp # 5 - ANC Input"/>
      <sheetName val="Comp #6"/>
      <sheetName val="Comp # 6 - ANC Summary"/>
      <sheetName val="Comp # 6 - ANC Input"/>
      <sheetName val="Comp #7"/>
      <sheetName val="Comp # 7 - ANC Summary"/>
      <sheetName val="Comp # 7 - ANC Input"/>
      <sheetName val="Comp #8"/>
      <sheetName val="Comp # 8 - ANC Summary"/>
      <sheetName val="Comp # 8 - ANC Input"/>
      <sheetName val="Comp #9"/>
      <sheetName val="Comp # 9 - ANC Summary"/>
      <sheetName val="Comp # 9 - ANC Input"/>
      <sheetName val="Comp #10"/>
      <sheetName val="Comp # 10 - ANC Summary"/>
      <sheetName val="Comp # 10 - ANC Input"/>
      <sheetName val="All Comps"/>
      <sheetName val="Pricing"/>
      <sheetName val="Pitch Multiples"/>
      <sheetName val="Market Backup"/>
      <sheetName val="Compustat Dates"/>
      <sheetName val="Macro Variables"/>
      <sheetName val="General Downloads"/>
      <sheetName val="LBO-assumptions"/>
      <sheetName val="Options"/>
      <sheetName val="Detailed_Disposal_Revs__Cardia4"/>
      <sheetName val="High_End_procedures4"/>
      <sheetName val="Per_Procedure_-_summary4"/>
      <sheetName val="Data_Input4"/>
      <sheetName val="ValSum_Flypage4"/>
      <sheetName val="MM_Flypage4"/>
      <sheetName val="Market_Multiple4"/>
      <sheetName val="Multiple_Analysis4"/>
      <sheetName val="Representative_Levels4"/>
      <sheetName val="Debt_Summary4"/>
      <sheetName val="Valuation_Multiples4"/>
      <sheetName val="Operating_IS4"/>
      <sheetName val="Balance_Sheet_Ratios4"/>
      <sheetName val="Cash_&amp;_WC4"/>
      <sheetName val="DCF_Flypage4"/>
      <sheetName val="Trans__Flypage4"/>
      <sheetName val="Transaction_Multiple4"/>
      <sheetName val="Transaction_Summary4"/>
      <sheetName val="All_Transactions4"/>
      <sheetName val="Support_Flypage4"/>
      <sheetName val="SCF_-_IS4"/>
      <sheetName val="SCF_-_BS4"/>
      <sheetName val="SCF_-_CFA4"/>
      <sheetName val="Market_Changes4"/>
      <sheetName val="Comp_#14"/>
      <sheetName val="Comp_#_1_-_ANC_Summary4"/>
      <sheetName val="Comp_#_1_-_ANC_Input4"/>
      <sheetName val="Comp_#24"/>
      <sheetName val="Comp_#_2_-_ANC_Summary4"/>
      <sheetName val="Comp_#_2_-_ANC_Input4"/>
      <sheetName val="Comp_#34"/>
      <sheetName val="Comp_#_3_-_ANC_Summary4"/>
      <sheetName val="Comp_#_3_-_ANC_Input4"/>
      <sheetName val="Comp_#44"/>
      <sheetName val="Comp_#_4_-_ANC_Summary4"/>
      <sheetName val="Comp_#_4_-_ANC_Input4"/>
      <sheetName val="Comp_#54"/>
      <sheetName val="Comp_#_5_-_ANC_Summary4"/>
      <sheetName val="Comp_#_5_-_ANC_Input4"/>
      <sheetName val="Comp_#64"/>
      <sheetName val="Comp_#_6_-_ANC_Summary4"/>
      <sheetName val="Comp_#_6_-_ANC_Input4"/>
      <sheetName val="Comp_#74"/>
      <sheetName val="Comp_#_7_-_ANC_Summary4"/>
      <sheetName val="Comp_#_7_-_ANC_Input4"/>
      <sheetName val="Comp_#84"/>
      <sheetName val="Comp_#_8_-_ANC_Summary4"/>
      <sheetName val="Comp_#_8_-_ANC_Input4"/>
      <sheetName val="Comp_#94"/>
      <sheetName val="Comp_#_9_-_ANC_Summary4"/>
      <sheetName val="Comp_#_9_-_ANC_Input4"/>
      <sheetName val="Comp_#104"/>
      <sheetName val="Comp_#_10_-_ANC_Summary4"/>
      <sheetName val="Comp_#_10_-_ANC_Input4"/>
      <sheetName val="All_Comps4"/>
      <sheetName val="Pitch_Multiples4"/>
      <sheetName val="Market_Backup4"/>
      <sheetName val="Compustat_Dates4"/>
      <sheetName val="Macro_Variables4"/>
      <sheetName val="General_Downloads4"/>
      <sheetName val="Detailed_Disposal_Revs__Cardiac"/>
      <sheetName val="High_End_procedures"/>
      <sheetName val="Per_Procedure_-_summary"/>
      <sheetName val="Data_Input"/>
      <sheetName val="ValSum_Flypage"/>
      <sheetName val="MM_Flypage"/>
      <sheetName val="Market_Multiple"/>
      <sheetName val="Multiple_Analysis"/>
      <sheetName val="Representative_Levels"/>
      <sheetName val="Debt_Summary"/>
      <sheetName val="Valuation_Multiples"/>
      <sheetName val="Operating_IS"/>
      <sheetName val="Balance_Sheet_Ratios"/>
      <sheetName val="Cash_&amp;_WC"/>
      <sheetName val="DCF_Flypage"/>
      <sheetName val="Trans__Flypage"/>
      <sheetName val="Transaction_Multiple"/>
      <sheetName val="Transaction_Summary"/>
      <sheetName val="All_Transactions"/>
      <sheetName val="Support_Flypage"/>
      <sheetName val="SCF_-_IS"/>
      <sheetName val="SCF_-_BS"/>
      <sheetName val="SCF_-_CFA"/>
      <sheetName val="Market_Changes"/>
      <sheetName val="Comp_#1"/>
      <sheetName val="Comp_#_1_-_ANC_Summary"/>
      <sheetName val="Comp_#_1_-_ANC_Input"/>
      <sheetName val="Comp_#2"/>
      <sheetName val="Comp_#_2_-_ANC_Summary"/>
      <sheetName val="Comp_#_2_-_ANC_Input"/>
      <sheetName val="Comp_#3"/>
      <sheetName val="Comp_#_3_-_ANC_Summary"/>
      <sheetName val="Comp_#_3_-_ANC_Input"/>
      <sheetName val="Comp_#4"/>
      <sheetName val="Comp_#_4_-_ANC_Summary"/>
      <sheetName val="Comp_#_4_-_ANC_Input"/>
      <sheetName val="Comp_#5"/>
      <sheetName val="Comp_#_5_-_ANC_Summary"/>
      <sheetName val="Comp_#_5_-_ANC_Input"/>
      <sheetName val="Comp_#6"/>
      <sheetName val="Comp_#_6_-_ANC_Summary"/>
      <sheetName val="Comp_#_6_-_ANC_Input"/>
      <sheetName val="Comp_#7"/>
      <sheetName val="Comp_#_7_-_ANC_Summary"/>
      <sheetName val="Comp_#_7_-_ANC_Input"/>
      <sheetName val="Comp_#8"/>
      <sheetName val="Comp_#_8_-_ANC_Summary"/>
      <sheetName val="Comp_#_8_-_ANC_Input"/>
      <sheetName val="Comp_#9"/>
      <sheetName val="Comp_#_9_-_ANC_Summary"/>
      <sheetName val="Comp_#_9_-_ANC_Input"/>
      <sheetName val="Comp_#10"/>
      <sheetName val="Comp_#_10_-_ANC_Summary"/>
      <sheetName val="Comp_#_10_-_ANC_Input"/>
      <sheetName val="All_Comps"/>
      <sheetName val="Pitch_Multiples"/>
      <sheetName val="Market_Backup"/>
      <sheetName val="Compustat_Dates"/>
      <sheetName val="Macro_Variables"/>
      <sheetName val="General_Downloads"/>
      <sheetName val="Detailed_Disposal_Revs__Cardia1"/>
      <sheetName val="High_End_procedures1"/>
      <sheetName val="Per_Procedure_-_summary1"/>
      <sheetName val="Data_Input1"/>
      <sheetName val="ValSum_Flypage1"/>
      <sheetName val="MM_Flypage1"/>
      <sheetName val="Market_Multiple1"/>
      <sheetName val="Multiple_Analysis1"/>
      <sheetName val="Representative_Levels1"/>
      <sheetName val="Debt_Summary1"/>
      <sheetName val="Valuation_Multiples1"/>
      <sheetName val="Operating_IS1"/>
      <sheetName val="Balance_Sheet_Ratios1"/>
      <sheetName val="Cash_&amp;_WC1"/>
      <sheetName val="DCF_Flypage1"/>
      <sheetName val="Trans__Flypage1"/>
      <sheetName val="Transaction_Multiple1"/>
      <sheetName val="Transaction_Summary1"/>
      <sheetName val="All_Transactions1"/>
      <sheetName val="Support_Flypage1"/>
      <sheetName val="SCF_-_IS1"/>
      <sheetName val="SCF_-_BS1"/>
      <sheetName val="SCF_-_CFA1"/>
      <sheetName val="Market_Changes1"/>
      <sheetName val="Comp_#11"/>
      <sheetName val="Comp_#_1_-_ANC_Summary1"/>
      <sheetName val="Comp_#_1_-_ANC_Input1"/>
      <sheetName val="Comp_#21"/>
      <sheetName val="Comp_#_2_-_ANC_Summary1"/>
      <sheetName val="Comp_#_2_-_ANC_Input1"/>
      <sheetName val="Comp_#31"/>
      <sheetName val="Comp_#_3_-_ANC_Summary1"/>
      <sheetName val="Comp_#_3_-_ANC_Input1"/>
      <sheetName val="Comp_#41"/>
      <sheetName val="Comp_#_4_-_ANC_Summary1"/>
      <sheetName val="Comp_#_4_-_ANC_Input1"/>
      <sheetName val="Comp_#51"/>
      <sheetName val="Comp_#_5_-_ANC_Summary1"/>
      <sheetName val="Comp_#_5_-_ANC_Input1"/>
      <sheetName val="Comp_#61"/>
      <sheetName val="Comp_#_6_-_ANC_Summary1"/>
      <sheetName val="Comp_#_6_-_ANC_Input1"/>
      <sheetName val="Comp_#71"/>
      <sheetName val="Comp_#_7_-_ANC_Summary1"/>
      <sheetName val="Comp_#_7_-_ANC_Input1"/>
      <sheetName val="Comp_#81"/>
      <sheetName val="Comp_#_8_-_ANC_Summary1"/>
      <sheetName val="Comp_#_8_-_ANC_Input1"/>
      <sheetName val="Comp_#91"/>
      <sheetName val="Comp_#_9_-_ANC_Summary1"/>
      <sheetName val="Comp_#_9_-_ANC_Input1"/>
      <sheetName val="Comp_#101"/>
      <sheetName val="Comp_#_10_-_ANC_Summary1"/>
      <sheetName val="Comp_#_10_-_ANC_Input1"/>
      <sheetName val="All_Comps1"/>
      <sheetName val="Pitch_Multiples1"/>
      <sheetName val="Market_Backup1"/>
      <sheetName val="Compustat_Dates1"/>
      <sheetName val="Macro_Variables1"/>
      <sheetName val="General_Downloads1"/>
      <sheetName val="Detailed_Disposal_Revs__Cardia2"/>
      <sheetName val="High_End_procedures2"/>
      <sheetName val="Per_Procedure_-_summary2"/>
      <sheetName val="Data_Input2"/>
      <sheetName val="ValSum_Flypage2"/>
      <sheetName val="MM_Flypage2"/>
      <sheetName val="Market_Multiple2"/>
      <sheetName val="Multiple_Analysis2"/>
      <sheetName val="Representative_Levels2"/>
      <sheetName val="Debt_Summary2"/>
      <sheetName val="Valuation_Multiples2"/>
      <sheetName val="Operating_IS2"/>
      <sheetName val="Balance_Sheet_Ratios2"/>
      <sheetName val="Cash_&amp;_WC2"/>
      <sheetName val="DCF_Flypage2"/>
      <sheetName val="Trans__Flypage2"/>
      <sheetName val="Transaction_Multiple2"/>
      <sheetName val="Transaction_Summary2"/>
      <sheetName val="All_Transactions2"/>
      <sheetName val="Support_Flypage2"/>
      <sheetName val="SCF_-_IS2"/>
      <sheetName val="SCF_-_BS2"/>
      <sheetName val="SCF_-_CFA2"/>
      <sheetName val="Market_Changes2"/>
      <sheetName val="Comp_#12"/>
      <sheetName val="Comp_#_1_-_ANC_Summary2"/>
      <sheetName val="Comp_#_1_-_ANC_Input2"/>
      <sheetName val="Comp_#22"/>
      <sheetName val="Comp_#_2_-_ANC_Summary2"/>
      <sheetName val="Comp_#_2_-_ANC_Input2"/>
      <sheetName val="Comp_#32"/>
      <sheetName val="Comp_#_3_-_ANC_Summary2"/>
      <sheetName val="Comp_#_3_-_ANC_Input2"/>
      <sheetName val="Comp_#42"/>
      <sheetName val="Comp_#_4_-_ANC_Summary2"/>
      <sheetName val="Comp_#_4_-_ANC_Input2"/>
      <sheetName val="Comp_#52"/>
      <sheetName val="Comp_#_5_-_ANC_Summary2"/>
      <sheetName val="Comp_#_5_-_ANC_Input2"/>
      <sheetName val="Comp_#62"/>
      <sheetName val="Comp_#_6_-_ANC_Summary2"/>
      <sheetName val="Comp_#_6_-_ANC_Input2"/>
      <sheetName val="Comp_#72"/>
      <sheetName val="Comp_#_7_-_ANC_Summary2"/>
      <sheetName val="Comp_#_7_-_ANC_Input2"/>
      <sheetName val="Comp_#82"/>
      <sheetName val="Comp_#_8_-_ANC_Summary2"/>
      <sheetName val="Comp_#_8_-_ANC_Input2"/>
      <sheetName val="Comp_#92"/>
      <sheetName val="Comp_#_9_-_ANC_Summary2"/>
      <sheetName val="Comp_#_9_-_ANC_Input2"/>
      <sheetName val="Comp_#102"/>
      <sheetName val="Comp_#_10_-_ANC_Summary2"/>
      <sheetName val="Comp_#_10_-_ANC_Input2"/>
      <sheetName val="All_Comps2"/>
      <sheetName val="Pitch_Multiples2"/>
      <sheetName val="Market_Backup2"/>
      <sheetName val="Compustat_Dates2"/>
      <sheetName val="Macro_Variables2"/>
      <sheetName val="General_Downloads2"/>
      <sheetName val="Detailed_Disposal_Revs__Cardia3"/>
      <sheetName val="High_End_procedures3"/>
      <sheetName val="Per_Procedure_-_summary3"/>
      <sheetName val="Data_Input3"/>
      <sheetName val="ValSum_Flypage3"/>
      <sheetName val="MM_Flypage3"/>
      <sheetName val="Market_Multiple3"/>
      <sheetName val="Multiple_Analysis3"/>
      <sheetName val="Representative_Levels3"/>
      <sheetName val="Debt_Summary3"/>
      <sheetName val="Valuation_Multiples3"/>
      <sheetName val="Operating_IS3"/>
      <sheetName val="Balance_Sheet_Ratios3"/>
      <sheetName val="Cash_&amp;_WC3"/>
      <sheetName val="DCF_Flypage3"/>
      <sheetName val="Trans__Flypage3"/>
      <sheetName val="Transaction_Multiple3"/>
      <sheetName val="Transaction_Summary3"/>
      <sheetName val="All_Transactions3"/>
      <sheetName val="Support_Flypage3"/>
      <sheetName val="SCF_-_IS3"/>
      <sheetName val="SCF_-_BS3"/>
      <sheetName val="SCF_-_CFA3"/>
      <sheetName val="Market_Changes3"/>
      <sheetName val="Comp_#13"/>
      <sheetName val="Comp_#_1_-_ANC_Summary3"/>
      <sheetName val="Comp_#_1_-_ANC_Input3"/>
      <sheetName val="Comp_#23"/>
      <sheetName val="Comp_#_2_-_ANC_Summary3"/>
      <sheetName val="Comp_#_2_-_ANC_Input3"/>
      <sheetName val="Comp_#33"/>
      <sheetName val="Comp_#_3_-_ANC_Summary3"/>
      <sheetName val="Comp_#_3_-_ANC_Input3"/>
      <sheetName val="Comp_#43"/>
      <sheetName val="Comp_#_4_-_ANC_Summary3"/>
      <sheetName val="Comp_#_4_-_ANC_Input3"/>
      <sheetName val="Comp_#53"/>
      <sheetName val="Comp_#_5_-_ANC_Summary3"/>
      <sheetName val="Comp_#_5_-_ANC_Input3"/>
      <sheetName val="Comp_#63"/>
      <sheetName val="Comp_#_6_-_ANC_Summary3"/>
      <sheetName val="Comp_#_6_-_ANC_Input3"/>
      <sheetName val="Comp_#73"/>
      <sheetName val="Comp_#_7_-_ANC_Summary3"/>
      <sheetName val="Comp_#_7_-_ANC_Input3"/>
      <sheetName val="Comp_#83"/>
      <sheetName val="Comp_#_8_-_ANC_Summary3"/>
      <sheetName val="Comp_#_8_-_ANC_Input3"/>
      <sheetName val="Comp_#93"/>
      <sheetName val="Comp_#_9_-_ANC_Summary3"/>
      <sheetName val="Comp_#_9_-_ANC_Input3"/>
      <sheetName val="Comp_#103"/>
      <sheetName val="Comp_#_10_-_ANC_Summary3"/>
      <sheetName val="Comp_#_10_-_ANC_Input3"/>
      <sheetName val="All_Comps3"/>
      <sheetName val="Pitch_Multiples3"/>
      <sheetName val="Market_Backup3"/>
      <sheetName val="Compustat_Dates3"/>
      <sheetName val="Macro_Variables3"/>
      <sheetName val="General_Downloads3"/>
      <sheetName val="Detailed_Disposal_Revs__Cardia5"/>
      <sheetName val="High_End_procedures5"/>
      <sheetName val="Per_Procedure_-_summary5"/>
      <sheetName val="Data_Input5"/>
      <sheetName val="ValSum_Flypage5"/>
      <sheetName val="MM_Flypage5"/>
      <sheetName val="Market_Multiple5"/>
      <sheetName val="Multiple_Analysis5"/>
      <sheetName val="Representative_Levels5"/>
      <sheetName val="Debt_Summary5"/>
      <sheetName val="Valuation_Multiples5"/>
      <sheetName val="Operating_IS5"/>
      <sheetName val="Balance_Sheet_Ratios5"/>
      <sheetName val="Cash_&amp;_WC5"/>
      <sheetName val="DCF_Flypage5"/>
      <sheetName val="Trans__Flypage5"/>
      <sheetName val="Transaction_Multiple5"/>
      <sheetName val="Transaction_Summary5"/>
      <sheetName val="All_Transactions5"/>
      <sheetName val="Support_Flypage5"/>
      <sheetName val="SCF_-_IS5"/>
      <sheetName val="SCF_-_BS5"/>
      <sheetName val="SCF_-_CFA5"/>
      <sheetName val="Market_Changes5"/>
      <sheetName val="Comp_#15"/>
      <sheetName val="Comp_#_1_-_ANC_Summary5"/>
      <sheetName val="Comp_#_1_-_ANC_Input5"/>
      <sheetName val="Comp_#25"/>
      <sheetName val="Comp_#_2_-_ANC_Summary5"/>
      <sheetName val="Comp_#_2_-_ANC_Input5"/>
      <sheetName val="Comp_#35"/>
      <sheetName val="Comp_#_3_-_ANC_Summary5"/>
      <sheetName val="Comp_#_3_-_ANC_Input5"/>
      <sheetName val="Comp_#45"/>
      <sheetName val="Comp_#_4_-_ANC_Summary5"/>
      <sheetName val="Comp_#_4_-_ANC_Input5"/>
      <sheetName val="Comp_#55"/>
      <sheetName val="Comp_#_5_-_ANC_Summary5"/>
      <sheetName val="Comp_#_5_-_ANC_Input5"/>
      <sheetName val="Comp_#65"/>
      <sheetName val="Comp_#_6_-_ANC_Summary5"/>
      <sheetName val="Comp_#_6_-_ANC_Input5"/>
      <sheetName val="Comp_#75"/>
      <sheetName val="Comp_#_7_-_ANC_Summary5"/>
      <sheetName val="Comp_#_7_-_ANC_Input5"/>
      <sheetName val="Comp_#85"/>
      <sheetName val="Comp_#_8_-_ANC_Summary5"/>
      <sheetName val="Comp_#_8_-_ANC_Input5"/>
      <sheetName val="Comp_#95"/>
      <sheetName val="Comp_#_9_-_ANC_Summary5"/>
      <sheetName val="Comp_#_9_-_ANC_Input5"/>
      <sheetName val="Comp_#105"/>
      <sheetName val="עצי מוצ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9">
          <cell r="C9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9">
          <cell r="C9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__FDSCACHE__"/>
      <sheetName val="Comp #1"/>
      <sheetName val="Comp #2"/>
      <sheetName val="Comp #3"/>
      <sheetName val="Comp #4"/>
      <sheetName val="Comp #5"/>
      <sheetName val="Comp #6"/>
      <sheetName val="Comp #7"/>
      <sheetName val="Comp #8"/>
      <sheetName val="Comp #9"/>
      <sheetName val="Comp #10"/>
      <sheetName val="Comp #11"/>
      <sheetName val="Comp #12"/>
      <sheetName val="Comp #13"/>
      <sheetName val="Comp #14"/>
      <sheetName val="Comp #15"/>
      <sheetName val="Comp #16"/>
      <sheetName val="Comp #17"/>
      <sheetName val="Comp #18"/>
      <sheetName val="Comp #19"/>
      <sheetName val="Comp #20"/>
      <sheetName val="Market Backup"/>
      <sheetName val="Compustat Dates"/>
      <sheetName val="Macro Variables"/>
      <sheetName val="General Downloads"/>
      <sheetName val="Data_Input4"/>
      <sheetName val="Comp_#116"/>
      <sheetName val="Comp_#24"/>
      <sheetName val="Comp_#34"/>
      <sheetName val="Comp_#44"/>
      <sheetName val="Comp_#54"/>
      <sheetName val="Comp_#64"/>
      <sheetName val="Comp_#74"/>
      <sheetName val="Comp_#84"/>
      <sheetName val="Comp_#94"/>
      <sheetName val="Comp_#104"/>
      <sheetName val="Comp_#117"/>
      <sheetName val="Comp_#124"/>
      <sheetName val="Comp_#134"/>
      <sheetName val="Comp_#144"/>
      <sheetName val="Comp_#154"/>
      <sheetName val="Comp_#164"/>
      <sheetName val="Comp_#174"/>
      <sheetName val="Comp_#184"/>
      <sheetName val="Comp_#194"/>
      <sheetName val="Comp_#204"/>
      <sheetName val="Market_Backup4"/>
      <sheetName val="Compustat_Dates4"/>
      <sheetName val="Macro_Variables4"/>
      <sheetName val="General_Downloads4"/>
      <sheetName val="Data_Input"/>
      <sheetName val="Comp_#1"/>
      <sheetName val="Comp_#2"/>
      <sheetName val="Comp_#3"/>
      <sheetName val="Comp_#4"/>
      <sheetName val="Comp_#5"/>
      <sheetName val="Comp_#6"/>
      <sheetName val="Comp_#7"/>
      <sheetName val="Comp_#8"/>
      <sheetName val="Comp_#9"/>
      <sheetName val="Comp_#10"/>
      <sheetName val="Comp_#11"/>
      <sheetName val="Comp_#12"/>
      <sheetName val="Comp_#13"/>
      <sheetName val="Comp_#14"/>
      <sheetName val="Comp_#15"/>
      <sheetName val="Comp_#16"/>
      <sheetName val="Comp_#17"/>
      <sheetName val="Comp_#18"/>
      <sheetName val="Comp_#19"/>
      <sheetName val="Comp_#20"/>
      <sheetName val="Market_Backup"/>
      <sheetName val="Compustat_Dates"/>
      <sheetName val="Macro_Variables"/>
      <sheetName val="General_Downloads"/>
      <sheetName val="Data_Input1"/>
      <sheetName val="Comp_#110"/>
      <sheetName val="Comp_#21"/>
      <sheetName val="Comp_#31"/>
      <sheetName val="Comp_#41"/>
      <sheetName val="Comp_#51"/>
      <sheetName val="Comp_#61"/>
      <sheetName val="Comp_#71"/>
      <sheetName val="Comp_#81"/>
      <sheetName val="Comp_#91"/>
      <sheetName val="Comp_#101"/>
      <sheetName val="Comp_#111"/>
      <sheetName val="Comp_#121"/>
      <sheetName val="Comp_#131"/>
      <sheetName val="Comp_#141"/>
      <sheetName val="Comp_#151"/>
      <sheetName val="Comp_#161"/>
      <sheetName val="Comp_#171"/>
      <sheetName val="Comp_#181"/>
      <sheetName val="Comp_#191"/>
      <sheetName val="Comp_#201"/>
      <sheetName val="Market_Backup1"/>
      <sheetName val="Compustat_Dates1"/>
      <sheetName val="Macro_Variables1"/>
      <sheetName val="General_Downloads1"/>
      <sheetName val="Data_Input2"/>
      <sheetName val="Comp_#112"/>
      <sheetName val="Comp_#22"/>
      <sheetName val="Comp_#32"/>
      <sheetName val="Comp_#42"/>
      <sheetName val="Comp_#52"/>
      <sheetName val="Comp_#62"/>
      <sheetName val="Comp_#72"/>
      <sheetName val="Comp_#82"/>
      <sheetName val="Comp_#92"/>
      <sheetName val="Comp_#102"/>
      <sheetName val="Comp_#113"/>
      <sheetName val="Comp_#122"/>
      <sheetName val="Comp_#132"/>
      <sheetName val="Comp_#142"/>
      <sheetName val="Comp_#152"/>
      <sheetName val="Comp_#162"/>
      <sheetName val="Comp_#172"/>
      <sheetName val="Comp_#182"/>
      <sheetName val="Comp_#192"/>
      <sheetName val="Comp_#202"/>
      <sheetName val="Market_Backup2"/>
      <sheetName val="Compustat_Dates2"/>
      <sheetName val="Macro_Variables2"/>
      <sheetName val="General_Downloads2"/>
      <sheetName val="Data_Input3"/>
      <sheetName val="Comp_#114"/>
      <sheetName val="Comp_#23"/>
      <sheetName val="Comp_#33"/>
      <sheetName val="Comp_#43"/>
      <sheetName val="Comp_#53"/>
      <sheetName val="Comp_#63"/>
      <sheetName val="Comp_#73"/>
      <sheetName val="Comp_#83"/>
      <sheetName val="Comp_#93"/>
      <sheetName val="Comp_#103"/>
      <sheetName val="Comp_#115"/>
      <sheetName val="Comp_#123"/>
      <sheetName val="Comp_#133"/>
      <sheetName val="Comp_#143"/>
      <sheetName val="Comp_#153"/>
      <sheetName val="Comp_#163"/>
      <sheetName val="Comp_#173"/>
      <sheetName val="Comp_#183"/>
      <sheetName val="Comp_#193"/>
      <sheetName val="Comp_#203"/>
      <sheetName val="Market_Backup3"/>
      <sheetName val="Compustat_Dates3"/>
      <sheetName val="Macro_Variables3"/>
      <sheetName val="General_Downloads3"/>
      <sheetName val="Data_Input5"/>
      <sheetName val="Comp_#118"/>
      <sheetName val="Comp_#25"/>
      <sheetName val="Comp_#35"/>
      <sheetName val="Comp_#45"/>
      <sheetName val="Comp_#55"/>
      <sheetName val="Comp_#65"/>
      <sheetName val="Comp_#75"/>
      <sheetName val="Comp_#85"/>
      <sheetName val="Comp_#95"/>
      <sheetName val="Comp_#105"/>
      <sheetName val="Comp_#119"/>
      <sheetName val="Comp_#125"/>
      <sheetName val="Comp_#135"/>
      <sheetName val="Comp_#145"/>
      <sheetName val="Comp_#155"/>
      <sheetName val="Comp_#165"/>
      <sheetName val="Comp_#175"/>
      <sheetName val="Comp_#185"/>
      <sheetName val="Comp_#195"/>
      <sheetName val="Comp_#205"/>
      <sheetName val="Market_Backup5"/>
      <sheetName val="Compustat_Dates5"/>
      <sheetName val="Macro_Variables5"/>
      <sheetName val="General_Downloads5"/>
      <sheetName val="Data_Input6"/>
      <sheetName val="Comp_#120"/>
      <sheetName val="Comp_#26"/>
      <sheetName val="Comp_#36"/>
      <sheetName val="Comp_#46"/>
      <sheetName val="Comp_#56"/>
      <sheetName val="Comp_#66"/>
      <sheetName val="Comp_#76"/>
      <sheetName val="Comp_#86"/>
      <sheetName val="Comp_#96"/>
      <sheetName val="Comp_#106"/>
      <sheetName val="Comp_#1110"/>
      <sheetName val="Comp_#126"/>
      <sheetName val="Comp_#136"/>
      <sheetName val="Comp_#146"/>
      <sheetName val="Comp_#156"/>
      <sheetName val="Comp_#166"/>
      <sheetName val="Comp_#176"/>
      <sheetName val="Comp_#186"/>
      <sheetName val="Comp_#196"/>
      <sheetName val="Comp_#206"/>
      <sheetName val="Market_Backup6"/>
      <sheetName val="Compustat_Dates6"/>
      <sheetName val="Macro_Variables6"/>
      <sheetName val="General_Downloads6"/>
      <sheetName val="Data_Input7"/>
      <sheetName val="Comp_#127"/>
      <sheetName val="Comp_#27"/>
      <sheetName val="Comp_#37"/>
      <sheetName val="Comp_#47"/>
      <sheetName val="Comp_#57"/>
      <sheetName val="Comp_#67"/>
      <sheetName val="Comp_#77"/>
      <sheetName val="Comp_#87"/>
      <sheetName val="Comp_#97"/>
      <sheetName val="Comp_#107"/>
      <sheetName val="Comp_#1111"/>
      <sheetName val="Comp_#128"/>
      <sheetName val="Comp_#137"/>
      <sheetName val="Comp_#147"/>
      <sheetName val="Comp_#157"/>
      <sheetName val="Comp_#167"/>
      <sheetName val="Comp_#177"/>
      <sheetName val="Comp_#187"/>
      <sheetName val="Comp_#197"/>
      <sheetName val="Comp_#207"/>
      <sheetName val="Market_Backup7"/>
      <sheetName val="Compustat_Dates7"/>
      <sheetName val="Macro_Variables7"/>
      <sheetName val="General_Downloads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7">
          <cell r="T7">
            <v>38047</v>
          </cell>
          <cell r="U7">
            <v>37681</v>
          </cell>
        </row>
        <row r="8">
          <cell r="T8" t="str">
            <v>1/30/04</v>
          </cell>
          <cell r="U8" t="str">
            <v>1/30/03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7">
          <cell r="T7">
            <v>38047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mp"/>
      <sheetName val="Justification"/>
      <sheetName val="GP1"/>
      <sheetName val="GP23"/>
      <sheetName val="GP15"/>
      <sheetName val="B1"/>
      <sheetName val="B23"/>
      <sheetName val="B15"/>
      <sheetName val="I1"/>
      <sheetName val="I23"/>
      <sheetName val="I15"/>
      <sheetName val="BL1"/>
      <sheetName val="BL23"/>
      <sheetName val="BL15"/>
      <sheetName val="CF1"/>
      <sheetName val="CF23"/>
      <sheetName val="CF15"/>
      <sheetName val="Ratios"/>
      <sheetName val="BE"/>
      <sheetName val="Sens"/>
      <sheetName val="PF"/>
      <sheetName val="WC"/>
      <sheetName val="PSI Inventory Valuation Report"/>
      <sheetName val="Assumptions"/>
    </sheetNames>
    <sheetDataSet>
      <sheetData sheetId="0">
        <row r="433">
          <cell r="B433">
            <v>-9999999</v>
          </cell>
          <cell r="C433">
            <v>0</v>
          </cell>
        </row>
        <row r="434">
          <cell r="B434">
            <v>10000</v>
          </cell>
          <cell r="C434">
            <v>0.1</v>
          </cell>
        </row>
        <row r="435">
          <cell r="B435">
            <v>50000</v>
          </cell>
          <cell r="C435">
            <v>0.2</v>
          </cell>
        </row>
        <row r="436">
          <cell r="B436">
            <v>125000</v>
          </cell>
          <cell r="C436">
            <v>0.27</v>
          </cell>
        </row>
        <row r="437">
          <cell r="B437">
            <v>9999999</v>
          </cell>
          <cell r="C437">
            <v>0.33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33">
          <cell r="B433">
            <v>-9999999</v>
          </cell>
        </row>
      </sheetData>
      <sheetData sheetId="21"/>
      <sheetData sheetId="22" refreshError="1"/>
      <sheetData sheetId="2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CalculationsByVolume"/>
      <sheetName val="CalculationsByValue"/>
      <sheetName val="CumLastYear"/>
      <sheetName val="General"/>
      <sheetName val="APPENDIX 1 EXHIBIT A-1"/>
      <sheetName val="Input &amp; Output"/>
      <sheetName val="Atlys"/>
      <sheetName val="Geneva"/>
      <sheetName val="Wizard - CSL"/>
      <sheetName val="Wizard - IMG"/>
      <sheetName val="Internet - Catalys- IP Suite"/>
      <sheetName val="ICOMS-CableMaster-Domestic"/>
      <sheetName val="ICOMS-CableMaster-Internatio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JE 03.05"/>
      <sheetName val="JE 02.05"/>
      <sheetName val="je"/>
      <sheetName val="general ledger"/>
      <sheetName val="Actual Monthly I &amp; E"/>
      <sheetName val="Actual Balance Sheet"/>
      <sheetName val="Actual Cash Flow"/>
      <sheetName val="JE 07"/>
      <sheetName val="JE 08"/>
      <sheetName val="JE 09"/>
      <sheetName val="JE 10"/>
      <sheetName val="JE 11"/>
      <sheetName val="JE 12"/>
      <sheetName val="JE 01.05"/>
      <sheetName val="JE_03_054"/>
      <sheetName val="JE_02_054"/>
      <sheetName val="general_ledger4"/>
      <sheetName val="Actual_Monthly_I_&amp;_E4"/>
      <sheetName val="Actual_Balance_Sheet4"/>
      <sheetName val="Actual_Cash_Flow4"/>
      <sheetName val="JE_074"/>
      <sheetName val="JE_084"/>
      <sheetName val="JE_094"/>
      <sheetName val="JE_104"/>
      <sheetName val="JE_114"/>
      <sheetName val="JE_124"/>
      <sheetName val="JE_01_054"/>
      <sheetName val="JE_03_05"/>
      <sheetName val="JE_02_05"/>
      <sheetName val="general_ledger"/>
      <sheetName val="Actual_Monthly_I_&amp;_E"/>
      <sheetName val="Actual_Balance_Sheet"/>
      <sheetName val="Actual_Cash_Flow"/>
      <sheetName val="JE_07"/>
      <sheetName val="JE_08"/>
      <sheetName val="JE_09"/>
      <sheetName val="JE_10"/>
      <sheetName val="JE_11"/>
      <sheetName val="JE_12"/>
      <sheetName val="JE_01_05"/>
      <sheetName val="JE_03_051"/>
      <sheetName val="JE_02_051"/>
      <sheetName val="general_ledger1"/>
      <sheetName val="Actual_Monthly_I_&amp;_E1"/>
      <sheetName val="Actual_Balance_Sheet1"/>
      <sheetName val="Actual_Cash_Flow1"/>
      <sheetName val="JE_071"/>
      <sheetName val="JE_081"/>
      <sheetName val="JE_091"/>
      <sheetName val="JE_101"/>
      <sheetName val="JE_111"/>
      <sheetName val="JE_121"/>
      <sheetName val="JE_01_051"/>
      <sheetName val="JE_03_052"/>
      <sheetName val="JE_02_052"/>
      <sheetName val="general_ledger2"/>
      <sheetName val="Actual_Monthly_I_&amp;_E2"/>
      <sheetName val="Actual_Balance_Sheet2"/>
      <sheetName val="Actual_Cash_Flow2"/>
      <sheetName val="JE_072"/>
      <sheetName val="JE_082"/>
      <sheetName val="JE_092"/>
      <sheetName val="JE_102"/>
      <sheetName val="JE_112"/>
      <sheetName val="JE_122"/>
      <sheetName val="JE_01_052"/>
      <sheetName val="JE_03_053"/>
      <sheetName val="JE_02_053"/>
      <sheetName val="general_ledger3"/>
      <sheetName val="Actual_Monthly_I_&amp;_E3"/>
      <sheetName val="Actual_Balance_Sheet3"/>
      <sheetName val="Actual_Cash_Flow3"/>
      <sheetName val="JE_073"/>
      <sheetName val="JE_083"/>
      <sheetName val="JE_093"/>
      <sheetName val="JE_103"/>
      <sheetName val="JE_113"/>
      <sheetName val="JE_123"/>
      <sheetName val="JE_01_053"/>
      <sheetName val="JE_03_055"/>
      <sheetName val="JE_02_055"/>
      <sheetName val="general_ledger5"/>
      <sheetName val="Actual_Monthly_I_&amp;_E5"/>
      <sheetName val="Actual_Balance_Sheet5"/>
      <sheetName val="Actual_Cash_Flow5"/>
      <sheetName val="JE_075"/>
      <sheetName val="JE_085"/>
      <sheetName val="JE_095"/>
      <sheetName val="JE_105"/>
      <sheetName val="JE_115"/>
      <sheetName val="JE_125"/>
      <sheetName val="JE_01_055"/>
    </sheetNames>
    <sheetDataSet>
      <sheetData sheetId="0"/>
      <sheetData sheetId="1"/>
      <sheetData sheetId="2"/>
      <sheetData sheetId="3"/>
      <sheetData sheetId="4">
        <row r="53">
          <cell r="E53" t="e">
            <v>#N/A</v>
          </cell>
        </row>
        <row r="54">
          <cell r="E54">
            <v>400000</v>
          </cell>
        </row>
        <row r="55">
          <cell r="E55">
            <v>400000</v>
          </cell>
        </row>
        <row r="56">
          <cell r="E56">
            <v>400000</v>
          </cell>
        </row>
        <row r="57">
          <cell r="E57">
            <v>135000</v>
          </cell>
        </row>
        <row r="58">
          <cell r="E58">
            <v>135000</v>
          </cell>
        </row>
        <row r="59">
          <cell r="E59">
            <v>500001</v>
          </cell>
        </row>
        <row r="60">
          <cell r="E60">
            <v>500001</v>
          </cell>
        </row>
        <row r="61">
          <cell r="E61">
            <v>500001</v>
          </cell>
        </row>
        <row r="62">
          <cell r="E62">
            <v>500001</v>
          </cell>
        </row>
        <row r="63">
          <cell r="E63">
            <v>500001</v>
          </cell>
        </row>
        <row r="64">
          <cell r="E64">
            <v>500001</v>
          </cell>
        </row>
        <row r="65">
          <cell r="E65">
            <v>500001</v>
          </cell>
        </row>
        <row r="66">
          <cell r="E66">
            <v>500001</v>
          </cell>
        </row>
        <row r="67">
          <cell r="E67">
            <v>500001</v>
          </cell>
        </row>
        <row r="68">
          <cell r="E68">
            <v>500001</v>
          </cell>
        </row>
        <row r="69">
          <cell r="E69">
            <v>500001</v>
          </cell>
        </row>
        <row r="70">
          <cell r="E70">
            <v>500001</v>
          </cell>
        </row>
        <row r="71">
          <cell r="E71">
            <v>500001</v>
          </cell>
        </row>
        <row r="72">
          <cell r="E72">
            <v>500001</v>
          </cell>
        </row>
        <row r="73">
          <cell r="E73">
            <v>500100</v>
          </cell>
        </row>
        <row r="74">
          <cell r="E74">
            <v>500300</v>
          </cell>
        </row>
        <row r="75">
          <cell r="E75">
            <v>510003</v>
          </cell>
        </row>
        <row r="76">
          <cell r="E76">
            <v>510003</v>
          </cell>
        </row>
        <row r="77">
          <cell r="E77">
            <v>510003</v>
          </cell>
        </row>
        <row r="78">
          <cell r="E78">
            <v>510003</v>
          </cell>
        </row>
        <row r="79">
          <cell r="E79">
            <v>510003</v>
          </cell>
        </row>
        <row r="80">
          <cell r="E80">
            <v>510003</v>
          </cell>
        </row>
        <row r="81">
          <cell r="E81">
            <v>510003</v>
          </cell>
        </row>
        <row r="82">
          <cell r="E82">
            <v>510003</v>
          </cell>
        </row>
        <row r="83">
          <cell r="E83">
            <v>510003</v>
          </cell>
        </row>
        <row r="84">
          <cell r="E84">
            <v>510003</v>
          </cell>
        </row>
        <row r="85">
          <cell r="E85">
            <v>510300</v>
          </cell>
        </row>
        <row r="86">
          <cell r="E86">
            <v>510100</v>
          </cell>
        </row>
        <row r="87">
          <cell r="E87">
            <v>610001</v>
          </cell>
        </row>
        <row r="88">
          <cell r="E88">
            <v>610001</v>
          </cell>
        </row>
        <row r="89">
          <cell r="E89">
            <v>510001</v>
          </cell>
        </row>
        <row r="90">
          <cell r="E90">
            <v>500004</v>
          </cell>
        </row>
        <row r="91">
          <cell r="E91">
            <v>610100</v>
          </cell>
        </row>
        <row r="92">
          <cell r="E92">
            <v>610004</v>
          </cell>
        </row>
        <row r="93">
          <cell r="E93">
            <v>610300</v>
          </cell>
        </row>
        <row r="94">
          <cell r="E94">
            <v>700001</v>
          </cell>
        </row>
        <row r="95">
          <cell r="E95">
            <v>700001</v>
          </cell>
        </row>
        <row r="96">
          <cell r="E96">
            <v>700001</v>
          </cell>
        </row>
        <row r="97">
          <cell r="E97">
            <v>700001</v>
          </cell>
        </row>
        <row r="98">
          <cell r="E98">
            <v>700100</v>
          </cell>
        </row>
        <row r="99">
          <cell r="E99">
            <v>700003</v>
          </cell>
        </row>
        <row r="100">
          <cell r="E100">
            <v>700001</v>
          </cell>
        </row>
        <row r="101">
          <cell r="E101">
            <v>510005</v>
          </cell>
        </row>
        <row r="102">
          <cell r="E102">
            <v>610003</v>
          </cell>
        </row>
        <row r="103">
          <cell r="E103">
            <v>500002</v>
          </cell>
        </row>
        <row r="104">
          <cell r="E104">
            <v>510002</v>
          </cell>
        </row>
        <row r="105">
          <cell r="E105">
            <v>510002</v>
          </cell>
        </row>
        <row r="106">
          <cell r="E106">
            <v>500002</v>
          </cell>
        </row>
        <row r="107">
          <cell r="E107">
            <v>510002</v>
          </cell>
        </row>
        <row r="108">
          <cell r="E108">
            <v>510002</v>
          </cell>
        </row>
        <row r="109">
          <cell r="E109">
            <v>700100</v>
          </cell>
        </row>
        <row r="110">
          <cell r="E110">
            <v>700100</v>
          </cell>
        </row>
        <row r="111">
          <cell r="E111">
            <v>700100</v>
          </cell>
        </row>
        <row r="112">
          <cell r="E112">
            <v>700300</v>
          </cell>
        </row>
        <row r="113">
          <cell r="E113">
            <v>730001</v>
          </cell>
        </row>
        <row r="114">
          <cell r="E114">
            <v>730002</v>
          </cell>
        </row>
        <row r="115">
          <cell r="E115">
            <v>730002</v>
          </cell>
        </row>
        <row r="116">
          <cell r="E116">
            <v>730002</v>
          </cell>
        </row>
        <row r="117">
          <cell r="E117">
            <v>730002</v>
          </cell>
        </row>
        <row r="118">
          <cell r="E118">
            <v>730002</v>
          </cell>
        </row>
        <row r="119">
          <cell r="E119">
            <v>730003</v>
          </cell>
        </row>
        <row r="120">
          <cell r="E120">
            <v>730003</v>
          </cell>
        </row>
        <row r="121">
          <cell r="E121">
            <v>730003</v>
          </cell>
        </row>
        <row r="122">
          <cell r="E122">
            <v>730005</v>
          </cell>
        </row>
        <row r="123">
          <cell r="E123">
            <v>730005</v>
          </cell>
        </row>
        <row r="124">
          <cell r="E124">
            <v>730002</v>
          </cell>
        </row>
        <row r="125">
          <cell r="E125">
            <v>510100</v>
          </cell>
        </row>
        <row r="126">
          <cell r="E126">
            <v>730002</v>
          </cell>
        </row>
        <row r="127">
          <cell r="E127">
            <v>730002</v>
          </cell>
        </row>
        <row r="128">
          <cell r="E128">
            <v>730002</v>
          </cell>
        </row>
        <row r="129">
          <cell r="E129">
            <v>730002</v>
          </cell>
        </row>
        <row r="130">
          <cell r="E130">
            <v>730002</v>
          </cell>
        </row>
        <row r="131">
          <cell r="E131">
            <v>730002</v>
          </cell>
        </row>
        <row r="132">
          <cell r="E132">
            <v>730002</v>
          </cell>
        </row>
        <row r="133">
          <cell r="E133">
            <v>730002</v>
          </cell>
        </row>
        <row r="134">
          <cell r="E134">
            <v>730002</v>
          </cell>
        </row>
        <row r="135">
          <cell r="E135">
            <v>730002</v>
          </cell>
        </row>
        <row r="136">
          <cell r="E136">
            <v>730002</v>
          </cell>
        </row>
        <row r="137">
          <cell r="E137">
            <v>730004</v>
          </cell>
        </row>
        <row r="138">
          <cell r="E138">
            <v>730002</v>
          </cell>
        </row>
        <row r="139">
          <cell r="E139">
            <v>700100</v>
          </cell>
        </row>
        <row r="140">
          <cell r="E140">
            <v>700100</v>
          </cell>
        </row>
        <row r="141">
          <cell r="E141">
            <v>730005</v>
          </cell>
        </row>
        <row r="142">
          <cell r="E142">
            <v>730004</v>
          </cell>
        </row>
        <row r="143">
          <cell r="E143">
            <v>730002</v>
          </cell>
        </row>
        <row r="144">
          <cell r="E144">
            <v>730004</v>
          </cell>
        </row>
        <row r="145">
          <cell r="E145">
            <v>730002</v>
          </cell>
        </row>
        <row r="146">
          <cell r="E146">
            <v>700300</v>
          </cell>
        </row>
        <row r="147">
          <cell r="E147">
            <v>810001</v>
          </cell>
        </row>
        <row r="148">
          <cell r="E148">
            <v>810001</v>
          </cell>
        </row>
        <row r="149">
          <cell r="E149">
            <v>810001</v>
          </cell>
        </row>
        <row r="150">
          <cell r="E150">
            <v>810001</v>
          </cell>
        </row>
        <row r="151">
          <cell r="E151">
            <v>810001</v>
          </cell>
        </row>
        <row r="152">
          <cell r="E152">
            <v>810001</v>
          </cell>
        </row>
        <row r="153">
          <cell r="E153">
            <v>810002</v>
          </cell>
        </row>
        <row r="154">
          <cell r="E154">
            <v>810002</v>
          </cell>
        </row>
        <row r="155">
          <cell r="E155">
            <v>810003</v>
          </cell>
        </row>
        <row r="156">
          <cell r="E156">
            <v>100000</v>
          </cell>
        </row>
        <row r="157">
          <cell r="E157">
            <v>200020</v>
          </cell>
        </row>
        <row r="158">
          <cell r="E158">
            <v>100000</v>
          </cell>
        </row>
        <row r="159">
          <cell r="E159">
            <v>192000</v>
          </cell>
        </row>
        <row r="160">
          <cell r="E160">
            <v>100000</v>
          </cell>
        </row>
        <row r="161">
          <cell r="E161">
            <v>100000</v>
          </cell>
        </row>
        <row r="162">
          <cell r="E162">
            <v>100000</v>
          </cell>
        </row>
        <row r="163">
          <cell r="E163">
            <v>200020</v>
          </cell>
        </row>
        <row r="164">
          <cell r="E164">
            <v>200020</v>
          </cell>
        </row>
        <row r="165">
          <cell r="E165">
            <v>135000</v>
          </cell>
        </row>
        <row r="166">
          <cell r="E166">
            <v>135000</v>
          </cell>
        </row>
        <row r="167">
          <cell r="E167">
            <v>135000</v>
          </cell>
        </row>
        <row r="168">
          <cell r="E168">
            <v>135000</v>
          </cell>
        </row>
        <row r="169">
          <cell r="E169">
            <v>300000</v>
          </cell>
        </row>
        <row r="170">
          <cell r="E170">
            <v>135000</v>
          </cell>
        </row>
        <row r="171">
          <cell r="E171">
            <v>135000</v>
          </cell>
        </row>
        <row r="172">
          <cell r="E172">
            <v>190000</v>
          </cell>
        </row>
        <row r="173">
          <cell r="E173">
            <v>190001</v>
          </cell>
        </row>
        <row r="174">
          <cell r="E174">
            <v>180001</v>
          </cell>
        </row>
        <row r="175">
          <cell r="E175">
            <v>180001</v>
          </cell>
        </row>
        <row r="176">
          <cell r="E176">
            <v>180000</v>
          </cell>
        </row>
        <row r="177">
          <cell r="E177">
            <v>180001</v>
          </cell>
        </row>
        <row r="178">
          <cell r="E178">
            <v>180000</v>
          </cell>
        </row>
        <row r="179">
          <cell r="E179">
            <v>180002</v>
          </cell>
        </row>
        <row r="180">
          <cell r="E180">
            <v>185000</v>
          </cell>
        </row>
        <row r="181">
          <cell r="E181">
            <v>185000</v>
          </cell>
        </row>
        <row r="182">
          <cell r="E182">
            <v>185000</v>
          </cell>
        </row>
        <row r="183">
          <cell r="E183">
            <v>120000</v>
          </cell>
        </row>
        <row r="184">
          <cell r="E184">
            <v>120000</v>
          </cell>
        </row>
        <row r="185">
          <cell r="E185">
            <v>140000</v>
          </cell>
        </row>
        <row r="186">
          <cell r="E186">
            <v>200020</v>
          </cell>
        </row>
        <row r="187">
          <cell r="E187">
            <v>200020</v>
          </cell>
        </row>
        <row r="188">
          <cell r="E188">
            <v>200020</v>
          </cell>
        </row>
        <row r="189">
          <cell r="E189">
            <v>200020</v>
          </cell>
        </row>
        <row r="190">
          <cell r="E190">
            <v>200020</v>
          </cell>
        </row>
        <row r="191">
          <cell r="E191">
            <v>200020</v>
          </cell>
        </row>
        <row r="192">
          <cell r="E192">
            <v>200020</v>
          </cell>
        </row>
        <row r="193">
          <cell r="E193">
            <v>200020</v>
          </cell>
        </row>
        <row r="194">
          <cell r="E194">
            <v>200020</v>
          </cell>
        </row>
        <row r="195">
          <cell r="E195">
            <v>200020</v>
          </cell>
        </row>
        <row r="196">
          <cell r="E196">
            <v>200020</v>
          </cell>
        </row>
        <row r="197">
          <cell r="E197">
            <v>200020</v>
          </cell>
        </row>
        <row r="198">
          <cell r="E198">
            <v>200020</v>
          </cell>
        </row>
        <row r="199">
          <cell r="E199">
            <v>200020</v>
          </cell>
        </row>
        <row r="200">
          <cell r="E200">
            <v>200020</v>
          </cell>
        </row>
        <row r="201">
          <cell r="E201">
            <v>200020</v>
          </cell>
        </row>
        <row r="202">
          <cell r="E202">
            <v>200020</v>
          </cell>
        </row>
        <row r="203">
          <cell r="E203">
            <v>200020</v>
          </cell>
        </row>
        <row r="204">
          <cell r="E204">
            <v>200020</v>
          </cell>
        </row>
        <row r="205">
          <cell r="E205">
            <v>200020</v>
          </cell>
        </row>
        <row r="206">
          <cell r="E206">
            <v>200020</v>
          </cell>
        </row>
        <row r="207">
          <cell r="E207">
            <v>200020</v>
          </cell>
        </row>
        <row r="208">
          <cell r="E208">
            <v>200020</v>
          </cell>
        </row>
        <row r="209">
          <cell r="E209">
            <v>200020</v>
          </cell>
        </row>
        <row r="210">
          <cell r="E210">
            <v>200020</v>
          </cell>
        </row>
        <row r="211">
          <cell r="E211">
            <v>200020</v>
          </cell>
        </row>
        <row r="212">
          <cell r="E212">
            <v>200020</v>
          </cell>
        </row>
        <row r="213">
          <cell r="E213">
            <v>200020</v>
          </cell>
        </row>
        <row r="214">
          <cell r="E214">
            <v>200020</v>
          </cell>
        </row>
        <row r="215">
          <cell r="E215">
            <v>200020</v>
          </cell>
        </row>
        <row r="216">
          <cell r="E216">
            <v>200020</v>
          </cell>
        </row>
        <row r="217">
          <cell r="E217">
            <v>200020</v>
          </cell>
        </row>
        <row r="218">
          <cell r="E218">
            <v>200020</v>
          </cell>
        </row>
        <row r="219">
          <cell r="E219">
            <v>200020</v>
          </cell>
        </row>
        <row r="220">
          <cell r="E220">
            <v>200020</v>
          </cell>
        </row>
        <row r="221">
          <cell r="E221">
            <v>200020</v>
          </cell>
        </row>
        <row r="222">
          <cell r="E222">
            <v>200020</v>
          </cell>
        </row>
        <row r="223">
          <cell r="E223">
            <v>200020</v>
          </cell>
        </row>
        <row r="224">
          <cell r="E224">
            <v>200020</v>
          </cell>
        </row>
        <row r="225">
          <cell r="E225">
            <v>200020</v>
          </cell>
        </row>
        <row r="226">
          <cell r="E226">
            <v>200020</v>
          </cell>
        </row>
        <row r="227">
          <cell r="E227">
            <v>200020</v>
          </cell>
        </row>
        <row r="228">
          <cell r="E228">
            <v>200020</v>
          </cell>
        </row>
        <row r="229">
          <cell r="E229">
            <v>200020</v>
          </cell>
        </row>
        <row r="230">
          <cell r="E230">
            <v>200020</v>
          </cell>
        </row>
        <row r="231">
          <cell r="E231">
            <v>200020</v>
          </cell>
        </row>
        <row r="232">
          <cell r="E232">
            <v>200020</v>
          </cell>
        </row>
        <row r="233">
          <cell r="E233">
            <v>200020</v>
          </cell>
        </row>
        <row r="234">
          <cell r="E234">
            <v>200020</v>
          </cell>
        </row>
        <row r="235">
          <cell r="E235">
            <v>200020</v>
          </cell>
        </row>
        <row r="236">
          <cell r="E236">
            <v>200020</v>
          </cell>
        </row>
        <row r="237">
          <cell r="E237">
            <v>200020</v>
          </cell>
        </row>
        <row r="238">
          <cell r="E238">
            <v>200020</v>
          </cell>
        </row>
        <row r="239">
          <cell r="E239">
            <v>200020</v>
          </cell>
        </row>
        <row r="240">
          <cell r="E240">
            <v>200020</v>
          </cell>
        </row>
        <row r="241">
          <cell r="E241">
            <v>200020</v>
          </cell>
        </row>
        <row r="242">
          <cell r="E242">
            <v>200020</v>
          </cell>
        </row>
        <row r="243">
          <cell r="E243">
            <v>200020</v>
          </cell>
        </row>
        <row r="244">
          <cell r="E244">
            <v>200020</v>
          </cell>
        </row>
        <row r="245">
          <cell r="E245">
            <v>200020</v>
          </cell>
        </row>
        <row r="246">
          <cell r="E246">
            <v>200020</v>
          </cell>
        </row>
        <row r="247">
          <cell r="E247">
            <v>200020</v>
          </cell>
        </row>
        <row r="248">
          <cell r="E248">
            <v>200020</v>
          </cell>
        </row>
        <row r="249">
          <cell r="E249">
            <v>200020</v>
          </cell>
        </row>
        <row r="250">
          <cell r="E250">
            <v>200020</v>
          </cell>
        </row>
        <row r="251">
          <cell r="E251">
            <v>200020</v>
          </cell>
        </row>
        <row r="252">
          <cell r="E252">
            <v>140000</v>
          </cell>
        </row>
        <row r="253">
          <cell r="E253">
            <v>140000</v>
          </cell>
        </row>
        <row r="254">
          <cell r="E254">
            <v>140000</v>
          </cell>
        </row>
        <row r="255">
          <cell r="E255">
            <v>140000</v>
          </cell>
        </row>
        <row r="256">
          <cell r="E256">
            <v>140000</v>
          </cell>
        </row>
        <row r="257">
          <cell r="E257">
            <v>140000</v>
          </cell>
        </row>
        <row r="258">
          <cell r="E258">
            <v>140000</v>
          </cell>
        </row>
        <row r="259">
          <cell r="E259">
            <v>200070</v>
          </cell>
        </row>
        <row r="260">
          <cell r="E260">
            <v>200050</v>
          </cell>
        </row>
        <row r="261">
          <cell r="E261">
            <v>200050</v>
          </cell>
        </row>
        <row r="262">
          <cell r="E262">
            <v>200040</v>
          </cell>
        </row>
        <row r="263">
          <cell r="E263">
            <v>200040</v>
          </cell>
        </row>
        <row r="264">
          <cell r="E264">
            <v>200040</v>
          </cell>
        </row>
        <row r="265">
          <cell r="E265">
            <v>200040</v>
          </cell>
        </row>
        <row r="266">
          <cell r="E266">
            <v>200040</v>
          </cell>
        </row>
        <row r="267">
          <cell r="E267">
            <v>200040</v>
          </cell>
        </row>
        <row r="268">
          <cell r="E268">
            <v>200040</v>
          </cell>
        </row>
        <row r="269">
          <cell r="E269">
            <v>200040</v>
          </cell>
        </row>
        <row r="270">
          <cell r="E270">
            <v>200040</v>
          </cell>
        </row>
        <row r="271">
          <cell r="E271">
            <v>200040</v>
          </cell>
        </row>
        <row r="272">
          <cell r="E272">
            <v>200066</v>
          </cell>
        </row>
        <row r="273">
          <cell r="E273">
            <v>200030</v>
          </cell>
        </row>
        <row r="274">
          <cell r="E274">
            <v>130000</v>
          </cell>
        </row>
        <row r="275">
          <cell r="E275">
            <v>200070</v>
          </cell>
        </row>
        <row r="276">
          <cell r="E276">
            <v>140000</v>
          </cell>
        </row>
        <row r="277">
          <cell r="E277">
            <v>300000</v>
          </cell>
        </row>
        <row r="278">
          <cell r="E278">
            <v>300000</v>
          </cell>
        </row>
        <row r="279">
          <cell r="E279">
            <v>310000</v>
          </cell>
        </row>
        <row r="280">
          <cell r="E280">
            <v>310000</v>
          </cell>
        </row>
        <row r="281">
          <cell r="E281">
            <v>300000</v>
          </cell>
        </row>
        <row r="282">
          <cell r="E282">
            <v>300000</v>
          </cell>
        </row>
        <row r="283">
          <cell r="E283">
            <v>300000</v>
          </cell>
        </row>
        <row r="284">
          <cell r="E284">
            <v>300000</v>
          </cell>
        </row>
        <row r="285">
          <cell r="E285">
            <v>300000</v>
          </cell>
        </row>
        <row r="286">
          <cell r="E286">
            <v>140000</v>
          </cell>
        </row>
        <row r="287">
          <cell r="E287">
            <v>300000</v>
          </cell>
        </row>
        <row r="288">
          <cell r="E288">
            <v>330000</v>
          </cell>
        </row>
        <row r="289">
          <cell r="E289">
            <v>140000</v>
          </cell>
        </row>
        <row r="290">
          <cell r="E290">
            <v>200060</v>
          </cell>
        </row>
        <row r="291">
          <cell r="E291">
            <v>510001</v>
          </cell>
        </row>
        <row r="292">
          <cell r="E292">
            <v>510001</v>
          </cell>
        </row>
        <row r="293">
          <cell r="E293">
            <v>510001</v>
          </cell>
        </row>
        <row r="294">
          <cell r="E294">
            <v>510001</v>
          </cell>
        </row>
        <row r="295">
          <cell r="E295">
            <v>510001</v>
          </cell>
        </row>
        <row r="296">
          <cell r="E296">
            <v>510001</v>
          </cell>
        </row>
        <row r="297">
          <cell r="E297">
            <v>510001</v>
          </cell>
        </row>
        <row r="298">
          <cell r="E298">
            <v>510001</v>
          </cell>
        </row>
        <row r="299">
          <cell r="E299">
            <v>510001</v>
          </cell>
        </row>
        <row r="300">
          <cell r="E300">
            <v>510001</v>
          </cell>
        </row>
        <row r="301">
          <cell r="E301">
            <v>510001</v>
          </cell>
        </row>
        <row r="302">
          <cell r="E302">
            <v>510001</v>
          </cell>
        </row>
        <row r="303">
          <cell r="E303">
            <v>510001</v>
          </cell>
        </row>
        <row r="304">
          <cell r="E304">
            <v>510001</v>
          </cell>
        </row>
        <row r="305">
          <cell r="E305">
            <v>510001</v>
          </cell>
        </row>
        <row r="306">
          <cell r="E306">
            <v>510001</v>
          </cell>
        </row>
        <row r="307">
          <cell r="E307">
            <v>510001</v>
          </cell>
        </row>
        <row r="308">
          <cell r="E308">
            <v>510001</v>
          </cell>
        </row>
        <row r="309">
          <cell r="E309">
            <v>510001</v>
          </cell>
        </row>
        <row r="310">
          <cell r="E310">
            <v>510001</v>
          </cell>
        </row>
        <row r="311">
          <cell r="E311">
            <v>610001</v>
          </cell>
        </row>
        <row r="312">
          <cell r="E312">
            <v>610001</v>
          </cell>
        </row>
        <row r="313">
          <cell r="E313">
            <v>610001</v>
          </cell>
        </row>
        <row r="314">
          <cell r="E314">
            <v>610001</v>
          </cell>
        </row>
        <row r="315">
          <cell r="E315">
            <v>610001</v>
          </cell>
        </row>
        <row r="316">
          <cell r="E316">
            <v>610001</v>
          </cell>
        </row>
        <row r="317">
          <cell r="E317">
            <v>610001</v>
          </cell>
        </row>
        <row r="318">
          <cell r="E318">
            <v>610001</v>
          </cell>
        </row>
        <row r="319">
          <cell r="E319">
            <v>610001</v>
          </cell>
        </row>
        <row r="320">
          <cell r="E320">
            <v>700001</v>
          </cell>
        </row>
        <row r="321">
          <cell r="E321">
            <v>700001</v>
          </cell>
        </row>
        <row r="322">
          <cell r="E322">
            <v>700001</v>
          </cell>
        </row>
        <row r="323">
          <cell r="E323">
            <v>700001</v>
          </cell>
        </row>
        <row r="324">
          <cell r="E324">
            <v>700001</v>
          </cell>
        </row>
        <row r="325">
          <cell r="E325">
            <v>700001</v>
          </cell>
        </row>
        <row r="326">
          <cell r="E326">
            <v>700001</v>
          </cell>
        </row>
        <row r="327">
          <cell r="E327">
            <v>700001</v>
          </cell>
        </row>
        <row r="328">
          <cell r="E328">
            <v>700001</v>
          </cell>
        </row>
        <row r="329">
          <cell r="E329">
            <v>700001</v>
          </cell>
        </row>
        <row r="330">
          <cell r="E330">
            <v>510005</v>
          </cell>
        </row>
        <row r="331">
          <cell r="E331">
            <v>730005</v>
          </cell>
        </row>
        <row r="332">
          <cell r="E332">
            <v>200050</v>
          </cell>
        </row>
        <row r="333">
          <cell r="E333">
            <v>200050</v>
          </cell>
        </row>
        <row r="334">
          <cell r="E334">
            <v>200050</v>
          </cell>
        </row>
        <row r="335">
          <cell r="E335">
            <v>200050</v>
          </cell>
        </row>
        <row r="336">
          <cell r="E336">
            <v>200050</v>
          </cell>
        </row>
        <row r="337">
          <cell r="E337">
            <v>200050</v>
          </cell>
        </row>
        <row r="338">
          <cell r="E338">
            <v>200050</v>
          </cell>
        </row>
        <row r="339">
          <cell r="E339">
            <v>200050</v>
          </cell>
        </row>
        <row r="340">
          <cell r="E340">
            <v>200050</v>
          </cell>
        </row>
        <row r="341">
          <cell r="E341">
            <v>200050</v>
          </cell>
        </row>
        <row r="342">
          <cell r="E342">
            <v>200040</v>
          </cell>
        </row>
        <row r="343">
          <cell r="E343">
            <v>510001</v>
          </cell>
        </row>
        <row r="344">
          <cell r="E344">
            <v>500001</v>
          </cell>
        </row>
        <row r="345">
          <cell r="E345">
            <v>510001</v>
          </cell>
        </row>
        <row r="346">
          <cell r="E346">
            <v>510001</v>
          </cell>
        </row>
        <row r="347">
          <cell r="E347">
            <v>510001</v>
          </cell>
        </row>
        <row r="348">
          <cell r="E348">
            <v>510001</v>
          </cell>
        </row>
        <row r="349">
          <cell r="E349">
            <v>510001</v>
          </cell>
        </row>
        <row r="350">
          <cell r="E350">
            <v>510001</v>
          </cell>
        </row>
        <row r="351">
          <cell r="E351">
            <v>510001</v>
          </cell>
        </row>
        <row r="352">
          <cell r="E352">
            <v>510001</v>
          </cell>
        </row>
        <row r="353">
          <cell r="E353">
            <v>510001</v>
          </cell>
        </row>
        <row r="354">
          <cell r="E354">
            <v>510001</v>
          </cell>
        </row>
        <row r="355">
          <cell r="E355">
            <v>510001</v>
          </cell>
        </row>
        <row r="356">
          <cell r="E356">
            <v>510001</v>
          </cell>
        </row>
        <row r="357">
          <cell r="E357">
            <v>510001</v>
          </cell>
        </row>
        <row r="358">
          <cell r="E358">
            <v>610001</v>
          </cell>
        </row>
        <row r="359">
          <cell r="E359">
            <v>610001</v>
          </cell>
        </row>
        <row r="360">
          <cell r="E360">
            <v>510003</v>
          </cell>
        </row>
        <row r="361">
          <cell r="E361">
            <v>610004</v>
          </cell>
        </row>
        <row r="362">
          <cell r="E362">
            <v>610004</v>
          </cell>
        </row>
        <row r="363">
          <cell r="E363">
            <v>700003</v>
          </cell>
        </row>
        <row r="364">
          <cell r="E364">
            <v>700003</v>
          </cell>
        </row>
        <row r="365">
          <cell r="E365">
            <v>700003</v>
          </cell>
        </row>
        <row r="366">
          <cell r="E366">
            <v>510100</v>
          </cell>
        </row>
        <row r="367">
          <cell r="E367">
            <v>610100</v>
          </cell>
        </row>
        <row r="368">
          <cell r="E368">
            <v>700100</v>
          </cell>
        </row>
        <row r="369">
          <cell r="E369">
            <v>730003</v>
          </cell>
        </row>
        <row r="370">
          <cell r="E370">
            <v>700004</v>
          </cell>
        </row>
        <row r="371">
          <cell r="E371">
            <v>200040</v>
          </cell>
        </row>
        <row r="372">
          <cell r="E372">
            <v>200040</v>
          </cell>
        </row>
        <row r="373">
          <cell r="E373">
            <v>200040</v>
          </cell>
        </row>
        <row r="374">
          <cell r="E374">
            <v>200040</v>
          </cell>
        </row>
        <row r="375">
          <cell r="E375">
            <v>200040</v>
          </cell>
        </row>
        <row r="376">
          <cell r="E376" t="e">
            <v>#N/A</v>
          </cell>
        </row>
        <row r="377">
          <cell r="E377" t="e">
            <v>#N/A</v>
          </cell>
        </row>
        <row r="378">
          <cell r="E378" t="e">
            <v>#N/A</v>
          </cell>
        </row>
        <row r="379">
          <cell r="E379">
            <v>135000</v>
          </cell>
        </row>
        <row r="380">
          <cell r="E380">
            <v>140000</v>
          </cell>
        </row>
        <row r="381">
          <cell r="E381" t="e">
            <v>#N/A</v>
          </cell>
        </row>
        <row r="382">
          <cell r="E382" t="e">
            <v>#N/A</v>
          </cell>
        </row>
        <row r="383">
          <cell r="E383" t="e">
            <v>#N/A</v>
          </cell>
        </row>
        <row r="384">
          <cell r="E384" t="e">
            <v>#N/A</v>
          </cell>
        </row>
        <row r="385">
          <cell r="E385" t="e">
            <v>#N/A</v>
          </cell>
        </row>
        <row r="386">
          <cell r="E386" t="e">
            <v>#N/A</v>
          </cell>
        </row>
        <row r="387">
          <cell r="E387" t="e">
            <v>#N/A</v>
          </cell>
        </row>
        <row r="388">
          <cell r="E388" t="e">
            <v>#N/A</v>
          </cell>
        </row>
        <row r="389">
          <cell r="E389" t="e">
            <v>#N/A</v>
          </cell>
        </row>
        <row r="390">
          <cell r="E390" t="e">
            <v>#N/A</v>
          </cell>
        </row>
        <row r="391">
          <cell r="E391" t="e">
            <v>#N/A</v>
          </cell>
        </row>
        <row r="392">
          <cell r="E392" t="e">
            <v>#N/A</v>
          </cell>
        </row>
        <row r="393">
          <cell r="E393" t="e">
            <v>#N/A</v>
          </cell>
        </row>
        <row r="394">
          <cell r="E394" t="e">
            <v>#N/A</v>
          </cell>
        </row>
        <row r="395">
          <cell r="E395" t="e">
            <v>#N/A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53">
          <cell r="E53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L"/>
      <sheetName val="Controle"/>
      <sheetName val="Balance sheet"/>
      <sheetName val="Journal"/>
      <sheetName val="Prime"/>
      <sheetName val="Balance"/>
      <sheetName val="Situation"/>
      <sheetName val="Cash flow"/>
      <sheetName val="Ventil NDF AB 03 00"/>
      <sheetName val="Prov I&amp;T"/>
      <sheetName val="AYSONU"/>
      <sheetName val="Sit Radware 07 00 Version 16 08"/>
      <sheetName val="נתונים"/>
      <sheetName val="Validation"/>
    </sheetNames>
    <definedNames>
      <definedName name="reporting"/>
    </definedNames>
    <sheetDataSet>
      <sheetData sheetId="0">
        <row r="42">
          <cell r="E42">
            <v>-2341787.6699999995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sh Flow (Q1)"/>
      <sheetName val="Expenses assumptions"/>
      <sheetName val="Company Plan"/>
      <sheetName val="Sales"/>
      <sheetName val="Expenses"/>
      <sheetName val="Summary"/>
      <sheetName val="Charts"/>
      <sheetName val="Expenses IL"/>
      <sheetName val="Expenses US"/>
      <sheetName val="P &amp;L"/>
    </sheetNames>
    <sheetDataSet>
      <sheetData sheetId="0" refreshError="1"/>
      <sheetData sheetId="1">
        <row r="32">
          <cell r="F32">
            <v>2083.3333333333335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"/>
      <sheetName val="Invoice"/>
      <sheetName val="Cust.-seg.-SM"/>
      <sheetName val="Product"/>
      <sheetName val="Data"/>
      <sheetName val="Validation"/>
      <sheetName val="Sheet"/>
      <sheetName val="Revenue Details"/>
      <sheetName val="P &amp;L"/>
      <sheetName val="PF"/>
      <sheetName val="Asmp"/>
      <sheetName val="Sales Forecast"/>
      <sheetName val="new rev. file 2002-eu."/>
      <sheetName val="Expenses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CF Model"/>
      <sheetName val="CS Analysis"/>
      <sheetName val="Projections 1"/>
      <sheetName val="Projections 2"/>
      <sheetName val="Book Depr."/>
      <sheetName val="Capex"/>
      <sheetName val="Working Cap."/>
      <sheetName val="Tax Calculation"/>
      <sheetName val="Ratios"/>
      <sheetName val="FMV Bal. Sh."/>
      <sheetName val="Historical IS"/>
      <sheetName val="Historical BS"/>
      <sheetName val="Print Page"/>
      <sheetName val="General Inputs"/>
      <sheetName val="Co. Data"/>
      <sheetName val="Module1"/>
      <sheetName val="Module2"/>
      <sheetName val="Module3"/>
      <sheetName val="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"/>
      <sheetName val="Balance Sheet &amp; Structure"/>
      <sheetName val="Margin &amp; Contribution"/>
      <sheetName val="Sensitivity"/>
      <sheetName val="Val. Matrix"/>
      <sheetName val="Data Input"/>
      <sheetName val="General Downloads"/>
      <sheetName val="P &amp;L"/>
      <sheetName val="Summary"/>
      <sheetName val="Balance_Sheet_&amp;_Structure4"/>
      <sheetName val="Margin_&amp;_Contribution4"/>
      <sheetName val="Val__Matrix4"/>
      <sheetName val="Data_Input4"/>
      <sheetName val="General_Downloads4"/>
      <sheetName val="Balance_Sheet_&amp;_Structure"/>
      <sheetName val="Margin_&amp;_Contribution"/>
      <sheetName val="Val__Matrix"/>
      <sheetName val="Data_Input"/>
      <sheetName val="General_Downloads"/>
      <sheetName val="Balance_Sheet_&amp;_Structure1"/>
      <sheetName val="Margin_&amp;_Contribution1"/>
      <sheetName val="Val__Matrix1"/>
      <sheetName val="Data_Input1"/>
      <sheetName val="General_Downloads1"/>
      <sheetName val="Balance_Sheet_&amp;_Structure2"/>
      <sheetName val="Margin_&amp;_Contribution2"/>
      <sheetName val="Val__Matrix2"/>
      <sheetName val="Data_Input2"/>
      <sheetName val="General_Downloads2"/>
      <sheetName val="Balance_Sheet_&amp;_Structure3"/>
      <sheetName val="Margin_&amp;_Contribution3"/>
      <sheetName val="Val__Matrix3"/>
      <sheetName val="Data_Input3"/>
      <sheetName val="General_Downloads3"/>
      <sheetName val="Balance_Sheet_&amp;_Structure6"/>
      <sheetName val="Margin_&amp;_Contribution6"/>
      <sheetName val="Val__Matrix6"/>
      <sheetName val="Data_Input6"/>
      <sheetName val="General_Downloads6"/>
      <sheetName val="Balance_Sheet_&amp;_Structure5"/>
      <sheetName val="Margin_&amp;_Contribution5"/>
      <sheetName val="Val__Matrix5"/>
      <sheetName val="Data_Input5"/>
      <sheetName val="General_Downloads5"/>
      <sheetName val="Balance_Sheet_&amp;_Structure7"/>
      <sheetName val="Margin_&amp;_Contribution7"/>
      <sheetName val="Val__Matrix7"/>
      <sheetName val="Data_Input7"/>
      <sheetName val="General_Downloads7"/>
      <sheetName val="Balance_Sheet_&amp;_Structure8"/>
      <sheetName val="Margin_&amp;_Contribution8"/>
      <sheetName val="Val__Matrix8"/>
      <sheetName val="Data_Input8"/>
      <sheetName val="General_Downloads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99"/>
      <sheetName val="9.99"/>
      <sheetName val="חופשה ופיצויים"/>
      <sheetName val="ריכוז חופשה ופיצויים"/>
      <sheetName val="פחת "/>
      <sheetName val="הוצ' הנהלה ומו&quot;פ "/>
      <sheetName val="רווח הפסד"/>
      <sheetName val="הפרשות שונות"/>
      <sheetName val="Interest"/>
      <sheetName val="פק' נוספות  "/>
      <sheetName val="Summary"/>
      <sheetName val="PL WORD"/>
      <sheetName val="SALES FORECAST"/>
      <sheetName val="6_99"/>
      <sheetName val="9_99"/>
      <sheetName val="חופשה_ופיצויים"/>
      <sheetName val="ריכוז_חופשה_ופיצויים"/>
      <sheetName val="פחת_"/>
      <sheetName val="הוצ'_הנהלה_ומו&quot;פ_"/>
      <sheetName val="רווח_הפסד"/>
      <sheetName val="הפרשות_שונות"/>
      <sheetName val="פק'_נוספות__"/>
      <sheetName val="SALES_FORECAST"/>
      <sheetName val="6_991"/>
      <sheetName val="9_991"/>
      <sheetName val="חופשה_ופיצויים1"/>
      <sheetName val="ריכוז_חופשה_ופיצויים1"/>
      <sheetName val="פחת_1"/>
      <sheetName val="הוצ'_הנהלה_ומו&quot;פ_1"/>
      <sheetName val="רווח_הפסד1"/>
      <sheetName val="הפרשות_שונות1"/>
      <sheetName val="פק'_נוספות__1"/>
      <sheetName val="SALES_FORECAST1"/>
      <sheetName val="Sensitivity"/>
      <sheetName val="Validation"/>
      <sheetName val="Data"/>
      <sheetName val="6_992"/>
      <sheetName val="9_992"/>
      <sheetName val="חופשה_ופיצויים2"/>
      <sheetName val="ריכוז_חופשה_ופיצויים2"/>
      <sheetName val="פחת_2"/>
      <sheetName val="הוצ'_הנהלה_ומו&quot;פ_2"/>
      <sheetName val="רווח_הפסד2"/>
      <sheetName val="הפרשות_שונות2"/>
      <sheetName val="פק'_נוספות__2"/>
      <sheetName val="PL_WORD"/>
      <sheetName val="SALES_FORECAST2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 Inc"/>
      <sheetName val="C Bal"/>
      <sheetName val="Budgets"/>
      <sheetName val="Share Repurchase"/>
      <sheetName val="Stock Options"/>
      <sheetName val="Tran Summ"/>
      <sheetName val="TR Inc"/>
      <sheetName val="TR DCF"/>
      <sheetName val="TR DCF Sen"/>
      <sheetName val="TRwcap"/>
      <sheetName val="TRComp"/>
      <sheetName val="TRMerger"/>
      <sheetName val="TRLiquid"/>
      <sheetName val="FIN Summ"/>
      <sheetName val="FIN Inc"/>
      <sheetName val="FIN DCF"/>
      <sheetName val="FIN DCF Sen"/>
      <sheetName val="FIN Comp "/>
      <sheetName val="FIN Merger "/>
      <sheetName val="ASSUMP"/>
      <sheetName val="TRPrem"/>
      <sheetName val="TR Qs"/>
      <sheetName val="TR Cnsrv"/>
      <sheetName val="Sensitivity"/>
      <sheetName val="9.99"/>
      <sheetName val="C_Inc4"/>
      <sheetName val="C_Bal4"/>
      <sheetName val="Share_Repurchase4"/>
      <sheetName val="Stock_Options4"/>
      <sheetName val="Tran_Summ4"/>
      <sheetName val="TR_Inc4"/>
      <sheetName val="TR_DCF4"/>
      <sheetName val="TR_DCF_Sen4"/>
      <sheetName val="FIN_Summ4"/>
      <sheetName val="FIN_Inc4"/>
      <sheetName val="FIN_DCF4"/>
      <sheetName val="FIN_DCF_Sen4"/>
      <sheetName val="FIN_Comp_4"/>
      <sheetName val="FIN_Merger_4"/>
      <sheetName val="TR_Qs4"/>
      <sheetName val="TR_Cnsrv4"/>
      <sheetName val="C_Inc"/>
      <sheetName val="C_Bal"/>
      <sheetName val="Share_Repurchase"/>
      <sheetName val="Stock_Options"/>
      <sheetName val="Tran_Summ"/>
      <sheetName val="TR_Inc"/>
      <sheetName val="TR_DCF"/>
      <sheetName val="TR_DCF_Sen"/>
      <sheetName val="FIN_Summ"/>
      <sheetName val="FIN_Inc"/>
      <sheetName val="FIN_DCF"/>
      <sheetName val="FIN_DCF_Sen"/>
      <sheetName val="FIN_Comp_"/>
      <sheetName val="FIN_Merger_"/>
      <sheetName val="TR_Qs"/>
      <sheetName val="TR_Cnsrv"/>
      <sheetName val="C_Inc1"/>
      <sheetName val="C_Bal1"/>
      <sheetName val="Share_Repurchase1"/>
      <sheetName val="Stock_Options1"/>
      <sheetName val="Tran_Summ1"/>
      <sheetName val="TR_Inc1"/>
      <sheetName val="TR_DCF1"/>
      <sheetName val="TR_DCF_Sen1"/>
      <sheetName val="FIN_Summ1"/>
      <sheetName val="FIN_Inc1"/>
      <sheetName val="FIN_DCF1"/>
      <sheetName val="FIN_DCF_Sen1"/>
      <sheetName val="FIN_Comp_1"/>
      <sheetName val="FIN_Merger_1"/>
      <sheetName val="TR_Qs1"/>
      <sheetName val="TR_Cnsrv1"/>
      <sheetName val="C_Inc2"/>
      <sheetName val="C_Bal2"/>
      <sheetName val="Share_Repurchase2"/>
      <sheetName val="Stock_Options2"/>
      <sheetName val="Tran_Summ2"/>
      <sheetName val="TR_Inc2"/>
      <sheetName val="TR_DCF2"/>
      <sheetName val="TR_DCF_Sen2"/>
      <sheetName val="FIN_Summ2"/>
      <sheetName val="FIN_Inc2"/>
      <sheetName val="FIN_DCF2"/>
      <sheetName val="FIN_DCF_Sen2"/>
      <sheetName val="FIN_Comp_2"/>
      <sheetName val="FIN_Merger_2"/>
      <sheetName val="TR_Qs2"/>
      <sheetName val="TR_Cnsrv2"/>
      <sheetName val="C_Inc3"/>
      <sheetName val="C_Bal3"/>
      <sheetName val="Share_Repurchase3"/>
      <sheetName val="Stock_Options3"/>
      <sheetName val="Tran_Summ3"/>
      <sheetName val="TR_Inc3"/>
      <sheetName val="TR_DCF3"/>
      <sheetName val="TR_DCF_Sen3"/>
      <sheetName val="FIN_Summ3"/>
      <sheetName val="FIN_Inc3"/>
      <sheetName val="FIN_DCF3"/>
      <sheetName val="FIN_DCF_Sen3"/>
      <sheetName val="FIN_Comp_3"/>
      <sheetName val="FIN_Merger_3"/>
      <sheetName val="TR_Qs3"/>
      <sheetName val="TR_Cnsrv3"/>
      <sheetName val="C_Inc5"/>
      <sheetName val="C_Bal5"/>
      <sheetName val="Share_Repurchase5"/>
      <sheetName val="Stock_Options5"/>
      <sheetName val="Tran_Summ5"/>
      <sheetName val="TR_Inc5"/>
      <sheetName val="TR_DCF5"/>
      <sheetName val="TR_DCF_Sen5"/>
      <sheetName val="FIN_Summ5"/>
      <sheetName val="FIN_Inc5"/>
      <sheetName val="FIN_DCF5"/>
      <sheetName val="FIN_DCF_Sen5"/>
      <sheetName val="FIN_Comp_5"/>
      <sheetName val="FIN_Merger_5"/>
      <sheetName val="TR_Qs5"/>
      <sheetName val="TR_Cnsrv5"/>
      <sheetName val="C_Inc6"/>
      <sheetName val="C_Bal6"/>
      <sheetName val="Share_Repurchase6"/>
      <sheetName val="Stock_Options6"/>
      <sheetName val="Tran_Summ6"/>
      <sheetName val="TR_Inc6"/>
      <sheetName val="TR_DCF6"/>
      <sheetName val="TR_DCF_Sen6"/>
      <sheetName val="FIN_Summ6"/>
      <sheetName val="FIN_Inc6"/>
      <sheetName val="FIN_DCF6"/>
      <sheetName val="FIN_DCF_Sen6"/>
      <sheetName val="FIN_Comp_6"/>
      <sheetName val="FIN_Merger_6"/>
      <sheetName val="TR_Qs6"/>
      <sheetName val="TR_Cnsrv6"/>
      <sheetName val="C_Inc7"/>
      <sheetName val="C_Bal7"/>
      <sheetName val="Share_Repurchase7"/>
      <sheetName val="Stock_Options7"/>
      <sheetName val="Tran_Summ7"/>
      <sheetName val="TR_Inc7"/>
      <sheetName val="TR_DCF7"/>
      <sheetName val="TR_DCF_Sen7"/>
      <sheetName val="FIN_Summ7"/>
      <sheetName val="FIN_Inc7"/>
      <sheetName val="FIN_DCF7"/>
      <sheetName val="FIN_DCF_Sen7"/>
      <sheetName val="FIN_Comp_7"/>
      <sheetName val="FIN_Merger_7"/>
      <sheetName val="TR_Qs7"/>
      <sheetName val="TR_Cnsrv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astYear"/>
      <sheetName val="MonthThisYear"/>
      <sheetName val="CumLastYear"/>
      <sheetName val="CumThisYear"/>
      <sheetName val="General"/>
      <sheetName val="Shelves"/>
      <sheetName val="Summery"/>
      <sheetName val="9.99"/>
      <sheetName val="ASSUMP"/>
      <sheetName val="Budget"/>
      <sheetName val="Summary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s"/>
      <sheetName val="Balance"/>
      <sheetName val="Equity (yr)"/>
      <sheetName val="Equity (Qtr)"/>
      <sheetName val="Cash Flows"/>
      <sheetName val="Cash flows(Euro currency)"/>
      <sheetName val="Cash flows(Euro USD)"/>
      <sheetName val="Effect of Exchange on Cash"/>
      <sheetName val="Cash flow (consol)"/>
      <sheetName val="Note 2"/>
      <sheetName val="Note 2a"/>
      <sheetName val="Note 2b"/>
      <sheetName val="Note 3a"/>
      <sheetName val="Note 3b"/>
      <sheetName val="Note 3c"/>
      <sheetName val="Note 4 (2)"/>
      <sheetName val="Note 5"/>
      <sheetName val="Note 6"/>
      <sheetName val="Note 7 "/>
      <sheetName val="Note 7 a"/>
      <sheetName val="Note 8"/>
      <sheetName val="Note 8a"/>
      <sheetName val="Note 8b"/>
      <sheetName val="Note 8c"/>
      <sheetName val="Note 8d"/>
      <sheetName val="Note 9"/>
      <sheetName val="Note 12"/>
      <sheetName val="Stock price"/>
      <sheetName val="Fin Data"/>
      <sheetName val="Equity (yr) (000)"/>
      <sheetName val="MD&amp;A"/>
      <sheetName val="Note 1"/>
      <sheetName val="Note 1a"/>
      <sheetName val="Note 2c"/>
      <sheetName val="Note 4a"/>
      <sheetName val="Note 4b"/>
      <sheetName val="Note 4c"/>
      <sheetName val="Note 7"/>
      <sheetName val="Note 10"/>
      <sheetName val="Note 10a"/>
      <sheetName val="Note 10aa"/>
      <sheetName val="Note 10b"/>
      <sheetName val="Note 10d"/>
      <sheetName val="Note 10e"/>
      <sheetName val="Note 14"/>
      <sheetName val="Note 14 (2)"/>
      <sheetName val="SchII"/>
      <sheetName val="Qtr 2002"/>
      <sheetName val="Qtr 2001"/>
      <sheetName val="General"/>
      <sheetName val="ASSUMP"/>
      <sheetName val="2002Q4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2006 Q1 - Forecast"/>
      <sheetName val="Balance"/>
      <sheetName val="Consolidati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nsation of O&amp;D"/>
      <sheetName val="options"/>
      <sheetName val="capitalization"/>
      <sheetName val="md&amp;a"/>
      <sheetName val="Summary"/>
      <sheetName val="Selected"/>
      <sheetName val="md&amp;a-quarterly reviews7"/>
      <sheetName val="md&amp;a-quarterly reviews8"/>
      <sheetName val="statement of income"/>
      <sheetName val="geografic"/>
      <sheetName val="notes"/>
      <sheetName val="nasdaq"/>
      <sheetName val="Sheet1"/>
      <sheetName val="TTIFINAL"/>
      <sheetName val="Overview"/>
      <sheetName val="SDM-4"/>
      <sheetName val="Resource Allocation"/>
      <sheetName val="compensation_of_O&amp;D"/>
      <sheetName val="md&amp;a-quarterly_reviews7"/>
      <sheetName val="md&amp;a-quarterly_reviews8"/>
      <sheetName val="statement_of_income"/>
      <sheetName val="מכירות-קטגוריה"/>
      <sheetName val="shtLookup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point"/>
      <sheetName val="APB25"/>
      <sheetName val="בדיקות"/>
      <sheetName val="statement of income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cap table"/>
      <sheetName val="Summary by Cost Center"/>
      <sheetName val="Intermediate cap"/>
      <sheetName val="Detailed Cap"/>
      <sheetName val="CS Certificate Ledger"/>
      <sheetName val="SA Certificate Ledger"/>
      <sheetName val="SB Certificate Ledger"/>
      <sheetName val="PC Certificate Ledger"/>
      <sheetName val="SS Certificate Ledger"/>
      <sheetName val="CS Warrant Ledger"/>
      <sheetName val="Convertible Ledger"/>
      <sheetName val="2014 Equity Incentive Plan"/>
      <sheetName val="Options Note WP"/>
      <sheetName val="Option Note Table"/>
    </sheetNames>
    <sheetDataSet>
      <sheetData sheetId="0">
        <row r="29">
          <cell r="G29">
            <v>110056657</v>
          </cell>
        </row>
      </sheetData>
      <sheetData sheetId="1">
        <row r="41">
          <cell r="G41">
            <v>110056657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omps"/>
      <sheetName val="comps2"/>
      <sheetName val="Footnotes"/>
      <sheetName val="Pricing"/>
      <sheetName val="Module1"/>
      <sheetName val="ASSUMP"/>
      <sheetName val="Balance"/>
      <sheetName val="פקודות נוספות"/>
      <sheetName val="APB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ביקורת אופציות"/>
      <sheetName val="BS "/>
      <sheetName val=" LTD B&amp;S עובדים"/>
      <sheetName val=" INC  B&amp;S עובדים"/>
      <sheetName val="הפחתה INC"/>
      <sheetName val=" LTD הפחתה"/>
      <sheetName val="INC הטבה לפי VESTING"/>
      <sheetName val="LTD הטבה לפי VESTING"/>
      <sheetName val=" IFRS B&amp;S עוב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159">
          <cell r="AM4159">
            <v>492784.37386621383</v>
          </cell>
        </row>
      </sheetData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ביקורת אופציות"/>
      <sheetName val="BS "/>
      <sheetName val=" B&amp;S עובדים LTD"/>
      <sheetName val="הפחתה LTD"/>
      <sheetName val="LTD הטבה לפי VESTING"/>
      <sheetName val=" B&amp;S עובדים INC"/>
      <sheetName val="הפחתה INC"/>
      <sheetName val="INC הטבה לפי VESTING"/>
      <sheetName val=" B&amp;S עובדים IFRS"/>
      <sheetName val=" B&amp;S עובדים IFRS OLD"/>
      <sheetName val="B&amp;S עובדים"/>
      <sheetName val="הפחתה"/>
      <sheetName val="הטבה לפי VESTING"/>
    </sheetNames>
    <sheetDataSet>
      <sheetData sheetId="0"/>
      <sheetData sheetId="1"/>
      <sheetData sheetId="2">
        <row r="303">
          <cell r="B303">
            <v>3021637</v>
          </cell>
        </row>
        <row r="326">
          <cell r="AO326">
            <v>43416.10273280699</v>
          </cell>
        </row>
      </sheetData>
      <sheetData sheetId="3"/>
      <sheetData sheetId="4"/>
      <sheetData sheetId="5">
        <row r="59">
          <cell r="T59">
            <v>2669.3301974987703</v>
          </cell>
        </row>
      </sheetData>
      <sheetData sheetId="6"/>
      <sheetData sheetId="7"/>
      <sheetData sheetId="8">
        <row r="4159">
          <cell r="AM4159">
            <v>548758.23735809745</v>
          </cell>
        </row>
      </sheetData>
      <sheetData sheetId="9">
        <row r="4159">
          <cell r="AM4159">
            <v>522553.63708630874</v>
          </cell>
        </row>
      </sheetData>
      <sheetData sheetId="10"/>
      <sheetData sheetId="11"/>
      <sheetData sheetId="12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ביקורת אופציות"/>
      <sheetName val=" B&amp;S עובדים - LTD"/>
      <sheetName val="הפחתה - LTD"/>
      <sheetName val="LTD - הטבה לפי VESTING"/>
      <sheetName val=" B&amp;S עובדים - INC"/>
      <sheetName val="הפחתה - INC"/>
      <sheetName val="הטבה לפי VESTING - INC"/>
      <sheetName val=" B&amp;S עובדים - IFRS"/>
    </sheetNames>
    <sheetDataSet>
      <sheetData sheetId="0"/>
      <sheetData sheetId="1">
        <row r="160">
          <cell r="I160">
            <v>4.166666666666667</v>
          </cell>
        </row>
      </sheetData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ביקורת אופציות"/>
      <sheetName val="BS "/>
      <sheetName val=" B&amp;S עובדים - LTD"/>
      <sheetName val="הפחתה - LTD"/>
      <sheetName val="LTD - הטבה לפי VESTING"/>
      <sheetName val=" B&amp;S עובדים - INC"/>
      <sheetName val="הפחתה - INC"/>
      <sheetName val="INC - הטבה לפי VESTING"/>
      <sheetName val=" B&amp;S עובדים - 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33">
          <cell r="AM4333">
            <v>14.509993629393952</v>
          </cell>
        </row>
      </sheetData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BOD"/>
      <sheetName val="טבלת אופציות- PBC"/>
      <sheetName val="דוח נאמן"/>
      <sheetName val="Series D Milestones to date"/>
      <sheetName val="2021 accrued interest"/>
      <sheetName val="CLA 2020 accrued interest"/>
      <sheetName val="SH Loans calculations"/>
      <sheetName val="Series D -PBC"/>
      <sheetName val="Series D Milestones to date-PBC"/>
      <sheetName val="שער דולר"/>
    </sheetNames>
    <sheetDataSet>
      <sheetData sheetId="0"/>
      <sheetData sheetId="1"/>
      <sheetData sheetId="2">
        <row r="33">
          <cell r="F33">
            <v>8525</v>
          </cell>
        </row>
      </sheetData>
      <sheetData sheetId="3"/>
      <sheetData sheetId="4">
        <row r="3">
          <cell r="I3">
            <v>1.4721405999999999</v>
          </cell>
        </row>
      </sheetData>
      <sheetData sheetId="5"/>
      <sheetData sheetId="6">
        <row r="12">
          <cell r="C12">
            <v>100000</v>
          </cell>
        </row>
      </sheetData>
      <sheetData sheetId="7"/>
      <sheetData sheetId="8">
        <row r="18">
          <cell r="L18">
            <v>1358566</v>
          </cell>
        </row>
      </sheetData>
      <sheetData sheetId="9"/>
      <sheetData sheetId="10">
        <row r="6">
          <cell r="B6">
            <v>3.206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ריכוז"/>
      <sheetName val="תזרים"/>
      <sheetName val="מאזניים"/>
      <sheetName val="רוו&quot;ה"/>
      <sheetName val="השקעות-עלות"/>
      <sheetName val="העמסת הוצאות הנה&quot;כ"/>
      <sheetName val="חברות כלולות"/>
      <sheetName val="לוח סילוקין"/>
      <sheetName val="דוח מס משוער 1999"/>
      <sheetName val="ריבית ודיב' למס"/>
      <sheetName val="רבית גדעון "/>
      <sheetName val="Israel 99 ver1"/>
      <sheetName val="main"/>
      <sheetName val="c.o.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oc. Q1-UK (2)"/>
      <sheetName val="UK Codes"/>
      <sheetName val="TB-UK"/>
      <sheetName val="Aloc. Q1-UK"/>
      <sheetName val="B. Sh. UK"/>
      <sheetName val="F.S. UK"/>
      <sheetName val="US Codes"/>
      <sheetName val="us-TB"/>
      <sheetName val="Aloc. Q1-US"/>
      <sheetName val="B. Sh. US"/>
      <sheetName val="Tazrim"/>
      <sheetName val="F.S. US-Consolidated"/>
      <sheetName val="TB_Isr"/>
      <sheetName val="B. sh. ISR"/>
      <sheetName val="aloq-10-03"/>
      <sheetName val="F.S. Isr."/>
      <sheetName val="Isr. P&amp;L breakdown"/>
      <sheetName val="CASH FLOW REPORT"/>
      <sheetName val="cash flow"/>
      <sheetName val="Q3-03  BvA Cons.-to be updated"/>
      <sheetName val="Q4-03  Budget Vs. Actual Israel"/>
      <sheetName val="Q4-03  Budget Vs. Actual US"/>
      <sheetName val="Q4-03  Budget Vs. Actual UK"/>
      <sheetName val="Q2-03  BvA Cons.  "/>
      <sheetName val="Q2-03 BvA Isr."/>
      <sheetName val="Q2-03 BvA US"/>
      <sheetName val="Q2-03 BvA Europe"/>
      <sheetName val="ריכוז"/>
      <sheetName val="Trail Balance November"/>
      <sheetName val="Israel 99 ve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ir Dori"/>
      <sheetName val="Amit Levin"/>
      <sheetName val="Arie Katan"/>
      <sheetName val="Avi Cahlon"/>
      <sheetName val="Daniel Sas"/>
      <sheetName val="David Peleg"/>
      <sheetName val="Eitan Mizrahi"/>
      <sheetName val="Eyal Gutman"/>
      <sheetName val="Hannan Uliel"/>
      <sheetName val="Kobi Levi"/>
      <sheetName val="Liat Hemi"/>
      <sheetName val="Moshe Olshevsky"/>
      <sheetName val="Niv Michaeli"/>
      <sheetName val="Noa Zaslavski"/>
      <sheetName val="Oren Markovitz"/>
      <sheetName val="Rafi Ben-Ami"/>
      <sheetName val="Roy Margolin"/>
      <sheetName val="Sergei Magas"/>
      <sheetName val="Sergei B"/>
      <sheetName val="Shira Keisari"/>
      <sheetName val="Tal Ninyo"/>
      <sheetName val="Viki Zimmer"/>
      <sheetName val="Yifat Evashkovsky"/>
      <sheetName val="Yossi Sabo"/>
      <sheetName val="Zeev Noyman"/>
      <sheetName val="Total"/>
      <sheetName val="UK Codes"/>
      <sheetName val="TB-UK"/>
      <sheetName val="ASSUMPTION"/>
      <sheetName val="Israel 99 ver1"/>
      <sheetName val="ריכוז"/>
      <sheetName val="Amir_Dori4"/>
      <sheetName val="Amit_Levin4"/>
      <sheetName val="Arie_Katan4"/>
      <sheetName val="Avi_Cahlon4"/>
      <sheetName val="Daniel_Sas4"/>
      <sheetName val="David_Peleg4"/>
      <sheetName val="Eitan_Mizrahi4"/>
      <sheetName val="Eyal_Gutman4"/>
      <sheetName val="Hannan_Uliel4"/>
      <sheetName val="Kobi_Levi4"/>
      <sheetName val="Liat_Hemi4"/>
      <sheetName val="Moshe_Olshevsky4"/>
      <sheetName val="Niv_Michaeli4"/>
      <sheetName val="Noa_Zaslavski4"/>
      <sheetName val="Oren_Markovitz4"/>
      <sheetName val="Rafi_Ben-Ami4"/>
      <sheetName val="Roy_Margolin4"/>
      <sheetName val="Sergei_Magas4"/>
      <sheetName val="Sergei_B4"/>
      <sheetName val="Shira_Keisari4"/>
      <sheetName val="Tal_Ninyo4"/>
      <sheetName val="Viki_Zimmer4"/>
      <sheetName val="Yifat_Evashkovsky4"/>
      <sheetName val="Yossi_Sabo4"/>
      <sheetName val="Zeev_Noyman4"/>
      <sheetName val="UK_Codes4"/>
      <sheetName val="Amir_Dori"/>
      <sheetName val="Amit_Levin"/>
      <sheetName val="Arie_Katan"/>
      <sheetName val="Avi_Cahlon"/>
      <sheetName val="Daniel_Sas"/>
      <sheetName val="David_Peleg"/>
      <sheetName val="Eitan_Mizrahi"/>
      <sheetName val="Eyal_Gutman"/>
      <sheetName val="Hannan_Uliel"/>
      <sheetName val="Kobi_Levi"/>
      <sheetName val="Liat_Hemi"/>
      <sheetName val="Moshe_Olshevsky"/>
      <sheetName val="Niv_Michaeli"/>
      <sheetName val="Noa_Zaslavski"/>
      <sheetName val="Oren_Markovitz"/>
      <sheetName val="Rafi_Ben-Ami"/>
      <sheetName val="Roy_Margolin"/>
      <sheetName val="Sergei_Magas"/>
      <sheetName val="Sergei_B"/>
      <sheetName val="Shira_Keisari"/>
      <sheetName val="Tal_Ninyo"/>
      <sheetName val="Viki_Zimmer"/>
      <sheetName val="Yifat_Evashkovsky"/>
      <sheetName val="Yossi_Sabo"/>
      <sheetName val="Zeev_Noyman"/>
      <sheetName val="UK_Codes"/>
      <sheetName val="Amir_Dori1"/>
      <sheetName val="Amit_Levin1"/>
      <sheetName val="Arie_Katan1"/>
      <sheetName val="Avi_Cahlon1"/>
      <sheetName val="Daniel_Sas1"/>
      <sheetName val="David_Peleg1"/>
      <sheetName val="Eitan_Mizrahi1"/>
      <sheetName val="Eyal_Gutman1"/>
      <sheetName val="Hannan_Uliel1"/>
      <sheetName val="Kobi_Levi1"/>
      <sheetName val="Liat_Hemi1"/>
      <sheetName val="Moshe_Olshevsky1"/>
      <sheetName val="Niv_Michaeli1"/>
      <sheetName val="Noa_Zaslavski1"/>
      <sheetName val="Oren_Markovitz1"/>
      <sheetName val="Rafi_Ben-Ami1"/>
      <sheetName val="Roy_Margolin1"/>
      <sheetName val="Sergei_Magas1"/>
      <sheetName val="Sergei_B1"/>
      <sheetName val="Shira_Keisari1"/>
      <sheetName val="Tal_Ninyo1"/>
      <sheetName val="Viki_Zimmer1"/>
      <sheetName val="Yifat_Evashkovsky1"/>
      <sheetName val="Yossi_Sabo1"/>
      <sheetName val="Zeev_Noyman1"/>
      <sheetName val="UK_Codes1"/>
      <sheetName val="Amir_Dori2"/>
      <sheetName val="Amit_Levin2"/>
      <sheetName val="Arie_Katan2"/>
      <sheetName val="Avi_Cahlon2"/>
      <sheetName val="Daniel_Sas2"/>
      <sheetName val="David_Peleg2"/>
      <sheetName val="Eitan_Mizrahi2"/>
      <sheetName val="Eyal_Gutman2"/>
      <sheetName val="Hannan_Uliel2"/>
      <sheetName val="Kobi_Levi2"/>
      <sheetName val="Liat_Hemi2"/>
      <sheetName val="Moshe_Olshevsky2"/>
      <sheetName val="Niv_Michaeli2"/>
      <sheetName val="Noa_Zaslavski2"/>
      <sheetName val="Oren_Markovitz2"/>
      <sheetName val="Rafi_Ben-Ami2"/>
      <sheetName val="Roy_Margolin2"/>
      <sheetName val="Sergei_Magas2"/>
      <sheetName val="Sergei_B2"/>
      <sheetName val="Shira_Keisari2"/>
      <sheetName val="Tal_Ninyo2"/>
      <sheetName val="Viki_Zimmer2"/>
      <sheetName val="Yifat_Evashkovsky2"/>
      <sheetName val="Yossi_Sabo2"/>
      <sheetName val="Zeev_Noyman2"/>
      <sheetName val="UK_Codes2"/>
      <sheetName val="Amir_Dori3"/>
      <sheetName val="Amit_Levin3"/>
      <sheetName val="Arie_Katan3"/>
      <sheetName val="Avi_Cahlon3"/>
      <sheetName val="Daniel_Sas3"/>
      <sheetName val="David_Peleg3"/>
      <sheetName val="Eitan_Mizrahi3"/>
      <sheetName val="Eyal_Gutman3"/>
      <sheetName val="Hannan_Uliel3"/>
      <sheetName val="Kobi_Levi3"/>
      <sheetName val="Liat_Hemi3"/>
      <sheetName val="Moshe_Olshevsky3"/>
      <sheetName val="Niv_Michaeli3"/>
      <sheetName val="Noa_Zaslavski3"/>
      <sheetName val="Oren_Markovitz3"/>
      <sheetName val="Rafi_Ben-Ami3"/>
      <sheetName val="Roy_Margolin3"/>
      <sheetName val="Sergei_Magas3"/>
      <sheetName val="Sergei_B3"/>
      <sheetName val="Shira_Keisari3"/>
      <sheetName val="Tal_Ninyo3"/>
      <sheetName val="Viki_Zimmer3"/>
      <sheetName val="Yifat_Evashkovsky3"/>
      <sheetName val="Yossi_Sabo3"/>
      <sheetName val="Zeev_Noyman3"/>
      <sheetName val="UK_Codes3"/>
      <sheetName val="Amir_Dori5"/>
      <sheetName val="Amit_Levin5"/>
      <sheetName val="Arie_Katan5"/>
      <sheetName val="Avi_Cahlon5"/>
      <sheetName val="Daniel_Sas5"/>
      <sheetName val="David_Peleg5"/>
      <sheetName val="Eitan_Mizrahi5"/>
      <sheetName val="Eyal_Gutman5"/>
      <sheetName val="Hannan_Uliel5"/>
      <sheetName val="Kobi_Levi5"/>
      <sheetName val="Liat_Hemi5"/>
      <sheetName val="Moshe_Olshevsky5"/>
      <sheetName val="Niv_Michaeli5"/>
      <sheetName val="Noa_Zaslavski5"/>
      <sheetName val="Oren_Markovitz5"/>
      <sheetName val="Rafi_Ben-Ami5"/>
      <sheetName val="Roy_Margolin5"/>
      <sheetName val="Sergei_Magas5"/>
      <sheetName val="Sergei_B5"/>
      <sheetName val="Shira_Keisari5"/>
      <sheetName val="Tal_Ninyo5"/>
      <sheetName val="Viki_Zimmer5"/>
      <sheetName val="Yifat_Evashkovsky5"/>
      <sheetName val="Yossi_Sabo5"/>
      <sheetName val="Zeev_Noyman5"/>
      <sheetName val="UK_Codes5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ies"/>
      <sheetName val="Headcount"/>
      <sheetName val="2007 Budget"/>
      <sheetName val="2007 Quarters"/>
      <sheetName val="5 Year Quarters"/>
      <sheetName val="P&amp;L - Quarters"/>
      <sheetName val="P&amp;L - years"/>
      <sheetName val="Zeev Noym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&amp;A"/>
      <sheetName val="Sales"/>
      <sheetName val="Cash Flow m"/>
      <sheetName val="new budget"/>
      <sheetName val="Budget Vs Actual"/>
      <sheetName val="Fixed expenses"/>
      <sheetName val="old manpower"/>
      <sheetName val=" manpower 2004"/>
      <sheetName val="revenues"/>
      <sheetName val="Budget WC"/>
      <sheetName val="Revenue WC"/>
      <sheetName val="Travel"/>
      <sheetName val="revenues Italy"/>
      <sheetName val="AR 18.04.04"/>
      <sheetName val="Marketing expenses"/>
      <sheetName val="G_A"/>
      <sheetName val="Salaries"/>
      <sheetName val="Zeev Noyman"/>
      <sheetName val="פרמטרים"/>
      <sheetName val="פקדונות"/>
      <sheetName val="unpa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"/>
      <sheetName val="MP Cost "/>
      <sheetName val="P&amp;L BUDGET"/>
      <sheetName val="CASH FLOW"/>
      <sheetName val="Expenses"/>
      <sheetName val="בדיקות"/>
      <sheetName val="00-03 Level 0"/>
      <sheetName val="Budget"/>
      <sheetName val="inventory"/>
      <sheetName val="Salary"/>
      <sheetName val="Revenue"/>
      <sheetName val="G&amp;A"/>
      <sheetName val="Q1-Q2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כרטיסים שלא שולבו"/>
      <sheetName val="FINAL REPORTS"/>
      <sheetName val="BVA"/>
      <sheetName val=" Accumulated Budget "/>
      <sheetName val="BVA last month"/>
      <sheetName val="Budget Total"/>
      <sheetName val="תזרים"/>
      <sheetName val="דוחות"/>
      <sheetName val="מאזן בוחן"/>
      <sheetName val="סקירת כרטיסים"/>
      <sheetName val="חישובים"/>
      <sheetName val="הון מניות"/>
      <sheetName val="רכוש קבוע"/>
      <sheetName val="מודול מעבר והדפסות"/>
      <sheetName val="דו&quot;ח התאמה (2)"/>
      <sheetName val="עודפות"/>
      <sheetName val="תאום אינפלציוני"/>
      <sheetName val="הכנסות"/>
      <sheetName val="נתונים לשינוי"/>
      <sheetName val="מודול1"/>
      <sheetName val="Income"/>
      <sheetName val="G&amp;A"/>
      <sheetName val="Salaries"/>
      <sheetName val="unpa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תונים הסטורים"/>
      <sheetName val="הדפסה"/>
      <sheetName val="הנחות"/>
      <sheetName val="בניה+קרן לשימור"/>
      <sheetName val="בניה"/>
      <sheetName val="פחת"/>
      <sheetName val="מימון"/>
      <sheetName val="חישובי מס"/>
      <sheetName val="נתוחי רגישות חדש"/>
      <sheetName val="ניתוחי רגישות"/>
      <sheetName val="יזם +קרן לשימור"/>
      <sheetName val="פחת יזם"/>
      <sheetName val="מימון יזם"/>
      <sheetName val="חישובי מס יזם"/>
      <sheetName val="Complete FA list"/>
      <sheetName val="Budget Total"/>
      <sheetName val="Income"/>
      <sheetName val="DCF Technology 4"/>
      <sheetName val="DCF Technology 3"/>
      <sheetName val="DCF Technology 2"/>
      <sheetName val="DCF Technology 1"/>
      <sheetName val="Brand name"/>
      <sheetName val="DCF Core Technology"/>
      <sheetName val="Historical IS"/>
      <sheetName val="Historical BS"/>
      <sheetName val="PPA (2)"/>
      <sheetName val="Summary"/>
      <sheetName val="WARA"/>
      <sheetName val="DCF Customer Relationship"/>
      <sheetName val="Workforce"/>
      <sheetName val="WACC"/>
      <sheetName val="דוחות כספיים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38">
          <cell r="B38">
            <v>4.5999999999999996</v>
          </cell>
        </row>
      </sheetData>
      <sheetData sheetId="30" refreshError="1"/>
      <sheetData sheetId="3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- printing"/>
      <sheetName val=" Monthly I &amp; E"/>
      <sheetName val="Budget Balance Sheet"/>
      <sheetName val="Budget Cash Flow"/>
      <sheetName val="HR"/>
      <sheetName val="Investments"/>
      <sheetName val="M&amp;S Exp."/>
      <sheetName val="G&amp;A Exp."/>
      <sheetName val="R&amp;D Exp."/>
      <sheetName val="Cost of Sales Exp."/>
      <sheetName val="COG Exp."/>
      <sheetName val="Rev. assumptions"/>
      <sheetName val="Revenue detailed Projection"/>
      <sheetName val="Assumptions"/>
      <sheetName val="בניה"/>
      <sheetName val="print"/>
      <sheetName val="2004_-_printing4"/>
      <sheetName val="_Monthly_I_&amp;_E4"/>
      <sheetName val="Budget_Balance_Sheet4"/>
      <sheetName val="Budget_Cash_Flow4"/>
      <sheetName val="M&amp;S_Exp_4"/>
      <sheetName val="G&amp;A_Exp_4"/>
      <sheetName val="R&amp;D_Exp_4"/>
      <sheetName val="Cost_of_Sales_Exp_4"/>
      <sheetName val="COG_Exp_4"/>
      <sheetName val="Rev__assumptions4"/>
      <sheetName val="Revenue_detailed_Projection4"/>
      <sheetName val="2004_-_printing"/>
      <sheetName val="_Monthly_I_&amp;_E"/>
      <sheetName val="Budget_Balance_Sheet"/>
      <sheetName val="Budget_Cash_Flow"/>
      <sheetName val="M&amp;S_Exp_"/>
      <sheetName val="G&amp;A_Exp_"/>
      <sheetName val="R&amp;D_Exp_"/>
      <sheetName val="Cost_of_Sales_Exp_"/>
      <sheetName val="COG_Exp_"/>
      <sheetName val="Rev__assumptions"/>
      <sheetName val="Revenue_detailed_Projection"/>
      <sheetName val="2004_-_printing1"/>
      <sheetName val="_Monthly_I_&amp;_E1"/>
      <sheetName val="Budget_Balance_Sheet1"/>
      <sheetName val="Budget_Cash_Flow1"/>
      <sheetName val="M&amp;S_Exp_1"/>
      <sheetName val="G&amp;A_Exp_1"/>
      <sheetName val="R&amp;D_Exp_1"/>
      <sheetName val="Cost_of_Sales_Exp_1"/>
      <sheetName val="COG_Exp_1"/>
      <sheetName val="Rev__assumptions1"/>
      <sheetName val="Revenue_detailed_Projection1"/>
      <sheetName val="2004_-_printing2"/>
      <sheetName val="_Monthly_I_&amp;_E2"/>
      <sheetName val="Budget_Balance_Sheet2"/>
      <sheetName val="Budget_Cash_Flow2"/>
      <sheetName val="M&amp;S_Exp_2"/>
      <sheetName val="G&amp;A_Exp_2"/>
      <sheetName val="R&amp;D_Exp_2"/>
      <sheetName val="Cost_of_Sales_Exp_2"/>
      <sheetName val="COG_Exp_2"/>
      <sheetName val="Rev__assumptions2"/>
      <sheetName val="Revenue_detailed_Projection2"/>
      <sheetName val="2004_-_printing3"/>
      <sheetName val="_Monthly_I_&amp;_E3"/>
      <sheetName val="Budget_Balance_Sheet3"/>
      <sheetName val="Budget_Cash_Flow3"/>
      <sheetName val="M&amp;S_Exp_3"/>
      <sheetName val="G&amp;A_Exp_3"/>
      <sheetName val="R&amp;D_Exp_3"/>
      <sheetName val="Cost_of_Sales_Exp_3"/>
      <sheetName val="COG_Exp_3"/>
      <sheetName val="Rev__assumptions3"/>
      <sheetName val="Revenue_detailed_Projection3"/>
      <sheetName val="2004_-_printing5"/>
      <sheetName val="_Monthly_I_&amp;_E5"/>
      <sheetName val="Budget_Balance_Sheet5"/>
      <sheetName val="Budget_Cash_Flow5"/>
      <sheetName val="M&amp;S_Exp_5"/>
      <sheetName val="G&amp;A_Exp_5"/>
      <sheetName val="R&amp;D_Exp_5"/>
      <sheetName val="Cost_of_Sales_Exp_5"/>
      <sheetName val="COG_Exp_5"/>
      <sheetName val="Rev__assumptions5"/>
      <sheetName val="Revenue_detailed_Projection5"/>
    </sheetNames>
    <sheetDataSet>
      <sheetData sheetId="0"/>
      <sheetData sheetId="1"/>
      <sheetData sheetId="2">
        <row r="12">
          <cell r="A12">
            <v>100000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2">
          <cell r="A12">
            <v>100000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LBO"/>
      <sheetName val="main"/>
      <sheetName val="NSLBO.LBI"/>
      <sheetName val="ריכוז"/>
      <sheetName val="הערות"/>
      <sheetName val="Budget Balance Sheet"/>
      <sheetName val="NSLBO_LBI4"/>
      <sheetName val="NSLBO_LBI"/>
      <sheetName val="NSLBO_LBI1"/>
      <sheetName val="NSLBO_LBI2"/>
      <sheetName val="NSLBO_LBI3"/>
      <sheetName val="NSLBO_LBI6"/>
      <sheetName val="NSLBO_LBI5"/>
      <sheetName val="NSLBO_LBI7"/>
      <sheetName val="NSLBO_LBI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Open orders"/>
      <sheetName val="Budget Balance Sheet"/>
      <sheetName val="Tax Proforma1"/>
      <sheetName val="פק' נוספות"/>
      <sheetName val="תזרים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הערות"/>
      <sheetName val="תקציב שעות"/>
      <sheetName val="מאזן בוחן"/>
      <sheetName val="Ref"/>
      <sheetName val="SKUs and Hours"/>
    </sheetNames>
    <definedNames>
      <definedName name="Ye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  <sheetName val="תעודה_א4"/>
      <sheetName val="תעודה_ב-הפסד_הון4"/>
      <sheetName val="נסיעות_לחו&quot;ל4"/>
      <sheetName val="תשובות_לשאלות_שלי4"/>
      <sheetName val="חישוב_זקיפה-רכבים4"/>
      <sheetName val="עודפות__והו&quot;צ_לא_מותרות4"/>
      <sheetName val="תעודה_א"/>
      <sheetName val="תעודה_ב-הפסד_הון"/>
      <sheetName val="נסיעות_לחו&quot;ל"/>
      <sheetName val="תשובות_לשאלות_שלי"/>
      <sheetName val="חישוב_זקיפה-רכבים"/>
      <sheetName val="עודפות__והו&quot;צ_לא_מותרות"/>
      <sheetName val="תעודה_א1"/>
      <sheetName val="תעודה_ב-הפסד_הון1"/>
      <sheetName val="נסיעות_לחו&quot;ל1"/>
      <sheetName val="תשובות_לשאלות_שלי1"/>
      <sheetName val="חישוב_זקיפה-רכבים1"/>
      <sheetName val="עודפות__והו&quot;צ_לא_מותרות1"/>
      <sheetName val="תעודה_א2"/>
      <sheetName val="תעודה_ב-הפסד_הון2"/>
      <sheetName val="נסיעות_לחו&quot;ל2"/>
      <sheetName val="תשובות_לשאלות_שלי2"/>
      <sheetName val="חישוב_זקיפה-רכבים2"/>
      <sheetName val="עודפות__והו&quot;צ_לא_מותרות2"/>
      <sheetName val="תעודה_א3"/>
      <sheetName val="תעודה_ב-הפסד_הון3"/>
      <sheetName val="נסיעות_לחו&quot;ל3"/>
      <sheetName val="תשובות_לשאלות_שלי3"/>
      <sheetName val="חישוב_זקיפה-רכבים3"/>
      <sheetName val="עודפות__והו&quot;צ_לא_מותרות3"/>
      <sheetName val="תעודה_א5"/>
      <sheetName val="תעודה_ב-הפסד_הון5"/>
      <sheetName val="נסיעות_לחו&quot;ל5"/>
      <sheetName val="תשובות_לשאלות_שלי5"/>
      <sheetName val="חישוב_זקיפה-רכבים5"/>
      <sheetName val="עודפות__והו&quot;צ_לא_מותרות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TAL397"/>
      <sheetName val="נתונים"/>
      <sheetName val="28.2.02"/>
      <sheetName val="index"/>
      <sheetName val="תעודה א"/>
      <sheetName val="טבלאות"/>
      <sheetName val="לוח מפתחות העמסה"/>
      <sheetName val="קבוצת_טלדור"/>
      <sheetName val="הרכבה_מאוחד"/>
      <sheetName val="מאזן_בוחן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6">
          <cell r="C6">
            <v>488</v>
          </cell>
        </row>
      </sheetData>
      <sheetData sheetId="18"/>
      <sheetData sheetId="19"/>
      <sheetData sheetId="20"/>
      <sheetData sheetId="21"/>
      <sheetData sheetId="22"/>
      <sheetData sheetId="23">
        <row r="6">
          <cell r="C6">
            <v>488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C6">
            <v>488</v>
          </cell>
        </row>
      </sheetData>
      <sheetData sheetId="39"/>
      <sheetData sheetId="40"/>
      <sheetData sheetId="41">
        <row r="6">
          <cell r="C6">
            <v>488</v>
          </cell>
        </row>
      </sheetData>
      <sheetData sheetId="42"/>
      <sheetData sheetId="43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ביאורים"/>
      <sheetName val="הרכבה מאוחד"/>
      <sheetName val="משוב שיווק"/>
      <sheetName val="סיון הדרכה"/>
      <sheetName val="אלדור"/>
      <sheetName val="קבוצת טלדור"/>
      <sheetName val="טנדם"/>
      <sheetName val="פקודות נוספות קדנט בע&quot;מ"/>
      <sheetName val="コントロールパネル"/>
      <sheetName val="סחר"/>
      <sheetName val="???????"/>
      <sheetName val="SanDisk IL Ltd - 6000"/>
      <sheetName val="18.2"/>
      <sheetName val="הנהלה וכלליות"/>
      <sheetName val="אק"/>
      <sheetName val="אקגרפים"/>
      <sheetName val="גרפים ישראל"/>
      <sheetName val="תקציב רבעוני"/>
      <sheetName val="קבוצת מי עדן"/>
      <sheetName val="גרפים קבוצה"/>
      <sheetName val="מפעלגרף"/>
      <sheetName val="הרכבה_מאוחד4"/>
      <sheetName val="משוב_שיווק4"/>
      <sheetName val="סיון_הדרכה4"/>
      <sheetName val="פקודות_נוספות_קדנט_בע&quot;מ4"/>
      <sheetName val="קבוצת_טלדור4"/>
      <sheetName val="הרכבה_מאוחד"/>
      <sheetName val="משוב_שיווק"/>
      <sheetName val="סיון_הדרכה"/>
      <sheetName val="קבוצת_טלדור"/>
      <sheetName val="פקודות_נוספות_קדנט_בע&quot;מ"/>
      <sheetName val="הרכבה_מאוחד1"/>
      <sheetName val="משוב_שיווק1"/>
      <sheetName val="סיון_הדרכה1"/>
      <sheetName val="קבוצת_טלדור1"/>
      <sheetName val="פקודות_נוספות_קדנט_בע&quot;מ1"/>
      <sheetName val="הרכבה_מאוחד2"/>
      <sheetName val="משוב_שיווק2"/>
      <sheetName val="סיון_הדרכה2"/>
      <sheetName val="פקודות_נוספות_קדנט_בע&quot;מ2"/>
      <sheetName val="קבוצת_טלדור2"/>
      <sheetName val="הרכבה_מאוחד3"/>
      <sheetName val="משוב_שיווק3"/>
      <sheetName val="סיון_הדרכה3"/>
      <sheetName val="פקודות_נוספות_קדנט_בע&quot;מ3"/>
      <sheetName val="קבוצת_טלדור3"/>
      <sheetName val="הרכבה_מאוחד6"/>
      <sheetName val="משוב_שיווק6"/>
      <sheetName val="סיון_הדרכה6"/>
      <sheetName val="פקודות_נוספות_קדנט_בע&quot;מ6"/>
      <sheetName val="קבוצת_טלדור6"/>
      <sheetName val="הרכבה_מאוחד5"/>
      <sheetName val="משוב_שיווק5"/>
      <sheetName val="סיון_הדרכה5"/>
      <sheetName val="קבוצת_טלדור5"/>
      <sheetName val="פקודות_נוספות_קדנט_בע&quot;מ5"/>
      <sheetName val="הרכבה_מאוחד7"/>
      <sheetName val="משוב_שיווק7"/>
      <sheetName val="סיון_הדרכה7"/>
      <sheetName val="קבוצת_טלדור7"/>
      <sheetName val="פקודות_נוספות_קדנט_בע&quot;מ7"/>
      <sheetName val="הרכבה_מאוחד8"/>
      <sheetName val="משוב_שיווק8"/>
      <sheetName val="סיון_הדרכה8"/>
      <sheetName val="קבוצת_טלדור8"/>
      <sheetName val="פקודות_נוספות_קדנט_בע&quot;מ8"/>
      <sheetName val="ארוחות-כבוד מחוץ למשרד"/>
      <sheetName val="גליון החישובים"/>
      <sheetName val="ניתוח אנליטי-רו&quot;ה"/>
      <sheetName val="רווח למניה רבעוני 1997"/>
      <sheetName val="SanDisk_IL_Ltd_-_6000"/>
      <sheetName val="18_2"/>
      <sheetName val="הנהלה_וכלליות"/>
      <sheetName val="Code Details"/>
      <sheetName val="Fair Value Tables"/>
      <sheetName val="אינדקס"/>
      <sheetName val="הרכבה_מאוחד9"/>
      <sheetName val="משוב_שיווק9"/>
      <sheetName val="סיון_הדרכה9"/>
      <sheetName val="קבוצת_טלדור9"/>
      <sheetName val="פקודות_נוספות_קדנט_בע&quot;מ9"/>
      <sheetName val="גרפים_ישראל"/>
      <sheetName val="תקציב_רבעוני"/>
      <sheetName val="קבוצת_מי_עדן"/>
      <sheetName val="גרפים_קבוצה"/>
      <sheetName val="ארוחות-כבוד_מחוץ_למשרד"/>
      <sheetName val="גליון_החישובים"/>
      <sheetName val="P&amp;L BV"/>
      <sheetName val="דוחות כספיים"/>
      <sheetName val="FAS123r"/>
      <sheetName val="SanDisk_IL_Ltd_-_60001"/>
      <sheetName val="18_21"/>
      <sheetName val="הנהלה_וכלליות1"/>
      <sheetName val="ניתוח_אנליטי-רו&quot;ה"/>
      <sheetName val="רווח_למניה_רבעוני_1997"/>
      <sheetName val="Slide 15 -Company Sales by Typ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שלמות"/>
      <sheetName val="דוח "/>
      <sheetName val="מאזן + רוו&quot;ה"/>
      <sheetName val="ביאורים"/>
      <sheetName val="M"/>
      <sheetName val="עודפות"/>
      <sheetName val="דוח_4"/>
      <sheetName val="מאזן_+_רוו&quot;ה4"/>
      <sheetName val="דוח_"/>
      <sheetName val="מאזן_+_רוו&quot;ה"/>
      <sheetName val="דוח_1"/>
      <sheetName val="מאזן_+_רוו&quot;ה1"/>
      <sheetName val="דוח_2"/>
      <sheetName val="מאזן_+_רוו&quot;ה2"/>
      <sheetName val="דוח_3"/>
      <sheetName val="מאזן_+_רוו&quot;ה3"/>
      <sheetName val="דוח_5"/>
      <sheetName val="מאזן_+_רוו&quot;ה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>
        <row r="1">
          <cell r="A1" t="str">
            <v xml:space="preserve">און טרק אינובישנס בע"מ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חודשי קודם"/>
      <sheetName val="שאלות והערות"/>
      <sheetName val="מאזן בוחן"/>
      <sheetName val="כרטיסים שלא שולבו"/>
      <sheetName val="רווה&quot;ס"/>
      <sheetName val="מאזן"/>
      <sheetName val="רווה&quot;פ לפי מחלקות דולרי"/>
      <sheetName val="סקירת מאזן"/>
      <sheetName val="סקירת רווה&quot;ס"/>
      <sheetName val="הדפסות"/>
      <sheetName val="דוח מתכונת הגשה "/>
      <sheetName val="דוחות התאמה"/>
      <sheetName val="Office sup. &amp;others"/>
      <sheetName val="העמסת הוצאות משותפות"/>
      <sheetName val="ריכוז נסיעות לחו&quot;ל"/>
      <sheetName val="גליון איחוד"/>
      <sheetName val="דוחות חו&quot;ל"/>
      <sheetName val="תקציב מול ביצוע"/>
      <sheetName val="תקציב חודש קודם"/>
      <sheetName val="תקציב מותאם"/>
      <sheetName val="תקציב"/>
      <sheetName val="רו&quot; ה לפי מחלקות"/>
      <sheetName val="חודשי קודם דולרי"/>
      <sheetName val="דוח תזרים"/>
      <sheetName val="דו&quot;ח שינויים"/>
      <sheetName val="מדדים ונתונים"/>
      <sheetName val="מודול2"/>
      <sheetName val="מודול1"/>
      <sheetName val="חופשה והבראה"/>
      <sheetName val="ני&quot;ע"/>
      <sheetName val="Fed Inc.loan"/>
      <sheetName val="הלוואה"/>
      <sheetName val="Module1"/>
      <sheetName val="דוח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TTI LTD"/>
      <sheetName val="פקודות נוספות"/>
      <sheetName val="תזרים $"/>
      <sheetName val="רכוש קבוע"/>
      <sheetName val="הרכבה-CDR"/>
      <sheetName val="הרכבה - INC."/>
      <sheetName val="הרכבה - B.V"/>
      <sheetName val="באורים"/>
      <sheetName val="אנליטי מאזן"/>
      <sheetName val="דוחות כספים "/>
      <sheetName val="ניתוח אנליטי-רו&quot;ה"/>
      <sheetName val="רווח למניה-בסיסי"/>
      <sheetName val="רווח למניה - מדולל"/>
      <sheetName val="nasdaq"/>
      <sheetName val="options "/>
      <sheetName val="fasb 123"/>
      <sheetName val="סבירות מימון"/>
      <sheetName val="פקדונות"/>
      <sheetName val="לקוחות-הכנסות לקבל"/>
      <sheetName val="לקוחות-הכנסות לקבל (2)"/>
      <sheetName val="מס 1999"/>
      <sheetName val="מס-דיוידנד"/>
      <sheetName val="מיסים נדחים "/>
      <sheetName val="מס צפוי"/>
      <sheetName val="מס תיאורטי"/>
      <sheetName val="????? $"/>
      <sheetName val="????? ??????-??&quot;?"/>
      <sheetName val="דוח מתכונת הגשה "/>
      <sheetName val="נתונים לשינוי"/>
      <sheetName val="deferred tax"/>
      <sheetName val="רווח למניה רבעוני 1997"/>
      <sheetName val="דוח למס"/>
      <sheetName val="ביאורים"/>
      <sheetName val="TTI_LTD4"/>
      <sheetName val="פקודות_נוספות4"/>
      <sheetName val="תזרים_$4"/>
      <sheetName val="רכוש_קבוע4"/>
      <sheetName val="הרכבה_-_INC_4"/>
      <sheetName val="הרכבה_-_B_V4"/>
      <sheetName val="אנליטי_מאזן4"/>
      <sheetName val="דוחות_כספים_4"/>
      <sheetName val="ניתוח_אנליטי-רו&quot;ה4"/>
      <sheetName val="רווח_למניה-בסיסי4"/>
      <sheetName val="רווח_למניה_-_מדולל4"/>
      <sheetName val="options_4"/>
      <sheetName val="fasb_1234"/>
      <sheetName val="סבירות_מימון4"/>
      <sheetName val="לקוחות-הכנסות_לקבל4"/>
      <sheetName val="לקוחות-הכנסות_לקבל_(2)4"/>
      <sheetName val="מס_19994"/>
      <sheetName val="מיסים_נדחים_4"/>
      <sheetName val="מס_צפוי4"/>
      <sheetName val="מס_תיאורטי4"/>
      <sheetName val="?????_$4"/>
      <sheetName val="?????_??????-??&quot;?4"/>
      <sheetName val="TTI_LTD"/>
      <sheetName val="פקודות_נוספות"/>
      <sheetName val="תזרים_$"/>
      <sheetName val="רכוש_קבוע"/>
      <sheetName val="הרכבה_-_INC_"/>
      <sheetName val="הרכבה_-_B_V"/>
      <sheetName val="אנליטי_מאזן"/>
      <sheetName val="דוחות_כספים_"/>
      <sheetName val="ניתוח_אנליטי-רו&quot;ה"/>
      <sheetName val="רווח_למניה-בסיסי"/>
      <sheetName val="רווח_למניה_-_מדולל"/>
      <sheetName val="options_"/>
      <sheetName val="fasb_123"/>
      <sheetName val="סבירות_מימון"/>
      <sheetName val="לקוחות-הכנסות_לקבל"/>
      <sheetName val="לקוחות-הכנסות_לקבל_(2)"/>
      <sheetName val="מס_1999"/>
      <sheetName val="מיסים_נדחים_"/>
      <sheetName val="מס_צפוי"/>
      <sheetName val="מס_תיאורטי"/>
      <sheetName val="?????_$"/>
      <sheetName val="?????_??????-??&quot;?"/>
      <sheetName val="TTI_LTD1"/>
      <sheetName val="פקודות_נוספות1"/>
      <sheetName val="תזרים_$1"/>
      <sheetName val="רכוש_קבוע1"/>
      <sheetName val="הרכבה_-_INC_1"/>
      <sheetName val="הרכבה_-_B_V1"/>
      <sheetName val="אנליטי_מאזן1"/>
      <sheetName val="דוחות_כספים_1"/>
      <sheetName val="ניתוח_אנליטי-רו&quot;ה1"/>
      <sheetName val="רווח_למניה-בסיסי1"/>
      <sheetName val="רווח_למניה_-_מדולל1"/>
      <sheetName val="options_1"/>
      <sheetName val="fasb_1231"/>
      <sheetName val="סבירות_מימון1"/>
      <sheetName val="לקוחות-הכנסות_לקבל1"/>
      <sheetName val="לקוחות-הכנסות_לקבל_(2)1"/>
      <sheetName val="מס_19991"/>
      <sheetName val="מיסים_נדחים_1"/>
      <sheetName val="מס_צפוי1"/>
      <sheetName val="מס_תיאורטי1"/>
      <sheetName val="?????_$1"/>
      <sheetName val="?????_??????-??&quot;?1"/>
      <sheetName val="TTI_LTD2"/>
      <sheetName val="פקודות_נוספות2"/>
      <sheetName val="תזרים_$2"/>
      <sheetName val="רכוש_קבוע2"/>
      <sheetName val="הרכבה_-_INC_2"/>
      <sheetName val="הרכבה_-_B_V2"/>
      <sheetName val="אנליטי_מאזן2"/>
      <sheetName val="דוחות_כספים_2"/>
      <sheetName val="ניתוח_אנליטי-רו&quot;ה2"/>
      <sheetName val="רווח_למניה-בסיסי2"/>
      <sheetName val="רווח_למניה_-_מדולל2"/>
      <sheetName val="options_2"/>
      <sheetName val="fasb_1232"/>
      <sheetName val="סבירות_מימון2"/>
      <sheetName val="לקוחות-הכנסות_לקבל2"/>
      <sheetName val="לקוחות-הכנסות_לקבל_(2)2"/>
      <sheetName val="מס_19992"/>
      <sheetName val="מיסים_נדחים_2"/>
      <sheetName val="מס_צפוי2"/>
      <sheetName val="מס_תיאורטי2"/>
      <sheetName val="?????_$2"/>
      <sheetName val="?????_??????-??&quot;?2"/>
      <sheetName val="TTI_LTD3"/>
      <sheetName val="פקודות_נוספות3"/>
      <sheetName val="תזרים_$3"/>
      <sheetName val="רכוש_קבוע3"/>
      <sheetName val="הרכבה_-_INC_3"/>
      <sheetName val="הרכבה_-_B_V3"/>
      <sheetName val="אנליטי_מאזן3"/>
      <sheetName val="דוחות_כספים_3"/>
      <sheetName val="ניתוח_אנליטי-רו&quot;ה3"/>
      <sheetName val="רווח_למניה-בסיסי3"/>
      <sheetName val="רווח_למניה_-_מדולל3"/>
      <sheetName val="options_3"/>
      <sheetName val="fasb_1233"/>
      <sheetName val="סבירות_מימון3"/>
      <sheetName val="לקוחות-הכנסות_לקבל3"/>
      <sheetName val="לקוחות-הכנסות_לקבל_(2)3"/>
      <sheetName val="מס_19993"/>
      <sheetName val="מיסים_נדחים_3"/>
      <sheetName val="מס_צפוי3"/>
      <sheetName val="מס_תיאורטי3"/>
      <sheetName val="?????_$3"/>
      <sheetName val="?????_??????-??&quot;?3"/>
      <sheetName val="TTI_LTD6"/>
      <sheetName val="פקודות_נוספות6"/>
      <sheetName val="תזרים_$6"/>
      <sheetName val="רכוש_קבוע6"/>
      <sheetName val="הרכבה_-_INC_6"/>
      <sheetName val="הרכבה_-_B_V6"/>
      <sheetName val="אנליטי_מאזן6"/>
      <sheetName val="דוחות_כספים_6"/>
      <sheetName val="ניתוח_אנליטי-רו&quot;ה6"/>
      <sheetName val="רווח_למניה-בסיסי6"/>
      <sheetName val="רווח_למניה_-_מדולל6"/>
      <sheetName val="options_6"/>
      <sheetName val="fasb_1236"/>
      <sheetName val="סבירות_מימון6"/>
      <sheetName val="לקוחות-הכנסות_לקבל6"/>
      <sheetName val="לקוחות-הכנסות_לקבל_(2)6"/>
      <sheetName val="מס_19996"/>
      <sheetName val="מיסים_נדחים_6"/>
      <sheetName val="מס_צפוי6"/>
      <sheetName val="מס_תיאורטי6"/>
      <sheetName val="?????_$6"/>
      <sheetName val="?????_??????-??&quot;?6"/>
      <sheetName val="TTI_LTD5"/>
      <sheetName val="פקודות_נוספות5"/>
      <sheetName val="תזרים_$5"/>
      <sheetName val="רכוש_קבוע5"/>
      <sheetName val="הרכבה_-_INC_5"/>
      <sheetName val="הרכבה_-_B_V5"/>
      <sheetName val="אנליטי_מאזן5"/>
      <sheetName val="דוחות_כספים_5"/>
      <sheetName val="ניתוח_אנליטי-רו&quot;ה5"/>
      <sheetName val="רווח_למניה-בסיסי5"/>
      <sheetName val="רווח_למניה_-_מדולל5"/>
      <sheetName val="options_5"/>
      <sheetName val="fasb_1235"/>
      <sheetName val="סבירות_מימון5"/>
      <sheetName val="לקוחות-הכנסות_לקבל5"/>
      <sheetName val="לקוחות-הכנסות_לקבל_(2)5"/>
      <sheetName val="מס_19995"/>
      <sheetName val="מיסים_נדחים_5"/>
      <sheetName val="מס_צפוי5"/>
      <sheetName val="מס_תיאורטי5"/>
      <sheetName val="?????_$5"/>
      <sheetName val="?????_??????-??&quot;?5"/>
      <sheetName val="TTI_LTD7"/>
      <sheetName val="פקודות_נוספות7"/>
      <sheetName val="תזרים_$7"/>
      <sheetName val="רכוש_קבוע7"/>
      <sheetName val="הרכבה_-_INC_7"/>
      <sheetName val="הרכבה_-_B_V7"/>
      <sheetName val="אנליטי_מאזן7"/>
      <sheetName val="דוחות_כספים_7"/>
      <sheetName val="ניתוח_אנליטי-רו&quot;ה7"/>
      <sheetName val="רווח_למניה-בסיסי7"/>
      <sheetName val="רווח_למניה_-_מדולל7"/>
      <sheetName val="options_7"/>
      <sheetName val="fasb_1237"/>
      <sheetName val="סבירות_מימון7"/>
      <sheetName val="לקוחות-הכנסות_לקבל7"/>
      <sheetName val="לקוחות-הכנסות_לקבל_(2)7"/>
      <sheetName val="מס_19997"/>
      <sheetName val="מיסים_נדחים_7"/>
      <sheetName val="מס_צפוי7"/>
      <sheetName val="מס_תיאורטי7"/>
      <sheetName val="?????_$7"/>
      <sheetName val="?????_??????-??&quot;?7"/>
      <sheetName val="TTI_LTD8"/>
      <sheetName val="פקודות_נוספות8"/>
      <sheetName val="תזרים_$8"/>
      <sheetName val="רכוש_קבוע8"/>
      <sheetName val="הרכבה_-_INC_8"/>
      <sheetName val="הרכבה_-_B_V8"/>
      <sheetName val="אנליטי_מאזן8"/>
      <sheetName val="דוחות_כספים_8"/>
      <sheetName val="ניתוח_אנליטי-רו&quot;ה8"/>
      <sheetName val="רווח_למניה-בסיסי8"/>
      <sheetName val="רווח_למניה_-_מדולל8"/>
      <sheetName val="options_8"/>
      <sheetName val="fasb_1238"/>
      <sheetName val="סבירות_מימון8"/>
      <sheetName val="לקוחות-הכנסות_לקבל8"/>
      <sheetName val="לקוחות-הכנסות_לקבל_(2)8"/>
      <sheetName val="מס_19998"/>
      <sheetName val="מיסים_נדחים_8"/>
      <sheetName val="מס_צפוי8"/>
      <sheetName val="מס_תיאורטי8"/>
      <sheetName val="?????_$8"/>
      <sheetName val="?????_??????-??&quot;?8"/>
      <sheetName val="דוח מתכונת הגשה"/>
      <sheetName val="CFS"/>
      <sheetName val="BS"/>
      <sheetName val="P&amp;L "/>
      <sheetName val="דוח_מתכונת_הגשה_"/>
      <sheetName val="נתונים_לשינוי"/>
      <sheetName val="deferred_tax"/>
      <sheetName val="רווח_למניה_רבעוני_19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כבה"/>
      <sheetName val="דוחות"/>
      <sheetName val="פקודות_נוספות"/>
      <sheetName val="אופציות "/>
      <sheetName val="תזרים מזומנים $"/>
      <sheetName val="אנליטי רווה"/>
      <sheetName val="אנליטי מאזן"/>
      <sheetName val="הלואות בעלים"/>
      <sheetName val="רכוש קבוע"/>
      <sheetName val="הוצ' הנהלה ומו&quot;פ "/>
      <sheetName val="ביאורים"/>
      <sheetName val="הון"/>
      <sheetName val="מס הכנסה"/>
      <sheetName val="סבירות מימון"/>
      <sheetName val="סבירות מימון (2)"/>
      <sheetName val="מימון דולרי"/>
      <sheetName val="0000000"/>
      <sheetName val="עסק חי"/>
      <sheetName val="COGS "/>
      <sheetName val="sales forecast"/>
      <sheetName val="deferred tax"/>
      <sheetName val="theoretical tax"/>
      <sheetName val="ביאור מימון "/>
      <sheetName val="עודפות"/>
      <sheetName val="פחת "/>
      <sheetName val="Owners loan"/>
      <sheetName val="תשלומי ריבית "/>
      <sheetName val="מסים נדחים"/>
      <sheetName val="תזרים $"/>
      <sheetName val="ניתוח אנליטי-רו&quot;ה"/>
      <sheetName val="הרכבה מאוחד"/>
      <sheetName val="מרכז 3-01"/>
      <sheetName val="CFS"/>
      <sheetName val="BS"/>
      <sheetName val="P&amp;L "/>
      <sheetName val="אופציות_4"/>
      <sheetName val="תזרים_מזומנים_$4"/>
      <sheetName val="אנליטי_רווה4"/>
      <sheetName val="אנליטי_מאזן4"/>
      <sheetName val="הלואות_בעלים4"/>
      <sheetName val="רכוש_קבוע4"/>
      <sheetName val="הוצ'_הנהלה_ומו&quot;פ_4"/>
      <sheetName val="מס_הכנסה4"/>
      <sheetName val="סבירות_מימון4"/>
      <sheetName val="סבירות_מימון_(2)4"/>
      <sheetName val="מימון_דולרי4"/>
      <sheetName val="עסק_חי4"/>
      <sheetName val="COGS_4"/>
      <sheetName val="sales_forecast4"/>
      <sheetName val="deferred_tax4"/>
      <sheetName val="theoretical_tax4"/>
      <sheetName val="ביאור_מימון_4"/>
      <sheetName val="פחת_4"/>
      <sheetName val="Owners_loan4"/>
      <sheetName val="תשלומי_ריבית_4"/>
      <sheetName val="מסים_נדחים4"/>
      <sheetName val="אופציות_"/>
      <sheetName val="תזרים_מזומנים_$"/>
      <sheetName val="אנליטי_רווה"/>
      <sheetName val="אנליטי_מאזן"/>
      <sheetName val="הלואות_בעלים"/>
      <sheetName val="רכוש_קבוע"/>
      <sheetName val="הוצ'_הנהלה_ומו&quot;פ_"/>
      <sheetName val="מס_הכנסה"/>
      <sheetName val="סבירות_מימון"/>
      <sheetName val="סבירות_מימון_(2)"/>
      <sheetName val="מימון_דולרי"/>
      <sheetName val="עסק_חי"/>
      <sheetName val="COGS_"/>
      <sheetName val="sales_forecast"/>
      <sheetName val="deferred_tax"/>
      <sheetName val="theoretical_tax"/>
      <sheetName val="ביאור_מימון_"/>
      <sheetName val="פחת_"/>
      <sheetName val="Owners_loan"/>
      <sheetName val="תשלומי_ריבית_"/>
      <sheetName val="מסים_נדחים"/>
      <sheetName val="אופציות_1"/>
      <sheetName val="תזרים_מזומנים_$1"/>
      <sheetName val="אנליטי_רווה1"/>
      <sheetName val="אנליטי_מאזן1"/>
      <sheetName val="הלואות_בעלים1"/>
      <sheetName val="רכוש_קבוע1"/>
      <sheetName val="הוצ'_הנהלה_ומו&quot;פ_1"/>
      <sheetName val="מס_הכנסה1"/>
      <sheetName val="סבירות_מימון1"/>
      <sheetName val="סבירות_מימון_(2)1"/>
      <sheetName val="מימון_דולרי1"/>
      <sheetName val="עסק_חי1"/>
      <sheetName val="COGS_1"/>
      <sheetName val="sales_forecast1"/>
      <sheetName val="deferred_tax1"/>
      <sheetName val="theoretical_tax1"/>
      <sheetName val="ביאור_מימון_1"/>
      <sheetName val="פחת_1"/>
      <sheetName val="Owners_loan1"/>
      <sheetName val="תשלומי_ריבית_1"/>
      <sheetName val="מסים_נדחים1"/>
      <sheetName val="אופציות_2"/>
      <sheetName val="תזרים_מזומנים_$2"/>
      <sheetName val="אנליטי_רווה2"/>
      <sheetName val="אנליטי_מאזן2"/>
      <sheetName val="הלואות_בעלים2"/>
      <sheetName val="רכוש_קבוע2"/>
      <sheetName val="הוצ'_הנהלה_ומו&quot;פ_2"/>
      <sheetName val="מס_הכנסה2"/>
      <sheetName val="סבירות_מימון2"/>
      <sheetName val="סבירות_מימון_(2)2"/>
      <sheetName val="מימון_דולרי2"/>
      <sheetName val="עסק_חי2"/>
      <sheetName val="COGS_2"/>
      <sheetName val="sales_forecast2"/>
      <sheetName val="deferred_tax2"/>
      <sheetName val="theoretical_tax2"/>
      <sheetName val="ביאור_מימון_2"/>
      <sheetName val="פחת_2"/>
      <sheetName val="Owners_loan2"/>
      <sheetName val="תשלומי_ריבית_2"/>
      <sheetName val="מסים_נדחים2"/>
      <sheetName val="אופציות_3"/>
      <sheetName val="תזרים_מזומנים_$3"/>
      <sheetName val="אנליטי_רווה3"/>
      <sheetName val="אנליטי_מאזן3"/>
      <sheetName val="הלואות_בעלים3"/>
      <sheetName val="רכוש_קבוע3"/>
      <sheetName val="הוצ'_הנהלה_ומו&quot;פ_3"/>
      <sheetName val="מס_הכנסה3"/>
      <sheetName val="סבירות_מימון3"/>
      <sheetName val="סבירות_מימון_(2)3"/>
      <sheetName val="מימון_דולרי3"/>
      <sheetName val="עסק_חי3"/>
      <sheetName val="COGS_3"/>
      <sheetName val="sales_forecast3"/>
      <sheetName val="deferred_tax3"/>
      <sheetName val="theoretical_tax3"/>
      <sheetName val="ביאור_מימון_3"/>
      <sheetName val="פחת_3"/>
      <sheetName val="Owners_loan3"/>
      <sheetName val="תשלומי_ריבית_3"/>
      <sheetName val="מסים_נדחים3"/>
      <sheetName val="אופציות_6"/>
      <sheetName val="תזרים_מזומנים_$6"/>
      <sheetName val="אנליטי_רווה6"/>
      <sheetName val="אנליטי_מאזן6"/>
      <sheetName val="הלואות_בעלים6"/>
      <sheetName val="רכוש_קבוע6"/>
      <sheetName val="הוצ'_הנהלה_ומו&quot;פ_6"/>
      <sheetName val="מס_הכנסה6"/>
      <sheetName val="סבירות_מימון6"/>
      <sheetName val="סבירות_מימון_(2)6"/>
      <sheetName val="מימון_דולרי6"/>
      <sheetName val="עסק_חי6"/>
      <sheetName val="COGS_6"/>
      <sheetName val="sales_forecast6"/>
      <sheetName val="deferred_tax6"/>
      <sheetName val="theoretical_tax6"/>
      <sheetName val="ביאור_מימון_6"/>
      <sheetName val="פחת_6"/>
      <sheetName val="Owners_loan6"/>
      <sheetName val="תשלומי_ריבית_6"/>
      <sheetName val="מסים_נדחים6"/>
      <sheetName val="אופציות_5"/>
      <sheetName val="תזרים_מזומנים_$5"/>
      <sheetName val="אנליטי_רווה5"/>
      <sheetName val="אנליטי_מאזן5"/>
      <sheetName val="הלואות_בעלים5"/>
      <sheetName val="רכוש_קבוע5"/>
      <sheetName val="הוצ'_הנהלה_ומו&quot;פ_5"/>
      <sheetName val="מס_הכנסה5"/>
      <sheetName val="סבירות_מימון5"/>
      <sheetName val="סבירות_מימון_(2)5"/>
      <sheetName val="מימון_דולרי5"/>
      <sheetName val="עסק_חי5"/>
      <sheetName val="COGS_5"/>
      <sheetName val="sales_forecast5"/>
      <sheetName val="deferred_tax5"/>
      <sheetName val="theoretical_tax5"/>
      <sheetName val="ביאור_מימון_5"/>
      <sheetName val="פחת_5"/>
      <sheetName val="Owners_loan5"/>
      <sheetName val="תשלומי_ריבית_5"/>
      <sheetName val="מסים_נדחים5"/>
      <sheetName val="אופציות_7"/>
      <sheetName val="תזרים_מזומנים_$7"/>
      <sheetName val="אנליטי_רווה7"/>
      <sheetName val="אנליטי_מאזן7"/>
      <sheetName val="הלואות_בעלים7"/>
      <sheetName val="רכוש_קבוע7"/>
      <sheetName val="הוצ'_הנהלה_ומו&quot;פ_7"/>
      <sheetName val="מס_הכנסה7"/>
      <sheetName val="סבירות_מימון7"/>
      <sheetName val="סבירות_מימון_(2)7"/>
      <sheetName val="מימון_דולרי7"/>
      <sheetName val="עסק_חי7"/>
      <sheetName val="COGS_7"/>
      <sheetName val="sales_forecast7"/>
      <sheetName val="deferred_tax7"/>
      <sheetName val="theoretical_tax7"/>
      <sheetName val="ביאור_מימון_7"/>
      <sheetName val="פחת_7"/>
      <sheetName val="Owners_loan7"/>
      <sheetName val="תשלומי_ריבית_7"/>
      <sheetName val="מסים_נדחים7"/>
      <sheetName val="אופציות_8"/>
      <sheetName val="תזרים_מזומנים_$8"/>
      <sheetName val="אנליטי_רווה8"/>
      <sheetName val="אנליטי_מאזן8"/>
      <sheetName val="הלואות_בעלים8"/>
      <sheetName val="רכוש_קבוע8"/>
      <sheetName val="הוצ'_הנהלה_ומו&quot;פ_8"/>
      <sheetName val="מס_הכנסה8"/>
      <sheetName val="סבירות_מימון8"/>
      <sheetName val="סבירות_מימון_(2)8"/>
      <sheetName val="מימון_דולרי8"/>
      <sheetName val="עסק_חי8"/>
      <sheetName val="COGS_8"/>
      <sheetName val="sales_forecast8"/>
      <sheetName val="deferred_tax8"/>
      <sheetName val="theoretical_tax8"/>
      <sheetName val="ביאור_מימון_8"/>
      <sheetName val="פחת_8"/>
      <sheetName val="Owners_loan8"/>
      <sheetName val="תשלומי_ריבית_8"/>
      <sheetName val="מסים_נדחים8"/>
      <sheetName val="ממחסן ללקוחZ"/>
      <sheetName val="תזרים_$"/>
      <sheetName val="ניתוח_אנליטי-רו&quot;ה"/>
      <sheetName val="דוח מתכונת הגשה"/>
      <sheetName val="דוח למס"/>
      <sheetName val="תזרים_מזומנים_$9"/>
      <sheetName val="אנליטי_רווה9"/>
      <sheetName val="אנליטי_מאזן9"/>
      <sheetName val="אופציות_9"/>
      <sheetName val="עסק_חי9"/>
      <sheetName val="COGS_9"/>
      <sheetName val="sales_forecast9"/>
      <sheetName val="deferred_tax9"/>
      <sheetName val="theoretical_tax9"/>
      <sheetName val="ביאור_מימון_9"/>
      <sheetName val="מס_הכנסה9"/>
      <sheetName val="הלואות_בעלים9"/>
      <sheetName val="רכוש_קבוע9"/>
      <sheetName val="הוצ'_הנהלה_ומו&quot;פ_9"/>
      <sheetName val="פחת_9"/>
      <sheetName val="Owners_loan9"/>
      <sheetName val="תשלומי_ריבית_9"/>
      <sheetName val="סבירות_מימון9"/>
      <sheetName val="סבירות_מימון_(2)9"/>
      <sheetName val="מימון_דולרי9"/>
      <sheetName val="מסים_נדחים9"/>
      <sheetName val="מרכז_3-01"/>
      <sheetName val="הרכבה_מאוחד"/>
      <sheetName val="?????"/>
    </sheetNames>
    <sheetDataSet>
      <sheetData sheetId="0">
        <row r="2">
          <cell r="B2" t="str">
            <v>TELEGATE LTD.</v>
          </cell>
        </row>
      </sheetData>
      <sheetData sheetId="1">
        <row r="2">
          <cell r="B2" t="str">
            <v>TELEGATE LTD.</v>
          </cell>
        </row>
      </sheetData>
      <sheetData sheetId="2">
        <row r="4">
          <cell r="B4" t="str">
            <v>טלגייט בע"מ</v>
          </cell>
        </row>
      </sheetData>
      <sheetData sheetId="3">
        <row r="4">
          <cell r="B4" t="str">
            <v>טלגייט בע"מ</v>
          </cell>
        </row>
      </sheetData>
      <sheetData sheetId="4"/>
      <sheetData sheetId="5"/>
      <sheetData sheetId="6"/>
      <sheetData sheetId="7">
        <row r="2">
          <cell r="B2" t="str">
            <v>TELEGATE LTD.</v>
          </cell>
        </row>
      </sheetData>
      <sheetData sheetId="8"/>
      <sheetData sheetId="9"/>
      <sheetData sheetId="10"/>
      <sheetData sheetId="11">
        <row r="2">
          <cell r="B2" t="str">
            <v>TELEGATE LTD.</v>
          </cell>
        </row>
      </sheetData>
      <sheetData sheetId="12"/>
      <sheetData sheetId="13">
        <row r="2">
          <cell r="B2" t="str">
            <v>TELEGATE LTD.</v>
          </cell>
        </row>
      </sheetData>
      <sheetData sheetId="14">
        <row r="2">
          <cell r="B2" t="str">
            <v>TELEGATE LTD.</v>
          </cell>
        </row>
      </sheetData>
      <sheetData sheetId="15"/>
      <sheetData sheetId="16">
        <row r="2">
          <cell r="B2" t="str">
            <v>TELEGATE LTD.</v>
          </cell>
        </row>
      </sheetData>
      <sheetData sheetId="17"/>
      <sheetData sheetId="18"/>
      <sheetData sheetId="19">
        <row r="2">
          <cell r="B2" t="str">
            <v>TELEGATE LTD.</v>
          </cell>
        </row>
      </sheetData>
      <sheetData sheetId="20" refreshError="1"/>
      <sheetData sheetId="21"/>
      <sheetData sheetId="22"/>
      <sheetData sheetId="23">
        <row r="2">
          <cell r="B2" t="str">
            <v>TELEGATE LTD.</v>
          </cell>
        </row>
      </sheetData>
      <sheetData sheetId="24">
        <row r="2">
          <cell r="B2" t="str">
            <v>TELEGATE LTD.</v>
          </cell>
        </row>
      </sheetData>
      <sheetData sheetId="25">
        <row r="2">
          <cell r="B2" t="str">
            <v>TELEGATE LTD.</v>
          </cell>
        </row>
      </sheetData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">
          <cell r="B2" t="str">
            <v>TELEGATE LTD.</v>
          </cell>
        </row>
      </sheetData>
      <sheetData sheetId="51"/>
      <sheetData sheetId="52"/>
      <sheetData sheetId="53">
        <row r="2">
          <cell r="B2" t="str">
            <v>TELEGATE LTD.</v>
          </cell>
        </row>
      </sheetData>
      <sheetData sheetId="54">
        <row r="2">
          <cell r="B2" t="str">
            <v>TELEGATE LTD.</v>
          </cell>
        </row>
      </sheetData>
      <sheetData sheetId="55"/>
      <sheetData sheetId="56">
        <row r="4">
          <cell r="B4" t="str">
            <v>טלגייט בע"מ</v>
          </cell>
        </row>
      </sheetData>
      <sheetData sheetId="57"/>
      <sheetData sheetId="58"/>
      <sheetData sheetId="59"/>
      <sheetData sheetId="60">
        <row r="2">
          <cell r="B2" t="str">
            <v>TELEGATE LTD.</v>
          </cell>
        </row>
      </sheetData>
      <sheetData sheetId="61"/>
      <sheetData sheetId="62"/>
      <sheetData sheetId="63"/>
      <sheetData sheetId="64"/>
      <sheetData sheetId="65">
        <row r="2">
          <cell r="B2" t="str">
            <v>TELEGATE LTD.</v>
          </cell>
        </row>
      </sheetData>
      <sheetData sheetId="66"/>
      <sheetData sheetId="67"/>
      <sheetData sheetId="68"/>
      <sheetData sheetId="69">
        <row r="2">
          <cell r="B2" t="str">
            <v>TELEGATE LTD.</v>
          </cell>
        </row>
      </sheetData>
      <sheetData sheetId="70">
        <row r="2">
          <cell r="B2" t="str">
            <v>TELEGATE LTD.</v>
          </cell>
        </row>
      </sheetData>
      <sheetData sheetId="71">
        <row r="2">
          <cell r="B2" t="str">
            <v>TELEGATE LTD.</v>
          </cell>
        </row>
      </sheetData>
      <sheetData sheetId="72"/>
      <sheetData sheetId="73"/>
      <sheetData sheetId="74">
        <row r="2">
          <cell r="B2" t="str">
            <v>TELEGATE LTD.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2">
          <cell r="B2" t="str">
            <v>TELEGATE LTD.</v>
          </cell>
        </row>
      </sheetData>
      <sheetData sheetId="89"/>
      <sheetData sheetId="90"/>
      <sheetData sheetId="91">
        <row r="2">
          <cell r="B2" t="str">
            <v>TELEGATE LTD.</v>
          </cell>
        </row>
      </sheetData>
      <sheetData sheetId="92">
        <row r="2">
          <cell r="B2" t="str">
            <v>TELEGATE LTD.</v>
          </cell>
        </row>
      </sheetData>
      <sheetData sheetId="93"/>
      <sheetData sheetId="94"/>
      <sheetData sheetId="95">
        <row r="2">
          <cell r="B2" t="str">
            <v>TELEGATE LTD.</v>
          </cell>
        </row>
      </sheetData>
      <sheetData sheetId="96">
        <row r="2">
          <cell r="B2" t="str">
            <v>TELEGATE LTD.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2">
          <cell r="B2" t="str">
            <v>TELEGATE LTD.</v>
          </cell>
        </row>
      </sheetData>
      <sheetData sheetId="114"/>
      <sheetData sheetId="115"/>
      <sheetData sheetId="116">
        <row r="2">
          <cell r="B2" t="str">
            <v>TELEGATE LTD.</v>
          </cell>
        </row>
      </sheetData>
      <sheetData sheetId="117">
        <row r="2">
          <cell r="B2" t="str">
            <v>TELEGATE LTD.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2">
          <cell r="B2" t="str">
            <v>TELEGATE LTD.</v>
          </cell>
        </row>
      </sheetData>
      <sheetData sheetId="131"/>
      <sheetData sheetId="132"/>
      <sheetData sheetId="133">
        <row r="2">
          <cell r="B2" t="str">
            <v>TELEGATE LTD.</v>
          </cell>
        </row>
      </sheetData>
      <sheetData sheetId="134">
        <row r="2">
          <cell r="B2" t="str">
            <v>TELEGATE LTD.</v>
          </cell>
        </row>
      </sheetData>
      <sheetData sheetId="135"/>
      <sheetData sheetId="136"/>
      <sheetData sheetId="137">
        <row r="2">
          <cell r="B2" t="str">
            <v>TELEGATE LTD.</v>
          </cell>
        </row>
      </sheetData>
      <sheetData sheetId="138">
        <row r="2">
          <cell r="B2" t="str">
            <v>TELEGATE LTD.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2">
          <cell r="B2" t="str">
            <v>TELEGATE LTD.</v>
          </cell>
        </row>
      </sheetData>
      <sheetData sheetId="152"/>
      <sheetData sheetId="153"/>
      <sheetData sheetId="154">
        <row r="2">
          <cell r="B2" t="str">
            <v>TELEGATE LTD.</v>
          </cell>
        </row>
      </sheetData>
      <sheetData sheetId="155">
        <row r="2">
          <cell r="B2" t="str">
            <v>TELEGATE LTD.</v>
          </cell>
        </row>
      </sheetData>
      <sheetData sheetId="156"/>
      <sheetData sheetId="157"/>
      <sheetData sheetId="158">
        <row r="2">
          <cell r="B2" t="str">
            <v>TELEGATE LTD.</v>
          </cell>
        </row>
      </sheetData>
      <sheetData sheetId="159">
        <row r="2">
          <cell r="B2" t="str">
            <v>TELEGATE LTD.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>
        <row r="2">
          <cell r="B2" t="str">
            <v>TELEGATE LTD.</v>
          </cell>
        </row>
      </sheetData>
      <sheetData sheetId="177"/>
      <sheetData sheetId="178"/>
      <sheetData sheetId="179">
        <row r="2">
          <cell r="B2" t="str">
            <v>TELEGATE LTD.</v>
          </cell>
        </row>
      </sheetData>
      <sheetData sheetId="180">
        <row r="2">
          <cell r="B2" t="str">
            <v>TELEGATE LTD.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>
        <row r="2">
          <cell r="B2" t="str">
            <v>TELEGATE LTD.</v>
          </cell>
        </row>
      </sheetData>
      <sheetData sheetId="198"/>
      <sheetData sheetId="199"/>
      <sheetData sheetId="200">
        <row r="2">
          <cell r="B2" t="str">
            <v>TELEGATE LTD.</v>
          </cell>
        </row>
      </sheetData>
      <sheetData sheetId="201">
        <row r="2">
          <cell r="B2" t="str">
            <v>TELEGATE LTD.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>
        <row r="2">
          <cell r="B2" t="str">
            <v>TELEGATE LTD.</v>
          </cell>
        </row>
      </sheetData>
      <sheetData sheetId="219"/>
      <sheetData sheetId="220"/>
      <sheetData sheetId="221">
        <row r="2">
          <cell r="B2" t="str">
            <v>TELEGATE LTD.</v>
          </cell>
        </row>
      </sheetData>
      <sheetData sheetId="222">
        <row r="2">
          <cell r="B2" t="str">
            <v>TELEGATE LTD.</v>
          </cell>
        </row>
      </sheetData>
      <sheetData sheetId="223"/>
      <sheetData sheetId="224" refreshError="1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2">
          <cell r="B2" t="str">
            <v>TELEGATE LTD.</v>
          </cell>
        </row>
      </sheetData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דוחות כספיים"/>
      <sheetName val="גיליון2"/>
      <sheetName val="גיליון3"/>
      <sheetName val="????? ??????"/>
      <sheetName val="דוח מתכונת הגשה "/>
      <sheetName val="דוחות"/>
      <sheetName val="deferred tax"/>
      <sheetName val="Income"/>
      <sheetName val="Parts"/>
      <sheetName val="BOM File"/>
      <sheetName val="Summary"/>
      <sheetName val="תזרים $"/>
      <sheetName val="ניתוח אנליטי-רו&quot;ה"/>
      <sheetName val="דוחות_כספיים4"/>
      <sheetName val="?????_??????4"/>
      <sheetName val="דוח_מתכונת_הגשה_4"/>
      <sheetName val="דוחות_כספיים"/>
      <sheetName val="?????_??????"/>
      <sheetName val="דוח_מתכונת_הגשה_"/>
      <sheetName val="דוחות_כספיים1"/>
      <sheetName val="?????_??????1"/>
      <sheetName val="דוח_מתכונת_הגשה_1"/>
      <sheetName val="דוחות_כספיים2"/>
      <sheetName val="?????_??????2"/>
      <sheetName val="דוח_מתכונת_הגשה_2"/>
      <sheetName val="דוחות_כספיים3"/>
      <sheetName val="?????_??????3"/>
      <sheetName val="דוח_מתכונת_הגשה_3"/>
      <sheetName val="דוחות_כספיים6"/>
      <sheetName val="?????_??????6"/>
      <sheetName val="דוח_מתכונת_הגשה_6"/>
      <sheetName val="דוחות_כספיים5"/>
      <sheetName val="?????_??????5"/>
      <sheetName val="דוח_מתכונת_הגשה_5"/>
      <sheetName val="דוחות_כספיים7"/>
      <sheetName val="?????_??????7"/>
      <sheetName val="דוח_מתכונת_הגשה_7"/>
      <sheetName val="דוחות_כספיים8"/>
      <sheetName val="?????_??????8"/>
      <sheetName val="דוח_מתכונת_הגשה_8"/>
      <sheetName val="דוח מתכונת הגשה"/>
      <sheetName val="CFS"/>
      <sheetName val="BS"/>
      <sheetName val="P&amp;L "/>
      <sheetName val="תזרים מתואם"/>
      <sheetName val="מדדים"/>
      <sheetName val="דוח חבות הבראה"/>
      <sheetName val="דוחות_כספיים9"/>
      <sheetName val="?????_??????9"/>
      <sheetName val="דוח_מתכונת_הגשה_9"/>
      <sheetName val="אק"/>
      <sheetName val="אקגרפים"/>
      <sheetName val="גרפים ישראל"/>
      <sheetName val="תקציב רבעוני"/>
      <sheetName val="קבוצת מי עדן"/>
      <sheetName val="גרפים קבוצה"/>
      <sheetName val="מפעלגרף"/>
      <sheetName val="דוח למס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>
        <row r="1">
          <cell r="B1" t="str">
            <v>XACCT INC</v>
          </cell>
        </row>
      </sheetData>
      <sheetData sheetId="17"/>
      <sheetData sheetId="18"/>
      <sheetData sheetId="19">
        <row r="1">
          <cell r="B1" t="str">
            <v>XACCT INC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B1" t="str">
            <v>XACCT INC</v>
          </cell>
        </row>
      </sheetData>
      <sheetData sheetId="35"/>
      <sheetData sheetId="36"/>
      <sheetData sheetId="37">
        <row r="1">
          <cell r="B1" t="str">
            <v>XACCT INC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B2" t="str">
            <v>שם העובד</v>
          </cell>
        </row>
      </sheetData>
      <sheetData sheetId="47">
        <row r="1">
          <cell r="B1" t="str">
            <v>XACCT INC</v>
          </cell>
        </row>
      </sheetData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פקודות נוספות "/>
      <sheetName val="מזומנים"/>
      <sheetName val="הרכבה ש&quot;ח"/>
      <sheetName val="זכאים "/>
      <sheetName val="צדדים קשורים"/>
      <sheetName val="שינויים בהון "/>
      <sheetName val="הלוואות גישור"/>
      <sheetName val="דוח התאמה"/>
      <sheetName val="עודפות"/>
      <sheetName val="סעיף 32(9)"/>
      <sheetName val="מעגלים"/>
      <sheetName val="מו&quot;פ"/>
      <sheetName val="דוחות כספיים"/>
      <sheetName val="פקודות_נוספות_4"/>
      <sheetName val="הרכבה_ש&quot;ח4"/>
      <sheetName val="זכאים_4"/>
      <sheetName val="צדדים_קשורים4"/>
      <sheetName val="שינויים_בהון_4"/>
      <sheetName val="הלוואות_גישור4"/>
      <sheetName val="דוח_התאמה4"/>
      <sheetName val="סעיף_32(9)4"/>
      <sheetName val="דוחות_כספיים4"/>
      <sheetName val="פקודות_נוספות_"/>
      <sheetName val="הרכבה_ש&quot;ח"/>
      <sheetName val="זכאים_"/>
      <sheetName val="צדדים_קשורים"/>
      <sheetName val="שינויים_בהון_"/>
      <sheetName val="הלוואות_גישור"/>
      <sheetName val="דוח_התאמה"/>
      <sheetName val="סעיף_32(9)"/>
      <sheetName val="דוחות_כספיים"/>
      <sheetName val="פקודות_נוספות_1"/>
      <sheetName val="הרכבה_ש&quot;ח1"/>
      <sheetName val="זכאים_1"/>
      <sheetName val="צדדים_קשורים1"/>
      <sheetName val="שינויים_בהון_1"/>
      <sheetName val="הלוואות_גישור1"/>
      <sheetName val="דוח_התאמה1"/>
      <sheetName val="סעיף_32(9)1"/>
      <sheetName val="דוחות_כספיים1"/>
      <sheetName val="פקודות_נוספות_2"/>
      <sheetName val="הרכבה_ש&quot;ח2"/>
      <sheetName val="זכאים_2"/>
      <sheetName val="צדדים_קשורים2"/>
      <sheetName val="שינויים_בהון_2"/>
      <sheetName val="הלוואות_גישור2"/>
      <sheetName val="דוח_התאמה2"/>
      <sheetName val="סעיף_32(9)2"/>
      <sheetName val="דוחות_כספיים2"/>
      <sheetName val="פקודות_נוספות_3"/>
      <sheetName val="הרכבה_ש&quot;ח3"/>
      <sheetName val="זכאים_3"/>
      <sheetName val="צדדים_קשורים3"/>
      <sheetName val="שינויים_בהון_3"/>
      <sheetName val="הלוואות_גישור3"/>
      <sheetName val="דוח_התאמה3"/>
      <sheetName val="סעיף_32(9)3"/>
      <sheetName val="דוחות_כספיים3"/>
      <sheetName val="פקודות_נוספות_6"/>
      <sheetName val="הרכבה_ש&quot;ח6"/>
      <sheetName val="זכאים_6"/>
      <sheetName val="צדדים_קשורים6"/>
      <sheetName val="שינויים_בהון_6"/>
      <sheetName val="הלוואות_גישור6"/>
      <sheetName val="דוח_התאמה6"/>
      <sheetName val="סעיף_32(9)6"/>
      <sheetName val="דוחות_כספיים6"/>
      <sheetName val="פקודות_נוספות_5"/>
      <sheetName val="הרכבה_ש&quot;ח5"/>
      <sheetName val="זכאים_5"/>
      <sheetName val="צדדים_קשורים5"/>
      <sheetName val="שינויים_בהון_5"/>
      <sheetName val="הלוואות_גישור5"/>
      <sheetName val="דוח_התאמה5"/>
      <sheetName val="סעיף_32(9)5"/>
      <sheetName val="דוחות_כספיים5"/>
      <sheetName val="פקודות_נוספות_7"/>
      <sheetName val="הרכבה_ש&quot;ח7"/>
      <sheetName val="זכאים_7"/>
      <sheetName val="צדדים_קשורים7"/>
      <sheetName val="שינויים_בהון_7"/>
      <sheetName val="הלוואות_גישור7"/>
      <sheetName val="דוח_התאמה7"/>
      <sheetName val="סעיף_32(9)7"/>
      <sheetName val="דוחות_כספיים7"/>
      <sheetName val="פקודות_נוספות_8"/>
      <sheetName val="הרכבה_ש&quot;ח8"/>
      <sheetName val="זכאים_8"/>
      <sheetName val="צדדים_קשורים8"/>
      <sheetName val="שינויים_בהון_8"/>
      <sheetName val="הלוואות_גישור8"/>
      <sheetName val="דוח_התאמה8"/>
      <sheetName val="סעיף_32(9)8"/>
      <sheetName val="דוחות_כספיים8"/>
    </sheetNames>
    <sheetDataSet>
      <sheetData sheetId="0"/>
      <sheetData sheetId="1"/>
      <sheetData sheetId="2"/>
      <sheetData sheetId="3">
        <row r="8">
          <cell r="A8" t="str">
            <v>מזומנים ושווי מזומנים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8">
          <cell r="A8" t="str">
            <v>מזומנים ושווי מזומנים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נתונים לשינוי"/>
      <sheetName val="מאזן בוחן LTD"/>
      <sheetName val="כרטיסים שלא שולבו"/>
      <sheetName val="חישובים"/>
      <sheetName val="רכוש קבוע Ltd"/>
      <sheetName val="אלוקציה Q2 ו- Q3"/>
      <sheetName val="סקירת כרטיסים"/>
      <sheetName val="דוחות LTD"/>
      <sheetName val="חבויות עובדים"/>
      <sheetName val="credit Ltd"/>
      <sheetName val="Lost debt inc"/>
      <sheetName val="lost debt ltd"/>
      <sheetName val="הכנסות לקוחות וע&quot;מ"/>
      <sheetName val="ARG"/>
      <sheetName val="מאזן בוחן inc"/>
      <sheetName val="לקוחות INC"/>
      <sheetName val="Adv inc"/>
      <sheetName val="option_total 2005"/>
      <sheetName val="TB_INC_MAR_06"/>
      <sheetName val="סקירת כרטיסים Inc"/>
      <sheetName val="ר&quot;ק inc"/>
      <sheetName val="GMBH"/>
      <sheetName val="TP "/>
      <sheetName val="איחוד INT"/>
      <sheetName val="איחוד"/>
      <sheetName val="אנליטי"/>
      <sheetName val="FINAL REPORTS"/>
      <sheetName val="EBITDA"/>
      <sheetName val="תזרים חברה"/>
      <sheetName val="COGS "/>
      <sheetName val="BVA"/>
      <sheetName val="option_total 2006"/>
      <sheetName val="Sheet1"/>
      <sheetName val="הרכבה ש&quot;ח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  <sheetName val="נתונים לשינוי"/>
      <sheetName val="דוחות כספיים"/>
      <sheetName val="רווח_הון_קווי_זהב"/>
      <sheetName val="ער&quot;ז_מס"/>
      <sheetName val="טורים_דולרי"/>
      <sheetName val="טורים_מתואם"/>
      <sheetName val="טורים_נומינלי"/>
      <sheetName val="תזרים_דולרי_מאוחד"/>
      <sheetName val="תזרים_חברה"/>
      <sheetName val="תזרים_מאוחד"/>
      <sheetName val="פק'_נוספות"/>
      <sheetName val="תנועה_בהשקעות"/>
      <sheetName val="דרמ&quot;ש-איחוד__"/>
      <sheetName val="מס_99"/>
      <sheetName val="מקדמות_למס"/>
      <sheetName val="שמ&quot;מ_מ&quot;ה"/>
      <sheetName val="מגזר_98"/>
      <sheetName val="טורים_98"/>
      <sheetName val="מרכז_ער&quot;ז"/>
      <sheetName val="netcom_"/>
      <sheetName val="מדריכי_פנאי"/>
      <sheetName val="ערוצי_זהב_1099"/>
      <sheetName val="מיסים_נדחים"/>
      <sheetName val="מיסים_נדחים_דולרי"/>
      <sheetName val="רווח_הון_קווי_זהב4"/>
      <sheetName val="ער&quot;ז_מס4"/>
      <sheetName val="טורים_דולרי4"/>
      <sheetName val="טורים_מתואם4"/>
      <sheetName val="טורים_נומינלי4"/>
      <sheetName val="תזרים_דולרי_מאוחד4"/>
      <sheetName val="תזרים_חברה4"/>
      <sheetName val="תזרים_מאוחד4"/>
      <sheetName val="פק'_נוספות4"/>
      <sheetName val="תנועה_בהשקעות4"/>
      <sheetName val="דרמ&quot;ש-איחוד__4"/>
      <sheetName val="מס_994"/>
      <sheetName val="מקדמות_למס4"/>
      <sheetName val="שמ&quot;מ_מ&quot;ה4"/>
      <sheetName val="מגזר_984"/>
      <sheetName val="טורים_984"/>
      <sheetName val="מרכז_ער&quot;ז4"/>
      <sheetName val="netcom_4"/>
      <sheetName val="מדריכי_פנאי4"/>
      <sheetName val="ערוצי_זהב_10994"/>
      <sheetName val="מיסים_נדחים4"/>
      <sheetName val="מיסים_נדחים_דולרי4"/>
      <sheetName val="נתונים_לשינוי4"/>
      <sheetName val="נתונים_לשינוי"/>
      <sheetName val="רווח_הון_קווי_זהב1"/>
      <sheetName val="ער&quot;ז_מס1"/>
      <sheetName val="טורים_דולרי1"/>
      <sheetName val="טורים_מתואם1"/>
      <sheetName val="טורים_נומינלי1"/>
      <sheetName val="תזרים_דולרי_מאוחד1"/>
      <sheetName val="תזרים_חברה1"/>
      <sheetName val="תזרים_מאוחד1"/>
      <sheetName val="פק'_נוספות1"/>
      <sheetName val="תנועה_בהשקעות1"/>
      <sheetName val="דרמ&quot;ש-איחוד__1"/>
      <sheetName val="מס_991"/>
      <sheetName val="מקדמות_למס1"/>
      <sheetName val="שמ&quot;מ_מ&quot;ה1"/>
      <sheetName val="מגזר_981"/>
      <sheetName val="טורים_981"/>
      <sheetName val="מרכז_ער&quot;ז1"/>
      <sheetName val="netcom_1"/>
      <sheetName val="מדריכי_פנאי1"/>
      <sheetName val="ערוצי_זהב_10991"/>
      <sheetName val="מיסים_נדחים1"/>
      <sheetName val="מיסים_נדחים_דולרי1"/>
      <sheetName val="נתונים_לשינוי1"/>
      <sheetName val="רווח_הון_קווי_זהב2"/>
      <sheetName val="ער&quot;ז_מס2"/>
      <sheetName val="טורים_דולרי2"/>
      <sheetName val="טורים_מתואם2"/>
      <sheetName val="טורים_נומינלי2"/>
      <sheetName val="תזרים_דולרי_מאוחד2"/>
      <sheetName val="תזרים_חברה2"/>
      <sheetName val="תזרים_מאוחד2"/>
      <sheetName val="פק'_נוספות2"/>
      <sheetName val="תנועה_בהשקעות2"/>
      <sheetName val="דרמ&quot;ש-איחוד__2"/>
      <sheetName val="מס_992"/>
      <sheetName val="מקדמות_למס2"/>
      <sheetName val="שמ&quot;מ_מ&quot;ה2"/>
      <sheetName val="מגזר_982"/>
      <sheetName val="טורים_982"/>
      <sheetName val="מרכז_ער&quot;ז2"/>
      <sheetName val="netcom_2"/>
      <sheetName val="מדריכי_פנאי2"/>
      <sheetName val="ערוצי_זהב_10992"/>
      <sheetName val="מיסים_נדחים2"/>
      <sheetName val="מיסים_נדחים_דולרי2"/>
      <sheetName val="נתונים_לשינוי2"/>
      <sheetName val="רווח_הון_קווי_זהב3"/>
      <sheetName val="ער&quot;ז_מס3"/>
      <sheetName val="טורים_דולרי3"/>
      <sheetName val="טורים_מתואם3"/>
      <sheetName val="טורים_נומינלי3"/>
      <sheetName val="תזרים_דולרי_מאוחד3"/>
      <sheetName val="תזרים_חברה3"/>
      <sheetName val="תזרים_מאוחד3"/>
      <sheetName val="פק'_נוספות3"/>
      <sheetName val="תנועה_בהשקעות3"/>
      <sheetName val="דרמ&quot;ש-איחוד__3"/>
      <sheetName val="מס_993"/>
      <sheetName val="מקדמות_למס3"/>
      <sheetName val="שמ&quot;מ_מ&quot;ה3"/>
      <sheetName val="מגזר_983"/>
      <sheetName val="טורים_983"/>
      <sheetName val="מרכז_ער&quot;ז3"/>
      <sheetName val="netcom_3"/>
      <sheetName val="מדריכי_פנאי3"/>
      <sheetName val="ערוצי_זהב_10993"/>
      <sheetName val="מיסים_נדחים3"/>
      <sheetName val="מיסים_נדחים_דולרי3"/>
      <sheetName val="נתונים_לשינוי3"/>
      <sheetName val="רווח_הון_קווי_זהב5"/>
      <sheetName val="ער&quot;ז_מס5"/>
      <sheetName val="טורים_דולרי5"/>
      <sheetName val="טורים_מתואם5"/>
      <sheetName val="טורים_נומינלי5"/>
      <sheetName val="תזרים_דולרי_מאוחד5"/>
      <sheetName val="תזרים_חברה5"/>
      <sheetName val="תזרים_מאוחד5"/>
      <sheetName val="פק'_נוספות5"/>
      <sheetName val="תנועה_בהשקעות5"/>
      <sheetName val="דרמ&quot;ש-איחוד__5"/>
      <sheetName val="מס_995"/>
      <sheetName val="מקדמות_למס5"/>
      <sheetName val="שמ&quot;מ_מ&quot;ה5"/>
      <sheetName val="מגזר_985"/>
      <sheetName val="טורים_985"/>
      <sheetName val="מרכז_ער&quot;ז5"/>
      <sheetName val="netcom_5"/>
      <sheetName val="מדריכי_פנאי5"/>
      <sheetName val="ערוצי_זהב_10995"/>
      <sheetName val="מיסים_נדחים5"/>
      <sheetName val="מיסים_נדחים_דולרי5"/>
      <sheetName val="נתונים_לשינוי5"/>
      <sheetName val="Shir"/>
      <sheetName val="A - כללי"/>
      <sheetName val="הוצאות הנפקה"/>
      <sheetName val="B - דוח התאמה"/>
      <sheetName val="C - הפרשות"/>
      <sheetName val="D - מו&quot;פ"/>
      <sheetName val="D - נייר עזר תקנות דולריות"/>
      <sheetName val="D1 - ספקים מו&quot;פ שלא שולם במזומן"/>
      <sheetName val="D2 - זכאים מו&quot;פ שלא שולם במזומן"/>
      <sheetName val="E - ריכוז עודפות"/>
      <sheetName val="E1 - עודפות"/>
      <sheetName val="E4 - ני&quot;ע - נסיעות לחו&quot;ל"/>
      <sheetName val="F - רכוש קבוע, פחת ורווח הון"/>
      <sheetName val="G - אופציות"/>
      <sheetName val="H - קנסות"/>
      <sheetName val="I - מחירי העברה"/>
      <sheetName val="J - עידוד השקעות הון"/>
      <sheetName val="ברזיל - K"/>
      <sheetName val="L - תרומות"/>
      <sheetName val="Sheet1"/>
      <sheetName val="דוחות"/>
      <sheetName val="deferred tax"/>
      <sheetName val="הרכבה ש&quot;ח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  <sheetName val="דוח מתכונת הגשה "/>
      <sheetName val="שמ&quot;מ מ&quot;ה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 ונתונים"/>
      <sheetName val="דוח מתכונת הגשה"/>
      <sheetName val="הלוואות זמן ארוך"/>
      <sheetName val="טבלאות אקוויטי"/>
      <sheetName val="השקעה באחרות"/>
      <sheetName val="צעדים"/>
      <sheetName val="באורים"/>
      <sheetName val="תאומים - ני&quot;ע"/>
      <sheetName val="חו&quot;זים בין חברתיים"/>
      <sheetName val="חישובים"/>
      <sheetName val="מאזן בוחן"/>
      <sheetName val="סקירת רווח והפסד"/>
      <sheetName val="דוחות"/>
      <sheetName val="תזרים וסבירויות"/>
      <sheetName val="השפעת מכירה"/>
      <sheetName val="רווח ריאלי ניי&quot;ע"/>
      <sheetName val="התאמה לשוב"/>
      <sheetName val="מימוש שו&quot;ב"/>
      <sheetName val="כרטיסים שלא שולבו"/>
      <sheetName val="הון עצמי"/>
      <sheetName val="ערבויות"/>
      <sheetName val="מאזן הצמדה"/>
      <sheetName val="מודול1"/>
      <sheetName val="חומר לעריכה"/>
      <sheetName val="מודול-אקוויטי"/>
      <sheetName val="מודול-חישובים"/>
      <sheetName val="מודול-הדפסת דוח להגשה"/>
      <sheetName val="מודול-מתכונת הגשה"/>
      <sheetName val="שמ&quot;מ מ&quot;ה"/>
      <sheetName val="דוחות כספיים"/>
      <sheetName val="נתונים לשינוי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תונים לשינוי"/>
      <sheetName val="Sheet1"/>
      <sheetName val="מאזן בוחן LTD"/>
      <sheetName val="כרטיסים שלא שולבו"/>
      <sheetName val="דוחות LTD"/>
      <sheetName val="סקירת כרטיסים"/>
      <sheetName val="חישובים"/>
      <sheetName val="רכוש קבוע Ltd"/>
      <sheetName val="חבויות עובדים"/>
      <sheetName val="collection status report inc"/>
      <sheetName val="collection status report ltd"/>
      <sheetName val="הכנסות לקוחות וע&quot;מ"/>
      <sheetName val="לקוחות INC"/>
      <sheetName val="option_total 2004"/>
      <sheetName val="תזרים חברה"/>
      <sheetName val="TB_INC_DEC_04"/>
      <sheetName val="מאזן בוחן inc"/>
      <sheetName val="סקירת כרטיסים Inc"/>
      <sheetName val="ר&quot;ק inc"/>
      <sheetName val="איחוד"/>
      <sheetName val="FINAL REPORTS"/>
      <sheetName val="מודול מעבר והדפסות"/>
      <sheetName val="מודול1"/>
      <sheetName val="מאזן בוחן"/>
      <sheetName val="רווה&quot;ס"/>
      <sheetName val="דוחות"/>
      <sheetName val="טבלאות אקוויט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הרכבה"/>
      <sheetName val="פקודות נוספות"/>
      <sheetName val="דוחות"/>
      <sheetName val="תזרים מזומנים"/>
      <sheetName val="אנליטי"/>
      <sheetName val="אקוויטי"/>
      <sheetName val="אופציות"/>
      <sheetName val="הון"/>
      <sheetName val="מס הכנסה"/>
      <sheetName val="תקבולים ע&quot;ח הון"/>
      <sheetName val="מדען"/>
      <sheetName val="מאזן בוחן"/>
      <sheetName val="רווה&quot;ס"/>
      <sheetName val="דוחות LTD"/>
      <sheetName val="מאזן בוחן LTD"/>
      <sheetName val="נתונים לשינוי"/>
      <sheetName val="הנה&quot;כ"/>
      <sheetName val="מכירה - 1996"/>
      <sheetName val="פקודות_נוספות"/>
      <sheetName val="תזרים_מזומנים"/>
      <sheetName val="מס_הכנסה"/>
      <sheetName val="תקבולים_ע&quot;ח_הון"/>
      <sheetName val="מאזן_בוחן"/>
      <sheetName val="דוחות_LTD"/>
      <sheetName val="מאזן_בוחן_LTD"/>
      <sheetName val="נתונים_לשינוי"/>
      <sheetName val="הרכבה תדירגן"/>
      <sheetName val="רווח והפסד"/>
      <sheetName val="השקעות"/>
      <sheetName val="Dec-Consolidation"/>
      <sheetName val="פקודות_נוספות4"/>
      <sheetName val="תזרים_מזומנים4"/>
      <sheetName val="מס_הכנסה4"/>
      <sheetName val="תקבולים_ע&quot;ח_הון4"/>
      <sheetName val="מאזן_בוחן4"/>
      <sheetName val="דוחות_LTD2"/>
      <sheetName val="מאזן_בוחן_LTD2"/>
      <sheetName val="נתונים_לשינוי2"/>
      <sheetName val="פקודות_נוספות1"/>
      <sheetName val="תזרים_מזומנים1"/>
      <sheetName val="מס_הכנסה1"/>
      <sheetName val="תקבולים_ע&quot;ח_הון1"/>
      <sheetName val="מאזן_בוחן1"/>
      <sheetName val="פקודות_נוספות2"/>
      <sheetName val="תזרים_מזומנים2"/>
      <sheetName val="מס_הכנסה2"/>
      <sheetName val="תקבולים_ע&quot;ח_הון2"/>
      <sheetName val="מאזן_בוחן2"/>
      <sheetName val="פקודות_נוספות3"/>
      <sheetName val="תזרים_מזומנים3"/>
      <sheetName val="מס_הכנסה3"/>
      <sheetName val="תקבולים_ע&quot;ח_הון3"/>
      <sheetName val="מאזן_בוחן3"/>
      <sheetName val="דוחות_LTD1"/>
      <sheetName val="מאזן_בוחן_LTD1"/>
      <sheetName val="נתונים_לשינוי1"/>
      <sheetName val="פקודות_נוספות6"/>
      <sheetName val="תזרים_מזומנים6"/>
      <sheetName val="מס_הכנסה6"/>
      <sheetName val="תקבולים_ע&quot;ח_הון6"/>
      <sheetName val="מאזן_בוחן6"/>
      <sheetName val="פקודות_נוספות5"/>
      <sheetName val="תזרים_מזומנים5"/>
      <sheetName val="מס_הכנסה5"/>
      <sheetName val="תקבולים_ע&quot;ח_הון5"/>
      <sheetName val="מאזן_בוחן5"/>
      <sheetName val="דוחות_LTD3"/>
      <sheetName val="מאזן_בוחן_LTD3"/>
      <sheetName val="נתונים_לשינוי3"/>
      <sheetName val="פקודות_נוספות7"/>
      <sheetName val="תזרים_מזומנים7"/>
      <sheetName val="מס_הכנסה7"/>
      <sheetName val="תקבולים_ע&quot;ח_הון7"/>
      <sheetName val="מאזן_בוחן7"/>
      <sheetName val="דוחות_LTD4"/>
      <sheetName val="מאזן_בוחן_LTD4"/>
      <sheetName val="נתונים_לשינוי4"/>
      <sheetName val="פקודות_נוספות8"/>
      <sheetName val="תזרים_מזומנים8"/>
      <sheetName val="מס_הכנסה8"/>
      <sheetName val="תקבולים_ע&quot;ח_הון8"/>
      <sheetName val="מאזן_בוחן8"/>
      <sheetName val="דוחות_LTD5"/>
      <sheetName val="מאזן_בוחן_LTD5"/>
      <sheetName val="נתונים_לשינוי5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מדען ראשי "/>
      <sheetName val="LTD- הרכבה"/>
      <sheetName val="הרכבה - INC"/>
      <sheetName val="אופציות"/>
      <sheetName val="אקוויטי"/>
      <sheetName val="תזרים"/>
      <sheetName val="מס הכנסה"/>
      <sheetName val="דוחות"/>
      <sheetName val="pldt:תזרים"/>
      <sheetName val="מדען_ראשי_4"/>
      <sheetName val="LTD-_הרכבה4"/>
      <sheetName val="הרכבה_-_INC4"/>
      <sheetName val="מס_הכנסה2"/>
      <sheetName val="מדען_ראשי_"/>
      <sheetName val="LTD-_הרכבה"/>
      <sheetName val="הרכבה_-_INC"/>
      <sheetName val="מדען_ראשי_1"/>
      <sheetName val="LTD-_הרכבה1"/>
      <sheetName val="הרכבה_-_INC1"/>
      <sheetName val="מדען_ראשי_2"/>
      <sheetName val="LTD-_הרכבה2"/>
      <sheetName val="הרכבה_-_INC2"/>
      <sheetName val="מס_הכנסה"/>
      <sheetName val="מדען_ראשי_3"/>
      <sheetName val="LTD-_הרכבה3"/>
      <sheetName val="הרכבה_-_INC3"/>
      <sheetName val="מס_הכנסה1"/>
      <sheetName val="מדען_ראשי_6"/>
      <sheetName val="LTD-_הרכבה6"/>
      <sheetName val="הרכבה_-_INC6"/>
      <sheetName val="מדען_ראשי_5"/>
      <sheetName val="LTD-_הרכבה5"/>
      <sheetName val="הרכבה_-_INC5"/>
      <sheetName val="מס_הכנסה3"/>
      <sheetName val="מדען_ראשי_7"/>
      <sheetName val="LTD-_הרכבה7"/>
      <sheetName val="הרכבה_-_INC7"/>
      <sheetName val="מס_הכנסה4"/>
      <sheetName val="מדען_ראשי_8"/>
      <sheetName val="LTD-_הרכבה8"/>
      <sheetName val="הרכבה_-_INC8"/>
      <sheetName val="מס_הכנסה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כבה מאוחד"/>
      <sheetName val="pldt"/>
      <sheetName val="תזרים"/>
      <sheetName val="מעגל רכוש קבוע"/>
      <sheetName val="פקדונות וניירות ערך"/>
      <sheetName val="דוחות"/>
      <sheetName val="דוחות LTD"/>
      <sheetName val="נתונים לשינוי"/>
      <sheetName val="????? ?????"/>
      <sheetName val="קפריסין"/>
      <sheetName val="הנחות עבודה"/>
      <sheetName val="Sales Revenue Report"/>
      <sheetName val="ביאורים"/>
      <sheetName val="תזרים "/>
      <sheetName val="הרכבה_מאוחד4"/>
      <sheetName val="מעגל_רכוש_קבוע4"/>
      <sheetName val="פקדונות_וניירות_ערך4"/>
      <sheetName val="דוחות_LTD4"/>
      <sheetName val="נתונים_לשינוי4"/>
      <sheetName val="?????_?????4"/>
      <sheetName val="הרכבה_מאוחד"/>
      <sheetName val="מעגל_רכוש_קבוע"/>
      <sheetName val="פקדונות_וניירות_ערך"/>
      <sheetName val="דוחות_LTD"/>
      <sheetName val="נתונים_לשינוי"/>
      <sheetName val="?????_?????"/>
      <sheetName val="הרכבה_מאוחד1"/>
      <sheetName val="מעגל_רכוש_קבוע1"/>
      <sheetName val="פקדונות_וניירות_ערך1"/>
      <sheetName val="דוחות_LTD1"/>
      <sheetName val="נתונים_לשינוי1"/>
      <sheetName val="?????_?????1"/>
      <sheetName val="הרכבה_מאוחד2"/>
      <sheetName val="מעגל_רכוש_קבוע2"/>
      <sheetName val="פקדונות_וניירות_ערך2"/>
      <sheetName val="דוחות_LTD2"/>
      <sheetName val="נתונים_לשינוי2"/>
      <sheetName val="?????_?????2"/>
      <sheetName val="הרכבה_מאוחד3"/>
      <sheetName val="מעגל_רכוש_קבוע3"/>
      <sheetName val="פקדונות_וניירות_ערך3"/>
      <sheetName val="דוחות_LTD3"/>
      <sheetName val="נתונים_לשינוי3"/>
      <sheetName val="?????_?????3"/>
      <sheetName val="הרכבה_מאוחד6"/>
      <sheetName val="מעגל_רכוש_קבוע6"/>
      <sheetName val="פקדונות_וניירות_ערך6"/>
      <sheetName val="דוחות_LTD6"/>
      <sheetName val="נתונים_לשינוי6"/>
      <sheetName val="?????_?????6"/>
      <sheetName val="הרכבה_מאוחד5"/>
      <sheetName val="מעגל_רכוש_קבוע5"/>
      <sheetName val="פקדונות_וניירות_ערך5"/>
      <sheetName val="דוחות_LTD5"/>
      <sheetName val="נתונים_לשינוי5"/>
      <sheetName val="?????_?????5"/>
      <sheetName val="הרכבה_מאוחד7"/>
      <sheetName val="מעגל_רכוש_קבוע7"/>
      <sheetName val="פקדונות_וניירות_ערך7"/>
      <sheetName val="דוחות_LTD7"/>
      <sheetName val="נתונים_לשינוי7"/>
      <sheetName val="?????_?????7"/>
      <sheetName val="הרכבה_מאוחד8"/>
      <sheetName val="מעגל_רכוש_קבוע8"/>
      <sheetName val="פקדונות_וניירות_ערך8"/>
      <sheetName val="דוחות_LTD8"/>
      <sheetName val="נתונים_לשינוי8"/>
      <sheetName val="?????_?????8"/>
      <sheetName val="הנחות_עבודה"/>
      <sheetName val="מס הכנסה"/>
      <sheetName val="אופציות"/>
      <sheetName val="Sales_Revenue_Report"/>
      <sheetName val="מס_הכנסה"/>
      <sheetName val="Dec-Consolidation"/>
      <sheetName val="הרכבה_מאוחד9"/>
      <sheetName val="מעגל_רכוש_קבוע9"/>
      <sheetName val="פקדונות_וניירות_ערך9"/>
      <sheetName val="דוחות_LTD9"/>
      <sheetName val="נתונים_לשינוי9"/>
      <sheetName val="?????_?????9"/>
      <sheetName val="הנחות_עבודה1"/>
      <sheetName val="תזרים_"/>
      <sheetName val="TAL1296"/>
      <sheetName val="Sales_Revenue_Report1"/>
      <sheetName val="מס_הכנסה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>
        <row r="8">
          <cell r="B8">
            <v>12294</v>
          </cell>
        </row>
      </sheetData>
      <sheetData sheetId="17"/>
      <sheetData sheetId="18">
        <row r="8">
          <cell r="B8">
            <v>12294</v>
          </cell>
        </row>
      </sheetData>
      <sheetData sheetId="19">
        <row r="8">
          <cell r="B8">
            <v>12294</v>
          </cell>
        </row>
      </sheetData>
      <sheetData sheetId="20">
        <row r="8">
          <cell r="B8">
            <v>12294</v>
          </cell>
        </row>
      </sheetData>
      <sheetData sheetId="21">
        <row r="8">
          <cell r="B8">
            <v>12294</v>
          </cell>
        </row>
      </sheetData>
      <sheetData sheetId="22">
        <row r="8">
          <cell r="B8">
            <v>12294</v>
          </cell>
        </row>
      </sheetData>
      <sheetData sheetId="23"/>
      <sheetData sheetId="24">
        <row r="8">
          <cell r="B8">
            <v>12294</v>
          </cell>
        </row>
      </sheetData>
      <sheetData sheetId="25">
        <row r="8">
          <cell r="B8">
            <v>12294</v>
          </cell>
        </row>
      </sheetData>
      <sheetData sheetId="26">
        <row r="8">
          <cell r="B8">
            <v>12294</v>
          </cell>
        </row>
      </sheetData>
      <sheetData sheetId="27">
        <row r="8">
          <cell r="B8">
            <v>12294</v>
          </cell>
        </row>
      </sheetData>
      <sheetData sheetId="28">
        <row r="8">
          <cell r="B8">
            <v>12294</v>
          </cell>
        </row>
      </sheetData>
      <sheetData sheetId="29"/>
      <sheetData sheetId="30">
        <row r="8">
          <cell r="B8">
            <v>12294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8">
          <cell r="B8">
            <v>12294</v>
          </cell>
        </row>
      </sheetData>
      <sheetData sheetId="53"/>
      <sheetData sheetId="54">
        <row r="8">
          <cell r="B8">
            <v>12294</v>
          </cell>
        </row>
      </sheetData>
      <sheetData sheetId="55">
        <row r="8">
          <cell r="B8">
            <v>12294</v>
          </cell>
        </row>
      </sheetData>
      <sheetData sheetId="56">
        <row r="8">
          <cell r="B8">
            <v>12294</v>
          </cell>
        </row>
      </sheetData>
      <sheetData sheetId="57">
        <row r="8">
          <cell r="B8">
            <v>12294</v>
          </cell>
        </row>
      </sheetData>
      <sheetData sheetId="58">
        <row r="8">
          <cell r="B8">
            <v>12294</v>
          </cell>
        </row>
      </sheetData>
      <sheetData sheetId="59"/>
      <sheetData sheetId="60">
        <row r="8">
          <cell r="B8">
            <v>12294</v>
          </cell>
        </row>
      </sheetData>
      <sheetData sheetId="61"/>
      <sheetData sheetId="62">
        <row r="8">
          <cell r="B8">
            <v>12294</v>
          </cell>
        </row>
      </sheetData>
      <sheetData sheetId="63">
        <row r="8">
          <cell r="B8">
            <v>12294</v>
          </cell>
        </row>
      </sheetData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 refreshError="1"/>
      <sheetData sheetId="74">
        <row r="8">
          <cell r="B8">
            <v>12294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/>
      <sheetData sheetId="84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ה"/>
      <sheetName val="הרכבה מאוחד"/>
      <sheetName val="נפטא אקטיב 6.97 "/>
      <sheetName val="ריכוז"/>
      <sheetName val="דוחות"/>
      <sheetName val="Balance"/>
      <sheetName val="Sep WorkSheet"/>
      <sheetName val="כללי"/>
      <sheetName val="BS Schdl-3-Fixed Assets"/>
      <sheetName val="Opening BL"/>
      <sheetName val="קבוע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רמטרים"/>
      <sheetName val="הגדרה"/>
      <sheetName val="הרכבה מאוחד"/>
      <sheetName val="AmortTaxBenefit"/>
      <sheetName val="DBI אק"/>
      <sheetName val="מפעל DBI"/>
      <sheetName val="מעגל רכוש קבוע"/>
      <sheetName val="פקדונות וניירות ער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ודול מעבר"/>
      <sheetName val="מדדים ונתונים"/>
      <sheetName val="כרטיסים שלא שולבו"/>
      <sheetName val="מאזן בוחן"/>
      <sheetName val="סקירת מאזן"/>
      <sheetName val="סקירת רווה&quot;פ"/>
      <sheetName val="חישובים"/>
      <sheetName val="הון מניות"/>
      <sheetName val="מאזן"/>
      <sheetName val="רווה&quot;ס"/>
      <sheetName val="Cashflow"/>
      <sheetName val="דוח מתכונת הגשה "/>
      <sheetName val="Module1"/>
      <sheetName val="פרמטרים"/>
      <sheetName val="קליטה"/>
      <sheetName val="הגדרה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&amp;L "/>
      <sheetName val="CFS"/>
      <sheetName val="תזרים"/>
      <sheetName val="דוח מתכונת הגשה"/>
      <sheetName val="סבירות מימון "/>
      <sheetName val="הכנסות"/>
      <sheetName val="הפרשות"/>
      <sheetName val="נובמבר 2002"/>
      <sheetName val="העמסת הוצאות משותפות"/>
      <sheetName val="כרטיסים שלא שולבו"/>
      <sheetName val="מאזן בוחן"/>
      <sheetName val="דוחות"/>
      <sheetName val="סקירה"/>
      <sheetName val="חישובים"/>
      <sheetName val="שאלות"/>
      <sheetName val="רכוש קבוע"/>
      <sheetName val="מיון שכ&quot;ע למדען"/>
      <sheetName val="חו&quot;ז בינחברתי"/>
      <sheetName val="נתונים לשינוי"/>
      <sheetName val="Fixed Assets"/>
      <sheetName val="לוינשטיין"/>
      <sheetName val="עסקאות משותפות"/>
      <sheetName val="דוח מתכונת הגשה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  <sheetName val="P&amp;L "/>
      <sheetName val="BS"/>
      <sheetName val="פק'_נוספות4"/>
      <sheetName val="מס_994"/>
      <sheetName val="שמ&quot;מ_מ&quot;ה4"/>
      <sheetName val="מקדמות_למס4"/>
      <sheetName val="מיסים_נדחים4"/>
      <sheetName val="רווח_הון_קווי_זהב4"/>
      <sheetName val="תזרים_חברה4"/>
      <sheetName val="תזרים_מאוחד4"/>
      <sheetName val="ריכוזים_לדוח_כספי4"/>
      <sheetName val="טורים_דולרי4"/>
      <sheetName val="טורים_נומינלי4"/>
      <sheetName val="טורים_מתואם4"/>
      <sheetName val="תנועה_בהשקעות4"/>
      <sheetName val="מרכז_ער&quot;ז4"/>
      <sheetName val="יציאה_מאיחוד_נטקום4"/>
      <sheetName val="מדריכי_פנאי4"/>
      <sheetName val="פק'_נוספות"/>
      <sheetName val="מס_99"/>
      <sheetName val="שמ&quot;מ_מ&quot;ה"/>
      <sheetName val="מקדמות_למס"/>
      <sheetName val="מיסים_נדחים"/>
      <sheetName val="רווח_הון_קווי_זהב"/>
      <sheetName val="תזרים_חברה"/>
      <sheetName val="תזרים_מאוחד"/>
      <sheetName val="ריכוזים_לדוח_כספי"/>
      <sheetName val="טורים_דולרי"/>
      <sheetName val="טורים_נומינלי"/>
      <sheetName val="טורים_מתואם"/>
      <sheetName val="תנועה_בהשקעות"/>
      <sheetName val="מרכז_ער&quot;ז"/>
      <sheetName val="יציאה_מאיחוד_נטקום"/>
      <sheetName val="מדריכי_פנאי"/>
      <sheetName val="פק'_נוספות1"/>
      <sheetName val="מס_991"/>
      <sheetName val="שמ&quot;מ_מ&quot;ה1"/>
      <sheetName val="מקדמות_למס1"/>
      <sheetName val="מיסים_נדחים1"/>
      <sheetName val="רווח_הון_קווי_זהב1"/>
      <sheetName val="תזרים_חברה1"/>
      <sheetName val="תזרים_מאוחד1"/>
      <sheetName val="ריכוזים_לדוח_כספי1"/>
      <sheetName val="טורים_דולרי1"/>
      <sheetName val="טורים_נומינלי1"/>
      <sheetName val="טורים_מתואם1"/>
      <sheetName val="תנועה_בהשקעות1"/>
      <sheetName val="מרכז_ער&quot;ז1"/>
      <sheetName val="יציאה_מאיחוד_נטקום1"/>
      <sheetName val="מדריכי_פנאי1"/>
      <sheetName val="פק'_נוספות2"/>
      <sheetName val="מס_992"/>
      <sheetName val="שמ&quot;מ_מ&quot;ה2"/>
      <sheetName val="מקדמות_למס2"/>
      <sheetName val="מיסים_נדחים2"/>
      <sheetName val="רווח_הון_קווי_זהב2"/>
      <sheetName val="תזרים_חברה2"/>
      <sheetName val="תזרים_מאוחד2"/>
      <sheetName val="ריכוזים_לדוח_כספי2"/>
      <sheetName val="טורים_דולרי2"/>
      <sheetName val="טורים_נומינלי2"/>
      <sheetName val="טורים_מתואם2"/>
      <sheetName val="תנועה_בהשקעות2"/>
      <sheetName val="מרכז_ער&quot;ז2"/>
      <sheetName val="יציאה_מאיחוד_נטקום2"/>
      <sheetName val="מדריכי_פנאי2"/>
      <sheetName val="פק'_נוספות3"/>
      <sheetName val="מס_993"/>
      <sheetName val="שמ&quot;מ_מ&quot;ה3"/>
      <sheetName val="מקדמות_למס3"/>
      <sheetName val="מיסים_נדחים3"/>
      <sheetName val="רווח_הון_קווי_זהב3"/>
      <sheetName val="תזרים_חברה3"/>
      <sheetName val="תזרים_מאוחד3"/>
      <sheetName val="ריכוזים_לדוח_כספי3"/>
      <sheetName val="טורים_דולרי3"/>
      <sheetName val="טורים_נומינלי3"/>
      <sheetName val="טורים_מתואם3"/>
      <sheetName val="תנועה_בהשקעות3"/>
      <sheetName val="מרכז_ער&quot;ז3"/>
      <sheetName val="יציאה_מאיחוד_נטקום3"/>
      <sheetName val="מדריכי_פנאי3"/>
      <sheetName val="פק'_נוספות5"/>
      <sheetName val="מס_995"/>
      <sheetName val="שמ&quot;מ_מ&quot;ה5"/>
      <sheetName val="מקדמות_למס5"/>
      <sheetName val="מיסים_נדחים5"/>
      <sheetName val="רווח_הון_קווי_זהב5"/>
      <sheetName val="תזרים_חברה5"/>
      <sheetName val="תזרים_מאוחד5"/>
      <sheetName val="ריכוזים_לדוח_כספי5"/>
      <sheetName val="טורים_דולרי5"/>
      <sheetName val="טורים_נומינלי5"/>
      <sheetName val="טורים_מתואם5"/>
      <sheetName val="תנועה_בהשקעות5"/>
      <sheetName val="מרכז_ער&quot;ז5"/>
      <sheetName val="יציאה_מאיחוד_נטקום5"/>
      <sheetName val="מדריכי_פנאי5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כבה מאוחד"/>
      <sheetName val="תזרים מאוחד"/>
      <sheetName val="וואלה ! סולו"/>
      <sheetName val="תזרים סולו"/>
      <sheetName val="טלטל"/>
      <sheetName val="וואלה שופמיינד"/>
      <sheetName val="שיווק פיננסים"/>
      <sheetName val="סבירות מימון"/>
      <sheetName val="השקעות"/>
      <sheetName val="אנליטי מאוחד"/>
      <sheetName val="היוון עלויות מו&quot;פ"/>
      <sheetName val="מעגל ר&quot;ק"/>
      <sheetName val="כניסה לאיחוד"/>
      <sheetName val="דוחות LTD"/>
      <sheetName val="נתונים לשינוי"/>
      <sheetName val="הגדרה"/>
      <sheetName val="הבראה"/>
      <sheetName val="שמ&quot;מ מ&quot;ה"/>
      <sheetName val="הרכבה_מאוחד4"/>
      <sheetName val="תזרים_מאוחד4"/>
      <sheetName val="וואלה_!_סולו4"/>
      <sheetName val="תזרים_סולו4"/>
      <sheetName val="וואלה_שופמיינד4"/>
      <sheetName val="שיווק_פיננסים4"/>
      <sheetName val="סבירות_מימון4"/>
      <sheetName val="אנליטי_מאוחד4"/>
      <sheetName val="היוון_עלויות_מו&quot;פ4"/>
      <sheetName val="מעגל_ר&quot;ק4"/>
      <sheetName val="כניסה_לאיחוד4"/>
      <sheetName val="דוחות_LTD4"/>
      <sheetName val="נתונים_לשינוי4"/>
      <sheetName val="הרכבה_מאוחד"/>
      <sheetName val="תזרים_מאוחד"/>
      <sheetName val="וואלה_!_סולו"/>
      <sheetName val="תזרים_סולו"/>
      <sheetName val="וואלה_שופמיינד"/>
      <sheetName val="שיווק_פיננסים"/>
      <sheetName val="סבירות_מימון"/>
      <sheetName val="אנליטי_מאוחד"/>
      <sheetName val="היוון_עלויות_מו&quot;פ"/>
      <sheetName val="מעגל_ר&quot;ק"/>
      <sheetName val="כניסה_לאיחוד"/>
      <sheetName val="דוחות_LTD"/>
      <sheetName val="נתונים_לשינוי"/>
      <sheetName val="הרכבה_מאוחד1"/>
      <sheetName val="תזרים_מאוחד1"/>
      <sheetName val="וואלה_!_סולו1"/>
      <sheetName val="תזרים_סולו1"/>
      <sheetName val="וואלה_שופמיינד1"/>
      <sheetName val="שיווק_פיננסים1"/>
      <sheetName val="סבירות_מימון1"/>
      <sheetName val="אנליטי_מאוחד1"/>
      <sheetName val="היוון_עלויות_מו&quot;פ1"/>
      <sheetName val="מעגל_ר&quot;ק1"/>
      <sheetName val="כניסה_לאיחוד1"/>
      <sheetName val="דוחות_LTD1"/>
      <sheetName val="נתונים_לשינוי1"/>
      <sheetName val="הרכבה_מאוחד2"/>
      <sheetName val="תזרים_מאוחד2"/>
      <sheetName val="וואלה_!_סולו2"/>
      <sheetName val="תזרים_סולו2"/>
      <sheetName val="וואלה_שופמיינד2"/>
      <sheetName val="שיווק_פיננסים2"/>
      <sheetName val="סבירות_מימון2"/>
      <sheetName val="אנליטי_מאוחד2"/>
      <sheetName val="היוון_עלויות_מו&quot;פ2"/>
      <sheetName val="מעגל_ר&quot;ק2"/>
      <sheetName val="כניסה_לאיחוד2"/>
      <sheetName val="דוחות_LTD2"/>
      <sheetName val="נתונים_לשינוי2"/>
      <sheetName val="הרכבה_מאוחד3"/>
      <sheetName val="תזרים_מאוחד3"/>
      <sheetName val="וואלה_!_סולו3"/>
      <sheetName val="תזרים_סולו3"/>
      <sheetName val="וואלה_שופמיינד3"/>
      <sheetName val="שיווק_פיננסים3"/>
      <sheetName val="סבירות_מימון3"/>
      <sheetName val="אנליטי_מאוחד3"/>
      <sheetName val="היוון_עלויות_מו&quot;פ3"/>
      <sheetName val="מעגל_ר&quot;ק3"/>
      <sheetName val="כניסה_לאיחוד3"/>
      <sheetName val="דוחות_LTD3"/>
      <sheetName val="נתונים_לשינוי3"/>
      <sheetName val="הרכבה_מאוחד6"/>
      <sheetName val="תזרים_מאוחד6"/>
      <sheetName val="וואלה_!_סולו6"/>
      <sheetName val="תזרים_סולו6"/>
      <sheetName val="וואלה_שופמיינד6"/>
      <sheetName val="שיווק_פיננסים6"/>
      <sheetName val="סבירות_מימון6"/>
      <sheetName val="אנליטי_מאוחד6"/>
      <sheetName val="היוון_עלויות_מו&quot;פ6"/>
      <sheetName val="מעגל_ר&quot;ק6"/>
      <sheetName val="כניסה_לאיחוד6"/>
      <sheetName val="דוחות_LTD6"/>
      <sheetName val="נתונים_לשינוי6"/>
      <sheetName val="הרכבה_מאוחד5"/>
      <sheetName val="תזרים_מאוחד5"/>
      <sheetName val="וואלה_!_סולו5"/>
      <sheetName val="תזרים_סולו5"/>
      <sheetName val="וואלה_שופמיינד5"/>
      <sheetName val="שיווק_פיננסים5"/>
      <sheetName val="סבירות_מימון5"/>
      <sheetName val="אנליטי_מאוחד5"/>
      <sheetName val="היוון_עלויות_מו&quot;פ5"/>
      <sheetName val="מעגל_ר&quot;ק5"/>
      <sheetName val="כניסה_לאיחוד5"/>
      <sheetName val="דוחות_LTD5"/>
      <sheetName val="נתונים_לשינוי5"/>
      <sheetName val="הרכבה_מאוחד7"/>
      <sheetName val="תזרים_מאוחד7"/>
      <sheetName val="וואלה_!_סולו7"/>
      <sheetName val="תזרים_סולו7"/>
      <sheetName val="וואלה_שופמיינד7"/>
      <sheetName val="שיווק_פיננסים7"/>
      <sheetName val="סבירות_מימון7"/>
      <sheetName val="אנליטי_מאוחד7"/>
      <sheetName val="היוון_עלויות_מו&quot;פ7"/>
      <sheetName val="מעגל_ר&quot;ק7"/>
      <sheetName val="כניסה_לאיחוד7"/>
      <sheetName val="דוחות_LTD7"/>
      <sheetName val="נתונים_לשינוי7"/>
      <sheetName val="הרכבה_מאוחד8"/>
      <sheetName val="תזרים_מאוחד8"/>
      <sheetName val="וואלה_!_סולו8"/>
      <sheetName val="תזרים_סולו8"/>
      <sheetName val="וואלה_שופמיינד8"/>
      <sheetName val="שיווק_פיננסים8"/>
      <sheetName val="סבירות_מימון8"/>
      <sheetName val="אנליטי_מאוחד8"/>
      <sheetName val="היוון_עלויות_מו&quot;פ8"/>
      <sheetName val="מעגל_ר&quot;ק8"/>
      <sheetName val="כניסה_לאיחוד8"/>
      <sheetName val="דוחות_LTD8"/>
      <sheetName val="נתונים_לשינוי8"/>
      <sheetName val="מאזן + PN סולו"/>
      <sheetName val="דוחות"/>
      <sheetName val="DBS מאוחד מתואם US"/>
      <sheetName val="מאזן_+_PN_סול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C5">
            <v>8459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C5">
            <v>8459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5">
          <cell r="C5">
            <v>8459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5">
          <cell r="C5">
            <v>8459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דוחות"/>
      <sheetName val="Financial Statements"/>
      <sheetName val="Entries"/>
      <sheetName val="Cash flow"/>
      <sheetName val="תזרים מזומנים"/>
      <sheetName val="אנליטי מאזן"/>
      <sheetName val="אנליטי רווה"/>
      <sheetName val="עסק חי"/>
      <sheetName val="מס תאורטי ונדחה"/>
      <sheetName val="fas123"/>
      <sheetName val="אופציות לעובדים"/>
      <sheetName val="מס הכנסה"/>
      <sheetName val="ביאורים"/>
      <sheetName val="רווח למניה"/>
      <sheetName val="Equity"/>
      <sheetName val="Loans"/>
      <sheetName val="הלוואות בעלים-מתוקן"/>
      <sheetName val="הלוואות גישור"/>
      <sheetName val="Fixed Assets"/>
      <sheetName val="Inventory"/>
      <sheetName val="פיצויים"/>
      <sheetName val="חופשה"/>
      <sheetName val="הוצ' לשלם + מראש"/>
      <sheetName val="Pat"/>
      <sheetName val="BS"/>
      <sheetName val="P&amp;L "/>
      <sheetName val="הרכבה מאוחד"/>
      <sheetName val="?????"/>
      <sheetName val="מאזן בוחן"/>
      <sheetName val="פקודות נוספות קדנט בע&quot;מ"/>
      <sheetName val="Trial Balance"/>
      <sheetName val="investment 5M"/>
      <sheetName val="investment 12.5M (2)"/>
      <sheetName val="הבראה"/>
      <sheetName val="הרכבה ש&quot;ח"/>
      <sheetName val="מאורגן"/>
      <sheetName val="שמ&quot;מ מ&quot;ה"/>
      <sheetName val="Financial_Statements"/>
      <sheetName val="Cash_flow"/>
      <sheetName val="תזרים_מזומנים"/>
      <sheetName val="אנליטי_מאזן"/>
      <sheetName val="אנליטי_רווה"/>
      <sheetName val="עסק_חי"/>
      <sheetName val="מס_תאורטי_ונדחה"/>
      <sheetName val="אופציות_לעובדים"/>
      <sheetName val="מס_הכנסה"/>
      <sheetName val="רווח_למניה"/>
      <sheetName val="הלוואות_בעלים-מתוקן"/>
      <sheetName val="הלוואות_גישור"/>
      <sheetName val="Fixed_Assets"/>
      <sheetName val="הוצ'_לשלם_+_מראש"/>
      <sheetName val="הרכבה_מאוחד"/>
      <sheetName val="P&amp;L_"/>
      <sheetName val="מאזן_בוחן"/>
      <sheetName val="DBI"/>
      <sheetName val="נתונים מוקלדים"/>
      <sheetName val="operational dat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דוחות"/>
      <sheetName val="הרכבה"/>
      <sheetName val="אנליטי"/>
      <sheetName val="גיליון1"/>
      <sheetName val="?????"/>
      <sheetName val="הרכבה מאוחד"/>
      <sheetName val="פקודות נוספות קדנט בע&quot;מ"/>
      <sheetName val="TELEMAIL"/>
      <sheetName val="מעגל רכוש קבוע"/>
      <sheetName val="פקדונות וניירות ערך"/>
      <sheetName val="נומינלי"/>
      <sheetName val="הרכבה_מאוחד4"/>
      <sheetName val="פקודות_נוספות_קדנט_בע&quot;מ4"/>
      <sheetName val="הרכבה_מאוחד"/>
      <sheetName val="פקודות_נוספות_קדנט_בע&quot;מ"/>
      <sheetName val="הרכבה_מאוחד1"/>
      <sheetName val="פקודות_נוספות_קדנט_בע&quot;מ1"/>
      <sheetName val="הרכבה_מאוחד2"/>
      <sheetName val="פקודות_נוספות_קדנט_בע&quot;מ2"/>
      <sheetName val="הרכבה_מאוחד3"/>
      <sheetName val="פקודות_נוספות_קדנט_בע&quot;מ3"/>
      <sheetName val="הרכבה_מאוחד5"/>
      <sheetName val="פקודות_נוספות_קדנט_בע&quot;מ5"/>
      <sheetName val="הרכבה_מאוחד6"/>
      <sheetName val="פקודות_נוספות_קדנט_בע&quot;מ6"/>
      <sheetName val="הרכבה_מאוחד7"/>
      <sheetName val="פקודות_נוספות_קדנט_בע&quot;מ7"/>
      <sheetName val="מאזן + PN סולו"/>
      <sheetName val="דוחות כספיים"/>
    </sheetNames>
    <sheetDataSet>
      <sheetData sheetId="0" refreshError="1">
        <row r="4">
          <cell r="K4" t="str">
            <v>טלגייט בע"מ</v>
          </cell>
        </row>
        <row r="6">
          <cell r="K6" t="str">
            <v>מאזן ליום 30 בספטמבר, 1997</v>
          </cell>
        </row>
        <row r="8">
          <cell r="N8" t="str">
            <v>$</v>
          </cell>
          <cell r="R8" t="str">
            <v>$</v>
          </cell>
        </row>
        <row r="9">
          <cell r="K9" t="str">
            <v>רכוש שוטף</v>
          </cell>
          <cell r="P9" t="str">
            <v>התחייבויות שוטפות</v>
          </cell>
        </row>
        <row r="11">
          <cell r="K11" t="str">
            <v>מזומנים ושווי מזומנים</v>
          </cell>
          <cell r="N11">
            <v>0</v>
          </cell>
          <cell r="P11" t="str">
            <v>ספקים</v>
          </cell>
          <cell r="R11">
            <v>0</v>
          </cell>
        </row>
        <row r="13">
          <cell r="K13" t="str">
            <v>בטוחות סחירות</v>
          </cell>
          <cell r="N13">
            <v>0</v>
          </cell>
          <cell r="P13" t="str">
            <v>עובדים ומוסדות בגין שכר</v>
          </cell>
          <cell r="R13">
            <v>0</v>
          </cell>
        </row>
        <row r="15">
          <cell r="K15" t="str">
            <v>הכנסות לקבל-השתתפות ממשלה</v>
          </cell>
          <cell r="N15">
            <v>0</v>
          </cell>
          <cell r="P15" t="str">
            <v>זכאים אחרים</v>
          </cell>
          <cell r="R15">
            <v>0</v>
          </cell>
        </row>
        <row r="17">
          <cell r="K17" t="str">
            <v>חייבים אחרים</v>
          </cell>
          <cell r="N17">
            <v>0</v>
          </cell>
          <cell r="P17" t="str">
            <v>סה"כ התחייבויות שוטפות</v>
          </cell>
          <cell r="R17">
            <v>0</v>
          </cell>
        </row>
        <row r="19">
          <cell r="K19" t="str">
            <v>סה"כ רכוש שוטף</v>
          </cell>
          <cell r="N19">
            <v>0</v>
          </cell>
        </row>
        <row r="20">
          <cell r="P20" t="str">
            <v>התחייבויות לזמן ארוך</v>
          </cell>
        </row>
        <row r="22">
          <cell r="P22" t="str">
            <v>התחייבויות לסיום יחסי</v>
          </cell>
        </row>
        <row r="23">
          <cell r="P23" t="str">
            <v>עובד-מעביד, נטו</v>
          </cell>
          <cell r="R23">
            <v>0</v>
          </cell>
        </row>
        <row r="25">
          <cell r="P25" t="str">
            <v>הלוואות בעלים</v>
          </cell>
          <cell r="R25">
            <v>0</v>
          </cell>
        </row>
        <row r="27">
          <cell r="K27" t="str">
            <v>רכוש קבוע</v>
          </cell>
          <cell r="R27">
            <v>0</v>
          </cell>
        </row>
        <row r="29">
          <cell r="K29" t="str">
            <v>עלות</v>
          </cell>
          <cell r="N29">
            <v>0</v>
          </cell>
        </row>
        <row r="30">
          <cell r="P30" t="str">
            <v>הון עצמי</v>
          </cell>
        </row>
        <row r="31">
          <cell r="K31" t="str">
            <v>פחת נצבר</v>
          </cell>
          <cell r="N31">
            <v>0</v>
          </cell>
        </row>
        <row r="32">
          <cell r="P32" t="str">
            <v>הון מניות</v>
          </cell>
          <cell r="R32">
            <v>0</v>
          </cell>
        </row>
        <row r="33">
          <cell r="K33" t="str">
            <v>רכוש קבוע, נטו</v>
          </cell>
          <cell r="N33">
            <v>0</v>
          </cell>
        </row>
        <row r="34">
          <cell r="P34" t="str">
            <v>פרמיה על מניות</v>
          </cell>
          <cell r="R34">
            <v>0</v>
          </cell>
        </row>
        <row r="36">
          <cell r="P36" t="str">
            <v>קרן הון- אופציות</v>
          </cell>
          <cell r="R36">
            <v>0</v>
          </cell>
        </row>
        <row r="38">
          <cell r="P38" t="str">
            <v>הפסד נצבר</v>
          </cell>
          <cell r="R38">
            <v>0</v>
          </cell>
        </row>
        <row r="40">
          <cell r="P40" t="str">
            <v>סה"כ הון עצמי</v>
          </cell>
          <cell r="R40">
            <v>0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יירות עבודה"/>
      <sheetName val="דוחות כספיים"/>
      <sheetName val="TTI -מתואם"/>
      <sheetName val="TTI LTD"/>
      <sheetName val="ני&quot;ע-מתואם"/>
      <sheetName val="אופציות לעובדים"/>
      <sheetName val="פקודות נוספות"/>
      <sheetName val="סבירות מימון"/>
      <sheetName val="TTI- ש&quot;ח"/>
      <sheetName val="הרכבה - INC."/>
      <sheetName val="הרכבה - B.V"/>
      <sheetName val="תזרים דולרי"/>
      <sheetName val="תזרים מתואם"/>
      <sheetName val="מיסים נדחים"/>
      <sheetName val="ניתוח אנליטי-רו&quot;ה"/>
      <sheetName val="אנליטי-מאזן"/>
      <sheetName val="nasdaq"/>
      <sheetName val="רווח למניה"/>
      <sheetName val="מס 1998"/>
      <sheetName val="לקוחות"/>
      <sheetName val="לקוחות+הכנסות לקבל"/>
      <sheetName val="רכוש קבוע"/>
      <sheetName val="ביאורי רוו&quot;ה - מתואם"/>
      <sheetName val="TTI998"/>
      <sheetName val="דוחות"/>
      <sheetName val="מדדים"/>
      <sheetName val=""/>
      <sheetName val="#REF"/>
      <sheetName val="ב-ר-4-00"/>
      <sheetName val="?????? ?????"/>
      <sheetName val="????? ??????-??&quot;?"/>
      <sheetName val="ניירות_עבודה"/>
      <sheetName val="TTI_-מתואם"/>
      <sheetName val="TTI_LTD"/>
      <sheetName val="דוחות_כספיים"/>
      <sheetName val="רווח_למניה"/>
      <sheetName val="אופציות_לעובדים"/>
      <sheetName val="TTI-_ש&quot;ח"/>
      <sheetName val="מיסים_נדחים"/>
      <sheetName val="פקודות_נוספות"/>
      <sheetName val="סבירות_מימון"/>
      <sheetName val="הרכבה_-_INC_"/>
      <sheetName val="הרכבה_-_B_V"/>
      <sheetName val="תזרים_דולרי"/>
      <sheetName val="תזרים_מתואם"/>
      <sheetName val="ניתוח_אנליטי-רו&quot;ה"/>
      <sheetName val="מס_1998"/>
      <sheetName val="לקוחות+הכנסות_לקבל"/>
      <sheetName val="רכוש_קבוע"/>
      <sheetName val="ביאורי_רוו&quot;ה_-_מתואם"/>
      <sheetName val="פרמטרים"/>
      <sheetName val="??????_?????"/>
      <sheetName val="?????_??????-??&quot;?"/>
    </sheetNames>
    <sheetDataSet>
      <sheetData sheetId="0">
        <row r="10">
          <cell r="Q10">
            <v>156.5</v>
          </cell>
        </row>
      </sheetData>
      <sheetData sheetId="1">
        <row r="10">
          <cell r="Q10">
            <v>156.5</v>
          </cell>
        </row>
      </sheetData>
      <sheetData sheetId="2" refreshError="1"/>
      <sheetData sheetId="3">
        <row r="10">
          <cell r="Q10">
            <v>156.5</v>
          </cell>
        </row>
      </sheetData>
      <sheetData sheetId="4">
        <row r="10">
          <cell r="Q10">
            <v>156.5</v>
          </cell>
        </row>
      </sheetData>
      <sheetData sheetId="5">
        <row r="10">
          <cell r="Q10">
            <v>156.5</v>
          </cell>
        </row>
      </sheetData>
      <sheetData sheetId="6">
        <row r="10">
          <cell r="Q10">
            <v>156.5</v>
          </cell>
        </row>
      </sheetData>
      <sheetData sheetId="7">
        <row r="10">
          <cell r="Q10">
            <v>156.5</v>
          </cell>
        </row>
      </sheetData>
      <sheetData sheetId="8">
        <row r="10">
          <cell r="Q10">
            <v>156.5</v>
          </cell>
        </row>
      </sheetData>
      <sheetData sheetId="9">
        <row r="10">
          <cell r="Q10">
            <v>156.5</v>
          </cell>
        </row>
      </sheetData>
      <sheetData sheetId="10">
        <row r="10">
          <cell r="Q10">
            <v>156.5</v>
          </cell>
        </row>
      </sheetData>
      <sheetData sheetId="11">
        <row r="10">
          <cell r="Q10">
            <v>156.5</v>
          </cell>
        </row>
      </sheetData>
      <sheetData sheetId="12"/>
      <sheetData sheetId="13">
        <row r="10">
          <cell r="Q10">
            <v>156.5</v>
          </cell>
        </row>
      </sheetData>
      <sheetData sheetId="14">
        <row r="10">
          <cell r="Q10">
            <v>156.5</v>
          </cell>
        </row>
      </sheetData>
      <sheetData sheetId="15"/>
      <sheetData sheetId="16">
        <row r="10">
          <cell r="Q10">
            <v>156.5</v>
          </cell>
        </row>
      </sheetData>
      <sheetData sheetId="17"/>
      <sheetData sheetId="18"/>
      <sheetData sheetId="19"/>
      <sheetData sheetId="20"/>
      <sheetData sheetId="21"/>
      <sheetData sheetId="22">
        <row r="10">
          <cell r="Q10">
            <v>156.5</v>
          </cell>
        </row>
      </sheetData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>
        <row r="10">
          <cell r="Q10">
            <v>156.5</v>
          </cell>
        </row>
      </sheetData>
      <sheetData sheetId="32">
        <row r="10">
          <cell r="Q10">
            <v>156.5</v>
          </cell>
        </row>
      </sheetData>
      <sheetData sheetId="33">
        <row r="10">
          <cell r="Q10">
            <v>156.5</v>
          </cell>
        </row>
      </sheetData>
      <sheetData sheetId="34">
        <row r="10">
          <cell r="Q10">
            <v>156.5</v>
          </cell>
        </row>
      </sheetData>
      <sheetData sheetId="35"/>
      <sheetData sheetId="36"/>
      <sheetData sheetId="37">
        <row r="10">
          <cell r="Q10">
            <v>156.5</v>
          </cell>
        </row>
      </sheetData>
      <sheetData sheetId="38">
        <row r="10">
          <cell r="Q10">
            <v>156.5</v>
          </cell>
        </row>
      </sheetData>
      <sheetData sheetId="39"/>
      <sheetData sheetId="40">
        <row r="10">
          <cell r="Q10">
            <v>156.5</v>
          </cell>
        </row>
      </sheetData>
      <sheetData sheetId="41"/>
      <sheetData sheetId="42">
        <row r="10">
          <cell r="Q10">
            <v>156.5</v>
          </cell>
        </row>
      </sheetData>
      <sheetData sheetId="43">
        <row r="10">
          <cell r="Q10">
            <v>156.5</v>
          </cell>
        </row>
      </sheetData>
      <sheetData sheetId="44"/>
      <sheetData sheetId="45">
        <row r="10">
          <cell r="Q10">
            <v>156.5</v>
          </cell>
        </row>
      </sheetData>
      <sheetData sheetId="46"/>
      <sheetData sheetId="47"/>
      <sheetData sheetId="48"/>
      <sheetData sheetId="49">
        <row r="10">
          <cell r="Q10">
            <v>156.5</v>
          </cell>
        </row>
      </sheetData>
      <sheetData sheetId="50" refreshError="1"/>
      <sheetData sheetId="51"/>
      <sheetData sheetId="52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budget"/>
      <sheetName val="Investment"/>
      <sheetName val="P&amp;L"/>
      <sheetName val="הערות"/>
      <sheetName val="dep check"/>
      <sheetName val="company report"/>
      <sheetName val="Reports"/>
      <sheetName val="firm value"/>
      <sheetName val="parameters"/>
      <sheetName val="TTI -מתואם"/>
      <sheetName val="MODEL13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ment- Tax"/>
      <sheetName val="investment- acounting"/>
      <sheetName val="Scenarios"/>
      <sheetName val="proforma"/>
      <sheetName val="COMMENTS"/>
      <sheetName val="revenues"/>
      <sheetName val="costs"/>
      <sheetName val="parameter"/>
      <sheetName val="analysis"/>
      <sheetName val="word1"/>
      <sheetName val="word"/>
      <sheetName val="2000"/>
      <sheetName val="New budget"/>
      <sheetName val="מסמא תחזית"/>
      <sheetName val="TTI -מתואם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200000"/>
      <sheetName val="anality bs"/>
      <sheetName val="anality pl"/>
      <sheetName val="אנליטי רוו&quot;ה"/>
      <sheetName val="אנליטי מאזן"/>
      <sheetName val="Consolidation "/>
      <sheetName val="INC"/>
      <sheetName val="BS"/>
      <sheetName val="P&amp;L"/>
      <sheetName val="AE"/>
      <sheetName val="cash flow"/>
      <sheetName val="Capital"/>
      <sheetName val="Fixed Assets"/>
      <sheetName val="lease"/>
      <sheetName val="NOTES"/>
      <sheetName val="EPS2000"/>
      <sheetName val="EPSprofo"/>
      <sheetName val="COGS Allocation"/>
      <sheetName val="Deferred compensation"/>
      <sheetName val="מאזן ורוו&quot;ה"/>
      <sheetName val="פקודה"/>
      <sheetName val="investment- acounting"/>
      <sheetName val="anality_bs4"/>
      <sheetName val="anality_pl4"/>
      <sheetName val="אנליטי_רוו&quot;ה4"/>
      <sheetName val="אנליטי_מאזן4"/>
      <sheetName val="Consolidation_4"/>
      <sheetName val="cash_flow4"/>
      <sheetName val="Fixed_Assets4"/>
      <sheetName val="COGS_Allocation4"/>
      <sheetName val="Deferred_compensation4"/>
      <sheetName val="מאזן_ורוו&quot;ה2"/>
      <sheetName val="anality_bs"/>
      <sheetName val="anality_pl"/>
      <sheetName val="אנליטי_רוו&quot;ה"/>
      <sheetName val="אנליטי_מאזן"/>
      <sheetName val="Consolidation_"/>
      <sheetName val="cash_flow"/>
      <sheetName val="Fixed_Assets"/>
      <sheetName val="COGS_Allocation"/>
      <sheetName val="Deferred_compensation"/>
      <sheetName val="anality_bs1"/>
      <sheetName val="anality_pl1"/>
      <sheetName val="אנליטי_רוו&quot;ה1"/>
      <sheetName val="אנליטי_מאזן1"/>
      <sheetName val="Consolidation_1"/>
      <sheetName val="cash_flow1"/>
      <sheetName val="Fixed_Assets1"/>
      <sheetName val="COGS_Allocation1"/>
      <sheetName val="Deferred_compensation1"/>
      <sheetName val="anality_bs2"/>
      <sheetName val="anality_pl2"/>
      <sheetName val="אנליטי_רוו&quot;ה2"/>
      <sheetName val="אנליטי_מאזן2"/>
      <sheetName val="Consolidation_2"/>
      <sheetName val="cash_flow2"/>
      <sheetName val="Fixed_Assets2"/>
      <sheetName val="COGS_Allocation2"/>
      <sheetName val="Deferred_compensation2"/>
      <sheetName val="מאזן_ורוו&quot;ה"/>
      <sheetName val="anality_bs3"/>
      <sheetName val="anality_pl3"/>
      <sheetName val="אנליטי_רוו&quot;ה3"/>
      <sheetName val="אנליטי_מאזן3"/>
      <sheetName val="Consolidation_3"/>
      <sheetName val="cash_flow3"/>
      <sheetName val="Fixed_Assets3"/>
      <sheetName val="COGS_Allocation3"/>
      <sheetName val="Deferred_compensation3"/>
      <sheetName val="מאזן_ורוו&quot;ה1"/>
      <sheetName val="anality_bs6"/>
      <sheetName val="anality_pl6"/>
      <sheetName val="אנליטי_רוו&quot;ה6"/>
      <sheetName val="אנליטי_מאזן6"/>
      <sheetName val="Consolidation_6"/>
      <sheetName val="cash_flow6"/>
      <sheetName val="Fixed_Assets6"/>
      <sheetName val="COGS_Allocation6"/>
      <sheetName val="Deferred_compensation6"/>
      <sheetName val="anality_bs5"/>
      <sheetName val="anality_pl5"/>
      <sheetName val="אנליטי_רוו&quot;ה5"/>
      <sheetName val="אנליטי_מאזן5"/>
      <sheetName val="Consolidation_5"/>
      <sheetName val="cash_flow5"/>
      <sheetName val="Fixed_Assets5"/>
      <sheetName val="COGS_Allocation5"/>
      <sheetName val="Deferred_compensation5"/>
      <sheetName val="מאזן_ורוו&quot;ה3"/>
      <sheetName val="anality_bs7"/>
      <sheetName val="anality_pl7"/>
      <sheetName val="אנליטי_רוו&quot;ה7"/>
      <sheetName val="אנליטי_מאזן7"/>
      <sheetName val="Consolidation_7"/>
      <sheetName val="cash_flow7"/>
      <sheetName val="Fixed_Assets7"/>
      <sheetName val="COGS_Allocation7"/>
      <sheetName val="Deferred_compensation7"/>
      <sheetName val="מאזן_ורוו&quot;ה4"/>
      <sheetName val="anality_bs8"/>
      <sheetName val="anality_pl8"/>
      <sheetName val="אנליטי_רוו&quot;ה8"/>
      <sheetName val="אנליטי_מאזן8"/>
      <sheetName val="Consolidation_8"/>
      <sheetName val="cash_flow8"/>
      <sheetName val="Fixed_Assets8"/>
      <sheetName val="COGS_Allocation8"/>
      <sheetName val="Deferred_compensation8"/>
      <sheetName val="מאזן_ורוו&quot;ה5"/>
      <sheetName val="HARCAVA"/>
      <sheetName val="שאלון מלאי"/>
      <sheetName val="דוח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כבה"/>
      <sheetName val="pldt"/>
      <sheetName val="פקודות נוספות"/>
      <sheetName val="דוחות"/>
      <sheetName val="אנליטי"/>
      <sheetName val="דוח תזרים"/>
      <sheetName val="ביאורים"/>
      <sheetName val="הלואה-גלסמן"/>
      <sheetName val="חופשה,פצויים"/>
      <sheetName val="הלוואות בעלים-מתוקן"/>
      <sheetName val="העמסת הנהכ&quot;ל"/>
      <sheetName val="מס הכנסה"/>
      <sheetName val="מס הכנסה  ישן"/>
      <sheetName val="הון מניות"/>
      <sheetName val="הלוואות בעלים ב- $"/>
      <sheetName val="הסבר ל-restatement"/>
      <sheetName val="רכוש קבוע"/>
      <sheetName val="סבירות מימון"/>
      <sheetName val="גיליון2"/>
      <sheetName val="ניתוח אנליטי"/>
      <sheetName val="מדדים ושע&quot;ח"/>
      <sheetName val="?????"/>
      <sheetName val="פקודות_נוספות"/>
      <sheetName val="דוח_תזרים"/>
      <sheetName val="הלוואות_בעלים-מתוקן"/>
      <sheetName val="העמסת_הנהכ&quot;ל"/>
      <sheetName val="מס_הכנסה"/>
      <sheetName val="מס_הכנסה__ישן"/>
      <sheetName val="הון_מניות"/>
      <sheetName val="הלוואות_בעלים_ב-_$"/>
      <sheetName val="הסבר_ל-restatement"/>
      <sheetName val="רכוש_קבוע"/>
      <sheetName val="סבירות_מימון"/>
      <sheetName val="ניתוח_אנליטי"/>
      <sheetName val="מדדים_ושע&quot;ח"/>
      <sheetName val="פקודות_נוספות1"/>
      <sheetName val="דוח_תזרים1"/>
      <sheetName val="הלוואות_בעלים-מתוקן1"/>
      <sheetName val="העמסת_הנהכ&quot;ל1"/>
      <sheetName val="מס_הכנסה1"/>
      <sheetName val="מס_הכנסה__ישן1"/>
      <sheetName val="הון_מניות1"/>
      <sheetName val="הלוואות_בעלים_ב-_$1"/>
      <sheetName val="הסבר_ל-restatement1"/>
      <sheetName val="רכוש_קבוע1"/>
      <sheetName val="סבירות_מימון1"/>
      <sheetName val="ניתוח_אנליטי1"/>
      <sheetName val="מדדים_ושע&quot;ח1"/>
      <sheetName val="GARD1297"/>
      <sheetName val="Consolidation "/>
      <sheetName val="פקודה"/>
      <sheetName val="פקודות_נוספות2"/>
      <sheetName val="דוח_תזרים2"/>
      <sheetName val="הלוואות_בעלים-מתוקן2"/>
      <sheetName val="העמסת_הנהכ&quot;ל2"/>
      <sheetName val="מס_הכנסה2"/>
      <sheetName val="מס_הכנסה__ישן2"/>
      <sheetName val="הון_מניות2"/>
      <sheetName val="הלוואות_בעלים_ב-_$2"/>
      <sheetName val="הסבר_ל-restatement2"/>
      <sheetName val="רכוש_קבוע2"/>
      <sheetName val="סבירות_מימון2"/>
      <sheetName val="ניתוח_אנליטי2"/>
      <sheetName val="מדדים_ושע&quot;ח2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רווח למניה רבעוני 1997"/>
      <sheetName val="ניתוח אנליטי-רו&quot;ה"/>
      <sheetName val="options"/>
      <sheetName val="מיסים נדחים "/>
      <sheetName val="לקוחות עיקריים"/>
      <sheetName val="רווח למניה"/>
      <sheetName val="fasb 123"/>
      <sheetName val="מס 1998"/>
      <sheetName val="מס תאורטי"/>
      <sheetName val="ניתוח אנליטי- מאזן"/>
      <sheetName val="באורים"/>
      <sheetName val="capitalization"/>
      <sheetName val="F-1"/>
      <sheetName val="md&amp;a"/>
      <sheetName val="ניתוח אנליטי"/>
      <sheetName val="בעלי מניות"/>
      <sheetName val="reviews"/>
      <sheetName val="טבלת אופציות"/>
      <sheetName val="5 גדולים"/>
      <sheetName val="גיליון14"/>
      <sheetName val="גיליון15"/>
      <sheetName val="גיליון16"/>
      <sheetName val="???? ????? ?????? 1997"/>
      <sheetName val="הרכבה"/>
      <sheetName val="דוחות"/>
      <sheetName val="RD"/>
      <sheetName val="Consolidation "/>
      <sheetName val="מדדים ושע&quot;ח"/>
      <sheetName val="שינויים במלאי מאזן"/>
      <sheetName val="ביאורים"/>
      <sheetName val="רווח_למניה_רבעוני_19974"/>
      <sheetName val="ניתוח_אנליטי-רו&quot;ה4"/>
      <sheetName val="מיסים_נדחים_4"/>
      <sheetName val="לקוחות_עיקריים4"/>
      <sheetName val="רווח_למניה4"/>
      <sheetName val="fasb_1234"/>
      <sheetName val="מס_19984"/>
      <sheetName val="מס_תאורטי4"/>
      <sheetName val="ניתוח_אנליטי-_מאזן4"/>
      <sheetName val="ניתוח_אנליטי4"/>
      <sheetName val="בעלי_מניות4"/>
      <sheetName val="טבלת_אופציות4"/>
      <sheetName val="5_גדולים4"/>
      <sheetName val="????_?????_??????_19974"/>
      <sheetName val="Consolidation_2"/>
      <sheetName val="רווח_למניה_רבעוני_1997"/>
      <sheetName val="ניתוח_אנליטי-רו&quot;ה"/>
      <sheetName val="מיסים_נדחים_"/>
      <sheetName val="לקוחות_עיקריים"/>
      <sheetName val="רווח_למניה"/>
      <sheetName val="fasb_123"/>
      <sheetName val="מס_1998"/>
      <sheetName val="מס_תאורטי"/>
      <sheetName val="ניתוח_אנליטי-_מאזן"/>
      <sheetName val="ניתוח_אנליטי"/>
      <sheetName val="בעלי_מניות"/>
      <sheetName val="טבלת_אופציות"/>
      <sheetName val="5_גדולים"/>
      <sheetName val="????_?????_??????_1997"/>
      <sheetName val="רווח_למניה_רבעוני_19971"/>
      <sheetName val="ניתוח_אנליטי-רו&quot;ה1"/>
      <sheetName val="מיסים_נדחים_1"/>
      <sheetName val="לקוחות_עיקריים1"/>
      <sheetName val="רווח_למניה1"/>
      <sheetName val="fasb_1231"/>
      <sheetName val="מס_19981"/>
      <sheetName val="מס_תאורטי1"/>
      <sheetName val="ניתוח_אנליטי-_מאזן1"/>
      <sheetName val="ניתוח_אנליטי1"/>
      <sheetName val="בעלי_מניות1"/>
      <sheetName val="טבלת_אופציות1"/>
      <sheetName val="5_גדולים1"/>
      <sheetName val="????_?????_??????_19971"/>
      <sheetName val="רווח_למניה_רבעוני_19972"/>
      <sheetName val="ניתוח_אנליטי-רו&quot;ה2"/>
      <sheetName val="מיסים_נדחים_2"/>
      <sheetName val="לקוחות_עיקריים2"/>
      <sheetName val="רווח_למניה2"/>
      <sheetName val="fasb_1232"/>
      <sheetName val="מס_19982"/>
      <sheetName val="מס_תאורטי2"/>
      <sheetName val="ניתוח_אנליטי-_מאזן2"/>
      <sheetName val="ניתוח_אנליטי2"/>
      <sheetName val="בעלי_מניות2"/>
      <sheetName val="טבלת_אופציות2"/>
      <sheetName val="5_גדולים2"/>
      <sheetName val="????_?????_??????_19972"/>
      <sheetName val="Consolidation_"/>
      <sheetName val="רווח_למניה_רבעוני_19973"/>
      <sheetName val="ניתוח_אנליטי-רו&quot;ה3"/>
      <sheetName val="מיסים_נדחים_3"/>
      <sheetName val="לקוחות_עיקריים3"/>
      <sheetName val="רווח_למניה3"/>
      <sheetName val="fasb_1233"/>
      <sheetName val="מס_19983"/>
      <sheetName val="מס_תאורטי3"/>
      <sheetName val="ניתוח_אנליטי-_מאזן3"/>
      <sheetName val="ניתוח_אנליטי3"/>
      <sheetName val="בעלי_מניות3"/>
      <sheetName val="טבלת_אופציות3"/>
      <sheetName val="5_גדולים3"/>
      <sheetName val="????_?????_??????_19973"/>
      <sheetName val="Consolidation_1"/>
      <sheetName val="רווח_למניה_רבעוני_19976"/>
      <sheetName val="ניתוח_אנליטי-רו&quot;ה6"/>
      <sheetName val="מיסים_נדחים_6"/>
      <sheetName val="לקוחות_עיקריים6"/>
      <sheetName val="רווח_למניה6"/>
      <sheetName val="fasb_1236"/>
      <sheetName val="מס_19986"/>
      <sheetName val="מס_תאורטי6"/>
      <sheetName val="ניתוח_אנליטי-_מאזן6"/>
      <sheetName val="ניתוח_אנליטי6"/>
      <sheetName val="בעלי_מניות6"/>
      <sheetName val="טבלת_אופציות6"/>
      <sheetName val="5_גדולים6"/>
      <sheetName val="????_?????_??????_19976"/>
      <sheetName val="רווח_למניה_רבעוני_19975"/>
      <sheetName val="ניתוח_אנליטי-רו&quot;ה5"/>
      <sheetName val="מיסים_נדחים_5"/>
      <sheetName val="לקוחות_עיקריים5"/>
      <sheetName val="רווח_למניה5"/>
      <sheetName val="fasb_1235"/>
      <sheetName val="מס_19985"/>
      <sheetName val="מס_תאורטי5"/>
      <sheetName val="ניתוח_אנליטי-_מאזן5"/>
      <sheetName val="ניתוח_אנליטי5"/>
      <sheetName val="בעלי_מניות5"/>
      <sheetName val="טבלת_אופציות5"/>
      <sheetName val="5_גדולים5"/>
      <sheetName val="????_?????_??????_19975"/>
      <sheetName val="Consolidation_3"/>
      <sheetName val="רווח_למניה_רבעוני_19977"/>
      <sheetName val="ניתוח_אנליטי-רו&quot;ה7"/>
      <sheetName val="מיסים_נדחים_7"/>
      <sheetName val="לקוחות_עיקריים7"/>
      <sheetName val="רווח_למניה7"/>
      <sheetName val="fasb_1237"/>
      <sheetName val="מס_19987"/>
      <sheetName val="מס_תאורטי7"/>
      <sheetName val="ניתוח_אנליטי-_מאזן7"/>
      <sheetName val="ניתוח_אנליטי7"/>
      <sheetName val="בעלי_מניות7"/>
      <sheetName val="טבלת_אופציות7"/>
      <sheetName val="5_גדולים7"/>
      <sheetName val="????_?????_??????_19977"/>
      <sheetName val="Consolidation_4"/>
      <sheetName val="רווח_למניה_רבעוני_19978"/>
      <sheetName val="ניתוח_אנליטי-רו&quot;ה8"/>
      <sheetName val="מיסים_נדחים_8"/>
      <sheetName val="לקוחות_עיקריים8"/>
      <sheetName val="רווח_למניה8"/>
      <sheetName val="fasb_1238"/>
      <sheetName val="מס_19988"/>
      <sheetName val="מס_תאורטי8"/>
      <sheetName val="ניתוח_אנליטי-_מאזן8"/>
      <sheetName val="ניתוח_אנליטי8"/>
      <sheetName val="בעלי_מניות8"/>
      <sheetName val="טבלת_אופציות8"/>
      <sheetName val="5_גדולים8"/>
      <sheetName val="????_?????_??????_19978"/>
      <sheetName val="Consolidation_5"/>
      <sheetName val="מאזן ורוו&quot;ה"/>
      <sheetName val="אלדור"/>
      <sheetName val="קבוצת טלדור"/>
      <sheetName val="טנדם"/>
      <sheetName val="תעודה א"/>
      <sheetName val="קניית מגרש"/>
      <sheetName val=" הוצאות בשלב התכנון עד היתר הבנ"/>
      <sheetName val="הוצאות לבניית שלד"/>
      <sheetName val="הוצאות לשלב הגמר"/>
      <sheetName val="לפני הכניסה לבית"/>
      <sheetName val="פינוקים לבית"/>
      <sheetName val="לוח מפתחות העמסה"/>
      <sheetName val="מיסים_נדחים_9"/>
      <sheetName val="לקוחות_עיקריים9"/>
      <sheetName val="רווח_למניה_רבעוני_19979"/>
      <sheetName val="רווח_למניה9"/>
      <sheetName val="fasb_1239"/>
      <sheetName val="מס_19989"/>
      <sheetName val="מס_תאורטי9"/>
      <sheetName val="ניתוח_אנליטי-_מאזן9"/>
      <sheetName val="ניתוח_אנליטי-רו&quot;ה9"/>
      <sheetName val="ניתוח_אנליטי9"/>
      <sheetName val="בעלי_מניות9"/>
      <sheetName val="טבלת_אופציות9"/>
      <sheetName val="5_גדולים9"/>
      <sheetName val="????_?????_??????_19979"/>
      <sheetName val="Consolidation_6"/>
      <sheetName val="TTI -מתואם"/>
    </sheetNames>
    <sheetDataSet>
      <sheetData sheetId="0"/>
      <sheetData sheetId="1">
        <row r="1">
          <cell r="N1" t="str">
            <v>TTI Team Telecom International Ltd.</v>
          </cell>
        </row>
      </sheetData>
      <sheetData sheetId="2"/>
      <sheetData sheetId="3"/>
      <sheetData sheetId="4">
        <row r="1">
          <cell r="N1" t="str">
            <v>TTI Team Telecom International Ltd.</v>
          </cell>
        </row>
      </sheetData>
      <sheetData sheetId="5">
        <row r="1">
          <cell r="N1" t="str">
            <v>TTI Team Telecom International Ltd.</v>
          </cell>
        </row>
      </sheetData>
      <sheetData sheetId="6">
        <row r="1">
          <cell r="N1" t="str">
            <v>TTI Team Telecom International Ltd.</v>
          </cell>
        </row>
      </sheetData>
      <sheetData sheetId="7">
        <row r="1">
          <cell r="N1" t="str">
            <v>TTI Team Telecom International Ltd.</v>
          </cell>
        </row>
      </sheetData>
      <sheetData sheetId="8">
        <row r="1">
          <cell r="N1" t="str">
            <v>TTI Team Telecom International Ltd.</v>
          </cell>
        </row>
      </sheetData>
      <sheetData sheetId="9">
        <row r="1">
          <cell r="N1" t="str">
            <v>TTI Team Telecom International Ltd.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>
        <row r="1">
          <cell r="N1" t="str">
            <v>TTI Team Telecom International Ltd.</v>
          </cell>
        </row>
      </sheetData>
      <sheetData sheetId="32"/>
      <sheetData sheetId="33">
        <row r="1">
          <cell r="N1" t="str">
            <v>TTI Team Telecom International Ltd.</v>
          </cell>
        </row>
      </sheetData>
      <sheetData sheetId="34"/>
      <sheetData sheetId="35"/>
      <sheetData sheetId="36"/>
      <sheetData sheetId="37"/>
      <sheetData sheetId="38">
        <row r="1">
          <cell r="N1" t="str">
            <v>TTI Team Telecom International Ltd.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>
        <row r="1">
          <cell r="N1" t="str">
            <v>TTI Team Telecom International Ltd.</v>
          </cell>
        </row>
      </sheetData>
      <sheetData sheetId="47"/>
      <sheetData sheetId="48">
        <row r="1">
          <cell r="N1" t="str">
            <v>TTI Team Telecom International Ltd.</v>
          </cell>
        </row>
      </sheetData>
      <sheetData sheetId="49">
        <row r="1">
          <cell r="N1" t="str">
            <v>TTI Team Telecom International Ltd.</v>
          </cell>
        </row>
      </sheetData>
      <sheetData sheetId="50">
        <row r="1">
          <cell r="N1" t="str">
            <v>TTI Team Telecom International Ltd.</v>
          </cell>
        </row>
      </sheetData>
      <sheetData sheetId="51">
        <row r="1">
          <cell r="N1" t="str">
            <v>TTI Team Telecom International Ltd.</v>
          </cell>
        </row>
      </sheetData>
      <sheetData sheetId="52">
        <row r="1">
          <cell r="N1" t="str">
            <v>TTI Team Telecom International Ltd.</v>
          </cell>
        </row>
      </sheetData>
      <sheetData sheetId="53">
        <row r="1">
          <cell r="N1" t="str">
            <v>TTI Team Telecom International Ltd.</v>
          </cell>
        </row>
      </sheetData>
      <sheetData sheetId="54"/>
      <sheetData sheetId="55"/>
      <sheetData sheetId="56"/>
      <sheetData sheetId="57"/>
      <sheetData sheetId="58"/>
      <sheetData sheetId="59"/>
      <sheetData sheetId="60">
        <row r="1">
          <cell r="N1" t="str">
            <v>TTI Team Telecom International Ltd.</v>
          </cell>
        </row>
      </sheetData>
      <sheetData sheetId="61"/>
      <sheetData sheetId="62">
        <row r="1">
          <cell r="N1" t="str">
            <v>TTI Team Telecom International Ltd.</v>
          </cell>
        </row>
      </sheetData>
      <sheetData sheetId="63"/>
      <sheetData sheetId="64"/>
      <sheetData sheetId="65"/>
      <sheetData sheetId="66"/>
      <sheetData sheetId="67">
        <row r="1">
          <cell r="N1" t="str">
            <v>TTI Team Telecom International Ltd.</v>
          </cell>
        </row>
      </sheetData>
      <sheetData sheetId="68"/>
      <sheetData sheetId="69"/>
      <sheetData sheetId="70"/>
      <sheetData sheetId="71"/>
      <sheetData sheetId="72"/>
      <sheetData sheetId="73"/>
      <sheetData sheetId="74">
        <row r="1">
          <cell r="N1" t="str">
            <v>TTI Team Telecom International Ltd.</v>
          </cell>
        </row>
      </sheetData>
      <sheetData sheetId="75"/>
      <sheetData sheetId="76">
        <row r="1">
          <cell r="N1" t="str">
            <v>TTI Team Telecom International Ltd.</v>
          </cell>
        </row>
      </sheetData>
      <sheetData sheetId="77"/>
      <sheetData sheetId="78"/>
      <sheetData sheetId="79"/>
      <sheetData sheetId="80"/>
      <sheetData sheetId="81">
        <row r="1">
          <cell r="N1" t="str">
            <v>TTI Team Telecom International Ltd.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>
        <row r="1">
          <cell r="N1" t="str">
            <v>TTI Team Telecom International Ltd.</v>
          </cell>
        </row>
      </sheetData>
      <sheetData sheetId="90"/>
      <sheetData sheetId="91">
        <row r="1">
          <cell r="N1" t="str">
            <v>TTI Team Telecom International Ltd.</v>
          </cell>
        </row>
      </sheetData>
      <sheetData sheetId="92"/>
      <sheetData sheetId="93"/>
      <sheetData sheetId="94"/>
      <sheetData sheetId="95"/>
      <sheetData sheetId="96">
        <row r="1">
          <cell r="N1" t="str">
            <v>TTI Team Telecom International Ltd.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>
        <row r="1">
          <cell r="N1" t="str">
            <v>TTI Team Telecom International Ltd.</v>
          </cell>
        </row>
      </sheetData>
      <sheetData sheetId="105"/>
      <sheetData sheetId="106">
        <row r="1">
          <cell r="N1" t="str">
            <v>TTI Team Telecom International Ltd.</v>
          </cell>
        </row>
      </sheetData>
      <sheetData sheetId="107"/>
      <sheetData sheetId="108"/>
      <sheetData sheetId="109"/>
      <sheetData sheetId="110"/>
      <sheetData sheetId="111">
        <row r="1">
          <cell r="N1" t="str">
            <v>TTI Team Telecom International Ltd.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>
        <row r="1">
          <cell r="N1" t="str">
            <v>TTI Team Telecom International Ltd.</v>
          </cell>
        </row>
      </sheetData>
      <sheetData sheetId="119"/>
      <sheetData sheetId="120">
        <row r="1">
          <cell r="N1" t="str">
            <v>TTI Team Telecom International Ltd.</v>
          </cell>
        </row>
      </sheetData>
      <sheetData sheetId="121"/>
      <sheetData sheetId="122"/>
      <sheetData sheetId="123"/>
      <sheetData sheetId="124"/>
      <sheetData sheetId="125">
        <row r="1">
          <cell r="N1" t="str">
            <v>TTI Team Telecom International Ltd.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N1" t="str">
            <v>TTI Team Telecom International Ltd.</v>
          </cell>
        </row>
      </sheetData>
      <sheetData sheetId="134"/>
      <sheetData sheetId="135">
        <row r="1">
          <cell r="N1" t="str">
            <v>TTI Team Telecom International Ltd.</v>
          </cell>
        </row>
      </sheetData>
      <sheetData sheetId="136"/>
      <sheetData sheetId="137"/>
      <sheetData sheetId="138"/>
      <sheetData sheetId="139"/>
      <sheetData sheetId="140">
        <row r="1">
          <cell r="N1" t="str">
            <v>TTI Team Telecom International Ltd.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1">
          <cell r="N1" t="str">
            <v>TTI Team Telecom International Ltd.</v>
          </cell>
        </row>
      </sheetData>
      <sheetData sheetId="149"/>
      <sheetData sheetId="150">
        <row r="1">
          <cell r="N1" t="str">
            <v>TTI Team Telecom International Ltd.</v>
          </cell>
        </row>
      </sheetData>
      <sheetData sheetId="151"/>
      <sheetData sheetId="152"/>
      <sheetData sheetId="153"/>
      <sheetData sheetId="154"/>
      <sheetData sheetId="155">
        <row r="1">
          <cell r="N1" t="str">
            <v>TTI Team Telecom International Ltd.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סים נדחים"/>
      <sheetName val="מס תאורטי"/>
      <sheetName val="רווח למניה רבעוני 1997"/>
      <sheetName val="???? ?????"/>
      <sheetName val="מכירות"/>
      <sheetName val="מסים_נדחים"/>
      <sheetName val="מס_תאורטי"/>
      <sheetName val="רווח_למניה_רבעוני_1997"/>
      <sheetName val="????_?????"/>
      <sheetName val="מסים_נדחים1"/>
      <sheetName val="מס_תאורטי1"/>
      <sheetName val="רווח_למניה_רבעוני_19971"/>
      <sheetName val="????_?????1"/>
      <sheetName val="דוחות"/>
      <sheetName val="הרכבה"/>
      <sheetName val="ממחסן ללקוחZ"/>
      <sheetName val="מסים_נדחים2"/>
      <sheetName val="מס_תאורטי2"/>
      <sheetName val="רווח_למניה_רבעוני_19972"/>
      <sheetName val="????_?????2"/>
      <sheetName val="מדד"/>
      <sheetName val="New budg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4">
          <cell r="D4" t="str">
            <v>מסים נדחים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>
        <row r="4">
          <cell r="D4" t="str">
            <v>מסים נדחים</v>
          </cell>
        </row>
      </sheetData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אגר"/>
      <sheetName val="פרטי חברה"/>
      <sheetName val="הסכמי ניצע"/>
      <sheetName val="מסים נדחים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כללי"/>
      <sheetName val="מאזן"/>
      <sheetName val="רו&quot;ה"/>
      <sheetName val="הנחות-רו&quot;ה"/>
      <sheetName val="פחת בספרים"/>
      <sheetName val="הדפסה"/>
      <sheetName val="מודל DCF"/>
      <sheetName val="יחסים"/>
      <sheetName val="מתחרות"/>
      <sheetName val="General Inputs"/>
      <sheetName val="Co. Data"/>
      <sheetName val="Module1"/>
      <sheetName val="Module2"/>
      <sheetName val="Module3"/>
      <sheetName val="גיליון2"/>
      <sheetName val="פרטי חברה"/>
      <sheetName val="deferred tax"/>
      <sheetName val="הרכבה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.B.T "/>
      <sheetName val="מדדים ונתונים"/>
      <sheetName val="הרכבה מאוחד"/>
      <sheetName val="משוב שיווק"/>
      <sheetName val="הפרשה למס"/>
      <sheetName val="מאזן בוחן"/>
      <sheetName val="רווה&quot;ס"/>
      <sheetName val="Office Expenses"/>
      <sheetName val="רווח למניה רבעוני 1997"/>
      <sheetName val="TTI LTD"/>
      <sheetName val="שעת מכונות"/>
      <sheetName val="מאזן"/>
      <sheetName val="סיון הדרכה "/>
      <sheetName val="MS1296"/>
      <sheetName val="ביאורים"/>
      <sheetName val="תזרים"/>
      <sheetName val="????? ?????"/>
      <sheetName val="???? ????? "/>
      <sheetName val="דוחות"/>
      <sheetName val="גיליון2"/>
      <sheetName val="C_B_T_"/>
      <sheetName val="מדדים_ונתונים"/>
      <sheetName val="הרכבה_מאוחד"/>
      <sheetName val="משוב_שיווק"/>
      <sheetName val="הפרשה_למס"/>
      <sheetName val="מאזן_בוחן"/>
      <sheetName val="Office_Expenses"/>
      <sheetName val="רווח_למניה_רבעוני_1997"/>
      <sheetName val="TTI_LTD"/>
      <sheetName val="סיון_הדרכה_"/>
    </sheetNames>
    <sheetDataSet>
      <sheetData sheetId="0" refreshError="1"/>
      <sheetData sheetId="1" refreshError="1"/>
      <sheetData sheetId="2" refreshError="1"/>
      <sheetData sheetId="3">
        <row r="5">
          <cell r="C5">
            <v>4521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C5">
            <v>112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יחס מחזורים לאחר הפיצול- זיגזג"/>
      <sheetName val="יחס מחזורים לאחר הפיצול- תפוקות"/>
      <sheetName val="תעודה ב"/>
      <sheetName val="חלוקת מפעלים - 1999"/>
      <sheetName val="רשימת חברות קשורות"/>
      <sheetName val="רכב"/>
      <sheetName val="מתנות"/>
      <sheetName val="השתלמויות"/>
      <sheetName val="נסיעות, כלכלה ולינה"/>
      <sheetName val="כיבודים ואירוח"/>
      <sheetName val="ריבית והפרשי הצמדה ממה"/>
      <sheetName val="הוצ בקשר לעובדים"/>
      <sheetName val="תעודות"/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נ'2א"/>
      <sheetName val="נ'2"/>
      <sheetName val="C.B.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ר&quot;ק"/>
      <sheetName val="חישובים"/>
      <sheetName val="פקודות נוספות"/>
      <sheetName val="מאזן בוחן"/>
      <sheetName val="דוחות כספיים"/>
      <sheetName val="מאזן"/>
      <sheetName val="רווה&quot;ס"/>
      <sheetName val="מדדים ונתונים"/>
      <sheetName val="כרטיסים שלא שולבו"/>
      <sheetName val="מודול1"/>
      <sheetName val="מודול2"/>
      <sheetName val="Module1"/>
      <sheetName val="Module2"/>
      <sheetName val="Module3"/>
      <sheetName val="C.B.T "/>
      <sheetName val="תוכנית מדען סיכום"/>
      <sheetName val="ריכוז עודפות"/>
      <sheetName val="דוח התאמה"/>
      <sheetName val="תעודות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al Balance"/>
      <sheetName val="דוחות"/>
      <sheetName val="Intercompany"/>
      <sheetName val="חישובים"/>
      <sheetName val="כרטיסים שלא שולבו"/>
      <sheetName val="Review"/>
      <sheetName val="תזרים"/>
      <sheetName val="השקעה באחרות"/>
      <sheetName val="נתונים לשינוי"/>
      <sheetName val="אופציות"/>
      <sheetName val="מאזן בוחן LTD"/>
      <sheetName val="מאזן בוחן"/>
      <sheetName val="רווה&quot;ס"/>
      <sheetName val="הרכבה תדירגן"/>
      <sheetName val="Office Expe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TTI LTD"/>
      <sheetName val="הסבר מימון"/>
      <sheetName val="מדדים"/>
      <sheetName val="רכוש קבוע"/>
      <sheetName val="השקעה באחרות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מדדים"/>
      <sheetName val="options "/>
      <sheetName val="מימון מתואם"/>
      <sheetName val="מימון ש&quot;ח"/>
      <sheetName val="דוחות כספים מתואמים  "/>
      <sheetName val="דוח על השינויים מתואם"/>
      <sheetName val="TTI LTD"/>
      <sheetName val="דוחות כספיים נומינלים"/>
      <sheetName val="רכוש קבוע+אחר "/>
      <sheetName val="רכוש קבוע  נומינלי"/>
      <sheetName val="נכסים לא כספיים"/>
      <sheetName val="השוואה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כבה מאוחד"/>
      <sheetName val="C.B.T "/>
      <sheetName val="משוב שיווק"/>
      <sheetName val="הפרשה למס"/>
      <sheetName val="מאזן בוחן"/>
      <sheetName val="רווה&quot;ס"/>
      <sheetName val="מדדים ונתונים"/>
      <sheetName val="TTI LTD"/>
      <sheetName val="Office Expenses"/>
      <sheetName val="סיון הדרכה "/>
      <sheetName val="MS1296"/>
      <sheetName val="ביאורים"/>
      <sheetName val="דוחות"/>
      <sheetName val="????? ?????"/>
      <sheetName val="???? ????? "/>
      <sheetName val="תזרים"/>
      <sheetName val="רווח למניה רבעוני 1997"/>
      <sheetName val="C_B_T_4"/>
      <sheetName val="מדדים_ונתונים4"/>
      <sheetName val="הרכבה_מאוחד4"/>
      <sheetName val="משוב_שיווק4"/>
      <sheetName val="הפרשה_למס4"/>
      <sheetName val="מאזן_בוחן4"/>
      <sheetName val="Office_Expenses4"/>
      <sheetName val="TTI_LTD2"/>
      <sheetName val="C_B_T_"/>
      <sheetName val="מדדים_ונתונים"/>
      <sheetName val="הרכבה_מאוחד"/>
      <sheetName val="משוב_שיווק"/>
      <sheetName val="הפרשה_למס"/>
      <sheetName val="מאזן_בוחן"/>
      <sheetName val="Office_Expenses"/>
      <sheetName val="C_B_T_1"/>
      <sheetName val="מדדים_ונתונים1"/>
      <sheetName val="הרכבה_מאוחד1"/>
      <sheetName val="משוב_שיווק1"/>
      <sheetName val="הפרשה_למס1"/>
      <sheetName val="מאזן_בוחן1"/>
      <sheetName val="Office_Expenses1"/>
      <sheetName val="C_B_T_2"/>
      <sheetName val="מדדים_ונתונים2"/>
      <sheetName val="הרכבה_מאוחד2"/>
      <sheetName val="משוב_שיווק2"/>
      <sheetName val="הפרשה_למס2"/>
      <sheetName val="מאזן_בוחן2"/>
      <sheetName val="Office_Expenses2"/>
      <sheetName val="TTI_LTD"/>
      <sheetName val="C_B_T_3"/>
      <sheetName val="מדדים_ונתונים3"/>
      <sheetName val="הרכבה_מאוחד3"/>
      <sheetName val="משוב_שיווק3"/>
      <sheetName val="הפרשה_למס3"/>
      <sheetName val="מאזן_בוחן3"/>
      <sheetName val="Office_Expenses3"/>
      <sheetName val="TTI_LTD1"/>
      <sheetName val="TTI_LTD4"/>
      <sheetName val="TTI_LTD3"/>
      <sheetName val="C_B_T_5"/>
      <sheetName val="מדדים_ונתונים5"/>
      <sheetName val="הרכבה_מאוחד5"/>
      <sheetName val="משוב_שיווק5"/>
      <sheetName val="הפרשה_למס5"/>
      <sheetName val="מאזן_בוחן5"/>
      <sheetName val="Office_Expenses5"/>
      <sheetName val="C_B_T_6"/>
      <sheetName val="מדדים_ונתונים6"/>
      <sheetName val="הרכבה_מאוחד6"/>
      <sheetName val="משוב_שיווק6"/>
      <sheetName val="הפרשה_למס6"/>
      <sheetName val="מאזן_בוחן6"/>
      <sheetName val="Office_Expenses6"/>
      <sheetName val="TTI_LTD6"/>
      <sheetName val="TTI_LTD5"/>
      <sheetName val="הרכבה_מאוחד7"/>
      <sheetName val="C_B_T_7"/>
      <sheetName val="משוב_שיווק7"/>
      <sheetName val="הפרשה_למס7"/>
      <sheetName val="מאזן_בוחן7"/>
      <sheetName val="TTI_LTD7"/>
      <sheetName val="מדדים_ונתונים7"/>
      <sheetName val="Office_Expenses7"/>
      <sheetName val="הרכבה_מאוחד8"/>
      <sheetName val="C_B_T_8"/>
      <sheetName val="משוב_שיווק8"/>
      <sheetName val="הפרשה_למס8"/>
      <sheetName val="מאזן_בוחן8"/>
      <sheetName val="TTI_LTD8"/>
      <sheetName val="מדדים_ונתונים8"/>
      <sheetName val="Office_Expenses8"/>
      <sheetName val="חודשים שוטף"/>
      <sheetName val="מאזן בוחן LTD"/>
      <sheetName val="נתונים לשינוי"/>
      <sheetName val="תעודה א"/>
      <sheetName val="נסיעות 9.05"/>
      <sheetName val="סיון_הדרכה_"/>
      <sheetName val="?????_?????"/>
      <sheetName val="????_?????_"/>
      <sheetName val="רווח_למניה_רבעוני_1997"/>
      <sheetName val="מאזן_בוחן_LTD"/>
      <sheetName val="נתונים_לשינוי"/>
    </sheetNames>
    <sheetDataSet>
      <sheetData sheetId="0"/>
      <sheetData sheetId="1">
        <row r="5">
          <cell r="C5">
            <v>112</v>
          </cell>
        </row>
      </sheetData>
      <sheetData sheetId="2" refreshError="1"/>
      <sheetData sheetId="3"/>
      <sheetData sheetId="4" refreshError="1"/>
      <sheetData sheetId="5" refreshError="1"/>
      <sheetData sheetId="6">
        <row r="5">
          <cell r="C5">
            <v>112</v>
          </cell>
        </row>
      </sheetData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4521</v>
          </cell>
        </row>
      </sheetData>
      <sheetData sheetId="29"/>
      <sheetData sheetId="30"/>
      <sheetData sheetId="31"/>
      <sheetData sheetId="32">
        <row r="5">
          <cell r="C5">
            <v>112</v>
          </cell>
        </row>
      </sheetData>
      <sheetData sheetId="33"/>
      <sheetData sheetId="34"/>
      <sheetData sheetId="35">
        <row r="5">
          <cell r="C5">
            <v>4521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תונים להכנת דוח"/>
      <sheetName val="YTD P&amp;L"/>
      <sheetName val="T.B"/>
      <sheetName val="כרטיסים שלא שולבו"/>
      <sheetName val="Statements"/>
      <sheetName val="Monthly P&amp;L"/>
      <sheetName val="חישובים"/>
      <sheetName val="סבירות מימון"/>
      <sheetName val="פקודות נוספות"/>
      <sheetName val="INTER-COMPANY"/>
      <sheetName val="הפרשות"/>
      <sheetName val="F.A"/>
      <sheetName val="נתונים לשינוי"/>
      <sheetName val="שאלות"/>
      <sheetName val="משוב שיווק"/>
      <sheetName val="TTI LTD"/>
      <sheetName val="חודשים שוטף"/>
      <sheetName val="מאזן בוחן"/>
      <sheetName val="נתונים_להכנת_דוח"/>
      <sheetName val="YTD_P&amp;L"/>
      <sheetName val="T_B"/>
      <sheetName val="כרטיסים_שלא_שולבו"/>
      <sheetName val="Monthly_P&amp;L"/>
      <sheetName val="סבירות_מימון"/>
      <sheetName val="פקודות_נוספות"/>
      <sheetName val="F_A"/>
      <sheetName val="נתונים_לשינוי"/>
      <sheetName val="משוב_שיווק"/>
      <sheetName val="TTI_L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G6">
            <v>4.024</v>
          </cell>
        </row>
      </sheetData>
      <sheetData sheetId="27"/>
      <sheetData sheetId="28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כבה"/>
      <sheetName val="דוחות"/>
      <sheetName val="גיליון1"/>
      <sheetName val="תזרים מזומנים $"/>
      <sheetName val="מאזן ורוו&quot;ה ש&quot;ח"/>
      <sheetName val="הון עצמי ש&quot;ח"/>
      <sheetName val="תזרים ש&quot;ח 97_6"/>
      <sheetName val="תזרים ש&quot;ח 98_6"/>
      <sheetName val="תזרים ש&quot;ח 97_12"/>
      <sheetName val="אנליטי"/>
      <sheetName val="הלואות בעלים"/>
      <sheetName val="בעלי עניין"/>
      <sheetName val="סבירות מימון"/>
      <sheetName val="רווח למניה"/>
      <sheetName val="ביאורים"/>
      <sheetName val="רכוש קבוע"/>
      <sheetName val="הון"/>
      <sheetName val="ניירות עבודה"/>
      <sheetName val="פקודות נוספות"/>
      <sheetName val="ש&quot;ח מותאם 3.98"/>
      <sheetName val="ש&quot;ח מותאם 12.97"/>
      <sheetName val="ש&quot;ח  מותאם 3.97"/>
      <sheetName val="ש&quot;ח מותאם 12.96"/>
      <sheetName val="מלאי "/>
      <sheetName val="משוב שיווק"/>
      <sheetName val="TRAIL BALANCE 12-2002"/>
      <sheetName val="נתונים לשינוי"/>
      <sheetName val="Work Papers 12 2004"/>
      <sheetName val="הפרשות"/>
      <sheetName val="מדדים"/>
      <sheetName val="מאזן בוחן"/>
      <sheetName val="רווה&quot;ס"/>
      <sheetName val="תזרים_מזומנים_$4"/>
      <sheetName val="מאזן_ורוו&quot;ה_ש&quot;ח4"/>
      <sheetName val="הון_עצמי_ש&quot;ח4"/>
      <sheetName val="תזרים_ש&quot;ח_97_64"/>
      <sheetName val="תזרים_ש&quot;ח_98_64"/>
      <sheetName val="תזרים_ש&quot;ח_97_124"/>
      <sheetName val="הלואות_בעלים4"/>
      <sheetName val="בעלי_עניין4"/>
      <sheetName val="סבירות_מימון4"/>
      <sheetName val="רווח_למניה4"/>
      <sheetName val="רכוש_קבוע4"/>
      <sheetName val="ניירות_עבודה4"/>
      <sheetName val="פקודות_נוספות4"/>
      <sheetName val="ש&quot;ח_מותאם_3_984"/>
      <sheetName val="ש&quot;ח_מותאם_12_974"/>
      <sheetName val="ש&quot;ח__מותאם_3_974"/>
      <sheetName val="ש&quot;ח_מותאם_12_964"/>
      <sheetName val="מלאי_4"/>
      <sheetName val="מאזן_בוחן2"/>
      <sheetName val="תזרים_מזומנים_$"/>
      <sheetName val="מאזן_ורוו&quot;ה_ש&quot;ח"/>
      <sheetName val="הון_עצמי_ש&quot;ח"/>
      <sheetName val="תזרים_ש&quot;ח_97_6"/>
      <sheetName val="תזרים_ש&quot;ח_98_6"/>
      <sheetName val="תזרים_ש&quot;ח_97_12"/>
      <sheetName val="הלואות_בעלים"/>
      <sheetName val="בעלי_עניין"/>
      <sheetName val="סבירות_מימון"/>
      <sheetName val="רווח_למניה"/>
      <sheetName val="רכוש_קבוע"/>
      <sheetName val="ניירות_עבודה"/>
      <sheetName val="פקודות_נוספות"/>
      <sheetName val="ש&quot;ח_מותאם_3_98"/>
      <sheetName val="ש&quot;ח_מותאם_12_97"/>
      <sheetName val="ש&quot;ח__מותאם_3_97"/>
      <sheetName val="ש&quot;ח_מותאם_12_96"/>
      <sheetName val="מלאי_"/>
      <sheetName val="תזרים_מזומנים_$1"/>
      <sheetName val="מאזן_ורוו&quot;ה_ש&quot;ח1"/>
      <sheetName val="הון_עצמי_ש&quot;ח1"/>
      <sheetName val="תזרים_ש&quot;ח_97_61"/>
      <sheetName val="תזרים_ש&quot;ח_98_61"/>
      <sheetName val="תזרים_ש&quot;ח_97_121"/>
      <sheetName val="הלואות_בעלים1"/>
      <sheetName val="בעלי_עניין1"/>
      <sheetName val="סבירות_מימון1"/>
      <sheetName val="רווח_למניה1"/>
      <sheetName val="רכוש_קבוע1"/>
      <sheetName val="ניירות_עבודה1"/>
      <sheetName val="פקודות_נוספות1"/>
      <sheetName val="ש&quot;ח_מותאם_3_981"/>
      <sheetName val="ש&quot;ח_מותאם_12_971"/>
      <sheetName val="ש&quot;ח__מותאם_3_971"/>
      <sheetName val="ש&quot;ח_מותאם_12_961"/>
      <sheetName val="מלאי_1"/>
      <sheetName val="תזרים_מזומנים_$2"/>
      <sheetName val="מאזן_ורוו&quot;ה_ש&quot;ח2"/>
      <sheetName val="הון_עצמי_ש&quot;ח2"/>
      <sheetName val="תזרים_ש&quot;ח_97_62"/>
      <sheetName val="תזרים_ש&quot;ח_98_62"/>
      <sheetName val="תזרים_ש&quot;ח_97_122"/>
      <sheetName val="הלואות_בעלים2"/>
      <sheetName val="בעלי_עניין2"/>
      <sheetName val="סבירות_מימון2"/>
      <sheetName val="רווח_למניה2"/>
      <sheetName val="רכוש_קבוע2"/>
      <sheetName val="ניירות_עבודה2"/>
      <sheetName val="פקודות_נוספות2"/>
      <sheetName val="ש&quot;ח_מותאם_3_982"/>
      <sheetName val="ש&quot;ח_מותאם_12_972"/>
      <sheetName val="ש&quot;ח__מותאם_3_972"/>
      <sheetName val="ש&quot;ח_מותאם_12_962"/>
      <sheetName val="מלאי_2"/>
      <sheetName val="מאזן_בוחן"/>
      <sheetName val="תזרים_מזומנים_$3"/>
      <sheetName val="מאזן_ורוו&quot;ה_ש&quot;ח3"/>
      <sheetName val="הון_עצמי_ש&quot;ח3"/>
      <sheetName val="תזרים_ש&quot;ח_97_63"/>
      <sheetName val="תזרים_ש&quot;ח_98_63"/>
      <sheetName val="תזרים_ש&quot;ח_97_123"/>
      <sheetName val="הלואות_בעלים3"/>
      <sheetName val="בעלי_עניין3"/>
      <sheetName val="סבירות_מימון3"/>
      <sheetName val="רווח_למניה3"/>
      <sheetName val="רכוש_קבוע3"/>
      <sheetName val="ניירות_עבודה3"/>
      <sheetName val="פקודות_נוספות3"/>
      <sheetName val="ש&quot;ח_מותאם_3_983"/>
      <sheetName val="ש&quot;ח_מותאם_12_973"/>
      <sheetName val="ש&quot;ח__מותאם_3_973"/>
      <sheetName val="ש&quot;ח_מותאם_12_963"/>
      <sheetName val="מלאי_3"/>
      <sheetName val="מאזן_בוחן1"/>
      <sheetName val="תזרים_מזומנים_$5"/>
      <sheetName val="מאזן_ורוו&quot;ה_ש&quot;ח5"/>
      <sheetName val="הון_עצמי_ש&quot;ח5"/>
      <sheetName val="תזרים_ש&quot;ח_97_65"/>
      <sheetName val="תזרים_ש&quot;ח_98_65"/>
      <sheetName val="תזרים_ש&quot;ח_97_125"/>
      <sheetName val="הלואות_בעלים5"/>
      <sheetName val="בעלי_עניין5"/>
      <sheetName val="סבירות_מימון5"/>
      <sheetName val="רווח_למניה5"/>
      <sheetName val="רכוש_קבוע5"/>
      <sheetName val="ניירות_עבודה5"/>
      <sheetName val="פקודות_נוספות5"/>
      <sheetName val="ש&quot;ח_מותאם_3_985"/>
      <sheetName val="ש&quot;ח_מותאם_12_975"/>
      <sheetName val="ש&quot;ח__מותאם_3_975"/>
      <sheetName val="ש&quot;ח_מותאם_12_965"/>
      <sheetName val="מלאי_5"/>
      <sheetName val="מאזן_בוחן3"/>
      <sheetName val="תזרים_מזומנים_$6"/>
      <sheetName val="מאזן_ורוו&quot;ה_ש&quot;ח6"/>
      <sheetName val="הון_עצמי_ש&quot;ח6"/>
      <sheetName val="תזרים_ש&quot;ח_97_66"/>
      <sheetName val="תזרים_ש&quot;ח_98_66"/>
      <sheetName val="תזרים_ש&quot;ח_97_126"/>
      <sheetName val="הלואות_בעלים6"/>
      <sheetName val="בעלי_עניין6"/>
      <sheetName val="סבירות_מימון6"/>
      <sheetName val="רווח_למניה6"/>
      <sheetName val="רכוש_קבוע6"/>
      <sheetName val="ניירות_עבודה6"/>
      <sheetName val="פקודות_נוספות6"/>
      <sheetName val="ש&quot;ח_מותאם_3_986"/>
      <sheetName val="ש&quot;ח_מותאם_12_976"/>
      <sheetName val="ש&quot;ח__מותאם_3_976"/>
      <sheetName val="ש&quot;ח_מותאם_12_966"/>
      <sheetName val="מלאי_6"/>
      <sheetName val="מאזן_בוחן4"/>
      <sheetName val="תזרים_מזומנים_$7"/>
      <sheetName val="מאזן_ורוו&quot;ה_ש&quot;ח7"/>
      <sheetName val="הון_עצמי_ש&quot;ח7"/>
      <sheetName val="תזרים_ש&quot;ח_97_67"/>
      <sheetName val="תזרים_ש&quot;ח_98_67"/>
      <sheetName val="תזרים_ש&quot;ח_97_127"/>
      <sheetName val="הלואות_בעלים7"/>
      <sheetName val="בעלי_עניין7"/>
      <sheetName val="סבירות_מימון7"/>
      <sheetName val="רווח_למניה7"/>
      <sheetName val="רכוש_קבוע7"/>
      <sheetName val="ניירות_עבודה7"/>
      <sheetName val="פקודות_נוספות7"/>
      <sheetName val="ש&quot;ח_מותאם_3_987"/>
      <sheetName val="ש&quot;ח_מותאם_12_977"/>
      <sheetName val="ש&quot;ח__מותאם_3_977"/>
      <sheetName val="ש&quot;ח_מותאם_12_967"/>
      <sheetName val="מלאי_7"/>
      <sheetName val="מאזן_בוחן5"/>
      <sheetName val="DBI"/>
      <sheetName val="הוצאות מראש"/>
      <sheetName val="משוב_שיווק"/>
      <sheetName val="TRAIL_BALANCE_12-2002"/>
      <sheetName val="נתונים_לשינוי"/>
      <sheetName val="מאזן ורוו&quot;ה"/>
      <sheetName val="קבועים"/>
      <sheetName val="גיליון2"/>
    </sheetNames>
    <sheetDataSet>
      <sheetData sheetId="0">
        <row r="8">
          <cell r="G8">
            <v>3.6669999999999998</v>
          </cell>
        </row>
      </sheetData>
      <sheetData sheetId="1">
        <row r="8">
          <cell r="G8">
            <v>3.6669999999999998</v>
          </cell>
        </row>
      </sheetData>
      <sheetData sheetId="2">
        <row r="8">
          <cell r="G8">
            <v>3.6669999999999998</v>
          </cell>
        </row>
      </sheetData>
      <sheetData sheetId="3">
        <row r="8">
          <cell r="G8">
            <v>3.6669999999999998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8">
          <cell r="G8">
            <v>3.6669999999999998</v>
          </cell>
        </row>
      </sheetData>
      <sheetData sheetId="17">
        <row r="8">
          <cell r="G8">
            <v>3.6669999999999998</v>
          </cell>
        </row>
      </sheetData>
      <sheetData sheetId="18">
        <row r="8">
          <cell r="G8">
            <v>3.6669999999999998</v>
          </cell>
        </row>
      </sheetData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8">
          <cell r="G8">
            <v>3.6669999999999998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8">
          <cell r="G8">
            <v>3.6669999999999998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8">
          <cell r="G8">
            <v>3.6669999999999998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>
        <row r="8">
          <cell r="G8">
            <v>3.6669999999999998</v>
          </cell>
        </row>
      </sheetData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 refreshError="1"/>
      <sheetData sheetId="189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תונים לשינוי"/>
      <sheetName val="השלמות"/>
      <sheetName val="כרטיסים שלא שולבו"/>
      <sheetName val="מאזן בוחן LTD"/>
      <sheetName val="CYDOOR03"/>
      <sheetName val="סקירת כרטיסים"/>
      <sheetName val="חישובים"/>
      <sheetName val="פקדון ניו קופל"/>
      <sheetName val="רכוש קבוע Ltd"/>
      <sheetName val="חבויות עובדים"/>
      <sheetName val="הכנסות לקוחות וע&quot;מ"/>
      <sheetName val="by Customer Ltd."/>
      <sheetName val="By customer Inc."/>
      <sheetName val="בדיקת התאמת מנהל לספרים"/>
      <sheetName val="option_total 2003"/>
      <sheetName val="תזרים חברה"/>
      <sheetName val="דוחות LTD"/>
      <sheetName val="מאזן בוחן inc"/>
      <sheetName val="Cydoor Inc TB 311203"/>
      <sheetName val="סקירת כרטיסים Inc"/>
      <sheetName val="ר&quot;ק inc"/>
      <sheetName val="איחוד"/>
      <sheetName val="FINAL REPORTS"/>
      <sheetName val="מודול מעבר והדפסות"/>
      <sheetName val="מודול1"/>
      <sheetName val="ש&quot;ח מותאם 3.98"/>
    </sheetNames>
    <sheetDataSet>
      <sheetData sheetId="0">
        <row r="6">
          <cell r="G6">
            <v>4.3789999999999996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TTI LTD"/>
      <sheetName val="פקודות נוספות"/>
      <sheetName val="תזרים $"/>
      <sheetName val="רכוש קבוע"/>
      <sheetName val="הרכבה-CDR"/>
      <sheetName val="הרכבה - INC."/>
      <sheetName val="הרכבה - B.V"/>
      <sheetName val="באורים"/>
      <sheetName val="אנליטי מאזן"/>
      <sheetName val="דוחות כספים "/>
      <sheetName val="ניתוח אנליטי-רו&quot;ה"/>
      <sheetName val="רווח למניה-בסיסי"/>
      <sheetName val="רווח למניה - מדולל"/>
      <sheetName val="nasdaq"/>
      <sheetName val="options "/>
      <sheetName val="fasb 123"/>
      <sheetName val="סבירות מימון"/>
      <sheetName val="פקדונות"/>
      <sheetName val="לקוחות-הכנסות לקבל"/>
      <sheetName val="לקוחות-הכנסות לקבל (2)"/>
      <sheetName val="מס 1999"/>
      <sheetName val="מס-דיוידנד"/>
      <sheetName val="מיסים נדחים "/>
      <sheetName val="מס צפוי"/>
      <sheetName val="מס תיאורטי"/>
      <sheetName val="נתונים לשינוי"/>
      <sheetName val="deferred tax"/>
      <sheetName val="????? $"/>
      <sheetName val="רווח למניה רבעוני 1997"/>
      <sheetName val="????? ??????-??&quot;?"/>
      <sheetName val="דוח מתכונת הגשה "/>
      <sheetName val="DBI"/>
      <sheetName val="עלות"/>
      <sheetName val="Q2-2005"/>
      <sheetName val="גיליון1"/>
      <sheetName val="ביאורים"/>
      <sheetName val="TTI_LTD4"/>
      <sheetName val="פקודות_נוספות4"/>
      <sheetName val="תזרים_$4"/>
      <sheetName val="רכוש_קבוע4"/>
      <sheetName val="הרכבה_-_INC_4"/>
      <sheetName val="הרכבה_-_B_V4"/>
      <sheetName val="אנליטי_מאזן4"/>
      <sheetName val="דוחות_כספים_4"/>
      <sheetName val="ניתוח_אנליטי-רו&quot;ה4"/>
      <sheetName val="רווח_למניה-בסיסי4"/>
      <sheetName val="רווח_למניה_-_מדולל4"/>
      <sheetName val="options_4"/>
      <sheetName val="fasb_1234"/>
      <sheetName val="סבירות_מימון4"/>
      <sheetName val="לקוחות-הכנסות_לקבל4"/>
      <sheetName val="לקוחות-הכנסות_לקבל_(2)4"/>
      <sheetName val="מס_19994"/>
      <sheetName val="מיסים_נדחים_4"/>
      <sheetName val="מס_צפוי4"/>
      <sheetName val="מס_תיאורטי4"/>
      <sheetName val="?????_$4"/>
      <sheetName val="?????_??????-??&quot;?4"/>
      <sheetName val="TTI_LTD"/>
      <sheetName val="פקודות_נוספות"/>
      <sheetName val="תזרים_$"/>
      <sheetName val="רכוש_קבוע"/>
      <sheetName val="הרכבה_-_INC_"/>
      <sheetName val="הרכבה_-_B_V"/>
      <sheetName val="אנליטי_מאזן"/>
      <sheetName val="דוחות_כספים_"/>
      <sheetName val="ניתוח_אנליטי-רו&quot;ה"/>
      <sheetName val="רווח_למניה-בסיסי"/>
      <sheetName val="רווח_למניה_-_מדולל"/>
      <sheetName val="options_"/>
      <sheetName val="fasb_123"/>
      <sheetName val="סבירות_מימון"/>
      <sheetName val="לקוחות-הכנסות_לקבל"/>
      <sheetName val="לקוחות-הכנסות_לקבל_(2)"/>
      <sheetName val="מס_1999"/>
      <sheetName val="מיסים_נדחים_"/>
      <sheetName val="מס_צפוי"/>
      <sheetName val="מס_תיאורטי"/>
      <sheetName val="?????_$"/>
      <sheetName val="?????_??????-??&quot;?"/>
      <sheetName val="TTI_LTD1"/>
      <sheetName val="פקודות_נוספות1"/>
      <sheetName val="תזרים_$1"/>
      <sheetName val="רכוש_קבוע1"/>
      <sheetName val="הרכבה_-_INC_1"/>
      <sheetName val="הרכבה_-_B_V1"/>
      <sheetName val="אנליטי_מאזן1"/>
      <sheetName val="דוחות_כספים_1"/>
      <sheetName val="ניתוח_אנליטי-רו&quot;ה1"/>
      <sheetName val="רווח_למניה-בסיסי1"/>
      <sheetName val="רווח_למניה_-_מדולל1"/>
      <sheetName val="options_1"/>
      <sheetName val="fasb_1231"/>
      <sheetName val="סבירות_מימון1"/>
      <sheetName val="לקוחות-הכנסות_לקבל1"/>
      <sheetName val="לקוחות-הכנסות_לקבל_(2)1"/>
      <sheetName val="מס_19991"/>
      <sheetName val="מיסים_נדחים_1"/>
      <sheetName val="מס_צפוי1"/>
      <sheetName val="מס_תיאורטי1"/>
      <sheetName val="?????_$1"/>
      <sheetName val="?????_??????-??&quot;?1"/>
      <sheetName val="TTI_LTD2"/>
      <sheetName val="פקודות_נוספות2"/>
      <sheetName val="תזרים_$2"/>
      <sheetName val="רכוש_קבוע2"/>
      <sheetName val="הרכבה_-_INC_2"/>
      <sheetName val="הרכבה_-_B_V2"/>
      <sheetName val="אנליטי_מאזן2"/>
      <sheetName val="דוחות_כספים_2"/>
      <sheetName val="ניתוח_אנליטי-רו&quot;ה2"/>
      <sheetName val="רווח_למניה-בסיסי2"/>
      <sheetName val="רווח_למניה_-_מדולל2"/>
      <sheetName val="options_2"/>
      <sheetName val="fasb_1232"/>
      <sheetName val="סבירות_מימון2"/>
      <sheetName val="לקוחות-הכנסות_לקבל2"/>
      <sheetName val="לקוחות-הכנסות_לקבל_(2)2"/>
      <sheetName val="מס_19992"/>
      <sheetName val="מיסים_נדחים_2"/>
      <sheetName val="מס_צפוי2"/>
      <sheetName val="מס_תיאורטי2"/>
      <sheetName val="?????_$2"/>
      <sheetName val="?????_??????-??&quot;?2"/>
      <sheetName val="TTI_LTD3"/>
      <sheetName val="פקודות_נוספות3"/>
      <sheetName val="תזרים_$3"/>
      <sheetName val="רכוש_קבוע3"/>
      <sheetName val="הרכבה_-_INC_3"/>
      <sheetName val="הרכבה_-_B_V3"/>
      <sheetName val="אנליטי_מאזן3"/>
      <sheetName val="דוחות_כספים_3"/>
      <sheetName val="ניתוח_אנליטי-רו&quot;ה3"/>
      <sheetName val="רווח_למניה-בסיסי3"/>
      <sheetName val="רווח_למניה_-_מדולל3"/>
      <sheetName val="options_3"/>
      <sheetName val="fasb_1233"/>
      <sheetName val="סבירות_מימון3"/>
      <sheetName val="לקוחות-הכנסות_לקבל3"/>
      <sheetName val="לקוחות-הכנסות_לקבל_(2)3"/>
      <sheetName val="מס_19993"/>
      <sheetName val="מיסים_נדחים_3"/>
      <sheetName val="מס_צפוי3"/>
      <sheetName val="מס_תיאורטי3"/>
      <sheetName val="?????_$3"/>
      <sheetName val="?????_??????-??&quot;?3"/>
      <sheetName val="TTI_LTD6"/>
      <sheetName val="פקודות_נוספות6"/>
      <sheetName val="תזרים_$6"/>
      <sheetName val="רכוש_קבוע6"/>
      <sheetName val="הרכבה_-_INC_6"/>
      <sheetName val="הרכבה_-_B_V6"/>
      <sheetName val="אנליטי_מאזן6"/>
      <sheetName val="דוחות_כספים_6"/>
      <sheetName val="ניתוח_אנליטי-רו&quot;ה6"/>
      <sheetName val="רווח_למניה-בסיסי6"/>
      <sheetName val="רווח_למניה_-_מדולל6"/>
      <sheetName val="options_6"/>
      <sheetName val="fasb_1236"/>
      <sheetName val="סבירות_מימון6"/>
      <sheetName val="לקוחות-הכנסות_לקבל6"/>
      <sheetName val="לקוחות-הכנסות_לקבל_(2)6"/>
      <sheetName val="מס_19996"/>
      <sheetName val="מיסים_נדחים_6"/>
      <sheetName val="מס_צפוי6"/>
      <sheetName val="מס_תיאורטי6"/>
      <sheetName val="?????_$6"/>
      <sheetName val="?????_??????-??&quot;?6"/>
      <sheetName val="TTI_LTD5"/>
      <sheetName val="פקודות_נוספות5"/>
      <sheetName val="תזרים_$5"/>
      <sheetName val="רכוש_קבוע5"/>
      <sheetName val="הרכבה_-_INC_5"/>
      <sheetName val="הרכבה_-_B_V5"/>
      <sheetName val="אנליטי_מאזן5"/>
      <sheetName val="דוחות_כספים_5"/>
      <sheetName val="ניתוח_אנליטי-רו&quot;ה5"/>
      <sheetName val="רווח_למניה-בסיסי5"/>
      <sheetName val="רווח_למניה_-_מדולל5"/>
      <sheetName val="options_5"/>
      <sheetName val="fasb_1235"/>
      <sheetName val="סבירות_מימון5"/>
      <sheetName val="לקוחות-הכנסות_לקבל5"/>
      <sheetName val="לקוחות-הכנסות_לקבל_(2)5"/>
      <sheetName val="מס_19995"/>
      <sheetName val="מיסים_נדחים_5"/>
      <sheetName val="מס_צפוי5"/>
      <sheetName val="מס_תיאורטי5"/>
      <sheetName val="?????_$5"/>
      <sheetName val="?????_??????-??&quot;?5"/>
      <sheetName val="ש&quot;ח מותאם 3.98"/>
      <sheetName val="general ledger"/>
      <sheetName val="deferred_tax"/>
      <sheetName val="רווח_למניה_רבעוני_1997"/>
      <sheetName val="נתונים_לשינו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P&amp;L"/>
      <sheetName val="BS"/>
      <sheetName val="GL 01.23"/>
      <sheetName val="GL 02.23"/>
      <sheetName val="GL 03.23"/>
      <sheetName val="GL 04.23"/>
      <sheetName val="GL 05.23"/>
      <sheetName val="GL 06.23"/>
      <sheetName val="GL 07.23"/>
      <sheetName val="GL 08.23"/>
      <sheetName val="TB LTD 01.23"/>
      <sheetName val="TB LTD 02.23"/>
      <sheetName val="TB LTD 03.23"/>
      <sheetName val="TB LTD 04.23"/>
      <sheetName val="TB LTD 05.23"/>
      <sheetName val="TB INC 01.23"/>
      <sheetName val="TB INC 02.23"/>
      <sheetName val="TB INC 03.23"/>
      <sheetName val="TB INC 04.23"/>
      <sheetName val="TB INC 05.23"/>
      <sheetName val="TB INC 06.23"/>
      <sheetName val="CF"/>
      <sheetName val="GL 09.23"/>
      <sheetName val="GL 10.23"/>
      <sheetName val="GL 11.23"/>
      <sheetName val="GL 12.23"/>
      <sheetName val="AJE"/>
      <sheetName val="TB LTD 06.23"/>
      <sheetName val="TB LTD 07.23"/>
      <sheetName val="TB LTD 08.23"/>
      <sheetName val="TB LTD 10.23"/>
      <sheetName val="TB LTD 12.23"/>
      <sheetName val="TB INC 12.23"/>
      <sheetName val="TB PTE 12.23"/>
      <sheetName val="TB LTD 11.23"/>
      <sheetName val="TB INC 10.23"/>
      <sheetName val="TB LTD 09.23"/>
      <sheetName val="TB INC 09.23"/>
      <sheetName val="TB INC 08.23"/>
      <sheetName val="TB INC 07.23"/>
      <sheetName val="TB INC 11.23"/>
      <sheetName val="TB PTE 11.23"/>
      <sheetName val="Cash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E1" t="str">
            <v>חשבון</v>
          </cell>
          <cell r="F1" t="str">
            <v>תאור החשבון</v>
          </cell>
        </row>
        <row r="2">
          <cell r="E2">
            <v>10004</v>
          </cell>
          <cell r="F2" t="str">
            <v>פקדון אשראי 1 4.020% = 1.730 -פ</v>
          </cell>
        </row>
        <row r="3">
          <cell r="E3">
            <v>10012</v>
          </cell>
          <cell r="F3" t="str">
            <v>פקדון שכ"ד אוסטרליה וסינגפור</v>
          </cell>
        </row>
        <row r="4">
          <cell r="E4">
            <v>10013</v>
          </cell>
          <cell r="F4" t="str">
            <v>פקדון שכ"ד GEGR LTD</v>
          </cell>
        </row>
        <row r="5">
          <cell r="E5">
            <v>10014</v>
          </cell>
          <cell r="F5" t="str">
            <v>פקדון אשראי 2 4.020% = 1.730 -פ</v>
          </cell>
        </row>
        <row r="6">
          <cell r="E6">
            <v>10023</v>
          </cell>
          <cell r="F6" t="str">
            <v>פקדון שווה מזומנים עד 3 חודשים</v>
          </cell>
        </row>
        <row r="7">
          <cell r="E7">
            <v>11001</v>
          </cell>
          <cell r="F7" t="str">
            <v>בנק הפועלים ש"ח חדש</v>
          </cell>
        </row>
        <row r="8">
          <cell r="E8">
            <v>10002</v>
          </cell>
          <cell r="F8" t="str">
            <v>בנק הפועלים $</v>
          </cell>
        </row>
        <row r="9">
          <cell r="E9">
            <v>10003</v>
          </cell>
          <cell r="F9" t="str">
            <v>מתן - כ.א דולר</v>
          </cell>
        </row>
        <row r="10">
          <cell r="E10">
            <v>10008</v>
          </cell>
          <cell r="F10" t="str">
            <v>Deposit Papaya Global USD כללי עד 8.22</v>
          </cell>
        </row>
        <row r="11">
          <cell r="E11">
            <v>10016</v>
          </cell>
          <cell r="F11" t="str">
            <v>פקדון דולרי 356925014</v>
          </cell>
        </row>
        <row r="12">
          <cell r="E12">
            <v>10025</v>
          </cell>
          <cell r="F12" t="str">
            <v>פקדון דולרי 357119493 6.12תאריך פתיחה</v>
          </cell>
        </row>
        <row r="13">
          <cell r="E13">
            <v>11002</v>
          </cell>
          <cell r="F13" t="str">
            <v>בנק הפועלים $ חדש</v>
          </cell>
        </row>
        <row r="14">
          <cell r="E14">
            <v>11014</v>
          </cell>
          <cell r="F14" t="str">
            <v>בנק SVB USD</v>
          </cell>
        </row>
        <row r="15">
          <cell r="E15">
            <v>10020</v>
          </cell>
          <cell r="F15" t="str">
            <v>Deposit Papaya Global AUD</v>
          </cell>
        </row>
        <row r="16">
          <cell r="E16">
            <v>10028</v>
          </cell>
          <cell r="F16" t="str">
            <v>Deposit JustCo Australia Onshore Pty Ltd AUD</v>
          </cell>
        </row>
        <row r="17">
          <cell r="E17">
            <v>11012</v>
          </cell>
          <cell r="F17" t="str">
            <v>בנק פועלים AUD</v>
          </cell>
        </row>
        <row r="18">
          <cell r="E18">
            <v>10017</v>
          </cell>
          <cell r="F18" t="str">
            <v>Deposit Papaya Global EUR</v>
          </cell>
        </row>
        <row r="19">
          <cell r="E19">
            <v>11010</v>
          </cell>
          <cell r="F19" t="str">
            <v>בנק הפועלים EUR יורו חדש</v>
          </cell>
        </row>
        <row r="20">
          <cell r="E20">
            <v>10018</v>
          </cell>
          <cell r="F20" t="str">
            <v>Deposit Papaya Global GBP</v>
          </cell>
        </row>
        <row r="21">
          <cell r="E21">
            <v>11011</v>
          </cell>
          <cell r="F21" t="str">
            <v>בנק פועלים  GBP לירה שטרלינג חדש</v>
          </cell>
        </row>
        <row r="22">
          <cell r="E22">
            <v>10019</v>
          </cell>
          <cell r="F22" t="str">
            <v>Deposit Papaya Global SGD</v>
          </cell>
        </row>
        <row r="23">
          <cell r="E23">
            <v>10029</v>
          </cell>
          <cell r="F23" t="str">
            <v>Deposit JustCo Singapore Pte Ltd  SGD</v>
          </cell>
        </row>
        <row r="24">
          <cell r="E24">
            <v>11013</v>
          </cell>
          <cell r="F24" t="str">
            <v>בנק פועלים SGD</v>
          </cell>
        </row>
        <row r="25">
          <cell r="E25">
            <v>21002</v>
          </cell>
          <cell r="F25" t="str">
            <v>ישראכרט 0237 הד</v>
          </cell>
        </row>
        <row r="26">
          <cell r="E26">
            <v>21003</v>
          </cell>
          <cell r="F26" t="str">
            <v>ישראכרט 4510 ירון</v>
          </cell>
        </row>
        <row r="27">
          <cell r="E27">
            <v>21008</v>
          </cell>
          <cell r="F27" t="str">
            <v>ישראכרט 1943</v>
          </cell>
        </row>
        <row r="28">
          <cell r="E28">
            <v>21011</v>
          </cell>
          <cell r="F28" t="str">
            <v>מסטרקרד 5930</v>
          </cell>
        </row>
        <row r="29">
          <cell r="E29">
            <v>21015</v>
          </cell>
          <cell r="F29" t="str">
            <v>מסטרקרד 5948</v>
          </cell>
        </row>
        <row r="30">
          <cell r="E30">
            <v>21020</v>
          </cell>
          <cell r="F30" t="str">
            <v>ישראכרט ירון  6892 שח</v>
          </cell>
        </row>
        <row r="31">
          <cell r="E31">
            <v>21007</v>
          </cell>
          <cell r="F31" t="str">
            <v>ישראכרט הד 0237  $</v>
          </cell>
        </row>
        <row r="32">
          <cell r="E32">
            <v>21009</v>
          </cell>
          <cell r="F32" t="str">
            <v>ישראכרט 1943 $</v>
          </cell>
        </row>
        <row r="33">
          <cell r="E33">
            <v>21013</v>
          </cell>
          <cell r="F33" t="str">
            <v>מסטרקרד 5930 $</v>
          </cell>
        </row>
        <row r="34">
          <cell r="E34">
            <v>21014</v>
          </cell>
          <cell r="F34" t="str">
            <v>ישראכרט 1243 $</v>
          </cell>
        </row>
        <row r="35">
          <cell r="E35">
            <v>21010</v>
          </cell>
          <cell r="F35" t="str">
            <v>ישראכרט 1943 EUR</v>
          </cell>
        </row>
        <row r="36">
          <cell r="E36">
            <v>22272</v>
          </cell>
          <cell r="F36" t="str">
            <v>Integrity Software</v>
          </cell>
        </row>
        <row r="37">
          <cell r="E37">
            <v>22260</v>
          </cell>
          <cell r="F37" t="str">
            <v>Trinexia (Pty) Ltd</v>
          </cell>
        </row>
        <row r="38">
          <cell r="E38">
            <v>22264</v>
          </cell>
          <cell r="F38" t="str">
            <v>Singapore Telecommunications Ltd</v>
          </cell>
        </row>
        <row r="39">
          <cell r="E39">
            <v>22270</v>
          </cell>
          <cell r="F39" t="str">
            <v>M.Tech Holdings Pte. Ltd.</v>
          </cell>
        </row>
        <row r="40">
          <cell r="E40">
            <v>22277</v>
          </cell>
          <cell r="F40" t="str">
            <v>NCS PTE. LTD</v>
          </cell>
        </row>
        <row r="41">
          <cell r="E41">
            <v>22280</v>
          </cell>
          <cell r="F41" t="str">
            <v>חברת החשמל לישראל בע"מ</v>
          </cell>
        </row>
        <row r="42">
          <cell r="E42">
            <v>22288</v>
          </cell>
          <cell r="F42" t="str">
            <v>Exclusive Networks SAS</v>
          </cell>
        </row>
        <row r="43">
          <cell r="E43">
            <v>22292</v>
          </cell>
          <cell r="F43" t="str">
            <v>NEXTGEN Distribution Pty Ltd</v>
          </cell>
        </row>
        <row r="44">
          <cell r="E44">
            <v>22268</v>
          </cell>
          <cell r="F44" t="str">
            <v>Exclusive Networks BeLux BV</v>
          </cell>
        </row>
        <row r="45">
          <cell r="E45">
            <v>22285</v>
          </cell>
          <cell r="F45" t="str">
            <v>Magellan Netzwerke GmbH</v>
          </cell>
        </row>
        <row r="46">
          <cell r="E46">
            <v>22296</v>
          </cell>
          <cell r="F46" t="str">
            <v>iC Consult GmbH</v>
          </cell>
        </row>
        <row r="47">
          <cell r="E47">
            <v>22297</v>
          </cell>
          <cell r="F47" t="str">
            <v>IGNITION FRANCE</v>
          </cell>
        </row>
        <row r="48">
          <cell r="E48">
            <v>22299</v>
          </cell>
          <cell r="F48" t="str">
            <v>Aon Versicherungsmakler Deutschland GmbH</v>
          </cell>
        </row>
        <row r="49">
          <cell r="E49">
            <v>22307</v>
          </cell>
          <cell r="F49" t="str">
            <v>Xox Geback Gmbh</v>
          </cell>
        </row>
        <row r="50">
          <cell r="E50">
            <v>22309</v>
          </cell>
          <cell r="F50" t="str">
            <v>CONVOTIS Hamburg GmbH</v>
          </cell>
        </row>
        <row r="51">
          <cell r="E51">
            <v>22310</v>
          </cell>
          <cell r="F51" t="str">
            <v>SWS Computersysteme AG</v>
          </cell>
        </row>
        <row r="52">
          <cell r="E52">
            <v>35002</v>
          </cell>
          <cell r="F52" t="str">
            <v>הוצאות מראש</v>
          </cell>
        </row>
        <row r="53">
          <cell r="E53">
            <v>35011</v>
          </cell>
          <cell r="F53" t="str">
            <v>בונוס הוצאות מראש על תקן 606</v>
          </cell>
        </row>
        <row r="54">
          <cell r="E54">
            <v>15600</v>
          </cell>
          <cell r="F54" t="str">
            <v>ריהוט ומוצרי חשמל</v>
          </cell>
        </row>
        <row r="55">
          <cell r="E55">
            <v>15900</v>
          </cell>
          <cell r="F55" t="str">
            <v>מחשבים</v>
          </cell>
        </row>
        <row r="56">
          <cell r="E56">
            <v>15901</v>
          </cell>
          <cell r="F56" t="str">
            <v>שרתים server ציוד היקפי</v>
          </cell>
        </row>
        <row r="57">
          <cell r="E57">
            <v>15902</v>
          </cell>
          <cell r="F57" t="str">
            <v>תוכנות</v>
          </cell>
        </row>
        <row r="58">
          <cell r="E58">
            <v>15905</v>
          </cell>
          <cell r="F58" t="str">
            <v>שיפורים במושכר</v>
          </cell>
        </row>
        <row r="59">
          <cell r="E59">
            <v>15906</v>
          </cell>
          <cell r="F59" t="str">
            <v>תקשורת פלאפונים- לא להשתמש</v>
          </cell>
        </row>
        <row r="60">
          <cell r="E60">
            <v>15910</v>
          </cell>
          <cell r="F60" t="str">
            <v>פחת מחשבים</v>
          </cell>
        </row>
        <row r="61">
          <cell r="E61">
            <v>15911</v>
          </cell>
          <cell r="F61" t="str">
            <v>פחת ציוד היקפי</v>
          </cell>
        </row>
        <row r="62">
          <cell r="E62">
            <v>15912</v>
          </cell>
          <cell r="F62" t="str">
            <v>פחת תוכנות</v>
          </cell>
        </row>
        <row r="63">
          <cell r="E63">
            <v>15913</v>
          </cell>
          <cell r="F63" t="str">
            <v>פחת ריהוט</v>
          </cell>
        </row>
        <row r="64">
          <cell r="E64">
            <v>15914</v>
          </cell>
          <cell r="F64" t="str">
            <v>פחת שיפורים במושכר</v>
          </cell>
        </row>
        <row r="65">
          <cell r="E65">
            <v>35000</v>
          </cell>
          <cell r="F65" t="str">
            <v>הוצאות לשלם</v>
          </cell>
        </row>
        <row r="66">
          <cell r="E66">
            <v>35001</v>
          </cell>
          <cell r="F66" t="str">
            <v>הוצאות לשלם-ביקורת רו"ח</v>
          </cell>
        </row>
        <row r="67">
          <cell r="E67">
            <v>35008</v>
          </cell>
          <cell r="F67" t="str">
            <v>הפרשה לחופשה</v>
          </cell>
        </row>
        <row r="68">
          <cell r="E68">
            <v>35009</v>
          </cell>
          <cell r="F68" t="str">
            <v>הפרשה להבראה</v>
          </cell>
        </row>
        <row r="69">
          <cell r="E69">
            <v>35010</v>
          </cell>
          <cell r="F69" t="str">
            <v>הכנסות מראש- ביקורת</v>
          </cell>
        </row>
        <row r="70">
          <cell r="E70">
            <v>35016</v>
          </cell>
          <cell r="F70" t="str">
            <v>הוצ לשלם עמלות מכירה</v>
          </cell>
        </row>
        <row r="71">
          <cell r="E71">
            <v>35017</v>
          </cell>
          <cell r="F71" t="str">
            <v>הוצ לשלם עמלות מכירה COS</v>
          </cell>
        </row>
        <row r="72">
          <cell r="E72">
            <v>35006</v>
          </cell>
          <cell r="F72" t="str">
            <v>הוצאות לשלם דולר</v>
          </cell>
        </row>
        <row r="73">
          <cell r="E73">
            <v>30002</v>
          </cell>
          <cell r="F73" t="str">
            <v>תן ביס</v>
          </cell>
        </row>
        <row r="74">
          <cell r="E74">
            <v>30017</v>
          </cell>
          <cell r="F74" t="str">
            <v>קליגלר ושות' עורכי פטנטים בע"מ</v>
          </cell>
        </row>
        <row r="75">
          <cell r="E75">
            <v>30021</v>
          </cell>
          <cell r="F75" t="str">
            <v>איי דיגיטל סטור בע"מ</v>
          </cell>
        </row>
        <row r="76">
          <cell r="E76">
            <v>30028</v>
          </cell>
          <cell r="F76" t="str">
            <v>גולן טלקום בע"מ</v>
          </cell>
        </row>
        <row r="77">
          <cell r="E77">
            <v>30033</v>
          </cell>
          <cell r="F77" t="str">
            <v>מור את כתבי הפקות בע"מ  Morpro</v>
          </cell>
        </row>
        <row r="78">
          <cell r="E78">
            <v>30036</v>
          </cell>
          <cell r="F78" t="str">
            <v>57 קיי אס פי אקספרס גמא</v>
          </cell>
        </row>
        <row r="79">
          <cell r="E79">
            <v>30042</v>
          </cell>
          <cell r="F79" t="str">
            <v>פוטו נגבה</v>
          </cell>
        </row>
        <row r="80">
          <cell r="E80">
            <v>30043</v>
          </cell>
          <cell r="F80" t="str">
            <v>מונית GETT</v>
          </cell>
        </row>
        <row r="81">
          <cell r="E81">
            <v>30046</v>
          </cell>
          <cell r="F81" t="str">
            <v>ידור פרויקטים בע"מ   CARICATUREWALL</v>
          </cell>
        </row>
        <row r="82">
          <cell r="E82">
            <v>30064</v>
          </cell>
          <cell r="F82" t="str">
            <v>שטראוס מים תמי 4</v>
          </cell>
        </row>
        <row r="83">
          <cell r="E83">
            <v>30080</v>
          </cell>
          <cell r="F83" t="str">
            <v>נספרסו ישראל בע"מ (בוטיק קניון האופנה)</v>
          </cell>
        </row>
        <row r="84">
          <cell r="E84">
            <v>30115</v>
          </cell>
          <cell r="F84" t="str">
            <v>סנטיק ישראל</v>
          </cell>
        </row>
        <row r="85">
          <cell r="E85">
            <v>30132</v>
          </cell>
          <cell r="F85" t="str">
            <v>סלקום</v>
          </cell>
        </row>
        <row r="86">
          <cell r="E86">
            <v>30133</v>
          </cell>
          <cell r="F86" t="str">
            <v>חניוני תל אביב</v>
          </cell>
        </row>
        <row r="87">
          <cell r="E87">
            <v>30139</v>
          </cell>
          <cell r="F87" t="str">
            <v>קוסט פורר ארנסט יאנג EY</v>
          </cell>
        </row>
        <row r="88">
          <cell r="E88">
            <v>30143</v>
          </cell>
          <cell r="F88" t="str">
            <v>יו.פי.אס Authorised Service Contractor for UPS i</v>
          </cell>
        </row>
        <row r="89">
          <cell r="E89">
            <v>30144</v>
          </cell>
          <cell r="F89" t="str">
            <v>חברת חשמל</v>
          </cell>
        </row>
        <row r="90">
          <cell r="E90">
            <v>30149</v>
          </cell>
          <cell r="F90" t="str">
            <v>רייטק כתיבה טכנית</v>
          </cell>
        </row>
        <row r="91">
          <cell r="E91">
            <v>30151</v>
          </cell>
          <cell r="F91" t="str">
            <v>פרטנר</v>
          </cell>
        </row>
        <row r="92">
          <cell r="E92">
            <v>30166</v>
          </cell>
          <cell r="F92" t="str">
            <v>עיריית תל אביב</v>
          </cell>
        </row>
        <row r="93">
          <cell r="E93">
            <v>30170</v>
          </cell>
          <cell r="F93" t="str">
            <v>סער טכנולוגיות בע"מ</v>
          </cell>
        </row>
        <row r="94">
          <cell r="E94">
            <v>30171</v>
          </cell>
          <cell r="F94" t="str">
            <v>אולקלאוד פלטפורמות בע"מ</v>
          </cell>
        </row>
        <row r="95">
          <cell r="E95">
            <v>30181</v>
          </cell>
          <cell r="F95" t="str">
            <v>שופרסל</v>
          </cell>
        </row>
        <row r="96">
          <cell r="E96">
            <v>30187</v>
          </cell>
          <cell r="F96" t="str">
            <v>ביי מי טכנלוגיות בע"מ</v>
          </cell>
        </row>
        <row r="97">
          <cell r="E97">
            <v>30209</v>
          </cell>
          <cell r="F97" t="str">
            <v>סלע מעבדות תוכנה בע"מ</v>
          </cell>
        </row>
        <row r="98">
          <cell r="E98">
            <v>30216</v>
          </cell>
          <cell r="F98" t="str">
            <v>מנורה ביטוח עסק</v>
          </cell>
        </row>
        <row r="99">
          <cell r="E99">
            <v>30233</v>
          </cell>
          <cell r="F99" t="str">
            <v>I-CLOUDIUS LTD</v>
          </cell>
        </row>
        <row r="100">
          <cell r="E100">
            <v>30235</v>
          </cell>
          <cell r="F100" t="str">
            <v>אמזון ווב סרסיסס אימא סארל</v>
          </cell>
        </row>
        <row r="101">
          <cell r="E101">
            <v>30242</v>
          </cell>
          <cell r="F101" t="str">
            <v>ALCOHOME  אלכוהום צמרת עידן שלמה יח"צ ויצמות</v>
          </cell>
        </row>
        <row r="102">
          <cell r="E102">
            <v>30245</v>
          </cell>
          <cell r="F102" t="str">
            <v>43 קיי אס פי מחשבים חשמונאים</v>
          </cell>
        </row>
        <row r="103">
          <cell r="E103">
            <v>30250</v>
          </cell>
          <cell r="F103" t="str">
            <v>א.ביסקוטי בע"מ</v>
          </cell>
        </row>
        <row r="104">
          <cell r="E104">
            <v>30258</v>
          </cell>
          <cell r="F104" t="str">
            <v>וואלט אנטרפריזס ישראל בע"מ</v>
          </cell>
        </row>
        <row r="105">
          <cell r="E105">
            <v>30264</v>
          </cell>
          <cell r="F105" t="str">
            <v>אולנט פרויקטים בע"מ</v>
          </cell>
        </row>
        <row r="106">
          <cell r="E106">
            <v>30268</v>
          </cell>
          <cell r="F106" t="str">
            <v>יציל-מיני ליין בע"מ (סופר מוצרי חשמל)</v>
          </cell>
        </row>
        <row r="107">
          <cell r="E107">
            <v>30289</v>
          </cell>
          <cell r="F107" t="str">
            <v>אינפורמט מחשבים בע"מ</v>
          </cell>
        </row>
        <row r="108">
          <cell r="E108">
            <v>30299</v>
          </cell>
          <cell r="F108" t="str">
            <v>15 קיי אס פי מחשבים  תל אביב</v>
          </cell>
        </row>
        <row r="109">
          <cell r="E109">
            <v>30301</v>
          </cell>
          <cell r="F109" t="str">
            <v>אופנר אביגיל</v>
          </cell>
        </row>
        <row r="110">
          <cell r="E110">
            <v>30306</v>
          </cell>
          <cell r="F110" t="str">
            <v>דאנת תקשורת מגן אופק בע"מ</v>
          </cell>
        </row>
        <row r="111">
          <cell r="E111">
            <v>30308</v>
          </cell>
          <cell r="F111" t="str">
            <v>סייפווי פתרונות אבטחת מידע בע"מ</v>
          </cell>
        </row>
        <row r="112">
          <cell r="E112">
            <v>30312</v>
          </cell>
          <cell r="F112" t="str">
            <v>וואדי דיגיטל בע"מ</v>
          </cell>
        </row>
        <row r="113">
          <cell r="E113">
            <v>30317</v>
          </cell>
          <cell r="F113" t="str">
            <v>מגדל חיים/בריאות</v>
          </cell>
        </row>
        <row r="114">
          <cell r="E114">
            <v>30318</v>
          </cell>
          <cell r="F114" t="str">
            <v>נטאפ ישראל סיילס בע"מ</v>
          </cell>
        </row>
        <row r="115">
          <cell r="E115">
            <v>30329</v>
          </cell>
          <cell r="F115" t="str">
            <v>פריוריטי סופטוור בע"מ</v>
          </cell>
        </row>
        <row r="116">
          <cell r="E116">
            <v>30331</v>
          </cell>
          <cell r="F116" t="str">
            <v>סודקסו פאס ישראל בע"מ</v>
          </cell>
        </row>
        <row r="117">
          <cell r="E117">
            <v>30334</v>
          </cell>
          <cell r="F117" t="str">
            <v>דוקה א.י. בע"מ</v>
          </cell>
        </row>
        <row r="118">
          <cell r="E118">
            <v>30347</v>
          </cell>
          <cell r="F118" t="str">
            <v>פריוריטי  גורו אי אר פי גורו בע"מ</v>
          </cell>
        </row>
        <row r="119">
          <cell r="E119">
            <v>30348</v>
          </cell>
          <cell r="F119" t="str">
            <v>ווידיגאיט בע"מ</v>
          </cell>
        </row>
        <row r="120">
          <cell r="E120">
            <v>30350</v>
          </cell>
          <cell r="F120" t="str">
            <v>013 נטוויז'ן בע"מ</v>
          </cell>
        </row>
        <row r="121">
          <cell r="E121">
            <v>30359</v>
          </cell>
          <cell r="F121" t="str">
            <v>חזיבנק דיזיין</v>
          </cell>
        </row>
        <row r="122">
          <cell r="E122">
            <v>30362</v>
          </cell>
          <cell r="F122" t="str">
            <v>מעודד צבעים בע"מ</v>
          </cell>
        </row>
        <row r="123">
          <cell r="E123">
            <v>30364</v>
          </cell>
          <cell r="F123" t="str">
            <v>Kare Design (ורדניס בע"מ)</v>
          </cell>
        </row>
        <row r="124">
          <cell r="E124">
            <v>30369</v>
          </cell>
          <cell r="F124" t="str">
            <v>רייטפוינט בע"מ</v>
          </cell>
        </row>
        <row r="125">
          <cell r="E125">
            <v>30374</v>
          </cell>
          <cell r="F125" t="str">
            <v>קמטר הובלות</v>
          </cell>
        </row>
        <row r="126">
          <cell r="E126">
            <v>30378</v>
          </cell>
          <cell r="F126" t="str">
            <v>TERMINAL X טרמינל איקס אונליין בע"מ</v>
          </cell>
        </row>
        <row r="127">
          <cell r="E127">
            <v>30379</v>
          </cell>
          <cell r="F127" t="str">
            <v>לא להשתמש TAKE IT</v>
          </cell>
        </row>
        <row r="128">
          <cell r="E128">
            <v>30383</v>
          </cell>
          <cell r="F128" t="str">
            <v>פיוניר לגלופות (1976)</v>
          </cell>
        </row>
        <row r="129">
          <cell r="E129">
            <v>30389</v>
          </cell>
          <cell r="F129" t="str">
            <v>דיין ערן אינסטלציה ושיפוצים כלליים</v>
          </cell>
        </row>
        <row r="130">
          <cell r="E130">
            <v>30391</v>
          </cell>
          <cell r="F130" t="str">
            <v>אווראפטר איי איי בע"מ</v>
          </cell>
        </row>
        <row r="131">
          <cell r="E131">
            <v>30398</v>
          </cell>
          <cell r="F131" t="str">
            <v>קופיטליטי בע"מ</v>
          </cell>
        </row>
        <row r="132">
          <cell r="E132">
            <v>30401</v>
          </cell>
          <cell r="F132" t="str">
            <v>אלקטרה קמעונאות בע"מ (מחסני חשמל)</v>
          </cell>
        </row>
        <row r="133">
          <cell r="E133">
            <v>30402</v>
          </cell>
          <cell r="F133" t="str">
            <v>א.ג סטודיו פלוס דיזיין בע"מ</v>
          </cell>
        </row>
        <row r="134">
          <cell r="E134">
            <v>30403</v>
          </cell>
          <cell r="F134" t="str">
            <v>איזי גזיבו בע"מ</v>
          </cell>
        </row>
        <row r="135">
          <cell r="E135">
            <v>30405</v>
          </cell>
          <cell r="F135" t="str">
            <v>נאור עמרי PLAYER1</v>
          </cell>
        </row>
        <row r="136">
          <cell r="E136">
            <v>30408</v>
          </cell>
          <cell r="F136" t="str">
            <v>יו איי-הנדסת אנוש בע"מ</v>
          </cell>
        </row>
        <row r="137">
          <cell r="E137">
            <v>30409</v>
          </cell>
          <cell r="F137" t="str">
            <v>REXAIL קניות אונליין</v>
          </cell>
        </row>
        <row r="138">
          <cell r="E138">
            <v>31124</v>
          </cell>
          <cell r="F138" t="str">
            <v>Adobe Systems Software Ireland Ltd</v>
          </cell>
        </row>
        <row r="139">
          <cell r="E139">
            <v>31132</v>
          </cell>
          <cell r="F139" t="str">
            <v>MONDAY.COM</v>
          </cell>
        </row>
        <row r="140">
          <cell r="E140">
            <v>31136</v>
          </cell>
          <cell r="F140" t="str">
            <v>Google ADS  ש"ח עד 8.22</v>
          </cell>
        </row>
        <row r="141">
          <cell r="E141">
            <v>32008</v>
          </cell>
          <cell r="F141" t="str">
            <v>סופר הארבעה</v>
          </cell>
        </row>
        <row r="142">
          <cell r="E142">
            <v>32026</v>
          </cell>
          <cell r="F142" t="str">
            <v>גרואפ מערכות הידרופוניות מעוצבות</v>
          </cell>
        </row>
        <row r="143">
          <cell r="E143">
            <v>32036</v>
          </cell>
          <cell r="F143" t="str">
            <v>רופטופ פרטנרס בע”מ</v>
          </cell>
        </row>
        <row r="144">
          <cell r="E144">
            <v>32065</v>
          </cell>
          <cell r="F144" t="str">
            <v>טאנדמוייז בעמ</v>
          </cell>
        </row>
        <row r="145">
          <cell r="E145">
            <v>32072</v>
          </cell>
          <cell r="F145" t="str">
            <v>הום סנטר</v>
          </cell>
        </row>
        <row r="146">
          <cell r="E146">
            <v>32090</v>
          </cell>
          <cell r="F146" t="str">
            <v>גטפאקג'  GET PACKAGE</v>
          </cell>
        </row>
        <row r="147">
          <cell r="E147">
            <v>32105</v>
          </cell>
          <cell r="F147" t="str">
            <v>ספיקו טלקום ש"ח</v>
          </cell>
        </row>
        <row r="148">
          <cell r="E148">
            <v>32106</v>
          </cell>
          <cell r="F148" t="str">
            <v>דרך היין</v>
          </cell>
        </row>
        <row r="149">
          <cell r="E149">
            <v>32109</v>
          </cell>
          <cell r="F149" t="str">
            <v>LinkedIn Ireland ש"ח 9.22</v>
          </cell>
        </row>
        <row r="150">
          <cell r="E150">
            <v>32110</v>
          </cell>
          <cell r="F150" t="str">
            <v>GoDaddy ILS</v>
          </cell>
        </row>
        <row r="151">
          <cell r="E151">
            <v>32114</v>
          </cell>
          <cell r="F151" t="str">
            <v>טים 8 לאבס בע"מ  בבנק Team8 Labs Ltd</v>
          </cell>
        </row>
        <row r="152">
          <cell r="E152">
            <v>32119</v>
          </cell>
          <cell r="F152" t="str">
            <v>פרונטאג בעמ</v>
          </cell>
        </row>
        <row r="153">
          <cell r="E153">
            <v>32125</v>
          </cell>
          <cell r="F153" t="str">
            <v>ס.ב. ספורט בשרון בעמ</v>
          </cell>
        </row>
        <row r="154">
          <cell r="E154">
            <v>32126</v>
          </cell>
          <cell r="F154" t="str">
            <v>האחים</v>
          </cell>
        </row>
        <row r="155">
          <cell r="E155">
            <v>32143</v>
          </cell>
          <cell r="F155" t="str">
            <v>כנען דפוס בע"מ</v>
          </cell>
        </row>
        <row r="156">
          <cell r="E156">
            <v>32153</v>
          </cell>
          <cell r="F156" t="str">
            <v>קאבר טק 5% 12.2.23 בע"מ</v>
          </cell>
        </row>
        <row r="157">
          <cell r="E157">
            <v>32162</v>
          </cell>
          <cell r="F157" t="str">
            <v>מרום שירותים ואחזקה</v>
          </cell>
        </row>
        <row r="158">
          <cell r="E158">
            <v>32165</v>
          </cell>
          <cell r="F158" t="str">
            <v>אימפקט אורלי שוורץ</v>
          </cell>
        </row>
        <row r="159">
          <cell r="E159">
            <v>32167</v>
          </cell>
          <cell r="F159" t="str">
            <v>ויזן בי אי בע"מ</v>
          </cell>
        </row>
        <row r="160">
          <cell r="E160">
            <v>32177</v>
          </cell>
          <cell r="F160" t="str">
            <v>עומר אוסדון</v>
          </cell>
        </row>
        <row r="161">
          <cell r="E161">
            <v>32178</v>
          </cell>
          <cell r="F161" t="str">
            <v>רון רווח - מדפיס חלומות</v>
          </cell>
        </row>
        <row r="162">
          <cell r="E162">
            <v>32183</v>
          </cell>
          <cell r="F162" t="str">
            <v>קומסיין בע"מ</v>
          </cell>
        </row>
        <row r="163">
          <cell r="E163">
            <v>32185</v>
          </cell>
          <cell r="F163" t="str">
            <v>דן ג'אן  5%פייר נקש DNK Consulting</v>
          </cell>
        </row>
        <row r="164">
          <cell r="E164">
            <v>32188</v>
          </cell>
          <cell r="F164" t="str">
            <v>FRUUGO.COM</v>
          </cell>
        </row>
        <row r="165">
          <cell r="E165">
            <v>32189</v>
          </cell>
          <cell r="F165" t="str">
            <v>אקסון פליי בע"מ</v>
          </cell>
        </row>
        <row r="166">
          <cell r="E166">
            <v>32191</v>
          </cell>
          <cell r="F166" t="str">
            <v>דפוס מ.מ.גרף בע"מ</v>
          </cell>
        </row>
        <row r="167">
          <cell r="E167">
            <v>32192</v>
          </cell>
          <cell r="F167" t="str">
            <v>מי אביבים 2010 בע"מ</v>
          </cell>
        </row>
        <row r="168">
          <cell r="E168">
            <v>32194</v>
          </cell>
          <cell r="F168" t="str">
            <v>הקוביה הקסומה - אורלי אקרון</v>
          </cell>
        </row>
        <row r="169">
          <cell r="E169">
            <v>32195</v>
          </cell>
          <cell r="F169" t="str">
            <v>כפיים שיווק וקידום מכירות בע"מ</v>
          </cell>
        </row>
        <row r="170">
          <cell r="E170">
            <v>32207</v>
          </cell>
          <cell r="F170" t="str">
            <v>מונדו בלוינסקי בע"מ</v>
          </cell>
        </row>
        <row r="171">
          <cell r="E171">
            <v>32208</v>
          </cell>
          <cell r="F171" t="str">
            <v>AMSTERDAM    ~MIXTILES</v>
          </cell>
        </row>
        <row r="172">
          <cell r="E172">
            <v>32209</v>
          </cell>
          <cell r="F172" t="str">
            <v>איי לאב קאפקייק 12.3.23</v>
          </cell>
        </row>
        <row r="173">
          <cell r="E173">
            <v>32210</v>
          </cell>
          <cell r="F173" t="str">
            <v>UDEMY</v>
          </cell>
        </row>
        <row r="174">
          <cell r="E174">
            <v>39994</v>
          </cell>
          <cell r="F174" t="str">
            <v>ספקים מזדמנים</v>
          </cell>
        </row>
        <row r="175">
          <cell r="E175">
            <v>39996</v>
          </cell>
          <cell r="F175" t="str">
            <v>ספקי כיבוד כללי</v>
          </cell>
        </row>
        <row r="176">
          <cell r="E176">
            <v>30055</v>
          </cell>
          <cell r="F176" t="str">
            <v>ספיקו טלקום בע"מ $</v>
          </cell>
        </row>
        <row r="177">
          <cell r="E177">
            <v>30274</v>
          </cell>
          <cell r="F177" t="str">
            <v>OFAKIM TRAVEL AND TOURS</v>
          </cell>
        </row>
        <row r="178">
          <cell r="E178">
            <v>31001</v>
          </cell>
          <cell r="F178" t="str">
            <v>Apple</v>
          </cell>
        </row>
        <row r="179">
          <cell r="E179">
            <v>31004</v>
          </cell>
          <cell r="F179" t="str">
            <v>Smith Gambrell Russell</v>
          </cell>
        </row>
        <row r="180">
          <cell r="E180">
            <v>31005</v>
          </cell>
          <cell r="F180" t="str">
            <v>Atlassian</v>
          </cell>
        </row>
        <row r="181">
          <cell r="E181">
            <v>31007</v>
          </cell>
          <cell r="F181" t="str">
            <v>Microsoft Ireland Operations Ltd MSFT</v>
          </cell>
        </row>
        <row r="182">
          <cell r="E182">
            <v>31009</v>
          </cell>
          <cell r="F182" t="str">
            <v>LinkedIn Ireland Unlimited Company</v>
          </cell>
        </row>
        <row r="183">
          <cell r="E183">
            <v>31013</v>
          </cell>
          <cell r="F183" t="str">
            <v>Salesforce SFDC IRELAND LIMITED</v>
          </cell>
        </row>
        <row r="184">
          <cell r="E184">
            <v>31021</v>
          </cell>
          <cell r="F184" t="str">
            <v>HubSpot   HS_IRELAND</v>
          </cell>
        </row>
        <row r="185">
          <cell r="E185">
            <v>31026</v>
          </cell>
          <cell r="F185" t="str">
            <v>Amazon</v>
          </cell>
        </row>
        <row r="186">
          <cell r="E186">
            <v>31028</v>
          </cell>
          <cell r="F186" t="str">
            <v>Voice nation LLC</v>
          </cell>
        </row>
        <row r="187">
          <cell r="E187">
            <v>31029</v>
          </cell>
          <cell r="F187" t="str">
            <v>GitHub</v>
          </cell>
        </row>
        <row r="188">
          <cell r="E188">
            <v>31030</v>
          </cell>
          <cell r="F188" t="str">
            <v>PagerDuty</v>
          </cell>
        </row>
        <row r="189">
          <cell r="E189">
            <v>31033</v>
          </cell>
          <cell r="F189" t="str">
            <v>Zoom Video Communications Inc.</v>
          </cell>
        </row>
        <row r="190">
          <cell r="E190">
            <v>31036</v>
          </cell>
          <cell r="F190" t="str">
            <v>GoDaddy  USD</v>
          </cell>
        </row>
        <row r="191">
          <cell r="E191">
            <v>31044</v>
          </cell>
          <cell r="F191" t="str">
            <v>Ping Identy</v>
          </cell>
        </row>
        <row r="192">
          <cell r="E192">
            <v>31050</v>
          </cell>
          <cell r="F192" t="str">
            <v>MeetUp ORG</v>
          </cell>
        </row>
        <row r="193">
          <cell r="E193">
            <v>31055</v>
          </cell>
          <cell r="F193" t="str">
            <v>TechSmith FastSpring</v>
          </cell>
        </row>
        <row r="194">
          <cell r="E194">
            <v>31057</v>
          </cell>
          <cell r="F194" t="str">
            <v>Zoho</v>
          </cell>
        </row>
        <row r="195">
          <cell r="E195">
            <v>31058</v>
          </cell>
          <cell r="F195" t="str">
            <v>SendSafely LLC</v>
          </cell>
        </row>
        <row r="196">
          <cell r="E196">
            <v>31061</v>
          </cell>
          <cell r="F196" t="str">
            <v>Slack</v>
          </cell>
        </row>
        <row r="197">
          <cell r="E197">
            <v>31064</v>
          </cell>
          <cell r="F197" t="str">
            <v>FS-ISAC Inc</v>
          </cell>
        </row>
        <row r="198">
          <cell r="E198">
            <v>31068</v>
          </cell>
          <cell r="F198" t="str">
            <v>WeTransfer</v>
          </cell>
        </row>
        <row r="199">
          <cell r="E199">
            <v>31069</v>
          </cell>
          <cell r="F199" t="str">
            <v>Docker</v>
          </cell>
        </row>
        <row r="200">
          <cell r="E200">
            <v>31097</v>
          </cell>
          <cell r="F200" t="str">
            <v>Axure Software Solutions Inc</v>
          </cell>
        </row>
        <row r="201">
          <cell r="E201">
            <v>31107</v>
          </cell>
          <cell r="F201" t="str">
            <v>Knowledge Print</v>
          </cell>
        </row>
        <row r="202">
          <cell r="E202">
            <v>31114</v>
          </cell>
          <cell r="F202" t="str">
            <v>Exclusive Networks BeLux BVBA Belgium USD</v>
          </cell>
        </row>
        <row r="203">
          <cell r="E203">
            <v>31116</v>
          </cell>
          <cell r="F203" t="str">
            <v>Quay</v>
          </cell>
        </row>
        <row r="204">
          <cell r="E204">
            <v>31125</v>
          </cell>
          <cell r="F204" t="str">
            <v>Papaya Global (HK) Limited</v>
          </cell>
        </row>
        <row r="205">
          <cell r="E205">
            <v>31131</v>
          </cell>
          <cell r="F205" t="str">
            <v>H.S. PractiTest Ltd</v>
          </cell>
        </row>
        <row r="206">
          <cell r="E206">
            <v>31133</v>
          </cell>
          <cell r="F206" t="str">
            <v>VIMEO.COM</v>
          </cell>
        </row>
        <row r="207">
          <cell r="E207">
            <v>31139</v>
          </cell>
          <cell r="F207" t="str">
            <v>KAHOOT</v>
          </cell>
        </row>
        <row r="208">
          <cell r="E208">
            <v>31144</v>
          </cell>
          <cell r="F208" t="str">
            <v>Zoominfo</v>
          </cell>
        </row>
        <row r="209">
          <cell r="E209">
            <v>31147</v>
          </cell>
          <cell r="F209" t="str">
            <v>Sapien Technologies</v>
          </cell>
        </row>
        <row r="210">
          <cell r="E210">
            <v>31150</v>
          </cell>
          <cell r="F210" t="str">
            <v>Ipdata</v>
          </cell>
        </row>
        <row r="211">
          <cell r="E211">
            <v>31157</v>
          </cell>
          <cell r="F211" t="str">
            <v>Marc Gendron Public Relations Inc</v>
          </cell>
        </row>
        <row r="212">
          <cell r="E212">
            <v>31158</v>
          </cell>
          <cell r="F212" t="str">
            <v>HyperPing</v>
          </cell>
        </row>
        <row r="213">
          <cell r="E213">
            <v>31159</v>
          </cell>
          <cell r="F213" t="str">
            <v>GLOBAL SIGN LTD</v>
          </cell>
        </row>
        <row r="214">
          <cell r="E214">
            <v>31160</v>
          </cell>
          <cell r="F214" t="str">
            <v>Forbes</v>
          </cell>
        </row>
        <row r="215">
          <cell r="E215">
            <v>31171</v>
          </cell>
          <cell r="F215" t="str">
            <v>ADVANCE COACHING AND CON</v>
          </cell>
        </row>
        <row r="216">
          <cell r="E216">
            <v>31181</v>
          </cell>
          <cell r="F216" t="str">
            <v>Gong.io</v>
          </cell>
        </row>
        <row r="217">
          <cell r="E217">
            <v>31184</v>
          </cell>
          <cell r="F217" t="str">
            <v>SENETIC.COM</v>
          </cell>
        </row>
        <row r="218">
          <cell r="E218">
            <v>31185</v>
          </cell>
          <cell r="F218" t="str">
            <v>White Spacez Pte.</v>
          </cell>
        </row>
        <row r="219">
          <cell r="E219">
            <v>31187</v>
          </cell>
          <cell r="F219" t="str">
            <v>Lusha</v>
          </cell>
        </row>
        <row r="220">
          <cell r="E220">
            <v>31188</v>
          </cell>
          <cell r="F220" t="str">
            <v>Techstream Group Inc</v>
          </cell>
        </row>
        <row r="221">
          <cell r="E221">
            <v>31192</v>
          </cell>
          <cell r="F221" t="str">
            <v>Google Cloud</v>
          </cell>
        </row>
        <row r="222">
          <cell r="E222">
            <v>31199</v>
          </cell>
          <cell r="F222" t="str">
            <v>Code Red Communications Ltd The Old Stables</v>
          </cell>
        </row>
        <row r="223">
          <cell r="E223">
            <v>32000</v>
          </cell>
          <cell r="F223" t="str">
            <v>BambooHR</v>
          </cell>
        </row>
        <row r="224">
          <cell r="E224">
            <v>32002</v>
          </cell>
          <cell r="F224" t="str">
            <v>SAN MATEO SnowFlake</v>
          </cell>
        </row>
        <row r="225">
          <cell r="E225">
            <v>32017</v>
          </cell>
          <cell r="F225" t="str">
            <v>EXPENSIFY.COM</v>
          </cell>
        </row>
        <row r="226">
          <cell r="E226">
            <v>32020</v>
          </cell>
          <cell r="F226" t="str">
            <v>Calendly</v>
          </cell>
        </row>
        <row r="227">
          <cell r="E227">
            <v>32042</v>
          </cell>
          <cell r="F227" t="str">
            <v>Dmarcian</v>
          </cell>
        </row>
        <row r="228">
          <cell r="E228">
            <v>32070</v>
          </cell>
          <cell r="F228" t="str">
            <v>CircleCl USD</v>
          </cell>
        </row>
        <row r="229">
          <cell r="E229">
            <v>32071</v>
          </cell>
          <cell r="F229" t="str">
            <v>Red Hat Inc</v>
          </cell>
        </row>
        <row r="230">
          <cell r="E230">
            <v>32074</v>
          </cell>
          <cell r="F230" t="str">
            <v>genially</v>
          </cell>
        </row>
        <row r="231">
          <cell r="E231">
            <v>32075</v>
          </cell>
          <cell r="F231" t="str">
            <v>Powtoon</v>
          </cell>
        </row>
        <row r="232">
          <cell r="E232">
            <v>32080</v>
          </cell>
          <cell r="F232" t="str">
            <v>GSUITE_SILVERFORTADFS.</v>
          </cell>
        </row>
        <row r="233">
          <cell r="E233">
            <v>32082</v>
          </cell>
          <cell r="F233" t="str">
            <v>ZenLeads Inc. dba Apollo.io )</v>
          </cell>
        </row>
        <row r="234">
          <cell r="E234">
            <v>32084</v>
          </cell>
          <cell r="F234" t="str">
            <v>Information Synergies</v>
          </cell>
        </row>
        <row r="235">
          <cell r="E235">
            <v>32088</v>
          </cell>
          <cell r="F235" t="str">
            <v>Google ADS דולר GOOGLE *SERVICES</v>
          </cell>
        </row>
        <row r="236">
          <cell r="E236">
            <v>32107</v>
          </cell>
          <cell r="F236" t="str">
            <v>WELLSAID LABS</v>
          </cell>
        </row>
        <row r="237">
          <cell r="E237">
            <v>32111</v>
          </cell>
          <cell r="F237" t="str">
            <v>Verve Events International</v>
          </cell>
        </row>
        <row r="238">
          <cell r="E238">
            <v>32130</v>
          </cell>
          <cell r="F238" t="str">
            <v>LinkedIn Corporation</v>
          </cell>
        </row>
        <row r="239">
          <cell r="E239">
            <v>32154</v>
          </cell>
          <cell r="F239" t="str">
            <v>Impartner INC</v>
          </cell>
        </row>
        <row r="240">
          <cell r="E240">
            <v>32164</v>
          </cell>
          <cell r="F240" t="str">
            <v>The Hacker News</v>
          </cell>
        </row>
        <row r="241">
          <cell r="E241">
            <v>32190</v>
          </cell>
          <cell r="F241" t="str">
            <v>IMPROVER</v>
          </cell>
        </row>
        <row r="242">
          <cell r="E242">
            <v>32193</v>
          </cell>
          <cell r="F242" t="str">
            <v>MIDJOURNEY INC.</v>
          </cell>
        </row>
        <row r="243">
          <cell r="E243">
            <v>32200</v>
          </cell>
          <cell r="F243" t="str">
            <v>John Bainbridge</v>
          </cell>
        </row>
        <row r="244">
          <cell r="E244">
            <v>32201</v>
          </cell>
          <cell r="F244" t="str">
            <v>Suiko Alston</v>
          </cell>
        </row>
        <row r="245">
          <cell r="E245">
            <v>32215</v>
          </cell>
          <cell r="F245" t="str">
            <v>The Roundtable Network</v>
          </cell>
        </row>
        <row r="246">
          <cell r="E246">
            <v>39997</v>
          </cell>
          <cell r="F246" t="str">
            <v>ספקים מזדמנים חו"ל-דולר</v>
          </cell>
        </row>
        <row r="247">
          <cell r="E247">
            <v>32049</v>
          </cell>
          <cell r="F247" t="str">
            <v>The Switch Method</v>
          </cell>
        </row>
        <row r="248">
          <cell r="E248">
            <v>32066</v>
          </cell>
          <cell r="F248" t="str">
            <v>Exhibit Systems Pty Ltd</v>
          </cell>
        </row>
        <row r="249">
          <cell r="E249">
            <v>32095</v>
          </cell>
          <cell r="F249" t="str">
            <v>Corner Gold Coast Highway and TE Peters Drive</v>
          </cell>
        </row>
        <row r="250">
          <cell r="E250">
            <v>32216</v>
          </cell>
          <cell r="F250" t="str">
            <v>P2E Services Pty Ltd</v>
          </cell>
        </row>
        <row r="251">
          <cell r="E251">
            <v>31042</v>
          </cell>
          <cell r="F251" t="str">
            <v>Heliview</v>
          </cell>
        </row>
        <row r="252">
          <cell r="E252">
            <v>31118</v>
          </cell>
          <cell r="F252" t="str">
            <v>PAYRAINFOCUS LEADS</v>
          </cell>
        </row>
        <row r="253">
          <cell r="E253">
            <v>31122</v>
          </cell>
          <cell r="F253" t="str">
            <v>Gartner U.K. Limited</v>
          </cell>
        </row>
        <row r="254">
          <cell r="E254">
            <v>31141</v>
          </cell>
          <cell r="F254" t="str">
            <v>RoyalApps-FS</v>
          </cell>
        </row>
        <row r="255">
          <cell r="E255">
            <v>31196</v>
          </cell>
          <cell r="F255" t="str">
            <v>Leadfeeder</v>
          </cell>
        </row>
        <row r="256">
          <cell r="E256">
            <v>32068</v>
          </cell>
          <cell r="F256" t="str">
            <v>JAARBEURS</v>
          </cell>
        </row>
        <row r="257">
          <cell r="E257">
            <v>32108</v>
          </cell>
          <cell r="F257" t="str">
            <v>VENLO VISTAPRINT</v>
          </cell>
        </row>
        <row r="258">
          <cell r="E258">
            <v>32112</v>
          </cell>
          <cell r="F258" t="str">
            <v>Henderson Scott Limited</v>
          </cell>
        </row>
        <row r="259">
          <cell r="E259">
            <v>32127</v>
          </cell>
          <cell r="F259" t="str">
            <v>FLORAQUEEN</v>
          </cell>
        </row>
        <row r="260">
          <cell r="E260">
            <v>32145</v>
          </cell>
          <cell r="F260" t="str">
            <v>freepikcompany</v>
          </cell>
        </row>
        <row r="261">
          <cell r="E261">
            <v>32160</v>
          </cell>
          <cell r="F261" t="str">
            <v>TOPFRUIT</v>
          </cell>
        </row>
        <row r="262">
          <cell r="E262">
            <v>32166</v>
          </cell>
          <cell r="F262" t="str">
            <v>Globaldots DE GmbH</v>
          </cell>
        </row>
        <row r="263">
          <cell r="E263">
            <v>32202</v>
          </cell>
          <cell r="F263" t="str">
            <v>Xcede Limited</v>
          </cell>
        </row>
        <row r="264">
          <cell r="E264">
            <v>32204</v>
          </cell>
          <cell r="F264" t="str">
            <v>LeadCon Leaders Contact International GmbH</v>
          </cell>
        </row>
        <row r="265">
          <cell r="E265">
            <v>40000</v>
          </cell>
          <cell r="F265" t="str">
            <v>ספקים מזדמנים EUR</v>
          </cell>
        </row>
        <row r="266">
          <cell r="E266">
            <v>31080</v>
          </cell>
          <cell r="F266" t="str">
            <v>Operatix Ltd</v>
          </cell>
        </row>
        <row r="267">
          <cell r="E267">
            <v>32004</v>
          </cell>
          <cell r="F267" t="str">
            <v>Merchandise</v>
          </cell>
        </row>
        <row r="268">
          <cell r="E268">
            <v>32083</v>
          </cell>
          <cell r="F268" t="str">
            <v>Whitehall Media Ltd</v>
          </cell>
        </row>
        <row r="269">
          <cell r="E269">
            <v>32028</v>
          </cell>
          <cell r="F269" t="str">
            <v>JW Marriott South Beach</v>
          </cell>
        </row>
        <row r="270">
          <cell r="E270">
            <v>32050</v>
          </cell>
          <cell r="F270" t="str">
            <v>Image Engine Pte Ltd</v>
          </cell>
        </row>
        <row r="271">
          <cell r="E271">
            <v>32056</v>
          </cell>
          <cell r="F271" t="str">
            <v>Credence Corporate Services Pte . Ltd.</v>
          </cell>
        </row>
        <row r="272">
          <cell r="E272">
            <v>32140</v>
          </cell>
          <cell r="F272" t="str">
            <v>QUADRANT</v>
          </cell>
        </row>
        <row r="273">
          <cell r="E273">
            <v>40004</v>
          </cell>
          <cell r="F273" t="str">
            <v>חו"ז מע"מ</v>
          </cell>
        </row>
        <row r="274">
          <cell r="E274">
            <v>20602</v>
          </cell>
          <cell r="F274" t="str">
            <v>מעמ תשומות</v>
          </cell>
        </row>
        <row r="275">
          <cell r="E275">
            <v>20604</v>
          </cell>
          <cell r="F275" t="str">
            <v>מס הכנסה ניכויים</v>
          </cell>
        </row>
        <row r="276">
          <cell r="E276">
            <v>20605</v>
          </cell>
          <cell r="F276" t="str">
            <v>חו"ז ביטוח לאומי</v>
          </cell>
        </row>
        <row r="277">
          <cell r="E277">
            <v>20606</v>
          </cell>
          <cell r="F277" t="str">
            <v>ניכוי במקור לספקים</v>
          </cell>
        </row>
        <row r="278">
          <cell r="E278">
            <v>20607</v>
          </cell>
          <cell r="F278" t="str">
            <v>עודפות 2017-2018</v>
          </cell>
        </row>
        <row r="279">
          <cell r="E279">
            <v>20610</v>
          </cell>
          <cell r="F279" t="str">
            <v>עודפות 2019</v>
          </cell>
        </row>
        <row r="280">
          <cell r="E280">
            <v>20611</v>
          </cell>
          <cell r="F280" t="str">
            <v>הפרשה לעודפות 2017-2018</v>
          </cell>
        </row>
        <row r="281">
          <cell r="E281">
            <v>20612</v>
          </cell>
          <cell r="F281" t="str">
            <v>הפרשה לעודפות 2019</v>
          </cell>
        </row>
        <row r="282">
          <cell r="E282">
            <v>20613</v>
          </cell>
          <cell r="F282" t="str">
            <v>עודפות 2020</v>
          </cell>
        </row>
        <row r="283">
          <cell r="E283">
            <v>20614</v>
          </cell>
          <cell r="F283" t="str">
            <v>קיזוז מע"מ- לבירור</v>
          </cell>
        </row>
        <row r="284">
          <cell r="E284">
            <v>20615</v>
          </cell>
          <cell r="F284" t="str">
            <v>עודפות שנים קודמות- חוב ישן</v>
          </cell>
        </row>
        <row r="285">
          <cell r="E285">
            <v>20616</v>
          </cell>
          <cell r="F285" t="str">
            <v>החזר מס הכנסה- לבירור</v>
          </cell>
        </row>
        <row r="286">
          <cell r="E286">
            <v>20617</v>
          </cell>
          <cell r="F286" t="str">
            <v>עודפות 2021</v>
          </cell>
        </row>
        <row r="287">
          <cell r="E287">
            <v>20618</v>
          </cell>
          <cell r="F287" t="str">
            <v>עודפות 2016-2017</v>
          </cell>
        </row>
        <row r="288">
          <cell r="E288">
            <v>20619</v>
          </cell>
          <cell r="F288" t="str">
            <v>עודפות 2022</v>
          </cell>
        </row>
        <row r="289">
          <cell r="E289">
            <v>20620</v>
          </cell>
          <cell r="F289" t="str">
            <v>הפרשה לעודפות 2020</v>
          </cell>
        </row>
        <row r="290">
          <cell r="E290">
            <v>20621</v>
          </cell>
          <cell r="F290" t="str">
            <v>עודפות 2023</v>
          </cell>
        </row>
        <row r="291">
          <cell r="E291">
            <v>20001</v>
          </cell>
          <cell r="F291" t="str">
            <v>קופה קטנה מתן פאתל</v>
          </cell>
        </row>
        <row r="292">
          <cell r="E292">
            <v>20702</v>
          </cell>
          <cell r="F292" t="str">
            <v>הד קובץ</v>
          </cell>
        </row>
        <row r="293">
          <cell r="E293">
            <v>20707</v>
          </cell>
          <cell r="F293" t="str">
            <v>ליבנה בן</v>
          </cell>
        </row>
        <row r="294">
          <cell r="E294">
            <v>20713</v>
          </cell>
          <cell r="F294" t="str">
            <v>רון רזין</v>
          </cell>
        </row>
        <row r="295">
          <cell r="E295">
            <v>20715</v>
          </cell>
          <cell r="F295" t="str">
            <v>גיא סקס</v>
          </cell>
        </row>
        <row r="296">
          <cell r="E296">
            <v>20720</v>
          </cell>
          <cell r="F296" t="str">
            <v>שדה גל</v>
          </cell>
        </row>
        <row r="297">
          <cell r="E297">
            <v>20721</v>
          </cell>
          <cell r="F297" t="str">
            <v>בן חייל דנה</v>
          </cell>
        </row>
        <row r="298">
          <cell r="E298">
            <v>20724</v>
          </cell>
          <cell r="F298" t="str">
            <v>הירש ברק</v>
          </cell>
        </row>
        <row r="299">
          <cell r="E299">
            <v>20725</v>
          </cell>
          <cell r="F299" t="str">
            <v>נתיב יונתן</v>
          </cell>
        </row>
        <row r="300">
          <cell r="E300">
            <v>20726</v>
          </cell>
          <cell r="F300" t="str">
            <v>שדה דנה</v>
          </cell>
        </row>
        <row r="301">
          <cell r="E301">
            <v>20728</v>
          </cell>
          <cell r="F301" t="str">
            <v>רן רמתי</v>
          </cell>
        </row>
        <row r="302">
          <cell r="E302">
            <v>20730</v>
          </cell>
          <cell r="F302" t="str">
            <v>ארוניס רויטל</v>
          </cell>
        </row>
        <row r="303">
          <cell r="E303">
            <v>20731</v>
          </cell>
          <cell r="F303" t="str">
            <v>סמוחה רועי</v>
          </cell>
        </row>
        <row r="304">
          <cell r="E304">
            <v>20733</v>
          </cell>
          <cell r="F304" t="str">
            <v>אלישע ציון ליאב</v>
          </cell>
        </row>
        <row r="305">
          <cell r="E305">
            <v>20735</v>
          </cell>
          <cell r="F305" t="str">
            <v>בקשי דניאל</v>
          </cell>
        </row>
        <row r="306">
          <cell r="E306">
            <v>20738</v>
          </cell>
          <cell r="F306" t="str">
            <v>אירנה מידן</v>
          </cell>
        </row>
        <row r="307">
          <cell r="E307">
            <v>20740</v>
          </cell>
          <cell r="F307" t="str">
            <v>פלד אודי משה</v>
          </cell>
        </row>
        <row r="308">
          <cell r="E308">
            <v>20752</v>
          </cell>
          <cell r="F308" t="str">
            <v>קליין ג'יין</v>
          </cell>
        </row>
        <row r="309">
          <cell r="E309">
            <v>20753</v>
          </cell>
          <cell r="F309" t="str">
            <v>קשת יפתח</v>
          </cell>
        </row>
        <row r="310">
          <cell r="E310">
            <v>20755</v>
          </cell>
          <cell r="F310" t="str">
            <v>פרין אביב</v>
          </cell>
        </row>
        <row r="311">
          <cell r="E311">
            <v>20757</v>
          </cell>
          <cell r="F311" t="str">
            <v>אשכנזי שמעון</v>
          </cell>
        </row>
        <row r="312">
          <cell r="E312">
            <v>20758</v>
          </cell>
          <cell r="F312" t="str">
            <v>גלסמן נטע</v>
          </cell>
        </row>
        <row r="313">
          <cell r="E313">
            <v>20759</v>
          </cell>
          <cell r="F313" t="str">
            <v>ברדסקי זאב</v>
          </cell>
        </row>
        <row r="314">
          <cell r="E314">
            <v>20760</v>
          </cell>
          <cell r="F314" t="str">
            <v>מזרחי אלעד</v>
          </cell>
        </row>
        <row r="315">
          <cell r="E315">
            <v>20761</v>
          </cell>
          <cell r="F315" t="str">
            <v>עין הבר טל</v>
          </cell>
        </row>
        <row r="316">
          <cell r="E316">
            <v>20766</v>
          </cell>
          <cell r="F316" t="str">
            <v>ברוש נעם</v>
          </cell>
        </row>
        <row r="317">
          <cell r="E317">
            <v>20767</v>
          </cell>
          <cell r="F317" t="str">
            <v>רביב שרי</v>
          </cell>
        </row>
        <row r="318">
          <cell r="E318">
            <v>20770</v>
          </cell>
          <cell r="F318" t="str">
            <v>מנסה פדריקה</v>
          </cell>
        </row>
        <row r="319">
          <cell r="E319">
            <v>20773</v>
          </cell>
          <cell r="F319" t="str">
            <v>פרידמן גיא</v>
          </cell>
        </row>
        <row r="320">
          <cell r="E320">
            <v>20775</v>
          </cell>
          <cell r="F320" t="str">
            <v>שנור גלעד</v>
          </cell>
        </row>
        <row r="321">
          <cell r="E321">
            <v>20776</v>
          </cell>
          <cell r="F321" t="str">
            <v>יובל רוזנבלום</v>
          </cell>
        </row>
        <row r="322">
          <cell r="E322">
            <v>20780</v>
          </cell>
          <cell r="F322" t="str">
            <v>עדן מסד</v>
          </cell>
        </row>
        <row r="323">
          <cell r="E323">
            <v>20784</v>
          </cell>
          <cell r="F323" t="str">
            <v>דניאל בילנקי</v>
          </cell>
        </row>
        <row r="324">
          <cell r="E324">
            <v>20787</v>
          </cell>
          <cell r="F324" t="str">
            <v>הרולד עפרי</v>
          </cell>
        </row>
        <row r="325">
          <cell r="E325">
            <v>20792</v>
          </cell>
          <cell r="F325" t="str">
            <v>ברוד חנה</v>
          </cell>
        </row>
        <row r="326">
          <cell r="E326">
            <v>20794</v>
          </cell>
          <cell r="F326" t="str">
            <v>רימון ירדן</v>
          </cell>
        </row>
        <row r="327">
          <cell r="E327">
            <v>20799</v>
          </cell>
          <cell r="F327" t="str">
            <v>חו"ז עובדים</v>
          </cell>
        </row>
        <row r="328">
          <cell r="E328">
            <v>20802</v>
          </cell>
          <cell r="F328" t="str">
            <v>נחשוני שרון</v>
          </cell>
        </row>
        <row r="329">
          <cell r="E329">
            <v>20805</v>
          </cell>
          <cell r="F329" t="str">
            <v>פרג' שחר</v>
          </cell>
        </row>
        <row r="330">
          <cell r="E330">
            <v>41100</v>
          </cell>
          <cell r="F330" t="str">
            <v>אגם לידרים נאמנות</v>
          </cell>
        </row>
        <row r="331">
          <cell r="E331">
            <v>41101</v>
          </cell>
          <cell r="F331" t="str">
            <v>חו"ז קופות גמל הרמטיק שירותי נאמנות</v>
          </cell>
        </row>
        <row r="332">
          <cell r="E332">
            <v>60913</v>
          </cell>
          <cell r="F332" t="str">
            <v>זק.תגמולים-שיווק</v>
          </cell>
        </row>
        <row r="333">
          <cell r="E333">
            <v>61012</v>
          </cell>
          <cell r="F333" t="str">
            <v>זק.תגמולים - הנהלה</v>
          </cell>
        </row>
        <row r="334">
          <cell r="E334">
            <v>61205</v>
          </cell>
          <cell r="F334" t="str">
            <v>זק.תגמולים - שירות לקוחות</v>
          </cell>
        </row>
        <row r="335">
          <cell r="E335">
            <v>61212</v>
          </cell>
          <cell r="F335" t="str">
            <v>הכנסות זקופות שירות לקוחות</v>
          </cell>
        </row>
        <row r="336">
          <cell r="E336">
            <v>61215</v>
          </cell>
          <cell r="F336" t="str">
            <v>הכנסות זקופות לאבס</v>
          </cell>
        </row>
        <row r="337">
          <cell r="E337">
            <v>61216</v>
          </cell>
          <cell r="F337" t="str">
            <v>זק.תגמולים - לאבס</v>
          </cell>
        </row>
        <row r="338">
          <cell r="E338">
            <v>61217</v>
          </cell>
          <cell r="F338" t="str">
            <v>שווי ארוחות - לאבס</v>
          </cell>
        </row>
        <row r="339">
          <cell r="E339">
            <v>61218</v>
          </cell>
          <cell r="F339" t="str">
            <v>שווי טלפון נייד - לאבס</v>
          </cell>
        </row>
        <row r="340">
          <cell r="E340">
            <v>61305</v>
          </cell>
          <cell r="F340" t="str">
            <v>זק.תגמולים - מכירות</v>
          </cell>
        </row>
        <row r="341">
          <cell r="E341">
            <v>61312</v>
          </cell>
          <cell r="F341" t="str">
            <v>הכנסות זקופות מכירות</v>
          </cell>
        </row>
        <row r="342">
          <cell r="E342">
            <v>61605</v>
          </cell>
          <cell r="F342" t="str">
            <v>זק.תגמולים - מוצר</v>
          </cell>
        </row>
        <row r="343">
          <cell r="E343">
            <v>61612</v>
          </cell>
          <cell r="F343" t="str">
            <v>הכנסות זקופות מוצר</v>
          </cell>
        </row>
        <row r="344">
          <cell r="E344">
            <v>62006</v>
          </cell>
          <cell r="F344" t="str">
            <v>שווי חובה ארוחות הנהלה וכלליות</v>
          </cell>
        </row>
        <row r="345">
          <cell r="E345">
            <v>62007</v>
          </cell>
          <cell r="F345" t="str">
            <v>שווי חובה ארוחות פיתוח</v>
          </cell>
        </row>
        <row r="346">
          <cell r="E346">
            <v>62008</v>
          </cell>
          <cell r="F346" t="str">
            <v>שווי חובה ארוחות שיווק</v>
          </cell>
        </row>
        <row r="347">
          <cell r="E347">
            <v>62009</v>
          </cell>
          <cell r="F347" t="str">
            <v>זק.השתלמות הנהלה וכלליות</v>
          </cell>
        </row>
        <row r="348">
          <cell r="E348">
            <v>62010</v>
          </cell>
          <cell r="F348" t="str">
            <v>זק.השתלמות פיתוח</v>
          </cell>
        </row>
        <row r="349">
          <cell r="E349">
            <v>62021</v>
          </cell>
          <cell r="F349" t="str">
            <v>הכנסות זקופות - הנהלה וכלליות</v>
          </cell>
        </row>
        <row r="350">
          <cell r="E350">
            <v>62022</v>
          </cell>
          <cell r="F350" t="str">
            <v>הכנסות זקופות - שיווק</v>
          </cell>
        </row>
        <row r="351">
          <cell r="E351">
            <v>62023</v>
          </cell>
          <cell r="F351" t="str">
            <v>הכנסות זקופות - פיתוח</v>
          </cell>
        </row>
        <row r="352">
          <cell r="E352">
            <v>62025</v>
          </cell>
          <cell r="F352" t="str">
            <v>ז.שווי נייד הנהלה</v>
          </cell>
        </row>
        <row r="353">
          <cell r="E353">
            <v>62029</v>
          </cell>
          <cell r="F353" t="str">
            <v>שווי מתנות הנהלה</v>
          </cell>
        </row>
        <row r="354">
          <cell r="E354">
            <v>62031</v>
          </cell>
          <cell r="F354" t="str">
            <v>שווי מתנות פיתוח</v>
          </cell>
        </row>
        <row r="355">
          <cell r="E355">
            <v>62032</v>
          </cell>
          <cell r="F355" t="str">
            <v>שווי מתנות מכירות</v>
          </cell>
        </row>
        <row r="356">
          <cell r="E356">
            <v>62033</v>
          </cell>
          <cell r="F356" t="str">
            <v>שווי חובה ארוחות שירות לקוחות</v>
          </cell>
        </row>
        <row r="357">
          <cell r="E357">
            <v>62034</v>
          </cell>
          <cell r="F357" t="str">
            <v>שווי מתנות שירות לקוחות</v>
          </cell>
        </row>
        <row r="358">
          <cell r="E358">
            <v>62036</v>
          </cell>
          <cell r="F358" t="str">
            <v>שווי חובה ארוחות מוצר</v>
          </cell>
        </row>
        <row r="359">
          <cell r="E359">
            <v>63008</v>
          </cell>
          <cell r="F359" t="str">
            <v>זק.תגמולים-פיתוח</v>
          </cell>
        </row>
        <row r="360">
          <cell r="E360">
            <v>64008</v>
          </cell>
          <cell r="F360" t="str">
            <v>שווי חובה ארוחות מכירות</v>
          </cell>
        </row>
        <row r="361">
          <cell r="E361">
            <v>64019</v>
          </cell>
          <cell r="F361" t="str">
            <v>זק. השתלמות מכירות</v>
          </cell>
        </row>
        <row r="362">
          <cell r="E362">
            <v>80001</v>
          </cell>
          <cell r="F362" t="str">
            <v>Silverfort INC</v>
          </cell>
        </row>
        <row r="363">
          <cell r="E363">
            <v>80005</v>
          </cell>
          <cell r="F363" t="str">
            <v>Silverfort INC Current Liabilities</v>
          </cell>
        </row>
        <row r="364">
          <cell r="E364">
            <v>80002</v>
          </cell>
          <cell r="F364" t="str">
            <v>Silverfort INC Capital Note</v>
          </cell>
        </row>
        <row r="365">
          <cell r="E365">
            <v>30000</v>
          </cell>
          <cell r="F365" t="str">
            <v>רכישת אופציות עובדים(הון מניות)</v>
          </cell>
        </row>
        <row r="366">
          <cell r="E366">
            <v>80003</v>
          </cell>
          <cell r="F366" t="str">
            <v>Silverfort INC Capital Contribution</v>
          </cell>
        </row>
        <row r="367">
          <cell r="E367">
            <v>80004</v>
          </cell>
          <cell r="F367" t="str">
            <v>Silverfort INC Share-based Compensation</v>
          </cell>
        </row>
        <row r="368">
          <cell r="E368">
            <v>30100</v>
          </cell>
          <cell r="F368" t="str">
            <v>יתרת רווח שנים קודמות</v>
          </cell>
        </row>
        <row r="369">
          <cell r="E369">
            <v>50001</v>
          </cell>
          <cell r="F369" t="str">
            <v>הכנסות בארץ</v>
          </cell>
        </row>
        <row r="370">
          <cell r="E370">
            <v>50004</v>
          </cell>
          <cell r="F370" t="str">
            <v>הכנסות מחו"ל</v>
          </cell>
        </row>
        <row r="371">
          <cell r="E371">
            <v>50009</v>
          </cell>
          <cell r="F371" t="str">
            <v>הכנסות מריבית</v>
          </cell>
        </row>
        <row r="372">
          <cell r="E372">
            <v>65082</v>
          </cell>
          <cell r="F372" t="str">
            <v>HR recruting -sales APAC</v>
          </cell>
        </row>
        <row r="373">
          <cell r="E373">
            <v>65083</v>
          </cell>
          <cell r="F373" t="str">
            <v>HR recruting- sales EMEA</v>
          </cell>
        </row>
        <row r="374">
          <cell r="E374">
            <v>67035</v>
          </cell>
          <cell r="F374" t="str">
            <v>שכירות משרדים אוסטרליה</v>
          </cell>
        </row>
        <row r="375">
          <cell r="E375">
            <v>67036</v>
          </cell>
          <cell r="F375" t="str">
            <v>שכירות משרדים סינגפור</v>
          </cell>
        </row>
        <row r="376">
          <cell r="E376">
            <v>51001</v>
          </cell>
          <cell r="F376" t="str">
            <v>Papaya COS Salary Exp</v>
          </cell>
        </row>
        <row r="377">
          <cell r="E377">
            <v>51002</v>
          </cell>
          <cell r="F377" t="str">
            <v>Papaya COS Reimbursement Exp</v>
          </cell>
        </row>
        <row r="378">
          <cell r="E378">
            <v>51003</v>
          </cell>
          <cell r="F378" t="str">
            <v>Papaya COS Bonus Commissions Exp</v>
          </cell>
        </row>
        <row r="379">
          <cell r="E379">
            <v>51004</v>
          </cell>
          <cell r="F379" t="str">
            <v>Papaya COS Fee Exp</v>
          </cell>
        </row>
        <row r="380">
          <cell r="E380">
            <v>51101</v>
          </cell>
          <cell r="F380" t="str">
            <v>Papaya M Salary Exp</v>
          </cell>
        </row>
        <row r="381">
          <cell r="E381">
            <v>51102</v>
          </cell>
          <cell r="F381" t="str">
            <v>Papaya M Reimbursement Exp</v>
          </cell>
        </row>
        <row r="382">
          <cell r="E382">
            <v>51104</v>
          </cell>
          <cell r="F382" t="str">
            <v>Papaya M Fee Exp</v>
          </cell>
        </row>
        <row r="383">
          <cell r="E383">
            <v>51201</v>
          </cell>
          <cell r="F383" t="str">
            <v>Papaya S Salary Exp</v>
          </cell>
        </row>
        <row r="384">
          <cell r="E384">
            <v>51202</v>
          </cell>
          <cell r="F384" t="str">
            <v>Papaya S Reimbursement Exp</v>
          </cell>
        </row>
        <row r="385">
          <cell r="E385">
            <v>51203</v>
          </cell>
          <cell r="F385" t="str">
            <v>Papaya S Bonus Commissions Exp</v>
          </cell>
        </row>
        <row r="386">
          <cell r="E386">
            <v>51204</v>
          </cell>
          <cell r="F386" t="str">
            <v>Papaya S Fee Exp</v>
          </cell>
        </row>
        <row r="387">
          <cell r="E387">
            <v>60301</v>
          </cell>
          <cell r="F387" t="str">
            <v>תוכנות וכלי תמיכה בלקוחות</v>
          </cell>
        </row>
        <row r="388">
          <cell r="E388">
            <v>60302</v>
          </cell>
          <cell r="F388" t="str">
            <v>Cloud hosting COS</v>
          </cell>
        </row>
        <row r="389">
          <cell r="E389">
            <v>60308</v>
          </cell>
          <cell r="F389" t="str">
            <v>Rebates Exp. Participation on sales</v>
          </cell>
        </row>
        <row r="390">
          <cell r="E390">
            <v>65005</v>
          </cell>
          <cell r="F390" t="str">
            <v>נסיעות</v>
          </cell>
        </row>
        <row r="391">
          <cell r="E391">
            <v>65006</v>
          </cell>
          <cell r="F391" t="str">
            <v>ארוחות עובדים</v>
          </cell>
        </row>
        <row r="392">
          <cell r="E392">
            <v>65007</v>
          </cell>
          <cell r="F392" t="str">
            <v>חניות</v>
          </cell>
        </row>
        <row r="393">
          <cell r="E393">
            <v>65008</v>
          </cell>
          <cell r="F393" t="str">
            <v>טלפון נייד</v>
          </cell>
        </row>
        <row r="394">
          <cell r="E394">
            <v>65009</v>
          </cell>
          <cell r="F394" t="str">
            <v>משפטיות</v>
          </cell>
        </row>
        <row r="395">
          <cell r="E395">
            <v>65011</v>
          </cell>
          <cell r="F395" t="str">
            <v>השתלמות מקצועית</v>
          </cell>
        </row>
        <row r="396">
          <cell r="E396">
            <v>65016</v>
          </cell>
          <cell r="F396" t="str">
            <v>כיבודים</v>
          </cell>
        </row>
        <row r="397">
          <cell r="E397" t="str">
            <v>65016L</v>
          </cell>
          <cell r="F397" t="str">
            <v>כיבודים לא מוכר</v>
          </cell>
        </row>
        <row r="398">
          <cell r="E398">
            <v>65017</v>
          </cell>
          <cell r="F398" t="str">
            <v>מתנות לעובדי ישראל</v>
          </cell>
        </row>
        <row r="399">
          <cell r="E399">
            <v>65020</v>
          </cell>
          <cell r="F399" t="str">
            <v>אגרות</v>
          </cell>
        </row>
        <row r="400">
          <cell r="E400">
            <v>65021</v>
          </cell>
          <cell r="F400" t="str">
            <v>גיבוש ורווחה וימי כיף עובדים</v>
          </cell>
        </row>
        <row r="401">
          <cell r="E401">
            <v>65030</v>
          </cell>
          <cell r="F401" t="str">
            <v>יעוץ ושירותי HR</v>
          </cell>
        </row>
        <row r="402">
          <cell r="E402">
            <v>65032</v>
          </cell>
          <cell r="F402" t="str">
            <v>IT licenses G&amp;A</v>
          </cell>
        </row>
        <row r="403">
          <cell r="E403">
            <v>65038</v>
          </cell>
          <cell r="F403" t="str">
            <v>מתנות לספקים/ לקוחות/לרגל אירוע מיוחד</v>
          </cell>
        </row>
        <row r="404">
          <cell r="E404">
            <v>65060</v>
          </cell>
          <cell r="F404" t="str">
            <v>IT equipment G&amp;A</v>
          </cell>
        </row>
        <row r="405">
          <cell r="E405">
            <v>65068</v>
          </cell>
          <cell r="F405" t="str">
            <v>Software and tools G&amp;A for finance</v>
          </cell>
        </row>
        <row r="406">
          <cell r="E406">
            <v>65079</v>
          </cell>
          <cell r="F406" t="str">
            <v>Software and tools G&amp;A for HR</v>
          </cell>
        </row>
        <row r="407">
          <cell r="E407">
            <v>65084</v>
          </cell>
          <cell r="F407" t="str">
            <v>HR Awareness</v>
          </cell>
        </row>
        <row r="408">
          <cell r="E408">
            <v>65202</v>
          </cell>
          <cell r="F408" t="str">
            <v>Field Hr Support (prints, giveaways)</v>
          </cell>
        </row>
        <row r="409">
          <cell r="E409">
            <v>65212</v>
          </cell>
          <cell r="F409" t="str">
            <v>מתנות לעובדי Papaya</v>
          </cell>
        </row>
        <row r="410">
          <cell r="E410">
            <v>67007</v>
          </cell>
          <cell r="F410" t="str">
            <v>דמי ניהול פנסיונים</v>
          </cell>
        </row>
        <row r="411">
          <cell r="E411">
            <v>67011</v>
          </cell>
          <cell r="F411" t="str">
            <v>החזר מילואים</v>
          </cell>
        </row>
        <row r="412">
          <cell r="E412">
            <v>67020</v>
          </cell>
          <cell r="F412" t="str">
            <v>אירוח עסקי בארץ 9.22(היה מתנות ובוטל)</v>
          </cell>
        </row>
        <row r="413">
          <cell r="E413">
            <v>67034</v>
          </cell>
          <cell r="F413" t="str">
            <v>VP Budget G&amp;A finance Team outing</v>
          </cell>
        </row>
        <row r="414">
          <cell r="E414">
            <v>67037</v>
          </cell>
          <cell r="F414" t="str">
            <v>השכרת חדרים</v>
          </cell>
        </row>
        <row r="415">
          <cell r="E415">
            <v>65001</v>
          </cell>
          <cell r="F415" t="str">
            <v>אחזקת משרד</v>
          </cell>
        </row>
        <row r="416">
          <cell r="E416">
            <v>65003</v>
          </cell>
          <cell r="F416" t="str">
            <v>שכירות משרד קומה 26</v>
          </cell>
        </row>
        <row r="417">
          <cell r="E417">
            <v>65004</v>
          </cell>
          <cell r="F417" t="str">
            <v>צרכי משרד</v>
          </cell>
        </row>
        <row r="418">
          <cell r="E418">
            <v>65014</v>
          </cell>
          <cell r="F418" t="str">
            <v>שירותי כספים והנה"ח</v>
          </cell>
        </row>
        <row r="419">
          <cell r="E419">
            <v>65019</v>
          </cell>
          <cell r="F419" t="str">
            <v>ביקורת יוייעוץ רו"ח</v>
          </cell>
        </row>
        <row r="420">
          <cell r="E420">
            <v>65033</v>
          </cell>
          <cell r="F420" t="str">
            <v>תקשורת (אינטרנט)</v>
          </cell>
        </row>
        <row r="421">
          <cell r="E421">
            <v>65213</v>
          </cell>
          <cell r="F421" t="str">
            <v>אחזקת בניין  ואנרגיה קומה 26</v>
          </cell>
        </row>
        <row r="422">
          <cell r="E422">
            <v>65215</v>
          </cell>
          <cell r="F422" t="str">
            <v>ארנונה</v>
          </cell>
        </row>
        <row r="423">
          <cell r="E423">
            <v>67014</v>
          </cell>
          <cell r="F423" t="str">
            <v>חשמל</v>
          </cell>
        </row>
        <row r="424">
          <cell r="E424">
            <v>67039</v>
          </cell>
          <cell r="F424" t="str">
            <v>שכ"ד קומה 27</v>
          </cell>
        </row>
        <row r="425">
          <cell r="E425">
            <v>60901</v>
          </cell>
          <cell r="F425" t="str">
            <v>הוצ' שכר -  שיווק</v>
          </cell>
        </row>
        <row r="426">
          <cell r="E426">
            <v>60903</v>
          </cell>
          <cell r="F426" t="str">
            <v>הוצ'  ביטוח לאומי  - שיווק</v>
          </cell>
        </row>
        <row r="427">
          <cell r="E427">
            <v>60905</v>
          </cell>
          <cell r="F427" t="str">
            <v>תגמולי מעביד -  שיווק</v>
          </cell>
        </row>
        <row r="428">
          <cell r="E428">
            <v>60906</v>
          </cell>
          <cell r="F428" t="str">
            <v>ק.השתלמות מעביד - שיווק</v>
          </cell>
        </row>
        <row r="429">
          <cell r="E429">
            <v>60907</v>
          </cell>
          <cell r="F429" t="str">
            <v>פיצויים - שיווק</v>
          </cell>
        </row>
        <row r="430">
          <cell r="E430">
            <v>60916</v>
          </cell>
          <cell r="F430" t="str">
            <v>שונות מעביד שיווק</v>
          </cell>
        </row>
        <row r="431">
          <cell r="E431">
            <v>61000</v>
          </cell>
          <cell r="F431" t="str">
            <v>שכר - הנהלה</v>
          </cell>
        </row>
        <row r="432">
          <cell r="E432">
            <v>61001</v>
          </cell>
          <cell r="F432" t="str">
            <v>הוצ' ביטוח לאומי מעביד - הנהלה</v>
          </cell>
        </row>
        <row r="433">
          <cell r="E433">
            <v>61006</v>
          </cell>
          <cell r="F433" t="str">
            <v>תגמולי מעביד - הנהלה</v>
          </cell>
        </row>
        <row r="434">
          <cell r="E434">
            <v>61007</v>
          </cell>
          <cell r="F434" t="str">
            <v>ק.השתלמות מעביד - הנהלה</v>
          </cell>
        </row>
        <row r="435">
          <cell r="E435">
            <v>61008</v>
          </cell>
          <cell r="F435" t="str">
            <v>פיצויים - הנהלה</v>
          </cell>
        </row>
        <row r="436">
          <cell r="E436">
            <v>61009</v>
          </cell>
          <cell r="F436" t="str">
            <v>שונות מעביד - הנהלה</v>
          </cell>
        </row>
        <row r="437">
          <cell r="E437">
            <v>61101</v>
          </cell>
          <cell r="F437" t="str">
            <v>תגמולי מעביד פיתוח</v>
          </cell>
        </row>
        <row r="438">
          <cell r="E438">
            <v>61102</v>
          </cell>
          <cell r="F438" t="str">
            <v>ק.השתלמות מעביד - פיתוח</v>
          </cell>
        </row>
        <row r="439">
          <cell r="E439">
            <v>61103</v>
          </cell>
          <cell r="F439" t="str">
            <v>פיצויים - פיתוח</v>
          </cell>
        </row>
        <row r="440">
          <cell r="E440">
            <v>61105</v>
          </cell>
          <cell r="F440" t="str">
            <v>הוצ' שכר - פיתוח</v>
          </cell>
        </row>
        <row r="441">
          <cell r="E441">
            <v>61106</v>
          </cell>
          <cell r="F441" t="str">
            <v>הוצ ביטוח לאומי - פיתוח</v>
          </cell>
        </row>
        <row r="442">
          <cell r="E442">
            <v>61111</v>
          </cell>
          <cell r="F442" t="str">
            <v>שונות מעביד - פיתוח</v>
          </cell>
        </row>
        <row r="443">
          <cell r="E443">
            <v>61200</v>
          </cell>
          <cell r="F443" t="str">
            <v>הוצ שכר שירות לקוחות</v>
          </cell>
        </row>
        <row r="444">
          <cell r="E444">
            <v>61202</v>
          </cell>
          <cell r="F444" t="str">
            <v>הוצ ביטוח לאומי שירות לקוחות</v>
          </cell>
        </row>
        <row r="445">
          <cell r="E445">
            <v>61209</v>
          </cell>
          <cell r="F445" t="str">
            <v>פיצויים - שירות לקוחות</v>
          </cell>
        </row>
        <row r="446">
          <cell r="E446">
            <v>61210</v>
          </cell>
          <cell r="F446" t="str">
            <v>תגמולי מעביד - שירות לקוחות</v>
          </cell>
        </row>
        <row r="447">
          <cell r="E447">
            <v>61211</v>
          </cell>
          <cell r="F447" t="str">
            <v>ק.השתלמות מעביד - שירות לקוחות</v>
          </cell>
        </row>
        <row r="448">
          <cell r="E448">
            <v>61214</v>
          </cell>
          <cell r="F448" t="str">
            <v>שונות מעביד שירות לקוחות</v>
          </cell>
        </row>
        <row r="449">
          <cell r="E449">
            <v>61300</v>
          </cell>
          <cell r="F449" t="str">
            <v>הוצ שכר מכירות</v>
          </cell>
        </row>
        <row r="450">
          <cell r="E450">
            <v>61302</v>
          </cell>
          <cell r="F450" t="str">
            <v>הוצ ביטוח לאומי מכירות</v>
          </cell>
        </row>
        <row r="451">
          <cell r="E451">
            <v>61309</v>
          </cell>
          <cell r="F451" t="str">
            <v>פיצויים - מכירות</v>
          </cell>
        </row>
        <row r="452">
          <cell r="E452">
            <v>61310</v>
          </cell>
          <cell r="F452" t="str">
            <v>תגמולי מעביד - מכירות</v>
          </cell>
        </row>
        <row r="453">
          <cell r="E453">
            <v>61311</v>
          </cell>
          <cell r="F453" t="str">
            <v>ק.השתלמות מעביד - מכירות</v>
          </cell>
        </row>
        <row r="454">
          <cell r="E454">
            <v>61316</v>
          </cell>
          <cell r="F454" t="str">
            <v>שונות מעביד מכירות</v>
          </cell>
        </row>
        <row r="455">
          <cell r="E455">
            <v>10644</v>
          </cell>
          <cell r="F455" t="str">
            <v>Yaron Singapore 26.11.3.12.22</v>
          </cell>
        </row>
        <row r="456">
          <cell r="E456">
            <v>11394</v>
          </cell>
          <cell r="F456" t="str">
            <v>Udi Peled UK 15-20.1.23</v>
          </cell>
        </row>
        <row r="457">
          <cell r="E457">
            <v>11496</v>
          </cell>
          <cell r="F457" t="str">
            <v>Jonathan Nativ UK 15-19.1.23</v>
          </cell>
        </row>
        <row r="458">
          <cell r="E458">
            <v>11530</v>
          </cell>
          <cell r="F458" t="str">
            <v>Ran Kago UK 1-8.3.23</v>
          </cell>
        </row>
        <row r="459">
          <cell r="E459">
            <v>11703</v>
          </cell>
          <cell r="F459" t="str">
            <v>Hed Kovetz USA 16-20.1.23</v>
          </cell>
        </row>
        <row r="460">
          <cell r="E460">
            <v>11757</v>
          </cell>
          <cell r="F460" t="str">
            <v>Roy Samocha UK 15-19.1.23</v>
          </cell>
        </row>
        <row r="461">
          <cell r="E461">
            <v>11758</v>
          </cell>
          <cell r="F461" t="str">
            <v>Revital Aronis UK 15-18.1.23</v>
          </cell>
        </row>
        <row r="462">
          <cell r="E462">
            <v>12098</v>
          </cell>
          <cell r="F462" t="str">
            <v>Guy Sax  Australia 11-18.2.23</v>
          </cell>
        </row>
        <row r="463">
          <cell r="E463">
            <v>12100</v>
          </cell>
          <cell r="F463" t="str">
            <v>Tal Ein Habar Netherlands 15-18.2.23</v>
          </cell>
        </row>
        <row r="464">
          <cell r="E464">
            <v>12388</v>
          </cell>
          <cell r="F464" t="str">
            <v>Hed Kovetz Australia 18-24.2.23</v>
          </cell>
        </row>
        <row r="465">
          <cell r="E465">
            <v>12778</v>
          </cell>
          <cell r="F465" t="str">
            <v>Ezra Armand Margulies 2-8.3.23 UK</v>
          </cell>
        </row>
        <row r="466">
          <cell r="E466">
            <v>65171</v>
          </cell>
          <cell r="F466" t="str">
            <v>SKO 3.2-10.2.2023 Hotel</v>
          </cell>
        </row>
        <row r="467">
          <cell r="E467">
            <v>65204</v>
          </cell>
          <cell r="F467" t="str">
            <v>SKO 2.2023 USA</v>
          </cell>
        </row>
        <row r="468">
          <cell r="E468">
            <v>65206</v>
          </cell>
          <cell r="F468" t="str">
            <v>SKO 2.2023 EMEA Sales</v>
          </cell>
        </row>
        <row r="469">
          <cell r="E469">
            <v>65207</v>
          </cell>
          <cell r="F469" t="str">
            <v>SKO 2.2023 EMEA Marketing</v>
          </cell>
        </row>
        <row r="470">
          <cell r="E470">
            <v>65209</v>
          </cell>
          <cell r="F470" t="str">
            <v>SKO 2.2023 APAC Sales</v>
          </cell>
        </row>
        <row r="471">
          <cell r="E471">
            <v>65210</v>
          </cell>
          <cell r="F471" t="str">
            <v>SKO 2.2023 APAC CS Customer Success</v>
          </cell>
        </row>
        <row r="472">
          <cell r="E472">
            <v>65220</v>
          </cell>
          <cell r="F472" t="str">
            <v>Visa General</v>
          </cell>
        </row>
        <row r="473">
          <cell r="E473">
            <v>9757</v>
          </cell>
          <cell r="F473" t="str">
            <v>Miki Tsivion USA 20.11-3.12.22</v>
          </cell>
        </row>
        <row r="474">
          <cell r="E474">
            <v>9854</v>
          </cell>
          <cell r="F474" t="str">
            <v>Federica Manasse Singapore 16.10-2.11.22</v>
          </cell>
        </row>
        <row r="475">
          <cell r="E475">
            <v>9264</v>
          </cell>
          <cell r="F475" t="str">
            <v>Hadas Sason USA 20.11-3.12.22</v>
          </cell>
        </row>
        <row r="476">
          <cell r="E476">
            <v>65018</v>
          </cell>
          <cell r="F476" t="str">
            <v>UX/UI product design</v>
          </cell>
        </row>
        <row r="477">
          <cell r="E477">
            <v>65022</v>
          </cell>
          <cell r="F477" t="str">
            <v>פטנטים</v>
          </cell>
        </row>
        <row r="478">
          <cell r="E478">
            <v>65043</v>
          </cell>
          <cell r="F478" t="str">
            <v>Compliance &amp; penetration testing</v>
          </cell>
        </row>
        <row r="479">
          <cell r="E479">
            <v>65044</v>
          </cell>
          <cell r="F479" t="str">
            <v>Software licenses R&amp;D</v>
          </cell>
        </row>
        <row r="480">
          <cell r="E480">
            <v>65047</v>
          </cell>
          <cell r="F480" t="str">
            <v>Cloud hosting R&amp;D</v>
          </cell>
        </row>
        <row r="481">
          <cell r="E481">
            <v>65071</v>
          </cell>
          <cell r="F481" t="str">
            <v>VP Budget R&amp;D Rotem Team outing</v>
          </cell>
        </row>
        <row r="482">
          <cell r="E482">
            <v>65081</v>
          </cell>
          <cell r="F482" t="str">
            <v>Frontegg services</v>
          </cell>
        </row>
        <row r="483">
          <cell r="E483">
            <v>65086</v>
          </cell>
          <cell r="F483" t="str">
            <v>הוצ גיוס  HR R&amp;D HR recruting</v>
          </cell>
        </row>
        <row r="484">
          <cell r="E484">
            <v>65087</v>
          </cell>
          <cell r="F484" t="str">
            <v>עיצוב ואנימציה R&amp;D</v>
          </cell>
        </row>
        <row r="485">
          <cell r="E485">
            <v>65211</v>
          </cell>
          <cell r="F485" t="str">
            <v>סמינרים כנסים סדנאות Product R&amp;D</v>
          </cell>
        </row>
        <row r="486">
          <cell r="E486">
            <v>65036</v>
          </cell>
          <cell r="F486" t="str">
            <v>קבלני פיתוח</v>
          </cell>
        </row>
        <row r="487">
          <cell r="E487">
            <v>61600</v>
          </cell>
          <cell r="F487" t="str">
            <v>הוצ שכר מוצר</v>
          </cell>
        </row>
        <row r="488">
          <cell r="E488">
            <v>61602</v>
          </cell>
          <cell r="F488" t="str">
            <v>הוצ ביטוח לאומי מוצר</v>
          </cell>
        </row>
        <row r="489">
          <cell r="E489">
            <v>61609</v>
          </cell>
          <cell r="F489" t="str">
            <v>פיצויים - מוצר</v>
          </cell>
        </row>
        <row r="490">
          <cell r="E490">
            <v>61610</v>
          </cell>
          <cell r="F490" t="str">
            <v>תגמולי מעביד - מוצר</v>
          </cell>
        </row>
        <row r="491">
          <cell r="E491">
            <v>61611</v>
          </cell>
          <cell r="F491" t="str">
            <v>ק.השתלמות מעביד - מוצר</v>
          </cell>
        </row>
        <row r="492">
          <cell r="E492">
            <v>61614</v>
          </cell>
          <cell r="F492" t="str">
            <v>שונות מעביד- מוצר</v>
          </cell>
        </row>
        <row r="493">
          <cell r="E493">
            <v>67001</v>
          </cell>
          <cell r="F493" t="str">
            <v>עמלות בנק</v>
          </cell>
        </row>
        <row r="494">
          <cell r="E494">
            <v>67002</v>
          </cell>
          <cell r="F494" t="str">
            <v>עמלות מטח</v>
          </cell>
        </row>
        <row r="495">
          <cell r="E495">
            <v>67003</v>
          </cell>
          <cell r="F495" t="str">
            <v>הפרשי שער</v>
          </cell>
        </row>
        <row r="496">
          <cell r="E496">
            <v>67005</v>
          </cell>
          <cell r="F496" t="str">
            <v>עמלות כרטיסי אשראי</v>
          </cell>
        </row>
        <row r="497">
          <cell r="E497">
            <v>99999</v>
          </cell>
          <cell r="F497" t="str">
            <v>ביטול יתרה</v>
          </cell>
        </row>
        <row r="498">
          <cell r="E498">
            <v>62500</v>
          </cell>
          <cell r="F498" t="str">
            <v>אירועים ותערוכות</v>
          </cell>
        </row>
        <row r="499">
          <cell r="E499">
            <v>62512</v>
          </cell>
          <cell r="F499" t="str">
            <v>Channel GTM 2023 Haiko &amp; Drew</v>
          </cell>
        </row>
        <row r="500">
          <cell r="E500">
            <v>65015</v>
          </cell>
          <cell r="F500" t="str">
            <v>Field Marketing Support (prints, giveaways)</v>
          </cell>
        </row>
        <row r="501">
          <cell r="E501">
            <v>65029</v>
          </cell>
          <cell r="F501" t="str">
            <v>Website development, maintenance security servic</v>
          </cell>
        </row>
        <row r="502">
          <cell r="E502">
            <v>65031</v>
          </cell>
          <cell r="F502" t="str">
            <v>PR</v>
          </cell>
        </row>
        <row r="503">
          <cell r="E503">
            <v>65035</v>
          </cell>
          <cell r="F503" t="str">
            <v>שימוש בתוכנות למכירות</v>
          </cell>
        </row>
        <row r="504">
          <cell r="E504">
            <v>65049</v>
          </cell>
          <cell r="F504" t="str">
            <v>Marketing operations and tools</v>
          </cell>
        </row>
        <row r="505">
          <cell r="E505">
            <v>65052</v>
          </cell>
          <cell r="F505" t="str">
            <v>Digital Marketing</v>
          </cell>
        </row>
        <row r="506">
          <cell r="E506">
            <v>65056</v>
          </cell>
          <cell r="F506" t="str">
            <v>Roadshows local sales events</v>
          </cell>
        </row>
        <row r="507">
          <cell r="E507">
            <v>65057</v>
          </cell>
          <cell r="F507" t="str">
            <v>Outsourcing sales</v>
          </cell>
        </row>
        <row r="508">
          <cell r="E508">
            <v>65058</v>
          </cell>
          <cell r="F508" t="str">
            <v>Design and Branding</v>
          </cell>
        </row>
        <row r="509">
          <cell r="E509">
            <v>65059</v>
          </cell>
          <cell r="F509" t="str">
            <v>Marketing content</v>
          </cell>
        </row>
        <row r="510">
          <cell r="E510">
            <v>65072</v>
          </cell>
          <cell r="F510" t="str">
            <v>Software licenses R&amp;D+Marketing (Monday)</v>
          </cell>
        </row>
        <row r="511">
          <cell r="E511">
            <v>65214</v>
          </cell>
          <cell r="F511" t="str">
            <v>SKO 2.2023</v>
          </cell>
        </row>
        <row r="512">
          <cell r="E512">
            <v>65216</v>
          </cell>
          <cell r="F512" t="str">
            <v>אירוע לאנשי מכירות  SKO President's Club</v>
          </cell>
        </row>
        <row r="513">
          <cell r="E513">
            <v>65219</v>
          </cell>
          <cell r="F513" t="str">
            <v>Referral Fee customers</v>
          </cell>
        </row>
        <row r="514">
          <cell r="E514">
            <v>67010</v>
          </cell>
          <cell r="F514" t="str">
            <v>שירותי SDR</v>
          </cell>
        </row>
        <row r="515">
          <cell r="E515">
            <v>67023</v>
          </cell>
          <cell r="F515" t="str">
            <v>SEO consulting</v>
          </cell>
        </row>
        <row r="516">
          <cell r="E516">
            <v>67024</v>
          </cell>
          <cell r="F516" t="str">
            <v>Paid leads and Content</v>
          </cell>
        </row>
        <row r="517">
          <cell r="E517">
            <v>67025</v>
          </cell>
          <cell r="F517" t="str">
            <v>Linkedin Services -campaigns</v>
          </cell>
        </row>
        <row r="518">
          <cell r="E518">
            <v>67027</v>
          </cell>
          <cell r="F518" t="str">
            <v>Marketing budget for channel partners</v>
          </cell>
        </row>
        <row r="519">
          <cell r="E519">
            <v>67029</v>
          </cell>
          <cell r="F519" t="str">
            <v>Memberships marketing</v>
          </cell>
        </row>
        <row r="520">
          <cell r="E520">
            <v>67038</v>
          </cell>
          <cell r="F520" t="str">
            <v>Sales Navigator</v>
          </cell>
        </row>
        <row r="521">
          <cell r="E521">
            <v>67040</v>
          </cell>
          <cell r="F521" t="str">
            <v>VP Budget Marketing Team outing</v>
          </cell>
        </row>
        <row r="522">
          <cell r="E522">
            <v>62600</v>
          </cell>
          <cell r="F522" t="str">
            <v>שכר - לאבס</v>
          </cell>
        </row>
        <row r="523">
          <cell r="E523">
            <v>62601</v>
          </cell>
          <cell r="F523" t="str">
            <v>הוצ' ביטוח לאומי מעביד - לאבס</v>
          </cell>
        </row>
        <row r="524">
          <cell r="E524">
            <v>62603</v>
          </cell>
          <cell r="F524" t="str">
            <v>תגמולי מעביד - לאבס</v>
          </cell>
        </row>
        <row r="525">
          <cell r="E525">
            <v>62604</v>
          </cell>
          <cell r="F525" t="str">
            <v>ק.השתלמות מעביד - לאבס</v>
          </cell>
        </row>
        <row r="526">
          <cell r="E526">
            <v>62605</v>
          </cell>
          <cell r="F526" t="str">
            <v>פיצויים - לאבס</v>
          </cell>
        </row>
        <row r="527">
          <cell r="E527">
            <v>62606</v>
          </cell>
          <cell r="F527" t="str">
            <v>שונות מעביד - לאבס</v>
          </cell>
        </row>
        <row r="528">
          <cell r="E528">
            <v>65085</v>
          </cell>
          <cell r="F528" t="str">
            <v>compliance - CISO    SECURITYבדיקות לתקני ISO</v>
          </cell>
        </row>
        <row r="529">
          <cell r="E529" t="str">
            <v>61014</v>
          </cell>
          <cell r="F529" t="str">
            <v>הבראה- הנהלה</v>
          </cell>
        </row>
        <row r="530">
          <cell r="E530" t="str">
            <v>61110</v>
          </cell>
          <cell r="F530" t="str">
            <v>הבראה - פיתוח</v>
          </cell>
        </row>
        <row r="531">
          <cell r="E531" t="str">
            <v>61201</v>
          </cell>
          <cell r="F531" t="str">
            <v>הבראה שירות לקוחות</v>
          </cell>
        </row>
        <row r="532">
          <cell r="E532" t="str">
            <v>61301</v>
          </cell>
          <cell r="F532" t="str">
            <v>הבראה מכירות</v>
          </cell>
        </row>
        <row r="533">
          <cell r="E533" t="str">
            <v>61601</v>
          </cell>
          <cell r="F533" t="str">
            <v>הבראה מוצר</v>
          </cell>
        </row>
        <row r="534">
          <cell r="E534">
            <v>62602</v>
          </cell>
          <cell r="F534" t="str">
            <v>הבראה לאבס</v>
          </cell>
        </row>
        <row r="535">
          <cell r="E535">
            <v>60917</v>
          </cell>
          <cell r="F535" t="str">
            <v>הבראה -  שיווק</v>
          </cell>
        </row>
        <row r="536">
          <cell r="E536">
            <v>61017</v>
          </cell>
          <cell r="F536" t="str">
            <v>חופשה הנהלה</v>
          </cell>
        </row>
        <row r="537">
          <cell r="E537">
            <v>61112</v>
          </cell>
          <cell r="F537" t="str">
            <v>חופשה פיתוח</v>
          </cell>
        </row>
        <row r="538">
          <cell r="E538">
            <v>60311</v>
          </cell>
          <cell r="F538" t="str">
            <v>חופשה עלות מכר</v>
          </cell>
        </row>
        <row r="539">
          <cell r="E539">
            <v>61303</v>
          </cell>
          <cell r="F539" t="str">
            <v>חופשה מכירות</v>
          </cell>
        </row>
        <row r="540">
          <cell r="E540">
            <v>61606</v>
          </cell>
          <cell r="F540" t="str">
            <v>חופשה מוצר</v>
          </cell>
        </row>
        <row r="541">
          <cell r="E541">
            <v>62608</v>
          </cell>
          <cell r="F541" t="str">
            <v>חופשה לאבס</v>
          </cell>
        </row>
        <row r="542">
          <cell r="E542">
            <v>60915</v>
          </cell>
          <cell r="F542" t="str">
            <v>חופשה שיווק</v>
          </cell>
        </row>
        <row r="543">
          <cell r="E543">
            <v>65054</v>
          </cell>
          <cell r="F543" t="str">
            <v>BI licenses</v>
          </cell>
        </row>
      </sheetData>
      <sheetData sheetId="13"/>
      <sheetData sheetId="14"/>
      <sheetData sheetId="15"/>
      <sheetData sheetId="16"/>
      <sheetData sheetId="17">
        <row r="1">
          <cell r="B1" t="str">
            <v>Account #</v>
          </cell>
          <cell r="C1" t="str">
            <v>Account Name</v>
          </cell>
        </row>
        <row r="2">
          <cell r="B2">
            <v>10000</v>
          </cell>
          <cell r="C2" t="str">
            <v>10000 Silicon Valley Bank</v>
          </cell>
        </row>
        <row r="3">
          <cell r="B3">
            <v>10005</v>
          </cell>
          <cell r="C3" t="str">
            <v>10005 Resticted Collateral Account</v>
          </cell>
        </row>
        <row r="4">
          <cell r="B4">
            <v>10010</v>
          </cell>
          <cell r="C4" t="str">
            <v>10010 SVB CD 8800067133 90 day 3.3%</v>
          </cell>
        </row>
        <row r="5">
          <cell r="B5">
            <v>10011</v>
          </cell>
          <cell r="C5" t="str">
            <v>10011 SVB CD 8800067134 180 day 3.55%</v>
          </cell>
        </row>
        <row r="6">
          <cell r="B6">
            <v>10999</v>
          </cell>
          <cell r="C6" t="str">
            <v>10999 Clearing - Zero Balance</v>
          </cell>
        </row>
        <row r="7">
          <cell r="B7">
            <v>11000</v>
          </cell>
          <cell r="C7" t="str">
            <v>11000 Accounts Receivable</v>
          </cell>
        </row>
        <row r="8">
          <cell r="B8">
            <v>12500</v>
          </cell>
          <cell r="C8" t="str">
            <v>12500 Prepaid Expenses</v>
          </cell>
        </row>
        <row r="9">
          <cell r="B9">
            <v>12505</v>
          </cell>
          <cell r="C9" t="str">
            <v>12505 Prepaid Expenses:Prepaid Insurance</v>
          </cell>
        </row>
        <row r="10">
          <cell r="B10">
            <v>12510</v>
          </cell>
          <cell r="C10" t="str">
            <v>12510 Prepaid Expenses:Prepaid Marketing</v>
          </cell>
        </row>
        <row r="11">
          <cell r="B11">
            <v>12515</v>
          </cell>
          <cell r="C11" t="str">
            <v>12515 Prepaid Expenses:Prepaid Commissions</v>
          </cell>
        </row>
        <row r="12">
          <cell r="B12">
            <v>16000</v>
          </cell>
          <cell r="C12" t="str">
            <v>16000 Intercompany Silverfort LTD</v>
          </cell>
        </row>
        <row r="13">
          <cell r="B13">
            <v>16025</v>
          </cell>
          <cell r="C13" t="str">
            <v>16025 Investment in LTD</v>
          </cell>
        </row>
        <row r="14">
          <cell r="B14">
            <v>16030</v>
          </cell>
          <cell r="C14" t="str">
            <v>16030 Option Investment in LTD</v>
          </cell>
        </row>
        <row r="15">
          <cell r="B15">
            <v>16050</v>
          </cell>
          <cell r="C15" t="str">
            <v>16050 LTD Investement - Equity Loss</v>
          </cell>
        </row>
        <row r="16">
          <cell r="B16">
            <v>20000</v>
          </cell>
          <cell r="C16" t="str">
            <v>20000 Accounts Payable</v>
          </cell>
        </row>
        <row r="17">
          <cell r="B17">
            <v>20105</v>
          </cell>
          <cell r="C17" t="str">
            <v>20105 Company Credit Cards:SVB CC Hed Kovetz 1410</v>
          </cell>
        </row>
        <row r="18">
          <cell r="B18">
            <v>21000</v>
          </cell>
          <cell r="C18" t="str">
            <v>21000 Accrued Liabilities US</v>
          </cell>
        </row>
        <row r="19">
          <cell r="B19">
            <v>21010</v>
          </cell>
          <cell r="C19" t="str">
            <v>21010 Accrued Liabilities US:Vacation</v>
          </cell>
        </row>
        <row r="20">
          <cell r="B20">
            <v>21016</v>
          </cell>
          <cell r="C20" t="str">
            <v>21016 Accrued Liabilities US:Accrued Draw</v>
          </cell>
        </row>
        <row r="21">
          <cell r="B21">
            <v>21020</v>
          </cell>
          <cell r="C21" t="str">
            <v>21020 Accrued Liabilities US:Bonuses</v>
          </cell>
        </row>
        <row r="22">
          <cell r="B22">
            <v>21025</v>
          </cell>
          <cell r="C22" t="str">
            <v>21025 Accrued Liabilities US:Payroll taxes</v>
          </cell>
        </row>
        <row r="23">
          <cell r="B23">
            <v>21030</v>
          </cell>
          <cell r="C23" t="str">
            <v>21030 Accrued Liabilities US:Expenses</v>
          </cell>
        </row>
        <row r="24">
          <cell r="B24">
            <v>22005</v>
          </cell>
          <cell r="C24" t="str">
            <v>22005 Deferred Revenue:Software Sales</v>
          </cell>
        </row>
        <row r="25">
          <cell r="B25">
            <v>24000</v>
          </cell>
          <cell r="C25" t="str">
            <v>24000 Payroll Liabilities</v>
          </cell>
        </row>
        <row r="26">
          <cell r="B26">
            <v>24017</v>
          </cell>
          <cell r="C26" t="str">
            <v>24017 Payroll Liabilities:Payroll 401k Withholding</v>
          </cell>
        </row>
        <row r="27">
          <cell r="B27">
            <v>24018</v>
          </cell>
          <cell r="C27" t="str">
            <v>24018 Payroll Liabilities:Payroll 401k  ROTH Withholding</v>
          </cell>
        </row>
        <row r="28">
          <cell r="B28">
            <v>25501</v>
          </cell>
          <cell r="C28" t="str">
            <v>25501 Sales Tax Payable:Massachusetts Department of Revenue Payable</v>
          </cell>
        </row>
        <row r="29">
          <cell r="B29">
            <v>25503</v>
          </cell>
          <cell r="C29" t="str">
            <v>25503 Sales Tax Payable:Texas State Comptroller Payable</v>
          </cell>
        </row>
        <row r="30">
          <cell r="B30">
            <v>25504</v>
          </cell>
          <cell r="C30" t="str">
            <v>25504 Sales Tax Payable:Connecticut Department of Revenue Services Payable</v>
          </cell>
        </row>
        <row r="31">
          <cell r="B31">
            <v>25505</v>
          </cell>
          <cell r="C31" t="str">
            <v>25505 Sales Tax Payable:New Jersey Department of Revenue Payable</v>
          </cell>
        </row>
        <row r="32">
          <cell r="B32">
            <v>25506</v>
          </cell>
          <cell r="C32" t="str">
            <v>California Department of Tax and Fee Administration Payable</v>
          </cell>
        </row>
        <row r="33">
          <cell r="B33">
            <v>25507</v>
          </cell>
          <cell r="C33" t="str">
            <v>Georgia Department of Revenue Payable</v>
          </cell>
        </row>
        <row r="34">
          <cell r="B34">
            <v>25508</v>
          </cell>
          <cell r="C34" t="str">
            <v>Illinois Department of Revenue Payable</v>
          </cell>
        </row>
        <row r="35">
          <cell r="B35">
            <v>25509</v>
          </cell>
          <cell r="C35" t="str">
            <v>Michigan Department of Treasury Payable</v>
          </cell>
        </row>
        <row r="36">
          <cell r="B36">
            <v>25510</v>
          </cell>
          <cell r="C36" t="str">
            <v>Minnesota Department of Revenue Payable</v>
          </cell>
        </row>
        <row r="37">
          <cell r="B37">
            <v>25511</v>
          </cell>
          <cell r="C37" t="str">
            <v>Nebraska Department of Revenue Payable</v>
          </cell>
        </row>
        <row r="38">
          <cell r="B38">
            <v>25512</v>
          </cell>
          <cell r="C38" t="str">
            <v>Virginia Department of Taxation Payable</v>
          </cell>
        </row>
        <row r="39">
          <cell r="B39">
            <v>25513</v>
          </cell>
          <cell r="C39" t="str">
            <v>Washington State Department of Revenue Payable</v>
          </cell>
        </row>
        <row r="40">
          <cell r="B40">
            <v>27020</v>
          </cell>
          <cell r="C40" t="str">
            <v>27020 Designation under Section 422 Section 83(b) Election for Unvested Shares</v>
          </cell>
        </row>
        <row r="41">
          <cell r="B41">
            <v>30000</v>
          </cell>
          <cell r="C41" t="str">
            <v>30000 Common Stock</v>
          </cell>
        </row>
        <row r="42">
          <cell r="B42">
            <v>30010</v>
          </cell>
          <cell r="C42" t="str">
            <v>30010 Preferred Stock - Series A-1</v>
          </cell>
        </row>
        <row r="43">
          <cell r="B43">
            <v>30011</v>
          </cell>
          <cell r="C43" t="str">
            <v>30011 Preferred Stock - Series A-2</v>
          </cell>
        </row>
        <row r="44">
          <cell r="B44">
            <v>30012</v>
          </cell>
          <cell r="C44" t="str">
            <v>30012 Preferred Stock - Series A-3</v>
          </cell>
        </row>
        <row r="45">
          <cell r="B45">
            <v>30013</v>
          </cell>
          <cell r="C45" t="str">
            <v>30013 Preferred Stock - Series B-1</v>
          </cell>
        </row>
        <row r="46">
          <cell r="B46">
            <v>30014</v>
          </cell>
          <cell r="C46" t="str">
            <v>30014 Preferred Stock - Series B-2</v>
          </cell>
        </row>
        <row r="47">
          <cell r="B47">
            <v>30050</v>
          </cell>
          <cell r="C47" t="str">
            <v>30050 Option Expense</v>
          </cell>
        </row>
        <row r="48">
          <cell r="B48">
            <v>30090</v>
          </cell>
          <cell r="C48" t="str">
            <v>30090 Additional Paid In Capital</v>
          </cell>
        </row>
        <row r="49">
          <cell r="B49">
            <v>30091</v>
          </cell>
          <cell r="C49" t="str">
            <v>30091 Additional Paid In capital - Options</v>
          </cell>
        </row>
        <row r="50">
          <cell r="B50">
            <v>35000</v>
          </cell>
          <cell r="C50" t="str">
            <v>35000 Retained Earnings</v>
          </cell>
        </row>
        <row r="51">
          <cell r="B51">
            <v>35001</v>
          </cell>
          <cell r="C51" t="str">
            <v>Opening Balance Equity</v>
          </cell>
        </row>
        <row r="52">
          <cell r="B52">
            <v>40000</v>
          </cell>
          <cell r="C52" t="str">
            <v>40000 Software Sales</v>
          </cell>
        </row>
        <row r="53">
          <cell r="B53">
            <v>40001</v>
          </cell>
          <cell r="C53" t="str">
            <v>Uncategorized Income</v>
          </cell>
        </row>
        <row r="54">
          <cell r="B54">
            <v>60070</v>
          </cell>
          <cell r="C54" t="str">
            <v>60070 Engineering:Connectivity</v>
          </cell>
        </row>
        <row r="55">
          <cell r="B55">
            <v>70005</v>
          </cell>
          <cell r="C55" t="str">
            <v>70005 Sales:Salaries</v>
          </cell>
        </row>
        <row r="56">
          <cell r="B56">
            <v>70010</v>
          </cell>
          <cell r="C56" t="str">
            <v>70010 Sales:Bonus</v>
          </cell>
        </row>
        <row r="57">
          <cell r="B57">
            <v>70015</v>
          </cell>
          <cell r="C57" t="str">
            <v>70015 Sales:Commissions</v>
          </cell>
        </row>
        <row r="58">
          <cell r="B58">
            <v>70016</v>
          </cell>
          <cell r="C58" t="str">
            <v>70016 Sales: Severance</v>
          </cell>
        </row>
        <row r="59">
          <cell r="B59">
            <v>70017</v>
          </cell>
          <cell r="C59" t="str">
            <v>70017 Sales:Draw</v>
          </cell>
        </row>
        <row r="60">
          <cell r="B60">
            <v>70020</v>
          </cell>
          <cell r="C60" t="str">
            <v>70020 Sales:Vacation Expense</v>
          </cell>
        </row>
        <row r="61">
          <cell r="B61">
            <v>70024</v>
          </cell>
          <cell r="C61" t="str">
            <v>70024 Sales:Wellness Benefit</v>
          </cell>
        </row>
        <row r="62">
          <cell r="B62">
            <v>70025</v>
          </cell>
          <cell r="C62" t="str">
            <v>70025 Sales:Health and Dental</v>
          </cell>
        </row>
        <row r="63">
          <cell r="B63">
            <v>70030</v>
          </cell>
          <cell r="C63" t="str">
            <v>70030 Sales:Employer Payroll Taxes</v>
          </cell>
        </row>
        <row r="64">
          <cell r="B64">
            <v>70035</v>
          </cell>
          <cell r="C64" t="str">
            <v>70035 Sales:Workers Compensation</v>
          </cell>
        </row>
        <row r="65">
          <cell r="B65">
            <v>70040</v>
          </cell>
          <cell r="C65" t="str">
            <v>70040 Sales:Travel</v>
          </cell>
        </row>
        <row r="66">
          <cell r="B66">
            <v>70045</v>
          </cell>
          <cell r="C66" t="str">
            <v>70045 Sales:Auto</v>
          </cell>
        </row>
        <row r="67">
          <cell r="B67">
            <v>70050</v>
          </cell>
          <cell r="C67" t="str">
            <v>70050 Sales:Meals - self</v>
          </cell>
        </row>
        <row r="68">
          <cell r="B68">
            <v>70055</v>
          </cell>
          <cell r="C68" t="str">
            <v>70055 Sales:Meals &amp; Entertainment</v>
          </cell>
        </row>
        <row r="69">
          <cell r="B69">
            <v>70060</v>
          </cell>
          <cell r="C69" t="str">
            <v>70060 Sales:Hotel</v>
          </cell>
        </row>
        <row r="70">
          <cell r="B70">
            <v>70065</v>
          </cell>
          <cell r="C70" t="str">
            <v>70065 Sales:Phone</v>
          </cell>
        </row>
        <row r="71">
          <cell r="B71">
            <v>70070</v>
          </cell>
          <cell r="C71" t="str">
            <v>70070 Sales:Connectivity</v>
          </cell>
        </row>
        <row r="72">
          <cell r="B72">
            <v>70075</v>
          </cell>
          <cell r="C72" t="str">
            <v>70075 Sales:Office supplies</v>
          </cell>
        </row>
        <row r="73">
          <cell r="B73">
            <v>70076</v>
          </cell>
          <cell r="C73" t="str">
            <v>70076 Sales:Software tools and expense</v>
          </cell>
        </row>
        <row r="74">
          <cell r="B74">
            <v>70091</v>
          </cell>
          <cell r="C74" t="str">
            <v>70091 Sales:Sales Operations and Tools</v>
          </cell>
        </row>
        <row r="75">
          <cell r="B75">
            <v>70095</v>
          </cell>
          <cell r="C75" t="str">
            <v>70095 Sales:Computer and Equipment</v>
          </cell>
        </row>
        <row r="76">
          <cell r="B76">
            <v>70100</v>
          </cell>
          <cell r="C76" t="str">
            <v>70100 Sales:Recruiting</v>
          </cell>
        </row>
        <row r="77">
          <cell r="B77">
            <v>70105</v>
          </cell>
          <cell r="C77" t="str">
            <v>70105 Sales:Outside Commissions</v>
          </cell>
        </row>
        <row r="78">
          <cell r="B78">
            <v>72005</v>
          </cell>
          <cell r="C78" t="str">
            <v>72005 Marketing:Salaries</v>
          </cell>
        </row>
        <row r="79">
          <cell r="B79">
            <v>72010</v>
          </cell>
          <cell r="C79" t="str">
            <v>72010 Marketing:Bonus</v>
          </cell>
        </row>
        <row r="80">
          <cell r="B80">
            <v>72015</v>
          </cell>
          <cell r="C80" t="str">
            <v>72015 Marketing:Commissions</v>
          </cell>
        </row>
        <row r="81">
          <cell r="B81">
            <v>72020</v>
          </cell>
          <cell r="C81" t="str">
            <v>72020 Marketing:Vacation Expense</v>
          </cell>
        </row>
        <row r="82">
          <cell r="B82">
            <v>72024</v>
          </cell>
          <cell r="C82" t="str">
            <v>72024 Marketing:Wellness Benefit</v>
          </cell>
        </row>
        <row r="83">
          <cell r="B83">
            <v>72025</v>
          </cell>
          <cell r="C83" t="str">
            <v>72025 Marketing:Health and Dental</v>
          </cell>
        </row>
        <row r="84">
          <cell r="B84">
            <v>72030</v>
          </cell>
          <cell r="C84" t="str">
            <v>72030 Marketing:Employer Payroll Taxes</v>
          </cell>
        </row>
        <row r="85">
          <cell r="B85">
            <v>72040</v>
          </cell>
          <cell r="C85" t="str">
            <v>72040 Marketing:Travel</v>
          </cell>
        </row>
        <row r="86">
          <cell r="B86">
            <v>72045</v>
          </cell>
          <cell r="C86" t="str">
            <v>72045 Marketing:Auto</v>
          </cell>
        </row>
        <row r="87">
          <cell r="B87">
            <v>72050</v>
          </cell>
          <cell r="C87" t="str">
            <v>72050 Marketing:Meals - self</v>
          </cell>
        </row>
        <row r="88">
          <cell r="B88">
            <v>72055</v>
          </cell>
          <cell r="C88" t="str">
            <v>72055 Marketing:Meals &amp; Entertainment</v>
          </cell>
        </row>
        <row r="89">
          <cell r="B89">
            <v>72065</v>
          </cell>
          <cell r="C89" t="str">
            <v>72065 Marketing:Phone</v>
          </cell>
        </row>
        <row r="90">
          <cell r="B90">
            <v>72070</v>
          </cell>
          <cell r="C90" t="str">
            <v>72070 Marketing:Connectivity</v>
          </cell>
        </row>
        <row r="91">
          <cell r="B91">
            <v>72080</v>
          </cell>
          <cell r="C91" t="str">
            <v>72080 Marketing:Shipping</v>
          </cell>
        </row>
        <row r="92">
          <cell r="B92">
            <v>72200</v>
          </cell>
          <cell r="C92" t="str">
            <v>72200 Marketing:Other Marketing Costs</v>
          </cell>
        </row>
        <row r="93">
          <cell r="B93">
            <v>72205</v>
          </cell>
          <cell r="C93" t="str">
            <v>72205 Marketing:Other Marketing Costs:Trade Shows</v>
          </cell>
        </row>
        <row r="94">
          <cell r="B94">
            <v>72220</v>
          </cell>
          <cell r="C94" t="str">
            <v>72220 Marketing:Other Marketing Costs:Collateral Material</v>
          </cell>
        </row>
        <row r="95">
          <cell r="B95">
            <v>75005</v>
          </cell>
          <cell r="C95" t="str">
            <v>75005 Client Services:Salaries</v>
          </cell>
        </row>
        <row r="96">
          <cell r="B96">
            <v>75010</v>
          </cell>
          <cell r="C96" t="str">
            <v>75010 Client Services:Bonus</v>
          </cell>
        </row>
        <row r="97">
          <cell r="B97">
            <v>75011</v>
          </cell>
          <cell r="C97" t="str">
            <v>75011 Client Services:Bonus:Accrued Bonus</v>
          </cell>
        </row>
        <row r="98">
          <cell r="B98">
            <v>75017</v>
          </cell>
          <cell r="C98" t="str">
            <v>75017 Client Services:Draw</v>
          </cell>
        </row>
        <row r="99">
          <cell r="B99">
            <v>75020</v>
          </cell>
          <cell r="C99" t="str">
            <v>75020 Client Services:Vacation Expense</v>
          </cell>
        </row>
        <row r="100">
          <cell r="B100">
            <v>75024</v>
          </cell>
          <cell r="C100" t="str">
            <v>75024 Client Services:Wellness Benefit</v>
          </cell>
        </row>
        <row r="101">
          <cell r="B101">
            <v>75025</v>
          </cell>
          <cell r="C101" t="str">
            <v>75025 Client Services:Health and Dental</v>
          </cell>
        </row>
        <row r="102">
          <cell r="B102">
            <v>75030</v>
          </cell>
          <cell r="C102" t="str">
            <v>75030 Client Services:Employer Payroll Taxes</v>
          </cell>
        </row>
        <row r="103">
          <cell r="B103">
            <v>75031</v>
          </cell>
          <cell r="C103" t="str">
            <v>75031 Client Services:Employer Payroll Taxes:Accrued Employer Payroll Taxes</v>
          </cell>
        </row>
        <row r="104">
          <cell r="B104">
            <v>75035</v>
          </cell>
          <cell r="C104" t="str">
            <v>75035 Client Services:Workers Compensation</v>
          </cell>
        </row>
        <row r="105">
          <cell r="B105">
            <v>75040</v>
          </cell>
          <cell r="C105" t="str">
            <v>75040 Client Services:Travel</v>
          </cell>
        </row>
        <row r="106">
          <cell r="B106">
            <v>75045</v>
          </cell>
          <cell r="C106" t="str">
            <v>75045 Client Services:Auto</v>
          </cell>
        </row>
        <row r="107">
          <cell r="B107">
            <v>75050</v>
          </cell>
          <cell r="C107" t="str">
            <v>75050 Client Services:Meals - self</v>
          </cell>
        </row>
        <row r="108">
          <cell r="B108">
            <v>75055</v>
          </cell>
          <cell r="C108" t="str">
            <v>75055 Client Services:Meals &amp; Entertainment</v>
          </cell>
        </row>
        <row r="109">
          <cell r="B109">
            <v>75065</v>
          </cell>
          <cell r="C109" t="str">
            <v>75065 Client Services:Phone</v>
          </cell>
        </row>
        <row r="110">
          <cell r="B110">
            <v>75070</v>
          </cell>
          <cell r="C110" t="str">
            <v>75070 Client Services:Connectivity</v>
          </cell>
        </row>
        <row r="111">
          <cell r="B111">
            <v>75076</v>
          </cell>
          <cell r="C111" t="str">
            <v>75076 Client Services:Software tools and expense</v>
          </cell>
        </row>
        <row r="112">
          <cell r="B112">
            <v>80005</v>
          </cell>
          <cell r="C112" t="str">
            <v>80005 General and Administrative:Salaries</v>
          </cell>
        </row>
        <row r="113">
          <cell r="B113">
            <v>80010</v>
          </cell>
          <cell r="C113" t="str">
            <v>80010 General and Administrative:Bonus</v>
          </cell>
        </row>
        <row r="114">
          <cell r="B114">
            <v>80011</v>
          </cell>
          <cell r="C114" t="str">
            <v>80011 General and Administrative:Bonus:Accrued Bonus</v>
          </cell>
        </row>
        <row r="115">
          <cell r="B115">
            <v>80016</v>
          </cell>
          <cell r="C115" t="str">
            <v>80016 General and Administrative:Severance</v>
          </cell>
        </row>
        <row r="116">
          <cell r="B116">
            <v>80020</v>
          </cell>
          <cell r="C116" t="str">
            <v>80020 General and Administrative:Vacation Expense</v>
          </cell>
        </row>
        <row r="117">
          <cell r="B117">
            <v>80025</v>
          </cell>
          <cell r="C117" t="str">
            <v>80025 General and Administrative:Health and Dental</v>
          </cell>
        </row>
        <row r="118">
          <cell r="B118">
            <v>80030</v>
          </cell>
          <cell r="C118" t="str">
            <v>80030 General and Administrative:Employer Payroll Taxes</v>
          </cell>
        </row>
        <row r="119">
          <cell r="B119">
            <v>80031</v>
          </cell>
          <cell r="C119" t="str">
            <v>80031 General and Administrative:Employer Payroll Taxes:Accrued Employer Payroll Taxes</v>
          </cell>
        </row>
        <row r="120">
          <cell r="B120">
            <v>80040</v>
          </cell>
          <cell r="C120" t="str">
            <v>80040 General and Administrative:Travel</v>
          </cell>
        </row>
        <row r="121">
          <cell r="B121">
            <v>80045</v>
          </cell>
          <cell r="C121" t="str">
            <v>80045 General and Administrative:Auto</v>
          </cell>
        </row>
        <row r="122">
          <cell r="B122">
            <v>80050</v>
          </cell>
          <cell r="C122" t="str">
            <v>80050 General and Administrative:Meals - self</v>
          </cell>
        </row>
        <row r="123">
          <cell r="B123">
            <v>80055</v>
          </cell>
          <cell r="C123" t="str">
            <v>80055 General and Administrative:Meals &amp; Entertainment</v>
          </cell>
        </row>
        <row r="124">
          <cell r="B124">
            <v>80061</v>
          </cell>
          <cell r="C124" t="str">
            <v>80061 General and Administrative:Company Events</v>
          </cell>
        </row>
        <row r="125">
          <cell r="B125">
            <v>80065</v>
          </cell>
          <cell r="C125" t="str">
            <v>80065 General and Administrative:Phone</v>
          </cell>
        </row>
        <row r="126">
          <cell r="B126">
            <v>80070</v>
          </cell>
          <cell r="C126" t="str">
            <v>80070 General and Administrative:Connectivity</v>
          </cell>
        </row>
        <row r="127">
          <cell r="B127">
            <v>80075</v>
          </cell>
          <cell r="C127" t="str">
            <v>80075 General and Administrative:Office supplies</v>
          </cell>
        </row>
        <row r="128">
          <cell r="B128">
            <v>80080</v>
          </cell>
          <cell r="C128" t="str">
            <v>80080 General and Administrative:Shipping</v>
          </cell>
        </row>
        <row r="129">
          <cell r="B129">
            <v>80095</v>
          </cell>
          <cell r="C129" t="str">
            <v>80095 General and Administrative:Computer and Equipment</v>
          </cell>
        </row>
        <row r="130">
          <cell r="B130">
            <v>80110</v>
          </cell>
          <cell r="C130" t="str">
            <v>80110 General and Administrative:Rent</v>
          </cell>
        </row>
        <row r="131">
          <cell r="B131">
            <v>80210</v>
          </cell>
          <cell r="C131" t="str">
            <v>80210 General and Administrative:Professional Fees:Accounting</v>
          </cell>
        </row>
        <row r="132">
          <cell r="B132">
            <v>80220</v>
          </cell>
          <cell r="C132" t="str">
            <v>80220 General and Administrative:Professional Fees:Consulting</v>
          </cell>
        </row>
        <row r="133">
          <cell r="B133">
            <v>80250</v>
          </cell>
          <cell r="C133" t="str">
            <v>80250 General and Administrative:Insurance</v>
          </cell>
        </row>
        <row r="134">
          <cell r="B134">
            <v>80260</v>
          </cell>
          <cell r="C134" t="str">
            <v>80260 General and Administrative:Dues &amp; Subscriptions</v>
          </cell>
        </row>
        <row r="135">
          <cell r="B135">
            <v>80261</v>
          </cell>
          <cell r="C135" t="str">
            <v>80261 Gifts and Donations</v>
          </cell>
        </row>
        <row r="136">
          <cell r="B136">
            <v>80295</v>
          </cell>
          <cell r="C136" t="str">
            <v>80295 Uncategorized Expense</v>
          </cell>
        </row>
        <row r="137">
          <cell r="B137">
            <v>91000</v>
          </cell>
          <cell r="C137" t="str">
            <v>91000 Interest Income</v>
          </cell>
        </row>
        <row r="138">
          <cell r="B138">
            <v>80255</v>
          </cell>
          <cell r="C138" t="str">
            <v>80255 Bank Charges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Data"/>
      <sheetName val="Inc"/>
      <sheetName val="Ltd"/>
      <sheetName val="Papaya"/>
      <sheetName val="GL"/>
      <sheetName val="2021 C.B"/>
    </sheetNames>
    <sheetDataSet>
      <sheetData sheetId="0"/>
      <sheetData sheetId="1"/>
      <sheetData sheetId="2">
        <row r="8">
          <cell r="D8">
            <v>2354642.001810262</v>
          </cell>
          <cell r="G8">
            <v>5053.0430095616457</v>
          </cell>
          <cell r="H8">
            <v>5053.0430095616457</v>
          </cell>
          <cell r="I8">
            <v>15476.369677251845</v>
          </cell>
          <cell r="J8">
            <v>15476.369677251845</v>
          </cell>
          <cell r="K8">
            <v>15476.369677251845</v>
          </cell>
          <cell r="L8">
            <v>35205.312659384006</v>
          </cell>
          <cell r="M8">
            <v>35205.312659384006</v>
          </cell>
          <cell r="N8">
            <v>35205.312659384006</v>
          </cell>
          <cell r="O8">
            <v>49055.041704380463</v>
          </cell>
          <cell r="P8">
            <v>49055.041704380463</v>
          </cell>
          <cell r="Q8">
            <v>49055.041704380463</v>
          </cell>
          <cell r="R8">
            <v>49055.041704380463</v>
          </cell>
          <cell r="S8">
            <v>49055.041704380463</v>
          </cell>
          <cell r="T8">
            <v>49055.041704380463</v>
          </cell>
          <cell r="U8">
            <v>49055.041704380463</v>
          </cell>
          <cell r="V8">
            <v>49055.041704380463</v>
          </cell>
          <cell r="W8">
            <v>49055.041704380463</v>
          </cell>
          <cell r="X8">
            <v>49055.041704380463</v>
          </cell>
          <cell r="Y8">
            <v>49055.041704380463</v>
          </cell>
          <cell r="Z8">
            <v>49055.041704380463</v>
          </cell>
          <cell r="AA8">
            <v>49055.041704380463</v>
          </cell>
          <cell r="AB8">
            <v>49055.041704380463</v>
          </cell>
          <cell r="AC8">
            <v>49055.041704380463</v>
          </cell>
          <cell r="AD8">
            <v>49055.041704380463</v>
          </cell>
          <cell r="AE8">
            <v>49055.041704380463</v>
          </cell>
          <cell r="AF8">
            <v>49055.041704380463</v>
          </cell>
          <cell r="AG8">
            <v>49055.041704380463</v>
          </cell>
          <cell r="AH8">
            <v>49055.041704380463</v>
          </cell>
          <cell r="AI8">
            <v>49055.041704380463</v>
          </cell>
          <cell r="AJ8">
            <v>49055.041704380463</v>
          </cell>
          <cell r="AK8">
            <v>49055.041704380463</v>
          </cell>
          <cell r="AL8">
            <v>49055.041704380463</v>
          </cell>
          <cell r="AM8">
            <v>49055.041704380463</v>
          </cell>
          <cell r="AN8">
            <v>49055.041704380463</v>
          </cell>
          <cell r="AO8">
            <v>49055.041704380463</v>
          </cell>
          <cell r="AP8">
            <v>49055.041704380463</v>
          </cell>
          <cell r="AQ8">
            <v>49055.041704380463</v>
          </cell>
          <cell r="AR8">
            <v>49055.041704380463</v>
          </cell>
          <cell r="AS8">
            <v>49055.041704380463</v>
          </cell>
          <cell r="AT8">
            <v>49055.041704380463</v>
          </cell>
          <cell r="AU8">
            <v>49055.041704380463</v>
          </cell>
          <cell r="AV8">
            <v>49055.041704380463</v>
          </cell>
          <cell r="AW8">
            <v>49055.041704380463</v>
          </cell>
          <cell r="AX8">
            <v>49055.041704380463</v>
          </cell>
          <cell r="AY8">
            <v>49055.041704380463</v>
          </cell>
          <cell r="AZ8">
            <v>49055.041704380463</v>
          </cell>
          <cell r="BA8">
            <v>49055.041704380463</v>
          </cell>
          <cell r="BB8">
            <v>44001.998694818816</v>
          </cell>
          <cell r="BC8">
            <v>44001.998694818816</v>
          </cell>
          <cell r="BD8">
            <v>44001.998694818816</v>
          </cell>
          <cell r="BE8">
            <v>33578.672027128618</v>
          </cell>
          <cell r="BF8">
            <v>33578.672027128618</v>
          </cell>
          <cell r="BG8">
            <v>33578.672027128618</v>
          </cell>
          <cell r="BH8">
            <v>13849.729044996457</v>
          </cell>
          <cell r="BI8">
            <v>13849.729044996457</v>
          </cell>
          <cell r="BJ8">
            <v>13849.729044996457</v>
          </cell>
        </row>
      </sheetData>
      <sheetData sheetId="3">
        <row r="8">
          <cell r="D8">
            <v>639217.75822619721</v>
          </cell>
          <cell r="F8">
            <v>718.34290161295178</v>
          </cell>
          <cell r="G8">
            <v>718.34290161295178</v>
          </cell>
          <cell r="H8">
            <v>718.34290161295178</v>
          </cell>
          <cell r="I8">
            <v>1911.2311155219604</v>
          </cell>
          <cell r="J8">
            <v>1911.2311155219604</v>
          </cell>
          <cell r="K8">
            <v>1911.2311155219604</v>
          </cell>
          <cell r="L8">
            <v>7847.6631210317564</v>
          </cell>
          <cell r="M8">
            <v>7847.6631210317564</v>
          </cell>
          <cell r="N8">
            <v>7847.6631210317564</v>
          </cell>
          <cell r="O8">
            <v>13317.036629712442</v>
          </cell>
          <cell r="P8">
            <v>13317.036629712442</v>
          </cell>
          <cell r="Q8">
            <v>13317.036629712442</v>
          </cell>
          <cell r="R8">
            <v>13317.036629712442</v>
          </cell>
          <cell r="S8">
            <v>13317.036629712442</v>
          </cell>
          <cell r="T8">
            <v>13317.036629712442</v>
          </cell>
          <cell r="U8">
            <v>13317.036629712442</v>
          </cell>
          <cell r="V8">
            <v>13317.036629712442</v>
          </cell>
          <cell r="W8">
            <v>13317.036629712442</v>
          </cell>
          <cell r="X8">
            <v>13317.036629712442</v>
          </cell>
          <cell r="Y8">
            <v>13317.036629712442</v>
          </cell>
          <cell r="Z8">
            <v>13317.036629712442</v>
          </cell>
          <cell r="AA8">
            <v>13317.036629712442</v>
          </cell>
          <cell r="AB8">
            <v>13317.036629712442</v>
          </cell>
          <cell r="AC8">
            <v>13317.036629712442</v>
          </cell>
          <cell r="AD8">
            <v>13317.036629712442</v>
          </cell>
          <cell r="AE8">
            <v>13317.036629712442</v>
          </cell>
          <cell r="AF8">
            <v>13317.036629712442</v>
          </cell>
          <cell r="AG8">
            <v>13317.036629712442</v>
          </cell>
          <cell r="AH8">
            <v>13317.036629712442</v>
          </cell>
          <cell r="AI8">
            <v>13317.036629712442</v>
          </cell>
          <cell r="AJ8">
            <v>13317.036629712442</v>
          </cell>
          <cell r="AK8">
            <v>13317.036629712442</v>
          </cell>
          <cell r="AL8">
            <v>13317.036629712442</v>
          </cell>
          <cell r="AM8">
            <v>13317.036629712442</v>
          </cell>
          <cell r="AN8">
            <v>13317.036629712442</v>
          </cell>
          <cell r="AO8">
            <v>13317.036629712442</v>
          </cell>
          <cell r="AP8">
            <v>13317.036629712442</v>
          </cell>
          <cell r="AQ8">
            <v>13317.036629712442</v>
          </cell>
          <cell r="AR8">
            <v>13317.036629712442</v>
          </cell>
          <cell r="AS8">
            <v>13317.036629712442</v>
          </cell>
          <cell r="AT8">
            <v>13317.036629712442</v>
          </cell>
          <cell r="AU8">
            <v>13317.036629712442</v>
          </cell>
          <cell r="AV8">
            <v>13317.036629712442</v>
          </cell>
          <cell r="AW8">
            <v>13317.036629712442</v>
          </cell>
          <cell r="AX8">
            <v>13317.036629712442</v>
          </cell>
          <cell r="AY8">
            <v>13317.036629712442</v>
          </cell>
          <cell r="AZ8">
            <v>13317.036629712442</v>
          </cell>
          <cell r="BA8">
            <v>13317.036629712442</v>
          </cell>
          <cell r="BB8">
            <v>12598.69372809949</v>
          </cell>
          <cell r="BC8">
            <v>12598.69372809949</v>
          </cell>
          <cell r="BD8">
            <v>12598.69372809949</v>
          </cell>
          <cell r="BE8">
            <v>11405.805514190481</v>
          </cell>
          <cell r="BF8">
            <v>11405.805514190481</v>
          </cell>
          <cell r="BG8">
            <v>11405.805514190481</v>
          </cell>
          <cell r="BH8">
            <v>5469.3735086806846</v>
          </cell>
          <cell r="BI8">
            <v>5469.3735086806846</v>
          </cell>
          <cell r="BJ8">
            <v>5469.3735086806846</v>
          </cell>
        </row>
      </sheetData>
      <sheetData sheetId="4">
        <row r="8">
          <cell r="D8">
            <v>1365052.403500288</v>
          </cell>
          <cell r="F8">
            <v>1093.6110565839456</v>
          </cell>
          <cell r="G8">
            <v>1093.6110565839456</v>
          </cell>
          <cell r="H8">
            <v>1093.6110565839456</v>
          </cell>
          <cell r="I8">
            <v>3797.6851168343146</v>
          </cell>
          <cell r="J8">
            <v>3797.6851168343146</v>
          </cell>
          <cell r="K8">
            <v>3797.6851168343146</v>
          </cell>
          <cell r="L8">
            <v>11229.113158758348</v>
          </cell>
          <cell r="M8">
            <v>11229.113158758348</v>
          </cell>
          <cell r="N8">
            <v>11229.113158758348</v>
          </cell>
          <cell r="O8">
            <v>28438.591739589334</v>
          </cell>
          <cell r="P8">
            <v>28438.591739589334</v>
          </cell>
          <cell r="Q8">
            <v>28438.591739589334</v>
          </cell>
          <cell r="R8">
            <v>28438.591739589334</v>
          </cell>
          <cell r="S8">
            <v>28438.591739589334</v>
          </cell>
          <cell r="T8">
            <v>28438.591739589334</v>
          </cell>
          <cell r="U8">
            <v>28438.591739589334</v>
          </cell>
          <cell r="V8">
            <v>28438.591739589334</v>
          </cell>
          <cell r="W8">
            <v>28438.591739589334</v>
          </cell>
          <cell r="X8">
            <v>28438.591739589334</v>
          </cell>
          <cell r="Y8">
            <v>28438.591739589334</v>
          </cell>
          <cell r="Z8">
            <v>28438.591739589334</v>
          </cell>
          <cell r="AA8">
            <v>28438.591739589334</v>
          </cell>
          <cell r="AB8">
            <v>28438.591739589334</v>
          </cell>
          <cell r="AC8">
            <v>28438.591739589334</v>
          </cell>
          <cell r="AD8">
            <v>28438.591739589334</v>
          </cell>
          <cell r="AE8">
            <v>28438.591739589334</v>
          </cell>
          <cell r="AF8">
            <v>28438.591739589334</v>
          </cell>
          <cell r="AG8">
            <v>28438.591739589334</v>
          </cell>
          <cell r="AH8">
            <v>28438.591739589334</v>
          </cell>
          <cell r="AI8">
            <v>28438.591739589334</v>
          </cell>
          <cell r="AJ8">
            <v>28438.591739589334</v>
          </cell>
          <cell r="AK8">
            <v>28438.591739589334</v>
          </cell>
          <cell r="AL8">
            <v>28438.591739589334</v>
          </cell>
          <cell r="AM8">
            <v>28438.591739589334</v>
          </cell>
          <cell r="AN8">
            <v>28438.591739589334</v>
          </cell>
          <cell r="AO8">
            <v>28438.591739589334</v>
          </cell>
          <cell r="AP8">
            <v>28438.591739589334</v>
          </cell>
          <cell r="AQ8">
            <v>28438.591739589334</v>
          </cell>
          <cell r="AR8">
            <v>28438.591739589334</v>
          </cell>
          <cell r="AS8">
            <v>28438.591739589334</v>
          </cell>
          <cell r="AT8">
            <v>28438.591739589334</v>
          </cell>
          <cell r="AU8">
            <v>28438.591739589334</v>
          </cell>
          <cell r="AV8">
            <v>28438.591739589334</v>
          </cell>
          <cell r="AW8">
            <v>28438.591739589334</v>
          </cell>
          <cell r="AX8">
            <v>28438.591739589334</v>
          </cell>
          <cell r="AY8">
            <v>28438.591739589334</v>
          </cell>
          <cell r="AZ8">
            <v>28438.591739589334</v>
          </cell>
          <cell r="BA8">
            <v>28438.591739589334</v>
          </cell>
          <cell r="BB8">
            <v>27344.980683005386</v>
          </cell>
          <cell r="BC8">
            <v>27344.980683005386</v>
          </cell>
          <cell r="BD8">
            <v>27344.980683005386</v>
          </cell>
          <cell r="BE8">
            <v>24640.906622755017</v>
          </cell>
          <cell r="BF8">
            <v>24640.906622755017</v>
          </cell>
          <cell r="BG8">
            <v>24640.906622755017</v>
          </cell>
          <cell r="BH8">
            <v>17209.478580830986</v>
          </cell>
          <cell r="BI8">
            <v>17209.478580830986</v>
          </cell>
          <cell r="BJ8">
            <v>17209.478580830986</v>
          </cell>
        </row>
      </sheetData>
      <sheetData sheetId="5">
        <row r="51">
          <cell r="N51">
            <v>1981810.1939461534</v>
          </cell>
        </row>
        <row r="476">
          <cell r="N476">
            <v>3055319.3016642299</v>
          </cell>
        </row>
        <row r="634">
          <cell r="N634">
            <v>242000</v>
          </cell>
        </row>
      </sheetData>
      <sheetData sheetId="6">
        <row r="9">
          <cell r="AB9">
            <v>3.7</v>
          </cell>
          <cell r="AC9">
            <v>3.7</v>
          </cell>
          <cell r="AD9"/>
          <cell r="AE9"/>
          <cell r="AF9"/>
          <cell r="AG9"/>
          <cell r="AH9"/>
          <cell r="AI9"/>
        </row>
        <row r="10">
          <cell r="AB10">
            <v>4.1937499999999996</v>
          </cell>
          <cell r="AC10">
            <v>4.1937499999999996</v>
          </cell>
          <cell r="AD10">
            <v>2.5434778305621402</v>
          </cell>
          <cell r="AE10"/>
        </row>
        <row r="11">
          <cell r="AB11">
            <v>6.2875E-2</v>
          </cell>
          <cell r="AC11">
            <v>6.2875E-2</v>
          </cell>
          <cell r="AD11">
            <v>6.2875E-2</v>
          </cell>
          <cell r="AE11">
            <v>6.2875E-2</v>
          </cell>
          <cell r="AF11">
            <v>3.14375E-2</v>
          </cell>
          <cell r="AG11"/>
        </row>
        <row r="12">
          <cell r="AB12">
            <v>2.5649375000000001</v>
          </cell>
          <cell r="AC12">
            <v>2.5649375000000001</v>
          </cell>
          <cell r="AD12">
            <v>2.5649375000000001</v>
          </cell>
          <cell r="AE12">
            <v>2.5649375000000001</v>
          </cell>
          <cell r="AF12">
            <v>2.5649375000000001</v>
          </cell>
          <cell r="AG12">
            <v>1.28246875</v>
          </cell>
          <cell r="AH12"/>
        </row>
        <row r="13">
          <cell r="AB13">
            <v>1.2529375</v>
          </cell>
          <cell r="AC13">
            <v>1.2529375</v>
          </cell>
          <cell r="AD13">
            <v>1.2529375</v>
          </cell>
          <cell r="AE13">
            <v>1.2529375</v>
          </cell>
          <cell r="AF13">
            <v>1.2529375</v>
          </cell>
          <cell r="AG13">
            <v>1.2529375</v>
          </cell>
          <cell r="AH13">
            <v>0.62646875000000002</v>
          </cell>
          <cell r="AI13"/>
        </row>
        <row r="14">
          <cell r="AB14"/>
          <cell r="AC14"/>
          <cell r="AD14"/>
          <cell r="AE14"/>
          <cell r="AF14"/>
          <cell r="AG14"/>
          <cell r="AH14"/>
          <cell r="AI14"/>
        </row>
        <row r="15">
          <cell r="AB15"/>
          <cell r="AC15"/>
          <cell r="AD15"/>
          <cell r="AE15"/>
          <cell r="AF15"/>
          <cell r="AG15"/>
          <cell r="AH15"/>
          <cell r="AI15"/>
        </row>
        <row r="16">
          <cell r="AB16"/>
          <cell r="AC16"/>
          <cell r="AD16"/>
          <cell r="AE16"/>
          <cell r="AF16"/>
          <cell r="AG16"/>
          <cell r="AH16"/>
          <cell r="AI16"/>
        </row>
        <row r="17">
          <cell r="AB17">
            <v>3.2206250000000001</v>
          </cell>
          <cell r="AC17">
            <v>3.2206250000000001</v>
          </cell>
          <cell r="AD17">
            <v>3.2206250000000001</v>
          </cell>
          <cell r="AE17">
            <v>3.2206250000000001</v>
          </cell>
          <cell r="AF17">
            <v>3.2206250000000001</v>
          </cell>
          <cell r="AG17">
            <v>3.2206250000000001</v>
          </cell>
          <cell r="AH17">
            <v>3.2206250000000001</v>
          </cell>
          <cell r="AI17">
            <v>1.6103125</v>
          </cell>
        </row>
        <row r="18">
          <cell r="AB18">
            <v>3.2549999999999999</v>
          </cell>
          <cell r="AC18">
            <v>3.2549999999999999</v>
          </cell>
          <cell r="AD18">
            <v>3.2549999999999999</v>
          </cell>
          <cell r="AE18">
            <v>3.2549999999999999</v>
          </cell>
          <cell r="AF18">
            <v>3.2549999999999999</v>
          </cell>
          <cell r="AG18">
            <v>3.2549999999999999</v>
          </cell>
          <cell r="AH18">
            <v>3.2549999999999999</v>
          </cell>
          <cell r="AI18">
            <v>1.6274999999999999</v>
          </cell>
        </row>
        <row r="19">
          <cell r="AB19"/>
          <cell r="AC19"/>
          <cell r="AD19"/>
          <cell r="AE19"/>
          <cell r="AF19"/>
          <cell r="AG19"/>
          <cell r="AH19"/>
          <cell r="AI19"/>
        </row>
        <row r="20">
          <cell r="AB20"/>
          <cell r="AC20"/>
          <cell r="AD20"/>
          <cell r="AE20"/>
          <cell r="AF20"/>
          <cell r="AG20"/>
          <cell r="AH20"/>
          <cell r="AI20"/>
        </row>
        <row r="21">
          <cell r="AB21">
            <v>1.8125</v>
          </cell>
          <cell r="AC21">
            <v>1.8125</v>
          </cell>
          <cell r="AD21">
            <v>1.8125</v>
          </cell>
          <cell r="AE21">
            <v>1.8125</v>
          </cell>
          <cell r="AF21">
            <v>1.8125</v>
          </cell>
          <cell r="AG21">
            <v>1.8125</v>
          </cell>
          <cell r="AH21">
            <v>1.8125</v>
          </cell>
          <cell r="AI21">
            <v>1.8125</v>
          </cell>
          <cell r="AJ21">
            <v>0.90625</v>
          </cell>
        </row>
        <row r="22">
          <cell r="AB22"/>
          <cell r="AC22"/>
          <cell r="AD22"/>
          <cell r="AE22"/>
          <cell r="AF22"/>
          <cell r="AG22"/>
          <cell r="AH22"/>
          <cell r="AI22"/>
        </row>
        <row r="23">
          <cell r="AB23">
            <v>4.375</v>
          </cell>
          <cell r="AC23">
            <v>4.375</v>
          </cell>
          <cell r="AD23">
            <v>4.375</v>
          </cell>
          <cell r="AE23">
            <v>4.375</v>
          </cell>
          <cell r="AF23">
            <v>4.375</v>
          </cell>
          <cell r="AG23">
            <v>4.375</v>
          </cell>
          <cell r="AH23">
            <v>4.375</v>
          </cell>
          <cell r="AI23">
            <v>4.375</v>
          </cell>
          <cell r="AJ23">
            <v>4.375</v>
          </cell>
          <cell r="AK23">
            <v>2.1875</v>
          </cell>
        </row>
        <row r="24">
          <cell r="AB24"/>
          <cell r="AC24"/>
          <cell r="AD24"/>
          <cell r="AE24"/>
          <cell r="AF24"/>
          <cell r="AG24"/>
          <cell r="AH24"/>
          <cell r="AI24"/>
        </row>
        <row r="25">
          <cell r="AB25">
            <v>4.375</v>
          </cell>
          <cell r="AC25">
            <v>4.375</v>
          </cell>
          <cell r="AD25">
            <v>4.375</v>
          </cell>
          <cell r="AE25">
            <v>4.375</v>
          </cell>
          <cell r="AF25">
            <v>4.375</v>
          </cell>
          <cell r="AG25">
            <v>4.375</v>
          </cell>
          <cell r="AH25">
            <v>4.375</v>
          </cell>
          <cell r="AI25">
            <v>4.375</v>
          </cell>
          <cell r="AJ25">
            <v>4.375</v>
          </cell>
          <cell r="AK25">
            <v>4.375</v>
          </cell>
          <cell r="AL25">
            <v>2.1875</v>
          </cell>
        </row>
        <row r="26">
          <cell r="AB26">
            <v>5</v>
          </cell>
          <cell r="AC26"/>
          <cell r="AD26"/>
          <cell r="AE26"/>
          <cell r="AF26"/>
          <cell r="AG26"/>
          <cell r="AH26"/>
          <cell r="AI26"/>
        </row>
        <row r="27">
          <cell r="AB27">
            <v>12.5</v>
          </cell>
          <cell r="AC27">
            <v>12.5</v>
          </cell>
          <cell r="AD27">
            <v>12.5</v>
          </cell>
          <cell r="AE27">
            <v>12.5</v>
          </cell>
          <cell r="AF27">
            <v>12.5</v>
          </cell>
          <cell r="AG27">
            <v>12.5</v>
          </cell>
          <cell r="AH27">
            <v>12.5</v>
          </cell>
          <cell r="AI27">
            <v>12.5</v>
          </cell>
          <cell r="AJ27">
            <v>12.5</v>
          </cell>
          <cell r="AK27">
            <v>12.5</v>
          </cell>
          <cell r="AL27">
            <v>12.5</v>
          </cell>
          <cell r="AM27">
            <v>6.25</v>
          </cell>
        </row>
        <row r="39">
          <cell r="AB39">
            <v>13.75</v>
          </cell>
          <cell r="AC39">
            <v>13.75</v>
          </cell>
          <cell r="AD39">
            <v>11.5</v>
          </cell>
        </row>
        <row r="40">
          <cell r="AB40"/>
          <cell r="AC40"/>
        </row>
        <row r="41">
          <cell r="AB41"/>
          <cell r="AC41"/>
          <cell r="AD41"/>
          <cell r="AE41"/>
          <cell r="AF41"/>
        </row>
        <row r="42">
          <cell r="AB42"/>
          <cell r="AC42"/>
          <cell r="AD42"/>
          <cell r="AE42"/>
          <cell r="AF42"/>
          <cell r="AG42"/>
        </row>
        <row r="43">
          <cell r="AB43">
            <v>8.7670259251562488</v>
          </cell>
          <cell r="AC43">
            <v>8.7670259251562488</v>
          </cell>
          <cell r="AD43">
            <v>8.7670259251562488</v>
          </cell>
          <cell r="AE43">
            <v>8.7670259251562488</v>
          </cell>
          <cell r="AF43">
            <v>8.7670259251562488</v>
          </cell>
          <cell r="AG43">
            <v>4.3835129625781244</v>
          </cell>
        </row>
        <row r="44">
          <cell r="AB44"/>
          <cell r="AC44"/>
          <cell r="AD44"/>
          <cell r="AE44"/>
          <cell r="AF44"/>
          <cell r="AG44"/>
          <cell r="AH44"/>
        </row>
        <row r="45">
          <cell r="AB45">
            <v>7.467654983000001</v>
          </cell>
          <cell r="AC45">
            <v>7.467654983000001</v>
          </cell>
          <cell r="AD45">
            <v>7.467654983000001</v>
          </cell>
          <cell r="AE45">
            <v>7.467654983000001</v>
          </cell>
          <cell r="AF45">
            <v>7.467654983000001</v>
          </cell>
          <cell r="AG45">
            <v>7.467654983000001</v>
          </cell>
          <cell r="AH45">
            <v>3.7338274915000005</v>
          </cell>
        </row>
        <row r="46">
          <cell r="AB46"/>
          <cell r="AC46"/>
          <cell r="AD46"/>
          <cell r="AE46"/>
          <cell r="AF46"/>
          <cell r="AG46"/>
          <cell r="AH46"/>
          <cell r="AI46"/>
        </row>
        <row r="47">
          <cell r="AB47">
            <v>14.904682444999999</v>
          </cell>
          <cell r="AC47">
            <v>14.904682444999999</v>
          </cell>
          <cell r="AD47">
            <v>14.904682444999999</v>
          </cell>
          <cell r="AE47">
            <v>14.904682444999999</v>
          </cell>
          <cell r="AF47">
            <v>14.904682444999999</v>
          </cell>
          <cell r="AG47">
            <v>14.904682444999999</v>
          </cell>
          <cell r="AH47">
            <v>14.904682444999999</v>
          </cell>
          <cell r="AI47">
            <v>7.4523412224999994</v>
          </cell>
        </row>
        <row r="48">
          <cell r="AB48"/>
          <cell r="AC48"/>
          <cell r="AD48"/>
          <cell r="AE48"/>
          <cell r="AF48"/>
          <cell r="AG48"/>
          <cell r="AH48"/>
          <cell r="AI48"/>
        </row>
        <row r="49">
          <cell r="AB49"/>
          <cell r="AC49"/>
          <cell r="AD49"/>
          <cell r="AE49"/>
          <cell r="AF49"/>
          <cell r="AG49"/>
          <cell r="AH49"/>
          <cell r="AI49"/>
        </row>
        <row r="50">
          <cell r="AB50">
            <v>4.8284181249999998</v>
          </cell>
          <cell r="AC50">
            <v>4.8284181249999998</v>
          </cell>
          <cell r="AD50">
            <v>4.8284181249999998</v>
          </cell>
          <cell r="AE50">
            <v>4.8284181249999998</v>
          </cell>
          <cell r="AF50">
            <v>4.8284181249999998</v>
          </cell>
          <cell r="AG50">
            <v>4.8284181249999998</v>
          </cell>
          <cell r="AH50">
            <v>4.8284181249999998</v>
          </cell>
          <cell r="AI50">
            <v>4.8284181249999998</v>
          </cell>
          <cell r="AJ50">
            <v>2.4142090624999999</v>
          </cell>
        </row>
        <row r="51">
          <cell r="AB51"/>
          <cell r="AC51"/>
          <cell r="AD51"/>
          <cell r="AE51"/>
          <cell r="AF51"/>
          <cell r="AG51"/>
          <cell r="AH51"/>
          <cell r="AI51"/>
        </row>
        <row r="52">
          <cell r="AB52">
            <v>13.916124374999999</v>
          </cell>
          <cell r="AC52">
            <v>13.916124374999999</v>
          </cell>
          <cell r="AD52">
            <v>13.916124374999999</v>
          </cell>
          <cell r="AE52">
            <v>13.916124374999999</v>
          </cell>
          <cell r="AF52">
            <v>13.916124374999999</v>
          </cell>
          <cell r="AG52">
            <v>13.916124374999999</v>
          </cell>
          <cell r="AH52">
            <v>13.916124374999999</v>
          </cell>
          <cell r="AI52">
            <v>13.916124374999999</v>
          </cell>
          <cell r="AJ52">
            <v>13.916124374999999</v>
          </cell>
          <cell r="AK52">
            <v>6.9580621874999995</v>
          </cell>
        </row>
        <row r="53">
          <cell r="AB53"/>
          <cell r="AC53"/>
          <cell r="AD53"/>
          <cell r="AE53"/>
          <cell r="AF53"/>
          <cell r="AG53"/>
          <cell r="AH53"/>
          <cell r="AI53"/>
        </row>
        <row r="54">
          <cell r="AB54">
            <v>26.263022499999998</v>
          </cell>
          <cell r="AC54">
            <v>26.263022499999998</v>
          </cell>
          <cell r="AD54">
            <v>26.263022499999998</v>
          </cell>
          <cell r="AE54">
            <v>26.263022499999998</v>
          </cell>
          <cell r="AF54">
            <v>26.263022499999998</v>
          </cell>
          <cell r="AG54">
            <v>26.263022499999998</v>
          </cell>
          <cell r="AH54">
            <v>26.263022499999998</v>
          </cell>
          <cell r="AI54">
            <v>26.263022499999998</v>
          </cell>
          <cell r="AJ54">
            <v>26.263022499999998</v>
          </cell>
          <cell r="AK54">
            <v>26.263022499999998</v>
          </cell>
          <cell r="AL54">
            <v>13.131511249999999</v>
          </cell>
        </row>
        <row r="55">
          <cell r="AB55">
            <v>1.376009</v>
          </cell>
          <cell r="AC55"/>
          <cell r="AD55"/>
          <cell r="AE55"/>
          <cell r="AF55"/>
          <cell r="AG55"/>
          <cell r="AH55"/>
          <cell r="AI55"/>
        </row>
        <row r="56">
          <cell r="AB56">
            <v>18.604997500000003</v>
          </cell>
          <cell r="AC56">
            <v>18.604997500000003</v>
          </cell>
          <cell r="AD56">
            <v>18.604997500000003</v>
          </cell>
          <cell r="AE56">
            <v>18.604997500000003</v>
          </cell>
          <cell r="AF56">
            <v>18.604997500000003</v>
          </cell>
          <cell r="AG56">
            <v>18.604997500000003</v>
          </cell>
          <cell r="AH56">
            <v>18.604997500000003</v>
          </cell>
          <cell r="AI56">
            <v>18.604997500000003</v>
          </cell>
          <cell r="AJ56">
            <v>18.604997500000003</v>
          </cell>
          <cell r="AK56">
            <v>18.604997500000003</v>
          </cell>
          <cell r="AL56">
            <v>18.604997500000003</v>
          </cell>
          <cell r="AM56">
            <v>9.3024987500000016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pir Or" id="{45852B73-079D-44DB-BBAF-55F45C08C022}" userId="S::sapir.or@silverfort.com::dddb8782-e572-4635-b90b-f6c2550ed1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37" dT="2024-01-15T18:53:26.51" personId="{45852B73-079D-44DB-BBAF-55F45C08C022}" id="{331EDBC7-8AF9-4D6D-AC66-B1F16F201F35}">
    <text xml:space="preserve">צריך להיקרא   תשלום מבוסס מניות שיווק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8F67-A863-4A84-AE11-09B78A0FB682}">
  <dimension ref="A1:AH726"/>
  <sheetViews>
    <sheetView topLeftCell="Z1" workbookViewId="0">
      <selection activeCell="AG189" sqref="AG189"/>
    </sheetView>
  </sheetViews>
  <sheetFormatPr defaultRowHeight="14.5" x14ac:dyDescent="0.35"/>
  <cols>
    <col min="1" max="1" width="7.26953125" bestFit="1" customWidth="1"/>
    <col min="2" max="2" width="5.7265625" bestFit="1" customWidth="1"/>
    <col min="3" max="3" width="2.54296875" customWidth="1"/>
    <col min="4" max="4" width="9" bestFit="1" customWidth="1"/>
    <col min="5" max="5" width="35.26953125" bestFit="1" customWidth="1"/>
    <col min="6" max="6" width="2.54296875" customWidth="1"/>
    <col min="7" max="7" width="12.7265625" bestFit="1" customWidth="1"/>
    <col min="8" max="8" width="22.26953125" bestFit="1" customWidth="1"/>
    <col min="9" max="9" width="2.54296875" customWidth="1"/>
    <col min="10" max="10" width="16.453125" bestFit="1" customWidth="1"/>
    <col min="11" max="11" width="14.7265625" bestFit="1" customWidth="1"/>
    <col min="12" max="12" width="2.26953125" customWidth="1"/>
    <col min="13" max="13" width="7.26953125" bestFit="1" customWidth="1"/>
    <col min="14" max="14" width="5.7265625" bestFit="1" customWidth="1"/>
    <col min="15" max="15" width="7.26953125" bestFit="1" customWidth="1"/>
    <col min="16" max="16" width="33.7265625" bestFit="1" customWidth="1"/>
    <col min="17" max="17" width="9.26953125" bestFit="1" customWidth="1"/>
    <col min="18" max="18" width="28.7265625" bestFit="1" customWidth="1"/>
    <col min="19" max="19" width="12.7265625" bestFit="1" customWidth="1"/>
    <col min="20" max="20" width="15.26953125" bestFit="1" customWidth="1"/>
    <col min="21" max="21" width="16.453125" customWidth="1"/>
    <col min="22" max="22" width="14.7265625" bestFit="1" customWidth="1"/>
    <col min="23" max="23" width="2.54296875" customWidth="1"/>
    <col min="24" max="24" width="7.26953125" bestFit="1" customWidth="1"/>
    <col min="25" max="25" width="36.26953125" bestFit="1" customWidth="1"/>
    <col min="26" max="26" width="6.26953125" bestFit="1" customWidth="1"/>
    <col min="27" max="27" width="33.7265625" bestFit="1" customWidth="1"/>
    <col min="28" max="28" width="9.26953125" bestFit="1" customWidth="1"/>
    <col min="29" max="29" width="28.7265625" bestFit="1" customWidth="1"/>
    <col min="30" max="30" width="12.7265625" bestFit="1" customWidth="1"/>
    <col min="31" max="31" width="15.26953125" bestFit="1" customWidth="1"/>
    <col min="32" max="32" width="16.453125" bestFit="1" customWidth="1"/>
    <col min="33" max="33" width="13.7265625" bestFit="1" customWidth="1"/>
  </cols>
  <sheetData>
    <row r="1" spans="1:33" s="19" customFormat="1" x14ac:dyDescent="0.35">
      <c r="A1" s="18" t="s">
        <v>512</v>
      </c>
      <c r="B1" s="18" t="s">
        <v>509</v>
      </c>
      <c r="D1" s="18" t="s">
        <v>493</v>
      </c>
      <c r="E1" s="18" t="s">
        <v>492</v>
      </c>
      <c r="G1" s="20" t="s">
        <v>494</v>
      </c>
      <c r="H1" s="20" t="s">
        <v>467</v>
      </c>
      <c r="I1" s="22"/>
      <c r="J1" s="18" t="s">
        <v>515</v>
      </c>
      <c r="K1" s="18" t="s">
        <v>466</v>
      </c>
      <c r="M1" s="18" t="s">
        <v>512</v>
      </c>
      <c r="N1" s="18" t="s">
        <v>509</v>
      </c>
      <c r="O1" s="18" t="s">
        <v>516</v>
      </c>
      <c r="P1" s="18" t="s">
        <v>465</v>
      </c>
      <c r="Q1" s="18" t="s">
        <v>493</v>
      </c>
      <c r="R1" s="18" t="s">
        <v>467</v>
      </c>
      <c r="S1" s="20" t="s">
        <v>494</v>
      </c>
      <c r="T1" s="18" t="s">
        <v>466</v>
      </c>
      <c r="U1" s="18" t="s">
        <v>515</v>
      </c>
      <c r="V1" s="18" t="s">
        <v>517</v>
      </c>
      <c r="X1" s="18" t="s">
        <v>512</v>
      </c>
      <c r="Y1" s="18" t="s">
        <v>509</v>
      </c>
      <c r="Z1" s="18" t="s">
        <v>516</v>
      </c>
      <c r="AA1" s="18" t="s">
        <v>465</v>
      </c>
      <c r="AB1" s="18" t="s">
        <v>493</v>
      </c>
      <c r="AC1" s="18" t="s">
        <v>467</v>
      </c>
      <c r="AD1" s="20" t="s">
        <v>494</v>
      </c>
      <c r="AE1" s="18" t="s">
        <v>466</v>
      </c>
      <c r="AF1" s="18" t="s">
        <v>515</v>
      </c>
      <c r="AG1" s="18" t="s">
        <v>517</v>
      </c>
    </row>
    <row r="2" spans="1:33" x14ac:dyDescent="0.35">
      <c r="A2" s="23">
        <v>1</v>
      </c>
      <c r="B2" s="14" t="s">
        <v>513</v>
      </c>
      <c r="D2" s="15">
        <v>1</v>
      </c>
      <c r="E2" s="16" t="s">
        <v>440</v>
      </c>
      <c r="G2" s="15">
        <v>100</v>
      </c>
      <c r="H2" s="14" t="s">
        <v>468</v>
      </c>
      <c r="I2" s="2"/>
      <c r="J2" s="15">
        <v>41</v>
      </c>
      <c r="K2" s="14" t="s">
        <v>485</v>
      </c>
      <c r="L2" s="2"/>
      <c r="M2" s="14">
        <f t="shared" ref="M2:M33" si="0">_xlfn.SINGLE(_xlfn.XLOOKUP(N2,B:B,A:A,0,0,1))</f>
        <v>1</v>
      </c>
      <c r="N2" s="14" t="s">
        <v>513</v>
      </c>
      <c r="O2" s="17">
        <v>10002</v>
      </c>
      <c r="P2" s="14" t="s">
        <v>440</v>
      </c>
      <c r="Q2" s="14">
        <f t="shared" ref="Q2:Q65" si="1">_xlfn.SINGLE(_xlfn.XLOOKUP(P2,E:E,D:D,0,0,1))</f>
        <v>1</v>
      </c>
      <c r="R2" s="16"/>
      <c r="S2" s="16">
        <f t="shared" ref="S2:S33" si="2">_xlfn.SINGLE(_xlfn.XLOOKUP(R2,H:H,G:G,0,0,1))</f>
        <v>0</v>
      </c>
      <c r="T2" s="16"/>
      <c r="U2" s="16">
        <f t="shared" ref="U2:U33" si="3">_xlfn.SINGLE(_xlfn.XLOOKUP(T2,K:K,J:J,0,0,1))</f>
        <v>0</v>
      </c>
      <c r="V2" s="16" t="str">
        <f t="shared" ref="V2:V32" si="4">M2&amp;O2&amp;Q2&amp;S2&amp;U2</f>
        <v>110002100</v>
      </c>
      <c r="X2" s="14">
        <f t="shared" ref="X2:X23" si="5">_xlfn.SINGLE(_xlfn.XLOOKUP(Y2,B:B,A:A,0,0,1))</f>
        <v>2</v>
      </c>
      <c r="Y2" s="16" t="s">
        <v>514</v>
      </c>
      <c r="Z2" s="16">
        <v>10000</v>
      </c>
      <c r="AA2" s="16" t="s">
        <v>440</v>
      </c>
      <c r="AB2" s="16">
        <f t="shared" ref="AB2:AB33" si="6">_xlfn.SINGLE(_xlfn.XLOOKUP(AA2,E:E,D:D,0,0,1))</f>
        <v>1</v>
      </c>
      <c r="AC2" s="16"/>
      <c r="AD2" s="16">
        <f t="shared" ref="AD2:AD23" si="7">_xlfn.SINGLE(_xlfn.XLOOKUP(AC2,H:H,G:G,0,0,1))</f>
        <v>0</v>
      </c>
      <c r="AE2" s="16"/>
      <c r="AF2" s="16">
        <f t="shared" ref="AF2:AF23" si="8">_xlfn.SINGLE(_xlfn.XLOOKUP(AE2,K:K,J:J,0,0,1))</f>
        <v>0</v>
      </c>
      <c r="AG2" s="16" t="str">
        <f t="shared" ref="AG2:AG35" si="9">X2&amp;Z2&amp;AB2&amp;AD2&amp;AF2</f>
        <v>210000100</v>
      </c>
    </row>
    <row r="3" spans="1:33" x14ac:dyDescent="0.35">
      <c r="A3" s="23">
        <v>2</v>
      </c>
      <c r="B3" s="14" t="s">
        <v>514</v>
      </c>
      <c r="D3" s="15">
        <v>2</v>
      </c>
      <c r="E3" s="16" t="s">
        <v>441</v>
      </c>
      <c r="G3" s="15">
        <v>101</v>
      </c>
      <c r="H3" s="14" t="s">
        <v>480</v>
      </c>
      <c r="I3" s="2"/>
      <c r="J3" s="15">
        <v>42</v>
      </c>
      <c r="K3" s="14" t="s">
        <v>484</v>
      </c>
      <c r="L3" s="2"/>
      <c r="M3" s="14">
        <f t="shared" si="0"/>
        <v>1</v>
      </c>
      <c r="N3" s="14" t="s">
        <v>513</v>
      </c>
      <c r="O3" s="17">
        <v>10003</v>
      </c>
      <c r="P3" s="16" t="s">
        <v>440</v>
      </c>
      <c r="Q3" s="14">
        <f t="shared" si="1"/>
        <v>1</v>
      </c>
      <c r="R3" s="16"/>
      <c r="S3" s="16">
        <f t="shared" si="2"/>
        <v>0</v>
      </c>
      <c r="T3" s="16"/>
      <c r="U3" s="16">
        <f t="shared" si="3"/>
        <v>0</v>
      </c>
      <c r="V3" s="16" t="str">
        <f t="shared" si="4"/>
        <v>110003100</v>
      </c>
      <c r="X3" s="14">
        <f t="shared" si="5"/>
        <v>2</v>
      </c>
      <c r="Y3" s="16" t="s">
        <v>514</v>
      </c>
      <c r="Z3" s="16">
        <v>10005</v>
      </c>
      <c r="AA3" s="16" t="s">
        <v>440</v>
      </c>
      <c r="AB3" s="16">
        <f t="shared" si="6"/>
        <v>1</v>
      </c>
      <c r="AC3" s="16" t="s">
        <v>495</v>
      </c>
      <c r="AD3" s="16">
        <f t="shared" si="7"/>
        <v>120</v>
      </c>
      <c r="AE3" s="16"/>
      <c r="AF3" s="16">
        <f t="shared" si="8"/>
        <v>0</v>
      </c>
      <c r="AG3" s="16" t="str">
        <f t="shared" si="9"/>
        <v>21000511200</v>
      </c>
    </row>
    <row r="4" spans="1:33" x14ac:dyDescent="0.35">
      <c r="D4" s="15">
        <v>3</v>
      </c>
      <c r="E4" s="16" t="s">
        <v>442</v>
      </c>
      <c r="G4" s="15">
        <v>102</v>
      </c>
      <c r="H4" s="14" t="s">
        <v>487</v>
      </c>
      <c r="I4" s="2"/>
      <c r="J4" s="15">
        <v>43</v>
      </c>
      <c r="K4" s="14" t="s">
        <v>483</v>
      </c>
      <c r="L4" s="2"/>
      <c r="M4" s="14">
        <f t="shared" si="0"/>
        <v>1</v>
      </c>
      <c r="N4" s="14" t="s">
        <v>513</v>
      </c>
      <c r="O4" s="17">
        <v>10004</v>
      </c>
      <c r="P4" s="16" t="s">
        <v>440</v>
      </c>
      <c r="Q4" s="14">
        <f t="shared" si="1"/>
        <v>1</v>
      </c>
      <c r="R4" s="16"/>
      <c r="S4" s="16">
        <f t="shared" si="2"/>
        <v>0</v>
      </c>
      <c r="T4" s="16"/>
      <c r="U4" s="16">
        <f t="shared" si="3"/>
        <v>0</v>
      </c>
      <c r="V4" s="16" t="str">
        <f t="shared" si="4"/>
        <v>110004100</v>
      </c>
      <c r="X4" s="14">
        <f t="shared" si="5"/>
        <v>2</v>
      </c>
      <c r="Y4" s="16" t="s">
        <v>514</v>
      </c>
      <c r="Z4" s="16">
        <v>10010</v>
      </c>
      <c r="AA4" s="16" t="s">
        <v>440</v>
      </c>
      <c r="AB4" s="16">
        <f t="shared" si="6"/>
        <v>1</v>
      </c>
      <c r="AC4" s="16" t="s">
        <v>633</v>
      </c>
      <c r="AD4" s="16">
        <f t="shared" si="7"/>
        <v>122</v>
      </c>
      <c r="AE4" s="16"/>
      <c r="AF4" s="16">
        <f t="shared" si="8"/>
        <v>0</v>
      </c>
      <c r="AG4" s="16" t="str">
        <f t="shared" si="9"/>
        <v>21001011220</v>
      </c>
    </row>
    <row r="5" spans="1:33" x14ac:dyDescent="0.35">
      <c r="D5" s="15">
        <v>4</v>
      </c>
      <c r="E5" s="16" t="s">
        <v>443</v>
      </c>
      <c r="G5" s="15">
        <v>103</v>
      </c>
      <c r="H5" s="14" t="s">
        <v>496</v>
      </c>
      <c r="I5" s="2"/>
      <c r="J5" s="2"/>
      <c r="K5" s="2"/>
      <c r="L5" s="2"/>
      <c r="M5" s="14">
        <f t="shared" si="0"/>
        <v>1</v>
      </c>
      <c r="N5" s="14" t="s">
        <v>513</v>
      </c>
      <c r="O5" s="17">
        <v>10007</v>
      </c>
      <c r="P5" s="16" t="s">
        <v>440</v>
      </c>
      <c r="Q5" s="14">
        <f t="shared" si="1"/>
        <v>1</v>
      </c>
      <c r="R5" s="16"/>
      <c r="S5" s="16">
        <f t="shared" si="2"/>
        <v>0</v>
      </c>
      <c r="T5" s="16"/>
      <c r="U5" s="16">
        <f t="shared" si="3"/>
        <v>0</v>
      </c>
      <c r="V5" s="16" t="str">
        <f t="shared" si="4"/>
        <v>110007100</v>
      </c>
      <c r="X5" s="14">
        <f t="shared" si="5"/>
        <v>2</v>
      </c>
      <c r="Y5" s="16" t="s">
        <v>514</v>
      </c>
      <c r="Z5" s="16">
        <v>10011</v>
      </c>
      <c r="AA5" s="16" t="s">
        <v>440</v>
      </c>
      <c r="AB5" s="16">
        <f t="shared" si="6"/>
        <v>1</v>
      </c>
      <c r="AC5" s="16" t="s">
        <v>633</v>
      </c>
      <c r="AD5" s="16">
        <f t="shared" si="7"/>
        <v>122</v>
      </c>
      <c r="AE5" s="16"/>
      <c r="AF5" s="16">
        <f t="shared" si="8"/>
        <v>0</v>
      </c>
      <c r="AG5" s="16" t="str">
        <f t="shared" si="9"/>
        <v>21001111220</v>
      </c>
    </row>
    <row r="6" spans="1:33" x14ac:dyDescent="0.35">
      <c r="D6" s="15">
        <v>5</v>
      </c>
      <c r="E6" s="16" t="s">
        <v>444</v>
      </c>
      <c r="G6" s="15">
        <v>104</v>
      </c>
      <c r="H6" s="14" t="s">
        <v>470</v>
      </c>
      <c r="I6" s="2"/>
      <c r="J6" s="2"/>
      <c r="K6" s="2"/>
      <c r="L6" s="2"/>
      <c r="M6" s="14">
        <f t="shared" si="0"/>
        <v>1</v>
      </c>
      <c r="N6" s="14" t="s">
        <v>513</v>
      </c>
      <c r="O6" s="17">
        <v>10008</v>
      </c>
      <c r="P6" s="16" t="s">
        <v>442</v>
      </c>
      <c r="Q6" s="14">
        <f t="shared" si="1"/>
        <v>3</v>
      </c>
      <c r="R6" s="14" t="s">
        <v>470</v>
      </c>
      <c r="S6" s="16">
        <f t="shared" si="2"/>
        <v>104</v>
      </c>
      <c r="T6" s="16"/>
      <c r="U6" s="16">
        <f t="shared" si="3"/>
        <v>0</v>
      </c>
      <c r="V6" s="16" t="str">
        <f t="shared" si="4"/>
        <v>11000831040</v>
      </c>
      <c r="X6" s="14">
        <f t="shared" si="5"/>
        <v>2</v>
      </c>
      <c r="Y6" s="16" t="s">
        <v>514</v>
      </c>
      <c r="Z6" s="16">
        <v>10999</v>
      </c>
      <c r="AA6" s="16" t="s">
        <v>464</v>
      </c>
      <c r="AB6" s="16">
        <f t="shared" si="6"/>
        <v>99</v>
      </c>
      <c r="AC6" s="16"/>
      <c r="AD6" s="16">
        <f t="shared" si="7"/>
        <v>0</v>
      </c>
      <c r="AE6" s="16"/>
      <c r="AF6" s="16">
        <f t="shared" si="8"/>
        <v>0</v>
      </c>
      <c r="AG6" s="16" t="str">
        <f t="shared" si="9"/>
        <v>2109999900</v>
      </c>
    </row>
    <row r="7" spans="1:33" x14ac:dyDescent="0.35">
      <c r="D7" s="15">
        <v>6</v>
      </c>
      <c r="E7" s="16" t="s">
        <v>445</v>
      </c>
      <c r="G7" s="15">
        <v>105</v>
      </c>
      <c r="H7" s="14" t="s">
        <v>421</v>
      </c>
      <c r="I7" s="2"/>
      <c r="J7" s="2"/>
      <c r="K7" s="2"/>
      <c r="L7" s="2"/>
      <c r="M7" s="14">
        <f t="shared" si="0"/>
        <v>1</v>
      </c>
      <c r="N7" s="14" t="s">
        <v>513</v>
      </c>
      <c r="O7" s="17">
        <v>10012</v>
      </c>
      <c r="P7" s="16" t="s">
        <v>442</v>
      </c>
      <c r="Q7" s="14">
        <f t="shared" si="1"/>
        <v>3</v>
      </c>
      <c r="R7" s="14" t="s">
        <v>470</v>
      </c>
      <c r="S7" s="16">
        <f t="shared" si="2"/>
        <v>104</v>
      </c>
      <c r="T7" s="16"/>
      <c r="U7" s="16">
        <f t="shared" si="3"/>
        <v>0</v>
      </c>
      <c r="V7" s="16" t="str">
        <f t="shared" si="4"/>
        <v>11001231040</v>
      </c>
      <c r="X7" s="14">
        <f t="shared" si="5"/>
        <v>2</v>
      </c>
      <c r="Y7" s="16" t="s">
        <v>514</v>
      </c>
      <c r="Z7" s="16">
        <v>11000</v>
      </c>
      <c r="AA7" s="16" t="s">
        <v>441</v>
      </c>
      <c r="AB7" s="16">
        <f t="shared" si="6"/>
        <v>2</v>
      </c>
      <c r="AC7" s="16"/>
      <c r="AD7" s="16">
        <f t="shared" si="7"/>
        <v>0</v>
      </c>
      <c r="AE7" s="16"/>
      <c r="AF7" s="16">
        <f t="shared" si="8"/>
        <v>0</v>
      </c>
      <c r="AG7" s="16" t="str">
        <f t="shared" si="9"/>
        <v>211000200</v>
      </c>
    </row>
    <row r="8" spans="1:33" x14ac:dyDescent="0.35">
      <c r="D8" s="15">
        <v>7</v>
      </c>
      <c r="E8" s="16" t="s">
        <v>446</v>
      </c>
      <c r="G8" s="15">
        <v>106</v>
      </c>
      <c r="H8" s="14" t="s">
        <v>477</v>
      </c>
      <c r="I8" s="2"/>
      <c r="J8" s="2"/>
      <c r="K8" s="2"/>
      <c r="L8" s="2"/>
      <c r="M8" s="14">
        <f t="shared" si="0"/>
        <v>1</v>
      </c>
      <c r="N8" s="14" t="s">
        <v>513</v>
      </c>
      <c r="O8" s="17">
        <v>10013</v>
      </c>
      <c r="P8" s="16" t="s">
        <v>442</v>
      </c>
      <c r="Q8" s="14">
        <f t="shared" si="1"/>
        <v>3</v>
      </c>
      <c r="R8" s="14" t="s">
        <v>470</v>
      </c>
      <c r="S8" s="16">
        <f t="shared" si="2"/>
        <v>104</v>
      </c>
      <c r="T8" s="16"/>
      <c r="U8" s="16">
        <f t="shared" si="3"/>
        <v>0</v>
      </c>
      <c r="V8" s="16" t="str">
        <f t="shared" si="4"/>
        <v>11001331040</v>
      </c>
      <c r="X8" s="14">
        <f t="shared" si="5"/>
        <v>2</v>
      </c>
      <c r="Y8" s="16" t="s">
        <v>514</v>
      </c>
      <c r="Z8" s="16">
        <v>12500</v>
      </c>
      <c r="AA8" s="16" t="s">
        <v>442</v>
      </c>
      <c r="AB8" s="16">
        <f t="shared" si="6"/>
        <v>3</v>
      </c>
      <c r="AC8" s="16" t="s">
        <v>481</v>
      </c>
      <c r="AD8" s="16">
        <f t="shared" si="7"/>
        <v>118</v>
      </c>
      <c r="AE8" s="16"/>
      <c r="AF8" s="16">
        <f t="shared" si="8"/>
        <v>0</v>
      </c>
      <c r="AG8" s="16" t="str">
        <f t="shared" si="9"/>
        <v>21250031180</v>
      </c>
    </row>
    <row r="9" spans="1:33" x14ac:dyDescent="0.35">
      <c r="D9" s="15">
        <v>8</v>
      </c>
      <c r="E9" s="16" t="s">
        <v>447</v>
      </c>
      <c r="G9" s="15">
        <v>107</v>
      </c>
      <c r="H9" s="14" t="s">
        <v>478</v>
      </c>
      <c r="I9" s="2"/>
      <c r="J9" s="2"/>
      <c r="K9" s="2"/>
      <c r="L9" s="2"/>
      <c r="M9" s="14">
        <f t="shared" si="0"/>
        <v>1</v>
      </c>
      <c r="N9" s="14" t="s">
        <v>513</v>
      </c>
      <c r="O9" s="17">
        <v>10014</v>
      </c>
      <c r="P9" s="16" t="s">
        <v>440</v>
      </c>
      <c r="Q9" s="14">
        <f t="shared" si="1"/>
        <v>1</v>
      </c>
      <c r="R9" s="16"/>
      <c r="S9" s="16">
        <f t="shared" si="2"/>
        <v>0</v>
      </c>
      <c r="T9" s="16"/>
      <c r="U9" s="16">
        <f t="shared" si="3"/>
        <v>0</v>
      </c>
      <c r="V9" s="16" t="str">
        <f t="shared" si="4"/>
        <v>110014100</v>
      </c>
      <c r="X9" s="14">
        <f t="shared" si="5"/>
        <v>2</v>
      </c>
      <c r="Y9" s="16" t="s">
        <v>514</v>
      </c>
      <c r="Z9" s="16">
        <v>12505</v>
      </c>
      <c r="AA9" s="16" t="s">
        <v>442</v>
      </c>
      <c r="AB9" s="16">
        <f t="shared" si="6"/>
        <v>3</v>
      </c>
      <c r="AC9" s="16" t="s">
        <v>481</v>
      </c>
      <c r="AD9" s="16">
        <f t="shared" si="7"/>
        <v>118</v>
      </c>
      <c r="AE9" s="16"/>
      <c r="AF9" s="16">
        <f t="shared" si="8"/>
        <v>0</v>
      </c>
      <c r="AG9" s="16" t="str">
        <f t="shared" si="9"/>
        <v>21250531180</v>
      </c>
    </row>
    <row r="10" spans="1:33" x14ac:dyDescent="0.35">
      <c r="D10" s="15">
        <v>9</v>
      </c>
      <c r="E10" s="16" t="s">
        <v>448</v>
      </c>
      <c r="G10" s="15">
        <v>108</v>
      </c>
      <c r="H10" s="14" t="s">
        <v>473</v>
      </c>
      <c r="I10" s="2"/>
      <c r="J10" s="2"/>
      <c r="K10" s="2"/>
      <c r="L10" s="2"/>
      <c r="M10" s="14">
        <f t="shared" si="0"/>
        <v>1</v>
      </c>
      <c r="N10" s="14" t="s">
        <v>513</v>
      </c>
      <c r="O10" s="17">
        <v>10016</v>
      </c>
      <c r="P10" s="16" t="s">
        <v>440</v>
      </c>
      <c r="Q10" s="14">
        <f t="shared" si="1"/>
        <v>1</v>
      </c>
      <c r="R10" s="14" t="s">
        <v>497</v>
      </c>
      <c r="S10" s="16">
        <f t="shared" si="2"/>
        <v>122</v>
      </c>
      <c r="T10" s="16"/>
      <c r="U10" s="16">
        <f t="shared" si="3"/>
        <v>0</v>
      </c>
      <c r="V10" s="16" t="str">
        <f t="shared" si="4"/>
        <v>11001611220</v>
      </c>
      <c r="X10" s="14">
        <f t="shared" si="5"/>
        <v>2</v>
      </c>
      <c r="Y10" s="16" t="s">
        <v>514</v>
      </c>
      <c r="Z10" s="16">
        <v>12510</v>
      </c>
      <c r="AA10" s="16" t="s">
        <v>442</v>
      </c>
      <c r="AB10" s="16">
        <f t="shared" si="6"/>
        <v>3</v>
      </c>
      <c r="AC10" s="16" t="s">
        <v>481</v>
      </c>
      <c r="AD10" s="16">
        <f t="shared" si="7"/>
        <v>118</v>
      </c>
      <c r="AE10" s="16"/>
      <c r="AF10" s="16">
        <f t="shared" si="8"/>
        <v>0</v>
      </c>
      <c r="AG10" s="16" t="str">
        <f t="shared" si="9"/>
        <v>21251031180</v>
      </c>
    </row>
    <row r="11" spans="1:33" x14ac:dyDescent="0.35">
      <c r="D11" s="15">
        <v>10</v>
      </c>
      <c r="E11" s="16" t="s">
        <v>449</v>
      </c>
      <c r="G11" s="15">
        <v>109</v>
      </c>
      <c r="H11" s="14" t="s">
        <v>469</v>
      </c>
      <c r="I11" s="2"/>
      <c r="J11" s="2"/>
      <c r="K11" s="2"/>
      <c r="L11" s="2"/>
      <c r="M11" s="14">
        <f t="shared" si="0"/>
        <v>1</v>
      </c>
      <c r="N11" s="14" t="s">
        <v>513</v>
      </c>
      <c r="O11" s="17">
        <v>10017</v>
      </c>
      <c r="P11" s="16" t="s">
        <v>442</v>
      </c>
      <c r="Q11" s="14">
        <f t="shared" si="1"/>
        <v>3</v>
      </c>
      <c r="R11" s="14" t="s">
        <v>470</v>
      </c>
      <c r="S11" s="16">
        <f t="shared" si="2"/>
        <v>104</v>
      </c>
      <c r="T11" s="16"/>
      <c r="U11" s="16">
        <f t="shared" si="3"/>
        <v>0</v>
      </c>
      <c r="V11" s="16" t="str">
        <f t="shared" si="4"/>
        <v>11001731040</v>
      </c>
      <c r="X11" s="14">
        <f t="shared" si="5"/>
        <v>2</v>
      </c>
      <c r="Y11" s="16" t="s">
        <v>514</v>
      </c>
      <c r="Z11" s="16">
        <v>12515</v>
      </c>
      <c r="AA11" s="16" t="s">
        <v>442</v>
      </c>
      <c r="AB11" s="16">
        <f t="shared" si="6"/>
        <v>3</v>
      </c>
      <c r="AC11" s="16" t="s">
        <v>481</v>
      </c>
      <c r="AD11" s="16">
        <f t="shared" si="7"/>
        <v>118</v>
      </c>
      <c r="AE11" s="16"/>
      <c r="AF11" s="16">
        <f t="shared" si="8"/>
        <v>0</v>
      </c>
      <c r="AG11" s="16" t="str">
        <f t="shared" si="9"/>
        <v>21251531180</v>
      </c>
    </row>
    <row r="12" spans="1:33" x14ac:dyDescent="0.35">
      <c r="D12" s="15">
        <v>11</v>
      </c>
      <c r="E12" s="16" t="s">
        <v>450</v>
      </c>
      <c r="G12" s="15">
        <v>110</v>
      </c>
      <c r="H12" s="14" t="s">
        <v>489</v>
      </c>
      <c r="I12" s="2"/>
      <c r="J12" s="2"/>
      <c r="K12" s="2"/>
      <c r="L12" s="2"/>
      <c r="M12" s="14">
        <f t="shared" si="0"/>
        <v>1</v>
      </c>
      <c r="N12" s="14" t="s">
        <v>513</v>
      </c>
      <c r="O12" s="17">
        <v>10018</v>
      </c>
      <c r="P12" s="16" t="s">
        <v>442</v>
      </c>
      <c r="Q12" s="14">
        <f t="shared" si="1"/>
        <v>3</v>
      </c>
      <c r="R12" s="14" t="s">
        <v>470</v>
      </c>
      <c r="S12" s="16">
        <f t="shared" si="2"/>
        <v>104</v>
      </c>
      <c r="T12" s="16"/>
      <c r="U12" s="16">
        <f t="shared" si="3"/>
        <v>0</v>
      </c>
      <c r="V12" s="16" t="str">
        <f t="shared" si="4"/>
        <v>11001831040</v>
      </c>
      <c r="X12" s="14">
        <f>_xlfn.SINGLE(_xlfn.XLOOKUP(Y12,B:B,A:A,0,0,1))</f>
        <v>2</v>
      </c>
      <c r="Y12" s="16" t="s">
        <v>514</v>
      </c>
      <c r="Z12" s="16">
        <v>12516</v>
      </c>
      <c r="AA12" s="16" t="s">
        <v>442</v>
      </c>
      <c r="AB12" s="16">
        <f t="shared" si="6"/>
        <v>3</v>
      </c>
      <c r="AC12" s="16" t="s">
        <v>20026</v>
      </c>
      <c r="AD12" s="16">
        <f>_xlfn.SINGLE(_xlfn.XLOOKUP(AC12,H:H,G:G,0,0,1))</f>
        <v>129</v>
      </c>
      <c r="AE12" s="16"/>
      <c r="AF12" s="16">
        <f>_xlfn.SINGLE(_xlfn.XLOOKUP(AE12,K:K,J:J,0,0,1))</f>
        <v>0</v>
      </c>
      <c r="AG12" s="16" t="str">
        <f>X12&amp;Z12&amp;AB12&amp;AD12&amp;AF12</f>
        <v>21251631290</v>
      </c>
    </row>
    <row r="13" spans="1:33" x14ac:dyDescent="0.35">
      <c r="D13" s="15">
        <v>12</v>
      </c>
      <c r="E13" s="16" t="s">
        <v>451</v>
      </c>
      <c r="G13" s="15">
        <v>111</v>
      </c>
      <c r="H13" s="14" t="s">
        <v>491</v>
      </c>
      <c r="I13" s="2"/>
      <c r="J13" s="2"/>
      <c r="K13" s="2"/>
      <c r="L13" s="2"/>
      <c r="M13" s="14">
        <f t="shared" si="0"/>
        <v>1</v>
      </c>
      <c r="N13" s="14" t="s">
        <v>513</v>
      </c>
      <c r="O13" s="17">
        <v>10019</v>
      </c>
      <c r="P13" s="16" t="s">
        <v>442</v>
      </c>
      <c r="Q13" s="14">
        <f t="shared" si="1"/>
        <v>3</v>
      </c>
      <c r="R13" s="14" t="s">
        <v>470</v>
      </c>
      <c r="S13" s="16">
        <f t="shared" si="2"/>
        <v>104</v>
      </c>
      <c r="T13" s="16"/>
      <c r="U13" s="16">
        <f t="shared" si="3"/>
        <v>0</v>
      </c>
      <c r="V13" s="16" t="str">
        <f t="shared" si="4"/>
        <v>11001931040</v>
      </c>
      <c r="X13" s="14">
        <f t="shared" si="5"/>
        <v>2</v>
      </c>
      <c r="Y13" s="16" t="s">
        <v>514</v>
      </c>
      <c r="Z13" s="16">
        <v>16000</v>
      </c>
      <c r="AA13" s="16" t="s">
        <v>444</v>
      </c>
      <c r="AB13" s="16">
        <f t="shared" si="6"/>
        <v>5</v>
      </c>
      <c r="AC13" s="16"/>
      <c r="AD13" s="16">
        <f t="shared" si="7"/>
        <v>0</v>
      </c>
      <c r="AE13" s="16"/>
      <c r="AF13" s="16">
        <f t="shared" si="8"/>
        <v>0</v>
      </c>
      <c r="AG13" s="16" t="str">
        <f t="shared" si="9"/>
        <v>216000500</v>
      </c>
    </row>
    <row r="14" spans="1:33" x14ac:dyDescent="0.35">
      <c r="D14" s="15">
        <v>13</v>
      </c>
      <c r="E14" s="16" t="s">
        <v>452</v>
      </c>
      <c r="G14" s="15">
        <v>112</v>
      </c>
      <c r="H14" s="14" t="s">
        <v>490</v>
      </c>
      <c r="I14" s="2"/>
      <c r="J14" s="2"/>
      <c r="K14" s="2"/>
      <c r="L14" s="2"/>
      <c r="M14" s="14">
        <f t="shared" si="0"/>
        <v>1</v>
      </c>
      <c r="N14" s="14" t="s">
        <v>513</v>
      </c>
      <c r="O14" s="17">
        <v>10020</v>
      </c>
      <c r="P14" s="16" t="s">
        <v>442</v>
      </c>
      <c r="Q14" s="14">
        <f t="shared" si="1"/>
        <v>3</v>
      </c>
      <c r="R14" s="14" t="s">
        <v>470</v>
      </c>
      <c r="S14" s="16">
        <f t="shared" si="2"/>
        <v>104</v>
      </c>
      <c r="T14" s="16"/>
      <c r="U14" s="16">
        <f t="shared" si="3"/>
        <v>0</v>
      </c>
      <c r="V14" s="16" t="str">
        <f t="shared" si="4"/>
        <v>11002031040</v>
      </c>
      <c r="X14" s="14">
        <f t="shared" si="5"/>
        <v>2</v>
      </c>
      <c r="Y14" s="16" t="s">
        <v>514</v>
      </c>
      <c r="Z14" s="16">
        <v>16025</v>
      </c>
      <c r="AA14" s="16" t="s">
        <v>444</v>
      </c>
      <c r="AB14" s="16">
        <f t="shared" si="6"/>
        <v>5</v>
      </c>
      <c r="AC14" s="16"/>
      <c r="AD14" s="16">
        <f t="shared" si="7"/>
        <v>0</v>
      </c>
      <c r="AE14" s="16"/>
      <c r="AF14" s="16">
        <f t="shared" si="8"/>
        <v>0</v>
      </c>
      <c r="AG14" s="16" t="str">
        <f t="shared" si="9"/>
        <v>216025500</v>
      </c>
    </row>
    <row r="15" spans="1:33" x14ac:dyDescent="0.35">
      <c r="D15" s="15">
        <v>14</v>
      </c>
      <c r="E15" s="16" t="s">
        <v>453</v>
      </c>
      <c r="G15" s="15">
        <v>113</v>
      </c>
      <c r="H15" s="14" t="s">
        <v>479</v>
      </c>
      <c r="I15" s="2"/>
      <c r="J15" s="2"/>
      <c r="K15" s="2"/>
      <c r="L15" s="2"/>
      <c r="M15" s="14">
        <f t="shared" si="0"/>
        <v>1</v>
      </c>
      <c r="N15" s="14" t="s">
        <v>513</v>
      </c>
      <c r="O15" s="17">
        <v>10023</v>
      </c>
      <c r="P15" s="16" t="s">
        <v>440</v>
      </c>
      <c r="Q15" s="14">
        <f t="shared" si="1"/>
        <v>1</v>
      </c>
      <c r="R15" s="16"/>
      <c r="S15" s="16">
        <f t="shared" si="2"/>
        <v>0</v>
      </c>
      <c r="T15" s="16"/>
      <c r="U15" s="16">
        <f t="shared" si="3"/>
        <v>0</v>
      </c>
      <c r="V15" s="16" t="str">
        <f t="shared" si="4"/>
        <v>110023100</v>
      </c>
      <c r="X15" s="14">
        <f t="shared" si="5"/>
        <v>2</v>
      </c>
      <c r="Y15" s="16" t="s">
        <v>514</v>
      </c>
      <c r="Z15" s="16">
        <v>16030</v>
      </c>
      <c r="AA15" s="16" t="s">
        <v>449</v>
      </c>
      <c r="AB15" s="16">
        <f t="shared" si="6"/>
        <v>10</v>
      </c>
      <c r="AC15" s="16"/>
      <c r="AD15" s="16">
        <f t="shared" si="7"/>
        <v>0</v>
      </c>
      <c r="AE15" s="16"/>
      <c r="AF15" s="16">
        <f t="shared" si="8"/>
        <v>0</v>
      </c>
      <c r="AG15" s="16" t="str">
        <f t="shared" si="9"/>
        <v>2160301000</v>
      </c>
    </row>
    <row r="16" spans="1:33" x14ac:dyDescent="0.35">
      <c r="D16" s="15">
        <v>15</v>
      </c>
      <c r="E16" s="16" t="s">
        <v>454</v>
      </c>
      <c r="G16" s="15">
        <v>114</v>
      </c>
      <c r="H16" s="14" t="s">
        <v>486</v>
      </c>
      <c r="I16" s="2"/>
      <c r="J16" s="2"/>
      <c r="K16" s="2"/>
      <c r="L16" s="2"/>
      <c r="M16" s="14">
        <f t="shared" si="0"/>
        <v>1</v>
      </c>
      <c r="N16" s="14" t="s">
        <v>513</v>
      </c>
      <c r="O16" s="17">
        <v>10024</v>
      </c>
      <c r="P16" s="16" t="s">
        <v>440</v>
      </c>
      <c r="Q16" s="14">
        <f t="shared" si="1"/>
        <v>1</v>
      </c>
      <c r="R16" s="16"/>
      <c r="S16" s="16">
        <f t="shared" si="2"/>
        <v>0</v>
      </c>
      <c r="T16" s="16"/>
      <c r="U16" s="16">
        <f t="shared" si="3"/>
        <v>0</v>
      </c>
      <c r="V16" s="16" t="str">
        <f t="shared" si="4"/>
        <v>110024100</v>
      </c>
      <c r="X16" s="14">
        <f t="shared" si="5"/>
        <v>2</v>
      </c>
      <c r="Y16" s="16" t="s">
        <v>514</v>
      </c>
      <c r="Z16" s="16">
        <v>16050</v>
      </c>
      <c r="AA16" s="16" t="s">
        <v>444</v>
      </c>
      <c r="AB16" s="16">
        <f t="shared" si="6"/>
        <v>5</v>
      </c>
      <c r="AC16" s="16"/>
      <c r="AD16" s="16">
        <f t="shared" si="7"/>
        <v>0</v>
      </c>
      <c r="AE16" s="16"/>
      <c r="AF16" s="16">
        <f t="shared" si="8"/>
        <v>0</v>
      </c>
      <c r="AG16" s="16" t="str">
        <f t="shared" si="9"/>
        <v>216050500</v>
      </c>
    </row>
    <row r="17" spans="4:33" x14ac:dyDescent="0.35">
      <c r="D17" s="15">
        <v>16</v>
      </c>
      <c r="E17" s="16" t="s">
        <v>20272</v>
      </c>
      <c r="G17" s="15">
        <v>115</v>
      </c>
      <c r="H17" s="14" t="s">
        <v>475</v>
      </c>
      <c r="I17" s="2"/>
      <c r="J17" s="2"/>
      <c r="K17" s="2"/>
      <c r="L17" s="2"/>
      <c r="M17" s="14">
        <f t="shared" si="0"/>
        <v>1</v>
      </c>
      <c r="N17" s="14" t="s">
        <v>513</v>
      </c>
      <c r="O17" s="17">
        <v>10025</v>
      </c>
      <c r="P17" s="16" t="s">
        <v>440</v>
      </c>
      <c r="Q17" s="14">
        <f t="shared" si="1"/>
        <v>1</v>
      </c>
      <c r="R17" s="16"/>
      <c r="S17" s="16">
        <f t="shared" si="2"/>
        <v>0</v>
      </c>
      <c r="T17" s="16"/>
      <c r="U17" s="16">
        <f t="shared" si="3"/>
        <v>0</v>
      </c>
      <c r="V17" s="16" t="str">
        <f t="shared" si="4"/>
        <v>110025100</v>
      </c>
      <c r="X17" s="14">
        <f t="shared" si="5"/>
        <v>2</v>
      </c>
      <c r="Y17" s="16" t="s">
        <v>514</v>
      </c>
      <c r="Z17" s="16">
        <v>20000</v>
      </c>
      <c r="AA17" s="16" t="s">
        <v>445</v>
      </c>
      <c r="AB17" s="16">
        <f t="shared" si="6"/>
        <v>6</v>
      </c>
      <c r="AC17" s="16"/>
      <c r="AD17" s="16">
        <f t="shared" si="7"/>
        <v>0</v>
      </c>
      <c r="AE17" s="16"/>
      <c r="AF17" s="16">
        <f t="shared" si="8"/>
        <v>0</v>
      </c>
      <c r="AG17" s="16" t="str">
        <f t="shared" si="9"/>
        <v>220000600</v>
      </c>
    </row>
    <row r="18" spans="4:33" x14ac:dyDescent="0.35">
      <c r="D18" s="15">
        <v>17</v>
      </c>
      <c r="E18" s="16" t="s">
        <v>20271</v>
      </c>
      <c r="G18" s="15">
        <v>116</v>
      </c>
      <c r="H18" s="14" t="s">
        <v>471</v>
      </c>
      <c r="I18" s="2"/>
      <c r="J18" s="2"/>
      <c r="K18" s="2"/>
      <c r="L18" s="2"/>
      <c r="M18" s="14">
        <f t="shared" si="0"/>
        <v>1</v>
      </c>
      <c r="N18" s="14" t="s">
        <v>513</v>
      </c>
      <c r="O18" s="17">
        <v>11001</v>
      </c>
      <c r="P18" s="16" t="s">
        <v>440</v>
      </c>
      <c r="Q18" s="14">
        <f t="shared" si="1"/>
        <v>1</v>
      </c>
      <c r="R18" s="16"/>
      <c r="S18" s="16">
        <f t="shared" si="2"/>
        <v>0</v>
      </c>
      <c r="T18" s="16"/>
      <c r="U18" s="16">
        <f t="shared" si="3"/>
        <v>0</v>
      </c>
      <c r="V18" s="16" t="str">
        <f t="shared" si="4"/>
        <v>111001100</v>
      </c>
      <c r="X18" s="14">
        <f t="shared" si="5"/>
        <v>2</v>
      </c>
      <c r="Y18" s="16" t="s">
        <v>514</v>
      </c>
      <c r="Z18" s="16">
        <v>20105</v>
      </c>
      <c r="AA18" s="16" t="s">
        <v>445</v>
      </c>
      <c r="AB18" s="16">
        <f t="shared" si="6"/>
        <v>6</v>
      </c>
      <c r="AC18" s="16" t="s">
        <v>496</v>
      </c>
      <c r="AD18" s="16">
        <f t="shared" si="7"/>
        <v>103</v>
      </c>
      <c r="AE18" s="16"/>
      <c r="AF18" s="16">
        <f t="shared" si="8"/>
        <v>0</v>
      </c>
      <c r="AG18" s="16" t="str">
        <f t="shared" si="9"/>
        <v>22010561030</v>
      </c>
    </row>
    <row r="19" spans="4:33" x14ac:dyDescent="0.35">
      <c r="D19" s="15">
        <v>18</v>
      </c>
      <c r="E19" s="16" t="s">
        <v>20083</v>
      </c>
      <c r="G19" s="15">
        <v>117</v>
      </c>
      <c r="H19" s="14" t="s">
        <v>482</v>
      </c>
      <c r="I19" s="2"/>
      <c r="J19" s="2"/>
      <c r="K19" s="2"/>
      <c r="L19" s="2"/>
      <c r="M19" s="14">
        <f t="shared" si="0"/>
        <v>1</v>
      </c>
      <c r="N19" s="14" t="s">
        <v>513</v>
      </c>
      <c r="O19" s="17">
        <v>11002</v>
      </c>
      <c r="P19" s="16" t="s">
        <v>440</v>
      </c>
      <c r="Q19" s="14">
        <f t="shared" si="1"/>
        <v>1</v>
      </c>
      <c r="R19" s="16"/>
      <c r="S19" s="16">
        <f t="shared" si="2"/>
        <v>0</v>
      </c>
      <c r="T19" s="16"/>
      <c r="U19" s="16">
        <f t="shared" si="3"/>
        <v>0</v>
      </c>
      <c r="V19" s="16" t="str">
        <f t="shared" si="4"/>
        <v>111002100</v>
      </c>
      <c r="X19" s="14">
        <f t="shared" si="5"/>
        <v>2</v>
      </c>
      <c r="Y19" s="16" t="s">
        <v>514</v>
      </c>
      <c r="Z19" s="16">
        <v>21010</v>
      </c>
      <c r="AA19" s="16" t="s">
        <v>447</v>
      </c>
      <c r="AB19" s="16">
        <f t="shared" si="6"/>
        <v>8</v>
      </c>
      <c r="AC19" s="16"/>
      <c r="AD19" s="16">
        <f t="shared" si="7"/>
        <v>0</v>
      </c>
      <c r="AE19" s="16"/>
      <c r="AF19" s="16">
        <f t="shared" si="8"/>
        <v>0</v>
      </c>
      <c r="AG19" s="16" t="str">
        <f t="shared" si="9"/>
        <v>221010800</v>
      </c>
    </row>
    <row r="20" spans="4:33" x14ac:dyDescent="0.35">
      <c r="D20" s="15">
        <v>19</v>
      </c>
      <c r="E20" s="16" t="s">
        <v>20084</v>
      </c>
      <c r="G20" s="15">
        <v>118</v>
      </c>
      <c r="H20" s="14" t="s">
        <v>481</v>
      </c>
      <c r="I20" s="2"/>
      <c r="J20" s="2"/>
      <c r="K20" s="2"/>
      <c r="L20" s="2"/>
      <c r="M20" s="14">
        <f t="shared" si="0"/>
        <v>1</v>
      </c>
      <c r="N20" s="14" t="s">
        <v>513</v>
      </c>
      <c r="O20" s="17">
        <v>11010</v>
      </c>
      <c r="P20" s="16" t="s">
        <v>440</v>
      </c>
      <c r="Q20" s="14">
        <f t="shared" si="1"/>
        <v>1</v>
      </c>
      <c r="R20" s="16"/>
      <c r="S20" s="16">
        <f t="shared" si="2"/>
        <v>0</v>
      </c>
      <c r="T20" s="16"/>
      <c r="U20" s="16">
        <f t="shared" si="3"/>
        <v>0</v>
      </c>
      <c r="V20" s="16" t="str">
        <f t="shared" si="4"/>
        <v>111010100</v>
      </c>
      <c r="X20" s="14">
        <f t="shared" si="5"/>
        <v>2</v>
      </c>
      <c r="Y20" s="16" t="s">
        <v>514</v>
      </c>
      <c r="Z20" s="16">
        <v>21020</v>
      </c>
      <c r="AA20" s="16" t="s">
        <v>447</v>
      </c>
      <c r="AB20" s="16">
        <f t="shared" si="6"/>
        <v>8</v>
      </c>
      <c r="AC20" s="16"/>
      <c r="AD20" s="16">
        <f t="shared" si="7"/>
        <v>0</v>
      </c>
      <c r="AE20" s="16"/>
      <c r="AF20" s="16">
        <f t="shared" si="8"/>
        <v>0</v>
      </c>
      <c r="AG20" s="16" t="str">
        <f t="shared" si="9"/>
        <v>221020800</v>
      </c>
    </row>
    <row r="21" spans="4:33" x14ac:dyDescent="0.35">
      <c r="D21" s="15">
        <v>20</v>
      </c>
      <c r="E21" s="16" t="s">
        <v>455</v>
      </c>
      <c r="G21" s="15">
        <v>119</v>
      </c>
      <c r="H21" s="14" t="s">
        <v>488</v>
      </c>
      <c r="I21" s="2"/>
      <c r="J21" s="2"/>
      <c r="K21" s="2"/>
      <c r="L21" s="2"/>
      <c r="M21" s="14">
        <f t="shared" si="0"/>
        <v>1</v>
      </c>
      <c r="N21" s="14" t="s">
        <v>513</v>
      </c>
      <c r="O21" s="17">
        <v>11011</v>
      </c>
      <c r="P21" s="16" t="s">
        <v>440</v>
      </c>
      <c r="Q21" s="14">
        <f t="shared" si="1"/>
        <v>1</v>
      </c>
      <c r="R21" s="16"/>
      <c r="S21" s="16">
        <f t="shared" si="2"/>
        <v>0</v>
      </c>
      <c r="T21" s="16"/>
      <c r="U21" s="16">
        <f t="shared" si="3"/>
        <v>0</v>
      </c>
      <c r="V21" s="16" t="str">
        <f t="shared" si="4"/>
        <v>111011100</v>
      </c>
      <c r="X21" s="14">
        <f t="shared" si="5"/>
        <v>2</v>
      </c>
      <c r="Y21" s="16" t="s">
        <v>514</v>
      </c>
      <c r="Z21" s="16">
        <v>21025</v>
      </c>
      <c r="AA21" s="16" t="s">
        <v>447</v>
      </c>
      <c r="AB21" s="16">
        <f t="shared" si="6"/>
        <v>8</v>
      </c>
      <c r="AC21" s="16"/>
      <c r="AD21" s="16">
        <f t="shared" si="7"/>
        <v>0</v>
      </c>
      <c r="AE21" s="16"/>
      <c r="AF21" s="16">
        <f t="shared" si="8"/>
        <v>0</v>
      </c>
      <c r="AG21" s="16" t="str">
        <f t="shared" si="9"/>
        <v>221025800</v>
      </c>
    </row>
    <row r="22" spans="4:33" x14ac:dyDescent="0.35">
      <c r="D22" s="15">
        <v>30</v>
      </c>
      <c r="E22" s="16" t="s">
        <v>456</v>
      </c>
      <c r="G22" s="15">
        <v>120</v>
      </c>
      <c r="H22" s="14" t="s">
        <v>495</v>
      </c>
      <c r="I22" s="2"/>
      <c r="J22" s="2"/>
      <c r="K22" s="2"/>
      <c r="L22" s="2"/>
      <c r="M22" s="14">
        <f t="shared" si="0"/>
        <v>1</v>
      </c>
      <c r="N22" s="14" t="s">
        <v>513</v>
      </c>
      <c r="O22" s="17">
        <v>11012</v>
      </c>
      <c r="P22" s="16" t="s">
        <v>440</v>
      </c>
      <c r="Q22" s="14">
        <f t="shared" si="1"/>
        <v>1</v>
      </c>
      <c r="R22" s="16"/>
      <c r="S22" s="16">
        <f t="shared" si="2"/>
        <v>0</v>
      </c>
      <c r="T22" s="16"/>
      <c r="U22" s="16">
        <f t="shared" si="3"/>
        <v>0</v>
      </c>
      <c r="V22" s="16" t="str">
        <f t="shared" si="4"/>
        <v>111012100</v>
      </c>
      <c r="X22" s="14">
        <f t="shared" si="5"/>
        <v>2</v>
      </c>
      <c r="Y22" s="16" t="s">
        <v>514</v>
      </c>
      <c r="Z22" s="16">
        <v>21030</v>
      </c>
      <c r="AA22" s="16" t="s">
        <v>446</v>
      </c>
      <c r="AB22" s="16">
        <f t="shared" si="6"/>
        <v>7</v>
      </c>
      <c r="AC22" s="16"/>
      <c r="AD22" s="16">
        <f t="shared" si="7"/>
        <v>0</v>
      </c>
      <c r="AE22" s="16"/>
      <c r="AF22" s="16">
        <f t="shared" si="8"/>
        <v>0</v>
      </c>
      <c r="AG22" s="16" t="str">
        <f t="shared" si="9"/>
        <v>221030700</v>
      </c>
    </row>
    <row r="23" spans="4:33" x14ac:dyDescent="0.35">
      <c r="D23" s="15">
        <v>40</v>
      </c>
      <c r="E23" s="16" t="s">
        <v>457</v>
      </c>
      <c r="G23" s="15">
        <v>121</v>
      </c>
      <c r="H23" s="14" t="s">
        <v>476</v>
      </c>
      <c r="I23" s="2"/>
      <c r="J23" s="2"/>
      <c r="K23" s="2"/>
      <c r="L23" s="2"/>
      <c r="M23" s="14">
        <f t="shared" si="0"/>
        <v>1</v>
      </c>
      <c r="N23" s="14" t="s">
        <v>513</v>
      </c>
      <c r="O23" s="17">
        <v>11013</v>
      </c>
      <c r="P23" s="16" t="s">
        <v>440</v>
      </c>
      <c r="Q23" s="14">
        <f t="shared" si="1"/>
        <v>1</v>
      </c>
      <c r="R23" s="16"/>
      <c r="S23" s="16">
        <f t="shared" si="2"/>
        <v>0</v>
      </c>
      <c r="T23" s="16"/>
      <c r="U23" s="16">
        <f t="shared" si="3"/>
        <v>0</v>
      </c>
      <c r="V23" s="16" t="str">
        <f t="shared" si="4"/>
        <v>111013100</v>
      </c>
      <c r="X23" s="14">
        <f t="shared" si="5"/>
        <v>2</v>
      </c>
      <c r="Y23" s="16" t="s">
        <v>514</v>
      </c>
      <c r="Z23" s="16">
        <v>22005</v>
      </c>
      <c r="AA23" s="16" t="s">
        <v>448</v>
      </c>
      <c r="AB23" s="16">
        <f t="shared" si="6"/>
        <v>9</v>
      </c>
      <c r="AC23" s="16"/>
      <c r="AD23" s="16">
        <f t="shared" si="7"/>
        <v>0</v>
      </c>
      <c r="AE23" s="16"/>
      <c r="AF23" s="16">
        <f t="shared" si="8"/>
        <v>0</v>
      </c>
      <c r="AG23" s="16" t="str">
        <f t="shared" si="9"/>
        <v>222005900</v>
      </c>
    </row>
    <row r="24" spans="4:33" x14ac:dyDescent="0.35">
      <c r="D24" s="15">
        <v>50</v>
      </c>
      <c r="E24" s="16" t="s">
        <v>458</v>
      </c>
      <c r="G24" s="15">
        <v>122</v>
      </c>
      <c r="H24" s="14" t="s">
        <v>497</v>
      </c>
      <c r="I24" s="2"/>
      <c r="J24" s="2"/>
      <c r="K24" s="2"/>
      <c r="L24" s="2"/>
      <c r="M24" s="14">
        <f t="shared" si="0"/>
        <v>1</v>
      </c>
      <c r="N24" s="14" t="s">
        <v>513</v>
      </c>
      <c r="O24" s="17">
        <v>11014</v>
      </c>
      <c r="P24" s="16" t="s">
        <v>440</v>
      </c>
      <c r="Q24" s="14">
        <f t="shared" si="1"/>
        <v>1</v>
      </c>
      <c r="R24" s="16"/>
      <c r="S24" s="16">
        <f t="shared" si="2"/>
        <v>0</v>
      </c>
      <c r="T24" s="16"/>
      <c r="U24" s="16">
        <f t="shared" si="3"/>
        <v>0</v>
      </c>
      <c r="V24" s="16" t="str">
        <f t="shared" si="4"/>
        <v>111014100</v>
      </c>
      <c r="X24" s="14">
        <v>2</v>
      </c>
      <c r="Y24" s="16" t="s">
        <v>514</v>
      </c>
      <c r="Z24" s="16">
        <v>27100</v>
      </c>
      <c r="AA24" s="16" t="s">
        <v>454</v>
      </c>
      <c r="AB24" s="16">
        <f t="shared" si="6"/>
        <v>15</v>
      </c>
      <c r="AC24" s="16"/>
      <c r="AD24" s="16">
        <v>0</v>
      </c>
      <c r="AE24" s="16"/>
      <c r="AF24" s="16">
        <v>0</v>
      </c>
      <c r="AG24" s="16" t="str">
        <f t="shared" si="9"/>
        <v>2271001500</v>
      </c>
    </row>
    <row r="25" spans="4:33" x14ac:dyDescent="0.35">
      <c r="D25" s="15">
        <v>60</v>
      </c>
      <c r="E25" s="16" t="s">
        <v>459</v>
      </c>
      <c r="G25" s="15">
        <v>123</v>
      </c>
      <c r="H25" s="14" t="s">
        <v>472</v>
      </c>
      <c r="I25" s="2"/>
      <c r="J25" s="2"/>
      <c r="K25" s="2"/>
      <c r="L25" s="2"/>
      <c r="M25" s="14">
        <f t="shared" si="0"/>
        <v>1</v>
      </c>
      <c r="N25" s="14" t="s">
        <v>513</v>
      </c>
      <c r="O25" s="17">
        <v>21002</v>
      </c>
      <c r="P25" s="16" t="s">
        <v>445</v>
      </c>
      <c r="Q25" s="14">
        <f t="shared" si="1"/>
        <v>6</v>
      </c>
      <c r="R25" s="14" t="s">
        <v>496</v>
      </c>
      <c r="S25" s="16">
        <f t="shared" si="2"/>
        <v>103</v>
      </c>
      <c r="T25" s="16"/>
      <c r="U25" s="16">
        <f t="shared" si="3"/>
        <v>0</v>
      </c>
      <c r="V25" s="16" t="str">
        <f t="shared" si="4"/>
        <v>12100261030</v>
      </c>
      <c r="X25" s="14">
        <f t="shared" ref="X25:X56" si="10">_xlfn.SINGLE(_xlfn.XLOOKUP(Y25,B:B,A:A,0,0,1))</f>
        <v>2</v>
      </c>
      <c r="Y25" s="16" t="s">
        <v>514</v>
      </c>
      <c r="Z25" s="16">
        <v>24000</v>
      </c>
      <c r="AA25" s="16" t="s">
        <v>447</v>
      </c>
      <c r="AB25" s="16">
        <f t="shared" si="6"/>
        <v>8</v>
      </c>
      <c r="AC25" s="16"/>
      <c r="AD25" s="16">
        <f t="shared" ref="AD25:AD56" si="11">_xlfn.SINGLE(_xlfn.XLOOKUP(AC25,H:H,G:G,0,0,1))</f>
        <v>0</v>
      </c>
      <c r="AE25" s="16"/>
      <c r="AF25" s="16">
        <f t="shared" ref="AF25:AF56" si="12">_xlfn.SINGLE(_xlfn.XLOOKUP(AE25,K:K,J:J,0,0,1))</f>
        <v>0</v>
      </c>
      <c r="AG25" s="16" t="str">
        <f t="shared" si="9"/>
        <v>224000800</v>
      </c>
    </row>
    <row r="26" spans="4:33" x14ac:dyDescent="0.35">
      <c r="D26" s="15">
        <v>70</v>
      </c>
      <c r="E26" s="16" t="s">
        <v>460</v>
      </c>
      <c r="G26" s="15">
        <v>124</v>
      </c>
      <c r="H26" s="14" t="s">
        <v>474</v>
      </c>
      <c r="I26" s="2"/>
      <c r="J26" s="2"/>
      <c r="K26" s="2"/>
      <c r="L26" s="2"/>
      <c r="M26" s="14">
        <f t="shared" si="0"/>
        <v>1</v>
      </c>
      <c r="N26" s="14" t="s">
        <v>513</v>
      </c>
      <c r="O26" s="17">
        <v>21003</v>
      </c>
      <c r="P26" s="16" t="s">
        <v>445</v>
      </c>
      <c r="Q26" s="14">
        <f t="shared" si="1"/>
        <v>6</v>
      </c>
      <c r="R26" s="14" t="s">
        <v>496</v>
      </c>
      <c r="S26" s="16">
        <f t="shared" si="2"/>
        <v>103</v>
      </c>
      <c r="T26" s="16"/>
      <c r="U26" s="16">
        <f t="shared" si="3"/>
        <v>0</v>
      </c>
      <c r="V26" s="16" t="str">
        <f t="shared" si="4"/>
        <v>12100361030</v>
      </c>
      <c r="X26" s="14">
        <f t="shared" si="10"/>
        <v>2</v>
      </c>
      <c r="Y26" s="16" t="s">
        <v>514</v>
      </c>
      <c r="Z26" s="16">
        <v>24017</v>
      </c>
      <c r="AA26" s="16" t="s">
        <v>447</v>
      </c>
      <c r="AB26" s="16">
        <f t="shared" si="6"/>
        <v>8</v>
      </c>
      <c r="AC26" s="16"/>
      <c r="AD26" s="16">
        <f t="shared" si="11"/>
        <v>0</v>
      </c>
      <c r="AE26" s="16"/>
      <c r="AF26" s="16">
        <f t="shared" si="12"/>
        <v>0</v>
      </c>
      <c r="AG26" s="16" t="str">
        <f t="shared" si="9"/>
        <v>224017800</v>
      </c>
    </row>
    <row r="27" spans="4:33" x14ac:dyDescent="0.35">
      <c r="D27" s="15">
        <v>80</v>
      </c>
      <c r="E27" s="16" t="s">
        <v>461</v>
      </c>
      <c r="G27" s="15">
        <v>125</v>
      </c>
      <c r="H27" s="16" t="s">
        <v>635</v>
      </c>
      <c r="M27" s="14">
        <f t="shared" si="0"/>
        <v>1</v>
      </c>
      <c r="N27" s="14" t="s">
        <v>513</v>
      </c>
      <c r="O27" s="17">
        <v>21006</v>
      </c>
      <c r="P27" s="16" t="s">
        <v>445</v>
      </c>
      <c r="Q27" s="14">
        <f t="shared" si="1"/>
        <v>6</v>
      </c>
      <c r="R27" s="14" t="s">
        <v>496</v>
      </c>
      <c r="S27" s="16">
        <f t="shared" si="2"/>
        <v>103</v>
      </c>
      <c r="T27" s="16"/>
      <c r="U27" s="16">
        <f t="shared" si="3"/>
        <v>0</v>
      </c>
      <c r="V27" s="16" t="str">
        <f t="shared" si="4"/>
        <v>12100661030</v>
      </c>
      <c r="X27" s="14">
        <f t="shared" si="10"/>
        <v>2</v>
      </c>
      <c r="Y27" s="16" t="s">
        <v>514</v>
      </c>
      <c r="Z27" s="16">
        <v>24018</v>
      </c>
      <c r="AA27" s="16" t="s">
        <v>447</v>
      </c>
      <c r="AB27" s="16">
        <f t="shared" si="6"/>
        <v>8</v>
      </c>
      <c r="AC27" s="16"/>
      <c r="AD27" s="16">
        <f t="shared" si="11"/>
        <v>0</v>
      </c>
      <c r="AE27" s="16"/>
      <c r="AF27" s="16">
        <f t="shared" si="12"/>
        <v>0</v>
      </c>
      <c r="AG27" s="16" t="str">
        <f t="shared" si="9"/>
        <v>224018800</v>
      </c>
    </row>
    <row r="28" spans="4:33" x14ac:dyDescent="0.35">
      <c r="D28" s="15">
        <v>90</v>
      </c>
      <c r="E28" s="16" t="s">
        <v>462</v>
      </c>
      <c r="G28" s="15">
        <v>126</v>
      </c>
      <c r="H28" s="16" t="s">
        <v>636</v>
      </c>
      <c r="M28" s="14">
        <f t="shared" si="0"/>
        <v>1</v>
      </c>
      <c r="N28" s="14" t="s">
        <v>513</v>
      </c>
      <c r="O28" s="17">
        <v>21007</v>
      </c>
      <c r="P28" s="16" t="s">
        <v>445</v>
      </c>
      <c r="Q28" s="14">
        <f t="shared" si="1"/>
        <v>6</v>
      </c>
      <c r="R28" s="14" t="s">
        <v>496</v>
      </c>
      <c r="S28" s="16">
        <f t="shared" si="2"/>
        <v>103</v>
      </c>
      <c r="T28" s="16"/>
      <c r="U28" s="16">
        <f t="shared" si="3"/>
        <v>0</v>
      </c>
      <c r="V28" s="16" t="str">
        <f t="shared" si="4"/>
        <v>12100761030</v>
      </c>
      <c r="X28" s="14">
        <f t="shared" si="10"/>
        <v>2</v>
      </c>
      <c r="Y28" s="16" t="s">
        <v>514</v>
      </c>
      <c r="Z28" s="16">
        <v>25503</v>
      </c>
      <c r="AA28" s="16" t="s">
        <v>446</v>
      </c>
      <c r="AB28" s="16">
        <f t="shared" si="6"/>
        <v>7</v>
      </c>
      <c r="AC28" s="16" t="s">
        <v>469</v>
      </c>
      <c r="AD28" s="16">
        <f t="shared" si="11"/>
        <v>109</v>
      </c>
      <c r="AE28" s="16"/>
      <c r="AF28" s="16">
        <f t="shared" si="12"/>
        <v>0</v>
      </c>
      <c r="AG28" s="16" t="str">
        <f t="shared" si="9"/>
        <v>22550371090</v>
      </c>
    </row>
    <row r="29" spans="4:33" x14ac:dyDescent="0.35">
      <c r="D29" s="15">
        <v>88</v>
      </c>
      <c r="E29" s="16" t="s">
        <v>463</v>
      </c>
      <c r="G29" s="15">
        <v>127</v>
      </c>
      <c r="H29" s="14" t="s">
        <v>634</v>
      </c>
      <c r="M29" s="14">
        <f t="shared" si="0"/>
        <v>1</v>
      </c>
      <c r="N29" s="14" t="s">
        <v>513</v>
      </c>
      <c r="O29" s="17">
        <v>21008</v>
      </c>
      <c r="P29" s="16" t="s">
        <v>445</v>
      </c>
      <c r="Q29" s="14">
        <f t="shared" si="1"/>
        <v>6</v>
      </c>
      <c r="R29" s="14" t="s">
        <v>496</v>
      </c>
      <c r="S29" s="16">
        <f t="shared" si="2"/>
        <v>103</v>
      </c>
      <c r="T29" s="16"/>
      <c r="U29" s="16">
        <f t="shared" si="3"/>
        <v>0</v>
      </c>
      <c r="V29" s="16" t="str">
        <f t="shared" si="4"/>
        <v>12100861030</v>
      </c>
      <c r="X29" s="14">
        <f t="shared" si="10"/>
        <v>2</v>
      </c>
      <c r="Y29" s="16" t="s">
        <v>514</v>
      </c>
      <c r="Z29" s="16">
        <v>25504</v>
      </c>
      <c r="AA29" s="16" t="s">
        <v>446</v>
      </c>
      <c r="AB29" s="16">
        <f t="shared" si="6"/>
        <v>7</v>
      </c>
      <c r="AC29" s="16" t="s">
        <v>469</v>
      </c>
      <c r="AD29" s="16">
        <f t="shared" si="11"/>
        <v>109</v>
      </c>
      <c r="AE29" s="16"/>
      <c r="AF29" s="16">
        <f t="shared" si="12"/>
        <v>0</v>
      </c>
      <c r="AG29" s="16" t="str">
        <f t="shared" si="9"/>
        <v>22550471090</v>
      </c>
    </row>
    <row r="30" spans="4:33" x14ac:dyDescent="0.35">
      <c r="D30" s="15">
        <v>99</v>
      </c>
      <c r="E30" s="16" t="s">
        <v>464</v>
      </c>
      <c r="G30" s="15">
        <v>128</v>
      </c>
      <c r="H30" s="14" t="s">
        <v>1361</v>
      </c>
      <c r="M30" s="14">
        <f t="shared" si="0"/>
        <v>1</v>
      </c>
      <c r="N30" s="14" t="s">
        <v>513</v>
      </c>
      <c r="O30" s="17">
        <v>21009</v>
      </c>
      <c r="P30" s="16" t="s">
        <v>445</v>
      </c>
      <c r="Q30" s="14">
        <f t="shared" si="1"/>
        <v>6</v>
      </c>
      <c r="R30" s="14" t="s">
        <v>496</v>
      </c>
      <c r="S30" s="16">
        <f t="shared" si="2"/>
        <v>103</v>
      </c>
      <c r="T30" s="16"/>
      <c r="U30" s="16">
        <f t="shared" si="3"/>
        <v>0</v>
      </c>
      <c r="V30" s="16" t="str">
        <f t="shared" si="4"/>
        <v>12100961030</v>
      </c>
      <c r="X30" s="14">
        <f t="shared" si="10"/>
        <v>2</v>
      </c>
      <c r="Y30" s="16" t="s">
        <v>514</v>
      </c>
      <c r="Z30" s="16">
        <v>25505</v>
      </c>
      <c r="AA30" s="16" t="s">
        <v>446</v>
      </c>
      <c r="AB30" s="16">
        <f t="shared" si="6"/>
        <v>7</v>
      </c>
      <c r="AC30" s="16" t="s">
        <v>469</v>
      </c>
      <c r="AD30" s="16">
        <f t="shared" si="11"/>
        <v>109</v>
      </c>
      <c r="AE30" s="16"/>
      <c r="AF30" s="16">
        <f t="shared" si="12"/>
        <v>0</v>
      </c>
      <c r="AG30" s="16" t="str">
        <f t="shared" si="9"/>
        <v>22550571090</v>
      </c>
    </row>
    <row r="31" spans="4:33" x14ac:dyDescent="0.35">
      <c r="G31" s="15">
        <v>129</v>
      </c>
      <c r="H31" s="14" t="s">
        <v>20026</v>
      </c>
      <c r="M31" s="14">
        <f t="shared" si="0"/>
        <v>1</v>
      </c>
      <c r="N31" s="14" t="s">
        <v>513</v>
      </c>
      <c r="O31" s="17">
        <v>21010</v>
      </c>
      <c r="P31" s="16" t="s">
        <v>445</v>
      </c>
      <c r="Q31" s="14">
        <f t="shared" si="1"/>
        <v>6</v>
      </c>
      <c r="R31" s="14" t="s">
        <v>496</v>
      </c>
      <c r="S31" s="16">
        <f t="shared" si="2"/>
        <v>103</v>
      </c>
      <c r="T31" s="16"/>
      <c r="U31" s="16">
        <f t="shared" si="3"/>
        <v>0</v>
      </c>
      <c r="V31" s="16" t="str">
        <f t="shared" si="4"/>
        <v>12101061030</v>
      </c>
      <c r="X31" s="14">
        <f t="shared" si="10"/>
        <v>2</v>
      </c>
      <c r="Y31" s="16" t="s">
        <v>514</v>
      </c>
      <c r="Z31" s="16">
        <v>25506</v>
      </c>
      <c r="AA31" s="16" t="s">
        <v>446</v>
      </c>
      <c r="AB31" s="16">
        <f t="shared" si="6"/>
        <v>7</v>
      </c>
      <c r="AC31" s="16" t="s">
        <v>469</v>
      </c>
      <c r="AD31" s="16">
        <f t="shared" si="11"/>
        <v>109</v>
      </c>
      <c r="AE31" s="16"/>
      <c r="AF31" s="16">
        <f t="shared" si="12"/>
        <v>0</v>
      </c>
      <c r="AG31" s="16" t="str">
        <f t="shared" si="9"/>
        <v>22550671090</v>
      </c>
    </row>
    <row r="32" spans="4:33" x14ac:dyDescent="0.35">
      <c r="M32" s="14">
        <f t="shared" si="0"/>
        <v>1</v>
      </c>
      <c r="N32" s="14" t="s">
        <v>513</v>
      </c>
      <c r="O32" s="17">
        <v>21011</v>
      </c>
      <c r="P32" s="16" t="s">
        <v>445</v>
      </c>
      <c r="Q32" s="14">
        <f t="shared" si="1"/>
        <v>6</v>
      </c>
      <c r="R32" s="14" t="s">
        <v>496</v>
      </c>
      <c r="S32" s="16">
        <f t="shared" si="2"/>
        <v>103</v>
      </c>
      <c r="T32" s="16"/>
      <c r="U32" s="16">
        <f t="shared" si="3"/>
        <v>0</v>
      </c>
      <c r="V32" s="16" t="str">
        <f t="shared" si="4"/>
        <v>12101161030</v>
      </c>
      <c r="X32" s="14">
        <f t="shared" si="10"/>
        <v>2</v>
      </c>
      <c r="Y32" s="16" t="s">
        <v>514</v>
      </c>
      <c r="Z32" s="16">
        <v>25507</v>
      </c>
      <c r="AA32" s="16" t="s">
        <v>446</v>
      </c>
      <c r="AB32" s="16">
        <f t="shared" si="6"/>
        <v>7</v>
      </c>
      <c r="AC32" s="16" t="s">
        <v>469</v>
      </c>
      <c r="AD32" s="16">
        <f t="shared" si="11"/>
        <v>109</v>
      </c>
      <c r="AE32" s="16"/>
      <c r="AF32" s="16">
        <f t="shared" si="12"/>
        <v>0</v>
      </c>
      <c r="AG32" s="16" t="str">
        <f t="shared" si="9"/>
        <v>22550771090</v>
      </c>
    </row>
    <row r="33" spans="13:33" x14ac:dyDescent="0.35">
      <c r="M33" s="14">
        <f t="shared" si="0"/>
        <v>1</v>
      </c>
      <c r="N33" s="14" t="s">
        <v>513</v>
      </c>
      <c r="O33" s="17">
        <v>21014</v>
      </c>
      <c r="P33" s="16" t="s">
        <v>445</v>
      </c>
      <c r="Q33" s="14">
        <f t="shared" si="1"/>
        <v>6</v>
      </c>
      <c r="R33" s="14" t="s">
        <v>496</v>
      </c>
      <c r="S33" s="16">
        <f t="shared" si="2"/>
        <v>103</v>
      </c>
      <c r="T33" s="16"/>
      <c r="U33" s="16">
        <f t="shared" si="3"/>
        <v>0</v>
      </c>
      <c r="V33" s="16" t="str">
        <f t="shared" ref="V33:V61" si="13">M33&amp;O33&amp;Q33&amp;S33&amp;U33</f>
        <v>12101461030</v>
      </c>
      <c r="X33" s="14">
        <f t="shared" si="10"/>
        <v>2</v>
      </c>
      <c r="Y33" s="16" t="s">
        <v>514</v>
      </c>
      <c r="Z33" s="16">
        <v>25508</v>
      </c>
      <c r="AA33" s="16" t="s">
        <v>446</v>
      </c>
      <c r="AB33" s="16">
        <f t="shared" si="6"/>
        <v>7</v>
      </c>
      <c r="AC33" s="16" t="s">
        <v>469</v>
      </c>
      <c r="AD33" s="16">
        <f t="shared" si="11"/>
        <v>109</v>
      </c>
      <c r="AE33" s="16"/>
      <c r="AF33" s="16">
        <f t="shared" si="12"/>
        <v>0</v>
      </c>
      <c r="AG33" s="16" t="str">
        <f t="shared" si="9"/>
        <v>22550871090</v>
      </c>
    </row>
    <row r="34" spans="13:33" x14ac:dyDescent="0.35">
      <c r="M34" s="14">
        <f t="shared" ref="M34:M66" si="14">_xlfn.SINGLE(_xlfn.XLOOKUP(N34,B:B,A:A,0,0,1))</f>
        <v>1</v>
      </c>
      <c r="N34" s="14" t="s">
        <v>513</v>
      </c>
      <c r="O34" s="17">
        <v>21015</v>
      </c>
      <c r="P34" s="16" t="s">
        <v>445</v>
      </c>
      <c r="Q34" s="14">
        <f t="shared" si="1"/>
        <v>6</v>
      </c>
      <c r="R34" s="14" t="s">
        <v>496</v>
      </c>
      <c r="S34" s="16">
        <f t="shared" ref="S34:S66" si="15">_xlfn.SINGLE(_xlfn.XLOOKUP(R34,H:H,G:G,0,0,1))</f>
        <v>103</v>
      </c>
      <c r="T34" s="16"/>
      <c r="U34" s="16">
        <f t="shared" ref="U34:U66" si="16">_xlfn.SINGLE(_xlfn.XLOOKUP(T34,K:K,J:J,0,0,1))</f>
        <v>0</v>
      </c>
      <c r="V34" s="16" t="str">
        <f t="shared" si="13"/>
        <v>12101561030</v>
      </c>
      <c r="X34" s="14">
        <f t="shared" si="10"/>
        <v>2</v>
      </c>
      <c r="Y34" s="16" t="s">
        <v>514</v>
      </c>
      <c r="Z34" s="16">
        <v>25509</v>
      </c>
      <c r="AA34" s="16" t="s">
        <v>446</v>
      </c>
      <c r="AB34" s="16">
        <f t="shared" ref="AB34:AB65" si="17">_xlfn.SINGLE(_xlfn.XLOOKUP(AA34,E:E,D:D,0,0,1))</f>
        <v>7</v>
      </c>
      <c r="AC34" s="16" t="s">
        <v>469</v>
      </c>
      <c r="AD34" s="16">
        <f t="shared" si="11"/>
        <v>109</v>
      </c>
      <c r="AE34" s="16"/>
      <c r="AF34" s="16">
        <f t="shared" si="12"/>
        <v>0</v>
      </c>
      <c r="AG34" s="16" t="str">
        <f t="shared" si="9"/>
        <v>22550971090</v>
      </c>
    </row>
    <row r="35" spans="13:33" x14ac:dyDescent="0.35">
      <c r="M35" s="14">
        <f t="shared" si="14"/>
        <v>1</v>
      </c>
      <c r="N35" s="14" t="s">
        <v>513</v>
      </c>
      <c r="O35" s="17">
        <v>21020</v>
      </c>
      <c r="P35" s="16" t="s">
        <v>445</v>
      </c>
      <c r="Q35" s="14">
        <f t="shared" si="1"/>
        <v>6</v>
      </c>
      <c r="R35" s="14" t="s">
        <v>496</v>
      </c>
      <c r="S35" s="16">
        <f t="shared" si="15"/>
        <v>103</v>
      </c>
      <c r="T35" s="16"/>
      <c r="U35" s="16">
        <f t="shared" si="16"/>
        <v>0</v>
      </c>
      <c r="V35" s="16" t="str">
        <f t="shared" si="13"/>
        <v>12102061030</v>
      </c>
      <c r="X35" s="14">
        <f t="shared" si="10"/>
        <v>2</v>
      </c>
      <c r="Y35" s="16" t="s">
        <v>514</v>
      </c>
      <c r="Z35" s="16">
        <v>25510</v>
      </c>
      <c r="AA35" s="16" t="s">
        <v>446</v>
      </c>
      <c r="AB35" s="16">
        <f t="shared" si="17"/>
        <v>7</v>
      </c>
      <c r="AC35" s="16" t="s">
        <v>469</v>
      </c>
      <c r="AD35" s="16">
        <f t="shared" si="11"/>
        <v>109</v>
      </c>
      <c r="AE35" s="16"/>
      <c r="AF35" s="16">
        <f t="shared" si="12"/>
        <v>0</v>
      </c>
      <c r="AG35" s="16" t="str">
        <f t="shared" si="9"/>
        <v>22551071090</v>
      </c>
    </row>
    <row r="36" spans="13:33" x14ac:dyDescent="0.35">
      <c r="M36" s="14">
        <f t="shared" si="14"/>
        <v>1</v>
      </c>
      <c r="N36" s="14" t="s">
        <v>513</v>
      </c>
      <c r="O36" s="17">
        <v>22260</v>
      </c>
      <c r="P36" s="16" t="s">
        <v>441</v>
      </c>
      <c r="Q36" s="14">
        <f t="shared" si="1"/>
        <v>2</v>
      </c>
      <c r="R36" s="16"/>
      <c r="S36" s="16">
        <f t="shared" si="15"/>
        <v>0</v>
      </c>
      <c r="T36" s="16"/>
      <c r="U36" s="16">
        <f t="shared" si="16"/>
        <v>0</v>
      </c>
      <c r="V36" s="16" t="str">
        <f t="shared" si="13"/>
        <v>122260200</v>
      </c>
      <c r="X36" s="14">
        <f t="shared" si="10"/>
        <v>2</v>
      </c>
      <c r="Y36" s="16" t="s">
        <v>514</v>
      </c>
      <c r="Z36" s="16">
        <v>25511</v>
      </c>
      <c r="AA36" s="16" t="s">
        <v>446</v>
      </c>
      <c r="AB36" s="16">
        <f t="shared" si="17"/>
        <v>7</v>
      </c>
      <c r="AC36" s="16" t="s">
        <v>469</v>
      </c>
      <c r="AD36" s="16">
        <f t="shared" si="11"/>
        <v>109</v>
      </c>
      <c r="AE36" s="16"/>
      <c r="AF36" s="16">
        <f t="shared" si="12"/>
        <v>0</v>
      </c>
      <c r="AG36" s="16" t="str">
        <f t="shared" ref="AG36:AG66" si="18">X36&amp;Z36&amp;AB36&amp;AD36&amp;AF36</f>
        <v>22551171090</v>
      </c>
    </row>
    <row r="37" spans="13:33" x14ac:dyDescent="0.35">
      <c r="M37" s="14">
        <f t="shared" si="14"/>
        <v>1</v>
      </c>
      <c r="N37" s="14" t="s">
        <v>513</v>
      </c>
      <c r="O37" s="17">
        <v>22263</v>
      </c>
      <c r="P37" s="16" t="s">
        <v>441</v>
      </c>
      <c r="Q37" s="14">
        <f t="shared" si="1"/>
        <v>2</v>
      </c>
      <c r="R37" s="16"/>
      <c r="S37" s="16">
        <f t="shared" si="15"/>
        <v>0</v>
      </c>
      <c r="T37" s="16"/>
      <c r="U37" s="16">
        <f t="shared" si="16"/>
        <v>0</v>
      </c>
      <c r="V37" s="16" t="str">
        <f t="shared" si="13"/>
        <v>122263200</v>
      </c>
      <c r="X37" s="14">
        <f t="shared" si="10"/>
        <v>2</v>
      </c>
      <c r="Y37" s="16" t="s">
        <v>514</v>
      </c>
      <c r="Z37" s="16">
        <v>25512</v>
      </c>
      <c r="AA37" s="16" t="s">
        <v>446</v>
      </c>
      <c r="AB37" s="16">
        <f t="shared" si="17"/>
        <v>7</v>
      </c>
      <c r="AC37" s="16" t="s">
        <v>469</v>
      </c>
      <c r="AD37" s="16">
        <f t="shared" si="11"/>
        <v>109</v>
      </c>
      <c r="AE37" s="16"/>
      <c r="AF37" s="16">
        <f t="shared" si="12"/>
        <v>0</v>
      </c>
      <c r="AG37" s="16" t="str">
        <f t="shared" si="18"/>
        <v>22551271090</v>
      </c>
    </row>
    <row r="38" spans="13:33" x14ac:dyDescent="0.35">
      <c r="M38" s="14">
        <f t="shared" si="14"/>
        <v>1</v>
      </c>
      <c r="N38" s="14" t="s">
        <v>513</v>
      </c>
      <c r="O38" s="17">
        <v>22264</v>
      </c>
      <c r="P38" s="16" t="s">
        <v>441</v>
      </c>
      <c r="Q38" s="14">
        <f t="shared" si="1"/>
        <v>2</v>
      </c>
      <c r="R38" s="16"/>
      <c r="S38" s="16">
        <f t="shared" si="15"/>
        <v>0</v>
      </c>
      <c r="T38" s="16"/>
      <c r="U38" s="16">
        <f t="shared" si="16"/>
        <v>0</v>
      </c>
      <c r="V38" s="16" t="str">
        <f t="shared" si="13"/>
        <v>122264200</v>
      </c>
      <c r="X38" s="14">
        <f t="shared" si="10"/>
        <v>2</v>
      </c>
      <c r="Y38" s="16" t="s">
        <v>514</v>
      </c>
      <c r="Z38" s="16">
        <v>25513</v>
      </c>
      <c r="AA38" s="16" t="s">
        <v>446</v>
      </c>
      <c r="AB38" s="16">
        <f t="shared" si="17"/>
        <v>7</v>
      </c>
      <c r="AC38" s="16" t="s">
        <v>469</v>
      </c>
      <c r="AD38" s="16">
        <f t="shared" si="11"/>
        <v>109</v>
      </c>
      <c r="AE38" s="16"/>
      <c r="AF38" s="16">
        <f t="shared" si="12"/>
        <v>0</v>
      </c>
      <c r="AG38" s="16" t="str">
        <f t="shared" si="18"/>
        <v>22551371090</v>
      </c>
    </row>
    <row r="39" spans="13:33" x14ac:dyDescent="0.35">
      <c r="M39" s="14">
        <f t="shared" si="14"/>
        <v>1</v>
      </c>
      <c r="N39" s="14" t="s">
        <v>513</v>
      </c>
      <c r="O39" s="17">
        <v>22268</v>
      </c>
      <c r="P39" s="16" t="s">
        <v>441</v>
      </c>
      <c r="Q39" s="14">
        <f t="shared" si="1"/>
        <v>2</v>
      </c>
      <c r="R39" s="16"/>
      <c r="S39" s="16">
        <f t="shared" si="15"/>
        <v>0</v>
      </c>
      <c r="T39" s="16"/>
      <c r="U39" s="16">
        <f t="shared" si="16"/>
        <v>0</v>
      </c>
      <c r="V39" s="16" t="str">
        <f t="shared" si="13"/>
        <v>122268200</v>
      </c>
      <c r="X39" s="14">
        <f t="shared" si="10"/>
        <v>2</v>
      </c>
      <c r="Y39" s="16" t="s">
        <v>514</v>
      </c>
      <c r="Z39" s="16">
        <v>27020</v>
      </c>
      <c r="AA39" s="16" t="s">
        <v>447</v>
      </c>
      <c r="AB39" s="16">
        <f t="shared" si="17"/>
        <v>8</v>
      </c>
      <c r="AC39" s="16"/>
      <c r="AD39" s="16">
        <f t="shared" si="11"/>
        <v>0</v>
      </c>
      <c r="AE39" s="16"/>
      <c r="AF39" s="16">
        <f t="shared" si="12"/>
        <v>0</v>
      </c>
      <c r="AG39" s="16" t="str">
        <f t="shared" si="18"/>
        <v>227020800</v>
      </c>
    </row>
    <row r="40" spans="13:33" x14ac:dyDescent="0.35">
      <c r="M40" s="14">
        <f t="shared" si="14"/>
        <v>1</v>
      </c>
      <c r="N40" s="14" t="s">
        <v>513</v>
      </c>
      <c r="O40" s="17">
        <v>22270</v>
      </c>
      <c r="P40" s="16" t="s">
        <v>441</v>
      </c>
      <c r="Q40" s="14">
        <f t="shared" si="1"/>
        <v>2</v>
      </c>
      <c r="R40" s="16"/>
      <c r="S40" s="16">
        <f t="shared" si="15"/>
        <v>0</v>
      </c>
      <c r="T40" s="16"/>
      <c r="U40" s="16">
        <f t="shared" si="16"/>
        <v>0</v>
      </c>
      <c r="V40" s="16" t="str">
        <f t="shared" si="13"/>
        <v>122270200</v>
      </c>
      <c r="X40" s="14">
        <f t="shared" si="10"/>
        <v>2</v>
      </c>
      <c r="Y40" s="16" t="s">
        <v>514</v>
      </c>
      <c r="Z40" s="16">
        <v>30000</v>
      </c>
      <c r="AA40" s="16" t="s">
        <v>449</v>
      </c>
      <c r="AB40" s="16">
        <f t="shared" si="17"/>
        <v>10</v>
      </c>
      <c r="AC40" s="16"/>
      <c r="AD40" s="16">
        <f t="shared" si="11"/>
        <v>0</v>
      </c>
      <c r="AE40" s="16"/>
      <c r="AF40" s="16">
        <f t="shared" si="12"/>
        <v>0</v>
      </c>
      <c r="AG40" s="16" t="str">
        <f t="shared" si="18"/>
        <v>2300001000</v>
      </c>
    </row>
    <row r="41" spans="13:33" x14ac:dyDescent="0.35">
      <c r="M41" s="14">
        <f t="shared" si="14"/>
        <v>1</v>
      </c>
      <c r="N41" s="14" t="s">
        <v>513</v>
      </c>
      <c r="O41" s="17">
        <v>22272</v>
      </c>
      <c r="P41" s="16" t="s">
        <v>441</v>
      </c>
      <c r="Q41" s="14">
        <f t="shared" si="1"/>
        <v>2</v>
      </c>
      <c r="R41" s="16"/>
      <c r="S41" s="16">
        <f t="shared" si="15"/>
        <v>0</v>
      </c>
      <c r="T41" s="16"/>
      <c r="U41" s="16">
        <f t="shared" si="16"/>
        <v>0</v>
      </c>
      <c r="V41" s="16" t="str">
        <f t="shared" si="13"/>
        <v>122272200</v>
      </c>
      <c r="X41" s="14">
        <f t="shared" si="10"/>
        <v>2</v>
      </c>
      <c r="Y41" s="16" t="s">
        <v>514</v>
      </c>
      <c r="Z41" s="16">
        <v>30010</v>
      </c>
      <c r="AA41" s="16" t="s">
        <v>449</v>
      </c>
      <c r="AB41" s="16">
        <f t="shared" si="17"/>
        <v>10</v>
      </c>
      <c r="AC41" s="16"/>
      <c r="AD41" s="16">
        <f t="shared" si="11"/>
        <v>0</v>
      </c>
      <c r="AE41" s="16"/>
      <c r="AF41" s="16">
        <f t="shared" si="12"/>
        <v>0</v>
      </c>
      <c r="AG41" s="16" t="str">
        <f t="shared" si="18"/>
        <v>2300101000</v>
      </c>
    </row>
    <row r="42" spans="13:33" x14ac:dyDescent="0.35">
      <c r="M42" s="14">
        <f t="shared" si="14"/>
        <v>1</v>
      </c>
      <c r="N42" s="14" t="s">
        <v>513</v>
      </c>
      <c r="O42" s="17">
        <v>22277</v>
      </c>
      <c r="P42" s="16" t="s">
        <v>441</v>
      </c>
      <c r="Q42" s="14">
        <f t="shared" si="1"/>
        <v>2</v>
      </c>
      <c r="R42" s="16"/>
      <c r="S42" s="16">
        <f t="shared" si="15"/>
        <v>0</v>
      </c>
      <c r="T42" s="16"/>
      <c r="U42" s="16">
        <f t="shared" si="16"/>
        <v>0</v>
      </c>
      <c r="V42" s="16" t="str">
        <f t="shared" si="13"/>
        <v>122277200</v>
      </c>
      <c r="X42" s="14">
        <f t="shared" si="10"/>
        <v>2</v>
      </c>
      <c r="Y42" s="16" t="s">
        <v>514</v>
      </c>
      <c r="Z42" s="16">
        <v>30011</v>
      </c>
      <c r="AA42" s="16" t="s">
        <v>449</v>
      </c>
      <c r="AB42" s="16">
        <f t="shared" si="17"/>
        <v>10</v>
      </c>
      <c r="AC42" s="16"/>
      <c r="AD42" s="16">
        <f t="shared" si="11"/>
        <v>0</v>
      </c>
      <c r="AE42" s="16"/>
      <c r="AF42" s="16">
        <f t="shared" si="12"/>
        <v>0</v>
      </c>
      <c r="AG42" s="16" t="str">
        <f t="shared" si="18"/>
        <v>2300111000</v>
      </c>
    </row>
    <row r="43" spans="13:33" x14ac:dyDescent="0.35">
      <c r="M43" s="14">
        <f t="shared" si="14"/>
        <v>1</v>
      </c>
      <c r="N43" s="14" t="s">
        <v>513</v>
      </c>
      <c r="O43" s="17">
        <v>22280</v>
      </c>
      <c r="P43" s="16" t="s">
        <v>441</v>
      </c>
      <c r="Q43" s="14">
        <f t="shared" si="1"/>
        <v>2</v>
      </c>
      <c r="R43" s="16"/>
      <c r="S43" s="16">
        <f t="shared" si="15"/>
        <v>0</v>
      </c>
      <c r="T43" s="16"/>
      <c r="U43" s="16">
        <f t="shared" si="16"/>
        <v>0</v>
      </c>
      <c r="V43" s="16" t="str">
        <f t="shared" si="13"/>
        <v>122280200</v>
      </c>
      <c r="X43" s="14">
        <f t="shared" si="10"/>
        <v>2</v>
      </c>
      <c r="Y43" s="16" t="s">
        <v>514</v>
      </c>
      <c r="Z43" s="16">
        <v>30012</v>
      </c>
      <c r="AA43" s="16" t="s">
        <v>449</v>
      </c>
      <c r="AB43" s="16">
        <f t="shared" si="17"/>
        <v>10</v>
      </c>
      <c r="AC43" s="16"/>
      <c r="AD43" s="16">
        <f t="shared" si="11"/>
        <v>0</v>
      </c>
      <c r="AE43" s="16"/>
      <c r="AF43" s="16">
        <f t="shared" si="12"/>
        <v>0</v>
      </c>
      <c r="AG43" s="16" t="str">
        <f t="shared" si="18"/>
        <v>2300121000</v>
      </c>
    </row>
    <row r="44" spans="13:33" x14ac:dyDescent="0.35">
      <c r="M44" s="14">
        <f t="shared" si="14"/>
        <v>1</v>
      </c>
      <c r="N44" s="14" t="s">
        <v>513</v>
      </c>
      <c r="O44" s="17">
        <v>22288</v>
      </c>
      <c r="P44" s="16" t="s">
        <v>441</v>
      </c>
      <c r="Q44" s="14">
        <f t="shared" si="1"/>
        <v>2</v>
      </c>
      <c r="R44" s="16"/>
      <c r="S44" s="16">
        <f t="shared" si="15"/>
        <v>0</v>
      </c>
      <c r="T44" s="16"/>
      <c r="U44" s="16">
        <f t="shared" si="16"/>
        <v>0</v>
      </c>
      <c r="V44" s="16" t="str">
        <f t="shared" si="13"/>
        <v>122288200</v>
      </c>
      <c r="X44" s="14">
        <f t="shared" si="10"/>
        <v>2</v>
      </c>
      <c r="Y44" s="16" t="s">
        <v>514</v>
      </c>
      <c r="Z44" s="16">
        <v>30013</v>
      </c>
      <c r="AA44" s="16" t="s">
        <v>449</v>
      </c>
      <c r="AB44" s="16">
        <f t="shared" si="17"/>
        <v>10</v>
      </c>
      <c r="AC44" s="16"/>
      <c r="AD44" s="16">
        <f t="shared" si="11"/>
        <v>0</v>
      </c>
      <c r="AE44" s="16"/>
      <c r="AF44" s="16">
        <f t="shared" si="12"/>
        <v>0</v>
      </c>
      <c r="AG44" s="16" t="str">
        <f t="shared" si="18"/>
        <v>2300131000</v>
      </c>
    </row>
    <row r="45" spans="13:33" x14ac:dyDescent="0.35">
      <c r="M45" s="14">
        <f t="shared" si="14"/>
        <v>1</v>
      </c>
      <c r="N45" s="14" t="s">
        <v>513</v>
      </c>
      <c r="O45" s="17">
        <v>22292</v>
      </c>
      <c r="P45" s="16" t="s">
        <v>441</v>
      </c>
      <c r="Q45" s="14">
        <f t="shared" si="1"/>
        <v>2</v>
      </c>
      <c r="R45" s="16"/>
      <c r="S45" s="16">
        <f t="shared" si="15"/>
        <v>0</v>
      </c>
      <c r="T45" s="16"/>
      <c r="U45" s="16">
        <f t="shared" si="16"/>
        <v>0</v>
      </c>
      <c r="V45" s="16" t="str">
        <f t="shared" si="13"/>
        <v>122292200</v>
      </c>
      <c r="X45" s="14">
        <f t="shared" si="10"/>
        <v>2</v>
      </c>
      <c r="Y45" s="16" t="s">
        <v>514</v>
      </c>
      <c r="Z45" s="16">
        <v>30014</v>
      </c>
      <c r="AA45" s="16" t="s">
        <v>449</v>
      </c>
      <c r="AB45" s="16">
        <f t="shared" si="17"/>
        <v>10</v>
      </c>
      <c r="AC45" s="16"/>
      <c r="AD45" s="16">
        <f t="shared" si="11"/>
        <v>0</v>
      </c>
      <c r="AE45" s="16"/>
      <c r="AF45" s="16">
        <f t="shared" si="12"/>
        <v>0</v>
      </c>
      <c r="AG45" s="16" t="str">
        <f t="shared" si="18"/>
        <v>2300141000</v>
      </c>
    </row>
    <row r="46" spans="13:33" x14ac:dyDescent="0.35">
      <c r="M46" s="14">
        <f t="shared" si="14"/>
        <v>1</v>
      </c>
      <c r="N46" s="14" t="s">
        <v>513</v>
      </c>
      <c r="O46" s="17">
        <v>22299</v>
      </c>
      <c r="P46" s="16" t="s">
        <v>441</v>
      </c>
      <c r="Q46" s="14">
        <f t="shared" si="1"/>
        <v>2</v>
      </c>
      <c r="R46" s="16"/>
      <c r="S46" s="16">
        <f t="shared" si="15"/>
        <v>0</v>
      </c>
      <c r="T46" s="16"/>
      <c r="U46" s="16">
        <f t="shared" si="16"/>
        <v>0</v>
      </c>
      <c r="V46" s="16" t="str">
        <f t="shared" si="13"/>
        <v>122299200</v>
      </c>
      <c r="X46" s="14">
        <f t="shared" si="10"/>
        <v>2</v>
      </c>
      <c r="Y46" s="16" t="s">
        <v>514</v>
      </c>
      <c r="Z46" s="16">
        <v>30050</v>
      </c>
      <c r="AA46" s="16" t="s">
        <v>450</v>
      </c>
      <c r="AB46" s="16">
        <f t="shared" si="17"/>
        <v>11</v>
      </c>
      <c r="AC46" s="16"/>
      <c r="AD46" s="16">
        <f t="shared" si="11"/>
        <v>0</v>
      </c>
      <c r="AE46" s="16"/>
      <c r="AF46" s="16">
        <f t="shared" si="12"/>
        <v>0</v>
      </c>
      <c r="AG46" s="16" t="str">
        <f t="shared" si="18"/>
        <v>2300501100</v>
      </c>
    </row>
    <row r="47" spans="13:33" x14ac:dyDescent="0.35">
      <c r="M47" s="14">
        <f t="shared" si="14"/>
        <v>1</v>
      </c>
      <c r="N47" s="14" t="s">
        <v>513</v>
      </c>
      <c r="O47" s="17">
        <v>22306</v>
      </c>
      <c r="P47" s="16" t="s">
        <v>441</v>
      </c>
      <c r="Q47" s="14">
        <f t="shared" si="1"/>
        <v>2</v>
      </c>
      <c r="R47" s="16"/>
      <c r="S47" s="16">
        <f t="shared" si="15"/>
        <v>0</v>
      </c>
      <c r="T47" s="16"/>
      <c r="U47" s="16">
        <f t="shared" si="16"/>
        <v>0</v>
      </c>
      <c r="V47" s="16" t="str">
        <f t="shared" si="13"/>
        <v>122306200</v>
      </c>
      <c r="X47" s="14">
        <f t="shared" si="10"/>
        <v>2</v>
      </c>
      <c r="Y47" s="16" t="s">
        <v>514</v>
      </c>
      <c r="Z47" s="16">
        <v>30090</v>
      </c>
      <c r="AA47" s="16" t="s">
        <v>450</v>
      </c>
      <c r="AB47" s="16">
        <f t="shared" si="17"/>
        <v>11</v>
      </c>
      <c r="AC47" s="16"/>
      <c r="AD47" s="16">
        <f t="shared" si="11"/>
        <v>0</v>
      </c>
      <c r="AE47" s="16"/>
      <c r="AF47" s="16">
        <f t="shared" si="12"/>
        <v>0</v>
      </c>
      <c r="AG47" s="16" t="str">
        <f t="shared" si="18"/>
        <v>2300901100</v>
      </c>
    </row>
    <row r="48" spans="13:33" x14ac:dyDescent="0.35">
      <c r="M48" s="14">
        <f t="shared" si="14"/>
        <v>1</v>
      </c>
      <c r="N48" s="14" t="s">
        <v>513</v>
      </c>
      <c r="O48" s="17">
        <v>22307</v>
      </c>
      <c r="P48" s="16" t="s">
        <v>441</v>
      </c>
      <c r="Q48" s="14">
        <f t="shared" si="1"/>
        <v>2</v>
      </c>
      <c r="R48" s="16"/>
      <c r="S48" s="16">
        <f t="shared" si="15"/>
        <v>0</v>
      </c>
      <c r="T48" s="16"/>
      <c r="U48" s="16">
        <f t="shared" si="16"/>
        <v>0</v>
      </c>
      <c r="V48" s="16" t="str">
        <f t="shared" si="13"/>
        <v>122307200</v>
      </c>
      <c r="X48" s="14">
        <f t="shared" si="10"/>
        <v>2</v>
      </c>
      <c r="Y48" s="16" t="s">
        <v>514</v>
      </c>
      <c r="Z48" s="16">
        <v>30091</v>
      </c>
      <c r="AA48" s="16" t="s">
        <v>450</v>
      </c>
      <c r="AB48" s="16">
        <f t="shared" si="17"/>
        <v>11</v>
      </c>
      <c r="AC48" s="16"/>
      <c r="AD48" s="16">
        <f t="shared" si="11"/>
        <v>0</v>
      </c>
      <c r="AE48" s="16"/>
      <c r="AF48" s="16">
        <f t="shared" si="12"/>
        <v>0</v>
      </c>
      <c r="AG48" s="16" t="str">
        <f t="shared" si="18"/>
        <v>2300911100</v>
      </c>
    </row>
    <row r="49" spans="13:33" x14ac:dyDescent="0.35">
      <c r="M49" s="14">
        <f t="shared" si="14"/>
        <v>1</v>
      </c>
      <c r="N49" s="14" t="s">
        <v>513</v>
      </c>
      <c r="O49" s="17">
        <v>22308</v>
      </c>
      <c r="P49" s="16" t="s">
        <v>441</v>
      </c>
      <c r="Q49" s="14">
        <f t="shared" si="1"/>
        <v>2</v>
      </c>
      <c r="R49" s="16"/>
      <c r="S49" s="16">
        <f t="shared" si="15"/>
        <v>0</v>
      </c>
      <c r="T49" s="16"/>
      <c r="U49" s="16">
        <f t="shared" si="16"/>
        <v>0</v>
      </c>
      <c r="V49" s="16" t="str">
        <f t="shared" si="13"/>
        <v>122308200</v>
      </c>
      <c r="X49" s="14">
        <f t="shared" si="10"/>
        <v>2</v>
      </c>
      <c r="Y49" s="16" t="s">
        <v>514</v>
      </c>
      <c r="Z49" s="16">
        <v>35000</v>
      </c>
      <c r="AA49" s="16" t="s">
        <v>452</v>
      </c>
      <c r="AB49" s="16">
        <f t="shared" si="17"/>
        <v>13</v>
      </c>
      <c r="AC49" s="16"/>
      <c r="AD49" s="16">
        <f t="shared" si="11"/>
        <v>0</v>
      </c>
      <c r="AE49" s="16"/>
      <c r="AF49" s="16">
        <f t="shared" si="12"/>
        <v>0</v>
      </c>
      <c r="AG49" s="16" t="str">
        <f t="shared" si="18"/>
        <v>2350001300</v>
      </c>
    </row>
    <row r="50" spans="13:33" x14ac:dyDescent="0.35">
      <c r="M50" s="14">
        <f t="shared" si="14"/>
        <v>1</v>
      </c>
      <c r="N50" s="14" t="s">
        <v>513</v>
      </c>
      <c r="O50" s="17">
        <v>35002</v>
      </c>
      <c r="P50" s="16" t="s">
        <v>442</v>
      </c>
      <c r="Q50" s="14">
        <f t="shared" si="1"/>
        <v>3</v>
      </c>
      <c r="R50" s="14" t="s">
        <v>481</v>
      </c>
      <c r="S50" s="16">
        <f t="shared" si="15"/>
        <v>118</v>
      </c>
      <c r="T50" s="16"/>
      <c r="U50" s="16">
        <f t="shared" si="16"/>
        <v>0</v>
      </c>
      <c r="V50" s="16" t="str">
        <f t="shared" si="13"/>
        <v>13500231180</v>
      </c>
      <c r="X50" s="14">
        <f t="shared" si="10"/>
        <v>2</v>
      </c>
      <c r="Y50" s="16" t="s">
        <v>514</v>
      </c>
      <c r="Z50" s="16">
        <v>35001</v>
      </c>
      <c r="AA50" s="16" t="s">
        <v>452</v>
      </c>
      <c r="AB50" s="16">
        <f t="shared" si="17"/>
        <v>13</v>
      </c>
      <c r="AC50" s="16"/>
      <c r="AD50" s="16">
        <f t="shared" si="11"/>
        <v>0</v>
      </c>
      <c r="AE50" s="16"/>
      <c r="AF50" s="16">
        <f t="shared" si="12"/>
        <v>0</v>
      </c>
      <c r="AG50" s="16" t="str">
        <f t="shared" si="18"/>
        <v>2350011300</v>
      </c>
    </row>
    <row r="51" spans="13:33" x14ac:dyDescent="0.35">
      <c r="M51" s="14">
        <f t="shared" si="14"/>
        <v>1</v>
      </c>
      <c r="N51" s="14" t="s">
        <v>513</v>
      </c>
      <c r="O51" s="17">
        <v>35011</v>
      </c>
      <c r="P51" s="16" t="s">
        <v>442</v>
      </c>
      <c r="Q51" s="14">
        <f t="shared" si="1"/>
        <v>3</v>
      </c>
      <c r="R51" s="14" t="s">
        <v>482</v>
      </c>
      <c r="S51" s="16">
        <f t="shared" si="15"/>
        <v>117</v>
      </c>
      <c r="T51" s="16"/>
      <c r="U51" s="16">
        <f t="shared" si="16"/>
        <v>0</v>
      </c>
      <c r="V51" s="16" t="str">
        <f t="shared" si="13"/>
        <v>13501131170</v>
      </c>
      <c r="X51" s="14">
        <f t="shared" si="10"/>
        <v>2</v>
      </c>
      <c r="Y51" s="16" t="s">
        <v>514</v>
      </c>
      <c r="Z51" s="16">
        <v>40000</v>
      </c>
      <c r="AA51" s="16" t="s">
        <v>455</v>
      </c>
      <c r="AB51" s="16">
        <f t="shared" si="17"/>
        <v>20</v>
      </c>
      <c r="AC51" s="16"/>
      <c r="AD51" s="16">
        <f t="shared" si="11"/>
        <v>0</v>
      </c>
      <c r="AE51" s="16"/>
      <c r="AF51" s="16">
        <f t="shared" si="12"/>
        <v>0</v>
      </c>
      <c r="AG51" s="16" t="str">
        <f t="shared" si="18"/>
        <v>2400002000</v>
      </c>
    </row>
    <row r="52" spans="13:33" x14ac:dyDescent="0.35">
      <c r="M52" s="14">
        <f>_xlfn.SINGLE(_xlfn.XLOOKUP(N52,B:B,A:A,0,0,1))</f>
        <v>1</v>
      </c>
      <c r="N52" s="14" t="s">
        <v>513</v>
      </c>
      <c r="O52" s="17">
        <v>35012</v>
      </c>
      <c r="P52" s="16" t="s">
        <v>442</v>
      </c>
      <c r="Q52" s="14">
        <f t="shared" si="1"/>
        <v>3</v>
      </c>
      <c r="R52" s="14" t="s">
        <v>20026</v>
      </c>
      <c r="S52" s="16">
        <f>_xlfn.SINGLE(_xlfn.XLOOKUP(R52,H:H,G:G,0,0,1))</f>
        <v>129</v>
      </c>
      <c r="T52" s="16"/>
      <c r="U52" s="16">
        <f>_xlfn.SINGLE(_xlfn.XLOOKUP(T52,K:K,J:J,0,0,1))</f>
        <v>0</v>
      </c>
      <c r="V52" s="16" t="str">
        <f>M52&amp;O52&amp;Q52&amp;S52&amp;U52</f>
        <v>13501231290</v>
      </c>
      <c r="X52" s="14">
        <f t="shared" si="10"/>
        <v>2</v>
      </c>
      <c r="Y52" s="16" t="s">
        <v>514</v>
      </c>
      <c r="Z52" s="16">
        <v>70005</v>
      </c>
      <c r="AA52" s="16" t="s">
        <v>458</v>
      </c>
      <c r="AB52" s="16">
        <f t="shared" si="17"/>
        <v>50</v>
      </c>
      <c r="AC52" s="16" t="s">
        <v>471</v>
      </c>
      <c r="AD52" s="16">
        <f t="shared" si="11"/>
        <v>116</v>
      </c>
      <c r="AE52" s="16"/>
      <c r="AF52" s="16">
        <f t="shared" si="12"/>
        <v>0</v>
      </c>
      <c r="AG52" s="16" t="str">
        <f t="shared" si="18"/>
        <v>270005501160</v>
      </c>
    </row>
    <row r="53" spans="13:33" x14ac:dyDescent="0.35">
      <c r="M53" s="14">
        <f t="shared" si="14"/>
        <v>1</v>
      </c>
      <c r="N53" s="14" t="s">
        <v>513</v>
      </c>
      <c r="O53" s="17">
        <v>15600</v>
      </c>
      <c r="P53" s="16" t="s">
        <v>443</v>
      </c>
      <c r="Q53" s="14">
        <f t="shared" si="1"/>
        <v>4</v>
      </c>
      <c r="R53" s="16"/>
      <c r="S53" s="16">
        <f t="shared" si="15"/>
        <v>0</v>
      </c>
      <c r="T53" s="16"/>
      <c r="U53" s="16">
        <f t="shared" si="16"/>
        <v>0</v>
      </c>
      <c r="V53" s="16" t="str">
        <f t="shared" si="13"/>
        <v>115600400</v>
      </c>
      <c r="X53" s="14">
        <f t="shared" si="10"/>
        <v>2</v>
      </c>
      <c r="Y53" s="16" t="s">
        <v>514</v>
      </c>
      <c r="Z53" s="16">
        <v>70010</v>
      </c>
      <c r="AA53" s="16" t="s">
        <v>458</v>
      </c>
      <c r="AB53" s="16">
        <f t="shared" si="17"/>
        <v>50</v>
      </c>
      <c r="AC53" s="16" t="s">
        <v>471</v>
      </c>
      <c r="AD53" s="16">
        <f t="shared" si="11"/>
        <v>116</v>
      </c>
      <c r="AE53" s="16"/>
      <c r="AF53" s="16">
        <f t="shared" si="12"/>
        <v>0</v>
      </c>
      <c r="AG53" s="16" t="str">
        <f t="shared" si="18"/>
        <v>270010501160</v>
      </c>
    </row>
    <row r="54" spans="13:33" x14ac:dyDescent="0.35">
      <c r="M54" s="14">
        <f t="shared" si="14"/>
        <v>1</v>
      </c>
      <c r="N54" s="14" t="s">
        <v>513</v>
      </c>
      <c r="O54" s="17">
        <v>15900</v>
      </c>
      <c r="P54" s="16" t="s">
        <v>443</v>
      </c>
      <c r="Q54" s="14">
        <f t="shared" si="1"/>
        <v>4</v>
      </c>
      <c r="R54" s="16"/>
      <c r="S54" s="16">
        <f t="shared" si="15"/>
        <v>0</v>
      </c>
      <c r="T54" s="16"/>
      <c r="U54" s="16">
        <f t="shared" si="16"/>
        <v>0</v>
      </c>
      <c r="V54" s="16" t="str">
        <f t="shared" si="13"/>
        <v>115900400</v>
      </c>
      <c r="X54" s="14">
        <f t="shared" si="10"/>
        <v>2</v>
      </c>
      <c r="Y54" s="16" t="s">
        <v>514</v>
      </c>
      <c r="Z54" s="16">
        <v>70015</v>
      </c>
      <c r="AA54" s="16" t="s">
        <v>458</v>
      </c>
      <c r="AB54" s="16">
        <f t="shared" si="17"/>
        <v>50</v>
      </c>
      <c r="AC54" s="16" t="s">
        <v>471</v>
      </c>
      <c r="AD54" s="16">
        <f t="shared" si="11"/>
        <v>116</v>
      </c>
      <c r="AE54" s="16"/>
      <c r="AF54" s="16">
        <f t="shared" si="12"/>
        <v>0</v>
      </c>
      <c r="AG54" s="16" t="str">
        <f t="shared" si="18"/>
        <v>270015501160</v>
      </c>
    </row>
    <row r="55" spans="13:33" x14ac:dyDescent="0.35">
      <c r="M55" s="14">
        <f t="shared" si="14"/>
        <v>1</v>
      </c>
      <c r="N55" s="14" t="s">
        <v>513</v>
      </c>
      <c r="O55" s="17">
        <v>15901</v>
      </c>
      <c r="P55" s="16" t="s">
        <v>443</v>
      </c>
      <c r="Q55" s="14">
        <f t="shared" si="1"/>
        <v>4</v>
      </c>
      <c r="R55" s="16"/>
      <c r="S55" s="16">
        <f t="shared" si="15"/>
        <v>0</v>
      </c>
      <c r="T55" s="16"/>
      <c r="U55" s="16">
        <f t="shared" si="16"/>
        <v>0</v>
      </c>
      <c r="V55" s="16" t="str">
        <f t="shared" si="13"/>
        <v>115901400</v>
      </c>
      <c r="X55" s="14">
        <f t="shared" si="10"/>
        <v>2</v>
      </c>
      <c r="Y55" s="16" t="s">
        <v>514</v>
      </c>
      <c r="Z55" s="16">
        <v>70020</v>
      </c>
      <c r="AA55" s="16" t="s">
        <v>458</v>
      </c>
      <c r="AB55" s="16">
        <f t="shared" si="17"/>
        <v>50</v>
      </c>
      <c r="AC55" s="16" t="s">
        <v>471</v>
      </c>
      <c r="AD55" s="16">
        <f t="shared" si="11"/>
        <v>116</v>
      </c>
      <c r="AE55" s="16"/>
      <c r="AF55" s="16">
        <f t="shared" si="12"/>
        <v>0</v>
      </c>
      <c r="AG55" s="16" t="str">
        <f t="shared" si="18"/>
        <v>270020501160</v>
      </c>
    </row>
    <row r="56" spans="13:33" x14ac:dyDescent="0.35">
      <c r="M56" s="14">
        <f t="shared" si="14"/>
        <v>1</v>
      </c>
      <c r="N56" s="14" t="s">
        <v>513</v>
      </c>
      <c r="O56" s="17">
        <v>15902</v>
      </c>
      <c r="P56" s="16" t="s">
        <v>443</v>
      </c>
      <c r="Q56" s="14">
        <f t="shared" si="1"/>
        <v>4</v>
      </c>
      <c r="R56" s="16"/>
      <c r="S56" s="16">
        <f t="shared" si="15"/>
        <v>0</v>
      </c>
      <c r="T56" s="16"/>
      <c r="U56" s="16">
        <f t="shared" si="16"/>
        <v>0</v>
      </c>
      <c r="V56" s="16" t="str">
        <f t="shared" si="13"/>
        <v>115902400</v>
      </c>
      <c r="X56" s="14">
        <f t="shared" si="10"/>
        <v>2</v>
      </c>
      <c r="Y56" s="16" t="s">
        <v>514</v>
      </c>
      <c r="Z56" s="16">
        <v>70024</v>
      </c>
      <c r="AA56" s="16" t="s">
        <v>458</v>
      </c>
      <c r="AB56" s="16">
        <f t="shared" si="17"/>
        <v>50</v>
      </c>
      <c r="AC56" s="16" t="s">
        <v>471</v>
      </c>
      <c r="AD56" s="16">
        <f t="shared" si="11"/>
        <v>116</v>
      </c>
      <c r="AE56" s="16"/>
      <c r="AF56" s="16">
        <f t="shared" si="12"/>
        <v>0</v>
      </c>
      <c r="AG56" s="16" t="str">
        <f t="shared" si="18"/>
        <v>270024501160</v>
      </c>
    </row>
    <row r="57" spans="13:33" x14ac:dyDescent="0.35">
      <c r="M57" s="14">
        <f t="shared" si="14"/>
        <v>1</v>
      </c>
      <c r="N57" s="14" t="s">
        <v>513</v>
      </c>
      <c r="O57" s="17">
        <v>15905</v>
      </c>
      <c r="P57" s="16" t="s">
        <v>443</v>
      </c>
      <c r="Q57" s="14">
        <f t="shared" si="1"/>
        <v>4</v>
      </c>
      <c r="R57" s="16"/>
      <c r="S57" s="16">
        <f t="shared" si="15"/>
        <v>0</v>
      </c>
      <c r="T57" s="16"/>
      <c r="U57" s="16">
        <f t="shared" si="16"/>
        <v>0</v>
      </c>
      <c r="V57" s="16" t="str">
        <f t="shared" si="13"/>
        <v>115905400</v>
      </c>
      <c r="X57" s="14">
        <f t="shared" ref="X57:X88" si="19">_xlfn.SINGLE(_xlfn.XLOOKUP(Y57,B:B,A:A,0,0,1))</f>
        <v>2</v>
      </c>
      <c r="Y57" s="16" t="s">
        <v>514</v>
      </c>
      <c r="Z57" s="16">
        <v>70025</v>
      </c>
      <c r="AA57" s="16" t="s">
        <v>458</v>
      </c>
      <c r="AB57" s="16">
        <f t="shared" si="17"/>
        <v>50</v>
      </c>
      <c r="AC57" s="16" t="s">
        <v>471</v>
      </c>
      <c r="AD57" s="16">
        <f t="shared" ref="AD57:AD88" si="20">_xlfn.SINGLE(_xlfn.XLOOKUP(AC57,H:H,G:G,0,0,1))</f>
        <v>116</v>
      </c>
      <c r="AE57" s="16"/>
      <c r="AF57" s="16">
        <f t="shared" ref="AF57:AF88" si="21">_xlfn.SINGLE(_xlfn.XLOOKUP(AE57,K:K,J:J,0,0,1))</f>
        <v>0</v>
      </c>
      <c r="AG57" s="16" t="str">
        <f t="shared" si="18"/>
        <v>270025501160</v>
      </c>
    </row>
    <row r="58" spans="13:33" x14ac:dyDescent="0.35">
      <c r="M58" s="14">
        <f t="shared" si="14"/>
        <v>1</v>
      </c>
      <c r="N58" s="14" t="s">
        <v>513</v>
      </c>
      <c r="O58" s="17">
        <v>15906</v>
      </c>
      <c r="P58" s="16" t="s">
        <v>443</v>
      </c>
      <c r="Q58" s="14">
        <f t="shared" si="1"/>
        <v>4</v>
      </c>
      <c r="R58" s="16"/>
      <c r="S58" s="16">
        <f t="shared" si="15"/>
        <v>0</v>
      </c>
      <c r="T58" s="16"/>
      <c r="U58" s="16">
        <f t="shared" si="16"/>
        <v>0</v>
      </c>
      <c r="V58" s="16" t="str">
        <f t="shared" si="13"/>
        <v>115906400</v>
      </c>
      <c r="X58" s="14">
        <f t="shared" si="19"/>
        <v>2</v>
      </c>
      <c r="Y58" s="16" t="s">
        <v>514</v>
      </c>
      <c r="Z58" s="16">
        <v>70030</v>
      </c>
      <c r="AA58" s="16" t="s">
        <v>458</v>
      </c>
      <c r="AB58" s="16">
        <f t="shared" si="17"/>
        <v>50</v>
      </c>
      <c r="AC58" s="16" t="s">
        <v>471</v>
      </c>
      <c r="AD58" s="16">
        <f t="shared" si="20"/>
        <v>116</v>
      </c>
      <c r="AE58" s="16"/>
      <c r="AF58" s="16">
        <f t="shared" si="21"/>
        <v>0</v>
      </c>
      <c r="AG58" s="16" t="str">
        <f t="shared" si="18"/>
        <v>270030501160</v>
      </c>
    </row>
    <row r="59" spans="13:33" x14ac:dyDescent="0.35">
      <c r="M59" s="14">
        <f t="shared" si="14"/>
        <v>1</v>
      </c>
      <c r="N59" s="14" t="s">
        <v>513</v>
      </c>
      <c r="O59" s="17">
        <v>15910</v>
      </c>
      <c r="P59" s="16" t="s">
        <v>443</v>
      </c>
      <c r="Q59" s="14">
        <f t="shared" si="1"/>
        <v>4</v>
      </c>
      <c r="R59" s="16"/>
      <c r="S59" s="16">
        <f t="shared" si="15"/>
        <v>0</v>
      </c>
      <c r="T59" s="16"/>
      <c r="U59" s="16">
        <f t="shared" si="16"/>
        <v>0</v>
      </c>
      <c r="V59" s="16" t="str">
        <f t="shared" si="13"/>
        <v>115910400</v>
      </c>
      <c r="X59" s="14">
        <f t="shared" si="19"/>
        <v>2</v>
      </c>
      <c r="Y59" s="16" t="s">
        <v>514</v>
      </c>
      <c r="Z59" s="16">
        <v>70035</v>
      </c>
      <c r="AA59" s="16" t="s">
        <v>458</v>
      </c>
      <c r="AB59" s="16">
        <f t="shared" si="17"/>
        <v>50</v>
      </c>
      <c r="AC59" s="16" t="s">
        <v>471</v>
      </c>
      <c r="AD59" s="16">
        <f t="shared" si="20"/>
        <v>116</v>
      </c>
      <c r="AE59" s="16"/>
      <c r="AF59" s="16">
        <f t="shared" si="21"/>
        <v>0</v>
      </c>
      <c r="AG59" s="16" t="str">
        <f t="shared" si="18"/>
        <v>270035501160</v>
      </c>
    </row>
    <row r="60" spans="13:33" x14ac:dyDescent="0.35">
      <c r="M60" s="14">
        <f t="shared" si="14"/>
        <v>1</v>
      </c>
      <c r="N60" s="14" t="s">
        <v>513</v>
      </c>
      <c r="O60" s="17">
        <v>15911</v>
      </c>
      <c r="P60" s="16" t="s">
        <v>443</v>
      </c>
      <c r="Q60" s="14">
        <f t="shared" si="1"/>
        <v>4</v>
      </c>
      <c r="R60" s="16"/>
      <c r="S60" s="16">
        <f t="shared" si="15"/>
        <v>0</v>
      </c>
      <c r="T60" s="16"/>
      <c r="U60" s="16">
        <f t="shared" si="16"/>
        <v>0</v>
      </c>
      <c r="V60" s="16" t="str">
        <f t="shared" si="13"/>
        <v>115911400</v>
      </c>
      <c r="X60" s="14">
        <f t="shared" si="19"/>
        <v>2</v>
      </c>
      <c r="Y60" s="16" t="s">
        <v>514</v>
      </c>
      <c r="Z60" s="16">
        <v>70040</v>
      </c>
      <c r="AA60" s="16" t="s">
        <v>458</v>
      </c>
      <c r="AB60" s="16">
        <f t="shared" si="17"/>
        <v>50</v>
      </c>
      <c r="AC60" s="16" t="s">
        <v>474</v>
      </c>
      <c r="AD60" s="16">
        <f t="shared" si="20"/>
        <v>124</v>
      </c>
      <c r="AE60" s="16"/>
      <c r="AF60" s="16">
        <f t="shared" si="21"/>
        <v>0</v>
      </c>
      <c r="AG60" s="16" t="str">
        <f t="shared" si="18"/>
        <v>270040501240</v>
      </c>
    </row>
    <row r="61" spans="13:33" x14ac:dyDescent="0.35">
      <c r="M61" s="14">
        <f t="shared" si="14"/>
        <v>1</v>
      </c>
      <c r="N61" s="14" t="s">
        <v>513</v>
      </c>
      <c r="O61" s="17">
        <v>15912</v>
      </c>
      <c r="P61" s="16" t="s">
        <v>443</v>
      </c>
      <c r="Q61" s="14">
        <f t="shared" si="1"/>
        <v>4</v>
      </c>
      <c r="R61" s="16"/>
      <c r="S61" s="16">
        <f t="shared" si="15"/>
        <v>0</v>
      </c>
      <c r="T61" s="16"/>
      <c r="U61" s="16">
        <f t="shared" si="16"/>
        <v>0</v>
      </c>
      <c r="V61" s="16" t="str">
        <f t="shared" si="13"/>
        <v>115912400</v>
      </c>
      <c r="X61" s="14">
        <f t="shared" si="19"/>
        <v>2</v>
      </c>
      <c r="Y61" s="16" t="s">
        <v>514</v>
      </c>
      <c r="Z61" s="16">
        <v>70050</v>
      </c>
      <c r="AA61" s="16" t="s">
        <v>458</v>
      </c>
      <c r="AB61" s="16">
        <f t="shared" si="17"/>
        <v>50</v>
      </c>
      <c r="AC61" s="16" t="s">
        <v>474</v>
      </c>
      <c r="AD61" s="16">
        <f t="shared" si="20"/>
        <v>124</v>
      </c>
      <c r="AE61" s="16"/>
      <c r="AF61" s="16">
        <f t="shared" si="21"/>
        <v>0</v>
      </c>
      <c r="AG61" s="16" t="str">
        <f t="shared" si="18"/>
        <v>270050501240</v>
      </c>
    </row>
    <row r="62" spans="13:33" x14ac:dyDescent="0.35">
      <c r="M62" s="14">
        <f t="shared" si="14"/>
        <v>1</v>
      </c>
      <c r="N62" s="14" t="s">
        <v>513</v>
      </c>
      <c r="O62" s="17">
        <v>15913</v>
      </c>
      <c r="P62" s="16" t="s">
        <v>443</v>
      </c>
      <c r="Q62" s="14">
        <f t="shared" si="1"/>
        <v>4</v>
      </c>
      <c r="R62" s="16"/>
      <c r="S62" s="16">
        <f t="shared" si="15"/>
        <v>0</v>
      </c>
      <c r="T62" s="16"/>
      <c r="U62" s="16">
        <f t="shared" si="16"/>
        <v>0</v>
      </c>
      <c r="V62" s="16" t="str">
        <f>M62&amp;O62&amp;Q62&amp;S62&amp;U62</f>
        <v>115913400</v>
      </c>
      <c r="X62" s="14">
        <f t="shared" si="19"/>
        <v>2</v>
      </c>
      <c r="Y62" s="16" t="s">
        <v>514</v>
      </c>
      <c r="Z62" s="16">
        <v>70055</v>
      </c>
      <c r="AA62" s="16" t="s">
        <v>458</v>
      </c>
      <c r="AB62" s="16">
        <f t="shared" si="17"/>
        <v>50</v>
      </c>
      <c r="AC62" s="16" t="s">
        <v>474</v>
      </c>
      <c r="AD62" s="16">
        <f t="shared" si="20"/>
        <v>124</v>
      </c>
      <c r="AE62" s="16"/>
      <c r="AF62" s="16">
        <f t="shared" si="21"/>
        <v>0</v>
      </c>
      <c r="AG62" s="16" t="str">
        <f t="shared" si="18"/>
        <v>270055501240</v>
      </c>
    </row>
    <row r="63" spans="13:33" x14ac:dyDescent="0.35">
      <c r="M63" s="14">
        <f t="shared" si="14"/>
        <v>1</v>
      </c>
      <c r="N63" s="14" t="s">
        <v>513</v>
      </c>
      <c r="O63" s="17">
        <v>15914</v>
      </c>
      <c r="P63" s="16" t="s">
        <v>443</v>
      </c>
      <c r="Q63" s="14">
        <f t="shared" si="1"/>
        <v>4</v>
      </c>
      <c r="R63" s="16"/>
      <c r="S63" s="16">
        <f t="shared" si="15"/>
        <v>0</v>
      </c>
      <c r="T63" s="16"/>
      <c r="U63" s="16">
        <f t="shared" si="16"/>
        <v>0</v>
      </c>
      <c r="V63" s="16" t="str">
        <f>M63&amp;O63&amp;Q63&amp;S63&amp;U63</f>
        <v>115914400</v>
      </c>
      <c r="X63" s="14">
        <f t="shared" si="19"/>
        <v>2</v>
      </c>
      <c r="Y63" s="16" t="s">
        <v>514</v>
      </c>
      <c r="Z63" s="16">
        <v>70060</v>
      </c>
      <c r="AA63" s="16" t="s">
        <v>458</v>
      </c>
      <c r="AB63" s="16">
        <f t="shared" si="17"/>
        <v>50</v>
      </c>
      <c r="AC63" s="16" t="s">
        <v>474</v>
      </c>
      <c r="AD63" s="16">
        <f t="shared" si="20"/>
        <v>124</v>
      </c>
      <c r="AE63" s="16"/>
      <c r="AF63" s="16">
        <f t="shared" si="21"/>
        <v>0</v>
      </c>
      <c r="AG63" s="16" t="str">
        <f t="shared" si="18"/>
        <v>270060501240</v>
      </c>
    </row>
    <row r="64" spans="13:33" x14ac:dyDescent="0.35">
      <c r="M64" s="14">
        <f t="shared" si="14"/>
        <v>1</v>
      </c>
      <c r="N64" s="14" t="s">
        <v>513</v>
      </c>
      <c r="O64" s="17">
        <v>35000</v>
      </c>
      <c r="P64" s="16" t="s">
        <v>446</v>
      </c>
      <c r="Q64" s="14">
        <f t="shared" si="1"/>
        <v>7</v>
      </c>
      <c r="R64" s="14" t="s">
        <v>468</v>
      </c>
      <c r="S64" s="16">
        <f t="shared" si="15"/>
        <v>100</v>
      </c>
      <c r="T64" s="16"/>
      <c r="U64" s="16">
        <f t="shared" si="16"/>
        <v>0</v>
      </c>
      <c r="V64" s="16" t="s">
        <v>776</v>
      </c>
      <c r="X64" s="14">
        <f t="shared" si="19"/>
        <v>2</v>
      </c>
      <c r="Y64" s="16" t="s">
        <v>514</v>
      </c>
      <c r="Z64" s="16">
        <v>70065</v>
      </c>
      <c r="AA64" s="16" t="s">
        <v>458</v>
      </c>
      <c r="AB64" s="16">
        <f t="shared" si="17"/>
        <v>50</v>
      </c>
      <c r="AC64" s="16" t="s">
        <v>635</v>
      </c>
      <c r="AD64" s="16">
        <f t="shared" si="20"/>
        <v>125</v>
      </c>
      <c r="AE64" s="16"/>
      <c r="AF64" s="16">
        <f t="shared" si="21"/>
        <v>0</v>
      </c>
      <c r="AG64" s="16" t="str">
        <f t="shared" si="18"/>
        <v>270065501250</v>
      </c>
    </row>
    <row r="65" spans="13:33" x14ac:dyDescent="0.35">
      <c r="M65" s="14">
        <f t="shared" si="14"/>
        <v>1</v>
      </c>
      <c r="N65" s="14" t="s">
        <v>513</v>
      </c>
      <c r="O65" s="17">
        <v>35001</v>
      </c>
      <c r="P65" s="16" t="s">
        <v>446</v>
      </c>
      <c r="Q65" s="14">
        <f t="shared" si="1"/>
        <v>7</v>
      </c>
      <c r="R65" s="14" t="s">
        <v>468</v>
      </c>
      <c r="S65" s="16">
        <f t="shared" si="15"/>
        <v>100</v>
      </c>
      <c r="T65" s="16"/>
      <c r="U65" s="16">
        <f t="shared" si="16"/>
        <v>0</v>
      </c>
      <c r="V65" s="16" t="str">
        <f t="shared" ref="V65:V120" si="22">M65&amp;O65&amp;Q65&amp;S65&amp;U65</f>
        <v>13500171000</v>
      </c>
      <c r="X65" s="14">
        <f t="shared" si="19"/>
        <v>2</v>
      </c>
      <c r="Y65" s="16" t="s">
        <v>514</v>
      </c>
      <c r="Z65" s="16">
        <v>70070</v>
      </c>
      <c r="AA65" s="16" t="s">
        <v>458</v>
      </c>
      <c r="AB65" s="16">
        <f t="shared" si="17"/>
        <v>50</v>
      </c>
      <c r="AC65" s="16" t="s">
        <v>635</v>
      </c>
      <c r="AD65" s="16">
        <f t="shared" si="20"/>
        <v>125</v>
      </c>
      <c r="AE65" s="16"/>
      <c r="AF65" s="16">
        <f t="shared" si="21"/>
        <v>0</v>
      </c>
      <c r="AG65" s="16" t="str">
        <f t="shared" si="18"/>
        <v>270070501250</v>
      </c>
    </row>
    <row r="66" spans="13:33" x14ac:dyDescent="0.35">
      <c r="M66" s="14">
        <f t="shared" si="14"/>
        <v>1</v>
      </c>
      <c r="N66" s="14" t="s">
        <v>513</v>
      </c>
      <c r="O66" s="17">
        <v>35006</v>
      </c>
      <c r="P66" s="16" t="s">
        <v>446</v>
      </c>
      <c r="Q66" s="14">
        <f t="shared" ref="Q66:Q129" si="23">_xlfn.SINGLE(_xlfn.XLOOKUP(P66,E:E,D:D,0,0,1))</f>
        <v>7</v>
      </c>
      <c r="R66" s="14" t="s">
        <v>468</v>
      </c>
      <c r="S66" s="16">
        <f t="shared" si="15"/>
        <v>100</v>
      </c>
      <c r="T66" s="16"/>
      <c r="U66" s="16">
        <f t="shared" si="16"/>
        <v>0</v>
      </c>
      <c r="V66" s="16" t="str">
        <f t="shared" si="22"/>
        <v>13500671000</v>
      </c>
      <c r="X66" s="14">
        <f t="shared" si="19"/>
        <v>2</v>
      </c>
      <c r="Y66" s="16" t="s">
        <v>514</v>
      </c>
      <c r="Z66" s="16">
        <v>70076</v>
      </c>
      <c r="AA66" s="16" t="s">
        <v>458</v>
      </c>
      <c r="AB66" s="16">
        <f t="shared" ref="AB66:AB97" si="24">_xlfn.SINGLE(_xlfn.XLOOKUP(AA66,E:E,D:D,0,0,1))</f>
        <v>50</v>
      </c>
      <c r="AC66" s="16" t="s">
        <v>472</v>
      </c>
      <c r="AD66" s="16">
        <f t="shared" si="20"/>
        <v>123</v>
      </c>
      <c r="AE66" s="16"/>
      <c r="AF66" s="16">
        <f t="shared" si="21"/>
        <v>0</v>
      </c>
      <c r="AG66" s="16" t="str">
        <f t="shared" si="18"/>
        <v>270076501230</v>
      </c>
    </row>
    <row r="67" spans="13:33" x14ac:dyDescent="0.35">
      <c r="M67" s="14">
        <f t="shared" ref="M67:M98" si="25">_xlfn.SINGLE(_xlfn.XLOOKUP(N67,B:B,A:A,0,0,1))</f>
        <v>1</v>
      </c>
      <c r="N67" s="14" t="s">
        <v>513</v>
      </c>
      <c r="O67" s="17">
        <v>35008</v>
      </c>
      <c r="P67" s="16" t="s">
        <v>447</v>
      </c>
      <c r="Q67" s="14">
        <f t="shared" si="23"/>
        <v>8</v>
      </c>
      <c r="R67" s="16"/>
      <c r="S67" s="16">
        <f t="shared" ref="S67:S98" si="26">_xlfn.SINGLE(_xlfn.XLOOKUP(R67,H:H,G:G,0,0,1))</f>
        <v>0</v>
      </c>
      <c r="T67" s="16"/>
      <c r="U67" s="16">
        <f t="shared" ref="U67:U98" si="27">_xlfn.SINGLE(_xlfn.XLOOKUP(T67,K:K,J:J,0,0,1))</f>
        <v>0</v>
      </c>
      <c r="V67" s="16" t="str">
        <f t="shared" si="22"/>
        <v>135008800</v>
      </c>
      <c r="X67" s="14">
        <f t="shared" si="19"/>
        <v>2</v>
      </c>
      <c r="Y67" s="16" t="s">
        <v>514</v>
      </c>
      <c r="Z67" s="16">
        <v>70091</v>
      </c>
      <c r="AA67" s="16" t="s">
        <v>458</v>
      </c>
      <c r="AB67" s="16">
        <f t="shared" si="24"/>
        <v>50</v>
      </c>
      <c r="AC67" s="16" t="s">
        <v>472</v>
      </c>
      <c r="AD67" s="16">
        <f t="shared" si="20"/>
        <v>123</v>
      </c>
      <c r="AE67" s="16"/>
      <c r="AF67" s="16">
        <f t="shared" si="21"/>
        <v>0</v>
      </c>
      <c r="AG67" s="16" t="str">
        <f t="shared" ref="AG67:AG98" si="28">X67&amp;Z67&amp;AB67&amp;AD67&amp;AF67</f>
        <v>270091501230</v>
      </c>
    </row>
    <row r="68" spans="13:33" x14ac:dyDescent="0.35">
      <c r="M68" s="14">
        <f t="shared" si="25"/>
        <v>1</v>
      </c>
      <c r="N68" s="14" t="s">
        <v>513</v>
      </c>
      <c r="O68" s="17">
        <v>35009</v>
      </c>
      <c r="P68" s="16" t="s">
        <v>447</v>
      </c>
      <c r="Q68" s="14">
        <f t="shared" si="23"/>
        <v>8</v>
      </c>
      <c r="R68" s="16"/>
      <c r="S68" s="16">
        <f t="shared" si="26"/>
        <v>0</v>
      </c>
      <c r="T68" s="16"/>
      <c r="U68" s="16">
        <f t="shared" si="27"/>
        <v>0</v>
      </c>
      <c r="V68" s="16" t="str">
        <f t="shared" si="22"/>
        <v>135009800</v>
      </c>
      <c r="X68" s="14">
        <f t="shared" si="19"/>
        <v>2</v>
      </c>
      <c r="Y68" s="16" t="s">
        <v>514</v>
      </c>
      <c r="Z68" s="16">
        <v>70095</v>
      </c>
      <c r="AA68" s="16" t="s">
        <v>464</v>
      </c>
      <c r="AB68" s="16">
        <f t="shared" si="24"/>
        <v>99</v>
      </c>
      <c r="AC68" s="16"/>
      <c r="AD68" s="16">
        <f t="shared" si="20"/>
        <v>0</v>
      </c>
      <c r="AE68" s="16"/>
      <c r="AF68" s="16">
        <f t="shared" si="21"/>
        <v>0</v>
      </c>
      <c r="AG68" s="16" t="str">
        <f t="shared" si="28"/>
        <v>2700959900</v>
      </c>
    </row>
    <row r="69" spans="13:33" x14ac:dyDescent="0.35">
      <c r="M69" s="14">
        <f t="shared" si="25"/>
        <v>1</v>
      </c>
      <c r="N69" s="14" t="s">
        <v>513</v>
      </c>
      <c r="O69" s="17">
        <v>35010</v>
      </c>
      <c r="P69" s="16" t="s">
        <v>448</v>
      </c>
      <c r="Q69" s="14">
        <f t="shared" si="23"/>
        <v>9</v>
      </c>
      <c r="R69" s="16"/>
      <c r="S69" s="16">
        <f t="shared" si="26"/>
        <v>0</v>
      </c>
      <c r="T69" s="16"/>
      <c r="U69" s="16">
        <f t="shared" si="27"/>
        <v>0</v>
      </c>
      <c r="V69" s="16" t="str">
        <f t="shared" si="22"/>
        <v>135010900</v>
      </c>
      <c r="X69" s="14">
        <f t="shared" si="19"/>
        <v>2</v>
      </c>
      <c r="Y69" s="16" t="s">
        <v>514</v>
      </c>
      <c r="Z69" s="16">
        <v>70100</v>
      </c>
      <c r="AA69" s="16" t="s">
        <v>458</v>
      </c>
      <c r="AB69" s="16">
        <f t="shared" si="24"/>
        <v>50</v>
      </c>
      <c r="AC69" s="16" t="s">
        <v>488</v>
      </c>
      <c r="AD69" s="16">
        <f t="shared" si="20"/>
        <v>119</v>
      </c>
      <c r="AE69" s="16"/>
      <c r="AF69" s="16">
        <f t="shared" si="21"/>
        <v>0</v>
      </c>
      <c r="AG69" s="16" t="str">
        <f t="shared" si="28"/>
        <v>270100501190</v>
      </c>
    </row>
    <row r="70" spans="13:33" x14ac:dyDescent="0.35">
      <c r="M70" s="14">
        <f t="shared" si="25"/>
        <v>1</v>
      </c>
      <c r="N70" s="14" t="s">
        <v>513</v>
      </c>
      <c r="O70" s="17">
        <v>35016</v>
      </c>
      <c r="P70" s="16" t="s">
        <v>447</v>
      </c>
      <c r="Q70" s="14">
        <f t="shared" si="23"/>
        <v>8</v>
      </c>
      <c r="R70" s="16"/>
      <c r="S70" s="16">
        <f t="shared" si="26"/>
        <v>0</v>
      </c>
      <c r="T70" s="16"/>
      <c r="U70" s="16">
        <f t="shared" si="27"/>
        <v>0</v>
      </c>
      <c r="V70" s="16" t="str">
        <f t="shared" si="22"/>
        <v>135016800</v>
      </c>
      <c r="X70" s="14">
        <f t="shared" si="19"/>
        <v>2</v>
      </c>
      <c r="Y70" s="16" t="s">
        <v>514</v>
      </c>
      <c r="Z70" s="16">
        <v>70105</v>
      </c>
      <c r="AA70" s="16" t="s">
        <v>458</v>
      </c>
      <c r="AB70" s="16">
        <f t="shared" si="24"/>
        <v>50</v>
      </c>
      <c r="AC70" s="16" t="s">
        <v>636</v>
      </c>
      <c r="AD70" s="16">
        <f t="shared" si="20"/>
        <v>126</v>
      </c>
      <c r="AE70" s="16"/>
      <c r="AF70" s="16">
        <f t="shared" si="21"/>
        <v>0</v>
      </c>
      <c r="AG70" s="16" t="str">
        <f t="shared" si="28"/>
        <v>270105501260</v>
      </c>
    </row>
    <row r="71" spans="13:33" x14ac:dyDescent="0.35">
      <c r="M71" s="14">
        <f t="shared" si="25"/>
        <v>1</v>
      </c>
      <c r="N71" s="14" t="s">
        <v>513</v>
      </c>
      <c r="O71" s="17">
        <v>35017</v>
      </c>
      <c r="P71" s="16" t="s">
        <v>447</v>
      </c>
      <c r="Q71" s="14">
        <f t="shared" si="23"/>
        <v>8</v>
      </c>
      <c r="R71" s="16"/>
      <c r="S71" s="16">
        <f t="shared" si="26"/>
        <v>0</v>
      </c>
      <c r="T71" s="16"/>
      <c r="U71" s="16">
        <f t="shared" si="27"/>
        <v>0</v>
      </c>
      <c r="V71" s="16" t="str">
        <f t="shared" si="22"/>
        <v>135017800</v>
      </c>
      <c r="X71" s="14">
        <f t="shared" si="19"/>
        <v>2</v>
      </c>
      <c r="Y71" s="16" t="s">
        <v>514</v>
      </c>
      <c r="Z71" s="16">
        <v>72005</v>
      </c>
      <c r="AA71" s="16" t="s">
        <v>459</v>
      </c>
      <c r="AB71" s="16">
        <f t="shared" si="24"/>
        <v>60</v>
      </c>
      <c r="AC71" s="16" t="s">
        <v>471</v>
      </c>
      <c r="AD71" s="16">
        <f t="shared" si="20"/>
        <v>116</v>
      </c>
      <c r="AE71" s="16"/>
      <c r="AF71" s="16">
        <f t="shared" si="21"/>
        <v>0</v>
      </c>
      <c r="AG71" s="16" t="str">
        <f t="shared" si="28"/>
        <v>272005601160</v>
      </c>
    </row>
    <row r="72" spans="13:33" x14ac:dyDescent="0.35">
      <c r="M72" s="14">
        <f t="shared" si="25"/>
        <v>1</v>
      </c>
      <c r="N72" s="14" t="s">
        <v>513</v>
      </c>
      <c r="O72" s="17">
        <v>30002</v>
      </c>
      <c r="P72" s="16" t="s">
        <v>445</v>
      </c>
      <c r="Q72" s="14">
        <f t="shared" si="23"/>
        <v>6</v>
      </c>
      <c r="R72" s="16"/>
      <c r="S72" s="16">
        <f t="shared" si="26"/>
        <v>0</v>
      </c>
      <c r="T72" s="16"/>
      <c r="U72" s="16">
        <f t="shared" si="27"/>
        <v>0</v>
      </c>
      <c r="V72" s="16" t="str">
        <f t="shared" si="22"/>
        <v>130002600</v>
      </c>
      <c r="X72" s="14">
        <f t="shared" si="19"/>
        <v>2</v>
      </c>
      <c r="Y72" s="16" t="s">
        <v>514</v>
      </c>
      <c r="Z72" s="16">
        <v>72010</v>
      </c>
      <c r="AA72" s="16" t="s">
        <v>459</v>
      </c>
      <c r="AB72" s="16">
        <f t="shared" si="24"/>
        <v>60</v>
      </c>
      <c r="AC72" s="16" t="s">
        <v>471</v>
      </c>
      <c r="AD72" s="16">
        <f t="shared" si="20"/>
        <v>116</v>
      </c>
      <c r="AE72" s="16"/>
      <c r="AF72" s="16">
        <f t="shared" si="21"/>
        <v>0</v>
      </c>
      <c r="AG72" s="16" t="str">
        <f t="shared" si="28"/>
        <v>272010601160</v>
      </c>
    </row>
    <row r="73" spans="13:33" x14ac:dyDescent="0.35">
      <c r="M73" s="14">
        <f t="shared" si="25"/>
        <v>1</v>
      </c>
      <c r="N73" s="14" t="s">
        <v>513</v>
      </c>
      <c r="O73" s="17">
        <v>30018</v>
      </c>
      <c r="P73" s="16" t="s">
        <v>445</v>
      </c>
      <c r="Q73" s="14">
        <f t="shared" si="23"/>
        <v>6</v>
      </c>
      <c r="R73" s="16"/>
      <c r="S73" s="16">
        <f t="shared" si="26"/>
        <v>0</v>
      </c>
      <c r="T73" s="16"/>
      <c r="U73" s="16">
        <f t="shared" si="27"/>
        <v>0</v>
      </c>
      <c r="V73" s="16" t="str">
        <f t="shared" si="22"/>
        <v>130018600</v>
      </c>
      <c r="X73" s="14">
        <f t="shared" si="19"/>
        <v>2</v>
      </c>
      <c r="Y73" s="16" t="s">
        <v>514</v>
      </c>
      <c r="Z73" s="16">
        <v>72020</v>
      </c>
      <c r="AA73" s="16" t="s">
        <v>459</v>
      </c>
      <c r="AB73" s="16">
        <f t="shared" si="24"/>
        <v>60</v>
      </c>
      <c r="AC73" s="16" t="s">
        <v>471</v>
      </c>
      <c r="AD73" s="16">
        <f t="shared" si="20"/>
        <v>116</v>
      </c>
      <c r="AE73" s="16"/>
      <c r="AF73" s="16">
        <f t="shared" si="21"/>
        <v>0</v>
      </c>
      <c r="AG73" s="16" t="str">
        <f t="shared" si="28"/>
        <v>272020601160</v>
      </c>
    </row>
    <row r="74" spans="13:33" x14ac:dyDescent="0.35">
      <c r="M74" s="14">
        <f t="shared" si="25"/>
        <v>1</v>
      </c>
      <c r="N74" s="14" t="s">
        <v>513</v>
      </c>
      <c r="O74" s="17">
        <v>30021</v>
      </c>
      <c r="P74" s="16" t="s">
        <v>445</v>
      </c>
      <c r="Q74" s="14">
        <f t="shared" si="23"/>
        <v>6</v>
      </c>
      <c r="R74" s="16"/>
      <c r="S74" s="16">
        <f t="shared" si="26"/>
        <v>0</v>
      </c>
      <c r="T74" s="16"/>
      <c r="U74" s="16">
        <f t="shared" si="27"/>
        <v>0</v>
      </c>
      <c r="V74" s="16" t="str">
        <f t="shared" si="22"/>
        <v>130021600</v>
      </c>
      <c r="X74" s="14">
        <f t="shared" si="19"/>
        <v>2</v>
      </c>
      <c r="Y74" s="16" t="s">
        <v>514</v>
      </c>
      <c r="Z74" s="16">
        <v>72024</v>
      </c>
      <c r="AA74" s="16" t="s">
        <v>459</v>
      </c>
      <c r="AB74" s="16">
        <f t="shared" si="24"/>
        <v>60</v>
      </c>
      <c r="AC74" s="16" t="s">
        <v>471</v>
      </c>
      <c r="AD74" s="16">
        <f t="shared" si="20"/>
        <v>116</v>
      </c>
      <c r="AE74" s="16"/>
      <c r="AF74" s="16">
        <f t="shared" si="21"/>
        <v>0</v>
      </c>
      <c r="AG74" s="16" t="str">
        <f t="shared" si="28"/>
        <v>272024601160</v>
      </c>
    </row>
    <row r="75" spans="13:33" x14ac:dyDescent="0.35">
      <c r="M75" s="14">
        <f t="shared" si="25"/>
        <v>1</v>
      </c>
      <c r="N75" s="14" t="s">
        <v>513</v>
      </c>
      <c r="O75" s="17">
        <v>30028</v>
      </c>
      <c r="P75" s="16" t="s">
        <v>445</v>
      </c>
      <c r="Q75" s="14">
        <f t="shared" si="23"/>
        <v>6</v>
      </c>
      <c r="R75" s="16"/>
      <c r="S75" s="16">
        <f t="shared" si="26"/>
        <v>0</v>
      </c>
      <c r="T75" s="16"/>
      <c r="U75" s="16">
        <f t="shared" si="27"/>
        <v>0</v>
      </c>
      <c r="V75" s="16" t="str">
        <f t="shared" si="22"/>
        <v>130028600</v>
      </c>
      <c r="X75" s="14">
        <f t="shared" si="19"/>
        <v>2</v>
      </c>
      <c r="Y75" s="16" t="s">
        <v>514</v>
      </c>
      <c r="Z75" s="16">
        <v>72025</v>
      </c>
      <c r="AA75" s="16" t="s">
        <v>459</v>
      </c>
      <c r="AB75" s="16">
        <f t="shared" si="24"/>
        <v>60</v>
      </c>
      <c r="AC75" s="16" t="s">
        <v>471</v>
      </c>
      <c r="AD75" s="16">
        <f t="shared" si="20"/>
        <v>116</v>
      </c>
      <c r="AE75" s="16"/>
      <c r="AF75" s="16">
        <f t="shared" si="21"/>
        <v>0</v>
      </c>
      <c r="AG75" s="16" t="str">
        <f t="shared" si="28"/>
        <v>272025601160</v>
      </c>
    </row>
    <row r="76" spans="13:33" x14ac:dyDescent="0.35">
      <c r="M76" s="14">
        <f t="shared" si="25"/>
        <v>1</v>
      </c>
      <c r="N76" s="14" t="s">
        <v>513</v>
      </c>
      <c r="O76" s="17">
        <v>30033</v>
      </c>
      <c r="P76" s="16" t="s">
        <v>445</v>
      </c>
      <c r="Q76" s="14">
        <f t="shared" si="23"/>
        <v>6</v>
      </c>
      <c r="R76" s="16"/>
      <c r="S76" s="16">
        <f t="shared" si="26"/>
        <v>0</v>
      </c>
      <c r="T76" s="16"/>
      <c r="U76" s="16">
        <f t="shared" si="27"/>
        <v>0</v>
      </c>
      <c r="V76" s="16" t="str">
        <f t="shared" si="22"/>
        <v>130033600</v>
      </c>
      <c r="X76" s="14">
        <f t="shared" si="19"/>
        <v>2</v>
      </c>
      <c r="Y76" s="16" t="s">
        <v>514</v>
      </c>
      <c r="Z76" s="16">
        <v>72030</v>
      </c>
      <c r="AA76" s="16" t="s">
        <v>459</v>
      </c>
      <c r="AB76" s="16">
        <f t="shared" si="24"/>
        <v>60</v>
      </c>
      <c r="AC76" s="16" t="s">
        <v>471</v>
      </c>
      <c r="AD76" s="16">
        <f t="shared" si="20"/>
        <v>116</v>
      </c>
      <c r="AE76" s="16"/>
      <c r="AF76" s="16">
        <f t="shared" si="21"/>
        <v>0</v>
      </c>
      <c r="AG76" s="16" t="str">
        <f t="shared" si="28"/>
        <v>272030601160</v>
      </c>
    </row>
    <row r="77" spans="13:33" x14ac:dyDescent="0.35">
      <c r="M77" s="14">
        <f t="shared" si="25"/>
        <v>1</v>
      </c>
      <c r="N77" s="14" t="s">
        <v>513</v>
      </c>
      <c r="O77" s="17">
        <v>30036</v>
      </c>
      <c r="P77" s="16" t="s">
        <v>445</v>
      </c>
      <c r="Q77" s="14">
        <f t="shared" si="23"/>
        <v>6</v>
      </c>
      <c r="R77" s="16"/>
      <c r="S77" s="16">
        <f t="shared" si="26"/>
        <v>0</v>
      </c>
      <c r="T77" s="16"/>
      <c r="U77" s="16">
        <f t="shared" si="27"/>
        <v>0</v>
      </c>
      <c r="V77" s="16" t="str">
        <f t="shared" si="22"/>
        <v>130036600</v>
      </c>
      <c r="X77" s="14">
        <f t="shared" si="19"/>
        <v>2</v>
      </c>
      <c r="Y77" s="16" t="s">
        <v>514</v>
      </c>
      <c r="Z77" s="16">
        <v>72040</v>
      </c>
      <c r="AA77" s="16" t="s">
        <v>459</v>
      </c>
      <c r="AB77" s="16">
        <f t="shared" si="24"/>
        <v>60</v>
      </c>
      <c r="AC77" s="16" t="s">
        <v>474</v>
      </c>
      <c r="AD77" s="16">
        <f t="shared" si="20"/>
        <v>124</v>
      </c>
      <c r="AE77" s="16"/>
      <c r="AF77" s="16">
        <f t="shared" si="21"/>
        <v>0</v>
      </c>
      <c r="AG77" s="16" t="str">
        <f t="shared" si="28"/>
        <v>272040601240</v>
      </c>
    </row>
    <row r="78" spans="13:33" x14ac:dyDescent="0.35">
      <c r="M78" s="14">
        <f t="shared" si="25"/>
        <v>1</v>
      </c>
      <c r="N78" s="14" t="s">
        <v>513</v>
      </c>
      <c r="O78" s="17">
        <v>30043</v>
      </c>
      <c r="P78" s="16" t="s">
        <v>445</v>
      </c>
      <c r="Q78" s="14">
        <f t="shared" si="23"/>
        <v>6</v>
      </c>
      <c r="R78" s="16"/>
      <c r="S78" s="16">
        <f t="shared" si="26"/>
        <v>0</v>
      </c>
      <c r="T78" s="16"/>
      <c r="U78" s="16">
        <f t="shared" si="27"/>
        <v>0</v>
      </c>
      <c r="V78" s="16" t="str">
        <f t="shared" si="22"/>
        <v>130043600</v>
      </c>
      <c r="X78" s="14">
        <f t="shared" si="19"/>
        <v>2</v>
      </c>
      <c r="Y78" s="16" t="s">
        <v>514</v>
      </c>
      <c r="Z78" s="16">
        <v>72070</v>
      </c>
      <c r="AA78" s="16" t="s">
        <v>459</v>
      </c>
      <c r="AB78" s="16">
        <f t="shared" si="24"/>
        <v>60</v>
      </c>
      <c r="AC78" s="16" t="s">
        <v>479</v>
      </c>
      <c r="AD78" s="16">
        <f t="shared" si="20"/>
        <v>113</v>
      </c>
      <c r="AE78" s="16"/>
      <c r="AF78" s="16">
        <f t="shared" si="21"/>
        <v>0</v>
      </c>
      <c r="AG78" s="16" t="str">
        <f t="shared" si="28"/>
        <v>272070601130</v>
      </c>
    </row>
    <row r="79" spans="13:33" x14ac:dyDescent="0.35">
      <c r="M79" s="14">
        <f t="shared" si="25"/>
        <v>1</v>
      </c>
      <c r="N79" s="14" t="s">
        <v>513</v>
      </c>
      <c r="O79" s="17">
        <v>30044</v>
      </c>
      <c r="P79" s="16" t="s">
        <v>445</v>
      </c>
      <c r="Q79" s="14">
        <f t="shared" si="23"/>
        <v>6</v>
      </c>
      <c r="R79" s="16"/>
      <c r="S79" s="16">
        <f t="shared" si="26"/>
        <v>0</v>
      </c>
      <c r="T79" s="16"/>
      <c r="U79" s="16">
        <f t="shared" si="27"/>
        <v>0</v>
      </c>
      <c r="V79" s="16" t="str">
        <f t="shared" si="22"/>
        <v>130044600</v>
      </c>
      <c r="X79" s="14">
        <f t="shared" si="19"/>
        <v>2</v>
      </c>
      <c r="Y79" s="16" t="s">
        <v>514</v>
      </c>
      <c r="Z79" s="16">
        <v>72080</v>
      </c>
      <c r="AA79" s="16" t="s">
        <v>459</v>
      </c>
      <c r="AB79" s="16">
        <f t="shared" si="24"/>
        <v>60</v>
      </c>
      <c r="AC79" s="16" t="s">
        <v>479</v>
      </c>
      <c r="AD79" s="16">
        <f t="shared" si="20"/>
        <v>113</v>
      </c>
      <c r="AE79" s="16"/>
      <c r="AF79" s="16">
        <f t="shared" si="21"/>
        <v>0</v>
      </c>
      <c r="AG79" s="16" t="str">
        <f t="shared" si="28"/>
        <v>272080601130</v>
      </c>
    </row>
    <row r="80" spans="13:33" x14ac:dyDescent="0.35">
      <c r="M80" s="14">
        <f t="shared" si="25"/>
        <v>1</v>
      </c>
      <c r="N80" s="14" t="s">
        <v>513</v>
      </c>
      <c r="O80" s="17">
        <v>30046</v>
      </c>
      <c r="P80" s="16" t="s">
        <v>445</v>
      </c>
      <c r="Q80" s="14">
        <f t="shared" si="23"/>
        <v>6</v>
      </c>
      <c r="R80" s="16"/>
      <c r="S80" s="16">
        <f t="shared" si="26"/>
        <v>0</v>
      </c>
      <c r="T80" s="16"/>
      <c r="U80" s="16">
        <f t="shared" si="27"/>
        <v>0</v>
      </c>
      <c r="V80" s="16" t="str">
        <f t="shared" si="22"/>
        <v>130046600</v>
      </c>
      <c r="X80" s="14">
        <f t="shared" si="19"/>
        <v>2</v>
      </c>
      <c r="Y80" s="16" t="s">
        <v>514</v>
      </c>
      <c r="Z80" s="16">
        <v>72200</v>
      </c>
      <c r="AA80" s="16" t="s">
        <v>459</v>
      </c>
      <c r="AB80" s="16">
        <f t="shared" si="24"/>
        <v>60</v>
      </c>
      <c r="AC80" s="16" t="s">
        <v>479</v>
      </c>
      <c r="AD80" s="16">
        <f t="shared" si="20"/>
        <v>113</v>
      </c>
      <c r="AE80" s="16"/>
      <c r="AF80" s="16">
        <f t="shared" si="21"/>
        <v>0</v>
      </c>
      <c r="AG80" s="16" t="str">
        <f t="shared" si="28"/>
        <v>272200601130</v>
      </c>
    </row>
    <row r="81" spans="13:33" x14ac:dyDescent="0.35">
      <c r="M81" s="14">
        <f t="shared" si="25"/>
        <v>1</v>
      </c>
      <c r="N81" s="14" t="s">
        <v>513</v>
      </c>
      <c r="O81" s="17">
        <v>30055</v>
      </c>
      <c r="P81" s="16" t="s">
        <v>445</v>
      </c>
      <c r="Q81" s="14">
        <f t="shared" si="23"/>
        <v>6</v>
      </c>
      <c r="R81" s="16"/>
      <c r="S81" s="16">
        <f t="shared" si="26"/>
        <v>0</v>
      </c>
      <c r="T81" s="16"/>
      <c r="U81" s="16">
        <f t="shared" si="27"/>
        <v>0</v>
      </c>
      <c r="V81" s="16" t="str">
        <f t="shared" si="22"/>
        <v>130055600</v>
      </c>
      <c r="X81" s="14">
        <f t="shared" si="19"/>
        <v>2</v>
      </c>
      <c r="Y81" s="16" t="s">
        <v>514</v>
      </c>
      <c r="Z81" s="16">
        <v>72205</v>
      </c>
      <c r="AA81" s="16" t="s">
        <v>459</v>
      </c>
      <c r="AB81" s="16">
        <f t="shared" si="24"/>
        <v>60</v>
      </c>
      <c r="AC81" s="16" t="s">
        <v>477</v>
      </c>
      <c r="AD81" s="16">
        <f t="shared" si="20"/>
        <v>106</v>
      </c>
      <c r="AE81" s="16"/>
      <c r="AF81" s="16">
        <f t="shared" si="21"/>
        <v>0</v>
      </c>
      <c r="AG81" s="16" t="str">
        <f t="shared" si="28"/>
        <v>272205601060</v>
      </c>
    </row>
    <row r="82" spans="13:33" x14ac:dyDescent="0.35">
      <c r="M82" s="14">
        <f t="shared" si="25"/>
        <v>1</v>
      </c>
      <c r="N82" s="14" t="s">
        <v>513</v>
      </c>
      <c r="O82" s="17">
        <v>30064</v>
      </c>
      <c r="P82" s="16" t="s">
        <v>445</v>
      </c>
      <c r="Q82" s="14">
        <f t="shared" si="23"/>
        <v>6</v>
      </c>
      <c r="R82" s="16"/>
      <c r="S82" s="16">
        <f t="shared" si="26"/>
        <v>0</v>
      </c>
      <c r="T82" s="16"/>
      <c r="U82" s="16">
        <f t="shared" si="27"/>
        <v>0</v>
      </c>
      <c r="V82" s="16" t="str">
        <f t="shared" si="22"/>
        <v>130064600</v>
      </c>
      <c r="X82" s="14">
        <f t="shared" si="19"/>
        <v>2</v>
      </c>
      <c r="Y82" s="16" t="s">
        <v>514</v>
      </c>
      <c r="Z82" s="16">
        <v>72220</v>
      </c>
      <c r="AA82" s="16" t="s">
        <v>459</v>
      </c>
      <c r="AB82" s="16">
        <f t="shared" si="24"/>
        <v>60</v>
      </c>
      <c r="AC82" s="16" t="s">
        <v>479</v>
      </c>
      <c r="AD82" s="16">
        <f t="shared" si="20"/>
        <v>113</v>
      </c>
      <c r="AE82" s="16"/>
      <c r="AF82" s="16">
        <f t="shared" si="21"/>
        <v>0</v>
      </c>
      <c r="AG82" s="16" t="str">
        <f t="shared" si="28"/>
        <v>272220601130</v>
      </c>
    </row>
    <row r="83" spans="13:33" x14ac:dyDescent="0.35">
      <c r="M83" s="14">
        <f t="shared" si="25"/>
        <v>1</v>
      </c>
      <c r="N83" s="14" t="s">
        <v>513</v>
      </c>
      <c r="O83" s="17">
        <v>30080</v>
      </c>
      <c r="P83" s="16" t="s">
        <v>445</v>
      </c>
      <c r="Q83" s="14">
        <f t="shared" si="23"/>
        <v>6</v>
      </c>
      <c r="R83" s="16"/>
      <c r="S83" s="16">
        <f t="shared" si="26"/>
        <v>0</v>
      </c>
      <c r="T83" s="16"/>
      <c r="U83" s="16">
        <f t="shared" si="27"/>
        <v>0</v>
      </c>
      <c r="V83" s="16" t="str">
        <f t="shared" si="22"/>
        <v>130080600</v>
      </c>
      <c r="X83" s="14">
        <f t="shared" si="19"/>
        <v>2</v>
      </c>
      <c r="Y83" s="16" t="s">
        <v>514</v>
      </c>
      <c r="Z83" s="16">
        <v>75005</v>
      </c>
      <c r="AA83" s="16" t="s">
        <v>456</v>
      </c>
      <c r="AB83" s="16">
        <f t="shared" si="24"/>
        <v>30</v>
      </c>
      <c r="AC83" s="16" t="s">
        <v>471</v>
      </c>
      <c r="AD83" s="16">
        <f t="shared" si="20"/>
        <v>116</v>
      </c>
      <c r="AE83" s="16"/>
      <c r="AF83" s="16">
        <f t="shared" si="21"/>
        <v>0</v>
      </c>
      <c r="AG83" s="16" t="str">
        <f t="shared" si="28"/>
        <v>275005301160</v>
      </c>
    </row>
    <row r="84" spans="13:33" x14ac:dyDescent="0.35">
      <c r="M84" s="14">
        <f t="shared" si="25"/>
        <v>1</v>
      </c>
      <c r="N84" s="14" t="s">
        <v>513</v>
      </c>
      <c r="O84" s="17">
        <v>30115</v>
      </c>
      <c r="P84" s="16" t="s">
        <v>445</v>
      </c>
      <c r="Q84" s="14">
        <f t="shared" si="23"/>
        <v>6</v>
      </c>
      <c r="R84" s="16"/>
      <c r="S84" s="16">
        <f t="shared" si="26"/>
        <v>0</v>
      </c>
      <c r="T84" s="16"/>
      <c r="U84" s="16">
        <f t="shared" si="27"/>
        <v>0</v>
      </c>
      <c r="V84" s="16" t="str">
        <f t="shared" si="22"/>
        <v>130115600</v>
      </c>
      <c r="X84" s="14">
        <f t="shared" si="19"/>
        <v>2</v>
      </c>
      <c r="Y84" s="16" t="s">
        <v>514</v>
      </c>
      <c r="Z84" s="16">
        <v>75010</v>
      </c>
      <c r="AA84" s="16" t="s">
        <v>456</v>
      </c>
      <c r="AB84" s="16">
        <f t="shared" si="24"/>
        <v>30</v>
      </c>
      <c r="AC84" s="16" t="s">
        <v>471</v>
      </c>
      <c r="AD84" s="16">
        <f t="shared" si="20"/>
        <v>116</v>
      </c>
      <c r="AE84" s="16"/>
      <c r="AF84" s="16">
        <f t="shared" si="21"/>
        <v>0</v>
      </c>
      <c r="AG84" s="16" t="str">
        <f t="shared" si="28"/>
        <v>275010301160</v>
      </c>
    </row>
    <row r="85" spans="13:33" x14ac:dyDescent="0.35">
      <c r="M85" s="14">
        <f t="shared" si="25"/>
        <v>1</v>
      </c>
      <c r="N85" s="14" t="s">
        <v>513</v>
      </c>
      <c r="O85" s="17">
        <v>30132</v>
      </c>
      <c r="P85" s="16" t="s">
        <v>445</v>
      </c>
      <c r="Q85" s="14">
        <f t="shared" si="23"/>
        <v>6</v>
      </c>
      <c r="R85" s="16"/>
      <c r="S85" s="16">
        <f t="shared" si="26"/>
        <v>0</v>
      </c>
      <c r="T85" s="16"/>
      <c r="U85" s="16">
        <f t="shared" si="27"/>
        <v>0</v>
      </c>
      <c r="V85" s="16" t="str">
        <f t="shared" si="22"/>
        <v>130132600</v>
      </c>
      <c r="X85" s="14">
        <f t="shared" si="19"/>
        <v>2</v>
      </c>
      <c r="Y85" s="16" t="s">
        <v>514</v>
      </c>
      <c r="Z85" s="16">
        <v>75011</v>
      </c>
      <c r="AA85" s="16" t="s">
        <v>456</v>
      </c>
      <c r="AB85" s="16">
        <f t="shared" si="24"/>
        <v>30</v>
      </c>
      <c r="AC85" s="16" t="s">
        <v>471</v>
      </c>
      <c r="AD85" s="16">
        <f t="shared" si="20"/>
        <v>116</v>
      </c>
      <c r="AE85" s="16"/>
      <c r="AF85" s="16">
        <f t="shared" si="21"/>
        <v>0</v>
      </c>
      <c r="AG85" s="16" t="str">
        <f t="shared" si="28"/>
        <v>275011301160</v>
      </c>
    </row>
    <row r="86" spans="13:33" x14ac:dyDescent="0.35">
      <c r="M86" s="14">
        <f t="shared" si="25"/>
        <v>1</v>
      </c>
      <c r="N86" s="14" t="s">
        <v>513</v>
      </c>
      <c r="O86" s="17">
        <v>30133</v>
      </c>
      <c r="P86" s="16" t="s">
        <v>445</v>
      </c>
      <c r="Q86" s="14">
        <f t="shared" si="23"/>
        <v>6</v>
      </c>
      <c r="R86" s="16"/>
      <c r="S86" s="16">
        <f t="shared" si="26"/>
        <v>0</v>
      </c>
      <c r="T86" s="16"/>
      <c r="U86" s="16">
        <f t="shared" si="27"/>
        <v>0</v>
      </c>
      <c r="V86" s="16" t="str">
        <f t="shared" si="22"/>
        <v>130133600</v>
      </c>
      <c r="X86" s="14">
        <f t="shared" si="19"/>
        <v>2</v>
      </c>
      <c r="Y86" s="16" t="s">
        <v>514</v>
      </c>
      <c r="Z86" s="16">
        <v>75020</v>
      </c>
      <c r="AA86" s="16" t="s">
        <v>456</v>
      </c>
      <c r="AB86" s="16">
        <f t="shared" si="24"/>
        <v>30</v>
      </c>
      <c r="AC86" s="16" t="s">
        <v>471</v>
      </c>
      <c r="AD86" s="16">
        <f t="shared" si="20"/>
        <v>116</v>
      </c>
      <c r="AE86" s="16"/>
      <c r="AF86" s="16">
        <f t="shared" si="21"/>
        <v>0</v>
      </c>
      <c r="AG86" s="16" t="str">
        <f t="shared" si="28"/>
        <v>275020301160</v>
      </c>
    </row>
    <row r="87" spans="13:33" x14ac:dyDescent="0.35">
      <c r="M87" s="14">
        <f t="shared" si="25"/>
        <v>1</v>
      </c>
      <c r="N87" s="14" t="s">
        <v>513</v>
      </c>
      <c r="O87" s="17">
        <v>30139</v>
      </c>
      <c r="P87" s="16" t="s">
        <v>445</v>
      </c>
      <c r="Q87" s="14">
        <f t="shared" si="23"/>
        <v>6</v>
      </c>
      <c r="R87" s="16"/>
      <c r="S87" s="16">
        <f t="shared" si="26"/>
        <v>0</v>
      </c>
      <c r="T87" s="16"/>
      <c r="U87" s="16">
        <f t="shared" si="27"/>
        <v>0</v>
      </c>
      <c r="V87" s="16" t="str">
        <f t="shared" si="22"/>
        <v>130139600</v>
      </c>
      <c r="X87" s="14">
        <f t="shared" si="19"/>
        <v>2</v>
      </c>
      <c r="Y87" s="16" t="s">
        <v>514</v>
      </c>
      <c r="Z87" s="16">
        <v>75024</v>
      </c>
      <c r="AA87" s="16" t="s">
        <v>456</v>
      </c>
      <c r="AB87" s="16">
        <f t="shared" si="24"/>
        <v>30</v>
      </c>
      <c r="AC87" s="16" t="s">
        <v>471</v>
      </c>
      <c r="AD87" s="16">
        <f t="shared" si="20"/>
        <v>116</v>
      </c>
      <c r="AE87" s="16"/>
      <c r="AF87" s="16">
        <f t="shared" si="21"/>
        <v>0</v>
      </c>
      <c r="AG87" s="16" t="str">
        <f t="shared" si="28"/>
        <v>275024301160</v>
      </c>
    </row>
    <row r="88" spans="13:33" x14ac:dyDescent="0.35">
      <c r="M88" s="14">
        <f t="shared" si="25"/>
        <v>1</v>
      </c>
      <c r="N88" s="14" t="s">
        <v>513</v>
      </c>
      <c r="O88" s="17">
        <v>30143</v>
      </c>
      <c r="P88" s="16" t="s">
        <v>445</v>
      </c>
      <c r="Q88" s="14">
        <f t="shared" si="23"/>
        <v>6</v>
      </c>
      <c r="R88" s="16"/>
      <c r="S88" s="16">
        <f t="shared" si="26"/>
        <v>0</v>
      </c>
      <c r="T88" s="16"/>
      <c r="U88" s="16">
        <f t="shared" si="27"/>
        <v>0</v>
      </c>
      <c r="V88" s="16" t="str">
        <f t="shared" si="22"/>
        <v>130143600</v>
      </c>
      <c r="X88" s="14">
        <f t="shared" si="19"/>
        <v>2</v>
      </c>
      <c r="Y88" s="16" t="s">
        <v>514</v>
      </c>
      <c r="Z88" s="16">
        <v>75025</v>
      </c>
      <c r="AA88" s="16" t="s">
        <v>456</v>
      </c>
      <c r="AB88" s="16">
        <f t="shared" si="24"/>
        <v>30</v>
      </c>
      <c r="AC88" s="16" t="s">
        <v>471</v>
      </c>
      <c r="AD88" s="16">
        <f t="shared" si="20"/>
        <v>116</v>
      </c>
      <c r="AE88" s="16"/>
      <c r="AF88" s="16">
        <f t="shared" si="21"/>
        <v>0</v>
      </c>
      <c r="AG88" s="16" t="str">
        <f t="shared" si="28"/>
        <v>275025301160</v>
      </c>
    </row>
    <row r="89" spans="13:33" x14ac:dyDescent="0.35">
      <c r="M89" s="14">
        <f t="shared" si="25"/>
        <v>1</v>
      </c>
      <c r="N89" s="14" t="s">
        <v>513</v>
      </c>
      <c r="O89" s="17">
        <v>30144</v>
      </c>
      <c r="P89" s="16" t="s">
        <v>445</v>
      </c>
      <c r="Q89" s="14">
        <f t="shared" si="23"/>
        <v>6</v>
      </c>
      <c r="R89" s="16"/>
      <c r="S89" s="16">
        <f t="shared" si="26"/>
        <v>0</v>
      </c>
      <c r="T89" s="16"/>
      <c r="U89" s="16">
        <f t="shared" si="27"/>
        <v>0</v>
      </c>
      <c r="V89" s="16" t="str">
        <f t="shared" si="22"/>
        <v>130144600</v>
      </c>
      <c r="X89" s="14">
        <f t="shared" ref="X89:X120" si="29">_xlfn.SINGLE(_xlfn.XLOOKUP(Y89,B:B,A:A,0,0,1))</f>
        <v>2</v>
      </c>
      <c r="Y89" s="16" t="s">
        <v>514</v>
      </c>
      <c r="Z89" s="16">
        <v>75030</v>
      </c>
      <c r="AA89" s="16" t="s">
        <v>456</v>
      </c>
      <c r="AB89" s="16">
        <f t="shared" si="24"/>
        <v>30</v>
      </c>
      <c r="AC89" s="16" t="s">
        <v>471</v>
      </c>
      <c r="AD89" s="16">
        <f t="shared" ref="AD89:AD120" si="30">_xlfn.SINGLE(_xlfn.XLOOKUP(AC89,H:H,G:G,0,0,1))</f>
        <v>116</v>
      </c>
      <c r="AE89" s="16"/>
      <c r="AF89" s="16">
        <f t="shared" ref="AF89:AF120" si="31">_xlfn.SINGLE(_xlfn.XLOOKUP(AE89,K:K,J:J,0,0,1))</f>
        <v>0</v>
      </c>
      <c r="AG89" s="16" t="str">
        <f t="shared" si="28"/>
        <v>275030301160</v>
      </c>
    </row>
    <row r="90" spans="13:33" x14ac:dyDescent="0.35">
      <c r="M90" s="14">
        <f t="shared" si="25"/>
        <v>1</v>
      </c>
      <c r="N90" s="14" t="s">
        <v>513</v>
      </c>
      <c r="O90" s="17">
        <v>30149</v>
      </c>
      <c r="P90" s="16" t="s">
        <v>445</v>
      </c>
      <c r="Q90" s="14">
        <f t="shared" si="23"/>
        <v>6</v>
      </c>
      <c r="R90" s="16"/>
      <c r="S90" s="16">
        <f t="shared" si="26"/>
        <v>0</v>
      </c>
      <c r="T90" s="16"/>
      <c r="U90" s="16">
        <f t="shared" si="27"/>
        <v>0</v>
      </c>
      <c r="V90" s="16" t="str">
        <f t="shared" si="22"/>
        <v>130149600</v>
      </c>
      <c r="X90" s="14">
        <f t="shared" si="29"/>
        <v>2</v>
      </c>
      <c r="Y90" s="16" t="s">
        <v>514</v>
      </c>
      <c r="Z90" s="16">
        <v>75031</v>
      </c>
      <c r="AA90" s="16" t="s">
        <v>456</v>
      </c>
      <c r="AB90" s="16">
        <f t="shared" si="24"/>
        <v>30</v>
      </c>
      <c r="AC90" s="16" t="s">
        <v>471</v>
      </c>
      <c r="AD90" s="16">
        <f t="shared" si="30"/>
        <v>116</v>
      </c>
      <c r="AE90" s="16"/>
      <c r="AF90" s="16">
        <f t="shared" si="31"/>
        <v>0</v>
      </c>
      <c r="AG90" s="16" t="str">
        <f t="shared" si="28"/>
        <v>275031301160</v>
      </c>
    </row>
    <row r="91" spans="13:33" x14ac:dyDescent="0.35">
      <c r="M91" s="14">
        <f t="shared" si="25"/>
        <v>1</v>
      </c>
      <c r="N91" s="14" t="s">
        <v>513</v>
      </c>
      <c r="O91" s="17">
        <v>30151</v>
      </c>
      <c r="P91" s="16" t="s">
        <v>445</v>
      </c>
      <c r="Q91" s="14">
        <f t="shared" si="23"/>
        <v>6</v>
      </c>
      <c r="R91" s="16"/>
      <c r="S91" s="16">
        <f t="shared" si="26"/>
        <v>0</v>
      </c>
      <c r="T91" s="16"/>
      <c r="U91" s="16">
        <f t="shared" si="27"/>
        <v>0</v>
      </c>
      <c r="V91" s="16" t="str">
        <f t="shared" si="22"/>
        <v>130151600</v>
      </c>
      <c r="X91" s="14">
        <f t="shared" si="29"/>
        <v>2</v>
      </c>
      <c r="Y91" s="16" t="s">
        <v>514</v>
      </c>
      <c r="Z91" s="16">
        <v>75035</v>
      </c>
      <c r="AA91" s="16" t="s">
        <v>456</v>
      </c>
      <c r="AB91" s="16">
        <f t="shared" si="24"/>
        <v>30</v>
      </c>
      <c r="AC91" s="16" t="s">
        <v>471</v>
      </c>
      <c r="AD91" s="16">
        <f t="shared" si="30"/>
        <v>116</v>
      </c>
      <c r="AE91" s="16"/>
      <c r="AF91" s="16">
        <f t="shared" si="31"/>
        <v>0</v>
      </c>
      <c r="AG91" s="16" t="str">
        <f t="shared" si="28"/>
        <v>275035301160</v>
      </c>
    </row>
    <row r="92" spans="13:33" x14ac:dyDescent="0.35">
      <c r="M92" s="14">
        <f t="shared" si="25"/>
        <v>1</v>
      </c>
      <c r="N92" s="14" t="s">
        <v>513</v>
      </c>
      <c r="O92" s="17">
        <v>30166</v>
      </c>
      <c r="P92" s="16" t="s">
        <v>445</v>
      </c>
      <c r="Q92" s="14">
        <f t="shared" si="23"/>
        <v>6</v>
      </c>
      <c r="R92" s="16"/>
      <c r="S92" s="16">
        <f t="shared" si="26"/>
        <v>0</v>
      </c>
      <c r="T92" s="16"/>
      <c r="U92" s="16">
        <f t="shared" si="27"/>
        <v>0</v>
      </c>
      <c r="V92" s="16" t="str">
        <f t="shared" si="22"/>
        <v>130166600</v>
      </c>
      <c r="X92" s="14">
        <f t="shared" si="29"/>
        <v>2</v>
      </c>
      <c r="Y92" s="16" t="s">
        <v>514</v>
      </c>
      <c r="Z92" s="16">
        <v>75065</v>
      </c>
      <c r="AA92" s="16" t="s">
        <v>456</v>
      </c>
      <c r="AB92" s="16">
        <f t="shared" si="24"/>
        <v>30</v>
      </c>
      <c r="AC92" s="16" t="s">
        <v>634</v>
      </c>
      <c r="AD92" s="16">
        <f t="shared" si="30"/>
        <v>127</v>
      </c>
      <c r="AE92" s="16"/>
      <c r="AF92" s="16">
        <f t="shared" si="31"/>
        <v>0</v>
      </c>
      <c r="AG92" s="16" t="str">
        <f t="shared" si="28"/>
        <v>275065301270</v>
      </c>
    </row>
    <row r="93" spans="13:33" x14ac:dyDescent="0.35">
      <c r="M93" s="14">
        <f t="shared" si="25"/>
        <v>1</v>
      </c>
      <c r="N93" s="14" t="s">
        <v>513</v>
      </c>
      <c r="O93" s="17">
        <v>30170</v>
      </c>
      <c r="P93" s="16" t="s">
        <v>445</v>
      </c>
      <c r="Q93" s="14">
        <f t="shared" si="23"/>
        <v>6</v>
      </c>
      <c r="R93" s="16"/>
      <c r="S93" s="16">
        <f t="shared" si="26"/>
        <v>0</v>
      </c>
      <c r="T93" s="16"/>
      <c r="U93" s="16">
        <f t="shared" si="27"/>
        <v>0</v>
      </c>
      <c r="V93" s="16" t="str">
        <f t="shared" si="22"/>
        <v>130170600</v>
      </c>
      <c r="X93" s="14">
        <f t="shared" si="29"/>
        <v>2</v>
      </c>
      <c r="Y93" s="16" t="s">
        <v>514</v>
      </c>
      <c r="Z93" s="16">
        <v>75070</v>
      </c>
      <c r="AA93" s="16" t="s">
        <v>456</v>
      </c>
      <c r="AB93" s="16">
        <f t="shared" si="24"/>
        <v>30</v>
      </c>
      <c r="AC93" s="16" t="s">
        <v>634</v>
      </c>
      <c r="AD93" s="16">
        <f t="shared" si="30"/>
        <v>127</v>
      </c>
      <c r="AE93" s="16"/>
      <c r="AF93" s="16">
        <f t="shared" si="31"/>
        <v>0</v>
      </c>
      <c r="AG93" s="16" t="str">
        <f t="shared" si="28"/>
        <v>275070301270</v>
      </c>
    </row>
    <row r="94" spans="13:33" x14ac:dyDescent="0.35">
      <c r="M94" s="14">
        <f t="shared" si="25"/>
        <v>1</v>
      </c>
      <c r="N94" s="14" t="s">
        <v>513</v>
      </c>
      <c r="O94" s="17">
        <v>30171</v>
      </c>
      <c r="P94" s="16" t="s">
        <v>445</v>
      </c>
      <c r="Q94" s="14">
        <f t="shared" si="23"/>
        <v>6</v>
      </c>
      <c r="R94" s="16"/>
      <c r="S94" s="16">
        <f t="shared" si="26"/>
        <v>0</v>
      </c>
      <c r="T94" s="16"/>
      <c r="U94" s="16">
        <f t="shared" si="27"/>
        <v>0</v>
      </c>
      <c r="V94" s="16" t="str">
        <f t="shared" si="22"/>
        <v>130171600</v>
      </c>
      <c r="X94" s="14">
        <f t="shared" si="29"/>
        <v>2</v>
      </c>
      <c r="Y94" s="16" t="s">
        <v>514</v>
      </c>
      <c r="Z94" s="16">
        <v>80005</v>
      </c>
      <c r="AA94" s="16" t="s">
        <v>460</v>
      </c>
      <c r="AB94" s="16">
        <f t="shared" si="24"/>
        <v>70</v>
      </c>
      <c r="AC94" s="16" t="s">
        <v>471</v>
      </c>
      <c r="AD94" s="16">
        <f t="shared" si="30"/>
        <v>116</v>
      </c>
      <c r="AE94" s="16"/>
      <c r="AF94" s="16">
        <f t="shared" si="31"/>
        <v>0</v>
      </c>
      <c r="AG94" s="16" t="str">
        <f t="shared" si="28"/>
        <v>280005701160</v>
      </c>
    </row>
    <row r="95" spans="13:33" x14ac:dyDescent="0.35">
      <c r="M95" s="14">
        <f t="shared" si="25"/>
        <v>1</v>
      </c>
      <c r="N95" s="14" t="s">
        <v>513</v>
      </c>
      <c r="O95" s="17">
        <v>30181</v>
      </c>
      <c r="P95" s="16" t="s">
        <v>445</v>
      </c>
      <c r="Q95" s="14">
        <f t="shared" si="23"/>
        <v>6</v>
      </c>
      <c r="R95" s="16"/>
      <c r="S95" s="16">
        <f t="shared" si="26"/>
        <v>0</v>
      </c>
      <c r="T95" s="16"/>
      <c r="U95" s="16">
        <f t="shared" si="27"/>
        <v>0</v>
      </c>
      <c r="V95" s="16" t="str">
        <f t="shared" si="22"/>
        <v>130181600</v>
      </c>
      <c r="X95" s="14">
        <f t="shared" si="29"/>
        <v>2</v>
      </c>
      <c r="Y95" s="16" t="s">
        <v>514</v>
      </c>
      <c r="Z95" s="16">
        <v>80010</v>
      </c>
      <c r="AA95" s="16" t="s">
        <v>460</v>
      </c>
      <c r="AB95" s="16">
        <f t="shared" si="24"/>
        <v>70</v>
      </c>
      <c r="AC95" s="16" t="s">
        <v>471</v>
      </c>
      <c r="AD95" s="16">
        <f t="shared" si="30"/>
        <v>116</v>
      </c>
      <c r="AE95" s="16"/>
      <c r="AF95" s="16">
        <f t="shared" si="31"/>
        <v>0</v>
      </c>
      <c r="AG95" s="16" t="str">
        <f t="shared" si="28"/>
        <v>280010701160</v>
      </c>
    </row>
    <row r="96" spans="13:33" x14ac:dyDescent="0.35">
      <c r="M96" s="14">
        <f t="shared" si="25"/>
        <v>1</v>
      </c>
      <c r="N96" s="14" t="s">
        <v>513</v>
      </c>
      <c r="O96" s="17">
        <v>30186</v>
      </c>
      <c r="P96" s="16" t="s">
        <v>445</v>
      </c>
      <c r="Q96" s="14">
        <f t="shared" si="23"/>
        <v>6</v>
      </c>
      <c r="R96" s="16"/>
      <c r="S96" s="16">
        <f t="shared" si="26"/>
        <v>0</v>
      </c>
      <c r="T96" s="16"/>
      <c r="U96" s="16">
        <f t="shared" si="27"/>
        <v>0</v>
      </c>
      <c r="V96" s="16" t="str">
        <f t="shared" si="22"/>
        <v>130186600</v>
      </c>
      <c r="X96" s="14">
        <f t="shared" si="29"/>
        <v>2</v>
      </c>
      <c r="Y96" s="16" t="s">
        <v>514</v>
      </c>
      <c r="Z96" s="16">
        <v>80011</v>
      </c>
      <c r="AA96" s="16" t="s">
        <v>460</v>
      </c>
      <c r="AB96" s="16">
        <f t="shared" si="24"/>
        <v>70</v>
      </c>
      <c r="AC96" s="16" t="s">
        <v>471</v>
      </c>
      <c r="AD96" s="16">
        <f t="shared" si="30"/>
        <v>116</v>
      </c>
      <c r="AE96" s="16"/>
      <c r="AF96" s="16">
        <f t="shared" si="31"/>
        <v>0</v>
      </c>
      <c r="AG96" s="16" t="str">
        <f t="shared" si="28"/>
        <v>280011701160</v>
      </c>
    </row>
    <row r="97" spans="13:33" x14ac:dyDescent="0.35">
      <c r="M97" s="14">
        <f t="shared" si="25"/>
        <v>1</v>
      </c>
      <c r="N97" s="14" t="s">
        <v>513</v>
      </c>
      <c r="O97" s="17">
        <v>30187</v>
      </c>
      <c r="P97" s="16" t="s">
        <v>445</v>
      </c>
      <c r="Q97" s="14">
        <f t="shared" si="23"/>
        <v>6</v>
      </c>
      <c r="R97" s="16"/>
      <c r="S97" s="16">
        <f t="shared" si="26"/>
        <v>0</v>
      </c>
      <c r="T97" s="16"/>
      <c r="U97" s="16">
        <f t="shared" si="27"/>
        <v>0</v>
      </c>
      <c r="V97" s="16" t="str">
        <f t="shared" si="22"/>
        <v>130187600</v>
      </c>
      <c r="X97" s="14">
        <f t="shared" si="29"/>
        <v>2</v>
      </c>
      <c r="Y97" s="16" t="s">
        <v>514</v>
      </c>
      <c r="Z97" s="16">
        <v>80020</v>
      </c>
      <c r="AA97" s="16" t="s">
        <v>460</v>
      </c>
      <c r="AB97" s="16">
        <f t="shared" si="24"/>
        <v>70</v>
      </c>
      <c r="AC97" s="16" t="s">
        <v>471</v>
      </c>
      <c r="AD97" s="16">
        <f t="shared" si="30"/>
        <v>116</v>
      </c>
      <c r="AE97" s="16"/>
      <c r="AF97" s="16">
        <f t="shared" si="31"/>
        <v>0</v>
      </c>
      <c r="AG97" s="16" t="str">
        <f t="shared" si="28"/>
        <v>280020701160</v>
      </c>
    </row>
    <row r="98" spans="13:33" x14ac:dyDescent="0.35">
      <c r="M98" s="14">
        <f t="shared" si="25"/>
        <v>1</v>
      </c>
      <c r="N98" s="14" t="s">
        <v>513</v>
      </c>
      <c r="O98" s="17">
        <v>30209</v>
      </c>
      <c r="P98" s="16" t="s">
        <v>445</v>
      </c>
      <c r="Q98" s="14">
        <f t="shared" si="23"/>
        <v>6</v>
      </c>
      <c r="R98" s="16"/>
      <c r="S98" s="16">
        <f t="shared" si="26"/>
        <v>0</v>
      </c>
      <c r="T98" s="16"/>
      <c r="U98" s="16">
        <f t="shared" si="27"/>
        <v>0</v>
      </c>
      <c r="V98" s="16" t="str">
        <f t="shared" si="22"/>
        <v>130209600</v>
      </c>
      <c r="X98" s="14">
        <f t="shared" si="29"/>
        <v>2</v>
      </c>
      <c r="Y98" s="16" t="s">
        <v>514</v>
      </c>
      <c r="Z98" s="16">
        <v>80025</v>
      </c>
      <c r="AA98" s="16" t="s">
        <v>460</v>
      </c>
      <c r="AB98" s="16">
        <f t="shared" ref="AB98:AB129" si="32">_xlfn.SINGLE(_xlfn.XLOOKUP(AA98,E:E,D:D,0,0,1))</f>
        <v>70</v>
      </c>
      <c r="AC98" s="16" t="s">
        <v>471</v>
      </c>
      <c r="AD98" s="16">
        <f t="shared" si="30"/>
        <v>116</v>
      </c>
      <c r="AE98" s="16"/>
      <c r="AF98" s="16">
        <f t="shared" si="31"/>
        <v>0</v>
      </c>
      <c r="AG98" s="16" t="str">
        <f t="shared" si="28"/>
        <v>280025701160</v>
      </c>
    </row>
    <row r="99" spans="13:33" x14ac:dyDescent="0.35">
      <c r="M99" s="14">
        <f t="shared" ref="M99:M112" si="33">_xlfn.SINGLE(_xlfn.XLOOKUP(N99,B:B,A:A,0,0,1))</f>
        <v>1</v>
      </c>
      <c r="N99" s="14" t="s">
        <v>513</v>
      </c>
      <c r="O99" s="17">
        <v>30216</v>
      </c>
      <c r="P99" s="16" t="s">
        <v>445</v>
      </c>
      <c r="Q99" s="14">
        <f t="shared" si="23"/>
        <v>6</v>
      </c>
      <c r="R99" s="16"/>
      <c r="S99" s="16">
        <f t="shared" ref="S99:S112" si="34">_xlfn.SINGLE(_xlfn.XLOOKUP(R99,H:H,G:G,0,0,1))</f>
        <v>0</v>
      </c>
      <c r="T99" s="16"/>
      <c r="U99" s="16">
        <f t="shared" ref="U99:U112" si="35">_xlfn.SINGLE(_xlfn.XLOOKUP(T99,K:K,J:J,0,0,1))</f>
        <v>0</v>
      </c>
      <c r="V99" s="16" t="str">
        <f t="shared" si="22"/>
        <v>130216600</v>
      </c>
      <c r="X99" s="14">
        <f t="shared" si="29"/>
        <v>2</v>
      </c>
      <c r="Y99" s="16" t="s">
        <v>514</v>
      </c>
      <c r="Z99" s="16">
        <v>80030</v>
      </c>
      <c r="AA99" s="16" t="s">
        <v>460</v>
      </c>
      <c r="AB99" s="16">
        <f t="shared" si="32"/>
        <v>70</v>
      </c>
      <c r="AC99" s="16" t="s">
        <v>471</v>
      </c>
      <c r="AD99" s="16">
        <f t="shared" si="30"/>
        <v>116</v>
      </c>
      <c r="AE99" s="16"/>
      <c r="AF99" s="16">
        <f t="shared" si="31"/>
        <v>0</v>
      </c>
      <c r="AG99" s="16" t="str">
        <f t="shared" ref="AG99:AG125" si="36">X99&amp;Z99&amp;AB99&amp;AD99&amp;AF99</f>
        <v>280030701160</v>
      </c>
    </row>
    <row r="100" spans="13:33" x14ac:dyDescent="0.35">
      <c r="M100" s="14">
        <f t="shared" si="33"/>
        <v>1</v>
      </c>
      <c r="N100" s="14" t="s">
        <v>513</v>
      </c>
      <c r="O100" s="17">
        <v>30235</v>
      </c>
      <c r="P100" s="16" t="s">
        <v>445</v>
      </c>
      <c r="Q100" s="14">
        <f t="shared" si="23"/>
        <v>6</v>
      </c>
      <c r="R100" s="16"/>
      <c r="S100" s="16">
        <f t="shared" si="34"/>
        <v>0</v>
      </c>
      <c r="T100" s="16"/>
      <c r="U100" s="16">
        <f t="shared" si="35"/>
        <v>0</v>
      </c>
      <c r="V100" s="16" t="str">
        <f t="shared" si="22"/>
        <v>130235600</v>
      </c>
      <c r="X100" s="14">
        <f t="shared" si="29"/>
        <v>2</v>
      </c>
      <c r="Y100" s="16" t="s">
        <v>514</v>
      </c>
      <c r="Z100" s="16">
        <v>80031</v>
      </c>
      <c r="AA100" s="16" t="s">
        <v>460</v>
      </c>
      <c r="AB100" s="16">
        <f t="shared" si="32"/>
        <v>70</v>
      </c>
      <c r="AC100" s="16" t="s">
        <v>471</v>
      </c>
      <c r="AD100" s="16">
        <f t="shared" si="30"/>
        <v>116</v>
      </c>
      <c r="AE100" s="16"/>
      <c r="AF100" s="16">
        <f t="shared" si="31"/>
        <v>0</v>
      </c>
      <c r="AG100" s="16" t="str">
        <f t="shared" si="36"/>
        <v>280031701160</v>
      </c>
    </row>
    <row r="101" spans="13:33" x14ac:dyDescent="0.35">
      <c r="M101" s="14">
        <f t="shared" si="33"/>
        <v>1</v>
      </c>
      <c r="N101" s="14" t="s">
        <v>513</v>
      </c>
      <c r="O101" s="17">
        <v>30242</v>
      </c>
      <c r="P101" s="16" t="s">
        <v>445</v>
      </c>
      <c r="Q101" s="14">
        <f t="shared" si="23"/>
        <v>6</v>
      </c>
      <c r="R101" s="16"/>
      <c r="S101" s="16">
        <f t="shared" si="34"/>
        <v>0</v>
      </c>
      <c r="T101" s="16"/>
      <c r="U101" s="16">
        <f t="shared" si="35"/>
        <v>0</v>
      </c>
      <c r="V101" s="16" t="str">
        <f t="shared" si="22"/>
        <v>130242600</v>
      </c>
      <c r="X101" s="14">
        <f t="shared" si="29"/>
        <v>2</v>
      </c>
      <c r="Y101" s="16" t="s">
        <v>514</v>
      </c>
      <c r="Z101" s="16">
        <v>80040</v>
      </c>
      <c r="AA101" s="16" t="s">
        <v>460</v>
      </c>
      <c r="AB101" s="16">
        <f t="shared" si="32"/>
        <v>70</v>
      </c>
      <c r="AC101" s="16" t="s">
        <v>474</v>
      </c>
      <c r="AD101" s="16">
        <f t="shared" si="30"/>
        <v>124</v>
      </c>
      <c r="AE101" s="16"/>
      <c r="AF101" s="16">
        <f t="shared" si="31"/>
        <v>0</v>
      </c>
      <c r="AG101" s="16" t="str">
        <f t="shared" si="36"/>
        <v>280040701240</v>
      </c>
    </row>
    <row r="102" spans="13:33" x14ac:dyDescent="0.35">
      <c r="M102" s="14">
        <f t="shared" si="33"/>
        <v>1</v>
      </c>
      <c r="N102" s="14" t="s">
        <v>513</v>
      </c>
      <c r="O102" s="17">
        <v>30245</v>
      </c>
      <c r="P102" s="16" t="s">
        <v>445</v>
      </c>
      <c r="Q102" s="14">
        <f t="shared" si="23"/>
        <v>6</v>
      </c>
      <c r="R102" s="16"/>
      <c r="S102" s="16">
        <f t="shared" si="34"/>
        <v>0</v>
      </c>
      <c r="T102" s="16"/>
      <c r="U102" s="16">
        <f t="shared" si="35"/>
        <v>0</v>
      </c>
      <c r="V102" s="16" t="str">
        <f t="shared" si="22"/>
        <v>130245600</v>
      </c>
      <c r="X102" s="14">
        <f t="shared" si="29"/>
        <v>2</v>
      </c>
      <c r="Y102" s="16" t="s">
        <v>514</v>
      </c>
      <c r="Z102" s="16">
        <v>80061</v>
      </c>
      <c r="AA102" s="16" t="s">
        <v>464</v>
      </c>
      <c r="AB102" s="16">
        <f t="shared" si="32"/>
        <v>99</v>
      </c>
      <c r="AC102" s="16"/>
      <c r="AD102" s="16">
        <f t="shared" si="30"/>
        <v>0</v>
      </c>
      <c r="AE102" s="16"/>
      <c r="AF102" s="16">
        <f t="shared" si="31"/>
        <v>0</v>
      </c>
      <c r="AG102" s="16" t="str">
        <f t="shared" si="36"/>
        <v>2800619900</v>
      </c>
    </row>
    <row r="103" spans="13:33" x14ac:dyDescent="0.35">
      <c r="M103" s="14">
        <f t="shared" si="33"/>
        <v>1</v>
      </c>
      <c r="N103" s="14" t="s">
        <v>513</v>
      </c>
      <c r="O103" s="17">
        <v>30250</v>
      </c>
      <c r="P103" s="16" t="s">
        <v>445</v>
      </c>
      <c r="Q103" s="14">
        <f t="shared" si="23"/>
        <v>6</v>
      </c>
      <c r="R103" s="16"/>
      <c r="S103" s="16">
        <f t="shared" si="34"/>
        <v>0</v>
      </c>
      <c r="T103" s="16"/>
      <c r="U103" s="16">
        <f t="shared" si="35"/>
        <v>0</v>
      </c>
      <c r="V103" s="16" t="str">
        <f t="shared" si="22"/>
        <v>130250600</v>
      </c>
      <c r="X103" s="14">
        <f t="shared" si="29"/>
        <v>2</v>
      </c>
      <c r="Y103" s="16" t="s">
        <v>514</v>
      </c>
      <c r="Z103" s="16">
        <v>80080</v>
      </c>
      <c r="AA103" s="16" t="s">
        <v>460</v>
      </c>
      <c r="AB103" s="16">
        <f t="shared" si="32"/>
        <v>70</v>
      </c>
      <c r="AC103" s="16"/>
      <c r="AD103" s="16">
        <f t="shared" si="30"/>
        <v>0</v>
      </c>
      <c r="AE103" s="16"/>
      <c r="AF103" s="16">
        <f t="shared" si="31"/>
        <v>0</v>
      </c>
      <c r="AG103" s="16" t="str">
        <f t="shared" si="36"/>
        <v>2800807000</v>
      </c>
    </row>
    <row r="104" spans="13:33" x14ac:dyDescent="0.35">
      <c r="M104" s="14">
        <f t="shared" si="33"/>
        <v>1</v>
      </c>
      <c r="N104" s="14" t="s">
        <v>513</v>
      </c>
      <c r="O104" s="17">
        <v>30258</v>
      </c>
      <c r="P104" s="16" t="s">
        <v>445</v>
      </c>
      <c r="Q104" s="14">
        <f t="shared" si="23"/>
        <v>6</v>
      </c>
      <c r="R104" s="16"/>
      <c r="S104" s="16">
        <f t="shared" si="34"/>
        <v>0</v>
      </c>
      <c r="T104" s="16"/>
      <c r="U104" s="16">
        <f t="shared" si="35"/>
        <v>0</v>
      </c>
      <c r="V104" s="16" t="str">
        <f t="shared" si="22"/>
        <v>130258600</v>
      </c>
      <c r="X104" s="14">
        <f t="shared" si="29"/>
        <v>2</v>
      </c>
      <c r="Y104" s="16" t="s">
        <v>514</v>
      </c>
      <c r="Z104" s="16">
        <v>80095</v>
      </c>
      <c r="AA104" s="16" t="s">
        <v>464</v>
      </c>
      <c r="AB104" s="16">
        <f t="shared" si="32"/>
        <v>99</v>
      </c>
      <c r="AC104" s="16"/>
      <c r="AD104" s="16">
        <f t="shared" si="30"/>
        <v>0</v>
      </c>
      <c r="AE104" s="16"/>
      <c r="AF104" s="16">
        <f t="shared" si="31"/>
        <v>0</v>
      </c>
      <c r="AG104" s="16" t="str">
        <f t="shared" si="36"/>
        <v>2800959900</v>
      </c>
    </row>
    <row r="105" spans="13:33" x14ac:dyDescent="0.35">
      <c r="M105" s="14">
        <f t="shared" si="33"/>
        <v>1</v>
      </c>
      <c r="N105" s="14" t="s">
        <v>513</v>
      </c>
      <c r="O105" s="17">
        <v>30268</v>
      </c>
      <c r="P105" s="16" t="s">
        <v>445</v>
      </c>
      <c r="Q105" s="14">
        <f t="shared" si="23"/>
        <v>6</v>
      </c>
      <c r="R105" s="16"/>
      <c r="S105" s="16">
        <f t="shared" si="34"/>
        <v>0</v>
      </c>
      <c r="T105" s="16"/>
      <c r="U105" s="16">
        <f t="shared" si="35"/>
        <v>0</v>
      </c>
      <c r="V105" s="16" t="str">
        <f t="shared" si="22"/>
        <v>130268600</v>
      </c>
      <c r="X105" s="14">
        <f t="shared" si="29"/>
        <v>2</v>
      </c>
      <c r="Y105" s="16" t="s">
        <v>514</v>
      </c>
      <c r="Z105" s="16">
        <v>80110</v>
      </c>
      <c r="AA105" s="16" t="s">
        <v>464</v>
      </c>
      <c r="AB105" s="16">
        <f t="shared" si="32"/>
        <v>99</v>
      </c>
      <c r="AC105" s="16"/>
      <c r="AD105" s="16">
        <f t="shared" si="30"/>
        <v>0</v>
      </c>
      <c r="AE105" s="16"/>
      <c r="AF105" s="16">
        <f t="shared" si="31"/>
        <v>0</v>
      </c>
      <c r="AG105" s="16" t="str">
        <f t="shared" si="36"/>
        <v>2801109900</v>
      </c>
    </row>
    <row r="106" spans="13:33" x14ac:dyDescent="0.35">
      <c r="M106" s="14">
        <f t="shared" si="33"/>
        <v>1</v>
      </c>
      <c r="N106" s="14" t="s">
        <v>513</v>
      </c>
      <c r="O106" s="17">
        <v>30274</v>
      </c>
      <c r="P106" s="16" t="s">
        <v>445</v>
      </c>
      <c r="Q106" s="14">
        <f t="shared" si="23"/>
        <v>6</v>
      </c>
      <c r="R106" s="16"/>
      <c r="S106" s="16">
        <f t="shared" si="34"/>
        <v>0</v>
      </c>
      <c r="T106" s="16"/>
      <c r="U106" s="16">
        <f t="shared" si="35"/>
        <v>0</v>
      </c>
      <c r="V106" s="16" t="str">
        <f t="shared" si="22"/>
        <v>130274600</v>
      </c>
      <c r="X106" s="14">
        <f t="shared" si="29"/>
        <v>2</v>
      </c>
      <c r="Y106" s="16" t="s">
        <v>514</v>
      </c>
      <c r="Z106" s="16">
        <v>80210</v>
      </c>
      <c r="AA106" s="16" t="s">
        <v>460</v>
      </c>
      <c r="AB106" s="16">
        <f t="shared" si="32"/>
        <v>70</v>
      </c>
      <c r="AC106" s="16" t="s">
        <v>487</v>
      </c>
      <c r="AD106" s="16">
        <f t="shared" si="30"/>
        <v>102</v>
      </c>
      <c r="AE106" s="16"/>
      <c r="AF106" s="16">
        <f t="shared" si="31"/>
        <v>0</v>
      </c>
      <c r="AG106" s="16" t="str">
        <f t="shared" si="36"/>
        <v>280210701020</v>
      </c>
    </row>
    <row r="107" spans="13:33" x14ac:dyDescent="0.35">
      <c r="M107" s="14">
        <f t="shared" si="33"/>
        <v>1</v>
      </c>
      <c r="N107" s="14" t="s">
        <v>513</v>
      </c>
      <c r="O107" s="17">
        <v>30289</v>
      </c>
      <c r="P107" s="16" t="s">
        <v>445</v>
      </c>
      <c r="Q107" s="14">
        <f t="shared" si="23"/>
        <v>6</v>
      </c>
      <c r="R107" s="16"/>
      <c r="S107" s="16">
        <f t="shared" si="34"/>
        <v>0</v>
      </c>
      <c r="T107" s="16"/>
      <c r="U107" s="16">
        <f t="shared" si="35"/>
        <v>0</v>
      </c>
      <c r="V107" s="16" t="str">
        <f t="shared" si="22"/>
        <v>130289600</v>
      </c>
      <c r="X107" s="14">
        <f t="shared" si="29"/>
        <v>2</v>
      </c>
      <c r="Y107" s="16" t="s">
        <v>514</v>
      </c>
      <c r="Z107" s="16">
        <v>80220</v>
      </c>
      <c r="AA107" s="16" t="s">
        <v>460</v>
      </c>
      <c r="AB107" s="16">
        <f t="shared" si="32"/>
        <v>70</v>
      </c>
      <c r="AC107" s="16" t="s">
        <v>487</v>
      </c>
      <c r="AD107" s="16">
        <f t="shared" si="30"/>
        <v>102</v>
      </c>
      <c r="AE107" s="16"/>
      <c r="AF107" s="16">
        <f t="shared" si="31"/>
        <v>0</v>
      </c>
      <c r="AG107" s="16" t="str">
        <f t="shared" si="36"/>
        <v>280220701020</v>
      </c>
    </row>
    <row r="108" spans="13:33" x14ac:dyDescent="0.35">
      <c r="M108" s="14">
        <f t="shared" si="33"/>
        <v>1</v>
      </c>
      <c r="N108" s="14" t="s">
        <v>513</v>
      </c>
      <c r="O108" s="17">
        <v>30299</v>
      </c>
      <c r="P108" s="16" t="s">
        <v>445</v>
      </c>
      <c r="Q108" s="14">
        <f t="shared" si="23"/>
        <v>6</v>
      </c>
      <c r="R108" s="16"/>
      <c r="S108" s="16">
        <f t="shared" si="34"/>
        <v>0</v>
      </c>
      <c r="T108" s="16"/>
      <c r="U108" s="16">
        <f t="shared" si="35"/>
        <v>0</v>
      </c>
      <c r="V108" s="16" t="str">
        <f t="shared" si="22"/>
        <v>130299600</v>
      </c>
      <c r="X108" s="14">
        <f t="shared" si="29"/>
        <v>2</v>
      </c>
      <c r="Y108" s="16" t="s">
        <v>514</v>
      </c>
      <c r="Z108" s="16">
        <v>80250</v>
      </c>
      <c r="AA108" s="16" t="s">
        <v>464</v>
      </c>
      <c r="AB108" s="16">
        <f t="shared" si="32"/>
        <v>99</v>
      </c>
      <c r="AC108" s="16"/>
      <c r="AD108" s="16">
        <f t="shared" si="30"/>
        <v>0</v>
      </c>
      <c r="AE108" s="16"/>
      <c r="AF108" s="16">
        <f t="shared" si="31"/>
        <v>0</v>
      </c>
      <c r="AG108" s="16" t="str">
        <f t="shared" si="36"/>
        <v>2802509900</v>
      </c>
    </row>
    <row r="109" spans="13:33" x14ac:dyDescent="0.35">
      <c r="M109" s="14">
        <f t="shared" si="33"/>
        <v>1</v>
      </c>
      <c r="N109" s="14" t="s">
        <v>513</v>
      </c>
      <c r="O109" s="17">
        <v>30301</v>
      </c>
      <c r="P109" s="16" t="s">
        <v>445</v>
      </c>
      <c r="Q109" s="14">
        <f t="shared" si="23"/>
        <v>6</v>
      </c>
      <c r="R109" s="16"/>
      <c r="S109" s="16">
        <f t="shared" si="34"/>
        <v>0</v>
      </c>
      <c r="T109" s="16"/>
      <c r="U109" s="16">
        <f t="shared" si="35"/>
        <v>0</v>
      </c>
      <c r="V109" s="16" t="str">
        <f t="shared" si="22"/>
        <v>130301600</v>
      </c>
      <c r="X109" s="14">
        <f t="shared" si="29"/>
        <v>2</v>
      </c>
      <c r="Y109" s="16" t="s">
        <v>514</v>
      </c>
      <c r="Z109" s="16">
        <v>80260</v>
      </c>
      <c r="AA109" s="16" t="s">
        <v>460</v>
      </c>
      <c r="AB109" s="16">
        <f t="shared" si="32"/>
        <v>70</v>
      </c>
      <c r="AC109" s="16"/>
      <c r="AD109" s="16">
        <f t="shared" si="30"/>
        <v>0</v>
      </c>
      <c r="AE109" s="16"/>
      <c r="AF109" s="16">
        <f t="shared" si="31"/>
        <v>0</v>
      </c>
      <c r="AG109" s="16" t="str">
        <f t="shared" si="36"/>
        <v>2802607000</v>
      </c>
    </row>
    <row r="110" spans="13:33" x14ac:dyDescent="0.35">
      <c r="M110" s="14">
        <f t="shared" si="33"/>
        <v>1</v>
      </c>
      <c r="N110" s="14" t="s">
        <v>513</v>
      </c>
      <c r="O110" s="17">
        <v>30306</v>
      </c>
      <c r="P110" s="16" t="s">
        <v>445</v>
      </c>
      <c r="Q110" s="14">
        <f t="shared" si="23"/>
        <v>6</v>
      </c>
      <c r="R110" s="16"/>
      <c r="S110" s="16">
        <f t="shared" si="34"/>
        <v>0</v>
      </c>
      <c r="T110" s="16"/>
      <c r="U110" s="16">
        <f t="shared" si="35"/>
        <v>0</v>
      </c>
      <c r="V110" s="16" t="str">
        <f t="shared" si="22"/>
        <v>130306600</v>
      </c>
      <c r="X110" s="14">
        <f t="shared" si="29"/>
        <v>2</v>
      </c>
      <c r="Y110" s="16" t="s">
        <v>514</v>
      </c>
      <c r="Z110" s="16">
        <v>80261</v>
      </c>
      <c r="AA110" s="16" t="s">
        <v>464</v>
      </c>
      <c r="AB110" s="16">
        <f t="shared" si="32"/>
        <v>99</v>
      </c>
      <c r="AC110" s="16"/>
      <c r="AD110" s="16">
        <f t="shared" si="30"/>
        <v>0</v>
      </c>
      <c r="AE110" s="16"/>
      <c r="AF110" s="16">
        <f t="shared" si="31"/>
        <v>0</v>
      </c>
      <c r="AG110" s="16" t="str">
        <f t="shared" si="36"/>
        <v>2802619900</v>
      </c>
    </row>
    <row r="111" spans="13:33" x14ac:dyDescent="0.35">
      <c r="M111" s="14">
        <f t="shared" si="33"/>
        <v>1</v>
      </c>
      <c r="N111" s="14" t="s">
        <v>513</v>
      </c>
      <c r="O111" s="17">
        <v>30312</v>
      </c>
      <c r="P111" s="16" t="s">
        <v>445</v>
      </c>
      <c r="Q111" s="14">
        <f t="shared" si="23"/>
        <v>6</v>
      </c>
      <c r="R111" s="16"/>
      <c r="S111" s="16">
        <f t="shared" si="34"/>
        <v>0</v>
      </c>
      <c r="T111" s="16"/>
      <c r="U111" s="16">
        <f t="shared" si="35"/>
        <v>0</v>
      </c>
      <c r="V111" s="16" t="str">
        <f t="shared" si="22"/>
        <v>130312600</v>
      </c>
      <c r="X111" s="14">
        <f t="shared" si="29"/>
        <v>2</v>
      </c>
      <c r="Y111" s="16" t="s">
        <v>514</v>
      </c>
      <c r="Z111" s="16">
        <v>91000</v>
      </c>
      <c r="AA111" s="16" t="s">
        <v>462</v>
      </c>
      <c r="AB111" s="16">
        <f t="shared" si="32"/>
        <v>90</v>
      </c>
      <c r="AC111" s="16"/>
      <c r="AD111" s="16">
        <f t="shared" si="30"/>
        <v>0</v>
      </c>
      <c r="AE111" s="16"/>
      <c r="AF111" s="16">
        <f t="shared" si="31"/>
        <v>0</v>
      </c>
      <c r="AG111" s="16" t="str">
        <f t="shared" si="36"/>
        <v>2910009000</v>
      </c>
    </row>
    <row r="112" spans="13:33" x14ac:dyDescent="0.35">
      <c r="M112" s="14">
        <f t="shared" si="33"/>
        <v>1</v>
      </c>
      <c r="N112" s="14" t="s">
        <v>513</v>
      </c>
      <c r="O112" s="17">
        <v>30318</v>
      </c>
      <c r="P112" s="16" t="s">
        <v>445</v>
      </c>
      <c r="Q112" s="14">
        <f t="shared" si="23"/>
        <v>6</v>
      </c>
      <c r="R112" s="16"/>
      <c r="S112" s="16">
        <f t="shared" si="34"/>
        <v>0</v>
      </c>
      <c r="T112" s="16"/>
      <c r="U112" s="16">
        <f t="shared" si="35"/>
        <v>0</v>
      </c>
      <c r="V112" s="16" t="str">
        <f t="shared" si="22"/>
        <v>130318600</v>
      </c>
      <c r="X112" s="14">
        <f t="shared" si="29"/>
        <v>2</v>
      </c>
      <c r="Y112" s="16" t="s">
        <v>514</v>
      </c>
      <c r="Z112" s="16">
        <v>80255</v>
      </c>
      <c r="AA112" s="16" t="s">
        <v>462</v>
      </c>
      <c r="AB112" s="16">
        <f t="shared" si="32"/>
        <v>90</v>
      </c>
      <c r="AC112" s="16"/>
      <c r="AD112" s="16">
        <f t="shared" si="30"/>
        <v>0</v>
      </c>
      <c r="AE112" s="16"/>
      <c r="AF112" s="16">
        <f t="shared" si="31"/>
        <v>0</v>
      </c>
      <c r="AG112" s="16" t="str">
        <f t="shared" si="36"/>
        <v>2802559000</v>
      </c>
    </row>
    <row r="113" spans="13:33" x14ac:dyDescent="0.35">
      <c r="M113" s="14">
        <f t="shared" ref="M113:M176" si="37">_xlfn.SINGLE(_xlfn.XLOOKUP(N113,B:B,A:A,0,0,1))</f>
        <v>1</v>
      </c>
      <c r="N113" s="14" t="s">
        <v>513</v>
      </c>
      <c r="O113" s="17">
        <v>30329</v>
      </c>
      <c r="P113" s="16" t="s">
        <v>445</v>
      </c>
      <c r="Q113" s="14">
        <f t="shared" si="23"/>
        <v>6</v>
      </c>
      <c r="R113" s="16"/>
      <c r="S113" s="16">
        <f t="shared" ref="S113:S176" si="38">_xlfn.SINGLE(_xlfn.XLOOKUP(R113,H:H,G:G,0,0,1))</f>
        <v>0</v>
      </c>
      <c r="T113" s="16"/>
      <c r="U113" s="16">
        <f t="shared" ref="U113:U176" si="39">_xlfn.SINGLE(_xlfn.XLOOKUP(T113,K:K,J:J,0,0,1))</f>
        <v>0</v>
      </c>
      <c r="V113" s="16" t="str">
        <f t="shared" si="22"/>
        <v>130329600</v>
      </c>
      <c r="X113" s="14">
        <f t="shared" si="29"/>
        <v>2</v>
      </c>
      <c r="Y113" s="16" t="s">
        <v>514</v>
      </c>
      <c r="Z113" s="17">
        <v>21000</v>
      </c>
      <c r="AA113" s="16" t="s">
        <v>447</v>
      </c>
      <c r="AB113" s="16">
        <f t="shared" si="32"/>
        <v>8</v>
      </c>
      <c r="AC113" s="14">
        <v>0</v>
      </c>
      <c r="AD113" s="16">
        <f t="shared" si="30"/>
        <v>0</v>
      </c>
      <c r="AE113" s="16">
        <v>0</v>
      </c>
      <c r="AF113" s="16">
        <f t="shared" si="31"/>
        <v>0</v>
      </c>
      <c r="AG113" s="16" t="str">
        <f t="shared" si="36"/>
        <v>221000800</v>
      </c>
    </row>
    <row r="114" spans="13:33" x14ac:dyDescent="0.35">
      <c r="M114" s="14">
        <f t="shared" si="37"/>
        <v>1</v>
      </c>
      <c r="N114" s="14" t="s">
        <v>513</v>
      </c>
      <c r="O114" s="17">
        <v>30331</v>
      </c>
      <c r="P114" s="16" t="s">
        <v>445</v>
      </c>
      <c r="Q114" s="14">
        <f t="shared" si="23"/>
        <v>6</v>
      </c>
      <c r="R114" s="16"/>
      <c r="S114" s="16">
        <f t="shared" si="38"/>
        <v>0</v>
      </c>
      <c r="T114" s="16"/>
      <c r="U114" s="16">
        <f t="shared" si="39"/>
        <v>0</v>
      </c>
      <c r="V114" s="16" t="str">
        <f t="shared" si="22"/>
        <v>130331600</v>
      </c>
      <c r="X114" s="14">
        <f t="shared" si="29"/>
        <v>2</v>
      </c>
      <c r="Y114" s="16" t="s">
        <v>514</v>
      </c>
      <c r="Z114" s="17">
        <v>21016</v>
      </c>
      <c r="AA114" s="16" t="s">
        <v>447</v>
      </c>
      <c r="AB114" s="16">
        <f t="shared" si="32"/>
        <v>8</v>
      </c>
      <c r="AC114" s="14">
        <v>0</v>
      </c>
      <c r="AD114" s="16">
        <f t="shared" si="30"/>
        <v>0</v>
      </c>
      <c r="AE114" s="16">
        <v>0</v>
      </c>
      <c r="AF114" s="16">
        <f t="shared" si="31"/>
        <v>0</v>
      </c>
      <c r="AG114" s="16" t="str">
        <f t="shared" si="36"/>
        <v>221016800</v>
      </c>
    </row>
    <row r="115" spans="13:33" x14ac:dyDescent="0.35">
      <c r="M115" s="14">
        <f t="shared" si="37"/>
        <v>1</v>
      </c>
      <c r="N115" s="14" t="s">
        <v>513</v>
      </c>
      <c r="O115" s="17">
        <v>30347</v>
      </c>
      <c r="P115" s="16" t="s">
        <v>445</v>
      </c>
      <c r="Q115" s="14">
        <f t="shared" si="23"/>
        <v>6</v>
      </c>
      <c r="R115" s="16"/>
      <c r="S115" s="16">
        <f t="shared" si="38"/>
        <v>0</v>
      </c>
      <c r="T115" s="16"/>
      <c r="U115" s="16">
        <f t="shared" si="39"/>
        <v>0</v>
      </c>
      <c r="V115" s="16" t="str">
        <f t="shared" si="22"/>
        <v>130347600</v>
      </c>
      <c r="X115" s="14">
        <f t="shared" si="29"/>
        <v>2</v>
      </c>
      <c r="Y115" s="16" t="s">
        <v>514</v>
      </c>
      <c r="Z115" s="17">
        <v>25501</v>
      </c>
      <c r="AA115" s="16" t="s">
        <v>446</v>
      </c>
      <c r="AB115" s="16">
        <f t="shared" si="32"/>
        <v>7</v>
      </c>
      <c r="AC115" s="14" t="s">
        <v>469</v>
      </c>
      <c r="AD115" s="16">
        <f t="shared" si="30"/>
        <v>109</v>
      </c>
      <c r="AE115" s="16">
        <v>0</v>
      </c>
      <c r="AF115" s="16">
        <f t="shared" si="31"/>
        <v>0</v>
      </c>
      <c r="AG115" s="16" t="str">
        <f t="shared" si="36"/>
        <v>22550171090</v>
      </c>
    </row>
    <row r="116" spans="13:33" x14ac:dyDescent="0.35">
      <c r="M116" s="14">
        <f t="shared" si="37"/>
        <v>1</v>
      </c>
      <c r="N116" s="14" t="s">
        <v>513</v>
      </c>
      <c r="O116" s="17">
        <v>30348</v>
      </c>
      <c r="P116" s="16" t="s">
        <v>445</v>
      </c>
      <c r="Q116" s="14">
        <f t="shared" si="23"/>
        <v>6</v>
      </c>
      <c r="R116" s="16"/>
      <c r="S116" s="16">
        <f t="shared" si="38"/>
        <v>0</v>
      </c>
      <c r="T116" s="16"/>
      <c r="U116" s="16">
        <f t="shared" si="39"/>
        <v>0</v>
      </c>
      <c r="V116" s="16" t="str">
        <f t="shared" si="22"/>
        <v>130348600</v>
      </c>
      <c r="X116" s="14">
        <f t="shared" si="29"/>
        <v>2</v>
      </c>
      <c r="Y116" s="16" t="s">
        <v>514</v>
      </c>
      <c r="Z116" s="17">
        <v>60070</v>
      </c>
      <c r="AA116" s="16" t="s">
        <v>457</v>
      </c>
      <c r="AB116" s="16">
        <f t="shared" si="32"/>
        <v>40</v>
      </c>
      <c r="AC116" s="14" t="s">
        <v>471</v>
      </c>
      <c r="AD116" s="16">
        <f t="shared" si="30"/>
        <v>116</v>
      </c>
      <c r="AE116" s="16" t="s">
        <v>484</v>
      </c>
      <c r="AF116" s="16">
        <f t="shared" si="31"/>
        <v>42</v>
      </c>
      <c r="AG116" s="16" t="str">
        <f t="shared" si="36"/>
        <v>2600704011642</v>
      </c>
    </row>
    <row r="117" spans="13:33" x14ac:dyDescent="0.35">
      <c r="M117" s="14">
        <f t="shared" si="37"/>
        <v>1</v>
      </c>
      <c r="N117" s="14" t="s">
        <v>513</v>
      </c>
      <c r="O117" s="17">
        <v>30350</v>
      </c>
      <c r="P117" s="16" t="s">
        <v>445</v>
      </c>
      <c r="Q117" s="14">
        <f t="shared" si="23"/>
        <v>6</v>
      </c>
      <c r="R117" s="16"/>
      <c r="S117" s="16">
        <f t="shared" si="38"/>
        <v>0</v>
      </c>
      <c r="T117" s="16"/>
      <c r="U117" s="16">
        <f t="shared" si="39"/>
        <v>0</v>
      </c>
      <c r="V117" s="16" t="str">
        <f t="shared" si="22"/>
        <v>130350600</v>
      </c>
      <c r="X117" s="14">
        <f t="shared" si="29"/>
        <v>2</v>
      </c>
      <c r="Y117" s="16" t="s">
        <v>514</v>
      </c>
      <c r="Z117" s="17">
        <v>70017</v>
      </c>
      <c r="AA117" s="16" t="s">
        <v>458</v>
      </c>
      <c r="AB117" s="16">
        <f t="shared" si="32"/>
        <v>50</v>
      </c>
      <c r="AC117" s="14" t="s">
        <v>471</v>
      </c>
      <c r="AD117" s="16">
        <f t="shared" si="30"/>
        <v>116</v>
      </c>
      <c r="AE117" s="16">
        <v>0</v>
      </c>
      <c r="AF117" s="16">
        <f t="shared" si="31"/>
        <v>0</v>
      </c>
      <c r="AG117" s="16" t="str">
        <f t="shared" si="36"/>
        <v>270017501160</v>
      </c>
    </row>
    <row r="118" spans="13:33" x14ac:dyDescent="0.35">
      <c r="M118" s="14">
        <f t="shared" si="37"/>
        <v>1</v>
      </c>
      <c r="N118" s="14" t="s">
        <v>513</v>
      </c>
      <c r="O118" s="17">
        <v>30359</v>
      </c>
      <c r="P118" s="16" t="s">
        <v>445</v>
      </c>
      <c r="Q118" s="14">
        <f t="shared" si="23"/>
        <v>6</v>
      </c>
      <c r="R118" s="16"/>
      <c r="S118" s="16">
        <f t="shared" si="38"/>
        <v>0</v>
      </c>
      <c r="T118" s="16"/>
      <c r="U118" s="16">
        <f t="shared" si="39"/>
        <v>0</v>
      </c>
      <c r="V118" s="16" t="str">
        <f t="shared" si="22"/>
        <v>130359600</v>
      </c>
      <c r="X118" s="14">
        <f t="shared" si="29"/>
        <v>2</v>
      </c>
      <c r="Y118" s="16" t="s">
        <v>514</v>
      </c>
      <c r="Z118" s="17">
        <v>70045</v>
      </c>
      <c r="AA118" s="16" t="s">
        <v>458</v>
      </c>
      <c r="AB118" s="16">
        <f t="shared" si="32"/>
        <v>50</v>
      </c>
      <c r="AC118" s="14" t="s">
        <v>474</v>
      </c>
      <c r="AD118" s="16">
        <f t="shared" si="30"/>
        <v>124</v>
      </c>
      <c r="AE118" s="16">
        <v>0</v>
      </c>
      <c r="AF118" s="16">
        <f t="shared" si="31"/>
        <v>0</v>
      </c>
      <c r="AG118" s="16" t="str">
        <f t="shared" si="36"/>
        <v>270045501240</v>
      </c>
    </row>
    <row r="119" spans="13:33" x14ac:dyDescent="0.35">
      <c r="M119" s="14">
        <f t="shared" si="37"/>
        <v>1</v>
      </c>
      <c r="N119" s="14" t="s">
        <v>513</v>
      </c>
      <c r="O119" s="17">
        <v>30362</v>
      </c>
      <c r="P119" s="16" t="s">
        <v>445</v>
      </c>
      <c r="Q119" s="14">
        <f t="shared" si="23"/>
        <v>6</v>
      </c>
      <c r="R119" s="16"/>
      <c r="S119" s="16">
        <f t="shared" si="38"/>
        <v>0</v>
      </c>
      <c r="T119" s="16"/>
      <c r="U119" s="16">
        <f t="shared" si="39"/>
        <v>0</v>
      </c>
      <c r="V119" s="16" t="str">
        <f t="shared" si="22"/>
        <v>130362600</v>
      </c>
      <c r="X119" s="14">
        <f t="shared" si="29"/>
        <v>2</v>
      </c>
      <c r="Y119" s="16" t="s">
        <v>514</v>
      </c>
      <c r="Z119" s="17">
        <v>70075</v>
      </c>
      <c r="AA119" s="16" t="s">
        <v>458</v>
      </c>
      <c r="AB119" s="16">
        <f t="shared" si="32"/>
        <v>50</v>
      </c>
      <c r="AC119" s="14" t="s">
        <v>474</v>
      </c>
      <c r="AD119" s="16">
        <f t="shared" si="30"/>
        <v>124</v>
      </c>
      <c r="AE119" s="16">
        <v>0</v>
      </c>
      <c r="AF119" s="16">
        <f t="shared" si="31"/>
        <v>0</v>
      </c>
      <c r="AG119" s="16" t="str">
        <f t="shared" si="36"/>
        <v>270075501240</v>
      </c>
    </row>
    <row r="120" spans="13:33" x14ac:dyDescent="0.35">
      <c r="M120" s="14">
        <f t="shared" si="37"/>
        <v>1</v>
      </c>
      <c r="N120" s="14" t="s">
        <v>513</v>
      </c>
      <c r="O120" s="17">
        <v>30364</v>
      </c>
      <c r="P120" s="16" t="s">
        <v>445</v>
      </c>
      <c r="Q120" s="14">
        <f t="shared" si="23"/>
        <v>6</v>
      </c>
      <c r="R120" s="16"/>
      <c r="S120" s="16">
        <f t="shared" si="38"/>
        <v>0</v>
      </c>
      <c r="T120" s="16"/>
      <c r="U120" s="16">
        <f t="shared" si="39"/>
        <v>0</v>
      </c>
      <c r="V120" s="16" t="str">
        <f t="shared" si="22"/>
        <v>130364600</v>
      </c>
      <c r="X120" s="14">
        <f t="shared" si="29"/>
        <v>2</v>
      </c>
      <c r="Y120" s="16" t="s">
        <v>514</v>
      </c>
      <c r="Z120" s="17">
        <v>72015</v>
      </c>
      <c r="AA120" s="16" t="s">
        <v>459</v>
      </c>
      <c r="AB120" s="16">
        <f t="shared" si="32"/>
        <v>60</v>
      </c>
      <c r="AC120" s="14" t="s">
        <v>471</v>
      </c>
      <c r="AD120" s="16">
        <f t="shared" si="30"/>
        <v>116</v>
      </c>
      <c r="AE120" s="16">
        <v>0</v>
      </c>
      <c r="AF120" s="16">
        <f t="shared" si="31"/>
        <v>0</v>
      </c>
      <c r="AG120" s="16" t="str">
        <f t="shared" si="36"/>
        <v>272015601160</v>
      </c>
    </row>
    <row r="121" spans="13:33" x14ac:dyDescent="0.35">
      <c r="M121" s="14">
        <f t="shared" si="37"/>
        <v>1</v>
      </c>
      <c r="N121" s="14" t="s">
        <v>513</v>
      </c>
      <c r="O121" s="17">
        <v>30374</v>
      </c>
      <c r="P121" s="16" t="s">
        <v>445</v>
      </c>
      <c r="Q121" s="14">
        <f t="shared" si="23"/>
        <v>6</v>
      </c>
      <c r="R121" s="16"/>
      <c r="S121" s="16">
        <f t="shared" si="38"/>
        <v>0</v>
      </c>
      <c r="T121" s="16"/>
      <c r="U121" s="16">
        <f t="shared" si="39"/>
        <v>0</v>
      </c>
      <c r="V121" s="16" t="str">
        <f t="shared" ref="V121:V176" si="40">M121&amp;O121&amp;Q121&amp;S121&amp;U121</f>
        <v>130374600</v>
      </c>
      <c r="X121" s="14">
        <f t="shared" ref="X121:X142" si="41">_xlfn.SINGLE(_xlfn.XLOOKUP(Y121,B:B,A:A,0,0,1))</f>
        <v>2</v>
      </c>
      <c r="Y121" s="16" t="s">
        <v>514</v>
      </c>
      <c r="Z121" s="17">
        <v>72045</v>
      </c>
      <c r="AA121" s="16" t="s">
        <v>459</v>
      </c>
      <c r="AB121" s="16">
        <f t="shared" si="32"/>
        <v>60</v>
      </c>
      <c r="AC121" s="14" t="s">
        <v>474</v>
      </c>
      <c r="AD121" s="16">
        <f t="shared" ref="AD121:AD151" si="42">_xlfn.SINGLE(_xlfn.XLOOKUP(AC121,H:H,G:G,0,0,1))</f>
        <v>124</v>
      </c>
      <c r="AE121" s="16">
        <v>0</v>
      </c>
      <c r="AF121" s="16">
        <f t="shared" ref="AF121:AF151" si="43">_xlfn.SINGLE(_xlfn.XLOOKUP(AE121,K:K,J:J,0,0,1))</f>
        <v>0</v>
      </c>
      <c r="AG121" s="16" t="str">
        <f t="shared" si="36"/>
        <v>272045601240</v>
      </c>
    </row>
    <row r="122" spans="13:33" x14ac:dyDescent="0.35">
      <c r="M122" s="14">
        <f t="shared" si="37"/>
        <v>1</v>
      </c>
      <c r="N122" s="14" t="s">
        <v>513</v>
      </c>
      <c r="O122" s="17">
        <v>30378</v>
      </c>
      <c r="P122" s="16" t="s">
        <v>445</v>
      </c>
      <c r="Q122" s="14">
        <f t="shared" si="23"/>
        <v>6</v>
      </c>
      <c r="R122" s="16"/>
      <c r="S122" s="16">
        <f t="shared" si="38"/>
        <v>0</v>
      </c>
      <c r="T122" s="16"/>
      <c r="U122" s="16">
        <f t="shared" si="39"/>
        <v>0</v>
      </c>
      <c r="V122" s="16" t="str">
        <f t="shared" si="40"/>
        <v>130378600</v>
      </c>
      <c r="X122" s="14">
        <f t="shared" si="41"/>
        <v>2</v>
      </c>
      <c r="Y122" s="16" t="s">
        <v>514</v>
      </c>
      <c r="Z122" s="17">
        <v>72050</v>
      </c>
      <c r="AA122" s="16" t="s">
        <v>459</v>
      </c>
      <c r="AB122" s="16">
        <f t="shared" si="32"/>
        <v>60</v>
      </c>
      <c r="AC122" s="14" t="s">
        <v>474</v>
      </c>
      <c r="AD122" s="16">
        <f t="shared" si="42"/>
        <v>124</v>
      </c>
      <c r="AE122" s="16">
        <v>0</v>
      </c>
      <c r="AF122" s="16">
        <f t="shared" si="43"/>
        <v>0</v>
      </c>
      <c r="AG122" s="16" t="str">
        <f t="shared" si="36"/>
        <v>272050601240</v>
      </c>
    </row>
    <row r="123" spans="13:33" x14ac:dyDescent="0.35">
      <c r="M123" s="14">
        <f t="shared" si="37"/>
        <v>1</v>
      </c>
      <c r="N123" s="14" t="s">
        <v>513</v>
      </c>
      <c r="O123" s="17">
        <v>30379</v>
      </c>
      <c r="P123" s="16" t="s">
        <v>445</v>
      </c>
      <c r="Q123" s="14">
        <f t="shared" si="23"/>
        <v>6</v>
      </c>
      <c r="R123" s="16"/>
      <c r="S123" s="16">
        <f t="shared" si="38"/>
        <v>0</v>
      </c>
      <c r="T123" s="16"/>
      <c r="U123" s="16">
        <f t="shared" si="39"/>
        <v>0</v>
      </c>
      <c r="V123" s="16" t="str">
        <f t="shared" si="40"/>
        <v>130379600</v>
      </c>
      <c r="X123" s="14">
        <f t="shared" si="41"/>
        <v>2</v>
      </c>
      <c r="Y123" s="16" t="s">
        <v>514</v>
      </c>
      <c r="Z123" s="17">
        <v>72055</v>
      </c>
      <c r="AA123" s="16" t="s">
        <v>459</v>
      </c>
      <c r="AB123" s="16">
        <f t="shared" si="32"/>
        <v>60</v>
      </c>
      <c r="AC123" s="14" t="s">
        <v>474</v>
      </c>
      <c r="AD123" s="16">
        <f t="shared" si="42"/>
        <v>124</v>
      </c>
      <c r="AE123" s="16">
        <v>0</v>
      </c>
      <c r="AF123" s="16">
        <f t="shared" si="43"/>
        <v>0</v>
      </c>
      <c r="AG123" s="16" t="str">
        <f t="shared" si="36"/>
        <v>272055601240</v>
      </c>
    </row>
    <row r="124" spans="13:33" x14ac:dyDescent="0.35">
      <c r="M124" s="14">
        <f t="shared" si="37"/>
        <v>1</v>
      </c>
      <c r="N124" s="14" t="s">
        <v>513</v>
      </c>
      <c r="O124" s="17">
        <v>30383</v>
      </c>
      <c r="P124" s="16" t="s">
        <v>445</v>
      </c>
      <c r="Q124" s="14">
        <f t="shared" si="23"/>
        <v>6</v>
      </c>
      <c r="R124" s="16"/>
      <c r="S124" s="16">
        <f t="shared" si="38"/>
        <v>0</v>
      </c>
      <c r="T124" s="16"/>
      <c r="U124" s="16">
        <f t="shared" si="39"/>
        <v>0</v>
      </c>
      <c r="V124" s="16" t="str">
        <f t="shared" si="40"/>
        <v>130383600</v>
      </c>
      <c r="X124" s="14">
        <f t="shared" si="41"/>
        <v>2</v>
      </c>
      <c r="Y124" s="16" t="s">
        <v>514</v>
      </c>
      <c r="Z124" s="17">
        <v>72065</v>
      </c>
      <c r="AA124" s="16" t="s">
        <v>459</v>
      </c>
      <c r="AB124" s="16">
        <f t="shared" si="32"/>
        <v>60</v>
      </c>
      <c r="AC124" s="14" t="s">
        <v>474</v>
      </c>
      <c r="AD124" s="16">
        <f t="shared" si="42"/>
        <v>124</v>
      </c>
      <c r="AE124" s="16">
        <v>0</v>
      </c>
      <c r="AF124" s="16">
        <f t="shared" si="43"/>
        <v>0</v>
      </c>
      <c r="AG124" s="16" t="str">
        <f t="shared" si="36"/>
        <v>272065601240</v>
      </c>
    </row>
    <row r="125" spans="13:33" x14ac:dyDescent="0.35">
      <c r="M125" s="14">
        <f t="shared" si="37"/>
        <v>1</v>
      </c>
      <c r="N125" s="14" t="s">
        <v>513</v>
      </c>
      <c r="O125" s="17">
        <v>30389</v>
      </c>
      <c r="P125" s="16" t="s">
        <v>445</v>
      </c>
      <c r="Q125" s="14">
        <f t="shared" si="23"/>
        <v>6</v>
      </c>
      <c r="R125" s="16"/>
      <c r="S125" s="16">
        <f t="shared" si="38"/>
        <v>0</v>
      </c>
      <c r="T125" s="16"/>
      <c r="U125" s="16">
        <f t="shared" si="39"/>
        <v>0</v>
      </c>
      <c r="V125" s="16" t="str">
        <f t="shared" si="40"/>
        <v>130389600</v>
      </c>
      <c r="X125" s="14">
        <f t="shared" si="41"/>
        <v>2</v>
      </c>
      <c r="Y125" s="16" t="s">
        <v>514</v>
      </c>
      <c r="Z125" s="17">
        <v>75017</v>
      </c>
      <c r="AA125" s="16" t="s">
        <v>456</v>
      </c>
      <c r="AB125" s="16">
        <f t="shared" si="32"/>
        <v>30</v>
      </c>
      <c r="AC125" s="14" t="s">
        <v>471</v>
      </c>
      <c r="AD125" s="16">
        <f t="shared" si="42"/>
        <v>116</v>
      </c>
      <c r="AE125" s="16">
        <v>0</v>
      </c>
      <c r="AF125" s="16">
        <f t="shared" si="43"/>
        <v>0</v>
      </c>
      <c r="AG125" s="16" t="str">
        <f t="shared" si="36"/>
        <v>275017301160</v>
      </c>
    </row>
    <row r="126" spans="13:33" x14ac:dyDescent="0.35">
      <c r="M126" s="14">
        <f t="shared" si="37"/>
        <v>1</v>
      </c>
      <c r="N126" s="14" t="s">
        <v>513</v>
      </c>
      <c r="O126" s="17">
        <v>30398</v>
      </c>
      <c r="P126" s="16" t="s">
        <v>445</v>
      </c>
      <c r="Q126" s="14">
        <f t="shared" si="23"/>
        <v>6</v>
      </c>
      <c r="R126" s="16"/>
      <c r="S126" s="16">
        <f t="shared" si="38"/>
        <v>0</v>
      </c>
      <c r="T126" s="16"/>
      <c r="U126" s="16">
        <f t="shared" si="39"/>
        <v>0</v>
      </c>
      <c r="V126" s="16" t="str">
        <f t="shared" si="40"/>
        <v>130398600</v>
      </c>
      <c r="X126" s="14">
        <f t="shared" si="41"/>
        <v>2</v>
      </c>
      <c r="Y126" s="16" t="s">
        <v>514</v>
      </c>
      <c r="Z126" s="17">
        <v>75040</v>
      </c>
      <c r="AA126" s="16" t="s">
        <v>456</v>
      </c>
      <c r="AB126" s="16">
        <f t="shared" si="32"/>
        <v>30</v>
      </c>
      <c r="AC126" s="14" t="s">
        <v>474</v>
      </c>
      <c r="AD126" s="16">
        <f t="shared" si="42"/>
        <v>124</v>
      </c>
      <c r="AE126" s="16">
        <v>0</v>
      </c>
      <c r="AF126" s="16">
        <f t="shared" si="43"/>
        <v>0</v>
      </c>
      <c r="AG126" s="16" t="str">
        <f t="shared" ref="AG126:AG146" si="44">X126&amp;Z126&amp;AB126&amp;AD126&amp;AF126</f>
        <v>275040301240</v>
      </c>
    </row>
    <row r="127" spans="13:33" x14ac:dyDescent="0.35">
      <c r="M127" s="14">
        <f t="shared" si="37"/>
        <v>1</v>
      </c>
      <c r="N127" s="14" t="s">
        <v>513</v>
      </c>
      <c r="O127" s="17">
        <v>30401</v>
      </c>
      <c r="P127" s="16" t="s">
        <v>445</v>
      </c>
      <c r="Q127" s="14">
        <f t="shared" si="23"/>
        <v>6</v>
      </c>
      <c r="R127" s="16"/>
      <c r="S127" s="16">
        <f t="shared" si="38"/>
        <v>0</v>
      </c>
      <c r="T127" s="16"/>
      <c r="U127" s="16">
        <f t="shared" si="39"/>
        <v>0</v>
      </c>
      <c r="V127" s="16" t="str">
        <f t="shared" si="40"/>
        <v>130401600</v>
      </c>
      <c r="X127" s="14">
        <f t="shared" si="41"/>
        <v>2</v>
      </c>
      <c r="Y127" s="16" t="s">
        <v>514</v>
      </c>
      <c r="Z127" s="17">
        <v>75045</v>
      </c>
      <c r="AA127" s="16" t="s">
        <v>456</v>
      </c>
      <c r="AB127" s="16">
        <f t="shared" si="32"/>
        <v>30</v>
      </c>
      <c r="AC127" s="14" t="s">
        <v>474</v>
      </c>
      <c r="AD127" s="16">
        <f t="shared" si="42"/>
        <v>124</v>
      </c>
      <c r="AE127" s="16">
        <v>0</v>
      </c>
      <c r="AF127" s="16">
        <f t="shared" si="43"/>
        <v>0</v>
      </c>
      <c r="AG127" s="16" t="str">
        <f t="shared" si="44"/>
        <v>275045301240</v>
      </c>
    </row>
    <row r="128" spans="13:33" x14ac:dyDescent="0.35">
      <c r="M128" s="14">
        <f t="shared" si="37"/>
        <v>1</v>
      </c>
      <c r="N128" s="14" t="s">
        <v>513</v>
      </c>
      <c r="O128" s="17">
        <v>30402</v>
      </c>
      <c r="P128" s="16" t="s">
        <v>445</v>
      </c>
      <c r="Q128" s="14">
        <f t="shared" si="23"/>
        <v>6</v>
      </c>
      <c r="R128" s="16"/>
      <c r="S128" s="16">
        <f t="shared" si="38"/>
        <v>0</v>
      </c>
      <c r="T128" s="16"/>
      <c r="U128" s="16">
        <f t="shared" si="39"/>
        <v>0</v>
      </c>
      <c r="V128" s="16" t="str">
        <f t="shared" si="40"/>
        <v>130402600</v>
      </c>
      <c r="X128" s="14">
        <f t="shared" si="41"/>
        <v>2</v>
      </c>
      <c r="Y128" s="16" t="s">
        <v>514</v>
      </c>
      <c r="Z128" s="17">
        <v>75050</v>
      </c>
      <c r="AA128" s="16" t="s">
        <v>456</v>
      </c>
      <c r="AB128" s="16">
        <f t="shared" si="32"/>
        <v>30</v>
      </c>
      <c r="AC128" s="14" t="s">
        <v>474</v>
      </c>
      <c r="AD128" s="16">
        <f t="shared" si="42"/>
        <v>124</v>
      </c>
      <c r="AE128" s="16">
        <v>0</v>
      </c>
      <c r="AF128" s="16">
        <f t="shared" si="43"/>
        <v>0</v>
      </c>
      <c r="AG128" s="16" t="str">
        <f t="shared" si="44"/>
        <v>275050301240</v>
      </c>
    </row>
    <row r="129" spans="13:33" x14ac:dyDescent="0.35">
      <c r="M129" s="14">
        <f t="shared" si="37"/>
        <v>1</v>
      </c>
      <c r="N129" s="14" t="s">
        <v>513</v>
      </c>
      <c r="O129" s="17">
        <v>30403</v>
      </c>
      <c r="P129" s="16" t="s">
        <v>445</v>
      </c>
      <c r="Q129" s="14">
        <f t="shared" si="23"/>
        <v>6</v>
      </c>
      <c r="R129" s="16"/>
      <c r="S129" s="16">
        <f t="shared" si="38"/>
        <v>0</v>
      </c>
      <c r="T129" s="16"/>
      <c r="U129" s="16">
        <f t="shared" si="39"/>
        <v>0</v>
      </c>
      <c r="V129" s="16" t="str">
        <f t="shared" si="40"/>
        <v>130403600</v>
      </c>
      <c r="X129" s="14">
        <f t="shared" si="41"/>
        <v>2</v>
      </c>
      <c r="Y129" s="16" t="s">
        <v>514</v>
      </c>
      <c r="Z129" s="17">
        <v>75055</v>
      </c>
      <c r="AA129" s="16" t="s">
        <v>456</v>
      </c>
      <c r="AB129" s="16">
        <f t="shared" si="32"/>
        <v>30</v>
      </c>
      <c r="AC129" s="14" t="s">
        <v>474</v>
      </c>
      <c r="AD129" s="16">
        <f t="shared" si="42"/>
        <v>124</v>
      </c>
      <c r="AE129" s="16">
        <v>0</v>
      </c>
      <c r="AF129" s="16">
        <f t="shared" si="43"/>
        <v>0</v>
      </c>
      <c r="AG129" s="16" t="str">
        <f t="shared" si="44"/>
        <v>275055301240</v>
      </c>
    </row>
    <row r="130" spans="13:33" x14ac:dyDescent="0.35">
      <c r="M130" s="14">
        <f t="shared" si="37"/>
        <v>1</v>
      </c>
      <c r="N130" s="14" t="s">
        <v>513</v>
      </c>
      <c r="O130" s="17">
        <v>30405</v>
      </c>
      <c r="P130" s="16" t="s">
        <v>445</v>
      </c>
      <c r="Q130" s="14">
        <f t="shared" ref="Q130:Q193" si="45">_xlfn.SINGLE(_xlfn.XLOOKUP(P130,E:E,D:D,0,0,1))</f>
        <v>6</v>
      </c>
      <c r="R130" s="16"/>
      <c r="S130" s="16">
        <f t="shared" si="38"/>
        <v>0</v>
      </c>
      <c r="T130" s="16"/>
      <c r="U130" s="16">
        <f t="shared" si="39"/>
        <v>0</v>
      </c>
      <c r="V130" s="16" t="str">
        <f t="shared" si="40"/>
        <v>130405600</v>
      </c>
      <c r="X130" s="14">
        <f t="shared" si="41"/>
        <v>2</v>
      </c>
      <c r="Y130" s="16" t="s">
        <v>514</v>
      </c>
      <c r="Z130" s="17">
        <v>80016</v>
      </c>
      <c r="AA130" s="16" t="s">
        <v>460</v>
      </c>
      <c r="AB130" s="16">
        <f t="shared" ref="AB130:AB151" si="46">_xlfn.SINGLE(_xlfn.XLOOKUP(AA130,E:E,D:D,0,0,1))</f>
        <v>70</v>
      </c>
      <c r="AC130" s="14" t="s">
        <v>471</v>
      </c>
      <c r="AD130" s="16">
        <f t="shared" si="42"/>
        <v>116</v>
      </c>
      <c r="AE130" s="16">
        <v>0</v>
      </c>
      <c r="AF130" s="16">
        <f t="shared" si="43"/>
        <v>0</v>
      </c>
      <c r="AG130" s="16" t="str">
        <f t="shared" si="44"/>
        <v>280016701160</v>
      </c>
    </row>
    <row r="131" spans="13:33" x14ac:dyDescent="0.35">
      <c r="M131" s="14">
        <f t="shared" si="37"/>
        <v>1</v>
      </c>
      <c r="N131" s="14" t="s">
        <v>513</v>
      </c>
      <c r="O131" s="17">
        <v>30408</v>
      </c>
      <c r="P131" s="16" t="s">
        <v>445</v>
      </c>
      <c r="Q131" s="14">
        <f t="shared" si="45"/>
        <v>6</v>
      </c>
      <c r="R131" s="16"/>
      <c r="S131" s="16">
        <f t="shared" si="38"/>
        <v>0</v>
      </c>
      <c r="T131" s="16"/>
      <c r="U131" s="16">
        <f t="shared" si="39"/>
        <v>0</v>
      </c>
      <c r="V131" s="16" t="str">
        <f t="shared" si="40"/>
        <v>130408600</v>
      </c>
      <c r="X131" s="14">
        <f t="shared" si="41"/>
        <v>2</v>
      </c>
      <c r="Y131" s="16" t="s">
        <v>514</v>
      </c>
      <c r="Z131" s="17">
        <v>80045</v>
      </c>
      <c r="AA131" s="16" t="s">
        <v>460</v>
      </c>
      <c r="AB131" s="16">
        <f t="shared" si="46"/>
        <v>70</v>
      </c>
      <c r="AC131" s="14" t="s">
        <v>474</v>
      </c>
      <c r="AD131" s="16">
        <f t="shared" si="42"/>
        <v>124</v>
      </c>
      <c r="AE131" s="16">
        <v>0</v>
      </c>
      <c r="AF131" s="16">
        <f t="shared" si="43"/>
        <v>0</v>
      </c>
      <c r="AG131" s="16" t="str">
        <f t="shared" si="44"/>
        <v>280045701240</v>
      </c>
    </row>
    <row r="132" spans="13:33" x14ac:dyDescent="0.35">
      <c r="M132" s="14">
        <f t="shared" si="37"/>
        <v>1</v>
      </c>
      <c r="N132" s="14" t="s">
        <v>513</v>
      </c>
      <c r="O132" s="17">
        <v>30409</v>
      </c>
      <c r="P132" s="16" t="s">
        <v>445</v>
      </c>
      <c r="Q132" s="14">
        <f t="shared" si="45"/>
        <v>6</v>
      </c>
      <c r="R132" s="16"/>
      <c r="S132" s="16">
        <f t="shared" si="38"/>
        <v>0</v>
      </c>
      <c r="T132" s="16"/>
      <c r="U132" s="16">
        <f t="shared" si="39"/>
        <v>0</v>
      </c>
      <c r="V132" s="16" t="str">
        <f t="shared" si="40"/>
        <v>130409600</v>
      </c>
      <c r="X132" s="14">
        <f t="shared" si="41"/>
        <v>2</v>
      </c>
      <c r="Y132" s="16" t="s">
        <v>514</v>
      </c>
      <c r="Z132" s="17">
        <v>80050</v>
      </c>
      <c r="AA132" s="16" t="s">
        <v>460</v>
      </c>
      <c r="AB132" s="16">
        <f t="shared" si="46"/>
        <v>70</v>
      </c>
      <c r="AC132" s="14" t="s">
        <v>474</v>
      </c>
      <c r="AD132" s="16">
        <f t="shared" si="42"/>
        <v>124</v>
      </c>
      <c r="AE132" s="16">
        <v>0</v>
      </c>
      <c r="AF132" s="16">
        <f t="shared" si="43"/>
        <v>0</v>
      </c>
      <c r="AG132" s="16" t="str">
        <f t="shared" si="44"/>
        <v>280050701240</v>
      </c>
    </row>
    <row r="133" spans="13:33" x14ac:dyDescent="0.35">
      <c r="M133" s="14">
        <f t="shared" si="37"/>
        <v>1</v>
      </c>
      <c r="N133" s="14" t="s">
        <v>513</v>
      </c>
      <c r="O133" s="17">
        <v>31001</v>
      </c>
      <c r="P133" s="16" t="s">
        <v>445</v>
      </c>
      <c r="Q133" s="14">
        <f t="shared" si="45"/>
        <v>6</v>
      </c>
      <c r="R133" s="16"/>
      <c r="S133" s="16">
        <f t="shared" si="38"/>
        <v>0</v>
      </c>
      <c r="T133" s="16"/>
      <c r="U133" s="16">
        <f t="shared" si="39"/>
        <v>0</v>
      </c>
      <c r="V133" s="16" t="str">
        <f t="shared" si="40"/>
        <v>131001600</v>
      </c>
      <c r="X133" s="14">
        <f t="shared" si="41"/>
        <v>2</v>
      </c>
      <c r="Y133" s="16" t="s">
        <v>514</v>
      </c>
      <c r="Z133" s="17">
        <v>80055</v>
      </c>
      <c r="AA133" s="16" t="s">
        <v>460</v>
      </c>
      <c r="AB133" s="16">
        <f t="shared" si="46"/>
        <v>70</v>
      </c>
      <c r="AC133" s="14" t="s">
        <v>474</v>
      </c>
      <c r="AD133" s="16">
        <f t="shared" si="42"/>
        <v>124</v>
      </c>
      <c r="AE133" s="16">
        <v>0</v>
      </c>
      <c r="AF133" s="16">
        <f t="shared" si="43"/>
        <v>0</v>
      </c>
      <c r="AG133" s="16" t="str">
        <f t="shared" si="44"/>
        <v>280055701240</v>
      </c>
    </row>
    <row r="134" spans="13:33" x14ac:dyDescent="0.35">
      <c r="M134" s="14">
        <f t="shared" si="37"/>
        <v>1</v>
      </c>
      <c r="N134" s="14" t="s">
        <v>513</v>
      </c>
      <c r="O134" s="17">
        <v>31007</v>
      </c>
      <c r="P134" s="16" t="s">
        <v>445</v>
      </c>
      <c r="Q134" s="14">
        <f t="shared" si="45"/>
        <v>6</v>
      </c>
      <c r="R134" s="16"/>
      <c r="S134" s="16">
        <f t="shared" si="38"/>
        <v>0</v>
      </c>
      <c r="T134" s="16"/>
      <c r="U134" s="16">
        <f t="shared" si="39"/>
        <v>0</v>
      </c>
      <c r="V134" s="16" t="str">
        <f t="shared" si="40"/>
        <v>131007600</v>
      </c>
      <c r="X134" s="14">
        <f t="shared" si="41"/>
        <v>2</v>
      </c>
      <c r="Y134" s="16" t="s">
        <v>514</v>
      </c>
      <c r="Z134" s="17">
        <v>80065</v>
      </c>
      <c r="AA134" s="16" t="s">
        <v>460</v>
      </c>
      <c r="AB134" s="16">
        <f t="shared" si="46"/>
        <v>70</v>
      </c>
      <c r="AC134" s="14" t="s">
        <v>474</v>
      </c>
      <c r="AD134" s="16">
        <f t="shared" si="42"/>
        <v>124</v>
      </c>
      <c r="AE134" s="16">
        <v>0</v>
      </c>
      <c r="AF134" s="16">
        <f t="shared" si="43"/>
        <v>0</v>
      </c>
      <c r="AG134" s="16" t="str">
        <f t="shared" si="44"/>
        <v>280065701240</v>
      </c>
    </row>
    <row r="135" spans="13:33" x14ac:dyDescent="0.35">
      <c r="M135" s="14">
        <f t="shared" si="37"/>
        <v>1</v>
      </c>
      <c r="N135" s="14" t="s">
        <v>513</v>
      </c>
      <c r="O135" s="17">
        <v>31009</v>
      </c>
      <c r="P135" s="16" t="s">
        <v>445</v>
      </c>
      <c r="Q135" s="14">
        <f t="shared" si="45"/>
        <v>6</v>
      </c>
      <c r="R135" s="16"/>
      <c r="S135" s="16">
        <f t="shared" si="38"/>
        <v>0</v>
      </c>
      <c r="T135" s="16"/>
      <c r="U135" s="16">
        <f t="shared" si="39"/>
        <v>0</v>
      </c>
      <c r="V135" s="16" t="str">
        <f t="shared" si="40"/>
        <v>131009600</v>
      </c>
      <c r="X135" s="14">
        <f t="shared" si="41"/>
        <v>2</v>
      </c>
      <c r="Y135" s="16" t="s">
        <v>514</v>
      </c>
      <c r="Z135" s="17">
        <v>80070</v>
      </c>
      <c r="AA135" s="16" t="s">
        <v>460</v>
      </c>
      <c r="AB135" s="16">
        <f t="shared" si="46"/>
        <v>70</v>
      </c>
      <c r="AC135" s="14" t="s">
        <v>474</v>
      </c>
      <c r="AD135" s="16">
        <f t="shared" si="42"/>
        <v>124</v>
      </c>
      <c r="AE135" s="16">
        <v>0</v>
      </c>
      <c r="AF135" s="16">
        <f t="shared" si="43"/>
        <v>0</v>
      </c>
      <c r="AG135" s="16" t="str">
        <f t="shared" si="44"/>
        <v>280070701240</v>
      </c>
    </row>
    <row r="136" spans="13:33" x14ac:dyDescent="0.35">
      <c r="M136" s="14">
        <f t="shared" si="37"/>
        <v>1</v>
      </c>
      <c r="N136" s="14" t="s">
        <v>513</v>
      </c>
      <c r="O136" s="17">
        <v>31013</v>
      </c>
      <c r="P136" s="16" t="s">
        <v>445</v>
      </c>
      <c r="Q136" s="14">
        <f t="shared" si="45"/>
        <v>6</v>
      </c>
      <c r="R136" s="16"/>
      <c r="S136" s="16">
        <f t="shared" si="38"/>
        <v>0</v>
      </c>
      <c r="T136" s="16"/>
      <c r="U136" s="16">
        <f t="shared" si="39"/>
        <v>0</v>
      </c>
      <c r="V136" s="16" t="str">
        <f t="shared" si="40"/>
        <v>131013600</v>
      </c>
      <c r="X136" s="14">
        <f t="shared" si="41"/>
        <v>2</v>
      </c>
      <c r="Y136" s="16" t="s">
        <v>514</v>
      </c>
      <c r="Z136" s="17">
        <v>80075</v>
      </c>
      <c r="AA136" s="16" t="s">
        <v>460</v>
      </c>
      <c r="AB136" s="16">
        <f t="shared" si="46"/>
        <v>70</v>
      </c>
      <c r="AC136" s="14" t="s">
        <v>474</v>
      </c>
      <c r="AD136" s="16">
        <f t="shared" si="42"/>
        <v>124</v>
      </c>
      <c r="AE136" s="16">
        <v>0</v>
      </c>
      <c r="AF136" s="16">
        <f t="shared" si="43"/>
        <v>0</v>
      </c>
      <c r="AG136" s="16" t="str">
        <f t="shared" si="44"/>
        <v>280075701240</v>
      </c>
    </row>
    <row r="137" spans="13:33" x14ac:dyDescent="0.35">
      <c r="M137" s="14">
        <f t="shared" si="37"/>
        <v>1</v>
      </c>
      <c r="N137" s="14" t="s">
        <v>513</v>
      </c>
      <c r="O137" s="17">
        <v>31017</v>
      </c>
      <c r="P137" s="16" t="s">
        <v>445</v>
      </c>
      <c r="Q137" s="14">
        <f t="shared" si="45"/>
        <v>6</v>
      </c>
      <c r="R137" s="16"/>
      <c r="S137" s="16">
        <f t="shared" si="38"/>
        <v>0</v>
      </c>
      <c r="T137" s="16"/>
      <c r="U137" s="16">
        <f t="shared" si="39"/>
        <v>0</v>
      </c>
      <c r="V137" s="16" t="str">
        <f t="shared" si="40"/>
        <v>131017600</v>
      </c>
      <c r="X137" s="14">
        <f t="shared" si="41"/>
        <v>2</v>
      </c>
      <c r="Y137" s="16" t="s">
        <v>514</v>
      </c>
      <c r="Z137" s="17">
        <v>70205</v>
      </c>
      <c r="AA137" s="16" t="s">
        <v>458</v>
      </c>
      <c r="AB137" s="16">
        <f t="shared" si="46"/>
        <v>50</v>
      </c>
      <c r="AC137" s="16" t="s">
        <v>635</v>
      </c>
      <c r="AD137" s="16">
        <f t="shared" si="42"/>
        <v>125</v>
      </c>
      <c r="AE137" s="16">
        <v>0</v>
      </c>
      <c r="AF137" s="16">
        <f t="shared" si="43"/>
        <v>0</v>
      </c>
      <c r="AG137" s="16" t="str">
        <f t="shared" si="44"/>
        <v>270205501250</v>
      </c>
    </row>
    <row r="138" spans="13:33" x14ac:dyDescent="0.35">
      <c r="M138" s="14">
        <f t="shared" si="37"/>
        <v>1</v>
      </c>
      <c r="N138" s="14" t="s">
        <v>513</v>
      </c>
      <c r="O138" s="17">
        <v>31021</v>
      </c>
      <c r="P138" s="16" t="s">
        <v>445</v>
      </c>
      <c r="Q138" s="14">
        <f t="shared" si="45"/>
        <v>6</v>
      </c>
      <c r="R138" s="16"/>
      <c r="S138" s="16">
        <f t="shared" si="38"/>
        <v>0</v>
      </c>
      <c r="T138" s="16"/>
      <c r="U138" s="16">
        <f t="shared" si="39"/>
        <v>0</v>
      </c>
      <c r="V138" s="16" t="str">
        <f t="shared" si="40"/>
        <v>131021600</v>
      </c>
      <c r="X138" s="14">
        <f t="shared" si="41"/>
        <v>2</v>
      </c>
      <c r="Y138" s="16" t="s">
        <v>514</v>
      </c>
      <c r="Z138" s="17">
        <v>72060</v>
      </c>
      <c r="AA138" s="16" t="s">
        <v>459</v>
      </c>
      <c r="AB138" s="16">
        <f t="shared" si="46"/>
        <v>60</v>
      </c>
      <c r="AC138" s="16" t="s">
        <v>474</v>
      </c>
      <c r="AD138" s="16">
        <f t="shared" si="42"/>
        <v>124</v>
      </c>
      <c r="AE138" s="16">
        <v>0</v>
      </c>
      <c r="AF138" s="16">
        <f t="shared" si="43"/>
        <v>0</v>
      </c>
      <c r="AG138" s="16" t="str">
        <f t="shared" si="44"/>
        <v>272060601240</v>
      </c>
    </row>
    <row r="139" spans="13:33" x14ac:dyDescent="0.35">
      <c r="M139" s="14">
        <f t="shared" si="37"/>
        <v>1</v>
      </c>
      <c r="N139" s="14" t="s">
        <v>513</v>
      </c>
      <c r="O139" s="17">
        <v>31026</v>
      </c>
      <c r="P139" s="16" t="s">
        <v>445</v>
      </c>
      <c r="Q139" s="14">
        <f t="shared" si="45"/>
        <v>6</v>
      </c>
      <c r="R139" s="16"/>
      <c r="S139" s="16">
        <f t="shared" si="38"/>
        <v>0</v>
      </c>
      <c r="T139" s="16"/>
      <c r="U139" s="16">
        <f t="shared" si="39"/>
        <v>0</v>
      </c>
      <c r="V139" s="16" t="str">
        <f t="shared" si="40"/>
        <v>131026600</v>
      </c>
      <c r="X139" s="14">
        <f t="shared" si="41"/>
        <v>2</v>
      </c>
      <c r="Y139" s="16" t="s">
        <v>514</v>
      </c>
      <c r="Z139" s="17">
        <v>75060</v>
      </c>
      <c r="AA139" s="16" t="s">
        <v>456</v>
      </c>
      <c r="AB139" s="16">
        <f t="shared" si="46"/>
        <v>30</v>
      </c>
      <c r="AC139" s="16" t="s">
        <v>474</v>
      </c>
      <c r="AD139" s="16">
        <f t="shared" si="42"/>
        <v>124</v>
      </c>
      <c r="AE139" s="16">
        <v>0</v>
      </c>
      <c r="AF139" s="16">
        <f t="shared" si="43"/>
        <v>0</v>
      </c>
      <c r="AG139" s="16" t="str">
        <f t="shared" si="44"/>
        <v>275060301240</v>
      </c>
    </row>
    <row r="140" spans="13:33" x14ac:dyDescent="0.35">
      <c r="M140" s="14">
        <f t="shared" si="37"/>
        <v>1</v>
      </c>
      <c r="N140" s="14" t="s">
        <v>513</v>
      </c>
      <c r="O140" s="17">
        <v>31028</v>
      </c>
      <c r="P140" s="16" t="s">
        <v>445</v>
      </c>
      <c r="Q140" s="14">
        <f t="shared" si="45"/>
        <v>6</v>
      </c>
      <c r="R140" s="16"/>
      <c r="S140" s="16">
        <f t="shared" si="38"/>
        <v>0</v>
      </c>
      <c r="T140" s="16"/>
      <c r="U140" s="16">
        <f t="shared" si="39"/>
        <v>0</v>
      </c>
      <c r="V140" s="16" t="str">
        <f t="shared" si="40"/>
        <v>131028600</v>
      </c>
      <c r="X140" s="14">
        <f t="shared" si="41"/>
        <v>2</v>
      </c>
      <c r="Y140" s="16" t="s">
        <v>514</v>
      </c>
      <c r="Z140" s="17">
        <v>90020</v>
      </c>
      <c r="AA140" s="16" t="s">
        <v>463</v>
      </c>
      <c r="AB140" s="16">
        <f t="shared" si="46"/>
        <v>88</v>
      </c>
      <c r="AC140" s="16">
        <v>0</v>
      </c>
      <c r="AD140" s="16">
        <f t="shared" si="42"/>
        <v>0</v>
      </c>
      <c r="AE140" s="16">
        <v>0</v>
      </c>
      <c r="AF140" s="16">
        <f t="shared" si="43"/>
        <v>0</v>
      </c>
      <c r="AG140" s="16" t="str">
        <f t="shared" si="44"/>
        <v>2900208800</v>
      </c>
    </row>
    <row r="141" spans="13:33" x14ac:dyDescent="0.35">
      <c r="M141" s="14">
        <f t="shared" si="37"/>
        <v>1</v>
      </c>
      <c r="N141" s="14" t="s">
        <v>513</v>
      </c>
      <c r="O141" s="17">
        <v>31029</v>
      </c>
      <c r="P141" s="16" t="s">
        <v>445</v>
      </c>
      <c r="Q141" s="14">
        <f t="shared" si="45"/>
        <v>6</v>
      </c>
      <c r="R141" s="16"/>
      <c r="S141" s="16">
        <f t="shared" si="38"/>
        <v>0</v>
      </c>
      <c r="T141" s="16"/>
      <c r="U141" s="16">
        <f t="shared" si="39"/>
        <v>0</v>
      </c>
      <c r="V141" s="16" t="str">
        <f t="shared" si="40"/>
        <v>131029600</v>
      </c>
      <c r="X141" s="14">
        <f t="shared" si="41"/>
        <v>2</v>
      </c>
      <c r="Y141" s="16" t="s">
        <v>514</v>
      </c>
      <c r="Z141" s="17">
        <v>80060</v>
      </c>
      <c r="AA141" s="16" t="s">
        <v>460</v>
      </c>
      <c r="AB141" s="16">
        <f t="shared" si="46"/>
        <v>70</v>
      </c>
      <c r="AC141" s="16" t="s">
        <v>474</v>
      </c>
      <c r="AD141" s="16">
        <f t="shared" si="42"/>
        <v>124</v>
      </c>
      <c r="AE141" s="16">
        <v>0</v>
      </c>
      <c r="AF141" s="16">
        <f t="shared" si="43"/>
        <v>0</v>
      </c>
      <c r="AG141" s="16" t="str">
        <f t="shared" si="44"/>
        <v>280060701240</v>
      </c>
    </row>
    <row r="142" spans="13:33" x14ac:dyDescent="0.35">
      <c r="M142" s="14">
        <f t="shared" si="37"/>
        <v>1</v>
      </c>
      <c r="N142" s="14" t="s">
        <v>513</v>
      </c>
      <c r="O142" s="17">
        <v>31030</v>
      </c>
      <c r="P142" s="16" t="s">
        <v>445</v>
      </c>
      <c r="Q142" s="14">
        <f t="shared" si="45"/>
        <v>6</v>
      </c>
      <c r="R142" s="16"/>
      <c r="S142" s="16">
        <f t="shared" si="38"/>
        <v>0</v>
      </c>
      <c r="T142" s="16"/>
      <c r="U142" s="16">
        <f t="shared" si="39"/>
        <v>0</v>
      </c>
      <c r="V142" s="16" t="str">
        <f t="shared" si="40"/>
        <v>131030600</v>
      </c>
      <c r="X142" s="14">
        <f t="shared" si="41"/>
        <v>2</v>
      </c>
      <c r="Y142" s="16" t="s">
        <v>514</v>
      </c>
      <c r="Z142" s="17">
        <v>70016</v>
      </c>
      <c r="AA142" s="16" t="s">
        <v>458</v>
      </c>
      <c r="AB142" s="16">
        <f t="shared" si="46"/>
        <v>50</v>
      </c>
      <c r="AC142" s="16" t="s">
        <v>471</v>
      </c>
      <c r="AD142" s="16">
        <f t="shared" si="42"/>
        <v>116</v>
      </c>
      <c r="AE142" s="16">
        <v>0</v>
      </c>
      <c r="AF142" s="16">
        <f t="shared" si="43"/>
        <v>0</v>
      </c>
      <c r="AG142" s="16" t="str">
        <f t="shared" si="44"/>
        <v>270016501160</v>
      </c>
    </row>
    <row r="143" spans="13:33" x14ac:dyDescent="0.35">
      <c r="M143" s="14">
        <f t="shared" si="37"/>
        <v>1</v>
      </c>
      <c r="N143" s="14" t="s">
        <v>513</v>
      </c>
      <c r="O143" s="17">
        <v>31033</v>
      </c>
      <c r="P143" s="16" t="s">
        <v>445</v>
      </c>
      <c r="Q143" s="14">
        <f t="shared" si="45"/>
        <v>6</v>
      </c>
      <c r="R143" s="16"/>
      <c r="S143" s="16">
        <f t="shared" si="38"/>
        <v>0</v>
      </c>
      <c r="T143" s="16"/>
      <c r="U143" s="16">
        <f t="shared" si="39"/>
        <v>0</v>
      </c>
      <c r="V143" s="16" t="str">
        <f t="shared" si="40"/>
        <v>131033600</v>
      </c>
      <c r="X143" s="14">
        <v>2</v>
      </c>
      <c r="Y143" s="16" t="s">
        <v>514</v>
      </c>
      <c r="Z143" s="17">
        <v>70080</v>
      </c>
      <c r="AA143" s="16" t="s">
        <v>458</v>
      </c>
      <c r="AB143" s="16">
        <f t="shared" si="46"/>
        <v>50</v>
      </c>
      <c r="AC143" s="16" t="s">
        <v>1831</v>
      </c>
      <c r="AD143" s="16">
        <f t="shared" si="42"/>
        <v>125</v>
      </c>
      <c r="AE143" s="16">
        <v>0</v>
      </c>
      <c r="AF143" s="16">
        <f t="shared" si="43"/>
        <v>0</v>
      </c>
      <c r="AG143" s="16" t="str">
        <f t="shared" si="44"/>
        <v>270080501250</v>
      </c>
    </row>
    <row r="144" spans="13:33" x14ac:dyDescent="0.35">
      <c r="M144" s="14">
        <f t="shared" si="37"/>
        <v>1</v>
      </c>
      <c r="N144" s="14" t="s">
        <v>513</v>
      </c>
      <c r="O144" s="17">
        <v>31036</v>
      </c>
      <c r="P144" s="16" t="s">
        <v>445</v>
      </c>
      <c r="Q144" s="14">
        <f t="shared" si="45"/>
        <v>6</v>
      </c>
      <c r="R144" s="16"/>
      <c r="S144" s="16">
        <f t="shared" si="38"/>
        <v>0</v>
      </c>
      <c r="T144" s="16"/>
      <c r="U144" s="16">
        <f t="shared" si="39"/>
        <v>0</v>
      </c>
      <c r="V144" s="16" t="str">
        <f t="shared" si="40"/>
        <v>131036600</v>
      </c>
      <c r="X144" s="14">
        <v>2</v>
      </c>
      <c r="Y144" s="16" t="s">
        <v>514</v>
      </c>
      <c r="Z144" s="17">
        <v>70085</v>
      </c>
      <c r="AA144" s="16" t="s">
        <v>458</v>
      </c>
      <c r="AB144" s="16">
        <f t="shared" si="46"/>
        <v>50</v>
      </c>
      <c r="AC144" s="16" t="s">
        <v>1831</v>
      </c>
      <c r="AD144" s="16">
        <f t="shared" si="42"/>
        <v>125</v>
      </c>
      <c r="AE144" s="16">
        <v>0</v>
      </c>
      <c r="AF144" s="16">
        <f t="shared" si="43"/>
        <v>0</v>
      </c>
      <c r="AG144" s="16" t="str">
        <f t="shared" si="44"/>
        <v>270085501250</v>
      </c>
    </row>
    <row r="145" spans="13:34" x14ac:dyDescent="0.35">
      <c r="M145" s="14">
        <f t="shared" si="37"/>
        <v>1</v>
      </c>
      <c r="N145" s="14" t="s">
        <v>513</v>
      </c>
      <c r="O145" s="17">
        <v>31044</v>
      </c>
      <c r="P145" s="16" t="s">
        <v>445</v>
      </c>
      <c r="Q145" s="14">
        <f t="shared" si="45"/>
        <v>6</v>
      </c>
      <c r="R145" s="16"/>
      <c r="S145" s="16">
        <f t="shared" si="38"/>
        <v>0</v>
      </c>
      <c r="T145" s="16"/>
      <c r="U145" s="16">
        <f t="shared" si="39"/>
        <v>0</v>
      </c>
      <c r="V145" s="16" t="str">
        <f t="shared" si="40"/>
        <v>131044600</v>
      </c>
      <c r="X145" s="14">
        <v>2</v>
      </c>
      <c r="Y145" s="16" t="s">
        <v>514</v>
      </c>
      <c r="Z145" s="17">
        <v>75100</v>
      </c>
      <c r="AA145" s="16" t="s">
        <v>456</v>
      </c>
      <c r="AB145" s="16">
        <f t="shared" si="46"/>
        <v>30</v>
      </c>
      <c r="AC145" s="16" t="s">
        <v>488</v>
      </c>
      <c r="AD145" s="16">
        <f t="shared" si="42"/>
        <v>119</v>
      </c>
      <c r="AE145" s="16">
        <v>0</v>
      </c>
      <c r="AF145" s="16">
        <f t="shared" si="43"/>
        <v>0</v>
      </c>
      <c r="AG145" s="16" t="str">
        <f t="shared" si="44"/>
        <v>275100301190</v>
      </c>
    </row>
    <row r="146" spans="13:34" x14ac:dyDescent="0.35">
      <c r="M146" s="14">
        <f t="shared" si="37"/>
        <v>1</v>
      </c>
      <c r="N146" s="14" t="s">
        <v>513</v>
      </c>
      <c r="O146" s="17">
        <v>31050</v>
      </c>
      <c r="P146" s="16" t="s">
        <v>445</v>
      </c>
      <c r="Q146" s="14">
        <f t="shared" si="45"/>
        <v>6</v>
      </c>
      <c r="R146" s="16"/>
      <c r="S146" s="16">
        <f t="shared" si="38"/>
        <v>0</v>
      </c>
      <c r="T146" s="16"/>
      <c r="U146" s="16">
        <f t="shared" si="39"/>
        <v>0</v>
      </c>
      <c r="V146" s="16" t="str">
        <f t="shared" si="40"/>
        <v>131050600</v>
      </c>
      <c r="X146" s="14">
        <v>2</v>
      </c>
      <c r="Y146" s="16" t="s">
        <v>514</v>
      </c>
      <c r="Z146" s="17">
        <v>80215</v>
      </c>
      <c r="AA146" s="16" t="s">
        <v>460</v>
      </c>
      <c r="AB146" s="16">
        <f t="shared" si="46"/>
        <v>70</v>
      </c>
      <c r="AC146" s="16" t="s">
        <v>489</v>
      </c>
      <c r="AD146" s="16">
        <f t="shared" si="42"/>
        <v>110</v>
      </c>
      <c r="AE146" s="16">
        <v>0</v>
      </c>
      <c r="AF146" s="16">
        <f t="shared" si="43"/>
        <v>0</v>
      </c>
      <c r="AG146" s="16" t="str">
        <f t="shared" si="44"/>
        <v>280215701100</v>
      </c>
    </row>
    <row r="147" spans="13:34" x14ac:dyDescent="0.35">
      <c r="M147" s="14">
        <f t="shared" si="37"/>
        <v>1</v>
      </c>
      <c r="N147" s="14" t="s">
        <v>513</v>
      </c>
      <c r="O147" s="17">
        <v>31055</v>
      </c>
      <c r="P147" s="16" t="s">
        <v>445</v>
      </c>
      <c r="Q147" s="14">
        <f t="shared" si="45"/>
        <v>6</v>
      </c>
      <c r="R147" s="16"/>
      <c r="S147" s="16">
        <f t="shared" si="38"/>
        <v>0</v>
      </c>
      <c r="T147" s="16"/>
      <c r="U147" s="16">
        <f t="shared" si="39"/>
        <v>0</v>
      </c>
      <c r="V147" s="16" t="str">
        <f t="shared" si="40"/>
        <v>131055600</v>
      </c>
      <c r="X147" s="14">
        <v>2</v>
      </c>
      <c r="Y147" s="16" t="s">
        <v>514</v>
      </c>
      <c r="Z147" s="17">
        <v>72075</v>
      </c>
      <c r="AA147" s="16" t="s">
        <v>459</v>
      </c>
      <c r="AB147" s="16">
        <f t="shared" si="46"/>
        <v>60</v>
      </c>
      <c r="AC147" s="16" t="s">
        <v>479</v>
      </c>
      <c r="AD147" s="16">
        <f t="shared" si="42"/>
        <v>113</v>
      </c>
      <c r="AE147" s="16">
        <v>0</v>
      </c>
      <c r="AF147" s="16">
        <f t="shared" si="43"/>
        <v>0</v>
      </c>
      <c r="AG147" s="16" t="str">
        <f t="shared" ref="AG147:AG155" si="47">X147&amp;Z147&amp;AB147&amp;AD147&amp;AF147</f>
        <v>272075601130</v>
      </c>
    </row>
    <row r="148" spans="13:34" x14ac:dyDescent="0.35">
      <c r="M148" s="14">
        <f t="shared" si="37"/>
        <v>1</v>
      </c>
      <c r="N148" s="14" t="s">
        <v>513</v>
      </c>
      <c r="O148" s="17">
        <v>31057</v>
      </c>
      <c r="P148" s="16" t="s">
        <v>445</v>
      </c>
      <c r="Q148" s="14">
        <f t="shared" si="45"/>
        <v>6</v>
      </c>
      <c r="R148" s="16"/>
      <c r="S148" s="16">
        <f t="shared" si="38"/>
        <v>0</v>
      </c>
      <c r="T148" s="16"/>
      <c r="U148" s="16">
        <f t="shared" si="39"/>
        <v>0</v>
      </c>
      <c r="V148" s="16" t="str">
        <f t="shared" si="40"/>
        <v>131057600</v>
      </c>
      <c r="X148" s="14">
        <v>2</v>
      </c>
      <c r="Y148" s="16" t="s">
        <v>514</v>
      </c>
      <c r="Z148" s="17">
        <v>75095</v>
      </c>
      <c r="AA148" s="16" t="s">
        <v>456</v>
      </c>
      <c r="AB148" s="16">
        <f t="shared" si="46"/>
        <v>30</v>
      </c>
      <c r="AC148" s="16" t="s">
        <v>634</v>
      </c>
      <c r="AD148" s="16">
        <f t="shared" si="42"/>
        <v>127</v>
      </c>
      <c r="AE148" s="16">
        <v>0</v>
      </c>
      <c r="AF148" s="16">
        <f t="shared" si="43"/>
        <v>0</v>
      </c>
      <c r="AG148" s="16" t="str">
        <f t="shared" si="47"/>
        <v>275095301270</v>
      </c>
    </row>
    <row r="149" spans="13:34" x14ac:dyDescent="0.35">
      <c r="M149" s="14">
        <f t="shared" si="37"/>
        <v>1</v>
      </c>
      <c r="N149" s="14" t="s">
        <v>513</v>
      </c>
      <c r="O149" s="17">
        <v>31058</v>
      </c>
      <c r="P149" s="16" t="s">
        <v>445</v>
      </c>
      <c r="Q149" s="14">
        <f t="shared" si="45"/>
        <v>6</v>
      </c>
      <c r="R149" s="16"/>
      <c r="S149" s="16">
        <f t="shared" si="38"/>
        <v>0</v>
      </c>
      <c r="T149" s="16"/>
      <c r="U149" s="16">
        <f t="shared" si="39"/>
        <v>0</v>
      </c>
      <c r="V149" s="16" t="str">
        <f t="shared" si="40"/>
        <v>131058600</v>
      </c>
      <c r="X149" s="14">
        <v>2</v>
      </c>
      <c r="Y149" s="16" t="s">
        <v>514</v>
      </c>
      <c r="Z149" s="17">
        <v>72225</v>
      </c>
      <c r="AA149" s="16" t="s">
        <v>459</v>
      </c>
      <c r="AB149" s="16">
        <f t="shared" si="46"/>
        <v>60</v>
      </c>
      <c r="AC149" s="16" t="s">
        <v>479</v>
      </c>
      <c r="AD149" s="16">
        <f t="shared" si="42"/>
        <v>113</v>
      </c>
      <c r="AE149" s="16">
        <v>0</v>
      </c>
      <c r="AF149" s="16">
        <f t="shared" si="43"/>
        <v>0</v>
      </c>
      <c r="AG149" s="16" t="str">
        <f t="shared" si="47"/>
        <v>272225601130</v>
      </c>
    </row>
    <row r="150" spans="13:34" x14ac:dyDescent="0.35">
      <c r="M150" s="14">
        <f t="shared" si="37"/>
        <v>1</v>
      </c>
      <c r="N150" s="14" t="s">
        <v>513</v>
      </c>
      <c r="O150" s="17">
        <v>31061</v>
      </c>
      <c r="P150" s="16" t="s">
        <v>445</v>
      </c>
      <c r="Q150" s="14">
        <f t="shared" si="45"/>
        <v>6</v>
      </c>
      <c r="R150" s="16"/>
      <c r="S150" s="16">
        <f t="shared" si="38"/>
        <v>0</v>
      </c>
      <c r="T150" s="16"/>
      <c r="U150" s="16">
        <f t="shared" si="39"/>
        <v>0</v>
      </c>
      <c r="V150" s="16" t="str">
        <f t="shared" si="40"/>
        <v>131061600</v>
      </c>
      <c r="X150" s="14">
        <v>2</v>
      </c>
      <c r="Y150" s="16" t="s">
        <v>514</v>
      </c>
      <c r="Z150" s="17">
        <v>80230</v>
      </c>
      <c r="AA150" s="16" t="s">
        <v>460</v>
      </c>
      <c r="AB150" s="16">
        <f t="shared" si="46"/>
        <v>70</v>
      </c>
      <c r="AC150" s="16" t="s">
        <v>491</v>
      </c>
      <c r="AD150" s="16">
        <f t="shared" si="42"/>
        <v>111</v>
      </c>
      <c r="AE150" s="16">
        <v>0</v>
      </c>
      <c r="AF150" s="16">
        <f t="shared" si="43"/>
        <v>0</v>
      </c>
      <c r="AG150" s="16" t="str">
        <f t="shared" si="47"/>
        <v>280230701110</v>
      </c>
    </row>
    <row r="151" spans="13:34" x14ac:dyDescent="0.35">
      <c r="M151" s="14">
        <f t="shared" si="37"/>
        <v>1</v>
      </c>
      <c r="N151" s="14" t="s">
        <v>513</v>
      </c>
      <c r="O151" s="17">
        <v>31064</v>
      </c>
      <c r="P151" s="16" t="s">
        <v>445</v>
      </c>
      <c r="Q151" s="14">
        <f t="shared" si="45"/>
        <v>6</v>
      </c>
      <c r="R151" s="16"/>
      <c r="S151" s="16">
        <f t="shared" si="38"/>
        <v>0</v>
      </c>
      <c r="T151" s="16"/>
      <c r="U151" s="16">
        <f t="shared" si="39"/>
        <v>0</v>
      </c>
      <c r="V151" s="16" t="str">
        <f t="shared" si="40"/>
        <v>131064600</v>
      </c>
      <c r="X151" s="14">
        <v>2</v>
      </c>
      <c r="Y151" s="16" t="s">
        <v>514</v>
      </c>
      <c r="Z151" s="17">
        <v>80257</v>
      </c>
      <c r="AA151" s="16" t="s">
        <v>463</v>
      </c>
      <c r="AB151" s="16">
        <f t="shared" si="46"/>
        <v>88</v>
      </c>
      <c r="AC151" s="16">
        <v>0</v>
      </c>
      <c r="AD151" s="16">
        <f t="shared" si="42"/>
        <v>0</v>
      </c>
      <c r="AE151" s="16">
        <v>0</v>
      </c>
      <c r="AF151" s="16">
        <f t="shared" si="43"/>
        <v>0</v>
      </c>
      <c r="AG151" s="16" t="str">
        <f t="shared" si="47"/>
        <v>2802578800</v>
      </c>
    </row>
    <row r="152" spans="13:34" x14ac:dyDescent="0.35">
      <c r="M152" s="14">
        <f t="shared" si="37"/>
        <v>1</v>
      </c>
      <c r="N152" s="14" t="s">
        <v>513</v>
      </c>
      <c r="O152" s="17">
        <v>31069</v>
      </c>
      <c r="P152" s="16" t="s">
        <v>445</v>
      </c>
      <c r="Q152" s="14">
        <f t="shared" si="45"/>
        <v>6</v>
      </c>
      <c r="R152" s="16"/>
      <c r="S152" s="16">
        <f t="shared" si="38"/>
        <v>0</v>
      </c>
      <c r="T152" s="16"/>
      <c r="U152" s="16">
        <f t="shared" si="39"/>
        <v>0</v>
      </c>
      <c r="V152" s="16" t="str">
        <f t="shared" si="40"/>
        <v>131069600</v>
      </c>
      <c r="X152" s="14">
        <f>_xlfn.XLOOKUP(Y152,B:B,A:A,0,0,1)</f>
        <v>2</v>
      </c>
      <c r="Y152" s="16" t="s">
        <v>514</v>
      </c>
      <c r="Z152" s="17">
        <v>99999</v>
      </c>
      <c r="AA152" s="16" t="s">
        <v>456</v>
      </c>
      <c r="AB152" s="16">
        <f>_xlfn.XLOOKUP(AA152,E:E,D:D,0,0,1)</f>
        <v>30</v>
      </c>
      <c r="AC152" s="14" t="s">
        <v>639</v>
      </c>
      <c r="AD152" s="16">
        <f>_xlfn.XLOOKUP(AC152,H:H,G:G,0,0,1)</f>
        <v>0</v>
      </c>
      <c r="AE152" s="16"/>
      <c r="AF152" s="16">
        <f>_xlfn.XLOOKUP(AE152,K:K,J:J,0,0,1)</f>
        <v>0</v>
      </c>
      <c r="AG152" s="16" t="str">
        <f t="shared" si="47"/>
        <v>2999993000</v>
      </c>
    </row>
    <row r="153" spans="13:34" x14ac:dyDescent="0.35">
      <c r="M153" s="14">
        <f t="shared" si="37"/>
        <v>1</v>
      </c>
      <c r="N153" s="14" t="s">
        <v>513</v>
      </c>
      <c r="O153" s="17">
        <v>31097</v>
      </c>
      <c r="P153" s="16" t="s">
        <v>445</v>
      </c>
      <c r="Q153" s="14">
        <f t="shared" si="45"/>
        <v>6</v>
      </c>
      <c r="R153" s="16"/>
      <c r="S153" s="16">
        <f t="shared" si="38"/>
        <v>0</v>
      </c>
      <c r="T153" s="16"/>
      <c r="U153" s="16">
        <f t="shared" si="39"/>
        <v>0</v>
      </c>
      <c r="V153" s="16" t="str">
        <f t="shared" si="40"/>
        <v>131097600</v>
      </c>
      <c r="X153" s="14">
        <f>_xlfn.XLOOKUP(Y153,B:B,A:A,0,0,1)</f>
        <v>2</v>
      </c>
      <c r="Y153" s="16" t="s">
        <v>514</v>
      </c>
      <c r="Z153" s="17">
        <v>99999</v>
      </c>
      <c r="AA153" s="16" t="s">
        <v>458</v>
      </c>
      <c r="AB153" s="16">
        <f>_xlfn.XLOOKUP(AA153,E:E,D:D,0,0,1)</f>
        <v>50</v>
      </c>
      <c r="AC153" s="14" t="s">
        <v>642</v>
      </c>
      <c r="AD153" s="16">
        <f>_xlfn.XLOOKUP(AC153,H:H,G:G,0,0,1)</f>
        <v>0</v>
      </c>
      <c r="AE153" s="16"/>
      <c r="AF153" s="16">
        <f>_xlfn.XLOOKUP(AE153,K:K,J:J,0,0,1)</f>
        <v>0</v>
      </c>
      <c r="AG153" s="16" t="str">
        <f t="shared" si="47"/>
        <v>2999995000</v>
      </c>
    </row>
    <row r="154" spans="13:34" x14ac:dyDescent="0.35">
      <c r="M154" s="14">
        <f t="shared" si="37"/>
        <v>1</v>
      </c>
      <c r="N154" s="14" t="s">
        <v>513</v>
      </c>
      <c r="O154" s="17">
        <v>31107</v>
      </c>
      <c r="P154" s="16" t="s">
        <v>445</v>
      </c>
      <c r="Q154" s="14">
        <f t="shared" si="45"/>
        <v>6</v>
      </c>
      <c r="R154" s="16"/>
      <c r="S154" s="16">
        <f t="shared" si="38"/>
        <v>0</v>
      </c>
      <c r="T154" s="16"/>
      <c r="U154" s="16">
        <f t="shared" si="39"/>
        <v>0</v>
      </c>
      <c r="V154" s="16" t="str">
        <f t="shared" si="40"/>
        <v>131107600</v>
      </c>
      <c r="X154" s="14">
        <f>_xlfn.XLOOKUP(Y154,B:B,A:A,0,0,1)</f>
        <v>2</v>
      </c>
      <c r="Y154" s="16" t="s">
        <v>514</v>
      </c>
      <c r="Z154" s="17">
        <v>99999</v>
      </c>
      <c r="AA154" s="16" t="s">
        <v>459</v>
      </c>
      <c r="AB154" s="16">
        <f>_xlfn.XLOOKUP(AA154,E:E,D:D,0,0,1)</f>
        <v>60</v>
      </c>
      <c r="AC154" s="14" t="s">
        <v>643</v>
      </c>
      <c r="AD154" s="16">
        <f>_xlfn.XLOOKUP(AC154,H:H,G:G,0,0,1)</f>
        <v>0</v>
      </c>
      <c r="AE154" s="16"/>
      <c r="AF154" s="16">
        <f>_xlfn.XLOOKUP(AE154,K:K,J:J,0,0,1)</f>
        <v>0</v>
      </c>
      <c r="AG154" s="16" t="str">
        <f t="shared" si="47"/>
        <v>2999996000</v>
      </c>
    </row>
    <row r="155" spans="13:34" x14ac:dyDescent="0.35">
      <c r="M155" s="14">
        <f t="shared" si="37"/>
        <v>1</v>
      </c>
      <c r="N155" s="14" t="s">
        <v>513</v>
      </c>
      <c r="O155" s="17">
        <v>31116</v>
      </c>
      <c r="P155" s="16" t="s">
        <v>445</v>
      </c>
      <c r="Q155" s="14">
        <f t="shared" si="45"/>
        <v>6</v>
      </c>
      <c r="R155" s="16"/>
      <c r="S155" s="16">
        <f t="shared" si="38"/>
        <v>0</v>
      </c>
      <c r="T155" s="16"/>
      <c r="U155" s="16">
        <f t="shared" si="39"/>
        <v>0</v>
      </c>
      <c r="V155" s="16" t="str">
        <f t="shared" si="40"/>
        <v>131116600</v>
      </c>
      <c r="X155" s="14">
        <f>_xlfn.XLOOKUP(Y155,B:B,A:A,0,0,1)</f>
        <v>2</v>
      </c>
      <c r="Y155" s="16" t="s">
        <v>514</v>
      </c>
      <c r="Z155" s="17">
        <v>99999</v>
      </c>
      <c r="AA155" s="16" t="s">
        <v>460</v>
      </c>
      <c r="AB155" s="16">
        <f>_xlfn.XLOOKUP(AA155,E:E,D:D,0,0,1)</f>
        <v>70</v>
      </c>
      <c r="AC155" s="14" t="s">
        <v>641</v>
      </c>
      <c r="AD155" s="16">
        <f>_xlfn.XLOOKUP(AC155,H:H,G:G,0,0,1)</f>
        <v>0</v>
      </c>
      <c r="AE155" s="16"/>
      <c r="AF155" s="16">
        <f>_xlfn.XLOOKUP(AE155,K:K,J:J,0,0,1)</f>
        <v>0</v>
      </c>
      <c r="AG155" s="16" t="str">
        <f t="shared" si="47"/>
        <v>2999997000</v>
      </c>
      <c r="AH155" s="42"/>
    </row>
    <row r="156" spans="13:34" x14ac:dyDescent="0.35">
      <c r="M156" s="14">
        <f t="shared" si="37"/>
        <v>1</v>
      </c>
      <c r="N156" s="14" t="s">
        <v>513</v>
      </c>
      <c r="O156" s="17">
        <v>31122</v>
      </c>
      <c r="P156" s="16" t="s">
        <v>445</v>
      </c>
      <c r="Q156" s="14">
        <f t="shared" si="45"/>
        <v>6</v>
      </c>
      <c r="R156" s="16"/>
      <c r="S156" s="16">
        <f t="shared" si="38"/>
        <v>0</v>
      </c>
      <c r="T156" s="16"/>
      <c r="U156" s="16">
        <f t="shared" si="39"/>
        <v>0</v>
      </c>
      <c r="V156" s="16" t="str">
        <f t="shared" si="40"/>
        <v>131122600</v>
      </c>
      <c r="X156" s="14">
        <f t="shared" ref="X156:X182" si="48">_xlfn.SINGLE(_xlfn.XLOOKUP(Y156,B:B,A:A,0,0,1))</f>
        <v>2</v>
      </c>
      <c r="Y156" s="16" t="s">
        <v>514</v>
      </c>
      <c r="Z156" s="16">
        <v>21015</v>
      </c>
      <c r="AA156" s="16" t="s">
        <v>447</v>
      </c>
      <c r="AB156" s="16">
        <f>_xlfn.XLOOKUP(AA156,E:E,D:D,0,0,1)</f>
        <v>8</v>
      </c>
      <c r="AC156" s="16">
        <v>0</v>
      </c>
      <c r="AD156" s="16">
        <f>_xlfn.XLOOKUP(AC156,H:H,G:G,0,0,1)</f>
        <v>0</v>
      </c>
      <c r="AE156" s="16">
        <v>0</v>
      </c>
      <c r="AF156" s="16">
        <f>_xlfn.XLOOKUP(AE156,K:K,J:J,0,0,1)</f>
        <v>0</v>
      </c>
      <c r="AG156" s="16" t="str">
        <f>X156&amp;Z156&amp;AB156&amp;AD156&amp;AF156</f>
        <v>221015800</v>
      </c>
    </row>
    <row r="157" spans="13:34" x14ac:dyDescent="0.35">
      <c r="M157" s="14">
        <f t="shared" si="37"/>
        <v>1</v>
      </c>
      <c r="N157" s="14" t="s">
        <v>513</v>
      </c>
      <c r="O157" s="17">
        <v>31124</v>
      </c>
      <c r="P157" s="16" t="s">
        <v>445</v>
      </c>
      <c r="Q157" s="14">
        <f t="shared" si="45"/>
        <v>6</v>
      </c>
      <c r="R157" s="16"/>
      <c r="S157" s="16">
        <f t="shared" si="38"/>
        <v>0</v>
      </c>
      <c r="T157" s="16"/>
      <c r="U157" s="16">
        <f t="shared" si="39"/>
        <v>0</v>
      </c>
      <c r="V157" s="16" t="str">
        <f t="shared" si="40"/>
        <v>131124600</v>
      </c>
      <c r="X157" s="14">
        <f t="shared" si="48"/>
        <v>2</v>
      </c>
      <c r="Y157" s="16" t="s">
        <v>514</v>
      </c>
      <c r="Z157" s="16">
        <v>24500</v>
      </c>
      <c r="AA157" s="16" t="s">
        <v>446</v>
      </c>
      <c r="AB157" s="16">
        <f t="shared" ref="AB157:AB189" si="49">_xlfn.SINGLE(_xlfn.XLOOKUP(AA157,E:E,D:D,0,0,1))</f>
        <v>7</v>
      </c>
      <c r="AC157" s="16">
        <v>0</v>
      </c>
      <c r="AD157" s="16">
        <f t="shared" ref="AD157:AD182" si="50">_xlfn.SINGLE(_xlfn.XLOOKUP(AC157,H:H,G:G,0,0,1))</f>
        <v>0</v>
      </c>
      <c r="AE157" s="16">
        <v>0</v>
      </c>
      <c r="AF157" s="16">
        <f t="shared" ref="AF157:AF182" si="51">_xlfn.SINGLE(_xlfn.XLOOKUP(AE157,K:K,J:J,0,0,1))</f>
        <v>0</v>
      </c>
      <c r="AG157" s="16" t="str">
        <f t="shared" ref="AG157:AG182" si="52">X157&amp;Z157&amp;AB157&amp;AD157&amp;AF157</f>
        <v>224500700</v>
      </c>
    </row>
    <row r="158" spans="13:34" x14ac:dyDescent="0.35">
      <c r="M158" s="14">
        <f t="shared" si="37"/>
        <v>1</v>
      </c>
      <c r="N158" s="14" t="s">
        <v>513</v>
      </c>
      <c r="O158" s="17">
        <v>31125</v>
      </c>
      <c r="P158" s="16" t="s">
        <v>445</v>
      </c>
      <c r="Q158" s="14">
        <f t="shared" si="45"/>
        <v>6</v>
      </c>
      <c r="R158" s="16"/>
      <c r="S158" s="16">
        <f t="shared" si="38"/>
        <v>0</v>
      </c>
      <c r="T158" s="16"/>
      <c r="U158" s="16">
        <f t="shared" si="39"/>
        <v>0</v>
      </c>
      <c r="V158" s="16" t="str">
        <f t="shared" si="40"/>
        <v>131125600</v>
      </c>
      <c r="X158" s="14">
        <f t="shared" si="48"/>
        <v>2</v>
      </c>
      <c r="Y158" s="16" t="s">
        <v>514</v>
      </c>
      <c r="Z158" s="16">
        <v>60005</v>
      </c>
      <c r="AA158" s="16" t="s">
        <v>457</v>
      </c>
      <c r="AB158" s="16">
        <f t="shared" si="49"/>
        <v>40</v>
      </c>
      <c r="AC158" s="16" t="s">
        <v>471</v>
      </c>
      <c r="AD158" s="16">
        <f t="shared" si="50"/>
        <v>116</v>
      </c>
      <c r="AE158" s="16">
        <v>0</v>
      </c>
      <c r="AF158" s="16">
        <f t="shared" si="51"/>
        <v>0</v>
      </c>
      <c r="AG158" s="16" t="str">
        <f t="shared" si="52"/>
        <v>260005401160</v>
      </c>
    </row>
    <row r="159" spans="13:34" x14ac:dyDescent="0.35">
      <c r="M159" s="14">
        <f t="shared" si="37"/>
        <v>1</v>
      </c>
      <c r="N159" s="14" t="s">
        <v>513</v>
      </c>
      <c r="O159" s="17">
        <v>31131</v>
      </c>
      <c r="P159" s="16" t="s">
        <v>445</v>
      </c>
      <c r="Q159" s="14">
        <f t="shared" si="45"/>
        <v>6</v>
      </c>
      <c r="R159" s="16"/>
      <c r="S159" s="16">
        <f t="shared" si="38"/>
        <v>0</v>
      </c>
      <c r="T159" s="16"/>
      <c r="U159" s="16">
        <f t="shared" si="39"/>
        <v>0</v>
      </c>
      <c r="V159" s="16" t="str">
        <f t="shared" si="40"/>
        <v>131131600</v>
      </c>
      <c r="X159" s="14">
        <f t="shared" si="48"/>
        <v>2</v>
      </c>
      <c r="Y159" s="16" t="s">
        <v>514</v>
      </c>
      <c r="Z159" s="16">
        <v>60010</v>
      </c>
      <c r="AA159" s="16" t="s">
        <v>457</v>
      </c>
      <c r="AB159" s="16">
        <f t="shared" si="49"/>
        <v>40</v>
      </c>
      <c r="AC159" s="16" t="s">
        <v>471</v>
      </c>
      <c r="AD159" s="16">
        <f t="shared" si="50"/>
        <v>116</v>
      </c>
      <c r="AE159" s="16">
        <v>0</v>
      </c>
      <c r="AF159" s="16">
        <f t="shared" si="51"/>
        <v>0</v>
      </c>
      <c r="AG159" s="16" t="str">
        <f t="shared" si="52"/>
        <v>260010401160</v>
      </c>
    </row>
    <row r="160" spans="13:34" x14ac:dyDescent="0.35">
      <c r="M160" s="14">
        <f t="shared" si="37"/>
        <v>1</v>
      </c>
      <c r="N160" s="14" t="s">
        <v>513</v>
      </c>
      <c r="O160" s="17">
        <v>31132</v>
      </c>
      <c r="P160" s="16" t="s">
        <v>445</v>
      </c>
      <c r="Q160" s="14">
        <f t="shared" si="45"/>
        <v>6</v>
      </c>
      <c r="R160" s="16"/>
      <c r="S160" s="16">
        <f t="shared" si="38"/>
        <v>0</v>
      </c>
      <c r="T160" s="16"/>
      <c r="U160" s="16">
        <f t="shared" si="39"/>
        <v>0</v>
      </c>
      <c r="V160" s="16" t="str">
        <f t="shared" si="40"/>
        <v>131132600</v>
      </c>
      <c r="X160" s="14">
        <f t="shared" si="48"/>
        <v>2</v>
      </c>
      <c r="Y160" s="16" t="s">
        <v>514</v>
      </c>
      <c r="Z160" s="16">
        <v>60017</v>
      </c>
      <c r="AA160" s="16" t="s">
        <v>457</v>
      </c>
      <c r="AB160" s="16">
        <f t="shared" si="49"/>
        <v>40</v>
      </c>
      <c r="AC160" s="16" t="s">
        <v>471</v>
      </c>
      <c r="AD160" s="16">
        <f t="shared" si="50"/>
        <v>116</v>
      </c>
      <c r="AE160" s="16">
        <v>0</v>
      </c>
      <c r="AF160" s="16">
        <f t="shared" si="51"/>
        <v>0</v>
      </c>
      <c r="AG160" s="16" t="str">
        <f t="shared" si="52"/>
        <v>260017401160</v>
      </c>
    </row>
    <row r="161" spans="13:33" x14ac:dyDescent="0.35">
      <c r="M161" s="14">
        <f t="shared" si="37"/>
        <v>1</v>
      </c>
      <c r="N161" s="14" t="s">
        <v>513</v>
      </c>
      <c r="O161" s="17">
        <v>31133</v>
      </c>
      <c r="P161" s="16" t="s">
        <v>445</v>
      </c>
      <c r="Q161" s="14">
        <f t="shared" si="45"/>
        <v>6</v>
      </c>
      <c r="R161" s="16"/>
      <c r="S161" s="16">
        <f t="shared" si="38"/>
        <v>0</v>
      </c>
      <c r="T161" s="16"/>
      <c r="U161" s="16">
        <f t="shared" si="39"/>
        <v>0</v>
      </c>
      <c r="V161" s="16" t="str">
        <f t="shared" si="40"/>
        <v>131133600</v>
      </c>
      <c r="X161" s="14">
        <f t="shared" si="48"/>
        <v>2</v>
      </c>
      <c r="Y161" s="16" t="s">
        <v>514</v>
      </c>
      <c r="Z161" s="16">
        <v>60020</v>
      </c>
      <c r="AA161" s="16" t="s">
        <v>457</v>
      </c>
      <c r="AB161" s="16">
        <f t="shared" si="49"/>
        <v>40</v>
      </c>
      <c r="AC161" s="16" t="s">
        <v>474</v>
      </c>
      <c r="AD161" s="16">
        <f t="shared" si="50"/>
        <v>124</v>
      </c>
      <c r="AE161" s="16">
        <v>0</v>
      </c>
      <c r="AF161" s="16">
        <f t="shared" si="51"/>
        <v>0</v>
      </c>
      <c r="AG161" s="16" t="str">
        <f t="shared" si="52"/>
        <v>260020401240</v>
      </c>
    </row>
    <row r="162" spans="13:33" x14ac:dyDescent="0.35">
      <c r="M162" s="14">
        <f t="shared" si="37"/>
        <v>1</v>
      </c>
      <c r="N162" s="14" t="s">
        <v>513</v>
      </c>
      <c r="O162" s="17">
        <v>31136</v>
      </c>
      <c r="P162" s="16" t="s">
        <v>445</v>
      </c>
      <c r="Q162" s="14">
        <f t="shared" si="45"/>
        <v>6</v>
      </c>
      <c r="R162" s="16"/>
      <c r="S162" s="16">
        <f t="shared" si="38"/>
        <v>0</v>
      </c>
      <c r="T162" s="16"/>
      <c r="U162" s="16">
        <f t="shared" si="39"/>
        <v>0</v>
      </c>
      <c r="V162" s="16" t="str">
        <f t="shared" si="40"/>
        <v>131136600</v>
      </c>
      <c r="X162" s="14">
        <f t="shared" si="48"/>
        <v>2</v>
      </c>
      <c r="Y162" s="16" t="s">
        <v>514</v>
      </c>
      <c r="Z162" s="16">
        <v>60024</v>
      </c>
      <c r="AA162" s="16" t="s">
        <v>457</v>
      </c>
      <c r="AB162" s="16">
        <f t="shared" si="49"/>
        <v>40</v>
      </c>
      <c r="AC162" s="16" t="s">
        <v>471</v>
      </c>
      <c r="AD162" s="16">
        <f t="shared" si="50"/>
        <v>116</v>
      </c>
      <c r="AE162" s="16">
        <v>0</v>
      </c>
      <c r="AF162" s="16">
        <f t="shared" si="51"/>
        <v>0</v>
      </c>
      <c r="AG162" s="16" t="str">
        <f t="shared" si="52"/>
        <v>260024401160</v>
      </c>
    </row>
    <row r="163" spans="13:33" x14ac:dyDescent="0.35">
      <c r="M163" s="14">
        <f t="shared" si="37"/>
        <v>1</v>
      </c>
      <c r="N163" s="14" t="s">
        <v>513</v>
      </c>
      <c r="O163" s="17">
        <v>31139</v>
      </c>
      <c r="P163" s="16" t="s">
        <v>445</v>
      </c>
      <c r="Q163" s="14">
        <f t="shared" si="45"/>
        <v>6</v>
      </c>
      <c r="R163" s="16"/>
      <c r="S163" s="16">
        <f t="shared" si="38"/>
        <v>0</v>
      </c>
      <c r="T163" s="16"/>
      <c r="U163" s="16">
        <f t="shared" si="39"/>
        <v>0</v>
      </c>
      <c r="V163" s="16" t="str">
        <f t="shared" si="40"/>
        <v>131139600</v>
      </c>
      <c r="X163" s="14">
        <f t="shared" si="48"/>
        <v>2</v>
      </c>
      <c r="Y163" s="16" t="s">
        <v>514</v>
      </c>
      <c r="Z163" s="16">
        <v>60025</v>
      </c>
      <c r="AA163" s="16" t="s">
        <v>457</v>
      </c>
      <c r="AB163" s="16">
        <f t="shared" si="49"/>
        <v>40</v>
      </c>
      <c r="AC163" s="16" t="s">
        <v>471</v>
      </c>
      <c r="AD163" s="16">
        <f t="shared" si="50"/>
        <v>116</v>
      </c>
      <c r="AE163" s="16">
        <v>0</v>
      </c>
      <c r="AF163" s="16">
        <f t="shared" si="51"/>
        <v>0</v>
      </c>
      <c r="AG163" s="16" t="str">
        <f t="shared" si="52"/>
        <v>260025401160</v>
      </c>
    </row>
    <row r="164" spans="13:33" x14ac:dyDescent="0.35">
      <c r="M164" s="14">
        <f t="shared" si="37"/>
        <v>1</v>
      </c>
      <c r="N164" s="14" t="s">
        <v>513</v>
      </c>
      <c r="O164" s="17">
        <v>31141</v>
      </c>
      <c r="P164" s="16" t="s">
        <v>445</v>
      </c>
      <c r="Q164" s="14">
        <f t="shared" si="45"/>
        <v>6</v>
      </c>
      <c r="R164" s="16"/>
      <c r="S164" s="16">
        <f t="shared" si="38"/>
        <v>0</v>
      </c>
      <c r="T164" s="16"/>
      <c r="U164" s="16">
        <f t="shared" si="39"/>
        <v>0</v>
      </c>
      <c r="V164" s="16" t="str">
        <f t="shared" si="40"/>
        <v>131141600</v>
      </c>
      <c r="X164" s="14">
        <f t="shared" si="48"/>
        <v>2</v>
      </c>
      <c r="Y164" s="16" t="s">
        <v>514</v>
      </c>
      <c r="Z164" s="16">
        <v>60030</v>
      </c>
      <c r="AA164" s="16" t="s">
        <v>457</v>
      </c>
      <c r="AB164" s="16">
        <f t="shared" si="49"/>
        <v>40</v>
      </c>
      <c r="AC164" s="16" t="s">
        <v>471</v>
      </c>
      <c r="AD164" s="16">
        <f t="shared" si="50"/>
        <v>116</v>
      </c>
      <c r="AE164" s="16">
        <v>0</v>
      </c>
      <c r="AF164" s="16">
        <f t="shared" si="51"/>
        <v>0</v>
      </c>
      <c r="AG164" s="16" t="str">
        <f t="shared" si="52"/>
        <v>260030401160</v>
      </c>
    </row>
    <row r="165" spans="13:33" x14ac:dyDescent="0.35">
      <c r="M165" s="14">
        <f t="shared" si="37"/>
        <v>1</v>
      </c>
      <c r="N165" s="14" t="s">
        <v>513</v>
      </c>
      <c r="O165" s="17">
        <v>31147</v>
      </c>
      <c r="P165" s="16" t="s">
        <v>445</v>
      </c>
      <c r="Q165" s="14">
        <f t="shared" si="45"/>
        <v>6</v>
      </c>
      <c r="R165" s="16"/>
      <c r="S165" s="16">
        <f t="shared" si="38"/>
        <v>0</v>
      </c>
      <c r="T165" s="16"/>
      <c r="U165" s="16">
        <f t="shared" si="39"/>
        <v>0</v>
      </c>
      <c r="V165" s="16" t="str">
        <f t="shared" si="40"/>
        <v>131147600</v>
      </c>
      <c r="X165" s="14">
        <f t="shared" si="48"/>
        <v>2</v>
      </c>
      <c r="Y165" s="16" t="s">
        <v>514</v>
      </c>
      <c r="Z165" s="16">
        <v>60031</v>
      </c>
      <c r="AA165" s="16" t="s">
        <v>457</v>
      </c>
      <c r="AB165" s="16">
        <f t="shared" si="49"/>
        <v>40</v>
      </c>
      <c r="AC165" s="16" t="s">
        <v>471</v>
      </c>
      <c r="AD165" s="16">
        <f t="shared" si="50"/>
        <v>116</v>
      </c>
      <c r="AE165" s="16">
        <v>0</v>
      </c>
      <c r="AF165" s="16">
        <f t="shared" si="51"/>
        <v>0</v>
      </c>
      <c r="AG165" s="16" t="str">
        <f t="shared" si="52"/>
        <v>260031401160</v>
      </c>
    </row>
    <row r="166" spans="13:33" x14ac:dyDescent="0.35">
      <c r="M166" s="14">
        <f t="shared" si="37"/>
        <v>1</v>
      </c>
      <c r="N166" s="14" t="s">
        <v>513</v>
      </c>
      <c r="O166" s="17">
        <v>31150</v>
      </c>
      <c r="P166" s="16" t="s">
        <v>445</v>
      </c>
      <c r="Q166" s="14">
        <f t="shared" si="45"/>
        <v>6</v>
      </c>
      <c r="R166" s="16"/>
      <c r="S166" s="16">
        <f t="shared" si="38"/>
        <v>0</v>
      </c>
      <c r="T166" s="16"/>
      <c r="U166" s="16">
        <f t="shared" si="39"/>
        <v>0</v>
      </c>
      <c r="V166" s="16" t="str">
        <f t="shared" si="40"/>
        <v>131150600</v>
      </c>
      <c r="X166" s="14">
        <f t="shared" si="48"/>
        <v>2</v>
      </c>
      <c r="Y166" s="16" t="s">
        <v>514</v>
      </c>
      <c r="Z166" s="16">
        <v>60040</v>
      </c>
      <c r="AA166" s="16" t="s">
        <v>457</v>
      </c>
      <c r="AB166" s="16">
        <f t="shared" si="49"/>
        <v>40</v>
      </c>
      <c r="AC166" s="16" t="s">
        <v>474</v>
      </c>
      <c r="AD166" s="16">
        <f t="shared" si="50"/>
        <v>124</v>
      </c>
      <c r="AE166" s="16">
        <v>0</v>
      </c>
      <c r="AF166" s="16">
        <f t="shared" si="51"/>
        <v>0</v>
      </c>
      <c r="AG166" s="16" t="str">
        <f t="shared" si="52"/>
        <v>260040401240</v>
      </c>
    </row>
    <row r="167" spans="13:33" x14ac:dyDescent="0.35">
      <c r="M167" s="14">
        <f t="shared" si="37"/>
        <v>1</v>
      </c>
      <c r="N167" s="14" t="s">
        <v>513</v>
      </c>
      <c r="O167" s="17">
        <v>31157</v>
      </c>
      <c r="P167" s="16" t="s">
        <v>445</v>
      </c>
      <c r="Q167" s="14">
        <f t="shared" si="45"/>
        <v>6</v>
      </c>
      <c r="R167" s="16"/>
      <c r="S167" s="16">
        <f t="shared" si="38"/>
        <v>0</v>
      </c>
      <c r="T167" s="16"/>
      <c r="U167" s="16">
        <f t="shared" si="39"/>
        <v>0</v>
      </c>
      <c r="V167" s="16" t="str">
        <f t="shared" si="40"/>
        <v>131157600</v>
      </c>
      <c r="X167" s="14">
        <f t="shared" si="48"/>
        <v>2</v>
      </c>
      <c r="Y167" s="16" t="s">
        <v>514</v>
      </c>
      <c r="Z167" s="16">
        <v>60050</v>
      </c>
      <c r="AA167" s="16" t="s">
        <v>457</v>
      </c>
      <c r="AB167" s="16">
        <f t="shared" si="49"/>
        <v>40</v>
      </c>
      <c r="AC167" s="16" t="s">
        <v>474</v>
      </c>
      <c r="AD167" s="16">
        <f t="shared" si="50"/>
        <v>124</v>
      </c>
      <c r="AE167" s="16">
        <v>0</v>
      </c>
      <c r="AF167" s="16">
        <f t="shared" si="51"/>
        <v>0</v>
      </c>
      <c r="AG167" s="16" t="str">
        <f t="shared" si="52"/>
        <v>260050401240</v>
      </c>
    </row>
    <row r="168" spans="13:33" x14ac:dyDescent="0.35">
      <c r="M168" s="14">
        <f t="shared" si="37"/>
        <v>1</v>
      </c>
      <c r="N168" s="14" t="s">
        <v>513</v>
      </c>
      <c r="O168" s="17">
        <v>31158</v>
      </c>
      <c r="P168" s="16" t="s">
        <v>445</v>
      </c>
      <c r="Q168" s="14">
        <f t="shared" si="45"/>
        <v>6</v>
      </c>
      <c r="R168" s="16"/>
      <c r="S168" s="16">
        <f t="shared" si="38"/>
        <v>0</v>
      </c>
      <c r="T168" s="16"/>
      <c r="U168" s="16">
        <f t="shared" si="39"/>
        <v>0</v>
      </c>
      <c r="V168" s="16" t="str">
        <f t="shared" si="40"/>
        <v>131158600</v>
      </c>
      <c r="X168" s="14">
        <f t="shared" si="48"/>
        <v>2</v>
      </c>
      <c r="Y168" s="16" t="s">
        <v>514</v>
      </c>
      <c r="Z168" s="16">
        <v>60055</v>
      </c>
      <c r="AA168" s="16" t="s">
        <v>457</v>
      </c>
      <c r="AB168" s="16">
        <f t="shared" si="49"/>
        <v>40</v>
      </c>
      <c r="AC168" s="16" t="s">
        <v>474</v>
      </c>
      <c r="AD168" s="16">
        <f t="shared" si="50"/>
        <v>124</v>
      </c>
      <c r="AE168" s="16">
        <v>0</v>
      </c>
      <c r="AF168" s="16">
        <f t="shared" si="51"/>
        <v>0</v>
      </c>
      <c r="AG168" s="16" t="str">
        <f t="shared" si="52"/>
        <v>260055401240</v>
      </c>
    </row>
    <row r="169" spans="13:33" x14ac:dyDescent="0.35">
      <c r="M169" s="14">
        <f t="shared" si="37"/>
        <v>1</v>
      </c>
      <c r="N169" s="14" t="s">
        <v>513</v>
      </c>
      <c r="O169" s="17">
        <v>31159</v>
      </c>
      <c r="P169" s="16" t="s">
        <v>445</v>
      </c>
      <c r="Q169" s="14">
        <f t="shared" si="45"/>
        <v>6</v>
      </c>
      <c r="R169" s="16"/>
      <c r="S169" s="16">
        <f t="shared" si="38"/>
        <v>0</v>
      </c>
      <c r="T169" s="16"/>
      <c r="U169" s="16">
        <f t="shared" si="39"/>
        <v>0</v>
      </c>
      <c r="V169" s="16" t="str">
        <f t="shared" si="40"/>
        <v>131159600</v>
      </c>
      <c r="X169" s="14">
        <f t="shared" si="48"/>
        <v>2</v>
      </c>
      <c r="Y169" s="16" t="s">
        <v>514</v>
      </c>
      <c r="Z169" s="16">
        <v>60065</v>
      </c>
      <c r="AA169" s="16" t="s">
        <v>457</v>
      </c>
      <c r="AB169" s="16">
        <f t="shared" si="49"/>
        <v>40</v>
      </c>
      <c r="AC169" s="16" t="s">
        <v>474</v>
      </c>
      <c r="AD169" s="16">
        <f t="shared" si="50"/>
        <v>124</v>
      </c>
      <c r="AE169" s="16">
        <v>0</v>
      </c>
      <c r="AF169" s="16">
        <f t="shared" si="51"/>
        <v>0</v>
      </c>
      <c r="AG169" s="16" t="str">
        <f t="shared" si="52"/>
        <v>260065401240</v>
      </c>
    </row>
    <row r="170" spans="13:33" x14ac:dyDescent="0.35">
      <c r="M170" s="14">
        <f t="shared" si="37"/>
        <v>1</v>
      </c>
      <c r="N170" s="14" t="s">
        <v>513</v>
      </c>
      <c r="O170" s="17">
        <v>31160</v>
      </c>
      <c r="P170" s="16" t="s">
        <v>445</v>
      </c>
      <c r="Q170" s="14">
        <f t="shared" si="45"/>
        <v>6</v>
      </c>
      <c r="R170" s="16"/>
      <c r="S170" s="16">
        <f t="shared" si="38"/>
        <v>0</v>
      </c>
      <c r="T170" s="16"/>
      <c r="U170" s="16">
        <f t="shared" si="39"/>
        <v>0</v>
      </c>
      <c r="V170" s="16" t="str">
        <f t="shared" si="40"/>
        <v>131160600</v>
      </c>
      <c r="X170" s="14">
        <f t="shared" si="48"/>
        <v>2</v>
      </c>
      <c r="Y170" s="16" t="s">
        <v>514</v>
      </c>
      <c r="Z170" s="16">
        <v>60075</v>
      </c>
      <c r="AA170" s="16" t="s">
        <v>457</v>
      </c>
      <c r="AB170" s="16">
        <f t="shared" si="49"/>
        <v>40</v>
      </c>
      <c r="AC170" s="16" t="s">
        <v>474</v>
      </c>
      <c r="AD170" s="16">
        <f t="shared" si="50"/>
        <v>124</v>
      </c>
      <c r="AE170" s="16">
        <v>0</v>
      </c>
      <c r="AF170" s="16">
        <f t="shared" si="51"/>
        <v>0</v>
      </c>
      <c r="AG170" s="16" t="str">
        <f t="shared" si="52"/>
        <v>260075401240</v>
      </c>
    </row>
    <row r="171" spans="13:33" x14ac:dyDescent="0.35">
      <c r="M171" s="14">
        <f t="shared" si="37"/>
        <v>1</v>
      </c>
      <c r="N171" s="14" t="s">
        <v>513</v>
      </c>
      <c r="O171" s="17">
        <v>31171</v>
      </c>
      <c r="P171" s="16" t="s">
        <v>445</v>
      </c>
      <c r="Q171" s="14">
        <f t="shared" si="45"/>
        <v>6</v>
      </c>
      <c r="R171" s="16"/>
      <c r="S171" s="16">
        <f t="shared" si="38"/>
        <v>0</v>
      </c>
      <c r="T171" s="16"/>
      <c r="U171" s="16">
        <f t="shared" si="39"/>
        <v>0</v>
      </c>
      <c r="V171" s="16" t="str">
        <f t="shared" si="40"/>
        <v>131171600</v>
      </c>
      <c r="X171" s="14">
        <f t="shared" si="48"/>
        <v>2</v>
      </c>
      <c r="Y171" s="16" t="s">
        <v>514</v>
      </c>
      <c r="Z171" s="16">
        <v>60095</v>
      </c>
      <c r="AA171" s="16" t="s">
        <v>464</v>
      </c>
      <c r="AB171" s="16">
        <f t="shared" si="49"/>
        <v>99</v>
      </c>
      <c r="AC171" s="16">
        <v>0</v>
      </c>
      <c r="AD171" s="16">
        <f t="shared" si="50"/>
        <v>0</v>
      </c>
      <c r="AE171" s="16">
        <v>0</v>
      </c>
      <c r="AF171" s="16">
        <f t="shared" si="51"/>
        <v>0</v>
      </c>
      <c r="AG171" s="16" t="str">
        <f t="shared" si="52"/>
        <v>2600959900</v>
      </c>
    </row>
    <row r="172" spans="13:33" x14ac:dyDescent="0.35">
      <c r="M172" s="14">
        <f t="shared" si="37"/>
        <v>1</v>
      </c>
      <c r="N172" s="14" t="s">
        <v>513</v>
      </c>
      <c r="O172" s="17">
        <v>31181</v>
      </c>
      <c r="P172" s="16" t="s">
        <v>445</v>
      </c>
      <c r="Q172" s="14">
        <f t="shared" si="45"/>
        <v>6</v>
      </c>
      <c r="R172" s="16"/>
      <c r="S172" s="16">
        <f t="shared" si="38"/>
        <v>0</v>
      </c>
      <c r="T172" s="16"/>
      <c r="U172" s="16">
        <f t="shared" si="39"/>
        <v>0</v>
      </c>
      <c r="V172" s="16" t="str">
        <f t="shared" si="40"/>
        <v>131181600</v>
      </c>
      <c r="X172" s="14">
        <f t="shared" si="48"/>
        <v>2</v>
      </c>
      <c r="Y172" s="16" t="s">
        <v>514</v>
      </c>
      <c r="Z172" s="16">
        <v>70011</v>
      </c>
      <c r="AA172" s="16" t="s">
        <v>458</v>
      </c>
      <c r="AB172" s="16">
        <f t="shared" si="49"/>
        <v>50</v>
      </c>
      <c r="AC172" s="16" t="s">
        <v>471</v>
      </c>
      <c r="AD172" s="16">
        <f t="shared" si="50"/>
        <v>116</v>
      </c>
      <c r="AE172" s="16">
        <v>0</v>
      </c>
      <c r="AF172" s="16">
        <f t="shared" si="51"/>
        <v>0</v>
      </c>
      <c r="AG172" s="16" t="str">
        <f t="shared" si="52"/>
        <v>270011501160</v>
      </c>
    </row>
    <row r="173" spans="13:33" x14ac:dyDescent="0.35">
      <c r="M173" s="14">
        <f t="shared" si="37"/>
        <v>1</v>
      </c>
      <c r="N173" s="14" t="s">
        <v>513</v>
      </c>
      <c r="O173" s="17">
        <v>31184</v>
      </c>
      <c r="P173" s="16" t="s">
        <v>445</v>
      </c>
      <c r="Q173" s="14">
        <f t="shared" si="45"/>
        <v>6</v>
      </c>
      <c r="R173" s="16"/>
      <c r="S173" s="16">
        <f t="shared" si="38"/>
        <v>0</v>
      </c>
      <c r="T173" s="16"/>
      <c r="U173" s="16">
        <f t="shared" si="39"/>
        <v>0</v>
      </c>
      <c r="V173" s="16" t="str">
        <f t="shared" si="40"/>
        <v>131184600</v>
      </c>
      <c r="X173" s="14">
        <f t="shared" si="48"/>
        <v>2</v>
      </c>
      <c r="Y173" s="16" t="s">
        <v>514</v>
      </c>
      <c r="Z173" s="16">
        <v>70018</v>
      </c>
      <c r="AA173" s="16" t="s">
        <v>458</v>
      </c>
      <c r="AB173" s="16">
        <f t="shared" si="49"/>
        <v>50</v>
      </c>
      <c r="AC173" s="16" t="s">
        <v>471</v>
      </c>
      <c r="AD173" s="16">
        <f t="shared" si="50"/>
        <v>116</v>
      </c>
      <c r="AE173" s="16">
        <v>0</v>
      </c>
      <c r="AF173" s="16">
        <f t="shared" si="51"/>
        <v>0</v>
      </c>
      <c r="AG173" s="16" t="str">
        <f t="shared" si="52"/>
        <v>270018501160</v>
      </c>
    </row>
    <row r="174" spans="13:33" x14ac:dyDescent="0.35">
      <c r="M174" s="14">
        <f t="shared" si="37"/>
        <v>1</v>
      </c>
      <c r="N174" s="14" t="s">
        <v>513</v>
      </c>
      <c r="O174" s="17">
        <v>31185</v>
      </c>
      <c r="P174" s="16" t="s">
        <v>445</v>
      </c>
      <c r="Q174" s="14">
        <f t="shared" si="45"/>
        <v>6</v>
      </c>
      <c r="R174" s="16"/>
      <c r="S174" s="16">
        <f t="shared" si="38"/>
        <v>0</v>
      </c>
      <c r="T174" s="16"/>
      <c r="U174" s="16">
        <f t="shared" si="39"/>
        <v>0</v>
      </c>
      <c r="V174" s="16" t="str">
        <f t="shared" si="40"/>
        <v>131185600</v>
      </c>
      <c r="X174" s="14">
        <f t="shared" si="48"/>
        <v>2</v>
      </c>
      <c r="Y174" s="16" t="s">
        <v>514</v>
      </c>
      <c r="Z174" s="16">
        <v>70021</v>
      </c>
      <c r="AA174" s="16" t="s">
        <v>458</v>
      </c>
      <c r="AB174" s="16">
        <f t="shared" si="49"/>
        <v>50</v>
      </c>
      <c r="AC174" s="16" t="s">
        <v>471</v>
      </c>
      <c r="AD174" s="16">
        <f t="shared" si="50"/>
        <v>116</v>
      </c>
      <c r="AE174" s="16">
        <v>0</v>
      </c>
      <c r="AF174" s="16">
        <f t="shared" si="51"/>
        <v>0</v>
      </c>
      <c r="AG174" s="16" t="str">
        <f t="shared" si="52"/>
        <v>270021501160</v>
      </c>
    </row>
    <row r="175" spans="13:33" x14ac:dyDescent="0.35">
      <c r="M175" s="14">
        <f t="shared" si="37"/>
        <v>1</v>
      </c>
      <c r="N175" s="14" t="s">
        <v>513</v>
      </c>
      <c r="O175" s="17">
        <v>31187</v>
      </c>
      <c r="P175" s="16" t="s">
        <v>445</v>
      </c>
      <c r="Q175" s="14">
        <f t="shared" si="45"/>
        <v>6</v>
      </c>
      <c r="R175" s="16"/>
      <c r="S175" s="16">
        <f t="shared" si="38"/>
        <v>0</v>
      </c>
      <c r="T175" s="16"/>
      <c r="U175" s="16">
        <f t="shared" si="39"/>
        <v>0</v>
      </c>
      <c r="V175" s="16" t="str">
        <f t="shared" si="40"/>
        <v>131187600</v>
      </c>
      <c r="X175" s="14">
        <f t="shared" si="48"/>
        <v>2</v>
      </c>
      <c r="Y175" s="16" t="s">
        <v>514</v>
      </c>
      <c r="Z175" s="16">
        <v>70031</v>
      </c>
      <c r="AA175" s="16" t="s">
        <v>458</v>
      </c>
      <c r="AB175" s="16">
        <f t="shared" si="49"/>
        <v>50</v>
      </c>
      <c r="AC175" s="16" t="s">
        <v>471</v>
      </c>
      <c r="AD175" s="16">
        <f t="shared" si="50"/>
        <v>116</v>
      </c>
      <c r="AE175" s="16">
        <v>0</v>
      </c>
      <c r="AF175" s="16">
        <f t="shared" si="51"/>
        <v>0</v>
      </c>
      <c r="AG175" s="16" t="str">
        <f t="shared" si="52"/>
        <v>270031501160</v>
      </c>
    </row>
    <row r="176" spans="13:33" x14ac:dyDescent="0.35">
      <c r="M176" s="14">
        <f t="shared" si="37"/>
        <v>1</v>
      </c>
      <c r="N176" s="14" t="s">
        <v>513</v>
      </c>
      <c r="O176" s="17">
        <v>31188</v>
      </c>
      <c r="P176" s="16" t="s">
        <v>445</v>
      </c>
      <c r="Q176" s="14">
        <f t="shared" si="45"/>
        <v>6</v>
      </c>
      <c r="R176" s="16"/>
      <c r="S176" s="16">
        <f t="shared" si="38"/>
        <v>0</v>
      </c>
      <c r="T176" s="16"/>
      <c r="U176" s="16">
        <f t="shared" si="39"/>
        <v>0</v>
      </c>
      <c r="V176" s="16" t="str">
        <f t="shared" si="40"/>
        <v>131188600</v>
      </c>
      <c r="X176" s="14">
        <f t="shared" si="48"/>
        <v>2</v>
      </c>
      <c r="Y176" s="16" t="s">
        <v>514</v>
      </c>
      <c r="Z176" s="16">
        <v>72076</v>
      </c>
      <c r="AA176" s="16" t="s">
        <v>459</v>
      </c>
      <c r="AB176" s="16">
        <f t="shared" si="49"/>
        <v>60</v>
      </c>
      <c r="AC176" s="16" t="s">
        <v>472</v>
      </c>
      <c r="AD176" s="16">
        <f t="shared" si="50"/>
        <v>123</v>
      </c>
      <c r="AE176" s="16">
        <v>0</v>
      </c>
      <c r="AF176" s="16">
        <f t="shared" si="51"/>
        <v>0</v>
      </c>
      <c r="AG176" s="16" t="str">
        <f t="shared" si="52"/>
        <v>272076601230</v>
      </c>
    </row>
    <row r="177" spans="13:33" x14ac:dyDescent="0.35">
      <c r="M177" s="14">
        <f t="shared" ref="M177:M240" si="53">_xlfn.SINGLE(_xlfn.XLOOKUP(N177,B:B,A:A,0,0,1))</f>
        <v>1</v>
      </c>
      <c r="N177" s="14" t="s">
        <v>513</v>
      </c>
      <c r="O177" s="17">
        <v>31192</v>
      </c>
      <c r="P177" s="16" t="s">
        <v>445</v>
      </c>
      <c r="Q177" s="14">
        <f t="shared" si="45"/>
        <v>6</v>
      </c>
      <c r="R177" s="16"/>
      <c r="S177" s="16">
        <f t="shared" ref="S177:S240" si="54">_xlfn.SINGLE(_xlfn.XLOOKUP(R177,H:H,G:G,0,0,1))</f>
        <v>0</v>
      </c>
      <c r="T177" s="16"/>
      <c r="U177" s="16">
        <f t="shared" ref="U177:U240" si="55">_xlfn.SINGLE(_xlfn.XLOOKUP(T177,K:K,J:J,0,0,1))</f>
        <v>0</v>
      </c>
      <c r="V177" s="16" t="str">
        <f t="shared" ref="V177:V214" si="56">M177&amp;O177&amp;Q177&amp;S177&amp;U177</f>
        <v>131192600</v>
      </c>
      <c r="X177" s="14">
        <f t="shared" si="48"/>
        <v>2</v>
      </c>
      <c r="Y177" s="16" t="s">
        <v>514</v>
      </c>
      <c r="Z177" s="16">
        <v>72085</v>
      </c>
      <c r="AA177" s="16" t="s">
        <v>459</v>
      </c>
      <c r="AB177" s="16">
        <f t="shared" si="49"/>
        <v>60</v>
      </c>
      <c r="AC177" s="16" t="s">
        <v>479</v>
      </c>
      <c r="AD177" s="16">
        <f t="shared" si="50"/>
        <v>113</v>
      </c>
      <c r="AE177" s="16">
        <v>0</v>
      </c>
      <c r="AF177" s="16">
        <f t="shared" si="51"/>
        <v>0</v>
      </c>
      <c r="AG177" s="16" t="str">
        <f t="shared" si="52"/>
        <v>272085601130</v>
      </c>
    </row>
    <row r="178" spans="13:33" x14ac:dyDescent="0.35">
      <c r="M178" s="14">
        <f t="shared" si="53"/>
        <v>1</v>
      </c>
      <c r="N178" s="14" t="s">
        <v>513</v>
      </c>
      <c r="O178" s="17">
        <v>31196</v>
      </c>
      <c r="P178" s="16" t="s">
        <v>445</v>
      </c>
      <c r="Q178" s="14">
        <f t="shared" si="45"/>
        <v>6</v>
      </c>
      <c r="R178" s="16"/>
      <c r="S178" s="16">
        <f t="shared" si="54"/>
        <v>0</v>
      </c>
      <c r="T178" s="16"/>
      <c r="U178" s="16">
        <f t="shared" si="55"/>
        <v>0</v>
      </c>
      <c r="V178" s="16" t="str">
        <f t="shared" si="56"/>
        <v>131196600</v>
      </c>
      <c r="X178" s="14">
        <f t="shared" si="48"/>
        <v>2</v>
      </c>
      <c r="Y178" s="16" t="s">
        <v>514</v>
      </c>
      <c r="Z178" s="16">
        <v>72095</v>
      </c>
      <c r="AA178" s="16" t="s">
        <v>464</v>
      </c>
      <c r="AB178" s="16">
        <f t="shared" si="49"/>
        <v>99</v>
      </c>
      <c r="AC178" s="16">
        <v>0</v>
      </c>
      <c r="AD178" s="16">
        <f t="shared" si="50"/>
        <v>0</v>
      </c>
      <c r="AE178" s="16">
        <v>0</v>
      </c>
      <c r="AF178" s="16">
        <f t="shared" si="51"/>
        <v>0</v>
      </c>
      <c r="AG178" s="16" t="str">
        <f t="shared" si="52"/>
        <v>2720959900</v>
      </c>
    </row>
    <row r="179" spans="13:33" x14ac:dyDescent="0.35">
      <c r="M179" s="14">
        <f t="shared" si="53"/>
        <v>1</v>
      </c>
      <c r="N179" s="14" t="s">
        <v>513</v>
      </c>
      <c r="O179" s="17">
        <v>32000</v>
      </c>
      <c r="P179" s="16" t="s">
        <v>445</v>
      </c>
      <c r="Q179" s="14">
        <f t="shared" si="45"/>
        <v>6</v>
      </c>
      <c r="R179" s="16"/>
      <c r="S179" s="16">
        <f t="shared" si="54"/>
        <v>0</v>
      </c>
      <c r="T179" s="16"/>
      <c r="U179" s="16">
        <f t="shared" si="55"/>
        <v>0</v>
      </c>
      <c r="V179" s="16" t="str">
        <f t="shared" si="56"/>
        <v>132000600</v>
      </c>
      <c r="X179" s="14">
        <f t="shared" si="48"/>
        <v>2</v>
      </c>
      <c r="Y179" s="16" t="s">
        <v>514</v>
      </c>
      <c r="Z179" s="16">
        <v>72210</v>
      </c>
      <c r="AA179" s="16" t="s">
        <v>459</v>
      </c>
      <c r="AB179" s="16">
        <f t="shared" si="49"/>
        <v>60</v>
      </c>
      <c r="AC179" s="16" t="s">
        <v>479</v>
      </c>
      <c r="AD179" s="16">
        <f t="shared" si="50"/>
        <v>113</v>
      </c>
      <c r="AE179" s="16">
        <v>0</v>
      </c>
      <c r="AF179" s="16">
        <f t="shared" si="51"/>
        <v>0</v>
      </c>
      <c r="AG179" s="16" t="str">
        <f t="shared" si="52"/>
        <v>272210601130</v>
      </c>
    </row>
    <row r="180" spans="13:33" x14ac:dyDescent="0.35">
      <c r="M180" s="14">
        <f t="shared" si="53"/>
        <v>1</v>
      </c>
      <c r="N180" s="14" t="s">
        <v>513</v>
      </c>
      <c r="O180" s="17">
        <v>32002</v>
      </c>
      <c r="P180" s="16" t="s">
        <v>445</v>
      </c>
      <c r="Q180" s="14">
        <f t="shared" si="45"/>
        <v>6</v>
      </c>
      <c r="R180" s="16"/>
      <c r="S180" s="16">
        <f t="shared" si="54"/>
        <v>0</v>
      </c>
      <c r="T180" s="16"/>
      <c r="U180" s="16">
        <f t="shared" si="55"/>
        <v>0</v>
      </c>
      <c r="V180" s="16" t="str">
        <f t="shared" si="56"/>
        <v>132002600</v>
      </c>
      <c r="X180" s="14">
        <f t="shared" si="48"/>
        <v>2</v>
      </c>
      <c r="Y180" s="16" t="s">
        <v>514</v>
      </c>
      <c r="Z180" s="16">
        <v>75075</v>
      </c>
      <c r="AA180" s="16" t="s">
        <v>456</v>
      </c>
      <c r="AB180" s="16">
        <f t="shared" si="49"/>
        <v>30</v>
      </c>
      <c r="AC180" s="16" t="s">
        <v>474</v>
      </c>
      <c r="AD180" s="16">
        <f t="shared" si="50"/>
        <v>124</v>
      </c>
      <c r="AE180" s="16">
        <v>0</v>
      </c>
      <c r="AF180" s="16">
        <f t="shared" si="51"/>
        <v>0</v>
      </c>
      <c r="AG180" s="16" t="str">
        <f t="shared" si="52"/>
        <v>275075301240</v>
      </c>
    </row>
    <row r="181" spans="13:33" x14ac:dyDescent="0.35">
      <c r="M181" s="14">
        <f t="shared" si="53"/>
        <v>1</v>
      </c>
      <c r="N181" s="14" t="s">
        <v>513</v>
      </c>
      <c r="O181" s="17">
        <v>32004</v>
      </c>
      <c r="P181" s="16" t="s">
        <v>445</v>
      </c>
      <c r="Q181" s="14">
        <f t="shared" si="45"/>
        <v>6</v>
      </c>
      <c r="R181" s="16"/>
      <c r="S181" s="16">
        <f t="shared" si="54"/>
        <v>0</v>
      </c>
      <c r="T181" s="16"/>
      <c r="U181" s="16">
        <f t="shared" si="55"/>
        <v>0</v>
      </c>
      <c r="V181" s="16" t="str">
        <f t="shared" si="56"/>
        <v>132004600</v>
      </c>
      <c r="X181" s="14">
        <f t="shared" si="48"/>
        <v>2</v>
      </c>
      <c r="Y181" s="16" t="s">
        <v>514</v>
      </c>
      <c r="Z181" s="16">
        <v>80225</v>
      </c>
      <c r="AA181" s="16" t="s">
        <v>460</v>
      </c>
      <c r="AB181" s="16">
        <f t="shared" si="49"/>
        <v>70</v>
      </c>
      <c r="AC181" s="16" t="s">
        <v>488</v>
      </c>
      <c r="AD181" s="16">
        <f t="shared" si="50"/>
        <v>119</v>
      </c>
      <c r="AE181" s="16">
        <v>0</v>
      </c>
      <c r="AF181" s="16">
        <f t="shared" si="51"/>
        <v>0</v>
      </c>
      <c r="AG181" s="16" t="str">
        <f t="shared" si="52"/>
        <v>280225701190</v>
      </c>
    </row>
    <row r="182" spans="13:33" x14ac:dyDescent="0.35">
      <c r="M182" s="14">
        <f t="shared" si="53"/>
        <v>1</v>
      </c>
      <c r="N182" s="14" t="s">
        <v>513</v>
      </c>
      <c r="O182" s="17">
        <v>32008</v>
      </c>
      <c r="P182" s="16" t="s">
        <v>445</v>
      </c>
      <c r="Q182" s="14">
        <f t="shared" si="45"/>
        <v>6</v>
      </c>
      <c r="R182" s="16"/>
      <c r="S182" s="16">
        <f t="shared" si="54"/>
        <v>0</v>
      </c>
      <c r="T182" s="16"/>
      <c r="U182" s="16">
        <f t="shared" si="55"/>
        <v>0</v>
      </c>
      <c r="V182" s="16" t="str">
        <f t="shared" si="56"/>
        <v>132008600</v>
      </c>
      <c r="X182" s="14">
        <f t="shared" si="48"/>
        <v>2</v>
      </c>
      <c r="Y182" s="16" t="s">
        <v>514</v>
      </c>
      <c r="Z182" s="16">
        <v>80256</v>
      </c>
      <c r="AA182" s="16" t="s">
        <v>462</v>
      </c>
      <c r="AB182" s="16">
        <f t="shared" si="49"/>
        <v>90</v>
      </c>
      <c r="AC182" s="16">
        <v>0</v>
      </c>
      <c r="AD182" s="16">
        <f t="shared" si="50"/>
        <v>0</v>
      </c>
      <c r="AE182" s="16">
        <v>0</v>
      </c>
      <c r="AF182" s="16">
        <f t="shared" si="51"/>
        <v>0</v>
      </c>
      <c r="AG182" s="16" t="str">
        <f t="shared" si="52"/>
        <v>2802569000</v>
      </c>
    </row>
    <row r="183" spans="13:33" x14ac:dyDescent="0.35">
      <c r="M183" s="14">
        <f t="shared" si="53"/>
        <v>1</v>
      </c>
      <c r="N183" s="14" t="s">
        <v>513</v>
      </c>
      <c r="O183" s="17">
        <v>32017</v>
      </c>
      <c r="P183" s="16" t="s">
        <v>445</v>
      </c>
      <c r="Q183" s="14">
        <f t="shared" si="45"/>
        <v>6</v>
      </c>
      <c r="R183" s="16"/>
      <c r="S183" s="16">
        <f t="shared" si="54"/>
        <v>0</v>
      </c>
      <c r="T183" s="16"/>
      <c r="U183" s="16">
        <f t="shared" si="55"/>
        <v>0</v>
      </c>
      <c r="V183" s="16" t="str">
        <f t="shared" si="56"/>
        <v>132017600</v>
      </c>
      <c r="X183" s="14">
        <f t="shared" ref="X183:X188" si="57">_xlfn.SINGLE(_xlfn.XLOOKUP(Y183,B:B,A:A,0,0,1))</f>
        <v>2</v>
      </c>
      <c r="Y183" s="16" t="s">
        <v>514</v>
      </c>
      <c r="Z183" s="16">
        <v>12105</v>
      </c>
      <c r="AA183" s="16" t="s">
        <v>442</v>
      </c>
      <c r="AB183" s="16">
        <f t="shared" si="49"/>
        <v>3</v>
      </c>
      <c r="AC183" s="16">
        <v>0</v>
      </c>
      <c r="AD183" s="16">
        <f t="shared" ref="AD183:AD189" si="58">_xlfn.SINGLE(_xlfn.XLOOKUP(AC183,H:H,G:G,0,0,1))</f>
        <v>0</v>
      </c>
      <c r="AE183" s="16">
        <v>0</v>
      </c>
      <c r="AF183" s="16">
        <f t="shared" ref="AF183:AF189" si="59">_xlfn.SINGLE(_xlfn.XLOOKUP(AE183,K:K,J:J,0,0,1))</f>
        <v>0</v>
      </c>
      <c r="AG183" s="16" t="str">
        <f t="shared" ref="AG183:AG189" si="60">X183&amp;Z183&amp;AB183&amp;AD183&amp;AF183</f>
        <v>212105300</v>
      </c>
    </row>
    <row r="184" spans="13:33" x14ac:dyDescent="0.35">
      <c r="M184" s="14">
        <f t="shared" si="53"/>
        <v>1</v>
      </c>
      <c r="N184" s="14" t="s">
        <v>513</v>
      </c>
      <c r="O184" s="17">
        <v>32026</v>
      </c>
      <c r="P184" s="16" t="s">
        <v>445</v>
      </c>
      <c r="Q184" s="14">
        <f t="shared" si="45"/>
        <v>6</v>
      </c>
      <c r="R184" s="16"/>
      <c r="S184" s="16">
        <f t="shared" si="54"/>
        <v>0</v>
      </c>
      <c r="T184" s="16"/>
      <c r="U184" s="16">
        <f t="shared" si="55"/>
        <v>0</v>
      </c>
      <c r="V184" s="16" t="str">
        <f t="shared" si="56"/>
        <v>132026600</v>
      </c>
      <c r="X184" s="14">
        <f t="shared" si="57"/>
        <v>2</v>
      </c>
      <c r="Y184" s="16" t="s">
        <v>514</v>
      </c>
      <c r="Z184" s="16">
        <v>40050</v>
      </c>
      <c r="AA184" s="16" t="s">
        <v>455</v>
      </c>
      <c r="AB184" s="16">
        <f t="shared" si="49"/>
        <v>20</v>
      </c>
      <c r="AC184" s="16">
        <v>0</v>
      </c>
      <c r="AD184" s="16">
        <f t="shared" si="58"/>
        <v>0</v>
      </c>
      <c r="AE184" s="16">
        <v>0</v>
      </c>
      <c r="AF184" s="16">
        <f t="shared" si="59"/>
        <v>0</v>
      </c>
      <c r="AG184" s="16" t="str">
        <f t="shared" si="60"/>
        <v>2400502000</v>
      </c>
    </row>
    <row r="185" spans="13:33" x14ac:dyDescent="0.35">
      <c r="M185" s="14">
        <f t="shared" si="53"/>
        <v>1</v>
      </c>
      <c r="N185" s="14" t="s">
        <v>513</v>
      </c>
      <c r="O185" s="17">
        <v>32028</v>
      </c>
      <c r="P185" s="16" t="s">
        <v>445</v>
      </c>
      <c r="Q185" s="14">
        <f t="shared" si="45"/>
        <v>6</v>
      </c>
      <c r="R185" s="16"/>
      <c r="S185" s="16">
        <f t="shared" si="54"/>
        <v>0</v>
      </c>
      <c r="T185" s="16"/>
      <c r="U185" s="16">
        <f t="shared" si="55"/>
        <v>0</v>
      </c>
      <c r="V185" s="16" t="str">
        <f t="shared" si="56"/>
        <v>132028600</v>
      </c>
      <c r="X185" s="14">
        <f t="shared" si="57"/>
        <v>2</v>
      </c>
      <c r="Y185" s="16" t="s">
        <v>514</v>
      </c>
      <c r="Z185" s="16">
        <v>70300</v>
      </c>
      <c r="AA185" s="16" t="s">
        <v>458</v>
      </c>
      <c r="AB185" s="16">
        <f t="shared" si="49"/>
        <v>50</v>
      </c>
      <c r="AC185" s="16" t="s">
        <v>471</v>
      </c>
      <c r="AD185" s="16">
        <f t="shared" si="58"/>
        <v>116</v>
      </c>
      <c r="AE185" s="16">
        <v>0</v>
      </c>
      <c r="AF185" s="16">
        <f t="shared" si="59"/>
        <v>0</v>
      </c>
      <c r="AG185" s="16" t="str">
        <f t="shared" si="60"/>
        <v>270300501160</v>
      </c>
    </row>
    <row r="186" spans="13:33" x14ac:dyDescent="0.35">
      <c r="M186" s="14">
        <f t="shared" si="53"/>
        <v>1</v>
      </c>
      <c r="N186" s="14" t="s">
        <v>513</v>
      </c>
      <c r="O186" s="17">
        <v>32042</v>
      </c>
      <c r="P186" s="16" t="s">
        <v>445</v>
      </c>
      <c r="Q186" s="14">
        <f t="shared" si="45"/>
        <v>6</v>
      </c>
      <c r="R186" s="16"/>
      <c r="S186" s="16">
        <f t="shared" si="54"/>
        <v>0</v>
      </c>
      <c r="T186" s="16"/>
      <c r="U186" s="16">
        <f t="shared" si="55"/>
        <v>0</v>
      </c>
      <c r="V186" s="16" t="str">
        <f t="shared" si="56"/>
        <v>132042600</v>
      </c>
      <c r="X186" s="14">
        <f t="shared" si="57"/>
        <v>2</v>
      </c>
      <c r="Y186" s="16" t="s">
        <v>514</v>
      </c>
      <c r="Z186" s="16">
        <v>72300</v>
      </c>
      <c r="AA186" s="16" t="s">
        <v>459</v>
      </c>
      <c r="AB186" s="16">
        <f t="shared" si="49"/>
        <v>60</v>
      </c>
      <c r="AC186" s="16" t="s">
        <v>471</v>
      </c>
      <c r="AD186" s="16">
        <f t="shared" si="58"/>
        <v>116</v>
      </c>
      <c r="AE186" s="16">
        <v>0</v>
      </c>
      <c r="AF186" s="16">
        <f t="shared" si="59"/>
        <v>0</v>
      </c>
      <c r="AG186" s="16" t="str">
        <f t="shared" si="60"/>
        <v>272300601160</v>
      </c>
    </row>
    <row r="187" spans="13:33" x14ac:dyDescent="0.35">
      <c r="M187" s="14">
        <f t="shared" si="53"/>
        <v>1</v>
      </c>
      <c r="N187" s="14" t="s">
        <v>513</v>
      </c>
      <c r="O187" s="17">
        <v>32050</v>
      </c>
      <c r="P187" s="16" t="s">
        <v>445</v>
      </c>
      <c r="Q187" s="14">
        <f t="shared" si="45"/>
        <v>6</v>
      </c>
      <c r="R187" s="16"/>
      <c r="S187" s="16">
        <f t="shared" si="54"/>
        <v>0</v>
      </c>
      <c r="T187" s="16"/>
      <c r="U187" s="16">
        <f t="shared" si="55"/>
        <v>0</v>
      </c>
      <c r="V187" s="16" t="str">
        <f t="shared" si="56"/>
        <v>132050600</v>
      </c>
      <c r="X187" s="14">
        <f t="shared" si="57"/>
        <v>2</v>
      </c>
      <c r="Y187" s="16" t="s">
        <v>514</v>
      </c>
      <c r="Z187" s="16">
        <v>80330</v>
      </c>
      <c r="AA187" s="16" t="s">
        <v>460</v>
      </c>
      <c r="AB187" s="16">
        <f t="shared" si="49"/>
        <v>70</v>
      </c>
      <c r="AC187" s="16" t="s">
        <v>471</v>
      </c>
      <c r="AD187" s="16">
        <f t="shared" si="58"/>
        <v>116</v>
      </c>
      <c r="AE187" s="16">
        <v>0</v>
      </c>
      <c r="AF187" s="16">
        <f t="shared" si="59"/>
        <v>0</v>
      </c>
      <c r="AG187" s="16" t="str">
        <f t="shared" si="60"/>
        <v>280330701160</v>
      </c>
    </row>
    <row r="188" spans="13:33" x14ac:dyDescent="0.35">
      <c r="M188" s="14">
        <f t="shared" si="53"/>
        <v>1</v>
      </c>
      <c r="N188" s="14" t="s">
        <v>513</v>
      </c>
      <c r="O188" s="17">
        <v>32068</v>
      </c>
      <c r="P188" s="16" t="s">
        <v>445</v>
      </c>
      <c r="Q188" s="14">
        <f t="shared" si="45"/>
        <v>6</v>
      </c>
      <c r="R188" s="16"/>
      <c r="S188" s="16">
        <f t="shared" si="54"/>
        <v>0</v>
      </c>
      <c r="T188" s="16"/>
      <c r="U188" s="16">
        <f t="shared" si="55"/>
        <v>0</v>
      </c>
      <c r="V188" s="16" t="str">
        <f t="shared" si="56"/>
        <v>132068600</v>
      </c>
      <c r="X188" s="14">
        <f t="shared" si="57"/>
        <v>2</v>
      </c>
      <c r="Y188" s="16" t="s">
        <v>514</v>
      </c>
      <c r="Z188" s="16">
        <v>75300</v>
      </c>
      <c r="AA188" s="16" t="s">
        <v>456</v>
      </c>
      <c r="AB188" s="16">
        <f t="shared" si="49"/>
        <v>30</v>
      </c>
      <c r="AC188" s="16" t="s">
        <v>471</v>
      </c>
      <c r="AD188" s="16">
        <f t="shared" si="58"/>
        <v>116</v>
      </c>
      <c r="AE188" s="16">
        <v>0</v>
      </c>
      <c r="AF188" s="16">
        <f t="shared" si="59"/>
        <v>0</v>
      </c>
      <c r="AG188" s="16" t="str">
        <f t="shared" si="60"/>
        <v>275300301160</v>
      </c>
    </row>
    <row r="189" spans="13:33" x14ac:dyDescent="0.35">
      <c r="M189" s="14">
        <f t="shared" si="53"/>
        <v>1</v>
      </c>
      <c r="N189" s="14" t="s">
        <v>513</v>
      </c>
      <c r="O189" s="17">
        <v>32070</v>
      </c>
      <c r="P189" s="16" t="s">
        <v>445</v>
      </c>
      <c r="Q189" s="14">
        <f t="shared" si="45"/>
        <v>6</v>
      </c>
      <c r="R189" s="16"/>
      <c r="S189" s="16">
        <f t="shared" si="54"/>
        <v>0</v>
      </c>
      <c r="T189" s="16"/>
      <c r="U189" s="16">
        <f t="shared" si="55"/>
        <v>0</v>
      </c>
      <c r="V189" s="16" t="str">
        <f t="shared" si="56"/>
        <v>132070600</v>
      </c>
      <c r="X189">
        <v>2</v>
      </c>
      <c r="Y189" s="216" t="s">
        <v>514</v>
      </c>
      <c r="Z189" s="216">
        <v>28000</v>
      </c>
      <c r="AA189" s="16" t="s">
        <v>453</v>
      </c>
      <c r="AB189" s="16">
        <f t="shared" si="49"/>
        <v>14</v>
      </c>
      <c r="AC189">
        <v>0</v>
      </c>
      <c r="AD189" s="16">
        <f t="shared" si="58"/>
        <v>0</v>
      </c>
      <c r="AE189" s="216">
        <v>0</v>
      </c>
      <c r="AF189" s="216">
        <f t="shared" si="59"/>
        <v>0</v>
      </c>
      <c r="AG189" s="16" t="str">
        <f t="shared" si="60"/>
        <v>2280001400</v>
      </c>
    </row>
    <row r="190" spans="13:33" x14ac:dyDescent="0.35">
      <c r="M190" s="14">
        <f t="shared" si="53"/>
        <v>1</v>
      </c>
      <c r="N190" s="14" t="s">
        <v>513</v>
      </c>
      <c r="O190" s="17">
        <v>32071</v>
      </c>
      <c r="P190" s="16" t="s">
        <v>445</v>
      </c>
      <c r="Q190" s="14">
        <f t="shared" si="45"/>
        <v>6</v>
      </c>
      <c r="R190" s="16"/>
      <c r="S190" s="16">
        <f t="shared" si="54"/>
        <v>0</v>
      </c>
      <c r="T190" s="16"/>
      <c r="U190" s="16">
        <f t="shared" si="55"/>
        <v>0</v>
      </c>
      <c r="V190" s="16" t="str">
        <f t="shared" si="56"/>
        <v>132071600</v>
      </c>
    </row>
    <row r="191" spans="13:33" x14ac:dyDescent="0.35">
      <c r="M191" s="14">
        <f t="shared" si="53"/>
        <v>1</v>
      </c>
      <c r="N191" s="14" t="s">
        <v>513</v>
      </c>
      <c r="O191" s="17">
        <v>32072</v>
      </c>
      <c r="P191" s="16" t="s">
        <v>445</v>
      </c>
      <c r="Q191" s="14">
        <f t="shared" si="45"/>
        <v>6</v>
      </c>
      <c r="R191" s="16"/>
      <c r="S191" s="16">
        <f t="shared" si="54"/>
        <v>0</v>
      </c>
      <c r="T191" s="16"/>
      <c r="U191" s="16">
        <f t="shared" si="55"/>
        <v>0</v>
      </c>
      <c r="V191" s="16" t="str">
        <f t="shared" si="56"/>
        <v>132072600</v>
      </c>
    </row>
    <row r="192" spans="13:33" x14ac:dyDescent="0.35">
      <c r="M192" s="14">
        <f t="shared" si="53"/>
        <v>1</v>
      </c>
      <c r="N192" s="14" t="s">
        <v>513</v>
      </c>
      <c r="O192" s="17">
        <v>32074</v>
      </c>
      <c r="P192" s="16" t="s">
        <v>445</v>
      </c>
      <c r="Q192" s="14">
        <f t="shared" si="45"/>
        <v>6</v>
      </c>
      <c r="R192" s="16"/>
      <c r="S192" s="16">
        <f t="shared" si="54"/>
        <v>0</v>
      </c>
      <c r="T192" s="16"/>
      <c r="U192" s="16">
        <f t="shared" si="55"/>
        <v>0</v>
      </c>
      <c r="V192" s="16" t="str">
        <f t="shared" si="56"/>
        <v>132074600</v>
      </c>
    </row>
    <row r="193" spans="13:22" x14ac:dyDescent="0.35">
      <c r="M193" s="14">
        <f t="shared" si="53"/>
        <v>1</v>
      </c>
      <c r="N193" s="14" t="s">
        <v>513</v>
      </c>
      <c r="O193" s="17">
        <v>32080</v>
      </c>
      <c r="P193" s="16" t="s">
        <v>445</v>
      </c>
      <c r="Q193" s="14">
        <f t="shared" si="45"/>
        <v>6</v>
      </c>
      <c r="R193" s="16"/>
      <c r="S193" s="16">
        <f t="shared" si="54"/>
        <v>0</v>
      </c>
      <c r="T193" s="16"/>
      <c r="U193" s="16">
        <f t="shared" si="55"/>
        <v>0</v>
      </c>
      <c r="V193" s="16" t="str">
        <f t="shared" si="56"/>
        <v>132080600</v>
      </c>
    </row>
    <row r="194" spans="13:22" x14ac:dyDescent="0.35">
      <c r="M194" s="14">
        <f t="shared" si="53"/>
        <v>1</v>
      </c>
      <c r="N194" s="14" t="s">
        <v>513</v>
      </c>
      <c r="O194" s="17">
        <v>32082</v>
      </c>
      <c r="P194" s="16" t="s">
        <v>445</v>
      </c>
      <c r="Q194" s="14">
        <f t="shared" ref="Q194:Q257" si="61">_xlfn.SINGLE(_xlfn.XLOOKUP(P194,E:E,D:D,0,0,1))</f>
        <v>6</v>
      </c>
      <c r="R194" s="16"/>
      <c r="S194" s="16">
        <f t="shared" si="54"/>
        <v>0</v>
      </c>
      <c r="T194" s="16"/>
      <c r="U194" s="16">
        <f t="shared" si="55"/>
        <v>0</v>
      </c>
      <c r="V194" s="16" t="str">
        <f t="shared" si="56"/>
        <v>132082600</v>
      </c>
    </row>
    <row r="195" spans="13:22" x14ac:dyDescent="0.35">
      <c r="M195" s="14">
        <f t="shared" si="53"/>
        <v>1</v>
      </c>
      <c r="N195" s="14" t="s">
        <v>513</v>
      </c>
      <c r="O195" s="17">
        <v>32083</v>
      </c>
      <c r="P195" s="16" t="s">
        <v>445</v>
      </c>
      <c r="Q195" s="14">
        <f t="shared" si="61"/>
        <v>6</v>
      </c>
      <c r="R195" s="16"/>
      <c r="S195" s="16">
        <f t="shared" si="54"/>
        <v>0</v>
      </c>
      <c r="T195" s="16"/>
      <c r="U195" s="16">
        <f t="shared" si="55"/>
        <v>0</v>
      </c>
      <c r="V195" s="16" t="str">
        <f t="shared" si="56"/>
        <v>132083600</v>
      </c>
    </row>
    <row r="196" spans="13:22" x14ac:dyDescent="0.35">
      <c r="M196" s="14">
        <f t="shared" si="53"/>
        <v>1</v>
      </c>
      <c r="N196" s="14" t="s">
        <v>513</v>
      </c>
      <c r="O196" s="17">
        <v>32088</v>
      </c>
      <c r="P196" s="16" t="s">
        <v>445</v>
      </c>
      <c r="Q196" s="14">
        <f t="shared" si="61"/>
        <v>6</v>
      </c>
      <c r="R196" s="16"/>
      <c r="S196" s="16">
        <f t="shared" si="54"/>
        <v>0</v>
      </c>
      <c r="T196" s="16"/>
      <c r="U196" s="16">
        <f t="shared" si="55"/>
        <v>0</v>
      </c>
      <c r="V196" s="16" t="str">
        <f t="shared" si="56"/>
        <v>132088600</v>
      </c>
    </row>
    <row r="197" spans="13:22" x14ac:dyDescent="0.35">
      <c r="M197" s="14">
        <f t="shared" si="53"/>
        <v>1</v>
      </c>
      <c r="N197" s="14" t="s">
        <v>513</v>
      </c>
      <c r="O197" s="17">
        <v>32090</v>
      </c>
      <c r="P197" s="16" t="s">
        <v>445</v>
      </c>
      <c r="Q197" s="14">
        <f t="shared" si="61"/>
        <v>6</v>
      </c>
      <c r="R197" s="16"/>
      <c r="S197" s="16">
        <f t="shared" si="54"/>
        <v>0</v>
      </c>
      <c r="T197" s="16"/>
      <c r="U197" s="16">
        <f t="shared" si="55"/>
        <v>0</v>
      </c>
      <c r="V197" s="16" t="str">
        <f t="shared" si="56"/>
        <v>132090600</v>
      </c>
    </row>
    <row r="198" spans="13:22" x14ac:dyDescent="0.35">
      <c r="M198" s="14">
        <f t="shared" si="53"/>
        <v>1</v>
      </c>
      <c r="N198" s="14" t="s">
        <v>513</v>
      </c>
      <c r="O198" s="17">
        <v>32095</v>
      </c>
      <c r="P198" s="16" t="s">
        <v>445</v>
      </c>
      <c r="Q198" s="14">
        <f t="shared" si="61"/>
        <v>6</v>
      </c>
      <c r="R198" s="16"/>
      <c r="S198" s="16">
        <f t="shared" si="54"/>
        <v>0</v>
      </c>
      <c r="T198" s="16"/>
      <c r="U198" s="16">
        <f t="shared" si="55"/>
        <v>0</v>
      </c>
      <c r="V198" s="16" t="str">
        <f t="shared" si="56"/>
        <v>132095600</v>
      </c>
    </row>
    <row r="199" spans="13:22" x14ac:dyDescent="0.35">
      <c r="M199" s="14">
        <f t="shared" si="53"/>
        <v>1</v>
      </c>
      <c r="N199" s="14" t="s">
        <v>513</v>
      </c>
      <c r="O199" s="17">
        <v>32105</v>
      </c>
      <c r="P199" s="16" t="s">
        <v>445</v>
      </c>
      <c r="Q199" s="14">
        <f t="shared" si="61"/>
        <v>6</v>
      </c>
      <c r="R199" s="16"/>
      <c r="S199" s="16">
        <f t="shared" si="54"/>
        <v>0</v>
      </c>
      <c r="T199" s="16"/>
      <c r="U199" s="16">
        <f t="shared" si="55"/>
        <v>0</v>
      </c>
      <c r="V199" s="16" t="str">
        <f t="shared" si="56"/>
        <v>132105600</v>
      </c>
    </row>
    <row r="200" spans="13:22" x14ac:dyDescent="0.35">
      <c r="M200" s="14">
        <f t="shared" si="53"/>
        <v>1</v>
      </c>
      <c r="N200" s="14" t="s">
        <v>513</v>
      </c>
      <c r="O200" s="17">
        <v>32106</v>
      </c>
      <c r="P200" s="16" t="s">
        <v>445</v>
      </c>
      <c r="Q200" s="14">
        <f t="shared" si="61"/>
        <v>6</v>
      </c>
      <c r="R200" s="16"/>
      <c r="S200" s="16">
        <f t="shared" si="54"/>
        <v>0</v>
      </c>
      <c r="T200" s="16"/>
      <c r="U200" s="16">
        <f t="shared" si="55"/>
        <v>0</v>
      </c>
      <c r="V200" s="16" t="str">
        <f t="shared" si="56"/>
        <v>132106600</v>
      </c>
    </row>
    <row r="201" spans="13:22" x14ac:dyDescent="0.35">
      <c r="M201" s="14">
        <f t="shared" si="53"/>
        <v>1</v>
      </c>
      <c r="N201" s="14" t="s">
        <v>513</v>
      </c>
      <c r="O201" s="17">
        <v>32107</v>
      </c>
      <c r="P201" s="16" t="s">
        <v>445</v>
      </c>
      <c r="Q201" s="14">
        <f t="shared" si="61"/>
        <v>6</v>
      </c>
      <c r="R201" s="16"/>
      <c r="S201" s="16">
        <f t="shared" si="54"/>
        <v>0</v>
      </c>
      <c r="T201" s="16"/>
      <c r="U201" s="16">
        <f t="shared" si="55"/>
        <v>0</v>
      </c>
      <c r="V201" s="16" t="str">
        <f t="shared" si="56"/>
        <v>132107600</v>
      </c>
    </row>
    <row r="202" spans="13:22" x14ac:dyDescent="0.35">
      <c r="M202" s="14">
        <f t="shared" si="53"/>
        <v>1</v>
      </c>
      <c r="N202" s="14" t="s">
        <v>513</v>
      </c>
      <c r="O202" s="17">
        <v>32108</v>
      </c>
      <c r="P202" s="16" t="s">
        <v>445</v>
      </c>
      <c r="Q202" s="14">
        <f t="shared" si="61"/>
        <v>6</v>
      </c>
      <c r="R202" s="16"/>
      <c r="S202" s="16">
        <f t="shared" si="54"/>
        <v>0</v>
      </c>
      <c r="T202" s="16"/>
      <c r="U202" s="16">
        <f t="shared" si="55"/>
        <v>0</v>
      </c>
      <c r="V202" s="16" t="str">
        <f t="shared" si="56"/>
        <v>132108600</v>
      </c>
    </row>
    <row r="203" spans="13:22" x14ac:dyDescent="0.35">
      <c r="M203" s="14">
        <f t="shared" si="53"/>
        <v>1</v>
      </c>
      <c r="N203" s="14" t="s">
        <v>513</v>
      </c>
      <c r="O203" s="17">
        <v>32109</v>
      </c>
      <c r="P203" s="16" t="s">
        <v>445</v>
      </c>
      <c r="Q203" s="14">
        <f t="shared" si="61"/>
        <v>6</v>
      </c>
      <c r="R203" s="16"/>
      <c r="S203" s="16">
        <f t="shared" si="54"/>
        <v>0</v>
      </c>
      <c r="T203" s="16"/>
      <c r="U203" s="16">
        <f t="shared" si="55"/>
        <v>0</v>
      </c>
      <c r="V203" s="16" t="str">
        <f t="shared" si="56"/>
        <v>132109600</v>
      </c>
    </row>
    <row r="204" spans="13:22" x14ac:dyDescent="0.35">
      <c r="M204" s="14">
        <f t="shared" si="53"/>
        <v>1</v>
      </c>
      <c r="N204" s="14" t="s">
        <v>513</v>
      </c>
      <c r="O204" s="17">
        <v>32110</v>
      </c>
      <c r="P204" s="16" t="s">
        <v>445</v>
      </c>
      <c r="Q204" s="14">
        <f t="shared" si="61"/>
        <v>6</v>
      </c>
      <c r="R204" s="16"/>
      <c r="S204" s="16">
        <f t="shared" si="54"/>
        <v>0</v>
      </c>
      <c r="T204" s="16"/>
      <c r="U204" s="16">
        <f t="shared" si="55"/>
        <v>0</v>
      </c>
      <c r="V204" s="16" t="str">
        <f t="shared" si="56"/>
        <v>132110600</v>
      </c>
    </row>
    <row r="205" spans="13:22" x14ac:dyDescent="0.35">
      <c r="M205" s="14">
        <f t="shared" si="53"/>
        <v>1</v>
      </c>
      <c r="N205" s="14" t="s">
        <v>513</v>
      </c>
      <c r="O205" s="17">
        <v>32111</v>
      </c>
      <c r="P205" s="16" t="s">
        <v>445</v>
      </c>
      <c r="Q205" s="14">
        <f t="shared" si="61"/>
        <v>6</v>
      </c>
      <c r="R205" s="16"/>
      <c r="S205" s="16">
        <f t="shared" si="54"/>
        <v>0</v>
      </c>
      <c r="T205" s="16"/>
      <c r="U205" s="16">
        <f t="shared" si="55"/>
        <v>0</v>
      </c>
      <c r="V205" s="16" t="str">
        <f t="shared" si="56"/>
        <v>132111600</v>
      </c>
    </row>
    <row r="206" spans="13:22" x14ac:dyDescent="0.35">
      <c r="M206" s="14">
        <f t="shared" si="53"/>
        <v>1</v>
      </c>
      <c r="N206" s="14" t="s">
        <v>513</v>
      </c>
      <c r="O206" s="17">
        <v>32145</v>
      </c>
      <c r="P206" s="16" t="s">
        <v>445</v>
      </c>
      <c r="Q206" s="14">
        <f t="shared" si="61"/>
        <v>6</v>
      </c>
      <c r="R206" s="16"/>
      <c r="S206" s="16">
        <f t="shared" si="54"/>
        <v>0</v>
      </c>
      <c r="T206" s="16"/>
      <c r="U206" s="16">
        <f t="shared" si="55"/>
        <v>0</v>
      </c>
      <c r="V206" s="16" t="str">
        <f t="shared" si="56"/>
        <v>132145600</v>
      </c>
    </row>
    <row r="207" spans="13:22" x14ac:dyDescent="0.35">
      <c r="M207" s="14">
        <f t="shared" si="53"/>
        <v>1</v>
      </c>
      <c r="N207" s="14" t="s">
        <v>513</v>
      </c>
      <c r="O207" s="17">
        <v>32153</v>
      </c>
      <c r="P207" s="16" t="s">
        <v>445</v>
      </c>
      <c r="Q207" s="14">
        <f t="shared" si="61"/>
        <v>6</v>
      </c>
      <c r="R207" s="16"/>
      <c r="S207" s="16">
        <f t="shared" si="54"/>
        <v>0</v>
      </c>
      <c r="T207" s="16"/>
      <c r="U207" s="16">
        <f t="shared" si="55"/>
        <v>0</v>
      </c>
      <c r="V207" s="16" t="str">
        <f t="shared" si="56"/>
        <v>132153600</v>
      </c>
    </row>
    <row r="208" spans="13:22" x14ac:dyDescent="0.35">
      <c r="M208" s="14">
        <f t="shared" si="53"/>
        <v>1</v>
      </c>
      <c r="N208" s="14" t="s">
        <v>513</v>
      </c>
      <c r="O208" s="17">
        <v>32158</v>
      </c>
      <c r="P208" s="16" t="s">
        <v>445</v>
      </c>
      <c r="Q208" s="14">
        <f t="shared" si="61"/>
        <v>6</v>
      </c>
      <c r="R208" s="16"/>
      <c r="S208" s="16">
        <f t="shared" si="54"/>
        <v>0</v>
      </c>
      <c r="T208" s="16"/>
      <c r="U208" s="16">
        <f t="shared" si="55"/>
        <v>0</v>
      </c>
      <c r="V208" s="16" t="str">
        <f t="shared" si="56"/>
        <v>132158600</v>
      </c>
    </row>
    <row r="209" spans="13:22" x14ac:dyDescent="0.35">
      <c r="M209" s="14">
        <f t="shared" si="53"/>
        <v>1</v>
      </c>
      <c r="N209" s="14" t="s">
        <v>513</v>
      </c>
      <c r="O209" s="17">
        <v>32160</v>
      </c>
      <c r="P209" s="16" t="s">
        <v>445</v>
      </c>
      <c r="Q209" s="14">
        <f t="shared" si="61"/>
        <v>6</v>
      </c>
      <c r="R209" s="16"/>
      <c r="S209" s="16">
        <f t="shared" si="54"/>
        <v>0</v>
      </c>
      <c r="T209" s="16"/>
      <c r="U209" s="16">
        <f t="shared" si="55"/>
        <v>0</v>
      </c>
      <c r="V209" s="16" t="str">
        <f t="shared" si="56"/>
        <v>132160600</v>
      </c>
    </row>
    <row r="210" spans="13:22" x14ac:dyDescent="0.35">
      <c r="M210" s="14">
        <f t="shared" si="53"/>
        <v>1</v>
      </c>
      <c r="N210" s="14" t="s">
        <v>513</v>
      </c>
      <c r="O210" s="17">
        <v>32161</v>
      </c>
      <c r="P210" s="16" t="s">
        <v>445</v>
      </c>
      <c r="Q210" s="14">
        <f t="shared" si="61"/>
        <v>6</v>
      </c>
      <c r="R210" s="16"/>
      <c r="S210" s="16">
        <f t="shared" si="54"/>
        <v>0</v>
      </c>
      <c r="T210" s="16"/>
      <c r="U210" s="16">
        <f t="shared" si="55"/>
        <v>0</v>
      </c>
      <c r="V210" s="16" t="str">
        <f t="shared" si="56"/>
        <v>132161600</v>
      </c>
    </row>
    <row r="211" spans="13:22" x14ac:dyDescent="0.35">
      <c r="M211" s="14">
        <f t="shared" si="53"/>
        <v>1</v>
      </c>
      <c r="N211" s="14" t="s">
        <v>513</v>
      </c>
      <c r="O211" s="17">
        <v>32162</v>
      </c>
      <c r="P211" s="16" t="s">
        <v>445</v>
      </c>
      <c r="Q211" s="14">
        <f t="shared" si="61"/>
        <v>6</v>
      </c>
      <c r="R211" s="16"/>
      <c r="S211" s="16">
        <f t="shared" si="54"/>
        <v>0</v>
      </c>
      <c r="T211" s="16"/>
      <c r="U211" s="16">
        <f t="shared" si="55"/>
        <v>0</v>
      </c>
      <c r="V211" s="16" t="str">
        <f t="shared" si="56"/>
        <v>132162600</v>
      </c>
    </row>
    <row r="212" spans="13:22" x14ac:dyDescent="0.35">
      <c r="M212" s="14">
        <f t="shared" si="53"/>
        <v>1</v>
      </c>
      <c r="N212" s="14" t="s">
        <v>513</v>
      </c>
      <c r="O212" s="17">
        <v>32166</v>
      </c>
      <c r="P212" s="16" t="s">
        <v>445</v>
      </c>
      <c r="Q212" s="14">
        <f t="shared" si="61"/>
        <v>6</v>
      </c>
      <c r="R212" s="16"/>
      <c r="S212" s="16">
        <f t="shared" si="54"/>
        <v>0</v>
      </c>
      <c r="T212" s="16"/>
      <c r="U212" s="16">
        <f t="shared" si="55"/>
        <v>0</v>
      </c>
      <c r="V212" s="16" t="str">
        <f t="shared" si="56"/>
        <v>132166600</v>
      </c>
    </row>
    <row r="213" spans="13:22" x14ac:dyDescent="0.35">
      <c r="M213" s="14">
        <f t="shared" si="53"/>
        <v>1</v>
      </c>
      <c r="N213" s="14" t="s">
        <v>513</v>
      </c>
      <c r="O213" s="17">
        <v>32167</v>
      </c>
      <c r="P213" s="16" t="s">
        <v>445</v>
      </c>
      <c r="Q213" s="14">
        <f t="shared" si="61"/>
        <v>6</v>
      </c>
      <c r="R213" s="16"/>
      <c r="S213" s="16">
        <f t="shared" si="54"/>
        <v>0</v>
      </c>
      <c r="T213" s="16"/>
      <c r="U213" s="16">
        <f t="shared" si="55"/>
        <v>0</v>
      </c>
      <c r="V213" s="16" t="str">
        <f t="shared" si="56"/>
        <v>132167600</v>
      </c>
    </row>
    <row r="214" spans="13:22" x14ac:dyDescent="0.35">
      <c r="M214" s="14">
        <f t="shared" si="53"/>
        <v>1</v>
      </c>
      <c r="N214" s="14" t="s">
        <v>513</v>
      </c>
      <c r="O214" s="17">
        <v>32195</v>
      </c>
      <c r="P214" s="16" t="s">
        <v>445</v>
      </c>
      <c r="Q214" s="14">
        <f t="shared" si="61"/>
        <v>6</v>
      </c>
      <c r="R214" s="16"/>
      <c r="S214" s="16">
        <f t="shared" si="54"/>
        <v>0</v>
      </c>
      <c r="T214" s="16"/>
      <c r="U214" s="16">
        <f t="shared" si="55"/>
        <v>0</v>
      </c>
      <c r="V214" s="16" t="str">
        <f t="shared" si="56"/>
        <v>132195600</v>
      </c>
    </row>
    <row r="215" spans="13:22" x14ac:dyDescent="0.35">
      <c r="M215" s="14">
        <f t="shared" si="53"/>
        <v>1</v>
      </c>
      <c r="N215" s="14" t="s">
        <v>513</v>
      </c>
      <c r="O215" s="17">
        <v>39994</v>
      </c>
      <c r="P215" s="16" t="s">
        <v>445</v>
      </c>
      <c r="Q215" s="14">
        <f t="shared" si="61"/>
        <v>6</v>
      </c>
      <c r="R215" s="16"/>
      <c r="S215" s="16">
        <f t="shared" si="54"/>
        <v>0</v>
      </c>
      <c r="T215" s="16"/>
      <c r="U215" s="16">
        <f t="shared" si="55"/>
        <v>0</v>
      </c>
      <c r="V215" s="16" t="str">
        <f t="shared" ref="V215:V270" si="62">M215&amp;O215&amp;Q215&amp;S215&amp;U215</f>
        <v>139994600</v>
      </c>
    </row>
    <row r="216" spans="13:22" x14ac:dyDescent="0.35">
      <c r="M216" s="14">
        <f t="shared" si="53"/>
        <v>1</v>
      </c>
      <c r="N216" s="14" t="s">
        <v>513</v>
      </c>
      <c r="O216" s="17">
        <v>39996</v>
      </c>
      <c r="P216" s="16" t="s">
        <v>445</v>
      </c>
      <c r="Q216" s="14">
        <f t="shared" si="61"/>
        <v>6</v>
      </c>
      <c r="R216" s="16"/>
      <c r="S216" s="16">
        <f t="shared" si="54"/>
        <v>0</v>
      </c>
      <c r="T216" s="16"/>
      <c r="U216" s="16">
        <f t="shared" si="55"/>
        <v>0</v>
      </c>
      <c r="V216" s="16" t="str">
        <f t="shared" si="62"/>
        <v>139996600</v>
      </c>
    </row>
    <row r="217" spans="13:22" x14ac:dyDescent="0.35">
      <c r="M217" s="14">
        <f t="shared" si="53"/>
        <v>1</v>
      </c>
      <c r="N217" s="14" t="s">
        <v>513</v>
      </c>
      <c r="O217" s="17">
        <v>39997</v>
      </c>
      <c r="P217" s="16" t="s">
        <v>445</v>
      </c>
      <c r="Q217" s="14">
        <f t="shared" si="61"/>
        <v>6</v>
      </c>
      <c r="R217" s="16"/>
      <c r="S217" s="16">
        <f t="shared" si="54"/>
        <v>0</v>
      </c>
      <c r="T217" s="16"/>
      <c r="U217" s="16">
        <f t="shared" si="55"/>
        <v>0</v>
      </c>
      <c r="V217" s="16" t="str">
        <f t="shared" si="62"/>
        <v>139997600</v>
      </c>
    </row>
    <row r="218" spans="13:22" x14ac:dyDescent="0.35">
      <c r="M218" s="14">
        <f t="shared" si="53"/>
        <v>1</v>
      </c>
      <c r="N218" s="14" t="s">
        <v>513</v>
      </c>
      <c r="O218" s="17">
        <v>40004</v>
      </c>
      <c r="P218" s="16" t="s">
        <v>442</v>
      </c>
      <c r="Q218" s="14">
        <f t="shared" si="61"/>
        <v>3</v>
      </c>
      <c r="R218" s="14" t="s">
        <v>469</v>
      </c>
      <c r="S218" s="16">
        <f t="shared" si="54"/>
        <v>109</v>
      </c>
      <c r="T218" s="16"/>
      <c r="U218" s="16">
        <f t="shared" si="55"/>
        <v>0</v>
      </c>
      <c r="V218" s="16" t="str">
        <f t="shared" si="62"/>
        <v>14000431090</v>
      </c>
    </row>
    <row r="219" spans="13:22" x14ac:dyDescent="0.35">
      <c r="M219" s="14">
        <f t="shared" si="53"/>
        <v>1</v>
      </c>
      <c r="N219" s="14" t="s">
        <v>513</v>
      </c>
      <c r="O219" s="17">
        <v>20602</v>
      </c>
      <c r="P219" s="16" t="s">
        <v>442</v>
      </c>
      <c r="Q219" s="14">
        <f t="shared" si="61"/>
        <v>3</v>
      </c>
      <c r="R219" s="14" t="s">
        <v>469</v>
      </c>
      <c r="S219" s="16">
        <f t="shared" si="54"/>
        <v>109</v>
      </c>
      <c r="T219" s="16"/>
      <c r="U219" s="16">
        <f t="shared" si="55"/>
        <v>0</v>
      </c>
      <c r="V219" s="16" t="str">
        <f t="shared" si="62"/>
        <v>12060231090</v>
      </c>
    </row>
    <row r="220" spans="13:22" x14ac:dyDescent="0.35">
      <c r="M220" s="14">
        <f t="shared" si="53"/>
        <v>1</v>
      </c>
      <c r="N220" s="14" t="s">
        <v>513</v>
      </c>
      <c r="O220" s="17">
        <v>20604</v>
      </c>
      <c r="P220" s="16" t="s">
        <v>447</v>
      </c>
      <c r="Q220" s="14">
        <f t="shared" si="61"/>
        <v>8</v>
      </c>
      <c r="R220" s="14" t="s">
        <v>469</v>
      </c>
      <c r="S220" s="16">
        <f t="shared" si="54"/>
        <v>109</v>
      </c>
      <c r="T220" s="16"/>
      <c r="U220" s="16">
        <f t="shared" si="55"/>
        <v>0</v>
      </c>
      <c r="V220" s="16" t="str">
        <f t="shared" si="62"/>
        <v>12060481090</v>
      </c>
    </row>
    <row r="221" spans="13:22" x14ac:dyDescent="0.35">
      <c r="M221" s="14">
        <f t="shared" si="53"/>
        <v>1</v>
      </c>
      <c r="N221" s="14" t="s">
        <v>513</v>
      </c>
      <c r="O221" s="17">
        <v>20605</v>
      </c>
      <c r="P221" s="16" t="s">
        <v>447</v>
      </c>
      <c r="Q221" s="14">
        <f t="shared" si="61"/>
        <v>8</v>
      </c>
      <c r="R221" s="14" t="s">
        <v>469</v>
      </c>
      <c r="S221" s="16">
        <f t="shared" si="54"/>
        <v>109</v>
      </c>
      <c r="T221" s="16"/>
      <c r="U221" s="16">
        <f t="shared" si="55"/>
        <v>0</v>
      </c>
      <c r="V221" s="16" t="str">
        <f t="shared" si="62"/>
        <v>12060581090</v>
      </c>
    </row>
    <row r="222" spans="13:22" x14ac:dyDescent="0.35">
      <c r="M222" s="14">
        <f t="shared" si="53"/>
        <v>1</v>
      </c>
      <c r="N222" s="14" t="s">
        <v>513</v>
      </c>
      <c r="O222" s="17">
        <v>20607</v>
      </c>
      <c r="P222" s="16" t="s">
        <v>446</v>
      </c>
      <c r="Q222" s="14">
        <f t="shared" si="61"/>
        <v>7</v>
      </c>
      <c r="R222" s="14" t="s">
        <v>469</v>
      </c>
      <c r="S222" s="16">
        <f t="shared" si="54"/>
        <v>109</v>
      </c>
      <c r="T222" s="16"/>
      <c r="U222" s="16">
        <f t="shared" si="55"/>
        <v>0</v>
      </c>
      <c r="V222" s="16" t="str">
        <f t="shared" si="62"/>
        <v>12060771090</v>
      </c>
    </row>
    <row r="223" spans="13:22" x14ac:dyDescent="0.35">
      <c r="M223" s="14">
        <f t="shared" si="53"/>
        <v>1</v>
      </c>
      <c r="N223" s="14" t="s">
        <v>513</v>
      </c>
      <c r="O223" s="17">
        <v>20610</v>
      </c>
      <c r="P223" s="16" t="s">
        <v>446</v>
      </c>
      <c r="Q223" s="14">
        <f t="shared" si="61"/>
        <v>7</v>
      </c>
      <c r="R223" s="14" t="s">
        <v>469</v>
      </c>
      <c r="S223" s="16">
        <f t="shared" si="54"/>
        <v>109</v>
      </c>
      <c r="T223" s="16"/>
      <c r="U223" s="16">
        <f t="shared" si="55"/>
        <v>0</v>
      </c>
      <c r="V223" s="16" t="str">
        <f t="shared" si="62"/>
        <v>12061071090</v>
      </c>
    </row>
    <row r="224" spans="13:22" x14ac:dyDescent="0.35">
      <c r="M224" s="14">
        <f t="shared" si="53"/>
        <v>1</v>
      </c>
      <c r="N224" s="14" t="s">
        <v>513</v>
      </c>
      <c r="O224" s="17">
        <v>20611</v>
      </c>
      <c r="P224" s="16" t="s">
        <v>446</v>
      </c>
      <c r="Q224" s="14">
        <f t="shared" si="61"/>
        <v>7</v>
      </c>
      <c r="R224" s="14" t="s">
        <v>469</v>
      </c>
      <c r="S224" s="16">
        <f t="shared" si="54"/>
        <v>109</v>
      </c>
      <c r="T224" s="16"/>
      <c r="U224" s="16">
        <f t="shared" si="55"/>
        <v>0</v>
      </c>
      <c r="V224" s="16" t="str">
        <f t="shared" si="62"/>
        <v>12061171090</v>
      </c>
    </row>
    <row r="225" spans="13:22" x14ac:dyDescent="0.35">
      <c r="M225" s="14">
        <f t="shared" si="53"/>
        <v>1</v>
      </c>
      <c r="N225" s="14" t="s">
        <v>513</v>
      </c>
      <c r="O225" s="17">
        <v>20612</v>
      </c>
      <c r="P225" s="16" t="s">
        <v>446</v>
      </c>
      <c r="Q225" s="14">
        <f t="shared" si="61"/>
        <v>7</v>
      </c>
      <c r="R225" s="14" t="s">
        <v>469</v>
      </c>
      <c r="S225" s="16">
        <f t="shared" si="54"/>
        <v>109</v>
      </c>
      <c r="T225" s="16"/>
      <c r="U225" s="16">
        <f t="shared" si="55"/>
        <v>0</v>
      </c>
      <c r="V225" s="16" t="str">
        <f t="shared" si="62"/>
        <v>12061271090</v>
      </c>
    </row>
    <row r="226" spans="13:22" x14ac:dyDescent="0.35">
      <c r="M226" s="14">
        <f t="shared" si="53"/>
        <v>1</v>
      </c>
      <c r="N226" s="14" t="s">
        <v>513</v>
      </c>
      <c r="O226" s="17">
        <v>20613</v>
      </c>
      <c r="P226" s="16" t="s">
        <v>446</v>
      </c>
      <c r="Q226" s="14">
        <f t="shared" si="61"/>
        <v>7</v>
      </c>
      <c r="R226" s="14" t="s">
        <v>469</v>
      </c>
      <c r="S226" s="16">
        <f t="shared" si="54"/>
        <v>109</v>
      </c>
      <c r="T226" s="16"/>
      <c r="U226" s="16">
        <f t="shared" si="55"/>
        <v>0</v>
      </c>
      <c r="V226" s="16" t="str">
        <f t="shared" si="62"/>
        <v>12061371090</v>
      </c>
    </row>
    <row r="227" spans="13:22" x14ac:dyDescent="0.35">
      <c r="M227" s="14">
        <f t="shared" si="53"/>
        <v>1</v>
      </c>
      <c r="N227" s="14" t="s">
        <v>513</v>
      </c>
      <c r="O227" s="17">
        <v>20614</v>
      </c>
      <c r="P227" s="16" t="s">
        <v>446</v>
      </c>
      <c r="Q227" s="14">
        <f t="shared" si="61"/>
        <v>7</v>
      </c>
      <c r="R227" s="14" t="s">
        <v>469</v>
      </c>
      <c r="S227" s="16">
        <f t="shared" si="54"/>
        <v>109</v>
      </c>
      <c r="T227" s="16"/>
      <c r="U227" s="16">
        <f t="shared" si="55"/>
        <v>0</v>
      </c>
      <c r="V227" s="16" t="str">
        <f t="shared" si="62"/>
        <v>12061471090</v>
      </c>
    </row>
    <row r="228" spans="13:22" x14ac:dyDescent="0.35">
      <c r="M228" s="14">
        <f t="shared" si="53"/>
        <v>1</v>
      </c>
      <c r="N228" s="14" t="s">
        <v>513</v>
      </c>
      <c r="O228" s="17">
        <v>20615</v>
      </c>
      <c r="P228" s="16" t="s">
        <v>446</v>
      </c>
      <c r="Q228" s="14">
        <f t="shared" si="61"/>
        <v>7</v>
      </c>
      <c r="R228" s="14" t="s">
        <v>469</v>
      </c>
      <c r="S228" s="16">
        <f t="shared" si="54"/>
        <v>109</v>
      </c>
      <c r="T228" s="16"/>
      <c r="U228" s="16">
        <f t="shared" si="55"/>
        <v>0</v>
      </c>
      <c r="V228" s="16" t="str">
        <f t="shared" si="62"/>
        <v>12061571090</v>
      </c>
    </row>
    <row r="229" spans="13:22" x14ac:dyDescent="0.35">
      <c r="M229" s="14">
        <f t="shared" si="53"/>
        <v>1</v>
      </c>
      <c r="N229" s="14" t="s">
        <v>513</v>
      </c>
      <c r="O229" s="17">
        <v>20616</v>
      </c>
      <c r="P229" s="16" t="s">
        <v>446</v>
      </c>
      <c r="Q229" s="14">
        <f t="shared" si="61"/>
        <v>7</v>
      </c>
      <c r="R229" s="14" t="s">
        <v>469</v>
      </c>
      <c r="S229" s="16">
        <f t="shared" si="54"/>
        <v>109</v>
      </c>
      <c r="T229" s="16"/>
      <c r="U229" s="16">
        <f t="shared" si="55"/>
        <v>0</v>
      </c>
      <c r="V229" s="16" t="str">
        <f t="shared" si="62"/>
        <v>12061671090</v>
      </c>
    </row>
    <row r="230" spans="13:22" x14ac:dyDescent="0.35">
      <c r="M230" s="14">
        <f t="shared" si="53"/>
        <v>1</v>
      </c>
      <c r="N230" s="14" t="s">
        <v>513</v>
      </c>
      <c r="O230" s="17">
        <v>20617</v>
      </c>
      <c r="P230" s="16" t="s">
        <v>446</v>
      </c>
      <c r="Q230" s="14">
        <f t="shared" si="61"/>
        <v>7</v>
      </c>
      <c r="R230" s="14" t="s">
        <v>469</v>
      </c>
      <c r="S230" s="16">
        <f t="shared" si="54"/>
        <v>109</v>
      </c>
      <c r="T230" s="16"/>
      <c r="U230" s="16">
        <f t="shared" si="55"/>
        <v>0</v>
      </c>
      <c r="V230" s="16" t="str">
        <f t="shared" si="62"/>
        <v>12061771090</v>
      </c>
    </row>
    <row r="231" spans="13:22" x14ac:dyDescent="0.35">
      <c r="M231" s="14">
        <f t="shared" si="53"/>
        <v>1</v>
      </c>
      <c r="N231" s="14" t="s">
        <v>513</v>
      </c>
      <c r="O231" s="17">
        <v>20618</v>
      </c>
      <c r="P231" s="16" t="s">
        <v>446</v>
      </c>
      <c r="Q231" s="14">
        <f t="shared" si="61"/>
        <v>7</v>
      </c>
      <c r="R231" s="14" t="s">
        <v>469</v>
      </c>
      <c r="S231" s="16">
        <f t="shared" si="54"/>
        <v>109</v>
      </c>
      <c r="T231" s="16"/>
      <c r="U231" s="16">
        <f t="shared" si="55"/>
        <v>0</v>
      </c>
      <c r="V231" s="16" t="str">
        <f t="shared" si="62"/>
        <v>12061871090</v>
      </c>
    </row>
    <row r="232" spans="13:22" x14ac:dyDescent="0.35">
      <c r="M232" s="14">
        <f t="shared" si="53"/>
        <v>1</v>
      </c>
      <c r="N232" s="14" t="s">
        <v>513</v>
      </c>
      <c r="O232" s="17">
        <v>20619</v>
      </c>
      <c r="P232" s="16" t="s">
        <v>446</v>
      </c>
      <c r="Q232" s="14">
        <f t="shared" si="61"/>
        <v>7</v>
      </c>
      <c r="R232" s="14" t="s">
        <v>469</v>
      </c>
      <c r="S232" s="16">
        <f t="shared" si="54"/>
        <v>109</v>
      </c>
      <c r="T232" s="16"/>
      <c r="U232" s="16">
        <f t="shared" si="55"/>
        <v>0</v>
      </c>
      <c r="V232" s="16" t="str">
        <f t="shared" si="62"/>
        <v>12061971090</v>
      </c>
    </row>
    <row r="233" spans="13:22" x14ac:dyDescent="0.35">
      <c r="M233" s="14">
        <f t="shared" si="53"/>
        <v>1</v>
      </c>
      <c r="N233" s="14" t="s">
        <v>513</v>
      </c>
      <c r="O233" s="17">
        <v>20620</v>
      </c>
      <c r="P233" s="16" t="s">
        <v>446</v>
      </c>
      <c r="Q233" s="14">
        <f t="shared" si="61"/>
        <v>7</v>
      </c>
      <c r="R233" s="14" t="s">
        <v>469</v>
      </c>
      <c r="S233" s="16">
        <f t="shared" si="54"/>
        <v>109</v>
      </c>
      <c r="T233" s="16"/>
      <c r="U233" s="16">
        <f t="shared" si="55"/>
        <v>0</v>
      </c>
      <c r="V233" s="16" t="str">
        <f t="shared" si="62"/>
        <v>12062071090</v>
      </c>
    </row>
    <row r="234" spans="13:22" x14ac:dyDescent="0.35">
      <c r="M234" s="14">
        <f t="shared" si="53"/>
        <v>1</v>
      </c>
      <c r="N234" s="14" t="s">
        <v>513</v>
      </c>
      <c r="O234" s="17">
        <v>20001</v>
      </c>
      <c r="P234" s="16" t="s">
        <v>447</v>
      </c>
      <c r="Q234" s="14">
        <f t="shared" si="61"/>
        <v>8</v>
      </c>
      <c r="R234" s="16"/>
      <c r="S234" s="16">
        <f t="shared" si="54"/>
        <v>0</v>
      </c>
      <c r="T234" s="16"/>
      <c r="U234" s="16">
        <f t="shared" si="55"/>
        <v>0</v>
      </c>
      <c r="V234" s="16" t="str">
        <f t="shared" si="62"/>
        <v>120001800</v>
      </c>
    </row>
    <row r="235" spans="13:22" x14ac:dyDescent="0.35">
      <c r="M235" s="14">
        <f t="shared" si="53"/>
        <v>1</v>
      </c>
      <c r="N235" s="14" t="s">
        <v>513</v>
      </c>
      <c r="O235" s="17">
        <v>20702</v>
      </c>
      <c r="P235" s="16" t="s">
        <v>447</v>
      </c>
      <c r="Q235" s="14">
        <f t="shared" si="61"/>
        <v>8</v>
      </c>
      <c r="R235" s="16"/>
      <c r="S235" s="16">
        <f t="shared" si="54"/>
        <v>0</v>
      </c>
      <c r="T235" s="16"/>
      <c r="U235" s="16">
        <f t="shared" si="55"/>
        <v>0</v>
      </c>
      <c r="V235" s="16" t="str">
        <f t="shared" si="62"/>
        <v>120702800</v>
      </c>
    </row>
    <row r="236" spans="13:22" x14ac:dyDescent="0.35">
      <c r="M236" s="14">
        <f t="shared" si="53"/>
        <v>1</v>
      </c>
      <c r="N236" s="14" t="s">
        <v>513</v>
      </c>
      <c r="O236" s="17">
        <v>20707</v>
      </c>
      <c r="P236" s="16" t="s">
        <v>447</v>
      </c>
      <c r="Q236" s="14">
        <f t="shared" si="61"/>
        <v>8</v>
      </c>
      <c r="R236" s="16"/>
      <c r="S236" s="16">
        <f t="shared" si="54"/>
        <v>0</v>
      </c>
      <c r="T236" s="16"/>
      <c r="U236" s="16">
        <f t="shared" si="55"/>
        <v>0</v>
      </c>
      <c r="V236" s="16" t="str">
        <f t="shared" si="62"/>
        <v>120707800</v>
      </c>
    </row>
    <row r="237" spans="13:22" x14ac:dyDescent="0.35">
      <c r="M237" s="14">
        <f t="shared" si="53"/>
        <v>1</v>
      </c>
      <c r="N237" s="14" t="s">
        <v>513</v>
      </c>
      <c r="O237" s="17">
        <v>20713</v>
      </c>
      <c r="P237" s="16" t="s">
        <v>447</v>
      </c>
      <c r="Q237" s="14">
        <f t="shared" si="61"/>
        <v>8</v>
      </c>
      <c r="R237" s="16"/>
      <c r="S237" s="16">
        <f t="shared" si="54"/>
        <v>0</v>
      </c>
      <c r="T237" s="16"/>
      <c r="U237" s="16">
        <f t="shared" si="55"/>
        <v>0</v>
      </c>
      <c r="V237" s="16" t="str">
        <f t="shared" si="62"/>
        <v>120713800</v>
      </c>
    </row>
    <row r="238" spans="13:22" x14ac:dyDescent="0.35">
      <c r="M238" s="14">
        <f t="shared" si="53"/>
        <v>1</v>
      </c>
      <c r="N238" s="14" t="s">
        <v>513</v>
      </c>
      <c r="O238" s="17">
        <v>20715</v>
      </c>
      <c r="P238" s="16" t="s">
        <v>447</v>
      </c>
      <c r="Q238" s="14">
        <f t="shared" si="61"/>
        <v>8</v>
      </c>
      <c r="R238" s="16"/>
      <c r="S238" s="16">
        <f t="shared" si="54"/>
        <v>0</v>
      </c>
      <c r="T238" s="16"/>
      <c r="U238" s="16">
        <f t="shared" si="55"/>
        <v>0</v>
      </c>
      <c r="V238" s="16" t="str">
        <f t="shared" si="62"/>
        <v>120715800</v>
      </c>
    </row>
    <row r="239" spans="13:22" x14ac:dyDescent="0.35">
      <c r="M239" s="14">
        <f t="shared" si="53"/>
        <v>1</v>
      </c>
      <c r="N239" s="14" t="s">
        <v>513</v>
      </c>
      <c r="O239" s="17">
        <v>20720</v>
      </c>
      <c r="P239" s="16" t="s">
        <v>447</v>
      </c>
      <c r="Q239" s="14">
        <f t="shared" si="61"/>
        <v>8</v>
      </c>
      <c r="R239" s="16"/>
      <c r="S239" s="16">
        <f t="shared" si="54"/>
        <v>0</v>
      </c>
      <c r="T239" s="16"/>
      <c r="U239" s="16">
        <f t="shared" si="55"/>
        <v>0</v>
      </c>
      <c r="V239" s="16" t="str">
        <f t="shared" si="62"/>
        <v>120720800</v>
      </c>
    </row>
    <row r="240" spans="13:22" x14ac:dyDescent="0.35">
      <c r="M240" s="14">
        <f t="shared" si="53"/>
        <v>1</v>
      </c>
      <c r="N240" s="14" t="s">
        <v>513</v>
      </c>
      <c r="O240" s="17">
        <v>20726</v>
      </c>
      <c r="P240" s="16" t="s">
        <v>447</v>
      </c>
      <c r="Q240" s="14">
        <f t="shared" si="61"/>
        <v>8</v>
      </c>
      <c r="R240" s="16"/>
      <c r="S240" s="16">
        <f t="shared" si="54"/>
        <v>0</v>
      </c>
      <c r="T240" s="16"/>
      <c r="U240" s="16">
        <f t="shared" si="55"/>
        <v>0</v>
      </c>
      <c r="V240" s="16" t="str">
        <f t="shared" si="62"/>
        <v>120726800</v>
      </c>
    </row>
    <row r="241" spans="13:22" x14ac:dyDescent="0.35">
      <c r="M241" s="14">
        <f t="shared" ref="M241:M304" si="63">_xlfn.SINGLE(_xlfn.XLOOKUP(N241,B:B,A:A,0,0,1))</f>
        <v>1</v>
      </c>
      <c r="N241" s="14" t="s">
        <v>513</v>
      </c>
      <c r="O241" s="17">
        <v>20728</v>
      </c>
      <c r="P241" s="16" t="s">
        <v>447</v>
      </c>
      <c r="Q241" s="14">
        <f t="shared" si="61"/>
        <v>8</v>
      </c>
      <c r="R241" s="16"/>
      <c r="S241" s="16">
        <f t="shared" ref="S241:S304" si="64">_xlfn.SINGLE(_xlfn.XLOOKUP(R241,H:H,G:G,0,0,1))</f>
        <v>0</v>
      </c>
      <c r="T241" s="16"/>
      <c r="U241" s="16">
        <f t="shared" ref="U241:U304" si="65">_xlfn.SINGLE(_xlfn.XLOOKUP(T241,K:K,J:J,0,0,1))</f>
        <v>0</v>
      </c>
      <c r="V241" s="16" t="str">
        <f t="shared" si="62"/>
        <v>120728800</v>
      </c>
    </row>
    <row r="242" spans="13:22" x14ac:dyDescent="0.35">
      <c r="M242" s="14">
        <f t="shared" si="63"/>
        <v>1</v>
      </c>
      <c r="N242" s="14" t="s">
        <v>513</v>
      </c>
      <c r="O242" s="17">
        <v>20730</v>
      </c>
      <c r="P242" s="16" t="s">
        <v>447</v>
      </c>
      <c r="Q242" s="14">
        <f t="shared" si="61"/>
        <v>8</v>
      </c>
      <c r="R242" s="16"/>
      <c r="S242" s="16">
        <f t="shared" si="64"/>
        <v>0</v>
      </c>
      <c r="T242" s="16"/>
      <c r="U242" s="16">
        <f t="shared" si="65"/>
        <v>0</v>
      </c>
      <c r="V242" s="16" t="str">
        <f t="shared" si="62"/>
        <v>120730800</v>
      </c>
    </row>
    <row r="243" spans="13:22" x14ac:dyDescent="0.35">
      <c r="M243" s="14">
        <f t="shared" si="63"/>
        <v>1</v>
      </c>
      <c r="N243" s="14" t="s">
        <v>513</v>
      </c>
      <c r="O243" s="17">
        <v>20731</v>
      </c>
      <c r="P243" s="16" t="s">
        <v>447</v>
      </c>
      <c r="Q243" s="14">
        <f t="shared" si="61"/>
        <v>8</v>
      </c>
      <c r="R243" s="16"/>
      <c r="S243" s="16">
        <f t="shared" si="64"/>
        <v>0</v>
      </c>
      <c r="T243" s="16"/>
      <c r="U243" s="16">
        <f t="shared" si="65"/>
        <v>0</v>
      </c>
      <c r="V243" s="16" t="str">
        <f t="shared" si="62"/>
        <v>120731800</v>
      </c>
    </row>
    <row r="244" spans="13:22" x14ac:dyDescent="0.35">
      <c r="M244" s="14">
        <f t="shared" si="63"/>
        <v>1</v>
      </c>
      <c r="N244" s="14" t="s">
        <v>513</v>
      </c>
      <c r="O244" s="17">
        <v>20733</v>
      </c>
      <c r="P244" s="16" t="s">
        <v>447</v>
      </c>
      <c r="Q244" s="14">
        <f t="shared" si="61"/>
        <v>8</v>
      </c>
      <c r="R244" s="16"/>
      <c r="S244" s="16">
        <f t="shared" si="64"/>
        <v>0</v>
      </c>
      <c r="T244" s="16"/>
      <c r="U244" s="16">
        <f t="shared" si="65"/>
        <v>0</v>
      </c>
      <c r="V244" s="16" t="str">
        <f t="shared" si="62"/>
        <v>120733800</v>
      </c>
    </row>
    <row r="245" spans="13:22" x14ac:dyDescent="0.35">
      <c r="M245" s="14">
        <f t="shared" si="63"/>
        <v>1</v>
      </c>
      <c r="N245" s="14" t="s">
        <v>513</v>
      </c>
      <c r="O245" s="17">
        <v>20738</v>
      </c>
      <c r="P245" s="16" t="s">
        <v>447</v>
      </c>
      <c r="Q245" s="14">
        <f t="shared" si="61"/>
        <v>8</v>
      </c>
      <c r="R245" s="16"/>
      <c r="S245" s="16">
        <f t="shared" si="64"/>
        <v>0</v>
      </c>
      <c r="T245" s="16"/>
      <c r="U245" s="16">
        <f t="shared" si="65"/>
        <v>0</v>
      </c>
      <c r="V245" s="16" t="str">
        <f t="shared" si="62"/>
        <v>120738800</v>
      </c>
    </row>
    <row r="246" spans="13:22" x14ac:dyDescent="0.35">
      <c r="M246" s="14">
        <f t="shared" si="63"/>
        <v>1</v>
      </c>
      <c r="N246" s="14" t="s">
        <v>513</v>
      </c>
      <c r="O246" s="17">
        <v>20740</v>
      </c>
      <c r="P246" s="16" t="s">
        <v>447</v>
      </c>
      <c r="Q246" s="14">
        <f t="shared" si="61"/>
        <v>8</v>
      </c>
      <c r="R246" s="16"/>
      <c r="S246" s="16">
        <f t="shared" si="64"/>
        <v>0</v>
      </c>
      <c r="T246" s="16"/>
      <c r="U246" s="16">
        <f t="shared" si="65"/>
        <v>0</v>
      </c>
      <c r="V246" s="16" t="str">
        <f t="shared" si="62"/>
        <v>120740800</v>
      </c>
    </row>
    <row r="247" spans="13:22" x14ac:dyDescent="0.35">
      <c r="M247" s="14">
        <f t="shared" si="63"/>
        <v>1</v>
      </c>
      <c r="N247" s="14" t="s">
        <v>513</v>
      </c>
      <c r="O247" s="17">
        <v>20752</v>
      </c>
      <c r="P247" s="16" t="s">
        <v>447</v>
      </c>
      <c r="Q247" s="14">
        <f t="shared" si="61"/>
        <v>8</v>
      </c>
      <c r="R247" s="16"/>
      <c r="S247" s="16">
        <f t="shared" si="64"/>
        <v>0</v>
      </c>
      <c r="T247" s="16"/>
      <c r="U247" s="16">
        <f t="shared" si="65"/>
        <v>0</v>
      </c>
      <c r="V247" s="16" t="str">
        <f t="shared" si="62"/>
        <v>120752800</v>
      </c>
    </row>
    <row r="248" spans="13:22" x14ac:dyDescent="0.35">
      <c r="M248" s="14">
        <f t="shared" si="63"/>
        <v>1</v>
      </c>
      <c r="N248" s="14" t="s">
        <v>513</v>
      </c>
      <c r="O248" s="17">
        <v>20753</v>
      </c>
      <c r="P248" s="16" t="s">
        <v>447</v>
      </c>
      <c r="Q248" s="14">
        <f t="shared" si="61"/>
        <v>8</v>
      </c>
      <c r="R248" s="16"/>
      <c r="S248" s="16">
        <f t="shared" si="64"/>
        <v>0</v>
      </c>
      <c r="T248" s="16"/>
      <c r="U248" s="16">
        <f t="shared" si="65"/>
        <v>0</v>
      </c>
      <c r="V248" s="16" t="str">
        <f t="shared" si="62"/>
        <v>120753800</v>
      </c>
    </row>
    <row r="249" spans="13:22" x14ac:dyDescent="0.35">
      <c r="M249" s="14">
        <f t="shared" si="63"/>
        <v>1</v>
      </c>
      <c r="N249" s="14" t="s">
        <v>513</v>
      </c>
      <c r="O249" s="17">
        <v>20757</v>
      </c>
      <c r="P249" s="16" t="s">
        <v>447</v>
      </c>
      <c r="Q249" s="14">
        <f t="shared" si="61"/>
        <v>8</v>
      </c>
      <c r="R249" s="16"/>
      <c r="S249" s="16">
        <f t="shared" si="64"/>
        <v>0</v>
      </c>
      <c r="T249" s="16"/>
      <c r="U249" s="16">
        <f t="shared" si="65"/>
        <v>0</v>
      </c>
      <c r="V249" s="16" t="str">
        <f t="shared" si="62"/>
        <v>120757800</v>
      </c>
    </row>
    <row r="250" spans="13:22" x14ac:dyDescent="0.35">
      <c r="M250" s="14">
        <f t="shared" si="63"/>
        <v>1</v>
      </c>
      <c r="N250" s="14" t="s">
        <v>513</v>
      </c>
      <c r="O250" s="17">
        <v>20759</v>
      </c>
      <c r="P250" s="16" t="s">
        <v>447</v>
      </c>
      <c r="Q250" s="14">
        <f t="shared" si="61"/>
        <v>8</v>
      </c>
      <c r="R250" s="16"/>
      <c r="S250" s="16">
        <f t="shared" si="64"/>
        <v>0</v>
      </c>
      <c r="T250" s="16"/>
      <c r="U250" s="16">
        <f t="shared" si="65"/>
        <v>0</v>
      </c>
      <c r="V250" s="16" t="str">
        <f t="shared" si="62"/>
        <v>120759800</v>
      </c>
    </row>
    <row r="251" spans="13:22" x14ac:dyDescent="0.35">
      <c r="M251" s="14">
        <f t="shared" si="63"/>
        <v>1</v>
      </c>
      <c r="N251" s="14" t="s">
        <v>513</v>
      </c>
      <c r="O251" s="17">
        <v>20760</v>
      </c>
      <c r="P251" s="16" t="s">
        <v>447</v>
      </c>
      <c r="Q251" s="14">
        <f t="shared" si="61"/>
        <v>8</v>
      </c>
      <c r="R251" s="16"/>
      <c r="S251" s="16">
        <f t="shared" si="64"/>
        <v>0</v>
      </c>
      <c r="T251" s="16"/>
      <c r="U251" s="16">
        <f t="shared" si="65"/>
        <v>0</v>
      </c>
      <c r="V251" s="16" t="str">
        <f t="shared" si="62"/>
        <v>120760800</v>
      </c>
    </row>
    <row r="252" spans="13:22" x14ac:dyDescent="0.35">
      <c r="M252" s="14">
        <f t="shared" si="63"/>
        <v>1</v>
      </c>
      <c r="N252" s="14" t="s">
        <v>513</v>
      </c>
      <c r="O252" s="17">
        <v>20761</v>
      </c>
      <c r="P252" s="16" t="s">
        <v>447</v>
      </c>
      <c r="Q252" s="14">
        <f t="shared" si="61"/>
        <v>8</v>
      </c>
      <c r="R252" s="16"/>
      <c r="S252" s="16">
        <f t="shared" si="64"/>
        <v>0</v>
      </c>
      <c r="T252" s="16"/>
      <c r="U252" s="16">
        <f t="shared" si="65"/>
        <v>0</v>
      </c>
      <c r="V252" s="16" t="str">
        <f t="shared" si="62"/>
        <v>120761800</v>
      </c>
    </row>
    <row r="253" spans="13:22" x14ac:dyDescent="0.35">
      <c r="M253" s="14">
        <f t="shared" si="63"/>
        <v>1</v>
      </c>
      <c r="N253" s="14" t="s">
        <v>513</v>
      </c>
      <c r="O253" s="17">
        <v>20773</v>
      </c>
      <c r="P253" s="16" t="s">
        <v>447</v>
      </c>
      <c r="Q253" s="14">
        <f t="shared" si="61"/>
        <v>8</v>
      </c>
      <c r="R253" s="16"/>
      <c r="S253" s="16">
        <f t="shared" si="64"/>
        <v>0</v>
      </c>
      <c r="T253" s="16"/>
      <c r="U253" s="16">
        <f t="shared" si="65"/>
        <v>0</v>
      </c>
      <c r="V253" s="16" t="str">
        <f t="shared" si="62"/>
        <v>120773800</v>
      </c>
    </row>
    <row r="254" spans="13:22" x14ac:dyDescent="0.35">
      <c r="M254" s="14">
        <f t="shared" si="63"/>
        <v>1</v>
      </c>
      <c r="N254" s="14" t="s">
        <v>513</v>
      </c>
      <c r="O254" s="17">
        <v>20776</v>
      </c>
      <c r="P254" s="16" t="s">
        <v>447</v>
      </c>
      <c r="Q254" s="14">
        <f t="shared" si="61"/>
        <v>8</v>
      </c>
      <c r="R254" s="16"/>
      <c r="S254" s="16">
        <f t="shared" si="64"/>
        <v>0</v>
      </c>
      <c r="T254" s="16"/>
      <c r="U254" s="16">
        <f t="shared" si="65"/>
        <v>0</v>
      </c>
      <c r="V254" s="16" t="str">
        <f t="shared" si="62"/>
        <v>120776800</v>
      </c>
    </row>
    <row r="255" spans="13:22" x14ac:dyDescent="0.35">
      <c r="M255" s="14">
        <f t="shared" si="63"/>
        <v>1</v>
      </c>
      <c r="N255" s="14" t="s">
        <v>513</v>
      </c>
      <c r="O255" s="17">
        <v>20784</v>
      </c>
      <c r="P255" s="16" t="s">
        <v>447</v>
      </c>
      <c r="Q255" s="14">
        <f t="shared" si="61"/>
        <v>8</v>
      </c>
      <c r="R255" s="16"/>
      <c r="S255" s="16">
        <f t="shared" si="64"/>
        <v>0</v>
      </c>
      <c r="T255" s="16"/>
      <c r="U255" s="16">
        <f t="shared" si="65"/>
        <v>0</v>
      </c>
      <c r="V255" s="16" t="str">
        <f t="shared" si="62"/>
        <v>120784800</v>
      </c>
    </row>
    <row r="256" spans="13:22" x14ac:dyDescent="0.35">
      <c r="M256" s="14">
        <f t="shared" si="63"/>
        <v>1</v>
      </c>
      <c r="N256" s="14" t="s">
        <v>513</v>
      </c>
      <c r="O256" s="17">
        <v>20799</v>
      </c>
      <c r="P256" s="16" t="s">
        <v>447</v>
      </c>
      <c r="Q256" s="14">
        <f t="shared" si="61"/>
        <v>8</v>
      </c>
      <c r="R256" s="16"/>
      <c r="S256" s="16">
        <f t="shared" si="64"/>
        <v>0</v>
      </c>
      <c r="T256" s="16"/>
      <c r="U256" s="16">
        <f t="shared" si="65"/>
        <v>0</v>
      </c>
      <c r="V256" s="16" t="str">
        <f t="shared" si="62"/>
        <v>120799800</v>
      </c>
    </row>
    <row r="257" spans="13:22" x14ac:dyDescent="0.35">
      <c r="M257" s="14">
        <f t="shared" si="63"/>
        <v>1</v>
      </c>
      <c r="N257" s="14" t="s">
        <v>513</v>
      </c>
      <c r="O257" s="17">
        <v>41100</v>
      </c>
      <c r="P257" s="16" t="s">
        <v>446</v>
      </c>
      <c r="Q257" s="14">
        <f t="shared" si="61"/>
        <v>7</v>
      </c>
      <c r="R257" s="14" t="s">
        <v>468</v>
      </c>
      <c r="S257" s="16">
        <f t="shared" si="64"/>
        <v>100</v>
      </c>
      <c r="T257" s="16"/>
      <c r="U257" s="16">
        <f t="shared" si="65"/>
        <v>0</v>
      </c>
      <c r="V257" s="16" t="str">
        <f t="shared" si="62"/>
        <v>14110071000</v>
      </c>
    </row>
    <row r="258" spans="13:22" x14ac:dyDescent="0.35">
      <c r="M258" s="14">
        <f t="shared" si="63"/>
        <v>1</v>
      </c>
      <c r="N258" s="14" t="s">
        <v>513</v>
      </c>
      <c r="O258" s="17">
        <v>41101</v>
      </c>
      <c r="P258" s="16" t="s">
        <v>447</v>
      </c>
      <c r="Q258" s="14">
        <f t="shared" ref="Q258:Q290" si="66">_xlfn.SINGLE(_xlfn.XLOOKUP(P258,E:E,D:D,0,0,1))</f>
        <v>8</v>
      </c>
      <c r="R258" s="14" t="s">
        <v>469</v>
      </c>
      <c r="S258" s="16">
        <f t="shared" si="64"/>
        <v>109</v>
      </c>
      <c r="T258" s="16"/>
      <c r="U258" s="16">
        <f t="shared" si="65"/>
        <v>0</v>
      </c>
      <c r="V258" s="16" t="str">
        <f t="shared" si="62"/>
        <v>14110181090</v>
      </c>
    </row>
    <row r="259" spans="13:22" x14ac:dyDescent="0.35">
      <c r="M259" s="14">
        <f t="shared" si="63"/>
        <v>1</v>
      </c>
      <c r="N259" s="14" t="s">
        <v>513</v>
      </c>
      <c r="O259" s="17">
        <v>60913</v>
      </c>
      <c r="P259" s="14" t="s">
        <v>459</v>
      </c>
      <c r="Q259" s="14">
        <f t="shared" si="66"/>
        <v>60</v>
      </c>
      <c r="R259" s="14" t="s">
        <v>471</v>
      </c>
      <c r="S259" s="16">
        <f t="shared" si="64"/>
        <v>116</v>
      </c>
      <c r="T259" s="16"/>
      <c r="U259" s="16">
        <f t="shared" si="65"/>
        <v>0</v>
      </c>
      <c r="V259" s="16" t="str">
        <f t="shared" si="62"/>
        <v>160913601160</v>
      </c>
    </row>
    <row r="260" spans="13:22" x14ac:dyDescent="0.35">
      <c r="M260" s="14">
        <f t="shared" si="63"/>
        <v>1</v>
      </c>
      <c r="N260" s="14" t="s">
        <v>513</v>
      </c>
      <c r="O260" s="17">
        <v>61012</v>
      </c>
      <c r="P260" s="14" t="s">
        <v>460</v>
      </c>
      <c r="Q260" s="14">
        <f t="shared" si="66"/>
        <v>70</v>
      </c>
      <c r="R260" s="14" t="s">
        <v>471</v>
      </c>
      <c r="S260" s="16">
        <f t="shared" si="64"/>
        <v>116</v>
      </c>
      <c r="T260" s="16"/>
      <c r="U260" s="16">
        <f t="shared" si="65"/>
        <v>0</v>
      </c>
      <c r="V260" s="16" t="str">
        <f t="shared" si="62"/>
        <v>161012701160</v>
      </c>
    </row>
    <row r="261" spans="13:22" x14ac:dyDescent="0.35">
      <c r="M261" s="14">
        <f t="shared" si="63"/>
        <v>1</v>
      </c>
      <c r="N261" s="14" t="s">
        <v>513</v>
      </c>
      <c r="O261" s="17">
        <v>61205</v>
      </c>
      <c r="P261" s="14" t="s">
        <v>456</v>
      </c>
      <c r="Q261" s="14">
        <f t="shared" si="66"/>
        <v>30</v>
      </c>
      <c r="R261" s="14" t="s">
        <v>471</v>
      </c>
      <c r="S261" s="16">
        <f t="shared" si="64"/>
        <v>116</v>
      </c>
      <c r="T261" s="16"/>
      <c r="U261" s="16">
        <f t="shared" si="65"/>
        <v>0</v>
      </c>
      <c r="V261" s="16" t="str">
        <f t="shared" si="62"/>
        <v>161205301160</v>
      </c>
    </row>
    <row r="262" spans="13:22" x14ac:dyDescent="0.35">
      <c r="M262" s="14">
        <f t="shared" si="63"/>
        <v>1</v>
      </c>
      <c r="N262" s="14" t="s">
        <v>513</v>
      </c>
      <c r="O262" s="17">
        <v>61212</v>
      </c>
      <c r="P262" s="14" t="s">
        <v>456</v>
      </c>
      <c r="Q262" s="14">
        <f t="shared" si="66"/>
        <v>30</v>
      </c>
      <c r="R262" s="14" t="s">
        <v>471</v>
      </c>
      <c r="S262" s="16">
        <f t="shared" si="64"/>
        <v>116</v>
      </c>
      <c r="T262" s="16"/>
      <c r="U262" s="16">
        <f t="shared" si="65"/>
        <v>0</v>
      </c>
      <c r="V262" s="16" t="str">
        <f t="shared" si="62"/>
        <v>161212301160</v>
      </c>
    </row>
    <row r="263" spans="13:22" x14ac:dyDescent="0.35">
      <c r="M263" s="14">
        <f t="shared" si="63"/>
        <v>1</v>
      </c>
      <c r="N263" s="14" t="s">
        <v>513</v>
      </c>
      <c r="O263" s="17">
        <v>61215</v>
      </c>
      <c r="P263" s="14" t="s">
        <v>457</v>
      </c>
      <c r="Q263" s="14">
        <f t="shared" si="66"/>
        <v>40</v>
      </c>
      <c r="R263" s="14" t="s">
        <v>471</v>
      </c>
      <c r="S263" s="16">
        <f t="shared" si="64"/>
        <v>116</v>
      </c>
      <c r="T263" s="14" t="s">
        <v>483</v>
      </c>
      <c r="U263" s="16">
        <f t="shared" si="65"/>
        <v>43</v>
      </c>
      <c r="V263" s="16" t="str">
        <f t="shared" si="62"/>
        <v>1612154011643</v>
      </c>
    </row>
    <row r="264" spans="13:22" x14ac:dyDescent="0.35">
      <c r="M264" s="14">
        <f t="shared" si="63"/>
        <v>1</v>
      </c>
      <c r="N264" s="14" t="s">
        <v>513</v>
      </c>
      <c r="O264" s="17">
        <v>61216</v>
      </c>
      <c r="P264" s="14" t="s">
        <v>457</v>
      </c>
      <c r="Q264" s="14">
        <f t="shared" si="66"/>
        <v>40</v>
      </c>
      <c r="R264" s="14" t="s">
        <v>471</v>
      </c>
      <c r="S264" s="16">
        <f t="shared" si="64"/>
        <v>116</v>
      </c>
      <c r="T264" s="14" t="s">
        <v>483</v>
      </c>
      <c r="U264" s="16">
        <f t="shared" si="65"/>
        <v>43</v>
      </c>
      <c r="V264" s="16" t="str">
        <f t="shared" si="62"/>
        <v>1612164011643</v>
      </c>
    </row>
    <row r="265" spans="13:22" x14ac:dyDescent="0.35">
      <c r="M265" s="14">
        <f t="shared" si="63"/>
        <v>1</v>
      </c>
      <c r="N265" s="14" t="s">
        <v>513</v>
      </c>
      <c r="O265" s="17">
        <v>61217</v>
      </c>
      <c r="P265" s="14" t="s">
        <v>457</v>
      </c>
      <c r="Q265" s="14">
        <f t="shared" si="66"/>
        <v>40</v>
      </c>
      <c r="R265" s="14" t="s">
        <v>471</v>
      </c>
      <c r="S265" s="16">
        <f t="shared" si="64"/>
        <v>116</v>
      </c>
      <c r="T265" s="14" t="s">
        <v>483</v>
      </c>
      <c r="U265" s="16">
        <f t="shared" si="65"/>
        <v>43</v>
      </c>
      <c r="V265" s="16" t="str">
        <f t="shared" si="62"/>
        <v>1612174011643</v>
      </c>
    </row>
    <row r="266" spans="13:22" x14ac:dyDescent="0.35">
      <c r="M266" s="14">
        <f t="shared" si="63"/>
        <v>1</v>
      </c>
      <c r="N266" s="14" t="s">
        <v>513</v>
      </c>
      <c r="O266" s="17">
        <v>61218</v>
      </c>
      <c r="P266" s="14" t="s">
        <v>457</v>
      </c>
      <c r="Q266" s="14">
        <f t="shared" si="66"/>
        <v>40</v>
      </c>
      <c r="R266" s="14" t="s">
        <v>471</v>
      </c>
      <c r="S266" s="16">
        <f t="shared" si="64"/>
        <v>116</v>
      </c>
      <c r="T266" s="14" t="s">
        <v>483</v>
      </c>
      <c r="U266" s="16">
        <f t="shared" si="65"/>
        <v>43</v>
      </c>
      <c r="V266" s="16" t="str">
        <f t="shared" si="62"/>
        <v>1612184011643</v>
      </c>
    </row>
    <row r="267" spans="13:22" x14ac:dyDescent="0.35">
      <c r="M267" s="14">
        <f t="shared" si="63"/>
        <v>1</v>
      </c>
      <c r="N267" s="14" t="s">
        <v>513</v>
      </c>
      <c r="O267" s="17">
        <v>61305</v>
      </c>
      <c r="P267" s="14" t="s">
        <v>458</v>
      </c>
      <c r="Q267" s="14">
        <f t="shared" si="66"/>
        <v>50</v>
      </c>
      <c r="R267" s="14" t="s">
        <v>471</v>
      </c>
      <c r="S267" s="16">
        <f t="shared" si="64"/>
        <v>116</v>
      </c>
      <c r="T267" s="16"/>
      <c r="U267" s="16">
        <f t="shared" si="65"/>
        <v>0</v>
      </c>
      <c r="V267" s="16" t="str">
        <f t="shared" si="62"/>
        <v>161305501160</v>
      </c>
    </row>
    <row r="268" spans="13:22" x14ac:dyDescent="0.35">
      <c r="M268" s="14">
        <f t="shared" si="63"/>
        <v>1</v>
      </c>
      <c r="N268" s="14" t="s">
        <v>513</v>
      </c>
      <c r="O268" s="17">
        <v>61312</v>
      </c>
      <c r="P268" s="14" t="s">
        <v>458</v>
      </c>
      <c r="Q268" s="14">
        <f t="shared" si="66"/>
        <v>50</v>
      </c>
      <c r="R268" s="14" t="s">
        <v>471</v>
      </c>
      <c r="S268" s="16">
        <f t="shared" si="64"/>
        <v>116</v>
      </c>
      <c r="T268" s="16"/>
      <c r="U268" s="16">
        <f t="shared" si="65"/>
        <v>0</v>
      </c>
      <c r="V268" s="16" t="str">
        <f t="shared" si="62"/>
        <v>161312501160</v>
      </c>
    </row>
    <row r="269" spans="13:22" x14ac:dyDescent="0.35">
      <c r="M269" s="14">
        <f t="shared" si="63"/>
        <v>1</v>
      </c>
      <c r="N269" s="14" t="s">
        <v>513</v>
      </c>
      <c r="O269" s="17">
        <v>61605</v>
      </c>
      <c r="P269" s="14" t="s">
        <v>457</v>
      </c>
      <c r="Q269" s="14">
        <f t="shared" si="66"/>
        <v>40</v>
      </c>
      <c r="R269" s="14" t="s">
        <v>471</v>
      </c>
      <c r="S269" s="16">
        <f t="shared" si="64"/>
        <v>116</v>
      </c>
      <c r="T269" s="14" t="s">
        <v>484</v>
      </c>
      <c r="U269" s="16">
        <f t="shared" si="65"/>
        <v>42</v>
      </c>
      <c r="V269" s="16" t="str">
        <f t="shared" si="62"/>
        <v>1616054011642</v>
      </c>
    </row>
    <row r="270" spans="13:22" x14ac:dyDescent="0.35">
      <c r="M270" s="14">
        <f t="shared" si="63"/>
        <v>1</v>
      </c>
      <c r="N270" s="14" t="s">
        <v>513</v>
      </c>
      <c r="O270" s="17">
        <v>61612</v>
      </c>
      <c r="P270" s="14" t="s">
        <v>457</v>
      </c>
      <c r="Q270" s="14">
        <f t="shared" si="66"/>
        <v>40</v>
      </c>
      <c r="R270" s="14" t="s">
        <v>471</v>
      </c>
      <c r="S270" s="16">
        <f t="shared" si="64"/>
        <v>116</v>
      </c>
      <c r="T270" s="14" t="s">
        <v>484</v>
      </c>
      <c r="U270" s="16">
        <f t="shared" si="65"/>
        <v>42</v>
      </c>
      <c r="V270" s="16" t="str">
        <f t="shared" si="62"/>
        <v>1616124011642</v>
      </c>
    </row>
    <row r="271" spans="13:22" x14ac:dyDescent="0.35">
      <c r="M271" s="14">
        <f t="shared" si="63"/>
        <v>1</v>
      </c>
      <c r="N271" s="14" t="s">
        <v>513</v>
      </c>
      <c r="O271" s="17">
        <v>62006</v>
      </c>
      <c r="P271" s="14" t="s">
        <v>460</v>
      </c>
      <c r="Q271" s="14">
        <f t="shared" si="66"/>
        <v>70</v>
      </c>
      <c r="R271" s="14" t="s">
        <v>471</v>
      </c>
      <c r="S271" s="16">
        <f t="shared" si="64"/>
        <v>116</v>
      </c>
      <c r="T271" s="16"/>
      <c r="U271" s="16">
        <f t="shared" si="65"/>
        <v>0</v>
      </c>
      <c r="V271" s="16" t="str">
        <f t="shared" ref="V271:V332" si="67">M271&amp;O271&amp;Q271&amp;S271&amp;U271</f>
        <v>162006701160</v>
      </c>
    </row>
    <row r="272" spans="13:22" x14ac:dyDescent="0.35">
      <c r="M272" s="14">
        <f t="shared" si="63"/>
        <v>1</v>
      </c>
      <c r="N272" s="14" t="s">
        <v>513</v>
      </c>
      <c r="O272" s="17">
        <v>62007</v>
      </c>
      <c r="P272" s="14" t="s">
        <v>457</v>
      </c>
      <c r="Q272" s="14">
        <f t="shared" si="66"/>
        <v>40</v>
      </c>
      <c r="R272" s="14" t="s">
        <v>471</v>
      </c>
      <c r="S272" s="16">
        <f t="shared" si="64"/>
        <v>116</v>
      </c>
      <c r="T272" s="14" t="s">
        <v>485</v>
      </c>
      <c r="U272" s="16">
        <f t="shared" si="65"/>
        <v>41</v>
      </c>
      <c r="V272" s="16" t="str">
        <f t="shared" si="67"/>
        <v>1620074011641</v>
      </c>
    </row>
    <row r="273" spans="13:22" x14ac:dyDescent="0.35">
      <c r="M273" s="14">
        <f t="shared" si="63"/>
        <v>1</v>
      </c>
      <c r="N273" s="14" t="s">
        <v>513</v>
      </c>
      <c r="O273" s="17">
        <v>62008</v>
      </c>
      <c r="P273" s="14" t="s">
        <v>459</v>
      </c>
      <c r="Q273" s="14">
        <f t="shared" si="66"/>
        <v>60</v>
      </c>
      <c r="R273" s="14" t="s">
        <v>471</v>
      </c>
      <c r="S273" s="16">
        <f t="shared" si="64"/>
        <v>116</v>
      </c>
      <c r="T273" s="16"/>
      <c r="U273" s="16">
        <f t="shared" si="65"/>
        <v>0</v>
      </c>
      <c r="V273" s="16" t="str">
        <f t="shared" si="67"/>
        <v>162008601160</v>
      </c>
    </row>
    <row r="274" spans="13:22" x14ac:dyDescent="0.35">
      <c r="M274" s="14">
        <f t="shared" si="63"/>
        <v>1</v>
      </c>
      <c r="N274" s="14" t="s">
        <v>513</v>
      </c>
      <c r="O274" s="17">
        <v>62009</v>
      </c>
      <c r="P274" s="14" t="s">
        <v>460</v>
      </c>
      <c r="Q274" s="14">
        <f t="shared" si="66"/>
        <v>70</v>
      </c>
      <c r="R274" s="14" t="s">
        <v>471</v>
      </c>
      <c r="S274" s="16">
        <f t="shared" si="64"/>
        <v>116</v>
      </c>
      <c r="T274" s="16"/>
      <c r="U274" s="16">
        <f t="shared" si="65"/>
        <v>0</v>
      </c>
      <c r="V274" s="16" t="str">
        <f t="shared" si="67"/>
        <v>162009701160</v>
      </c>
    </row>
    <row r="275" spans="13:22" x14ac:dyDescent="0.35">
      <c r="M275" s="14">
        <f t="shared" si="63"/>
        <v>1</v>
      </c>
      <c r="N275" s="14" t="s">
        <v>513</v>
      </c>
      <c r="O275" s="17">
        <v>62021</v>
      </c>
      <c r="P275" s="14" t="s">
        <v>460</v>
      </c>
      <c r="Q275" s="14">
        <f t="shared" si="66"/>
        <v>70</v>
      </c>
      <c r="R275" s="14" t="s">
        <v>471</v>
      </c>
      <c r="S275" s="16">
        <f t="shared" si="64"/>
        <v>116</v>
      </c>
      <c r="T275" s="16"/>
      <c r="U275" s="16">
        <f t="shared" si="65"/>
        <v>0</v>
      </c>
      <c r="V275" s="16" t="str">
        <f t="shared" si="67"/>
        <v>162021701160</v>
      </c>
    </row>
    <row r="276" spans="13:22" x14ac:dyDescent="0.35">
      <c r="M276" s="14">
        <f t="shared" si="63"/>
        <v>1</v>
      </c>
      <c r="N276" s="14" t="s">
        <v>513</v>
      </c>
      <c r="O276" s="17">
        <v>62022</v>
      </c>
      <c r="P276" s="14" t="s">
        <v>459</v>
      </c>
      <c r="Q276" s="14">
        <f t="shared" si="66"/>
        <v>60</v>
      </c>
      <c r="R276" s="14" t="s">
        <v>471</v>
      </c>
      <c r="S276" s="16">
        <f t="shared" si="64"/>
        <v>116</v>
      </c>
      <c r="T276" s="16"/>
      <c r="U276" s="16">
        <f t="shared" si="65"/>
        <v>0</v>
      </c>
      <c r="V276" s="16" t="str">
        <f t="shared" si="67"/>
        <v>162022601160</v>
      </c>
    </row>
    <row r="277" spans="13:22" x14ac:dyDescent="0.35">
      <c r="M277" s="14">
        <f t="shared" si="63"/>
        <v>1</v>
      </c>
      <c r="N277" s="14" t="s">
        <v>513</v>
      </c>
      <c r="O277" s="17">
        <v>62023</v>
      </c>
      <c r="P277" s="14" t="s">
        <v>457</v>
      </c>
      <c r="Q277" s="14">
        <f t="shared" si="66"/>
        <v>40</v>
      </c>
      <c r="R277" s="14" t="s">
        <v>471</v>
      </c>
      <c r="S277" s="16">
        <f t="shared" si="64"/>
        <v>116</v>
      </c>
      <c r="T277" s="14" t="s">
        <v>485</v>
      </c>
      <c r="U277" s="16">
        <f t="shared" si="65"/>
        <v>41</v>
      </c>
      <c r="V277" s="16" t="str">
        <f t="shared" si="67"/>
        <v>1620234011641</v>
      </c>
    </row>
    <row r="278" spans="13:22" x14ac:dyDescent="0.35">
      <c r="M278" s="14">
        <f t="shared" si="63"/>
        <v>1</v>
      </c>
      <c r="N278" s="14" t="s">
        <v>513</v>
      </c>
      <c r="O278" s="17">
        <v>62025</v>
      </c>
      <c r="P278" s="14" t="s">
        <v>460</v>
      </c>
      <c r="Q278" s="14">
        <f t="shared" si="66"/>
        <v>70</v>
      </c>
      <c r="R278" s="14" t="s">
        <v>471</v>
      </c>
      <c r="S278" s="16">
        <f t="shared" si="64"/>
        <v>116</v>
      </c>
      <c r="T278" s="16"/>
      <c r="U278" s="16">
        <f t="shared" si="65"/>
        <v>0</v>
      </c>
      <c r="V278" s="16" t="str">
        <f t="shared" si="67"/>
        <v>162025701160</v>
      </c>
    </row>
    <row r="279" spans="13:22" x14ac:dyDescent="0.35">
      <c r="M279" s="14">
        <f t="shared" si="63"/>
        <v>1</v>
      </c>
      <c r="N279" s="14" t="s">
        <v>513</v>
      </c>
      <c r="O279" s="17">
        <v>62029</v>
      </c>
      <c r="P279" s="14" t="s">
        <v>460</v>
      </c>
      <c r="Q279" s="14">
        <f t="shared" si="66"/>
        <v>70</v>
      </c>
      <c r="R279" s="14" t="s">
        <v>471</v>
      </c>
      <c r="S279" s="16">
        <f t="shared" si="64"/>
        <v>116</v>
      </c>
      <c r="T279" s="16"/>
      <c r="U279" s="16">
        <f t="shared" si="65"/>
        <v>0</v>
      </c>
      <c r="V279" s="16" t="str">
        <f t="shared" si="67"/>
        <v>162029701160</v>
      </c>
    </row>
    <row r="280" spans="13:22" x14ac:dyDescent="0.35">
      <c r="M280" s="14">
        <f t="shared" si="63"/>
        <v>1</v>
      </c>
      <c r="N280" s="14" t="s">
        <v>513</v>
      </c>
      <c r="O280" s="17">
        <v>62031</v>
      </c>
      <c r="P280" s="14" t="s">
        <v>457</v>
      </c>
      <c r="Q280" s="14">
        <f t="shared" si="66"/>
        <v>40</v>
      </c>
      <c r="R280" s="14" t="s">
        <v>471</v>
      </c>
      <c r="S280" s="16">
        <f t="shared" si="64"/>
        <v>116</v>
      </c>
      <c r="T280" s="14" t="s">
        <v>485</v>
      </c>
      <c r="U280" s="16">
        <f t="shared" si="65"/>
        <v>41</v>
      </c>
      <c r="V280" s="16" t="str">
        <f t="shared" si="67"/>
        <v>1620314011641</v>
      </c>
    </row>
    <row r="281" spans="13:22" x14ac:dyDescent="0.35">
      <c r="M281" s="14">
        <f t="shared" si="63"/>
        <v>1</v>
      </c>
      <c r="N281" s="14" t="s">
        <v>513</v>
      </c>
      <c r="O281" s="17">
        <v>62032</v>
      </c>
      <c r="P281" s="14" t="s">
        <v>458</v>
      </c>
      <c r="Q281" s="14">
        <f t="shared" si="66"/>
        <v>50</v>
      </c>
      <c r="R281" s="14" t="s">
        <v>471</v>
      </c>
      <c r="S281" s="16">
        <f t="shared" si="64"/>
        <v>116</v>
      </c>
      <c r="T281" s="16"/>
      <c r="U281" s="16">
        <f t="shared" si="65"/>
        <v>0</v>
      </c>
      <c r="V281" s="16" t="str">
        <f t="shared" si="67"/>
        <v>162032501160</v>
      </c>
    </row>
    <row r="282" spans="13:22" x14ac:dyDescent="0.35">
      <c r="M282" s="14">
        <f t="shared" si="63"/>
        <v>1</v>
      </c>
      <c r="N282" s="14" t="s">
        <v>513</v>
      </c>
      <c r="O282" s="17">
        <v>62033</v>
      </c>
      <c r="P282" s="14" t="s">
        <v>456</v>
      </c>
      <c r="Q282" s="14">
        <f t="shared" si="66"/>
        <v>30</v>
      </c>
      <c r="R282" s="14" t="s">
        <v>471</v>
      </c>
      <c r="S282" s="16">
        <f t="shared" si="64"/>
        <v>116</v>
      </c>
      <c r="T282" s="16"/>
      <c r="U282" s="16">
        <f t="shared" si="65"/>
        <v>0</v>
      </c>
      <c r="V282" s="16" t="str">
        <f t="shared" si="67"/>
        <v>162033301160</v>
      </c>
    </row>
    <row r="283" spans="13:22" x14ac:dyDescent="0.35">
      <c r="M283" s="14">
        <f t="shared" si="63"/>
        <v>1</v>
      </c>
      <c r="N283" s="14" t="s">
        <v>513</v>
      </c>
      <c r="O283" s="17">
        <v>62034</v>
      </c>
      <c r="P283" s="14" t="s">
        <v>456</v>
      </c>
      <c r="Q283" s="14">
        <f t="shared" si="66"/>
        <v>30</v>
      </c>
      <c r="R283" s="14" t="s">
        <v>471</v>
      </c>
      <c r="S283" s="16">
        <f t="shared" si="64"/>
        <v>116</v>
      </c>
      <c r="T283" s="16"/>
      <c r="U283" s="16">
        <f t="shared" si="65"/>
        <v>0</v>
      </c>
      <c r="V283" s="16" t="str">
        <f t="shared" si="67"/>
        <v>162034301160</v>
      </c>
    </row>
    <row r="284" spans="13:22" x14ac:dyDescent="0.35">
      <c r="M284" s="14">
        <f t="shared" si="63"/>
        <v>1</v>
      </c>
      <c r="N284" s="14" t="s">
        <v>513</v>
      </c>
      <c r="O284" s="17">
        <v>62036</v>
      </c>
      <c r="P284" s="14" t="s">
        <v>457</v>
      </c>
      <c r="Q284" s="14">
        <f t="shared" si="66"/>
        <v>40</v>
      </c>
      <c r="R284" s="14" t="s">
        <v>471</v>
      </c>
      <c r="S284" s="16">
        <f t="shared" si="64"/>
        <v>116</v>
      </c>
      <c r="T284" s="14" t="s">
        <v>484</v>
      </c>
      <c r="U284" s="16">
        <f t="shared" si="65"/>
        <v>42</v>
      </c>
      <c r="V284" s="16" t="str">
        <f t="shared" si="67"/>
        <v>1620364011642</v>
      </c>
    </row>
    <row r="285" spans="13:22" x14ac:dyDescent="0.35">
      <c r="M285" s="14">
        <f t="shared" si="63"/>
        <v>1</v>
      </c>
      <c r="N285" s="14" t="s">
        <v>513</v>
      </c>
      <c r="O285" s="17">
        <v>63008</v>
      </c>
      <c r="P285" s="14" t="s">
        <v>457</v>
      </c>
      <c r="Q285" s="14">
        <f t="shared" si="66"/>
        <v>40</v>
      </c>
      <c r="R285" s="14" t="s">
        <v>471</v>
      </c>
      <c r="S285" s="16">
        <f t="shared" si="64"/>
        <v>116</v>
      </c>
      <c r="T285" s="14" t="s">
        <v>485</v>
      </c>
      <c r="U285" s="16">
        <f t="shared" si="65"/>
        <v>41</v>
      </c>
      <c r="V285" s="16" t="str">
        <f t="shared" si="67"/>
        <v>1630084011641</v>
      </c>
    </row>
    <row r="286" spans="13:22" x14ac:dyDescent="0.35">
      <c r="M286" s="14">
        <f t="shared" si="63"/>
        <v>1</v>
      </c>
      <c r="N286" s="14" t="s">
        <v>513</v>
      </c>
      <c r="O286" s="17">
        <v>64008</v>
      </c>
      <c r="P286" s="14" t="s">
        <v>458</v>
      </c>
      <c r="Q286" s="14">
        <f t="shared" si="66"/>
        <v>50</v>
      </c>
      <c r="R286" s="14" t="s">
        <v>471</v>
      </c>
      <c r="S286" s="16">
        <f t="shared" si="64"/>
        <v>116</v>
      </c>
      <c r="T286" s="16"/>
      <c r="U286" s="16">
        <f t="shared" si="65"/>
        <v>0</v>
      </c>
      <c r="V286" s="16" t="str">
        <f t="shared" si="67"/>
        <v>164008501160</v>
      </c>
    </row>
    <row r="287" spans="13:22" x14ac:dyDescent="0.35">
      <c r="M287" s="14">
        <f t="shared" si="63"/>
        <v>1</v>
      </c>
      <c r="N287" s="14" t="s">
        <v>513</v>
      </c>
      <c r="O287" s="17">
        <v>64019</v>
      </c>
      <c r="P287" s="14" t="s">
        <v>458</v>
      </c>
      <c r="Q287" s="14">
        <f t="shared" si="66"/>
        <v>50</v>
      </c>
      <c r="R287" s="14" t="s">
        <v>471</v>
      </c>
      <c r="S287" s="16">
        <f t="shared" si="64"/>
        <v>116</v>
      </c>
      <c r="T287" s="16"/>
      <c r="U287" s="16">
        <f t="shared" si="65"/>
        <v>0</v>
      </c>
      <c r="V287" s="16" t="str">
        <f t="shared" si="67"/>
        <v>164019501160</v>
      </c>
    </row>
    <row r="288" spans="13:22" x14ac:dyDescent="0.35">
      <c r="M288" s="14">
        <f t="shared" si="63"/>
        <v>1</v>
      </c>
      <c r="N288" s="14" t="s">
        <v>513</v>
      </c>
      <c r="O288" s="17">
        <v>80001</v>
      </c>
      <c r="P288" s="16" t="s">
        <v>444</v>
      </c>
      <c r="Q288" s="14">
        <f t="shared" si="66"/>
        <v>5</v>
      </c>
      <c r="R288" s="16"/>
      <c r="S288" s="16">
        <f t="shared" si="64"/>
        <v>0</v>
      </c>
      <c r="T288" s="16"/>
      <c r="U288" s="16">
        <f t="shared" si="65"/>
        <v>0</v>
      </c>
      <c r="V288" s="16" t="str">
        <f t="shared" si="67"/>
        <v>180001500</v>
      </c>
    </row>
    <row r="289" spans="13:22" x14ac:dyDescent="0.35">
      <c r="M289" s="14">
        <f t="shared" si="63"/>
        <v>1</v>
      </c>
      <c r="N289" s="14" t="s">
        <v>513</v>
      </c>
      <c r="O289" s="17">
        <v>80005</v>
      </c>
      <c r="P289" s="16" t="s">
        <v>444</v>
      </c>
      <c r="Q289" s="14">
        <f t="shared" si="66"/>
        <v>5</v>
      </c>
      <c r="R289" s="16"/>
      <c r="S289" s="16">
        <f t="shared" si="64"/>
        <v>0</v>
      </c>
      <c r="T289" s="16"/>
      <c r="U289" s="16">
        <f t="shared" si="65"/>
        <v>0</v>
      </c>
      <c r="V289" s="16" t="str">
        <f t="shared" si="67"/>
        <v>180005500</v>
      </c>
    </row>
    <row r="290" spans="13:22" x14ac:dyDescent="0.35">
      <c r="M290" s="14">
        <f t="shared" si="63"/>
        <v>1</v>
      </c>
      <c r="N290" s="14" t="s">
        <v>513</v>
      </c>
      <c r="O290" s="17">
        <v>80002</v>
      </c>
      <c r="P290" s="16" t="s">
        <v>444</v>
      </c>
      <c r="Q290" s="14">
        <f t="shared" si="66"/>
        <v>5</v>
      </c>
      <c r="R290" s="16"/>
      <c r="S290" s="16">
        <f t="shared" si="64"/>
        <v>0</v>
      </c>
      <c r="T290" s="16"/>
      <c r="U290" s="16">
        <f t="shared" si="65"/>
        <v>0</v>
      </c>
      <c r="V290" s="16" t="str">
        <f t="shared" si="67"/>
        <v>180002500</v>
      </c>
    </row>
    <row r="291" spans="13:22" x14ac:dyDescent="0.35">
      <c r="M291" s="14">
        <f t="shared" si="63"/>
        <v>1</v>
      </c>
      <c r="N291" s="14" t="s">
        <v>513</v>
      </c>
      <c r="O291" s="17">
        <v>30000</v>
      </c>
      <c r="P291" s="16" t="s">
        <v>449</v>
      </c>
      <c r="Q291" s="14">
        <v>10</v>
      </c>
      <c r="R291" s="16"/>
      <c r="S291" s="16">
        <f t="shared" si="64"/>
        <v>0</v>
      </c>
      <c r="T291" s="16"/>
      <c r="U291" s="16">
        <f t="shared" si="65"/>
        <v>0</v>
      </c>
      <c r="V291" s="16" t="str">
        <f t="shared" si="67"/>
        <v>1300001000</v>
      </c>
    </row>
    <row r="292" spans="13:22" x14ac:dyDescent="0.35">
      <c r="M292" s="14">
        <f t="shared" si="63"/>
        <v>1</v>
      </c>
      <c r="N292" s="14" t="s">
        <v>513</v>
      </c>
      <c r="O292" s="17">
        <v>80003</v>
      </c>
      <c r="P292" s="16" t="s">
        <v>444</v>
      </c>
      <c r="Q292" s="14">
        <v>5</v>
      </c>
      <c r="R292" s="16"/>
      <c r="S292" s="16">
        <f t="shared" si="64"/>
        <v>0</v>
      </c>
      <c r="T292" s="16"/>
      <c r="U292" s="16">
        <f t="shared" si="65"/>
        <v>0</v>
      </c>
      <c r="V292" s="16" t="str">
        <f t="shared" si="67"/>
        <v>180003500</v>
      </c>
    </row>
    <row r="293" spans="13:22" x14ac:dyDescent="0.35">
      <c r="M293" s="14">
        <f t="shared" si="63"/>
        <v>1</v>
      </c>
      <c r="N293" s="14" t="s">
        <v>513</v>
      </c>
      <c r="O293" s="17">
        <v>80004</v>
      </c>
      <c r="P293" s="16" t="s">
        <v>449</v>
      </c>
      <c r="Q293" s="14">
        <v>5</v>
      </c>
      <c r="R293" s="16"/>
      <c r="S293" s="16">
        <f t="shared" si="64"/>
        <v>0</v>
      </c>
      <c r="T293" s="16"/>
      <c r="U293" s="16">
        <f t="shared" si="65"/>
        <v>0</v>
      </c>
      <c r="V293" s="16" t="str">
        <f t="shared" si="67"/>
        <v>180004500</v>
      </c>
    </row>
    <row r="294" spans="13:22" x14ac:dyDescent="0.35">
      <c r="M294" s="14">
        <f t="shared" si="63"/>
        <v>1</v>
      </c>
      <c r="N294" s="14" t="s">
        <v>513</v>
      </c>
      <c r="O294" s="17">
        <v>50001</v>
      </c>
      <c r="P294" s="16" t="s">
        <v>455</v>
      </c>
      <c r="Q294" s="14">
        <f t="shared" ref="Q294:Q325" si="68">_xlfn.SINGLE(_xlfn.XLOOKUP(P294,E:E,D:D,0,0,1))</f>
        <v>20</v>
      </c>
      <c r="R294" s="16"/>
      <c r="S294" s="16">
        <f t="shared" si="64"/>
        <v>0</v>
      </c>
      <c r="T294" s="16"/>
      <c r="U294" s="16">
        <f t="shared" si="65"/>
        <v>0</v>
      </c>
      <c r="V294" s="16" t="str">
        <f t="shared" si="67"/>
        <v>1500012000</v>
      </c>
    </row>
    <row r="295" spans="13:22" x14ac:dyDescent="0.35">
      <c r="M295" s="14">
        <f t="shared" si="63"/>
        <v>1</v>
      </c>
      <c r="N295" s="14" t="s">
        <v>513</v>
      </c>
      <c r="O295" s="17">
        <v>50004</v>
      </c>
      <c r="P295" s="16" t="s">
        <v>455</v>
      </c>
      <c r="Q295" s="14">
        <f t="shared" si="68"/>
        <v>20</v>
      </c>
      <c r="R295" s="16"/>
      <c r="S295" s="16">
        <f t="shared" si="64"/>
        <v>0</v>
      </c>
      <c r="T295" s="16"/>
      <c r="U295" s="16">
        <f t="shared" si="65"/>
        <v>0</v>
      </c>
      <c r="V295" s="16" t="str">
        <f t="shared" si="67"/>
        <v>1500042000</v>
      </c>
    </row>
    <row r="296" spans="13:22" x14ac:dyDescent="0.35">
      <c r="M296" s="14">
        <f t="shared" si="63"/>
        <v>1</v>
      </c>
      <c r="N296" s="14" t="s">
        <v>513</v>
      </c>
      <c r="O296" s="17">
        <v>50009</v>
      </c>
      <c r="P296" s="16" t="s">
        <v>462</v>
      </c>
      <c r="Q296" s="14">
        <f t="shared" si="68"/>
        <v>90</v>
      </c>
      <c r="R296" s="16"/>
      <c r="S296" s="16">
        <f t="shared" si="64"/>
        <v>0</v>
      </c>
      <c r="T296" s="16"/>
      <c r="U296" s="16">
        <f t="shared" si="65"/>
        <v>0</v>
      </c>
      <c r="V296" s="16" t="str">
        <f t="shared" si="67"/>
        <v>1500099000</v>
      </c>
    </row>
    <row r="297" spans="13:22" x14ac:dyDescent="0.35">
      <c r="M297" s="14">
        <f t="shared" si="63"/>
        <v>1</v>
      </c>
      <c r="N297" s="14" t="s">
        <v>513</v>
      </c>
      <c r="O297" s="17">
        <v>67036</v>
      </c>
      <c r="P297" s="16" t="s">
        <v>464</v>
      </c>
      <c r="Q297" s="14">
        <f t="shared" si="68"/>
        <v>99</v>
      </c>
      <c r="R297" s="16"/>
      <c r="S297" s="16">
        <f t="shared" si="64"/>
        <v>0</v>
      </c>
      <c r="T297" s="16"/>
      <c r="U297" s="16">
        <f t="shared" si="65"/>
        <v>0</v>
      </c>
      <c r="V297" s="16" t="str">
        <f t="shared" si="67"/>
        <v>1670369900</v>
      </c>
    </row>
    <row r="298" spans="13:22" x14ac:dyDescent="0.35">
      <c r="M298" s="14">
        <f t="shared" si="63"/>
        <v>1</v>
      </c>
      <c r="N298" s="14" t="s">
        <v>513</v>
      </c>
      <c r="O298" s="17">
        <v>51001</v>
      </c>
      <c r="P298" s="16" t="s">
        <v>456</v>
      </c>
      <c r="Q298" s="14">
        <f t="shared" si="68"/>
        <v>30</v>
      </c>
      <c r="R298" s="14" t="s">
        <v>471</v>
      </c>
      <c r="S298" s="16">
        <f t="shared" si="64"/>
        <v>116</v>
      </c>
      <c r="T298" s="16"/>
      <c r="U298" s="16">
        <f t="shared" si="65"/>
        <v>0</v>
      </c>
      <c r="V298" s="16" t="str">
        <f t="shared" si="67"/>
        <v>151001301160</v>
      </c>
    </row>
    <row r="299" spans="13:22" x14ac:dyDescent="0.35">
      <c r="M299" s="14">
        <f t="shared" si="63"/>
        <v>1</v>
      </c>
      <c r="N299" s="14" t="s">
        <v>513</v>
      </c>
      <c r="O299" s="17">
        <v>51002</v>
      </c>
      <c r="P299" s="16" t="s">
        <v>456</v>
      </c>
      <c r="Q299" s="14">
        <f t="shared" si="68"/>
        <v>30</v>
      </c>
      <c r="R299" s="14" t="s">
        <v>474</v>
      </c>
      <c r="S299" s="16">
        <f t="shared" si="64"/>
        <v>124</v>
      </c>
      <c r="T299" s="16"/>
      <c r="U299" s="16">
        <f t="shared" si="65"/>
        <v>0</v>
      </c>
      <c r="V299" s="16" t="str">
        <f t="shared" si="67"/>
        <v>151002301240</v>
      </c>
    </row>
    <row r="300" spans="13:22" x14ac:dyDescent="0.35">
      <c r="M300" s="14">
        <f t="shared" si="63"/>
        <v>1</v>
      </c>
      <c r="N300" s="14" t="s">
        <v>513</v>
      </c>
      <c r="O300" s="17">
        <v>51003</v>
      </c>
      <c r="P300" s="16" t="s">
        <v>456</v>
      </c>
      <c r="Q300" s="14">
        <f t="shared" si="68"/>
        <v>30</v>
      </c>
      <c r="R300" s="14" t="s">
        <v>471</v>
      </c>
      <c r="S300" s="16">
        <f t="shared" si="64"/>
        <v>116</v>
      </c>
      <c r="T300" s="16"/>
      <c r="U300" s="16">
        <f t="shared" si="65"/>
        <v>0</v>
      </c>
      <c r="V300" s="16" t="str">
        <f t="shared" si="67"/>
        <v>151003301160</v>
      </c>
    </row>
    <row r="301" spans="13:22" x14ac:dyDescent="0.35">
      <c r="M301" s="14">
        <f t="shared" si="63"/>
        <v>1</v>
      </c>
      <c r="N301" s="14" t="s">
        <v>513</v>
      </c>
      <c r="O301" s="17">
        <v>51004</v>
      </c>
      <c r="P301" s="16" t="s">
        <v>456</v>
      </c>
      <c r="Q301" s="14">
        <f t="shared" si="68"/>
        <v>30</v>
      </c>
      <c r="R301" s="14" t="s">
        <v>471</v>
      </c>
      <c r="S301" s="16">
        <f t="shared" si="64"/>
        <v>116</v>
      </c>
      <c r="T301" s="16"/>
      <c r="U301" s="16">
        <f t="shared" si="65"/>
        <v>0</v>
      </c>
      <c r="V301" s="16" t="str">
        <f t="shared" si="67"/>
        <v>151004301160</v>
      </c>
    </row>
    <row r="302" spans="13:22" x14ac:dyDescent="0.35">
      <c r="M302" s="14">
        <f t="shared" si="63"/>
        <v>1</v>
      </c>
      <c r="N302" s="14" t="s">
        <v>513</v>
      </c>
      <c r="O302" s="17">
        <v>51101</v>
      </c>
      <c r="P302" s="16" t="s">
        <v>459</v>
      </c>
      <c r="Q302" s="14">
        <f t="shared" si="68"/>
        <v>60</v>
      </c>
      <c r="R302" s="14" t="s">
        <v>471</v>
      </c>
      <c r="S302" s="16">
        <f t="shared" si="64"/>
        <v>116</v>
      </c>
      <c r="T302" s="16"/>
      <c r="U302" s="16">
        <f t="shared" si="65"/>
        <v>0</v>
      </c>
      <c r="V302" s="16" t="str">
        <f t="shared" si="67"/>
        <v>151101601160</v>
      </c>
    </row>
    <row r="303" spans="13:22" x14ac:dyDescent="0.35">
      <c r="M303" s="14">
        <f t="shared" si="63"/>
        <v>1</v>
      </c>
      <c r="N303" s="14" t="s">
        <v>513</v>
      </c>
      <c r="O303" s="17">
        <v>51104</v>
      </c>
      <c r="P303" s="16" t="s">
        <v>459</v>
      </c>
      <c r="Q303" s="14">
        <f t="shared" si="68"/>
        <v>60</v>
      </c>
      <c r="R303" s="14" t="s">
        <v>471</v>
      </c>
      <c r="S303" s="16">
        <f t="shared" si="64"/>
        <v>116</v>
      </c>
      <c r="T303" s="16"/>
      <c r="U303" s="16">
        <f t="shared" si="65"/>
        <v>0</v>
      </c>
      <c r="V303" s="16" t="str">
        <f t="shared" si="67"/>
        <v>151104601160</v>
      </c>
    </row>
    <row r="304" spans="13:22" x14ac:dyDescent="0.35">
      <c r="M304" s="14">
        <f t="shared" si="63"/>
        <v>1</v>
      </c>
      <c r="N304" s="14" t="s">
        <v>513</v>
      </c>
      <c r="O304" s="17">
        <v>51201</v>
      </c>
      <c r="P304" s="16" t="s">
        <v>458</v>
      </c>
      <c r="Q304" s="14">
        <f t="shared" si="68"/>
        <v>50</v>
      </c>
      <c r="R304" s="14" t="s">
        <v>471</v>
      </c>
      <c r="S304" s="16">
        <f t="shared" si="64"/>
        <v>116</v>
      </c>
      <c r="T304" s="16"/>
      <c r="U304" s="16">
        <f t="shared" si="65"/>
        <v>0</v>
      </c>
      <c r="V304" s="16" t="str">
        <f t="shared" si="67"/>
        <v>151201501160</v>
      </c>
    </row>
    <row r="305" spans="13:22" x14ac:dyDescent="0.35">
      <c r="M305" s="14">
        <f t="shared" ref="M305:M368" si="69">_xlfn.SINGLE(_xlfn.XLOOKUP(N305,B:B,A:A,0,0,1))</f>
        <v>1</v>
      </c>
      <c r="N305" s="14" t="s">
        <v>513</v>
      </c>
      <c r="O305" s="17">
        <v>51202</v>
      </c>
      <c r="P305" s="16" t="s">
        <v>458</v>
      </c>
      <c r="Q305" s="14">
        <f t="shared" si="68"/>
        <v>50</v>
      </c>
      <c r="R305" s="14" t="s">
        <v>474</v>
      </c>
      <c r="S305" s="16">
        <f t="shared" ref="S305:S368" si="70">_xlfn.SINGLE(_xlfn.XLOOKUP(R305,H:H,G:G,0,0,1))</f>
        <v>124</v>
      </c>
      <c r="T305" s="16"/>
      <c r="U305" s="16">
        <f t="shared" ref="U305:U368" si="71">_xlfn.SINGLE(_xlfn.XLOOKUP(T305,K:K,J:J,0,0,1))</f>
        <v>0</v>
      </c>
      <c r="V305" s="16" t="str">
        <f t="shared" si="67"/>
        <v>151202501240</v>
      </c>
    </row>
    <row r="306" spans="13:22" x14ac:dyDescent="0.35">
      <c r="M306" s="14">
        <f t="shared" si="69"/>
        <v>1</v>
      </c>
      <c r="N306" s="14" t="s">
        <v>513</v>
      </c>
      <c r="O306" s="17">
        <v>51203</v>
      </c>
      <c r="P306" s="16" t="s">
        <v>458</v>
      </c>
      <c r="Q306" s="14">
        <f t="shared" si="68"/>
        <v>50</v>
      </c>
      <c r="R306" s="14" t="s">
        <v>471</v>
      </c>
      <c r="S306" s="16">
        <f t="shared" si="70"/>
        <v>116</v>
      </c>
      <c r="T306" s="16"/>
      <c r="U306" s="16">
        <f t="shared" si="71"/>
        <v>0</v>
      </c>
      <c r="V306" s="16" t="str">
        <f t="shared" si="67"/>
        <v>151203501160</v>
      </c>
    </row>
    <row r="307" spans="13:22" x14ac:dyDescent="0.35">
      <c r="M307" s="14">
        <f t="shared" si="69"/>
        <v>1</v>
      </c>
      <c r="N307" s="14" t="s">
        <v>513</v>
      </c>
      <c r="O307" s="17">
        <v>51204</v>
      </c>
      <c r="P307" s="16" t="s">
        <v>458</v>
      </c>
      <c r="Q307" s="14">
        <f t="shared" si="68"/>
        <v>50</v>
      </c>
      <c r="R307" s="14" t="s">
        <v>471</v>
      </c>
      <c r="S307" s="16">
        <f t="shared" si="70"/>
        <v>116</v>
      </c>
      <c r="T307" s="16"/>
      <c r="U307" s="16">
        <f t="shared" si="71"/>
        <v>0</v>
      </c>
      <c r="V307" s="16" t="str">
        <f t="shared" si="67"/>
        <v>151204501160</v>
      </c>
    </row>
    <row r="308" spans="13:22" x14ac:dyDescent="0.35">
      <c r="M308" s="14">
        <f t="shared" si="69"/>
        <v>1</v>
      </c>
      <c r="N308" s="14" t="s">
        <v>513</v>
      </c>
      <c r="O308" s="17">
        <v>60301</v>
      </c>
      <c r="P308" s="16" t="s">
        <v>456</v>
      </c>
      <c r="Q308" s="14">
        <f t="shared" si="68"/>
        <v>30</v>
      </c>
      <c r="R308" s="14" t="s">
        <v>472</v>
      </c>
      <c r="S308" s="16">
        <f t="shared" si="70"/>
        <v>123</v>
      </c>
      <c r="T308" s="16"/>
      <c r="U308" s="16">
        <f t="shared" si="71"/>
        <v>0</v>
      </c>
      <c r="V308" s="16" t="str">
        <f t="shared" si="67"/>
        <v>160301301230</v>
      </c>
    </row>
    <row r="309" spans="13:22" x14ac:dyDescent="0.35">
      <c r="M309" s="14">
        <f t="shared" si="69"/>
        <v>1</v>
      </c>
      <c r="N309" s="14" t="s">
        <v>513</v>
      </c>
      <c r="O309" s="17">
        <v>60302</v>
      </c>
      <c r="P309" s="16" t="s">
        <v>456</v>
      </c>
      <c r="Q309" s="14">
        <f t="shared" si="68"/>
        <v>30</v>
      </c>
      <c r="R309" s="14" t="s">
        <v>473</v>
      </c>
      <c r="S309" s="16">
        <f t="shared" si="70"/>
        <v>108</v>
      </c>
      <c r="T309" s="16"/>
      <c r="U309" s="16">
        <f t="shared" si="71"/>
        <v>0</v>
      </c>
      <c r="V309" s="16" t="str">
        <f t="shared" si="67"/>
        <v>160302301080</v>
      </c>
    </row>
    <row r="310" spans="13:22" x14ac:dyDescent="0.35">
      <c r="M310" s="14">
        <f t="shared" si="69"/>
        <v>1</v>
      </c>
      <c r="N310" s="14" t="s">
        <v>513</v>
      </c>
      <c r="O310" s="17">
        <v>65005</v>
      </c>
      <c r="P310" s="16" t="s">
        <v>464</v>
      </c>
      <c r="Q310" s="14">
        <f t="shared" si="68"/>
        <v>99</v>
      </c>
      <c r="R310" s="16"/>
      <c r="S310" s="16">
        <f t="shared" si="70"/>
        <v>0</v>
      </c>
      <c r="T310" s="16"/>
      <c r="U310" s="16">
        <f t="shared" si="71"/>
        <v>0</v>
      </c>
      <c r="V310" s="16" t="str">
        <f t="shared" si="67"/>
        <v>1650059900</v>
      </c>
    </row>
    <row r="311" spans="13:22" x14ac:dyDescent="0.35">
      <c r="M311" s="14">
        <f t="shared" si="69"/>
        <v>1</v>
      </c>
      <c r="N311" s="14" t="s">
        <v>513</v>
      </c>
      <c r="O311" s="17">
        <v>65006</v>
      </c>
      <c r="P311" s="16" t="s">
        <v>464</v>
      </c>
      <c r="Q311" s="14">
        <f t="shared" si="68"/>
        <v>99</v>
      </c>
      <c r="R311" s="16"/>
      <c r="S311" s="16">
        <f t="shared" si="70"/>
        <v>0</v>
      </c>
      <c r="T311" s="16"/>
      <c r="U311" s="16">
        <f t="shared" si="71"/>
        <v>0</v>
      </c>
      <c r="V311" s="16" t="str">
        <f t="shared" si="67"/>
        <v>1650069900</v>
      </c>
    </row>
    <row r="312" spans="13:22" x14ac:dyDescent="0.35">
      <c r="M312" s="14">
        <f t="shared" si="69"/>
        <v>1</v>
      </c>
      <c r="N312" s="14" t="s">
        <v>513</v>
      </c>
      <c r="O312" s="17">
        <v>65007</v>
      </c>
      <c r="P312" s="16" t="s">
        <v>464</v>
      </c>
      <c r="Q312" s="14">
        <f t="shared" si="68"/>
        <v>99</v>
      </c>
      <c r="R312" s="16"/>
      <c r="S312" s="16">
        <f t="shared" si="70"/>
        <v>0</v>
      </c>
      <c r="T312" s="16"/>
      <c r="U312" s="16">
        <f t="shared" si="71"/>
        <v>0</v>
      </c>
      <c r="V312" s="16" t="str">
        <f t="shared" si="67"/>
        <v>1650079900</v>
      </c>
    </row>
    <row r="313" spans="13:22" x14ac:dyDescent="0.35">
      <c r="M313" s="14">
        <f t="shared" si="69"/>
        <v>1</v>
      </c>
      <c r="N313" s="14" t="s">
        <v>513</v>
      </c>
      <c r="O313" s="17">
        <v>65008</v>
      </c>
      <c r="P313" s="16" t="s">
        <v>460</v>
      </c>
      <c r="Q313" s="14">
        <f t="shared" si="68"/>
        <v>70</v>
      </c>
      <c r="R313" s="14" t="s">
        <v>471</v>
      </c>
      <c r="S313" s="16">
        <f t="shared" si="70"/>
        <v>116</v>
      </c>
      <c r="T313" s="16"/>
      <c r="U313" s="16">
        <f t="shared" si="71"/>
        <v>0</v>
      </c>
      <c r="V313" s="16" t="str">
        <f t="shared" si="67"/>
        <v>165008701160</v>
      </c>
    </row>
    <row r="314" spans="13:22" x14ac:dyDescent="0.35">
      <c r="M314" s="14">
        <f t="shared" si="69"/>
        <v>1</v>
      </c>
      <c r="N314" s="14" t="s">
        <v>513</v>
      </c>
      <c r="O314" s="17">
        <v>65009</v>
      </c>
      <c r="P314" s="16" t="s">
        <v>460</v>
      </c>
      <c r="Q314" s="14">
        <f t="shared" si="68"/>
        <v>70</v>
      </c>
      <c r="R314" s="14" t="s">
        <v>489</v>
      </c>
      <c r="S314" s="16">
        <f t="shared" si="70"/>
        <v>110</v>
      </c>
      <c r="T314" s="16"/>
      <c r="U314" s="16">
        <f t="shared" si="71"/>
        <v>0</v>
      </c>
      <c r="V314" s="16" t="str">
        <f t="shared" si="67"/>
        <v>165009701100</v>
      </c>
    </row>
    <row r="315" spans="13:22" x14ac:dyDescent="0.35">
      <c r="M315" s="14">
        <f t="shared" si="69"/>
        <v>1</v>
      </c>
      <c r="N315" s="14" t="s">
        <v>513</v>
      </c>
      <c r="O315" s="17">
        <v>65011</v>
      </c>
      <c r="P315" s="16" t="s">
        <v>460</v>
      </c>
      <c r="Q315" s="14">
        <f t="shared" si="68"/>
        <v>70</v>
      </c>
      <c r="R315" s="14" t="s">
        <v>490</v>
      </c>
      <c r="S315" s="16">
        <f t="shared" si="70"/>
        <v>112</v>
      </c>
      <c r="T315" s="16"/>
      <c r="U315" s="16">
        <f t="shared" si="71"/>
        <v>0</v>
      </c>
      <c r="V315" s="16" t="str">
        <f t="shared" si="67"/>
        <v>165011701120</v>
      </c>
    </row>
    <row r="316" spans="13:22" x14ac:dyDescent="0.35">
      <c r="M316" s="14">
        <f t="shared" si="69"/>
        <v>1</v>
      </c>
      <c r="N316" s="14" t="s">
        <v>513</v>
      </c>
      <c r="O316" s="17">
        <v>65016</v>
      </c>
      <c r="P316" s="16" t="s">
        <v>464</v>
      </c>
      <c r="Q316" s="14">
        <f t="shared" si="68"/>
        <v>99</v>
      </c>
      <c r="R316" s="16"/>
      <c r="S316" s="16">
        <f t="shared" si="70"/>
        <v>0</v>
      </c>
      <c r="T316" s="16"/>
      <c r="U316" s="16">
        <f t="shared" si="71"/>
        <v>0</v>
      </c>
      <c r="V316" s="16" t="str">
        <f t="shared" si="67"/>
        <v>1650169900</v>
      </c>
    </row>
    <row r="317" spans="13:22" x14ac:dyDescent="0.35">
      <c r="M317" s="14">
        <f t="shared" si="69"/>
        <v>1</v>
      </c>
      <c r="N317" s="14" t="s">
        <v>513</v>
      </c>
      <c r="O317" s="17" t="s">
        <v>327</v>
      </c>
      <c r="P317" s="16" t="s">
        <v>464</v>
      </c>
      <c r="Q317" s="14">
        <f t="shared" si="68"/>
        <v>99</v>
      </c>
      <c r="R317" s="16"/>
      <c r="S317" s="16">
        <f t="shared" si="70"/>
        <v>0</v>
      </c>
      <c r="T317" s="16"/>
      <c r="U317" s="16">
        <f t="shared" si="71"/>
        <v>0</v>
      </c>
      <c r="V317" s="16" t="str">
        <f t="shared" si="67"/>
        <v>165016L9900</v>
      </c>
    </row>
    <row r="318" spans="13:22" x14ac:dyDescent="0.35">
      <c r="M318" s="14">
        <f t="shared" si="69"/>
        <v>1</v>
      </c>
      <c r="N318" s="14" t="s">
        <v>513</v>
      </c>
      <c r="O318" s="17">
        <v>65017</v>
      </c>
      <c r="P318" s="16" t="s">
        <v>464</v>
      </c>
      <c r="Q318" s="14">
        <f t="shared" si="68"/>
        <v>99</v>
      </c>
      <c r="R318" s="16"/>
      <c r="S318" s="16">
        <f t="shared" si="70"/>
        <v>0</v>
      </c>
      <c r="T318" s="16"/>
      <c r="U318" s="16">
        <f t="shared" si="71"/>
        <v>0</v>
      </c>
      <c r="V318" s="16" t="str">
        <f t="shared" si="67"/>
        <v>1650179900</v>
      </c>
    </row>
    <row r="319" spans="13:22" x14ac:dyDescent="0.35">
      <c r="M319" s="14">
        <f t="shared" si="69"/>
        <v>1</v>
      </c>
      <c r="N319" s="14" t="s">
        <v>513</v>
      </c>
      <c r="O319" s="17">
        <v>65020</v>
      </c>
      <c r="P319" s="16" t="s">
        <v>464</v>
      </c>
      <c r="Q319" s="14">
        <f t="shared" si="68"/>
        <v>99</v>
      </c>
      <c r="R319" s="16"/>
      <c r="S319" s="16">
        <f t="shared" si="70"/>
        <v>0</v>
      </c>
      <c r="T319" s="16"/>
      <c r="U319" s="16">
        <f t="shared" si="71"/>
        <v>0</v>
      </c>
      <c r="V319" s="16" t="str">
        <f t="shared" si="67"/>
        <v>1650209900</v>
      </c>
    </row>
    <row r="320" spans="13:22" x14ac:dyDescent="0.35">
      <c r="M320" s="14">
        <f t="shared" si="69"/>
        <v>1</v>
      </c>
      <c r="N320" s="14" t="s">
        <v>513</v>
      </c>
      <c r="O320" s="17">
        <v>65021</v>
      </c>
      <c r="P320" s="16" t="s">
        <v>464</v>
      </c>
      <c r="Q320" s="14">
        <f t="shared" si="68"/>
        <v>99</v>
      </c>
      <c r="R320" s="16"/>
      <c r="S320" s="16">
        <f t="shared" si="70"/>
        <v>0</v>
      </c>
      <c r="T320" s="16"/>
      <c r="U320" s="16">
        <f t="shared" si="71"/>
        <v>0</v>
      </c>
      <c r="V320" s="16" t="str">
        <f t="shared" si="67"/>
        <v>1650219900</v>
      </c>
    </row>
    <row r="321" spans="13:22" x14ac:dyDescent="0.35">
      <c r="M321" s="14">
        <f t="shared" si="69"/>
        <v>1</v>
      </c>
      <c r="N321" s="14" t="s">
        <v>513</v>
      </c>
      <c r="O321" s="17">
        <v>65030</v>
      </c>
      <c r="P321" s="16" t="s">
        <v>460</v>
      </c>
      <c r="Q321" s="14">
        <f t="shared" si="68"/>
        <v>70</v>
      </c>
      <c r="R321" s="14" t="s">
        <v>490</v>
      </c>
      <c r="S321" s="16">
        <f t="shared" si="70"/>
        <v>112</v>
      </c>
      <c r="T321" s="16"/>
      <c r="U321" s="16">
        <f t="shared" si="71"/>
        <v>0</v>
      </c>
      <c r="V321" s="16" t="str">
        <f t="shared" si="67"/>
        <v>165030701120</v>
      </c>
    </row>
    <row r="322" spans="13:22" x14ac:dyDescent="0.35">
      <c r="M322" s="14">
        <f t="shared" si="69"/>
        <v>1</v>
      </c>
      <c r="N322" s="14" t="s">
        <v>513</v>
      </c>
      <c r="O322" s="17">
        <v>65032</v>
      </c>
      <c r="P322" s="16" t="s">
        <v>460</v>
      </c>
      <c r="Q322" s="14">
        <f t="shared" si="68"/>
        <v>70</v>
      </c>
      <c r="R322" s="14" t="s">
        <v>472</v>
      </c>
      <c r="S322" s="16">
        <f t="shared" si="70"/>
        <v>123</v>
      </c>
      <c r="T322" s="16"/>
      <c r="U322" s="16">
        <f t="shared" si="71"/>
        <v>0</v>
      </c>
      <c r="V322" s="16" t="str">
        <f t="shared" si="67"/>
        <v>165032701230</v>
      </c>
    </row>
    <row r="323" spans="13:22" x14ac:dyDescent="0.35">
      <c r="M323" s="14">
        <f t="shared" si="69"/>
        <v>1</v>
      </c>
      <c r="N323" s="14" t="s">
        <v>513</v>
      </c>
      <c r="O323" s="17">
        <v>65060</v>
      </c>
      <c r="P323" s="16" t="s">
        <v>460</v>
      </c>
      <c r="Q323" s="14">
        <f t="shared" si="68"/>
        <v>70</v>
      </c>
      <c r="R323" s="14" t="s">
        <v>472</v>
      </c>
      <c r="S323" s="16">
        <f t="shared" si="70"/>
        <v>123</v>
      </c>
      <c r="T323" s="16"/>
      <c r="U323" s="16">
        <f t="shared" si="71"/>
        <v>0</v>
      </c>
      <c r="V323" s="16" t="str">
        <f t="shared" si="67"/>
        <v>165060701230</v>
      </c>
    </row>
    <row r="324" spans="13:22" x14ac:dyDescent="0.35">
      <c r="M324" s="14">
        <f t="shared" si="69"/>
        <v>1</v>
      </c>
      <c r="N324" s="14" t="s">
        <v>513</v>
      </c>
      <c r="O324" s="17">
        <v>65068</v>
      </c>
      <c r="P324" s="16" t="s">
        <v>460</v>
      </c>
      <c r="Q324" s="14">
        <f t="shared" si="68"/>
        <v>70</v>
      </c>
      <c r="R324" s="14" t="s">
        <v>472</v>
      </c>
      <c r="S324" s="16">
        <f t="shared" si="70"/>
        <v>123</v>
      </c>
      <c r="T324" s="16"/>
      <c r="U324" s="16">
        <f t="shared" si="71"/>
        <v>0</v>
      </c>
      <c r="V324" s="16" t="str">
        <f t="shared" si="67"/>
        <v>165068701230</v>
      </c>
    </row>
    <row r="325" spans="13:22" x14ac:dyDescent="0.35">
      <c r="M325" s="14">
        <f t="shared" si="69"/>
        <v>1</v>
      </c>
      <c r="N325" s="14" t="s">
        <v>513</v>
      </c>
      <c r="O325" s="17">
        <v>65079</v>
      </c>
      <c r="P325" s="16" t="s">
        <v>460</v>
      </c>
      <c r="Q325" s="14">
        <f t="shared" si="68"/>
        <v>70</v>
      </c>
      <c r="R325" s="14" t="s">
        <v>472</v>
      </c>
      <c r="S325" s="16">
        <f t="shared" si="70"/>
        <v>123</v>
      </c>
      <c r="T325" s="16"/>
      <c r="U325" s="16">
        <f t="shared" si="71"/>
        <v>0</v>
      </c>
      <c r="V325" s="16" t="str">
        <f t="shared" si="67"/>
        <v>165079701230</v>
      </c>
    </row>
    <row r="326" spans="13:22" x14ac:dyDescent="0.35">
      <c r="M326" s="14">
        <f t="shared" si="69"/>
        <v>1</v>
      </c>
      <c r="N326" s="14" t="s">
        <v>513</v>
      </c>
      <c r="O326" s="17">
        <v>65084</v>
      </c>
      <c r="P326" s="16" t="s">
        <v>460</v>
      </c>
      <c r="Q326" s="14">
        <f t="shared" ref="Q326:Q357" si="72">_xlfn.SINGLE(_xlfn.XLOOKUP(P326,E:E,D:D,0,0,1))</f>
        <v>70</v>
      </c>
      <c r="R326" s="14" t="s">
        <v>490</v>
      </c>
      <c r="S326" s="16">
        <f t="shared" si="70"/>
        <v>112</v>
      </c>
      <c r="T326" s="16"/>
      <c r="U326" s="16">
        <f t="shared" si="71"/>
        <v>0</v>
      </c>
      <c r="V326" s="16" t="str">
        <f t="shared" si="67"/>
        <v>165084701120</v>
      </c>
    </row>
    <row r="327" spans="13:22" x14ac:dyDescent="0.35">
      <c r="M327" s="14">
        <f t="shared" si="69"/>
        <v>1</v>
      </c>
      <c r="N327" s="14" t="s">
        <v>513</v>
      </c>
      <c r="O327" s="17">
        <v>65202</v>
      </c>
      <c r="P327" s="16" t="s">
        <v>460</v>
      </c>
      <c r="Q327" s="14">
        <f t="shared" si="72"/>
        <v>70</v>
      </c>
      <c r="R327" s="14" t="s">
        <v>490</v>
      </c>
      <c r="S327" s="16">
        <f t="shared" si="70"/>
        <v>112</v>
      </c>
      <c r="T327" s="16"/>
      <c r="U327" s="16">
        <f t="shared" si="71"/>
        <v>0</v>
      </c>
      <c r="V327" s="16" t="str">
        <f t="shared" si="67"/>
        <v>165202701120</v>
      </c>
    </row>
    <row r="328" spans="13:22" x14ac:dyDescent="0.35">
      <c r="M328" s="14">
        <f t="shared" si="69"/>
        <v>1</v>
      </c>
      <c r="N328" s="14" t="s">
        <v>513</v>
      </c>
      <c r="O328" s="17">
        <v>67007</v>
      </c>
      <c r="P328" s="16" t="s">
        <v>464</v>
      </c>
      <c r="Q328" s="14">
        <f t="shared" si="72"/>
        <v>99</v>
      </c>
      <c r="R328" s="16"/>
      <c r="S328" s="16">
        <f t="shared" si="70"/>
        <v>0</v>
      </c>
      <c r="T328" s="16"/>
      <c r="U328" s="16">
        <f t="shared" si="71"/>
        <v>0</v>
      </c>
      <c r="V328" s="16" t="str">
        <f t="shared" si="67"/>
        <v>1670079900</v>
      </c>
    </row>
    <row r="329" spans="13:22" x14ac:dyDescent="0.35">
      <c r="M329" s="14">
        <f t="shared" si="69"/>
        <v>1</v>
      </c>
      <c r="N329" s="14" t="s">
        <v>513</v>
      </c>
      <c r="O329" s="17">
        <v>67034</v>
      </c>
      <c r="P329" s="16" t="s">
        <v>460</v>
      </c>
      <c r="Q329" s="14">
        <f t="shared" si="72"/>
        <v>70</v>
      </c>
      <c r="R329" s="14" t="s">
        <v>491</v>
      </c>
      <c r="S329" s="16">
        <f t="shared" si="70"/>
        <v>111</v>
      </c>
      <c r="T329" s="16"/>
      <c r="U329" s="16">
        <f t="shared" si="71"/>
        <v>0</v>
      </c>
      <c r="V329" s="16" t="str">
        <f t="shared" si="67"/>
        <v>167034701110</v>
      </c>
    </row>
    <row r="330" spans="13:22" x14ac:dyDescent="0.35">
      <c r="M330" s="14">
        <f t="shared" si="69"/>
        <v>1</v>
      </c>
      <c r="N330" s="14" t="s">
        <v>513</v>
      </c>
      <c r="O330" s="17">
        <v>67037</v>
      </c>
      <c r="P330" s="16" t="s">
        <v>464</v>
      </c>
      <c r="Q330" s="14">
        <f t="shared" si="72"/>
        <v>99</v>
      </c>
      <c r="R330" s="16"/>
      <c r="S330" s="16">
        <f t="shared" si="70"/>
        <v>0</v>
      </c>
      <c r="T330" s="16"/>
      <c r="U330" s="16">
        <f t="shared" si="71"/>
        <v>0</v>
      </c>
      <c r="V330" s="16" t="str">
        <f t="shared" si="67"/>
        <v>1670379900</v>
      </c>
    </row>
    <row r="331" spans="13:22" x14ac:dyDescent="0.35">
      <c r="M331" s="14">
        <f t="shared" si="69"/>
        <v>1</v>
      </c>
      <c r="N331" s="14" t="s">
        <v>513</v>
      </c>
      <c r="O331" s="17">
        <v>65001</v>
      </c>
      <c r="P331" s="16" t="s">
        <v>464</v>
      </c>
      <c r="Q331" s="14">
        <f t="shared" si="72"/>
        <v>99</v>
      </c>
      <c r="R331" s="16"/>
      <c r="S331" s="16">
        <f t="shared" si="70"/>
        <v>0</v>
      </c>
      <c r="T331" s="16"/>
      <c r="U331" s="16">
        <f t="shared" si="71"/>
        <v>0</v>
      </c>
      <c r="V331" s="16" t="str">
        <f t="shared" si="67"/>
        <v>1650019900</v>
      </c>
    </row>
    <row r="332" spans="13:22" x14ac:dyDescent="0.35">
      <c r="M332" s="14">
        <f t="shared" si="69"/>
        <v>1</v>
      </c>
      <c r="N332" s="14" t="s">
        <v>513</v>
      </c>
      <c r="O332" s="17">
        <v>65003</v>
      </c>
      <c r="P332" s="16" t="s">
        <v>464</v>
      </c>
      <c r="Q332" s="14">
        <f t="shared" si="72"/>
        <v>99</v>
      </c>
      <c r="R332" s="16"/>
      <c r="S332" s="16">
        <f t="shared" si="70"/>
        <v>0</v>
      </c>
      <c r="T332" s="16"/>
      <c r="U332" s="16">
        <f t="shared" si="71"/>
        <v>0</v>
      </c>
      <c r="V332" s="16" t="str">
        <f t="shared" si="67"/>
        <v>1650039900</v>
      </c>
    </row>
    <row r="333" spans="13:22" x14ac:dyDescent="0.35">
      <c r="M333" s="14">
        <f t="shared" si="69"/>
        <v>1</v>
      </c>
      <c r="N333" s="14" t="s">
        <v>513</v>
      </c>
      <c r="O333" s="17">
        <v>65004</v>
      </c>
      <c r="P333" s="16" t="s">
        <v>464</v>
      </c>
      <c r="Q333" s="14">
        <f t="shared" si="72"/>
        <v>99</v>
      </c>
      <c r="R333" s="16"/>
      <c r="S333" s="16">
        <f t="shared" si="70"/>
        <v>0</v>
      </c>
      <c r="T333" s="16"/>
      <c r="U333" s="16">
        <f t="shared" si="71"/>
        <v>0</v>
      </c>
      <c r="V333" s="16" t="str">
        <f t="shared" ref="V333:V382" si="73">M333&amp;O333&amp;Q333&amp;S333&amp;U333</f>
        <v>1650049900</v>
      </c>
    </row>
    <row r="334" spans="13:22" x14ac:dyDescent="0.35">
      <c r="M334" s="14">
        <f t="shared" si="69"/>
        <v>1</v>
      </c>
      <c r="N334" s="14" t="s">
        <v>513</v>
      </c>
      <c r="O334" s="17">
        <v>65014</v>
      </c>
      <c r="P334" s="16" t="s">
        <v>460</v>
      </c>
      <c r="Q334" s="14">
        <f t="shared" si="72"/>
        <v>70</v>
      </c>
      <c r="R334" s="14" t="s">
        <v>491</v>
      </c>
      <c r="S334" s="16">
        <f t="shared" si="70"/>
        <v>111</v>
      </c>
      <c r="T334" s="16"/>
      <c r="U334" s="16">
        <f t="shared" si="71"/>
        <v>0</v>
      </c>
      <c r="V334" s="16" t="str">
        <f t="shared" si="73"/>
        <v>165014701110</v>
      </c>
    </row>
    <row r="335" spans="13:22" x14ac:dyDescent="0.35">
      <c r="M335" s="14">
        <f t="shared" si="69"/>
        <v>1</v>
      </c>
      <c r="N335" s="14" t="s">
        <v>513</v>
      </c>
      <c r="O335" s="17">
        <v>65033</v>
      </c>
      <c r="P335" s="16" t="s">
        <v>464</v>
      </c>
      <c r="Q335" s="14">
        <f t="shared" si="72"/>
        <v>99</v>
      </c>
      <c r="R335" s="16"/>
      <c r="S335" s="16">
        <f t="shared" si="70"/>
        <v>0</v>
      </c>
      <c r="T335" s="16"/>
      <c r="U335" s="16">
        <f t="shared" si="71"/>
        <v>0</v>
      </c>
      <c r="V335" s="16" t="str">
        <f t="shared" si="73"/>
        <v>1650339900</v>
      </c>
    </row>
    <row r="336" spans="13:22" x14ac:dyDescent="0.35">
      <c r="M336" s="14">
        <f t="shared" si="69"/>
        <v>1</v>
      </c>
      <c r="N336" s="14" t="s">
        <v>513</v>
      </c>
      <c r="O336" s="17">
        <v>65215</v>
      </c>
      <c r="P336" s="16" t="s">
        <v>464</v>
      </c>
      <c r="Q336" s="14">
        <f t="shared" si="72"/>
        <v>99</v>
      </c>
      <c r="R336" s="16"/>
      <c r="S336" s="16">
        <f t="shared" si="70"/>
        <v>0</v>
      </c>
      <c r="T336" s="16"/>
      <c r="U336" s="16">
        <f t="shared" si="71"/>
        <v>0</v>
      </c>
      <c r="V336" s="16" t="str">
        <f t="shared" si="73"/>
        <v>1652159900</v>
      </c>
    </row>
    <row r="337" spans="13:22" x14ac:dyDescent="0.35">
      <c r="M337" s="14">
        <f t="shared" si="69"/>
        <v>1</v>
      </c>
      <c r="N337" s="14" t="s">
        <v>513</v>
      </c>
      <c r="O337" s="17">
        <v>67014</v>
      </c>
      <c r="P337" s="16" t="s">
        <v>464</v>
      </c>
      <c r="Q337" s="14">
        <f t="shared" si="72"/>
        <v>99</v>
      </c>
      <c r="R337" s="16"/>
      <c r="S337" s="16">
        <f t="shared" si="70"/>
        <v>0</v>
      </c>
      <c r="T337" s="16"/>
      <c r="U337" s="16">
        <f t="shared" si="71"/>
        <v>0</v>
      </c>
      <c r="V337" s="16" t="str">
        <f t="shared" si="73"/>
        <v>1670149900</v>
      </c>
    </row>
    <row r="338" spans="13:22" x14ac:dyDescent="0.35">
      <c r="M338" s="14">
        <f t="shared" si="69"/>
        <v>1</v>
      </c>
      <c r="N338" s="14" t="s">
        <v>513</v>
      </c>
      <c r="O338" s="17">
        <v>67039</v>
      </c>
      <c r="P338" s="16" t="s">
        <v>464</v>
      </c>
      <c r="Q338" s="14">
        <f t="shared" si="72"/>
        <v>99</v>
      </c>
      <c r="R338" s="16"/>
      <c r="S338" s="16">
        <f t="shared" si="70"/>
        <v>0</v>
      </c>
      <c r="T338" s="16"/>
      <c r="U338" s="16">
        <f t="shared" si="71"/>
        <v>0</v>
      </c>
      <c r="V338" s="16" t="str">
        <f t="shared" si="73"/>
        <v>1670399900</v>
      </c>
    </row>
    <row r="339" spans="13:22" x14ac:dyDescent="0.35">
      <c r="M339" s="14">
        <f t="shared" si="69"/>
        <v>1</v>
      </c>
      <c r="N339" s="14" t="s">
        <v>513</v>
      </c>
      <c r="O339" s="17">
        <v>60901</v>
      </c>
      <c r="P339" s="16" t="s">
        <v>459</v>
      </c>
      <c r="Q339" s="14">
        <f t="shared" si="72"/>
        <v>60</v>
      </c>
      <c r="R339" s="14" t="s">
        <v>471</v>
      </c>
      <c r="S339" s="16">
        <f t="shared" si="70"/>
        <v>116</v>
      </c>
      <c r="T339" s="16"/>
      <c r="U339" s="16">
        <f t="shared" si="71"/>
        <v>0</v>
      </c>
      <c r="V339" s="16" t="str">
        <f t="shared" si="73"/>
        <v>160901601160</v>
      </c>
    </row>
    <row r="340" spans="13:22" x14ac:dyDescent="0.35">
      <c r="M340" s="14">
        <f t="shared" si="69"/>
        <v>1</v>
      </c>
      <c r="N340" s="14" t="s">
        <v>513</v>
      </c>
      <c r="O340" s="17">
        <v>60903</v>
      </c>
      <c r="P340" s="16" t="s">
        <v>459</v>
      </c>
      <c r="Q340" s="14">
        <f t="shared" si="72"/>
        <v>60</v>
      </c>
      <c r="R340" s="14" t="s">
        <v>471</v>
      </c>
      <c r="S340" s="16">
        <f t="shared" si="70"/>
        <v>116</v>
      </c>
      <c r="T340" s="16"/>
      <c r="U340" s="16">
        <f t="shared" si="71"/>
        <v>0</v>
      </c>
      <c r="V340" s="16" t="str">
        <f t="shared" si="73"/>
        <v>160903601160</v>
      </c>
    </row>
    <row r="341" spans="13:22" x14ac:dyDescent="0.35">
      <c r="M341" s="14">
        <f t="shared" si="69"/>
        <v>1</v>
      </c>
      <c r="N341" s="14" t="s">
        <v>513</v>
      </c>
      <c r="O341" s="17">
        <v>60905</v>
      </c>
      <c r="P341" s="16" t="s">
        <v>459</v>
      </c>
      <c r="Q341" s="14">
        <f t="shared" si="72"/>
        <v>60</v>
      </c>
      <c r="R341" s="14" t="s">
        <v>471</v>
      </c>
      <c r="S341" s="16">
        <f t="shared" si="70"/>
        <v>116</v>
      </c>
      <c r="T341" s="16"/>
      <c r="U341" s="16">
        <f t="shared" si="71"/>
        <v>0</v>
      </c>
      <c r="V341" s="16" t="str">
        <f t="shared" si="73"/>
        <v>160905601160</v>
      </c>
    </row>
    <row r="342" spans="13:22" x14ac:dyDescent="0.35">
      <c r="M342" s="14">
        <f t="shared" si="69"/>
        <v>1</v>
      </c>
      <c r="N342" s="14" t="s">
        <v>513</v>
      </c>
      <c r="O342" s="17">
        <v>60906</v>
      </c>
      <c r="P342" s="16" t="s">
        <v>459</v>
      </c>
      <c r="Q342" s="14">
        <f t="shared" si="72"/>
        <v>60</v>
      </c>
      <c r="R342" s="14" t="s">
        <v>471</v>
      </c>
      <c r="S342" s="16">
        <f t="shared" si="70"/>
        <v>116</v>
      </c>
      <c r="T342" s="16"/>
      <c r="U342" s="16">
        <f t="shared" si="71"/>
        <v>0</v>
      </c>
      <c r="V342" s="16" t="str">
        <f t="shared" si="73"/>
        <v>160906601160</v>
      </c>
    </row>
    <row r="343" spans="13:22" x14ac:dyDescent="0.35">
      <c r="M343" s="14">
        <f t="shared" si="69"/>
        <v>1</v>
      </c>
      <c r="N343" s="14" t="s">
        <v>513</v>
      </c>
      <c r="O343" s="17">
        <v>60907</v>
      </c>
      <c r="P343" s="16" t="s">
        <v>459</v>
      </c>
      <c r="Q343" s="14">
        <f t="shared" si="72"/>
        <v>60</v>
      </c>
      <c r="R343" s="14" t="s">
        <v>471</v>
      </c>
      <c r="S343" s="16">
        <f t="shared" si="70"/>
        <v>116</v>
      </c>
      <c r="T343" s="16"/>
      <c r="U343" s="16">
        <f t="shared" si="71"/>
        <v>0</v>
      </c>
      <c r="V343" s="16" t="str">
        <f t="shared" si="73"/>
        <v>160907601160</v>
      </c>
    </row>
    <row r="344" spans="13:22" x14ac:dyDescent="0.35">
      <c r="M344" s="14">
        <f t="shared" si="69"/>
        <v>1</v>
      </c>
      <c r="N344" s="14" t="s">
        <v>513</v>
      </c>
      <c r="O344" s="17">
        <v>60916</v>
      </c>
      <c r="P344" s="16" t="s">
        <v>459</v>
      </c>
      <c r="Q344" s="14">
        <f t="shared" si="72"/>
        <v>60</v>
      </c>
      <c r="R344" s="14" t="s">
        <v>471</v>
      </c>
      <c r="S344" s="16">
        <f t="shared" si="70"/>
        <v>116</v>
      </c>
      <c r="T344" s="16"/>
      <c r="U344" s="16">
        <f t="shared" si="71"/>
        <v>0</v>
      </c>
      <c r="V344" s="16" t="str">
        <f t="shared" si="73"/>
        <v>160916601160</v>
      </c>
    </row>
    <row r="345" spans="13:22" x14ac:dyDescent="0.35">
      <c r="M345" s="14">
        <f t="shared" si="69"/>
        <v>1</v>
      </c>
      <c r="N345" s="14" t="s">
        <v>513</v>
      </c>
      <c r="O345" s="17">
        <v>61000</v>
      </c>
      <c r="P345" s="16" t="s">
        <v>460</v>
      </c>
      <c r="Q345" s="14">
        <f t="shared" si="72"/>
        <v>70</v>
      </c>
      <c r="R345" s="14" t="s">
        <v>471</v>
      </c>
      <c r="S345" s="16">
        <f t="shared" si="70"/>
        <v>116</v>
      </c>
      <c r="T345" s="16"/>
      <c r="U345" s="16">
        <f t="shared" si="71"/>
        <v>0</v>
      </c>
      <c r="V345" s="16" t="str">
        <f t="shared" si="73"/>
        <v>161000701160</v>
      </c>
    </row>
    <row r="346" spans="13:22" x14ac:dyDescent="0.35">
      <c r="M346" s="14">
        <f t="shared" si="69"/>
        <v>1</v>
      </c>
      <c r="N346" s="14" t="s">
        <v>513</v>
      </c>
      <c r="O346" s="17">
        <v>61001</v>
      </c>
      <c r="P346" s="16" t="s">
        <v>460</v>
      </c>
      <c r="Q346" s="14">
        <f t="shared" si="72"/>
        <v>70</v>
      </c>
      <c r="R346" s="14" t="s">
        <v>471</v>
      </c>
      <c r="S346" s="16">
        <f t="shared" si="70"/>
        <v>116</v>
      </c>
      <c r="T346" s="16"/>
      <c r="U346" s="16">
        <f t="shared" si="71"/>
        <v>0</v>
      </c>
      <c r="V346" s="16" t="str">
        <f t="shared" si="73"/>
        <v>161001701160</v>
      </c>
    </row>
    <row r="347" spans="13:22" x14ac:dyDescent="0.35">
      <c r="M347" s="14">
        <f t="shared" si="69"/>
        <v>1</v>
      </c>
      <c r="N347" s="14" t="s">
        <v>513</v>
      </c>
      <c r="O347" s="17">
        <v>61006</v>
      </c>
      <c r="P347" s="16" t="s">
        <v>460</v>
      </c>
      <c r="Q347" s="14">
        <f t="shared" si="72"/>
        <v>70</v>
      </c>
      <c r="R347" s="14" t="s">
        <v>471</v>
      </c>
      <c r="S347" s="16">
        <f t="shared" si="70"/>
        <v>116</v>
      </c>
      <c r="T347" s="16"/>
      <c r="U347" s="16">
        <f t="shared" si="71"/>
        <v>0</v>
      </c>
      <c r="V347" s="16" t="str">
        <f t="shared" si="73"/>
        <v>161006701160</v>
      </c>
    </row>
    <row r="348" spans="13:22" x14ac:dyDescent="0.35">
      <c r="M348" s="14">
        <f t="shared" si="69"/>
        <v>1</v>
      </c>
      <c r="N348" s="14" t="s">
        <v>513</v>
      </c>
      <c r="O348" s="17">
        <v>61007</v>
      </c>
      <c r="P348" s="16" t="s">
        <v>460</v>
      </c>
      <c r="Q348" s="14">
        <f t="shared" si="72"/>
        <v>70</v>
      </c>
      <c r="R348" s="14" t="s">
        <v>471</v>
      </c>
      <c r="S348" s="16">
        <f t="shared" si="70"/>
        <v>116</v>
      </c>
      <c r="T348" s="16"/>
      <c r="U348" s="16">
        <f t="shared" si="71"/>
        <v>0</v>
      </c>
      <c r="V348" s="16" t="str">
        <f t="shared" si="73"/>
        <v>161007701160</v>
      </c>
    </row>
    <row r="349" spans="13:22" x14ac:dyDescent="0.35">
      <c r="M349" s="14">
        <f t="shared" si="69"/>
        <v>1</v>
      </c>
      <c r="N349" s="14" t="s">
        <v>513</v>
      </c>
      <c r="O349" s="17">
        <v>61008</v>
      </c>
      <c r="P349" s="16" t="s">
        <v>460</v>
      </c>
      <c r="Q349" s="14">
        <f t="shared" si="72"/>
        <v>70</v>
      </c>
      <c r="R349" s="14" t="s">
        <v>471</v>
      </c>
      <c r="S349" s="16">
        <f t="shared" si="70"/>
        <v>116</v>
      </c>
      <c r="T349" s="16"/>
      <c r="U349" s="16">
        <f t="shared" si="71"/>
        <v>0</v>
      </c>
      <c r="V349" s="16" t="str">
        <f t="shared" si="73"/>
        <v>161008701160</v>
      </c>
    </row>
    <row r="350" spans="13:22" x14ac:dyDescent="0.35">
      <c r="M350" s="14">
        <f t="shared" si="69"/>
        <v>1</v>
      </c>
      <c r="N350" s="14" t="s">
        <v>513</v>
      </c>
      <c r="O350" s="17">
        <v>61009</v>
      </c>
      <c r="P350" s="16" t="s">
        <v>460</v>
      </c>
      <c r="Q350" s="14">
        <f t="shared" si="72"/>
        <v>70</v>
      </c>
      <c r="R350" s="14" t="s">
        <v>471</v>
      </c>
      <c r="S350" s="16">
        <f t="shared" si="70"/>
        <v>116</v>
      </c>
      <c r="T350" s="16"/>
      <c r="U350" s="16">
        <f t="shared" si="71"/>
        <v>0</v>
      </c>
      <c r="V350" s="16" t="str">
        <f t="shared" si="73"/>
        <v>161009701160</v>
      </c>
    </row>
    <row r="351" spans="13:22" x14ac:dyDescent="0.35">
      <c r="M351" s="14">
        <f t="shared" si="69"/>
        <v>1</v>
      </c>
      <c r="N351" s="14" t="s">
        <v>513</v>
      </c>
      <c r="O351" s="17">
        <v>61101</v>
      </c>
      <c r="P351" s="16" t="s">
        <v>457</v>
      </c>
      <c r="Q351" s="14">
        <f t="shared" si="72"/>
        <v>40</v>
      </c>
      <c r="R351" s="14" t="s">
        <v>471</v>
      </c>
      <c r="S351" s="16">
        <f t="shared" si="70"/>
        <v>116</v>
      </c>
      <c r="T351" s="14" t="s">
        <v>485</v>
      </c>
      <c r="U351" s="16">
        <f t="shared" si="71"/>
        <v>41</v>
      </c>
      <c r="V351" s="16" t="str">
        <f t="shared" si="73"/>
        <v>1611014011641</v>
      </c>
    </row>
    <row r="352" spans="13:22" x14ac:dyDescent="0.35">
      <c r="M352" s="14">
        <f t="shared" si="69"/>
        <v>1</v>
      </c>
      <c r="N352" s="14" t="s">
        <v>513</v>
      </c>
      <c r="O352" s="17">
        <v>61102</v>
      </c>
      <c r="P352" s="16" t="s">
        <v>457</v>
      </c>
      <c r="Q352" s="14">
        <f t="shared" si="72"/>
        <v>40</v>
      </c>
      <c r="R352" s="14" t="s">
        <v>471</v>
      </c>
      <c r="S352" s="16">
        <f t="shared" si="70"/>
        <v>116</v>
      </c>
      <c r="T352" s="14" t="s">
        <v>485</v>
      </c>
      <c r="U352" s="16">
        <f t="shared" si="71"/>
        <v>41</v>
      </c>
      <c r="V352" s="16" t="str">
        <f t="shared" si="73"/>
        <v>1611024011641</v>
      </c>
    </row>
    <row r="353" spans="13:22" x14ac:dyDescent="0.35">
      <c r="M353" s="14">
        <f t="shared" si="69"/>
        <v>1</v>
      </c>
      <c r="N353" s="14" t="s">
        <v>513</v>
      </c>
      <c r="O353" s="17">
        <v>61103</v>
      </c>
      <c r="P353" s="16" t="s">
        <v>457</v>
      </c>
      <c r="Q353" s="14">
        <f t="shared" si="72"/>
        <v>40</v>
      </c>
      <c r="R353" s="14" t="s">
        <v>471</v>
      </c>
      <c r="S353" s="16">
        <f t="shared" si="70"/>
        <v>116</v>
      </c>
      <c r="T353" s="14" t="s">
        <v>485</v>
      </c>
      <c r="U353" s="16">
        <f t="shared" si="71"/>
        <v>41</v>
      </c>
      <c r="V353" s="16" t="str">
        <f t="shared" si="73"/>
        <v>1611034011641</v>
      </c>
    </row>
    <row r="354" spans="13:22" x14ac:dyDescent="0.35">
      <c r="M354" s="14">
        <f t="shared" si="69"/>
        <v>1</v>
      </c>
      <c r="N354" s="14" t="s">
        <v>513</v>
      </c>
      <c r="O354" s="17">
        <v>61105</v>
      </c>
      <c r="P354" s="16" t="s">
        <v>457</v>
      </c>
      <c r="Q354" s="14">
        <f t="shared" si="72"/>
        <v>40</v>
      </c>
      <c r="R354" s="14" t="s">
        <v>471</v>
      </c>
      <c r="S354" s="16">
        <f t="shared" si="70"/>
        <v>116</v>
      </c>
      <c r="T354" s="14" t="s">
        <v>485</v>
      </c>
      <c r="U354" s="16">
        <f t="shared" si="71"/>
        <v>41</v>
      </c>
      <c r="V354" s="16" t="str">
        <f t="shared" si="73"/>
        <v>1611054011641</v>
      </c>
    </row>
    <row r="355" spans="13:22" x14ac:dyDescent="0.35">
      <c r="M355" s="14">
        <f t="shared" si="69"/>
        <v>1</v>
      </c>
      <c r="N355" s="14" t="s">
        <v>513</v>
      </c>
      <c r="O355" s="17">
        <v>61106</v>
      </c>
      <c r="P355" s="16" t="s">
        <v>457</v>
      </c>
      <c r="Q355" s="14">
        <f t="shared" si="72"/>
        <v>40</v>
      </c>
      <c r="R355" s="14" t="s">
        <v>471</v>
      </c>
      <c r="S355" s="16">
        <f t="shared" si="70"/>
        <v>116</v>
      </c>
      <c r="T355" s="14" t="s">
        <v>485</v>
      </c>
      <c r="U355" s="16">
        <f t="shared" si="71"/>
        <v>41</v>
      </c>
      <c r="V355" s="16" t="str">
        <f t="shared" si="73"/>
        <v>1611064011641</v>
      </c>
    </row>
    <row r="356" spans="13:22" x14ac:dyDescent="0.35">
      <c r="M356" s="14">
        <f t="shared" si="69"/>
        <v>1</v>
      </c>
      <c r="N356" s="14" t="s">
        <v>513</v>
      </c>
      <c r="O356" s="17">
        <v>61111</v>
      </c>
      <c r="P356" s="16" t="s">
        <v>457</v>
      </c>
      <c r="Q356" s="14">
        <f t="shared" si="72"/>
        <v>40</v>
      </c>
      <c r="R356" s="14" t="s">
        <v>471</v>
      </c>
      <c r="S356" s="16">
        <f t="shared" si="70"/>
        <v>116</v>
      </c>
      <c r="T356" s="14" t="s">
        <v>485</v>
      </c>
      <c r="U356" s="16">
        <f t="shared" si="71"/>
        <v>41</v>
      </c>
      <c r="V356" s="16" t="str">
        <f t="shared" si="73"/>
        <v>1611114011641</v>
      </c>
    </row>
    <row r="357" spans="13:22" x14ac:dyDescent="0.35">
      <c r="M357" s="14">
        <f t="shared" si="69"/>
        <v>1</v>
      </c>
      <c r="N357" s="14" t="s">
        <v>513</v>
      </c>
      <c r="O357" s="17">
        <v>61200</v>
      </c>
      <c r="P357" s="16" t="s">
        <v>456</v>
      </c>
      <c r="Q357" s="14">
        <f t="shared" si="72"/>
        <v>30</v>
      </c>
      <c r="R357" s="14" t="s">
        <v>471</v>
      </c>
      <c r="S357" s="16">
        <f t="shared" si="70"/>
        <v>116</v>
      </c>
      <c r="T357" s="16"/>
      <c r="U357" s="16">
        <f t="shared" si="71"/>
        <v>0</v>
      </c>
      <c r="V357" s="16" t="str">
        <f t="shared" si="73"/>
        <v>161200301160</v>
      </c>
    </row>
    <row r="358" spans="13:22" x14ac:dyDescent="0.35">
      <c r="M358" s="14">
        <f t="shared" si="69"/>
        <v>1</v>
      </c>
      <c r="N358" s="14" t="s">
        <v>513</v>
      </c>
      <c r="O358" s="17">
        <v>61202</v>
      </c>
      <c r="P358" s="16" t="s">
        <v>456</v>
      </c>
      <c r="Q358" s="14">
        <f t="shared" ref="Q358:Q389" si="74">_xlfn.SINGLE(_xlfn.XLOOKUP(P358,E:E,D:D,0,0,1))</f>
        <v>30</v>
      </c>
      <c r="R358" s="14" t="s">
        <v>471</v>
      </c>
      <c r="S358" s="16">
        <f t="shared" si="70"/>
        <v>116</v>
      </c>
      <c r="T358" s="16"/>
      <c r="U358" s="16">
        <f t="shared" si="71"/>
        <v>0</v>
      </c>
      <c r="V358" s="16" t="str">
        <f t="shared" si="73"/>
        <v>161202301160</v>
      </c>
    </row>
    <row r="359" spans="13:22" x14ac:dyDescent="0.35">
      <c r="M359" s="14">
        <f t="shared" si="69"/>
        <v>1</v>
      </c>
      <c r="N359" s="14" t="s">
        <v>513</v>
      </c>
      <c r="O359" s="17">
        <v>61209</v>
      </c>
      <c r="P359" s="16" t="s">
        <v>456</v>
      </c>
      <c r="Q359" s="14">
        <f t="shared" si="74"/>
        <v>30</v>
      </c>
      <c r="R359" s="14" t="s">
        <v>471</v>
      </c>
      <c r="S359" s="16">
        <f t="shared" si="70"/>
        <v>116</v>
      </c>
      <c r="T359" s="16"/>
      <c r="U359" s="16">
        <f t="shared" si="71"/>
        <v>0</v>
      </c>
      <c r="V359" s="16" t="str">
        <f t="shared" si="73"/>
        <v>161209301160</v>
      </c>
    </row>
    <row r="360" spans="13:22" x14ac:dyDescent="0.35">
      <c r="M360" s="14">
        <f t="shared" si="69"/>
        <v>1</v>
      </c>
      <c r="N360" s="14" t="s">
        <v>513</v>
      </c>
      <c r="O360" s="17">
        <v>61210</v>
      </c>
      <c r="P360" s="16" t="s">
        <v>456</v>
      </c>
      <c r="Q360" s="14">
        <f t="shared" si="74"/>
        <v>30</v>
      </c>
      <c r="R360" s="14" t="s">
        <v>471</v>
      </c>
      <c r="S360" s="16">
        <f t="shared" si="70"/>
        <v>116</v>
      </c>
      <c r="T360" s="16"/>
      <c r="U360" s="16">
        <f t="shared" si="71"/>
        <v>0</v>
      </c>
      <c r="V360" s="16" t="str">
        <f t="shared" si="73"/>
        <v>161210301160</v>
      </c>
    </row>
    <row r="361" spans="13:22" x14ac:dyDescent="0.35">
      <c r="M361" s="14">
        <f t="shared" si="69"/>
        <v>1</v>
      </c>
      <c r="N361" s="14" t="s">
        <v>513</v>
      </c>
      <c r="O361" s="17">
        <v>61211</v>
      </c>
      <c r="P361" s="16" t="s">
        <v>456</v>
      </c>
      <c r="Q361" s="14">
        <f t="shared" si="74"/>
        <v>30</v>
      </c>
      <c r="R361" s="14" t="s">
        <v>471</v>
      </c>
      <c r="S361" s="16">
        <f t="shared" si="70"/>
        <v>116</v>
      </c>
      <c r="T361" s="16"/>
      <c r="U361" s="16">
        <f t="shared" si="71"/>
        <v>0</v>
      </c>
      <c r="V361" s="16" t="str">
        <f t="shared" si="73"/>
        <v>161211301160</v>
      </c>
    </row>
    <row r="362" spans="13:22" x14ac:dyDescent="0.35">
      <c r="M362" s="14">
        <f t="shared" si="69"/>
        <v>1</v>
      </c>
      <c r="N362" s="14" t="s">
        <v>513</v>
      </c>
      <c r="O362" s="17">
        <v>61214</v>
      </c>
      <c r="P362" s="16" t="s">
        <v>456</v>
      </c>
      <c r="Q362" s="14">
        <f t="shared" si="74"/>
        <v>30</v>
      </c>
      <c r="R362" s="14" t="s">
        <v>471</v>
      </c>
      <c r="S362" s="16">
        <f t="shared" si="70"/>
        <v>116</v>
      </c>
      <c r="T362" s="16"/>
      <c r="U362" s="16">
        <f t="shared" si="71"/>
        <v>0</v>
      </c>
      <c r="V362" s="16" t="str">
        <f t="shared" si="73"/>
        <v>161214301160</v>
      </c>
    </row>
    <row r="363" spans="13:22" x14ac:dyDescent="0.35">
      <c r="M363" s="14">
        <f t="shared" si="69"/>
        <v>1</v>
      </c>
      <c r="N363" s="14" t="s">
        <v>513</v>
      </c>
      <c r="O363" s="17">
        <v>61300</v>
      </c>
      <c r="P363" s="16" t="s">
        <v>458</v>
      </c>
      <c r="Q363" s="14">
        <f t="shared" si="74"/>
        <v>50</v>
      </c>
      <c r="R363" s="14" t="s">
        <v>471</v>
      </c>
      <c r="S363" s="16">
        <f t="shared" si="70"/>
        <v>116</v>
      </c>
      <c r="T363" s="16"/>
      <c r="U363" s="16">
        <f t="shared" si="71"/>
        <v>0</v>
      </c>
      <c r="V363" s="16" t="str">
        <f t="shared" si="73"/>
        <v>161300501160</v>
      </c>
    </row>
    <row r="364" spans="13:22" x14ac:dyDescent="0.35">
      <c r="M364" s="14">
        <f t="shared" si="69"/>
        <v>1</v>
      </c>
      <c r="N364" s="14" t="s">
        <v>513</v>
      </c>
      <c r="O364" s="17">
        <v>61302</v>
      </c>
      <c r="P364" s="16" t="s">
        <v>458</v>
      </c>
      <c r="Q364" s="14">
        <f t="shared" si="74"/>
        <v>50</v>
      </c>
      <c r="R364" s="14" t="s">
        <v>471</v>
      </c>
      <c r="S364" s="16">
        <f t="shared" si="70"/>
        <v>116</v>
      </c>
      <c r="T364" s="16"/>
      <c r="U364" s="16">
        <f t="shared" si="71"/>
        <v>0</v>
      </c>
      <c r="V364" s="16" t="str">
        <f t="shared" si="73"/>
        <v>161302501160</v>
      </c>
    </row>
    <row r="365" spans="13:22" x14ac:dyDescent="0.35">
      <c r="M365" s="14">
        <f t="shared" si="69"/>
        <v>1</v>
      </c>
      <c r="N365" s="14" t="s">
        <v>513</v>
      </c>
      <c r="O365" s="17">
        <v>61309</v>
      </c>
      <c r="P365" s="16" t="s">
        <v>458</v>
      </c>
      <c r="Q365" s="14">
        <f t="shared" si="74"/>
        <v>50</v>
      </c>
      <c r="R365" s="14" t="s">
        <v>471</v>
      </c>
      <c r="S365" s="16">
        <f t="shared" si="70"/>
        <v>116</v>
      </c>
      <c r="T365" s="16"/>
      <c r="U365" s="16">
        <f t="shared" si="71"/>
        <v>0</v>
      </c>
      <c r="V365" s="16" t="str">
        <f t="shared" si="73"/>
        <v>161309501160</v>
      </c>
    </row>
    <row r="366" spans="13:22" x14ac:dyDescent="0.35">
      <c r="M366" s="14">
        <f t="shared" si="69"/>
        <v>1</v>
      </c>
      <c r="N366" s="14" t="s">
        <v>513</v>
      </c>
      <c r="O366" s="17">
        <v>61310</v>
      </c>
      <c r="P366" s="16" t="s">
        <v>458</v>
      </c>
      <c r="Q366" s="14">
        <f t="shared" si="74"/>
        <v>50</v>
      </c>
      <c r="R366" s="14" t="s">
        <v>471</v>
      </c>
      <c r="S366" s="16">
        <f t="shared" si="70"/>
        <v>116</v>
      </c>
      <c r="T366" s="16"/>
      <c r="U366" s="16">
        <f t="shared" si="71"/>
        <v>0</v>
      </c>
      <c r="V366" s="16" t="str">
        <f t="shared" si="73"/>
        <v>161310501160</v>
      </c>
    </row>
    <row r="367" spans="13:22" x14ac:dyDescent="0.35">
      <c r="M367" s="14">
        <f t="shared" si="69"/>
        <v>1</v>
      </c>
      <c r="N367" s="14" t="s">
        <v>513</v>
      </c>
      <c r="O367" s="17">
        <v>61311</v>
      </c>
      <c r="P367" s="16" t="s">
        <v>458</v>
      </c>
      <c r="Q367" s="14">
        <f t="shared" si="74"/>
        <v>50</v>
      </c>
      <c r="R367" s="14" t="s">
        <v>471</v>
      </c>
      <c r="S367" s="16">
        <f t="shared" si="70"/>
        <v>116</v>
      </c>
      <c r="T367" s="16"/>
      <c r="U367" s="16">
        <f t="shared" si="71"/>
        <v>0</v>
      </c>
      <c r="V367" s="16" t="str">
        <f t="shared" si="73"/>
        <v>161311501160</v>
      </c>
    </row>
    <row r="368" spans="13:22" x14ac:dyDescent="0.35">
      <c r="M368" s="14">
        <f t="shared" si="69"/>
        <v>1</v>
      </c>
      <c r="N368" s="14" t="s">
        <v>513</v>
      </c>
      <c r="O368" s="17">
        <v>61316</v>
      </c>
      <c r="P368" s="16" t="s">
        <v>458</v>
      </c>
      <c r="Q368" s="14">
        <f t="shared" si="74"/>
        <v>50</v>
      </c>
      <c r="R368" s="14" t="s">
        <v>471</v>
      </c>
      <c r="S368" s="16">
        <f t="shared" si="70"/>
        <v>116</v>
      </c>
      <c r="T368" s="16"/>
      <c r="U368" s="16">
        <f t="shared" si="71"/>
        <v>0</v>
      </c>
      <c r="V368" s="16" t="str">
        <f t="shared" si="73"/>
        <v>161316501160</v>
      </c>
    </row>
    <row r="369" spans="13:22" x14ac:dyDescent="0.35">
      <c r="M369" s="14">
        <f t="shared" ref="M369:M432" si="75">_xlfn.SINGLE(_xlfn.XLOOKUP(N369,B:B,A:A,0,0,1))</f>
        <v>1</v>
      </c>
      <c r="N369" s="14" t="s">
        <v>513</v>
      </c>
      <c r="O369" s="17">
        <v>10644</v>
      </c>
      <c r="P369" s="14" t="s">
        <v>457</v>
      </c>
      <c r="Q369" s="14">
        <f t="shared" si="74"/>
        <v>40</v>
      </c>
      <c r="R369" s="14" t="s">
        <v>474</v>
      </c>
      <c r="S369" s="16">
        <f t="shared" ref="S369:S432" si="76">_xlfn.SINGLE(_xlfn.XLOOKUP(R369,H:H,G:G,0,0,1))</f>
        <v>124</v>
      </c>
      <c r="T369" s="14" t="s">
        <v>483</v>
      </c>
      <c r="U369" s="16">
        <f t="shared" ref="U369:U432" si="77">_xlfn.SINGLE(_xlfn.XLOOKUP(T369,K:K,J:J,0,0,1))</f>
        <v>43</v>
      </c>
      <c r="V369" s="16" t="str">
        <f t="shared" si="73"/>
        <v>1106444012443</v>
      </c>
    </row>
    <row r="370" spans="13:22" x14ac:dyDescent="0.35">
      <c r="M370" s="14">
        <f t="shared" si="75"/>
        <v>1</v>
      </c>
      <c r="N370" s="14" t="s">
        <v>513</v>
      </c>
      <c r="O370" s="17">
        <v>9264</v>
      </c>
      <c r="P370" s="14" t="s">
        <v>457</v>
      </c>
      <c r="Q370" s="14">
        <f t="shared" si="74"/>
        <v>40</v>
      </c>
      <c r="R370" s="14" t="s">
        <v>474</v>
      </c>
      <c r="S370" s="16">
        <f t="shared" si="76"/>
        <v>124</v>
      </c>
      <c r="T370" s="14" t="s">
        <v>485</v>
      </c>
      <c r="U370" s="16">
        <f t="shared" si="77"/>
        <v>41</v>
      </c>
      <c r="V370" s="16" t="str">
        <f t="shared" si="73"/>
        <v>192644012441</v>
      </c>
    </row>
    <row r="371" spans="13:22" x14ac:dyDescent="0.35">
      <c r="M371" s="14">
        <f t="shared" si="75"/>
        <v>1</v>
      </c>
      <c r="N371" s="14" t="s">
        <v>513</v>
      </c>
      <c r="O371" s="17">
        <v>9854</v>
      </c>
      <c r="P371" s="14" t="s">
        <v>459</v>
      </c>
      <c r="Q371" s="14">
        <f t="shared" si="74"/>
        <v>60</v>
      </c>
      <c r="R371" s="14" t="s">
        <v>474</v>
      </c>
      <c r="S371" s="16">
        <f t="shared" si="76"/>
        <v>124</v>
      </c>
      <c r="T371" s="16"/>
      <c r="U371" s="16">
        <f t="shared" si="77"/>
        <v>0</v>
      </c>
      <c r="V371" s="16" t="str">
        <f t="shared" si="73"/>
        <v>19854601240</v>
      </c>
    </row>
    <row r="372" spans="13:22" x14ac:dyDescent="0.35">
      <c r="M372" s="14">
        <f t="shared" si="75"/>
        <v>1</v>
      </c>
      <c r="N372" s="14" t="s">
        <v>513</v>
      </c>
      <c r="O372" s="17">
        <v>65018</v>
      </c>
      <c r="P372" s="16" t="s">
        <v>457</v>
      </c>
      <c r="Q372" s="14">
        <f t="shared" si="74"/>
        <v>40</v>
      </c>
      <c r="R372" s="14" t="s">
        <v>487</v>
      </c>
      <c r="S372" s="16">
        <f t="shared" si="76"/>
        <v>102</v>
      </c>
      <c r="T372" s="14" t="s">
        <v>484</v>
      </c>
      <c r="U372" s="16">
        <f t="shared" si="77"/>
        <v>42</v>
      </c>
      <c r="V372" s="16" t="str">
        <f t="shared" si="73"/>
        <v>1650184010242</v>
      </c>
    </row>
    <row r="373" spans="13:22" x14ac:dyDescent="0.35">
      <c r="M373" s="14">
        <f t="shared" si="75"/>
        <v>1</v>
      </c>
      <c r="N373" s="14" t="s">
        <v>513</v>
      </c>
      <c r="O373" s="17">
        <v>65022</v>
      </c>
      <c r="P373" s="16" t="s">
        <v>460</v>
      </c>
      <c r="Q373" s="14">
        <f t="shared" si="74"/>
        <v>70</v>
      </c>
      <c r="R373" s="14" t="s">
        <v>475</v>
      </c>
      <c r="S373" s="16">
        <f t="shared" si="76"/>
        <v>115</v>
      </c>
      <c r="T373" s="16"/>
      <c r="U373" s="16">
        <f t="shared" si="77"/>
        <v>0</v>
      </c>
      <c r="V373" s="16" t="str">
        <f t="shared" si="73"/>
        <v>165022701150</v>
      </c>
    </row>
    <row r="374" spans="13:22" x14ac:dyDescent="0.35">
      <c r="M374" s="14">
        <f t="shared" si="75"/>
        <v>1</v>
      </c>
      <c r="N374" s="14" t="s">
        <v>513</v>
      </c>
      <c r="O374" s="17">
        <v>65036</v>
      </c>
      <c r="P374" s="16" t="s">
        <v>457</v>
      </c>
      <c r="Q374" s="14">
        <f t="shared" si="74"/>
        <v>40</v>
      </c>
      <c r="R374" s="14" t="s">
        <v>487</v>
      </c>
      <c r="S374" s="16">
        <f t="shared" si="76"/>
        <v>102</v>
      </c>
      <c r="T374" s="14" t="s">
        <v>485</v>
      </c>
      <c r="U374" s="16">
        <f t="shared" si="77"/>
        <v>41</v>
      </c>
      <c r="V374" s="16" t="str">
        <f t="shared" si="73"/>
        <v>1650364010241</v>
      </c>
    </row>
    <row r="375" spans="13:22" x14ac:dyDescent="0.35">
      <c r="M375" s="14">
        <f t="shared" si="75"/>
        <v>1</v>
      </c>
      <c r="N375" s="14" t="s">
        <v>513</v>
      </c>
      <c r="O375" s="17">
        <v>65043</v>
      </c>
      <c r="P375" s="16" t="s">
        <v>460</v>
      </c>
      <c r="Q375" s="14">
        <f t="shared" si="74"/>
        <v>70</v>
      </c>
      <c r="R375" s="14" t="s">
        <v>476</v>
      </c>
      <c r="S375" s="16">
        <f t="shared" si="76"/>
        <v>121</v>
      </c>
      <c r="T375" s="16"/>
      <c r="U375" s="16">
        <f t="shared" si="77"/>
        <v>0</v>
      </c>
      <c r="V375" s="16" t="str">
        <f t="shared" si="73"/>
        <v>165043701210</v>
      </c>
    </row>
    <row r="376" spans="13:22" x14ac:dyDescent="0.35">
      <c r="M376" s="14">
        <f t="shared" si="75"/>
        <v>1</v>
      </c>
      <c r="N376" s="14" t="s">
        <v>513</v>
      </c>
      <c r="O376" s="17">
        <v>65044</v>
      </c>
      <c r="P376" s="16" t="s">
        <v>457</v>
      </c>
      <c r="Q376" s="14">
        <f t="shared" si="74"/>
        <v>40</v>
      </c>
      <c r="R376" s="14" t="s">
        <v>472</v>
      </c>
      <c r="S376" s="16">
        <f t="shared" si="76"/>
        <v>123</v>
      </c>
      <c r="T376" s="16"/>
      <c r="U376" s="16">
        <f t="shared" si="77"/>
        <v>0</v>
      </c>
      <c r="V376" s="16" t="str">
        <f t="shared" si="73"/>
        <v>165044401230</v>
      </c>
    </row>
    <row r="377" spans="13:22" x14ac:dyDescent="0.35">
      <c r="M377" s="14">
        <f t="shared" si="75"/>
        <v>1</v>
      </c>
      <c r="N377" s="14" t="s">
        <v>513</v>
      </c>
      <c r="O377" s="17">
        <v>65047</v>
      </c>
      <c r="P377" s="16" t="s">
        <v>457</v>
      </c>
      <c r="Q377" s="14">
        <f t="shared" si="74"/>
        <v>40</v>
      </c>
      <c r="R377" s="14" t="s">
        <v>473</v>
      </c>
      <c r="S377" s="16">
        <f t="shared" si="76"/>
        <v>108</v>
      </c>
      <c r="T377" s="16"/>
      <c r="U377" s="16">
        <f t="shared" si="77"/>
        <v>0</v>
      </c>
      <c r="V377" s="16" t="str">
        <f t="shared" si="73"/>
        <v>165047401080</v>
      </c>
    </row>
    <row r="378" spans="13:22" x14ac:dyDescent="0.35">
      <c r="M378" s="14">
        <f t="shared" si="75"/>
        <v>1</v>
      </c>
      <c r="N378" s="14" t="s">
        <v>513</v>
      </c>
      <c r="O378" s="17">
        <v>65071</v>
      </c>
      <c r="P378" s="16" t="s">
        <v>457</v>
      </c>
      <c r="Q378" s="14">
        <f t="shared" si="74"/>
        <v>40</v>
      </c>
      <c r="R378" s="14" t="s">
        <v>486</v>
      </c>
      <c r="S378" s="16">
        <f t="shared" si="76"/>
        <v>114</v>
      </c>
      <c r="T378" s="16"/>
      <c r="U378" s="16">
        <f t="shared" si="77"/>
        <v>0</v>
      </c>
      <c r="V378" s="16" t="str">
        <f t="shared" si="73"/>
        <v>165071401140</v>
      </c>
    </row>
    <row r="379" spans="13:22" x14ac:dyDescent="0.35">
      <c r="M379" s="14">
        <f t="shared" si="75"/>
        <v>1</v>
      </c>
      <c r="N379" s="14" t="s">
        <v>513</v>
      </c>
      <c r="O379" s="17">
        <v>65081</v>
      </c>
      <c r="P379" s="16" t="s">
        <v>457</v>
      </c>
      <c r="Q379" s="14">
        <f t="shared" si="74"/>
        <v>40</v>
      </c>
      <c r="R379" s="14" t="s">
        <v>472</v>
      </c>
      <c r="S379" s="16">
        <f t="shared" si="76"/>
        <v>123</v>
      </c>
      <c r="T379" s="16"/>
      <c r="U379" s="16">
        <f t="shared" si="77"/>
        <v>0</v>
      </c>
      <c r="V379" s="16" t="str">
        <f t="shared" si="73"/>
        <v>165081401230</v>
      </c>
    </row>
    <row r="380" spans="13:22" x14ac:dyDescent="0.35">
      <c r="M380" s="14">
        <f t="shared" si="75"/>
        <v>1</v>
      </c>
      <c r="N380" s="14" t="s">
        <v>513</v>
      </c>
      <c r="O380" s="17">
        <v>65086</v>
      </c>
      <c r="P380" s="16" t="s">
        <v>457</v>
      </c>
      <c r="Q380" s="14">
        <f t="shared" si="74"/>
        <v>40</v>
      </c>
      <c r="R380" s="14" t="s">
        <v>488</v>
      </c>
      <c r="S380" s="16">
        <f t="shared" si="76"/>
        <v>119</v>
      </c>
      <c r="T380" s="16"/>
      <c r="U380" s="16">
        <f t="shared" si="77"/>
        <v>0</v>
      </c>
      <c r="V380" s="16" t="str">
        <f t="shared" si="73"/>
        <v>165086401190</v>
      </c>
    </row>
    <row r="381" spans="13:22" x14ac:dyDescent="0.35">
      <c r="M381" s="14">
        <f t="shared" si="75"/>
        <v>1</v>
      </c>
      <c r="N381" s="14" t="s">
        <v>513</v>
      </c>
      <c r="O381" s="17">
        <v>65087</v>
      </c>
      <c r="P381" s="16" t="s">
        <v>457</v>
      </c>
      <c r="Q381" s="14">
        <f t="shared" si="74"/>
        <v>40</v>
      </c>
      <c r="R381" s="14" t="s">
        <v>487</v>
      </c>
      <c r="S381" s="16">
        <f t="shared" si="76"/>
        <v>102</v>
      </c>
      <c r="T381" s="16"/>
      <c r="U381" s="16">
        <f t="shared" si="77"/>
        <v>0</v>
      </c>
      <c r="V381" s="16" t="str">
        <f t="shared" si="73"/>
        <v>165087401020</v>
      </c>
    </row>
    <row r="382" spans="13:22" x14ac:dyDescent="0.35">
      <c r="M382" s="14">
        <f t="shared" si="75"/>
        <v>1</v>
      </c>
      <c r="N382" s="14" t="s">
        <v>513</v>
      </c>
      <c r="O382" s="17">
        <v>61600</v>
      </c>
      <c r="P382" s="16" t="s">
        <v>457</v>
      </c>
      <c r="Q382" s="14">
        <f t="shared" si="74"/>
        <v>40</v>
      </c>
      <c r="R382" s="14" t="s">
        <v>471</v>
      </c>
      <c r="S382" s="16">
        <f t="shared" si="76"/>
        <v>116</v>
      </c>
      <c r="T382" s="16"/>
      <c r="U382" s="16">
        <f t="shared" si="77"/>
        <v>0</v>
      </c>
      <c r="V382" s="16" t="str">
        <f t="shared" si="73"/>
        <v>161600401160</v>
      </c>
    </row>
    <row r="383" spans="13:22" x14ac:dyDescent="0.35">
      <c r="M383" s="14">
        <f t="shared" si="75"/>
        <v>1</v>
      </c>
      <c r="N383" s="14" t="s">
        <v>513</v>
      </c>
      <c r="O383" s="17">
        <v>61602</v>
      </c>
      <c r="P383" s="16" t="s">
        <v>457</v>
      </c>
      <c r="Q383" s="14">
        <f t="shared" si="74"/>
        <v>40</v>
      </c>
      <c r="R383" s="14" t="s">
        <v>471</v>
      </c>
      <c r="S383" s="16">
        <f t="shared" si="76"/>
        <v>116</v>
      </c>
      <c r="T383" s="16"/>
      <c r="U383" s="16">
        <f t="shared" si="77"/>
        <v>0</v>
      </c>
      <c r="V383" s="16" t="str">
        <f t="shared" ref="V383:V414" si="78">M383&amp;O383&amp;Q383&amp;S383&amp;U383</f>
        <v>161602401160</v>
      </c>
    </row>
    <row r="384" spans="13:22" x14ac:dyDescent="0.35">
      <c r="M384" s="14">
        <f t="shared" si="75"/>
        <v>1</v>
      </c>
      <c r="N384" s="14" t="s">
        <v>513</v>
      </c>
      <c r="O384" s="17">
        <v>61609</v>
      </c>
      <c r="P384" s="16" t="s">
        <v>457</v>
      </c>
      <c r="Q384" s="14">
        <f t="shared" si="74"/>
        <v>40</v>
      </c>
      <c r="R384" s="14" t="s">
        <v>471</v>
      </c>
      <c r="S384" s="16">
        <f t="shared" si="76"/>
        <v>116</v>
      </c>
      <c r="T384" s="16"/>
      <c r="U384" s="16">
        <f t="shared" si="77"/>
        <v>0</v>
      </c>
      <c r="V384" s="16" t="str">
        <f t="shared" si="78"/>
        <v>161609401160</v>
      </c>
    </row>
    <row r="385" spans="13:22" x14ac:dyDescent="0.35">
      <c r="M385" s="14">
        <f t="shared" si="75"/>
        <v>1</v>
      </c>
      <c r="N385" s="14" t="s">
        <v>513</v>
      </c>
      <c r="O385" s="17">
        <v>61610</v>
      </c>
      <c r="P385" s="16" t="s">
        <v>457</v>
      </c>
      <c r="Q385" s="14">
        <f t="shared" si="74"/>
        <v>40</v>
      </c>
      <c r="R385" s="14" t="s">
        <v>471</v>
      </c>
      <c r="S385" s="16">
        <f t="shared" si="76"/>
        <v>116</v>
      </c>
      <c r="T385" s="16"/>
      <c r="U385" s="16">
        <f t="shared" si="77"/>
        <v>0</v>
      </c>
      <c r="V385" s="16" t="str">
        <f t="shared" si="78"/>
        <v>161610401160</v>
      </c>
    </row>
    <row r="386" spans="13:22" x14ac:dyDescent="0.35">
      <c r="M386" s="14">
        <f t="shared" si="75"/>
        <v>1</v>
      </c>
      <c r="N386" s="14" t="s">
        <v>513</v>
      </c>
      <c r="O386" s="17">
        <v>61611</v>
      </c>
      <c r="P386" s="16" t="s">
        <v>457</v>
      </c>
      <c r="Q386" s="14">
        <f t="shared" si="74"/>
        <v>40</v>
      </c>
      <c r="R386" s="14" t="s">
        <v>471</v>
      </c>
      <c r="S386" s="16">
        <f t="shared" si="76"/>
        <v>116</v>
      </c>
      <c r="T386" s="16"/>
      <c r="U386" s="16">
        <f t="shared" si="77"/>
        <v>0</v>
      </c>
      <c r="V386" s="16" t="str">
        <f t="shared" si="78"/>
        <v>161611401160</v>
      </c>
    </row>
    <row r="387" spans="13:22" x14ac:dyDescent="0.35">
      <c r="M387" s="14">
        <f t="shared" si="75"/>
        <v>1</v>
      </c>
      <c r="N387" s="14" t="s">
        <v>513</v>
      </c>
      <c r="O387" s="17">
        <v>61614</v>
      </c>
      <c r="P387" s="16" t="s">
        <v>457</v>
      </c>
      <c r="Q387" s="14">
        <f t="shared" si="74"/>
        <v>40</v>
      </c>
      <c r="R387" s="14" t="s">
        <v>471</v>
      </c>
      <c r="S387" s="16">
        <f t="shared" si="76"/>
        <v>116</v>
      </c>
      <c r="T387" s="16"/>
      <c r="U387" s="16">
        <f t="shared" si="77"/>
        <v>0</v>
      </c>
      <c r="V387" s="16" t="str">
        <f t="shared" si="78"/>
        <v>161614401160</v>
      </c>
    </row>
    <row r="388" spans="13:22" x14ac:dyDescent="0.35">
      <c r="M388" s="14">
        <f t="shared" si="75"/>
        <v>1</v>
      </c>
      <c r="N388" s="14" t="s">
        <v>513</v>
      </c>
      <c r="O388" s="17">
        <v>67001</v>
      </c>
      <c r="P388" s="14" t="s">
        <v>462</v>
      </c>
      <c r="Q388" s="14">
        <f t="shared" si="74"/>
        <v>90</v>
      </c>
      <c r="R388" s="16"/>
      <c r="S388" s="16">
        <f t="shared" si="76"/>
        <v>0</v>
      </c>
      <c r="T388" s="16"/>
      <c r="U388" s="16">
        <f t="shared" si="77"/>
        <v>0</v>
      </c>
      <c r="V388" s="16" t="str">
        <f t="shared" si="78"/>
        <v>1670019000</v>
      </c>
    </row>
    <row r="389" spans="13:22" x14ac:dyDescent="0.35">
      <c r="M389" s="14">
        <f t="shared" si="75"/>
        <v>1</v>
      </c>
      <c r="N389" s="14" t="s">
        <v>513</v>
      </c>
      <c r="O389" s="17">
        <v>67002</v>
      </c>
      <c r="P389" s="14" t="s">
        <v>462</v>
      </c>
      <c r="Q389" s="14">
        <f t="shared" si="74"/>
        <v>90</v>
      </c>
      <c r="R389" s="16"/>
      <c r="S389" s="16">
        <f t="shared" si="76"/>
        <v>0</v>
      </c>
      <c r="T389" s="16"/>
      <c r="U389" s="16">
        <f t="shared" si="77"/>
        <v>0</v>
      </c>
      <c r="V389" s="16" t="str">
        <f t="shared" si="78"/>
        <v>1670029000</v>
      </c>
    </row>
    <row r="390" spans="13:22" x14ac:dyDescent="0.35">
      <c r="M390" s="14">
        <f t="shared" si="75"/>
        <v>1</v>
      </c>
      <c r="N390" s="14" t="s">
        <v>513</v>
      </c>
      <c r="O390" s="17">
        <v>67003</v>
      </c>
      <c r="P390" s="14" t="s">
        <v>462</v>
      </c>
      <c r="Q390" s="14">
        <f t="shared" ref="Q390:Q421" si="79">_xlfn.SINGLE(_xlfn.XLOOKUP(P390,E:E,D:D,0,0,1))</f>
        <v>90</v>
      </c>
      <c r="R390" s="16"/>
      <c r="S390" s="16">
        <f t="shared" si="76"/>
        <v>0</v>
      </c>
      <c r="T390" s="16"/>
      <c r="U390" s="16">
        <f t="shared" si="77"/>
        <v>0</v>
      </c>
      <c r="V390" s="16" t="str">
        <f t="shared" si="78"/>
        <v>1670039000</v>
      </c>
    </row>
    <row r="391" spans="13:22" x14ac:dyDescent="0.35">
      <c r="M391" s="14">
        <f t="shared" si="75"/>
        <v>1</v>
      </c>
      <c r="N391" s="14" t="s">
        <v>513</v>
      </c>
      <c r="O391" s="17">
        <v>67005</v>
      </c>
      <c r="P391" s="14" t="s">
        <v>462</v>
      </c>
      <c r="Q391" s="14">
        <f t="shared" si="79"/>
        <v>90</v>
      </c>
      <c r="R391" s="16"/>
      <c r="S391" s="16">
        <f t="shared" si="76"/>
        <v>0</v>
      </c>
      <c r="T391" s="16"/>
      <c r="U391" s="16">
        <f t="shared" si="77"/>
        <v>0</v>
      </c>
      <c r="V391" s="16" t="str">
        <f t="shared" si="78"/>
        <v>1670059000</v>
      </c>
    </row>
    <row r="392" spans="13:22" x14ac:dyDescent="0.35">
      <c r="M392" s="14">
        <f t="shared" si="75"/>
        <v>1</v>
      </c>
      <c r="N392" s="14" t="s">
        <v>513</v>
      </c>
      <c r="O392" s="17">
        <v>99999</v>
      </c>
      <c r="P392" s="14" t="s">
        <v>462</v>
      </c>
      <c r="Q392" s="14">
        <f t="shared" si="79"/>
        <v>90</v>
      </c>
      <c r="R392" s="16"/>
      <c r="S392" s="16">
        <f t="shared" si="76"/>
        <v>0</v>
      </c>
      <c r="T392" s="16"/>
      <c r="U392" s="16">
        <f t="shared" si="77"/>
        <v>0</v>
      </c>
      <c r="V392" s="16" t="str">
        <f t="shared" si="78"/>
        <v>1999999000</v>
      </c>
    </row>
    <row r="393" spans="13:22" x14ac:dyDescent="0.35">
      <c r="M393" s="14">
        <f t="shared" si="75"/>
        <v>1</v>
      </c>
      <c r="N393" s="14" t="s">
        <v>513</v>
      </c>
      <c r="O393" s="17">
        <v>62500</v>
      </c>
      <c r="P393" s="16" t="s">
        <v>459</v>
      </c>
      <c r="Q393" s="14">
        <f t="shared" si="79"/>
        <v>60</v>
      </c>
      <c r="R393" s="14" t="s">
        <v>477</v>
      </c>
      <c r="S393" s="16">
        <f t="shared" si="76"/>
        <v>106</v>
      </c>
      <c r="T393" s="16"/>
      <c r="U393" s="16">
        <f t="shared" si="77"/>
        <v>0</v>
      </c>
      <c r="V393" s="16" t="str">
        <f t="shared" si="78"/>
        <v>162500601060</v>
      </c>
    </row>
    <row r="394" spans="13:22" x14ac:dyDescent="0.35">
      <c r="M394" s="14">
        <f t="shared" si="75"/>
        <v>1</v>
      </c>
      <c r="N394" s="14" t="s">
        <v>513</v>
      </c>
      <c r="O394" s="17">
        <v>65015</v>
      </c>
      <c r="P394" s="16" t="s">
        <v>459</v>
      </c>
      <c r="Q394" s="14">
        <f t="shared" si="79"/>
        <v>60</v>
      </c>
      <c r="R394" s="14" t="s">
        <v>478</v>
      </c>
      <c r="S394" s="16">
        <f t="shared" si="76"/>
        <v>107</v>
      </c>
      <c r="T394" s="16"/>
      <c r="U394" s="16">
        <f t="shared" si="77"/>
        <v>0</v>
      </c>
      <c r="V394" s="16" t="str">
        <f t="shared" si="78"/>
        <v>165015601070</v>
      </c>
    </row>
    <row r="395" spans="13:22" x14ac:dyDescent="0.35">
      <c r="M395" s="14">
        <f t="shared" si="75"/>
        <v>1</v>
      </c>
      <c r="N395" s="14" t="s">
        <v>513</v>
      </c>
      <c r="O395" s="17">
        <v>65029</v>
      </c>
      <c r="P395" s="16" t="s">
        <v>459</v>
      </c>
      <c r="Q395" s="14">
        <f t="shared" si="79"/>
        <v>60</v>
      </c>
      <c r="R395" s="14" t="s">
        <v>421</v>
      </c>
      <c r="S395" s="16">
        <f t="shared" si="76"/>
        <v>105</v>
      </c>
      <c r="T395" s="16"/>
      <c r="U395" s="16">
        <f t="shared" si="77"/>
        <v>0</v>
      </c>
      <c r="V395" s="16" t="str">
        <f t="shared" si="78"/>
        <v>165029601050</v>
      </c>
    </row>
    <row r="396" spans="13:22" x14ac:dyDescent="0.35">
      <c r="M396" s="14">
        <f t="shared" si="75"/>
        <v>1</v>
      </c>
      <c r="N396" s="14" t="s">
        <v>513</v>
      </c>
      <c r="O396" s="17">
        <v>65031</v>
      </c>
      <c r="P396" s="16" t="s">
        <v>459</v>
      </c>
      <c r="Q396" s="14">
        <f t="shared" si="79"/>
        <v>60</v>
      </c>
      <c r="R396" s="14" t="s">
        <v>479</v>
      </c>
      <c r="S396" s="16">
        <f t="shared" si="76"/>
        <v>113</v>
      </c>
      <c r="T396" s="16"/>
      <c r="U396" s="16">
        <f t="shared" si="77"/>
        <v>0</v>
      </c>
      <c r="V396" s="16" t="str">
        <f t="shared" si="78"/>
        <v>165031601130</v>
      </c>
    </row>
    <row r="397" spans="13:22" x14ac:dyDescent="0.35">
      <c r="M397" s="14">
        <f t="shared" si="75"/>
        <v>1</v>
      </c>
      <c r="N397" s="14" t="s">
        <v>513</v>
      </c>
      <c r="O397" s="17">
        <v>65035</v>
      </c>
      <c r="P397" s="14" t="s">
        <v>458</v>
      </c>
      <c r="Q397" s="14">
        <f t="shared" si="79"/>
        <v>50</v>
      </c>
      <c r="R397" s="14" t="s">
        <v>472</v>
      </c>
      <c r="S397" s="16">
        <f t="shared" si="76"/>
        <v>123</v>
      </c>
      <c r="T397" s="16"/>
      <c r="U397" s="16">
        <f t="shared" si="77"/>
        <v>0</v>
      </c>
      <c r="V397" s="16" t="str">
        <f t="shared" si="78"/>
        <v>165035501230</v>
      </c>
    </row>
    <row r="398" spans="13:22" x14ac:dyDescent="0.35">
      <c r="M398" s="14">
        <f t="shared" si="75"/>
        <v>1</v>
      </c>
      <c r="N398" s="14" t="s">
        <v>513</v>
      </c>
      <c r="O398" s="17">
        <v>65049</v>
      </c>
      <c r="P398" s="16" t="s">
        <v>459</v>
      </c>
      <c r="Q398" s="14">
        <f t="shared" si="79"/>
        <v>60</v>
      </c>
      <c r="R398" s="14" t="s">
        <v>479</v>
      </c>
      <c r="S398" s="16">
        <f t="shared" si="76"/>
        <v>113</v>
      </c>
      <c r="T398" s="16"/>
      <c r="U398" s="16">
        <f t="shared" si="77"/>
        <v>0</v>
      </c>
      <c r="V398" s="16" t="str">
        <f t="shared" si="78"/>
        <v>165049601130</v>
      </c>
    </row>
    <row r="399" spans="13:22" x14ac:dyDescent="0.35">
      <c r="M399" s="14">
        <f t="shared" si="75"/>
        <v>1</v>
      </c>
      <c r="N399" s="14" t="s">
        <v>513</v>
      </c>
      <c r="O399" s="17">
        <v>65052</v>
      </c>
      <c r="P399" s="16" t="s">
        <v>459</v>
      </c>
      <c r="Q399" s="14">
        <f t="shared" si="79"/>
        <v>60</v>
      </c>
      <c r="R399" s="14" t="s">
        <v>421</v>
      </c>
      <c r="S399" s="16">
        <f t="shared" si="76"/>
        <v>105</v>
      </c>
      <c r="T399" s="16"/>
      <c r="U399" s="16">
        <f t="shared" si="77"/>
        <v>0</v>
      </c>
      <c r="V399" s="16" t="str">
        <f t="shared" si="78"/>
        <v>165052601050</v>
      </c>
    </row>
    <row r="400" spans="13:22" x14ac:dyDescent="0.35">
      <c r="M400" s="14">
        <f t="shared" si="75"/>
        <v>1</v>
      </c>
      <c r="N400" s="14" t="s">
        <v>513</v>
      </c>
      <c r="O400" s="17">
        <v>65058</v>
      </c>
      <c r="P400" s="16" t="s">
        <v>459</v>
      </c>
      <c r="Q400" s="14">
        <f t="shared" si="79"/>
        <v>60</v>
      </c>
      <c r="R400" s="14" t="s">
        <v>479</v>
      </c>
      <c r="S400" s="16">
        <f t="shared" si="76"/>
        <v>113</v>
      </c>
      <c r="T400" s="16"/>
      <c r="U400" s="16">
        <f t="shared" si="77"/>
        <v>0</v>
      </c>
      <c r="V400" s="16" t="str">
        <f t="shared" si="78"/>
        <v>165058601130</v>
      </c>
    </row>
    <row r="401" spans="13:22" x14ac:dyDescent="0.35">
      <c r="M401" s="14">
        <f t="shared" si="75"/>
        <v>1</v>
      </c>
      <c r="N401" s="14" t="s">
        <v>513</v>
      </c>
      <c r="O401" s="17">
        <v>65059</v>
      </c>
      <c r="P401" s="16" t="s">
        <v>459</v>
      </c>
      <c r="Q401" s="14">
        <f t="shared" si="79"/>
        <v>60</v>
      </c>
      <c r="R401" s="14" t="s">
        <v>479</v>
      </c>
      <c r="S401" s="16">
        <f t="shared" si="76"/>
        <v>113</v>
      </c>
      <c r="T401" s="16"/>
      <c r="U401" s="16">
        <f t="shared" si="77"/>
        <v>0</v>
      </c>
      <c r="V401" s="16" t="str">
        <f t="shared" si="78"/>
        <v>165059601130</v>
      </c>
    </row>
    <row r="402" spans="13:22" x14ac:dyDescent="0.35">
      <c r="M402" s="14">
        <f t="shared" si="75"/>
        <v>1</v>
      </c>
      <c r="N402" s="14" t="s">
        <v>513</v>
      </c>
      <c r="O402" s="17">
        <v>65072</v>
      </c>
      <c r="P402" s="14" t="s">
        <v>457</v>
      </c>
      <c r="Q402" s="14">
        <f t="shared" si="79"/>
        <v>40</v>
      </c>
      <c r="R402" s="14" t="s">
        <v>472</v>
      </c>
      <c r="S402" s="16">
        <f t="shared" si="76"/>
        <v>123</v>
      </c>
      <c r="T402" s="16"/>
      <c r="U402" s="16">
        <f t="shared" si="77"/>
        <v>0</v>
      </c>
      <c r="V402" s="16" t="str">
        <f t="shared" si="78"/>
        <v>165072401230</v>
      </c>
    </row>
    <row r="403" spans="13:22" x14ac:dyDescent="0.35">
      <c r="M403" s="14">
        <f t="shared" si="75"/>
        <v>1</v>
      </c>
      <c r="N403" s="14" t="s">
        <v>513</v>
      </c>
      <c r="O403" s="17">
        <v>67010</v>
      </c>
      <c r="P403" s="16" t="s">
        <v>459</v>
      </c>
      <c r="Q403" s="14">
        <f t="shared" si="79"/>
        <v>60</v>
      </c>
      <c r="R403" s="14" t="s">
        <v>479</v>
      </c>
      <c r="S403" s="16">
        <f t="shared" si="76"/>
        <v>113</v>
      </c>
      <c r="T403" s="16"/>
      <c r="U403" s="16">
        <f t="shared" si="77"/>
        <v>0</v>
      </c>
      <c r="V403" s="16" t="str">
        <f t="shared" si="78"/>
        <v>167010601130</v>
      </c>
    </row>
    <row r="404" spans="13:22" x14ac:dyDescent="0.35">
      <c r="M404" s="14">
        <f t="shared" si="75"/>
        <v>1</v>
      </c>
      <c r="N404" s="14" t="s">
        <v>513</v>
      </c>
      <c r="O404" s="17">
        <v>67023</v>
      </c>
      <c r="P404" s="16" t="s">
        <v>459</v>
      </c>
      <c r="Q404" s="14">
        <f t="shared" si="79"/>
        <v>60</v>
      </c>
      <c r="R404" s="14" t="s">
        <v>479</v>
      </c>
      <c r="S404" s="16">
        <f t="shared" si="76"/>
        <v>113</v>
      </c>
      <c r="T404" s="16"/>
      <c r="U404" s="16">
        <f t="shared" si="77"/>
        <v>0</v>
      </c>
      <c r="V404" s="16" t="str">
        <f t="shared" si="78"/>
        <v>167023601130</v>
      </c>
    </row>
    <row r="405" spans="13:22" x14ac:dyDescent="0.35">
      <c r="M405" s="14">
        <f t="shared" si="75"/>
        <v>1</v>
      </c>
      <c r="N405" s="14" t="s">
        <v>513</v>
      </c>
      <c r="O405" s="17">
        <v>67024</v>
      </c>
      <c r="P405" s="16" t="s">
        <v>459</v>
      </c>
      <c r="Q405" s="14">
        <f t="shared" si="79"/>
        <v>60</v>
      </c>
      <c r="R405" s="14" t="s">
        <v>479</v>
      </c>
      <c r="S405" s="16">
        <f t="shared" si="76"/>
        <v>113</v>
      </c>
      <c r="T405" s="16"/>
      <c r="U405" s="16">
        <f t="shared" si="77"/>
        <v>0</v>
      </c>
      <c r="V405" s="16" t="str">
        <f t="shared" si="78"/>
        <v>167024601130</v>
      </c>
    </row>
    <row r="406" spans="13:22" x14ac:dyDescent="0.35">
      <c r="M406" s="14">
        <f t="shared" si="75"/>
        <v>1</v>
      </c>
      <c r="N406" s="14" t="s">
        <v>513</v>
      </c>
      <c r="O406" s="17">
        <v>67025</v>
      </c>
      <c r="P406" s="16" t="s">
        <v>459</v>
      </c>
      <c r="Q406" s="14">
        <f t="shared" si="79"/>
        <v>60</v>
      </c>
      <c r="R406" s="14" t="s">
        <v>421</v>
      </c>
      <c r="S406" s="16">
        <f t="shared" si="76"/>
        <v>105</v>
      </c>
      <c r="T406" s="16"/>
      <c r="U406" s="16">
        <f t="shared" si="77"/>
        <v>0</v>
      </c>
      <c r="V406" s="16" t="str">
        <f t="shared" si="78"/>
        <v>167025601050</v>
      </c>
    </row>
    <row r="407" spans="13:22" x14ac:dyDescent="0.35">
      <c r="M407" s="14">
        <f t="shared" si="75"/>
        <v>1</v>
      </c>
      <c r="N407" s="14" t="s">
        <v>513</v>
      </c>
      <c r="O407" s="17">
        <v>67027</v>
      </c>
      <c r="P407" s="16" t="s">
        <v>459</v>
      </c>
      <c r="Q407" s="14">
        <f t="shared" si="79"/>
        <v>60</v>
      </c>
      <c r="R407" s="14" t="s">
        <v>480</v>
      </c>
      <c r="S407" s="16">
        <f t="shared" si="76"/>
        <v>101</v>
      </c>
      <c r="T407" s="16"/>
      <c r="U407" s="16">
        <f t="shared" si="77"/>
        <v>0</v>
      </c>
      <c r="V407" s="16" t="str">
        <f t="shared" si="78"/>
        <v>167027601010</v>
      </c>
    </row>
    <row r="408" spans="13:22" x14ac:dyDescent="0.35">
      <c r="M408" s="14">
        <f t="shared" si="75"/>
        <v>1</v>
      </c>
      <c r="N408" s="14" t="s">
        <v>513</v>
      </c>
      <c r="O408" s="17">
        <v>67029</v>
      </c>
      <c r="P408" s="16" t="s">
        <v>459</v>
      </c>
      <c r="Q408" s="14">
        <f t="shared" si="79"/>
        <v>60</v>
      </c>
      <c r="R408" s="14" t="s">
        <v>479</v>
      </c>
      <c r="S408" s="16">
        <f t="shared" si="76"/>
        <v>113</v>
      </c>
      <c r="T408" s="16"/>
      <c r="U408" s="16">
        <f t="shared" si="77"/>
        <v>0</v>
      </c>
      <c r="V408" s="16" t="str">
        <f t="shared" si="78"/>
        <v>167029601130</v>
      </c>
    </row>
    <row r="409" spans="13:22" x14ac:dyDescent="0.35">
      <c r="M409" s="14">
        <f t="shared" si="75"/>
        <v>1</v>
      </c>
      <c r="N409" s="14" t="s">
        <v>513</v>
      </c>
      <c r="O409" s="17">
        <v>62600</v>
      </c>
      <c r="P409" s="16" t="s">
        <v>457</v>
      </c>
      <c r="Q409" s="14">
        <f t="shared" si="79"/>
        <v>40</v>
      </c>
      <c r="R409" s="14" t="s">
        <v>471</v>
      </c>
      <c r="S409" s="16">
        <f t="shared" si="76"/>
        <v>116</v>
      </c>
      <c r="T409" s="16"/>
      <c r="U409" s="16">
        <f t="shared" si="77"/>
        <v>0</v>
      </c>
      <c r="V409" s="16" t="str">
        <f t="shared" si="78"/>
        <v>162600401160</v>
      </c>
    </row>
    <row r="410" spans="13:22" x14ac:dyDescent="0.35">
      <c r="M410" s="14">
        <f t="shared" si="75"/>
        <v>1</v>
      </c>
      <c r="N410" s="14" t="s">
        <v>513</v>
      </c>
      <c r="O410" s="17">
        <v>62601</v>
      </c>
      <c r="P410" s="16" t="s">
        <v>457</v>
      </c>
      <c r="Q410" s="14">
        <f t="shared" si="79"/>
        <v>40</v>
      </c>
      <c r="R410" s="14" t="s">
        <v>471</v>
      </c>
      <c r="S410" s="16">
        <f t="shared" si="76"/>
        <v>116</v>
      </c>
      <c r="T410" s="16"/>
      <c r="U410" s="16">
        <f t="shared" si="77"/>
        <v>0</v>
      </c>
      <c r="V410" s="16" t="str">
        <f t="shared" si="78"/>
        <v>162601401160</v>
      </c>
    </row>
    <row r="411" spans="13:22" x14ac:dyDescent="0.35">
      <c r="M411" s="14">
        <f t="shared" si="75"/>
        <v>1</v>
      </c>
      <c r="N411" s="14" t="s">
        <v>513</v>
      </c>
      <c r="O411" s="17">
        <v>62603</v>
      </c>
      <c r="P411" s="16" t="s">
        <v>457</v>
      </c>
      <c r="Q411" s="14">
        <f t="shared" si="79"/>
        <v>40</v>
      </c>
      <c r="R411" s="14" t="s">
        <v>471</v>
      </c>
      <c r="S411" s="16">
        <f t="shared" si="76"/>
        <v>116</v>
      </c>
      <c r="T411" s="16"/>
      <c r="U411" s="16">
        <f t="shared" si="77"/>
        <v>0</v>
      </c>
      <c r="V411" s="16" t="str">
        <f t="shared" si="78"/>
        <v>162603401160</v>
      </c>
    </row>
    <row r="412" spans="13:22" x14ac:dyDescent="0.35">
      <c r="M412" s="14">
        <f t="shared" si="75"/>
        <v>1</v>
      </c>
      <c r="N412" s="14" t="s">
        <v>513</v>
      </c>
      <c r="O412" s="17">
        <v>62604</v>
      </c>
      <c r="P412" s="16" t="s">
        <v>457</v>
      </c>
      <c r="Q412" s="14">
        <f t="shared" si="79"/>
        <v>40</v>
      </c>
      <c r="R412" s="14" t="s">
        <v>471</v>
      </c>
      <c r="S412" s="16">
        <f t="shared" si="76"/>
        <v>116</v>
      </c>
      <c r="T412" s="16"/>
      <c r="U412" s="16">
        <f t="shared" si="77"/>
        <v>0</v>
      </c>
      <c r="V412" s="16" t="str">
        <f t="shared" si="78"/>
        <v>162604401160</v>
      </c>
    </row>
    <row r="413" spans="13:22" x14ac:dyDescent="0.35">
      <c r="M413" s="14">
        <f t="shared" si="75"/>
        <v>1</v>
      </c>
      <c r="N413" s="14" t="s">
        <v>513</v>
      </c>
      <c r="O413" s="17">
        <v>62605</v>
      </c>
      <c r="P413" s="16" t="s">
        <v>457</v>
      </c>
      <c r="Q413" s="14">
        <f t="shared" si="79"/>
        <v>40</v>
      </c>
      <c r="R413" s="14" t="s">
        <v>471</v>
      </c>
      <c r="S413" s="16">
        <f t="shared" si="76"/>
        <v>116</v>
      </c>
      <c r="T413" s="16"/>
      <c r="U413" s="16">
        <f t="shared" si="77"/>
        <v>0</v>
      </c>
      <c r="V413" s="16" t="str">
        <f t="shared" si="78"/>
        <v>162605401160</v>
      </c>
    </row>
    <row r="414" spans="13:22" x14ac:dyDescent="0.35">
      <c r="M414" s="14">
        <f t="shared" si="75"/>
        <v>1</v>
      </c>
      <c r="N414" s="14" t="s">
        <v>513</v>
      </c>
      <c r="O414" s="17">
        <v>62606</v>
      </c>
      <c r="P414" s="16" t="s">
        <v>457</v>
      </c>
      <c r="Q414" s="14">
        <f t="shared" si="79"/>
        <v>40</v>
      </c>
      <c r="R414" s="14" t="s">
        <v>471</v>
      </c>
      <c r="S414" s="16">
        <f t="shared" si="76"/>
        <v>116</v>
      </c>
      <c r="T414" s="16"/>
      <c r="U414" s="16">
        <f t="shared" si="77"/>
        <v>0</v>
      </c>
      <c r="V414" s="16" t="str">
        <f t="shared" si="78"/>
        <v>162606401160</v>
      </c>
    </row>
    <row r="415" spans="13:22" x14ac:dyDescent="0.35">
      <c r="M415" s="14">
        <f t="shared" si="75"/>
        <v>1</v>
      </c>
      <c r="N415" s="14" t="s">
        <v>513</v>
      </c>
      <c r="O415" s="17">
        <v>99999</v>
      </c>
      <c r="P415" s="16" t="s">
        <v>456</v>
      </c>
      <c r="Q415" s="14">
        <f t="shared" si="79"/>
        <v>30</v>
      </c>
      <c r="R415" s="14" t="s">
        <v>639</v>
      </c>
      <c r="S415" s="16">
        <f t="shared" si="76"/>
        <v>0</v>
      </c>
      <c r="T415" s="16"/>
      <c r="U415" s="16">
        <f t="shared" si="77"/>
        <v>0</v>
      </c>
      <c r="V415" s="17">
        <v>1999993000</v>
      </c>
    </row>
    <row r="416" spans="13:22" x14ac:dyDescent="0.35">
      <c r="M416" s="14">
        <f t="shared" si="75"/>
        <v>1</v>
      </c>
      <c r="N416" s="14" t="s">
        <v>513</v>
      </c>
      <c r="O416" s="17">
        <v>99999</v>
      </c>
      <c r="P416" s="16" t="s">
        <v>457</v>
      </c>
      <c r="Q416" s="14">
        <f t="shared" si="79"/>
        <v>40</v>
      </c>
      <c r="R416" s="14" t="s">
        <v>640</v>
      </c>
      <c r="S416" s="16">
        <f t="shared" si="76"/>
        <v>0</v>
      </c>
      <c r="T416" s="16"/>
      <c r="U416" s="16">
        <f t="shared" si="77"/>
        <v>0</v>
      </c>
      <c r="V416" s="17">
        <v>1999994000</v>
      </c>
    </row>
    <row r="417" spans="13:22" x14ac:dyDescent="0.35">
      <c r="M417" s="14">
        <f t="shared" si="75"/>
        <v>1</v>
      </c>
      <c r="N417" s="14" t="s">
        <v>513</v>
      </c>
      <c r="O417" s="17">
        <v>99999</v>
      </c>
      <c r="P417" s="16" t="s">
        <v>458</v>
      </c>
      <c r="Q417" s="14">
        <f t="shared" si="79"/>
        <v>50</v>
      </c>
      <c r="R417" s="14" t="s">
        <v>642</v>
      </c>
      <c r="S417" s="16">
        <f t="shared" si="76"/>
        <v>0</v>
      </c>
      <c r="T417" s="16"/>
      <c r="U417" s="16">
        <f t="shared" si="77"/>
        <v>0</v>
      </c>
      <c r="V417" s="17">
        <v>1999995000</v>
      </c>
    </row>
    <row r="418" spans="13:22" x14ac:dyDescent="0.35">
      <c r="M418" s="14">
        <f t="shared" si="75"/>
        <v>1</v>
      </c>
      <c r="N418" s="14" t="s">
        <v>513</v>
      </c>
      <c r="O418" s="17">
        <v>99999</v>
      </c>
      <c r="P418" s="16" t="s">
        <v>459</v>
      </c>
      <c r="Q418" s="14">
        <f t="shared" si="79"/>
        <v>60</v>
      </c>
      <c r="R418" s="14" t="s">
        <v>643</v>
      </c>
      <c r="S418" s="16">
        <f t="shared" si="76"/>
        <v>0</v>
      </c>
      <c r="T418" s="16"/>
      <c r="U418" s="16">
        <f t="shared" si="77"/>
        <v>0</v>
      </c>
      <c r="V418" s="17">
        <v>1999996000</v>
      </c>
    </row>
    <row r="419" spans="13:22" x14ac:dyDescent="0.35">
      <c r="M419" s="14">
        <f t="shared" si="75"/>
        <v>1</v>
      </c>
      <c r="N419" s="14" t="s">
        <v>513</v>
      </c>
      <c r="O419" s="17">
        <v>99999</v>
      </c>
      <c r="P419" s="16" t="s">
        <v>460</v>
      </c>
      <c r="Q419" s="14">
        <f t="shared" si="79"/>
        <v>70</v>
      </c>
      <c r="R419" s="14" t="s">
        <v>641</v>
      </c>
      <c r="S419" s="16">
        <f t="shared" si="76"/>
        <v>0</v>
      </c>
      <c r="T419" s="16"/>
      <c r="U419" s="16">
        <f t="shared" si="77"/>
        <v>0</v>
      </c>
      <c r="V419" s="17">
        <v>1999997000</v>
      </c>
    </row>
    <row r="420" spans="13:22" x14ac:dyDescent="0.35">
      <c r="M420" s="14">
        <f t="shared" si="75"/>
        <v>1</v>
      </c>
      <c r="N420" s="14" t="s">
        <v>513</v>
      </c>
      <c r="O420" s="17">
        <v>22285</v>
      </c>
      <c r="P420" s="16" t="s">
        <v>441</v>
      </c>
      <c r="Q420" s="14">
        <f t="shared" si="79"/>
        <v>2</v>
      </c>
      <c r="R420" s="14">
        <v>0</v>
      </c>
      <c r="S420" s="16">
        <f t="shared" si="76"/>
        <v>0</v>
      </c>
      <c r="T420" s="16">
        <v>0</v>
      </c>
      <c r="U420" s="16">
        <f t="shared" si="77"/>
        <v>0</v>
      </c>
      <c r="V420" s="17" t="str">
        <f>M420&amp;O420&amp;Q420&amp;S420&amp;U420</f>
        <v>122285200</v>
      </c>
    </row>
    <row r="421" spans="13:22" x14ac:dyDescent="0.35">
      <c r="M421" s="14">
        <f t="shared" si="75"/>
        <v>1</v>
      </c>
      <c r="N421" s="14" t="s">
        <v>513</v>
      </c>
      <c r="O421" s="17">
        <v>32125</v>
      </c>
      <c r="P421" s="16" t="s">
        <v>445</v>
      </c>
      <c r="Q421" s="14">
        <f t="shared" si="79"/>
        <v>6</v>
      </c>
      <c r="R421" s="14">
        <v>0</v>
      </c>
      <c r="S421" s="16">
        <f t="shared" si="76"/>
        <v>0</v>
      </c>
      <c r="T421" s="16">
        <v>0</v>
      </c>
      <c r="U421" s="16">
        <f t="shared" si="77"/>
        <v>0</v>
      </c>
      <c r="V421" s="17" t="str">
        <f>M421&amp;O421&amp;Q421&amp;S421&amp;U421</f>
        <v>132125600</v>
      </c>
    </row>
    <row r="422" spans="13:22" x14ac:dyDescent="0.35">
      <c r="M422" s="14">
        <f t="shared" si="75"/>
        <v>1</v>
      </c>
      <c r="N422" s="14" t="s">
        <v>513</v>
      </c>
      <c r="O422" s="17">
        <v>32143</v>
      </c>
      <c r="P422" s="16" t="s">
        <v>445</v>
      </c>
      <c r="Q422" s="14">
        <f t="shared" ref="Q422:Q453" si="80">_xlfn.SINGLE(_xlfn.XLOOKUP(P422,E:E,D:D,0,0,1))</f>
        <v>6</v>
      </c>
      <c r="R422" s="14">
        <v>0</v>
      </c>
      <c r="S422" s="16">
        <f t="shared" si="76"/>
        <v>0</v>
      </c>
      <c r="T422" s="16">
        <v>0</v>
      </c>
      <c r="U422" s="16">
        <f t="shared" si="77"/>
        <v>0</v>
      </c>
      <c r="V422" s="17" t="str">
        <f>M422&amp;O422&amp;Q422&amp;S422&amp;U422</f>
        <v>132143600</v>
      </c>
    </row>
    <row r="423" spans="13:22" x14ac:dyDescent="0.35">
      <c r="M423" s="14">
        <f t="shared" si="75"/>
        <v>1</v>
      </c>
      <c r="N423" s="14" t="s">
        <v>513</v>
      </c>
      <c r="O423" s="17">
        <v>32165</v>
      </c>
      <c r="P423" s="16" t="s">
        <v>445</v>
      </c>
      <c r="Q423" s="14">
        <f t="shared" si="80"/>
        <v>6</v>
      </c>
      <c r="R423" s="14">
        <v>0</v>
      </c>
      <c r="S423" s="16">
        <f t="shared" si="76"/>
        <v>0</v>
      </c>
      <c r="T423" s="16">
        <v>0</v>
      </c>
      <c r="U423" s="16">
        <f t="shared" si="77"/>
        <v>0</v>
      </c>
      <c r="V423" s="17" t="str">
        <f>M423&amp;O423&amp;Q423&amp;S423&amp;U423</f>
        <v>132165600</v>
      </c>
    </row>
    <row r="424" spans="13:22" x14ac:dyDescent="0.35">
      <c r="M424" s="14">
        <f t="shared" si="75"/>
        <v>1</v>
      </c>
      <c r="N424" s="14" t="s">
        <v>513</v>
      </c>
      <c r="O424" s="17">
        <v>32084</v>
      </c>
      <c r="P424" s="16" t="s">
        <v>445</v>
      </c>
      <c r="Q424" s="14">
        <f t="shared" si="80"/>
        <v>6</v>
      </c>
      <c r="R424" s="14">
        <v>0</v>
      </c>
      <c r="S424" s="16">
        <f t="shared" si="76"/>
        <v>0</v>
      </c>
      <c r="T424" s="16">
        <v>0</v>
      </c>
      <c r="U424" s="16">
        <f t="shared" si="77"/>
        <v>0</v>
      </c>
      <c r="V424" s="17" t="str">
        <f>M424&amp;O424&amp;Q424&amp;S424&amp;U424</f>
        <v>132084600</v>
      </c>
    </row>
    <row r="425" spans="13:22" x14ac:dyDescent="0.35">
      <c r="M425" s="14">
        <f t="shared" si="75"/>
        <v>1</v>
      </c>
      <c r="N425" s="14" t="s">
        <v>513</v>
      </c>
      <c r="O425" s="17">
        <v>62010</v>
      </c>
      <c r="P425" s="16" t="s">
        <v>457</v>
      </c>
      <c r="Q425" s="14">
        <f t="shared" si="80"/>
        <v>40</v>
      </c>
      <c r="R425" s="14" t="s">
        <v>471</v>
      </c>
      <c r="S425" s="16">
        <f t="shared" si="76"/>
        <v>116</v>
      </c>
      <c r="T425" s="16" t="s">
        <v>485</v>
      </c>
      <c r="U425" s="16">
        <f t="shared" si="77"/>
        <v>41</v>
      </c>
      <c r="V425" s="17" t="str">
        <f t="shared" ref="V425:V436" si="81">M425&amp;O425&amp;Q425&amp;S425&amp;U425</f>
        <v>1620104011641</v>
      </c>
    </row>
    <row r="426" spans="13:22" x14ac:dyDescent="0.35">
      <c r="M426" s="14">
        <f t="shared" si="75"/>
        <v>1</v>
      </c>
      <c r="N426" s="14" t="s">
        <v>513</v>
      </c>
      <c r="O426" s="17">
        <v>65082</v>
      </c>
      <c r="P426" s="16" t="s">
        <v>458</v>
      </c>
      <c r="Q426" s="14">
        <f t="shared" si="80"/>
        <v>50</v>
      </c>
      <c r="R426" s="14" t="s">
        <v>488</v>
      </c>
      <c r="S426" s="16">
        <f t="shared" si="76"/>
        <v>119</v>
      </c>
      <c r="T426" s="16">
        <v>0</v>
      </c>
      <c r="U426" s="16">
        <f t="shared" si="77"/>
        <v>0</v>
      </c>
      <c r="V426" s="17" t="str">
        <f t="shared" si="81"/>
        <v>165082501190</v>
      </c>
    </row>
    <row r="427" spans="13:22" x14ac:dyDescent="0.35">
      <c r="M427" s="14">
        <f t="shared" si="75"/>
        <v>1</v>
      </c>
      <c r="N427" s="14" t="s">
        <v>513</v>
      </c>
      <c r="O427" s="17">
        <v>65083</v>
      </c>
      <c r="P427" s="16" t="s">
        <v>458</v>
      </c>
      <c r="Q427" s="14">
        <f t="shared" si="80"/>
        <v>50</v>
      </c>
      <c r="R427" s="14" t="s">
        <v>488</v>
      </c>
      <c r="S427" s="16">
        <f t="shared" si="76"/>
        <v>119</v>
      </c>
      <c r="T427" s="16">
        <v>0</v>
      </c>
      <c r="U427" s="16">
        <f t="shared" si="77"/>
        <v>0</v>
      </c>
      <c r="V427" s="17" t="str">
        <f t="shared" si="81"/>
        <v>165083501190</v>
      </c>
    </row>
    <row r="428" spans="13:22" x14ac:dyDescent="0.35">
      <c r="M428" s="14">
        <f t="shared" si="75"/>
        <v>1</v>
      </c>
      <c r="N428" s="14" t="s">
        <v>513</v>
      </c>
      <c r="O428" s="17">
        <v>67035</v>
      </c>
      <c r="P428" s="16" t="s">
        <v>464</v>
      </c>
      <c r="Q428" s="14">
        <f t="shared" si="80"/>
        <v>99</v>
      </c>
      <c r="R428" s="14">
        <v>0</v>
      </c>
      <c r="S428" s="16">
        <f t="shared" si="76"/>
        <v>0</v>
      </c>
      <c r="T428" s="16">
        <v>0</v>
      </c>
      <c r="U428" s="16">
        <f t="shared" si="77"/>
        <v>0</v>
      </c>
      <c r="V428" s="17" t="str">
        <f t="shared" si="81"/>
        <v>1670359900</v>
      </c>
    </row>
    <row r="429" spans="13:22" x14ac:dyDescent="0.35">
      <c r="M429" s="14">
        <f t="shared" si="75"/>
        <v>1</v>
      </c>
      <c r="N429" s="14" t="s">
        <v>513</v>
      </c>
      <c r="O429" s="17">
        <v>51102</v>
      </c>
      <c r="P429" s="16" t="s">
        <v>459</v>
      </c>
      <c r="Q429" s="14">
        <f t="shared" si="80"/>
        <v>60</v>
      </c>
      <c r="R429" s="14" t="s">
        <v>471</v>
      </c>
      <c r="S429" s="16">
        <f t="shared" si="76"/>
        <v>116</v>
      </c>
      <c r="T429" s="16">
        <v>0</v>
      </c>
      <c r="U429" s="16">
        <f t="shared" si="77"/>
        <v>0</v>
      </c>
      <c r="V429" s="17" t="str">
        <f t="shared" si="81"/>
        <v>151102601160</v>
      </c>
    </row>
    <row r="430" spans="13:22" x14ac:dyDescent="0.35">
      <c r="M430" s="14">
        <f t="shared" si="75"/>
        <v>1</v>
      </c>
      <c r="N430" s="14" t="s">
        <v>513</v>
      </c>
      <c r="O430" s="17">
        <v>65038</v>
      </c>
      <c r="P430" s="16" t="s">
        <v>460</v>
      </c>
      <c r="Q430" s="14">
        <f t="shared" si="80"/>
        <v>70</v>
      </c>
      <c r="R430" s="14" t="s">
        <v>491</v>
      </c>
      <c r="S430" s="16">
        <f t="shared" si="76"/>
        <v>111</v>
      </c>
      <c r="T430" s="16">
        <v>0</v>
      </c>
      <c r="U430" s="16">
        <f t="shared" si="77"/>
        <v>0</v>
      </c>
      <c r="V430" s="17" t="str">
        <f t="shared" si="81"/>
        <v>165038701110</v>
      </c>
    </row>
    <row r="431" spans="13:22" x14ac:dyDescent="0.35">
      <c r="M431" s="14">
        <f t="shared" si="75"/>
        <v>1</v>
      </c>
      <c r="N431" s="14" t="s">
        <v>513</v>
      </c>
      <c r="O431" s="17">
        <v>67011</v>
      </c>
      <c r="P431" s="16" t="s">
        <v>464</v>
      </c>
      <c r="Q431" s="14">
        <f t="shared" si="80"/>
        <v>99</v>
      </c>
      <c r="R431" s="14" t="s">
        <v>471</v>
      </c>
      <c r="S431" s="16">
        <f t="shared" si="76"/>
        <v>116</v>
      </c>
      <c r="T431" s="16">
        <v>0</v>
      </c>
      <c r="U431" s="16">
        <f t="shared" si="77"/>
        <v>0</v>
      </c>
      <c r="V431" s="17" t="str">
        <f t="shared" si="81"/>
        <v>167011991160</v>
      </c>
    </row>
    <row r="432" spans="13:22" x14ac:dyDescent="0.35">
      <c r="M432" s="14">
        <f t="shared" si="75"/>
        <v>1</v>
      </c>
      <c r="N432" s="14" t="s">
        <v>513</v>
      </c>
      <c r="O432" s="17">
        <v>67020</v>
      </c>
      <c r="P432" s="16" t="s">
        <v>458</v>
      </c>
      <c r="Q432" s="14">
        <f t="shared" si="80"/>
        <v>50</v>
      </c>
      <c r="R432" s="14" t="s">
        <v>474</v>
      </c>
      <c r="S432" s="16">
        <f t="shared" si="76"/>
        <v>124</v>
      </c>
      <c r="T432" s="16">
        <v>0</v>
      </c>
      <c r="U432" s="16">
        <f t="shared" si="77"/>
        <v>0</v>
      </c>
      <c r="V432" s="17" t="str">
        <f t="shared" si="81"/>
        <v>167020501240</v>
      </c>
    </row>
    <row r="433" spans="13:22" x14ac:dyDescent="0.35">
      <c r="M433" s="14">
        <f t="shared" ref="M433:M471" si="82">_xlfn.SINGLE(_xlfn.XLOOKUP(N433,B:B,A:A,0,0,1))</f>
        <v>1</v>
      </c>
      <c r="N433" s="14" t="s">
        <v>513</v>
      </c>
      <c r="O433" s="17">
        <v>65019</v>
      </c>
      <c r="P433" s="16" t="s">
        <v>460</v>
      </c>
      <c r="Q433" s="14">
        <f t="shared" si="80"/>
        <v>70</v>
      </c>
      <c r="R433" s="14" t="s">
        <v>491</v>
      </c>
      <c r="S433" s="16">
        <f t="shared" ref="S433:S467" si="83">_xlfn.SINGLE(_xlfn.XLOOKUP(R433,H:H,G:G,0,0,1))</f>
        <v>111</v>
      </c>
      <c r="T433" s="16">
        <v>0</v>
      </c>
      <c r="U433" s="16">
        <f t="shared" ref="U433:U467" si="84">_xlfn.SINGLE(_xlfn.XLOOKUP(T433,K:K,J:J,0,0,1))</f>
        <v>0</v>
      </c>
      <c r="V433" s="17" t="str">
        <f t="shared" si="81"/>
        <v>165019701110</v>
      </c>
    </row>
    <row r="434" spans="13:22" x14ac:dyDescent="0.35">
      <c r="M434" s="14">
        <f t="shared" si="82"/>
        <v>1</v>
      </c>
      <c r="N434" s="14" t="s">
        <v>513</v>
      </c>
      <c r="O434" s="17">
        <v>65220</v>
      </c>
      <c r="P434" s="16" t="s">
        <v>459</v>
      </c>
      <c r="Q434" s="14">
        <f t="shared" si="80"/>
        <v>60</v>
      </c>
      <c r="R434" s="14" t="s">
        <v>474</v>
      </c>
      <c r="S434" s="16">
        <f t="shared" si="83"/>
        <v>124</v>
      </c>
      <c r="T434" s="16">
        <v>0</v>
      </c>
      <c r="U434" s="16">
        <f t="shared" si="84"/>
        <v>0</v>
      </c>
      <c r="V434" s="17" t="str">
        <f t="shared" si="81"/>
        <v>165220601240</v>
      </c>
    </row>
    <row r="435" spans="13:22" x14ac:dyDescent="0.35">
      <c r="M435" s="14">
        <f t="shared" si="82"/>
        <v>1</v>
      </c>
      <c r="N435" s="14" t="s">
        <v>513</v>
      </c>
      <c r="O435" s="17">
        <v>9757</v>
      </c>
      <c r="P435" s="16" t="s">
        <v>457</v>
      </c>
      <c r="Q435" s="14">
        <f t="shared" si="80"/>
        <v>40</v>
      </c>
      <c r="R435" s="14" t="s">
        <v>474</v>
      </c>
      <c r="S435" s="16">
        <f t="shared" si="83"/>
        <v>124</v>
      </c>
      <c r="T435" s="16" t="s">
        <v>485</v>
      </c>
      <c r="U435" s="16">
        <f t="shared" si="84"/>
        <v>41</v>
      </c>
      <c r="V435" s="17" t="str">
        <f t="shared" si="81"/>
        <v>197574012441</v>
      </c>
    </row>
    <row r="436" spans="13:22" x14ac:dyDescent="0.35">
      <c r="M436" s="14">
        <f t="shared" si="82"/>
        <v>1</v>
      </c>
      <c r="N436" s="14" t="s">
        <v>513</v>
      </c>
      <c r="O436" s="17">
        <v>65056</v>
      </c>
      <c r="P436" s="16" t="s">
        <v>459</v>
      </c>
      <c r="Q436" s="14">
        <f t="shared" si="80"/>
        <v>60</v>
      </c>
      <c r="R436" s="14" t="s">
        <v>479</v>
      </c>
      <c r="S436" s="16">
        <f t="shared" si="83"/>
        <v>113</v>
      </c>
      <c r="T436" s="16">
        <v>0</v>
      </c>
      <c r="U436" s="16">
        <f t="shared" si="84"/>
        <v>0</v>
      </c>
      <c r="V436" s="17" t="str">
        <f t="shared" si="81"/>
        <v>165056601130</v>
      </c>
    </row>
    <row r="437" spans="13:22" x14ac:dyDescent="0.35">
      <c r="M437" s="14">
        <f t="shared" si="82"/>
        <v>1</v>
      </c>
      <c r="N437" s="14" t="s">
        <v>513</v>
      </c>
      <c r="O437" s="17">
        <v>65057</v>
      </c>
      <c r="P437" s="16" t="s">
        <v>458</v>
      </c>
      <c r="Q437" s="14">
        <f t="shared" si="80"/>
        <v>50</v>
      </c>
      <c r="R437" s="14" t="s">
        <v>471</v>
      </c>
      <c r="S437" s="16">
        <f t="shared" si="83"/>
        <v>116</v>
      </c>
      <c r="T437" s="16">
        <v>0</v>
      </c>
      <c r="U437" s="16">
        <f t="shared" si="84"/>
        <v>0</v>
      </c>
      <c r="V437" s="17" t="str">
        <f>M437&amp;O437&amp;Q437&amp;S437&amp;U437</f>
        <v>165057501160</v>
      </c>
    </row>
    <row r="438" spans="13:22" x14ac:dyDescent="0.35">
      <c r="M438" s="14">
        <f t="shared" si="82"/>
        <v>1</v>
      </c>
      <c r="N438" s="14" t="s">
        <v>513</v>
      </c>
      <c r="O438" s="17">
        <v>67038</v>
      </c>
      <c r="P438" s="14" t="s">
        <v>458</v>
      </c>
      <c r="Q438" s="14">
        <f t="shared" si="80"/>
        <v>50</v>
      </c>
      <c r="R438" s="14" t="s">
        <v>472</v>
      </c>
      <c r="S438" s="16">
        <f t="shared" si="83"/>
        <v>123</v>
      </c>
      <c r="T438" s="16">
        <v>0</v>
      </c>
      <c r="U438" s="16">
        <f t="shared" si="84"/>
        <v>0</v>
      </c>
      <c r="V438" s="17" t="str">
        <f>M438&amp;O438&amp;Q438&amp;S438&amp;U438</f>
        <v>167038501230</v>
      </c>
    </row>
    <row r="439" spans="13:22" x14ac:dyDescent="0.35">
      <c r="M439" s="14">
        <f t="shared" si="82"/>
        <v>1</v>
      </c>
      <c r="N439" s="14" t="s">
        <v>513</v>
      </c>
      <c r="O439" s="16">
        <v>22298</v>
      </c>
      <c r="P439" s="16" t="s">
        <v>441</v>
      </c>
      <c r="Q439" s="14">
        <f t="shared" si="80"/>
        <v>2</v>
      </c>
      <c r="R439" s="16">
        <v>0</v>
      </c>
      <c r="S439" s="16">
        <f t="shared" si="83"/>
        <v>0</v>
      </c>
      <c r="T439" s="16">
        <v>0</v>
      </c>
      <c r="U439" s="16">
        <f t="shared" si="84"/>
        <v>0</v>
      </c>
      <c r="V439" s="17" t="str">
        <f>M439&amp;O439&amp;Q439&amp;S439&amp;U439</f>
        <v>122298200</v>
      </c>
    </row>
    <row r="440" spans="13:22" x14ac:dyDescent="0.35">
      <c r="M440" s="14">
        <f t="shared" si="82"/>
        <v>1</v>
      </c>
      <c r="N440" s="14" t="s">
        <v>513</v>
      </c>
      <c r="O440" s="16">
        <v>30130</v>
      </c>
      <c r="P440" s="16" t="s">
        <v>445</v>
      </c>
      <c r="Q440" s="14">
        <f t="shared" si="80"/>
        <v>6</v>
      </c>
      <c r="R440" s="16">
        <v>0</v>
      </c>
      <c r="S440" s="16">
        <f t="shared" si="83"/>
        <v>0</v>
      </c>
      <c r="T440" s="16">
        <v>0</v>
      </c>
      <c r="U440" s="16">
        <f t="shared" si="84"/>
        <v>0</v>
      </c>
      <c r="V440" s="17" t="str">
        <f>M440&amp;O440&amp;Q440&amp;S440&amp;U440</f>
        <v>130130600</v>
      </c>
    </row>
    <row r="441" spans="13:22" x14ac:dyDescent="0.35">
      <c r="M441" s="14">
        <f t="shared" si="82"/>
        <v>1</v>
      </c>
      <c r="N441" s="14" t="s">
        <v>513</v>
      </c>
      <c r="O441" s="16">
        <v>30236</v>
      </c>
      <c r="P441" s="16" t="s">
        <v>445</v>
      </c>
      <c r="Q441" s="14">
        <f t="shared" si="80"/>
        <v>6</v>
      </c>
      <c r="R441" s="16">
        <v>0</v>
      </c>
      <c r="S441" s="16">
        <f t="shared" si="83"/>
        <v>0</v>
      </c>
      <c r="T441" s="16">
        <v>0</v>
      </c>
      <c r="U441" s="16">
        <f t="shared" si="84"/>
        <v>0</v>
      </c>
      <c r="V441" s="17" t="str">
        <f>M441&amp;O441&amp;Q441&amp;S441&amp;U441</f>
        <v>130236600</v>
      </c>
    </row>
    <row r="442" spans="13:22" x14ac:dyDescent="0.35">
      <c r="M442" s="14">
        <f t="shared" si="82"/>
        <v>1</v>
      </c>
      <c r="N442" s="14" t="s">
        <v>513</v>
      </c>
      <c r="O442" s="16">
        <v>31075</v>
      </c>
      <c r="P442" s="16" t="s">
        <v>445</v>
      </c>
      <c r="Q442" s="14">
        <f t="shared" si="80"/>
        <v>6</v>
      </c>
      <c r="R442" s="16">
        <v>0</v>
      </c>
      <c r="S442" s="16">
        <f t="shared" si="83"/>
        <v>0</v>
      </c>
      <c r="T442" s="16">
        <v>0</v>
      </c>
      <c r="U442" s="16">
        <f t="shared" si="84"/>
        <v>0</v>
      </c>
      <c r="V442" s="17" t="str">
        <f t="shared" ref="V442:V454" si="85">M442&amp;O442&amp;Q442&amp;S442&amp;U442</f>
        <v>131075600</v>
      </c>
    </row>
    <row r="443" spans="13:22" x14ac:dyDescent="0.35">
      <c r="M443" s="14">
        <f t="shared" si="82"/>
        <v>1</v>
      </c>
      <c r="N443" s="14" t="s">
        <v>513</v>
      </c>
      <c r="O443" s="16">
        <v>31198</v>
      </c>
      <c r="P443" s="16" t="s">
        <v>445</v>
      </c>
      <c r="Q443" s="14">
        <f t="shared" si="80"/>
        <v>6</v>
      </c>
      <c r="R443" s="16">
        <v>0</v>
      </c>
      <c r="S443" s="16">
        <f t="shared" si="83"/>
        <v>0</v>
      </c>
      <c r="T443" s="16">
        <v>0</v>
      </c>
      <c r="U443" s="16">
        <f t="shared" si="84"/>
        <v>0</v>
      </c>
      <c r="V443" s="17" t="str">
        <f t="shared" si="85"/>
        <v>131198600</v>
      </c>
    </row>
    <row r="444" spans="13:22" x14ac:dyDescent="0.35">
      <c r="M444" s="14">
        <f t="shared" si="82"/>
        <v>1</v>
      </c>
      <c r="N444" s="14" t="s">
        <v>513</v>
      </c>
      <c r="O444" s="16">
        <v>32046</v>
      </c>
      <c r="P444" s="16" t="s">
        <v>445</v>
      </c>
      <c r="Q444" s="14">
        <f t="shared" si="80"/>
        <v>6</v>
      </c>
      <c r="R444" s="16">
        <v>0</v>
      </c>
      <c r="S444" s="16">
        <f t="shared" si="83"/>
        <v>0</v>
      </c>
      <c r="T444" s="16">
        <v>0</v>
      </c>
      <c r="U444" s="16">
        <f t="shared" si="84"/>
        <v>0</v>
      </c>
      <c r="V444" s="17" t="str">
        <f t="shared" si="85"/>
        <v>132046600</v>
      </c>
    </row>
    <row r="445" spans="13:22" x14ac:dyDescent="0.35">
      <c r="M445" s="14">
        <f t="shared" si="82"/>
        <v>1</v>
      </c>
      <c r="N445" s="14" t="s">
        <v>513</v>
      </c>
      <c r="O445" s="16">
        <v>32151</v>
      </c>
      <c r="P445" s="16" t="s">
        <v>445</v>
      </c>
      <c r="Q445" s="14">
        <f t="shared" si="80"/>
        <v>6</v>
      </c>
      <c r="R445" s="16">
        <v>0</v>
      </c>
      <c r="S445" s="16">
        <f t="shared" si="83"/>
        <v>0</v>
      </c>
      <c r="T445" s="16">
        <v>0</v>
      </c>
      <c r="U445" s="16">
        <f t="shared" si="84"/>
        <v>0</v>
      </c>
      <c r="V445" s="17" t="str">
        <f t="shared" si="85"/>
        <v>132151600</v>
      </c>
    </row>
    <row r="446" spans="13:22" x14ac:dyDescent="0.35">
      <c r="M446" s="14">
        <f t="shared" si="82"/>
        <v>1</v>
      </c>
      <c r="N446" s="14" t="s">
        <v>513</v>
      </c>
      <c r="O446" s="16">
        <v>31194</v>
      </c>
      <c r="P446" s="16" t="s">
        <v>445</v>
      </c>
      <c r="Q446" s="14">
        <f t="shared" si="80"/>
        <v>6</v>
      </c>
      <c r="R446" s="16">
        <v>0</v>
      </c>
      <c r="S446" s="16">
        <f t="shared" si="83"/>
        <v>0</v>
      </c>
      <c r="T446" s="16">
        <v>0</v>
      </c>
      <c r="U446" s="16">
        <f t="shared" si="84"/>
        <v>0</v>
      </c>
      <c r="V446" s="17" t="str">
        <f t="shared" si="85"/>
        <v>131194600</v>
      </c>
    </row>
    <row r="447" spans="13:22" x14ac:dyDescent="0.35">
      <c r="M447" s="14">
        <f t="shared" si="82"/>
        <v>1</v>
      </c>
      <c r="N447" s="14" t="s">
        <v>513</v>
      </c>
      <c r="O447" s="16">
        <v>62030</v>
      </c>
      <c r="P447" s="16" t="s">
        <v>457</v>
      </c>
      <c r="Q447" s="14">
        <f t="shared" si="80"/>
        <v>40</v>
      </c>
      <c r="R447" s="16" t="s">
        <v>471</v>
      </c>
      <c r="S447" s="16">
        <f t="shared" si="83"/>
        <v>116</v>
      </c>
      <c r="T447" s="16">
        <v>0</v>
      </c>
      <c r="U447" s="16">
        <f t="shared" si="84"/>
        <v>0</v>
      </c>
      <c r="V447" s="17" t="str">
        <f t="shared" si="85"/>
        <v>162030401160</v>
      </c>
    </row>
    <row r="448" spans="13:22" x14ac:dyDescent="0.35">
      <c r="M448" s="14">
        <f t="shared" si="82"/>
        <v>1</v>
      </c>
      <c r="N448" s="14" t="s">
        <v>513</v>
      </c>
      <c r="O448" s="16">
        <v>51103</v>
      </c>
      <c r="P448" s="16" t="s">
        <v>459</v>
      </c>
      <c r="Q448" s="14">
        <f t="shared" si="80"/>
        <v>60</v>
      </c>
      <c r="R448" s="16" t="s">
        <v>471</v>
      </c>
      <c r="S448" s="16">
        <f t="shared" si="83"/>
        <v>116</v>
      </c>
      <c r="T448" s="16">
        <v>0</v>
      </c>
      <c r="U448" s="16">
        <f t="shared" si="84"/>
        <v>0</v>
      </c>
      <c r="V448" s="17" t="str">
        <f t="shared" si="85"/>
        <v>151103601160</v>
      </c>
    </row>
    <row r="449" spans="13:22" x14ac:dyDescent="0.35">
      <c r="M449" s="14">
        <f t="shared" si="82"/>
        <v>1</v>
      </c>
      <c r="N449" s="14" t="s">
        <v>513</v>
      </c>
      <c r="O449" s="16">
        <v>65013</v>
      </c>
      <c r="P449" s="16" t="s">
        <v>460</v>
      </c>
      <c r="Q449" s="14">
        <f t="shared" si="80"/>
        <v>70</v>
      </c>
      <c r="R449" s="16" t="s">
        <v>490</v>
      </c>
      <c r="S449" s="16">
        <f t="shared" si="83"/>
        <v>112</v>
      </c>
      <c r="T449" s="16">
        <v>0</v>
      </c>
      <c r="U449" s="16">
        <f t="shared" si="84"/>
        <v>0</v>
      </c>
      <c r="V449" s="17" t="str">
        <f t="shared" si="85"/>
        <v>165013701120</v>
      </c>
    </row>
    <row r="450" spans="13:22" x14ac:dyDescent="0.35">
      <c r="M450" s="14">
        <f t="shared" si="82"/>
        <v>1</v>
      </c>
      <c r="N450" s="14" t="s">
        <v>513</v>
      </c>
      <c r="O450" s="16">
        <v>65024</v>
      </c>
      <c r="P450" s="16" t="s">
        <v>460</v>
      </c>
      <c r="Q450" s="14">
        <f t="shared" si="80"/>
        <v>70</v>
      </c>
      <c r="R450" s="16" t="s">
        <v>490</v>
      </c>
      <c r="S450" s="16">
        <f t="shared" si="83"/>
        <v>112</v>
      </c>
      <c r="T450" s="16">
        <v>0</v>
      </c>
      <c r="U450" s="16">
        <f t="shared" si="84"/>
        <v>0</v>
      </c>
      <c r="V450" s="17" t="str">
        <f t="shared" si="85"/>
        <v>165024701120</v>
      </c>
    </row>
    <row r="451" spans="13:22" x14ac:dyDescent="0.35">
      <c r="M451" s="14">
        <f t="shared" si="82"/>
        <v>1</v>
      </c>
      <c r="N451" s="14" t="s">
        <v>513</v>
      </c>
      <c r="O451" s="16">
        <v>65028</v>
      </c>
      <c r="P451" s="16" t="s">
        <v>464</v>
      </c>
      <c r="Q451" s="14">
        <f t="shared" si="80"/>
        <v>99</v>
      </c>
      <c r="R451" s="16">
        <v>0</v>
      </c>
      <c r="S451" s="16">
        <f t="shared" si="83"/>
        <v>0</v>
      </c>
      <c r="T451" s="16">
        <v>0</v>
      </c>
      <c r="U451" s="16">
        <f t="shared" si="84"/>
        <v>0</v>
      </c>
      <c r="V451" s="17" t="str">
        <f t="shared" si="85"/>
        <v>1650289900</v>
      </c>
    </row>
    <row r="452" spans="13:22" x14ac:dyDescent="0.35">
      <c r="M452" s="14">
        <f t="shared" si="82"/>
        <v>1</v>
      </c>
      <c r="N452" s="14" t="s">
        <v>513</v>
      </c>
      <c r="O452" s="16">
        <v>65061</v>
      </c>
      <c r="P452" s="16" t="s">
        <v>464</v>
      </c>
      <c r="Q452" s="14">
        <f t="shared" si="80"/>
        <v>99</v>
      </c>
      <c r="R452" s="16">
        <v>0</v>
      </c>
      <c r="S452" s="16">
        <f t="shared" si="83"/>
        <v>0</v>
      </c>
      <c r="T452" s="16">
        <v>0</v>
      </c>
      <c r="U452" s="16">
        <f t="shared" si="84"/>
        <v>0</v>
      </c>
      <c r="V452" s="17" t="str">
        <f t="shared" si="85"/>
        <v>1650619900</v>
      </c>
    </row>
    <row r="453" spans="13:22" x14ac:dyDescent="0.35">
      <c r="M453" s="14">
        <f t="shared" si="82"/>
        <v>1</v>
      </c>
      <c r="N453" s="14" t="s">
        <v>513</v>
      </c>
      <c r="O453" s="16">
        <v>65085</v>
      </c>
      <c r="P453" s="16" t="s">
        <v>460</v>
      </c>
      <c r="Q453" s="14">
        <f t="shared" si="80"/>
        <v>70</v>
      </c>
      <c r="R453" s="16" t="s">
        <v>476</v>
      </c>
      <c r="S453" s="16">
        <f t="shared" si="83"/>
        <v>121</v>
      </c>
      <c r="T453" s="16">
        <v>0</v>
      </c>
      <c r="U453" s="16">
        <f t="shared" si="84"/>
        <v>0</v>
      </c>
      <c r="V453" s="17" t="str">
        <f t="shared" si="85"/>
        <v>165085701210</v>
      </c>
    </row>
    <row r="454" spans="13:22" x14ac:dyDescent="0.35">
      <c r="M454" s="14">
        <f t="shared" si="82"/>
        <v>1</v>
      </c>
      <c r="N454" s="14" t="s">
        <v>513</v>
      </c>
      <c r="O454" s="16">
        <v>65201</v>
      </c>
      <c r="P454" s="16" t="s">
        <v>458</v>
      </c>
      <c r="Q454" s="14">
        <f t="shared" ref="Q454:Q468" si="86">_xlfn.SINGLE(_xlfn.XLOOKUP(P454,E:E,D:D,0,0,1))</f>
        <v>50</v>
      </c>
      <c r="R454" s="16" t="s">
        <v>635</v>
      </c>
      <c r="S454" s="16">
        <f t="shared" si="83"/>
        <v>125</v>
      </c>
      <c r="T454" s="16">
        <v>0</v>
      </c>
      <c r="U454" s="16">
        <f t="shared" si="84"/>
        <v>0</v>
      </c>
      <c r="V454" s="17" t="str">
        <f t="shared" si="85"/>
        <v>165201501250</v>
      </c>
    </row>
    <row r="455" spans="13:22" x14ac:dyDescent="0.35">
      <c r="M455" s="14">
        <f t="shared" si="82"/>
        <v>1</v>
      </c>
      <c r="N455" s="14" t="s">
        <v>513</v>
      </c>
      <c r="O455" s="16">
        <v>67004</v>
      </c>
      <c r="P455" s="16" t="s">
        <v>462</v>
      </c>
      <c r="Q455" s="14">
        <f t="shared" si="86"/>
        <v>90</v>
      </c>
      <c r="R455" s="16">
        <v>0</v>
      </c>
      <c r="S455" s="16">
        <f t="shared" si="83"/>
        <v>0</v>
      </c>
      <c r="T455" s="16">
        <v>0</v>
      </c>
      <c r="U455" s="16">
        <f t="shared" si="84"/>
        <v>0</v>
      </c>
      <c r="V455" s="17" t="str">
        <f t="shared" ref="V455:V465" si="87">M455&amp;O455&amp;Q455&amp;S455&amp;U455</f>
        <v>1670049000</v>
      </c>
    </row>
    <row r="456" spans="13:22" x14ac:dyDescent="0.35">
      <c r="M456" s="14">
        <f t="shared" si="82"/>
        <v>1</v>
      </c>
      <c r="N456" s="14" t="s">
        <v>513</v>
      </c>
      <c r="O456" s="16">
        <v>10645</v>
      </c>
      <c r="P456" s="16" t="s">
        <v>460</v>
      </c>
      <c r="Q456" s="14">
        <f t="shared" si="86"/>
        <v>70</v>
      </c>
      <c r="R456" s="16" t="s">
        <v>474</v>
      </c>
      <c r="S456" s="16">
        <f t="shared" si="83"/>
        <v>124</v>
      </c>
      <c r="T456" s="16">
        <v>0</v>
      </c>
      <c r="U456" s="16">
        <f t="shared" si="84"/>
        <v>0</v>
      </c>
      <c r="V456" s="17" t="str">
        <f t="shared" si="87"/>
        <v>110645701240</v>
      </c>
    </row>
    <row r="457" spans="13:22" x14ac:dyDescent="0.35">
      <c r="M457" s="14">
        <f t="shared" si="82"/>
        <v>1</v>
      </c>
      <c r="N457" s="14" t="s">
        <v>513</v>
      </c>
      <c r="O457" s="16">
        <v>9855</v>
      </c>
      <c r="P457" s="16" t="s">
        <v>460</v>
      </c>
      <c r="Q457" s="14">
        <f t="shared" si="86"/>
        <v>70</v>
      </c>
      <c r="R457" s="16" t="s">
        <v>474</v>
      </c>
      <c r="S457" s="16">
        <f t="shared" si="83"/>
        <v>124</v>
      </c>
      <c r="T457" s="16">
        <v>0</v>
      </c>
      <c r="U457" s="16">
        <f t="shared" si="84"/>
        <v>0</v>
      </c>
      <c r="V457" s="17" t="str">
        <f t="shared" si="87"/>
        <v>19855701240</v>
      </c>
    </row>
    <row r="458" spans="13:22" x14ac:dyDescent="0.35">
      <c r="M458" s="14">
        <f t="shared" si="82"/>
        <v>1</v>
      </c>
      <c r="N458" s="14" t="s">
        <v>513</v>
      </c>
      <c r="O458" s="16">
        <v>65073</v>
      </c>
      <c r="P458" s="16" t="s">
        <v>459</v>
      </c>
      <c r="Q458" s="14">
        <f t="shared" si="86"/>
        <v>60</v>
      </c>
      <c r="R458" s="16" t="s">
        <v>421</v>
      </c>
      <c r="S458" s="16">
        <f t="shared" si="83"/>
        <v>105</v>
      </c>
      <c r="T458" s="16">
        <v>0</v>
      </c>
      <c r="U458" s="16">
        <f t="shared" si="84"/>
        <v>0</v>
      </c>
      <c r="V458" s="17" t="str">
        <f t="shared" si="87"/>
        <v>165073601050</v>
      </c>
    </row>
    <row r="459" spans="13:22" x14ac:dyDescent="0.35">
      <c r="M459" s="14">
        <f t="shared" si="82"/>
        <v>1</v>
      </c>
      <c r="N459" s="14" t="s">
        <v>513</v>
      </c>
      <c r="O459" s="16">
        <v>67026</v>
      </c>
      <c r="P459" s="16" t="s">
        <v>459</v>
      </c>
      <c r="Q459" s="14">
        <f t="shared" si="86"/>
        <v>60</v>
      </c>
      <c r="R459" s="16" t="s">
        <v>421</v>
      </c>
      <c r="S459" s="16">
        <f t="shared" si="83"/>
        <v>105</v>
      </c>
      <c r="T459" s="16">
        <v>0</v>
      </c>
      <c r="U459" s="16">
        <f t="shared" si="84"/>
        <v>0</v>
      </c>
      <c r="V459" s="17" t="str">
        <f t="shared" si="87"/>
        <v>167026601050</v>
      </c>
    </row>
    <row r="460" spans="13:22" x14ac:dyDescent="0.35">
      <c r="M460" s="14">
        <f t="shared" si="82"/>
        <v>1</v>
      </c>
      <c r="N460" s="14" t="s">
        <v>513</v>
      </c>
      <c r="O460" s="16">
        <v>62602</v>
      </c>
      <c r="P460" s="16" t="s">
        <v>457</v>
      </c>
      <c r="Q460" s="14">
        <f t="shared" si="86"/>
        <v>40</v>
      </c>
      <c r="R460" s="16" t="s">
        <v>471</v>
      </c>
      <c r="S460" s="16">
        <f t="shared" si="83"/>
        <v>116</v>
      </c>
      <c r="T460" s="16" t="s">
        <v>483</v>
      </c>
      <c r="U460" s="16">
        <f t="shared" si="84"/>
        <v>43</v>
      </c>
      <c r="V460" s="17" t="str">
        <f t="shared" si="87"/>
        <v>1626024011643</v>
      </c>
    </row>
    <row r="461" spans="13:22" x14ac:dyDescent="0.35">
      <c r="M461" s="14">
        <f t="shared" si="82"/>
        <v>1</v>
      </c>
      <c r="N461" s="14" t="s">
        <v>513</v>
      </c>
      <c r="O461" s="16">
        <v>31089</v>
      </c>
      <c r="P461" s="16" t="s">
        <v>445</v>
      </c>
      <c r="Q461" s="14">
        <f t="shared" si="86"/>
        <v>6</v>
      </c>
      <c r="R461" s="16">
        <v>0</v>
      </c>
      <c r="S461" s="16">
        <f t="shared" si="83"/>
        <v>0</v>
      </c>
      <c r="T461" s="16">
        <v>0</v>
      </c>
      <c r="U461" s="16">
        <f t="shared" si="84"/>
        <v>0</v>
      </c>
      <c r="V461" s="17" t="str">
        <f t="shared" si="87"/>
        <v>131089600</v>
      </c>
    </row>
    <row r="462" spans="13:22" x14ac:dyDescent="0.35">
      <c r="M462" s="14">
        <f t="shared" si="82"/>
        <v>1</v>
      </c>
      <c r="N462" s="14" t="s">
        <v>513</v>
      </c>
      <c r="O462" s="16">
        <v>31108</v>
      </c>
      <c r="P462" s="16" t="s">
        <v>445</v>
      </c>
      <c r="Q462" s="14">
        <f t="shared" si="86"/>
        <v>6</v>
      </c>
      <c r="R462" s="16">
        <v>0</v>
      </c>
      <c r="S462" s="16">
        <f t="shared" si="83"/>
        <v>0</v>
      </c>
      <c r="T462" s="16">
        <v>0</v>
      </c>
      <c r="U462" s="16">
        <f t="shared" si="84"/>
        <v>0</v>
      </c>
      <c r="V462" s="17" t="str">
        <f t="shared" si="87"/>
        <v>131108600</v>
      </c>
    </row>
    <row r="463" spans="13:22" x14ac:dyDescent="0.35">
      <c r="M463" s="14">
        <f t="shared" si="82"/>
        <v>1</v>
      </c>
      <c r="N463" s="14" t="s">
        <v>513</v>
      </c>
      <c r="O463" s="16">
        <v>22273</v>
      </c>
      <c r="P463" s="16" t="s">
        <v>445</v>
      </c>
      <c r="Q463" s="14">
        <f t="shared" si="86"/>
        <v>6</v>
      </c>
      <c r="R463" s="16">
        <v>0</v>
      </c>
      <c r="S463" s="16">
        <f t="shared" si="83"/>
        <v>0</v>
      </c>
      <c r="T463" s="16">
        <v>0</v>
      </c>
      <c r="U463" s="16">
        <f t="shared" si="84"/>
        <v>0</v>
      </c>
      <c r="V463" s="17" t="str">
        <f t="shared" si="87"/>
        <v>122273600</v>
      </c>
    </row>
    <row r="464" spans="13:22" x14ac:dyDescent="0.35">
      <c r="M464" s="14">
        <f t="shared" si="82"/>
        <v>1</v>
      </c>
      <c r="N464" s="14" t="s">
        <v>513</v>
      </c>
      <c r="O464" s="16">
        <v>32127</v>
      </c>
      <c r="P464" s="16" t="s">
        <v>445</v>
      </c>
      <c r="Q464" s="14">
        <f t="shared" si="86"/>
        <v>6</v>
      </c>
      <c r="R464" s="16">
        <v>0</v>
      </c>
      <c r="S464" s="16">
        <f t="shared" si="83"/>
        <v>0</v>
      </c>
      <c r="T464" s="16">
        <v>0</v>
      </c>
      <c r="U464" s="16">
        <f t="shared" si="84"/>
        <v>0</v>
      </c>
      <c r="V464" s="17" t="str">
        <f t="shared" si="87"/>
        <v>132127600</v>
      </c>
    </row>
    <row r="465" spans="13:22" x14ac:dyDescent="0.35">
      <c r="M465" s="14">
        <f t="shared" si="82"/>
        <v>1</v>
      </c>
      <c r="N465" s="14" t="s">
        <v>513</v>
      </c>
      <c r="O465" s="16">
        <v>32157</v>
      </c>
      <c r="P465" s="16" t="s">
        <v>445</v>
      </c>
      <c r="Q465" s="14">
        <f t="shared" si="86"/>
        <v>6</v>
      </c>
      <c r="R465" s="16">
        <v>0</v>
      </c>
      <c r="S465" s="16">
        <f t="shared" si="83"/>
        <v>0</v>
      </c>
      <c r="T465" s="16">
        <v>0</v>
      </c>
      <c r="U465" s="16">
        <f t="shared" si="84"/>
        <v>0</v>
      </c>
      <c r="V465" s="17" t="str">
        <f t="shared" si="87"/>
        <v>132157600</v>
      </c>
    </row>
    <row r="466" spans="13:22" x14ac:dyDescent="0.35">
      <c r="M466" s="14">
        <f t="shared" si="82"/>
        <v>1</v>
      </c>
      <c r="N466" s="14" t="s">
        <v>513</v>
      </c>
      <c r="O466" s="16">
        <v>61219</v>
      </c>
      <c r="P466" s="16" t="s">
        <v>457</v>
      </c>
      <c r="Q466" s="14">
        <f t="shared" si="86"/>
        <v>40</v>
      </c>
      <c r="R466" s="16" t="s">
        <v>471</v>
      </c>
      <c r="S466" s="16">
        <f t="shared" si="83"/>
        <v>116</v>
      </c>
      <c r="T466" s="16" t="s">
        <v>483</v>
      </c>
      <c r="U466" s="16">
        <f t="shared" si="84"/>
        <v>43</v>
      </c>
      <c r="V466" s="17" t="str">
        <f t="shared" ref="V466:V480" si="88">M466&amp;O466&amp;Q466&amp;S466&amp;U466</f>
        <v>1612194011643</v>
      </c>
    </row>
    <row r="467" spans="13:22" x14ac:dyDescent="0.35">
      <c r="M467" s="14">
        <f t="shared" si="82"/>
        <v>1</v>
      </c>
      <c r="N467" s="14" t="s">
        <v>513</v>
      </c>
      <c r="O467" s="16">
        <v>62011</v>
      </c>
      <c r="P467" s="16" t="s">
        <v>459</v>
      </c>
      <c r="Q467" s="14">
        <f t="shared" si="86"/>
        <v>60</v>
      </c>
      <c r="R467" s="16" t="s">
        <v>471</v>
      </c>
      <c r="S467" s="16">
        <f t="shared" si="83"/>
        <v>116</v>
      </c>
      <c r="T467" s="16">
        <v>0</v>
      </c>
      <c r="U467" s="16">
        <f t="shared" si="84"/>
        <v>0</v>
      </c>
      <c r="V467" s="17" t="str">
        <f t="shared" si="88"/>
        <v>162011601160</v>
      </c>
    </row>
    <row r="468" spans="13:22" x14ac:dyDescent="0.35">
      <c r="M468" s="14">
        <f t="shared" si="82"/>
        <v>1</v>
      </c>
      <c r="N468" s="14" t="s">
        <v>513</v>
      </c>
      <c r="O468" s="16">
        <v>21013</v>
      </c>
      <c r="P468" s="16" t="s">
        <v>445</v>
      </c>
      <c r="Q468" s="14">
        <f t="shared" si="86"/>
        <v>6</v>
      </c>
      <c r="R468" s="16" t="s">
        <v>496</v>
      </c>
      <c r="S468" s="16">
        <f>_xlfn.SINGLE(_xlfn.XLOOKUP(R468,H:H,G:G,0,0,1))</f>
        <v>103</v>
      </c>
      <c r="T468" s="16">
        <v>0</v>
      </c>
      <c r="U468" s="16">
        <f>_xlfn.SINGLE(_xlfn.XLOOKUP(T468,K:K,J:J,0,0,1))</f>
        <v>0</v>
      </c>
      <c r="V468" s="17" t="str">
        <f t="shared" si="88"/>
        <v>12101361030</v>
      </c>
    </row>
    <row r="469" spans="13:22" x14ac:dyDescent="0.35">
      <c r="M469" s="14">
        <f t="shared" si="82"/>
        <v>1</v>
      </c>
      <c r="N469" s="14" t="s">
        <v>513</v>
      </c>
      <c r="O469" s="16">
        <v>62035</v>
      </c>
      <c r="P469" s="16" t="s">
        <v>457</v>
      </c>
      <c r="Q469" s="14">
        <f>_xlfn.XLOOKUP(P469,E:E,D:D,0,0,1)</f>
        <v>40</v>
      </c>
      <c r="R469" s="16" t="s">
        <v>471</v>
      </c>
      <c r="S469" s="16">
        <f>_xlfn.XLOOKUP(R469,H:H,G:G,0,0,1)</f>
        <v>116</v>
      </c>
      <c r="T469" s="16" t="s">
        <v>484</v>
      </c>
      <c r="U469" s="16">
        <f>_xlfn.XLOOKUP(T469,K:K,J:J,0,0,1)</f>
        <v>42</v>
      </c>
      <c r="V469" s="17" t="str">
        <f t="shared" si="88"/>
        <v>1620354011642</v>
      </c>
    </row>
    <row r="470" spans="13:22" x14ac:dyDescent="0.35">
      <c r="M470" s="14">
        <f t="shared" si="82"/>
        <v>1</v>
      </c>
      <c r="N470" s="14" t="s">
        <v>513</v>
      </c>
      <c r="O470" s="16">
        <v>65067</v>
      </c>
      <c r="P470" s="16" t="s">
        <v>456</v>
      </c>
      <c r="Q470" s="14">
        <f>_xlfn.XLOOKUP(P470,E:E,D:D,0,0,1)</f>
        <v>30</v>
      </c>
      <c r="R470" s="16" t="s">
        <v>474</v>
      </c>
      <c r="S470" s="16">
        <f>_xlfn.XLOOKUP(R470,H:H,G:G,0,0,1)</f>
        <v>124</v>
      </c>
      <c r="T470" s="16">
        <v>0</v>
      </c>
      <c r="U470" s="16">
        <f>_xlfn.XLOOKUP(T470,K:K,J:J,0,0,1)</f>
        <v>0</v>
      </c>
      <c r="V470" s="17" t="str">
        <f t="shared" si="88"/>
        <v>165067301240</v>
      </c>
    </row>
    <row r="471" spans="13:22" x14ac:dyDescent="0.35">
      <c r="M471" s="14">
        <f t="shared" si="82"/>
        <v>1</v>
      </c>
      <c r="N471" s="14" t="s">
        <v>513</v>
      </c>
      <c r="O471" s="16">
        <v>65025</v>
      </c>
      <c r="P471" s="16" t="s">
        <v>460</v>
      </c>
      <c r="Q471" s="14">
        <f>_xlfn.XLOOKUP(P471,E:E,D:D,0,0,1)</f>
        <v>70</v>
      </c>
      <c r="R471" s="16">
        <v>0</v>
      </c>
      <c r="S471" s="16">
        <f>_xlfn.XLOOKUP(R471,H:H,G:G,0,0,1)</f>
        <v>0</v>
      </c>
      <c r="T471" s="16">
        <v>0</v>
      </c>
      <c r="U471" s="16">
        <f>_xlfn.XLOOKUP(T471,K:K,J:J,0,0,1)</f>
        <v>0</v>
      </c>
      <c r="V471" s="17" t="str">
        <f t="shared" si="88"/>
        <v>1650257000</v>
      </c>
    </row>
    <row r="472" spans="13:22" x14ac:dyDescent="0.35">
      <c r="M472" s="14">
        <f>_xlfn.SINGLE(_xlfn.XLOOKUP(N472,B:B,A:A,0,0,1))</f>
        <v>1</v>
      </c>
      <c r="N472" s="14" t="s">
        <v>513</v>
      </c>
      <c r="O472" s="16">
        <v>31005</v>
      </c>
      <c r="P472" s="16" t="s">
        <v>445</v>
      </c>
      <c r="Q472" s="14">
        <f>_xlfn.SINGLE(_xlfn.XLOOKUP(P472,E:E,D:D,0,0,1))</f>
        <v>6</v>
      </c>
      <c r="R472" s="16">
        <v>0</v>
      </c>
      <c r="S472" s="16">
        <f>_xlfn.SINGLE(_xlfn.XLOOKUP(R472,H:H,G:G,0,0,1))</f>
        <v>0</v>
      </c>
      <c r="T472" s="16">
        <v>0</v>
      </c>
      <c r="U472" s="16">
        <f>_xlfn.SINGLE(_xlfn.XLOOKUP(T472,K:K,J:J,0,0,1))</f>
        <v>0</v>
      </c>
      <c r="V472" s="17" t="str">
        <f t="shared" si="88"/>
        <v>131005600</v>
      </c>
    </row>
    <row r="473" spans="13:22" x14ac:dyDescent="0.35">
      <c r="M473" s="14">
        <f>_xlfn.XLOOKUP(N473,B:B,A:A,0,0,1)</f>
        <v>1</v>
      </c>
      <c r="N473" s="14" t="s">
        <v>513</v>
      </c>
      <c r="O473" s="16">
        <v>31170</v>
      </c>
      <c r="P473" s="16" t="s">
        <v>445</v>
      </c>
      <c r="Q473" s="14">
        <f>_xlfn.SINGLE(_xlfn.XLOOKUP(P473,E:E,D:D,0,0,1))</f>
        <v>6</v>
      </c>
      <c r="R473" s="16">
        <v>0</v>
      </c>
      <c r="S473" s="16">
        <f>_xlfn.SINGLE(_xlfn.XLOOKUP(R473,H:H,G:G,0,0,1))</f>
        <v>0</v>
      </c>
      <c r="T473" s="16">
        <v>0</v>
      </c>
      <c r="U473" s="16">
        <f>_xlfn.SINGLE(_xlfn.XLOOKUP(T473,K:K,J:J,0,0,1))</f>
        <v>0</v>
      </c>
      <c r="V473" s="17" t="str">
        <f t="shared" si="88"/>
        <v>131170600</v>
      </c>
    </row>
    <row r="474" spans="13:22" x14ac:dyDescent="0.35">
      <c r="M474" s="14">
        <f>_xlfn.XLOOKUP(N474,B:B,A:A,0,0,1)</f>
        <v>1</v>
      </c>
      <c r="N474" s="14" t="s">
        <v>513</v>
      </c>
      <c r="O474" s="16">
        <v>31068</v>
      </c>
      <c r="P474" s="16" t="s">
        <v>445</v>
      </c>
      <c r="Q474" s="14">
        <f>_xlfn.SINGLE(_xlfn.XLOOKUP(P474,E:E,D:D,0,0,1))</f>
        <v>6</v>
      </c>
      <c r="R474" s="16">
        <v>0</v>
      </c>
      <c r="S474" s="16">
        <f>_xlfn.SINGLE(_xlfn.XLOOKUP(R474,H:H,G:G,0,0,1))</f>
        <v>0</v>
      </c>
      <c r="T474" s="16">
        <v>0</v>
      </c>
      <c r="U474" s="16">
        <f>_xlfn.SINGLE(_xlfn.XLOOKUP(T474,K:K,J:J,0,0,1))</f>
        <v>0</v>
      </c>
      <c r="V474" s="17" t="str">
        <f t="shared" si="88"/>
        <v>131068600</v>
      </c>
    </row>
    <row r="475" spans="13:22" x14ac:dyDescent="0.35">
      <c r="M475" s="14">
        <f>_xlfn.SINGLE(_xlfn.XLOOKUP(N475,B:B,A:A,0,0,1))</f>
        <v>1</v>
      </c>
      <c r="N475" s="14" t="s">
        <v>513</v>
      </c>
      <c r="O475" s="16">
        <v>22296</v>
      </c>
      <c r="P475" s="16" t="s">
        <v>441</v>
      </c>
      <c r="Q475" s="14">
        <f>_xlfn.SINGLE(_xlfn.XLOOKUP(P475,E:E,D:D,0,0,1))</f>
        <v>2</v>
      </c>
      <c r="R475" s="16">
        <v>0</v>
      </c>
      <c r="S475" s="16">
        <f>_xlfn.SINGLE(_xlfn.XLOOKUP(R475,H:H,G:G,0,0,1))</f>
        <v>0</v>
      </c>
      <c r="T475" s="16">
        <v>0</v>
      </c>
      <c r="U475" s="16">
        <f>_xlfn.SINGLE(_xlfn.XLOOKUP(T475,K:K,J:J,0,0,1))</f>
        <v>0</v>
      </c>
      <c r="V475" s="17" t="str">
        <f t="shared" si="88"/>
        <v>122296200</v>
      </c>
    </row>
    <row r="476" spans="13:22" x14ac:dyDescent="0.35">
      <c r="M476" s="14">
        <f t="shared" ref="M476:M481" si="89">_xlfn.SINGLE(_xlfn.XLOOKUP(N476,B:B,A:A,0,0,1))</f>
        <v>1</v>
      </c>
      <c r="N476" s="14" t="s">
        <v>513</v>
      </c>
      <c r="O476" s="16">
        <v>22303</v>
      </c>
      <c r="P476" s="16" t="s">
        <v>441</v>
      </c>
      <c r="Q476" s="14">
        <f>_xlfn.SINGLE(_xlfn.XLOOKUP(P476,E:E,D:D,0,0,1))</f>
        <v>2</v>
      </c>
      <c r="R476" s="16">
        <v>0</v>
      </c>
      <c r="S476" s="16">
        <f>_xlfn.SINGLE(_xlfn.XLOOKUP(R476,H:H,G:G,0,0,1))</f>
        <v>0</v>
      </c>
      <c r="T476" s="16">
        <v>0</v>
      </c>
      <c r="U476" s="16">
        <f>_xlfn.SINGLE(_xlfn.XLOOKUP(T476,K:K,J:J,0,0,1))</f>
        <v>0</v>
      </c>
      <c r="V476" s="17" t="str">
        <f t="shared" si="88"/>
        <v>122303200</v>
      </c>
    </row>
    <row r="477" spans="13:22" x14ac:dyDescent="0.35">
      <c r="M477" s="14">
        <f t="shared" si="89"/>
        <v>1</v>
      </c>
      <c r="N477" s="14" t="s">
        <v>513</v>
      </c>
      <c r="O477" s="16">
        <v>65075</v>
      </c>
      <c r="P477" s="16" t="s">
        <v>457</v>
      </c>
      <c r="Q477" s="14">
        <f>_xlfn.XLOOKUP(P477,E:E,D:D,0,0,1)</f>
        <v>40</v>
      </c>
      <c r="R477" s="16" t="s">
        <v>486</v>
      </c>
      <c r="S477" s="16">
        <f>_xlfn.XLOOKUP(R477,H:H,G:G,0,0,1)</f>
        <v>114</v>
      </c>
      <c r="T477" s="16">
        <v>0</v>
      </c>
      <c r="U477" s="16">
        <f>_xlfn.XLOOKUP(T477,K:K,J:J,0,0,1)</f>
        <v>0</v>
      </c>
      <c r="V477" s="17" t="str">
        <f t="shared" si="88"/>
        <v>165075401140</v>
      </c>
    </row>
    <row r="478" spans="13:22" x14ac:dyDescent="0.35">
      <c r="M478" s="14">
        <f t="shared" si="89"/>
        <v>1</v>
      </c>
      <c r="N478" s="14" t="s">
        <v>513</v>
      </c>
      <c r="O478" s="16">
        <v>65051</v>
      </c>
      <c r="P478" s="16" t="s">
        <v>459</v>
      </c>
      <c r="Q478" s="14">
        <f>_xlfn.XLOOKUP(P478,E:E,D:D,0,0,1)</f>
        <v>60</v>
      </c>
      <c r="R478" s="16" t="s">
        <v>478</v>
      </c>
      <c r="S478" s="16">
        <f>_xlfn.XLOOKUP(R478,H:H,G:G,0,0,1)</f>
        <v>107</v>
      </c>
      <c r="T478" s="16">
        <v>0</v>
      </c>
      <c r="U478" s="16">
        <f>_xlfn.XLOOKUP(T478,K:K,J:J,0,0,1)</f>
        <v>0</v>
      </c>
      <c r="V478" s="17" t="str">
        <f t="shared" si="88"/>
        <v>165051601070</v>
      </c>
    </row>
    <row r="479" spans="13:22" x14ac:dyDescent="0.35">
      <c r="M479" s="14">
        <f t="shared" si="89"/>
        <v>1</v>
      </c>
      <c r="N479" s="14" t="s">
        <v>513</v>
      </c>
      <c r="O479" s="16">
        <v>67022</v>
      </c>
      <c r="P479" s="16" t="s">
        <v>464</v>
      </c>
      <c r="Q479" s="14">
        <f>_xlfn.XLOOKUP(P479,E:E,D:D,0,0,1)</f>
        <v>99</v>
      </c>
      <c r="R479" s="16">
        <v>0</v>
      </c>
      <c r="S479" s="16">
        <f>_xlfn.XLOOKUP(R479,H:H,G:G,0,0,1)</f>
        <v>0</v>
      </c>
      <c r="T479" s="16">
        <v>0</v>
      </c>
      <c r="U479" s="16">
        <f>_xlfn.XLOOKUP(T479,K:K,J:J,0,0,1)</f>
        <v>0</v>
      </c>
      <c r="V479" s="17" t="str">
        <f t="shared" si="88"/>
        <v>1670229900</v>
      </c>
    </row>
    <row r="480" spans="13:22" x14ac:dyDescent="0.35">
      <c r="M480" s="14">
        <f t="shared" si="89"/>
        <v>1</v>
      </c>
      <c r="N480" s="14" t="s">
        <v>513</v>
      </c>
      <c r="O480" s="16">
        <v>15907</v>
      </c>
      <c r="P480" s="16" t="s">
        <v>443</v>
      </c>
      <c r="Q480" s="14">
        <f t="shared" ref="Q480:Q543" si="90">_xlfn.SINGLE(_xlfn.XLOOKUP(P480,E:E,D:D,0,0,1))</f>
        <v>4</v>
      </c>
      <c r="R480" s="16"/>
      <c r="S480" s="16">
        <f t="shared" ref="S480:S499" si="91">_xlfn.SINGLE(_xlfn.XLOOKUP(R480,H:H,G:G,0,0,1))</f>
        <v>0</v>
      </c>
      <c r="T480" s="16"/>
      <c r="U480" s="16">
        <f t="shared" ref="U480:U499" si="92">_xlfn.SINGLE(_xlfn.XLOOKUP(T480,K:K,J:J,0,0,1))</f>
        <v>0</v>
      </c>
      <c r="V480" s="16" t="str">
        <f t="shared" si="88"/>
        <v>115907400</v>
      </c>
    </row>
    <row r="481" spans="13:22" x14ac:dyDescent="0.35">
      <c r="M481" s="14">
        <f t="shared" si="89"/>
        <v>1</v>
      </c>
      <c r="N481" s="14" t="s">
        <v>513</v>
      </c>
      <c r="O481" s="16">
        <v>32065</v>
      </c>
      <c r="P481" s="16" t="s">
        <v>445</v>
      </c>
      <c r="Q481" s="14">
        <f t="shared" si="90"/>
        <v>6</v>
      </c>
      <c r="R481" s="16">
        <v>0</v>
      </c>
      <c r="S481" s="16">
        <f t="shared" si="91"/>
        <v>0</v>
      </c>
      <c r="T481" s="16">
        <v>0</v>
      </c>
      <c r="U481" s="16">
        <f t="shared" si="92"/>
        <v>0</v>
      </c>
      <c r="V481" s="17" t="str">
        <f t="shared" ref="V481:V489" si="93">M481&amp;O481&amp;Q481&amp;S481&amp;U481</f>
        <v>132065600</v>
      </c>
    </row>
    <row r="482" spans="13:22" x14ac:dyDescent="0.35">
      <c r="M482" s="14">
        <f>_xlfn.SINGLE(_xlfn.XLOOKUP(N482,B:B,A:A,0,0,1))</f>
        <v>1</v>
      </c>
      <c r="N482" s="14" t="s">
        <v>513</v>
      </c>
      <c r="O482" s="16">
        <v>32075</v>
      </c>
      <c r="P482" s="16" t="s">
        <v>445</v>
      </c>
      <c r="Q482" s="14">
        <f t="shared" si="90"/>
        <v>6</v>
      </c>
      <c r="R482" s="16">
        <v>0</v>
      </c>
      <c r="S482" s="16">
        <f t="shared" si="91"/>
        <v>0</v>
      </c>
      <c r="T482" s="16">
        <v>0</v>
      </c>
      <c r="U482" s="16">
        <f t="shared" si="92"/>
        <v>0</v>
      </c>
      <c r="V482" s="17" t="str">
        <f t="shared" si="93"/>
        <v>132075600</v>
      </c>
    </row>
    <row r="483" spans="13:22" x14ac:dyDescent="0.35">
      <c r="M483" s="14">
        <f>_xlfn.SINGLE(_xlfn.XLOOKUP(N483,B:B,A:A,0,0,1))</f>
        <v>1</v>
      </c>
      <c r="N483" s="14" t="s">
        <v>513</v>
      </c>
      <c r="O483" s="16">
        <v>15908</v>
      </c>
      <c r="P483" s="16" t="s">
        <v>443</v>
      </c>
      <c r="Q483" s="14">
        <f t="shared" si="90"/>
        <v>4</v>
      </c>
      <c r="R483" s="16">
        <v>0</v>
      </c>
      <c r="S483" s="16">
        <f t="shared" si="91"/>
        <v>0</v>
      </c>
      <c r="T483" s="16">
        <v>0</v>
      </c>
      <c r="U483" s="16">
        <f t="shared" si="92"/>
        <v>0</v>
      </c>
      <c r="V483" s="17" t="str">
        <f t="shared" si="93"/>
        <v>115908400</v>
      </c>
    </row>
    <row r="484" spans="13:22" x14ac:dyDescent="0.35">
      <c r="M484" s="14">
        <f>_xlfn.XLOOKUP(N484,B:B,A:A,0,0,1)</f>
        <v>1</v>
      </c>
      <c r="N484" s="14" t="s">
        <v>513</v>
      </c>
      <c r="O484" s="16">
        <v>32146</v>
      </c>
      <c r="P484" s="16" t="s">
        <v>445</v>
      </c>
      <c r="Q484" s="14">
        <f t="shared" si="90"/>
        <v>6</v>
      </c>
      <c r="R484" s="16">
        <v>0</v>
      </c>
      <c r="S484" s="16">
        <f t="shared" si="91"/>
        <v>0</v>
      </c>
      <c r="T484" s="16">
        <v>0</v>
      </c>
      <c r="U484" s="16">
        <f t="shared" si="92"/>
        <v>0</v>
      </c>
      <c r="V484" s="17" t="str">
        <f t="shared" si="93"/>
        <v>132146600</v>
      </c>
    </row>
    <row r="485" spans="13:22" x14ac:dyDescent="0.35">
      <c r="M485" s="14">
        <f>_xlfn.SINGLE(_xlfn.XLOOKUP(N485,B:B,A:A,0,0,1))</f>
        <v>1</v>
      </c>
      <c r="N485" s="14" t="s">
        <v>513</v>
      </c>
      <c r="O485" s="16">
        <v>40000</v>
      </c>
      <c r="P485" s="16" t="s">
        <v>445</v>
      </c>
      <c r="Q485" s="14">
        <f t="shared" si="90"/>
        <v>6</v>
      </c>
      <c r="R485" s="16">
        <v>0</v>
      </c>
      <c r="S485" s="16">
        <f t="shared" si="91"/>
        <v>0</v>
      </c>
      <c r="T485" s="16">
        <v>0</v>
      </c>
      <c r="U485" s="16">
        <f t="shared" si="92"/>
        <v>0</v>
      </c>
      <c r="V485" s="17" t="str">
        <f t="shared" si="93"/>
        <v>140000600</v>
      </c>
    </row>
    <row r="486" spans="13:22" x14ac:dyDescent="0.35">
      <c r="M486" s="14">
        <f>_xlfn.XLOOKUP(N486,B:B,A:A,0,0,1)</f>
        <v>1</v>
      </c>
      <c r="N486" s="14" t="s">
        <v>513</v>
      </c>
      <c r="O486" s="16">
        <v>65063</v>
      </c>
      <c r="P486" s="16" t="s">
        <v>464</v>
      </c>
      <c r="Q486" s="14">
        <f t="shared" si="90"/>
        <v>99</v>
      </c>
      <c r="R486" s="16">
        <v>0</v>
      </c>
      <c r="S486" s="16">
        <f t="shared" si="91"/>
        <v>0</v>
      </c>
      <c r="T486" s="16">
        <v>0</v>
      </c>
      <c r="U486" s="16">
        <f t="shared" si="92"/>
        <v>0</v>
      </c>
      <c r="V486" s="17" t="str">
        <f t="shared" si="93"/>
        <v>1650639900</v>
      </c>
    </row>
    <row r="487" spans="13:22" x14ac:dyDescent="0.35">
      <c r="M487" s="14">
        <f>_xlfn.SINGLE(_xlfn.XLOOKUP(N487,B:B,A:A,0,0,1))</f>
        <v>1</v>
      </c>
      <c r="N487" s="14" t="s">
        <v>513</v>
      </c>
      <c r="O487" s="16">
        <v>64020</v>
      </c>
      <c r="P487" s="16" t="s">
        <v>457</v>
      </c>
      <c r="Q487" s="14">
        <f t="shared" si="90"/>
        <v>40</v>
      </c>
      <c r="R487" s="16" t="s">
        <v>471</v>
      </c>
      <c r="S487" s="16">
        <f t="shared" si="91"/>
        <v>116</v>
      </c>
      <c r="T487" s="16" t="s">
        <v>484</v>
      </c>
      <c r="U487" s="16">
        <f t="shared" si="92"/>
        <v>42</v>
      </c>
      <c r="V487" s="17" t="str">
        <f t="shared" si="93"/>
        <v>1640204011642</v>
      </c>
    </row>
    <row r="488" spans="13:22" x14ac:dyDescent="0.35">
      <c r="M488" s="14">
        <f t="shared" ref="M488:M519" si="94">_xlfn.SINGLE(_xlfn.XLOOKUP(N488,B:B,A:A,0,0,1))</f>
        <v>1</v>
      </c>
      <c r="N488" s="14" t="s">
        <v>513</v>
      </c>
      <c r="O488" s="16">
        <v>61114</v>
      </c>
      <c r="P488" s="14" t="s">
        <v>460</v>
      </c>
      <c r="Q488" s="14">
        <f t="shared" si="90"/>
        <v>70</v>
      </c>
      <c r="R488" s="14" t="s">
        <v>472</v>
      </c>
      <c r="S488" s="16">
        <f t="shared" si="91"/>
        <v>123</v>
      </c>
      <c r="T488" s="16">
        <v>0</v>
      </c>
      <c r="U488" s="16">
        <f t="shared" si="92"/>
        <v>0</v>
      </c>
      <c r="V488" s="17" t="str">
        <f t="shared" si="93"/>
        <v>161114701230</v>
      </c>
    </row>
    <row r="489" spans="13:22" x14ac:dyDescent="0.35">
      <c r="M489" s="14">
        <f t="shared" si="94"/>
        <v>1</v>
      </c>
      <c r="N489" s="14" t="s">
        <v>513</v>
      </c>
      <c r="O489" s="16">
        <v>32147</v>
      </c>
      <c r="P489" s="16" t="s">
        <v>445</v>
      </c>
      <c r="Q489" s="14">
        <f t="shared" si="90"/>
        <v>6</v>
      </c>
      <c r="R489" s="16">
        <v>0</v>
      </c>
      <c r="S489" s="16">
        <f t="shared" si="91"/>
        <v>0</v>
      </c>
      <c r="T489" s="16">
        <v>0</v>
      </c>
      <c r="U489" s="16">
        <f t="shared" si="92"/>
        <v>0</v>
      </c>
      <c r="V489" s="17" t="str">
        <f t="shared" si="93"/>
        <v>132147600</v>
      </c>
    </row>
    <row r="490" spans="13:22" x14ac:dyDescent="0.35">
      <c r="M490" s="14">
        <f t="shared" si="94"/>
        <v>1</v>
      </c>
      <c r="N490" s="14" t="s">
        <v>513</v>
      </c>
      <c r="O490" s="16">
        <v>62004</v>
      </c>
      <c r="P490" s="16" t="s">
        <v>460</v>
      </c>
      <c r="Q490" s="14">
        <f t="shared" si="90"/>
        <v>70</v>
      </c>
      <c r="R490" s="16" t="s">
        <v>471</v>
      </c>
      <c r="S490" s="16">
        <f t="shared" si="91"/>
        <v>116</v>
      </c>
      <c r="T490" s="16">
        <v>0</v>
      </c>
      <c r="U490" s="16">
        <f t="shared" si="92"/>
        <v>0</v>
      </c>
      <c r="V490" s="17" t="str">
        <f t="shared" ref="V490:V495" si="95">M490&amp;O490&amp;Q490&amp;S490&amp;U490</f>
        <v>162004701160</v>
      </c>
    </row>
    <row r="491" spans="13:22" x14ac:dyDescent="0.35">
      <c r="M491" s="14">
        <f t="shared" si="94"/>
        <v>1</v>
      </c>
      <c r="N491" s="14" t="s">
        <v>513</v>
      </c>
      <c r="O491" s="16">
        <v>64021</v>
      </c>
      <c r="P491" s="16" t="s">
        <v>458</v>
      </c>
      <c r="Q491" s="14">
        <f t="shared" si="90"/>
        <v>50</v>
      </c>
      <c r="R491" s="16" t="s">
        <v>471</v>
      </c>
      <c r="S491" s="16">
        <f t="shared" si="91"/>
        <v>116</v>
      </c>
      <c r="T491" s="16">
        <v>0</v>
      </c>
      <c r="U491" s="16">
        <f t="shared" si="92"/>
        <v>0</v>
      </c>
      <c r="V491" s="17" t="str">
        <f t="shared" si="95"/>
        <v>164021501160</v>
      </c>
    </row>
    <row r="492" spans="13:22" x14ac:dyDescent="0.35">
      <c r="M492" s="14">
        <f t="shared" si="94"/>
        <v>1</v>
      </c>
      <c r="N492" s="14" t="s">
        <v>513</v>
      </c>
      <c r="O492" s="16">
        <v>64022</v>
      </c>
      <c r="P492" s="16" t="s">
        <v>456</v>
      </c>
      <c r="Q492" s="14">
        <f t="shared" si="90"/>
        <v>30</v>
      </c>
      <c r="R492" s="16" t="s">
        <v>471</v>
      </c>
      <c r="S492" s="16">
        <f t="shared" si="91"/>
        <v>116</v>
      </c>
      <c r="T492" s="16">
        <v>0</v>
      </c>
      <c r="U492" s="16">
        <f t="shared" si="92"/>
        <v>0</v>
      </c>
      <c r="V492" s="17" t="str">
        <f t="shared" si="95"/>
        <v>164022301160</v>
      </c>
    </row>
    <row r="493" spans="13:22" x14ac:dyDescent="0.35">
      <c r="M493" s="14">
        <f t="shared" si="94"/>
        <v>1</v>
      </c>
      <c r="N493" s="14" t="s">
        <v>513</v>
      </c>
      <c r="O493" s="16">
        <v>65045</v>
      </c>
      <c r="P493" s="16" t="s">
        <v>460</v>
      </c>
      <c r="Q493" s="14">
        <f t="shared" si="90"/>
        <v>70</v>
      </c>
      <c r="R493" s="16" t="s">
        <v>490</v>
      </c>
      <c r="S493" s="16">
        <f t="shared" si="91"/>
        <v>112</v>
      </c>
      <c r="T493" s="16">
        <v>0</v>
      </c>
      <c r="U493" s="16">
        <f t="shared" si="92"/>
        <v>0</v>
      </c>
      <c r="V493" s="17" t="str">
        <f t="shared" si="95"/>
        <v>165045701120</v>
      </c>
    </row>
    <row r="494" spans="13:22" x14ac:dyDescent="0.35">
      <c r="M494" s="14">
        <f t="shared" si="94"/>
        <v>1</v>
      </c>
      <c r="N494" s="14" t="s">
        <v>513</v>
      </c>
      <c r="O494" s="16">
        <v>65077</v>
      </c>
      <c r="P494" s="16" t="s">
        <v>460</v>
      </c>
      <c r="Q494" s="14">
        <f t="shared" si="90"/>
        <v>70</v>
      </c>
      <c r="R494" s="16" t="s">
        <v>490</v>
      </c>
      <c r="S494" s="16">
        <f t="shared" si="91"/>
        <v>112</v>
      </c>
      <c r="T494" s="16">
        <v>0</v>
      </c>
      <c r="U494" s="16">
        <f t="shared" si="92"/>
        <v>0</v>
      </c>
      <c r="V494" s="17" t="str">
        <f t="shared" si="95"/>
        <v>165077701120</v>
      </c>
    </row>
    <row r="495" spans="13:22" x14ac:dyDescent="0.35">
      <c r="M495" s="14">
        <f t="shared" si="94"/>
        <v>1</v>
      </c>
      <c r="N495" s="14" t="s">
        <v>513</v>
      </c>
      <c r="O495" s="16">
        <v>65205</v>
      </c>
      <c r="P495" s="14" t="s">
        <v>460</v>
      </c>
      <c r="Q495" s="14">
        <f t="shared" si="90"/>
        <v>70</v>
      </c>
      <c r="R495" s="14" t="s">
        <v>491</v>
      </c>
      <c r="S495" s="16">
        <f t="shared" si="91"/>
        <v>111</v>
      </c>
      <c r="T495" s="16">
        <v>0</v>
      </c>
      <c r="U495" s="16">
        <f t="shared" si="92"/>
        <v>0</v>
      </c>
      <c r="V495" s="17" t="str">
        <f t="shared" si="95"/>
        <v>165205701110</v>
      </c>
    </row>
    <row r="496" spans="13:22" x14ac:dyDescent="0.35">
      <c r="M496" s="14">
        <f t="shared" si="94"/>
        <v>1</v>
      </c>
      <c r="N496" s="14" t="s">
        <v>513</v>
      </c>
      <c r="O496" s="16">
        <v>31153</v>
      </c>
      <c r="P496" s="16" t="s">
        <v>445</v>
      </c>
      <c r="Q496" s="14">
        <f t="shared" si="90"/>
        <v>6</v>
      </c>
      <c r="R496" s="16">
        <v>0</v>
      </c>
      <c r="S496" s="16">
        <f t="shared" si="91"/>
        <v>0</v>
      </c>
      <c r="T496" s="16">
        <v>0</v>
      </c>
      <c r="U496" s="16">
        <f t="shared" si="92"/>
        <v>0</v>
      </c>
      <c r="V496" s="17" t="str">
        <f>M496&amp;O496&amp;Q496&amp;S496&amp;U496</f>
        <v>131153600</v>
      </c>
    </row>
    <row r="497" spans="12:22" x14ac:dyDescent="0.35">
      <c r="M497" s="14">
        <f t="shared" si="94"/>
        <v>1</v>
      </c>
      <c r="N497" s="14" t="s">
        <v>513</v>
      </c>
      <c r="O497" s="16">
        <v>65069</v>
      </c>
      <c r="P497" s="16" t="s">
        <v>460</v>
      </c>
      <c r="Q497" s="14">
        <f t="shared" si="90"/>
        <v>70</v>
      </c>
      <c r="R497" s="16" t="s">
        <v>472</v>
      </c>
      <c r="S497" s="16">
        <f t="shared" si="91"/>
        <v>123</v>
      </c>
      <c r="T497" s="16">
        <v>0</v>
      </c>
      <c r="U497" s="16">
        <f t="shared" si="92"/>
        <v>0</v>
      </c>
      <c r="V497" s="17" t="str">
        <f>M497&amp;O497&amp;Q497&amp;S497&amp;U497</f>
        <v>165069701230</v>
      </c>
    </row>
    <row r="498" spans="12:22" x14ac:dyDescent="0.35">
      <c r="M498" s="14">
        <f t="shared" si="94"/>
        <v>1</v>
      </c>
      <c r="N498" s="14" t="s">
        <v>513</v>
      </c>
      <c r="O498" s="16">
        <v>22283</v>
      </c>
      <c r="P498" s="16" t="s">
        <v>441</v>
      </c>
      <c r="Q498" s="14">
        <f t="shared" si="90"/>
        <v>2</v>
      </c>
      <c r="R498" s="16">
        <v>0</v>
      </c>
      <c r="S498" s="16">
        <f t="shared" si="91"/>
        <v>0</v>
      </c>
      <c r="T498" s="16">
        <v>0</v>
      </c>
      <c r="U498" s="16">
        <f t="shared" si="92"/>
        <v>0</v>
      </c>
      <c r="V498" s="17" t="str">
        <f>M498&amp;O498&amp;Q498&amp;S498&amp;U498</f>
        <v>122283200</v>
      </c>
    </row>
    <row r="499" spans="12:22" x14ac:dyDescent="0.35">
      <c r="M499" s="14">
        <f t="shared" si="94"/>
        <v>1</v>
      </c>
      <c r="N499" s="14" t="s">
        <v>513</v>
      </c>
      <c r="O499" s="16">
        <v>22304</v>
      </c>
      <c r="P499" s="16" t="s">
        <v>441</v>
      </c>
      <c r="Q499" s="14">
        <f t="shared" si="90"/>
        <v>2</v>
      </c>
      <c r="R499" s="16">
        <v>0</v>
      </c>
      <c r="S499" s="16">
        <f t="shared" si="91"/>
        <v>0</v>
      </c>
      <c r="T499" s="16">
        <v>0</v>
      </c>
      <c r="U499" s="16">
        <f t="shared" si="92"/>
        <v>0</v>
      </c>
      <c r="V499" s="17" t="str">
        <f>M499&amp;O499&amp;Q499&amp;S499&amp;U499</f>
        <v>122304200</v>
      </c>
    </row>
    <row r="500" spans="12:22" x14ac:dyDescent="0.35">
      <c r="L500" s="58"/>
      <c r="M500" s="14">
        <f t="shared" si="94"/>
        <v>1</v>
      </c>
      <c r="N500" s="14" t="s">
        <v>513</v>
      </c>
      <c r="O500" s="16">
        <v>30100</v>
      </c>
      <c r="P500" s="16" t="s">
        <v>452</v>
      </c>
      <c r="Q500" s="14">
        <f t="shared" si="90"/>
        <v>13</v>
      </c>
      <c r="R500" s="16">
        <v>0</v>
      </c>
      <c r="S500" s="16">
        <f t="shared" ref="S500:S531" si="96">_xlfn.SINGLE(_xlfn.XLOOKUP(R500,H:H,G:G,0,0,1))</f>
        <v>0</v>
      </c>
      <c r="T500" s="16">
        <v>0</v>
      </c>
      <c r="U500" s="16">
        <f t="shared" ref="U500:U531" si="97">_xlfn.SINGLE(_xlfn.XLOOKUP(T500,K:K,J:J,0,0,1))</f>
        <v>0</v>
      </c>
      <c r="V500" s="16" t="str">
        <f>M500&amp;O500&amp;Q500&amp;S500&amp;U500</f>
        <v>1301001300</v>
      </c>
    </row>
    <row r="501" spans="12:22" x14ac:dyDescent="0.35">
      <c r="M501" s="14">
        <f t="shared" si="94"/>
        <v>1</v>
      </c>
      <c r="N501" s="14" t="s">
        <v>513</v>
      </c>
      <c r="O501" s="16">
        <v>22274</v>
      </c>
      <c r="P501" s="16" t="s">
        <v>441</v>
      </c>
      <c r="Q501" s="14">
        <f t="shared" si="90"/>
        <v>2</v>
      </c>
      <c r="R501" s="16">
        <v>0</v>
      </c>
      <c r="S501" s="16">
        <f t="shared" si="96"/>
        <v>0</v>
      </c>
      <c r="T501" s="16">
        <v>0</v>
      </c>
      <c r="U501" s="16">
        <f t="shared" si="97"/>
        <v>0</v>
      </c>
      <c r="V501" s="16" t="str">
        <f t="shared" ref="V501:V564" si="98">M501&amp;O501&amp;Q501&amp;S501&amp;U501</f>
        <v>122274200</v>
      </c>
    </row>
    <row r="502" spans="12:22" x14ac:dyDescent="0.35">
      <c r="M502" s="14">
        <f t="shared" si="94"/>
        <v>1</v>
      </c>
      <c r="N502" s="14" t="s">
        <v>513</v>
      </c>
      <c r="O502" s="16">
        <v>22302</v>
      </c>
      <c r="P502" s="16" t="s">
        <v>441</v>
      </c>
      <c r="Q502" s="14">
        <f t="shared" si="90"/>
        <v>2</v>
      </c>
      <c r="R502" s="16">
        <v>0</v>
      </c>
      <c r="S502" s="16">
        <f t="shared" si="96"/>
        <v>0</v>
      </c>
      <c r="T502" s="16">
        <v>0</v>
      </c>
      <c r="U502" s="16">
        <f t="shared" si="97"/>
        <v>0</v>
      </c>
      <c r="V502" s="16" t="str">
        <f t="shared" si="98"/>
        <v>122302200</v>
      </c>
    </row>
    <row r="503" spans="12:22" x14ac:dyDescent="0.35">
      <c r="M503" s="14">
        <f t="shared" si="94"/>
        <v>1</v>
      </c>
      <c r="N503" s="14" t="s">
        <v>513</v>
      </c>
      <c r="O503" s="16">
        <v>22305</v>
      </c>
      <c r="P503" s="16" t="s">
        <v>441</v>
      </c>
      <c r="Q503" s="14">
        <f t="shared" si="90"/>
        <v>2</v>
      </c>
      <c r="R503" s="16">
        <v>0</v>
      </c>
      <c r="S503" s="16">
        <f t="shared" si="96"/>
        <v>0</v>
      </c>
      <c r="T503" s="16">
        <v>0</v>
      </c>
      <c r="U503" s="16">
        <f t="shared" si="97"/>
        <v>0</v>
      </c>
      <c r="V503" s="16" t="str">
        <f t="shared" si="98"/>
        <v>122305200</v>
      </c>
    </row>
    <row r="504" spans="12:22" x14ac:dyDescent="0.35">
      <c r="M504" s="14">
        <f t="shared" si="94"/>
        <v>1</v>
      </c>
      <c r="N504" s="14" t="s">
        <v>513</v>
      </c>
      <c r="O504" s="16">
        <v>35019</v>
      </c>
      <c r="P504" s="16" t="s">
        <v>446</v>
      </c>
      <c r="Q504" s="14">
        <f t="shared" si="90"/>
        <v>7</v>
      </c>
      <c r="R504" s="16">
        <v>0</v>
      </c>
      <c r="S504" s="16">
        <f t="shared" si="96"/>
        <v>0</v>
      </c>
      <c r="T504" s="16">
        <v>0</v>
      </c>
      <c r="U504" s="16">
        <f t="shared" si="97"/>
        <v>0</v>
      </c>
      <c r="V504" s="16" t="str">
        <f t="shared" si="98"/>
        <v>135019700</v>
      </c>
    </row>
    <row r="505" spans="12:22" x14ac:dyDescent="0.35">
      <c r="M505" s="14">
        <f t="shared" si="94"/>
        <v>1</v>
      </c>
      <c r="N505" s="14" t="s">
        <v>513</v>
      </c>
      <c r="O505" s="16">
        <v>30165</v>
      </c>
      <c r="P505" s="16" t="s">
        <v>445</v>
      </c>
      <c r="Q505" s="14">
        <f t="shared" si="90"/>
        <v>6</v>
      </c>
      <c r="R505" s="16">
        <v>0</v>
      </c>
      <c r="S505" s="16">
        <f t="shared" si="96"/>
        <v>0</v>
      </c>
      <c r="T505" s="16">
        <v>0</v>
      </c>
      <c r="U505" s="16">
        <f t="shared" si="97"/>
        <v>0</v>
      </c>
      <c r="V505" s="16" t="str">
        <f t="shared" si="98"/>
        <v>130165600</v>
      </c>
    </row>
    <row r="506" spans="12:22" x14ac:dyDescent="0.35">
      <c r="M506" s="14">
        <f t="shared" si="94"/>
        <v>1</v>
      </c>
      <c r="N506" s="14" t="s">
        <v>513</v>
      </c>
      <c r="O506" s="16">
        <v>30285</v>
      </c>
      <c r="P506" s="16" t="s">
        <v>445</v>
      </c>
      <c r="Q506" s="14">
        <f t="shared" si="90"/>
        <v>6</v>
      </c>
      <c r="R506" s="16">
        <v>0</v>
      </c>
      <c r="S506" s="16">
        <f t="shared" si="96"/>
        <v>0</v>
      </c>
      <c r="T506" s="16">
        <v>0</v>
      </c>
      <c r="U506" s="16">
        <f t="shared" si="97"/>
        <v>0</v>
      </c>
      <c r="V506" s="16" t="str">
        <f t="shared" si="98"/>
        <v>130285600</v>
      </c>
    </row>
    <row r="507" spans="12:22" x14ac:dyDescent="0.35">
      <c r="M507" s="14">
        <f t="shared" si="94"/>
        <v>1</v>
      </c>
      <c r="N507" s="14" t="s">
        <v>513</v>
      </c>
      <c r="O507" s="16">
        <v>32137</v>
      </c>
      <c r="P507" s="16" t="s">
        <v>445</v>
      </c>
      <c r="Q507" s="14">
        <f t="shared" si="90"/>
        <v>6</v>
      </c>
      <c r="R507" s="16">
        <v>0</v>
      </c>
      <c r="S507" s="16">
        <f t="shared" si="96"/>
        <v>0</v>
      </c>
      <c r="T507" s="16">
        <v>0</v>
      </c>
      <c r="U507" s="16">
        <f t="shared" si="97"/>
        <v>0</v>
      </c>
      <c r="V507" s="16" t="str">
        <f t="shared" si="98"/>
        <v>132137600</v>
      </c>
    </row>
    <row r="508" spans="12:22" x14ac:dyDescent="0.35">
      <c r="M508" s="14">
        <f t="shared" si="94"/>
        <v>1</v>
      </c>
      <c r="N508" s="14" t="s">
        <v>513</v>
      </c>
      <c r="O508" s="16">
        <v>32150</v>
      </c>
      <c r="P508" s="16" t="s">
        <v>445</v>
      </c>
      <c r="Q508" s="14">
        <f t="shared" si="90"/>
        <v>6</v>
      </c>
      <c r="R508" s="16">
        <v>0</v>
      </c>
      <c r="S508" s="16">
        <f t="shared" si="96"/>
        <v>0</v>
      </c>
      <c r="T508" s="16">
        <v>0</v>
      </c>
      <c r="U508" s="16">
        <f t="shared" si="97"/>
        <v>0</v>
      </c>
      <c r="V508" s="16" t="str">
        <f t="shared" si="98"/>
        <v>132150600</v>
      </c>
    </row>
    <row r="509" spans="12:22" x14ac:dyDescent="0.35">
      <c r="M509" s="14">
        <f t="shared" si="94"/>
        <v>1</v>
      </c>
      <c r="N509" s="14" t="s">
        <v>513</v>
      </c>
      <c r="O509" s="16">
        <v>32152</v>
      </c>
      <c r="P509" s="16" t="s">
        <v>445</v>
      </c>
      <c r="Q509" s="14">
        <f t="shared" si="90"/>
        <v>6</v>
      </c>
      <c r="R509" s="16">
        <v>0</v>
      </c>
      <c r="S509" s="16">
        <f t="shared" si="96"/>
        <v>0</v>
      </c>
      <c r="T509" s="16">
        <v>0</v>
      </c>
      <c r="U509" s="16">
        <f t="shared" si="97"/>
        <v>0</v>
      </c>
      <c r="V509" s="16" t="str">
        <f t="shared" si="98"/>
        <v>132152600</v>
      </c>
    </row>
    <row r="510" spans="12:22" x14ac:dyDescent="0.35">
      <c r="M510" s="14">
        <f t="shared" si="94"/>
        <v>1</v>
      </c>
      <c r="N510" s="14" t="s">
        <v>513</v>
      </c>
      <c r="O510" s="16">
        <v>32155</v>
      </c>
      <c r="P510" s="16" t="s">
        <v>445</v>
      </c>
      <c r="Q510" s="14">
        <f t="shared" si="90"/>
        <v>6</v>
      </c>
      <c r="R510" s="16">
        <v>0</v>
      </c>
      <c r="S510" s="16">
        <f t="shared" si="96"/>
        <v>0</v>
      </c>
      <c r="T510" s="16">
        <v>0</v>
      </c>
      <c r="U510" s="16">
        <f t="shared" si="97"/>
        <v>0</v>
      </c>
      <c r="V510" s="16" t="str">
        <f t="shared" si="98"/>
        <v>132155600</v>
      </c>
    </row>
    <row r="511" spans="12:22" x14ac:dyDescent="0.35">
      <c r="M511" s="14">
        <f t="shared" si="94"/>
        <v>1</v>
      </c>
      <c r="N511" s="14" t="s">
        <v>513</v>
      </c>
      <c r="O511" s="16">
        <v>32163</v>
      </c>
      <c r="P511" s="16" t="s">
        <v>445</v>
      </c>
      <c r="Q511" s="14">
        <f t="shared" si="90"/>
        <v>6</v>
      </c>
      <c r="R511" s="16">
        <v>0</v>
      </c>
      <c r="S511" s="16">
        <f t="shared" si="96"/>
        <v>0</v>
      </c>
      <c r="T511" s="16">
        <v>0</v>
      </c>
      <c r="U511" s="16">
        <f t="shared" si="97"/>
        <v>0</v>
      </c>
      <c r="V511" s="16" t="str">
        <f t="shared" si="98"/>
        <v>132163600</v>
      </c>
    </row>
    <row r="512" spans="12:22" x14ac:dyDescent="0.35">
      <c r="M512" s="14">
        <f t="shared" si="94"/>
        <v>1</v>
      </c>
      <c r="N512" s="14" t="s">
        <v>513</v>
      </c>
      <c r="O512" s="16">
        <v>32168</v>
      </c>
      <c r="P512" s="16" t="s">
        <v>445</v>
      </c>
      <c r="Q512" s="14">
        <f t="shared" si="90"/>
        <v>6</v>
      </c>
      <c r="R512" s="16">
        <v>0</v>
      </c>
      <c r="S512" s="16">
        <f t="shared" si="96"/>
        <v>0</v>
      </c>
      <c r="T512" s="16">
        <v>0</v>
      </c>
      <c r="U512" s="16">
        <f t="shared" si="97"/>
        <v>0</v>
      </c>
      <c r="V512" s="16" t="str">
        <f t="shared" si="98"/>
        <v>132168600</v>
      </c>
    </row>
    <row r="513" spans="13:22" x14ac:dyDescent="0.35">
      <c r="M513" s="14">
        <f t="shared" si="94"/>
        <v>1</v>
      </c>
      <c r="N513" s="14" t="s">
        <v>513</v>
      </c>
      <c r="O513" s="16">
        <v>32170</v>
      </c>
      <c r="P513" s="16" t="s">
        <v>445</v>
      </c>
      <c r="Q513" s="14">
        <f t="shared" si="90"/>
        <v>6</v>
      </c>
      <c r="R513" s="16">
        <v>0</v>
      </c>
      <c r="S513" s="16">
        <f t="shared" si="96"/>
        <v>0</v>
      </c>
      <c r="T513" s="16">
        <v>0</v>
      </c>
      <c r="U513" s="16">
        <f t="shared" si="97"/>
        <v>0</v>
      </c>
      <c r="V513" s="16" t="str">
        <f t="shared" si="98"/>
        <v>132170600</v>
      </c>
    </row>
    <row r="514" spans="13:22" x14ac:dyDescent="0.35">
      <c r="M514" s="14">
        <f t="shared" si="94"/>
        <v>1</v>
      </c>
      <c r="N514" s="14" t="s">
        <v>513</v>
      </c>
      <c r="O514" s="16">
        <v>20601</v>
      </c>
      <c r="P514" s="16" t="s">
        <v>442</v>
      </c>
      <c r="Q514" s="14">
        <f t="shared" si="90"/>
        <v>3</v>
      </c>
      <c r="R514" s="16">
        <v>0</v>
      </c>
      <c r="S514" s="16">
        <f t="shared" si="96"/>
        <v>0</v>
      </c>
      <c r="T514" s="16">
        <v>0</v>
      </c>
      <c r="U514" s="16">
        <f t="shared" si="97"/>
        <v>0</v>
      </c>
      <c r="V514" s="16" t="str">
        <f t="shared" si="98"/>
        <v>120601300</v>
      </c>
    </row>
    <row r="515" spans="13:22" x14ac:dyDescent="0.35">
      <c r="M515" s="14">
        <f t="shared" si="94"/>
        <v>1</v>
      </c>
      <c r="N515" s="14" t="s">
        <v>513</v>
      </c>
      <c r="O515" s="16">
        <v>20622</v>
      </c>
      <c r="P515" s="16" t="s">
        <v>446</v>
      </c>
      <c r="Q515" s="14">
        <f t="shared" si="90"/>
        <v>7</v>
      </c>
      <c r="R515" s="16">
        <v>0</v>
      </c>
      <c r="S515" s="16">
        <f t="shared" si="96"/>
        <v>0</v>
      </c>
      <c r="T515" s="16">
        <v>0</v>
      </c>
      <c r="U515" s="16">
        <f t="shared" si="97"/>
        <v>0</v>
      </c>
      <c r="V515" s="16" t="str">
        <f t="shared" si="98"/>
        <v>120622700</v>
      </c>
    </row>
    <row r="516" spans="13:22" x14ac:dyDescent="0.35">
      <c r="M516" s="14">
        <f t="shared" si="94"/>
        <v>1</v>
      </c>
      <c r="N516" s="14" t="s">
        <v>513</v>
      </c>
      <c r="O516" s="16">
        <v>20700</v>
      </c>
      <c r="P516" s="16" t="s">
        <v>442</v>
      </c>
      <c r="Q516" s="14">
        <f t="shared" si="90"/>
        <v>3</v>
      </c>
      <c r="R516" s="16" t="s">
        <v>482</v>
      </c>
      <c r="S516" s="16">
        <f t="shared" si="96"/>
        <v>117</v>
      </c>
      <c r="T516" s="16">
        <v>0</v>
      </c>
      <c r="U516" s="16">
        <f t="shared" si="97"/>
        <v>0</v>
      </c>
      <c r="V516" s="16" t="str">
        <f t="shared" si="98"/>
        <v>12070031170</v>
      </c>
    </row>
    <row r="517" spans="13:22" x14ac:dyDescent="0.35">
      <c r="M517" s="14">
        <f t="shared" si="94"/>
        <v>1</v>
      </c>
      <c r="N517" s="14" t="s">
        <v>513</v>
      </c>
      <c r="O517" s="16">
        <v>20788</v>
      </c>
      <c r="P517" s="16" t="s">
        <v>447</v>
      </c>
      <c r="Q517" s="14">
        <f t="shared" si="90"/>
        <v>8</v>
      </c>
      <c r="R517" s="16">
        <v>0</v>
      </c>
      <c r="S517" s="16">
        <f t="shared" si="96"/>
        <v>0</v>
      </c>
      <c r="T517" s="16">
        <v>0</v>
      </c>
      <c r="U517" s="16">
        <f t="shared" si="97"/>
        <v>0</v>
      </c>
      <c r="V517" s="16" t="str">
        <f t="shared" si="98"/>
        <v>120788800</v>
      </c>
    </row>
    <row r="518" spans="13:22" x14ac:dyDescent="0.35">
      <c r="M518" s="14">
        <f t="shared" si="94"/>
        <v>1</v>
      </c>
      <c r="N518" s="14" t="s">
        <v>513</v>
      </c>
      <c r="O518" s="16">
        <v>20791</v>
      </c>
      <c r="P518" s="16" t="s">
        <v>447</v>
      </c>
      <c r="Q518" s="14">
        <f t="shared" si="90"/>
        <v>8</v>
      </c>
      <c r="R518" s="16">
        <v>0</v>
      </c>
      <c r="S518" s="16">
        <f t="shared" si="96"/>
        <v>0</v>
      </c>
      <c r="T518" s="16">
        <v>0</v>
      </c>
      <c r="U518" s="16">
        <f t="shared" si="97"/>
        <v>0</v>
      </c>
      <c r="V518" s="16" t="str">
        <f t="shared" si="98"/>
        <v>120791800</v>
      </c>
    </row>
    <row r="519" spans="13:22" x14ac:dyDescent="0.35">
      <c r="M519" s="14">
        <f t="shared" si="94"/>
        <v>1</v>
      </c>
      <c r="N519" s="14" t="s">
        <v>513</v>
      </c>
      <c r="O519" s="16">
        <v>62012</v>
      </c>
      <c r="P519" s="16" t="s">
        <v>456</v>
      </c>
      <c r="Q519" s="14">
        <f t="shared" si="90"/>
        <v>30</v>
      </c>
      <c r="R519" s="16" t="s">
        <v>471</v>
      </c>
      <c r="S519" s="16">
        <f t="shared" si="96"/>
        <v>116</v>
      </c>
      <c r="T519" s="16">
        <v>0</v>
      </c>
      <c r="U519" s="16">
        <f t="shared" si="97"/>
        <v>0</v>
      </c>
      <c r="V519" s="16" t="str">
        <f t="shared" si="98"/>
        <v>162012301160</v>
      </c>
    </row>
    <row r="520" spans="13:22" x14ac:dyDescent="0.35">
      <c r="M520" s="14">
        <f t="shared" ref="M520:M551" si="99">_xlfn.SINGLE(_xlfn.XLOOKUP(N520,B:B,A:A,0,0,1))</f>
        <v>1</v>
      </c>
      <c r="N520" s="14" t="s">
        <v>513</v>
      </c>
      <c r="O520" s="16" t="s">
        <v>1390</v>
      </c>
      <c r="P520" s="16" t="s">
        <v>458</v>
      </c>
      <c r="Q520" s="14">
        <f t="shared" si="90"/>
        <v>50</v>
      </c>
      <c r="R520" s="16" t="s">
        <v>471</v>
      </c>
      <c r="S520" s="16">
        <f t="shared" si="96"/>
        <v>116</v>
      </c>
      <c r="T520" s="16">
        <v>0</v>
      </c>
      <c r="U520" s="16">
        <f t="shared" si="97"/>
        <v>0</v>
      </c>
      <c r="V520" s="16" t="str">
        <f t="shared" si="98"/>
        <v>165072C501160</v>
      </c>
    </row>
    <row r="521" spans="13:22" x14ac:dyDescent="0.35">
      <c r="M521" s="14">
        <f t="shared" si="99"/>
        <v>1</v>
      </c>
      <c r="N521" s="14" t="s">
        <v>513</v>
      </c>
      <c r="O521" s="16" t="s">
        <v>1392</v>
      </c>
      <c r="P521" s="16" t="s">
        <v>458</v>
      </c>
      <c r="Q521" s="14">
        <f t="shared" si="90"/>
        <v>50</v>
      </c>
      <c r="R521" s="16" t="s">
        <v>471</v>
      </c>
      <c r="S521" s="16">
        <f t="shared" si="96"/>
        <v>116</v>
      </c>
      <c r="T521" s="16">
        <v>0</v>
      </c>
      <c r="U521" s="16">
        <f t="shared" si="97"/>
        <v>0</v>
      </c>
      <c r="V521" s="16" t="str">
        <f t="shared" si="98"/>
        <v>165072S501160</v>
      </c>
    </row>
    <row r="522" spans="13:22" x14ac:dyDescent="0.35">
      <c r="M522" s="14">
        <f t="shared" si="99"/>
        <v>1</v>
      </c>
      <c r="N522" s="14" t="s">
        <v>513</v>
      </c>
      <c r="O522" s="16" t="s">
        <v>1394</v>
      </c>
      <c r="P522" s="16" t="s">
        <v>456</v>
      </c>
      <c r="Q522" s="14">
        <f t="shared" si="90"/>
        <v>30</v>
      </c>
      <c r="R522" s="16" t="s">
        <v>471</v>
      </c>
      <c r="S522" s="16">
        <f t="shared" si="96"/>
        <v>116</v>
      </c>
      <c r="T522" s="16">
        <v>0</v>
      </c>
      <c r="U522" s="16">
        <f t="shared" si="97"/>
        <v>0</v>
      </c>
      <c r="V522" s="16" t="str">
        <f t="shared" si="98"/>
        <v>165078B301160</v>
      </c>
    </row>
    <row r="523" spans="13:22" x14ac:dyDescent="0.35">
      <c r="M523" s="14">
        <f t="shared" si="99"/>
        <v>1</v>
      </c>
      <c r="N523" s="14" t="s">
        <v>513</v>
      </c>
      <c r="O523" s="16" t="s">
        <v>1396</v>
      </c>
      <c r="P523" s="16" t="s">
        <v>458</v>
      </c>
      <c r="Q523" s="14">
        <f t="shared" si="90"/>
        <v>50</v>
      </c>
      <c r="R523" s="16" t="s">
        <v>471</v>
      </c>
      <c r="S523" s="16">
        <f t="shared" si="96"/>
        <v>116</v>
      </c>
      <c r="T523" s="16">
        <v>0</v>
      </c>
      <c r="U523" s="16">
        <f t="shared" si="97"/>
        <v>0</v>
      </c>
      <c r="V523" s="16" t="str">
        <f t="shared" si="98"/>
        <v>165078C501160</v>
      </c>
    </row>
    <row r="524" spans="13:22" x14ac:dyDescent="0.35">
      <c r="M524" s="14">
        <f t="shared" si="99"/>
        <v>1</v>
      </c>
      <c r="N524" s="14" t="s">
        <v>513</v>
      </c>
      <c r="O524" s="16" t="s">
        <v>1398</v>
      </c>
      <c r="P524" s="16" t="s">
        <v>458</v>
      </c>
      <c r="Q524" s="14">
        <f t="shared" si="90"/>
        <v>50</v>
      </c>
      <c r="R524" s="16" t="s">
        <v>474</v>
      </c>
      <c r="S524" s="16">
        <f t="shared" si="96"/>
        <v>124</v>
      </c>
      <c r="T524" s="16">
        <v>0</v>
      </c>
      <c r="U524" s="16">
        <f t="shared" si="97"/>
        <v>0</v>
      </c>
      <c r="V524" s="16" t="str">
        <f t="shared" si="98"/>
        <v>165078E501240</v>
      </c>
    </row>
    <row r="525" spans="13:22" x14ac:dyDescent="0.35">
      <c r="M525" s="14">
        <f t="shared" si="99"/>
        <v>1</v>
      </c>
      <c r="N525" s="14" t="s">
        <v>513</v>
      </c>
      <c r="O525" s="16" t="s">
        <v>1400</v>
      </c>
      <c r="P525" s="16" t="s">
        <v>456</v>
      </c>
      <c r="Q525" s="14">
        <f t="shared" si="90"/>
        <v>30</v>
      </c>
      <c r="R525" s="16" t="s">
        <v>471</v>
      </c>
      <c r="S525" s="16">
        <f t="shared" si="96"/>
        <v>116</v>
      </c>
      <c r="T525" s="16">
        <v>0</v>
      </c>
      <c r="U525" s="16">
        <f t="shared" si="97"/>
        <v>0</v>
      </c>
      <c r="V525" s="16" t="str">
        <f t="shared" si="98"/>
        <v>165078S301160</v>
      </c>
    </row>
    <row r="526" spans="13:22" x14ac:dyDescent="0.35">
      <c r="M526" s="14">
        <f t="shared" si="99"/>
        <v>1</v>
      </c>
      <c r="N526" s="14" t="s">
        <v>513</v>
      </c>
      <c r="O526" s="16" t="s">
        <v>1402</v>
      </c>
      <c r="P526" s="16" t="s">
        <v>458</v>
      </c>
      <c r="Q526" s="14">
        <f t="shared" si="90"/>
        <v>50</v>
      </c>
      <c r="R526" s="16" t="s">
        <v>471</v>
      </c>
      <c r="S526" s="16">
        <f t="shared" si="96"/>
        <v>116</v>
      </c>
      <c r="T526" s="16">
        <v>0</v>
      </c>
      <c r="U526" s="16">
        <f t="shared" si="97"/>
        <v>0</v>
      </c>
      <c r="V526" s="16" t="str">
        <f t="shared" si="98"/>
        <v>165079B501160</v>
      </c>
    </row>
    <row r="527" spans="13:22" x14ac:dyDescent="0.35">
      <c r="M527" s="14">
        <f t="shared" si="99"/>
        <v>1</v>
      </c>
      <c r="N527" s="14" t="s">
        <v>513</v>
      </c>
      <c r="O527" s="16" t="s">
        <v>1404</v>
      </c>
      <c r="P527" s="16" t="s">
        <v>458</v>
      </c>
      <c r="Q527" s="14">
        <f t="shared" si="90"/>
        <v>50</v>
      </c>
      <c r="R527" s="16" t="s">
        <v>471</v>
      </c>
      <c r="S527" s="16">
        <f t="shared" si="96"/>
        <v>116</v>
      </c>
      <c r="T527" s="16">
        <v>0</v>
      </c>
      <c r="U527" s="16">
        <f t="shared" si="97"/>
        <v>0</v>
      </c>
      <c r="V527" s="16" t="str">
        <f t="shared" si="98"/>
        <v>165079C501160</v>
      </c>
    </row>
    <row r="528" spans="13:22" x14ac:dyDescent="0.35">
      <c r="M528" s="14">
        <f t="shared" si="99"/>
        <v>1</v>
      </c>
      <c r="N528" s="14" t="s">
        <v>513</v>
      </c>
      <c r="O528" s="16" t="s">
        <v>1406</v>
      </c>
      <c r="P528" s="16" t="s">
        <v>458</v>
      </c>
      <c r="Q528" s="14">
        <f t="shared" si="90"/>
        <v>50</v>
      </c>
      <c r="R528" s="16" t="s">
        <v>474</v>
      </c>
      <c r="S528" s="16">
        <f t="shared" si="96"/>
        <v>124</v>
      </c>
      <c r="T528" s="16">
        <v>0</v>
      </c>
      <c r="U528" s="16">
        <f t="shared" si="97"/>
        <v>0</v>
      </c>
      <c r="V528" s="16" t="str">
        <f t="shared" si="98"/>
        <v>165079E501240</v>
      </c>
    </row>
    <row r="529" spans="13:22" x14ac:dyDescent="0.35">
      <c r="M529" s="14">
        <f t="shared" si="99"/>
        <v>1</v>
      </c>
      <c r="N529" s="14" t="s">
        <v>513</v>
      </c>
      <c r="O529" s="16" t="s">
        <v>1408</v>
      </c>
      <c r="P529" s="16" t="s">
        <v>458</v>
      </c>
      <c r="Q529" s="14">
        <f t="shared" si="90"/>
        <v>50</v>
      </c>
      <c r="R529" s="16" t="s">
        <v>471</v>
      </c>
      <c r="S529" s="16">
        <f t="shared" si="96"/>
        <v>116</v>
      </c>
      <c r="T529" s="16">
        <v>0</v>
      </c>
      <c r="U529" s="16">
        <f t="shared" si="97"/>
        <v>0</v>
      </c>
      <c r="V529" s="16" t="str">
        <f t="shared" si="98"/>
        <v>165079S501160</v>
      </c>
    </row>
    <row r="530" spans="13:22" x14ac:dyDescent="0.35">
      <c r="M530" s="14">
        <f t="shared" si="99"/>
        <v>1</v>
      </c>
      <c r="N530" s="14" t="s">
        <v>513</v>
      </c>
      <c r="O530" s="16" t="s">
        <v>1410</v>
      </c>
      <c r="P530" s="16" t="s">
        <v>458</v>
      </c>
      <c r="Q530" s="14">
        <f t="shared" si="90"/>
        <v>50</v>
      </c>
      <c r="R530" s="16" t="s">
        <v>474</v>
      </c>
      <c r="S530" s="16">
        <f t="shared" si="96"/>
        <v>124</v>
      </c>
      <c r="T530" s="16">
        <v>0</v>
      </c>
      <c r="U530" s="16">
        <f t="shared" si="97"/>
        <v>0</v>
      </c>
      <c r="V530" s="16" t="str">
        <f t="shared" si="98"/>
        <v>165080E501240</v>
      </c>
    </row>
    <row r="531" spans="13:22" x14ac:dyDescent="0.35">
      <c r="M531" s="14">
        <f t="shared" si="99"/>
        <v>1</v>
      </c>
      <c r="N531" s="14" t="s">
        <v>513</v>
      </c>
      <c r="O531" s="16" t="s">
        <v>1412</v>
      </c>
      <c r="P531" s="16" t="s">
        <v>458</v>
      </c>
      <c r="Q531" s="14">
        <f t="shared" si="90"/>
        <v>50</v>
      </c>
      <c r="R531" s="16" t="s">
        <v>471</v>
      </c>
      <c r="S531" s="16">
        <f t="shared" si="96"/>
        <v>116</v>
      </c>
      <c r="T531" s="16">
        <v>0</v>
      </c>
      <c r="U531" s="16">
        <f t="shared" si="97"/>
        <v>0</v>
      </c>
      <c r="V531" s="16" t="str">
        <f t="shared" si="98"/>
        <v>165080S501160</v>
      </c>
    </row>
    <row r="532" spans="13:22" x14ac:dyDescent="0.35">
      <c r="M532" s="14">
        <f t="shared" si="99"/>
        <v>1</v>
      </c>
      <c r="N532" s="14" t="s">
        <v>513</v>
      </c>
      <c r="O532" s="16" t="s">
        <v>1414</v>
      </c>
      <c r="P532" s="16" t="s">
        <v>458</v>
      </c>
      <c r="Q532" s="14">
        <f t="shared" si="90"/>
        <v>50</v>
      </c>
      <c r="R532" s="16" t="s">
        <v>474</v>
      </c>
      <c r="S532" s="16">
        <f t="shared" ref="S532:S563" si="100">_xlfn.SINGLE(_xlfn.XLOOKUP(R532,H:H,G:G,0,0,1))</f>
        <v>124</v>
      </c>
      <c r="T532" s="16">
        <v>0</v>
      </c>
      <c r="U532" s="16">
        <f t="shared" ref="U532:U563" si="101">_xlfn.SINGLE(_xlfn.XLOOKUP(T532,K:K,J:J,0,0,1))</f>
        <v>0</v>
      </c>
      <c r="V532" s="16" t="str">
        <f t="shared" si="98"/>
        <v>165081E501240</v>
      </c>
    </row>
    <row r="533" spans="13:22" x14ac:dyDescent="0.35">
      <c r="M533" s="14">
        <f t="shared" si="99"/>
        <v>1</v>
      </c>
      <c r="N533" s="14" t="s">
        <v>513</v>
      </c>
      <c r="O533" s="16" t="s">
        <v>1416</v>
      </c>
      <c r="P533" s="16" t="s">
        <v>458</v>
      </c>
      <c r="Q533" s="14">
        <f t="shared" si="90"/>
        <v>50</v>
      </c>
      <c r="R533" s="16" t="s">
        <v>471</v>
      </c>
      <c r="S533" s="16">
        <f t="shared" si="100"/>
        <v>116</v>
      </c>
      <c r="T533" s="16">
        <v>0</v>
      </c>
      <c r="U533" s="16">
        <f t="shared" si="101"/>
        <v>0</v>
      </c>
      <c r="V533" s="16" t="str">
        <f t="shared" si="98"/>
        <v>165081S501160</v>
      </c>
    </row>
    <row r="534" spans="13:22" x14ac:dyDescent="0.35">
      <c r="M534" s="14">
        <f t="shared" si="99"/>
        <v>1</v>
      </c>
      <c r="N534" s="14" t="s">
        <v>513</v>
      </c>
      <c r="O534" s="16" t="s">
        <v>1418</v>
      </c>
      <c r="P534" s="16" t="s">
        <v>458</v>
      </c>
      <c r="Q534" s="14">
        <f t="shared" si="90"/>
        <v>50</v>
      </c>
      <c r="R534" s="16" t="s">
        <v>471</v>
      </c>
      <c r="S534" s="16">
        <f t="shared" si="100"/>
        <v>116</v>
      </c>
      <c r="T534" s="16">
        <v>0</v>
      </c>
      <c r="U534" s="16">
        <f t="shared" si="101"/>
        <v>0</v>
      </c>
      <c r="V534" s="16" t="str">
        <f t="shared" si="98"/>
        <v>165084C501160</v>
      </c>
    </row>
    <row r="535" spans="13:22" x14ac:dyDescent="0.35">
      <c r="M535" s="14">
        <f t="shared" si="99"/>
        <v>1</v>
      </c>
      <c r="N535" s="14" t="s">
        <v>513</v>
      </c>
      <c r="O535" s="16" t="s">
        <v>1420</v>
      </c>
      <c r="P535" s="16" t="s">
        <v>458</v>
      </c>
      <c r="Q535" s="14">
        <f t="shared" si="90"/>
        <v>50</v>
      </c>
      <c r="R535" s="16" t="s">
        <v>474</v>
      </c>
      <c r="S535" s="16">
        <f t="shared" si="100"/>
        <v>124</v>
      </c>
      <c r="T535" s="16">
        <v>0</v>
      </c>
      <c r="U535" s="16">
        <f t="shared" si="101"/>
        <v>0</v>
      </c>
      <c r="V535" s="16" t="str">
        <f t="shared" si="98"/>
        <v>165084E501240</v>
      </c>
    </row>
    <row r="536" spans="13:22" x14ac:dyDescent="0.35">
      <c r="M536" s="14">
        <f t="shared" si="99"/>
        <v>1</v>
      </c>
      <c r="N536" s="14" t="s">
        <v>513</v>
      </c>
      <c r="O536" s="16" t="s">
        <v>1422</v>
      </c>
      <c r="P536" s="16" t="s">
        <v>458</v>
      </c>
      <c r="Q536" s="14">
        <f t="shared" si="90"/>
        <v>50</v>
      </c>
      <c r="R536" s="16" t="s">
        <v>471</v>
      </c>
      <c r="S536" s="16">
        <f t="shared" si="100"/>
        <v>116</v>
      </c>
      <c r="T536" s="16">
        <v>0</v>
      </c>
      <c r="U536" s="16">
        <f t="shared" si="101"/>
        <v>0</v>
      </c>
      <c r="V536" s="16" t="str">
        <f t="shared" si="98"/>
        <v>165084S501160</v>
      </c>
    </row>
    <row r="537" spans="13:22" x14ac:dyDescent="0.35">
      <c r="M537" s="14">
        <f t="shared" si="99"/>
        <v>1</v>
      </c>
      <c r="N537" s="14" t="s">
        <v>513</v>
      </c>
      <c r="O537" s="16" t="s">
        <v>1424</v>
      </c>
      <c r="P537" s="16" t="s">
        <v>458</v>
      </c>
      <c r="Q537" s="14">
        <f t="shared" si="90"/>
        <v>50</v>
      </c>
      <c r="R537" s="16" t="s">
        <v>471</v>
      </c>
      <c r="S537" s="16">
        <f t="shared" si="100"/>
        <v>116</v>
      </c>
      <c r="T537" s="16">
        <v>0</v>
      </c>
      <c r="U537" s="16">
        <f t="shared" si="101"/>
        <v>0</v>
      </c>
      <c r="V537" s="16" t="str">
        <f t="shared" si="98"/>
        <v>165085C501160</v>
      </c>
    </row>
    <row r="538" spans="13:22" x14ac:dyDescent="0.35">
      <c r="M538" s="14">
        <f t="shared" si="99"/>
        <v>1</v>
      </c>
      <c r="N538" s="14" t="s">
        <v>513</v>
      </c>
      <c r="O538" s="16" t="s">
        <v>1426</v>
      </c>
      <c r="P538" s="16" t="s">
        <v>458</v>
      </c>
      <c r="Q538" s="14">
        <f t="shared" si="90"/>
        <v>50</v>
      </c>
      <c r="R538" s="16" t="s">
        <v>471</v>
      </c>
      <c r="S538" s="16">
        <f t="shared" si="100"/>
        <v>116</v>
      </c>
      <c r="T538" s="16">
        <v>0</v>
      </c>
      <c r="U538" s="16">
        <f t="shared" si="101"/>
        <v>0</v>
      </c>
      <c r="V538" s="16" t="str">
        <f t="shared" si="98"/>
        <v>165085S501160</v>
      </c>
    </row>
    <row r="539" spans="13:22" x14ac:dyDescent="0.35">
      <c r="M539" s="14">
        <f t="shared" si="99"/>
        <v>1</v>
      </c>
      <c r="N539" s="14" t="s">
        <v>513</v>
      </c>
      <c r="O539" s="16" t="s">
        <v>1428</v>
      </c>
      <c r="P539" s="16" t="s">
        <v>1646</v>
      </c>
      <c r="Q539" s="14">
        <f t="shared" si="90"/>
        <v>50</v>
      </c>
      <c r="R539" s="16" t="s">
        <v>471</v>
      </c>
      <c r="S539" s="16">
        <f t="shared" si="100"/>
        <v>116</v>
      </c>
      <c r="T539" s="16">
        <v>0</v>
      </c>
      <c r="U539" s="16">
        <f t="shared" si="101"/>
        <v>0</v>
      </c>
      <c r="V539" s="16" t="str">
        <f t="shared" si="98"/>
        <v>165086B501160</v>
      </c>
    </row>
    <row r="540" spans="13:22" x14ac:dyDescent="0.35">
      <c r="M540" s="14">
        <f t="shared" si="99"/>
        <v>1</v>
      </c>
      <c r="N540" s="14" t="s">
        <v>513</v>
      </c>
      <c r="O540" s="16" t="s">
        <v>1430</v>
      </c>
      <c r="P540" s="16" t="s">
        <v>458</v>
      </c>
      <c r="Q540" s="14">
        <f t="shared" si="90"/>
        <v>50</v>
      </c>
      <c r="R540" s="16" t="s">
        <v>474</v>
      </c>
      <c r="S540" s="16">
        <f t="shared" si="100"/>
        <v>124</v>
      </c>
      <c r="T540" s="16">
        <v>0</v>
      </c>
      <c r="U540" s="16">
        <f t="shared" si="101"/>
        <v>0</v>
      </c>
      <c r="V540" s="16" t="str">
        <f t="shared" si="98"/>
        <v>165086E501240</v>
      </c>
    </row>
    <row r="541" spans="13:22" x14ac:dyDescent="0.35">
      <c r="M541" s="14">
        <f t="shared" si="99"/>
        <v>1</v>
      </c>
      <c r="N541" s="14" t="s">
        <v>513</v>
      </c>
      <c r="O541" s="16" t="s">
        <v>1432</v>
      </c>
      <c r="P541" s="16" t="s">
        <v>458</v>
      </c>
      <c r="Q541" s="14">
        <f t="shared" si="90"/>
        <v>50</v>
      </c>
      <c r="R541" s="16" t="s">
        <v>471</v>
      </c>
      <c r="S541" s="16">
        <f t="shared" si="100"/>
        <v>116</v>
      </c>
      <c r="T541" s="16">
        <v>0</v>
      </c>
      <c r="U541" s="16">
        <f t="shared" si="101"/>
        <v>0</v>
      </c>
      <c r="V541" s="16" t="str">
        <f t="shared" si="98"/>
        <v>165086S501160</v>
      </c>
    </row>
    <row r="542" spans="13:22" x14ac:dyDescent="0.35">
      <c r="M542" s="14">
        <f t="shared" si="99"/>
        <v>1</v>
      </c>
      <c r="N542" s="14" t="s">
        <v>513</v>
      </c>
      <c r="O542" s="16" t="s">
        <v>1434</v>
      </c>
      <c r="P542" s="16" t="s">
        <v>458</v>
      </c>
      <c r="Q542" s="14">
        <f t="shared" si="90"/>
        <v>50</v>
      </c>
      <c r="R542" s="16" t="s">
        <v>471</v>
      </c>
      <c r="S542" s="16">
        <f t="shared" si="100"/>
        <v>116</v>
      </c>
      <c r="T542" s="16">
        <v>0</v>
      </c>
      <c r="U542" s="16">
        <f t="shared" si="101"/>
        <v>0</v>
      </c>
      <c r="V542" s="16" t="str">
        <f t="shared" si="98"/>
        <v>165087C501160</v>
      </c>
    </row>
    <row r="543" spans="13:22" x14ac:dyDescent="0.35">
      <c r="M543" s="14">
        <f t="shared" si="99"/>
        <v>1</v>
      </c>
      <c r="N543" s="14" t="s">
        <v>513</v>
      </c>
      <c r="O543" s="16" t="s">
        <v>1436</v>
      </c>
      <c r="P543" s="16" t="s">
        <v>458</v>
      </c>
      <c r="Q543" s="14">
        <f t="shared" si="90"/>
        <v>50</v>
      </c>
      <c r="R543" s="16" t="s">
        <v>474</v>
      </c>
      <c r="S543" s="16">
        <f t="shared" si="100"/>
        <v>124</v>
      </c>
      <c r="T543" s="16">
        <v>0</v>
      </c>
      <c r="U543" s="16">
        <f t="shared" si="101"/>
        <v>0</v>
      </c>
      <c r="V543" s="16" t="str">
        <f t="shared" si="98"/>
        <v>165087E501240</v>
      </c>
    </row>
    <row r="544" spans="13:22" x14ac:dyDescent="0.35">
      <c r="M544" s="14">
        <f t="shared" si="99"/>
        <v>1</v>
      </c>
      <c r="N544" s="14" t="s">
        <v>513</v>
      </c>
      <c r="O544" s="16" t="s">
        <v>1438</v>
      </c>
      <c r="P544" s="16" t="s">
        <v>458</v>
      </c>
      <c r="Q544" s="14">
        <f t="shared" ref="Q544:Q607" si="102">_xlfn.SINGLE(_xlfn.XLOOKUP(P544,E:E,D:D,0,0,1))</f>
        <v>50</v>
      </c>
      <c r="R544" s="16" t="s">
        <v>471</v>
      </c>
      <c r="S544" s="16">
        <f t="shared" si="100"/>
        <v>116</v>
      </c>
      <c r="T544" s="16">
        <v>0</v>
      </c>
      <c r="U544" s="16">
        <f t="shared" si="101"/>
        <v>0</v>
      </c>
      <c r="V544" s="16" t="str">
        <f t="shared" si="98"/>
        <v>165087S501160</v>
      </c>
    </row>
    <row r="545" spans="13:22" x14ac:dyDescent="0.35">
      <c r="M545" s="14">
        <f t="shared" si="99"/>
        <v>1</v>
      </c>
      <c r="N545" s="14" t="s">
        <v>513</v>
      </c>
      <c r="O545" s="16">
        <v>65088</v>
      </c>
      <c r="P545" s="16" t="s">
        <v>458</v>
      </c>
      <c r="Q545" s="14">
        <f t="shared" si="102"/>
        <v>50</v>
      </c>
      <c r="R545" s="16" t="s">
        <v>471</v>
      </c>
      <c r="S545" s="16">
        <f t="shared" si="100"/>
        <v>116</v>
      </c>
      <c r="T545" s="16">
        <v>0</v>
      </c>
      <c r="U545" s="16">
        <f t="shared" si="101"/>
        <v>0</v>
      </c>
      <c r="V545" s="16" t="str">
        <f t="shared" si="98"/>
        <v>165088501160</v>
      </c>
    </row>
    <row r="546" spans="13:22" x14ac:dyDescent="0.35">
      <c r="M546" s="14">
        <f t="shared" si="99"/>
        <v>1</v>
      </c>
      <c r="N546" s="14" t="s">
        <v>513</v>
      </c>
      <c r="O546" s="16" t="s">
        <v>1441</v>
      </c>
      <c r="P546" s="16" t="s">
        <v>458</v>
      </c>
      <c r="Q546" s="14">
        <f t="shared" si="102"/>
        <v>50</v>
      </c>
      <c r="R546" s="16" t="s">
        <v>471</v>
      </c>
      <c r="S546" s="16">
        <f t="shared" si="100"/>
        <v>116</v>
      </c>
      <c r="T546" s="16">
        <v>0</v>
      </c>
      <c r="U546" s="16">
        <f t="shared" si="101"/>
        <v>0</v>
      </c>
      <c r="V546" s="16" t="str">
        <f t="shared" si="98"/>
        <v>165089C501160</v>
      </c>
    </row>
    <row r="547" spans="13:22" x14ac:dyDescent="0.35">
      <c r="M547" s="14">
        <f t="shared" si="99"/>
        <v>1</v>
      </c>
      <c r="N547" s="14" t="s">
        <v>513</v>
      </c>
      <c r="O547" s="16" t="s">
        <v>1443</v>
      </c>
      <c r="P547" s="16" t="s">
        <v>458</v>
      </c>
      <c r="Q547" s="14">
        <f t="shared" si="102"/>
        <v>50</v>
      </c>
      <c r="R547" s="16" t="s">
        <v>471</v>
      </c>
      <c r="S547" s="16">
        <f t="shared" si="100"/>
        <v>116</v>
      </c>
      <c r="T547" s="16">
        <v>0</v>
      </c>
      <c r="U547" s="16">
        <f t="shared" si="101"/>
        <v>0</v>
      </c>
      <c r="V547" s="16" t="str">
        <f t="shared" si="98"/>
        <v>165091C501160</v>
      </c>
    </row>
    <row r="548" spans="13:22" x14ac:dyDescent="0.35">
      <c r="M548" s="14">
        <f t="shared" si="99"/>
        <v>1</v>
      </c>
      <c r="N548" s="14" t="s">
        <v>513</v>
      </c>
      <c r="O548" s="16" t="s">
        <v>1445</v>
      </c>
      <c r="P548" s="16" t="s">
        <v>458</v>
      </c>
      <c r="Q548" s="14">
        <f t="shared" si="102"/>
        <v>50</v>
      </c>
      <c r="R548" s="16" t="s">
        <v>471</v>
      </c>
      <c r="S548" s="16">
        <f t="shared" si="100"/>
        <v>116</v>
      </c>
      <c r="T548" s="16">
        <v>0</v>
      </c>
      <c r="U548" s="16">
        <f t="shared" si="101"/>
        <v>0</v>
      </c>
      <c r="V548" s="16" t="str">
        <f t="shared" si="98"/>
        <v>165092C501160</v>
      </c>
    </row>
    <row r="549" spans="13:22" x14ac:dyDescent="0.35">
      <c r="M549" s="14">
        <f t="shared" si="99"/>
        <v>1</v>
      </c>
      <c r="N549" s="14" t="s">
        <v>513</v>
      </c>
      <c r="O549" s="16" t="s">
        <v>1447</v>
      </c>
      <c r="P549" s="16" t="s">
        <v>458</v>
      </c>
      <c r="Q549" s="14">
        <f t="shared" si="102"/>
        <v>50</v>
      </c>
      <c r="R549" s="16" t="s">
        <v>474</v>
      </c>
      <c r="S549" s="16">
        <f t="shared" si="100"/>
        <v>124</v>
      </c>
      <c r="T549" s="16">
        <v>0</v>
      </c>
      <c r="U549" s="16">
        <f t="shared" si="101"/>
        <v>0</v>
      </c>
      <c r="V549" s="16" t="str">
        <f t="shared" si="98"/>
        <v>165092E501240</v>
      </c>
    </row>
    <row r="550" spans="13:22" x14ac:dyDescent="0.35">
      <c r="M550" s="14">
        <f t="shared" si="99"/>
        <v>1</v>
      </c>
      <c r="N550" s="14" t="s">
        <v>513</v>
      </c>
      <c r="O550" s="16" t="s">
        <v>1449</v>
      </c>
      <c r="P550" s="16" t="s">
        <v>458</v>
      </c>
      <c r="Q550" s="14">
        <f t="shared" si="102"/>
        <v>50</v>
      </c>
      <c r="R550" s="16" t="s">
        <v>471</v>
      </c>
      <c r="S550" s="16">
        <f t="shared" si="100"/>
        <v>116</v>
      </c>
      <c r="T550" s="16">
        <v>0</v>
      </c>
      <c r="U550" s="16">
        <f t="shared" si="101"/>
        <v>0</v>
      </c>
      <c r="V550" s="16" t="str">
        <f t="shared" si="98"/>
        <v>165092S501160</v>
      </c>
    </row>
    <row r="551" spans="13:22" x14ac:dyDescent="0.35">
      <c r="M551" s="14">
        <f t="shared" si="99"/>
        <v>1</v>
      </c>
      <c r="N551" s="14" t="s">
        <v>513</v>
      </c>
      <c r="O551" s="16" t="s">
        <v>1451</v>
      </c>
      <c r="P551" s="16" t="s">
        <v>458</v>
      </c>
      <c r="Q551" s="14">
        <f t="shared" si="102"/>
        <v>50</v>
      </c>
      <c r="R551" s="16" t="s">
        <v>471</v>
      </c>
      <c r="S551" s="16">
        <f t="shared" si="100"/>
        <v>116</v>
      </c>
      <c r="T551" s="16">
        <v>0</v>
      </c>
      <c r="U551" s="16">
        <f t="shared" si="101"/>
        <v>0</v>
      </c>
      <c r="V551" s="16" t="str">
        <f t="shared" si="98"/>
        <v>165093C501160</v>
      </c>
    </row>
    <row r="552" spans="13:22" x14ac:dyDescent="0.35">
      <c r="M552" s="14">
        <f t="shared" ref="M552:M583" si="103">_xlfn.SINGLE(_xlfn.XLOOKUP(N552,B:B,A:A,0,0,1))</f>
        <v>1</v>
      </c>
      <c r="N552" s="14" t="s">
        <v>513</v>
      </c>
      <c r="O552" s="16" t="s">
        <v>1453</v>
      </c>
      <c r="P552" s="16" t="s">
        <v>458</v>
      </c>
      <c r="Q552" s="14">
        <f t="shared" si="102"/>
        <v>50</v>
      </c>
      <c r="R552" s="16" t="s">
        <v>474</v>
      </c>
      <c r="S552" s="16">
        <f t="shared" si="100"/>
        <v>124</v>
      </c>
      <c r="T552" s="16">
        <v>0</v>
      </c>
      <c r="U552" s="16">
        <f t="shared" si="101"/>
        <v>0</v>
      </c>
      <c r="V552" s="16" t="str">
        <f t="shared" si="98"/>
        <v>165093E501240</v>
      </c>
    </row>
    <row r="553" spans="13:22" x14ac:dyDescent="0.35">
      <c r="M553" s="14">
        <f t="shared" si="103"/>
        <v>1</v>
      </c>
      <c r="N553" s="14" t="s">
        <v>513</v>
      </c>
      <c r="O553" s="16" t="s">
        <v>1455</v>
      </c>
      <c r="P553" s="16" t="s">
        <v>458</v>
      </c>
      <c r="Q553" s="14">
        <f t="shared" si="102"/>
        <v>50</v>
      </c>
      <c r="R553" s="16" t="s">
        <v>471</v>
      </c>
      <c r="S553" s="16">
        <f t="shared" si="100"/>
        <v>116</v>
      </c>
      <c r="T553" s="16">
        <v>0</v>
      </c>
      <c r="U553" s="16">
        <f t="shared" si="101"/>
        <v>0</v>
      </c>
      <c r="V553" s="16" t="str">
        <f t="shared" si="98"/>
        <v>165093S501160</v>
      </c>
    </row>
    <row r="554" spans="13:22" x14ac:dyDescent="0.35">
      <c r="M554" s="14">
        <f t="shared" si="103"/>
        <v>1</v>
      </c>
      <c r="N554" s="14" t="s">
        <v>513</v>
      </c>
      <c r="O554" s="16" t="s">
        <v>1457</v>
      </c>
      <c r="P554" s="16" t="s">
        <v>458</v>
      </c>
      <c r="Q554" s="14">
        <f t="shared" si="102"/>
        <v>50</v>
      </c>
      <c r="R554" s="16" t="s">
        <v>471</v>
      </c>
      <c r="S554" s="16">
        <f t="shared" si="100"/>
        <v>116</v>
      </c>
      <c r="T554" s="16">
        <v>0</v>
      </c>
      <c r="U554" s="16">
        <f t="shared" si="101"/>
        <v>0</v>
      </c>
      <c r="V554" s="16" t="str">
        <f t="shared" si="98"/>
        <v>165094C501160</v>
      </c>
    </row>
    <row r="555" spans="13:22" x14ac:dyDescent="0.35">
      <c r="M555" s="14">
        <f t="shared" si="103"/>
        <v>1</v>
      </c>
      <c r="N555" s="14" t="s">
        <v>513</v>
      </c>
      <c r="O555" s="16" t="s">
        <v>1459</v>
      </c>
      <c r="P555" s="16" t="s">
        <v>458</v>
      </c>
      <c r="Q555" s="14">
        <f t="shared" si="102"/>
        <v>50</v>
      </c>
      <c r="R555" s="16" t="s">
        <v>474</v>
      </c>
      <c r="S555" s="16">
        <f t="shared" si="100"/>
        <v>124</v>
      </c>
      <c r="T555" s="16">
        <v>0</v>
      </c>
      <c r="U555" s="16">
        <f t="shared" si="101"/>
        <v>0</v>
      </c>
      <c r="V555" s="16" t="str">
        <f t="shared" si="98"/>
        <v>165094E501240</v>
      </c>
    </row>
    <row r="556" spans="13:22" x14ac:dyDescent="0.35">
      <c r="M556" s="14">
        <f t="shared" si="103"/>
        <v>1</v>
      </c>
      <c r="N556" s="14" t="s">
        <v>513</v>
      </c>
      <c r="O556" s="16" t="s">
        <v>1461</v>
      </c>
      <c r="P556" s="16" t="s">
        <v>458</v>
      </c>
      <c r="Q556" s="14">
        <f t="shared" si="102"/>
        <v>50</v>
      </c>
      <c r="R556" s="16" t="s">
        <v>471</v>
      </c>
      <c r="S556" s="16">
        <f t="shared" si="100"/>
        <v>116</v>
      </c>
      <c r="T556" s="16">
        <v>0</v>
      </c>
      <c r="U556" s="16">
        <f t="shared" si="101"/>
        <v>0</v>
      </c>
      <c r="V556" s="16" t="str">
        <f t="shared" si="98"/>
        <v>165094S501160</v>
      </c>
    </row>
    <row r="557" spans="13:22" x14ac:dyDescent="0.35">
      <c r="M557" s="14">
        <f t="shared" si="103"/>
        <v>1</v>
      </c>
      <c r="N557" s="14" t="s">
        <v>513</v>
      </c>
      <c r="O557" s="16" t="s">
        <v>1463</v>
      </c>
      <c r="P557" s="16" t="s">
        <v>458</v>
      </c>
      <c r="Q557" s="14">
        <f t="shared" si="102"/>
        <v>50</v>
      </c>
      <c r="R557" s="16" t="s">
        <v>471</v>
      </c>
      <c r="S557" s="16">
        <f t="shared" si="100"/>
        <v>116</v>
      </c>
      <c r="T557" s="16">
        <v>0</v>
      </c>
      <c r="U557" s="16">
        <f t="shared" si="101"/>
        <v>0</v>
      </c>
      <c r="V557" s="16" t="str">
        <f t="shared" si="98"/>
        <v>165095C501160</v>
      </c>
    </row>
    <row r="558" spans="13:22" x14ac:dyDescent="0.35">
      <c r="M558" s="14">
        <f t="shared" si="103"/>
        <v>1</v>
      </c>
      <c r="N558" s="14" t="s">
        <v>513</v>
      </c>
      <c r="O558" s="16" t="s">
        <v>1465</v>
      </c>
      <c r="P558" s="16" t="s">
        <v>458</v>
      </c>
      <c r="Q558" s="14">
        <f t="shared" si="102"/>
        <v>50</v>
      </c>
      <c r="R558" s="16" t="s">
        <v>474</v>
      </c>
      <c r="S558" s="16">
        <f t="shared" si="100"/>
        <v>124</v>
      </c>
      <c r="T558" s="16">
        <v>0</v>
      </c>
      <c r="U558" s="16">
        <f t="shared" si="101"/>
        <v>0</v>
      </c>
      <c r="V558" s="16" t="str">
        <f t="shared" si="98"/>
        <v>165095E501240</v>
      </c>
    </row>
    <row r="559" spans="13:22" x14ac:dyDescent="0.35">
      <c r="M559" s="14">
        <f t="shared" si="103"/>
        <v>1</v>
      </c>
      <c r="N559" s="14" t="s">
        <v>513</v>
      </c>
      <c r="O559" s="16" t="s">
        <v>1467</v>
      </c>
      <c r="P559" s="16" t="s">
        <v>458</v>
      </c>
      <c r="Q559" s="14">
        <f t="shared" si="102"/>
        <v>50</v>
      </c>
      <c r="R559" s="16" t="s">
        <v>471</v>
      </c>
      <c r="S559" s="16">
        <f t="shared" si="100"/>
        <v>116</v>
      </c>
      <c r="T559" s="16">
        <v>0</v>
      </c>
      <c r="U559" s="16">
        <f t="shared" si="101"/>
        <v>0</v>
      </c>
      <c r="V559" s="16" t="str">
        <f t="shared" si="98"/>
        <v>165095S501160</v>
      </c>
    </row>
    <row r="560" spans="13:22" x14ac:dyDescent="0.35">
      <c r="M560" s="14">
        <f t="shared" si="103"/>
        <v>1</v>
      </c>
      <c r="N560" s="14" t="s">
        <v>513</v>
      </c>
      <c r="O560" s="16" t="s">
        <v>1469</v>
      </c>
      <c r="P560" s="16" t="s">
        <v>459</v>
      </c>
      <c r="Q560" s="14">
        <f t="shared" si="102"/>
        <v>60</v>
      </c>
      <c r="R560" s="16" t="s">
        <v>474</v>
      </c>
      <c r="S560" s="16">
        <f t="shared" si="100"/>
        <v>124</v>
      </c>
      <c r="T560" s="16">
        <v>0</v>
      </c>
      <c r="U560" s="16">
        <f t="shared" si="101"/>
        <v>0</v>
      </c>
      <c r="V560" s="16" t="str">
        <f t="shared" si="98"/>
        <v>165096E601240</v>
      </c>
    </row>
    <row r="561" spans="13:22" x14ac:dyDescent="0.35">
      <c r="M561" s="14">
        <f t="shared" si="103"/>
        <v>1</v>
      </c>
      <c r="N561" s="14" t="s">
        <v>513</v>
      </c>
      <c r="O561" s="16" t="s">
        <v>1471</v>
      </c>
      <c r="P561" s="16" t="s">
        <v>459</v>
      </c>
      <c r="Q561" s="14">
        <f t="shared" si="102"/>
        <v>60</v>
      </c>
      <c r="R561" s="16" t="s">
        <v>471</v>
      </c>
      <c r="S561" s="16">
        <f t="shared" si="100"/>
        <v>116</v>
      </c>
      <c r="T561" s="16">
        <v>0</v>
      </c>
      <c r="U561" s="16">
        <f t="shared" si="101"/>
        <v>0</v>
      </c>
      <c r="V561" s="16" t="str">
        <f t="shared" si="98"/>
        <v>165096S601160</v>
      </c>
    </row>
    <row r="562" spans="13:22" x14ac:dyDescent="0.35">
      <c r="M562" s="14">
        <f t="shared" si="103"/>
        <v>1</v>
      </c>
      <c r="N562" s="14" t="s">
        <v>513</v>
      </c>
      <c r="O562" s="16" t="s">
        <v>1473</v>
      </c>
      <c r="P562" s="16" t="s">
        <v>458</v>
      </c>
      <c r="Q562" s="14">
        <f t="shared" si="102"/>
        <v>50</v>
      </c>
      <c r="R562" s="16" t="s">
        <v>471</v>
      </c>
      <c r="S562" s="16">
        <f t="shared" si="100"/>
        <v>116</v>
      </c>
      <c r="T562" s="16">
        <v>0</v>
      </c>
      <c r="U562" s="16">
        <f t="shared" si="101"/>
        <v>0</v>
      </c>
      <c r="V562" s="16" t="str">
        <f t="shared" si="98"/>
        <v>165097C501160</v>
      </c>
    </row>
    <row r="563" spans="13:22" x14ac:dyDescent="0.35">
      <c r="M563" s="14">
        <f t="shared" si="103"/>
        <v>1</v>
      </c>
      <c r="N563" s="14" t="s">
        <v>513</v>
      </c>
      <c r="O563" s="16" t="s">
        <v>1475</v>
      </c>
      <c r="P563" s="16" t="s">
        <v>458</v>
      </c>
      <c r="Q563" s="14">
        <f t="shared" si="102"/>
        <v>50</v>
      </c>
      <c r="R563" s="16" t="s">
        <v>471</v>
      </c>
      <c r="S563" s="16">
        <f t="shared" si="100"/>
        <v>116</v>
      </c>
      <c r="T563" s="16">
        <v>0</v>
      </c>
      <c r="U563" s="16">
        <f t="shared" si="101"/>
        <v>0</v>
      </c>
      <c r="V563" s="16" t="str">
        <f t="shared" si="98"/>
        <v>165097S501160</v>
      </c>
    </row>
    <row r="564" spans="13:22" x14ac:dyDescent="0.35">
      <c r="M564" s="14">
        <f t="shared" si="103"/>
        <v>1</v>
      </c>
      <c r="N564" s="14" t="s">
        <v>513</v>
      </c>
      <c r="O564" s="16" t="s">
        <v>1477</v>
      </c>
      <c r="P564" s="16" t="s">
        <v>458</v>
      </c>
      <c r="Q564" s="14">
        <f t="shared" si="102"/>
        <v>50</v>
      </c>
      <c r="R564" s="16" t="s">
        <v>471</v>
      </c>
      <c r="S564" s="16">
        <f t="shared" ref="S564:S595" si="104">_xlfn.SINGLE(_xlfn.XLOOKUP(R564,H:H,G:G,0,0,1))</f>
        <v>116</v>
      </c>
      <c r="T564" s="16">
        <v>0</v>
      </c>
      <c r="U564" s="16">
        <f t="shared" ref="U564:U595" si="105">_xlfn.SINGLE(_xlfn.XLOOKUP(T564,K:K,J:J,0,0,1))</f>
        <v>0</v>
      </c>
      <c r="V564" s="16" t="str">
        <f t="shared" si="98"/>
        <v>165098S501160</v>
      </c>
    </row>
    <row r="565" spans="13:22" x14ac:dyDescent="0.35">
      <c r="M565" s="14">
        <f t="shared" si="103"/>
        <v>1</v>
      </c>
      <c r="N565" s="14" t="s">
        <v>513</v>
      </c>
      <c r="O565" s="16" t="s">
        <v>1479</v>
      </c>
      <c r="P565" s="16" t="s">
        <v>458</v>
      </c>
      <c r="Q565" s="14">
        <f t="shared" si="102"/>
        <v>50</v>
      </c>
      <c r="R565" s="16" t="s">
        <v>471</v>
      </c>
      <c r="S565" s="16">
        <f t="shared" si="104"/>
        <v>116</v>
      </c>
      <c r="T565" s="16">
        <v>0</v>
      </c>
      <c r="U565" s="16">
        <f t="shared" si="105"/>
        <v>0</v>
      </c>
      <c r="V565" s="16" t="str">
        <f t="shared" ref="V565:V628" si="106">M565&amp;O565&amp;Q565&amp;S565&amp;U565</f>
        <v>165099S501160</v>
      </c>
    </row>
    <row r="566" spans="13:22" x14ac:dyDescent="0.35">
      <c r="M566" s="14">
        <f t="shared" si="103"/>
        <v>1</v>
      </c>
      <c r="N566" s="14" t="s">
        <v>513</v>
      </c>
      <c r="O566" s="16" t="s">
        <v>1481</v>
      </c>
      <c r="P566" s="16" t="s">
        <v>459</v>
      </c>
      <c r="Q566" s="14">
        <f t="shared" si="102"/>
        <v>60</v>
      </c>
      <c r="R566" s="16" t="s">
        <v>474</v>
      </c>
      <c r="S566" s="16">
        <f t="shared" si="104"/>
        <v>124</v>
      </c>
      <c r="T566" s="16">
        <v>0</v>
      </c>
      <c r="U566" s="16">
        <f t="shared" si="105"/>
        <v>0</v>
      </c>
      <c r="V566" s="16" t="str">
        <f t="shared" si="106"/>
        <v>165100E601240</v>
      </c>
    </row>
    <row r="567" spans="13:22" x14ac:dyDescent="0.35">
      <c r="M567" s="14">
        <f t="shared" si="103"/>
        <v>1</v>
      </c>
      <c r="N567" s="14" t="s">
        <v>513</v>
      </c>
      <c r="O567" s="16" t="s">
        <v>1483</v>
      </c>
      <c r="P567" s="16" t="s">
        <v>459</v>
      </c>
      <c r="Q567" s="14">
        <f t="shared" si="102"/>
        <v>60</v>
      </c>
      <c r="R567" s="16" t="s">
        <v>471</v>
      </c>
      <c r="S567" s="16">
        <f t="shared" si="104"/>
        <v>116</v>
      </c>
      <c r="T567" s="16">
        <v>0</v>
      </c>
      <c r="U567" s="16">
        <f t="shared" si="105"/>
        <v>0</v>
      </c>
      <c r="V567" s="16" t="str">
        <f t="shared" si="106"/>
        <v>165100S601160</v>
      </c>
    </row>
    <row r="568" spans="13:22" x14ac:dyDescent="0.35">
      <c r="M568" s="14">
        <f t="shared" si="103"/>
        <v>1</v>
      </c>
      <c r="N568" s="14" t="s">
        <v>513</v>
      </c>
      <c r="O568" s="16" t="s">
        <v>1485</v>
      </c>
      <c r="P568" s="16" t="s">
        <v>458</v>
      </c>
      <c r="Q568" s="14">
        <f t="shared" si="102"/>
        <v>50</v>
      </c>
      <c r="R568" s="16" t="s">
        <v>471</v>
      </c>
      <c r="S568" s="16">
        <f t="shared" si="104"/>
        <v>116</v>
      </c>
      <c r="T568" s="16">
        <v>0</v>
      </c>
      <c r="U568" s="16">
        <f t="shared" si="105"/>
        <v>0</v>
      </c>
      <c r="V568" s="16" t="str">
        <f t="shared" si="106"/>
        <v>165101C501160</v>
      </c>
    </row>
    <row r="569" spans="13:22" x14ac:dyDescent="0.35">
      <c r="M569" s="14">
        <f t="shared" si="103"/>
        <v>1</v>
      </c>
      <c r="N569" s="14" t="s">
        <v>513</v>
      </c>
      <c r="O569" s="16" t="s">
        <v>1487</v>
      </c>
      <c r="P569" s="16" t="s">
        <v>458</v>
      </c>
      <c r="Q569" s="14">
        <f t="shared" si="102"/>
        <v>50</v>
      </c>
      <c r="R569" s="16" t="s">
        <v>471</v>
      </c>
      <c r="S569" s="16">
        <f t="shared" si="104"/>
        <v>116</v>
      </c>
      <c r="T569" s="16">
        <v>0</v>
      </c>
      <c r="U569" s="16">
        <f t="shared" si="105"/>
        <v>0</v>
      </c>
      <c r="V569" s="16" t="str">
        <f t="shared" si="106"/>
        <v>165101S501160</v>
      </c>
    </row>
    <row r="570" spans="13:22" x14ac:dyDescent="0.35">
      <c r="M570" s="14">
        <f t="shared" si="103"/>
        <v>1</v>
      </c>
      <c r="N570" s="14" t="s">
        <v>513</v>
      </c>
      <c r="O570" s="16" t="s">
        <v>1489</v>
      </c>
      <c r="P570" s="16" t="s">
        <v>458</v>
      </c>
      <c r="Q570" s="14">
        <f t="shared" si="102"/>
        <v>50</v>
      </c>
      <c r="R570" s="16" t="s">
        <v>471</v>
      </c>
      <c r="S570" s="16">
        <f t="shared" si="104"/>
        <v>116</v>
      </c>
      <c r="T570" s="16">
        <v>0</v>
      </c>
      <c r="U570" s="16">
        <f t="shared" si="105"/>
        <v>0</v>
      </c>
      <c r="V570" s="16" t="str">
        <f t="shared" si="106"/>
        <v>165102S501160</v>
      </c>
    </row>
    <row r="571" spans="13:22" x14ac:dyDescent="0.35">
      <c r="M571" s="14">
        <f t="shared" si="103"/>
        <v>1</v>
      </c>
      <c r="N571" s="14" t="s">
        <v>513</v>
      </c>
      <c r="O571" s="16" t="s">
        <v>1491</v>
      </c>
      <c r="P571" s="16" t="s">
        <v>456</v>
      </c>
      <c r="Q571" s="14">
        <f t="shared" si="102"/>
        <v>30</v>
      </c>
      <c r="R571" s="16" t="s">
        <v>471</v>
      </c>
      <c r="S571" s="16">
        <f t="shared" si="104"/>
        <v>116</v>
      </c>
      <c r="T571" s="16">
        <v>0</v>
      </c>
      <c r="U571" s="16">
        <f t="shared" si="105"/>
        <v>0</v>
      </c>
      <c r="V571" s="16" t="str">
        <f t="shared" si="106"/>
        <v>160304C301160</v>
      </c>
    </row>
    <row r="572" spans="13:22" x14ac:dyDescent="0.35">
      <c r="M572" s="14">
        <f t="shared" si="103"/>
        <v>1</v>
      </c>
      <c r="N572" s="14" t="s">
        <v>513</v>
      </c>
      <c r="O572" s="16" t="s">
        <v>1493</v>
      </c>
      <c r="P572" s="16" t="s">
        <v>456</v>
      </c>
      <c r="Q572" s="14">
        <f t="shared" si="102"/>
        <v>30</v>
      </c>
      <c r="R572" s="16" t="s">
        <v>471</v>
      </c>
      <c r="S572" s="16">
        <f t="shared" si="104"/>
        <v>116</v>
      </c>
      <c r="T572" s="16">
        <v>0</v>
      </c>
      <c r="U572" s="16">
        <f t="shared" si="105"/>
        <v>0</v>
      </c>
      <c r="V572" s="16" t="str">
        <f t="shared" si="106"/>
        <v>160304E301160</v>
      </c>
    </row>
    <row r="573" spans="13:22" x14ac:dyDescent="0.35">
      <c r="M573" s="14">
        <f t="shared" si="103"/>
        <v>1</v>
      </c>
      <c r="N573" s="14" t="s">
        <v>513</v>
      </c>
      <c r="O573" s="16" t="s">
        <v>1495</v>
      </c>
      <c r="P573" s="16" t="s">
        <v>456</v>
      </c>
      <c r="Q573" s="14">
        <f t="shared" si="102"/>
        <v>30</v>
      </c>
      <c r="R573" s="16" t="s">
        <v>471</v>
      </c>
      <c r="S573" s="16">
        <f t="shared" si="104"/>
        <v>116</v>
      </c>
      <c r="T573" s="16">
        <v>0</v>
      </c>
      <c r="U573" s="16">
        <f t="shared" si="105"/>
        <v>0</v>
      </c>
      <c r="V573" s="16" t="str">
        <f t="shared" si="106"/>
        <v>160304S301160</v>
      </c>
    </row>
    <row r="574" spans="13:22" x14ac:dyDescent="0.35">
      <c r="M574" s="14">
        <f t="shared" si="103"/>
        <v>1</v>
      </c>
      <c r="N574" s="14" t="s">
        <v>513</v>
      </c>
      <c r="O574" s="16">
        <v>60305</v>
      </c>
      <c r="P574" s="16" t="s">
        <v>456</v>
      </c>
      <c r="Q574" s="14">
        <f t="shared" si="102"/>
        <v>30</v>
      </c>
      <c r="R574" s="16" t="s">
        <v>634</v>
      </c>
      <c r="S574" s="16">
        <f t="shared" si="104"/>
        <v>127</v>
      </c>
      <c r="T574" s="16">
        <v>0</v>
      </c>
      <c r="U574" s="16">
        <f t="shared" si="105"/>
        <v>0</v>
      </c>
      <c r="V574" s="16" t="str">
        <f t="shared" si="106"/>
        <v>160305301270</v>
      </c>
    </row>
    <row r="575" spans="13:22" x14ac:dyDescent="0.35">
      <c r="M575" s="14">
        <f t="shared" si="103"/>
        <v>1</v>
      </c>
      <c r="N575" s="14" t="s">
        <v>513</v>
      </c>
      <c r="O575" s="16" t="s">
        <v>1498</v>
      </c>
      <c r="P575" s="16" t="s">
        <v>458</v>
      </c>
      <c r="Q575" s="14">
        <f t="shared" si="102"/>
        <v>50</v>
      </c>
      <c r="R575" s="16" t="s">
        <v>474</v>
      </c>
      <c r="S575" s="16">
        <f t="shared" si="104"/>
        <v>124</v>
      </c>
      <c r="T575" s="16">
        <v>0</v>
      </c>
      <c r="U575" s="16">
        <f t="shared" si="105"/>
        <v>0</v>
      </c>
      <c r="V575" s="16" t="str">
        <f t="shared" si="106"/>
        <v>165073E501240</v>
      </c>
    </row>
    <row r="576" spans="13:22" x14ac:dyDescent="0.35">
      <c r="M576" s="14">
        <f t="shared" si="103"/>
        <v>1</v>
      </c>
      <c r="N576" s="14" t="s">
        <v>513</v>
      </c>
      <c r="O576" s="16" t="s">
        <v>1500</v>
      </c>
      <c r="P576" s="16" t="s">
        <v>458</v>
      </c>
      <c r="Q576" s="14">
        <f t="shared" si="102"/>
        <v>50</v>
      </c>
      <c r="R576" s="16" t="s">
        <v>471</v>
      </c>
      <c r="S576" s="16">
        <f t="shared" si="104"/>
        <v>116</v>
      </c>
      <c r="T576" s="16">
        <v>0</v>
      </c>
      <c r="U576" s="16">
        <f t="shared" si="105"/>
        <v>0</v>
      </c>
      <c r="V576" s="16" t="str">
        <f t="shared" si="106"/>
        <v>165073EC501160</v>
      </c>
    </row>
    <row r="577" spans="13:22" x14ac:dyDescent="0.35">
      <c r="M577" s="14">
        <f t="shared" si="103"/>
        <v>1</v>
      </c>
      <c r="N577" s="14" t="s">
        <v>513</v>
      </c>
      <c r="O577" s="16" t="s">
        <v>1502</v>
      </c>
      <c r="P577" s="16" t="s">
        <v>458</v>
      </c>
      <c r="Q577" s="14">
        <f t="shared" si="102"/>
        <v>50</v>
      </c>
      <c r="R577" s="16" t="s">
        <v>471</v>
      </c>
      <c r="S577" s="16">
        <f t="shared" si="104"/>
        <v>116</v>
      </c>
      <c r="T577" s="16">
        <v>0</v>
      </c>
      <c r="U577" s="16">
        <f t="shared" si="105"/>
        <v>0</v>
      </c>
      <c r="V577" s="16" t="str">
        <f t="shared" si="106"/>
        <v>165073S501160</v>
      </c>
    </row>
    <row r="578" spans="13:22" x14ac:dyDescent="0.35">
      <c r="M578" s="14">
        <f t="shared" si="103"/>
        <v>1</v>
      </c>
      <c r="N578" s="14" t="s">
        <v>513</v>
      </c>
      <c r="O578" s="16">
        <v>60602</v>
      </c>
      <c r="P578" s="16" t="s">
        <v>459</v>
      </c>
      <c r="Q578" s="14">
        <f t="shared" si="102"/>
        <v>60</v>
      </c>
      <c r="R578" s="16" t="s">
        <v>421</v>
      </c>
      <c r="S578" s="16">
        <f t="shared" si="104"/>
        <v>105</v>
      </c>
      <c r="T578" s="16">
        <v>0</v>
      </c>
      <c r="U578" s="16">
        <f t="shared" si="105"/>
        <v>0</v>
      </c>
      <c r="V578" s="16" t="str">
        <f t="shared" si="106"/>
        <v>160602601050</v>
      </c>
    </row>
    <row r="579" spans="13:22" x14ac:dyDescent="0.35">
      <c r="M579" s="14">
        <f t="shared" si="103"/>
        <v>1</v>
      </c>
      <c r="N579" s="14" t="s">
        <v>513</v>
      </c>
      <c r="O579" s="16">
        <v>65040</v>
      </c>
      <c r="P579" s="16" t="s">
        <v>460</v>
      </c>
      <c r="Q579" s="14">
        <f t="shared" si="102"/>
        <v>70</v>
      </c>
      <c r="R579" s="16" t="s">
        <v>488</v>
      </c>
      <c r="S579" s="16">
        <f t="shared" si="104"/>
        <v>119</v>
      </c>
      <c r="T579" s="16">
        <v>0</v>
      </c>
      <c r="U579" s="16">
        <f t="shared" si="105"/>
        <v>0</v>
      </c>
      <c r="V579" s="16" t="str">
        <f t="shared" si="106"/>
        <v>165040701190</v>
      </c>
    </row>
    <row r="580" spans="13:22" x14ac:dyDescent="0.35">
      <c r="M580" s="14">
        <f t="shared" si="103"/>
        <v>1</v>
      </c>
      <c r="N580" s="14" t="s">
        <v>513</v>
      </c>
      <c r="O580" s="16">
        <v>65070</v>
      </c>
      <c r="P580" s="16" t="s">
        <v>464</v>
      </c>
      <c r="Q580" s="14">
        <f t="shared" si="102"/>
        <v>99</v>
      </c>
      <c r="R580" s="16">
        <v>0</v>
      </c>
      <c r="S580" s="16">
        <f t="shared" si="104"/>
        <v>0</v>
      </c>
      <c r="T580" s="16">
        <v>0</v>
      </c>
      <c r="U580" s="16">
        <f t="shared" si="105"/>
        <v>0</v>
      </c>
      <c r="V580" s="16" t="str">
        <f t="shared" si="106"/>
        <v>1650709900</v>
      </c>
    </row>
    <row r="581" spans="13:22" x14ac:dyDescent="0.35">
      <c r="M581" s="14">
        <f t="shared" si="103"/>
        <v>1</v>
      </c>
      <c r="N581" s="14" t="s">
        <v>513</v>
      </c>
      <c r="O581" s="16">
        <v>65078</v>
      </c>
      <c r="P581" s="16" t="s">
        <v>464</v>
      </c>
      <c r="Q581" s="14">
        <f t="shared" si="102"/>
        <v>99</v>
      </c>
      <c r="R581" s="16">
        <v>0</v>
      </c>
      <c r="S581" s="16">
        <f t="shared" si="104"/>
        <v>0</v>
      </c>
      <c r="T581" s="16">
        <v>0</v>
      </c>
      <c r="U581" s="16">
        <f t="shared" si="105"/>
        <v>0</v>
      </c>
      <c r="V581" s="16" t="str">
        <f t="shared" si="106"/>
        <v>1650789900</v>
      </c>
    </row>
    <row r="582" spans="13:22" x14ac:dyDescent="0.35">
      <c r="M582" s="14">
        <f t="shared" si="103"/>
        <v>1</v>
      </c>
      <c r="N582" s="14" t="s">
        <v>513</v>
      </c>
      <c r="O582" s="16">
        <v>65080</v>
      </c>
      <c r="P582" s="16" t="s">
        <v>457</v>
      </c>
      <c r="Q582" s="14">
        <f t="shared" si="102"/>
        <v>40</v>
      </c>
      <c r="R582" s="16" t="s">
        <v>476</v>
      </c>
      <c r="S582" s="16">
        <f t="shared" si="104"/>
        <v>121</v>
      </c>
      <c r="T582" s="16">
        <v>0</v>
      </c>
      <c r="U582" s="16">
        <f t="shared" si="105"/>
        <v>0</v>
      </c>
      <c r="V582" s="16" t="str">
        <f t="shared" si="106"/>
        <v>165080401210</v>
      </c>
    </row>
    <row r="583" spans="13:22" x14ac:dyDescent="0.35">
      <c r="M583" s="14">
        <f t="shared" si="103"/>
        <v>1</v>
      </c>
      <c r="N583" s="14" t="s">
        <v>513</v>
      </c>
      <c r="O583" s="16">
        <v>65203</v>
      </c>
      <c r="P583" s="16" t="s">
        <v>457</v>
      </c>
      <c r="Q583" s="14">
        <f t="shared" si="102"/>
        <v>40</v>
      </c>
      <c r="R583" s="16" t="s">
        <v>472</v>
      </c>
      <c r="S583" s="16">
        <f t="shared" si="104"/>
        <v>123</v>
      </c>
      <c r="T583" s="16">
        <v>0</v>
      </c>
      <c r="U583" s="16">
        <f t="shared" si="105"/>
        <v>0</v>
      </c>
      <c r="V583" s="16" t="str">
        <f t="shared" si="106"/>
        <v>165203401230</v>
      </c>
    </row>
    <row r="584" spans="13:22" x14ac:dyDescent="0.35">
      <c r="M584" s="14">
        <f t="shared" ref="M584:M615" si="107">_xlfn.SINGLE(_xlfn.XLOOKUP(N584,B:B,A:A,0,0,1))</f>
        <v>1</v>
      </c>
      <c r="N584" s="14" t="s">
        <v>513</v>
      </c>
      <c r="O584" s="16">
        <v>67021</v>
      </c>
      <c r="P584" s="16" t="s">
        <v>460</v>
      </c>
      <c r="Q584" s="14">
        <f t="shared" si="102"/>
        <v>70</v>
      </c>
      <c r="R584" s="16" t="s">
        <v>491</v>
      </c>
      <c r="S584" s="16">
        <f t="shared" si="104"/>
        <v>111</v>
      </c>
      <c r="T584" s="16">
        <v>0</v>
      </c>
      <c r="U584" s="16">
        <f t="shared" si="105"/>
        <v>0</v>
      </c>
      <c r="V584" s="16" t="str">
        <f t="shared" si="106"/>
        <v>167021701110</v>
      </c>
    </row>
    <row r="585" spans="13:22" x14ac:dyDescent="0.35">
      <c r="M585" s="14">
        <f t="shared" si="107"/>
        <v>1</v>
      </c>
      <c r="N585" s="14" t="s">
        <v>513</v>
      </c>
      <c r="O585" s="16">
        <v>67012</v>
      </c>
      <c r="P585" s="16" t="s">
        <v>457</v>
      </c>
      <c r="Q585" s="14">
        <f t="shared" si="102"/>
        <v>40</v>
      </c>
      <c r="R585" s="16" t="s">
        <v>472</v>
      </c>
      <c r="S585" s="16">
        <f t="shared" si="104"/>
        <v>123</v>
      </c>
      <c r="T585" s="16">
        <v>0</v>
      </c>
      <c r="U585" s="16">
        <f t="shared" si="105"/>
        <v>0</v>
      </c>
      <c r="V585" s="16" t="str">
        <f t="shared" si="106"/>
        <v>167012401230</v>
      </c>
    </row>
    <row r="586" spans="13:22" x14ac:dyDescent="0.35">
      <c r="M586" s="14">
        <f t="shared" si="107"/>
        <v>1</v>
      </c>
      <c r="N586" s="14" t="s">
        <v>513</v>
      </c>
      <c r="O586" s="16">
        <v>61002</v>
      </c>
      <c r="P586" s="16" t="s">
        <v>460</v>
      </c>
      <c r="Q586" s="14">
        <f t="shared" si="102"/>
        <v>70</v>
      </c>
      <c r="R586" s="16" t="s">
        <v>471</v>
      </c>
      <c r="S586" s="16">
        <f t="shared" si="104"/>
        <v>116</v>
      </c>
      <c r="T586" s="16">
        <v>0</v>
      </c>
      <c r="U586" s="16">
        <f t="shared" si="105"/>
        <v>0</v>
      </c>
      <c r="V586" s="16" t="str">
        <f t="shared" si="106"/>
        <v>161002701160</v>
      </c>
    </row>
    <row r="587" spans="13:22" x14ac:dyDescent="0.35">
      <c r="M587" s="14">
        <f t="shared" si="107"/>
        <v>1</v>
      </c>
      <c r="N587" s="14" t="s">
        <v>513</v>
      </c>
      <c r="O587" s="16">
        <v>61113</v>
      </c>
      <c r="P587" s="16" t="s">
        <v>457</v>
      </c>
      <c r="Q587" s="14">
        <f t="shared" si="102"/>
        <v>40</v>
      </c>
      <c r="R587" s="16" t="s">
        <v>471</v>
      </c>
      <c r="S587" s="16">
        <f t="shared" si="104"/>
        <v>116</v>
      </c>
      <c r="T587" s="16">
        <v>0</v>
      </c>
      <c r="U587" s="16">
        <f t="shared" si="105"/>
        <v>0</v>
      </c>
      <c r="V587" s="16" t="str">
        <f t="shared" si="106"/>
        <v>161113401160</v>
      </c>
    </row>
    <row r="588" spans="13:22" x14ac:dyDescent="0.35">
      <c r="M588" s="14">
        <f t="shared" si="107"/>
        <v>1</v>
      </c>
      <c r="N588" s="14" t="s">
        <v>513</v>
      </c>
      <c r="O588" s="16">
        <v>61213</v>
      </c>
      <c r="P588" s="16" t="s">
        <v>456</v>
      </c>
      <c r="Q588" s="14">
        <f t="shared" si="102"/>
        <v>30</v>
      </c>
      <c r="R588" s="16" t="s">
        <v>471</v>
      </c>
      <c r="S588" s="16">
        <f t="shared" si="104"/>
        <v>116</v>
      </c>
      <c r="T588" s="16">
        <v>0</v>
      </c>
      <c r="U588" s="16">
        <f t="shared" si="105"/>
        <v>0</v>
      </c>
      <c r="V588" s="16" t="str">
        <f t="shared" si="106"/>
        <v>161213301160</v>
      </c>
    </row>
    <row r="589" spans="13:22" x14ac:dyDescent="0.35">
      <c r="M589" s="14">
        <f t="shared" si="107"/>
        <v>1</v>
      </c>
      <c r="N589" s="14" t="s">
        <v>513</v>
      </c>
      <c r="O589" s="16">
        <v>61220</v>
      </c>
      <c r="P589" s="16" t="s">
        <v>456</v>
      </c>
      <c r="Q589" s="14">
        <f t="shared" si="102"/>
        <v>30</v>
      </c>
      <c r="R589" s="16" t="s">
        <v>471</v>
      </c>
      <c r="S589" s="16">
        <f t="shared" si="104"/>
        <v>116</v>
      </c>
      <c r="T589" s="16">
        <v>0</v>
      </c>
      <c r="U589" s="16">
        <f t="shared" si="105"/>
        <v>0</v>
      </c>
      <c r="V589" s="16" t="str">
        <f t="shared" si="106"/>
        <v>161220301160</v>
      </c>
    </row>
    <row r="590" spans="13:22" x14ac:dyDescent="0.35">
      <c r="M590" s="14">
        <f t="shared" si="107"/>
        <v>1</v>
      </c>
      <c r="N590" s="14" t="s">
        <v>513</v>
      </c>
      <c r="O590" s="16">
        <v>61313</v>
      </c>
      <c r="P590" s="16" t="s">
        <v>458</v>
      </c>
      <c r="Q590" s="14">
        <f t="shared" si="102"/>
        <v>50</v>
      </c>
      <c r="R590" s="16" t="s">
        <v>471</v>
      </c>
      <c r="S590" s="16">
        <f t="shared" si="104"/>
        <v>116</v>
      </c>
      <c r="T590" s="16">
        <v>0</v>
      </c>
      <c r="U590" s="16">
        <f t="shared" si="105"/>
        <v>0</v>
      </c>
      <c r="V590" s="16" t="str">
        <f t="shared" si="106"/>
        <v>161313501160</v>
      </c>
    </row>
    <row r="591" spans="13:22" x14ac:dyDescent="0.35">
      <c r="M591" s="14">
        <f t="shared" si="107"/>
        <v>1</v>
      </c>
      <c r="N591" s="14" t="s">
        <v>513</v>
      </c>
      <c r="O591" s="16">
        <v>61318</v>
      </c>
      <c r="P591" s="16" t="s">
        <v>458</v>
      </c>
      <c r="Q591" s="14">
        <f t="shared" si="102"/>
        <v>50</v>
      </c>
      <c r="R591" s="16" t="s">
        <v>471</v>
      </c>
      <c r="S591" s="16">
        <f t="shared" si="104"/>
        <v>116</v>
      </c>
      <c r="T591" s="16">
        <v>0</v>
      </c>
      <c r="U591" s="16">
        <f t="shared" si="105"/>
        <v>0</v>
      </c>
      <c r="V591" s="16" t="str">
        <f t="shared" si="106"/>
        <v>161318501160</v>
      </c>
    </row>
    <row r="592" spans="13:22" x14ac:dyDescent="0.35">
      <c r="M592" s="14">
        <f t="shared" si="107"/>
        <v>1</v>
      </c>
      <c r="N592" s="14" t="s">
        <v>513</v>
      </c>
      <c r="O592" s="16">
        <v>10027</v>
      </c>
      <c r="P592" s="16" t="s">
        <v>456</v>
      </c>
      <c r="Q592" s="14">
        <f t="shared" si="102"/>
        <v>30</v>
      </c>
      <c r="R592" s="16" t="s">
        <v>474</v>
      </c>
      <c r="S592" s="16">
        <f t="shared" si="104"/>
        <v>124</v>
      </c>
      <c r="T592" s="16">
        <v>0</v>
      </c>
      <c r="U592" s="16">
        <f t="shared" si="105"/>
        <v>0</v>
      </c>
      <c r="V592" s="16" t="str">
        <f t="shared" si="106"/>
        <v>110027301240</v>
      </c>
    </row>
    <row r="593" spans="13:22" x14ac:dyDescent="0.35">
      <c r="M593" s="14">
        <f t="shared" si="107"/>
        <v>1</v>
      </c>
      <c r="N593" s="14" t="s">
        <v>513</v>
      </c>
      <c r="O593" s="16">
        <v>10052</v>
      </c>
      <c r="P593" s="16" t="s">
        <v>456</v>
      </c>
      <c r="Q593" s="14">
        <f t="shared" si="102"/>
        <v>30</v>
      </c>
      <c r="R593" s="16" t="s">
        <v>474</v>
      </c>
      <c r="S593" s="16">
        <f t="shared" si="104"/>
        <v>124</v>
      </c>
      <c r="T593" s="16">
        <v>0</v>
      </c>
      <c r="U593" s="16">
        <f t="shared" si="105"/>
        <v>0</v>
      </c>
      <c r="V593" s="16" t="str">
        <f t="shared" si="106"/>
        <v>110052301240</v>
      </c>
    </row>
    <row r="594" spans="13:22" x14ac:dyDescent="0.35">
      <c r="M594" s="14">
        <f t="shared" si="107"/>
        <v>1</v>
      </c>
      <c r="N594" s="14" t="s">
        <v>513</v>
      </c>
      <c r="O594" s="16">
        <v>10054</v>
      </c>
      <c r="P594" s="16" t="s">
        <v>457</v>
      </c>
      <c r="Q594" s="14">
        <f t="shared" si="102"/>
        <v>40</v>
      </c>
      <c r="R594" s="16" t="s">
        <v>474</v>
      </c>
      <c r="S594" s="16">
        <f t="shared" si="104"/>
        <v>124</v>
      </c>
      <c r="T594" s="16">
        <v>0</v>
      </c>
      <c r="U594" s="16">
        <f t="shared" si="105"/>
        <v>0</v>
      </c>
      <c r="V594" s="16" t="str">
        <f t="shared" si="106"/>
        <v>110054401240</v>
      </c>
    </row>
    <row r="595" spans="13:22" x14ac:dyDescent="0.35">
      <c r="M595" s="14">
        <f t="shared" si="107"/>
        <v>1</v>
      </c>
      <c r="N595" s="14" t="s">
        <v>513</v>
      </c>
      <c r="O595" s="16">
        <v>10260</v>
      </c>
      <c r="P595" s="16" t="s">
        <v>458</v>
      </c>
      <c r="Q595" s="14">
        <f t="shared" si="102"/>
        <v>50</v>
      </c>
      <c r="R595" s="16" t="s">
        <v>474</v>
      </c>
      <c r="S595" s="16">
        <f t="shared" si="104"/>
        <v>124</v>
      </c>
      <c r="T595" s="16">
        <v>0</v>
      </c>
      <c r="U595" s="16">
        <f t="shared" si="105"/>
        <v>0</v>
      </c>
      <c r="V595" s="16" t="str">
        <f t="shared" si="106"/>
        <v>110260501240</v>
      </c>
    </row>
    <row r="596" spans="13:22" x14ac:dyDescent="0.35">
      <c r="M596" s="14">
        <f t="shared" si="107"/>
        <v>1</v>
      </c>
      <c r="N596" s="14" t="s">
        <v>513</v>
      </c>
      <c r="O596" s="16">
        <v>10261</v>
      </c>
      <c r="P596" s="16" t="s">
        <v>457</v>
      </c>
      <c r="Q596" s="14">
        <f t="shared" si="102"/>
        <v>40</v>
      </c>
      <c r="R596" s="16" t="s">
        <v>474</v>
      </c>
      <c r="S596" s="16">
        <f t="shared" ref="S596:S627" si="108">_xlfn.SINGLE(_xlfn.XLOOKUP(R596,H:H,G:G,0,0,1))</f>
        <v>124</v>
      </c>
      <c r="T596" s="16" t="s">
        <v>484</v>
      </c>
      <c r="U596" s="16">
        <f t="shared" ref="U596:U627" si="109">_xlfn.SINGLE(_xlfn.XLOOKUP(T596,K:K,J:J,0,0,1))</f>
        <v>42</v>
      </c>
      <c r="V596" s="16" t="str">
        <f t="shared" si="106"/>
        <v>1102614012442</v>
      </c>
    </row>
    <row r="597" spans="13:22" x14ac:dyDescent="0.35">
      <c r="M597" s="14">
        <f t="shared" si="107"/>
        <v>1</v>
      </c>
      <c r="N597" s="14" t="s">
        <v>513</v>
      </c>
      <c r="O597" s="16">
        <v>10285</v>
      </c>
      <c r="P597" s="16" t="s">
        <v>458</v>
      </c>
      <c r="Q597" s="14">
        <f t="shared" si="102"/>
        <v>50</v>
      </c>
      <c r="R597" s="16" t="s">
        <v>474</v>
      </c>
      <c r="S597" s="16">
        <f t="shared" si="108"/>
        <v>124</v>
      </c>
      <c r="T597" s="16">
        <v>0</v>
      </c>
      <c r="U597" s="16">
        <f t="shared" si="109"/>
        <v>0</v>
      </c>
      <c r="V597" s="16" t="str">
        <f t="shared" si="106"/>
        <v>110285501240</v>
      </c>
    </row>
    <row r="598" spans="13:22" x14ac:dyDescent="0.35">
      <c r="M598" s="14">
        <f t="shared" si="107"/>
        <v>1</v>
      </c>
      <c r="N598" s="14" t="s">
        <v>513</v>
      </c>
      <c r="O598" s="16">
        <v>10286</v>
      </c>
      <c r="P598" s="16" t="s">
        <v>460</v>
      </c>
      <c r="Q598" s="14">
        <f t="shared" si="102"/>
        <v>70</v>
      </c>
      <c r="R598" s="16" t="s">
        <v>474</v>
      </c>
      <c r="S598" s="16">
        <f t="shared" si="108"/>
        <v>124</v>
      </c>
      <c r="T598" s="16">
        <v>0</v>
      </c>
      <c r="U598" s="16">
        <f t="shared" si="109"/>
        <v>0</v>
      </c>
      <c r="V598" s="16" t="str">
        <f t="shared" si="106"/>
        <v>110286701240</v>
      </c>
    </row>
    <row r="599" spans="13:22" x14ac:dyDescent="0.35">
      <c r="M599" s="14">
        <f t="shared" si="107"/>
        <v>1</v>
      </c>
      <c r="N599" s="14" t="s">
        <v>513</v>
      </c>
      <c r="O599" s="16">
        <v>10287</v>
      </c>
      <c r="P599" s="16" t="s">
        <v>460</v>
      </c>
      <c r="Q599" s="14">
        <f t="shared" si="102"/>
        <v>70</v>
      </c>
      <c r="R599" s="16" t="s">
        <v>474</v>
      </c>
      <c r="S599" s="16">
        <f t="shared" si="108"/>
        <v>124</v>
      </c>
      <c r="T599" s="16">
        <v>0</v>
      </c>
      <c r="U599" s="16">
        <f t="shared" si="109"/>
        <v>0</v>
      </c>
      <c r="V599" s="16" t="str">
        <f t="shared" si="106"/>
        <v>110287701240</v>
      </c>
    </row>
    <row r="600" spans="13:22" x14ac:dyDescent="0.35">
      <c r="M600" s="14">
        <f t="shared" si="107"/>
        <v>1</v>
      </c>
      <c r="N600" s="14" t="s">
        <v>513</v>
      </c>
      <c r="O600" s="16">
        <v>10360</v>
      </c>
      <c r="P600" s="16" t="s">
        <v>460</v>
      </c>
      <c r="Q600" s="14">
        <f t="shared" si="102"/>
        <v>70</v>
      </c>
      <c r="R600" s="16" t="s">
        <v>474</v>
      </c>
      <c r="S600" s="16">
        <f t="shared" si="108"/>
        <v>124</v>
      </c>
      <c r="T600" s="16">
        <v>0</v>
      </c>
      <c r="U600" s="16">
        <f t="shared" si="109"/>
        <v>0</v>
      </c>
      <c r="V600" s="16" t="str">
        <f t="shared" si="106"/>
        <v>110360701240</v>
      </c>
    </row>
    <row r="601" spans="13:22" x14ac:dyDescent="0.35">
      <c r="M601" s="14">
        <f t="shared" si="107"/>
        <v>1</v>
      </c>
      <c r="N601" s="14" t="s">
        <v>513</v>
      </c>
      <c r="O601" s="16">
        <v>10558</v>
      </c>
      <c r="P601" s="16" t="s">
        <v>458</v>
      </c>
      <c r="Q601" s="14">
        <f t="shared" si="102"/>
        <v>50</v>
      </c>
      <c r="R601" s="16" t="s">
        <v>474</v>
      </c>
      <c r="S601" s="16">
        <f t="shared" si="108"/>
        <v>124</v>
      </c>
      <c r="T601" s="16">
        <v>0</v>
      </c>
      <c r="U601" s="16">
        <f t="shared" si="109"/>
        <v>0</v>
      </c>
      <c r="V601" s="16" t="str">
        <f t="shared" si="106"/>
        <v>110558501240</v>
      </c>
    </row>
    <row r="602" spans="13:22" x14ac:dyDescent="0.35">
      <c r="M602" s="14">
        <f t="shared" si="107"/>
        <v>1</v>
      </c>
      <c r="N602" s="14" t="s">
        <v>513</v>
      </c>
      <c r="O602" s="16">
        <v>10643</v>
      </c>
      <c r="P602" s="16" t="s">
        <v>458</v>
      </c>
      <c r="Q602" s="14">
        <f t="shared" si="102"/>
        <v>50</v>
      </c>
      <c r="R602" s="16" t="s">
        <v>474</v>
      </c>
      <c r="S602" s="16">
        <f t="shared" si="108"/>
        <v>124</v>
      </c>
      <c r="T602" s="16">
        <v>0</v>
      </c>
      <c r="U602" s="16">
        <f t="shared" si="109"/>
        <v>0</v>
      </c>
      <c r="V602" s="16" t="str">
        <f t="shared" si="106"/>
        <v>110643501240</v>
      </c>
    </row>
    <row r="603" spans="13:22" x14ac:dyDescent="0.35">
      <c r="M603" s="14">
        <f t="shared" si="107"/>
        <v>1</v>
      </c>
      <c r="N603" s="14" t="s">
        <v>513</v>
      </c>
      <c r="O603" s="16">
        <v>10895</v>
      </c>
      <c r="P603" s="16" t="s">
        <v>458</v>
      </c>
      <c r="Q603" s="14">
        <f t="shared" si="102"/>
        <v>50</v>
      </c>
      <c r="R603" s="16" t="s">
        <v>474</v>
      </c>
      <c r="S603" s="16">
        <f t="shared" si="108"/>
        <v>124</v>
      </c>
      <c r="T603" s="16">
        <v>0</v>
      </c>
      <c r="U603" s="16">
        <f t="shared" si="109"/>
        <v>0</v>
      </c>
      <c r="V603" s="16" t="str">
        <f t="shared" si="106"/>
        <v>110895501240</v>
      </c>
    </row>
    <row r="604" spans="13:22" x14ac:dyDescent="0.35">
      <c r="M604" s="14">
        <f t="shared" si="107"/>
        <v>1</v>
      </c>
      <c r="N604" s="14" t="s">
        <v>513</v>
      </c>
      <c r="O604" s="16">
        <v>62130</v>
      </c>
      <c r="P604" s="16" t="s">
        <v>460</v>
      </c>
      <c r="Q604" s="14">
        <f t="shared" si="102"/>
        <v>70</v>
      </c>
      <c r="R604" s="16" t="s">
        <v>474</v>
      </c>
      <c r="S604" s="16">
        <f t="shared" si="108"/>
        <v>124</v>
      </c>
      <c r="T604" s="16">
        <v>0</v>
      </c>
      <c r="U604" s="16">
        <f t="shared" si="109"/>
        <v>0</v>
      </c>
      <c r="V604" s="16" t="str">
        <f t="shared" si="106"/>
        <v>162130701240</v>
      </c>
    </row>
    <row r="605" spans="13:22" x14ac:dyDescent="0.35">
      <c r="M605" s="14">
        <f t="shared" si="107"/>
        <v>1</v>
      </c>
      <c r="N605" s="14" t="s">
        <v>513</v>
      </c>
      <c r="O605" s="16">
        <v>62201</v>
      </c>
      <c r="P605" s="16" t="s">
        <v>457</v>
      </c>
      <c r="Q605" s="14">
        <f t="shared" si="102"/>
        <v>40</v>
      </c>
      <c r="R605" s="16" t="s">
        <v>474</v>
      </c>
      <c r="S605" s="16">
        <f t="shared" si="108"/>
        <v>124</v>
      </c>
      <c r="T605" s="16" t="s">
        <v>484</v>
      </c>
      <c r="U605" s="16">
        <f t="shared" si="109"/>
        <v>42</v>
      </c>
      <c r="V605" s="16" t="str">
        <f t="shared" si="106"/>
        <v>1622014012442</v>
      </c>
    </row>
    <row r="606" spans="13:22" x14ac:dyDescent="0.35">
      <c r="M606" s="14">
        <f t="shared" si="107"/>
        <v>1</v>
      </c>
      <c r="N606" s="14" t="s">
        <v>513</v>
      </c>
      <c r="O606" s="16">
        <v>62202</v>
      </c>
      <c r="P606" s="16" t="s">
        <v>458</v>
      </c>
      <c r="Q606" s="14">
        <f t="shared" si="102"/>
        <v>50</v>
      </c>
      <c r="R606" s="16" t="s">
        <v>474</v>
      </c>
      <c r="S606" s="16">
        <f t="shared" si="108"/>
        <v>124</v>
      </c>
      <c r="T606" s="16">
        <v>0</v>
      </c>
      <c r="U606" s="16">
        <f t="shared" si="109"/>
        <v>0</v>
      </c>
      <c r="V606" s="16" t="str">
        <f t="shared" si="106"/>
        <v>162202501240</v>
      </c>
    </row>
    <row r="607" spans="13:22" x14ac:dyDescent="0.35">
      <c r="M607" s="14">
        <f t="shared" si="107"/>
        <v>1</v>
      </c>
      <c r="N607" s="14" t="s">
        <v>513</v>
      </c>
      <c r="O607" s="16">
        <v>62203</v>
      </c>
      <c r="P607" s="16" t="s">
        <v>458</v>
      </c>
      <c r="Q607" s="14">
        <f t="shared" si="102"/>
        <v>50</v>
      </c>
      <c r="R607" s="16" t="s">
        <v>474</v>
      </c>
      <c r="S607" s="16">
        <f t="shared" si="108"/>
        <v>124</v>
      </c>
      <c r="T607" s="16">
        <v>0</v>
      </c>
      <c r="U607" s="16">
        <f t="shared" si="109"/>
        <v>0</v>
      </c>
      <c r="V607" s="16" t="str">
        <f t="shared" si="106"/>
        <v>162203501240</v>
      </c>
    </row>
    <row r="608" spans="13:22" x14ac:dyDescent="0.35">
      <c r="M608" s="14">
        <f t="shared" si="107"/>
        <v>1</v>
      </c>
      <c r="N608" s="14" t="s">
        <v>513</v>
      </c>
      <c r="O608" s="16">
        <v>62204</v>
      </c>
      <c r="P608" s="16" t="s">
        <v>458</v>
      </c>
      <c r="Q608" s="14">
        <f t="shared" ref="Q608:Q671" si="110">_xlfn.SINGLE(_xlfn.XLOOKUP(P608,E:E,D:D,0,0,1))</f>
        <v>50</v>
      </c>
      <c r="R608" s="16" t="s">
        <v>474</v>
      </c>
      <c r="S608" s="16">
        <f t="shared" si="108"/>
        <v>124</v>
      </c>
      <c r="T608" s="16">
        <v>0</v>
      </c>
      <c r="U608" s="16">
        <f t="shared" si="109"/>
        <v>0</v>
      </c>
      <c r="V608" s="16" t="str">
        <f t="shared" si="106"/>
        <v>162204501240</v>
      </c>
    </row>
    <row r="609" spans="13:22" x14ac:dyDescent="0.35">
      <c r="M609" s="14">
        <f t="shared" si="107"/>
        <v>1</v>
      </c>
      <c r="N609" s="14" t="s">
        <v>513</v>
      </c>
      <c r="O609" s="16">
        <v>62205</v>
      </c>
      <c r="P609" s="16" t="s">
        <v>457</v>
      </c>
      <c r="Q609" s="14">
        <f t="shared" si="110"/>
        <v>40</v>
      </c>
      <c r="R609" s="16" t="s">
        <v>474</v>
      </c>
      <c r="S609" s="16">
        <f t="shared" si="108"/>
        <v>124</v>
      </c>
      <c r="T609" s="16" t="s">
        <v>484</v>
      </c>
      <c r="U609" s="16">
        <f t="shared" si="109"/>
        <v>42</v>
      </c>
      <c r="V609" s="16" t="str">
        <f t="shared" si="106"/>
        <v>1622054012442</v>
      </c>
    </row>
    <row r="610" spans="13:22" x14ac:dyDescent="0.35">
      <c r="M610" s="14">
        <f t="shared" si="107"/>
        <v>1</v>
      </c>
      <c r="N610" s="14" t="s">
        <v>513</v>
      </c>
      <c r="O610" s="16">
        <v>62206</v>
      </c>
      <c r="P610" s="16" t="s">
        <v>457</v>
      </c>
      <c r="Q610" s="14">
        <f t="shared" si="110"/>
        <v>40</v>
      </c>
      <c r="R610" s="16" t="s">
        <v>474</v>
      </c>
      <c r="S610" s="16">
        <f t="shared" si="108"/>
        <v>124</v>
      </c>
      <c r="T610" s="16" t="s">
        <v>484</v>
      </c>
      <c r="U610" s="16">
        <f t="shared" si="109"/>
        <v>42</v>
      </c>
      <c r="V610" s="16" t="str">
        <f t="shared" si="106"/>
        <v>1622064012442</v>
      </c>
    </row>
    <row r="611" spans="13:22" x14ac:dyDescent="0.35">
      <c r="M611" s="14">
        <f t="shared" si="107"/>
        <v>1</v>
      </c>
      <c r="N611" s="14" t="s">
        <v>513</v>
      </c>
      <c r="O611" s="16">
        <v>62207</v>
      </c>
      <c r="P611" s="16" t="s">
        <v>458</v>
      </c>
      <c r="Q611" s="14">
        <f t="shared" si="110"/>
        <v>50</v>
      </c>
      <c r="R611" s="16" t="s">
        <v>474</v>
      </c>
      <c r="S611" s="16">
        <f t="shared" si="108"/>
        <v>124</v>
      </c>
      <c r="T611" s="16">
        <v>0</v>
      </c>
      <c r="U611" s="16">
        <f t="shared" si="109"/>
        <v>0</v>
      </c>
      <c r="V611" s="16" t="str">
        <f t="shared" si="106"/>
        <v>162207501240</v>
      </c>
    </row>
    <row r="612" spans="13:22" x14ac:dyDescent="0.35">
      <c r="M612" s="14">
        <f t="shared" si="107"/>
        <v>1</v>
      </c>
      <c r="N612" s="14" t="s">
        <v>513</v>
      </c>
      <c r="O612" s="16">
        <v>62208</v>
      </c>
      <c r="P612" s="16" t="s">
        <v>458</v>
      </c>
      <c r="Q612" s="14">
        <f t="shared" si="110"/>
        <v>50</v>
      </c>
      <c r="R612" s="16" t="s">
        <v>474</v>
      </c>
      <c r="S612" s="16">
        <f t="shared" si="108"/>
        <v>124</v>
      </c>
      <c r="T612" s="16">
        <v>0</v>
      </c>
      <c r="U612" s="16">
        <f t="shared" si="109"/>
        <v>0</v>
      </c>
      <c r="V612" s="16" t="str">
        <f t="shared" si="106"/>
        <v>162208501240</v>
      </c>
    </row>
    <row r="613" spans="13:22" x14ac:dyDescent="0.35">
      <c r="M613" s="14">
        <f t="shared" si="107"/>
        <v>1</v>
      </c>
      <c r="N613" s="14" t="s">
        <v>513</v>
      </c>
      <c r="O613" s="16">
        <v>62209</v>
      </c>
      <c r="P613" s="16" t="s">
        <v>458</v>
      </c>
      <c r="Q613" s="14">
        <f t="shared" si="110"/>
        <v>50</v>
      </c>
      <c r="R613" s="16" t="s">
        <v>474</v>
      </c>
      <c r="S613" s="16">
        <f t="shared" si="108"/>
        <v>124</v>
      </c>
      <c r="T613" s="16">
        <v>0</v>
      </c>
      <c r="U613" s="16">
        <f t="shared" si="109"/>
        <v>0</v>
      </c>
      <c r="V613" s="16" t="str">
        <f t="shared" si="106"/>
        <v>162209501240</v>
      </c>
    </row>
    <row r="614" spans="13:22" x14ac:dyDescent="0.35">
      <c r="M614" s="14">
        <f t="shared" si="107"/>
        <v>1</v>
      </c>
      <c r="N614" s="14" t="s">
        <v>513</v>
      </c>
      <c r="O614" s="16">
        <v>62210</v>
      </c>
      <c r="P614" s="16" t="s">
        <v>457</v>
      </c>
      <c r="Q614" s="14">
        <f t="shared" si="110"/>
        <v>40</v>
      </c>
      <c r="R614" s="16" t="s">
        <v>474</v>
      </c>
      <c r="S614" s="16">
        <f t="shared" si="108"/>
        <v>124</v>
      </c>
      <c r="T614" s="16" t="s">
        <v>483</v>
      </c>
      <c r="U614" s="16">
        <f t="shared" si="109"/>
        <v>43</v>
      </c>
      <c r="V614" s="16" t="str">
        <f t="shared" si="106"/>
        <v>1622104012443</v>
      </c>
    </row>
    <row r="615" spans="13:22" x14ac:dyDescent="0.35">
      <c r="M615" s="14">
        <f t="shared" si="107"/>
        <v>1</v>
      </c>
      <c r="N615" s="14" t="s">
        <v>513</v>
      </c>
      <c r="O615" s="16">
        <v>62211</v>
      </c>
      <c r="P615" s="16" t="s">
        <v>459</v>
      </c>
      <c r="Q615" s="14">
        <f t="shared" si="110"/>
        <v>60</v>
      </c>
      <c r="R615" s="16" t="s">
        <v>474</v>
      </c>
      <c r="S615" s="16">
        <f t="shared" si="108"/>
        <v>124</v>
      </c>
      <c r="T615" s="16">
        <v>0</v>
      </c>
      <c r="U615" s="16">
        <f t="shared" si="109"/>
        <v>0</v>
      </c>
      <c r="V615" s="16" t="str">
        <f t="shared" si="106"/>
        <v>162211601240</v>
      </c>
    </row>
    <row r="616" spans="13:22" x14ac:dyDescent="0.35">
      <c r="M616" s="14">
        <f t="shared" ref="M616:M647" si="111">_xlfn.SINGLE(_xlfn.XLOOKUP(N616,B:B,A:A,0,0,1))</f>
        <v>1</v>
      </c>
      <c r="N616" s="14" t="s">
        <v>513</v>
      </c>
      <c r="O616" s="16">
        <v>62212</v>
      </c>
      <c r="P616" s="16" t="s">
        <v>459</v>
      </c>
      <c r="Q616" s="14">
        <f t="shared" si="110"/>
        <v>60</v>
      </c>
      <c r="R616" s="16" t="s">
        <v>474</v>
      </c>
      <c r="S616" s="16">
        <f t="shared" si="108"/>
        <v>124</v>
      </c>
      <c r="T616" s="16">
        <v>0</v>
      </c>
      <c r="U616" s="16">
        <f t="shared" si="109"/>
        <v>0</v>
      </c>
      <c r="V616" s="16" t="str">
        <f t="shared" si="106"/>
        <v>162212601240</v>
      </c>
    </row>
    <row r="617" spans="13:22" x14ac:dyDescent="0.35">
      <c r="M617" s="14">
        <f t="shared" si="111"/>
        <v>1</v>
      </c>
      <c r="N617" s="14" t="s">
        <v>513</v>
      </c>
      <c r="O617" s="16">
        <v>62214</v>
      </c>
      <c r="P617" s="16" t="s">
        <v>459</v>
      </c>
      <c r="Q617" s="14">
        <f t="shared" si="110"/>
        <v>60</v>
      </c>
      <c r="R617" s="16" t="s">
        <v>474</v>
      </c>
      <c r="S617" s="16">
        <f t="shared" si="108"/>
        <v>124</v>
      </c>
      <c r="T617" s="16">
        <v>0</v>
      </c>
      <c r="U617" s="16">
        <f t="shared" si="109"/>
        <v>0</v>
      </c>
      <c r="V617" s="16" t="str">
        <f t="shared" si="106"/>
        <v>162214601240</v>
      </c>
    </row>
    <row r="618" spans="13:22" x14ac:dyDescent="0.35">
      <c r="M618" s="14">
        <f t="shared" si="111"/>
        <v>1</v>
      </c>
      <c r="N618" s="14" t="s">
        <v>513</v>
      </c>
      <c r="O618" s="16">
        <v>62220</v>
      </c>
      <c r="P618" s="16" t="s">
        <v>456</v>
      </c>
      <c r="Q618" s="14">
        <f t="shared" si="110"/>
        <v>30</v>
      </c>
      <c r="R618" s="16" t="s">
        <v>474</v>
      </c>
      <c r="S618" s="16">
        <f t="shared" si="108"/>
        <v>124</v>
      </c>
      <c r="T618" s="16">
        <v>0</v>
      </c>
      <c r="U618" s="16">
        <f t="shared" si="109"/>
        <v>0</v>
      </c>
      <c r="V618" s="16" t="str">
        <f t="shared" si="106"/>
        <v>162220301240</v>
      </c>
    </row>
    <row r="619" spans="13:22" x14ac:dyDescent="0.35">
      <c r="M619" s="14">
        <f t="shared" si="111"/>
        <v>1</v>
      </c>
      <c r="N619" s="14" t="s">
        <v>513</v>
      </c>
      <c r="O619" s="16">
        <v>62223</v>
      </c>
      <c r="P619" s="16" t="s">
        <v>457</v>
      </c>
      <c r="Q619" s="14">
        <f t="shared" si="110"/>
        <v>40</v>
      </c>
      <c r="R619" s="16" t="s">
        <v>474</v>
      </c>
      <c r="S619" s="16">
        <f t="shared" si="108"/>
        <v>124</v>
      </c>
      <c r="T619" s="16" t="s">
        <v>484</v>
      </c>
      <c r="U619" s="16">
        <f t="shared" si="109"/>
        <v>42</v>
      </c>
      <c r="V619" s="16" t="str">
        <f t="shared" si="106"/>
        <v>1622234012442</v>
      </c>
    </row>
    <row r="620" spans="13:22" x14ac:dyDescent="0.35">
      <c r="M620" s="14">
        <f t="shared" si="111"/>
        <v>1</v>
      </c>
      <c r="N620" s="14" t="s">
        <v>513</v>
      </c>
      <c r="O620" s="16">
        <v>62224</v>
      </c>
      <c r="P620" s="16" t="s">
        <v>457</v>
      </c>
      <c r="Q620" s="14">
        <f t="shared" si="110"/>
        <v>40</v>
      </c>
      <c r="R620" s="16" t="s">
        <v>474</v>
      </c>
      <c r="S620" s="16">
        <f t="shared" si="108"/>
        <v>124</v>
      </c>
      <c r="T620" s="16">
        <v>0</v>
      </c>
      <c r="U620" s="16">
        <f t="shared" si="109"/>
        <v>0</v>
      </c>
      <c r="V620" s="16" t="str">
        <f t="shared" si="106"/>
        <v>162224401240</v>
      </c>
    </row>
    <row r="621" spans="13:22" x14ac:dyDescent="0.35">
      <c r="M621" s="14">
        <f t="shared" si="111"/>
        <v>1</v>
      </c>
      <c r="N621" s="14" t="s">
        <v>513</v>
      </c>
      <c r="O621" s="16">
        <v>62225</v>
      </c>
      <c r="P621" s="16" t="s">
        <v>457</v>
      </c>
      <c r="Q621" s="14">
        <f t="shared" si="110"/>
        <v>40</v>
      </c>
      <c r="R621" s="16" t="s">
        <v>474</v>
      </c>
      <c r="S621" s="16">
        <f t="shared" si="108"/>
        <v>124</v>
      </c>
      <c r="T621" s="16" t="s">
        <v>484</v>
      </c>
      <c r="U621" s="16">
        <f t="shared" si="109"/>
        <v>42</v>
      </c>
      <c r="V621" s="16" t="str">
        <f t="shared" si="106"/>
        <v>1622254012442</v>
      </c>
    </row>
    <row r="622" spans="13:22" x14ac:dyDescent="0.35">
      <c r="M622" s="14">
        <f t="shared" si="111"/>
        <v>1</v>
      </c>
      <c r="N622" s="14" t="s">
        <v>513</v>
      </c>
      <c r="O622" s="16">
        <v>62226</v>
      </c>
      <c r="P622" s="16" t="s">
        <v>457</v>
      </c>
      <c r="Q622" s="14">
        <f t="shared" si="110"/>
        <v>40</v>
      </c>
      <c r="R622" s="16" t="s">
        <v>474</v>
      </c>
      <c r="S622" s="16">
        <f t="shared" si="108"/>
        <v>124</v>
      </c>
      <c r="T622" s="16">
        <v>0</v>
      </c>
      <c r="U622" s="16">
        <f t="shared" si="109"/>
        <v>0</v>
      </c>
      <c r="V622" s="16" t="str">
        <f t="shared" si="106"/>
        <v>162226401240</v>
      </c>
    </row>
    <row r="623" spans="13:22" x14ac:dyDescent="0.35">
      <c r="M623" s="14">
        <f t="shared" si="111"/>
        <v>1</v>
      </c>
      <c r="N623" s="14" t="s">
        <v>513</v>
      </c>
      <c r="O623" s="16">
        <v>62227</v>
      </c>
      <c r="P623" s="16" t="s">
        <v>457</v>
      </c>
      <c r="Q623" s="14">
        <f t="shared" si="110"/>
        <v>40</v>
      </c>
      <c r="R623" s="16" t="s">
        <v>474</v>
      </c>
      <c r="S623" s="16">
        <f t="shared" si="108"/>
        <v>124</v>
      </c>
      <c r="T623" s="16" t="s">
        <v>484</v>
      </c>
      <c r="U623" s="16">
        <f t="shared" si="109"/>
        <v>42</v>
      </c>
      <c r="V623" s="16" t="str">
        <f t="shared" si="106"/>
        <v>1622274012442</v>
      </c>
    </row>
    <row r="624" spans="13:22" x14ac:dyDescent="0.35">
      <c r="M624" s="14">
        <f t="shared" si="111"/>
        <v>1</v>
      </c>
      <c r="N624" s="14" t="s">
        <v>513</v>
      </c>
      <c r="O624" s="16">
        <v>62228</v>
      </c>
      <c r="P624" s="16" t="s">
        <v>458</v>
      </c>
      <c r="Q624" s="14">
        <f t="shared" si="110"/>
        <v>50</v>
      </c>
      <c r="R624" s="16" t="s">
        <v>474</v>
      </c>
      <c r="S624" s="16">
        <f t="shared" si="108"/>
        <v>124</v>
      </c>
      <c r="T624" s="16">
        <v>0</v>
      </c>
      <c r="U624" s="16">
        <f t="shared" si="109"/>
        <v>0</v>
      </c>
      <c r="V624" s="16" t="str">
        <f t="shared" si="106"/>
        <v>162228501240</v>
      </c>
    </row>
    <row r="625" spans="13:22" x14ac:dyDescent="0.35">
      <c r="M625" s="14">
        <f t="shared" si="111"/>
        <v>1</v>
      </c>
      <c r="N625" s="14" t="s">
        <v>513</v>
      </c>
      <c r="O625" s="16">
        <v>62229</v>
      </c>
      <c r="P625" s="16" t="s">
        <v>459</v>
      </c>
      <c r="Q625" s="14">
        <f t="shared" si="110"/>
        <v>60</v>
      </c>
      <c r="R625" s="16" t="s">
        <v>474</v>
      </c>
      <c r="S625" s="16">
        <f t="shared" si="108"/>
        <v>124</v>
      </c>
      <c r="T625" s="16">
        <v>0</v>
      </c>
      <c r="U625" s="16">
        <f t="shared" si="109"/>
        <v>0</v>
      </c>
      <c r="V625" s="16" t="str">
        <f t="shared" si="106"/>
        <v>162229601240</v>
      </c>
    </row>
    <row r="626" spans="13:22" x14ac:dyDescent="0.35">
      <c r="M626" s="14">
        <f t="shared" si="111"/>
        <v>1</v>
      </c>
      <c r="N626" s="14" t="s">
        <v>513</v>
      </c>
      <c r="O626" s="16">
        <v>62230</v>
      </c>
      <c r="P626" s="16" t="s">
        <v>458</v>
      </c>
      <c r="Q626" s="14">
        <f t="shared" si="110"/>
        <v>50</v>
      </c>
      <c r="R626" s="16" t="s">
        <v>474</v>
      </c>
      <c r="S626" s="16">
        <f t="shared" si="108"/>
        <v>124</v>
      </c>
      <c r="T626" s="16">
        <v>0</v>
      </c>
      <c r="U626" s="16">
        <f t="shared" si="109"/>
        <v>0</v>
      </c>
      <c r="V626" s="16" t="str">
        <f t="shared" si="106"/>
        <v>162230501240</v>
      </c>
    </row>
    <row r="627" spans="13:22" x14ac:dyDescent="0.35">
      <c r="M627" s="14">
        <f t="shared" si="111"/>
        <v>1</v>
      </c>
      <c r="N627" s="14" t="s">
        <v>513</v>
      </c>
      <c r="O627" s="16">
        <v>62231</v>
      </c>
      <c r="P627" s="16" t="s">
        <v>457</v>
      </c>
      <c r="Q627" s="14">
        <f t="shared" si="110"/>
        <v>40</v>
      </c>
      <c r="R627" s="16" t="s">
        <v>474</v>
      </c>
      <c r="S627" s="16">
        <f t="shared" si="108"/>
        <v>124</v>
      </c>
      <c r="T627" s="16">
        <v>0</v>
      </c>
      <c r="U627" s="16">
        <f t="shared" si="109"/>
        <v>0</v>
      </c>
      <c r="V627" s="16" t="str">
        <f t="shared" si="106"/>
        <v>162231401240</v>
      </c>
    </row>
    <row r="628" spans="13:22" x14ac:dyDescent="0.35">
      <c r="M628" s="14">
        <f t="shared" si="111"/>
        <v>1</v>
      </c>
      <c r="N628" s="14" t="s">
        <v>513</v>
      </c>
      <c r="O628" s="16">
        <v>62232</v>
      </c>
      <c r="P628" s="16" t="s">
        <v>459</v>
      </c>
      <c r="Q628" s="14">
        <f t="shared" si="110"/>
        <v>60</v>
      </c>
      <c r="R628" s="16" t="s">
        <v>474</v>
      </c>
      <c r="S628" s="16">
        <f t="shared" ref="S628:S659" si="112">_xlfn.SINGLE(_xlfn.XLOOKUP(R628,H:H,G:G,0,0,1))</f>
        <v>124</v>
      </c>
      <c r="T628" s="16">
        <v>0</v>
      </c>
      <c r="U628" s="16">
        <f t="shared" ref="U628:U659" si="113">_xlfn.SINGLE(_xlfn.XLOOKUP(T628,K:K,J:J,0,0,1))</f>
        <v>0</v>
      </c>
      <c r="V628" s="16" t="str">
        <f t="shared" si="106"/>
        <v>162232601240</v>
      </c>
    </row>
    <row r="629" spans="13:22" x14ac:dyDescent="0.35">
      <c r="M629" s="14">
        <f t="shared" si="111"/>
        <v>1</v>
      </c>
      <c r="N629" s="14" t="s">
        <v>513</v>
      </c>
      <c r="O629" s="16">
        <v>62233</v>
      </c>
      <c r="P629" s="16" t="s">
        <v>456</v>
      </c>
      <c r="Q629" s="14">
        <f t="shared" si="110"/>
        <v>30</v>
      </c>
      <c r="R629" s="16" t="s">
        <v>474</v>
      </c>
      <c r="S629" s="16">
        <f t="shared" si="112"/>
        <v>124</v>
      </c>
      <c r="T629" s="16">
        <v>0</v>
      </c>
      <c r="U629" s="16">
        <f t="shared" si="113"/>
        <v>0</v>
      </c>
      <c r="V629" s="16" t="str">
        <f t="shared" ref="V629:V687" si="114">M629&amp;O629&amp;Q629&amp;S629&amp;U629</f>
        <v>162233301240</v>
      </c>
    </row>
    <row r="630" spans="13:22" x14ac:dyDescent="0.35">
      <c r="M630" s="14">
        <f t="shared" si="111"/>
        <v>1</v>
      </c>
      <c r="N630" s="14" t="s">
        <v>513</v>
      </c>
      <c r="O630" s="16">
        <v>62234</v>
      </c>
      <c r="P630" s="16" t="s">
        <v>457</v>
      </c>
      <c r="Q630" s="14">
        <f t="shared" si="110"/>
        <v>40</v>
      </c>
      <c r="R630" s="16" t="s">
        <v>474</v>
      </c>
      <c r="S630" s="16">
        <f t="shared" si="112"/>
        <v>124</v>
      </c>
      <c r="T630" s="16" t="s">
        <v>484</v>
      </c>
      <c r="U630" s="16">
        <f t="shared" si="113"/>
        <v>42</v>
      </c>
      <c r="V630" s="16" t="str">
        <f t="shared" si="114"/>
        <v>1622344012442</v>
      </c>
    </row>
    <row r="631" spans="13:22" x14ac:dyDescent="0.35">
      <c r="M631" s="14">
        <f t="shared" si="111"/>
        <v>1</v>
      </c>
      <c r="N631" s="14" t="s">
        <v>513</v>
      </c>
      <c r="O631" s="16">
        <v>62235</v>
      </c>
      <c r="P631" s="16" t="s">
        <v>460</v>
      </c>
      <c r="Q631" s="14">
        <f t="shared" si="110"/>
        <v>70</v>
      </c>
      <c r="R631" s="16" t="s">
        <v>474</v>
      </c>
      <c r="S631" s="16">
        <f t="shared" si="112"/>
        <v>124</v>
      </c>
      <c r="T631" s="16">
        <v>0</v>
      </c>
      <c r="U631" s="16">
        <f t="shared" si="113"/>
        <v>0</v>
      </c>
      <c r="V631" s="16" t="str">
        <f t="shared" si="114"/>
        <v>162235701240</v>
      </c>
    </row>
    <row r="632" spans="13:22" x14ac:dyDescent="0.35">
      <c r="M632" s="14">
        <f t="shared" si="111"/>
        <v>1</v>
      </c>
      <c r="N632" s="14" t="s">
        <v>513</v>
      </c>
      <c r="O632" s="16">
        <v>62236</v>
      </c>
      <c r="P632" s="16" t="s">
        <v>459</v>
      </c>
      <c r="Q632" s="14">
        <f t="shared" si="110"/>
        <v>60</v>
      </c>
      <c r="R632" s="16" t="s">
        <v>474</v>
      </c>
      <c r="S632" s="16">
        <f t="shared" si="112"/>
        <v>124</v>
      </c>
      <c r="T632" s="16">
        <v>0</v>
      </c>
      <c r="U632" s="16">
        <f t="shared" si="113"/>
        <v>0</v>
      </c>
      <c r="V632" s="16" t="str">
        <f t="shared" si="114"/>
        <v>162236601240</v>
      </c>
    </row>
    <row r="633" spans="13:22" x14ac:dyDescent="0.35">
      <c r="M633" s="14">
        <f t="shared" si="111"/>
        <v>1</v>
      </c>
      <c r="N633" s="14" t="s">
        <v>513</v>
      </c>
      <c r="O633" s="16">
        <v>65159</v>
      </c>
      <c r="P633" s="16" t="s">
        <v>464</v>
      </c>
      <c r="Q633" s="14">
        <f t="shared" si="110"/>
        <v>99</v>
      </c>
      <c r="R633" s="16">
        <v>0</v>
      </c>
      <c r="S633" s="16">
        <f t="shared" si="112"/>
        <v>0</v>
      </c>
      <c r="T633" s="16">
        <v>0</v>
      </c>
      <c r="U633" s="16">
        <f t="shared" si="113"/>
        <v>0</v>
      </c>
      <c r="V633" s="16" t="str">
        <f t="shared" si="114"/>
        <v>1651599900</v>
      </c>
    </row>
    <row r="634" spans="13:22" x14ac:dyDescent="0.35">
      <c r="M634" s="14">
        <f t="shared" si="111"/>
        <v>1</v>
      </c>
      <c r="N634" s="14" t="s">
        <v>513</v>
      </c>
      <c r="O634" s="16">
        <v>65161</v>
      </c>
      <c r="P634" s="16" t="s">
        <v>458</v>
      </c>
      <c r="Q634" s="14">
        <f t="shared" si="110"/>
        <v>50</v>
      </c>
      <c r="R634" s="16" t="s">
        <v>474</v>
      </c>
      <c r="S634" s="16">
        <f t="shared" si="112"/>
        <v>124</v>
      </c>
      <c r="T634" s="16">
        <v>0</v>
      </c>
      <c r="U634" s="16">
        <f t="shared" si="113"/>
        <v>0</v>
      </c>
      <c r="V634" s="16" t="str">
        <f t="shared" si="114"/>
        <v>165161501240</v>
      </c>
    </row>
    <row r="635" spans="13:22" x14ac:dyDescent="0.35">
      <c r="M635" s="14">
        <f t="shared" si="111"/>
        <v>1</v>
      </c>
      <c r="N635" s="14" t="s">
        <v>513</v>
      </c>
      <c r="O635" s="16">
        <v>65162</v>
      </c>
      <c r="P635" s="16" t="s">
        <v>460</v>
      </c>
      <c r="Q635" s="14">
        <f t="shared" si="110"/>
        <v>70</v>
      </c>
      <c r="R635" s="16" t="s">
        <v>474</v>
      </c>
      <c r="S635" s="16">
        <f t="shared" si="112"/>
        <v>124</v>
      </c>
      <c r="T635" s="16">
        <v>0</v>
      </c>
      <c r="U635" s="16">
        <f t="shared" si="113"/>
        <v>0</v>
      </c>
      <c r="V635" s="16" t="str">
        <f t="shared" si="114"/>
        <v>165162701240</v>
      </c>
    </row>
    <row r="636" spans="13:22" x14ac:dyDescent="0.35">
      <c r="M636" s="14">
        <f t="shared" si="111"/>
        <v>1</v>
      </c>
      <c r="N636" s="14" t="s">
        <v>513</v>
      </c>
      <c r="O636" s="16">
        <v>65163</v>
      </c>
      <c r="P636" s="16" t="s">
        <v>458</v>
      </c>
      <c r="Q636" s="14">
        <f t="shared" si="110"/>
        <v>50</v>
      </c>
      <c r="R636" s="16" t="s">
        <v>474</v>
      </c>
      <c r="S636" s="16">
        <f t="shared" si="112"/>
        <v>124</v>
      </c>
      <c r="T636" s="16">
        <v>0</v>
      </c>
      <c r="U636" s="16">
        <f t="shared" si="113"/>
        <v>0</v>
      </c>
      <c r="V636" s="16" t="str">
        <f t="shared" si="114"/>
        <v>165163501240</v>
      </c>
    </row>
    <row r="637" spans="13:22" x14ac:dyDescent="0.35">
      <c r="M637" s="14">
        <f t="shared" si="111"/>
        <v>1</v>
      </c>
      <c r="N637" s="14" t="s">
        <v>513</v>
      </c>
      <c r="O637" s="16">
        <v>65164</v>
      </c>
      <c r="P637" s="16" t="s">
        <v>458</v>
      </c>
      <c r="Q637" s="14">
        <f t="shared" si="110"/>
        <v>50</v>
      </c>
      <c r="R637" s="16" t="s">
        <v>474</v>
      </c>
      <c r="S637" s="16">
        <f t="shared" si="112"/>
        <v>124</v>
      </c>
      <c r="T637" s="16">
        <v>0</v>
      </c>
      <c r="U637" s="16">
        <f t="shared" si="113"/>
        <v>0</v>
      </c>
      <c r="V637" s="16" t="str">
        <f t="shared" si="114"/>
        <v>165164501240</v>
      </c>
    </row>
    <row r="638" spans="13:22" x14ac:dyDescent="0.35">
      <c r="M638" s="14">
        <f t="shared" si="111"/>
        <v>1</v>
      </c>
      <c r="N638" s="14" t="s">
        <v>513</v>
      </c>
      <c r="O638" s="16">
        <v>65165</v>
      </c>
      <c r="P638" s="16" t="s">
        <v>459</v>
      </c>
      <c r="Q638" s="14">
        <f t="shared" si="110"/>
        <v>60</v>
      </c>
      <c r="R638" s="16" t="s">
        <v>474</v>
      </c>
      <c r="S638" s="16">
        <f t="shared" si="112"/>
        <v>124</v>
      </c>
      <c r="T638" s="16">
        <v>0</v>
      </c>
      <c r="U638" s="16">
        <f t="shared" si="113"/>
        <v>0</v>
      </c>
      <c r="V638" s="16" t="str">
        <f t="shared" si="114"/>
        <v>165165601240</v>
      </c>
    </row>
    <row r="639" spans="13:22" x14ac:dyDescent="0.35">
      <c r="M639" s="14">
        <f t="shared" si="111"/>
        <v>1</v>
      </c>
      <c r="N639" s="14" t="s">
        <v>513</v>
      </c>
      <c r="O639" s="16">
        <v>65166</v>
      </c>
      <c r="P639" s="16" t="s">
        <v>459</v>
      </c>
      <c r="Q639" s="14">
        <f t="shared" si="110"/>
        <v>60</v>
      </c>
      <c r="R639" s="16" t="s">
        <v>474</v>
      </c>
      <c r="S639" s="16">
        <f t="shared" si="112"/>
        <v>124</v>
      </c>
      <c r="T639" s="16">
        <v>0</v>
      </c>
      <c r="U639" s="16">
        <f t="shared" si="113"/>
        <v>0</v>
      </c>
      <c r="V639" s="16" t="str">
        <f t="shared" si="114"/>
        <v>165166601240</v>
      </c>
    </row>
    <row r="640" spans="13:22" x14ac:dyDescent="0.35">
      <c r="M640" s="14">
        <f t="shared" si="111"/>
        <v>1</v>
      </c>
      <c r="N640" s="14" t="s">
        <v>513</v>
      </c>
      <c r="O640" s="16">
        <v>65167</v>
      </c>
      <c r="P640" s="16" t="s">
        <v>458</v>
      </c>
      <c r="Q640" s="14">
        <f t="shared" si="110"/>
        <v>50</v>
      </c>
      <c r="R640" s="16" t="s">
        <v>474</v>
      </c>
      <c r="S640" s="16">
        <f t="shared" si="112"/>
        <v>124</v>
      </c>
      <c r="T640" s="16">
        <v>0</v>
      </c>
      <c r="U640" s="16">
        <f t="shared" si="113"/>
        <v>0</v>
      </c>
      <c r="V640" s="16" t="str">
        <f t="shared" si="114"/>
        <v>165167501240</v>
      </c>
    </row>
    <row r="641" spans="13:22" x14ac:dyDescent="0.35">
      <c r="M641" s="14">
        <f t="shared" si="111"/>
        <v>1</v>
      </c>
      <c r="N641" s="14" t="s">
        <v>513</v>
      </c>
      <c r="O641" s="16">
        <v>65168</v>
      </c>
      <c r="P641" s="16" t="s">
        <v>458</v>
      </c>
      <c r="Q641" s="14">
        <f t="shared" si="110"/>
        <v>50</v>
      </c>
      <c r="R641" s="16" t="s">
        <v>474</v>
      </c>
      <c r="S641" s="16">
        <f t="shared" si="112"/>
        <v>124</v>
      </c>
      <c r="T641" s="16">
        <v>0</v>
      </c>
      <c r="U641" s="16">
        <f t="shared" si="113"/>
        <v>0</v>
      </c>
      <c r="V641" s="16" t="str">
        <f t="shared" si="114"/>
        <v>165168501240</v>
      </c>
    </row>
    <row r="642" spans="13:22" x14ac:dyDescent="0.35">
      <c r="M642" s="14">
        <f t="shared" si="111"/>
        <v>1</v>
      </c>
      <c r="N642" s="14" t="s">
        <v>513</v>
      </c>
      <c r="O642" s="16">
        <v>65169</v>
      </c>
      <c r="P642" s="16" t="s">
        <v>458</v>
      </c>
      <c r="Q642" s="14">
        <f t="shared" si="110"/>
        <v>50</v>
      </c>
      <c r="R642" s="16" t="s">
        <v>474</v>
      </c>
      <c r="S642" s="16">
        <f t="shared" si="112"/>
        <v>124</v>
      </c>
      <c r="T642" s="16">
        <v>0</v>
      </c>
      <c r="U642" s="16">
        <f t="shared" si="113"/>
        <v>0</v>
      </c>
      <c r="V642" s="16" t="str">
        <f t="shared" si="114"/>
        <v>165169501240</v>
      </c>
    </row>
    <row r="643" spans="13:22" x14ac:dyDescent="0.35">
      <c r="M643" s="14">
        <f t="shared" si="111"/>
        <v>1</v>
      </c>
      <c r="N643" s="14" t="s">
        <v>513</v>
      </c>
      <c r="O643" s="16">
        <v>65170</v>
      </c>
      <c r="P643" s="16" t="s">
        <v>458</v>
      </c>
      <c r="Q643" s="14">
        <f t="shared" si="110"/>
        <v>50</v>
      </c>
      <c r="R643" s="16" t="s">
        <v>474</v>
      </c>
      <c r="S643" s="16">
        <f t="shared" si="112"/>
        <v>124</v>
      </c>
      <c r="T643" s="16">
        <v>0</v>
      </c>
      <c r="U643" s="16">
        <f t="shared" si="113"/>
        <v>0</v>
      </c>
      <c r="V643" s="16" t="str">
        <f t="shared" si="114"/>
        <v>165170501240</v>
      </c>
    </row>
    <row r="644" spans="13:22" x14ac:dyDescent="0.35">
      <c r="M644" s="14">
        <f t="shared" si="111"/>
        <v>1</v>
      </c>
      <c r="N644" s="14" t="s">
        <v>513</v>
      </c>
      <c r="O644" s="16">
        <v>65172</v>
      </c>
      <c r="P644" s="16" t="s">
        <v>456</v>
      </c>
      <c r="Q644" s="14">
        <f t="shared" si="110"/>
        <v>30</v>
      </c>
      <c r="R644" s="16" t="s">
        <v>474</v>
      </c>
      <c r="S644" s="16">
        <f t="shared" si="112"/>
        <v>124</v>
      </c>
      <c r="T644" s="16">
        <v>0</v>
      </c>
      <c r="U644" s="16">
        <f t="shared" si="113"/>
        <v>0</v>
      </c>
      <c r="V644" s="16" t="str">
        <f t="shared" si="114"/>
        <v>165172301240</v>
      </c>
    </row>
    <row r="645" spans="13:22" x14ac:dyDescent="0.35">
      <c r="M645" s="14">
        <f t="shared" si="111"/>
        <v>1</v>
      </c>
      <c r="N645" s="14" t="s">
        <v>513</v>
      </c>
      <c r="O645" s="16">
        <v>65173</v>
      </c>
      <c r="P645" s="16" t="s">
        <v>459</v>
      </c>
      <c r="Q645" s="14">
        <f t="shared" si="110"/>
        <v>60</v>
      </c>
      <c r="R645" s="16" t="s">
        <v>474</v>
      </c>
      <c r="S645" s="16">
        <f t="shared" si="112"/>
        <v>124</v>
      </c>
      <c r="T645" s="16">
        <v>0</v>
      </c>
      <c r="U645" s="16">
        <f t="shared" si="113"/>
        <v>0</v>
      </c>
      <c r="V645" s="16" t="str">
        <f t="shared" si="114"/>
        <v>165173601240</v>
      </c>
    </row>
    <row r="646" spans="13:22" x14ac:dyDescent="0.35">
      <c r="M646" s="14">
        <f t="shared" si="111"/>
        <v>1</v>
      </c>
      <c r="N646" s="14" t="s">
        <v>513</v>
      </c>
      <c r="O646" s="16">
        <v>65174</v>
      </c>
      <c r="P646" s="16" t="s">
        <v>458</v>
      </c>
      <c r="Q646" s="14">
        <f t="shared" si="110"/>
        <v>50</v>
      </c>
      <c r="R646" s="16" t="s">
        <v>474</v>
      </c>
      <c r="S646" s="16">
        <f t="shared" si="112"/>
        <v>124</v>
      </c>
      <c r="T646" s="16">
        <v>0</v>
      </c>
      <c r="U646" s="16">
        <f t="shared" si="113"/>
        <v>0</v>
      </c>
      <c r="V646" s="16" t="str">
        <f t="shared" si="114"/>
        <v>165174501240</v>
      </c>
    </row>
    <row r="647" spans="13:22" x14ac:dyDescent="0.35">
      <c r="M647" s="14">
        <f t="shared" si="111"/>
        <v>1</v>
      </c>
      <c r="N647" s="14" t="s">
        <v>513</v>
      </c>
      <c r="O647" s="16">
        <v>8542</v>
      </c>
      <c r="P647" s="16" t="s">
        <v>456</v>
      </c>
      <c r="Q647" s="14">
        <f t="shared" si="110"/>
        <v>30</v>
      </c>
      <c r="R647" s="16" t="s">
        <v>474</v>
      </c>
      <c r="S647" s="16">
        <f t="shared" si="112"/>
        <v>124</v>
      </c>
      <c r="T647" s="16">
        <v>0</v>
      </c>
      <c r="U647" s="16">
        <f t="shared" si="113"/>
        <v>0</v>
      </c>
      <c r="V647" s="16" t="str">
        <f t="shared" si="114"/>
        <v>18542301240</v>
      </c>
    </row>
    <row r="648" spans="13:22" x14ac:dyDescent="0.35">
      <c r="M648" s="14">
        <f t="shared" ref="M648:M679" si="115">_xlfn.SINGLE(_xlfn.XLOOKUP(N648,B:B,A:A,0,0,1))</f>
        <v>1</v>
      </c>
      <c r="N648" s="14" t="s">
        <v>513</v>
      </c>
      <c r="O648" s="16">
        <v>8668</v>
      </c>
      <c r="P648" s="16" t="s">
        <v>459</v>
      </c>
      <c r="Q648" s="14">
        <f t="shared" si="110"/>
        <v>60</v>
      </c>
      <c r="R648" s="16" t="s">
        <v>474</v>
      </c>
      <c r="S648" s="16">
        <f t="shared" si="112"/>
        <v>124</v>
      </c>
      <c r="T648" s="16">
        <v>0</v>
      </c>
      <c r="U648" s="16">
        <f t="shared" si="113"/>
        <v>0</v>
      </c>
      <c r="V648" s="16" t="str">
        <f t="shared" si="114"/>
        <v>18668601240</v>
      </c>
    </row>
    <row r="649" spans="13:22" x14ac:dyDescent="0.35">
      <c r="M649" s="14">
        <f t="shared" si="115"/>
        <v>1</v>
      </c>
      <c r="N649" s="14" t="s">
        <v>513</v>
      </c>
      <c r="O649" s="16">
        <v>8836</v>
      </c>
      <c r="P649" s="16" t="s">
        <v>457</v>
      </c>
      <c r="Q649" s="14">
        <f t="shared" si="110"/>
        <v>40</v>
      </c>
      <c r="R649" s="16" t="s">
        <v>474</v>
      </c>
      <c r="S649" s="16">
        <f t="shared" si="112"/>
        <v>124</v>
      </c>
      <c r="T649" s="16" t="s">
        <v>483</v>
      </c>
      <c r="U649" s="16">
        <f t="shared" si="113"/>
        <v>43</v>
      </c>
      <c r="V649" s="16" t="str">
        <f t="shared" si="114"/>
        <v>188364012443</v>
      </c>
    </row>
    <row r="650" spans="13:22" x14ac:dyDescent="0.35">
      <c r="M650" s="14">
        <f t="shared" si="115"/>
        <v>1</v>
      </c>
      <c r="N650" s="14" t="s">
        <v>513</v>
      </c>
      <c r="O650" s="16">
        <v>8837</v>
      </c>
      <c r="P650" s="16" t="s">
        <v>457</v>
      </c>
      <c r="Q650" s="14">
        <f t="shared" si="110"/>
        <v>40</v>
      </c>
      <c r="R650" s="16" t="s">
        <v>474</v>
      </c>
      <c r="S650" s="16">
        <f t="shared" si="112"/>
        <v>124</v>
      </c>
      <c r="T650" s="16" t="s">
        <v>483</v>
      </c>
      <c r="U650" s="16">
        <f t="shared" si="113"/>
        <v>43</v>
      </c>
      <c r="V650" s="16" t="str">
        <f t="shared" si="114"/>
        <v>188374012443</v>
      </c>
    </row>
    <row r="651" spans="13:22" x14ac:dyDescent="0.35">
      <c r="M651" s="14">
        <f t="shared" si="115"/>
        <v>1</v>
      </c>
      <c r="N651" s="14" t="s">
        <v>513</v>
      </c>
      <c r="O651" s="16">
        <v>8839</v>
      </c>
      <c r="P651" s="16" t="s">
        <v>457</v>
      </c>
      <c r="Q651" s="14">
        <f t="shared" si="110"/>
        <v>40</v>
      </c>
      <c r="R651" s="16" t="s">
        <v>474</v>
      </c>
      <c r="S651" s="16">
        <f t="shared" si="112"/>
        <v>124</v>
      </c>
      <c r="T651" s="16">
        <v>0</v>
      </c>
      <c r="U651" s="16">
        <f t="shared" si="113"/>
        <v>0</v>
      </c>
      <c r="V651" s="16" t="str">
        <f t="shared" si="114"/>
        <v>18839401240</v>
      </c>
    </row>
    <row r="652" spans="13:22" x14ac:dyDescent="0.35">
      <c r="M652" s="14">
        <f t="shared" si="115"/>
        <v>1</v>
      </c>
      <c r="N652" s="14" t="s">
        <v>513</v>
      </c>
      <c r="O652" s="16">
        <v>8846</v>
      </c>
      <c r="P652" s="16" t="s">
        <v>457</v>
      </c>
      <c r="Q652" s="14">
        <f t="shared" si="110"/>
        <v>40</v>
      </c>
      <c r="R652" s="16" t="s">
        <v>474</v>
      </c>
      <c r="S652" s="16">
        <f t="shared" si="112"/>
        <v>124</v>
      </c>
      <c r="T652" s="16">
        <v>0</v>
      </c>
      <c r="U652" s="16">
        <f t="shared" si="113"/>
        <v>0</v>
      </c>
      <c r="V652" s="16" t="str">
        <f t="shared" si="114"/>
        <v>18846401240</v>
      </c>
    </row>
    <row r="653" spans="13:22" x14ac:dyDescent="0.35">
      <c r="M653" s="14">
        <f t="shared" si="115"/>
        <v>1</v>
      </c>
      <c r="N653" s="14" t="s">
        <v>513</v>
      </c>
      <c r="O653" s="16">
        <v>9009</v>
      </c>
      <c r="P653" s="16" t="s">
        <v>457</v>
      </c>
      <c r="Q653" s="14">
        <f t="shared" si="110"/>
        <v>40</v>
      </c>
      <c r="R653" s="16" t="s">
        <v>474</v>
      </c>
      <c r="S653" s="16">
        <f t="shared" si="112"/>
        <v>124</v>
      </c>
      <c r="T653" s="16" t="s">
        <v>484</v>
      </c>
      <c r="U653" s="16">
        <f t="shared" si="113"/>
        <v>42</v>
      </c>
      <c r="V653" s="16" t="str">
        <f t="shared" si="114"/>
        <v>190094012442</v>
      </c>
    </row>
    <row r="654" spans="13:22" x14ac:dyDescent="0.35">
      <c r="M654" s="14">
        <f t="shared" si="115"/>
        <v>1</v>
      </c>
      <c r="N654" s="14" t="s">
        <v>513</v>
      </c>
      <c r="O654" s="16">
        <v>9084</v>
      </c>
      <c r="P654" s="16" t="s">
        <v>458</v>
      </c>
      <c r="Q654" s="14">
        <f t="shared" si="110"/>
        <v>50</v>
      </c>
      <c r="R654" s="16" t="s">
        <v>474</v>
      </c>
      <c r="S654" s="16">
        <f t="shared" si="112"/>
        <v>124</v>
      </c>
      <c r="T654" s="16">
        <v>0</v>
      </c>
      <c r="U654" s="16">
        <f t="shared" si="113"/>
        <v>0</v>
      </c>
      <c r="V654" s="16" t="str">
        <f t="shared" si="114"/>
        <v>19084501240</v>
      </c>
    </row>
    <row r="655" spans="13:22" x14ac:dyDescent="0.35">
      <c r="M655" s="14">
        <f t="shared" si="115"/>
        <v>1</v>
      </c>
      <c r="N655" s="14" t="s">
        <v>513</v>
      </c>
      <c r="O655" s="16">
        <v>9125</v>
      </c>
      <c r="P655" s="16" t="s">
        <v>460</v>
      </c>
      <c r="Q655" s="14">
        <f t="shared" si="110"/>
        <v>70</v>
      </c>
      <c r="R655" s="16" t="s">
        <v>474</v>
      </c>
      <c r="S655" s="16">
        <f t="shared" si="112"/>
        <v>124</v>
      </c>
      <c r="T655" s="16">
        <v>0</v>
      </c>
      <c r="U655" s="16">
        <f t="shared" si="113"/>
        <v>0</v>
      </c>
      <c r="V655" s="16" t="str">
        <f t="shared" si="114"/>
        <v>19125701240</v>
      </c>
    </row>
    <row r="656" spans="13:22" x14ac:dyDescent="0.35">
      <c r="M656" s="14">
        <f t="shared" si="115"/>
        <v>1</v>
      </c>
      <c r="N656" s="14" t="s">
        <v>513</v>
      </c>
      <c r="O656" s="16">
        <v>9261</v>
      </c>
      <c r="P656" s="16" t="s">
        <v>459</v>
      </c>
      <c r="Q656" s="14">
        <f t="shared" si="110"/>
        <v>60</v>
      </c>
      <c r="R656" s="16" t="s">
        <v>474</v>
      </c>
      <c r="S656" s="16">
        <f t="shared" si="112"/>
        <v>124</v>
      </c>
      <c r="T656" s="16">
        <v>0</v>
      </c>
      <c r="U656" s="16">
        <f t="shared" si="113"/>
        <v>0</v>
      </c>
      <c r="V656" s="16" t="str">
        <f t="shared" si="114"/>
        <v>19261601240</v>
      </c>
    </row>
    <row r="657" spans="13:22" x14ac:dyDescent="0.35">
      <c r="M657" s="14">
        <f t="shared" si="115"/>
        <v>1</v>
      </c>
      <c r="N657" s="14" t="s">
        <v>513</v>
      </c>
      <c r="O657" s="16">
        <v>9262</v>
      </c>
      <c r="P657" s="16" t="s">
        <v>457</v>
      </c>
      <c r="Q657" s="14">
        <f t="shared" si="110"/>
        <v>40</v>
      </c>
      <c r="R657" s="16" t="s">
        <v>474</v>
      </c>
      <c r="S657" s="16">
        <f t="shared" si="112"/>
        <v>124</v>
      </c>
      <c r="T657" s="16">
        <v>0</v>
      </c>
      <c r="U657" s="16">
        <f t="shared" si="113"/>
        <v>0</v>
      </c>
      <c r="V657" s="16" t="str">
        <f t="shared" si="114"/>
        <v>19262401240</v>
      </c>
    </row>
    <row r="658" spans="13:22" x14ac:dyDescent="0.35">
      <c r="M658" s="14">
        <f t="shared" si="115"/>
        <v>1</v>
      </c>
      <c r="N658" s="14" t="s">
        <v>513</v>
      </c>
      <c r="O658" s="16">
        <v>9263</v>
      </c>
      <c r="P658" s="16" t="s">
        <v>457</v>
      </c>
      <c r="Q658" s="14">
        <f t="shared" si="110"/>
        <v>40</v>
      </c>
      <c r="R658" s="16" t="s">
        <v>474</v>
      </c>
      <c r="S658" s="16">
        <f t="shared" si="112"/>
        <v>124</v>
      </c>
      <c r="T658" s="16">
        <v>0</v>
      </c>
      <c r="U658" s="16">
        <f t="shared" si="113"/>
        <v>0</v>
      </c>
      <c r="V658" s="16" t="str">
        <f t="shared" si="114"/>
        <v>19263401240</v>
      </c>
    </row>
    <row r="659" spans="13:22" x14ac:dyDescent="0.35">
      <c r="M659" s="14">
        <f t="shared" si="115"/>
        <v>1</v>
      </c>
      <c r="N659" s="14" t="s">
        <v>513</v>
      </c>
      <c r="O659" s="16">
        <v>9265</v>
      </c>
      <c r="P659" s="16" t="s">
        <v>457</v>
      </c>
      <c r="Q659" s="14">
        <f t="shared" si="110"/>
        <v>40</v>
      </c>
      <c r="R659" s="16" t="s">
        <v>474</v>
      </c>
      <c r="S659" s="16">
        <f t="shared" si="112"/>
        <v>124</v>
      </c>
      <c r="T659" s="16">
        <v>0</v>
      </c>
      <c r="U659" s="16">
        <f t="shared" si="113"/>
        <v>0</v>
      </c>
      <c r="V659" s="16" t="str">
        <f t="shared" si="114"/>
        <v>19265401240</v>
      </c>
    </row>
    <row r="660" spans="13:22" x14ac:dyDescent="0.35">
      <c r="M660" s="14">
        <f t="shared" si="115"/>
        <v>1</v>
      </c>
      <c r="N660" s="14" t="s">
        <v>513</v>
      </c>
      <c r="O660" s="16">
        <v>9269</v>
      </c>
      <c r="P660" s="16" t="s">
        <v>457</v>
      </c>
      <c r="Q660" s="14">
        <f t="shared" si="110"/>
        <v>40</v>
      </c>
      <c r="R660" s="16" t="s">
        <v>474</v>
      </c>
      <c r="S660" s="16">
        <f t="shared" ref="S660:S701" si="116">_xlfn.SINGLE(_xlfn.XLOOKUP(R660,H:H,G:G,0,0,1))</f>
        <v>124</v>
      </c>
      <c r="T660" s="16">
        <v>0</v>
      </c>
      <c r="U660" s="16">
        <f t="shared" ref="U660:U687" si="117">_xlfn.SINGLE(_xlfn.XLOOKUP(T660,K:K,J:J,0,0,1))</f>
        <v>0</v>
      </c>
      <c r="V660" s="16" t="str">
        <f t="shared" si="114"/>
        <v>19269401240</v>
      </c>
    </row>
    <row r="661" spans="13:22" x14ac:dyDescent="0.35">
      <c r="M661" s="14">
        <f t="shared" si="115"/>
        <v>1</v>
      </c>
      <c r="N661" s="14" t="s">
        <v>513</v>
      </c>
      <c r="O661" s="16">
        <v>9327</v>
      </c>
      <c r="P661" s="16" t="s">
        <v>459</v>
      </c>
      <c r="Q661" s="14">
        <f t="shared" si="110"/>
        <v>60</v>
      </c>
      <c r="R661" s="16" t="s">
        <v>474</v>
      </c>
      <c r="S661" s="16">
        <f t="shared" si="116"/>
        <v>124</v>
      </c>
      <c r="T661" s="16">
        <v>0</v>
      </c>
      <c r="U661" s="16">
        <f t="shared" si="117"/>
        <v>0</v>
      </c>
      <c r="V661" s="16" t="str">
        <f t="shared" si="114"/>
        <v>19327601240</v>
      </c>
    </row>
    <row r="662" spans="13:22" x14ac:dyDescent="0.35">
      <c r="M662" s="14">
        <f t="shared" si="115"/>
        <v>1</v>
      </c>
      <c r="N662" s="14" t="s">
        <v>513</v>
      </c>
      <c r="O662" s="16">
        <v>9329</v>
      </c>
      <c r="P662" s="16" t="s">
        <v>458</v>
      </c>
      <c r="Q662" s="14">
        <f t="shared" si="110"/>
        <v>50</v>
      </c>
      <c r="R662" s="16" t="s">
        <v>474</v>
      </c>
      <c r="S662" s="16">
        <f t="shared" si="116"/>
        <v>124</v>
      </c>
      <c r="T662" s="16">
        <v>0</v>
      </c>
      <c r="U662" s="16">
        <f t="shared" si="117"/>
        <v>0</v>
      </c>
      <c r="V662" s="16" t="str">
        <f t="shared" si="114"/>
        <v>19329501240</v>
      </c>
    </row>
    <row r="663" spans="13:22" x14ac:dyDescent="0.35">
      <c r="M663" s="14">
        <f t="shared" si="115"/>
        <v>1</v>
      </c>
      <c r="N663" s="14" t="s">
        <v>513</v>
      </c>
      <c r="O663" s="16">
        <v>9344</v>
      </c>
      <c r="P663" s="16" t="s">
        <v>457</v>
      </c>
      <c r="Q663" s="14">
        <f t="shared" si="110"/>
        <v>40</v>
      </c>
      <c r="R663" s="16" t="s">
        <v>474</v>
      </c>
      <c r="S663" s="16">
        <f t="shared" si="116"/>
        <v>124</v>
      </c>
      <c r="T663" s="16" t="s">
        <v>484</v>
      </c>
      <c r="U663" s="16">
        <f t="shared" si="117"/>
        <v>42</v>
      </c>
      <c r="V663" s="16" t="str">
        <f t="shared" si="114"/>
        <v>193444012442</v>
      </c>
    </row>
    <row r="664" spans="13:22" x14ac:dyDescent="0.35">
      <c r="M664" s="14">
        <f t="shared" si="115"/>
        <v>1</v>
      </c>
      <c r="N664" s="14" t="s">
        <v>513</v>
      </c>
      <c r="O664" s="16">
        <v>9626</v>
      </c>
      <c r="P664" s="16" t="s">
        <v>460</v>
      </c>
      <c r="Q664" s="14">
        <f t="shared" si="110"/>
        <v>70</v>
      </c>
      <c r="R664" s="16" t="s">
        <v>474</v>
      </c>
      <c r="S664" s="16">
        <f t="shared" si="116"/>
        <v>124</v>
      </c>
      <c r="T664" s="16">
        <v>0</v>
      </c>
      <c r="U664" s="16">
        <f t="shared" si="117"/>
        <v>0</v>
      </c>
      <c r="V664" s="16" t="str">
        <f t="shared" si="114"/>
        <v>19626701240</v>
      </c>
    </row>
    <row r="665" spans="13:22" x14ac:dyDescent="0.35">
      <c r="M665" s="14">
        <f t="shared" si="115"/>
        <v>1</v>
      </c>
      <c r="N665" s="14" t="s">
        <v>513</v>
      </c>
      <c r="O665" s="16">
        <v>9637</v>
      </c>
      <c r="P665" s="16" t="s">
        <v>457</v>
      </c>
      <c r="Q665" s="14">
        <f t="shared" si="110"/>
        <v>40</v>
      </c>
      <c r="R665" s="16" t="s">
        <v>474</v>
      </c>
      <c r="S665" s="16">
        <f t="shared" si="116"/>
        <v>124</v>
      </c>
      <c r="T665" s="16" t="s">
        <v>484</v>
      </c>
      <c r="U665" s="16">
        <f t="shared" si="117"/>
        <v>42</v>
      </c>
      <c r="V665" s="16" t="str">
        <f t="shared" si="114"/>
        <v>196374012442</v>
      </c>
    </row>
    <row r="666" spans="13:22" x14ac:dyDescent="0.35">
      <c r="M666" s="14">
        <f t="shared" si="115"/>
        <v>1</v>
      </c>
      <c r="N666" s="14" t="s">
        <v>513</v>
      </c>
      <c r="O666" s="16">
        <v>9720</v>
      </c>
      <c r="P666" s="16" t="s">
        <v>458</v>
      </c>
      <c r="Q666" s="14">
        <f t="shared" si="110"/>
        <v>50</v>
      </c>
      <c r="R666" s="16" t="s">
        <v>474</v>
      </c>
      <c r="S666" s="16">
        <f t="shared" si="116"/>
        <v>124</v>
      </c>
      <c r="T666" s="16">
        <v>0</v>
      </c>
      <c r="U666" s="16">
        <f t="shared" si="117"/>
        <v>0</v>
      </c>
      <c r="V666" s="16" t="str">
        <f t="shared" si="114"/>
        <v>19720501240</v>
      </c>
    </row>
    <row r="667" spans="13:22" x14ac:dyDescent="0.35">
      <c r="M667" s="14">
        <f t="shared" si="115"/>
        <v>1</v>
      </c>
      <c r="N667" s="14" t="s">
        <v>513</v>
      </c>
      <c r="O667" s="16">
        <v>9778</v>
      </c>
      <c r="P667" s="16" t="s">
        <v>458</v>
      </c>
      <c r="Q667" s="14">
        <f t="shared" si="110"/>
        <v>50</v>
      </c>
      <c r="R667" s="16" t="s">
        <v>474</v>
      </c>
      <c r="S667" s="16">
        <f t="shared" si="116"/>
        <v>124</v>
      </c>
      <c r="T667" s="16">
        <v>0</v>
      </c>
      <c r="U667" s="16">
        <f t="shared" si="117"/>
        <v>0</v>
      </c>
      <c r="V667" s="16" t="str">
        <f t="shared" si="114"/>
        <v>19778501240</v>
      </c>
    </row>
    <row r="668" spans="13:22" x14ac:dyDescent="0.35">
      <c r="M668" s="14">
        <f t="shared" si="115"/>
        <v>1</v>
      </c>
      <c r="N668" s="14" t="s">
        <v>513</v>
      </c>
      <c r="O668" s="16">
        <v>9779</v>
      </c>
      <c r="P668" s="16" t="s">
        <v>458</v>
      </c>
      <c r="Q668" s="14">
        <f t="shared" si="110"/>
        <v>50</v>
      </c>
      <c r="R668" s="16" t="s">
        <v>474</v>
      </c>
      <c r="S668" s="16">
        <f t="shared" si="116"/>
        <v>124</v>
      </c>
      <c r="T668" s="16">
        <v>0</v>
      </c>
      <c r="U668" s="16">
        <f t="shared" si="117"/>
        <v>0</v>
      </c>
      <c r="V668" s="16" t="str">
        <f t="shared" si="114"/>
        <v>19779501240</v>
      </c>
    </row>
    <row r="669" spans="13:22" x14ac:dyDescent="0.35">
      <c r="M669" s="14">
        <f t="shared" si="115"/>
        <v>1</v>
      </c>
      <c r="N669" s="14" t="s">
        <v>513</v>
      </c>
      <c r="O669" s="16">
        <v>9852</v>
      </c>
      <c r="P669" s="16" t="s">
        <v>459</v>
      </c>
      <c r="Q669" s="14">
        <f t="shared" si="110"/>
        <v>60</v>
      </c>
      <c r="R669" s="16" t="s">
        <v>474</v>
      </c>
      <c r="S669" s="16">
        <f t="shared" si="116"/>
        <v>124</v>
      </c>
      <c r="T669" s="16">
        <v>0</v>
      </c>
      <c r="U669" s="16">
        <f t="shared" si="117"/>
        <v>0</v>
      </c>
      <c r="V669" s="16" t="str">
        <f t="shared" si="114"/>
        <v>19852601240</v>
      </c>
    </row>
    <row r="670" spans="13:22" x14ac:dyDescent="0.35">
      <c r="M670" s="14">
        <f t="shared" si="115"/>
        <v>1</v>
      </c>
      <c r="N670" s="14" t="s">
        <v>513</v>
      </c>
      <c r="O670" s="16">
        <v>9853</v>
      </c>
      <c r="P670" s="16" t="s">
        <v>456</v>
      </c>
      <c r="Q670" s="14">
        <f t="shared" si="110"/>
        <v>30</v>
      </c>
      <c r="R670" s="16" t="s">
        <v>474</v>
      </c>
      <c r="S670" s="16">
        <f t="shared" si="116"/>
        <v>124</v>
      </c>
      <c r="T670" s="16">
        <v>0</v>
      </c>
      <c r="U670" s="16">
        <f t="shared" si="117"/>
        <v>0</v>
      </c>
      <c r="V670" s="16" t="str">
        <f t="shared" si="114"/>
        <v>19853301240</v>
      </c>
    </row>
    <row r="671" spans="13:22" x14ac:dyDescent="0.35">
      <c r="M671" s="14">
        <f t="shared" si="115"/>
        <v>1</v>
      </c>
      <c r="N671" s="14" t="s">
        <v>513</v>
      </c>
      <c r="O671" s="16">
        <v>9961</v>
      </c>
      <c r="P671" s="16" t="s">
        <v>457</v>
      </c>
      <c r="Q671" s="14">
        <f t="shared" si="110"/>
        <v>40</v>
      </c>
      <c r="R671" s="16" t="s">
        <v>474</v>
      </c>
      <c r="S671" s="16">
        <f t="shared" si="116"/>
        <v>124</v>
      </c>
      <c r="T671" s="16">
        <v>0</v>
      </c>
      <c r="U671" s="16">
        <f t="shared" si="117"/>
        <v>0</v>
      </c>
      <c r="V671" s="16" t="str">
        <f t="shared" si="114"/>
        <v>19961401240</v>
      </c>
    </row>
    <row r="672" spans="13:22" x14ac:dyDescent="0.35">
      <c r="M672" s="14">
        <f t="shared" si="115"/>
        <v>1</v>
      </c>
      <c r="N672" s="14" t="s">
        <v>513</v>
      </c>
      <c r="O672" s="16">
        <v>65074</v>
      </c>
      <c r="P672" s="16" t="s">
        <v>457</v>
      </c>
      <c r="Q672" s="14">
        <f t="shared" ref="Q672:Q726" si="118">_xlfn.SINGLE(_xlfn.XLOOKUP(P672,E:E,D:D,0,0,1))</f>
        <v>40</v>
      </c>
      <c r="R672" s="16" t="s">
        <v>474</v>
      </c>
      <c r="S672" s="16">
        <f t="shared" si="116"/>
        <v>124</v>
      </c>
      <c r="T672" s="16" t="s">
        <v>483</v>
      </c>
      <c r="U672" s="16">
        <f t="shared" si="117"/>
        <v>43</v>
      </c>
      <c r="V672" s="16" t="str">
        <f t="shared" si="114"/>
        <v>1650744012443</v>
      </c>
    </row>
    <row r="673" spans="13:22" x14ac:dyDescent="0.35">
      <c r="M673" s="14">
        <f t="shared" si="115"/>
        <v>1</v>
      </c>
      <c r="N673" s="14" t="s">
        <v>513</v>
      </c>
      <c r="O673" s="16">
        <v>61613</v>
      </c>
      <c r="P673" s="16" t="s">
        <v>457</v>
      </c>
      <c r="Q673" s="14">
        <f t="shared" si="118"/>
        <v>40</v>
      </c>
      <c r="R673" s="16" t="s">
        <v>471</v>
      </c>
      <c r="S673" s="16">
        <f t="shared" si="116"/>
        <v>116</v>
      </c>
      <c r="T673" s="16" t="s">
        <v>484</v>
      </c>
      <c r="U673" s="16">
        <f t="shared" si="117"/>
        <v>42</v>
      </c>
      <c r="V673" s="16" t="str">
        <f t="shared" si="114"/>
        <v>1616134011642</v>
      </c>
    </row>
    <row r="674" spans="13:22" x14ac:dyDescent="0.35">
      <c r="M674" s="14">
        <f t="shared" si="115"/>
        <v>1</v>
      </c>
      <c r="N674" s="14" t="s">
        <v>513</v>
      </c>
      <c r="O674" s="16">
        <v>67009</v>
      </c>
      <c r="P674" s="16" t="s">
        <v>460</v>
      </c>
      <c r="Q674" s="14">
        <f t="shared" si="118"/>
        <v>70</v>
      </c>
      <c r="R674" s="16" t="s">
        <v>491</v>
      </c>
      <c r="S674" s="16">
        <f t="shared" si="116"/>
        <v>111</v>
      </c>
      <c r="T674" s="16">
        <v>0</v>
      </c>
      <c r="U674" s="16">
        <f t="shared" si="117"/>
        <v>0</v>
      </c>
      <c r="V674" s="16" t="str">
        <f t="shared" si="114"/>
        <v>167009701110</v>
      </c>
    </row>
    <row r="675" spans="13:22" x14ac:dyDescent="0.35">
      <c r="M675" s="14">
        <f t="shared" si="115"/>
        <v>1</v>
      </c>
      <c r="N675" s="14" t="s">
        <v>513</v>
      </c>
      <c r="O675" s="16">
        <v>62503</v>
      </c>
      <c r="P675" s="16" t="s">
        <v>457</v>
      </c>
      <c r="Q675" s="14">
        <f t="shared" si="118"/>
        <v>40</v>
      </c>
      <c r="R675" s="16" t="s">
        <v>472</v>
      </c>
      <c r="S675" s="16">
        <f t="shared" si="116"/>
        <v>123</v>
      </c>
      <c r="T675" s="16">
        <v>0</v>
      </c>
      <c r="U675" s="16">
        <f t="shared" si="117"/>
        <v>0</v>
      </c>
      <c r="V675" s="16" t="str">
        <f t="shared" si="114"/>
        <v>162503401230</v>
      </c>
    </row>
    <row r="676" spans="13:22" x14ac:dyDescent="0.35">
      <c r="M676" s="14">
        <f t="shared" si="115"/>
        <v>1</v>
      </c>
      <c r="N676" s="14" t="s">
        <v>513</v>
      </c>
      <c r="O676" s="16">
        <v>62505</v>
      </c>
      <c r="P676" s="16" t="s">
        <v>464</v>
      </c>
      <c r="Q676" s="14">
        <f t="shared" si="118"/>
        <v>99</v>
      </c>
      <c r="R676" s="16">
        <v>0</v>
      </c>
      <c r="S676" s="16">
        <f t="shared" si="116"/>
        <v>0</v>
      </c>
      <c r="T676" s="16">
        <v>0</v>
      </c>
      <c r="U676" s="16">
        <f t="shared" si="117"/>
        <v>0</v>
      </c>
      <c r="V676" s="16" t="str">
        <f t="shared" si="114"/>
        <v>1625059900</v>
      </c>
    </row>
    <row r="677" spans="13:22" x14ac:dyDescent="0.35">
      <c r="M677" s="14">
        <f t="shared" si="115"/>
        <v>1</v>
      </c>
      <c r="N677" s="14" t="s">
        <v>513</v>
      </c>
      <c r="O677" s="16">
        <v>62506</v>
      </c>
      <c r="P677" s="16" t="s">
        <v>464</v>
      </c>
      <c r="Q677" s="14">
        <f t="shared" si="118"/>
        <v>99</v>
      </c>
      <c r="R677" s="16">
        <v>0</v>
      </c>
      <c r="S677" s="16">
        <f t="shared" si="116"/>
        <v>0</v>
      </c>
      <c r="T677" s="16">
        <v>0</v>
      </c>
      <c r="U677" s="16">
        <f t="shared" si="117"/>
        <v>0</v>
      </c>
      <c r="V677" s="16" t="str">
        <f t="shared" si="114"/>
        <v>1625069900</v>
      </c>
    </row>
    <row r="678" spans="13:22" x14ac:dyDescent="0.35">
      <c r="M678" s="14">
        <f t="shared" si="115"/>
        <v>1</v>
      </c>
      <c r="N678" s="14" t="s">
        <v>513</v>
      </c>
      <c r="O678" s="16">
        <v>62507</v>
      </c>
      <c r="P678" s="16" t="s">
        <v>459</v>
      </c>
      <c r="Q678" s="14">
        <f t="shared" si="118"/>
        <v>60</v>
      </c>
      <c r="R678" s="16" t="s">
        <v>479</v>
      </c>
      <c r="S678" s="16">
        <f t="shared" si="116"/>
        <v>113</v>
      </c>
      <c r="T678" s="16">
        <v>0</v>
      </c>
      <c r="U678" s="16">
        <f t="shared" si="117"/>
        <v>0</v>
      </c>
      <c r="V678" s="16" t="str">
        <f t="shared" si="114"/>
        <v>162507601130</v>
      </c>
    </row>
    <row r="679" spans="13:22" x14ac:dyDescent="0.35">
      <c r="M679" s="14">
        <f t="shared" si="115"/>
        <v>1</v>
      </c>
      <c r="N679" s="14" t="s">
        <v>513</v>
      </c>
      <c r="O679" s="16">
        <v>62508</v>
      </c>
      <c r="P679" s="16" t="s">
        <v>459</v>
      </c>
      <c r="Q679" s="14">
        <f t="shared" si="118"/>
        <v>60</v>
      </c>
      <c r="R679" s="16" t="s">
        <v>479</v>
      </c>
      <c r="S679" s="16">
        <f t="shared" si="116"/>
        <v>113</v>
      </c>
      <c r="T679" s="16">
        <v>0</v>
      </c>
      <c r="U679" s="16">
        <f t="shared" si="117"/>
        <v>0</v>
      </c>
      <c r="V679" s="16" t="str">
        <f t="shared" si="114"/>
        <v>162508601130</v>
      </c>
    </row>
    <row r="680" spans="13:22" x14ac:dyDescent="0.35">
      <c r="M680" s="14">
        <f t="shared" ref="M680:M687" si="119">_xlfn.SINGLE(_xlfn.XLOOKUP(N680,B:B,A:A,0,0,1))</f>
        <v>1</v>
      </c>
      <c r="N680" s="14" t="s">
        <v>513</v>
      </c>
      <c r="O680" s="16">
        <v>62509</v>
      </c>
      <c r="P680" s="16" t="s">
        <v>464</v>
      </c>
      <c r="Q680" s="14">
        <f t="shared" si="118"/>
        <v>99</v>
      </c>
      <c r="R680" s="16">
        <v>0</v>
      </c>
      <c r="S680" s="16">
        <f t="shared" si="116"/>
        <v>0</v>
      </c>
      <c r="T680" s="16">
        <v>0</v>
      </c>
      <c r="U680" s="16">
        <f t="shared" si="117"/>
        <v>0</v>
      </c>
      <c r="V680" s="16" t="str">
        <f t="shared" si="114"/>
        <v>1625099900</v>
      </c>
    </row>
    <row r="681" spans="13:22" x14ac:dyDescent="0.35">
      <c r="M681" s="14">
        <f t="shared" si="119"/>
        <v>1</v>
      </c>
      <c r="N681" s="14" t="s">
        <v>513</v>
      </c>
      <c r="O681" s="16">
        <v>62510</v>
      </c>
      <c r="P681" s="16" t="s">
        <v>464</v>
      </c>
      <c r="Q681" s="14">
        <f t="shared" si="118"/>
        <v>99</v>
      </c>
      <c r="R681" s="16">
        <v>0</v>
      </c>
      <c r="S681" s="16">
        <f t="shared" si="116"/>
        <v>0</v>
      </c>
      <c r="T681" s="16">
        <v>0</v>
      </c>
      <c r="U681" s="16">
        <f t="shared" si="117"/>
        <v>0</v>
      </c>
      <c r="V681" s="16" t="str">
        <f t="shared" si="114"/>
        <v>1625109900</v>
      </c>
    </row>
    <row r="682" spans="13:22" x14ac:dyDescent="0.35">
      <c r="M682" s="14">
        <f t="shared" si="119"/>
        <v>1</v>
      </c>
      <c r="N682" s="14" t="s">
        <v>513</v>
      </c>
      <c r="O682" s="16">
        <v>62511</v>
      </c>
      <c r="P682" s="16" t="s">
        <v>464</v>
      </c>
      <c r="Q682" s="14">
        <f t="shared" si="118"/>
        <v>99</v>
      </c>
      <c r="R682" s="16">
        <v>0</v>
      </c>
      <c r="S682" s="16">
        <f t="shared" si="116"/>
        <v>0</v>
      </c>
      <c r="T682" s="16">
        <v>0</v>
      </c>
      <c r="U682" s="16">
        <f t="shared" si="117"/>
        <v>0</v>
      </c>
      <c r="V682" s="16" t="str">
        <f t="shared" si="114"/>
        <v>1625119900</v>
      </c>
    </row>
    <row r="683" spans="13:22" x14ac:dyDescent="0.35">
      <c r="M683" s="14">
        <f t="shared" si="119"/>
        <v>1</v>
      </c>
      <c r="N683" s="14" t="s">
        <v>513</v>
      </c>
      <c r="O683" s="16">
        <v>65039</v>
      </c>
      <c r="P683" s="16" t="s">
        <v>456</v>
      </c>
      <c r="Q683" s="14">
        <f t="shared" si="118"/>
        <v>30</v>
      </c>
      <c r="R683" s="16" t="s">
        <v>1647</v>
      </c>
      <c r="S683" s="16">
        <f t="shared" si="116"/>
        <v>126</v>
      </c>
      <c r="T683" s="16">
        <v>0</v>
      </c>
      <c r="U683" s="16">
        <f t="shared" si="117"/>
        <v>0</v>
      </c>
      <c r="V683" s="16" t="str">
        <f t="shared" si="114"/>
        <v>165039301260</v>
      </c>
    </row>
    <row r="684" spans="13:22" x14ac:dyDescent="0.35">
      <c r="M684" s="14">
        <f t="shared" si="119"/>
        <v>1</v>
      </c>
      <c r="N684" s="14" t="s">
        <v>513</v>
      </c>
      <c r="O684" s="16" t="s">
        <v>1611</v>
      </c>
      <c r="P684" s="16" t="s">
        <v>458</v>
      </c>
      <c r="Q684" s="14">
        <f t="shared" si="118"/>
        <v>50</v>
      </c>
      <c r="R684" s="16" t="s">
        <v>471</v>
      </c>
      <c r="S684" s="16">
        <f t="shared" si="116"/>
        <v>116</v>
      </c>
      <c r="T684" s="16">
        <v>0</v>
      </c>
      <c r="U684" s="16">
        <f t="shared" si="117"/>
        <v>0</v>
      </c>
      <c r="V684" s="16" t="str">
        <f t="shared" si="114"/>
        <v>165065C501160</v>
      </c>
    </row>
    <row r="685" spans="13:22" x14ac:dyDescent="0.35">
      <c r="M685" s="14">
        <f t="shared" si="119"/>
        <v>1</v>
      </c>
      <c r="N685" s="14" t="s">
        <v>513</v>
      </c>
      <c r="O685" s="16" t="s">
        <v>1613</v>
      </c>
      <c r="P685" s="16" t="s">
        <v>458</v>
      </c>
      <c r="Q685" s="14">
        <f t="shared" si="118"/>
        <v>50</v>
      </c>
      <c r="R685" s="16" t="s">
        <v>474</v>
      </c>
      <c r="S685" s="16">
        <f t="shared" si="116"/>
        <v>124</v>
      </c>
      <c r="T685" s="16">
        <v>0</v>
      </c>
      <c r="U685" s="16">
        <f t="shared" si="117"/>
        <v>0</v>
      </c>
      <c r="V685" s="16" t="str">
        <f t="shared" si="114"/>
        <v>165065E501240</v>
      </c>
    </row>
    <row r="686" spans="13:22" x14ac:dyDescent="0.35">
      <c r="M686" s="14">
        <f t="shared" si="119"/>
        <v>1</v>
      </c>
      <c r="N686" s="14" t="s">
        <v>513</v>
      </c>
      <c r="O686" s="16" t="s">
        <v>1615</v>
      </c>
      <c r="P686" s="16" t="s">
        <v>458</v>
      </c>
      <c r="Q686" s="14">
        <f t="shared" si="118"/>
        <v>50</v>
      </c>
      <c r="R686" s="16" t="s">
        <v>471</v>
      </c>
      <c r="S686" s="16">
        <f t="shared" si="116"/>
        <v>116</v>
      </c>
      <c r="T686" s="16">
        <v>0</v>
      </c>
      <c r="U686" s="16">
        <f t="shared" si="117"/>
        <v>0</v>
      </c>
      <c r="V686" s="16" t="str">
        <f t="shared" si="114"/>
        <v>165065S501160</v>
      </c>
    </row>
    <row r="687" spans="13:22" x14ac:dyDescent="0.35">
      <c r="M687" s="14">
        <f t="shared" si="119"/>
        <v>1</v>
      </c>
      <c r="N687" s="14" t="s">
        <v>513</v>
      </c>
      <c r="O687" s="16">
        <v>62607</v>
      </c>
      <c r="P687" s="16" t="s">
        <v>457</v>
      </c>
      <c r="Q687" s="14">
        <f t="shared" si="118"/>
        <v>40</v>
      </c>
      <c r="R687" s="16" t="s">
        <v>471</v>
      </c>
      <c r="S687" s="16">
        <f t="shared" si="116"/>
        <v>116</v>
      </c>
      <c r="T687" s="16" t="s">
        <v>483</v>
      </c>
      <c r="U687" s="16">
        <f t="shared" si="117"/>
        <v>43</v>
      </c>
      <c r="V687" s="16" t="str">
        <f t="shared" si="114"/>
        <v>1626074011643</v>
      </c>
    </row>
    <row r="688" spans="13:22" x14ac:dyDescent="0.35">
      <c r="M688" s="14">
        <f t="shared" ref="M688:M694" si="120">_xlfn.SINGLE(_xlfn.XLOOKUP(N688,B:B,A:A,0,0,1))</f>
        <v>1</v>
      </c>
      <c r="N688" s="14" t="s">
        <v>513</v>
      </c>
      <c r="O688" s="16">
        <v>60917</v>
      </c>
      <c r="P688" s="16" t="s">
        <v>459</v>
      </c>
      <c r="Q688" s="14">
        <f t="shared" si="118"/>
        <v>60</v>
      </c>
      <c r="R688" s="16" t="s">
        <v>471</v>
      </c>
      <c r="S688" s="16">
        <f t="shared" si="116"/>
        <v>116</v>
      </c>
      <c r="T688" s="16">
        <v>0</v>
      </c>
      <c r="U688" s="16">
        <f t="shared" ref="U688:U694" si="121">_xlfn.SINGLE(_xlfn.XLOOKUP(T688,K:K,J:J,0,0,1))</f>
        <v>0</v>
      </c>
      <c r="V688" s="16" t="str">
        <f t="shared" ref="V688:V694" si="122">M688&amp;O688&amp;Q688&amp;S688&amp;U688</f>
        <v>160917601160</v>
      </c>
    </row>
    <row r="689" spans="13:22" x14ac:dyDescent="0.35">
      <c r="M689" s="14">
        <f t="shared" si="120"/>
        <v>1</v>
      </c>
      <c r="N689" s="14" t="s">
        <v>513</v>
      </c>
      <c r="O689" s="16">
        <v>61014</v>
      </c>
      <c r="P689" s="16" t="s">
        <v>460</v>
      </c>
      <c r="Q689" s="14">
        <f t="shared" si="118"/>
        <v>70</v>
      </c>
      <c r="R689" s="16" t="s">
        <v>471</v>
      </c>
      <c r="S689" s="16">
        <f t="shared" si="116"/>
        <v>116</v>
      </c>
      <c r="T689" s="16">
        <v>0</v>
      </c>
      <c r="U689" s="16">
        <f t="shared" si="121"/>
        <v>0</v>
      </c>
      <c r="V689" s="16" t="str">
        <f t="shared" si="122"/>
        <v>161014701160</v>
      </c>
    </row>
    <row r="690" spans="13:22" x14ac:dyDescent="0.35">
      <c r="M690" s="14">
        <f t="shared" si="120"/>
        <v>1</v>
      </c>
      <c r="N690" s="14" t="s">
        <v>513</v>
      </c>
      <c r="O690" s="16">
        <v>61110</v>
      </c>
      <c r="P690" s="16" t="s">
        <v>457</v>
      </c>
      <c r="Q690" s="14">
        <f t="shared" si="118"/>
        <v>40</v>
      </c>
      <c r="R690" s="16" t="s">
        <v>471</v>
      </c>
      <c r="S690" s="16">
        <f t="shared" si="116"/>
        <v>116</v>
      </c>
      <c r="T690" s="16">
        <v>0</v>
      </c>
      <c r="U690" s="16">
        <f t="shared" si="121"/>
        <v>0</v>
      </c>
      <c r="V690" s="16" t="str">
        <f t="shared" si="122"/>
        <v>161110401160</v>
      </c>
    </row>
    <row r="691" spans="13:22" x14ac:dyDescent="0.35">
      <c r="M691" s="14">
        <f t="shared" si="120"/>
        <v>1</v>
      </c>
      <c r="N691" s="14" t="s">
        <v>513</v>
      </c>
      <c r="O691" s="16">
        <v>61201</v>
      </c>
      <c r="P691" s="16" t="s">
        <v>456</v>
      </c>
      <c r="Q691" s="14">
        <f t="shared" si="118"/>
        <v>30</v>
      </c>
      <c r="R691" s="16" t="s">
        <v>471</v>
      </c>
      <c r="S691" s="16">
        <f t="shared" si="116"/>
        <v>116</v>
      </c>
      <c r="T691" s="16">
        <v>0</v>
      </c>
      <c r="U691" s="16">
        <f t="shared" si="121"/>
        <v>0</v>
      </c>
      <c r="V691" s="16" t="str">
        <f t="shared" si="122"/>
        <v>161201301160</v>
      </c>
    </row>
    <row r="692" spans="13:22" x14ac:dyDescent="0.35">
      <c r="M692" s="14">
        <f t="shared" si="120"/>
        <v>1</v>
      </c>
      <c r="N692" s="14" t="s">
        <v>513</v>
      </c>
      <c r="O692" s="16">
        <v>61301</v>
      </c>
      <c r="P692" s="16" t="s">
        <v>458</v>
      </c>
      <c r="Q692" s="14">
        <f t="shared" si="118"/>
        <v>50</v>
      </c>
      <c r="R692" s="16" t="s">
        <v>471</v>
      </c>
      <c r="S692" s="16">
        <f t="shared" si="116"/>
        <v>116</v>
      </c>
      <c r="T692" s="16">
        <v>0</v>
      </c>
      <c r="U692" s="16">
        <f t="shared" si="121"/>
        <v>0</v>
      </c>
      <c r="V692" s="16" t="str">
        <f t="shared" si="122"/>
        <v>161301501160</v>
      </c>
    </row>
    <row r="693" spans="13:22" x14ac:dyDescent="0.35">
      <c r="M693" s="14">
        <f t="shared" si="120"/>
        <v>1</v>
      </c>
      <c r="N693" s="14" t="s">
        <v>513</v>
      </c>
      <c r="O693" s="16">
        <v>61601</v>
      </c>
      <c r="P693" s="16" t="s">
        <v>457</v>
      </c>
      <c r="Q693" s="14">
        <f t="shared" si="118"/>
        <v>40</v>
      </c>
      <c r="R693" s="16" t="s">
        <v>471</v>
      </c>
      <c r="S693" s="16">
        <f t="shared" si="116"/>
        <v>116</v>
      </c>
      <c r="T693" s="16" t="s">
        <v>484</v>
      </c>
      <c r="U693" s="16">
        <f t="shared" si="121"/>
        <v>42</v>
      </c>
      <c r="V693" s="16" t="str">
        <f t="shared" si="122"/>
        <v>1616014011642</v>
      </c>
    </row>
    <row r="694" spans="13:22" x14ac:dyDescent="0.35">
      <c r="M694" s="14">
        <f t="shared" si="120"/>
        <v>1</v>
      </c>
      <c r="N694" s="14" t="s">
        <v>513</v>
      </c>
      <c r="O694" s="16">
        <v>62608</v>
      </c>
      <c r="P694" s="16" t="s">
        <v>457</v>
      </c>
      <c r="Q694" s="14">
        <f t="shared" si="118"/>
        <v>40</v>
      </c>
      <c r="R694" s="16" t="s">
        <v>471</v>
      </c>
      <c r="S694" s="16">
        <f t="shared" si="116"/>
        <v>116</v>
      </c>
      <c r="T694" s="16" t="s">
        <v>483</v>
      </c>
      <c r="U694" s="16">
        <f t="shared" si="121"/>
        <v>43</v>
      </c>
      <c r="V694" s="16" t="str">
        <f t="shared" si="122"/>
        <v>1626084011643</v>
      </c>
    </row>
    <row r="695" spans="13:22" x14ac:dyDescent="0.35">
      <c r="M695" s="14">
        <f t="shared" ref="M695:M701" si="123">_xlfn.SINGLE(_xlfn.XLOOKUP(N695,B:B,A:A,0,0,1))</f>
        <v>1</v>
      </c>
      <c r="N695" s="14" t="s">
        <v>513</v>
      </c>
      <c r="O695" s="16">
        <v>61017</v>
      </c>
      <c r="P695" s="16" t="s">
        <v>460</v>
      </c>
      <c r="Q695" s="14">
        <f t="shared" si="118"/>
        <v>70</v>
      </c>
      <c r="R695" s="16" t="s">
        <v>471</v>
      </c>
      <c r="S695" s="16">
        <f t="shared" si="116"/>
        <v>116</v>
      </c>
      <c r="T695" s="16">
        <v>0</v>
      </c>
      <c r="U695" s="16">
        <f t="shared" ref="U695:U701" si="124">_xlfn.SINGLE(_xlfn.XLOOKUP(T695,K:K,J:J,0,0,1))</f>
        <v>0</v>
      </c>
      <c r="V695" s="16" t="str">
        <f t="shared" ref="V695:V701" si="125">M695&amp;O695&amp;Q695&amp;S695&amp;U695</f>
        <v>161017701160</v>
      </c>
    </row>
    <row r="696" spans="13:22" x14ac:dyDescent="0.35">
      <c r="M696" s="14">
        <f t="shared" si="123"/>
        <v>1</v>
      </c>
      <c r="N696" s="14" t="s">
        <v>513</v>
      </c>
      <c r="O696" s="16">
        <v>61112</v>
      </c>
      <c r="P696" s="16" t="s">
        <v>457</v>
      </c>
      <c r="Q696" s="14">
        <f t="shared" si="118"/>
        <v>40</v>
      </c>
      <c r="R696" s="16" t="s">
        <v>471</v>
      </c>
      <c r="S696" s="16">
        <f t="shared" si="116"/>
        <v>116</v>
      </c>
      <c r="T696" s="16">
        <v>0</v>
      </c>
      <c r="U696" s="16">
        <f t="shared" si="124"/>
        <v>0</v>
      </c>
      <c r="V696" s="16" t="str">
        <f t="shared" si="125"/>
        <v>161112401160</v>
      </c>
    </row>
    <row r="697" spans="13:22" x14ac:dyDescent="0.35">
      <c r="M697" s="14">
        <f t="shared" si="123"/>
        <v>1</v>
      </c>
      <c r="N697" s="14" t="s">
        <v>513</v>
      </c>
      <c r="O697" s="16">
        <v>60311</v>
      </c>
      <c r="P697" s="16" t="s">
        <v>456</v>
      </c>
      <c r="Q697" s="14">
        <f t="shared" si="118"/>
        <v>30</v>
      </c>
      <c r="R697" s="16" t="s">
        <v>471</v>
      </c>
      <c r="S697" s="16">
        <f t="shared" si="116"/>
        <v>116</v>
      </c>
      <c r="T697" s="16">
        <v>0</v>
      </c>
      <c r="U697" s="16">
        <f t="shared" si="124"/>
        <v>0</v>
      </c>
      <c r="V697" s="16" t="str">
        <f t="shared" si="125"/>
        <v>160311301160</v>
      </c>
    </row>
    <row r="698" spans="13:22" x14ac:dyDescent="0.35">
      <c r="M698" s="14">
        <f t="shared" si="123"/>
        <v>1</v>
      </c>
      <c r="N698" s="14" t="s">
        <v>513</v>
      </c>
      <c r="O698" s="16">
        <v>61303</v>
      </c>
      <c r="P698" s="16" t="s">
        <v>458</v>
      </c>
      <c r="Q698" s="14">
        <f t="shared" si="118"/>
        <v>50</v>
      </c>
      <c r="R698" s="16" t="s">
        <v>471</v>
      </c>
      <c r="S698" s="16">
        <f t="shared" si="116"/>
        <v>116</v>
      </c>
      <c r="T698" s="16">
        <v>0</v>
      </c>
      <c r="U698" s="16">
        <f t="shared" si="124"/>
        <v>0</v>
      </c>
      <c r="V698" s="16" t="str">
        <f t="shared" si="125"/>
        <v>161303501160</v>
      </c>
    </row>
    <row r="699" spans="13:22" x14ac:dyDescent="0.35">
      <c r="M699" s="14">
        <f t="shared" si="123"/>
        <v>1</v>
      </c>
      <c r="N699" s="14" t="s">
        <v>513</v>
      </c>
      <c r="O699" s="16">
        <v>61606</v>
      </c>
      <c r="P699" s="16" t="s">
        <v>457</v>
      </c>
      <c r="Q699" s="14">
        <f t="shared" si="118"/>
        <v>40</v>
      </c>
      <c r="R699" s="16" t="s">
        <v>471</v>
      </c>
      <c r="S699" s="16">
        <f t="shared" si="116"/>
        <v>116</v>
      </c>
      <c r="T699" s="16" t="s">
        <v>484</v>
      </c>
      <c r="U699" s="16">
        <f t="shared" si="124"/>
        <v>42</v>
      </c>
      <c r="V699" s="16" t="str">
        <f t="shared" si="125"/>
        <v>1616064011642</v>
      </c>
    </row>
    <row r="700" spans="13:22" x14ac:dyDescent="0.35">
      <c r="M700" s="14">
        <f t="shared" si="123"/>
        <v>1</v>
      </c>
      <c r="N700" s="14" t="s">
        <v>513</v>
      </c>
      <c r="O700" s="16">
        <v>62609</v>
      </c>
      <c r="P700" s="16" t="s">
        <v>457</v>
      </c>
      <c r="Q700" s="14">
        <f t="shared" si="118"/>
        <v>40</v>
      </c>
      <c r="R700" s="16" t="s">
        <v>471</v>
      </c>
      <c r="S700" s="16">
        <f t="shared" si="116"/>
        <v>116</v>
      </c>
      <c r="T700" s="16" t="s">
        <v>483</v>
      </c>
      <c r="U700" s="16">
        <f t="shared" si="124"/>
        <v>43</v>
      </c>
      <c r="V700" s="16" t="str">
        <f t="shared" si="125"/>
        <v>1626094011643</v>
      </c>
    </row>
    <row r="701" spans="13:22" x14ac:dyDescent="0.35">
      <c r="M701" s="14">
        <f t="shared" si="123"/>
        <v>1</v>
      </c>
      <c r="N701" s="14" t="s">
        <v>513</v>
      </c>
      <c r="O701" s="16">
        <v>60915</v>
      </c>
      <c r="P701" s="16" t="s">
        <v>459</v>
      </c>
      <c r="Q701" s="14">
        <f t="shared" si="118"/>
        <v>60</v>
      </c>
      <c r="R701" s="16" t="s">
        <v>471</v>
      </c>
      <c r="S701" s="16">
        <f t="shared" si="116"/>
        <v>116</v>
      </c>
      <c r="T701" s="16">
        <v>0</v>
      </c>
      <c r="U701" s="16">
        <f t="shared" si="124"/>
        <v>0</v>
      </c>
      <c r="V701" s="16" t="str">
        <f t="shared" si="125"/>
        <v>160915601160</v>
      </c>
    </row>
    <row r="702" spans="13:22" x14ac:dyDescent="0.35">
      <c r="M702" s="14">
        <f>_xlfn.SINGLE(_xlfn.XLOOKUP(N702,B:B,A:A,0,0,1))</f>
        <v>1</v>
      </c>
      <c r="N702" s="14" t="s">
        <v>513</v>
      </c>
      <c r="O702" s="16">
        <v>35020</v>
      </c>
      <c r="P702" s="16" t="s">
        <v>454</v>
      </c>
      <c r="Q702" s="14">
        <f t="shared" si="118"/>
        <v>15</v>
      </c>
      <c r="R702" s="16">
        <v>0</v>
      </c>
      <c r="S702" s="16">
        <f t="shared" ref="S702:S720" si="126">_xlfn.SINGLE(_xlfn.XLOOKUP(R702,H:H,G:G,0,0,1))</f>
        <v>0</v>
      </c>
      <c r="T702" s="16">
        <v>0</v>
      </c>
      <c r="U702" s="16">
        <f t="shared" ref="U702:U711" si="127">_xlfn.SINGLE(_xlfn.XLOOKUP(T702,K:K,J:J,0,0,1))</f>
        <v>0</v>
      </c>
      <c r="V702" s="16" t="str">
        <f t="shared" ref="V702:V711" si="128">M702&amp;O702&amp;Q702&amp;S702&amp;U702</f>
        <v>1350201500</v>
      </c>
    </row>
    <row r="703" spans="13:22" x14ac:dyDescent="0.35">
      <c r="M703" s="16">
        <v>1</v>
      </c>
      <c r="N703" s="14" t="s">
        <v>513</v>
      </c>
      <c r="O703" s="16">
        <v>65034</v>
      </c>
      <c r="P703" s="16" t="s">
        <v>464</v>
      </c>
      <c r="Q703" s="14">
        <f t="shared" si="118"/>
        <v>99</v>
      </c>
      <c r="R703" s="69">
        <v>0</v>
      </c>
      <c r="S703" s="16">
        <f t="shared" si="126"/>
        <v>0</v>
      </c>
      <c r="T703" s="16">
        <v>0</v>
      </c>
      <c r="U703" s="16">
        <f t="shared" si="127"/>
        <v>0</v>
      </c>
      <c r="V703" s="16" t="str">
        <f t="shared" si="128"/>
        <v>1650349900</v>
      </c>
    </row>
    <row r="704" spans="13:22" x14ac:dyDescent="0.35">
      <c r="M704" s="14">
        <f>_xlfn.SINGLE(_xlfn.XLOOKUP(N704,B:B,A:A,0,0,1))</f>
        <v>1</v>
      </c>
      <c r="N704" s="14" t="s">
        <v>513</v>
      </c>
      <c r="O704" s="16">
        <v>60310</v>
      </c>
      <c r="P704" s="16" t="s">
        <v>456</v>
      </c>
      <c r="Q704" s="14">
        <f t="shared" si="118"/>
        <v>30</v>
      </c>
      <c r="R704" s="69">
        <v>0</v>
      </c>
      <c r="S704" s="16">
        <f t="shared" si="126"/>
        <v>0</v>
      </c>
      <c r="T704" s="16">
        <v>0</v>
      </c>
      <c r="U704" s="16">
        <f t="shared" si="127"/>
        <v>0</v>
      </c>
      <c r="V704" s="16" t="str">
        <f t="shared" si="128"/>
        <v>1603103000</v>
      </c>
    </row>
    <row r="705" spans="13:22" x14ac:dyDescent="0.35">
      <c r="M705" s="16">
        <v>1</v>
      </c>
      <c r="N705" s="14" t="s">
        <v>513</v>
      </c>
      <c r="O705" s="16">
        <v>62516</v>
      </c>
      <c r="P705" s="16" t="s">
        <v>458</v>
      </c>
      <c r="Q705" s="14">
        <f t="shared" si="118"/>
        <v>50</v>
      </c>
      <c r="R705" s="69">
        <v>0</v>
      </c>
      <c r="S705" s="16">
        <f t="shared" si="126"/>
        <v>0</v>
      </c>
      <c r="T705" s="16">
        <v>0</v>
      </c>
      <c r="U705" s="16">
        <f t="shared" si="127"/>
        <v>0</v>
      </c>
      <c r="V705" s="16" t="str">
        <f t="shared" si="128"/>
        <v>1625165000</v>
      </c>
    </row>
    <row r="706" spans="13:22" x14ac:dyDescent="0.35">
      <c r="M706" s="14">
        <f>_xlfn.SINGLE(_xlfn.XLOOKUP(N706,B:B,A:A,0,0,1))</f>
        <v>1</v>
      </c>
      <c r="N706" s="14" t="s">
        <v>513</v>
      </c>
      <c r="O706" s="16">
        <v>62515</v>
      </c>
      <c r="P706" s="16" t="s">
        <v>459</v>
      </c>
      <c r="Q706" s="14">
        <f t="shared" si="118"/>
        <v>60</v>
      </c>
      <c r="R706" s="69">
        <v>0</v>
      </c>
      <c r="S706" s="16">
        <f t="shared" si="126"/>
        <v>0</v>
      </c>
      <c r="T706" s="16">
        <v>0</v>
      </c>
      <c r="U706" s="16">
        <f t="shared" si="127"/>
        <v>0</v>
      </c>
      <c r="V706" s="16" t="str">
        <f t="shared" si="128"/>
        <v>1625156000</v>
      </c>
    </row>
    <row r="707" spans="13:22" x14ac:dyDescent="0.35">
      <c r="M707" s="14">
        <f>_xlfn.SINGLE(_xlfn.XLOOKUP(N707,B:B,A:A,0,0,1))</f>
        <v>1</v>
      </c>
      <c r="N707" s="14" t="s">
        <v>513</v>
      </c>
      <c r="O707" s="16">
        <v>60312</v>
      </c>
      <c r="P707" s="16" t="s">
        <v>456</v>
      </c>
      <c r="Q707" s="14">
        <f t="shared" si="118"/>
        <v>30</v>
      </c>
      <c r="R707" s="16" t="s">
        <v>471</v>
      </c>
      <c r="S707" s="16">
        <f t="shared" si="126"/>
        <v>116</v>
      </c>
      <c r="T707" s="16">
        <v>0</v>
      </c>
      <c r="U707" s="16">
        <f t="shared" si="127"/>
        <v>0</v>
      </c>
      <c r="V707" s="16" t="str">
        <f t="shared" si="128"/>
        <v>160312301160</v>
      </c>
    </row>
    <row r="708" spans="13:22" x14ac:dyDescent="0.35">
      <c r="M708" s="16">
        <v>1</v>
      </c>
      <c r="N708" s="14" t="s">
        <v>513</v>
      </c>
      <c r="O708" s="16">
        <v>61117</v>
      </c>
      <c r="P708" s="16" t="s">
        <v>457</v>
      </c>
      <c r="Q708" s="14">
        <f t="shared" si="118"/>
        <v>40</v>
      </c>
      <c r="R708" s="16" t="s">
        <v>471</v>
      </c>
      <c r="S708" s="16">
        <f t="shared" si="126"/>
        <v>116</v>
      </c>
      <c r="T708" s="16">
        <v>0</v>
      </c>
      <c r="U708" s="16">
        <f t="shared" si="127"/>
        <v>0</v>
      </c>
      <c r="V708" s="16" t="str">
        <f t="shared" si="128"/>
        <v>161117401160</v>
      </c>
    </row>
    <row r="709" spans="13:22" x14ac:dyDescent="0.35">
      <c r="M709" s="14">
        <f>_xlfn.SINGLE(_xlfn.XLOOKUP(N709,B:B,A:A,0,0,1))</f>
        <v>1</v>
      </c>
      <c r="N709" s="14" t="s">
        <v>513</v>
      </c>
      <c r="O709" s="16">
        <v>61317</v>
      </c>
      <c r="P709" s="16" t="s">
        <v>458</v>
      </c>
      <c r="Q709" s="14">
        <f t="shared" si="118"/>
        <v>50</v>
      </c>
      <c r="R709" s="16" t="s">
        <v>471</v>
      </c>
      <c r="S709" s="16">
        <f t="shared" si="126"/>
        <v>116</v>
      </c>
      <c r="T709" s="16">
        <v>0</v>
      </c>
      <c r="U709" s="16">
        <f t="shared" si="127"/>
        <v>0</v>
      </c>
      <c r="V709" s="16" t="str">
        <f t="shared" si="128"/>
        <v>161317501160</v>
      </c>
    </row>
    <row r="710" spans="13:22" x14ac:dyDescent="0.35">
      <c r="M710" s="16">
        <v>1</v>
      </c>
      <c r="N710" s="14" t="s">
        <v>513</v>
      </c>
      <c r="O710" s="16">
        <v>61021</v>
      </c>
      <c r="P710" s="16" t="s">
        <v>460</v>
      </c>
      <c r="Q710" s="14">
        <f t="shared" si="118"/>
        <v>70</v>
      </c>
      <c r="R710" s="16" t="s">
        <v>471</v>
      </c>
      <c r="S710" s="16">
        <f t="shared" si="126"/>
        <v>116</v>
      </c>
      <c r="T710" s="16">
        <v>0</v>
      </c>
      <c r="U710" s="16">
        <f t="shared" si="127"/>
        <v>0</v>
      </c>
      <c r="V710" s="16" t="str">
        <f t="shared" si="128"/>
        <v>161021701160</v>
      </c>
    </row>
    <row r="711" spans="13:22" x14ac:dyDescent="0.35">
      <c r="M711" s="14">
        <f>_xlfn.SINGLE(_xlfn.XLOOKUP(N711,B:B,A:A,0,0,1))</f>
        <v>1</v>
      </c>
      <c r="N711" s="14" t="s">
        <v>513</v>
      </c>
      <c r="O711" s="16">
        <v>60912</v>
      </c>
      <c r="P711" s="16" t="s">
        <v>459</v>
      </c>
      <c r="Q711" s="14">
        <f t="shared" si="118"/>
        <v>60</v>
      </c>
      <c r="R711" s="16" t="s">
        <v>471</v>
      </c>
      <c r="S711" s="16">
        <f t="shared" si="126"/>
        <v>116</v>
      </c>
      <c r="T711" s="16">
        <v>0</v>
      </c>
      <c r="U711" s="16">
        <f t="shared" si="127"/>
        <v>0</v>
      </c>
      <c r="V711" s="16" t="str">
        <f t="shared" si="128"/>
        <v>160912601160</v>
      </c>
    </row>
    <row r="712" spans="13:22" x14ac:dyDescent="0.35">
      <c r="M712" s="16">
        <v>1</v>
      </c>
      <c r="N712" s="14" t="s">
        <v>513</v>
      </c>
      <c r="O712" s="16">
        <v>31035</v>
      </c>
      <c r="P712" s="16" t="s">
        <v>445</v>
      </c>
      <c r="Q712" s="14">
        <f t="shared" si="118"/>
        <v>6</v>
      </c>
      <c r="R712" s="16">
        <v>0</v>
      </c>
      <c r="S712" s="16">
        <f t="shared" si="126"/>
        <v>0</v>
      </c>
      <c r="T712" s="16">
        <v>0</v>
      </c>
      <c r="U712" s="16">
        <f t="shared" ref="U712:U718" si="129">_xlfn.SINGLE(_xlfn.XLOOKUP(T712,K:K,J:J,0,0,1))</f>
        <v>0</v>
      </c>
      <c r="V712" s="16" t="str">
        <f t="shared" ref="V712:V718" si="130">M712&amp;O712&amp;Q712&amp;S712&amp;U712</f>
        <v>131035600</v>
      </c>
    </row>
    <row r="713" spans="13:22" x14ac:dyDescent="0.35">
      <c r="M713" s="14">
        <f t="shared" ref="M713" si="131">_xlfn.SINGLE(_xlfn.XLOOKUP(N713,B:B,A:A,0,0,1))</f>
        <v>1</v>
      </c>
      <c r="N713" s="14" t="s">
        <v>513</v>
      </c>
      <c r="O713" s="16">
        <v>32188</v>
      </c>
      <c r="P713" s="16" t="s">
        <v>445</v>
      </c>
      <c r="Q713" s="14">
        <f t="shared" si="118"/>
        <v>6</v>
      </c>
      <c r="R713" s="69">
        <v>0</v>
      </c>
      <c r="S713" s="16">
        <f t="shared" si="126"/>
        <v>0</v>
      </c>
      <c r="T713" s="16">
        <v>0</v>
      </c>
      <c r="U713" s="16">
        <f t="shared" si="129"/>
        <v>0</v>
      </c>
      <c r="V713" s="16" t="str">
        <f t="shared" si="130"/>
        <v>132188600</v>
      </c>
    </row>
    <row r="714" spans="13:22" x14ac:dyDescent="0.35">
      <c r="M714" s="16">
        <v>1</v>
      </c>
      <c r="N714" s="14" t="s">
        <v>513</v>
      </c>
      <c r="O714" s="16">
        <v>32210</v>
      </c>
      <c r="P714" s="16" t="s">
        <v>445</v>
      </c>
      <c r="Q714" s="14">
        <f t="shared" si="118"/>
        <v>6</v>
      </c>
      <c r="R714" s="69">
        <v>0</v>
      </c>
      <c r="S714" s="16">
        <f t="shared" si="126"/>
        <v>0</v>
      </c>
      <c r="T714" s="16">
        <v>0</v>
      </c>
      <c r="U714" s="16">
        <f t="shared" si="129"/>
        <v>0</v>
      </c>
      <c r="V714" s="16" t="str">
        <f t="shared" si="130"/>
        <v>132210600</v>
      </c>
    </row>
    <row r="715" spans="13:22" x14ac:dyDescent="0.35">
      <c r="M715" s="14">
        <f t="shared" ref="M715:M716" si="132">_xlfn.SINGLE(_xlfn.XLOOKUP(N715,B:B,A:A,0,0,1))</f>
        <v>1</v>
      </c>
      <c r="N715" s="14" t="s">
        <v>513</v>
      </c>
      <c r="O715" s="16">
        <v>32252</v>
      </c>
      <c r="P715" s="16" t="s">
        <v>445</v>
      </c>
      <c r="Q715" s="14">
        <f t="shared" si="118"/>
        <v>6</v>
      </c>
      <c r="R715" s="69">
        <v>0</v>
      </c>
      <c r="S715" s="16">
        <f t="shared" si="126"/>
        <v>0</v>
      </c>
      <c r="T715" s="16">
        <v>0</v>
      </c>
      <c r="U715" s="16">
        <f t="shared" si="129"/>
        <v>0</v>
      </c>
      <c r="V715" s="16" t="str">
        <f t="shared" si="130"/>
        <v>132252600</v>
      </c>
    </row>
    <row r="716" spans="13:22" x14ac:dyDescent="0.35">
      <c r="M716" s="14">
        <f t="shared" si="132"/>
        <v>1</v>
      </c>
      <c r="N716" s="14" t="s">
        <v>513</v>
      </c>
      <c r="O716" s="16">
        <v>14475</v>
      </c>
      <c r="P716" s="16" t="s">
        <v>464</v>
      </c>
      <c r="Q716" s="14">
        <f t="shared" si="118"/>
        <v>99</v>
      </c>
      <c r="R716" s="16">
        <v>0</v>
      </c>
      <c r="S716" s="16">
        <f t="shared" si="126"/>
        <v>0</v>
      </c>
      <c r="T716" s="16">
        <v>0</v>
      </c>
      <c r="U716" s="16">
        <f t="shared" si="129"/>
        <v>0</v>
      </c>
      <c r="V716" s="16" t="str">
        <f t="shared" si="130"/>
        <v>1144759900</v>
      </c>
    </row>
    <row r="717" spans="13:22" x14ac:dyDescent="0.35">
      <c r="M717" s="14">
        <f t="shared" ref="M717:M721" si="133">_xlfn.SINGLE(_xlfn.XLOOKUP(N717,B:B,A:A,0,0,1))</f>
        <v>1</v>
      </c>
      <c r="N717" s="14" t="s">
        <v>513</v>
      </c>
      <c r="O717" s="16">
        <v>20707</v>
      </c>
      <c r="P717" s="16" t="s">
        <v>447</v>
      </c>
      <c r="Q717" s="14">
        <f t="shared" si="118"/>
        <v>8</v>
      </c>
      <c r="R717" s="16">
        <v>0</v>
      </c>
      <c r="S717" s="16">
        <f t="shared" si="126"/>
        <v>0</v>
      </c>
      <c r="T717" s="16">
        <v>0</v>
      </c>
      <c r="U717" s="16">
        <f t="shared" si="129"/>
        <v>0</v>
      </c>
      <c r="V717" s="16" t="str">
        <f t="shared" si="130"/>
        <v>120707800</v>
      </c>
    </row>
    <row r="718" spans="13:22" x14ac:dyDescent="0.35">
      <c r="M718" s="14">
        <f t="shared" si="133"/>
        <v>1</v>
      </c>
      <c r="N718" s="14" t="s">
        <v>513</v>
      </c>
      <c r="O718" s="16">
        <v>65212</v>
      </c>
      <c r="P718" s="16" t="s">
        <v>464</v>
      </c>
      <c r="Q718" s="14">
        <f t="shared" si="118"/>
        <v>99</v>
      </c>
      <c r="R718" s="16">
        <v>0</v>
      </c>
      <c r="S718" s="16">
        <f t="shared" si="126"/>
        <v>0</v>
      </c>
      <c r="T718" s="16">
        <v>0</v>
      </c>
      <c r="U718" s="16">
        <f t="shared" si="129"/>
        <v>0</v>
      </c>
      <c r="V718" s="16" t="str">
        <f t="shared" si="130"/>
        <v>1652129900</v>
      </c>
    </row>
    <row r="719" spans="13:22" x14ac:dyDescent="0.35">
      <c r="M719" s="14">
        <f t="shared" si="133"/>
        <v>1</v>
      </c>
      <c r="N719" s="14" t="s">
        <v>513</v>
      </c>
      <c r="O719" s="16">
        <v>620019</v>
      </c>
      <c r="P719" s="16" t="s">
        <v>457</v>
      </c>
      <c r="Q719" s="14">
        <f t="shared" si="118"/>
        <v>40</v>
      </c>
      <c r="R719" s="16" t="s">
        <v>474</v>
      </c>
      <c r="S719" s="16">
        <f t="shared" si="126"/>
        <v>124</v>
      </c>
      <c r="T719" s="16" t="s">
        <v>484</v>
      </c>
      <c r="U719" s="16">
        <f t="shared" ref="U719:U721" si="134">_xlfn.SINGLE(_xlfn.XLOOKUP(T719,K:K,J:J,0,0,1))</f>
        <v>42</v>
      </c>
      <c r="V719" s="16" t="str">
        <f t="shared" ref="V719:V721" si="135">M719&amp;O719&amp;Q719&amp;S719&amp;U719</f>
        <v>16200194012442</v>
      </c>
    </row>
    <row r="720" spans="13:22" x14ac:dyDescent="0.35">
      <c r="M720" s="14">
        <f t="shared" si="133"/>
        <v>1</v>
      </c>
      <c r="N720" s="14" t="s">
        <v>513</v>
      </c>
      <c r="O720" s="16">
        <v>62143</v>
      </c>
      <c r="P720" s="16" t="s">
        <v>457</v>
      </c>
      <c r="Q720" s="14">
        <f t="shared" si="118"/>
        <v>40</v>
      </c>
      <c r="R720" s="16" t="s">
        <v>474</v>
      </c>
      <c r="S720" s="16">
        <f t="shared" si="126"/>
        <v>124</v>
      </c>
      <c r="T720" s="16">
        <v>0</v>
      </c>
      <c r="U720" s="16">
        <f t="shared" si="134"/>
        <v>0</v>
      </c>
      <c r="V720" s="16" t="str">
        <f t="shared" si="135"/>
        <v>162143401240</v>
      </c>
    </row>
    <row r="721" spans="13:22" x14ac:dyDescent="0.35">
      <c r="M721" s="14">
        <f t="shared" si="133"/>
        <v>1</v>
      </c>
      <c r="N721" s="14" t="s">
        <v>513</v>
      </c>
      <c r="O721" s="16">
        <v>8637</v>
      </c>
      <c r="P721" s="16" t="s">
        <v>457</v>
      </c>
      <c r="Q721" s="14">
        <f t="shared" si="118"/>
        <v>40</v>
      </c>
      <c r="R721" s="16" t="s">
        <v>474</v>
      </c>
      <c r="S721" s="16">
        <f t="shared" ref="S721:S725" si="136">_xlfn.SINGLE(_xlfn.XLOOKUP(R721,H:H,G:G,0,0,1))</f>
        <v>124</v>
      </c>
      <c r="T721" s="16" t="s">
        <v>484</v>
      </c>
      <c r="U721" s="16">
        <f t="shared" si="134"/>
        <v>42</v>
      </c>
      <c r="V721" s="16" t="str">
        <f t="shared" si="135"/>
        <v>186374012442</v>
      </c>
    </row>
    <row r="722" spans="13:22" x14ac:dyDescent="0.35">
      <c r="M722" s="14">
        <f t="shared" ref="M722:M724" si="137">_xlfn.SINGLE(_xlfn.XLOOKUP(N722,B:B,A:A,0,0,1))</f>
        <v>1</v>
      </c>
      <c r="N722" s="14" t="s">
        <v>513</v>
      </c>
      <c r="O722" s="16">
        <v>25030</v>
      </c>
      <c r="P722" s="16" t="s">
        <v>20272</v>
      </c>
      <c r="Q722" s="14">
        <f t="shared" si="118"/>
        <v>16</v>
      </c>
      <c r="R722" s="16">
        <v>0</v>
      </c>
      <c r="S722" s="16">
        <f t="shared" si="136"/>
        <v>0</v>
      </c>
      <c r="T722" s="16">
        <v>0</v>
      </c>
      <c r="U722" s="16">
        <f t="shared" ref="U722:U725" si="138">_xlfn.SINGLE(_xlfn.XLOOKUP(T722,K:K,J:J,0,0,1))</f>
        <v>0</v>
      </c>
      <c r="V722" s="16" t="str">
        <f t="shared" ref="V722:V725" si="139">M722&amp;O722&amp;Q722&amp;S722&amp;U722</f>
        <v>1250301600</v>
      </c>
    </row>
    <row r="723" spans="13:22" x14ac:dyDescent="0.35">
      <c r="M723" s="14">
        <f t="shared" si="137"/>
        <v>1</v>
      </c>
      <c r="N723" s="14" t="s">
        <v>513</v>
      </c>
      <c r="O723" s="16">
        <v>35030</v>
      </c>
      <c r="P723" s="16" t="s">
        <v>20083</v>
      </c>
      <c r="Q723" s="14">
        <f t="shared" si="118"/>
        <v>18</v>
      </c>
      <c r="R723" s="16">
        <v>0</v>
      </c>
      <c r="S723" s="16">
        <f t="shared" si="136"/>
        <v>0</v>
      </c>
      <c r="T723" s="16">
        <v>0</v>
      </c>
      <c r="U723" s="16">
        <f t="shared" si="138"/>
        <v>0</v>
      </c>
      <c r="V723" s="16" t="str">
        <f t="shared" si="139"/>
        <v>1350301800</v>
      </c>
    </row>
    <row r="724" spans="13:22" x14ac:dyDescent="0.35">
      <c r="M724" s="14">
        <f t="shared" si="137"/>
        <v>1</v>
      </c>
      <c r="N724" s="14" t="s">
        <v>513</v>
      </c>
      <c r="O724" s="16">
        <v>35130</v>
      </c>
      <c r="P724" s="16" t="s">
        <v>20084</v>
      </c>
      <c r="Q724" s="14">
        <f t="shared" si="118"/>
        <v>19</v>
      </c>
      <c r="R724" s="16">
        <v>0</v>
      </c>
      <c r="S724" s="16">
        <f t="shared" si="136"/>
        <v>0</v>
      </c>
      <c r="T724" s="16">
        <v>0</v>
      </c>
      <c r="U724" s="16">
        <f t="shared" si="138"/>
        <v>0</v>
      </c>
      <c r="V724" s="16" t="str">
        <f t="shared" si="139"/>
        <v>1351301900</v>
      </c>
    </row>
    <row r="725" spans="13:22" x14ac:dyDescent="0.35">
      <c r="M725" s="14">
        <f t="shared" ref="M725:M726" si="140">_xlfn.SINGLE(_xlfn.XLOOKUP(N725,B:B,A:A,0,0,1))</f>
        <v>1</v>
      </c>
      <c r="N725" s="14" t="s">
        <v>513</v>
      </c>
      <c r="O725" s="16">
        <v>67041</v>
      </c>
      <c r="P725" s="16" t="s">
        <v>464</v>
      </c>
      <c r="Q725" s="14">
        <f t="shared" si="118"/>
        <v>99</v>
      </c>
      <c r="R725" s="16">
        <v>0</v>
      </c>
      <c r="S725" s="16">
        <f t="shared" si="136"/>
        <v>0</v>
      </c>
      <c r="T725" s="16">
        <v>0</v>
      </c>
      <c r="U725" s="16">
        <f t="shared" si="138"/>
        <v>0</v>
      </c>
      <c r="V725" s="16" t="str">
        <f t="shared" si="139"/>
        <v>1670419900</v>
      </c>
    </row>
    <row r="726" spans="13:22" x14ac:dyDescent="0.35">
      <c r="M726" s="14">
        <f t="shared" si="140"/>
        <v>1</v>
      </c>
      <c r="N726" s="14" t="s">
        <v>513</v>
      </c>
      <c r="O726" s="16">
        <v>25130</v>
      </c>
      <c r="P726" s="16" t="s">
        <v>20271</v>
      </c>
      <c r="Q726" s="14">
        <f t="shared" si="118"/>
        <v>17</v>
      </c>
      <c r="R726" s="16">
        <v>0</v>
      </c>
      <c r="S726" s="16">
        <f t="shared" ref="S726" si="141">_xlfn.SINGLE(_xlfn.XLOOKUP(R726,H:H,G:G,0,0,1))</f>
        <v>0</v>
      </c>
      <c r="T726" s="16">
        <v>0</v>
      </c>
      <c r="U726" s="16">
        <f t="shared" ref="U726" si="142">_xlfn.SINGLE(_xlfn.XLOOKUP(T726,K:K,J:J,0,0,1))</f>
        <v>0</v>
      </c>
      <c r="V726" s="16" t="str">
        <f t="shared" ref="V726" si="143">M726&amp;O726&amp;Q726&amp;S726&amp;U726</f>
        <v>1251301700</v>
      </c>
    </row>
  </sheetData>
  <autoFilter ref="X1:AH154" xr:uid="{71588F67-A863-4A84-AE11-09B78A0FB682}"/>
  <sortState xmlns:xlrd2="http://schemas.microsoft.com/office/spreadsheetml/2017/richdata2" ref="H2:H26">
    <sortCondition ref="H26"/>
  </sortState>
  <conditionalFormatting sqref="V500:V726">
    <cfRule type="duplicateValues" dxfId="51" priority="3"/>
  </conditionalFormatting>
  <conditionalFormatting sqref="V786:V1048576 V1:V499">
    <cfRule type="duplicateValues" dxfId="50" priority="5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0ACC-B6C6-4AFE-B6F5-3FD9BE49244A}">
  <sheetPr>
    <tabColor theme="9" tint="0.59999389629810485"/>
  </sheetPr>
  <dimension ref="A1:R859"/>
  <sheetViews>
    <sheetView tabSelected="1" topLeftCell="E1" workbookViewId="0">
      <selection activeCell="D2" sqref="D2:E2"/>
    </sheetView>
  </sheetViews>
  <sheetFormatPr defaultRowHeight="14.5" x14ac:dyDescent="0.35"/>
  <cols>
    <col min="1" max="1" width="13.7265625" bestFit="1" customWidth="1"/>
    <col min="2" max="2" width="36.26953125" bestFit="1" customWidth="1"/>
    <col min="3" max="3" width="6.26953125" bestFit="1" customWidth="1"/>
    <col min="4" max="4" width="15.26953125" customWidth="1"/>
    <col min="5" max="5" width="66.7265625" customWidth="1"/>
    <col min="6" max="6" width="28.08984375" bestFit="1" customWidth="1"/>
    <col min="7" max="7" width="15.54296875" customWidth="1"/>
    <col min="8" max="8" width="4.453125" customWidth="1"/>
    <col min="9" max="9" width="15.7265625" customWidth="1"/>
    <col min="10" max="11" width="13.54296875" style="30" customWidth="1"/>
    <col min="12" max="12" width="18.26953125" style="25" bestFit="1" customWidth="1"/>
    <col min="13" max="13" width="20.26953125" style="30" bestFit="1" customWidth="1"/>
    <col min="14" max="14" width="20.453125" bestFit="1" customWidth="1"/>
    <col min="16" max="16" width="13.26953125" bestFit="1" customWidth="1"/>
    <col min="18" max="18" width="14.26953125" bestFit="1" customWidth="1"/>
  </cols>
  <sheetData>
    <row r="1" spans="1:18" x14ac:dyDescent="0.35">
      <c r="A1" s="41">
        <f>SUM(L:L)</f>
        <v>2.5494955480098724E-8</v>
      </c>
      <c r="I1" s="220" t="s">
        <v>1619</v>
      </c>
      <c r="J1" s="220"/>
      <c r="K1" s="220"/>
      <c r="L1" s="220"/>
      <c r="M1" s="220"/>
      <c r="N1" s="220"/>
    </row>
    <row r="2" spans="1:18" s="75" customFormat="1" ht="30.4" customHeight="1" x14ac:dyDescent="0.35">
      <c r="A2" s="74" t="s">
        <v>522</v>
      </c>
      <c r="B2" s="74" t="s">
        <v>520</v>
      </c>
      <c r="C2" s="74" t="s">
        <v>509</v>
      </c>
      <c r="D2" s="74" t="s">
        <v>518</v>
      </c>
      <c r="E2" s="74" t="s">
        <v>510</v>
      </c>
      <c r="F2" s="75" t="s">
        <v>645</v>
      </c>
      <c r="G2" s="75" t="s">
        <v>646</v>
      </c>
      <c r="I2" s="76" t="s">
        <v>511</v>
      </c>
      <c r="J2" s="77" t="s">
        <v>521</v>
      </c>
      <c r="K2" s="77" t="s">
        <v>1892</v>
      </c>
      <c r="L2" s="78" t="s">
        <v>523</v>
      </c>
      <c r="M2" s="77" t="s">
        <v>20045</v>
      </c>
      <c r="N2" s="79" t="s">
        <v>20046</v>
      </c>
    </row>
    <row r="3" spans="1:18" x14ac:dyDescent="0.35">
      <c r="A3">
        <f>_xlfn.XLOOKUP($B3,Index!$E:$E,Index!$D:$D,)</f>
        <v>1</v>
      </c>
      <c r="B3" t="str">
        <f>IF($C3="Ltd",_xlfn.XLOOKUP($D3,Index!$V:$V,Index!$P:$P,),_xlfn.XLOOKUP($D3,Index!$AG:$AG,Index!$AA:$AA,))</f>
        <v>Cash and Cash Equivalents</v>
      </c>
      <c r="C3" t="str">
        <f t="shared" ref="C3:C60" si="0">IF(LEFT(D3)="1","Ltd","Inc")</f>
        <v>Ltd</v>
      </c>
      <c r="D3" t="s">
        <v>717</v>
      </c>
      <c r="E3" s="1" t="str">
        <f>_xlfn.XLOOKUP(_xlfn.NUMBERVALUE(MID(D3,2,5)),'TB LTD 12.22'!$E:$E,'TB LTD 12.22'!$F:$F,)</f>
        <v>פקדון אשראי 1 1670001+3000001</v>
      </c>
      <c r="F3">
        <f>IF(C3="Ltd",_xlfn.XLOOKUP(D3,Index!V:V,Index!R:R,),_xlfn.XLOOKUP(D3,Index!AG:AG,Index!AC:AC,))</f>
        <v>0</v>
      </c>
      <c r="G3">
        <f>IF(C3="Ltd",_xlfn.XLOOKUP(D3,Index!V:V,Index!T:T,),_xlfn.XLOOKUP(D3,Index!AG:AG,Index!AE:AE,))</f>
        <v>0</v>
      </c>
      <c r="H3" s="31"/>
      <c r="I3" s="25">
        <f>_xlfn.XLOOKUP(_xlfn.NUMBERVALUE(MID(D3,2,5)),'TB LTD 12.22'!E:E,'TB LTD 12.22'!H:H,0,0,1)</f>
        <v>202311.56</v>
      </c>
      <c r="J3" s="30">
        <f>SUMIF(AJE!$E:$E,D3,AJE!$H:$H)</f>
        <v>0</v>
      </c>
      <c r="K3" s="30">
        <f>SUMIF(AJE!$Q:$Q,D3,AJE!$T:$T)</f>
        <v>0</v>
      </c>
      <c r="L3" s="39">
        <f>I3+J3+K3</f>
        <v>202311.56</v>
      </c>
      <c r="M3" s="30">
        <f>SUMIF(AJE!$AB:$AB,D3,AJE!$AE:$AE)</f>
        <v>0</v>
      </c>
      <c r="N3" s="29">
        <f>L3+M3</f>
        <v>202311.56</v>
      </c>
      <c r="P3" s="29"/>
      <c r="R3" s="66">
        <f>L3*3.519</f>
        <v>711934.37964000006</v>
      </c>
    </row>
    <row r="4" spans="1:18" x14ac:dyDescent="0.35">
      <c r="A4">
        <f>_xlfn.XLOOKUP($B4,Index!$E:$E,Index!$D:$D,)</f>
        <v>1</v>
      </c>
      <c r="B4" t="str">
        <f>IF($C4="Ltd",_xlfn.XLOOKUP($D4,Index!$V:$V,Index!$P:$P,),_xlfn.XLOOKUP($D4,Index!$AG:$AG,Index!$AA:$AA,))</f>
        <v>Cash and Cash Equivalents</v>
      </c>
      <c r="C4" t="str">
        <f t="shared" si="0"/>
        <v>Ltd</v>
      </c>
      <c r="D4" t="s">
        <v>718</v>
      </c>
      <c r="E4" s="1" t="str">
        <f>_xlfn.XLOOKUP(_xlfn.NUMBERVALUE(MID(D4,2,5)),'TB LTD 12.22'!$E:$E,'TB LTD 12.22'!$F:$F,)</f>
        <v>פקדון דולרי 356924992</v>
      </c>
      <c r="F4">
        <f>IF(C4="Ltd",_xlfn.XLOOKUP(D4,Index!V:V,Index!R:R,),_xlfn.XLOOKUP(D4,Index!AG:AG,Index!AC:AC,))</f>
        <v>0</v>
      </c>
      <c r="G4">
        <f>IF(C4="Ltd",_xlfn.XLOOKUP(D4,Index!V:V,Index!T:T,),_xlfn.XLOOKUP(D4,Index!AG:AG,Index!AE:AE,))</f>
        <v>0</v>
      </c>
      <c r="H4" s="31"/>
      <c r="I4" s="25">
        <f>_xlfn.XLOOKUP(_xlfn.NUMBERVALUE(MID(D4,2,5)),'TB LTD 12.22'!E:E,'TB LTD 12.22'!H:H,0,0,1)</f>
        <v>5075011.5599999996</v>
      </c>
      <c r="J4" s="30">
        <f>SUMIF(AJE!$E:$E,D4,AJE!$H:$H)</f>
        <v>0</v>
      </c>
      <c r="K4" s="30">
        <f>SUMIF(AJE!$Q:$Q,D4,AJE!$T:$T)</f>
        <v>0</v>
      </c>
      <c r="L4" s="39">
        <f t="shared" ref="L4:L65" si="1">I4+J4+K4</f>
        <v>5075011.5599999996</v>
      </c>
      <c r="M4" s="30">
        <f>SUMIF(AJE!$AB:$AB,D4,AJE!$AE:$AE)</f>
        <v>0</v>
      </c>
      <c r="N4" s="29">
        <f t="shared" ref="N4:N65" si="2">L4+M4</f>
        <v>5075011.5599999996</v>
      </c>
      <c r="P4" s="29"/>
      <c r="R4" s="66">
        <f>L4*3.519</f>
        <v>17858965.679639999</v>
      </c>
    </row>
    <row r="5" spans="1:18" x14ac:dyDescent="0.35">
      <c r="A5">
        <f>_xlfn.XLOOKUP($B5,Index!$E:$E,Index!$D:$D,)</f>
        <v>3</v>
      </c>
      <c r="B5" t="str">
        <f>IF($C5="Ltd",_xlfn.XLOOKUP($D5,Index!$V:$V,Index!$P:$P,),_xlfn.XLOOKUP($D5,Index!$AG:$AG,Index!$AA:$AA,))</f>
        <v>Prepaid expenses and other receivable</v>
      </c>
      <c r="C5" t="str">
        <f t="shared" si="0"/>
        <v>Ltd</v>
      </c>
      <c r="D5" t="s">
        <v>719</v>
      </c>
      <c r="E5" s="1" t="str">
        <f>_xlfn.XLOOKUP(_xlfn.NUMBERVALUE(MID(D5,2,5)),'TB LTD 12.22'!$E:$E,'TB LTD 12.22'!$F:$F,)</f>
        <v>Deposit Papaya Global USD כללי עד 8.22</v>
      </c>
      <c r="F5" t="str">
        <f>IF(C5="Ltd",_xlfn.XLOOKUP(D5,Index!V:V,Index!R:R,),_xlfn.XLOOKUP(D5,Index!AG:AG,Index!AC:AC,))</f>
        <v>Deposits</v>
      </c>
      <c r="G5">
        <f>IF(C5="Ltd",_xlfn.XLOOKUP(D5,Index!V:V,Index!T:T,),_xlfn.XLOOKUP(D5,Index!AG:AG,Index!AE:AE,))</f>
        <v>0</v>
      </c>
      <c r="H5" s="31"/>
      <c r="I5" s="25">
        <f>_xlfn.XLOOKUP(_xlfn.NUMBERVALUE(MID(D5,2,5)),'TB LTD 12.22'!E:E,'TB LTD 12.22'!H:H,0,0,1)</f>
        <v>398459.46</v>
      </c>
      <c r="J5" s="30">
        <f>SUMIF(AJE!$E:$E,D5,AJE!$H:$H)</f>
        <v>0</v>
      </c>
      <c r="K5" s="30">
        <f>SUMIF(AJE!$Q:$Q,D5,AJE!$T:$T)</f>
        <v>0</v>
      </c>
      <c r="L5" s="39">
        <f t="shared" si="1"/>
        <v>398459.46</v>
      </c>
      <c r="M5" s="30">
        <f>SUMIF(AJE!$AB:$AB,D5,AJE!$AE:$AE)</f>
        <v>0</v>
      </c>
      <c r="N5" s="29">
        <f t="shared" si="2"/>
        <v>398459.46</v>
      </c>
      <c r="P5" s="29"/>
    </row>
    <row r="6" spans="1:18" x14ac:dyDescent="0.35">
      <c r="A6">
        <f>_xlfn.XLOOKUP($B6,Index!$E:$E,Index!$D:$D,)</f>
        <v>3</v>
      </c>
      <c r="B6" t="str">
        <f>IF($C6="Ltd",_xlfn.XLOOKUP($D6,Index!$V:$V,Index!$P:$P,),_xlfn.XLOOKUP($D6,Index!$AG:$AG,Index!$AA:$AA,))</f>
        <v>Prepaid expenses and other receivable</v>
      </c>
      <c r="C6" t="str">
        <f t="shared" si="0"/>
        <v>Ltd</v>
      </c>
      <c r="D6" t="s">
        <v>720</v>
      </c>
      <c r="E6" s="1" t="str">
        <f>_xlfn.XLOOKUP(_xlfn.NUMBERVALUE(MID(D6,2,5)),'TB LTD 12.22'!$E:$E,'TB LTD 12.22'!$F:$F,)</f>
        <v>פקדון שכ"ד שותפות נכסי הארבעה</v>
      </c>
      <c r="F6" t="str">
        <f>IF(C6="Ltd",_xlfn.XLOOKUP(D6,Index!V:V,Index!R:R,),_xlfn.XLOOKUP(D6,Index!AG:AG,Index!AC:AC,))</f>
        <v>Deposits</v>
      </c>
      <c r="G6">
        <f>IF(C6="Ltd",_xlfn.XLOOKUP(D6,Index!V:V,Index!T:T,),_xlfn.XLOOKUP(D6,Index!AG:AG,Index!AE:AE,))</f>
        <v>0</v>
      </c>
      <c r="H6" s="31"/>
      <c r="I6" s="25">
        <f>_xlfn.XLOOKUP(_xlfn.NUMBERVALUE(MID(D6,2,5)),'TB LTD 12.22'!E:E,'TB LTD 12.22'!H:H,0,0,1)</f>
        <v>20940.490000000002</v>
      </c>
      <c r="J6" s="30">
        <f>SUMIF(AJE!$E:$E,D6,AJE!$H:$H)</f>
        <v>0</v>
      </c>
      <c r="K6" s="30">
        <f>SUMIF(AJE!$Q:$Q,D6,AJE!$T:$T)</f>
        <v>0</v>
      </c>
      <c r="L6" s="39">
        <f t="shared" si="1"/>
        <v>20940.490000000002</v>
      </c>
      <c r="M6" s="30">
        <f>SUMIF(AJE!$AB:$AB,D6,AJE!$AE:$AE)</f>
        <v>0</v>
      </c>
      <c r="N6" s="29">
        <f t="shared" si="2"/>
        <v>20940.490000000002</v>
      </c>
      <c r="P6" s="29"/>
    </row>
    <row r="7" spans="1:18" x14ac:dyDescent="0.35">
      <c r="A7">
        <f>_xlfn.XLOOKUP($B7,Index!$E:$E,Index!$D:$D,)</f>
        <v>3</v>
      </c>
      <c r="B7" t="str">
        <f>IF($C7="Ltd",_xlfn.XLOOKUP($D7,Index!$V:$V,Index!$P:$P,),_xlfn.XLOOKUP($D7,Index!$AG:$AG,Index!$AA:$AA,))</f>
        <v>Prepaid expenses and other receivable</v>
      </c>
      <c r="C7" t="str">
        <f t="shared" si="0"/>
        <v>Ltd</v>
      </c>
      <c r="D7" t="s">
        <v>1274</v>
      </c>
      <c r="E7" s="1" t="str">
        <f>_xlfn.XLOOKUP(_xlfn.NUMBERVALUE(MID(D7,2,5)),'TB LTD 12.22'!$E:$E,'TB LTD 12.22'!$F:$F,)</f>
        <v>פקדון שכ"ד GEGR LTD</v>
      </c>
      <c r="F7" t="str">
        <f>IF(C7="Ltd",_xlfn.XLOOKUP(D7,Index!V:V,Index!R:R,),_xlfn.XLOOKUP(D7,Index!AG:AG,Index!AC:AC,))</f>
        <v>Deposits</v>
      </c>
      <c r="G7">
        <f>IF(C7="Ltd",_xlfn.XLOOKUP(D7,Index!V:V,Index!T:T,),_xlfn.XLOOKUP(D7,Index!AG:AG,Index!AE:AE,))</f>
        <v>0</v>
      </c>
      <c r="H7" s="31"/>
      <c r="I7" s="25">
        <f>_xlfn.XLOOKUP(_xlfn.NUMBERVALUE(MID(D7,2,5)),'TB LTD 12.22'!E:E,'TB LTD 12.22'!H:H,0,0,1)</f>
        <v>272833.76</v>
      </c>
      <c r="J7" s="30">
        <f>SUMIF(AJE!$E:$E,D7,AJE!$H:$H)</f>
        <v>0</v>
      </c>
      <c r="K7" s="30">
        <f>SUMIF(AJE!$Q:$Q,D7,AJE!$T:$T)</f>
        <v>0</v>
      </c>
      <c r="L7" s="39">
        <f t="shared" si="1"/>
        <v>272833.76</v>
      </c>
      <c r="M7" s="30">
        <f>SUMIF(AJE!$AB:$AB,D7,AJE!$AE:$AE)</f>
        <v>0</v>
      </c>
      <c r="N7" s="29">
        <f t="shared" si="2"/>
        <v>272833.76</v>
      </c>
      <c r="P7" s="29"/>
    </row>
    <row r="8" spans="1:18" x14ac:dyDescent="0.35">
      <c r="A8">
        <f>_xlfn.XLOOKUP($B8,Index!$E:$E,Index!$D:$D,)</f>
        <v>1</v>
      </c>
      <c r="B8" t="str">
        <f>IF($C8="Ltd",_xlfn.XLOOKUP($D8,Index!$V:$V,Index!$P:$P,),_xlfn.XLOOKUP($D8,Index!$AG:$AG,Index!$AA:$AA,))</f>
        <v>Cash and Cash Equivalents</v>
      </c>
      <c r="C8" t="str">
        <f t="shared" si="0"/>
        <v>Ltd</v>
      </c>
      <c r="D8" t="s">
        <v>721</v>
      </c>
      <c r="E8" s="1" t="str">
        <f>_xlfn.XLOOKUP(_xlfn.NUMBERVALUE(MID(D8,2,5)),'TB LTD 12.22'!$E:$E,'TB LTD 12.22'!$F:$F,)</f>
        <v>פקדון אשראי 2  1230001</v>
      </c>
      <c r="F8">
        <f>IF(C8="Ltd",_xlfn.XLOOKUP(D8,Index!V:V,Index!R:R,),_xlfn.XLOOKUP(D8,Index!AG:AG,Index!AC:AC,))</f>
        <v>0</v>
      </c>
      <c r="G8">
        <f>IF(C8="Ltd",_xlfn.XLOOKUP(D8,Index!V:V,Index!T:T,),_xlfn.XLOOKUP(D8,Index!AG:AG,Index!AE:AE,))</f>
        <v>0</v>
      </c>
      <c r="H8" s="31"/>
      <c r="I8" s="25">
        <f>_xlfn.XLOOKUP(_xlfn.NUMBERVALUE(MID(D8,2,5)),'TB LTD 12.22'!E:E,'TB LTD 12.22'!H:H,0,0,1)</f>
        <v>19732.150000000001</v>
      </c>
      <c r="J8" s="30">
        <f>SUMIF(AJE!$E:$E,D8,AJE!$H:$H)</f>
        <v>0</v>
      </c>
      <c r="K8" s="30">
        <f>SUMIF(AJE!$Q:$Q,D8,AJE!$T:$T)</f>
        <v>0</v>
      </c>
      <c r="L8" s="39">
        <f t="shared" si="1"/>
        <v>19732.150000000001</v>
      </c>
      <c r="M8" s="30">
        <f>SUMIF(AJE!$AB:$AB,D8,AJE!$AE:$AE)</f>
        <v>0</v>
      </c>
      <c r="N8" s="29">
        <f t="shared" si="2"/>
        <v>19732.150000000001</v>
      </c>
      <c r="P8" s="29"/>
      <c r="R8" s="66">
        <f>L8*3.519</f>
        <v>69437.435850000009</v>
      </c>
    </row>
    <row r="9" spans="1:18" x14ac:dyDescent="0.35">
      <c r="A9">
        <f>_xlfn.XLOOKUP($B9,Index!$E:$E,Index!$D:$D,)</f>
        <v>1</v>
      </c>
      <c r="B9" t="str">
        <f>IF($C9="Ltd",_xlfn.XLOOKUP($D9,Index!$V:$V,Index!$P:$P,),_xlfn.XLOOKUP($D9,Index!$AG:$AG,Index!$AA:$AA,))</f>
        <v>Cash and Cash Equivalents</v>
      </c>
      <c r="C9" t="str">
        <f t="shared" si="0"/>
        <v>Ltd</v>
      </c>
      <c r="D9" t="s">
        <v>722</v>
      </c>
      <c r="E9" s="1" t="str">
        <f>_xlfn.XLOOKUP(_xlfn.NUMBERVALUE(MID(D9,2,5)),'TB LTD 12.22'!$E:$E,'TB LTD 12.22'!$F:$F,)</f>
        <v>פקדון דולרי</v>
      </c>
      <c r="F9" t="str">
        <f>IF(C9="Ltd",_xlfn.XLOOKUP(D9,Index!V:V,Index!R:R,),_xlfn.XLOOKUP(D9,Index!AG:AG,Index!AC:AC,))</f>
        <v>Short Term deposits</v>
      </c>
      <c r="G9">
        <f>IF(C9="Ltd",_xlfn.XLOOKUP(D9,Index!V:V,Index!T:T,),_xlfn.XLOOKUP(D9,Index!AG:AG,Index!AE:AE,))</f>
        <v>0</v>
      </c>
      <c r="H9" s="31"/>
      <c r="I9" s="25">
        <f>_xlfn.XLOOKUP(_xlfn.NUMBERVALUE(MID(D9,2,5)),'TB LTD 12.22'!E:E,'TB LTD 12.22'!H:H,0,0,1)</f>
        <v>10166887.109999999</v>
      </c>
      <c r="J9" s="30">
        <f>SUMIF(AJE!$E:$E,D9,AJE!$H:$H)</f>
        <v>0</v>
      </c>
      <c r="K9" s="30">
        <f>SUMIF(AJE!$Q:$Q,D9,AJE!$T:$T)</f>
        <v>0</v>
      </c>
      <c r="L9" s="39">
        <f t="shared" si="1"/>
        <v>10166887.109999999</v>
      </c>
      <c r="M9" s="30">
        <f>SUMIF(AJE!$AB:$AB,D9,AJE!$AE:$AE)</f>
        <v>0</v>
      </c>
      <c r="N9" s="29">
        <f t="shared" si="2"/>
        <v>10166887.109999999</v>
      </c>
      <c r="P9" s="29"/>
      <c r="R9" s="66">
        <f>L9*3.519</f>
        <v>35777275.740089998</v>
      </c>
    </row>
    <row r="10" spans="1:18" x14ac:dyDescent="0.35">
      <c r="A10">
        <f>_xlfn.XLOOKUP($B10,Index!$E:$E,Index!$D:$D,)</f>
        <v>3</v>
      </c>
      <c r="B10" t="str">
        <f>IF($C10="Ltd",_xlfn.XLOOKUP($D10,Index!$V:$V,Index!$P:$P,),_xlfn.XLOOKUP($D10,Index!$AG:$AG,Index!$AA:$AA,))</f>
        <v>Prepaid expenses and other receivable</v>
      </c>
      <c r="C10" t="str">
        <f t="shared" si="0"/>
        <v>Ltd</v>
      </c>
      <c r="D10" t="s">
        <v>723</v>
      </c>
      <c r="E10" s="1" t="str">
        <f>_xlfn.XLOOKUP(_xlfn.NUMBERVALUE(MID(D10,2,5)),'TB LTD 12.22'!$E:$E,'TB LTD 12.22'!$F:$F,)</f>
        <v>Deposit Papaya Global EUR</v>
      </c>
      <c r="F10" t="str">
        <f>IF(C10="Ltd",_xlfn.XLOOKUP(D10,Index!V:V,Index!R:R,),_xlfn.XLOOKUP(D10,Index!AG:AG,Index!AC:AC,))</f>
        <v>Deposits</v>
      </c>
      <c r="G10">
        <f>IF(C10="Ltd",_xlfn.XLOOKUP(D10,Index!V:V,Index!T:T,),_xlfn.XLOOKUP(D10,Index!AG:AG,Index!AE:AE,))</f>
        <v>0</v>
      </c>
      <c r="H10" s="31"/>
      <c r="I10" s="25">
        <f>_xlfn.XLOOKUP(_xlfn.NUMBERVALUE(MID(D10,2,5)),'TB LTD 12.22'!E:E,'TB LTD 12.22'!H:H,0,0,1)</f>
        <v>92428.98</v>
      </c>
      <c r="J10" s="30">
        <f>SUMIF(AJE!$E:$E,D10,AJE!$H:$H)</f>
        <v>0</v>
      </c>
      <c r="K10" s="30">
        <f>SUMIF(AJE!$Q:$Q,D10,AJE!$T:$T)</f>
        <v>0</v>
      </c>
      <c r="L10" s="39">
        <f t="shared" si="1"/>
        <v>92428.98</v>
      </c>
      <c r="M10" s="30">
        <f>SUMIF(AJE!$AB:$AB,D10,AJE!$AE:$AE)</f>
        <v>0</v>
      </c>
      <c r="N10" s="29">
        <f t="shared" si="2"/>
        <v>92428.98</v>
      </c>
      <c r="P10" s="29"/>
    </row>
    <row r="11" spans="1:18" x14ac:dyDescent="0.35">
      <c r="A11">
        <f>_xlfn.XLOOKUP($B11,Index!$E:$E,Index!$D:$D,)</f>
        <v>3</v>
      </c>
      <c r="B11" t="str">
        <f>IF($C11="Ltd",_xlfn.XLOOKUP($D11,Index!$V:$V,Index!$P:$P,),_xlfn.XLOOKUP($D11,Index!$AG:$AG,Index!$AA:$AA,))</f>
        <v>Prepaid expenses and other receivable</v>
      </c>
      <c r="C11" t="str">
        <f t="shared" si="0"/>
        <v>Ltd</v>
      </c>
      <c r="D11" t="s">
        <v>724</v>
      </c>
      <c r="E11" s="1" t="str">
        <f>_xlfn.XLOOKUP(_xlfn.NUMBERVALUE(MID(D11,2,5)),'TB LTD 12.22'!$E:$E,'TB LTD 12.22'!$F:$F,)</f>
        <v>Deposit Papaya Global GBP</v>
      </c>
      <c r="F11" t="str">
        <f>IF(C11="Ltd",_xlfn.XLOOKUP(D11,Index!V:V,Index!R:R,),_xlfn.XLOOKUP(D11,Index!AG:AG,Index!AC:AC,))</f>
        <v>Deposits</v>
      </c>
      <c r="G11">
        <f>IF(C11="Ltd",_xlfn.XLOOKUP(D11,Index!V:V,Index!T:T,),_xlfn.XLOOKUP(D11,Index!AG:AG,Index!AE:AE,))</f>
        <v>0</v>
      </c>
      <c r="H11" s="31"/>
      <c r="I11" s="25">
        <f>_xlfn.XLOOKUP(_xlfn.NUMBERVALUE(MID(D11,2,5)),'TB LTD 12.22'!E:E,'TB LTD 12.22'!H:H,0,0,1)</f>
        <v>28298.83</v>
      </c>
      <c r="J11" s="30">
        <f>SUMIF(AJE!$E:$E,D11,AJE!$H:$H)</f>
        <v>0</v>
      </c>
      <c r="K11" s="30">
        <f>SUMIF(AJE!$Q:$Q,D11,AJE!$T:$T)</f>
        <v>0</v>
      </c>
      <c r="L11" s="39">
        <f t="shared" si="1"/>
        <v>28298.83</v>
      </c>
      <c r="M11" s="30">
        <f>SUMIF(AJE!$AB:$AB,D11,AJE!$AE:$AE)</f>
        <v>0</v>
      </c>
      <c r="N11" s="29">
        <f t="shared" si="2"/>
        <v>28298.83</v>
      </c>
      <c r="P11" s="29"/>
    </row>
    <row r="12" spans="1:18" x14ac:dyDescent="0.35">
      <c r="A12">
        <f>_xlfn.XLOOKUP($B12,Index!$E:$E,Index!$D:$D,)</f>
        <v>3</v>
      </c>
      <c r="B12" t="str">
        <f>IF($C12="Ltd",_xlfn.XLOOKUP($D12,Index!$V:$V,Index!$P:$P,),_xlfn.XLOOKUP($D12,Index!$AG:$AG,Index!$AA:$AA,))</f>
        <v>Prepaid expenses and other receivable</v>
      </c>
      <c r="C12" t="str">
        <f t="shared" si="0"/>
        <v>Ltd</v>
      </c>
      <c r="D12" t="s">
        <v>725</v>
      </c>
      <c r="E12" s="1" t="str">
        <f>_xlfn.XLOOKUP(_xlfn.NUMBERVALUE(MID(D12,2,5)),'TB LTD 12.22'!$E:$E,'TB LTD 12.22'!$F:$F,)</f>
        <v>Deposit Papaya Global SGD</v>
      </c>
      <c r="F12" t="str">
        <f>IF(C12="Ltd",_xlfn.XLOOKUP(D12,Index!V:V,Index!R:R,),_xlfn.XLOOKUP(D12,Index!AG:AG,Index!AC:AC,))</f>
        <v>Deposits</v>
      </c>
      <c r="G12">
        <f>IF(C12="Ltd",_xlfn.XLOOKUP(D12,Index!V:V,Index!T:T,),_xlfn.XLOOKUP(D12,Index!AG:AG,Index!AE:AE,))</f>
        <v>0</v>
      </c>
      <c r="H12" s="31"/>
      <c r="I12" s="25">
        <f>_xlfn.XLOOKUP(_xlfn.NUMBERVALUE(MID(D12,2,5)),'TB LTD 12.22'!E:E,'TB LTD 12.22'!H:H,0,0,1)</f>
        <v>22336.74</v>
      </c>
      <c r="J12" s="30">
        <f>SUMIF(AJE!$E:$E,D12,AJE!$H:$H)</f>
        <v>0</v>
      </c>
      <c r="K12" s="30">
        <f>SUMIF(AJE!$Q:$Q,D12,AJE!$T:$T)</f>
        <v>0</v>
      </c>
      <c r="L12" s="39">
        <f t="shared" si="1"/>
        <v>22336.74</v>
      </c>
      <c r="M12" s="30">
        <f>SUMIF(AJE!$AB:$AB,D12,AJE!$AE:$AE)</f>
        <v>0</v>
      </c>
      <c r="N12" s="29">
        <f t="shared" si="2"/>
        <v>22336.74</v>
      </c>
      <c r="P12" s="29"/>
    </row>
    <row r="13" spans="1:18" x14ac:dyDescent="0.35">
      <c r="A13">
        <f>_xlfn.XLOOKUP($B13,Index!$E:$E,Index!$D:$D,)</f>
        <v>3</v>
      </c>
      <c r="B13" t="str">
        <f>IF($C13="Ltd",_xlfn.XLOOKUP($D13,Index!$V:$V,Index!$P:$P,),_xlfn.XLOOKUP($D13,Index!$AG:$AG,Index!$AA:$AA,))</f>
        <v>Prepaid expenses and other receivable</v>
      </c>
      <c r="C13" t="str">
        <f t="shared" si="0"/>
        <v>Ltd</v>
      </c>
      <c r="D13" t="s">
        <v>726</v>
      </c>
      <c r="E13" s="1" t="str">
        <f>_xlfn.XLOOKUP(_xlfn.NUMBERVALUE(MID(D13,2,5)),'TB LTD 12.22'!$E:$E,'TB LTD 12.22'!$F:$F,)</f>
        <v>Deposit Papaya Global AUD</v>
      </c>
      <c r="F13" t="str">
        <f>IF(C13="Ltd",_xlfn.XLOOKUP(D13,Index!V:V,Index!R:R,),_xlfn.XLOOKUP(D13,Index!AG:AG,Index!AC:AC,))</f>
        <v>Deposits</v>
      </c>
      <c r="G13">
        <f>IF(C13="Ltd",_xlfn.XLOOKUP(D13,Index!V:V,Index!T:T,),_xlfn.XLOOKUP(D13,Index!AG:AG,Index!AE:AE,))</f>
        <v>0</v>
      </c>
      <c r="H13" s="31"/>
      <c r="I13" s="25">
        <f>_xlfn.XLOOKUP(_xlfn.NUMBERVALUE(MID(D13,2,5)),'TB LTD 12.22'!E:E,'TB LTD 12.22'!H:H,0,0,1)</f>
        <v>46548.47</v>
      </c>
      <c r="J13" s="30">
        <f>SUMIF(AJE!$E:$E,D13,AJE!$H:$H)</f>
        <v>0</v>
      </c>
      <c r="K13" s="30">
        <f>SUMIF(AJE!$Q:$Q,D13,AJE!$T:$T)</f>
        <v>0</v>
      </c>
      <c r="L13" s="39">
        <f t="shared" si="1"/>
        <v>46548.47</v>
      </c>
      <c r="M13" s="30">
        <f>SUMIF(AJE!$AB:$AB,D13,AJE!$AE:$AE)</f>
        <v>0</v>
      </c>
      <c r="N13" s="29">
        <f t="shared" si="2"/>
        <v>46548.47</v>
      </c>
      <c r="P13" s="29"/>
    </row>
    <row r="14" spans="1:18" x14ac:dyDescent="0.35">
      <c r="A14">
        <f>_xlfn.XLOOKUP($B14,Index!$E:$E,Index!$D:$D,)</f>
        <v>1</v>
      </c>
      <c r="B14" t="str">
        <f>IF($C14="Ltd",_xlfn.XLOOKUP($D14,Index!$V:$V,Index!$P:$P,),_xlfn.XLOOKUP($D14,Index!$AG:$AG,Index!$AA:$AA,))</f>
        <v>Cash and Cash Equivalents</v>
      </c>
      <c r="C14" t="str">
        <f t="shared" si="0"/>
        <v>Ltd</v>
      </c>
      <c r="D14" t="s">
        <v>727</v>
      </c>
      <c r="E14" s="1" t="str">
        <f>_xlfn.XLOOKUP(_xlfn.NUMBERVALUE(MID(D14,2,5)),'TB LTD 12.22'!$E:$E,'TB LTD 12.22'!$F:$F,)</f>
        <v>פקדון שווה מזומנים עד 3 חודשים</v>
      </c>
      <c r="F14">
        <f>IF(C14="Ltd",_xlfn.XLOOKUP(D14,Index!V:V,Index!R:R,),_xlfn.XLOOKUP(D14,Index!AG:AG,Index!AC:AC,))</f>
        <v>0</v>
      </c>
      <c r="G14">
        <f>IF(C14="Ltd",_xlfn.XLOOKUP(D14,Index!V:V,Index!T:T,),_xlfn.XLOOKUP(D14,Index!AG:AG,Index!AE:AE,))</f>
        <v>0</v>
      </c>
      <c r="H14" s="31"/>
      <c r="I14" s="25">
        <f>_xlfn.XLOOKUP(_xlfn.NUMBERVALUE(MID(D14,2,5)),'TB LTD 12.22'!E:E,'TB LTD 12.22'!H:H,0,0,1)</f>
        <v>2847895.32</v>
      </c>
      <c r="J14" s="30">
        <f>SUMIF(AJE!$E:$E,D14,AJE!$H:$H)</f>
        <v>0</v>
      </c>
      <c r="K14" s="30">
        <f>SUMIF(AJE!$Q:$Q,D14,AJE!$T:$T)</f>
        <v>0</v>
      </c>
      <c r="L14" s="39">
        <f t="shared" si="1"/>
        <v>2847895.32</v>
      </c>
      <c r="M14" s="30">
        <f>SUMIF(AJE!$AB:$AB,D14,AJE!$AE:$AE)</f>
        <v>0</v>
      </c>
      <c r="N14" s="29">
        <f t="shared" si="2"/>
        <v>2847895.32</v>
      </c>
      <c r="P14" s="29"/>
      <c r="R14" s="66">
        <f t="shared" ref="R14:R23" si="3">L14*3.519</f>
        <v>10021743.63108</v>
      </c>
    </row>
    <row r="15" spans="1:18" x14ac:dyDescent="0.35">
      <c r="A15">
        <f>_xlfn.XLOOKUP($B15,Index!$E:$E,Index!$D:$D,)</f>
        <v>1</v>
      </c>
      <c r="B15" t="str">
        <f>IF($C15="Ltd",_xlfn.XLOOKUP($D15,Index!$V:$V,Index!$P:$P,),_xlfn.XLOOKUP($D15,Index!$AG:$AG,Index!$AA:$AA,))</f>
        <v>Cash and Cash Equivalents</v>
      </c>
      <c r="C15" t="str">
        <f t="shared" si="0"/>
        <v>Ltd</v>
      </c>
      <c r="D15" t="s">
        <v>728</v>
      </c>
      <c r="E15" s="1" t="str">
        <f>_xlfn.XLOOKUP(_xlfn.NUMBERVALUE(MID(D15,2,5)),'TB LTD 12.22'!$E:$E,'TB LTD 12.22'!$F:$F,)</f>
        <v>פקדון דולרי 357119482  6.12תאריך פתיחה</v>
      </c>
      <c r="F15">
        <f>IF(C15="Ltd",_xlfn.XLOOKUP(D15,Index!V:V,Index!R:R,),_xlfn.XLOOKUP(D15,Index!AG:AG,Index!AC:AC,))</f>
        <v>0</v>
      </c>
      <c r="G15">
        <f>IF(C15="Ltd",_xlfn.XLOOKUP(D15,Index!V:V,Index!T:T,),_xlfn.XLOOKUP(D15,Index!AG:AG,Index!AE:AE,))</f>
        <v>0</v>
      </c>
      <c r="H15" s="31"/>
      <c r="I15" s="25">
        <f>_xlfn.XLOOKUP(_xlfn.NUMBERVALUE(MID(D15,2,5)),'TB LTD 12.22'!E:E,'TB LTD 12.22'!H:H,0,0,1)</f>
        <v>3010935.38</v>
      </c>
      <c r="J15" s="30">
        <f>SUMIF(AJE!$E:$E,D15,AJE!$H:$H)</f>
        <v>0</v>
      </c>
      <c r="K15" s="30">
        <f>SUMIF(AJE!$Q:$Q,D15,AJE!$T:$T)</f>
        <v>0</v>
      </c>
      <c r="L15" s="39">
        <f t="shared" si="1"/>
        <v>3010935.38</v>
      </c>
      <c r="M15" s="30">
        <f>SUMIF(AJE!$AB:$AB,D15,AJE!$AE:$AE)</f>
        <v>0</v>
      </c>
      <c r="N15" s="29">
        <f t="shared" si="2"/>
        <v>3010935.38</v>
      </c>
      <c r="P15" s="29"/>
      <c r="R15" s="66">
        <f t="shared" si="3"/>
        <v>10595481.602220001</v>
      </c>
    </row>
    <row r="16" spans="1:18" x14ac:dyDescent="0.35">
      <c r="A16">
        <f>_xlfn.XLOOKUP($B16,Index!$E:$E,Index!$D:$D,)</f>
        <v>1</v>
      </c>
      <c r="B16" t="str">
        <f>IF($C16="Ltd",_xlfn.XLOOKUP($D16,Index!$V:$V,Index!$P:$P,),_xlfn.XLOOKUP($D16,Index!$AG:$AG,Index!$AA:$AA,))</f>
        <v>Cash and Cash Equivalents</v>
      </c>
      <c r="C16" t="str">
        <f t="shared" si="0"/>
        <v>Ltd</v>
      </c>
      <c r="D16" t="s">
        <v>729</v>
      </c>
      <c r="E16" s="1" t="str">
        <f>_xlfn.XLOOKUP(_xlfn.NUMBERVALUE(MID(D16,2,5)),'TB LTD 12.22'!$E:$E,'TB LTD 12.22'!$F:$F,)</f>
        <v>פקדון דולרי 357119493 6.12תאריך פתיחה</v>
      </c>
      <c r="F16">
        <f>IF(C16="Ltd",_xlfn.XLOOKUP(D16,Index!V:V,Index!R:R,),_xlfn.XLOOKUP(D16,Index!AG:AG,Index!AC:AC,))</f>
        <v>0</v>
      </c>
      <c r="G16">
        <f>IF(C16="Ltd",_xlfn.XLOOKUP(D16,Index!V:V,Index!T:T,),_xlfn.XLOOKUP(D16,Index!AG:AG,Index!AE:AE,))</f>
        <v>0</v>
      </c>
      <c r="H16" s="31"/>
      <c r="I16" s="25">
        <f>_xlfn.XLOOKUP(_xlfn.NUMBERVALUE(MID(D16,2,5)),'TB LTD 12.22'!E:E,'TB LTD 12.22'!H:H,0,0,1)</f>
        <v>4015428.98</v>
      </c>
      <c r="J16" s="30">
        <f>SUMIF(AJE!$E:$E,D16,AJE!$H:$H)</f>
        <v>0</v>
      </c>
      <c r="K16" s="30">
        <f>SUMIF(AJE!$Q:$Q,D16,AJE!$T:$T)</f>
        <v>0</v>
      </c>
      <c r="L16" s="39">
        <f t="shared" si="1"/>
        <v>4015428.98</v>
      </c>
      <c r="M16" s="30">
        <f>SUMIF(AJE!$AB:$AB,D16,AJE!$AE:$AE)</f>
        <v>0</v>
      </c>
      <c r="N16" s="29">
        <f t="shared" si="2"/>
        <v>4015428.98</v>
      </c>
      <c r="P16" s="29"/>
      <c r="R16" s="66">
        <f t="shared" si="3"/>
        <v>14130294.58062</v>
      </c>
    </row>
    <row r="17" spans="1:18" x14ac:dyDescent="0.35">
      <c r="A17">
        <f>_xlfn.XLOOKUP($B17,Index!$E:$E,Index!$D:$D,)</f>
        <v>1</v>
      </c>
      <c r="B17" t="str">
        <f>IF($C17="Ltd",_xlfn.XLOOKUP($D17,Index!$V:$V,Index!$P:$P,),_xlfn.XLOOKUP($D17,Index!$AG:$AG,Index!$AA:$AA,))</f>
        <v>Cash and Cash Equivalents</v>
      </c>
      <c r="C17" t="str">
        <f t="shared" si="0"/>
        <v>Ltd</v>
      </c>
      <c r="D17" t="s">
        <v>730</v>
      </c>
      <c r="E17" s="1" t="str">
        <f>_xlfn.XLOOKUP(_xlfn.NUMBERVALUE(MID(D17,2,5)),'TB LTD 12.22'!$E:$E,'TB LTD 12.22'!$F:$F,)</f>
        <v>בנק הפועלים ש"ח חדש</v>
      </c>
      <c r="F17">
        <f>IF(C17="Ltd",_xlfn.XLOOKUP(D17,Index!V:V,Index!R:R,),_xlfn.XLOOKUP(D17,Index!AG:AG,Index!AC:AC,))</f>
        <v>0</v>
      </c>
      <c r="G17">
        <f>IF(C17="Ltd",_xlfn.XLOOKUP(D17,Index!V:V,Index!T:T,),_xlfn.XLOOKUP(D17,Index!AG:AG,Index!AE:AE,))</f>
        <v>0</v>
      </c>
      <c r="H17" s="31"/>
      <c r="I17" s="25">
        <f>_xlfn.XLOOKUP(_xlfn.NUMBERVALUE(MID(D17,2,5)),'TB LTD 12.22'!E:E,'TB LTD 12.22'!H:H,0,0,1)</f>
        <v>4710236.75</v>
      </c>
      <c r="J17" s="30">
        <f>SUMIF(AJE!$E:$E,D17,AJE!$H:$H)</f>
        <v>0</v>
      </c>
      <c r="K17" s="30">
        <f>SUMIF(AJE!$Q:$Q,D17,AJE!$T:$T)</f>
        <v>0</v>
      </c>
      <c r="L17" s="39">
        <f t="shared" si="1"/>
        <v>4710236.75</v>
      </c>
      <c r="M17" s="30">
        <f>SUMIF(AJE!$AB:$AB,D17,AJE!$AE:$AE)</f>
        <v>0</v>
      </c>
      <c r="N17" s="29">
        <f t="shared" si="2"/>
        <v>4710236.75</v>
      </c>
      <c r="P17" s="29"/>
      <c r="R17" s="67">
        <f t="shared" si="3"/>
        <v>16575323.12325</v>
      </c>
    </row>
    <row r="18" spans="1:18" x14ac:dyDescent="0.35">
      <c r="A18">
        <f>_xlfn.XLOOKUP($B18,Index!$E:$E,Index!$D:$D,)</f>
        <v>1</v>
      </c>
      <c r="B18" t="str">
        <f>IF($C18="Ltd",_xlfn.XLOOKUP($D18,Index!$V:$V,Index!$P:$P,),_xlfn.XLOOKUP($D18,Index!$AG:$AG,Index!$AA:$AA,))</f>
        <v>Cash and Cash Equivalents</v>
      </c>
      <c r="C18" t="str">
        <f t="shared" si="0"/>
        <v>Ltd</v>
      </c>
      <c r="D18" t="s">
        <v>731</v>
      </c>
      <c r="E18" s="1" t="str">
        <f>_xlfn.XLOOKUP(_xlfn.NUMBERVALUE(MID(D18,2,5)),'TB LTD 12.22'!$E:$E,'TB LTD 12.22'!$F:$F,)</f>
        <v>בנק הפועלים $ חדש</v>
      </c>
      <c r="F18">
        <f>IF(C18="Ltd",_xlfn.XLOOKUP(D18,Index!V:V,Index!R:R,),_xlfn.XLOOKUP(D18,Index!AG:AG,Index!AC:AC,))</f>
        <v>0</v>
      </c>
      <c r="G18">
        <f>IF(C18="Ltd",_xlfn.XLOOKUP(D18,Index!V:V,Index!T:T,),_xlfn.XLOOKUP(D18,Index!AG:AG,Index!AE:AE,))</f>
        <v>0</v>
      </c>
      <c r="H18" s="31"/>
      <c r="I18" s="25">
        <f>_xlfn.XLOOKUP(_xlfn.NUMBERVALUE(MID(D18,2,5)),'TB LTD 12.22'!E:E,'TB LTD 12.22'!H:H,0,0,1)</f>
        <v>833462.03</v>
      </c>
      <c r="J18" s="30">
        <f>SUMIF(AJE!$E:$E,D18,AJE!$H:$H)</f>
        <v>0</v>
      </c>
      <c r="K18" s="30">
        <f>SUMIF(AJE!$Q:$Q,D18,AJE!$T:$T)</f>
        <v>0</v>
      </c>
      <c r="L18" s="39">
        <f t="shared" si="1"/>
        <v>833462.03</v>
      </c>
      <c r="M18" s="30">
        <f>SUMIF(AJE!$AB:$AB,D18,AJE!$AE:$AE)</f>
        <v>0</v>
      </c>
      <c r="N18" s="29">
        <f t="shared" si="2"/>
        <v>833462.03</v>
      </c>
      <c r="P18" s="29"/>
      <c r="R18" s="66">
        <f t="shared" si="3"/>
        <v>2932952.8835700001</v>
      </c>
    </row>
    <row r="19" spans="1:18" x14ac:dyDescent="0.35">
      <c r="A19">
        <f>_xlfn.XLOOKUP($B19,Index!$E:$E,Index!$D:$D,)</f>
        <v>1</v>
      </c>
      <c r="B19" t="str">
        <f>IF($C19="Ltd",_xlfn.XLOOKUP($D19,Index!$V:$V,Index!$P:$P,),_xlfn.XLOOKUP($D19,Index!$AG:$AG,Index!$AA:$AA,))</f>
        <v>Cash and Cash Equivalents</v>
      </c>
      <c r="C19" t="str">
        <f t="shared" si="0"/>
        <v>Ltd</v>
      </c>
      <c r="D19" t="s">
        <v>732</v>
      </c>
      <c r="E19" s="1" t="str">
        <f>_xlfn.XLOOKUP(_xlfn.NUMBERVALUE(MID(D19,2,5)),'TB LTD 12.22'!$E:$E,'TB LTD 12.22'!$F:$F,)</f>
        <v>בנק הפועלים EUR יורו חדש</v>
      </c>
      <c r="F19">
        <f>IF(C19="Ltd",_xlfn.XLOOKUP(D19,Index!V:V,Index!R:R,),_xlfn.XLOOKUP(D19,Index!AG:AG,Index!AC:AC,))</f>
        <v>0</v>
      </c>
      <c r="G19">
        <f>IF(C19="Ltd",_xlfn.XLOOKUP(D19,Index!V:V,Index!T:T,),_xlfn.XLOOKUP(D19,Index!AG:AG,Index!AE:AE,))</f>
        <v>0</v>
      </c>
      <c r="H19" s="31"/>
      <c r="I19" s="25">
        <f>_xlfn.XLOOKUP(_xlfn.NUMBERVALUE(MID(D19,2,5)),'TB LTD 12.22'!E:E,'TB LTD 12.22'!H:H,0,0,1)</f>
        <v>299801.78999999998</v>
      </c>
      <c r="J19" s="30">
        <f>SUMIF(AJE!$E:$E,D19,AJE!$H:$H)</f>
        <v>0</v>
      </c>
      <c r="K19" s="30">
        <f>SUMIF(AJE!$Q:$Q,D19,AJE!$T:$T)</f>
        <v>0</v>
      </c>
      <c r="L19" s="39">
        <f t="shared" si="1"/>
        <v>299801.78999999998</v>
      </c>
      <c r="M19" s="30">
        <f>SUMIF(AJE!$AB:$AB,D19,AJE!$AE:$AE)</f>
        <v>0</v>
      </c>
      <c r="N19" s="29">
        <f t="shared" si="2"/>
        <v>299801.78999999998</v>
      </c>
      <c r="P19" s="29"/>
      <c r="R19" s="66">
        <f t="shared" si="3"/>
        <v>1055002.4990099999</v>
      </c>
    </row>
    <row r="20" spans="1:18" x14ac:dyDescent="0.35">
      <c r="A20">
        <f>_xlfn.XLOOKUP($B20,Index!$E:$E,Index!$D:$D,)</f>
        <v>1</v>
      </c>
      <c r="B20" t="str">
        <f>IF($C20="Ltd",_xlfn.XLOOKUP($D20,Index!$V:$V,Index!$P:$P,),_xlfn.XLOOKUP($D20,Index!$AG:$AG,Index!$AA:$AA,))</f>
        <v>Cash and Cash Equivalents</v>
      </c>
      <c r="C20" t="str">
        <f t="shared" si="0"/>
        <v>Ltd</v>
      </c>
      <c r="D20" t="s">
        <v>733</v>
      </c>
      <c r="E20" s="1" t="str">
        <f>_xlfn.XLOOKUP(_xlfn.NUMBERVALUE(MID(D20,2,5)),'TB LTD 12.22'!$E:$E,'TB LTD 12.22'!$F:$F,)</f>
        <v>בנק פועלים  GBP לירה שטרלינג חדש</v>
      </c>
      <c r="F20">
        <f>IF(C20="Ltd",_xlfn.XLOOKUP(D20,Index!V:V,Index!R:R,),_xlfn.XLOOKUP(D20,Index!AG:AG,Index!AC:AC,))</f>
        <v>0</v>
      </c>
      <c r="G20">
        <f>IF(C20="Ltd",_xlfn.XLOOKUP(D20,Index!V:V,Index!T:T,),_xlfn.XLOOKUP(D20,Index!AG:AG,Index!AE:AE,))</f>
        <v>0</v>
      </c>
      <c r="H20" s="31"/>
      <c r="I20" s="25">
        <f>_xlfn.XLOOKUP(_xlfn.NUMBERVALUE(MID(D20,2,5)),'TB LTD 12.22'!E:E,'TB LTD 12.22'!H:H,0,0,1)</f>
        <v>415656.53</v>
      </c>
      <c r="J20" s="30">
        <f>SUMIF(AJE!$E:$E,D20,AJE!$H:$H)</f>
        <v>0</v>
      </c>
      <c r="K20" s="30">
        <f>SUMIF(AJE!$Q:$Q,D20,AJE!$T:$T)</f>
        <v>0</v>
      </c>
      <c r="L20" s="39">
        <f t="shared" si="1"/>
        <v>415656.53</v>
      </c>
      <c r="M20" s="30">
        <f>SUMIF(AJE!$AB:$AB,D20,AJE!$AE:$AE)</f>
        <v>0</v>
      </c>
      <c r="N20" s="29">
        <f t="shared" si="2"/>
        <v>415656.53</v>
      </c>
      <c r="P20" s="29"/>
      <c r="R20" s="66">
        <f t="shared" si="3"/>
        <v>1462695.3290700002</v>
      </c>
    </row>
    <row r="21" spans="1:18" x14ac:dyDescent="0.35">
      <c r="A21">
        <f>_xlfn.XLOOKUP($B21,Index!$E:$E,Index!$D:$D,)</f>
        <v>1</v>
      </c>
      <c r="B21" t="str">
        <f>IF($C21="Ltd",_xlfn.XLOOKUP($D21,Index!$V:$V,Index!$P:$P,),_xlfn.XLOOKUP($D21,Index!$AG:$AG,Index!$AA:$AA,))</f>
        <v>Cash and Cash Equivalents</v>
      </c>
      <c r="C21" t="str">
        <f t="shared" si="0"/>
        <v>Ltd</v>
      </c>
      <c r="D21" t="s">
        <v>734</v>
      </c>
      <c r="E21" s="1" t="str">
        <f>_xlfn.XLOOKUP(_xlfn.NUMBERVALUE(MID(D21,2,5)),'TB LTD 12.22'!$E:$E,'TB LTD 12.22'!$F:$F,)</f>
        <v>בנק הפועלים AUD</v>
      </c>
      <c r="F21">
        <f>IF(C21="Ltd",_xlfn.XLOOKUP(D21,Index!V:V,Index!R:R,),_xlfn.XLOOKUP(D21,Index!AG:AG,Index!AC:AC,))</f>
        <v>0</v>
      </c>
      <c r="G21">
        <f>IF(C21="Ltd",_xlfn.XLOOKUP(D21,Index!V:V,Index!T:T,),_xlfn.XLOOKUP(D21,Index!AG:AG,Index!AE:AE,))</f>
        <v>0</v>
      </c>
      <c r="H21" s="31"/>
      <c r="I21" s="25">
        <f>_xlfn.XLOOKUP(_xlfn.NUMBERVALUE(MID(D21,2,5)),'TB LTD 12.22'!E:E,'TB LTD 12.22'!H:H,0,0,1)</f>
        <v>220454.23</v>
      </c>
      <c r="J21" s="30">
        <f>SUMIF(AJE!$E:$E,D21,AJE!$H:$H)</f>
        <v>0</v>
      </c>
      <c r="K21" s="30">
        <f>SUMIF(AJE!$Q:$Q,D21,AJE!$T:$T)</f>
        <v>0</v>
      </c>
      <c r="L21" s="39">
        <f t="shared" si="1"/>
        <v>220454.23</v>
      </c>
      <c r="M21" s="30">
        <f>SUMIF(AJE!$AB:$AB,D21,AJE!$AE:$AE)</f>
        <v>0</v>
      </c>
      <c r="N21" s="29">
        <f t="shared" si="2"/>
        <v>220454.23</v>
      </c>
      <c r="P21" s="29"/>
      <c r="R21" s="66">
        <f t="shared" si="3"/>
        <v>775778.43537000008</v>
      </c>
    </row>
    <row r="22" spans="1:18" x14ac:dyDescent="0.35">
      <c r="A22">
        <f>_xlfn.XLOOKUP($B22,Index!$E:$E,Index!$D:$D,)</f>
        <v>1</v>
      </c>
      <c r="B22" t="str">
        <f>IF($C22="Ltd",_xlfn.XLOOKUP($D22,Index!$V:$V,Index!$P:$P,),_xlfn.XLOOKUP($D22,Index!$AG:$AG,Index!$AA:$AA,))</f>
        <v>Cash and Cash Equivalents</v>
      </c>
      <c r="C22" t="str">
        <f t="shared" si="0"/>
        <v>Ltd</v>
      </c>
      <c r="D22" t="s">
        <v>735</v>
      </c>
      <c r="E22" s="1" t="str">
        <f>_xlfn.XLOOKUP(_xlfn.NUMBERVALUE(MID(D22,2,5)),'TB LTD 12.22'!$E:$E,'TB LTD 12.22'!$F:$F,)</f>
        <v>בנק הפועלים SGD</v>
      </c>
      <c r="F22">
        <f>IF(C22="Ltd",_xlfn.XLOOKUP(D22,Index!V:V,Index!R:R,),_xlfn.XLOOKUP(D22,Index!AG:AG,Index!AC:AC,))</f>
        <v>0</v>
      </c>
      <c r="G22">
        <f>IF(C22="Ltd",_xlfn.XLOOKUP(D22,Index!V:V,Index!T:T,),_xlfn.XLOOKUP(D22,Index!AG:AG,Index!AE:AE,))</f>
        <v>0</v>
      </c>
      <c r="H22" s="31"/>
      <c r="I22" s="25">
        <f>_xlfn.XLOOKUP(_xlfn.NUMBERVALUE(MID(D22,2,5)),'TB LTD 12.22'!E:E,'TB LTD 12.22'!H:H,0,0,1)</f>
        <v>478724.33</v>
      </c>
      <c r="J22" s="30">
        <f>SUMIF(AJE!$E:$E,D22,AJE!$H:$H)</f>
        <v>0</v>
      </c>
      <c r="K22" s="30">
        <f>SUMIF(AJE!$Q:$Q,D22,AJE!$T:$T)</f>
        <v>0</v>
      </c>
      <c r="L22" s="39">
        <f t="shared" si="1"/>
        <v>478724.33</v>
      </c>
      <c r="M22" s="30">
        <f>SUMIF(AJE!$AB:$AB,D22,AJE!$AE:$AE)</f>
        <v>0</v>
      </c>
      <c r="N22" s="29">
        <f t="shared" si="2"/>
        <v>478724.33</v>
      </c>
      <c r="P22" s="29"/>
      <c r="R22" s="67">
        <f t="shared" si="3"/>
        <v>1684630.9172700001</v>
      </c>
    </row>
    <row r="23" spans="1:18" x14ac:dyDescent="0.35">
      <c r="A23">
        <f>_xlfn.XLOOKUP($B23,Index!$E:$E,Index!$D:$D,)</f>
        <v>1</v>
      </c>
      <c r="B23" t="str">
        <f>IF($C23="Ltd",_xlfn.XLOOKUP($D23,Index!$V:$V,Index!$P:$P,),_xlfn.XLOOKUP($D23,Index!$AG:$AG,Index!$AA:$AA,))</f>
        <v>Cash and Cash Equivalents</v>
      </c>
      <c r="C23" t="str">
        <f t="shared" si="0"/>
        <v>Ltd</v>
      </c>
      <c r="D23" t="s">
        <v>736</v>
      </c>
      <c r="E23" s="1" t="str">
        <f>_xlfn.XLOOKUP(_xlfn.NUMBERVALUE(MID(D23,2,5)),'TB LTD 12.22'!$E:$E,'TB LTD 12.22'!$F:$F,)</f>
        <v>בנק SVB USD</v>
      </c>
      <c r="F23">
        <f>IF(C23="Ltd",_xlfn.XLOOKUP(D23,Index!V:V,Index!R:R,),_xlfn.XLOOKUP(D23,Index!AG:AG,Index!AC:AC,))</f>
        <v>0</v>
      </c>
      <c r="G23">
        <f>IF(C23="Ltd",_xlfn.XLOOKUP(D23,Index!V:V,Index!T:T,),_xlfn.XLOOKUP(D23,Index!AG:AG,Index!AE:AE,))</f>
        <v>0</v>
      </c>
      <c r="H23" s="31"/>
      <c r="I23" s="25">
        <f>_xlfn.XLOOKUP(_xlfn.NUMBERVALUE(MID(D23,2,5)),'TB LTD 12.22'!E:E,'TB LTD 12.22'!H:H,0,0,1)</f>
        <v>1000000</v>
      </c>
      <c r="J23" s="30">
        <f>SUMIF(AJE!$E:$E,D23,AJE!$H:$H)</f>
        <v>0</v>
      </c>
      <c r="K23" s="30">
        <f>SUMIF(AJE!$Q:$Q,D23,AJE!$T:$T)</f>
        <v>0</v>
      </c>
      <c r="L23" s="39">
        <f t="shared" si="1"/>
        <v>1000000</v>
      </c>
      <c r="M23" s="30">
        <f>SUMIF(AJE!$AB:$AB,D23,AJE!$AE:$AE)</f>
        <v>0</v>
      </c>
      <c r="N23" s="29">
        <f t="shared" si="2"/>
        <v>1000000</v>
      </c>
      <c r="P23" s="29"/>
      <c r="R23" s="65">
        <f t="shared" si="3"/>
        <v>3519000</v>
      </c>
    </row>
    <row r="24" spans="1:18" x14ac:dyDescent="0.35">
      <c r="A24">
        <f>_xlfn.XLOOKUP($B24,Index!$E:$E,Index!$D:$D,)</f>
        <v>6</v>
      </c>
      <c r="B24" t="str">
        <f>IF($C24="Ltd",_xlfn.XLOOKUP($D24,Index!$V:$V,Index!$P:$P,),_xlfn.XLOOKUP($D24,Index!$AG:$AG,Index!$AA:$AA,))</f>
        <v>Accounts Payable</v>
      </c>
      <c r="C24" t="str">
        <f t="shared" si="0"/>
        <v>Ltd</v>
      </c>
      <c r="D24" t="s">
        <v>737</v>
      </c>
      <c r="E24" s="1" t="str">
        <f>_xlfn.XLOOKUP(_xlfn.NUMBERVALUE(MID(D24,2,5)),'TB LTD 12.22'!$E:$E,'TB LTD 12.22'!$F:$F,)</f>
        <v>ישראכרט 0237 הד</v>
      </c>
      <c r="F24" t="str">
        <f>IF(C24="Ltd",_xlfn.XLOOKUP(D24,Index!V:V,Index!R:R,),_xlfn.XLOOKUP(D24,Index!AG:AG,Index!AC:AC,))</f>
        <v>Credit Cards</v>
      </c>
      <c r="G24">
        <f>IF(C24="Ltd",_xlfn.XLOOKUP(D24,Index!V:V,Index!T:T,),_xlfn.XLOOKUP(D24,Index!AG:AG,Index!AE:AE,))</f>
        <v>0</v>
      </c>
      <c r="H24" s="31"/>
      <c r="I24" s="25">
        <f>_xlfn.XLOOKUP(_xlfn.NUMBERVALUE(MID(D24,2,5)),'TB LTD 12.22'!E:E,'TB LTD 12.22'!H:H,0,0,1)</f>
        <v>-318.2</v>
      </c>
      <c r="J24" s="30">
        <f>SUMIF(AJE!$E:$E,D24,AJE!$H:$H)</f>
        <v>0</v>
      </c>
      <c r="K24" s="30">
        <f>SUMIF(AJE!$Q:$Q,D24,AJE!$T:$T)</f>
        <v>0</v>
      </c>
      <c r="L24" s="39">
        <f t="shared" si="1"/>
        <v>-318.2</v>
      </c>
      <c r="M24" s="30">
        <f>SUMIF(AJE!$AB:$AB,D24,AJE!$AE:$AE)</f>
        <v>0</v>
      </c>
      <c r="N24" s="29">
        <f t="shared" si="2"/>
        <v>-318.2</v>
      </c>
      <c r="P24" s="29"/>
    </row>
    <row r="25" spans="1:18" x14ac:dyDescent="0.35">
      <c r="A25">
        <f>_xlfn.XLOOKUP($B25,Index!$E:$E,Index!$D:$D,)</f>
        <v>6</v>
      </c>
      <c r="B25" t="str">
        <f>IF($C25="Ltd",_xlfn.XLOOKUP($D25,Index!$V:$V,Index!$P:$P,),_xlfn.XLOOKUP($D25,Index!$AG:$AG,Index!$AA:$AA,))</f>
        <v>Accounts Payable</v>
      </c>
      <c r="C25" t="str">
        <f t="shared" si="0"/>
        <v>Ltd</v>
      </c>
      <c r="D25" t="s">
        <v>738</v>
      </c>
      <c r="E25" s="1" t="str">
        <f>_xlfn.XLOOKUP(_xlfn.NUMBERVALUE(MID(D25,2,5)),'TB LTD 12.22'!$E:$E,'TB LTD 12.22'!$F:$F,)</f>
        <v>ישראכרט 4510 ירון</v>
      </c>
      <c r="F25" t="str">
        <f>IF(C25="Ltd",_xlfn.XLOOKUP(D25,Index!V:V,Index!R:R,),_xlfn.XLOOKUP(D25,Index!AG:AG,Index!AC:AC,))</f>
        <v>Credit Cards</v>
      </c>
      <c r="G25">
        <f>IF(C25="Ltd",_xlfn.XLOOKUP(D25,Index!V:V,Index!T:T,),_xlfn.XLOOKUP(D25,Index!AG:AG,Index!AE:AE,))</f>
        <v>0</v>
      </c>
      <c r="H25" s="31"/>
      <c r="I25" s="25">
        <f>_xlfn.XLOOKUP(_xlfn.NUMBERVALUE(MID(D25,2,5)),'TB LTD 12.22'!E:E,'TB LTD 12.22'!H:H,0,0,1)</f>
        <v>-69.349999999999994</v>
      </c>
      <c r="J25" s="30">
        <f>SUMIF(AJE!$E:$E,D25,AJE!$H:$H)</f>
        <v>0</v>
      </c>
      <c r="K25" s="30">
        <f>SUMIF(AJE!$Q:$Q,D25,AJE!$T:$T)</f>
        <v>0</v>
      </c>
      <c r="L25" s="39">
        <f t="shared" si="1"/>
        <v>-69.349999999999994</v>
      </c>
      <c r="M25" s="30">
        <f>SUMIF(AJE!$AB:$AB,D25,AJE!$AE:$AE)</f>
        <v>0</v>
      </c>
      <c r="N25" s="29">
        <f t="shared" si="2"/>
        <v>-69.349999999999994</v>
      </c>
      <c r="P25" s="29"/>
    </row>
    <row r="26" spans="1:18" x14ac:dyDescent="0.35">
      <c r="A26">
        <f>_xlfn.XLOOKUP($B26,Index!$E:$E,Index!$D:$D,)</f>
        <v>6</v>
      </c>
      <c r="B26" t="str">
        <f>IF($C26="Ltd",_xlfn.XLOOKUP($D26,Index!$V:$V,Index!$P:$P,),_xlfn.XLOOKUP($D26,Index!$AG:$AG,Index!$AA:$AA,))</f>
        <v>Accounts Payable</v>
      </c>
      <c r="C26" t="str">
        <f t="shared" si="0"/>
        <v>Ltd</v>
      </c>
      <c r="D26" t="s">
        <v>739</v>
      </c>
      <c r="E26" s="1" t="str">
        <f>_xlfn.XLOOKUP(_xlfn.NUMBERVALUE(MID(D26,2,5)),'TB LTD 12.22'!$E:$E,'TB LTD 12.22'!$F:$F,)</f>
        <v>ישרכארט ירון 4510 $</v>
      </c>
      <c r="F26" t="str">
        <f>IF(C26="Ltd",_xlfn.XLOOKUP(D26,Index!V:V,Index!R:R,),_xlfn.XLOOKUP(D26,Index!AG:AG,Index!AC:AC,))</f>
        <v>Credit Cards</v>
      </c>
      <c r="G26">
        <f>IF(C26="Ltd",_xlfn.XLOOKUP(D26,Index!V:V,Index!T:T,),_xlfn.XLOOKUP(D26,Index!AG:AG,Index!AE:AE,))</f>
        <v>0</v>
      </c>
      <c r="H26" s="31"/>
      <c r="I26" s="25">
        <f>_xlfn.XLOOKUP(_xlfn.NUMBERVALUE(MID(D26,2,5)),'TB LTD 12.22'!E:E,'TB LTD 12.22'!H:H,0,0,1)</f>
        <v>-66.11</v>
      </c>
      <c r="J26" s="30">
        <f>SUMIF(AJE!$E:$E,D26,AJE!$H:$H)</f>
        <v>0</v>
      </c>
      <c r="K26" s="30">
        <f>SUMIF(AJE!$Q:$Q,D26,AJE!$T:$T)</f>
        <v>0</v>
      </c>
      <c r="L26" s="39">
        <f t="shared" si="1"/>
        <v>-66.11</v>
      </c>
      <c r="M26" s="30">
        <f>SUMIF(AJE!$AB:$AB,D26,AJE!$AE:$AE)</f>
        <v>0</v>
      </c>
      <c r="N26" s="29">
        <f t="shared" si="2"/>
        <v>-66.11</v>
      </c>
      <c r="P26" s="29"/>
    </row>
    <row r="27" spans="1:18" x14ac:dyDescent="0.35">
      <c r="A27">
        <f>_xlfn.XLOOKUP($B27,Index!$E:$E,Index!$D:$D,)</f>
        <v>6</v>
      </c>
      <c r="B27" t="str">
        <f>IF($C27="Ltd",_xlfn.XLOOKUP($D27,Index!$V:$V,Index!$P:$P,),_xlfn.XLOOKUP($D27,Index!$AG:$AG,Index!$AA:$AA,))</f>
        <v>Accounts Payable</v>
      </c>
      <c r="C27" t="str">
        <f t="shared" si="0"/>
        <v>Ltd</v>
      </c>
      <c r="D27" t="s">
        <v>740</v>
      </c>
      <c r="E27" s="1" t="str">
        <f>_xlfn.XLOOKUP(_xlfn.NUMBERVALUE(MID(D27,2,5)),'TB LTD 12.22'!$E:$E,'TB LTD 12.22'!$F:$F,)</f>
        <v>ישראכרט הד 0237  $</v>
      </c>
      <c r="F27" t="str">
        <f>IF(C27="Ltd",_xlfn.XLOOKUP(D27,Index!V:V,Index!R:R,),_xlfn.XLOOKUP(D27,Index!AG:AG,Index!AC:AC,))</f>
        <v>Credit Cards</v>
      </c>
      <c r="G27">
        <f>IF(C27="Ltd",_xlfn.XLOOKUP(D27,Index!V:V,Index!T:T,),_xlfn.XLOOKUP(D27,Index!AG:AG,Index!AE:AE,))</f>
        <v>0</v>
      </c>
      <c r="H27" s="31"/>
      <c r="I27" s="25">
        <f>_xlfn.XLOOKUP(_xlfn.NUMBERVALUE(MID(D27,2,5)),'TB LTD 12.22'!E:E,'TB LTD 12.22'!H:H,0,0,1)</f>
        <v>-1534.11</v>
      </c>
      <c r="J27" s="30">
        <f>SUMIF(AJE!$E:$E,D27,AJE!$H:$H)</f>
        <v>0</v>
      </c>
      <c r="K27" s="30">
        <f>SUMIF(AJE!$Q:$Q,D27,AJE!$T:$T)</f>
        <v>0</v>
      </c>
      <c r="L27" s="39">
        <f t="shared" si="1"/>
        <v>-1534.11</v>
      </c>
      <c r="M27" s="30">
        <f>SUMIF(AJE!$AB:$AB,D27,AJE!$AE:$AE)</f>
        <v>0</v>
      </c>
      <c r="N27" s="29">
        <f t="shared" si="2"/>
        <v>-1534.11</v>
      </c>
      <c r="P27" s="29"/>
    </row>
    <row r="28" spans="1:18" x14ac:dyDescent="0.35">
      <c r="A28">
        <f>_xlfn.XLOOKUP($B28,Index!$E:$E,Index!$D:$D,)</f>
        <v>6</v>
      </c>
      <c r="B28" t="str">
        <f>IF($C28="Ltd",_xlfn.XLOOKUP($D28,Index!$V:$V,Index!$P:$P,),_xlfn.XLOOKUP($D28,Index!$AG:$AG,Index!$AA:$AA,))</f>
        <v>Accounts Payable</v>
      </c>
      <c r="C28" t="str">
        <f t="shared" si="0"/>
        <v>Ltd</v>
      </c>
      <c r="D28" t="s">
        <v>741</v>
      </c>
      <c r="E28" s="1" t="str">
        <f>_xlfn.XLOOKUP(_xlfn.NUMBERVALUE(MID(D28,2,5)),'TB LTD 12.22'!$E:$E,'TB LTD 12.22'!$F:$F,)</f>
        <v>ישראכרט 1943</v>
      </c>
      <c r="F28" t="str">
        <f>IF(C28="Ltd",_xlfn.XLOOKUP(D28,Index!V:V,Index!R:R,),_xlfn.XLOOKUP(D28,Index!AG:AG,Index!AC:AC,))</f>
        <v>Credit Cards</v>
      </c>
      <c r="G28">
        <f>IF(C28="Ltd",_xlfn.XLOOKUP(D28,Index!V:V,Index!T:T,),_xlfn.XLOOKUP(D28,Index!AG:AG,Index!AE:AE,))</f>
        <v>0</v>
      </c>
      <c r="H28" s="31"/>
      <c r="I28" s="25">
        <f>_xlfn.XLOOKUP(_xlfn.NUMBERVALUE(MID(D28,2,5)),'TB LTD 12.22'!E:E,'TB LTD 12.22'!H:H,0,0,1)</f>
        <v>-9691.33</v>
      </c>
      <c r="J28" s="30">
        <f>SUMIF(AJE!$E:$E,D28,AJE!$H:$H)</f>
        <v>0</v>
      </c>
      <c r="K28" s="30">
        <f>SUMIF(AJE!$Q:$Q,D28,AJE!$T:$T)</f>
        <v>0</v>
      </c>
      <c r="L28" s="39">
        <f t="shared" si="1"/>
        <v>-9691.33</v>
      </c>
      <c r="M28" s="30">
        <f>SUMIF(AJE!$AB:$AB,D28,AJE!$AE:$AE)</f>
        <v>0</v>
      </c>
      <c r="N28" s="29">
        <f t="shared" si="2"/>
        <v>-9691.33</v>
      </c>
      <c r="P28" s="29"/>
    </row>
    <row r="29" spans="1:18" x14ac:dyDescent="0.35">
      <c r="A29">
        <f>_xlfn.XLOOKUP($B29,Index!$E:$E,Index!$D:$D,)</f>
        <v>6</v>
      </c>
      <c r="B29" t="str">
        <f>IF($C29="Ltd",_xlfn.XLOOKUP($D29,Index!$V:$V,Index!$P:$P,),_xlfn.XLOOKUP($D29,Index!$AG:$AG,Index!$AA:$AA,))</f>
        <v>Accounts Payable</v>
      </c>
      <c r="C29" t="str">
        <f t="shared" si="0"/>
        <v>Ltd</v>
      </c>
      <c r="D29" t="s">
        <v>742</v>
      </c>
      <c r="E29" s="1" t="str">
        <f>_xlfn.XLOOKUP(_xlfn.NUMBERVALUE(MID(D29,2,5)),'TB LTD 12.22'!$E:$E,'TB LTD 12.22'!$F:$F,)</f>
        <v>ישראכרט 1943 $</v>
      </c>
      <c r="F29" t="str">
        <f>IF(C29="Ltd",_xlfn.XLOOKUP(D29,Index!V:V,Index!R:R,),_xlfn.XLOOKUP(D29,Index!AG:AG,Index!AC:AC,))</f>
        <v>Credit Cards</v>
      </c>
      <c r="G29">
        <f>IF(C29="Ltd",_xlfn.XLOOKUP(D29,Index!V:V,Index!T:T,),_xlfn.XLOOKUP(D29,Index!AG:AG,Index!AE:AE,))</f>
        <v>0</v>
      </c>
      <c r="H29" s="31"/>
      <c r="I29" s="25">
        <f>_xlfn.XLOOKUP(_xlfn.NUMBERVALUE(MID(D29,2,5)),'TB LTD 12.22'!E:E,'TB LTD 12.22'!H:H,0,0,1)</f>
        <v>-8574.42</v>
      </c>
      <c r="J29" s="30">
        <f>SUMIF(AJE!$E:$E,D29,AJE!$H:$H)</f>
        <v>0</v>
      </c>
      <c r="K29" s="30">
        <f>SUMIF(AJE!$Q:$Q,D29,AJE!$T:$T)</f>
        <v>0</v>
      </c>
      <c r="L29" s="39">
        <f t="shared" si="1"/>
        <v>-8574.42</v>
      </c>
      <c r="M29" s="30">
        <f>SUMIF(AJE!$AB:$AB,D29,AJE!$AE:$AE)</f>
        <v>0</v>
      </c>
      <c r="N29" s="29">
        <f t="shared" si="2"/>
        <v>-8574.42</v>
      </c>
      <c r="P29" s="29"/>
    </row>
    <row r="30" spans="1:18" x14ac:dyDescent="0.35">
      <c r="A30">
        <f>_xlfn.XLOOKUP($B30,Index!$E:$E,Index!$D:$D,)</f>
        <v>6</v>
      </c>
      <c r="B30" t="str">
        <f>IF($C30="Ltd",_xlfn.XLOOKUP($D30,Index!$V:$V,Index!$P:$P,),_xlfn.XLOOKUP($D30,Index!$AG:$AG,Index!$AA:$AA,))</f>
        <v>Accounts Payable</v>
      </c>
      <c r="C30" t="str">
        <f t="shared" si="0"/>
        <v>Ltd</v>
      </c>
      <c r="D30" t="s">
        <v>743</v>
      </c>
      <c r="E30" s="1" t="str">
        <f>_xlfn.XLOOKUP(_xlfn.NUMBERVALUE(MID(D30,2,5)),'TB LTD 12.22'!$E:$E,'TB LTD 12.22'!$F:$F,)</f>
        <v>ישראכרט 1943 EUR</v>
      </c>
      <c r="F30" t="str">
        <f>IF(C30="Ltd",_xlfn.XLOOKUP(D30,Index!V:V,Index!R:R,),_xlfn.XLOOKUP(D30,Index!AG:AG,Index!AC:AC,))</f>
        <v>Credit Cards</v>
      </c>
      <c r="G30">
        <f>IF(C30="Ltd",_xlfn.XLOOKUP(D30,Index!V:V,Index!T:T,),_xlfn.XLOOKUP(D30,Index!AG:AG,Index!AE:AE,))</f>
        <v>0</v>
      </c>
      <c r="H30" s="31"/>
      <c r="I30" s="25">
        <f>_xlfn.XLOOKUP(_xlfn.NUMBERVALUE(MID(D30,2,5)),'TB LTD 12.22'!E:E,'TB LTD 12.22'!H:H,0,0,1)</f>
        <v>-438.8</v>
      </c>
      <c r="J30" s="30">
        <f>SUMIF(AJE!$E:$E,D30,AJE!$H:$H)</f>
        <v>0</v>
      </c>
      <c r="K30" s="30">
        <f>SUMIF(AJE!$Q:$Q,D30,AJE!$T:$T)</f>
        <v>0</v>
      </c>
      <c r="L30" s="39">
        <f t="shared" si="1"/>
        <v>-438.8</v>
      </c>
      <c r="M30" s="30">
        <f>SUMIF(AJE!$AB:$AB,D30,AJE!$AE:$AE)</f>
        <v>0</v>
      </c>
      <c r="N30" s="29">
        <f t="shared" si="2"/>
        <v>-438.8</v>
      </c>
      <c r="P30" s="29"/>
    </row>
    <row r="31" spans="1:18" x14ac:dyDescent="0.35">
      <c r="A31">
        <f>_xlfn.XLOOKUP($B31,Index!$E:$E,Index!$D:$D,)</f>
        <v>6</v>
      </c>
      <c r="B31" t="str">
        <f>IF($C31="Ltd",_xlfn.XLOOKUP($D31,Index!$V:$V,Index!$P:$P,),_xlfn.XLOOKUP($D31,Index!$AG:$AG,Index!$AA:$AA,))</f>
        <v>Accounts Payable</v>
      </c>
      <c r="C31" t="str">
        <f t="shared" si="0"/>
        <v>Ltd</v>
      </c>
      <c r="D31" t="s">
        <v>744</v>
      </c>
      <c r="E31" s="1" t="str">
        <f>_xlfn.XLOOKUP(_xlfn.NUMBERVALUE(MID(D31,2,5)),'TB LTD 12.22'!$E:$E,'TB LTD 12.22'!$F:$F,)</f>
        <v>מסטרקרד 5930</v>
      </c>
      <c r="F31" t="str">
        <f>IF(C31="Ltd",_xlfn.XLOOKUP(D31,Index!V:V,Index!R:R,),_xlfn.XLOOKUP(D31,Index!AG:AG,Index!AC:AC,))</f>
        <v>Credit Cards</v>
      </c>
      <c r="G31">
        <f>IF(C31="Ltd",_xlfn.XLOOKUP(D31,Index!V:V,Index!T:T,),_xlfn.XLOOKUP(D31,Index!AG:AG,Index!AE:AE,))</f>
        <v>0</v>
      </c>
      <c r="H31" s="31"/>
      <c r="I31" s="25">
        <f>_xlfn.XLOOKUP(_xlfn.NUMBERVALUE(MID(D31,2,5)),'TB LTD 12.22'!E:E,'TB LTD 12.22'!H:H,0,0,1)</f>
        <v>-3947.88</v>
      </c>
      <c r="J31" s="30">
        <f>SUMIF(AJE!$E:$E,D31,AJE!$H:$H)</f>
        <v>0</v>
      </c>
      <c r="K31" s="30">
        <f>SUMIF(AJE!$Q:$Q,D31,AJE!$T:$T)</f>
        <v>0</v>
      </c>
      <c r="L31" s="39">
        <f t="shared" si="1"/>
        <v>-3947.88</v>
      </c>
      <c r="M31" s="30">
        <f>SUMIF(AJE!$AB:$AB,D31,AJE!$AE:$AE)</f>
        <v>0</v>
      </c>
      <c r="N31" s="29">
        <f t="shared" si="2"/>
        <v>-3947.88</v>
      </c>
      <c r="P31" s="29"/>
    </row>
    <row r="32" spans="1:18" x14ac:dyDescent="0.35">
      <c r="A32">
        <f>_xlfn.XLOOKUP($B32,Index!$E:$E,Index!$D:$D,)</f>
        <v>6</v>
      </c>
      <c r="B32" t="str">
        <f>IF($C32="Ltd",_xlfn.XLOOKUP($D32,Index!$V:$V,Index!$P:$P,),_xlfn.XLOOKUP($D32,Index!$AG:$AG,Index!$AA:$AA,))</f>
        <v>Accounts Payable</v>
      </c>
      <c r="C32" t="str">
        <f t="shared" si="0"/>
        <v>Ltd</v>
      </c>
      <c r="D32" t="s">
        <v>745</v>
      </c>
      <c r="E32" s="1" t="str">
        <f>_xlfn.XLOOKUP(_xlfn.NUMBERVALUE(MID(D32,2,5)),'TB LTD 12.22'!$E:$E,'TB LTD 12.22'!$F:$F,)</f>
        <v>מסטרקרד 5930 $</v>
      </c>
      <c r="F32" t="str">
        <f>IF(C32="Ltd",_xlfn.XLOOKUP(D32,Index!V:V,Index!R:R,),_xlfn.XLOOKUP(D32,Index!AG:AG,Index!AC:AC,))</f>
        <v>Credit Cards</v>
      </c>
      <c r="G32">
        <f>IF(C32="Ltd",_xlfn.XLOOKUP(D32,Index!V:V,Index!T:T,),_xlfn.XLOOKUP(D32,Index!AG:AG,Index!AE:AE,))</f>
        <v>0</v>
      </c>
      <c r="H32" s="31"/>
      <c r="I32" s="25">
        <f>_xlfn.XLOOKUP(_xlfn.NUMBERVALUE(MID(D32,2,5)),'TB LTD 12.22'!E:E,'TB LTD 12.22'!H:H,0,0,1)</f>
        <v>-349.31</v>
      </c>
      <c r="J32" s="30">
        <f>SUMIF(AJE!$E:$E,D32,AJE!$H:$H)</f>
        <v>0</v>
      </c>
      <c r="K32" s="30">
        <f>SUMIF(AJE!$Q:$Q,D32,AJE!$T:$T)</f>
        <v>0</v>
      </c>
      <c r="L32" s="39">
        <f t="shared" si="1"/>
        <v>-349.31</v>
      </c>
      <c r="M32" s="30">
        <f>SUMIF(AJE!$AB:$AB,D32,AJE!$AE:$AE)</f>
        <v>0</v>
      </c>
      <c r="N32" s="29">
        <f t="shared" si="2"/>
        <v>-349.31</v>
      </c>
      <c r="P32" s="29"/>
    </row>
    <row r="33" spans="1:16" x14ac:dyDescent="0.35">
      <c r="A33">
        <f>_xlfn.XLOOKUP($B33,Index!$E:$E,Index!$D:$D,)</f>
        <v>6</v>
      </c>
      <c r="B33" t="str">
        <f>IF($C33="Ltd",_xlfn.XLOOKUP($D33,Index!$V:$V,Index!$P:$P,),_xlfn.XLOOKUP($D33,Index!$AG:$AG,Index!$AA:$AA,))</f>
        <v>Accounts Payable</v>
      </c>
      <c r="C33" t="str">
        <f t="shared" si="0"/>
        <v>Ltd</v>
      </c>
      <c r="D33" t="s">
        <v>746</v>
      </c>
      <c r="E33" s="1" t="str">
        <f>_xlfn.XLOOKUP(_xlfn.NUMBERVALUE(MID(D33,2,5)),'TB LTD 12.22'!$E:$E,'TB LTD 12.22'!$F:$F,)</f>
        <v>ישראכרט 1243 $</v>
      </c>
      <c r="F33" t="str">
        <f>IF(C33="Ltd",_xlfn.XLOOKUP(D33,Index!V:V,Index!R:R,),_xlfn.XLOOKUP(D33,Index!AG:AG,Index!AC:AC,))</f>
        <v>Credit Cards</v>
      </c>
      <c r="G33">
        <f>IF(C33="Ltd",_xlfn.XLOOKUP(D33,Index!V:V,Index!T:T,),_xlfn.XLOOKUP(D33,Index!AG:AG,Index!AE:AE,))</f>
        <v>0</v>
      </c>
      <c r="H33" s="31"/>
      <c r="I33" s="25">
        <f>_xlfn.XLOOKUP(_xlfn.NUMBERVALUE(MID(D33,2,5)),'TB LTD 12.22'!E:E,'TB LTD 12.22'!H:H,0,0,1)</f>
        <v>-2500</v>
      </c>
      <c r="J33" s="30">
        <f>SUMIF(AJE!$E:$E,D33,AJE!$H:$H)</f>
        <v>0</v>
      </c>
      <c r="K33" s="30">
        <f>SUMIF(AJE!$Q:$Q,D33,AJE!$T:$T)</f>
        <v>0</v>
      </c>
      <c r="L33" s="39">
        <f t="shared" si="1"/>
        <v>-2500</v>
      </c>
      <c r="M33" s="30">
        <f>SUMIF(AJE!$AB:$AB,D33,AJE!$AE:$AE)</f>
        <v>0</v>
      </c>
      <c r="N33" s="29">
        <f t="shared" si="2"/>
        <v>-2500</v>
      </c>
      <c r="P33" s="29"/>
    </row>
    <row r="34" spans="1:16" x14ac:dyDescent="0.35">
      <c r="A34">
        <f>_xlfn.XLOOKUP($B34,Index!$E:$E,Index!$D:$D,)</f>
        <v>6</v>
      </c>
      <c r="B34" t="str">
        <f>IF($C34="Ltd",_xlfn.XLOOKUP($D34,Index!$V:$V,Index!$P:$P,),_xlfn.XLOOKUP($D34,Index!$AG:$AG,Index!$AA:$AA,))</f>
        <v>Accounts Payable</v>
      </c>
      <c r="C34" t="str">
        <f t="shared" si="0"/>
        <v>Ltd</v>
      </c>
      <c r="D34" t="s">
        <v>747</v>
      </c>
      <c r="E34" s="1" t="str">
        <f>_xlfn.XLOOKUP(_xlfn.NUMBERVALUE(MID(D34,2,5)),'TB LTD 12.22'!$E:$E,'TB LTD 12.22'!$F:$F,)</f>
        <v>מסטרקרד 5948</v>
      </c>
      <c r="F34" t="str">
        <f>IF(C34="Ltd",_xlfn.XLOOKUP(D34,Index!V:V,Index!R:R,),_xlfn.XLOOKUP(D34,Index!AG:AG,Index!AC:AC,))</f>
        <v>Credit Cards</v>
      </c>
      <c r="G34">
        <f>IF(C34="Ltd",_xlfn.XLOOKUP(D34,Index!V:V,Index!T:T,),_xlfn.XLOOKUP(D34,Index!AG:AG,Index!AE:AE,))</f>
        <v>0</v>
      </c>
      <c r="H34" s="31"/>
      <c r="I34" s="25">
        <f>_xlfn.XLOOKUP(_xlfn.NUMBERVALUE(MID(D34,2,5)),'TB LTD 12.22'!E:E,'TB LTD 12.22'!H:H,0,0,1)</f>
        <v>-6385.22</v>
      </c>
      <c r="J34" s="30">
        <f>SUMIF(AJE!$E:$E,D34,AJE!$H:$H)</f>
        <v>0</v>
      </c>
      <c r="K34" s="30">
        <f>SUMIF(AJE!$Q:$Q,D34,AJE!$T:$T)</f>
        <v>0</v>
      </c>
      <c r="L34" s="39">
        <f t="shared" si="1"/>
        <v>-6385.22</v>
      </c>
      <c r="M34" s="30">
        <f>SUMIF(AJE!$AB:$AB,D34,AJE!$AE:$AE)</f>
        <v>0</v>
      </c>
      <c r="N34" s="29">
        <f t="shared" si="2"/>
        <v>-6385.22</v>
      </c>
      <c r="P34" s="29"/>
    </row>
    <row r="35" spans="1:16" x14ac:dyDescent="0.35">
      <c r="A35">
        <f>_xlfn.XLOOKUP($B35,Index!$E:$E,Index!$D:$D,)</f>
        <v>6</v>
      </c>
      <c r="B35" t="str">
        <f>IF($C35="Ltd",_xlfn.XLOOKUP($D35,Index!$V:$V,Index!$P:$P,),_xlfn.XLOOKUP($D35,Index!$AG:$AG,Index!$AA:$AA,))</f>
        <v>Accounts Payable</v>
      </c>
      <c r="C35" t="str">
        <f t="shared" si="0"/>
        <v>Ltd</v>
      </c>
      <c r="D35" t="s">
        <v>748</v>
      </c>
      <c r="E35" s="1" t="str">
        <f>_xlfn.XLOOKUP(_xlfn.NUMBERVALUE(MID(D35,2,5)),'TB LTD 12.22'!$E:$E,'TB LTD 12.22'!$F:$F,)</f>
        <v>ישראכרט ירון  6892 שח</v>
      </c>
      <c r="F35" t="str">
        <f>IF(C35="Ltd",_xlfn.XLOOKUP(D35,Index!V:V,Index!R:R,),_xlfn.XLOOKUP(D35,Index!AG:AG,Index!AC:AC,))</f>
        <v>Credit Cards</v>
      </c>
      <c r="G35">
        <f>IF(C35="Ltd",_xlfn.XLOOKUP(D35,Index!V:V,Index!T:T,),_xlfn.XLOOKUP(D35,Index!AG:AG,Index!AE:AE,))</f>
        <v>0</v>
      </c>
      <c r="H35" s="31"/>
      <c r="I35" s="25">
        <f>_xlfn.XLOOKUP(_xlfn.NUMBERVALUE(MID(D35,2,5)),'TB LTD 12.22'!E:E,'TB LTD 12.22'!H:H,0,0,1)</f>
        <v>-253.62</v>
      </c>
      <c r="J35" s="30">
        <f>SUMIF(AJE!$E:$E,D35,AJE!$H:$H)</f>
        <v>0</v>
      </c>
      <c r="K35" s="30">
        <f>SUMIF(AJE!$Q:$Q,D35,AJE!$T:$T)</f>
        <v>0</v>
      </c>
      <c r="L35" s="39">
        <f t="shared" si="1"/>
        <v>-253.62</v>
      </c>
      <c r="M35" s="30">
        <f>SUMIF(AJE!$AB:$AB,D35,AJE!$AE:$AE)</f>
        <v>0</v>
      </c>
      <c r="N35" s="29">
        <f t="shared" si="2"/>
        <v>-253.62</v>
      </c>
      <c r="P35" s="29"/>
    </row>
    <row r="36" spans="1:16" x14ac:dyDescent="0.35">
      <c r="A36">
        <f>_xlfn.XLOOKUP($B36,Index!$E:$E,Index!$D:$D,)</f>
        <v>2</v>
      </c>
      <c r="B36" t="str">
        <f>IF($C36="Ltd",_xlfn.XLOOKUP($D36,Index!$V:$V,Index!$P:$P,),_xlfn.XLOOKUP($D36,Index!$AG:$AG,Index!$AA:$AA,))</f>
        <v>Accounts Receivable</v>
      </c>
      <c r="C36" t="str">
        <f t="shared" si="0"/>
        <v>Ltd</v>
      </c>
      <c r="D36" t="s">
        <v>749</v>
      </c>
      <c r="E36" s="1" t="str">
        <f>_xlfn.XLOOKUP(_xlfn.NUMBERVALUE(MID(D36,2,5)),'TB LTD 12.22'!$E:$E,'TB LTD 12.22'!$F:$F,)</f>
        <v>פיוניר מחקר ופיתוח בע"מ</v>
      </c>
      <c r="F36">
        <f>IF(C36="Ltd",_xlfn.XLOOKUP(D36,Index!V:V,Index!R:R,),_xlfn.XLOOKUP(D36,Index!AG:AG,Index!AC:AC,))</f>
        <v>0</v>
      </c>
      <c r="G36">
        <f>IF(C36="Ltd",_xlfn.XLOOKUP(D36,Index!V:V,Index!T:T,),_xlfn.XLOOKUP(D36,Index!AG:AG,Index!AE:AE,))</f>
        <v>0</v>
      </c>
      <c r="H36" s="31"/>
      <c r="I36" s="25">
        <f>_xlfn.XLOOKUP(_xlfn.NUMBERVALUE(MID(D36,2,5)),'TB LTD 12.22'!E:E,'TB LTD 12.22'!H:H,0,0,1)</f>
        <v>265620.33</v>
      </c>
      <c r="J36" s="30">
        <f>SUMIF(AJE!$E:$E,D36,AJE!$H:$H)</f>
        <v>0</v>
      </c>
      <c r="K36" s="30">
        <f>SUMIF(AJE!$Q:$Q,D36,AJE!$T:$T)</f>
        <v>0</v>
      </c>
      <c r="L36" s="39">
        <f t="shared" si="1"/>
        <v>265620.33</v>
      </c>
      <c r="M36" s="30">
        <f>SUMIF(AJE!$AB:$AB,D36,AJE!$AE:$AE)</f>
        <v>0</v>
      </c>
      <c r="N36" s="29">
        <f t="shared" si="2"/>
        <v>265620.33</v>
      </c>
      <c r="P36" s="29"/>
    </row>
    <row r="37" spans="1:16" x14ac:dyDescent="0.35">
      <c r="A37">
        <f>_xlfn.XLOOKUP($B37,Index!$E:$E,Index!$D:$D,)</f>
        <v>2</v>
      </c>
      <c r="B37" t="str">
        <f>IF($C37="Ltd",_xlfn.XLOOKUP($D37,Index!$V:$V,Index!$P:$P,),_xlfn.XLOOKUP($D37,Index!$AG:$AG,Index!$AA:$AA,))</f>
        <v>Accounts Receivable</v>
      </c>
      <c r="C37" t="str">
        <f t="shared" si="0"/>
        <v>Ltd</v>
      </c>
      <c r="D37" t="s">
        <v>750</v>
      </c>
      <c r="E37" s="1" t="str">
        <f>_xlfn.XLOOKUP(_xlfn.NUMBERVALUE(MID(D37,2,5)),'TB LTD 12.22'!$E:$E,'TB LTD 12.22'!$F:$F,)</f>
        <v>Singapore Telecommunications Ltd</v>
      </c>
      <c r="F37">
        <f>IF(C37="Ltd",_xlfn.XLOOKUP(D37,Index!V:V,Index!R:R,),_xlfn.XLOOKUP(D37,Index!AG:AG,Index!AC:AC,))</f>
        <v>0</v>
      </c>
      <c r="G37">
        <f>IF(C37="Ltd",_xlfn.XLOOKUP(D37,Index!V:V,Index!T:T,),_xlfn.XLOOKUP(D37,Index!AG:AG,Index!AE:AE,))</f>
        <v>0</v>
      </c>
      <c r="H37" s="31"/>
      <c r="I37" s="25">
        <f>_xlfn.XLOOKUP(_xlfn.NUMBERVALUE(MID(D37,2,5)),'TB LTD 12.22'!E:E,'TB LTD 12.22'!H:H,0,0,1)</f>
        <v>96000</v>
      </c>
      <c r="J37" s="30">
        <f>SUMIF(AJE!$E:$E,D37,AJE!$H:$H)</f>
        <v>0</v>
      </c>
      <c r="K37" s="30">
        <f>SUMIF(AJE!$Q:$Q,D37,AJE!$T:$T)</f>
        <v>0</v>
      </c>
      <c r="L37" s="39">
        <f t="shared" si="1"/>
        <v>96000</v>
      </c>
      <c r="M37" s="30">
        <f>SUMIF(AJE!$AB:$AB,D37,AJE!$AE:$AE)</f>
        <v>0</v>
      </c>
      <c r="N37" s="29">
        <f t="shared" si="2"/>
        <v>96000</v>
      </c>
      <c r="P37" s="29"/>
    </row>
    <row r="38" spans="1:16" x14ac:dyDescent="0.35">
      <c r="A38">
        <f>_xlfn.XLOOKUP($B38,Index!$E:$E,Index!$D:$D,)</f>
        <v>2</v>
      </c>
      <c r="B38" t="str">
        <f>IF($C38="Ltd",_xlfn.XLOOKUP($D38,Index!$V:$V,Index!$P:$P,),_xlfn.XLOOKUP($D38,Index!$AG:$AG,Index!$AA:$AA,))</f>
        <v>Accounts Receivable</v>
      </c>
      <c r="C38" t="str">
        <f t="shared" si="0"/>
        <v>Ltd</v>
      </c>
      <c r="D38" t="s">
        <v>751</v>
      </c>
      <c r="E38" s="1" t="str">
        <f>_xlfn.XLOOKUP(_xlfn.NUMBERVALUE(MID(D38,2,5)),'TB LTD 12.22'!$E:$E,'TB LTD 12.22'!$F:$F,)</f>
        <v>Exclusive Networks BeLux BV</v>
      </c>
      <c r="F38">
        <f>IF(C38="Ltd",_xlfn.XLOOKUP(D38,Index!V:V,Index!R:R,),_xlfn.XLOOKUP(D38,Index!AG:AG,Index!AC:AC,))</f>
        <v>0</v>
      </c>
      <c r="G38">
        <f>IF(C38="Ltd",_xlfn.XLOOKUP(D38,Index!V:V,Index!T:T,),_xlfn.XLOOKUP(D38,Index!AG:AG,Index!AE:AE,))</f>
        <v>0</v>
      </c>
      <c r="H38" s="31"/>
      <c r="I38" s="25">
        <f>_xlfn.XLOOKUP(_xlfn.NUMBERVALUE(MID(D38,2,5)),'TB LTD 12.22'!E:E,'TB LTD 12.22'!H:H,0,0,1)</f>
        <v>258629.8</v>
      </c>
      <c r="J38" s="30">
        <f>SUMIF(AJE!$E:$E,D38,AJE!$H:$H)</f>
        <v>0</v>
      </c>
      <c r="K38" s="30">
        <f>SUMIF(AJE!$Q:$Q,D38,AJE!$T:$T)</f>
        <v>0</v>
      </c>
      <c r="L38" s="39">
        <f t="shared" si="1"/>
        <v>258629.8</v>
      </c>
      <c r="M38" s="30">
        <f>SUMIF(AJE!$AB:$AB,D38,AJE!$AE:$AE)</f>
        <v>0</v>
      </c>
      <c r="N38" s="29">
        <f t="shared" si="2"/>
        <v>258629.8</v>
      </c>
      <c r="P38" s="29"/>
    </row>
    <row r="39" spans="1:16" x14ac:dyDescent="0.35">
      <c r="A39">
        <f>_xlfn.XLOOKUP($B39,Index!$E:$E,Index!$D:$D,)</f>
        <v>2</v>
      </c>
      <c r="B39" t="str">
        <f>IF($C39="Ltd",_xlfn.XLOOKUP($D39,Index!$V:$V,Index!$P:$P,),_xlfn.XLOOKUP($D39,Index!$AG:$AG,Index!$AA:$AA,))</f>
        <v>Accounts Receivable</v>
      </c>
      <c r="C39" t="str">
        <f t="shared" si="0"/>
        <v>Ltd</v>
      </c>
      <c r="D39" t="s">
        <v>752</v>
      </c>
      <c r="E39" s="1" t="str">
        <f>_xlfn.XLOOKUP(_xlfn.NUMBERVALUE(MID(D39,2,5)),'TB LTD 12.22'!$E:$E,'TB LTD 12.22'!$F:$F,)</f>
        <v>M.Tech Holdings Pte. Ltd.</v>
      </c>
      <c r="F39">
        <f>IF(C39="Ltd",_xlfn.XLOOKUP(D39,Index!V:V,Index!R:R,),_xlfn.XLOOKUP(D39,Index!AG:AG,Index!AC:AC,))</f>
        <v>0</v>
      </c>
      <c r="G39">
        <f>IF(C39="Ltd",_xlfn.XLOOKUP(D39,Index!V:V,Index!T:T,),_xlfn.XLOOKUP(D39,Index!AG:AG,Index!AE:AE,))</f>
        <v>0</v>
      </c>
      <c r="H39" s="31"/>
      <c r="I39" s="25">
        <f>_xlfn.XLOOKUP(_xlfn.NUMBERVALUE(MID(D39,2,5)),'TB LTD 12.22'!E:E,'TB LTD 12.22'!H:H,0,0,1)</f>
        <v>10200</v>
      </c>
      <c r="J39" s="30">
        <f>SUMIF(AJE!$E:$E,D39,AJE!$H:$H)</f>
        <v>0</v>
      </c>
      <c r="K39" s="30">
        <f>SUMIF(AJE!$Q:$Q,D39,AJE!$T:$T)</f>
        <v>0</v>
      </c>
      <c r="L39" s="39">
        <f t="shared" si="1"/>
        <v>10200</v>
      </c>
      <c r="M39" s="30">
        <f>SUMIF(AJE!$AB:$AB,D39,AJE!$AE:$AE)</f>
        <v>0</v>
      </c>
      <c r="N39" s="29">
        <f t="shared" si="2"/>
        <v>10200</v>
      </c>
      <c r="P39" s="29"/>
    </row>
    <row r="40" spans="1:16" x14ac:dyDescent="0.35">
      <c r="A40">
        <f>_xlfn.XLOOKUP($B40,Index!$E:$E,Index!$D:$D,)</f>
        <v>2</v>
      </c>
      <c r="B40" t="str">
        <f>IF($C40="Ltd",_xlfn.XLOOKUP($D40,Index!$V:$V,Index!$P:$P,),_xlfn.XLOOKUP($D40,Index!$AG:$AG,Index!$AA:$AA,))</f>
        <v>Accounts Receivable</v>
      </c>
      <c r="C40" t="str">
        <f t="shared" si="0"/>
        <v>Ltd</v>
      </c>
      <c r="D40" t="s">
        <v>753</v>
      </c>
      <c r="E40" s="1" t="str">
        <f>_xlfn.XLOOKUP(_xlfn.NUMBERVALUE(MID(D40,2,5)),'TB LTD 12.22'!$E:$E,'TB LTD 12.22'!$F:$F,)</f>
        <v>Integrity Software</v>
      </c>
      <c r="F40">
        <f>IF(C40="Ltd",_xlfn.XLOOKUP(D40,Index!V:V,Index!R:R,),_xlfn.XLOOKUP(D40,Index!AG:AG,Index!AC:AC,))</f>
        <v>0</v>
      </c>
      <c r="G40">
        <f>IF(C40="Ltd",_xlfn.XLOOKUP(D40,Index!V:V,Index!T:T,),_xlfn.XLOOKUP(D40,Index!AG:AG,Index!AE:AE,))</f>
        <v>0</v>
      </c>
      <c r="H40" s="31"/>
      <c r="I40" s="25">
        <f>_xlfn.XLOOKUP(_xlfn.NUMBERVALUE(MID(D40,2,5)),'TB LTD 12.22'!E:E,'TB LTD 12.22'!H:H,0,0,1)</f>
        <v>511050.51</v>
      </c>
      <c r="J40" s="30">
        <f>SUMIF(AJE!$E:$E,D40,AJE!$H:$H)</f>
        <v>0</v>
      </c>
      <c r="K40" s="30">
        <f>SUMIF(AJE!$Q:$Q,D40,AJE!$T:$T)</f>
        <v>0</v>
      </c>
      <c r="L40" s="39">
        <f t="shared" si="1"/>
        <v>511050.51</v>
      </c>
      <c r="M40" s="30">
        <f>SUMIF(AJE!$AB:$AB,D40,AJE!$AE:$AE)</f>
        <v>0</v>
      </c>
      <c r="N40" s="29">
        <f t="shared" si="2"/>
        <v>511050.51</v>
      </c>
      <c r="P40" s="29"/>
    </row>
    <row r="41" spans="1:16" x14ac:dyDescent="0.35">
      <c r="A41">
        <f>_xlfn.XLOOKUP($B41,Index!$E:$E,Index!$D:$D,)</f>
        <v>2</v>
      </c>
      <c r="B41" t="str">
        <f>IF($C41="Ltd",_xlfn.XLOOKUP($D41,Index!$V:$V,Index!$P:$P,),_xlfn.XLOOKUP($D41,Index!$AG:$AG,Index!$AA:$AA,))</f>
        <v>Accounts Receivable</v>
      </c>
      <c r="C41" t="str">
        <f t="shared" si="0"/>
        <v>Ltd</v>
      </c>
      <c r="D41" t="s">
        <v>754</v>
      </c>
      <c r="E41" s="1" t="str">
        <f>_xlfn.XLOOKUP(_xlfn.NUMBERVALUE(MID(D41,2,5)),'TB LTD 12.22'!$E:$E,'TB LTD 12.22'!$F:$F,)</f>
        <v>NCS PTE. LTD</v>
      </c>
      <c r="F41">
        <f>IF(C41="Ltd",_xlfn.XLOOKUP(D41,Index!V:V,Index!R:R,),_xlfn.XLOOKUP(D41,Index!AG:AG,Index!AC:AC,))</f>
        <v>0</v>
      </c>
      <c r="G41">
        <f>IF(C41="Ltd",_xlfn.XLOOKUP(D41,Index!V:V,Index!T:T,),_xlfn.XLOOKUP(D41,Index!AG:AG,Index!AE:AE,))</f>
        <v>0</v>
      </c>
      <c r="H41" s="31"/>
      <c r="I41" s="25">
        <f>_xlfn.XLOOKUP(_xlfn.NUMBERVALUE(MID(D41,2,5)),'TB LTD 12.22'!E:E,'TB LTD 12.22'!H:H,0,0,1)</f>
        <v>96000</v>
      </c>
      <c r="J41" s="30">
        <f>SUMIF(AJE!$E:$E,D41,AJE!$H:$H)</f>
        <v>0</v>
      </c>
      <c r="K41" s="30">
        <f>SUMIF(AJE!$Q:$Q,D41,AJE!$T:$T)</f>
        <v>0</v>
      </c>
      <c r="L41" s="39">
        <f t="shared" si="1"/>
        <v>96000</v>
      </c>
      <c r="M41" s="30">
        <f>SUMIF(AJE!$AB:$AB,D41,AJE!$AE:$AE)</f>
        <v>0</v>
      </c>
      <c r="N41" s="29">
        <f t="shared" si="2"/>
        <v>96000</v>
      </c>
      <c r="P41" s="29"/>
    </row>
    <row r="42" spans="1:16" x14ac:dyDescent="0.35">
      <c r="A42">
        <f>_xlfn.XLOOKUP($B42,Index!$E:$E,Index!$D:$D,)</f>
        <v>2</v>
      </c>
      <c r="B42" t="str">
        <f>IF($C42="Ltd",_xlfn.XLOOKUP($D42,Index!$V:$V,Index!$P:$P,),_xlfn.XLOOKUP($D42,Index!$AG:$AG,Index!$AA:$AA,))</f>
        <v>Accounts Receivable</v>
      </c>
      <c r="C42" t="str">
        <f t="shared" si="0"/>
        <v>Ltd</v>
      </c>
      <c r="D42" t="s">
        <v>755</v>
      </c>
      <c r="E42" s="1" t="str">
        <f>_xlfn.XLOOKUP(_xlfn.NUMBERVALUE(MID(D42,2,5)),'TB LTD 12.22'!$E:$E,'TB LTD 12.22'!$F:$F,)</f>
        <v>חברת החשמל לישראל בע"מ</v>
      </c>
      <c r="F42">
        <f>IF(C42="Ltd",_xlfn.XLOOKUP(D42,Index!V:V,Index!R:R,),_xlfn.XLOOKUP(D42,Index!AG:AG,Index!AC:AC,))</f>
        <v>0</v>
      </c>
      <c r="G42">
        <f>IF(C42="Ltd",_xlfn.XLOOKUP(D42,Index!V:V,Index!T:T,),_xlfn.XLOOKUP(D42,Index!AG:AG,Index!AE:AE,))</f>
        <v>0</v>
      </c>
      <c r="H42" s="31"/>
      <c r="I42" s="25">
        <f>_xlfn.XLOOKUP(_xlfn.NUMBERVALUE(MID(D42,2,5)),'TB LTD 12.22'!E:E,'TB LTD 12.22'!H:H,0,0,1)</f>
        <v>47385.01</v>
      </c>
      <c r="J42" s="30">
        <f>SUMIF(AJE!$E:$E,D42,AJE!$H:$H)</f>
        <v>0</v>
      </c>
      <c r="K42" s="30">
        <f>SUMIF(AJE!$Q:$Q,D42,AJE!$T:$T)</f>
        <v>0</v>
      </c>
      <c r="L42" s="39">
        <f t="shared" si="1"/>
        <v>47385.01</v>
      </c>
      <c r="M42" s="30">
        <f>SUMIF(AJE!$AB:$AB,D42,AJE!$AE:$AE)</f>
        <v>0</v>
      </c>
      <c r="N42" s="29">
        <f t="shared" si="2"/>
        <v>47385.01</v>
      </c>
      <c r="P42" s="29"/>
    </row>
    <row r="43" spans="1:16" x14ac:dyDescent="0.35">
      <c r="A43">
        <f>_xlfn.XLOOKUP($B43,Index!$E:$E,Index!$D:$D,)</f>
        <v>2</v>
      </c>
      <c r="B43" t="str">
        <f>IF($C43="Ltd",_xlfn.XLOOKUP($D43,Index!$V:$V,Index!$P:$P,),_xlfn.XLOOKUP($D43,Index!$AG:$AG,Index!$AA:$AA,))</f>
        <v>Accounts Receivable</v>
      </c>
      <c r="C43" t="str">
        <f t="shared" si="0"/>
        <v>Ltd</v>
      </c>
      <c r="D43" t="s">
        <v>756</v>
      </c>
      <c r="E43" s="1" t="str">
        <f>_xlfn.XLOOKUP(_xlfn.NUMBERVALUE(MID(D43,2,5)),'TB LTD 12.22'!$E:$E,'TB LTD 12.22'!$F:$F,)</f>
        <v>Exclusive Networks SAS</v>
      </c>
      <c r="F43">
        <f>IF(C43="Ltd",_xlfn.XLOOKUP(D43,Index!V:V,Index!R:R,),_xlfn.XLOOKUP(D43,Index!AG:AG,Index!AC:AC,))</f>
        <v>0</v>
      </c>
      <c r="G43">
        <f>IF(C43="Ltd",_xlfn.XLOOKUP(D43,Index!V:V,Index!T:T,),_xlfn.XLOOKUP(D43,Index!AG:AG,Index!AE:AE,))</f>
        <v>0</v>
      </c>
      <c r="H43" s="31"/>
      <c r="I43" s="25">
        <f>_xlfn.XLOOKUP(_xlfn.NUMBERVALUE(MID(D43,2,5)),'TB LTD 12.22'!E:E,'TB LTD 12.22'!H:H,0,0,1)</f>
        <v>9982.5</v>
      </c>
      <c r="J43" s="30">
        <f>SUMIF(AJE!$E:$E,D43,AJE!$H:$H)</f>
        <v>0</v>
      </c>
      <c r="K43" s="30">
        <f>SUMIF(AJE!$Q:$Q,D43,AJE!$T:$T)</f>
        <v>0</v>
      </c>
      <c r="L43" s="39">
        <f t="shared" si="1"/>
        <v>9982.5</v>
      </c>
      <c r="M43" s="30">
        <f>SUMIF(AJE!$AB:$AB,D43,AJE!$AE:$AE)</f>
        <v>0</v>
      </c>
      <c r="N43" s="29">
        <f t="shared" si="2"/>
        <v>9982.5</v>
      </c>
      <c r="P43" s="29"/>
    </row>
    <row r="44" spans="1:16" x14ac:dyDescent="0.35">
      <c r="A44">
        <f>_xlfn.XLOOKUP($B44,Index!$E:$E,Index!$D:$D,)</f>
        <v>2</v>
      </c>
      <c r="B44" t="str">
        <f>IF($C44="Ltd",_xlfn.XLOOKUP($D44,Index!$V:$V,Index!$P:$P,),_xlfn.XLOOKUP($D44,Index!$AG:$AG,Index!$AA:$AA,))</f>
        <v>Accounts Receivable</v>
      </c>
      <c r="C44" t="str">
        <f t="shared" si="0"/>
        <v>Ltd</v>
      </c>
      <c r="D44" t="s">
        <v>757</v>
      </c>
      <c r="E44" s="1" t="str">
        <f>_xlfn.XLOOKUP(_xlfn.NUMBERVALUE(MID(D44,2,5)),'TB LTD 12.22'!$E:$E,'TB LTD 12.22'!$F:$F,)</f>
        <v>NEXTGEN Distribution Pty Ltd</v>
      </c>
      <c r="F44">
        <f>IF(C44="Ltd",_xlfn.XLOOKUP(D44,Index!V:V,Index!R:R,),_xlfn.XLOOKUP(D44,Index!AG:AG,Index!AC:AC,))</f>
        <v>0</v>
      </c>
      <c r="G44">
        <f>IF(C44="Ltd",_xlfn.XLOOKUP(D44,Index!V:V,Index!T:T,),_xlfn.XLOOKUP(D44,Index!AG:AG,Index!AE:AE,))</f>
        <v>0</v>
      </c>
      <c r="H44" s="31"/>
      <c r="I44" s="25">
        <f>_xlfn.XLOOKUP(_xlfn.NUMBERVALUE(MID(D44,2,5)),'TB LTD 12.22'!E:E,'TB LTD 12.22'!H:H,0,0,1)</f>
        <v>141801.67000000001</v>
      </c>
      <c r="J44" s="30">
        <f>SUMIF(AJE!$E:$E,D44,AJE!$H:$H)</f>
        <v>0</v>
      </c>
      <c r="K44" s="30">
        <f>SUMIF(AJE!$Q:$Q,D44,AJE!$T:$T)</f>
        <v>0</v>
      </c>
      <c r="L44" s="39">
        <f t="shared" si="1"/>
        <v>141801.67000000001</v>
      </c>
      <c r="M44" s="30">
        <f>SUMIF(AJE!$AB:$AB,D44,AJE!$AE:$AE)</f>
        <v>0</v>
      </c>
      <c r="N44" s="29">
        <f t="shared" si="2"/>
        <v>141801.67000000001</v>
      </c>
      <c r="P44" s="29"/>
    </row>
    <row r="45" spans="1:16" x14ac:dyDescent="0.35">
      <c r="A45">
        <f>_xlfn.XLOOKUP($B45,Index!$E:$E,Index!$D:$D,)</f>
        <v>2</v>
      </c>
      <c r="B45" t="str">
        <f>IF($C45="Ltd",_xlfn.XLOOKUP($D45,Index!$V:$V,Index!$P:$P,),_xlfn.XLOOKUP($D45,Index!$AG:$AG,Index!$AA:$AA,))</f>
        <v>Accounts Receivable</v>
      </c>
      <c r="C45" t="str">
        <f t="shared" si="0"/>
        <v>Ltd</v>
      </c>
      <c r="D45" t="s">
        <v>758</v>
      </c>
      <c r="E45" s="1" t="str">
        <f>_xlfn.XLOOKUP(_xlfn.NUMBERVALUE(MID(D45,2,5)),'TB LTD 12.22'!$E:$E,'TB LTD 12.22'!$F:$F,)</f>
        <v>iC Consult GmbH</v>
      </c>
      <c r="F45">
        <f>IF(C45="Ltd",_xlfn.XLOOKUP(D45,Index!V:V,Index!R:R,),_xlfn.XLOOKUP(D45,Index!AG:AG,Index!AC:AC,))</f>
        <v>0</v>
      </c>
      <c r="G45">
        <f>IF(C45="Ltd",_xlfn.XLOOKUP(D45,Index!V:V,Index!T:T,),_xlfn.XLOOKUP(D45,Index!AG:AG,Index!AE:AE,))</f>
        <v>0</v>
      </c>
      <c r="H45" s="31"/>
      <c r="I45" s="25">
        <f>_xlfn.XLOOKUP(_xlfn.NUMBERVALUE(MID(D45,2,5)),'TB LTD 12.22'!E:E,'TB LTD 12.22'!H:H,0,0,1)</f>
        <v>9684.44</v>
      </c>
      <c r="J45" s="30">
        <f>SUMIF(AJE!$E:$E,D45,AJE!$H:$H)</f>
        <v>0</v>
      </c>
      <c r="K45" s="30">
        <f>SUMIF(AJE!$Q:$Q,D45,AJE!$T:$T)</f>
        <v>0</v>
      </c>
      <c r="L45" s="39">
        <f t="shared" si="1"/>
        <v>9684.44</v>
      </c>
      <c r="M45" s="30">
        <f>SUMIF(AJE!$AB:$AB,D45,AJE!$AE:$AE)</f>
        <v>0</v>
      </c>
      <c r="N45" s="29">
        <f t="shared" si="2"/>
        <v>9684.44</v>
      </c>
      <c r="P45" s="29"/>
    </row>
    <row r="46" spans="1:16" x14ac:dyDescent="0.35">
      <c r="A46">
        <f>_xlfn.XLOOKUP($B46,Index!$E:$E,Index!$D:$D,)</f>
        <v>2</v>
      </c>
      <c r="B46" t="str">
        <f>IF($C46="Ltd",_xlfn.XLOOKUP($D46,Index!$V:$V,Index!$P:$P,),_xlfn.XLOOKUP($D46,Index!$AG:$AG,Index!$AA:$AA,))</f>
        <v>Accounts Receivable</v>
      </c>
      <c r="C46" t="str">
        <f t="shared" si="0"/>
        <v>Ltd</v>
      </c>
      <c r="D46" t="s">
        <v>759</v>
      </c>
      <c r="E46" s="1" t="str">
        <f>_xlfn.XLOOKUP(_xlfn.NUMBERVALUE(MID(D46,2,5)),'TB LTD 12.22'!$E:$E,'TB LTD 12.22'!$F:$F,)</f>
        <v>Aon Versicherungsmakler Deutschland GmbH</v>
      </c>
      <c r="F46">
        <f>IF(C46="Ltd",_xlfn.XLOOKUP(D46,Index!V:V,Index!R:R,),_xlfn.XLOOKUP(D46,Index!AG:AG,Index!AC:AC,))</f>
        <v>0</v>
      </c>
      <c r="G46">
        <f>IF(C46="Ltd",_xlfn.XLOOKUP(D46,Index!V:V,Index!T:T,),_xlfn.XLOOKUP(D46,Index!AG:AG,Index!AE:AE,))</f>
        <v>0</v>
      </c>
      <c r="H46" s="31"/>
      <c r="I46" s="25">
        <f>_xlfn.XLOOKUP(_xlfn.NUMBERVALUE(MID(D46,2,5)),'TB LTD 12.22'!E:E,'TB LTD 12.22'!H:H,0,0,1)</f>
        <v>13571.48</v>
      </c>
      <c r="J46" s="30">
        <f>SUMIF(AJE!$E:$E,D46,AJE!$H:$H)</f>
        <v>0</v>
      </c>
      <c r="K46" s="30">
        <f>SUMIF(AJE!$Q:$Q,D46,AJE!$T:$T)</f>
        <v>0</v>
      </c>
      <c r="L46" s="39">
        <f t="shared" si="1"/>
        <v>13571.48</v>
      </c>
      <c r="M46" s="30">
        <f>SUMIF(AJE!$AB:$AB,D46,AJE!$AE:$AE)</f>
        <v>0</v>
      </c>
      <c r="N46" s="29">
        <f t="shared" si="2"/>
        <v>13571.48</v>
      </c>
      <c r="P46" s="29"/>
    </row>
    <row r="47" spans="1:16" x14ac:dyDescent="0.35">
      <c r="A47">
        <f>_xlfn.XLOOKUP($B47,Index!$E:$E,Index!$D:$D,)</f>
        <v>2</v>
      </c>
      <c r="B47" t="str">
        <f>IF($C47="Ltd",_xlfn.XLOOKUP($D47,Index!$V:$V,Index!$P:$P,),_xlfn.XLOOKUP($D47,Index!$AG:$AG,Index!$AA:$AA,))</f>
        <v>Accounts Receivable</v>
      </c>
      <c r="C47" t="str">
        <f t="shared" si="0"/>
        <v>Ltd</v>
      </c>
      <c r="D47" t="s">
        <v>760</v>
      </c>
      <c r="E47" s="1" t="str">
        <f>_xlfn.XLOOKUP(_xlfn.NUMBERVALUE(MID(D47,2,5)),'TB LTD 12.22'!$E:$E,'TB LTD 12.22'!$F:$F,)</f>
        <v>Cynoks לא להשתמש</v>
      </c>
      <c r="F47">
        <f>IF(C47="Ltd",_xlfn.XLOOKUP(D47,Index!V:V,Index!R:R,),_xlfn.XLOOKUP(D47,Index!AG:AG,Index!AC:AC,))</f>
        <v>0</v>
      </c>
      <c r="G47">
        <f>IF(C47="Ltd",_xlfn.XLOOKUP(D47,Index!V:V,Index!T:T,),_xlfn.XLOOKUP(D47,Index!AG:AG,Index!AE:AE,))</f>
        <v>0</v>
      </c>
      <c r="H47" s="31"/>
      <c r="I47" s="25">
        <f>_xlfn.XLOOKUP(_xlfn.NUMBERVALUE(MID(D47,2,5)),'TB LTD 12.22'!E:E,'TB LTD 12.22'!H:H,0,0,1)</f>
        <v>16908.68</v>
      </c>
      <c r="J47" s="30">
        <f>SUMIF(AJE!$E:$E,D47,AJE!$H:$H)</f>
        <v>0</v>
      </c>
      <c r="K47" s="30">
        <f>SUMIF(AJE!$Q:$Q,D47,AJE!$T:$T)</f>
        <v>0</v>
      </c>
      <c r="L47" s="39">
        <f t="shared" si="1"/>
        <v>16908.68</v>
      </c>
      <c r="M47" s="30">
        <f>SUMIF(AJE!$AB:$AB,D47,AJE!$AE:$AE)</f>
        <v>0</v>
      </c>
      <c r="N47" s="29">
        <f t="shared" si="2"/>
        <v>16908.68</v>
      </c>
      <c r="P47" s="29"/>
    </row>
    <row r="48" spans="1:16" x14ac:dyDescent="0.35">
      <c r="A48">
        <f>_xlfn.XLOOKUP($B48,Index!$E:$E,Index!$D:$D,)</f>
        <v>2</v>
      </c>
      <c r="B48" t="str">
        <f>IF($C48="Ltd",_xlfn.XLOOKUP($D48,Index!$V:$V,Index!$P:$P,),_xlfn.XLOOKUP($D48,Index!$AG:$AG,Index!$AA:$AA,))</f>
        <v>Accounts Receivable</v>
      </c>
      <c r="C48" t="str">
        <f t="shared" si="0"/>
        <v>Ltd</v>
      </c>
      <c r="D48" t="s">
        <v>761</v>
      </c>
      <c r="E48" s="1" t="str">
        <f>_xlfn.XLOOKUP(_xlfn.NUMBERVALUE(MID(D48,2,5)),'TB LTD 12.22'!$E:$E,'TB LTD 12.22'!$F:$F,)</f>
        <v>Xox Geback Gmbh</v>
      </c>
      <c r="F48">
        <f>IF(C48="Ltd",_xlfn.XLOOKUP(D48,Index!V:V,Index!R:R,),_xlfn.XLOOKUP(D48,Index!AG:AG,Index!AC:AC,))</f>
        <v>0</v>
      </c>
      <c r="G48">
        <f>IF(C48="Ltd",_xlfn.XLOOKUP(D48,Index!V:V,Index!T:T,),_xlfn.XLOOKUP(D48,Index!AG:AG,Index!AE:AE,))</f>
        <v>0</v>
      </c>
      <c r="H48" s="31"/>
      <c r="I48" s="25">
        <f>_xlfn.XLOOKUP(_xlfn.NUMBERVALUE(MID(D48,2,5)),'TB LTD 12.22'!E:E,'TB LTD 12.22'!H:H,0,0,1)</f>
        <v>8703.91</v>
      </c>
      <c r="J48" s="30">
        <f>SUMIF(AJE!$E:$E,D48,AJE!$H:$H)</f>
        <v>0</v>
      </c>
      <c r="K48" s="30">
        <f>SUMIF(AJE!$Q:$Q,D48,AJE!$T:$T)</f>
        <v>0</v>
      </c>
      <c r="L48" s="39">
        <f t="shared" si="1"/>
        <v>8703.91</v>
      </c>
      <c r="M48" s="30">
        <f>SUMIF(AJE!$AB:$AB,D48,AJE!$AE:$AE)</f>
        <v>0</v>
      </c>
      <c r="N48" s="29">
        <f t="shared" si="2"/>
        <v>8703.91</v>
      </c>
      <c r="P48" s="29"/>
    </row>
    <row r="49" spans="1:16" x14ac:dyDescent="0.35">
      <c r="A49">
        <f>_xlfn.XLOOKUP($B49,Index!$E:$E,Index!$D:$D,)</f>
        <v>2</v>
      </c>
      <c r="B49" t="str">
        <f>IF($C49="Ltd",_xlfn.XLOOKUP($D49,Index!$V:$V,Index!$P:$P,),_xlfn.XLOOKUP($D49,Index!$AG:$AG,Index!$AA:$AA,))</f>
        <v>Accounts Receivable</v>
      </c>
      <c r="C49" t="str">
        <f t="shared" si="0"/>
        <v>Ltd</v>
      </c>
      <c r="D49" t="s">
        <v>762</v>
      </c>
      <c r="E49" s="1" t="str">
        <f>_xlfn.XLOOKUP(_xlfn.NUMBERVALUE(MID(D49,2,5)),'TB LTD 12.22'!$E:$E,'TB LTD 12.22'!$F:$F,)</f>
        <v>Trading point GMBH</v>
      </c>
      <c r="F49">
        <f>IF(C49="Ltd",_xlfn.XLOOKUP(D49,Index!V:V,Index!R:R,),_xlfn.XLOOKUP(D49,Index!AG:AG,Index!AC:AC,))</f>
        <v>0</v>
      </c>
      <c r="G49">
        <f>IF(C49="Ltd",_xlfn.XLOOKUP(D49,Index!V:V,Index!T:T,),_xlfn.XLOOKUP(D49,Index!AG:AG,Index!AE:AE,))</f>
        <v>0</v>
      </c>
      <c r="H49" s="31"/>
      <c r="I49" s="25">
        <f>_xlfn.XLOOKUP(_xlfn.NUMBERVALUE(MID(D49,2,5)),'TB LTD 12.22'!E:E,'TB LTD 12.22'!H:H,0,0,1)</f>
        <v>46405.18</v>
      </c>
      <c r="J49" s="30">
        <f>SUMIF(AJE!$E:$E,D49,AJE!$H:$H)</f>
        <v>0</v>
      </c>
      <c r="K49" s="30">
        <f>SUMIF(AJE!$Q:$Q,D49,AJE!$T:$T)</f>
        <v>0</v>
      </c>
      <c r="L49" s="39">
        <f t="shared" si="1"/>
        <v>46405.18</v>
      </c>
      <c r="M49" s="30">
        <f>SUMIF(AJE!$AB:$AB,D49,AJE!$AE:$AE)</f>
        <v>0</v>
      </c>
      <c r="N49" s="29">
        <f t="shared" si="2"/>
        <v>46405.18</v>
      </c>
      <c r="P49" s="29"/>
    </row>
    <row r="50" spans="1:16" x14ac:dyDescent="0.35">
      <c r="A50">
        <f>_xlfn.XLOOKUP($B50,Index!$E:$E,Index!$D:$D,)</f>
        <v>3</v>
      </c>
      <c r="B50" t="str">
        <f>IF($C50="Ltd",_xlfn.XLOOKUP($D50,Index!$V:$V,Index!$P:$P,),_xlfn.XLOOKUP($D50,Index!$AG:$AG,Index!$AA:$AA,))</f>
        <v>Prepaid expenses and other receivable</v>
      </c>
      <c r="C50" t="str">
        <f t="shared" si="0"/>
        <v>Ltd</v>
      </c>
      <c r="D50" t="s">
        <v>763</v>
      </c>
      <c r="E50" s="1" t="str">
        <f>_xlfn.XLOOKUP(_xlfn.NUMBERVALUE(MID(D50,2,5)),'TB LTD 12.22'!$E:$E,'TB LTD 12.22'!$F:$F,)</f>
        <v>הוצאות מראש</v>
      </c>
      <c r="F50" t="str">
        <f>IF(C50="Ltd",_xlfn.XLOOKUP(D50,Index!V:V,Index!R:R,),_xlfn.XLOOKUP(D50,Index!AG:AG,Index!AC:AC,))</f>
        <v>Prepaid Expenses</v>
      </c>
      <c r="G50">
        <f>IF(C50="Ltd",_xlfn.XLOOKUP(D50,Index!V:V,Index!T:T,),_xlfn.XLOOKUP(D50,Index!AG:AG,Index!AE:AE,))</f>
        <v>0</v>
      </c>
      <c r="H50" s="31"/>
      <c r="I50" s="25">
        <f>_xlfn.XLOOKUP(_xlfn.NUMBERVALUE(MID(D50,2,5)),'TB LTD 12.22'!E:E,'TB LTD 12.22'!H:H,0,0,1)</f>
        <v>795373.48</v>
      </c>
      <c r="J50" s="30">
        <f>SUMIF(AJE!$E:$E,D50,AJE!$H:$H)</f>
        <v>0</v>
      </c>
      <c r="K50" s="30">
        <f>SUMIF(AJE!$Q:$Q,D50,AJE!$T:$T)</f>
        <v>0</v>
      </c>
      <c r="L50" s="39">
        <f t="shared" si="1"/>
        <v>795373.48</v>
      </c>
      <c r="M50" s="30">
        <f>SUMIF(AJE!$AB:$AB,D50,AJE!$AE:$AE)</f>
        <v>0</v>
      </c>
      <c r="N50" s="29">
        <f t="shared" si="2"/>
        <v>795373.48</v>
      </c>
      <c r="P50" s="29"/>
    </row>
    <row r="51" spans="1:16" x14ac:dyDescent="0.35">
      <c r="A51">
        <f>_xlfn.XLOOKUP($B51,Index!$E:$E,Index!$D:$D,)</f>
        <v>3</v>
      </c>
      <c r="B51" t="str">
        <f>IF($C51="Ltd",_xlfn.XLOOKUP($D51,Index!$V:$V,Index!$P:$P,),_xlfn.XLOOKUP($D51,Index!$AG:$AG,Index!$AA:$AA,))</f>
        <v>Prepaid expenses and other receivable</v>
      </c>
      <c r="C51" t="str">
        <f t="shared" si="0"/>
        <v>Ltd</v>
      </c>
      <c r="D51" t="s">
        <v>764</v>
      </c>
      <c r="E51" s="1" t="str">
        <f>_xlfn.XLOOKUP(_xlfn.NUMBERVALUE(MID(D51,2,5)),'TB LTD 12.22'!$E:$E,'TB LTD 12.22'!$F:$F,)</f>
        <v>בונוס הוצאות מראש על תקן 606</v>
      </c>
      <c r="F51" t="str">
        <f>IF(C51="Ltd",_xlfn.XLOOKUP(D51,Index!V:V,Index!R:R,),_xlfn.XLOOKUP(D51,Index!AG:AG,Index!AC:AC,))</f>
        <v>Prepaid Commissions</v>
      </c>
      <c r="G51">
        <f>IF(C51="Ltd",_xlfn.XLOOKUP(D51,Index!V:V,Index!T:T,),_xlfn.XLOOKUP(D51,Index!AG:AG,Index!AE:AE,))</f>
        <v>0</v>
      </c>
      <c r="H51" s="31"/>
      <c r="I51" s="25">
        <f>_xlfn.XLOOKUP(_xlfn.NUMBERVALUE(MID(D51,2,5)),'TB LTD 12.22'!E:E,'TB LTD 12.22'!H:H,0,0,1)</f>
        <v>1981810.19</v>
      </c>
      <c r="J51" s="30">
        <f>SUMIF(AJE!$E:$E,D51,AJE!$H:$H)</f>
        <v>0</v>
      </c>
      <c r="K51" s="30">
        <f>SUMIF(AJE!$Q:$Q,D51,AJE!$T:$T)</f>
        <v>0</v>
      </c>
      <c r="L51" s="39">
        <f t="shared" si="1"/>
        <v>1981810.19</v>
      </c>
      <c r="M51" s="30">
        <f>SUMIF(AJE!$AB:$AB,D51,AJE!$AE:$AE)</f>
        <v>0</v>
      </c>
      <c r="N51" s="29">
        <f t="shared" si="2"/>
        <v>1981810.19</v>
      </c>
      <c r="P51" s="29"/>
    </row>
    <row r="52" spans="1:16" x14ac:dyDescent="0.35">
      <c r="A52">
        <f>_xlfn.XLOOKUP($B52,Index!$E:$E,Index!$D:$D,)</f>
        <v>4</v>
      </c>
      <c r="B52" t="str">
        <f>IF($C52="Ltd",_xlfn.XLOOKUP($D52,Index!$V:$V,Index!$P:$P,),_xlfn.XLOOKUP($D52,Index!$AG:$AG,Index!$AA:$AA,))</f>
        <v>Fixed Assets</v>
      </c>
      <c r="C52" t="str">
        <f t="shared" si="0"/>
        <v>Ltd</v>
      </c>
      <c r="D52" t="s">
        <v>765</v>
      </c>
      <c r="E52" s="136" t="str">
        <f>_xlfn.XLOOKUP(_xlfn.NUMBERVALUE(MID(D52,2,5)),'TB LTD 12.22'!$E:$E,'TB LTD 12.22'!$F:$F,)</f>
        <v>ריהוט ומוצרי חשמל</v>
      </c>
      <c r="F52">
        <f>IF(C52="Ltd",_xlfn.XLOOKUP(D52,Index!V:V,Index!R:R,),_xlfn.XLOOKUP(D52,Index!AG:AG,Index!AC:AC,))</f>
        <v>0</v>
      </c>
      <c r="G52">
        <f>IF(C52="Ltd",_xlfn.XLOOKUP(D52,Index!V:V,Index!T:T,),_xlfn.XLOOKUP(D52,Index!AG:AG,Index!AE:AE,))</f>
        <v>0</v>
      </c>
      <c r="H52" s="31"/>
      <c r="I52" s="25">
        <f>_xlfn.XLOOKUP(_xlfn.NUMBERVALUE(MID(D52,2,5)),'TB LTD 12.22'!E:E,'TB LTD 12.22'!H:H,0,0,1)</f>
        <v>127918.75</v>
      </c>
      <c r="J52" s="30">
        <f>SUMIF(AJE!$E:$E,D52,AJE!$H:$H)</f>
        <v>0</v>
      </c>
      <c r="K52" s="30">
        <f>SUMIF(AJE!$Q:$Q,D52,AJE!$T:$T)</f>
        <v>0</v>
      </c>
      <c r="L52" s="39">
        <f t="shared" si="1"/>
        <v>127918.75</v>
      </c>
      <c r="M52" s="30">
        <f>SUMIF(AJE!$AB:$AB,D52,AJE!$AE:$AE)</f>
        <v>0</v>
      </c>
      <c r="N52" s="137">
        <f t="shared" si="2"/>
        <v>127918.75</v>
      </c>
      <c r="P52" s="29"/>
    </row>
    <row r="53" spans="1:16" x14ac:dyDescent="0.35">
      <c r="A53">
        <f>_xlfn.XLOOKUP($B53,Index!$E:$E,Index!$D:$D,)</f>
        <v>4</v>
      </c>
      <c r="B53" t="str">
        <f>IF($C53="Ltd",_xlfn.XLOOKUP($D53,Index!$V:$V,Index!$P:$P,),_xlfn.XLOOKUP($D53,Index!$AG:$AG,Index!$AA:$AA,))</f>
        <v>Fixed Assets</v>
      </c>
      <c r="C53" t="str">
        <f t="shared" si="0"/>
        <v>Ltd</v>
      </c>
      <c r="D53" t="s">
        <v>766</v>
      </c>
      <c r="E53" s="1" t="str">
        <f>_xlfn.XLOOKUP(_xlfn.NUMBERVALUE(MID(D53,2,5)),'TB LTD 12.22'!$E:$E,'TB LTD 12.22'!$F:$F,)</f>
        <v>מחשבים וציוד מחשובי</v>
      </c>
      <c r="F53">
        <f>IF(C53="Ltd",_xlfn.XLOOKUP(D53,Index!V:V,Index!R:R,),_xlfn.XLOOKUP(D53,Index!AG:AG,Index!AC:AC,))</f>
        <v>0</v>
      </c>
      <c r="G53">
        <f>IF(C53="Ltd",_xlfn.XLOOKUP(D53,Index!V:V,Index!T:T,),_xlfn.XLOOKUP(D53,Index!AG:AG,Index!AE:AE,))</f>
        <v>0</v>
      </c>
      <c r="H53" s="31"/>
      <c r="I53" s="25">
        <f>_xlfn.XLOOKUP(_xlfn.NUMBERVALUE(MID(D53,2,5)),'TB LTD 12.22'!E:E,'TB LTD 12.22'!H:H,0,0,1)</f>
        <v>490078.75</v>
      </c>
      <c r="J53" s="30">
        <f>SUMIF(AJE!$E:$E,D53,AJE!$H:$H)</f>
        <v>0</v>
      </c>
      <c r="K53" s="30">
        <f>SUMIF(AJE!$Q:$Q,D53,AJE!$T:$T)</f>
        <v>0</v>
      </c>
      <c r="L53" s="39">
        <f t="shared" si="1"/>
        <v>490078.75</v>
      </c>
      <c r="M53" s="30">
        <f>SUMIF(AJE!$AB:$AB,D53,AJE!$AE:$AE)</f>
        <v>0</v>
      </c>
      <c r="N53" s="138">
        <f t="shared" si="2"/>
        <v>490078.75</v>
      </c>
      <c r="P53" s="29"/>
    </row>
    <row r="54" spans="1:16" x14ac:dyDescent="0.35">
      <c r="A54">
        <f>_xlfn.XLOOKUP($B54,Index!$E:$E,Index!$D:$D,)</f>
        <v>4</v>
      </c>
      <c r="B54" t="str">
        <f>IF($C54="Ltd",_xlfn.XLOOKUP($D54,Index!$V:$V,Index!$P:$P,),_xlfn.XLOOKUP($D54,Index!$AG:$AG,Index!$AA:$AA,))</f>
        <v>Fixed Assets</v>
      </c>
      <c r="C54" t="str">
        <f t="shared" si="0"/>
        <v>Ltd</v>
      </c>
      <c r="D54" t="s">
        <v>767</v>
      </c>
      <c r="E54" s="1" t="str">
        <f>_xlfn.XLOOKUP(_xlfn.NUMBERVALUE(MID(D54,2,5)),'TB LTD 12.22'!$E:$E,'TB LTD 12.22'!$F:$F,)</f>
        <v>ציוד אלקטרוני שרתים server ציוד היקפי</v>
      </c>
      <c r="F54">
        <f>IF(C54="Ltd",_xlfn.XLOOKUP(D54,Index!V:V,Index!R:R,),_xlfn.XLOOKUP(D54,Index!AG:AG,Index!AC:AC,))</f>
        <v>0</v>
      </c>
      <c r="G54">
        <f>IF(C54="Ltd",_xlfn.XLOOKUP(D54,Index!V:V,Index!T:T,),_xlfn.XLOOKUP(D54,Index!AG:AG,Index!AE:AE,))</f>
        <v>0</v>
      </c>
      <c r="H54" s="31"/>
      <c r="I54" s="25">
        <f>_xlfn.XLOOKUP(_xlfn.NUMBERVALUE(MID(D54,2,5)),'TB LTD 12.22'!E:E,'TB LTD 12.22'!H:H,0,0,1)</f>
        <v>198275.20000000001</v>
      </c>
      <c r="J54" s="30">
        <f>SUMIF(AJE!$E:$E,D54,AJE!$H:$H)</f>
        <v>0</v>
      </c>
      <c r="K54" s="30">
        <f>SUMIF(AJE!$Q:$Q,D54,AJE!$T:$T)</f>
        <v>0</v>
      </c>
      <c r="L54" s="39">
        <f t="shared" si="1"/>
        <v>198275.20000000001</v>
      </c>
      <c r="M54" s="30">
        <f>SUMIF(AJE!$AB:$AB,D54,AJE!$AE:$AE)</f>
        <v>0</v>
      </c>
      <c r="N54" s="138">
        <f t="shared" si="2"/>
        <v>198275.20000000001</v>
      </c>
      <c r="P54" s="29"/>
    </row>
    <row r="55" spans="1:16" x14ac:dyDescent="0.35">
      <c r="A55">
        <f>_xlfn.XLOOKUP($B55,Index!$E:$E,Index!$D:$D,)</f>
        <v>4</v>
      </c>
      <c r="B55" t="str">
        <f>IF($C55="Ltd",_xlfn.XLOOKUP($D55,Index!$V:$V,Index!$P:$P,),_xlfn.XLOOKUP($D55,Index!$AG:$AG,Index!$AA:$AA,))</f>
        <v>Fixed Assets</v>
      </c>
      <c r="C55" t="str">
        <f t="shared" si="0"/>
        <v>Ltd</v>
      </c>
      <c r="D55" t="s">
        <v>768</v>
      </c>
      <c r="E55" s="1" t="str">
        <f>_xlfn.XLOOKUP(_xlfn.NUMBERVALUE(MID(D55,2,5)),'TB LTD 12.22'!$E:$E,'TB LTD 12.22'!$F:$F,)</f>
        <v>תוכנות</v>
      </c>
      <c r="F55">
        <f>IF(C55="Ltd",_xlfn.XLOOKUP(D55,Index!V:V,Index!R:R,),_xlfn.XLOOKUP(D55,Index!AG:AG,Index!AC:AC,))</f>
        <v>0</v>
      </c>
      <c r="G55">
        <f>IF(C55="Ltd",_xlfn.XLOOKUP(D55,Index!V:V,Index!T:T,),_xlfn.XLOOKUP(D55,Index!AG:AG,Index!AE:AE,))</f>
        <v>0</v>
      </c>
      <c r="H55" s="31"/>
      <c r="I55" s="25">
        <f>_xlfn.XLOOKUP(_xlfn.NUMBERVALUE(MID(D55,2,5)),'TB LTD 12.22'!E:E,'TB LTD 12.22'!H:H,0,0,1)</f>
        <v>8056.95</v>
      </c>
      <c r="J55" s="30">
        <f>SUMIF(AJE!$E:$E,D55,AJE!$H:$H)</f>
        <v>0</v>
      </c>
      <c r="K55" s="30">
        <f>SUMIF(AJE!$Q:$Q,D55,AJE!$T:$T)</f>
        <v>0</v>
      </c>
      <c r="L55" s="39">
        <f t="shared" si="1"/>
        <v>8056.95</v>
      </c>
      <c r="M55" s="30">
        <f>SUMIF(AJE!$AB:$AB,D55,AJE!$AE:$AE)</f>
        <v>0</v>
      </c>
      <c r="N55" s="138">
        <f t="shared" si="2"/>
        <v>8056.95</v>
      </c>
      <c r="P55" s="29"/>
    </row>
    <row r="56" spans="1:16" x14ac:dyDescent="0.35">
      <c r="A56">
        <f>_xlfn.XLOOKUP($B56,Index!$E:$E,Index!$D:$D,)</f>
        <v>4</v>
      </c>
      <c r="B56" t="str">
        <f>IF($C56="Ltd",_xlfn.XLOOKUP($D56,Index!$V:$V,Index!$P:$P,),_xlfn.XLOOKUP($D56,Index!$AG:$AG,Index!$AA:$AA,))</f>
        <v>Fixed Assets</v>
      </c>
      <c r="C56" t="str">
        <f t="shared" si="0"/>
        <v>Ltd</v>
      </c>
      <c r="D56" t="s">
        <v>769</v>
      </c>
      <c r="E56" s="136" t="str">
        <f>_xlfn.XLOOKUP(_xlfn.NUMBERVALUE(MID(D56,2,5)),'TB LTD 12.22'!$E:$E,'TB LTD 12.22'!$F:$F,)</f>
        <v>שיפורים במושכר</v>
      </c>
      <c r="F56">
        <f>IF(C56="Ltd",_xlfn.XLOOKUP(D56,Index!V:V,Index!R:R,),_xlfn.XLOOKUP(D56,Index!AG:AG,Index!AC:AC,))</f>
        <v>0</v>
      </c>
      <c r="G56">
        <f>IF(C56="Ltd",_xlfn.XLOOKUP(D56,Index!V:V,Index!T:T,),_xlfn.XLOOKUP(D56,Index!AG:AG,Index!AE:AE,))</f>
        <v>0</v>
      </c>
      <c r="H56" s="31"/>
      <c r="I56" s="25">
        <f>_xlfn.XLOOKUP(_xlfn.NUMBERVALUE(MID(D56,2,5)),'TB LTD 12.22'!E:E,'TB LTD 12.22'!H:H,0,0,1)</f>
        <v>101290.35</v>
      </c>
      <c r="J56" s="30">
        <f>SUMIF(AJE!$E:$E,D56,AJE!$H:$H)</f>
        <v>0</v>
      </c>
      <c r="K56" s="30">
        <f>SUMIF(AJE!$Q:$Q,D56,AJE!$T:$T)</f>
        <v>0</v>
      </c>
      <c r="L56" s="39">
        <f t="shared" si="1"/>
        <v>101290.35</v>
      </c>
      <c r="M56" s="30">
        <f>SUMIF(AJE!$AB:$AB,D56,AJE!$AE:$AE)</f>
        <v>0</v>
      </c>
      <c r="N56" s="137">
        <f t="shared" si="2"/>
        <v>101290.35</v>
      </c>
      <c r="P56" s="29"/>
    </row>
    <row r="57" spans="1:16" x14ac:dyDescent="0.35">
      <c r="A57">
        <f>_xlfn.XLOOKUP($B57,Index!$E:$E,Index!$D:$D,)</f>
        <v>4</v>
      </c>
      <c r="B57" t="str">
        <f>IF($C57="Ltd",_xlfn.XLOOKUP($D57,Index!$V:$V,Index!$P:$P,),_xlfn.XLOOKUP($D57,Index!$AG:$AG,Index!$AA:$AA,))</f>
        <v>Fixed Assets</v>
      </c>
      <c r="C57" t="str">
        <f t="shared" si="0"/>
        <v>Ltd</v>
      </c>
      <c r="D57" t="s">
        <v>770</v>
      </c>
      <c r="E57" s="136" t="str">
        <f>_xlfn.XLOOKUP(_xlfn.NUMBERVALUE(MID(D57,2,5)),'TB LTD 12.22'!$E:$E,'TB LTD 12.22'!$F:$F,)</f>
        <v>תקשורת פלאפונים- לא להשתמש</v>
      </c>
      <c r="F57">
        <f>IF(C57="Ltd",_xlfn.XLOOKUP(D57,Index!V:V,Index!R:R,),_xlfn.XLOOKUP(D57,Index!AG:AG,Index!AC:AC,))</f>
        <v>0</v>
      </c>
      <c r="G57">
        <f>IF(C57="Ltd",_xlfn.XLOOKUP(D57,Index!V:V,Index!T:T,),_xlfn.XLOOKUP(D57,Index!AG:AG,Index!AE:AE,))</f>
        <v>0</v>
      </c>
      <c r="H57" s="31"/>
      <c r="I57" s="25">
        <f>_xlfn.XLOOKUP(_xlfn.NUMBERVALUE(MID(D57,2,5)),'TB LTD 12.22'!E:E,'TB LTD 12.22'!H:H,0,0,1)</f>
        <v>-1.17</v>
      </c>
      <c r="J57" s="30">
        <f>SUMIF(AJE!$E:$E,D57,AJE!$H:$H)</f>
        <v>0</v>
      </c>
      <c r="K57" s="30">
        <f>SUMIF(AJE!$Q:$Q,D57,AJE!$T:$T)</f>
        <v>0</v>
      </c>
      <c r="L57" s="39">
        <f t="shared" si="1"/>
        <v>-1.17</v>
      </c>
      <c r="M57" s="30">
        <f>SUMIF(AJE!$AB:$AB,D57,AJE!$AE:$AE)</f>
        <v>0</v>
      </c>
      <c r="N57" s="137">
        <f t="shared" si="2"/>
        <v>-1.17</v>
      </c>
      <c r="P57" s="29"/>
    </row>
    <row r="58" spans="1:16" x14ac:dyDescent="0.35">
      <c r="A58">
        <f>_xlfn.XLOOKUP($B58,Index!$E:$E,Index!$D:$D,)</f>
        <v>4</v>
      </c>
      <c r="B58" t="str">
        <f>IF($C58="Ltd",_xlfn.XLOOKUP($D58,Index!$V:$V,Index!$P:$P,),_xlfn.XLOOKUP($D58,Index!$AG:$AG,Index!$AA:$AA,))</f>
        <v>Fixed Assets</v>
      </c>
      <c r="C58" t="str">
        <f t="shared" si="0"/>
        <v>Ltd</v>
      </c>
      <c r="D58" t="s">
        <v>1299</v>
      </c>
      <c r="E58" s="136" t="str">
        <f>_xlfn.XLOOKUP(_xlfn.NUMBERVALUE(MID(D58,2,5)),'TB LTD 12.22'!$E:$E,'TB LTD 12.22'!$F:$F,)</f>
        <v>שיפורים במושכר קומה 27</v>
      </c>
      <c r="F58">
        <f>IF(C58="Ltd",_xlfn.XLOOKUP(D58,Index!V:V,Index!R:R,),_xlfn.XLOOKUP(D58,Index!AG:AG,Index!AC:AC,))</f>
        <v>0</v>
      </c>
      <c r="G58">
        <f>IF(C58="Ltd",_xlfn.XLOOKUP(D58,Index!V:V,Index!T:T,),_xlfn.XLOOKUP(D58,Index!AG:AG,Index!AE:AE,))</f>
        <v>0</v>
      </c>
      <c r="H58" s="31"/>
      <c r="I58" s="25">
        <f>_xlfn.XLOOKUP(_xlfn.NUMBERVALUE(MID(D58,2,5)),'TB LTD 12.22'!E:E,'TB LTD 12.22'!H:H,0,0,1)</f>
        <v>4271.07</v>
      </c>
      <c r="J58" s="30">
        <f>SUMIF(AJE!$E:$E,D58,AJE!$H:$H)</f>
        <v>0</v>
      </c>
      <c r="K58" s="30">
        <f>SUMIF(AJE!$Q:$Q,D58,AJE!$T:$T)</f>
        <v>0</v>
      </c>
      <c r="L58" s="39">
        <f t="shared" si="1"/>
        <v>4271.07</v>
      </c>
      <c r="M58" s="30">
        <f>SUMIF(AJE!$AB:$AB,D58,AJE!$AE:$AE)</f>
        <v>0</v>
      </c>
      <c r="N58" s="137">
        <f t="shared" si="2"/>
        <v>4271.07</v>
      </c>
      <c r="P58" s="29"/>
    </row>
    <row r="59" spans="1:16" x14ac:dyDescent="0.35">
      <c r="A59">
        <f>_xlfn.XLOOKUP($B59,Index!$E:$E,Index!$D:$D,)</f>
        <v>4</v>
      </c>
      <c r="B59" t="str">
        <f>IF($C59="Ltd",_xlfn.XLOOKUP($D59,Index!$V:$V,Index!$P:$P,),_xlfn.XLOOKUP($D59,Index!$AG:$AG,Index!$AA:$AA,))</f>
        <v>Fixed Assets</v>
      </c>
      <c r="C59" t="str">
        <f t="shared" si="0"/>
        <v>Ltd</v>
      </c>
      <c r="D59" t="s">
        <v>771</v>
      </c>
      <c r="E59" s="139" t="str">
        <f>_xlfn.XLOOKUP(_xlfn.NUMBERVALUE(MID(D59,2,5)),'TB LTD 12.22'!$E:$E,'TB LTD 12.22'!$F:$F,)</f>
        <v>פחנ"צ מחשבים</v>
      </c>
      <c r="F59" s="140">
        <f>IF(C59="Ltd",_xlfn.XLOOKUP(D59,Index!V:V,Index!R:R,),_xlfn.XLOOKUP(D59,Index!AG:AG,Index!AC:AC,))</f>
        <v>0</v>
      </c>
      <c r="G59" s="140">
        <f>IF(C59="Ltd",_xlfn.XLOOKUP(D59,Index!V:V,Index!T:T,),_xlfn.XLOOKUP(D59,Index!AG:AG,Index!AE:AE,))</f>
        <v>0</v>
      </c>
      <c r="H59" s="141"/>
      <c r="I59" s="142">
        <f>_xlfn.XLOOKUP(_xlfn.NUMBERVALUE(MID(D59,2,5)),'TB LTD 12.22'!E:E,'TB LTD 12.22'!H:H,0,0,1)</f>
        <v>-286170</v>
      </c>
      <c r="J59" s="143">
        <f>SUMIF(AJE!$E:$E,D59,AJE!$H:$H)</f>
        <v>0</v>
      </c>
      <c r="K59" s="143">
        <f>SUMIF(AJE!$Q:$Q,D59,AJE!$T:$T)</f>
        <v>0</v>
      </c>
      <c r="L59" s="142">
        <f t="shared" si="1"/>
        <v>-286170</v>
      </c>
      <c r="M59" s="143">
        <f>SUMIF(AJE!$AB:$AB,D59,AJE!$AE:$AE)</f>
        <v>0</v>
      </c>
      <c r="N59" s="138">
        <f t="shared" si="2"/>
        <v>-286170</v>
      </c>
      <c r="P59" s="29"/>
    </row>
    <row r="60" spans="1:16" x14ac:dyDescent="0.35">
      <c r="A60">
        <f>_xlfn.XLOOKUP($B60,Index!$E:$E,Index!$D:$D,)</f>
        <v>4</v>
      </c>
      <c r="B60" t="str">
        <f>IF($C60="Ltd",_xlfn.XLOOKUP($D60,Index!$V:$V,Index!$P:$P,),_xlfn.XLOOKUP($D60,Index!$AG:$AG,Index!$AA:$AA,))</f>
        <v>Fixed Assets</v>
      </c>
      <c r="C60" t="str">
        <f t="shared" si="0"/>
        <v>Ltd</v>
      </c>
      <c r="D60" t="s">
        <v>772</v>
      </c>
      <c r="E60" s="139" t="str">
        <f>_xlfn.XLOOKUP(_xlfn.NUMBERVALUE(MID(D60,2,5)),'TB LTD 12.22'!$E:$E,'TB LTD 12.22'!$F:$F,)</f>
        <v>פחנ"צ ציוד אלקטרוני היקפי</v>
      </c>
      <c r="F60" s="140">
        <f>IF(C60="Ltd",_xlfn.XLOOKUP(D60,Index!V:V,Index!R:R,),_xlfn.XLOOKUP(D60,Index!AG:AG,Index!AC:AC,))</f>
        <v>0</v>
      </c>
      <c r="G60" s="140">
        <f>IF(C60="Ltd",_xlfn.XLOOKUP(D60,Index!V:V,Index!T:T,),_xlfn.XLOOKUP(D60,Index!AG:AG,Index!AE:AE,))</f>
        <v>0</v>
      </c>
      <c r="H60" s="141"/>
      <c r="I60" s="142">
        <f>_xlfn.XLOOKUP(_xlfn.NUMBERVALUE(MID(D60,2,5)),'TB LTD 12.22'!E:E,'TB LTD 12.22'!H:H,0,0,1)</f>
        <v>-28238</v>
      </c>
      <c r="J60" s="143">
        <f>SUMIF(AJE!$E:$E,D60,AJE!$H:$H)</f>
        <v>0</v>
      </c>
      <c r="K60" s="143">
        <f>SUMIF(AJE!$Q:$Q,D60,AJE!$T:$T)</f>
        <v>0</v>
      </c>
      <c r="L60" s="142">
        <f t="shared" si="1"/>
        <v>-28238</v>
      </c>
      <c r="M60" s="143">
        <f>SUMIF(AJE!$AB:$AB,D60,AJE!$AE:$AE)</f>
        <v>0</v>
      </c>
      <c r="N60" s="138">
        <f t="shared" si="2"/>
        <v>-28238</v>
      </c>
      <c r="P60" s="29"/>
    </row>
    <row r="61" spans="1:16" x14ac:dyDescent="0.35">
      <c r="A61">
        <f>_xlfn.XLOOKUP($B61,Index!$E:$E,Index!$D:$D,)</f>
        <v>4</v>
      </c>
      <c r="B61" t="str">
        <f>IF($C61="Ltd",_xlfn.XLOOKUP($D61,Index!$V:$V,Index!$P:$P,),_xlfn.XLOOKUP($D61,Index!$AG:$AG,Index!$AA:$AA,))</f>
        <v>Fixed Assets</v>
      </c>
      <c r="C61" t="str">
        <f t="shared" ref="C61:C114" si="4">IF(LEFT(D61)="1","Ltd","Inc")</f>
        <v>Ltd</v>
      </c>
      <c r="D61" t="s">
        <v>773</v>
      </c>
      <c r="E61" s="139" t="str">
        <f>_xlfn.XLOOKUP(_xlfn.NUMBERVALUE(MID(D61,2,5)),'TB LTD 12.22'!$E:$E,'TB LTD 12.22'!$F:$F,)</f>
        <v>פחנ"צ תוכנות</v>
      </c>
      <c r="F61" s="140">
        <f>IF(C61="Ltd",_xlfn.XLOOKUP(D61,Index!V:V,Index!R:R,),_xlfn.XLOOKUP(D61,Index!AG:AG,Index!AC:AC,))</f>
        <v>0</v>
      </c>
      <c r="G61" s="140">
        <f>IF(C61="Ltd",_xlfn.XLOOKUP(D61,Index!V:V,Index!T:T,),_xlfn.XLOOKUP(D61,Index!AG:AG,Index!AE:AE,))</f>
        <v>0</v>
      </c>
      <c r="H61" s="141"/>
      <c r="I61" s="142">
        <f>_xlfn.XLOOKUP(_xlfn.NUMBERVALUE(MID(D61,2,5)),'TB LTD 12.22'!E:E,'TB LTD 12.22'!H:H,0,0,1)</f>
        <v>-8057</v>
      </c>
      <c r="J61" s="143">
        <f>SUMIF(AJE!$E:$E,D61,AJE!$H:$H)</f>
        <v>0</v>
      </c>
      <c r="K61" s="143">
        <f>SUMIF(AJE!$Q:$Q,D61,AJE!$T:$T)</f>
        <v>0</v>
      </c>
      <c r="L61" s="142">
        <f t="shared" si="1"/>
        <v>-8057</v>
      </c>
      <c r="M61" s="143">
        <f>SUMIF(AJE!$AB:$AB,D61,AJE!$AE:$AE)</f>
        <v>0</v>
      </c>
      <c r="N61" s="138">
        <f t="shared" si="2"/>
        <v>-8057</v>
      </c>
      <c r="P61" s="29"/>
    </row>
    <row r="62" spans="1:16" x14ac:dyDescent="0.35">
      <c r="A62">
        <f>_xlfn.XLOOKUP($B62,Index!$E:$E,Index!$D:$D,)</f>
        <v>4</v>
      </c>
      <c r="B62" t="str">
        <f>IF($C62="Ltd",_xlfn.XLOOKUP($D62,Index!$V:$V,Index!$P:$P,),_xlfn.XLOOKUP($D62,Index!$AG:$AG,Index!$AA:$AA,))</f>
        <v>Fixed Assets</v>
      </c>
      <c r="C62" t="str">
        <f t="shared" si="4"/>
        <v>Ltd</v>
      </c>
      <c r="D62" t="s">
        <v>774</v>
      </c>
      <c r="E62" s="136" t="str">
        <f>_xlfn.XLOOKUP(_xlfn.NUMBERVALUE(MID(D62,2,5)),'TB LTD 12.22'!$E:$E,'TB LTD 12.22'!$F:$F,)</f>
        <v>פחנ"צ ריהוט</v>
      </c>
      <c r="F62" s="144">
        <f>IF(C62="Ltd",_xlfn.XLOOKUP(D62,Index!V:V,Index!R:R,),_xlfn.XLOOKUP(D62,Index!AG:AG,Index!AC:AC,))</f>
        <v>0</v>
      </c>
      <c r="G62" s="144">
        <f>IF(C62="Ltd",_xlfn.XLOOKUP(D62,Index!V:V,Index!T:T,),_xlfn.XLOOKUP(D62,Index!AG:AG,Index!AE:AE,))</f>
        <v>0</v>
      </c>
      <c r="H62" s="145"/>
      <c r="I62" s="66">
        <f>_xlfn.XLOOKUP(_xlfn.NUMBERVALUE(MID(D62,2,5)),'TB LTD 12.22'!E:E,'TB LTD 12.22'!H:H,0,0,1)</f>
        <v>-21701</v>
      </c>
      <c r="J62" s="123">
        <f>SUMIF(AJE!$E:$E,D62,AJE!$H:$H)</f>
        <v>0</v>
      </c>
      <c r="K62" s="123">
        <f>SUMIF(AJE!$Q:$Q,D62,AJE!$T:$T)</f>
        <v>0</v>
      </c>
      <c r="L62" s="66">
        <f t="shared" si="1"/>
        <v>-21701</v>
      </c>
      <c r="M62" s="123">
        <f>SUMIF(AJE!$AB:$AB,D62,AJE!$AE:$AE)</f>
        <v>0</v>
      </c>
      <c r="N62" s="137">
        <f t="shared" si="2"/>
        <v>-21701</v>
      </c>
      <c r="P62" s="29"/>
    </row>
    <row r="63" spans="1:16" x14ac:dyDescent="0.35">
      <c r="A63">
        <f>_xlfn.XLOOKUP($B63,Index!$E:$E,Index!$D:$D,)</f>
        <v>4</v>
      </c>
      <c r="B63" t="str">
        <f>IF($C63="Ltd",_xlfn.XLOOKUP($D63,Index!$V:$V,Index!$P:$P,),_xlfn.XLOOKUP($D63,Index!$AG:$AG,Index!$AA:$AA,))</f>
        <v>Fixed Assets</v>
      </c>
      <c r="C63" t="str">
        <f t="shared" si="4"/>
        <v>Ltd</v>
      </c>
      <c r="D63" t="s">
        <v>775</v>
      </c>
      <c r="E63" s="136" t="str">
        <f>_xlfn.XLOOKUP(_xlfn.NUMBERVALUE(MID(D63,2,5)),'TB LTD 12.22'!$E:$E,'TB LTD 12.22'!$F:$F,)</f>
        <v>פחנ"צ שיפורים במושכר קומה 26</v>
      </c>
      <c r="F63" s="144">
        <f>IF(C63="Ltd",_xlfn.XLOOKUP(D63,Index!V:V,Index!R:R,),_xlfn.XLOOKUP(D63,Index!AG:AG,Index!AC:AC,))</f>
        <v>0</v>
      </c>
      <c r="G63" s="144">
        <f>IF(C63="Ltd",_xlfn.XLOOKUP(D63,Index!V:V,Index!T:T,),_xlfn.XLOOKUP(D63,Index!AG:AG,Index!AE:AE,))</f>
        <v>0</v>
      </c>
      <c r="H63" s="145"/>
      <c r="I63" s="66">
        <f>_xlfn.XLOOKUP(_xlfn.NUMBERVALUE(MID(D63,2,5)),'TB LTD 12.22'!E:E,'TB LTD 12.22'!H:H,0,0,1)</f>
        <v>-26455</v>
      </c>
      <c r="J63" s="123">
        <f>SUMIF(AJE!$E:$E,D63,AJE!$H:$H)</f>
        <v>0</v>
      </c>
      <c r="K63" s="123">
        <f>SUMIF(AJE!$Q:$Q,D63,AJE!$T:$T)</f>
        <v>0</v>
      </c>
      <c r="L63" s="66">
        <f t="shared" si="1"/>
        <v>-26455</v>
      </c>
      <c r="M63" s="123">
        <f>SUMIF(AJE!$AB:$AB,D63,AJE!$AE:$AE)</f>
        <v>0</v>
      </c>
      <c r="N63" s="137">
        <f t="shared" si="2"/>
        <v>-26455</v>
      </c>
      <c r="P63" s="29"/>
    </row>
    <row r="64" spans="1:16" x14ac:dyDescent="0.35">
      <c r="A64">
        <f>_xlfn.XLOOKUP($B64,Index!$E:$E,Index!$D:$D,)</f>
        <v>7</v>
      </c>
      <c r="B64" t="str">
        <f>IF($C64="Ltd",_xlfn.XLOOKUP($D64,Index!$V:$V,Index!$P:$P,),_xlfn.XLOOKUP($D64,Index!$AG:$AG,Index!$AA:$AA,))</f>
        <v>Accrued expenses and other payable</v>
      </c>
      <c r="C64" t="str">
        <f t="shared" si="4"/>
        <v>Ltd</v>
      </c>
      <c r="D64" t="s">
        <v>776</v>
      </c>
      <c r="E64" s="1" t="str">
        <f>_xlfn.XLOOKUP(_xlfn.NUMBERVALUE(MID(D64,2,5)),'TB LTD 12.22'!$E:$E,'TB LTD 12.22'!$F:$F,)</f>
        <v>הוצאות לשלם</v>
      </c>
      <c r="F64" t="str">
        <f>IF(C64="Ltd",_xlfn.XLOOKUP(D64,Index!V:V,Index!R:R,),_xlfn.XLOOKUP(D64,Index!AG:AG,Index!AC:AC,))</f>
        <v>Accrued Expenses</v>
      </c>
      <c r="G64">
        <f>IF(C64="Ltd",_xlfn.XLOOKUP(D64,Index!V:V,Index!T:T,),_xlfn.XLOOKUP(D64,Index!AG:AG,Index!AE:AE,))</f>
        <v>0</v>
      </c>
      <c r="H64" s="31"/>
      <c r="I64" s="25">
        <f>_xlfn.XLOOKUP(_xlfn.NUMBERVALUE(MID(D64,2,5)),'TB LTD 12.22'!E:E,'TB LTD 12.22'!H:H,0,0,1)</f>
        <v>-162350.51999999999</v>
      </c>
      <c r="J64" s="30">
        <f>SUMIF(AJE!$E:$E,D64,AJE!$H:$H)</f>
        <v>-75455</v>
      </c>
      <c r="K64" s="30">
        <f>SUMIF(AJE!$Q:$Q,D64,AJE!$T:$T)</f>
        <v>0</v>
      </c>
      <c r="L64" s="39">
        <f t="shared" si="1"/>
        <v>-237805.52</v>
      </c>
      <c r="M64" s="30">
        <f>SUMIF(AJE!$AB:$AB,D64,AJE!$AE:$AE)</f>
        <v>0</v>
      </c>
      <c r="N64" s="29">
        <f t="shared" si="2"/>
        <v>-237805.52</v>
      </c>
      <c r="P64" s="29"/>
    </row>
    <row r="65" spans="1:16" x14ac:dyDescent="0.35">
      <c r="A65">
        <f>_xlfn.XLOOKUP($B65,Index!$E:$E,Index!$D:$D,)</f>
        <v>7</v>
      </c>
      <c r="B65" t="str">
        <f>IF($C65="Ltd",_xlfn.XLOOKUP($D65,Index!$V:$V,Index!$P:$P,),_xlfn.XLOOKUP($D65,Index!$AG:$AG,Index!$AA:$AA,))</f>
        <v>Accrued expenses and other payable</v>
      </c>
      <c r="C65" t="str">
        <f t="shared" si="4"/>
        <v>Ltd</v>
      </c>
      <c r="D65" t="s">
        <v>777</v>
      </c>
      <c r="E65" s="1" t="str">
        <f>_xlfn.XLOOKUP(_xlfn.NUMBERVALUE(MID(D65,2,5)),'TB LTD 12.22'!$E:$E,'TB LTD 12.22'!$F:$F,)</f>
        <v>הוצאות לשלם-ביקורת רו"ח</v>
      </c>
      <c r="F65" t="str">
        <f>IF(C65="Ltd",_xlfn.XLOOKUP(D65,Index!V:V,Index!R:R,),_xlfn.XLOOKUP(D65,Index!AG:AG,Index!AC:AC,))</f>
        <v>Accrued Expenses</v>
      </c>
      <c r="G65">
        <f>IF(C65="Ltd",_xlfn.XLOOKUP(D65,Index!V:V,Index!T:T,),_xlfn.XLOOKUP(D65,Index!AG:AG,Index!AE:AE,))</f>
        <v>0</v>
      </c>
      <c r="H65" s="31"/>
      <c r="I65" s="25">
        <f>_xlfn.XLOOKUP(_xlfn.NUMBERVALUE(MID(D65,2,5)),'TB LTD 12.22'!E:E,'TB LTD 12.22'!H:H,0,0,1)</f>
        <v>-0.32</v>
      </c>
      <c r="J65" s="30">
        <f>SUMIF(AJE!$E:$E,D65,AJE!$H:$H)</f>
        <v>0</v>
      </c>
      <c r="K65" s="30">
        <f>SUMIF(AJE!$Q:$Q,D65,AJE!$T:$T)</f>
        <v>0</v>
      </c>
      <c r="L65" s="39">
        <f t="shared" si="1"/>
        <v>-0.32</v>
      </c>
      <c r="M65" s="30">
        <f>SUMIF(AJE!$AB:$AB,D65,AJE!$AE:$AE)</f>
        <v>0</v>
      </c>
      <c r="N65" s="29">
        <f t="shared" si="2"/>
        <v>-0.32</v>
      </c>
      <c r="P65" s="29"/>
    </row>
    <row r="66" spans="1:16" x14ac:dyDescent="0.35">
      <c r="A66">
        <f>_xlfn.XLOOKUP($B66,Index!$E:$E,Index!$D:$D,)</f>
        <v>7</v>
      </c>
      <c r="B66" t="str">
        <f>IF($C66="Ltd",_xlfn.XLOOKUP($D66,Index!$V:$V,Index!$P:$P,),_xlfn.XLOOKUP($D66,Index!$AG:$AG,Index!$AA:$AA,))</f>
        <v>Accrued expenses and other payable</v>
      </c>
      <c r="C66" t="str">
        <f t="shared" si="4"/>
        <v>Ltd</v>
      </c>
      <c r="D66" t="s">
        <v>778</v>
      </c>
      <c r="E66" s="1" t="str">
        <f>_xlfn.XLOOKUP(_xlfn.NUMBERVALUE(MID(D66,2,5)),'TB LTD 12.22'!$E:$E,'TB LTD 12.22'!$F:$F,)</f>
        <v>הוצאות לשלם דולר</v>
      </c>
      <c r="F66" t="str">
        <f>IF(C66="Ltd",_xlfn.XLOOKUP(D66,Index!V:V,Index!R:R,),_xlfn.XLOOKUP(D66,Index!AG:AG,Index!AC:AC,))</f>
        <v>Accrued Expenses</v>
      </c>
      <c r="G66">
        <f>IF(C66="Ltd",_xlfn.XLOOKUP(D66,Index!V:V,Index!T:T,),_xlfn.XLOOKUP(D66,Index!AG:AG,Index!AE:AE,))</f>
        <v>0</v>
      </c>
      <c r="H66" s="31"/>
      <c r="I66" s="25">
        <f>_xlfn.XLOOKUP(_xlfn.NUMBERVALUE(MID(D66,2,5)),'TB LTD 12.22'!E:E,'TB LTD 12.22'!H:H,0,0,1)</f>
        <v>-169342.25</v>
      </c>
      <c r="J66" s="30">
        <f>SUMIF(AJE!$E:$E,D66,AJE!$H:$H)</f>
        <v>0</v>
      </c>
      <c r="K66" s="30">
        <f>SUMIF(AJE!$Q:$Q,D66,AJE!$T:$T)</f>
        <v>0</v>
      </c>
      <c r="L66" s="39">
        <f t="shared" ref="L66:L121" si="5">I66+J66+K66</f>
        <v>-169342.25</v>
      </c>
      <c r="M66" s="30">
        <f>SUMIF(AJE!$AB:$AB,D66,AJE!$AE:$AE)</f>
        <v>0</v>
      </c>
      <c r="N66" s="29">
        <f t="shared" ref="N66:N121" si="6">L66+M66</f>
        <v>-169342.25</v>
      </c>
      <c r="P66" s="29"/>
    </row>
    <row r="67" spans="1:16" x14ac:dyDescent="0.35">
      <c r="A67">
        <f>_xlfn.XLOOKUP($B67,Index!$E:$E,Index!$D:$D,)</f>
        <v>8</v>
      </c>
      <c r="B67" t="str">
        <f>IF($C67="Ltd",_xlfn.XLOOKUP($D67,Index!$V:$V,Index!$P:$P,),_xlfn.XLOOKUP($D67,Index!$AG:$AG,Index!$AA:$AA,))</f>
        <v>Employees Payable</v>
      </c>
      <c r="C67" t="str">
        <f t="shared" si="4"/>
        <v>Ltd</v>
      </c>
      <c r="D67" t="s">
        <v>779</v>
      </c>
      <c r="E67" s="1" t="str">
        <f>_xlfn.XLOOKUP(_xlfn.NUMBERVALUE(MID(D67,2,5)),'TB LTD 12.22'!$E:$E,'TB LTD 12.22'!$F:$F,)</f>
        <v>הפרשה לחופשה</v>
      </c>
      <c r="F67">
        <f>IF(C67="Ltd",_xlfn.XLOOKUP(D67,Index!V:V,Index!R:R,),_xlfn.XLOOKUP(D67,Index!AG:AG,Index!AC:AC,))</f>
        <v>0</v>
      </c>
      <c r="G67">
        <f>IF(C67="Ltd",_xlfn.XLOOKUP(D67,Index!V:V,Index!T:T,),_xlfn.XLOOKUP(D67,Index!AG:AG,Index!AE:AE,))</f>
        <v>0</v>
      </c>
      <c r="H67" s="31"/>
      <c r="I67" s="25">
        <f>_xlfn.XLOOKUP(_xlfn.NUMBERVALUE(MID(D67,2,5)),'TB LTD 12.22'!E:E,'TB LTD 12.22'!H:H,0,0,1)</f>
        <v>-829834.7</v>
      </c>
      <c r="J67" s="30">
        <f>SUMIF(AJE!$E:$E,D67,AJE!$H:$H)</f>
        <v>0</v>
      </c>
      <c r="K67" s="30">
        <f>SUMIF(AJE!$Q:$Q,D67,AJE!$T:$T)</f>
        <v>0</v>
      </c>
      <c r="L67" s="39">
        <f t="shared" si="5"/>
        <v>-829834.7</v>
      </c>
      <c r="M67" s="30">
        <f>SUMIF(AJE!$AB:$AB,D67,AJE!$AE:$AE)</f>
        <v>0</v>
      </c>
      <c r="N67" s="29">
        <f t="shared" si="6"/>
        <v>-829834.7</v>
      </c>
      <c r="P67" s="29"/>
    </row>
    <row r="68" spans="1:16" x14ac:dyDescent="0.35">
      <c r="A68">
        <f>_xlfn.XLOOKUP($B68,Index!$E:$E,Index!$D:$D,)</f>
        <v>8</v>
      </c>
      <c r="B68" t="str">
        <f>IF($C68="Ltd",_xlfn.XLOOKUP($D68,Index!$V:$V,Index!$P:$P,),_xlfn.XLOOKUP($D68,Index!$AG:$AG,Index!$AA:$AA,))</f>
        <v>Employees Payable</v>
      </c>
      <c r="C68" t="str">
        <f t="shared" si="4"/>
        <v>Ltd</v>
      </c>
      <c r="D68" t="s">
        <v>780</v>
      </c>
      <c r="E68" s="1" t="str">
        <f>_xlfn.XLOOKUP(_xlfn.NUMBERVALUE(MID(D68,2,5)),'TB LTD 12.22'!$E:$E,'TB LTD 12.22'!$F:$F,)</f>
        <v>הפרשה להבראה</v>
      </c>
      <c r="F68">
        <f>IF(C68="Ltd",_xlfn.XLOOKUP(D68,Index!V:V,Index!R:R,),_xlfn.XLOOKUP(D68,Index!AG:AG,Index!AC:AC,))</f>
        <v>0</v>
      </c>
      <c r="G68">
        <f>IF(C68="Ltd",_xlfn.XLOOKUP(D68,Index!V:V,Index!T:T,),_xlfn.XLOOKUP(D68,Index!AG:AG,Index!AE:AE,))</f>
        <v>0</v>
      </c>
      <c r="H68" s="31"/>
      <c r="I68" s="25">
        <f>_xlfn.XLOOKUP(_xlfn.NUMBERVALUE(MID(D68,2,5)),'TB LTD 12.22'!E:E,'TB LTD 12.22'!H:H,0,0,1)</f>
        <v>-17375.79</v>
      </c>
      <c r="J68" s="25">
        <f>SUMIF(AJE!$E:$E,D68,AJE!$H:$H)</f>
        <v>0</v>
      </c>
      <c r="K68" s="30">
        <f>SUMIF(AJE!$Q:$Q,D68,AJE!$T:$T)</f>
        <v>0</v>
      </c>
      <c r="L68" s="39">
        <f t="shared" si="5"/>
        <v>-17375.79</v>
      </c>
      <c r="M68" s="30">
        <f>SUMIF(AJE!$AB:$AB,D68,AJE!$AE:$AE)</f>
        <v>0</v>
      </c>
      <c r="N68" s="29">
        <f t="shared" si="6"/>
        <v>-17375.79</v>
      </c>
      <c r="P68" s="29"/>
    </row>
    <row r="69" spans="1:16" x14ac:dyDescent="0.35">
      <c r="A69">
        <f>_xlfn.XLOOKUP($B69,Index!$E:$E,Index!$D:$D,)</f>
        <v>9</v>
      </c>
      <c r="B69" t="str">
        <f>IF($C69="Ltd",_xlfn.XLOOKUP($D69,Index!$V:$V,Index!$P:$P,),_xlfn.XLOOKUP($D69,Index!$AG:$AG,Index!$AA:$AA,))</f>
        <v>Deferred Revenue</v>
      </c>
      <c r="C69" t="str">
        <f t="shared" si="4"/>
        <v>Ltd</v>
      </c>
      <c r="D69" t="s">
        <v>781</v>
      </c>
      <c r="E69" s="1" t="str">
        <f>_xlfn.XLOOKUP(_xlfn.NUMBERVALUE(MID(D69,2,5)),'TB LTD 12.22'!$E:$E,'TB LTD 12.22'!$F:$F,)</f>
        <v>הכנסות מראש- ביקורת</v>
      </c>
      <c r="F69">
        <f>IF(C69="Ltd",_xlfn.XLOOKUP(D69,Index!V:V,Index!R:R,),_xlfn.XLOOKUP(D69,Index!AG:AG,Index!AC:AC,))</f>
        <v>0</v>
      </c>
      <c r="G69">
        <f>IF(C69="Ltd",_xlfn.XLOOKUP(D69,Index!V:V,Index!T:T,),_xlfn.XLOOKUP(D69,Index!AG:AG,Index!AE:AE,))</f>
        <v>0</v>
      </c>
      <c r="H69" s="31"/>
      <c r="I69" s="25">
        <f>_xlfn.XLOOKUP(_xlfn.NUMBERVALUE(MID(D69,2,5)),'TB LTD 12.22'!E:E,'TB LTD 12.22'!H:H,0,0,1)</f>
        <v>-4583936.79</v>
      </c>
      <c r="J69" s="30">
        <f>SUMIF(AJE!$E:$E,D69,AJE!$H:$H)</f>
        <v>68708.845945422538</v>
      </c>
      <c r="K69" s="30">
        <f>SUMIF(AJE!$Q:$Q,D69,AJE!$T:$T)</f>
        <v>0</v>
      </c>
      <c r="L69" s="39">
        <f t="shared" si="5"/>
        <v>-4515227.9440545775</v>
      </c>
      <c r="M69" s="30">
        <f>SUMIF(AJE!$AB:$AB,D69,AJE!$AE:$AE)</f>
        <v>0</v>
      </c>
      <c r="N69" s="29">
        <f t="shared" si="6"/>
        <v>-4515227.9440545775</v>
      </c>
      <c r="P69" s="29"/>
    </row>
    <row r="70" spans="1:16" x14ac:dyDescent="0.35">
      <c r="A70">
        <f>_xlfn.XLOOKUP($B70,Index!$E:$E,Index!$D:$D,)</f>
        <v>15</v>
      </c>
      <c r="B70" t="str">
        <f>IF($C70="Ltd",_xlfn.XLOOKUP($D70,Index!$V:$V,Index!$P:$P,),_xlfn.XLOOKUP($D70,Index!$AG:$AG,Index!$AA:$AA,))</f>
        <v>Long term deferred revenue</v>
      </c>
      <c r="C70" t="str">
        <f>IF(LEFT(D70)="1","Ltd","Inc")</f>
        <v>Ltd</v>
      </c>
      <c r="D70" t="s">
        <v>1893</v>
      </c>
      <c r="E70" s="1" t="str">
        <f>_xlfn.XLOOKUP(_xlfn.NUMBERVALUE(MID(D70,2,5)),'TB LTD 12.22'!$E:$E,'TB LTD 12.22'!$F:$F,)</f>
        <v>הכנסות מראש- ז"א</v>
      </c>
      <c r="F70">
        <f>IF(C70="Ltd",_xlfn.XLOOKUP(D70,Index!V:V,Index!R:R,),_xlfn.XLOOKUP(D70,Index!AG:AG,Index!AC:AC,))</f>
        <v>0</v>
      </c>
      <c r="G70">
        <f>IF(C70="Ltd",_xlfn.XLOOKUP(D70,Index!V:V,Index!T:T,),_xlfn.XLOOKUP(D70,Index!AG:AG,Index!AE:AE,))</f>
        <v>0</v>
      </c>
      <c r="H70" s="31"/>
      <c r="I70" s="25">
        <f>_xlfn.XLOOKUP(_xlfn.NUMBERVALUE(MID(D70,2,5)),'TB LTD 12.22'!E:E,'TB LTD 12.22'!H:H,0,0,1)</f>
        <v>-1336920.19</v>
      </c>
      <c r="J70" s="30">
        <f>SUMIF(AJE!$E:$E,D70,AJE!$H:$H)</f>
        <v>0</v>
      </c>
      <c r="K70" s="30">
        <f>SUMIF(AJE!$Q:$Q,D70,AJE!$T:$T)</f>
        <v>0</v>
      </c>
      <c r="L70" s="39">
        <f t="shared" si="5"/>
        <v>-1336920.19</v>
      </c>
      <c r="M70" s="30">
        <f>SUMIF(AJE!$AB:$AB,D70,AJE!$AE:$AE)</f>
        <v>0</v>
      </c>
      <c r="N70" s="29">
        <f t="shared" si="6"/>
        <v>-1336920.19</v>
      </c>
      <c r="P70" s="29"/>
    </row>
    <row r="71" spans="1:16" x14ac:dyDescent="0.35">
      <c r="A71">
        <f>_xlfn.XLOOKUP($B71,Index!$E:$E,Index!$D:$D,)</f>
        <v>8</v>
      </c>
      <c r="B71" t="str">
        <f>IF($C71="Ltd",_xlfn.XLOOKUP($D71,Index!$V:$V,Index!$P:$P,),_xlfn.XLOOKUP($D71,Index!$AG:$AG,Index!$AA:$AA,))</f>
        <v>Employees Payable</v>
      </c>
      <c r="C71" t="str">
        <f t="shared" si="4"/>
        <v>Ltd</v>
      </c>
      <c r="D71" t="s">
        <v>782</v>
      </c>
      <c r="E71" s="1" t="str">
        <f>_xlfn.XLOOKUP(_xlfn.NUMBERVALUE(MID(D71,2,5)),'TB LTD 12.22'!$E:$E,'TB LTD 12.22'!$F:$F,)</f>
        <v>הוצ לשלם עמלות מכירה</v>
      </c>
      <c r="F71">
        <f>IF(C71="Ltd",_xlfn.XLOOKUP(D71,Index!V:V,Index!R:R,),_xlfn.XLOOKUP(D71,Index!AG:AG,Index!AC:AC,))</f>
        <v>0</v>
      </c>
      <c r="G71">
        <f>IF(C71="Ltd",_xlfn.XLOOKUP(D71,Index!V:V,Index!T:T,),_xlfn.XLOOKUP(D71,Index!AG:AG,Index!AE:AE,))</f>
        <v>0</v>
      </c>
      <c r="H71" s="31"/>
      <c r="I71" s="25">
        <f>_xlfn.XLOOKUP(_xlfn.NUMBERVALUE(MID(D71,2,5)),'TB LTD 12.22'!E:E,'TB LTD 12.22'!H:H,0,0,1)</f>
        <v>-914201.27</v>
      </c>
      <c r="J71" s="30">
        <f>SUMIF(AJE!$E:$E,D71,AJE!$H:$H)</f>
        <v>-211050.82540082477</v>
      </c>
      <c r="K71" s="30">
        <f>SUMIF(AJE!$Q:$Q,D71,AJE!$T:$T)</f>
        <v>0</v>
      </c>
      <c r="L71" s="39">
        <f t="shared" si="5"/>
        <v>-1125252.0954008247</v>
      </c>
      <c r="M71" s="30">
        <f>SUMIF(AJE!$AB:$AB,D71,AJE!$AE:$AE)</f>
        <v>0</v>
      </c>
      <c r="N71" s="29">
        <f t="shared" si="6"/>
        <v>-1125252.0954008247</v>
      </c>
      <c r="P71" s="29"/>
    </row>
    <row r="72" spans="1:16" x14ac:dyDescent="0.35">
      <c r="A72">
        <f>_xlfn.XLOOKUP($B72,Index!$E:$E,Index!$D:$D,)</f>
        <v>8</v>
      </c>
      <c r="B72" t="str">
        <f>IF($C72="Ltd",_xlfn.XLOOKUP($D72,Index!$V:$V,Index!$P:$P,),_xlfn.XLOOKUP($D72,Index!$AG:$AG,Index!$AA:$AA,))</f>
        <v>Employees Payable</v>
      </c>
      <c r="C72" t="str">
        <f t="shared" si="4"/>
        <v>Ltd</v>
      </c>
      <c r="D72" t="s">
        <v>783</v>
      </c>
      <c r="E72" s="1" t="str">
        <f>_xlfn.XLOOKUP(_xlfn.NUMBERVALUE(MID(D72,2,5)),'TB LTD 12.22'!$E:$E,'TB LTD 12.22'!$F:$F,)</f>
        <v>הוצ לשלם עמלות מכירה COS</v>
      </c>
      <c r="F72">
        <f>IF(C72="Ltd",_xlfn.XLOOKUP(D72,Index!V:V,Index!R:R,),_xlfn.XLOOKUP(D72,Index!AG:AG,Index!AC:AC,))</f>
        <v>0</v>
      </c>
      <c r="G72">
        <f>IF(C72="Ltd",_xlfn.XLOOKUP(D72,Index!V:V,Index!T:T,),_xlfn.XLOOKUP(D72,Index!AG:AG,Index!AE:AE,))</f>
        <v>0</v>
      </c>
      <c r="H72" s="31"/>
      <c r="I72" s="25">
        <f>_xlfn.XLOOKUP(_xlfn.NUMBERVALUE(MID(D72,2,5)),'TB LTD 12.22'!E:E,'TB LTD 12.22'!H:H,0,0,1)</f>
        <v>-46955</v>
      </c>
      <c r="J72" s="30">
        <f>SUMIF(AJE!$E:$E,D72,AJE!$H:$H)</f>
        <v>-12974.396539862404</v>
      </c>
      <c r="K72" s="30">
        <f>SUMIF(AJE!$Q:$Q,D72,AJE!$T:$T)</f>
        <v>0</v>
      </c>
      <c r="L72" s="39">
        <f t="shared" si="5"/>
        <v>-59929.396539862406</v>
      </c>
      <c r="M72" s="30">
        <f>SUMIF(AJE!$AB:$AB,D72,AJE!$AE:$AE)</f>
        <v>0</v>
      </c>
      <c r="N72" s="29">
        <f t="shared" si="6"/>
        <v>-59929.396539862406</v>
      </c>
      <c r="P72" s="29"/>
    </row>
    <row r="73" spans="1:16" x14ac:dyDescent="0.35">
      <c r="A73">
        <f>_xlfn.XLOOKUP($B73,Index!$E:$E,Index!$D:$D,)</f>
        <v>6</v>
      </c>
      <c r="B73" t="str">
        <f>IF($C73="Ltd",_xlfn.XLOOKUP($D73,Index!$V:$V,Index!$P:$P,),_xlfn.XLOOKUP($D73,Index!$AG:$AG,Index!$AA:$AA,))</f>
        <v>Accounts Payable</v>
      </c>
      <c r="C73" t="str">
        <f t="shared" si="4"/>
        <v>Ltd</v>
      </c>
      <c r="D73" t="s">
        <v>784</v>
      </c>
      <c r="E73" s="1" t="str">
        <f>_xlfn.XLOOKUP(_xlfn.NUMBERVALUE(MID(D73,2,5)),'TB LTD 12.22'!$E:$E,'TB LTD 12.22'!$F:$F,)</f>
        <v>תן ביס</v>
      </c>
      <c r="F73">
        <f>IF(C73="Ltd",_xlfn.XLOOKUP(D73,Index!V:V,Index!R:R,),_xlfn.XLOOKUP(D73,Index!AG:AG,Index!AC:AC,))</f>
        <v>0</v>
      </c>
      <c r="G73">
        <f>IF(C73="Ltd",_xlfn.XLOOKUP(D73,Index!V:V,Index!T:T,),_xlfn.XLOOKUP(D73,Index!AG:AG,Index!AE:AE,))</f>
        <v>0</v>
      </c>
      <c r="H73" s="31"/>
      <c r="I73" s="25">
        <f>_xlfn.XLOOKUP(_xlfn.NUMBERVALUE(MID(D73,2,5)),'TB LTD 12.22'!E:E,'TB LTD 12.22'!H:H,0,0,1)</f>
        <v>-3530.26</v>
      </c>
      <c r="J73" s="30">
        <f>SUMIF(AJE!$E:$E,D73,AJE!$H:$H)</f>
        <v>0</v>
      </c>
      <c r="K73" s="30">
        <f>SUMIF(AJE!$Q:$Q,D73,AJE!$T:$T)</f>
        <v>0</v>
      </c>
      <c r="L73" s="39">
        <f t="shared" si="5"/>
        <v>-3530.26</v>
      </c>
      <c r="M73" s="30">
        <f>SUMIF(AJE!$AB:$AB,D73,AJE!$AE:$AE)</f>
        <v>0</v>
      </c>
      <c r="N73" s="29">
        <f t="shared" si="6"/>
        <v>-3530.26</v>
      </c>
      <c r="P73" s="29"/>
    </row>
    <row r="74" spans="1:16" x14ac:dyDescent="0.35">
      <c r="A74">
        <f>_xlfn.XLOOKUP($B74,Index!$E:$E,Index!$D:$D,)</f>
        <v>6</v>
      </c>
      <c r="B74" t="str">
        <f>IF($C74="Ltd",_xlfn.XLOOKUP($D74,Index!$V:$V,Index!$P:$P,),_xlfn.XLOOKUP($D74,Index!$AG:$AG,Index!$AA:$AA,))</f>
        <v>Accounts Payable</v>
      </c>
      <c r="C74" t="str">
        <f t="shared" si="4"/>
        <v>Ltd</v>
      </c>
      <c r="D74" t="s">
        <v>785</v>
      </c>
      <c r="E74" s="1" t="str">
        <f>_xlfn.XLOOKUP(_xlfn.NUMBERVALUE(MID(D74,2,5)),'TB LTD 12.22'!$E:$E,'TB LTD 12.22'!$F:$F,)</f>
        <v>ווליו שירותים פיננסים</v>
      </c>
      <c r="F74">
        <f>IF(C74="Ltd",_xlfn.XLOOKUP(D74,Index!V:V,Index!R:R,),_xlfn.XLOOKUP(D74,Index!AG:AG,Index!AC:AC,))</f>
        <v>0</v>
      </c>
      <c r="G74">
        <f>IF(C74="Ltd",_xlfn.XLOOKUP(D74,Index!V:V,Index!T:T,),_xlfn.XLOOKUP(D74,Index!AG:AG,Index!AE:AE,))</f>
        <v>0</v>
      </c>
      <c r="H74" s="31"/>
      <c r="I74" s="25">
        <f>_xlfn.XLOOKUP(_xlfn.NUMBERVALUE(MID(D74,2,5)),'TB LTD 12.22'!E:E,'TB LTD 12.22'!H:H,0,0,1)</f>
        <v>-0.06</v>
      </c>
      <c r="J74" s="30">
        <f>SUMIF(AJE!$E:$E,D74,AJE!$H:$H)</f>
        <v>0</v>
      </c>
      <c r="K74" s="30">
        <f>SUMIF(AJE!$Q:$Q,D74,AJE!$T:$T)</f>
        <v>0</v>
      </c>
      <c r="L74" s="39">
        <f t="shared" si="5"/>
        <v>-0.06</v>
      </c>
      <c r="M74" s="30">
        <f>SUMIF(AJE!$AB:$AB,D74,AJE!$AE:$AE)</f>
        <v>0</v>
      </c>
      <c r="N74" s="29">
        <f t="shared" si="6"/>
        <v>-0.06</v>
      </c>
      <c r="P74" s="29"/>
    </row>
    <row r="75" spans="1:16" x14ac:dyDescent="0.35">
      <c r="A75">
        <f>_xlfn.XLOOKUP($B75,Index!$E:$E,Index!$D:$D,)</f>
        <v>6</v>
      </c>
      <c r="B75" t="str">
        <f>IF($C75="Ltd",_xlfn.XLOOKUP($D75,Index!$V:$V,Index!$P:$P,),_xlfn.XLOOKUP($D75,Index!$AG:$AG,Index!$AA:$AA,))</f>
        <v>Accounts Payable</v>
      </c>
      <c r="C75" t="str">
        <f t="shared" si="4"/>
        <v>Ltd</v>
      </c>
      <c r="D75" t="s">
        <v>786</v>
      </c>
      <c r="E75" s="1" t="str">
        <f>_xlfn.XLOOKUP(_xlfn.NUMBERVALUE(MID(D75,2,5)),'TB LTD 12.22'!$E:$E,'TB LTD 12.22'!$F:$F,)</f>
        <v>איי דיגיטל סטור בע"מ30.11.23</v>
      </c>
      <c r="F75">
        <f>IF(C75="Ltd",_xlfn.XLOOKUP(D75,Index!V:V,Index!R:R,),_xlfn.XLOOKUP(D75,Index!AG:AG,Index!AC:AC,))</f>
        <v>0</v>
      </c>
      <c r="G75">
        <f>IF(C75="Ltd",_xlfn.XLOOKUP(D75,Index!V:V,Index!T:T,),_xlfn.XLOOKUP(D75,Index!AG:AG,Index!AE:AE,))</f>
        <v>0</v>
      </c>
      <c r="H75" s="31"/>
      <c r="I75" s="25">
        <f>_xlfn.XLOOKUP(_xlfn.NUMBERVALUE(MID(D75,2,5)),'TB LTD 12.22'!E:E,'TB LTD 12.22'!H:H,0,0,1)</f>
        <v>-1316.57</v>
      </c>
      <c r="J75" s="30">
        <f>SUMIF(AJE!$E:$E,D75,AJE!$H:$H)</f>
        <v>0</v>
      </c>
      <c r="K75" s="30">
        <f>SUMIF(AJE!$Q:$Q,D75,AJE!$T:$T)</f>
        <v>0</v>
      </c>
      <c r="L75" s="39">
        <f t="shared" si="5"/>
        <v>-1316.57</v>
      </c>
      <c r="M75" s="30">
        <f>SUMIF(AJE!$AB:$AB,D75,AJE!$AE:$AE)</f>
        <v>0</v>
      </c>
      <c r="N75" s="29">
        <f t="shared" si="6"/>
        <v>-1316.57</v>
      </c>
      <c r="P75" s="29"/>
    </row>
    <row r="76" spans="1:16" x14ac:dyDescent="0.35">
      <c r="A76">
        <f>_xlfn.XLOOKUP($B76,Index!$E:$E,Index!$D:$D,)</f>
        <v>6</v>
      </c>
      <c r="B76" t="str">
        <f>IF($C76="Ltd",_xlfn.XLOOKUP($D76,Index!$V:$V,Index!$P:$P,),_xlfn.XLOOKUP($D76,Index!$AG:$AG,Index!$AA:$AA,))</f>
        <v>Accounts Payable</v>
      </c>
      <c r="C76" t="str">
        <f t="shared" si="4"/>
        <v>Ltd</v>
      </c>
      <c r="D76" t="s">
        <v>787</v>
      </c>
      <c r="E76" s="1" t="str">
        <f>_xlfn.XLOOKUP(_xlfn.NUMBERVALUE(MID(D76,2,5)),'TB LTD 12.22'!$E:$E,'TB LTD 12.22'!$F:$F,)</f>
        <v>גולן טלקום בע"מ</v>
      </c>
      <c r="F76">
        <f>IF(C76="Ltd",_xlfn.XLOOKUP(D76,Index!V:V,Index!R:R,),_xlfn.XLOOKUP(D76,Index!AG:AG,Index!AC:AC,))</f>
        <v>0</v>
      </c>
      <c r="G76">
        <f>IF(C76="Ltd",_xlfn.XLOOKUP(D76,Index!V:V,Index!T:T,),_xlfn.XLOOKUP(D76,Index!AG:AG,Index!AE:AE,))</f>
        <v>0</v>
      </c>
      <c r="H76" s="31"/>
      <c r="I76" s="25">
        <f>_xlfn.XLOOKUP(_xlfn.NUMBERVALUE(MID(D76,2,5)),'TB LTD 12.22'!E:E,'TB LTD 12.22'!H:H,0,0,1)</f>
        <v>2740.99</v>
      </c>
      <c r="J76" s="30">
        <f>SUMIF(AJE!$E:$E,D76,AJE!$H:$H)</f>
        <v>0</v>
      </c>
      <c r="K76" s="30">
        <f>SUMIF(AJE!$Q:$Q,D76,AJE!$T:$T)</f>
        <v>0</v>
      </c>
      <c r="L76" s="39">
        <f t="shared" si="5"/>
        <v>2740.99</v>
      </c>
      <c r="M76" s="30">
        <f>SUMIF(AJE!$AB:$AB,D76,AJE!$AE:$AE)</f>
        <v>0</v>
      </c>
      <c r="N76" s="29">
        <f t="shared" si="6"/>
        <v>2740.99</v>
      </c>
      <c r="P76" s="29"/>
    </row>
    <row r="77" spans="1:16" x14ac:dyDescent="0.35">
      <c r="A77">
        <f>_xlfn.XLOOKUP($B77,Index!$E:$E,Index!$D:$D,)</f>
        <v>6</v>
      </c>
      <c r="B77" t="str">
        <f>IF($C77="Ltd",_xlfn.XLOOKUP($D77,Index!$V:$V,Index!$P:$P,),_xlfn.XLOOKUP($D77,Index!$AG:$AG,Index!$AA:$AA,))</f>
        <v>Accounts Payable</v>
      </c>
      <c r="C77" t="str">
        <f t="shared" si="4"/>
        <v>Ltd</v>
      </c>
      <c r="D77" t="s">
        <v>788</v>
      </c>
      <c r="E77" s="1" t="str">
        <f>_xlfn.XLOOKUP(_xlfn.NUMBERVALUE(MID(D77,2,5)),'TB LTD 12.22'!$E:$E,'TB LTD 12.22'!$F:$F,)</f>
        <v>מור  07/08/23 את כתבי הפקות בע"מ  Morpro</v>
      </c>
      <c r="F77">
        <f>IF(C77="Ltd",_xlfn.XLOOKUP(D77,Index!V:V,Index!R:R,),_xlfn.XLOOKUP(D77,Index!AG:AG,Index!AC:AC,))</f>
        <v>0</v>
      </c>
      <c r="G77">
        <f>IF(C77="Ltd",_xlfn.XLOOKUP(D77,Index!V:V,Index!T:T,),_xlfn.XLOOKUP(D77,Index!AG:AG,Index!AE:AE,))</f>
        <v>0</v>
      </c>
      <c r="H77" s="31"/>
      <c r="I77" s="25">
        <f>_xlfn.XLOOKUP(_xlfn.NUMBERVALUE(MID(D77,2,5)),'TB LTD 12.22'!E:E,'TB LTD 12.22'!H:H,0,0,1)</f>
        <v>-398.98</v>
      </c>
      <c r="J77" s="30">
        <f>SUMIF(AJE!$E:$E,D77,AJE!$H:$H)</f>
        <v>0</v>
      </c>
      <c r="K77" s="30">
        <f>SUMIF(AJE!$Q:$Q,D77,AJE!$T:$T)</f>
        <v>0</v>
      </c>
      <c r="L77" s="39">
        <f t="shared" si="5"/>
        <v>-398.98</v>
      </c>
      <c r="M77" s="30">
        <f>SUMIF(AJE!$AB:$AB,D77,AJE!$AE:$AE)</f>
        <v>0</v>
      </c>
      <c r="N77" s="29">
        <f t="shared" si="6"/>
        <v>-398.98</v>
      </c>
      <c r="P77" s="29"/>
    </row>
    <row r="78" spans="1:16" x14ac:dyDescent="0.35">
      <c r="A78">
        <f>_xlfn.XLOOKUP($B78,Index!$E:$E,Index!$D:$D,)</f>
        <v>6</v>
      </c>
      <c r="B78" t="str">
        <f>IF($C78="Ltd",_xlfn.XLOOKUP($D78,Index!$V:$V,Index!$P:$P,),_xlfn.XLOOKUP($D78,Index!$AG:$AG,Index!$AA:$AA,))</f>
        <v>Accounts Payable</v>
      </c>
      <c r="C78" t="str">
        <f t="shared" si="4"/>
        <v>Ltd</v>
      </c>
      <c r="D78" t="s">
        <v>789</v>
      </c>
      <c r="E78" s="1" t="str">
        <f>_xlfn.XLOOKUP(_xlfn.NUMBERVALUE(MID(D78,2,5)),'TB LTD 12.22'!$E:$E,'TB LTD 12.22'!$F:$F,)</f>
        <v>מונית GETT</v>
      </c>
      <c r="F78">
        <f>IF(C78="Ltd",_xlfn.XLOOKUP(D78,Index!V:V,Index!R:R,),_xlfn.XLOOKUP(D78,Index!AG:AG,Index!AC:AC,))</f>
        <v>0</v>
      </c>
      <c r="G78">
        <f>IF(C78="Ltd",_xlfn.XLOOKUP(D78,Index!V:V,Index!T:T,),_xlfn.XLOOKUP(D78,Index!AG:AG,Index!AE:AE,))</f>
        <v>0</v>
      </c>
      <c r="H78" s="31"/>
      <c r="I78" s="25">
        <f>_xlfn.XLOOKUP(_xlfn.NUMBERVALUE(MID(D78,2,5)),'TB LTD 12.22'!E:E,'TB LTD 12.22'!H:H,0,0,1)</f>
        <v>1044.3</v>
      </c>
      <c r="J78" s="30">
        <f>SUMIF(AJE!$E:$E,D78,AJE!$H:$H)</f>
        <v>0</v>
      </c>
      <c r="K78" s="30">
        <f>SUMIF(AJE!$Q:$Q,D78,AJE!$T:$T)</f>
        <v>0</v>
      </c>
      <c r="L78" s="39">
        <f t="shared" si="5"/>
        <v>1044.3</v>
      </c>
      <c r="M78" s="30">
        <f>SUMIF(AJE!$AB:$AB,D78,AJE!$AE:$AE)</f>
        <v>0</v>
      </c>
      <c r="N78" s="29">
        <f t="shared" si="6"/>
        <v>1044.3</v>
      </c>
      <c r="P78" s="29"/>
    </row>
    <row r="79" spans="1:16" x14ac:dyDescent="0.35">
      <c r="A79">
        <f>_xlfn.XLOOKUP($B79,Index!$E:$E,Index!$D:$D,)</f>
        <v>6</v>
      </c>
      <c r="B79" t="str">
        <f>IF($C79="Ltd",_xlfn.XLOOKUP($D79,Index!$V:$V,Index!$P:$P,),_xlfn.XLOOKUP($D79,Index!$AG:$AG,Index!$AA:$AA,))</f>
        <v>Accounts Payable</v>
      </c>
      <c r="C79" t="str">
        <f t="shared" si="4"/>
        <v>Ltd</v>
      </c>
      <c r="D79" t="s">
        <v>790</v>
      </c>
      <c r="E79" s="1" t="str">
        <f>_xlfn.XLOOKUP(_xlfn.NUMBERVALUE(MID(D79,2,5)),'TB LTD 12.22'!$E:$E,'TB LTD 12.22'!$F:$F,)</f>
        <v>מיתר,  30.11.23ליקוורניק, גבע, לשם, טל</v>
      </c>
      <c r="F79">
        <f>IF(C79="Ltd",_xlfn.XLOOKUP(D79,Index!V:V,Index!R:R,),_xlfn.XLOOKUP(D79,Index!AG:AG,Index!AC:AC,))</f>
        <v>0</v>
      </c>
      <c r="G79">
        <f>IF(C79="Ltd",_xlfn.XLOOKUP(D79,Index!V:V,Index!T:T,),_xlfn.XLOOKUP(D79,Index!AG:AG,Index!AE:AE,))</f>
        <v>0</v>
      </c>
      <c r="H79" s="31"/>
      <c r="I79" s="25">
        <f>_xlfn.XLOOKUP(_xlfn.NUMBERVALUE(MID(D79,2,5)),'TB LTD 12.22'!E:E,'TB LTD 12.22'!H:H,0,0,1)</f>
        <v>7072.32</v>
      </c>
      <c r="J79" s="30">
        <f>SUMIF(AJE!$E:$E,D79,AJE!$H:$H)</f>
        <v>0</v>
      </c>
      <c r="K79" s="30">
        <f>SUMIF(AJE!$Q:$Q,D79,AJE!$T:$T)</f>
        <v>0</v>
      </c>
      <c r="L79" s="39">
        <f t="shared" si="5"/>
        <v>7072.32</v>
      </c>
      <c r="M79" s="30">
        <f>SUMIF(AJE!$AB:$AB,D79,AJE!$AE:$AE)</f>
        <v>0</v>
      </c>
      <c r="N79" s="29">
        <f t="shared" si="6"/>
        <v>7072.32</v>
      </c>
      <c r="P79" s="29"/>
    </row>
    <row r="80" spans="1:16" x14ac:dyDescent="0.35">
      <c r="A80">
        <f>_xlfn.XLOOKUP($B80,Index!$E:$E,Index!$D:$D,)</f>
        <v>6</v>
      </c>
      <c r="B80" t="str">
        <f>IF($C80="Ltd",_xlfn.XLOOKUP($D80,Index!$V:$V,Index!$P:$P,),_xlfn.XLOOKUP($D80,Index!$AG:$AG,Index!$AA:$AA,))</f>
        <v>Accounts Payable</v>
      </c>
      <c r="C80" t="str">
        <f t="shared" si="4"/>
        <v>Ltd</v>
      </c>
      <c r="D80" t="s">
        <v>791</v>
      </c>
      <c r="E80" s="1" t="str">
        <f>_xlfn.XLOOKUP(_xlfn.NUMBERVALUE(MID(D80,2,5)),'TB LTD 12.22'!$E:$E,'TB LTD 12.22'!$F:$F,)</f>
        <v>ידור פרויקטים בע"מ   CARICATUREWALL</v>
      </c>
      <c r="F80">
        <f>IF(C80="Ltd",_xlfn.XLOOKUP(D80,Index!V:V,Index!R:R,),_xlfn.XLOOKUP(D80,Index!AG:AG,Index!AC:AC,))</f>
        <v>0</v>
      </c>
      <c r="G80">
        <f>IF(C80="Ltd",_xlfn.XLOOKUP(D80,Index!V:V,Index!T:T,),_xlfn.XLOOKUP(D80,Index!AG:AG,Index!AE:AE,))</f>
        <v>0</v>
      </c>
      <c r="H80" s="31"/>
      <c r="I80" s="25">
        <f>_xlfn.XLOOKUP(_xlfn.NUMBERVALUE(MID(D80,2,5)),'TB LTD 12.22'!E:E,'TB LTD 12.22'!H:H,0,0,1)</f>
        <v>119.69</v>
      </c>
      <c r="J80" s="30">
        <f>SUMIF(AJE!$E:$E,D80,AJE!$H:$H)</f>
        <v>0</v>
      </c>
      <c r="K80" s="30">
        <f>SUMIF(AJE!$Q:$Q,D80,AJE!$T:$T)</f>
        <v>0</v>
      </c>
      <c r="L80" s="39">
        <f t="shared" si="5"/>
        <v>119.69</v>
      </c>
      <c r="M80" s="30">
        <f>SUMIF(AJE!$AB:$AB,D80,AJE!$AE:$AE)</f>
        <v>0</v>
      </c>
      <c r="N80" s="29">
        <f t="shared" si="6"/>
        <v>119.69</v>
      </c>
      <c r="P80" s="29"/>
    </row>
    <row r="81" spans="1:16" x14ac:dyDescent="0.35">
      <c r="A81">
        <f>_xlfn.XLOOKUP($B81,Index!$E:$E,Index!$D:$D,)</f>
        <v>6</v>
      </c>
      <c r="B81" t="str">
        <f>IF($C81="Ltd",_xlfn.XLOOKUP($D81,Index!$V:$V,Index!$P:$P,),_xlfn.XLOOKUP($D81,Index!$AG:$AG,Index!$AA:$AA,))</f>
        <v>Accounts Payable</v>
      </c>
      <c r="C81" t="str">
        <f t="shared" si="4"/>
        <v>Ltd</v>
      </c>
      <c r="D81" t="s">
        <v>792</v>
      </c>
      <c r="E81" s="1" t="str">
        <f>_xlfn.XLOOKUP(_xlfn.NUMBERVALUE(MID(D81,2,5)),'TB LTD 12.22'!$E:$E,'TB LTD 12.22'!$F:$F,)</f>
        <v>ספיקו טלקום בע"מ $</v>
      </c>
      <c r="F81">
        <f>IF(C81="Ltd",_xlfn.XLOOKUP(D81,Index!V:V,Index!R:R,),_xlfn.XLOOKUP(D81,Index!AG:AG,Index!AC:AC,))</f>
        <v>0</v>
      </c>
      <c r="G81">
        <f>IF(C81="Ltd",_xlfn.XLOOKUP(D81,Index!V:V,Index!T:T,),_xlfn.XLOOKUP(D81,Index!AG:AG,Index!AE:AE,))</f>
        <v>0</v>
      </c>
      <c r="H81" s="31"/>
      <c r="I81" s="25">
        <f>_xlfn.XLOOKUP(_xlfn.NUMBERVALUE(MID(D81,2,5)),'TB LTD 12.22'!E:E,'TB LTD 12.22'!H:H,0,0,1)</f>
        <v>265.98</v>
      </c>
      <c r="J81" s="30">
        <f>SUMIF(AJE!$E:$E,D81,AJE!$H:$H)</f>
        <v>0</v>
      </c>
      <c r="K81" s="30">
        <f>SUMIF(AJE!$Q:$Q,D81,AJE!$T:$T)</f>
        <v>0</v>
      </c>
      <c r="L81" s="39">
        <f t="shared" si="5"/>
        <v>265.98</v>
      </c>
      <c r="M81" s="30">
        <f>SUMIF(AJE!$AB:$AB,D81,AJE!$AE:$AE)</f>
        <v>0</v>
      </c>
      <c r="N81" s="29">
        <f t="shared" si="6"/>
        <v>265.98</v>
      </c>
      <c r="P81" s="29"/>
    </row>
    <row r="82" spans="1:16" x14ac:dyDescent="0.35">
      <c r="A82">
        <f>_xlfn.XLOOKUP($B82,Index!$E:$E,Index!$D:$D,)</f>
        <v>6</v>
      </c>
      <c r="B82" t="str">
        <f>IF($C82="Ltd",_xlfn.XLOOKUP($D82,Index!$V:$V,Index!$P:$P,),_xlfn.XLOOKUP($D82,Index!$AG:$AG,Index!$AA:$AA,))</f>
        <v>Accounts Payable</v>
      </c>
      <c r="C82" t="str">
        <f t="shared" si="4"/>
        <v>Ltd</v>
      </c>
      <c r="D82" t="s">
        <v>793</v>
      </c>
      <c r="E82" s="1" t="str">
        <f>_xlfn.XLOOKUP(_xlfn.NUMBERVALUE(MID(D82,2,5)),'TB LTD 12.22'!$E:$E,'TB LTD 12.22'!$F:$F,)</f>
        <v>שטראוס מים תמי 4</v>
      </c>
      <c r="F82">
        <f>IF(C82="Ltd",_xlfn.XLOOKUP(D82,Index!V:V,Index!R:R,),_xlfn.XLOOKUP(D82,Index!AG:AG,Index!AC:AC,))</f>
        <v>0</v>
      </c>
      <c r="G82">
        <f>IF(C82="Ltd",_xlfn.XLOOKUP(D82,Index!V:V,Index!T:T,),_xlfn.XLOOKUP(D82,Index!AG:AG,Index!AE:AE,))</f>
        <v>0</v>
      </c>
      <c r="H82" s="31"/>
      <c r="I82" s="25">
        <f>_xlfn.XLOOKUP(_xlfn.NUMBERVALUE(MID(D82,2,5)),'TB LTD 12.22'!E:E,'TB LTD 12.22'!H:H,0,0,1)</f>
        <v>28.99</v>
      </c>
      <c r="J82" s="30">
        <f>SUMIF(AJE!$E:$E,D82,AJE!$H:$H)</f>
        <v>0</v>
      </c>
      <c r="K82" s="30">
        <f>SUMIF(AJE!$Q:$Q,D82,AJE!$T:$T)</f>
        <v>0</v>
      </c>
      <c r="L82" s="39">
        <f t="shared" si="5"/>
        <v>28.99</v>
      </c>
      <c r="M82" s="30">
        <f>SUMIF(AJE!$AB:$AB,D82,AJE!$AE:$AE)</f>
        <v>0</v>
      </c>
      <c r="N82" s="29">
        <f t="shared" si="6"/>
        <v>28.99</v>
      </c>
      <c r="P82" s="29"/>
    </row>
    <row r="83" spans="1:16" x14ac:dyDescent="0.35">
      <c r="A83">
        <f>_xlfn.XLOOKUP($B83,Index!$E:$E,Index!$D:$D,)</f>
        <v>6</v>
      </c>
      <c r="B83" t="str">
        <f>IF($C83="Ltd",_xlfn.XLOOKUP($D83,Index!$V:$V,Index!$P:$P,),_xlfn.XLOOKUP($D83,Index!$AG:$AG,Index!$AA:$AA,))</f>
        <v>Accounts Payable</v>
      </c>
      <c r="C83" t="str">
        <f t="shared" si="4"/>
        <v>Ltd</v>
      </c>
      <c r="D83" t="s">
        <v>794</v>
      </c>
      <c r="E83" s="1" t="str">
        <f>_xlfn.XLOOKUP(_xlfn.NUMBERVALUE(MID(D83,2,5)),'TB LTD 12.22'!$E:$E,'TB LTD 12.22'!$F:$F,)</f>
        <v>נספרסו ישראל בע"מ (בוטיק קניון האופנה)</v>
      </c>
      <c r="F83">
        <f>IF(C83="Ltd",_xlfn.XLOOKUP(D83,Index!V:V,Index!R:R,),_xlfn.XLOOKUP(D83,Index!AG:AG,Index!AC:AC,))</f>
        <v>0</v>
      </c>
      <c r="G83">
        <f>IF(C83="Ltd",_xlfn.XLOOKUP(D83,Index!V:V,Index!T:T,),_xlfn.XLOOKUP(D83,Index!AG:AG,Index!AE:AE,))</f>
        <v>0</v>
      </c>
      <c r="H83" s="31"/>
      <c r="I83" s="25">
        <f>_xlfn.XLOOKUP(_xlfn.NUMBERVALUE(MID(D83,2,5)),'TB LTD 12.22'!E:E,'TB LTD 12.22'!H:H,0,0,1)</f>
        <v>359.18</v>
      </c>
      <c r="J83" s="30">
        <f>SUMIF(AJE!$E:$E,D83,AJE!$H:$H)</f>
        <v>0</v>
      </c>
      <c r="K83" s="30">
        <f>SUMIF(AJE!$Q:$Q,D83,AJE!$T:$T)</f>
        <v>0</v>
      </c>
      <c r="L83" s="39">
        <f t="shared" si="5"/>
        <v>359.18</v>
      </c>
      <c r="M83" s="30">
        <f>SUMIF(AJE!$AB:$AB,D83,AJE!$AE:$AE)</f>
        <v>0</v>
      </c>
      <c r="N83" s="29">
        <f t="shared" si="6"/>
        <v>359.18</v>
      </c>
      <c r="P83" s="29"/>
    </row>
    <row r="84" spans="1:16" x14ac:dyDescent="0.35">
      <c r="A84">
        <f>_xlfn.XLOOKUP($B84,Index!$E:$E,Index!$D:$D,)</f>
        <v>6</v>
      </c>
      <c r="B84" t="str">
        <f>IF($C84="Ltd",_xlfn.XLOOKUP($D84,Index!$V:$V,Index!$P:$P,),_xlfn.XLOOKUP($D84,Index!$AG:$AG,Index!$AA:$AA,))</f>
        <v>Accounts Payable</v>
      </c>
      <c r="C84" t="str">
        <f t="shared" si="4"/>
        <v>Ltd</v>
      </c>
      <c r="D84" t="s">
        <v>795</v>
      </c>
      <c r="E84" s="1" t="str">
        <f>_xlfn.XLOOKUP(_xlfn.NUMBERVALUE(MID(D84,2,5)),'TB LTD 12.22'!$E:$E,'TB LTD 12.22'!$F:$F,)</f>
        <v>סנטיק ישראל</v>
      </c>
      <c r="F84">
        <f>IF(C84="Ltd",_xlfn.XLOOKUP(D84,Index!V:V,Index!R:R,),_xlfn.XLOOKUP(D84,Index!AG:AG,Index!AC:AC,))</f>
        <v>0</v>
      </c>
      <c r="G84">
        <f>IF(C84="Ltd",_xlfn.XLOOKUP(D84,Index!V:V,Index!T:T,),_xlfn.XLOOKUP(D84,Index!AG:AG,Index!AE:AE,))</f>
        <v>0</v>
      </c>
      <c r="H84" s="31"/>
      <c r="I84" s="25">
        <f>_xlfn.XLOOKUP(_xlfn.NUMBERVALUE(MID(D84,2,5)),'TB LTD 12.22'!E:E,'TB LTD 12.22'!H:H,0,0,1)</f>
        <v>-137.06</v>
      </c>
      <c r="J84" s="30">
        <f>SUMIF(AJE!$E:$E,D84,AJE!$H:$H)</f>
        <v>0</v>
      </c>
      <c r="K84" s="30">
        <f>SUMIF(AJE!$Q:$Q,D84,AJE!$T:$T)</f>
        <v>0</v>
      </c>
      <c r="L84" s="39">
        <f t="shared" si="5"/>
        <v>-137.06</v>
      </c>
      <c r="M84" s="30">
        <f>SUMIF(AJE!$AB:$AB,D84,AJE!$AE:$AE)</f>
        <v>0</v>
      </c>
      <c r="N84" s="29">
        <f t="shared" si="6"/>
        <v>-137.06</v>
      </c>
      <c r="P84" s="29"/>
    </row>
    <row r="85" spans="1:16" x14ac:dyDescent="0.35">
      <c r="A85">
        <f>_xlfn.XLOOKUP($B85,Index!$E:$E,Index!$D:$D,)</f>
        <v>6</v>
      </c>
      <c r="B85" t="str">
        <f>IF($C85="Ltd",_xlfn.XLOOKUP($D85,Index!$V:$V,Index!$P:$P,),_xlfn.XLOOKUP($D85,Index!$AG:$AG,Index!$AA:$AA,))</f>
        <v>Accounts Payable</v>
      </c>
      <c r="C85" t="str">
        <f t="shared" si="4"/>
        <v>Ltd</v>
      </c>
      <c r="D85" t="s">
        <v>796</v>
      </c>
      <c r="E85" s="1" t="str">
        <f>_xlfn.XLOOKUP(_xlfn.NUMBERVALUE(MID(D85,2,5)),'TB LTD 12.22'!$E:$E,'TB LTD 12.22'!$F:$F,)</f>
        <v>סלקום</v>
      </c>
      <c r="F85">
        <f>IF(C85="Ltd",_xlfn.XLOOKUP(D85,Index!V:V,Index!R:R,),_xlfn.XLOOKUP(D85,Index!AG:AG,Index!AC:AC,))</f>
        <v>0</v>
      </c>
      <c r="G85">
        <f>IF(C85="Ltd",_xlfn.XLOOKUP(D85,Index!V:V,Index!T:T,),_xlfn.XLOOKUP(D85,Index!AG:AG,Index!AE:AE,))</f>
        <v>0</v>
      </c>
      <c r="H85" s="31"/>
      <c r="I85" s="25">
        <f>_xlfn.XLOOKUP(_xlfn.NUMBERVALUE(MID(D85,2,5)),'TB LTD 12.22'!E:E,'TB LTD 12.22'!H:H,0,0,1)</f>
        <v>19.61</v>
      </c>
      <c r="J85" s="30">
        <f>SUMIF(AJE!$E:$E,D85,AJE!$H:$H)</f>
        <v>0</v>
      </c>
      <c r="K85" s="30">
        <f>SUMIF(AJE!$Q:$Q,D85,AJE!$T:$T)</f>
        <v>0</v>
      </c>
      <c r="L85" s="39">
        <f t="shared" si="5"/>
        <v>19.61</v>
      </c>
      <c r="M85" s="30">
        <f>SUMIF(AJE!$AB:$AB,D85,AJE!$AE:$AE)</f>
        <v>0</v>
      </c>
      <c r="N85" s="29">
        <f t="shared" si="6"/>
        <v>19.61</v>
      </c>
      <c r="P85" s="29"/>
    </row>
    <row r="86" spans="1:16" x14ac:dyDescent="0.35">
      <c r="A86">
        <f>_xlfn.XLOOKUP($B86,Index!$E:$E,Index!$D:$D,)</f>
        <v>6</v>
      </c>
      <c r="B86" t="str">
        <f>IF($C86="Ltd",_xlfn.XLOOKUP($D86,Index!$V:$V,Index!$P:$P,),_xlfn.XLOOKUP($D86,Index!$AG:$AG,Index!$AA:$AA,))</f>
        <v>Accounts Payable</v>
      </c>
      <c r="C86" t="str">
        <f t="shared" si="4"/>
        <v>Ltd</v>
      </c>
      <c r="D86" t="s">
        <v>797</v>
      </c>
      <c r="E86" s="1" t="str">
        <f>_xlfn.XLOOKUP(_xlfn.NUMBERVALUE(MID(D86,2,5)),'TB LTD 12.22'!$E:$E,'TB LTD 12.22'!$F:$F,)</f>
        <v>חניוני תל אביב</v>
      </c>
      <c r="F86">
        <f>IF(C86="Ltd",_xlfn.XLOOKUP(D86,Index!V:V,Index!R:R,),_xlfn.XLOOKUP(D86,Index!AG:AG,Index!AC:AC,))</f>
        <v>0</v>
      </c>
      <c r="G86">
        <f>IF(C86="Ltd",_xlfn.XLOOKUP(D86,Index!V:V,Index!T:T,),_xlfn.XLOOKUP(D86,Index!AG:AG,Index!AE:AE,))</f>
        <v>0</v>
      </c>
      <c r="H86" s="31"/>
      <c r="I86" s="25">
        <f>_xlfn.XLOOKUP(_xlfn.NUMBERVALUE(MID(D86,2,5)),'TB LTD 12.22'!E:E,'TB LTD 12.22'!H:H,0,0,1)</f>
        <v>255.75</v>
      </c>
      <c r="J86" s="30">
        <f>SUMIF(AJE!$E:$E,D86,AJE!$H:$H)</f>
        <v>0</v>
      </c>
      <c r="K86" s="30">
        <f>SUMIF(AJE!$Q:$Q,D86,AJE!$T:$T)</f>
        <v>0</v>
      </c>
      <c r="L86" s="39">
        <f t="shared" si="5"/>
        <v>255.75</v>
      </c>
      <c r="M86" s="30">
        <f>SUMIF(AJE!$AB:$AB,D86,AJE!$AE:$AE)</f>
        <v>0</v>
      </c>
      <c r="N86" s="29">
        <f t="shared" si="6"/>
        <v>255.75</v>
      </c>
      <c r="P86" s="29"/>
    </row>
    <row r="87" spans="1:16" x14ac:dyDescent="0.35">
      <c r="A87">
        <f>_xlfn.XLOOKUP($B87,Index!$E:$E,Index!$D:$D,)</f>
        <v>6</v>
      </c>
      <c r="B87" t="str">
        <f>IF($C87="Ltd",_xlfn.XLOOKUP($D87,Index!$V:$V,Index!$P:$P,),_xlfn.XLOOKUP($D87,Index!$AG:$AG,Index!$AA:$AA,))</f>
        <v>Accounts Payable</v>
      </c>
      <c r="C87" t="str">
        <f t="shared" si="4"/>
        <v>Ltd</v>
      </c>
      <c r="D87" t="s">
        <v>798</v>
      </c>
      <c r="E87" s="1" t="str">
        <f>_xlfn.XLOOKUP(_xlfn.NUMBERVALUE(MID(D87,2,5)),'TB LTD 12.22'!$E:$E,'TB LTD 12.22'!$F:$F,)</f>
        <v>קוסט פורר ארנסט יאנג EY</v>
      </c>
      <c r="F87">
        <f>IF(C87="Ltd",_xlfn.XLOOKUP(D87,Index!V:V,Index!R:R,),_xlfn.XLOOKUP(D87,Index!AG:AG,Index!AC:AC,))</f>
        <v>0</v>
      </c>
      <c r="G87">
        <f>IF(C87="Ltd",_xlfn.XLOOKUP(D87,Index!V:V,Index!T:T,),_xlfn.XLOOKUP(D87,Index!AG:AG,Index!AE:AE,))</f>
        <v>0</v>
      </c>
      <c r="H87" s="31"/>
      <c r="I87" s="25">
        <f>_xlfn.XLOOKUP(_xlfn.NUMBERVALUE(MID(D87,2,5)),'TB LTD 12.22'!E:E,'TB LTD 12.22'!H:H,0,0,1)</f>
        <v>-7.0000000000000007E-2</v>
      </c>
      <c r="J87" s="30">
        <f>SUMIF(AJE!$E:$E,D87,AJE!$H:$H)</f>
        <v>0</v>
      </c>
      <c r="K87" s="30">
        <f>SUMIF(AJE!$Q:$Q,D87,AJE!$T:$T)</f>
        <v>0</v>
      </c>
      <c r="L87" s="39">
        <f t="shared" si="5"/>
        <v>-7.0000000000000007E-2</v>
      </c>
      <c r="M87" s="30">
        <f>SUMIF(AJE!$AB:$AB,D87,AJE!$AE:$AE)</f>
        <v>0</v>
      </c>
      <c r="N87" s="29">
        <f t="shared" si="6"/>
        <v>-7.0000000000000007E-2</v>
      </c>
      <c r="P87" s="29"/>
    </row>
    <row r="88" spans="1:16" x14ac:dyDescent="0.35">
      <c r="A88">
        <f>_xlfn.XLOOKUP($B88,Index!$E:$E,Index!$D:$D,)</f>
        <v>6</v>
      </c>
      <c r="B88" t="str">
        <f>IF($C88="Ltd",_xlfn.XLOOKUP($D88,Index!$V:$V,Index!$P:$P,),_xlfn.XLOOKUP($D88,Index!$AG:$AG,Index!$AA:$AA,))</f>
        <v>Accounts Payable</v>
      </c>
      <c r="C88" t="str">
        <f t="shared" si="4"/>
        <v>Ltd</v>
      </c>
      <c r="D88" t="s">
        <v>799</v>
      </c>
      <c r="E88" s="1" t="str">
        <f>_xlfn.XLOOKUP(_xlfn.NUMBERVALUE(MID(D88,2,5)),'TB LTD 12.22'!$E:$E,'TB LTD 12.22'!$F:$F,)</f>
        <v>יו.פי.אס Authorised Service Contractor for UPS i</v>
      </c>
      <c r="F88">
        <f>IF(C88="Ltd",_xlfn.XLOOKUP(D88,Index!V:V,Index!R:R,),_xlfn.XLOOKUP(D88,Index!AG:AG,Index!AC:AC,))</f>
        <v>0</v>
      </c>
      <c r="G88">
        <f>IF(C88="Ltd",_xlfn.XLOOKUP(D88,Index!V:V,Index!T:T,),_xlfn.XLOOKUP(D88,Index!AG:AG,Index!AE:AE,))</f>
        <v>0</v>
      </c>
      <c r="H88" s="31"/>
      <c r="I88" s="25">
        <f>_xlfn.XLOOKUP(_xlfn.NUMBERVALUE(MID(D88,2,5)),'TB LTD 12.22'!E:E,'TB LTD 12.22'!H:H,0,0,1)</f>
        <v>2374.02</v>
      </c>
      <c r="J88" s="30">
        <f>SUMIF(AJE!$E:$E,D88,AJE!$H:$H)</f>
        <v>0</v>
      </c>
      <c r="K88" s="30">
        <f>SUMIF(AJE!$Q:$Q,D88,AJE!$T:$T)</f>
        <v>0</v>
      </c>
      <c r="L88" s="39">
        <f t="shared" si="5"/>
        <v>2374.02</v>
      </c>
      <c r="M88" s="30">
        <f>SUMIF(AJE!$AB:$AB,D88,AJE!$AE:$AE)</f>
        <v>0</v>
      </c>
      <c r="N88" s="29">
        <f t="shared" si="6"/>
        <v>2374.02</v>
      </c>
      <c r="P88" s="29"/>
    </row>
    <row r="89" spans="1:16" x14ac:dyDescent="0.35">
      <c r="A89">
        <f>_xlfn.XLOOKUP($B89,Index!$E:$E,Index!$D:$D,)</f>
        <v>6</v>
      </c>
      <c r="B89" t="str">
        <f>IF($C89="Ltd",_xlfn.XLOOKUP($D89,Index!$V:$V,Index!$P:$P,),_xlfn.XLOOKUP($D89,Index!$AG:$AG,Index!$AA:$AA,))</f>
        <v>Accounts Payable</v>
      </c>
      <c r="C89" t="str">
        <f t="shared" si="4"/>
        <v>Ltd</v>
      </c>
      <c r="D89" t="s">
        <v>800</v>
      </c>
      <c r="E89" s="1" t="str">
        <f>_xlfn.XLOOKUP(_xlfn.NUMBERVALUE(MID(D89,2,5)),'TB LTD 12.22'!$E:$E,'TB LTD 12.22'!$F:$F,)</f>
        <v>חברת חשמל</v>
      </c>
      <c r="F89">
        <f>IF(C89="Ltd",_xlfn.XLOOKUP(D89,Index!V:V,Index!R:R,),_xlfn.XLOOKUP(D89,Index!AG:AG,Index!AC:AC,))</f>
        <v>0</v>
      </c>
      <c r="G89">
        <f>IF(C89="Ltd",_xlfn.XLOOKUP(D89,Index!V:V,Index!T:T,),_xlfn.XLOOKUP(D89,Index!AG:AG,Index!AE:AE,))</f>
        <v>0</v>
      </c>
      <c r="H89" s="31"/>
      <c r="I89" s="25">
        <f>_xlfn.XLOOKUP(_xlfn.NUMBERVALUE(MID(D89,2,5)),'TB LTD 12.22'!E:E,'TB LTD 12.22'!H:H,0,0,1)</f>
        <v>-995.01</v>
      </c>
      <c r="J89" s="30">
        <f>SUMIF(AJE!$E:$E,D89,AJE!$H:$H)</f>
        <v>0</v>
      </c>
      <c r="K89" s="30">
        <f>SUMIF(AJE!$Q:$Q,D89,AJE!$T:$T)</f>
        <v>0</v>
      </c>
      <c r="L89" s="39">
        <f t="shared" si="5"/>
        <v>-995.01</v>
      </c>
      <c r="M89" s="30">
        <f>SUMIF(AJE!$AB:$AB,D89,AJE!$AE:$AE)</f>
        <v>0</v>
      </c>
      <c r="N89" s="29">
        <f t="shared" si="6"/>
        <v>-995.01</v>
      </c>
      <c r="P89" s="29"/>
    </row>
    <row r="90" spans="1:16" x14ac:dyDescent="0.35">
      <c r="A90">
        <f>_xlfn.XLOOKUP($B90,Index!$E:$E,Index!$D:$D,)</f>
        <v>6</v>
      </c>
      <c r="B90" t="str">
        <f>IF($C90="Ltd",_xlfn.XLOOKUP($D90,Index!$V:$V,Index!$P:$P,),_xlfn.XLOOKUP($D90,Index!$AG:$AG,Index!$AA:$AA,))</f>
        <v>Accounts Payable</v>
      </c>
      <c r="C90" t="str">
        <f t="shared" si="4"/>
        <v>Ltd</v>
      </c>
      <c r="D90" t="s">
        <v>801</v>
      </c>
      <c r="E90" s="1" t="str">
        <f>_xlfn.XLOOKUP(_xlfn.NUMBERVALUE(MID(D90,2,5)),'TB LTD 12.22'!$E:$E,'TB LTD 12.22'!$F:$F,)</f>
        <v>רייטק כתיבה טכנית</v>
      </c>
      <c r="F90">
        <f>IF(C90="Ltd",_xlfn.XLOOKUP(D90,Index!V:V,Index!R:R,),_xlfn.XLOOKUP(D90,Index!AG:AG,Index!AC:AC,))</f>
        <v>0</v>
      </c>
      <c r="G90">
        <f>IF(C90="Ltd",_xlfn.XLOOKUP(D90,Index!V:V,Index!T:T,),_xlfn.XLOOKUP(D90,Index!AG:AG,Index!AE:AE,))</f>
        <v>0</v>
      </c>
      <c r="H90" s="31"/>
      <c r="I90" s="25">
        <f>_xlfn.XLOOKUP(_xlfn.NUMBERVALUE(MID(D90,2,5)),'TB LTD 12.22'!E:E,'TB LTD 12.22'!H:H,0,0,1)</f>
        <v>118.24</v>
      </c>
      <c r="J90" s="30">
        <f>SUMIF(AJE!$E:$E,D90,AJE!$H:$H)</f>
        <v>0</v>
      </c>
      <c r="K90" s="30">
        <f>SUMIF(AJE!$Q:$Q,D90,AJE!$T:$T)</f>
        <v>0</v>
      </c>
      <c r="L90" s="39">
        <f t="shared" si="5"/>
        <v>118.24</v>
      </c>
      <c r="M90" s="30">
        <f>SUMIF(AJE!$AB:$AB,D90,AJE!$AE:$AE)</f>
        <v>0</v>
      </c>
      <c r="N90" s="29">
        <f t="shared" si="6"/>
        <v>118.24</v>
      </c>
      <c r="P90" s="29"/>
    </row>
    <row r="91" spans="1:16" x14ac:dyDescent="0.35">
      <c r="A91">
        <f>_xlfn.XLOOKUP($B91,Index!$E:$E,Index!$D:$D,)</f>
        <v>6</v>
      </c>
      <c r="B91" t="str">
        <f>IF($C91="Ltd",_xlfn.XLOOKUP($D91,Index!$V:$V,Index!$P:$P,),_xlfn.XLOOKUP($D91,Index!$AG:$AG,Index!$AA:$AA,))</f>
        <v>Accounts Payable</v>
      </c>
      <c r="C91" t="str">
        <f t="shared" si="4"/>
        <v>Ltd</v>
      </c>
      <c r="D91" t="s">
        <v>802</v>
      </c>
      <c r="E91" s="1" t="str">
        <f>_xlfn.XLOOKUP(_xlfn.NUMBERVALUE(MID(D91,2,5)),'TB LTD 12.22'!$E:$E,'TB LTD 12.22'!$F:$F,)</f>
        <v>פרטנר</v>
      </c>
      <c r="F91">
        <f>IF(C91="Ltd",_xlfn.XLOOKUP(D91,Index!V:V,Index!R:R,),_xlfn.XLOOKUP(D91,Index!AG:AG,Index!AC:AC,))</f>
        <v>0</v>
      </c>
      <c r="G91">
        <f>IF(C91="Ltd",_xlfn.XLOOKUP(D91,Index!V:V,Index!T:T,),_xlfn.XLOOKUP(D91,Index!AG:AG,Index!AE:AE,))</f>
        <v>0</v>
      </c>
      <c r="H91" s="31"/>
      <c r="I91" s="25">
        <f>_xlfn.XLOOKUP(_xlfn.NUMBERVALUE(MID(D91,2,5)),'TB LTD 12.22'!E:E,'TB LTD 12.22'!H:H,0,0,1)</f>
        <v>853.54</v>
      </c>
      <c r="J91" s="30">
        <f>SUMIF(AJE!$E:$E,D91,AJE!$H:$H)</f>
        <v>0</v>
      </c>
      <c r="K91" s="30">
        <f>SUMIF(AJE!$Q:$Q,D91,AJE!$T:$T)</f>
        <v>0</v>
      </c>
      <c r="L91" s="39">
        <f t="shared" si="5"/>
        <v>853.54</v>
      </c>
      <c r="M91" s="30">
        <f>SUMIF(AJE!$AB:$AB,D91,AJE!$AE:$AE)</f>
        <v>0</v>
      </c>
      <c r="N91" s="29">
        <f t="shared" si="6"/>
        <v>853.54</v>
      </c>
      <c r="P91" s="29"/>
    </row>
    <row r="92" spans="1:16" x14ac:dyDescent="0.35">
      <c r="A92">
        <f>_xlfn.XLOOKUP($B92,Index!$E:$E,Index!$D:$D,)</f>
        <v>6</v>
      </c>
      <c r="B92" t="str">
        <f>IF($C92="Ltd",_xlfn.XLOOKUP($D92,Index!$V:$V,Index!$P:$P,),_xlfn.XLOOKUP($D92,Index!$AG:$AG,Index!$AA:$AA,))</f>
        <v>Accounts Payable</v>
      </c>
      <c r="C92" t="str">
        <f t="shared" si="4"/>
        <v>Ltd</v>
      </c>
      <c r="D92" t="s">
        <v>803</v>
      </c>
      <c r="E92" s="1" t="str">
        <f>_xlfn.XLOOKUP(_xlfn.NUMBERVALUE(MID(D92,2,5)),'TB LTD 12.22'!$E:$E,'TB LTD 12.22'!$F:$F,)</f>
        <v>סער טכנולוגיות בע"מ</v>
      </c>
      <c r="F92">
        <f>IF(C92="Ltd",_xlfn.XLOOKUP(D92,Index!V:V,Index!R:R,),_xlfn.XLOOKUP(D92,Index!AG:AG,Index!AC:AC,))</f>
        <v>0</v>
      </c>
      <c r="G92">
        <f>IF(C92="Ltd",_xlfn.XLOOKUP(D92,Index!V:V,Index!T:T,),_xlfn.XLOOKUP(D92,Index!AG:AG,Index!AE:AE,))</f>
        <v>0</v>
      </c>
      <c r="H92" s="31"/>
      <c r="I92" s="25">
        <f>_xlfn.XLOOKUP(_xlfn.NUMBERVALUE(MID(D92,2,5)),'TB LTD 12.22'!E:E,'TB LTD 12.22'!H:H,0,0,1)</f>
        <v>-3621.65</v>
      </c>
      <c r="J92" s="30">
        <f>SUMIF(AJE!$E:$E,D92,AJE!$H:$H)</f>
        <v>0</v>
      </c>
      <c r="K92" s="30">
        <f>SUMIF(AJE!$Q:$Q,D92,AJE!$T:$T)</f>
        <v>0</v>
      </c>
      <c r="L92" s="39">
        <f t="shared" si="5"/>
        <v>-3621.65</v>
      </c>
      <c r="M92" s="30">
        <f>SUMIF(AJE!$AB:$AB,D92,AJE!$AE:$AE)</f>
        <v>0</v>
      </c>
      <c r="N92" s="29">
        <f t="shared" si="6"/>
        <v>-3621.65</v>
      </c>
      <c r="P92" s="29"/>
    </row>
    <row r="93" spans="1:16" x14ac:dyDescent="0.35">
      <c r="A93">
        <f>_xlfn.XLOOKUP($B93,Index!$E:$E,Index!$D:$D,)</f>
        <v>6</v>
      </c>
      <c r="B93" t="str">
        <f>IF($C93="Ltd",_xlfn.XLOOKUP($D93,Index!$V:$V,Index!$P:$P,),_xlfn.XLOOKUP($D93,Index!$AG:$AG,Index!$AA:$AA,))</f>
        <v>Accounts Payable</v>
      </c>
      <c r="C93" t="str">
        <f t="shared" si="4"/>
        <v>Ltd</v>
      </c>
      <c r="D93" t="s">
        <v>804</v>
      </c>
      <c r="E93" s="1" t="str">
        <f>_xlfn.XLOOKUP(_xlfn.NUMBERVALUE(MID(D93,2,5)),'TB LTD 12.22'!$E:$E,'TB LTD 12.22'!$F:$F,)</f>
        <v>אולקלאוד פלטפורמות בע"מ</v>
      </c>
      <c r="F93">
        <f>IF(C93="Ltd",_xlfn.XLOOKUP(D93,Index!V:V,Index!R:R,),_xlfn.XLOOKUP(D93,Index!AG:AG,Index!AC:AC,))</f>
        <v>0</v>
      </c>
      <c r="G93">
        <f>IF(C93="Ltd",_xlfn.XLOOKUP(D93,Index!V:V,Index!T:T,),_xlfn.XLOOKUP(D93,Index!AG:AG,Index!AE:AE,))</f>
        <v>0</v>
      </c>
      <c r="H93" s="31"/>
      <c r="I93" s="25">
        <f>_xlfn.XLOOKUP(_xlfn.NUMBERVALUE(MID(D93,2,5)),'TB LTD 12.22'!E:E,'TB LTD 12.22'!H:H,0,0,1)</f>
        <v>-33745</v>
      </c>
      <c r="J93" s="30">
        <f>SUMIF(AJE!$E:$E,D93,AJE!$H:$H)</f>
        <v>0</v>
      </c>
      <c r="K93" s="30">
        <f>SUMIF(AJE!$Q:$Q,D93,AJE!$T:$T)</f>
        <v>0</v>
      </c>
      <c r="L93" s="39">
        <f t="shared" si="5"/>
        <v>-33745</v>
      </c>
      <c r="M93" s="30">
        <f>SUMIF(AJE!$AB:$AB,D93,AJE!$AE:$AE)</f>
        <v>0</v>
      </c>
      <c r="N93" s="29">
        <f t="shared" si="6"/>
        <v>-33745</v>
      </c>
      <c r="P93" s="29"/>
    </row>
    <row r="94" spans="1:16" x14ac:dyDescent="0.35">
      <c r="A94">
        <f>_xlfn.XLOOKUP($B94,Index!$E:$E,Index!$D:$D,)</f>
        <v>6</v>
      </c>
      <c r="B94" t="str">
        <f>IF($C94="Ltd",_xlfn.XLOOKUP($D94,Index!$V:$V,Index!$P:$P,),_xlfn.XLOOKUP($D94,Index!$AG:$AG,Index!$AA:$AA,))</f>
        <v>Accounts Payable</v>
      </c>
      <c r="C94" t="str">
        <f t="shared" si="4"/>
        <v>Ltd</v>
      </c>
      <c r="D94" t="s">
        <v>805</v>
      </c>
      <c r="E94" s="1" t="str">
        <f>_xlfn.XLOOKUP(_xlfn.NUMBERVALUE(MID(D94,2,5)),'TB LTD 12.22'!$E:$E,'TB LTD 12.22'!$F:$F,)</f>
        <v>בסטל'ה</v>
      </c>
      <c r="F94">
        <f>IF(C94="Ltd",_xlfn.XLOOKUP(D94,Index!V:V,Index!R:R,),_xlfn.XLOOKUP(D94,Index!AG:AG,Index!AC:AC,))</f>
        <v>0</v>
      </c>
      <c r="G94">
        <f>IF(C94="Ltd",_xlfn.XLOOKUP(D94,Index!V:V,Index!T:T,),_xlfn.XLOOKUP(D94,Index!AG:AG,Index!AE:AE,))</f>
        <v>0</v>
      </c>
      <c r="H94" s="31"/>
      <c r="I94" s="25">
        <f>_xlfn.XLOOKUP(_xlfn.NUMBERVALUE(MID(D94,2,5)),'TB LTD 12.22'!E:E,'TB LTD 12.22'!H:H,0,0,1)</f>
        <v>173.43</v>
      </c>
      <c r="J94" s="30">
        <f>SUMIF(AJE!$E:$E,D94,AJE!$H:$H)</f>
        <v>0</v>
      </c>
      <c r="K94" s="30">
        <f>SUMIF(AJE!$Q:$Q,D94,AJE!$T:$T)</f>
        <v>0</v>
      </c>
      <c r="L94" s="39">
        <f t="shared" si="5"/>
        <v>173.43</v>
      </c>
      <c r="M94" s="30">
        <f>SUMIF(AJE!$AB:$AB,D94,AJE!$AE:$AE)</f>
        <v>0</v>
      </c>
      <c r="N94" s="29">
        <f t="shared" si="6"/>
        <v>173.43</v>
      </c>
      <c r="P94" s="29"/>
    </row>
    <row r="95" spans="1:16" x14ac:dyDescent="0.35">
      <c r="A95">
        <f>_xlfn.XLOOKUP($B95,Index!$E:$E,Index!$D:$D,)</f>
        <v>6</v>
      </c>
      <c r="B95" t="str">
        <f>IF($C95="Ltd",_xlfn.XLOOKUP($D95,Index!$V:$V,Index!$P:$P,),_xlfn.XLOOKUP($D95,Index!$AG:$AG,Index!$AA:$AA,))</f>
        <v>Accounts Payable</v>
      </c>
      <c r="C95" t="str">
        <f t="shared" si="4"/>
        <v>Ltd</v>
      </c>
      <c r="D95" t="s">
        <v>806</v>
      </c>
      <c r="E95" s="1" t="str">
        <f>_xlfn.XLOOKUP(_xlfn.NUMBERVALUE(MID(D95,2,5)),'TB LTD 12.22'!$E:$E,'TB LTD 12.22'!$F:$F,)</f>
        <v>ביי מי טכנלוגיות בע"מ</v>
      </c>
      <c r="F95">
        <f>IF(C95="Ltd",_xlfn.XLOOKUP(D95,Index!V:V,Index!R:R,),_xlfn.XLOOKUP(D95,Index!AG:AG,Index!AC:AC,))</f>
        <v>0</v>
      </c>
      <c r="G95">
        <f>IF(C95="Ltd",_xlfn.XLOOKUP(D95,Index!V:V,Index!T:T,),_xlfn.XLOOKUP(D95,Index!AG:AG,Index!AE:AE,))</f>
        <v>0</v>
      </c>
      <c r="H95" s="31"/>
      <c r="I95" s="25">
        <f>_xlfn.XLOOKUP(_xlfn.NUMBERVALUE(MID(D95,2,5)),'TB LTD 12.22'!E:E,'TB LTD 12.22'!H:H,0,0,1)</f>
        <v>4323.67</v>
      </c>
      <c r="J95" s="30">
        <f>SUMIF(AJE!$E:$E,D95,AJE!$H:$H)</f>
        <v>0</v>
      </c>
      <c r="K95" s="30">
        <f>SUMIF(AJE!$Q:$Q,D95,AJE!$T:$T)</f>
        <v>0</v>
      </c>
      <c r="L95" s="39">
        <f t="shared" si="5"/>
        <v>4323.67</v>
      </c>
      <c r="M95" s="30">
        <f>SUMIF(AJE!$AB:$AB,D95,AJE!$AE:$AE)</f>
        <v>0</v>
      </c>
      <c r="N95" s="29">
        <f t="shared" si="6"/>
        <v>4323.67</v>
      </c>
      <c r="P95" s="29"/>
    </row>
    <row r="96" spans="1:16" x14ac:dyDescent="0.35">
      <c r="A96">
        <f>_xlfn.XLOOKUP($B96,Index!$E:$E,Index!$D:$D,)</f>
        <v>6</v>
      </c>
      <c r="B96" t="str">
        <f>IF($C96="Ltd",_xlfn.XLOOKUP($D96,Index!$V:$V,Index!$P:$P,),_xlfn.XLOOKUP($D96,Index!$AG:$AG,Index!$AA:$AA,))</f>
        <v>Accounts Payable</v>
      </c>
      <c r="C96" t="str">
        <f t="shared" si="4"/>
        <v>Ltd</v>
      </c>
      <c r="D96" t="s">
        <v>807</v>
      </c>
      <c r="E96" s="1" t="str">
        <f>_xlfn.XLOOKUP(_xlfn.NUMBERVALUE(MID(D96,2,5)),'TB LTD 12.22'!$E:$E,'TB LTD 12.22'!$F:$F,)</f>
        <v>סלע מעבדות תוכנה בע"מ</v>
      </c>
      <c r="F96">
        <f>IF(C96="Ltd",_xlfn.XLOOKUP(D96,Index!V:V,Index!R:R,),_xlfn.XLOOKUP(D96,Index!AG:AG,Index!AC:AC,))</f>
        <v>0</v>
      </c>
      <c r="G96">
        <f>IF(C96="Ltd",_xlfn.XLOOKUP(D96,Index!V:V,Index!T:T,),_xlfn.XLOOKUP(D96,Index!AG:AG,Index!AE:AE,))</f>
        <v>0</v>
      </c>
      <c r="H96" s="31"/>
      <c r="I96" s="25">
        <f>_xlfn.XLOOKUP(_xlfn.NUMBERVALUE(MID(D96,2,5)),'TB LTD 12.22'!E:E,'TB LTD 12.22'!H:H,0,0,1)</f>
        <v>-56850.559999999998</v>
      </c>
      <c r="J96" s="30">
        <f>SUMIF(AJE!$E:$E,D96,AJE!$H:$H)</f>
        <v>0</v>
      </c>
      <c r="K96" s="30">
        <f>SUMIF(AJE!$Q:$Q,D96,AJE!$T:$T)</f>
        <v>0</v>
      </c>
      <c r="L96" s="39">
        <f t="shared" si="5"/>
        <v>-56850.559999999998</v>
      </c>
      <c r="M96" s="30">
        <f>SUMIF(AJE!$AB:$AB,D96,AJE!$AE:$AE)</f>
        <v>0</v>
      </c>
      <c r="N96" s="29">
        <f t="shared" si="6"/>
        <v>-56850.559999999998</v>
      </c>
      <c r="P96" s="29"/>
    </row>
    <row r="97" spans="1:16" x14ac:dyDescent="0.35">
      <c r="A97">
        <f>_xlfn.XLOOKUP($B97,Index!$E:$E,Index!$D:$D,)</f>
        <v>6</v>
      </c>
      <c r="B97" t="str">
        <f>IF($C97="Ltd",_xlfn.XLOOKUP($D97,Index!$V:$V,Index!$P:$P,),_xlfn.XLOOKUP($D97,Index!$AG:$AG,Index!$AA:$AA,))</f>
        <v>Accounts Payable</v>
      </c>
      <c r="C97" t="str">
        <f t="shared" si="4"/>
        <v>Ltd</v>
      </c>
      <c r="D97" t="s">
        <v>808</v>
      </c>
      <c r="E97" s="1" t="str">
        <f>_xlfn.XLOOKUP(_xlfn.NUMBERVALUE(MID(D97,2,5)),'TB LTD 12.22'!$E:$E,'TB LTD 12.22'!$F:$F,)</f>
        <v>מנורה מבטחים ביטוח בע'מ</v>
      </c>
      <c r="F97">
        <f>IF(C97="Ltd",_xlfn.XLOOKUP(D97,Index!V:V,Index!R:R,),_xlfn.XLOOKUP(D97,Index!AG:AG,Index!AC:AC,))</f>
        <v>0</v>
      </c>
      <c r="G97">
        <f>IF(C97="Ltd",_xlfn.XLOOKUP(D97,Index!V:V,Index!T:T,),_xlfn.XLOOKUP(D97,Index!AG:AG,Index!AE:AE,))</f>
        <v>0</v>
      </c>
      <c r="H97" s="31"/>
      <c r="I97" s="25">
        <f>_xlfn.XLOOKUP(_xlfn.NUMBERVALUE(MID(D97,2,5)),'TB LTD 12.22'!E:E,'TB LTD 12.22'!H:H,0,0,1)</f>
        <v>-2581.6999999999998</v>
      </c>
      <c r="J97" s="30">
        <f>SUMIF(AJE!$E:$E,D97,AJE!$H:$H)</f>
        <v>0</v>
      </c>
      <c r="K97" s="30">
        <f>SUMIF(AJE!$Q:$Q,D97,AJE!$T:$T)</f>
        <v>0</v>
      </c>
      <c r="L97" s="39">
        <f t="shared" si="5"/>
        <v>-2581.6999999999998</v>
      </c>
      <c r="M97" s="30">
        <f>SUMIF(AJE!$AB:$AB,D97,AJE!$AE:$AE)</f>
        <v>0</v>
      </c>
      <c r="N97" s="29">
        <f t="shared" si="6"/>
        <v>-2581.6999999999998</v>
      </c>
      <c r="P97" s="29"/>
    </row>
    <row r="98" spans="1:16" x14ac:dyDescent="0.35">
      <c r="A98">
        <f>_xlfn.XLOOKUP($B98,Index!$E:$E,Index!$D:$D,)</f>
        <v>6</v>
      </c>
      <c r="B98" t="str">
        <f>IF($C98="Ltd",_xlfn.XLOOKUP($D98,Index!$V:$V,Index!$P:$P,),_xlfn.XLOOKUP($D98,Index!$AG:$AG,Index!$AA:$AA,))</f>
        <v>Accounts Payable</v>
      </c>
      <c r="C98" t="str">
        <f t="shared" si="4"/>
        <v>Ltd</v>
      </c>
      <c r="D98" t="s">
        <v>809</v>
      </c>
      <c r="E98" s="1" t="str">
        <f>_xlfn.XLOOKUP(_xlfn.NUMBERVALUE(MID(D98,2,5)),'TB LTD 12.22'!$E:$E,'TB LTD 12.22'!$F:$F,)</f>
        <v>אמזון ווב סרסיסס אימא סארל</v>
      </c>
      <c r="F98">
        <f>IF(C98="Ltd",_xlfn.XLOOKUP(D98,Index!V:V,Index!R:R,),_xlfn.XLOOKUP(D98,Index!AG:AG,Index!AC:AC,))</f>
        <v>0</v>
      </c>
      <c r="G98">
        <f>IF(C98="Ltd",_xlfn.XLOOKUP(D98,Index!V:V,Index!T:T,),_xlfn.XLOOKUP(D98,Index!AG:AG,Index!AE:AE,))</f>
        <v>0</v>
      </c>
      <c r="H98" s="31"/>
      <c r="I98" s="25">
        <f>_xlfn.XLOOKUP(_xlfn.NUMBERVALUE(MID(D98,2,5)),'TB LTD 12.22'!E:E,'TB LTD 12.22'!H:H,0,0,1)</f>
        <v>550.49</v>
      </c>
      <c r="J98" s="30">
        <f>SUMIF(AJE!$E:$E,D98,AJE!$H:$H)</f>
        <v>0</v>
      </c>
      <c r="K98" s="30">
        <f>SUMIF(AJE!$Q:$Q,D98,AJE!$T:$T)</f>
        <v>0</v>
      </c>
      <c r="L98" s="39">
        <f t="shared" si="5"/>
        <v>550.49</v>
      </c>
      <c r="M98" s="30">
        <f>SUMIF(AJE!$AB:$AB,D98,AJE!$AE:$AE)</f>
        <v>0</v>
      </c>
      <c r="N98" s="29">
        <f t="shared" si="6"/>
        <v>550.49</v>
      </c>
      <c r="P98" s="29"/>
    </row>
    <row r="99" spans="1:16" x14ac:dyDescent="0.35">
      <c r="A99">
        <f>_xlfn.XLOOKUP($B99,Index!$E:$E,Index!$D:$D,)</f>
        <v>6</v>
      </c>
      <c r="B99" t="str">
        <f>IF($C99="Ltd",_xlfn.XLOOKUP($D99,Index!$V:$V,Index!$P:$P,),_xlfn.XLOOKUP($D99,Index!$AG:$AG,Index!$AA:$AA,))</f>
        <v>Accounts Payable</v>
      </c>
      <c r="C99" t="str">
        <f t="shared" si="4"/>
        <v>Ltd</v>
      </c>
      <c r="D99" t="s">
        <v>810</v>
      </c>
      <c r="E99" s="1" t="str">
        <f>_xlfn.XLOOKUP(_xlfn.NUMBERVALUE(MID(D99,2,5)),'TB LTD 12.22'!$E:$E,'TB LTD 12.22'!$F:$F,)</f>
        <v>ALCOHOME  אלכוהום צמרת עידן שלמה יח"צ ויצמות</v>
      </c>
      <c r="F99">
        <f>IF(C99="Ltd",_xlfn.XLOOKUP(D99,Index!V:V,Index!R:R,),_xlfn.XLOOKUP(D99,Index!AG:AG,Index!AC:AC,))</f>
        <v>0</v>
      </c>
      <c r="G99">
        <f>IF(C99="Ltd",_xlfn.XLOOKUP(D99,Index!V:V,Index!T:T,),_xlfn.XLOOKUP(D99,Index!AG:AG,Index!AE:AE,))</f>
        <v>0</v>
      </c>
      <c r="H99" s="31"/>
      <c r="I99" s="25">
        <f>_xlfn.XLOOKUP(_xlfn.NUMBERVALUE(MID(D99,2,5)),'TB LTD 12.22'!E:E,'TB LTD 12.22'!H:H,0,0,1)</f>
        <v>-25.49</v>
      </c>
      <c r="J99" s="30">
        <f>SUMIF(AJE!$E:$E,D99,AJE!$H:$H)</f>
        <v>0</v>
      </c>
      <c r="K99" s="30">
        <f>SUMIF(AJE!$Q:$Q,D99,AJE!$T:$T)</f>
        <v>0</v>
      </c>
      <c r="L99" s="39">
        <f t="shared" si="5"/>
        <v>-25.49</v>
      </c>
      <c r="M99" s="30">
        <f>SUMIF(AJE!$AB:$AB,D99,AJE!$AE:$AE)</f>
        <v>0</v>
      </c>
      <c r="N99" s="29">
        <f t="shared" si="6"/>
        <v>-25.49</v>
      </c>
      <c r="P99" s="29"/>
    </row>
    <row r="100" spans="1:16" x14ac:dyDescent="0.35">
      <c r="A100">
        <f>_xlfn.XLOOKUP($B100,Index!$E:$E,Index!$D:$D,)</f>
        <v>6</v>
      </c>
      <c r="B100" t="str">
        <f>IF($C100="Ltd",_xlfn.XLOOKUP($D100,Index!$V:$V,Index!$P:$P,),_xlfn.XLOOKUP($D100,Index!$AG:$AG,Index!$AA:$AA,))</f>
        <v>Accounts Payable</v>
      </c>
      <c r="C100" t="str">
        <f t="shared" si="4"/>
        <v>Ltd</v>
      </c>
      <c r="D100" t="s">
        <v>811</v>
      </c>
      <c r="E100" s="1" t="str">
        <f>_xlfn.XLOOKUP(_xlfn.NUMBERVALUE(MID(D100,2,5)),'TB LTD 12.22'!$E:$E,'TB LTD 12.22'!$F:$F,)</f>
        <v>43 קיי אס פי מחשבים חשמונאים</v>
      </c>
      <c r="F100">
        <f>IF(C100="Ltd",_xlfn.XLOOKUP(D100,Index!V:V,Index!R:R,),_xlfn.XLOOKUP(D100,Index!AG:AG,Index!AC:AC,))</f>
        <v>0</v>
      </c>
      <c r="G100">
        <f>IF(C100="Ltd",_xlfn.XLOOKUP(D100,Index!V:V,Index!T:T,),_xlfn.XLOOKUP(D100,Index!AG:AG,Index!AE:AE,))</f>
        <v>0</v>
      </c>
      <c r="H100" s="31"/>
      <c r="I100" s="25">
        <f>_xlfn.XLOOKUP(_xlfn.NUMBERVALUE(MID(D100,2,5)),'TB LTD 12.22'!E:E,'TB LTD 12.22'!H:H,0,0,1)</f>
        <v>565.22</v>
      </c>
      <c r="J100" s="30">
        <f>SUMIF(AJE!$E:$E,D100,AJE!$H:$H)</f>
        <v>0</v>
      </c>
      <c r="K100" s="30">
        <f>SUMIF(AJE!$Q:$Q,D100,AJE!$T:$T)</f>
        <v>0</v>
      </c>
      <c r="L100" s="39">
        <f t="shared" si="5"/>
        <v>565.22</v>
      </c>
      <c r="M100" s="30">
        <f>SUMIF(AJE!$AB:$AB,D100,AJE!$AE:$AE)</f>
        <v>0</v>
      </c>
      <c r="N100" s="29">
        <f t="shared" si="6"/>
        <v>565.22</v>
      </c>
      <c r="P100" s="29"/>
    </row>
    <row r="101" spans="1:16" x14ac:dyDescent="0.35">
      <c r="A101">
        <f>_xlfn.XLOOKUP($B101,Index!$E:$E,Index!$D:$D,)</f>
        <v>6</v>
      </c>
      <c r="B101" t="str">
        <f>IF($C101="Ltd",_xlfn.XLOOKUP($D101,Index!$V:$V,Index!$P:$P,),_xlfn.XLOOKUP($D101,Index!$AG:$AG,Index!$AA:$AA,))</f>
        <v>Accounts Payable</v>
      </c>
      <c r="C101" t="str">
        <f t="shared" si="4"/>
        <v>Ltd</v>
      </c>
      <c r="D101" t="s">
        <v>812</v>
      </c>
      <c r="E101" s="1" t="str">
        <f>_xlfn.XLOOKUP(_xlfn.NUMBERVALUE(MID(D101,2,5)),'TB LTD 12.22'!$E:$E,'TB LTD 12.22'!$F:$F,)</f>
        <v>א.ביסקוטי בע"מ</v>
      </c>
      <c r="F101">
        <f>IF(C101="Ltd",_xlfn.XLOOKUP(D101,Index!V:V,Index!R:R,),_xlfn.XLOOKUP(D101,Index!AG:AG,Index!AC:AC,))</f>
        <v>0</v>
      </c>
      <c r="G101">
        <f>IF(C101="Ltd",_xlfn.XLOOKUP(D101,Index!V:V,Index!T:T,),_xlfn.XLOOKUP(D101,Index!AG:AG,Index!AE:AE,))</f>
        <v>0</v>
      </c>
      <c r="H101" s="31"/>
      <c r="I101" s="25">
        <f>_xlfn.XLOOKUP(_xlfn.NUMBERVALUE(MID(D101,2,5)),'TB LTD 12.22'!E:E,'TB LTD 12.22'!H:H,0,0,1)</f>
        <v>-36.94</v>
      </c>
      <c r="J101" s="30">
        <f>SUMIF(AJE!$E:$E,D101,AJE!$H:$H)</f>
        <v>0</v>
      </c>
      <c r="K101" s="30">
        <f>SUMIF(AJE!$Q:$Q,D101,AJE!$T:$T)</f>
        <v>0</v>
      </c>
      <c r="L101" s="39">
        <f t="shared" si="5"/>
        <v>-36.94</v>
      </c>
      <c r="M101" s="30">
        <f>SUMIF(AJE!$AB:$AB,D101,AJE!$AE:$AE)</f>
        <v>0</v>
      </c>
      <c r="N101" s="29">
        <f t="shared" si="6"/>
        <v>-36.94</v>
      </c>
      <c r="P101" s="29"/>
    </row>
    <row r="102" spans="1:16" x14ac:dyDescent="0.35">
      <c r="A102">
        <f>_xlfn.XLOOKUP($B102,Index!$E:$E,Index!$D:$D,)</f>
        <v>6</v>
      </c>
      <c r="B102" t="str">
        <f>IF($C102="Ltd",_xlfn.XLOOKUP($D102,Index!$V:$V,Index!$P:$P,),_xlfn.XLOOKUP($D102,Index!$AG:$AG,Index!$AA:$AA,))</f>
        <v>Accounts Payable</v>
      </c>
      <c r="C102" t="str">
        <f t="shared" si="4"/>
        <v>Ltd</v>
      </c>
      <c r="D102" t="s">
        <v>813</v>
      </c>
      <c r="E102" s="1" t="str">
        <f>_xlfn.XLOOKUP(_xlfn.NUMBERVALUE(MID(D102,2,5)),'TB LTD 12.22'!$E:$E,'TB LTD 12.22'!$F:$F,)</f>
        <v>וואלט אנטרפריזס ישראל בע"מ 31/08/2023</v>
      </c>
      <c r="F102">
        <f>IF(C102="Ltd",_xlfn.XLOOKUP(D102,Index!V:V,Index!R:R,),_xlfn.XLOOKUP(D102,Index!AG:AG,Index!AC:AC,))</f>
        <v>0</v>
      </c>
      <c r="G102">
        <f>IF(C102="Ltd",_xlfn.XLOOKUP(D102,Index!V:V,Index!T:T,),_xlfn.XLOOKUP(D102,Index!AG:AG,Index!AE:AE,))</f>
        <v>0</v>
      </c>
      <c r="H102" s="31"/>
      <c r="I102" s="25">
        <f>_xlfn.XLOOKUP(_xlfn.NUMBERVALUE(MID(D102,2,5)),'TB LTD 12.22'!E:E,'TB LTD 12.22'!H:H,0,0,1)</f>
        <v>7811.22</v>
      </c>
      <c r="J102" s="30">
        <f>SUMIF(AJE!$E:$E,D102,AJE!$H:$H)</f>
        <v>0</v>
      </c>
      <c r="K102" s="30">
        <f>SUMIF(AJE!$Q:$Q,D102,AJE!$T:$T)</f>
        <v>0</v>
      </c>
      <c r="L102" s="39">
        <f t="shared" si="5"/>
        <v>7811.22</v>
      </c>
      <c r="M102" s="30">
        <f>SUMIF(AJE!$AB:$AB,D102,AJE!$AE:$AE)</f>
        <v>0</v>
      </c>
      <c r="N102" s="29">
        <f t="shared" si="6"/>
        <v>7811.22</v>
      </c>
      <c r="P102" s="29"/>
    </row>
    <row r="103" spans="1:16" x14ac:dyDescent="0.35">
      <c r="A103">
        <f>_xlfn.XLOOKUP($B103,Index!$E:$E,Index!$D:$D,)</f>
        <v>6</v>
      </c>
      <c r="B103" t="str">
        <f>IF($C103="Ltd",_xlfn.XLOOKUP($D103,Index!$V:$V,Index!$P:$P,),_xlfn.XLOOKUP($D103,Index!$AG:$AG,Index!$AA:$AA,))</f>
        <v>Accounts Payable</v>
      </c>
      <c r="C103" t="str">
        <f t="shared" si="4"/>
        <v>Ltd</v>
      </c>
      <c r="D103" t="s">
        <v>814</v>
      </c>
      <c r="E103" s="1" t="str">
        <f>_xlfn.XLOOKUP(_xlfn.NUMBERVALUE(MID(D103,2,5)),'TB LTD 12.22'!$E:$E,'TB LTD 12.22'!$F:$F,)</f>
        <v>יציל-מיני ליין בע"מ (סופר מוצרי חשמל)</v>
      </c>
      <c r="F103">
        <f>IF(C103="Ltd",_xlfn.XLOOKUP(D103,Index!V:V,Index!R:R,),_xlfn.XLOOKUP(D103,Index!AG:AG,Index!AC:AC,))</f>
        <v>0</v>
      </c>
      <c r="G103">
        <f>IF(C103="Ltd",_xlfn.XLOOKUP(D103,Index!V:V,Index!T:T,),_xlfn.XLOOKUP(D103,Index!AG:AG,Index!AE:AE,))</f>
        <v>0</v>
      </c>
      <c r="H103" s="31"/>
      <c r="I103" s="25">
        <f>_xlfn.XLOOKUP(_xlfn.NUMBERVALUE(MID(D103,2,5)),'TB LTD 12.22'!E:E,'TB LTD 12.22'!H:H,0,0,1)</f>
        <v>92.07</v>
      </c>
      <c r="J103" s="30">
        <f>SUMIF(AJE!$E:$E,D103,AJE!$H:$H)</f>
        <v>0</v>
      </c>
      <c r="K103" s="30">
        <f>SUMIF(AJE!$Q:$Q,D103,AJE!$T:$T)</f>
        <v>0</v>
      </c>
      <c r="L103" s="39">
        <f t="shared" si="5"/>
        <v>92.07</v>
      </c>
      <c r="M103" s="30">
        <f>SUMIF(AJE!$AB:$AB,D103,AJE!$AE:$AE)</f>
        <v>0</v>
      </c>
      <c r="N103" s="29">
        <f t="shared" si="6"/>
        <v>92.07</v>
      </c>
      <c r="P103" s="29"/>
    </row>
    <row r="104" spans="1:16" x14ac:dyDescent="0.35">
      <c r="A104">
        <f>_xlfn.XLOOKUP($B104,Index!$E:$E,Index!$D:$D,)</f>
        <v>6</v>
      </c>
      <c r="B104" t="str">
        <f>IF($C104="Ltd",_xlfn.XLOOKUP($D104,Index!$V:$V,Index!$P:$P,),_xlfn.XLOOKUP($D104,Index!$AG:$AG,Index!$AA:$AA,))</f>
        <v>Accounts Payable</v>
      </c>
      <c r="C104" t="str">
        <f t="shared" si="4"/>
        <v>Ltd</v>
      </c>
      <c r="D104" t="s">
        <v>815</v>
      </c>
      <c r="E104" s="1" t="str">
        <f>_xlfn.XLOOKUP(_xlfn.NUMBERVALUE(MID(D104,2,5)),'TB LTD 12.22'!$E:$E,'TB LTD 12.22'!$F:$F,)</f>
        <v>OFAKIM TRAVEL AND TOURS</v>
      </c>
      <c r="F104">
        <f>IF(C104="Ltd",_xlfn.XLOOKUP(D104,Index!V:V,Index!R:R,),_xlfn.XLOOKUP(D104,Index!AG:AG,Index!AC:AC,))</f>
        <v>0</v>
      </c>
      <c r="G104">
        <f>IF(C104="Ltd",_xlfn.XLOOKUP(D104,Index!V:V,Index!T:T,),_xlfn.XLOOKUP(D104,Index!AG:AG,Index!AE:AE,))</f>
        <v>0</v>
      </c>
      <c r="H104" s="31"/>
      <c r="I104" s="25">
        <f>_xlfn.XLOOKUP(_xlfn.NUMBERVALUE(MID(D104,2,5)),'TB LTD 12.22'!E:E,'TB LTD 12.22'!H:H,0,0,1)</f>
        <v>-11255.83</v>
      </c>
      <c r="J104" s="30">
        <f>SUMIF(AJE!$E:$E,D104,AJE!$H:$H)</f>
        <v>0</v>
      </c>
      <c r="K104" s="30">
        <f>SUMIF(AJE!$Q:$Q,D104,AJE!$T:$T)</f>
        <v>0</v>
      </c>
      <c r="L104" s="39">
        <f t="shared" si="5"/>
        <v>-11255.83</v>
      </c>
      <c r="M104" s="30">
        <f>SUMIF(AJE!$AB:$AB,D104,AJE!$AE:$AE)</f>
        <v>0</v>
      </c>
      <c r="N104" s="29">
        <f t="shared" si="6"/>
        <v>-11255.83</v>
      </c>
      <c r="P104" s="29"/>
    </row>
    <row r="105" spans="1:16" x14ac:dyDescent="0.35">
      <c r="A105">
        <f>_xlfn.XLOOKUP($B105,Index!$E:$E,Index!$D:$D,)</f>
        <v>6</v>
      </c>
      <c r="B105" t="str">
        <f>IF($C105="Ltd",_xlfn.XLOOKUP($D105,Index!$V:$V,Index!$P:$P,),_xlfn.XLOOKUP($D105,Index!$AG:$AG,Index!$AA:$AA,))</f>
        <v>Accounts Payable</v>
      </c>
      <c r="C105" t="str">
        <f t="shared" si="4"/>
        <v>Ltd</v>
      </c>
      <c r="D105" t="s">
        <v>816</v>
      </c>
      <c r="E105" s="1" t="str">
        <f>_xlfn.XLOOKUP(_xlfn.NUMBERVALUE(MID(D105,2,5)),'TB LTD 12.22'!$E:$E,'TB LTD 12.22'!$F:$F,)</f>
        <v>אינפורמט מחשבים בע"מ</v>
      </c>
      <c r="F105">
        <f>IF(C105="Ltd",_xlfn.XLOOKUP(D105,Index!V:V,Index!R:R,),_xlfn.XLOOKUP(D105,Index!AG:AG,Index!AC:AC,))</f>
        <v>0</v>
      </c>
      <c r="G105">
        <f>IF(C105="Ltd",_xlfn.XLOOKUP(D105,Index!V:V,Index!T:T,),_xlfn.XLOOKUP(D105,Index!AG:AG,Index!AE:AE,))</f>
        <v>0</v>
      </c>
      <c r="H105" s="31"/>
      <c r="I105" s="25">
        <f>_xlfn.XLOOKUP(_xlfn.NUMBERVALUE(MID(D105,2,5)),'TB LTD 12.22'!E:E,'TB LTD 12.22'!H:H,0,0,1)</f>
        <v>1282.75</v>
      </c>
      <c r="J105" s="30">
        <f>SUMIF(AJE!$E:$E,D105,AJE!$H:$H)</f>
        <v>0</v>
      </c>
      <c r="K105" s="30">
        <f>SUMIF(AJE!$Q:$Q,D105,AJE!$T:$T)</f>
        <v>0</v>
      </c>
      <c r="L105" s="39">
        <f t="shared" si="5"/>
        <v>1282.75</v>
      </c>
      <c r="M105" s="30">
        <f>SUMIF(AJE!$AB:$AB,D105,AJE!$AE:$AE)</f>
        <v>0</v>
      </c>
      <c r="N105" s="29">
        <f t="shared" si="6"/>
        <v>1282.75</v>
      </c>
      <c r="P105" s="29"/>
    </row>
    <row r="106" spans="1:16" x14ac:dyDescent="0.35">
      <c r="A106">
        <f>_xlfn.XLOOKUP($B106,Index!$E:$E,Index!$D:$D,)</f>
        <v>6</v>
      </c>
      <c r="B106" t="str">
        <f>IF($C106="Ltd",_xlfn.XLOOKUP($D106,Index!$V:$V,Index!$P:$P,),_xlfn.XLOOKUP($D106,Index!$AG:$AG,Index!$AA:$AA,))</f>
        <v>Accounts Payable</v>
      </c>
      <c r="C106" t="str">
        <f t="shared" si="4"/>
        <v>Ltd</v>
      </c>
      <c r="D106" t="s">
        <v>817</v>
      </c>
      <c r="E106" s="1" t="str">
        <f>_xlfn.XLOOKUP(_xlfn.NUMBERVALUE(MID(D106,2,5)),'TB LTD 12.22'!$E:$E,'TB LTD 12.22'!$F:$F,)</f>
        <v>15 קיי אס פי מחשבים  תל אביב</v>
      </c>
      <c r="F106">
        <f>IF(C106="Ltd",_xlfn.XLOOKUP(D106,Index!V:V,Index!R:R,),_xlfn.XLOOKUP(D106,Index!AG:AG,Index!AC:AC,))</f>
        <v>0</v>
      </c>
      <c r="G106">
        <f>IF(C106="Ltd",_xlfn.XLOOKUP(D106,Index!V:V,Index!T:T,),_xlfn.XLOOKUP(D106,Index!AG:AG,Index!AE:AE,))</f>
        <v>0</v>
      </c>
      <c r="H106" s="31"/>
      <c r="I106" s="25">
        <f>_xlfn.XLOOKUP(_xlfn.NUMBERVALUE(MID(D106,2,5)),'TB LTD 12.22'!E:E,'TB LTD 12.22'!H:H,0,0,1)</f>
        <v>154.02000000000001</v>
      </c>
      <c r="J106" s="30">
        <f>SUMIF(AJE!$E:$E,D106,AJE!$H:$H)</f>
        <v>0</v>
      </c>
      <c r="K106" s="30">
        <f>SUMIF(AJE!$Q:$Q,D106,AJE!$T:$T)</f>
        <v>0</v>
      </c>
      <c r="L106" s="39">
        <f t="shared" si="5"/>
        <v>154.02000000000001</v>
      </c>
      <c r="M106" s="30">
        <f>SUMIF(AJE!$AB:$AB,D106,AJE!$AE:$AE)</f>
        <v>0</v>
      </c>
      <c r="N106" s="29">
        <f t="shared" si="6"/>
        <v>154.02000000000001</v>
      </c>
      <c r="P106" s="29"/>
    </row>
    <row r="107" spans="1:16" x14ac:dyDescent="0.35">
      <c r="A107">
        <f>_xlfn.XLOOKUP($B107,Index!$E:$E,Index!$D:$D,)</f>
        <v>6</v>
      </c>
      <c r="B107" t="str">
        <f>IF($C107="Ltd",_xlfn.XLOOKUP($D107,Index!$V:$V,Index!$P:$P,),_xlfn.XLOOKUP($D107,Index!$AG:$AG,Index!$AA:$AA,))</f>
        <v>Accounts Payable</v>
      </c>
      <c r="C107" t="str">
        <f t="shared" si="4"/>
        <v>Ltd</v>
      </c>
      <c r="D107" t="s">
        <v>818</v>
      </c>
      <c r="E107" s="1" t="str">
        <f>_xlfn.XLOOKUP(_xlfn.NUMBERVALUE(MID(D107,2,5)),'TB LTD 12.22'!$E:$E,'TB LTD 12.22'!$F:$F,)</f>
        <v>אופנר אביגיל</v>
      </c>
      <c r="F107">
        <f>IF(C107="Ltd",_xlfn.XLOOKUP(D107,Index!V:V,Index!R:R,),_xlfn.XLOOKUP(D107,Index!AG:AG,Index!AC:AC,))</f>
        <v>0</v>
      </c>
      <c r="G107">
        <f>IF(C107="Ltd",_xlfn.XLOOKUP(D107,Index!V:V,Index!T:T,),_xlfn.XLOOKUP(D107,Index!AG:AG,Index!AE:AE,))</f>
        <v>0</v>
      </c>
      <c r="H107" s="31"/>
      <c r="I107" s="25">
        <f>_xlfn.XLOOKUP(_xlfn.NUMBERVALUE(MID(D107,2,5)),'TB LTD 12.22'!E:E,'TB LTD 12.22'!H:H,0,0,1)</f>
        <v>-2388.87</v>
      </c>
      <c r="J107" s="30">
        <f>SUMIF(AJE!$E:$E,D107,AJE!$H:$H)</f>
        <v>0</v>
      </c>
      <c r="K107" s="30">
        <f>SUMIF(AJE!$Q:$Q,D107,AJE!$T:$T)</f>
        <v>0</v>
      </c>
      <c r="L107" s="39">
        <f t="shared" si="5"/>
        <v>-2388.87</v>
      </c>
      <c r="M107" s="30">
        <f>SUMIF(AJE!$AB:$AB,D107,AJE!$AE:$AE)</f>
        <v>0</v>
      </c>
      <c r="N107" s="29">
        <f t="shared" si="6"/>
        <v>-2388.87</v>
      </c>
      <c r="P107" s="29"/>
    </row>
    <row r="108" spans="1:16" x14ac:dyDescent="0.35">
      <c r="A108">
        <f>_xlfn.XLOOKUP($B108,Index!$E:$E,Index!$D:$D,)</f>
        <v>6</v>
      </c>
      <c r="B108" t="str">
        <f>IF($C108="Ltd",_xlfn.XLOOKUP($D108,Index!$V:$V,Index!$P:$P,),_xlfn.XLOOKUP($D108,Index!$AG:$AG,Index!$AA:$AA,))</f>
        <v>Accounts Payable</v>
      </c>
      <c r="C108" t="str">
        <f t="shared" si="4"/>
        <v>Ltd</v>
      </c>
      <c r="D108" t="s">
        <v>819</v>
      </c>
      <c r="E108" s="1" t="str">
        <f>_xlfn.XLOOKUP(_xlfn.NUMBERVALUE(MID(D108,2,5)),'TB LTD 12.22'!$E:$E,'TB LTD 12.22'!$F:$F,)</f>
        <v>דאנת תקשורת מגן אופק בע"מ</v>
      </c>
      <c r="F108">
        <f>IF(C108="Ltd",_xlfn.XLOOKUP(D108,Index!V:V,Index!R:R,),_xlfn.XLOOKUP(D108,Index!AG:AG,Index!AC:AC,))</f>
        <v>0</v>
      </c>
      <c r="G108">
        <f>IF(C108="Ltd",_xlfn.XLOOKUP(D108,Index!V:V,Index!T:T,),_xlfn.XLOOKUP(D108,Index!AG:AG,Index!AE:AE,))</f>
        <v>0</v>
      </c>
      <c r="H108" s="31"/>
      <c r="I108" s="25">
        <f>_xlfn.XLOOKUP(_xlfn.NUMBERVALUE(MID(D108,2,5)),'TB LTD 12.22'!E:E,'TB LTD 12.22'!H:H,0,0,1)</f>
        <v>-600.45000000000005</v>
      </c>
      <c r="J108" s="30">
        <f>SUMIF(AJE!$E:$E,D108,AJE!$H:$H)</f>
        <v>0</v>
      </c>
      <c r="K108" s="30">
        <f>SUMIF(AJE!$Q:$Q,D108,AJE!$T:$T)</f>
        <v>0</v>
      </c>
      <c r="L108" s="39">
        <f t="shared" si="5"/>
        <v>-600.45000000000005</v>
      </c>
      <c r="M108" s="30">
        <f>SUMIF(AJE!$AB:$AB,D108,AJE!$AE:$AE)</f>
        <v>0</v>
      </c>
      <c r="N108" s="29">
        <f t="shared" si="6"/>
        <v>-600.45000000000005</v>
      </c>
      <c r="P108" s="29"/>
    </row>
    <row r="109" spans="1:16" x14ac:dyDescent="0.35">
      <c r="A109">
        <f>_xlfn.XLOOKUP($B109,Index!$E:$E,Index!$D:$D,)</f>
        <v>6</v>
      </c>
      <c r="B109" t="str">
        <f>IF($C109="Ltd",_xlfn.XLOOKUP($D109,Index!$V:$V,Index!$P:$P,),_xlfn.XLOOKUP($D109,Index!$AG:$AG,Index!$AA:$AA,))</f>
        <v>Accounts Payable</v>
      </c>
      <c r="C109" t="str">
        <f t="shared" si="4"/>
        <v>Ltd</v>
      </c>
      <c r="D109" t="s">
        <v>820</v>
      </c>
      <c r="E109" s="1" t="str">
        <f>_xlfn.XLOOKUP(_xlfn.NUMBERVALUE(MID(D109,2,5)),'TB LTD 12.22'!$E:$E,'TB LTD 12.22'!$F:$F,)</f>
        <v>וואדי דיגיטל בע"מ</v>
      </c>
      <c r="F109">
        <f>IF(C109="Ltd",_xlfn.XLOOKUP(D109,Index!V:V,Index!R:R,),_xlfn.XLOOKUP(D109,Index!AG:AG,Index!AC:AC,))</f>
        <v>0</v>
      </c>
      <c r="G109">
        <f>IF(C109="Ltd",_xlfn.XLOOKUP(D109,Index!V:V,Index!T:T,),_xlfn.XLOOKUP(D109,Index!AG:AG,Index!AE:AE,))</f>
        <v>0</v>
      </c>
      <c r="H109" s="31"/>
      <c r="I109" s="25">
        <f>_xlfn.XLOOKUP(_xlfn.NUMBERVALUE(MID(D109,2,5)),'TB LTD 12.22'!E:E,'TB LTD 12.22'!H:H,0,0,1)</f>
        <v>-4792.6099999999997</v>
      </c>
      <c r="J109" s="30">
        <f>SUMIF(AJE!$E:$E,D109,AJE!$H:$H)</f>
        <v>0</v>
      </c>
      <c r="K109" s="30">
        <f>SUMIF(AJE!$Q:$Q,D109,AJE!$T:$T)</f>
        <v>0</v>
      </c>
      <c r="L109" s="39">
        <f t="shared" si="5"/>
        <v>-4792.6099999999997</v>
      </c>
      <c r="M109" s="30">
        <f>SUMIF(AJE!$AB:$AB,D109,AJE!$AE:$AE)</f>
        <v>0</v>
      </c>
      <c r="N109" s="29">
        <f t="shared" si="6"/>
        <v>-4792.6099999999997</v>
      </c>
      <c r="P109" s="29"/>
    </row>
    <row r="110" spans="1:16" x14ac:dyDescent="0.35">
      <c r="A110">
        <f>_xlfn.XLOOKUP($B110,Index!$E:$E,Index!$D:$D,)</f>
        <v>6</v>
      </c>
      <c r="B110" t="str">
        <f>IF($C110="Ltd",_xlfn.XLOOKUP($D110,Index!$V:$V,Index!$P:$P,),_xlfn.XLOOKUP($D110,Index!$AG:$AG,Index!$AA:$AA,))</f>
        <v>Accounts Payable</v>
      </c>
      <c r="C110" t="str">
        <f t="shared" si="4"/>
        <v>Ltd</v>
      </c>
      <c r="D110" t="s">
        <v>821</v>
      </c>
      <c r="E110" s="1" t="str">
        <f>_xlfn.XLOOKUP(_xlfn.NUMBERVALUE(MID(D110,2,5)),'TB LTD 12.22'!$E:$E,'TB LTD 12.22'!$F:$F,)</f>
        <v>נטאפ ישראל סיילס בע"מ</v>
      </c>
      <c r="F110">
        <f>IF(C110="Ltd",_xlfn.XLOOKUP(D110,Index!V:V,Index!R:R,),_xlfn.XLOOKUP(D110,Index!AG:AG,Index!AC:AC,))</f>
        <v>0</v>
      </c>
      <c r="G110">
        <f>IF(C110="Ltd",_xlfn.XLOOKUP(D110,Index!V:V,Index!T:T,),_xlfn.XLOOKUP(D110,Index!AG:AG,Index!AE:AE,))</f>
        <v>0</v>
      </c>
      <c r="H110" s="31"/>
      <c r="I110" s="25">
        <f>_xlfn.XLOOKUP(_xlfn.NUMBERVALUE(MID(D110,2,5)),'TB LTD 12.22'!E:E,'TB LTD 12.22'!H:H,0,0,1)</f>
        <v>-4127.99</v>
      </c>
      <c r="J110" s="30">
        <f>SUMIF(AJE!$E:$E,D110,AJE!$H:$H)</f>
        <v>0</v>
      </c>
      <c r="K110" s="30">
        <f>SUMIF(AJE!$Q:$Q,D110,AJE!$T:$T)</f>
        <v>0</v>
      </c>
      <c r="L110" s="39">
        <f t="shared" si="5"/>
        <v>-4127.99</v>
      </c>
      <c r="M110" s="30">
        <f>SUMIF(AJE!$AB:$AB,D110,AJE!$AE:$AE)</f>
        <v>0</v>
      </c>
      <c r="N110" s="29">
        <f t="shared" si="6"/>
        <v>-4127.99</v>
      </c>
      <c r="P110" s="29"/>
    </row>
    <row r="111" spans="1:16" x14ac:dyDescent="0.35">
      <c r="A111">
        <f>_xlfn.XLOOKUP($B111,Index!$E:$E,Index!$D:$D,)</f>
        <v>6</v>
      </c>
      <c r="B111" t="str">
        <f>IF($C111="Ltd",_xlfn.XLOOKUP($D111,Index!$V:$V,Index!$P:$P,),_xlfn.XLOOKUP($D111,Index!$AG:$AG,Index!$AA:$AA,))</f>
        <v>Accounts Payable</v>
      </c>
      <c r="C111" t="str">
        <f t="shared" si="4"/>
        <v>Ltd</v>
      </c>
      <c r="D111" t="s">
        <v>822</v>
      </c>
      <c r="E111" s="1" t="str">
        <f>_xlfn.XLOOKUP(_xlfn.NUMBERVALUE(MID(D111,2,5)),'TB LTD 12.22'!$E:$E,'TB LTD 12.22'!$F:$F,)</f>
        <v>פלאקסי ישראל בע"מ סודקסו פאס</v>
      </c>
      <c r="F111">
        <f>IF(C111="Ltd",_xlfn.XLOOKUP(D111,Index!V:V,Index!R:R,),_xlfn.XLOOKUP(D111,Index!AG:AG,Index!AC:AC,))</f>
        <v>0</v>
      </c>
      <c r="G111">
        <f>IF(C111="Ltd",_xlfn.XLOOKUP(D111,Index!V:V,Index!T:T,),_xlfn.XLOOKUP(D111,Index!AG:AG,Index!AE:AE,))</f>
        <v>0</v>
      </c>
      <c r="H111" s="31"/>
      <c r="I111" s="25">
        <f>_xlfn.XLOOKUP(_xlfn.NUMBERVALUE(MID(D111,2,5)),'TB LTD 12.22'!E:E,'TB LTD 12.22'!H:H,0,0,1)</f>
        <v>-20957.09</v>
      </c>
      <c r="J111" s="30">
        <f>SUMIF(AJE!$E:$E,D111,AJE!$H:$H)</f>
        <v>0</v>
      </c>
      <c r="K111" s="30">
        <f>SUMIF(AJE!$Q:$Q,D111,AJE!$T:$T)</f>
        <v>0</v>
      </c>
      <c r="L111" s="39">
        <f t="shared" si="5"/>
        <v>-20957.09</v>
      </c>
      <c r="M111" s="30">
        <f>SUMIF(AJE!$AB:$AB,D111,AJE!$AE:$AE)</f>
        <v>0</v>
      </c>
      <c r="N111" s="29">
        <f t="shared" si="6"/>
        <v>-20957.09</v>
      </c>
      <c r="P111" s="29"/>
    </row>
    <row r="112" spans="1:16" x14ac:dyDescent="0.35">
      <c r="A112">
        <f>_xlfn.XLOOKUP($B112,Index!$E:$E,Index!$D:$D,)</f>
        <v>6</v>
      </c>
      <c r="B112" t="str">
        <f>IF($C112="Ltd",_xlfn.XLOOKUP($D112,Index!$V:$V,Index!$P:$P,),_xlfn.XLOOKUP($D112,Index!$AG:$AG,Index!$AA:$AA,))</f>
        <v>Accounts Payable</v>
      </c>
      <c r="C112" t="str">
        <f t="shared" si="4"/>
        <v>Ltd</v>
      </c>
      <c r="D112" t="s">
        <v>823</v>
      </c>
      <c r="E112" s="1" t="str">
        <f>_xlfn.XLOOKUP(_xlfn.NUMBERVALUE(MID(D112,2,5)),'TB LTD 12.22'!$E:$E,'TB LTD 12.22'!$F:$F,)</f>
        <v>פריוריטי  גורו אי אר פי גורו בע"מ</v>
      </c>
      <c r="F112">
        <f>IF(C112="Ltd",_xlfn.XLOOKUP(D112,Index!V:V,Index!R:R,),_xlfn.XLOOKUP(D112,Index!AG:AG,Index!AC:AC,))</f>
        <v>0</v>
      </c>
      <c r="G112">
        <f>IF(C112="Ltd",_xlfn.XLOOKUP(D112,Index!V:V,Index!T:T,),_xlfn.XLOOKUP(D112,Index!AG:AG,Index!AE:AE,))</f>
        <v>0</v>
      </c>
      <c r="H112" s="31"/>
      <c r="I112" s="25">
        <f>_xlfn.XLOOKUP(_xlfn.NUMBERVALUE(MID(D112,2,5)),'TB LTD 12.22'!E:E,'TB LTD 12.22'!H:H,0,0,1)</f>
        <v>38.36</v>
      </c>
      <c r="J112" s="30">
        <f>SUMIF(AJE!$E:$E,D112,AJE!$H:$H)</f>
        <v>0</v>
      </c>
      <c r="K112" s="30">
        <f>SUMIF(AJE!$Q:$Q,D112,AJE!$T:$T)</f>
        <v>0</v>
      </c>
      <c r="L112" s="39">
        <f t="shared" si="5"/>
        <v>38.36</v>
      </c>
      <c r="M112" s="30">
        <f>SUMIF(AJE!$AB:$AB,D112,AJE!$AE:$AE)</f>
        <v>0</v>
      </c>
      <c r="N112" s="29">
        <f t="shared" si="6"/>
        <v>38.36</v>
      </c>
      <c r="P112" s="29"/>
    </row>
    <row r="113" spans="1:16" x14ac:dyDescent="0.35">
      <c r="A113">
        <f>_xlfn.XLOOKUP($B113,Index!$E:$E,Index!$D:$D,)</f>
        <v>6</v>
      </c>
      <c r="B113" t="str">
        <f>IF($C113="Ltd",_xlfn.XLOOKUP($D113,Index!$V:$V,Index!$P:$P,),_xlfn.XLOOKUP($D113,Index!$AG:$AG,Index!$AA:$AA,))</f>
        <v>Accounts Payable</v>
      </c>
      <c r="C113" t="str">
        <f t="shared" si="4"/>
        <v>Ltd</v>
      </c>
      <c r="D113" t="s">
        <v>824</v>
      </c>
      <c r="E113" s="1" t="str">
        <f>_xlfn.XLOOKUP(_xlfn.NUMBERVALUE(MID(D113,2,5)),'TB LTD 12.22'!$E:$E,'TB LTD 12.22'!$F:$F,)</f>
        <v>ווידיגאיט בע"מ</v>
      </c>
      <c r="F113">
        <f>IF(C113="Ltd",_xlfn.XLOOKUP(D113,Index!V:V,Index!R:R,),_xlfn.XLOOKUP(D113,Index!AG:AG,Index!AC:AC,))</f>
        <v>0</v>
      </c>
      <c r="G113">
        <f>IF(C113="Ltd",_xlfn.XLOOKUP(D113,Index!V:V,Index!T:T,),_xlfn.XLOOKUP(D113,Index!AG:AG,Index!AE:AE,))</f>
        <v>0</v>
      </c>
      <c r="H113" s="31"/>
      <c r="I113" s="25">
        <f>_xlfn.XLOOKUP(_xlfn.NUMBERVALUE(MID(D113,2,5)),'TB LTD 12.22'!E:E,'TB LTD 12.22'!H:H,0,0,1)</f>
        <v>-1933.22</v>
      </c>
      <c r="J113" s="30">
        <f>SUMIF(AJE!$E:$E,D113,AJE!$H:$H)</f>
        <v>0</v>
      </c>
      <c r="K113" s="30">
        <f>SUMIF(AJE!$Q:$Q,D113,AJE!$T:$T)</f>
        <v>0</v>
      </c>
      <c r="L113" s="39">
        <f t="shared" si="5"/>
        <v>-1933.22</v>
      </c>
      <c r="M113" s="30">
        <f>SUMIF(AJE!$AB:$AB,D113,AJE!$AE:$AE)</f>
        <v>0</v>
      </c>
      <c r="N113" s="29">
        <f t="shared" si="6"/>
        <v>-1933.22</v>
      </c>
      <c r="P113" s="29"/>
    </row>
    <row r="114" spans="1:16" x14ac:dyDescent="0.35">
      <c r="A114">
        <f>_xlfn.XLOOKUP($B114,Index!$E:$E,Index!$D:$D,)</f>
        <v>6</v>
      </c>
      <c r="B114" t="str">
        <f>IF($C114="Ltd",_xlfn.XLOOKUP($D114,Index!$V:$V,Index!$P:$P,),_xlfn.XLOOKUP($D114,Index!$AG:$AG,Index!$AA:$AA,))</f>
        <v>Accounts Payable</v>
      </c>
      <c r="C114" t="str">
        <f t="shared" si="4"/>
        <v>Ltd</v>
      </c>
      <c r="D114" t="s">
        <v>825</v>
      </c>
      <c r="E114" s="1" t="str">
        <f>_xlfn.XLOOKUP(_xlfn.NUMBERVALUE(MID(D114,2,5)),'TB LTD 12.22'!$E:$E,'TB LTD 12.22'!$F:$F,)</f>
        <v>013 נטוויז'ן בע"מ</v>
      </c>
      <c r="F114">
        <f>IF(C114="Ltd",_xlfn.XLOOKUP(D114,Index!V:V,Index!R:R,),_xlfn.XLOOKUP(D114,Index!AG:AG,Index!AC:AC,))</f>
        <v>0</v>
      </c>
      <c r="G114">
        <f>IF(C114="Ltd",_xlfn.XLOOKUP(D114,Index!V:V,Index!T:T,),_xlfn.XLOOKUP(D114,Index!AG:AG,Index!AE:AE,))</f>
        <v>0</v>
      </c>
      <c r="H114" s="31"/>
      <c r="I114" s="25">
        <f>_xlfn.XLOOKUP(_xlfn.NUMBERVALUE(MID(D114,2,5)),'TB LTD 12.22'!E:E,'TB LTD 12.22'!H:H,0,0,1)</f>
        <v>-398.98</v>
      </c>
      <c r="J114" s="30">
        <f>SUMIF(AJE!$E:$E,D114,AJE!$H:$H)</f>
        <v>0</v>
      </c>
      <c r="K114" s="30">
        <f>SUMIF(AJE!$Q:$Q,D114,AJE!$T:$T)</f>
        <v>0</v>
      </c>
      <c r="L114" s="39">
        <f t="shared" si="5"/>
        <v>-398.98</v>
      </c>
      <c r="M114" s="30">
        <f>SUMIF(AJE!$AB:$AB,D114,AJE!$AE:$AE)</f>
        <v>0</v>
      </c>
      <c r="N114" s="29">
        <f t="shared" si="6"/>
        <v>-398.98</v>
      </c>
      <c r="P114" s="29"/>
    </row>
    <row r="115" spans="1:16" x14ac:dyDescent="0.35">
      <c r="A115">
        <f>_xlfn.XLOOKUP($B115,Index!$E:$E,Index!$D:$D,)</f>
        <v>6</v>
      </c>
      <c r="B115" t="str">
        <f>IF($C115="Ltd",_xlfn.XLOOKUP($D115,Index!$V:$V,Index!$P:$P,),_xlfn.XLOOKUP($D115,Index!$AG:$AG,Index!$AA:$AA,))</f>
        <v>Accounts Payable</v>
      </c>
      <c r="C115" t="str">
        <f t="shared" ref="C115:C161" si="7">IF(LEFT(D115)="1","Ltd","Inc")</f>
        <v>Ltd</v>
      </c>
      <c r="D115" t="s">
        <v>826</v>
      </c>
      <c r="E115" s="1" t="str">
        <f>_xlfn.XLOOKUP(_xlfn.NUMBERVALUE(MID(D115,2,5)),'TB LTD 12.22'!$E:$E,'TB LTD 12.22'!$F:$F,)</f>
        <v>חזיבנק דיזיין 30/09/2023</v>
      </c>
      <c r="F115">
        <f>IF(C115="Ltd",_xlfn.XLOOKUP(D115,Index!V:V,Index!R:R,),_xlfn.XLOOKUP(D115,Index!AG:AG,Index!AC:AC,))</f>
        <v>0</v>
      </c>
      <c r="G115">
        <f>IF(C115="Ltd",_xlfn.XLOOKUP(D115,Index!V:V,Index!T:T,),_xlfn.XLOOKUP(D115,Index!AG:AG,Index!AE:AE,))</f>
        <v>0</v>
      </c>
      <c r="H115" s="31"/>
      <c r="I115" s="25">
        <f>_xlfn.XLOOKUP(_xlfn.NUMBERVALUE(MID(D115,2,5)),'TB LTD 12.22'!E:E,'TB LTD 12.22'!H:H,0,0,1)</f>
        <v>37.89</v>
      </c>
      <c r="J115" s="30">
        <f>SUMIF(AJE!$E:$E,D115,AJE!$H:$H)</f>
        <v>0</v>
      </c>
      <c r="K115" s="30">
        <f>SUMIF(AJE!$Q:$Q,D115,AJE!$T:$T)</f>
        <v>0</v>
      </c>
      <c r="L115" s="39">
        <f t="shared" si="5"/>
        <v>37.89</v>
      </c>
      <c r="M115" s="30">
        <f>SUMIF(AJE!$AB:$AB,D115,AJE!$AE:$AE)</f>
        <v>0</v>
      </c>
      <c r="N115" s="29">
        <f t="shared" si="6"/>
        <v>37.89</v>
      </c>
      <c r="P115" s="29"/>
    </row>
    <row r="116" spans="1:16" x14ac:dyDescent="0.35">
      <c r="A116">
        <f>_xlfn.XLOOKUP($B116,Index!$E:$E,Index!$D:$D,)</f>
        <v>6</v>
      </c>
      <c r="B116" t="str">
        <f>IF($C116="Ltd",_xlfn.XLOOKUP($D116,Index!$V:$V,Index!$P:$P,),_xlfn.XLOOKUP($D116,Index!$AG:$AG,Index!$AA:$AA,))</f>
        <v>Accounts Payable</v>
      </c>
      <c r="C116" t="str">
        <f t="shared" si="7"/>
        <v>Ltd</v>
      </c>
      <c r="D116" t="s">
        <v>827</v>
      </c>
      <c r="E116" s="1" t="str">
        <f>_xlfn.XLOOKUP(_xlfn.NUMBERVALUE(MID(D116,2,5)),'TB LTD 12.22'!$E:$E,'TB LTD 12.22'!$F:$F,)</f>
        <v>מעודד צבעים בע"מ</v>
      </c>
      <c r="F116">
        <f>IF(C116="Ltd",_xlfn.XLOOKUP(D116,Index!V:V,Index!R:R,),_xlfn.XLOOKUP(D116,Index!AG:AG,Index!AC:AC,))</f>
        <v>0</v>
      </c>
      <c r="G116">
        <f>IF(C116="Ltd",_xlfn.XLOOKUP(D116,Index!V:V,Index!T:T,),_xlfn.XLOOKUP(D116,Index!AG:AG,Index!AE:AE,))</f>
        <v>0</v>
      </c>
      <c r="H116" s="31"/>
      <c r="I116" s="25">
        <f>_xlfn.XLOOKUP(_xlfn.NUMBERVALUE(MID(D116,2,5)),'TB LTD 12.22'!E:E,'TB LTD 12.22'!H:H,0,0,1)</f>
        <v>0.11</v>
      </c>
      <c r="J116" s="30">
        <f>SUMIF(AJE!$E:$E,D116,AJE!$H:$H)</f>
        <v>0</v>
      </c>
      <c r="K116" s="30">
        <f>SUMIF(AJE!$Q:$Q,D116,AJE!$T:$T)</f>
        <v>0</v>
      </c>
      <c r="L116" s="39">
        <f t="shared" si="5"/>
        <v>0.11</v>
      </c>
      <c r="M116" s="30">
        <f>SUMIF(AJE!$AB:$AB,D116,AJE!$AE:$AE)</f>
        <v>0</v>
      </c>
      <c r="N116" s="29">
        <f t="shared" si="6"/>
        <v>0.11</v>
      </c>
      <c r="P116" s="29"/>
    </row>
    <row r="117" spans="1:16" x14ac:dyDescent="0.35">
      <c r="A117">
        <f>_xlfn.XLOOKUP($B117,Index!$E:$E,Index!$D:$D,)</f>
        <v>6</v>
      </c>
      <c r="B117" t="str">
        <f>IF($C117="Ltd",_xlfn.XLOOKUP($D117,Index!$V:$V,Index!$P:$P,),_xlfn.XLOOKUP($D117,Index!$AG:$AG,Index!$AA:$AA,))</f>
        <v>Accounts Payable</v>
      </c>
      <c r="C117" t="str">
        <f t="shared" si="7"/>
        <v>Ltd</v>
      </c>
      <c r="D117" t="s">
        <v>828</v>
      </c>
      <c r="E117" s="1" t="str">
        <f>_xlfn.XLOOKUP(_xlfn.NUMBERVALUE(MID(D117,2,5)),'TB LTD 12.22'!$E:$E,'TB LTD 12.22'!$F:$F,)</f>
        <v>TERMINAL X טרמינל איקס אונליין בע"מ</v>
      </c>
      <c r="F117">
        <f>IF(C117="Ltd",_xlfn.XLOOKUP(D117,Index!V:V,Index!R:R,),_xlfn.XLOOKUP(D117,Index!AG:AG,Index!AC:AC,))</f>
        <v>0</v>
      </c>
      <c r="G117">
        <f>IF(C117="Ltd",_xlfn.XLOOKUP(D117,Index!V:V,Index!T:T,),_xlfn.XLOOKUP(D117,Index!AG:AG,Index!AE:AE,))</f>
        <v>0</v>
      </c>
      <c r="H117" s="31"/>
      <c r="I117" s="25">
        <f>_xlfn.XLOOKUP(_xlfn.NUMBERVALUE(MID(D117,2,5)),'TB LTD 12.22'!E:E,'TB LTD 12.22'!H:H,0,0,1)</f>
        <v>762.15</v>
      </c>
      <c r="J117" s="30">
        <f>SUMIF(AJE!$E:$E,D117,AJE!$H:$H)</f>
        <v>0</v>
      </c>
      <c r="K117" s="30">
        <f>SUMIF(AJE!$Q:$Q,D117,AJE!$T:$T)</f>
        <v>0</v>
      </c>
      <c r="L117" s="39">
        <f t="shared" si="5"/>
        <v>762.15</v>
      </c>
      <c r="M117" s="30">
        <f>SUMIF(AJE!$AB:$AB,D117,AJE!$AE:$AE)</f>
        <v>0</v>
      </c>
      <c r="N117" s="29">
        <f t="shared" si="6"/>
        <v>762.15</v>
      </c>
      <c r="P117" s="29"/>
    </row>
    <row r="118" spans="1:16" x14ac:dyDescent="0.35">
      <c r="A118">
        <f>_xlfn.XLOOKUP($B118,Index!$E:$E,Index!$D:$D,)</f>
        <v>6</v>
      </c>
      <c r="B118" t="str">
        <f>IF($C118="Ltd",_xlfn.XLOOKUP($D118,Index!$V:$V,Index!$P:$P,),_xlfn.XLOOKUP($D118,Index!$AG:$AG,Index!$AA:$AA,))</f>
        <v>Accounts Payable</v>
      </c>
      <c r="C118" t="str">
        <f t="shared" si="7"/>
        <v>Ltd</v>
      </c>
      <c r="D118" t="s">
        <v>829</v>
      </c>
      <c r="E118" s="1" t="str">
        <f>_xlfn.XLOOKUP(_xlfn.NUMBERVALUE(MID(D118,2,5)),'TB LTD 12.22'!$E:$E,'TB LTD 12.22'!$F:$F,)</f>
        <v>פיוניר לגלופות (1976)</v>
      </c>
      <c r="F118">
        <f>IF(C118="Ltd",_xlfn.XLOOKUP(D118,Index!V:V,Index!R:R,),_xlfn.XLOOKUP(D118,Index!AG:AG,Index!AC:AC,))</f>
        <v>0</v>
      </c>
      <c r="G118">
        <f>IF(C118="Ltd",_xlfn.XLOOKUP(D118,Index!V:V,Index!T:T,),_xlfn.XLOOKUP(D118,Index!AG:AG,Index!AE:AE,))</f>
        <v>0</v>
      </c>
      <c r="H118" s="31"/>
      <c r="I118" s="25">
        <f>_xlfn.XLOOKUP(_xlfn.NUMBERVALUE(MID(D118,2,5)),'TB LTD 12.22'!E:E,'TB LTD 12.22'!H:H,0,0,1)</f>
        <v>-132.41999999999999</v>
      </c>
      <c r="J118" s="30">
        <f>SUMIF(AJE!$E:$E,D118,AJE!$H:$H)</f>
        <v>0</v>
      </c>
      <c r="K118" s="30">
        <f>SUMIF(AJE!$Q:$Q,D118,AJE!$T:$T)</f>
        <v>0</v>
      </c>
      <c r="L118" s="39">
        <f t="shared" si="5"/>
        <v>-132.41999999999999</v>
      </c>
      <c r="M118" s="30">
        <f>SUMIF(AJE!$AB:$AB,D118,AJE!$AE:$AE)</f>
        <v>0</v>
      </c>
      <c r="N118" s="29">
        <f t="shared" si="6"/>
        <v>-132.41999999999999</v>
      </c>
      <c r="P118" s="29"/>
    </row>
    <row r="119" spans="1:16" x14ac:dyDescent="0.35">
      <c r="A119">
        <f>_xlfn.XLOOKUP($B119,Index!$E:$E,Index!$D:$D,)</f>
        <v>6</v>
      </c>
      <c r="B119" t="str">
        <f>IF($C119="Ltd",_xlfn.XLOOKUP($D119,Index!$V:$V,Index!$P:$P,),_xlfn.XLOOKUP($D119,Index!$AG:$AG,Index!$AA:$AA,))</f>
        <v>Accounts Payable</v>
      </c>
      <c r="C119" t="str">
        <f t="shared" si="7"/>
        <v>Ltd</v>
      </c>
      <c r="D119" t="s">
        <v>830</v>
      </c>
      <c r="E119" s="1" t="str">
        <f>_xlfn.XLOOKUP(_xlfn.NUMBERVALUE(MID(D119,2,5)),'TB LTD 12.22'!$E:$E,'TB LTD 12.22'!$F:$F,)</f>
        <v>קופיטליטי בע"מ</v>
      </c>
      <c r="F119">
        <f>IF(C119="Ltd",_xlfn.XLOOKUP(D119,Index!V:V,Index!R:R,),_xlfn.XLOOKUP(D119,Index!AG:AG,Index!AC:AC,))</f>
        <v>0</v>
      </c>
      <c r="G119">
        <f>IF(C119="Ltd",_xlfn.XLOOKUP(D119,Index!V:V,Index!T:T,),_xlfn.XLOOKUP(D119,Index!AG:AG,Index!AE:AE,))</f>
        <v>0</v>
      </c>
      <c r="H119" s="31"/>
      <c r="I119" s="25">
        <f>_xlfn.XLOOKUP(_xlfn.NUMBERVALUE(MID(D119,2,5)),'TB LTD 12.22'!E:E,'TB LTD 12.22'!H:H,0,0,1)</f>
        <v>-631.71</v>
      </c>
      <c r="J119" s="30">
        <f>SUMIF(AJE!$E:$E,D119,AJE!$H:$H)</f>
        <v>0</v>
      </c>
      <c r="K119" s="30">
        <f>SUMIF(AJE!$Q:$Q,D119,AJE!$T:$T)</f>
        <v>0</v>
      </c>
      <c r="L119" s="39">
        <f t="shared" si="5"/>
        <v>-631.71</v>
      </c>
      <c r="M119" s="30">
        <f>SUMIF(AJE!$AB:$AB,D119,AJE!$AE:$AE)</f>
        <v>0</v>
      </c>
      <c r="N119" s="29">
        <f t="shared" si="6"/>
        <v>-631.71</v>
      </c>
      <c r="P119" s="29"/>
    </row>
    <row r="120" spans="1:16" x14ac:dyDescent="0.35">
      <c r="A120">
        <f>_xlfn.XLOOKUP($B120,Index!$E:$E,Index!$D:$D,)</f>
        <v>6</v>
      </c>
      <c r="B120" t="str">
        <f>IF($C120="Ltd",_xlfn.XLOOKUP($D120,Index!$V:$V,Index!$P:$P,),_xlfn.XLOOKUP($D120,Index!$AG:$AG,Index!$AA:$AA,))</f>
        <v>Accounts Payable</v>
      </c>
      <c r="C120" t="str">
        <f t="shared" si="7"/>
        <v>Ltd</v>
      </c>
      <c r="D120" t="s">
        <v>831</v>
      </c>
      <c r="E120" s="1" t="str">
        <f>_xlfn.XLOOKUP(_xlfn.NUMBERVALUE(MID(D120,2,5)),'TB LTD 12.22'!$E:$E,'TB LTD 12.22'!$F:$F,)</f>
        <v>אלקטרה קמעונאות בע"מ (מחסני חשמל)</v>
      </c>
      <c r="F120">
        <f>IF(C120="Ltd",_xlfn.XLOOKUP(D120,Index!V:V,Index!R:R,),_xlfn.XLOOKUP(D120,Index!AG:AG,Index!AC:AC,))</f>
        <v>0</v>
      </c>
      <c r="G120">
        <f>IF(C120="Ltd",_xlfn.XLOOKUP(D120,Index!V:V,Index!T:T,),_xlfn.XLOOKUP(D120,Index!AG:AG,Index!AE:AE,))</f>
        <v>0</v>
      </c>
      <c r="H120" s="31"/>
      <c r="I120" s="25">
        <f>_xlfn.XLOOKUP(_xlfn.NUMBERVALUE(MID(D120,2,5)),'TB LTD 12.22'!E:E,'TB LTD 12.22'!H:H,0,0,1)</f>
        <v>0</v>
      </c>
      <c r="J120" s="30">
        <f>SUMIF(AJE!$E:$E,D120,AJE!$H:$H)</f>
        <v>0</v>
      </c>
      <c r="K120" s="30">
        <f>SUMIF(AJE!$Q:$Q,D120,AJE!$T:$T)</f>
        <v>0</v>
      </c>
      <c r="L120" s="39">
        <f t="shared" si="5"/>
        <v>0</v>
      </c>
      <c r="M120" s="30">
        <f>SUMIF(AJE!$AB:$AB,D120,AJE!$AE:$AE)</f>
        <v>0</v>
      </c>
      <c r="N120" s="29">
        <f t="shared" si="6"/>
        <v>0</v>
      </c>
      <c r="P120" s="29"/>
    </row>
    <row r="121" spans="1:16" x14ac:dyDescent="0.35">
      <c r="A121">
        <f>_xlfn.XLOOKUP($B121,Index!$E:$E,Index!$D:$D,)</f>
        <v>6</v>
      </c>
      <c r="B121" t="str">
        <f>IF($C121="Ltd",_xlfn.XLOOKUP($D121,Index!$V:$V,Index!$P:$P,),_xlfn.XLOOKUP($D121,Index!$AG:$AG,Index!$AA:$AA,))</f>
        <v>Accounts Payable</v>
      </c>
      <c r="C121" t="str">
        <f t="shared" si="7"/>
        <v>Ltd</v>
      </c>
      <c r="D121" t="s">
        <v>832</v>
      </c>
      <c r="E121" s="1" t="str">
        <f>_xlfn.XLOOKUP(_xlfn.NUMBERVALUE(MID(D121,2,5)),'TB LTD 12.22'!$E:$E,'TB LTD 12.22'!$F:$F,)</f>
        <v>א.ג סטודיו פלוס דיזיין בע"מ</v>
      </c>
      <c r="F121">
        <f>IF(C121="Ltd",_xlfn.XLOOKUP(D121,Index!V:V,Index!R:R,),_xlfn.XLOOKUP(D121,Index!AG:AG,Index!AC:AC,))</f>
        <v>0</v>
      </c>
      <c r="G121">
        <f>IF(C121="Ltd",_xlfn.XLOOKUP(D121,Index!V:V,Index!T:T,),_xlfn.XLOOKUP(D121,Index!AG:AG,Index!AE:AE,))</f>
        <v>0</v>
      </c>
      <c r="H121" s="31"/>
      <c r="I121" s="25">
        <f>_xlfn.XLOOKUP(_xlfn.NUMBERVALUE(MID(D121,2,5)),'TB LTD 12.22'!E:E,'TB LTD 12.22'!H:H,0,0,1)</f>
        <v>166.24</v>
      </c>
      <c r="J121" s="30">
        <f>SUMIF(AJE!$E:$E,D121,AJE!$H:$H)</f>
        <v>0</v>
      </c>
      <c r="K121" s="30">
        <f>SUMIF(AJE!$Q:$Q,D121,AJE!$T:$T)</f>
        <v>0</v>
      </c>
      <c r="L121" s="39">
        <f t="shared" si="5"/>
        <v>166.24</v>
      </c>
      <c r="M121" s="30">
        <f>SUMIF(AJE!$AB:$AB,D121,AJE!$AE:$AE)</f>
        <v>0</v>
      </c>
      <c r="N121" s="29">
        <f t="shared" si="6"/>
        <v>166.24</v>
      </c>
      <c r="P121" s="29"/>
    </row>
    <row r="122" spans="1:16" x14ac:dyDescent="0.35">
      <c r="A122">
        <f>_xlfn.XLOOKUP($B122,Index!$E:$E,Index!$D:$D,)</f>
        <v>6</v>
      </c>
      <c r="B122" t="str">
        <f>IF($C122="Ltd",_xlfn.XLOOKUP($D122,Index!$V:$V,Index!$P:$P,),_xlfn.XLOOKUP($D122,Index!$AG:$AG,Index!$AA:$AA,))</f>
        <v>Accounts Payable</v>
      </c>
      <c r="C122" t="str">
        <f t="shared" si="7"/>
        <v>Ltd</v>
      </c>
      <c r="D122" t="s">
        <v>833</v>
      </c>
      <c r="E122" s="1" t="str">
        <f>_xlfn.XLOOKUP(_xlfn.NUMBERVALUE(MID(D122,2,5)),'TB LTD 12.22'!$E:$E,'TB LTD 12.22'!$F:$F,)</f>
        <v>איזי גזיבו בע"מ  2%</v>
      </c>
      <c r="F122">
        <f>IF(C122="Ltd",_xlfn.XLOOKUP(D122,Index!V:V,Index!R:R,),_xlfn.XLOOKUP(D122,Index!AG:AG,Index!AC:AC,))</f>
        <v>0</v>
      </c>
      <c r="G122">
        <f>IF(C122="Ltd",_xlfn.XLOOKUP(D122,Index!V:V,Index!T:T,),_xlfn.XLOOKUP(D122,Index!AG:AG,Index!AE:AE,))</f>
        <v>0</v>
      </c>
      <c r="H122" s="31"/>
      <c r="I122" s="25">
        <f>_xlfn.XLOOKUP(_xlfn.NUMBERVALUE(MID(D122,2,5)),'TB LTD 12.22'!E:E,'TB LTD 12.22'!H:H,0,0,1)</f>
        <v>196.16</v>
      </c>
      <c r="J122" s="30">
        <f>SUMIF(AJE!$E:$E,D122,AJE!$H:$H)</f>
        <v>0</v>
      </c>
      <c r="K122" s="30">
        <f>SUMIF(AJE!$Q:$Q,D122,AJE!$T:$T)</f>
        <v>0</v>
      </c>
      <c r="L122" s="39">
        <f t="shared" ref="L122:L175" si="8">I122+J122+K122</f>
        <v>196.16</v>
      </c>
      <c r="M122" s="30">
        <f>SUMIF(AJE!$AB:$AB,D122,AJE!$AE:$AE)</f>
        <v>0</v>
      </c>
      <c r="N122" s="29">
        <f t="shared" ref="N122:N175" si="9">L122+M122</f>
        <v>196.16</v>
      </c>
      <c r="P122" s="29"/>
    </row>
    <row r="123" spans="1:16" x14ac:dyDescent="0.35">
      <c r="A123">
        <f>_xlfn.XLOOKUP($B123,Index!$E:$E,Index!$D:$D,)</f>
        <v>6</v>
      </c>
      <c r="B123" t="str">
        <f>IF($C123="Ltd",_xlfn.XLOOKUP($D123,Index!$V:$V,Index!$P:$P,),_xlfn.XLOOKUP($D123,Index!$AG:$AG,Index!$AA:$AA,))</f>
        <v>Accounts Payable</v>
      </c>
      <c r="C123" t="str">
        <f t="shared" si="7"/>
        <v>Ltd</v>
      </c>
      <c r="D123" t="s">
        <v>834</v>
      </c>
      <c r="E123" s="1" t="str">
        <f>_xlfn.XLOOKUP(_xlfn.NUMBERVALUE(MID(D123,2,5)),'TB LTD 12.22'!$E:$E,'TB LTD 12.22'!$F:$F,)</f>
        <v>נאור עמרי PLAYER1</v>
      </c>
      <c r="F123">
        <f>IF(C123="Ltd",_xlfn.XLOOKUP(D123,Index!V:V,Index!R:R,),_xlfn.XLOOKUP(D123,Index!AG:AG,Index!AC:AC,))</f>
        <v>0</v>
      </c>
      <c r="G123">
        <f>IF(C123="Ltd",_xlfn.XLOOKUP(D123,Index!V:V,Index!T:T,),_xlfn.XLOOKUP(D123,Index!AG:AG,Index!AE:AE,))</f>
        <v>0</v>
      </c>
      <c r="H123" s="31"/>
      <c r="I123" s="25">
        <f>_xlfn.XLOOKUP(_xlfn.NUMBERVALUE(MID(D123,2,5)),'TB LTD 12.22'!E:E,'TB LTD 12.22'!H:H,0,0,1)</f>
        <v>0</v>
      </c>
      <c r="J123" s="30">
        <f>SUMIF(AJE!$E:$E,D123,AJE!$H:$H)</f>
        <v>0</v>
      </c>
      <c r="K123" s="30">
        <f>SUMIF(AJE!$Q:$Q,D123,AJE!$T:$T)</f>
        <v>0</v>
      </c>
      <c r="L123" s="39">
        <f t="shared" si="8"/>
        <v>0</v>
      </c>
      <c r="M123" s="30">
        <f>SUMIF(AJE!$AB:$AB,D123,AJE!$AE:$AE)</f>
        <v>0</v>
      </c>
      <c r="N123" s="29">
        <f t="shared" si="9"/>
        <v>0</v>
      </c>
      <c r="P123" s="29"/>
    </row>
    <row r="124" spans="1:16" x14ac:dyDescent="0.35">
      <c r="A124">
        <f>_xlfn.XLOOKUP($B124,Index!$E:$E,Index!$D:$D,)</f>
        <v>6</v>
      </c>
      <c r="B124" t="str">
        <f>IF($C124="Ltd",_xlfn.XLOOKUP($D124,Index!$V:$V,Index!$P:$P,),_xlfn.XLOOKUP($D124,Index!$AG:$AG,Index!$AA:$AA,))</f>
        <v>Accounts Payable</v>
      </c>
      <c r="C124" t="str">
        <f t="shared" si="7"/>
        <v>Ltd</v>
      </c>
      <c r="D124" t="s">
        <v>835</v>
      </c>
      <c r="E124" s="1" t="str">
        <f>_xlfn.XLOOKUP(_xlfn.NUMBERVALUE(MID(D124,2,5)),'TB LTD 12.22'!$E:$E,'TB LTD 12.22'!$F:$F,)</f>
        <v>יו איי-הנדסת אנוש בע"מ</v>
      </c>
      <c r="F124">
        <f>IF(C124="Ltd",_xlfn.XLOOKUP(D124,Index!V:V,Index!R:R,),_xlfn.XLOOKUP(D124,Index!AG:AG,Index!AC:AC,))</f>
        <v>0</v>
      </c>
      <c r="G124">
        <f>IF(C124="Ltd",_xlfn.XLOOKUP(D124,Index!V:V,Index!T:T,),_xlfn.XLOOKUP(D124,Index!AG:AG,Index!AE:AE,))</f>
        <v>0</v>
      </c>
      <c r="H124" s="31"/>
      <c r="I124" s="25">
        <f>_xlfn.XLOOKUP(_xlfn.NUMBERVALUE(MID(D124,2,5)),'TB LTD 12.22'!E:E,'TB LTD 12.22'!H:H,0,0,1)</f>
        <v>526.57000000000005</v>
      </c>
      <c r="J124" s="30">
        <f>SUMIF(AJE!$E:$E,D124,AJE!$H:$H)</f>
        <v>0</v>
      </c>
      <c r="K124" s="30">
        <f>SUMIF(AJE!$Q:$Q,D124,AJE!$T:$T)</f>
        <v>0</v>
      </c>
      <c r="L124" s="39">
        <f t="shared" si="8"/>
        <v>526.57000000000005</v>
      </c>
      <c r="M124" s="30">
        <f>SUMIF(AJE!$AB:$AB,D124,AJE!$AE:$AE)</f>
        <v>0</v>
      </c>
      <c r="N124" s="29">
        <f t="shared" si="9"/>
        <v>526.57000000000005</v>
      </c>
      <c r="P124" s="29"/>
    </row>
    <row r="125" spans="1:16" x14ac:dyDescent="0.35">
      <c r="A125">
        <f>_xlfn.XLOOKUP($B125,Index!$E:$E,Index!$D:$D,)</f>
        <v>6</v>
      </c>
      <c r="B125" t="str">
        <f>IF($C125="Ltd",_xlfn.XLOOKUP($D125,Index!$V:$V,Index!$P:$P,),_xlfn.XLOOKUP($D125,Index!$AG:$AG,Index!$AA:$AA,))</f>
        <v>Accounts Payable</v>
      </c>
      <c r="C125" t="str">
        <f t="shared" si="7"/>
        <v>Ltd</v>
      </c>
      <c r="D125" t="s">
        <v>836</v>
      </c>
      <c r="E125" s="1" t="str">
        <f>_xlfn.XLOOKUP(_xlfn.NUMBERVALUE(MID(D125,2,5)),'TB LTD 12.22'!$E:$E,'TB LTD 12.22'!$F:$F,)</f>
        <v>REXAIL קניות אונליין</v>
      </c>
      <c r="F125">
        <f>IF(C125="Ltd",_xlfn.XLOOKUP(D125,Index!V:V,Index!R:R,),_xlfn.XLOOKUP(D125,Index!AG:AG,Index!AC:AC,))</f>
        <v>0</v>
      </c>
      <c r="G125">
        <f>IF(C125="Ltd",_xlfn.XLOOKUP(D125,Index!V:V,Index!T:T,),_xlfn.XLOOKUP(D125,Index!AG:AG,Index!AE:AE,))</f>
        <v>0</v>
      </c>
      <c r="H125" s="31"/>
      <c r="I125" s="25">
        <f>_xlfn.XLOOKUP(_xlfn.NUMBERVALUE(MID(D125,2,5)),'TB LTD 12.22'!E:E,'TB LTD 12.22'!H:H,0,0,1)</f>
        <v>3168.23</v>
      </c>
      <c r="J125" s="30">
        <f>SUMIF(AJE!$E:$E,D125,AJE!$H:$H)</f>
        <v>0</v>
      </c>
      <c r="K125" s="30">
        <f>SUMIF(AJE!$Q:$Q,D125,AJE!$T:$T)</f>
        <v>0</v>
      </c>
      <c r="L125" s="39">
        <f t="shared" si="8"/>
        <v>3168.23</v>
      </c>
      <c r="M125" s="30">
        <f>SUMIF(AJE!$AB:$AB,D125,AJE!$AE:$AE)</f>
        <v>0</v>
      </c>
      <c r="N125" s="29">
        <f t="shared" si="9"/>
        <v>3168.23</v>
      </c>
      <c r="P125" s="29"/>
    </row>
    <row r="126" spans="1:16" x14ac:dyDescent="0.35">
      <c r="A126">
        <f>_xlfn.XLOOKUP($B126,Index!$E:$E,Index!$D:$D,)</f>
        <v>6</v>
      </c>
      <c r="B126" t="str">
        <f>IF($C126="Ltd",_xlfn.XLOOKUP($D126,Index!$V:$V,Index!$P:$P,),_xlfn.XLOOKUP($D126,Index!$AG:$AG,Index!$AA:$AA,))</f>
        <v>Accounts Payable</v>
      </c>
      <c r="C126" t="str">
        <f t="shared" si="7"/>
        <v>Ltd</v>
      </c>
      <c r="D126" t="s">
        <v>837</v>
      </c>
      <c r="E126" s="1" t="str">
        <f>_xlfn.XLOOKUP(_xlfn.NUMBERVALUE(MID(D126,2,5)),'TB LTD 12.22'!$E:$E,'TB LTD 12.22'!$F:$F,)</f>
        <v>Apple</v>
      </c>
      <c r="F126">
        <f>IF(C126="Ltd",_xlfn.XLOOKUP(D126,Index!V:V,Index!R:R,),_xlfn.XLOOKUP(D126,Index!AG:AG,Index!AC:AC,))</f>
        <v>0</v>
      </c>
      <c r="G126">
        <f>IF(C126="Ltd",_xlfn.XLOOKUP(D126,Index!V:V,Index!T:T,),_xlfn.XLOOKUP(D126,Index!AG:AG,Index!AE:AE,))</f>
        <v>0</v>
      </c>
      <c r="H126" s="31"/>
      <c r="I126" s="25">
        <f>_xlfn.XLOOKUP(_xlfn.NUMBERVALUE(MID(D126,2,5)),'TB LTD 12.22'!E:E,'TB LTD 12.22'!H:H,0,0,1)</f>
        <v>99</v>
      </c>
      <c r="J126" s="30">
        <f>SUMIF(AJE!$E:$E,D126,AJE!$H:$H)</f>
        <v>0</v>
      </c>
      <c r="K126" s="30">
        <f>SUMIF(AJE!$Q:$Q,D126,AJE!$T:$T)</f>
        <v>0</v>
      </c>
      <c r="L126" s="39">
        <f t="shared" si="8"/>
        <v>99</v>
      </c>
      <c r="M126" s="30">
        <f>SUMIF(AJE!$AB:$AB,D126,AJE!$AE:$AE)</f>
        <v>0</v>
      </c>
      <c r="N126" s="29">
        <f t="shared" si="9"/>
        <v>99</v>
      </c>
      <c r="P126" s="29"/>
    </row>
    <row r="127" spans="1:16" x14ac:dyDescent="0.35">
      <c r="A127">
        <f>_xlfn.XLOOKUP($B127,Index!$E:$E,Index!$D:$D,)</f>
        <v>6</v>
      </c>
      <c r="B127" t="str">
        <f>IF($C127="Ltd",_xlfn.XLOOKUP($D127,Index!$V:$V,Index!$P:$P,),_xlfn.XLOOKUP($D127,Index!$AG:$AG,Index!$AA:$AA,))</f>
        <v>Accounts Payable</v>
      </c>
      <c r="C127" t="str">
        <f t="shared" si="7"/>
        <v>Ltd</v>
      </c>
      <c r="D127" t="s">
        <v>838</v>
      </c>
      <c r="E127" s="1" t="str">
        <f>_xlfn.XLOOKUP(_xlfn.NUMBERVALUE(MID(D127,2,5)),'TB LTD 12.22'!$E:$E,'TB LTD 12.22'!$F:$F,)</f>
        <v>Microsoft Ireland Operations Ltd MSFT</v>
      </c>
      <c r="F127">
        <f>IF(C127="Ltd",_xlfn.XLOOKUP(D127,Index!V:V,Index!R:R,),_xlfn.XLOOKUP(D127,Index!AG:AG,Index!AC:AC,))</f>
        <v>0</v>
      </c>
      <c r="G127">
        <f>IF(C127="Ltd",_xlfn.XLOOKUP(D127,Index!V:V,Index!T:T,),_xlfn.XLOOKUP(D127,Index!AG:AG,Index!AE:AE,))</f>
        <v>0</v>
      </c>
      <c r="H127" s="31"/>
      <c r="I127" s="25">
        <f>_xlfn.XLOOKUP(_xlfn.NUMBERVALUE(MID(D127,2,5)),'TB LTD 12.22'!E:E,'TB LTD 12.22'!H:H,0,0,1)</f>
        <v>400.53</v>
      </c>
      <c r="J127" s="30">
        <f>SUMIF(AJE!$E:$E,D127,AJE!$H:$H)</f>
        <v>0</v>
      </c>
      <c r="K127" s="30">
        <f>SUMIF(AJE!$Q:$Q,D127,AJE!$T:$T)</f>
        <v>0</v>
      </c>
      <c r="L127" s="39">
        <f t="shared" si="8"/>
        <v>400.53</v>
      </c>
      <c r="M127" s="30">
        <f>SUMIF(AJE!$AB:$AB,D127,AJE!$AE:$AE)</f>
        <v>0</v>
      </c>
      <c r="N127" s="29">
        <f t="shared" si="9"/>
        <v>400.53</v>
      </c>
      <c r="P127" s="29"/>
    </row>
    <row r="128" spans="1:16" x14ac:dyDescent="0.35">
      <c r="A128">
        <f>_xlfn.XLOOKUP($B128,Index!$E:$E,Index!$D:$D,)</f>
        <v>6</v>
      </c>
      <c r="B128" t="str">
        <f>IF($C128="Ltd",_xlfn.XLOOKUP($D128,Index!$V:$V,Index!$P:$P,),_xlfn.XLOOKUP($D128,Index!$AG:$AG,Index!$AA:$AA,))</f>
        <v>Accounts Payable</v>
      </c>
      <c r="C128" t="str">
        <f t="shared" si="7"/>
        <v>Ltd</v>
      </c>
      <c r="D128" t="s">
        <v>839</v>
      </c>
      <c r="E128" s="1" t="str">
        <f>_xlfn.XLOOKUP(_xlfn.NUMBERVALUE(MID(D128,2,5)),'TB LTD 12.22'!$E:$E,'TB LTD 12.22'!$F:$F,)</f>
        <v>LinkedIn Ireland Unlimited Company</v>
      </c>
      <c r="F128">
        <f>IF(C128="Ltd",_xlfn.XLOOKUP(D128,Index!V:V,Index!R:R,),_xlfn.XLOOKUP(D128,Index!AG:AG,Index!AC:AC,))</f>
        <v>0</v>
      </c>
      <c r="G128">
        <f>IF(C128="Ltd",_xlfn.XLOOKUP(D128,Index!V:V,Index!T:T,),_xlfn.XLOOKUP(D128,Index!AG:AG,Index!AE:AE,))</f>
        <v>0</v>
      </c>
      <c r="H128" s="31"/>
      <c r="I128" s="25">
        <f>_xlfn.XLOOKUP(_xlfn.NUMBERVALUE(MID(D128,2,5)),'TB LTD 12.22'!E:E,'TB LTD 12.22'!H:H,0,0,1)</f>
        <v>-731.42</v>
      </c>
      <c r="J128" s="30">
        <f>SUMIF(AJE!$E:$E,D128,AJE!$H:$H)</f>
        <v>0</v>
      </c>
      <c r="K128" s="30">
        <f>SUMIF(AJE!$Q:$Q,D128,AJE!$T:$T)</f>
        <v>0</v>
      </c>
      <c r="L128" s="39">
        <f t="shared" si="8"/>
        <v>-731.42</v>
      </c>
      <c r="M128" s="30">
        <f>SUMIF(AJE!$AB:$AB,D128,AJE!$AE:$AE)</f>
        <v>0</v>
      </c>
      <c r="N128" s="29">
        <f t="shared" si="9"/>
        <v>-731.42</v>
      </c>
      <c r="P128" s="29"/>
    </row>
    <row r="129" spans="1:16" x14ac:dyDescent="0.35">
      <c r="A129">
        <f>_xlfn.XLOOKUP($B129,Index!$E:$E,Index!$D:$D,)</f>
        <v>6</v>
      </c>
      <c r="B129" t="str">
        <f>IF($C129="Ltd",_xlfn.XLOOKUP($D129,Index!$V:$V,Index!$P:$P,),_xlfn.XLOOKUP($D129,Index!$AG:$AG,Index!$AA:$AA,))</f>
        <v>Accounts Payable</v>
      </c>
      <c r="C129" t="str">
        <f t="shared" si="7"/>
        <v>Ltd</v>
      </c>
      <c r="D129" t="s">
        <v>840</v>
      </c>
      <c r="E129" s="1" t="str">
        <f>_xlfn.XLOOKUP(_xlfn.NUMBERVALUE(MID(D129,2,5)),'TB LTD 12.22'!$E:$E,'TB LTD 12.22'!$F:$F,)</f>
        <v>JetBrains</v>
      </c>
      <c r="F129">
        <f>IF(C129="Ltd",_xlfn.XLOOKUP(D129,Index!V:V,Index!R:R,),_xlfn.XLOOKUP(D129,Index!AG:AG,Index!AC:AC,))</f>
        <v>0</v>
      </c>
      <c r="G129">
        <f>IF(C129="Ltd",_xlfn.XLOOKUP(D129,Index!V:V,Index!T:T,),_xlfn.XLOOKUP(D129,Index!AG:AG,Index!AE:AE,))</f>
        <v>0</v>
      </c>
      <c r="H129" s="31"/>
      <c r="I129" s="25">
        <f>_xlfn.XLOOKUP(_xlfn.NUMBERVALUE(MID(D129,2,5)),'TB LTD 12.22'!E:E,'TB LTD 12.22'!H:H,0,0,1)</f>
        <v>694.71</v>
      </c>
      <c r="J129" s="30">
        <f>SUMIF(AJE!$E:$E,D129,AJE!$H:$H)</f>
        <v>0</v>
      </c>
      <c r="K129" s="30">
        <f>SUMIF(AJE!$Q:$Q,D129,AJE!$T:$T)</f>
        <v>0</v>
      </c>
      <c r="L129" s="39">
        <f t="shared" si="8"/>
        <v>694.71</v>
      </c>
      <c r="M129" s="30">
        <f>SUMIF(AJE!$AB:$AB,D129,AJE!$AE:$AE)</f>
        <v>0</v>
      </c>
      <c r="N129" s="29">
        <f t="shared" si="9"/>
        <v>694.71</v>
      </c>
      <c r="P129" s="29"/>
    </row>
    <row r="130" spans="1:16" x14ac:dyDescent="0.35">
      <c r="A130">
        <f>_xlfn.XLOOKUP($B130,Index!$E:$E,Index!$D:$D,)</f>
        <v>6</v>
      </c>
      <c r="B130" t="str">
        <f>IF($C130="Ltd",_xlfn.XLOOKUP($D130,Index!$V:$V,Index!$P:$P,),_xlfn.XLOOKUP($D130,Index!$AG:$AG,Index!$AA:$AA,))</f>
        <v>Accounts Payable</v>
      </c>
      <c r="C130" t="str">
        <f t="shared" si="7"/>
        <v>Ltd</v>
      </c>
      <c r="D130" t="s">
        <v>841</v>
      </c>
      <c r="E130" s="1" t="str">
        <f>_xlfn.XLOOKUP(_xlfn.NUMBERVALUE(MID(D130,2,5)),'TB LTD 12.22'!$E:$E,'TB LTD 12.22'!$F:$F,)</f>
        <v>HubSpot   HS_IRELAND</v>
      </c>
      <c r="F130">
        <f>IF(C130="Ltd",_xlfn.XLOOKUP(D130,Index!V:V,Index!R:R,),_xlfn.XLOOKUP(D130,Index!AG:AG,Index!AC:AC,))</f>
        <v>0</v>
      </c>
      <c r="G130">
        <f>IF(C130="Ltd",_xlfn.XLOOKUP(D130,Index!V:V,Index!T:T,),_xlfn.XLOOKUP(D130,Index!AG:AG,Index!AE:AE,))</f>
        <v>0</v>
      </c>
      <c r="H130" s="31"/>
      <c r="I130" s="25">
        <f>_xlfn.XLOOKUP(_xlfn.NUMBERVALUE(MID(D130,2,5)),'TB LTD 12.22'!E:E,'TB LTD 12.22'!H:H,0,0,1)</f>
        <v>2079.54</v>
      </c>
      <c r="J130" s="30">
        <f>SUMIF(AJE!$E:$E,D130,AJE!$H:$H)</f>
        <v>0</v>
      </c>
      <c r="K130" s="30">
        <f>SUMIF(AJE!$Q:$Q,D130,AJE!$T:$T)</f>
        <v>0</v>
      </c>
      <c r="L130" s="39">
        <f t="shared" si="8"/>
        <v>2079.54</v>
      </c>
      <c r="M130" s="30">
        <f>SUMIF(AJE!$AB:$AB,D130,AJE!$AE:$AE)</f>
        <v>0</v>
      </c>
      <c r="N130" s="29">
        <f t="shared" si="9"/>
        <v>2079.54</v>
      </c>
      <c r="P130" s="29"/>
    </row>
    <row r="131" spans="1:16" x14ac:dyDescent="0.35">
      <c r="A131">
        <f>_xlfn.XLOOKUP($B131,Index!$E:$E,Index!$D:$D,)</f>
        <v>6</v>
      </c>
      <c r="B131" t="str">
        <f>IF($C131="Ltd",_xlfn.XLOOKUP($D131,Index!$V:$V,Index!$P:$P,),_xlfn.XLOOKUP($D131,Index!$AG:$AG,Index!$AA:$AA,))</f>
        <v>Accounts Payable</v>
      </c>
      <c r="C131" t="str">
        <f t="shared" si="7"/>
        <v>Ltd</v>
      </c>
      <c r="D131" t="s">
        <v>842</v>
      </c>
      <c r="E131" s="1" t="str">
        <f>_xlfn.XLOOKUP(_xlfn.NUMBERVALUE(MID(D131,2,5)),'TB LTD 12.22'!$E:$E,'TB LTD 12.22'!$F:$F,)</f>
        <v>Amazon</v>
      </c>
      <c r="F131">
        <f>IF(C131="Ltd",_xlfn.XLOOKUP(D131,Index!V:V,Index!R:R,),_xlfn.XLOOKUP(D131,Index!AG:AG,Index!AC:AC,))</f>
        <v>0</v>
      </c>
      <c r="G131">
        <f>IF(C131="Ltd",_xlfn.XLOOKUP(D131,Index!V:V,Index!T:T,),_xlfn.XLOOKUP(D131,Index!AG:AG,Index!AE:AE,))</f>
        <v>0</v>
      </c>
      <c r="H131" s="31"/>
      <c r="I131" s="25">
        <f>_xlfn.XLOOKUP(_xlfn.NUMBERVALUE(MID(D131,2,5)),'TB LTD 12.22'!E:E,'TB LTD 12.22'!H:H,0,0,1)</f>
        <v>376.92</v>
      </c>
      <c r="J131" s="30">
        <f>SUMIF(AJE!$E:$E,D131,AJE!$H:$H)</f>
        <v>0</v>
      </c>
      <c r="K131" s="30">
        <f>SUMIF(AJE!$Q:$Q,D131,AJE!$T:$T)</f>
        <v>0</v>
      </c>
      <c r="L131" s="39">
        <f t="shared" si="8"/>
        <v>376.92</v>
      </c>
      <c r="M131" s="30">
        <f>SUMIF(AJE!$AB:$AB,D131,AJE!$AE:$AE)</f>
        <v>0</v>
      </c>
      <c r="N131" s="29">
        <f t="shared" si="9"/>
        <v>376.92</v>
      </c>
      <c r="P131" s="29"/>
    </row>
    <row r="132" spans="1:16" x14ac:dyDescent="0.35">
      <c r="A132">
        <f>_xlfn.XLOOKUP($B132,Index!$E:$E,Index!$D:$D,)</f>
        <v>6</v>
      </c>
      <c r="B132" t="str">
        <f>IF($C132="Ltd",_xlfn.XLOOKUP($D132,Index!$V:$V,Index!$P:$P,),_xlfn.XLOOKUP($D132,Index!$AG:$AG,Index!$AA:$AA,))</f>
        <v>Accounts Payable</v>
      </c>
      <c r="C132" t="str">
        <f t="shared" si="7"/>
        <v>Ltd</v>
      </c>
      <c r="D132" t="s">
        <v>843</v>
      </c>
      <c r="E132" s="1" t="str">
        <f>_xlfn.XLOOKUP(_xlfn.NUMBERVALUE(MID(D132,2,5)),'TB LTD 12.22'!$E:$E,'TB LTD 12.22'!$F:$F,)</f>
        <v>Voice nation LLC</v>
      </c>
      <c r="F132">
        <f>IF(C132="Ltd",_xlfn.XLOOKUP(D132,Index!V:V,Index!R:R,),_xlfn.XLOOKUP(D132,Index!AG:AG,Index!AC:AC,))</f>
        <v>0</v>
      </c>
      <c r="G132">
        <f>IF(C132="Ltd",_xlfn.XLOOKUP(D132,Index!V:V,Index!T:T,),_xlfn.XLOOKUP(D132,Index!AG:AG,Index!AE:AE,))</f>
        <v>0</v>
      </c>
      <c r="H132" s="31"/>
      <c r="I132" s="25">
        <f>_xlfn.XLOOKUP(_xlfn.NUMBERVALUE(MID(D132,2,5)),'TB LTD 12.22'!E:E,'TB LTD 12.22'!H:H,0,0,1)</f>
        <v>895</v>
      </c>
      <c r="J132" s="30">
        <f>SUMIF(AJE!$E:$E,D132,AJE!$H:$H)</f>
        <v>0</v>
      </c>
      <c r="K132" s="30">
        <f>SUMIF(AJE!$Q:$Q,D132,AJE!$T:$T)</f>
        <v>0</v>
      </c>
      <c r="L132" s="39">
        <f t="shared" si="8"/>
        <v>895</v>
      </c>
      <c r="M132" s="30">
        <f>SUMIF(AJE!$AB:$AB,D132,AJE!$AE:$AE)</f>
        <v>0</v>
      </c>
      <c r="N132" s="29">
        <f t="shared" si="9"/>
        <v>895</v>
      </c>
      <c r="P132" s="29"/>
    </row>
    <row r="133" spans="1:16" x14ac:dyDescent="0.35">
      <c r="A133">
        <f>_xlfn.XLOOKUP($B133,Index!$E:$E,Index!$D:$D,)</f>
        <v>6</v>
      </c>
      <c r="B133" t="str">
        <f>IF($C133="Ltd",_xlfn.XLOOKUP($D133,Index!$V:$V,Index!$P:$P,),_xlfn.XLOOKUP($D133,Index!$AG:$AG,Index!$AA:$AA,))</f>
        <v>Accounts Payable</v>
      </c>
      <c r="C133" t="str">
        <f t="shared" si="7"/>
        <v>Ltd</v>
      </c>
      <c r="D133" t="s">
        <v>844</v>
      </c>
      <c r="E133" s="1" t="str">
        <f>_xlfn.XLOOKUP(_xlfn.NUMBERVALUE(MID(D133,2,5)),'TB LTD 12.22'!$E:$E,'TB LTD 12.22'!$F:$F,)</f>
        <v>GitHub</v>
      </c>
      <c r="F133">
        <f>IF(C133="Ltd",_xlfn.XLOOKUP(D133,Index!V:V,Index!R:R,),_xlfn.XLOOKUP(D133,Index!AG:AG,Index!AC:AC,))</f>
        <v>0</v>
      </c>
      <c r="G133">
        <f>IF(C133="Ltd",_xlfn.XLOOKUP(D133,Index!V:V,Index!T:T,),_xlfn.XLOOKUP(D133,Index!AG:AG,Index!AE:AE,))</f>
        <v>0</v>
      </c>
      <c r="H133" s="31"/>
      <c r="I133" s="25">
        <f>_xlfn.XLOOKUP(_xlfn.NUMBERVALUE(MID(D133,2,5)),'TB LTD 12.22'!E:E,'TB LTD 12.22'!H:H,0,0,1)</f>
        <v>773.29</v>
      </c>
      <c r="J133" s="30">
        <f>SUMIF(AJE!$E:$E,D133,AJE!$H:$H)</f>
        <v>0</v>
      </c>
      <c r="K133" s="30">
        <f>SUMIF(AJE!$Q:$Q,D133,AJE!$T:$T)</f>
        <v>0</v>
      </c>
      <c r="L133" s="39">
        <f t="shared" si="8"/>
        <v>773.29</v>
      </c>
      <c r="M133" s="30">
        <f>SUMIF(AJE!$AB:$AB,D133,AJE!$AE:$AE)</f>
        <v>0</v>
      </c>
      <c r="N133" s="29">
        <f t="shared" si="9"/>
        <v>773.29</v>
      </c>
      <c r="P133" s="29"/>
    </row>
    <row r="134" spans="1:16" x14ac:dyDescent="0.35">
      <c r="A134">
        <f>_xlfn.XLOOKUP($B134,Index!$E:$E,Index!$D:$D,)</f>
        <v>6</v>
      </c>
      <c r="B134" t="str">
        <f>IF($C134="Ltd",_xlfn.XLOOKUP($D134,Index!$V:$V,Index!$P:$P,),_xlfn.XLOOKUP($D134,Index!$AG:$AG,Index!$AA:$AA,))</f>
        <v>Accounts Payable</v>
      </c>
      <c r="C134" t="str">
        <f t="shared" si="7"/>
        <v>Ltd</v>
      </c>
      <c r="D134" t="s">
        <v>845</v>
      </c>
      <c r="E134" s="1" t="str">
        <f>_xlfn.XLOOKUP(_xlfn.NUMBERVALUE(MID(D134,2,5)),'TB LTD 12.22'!$E:$E,'TB LTD 12.22'!$F:$F,)</f>
        <v>PagerDuty</v>
      </c>
      <c r="F134">
        <f>IF(C134="Ltd",_xlfn.XLOOKUP(D134,Index!V:V,Index!R:R,),_xlfn.XLOOKUP(D134,Index!AG:AG,Index!AC:AC,))</f>
        <v>0</v>
      </c>
      <c r="G134">
        <f>IF(C134="Ltd",_xlfn.XLOOKUP(D134,Index!V:V,Index!T:T,),_xlfn.XLOOKUP(D134,Index!AG:AG,Index!AE:AE,))</f>
        <v>0</v>
      </c>
      <c r="H134" s="31"/>
      <c r="I134" s="25">
        <f>_xlfn.XLOOKUP(_xlfn.NUMBERVALUE(MID(D134,2,5)),'TB LTD 12.22'!E:E,'TB LTD 12.22'!H:H,0,0,1)</f>
        <v>1462</v>
      </c>
      <c r="J134" s="30">
        <f>SUMIF(AJE!$E:$E,D134,AJE!$H:$H)</f>
        <v>0</v>
      </c>
      <c r="K134" s="30">
        <f>SUMIF(AJE!$Q:$Q,D134,AJE!$T:$T)</f>
        <v>0</v>
      </c>
      <c r="L134" s="39">
        <f t="shared" si="8"/>
        <v>1462</v>
      </c>
      <c r="M134" s="30">
        <f>SUMIF(AJE!$AB:$AB,D134,AJE!$AE:$AE)</f>
        <v>0</v>
      </c>
      <c r="N134" s="29">
        <f t="shared" si="9"/>
        <v>1462</v>
      </c>
      <c r="P134" s="29"/>
    </row>
    <row r="135" spans="1:16" x14ac:dyDescent="0.35">
      <c r="A135">
        <f>_xlfn.XLOOKUP($B135,Index!$E:$E,Index!$D:$D,)</f>
        <v>6</v>
      </c>
      <c r="B135" t="str">
        <f>IF($C135="Ltd",_xlfn.XLOOKUP($D135,Index!$V:$V,Index!$P:$P,),_xlfn.XLOOKUP($D135,Index!$AG:$AG,Index!$AA:$AA,))</f>
        <v>Accounts Payable</v>
      </c>
      <c r="C135" t="str">
        <f t="shared" si="7"/>
        <v>Ltd</v>
      </c>
      <c r="D135" t="s">
        <v>846</v>
      </c>
      <c r="E135" s="1" t="str">
        <f>_xlfn.XLOOKUP(_xlfn.NUMBERVALUE(MID(D135,2,5)),'TB LTD 12.22'!$E:$E,'TB LTD 12.22'!$F:$F,)</f>
        <v>Zoom Video Communications Inc.</v>
      </c>
      <c r="F135">
        <f>IF(C135="Ltd",_xlfn.XLOOKUP(D135,Index!V:V,Index!R:R,),_xlfn.XLOOKUP(D135,Index!AG:AG,Index!AC:AC,))</f>
        <v>0</v>
      </c>
      <c r="G135">
        <f>IF(C135="Ltd",_xlfn.XLOOKUP(D135,Index!V:V,Index!T:T,),_xlfn.XLOOKUP(D135,Index!AG:AG,Index!AE:AE,))</f>
        <v>0</v>
      </c>
      <c r="H135" s="31"/>
      <c r="I135" s="25">
        <f>_xlfn.XLOOKUP(_xlfn.NUMBERVALUE(MID(D135,2,5)),'TB LTD 12.22'!E:E,'TB LTD 12.22'!H:H,0,0,1)</f>
        <v>15014.67</v>
      </c>
      <c r="J135" s="30">
        <f>SUMIF(AJE!$E:$E,D135,AJE!$H:$H)</f>
        <v>0</v>
      </c>
      <c r="K135" s="30">
        <f>SUMIF(AJE!$Q:$Q,D135,AJE!$T:$T)</f>
        <v>0</v>
      </c>
      <c r="L135" s="39">
        <f t="shared" si="8"/>
        <v>15014.67</v>
      </c>
      <c r="M135" s="30">
        <f>SUMIF(AJE!$AB:$AB,D135,AJE!$AE:$AE)</f>
        <v>0</v>
      </c>
      <c r="N135" s="29">
        <f t="shared" si="9"/>
        <v>15014.67</v>
      </c>
      <c r="P135" s="29"/>
    </row>
    <row r="136" spans="1:16" x14ac:dyDescent="0.35">
      <c r="A136">
        <f>_xlfn.XLOOKUP($B136,Index!$E:$E,Index!$D:$D,)</f>
        <v>6</v>
      </c>
      <c r="B136" t="str">
        <f>IF($C136="Ltd",_xlfn.XLOOKUP($D136,Index!$V:$V,Index!$P:$P,),_xlfn.XLOOKUP($D136,Index!$AG:$AG,Index!$AA:$AA,))</f>
        <v>Accounts Payable</v>
      </c>
      <c r="C136" t="str">
        <f t="shared" si="7"/>
        <v>Ltd</v>
      </c>
      <c r="D136" t="s">
        <v>847</v>
      </c>
      <c r="E136" s="1" t="str">
        <f>_xlfn.XLOOKUP(_xlfn.NUMBERVALUE(MID(D136,2,5)),'TB LTD 12.22'!$E:$E,'TB LTD 12.22'!$F:$F,)</f>
        <v>GoDaddy  USD</v>
      </c>
      <c r="F136">
        <f>IF(C136="Ltd",_xlfn.XLOOKUP(D136,Index!V:V,Index!R:R,),_xlfn.XLOOKUP(D136,Index!AG:AG,Index!AC:AC,))</f>
        <v>0</v>
      </c>
      <c r="G136">
        <f>IF(C136="Ltd",_xlfn.XLOOKUP(D136,Index!V:V,Index!T:T,),_xlfn.XLOOKUP(D136,Index!AG:AG,Index!AE:AE,))</f>
        <v>0</v>
      </c>
      <c r="H136" s="31"/>
      <c r="I136" s="25">
        <f>_xlfn.XLOOKUP(_xlfn.NUMBERVALUE(MID(D136,2,5)),'TB LTD 12.22'!E:E,'TB LTD 12.22'!H:H,0,0,1)</f>
        <v>1239</v>
      </c>
      <c r="J136" s="30">
        <f>SUMIF(AJE!$E:$E,D136,AJE!$H:$H)</f>
        <v>0</v>
      </c>
      <c r="K136" s="30">
        <f>SUMIF(AJE!$Q:$Q,D136,AJE!$T:$T)</f>
        <v>0</v>
      </c>
      <c r="L136" s="39">
        <f t="shared" si="8"/>
        <v>1239</v>
      </c>
      <c r="M136" s="30">
        <f>SUMIF(AJE!$AB:$AB,D136,AJE!$AE:$AE)</f>
        <v>0</v>
      </c>
      <c r="N136" s="29">
        <f t="shared" si="9"/>
        <v>1239</v>
      </c>
      <c r="P136" s="29"/>
    </row>
    <row r="137" spans="1:16" x14ac:dyDescent="0.35">
      <c r="A137">
        <f>_xlfn.XLOOKUP($B137,Index!$E:$E,Index!$D:$D,)</f>
        <v>6</v>
      </c>
      <c r="B137" t="str">
        <f>IF($C137="Ltd",_xlfn.XLOOKUP($D137,Index!$V:$V,Index!$P:$P,),_xlfn.XLOOKUP($D137,Index!$AG:$AG,Index!$AA:$AA,))</f>
        <v>Accounts Payable</v>
      </c>
      <c r="C137" t="str">
        <f t="shared" si="7"/>
        <v>Ltd</v>
      </c>
      <c r="D137" t="s">
        <v>848</v>
      </c>
      <c r="E137" s="1" t="str">
        <f>_xlfn.XLOOKUP(_xlfn.NUMBERVALUE(MID(D137,2,5)),'TB LTD 12.22'!$E:$E,'TB LTD 12.22'!$F:$F,)</f>
        <v>Ping Identy</v>
      </c>
      <c r="F137">
        <f>IF(C137="Ltd",_xlfn.XLOOKUP(D137,Index!V:V,Index!R:R,),_xlfn.XLOOKUP(D137,Index!AG:AG,Index!AC:AC,))</f>
        <v>0</v>
      </c>
      <c r="G137">
        <f>IF(C137="Ltd",_xlfn.XLOOKUP(D137,Index!V:V,Index!T:T,),_xlfn.XLOOKUP(D137,Index!AG:AG,Index!AE:AE,))</f>
        <v>0</v>
      </c>
      <c r="H137" s="31"/>
      <c r="I137" s="25">
        <f>_xlfn.XLOOKUP(_xlfn.NUMBERVALUE(MID(D137,2,5)),'TB LTD 12.22'!E:E,'TB LTD 12.22'!H:H,0,0,1)</f>
        <v>-7500</v>
      </c>
      <c r="J137" s="30">
        <f>SUMIF(AJE!$E:$E,D137,AJE!$H:$H)</f>
        <v>0</v>
      </c>
      <c r="K137" s="30">
        <f>SUMIF(AJE!$Q:$Q,D137,AJE!$T:$T)</f>
        <v>0</v>
      </c>
      <c r="L137" s="39">
        <f t="shared" si="8"/>
        <v>-7500</v>
      </c>
      <c r="M137" s="30">
        <f>SUMIF(AJE!$AB:$AB,D137,AJE!$AE:$AE)</f>
        <v>0</v>
      </c>
      <c r="N137" s="29">
        <f t="shared" si="9"/>
        <v>-7500</v>
      </c>
      <c r="P137" s="29"/>
    </row>
    <row r="138" spans="1:16" x14ac:dyDescent="0.35">
      <c r="A138">
        <f>_xlfn.XLOOKUP($B138,Index!$E:$E,Index!$D:$D,)</f>
        <v>6</v>
      </c>
      <c r="B138" t="str">
        <f>IF($C138="Ltd",_xlfn.XLOOKUP($D138,Index!$V:$V,Index!$P:$P,),_xlfn.XLOOKUP($D138,Index!$AG:$AG,Index!$AA:$AA,))</f>
        <v>Accounts Payable</v>
      </c>
      <c r="C138" t="str">
        <f t="shared" si="7"/>
        <v>Ltd</v>
      </c>
      <c r="D138" t="s">
        <v>849</v>
      </c>
      <c r="E138" s="1" t="str">
        <f>_xlfn.XLOOKUP(_xlfn.NUMBERVALUE(MID(D138,2,5)),'TB LTD 12.22'!$E:$E,'TB LTD 12.22'!$F:$F,)</f>
        <v>MeetUp ORG</v>
      </c>
      <c r="F138">
        <f>IF(C138="Ltd",_xlfn.XLOOKUP(D138,Index!V:V,Index!R:R,),_xlfn.XLOOKUP(D138,Index!AG:AG,Index!AC:AC,))</f>
        <v>0</v>
      </c>
      <c r="G138">
        <f>IF(C138="Ltd",_xlfn.XLOOKUP(D138,Index!V:V,Index!T:T,),_xlfn.XLOOKUP(D138,Index!AG:AG,Index!AE:AE,))</f>
        <v>0</v>
      </c>
      <c r="H138" s="31"/>
      <c r="I138" s="25">
        <f>_xlfn.XLOOKUP(_xlfn.NUMBERVALUE(MID(D138,2,5)),'TB LTD 12.22'!E:E,'TB LTD 12.22'!H:H,0,0,1)</f>
        <v>215.76</v>
      </c>
      <c r="J138" s="30">
        <f>SUMIF(AJE!$E:$E,D138,AJE!$H:$H)</f>
        <v>0</v>
      </c>
      <c r="K138" s="30">
        <f>SUMIF(AJE!$Q:$Q,D138,AJE!$T:$T)</f>
        <v>0</v>
      </c>
      <c r="L138" s="39">
        <f t="shared" si="8"/>
        <v>215.76</v>
      </c>
      <c r="M138" s="30">
        <f>SUMIF(AJE!$AB:$AB,D138,AJE!$AE:$AE)</f>
        <v>0</v>
      </c>
      <c r="N138" s="29">
        <f t="shared" si="9"/>
        <v>215.76</v>
      </c>
      <c r="P138" s="29"/>
    </row>
    <row r="139" spans="1:16" x14ac:dyDescent="0.35">
      <c r="A139">
        <f>_xlfn.XLOOKUP($B139,Index!$E:$E,Index!$D:$D,)</f>
        <v>6</v>
      </c>
      <c r="B139" t="str">
        <f>IF($C139="Ltd",_xlfn.XLOOKUP($D139,Index!$V:$V,Index!$P:$P,),_xlfn.XLOOKUP($D139,Index!$AG:$AG,Index!$AA:$AA,))</f>
        <v>Accounts Payable</v>
      </c>
      <c r="C139" t="str">
        <f t="shared" si="7"/>
        <v>Ltd</v>
      </c>
      <c r="D139" t="s">
        <v>850</v>
      </c>
      <c r="E139" s="1" t="str">
        <f>_xlfn.XLOOKUP(_xlfn.NUMBERVALUE(MID(D139,2,5)),'TB LTD 12.22'!$E:$E,'TB LTD 12.22'!$F:$F,)</f>
        <v>TechSmith FastSpring</v>
      </c>
      <c r="F139">
        <f>IF(C139="Ltd",_xlfn.XLOOKUP(D139,Index!V:V,Index!R:R,),_xlfn.XLOOKUP(D139,Index!AG:AG,Index!AC:AC,))</f>
        <v>0</v>
      </c>
      <c r="G139">
        <f>IF(C139="Ltd",_xlfn.XLOOKUP(D139,Index!V:V,Index!T:T,),_xlfn.XLOOKUP(D139,Index!AG:AG,Index!AE:AE,))</f>
        <v>0</v>
      </c>
      <c r="H139" s="31"/>
      <c r="I139" s="25">
        <f>_xlfn.XLOOKUP(_xlfn.NUMBERVALUE(MID(D139,2,5)),'TB LTD 12.22'!E:E,'TB LTD 12.22'!H:H,0,0,1)</f>
        <v>199</v>
      </c>
      <c r="J139" s="30">
        <f>SUMIF(AJE!$E:$E,D139,AJE!$H:$H)</f>
        <v>0</v>
      </c>
      <c r="K139" s="30">
        <f>SUMIF(AJE!$Q:$Q,D139,AJE!$T:$T)</f>
        <v>0</v>
      </c>
      <c r="L139" s="39">
        <f t="shared" si="8"/>
        <v>199</v>
      </c>
      <c r="M139" s="30">
        <f>SUMIF(AJE!$AB:$AB,D139,AJE!$AE:$AE)</f>
        <v>0</v>
      </c>
      <c r="N139" s="29">
        <f t="shared" si="9"/>
        <v>199</v>
      </c>
      <c r="P139" s="29"/>
    </row>
    <row r="140" spans="1:16" x14ac:dyDescent="0.35">
      <c r="A140">
        <f>_xlfn.XLOOKUP($B140,Index!$E:$E,Index!$D:$D,)</f>
        <v>6</v>
      </c>
      <c r="B140" t="str">
        <f>IF($C140="Ltd",_xlfn.XLOOKUP($D140,Index!$V:$V,Index!$P:$P,),_xlfn.XLOOKUP($D140,Index!$AG:$AG,Index!$AA:$AA,))</f>
        <v>Accounts Payable</v>
      </c>
      <c r="C140" t="str">
        <f t="shared" si="7"/>
        <v>Ltd</v>
      </c>
      <c r="D140" t="s">
        <v>851</v>
      </c>
      <c r="E140" s="1" t="str">
        <f>_xlfn.XLOOKUP(_xlfn.NUMBERVALUE(MID(D140,2,5)),'TB LTD 12.22'!$E:$E,'TB LTD 12.22'!$F:$F,)</f>
        <v>Zoho</v>
      </c>
      <c r="F140">
        <f>IF(C140="Ltd",_xlfn.XLOOKUP(D140,Index!V:V,Index!R:R,),_xlfn.XLOOKUP(D140,Index!AG:AG,Index!AC:AC,))</f>
        <v>0</v>
      </c>
      <c r="G140">
        <f>IF(C140="Ltd",_xlfn.XLOOKUP(D140,Index!V:V,Index!T:T,),_xlfn.XLOOKUP(D140,Index!AG:AG,Index!AE:AE,))</f>
        <v>0</v>
      </c>
      <c r="H140" s="31"/>
      <c r="I140" s="25">
        <f>_xlfn.XLOOKUP(_xlfn.NUMBERVALUE(MID(D140,2,5)),'TB LTD 12.22'!E:E,'TB LTD 12.22'!H:H,0,0,1)</f>
        <v>401.4</v>
      </c>
      <c r="J140" s="30">
        <f>SUMIF(AJE!$E:$E,D140,AJE!$H:$H)</f>
        <v>0</v>
      </c>
      <c r="K140" s="30">
        <f>SUMIF(AJE!$Q:$Q,D140,AJE!$T:$T)</f>
        <v>0</v>
      </c>
      <c r="L140" s="39">
        <f t="shared" si="8"/>
        <v>401.4</v>
      </c>
      <c r="M140" s="30">
        <f>SUMIF(AJE!$AB:$AB,D140,AJE!$AE:$AE)</f>
        <v>0</v>
      </c>
      <c r="N140" s="29">
        <f t="shared" si="9"/>
        <v>401.4</v>
      </c>
      <c r="P140" s="29"/>
    </row>
    <row r="141" spans="1:16" x14ac:dyDescent="0.35">
      <c r="A141">
        <f>_xlfn.XLOOKUP($B141,Index!$E:$E,Index!$D:$D,)</f>
        <v>6</v>
      </c>
      <c r="B141" t="str">
        <f>IF($C141="Ltd",_xlfn.XLOOKUP($D141,Index!$V:$V,Index!$P:$P,),_xlfn.XLOOKUP($D141,Index!$AG:$AG,Index!$AA:$AA,))</f>
        <v>Accounts Payable</v>
      </c>
      <c r="C141" t="str">
        <f t="shared" si="7"/>
        <v>Ltd</v>
      </c>
      <c r="D141" t="s">
        <v>852</v>
      </c>
      <c r="E141" s="1" t="str">
        <f>_xlfn.XLOOKUP(_xlfn.NUMBERVALUE(MID(D141,2,5)),'TB LTD 12.22'!$E:$E,'TB LTD 12.22'!$F:$F,)</f>
        <v>SendSafely LLC</v>
      </c>
      <c r="F141">
        <f>IF(C141="Ltd",_xlfn.XLOOKUP(D141,Index!V:V,Index!R:R,),_xlfn.XLOOKUP(D141,Index!AG:AG,Index!AC:AC,))</f>
        <v>0</v>
      </c>
      <c r="G141">
        <f>IF(C141="Ltd",_xlfn.XLOOKUP(D141,Index!V:V,Index!T:T,),_xlfn.XLOOKUP(D141,Index!AG:AG,Index!AE:AE,))</f>
        <v>0</v>
      </c>
      <c r="H141" s="31"/>
      <c r="I141" s="25">
        <f>_xlfn.XLOOKUP(_xlfn.NUMBERVALUE(MID(D141,2,5)),'TB LTD 12.22'!E:E,'TB LTD 12.22'!H:H,0,0,1)</f>
        <v>1684</v>
      </c>
      <c r="J141" s="30">
        <f>SUMIF(AJE!$E:$E,D141,AJE!$H:$H)</f>
        <v>0</v>
      </c>
      <c r="K141" s="30">
        <f>SUMIF(AJE!$Q:$Q,D141,AJE!$T:$T)</f>
        <v>0</v>
      </c>
      <c r="L141" s="39">
        <f t="shared" si="8"/>
        <v>1684</v>
      </c>
      <c r="M141" s="30">
        <f>SUMIF(AJE!$AB:$AB,D141,AJE!$AE:$AE)</f>
        <v>0</v>
      </c>
      <c r="N141" s="29">
        <f t="shared" si="9"/>
        <v>1684</v>
      </c>
      <c r="P141" s="29"/>
    </row>
    <row r="142" spans="1:16" x14ac:dyDescent="0.35">
      <c r="A142">
        <f>_xlfn.XLOOKUP($B142,Index!$E:$E,Index!$D:$D,)</f>
        <v>6</v>
      </c>
      <c r="B142" t="str">
        <f>IF($C142="Ltd",_xlfn.XLOOKUP($D142,Index!$V:$V,Index!$P:$P,),_xlfn.XLOOKUP($D142,Index!$AG:$AG,Index!$AA:$AA,))</f>
        <v>Accounts Payable</v>
      </c>
      <c r="C142" t="str">
        <f t="shared" si="7"/>
        <v>Ltd</v>
      </c>
      <c r="D142" t="s">
        <v>853</v>
      </c>
      <c r="E142" s="1" t="str">
        <f>_xlfn.XLOOKUP(_xlfn.NUMBERVALUE(MID(D142,2,5)),'TB LTD 12.22'!$E:$E,'TB LTD 12.22'!$F:$F,)</f>
        <v>Slack</v>
      </c>
      <c r="F142">
        <f>IF(C142="Ltd",_xlfn.XLOOKUP(D142,Index!V:V,Index!R:R,),_xlfn.XLOOKUP(D142,Index!AG:AG,Index!AC:AC,))</f>
        <v>0</v>
      </c>
      <c r="G142">
        <f>IF(C142="Ltd",_xlfn.XLOOKUP(D142,Index!V:V,Index!T:T,),_xlfn.XLOOKUP(D142,Index!AG:AG,Index!AE:AE,))</f>
        <v>0</v>
      </c>
      <c r="H142" s="31"/>
      <c r="I142" s="25">
        <f>_xlfn.XLOOKUP(_xlfn.NUMBERVALUE(MID(D142,2,5)),'TB LTD 12.22'!E:E,'TB LTD 12.22'!H:H,0,0,1)</f>
        <v>160.28</v>
      </c>
      <c r="J142" s="30">
        <f>SUMIF(AJE!$E:$E,D142,AJE!$H:$H)</f>
        <v>0</v>
      </c>
      <c r="K142" s="30">
        <f>SUMIF(AJE!$Q:$Q,D142,AJE!$T:$T)</f>
        <v>0</v>
      </c>
      <c r="L142" s="39">
        <f t="shared" si="8"/>
        <v>160.28</v>
      </c>
      <c r="M142" s="30">
        <f>SUMIF(AJE!$AB:$AB,D142,AJE!$AE:$AE)</f>
        <v>0</v>
      </c>
      <c r="N142" s="29">
        <f t="shared" si="9"/>
        <v>160.28</v>
      </c>
      <c r="P142" s="29"/>
    </row>
    <row r="143" spans="1:16" x14ac:dyDescent="0.35">
      <c r="A143">
        <f>_xlfn.XLOOKUP($B143,Index!$E:$E,Index!$D:$D,)</f>
        <v>6</v>
      </c>
      <c r="B143" t="str">
        <f>IF($C143="Ltd",_xlfn.XLOOKUP($D143,Index!$V:$V,Index!$P:$P,),_xlfn.XLOOKUP($D143,Index!$AG:$AG,Index!$AA:$AA,))</f>
        <v>Accounts Payable</v>
      </c>
      <c r="C143" t="str">
        <f t="shared" si="7"/>
        <v>Ltd</v>
      </c>
      <c r="D143" t="s">
        <v>854</v>
      </c>
      <c r="E143" s="1" t="str">
        <f>_xlfn.XLOOKUP(_xlfn.NUMBERVALUE(MID(D143,2,5)),'TB LTD 12.22'!$E:$E,'TB LTD 12.22'!$F:$F,)</f>
        <v>FS-ISAC Inc</v>
      </c>
      <c r="F143">
        <f>IF(C143="Ltd",_xlfn.XLOOKUP(D143,Index!V:V,Index!R:R,),_xlfn.XLOOKUP(D143,Index!AG:AG,Index!AC:AC,))</f>
        <v>0</v>
      </c>
      <c r="G143">
        <f>IF(C143="Ltd",_xlfn.XLOOKUP(D143,Index!V:V,Index!T:T,),_xlfn.XLOOKUP(D143,Index!AG:AG,Index!AE:AE,))</f>
        <v>0</v>
      </c>
      <c r="H143" s="31"/>
      <c r="I143" s="25">
        <f>_xlfn.XLOOKUP(_xlfn.NUMBERVALUE(MID(D143,2,5)),'TB LTD 12.22'!E:E,'TB LTD 12.22'!H:H,0,0,1)</f>
        <v>-5000</v>
      </c>
      <c r="J143" s="30">
        <f>SUMIF(AJE!$E:$E,D143,AJE!$H:$H)</f>
        <v>0</v>
      </c>
      <c r="K143" s="30">
        <f>SUMIF(AJE!$Q:$Q,D143,AJE!$T:$T)</f>
        <v>0</v>
      </c>
      <c r="L143" s="39">
        <f t="shared" si="8"/>
        <v>-5000</v>
      </c>
      <c r="M143" s="30">
        <f>SUMIF(AJE!$AB:$AB,D143,AJE!$AE:$AE)</f>
        <v>0</v>
      </c>
      <c r="N143" s="29">
        <f t="shared" si="9"/>
        <v>-5000</v>
      </c>
      <c r="P143" s="29"/>
    </row>
    <row r="144" spans="1:16" x14ac:dyDescent="0.35">
      <c r="A144">
        <f>_xlfn.XLOOKUP($B144,Index!$E:$E,Index!$D:$D,)</f>
        <v>6</v>
      </c>
      <c r="B144" t="str">
        <f>IF($C144="Ltd",_xlfn.XLOOKUP($D144,Index!$V:$V,Index!$P:$P,),_xlfn.XLOOKUP($D144,Index!$AG:$AG,Index!$AA:$AA,))</f>
        <v>Accounts Payable</v>
      </c>
      <c r="C144" t="str">
        <f t="shared" si="7"/>
        <v>Ltd</v>
      </c>
      <c r="D144" t="s">
        <v>855</v>
      </c>
      <c r="E144" s="1" t="str">
        <f>_xlfn.XLOOKUP(_xlfn.NUMBERVALUE(MID(D144,2,5)),'TB LTD 12.22'!$E:$E,'TB LTD 12.22'!$F:$F,)</f>
        <v>WeTransfer</v>
      </c>
      <c r="F144">
        <f>IF(C144="Ltd",_xlfn.XLOOKUP(D144,Index!V:V,Index!R:R,),_xlfn.XLOOKUP(D144,Index!AG:AG,Index!AC:AC,))</f>
        <v>0</v>
      </c>
      <c r="G144">
        <f>IF(C144="Ltd",_xlfn.XLOOKUP(D144,Index!V:V,Index!T:T,),_xlfn.XLOOKUP(D144,Index!AG:AG,Index!AE:AE,))</f>
        <v>0</v>
      </c>
      <c r="H144" s="31"/>
      <c r="I144" s="25">
        <f>_xlfn.XLOOKUP(_xlfn.NUMBERVALUE(MID(D144,2,5)),'TB LTD 12.22'!E:E,'TB LTD 12.22'!H:H,0,0,1)</f>
        <v>108</v>
      </c>
      <c r="J144" s="30">
        <f>SUMIF(AJE!$E:$E,D144,AJE!$H:$H)</f>
        <v>0</v>
      </c>
      <c r="K144" s="30">
        <f>SUMIF(AJE!$Q:$Q,D144,AJE!$T:$T)</f>
        <v>0</v>
      </c>
      <c r="L144" s="39">
        <f t="shared" si="8"/>
        <v>108</v>
      </c>
      <c r="M144" s="30">
        <f>SUMIF(AJE!$AB:$AB,D144,AJE!$AE:$AE)</f>
        <v>0</v>
      </c>
      <c r="N144" s="29">
        <f t="shared" si="9"/>
        <v>108</v>
      </c>
      <c r="P144" s="29"/>
    </row>
    <row r="145" spans="1:16" x14ac:dyDescent="0.35">
      <c r="A145">
        <f>_xlfn.XLOOKUP($B145,Index!$E:$E,Index!$D:$D,)</f>
        <v>6</v>
      </c>
      <c r="B145" t="str">
        <f>IF($C145="Ltd",_xlfn.XLOOKUP($D145,Index!$V:$V,Index!$P:$P,),_xlfn.XLOOKUP($D145,Index!$AG:$AG,Index!$AA:$AA,))</f>
        <v>Accounts Payable</v>
      </c>
      <c r="C145" t="str">
        <f t="shared" si="7"/>
        <v>Ltd</v>
      </c>
      <c r="D145" t="s">
        <v>856</v>
      </c>
      <c r="E145" s="1" t="str">
        <f>_xlfn.XLOOKUP(_xlfn.NUMBERVALUE(MID(D145,2,5)),'TB LTD 12.22'!$E:$E,'TB LTD 12.22'!$F:$F,)</f>
        <v>Docker</v>
      </c>
      <c r="F145">
        <f>IF(C145="Ltd",_xlfn.XLOOKUP(D145,Index!V:V,Index!R:R,),_xlfn.XLOOKUP(D145,Index!AG:AG,Index!AC:AC,))</f>
        <v>0</v>
      </c>
      <c r="G145">
        <f>IF(C145="Ltd",_xlfn.XLOOKUP(D145,Index!V:V,Index!T:T,),_xlfn.XLOOKUP(D145,Index!AG:AG,Index!AE:AE,))</f>
        <v>0</v>
      </c>
      <c r="H145" s="31"/>
      <c r="I145" s="25">
        <f>_xlfn.XLOOKUP(_xlfn.NUMBERVALUE(MID(D145,2,5)),'TB LTD 12.22'!E:E,'TB LTD 12.22'!H:H,0,0,1)</f>
        <v>105</v>
      </c>
      <c r="J145" s="30">
        <f>SUMIF(AJE!$E:$E,D145,AJE!$H:$H)</f>
        <v>0</v>
      </c>
      <c r="K145" s="30">
        <f>SUMIF(AJE!$Q:$Q,D145,AJE!$T:$T)</f>
        <v>0</v>
      </c>
      <c r="L145" s="39">
        <f t="shared" si="8"/>
        <v>105</v>
      </c>
      <c r="M145" s="30">
        <f>SUMIF(AJE!$AB:$AB,D145,AJE!$AE:$AE)</f>
        <v>0</v>
      </c>
      <c r="N145" s="29">
        <f t="shared" si="9"/>
        <v>105</v>
      </c>
      <c r="P145" s="29"/>
    </row>
    <row r="146" spans="1:16" x14ac:dyDescent="0.35">
      <c r="A146">
        <f>_xlfn.XLOOKUP($B146,Index!$E:$E,Index!$D:$D,)</f>
        <v>6</v>
      </c>
      <c r="B146" t="str">
        <f>IF($C146="Ltd",_xlfn.XLOOKUP($D146,Index!$V:$V,Index!$P:$P,),_xlfn.XLOOKUP($D146,Index!$AG:$AG,Index!$AA:$AA,))</f>
        <v>Accounts Payable</v>
      </c>
      <c r="C146" t="str">
        <f t="shared" si="7"/>
        <v>Ltd</v>
      </c>
      <c r="D146" t="s">
        <v>857</v>
      </c>
      <c r="E146" s="1" t="str">
        <f>_xlfn.XLOOKUP(_xlfn.NUMBERVALUE(MID(D146,2,5)),'TB LTD 12.22'!$E:$E,'TB LTD 12.22'!$F:$F,)</f>
        <v>Axure Software Solutions Inc</v>
      </c>
      <c r="F146">
        <f>IF(C146="Ltd",_xlfn.XLOOKUP(D146,Index!V:V,Index!R:R,),_xlfn.XLOOKUP(D146,Index!AG:AG,Index!AC:AC,))</f>
        <v>0</v>
      </c>
      <c r="G146">
        <f>IF(C146="Ltd",_xlfn.XLOOKUP(D146,Index!V:V,Index!T:T,),_xlfn.XLOOKUP(D146,Index!AG:AG,Index!AE:AE,))</f>
        <v>0</v>
      </c>
      <c r="H146" s="31"/>
      <c r="I146" s="25">
        <f>_xlfn.XLOOKUP(_xlfn.NUMBERVALUE(MID(D146,2,5)),'TB LTD 12.22'!E:E,'TB LTD 12.22'!H:H,0,0,1)</f>
        <v>145</v>
      </c>
      <c r="J146" s="30">
        <f>SUMIF(AJE!$E:$E,D146,AJE!$H:$H)</f>
        <v>0</v>
      </c>
      <c r="K146" s="30">
        <f>SUMIF(AJE!$Q:$Q,D146,AJE!$T:$T)</f>
        <v>0</v>
      </c>
      <c r="L146" s="39">
        <f t="shared" si="8"/>
        <v>145</v>
      </c>
      <c r="M146" s="30">
        <f>SUMIF(AJE!$AB:$AB,D146,AJE!$AE:$AE)</f>
        <v>0</v>
      </c>
      <c r="N146" s="29">
        <f t="shared" si="9"/>
        <v>145</v>
      </c>
      <c r="P146" s="29"/>
    </row>
    <row r="147" spans="1:16" x14ac:dyDescent="0.35">
      <c r="A147">
        <f>_xlfn.XLOOKUP($B147,Index!$E:$E,Index!$D:$D,)</f>
        <v>6</v>
      </c>
      <c r="B147" t="str">
        <f>IF($C147="Ltd",_xlfn.XLOOKUP($D147,Index!$V:$V,Index!$P:$P,),_xlfn.XLOOKUP($D147,Index!$AG:$AG,Index!$AA:$AA,))</f>
        <v>Accounts Payable</v>
      </c>
      <c r="C147" t="str">
        <f t="shared" si="7"/>
        <v>Ltd</v>
      </c>
      <c r="D147" t="s">
        <v>858</v>
      </c>
      <c r="E147" s="1" t="str">
        <f>_xlfn.XLOOKUP(_xlfn.NUMBERVALUE(MID(D147,2,5)),'TB LTD 12.22'!$E:$E,'TB LTD 12.22'!$F:$F,)</f>
        <v>Knowledge Print</v>
      </c>
      <c r="F147">
        <f>IF(C147="Ltd",_xlfn.XLOOKUP(D147,Index!V:V,Index!R:R,),_xlfn.XLOOKUP(D147,Index!AG:AG,Index!AC:AC,))</f>
        <v>0</v>
      </c>
      <c r="G147">
        <f>IF(C147="Ltd",_xlfn.XLOOKUP(D147,Index!V:V,Index!T:T,),_xlfn.XLOOKUP(D147,Index!AG:AG,Index!AE:AE,))</f>
        <v>0</v>
      </c>
      <c r="H147" s="31"/>
      <c r="I147" s="25">
        <f>_xlfn.XLOOKUP(_xlfn.NUMBERVALUE(MID(D147,2,5)),'TB LTD 12.22'!E:E,'TB LTD 12.22'!H:H,0,0,1)</f>
        <v>117</v>
      </c>
      <c r="J147" s="30">
        <f>SUMIF(AJE!$E:$E,D147,AJE!$H:$H)</f>
        <v>0</v>
      </c>
      <c r="K147" s="30">
        <f>SUMIF(AJE!$Q:$Q,D147,AJE!$T:$T)</f>
        <v>0</v>
      </c>
      <c r="L147" s="39">
        <f t="shared" si="8"/>
        <v>117</v>
      </c>
      <c r="M147" s="30">
        <f>SUMIF(AJE!$AB:$AB,D147,AJE!$AE:$AE)</f>
        <v>0</v>
      </c>
      <c r="N147" s="29">
        <f t="shared" si="9"/>
        <v>117</v>
      </c>
      <c r="P147" s="29"/>
    </row>
    <row r="148" spans="1:16" x14ac:dyDescent="0.35">
      <c r="A148">
        <f>_xlfn.XLOOKUP($B148,Index!$E:$E,Index!$D:$D,)</f>
        <v>6</v>
      </c>
      <c r="B148" t="str">
        <f>IF($C148="Ltd",_xlfn.XLOOKUP($D148,Index!$V:$V,Index!$P:$P,),_xlfn.XLOOKUP($D148,Index!$AG:$AG,Index!$AA:$AA,))</f>
        <v>Accounts Payable</v>
      </c>
      <c r="C148" t="str">
        <f t="shared" si="7"/>
        <v>Ltd</v>
      </c>
      <c r="D148" t="s">
        <v>859</v>
      </c>
      <c r="E148" s="1" t="str">
        <f>_xlfn.XLOOKUP(_xlfn.NUMBERVALUE(MID(D148,2,5)),'TB LTD 12.22'!$E:$E,'TB LTD 12.22'!$F:$F,)</f>
        <v>WP Engine</v>
      </c>
      <c r="F148">
        <f>IF(C148="Ltd",_xlfn.XLOOKUP(D148,Index!V:V,Index!R:R,),_xlfn.XLOOKUP(D148,Index!AG:AG,Index!AC:AC,))</f>
        <v>0</v>
      </c>
      <c r="G148">
        <f>IF(C148="Ltd",_xlfn.XLOOKUP(D148,Index!V:V,Index!T:T,),_xlfn.XLOOKUP(D148,Index!AG:AG,Index!AE:AE,))</f>
        <v>0</v>
      </c>
      <c r="H148" s="31"/>
      <c r="I148" s="25">
        <f>_xlfn.XLOOKUP(_xlfn.NUMBERVALUE(MID(D148,2,5)),'TB LTD 12.22'!E:E,'TB LTD 12.22'!H:H,0,0,1)</f>
        <v>800</v>
      </c>
      <c r="J148" s="30">
        <f>SUMIF(AJE!$E:$E,D148,AJE!$H:$H)</f>
        <v>0</v>
      </c>
      <c r="K148" s="30">
        <f>SUMIF(AJE!$Q:$Q,D148,AJE!$T:$T)</f>
        <v>0</v>
      </c>
      <c r="L148" s="39">
        <f t="shared" si="8"/>
        <v>800</v>
      </c>
      <c r="M148" s="30">
        <f>SUMIF(AJE!$AB:$AB,D148,AJE!$AE:$AE)</f>
        <v>0</v>
      </c>
      <c r="N148" s="29">
        <f t="shared" si="9"/>
        <v>800</v>
      </c>
      <c r="P148" s="29"/>
    </row>
    <row r="149" spans="1:16" x14ac:dyDescent="0.35">
      <c r="A149">
        <f>_xlfn.XLOOKUP($B149,Index!$E:$E,Index!$D:$D,)</f>
        <v>6</v>
      </c>
      <c r="B149" t="str">
        <f>IF($C149="Ltd",_xlfn.XLOOKUP($D149,Index!$V:$V,Index!$P:$P,),_xlfn.XLOOKUP($D149,Index!$AG:$AG,Index!$AA:$AA,))</f>
        <v>Accounts Payable</v>
      </c>
      <c r="C149" t="str">
        <f t="shared" si="7"/>
        <v>Ltd</v>
      </c>
      <c r="D149" t="s">
        <v>860</v>
      </c>
      <c r="E149" s="1" t="str">
        <f>_xlfn.XLOOKUP(_xlfn.NUMBERVALUE(MID(D149,2,5)),'TB LTD 12.22'!$E:$E,'TB LTD 12.22'!$F:$F,)</f>
        <v>Quay</v>
      </c>
      <c r="F149">
        <f>IF(C149="Ltd",_xlfn.XLOOKUP(D149,Index!V:V,Index!R:R,),_xlfn.XLOOKUP(D149,Index!AG:AG,Index!AC:AC,))</f>
        <v>0</v>
      </c>
      <c r="G149">
        <f>IF(C149="Ltd",_xlfn.XLOOKUP(D149,Index!V:V,Index!T:T,),_xlfn.XLOOKUP(D149,Index!AG:AG,Index!AE:AE,))</f>
        <v>0</v>
      </c>
      <c r="H149" s="31"/>
      <c r="I149" s="25">
        <f>_xlfn.XLOOKUP(_xlfn.NUMBERVALUE(MID(D149,2,5)),'TB LTD 12.22'!E:E,'TB LTD 12.22'!H:H,0,0,1)</f>
        <v>1080</v>
      </c>
      <c r="J149" s="30">
        <f>SUMIF(AJE!$E:$E,D149,AJE!$H:$H)</f>
        <v>0</v>
      </c>
      <c r="K149" s="30">
        <f>SUMIF(AJE!$Q:$Q,D149,AJE!$T:$T)</f>
        <v>0</v>
      </c>
      <c r="L149" s="39">
        <f t="shared" si="8"/>
        <v>1080</v>
      </c>
      <c r="M149" s="30">
        <f>SUMIF(AJE!$AB:$AB,D149,AJE!$AE:$AE)</f>
        <v>0</v>
      </c>
      <c r="N149" s="29">
        <f t="shared" si="9"/>
        <v>1080</v>
      </c>
      <c r="P149" s="29"/>
    </row>
    <row r="150" spans="1:16" x14ac:dyDescent="0.35">
      <c r="A150">
        <f>_xlfn.XLOOKUP($B150,Index!$E:$E,Index!$D:$D,)</f>
        <v>6</v>
      </c>
      <c r="B150" t="str">
        <f>IF($C150="Ltd",_xlfn.XLOOKUP($D150,Index!$V:$V,Index!$P:$P,),_xlfn.XLOOKUP($D150,Index!$AG:$AG,Index!$AA:$AA,))</f>
        <v>Accounts Payable</v>
      </c>
      <c r="C150" t="str">
        <f t="shared" si="7"/>
        <v>Ltd</v>
      </c>
      <c r="D150" t="s">
        <v>861</v>
      </c>
      <c r="E150" s="1" t="str">
        <f>_xlfn.XLOOKUP(_xlfn.NUMBERVALUE(MID(D150,2,5)),'TB LTD 12.22'!$E:$E,'TB LTD 12.22'!$F:$F,)</f>
        <v>Gartner U.K. Limited</v>
      </c>
      <c r="F150">
        <f>IF(C150="Ltd",_xlfn.XLOOKUP(D150,Index!V:V,Index!R:R,),_xlfn.XLOOKUP(D150,Index!AG:AG,Index!AC:AC,))</f>
        <v>0</v>
      </c>
      <c r="G150">
        <f>IF(C150="Ltd",_xlfn.XLOOKUP(D150,Index!V:V,Index!T:T,),_xlfn.XLOOKUP(D150,Index!AG:AG,Index!AE:AE,))</f>
        <v>0</v>
      </c>
      <c r="H150" s="31"/>
      <c r="I150" s="25">
        <f>_xlfn.XLOOKUP(_xlfn.NUMBERVALUE(MID(D150,2,5)),'TB LTD 12.22'!E:E,'TB LTD 12.22'!H:H,0,0,1)</f>
        <v>9183.27</v>
      </c>
      <c r="J150" s="30">
        <f>SUMIF(AJE!$E:$E,D150,AJE!$H:$H)</f>
        <v>0</v>
      </c>
      <c r="K150" s="30">
        <f>SUMIF(AJE!$Q:$Q,D150,AJE!$T:$T)</f>
        <v>0</v>
      </c>
      <c r="L150" s="39">
        <f t="shared" si="8"/>
        <v>9183.27</v>
      </c>
      <c r="M150" s="30">
        <f>SUMIF(AJE!$AB:$AB,D150,AJE!$AE:$AE)</f>
        <v>0</v>
      </c>
      <c r="N150" s="29">
        <f t="shared" si="9"/>
        <v>9183.27</v>
      </c>
      <c r="P150" s="29"/>
    </row>
    <row r="151" spans="1:16" x14ac:dyDescent="0.35">
      <c r="A151">
        <f>_xlfn.XLOOKUP($B151,Index!$E:$E,Index!$D:$D,)</f>
        <v>6</v>
      </c>
      <c r="B151" t="str">
        <f>IF($C151="Ltd",_xlfn.XLOOKUP($D151,Index!$V:$V,Index!$P:$P,),_xlfn.XLOOKUP($D151,Index!$AG:$AG,Index!$AA:$AA,))</f>
        <v>Accounts Payable</v>
      </c>
      <c r="C151" t="str">
        <f t="shared" si="7"/>
        <v>Ltd</v>
      </c>
      <c r="D151" t="s">
        <v>862</v>
      </c>
      <c r="E151" s="1" t="str">
        <f>_xlfn.XLOOKUP(_xlfn.NUMBERVALUE(MID(D151,2,5)),'TB LTD 12.22'!$E:$E,'TB LTD 12.22'!$F:$F,)</f>
        <v>Adobe Systems Software Ireland Ltd</v>
      </c>
      <c r="F151">
        <f>IF(C151="Ltd",_xlfn.XLOOKUP(D151,Index!V:V,Index!R:R,),_xlfn.XLOOKUP(D151,Index!AG:AG,Index!AC:AC,))</f>
        <v>0</v>
      </c>
      <c r="G151">
        <f>IF(C151="Ltd",_xlfn.XLOOKUP(D151,Index!V:V,Index!T:T,),_xlfn.XLOOKUP(D151,Index!AG:AG,Index!AE:AE,))</f>
        <v>0</v>
      </c>
      <c r="H151" s="31"/>
      <c r="I151" s="25">
        <f>_xlfn.XLOOKUP(_xlfn.NUMBERVALUE(MID(D151,2,5)),'TB LTD 12.22'!E:E,'TB LTD 12.22'!H:H,0,0,1)</f>
        <v>1460.21</v>
      </c>
      <c r="J151" s="30">
        <f>SUMIF(AJE!$E:$E,D151,AJE!$H:$H)</f>
        <v>0</v>
      </c>
      <c r="K151" s="30">
        <f>SUMIF(AJE!$Q:$Q,D151,AJE!$T:$T)</f>
        <v>0</v>
      </c>
      <c r="L151" s="39">
        <f t="shared" si="8"/>
        <v>1460.21</v>
      </c>
      <c r="M151" s="30">
        <f>SUMIF(AJE!$AB:$AB,D151,AJE!$AE:$AE)</f>
        <v>0</v>
      </c>
      <c r="N151" s="29">
        <f t="shared" si="9"/>
        <v>1460.21</v>
      </c>
      <c r="P151" s="29"/>
    </row>
    <row r="152" spans="1:16" x14ac:dyDescent="0.35">
      <c r="A152">
        <f>_xlfn.XLOOKUP($B152,Index!$E:$E,Index!$D:$D,)</f>
        <v>6</v>
      </c>
      <c r="B152" t="str">
        <f>IF($C152="Ltd",_xlfn.XLOOKUP($D152,Index!$V:$V,Index!$P:$P,),_xlfn.XLOOKUP($D152,Index!$AG:$AG,Index!$AA:$AA,))</f>
        <v>Accounts Payable</v>
      </c>
      <c r="C152" t="str">
        <f t="shared" si="7"/>
        <v>Ltd</v>
      </c>
      <c r="D152" t="s">
        <v>863</v>
      </c>
      <c r="E152" s="1" t="str">
        <f>_xlfn.XLOOKUP(_xlfn.NUMBERVALUE(MID(D152,2,5)),'TB LTD 12.22'!$E:$E,'TB LTD 12.22'!$F:$F,)</f>
        <v>Papaya Global (HK) Limited</v>
      </c>
      <c r="F152">
        <f>IF(C152="Ltd",_xlfn.XLOOKUP(D152,Index!V:V,Index!R:R,),_xlfn.XLOOKUP(D152,Index!AG:AG,Index!AC:AC,))</f>
        <v>0</v>
      </c>
      <c r="G152">
        <f>IF(C152="Ltd",_xlfn.XLOOKUP(D152,Index!V:V,Index!T:T,),_xlfn.XLOOKUP(D152,Index!AG:AG,Index!AE:AE,))</f>
        <v>0</v>
      </c>
      <c r="H152" s="31"/>
      <c r="I152" s="25">
        <f>_xlfn.XLOOKUP(_xlfn.NUMBERVALUE(MID(D152,2,5)),'TB LTD 12.22'!E:E,'TB LTD 12.22'!H:H,0,0,1)</f>
        <v>-512038.25</v>
      </c>
      <c r="J152" s="30">
        <f>SUMIF(AJE!$E:$E,D152,AJE!$H:$H)</f>
        <v>0</v>
      </c>
      <c r="K152" s="30">
        <f>SUMIF(AJE!$Q:$Q,D152,AJE!$T:$T)</f>
        <v>0</v>
      </c>
      <c r="L152" s="39">
        <f t="shared" si="8"/>
        <v>-512038.25</v>
      </c>
      <c r="M152" s="30">
        <f>SUMIF(AJE!$AB:$AB,D152,AJE!$AE:$AE)</f>
        <v>0</v>
      </c>
      <c r="N152" s="29">
        <f t="shared" si="9"/>
        <v>-512038.25</v>
      </c>
      <c r="P152" s="29"/>
    </row>
    <row r="153" spans="1:16" x14ac:dyDescent="0.35">
      <c r="A153">
        <f>_xlfn.XLOOKUP($B153,Index!$E:$E,Index!$D:$D,)</f>
        <v>6</v>
      </c>
      <c r="B153" t="str">
        <f>IF($C153="Ltd",_xlfn.XLOOKUP($D153,Index!$V:$V,Index!$P:$P,),_xlfn.XLOOKUP($D153,Index!$AG:$AG,Index!$AA:$AA,))</f>
        <v>Accounts Payable</v>
      </c>
      <c r="C153" t="str">
        <f t="shared" si="7"/>
        <v>Ltd</v>
      </c>
      <c r="D153" t="s">
        <v>864</v>
      </c>
      <c r="E153" s="1" t="str">
        <f>_xlfn.XLOOKUP(_xlfn.NUMBERVALUE(MID(D153,2,5)),'TB LTD 12.22'!$E:$E,'TB LTD 12.22'!$F:$F,)</f>
        <v>H.S. PractiTest Ltd</v>
      </c>
      <c r="F153">
        <f>IF(C153="Ltd",_xlfn.XLOOKUP(D153,Index!V:V,Index!R:R,),_xlfn.XLOOKUP(D153,Index!AG:AG,Index!AC:AC,))</f>
        <v>0</v>
      </c>
      <c r="G153">
        <f>IF(C153="Ltd",_xlfn.XLOOKUP(D153,Index!V:V,Index!T:T,),_xlfn.XLOOKUP(D153,Index!AG:AG,Index!AE:AE,))</f>
        <v>0</v>
      </c>
      <c r="H153" s="31"/>
      <c r="I153" s="25">
        <f>_xlfn.XLOOKUP(_xlfn.NUMBERVALUE(MID(D153,2,5)),'TB LTD 12.22'!E:E,'TB LTD 12.22'!H:H,0,0,1)</f>
        <v>1013</v>
      </c>
      <c r="J153" s="30">
        <f>SUMIF(AJE!$E:$E,D153,AJE!$H:$H)</f>
        <v>0</v>
      </c>
      <c r="K153" s="30">
        <f>SUMIF(AJE!$Q:$Q,D153,AJE!$T:$T)</f>
        <v>0</v>
      </c>
      <c r="L153" s="39">
        <f t="shared" si="8"/>
        <v>1013</v>
      </c>
      <c r="M153" s="30">
        <f>SUMIF(AJE!$AB:$AB,D153,AJE!$AE:$AE)</f>
        <v>0</v>
      </c>
      <c r="N153" s="29">
        <f t="shared" si="9"/>
        <v>1013</v>
      </c>
      <c r="P153" s="29"/>
    </row>
    <row r="154" spans="1:16" x14ac:dyDescent="0.35">
      <c r="A154">
        <f>_xlfn.XLOOKUP($B154,Index!$E:$E,Index!$D:$D,)</f>
        <v>6</v>
      </c>
      <c r="B154" t="str">
        <f>IF($C154="Ltd",_xlfn.XLOOKUP($D154,Index!$V:$V,Index!$P:$P,),_xlfn.XLOOKUP($D154,Index!$AG:$AG,Index!$AA:$AA,))</f>
        <v>Accounts Payable</v>
      </c>
      <c r="C154" t="str">
        <f t="shared" si="7"/>
        <v>Ltd</v>
      </c>
      <c r="D154" t="s">
        <v>865</v>
      </c>
      <c r="E154" s="1" t="str">
        <f>_xlfn.XLOOKUP(_xlfn.NUMBERVALUE(MID(D154,2,5)),'TB LTD 12.22'!$E:$E,'TB LTD 12.22'!$F:$F,)</f>
        <v>monday.com לא בשימוש</v>
      </c>
      <c r="F154">
        <f>IF(C154="Ltd",_xlfn.XLOOKUP(D154,Index!V:V,Index!R:R,),_xlfn.XLOOKUP(D154,Index!AG:AG,Index!AC:AC,))</f>
        <v>0</v>
      </c>
      <c r="G154">
        <f>IF(C154="Ltd",_xlfn.XLOOKUP(D154,Index!V:V,Index!T:T,),_xlfn.XLOOKUP(D154,Index!AG:AG,Index!AE:AE,))</f>
        <v>0</v>
      </c>
      <c r="H154" s="31"/>
      <c r="I154" s="25">
        <f>_xlfn.XLOOKUP(_xlfn.NUMBERVALUE(MID(D154,2,5)),'TB LTD 12.22'!E:E,'TB LTD 12.22'!H:H,0,0,1)</f>
        <v>4640.3</v>
      </c>
      <c r="J154" s="30">
        <f>SUMIF(AJE!$E:$E,D154,AJE!$H:$H)</f>
        <v>0</v>
      </c>
      <c r="K154" s="30">
        <f>SUMIF(AJE!$Q:$Q,D154,AJE!$T:$T)</f>
        <v>0</v>
      </c>
      <c r="L154" s="39">
        <f t="shared" si="8"/>
        <v>4640.3</v>
      </c>
      <c r="M154" s="30">
        <f>SUMIF(AJE!$AB:$AB,D154,AJE!$AE:$AE)</f>
        <v>0</v>
      </c>
      <c r="N154" s="29">
        <f t="shared" si="9"/>
        <v>4640.3</v>
      </c>
      <c r="P154" s="29"/>
    </row>
    <row r="155" spans="1:16" x14ac:dyDescent="0.35">
      <c r="A155">
        <f>_xlfn.XLOOKUP($B155,Index!$E:$E,Index!$D:$D,)</f>
        <v>6</v>
      </c>
      <c r="B155" t="str">
        <f>IF($C155="Ltd",_xlfn.XLOOKUP($D155,Index!$V:$V,Index!$P:$P,),_xlfn.XLOOKUP($D155,Index!$AG:$AG,Index!$AA:$AA,))</f>
        <v>Accounts Payable</v>
      </c>
      <c r="C155" t="str">
        <f t="shared" si="7"/>
        <v>Ltd</v>
      </c>
      <c r="D155" t="s">
        <v>866</v>
      </c>
      <c r="E155" s="1" t="str">
        <f>_xlfn.XLOOKUP(_xlfn.NUMBERVALUE(MID(D155,2,5)),'TB LTD 12.22'!$E:$E,'TB LTD 12.22'!$F:$F,)</f>
        <v>KAHOOT</v>
      </c>
      <c r="F155">
        <f>IF(C155="Ltd",_xlfn.XLOOKUP(D155,Index!V:V,Index!R:R,),_xlfn.XLOOKUP(D155,Index!AG:AG,Index!AC:AC,))</f>
        <v>0</v>
      </c>
      <c r="G155">
        <f>IF(C155="Ltd",_xlfn.XLOOKUP(D155,Index!V:V,Index!T:T,),_xlfn.XLOOKUP(D155,Index!AG:AG,Index!AE:AE,))</f>
        <v>0</v>
      </c>
      <c r="H155" s="31"/>
      <c r="I155" s="25">
        <f>_xlfn.XLOOKUP(_xlfn.NUMBERVALUE(MID(D155,2,5)),'TB LTD 12.22'!E:E,'TB LTD 12.22'!H:H,0,0,1)</f>
        <v>180</v>
      </c>
      <c r="J155" s="30">
        <f>SUMIF(AJE!$E:$E,D155,AJE!$H:$H)</f>
        <v>0</v>
      </c>
      <c r="K155" s="30">
        <f>SUMIF(AJE!$Q:$Q,D155,AJE!$T:$T)</f>
        <v>0</v>
      </c>
      <c r="L155" s="39">
        <f t="shared" si="8"/>
        <v>180</v>
      </c>
      <c r="M155" s="30">
        <f>SUMIF(AJE!$AB:$AB,D155,AJE!$AE:$AE)</f>
        <v>0</v>
      </c>
      <c r="N155" s="29">
        <f t="shared" si="9"/>
        <v>180</v>
      </c>
      <c r="P155" s="29"/>
    </row>
    <row r="156" spans="1:16" x14ac:dyDescent="0.35">
      <c r="A156">
        <f>_xlfn.XLOOKUP($B156,Index!$E:$E,Index!$D:$D,)</f>
        <v>6</v>
      </c>
      <c r="B156" t="str">
        <f>IF($C156="Ltd",_xlfn.XLOOKUP($D156,Index!$V:$V,Index!$P:$P,),_xlfn.XLOOKUP($D156,Index!$AG:$AG,Index!$AA:$AA,))</f>
        <v>Accounts Payable</v>
      </c>
      <c r="C156" t="str">
        <f t="shared" si="7"/>
        <v>Ltd</v>
      </c>
      <c r="D156" t="s">
        <v>867</v>
      </c>
      <c r="E156" s="1" t="str">
        <f>_xlfn.XLOOKUP(_xlfn.NUMBERVALUE(MID(D156,2,5)),'TB LTD 12.22'!$E:$E,'TB LTD 12.22'!$F:$F,)</f>
        <v>RoyalApps-FS</v>
      </c>
      <c r="F156">
        <f>IF(C156="Ltd",_xlfn.XLOOKUP(D156,Index!V:V,Index!R:R,),_xlfn.XLOOKUP(D156,Index!AG:AG,Index!AC:AC,))</f>
        <v>0</v>
      </c>
      <c r="G156">
        <f>IF(C156="Ltd",_xlfn.XLOOKUP(D156,Index!V:V,Index!T:T,),_xlfn.XLOOKUP(D156,Index!AG:AG,Index!AE:AE,))</f>
        <v>0</v>
      </c>
      <c r="H156" s="31"/>
      <c r="I156" s="25">
        <f>_xlfn.XLOOKUP(_xlfn.NUMBERVALUE(MID(D156,2,5)),'TB LTD 12.22'!E:E,'TB LTD 12.22'!H:H,0,0,1)</f>
        <v>-745.48</v>
      </c>
      <c r="J156" s="30">
        <f>SUMIF(AJE!$E:$E,D156,AJE!$H:$H)</f>
        <v>0</v>
      </c>
      <c r="K156" s="30">
        <f>SUMIF(AJE!$Q:$Q,D156,AJE!$T:$T)</f>
        <v>0</v>
      </c>
      <c r="L156" s="39">
        <f t="shared" si="8"/>
        <v>-745.48</v>
      </c>
      <c r="M156" s="30">
        <f>SUMIF(AJE!$AB:$AB,D156,AJE!$AE:$AE)</f>
        <v>0</v>
      </c>
      <c r="N156" s="29">
        <f t="shared" si="9"/>
        <v>-745.48</v>
      </c>
      <c r="P156" s="29"/>
    </row>
    <row r="157" spans="1:16" x14ac:dyDescent="0.35">
      <c r="A157">
        <f>_xlfn.XLOOKUP($B157,Index!$E:$E,Index!$D:$D,)</f>
        <v>6</v>
      </c>
      <c r="B157" t="str">
        <f>IF($C157="Ltd",_xlfn.XLOOKUP($D157,Index!$V:$V,Index!$P:$P,),_xlfn.XLOOKUP($D157,Index!$AG:$AG,Index!$AA:$AA,))</f>
        <v>Accounts Payable</v>
      </c>
      <c r="C157" t="str">
        <f t="shared" si="7"/>
        <v>Ltd</v>
      </c>
      <c r="D157" t="s">
        <v>868</v>
      </c>
      <c r="E157" s="1" t="str">
        <f>_xlfn.XLOOKUP(_xlfn.NUMBERVALUE(MID(D157,2,5)),'TB LTD 12.22'!$E:$E,'TB LTD 12.22'!$F:$F,)</f>
        <v>Sapien Technologies</v>
      </c>
      <c r="F157">
        <f>IF(C157="Ltd",_xlfn.XLOOKUP(D157,Index!V:V,Index!R:R,),_xlfn.XLOOKUP(D157,Index!AG:AG,Index!AC:AC,))</f>
        <v>0</v>
      </c>
      <c r="G157">
        <f>IF(C157="Ltd",_xlfn.XLOOKUP(D157,Index!V:V,Index!T:T,),_xlfn.XLOOKUP(D157,Index!AG:AG,Index!AE:AE,))</f>
        <v>0</v>
      </c>
      <c r="H157" s="31"/>
      <c r="I157" s="25">
        <f>_xlfn.XLOOKUP(_xlfn.NUMBERVALUE(MID(D157,2,5)),'TB LTD 12.22'!E:E,'TB LTD 12.22'!H:H,0,0,1)</f>
        <v>200</v>
      </c>
      <c r="J157" s="30">
        <f>SUMIF(AJE!$E:$E,D157,AJE!$H:$H)</f>
        <v>0</v>
      </c>
      <c r="K157" s="30">
        <f>SUMIF(AJE!$Q:$Q,D157,AJE!$T:$T)</f>
        <v>0</v>
      </c>
      <c r="L157" s="39">
        <f t="shared" si="8"/>
        <v>200</v>
      </c>
      <c r="M157" s="30">
        <f>SUMIF(AJE!$AB:$AB,D157,AJE!$AE:$AE)</f>
        <v>0</v>
      </c>
      <c r="N157" s="29">
        <f t="shared" si="9"/>
        <v>200</v>
      </c>
      <c r="P157" s="29"/>
    </row>
    <row r="158" spans="1:16" x14ac:dyDescent="0.35">
      <c r="A158">
        <f>_xlfn.XLOOKUP($B158,Index!$E:$E,Index!$D:$D,)</f>
        <v>6</v>
      </c>
      <c r="B158" t="str">
        <f>IF($C158="Ltd",_xlfn.XLOOKUP($D158,Index!$V:$V,Index!$P:$P,),_xlfn.XLOOKUP($D158,Index!$AG:$AG,Index!$AA:$AA,))</f>
        <v>Accounts Payable</v>
      </c>
      <c r="C158" t="str">
        <f t="shared" si="7"/>
        <v>Ltd</v>
      </c>
      <c r="D158" t="s">
        <v>869</v>
      </c>
      <c r="E158" s="1" t="str">
        <f>_xlfn.XLOOKUP(_xlfn.NUMBERVALUE(MID(D158,2,5)),'TB LTD 12.22'!$E:$E,'TB LTD 12.22'!$F:$F,)</f>
        <v>Ipdata</v>
      </c>
      <c r="F158">
        <f>IF(C158="Ltd",_xlfn.XLOOKUP(D158,Index!V:V,Index!R:R,),_xlfn.XLOOKUP(D158,Index!AG:AG,Index!AC:AC,))</f>
        <v>0</v>
      </c>
      <c r="G158">
        <f>IF(C158="Ltd",_xlfn.XLOOKUP(D158,Index!V:V,Index!T:T,),_xlfn.XLOOKUP(D158,Index!AG:AG,Index!AE:AE,))</f>
        <v>0</v>
      </c>
      <c r="H158" s="31"/>
      <c r="I158" s="25">
        <f>_xlfn.XLOOKUP(_xlfn.NUMBERVALUE(MID(D158,2,5)),'TB LTD 12.22'!E:E,'TB LTD 12.22'!H:H,0,0,1)</f>
        <v>-168</v>
      </c>
      <c r="J158" s="30">
        <f>SUMIF(AJE!$E:$E,D158,AJE!$H:$H)</f>
        <v>0</v>
      </c>
      <c r="K158" s="30">
        <f>SUMIF(AJE!$Q:$Q,D158,AJE!$T:$T)</f>
        <v>0</v>
      </c>
      <c r="L158" s="39">
        <f t="shared" si="8"/>
        <v>-168</v>
      </c>
      <c r="M158" s="30">
        <f>SUMIF(AJE!$AB:$AB,D158,AJE!$AE:$AE)</f>
        <v>0</v>
      </c>
      <c r="N158" s="29">
        <f t="shared" si="9"/>
        <v>-168</v>
      </c>
      <c r="P158" s="29"/>
    </row>
    <row r="159" spans="1:16" x14ac:dyDescent="0.35">
      <c r="A159">
        <f>_xlfn.XLOOKUP($B159,Index!$E:$E,Index!$D:$D,)</f>
        <v>6</v>
      </c>
      <c r="B159" t="str">
        <f>IF($C159="Ltd",_xlfn.XLOOKUP($D159,Index!$V:$V,Index!$P:$P,),_xlfn.XLOOKUP($D159,Index!$AG:$AG,Index!$AA:$AA,))</f>
        <v>Accounts Payable</v>
      </c>
      <c r="C159" t="str">
        <f t="shared" si="7"/>
        <v>Ltd</v>
      </c>
      <c r="D159" t="s">
        <v>870</v>
      </c>
      <c r="E159" s="1" t="str">
        <f>_xlfn.XLOOKUP(_xlfn.NUMBERVALUE(MID(D159,2,5)),'TB LTD 12.22'!$E:$E,'TB LTD 12.22'!$F:$F,)</f>
        <v>Marc Gendron Public Relations Inc</v>
      </c>
      <c r="F159">
        <f>IF(C159="Ltd",_xlfn.XLOOKUP(D159,Index!V:V,Index!R:R,),_xlfn.XLOOKUP(D159,Index!AG:AG,Index!AC:AC,))</f>
        <v>0</v>
      </c>
      <c r="G159">
        <f>IF(C159="Ltd",_xlfn.XLOOKUP(D159,Index!V:V,Index!T:T,),_xlfn.XLOOKUP(D159,Index!AG:AG,Index!AE:AE,))</f>
        <v>0</v>
      </c>
      <c r="H159" s="31"/>
      <c r="I159" s="25">
        <f>_xlfn.XLOOKUP(_xlfn.NUMBERVALUE(MID(D159,2,5)),'TB LTD 12.22'!E:E,'TB LTD 12.22'!H:H,0,0,1)</f>
        <v>30</v>
      </c>
      <c r="J159" s="30">
        <f>SUMIF(AJE!$E:$E,D159,AJE!$H:$H)</f>
        <v>0</v>
      </c>
      <c r="K159" s="30">
        <f>SUMIF(AJE!$Q:$Q,D159,AJE!$T:$T)</f>
        <v>0</v>
      </c>
      <c r="L159" s="39">
        <f t="shared" si="8"/>
        <v>30</v>
      </c>
      <c r="M159" s="30">
        <f>SUMIF(AJE!$AB:$AB,D159,AJE!$AE:$AE)</f>
        <v>0</v>
      </c>
      <c r="N159" s="29">
        <f t="shared" si="9"/>
        <v>30</v>
      </c>
      <c r="P159" s="29"/>
    </row>
    <row r="160" spans="1:16" x14ac:dyDescent="0.35">
      <c r="A160">
        <f>_xlfn.XLOOKUP($B160,Index!$E:$E,Index!$D:$D,)</f>
        <v>6</v>
      </c>
      <c r="B160" t="str">
        <f>IF($C160="Ltd",_xlfn.XLOOKUP($D160,Index!$V:$V,Index!$P:$P,),_xlfn.XLOOKUP($D160,Index!$AG:$AG,Index!$AA:$AA,))</f>
        <v>Accounts Payable</v>
      </c>
      <c r="C160" t="str">
        <f t="shared" si="7"/>
        <v>Ltd</v>
      </c>
      <c r="D160" t="s">
        <v>871</v>
      </c>
      <c r="E160" s="1" t="str">
        <f>_xlfn.XLOOKUP(_xlfn.NUMBERVALUE(MID(D160,2,5)),'TB LTD 12.22'!$E:$E,'TB LTD 12.22'!$F:$F,)</f>
        <v>HyperPing</v>
      </c>
      <c r="F160">
        <f>IF(C160="Ltd",_xlfn.XLOOKUP(D160,Index!V:V,Index!R:R,),_xlfn.XLOOKUP(D160,Index!AG:AG,Index!AC:AC,))</f>
        <v>0</v>
      </c>
      <c r="G160">
        <f>IF(C160="Ltd",_xlfn.XLOOKUP(D160,Index!V:V,Index!T:T,),_xlfn.XLOOKUP(D160,Index!AG:AG,Index!AE:AE,))</f>
        <v>0</v>
      </c>
      <c r="H160" s="31"/>
      <c r="I160" s="25">
        <f>_xlfn.XLOOKUP(_xlfn.NUMBERVALUE(MID(D160,2,5)),'TB LTD 12.22'!E:E,'TB LTD 12.22'!H:H,0,0,1)</f>
        <v>237</v>
      </c>
      <c r="J160" s="30">
        <f>SUMIF(AJE!$E:$E,D160,AJE!$H:$H)</f>
        <v>0</v>
      </c>
      <c r="K160" s="30">
        <f>SUMIF(AJE!$Q:$Q,D160,AJE!$T:$T)</f>
        <v>0</v>
      </c>
      <c r="L160" s="39">
        <f t="shared" si="8"/>
        <v>237</v>
      </c>
      <c r="M160" s="30">
        <f>SUMIF(AJE!$AB:$AB,D160,AJE!$AE:$AE)</f>
        <v>0</v>
      </c>
      <c r="N160" s="29">
        <f t="shared" si="9"/>
        <v>237</v>
      </c>
      <c r="P160" s="29"/>
    </row>
    <row r="161" spans="1:16" x14ac:dyDescent="0.35">
      <c r="A161">
        <f>_xlfn.XLOOKUP($B161,Index!$E:$E,Index!$D:$D,)</f>
        <v>6</v>
      </c>
      <c r="B161" t="str">
        <f>IF($C161="Ltd",_xlfn.XLOOKUP($D161,Index!$V:$V,Index!$P:$P,),_xlfn.XLOOKUP($D161,Index!$AG:$AG,Index!$AA:$AA,))</f>
        <v>Accounts Payable</v>
      </c>
      <c r="C161" t="str">
        <f t="shared" si="7"/>
        <v>Ltd</v>
      </c>
      <c r="D161" t="s">
        <v>872</v>
      </c>
      <c r="E161" s="1" t="str">
        <f>_xlfn.XLOOKUP(_xlfn.NUMBERVALUE(MID(D161,2,5)),'TB LTD 12.22'!$E:$E,'TB LTD 12.22'!$F:$F,)</f>
        <v>GLOBAL SIGN LTD</v>
      </c>
      <c r="F161">
        <f>IF(C161="Ltd",_xlfn.XLOOKUP(D161,Index!V:V,Index!R:R,),_xlfn.XLOOKUP(D161,Index!AG:AG,Index!AC:AC,))</f>
        <v>0</v>
      </c>
      <c r="G161">
        <f>IF(C161="Ltd",_xlfn.XLOOKUP(D161,Index!V:V,Index!T:T,),_xlfn.XLOOKUP(D161,Index!AG:AG,Index!AE:AE,))</f>
        <v>0</v>
      </c>
      <c r="H161" s="31"/>
      <c r="I161" s="25">
        <f>_xlfn.XLOOKUP(_xlfn.NUMBERVALUE(MID(D161,2,5)),'TB LTD 12.22'!E:E,'TB LTD 12.22'!H:H,0,0,1)</f>
        <v>950</v>
      </c>
      <c r="J161" s="30">
        <f>SUMIF(AJE!$E:$E,D161,AJE!$H:$H)</f>
        <v>0</v>
      </c>
      <c r="K161" s="30">
        <f>SUMIF(AJE!$Q:$Q,D161,AJE!$T:$T)</f>
        <v>0</v>
      </c>
      <c r="L161" s="39">
        <f t="shared" si="8"/>
        <v>950</v>
      </c>
      <c r="M161" s="30">
        <f>SUMIF(AJE!$AB:$AB,D161,AJE!$AE:$AE)</f>
        <v>0</v>
      </c>
      <c r="N161" s="29">
        <f t="shared" si="9"/>
        <v>950</v>
      </c>
      <c r="P161" s="29"/>
    </row>
    <row r="162" spans="1:16" x14ac:dyDescent="0.35">
      <c r="A162">
        <f>_xlfn.XLOOKUP($B162,Index!$E:$E,Index!$D:$D,)</f>
        <v>6</v>
      </c>
      <c r="B162" t="str">
        <f>IF($C162="Ltd",_xlfn.XLOOKUP($D162,Index!$V:$V,Index!$P:$P,),_xlfn.XLOOKUP($D162,Index!$AG:$AG,Index!$AA:$AA,))</f>
        <v>Accounts Payable</v>
      </c>
      <c r="C162" t="str">
        <f t="shared" ref="C162:C201" si="10">IF(LEFT(D162)="1","Ltd","Inc")</f>
        <v>Ltd</v>
      </c>
      <c r="D162" t="s">
        <v>873</v>
      </c>
      <c r="E162" s="1" t="str">
        <f>_xlfn.XLOOKUP(_xlfn.NUMBERVALUE(MID(D162,2,5)),'TB LTD 12.22'!$E:$E,'TB LTD 12.22'!$F:$F,)</f>
        <v>Gong.io</v>
      </c>
      <c r="F162">
        <f>IF(C162="Ltd",_xlfn.XLOOKUP(D162,Index!V:V,Index!R:R,),_xlfn.XLOOKUP(D162,Index!AG:AG,Index!AC:AC,))</f>
        <v>0</v>
      </c>
      <c r="G162">
        <f>IF(C162="Ltd",_xlfn.XLOOKUP(D162,Index!V:V,Index!T:T,),_xlfn.XLOOKUP(D162,Index!AG:AG,Index!AE:AE,))</f>
        <v>0</v>
      </c>
      <c r="H162" s="31"/>
      <c r="I162" s="25">
        <f>_xlfn.XLOOKUP(_xlfn.NUMBERVALUE(MID(D162,2,5)),'TB LTD 12.22'!E:E,'TB LTD 12.22'!H:H,0,0,1)</f>
        <v>-4526.67</v>
      </c>
      <c r="J162" s="30">
        <f>SUMIF(AJE!$E:$E,D162,AJE!$H:$H)</f>
        <v>0</v>
      </c>
      <c r="K162" s="30">
        <f>SUMIF(AJE!$Q:$Q,D162,AJE!$T:$T)</f>
        <v>0</v>
      </c>
      <c r="L162" s="39">
        <f t="shared" si="8"/>
        <v>-4526.67</v>
      </c>
      <c r="M162" s="30">
        <f>SUMIF(AJE!$AB:$AB,D162,AJE!$AE:$AE)</f>
        <v>0</v>
      </c>
      <c r="N162" s="29">
        <f t="shared" si="9"/>
        <v>-4526.67</v>
      </c>
      <c r="P162" s="29"/>
    </row>
    <row r="163" spans="1:16" x14ac:dyDescent="0.35">
      <c r="A163">
        <f>_xlfn.XLOOKUP($B163,Index!$E:$E,Index!$D:$D,)</f>
        <v>6</v>
      </c>
      <c r="B163" t="str">
        <f>IF($C163="Ltd",_xlfn.XLOOKUP($D163,Index!$V:$V,Index!$P:$P,),_xlfn.XLOOKUP($D163,Index!$AG:$AG,Index!$AA:$AA,))</f>
        <v>Accounts Payable</v>
      </c>
      <c r="C163" t="str">
        <f t="shared" si="10"/>
        <v>Ltd</v>
      </c>
      <c r="D163" t="s">
        <v>874</v>
      </c>
      <c r="E163" s="1" t="str">
        <f>_xlfn.XLOOKUP(_xlfn.NUMBERVALUE(MID(D163,2,5)),'TB LTD 12.22'!$E:$E,'TB LTD 12.22'!$F:$F,)</f>
        <v>White Spacez Pte.</v>
      </c>
      <c r="F163">
        <f>IF(C163="Ltd",_xlfn.XLOOKUP(D163,Index!V:V,Index!R:R,),_xlfn.XLOOKUP(D163,Index!AG:AG,Index!AC:AC,))</f>
        <v>0</v>
      </c>
      <c r="G163">
        <f>IF(C163="Ltd",_xlfn.XLOOKUP(D163,Index!V:V,Index!T:T,),_xlfn.XLOOKUP(D163,Index!AG:AG,Index!AE:AE,))</f>
        <v>0</v>
      </c>
      <c r="H163" s="31"/>
      <c r="I163" s="25">
        <f>_xlfn.XLOOKUP(_xlfn.NUMBERVALUE(MID(D163,2,5)),'TB LTD 12.22'!E:E,'TB LTD 12.22'!H:H,0,0,1)</f>
        <v>-700.27</v>
      </c>
      <c r="J163" s="30">
        <f>SUMIF(AJE!$E:$E,D163,AJE!$H:$H)</f>
        <v>0</v>
      </c>
      <c r="K163" s="30">
        <f>SUMIF(AJE!$Q:$Q,D163,AJE!$T:$T)</f>
        <v>0</v>
      </c>
      <c r="L163" s="39">
        <f t="shared" si="8"/>
        <v>-700.27</v>
      </c>
      <c r="M163" s="30">
        <f>SUMIF(AJE!$AB:$AB,D163,AJE!$AE:$AE)</f>
        <v>0</v>
      </c>
      <c r="N163" s="29">
        <f t="shared" si="9"/>
        <v>-700.27</v>
      </c>
      <c r="P163" s="29"/>
    </row>
    <row r="164" spans="1:16" x14ac:dyDescent="0.35">
      <c r="A164">
        <f>_xlfn.XLOOKUP($B164,Index!$E:$E,Index!$D:$D,)</f>
        <v>6</v>
      </c>
      <c r="B164" t="str">
        <f>IF($C164="Ltd",_xlfn.XLOOKUP($D164,Index!$V:$V,Index!$P:$P,),_xlfn.XLOOKUP($D164,Index!$AG:$AG,Index!$AA:$AA,))</f>
        <v>Accounts Payable</v>
      </c>
      <c r="C164" t="str">
        <f t="shared" si="10"/>
        <v>Ltd</v>
      </c>
      <c r="D164" t="s">
        <v>875</v>
      </c>
      <c r="E164" s="1" t="str">
        <f>_xlfn.XLOOKUP(_xlfn.NUMBERVALUE(MID(D164,2,5)),'TB LTD 12.22'!$E:$E,'TB LTD 12.22'!$F:$F,)</f>
        <v>Google Cloud</v>
      </c>
      <c r="F164">
        <f>IF(C164="Ltd",_xlfn.XLOOKUP(D164,Index!V:V,Index!R:R,),_xlfn.XLOOKUP(D164,Index!AG:AG,Index!AC:AC,))</f>
        <v>0</v>
      </c>
      <c r="G164">
        <f>IF(C164="Ltd",_xlfn.XLOOKUP(D164,Index!V:V,Index!T:T,),_xlfn.XLOOKUP(D164,Index!AG:AG,Index!AE:AE,))</f>
        <v>0</v>
      </c>
      <c r="H164" s="31"/>
      <c r="I164" s="25">
        <f>_xlfn.XLOOKUP(_xlfn.NUMBERVALUE(MID(D164,2,5)),'TB LTD 12.22'!E:E,'TB LTD 12.22'!H:H,0,0,1)</f>
        <v>96</v>
      </c>
      <c r="J164" s="30">
        <f>SUMIF(AJE!$E:$E,D164,AJE!$H:$H)</f>
        <v>0</v>
      </c>
      <c r="K164" s="30">
        <f>SUMIF(AJE!$Q:$Q,D164,AJE!$T:$T)</f>
        <v>0</v>
      </c>
      <c r="L164" s="39">
        <f t="shared" si="8"/>
        <v>96</v>
      </c>
      <c r="M164" s="30">
        <f>SUMIF(AJE!$AB:$AB,D164,AJE!$AE:$AE)</f>
        <v>0</v>
      </c>
      <c r="N164" s="29">
        <f t="shared" si="9"/>
        <v>96</v>
      </c>
      <c r="P164" s="29"/>
    </row>
    <row r="165" spans="1:16" x14ac:dyDescent="0.35">
      <c r="A165">
        <f>_xlfn.XLOOKUP($B165,Index!$E:$E,Index!$D:$D,)</f>
        <v>6</v>
      </c>
      <c r="B165" t="str">
        <f>IF($C165="Ltd",_xlfn.XLOOKUP($D165,Index!$V:$V,Index!$P:$P,),_xlfn.XLOOKUP($D165,Index!$AG:$AG,Index!$AA:$AA,))</f>
        <v>Accounts Payable</v>
      </c>
      <c r="C165" t="str">
        <f t="shared" si="10"/>
        <v>Ltd</v>
      </c>
      <c r="D165" t="s">
        <v>876</v>
      </c>
      <c r="E165" s="1" t="str">
        <f>_xlfn.XLOOKUP(_xlfn.NUMBERVALUE(MID(D165,2,5)),'TB LTD 12.22'!$E:$E,'TB LTD 12.22'!$F:$F,)</f>
        <v>Leadfeeder</v>
      </c>
      <c r="F165">
        <f>IF(C165="Ltd",_xlfn.XLOOKUP(D165,Index!V:V,Index!R:R,),_xlfn.XLOOKUP(D165,Index!AG:AG,Index!AC:AC,))</f>
        <v>0</v>
      </c>
      <c r="G165">
        <f>IF(C165="Ltd",_xlfn.XLOOKUP(D165,Index!V:V,Index!T:T,),_xlfn.XLOOKUP(D165,Index!AG:AG,Index!AE:AE,))</f>
        <v>0</v>
      </c>
      <c r="H165" s="31"/>
      <c r="I165" s="25">
        <f>_xlfn.XLOOKUP(_xlfn.NUMBERVALUE(MID(D165,2,5)),'TB LTD 12.22'!E:E,'TB LTD 12.22'!H:H,0,0,1)</f>
        <v>-302.94</v>
      </c>
      <c r="J165" s="30">
        <f>SUMIF(AJE!$E:$E,D165,AJE!$H:$H)</f>
        <v>0</v>
      </c>
      <c r="K165" s="30">
        <f>SUMIF(AJE!$Q:$Q,D165,AJE!$T:$T)</f>
        <v>0</v>
      </c>
      <c r="L165" s="39">
        <f t="shared" si="8"/>
        <v>-302.94</v>
      </c>
      <c r="M165" s="30">
        <f>SUMIF(AJE!$AB:$AB,D165,AJE!$AE:$AE)</f>
        <v>0</v>
      </c>
      <c r="N165" s="29">
        <f t="shared" si="9"/>
        <v>-302.94</v>
      </c>
      <c r="P165" s="29"/>
    </row>
    <row r="166" spans="1:16" x14ac:dyDescent="0.35">
      <c r="A166">
        <f>_xlfn.XLOOKUP($B166,Index!$E:$E,Index!$D:$D,)</f>
        <v>6</v>
      </c>
      <c r="B166" t="str">
        <f>IF($C166="Ltd",_xlfn.XLOOKUP($D166,Index!$V:$V,Index!$P:$P,),_xlfn.XLOOKUP($D166,Index!$AG:$AG,Index!$AA:$AA,))</f>
        <v>Accounts Payable</v>
      </c>
      <c r="C166" t="str">
        <f t="shared" si="10"/>
        <v>Ltd</v>
      </c>
      <c r="D166" t="s">
        <v>877</v>
      </c>
      <c r="E166" s="1" t="str">
        <f>_xlfn.XLOOKUP(_xlfn.NUMBERVALUE(MID(D166,2,5)),'TB LTD 12.22'!$E:$E,'TB LTD 12.22'!$F:$F,)</f>
        <v>BambooHR</v>
      </c>
      <c r="F166">
        <f>IF(C166="Ltd",_xlfn.XLOOKUP(D166,Index!V:V,Index!R:R,),_xlfn.XLOOKUP(D166,Index!AG:AG,Index!AC:AC,))</f>
        <v>0</v>
      </c>
      <c r="G166">
        <f>IF(C166="Ltd",_xlfn.XLOOKUP(D166,Index!V:V,Index!T:T,),_xlfn.XLOOKUP(D166,Index!AG:AG,Index!AE:AE,))</f>
        <v>0</v>
      </c>
      <c r="H166" s="31"/>
      <c r="I166" s="25">
        <f>_xlfn.XLOOKUP(_xlfn.NUMBERVALUE(MID(D166,2,5)),'TB LTD 12.22'!E:E,'TB LTD 12.22'!H:H,0,0,1)</f>
        <v>1260.01</v>
      </c>
      <c r="J166" s="30">
        <f>SUMIF(AJE!$E:$E,D166,AJE!$H:$H)</f>
        <v>0</v>
      </c>
      <c r="K166" s="30">
        <f>SUMIF(AJE!$Q:$Q,D166,AJE!$T:$T)</f>
        <v>0</v>
      </c>
      <c r="L166" s="39">
        <f t="shared" si="8"/>
        <v>1260.01</v>
      </c>
      <c r="M166" s="30">
        <f>SUMIF(AJE!$AB:$AB,D166,AJE!$AE:$AE)</f>
        <v>0</v>
      </c>
      <c r="N166" s="29">
        <f t="shared" si="9"/>
        <v>1260.01</v>
      </c>
      <c r="P166" s="29"/>
    </row>
    <row r="167" spans="1:16" x14ac:dyDescent="0.35">
      <c r="A167">
        <f>_xlfn.XLOOKUP($B167,Index!$E:$E,Index!$D:$D,)</f>
        <v>6</v>
      </c>
      <c r="B167" t="str">
        <f>IF($C167="Ltd",_xlfn.XLOOKUP($D167,Index!$V:$V,Index!$P:$P,),_xlfn.XLOOKUP($D167,Index!$AG:$AG,Index!$AA:$AA,))</f>
        <v>Accounts Payable</v>
      </c>
      <c r="C167" t="str">
        <f t="shared" si="10"/>
        <v>Ltd</v>
      </c>
      <c r="D167" t="s">
        <v>878</v>
      </c>
      <c r="E167" s="1" t="str">
        <f>_xlfn.XLOOKUP(_xlfn.NUMBERVALUE(MID(D167,2,5)),'TB LTD 12.22'!$E:$E,'TB LTD 12.22'!$F:$F,)</f>
        <v>SAN MATEO SnowFlake</v>
      </c>
      <c r="F167">
        <f>IF(C167="Ltd",_xlfn.XLOOKUP(D167,Index!V:V,Index!R:R,),_xlfn.XLOOKUP(D167,Index!AG:AG,Index!AC:AC,))</f>
        <v>0</v>
      </c>
      <c r="G167">
        <f>IF(C167="Ltd",_xlfn.XLOOKUP(D167,Index!V:V,Index!T:T,),_xlfn.XLOOKUP(D167,Index!AG:AG,Index!AE:AE,))</f>
        <v>0</v>
      </c>
      <c r="H167" s="31"/>
      <c r="I167" s="25">
        <f>_xlfn.XLOOKUP(_xlfn.NUMBERVALUE(MID(D167,2,5)),'TB LTD 12.22'!E:E,'TB LTD 12.22'!H:H,0,0,1)</f>
        <v>7676.98</v>
      </c>
      <c r="J167" s="30">
        <f>SUMIF(AJE!$E:$E,D167,AJE!$H:$H)</f>
        <v>0</v>
      </c>
      <c r="K167" s="30">
        <f>SUMIF(AJE!$Q:$Q,D167,AJE!$T:$T)</f>
        <v>0</v>
      </c>
      <c r="L167" s="39">
        <f t="shared" si="8"/>
        <v>7676.98</v>
      </c>
      <c r="M167" s="30">
        <f>SUMIF(AJE!$AB:$AB,D167,AJE!$AE:$AE)</f>
        <v>0</v>
      </c>
      <c r="N167" s="29">
        <f t="shared" si="9"/>
        <v>7676.98</v>
      </c>
      <c r="P167" s="29"/>
    </row>
    <row r="168" spans="1:16" x14ac:dyDescent="0.35">
      <c r="A168">
        <f>_xlfn.XLOOKUP($B168,Index!$E:$E,Index!$D:$D,)</f>
        <v>6</v>
      </c>
      <c r="B168" t="str">
        <f>IF($C168="Ltd",_xlfn.XLOOKUP($D168,Index!$V:$V,Index!$P:$P,),_xlfn.XLOOKUP($D168,Index!$AG:$AG,Index!$AA:$AA,))</f>
        <v>Accounts Payable</v>
      </c>
      <c r="C168" t="str">
        <f t="shared" si="10"/>
        <v>Ltd</v>
      </c>
      <c r="D168" t="s">
        <v>879</v>
      </c>
      <c r="E168" s="1" t="str">
        <f>_xlfn.XLOOKUP(_xlfn.NUMBERVALUE(MID(D168,2,5)),'TB LTD 12.22'!$E:$E,'TB LTD 12.22'!$F:$F,)</f>
        <v>סופר הארבעה</v>
      </c>
      <c r="F168">
        <f>IF(C168="Ltd",_xlfn.XLOOKUP(D168,Index!V:V,Index!R:R,),_xlfn.XLOOKUP(D168,Index!AG:AG,Index!AC:AC,))</f>
        <v>0</v>
      </c>
      <c r="G168">
        <f>IF(C168="Ltd",_xlfn.XLOOKUP(D168,Index!V:V,Index!T:T,),_xlfn.XLOOKUP(D168,Index!AG:AG,Index!AE:AE,))</f>
        <v>0</v>
      </c>
      <c r="H168" s="31"/>
      <c r="I168" s="25">
        <f>_xlfn.XLOOKUP(_xlfn.NUMBERVALUE(MID(D168,2,5)),'TB LTD 12.22'!E:E,'TB LTD 12.22'!H:H,0,0,1)</f>
        <v>-3758.25</v>
      </c>
      <c r="J168" s="30">
        <f>SUMIF(AJE!$E:$E,D168,AJE!$H:$H)</f>
        <v>0</v>
      </c>
      <c r="K168" s="30">
        <f>SUMIF(AJE!$Q:$Q,D168,AJE!$T:$T)</f>
        <v>0</v>
      </c>
      <c r="L168" s="39">
        <f t="shared" si="8"/>
        <v>-3758.25</v>
      </c>
      <c r="M168" s="30">
        <f>SUMIF(AJE!$AB:$AB,D168,AJE!$AE:$AE)</f>
        <v>0</v>
      </c>
      <c r="N168" s="29">
        <f t="shared" si="9"/>
        <v>-3758.25</v>
      </c>
      <c r="P168" s="29"/>
    </row>
    <row r="169" spans="1:16" x14ac:dyDescent="0.35">
      <c r="A169">
        <f>_xlfn.XLOOKUP($B169,Index!$E:$E,Index!$D:$D,)</f>
        <v>6</v>
      </c>
      <c r="B169" t="str">
        <f>IF($C169="Ltd",_xlfn.XLOOKUP($D169,Index!$V:$V,Index!$P:$P,),_xlfn.XLOOKUP($D169,Index!$AG:$AG,Index!$AA:$AA,))</f>
        <v>Accounts Payable</v>
      </c>
      <c r="C169" t="str">
        <f t="shared" si="10"/>
        <v>Ltd</v>
      </c>
      <c r="D169" t="s">
        <v>880</v>
      </c>
      <c r="E169" s="1" t="str">
        <f>_xlfn.XLOOKUP(_xlfn.NUMBERVALUE(MID(D169,2,5)),'TB LTD 12.22'!$E:$E,'TB LTD 12.22'!$F:$F,)</f>
        <v>EXPENSIFY.COM</v>
      </c>
      <c r="F169">
        <f>IF(C169="Ltd",_xlfn.XLOOKUP(D169,Index!V:V,Index!R:R,),_xlfn.XLOOKUP(D169,Index!AG:AG,Index!AC:AC,))</f>
        <v>0</v>
      </c>
      <c r="G169">
        <f>IF(C169="Ltd",_xlfn.XLOOKUP(D169,Index!V:V,Index!T:T,),_xlfn.XLOOKUP(D169,Index!AG:AG,Index!AE:AE,))</f>
        <v>0</v>
      </c>
      <c r="H169" s="31"/>
      <c r="I169" s="25">
        <f>_xlfn.XLOOKUP(_xlfn.NUMBERVALUE(MID(D169,2,5)),'TB LTD 12.22'!E:E,'TB LTD 12.22'!H:H,0,0,1)</f>
        <v>1890</v>
      </c>
      <c r="J169" s="30">
        <f>SUMIF(AJE!$E:$E,D169,AJE!$H:$H)</f>
        <v>0</v>
      </c>
      <c r="K169" s="30">
        <f>SUMIF(AJE!$Q:$Q,D169,AJE!$T:$T)</f>
        <v>0</v>
      </c>
      <c r="L169" s="39">
        <f t="shared" si="8"/>
        <v>1890</v>
      </c>
      <c r="M169" s="30">
        <f>SUMIF(AJE!$AB:$AB,D169,AJE!$AE:$AE)</f>
        <v>0</v>
      </c>
      <c r="N169" s="29">
        <f t="shared" si="9"/>
        <v>1890</v>
      </c>
      <c r="P169" s="29"/>
    </row>
    <row r="170" spans="1:16" x14ac:dyDescent="0.35">
      <c r="A170">
        <f>_xlfn.XLOOKUP($B170,Index!$E:$E,Index!$D:$D,)</f>
        <v>6</v>
      </c>
      <c r="B170" t="str">
        <f>IF($C170="Ltd",_xlfn.XLOOKUP($D170,Index!$V:$V,Index!$P:$P,),_xlfn.XLOOKUP($D170,Index!$AG:$AG,Index!$AA:$AA,))</f>
        <v>Accounts Payable</v>
      </c>
      <c r="C170" t="str">
        <f t="shared" si="10"/>
        <v>Ltd</v>
      </c>
      <c r="D170" t="s">
        <v>881</v>
      </c>
      <c r="E170" s="1" t="str">
        <f>_xlfn.XLOOKUP(_xlfn.NUMBERVALUE(MID(D170,2,5)),'TB LTD 12.22'!$E:$E,'TB LTD 12.22'!$F:$F,)</f>
        <v>גרואפ מערכות הידרופוניות מעוצבות</v>
      </c>
      <c r="F170">
        <f>IF(C170="Ltd",_xlfn.XLOOKUP(D170,Index!V:V,Index!R:R,),_xlfn.XLOOKUP(D170,Index!AG:AG,Index!AC:AC,))</f>
        <v>0</v>
      </c>
      <c r="G170">
        <f>IF(C170="Ltd",_xlfn.XLOOKUP(D170,Index!V:V,Index!T:T,),_xlfn.XLOOKUP(D170,Index!AG:AG,Index!AE:AE,))</f>
        <v>0</v>
      </c>
      <c r="H170" s="31"/>
      <c r="I170" s="25">
        <f>_xlfn.XLOOKUP(_xlfn.NUMBERVALUE(MID(D170,2,5)),'TB LTD 12.22'!E:E,'TB LTD 12.22'!H:H,0,0,1)</f>
        <v>99.74</v>
      </c>
      <c r="J170" s="30">
        <f>SUMIF(AJE!$E:$E,D170,AJE!$H:$H)</f>
        <v>0</v>
      </c>
      <c r="K170" s="30">
        <f>SUMIF(AJE!$Q:$Q,D170,AJE!$T:$T)</f>
        <v>0</v>
      </c>
      <c r="L170" s="39">
        <f t="shared" si="8"/>
        <v>99.74</v>
      </c>
      <c r="M170" s="30">
        <f>SUMIF(AJE!$AB:$AB,D170,AJE!$AE:$AE)</f>
        <v>0</v>
      </c>
      <c r="N170" s="29">
        <f t="shared" si="9"/>
        <v>99.74</v>
      </c>
      <c r="P170" s="29"/>
    </row>
    <row r="171" spans="1:16" x14ac:dyDescent="0.35">
      <c r="A171">
        <f>_xlfn.XLOOKUP($B171,Index!$E:$E,Index!$D:$D,)</f>
        <v>6</v>
      </c>
      <c r="B171" t="str">
        <f>IF($C171="Ltd",_xlfn.XLOOKUP($D171,Index!$V:$V,Index!$P:$P,),_xlfn.XLOOKUP($D171,Index!$AG:$AG,Index!$AA:$AA,))</f>
        <v>Accounts Payable</v>
      </c>
      <c r="C171" t="str">
        <f t="shared" si="10"/>
        <v>Ltd</v>
      </c>
      <c r="D171" t="s">
        <v>882</v>
      </c>
      <c r="E171" s="1" t="str">
        <f>_xlfn.XLOOKUP(_xlfn.NUMBERVALUE(MID(D171,2,5)),'TB LTD 12.22'!$E:$E,'TB LTD 12.22'!$F:$F,)</f>
        <v>Dmarcian</v>
      </c>
      <c r="F171">
        <f>IF(C171="Ltd",_xlfn.XLOOKUP(D171,Index!V:V,Index!R:R,),_xlfn.XLOOKUP(D171,Index!AG:AG,Index!AC:AC,))</f>
        <v>0</v>
      </c>
      <c r="G171">
        <f>IF(C171="Ltd",_xlfn.XLOOKUP(D171,Index!V:V,Index!T:T,),_xlfn.XLOOKUP(D171,Index!AG:AG,Index!AE:AE,))</f>
        <v>0</v>
      </c>
      <c r="H171" s="31"/>
      <c r="I171" s="25">
        <f>_xlfn.XLOOKUP(_xlfn.NUMBERVALUE(MID(D171,2,5)),'TB LTD 12.22'!E:E,'TB LTD 12.22'!H:H,0,0,1)</f>
        <v>-239.88</v>
      </c>
      <c r="J171" s="30">
        <f>SUMIF(AJE!$E:$E,D171,AJE!$H:$H)</f>
        <v>0</v>
      </c>
      <c r="K171" s="30">
        <f>SUMIF(AJE!$Q:$Q,D171,AJE!$T:$T)</f>
        <v>0</v>
      </c>
      <c r="L171" s="39">
        <f t="shared" si="8"/>
        <v>-239.88</v>
      </c>
      <c r="M171" s="30">
        <f>SUMIF(AJE!$AB:$AB,D171,AJE!$AE:$AE)</f>
        <v>0</v>
      </c>
      <c r="N171" s="29">
        <f t="shared" si="9"/>
        <v>-239.88</v>
      </c>
      <c r="P171" s="29"/>
    </row>
    <row r="172" spans="1:16" x14ac:dyDescent="0.35">
      <c r="A172">
        <f>_xlfn.XLOOKUP($B172,Index!$E:$E,Index!$D:$D,)</f>
        <v>6</v>
      </c>
      <c r="B172" t="str">
        <f>IF($C172="Ltd",_xlfn.XLOOKUP($D172,Index!$V:$V,Index!$P:$P,),_xlfn.XLOOKUP($D172,Index!$AG:$AG,Index!$AA:$AA,))</f>
        <v>Accounts Payable</v>
      </c>
      <c r="C172" t="str">
        <f t="shared" si="10"/>
        <v>Ltd</v>
      </c>
      <c r="D172" t="s">
        <v>883</v>
      </c>
      <c r="E172" s="1" t="str">
        <f>_xlfn.XLOOKUP(_xlfn.NUMBERVALUE(MID(D172,2,5)),'TB LTD 12.22'!$E:$E,'TB LTD 12.22'!$F:$F,)</f>
        <v>Image Engine Pte Ltd</v>
      </c>
      <c r="F172">
        <f>IF(C172="Ltd",_xlfn.XLOOKUP(D172,Index!V:V,Index!R:R,),_xlfn.XLOOKUP(D172,Index!AG:AG,Index!AC:AC,))</f>
        <v>0</v>
      </c>
      <c r="G172">
        <f>IF(C172="Ltd",_xlfn.XLOOKUP(D172,Index!V:V,Index!T:T,),_xlfn.XLOOKUP(D172,Index!AG:AG,Index!AE:AE,))</f>
        <v>0</v>
      </c>
      <c r="H172" s="31"/>
      <c r="I172" s="25">
        <f>_xlfn.XLOOKUP(_xlfn.NUMBERVALUE(MID(D172,2,5)),'TB LTD 12.22'!E:E,'TB LTD 12.22'!H:H,0,0,1)</f>
        <v>414.27</v>
      </c>
      <c r="J172" s="30">
        <f>SUMIF(AJE!$E:$E,D172,AJE!$H:$H)</f>
        <v>0</v>
      </c>
      <c r="K172" s="30">
        <f>SUMIF(AJE!$Q:$Q,D172,AJE!$T:$T)</f>
        <v>0</v>
      </c>
      <c r="L172" s="39">
        <f t="shared" si="8"/>
        <v>414.27</v>
      </c>
      <c r="M172" s="30">
        <f>SUMIF(AJE!$AB:$AB,D172,AJE!$AE:$AE)</f>
        <v>0</v>
      </c>
      <c r="N172" s="29">
        <f t="shared" si="9"/>
        <v>414.27</v>
      </c>
      <c r="P172" s="29"/>
    </row>
    <row r="173" spans="1:16" x14ac:dyDescent="0.35">
      <c r="A173">
        <f>_xlfn.XLOOKUP($B173,Index!$E:$E,Index!$D:$D,)</f>
        <v>6</v>
      </c>
      <c r="B173" t="str">
        <f>IF($C173="Ltd",_xlfn.XLOOKUP($D173,Index!$V:$V,Index!$P:$P,),_xlfn.XLOOKUP($D173,Index!$AG:$AG,Index!$AA:$AA,))</f>
        <v>Accounts Payable</v>
      </c>
      <c r="C173" t="str">
        <f t="shared" si="10"/>
        <v>Ltd</v>
      </c>
      <c r="D173" t="s">
        <v>884</v>
      </c>
      <c r="E173" s="1" t="str">
        <f>_xlfn.XLOOKUP(_xlfn.NUMBERVALUE(MID(D173,2,5)),'TB LTD 12.22'!$E:$E,'TB LTD 12.22'!$F:$F,)</f>
        <v>טאנדמוייז בעמ</v>
      </c>
      <c r="F173">
        <f>IF(C173="Ltd",_xlfn.XLOOKUP(D173,Index!V:V,Index!R:R,),_xlfn.XLOOKUP(D173,Index!AG:AG,Index!AC:AC,))</f>
        <v>0</v>
      </c>
      <c r="G173">
        <f>IF(C173="Ltd",_xlfn.XLOOKUP(D173,Index!V:V,Index!T:T,),_xlfn.XLOOKUP(D173,Index!AG:AG,Index!AE:AE,))</f>
        <v>0</v>
      </c>
      <c r="H173" s="31"/>
      <c r="I173" s="25">
        <f>_xlfn.XLOOKUP(_xlfn.NUMBERVALUE(MID(D173,2,5)),'TB LTD 12.22'!E:E,'TB LTD 12.22'!H:H,0,0,1)</f>
        <v>-261</v>
      </c>
      <c r="J173" s="30">
        <f>SUMIF(AJE!$E:$E,D173,AJE!$H:$H)</f>
        <v>0</v>
      </c>
      <c r="K173" s="30">
        <f>SUMIF(AJE!$Q:$Q,D173,AJE!$T:$T)</f>
        <v>0</v>
      </c>
      <c r="L173" s="39">
        <f t="shared" si="8"/>
        <v>-261</v>
      </c>
      <c r="M173" s="30">
        <f>SUMIF(AJE!$AB:$AB,D173,AJE!$AE:$AE)</f>
        <v>0</v>
      </c>
      <c r="N173" s="29">
        <f t="shared" si="9"/>
        <v>-261</v>
      </c>
      <c r="P173" s="29"/>
    </row>
    <row r="174" spans="1:16" x14ac:dyDescent="0.35">
      <c r="A174">
        <f>_xlfn.XLOOKUP($B174,Index!$E:$E,Index!$D:$D,)</f>
        <v>6</v>
      </c>
      <c r="B174" t="str">
        <f>IF($C174="Ltd",_xlfn.XLOOKUP($D174,Index!$V:$V,Index!$P:$P,),_xlfn.XLOOKUP($D174,Index!$AG:$AG,Index!$AA:$AA,))</f>
        <v>Accounts Payable</v>
      </c>
      <c r="C174" t="str">
        <f t="shared" si="10"/>
        <v>Ltd</v>
      </c>
      <c r="D174" t="s">
        <v>885</v>
      </c>
      <c r="E174" s="1" t="str">
        <f>_xlfn.XLOOKUP(_xlfn.NUMBERVALUE(MID(D174,2,5)),'TB LTD 12.22'!$E:$E,'TB LTD 12.22'!$F:$F,)</f>
        <v>JAARBEURS</v>
      </c>
      <c r="F174">
        <f>IF(C174="Ltd",_xlfn.XLOOKUP(D174,Index!V:V,Index!R:R,),_xlfn.XLOOKUP(D174,Index!AG:AG,Index!AC:AC,))</f>
        <v>0</v>
      </c>
      <c r="G174">
        <f>IF(C174="Ltd",_xlfn.XLOOKUP(D174,Index!V:V,Index!T:T,),_xlfn.XLOOKUP(D174,Index!AG:AG,Index!AE:AE,))</f>
        <v>0</v>
      </c>
      <c r="H174" s="31"/>
      <c r="I174" s="25">
        <f>_xlfn.XLOOKUP(_xlfn.NUMBERVALUE(MID(D174,2,5)),'TB LTD 12.22'!E:E,'TB LTD 12.22'!H:H,0,0,1)</f>
        <v>734.28</v>
      </c>
      <c r="J174" s="30">
        <f>SUMIF(AJE!$E:$E,D174,AJE!$H:$H)</f>
        <v>0</v>
      </c>
      <c r="K174" s="30">
        <f>SUMIF(AJE!$Q:$Q,D174,AJE!$T:$T)</f>
        <v>0</v>
      </c>
      <c r="L174" s="39">
        <f t="shared" si="8"/>
        <v>734.28</v>
      </c>
      <c r="M174" s="30">
        <f>SUMIF(AJE!$AB:$AB,D174,AJE!$AE:$AE)</f>
        <v>0</v>
      </c>
      <c r="N174" s="29">
        <f t="shared" si="9"/>
        <v>734.28</v>
      </c>
      <c r="P174" s="29"/>
    </row>
    <row r="175" spans="1:16" x14ac:dyDescent="0.35">
      <c r="A175">
        <f>_xlfn.XLOOKUP($B175,Index!$E:$E,Index!$D:$D,)</f>
        <v>6</v>
      </c>
      <c r="B175" t="str">
        <f>IF($C175="Ltd",_xlfn.XLOOKUP($D175,Index!$V:$V,Index!$P:$P,),_xlfn.XLOOKUP($D175,Index!$AG:$AG,Index!$AA:$AA,))</f>
        <v>Accounts Payable</v>
      </c>
      <c r="C175" t="str">
        <f t="shared" si="10"/>
        <v>Ltd</v>
      </c>
      <c r="D175" t="s">
        <v>886</v>
      </c>
      <c r="E175" s="1" t="str">
        <f>_xlfn.XLOOKUP(_xlfn.NUMBERVALUE(MID(D175,2,5)),'TB LTD 12.22'!$E:$E,'TB LTD 12.22'!$F:$F,)</f>
        <v>CircleCl USD</v>
      </c>
      <c r="F175">
        <f>IF(C175="Ltd",_xlfn.XLOOKUP(D175,Index!V:V,Index!R:R,),_xlfn.XLOOKUP(D175,Index!AG:AG,Index!AC:AC,))</f>
        <v>0</v>
      </c>
      <c r="G175">
        <f>IF(C175="Ltd",_xlfn.XLOOKUP(D175,Index!V:V,Index!T:T,),_xlfn.XLOOKUP(D175,Index!AG:AG,Index!AE:AE,))</f>
        <v>0</v>
      </c>
      <c r="H175" s="31"/>
      <c r="I175" s="25">
        <f>_xlfn.XLOOKUP(_xlfn.NUMBERVALUE(MID(D175,2,5)),'TB LTD 12.22'!E:E,'TB LTD 12.22'!H:H,0,0,1)</f>
        <v>180</v>
      </c>
      <c r="J175" s="30">
        <f>SUMIF(AJE!$E:$E,D175,AJE!$H:$H)</f>
        <v>0</v>
      </c>
      <c r="K175" s="30">
        <f>SUMIF(AJE!$Q:$Q,D175,AJE!$T:$T)</f>
        <v>0</v>
      </c>
      <c r="L175" s="39">
        <f t="shared" si="8"/>
        <v>180</v>
      </c>
      <c r="M175" s="30">
        <f>SUMIF(AJE!$AB:$AB,D175,AJE!$AE:$AE)</f>
        <v>0</v>
      </c>
      <c r="N175" s="29">
        <f t="shared" si="9"/>
        <v>180</v>
      </c>
      <c r="P175" s="29"/>
    </row>
    <row r="176" spans="1:16" x14ac:dyDescent="0.35">
      <c r="A176">
        <f>_xlfn.XLOOKUP($B176,Index!$E:$E,Index!$D:$D,)</f>
        <v>6</v>
      </c>
      <c r="B176" t="str">
        <f>IF($C176="Ltd",_xlfn.XLOOKUP($D176,Index!$V:$V,Index!$P:$P,),_xlfn.XLOOKUP($D176,Index!$AG:$AG,Index!$AA:$AA,))</f>
        <v>Accounts Payable</v>
      </c>
      <c r="C176" t="str">
        <f t="shared" si="10"/>
        <v>Ltd</v>
      </c>
      <c r="D176" t="s">
        <v>887</v>
      </c>
      <c r="E176" s="1" t="str">
        <f>_xlfn.XLOOKUP(_xlfn.NUMBERVALUE(MID(D176,2,5)),'TB LTD 12.22'!$E:$E,'TB LTD 12.22'!$F:$F,)</f>
        <v>Red Hat Inc</v>
      </c>
      <c r="F176">
        <f>IF(C176="Ltd",_xlfn.XLOOKUP(D176,Index!V:V,Index!R:R,),_xlfn.XLOOKUP(D176,Index!AG:AG,Index!AC:AC,))</f>
        <v>0</v>
      </c>
      <c r="G176">
        <f>IF(C176="Ltd",_xlfn.XLOOKUP(D176,Index!V:V,Index!T:T,),_xlfn.XLOOKUP(D176,Index!AG:AG,Index!AE:AE,))</f>
        <v>0</v>
      </c>
      <c r="H176" s="31"/>
      <c r="I176" s="25">
        <f>_xlfn.XLOOKUP(_xlfn.NUMBERVALUE(MID(D176,2,5)),'TB LTD 12.22'!E:E,'TB LTD 12.22'!H:H,0,0,1)</f>
        <v>-125</v>
      </c>
      <c r="J176" s="30">
        <f>SUMIF(AJE!$E:$E,D176,AJE!$H:$H)</f>
        <v>0</v>
      </c>
      <c r="K176" s="30">
        <f>SUMIF(AJE!$Q:$Q,D176,AJE!$T:$T)</f>
        <v>0</v>
      </c>
      <c r="L176" s="39">
        <f t="shared" ref="L176:L221" si="11">I176+J176+K176</f>
        <v>-125</v>
      </c>
      <c r="M176" s="30">
        <f>SUMIF(AJE!$AB:$AB,D176,AJE!$AE:$AE)</f>
        <v>0</v>
      </c>
      <c r="N176" s="29">
        <f t="shared" ref="N176:N221" si="12">L176+M176</f>
        <v>-125</v>
      </c>
      <c r="P176" s="29"/>
    </row>
    <row r="177" spans="1:16" x14ac:dyDescent="0.35">
      <c r="A177">
        <f>_xlfn.XLOOKUP($B177,Index!$E:$E,Index!$D:$D,)</f>
        <v>6</v>
      </c>
      <c r="B177" t="str">
        <f>IF($C177="Ltd",_xlfn.XLOOKUP($D177,Index!$V:$V,Index!$P:$P,),_xlfn.XLOOKUP($D177,Index!$AG:$AG,Index!$AA:$AA,))</f>
        <v>Accounts Payable</v>
      </c>
      <c r="C177" t="str">
        <f t="shared" si="10"/>
        <v>Ltd</v>
      </c>
      <c r="D177" t="s">
        <v>888</v>
      </c>
      <c r="E177" s="1" t="str">
        <f>_xlfn.XLOOKUP(_xlfn.NUMBERVALUE(MID(D177,2,5)),'TB LTD 12.22'!$E:$E,'TB LTD 12.22'!$F:$F,)</f>
        <v>הום סנטר</v>
      </c>
      <c r="F177">
        <f>IF(C177="Ltd",_xlfn.XLOOKUP(D177,Index!V:V,Index!R:R,),_xlfn.XLOOKUP(D177,Index!AG:AG,Index!AC:AC,))</f>
        <v>0</v>
      </c>
      <c r="G177">
        <f>IF(C177="Ltd",_xlfn.XLOOKUP(D177,Index!V:V,Index!T:T,),_xlfn.XLOOKUP(D177,Index!AG:AG,Index!AE:AE,))</f>
        <v>0</v>
      </c>
      <c r="H177" s="31"/>
      <c r="I177" s="25">
        <f>_xlfn.XLOOKUP(_xlfn.NUMBERVALUE(MID(D177,2,5)),'TB LTD 12.22'!E:E,'TB LTD 12.22'!H:H,0,0,1)</f>
        <v>-114.29</v>
      </c>
      <c r="J177" s="30">
        <f>SUMIF(AJE!$E:$E,D177,AJE!$H:$H)</f>
        <v>0</v>
      </c>
      <c r="K177" s="30">
        <f>SUMIF(AJE!$Q:$Q,D177,AJE!$T:$T)</f>
        <v>0</v>
      </c>
      <c r="L177" s="39">
        <f t="shared" si="11"/>
        <v>-114.29</v>
      </c>
      <c r="M177" s="30">
        <f>SUMIF(AJE!$AB:$AB,D177,AJE!$AE:$AE)</f>
        <v>0</v>
      </c>
      <c r="N177" s="29">
        <f t="shared" si="12"/>
        <v>-114.29</v>
      </c>
      <c r="P177" s="29"/>
    </row>
    <row r="178" spans="1:16" x14ac:dyDescent="0.35">
      <c r="A178">
        <f>_xlfn.XLOOKUP($B178,Index!$E:$E,Index!$D:$D,)</f>
        <v>6</v>
      </c>
      <c r="B178" t="str">
        <f>IF($C178="Ltd",_xlfn.XLOOKUP($D178,Index!$V:$V,Index!$P:$P,),_xlfn.XLOOKUP($D178,Index!$AG:$AG,Index!$AA:$AA,))</f>
        <v>Accounts Payable</v>
      </c>
      <c r="C178" t="str">
        <f t="shared" si="10"/>
        <v>Ltd</v>
      </c>
      <c r="D178" t="s">
        <v>889</v>
      </c>
      <c r="E178" s="1" t="str">
        <f>_xlfn.XLOOKUP(_xlfn.NUMBERVALUE(MID(D178,2,5)),'TB LTD 12.22'!$E:$E,'TB LTD 12.22'!$F:$F,)</f>
        <v>genially</v>
      </c>
      <c r="F178">
        <f>IF(C178="Ltd",_xlfn.XLOOKUP(D178,Index!V:V,Index!R:R,),_xlfn.XLOOKUP(D178,Index!AG:AG,Index!AC:AC,))</f>
        <v>0</v>
      </c>
      <c r="G178">
        <f>IF(C178="Ltd",_xlfn.XLOOKUP(D178,Index!V:V,Index!T:T,),_xlfn.XLOOKUP(D178,Index!AG:AG,Index!AE:AE,))</f>
        <v>0</v>
      </c>
      <c r="H178" s="31"/>
      <c r="I178" s="25">
        <f>_xlfn.XLOOKUP(_xlfn.NUMBERVALUE(MID(D178,2,5)),'TB LTD 12.22'!E:E,'TB LTD 12.22'!H:H,0,0,1)</f>
        <v>-249.9</v>
      </c>
      <c r="J178" s="30">
        <f>SUMIF(AJE!$E:$E,D178,AJE!$H:$H)</f>
        <v>0</v>
      </c>
      <c r="K178" s="30">
        <f>SUMIF(AJE!$Q:$Q,D178,AJE!$T:$T)</f>
        <v>0</v>
      </c>
      <c r="L178" s="39">
        <f t="shared" si="11"/>
        <v>-249.9</v>
      </c>
      <c r="M178" s="30">
        <f>SUMIF(AJE!$AB:$AB,D178,AJE!$AE:$AE)</f>
        <v>0</v>
      </c>
      <c r="N178" s="29">
        <f t="shared" si="12"/>
        <v>-249.9</v>
      </c>
      <c r="P178" s="29"/>
    </row>
    <row r="179" spans="1:16" x14ac:dyDescent="0.35">
      <c r="A179">
        <f>_xlfn.XLOOKUP($B179,Index!$E:$E,Index!$D:$D,)</f>
        <v>6</v>
      </c>
      <c r="B179" t="str">
        <f>IF($C179="Ltd",_xlfn.XLOOKUP($D179,Index!$V:$V,Index!$P:$P,),_xlfn.XLOOKUP($D179,Index!$AG:$AG,Index!$AA:$AA,))</f>
        <v>Accounts Payable</v>
      </c>
      <c r="C179" t="str">
        <f t="shared" si="10"/>
        <v>Ltd</v>
      </c>
      <c r="D179" t="s">
        <v>890</v>
      </c>
      <c r="E179" s="1" t="str">
        <f>_xlfn.XLOOKUP(_xlfn.NUMBERVALUE(MID(D179,2,5)),'TB LTD 12.22'!$E:$E,'TB LTD 12.22'!$F:$F,)</f>
        <v>Powtoon</v>
      </c>
      <c r="F179">
        <f>IF(C179="Ltd",_xlfn.XLOOKUP(D179,Index!V:V,Index!R:R,),_xlfn.XLOOKUP(D179,Index!AG:AG,Index!AC:AC,))</f>
        <v>0</v>
      </c>
      <c r="G179">
        <f>IF(C179="Ltd",_xlfn.XLOOKUP(D179,Index!V:V,Index!T:T,),_xlfn.XLOOKUP(D179,Index!AG:AG,Index!AE:AE,))</f>
        <v>0</v>
      </c>
      <c r="H179" s="31"/>
      <c r="I179" s="25">
        <f>_xlfn.XLOOKUP(_xlfn.NUMBERVALUE(MID(D179,2,5)),'TB LTD 12.22'!E:E,'TB LTD 12.22'!H:H,0,0,1)</f>
        <v>-720</v>
      </c>
      <c r="J179" s="30">
        <f>SUMIF(AJE!$E:$E,D179,AJE!$H:$H)</f>
        <v>0</v>
      </c>
      <c r="K179" s="30">
        <f>SUMIF(AJE!$Q:$Q,D179,AJE!$T:$T)</f>
        <v>0</v>
      </c>
      <c r="L179" s="39">
        <f t="shared" si="11"/>
        <v>-720</v>
      </c>
      <c r="M179" s="30">
        <f>SUMIF(AJE!$AB:$AB,D179,AJE!$AE:$AE)</f>
        <v>0</v>
      </c>
      <c r="N179" s="29">
        <f t="shared" si="12"/>
        <v>-720</v>
      </c>
      <c r="P179" s="29"/>
    </row>
    <row r="180" spans="1:16" x14ac:dyDescent="0.35">
      <c r="A180">
        <f>_xlfn.XLOOKUP($B180,Index!$E:$E,Index!$D:$D,)</f>
        <v>6</v>
      </c>
      <c r="B180" t="str">
        <f>IF($C180="Ltd",_xlfn.XLOOKUP($D180,Index!$V:$V,Index!$P:$P,),_xlfn.XLOOKUP($D180,Index!$AG:$AG,Index!$AA:$AA,))</f>
        <v>Accounts Payable</v>
      </c>
      <c r="C180" t="str">
        <f t="shared" si="10"/>
        <v>Ltd</v>
      </c>
      <c r="D180" t="s">
        <v>891</v>
      </c>
      <c r="E180" s="1" t="str">
        <f>_xlfn.XLOOKUP(_xlfn.NUMBERVALUE(MID(D180,2,5)),'TB LTD 12.22'!$E:$E,'TB LTD 12.22'!$F:$F,)</f>
        <v>GSUITE_SILVERFORTADFS.</v>
      </c>
      <c r="F180">
        <f>IF(C180="Ltd",_xlfn.XLOOKUP(D180,Index!V:V,Index!R:R,),_xlfn.XLOOKUP(D180,Index!AG:AG,Index!AC:AC,))</f>
        <v>0</v>
      </c>
      <c r="G180">
        <f>IF(C180="Ltd",_xlfn.XLOOKUP(D180,Index!V:V,Index!T:T,),_xlfn.XLOOKUP(D180,Index!AG:AG,Index!AE:AE,))</f>
        <v>0</v>
      </c>
      <c r="H180" s="31"/>
      <c r="I180" s="25">
        <f>_xlfn.XLOOKUP(_xlfn.NUMBERVALUE(MID(D180,2,5)),'TB LTD 12.22'!E:E,'TB LTD 12.22'!H:H,0,0,1)</f>
        <v>-120</v>
      </c>
      <c r="J180" s="30">
        <f>SUMIF(AJE!$E:$E,D180,AJE!$H:$H)</f>
        <v>0</v>
      </c>
      <c r="K180" s="30">
        <f>SUMIF(AJE!$Q:$Q,D180,AJE!$T:$T)</f>
        <v>0</v>
      </c>
      <c r="L180" s="39">
        <f t="shared" si="11"/>
        <v>-120</v>
      </c>
      <c r="M180" s="30">
        <f>SUMIF(AJE!$AB:$AB,D180,AJE!$AE:$AE)</f>
        <v>0</v>
      </c>
      <c r="N180" s="29">
        <f t="shared" si="12"/>
        <v>-120</v>
      </c>
      <c r="P180" s="29"/>
    </row>
    <row r="181" spans="1:16" x14ac:dyDescent="0.35">
      <c r="A181">
        <f>_xlfn.XLOOKUP($B181,Index!$E:$E,Index!$D:$D,)</f>
        <v>6</v>
      </c>
      <c r="B181" t="str">
        <f>IF($C181="Ltd",_xlfn.XLOOKUP($D181,Index!$V:$V,Index!$P:$P,),_xlfn.XLOOKUP($D181,Index!$AG:$AG,Index!$AA:$AA,))</f>
        <v>Accounts Payable</v>
      </c>
      <c r="C181" t="str">
        <f t="shared" si="10"/>
        <v>Ltd</v>
      </c>
      <c r="D181" t="s">
        <v>892</v>
      </c>
      <c r="E181" s="1" t="str">
        <f>_xlfn.XLOOKUP(_xlfn.NUMBERVALUE(MID(D181,2,5)),'TB LTD 12.22'!$E:$E,'TB LTD 12.22'!$F:$F,)</f>
        <v>ZenLeads Inc. dba Apollo.io )</v>
      </c>
      <c r="F181">
        <f>IF(C181="Ltd",_xlfn.XLOOKUP(D181,Index!V:V,Index!R:R,),_xlfn.XLOOKUP(D181,Index!AG:AG,Index!AC:AC,))</f>
        <v>0</v>
      </c>
      <c r="G181">
        <f>IF(C181="Ltd",_xlfn.XLOOKUP(D181,Index!V:V,Index!T:T,),_xlfn.XLOOKUP(D181,Index!AG:AG,Index!AE:AE,))</f>
        <v>0</v>
      </c>
      <c r="H181" s="31"/>
      <c r="I181" s="25">
        <f>_xlfn.XLOOKUP(_xlfn.NUMBERVALUE(MID(D181,2,5)),'TB LTD 12.22'!E:E,'TB LTD 12.22'!H:H,0,0,1)</f>
        <v>223.57</v>
      </c>
      <c r="J181" s="30">
        <f>SUMIF(AJE!$E:$E,D181,AJE!$H:$H)</f>
        <v>0</v>
      </c>
      <c r="K181" s="30">
        <f>SUMIF(AJE!$Q:$Q,D181,AJE!$T:$T)</f>
        <v>0</v>
      </c>
      <c r="L181" s="39">
        <f t="shared" si="11"/>
        <v>223.57</v>
      </c>
      <c r="M181" s="30">
        <f>SUMIF(AJE!$AB:$AB,D181,AJE!$AE:$AE)</f>
        <v>0</v>
      </c>
      <c r="N181" s="29">
        <f t="shared" si="12"/>
        <v>223.57</v>
      </c>
      <c r="P181" s="29"/>
    </row>
    <row r="182" spans="1:16" x14ac:dyDescent="0.35">
      <c r="A182">
        <f>_xlfn.XLOOKUP($B182,Index!$E:$E,Index!$D:$D,)</f>
        <v>6</v>
      </c>
      <c r="B182" t="str">
        <f>IF($C182="Ltd",_xlfn.XLOOKUP($D182,Index!$V:$V,Index!$P:$P,),_xlfn.XLOOKUP($D182,Index!$AG:$AG,Index!$AA:$AA,))</f>
        <v>Accounts Payable</v>
      </c>
      <c r="C182" t="str">
        <f t="shared" si="10"/>
        <v>Ltd</v>
      </c>
      <c r="D182" t="s">
        <v>893</v>
      </c>
      <c r="E182" s="1" t="str">
        <f>_xlfn.XLOOKUP(_xlfn.NUMBERVALUE(MID(D182,2,5)),'TB LTD 12.22'!$E:$E,'TB LTD 12.22'!$F:$F,)</f>
        <v>Whitehall Media Ltd</v>
      </c>
      <c r="F182">
        <f>IF(C182="Ltd",_xlfn.XLOOKUP(D182,Index!V:V,Index!R:R,),_xlfn.XLOOKUP(D182,Index!AG:AG,Index!AC:AC,))</f>
        <v>0</v>
      </c>
      <c r="G182">
        <f>IF(C182="Ltd",_xlfn.XLOOKUP(D182,Index!V:V,Index!T:T,),_xlfn.XLOOKUP(D182,Index!AG:AG,Index!AE:AE,))</f>
        <v>0</v>
      </c>
      <c r="H182" s="31"/>
      <c r="I182" s="25">
        <f>_xlfn.XLOOKUP(_xlfn.NUMBERVALUE(MID(D182,2,5)),'TB LTD 12.22'!E:E,'TB LTD 12.22'!H:H,0,0,1)</f>
        <v>-168.11</v>
      </c>
      <c r="J182" s="30">
        <f>SUMIF(AJE!$E:$E,D182,AJE!$H:$H)</f>
        <v>0</v>
      </c>
      <c r="K182" s="30">
        <f>SUMIF(AJE!$Q:$Q,D182,AJE!$T:$T)</f>
        <v>0</v>
      </c>
      <c r="L182" s="39">
        <f t="shared" si="11"/>
        <v>-168.11</v>
      </c>
      <c r="M182" s="30">
        <f>SUMIF(AJE!$AB:$AB,D182,AJE!$AE:$AE)</f>
        <v>0</v>
      </c>
      <c r="N182" s="29">
        <f t="shared" si="12"/>
        <v>-168.11</v>
      </c>
      <c r="P182" s="29"/>
    </row>
    <row r="183" spans="1:16" x14ac:dyDescent="0.35">
      <c r="A183">
        <f>_xlfn.XLOOKUP($B183,Index!$E:$E,Index!$D:$D,)</f>
        <v>6</v>
      </c>
      <c r="B183" t="str">
        <f>IF($C183="Ltd",_xlfn.XLOOKUP($D183,Index!$V:$V,Index!$P:$P,),_xlfn.XLOOKUP($D183,Index!$AG:$AG,Index!$AA:$AA,))</f>
        <v>Accounts Payable</v>
      </c>
      <c r="C183" t="str">
        <f t="shared" si="10"/>
        <v>Ltd</v>
      </c>
      <c r="D183" t="s">
        <v>894</v>
      </c>
      <c r="E183" s="1" t="str">
        <f>_xlfn.XLOOKUP(_xlfn.NUMBERVALUE(MID(D183,2,5)),'TB LTD 12.22'!$E:$E,'TB LTD 12.22'!$F:$F,)</f>
        <v>Google Ireland Limited</v>
      </c>
      <c r="F183">
        <f>IF(C183="Ltd",_xlfn.XLOOKUP(D183,Index!V:V,Index!R:R,),_xlfn.XLOOKUP(D183,Index!AG:AG,Index!AC:AC,))</f>
        <v>0</v>
      </c>
      <c r="G183">
        <f>IF(C183="Ltd",_xlfn.XLOOKUP(D183,Index!V:V,Index!T:T,),_xlfn.XLOOKUP(D183,Index!AG:AG,Index!AE:AE,))</f>
        <v>0</v>
      </c>
      <c r="H183" s="31"/>
      <c r="I183" s="25">
        <f>_xlfn.XLOOKUP(_xlfn.NUMBERVALUE(MID(D183,2,5)),'TB LTD 12.22'!E:E,'TB LTD 12.22'!H:H,0,0,1)</f>
        <v>34.56</v>
      </c>
      <c r="J183" s="30">
        <f>SUMIF(AJE!$E:$E,D183,AJE!$H:$H)</f>
        <v>0</v>
      </c>
      <c r="K183" s="30">
        <f>SUMIF(AJE!$Q:$Q,D183,AJE!$T:$T)</f>
        <v>0</v>
      </c>
      <c r="L183" s="39">
        <f t="shared" si="11"/>
        <v>34.56</v>
      </c>
      <c r="M183" s="30">
        <f>SUMIF(AJE!$AB:$AB,D183,AJE!$AE:$AE)</f>
        <v>0</v>
      </c>
      <c r="N183" s="29">
        <f t="shared" si="12"/>
        <v>34.56</v>
      </c>
      <c r="P183" s="29"/>
    </row>
    <row r="184" spans="1:16" x14ac:dyDescent="0.35">
      <c r="A184">
        <f>_xlfn.XLOOKUP($B184,Index!$E:$E,Index!$D:$D,)</f>
        <v>6</v>
      </c>
      <c r="B184" t="str">
        <f>IF($C184="Ltd",_xlfn.XLOOKUP($D184,Index!$V:$V,Index!$P:$P,),_xlfn.XLOOKUP($D184,Index!$AG:$AG,Index!$AA:$AA,))</f>
        <v>Accounts Payable</v>
      </c>
      <c r="C184" t="str">
        <f t="shared" si="10"/>
        <v>Ltd</v>
      </c>
      <c r="D184" t="s">
        <v>895</v>
      </c>
      <c r="E184" s="1" t="str">
        <f>_xlfn.XLOOKUP(_xlfn.NUMBERVALUE(MID(D184,2,5)),'TB LTD 12.22'!$E:$E,'TB LTD 12.22'!$F:$F,)</f>
        <v>גטפאקג'  GET PACKAGE</v>
      </c>
      <c r="F184">
        <f>IF(C184="Ltd",_xlfn.XLOOKUP(D184,Index!V:V,Index!R:R,),_xlfn.XLOOKUP(D184,Index!AG:AG,Index!AC:AC,))</f>
        <v>0</v>
      </c>
      <c r="G184">
        <f>IF(C184="Ltd",_xlfn.XLOOKUP(D184,Index!V:V,Index!T:T,),_xlfn.XLOOKUP(D184,Index!AG:AG,Index!AE:AE,))</f>
        <v>0</v>
      </c>
      <c r="H184" s="31"/>
      <c r="I184" s="25">
        <f>_xlfn.XLOOKUP(_xlfn.NUMBERVALUE(MID(D184,2,5)),'TB LTD 12.22'!E:E,'TB LTD 12.22'!H:H,0,0,1)</f>
        <v>35.159999999999997</v>
      </c>
      <c r="J184" s="30">
        <f>SUMIF(AJE!$E:$E,D184,AJE!$H:$H)</f>
        <v>0</v>
      </c>
      <c r="K184" s="30">
        <f>SUMIF(AJE!$Q:$Q,D184,AJE!$T:$T)</f>
        <v>0</v>
      </c>
      <c r="L184" s="39">
        <f t="shared" si="11"/>
        <v>35.159999999999997</v>
      </c>
      <c r="M184" s="30">
        <f>SUMIF(AJE!$AB:$AB,D184,AJE!$AE:$AE)</f>
        <v>0</v>
      </c>
      <c r="N184" s="29">
        <f t="shared" si="12"/>
        <v>35.159999999999997</v>
      </c>
      <c r="P184" s="29"/>
    </row>
    <row r="185" spans="1:16" x14ac:dyDescent="0.35">
      <c r="A185">
        <f>_xlfn.XLOOKUP($B185,Index!$E:$E,Index!$D:$D,)</f>
        <v>6</v>
      </c>
      <c r="B185" t="str">
        <f>IF($C185="Ltd",_xlfn.XLOOKUP($D185,Index!$V:$V,Index!$P:$P,),_xlfn.XLOOKUP($D185,Index!$AG:$AG,Index!$AA:$AA,))</f>
        <v>Accounts Payable</v>
      </c>
      <c r="C185" t="str">
        <f t="shared" si="10"/>
        <v>Ltd</v>
      </c>
      <c r="D185" t="s">
        <v>896</v>
      </c>
      <c r="E185" s="1" t="str">
        <f>_xlfn.XLOOKUP(_xlfn.NUMBERVALUE(MID(D185,2,5)),'TB LTD 12.22'!$E:$E,'TB LTD 12.22'!$F:$F,)</f>
        <v>Corner Gold Coast Highway and TE Peters Drive</v>
      </c>
      <c r="F185">
        <f>IF(C185="Ltd",_xlfn.XLOOKUP(D185,Index!V:V,Index!R:R,),_xlfn.XLOOKUP(D185,Index!AG:AG,Index!AC:AC,))</f>
        <v>0</v>
      </c>
      <c r="G185">
        <f>IF(C185="Ltd",_xlfn.XLOOKUP(D185,Index!V:V,Index!T:T,),_xlfn.XLOOKUP(D185,Index!AG:AG,Index!AE:AE,))</f>
        <v>0</v>
      </c>
      <c r="H185" s="31"/>
      <c r="I185" s="25">
        <f>_xlfn.XLOOKUP(_xlfn.NUMBERVALUE(MID(D185,2,5)),'TB LTD 12.22'!E:E,'TB LTD 12.22'!H:H,0,0,1)</f>
        <v>0.77</v>
      </c>
      <c r="J185" s="30">
        <f>SUMIF(AJE!$E:$E,D185,AJE!$H:$H)</f>
        <v>0</v>
      </c>
      <c r="K185" s="30">
        <f>SUMIF(AJE!$Q:$Q,D185,AJE!$T:$T)</f>
        <v>0</v>
      </c>
      <c r="L185" s="39">
        <f t="shared" si="11"/>
        <v>0.77</v>
      </c>
      <c r="M185" s="30">
        <f>SUMIF(AJE!$AB:$AB,D185,AJE!$AE:$AE)</f>
        <v>0</v>
      </c>
      <c r="N185" s="29">
        <f t="shared" si="12"/>
        <v>0.77</v>
      </c>
      <c r="P185" s="29"/>
    </row>
    <row r="186" spans="1:16" x14ac:dyDescent="0.35">
      <c r="A186">
        <f>_xlfn.XLOOKUP($B186,Index!$E:$E,Index!$D:$D,)</f>
        <v>6</v>
      </c>
      <c r="B186" t="str">
        <f>IF($C186="Ltd",_xlfn.XLOOKUP($D186,Index!$V:$V,Index!$P:$P,),_xlfn.XLOOKUP($D186,Index!$AG:$AG,Index!$AA:$AA,))</f>
        <v>Accounts Payable</v>
      </c>
      <c r="C186" t="str">
        <f t="shared" si="10"/>
        <v>Ltd</v>
      </c>
      <c r="D186" t="s">
        <v>897</v>
      </c>
      <c r="E186" s="1" t="str">
        <f>_xlfn.XLOOKUP(_xlfn.NUMBERVALUE(MID(D186,2,5)),'TB LTD 12.22'!$E:$E,'TB LTD 12.22'!$F:$F,)</f>
        <v>ספיקו טלקום ש"ח</v>
      </c>
      <c r="F186">
        <f>IF(C186="Ltd",_xlfn.XLOOKUP(D186,Index!V:V,Index!R:R,),_xlfn.XLOOKUP(D186,Index!AG:AG,Index!AC:AC,))</f>
        <v>0</v>
      </c>
      <c r="G186">
        <f>IF(C186="Ltd",_xlfn.XLOOKUP(D186,Index!V:V,Index!T:T,),_xlfn.XLOOKUP(D186,Index!AG:AG,Index!AE:AE,))</f>
        <v>0</v>
      </c>
      <c r="H186" s="31"/>
      <c r="I186" s="25">
        <f>_xlfn.XLOOKUP(_xlfn.NUMBERVALUE(MID(D186,2,5)),'TB LTD 12.22'!E:E,'TB LTD 12.22'!H:H,0,0,1)</f>
        <v>890.18</v>
      </c>
      <c r="J186" s="30">
        <f>SUMIF(AJE!$E:$E,D186,AJE!$H:$H)</f>
        <v>0</v>
      </c>
      <c r="K186" s="30">
        <f>SUMIF(AJE!$Q:$Q,D186,AJE!$T:$T)</f>
        <v>0</v>
      </c>
      <c r="L186" s="39">
        <f t="shared" si="11"/>
        <v>890.18</v>
      </c>
      <c r="M186" s="30">
        <f>SUMIF(AJE!$AB:$AB,D186,AJE!$AE:$AE)</f>
        <v>0</v>
      </c>
      <c r="N186" s="29">
        <f t="shared" si="12"/>
        <v>890.18</v>
      </c>
      <c r="P186" s="29"/>
    </row>
    <row r="187" spans="1:16" x14ac:dyDescent="0.35">
      <c r="A187">
        <f>_xlfn.XLOOKUP($B187,Index!$E:$E,Index!$D:$D,)</f>
        <v>6</v>
      </c>
      <c r="B187" t="str">
        <f>IF($C187="Ltd",_xlfn.XLOOKUP($D187,Index!$V:$V,Index!$P:$P,),_xlfn.XLOOKUP($D187,Index!$AG:$AG,Index!$AA:$AA,))</f>
        <v>Accounts Payable</v>
      </c>
      <c r="C187" t="str">
        <f t="shared" si="10"/>
        <v>Ltd</v>
      </c>
      <c r="D187" t="s">
        <v>898</v>
      </c>
      <c r="E187" s="1" t="str">
        <f>_xlfn.XLOOKUP(_xlfn.NUMBERVALUE(MID(D187,2,5)),'TB LTD 12.22'!$E:$E,'TB LTD 12.22'!$F:$F,)</f>
        <v>דרך היין</v>
      </c>
      <c r="F187">
        <f>IF(C187="Ltd",_xlfn.XLOOKUP(D187,Index!V:V,Index!R:R,),_xlfn.XLOOKUP(D187,Index!AG:AG,Index!AC:AC,))</f>
        <v>0</v>
      </c>
      <c r="G187">
        <f>IF(C187="Ltd",_xlfn.XLOOKUP(D187,Index!V:V,Index!T:T,),_xlfn.XLOOKUP(D187,Index!AG:AG,Index!AE:AE,))</f>
        <v>0</v>
      </c>
      <c r="H187" s="31"/>
      <c r="I187" s="25">
        <f>_xlfn.XLOOKUP(_xlfn.NUMBERVALUE(MID(D187,2,5)),'TB LTD 12.22'!E:E,'TB LTD 12.22'!H:H,0,0,1)</f>
        <v>715.6</v>
      </c>
      <c r="J187" s="30">
        <f>SUMIF(AJE!$E:$E,D187,AJE!$H:$H)</f>
        <v>0</v>
      </c>
      <c r="K187" s="30">
        <f>SUMIF(AJE!$Q:$Q,D187,AJE!$T:$T)</f>
        <v>0</v>
      </c>
      <c r="L187" s="39">
        <f t="shared" si="11"/>
        <v>715.6</v>
      </c>
      <c r="M187" s="30">
        <f>SUMIF(AJE!$AB:$AB,D187,AJE!$AE:$AE)</f>
        <v>0</v>
      </c>
      <c r="N187" s="29">
        <f t="shared" si="12"/>
        <v>715.6</v>
      </c>
      <c r="P187" s="29"/>
    </row>
    <row r="188" spans="1:16" x14ac:dyDescent="0.35">
      <c r="A188">
        <f>_xlfn.XLOOKUP($B188,Index!$E:$E,Index!$D:$D,)</f>
        <v>6</v>
      </c>
      <c r="B188" t="str">
        <f>IF($C188="Ltd",_xlfn.XLOOKUP($D188,Index!$V:$V,Index!$P:$P,),_xlfn.XLOOKUP($D188,Index!$AG:$AG,Index!$AA:$AA,))</f>
        <v>Accounts Payable</v>
      </c>
      <c r="C188" t="str">
        <f t="shared" si="10"/>
        <v>Ltd</v>
      </c>
      <c r="D188" t="s">
        <v>899</v>
      </c>
      <c r="E188" s="1" t="str">
        <f>_xlfn.XLOOKUP(_xlfn.NUMBERVALUE(MID(D188,2,5)),'TB LTD 12.22'!$E:$E,'TB LTD 12.22'!$F:$F,)</f>
        <v>WELLSAID LABS</v>
      </c>
      <c r="F188">
        <f>IF(C188="Ltd",_xlfn.XLOOKUP(D188,Index!V:V,Index!R:R,),_xlfn.XLOOKUP(D188,Index!AG:AG,Index!AC:AC,))</f>
        <v>0</v>
      </c>
      <c r="G188">
        <f>IF(C188="Ltd",_xlfn.XLOOKUP(D188,Index!V:V,Index!T:T,),_xlfn.XLOOKUP(D188,Index!AG:AG,Index!AE:AE,))</f>
        <v>0</v>
      </c>
      <c r="H188" s="31"/>
      <c r="I188" s="25">
        <f>_xlfn.XLOOKUP(_xlfn.NUMBERVALUE(MID(D188,2,5)),'TB LTD 12.22'!E:E,'TB LTD 12.22'!H:H,0,0,1)</f>
        <v>196</v>
      </c>
      <c r="J188" s="30">
        <f>SUMIF(AJE!$E:$E,D188,AJE!$H:$H)</f>
        <v>0</v>
      </c>
      <c r="K188" s="30">
        <f>SUMIF(AJE!$Q:$Q,D188,AJE!$T:$T)</f>
        <v>0</v>
      </c>
      <c r="L188" s="39">
        <f t="shared" si="11"/>
        <v>196</v>
      </c>
      <c r="M188" s="30">
        <f>SUMIF(AJE!$AB:$AB,D188,AJE!$AE:$AE)</f>
        <v>0</v>
      </c>
      <c r="N188" s="29">
        <f t="shared" si="12"/>
        <v>196</v>
      </c>
      <c r="P188" s="29"/>
    </row>
    <row r="189" spans="1:16" x14ac:dyDescent="0.35">
      <c r="A189">
        <f>_xlfn.XLOOKUP($B189,Index!$E:$E,Index!$D:$D,)</f>
        <v>6</v>
      </c>
      <c r="B189" t="str">
        <f>IF($C189="Ltd",_xlfn.XLOOKUP($D189,Index!$V:$V,Index!$P:$P,),_xlfn.XLOOKUP($D189,Index!$AG:$AG,Index!$AA:$AA,))</f>
        <v>Accounts Payable</v>
      </c>
      <c r="C189" t="str">
        <f t="shared" si="10"/>
        <v>Ltd</v>
      </c>
      <c r="D189" t="s">
        <v>900</v>
      </c>
      <c r="E189" s="1" t="str">
        <f>_xlfn.XLOOKUP(_xlfn.NUMBERVALUE(MID(D189,2,5)),'TB LTD 12.22'!$E:$E,'TB LTD 12.22'!$F:$F,)</f>
        <v>VENLO VISTAPRINT</v>
      </c>
      <c r="F189">
        <f>IF(C189="Ltd",_xlfn.XLOOKUP(D189,Index!V:V,Index!R:R,),_xlfn.XLOOKUP(D189,Index!AG:AG,Index!AC:AC,))</f>
        <v>0</v>
      </c>
      <c r="G189">
        <f>IF(C189="Ltd",_xlfn.XLOOKUP(D189,Index!V:V,Index!T:T,),_xlfn.XLOOKUP(D189,Index!AG:AG,Index!AE:AE,))</f>
        <v>0</v>
      </c>
      <c r="H189" s="31"/>
      <c r="I189" s="25">
        <f>_xlfn.XLOOKUP(_xlfn.NUMBERVALUE(MID(D189,2,5)),'TB LTD 12.22'!E:E,'TB LTD 12.22'!H:H,0,0,1)</f>
        <v>250.86</v>
      </c>
      <c r="J189" s="30">
        <f>SUMIF(AJE!$E:$E,D189,AJE!$H:$H)</f>
        <v>0</v>
      </c>
      <c r="K189" s="30">
        <f>SUMIF(AJE!$Q:$Q,D189,AJE!$T:$T)</f>
        <v>0</v>
      </c>
      <c r="L189" s="39">
        <f t="shared" si="11"/>
        <v>250.86</v>
      </c>
      <c r="M189" s="30">
        <f>SUMIF(AJE!$AB:$AB,D189,AJE!$AE:$AE)</f>
        <v>0</v>
      </c>
      <c r="N189" s="29">
        <f t="shared" si="12"/>
        <v>250.86</v>
      </c>
      <c r="P189" s="29"/>
    </row>
    <row r="190" spans="1:16" x14ac:dyDescent="0.35">
      <c r="A190">
        <f>_xlfn.XLOOKUP($B190,Index!$E:$E,Index!$D:$D,)</f>
        <v>6</v>
      </c>
      <c r="B190" t="str">
        <f>IF($C190="Ltd",_xlfn.XLOOKUP($D190,Index!$V:$V,Index!$P:$P,),_xlfn.XLOOKUP($D190,Index!$AG:$AG,Index!$AA:$AA,))</f>
        <v>Accounts Payable</v>
      </c>
      <c r="C190" t="str">
        <f t="shared" si="10"/>
        <v>Ltd</v>
      </c>
      <c r="D190" t="s">
        <v>901</v>
      </c>
      <c r="E190" s="1" t="str">
        <f>_xlfn.XLOOKUP(_xlfn.NUMBERVALUE(MID(D190,2,5)),'TB LTD 12.22'!$E:$E,'TB LTD 12.22'!$F:$F,)</f>
        <v>LinkedIn Ireland ש"ח 9.22</v>
      </c>
      <c r="F190">
        <f>IF(C190="Ltd",_xlfn.XLOOKUP(D190,Index!V:V,Index!R:R,),_xlfn.XLOOKUP(D190,Index!AG:AG,Index!AC:AC,))</f>
        <v>0</v>
      </c>
      <c r="G190">
        <f>IF(C190="Ltd",_xlfn.XLOOKUP(D190,Index!V:V,Index!T:T,),_xlfn.XLOOKUP(D190,Index!AG:AG,Index!AE:AE,))</f>
        <v>0</v>
      </c>
      <c r="H190" s="31"/>
      <c r="I190" s="25">
        <f>_xlfn.XLOOKUP(_xlfn.NUMBERVALUE(MID(D190,2,5)),'TB LTD 12.22'!E:E,'TB LTD 12.22'!H:H,0,0,1)</f>
        <v>718.94</v>
      </c>
      <c r="J190" s="30">
        <f>SUMIF(AJE!$E:$E,D190,AJE!$H:$H)</f>
        <v>0</v>
      </c>
      <c r="K190" s="30">
        <f>SUMIF(AJE!$Q:$Q,D190,AJE!$T:$T)</f>
        <v>0</v>
      </c>
      <c r="L190" s="39">
        <f t="shared" si="11"/>
        <v>718.94</v>
      </c>
      <c r="M190" s="30">
        <f>SUMIF(AJE!$AB:$AB,D190,AJE!$AE:$AE)</f>
        <v>0</v>
      </c>
      <c r="N190" s="29">
        <f t="shared" si="12"/>
        <v>718.94</v>
      </c>
      <c r="P190" s="29"/>
    </row>
    <row r="191" spans="1:16" x14ac:dyDescent="0.35">
      <c r="A191">
        <f>_xlfn.XLOOKUP($B191,Index!$E:$E,Index!$D:$D,)</f>
        <v>6</v>
      </c>
      <c r="B191" t="str">
        <f>IF($C191="Ltd",_xlfn.XLOOKUP($D191,Index!$V:$V,Index!$P:$P,),_xlfn.XLOOKUP($D191,Index!$AG:$AG,Index!$AA:$AA,))</f>
        <v>Accounts Payable</v>
      </c>
      <c r="C191" t="str">
        <f t="shared" si="10"/>
        <v>Ltd</v>
      </c>
      <c r="D191" t="s">
        <v>902</v>
      </c>
      <c r="E191" s="1" t="str">
        <f>_xlfn.XLOOKUP(_xlfn.NUMBERVALUE(MID(D191,2,5)),'TB LTD 12.22'!$E:$E,'TB LTD 12.22'!$F:$F,)</f>
        <v>GoDaddy ILS</v>
      </c>
      <c r="F191">
        <f>IF(C191="Ltd",_xlfn.XLOOKUP(D191,Index!V:V,Index!R:R,),_xlfn.XLOOKUP(D191,Index!AG:AG,Index!AC:AC,))</f>
        <v>0</v>
      </c>
      <c r="G191">
        <f>IF(C191="Ltd",_xlfn.XLOOKUP(D191,Index!V:V,Index!T:T,),_xlfn.XLOOKUP(D191,Index!AG:AG,Index!AE:AE,))</f>
        <v>0</v>
      </c>
      <c r="H191" s="31"/>
      <c r="I191" s="25">
        <f>_xlfn.XLOOKUP(_xlfn.NUMBERVALUE(MID(D191,2,5)),'TB LTD 12.22'!E:E,'TB LTD 12.22'!H:H,0,0,1)</f>
        <v>127.61</v>
      </c>
      <c r="J191" s="30">
        <f>SUMIF(AJE!$E:$E,D191,AJE!$H:$H)</f>
        <v>0</v>
      </c>
      <c r="K191" s="30">
        <f>SUMIF(AJE!$Q:$Q,D191,AJE!$T:$T)</f>
        <v>0</v>
      </c>
      <c r="L191" s="39">
        <f t="shared" si="11"/>
        <v>127.61</v>
      </c>
      <c r="M191" s="30">
        <f>SUMIF(AJE!$AB:$AB,D191,AJE!$AE:$AE)</f>
        <v>0</v>
      </c>
      <c r="N191" s="29">
        <f t="shared" si="12"/>
        <v>127.61</v>
      </c>
      <c r="P191" s="29"/>
    </row>
    <row r="192" spans="1:16" x14ac:dyDescent="0.35">
      <c r="A192">
        <f>_xlfn.XLOOKUP($B192,Index!$E:$E,Index!$D:$D,)</f>
        <v>6</v>
      </c>
      <c r="B192" t="str">
        <f>IF($C192="Ltd",_xlfn.XLOOKUP($D192,Index!$V:$V,Index!$P:$P,),_xlfn.XLOOKUP($D192,Index!$AG:$AG,Index!$AA:$AA,))</f>
        <v>Accounts Payable</v>
      </c>
      <c r="C192" t="str">
        <f t="shared" si="10"/>
        <v>Ltd</v>
      </c>
      <c r="D192" t="s">
        <v>903</v>
      </c>
      <c r="E192" s="1" t="str">
        <f>_xlfn.XLOOKUP(_xlfn.NUMBERVALUE(MID(D192,2,5)),'TB LTD 12.22'!$E:$E,'TB LTD 12.22'!$F:$F,)</f>
        <v>Verve Events International</v>
      </c>
      <c r="F192">
        <f>IF(C192="Ltd",_xlfn.XLOOKUP(D192,Index!V:V,Index!R:R,),_xlfn.XLOOKUP(D192,Index!AG:AG,Index!AC:AC,))</f>
        <v>0</v>
      </c>
      <c r="G192">
        <f>IF(C192="Ltd",_xlfn.XLOOKUP(D192,Index!V:V,Index!T:T,),_xlfn.XLOOKUP(D192,Index!AG:AG,Index!AE:AE,))</f>
        <v>0</v>
      </c>
      <c r="H192" s="31"/>
      <c r="I192" s="25">
        <f>_xlfn.XLOOKUP(_xlfn.NUMBERVALUE(MID(D192,2,5)),'TB LTD 12.22'!E:E,'TB LTD 12.22'!H:H,0,0,1)</f>
        <v>20.18</v>
      </c>
      <c r="J192" s="30">
        <f>SUMIF(AJE!$E:$E,D192,AJE!$H:$H)</f>
        <v>0</v>
      </c>
      <c r="K192" s="30">
        <f>SUMIF(AJE!$Q:$Q,D192,AJE!$T:$T)</f>
        <v>0</v>
      </c>
      <c r="L192" s="39">
        <f t="shared" si="11"/>
        <v>20.18</v>
      </c>
      <c r="M192" s="30">
        <f>SUMIF(AJE!$AB:$AB,D192,AJE!$AE:$AE)</f>
        <v>0</v>
      </c>
      <c r="N192" s="29">
        <f t="shared" si="12"/>
        <v>20.18</v>
      </c>
      <c r="P192" s="29"/>
    </row>
    <row r="193" spans="1:16" x14ac:dyDescent="0.35">
      <c r="A193">
        <f>_xlfn.XLOOKUP($B193,Index!$E:$E,Index!$D:$D,)</f>
        <v>6</v>
      </c>
      <c r="B193" t="str">
        <f>IF($C193="Ltd",_xlfn.XLOOKUP($D193,Index!$V:$V,Index!$P:$P,),_xlfn.XLOOKUP($D193,Index!$AG:$AG,Index!$AA:$AA,))</f>
        <v>Accounts Payable</v>
      </c>
      <c r="C193" t="str">
        <f t="shared" si="10"/>
        <v>Ltd</v>
      </c>
      <c r="D193" t="s">
        <v>904</v>
      </c>
      <c r="E193" s="1" t="str">
        <f>_xlfn.XLOOKUP(_xlfn.NUMBERVALUE(MID(D193,2,5)),'TB LTD 12.22'!$E:$E,'TB LTD 12.22'!$F:$F,)</f>
        <v>freepikcompany</v>
      </c>
      <c r="F193">
        <f>IF(C193="Ltd",_xlfn.XLOOKUP(D193,Index!V:V,Index!R:R,),_xlfn.XLOOKUP(D193,Index!AG:AG,Index!AC:AC,))</f>
        <v>0</v>
      </c>
      <c r="G193">
        <f>IF(C193="Ltd",_xlfn.XLOOKUP(D193,Index!V:V,Index!T:T,),_xlfn.XLOOKUP(D193,Index!AG:AG,Index!AE:AE,))</f>
        <v>0</v>
      </c>
      <c r="H193" s="31"/>
      <c r="I193" s="25">
        <f>_xlfn.XLOOKUP(_xlfn.NUMBERVALUE(MID(D193,2,5)),'TB LTD 12.22'!E:E,'TB LTD 12.22'!H:H,0,0,1)</f>
        <v>31.99</v>
      </c>
      <c r="J193" s="30">
        <f>SUMIF(AJE!$E:$E,D193,AJE!$H:$H)</f>
        <v>0</v>
      </c>
      <c r="K193" s="30">
        <f>SUMIF(AJE!$Q:$Q,D193,AJE!$T:$T)</f>
        <v>0</v>
      </c>
      <c r="L193" s="39">
        <f t="shared" si="11"/>
        <v>31.99</v>
      </c>
      <c r="M193" s="30">
        <f>SUMIF(AJE!$AB:$AB,D193,AJE!$AE:$AE)</f>
        <v>0</v>
      </c>
      <c r="N193" s="29">
        <f t="shared" si="12"/>
        <v>31.99</v>
      </c>
      <c r="P193" s="29"/>
    </row>
    <row r="194" spans="1:16" x14ac:dyDescent="0.35">
      <c r="A194">
        <f>_xlfn.XLOOKUP($B194,Index!$E:$E,Index!$D:$D,)</f>
        <v>6</v>
      </c>
      <c r="B194" t="str">
        <f>IF($C194="Ltd",_xlfn.XLOOKUP($D194,Index!$V:$V,Index!$P:$P,),_xlfn.XLOOKUP($D194,Index!$AG:$AG,Index!$AA:$AA,))</f>
        <v>Accounts Payable</v>
      </c>
      <c r="C194" t="str">
        <f t="shared" si="10"/>
        <v>Ltd</v>
      </c>
      <c r="D194" t="s">
        <v>905</v>
      </c>
      <c r="E194" s="1" t="str">
        <f>_xlfn.XLOOKUP(_xlfn.NUMBERVALUE(MID(D194,2,5)),'TB LTD 12.22'!$E:$E,'TB LTD 12.22'!$F:$F,)</f>
        <v>קאבר טק 30.9.23 בע"מ</v>
      </c>
      <c r="F194">
        <f>IF(C194="Ltd",_xlfn.XLOOKUP(D194,Index!V:V,Index!R:R,),_xlfn.XLOOKUP(D194,Index!AG:AG,Index!AC:AC,))</f>
        <v>0</v>
      </c>
      <c r="G194">
        <f>IF(C194="Ltd",_xlfn.XLOOKUP(D194,Index!V:V,Index!T:T,),_xlfn.XLOOKUP(D194,Index!AG:AG,Index!AE:AE,))</f>
        <v>0</v>
      </c>
      <c r="H194" s="31"/>
      <c r="I194" s="25">
        <f>_xlfn.XLOOKUP(_xlfn.NUMBERVALUE(MID(D194,2,5)),'TB LTD 12.22'!E:E,'TB LTD 12.22'!H:H,0,0,1)</f>
        <v>-5707.03</v>
      </c>
      <c r="J194" s="30">
        <f>SUMIF(AJE!$E:$E,D194,AJE!$H:$H)</f>
        <v>0</v>
      </c>
      <c r="K194" s="30">
        <f>SUMIF(AJE!$Q:$Q,D194,AJE!$T:$T)</f>
        <v>0</v>
      </c>
      <c r="L194" s="39">
        <f t="shared" si="11"/>
        <v>-5707.03</v>
      </c>
      <c r="M194" s="30">
        <f>SUMIF(AJE!$AB:$AB,D194,AJE!$AE:$AE)</f>
        <v>0</v>
      </c>
      <c r="N194" s="29">
        <f t="shared" si="12"/>
        <v>-5707.03</v>
      </c>
      <c r="P194" s="29"/>
    </row>
    <row r="195" spans="1:16" x14ac:dyDescent="0.35">
      <c r="A195">
        <f>_xlfn.XLOOKUP($B195,Index!$E:$E,Index!$D:$D,)</f>
        <v>6</v>
      </c>
      <c r="B195" t="str">
        <f>IF($C195="Ltd",_xlfn.XLOOKUP($D195,Index!$V:$V,Index!$P:$P,),_xlfn.XLOOKUP($D195,Index!$AG:$AG,Index!$AA:$AA,))</f>
        <v>Accounts Payable</v>
      </c>
      <c r="C195" t="str">
        <f t="shared" si="10"/>
        <v>Ltd</v>
      </c>
      <c r="D195" t="s">
        <v>906</v>
      </c>
      <c r="E195" s="1" t="str">
        <f>_xlfn.XLOOKUP(_xlfn.NUMBERVALUE(MID(D195,2,5)),'TB LTD 12.22'!$E:$E,'TB LTD 12.22'!$F:$F,)</f>
        <v>FRESHWORKS</v>
      </c>
      <c r="F195">
        <f>IF(C195="Ltd",_xlfn.XLOOKUP(D195,Index!V:V,Index!R:R,),_xlfn.XLOOKUP(D195,Index!AG:AG,Index!AC:AC,))</f>
        <v>0</v>
      </c>
      <c r="G195">
        <f>IF(C195="Ltd",_xlfn.XLOOKUP(D195,Index!V:V,Index!T:T,),_xlfn.XLOOKUP(D195,Index!AG:AG,Index!AE:AE,))</f>
        <v>0</v>
      </c>
      <c r="H195" s="31"/>
      <c r="I195" s="25">
        <f>_xlfn.XLOOKUP(_xlfn.NUMBERVALUE(MID(D195,2,5)),'TB LTD 12.22'!E:E,'TB LTD 12.22'!H:H,0,0,1)</f>
        <v>180</v>
      </c>
      <c r="J195" s="30">
        <f>SUMIF(AJE!$E:$E,D195,AJE!$H:$H)</f>
        <v>0</v>
      </c>
      <c r="K195" s="30">
        <f>SUMIF(AJE!$Q:$Q,D195,AJE!$T:$T)</f>
        <v>0</v>
      </c>
      <c r="L195" s="39">
        <f t="shared" si="11"/>
        <v>180</v>
      </c>
      <c r="M195" s="30">
        <f>SUMIF(AJE!$AB:$AB,D195,AJE!$AE:$AE)</f>
        <v>0</v>
      </c>
      <c r="N195" s="29">
        <f t="shared" si="12"/>
        <v>180</v>
      </c>
      <c r="P195" s="29"/>
    </row>
    <row r="196" spans="1:16" x14ac:dyDescent="0.35">
      <c r="A196">
        <f>_xlfn.XLOOKUP($B196,Index!$E:$E,Index!$D:$D,)</f>
        <v>6</v>
      </c>
      <c r="B196" t="str">
        <f>IF($C196="Ltd",_xlfn.XLOOKUP($D196,Index!$V:$V,Index!$P:$P,),_xlfn.XLOOKUP($D196,Index!$AG:$AG,Index!$AA:$AA,))</f>
        <v>Accounts Payable</v>
      </c>
      <c r="C196" t="str">
        <f t="shared" si="10"/>
        <v>Ltd</v>
      </c>
      <c r="D196" t="s">
        <v>907</v>
      </c>
      <c r="E196" s="1" t="str">
        <f>_xlfn.XLOOKUP(_xlfn.NUMBERVALUE(MID(D196,2,5)),'TB LTD 12.22'!$E:$E,'TB LTD 12.22'!$F:$F,)</f>
        <v>GRAMMARLY</v>
      </c>
      <c r="F196">
        <f>IF(C196="Ltd",_xlfn.XLOOKUP(D196,Index!V:V,Index!R:R,),_xlfn.XLOOKUP(D196,Index!AG:AG,Index!AC:AC,))</f>
        <v>0</v>
      </c>
      <c r="G196">
        <f>IF(C196="Ltd",_xlfn.XLOOKUP(D196,Index!V:V,Index!T:T,),_xlfn.XLOOKUP(D196,Index!AG:AG,Index!AE:AE,))</f>
        <v>0</v>
      </c>
      <c r="H196" s="31"/>
      <c r="I196" s="25">
        <f>_xlfn.XLOOKUP(_xlfn.NUMBERVALUE(MID(D196,2,5)),'TB LTD 12.22'!E:E,'TB LTD 12.22'!H:H,0,0,1)</f>
        <v>1600.77</v>
      </c>
      <c r="J196" s="30">
        <f>SUMIF(AJE!$E:$E,D196,AJE!$H:$H)</f>
        <v>0</v>
      </c>
      <c r="K196" s="30">
        <f>SUMIF(AJE!$Q:$Q,D196,AJE!$T:$T)</f>
        <v>0</v>
      </c>
      <c r="L196" s="39">
        <f t="shared" si="11"/>
        <v>1600.77</v>
      </c>
      <c r="M196" s="30">
        <f>SUMIF(AJE!$AB:$AB,D196,AJE!$AE:$AE)</f>
        <v>0</v>
      </c>
      <c r="N196" s="29">
        <f t="shared" si="12"/>
        <v>1600.77</v>
      </c>
      <c r="P196" s="29"/>
    </row>
    <row r="197" spans="1:16" x14ac:dyDescent="0.35">
      <c r="A197">
        <f>_xlfn.XLOOKUP($B197,Index!$E:$E,Index!$D:$D,)</f>
        <v>6</v>
      </c>
      <c r="B197" t="str">
        <f>IF($C197="Ltd",_xlfn.XLOOKUP($D197,Index!$V:$V,Index!$P:$P,),_xlfn.XLOOKUP($D197,Index!$AG:$AG,Index!$AA:$AA,))</f>
        <v>Accounts Payable</v>
      </c>
      <c r="C197" t="str">
        <f t="shared" si="10"/>
        <v>Ltd</v>
      </c>
      <c r="D197" t="s">
        <v>908</v>
      </c>
      <c r="E197" s="1" t="str">
        <f>_xlfn.XLOOKUP(_xlfn.NUMBERVALUE(MID(D197,2,5)),'TB LTD 12.22'!$E:$E,'TB LTD 12.22'!$F:$F,)</f>
        <v>TOPFRUIT</v>
      </c>
      <c r="F197">
        <f>IF(C197="Ltd",_xlfn.XLOOKUP(D197,Index!V:V,Index!R:R,),_xlfn.XLOOKUP(D197,Index!AG:AG,Index!AC:AC,))</f>
        <v>0</v>
      </c>
      <c r="G197">
        <f>IF(C197="Ltd",_xlfn.XLOOKUP(D197,Index!V:V,Index!T:T,),_xlfn.XLOOKUP(D197,Index!AG:AG,Index!AE:AE,))</f>
        <v>0</v>
      </c>
      <c r="H197" s="31"/>
      <c r="I197" s="25">
        <f>_xlfn.XLOOKUP(_xlfn.NUMBERVALUE(MID(D197,2,5)),'TB LTD 12.22'!E:E,'TB LTD 12.22'!H:H,0,0,1)</f>
        <v>43.03</v>
      </c>
      <c r="J197" s="30">
        <f>SUMIF(AJE!$E:$E,D197,AJE!$H:$H)</f>
        <v>0</v>
      </c>
      <c r="K197" s="30">
        <f>SUMIF(AJE!$Q:$Q,D197,AJE!$T:$T)</f>
        <v>0</v>
      </c>
      <c r="L197" s="39">
        <f t="shared" si="11"/>
        <v>43.03</v>
      </c>
      <c r="M197" s="30">
        <f>SUMIF(AJE!$AB:$AB,D197,AJE!$AE:$AE)</f>
        <v>0</v>
      </c>
      <c r="N197" s="29">
        <f t="shared" si="12"/>
        <v>43.03</v>
      </c>
      <c r="P197" s="29"/>
    </row>
    <row r="198" spans="1:16" x14ac:dyDescent="0.35">
      <c r="A198">
        <f>_xlfn.XLOOKUP($B198,Index!$E:$E,Index!$D:$D,)</f>
        <v>6</v>
      </c>
      <c r="B198" t="str">
        <f>IF($C198="Ltd",_xlfn.XLOOKUP($D198,Index!$V:$V,Index!$P:$P,),_xlfn.XLOOKUP($D198,Index!$AG:$AG,Index!$AA:$AA,))</f>
        <v>Accounts Payable</v>
      </c>
      <c r="C198" t="str">
        <f t="shared" si="10"/>
        <v>Ltd</v>
      </c>
      <c r="D198" t="s">
        <v>909</v>
      </c>
      <c r="E198" s="1" t="str">
        <f>_xlfn.XLOOKUP(_xlfn.NUMBERVALUE(MID(D198,2,5)),'TB LTD 12.22'!$E:$E,'TB LTD 12.22'!$F:$F,)</f>
        <v>פתאל וורקספייס שותפות מוגבלת</v>
      </c>
      <c r="F198">
        <f>IF(C198="Ltd",_xlfn.XLOOKUP(D198,Index!V:V,Index!R:R,),_xlfn.XLOOKUP(D198,Index!AG:AG,Index!AC:AC,))</f>
        <v>0</v>
      </c>
      <c r="G198">
        <f>IF(C198="Ltd",_xlfn.XLOOKUP(D198,Index!V:V,Index!T:T,),_xlfn.XLOOKUP(D198,Index!AG:AG,Index!AE:AE,))</f>
        <v>0</v>
      </c>
      <c r="H198" s="31"/>
      <c r="I198" s="25">
        <f>_xlfn.XLOOKUP(_xlfn.NUMBERVALUE(MID(D198,2,5)),'TB LTD 12.22'!E:E,'TB LTD 12.22'!H:H,0,0,1)</f>
        <v>349.25</v>
      </c>
      <c r="J198" s="30">
        <f>SUMIF(AJE!$E:$E,D198,AJE!$H:$H)</f>
        <v>0</v>
      </c>
      <c r="K198" s="30">
        <f>SUMIF(AJE!$Q:$Q,D198,AJE!$T:$T)</f>
        <v>0</v>
      </c>
      <c r="L198" s="39">
        <f t="shared" si="11"/>
        <v>349.25</v>
      </c>
      <c r="M198" s="30">
        <f>SUMIF(AJE!$AB:$AB,D198,AJE!$AE:$AE)</f>
        <v>0</v>
      </c>
      <c r="N198" s="29">
        <f t="shared" si="12"/>
        <v>349.25</v>
      </c>
      <c r="P198" s="29"/>
    </row>
    <row r="199" spans="1:16" x14ac:dyDescent="0.35">
      <c r="A199">
        <f>_xlfn.XLOOKUP($B199,Index!$E:$E,Index!$D:$D,)</f>
        <v>6</v>
      </c>
      <c r="B199" t="str">
        <f>IF($C199="Ltd",_xlfn.XLOOKUP($D199,Index!$V:$V,Index!$P:$P,),_xlfn.XLOOKUP($D199,Index!$AG:$AG,Index!$AA:$AA,))</f>
        <v>Accounts Payable</v>
      </c>
      <c r="C199" t="str">
        <f t="shared" si="10"/>
        <v>Ltd</v>
      </c>
      <c r="D199" t="s">
        <v>910</v>
      </c>
      <c r="E199" s="1" t="str">
        <f>_xlfn.XLOOKUP(_xlfn.NUMBERVALUE(MID(D199,2,5)),'TB LTD 12.22'!$E:$E,'TB LTD 12.22'!$F:$F,)</f>
        <v>מרום שירותים ואחזקה</v>
      </c>
      <c r="F199">
        <f>IF(C199="Ltd",_xlfn.XLOOKUP(D199,Index!V:V,Index!R:R,),_xlfn.XLOOKUP(D199,Index!AG:AG,Index!AC:AC,))</f>
        <v>0</v>
      </c>
      <c r="G199">
        <f>IF(C199="Ltd",_xlfn.XLOOKUP(D199,Index!V:V,Index!T:T,),_xlfn.XLOOKUP(D199,Index!AG:AG,Index!AE:AE,))</f>
        <v>0</v>
      </c>
      <c r="H199" s="31"/>
      <c r="I199" s="25">
        <f>_xlfn.XLOOKUP(_xlfn.NUMBERVALUE(MID(D199,2,5)),'TB LTD 12.22'!E:E,'TB LTD 12.22'!H:H,0,0,1)</f>
        <v>210.29</v>
      </c>
      <c r="J199" s="30">
        <f>SUMIF(AJE!$E:$E,D199,AJE!$H:$H)</f>
        <v>0</v>
      </c>
      <c r="K199" s="30">
        <f>SUMIF(AJE!$Q:$Q,D199,AJE!$T:$T)</f>
        <v>0</v>
      </c>
      <c r="L199" s="39">
        <f t="shared" si="11"/>
        <v>210.29</v>
      </c>
      <c r="M199" s="30">
        <f>SUMIF(AJE!$AB:$AB,D199,AJE!$AE:$AE)</f>
        <v>0</v>
      </c>
      <c r="N199" s="29">
        <f t="shared" si="12"/>
        <v>210.29</v>
      </c>
      <c r="P199" s="29"/>
    </row>
    <row r="200" spans="1:16" x14ac:dyDescent="0.35">
      <c r="A200">
        <f>_xlfn.XLOOKUP($B200,Index!$E:$E,Index!$D:$D,)</f>
        <v>6</v>
      </c>
      <c r="B200" t="str">
        <f>IF($C200="Ltd",_xlfn.XLOOKUP($D200,Index!$V:$V,Index!$P:$P,),_xlfn.XLOOKUP($D200,Index!$AG:$AG,Index!$AA:$AA,))</f>
        <v>Accounts Payable</v>
      </c>
      <c r="C200" t="str">
        <f t="shared" si="10"/>
        <v>Ltd</v>
      </c>
      <c r="D200" t="s">
        <v>911</v>
      </c>
      <c r="E200" s="1" t="str">
        <f>_xlfn.XLOOKUP(_xlfn.NUMBERVALUE(MID(D200,2,5)),'TB LTD 12.22'!$E:$E,'TB LTD 12.22'!$F:$F,)</f>
        <v>Globaldots DE GmbH</v>
      </c>
      <c r="F200">
        <f>IF(C200="Ltd",_xlfn.XLOOKUP(D200,Index!V:V,Index!R:R,),_xlfn.XLOOKUP(D200,Index!AG:AG,Index!AC:AC,))</f>
        <v>0</v>
      </c>
      <c r="G200">
        <f>IF(C200="Ltd",_xlfn.XLOOKUP(D200,Index!V:V,Index!T:T,),_xlfn.XLOOKUP(D200,Index!AG:AG,Index!AE:AE,))</f>
        <v>0</v>
      </c>
      <c r="H200" s="31"/>
      <c r="I200" s="25">
        <f>_xlfn.XLOOKUP(_xlfn.NUMBERVALUE(MID(D200,2,5)),'TB LTD 12.22'!E:E,'TB LTD 12.22'!H:H,0,0,1)</f>
        <v>-4199.8599999999997</v>
      </c>
      <c r="J200" s="30">
        <f>SUMIF(AJE!$E:$E,D200,AJE!$H:$H)</f>
        <v>0</v>
      </c>
      <c r="K200" s="30">
        <f>SUMIF(AJE!$Q:$Q,D200,AJE!$T:$T)</f>
        <v>0</v>
      </c>
      <c r="L200" s="39">
        <f t="shared" si="11"/>
        <v>-4199.8599999999997</v>
      </c>
      <c r="M200" s="30">
        <f>SUMIF(AJE!$AB:$AB,D200,AJE!$AE:$AE)</f>
        <v>0</v>
      </c>
      <c r="N200" s="29">
        <f t="shared" si="12"/>
        <v>-4199.8599999999997</v>
      </c>
      <c r="P200" s="29"/>
    </row>
    <row r="201" spans="1:16" x14ac:dyDescent="0.35">
      <c r="A201">
        <f>_xlfn.XLOOKUP($B201,Index!$E:$E,Index!$D:$D,)</f>
        <v>6</v>
      </c>
      <c r="B201" t="str">
        <f>IF($C201="Ltd",_xlfn.XLOOKUP($D201,Index!$V:$V,Index!$P:$P,),_xlfn.XLOOKUP($D201,Index!$AG:$AG,Index!$AA:$AA,))</f>
        <v>Accounts Payable</v>
      </c>
      <c r="C201" t="str">
        <f t="shared" si="10"/>
        <v>Ltd</v>
      </c>
      <c r="D201" t="s">
        <v>912</v>
      </c>
      <c r="E201" s="1" t="str">
        <f>_xlfn.XLOOKUP(_xlfn.NUMBERVALUE(MID(D201,2,5)),'TB LTD 12.22'!$E:$E,'TB LTD 12.22'!$F:$F,)</f>
        <v>ויזן בי אי בע"מ</v>
      </c>
      <c r="F201">
        <f>IF(C201="Ltd",_xlfn.XLOOKUP(D201,Index!V:V,Index!R:R,),_xlfn.XLOOKUP(D201,Index!AG:AG,Index!AC:AC,))</f>
        <v>0</v>
      </c>
      <c r="G201">
        <f>IF(C201="Ltd",_xlfn.XLOOKUP(D201,Index!V:V,Index!T:T,),_xlfn.XLOOKUP(D201,Index!AG:AG,Index!AE:AE,))</f>
        <v>0</v>
      </c>
      <c r="H201" s="31"/>
      <c r="I201" s="25">
        <f>_xlfn.XLOOKUP(_xlfn.NUMBERVALUE(MID(D201,2,5)),'TB LTD 12.22'!E:E,'TB LTD 12.22'!H:H,0,0,1)</f>
        <v>-19496.560000000001</v>
      </c>
      <c r="J201" s="30">
        <f>SUMIF(AJE!$E:$E,D201,AJE!$H:$H)</f>
        <v>0</v>
      </c>
      <c r="K201" s="30">
        <f>SUMIF(AJE!$Q:$Q,D201,AJE!$T:$T)</f>
        <v>0</v>
      </c>
      <c r="L201" s="39">
        <f t="shared" si="11"/>
        <v>-19496.560000000001</v>
      </c>
      <c r="M201" s="30">
        <f>SUMIF(AJE!$AB:$AB,D201,AJE!$AE:$AE)</f>
        <v>0</v>
      </c>
      <c r="N201" s="29">
        <f t="shared" si="12"/>
        <v>-19496.560000000001</v>
      </c>
      <c r="P201" s="29"/>
    </row>
    <row r="202" spans="1:16" x14ac:dyDescent="0.35">
      <c r="A202">
        <f>_xlfn.XLOOKUP($B202,Index!$E:$E,Index!$D:$D,)</f>
        <v>6</v>
      </c>
      <c r="B202" t="str">
        <f>IF($C202="Ltd",_xlfn.XLOOKUP($D202,Index!$V:$V,Index!$P:$P,),_xlfn.XLOOKUP($D202,Index!$AG:$AG,Index!$AA:$AA,))</f>
        <v>Accounts Payable</v>
      </c>
      <c r="C202" t="str">
        <f t="shared" ref="C202:C229" si="13">IF(LEFT(D202)="1","Ltd","Inc")</f>
        <v>Ltd</v>
      </c>
      <c r="D202" t="s">
        <v>913</v>
      </c>
      <c r="E202" s="1" t="str">
        <f>_xlfn.XLOOKUP(_xlfn.NUMBERVALUE(MID(D202,2,5)),'TB LTD 12.22'!$E:$E,'TB LTD 12.22'!$F:$F,)</f>
        <v>ספקים מזדמנים</v>
      </c>
      <c r="F202">
        <f>IF(C202="Ltd",_xlfn.XLOOKUP(D202,Index!V:V,Index!R:R,),_xlfn.XLOOKUP(D202,Index!AG:AG,Index!AC:AC,))</f>
        <v>0</v>
      </c>
      <c r="G202">
        <f>IF(C202="Ltd",_xlfn.XLOOKUP(D202,Index!V:V,Index!T:T,),_xlfn.XLOOKUP(D202,Index!AG:AG,Index!AE:AE,))</f>
        <v>0</v>
      </c>
      <c r="H202" s="31"/>
      <c r="I202" s="25">
        <f>_xlfn.XLOOKUP(_xlfn.NUMBERVALUE(MID(D202,2,5)),'TB LTD 12.22'!E:E,'TB LTD 12.22'!H:H,0,0,1)</f>
        <v>4263.3500000000004</v>
      </c>
      <c r="J202" s="30">
        <f>SUMIF(AJE!$E:$E,D202,AJE!$H:$H)</f>
        <v>0</v>
      </c>
      <c r="K202" s="30">
        <f>SUMIF(AJE!$Q:$Q,D202,AJE!$T:$T)</f>
        <v>0</v>
      </c>
      <c r="L202" s="39">
        <f t="shared" si="11"/>
        <v>4263.3500000000004</v>
      </c>
      <c r="M202" s="30">
        <f>SUMIF(AJE!$AB:$AB,D202,AJE!$AE:$AE)</f>
        <v>0</v>
      </c>
      <c r="N202" s="29">
        <f t="shared" si="12"/>
        <v>4263.3500000000004</v>
      </c>
      <c r="P202" s="29"/>
    </row>
    <row r="203" spans="1:16" x14ac:dyDescent="0.35">
      <c r="A203">
        <f>_xlfn.XLOOKUP($B203,Index!$E:$E,Index!$D:$D,)</f>
        <v>6</v>
      </c>
      <c r="B203" t="str">
        <f>IF($C203="Ltd",_xlfn.XLOOKUP($D203,Index!$V:$V,Index!$P:$P,),_xlfn.XLOOKUP($D203,Index!$AG:$AG,Index!$AA:$AA,))</f>
        <v>Accounts Payable</v>
      </c>
      <c r="C203" t="str">
        <f t="shared" si="13"/>
        <v>Ltd</v>
      </c>
      <c r="D203" t="s">
        <v>914</v>
      </c>
      <c r="E203" s="1" t="str">
        <f>_xlfn.XLOOKUP(_xlfn.NUMBERVALUE(MID(D203,2,5)),'TB LTD 12.22'!$E:$E,'TB LTD 12.22'!$F:$F,)</f>
        <v>ספקי כיבוד כללי</v>
      </c>
      <c r="F203">
        <f>IF(C203="Ltd",_xlfn.XLOOKUP(D203,Index!V:V,Index!R:R,),_xlfn.XLOOKUP(D203,Index!AG:AG,Index!AC:AC,))</f>
        <v>0</v>
      </c>
      <c r="G203">
        <f>IF(C203="Ltd",_xlfn.XLOOKUP(D203,Index!V:V,Index!T:T,),_xlfn.XLOOKUP(D203,Index!AG:AG,Index!AE:AE,))</f>
        <v>0</v>
      </c>
      <c r="H203" s="31"/>
      <c r="I203" s="25">
        <f>_xlfn.XLOOKUP(_xlfn.NUMBERVALUE(MID(D203,2,5)),'TB LTD 12.22'!E:E,'TB LTD 12.22'!H:H,0,0,1)</f>
        <v>1733.04</v>
      </c>
      <c r="J203" s="30">
        <f>SUMIF(AJE!$E:$E,D203,AJE!$H:$H)</f>
        <v>0</v>
      </c>
      <c r="K203" s="30">
        <f>SUMIF(AJE!$Q:$Q,D203,AJE!$T:$T)</f>
        <v>0</v>
      </c>
      <c r="L203" s="39">
        <f t="shared" si="11"/>
        <v>1733.04</v>
      </c>
      <c r="M203" s="30">
        <f>SUMIF(AJE!$AB:$AB,D203,AJE!$AE:$AE)</f>
        <v>0</v>
      </c>
      <c r="N203" s="29">
        <f t="shared" si="12"/>
        <v>1733.04</v>
      </c>
      <c r="P203" s="29"/>
    </row>
    <row r="204" spans="1:16" x14ac:dyDescent="0.35">
      <c r="A204">
        <f>_xlfn.XLOOKUP($B204,Index!$E:$E,Index!$D:$D,)</f>
        <v>6</v>
      </c>
      <c r="B204" t="str">
        <f>IF($C204="Ltd",_xlfn.XLOOKUP($D204,Index!$V:$V,Index!$P:$P,),_xlfn.XLOOKUP($D204,Index!$AG:$AG,Index!$AA:$AA,))</f>
        <v>Accounts Payable</v>
      </c>
      <c r="C204" t="str">
        <f t="shared" si="13"/>
        <v>Ltd</v>
      </c>
      <c r="D204" t="s">
        <v>915</v>
      </c>
      <c r="E204" s="1" t="str">
        <f>_xlfn.XLOOKUP(_xlfn.NUMBERVALUE(MID(D204,2,5)),'TB LTD 12.22'!$E:$E,'TB LTD 12.22'!$F:$F,)</f>
        <v>ספקים מזדמנים חו"ל-דולר</v>
      </c>
      <c r="F204">
        <f>IF(C204="Ltd",_xlfn.XLOOKUP(D204,Index!V:V,Index!R:R,),_xlfn.XLOOKUP(D204,Index!AG:AG,Index!AC:AC,))</f>
        <v>0</v>
      </c>
      <c r="G204">
        <f>IF(C204="Ltd",_xlfn.XLOOKUP(D204,Index!V:V,Index!T:T,),_xlfn.XLOOKUP(D204,Index!AG:AG,Index!AE:AE,))</f>
        <v>0</v>
      </c>
      <c r="H204" s="31"/>
      <c r="I204" s="25">
        <f>_xlfn.XLOOKUP(_xlfn.NUMBERVALUE(MID(D204,2,5)),'TB LTD 12.22'!E:E,'TB LTD 12.22'!H:H,0,0,1)</f>
        <v>5475.15</v>
      </c>
      <c r="J204" s="30">
        <f>SUMIF(AJE!$E:$E,D204,AJE!$H:$H)</f>
        <v>0</v>
      </c>
      <c r="K204" s="30">
        <f>SUMIF(AJE!$Q:$Q,D204,AJE!$T:$T)</f>
        <v>0</v>
      </c>
      <c r="L204" s="39">
        <f t="shared" si="11"/>
        <v>5475.15</v>
      </c>
      <c r="M204" s="30">
        <f>SUMIF(AJE!$AB:$AB,D204,AJE!$AE:$AE)</f>
        <v>0</v>
      </c>
      <c r="N204" s="29">
        <f t="shared" si="12"/>
        <v>5475.15</v>
      </c>
      <c r="P204" s="29"/>
    </row>
    <row r="205" spans="1:16" x14ac:dyDescent="0.35">
      <c r="A205">
        <f>_xlfn.XLOOKUP($B205,Index!$E:$E,Index!$D:$D,)</f>
        <v>6</v>
      </c>
      <c r="B205" t="str">
        <f>IF($C205="Ltd",_xlfn.XLOOKUP($D205,Index!$V:$V,Index!$P:$P,),_xlfn.XLOOKUP($D205,Index!$AG:$AG,Index!$AA:$AA,))</f>
        <v>Accounts Payable</v>
      </c>
      <c r="C205" t="str">
        <f t="shared" si="13"/>
        <v>Ltd</v>
      </c>
      <c r="D205" t="s">
        <v>916</v>
      </c>
      <c r="E205" s="1" t="str">
        <f>_xlfn.XLOOKUP(_xlfn.NUMBERVALUE(MID(D205,2,5)),'TB LTD 12.22'!$E:$E,'TB LTD 12.22'!$F:$F,)</f>
        <v>ספקים מזדמנים EUR</v>
      </c>
      <c r="F205">
        <f>IF(C205="Ltd",_xlfn.XLOOKUP(D205,Index!V:V,Index!R:R,),_xlfn.XLOOKUP(D205,Index!AG:AG,Index!AC:AC,))</f>
        <v>0</v>
      </c>
      <c r="G205">
        <f>IF(C205="Ltd",_xlfn.XLOOKUP(D205,Index!V:V,Index!T:T,),_xlfn.XLOOKUP(D205,Index!AG:AG,Index!AE:AE,))</f>
        <v>0</v>
      </c>
      <c r="H205" s="31"/>
      <c r="I205" s="25">
        <f>_xlfn.XLOOKUP(_xlfn.NUMBERVALUE(MID(D205,2,5)),'TB LTD 12.22'!E:E,'TB LTD 12.22'!H:H,0,0,1)</f>
        <v>157.63999999999999</v>
      </c>
      <c r="J205" s="30">
        <f>SUMIF(AJE!$E:$E,D205,AJE!$H:$H)</f>
        <v>0</v>
      </c>
      <c r="K205" s="30">
        <f>SUMIF(AJE!$Q:$Q,D205,AJE!$T:$T)</f>
        <v>0</v>
      </c>
      <c r="L205" s="39">
        <f t="shared" si="11"/>
        <v>157.63999999999999</v>
      </c>
      <c r="M205" s="30">
        <f>SUMIF(AJE!$AB:$AB,D205,AJE!$AE:$AE)</f>
        <v>0</v>
      </c>
      <c r="N205" s="29">
        <f t="shared" si="12"/>
        <v>157.63999999999999</v>
      </c>
      <c r="P205" s="29"/>
    </row>
    <row r="206" spans="1:16" x14ac:dyDescent="0.35">
      <c r="A206">
        <f>_xlfn.XLOOKUP($B206,Index!$E:$E,Index!$D:$D,)</f>
        <v>6</v>
      </c>
      <c r="B206" t="str">
        <f>IF($C206="Ltd",_xlfn.XLOOKUP($D206,Index!$V:$V,Index!$P:$P,),_xlfn.XLOOKUP($D206,Index!$AG:$AG,Index!$AA:$AA,))</f>
        <v>Accounts Payable</v>
      </c>
      <c r="C206" t="str">
        <f t="shared" si="13"/>
        <v>Ltd</v>
      </c>
      <c r="D206" t="s">
        <v>1359</v>
      </c>
      <c r="E206" s="1" t="str">
        <f>_xlfn.XLOOKUP(_xlfn.NUMBERVALUE(MID(D206,2,5)),'TB LTD 12.22'!$E:$E,'TB LTD 12.22'!$F:$F,)</f>
        <v>Paligo</v>
      </c>
      <c r="F206">
        <f>IF(C206="Ltd",_xlfn.XLOOKUP(D206,Index!V:V,Index!R:R,),_xlfn.XLOOKUP(D206,Index!AG:AG,Index!AC:AC,))</f>
        <v>0</v>
      </c>
      <c r="G206">
        <f>IF(C206="Ltd",_xlfn.XLOOKUP(D206,Index!V:V,Index!T:T,),_xlfn.XLOOKUP(D206,Index!AG:AG,Index!AE:AE,))</f>
        <v>0</v>
      </c>
      <c r="H206" s="31"/>
      <c r="I206" s="25">
        <f>_xlfn.XLOOKUP(_xlfn.NUMBERVALUE(MID(D206,2,5)),'TB LTD 12.22'!E:E,'TB LTD 12.22'!H:H,0,0,1)</f>
        <v>-7700</v>
      </c>
      <c r="J206" s="30">
        <f>SUMIF(AJE!$E:$E,D206,AJE!$H:$H)</f>
        <v>0</v>
      </c>
      <c r="K206" s="30">
        <f>SUMIF(AJE!$Q:$Q,D206,AJE!$T:$T)</f>
        <v>0</v>
      </c>
      <c r="L206" s="39">
        <f t="shared" si="11"/>
        <v>-7700</v>
      </c>
      <c r="M206" s="30">
        <f>SUMIF(AJE!$AB:$AB,D206,AJE!$AE:$AE)</f>
        <v>0</v>
      </c>
      <c r="N206" s="29">
        <f t="shared" si="12"/>
        <v>-7700</v>
      </c>
      <c r="P206" s="29"/>
    </row>
    <row r="207" spans="1:16" x14ac:dyDescent="0.35">
      <c r="A207">
        <f>_xlfn.XLOOKUP($B207,Index!$E:$E,Index!$D:$D,)</f>
        <v>3</v>
      </c>
      <c r="B207" t="str">
        <f>IF($C207="Ltd",_xlfn.XLOOKUP($D207,Index!$V:$V,Index!$P:$P,),_xlfn.XLOOKUP($D207,Index!$AG:$AG,Index!$AA:$AA,))</f>
        <v>Prepaid expenses and other receivable</v>
      </c>
      <c r="C207" t="str">
        <f t="shared" si="13"/>
        <v>Ltd</v>
      </c>
      <c r="D207" t="s">
        <v>917</v>
      </c>
      <c r="E207" s="1" t="str">
        <f>_xlfn.XLOOKUP(_xlfn.NUMBERVALUE(MID(D207,2,5)),'TB LTD 12.22'!$E:$E,'TB LTD 12.22'!$F:$F,)</f>
        <v>חו"ז מע"מ</v>
      </c>
      <c r="F207" t="str">
        <f>IF(C207="Ltd",_xlfn.XLOOKUP(D207,Index!V:V,Index!R:R,),_xlfn.XLOOKUP(D207,Index!AG:AG,Index!AC:AC,))</f>
        <v>Institutions</v>
      </c>
      <c r="G207">
        <f>IF(C207="Ltd",_xlfn.XLOOKUP(D207,Index!V:V,Index!T:T,),_xlfn.XLOOKUP(D207,Index!AG:AG,Index!AE:AE,))</f>
        <v>0</v>
      </c>
      <c r="H207" s="31"/>
      <c r="I207" s="25">
        <f>_xlfn.XLOOKUP(_xlfn.NUMBERVALUE(MID(D207,2,5)),'TB LTD 12.22'!E:E,'TB LTD 12.22'!H:H,0,0,1)</f>
        <v>6569.09</v>
      </c>
      <c r="J207" s="30">
        <f>SUMIF(AJE!$E:$E,D207,AJE!$H:$H)</f>
        <v>0</v>
      </c>
      <c r="K207" s="30">
        <f>SUMIF(AJE!$Q:$Q,D207,AJE!$T:$T)</f>
        <v>0</v>
      </c>
      <c r="L207" s="39">
        <f t="shared" si="11"/>
        <v>6569.09</v>
      </c>
      <c r="M207" s="30">
        <f>SUMIF(AJE!$AB:$AB,D207,AJE!$AE:$AE)</f>
        <v>0</v>
      </c>
      <c r="N207" s="29">
        <f t="shared" si="12"/>
        <v>6569.09</v>
      </c>
      <c r="P207" s="29"/>
    </row>
    <row r="208" spans="1:16" x14ac:dyDescent="0.35">
      <c r="A208">
        <f>_xlfn.XLOOKUP($B208,Index!$E:$E,Index!$D:$D,)</f>
        <v>8</v>
      </c>
      <c r="B208" t="str">
        <f>IF($C208="Ltd",_xlfn.XLOOKUP($D208,Index!$V:$V,Index!$P:$P,),_xlfn.XLOOKUP($D208,Index!$AG:$AG,Index!$AA:$AA,))</f>
        <v>Employees Payable</v>
      </c>
      <c r="C208" t="str">
        <f t="shared" si="13"/>
        <v>Ltd</v>
      </c>
      <c r="D208" t="s">
        <v>918</v>
      </c>
      <c r="E208" s="1" t="str">
        <f>_xlfn.XLOOKUP(_xlfn.NUMBERVALUE(MID(D208,2,5)),'TB LTD 12.22'!$E:$E,'TB LTD 12.22'!$F:$F,)</f>
        <v>מס הכנסה ניכויים</v>
      </c>
      <c r="F208" t="str">
        <f>IF(C208="Ltd",_xlfn.XLOOKUP(D208,Index!V:V,Index!R:R,),_xlfn.XLOOKUP(D208,Index!AG:AG,Index!AC:AC,))</f>
        <v>Institutions</v>
      </c>
      <c r="G208">
        <f>IF(C208="Ltd",_xlfn.XLOOKUP(D208,Index!V:V,Index!T:T,),_xlfn.XLOOKUP(D208,Index!AG:AG,Index!AE:AE,))</f>
        <v>0</v>
      </c>
      <c r="H208" s="31"/>
      <c r="I208" s="25">
        <f>_xlfn.XLOOKUP(_xlfn.NUMBERVALUE(MID(D208,2,5)),'TB LTD 12.22'!E:E,'TB LTD 12.22'!H:H,0,0,1)</f>
        <v>-258016.2</v>
      </c>
      <c r="J208" s="30">
        <f>SUMIF(AJE!$E:$E,D208,AJE!$H:$H)</f>
        <v>0</v>
      </c>
      <c r="K208" s="30">
        <f>SUMIF(AJE!$Q:$Q,D208,AJE!$T:$T)</f>
        <v>0</v>
      </c>
      <c r="L208" s="39">
        <f t="shared" si="11"/>
        <v>-258016.2</v>
      </c>
      <c r="M208" s="30">
        <f>SUMIF(AJE!$AB:$AB,D208,AJE!$AE:$AE)</f>
        <v>0</v>
      </c>
      <c r="N208" s="29">
        <f t="shared" si="12"/>
        <v>-258016.2</v>
      </c>
      <c r="P208" s="29"/>
    </row>
    <row r="209" spans="1:16" x14ac:dyDescent="0.35">
      <c r="A209">
        <f>_xlfn.XLOOKUP($B209,Index!$E:$E,Index!$D:$D,)</f>
        <v>8</v>
      </c>
      <c r="B209" t="str">
        <f>IF($C209="Ltd",_xlfn.XLOOKUP($D209,Index!$V:$V,Index!$P:$P,),_xlfn.XLOOKUP($D209,Index!$AG:$AG,Index!$AA:$AA,))</f>
        <v>Employees Payable</v>
      </c>
      <c r="C209" t="str">
        <f t="shared" si="13"/>
        <v>Ltd</v>
      </c>
      <c r="D209" t="s">
        <v>919</v>
      </c>
      <c r="E209" s="1" t="str">
        <f>_xlfn.XLOOKUP(_xlfn.NUMBERVALUE(MID(D209,2,5)),'TB LTD 12.22'!$E:$E,'TB LTD 12.22'!$F:$F,)</f>
        <v>חו"ז ביטוח לאומי</v>
      </c>
      <c r="F209" t="str">
        <f>IF(C209="Ltd",_xlfn.XLOOKUP(D209,Index!V:V,Index!R:R,),_xlfn.XLOOKUP(D209,Index!AG:AG,Index!AC:AC,))</f>
        <v>Institutions</v>
      </c>
      <c r="G209">
        <f>IF(C209="Ltd",_xlfn.XLOOKUP(D209,Index!V:V,Index!T:T,),_xlfn.XLOOKUP(D209,Index!AG:AG,Index!AE:AE,))</f>
        <v>0</v>
      </c>
      <c r="H209" s="31"/>
      <c r="I209" s="25">
        <f>_xlfn.XLOOKUP(_xlfn.NUMBERVALUE(MID(D209,2,5)),'TB LTD 12.22'!E:E,'TB LTD 12.22'!H:H,0,0,1)</f>
        <v>-165110.63</v>
      </c>
      <c r="J209" s="30">
        <f>SUMIF(AJE!$E:$E,D209,AJE!$H:$H)</f>
        <v>0</v>
      </c>
      <c r="K209" s="30">
        <f>SUMIF(AJE!$Q:$Q,D209,AJE!$T:$T)</f>
        <v>0</v>
      </c>
      <c r="L209" s="39">
        <f t="shared" si="11"/>
        <v>-165110.63</v>
      </c>
      <c r="M209" s="30">
        <f>SUMIF(AJE!$AB:$AB,D209,AJE!$AE:$AE)</f>
        <v>0</v>
      </c>
      <c r="N209" s="29">
        <f t="shared" si="12"/>
        <v>-165110.63</v>
      </c>
      <c r="P209" s="29"/>
    </row>
    <row r="210" spans="1:16" x14ac:dyDescent="0.35">
      <c r="A210">
        <f>_xlfn.XLOOKUP($B210,Index!$E:$E,Index!$D:$D,)</f>
        <v>7</v>
      </c>
      <c r="B210" t="str">
        <f>IF($C210="Ltd",_xlfn.XLOOKUP($D210,Index!$V:$V,Index!$P:$P,),_xlfn.XLOOKUP($D210,Index!$AG:$AG,Index!$AA:$AA,))</f>
        <v>Accrued expenses and other payable</v>
      </c>
      <c r="C210" t="str">
        <f t="shared" si="13"/>
        <v>Ltd</v>
      </c>
      <c r="D210" t="s">
        <v>920</v>
      </c>
      <c r="E210" s="1" t="str">
        <f>_xlfn.XLOOKUP(_xlfn.NUMBERVALUE(MID(D210,2,5)),'TB LTD 12.22'!$E:$E,'TB LTD 12.22'!$F:$F,)</f>
        <v>עודפות 2017-2018</v>
      </c>
      <c r="F210" t="str">
        <f>IF(C210="Ltd",_xlfn.XLOOKUP(D210,Index!V:V,Index!R:R,),_xlfn.XLOOKUP(D210,Index!AG:AG,Index!AC:AC,))</f>
        <v>Institutions</v>
      </c>
      <c r="G210">
        <f>IF(C210="Ltd",_xlfn.XLOOKUP(D210,Index!V:V,Index!T:T,),_xlfn.XLOOKUP(D210,Index!AG:AG,Index!AE:AE,))</f>
        <v>0</v>
      </c>
      <c r="H210" s="31"/>
      <c r="I210" s="25">
        <f>_xlfn.XLOOKUP(_xlfn.NUMBERVALUE(MID(D210,2,5)),'TB LTD 12.22'!E:E,'TB LTD 12.22'!H:H,0,0,1)</f>
        <v>9835.76</v>
      </c>
      <c r="J210" s="30">
        <f>SUMIF(AJE!$E:$E,D210,AJE!$H:$H)</f>
        <v>0</v>
      </c>
      <c r="K210" s="30">
        <f>SUMIF(AJE!$Q:$Q,D210,AJE!$T:$T)</f>
        <v>0</v>
      </c>
      <c r="L210" s="39">
        <f t="shared" si="11"/>
        <v>9835.76</v>
      </c>
      <c r="M210" s="30">
        <f>SUMIF(AJE!$AB:$AB,D210,AJE!$AE:$AE)</f>
        <v>0</v>
      </c>
      <c r="N210" s="29">
        <f t="shared" si="12"/>
        <v>9835.76</v>
      </c>
      <c r="P210" s="29"/>
    </row>
    <row r="211" spans="1:16" x14ac:dyDescent="0.35">
      <c r="A211">
        <f>_xlfn.XLOOKUP($B211,Index!$E:$E,Index!$D:$D,)</f>
        <v>7</v>
      </c>
      <c r="B211" t="str">
        <f>IF($C211="Ltd",_xlfn.XLOOKUP($D211,Index!$V:$V,Index!$P:$P,),_xlfn.XLOOKUP($D211,Index!$AG:$AG,Index!$AA:$AA,))</f>
        <v>Accrued expenses and other payable</v>
      </c>
      <c r="C211" t="str">
        <f t="shared" si="13"/>
        <v>Ltd</v>
      </c>
      <c r="D211" t="s">
        <v>921</v>
      </c>
      <c r="E211" s="1" t="str">
        <f>_xlfn.XLOOKUP(_xlfn.NUMBERVALUE(MID(D211,2,5)),'TB LTD 12.22'!$E:$E,'TB LTD 12.22'!$F:$F,)</f>
        <v>עודפות 2019</v>
      </c>
      <c r="F211" t="str">
        <f>IF(C211="Ltd",_xlfn.XLOOKUP(D211,Index!V:V,Index!R:R,),_xlfn.XLOOKUP(D211,Index!AG:AG,Index!AC:AC,))</f>
        <v>Institutions</v>
      </c>
      <c r="G211">
        <f>IF(C211="Ltd",_xlfn.XLOOKUP(D211,Index!V:V,Index!T:T,),_xlfn.XLOOKUP(D211,Index!AG:AG,Index!AE:AE,))</f>
        <v>0</v>
      </c>
      <c r="H211" s="31"/>
      <c r="I211" s="25">
        <f>_xlfn.XLOOKUP(_xlfn.NUMBERVALUE(MID(D211,2,5)),'TB LTD 12.22'!E:E,'TB LTD 12.22'!H:H,0,0,1)</f>
        <v>10294.120000000001</v>
      </c>
      <c r="J211" s="30">
        <f>SUMIF(AJE!$E:$E,D211,AJE!$H:$H)</f>
        <v>0</v>
      </c>
      <c r="K211" s="30">
        <f>SUMIF(AJE!$Q:$Q,D211,AJE!$T:$T)</f>
        <v>0</v>
      </c>
      <c r="L211" s="39">
        <f t="shared" si="11"/>
        <v>10294.120000000001</v>
      </c>
      <c r="M211" s="30">
        <f>SUMIF(AJE!$AB:$AB,D211,AJE!$AE:$AE)</f>
        <v>0</v>
      </c>
      <c r="N211" s="29">
        <f t="shared" si="12"/>
        <v>10294.120000000001</v>
      </c>
      <c r="P211" s="29"/>
    </row>
    <row r="212" spans="1:16" x14ac:dyDescent="0.35">
      <c r="A212">
        <f>_xlfn.XLOOKUP($B212,Index!$E:$E,Index!$D:$D,)</f>
        <v>7</v>
      </c>
      <c r="B212" t="str">
        <f>IF($C212="Ltd",_xlfn.XLOOKUP($D212,Index!$V:$V,Index!$P:$P,),_xlfn.XLOOKUP($D212,Index!$AG:$AG,Index!$AA:$AA,))</f>
        <v>Accrued expenses and other payable</v>
      </c>
      <c r="C212" t="str">
        <f t="shared" si="13"/>
        <v>Ltd</v>
      </c>
      <c r="D212" t="s">
        <v>922</v>
      </c>
      <c r="E212" s="1" t="str">
        <f>_xlfn.XLOOKUP(_xlfn.NUMBERVALUE(MID(D212,2,5)),'TB LTD 12.22'!$E:$E,'TB LTD 12.22'!$F:$F,)</f>
        <v>הפרשה לעודפות 2017-2018</v>
      </c>
      <c r="F212" t="str">
        <f>IF(C212="Ltd",_xlfn.XLOOKUP(D212,Index!V:V,Index!R:R,),_xlfn.XLOOKUP(D212,Index!AG:AG,Index!AC:AC,))</f>
        <v>Institutions</v>
      </c>
      <c r="G212">
        <f>IF(C212="Ltd",_xlfn.XLOOKUP(D212,Index!V:V,Index!T:T,),_xlfn.XLOOKUP(D212,Index!AG:AG,Index!AE:AE,))</f>
        <v>0</v>
      </c>
      <c r="H212" s="31"/>
      <c r="I212" s="25">
        <f>_xlfn.XLOOKUP(_xlfn.NUMBERVALUE(MID(D212,2,5)),'TB LTD 12.22'!E:E,'TB LTD 12.22'!H:H,0,0,1)</f>
        <v>-12278.79</v>
      </c>
      <c r="J212" s="30">
        <f>SUMIF(AJE!$E:$E,D212,AJE!$H:$H)</f>
        <v>0</v>
      </c>
      <c r="K212" s="30">
        <f>SUMIF(AJE!$Q:$Q,D212,AJE!$T:$T)</f>
        <v>0</v>
      </c>
      <c r="L212" s="39">
        <f t="shared" si="11"/>
        <v>-12278.79</v>
      </c>
      <c r="M212" s="30">
        <f>SUMIF(AJE!$AB:$AB,D212,AJE!$AE:$AE)</f>
        <v>0</v>
      </c>
      <c r="N212" s="29">
        <f t="shared" si="12"/>
        <v>-12278.79</v>
      </c>
      <c r="P212" s="29"/>
    </row>
    <row r="213" spans="1:16" x14ac:dyDescent="0.35">
      <c r="A213">
        <f>_xlfn.XLOOKUP($B213,Index!$E:$E,Index!$D:$D,)</f>
        <v>7</v>
      </c>
      <c r="B213" t="str">
        <f>IF($C213="Ltd",_xlfn.XLOOKUP($D213,Index!$V:$V,Index!$P:$P,),_xlfn.XLOOKUP($D213,Index!$AG:$AG,Index!$AA:$AA,))</f>
        <v>Accrued expenses and other payable</v>
      </c>
      <c r="C213" t="str">
        <f t="shared" si="13"/>
        <v>Ltd</v>
      </c>
      <c r="D213" t="s">
        <v>923</v>
      </c>
      <c r="E213" s="1" t="str">
        <f>_xlfn.XLOOKUP(_xlfn.NUMBERVALUE(MID(D213,2,5)),'TB LTD 12.22'!$E:$E,'TB LTD 12.22'!$F:$F,)</f>
        <v>הפרשה לעודפות 2019</v>
      </c>
      <c r="F213" t="str">
        <f>IF(C213="Ltd",_xlfn.XLOOKUP(D213,Index!V:V,Index!R:R,),_xlfn.XLOOKUP(D213,Index!AG:AG,Index!AC:AC,))</f>
        <v>Institutions</v>
      </c>
      <c r="G213">
        <f>IF(C213="Ltd",_xlfn.XLOOKUP(D213,Index!V:V,Index!T:T,),_xlfn.XLOOKUP(D213,Index!AG:AG,Index!AE:AE,))</f>
        <v>0</v>
      </c>
      <c r="H213" s="31"/>
      <c r="I213" s="25">
        <f>_xlfn.XLOOKUP(_xlfn.NUMBERVALUE(MID(D213,2,5)),'TB LTD 12.22'!E:E,'TB LTD 12.22'!H:H,0,0,1)</f>
        <v>-10294.120000000001</v>
      </c>
      <c r="J213" s="30">
        <f>SUMIF(AJE!$E:$E,D213,AJE!$H:$H)</f>
        <v>0</v>
      </c>
      <c r="K213" s="30">
        <f>SUMIF(AJE!$Q:$Q,D213,AJE!$T:$T)</f>
        <v>0</v>
      </c>
      <c r="L213" s="39">
        <f t="shared" si="11"/>
        <v>-10294.120000000001</v>
      </c>
      <c r="M213" s="30">
        <f>SUMIF(AJE!$AB:$AB,D213,AJE!$AE:$AE)</f>
        <v>0</v>
      </c>
      <c r="N213" s="29">
        <f t="shared" si="12"/>
        <v>-10294.120000000001</v>
      </c>
      <c r="P213" s="29"/>
    </row>
    <row r="214" spans="1:16" x14ac:dyDescent="0.35">
      <c r="A214">
        <f>_xlfn.XLOOKUP($B214,Index!$E:$E,Index!$D:$D,)</f>
        <v>7</v>
      </c>
      <c r="B214" t="str">
        <f>IF($C214="Ltd",_xlfn.XLOOKUP($D214,Index!$V:$V,Index!$P:$P,),_xlfn.XLOOKUP($D214,Index!$AG:$AG,Index!$AA:$AA,))</f>
        <v>Accrued expenses and other payable</v>
      </c>
      <c r="C214" t="str">
        <f t="shared" si="13"/>
        <v>Ltd</v>
      </c>
      <c r="D214" t="s">
        <v>924</v>
      </c>
      <c r="E214" s="1" t="str">
        <f>_xlfn.XLOOKUP(_xlfn.NUMBERVALUE(MID(D214,2,5)),'TB LTD 12.22'!$E:$E,'TB LTD 12.22'!$F:$F,)</f>
        <v>עודפות 2020</v>
      </c>
      <c r="F214" t="str">
        <f>IF(C214="Ltd",_xlfn.XLOOKUP(D214,Index!V:V,Index!R:R,),_xlfn.XLOOKUP(D214,Index!AG:AG,Index!AC:AC,))</f>
        <v>Institutions</v>
      </c>
      <c r="G214">
        <f>IF(C214="Ltd",_xlfn.XLOOKUP(D214,Index!V:V,Index!T:T,),_xlfn.XLOOKUP(D214,Index!AG:AG,Index!AE:AE,))</f>
        <v>0</v>
      </c>
      <c r="H214" s="31"/>
      <c r="I214" s="25">
        <f>_xlfn.XLOOKUP(_xlfn.NUMBERVALUE(MID(D214,2,5)),'TB LTD 12.22'!E:E,'TB LTD 12.22'!H:H,0,0,1)</f>
        <v>17703.89</v>
      </c>
      <c r="J214" s="30">
        <f>SUMIF(AJE!$E:$E,D214,AJE!$H:$H)</f>
        <v>0</v>
      </c>
      <c r="K214" s="30">
        <f>SUMIF(AJE!$Q:$Q,D214,AJE!$T:$T)</f>
        <v>0</v>
      </c>
      <c r="L214" s="39">
        <f t="shared" si="11"/>
        <v>17703.89</v>
      </c>
      <c r="M214" s="30">
        <f>SUMIF(AJE!$AB:$AB,D214,AJE!$AE:$AE)</f>
        <v>0</v>
      </c>
      <c r="N214" s="29">
        <f t="shared" si="12"/>
        <v>17703.89</v>
      </c>
      <c r="P214" s="29"/>
    </row>
    <row r="215" spans="1:16" x14ac:dyDescent="0.35">
      <c r="A215">
        <f>_xlfn.XLOOKUP($B215,Index!$E:$E,Index!$D:$D,)</f>
        <v>7</v>
      </c>
      <c r="B215" t="str">
        <f>IF($C215="Ltd",_xlfn.XLOOKUP($D215,Index!$V:$V,Index!$P:$P,),_xlfn.XLOOKUP($D215,Index!$AG:$AG,Index!$AA:$AA,))</f>
        <v>Accrued expenses and other payable</v>
      </c>
      <c r="C215" t="str">
        <f t="shared" si="13"/>
        <v>Ltd</v>
      </c>
      <c r="D215" t="s">
        <v>925</v>
      </c>
      <c r="E215" s="1" t="str">
        <f>_xlfn.XLOOKUP(_xlfn.NUMBERVALUE(MID(D215,2,5)),'TB LTD 12.22'!$E:$E,'TB LTD 12.22'!$F:$F,)</f>
        <v>עודפות 2021</v>
      </c>
      <c r="F215" t="str">
        <f>IF(C215="Ltd",_xlfn.XLOOKUP(D215,Index!V:V,Index!R:R,),_xlfn.XLOOKUP(D215,Index!AG:AG,Index!AC:AC,))</f>
        <v>Institutions</v>
      </c>
      <c r="G215">
        <f>IF(C215="Ltd",_xlfn.XLOOKUP(D215,Index!V:V,Index!T:T,),_xlfn.XLOOKUP(D215,Index!AG:AG,Index!AE:AE,))</f>
        <v>0</v>
      </c>
      <c r="H215" s="31"/>
      <c r="I215" s="25">
        <f>_xlfn.XLOOKUP(_xlfn.NUMBERVALUE(MID(D215,2,5)),'TB LTD 12.22'!E:E,'TB LTD 12.22'!H:H,0,0,1)</f>
        <v>19181.59</v>
      </c>
      <c r="J215" s="30">
        <f>SUMIF(AJE!$E:$E,D215,AJE!$H:$H)</f>
        <v>0</v>
      </c>
      <c r="K215" s="30">
        <f>SUMIF(AJE!$Q:$Q,D215,AJE!$T:$T)</f>
        <v>0</v>
      </c>
      <c r="L215" s="39">
        <f t="shared" si="11"/>
        <v>19181.59</v>
      </c>
      <c r="M215" s="30">
        <f>SUMIF(AJE!$AB:$AB,D215,AJE!$AE:$AE)</f>
        <v>0</v>
      </c>
      <c r="N215" s="29">
        <f t="shared" si="12"/>
        <v>19181.59</v>
      </c>
      <c r="P215" s="29"/>
    </row>
    <row r="216" spans="1:16" x14ac:dyDescent="0.35">
      <c r="A216">
        <f>_xlfn.XLOOKUP($B216,Index!$E:$E,Index!$D:$D,)</f>
        <v>7</v>
      </c>
      <c r="B216" t="str">
        <f>IF($C216="Ltd",_xlfn.XLOOKUP($D216,Index!$V:$V,Index!$P:$P,),_xlfn.XLOOKUP($D216,Index!$AG:$AG,Index!$AA:$AA,))</f>
        <v>Accrued expenses and other payable</v>
      </c>
      <c r="C216" t="str">
        <f t="shared" si="13"/>
        <v>Ltd</v>
      </c>
      <c r="D216" t="s">
        <v>926</v>
      </c>
      <c r="E216" s="1" t="str">
        <f>_xlfn.XLOOKUP(_xlfn.NUMBERVALUE(MID(D216,2,5)),'TB LTD 12.22'!$E:$E,'TB LTD 12.22'!$F:$F,)</f>
        <v>עודפות 2016-2017</v>
      </c>
      <c r="F216" t="str">
        <f>IF(C216="Ltd",_xlfn.XLOOKUP(D216,Index!V:V,Index!R:R,),_xlfn.XLOOKUP(D216,Index!AG:AG,Index!AC:AC,))</f>
        <v>Institutions</v>
      </c>
      <c r="G216">
        <f>IF(C216="Ltd",_xlfn.XLOOKUP(D216,Index!V:V,Index!T:T,),_xlfn.XLOOKUP(D216,Index!AG:AG,Index!AE:AE,))</f>
        <v>0</v>
      </c>
      <c r="H216" s="31"/>
      <c r="I216" s="25">
        <f>_xlfn.XLOOKUP(_xlfn.NUMBERVALUE(MID(D216,2,5)),'TB LTD 12.22'!E:E,'TB LTD 12.22'!H:H,0,0,1)</f>
        <v>7371.98</v>
      </c>
      <c r="J216" s="30">
        <f>SUMIF(AJE!$E:$E,D216,AJE!$H:$H)</f>
        <v>0</v>
      </c>
      <c r="K216" s="30">
        <f>SUMIF(AJE!$Q:$Q,D216,AJE!$T:$T)</f>
        <v>0</v>
      </c>
      <c r="L216" s="39">
        <f t="shared" si="11"/>
        <v>7371.98</v>
      </c>
      <c r="M216" s="30">
        <f>SUMIF(AJE!$AB:$AB,D216,AJE!$AE:$AE)</f>
        <v>0</v>
      </c>
      <c r="N216" s="29">
        <f t="shared" si="12"/>
        <v>7371.98</v>
      </c>
      <c r="P216" s="29"/>
    </row>
    <row r="217" spans="1:16" x14ac:dyDescent="0.35">
      <c r="A217">
        <f>_xlfn.XLOOKUP($B217,Index!$E:$E,Index!$D:$D,)</f>
        <v>7</v>
      </c>
      <c r="B217" t="str">
        <f>IF($C217="Ltd",_xlfn.XLOOKUP($D217,Index!$V:$V,Index!$P:$P,),_xlfn.XLOOKUP($D217,Index!$AG:$AG,Index!$AA:$AA,))</f>
        <v>Accrued expenses and other payable</v>
      </c>
      <c r="C217" t="str">
        <f t="shared" si="13"/>
        <v>Ltd</v>
      </c>
      <c r="D217" t="s">
        <v>927</v>
      </c>
      <c r="E217" s="1" t="str">
        <f>_xlfn.XLOOKUP(_xlfn.NUMBERVALUE(MID(D217,2,5)),'TB LTD 12.22'!$E:$E,'TB LTD 12.22'!$F:$F,)</f>
        <v>עודפות 2022</v>
      </c>
      <c r="F217" t="str">
        <f>IF(C217="Ltd",_xlfn.XLOOKUP(D217,Index!V:V,Index!R:R,),_xlfn.XLOOKUP(D217,Index!AG:AG,Index!AC:AC,))</f>
        <v>Institutions</v>
      </c>
      <c r="G217">
        <f>IF(C217="Ltd",_xlfn.XLOOKUP(D217,Index!V:V,Index!T:T,),_xlfn.XLOOKUP(D217,Index!AG:AG,Index!AE:AE,))</f>
        <v>0</v>
      </c>
      <c r="H217" s="31"/>
      <c r="I217" s="25">
        <f>_xlfn.XLOOKUP(_xlfn.NUMBERVALUE(MID(D217,2,5)),'TB LTD 12.22'!E:E,'TB LTD 12.22'!H:H,0,0,1)</f>
        <v>17583.12</v>
      </c>
      <c r="J217" s="30">
        <f>SUMIF(AJE!$E:$E,D217,AJE!$H:$H)</f>
        <v>0</v>
      </c>
      <c r="K217" s="30">
        <f>SUMIF(AJE!$Q:$Q,D217,AJE!$T:$T)</f>
        <v>0</v>
      </c>
      <c r="L217" s="39">
        <f t="shared" si="11"/>
        <v>17583.12</v>
      </c>
      <c r="M217" s="30">
        <f>SUMIF(AJE!$AB:$AB,D217,AJE!$AE:$AE)</f>
        <v>0</v>
      </c>
      <c r="N217" s="29">
        <f t="shared" si="12"/>
        <v>17583.12</v>
      </c>
      <c r="P217" s="29"/>
    </row>
    <row r="218" spans="1:16" x14ac:dyDescent="0.35">
      <c r="A218">
        <f>_xlfn.XLOOKUP($B218,Index!$E:$E,Index!$D:$D,)</f>
        <v>7</v>
      </c>
      <c r="B218" t="str">
        <f>IF($C218="Ltd",_xlfn.XLOOKUP($D218,Index!$V:$V,Index!$P:$P,),_xlfn.XLOOKUP($D218,Index!$AG:$AG,Index!$AA:$AA,))</f>
        <v>Accrued expenses and other payable</v>
      </c>
      <c r="C218" t="str">
        <f t="shared" si="13"/>
        <v>Ltd</v>
      </c>
      <c r="D218" t="s">
        <v>928</v>
      </c>
      <c r="E218" s="1" t="str">
        <f>_xlfn.XLOOKUP(_xlfn.NUMBERVALUE(MID(D218,2,5)),'TB LTD 12.22'!$E:$E,'TB LTD 12.22'!$F:$F,)</f>
        <v>הפרשה לעודפות 2020</v>
      </c>
      <c r="F218" t="str">
        <f>IF(C218="Ltd",_xlfn.XLOOKUP(D218,Index!V:V,Index!R:R,),_xlfn.XLOOKUP(D218,Index!AG:AG,Index!AC:AC,))</f>
        <v>Institutions</v>
      </c>
      <c r="G218">
        <f>IF(C218="Ltd",_xlfn.XLOOKUP(D218,Index!V:V,Index!T:T,),_xlfn.XLOOKUP(D218,Index!AG:AG,Index!AE:AE,))</f>
        <v>0</v>
      </c>
      <c r="H218" s="31"/>
      <c r="I218" s="25">
        <f>_xlfn.XLOOKUP(_xlfn.NUMBERVALUE(MID(D218,2,5)),'TB LTD 12.22'!E:E,'TB LTD 12.22'!H:H,0,0,1)</f>
        <v>-32196.65</v>
      </c>
      <c r="J218" s="30">
        <f>SUMIF(AJE!$E:$E,D218,AJE!$H:$H)</f>
        <v>0</v>
      </c>
      <c r="K218" s="30">
        <f>SUMIF(AJE!$Q:$Q,D218,AJE!$T:$T)</f>
        <v>0</v>
      </c>
      <c r="L218" s="39">
        <f t="shared" si="11"/>
        <v>-32196.65</v>
      </c>
      <c r="M218" s="30">
        <f>SUMIF(AJE!$AB:$AB,D218,AJE!$AE:$AE)</f>
        <v>0</v>
      </c>
      <c r="N218" s="29">
        <f t="shared" si="12"/>
        <v>-32196.65</v>
      </c>
      <c r="P218" s="29"/>
    </row>
    <row r="219" spans="1:16" x14ac:dyDescent="0.35">
      <c r="A219">
        <f>_xlfn.XLOOKUP($B219,Index!$E:$E,Index!$D:$D,)</f>
        <v>8</v>
      </c>
      <c r="B219" t="str">
        <f>IF($C219="Ltd",_xlfn.XLOOKUP($D219,Index!$V:$V,Index!$P:$P,),_xlfn.XLOOKUP($D219,Index!$AG:$AG,Index!$AA:$AA,))</f>
        <v>Employees Payable</v>
      </c>
      <c r="C219" t="str">
        <f t="shared" si="13"/>
        <v>Ltd</v>
      </c>
      <c r="D219" t="s">
        <v>929</v>
      </c>
      <c r="E219" s="1" t="str">
        <f>_xlfn.XLOOKUP(_xlfn.NUMBERVALUE(MID(D219,2,5)),'TB LTD 12.22'!$E:$E,'TB LTD 12.22'!$F:$F,)</f>
        <v>קופה קטנה מתן פאתל</v>
      </c>
      <c r="F219">
        <f>IF(C219="Ltd",_xlfn.XLOOKUP(D219,Index!V:V,Index!R:R,),_xlfn.XLOOKUP(D219,Index!AG:AG,Index!AC:AC,))</f>
        <v>0</v>
      </c>
      <c r="G219">
        <f>IF(C219="Ltd",_xlfn.XLOOKUP(D219,Index!V:V,Index!T:T,),_xlfn.XLOOKUP(D219,Index!AG:AG,Index!AE:AE,))</f>
        <v>0</v>
      </c>
      <c r="H219" s="31"/>
      <c r="I219" s="25">
        <f>_xlfn.XLOOKUP(_xlfn.NUMBERVALUE(MID(D219,2,5)),'TB LTD 12.22'!E:E,'TB LTD 12.22'!H:H,0,0,1)</f>
        <v>-0.97</v>
      </c>
      <c r="J219" s="30">
        <f>SUMIF(AJE!$E:$E,D219,AJE!$H:$H)</f>
        <v>0</v>
      </c>
      <c r="K219" s="30">
        <f>SUMIF(AJE!$Q:$Q,D219,AJE!$T:$T)</f>
        <v>0</v>
      </c>
      <c r="L219" s="39">
        <f t="shared" si="11"/>
        <v>-0.97</v>
      </c>
      <c r="M219" s="30">
        <f>SUMIF(AJE!$AB:$AB,D219,AJE!$AE:$AE)</f>
        <v>0</v>
      </c>
      <c r="N219" s="29">
        <f t="shared" si="12"/>
        <v>-0.97</v>
      </c>
      <c r="P219" s="29"/>
    </row>
    <row r="220" spans="1:16" x14ac:dyDescent="0.35">
      <c r="A220">
        <f>_xlfn.XLOOKUP($B220,Index!$E:$E,Index!$D:$D,)</f>
        <v>8</v>
      </c>
      <c r="B220" t="str">
        <f>IF($C220="Ltd",_xlfn.XLOOKUP($D220,Index!$V:$V,Index!$P:$P,),_xlfn.XLOOKUP($D220,Index!$AG:$AG,Index!$AA:$AA,))</f>
        <v>Employees Payable</v>
      </c>
      <c r="C220" t="str">
        <f t="shared" si="13"/>
        <v>Ltd</v>
      </c>
      <c r="D220" t="s">
        <v>930</v>
      </c>
      <c r="E220" s="1" t="str">
        <f>_xlfn.XLOOKUP(_xlfn.NUMBERVALUE(MID(D220,2,5)),'TB LTD 12.22'!$E:$E,'TB LTD 12.22'!$F:$F,)</f>
        <v>רן רמתי</v>
      </c>
      <c r="F220">
        <f>IF(C220="Ltd",_xlfn.XLOOKUP(D220,Index!V:V,Index!R:R,),_xlfn.XLOOKUP(D220,Index!AG:AG,Index!AC:AC,))</f>
        <v>0</v>
      </c>
      <c r="G220">
        <f>IF(C220="Ltd",_xlfn.XLOOKUP(D220,Index!V:V,Index!T:T,),_xlfn.XLOOKUP(D220,Index!AG:AG,Index!AE:AE,))</f>
        <v>0</v>
      </c>
      <c r="H220" s="31"/>
      <c r="I220" s="25">
        <f>_xlfn.XLOOKUP(_xlfn.NUMBERVALUE(MID(D220,2,5)),'TB LTD 12.22'!E:E,'TB LTD 12.22'!H:H,0,0,1)</f>
        <v>-0.08</v>
      </c>
      <c r="J220" s="30">
        <f>SUMIF(AJE!$E:$E,D220,AJE!$H:$H)</f>
        <v>0</v>
      </c>
      <c r="K220" s="30">
        <f>SUMIF(AJE!$Q:$Q,D220,AJE!$T:$T)</f>
        <v>0</v>
      </c>
      <c r="L220" s="39">
        <f t="shared" si="11"/>
        <v>-0.08</v>
      </c>
      <c r="M220" s="30">
        <f>SUMIF(AJE!$AB:$AB,D220,AJE!$AE:$AE)</f>
        <v>0</v>
      </c>
      <c r="N220" s="29">
        <f t="shared" si="12"/>
        <v>-0.08</v>
      </c>
      <c r="P220" s="29"/>
    </row>
    <row r="221" spans="1:16" x14ac:dyDescent="0.35">
      <c r="A221">
        <f>_xlfn.XLOOKUP($B221,Index!$E:$E,Index!$D:$D,)</f>
        <v>8</v>
      </c>
      <c r="B221" t="str">
        <f>IF($C221="Ltd",_xlfn.XLOOKUP($D221,Index!$V:$V,Index!$P:$P,),_xlfn.XLOOKUP($D221,Index!$AG:$AG,Index!$AA:$AA,))</f>
        <v>Employees Payable</v>
      </c>
      <c r="C221" t="str">
        <f t="shared" si="13"/>
        <v>Ltd</v>
      </c>
      <c r="D221" t="s">
        <v>931</v>
      </c>
      <c r="E221" s="1" t="str">
        <f>_xlfn.XLOOKUP(_xlfn.NUMBERVALUE(MID(D221,2,5)),'TB LTD 12.22'!$E:$E,'TB LTD 12.22'!$F:$F,)</f>
        <v>קליין ג'יין</v>
      </c>
      <c r="F221">
        <f>IF(C221="Ltd",_xlfn.XLOOKUP(D221,Index!V:V,Index!R:R,),_xlfn.XLOOKUP(D221,Index!AG:AG,Index!AC:AC,))</f>
        <v>0</v>
      </c>
      <c r="G221">
        <f>IF(C221="Ltd",_xlfn.XLOOKUP(D221,Index!V:V,Index!T:T,),_xlfn.XLOOKUP(D221,Index!AG:AG,Index!AE:AE,))</f>
        <v>0</v>
      </c>
      <c r="H221" s="31"/>
      <c r="I221" s="25">
        <f>_xlfn.XLOOKUP(_xlfn.NUMBERVALUE(MID(D221,2,5)),'TB LTD 12.22'!E:E,'TB LTD 12.22'!H:H,0,0,1)</f>
        <v>1508.67</v>
      </c>
      <c r="J221" s="30">
        <f>SUMIF(AJE!$E:$E,D221,AJE!$H:$H)</f>
        <v>0</v>
      </c>
      <c r="K221" s="30">
        <f>SUMIF(AJE!$Q:$Q,D221,AJE!$T:$T)</f>
        <v>0</v>
      </c>
      <c r="L221" s="39">
        <f t="shared" si="11"/>
        <v>1508.67</v>
      </c>
      <c r="M221" s="30">
        <f>SUMIF(AJE!$AB:$AB,D221,AJE!$AE:$AE)</f>
        <v>0</v>
      </c>
      <c r="N221" s="29">
        <f t="shared" si="12"/>
        <v>1508.67</v>
      </c>
      <c r="P221" s="29"/>
    </row>
    <row r="222" spans="1:16" x14ac:dyDescent="0.35">
      <c r="A222">
        <f>_xlfn.XLOOKUP($B222,Index!$E:$E,Index!$D:$D,)</f>
        <v>8</v>
      </c>
      <c r="B222" t="str">
        <f>IF($C222="Ltd",_xlfn.XLOOKUP($D222,Index!$V:$V,Index!$P:$P,),_xlfn.XLOOKUP($D222,Index!$AG:$AG,Index!$AA:$AA,))</f>
        <v>Employees Payable</v>
      </c>
      <c r="C222" t="str">
        <f t="shared" si="13"/>
        <v>Ltd</v>
      </c>
      <c r="D222" t="s">
        <v>932</v>
      </c>
      <c r="E222" s="1" t="str">
        <f>_xlfn.XLOOKUP(_xlfn.NUMBERVALUE(MID(D222,2,5)),'TB LTD 12.22'!$E:$E,'TB LTD 12.22'!$F:$F,)</f>
        <v>חו"ז עובדים</v>
      </c>
      <c r="F222">
        <f>IF(C222="Ltd",_xlfn.XLOOKUP(D222,Index!V:V,Index!R:R,),_xlfn.XLOOKUP(D222,Index!AG:AG,Index!AC:AC,))</f>
        <v>0</v>
      </c>
      <c r="G222">
        <f>IF(C222="Ltd",_xlfn.XLOOKUP(D222,Index!V:V,Index!T:T,),_xlfn.XLOOKUP(D222,Index!AG:AG,Index!AE:AE,))</f>
        <v>0</v>
      </c>
      <c r="H222" s="31"/>
      <c r="I222" s="25">
        <f>_xlfn.XLOOKUP(_xlfn.NUMBERVALUE(MID(D222,2,5)),'TB LTD 12.22'!E:E,'TB LTD 12.22'!H:H,0,0,1)</f>
        <v>-578771.12</v>
      </c>
      <c r="J222" s="30">
        <f>SUMIF(AJE!$E:$E,D222,AJE!$H:$H)</f>
        <v>0</v>
      </c>
      <c r="K222" s="30">
        <f>SUMIF(AJE!$Q:$Q,D222,AJE!$T:$T)</f>
        <v>0</v>
      </c>
      <c r="L222" s="39">
        <f t="shared" ref="L222:L282" si="14">I222+J222+K222</f>
        <v>-578771.12</v>
      </c>
      <c r="M222" s="30">
        <f>SUMIF(AJE!$AB:$AB,D222,AJE!$AE:$AE)</f>
        <v>0</v>
      </c>
      <c r="N222" s="29">
        <f t="shared" ref="N222:N282" si="15">L222+M222</f>
        <v>-578771.12</v>
      </c>
      <c r="P222" s="29"/>
    </row>
    <row r="223" spans="1:16" x14ac:dyDescent="0.35">
      <c r="A223">
        <f>_xlfn.XLOOKUP($B223,Index!$E:$E,Index!$D:$D,)</f>
        <v>7</v>
      </c>
      <c r="B223" t="str">
        <f>IF($C223="Ltd",_xlfn.XLOOKUP($D223,Index!$V:$V,Index!$P:$P,),_xlfn.XLOOKUP($D223,Index!$AG:$AG,Index!$AA:$AA,))</f>
        <v>Accrued expenses and other payable</v>
      </c>
      <c r="C223" t="str">
        <f t="shared" si="13"/>
        <v>Ltd</v>
      </c>
      <c r="D223" t="s">
        <v>933</v>
      </c>
      <c r="E223" s="1" t="str">
        <f>_xlfn.XLOOKUP(_xlfn.NUMBERVALUE(MID(D223,2,5)),'TB LTD 12.22'!$E:$E,'TB LTD 12.22'!$F:$F,)</f>
        <v>אגם לידרים נאמנות</v>
      </c>
      <c r="F223" t="str">
        <f>IF(C223="Ltd",_xlfn.XLOOKUP(D223,Index!V:V,Index!R:R,),_xlfn.XLOOKUP(D223,Index!AG:AG,Index!AC:AC,))</f>
        <v>Accrued Expenses</v>
      </c>
      <c r="G223">
        <f>IF(C223="Ltd",_xlfn.XLOOKUP(D223,Index!V:V,Index!T:T,),_xlfn.XLOOKUP(D223,Index!AG:AG,Index!AE:AE,))</f>
        <v>0</v>
      </c>
      <c r="H223" s="31"/>
      <c r="I223" s="25">
        <f>_xlfn.XLOOKUP(_xlfn.NUMBERVALUE(MID(D223,2,5)),'TB LTD 12.22'!E:E,'TB LTD 12.22'!H:H,0,0,1)</f>
        <v>-949.48</v>
      </c>
      <c r="J223" s="30">
        <f>SUMIF(AJE!$E:$E,D223,AJE!$H:$H)</f>
        <v>0</v>
      </c>
      <c r="K223" s="30">
        <f>SUMIF(AJE!$Q:$Q,D223,AJE!$T:$T)</f>
        <v>0</v>
      </c>
      <c r="L223" s="39">
        <f t="shared" si="14"/>
        <v>-949.48</v>
      </c>
      <c r="M223" s="30">
        <f>SUMIF(AJE!$AB:$AB,D223,AJE!$AE:$AE)</f>
        <v>0</v>
      </c>
      <c r="N223" s="29">
        <f t="shared" si="15"/>
        <v>-949.48</v>
      </c>
      <c r="P223" s="29"/>
    </row>
    <row r="224" spans="1:16" x14ac:dyDescent="0.35">
      <c r="A224">
        <f>_xlfn.XLOOKUP($B224,Index!$E:$E,Index!$D:$D,)</f>
        <v>8</v>
      </c>
      <c r="B224" t="str">
        <f>IF($C224="Ltd",_xlfn.XLOOKUP($D224,Index!$V:$V,Index!$P:$P,),_xlfn.XLOOKUP($D224,Index!$AG:$AG,Index!$AA:$AA,))</f>
        <v>Employees Payable</v>
      </c>
      <c r="C224" t="str">
        <f t="shared" si="13"/>
        <v>Ltd</v>
      </c>
      <c r="D224" t="s">
        <v>934</v>
      </c>
      <c r="E224" s="1" t="str">
        <f>_xlfn.XLOOKUP(_xlfn.NUMBERVALUE(MID(D224,2,5)),'TB LTD 12.22'!$E:$E,'TB LTD 12.22'!$F:$F,)</f>
        <v>חו"ז קופות גמל הרמטיק שירותי נאמנות</v>
      </c>
      <c r="F224" t="str">
        <f>IF(C224="Ltd",_xlfn.XLOOKUP(D224,Index!V:V,Index!R:R,),_xlfn.XLOOKUP(D224,Index!AG:AG,Index!AC:AC,))</f>
        <v>Institutions</v>
      </c>
      <c r="G224">
        <f>IF(C224="Ltd",_xlfn.XLOOKUP(D224,Index!V:V,Index!T:T,),_xlfn.XLOOKUP(D224,Index!AG:AG,Index!AE:AE,))</f>
        <v>0</v>
      </c>
      <c r="H224" s="31"/>
      <c r="I224" s="25">
        <f>_xlfn.XLOOKUP(_xlfn.NUMBERVALUE(MID(D224,2,5)),'TB LTD 12.22'!E:E,'TB LTD 12.22'!H:H,0,0,1)</f>
        <v>-250838.53</v>
      </c>
      <c r="J224" s="30">
        <f>SUMIF(AJE!$E:$E,D224,AJE!$H:$H)</f>
        <v>0</v>
      </c>
      <c r="K224" s="30">
        <f>SUMIF(AJE!$Q:$Q,D224,AJE!$T:$T)</f>
        <v>0</v>
      </c>
      <c r="L224" s="39">
        <f t="shared" si="14"/>
        <v>-250838.53</v>
      </c>
      <c r="M224" s="30">
        <f>SUMIF(AJE!$AB:$AB,D224,AJE!$AE:$AE)</f>
        <v>0</v>
      </c>
      <c r="N224" s="29">
        <f t="shared" si="15"/>
        <v>-250838.53</v>
      </c>
      <c r="P224" s="29"/>
    </row>
    <row r="225" spans="1:16" x14ac:dyDescent="0.35">
      <c r="A225">
        <f>_xlfn.XLOOKUP($B225,Index!$E:$E,Index!$D:$D,)</f>
        <v>13</v>
      </c>
      <c r="B225" t="str">
        <f>IF($C225="Ltd",_xlfn.XLOOKUP($D225,Index!$V:$V,Index!$P:$P,),_xlfn.XLOOKUP($D225,Index!$AG:$AG,Index!$AA:$AA,))</f>
        <v>Retained Loss</v>
      </c>
      <c r="C225" t="str">
        <f>IF(LEFT(D225)="1","Ltd","Inc")</f>
        <v>Ltd</v>
      </c>
      <c r="D225" t="s">
        <v>969</v>
      </c>
      <c r="E225" s="1" t="str">
        <f>_xlfn.XLOOKUP(_xlfn.NUMBERVALUE(MID(D225,2,5)),'TB LTD 12.22'!$E:$E,'TB LTD 12.22'!$F:$F,)</f>
        <v>יתרת רווח שנים קודמות</v>
      </c>
      <c r="F225">
        <f>IF(C225="Ltd",_xlfn.XLOOKUP(D225,Index!V:V,Index!R:R,),_xlfn.XLOOKUP(D225,Index!AG:AG,Index!AC:AC,))</f>
        <v>0</v>
      </c>
      <c r="G225">
        <f>IF(C225="Ltd",_xlfn.XLOOKUP(D225,Index!V:V,Index!T:T,),_xlfn.XLOOKUP(D225,Index!AG:AG,Index!AE:AE,))</f>
        <v>0</v>
      </c>
      <c r="H225" s="31"/>
      <c r="I225" s="25">
        <f>_xlfn.XLOOKUP(_xlfn.NUMBERVALUE(MID(D225,2,5)),'TB LTD 12.22'!E:E,'TB LTD 12.22'!H:H,0,0,1)</f>
        <v>37866006.210000001</v>
      </c>
      <c r="J225" s="30">
        <f>SUMIF(AJE!$E:$E,D225,AJE!$H:$H)</f>
        <v>0</v>
      </c>
      <c r="K225" s="30">
        <f>SUMIF(AJE!$Q:$Q,D225,AJE!$T:$T)</f>
        <v>0</v>
      </c>
      <c r="L225" s="39">
        <f t="shared" si="14"/>
        <v>37866006.210000001</v>
      </c>
      <c r="M225" s="30">
        <f>SUMIF(AJE!$AB:$AB,D225,AJE!$AE:$AE)</f>
        <v>0</v>
      </c>
      <c r="N225" s="29">
        <f t="shared" si="15"/>
        <v>37866006.210000001</v>
      </c>
      <c r="P225" s="29"/>
    </row>
    <row r="226" spans="1:16" x14ac:dyDescent="0.35">
      <c r="A226">
        <f>_xlfn.XLOOKUP($B226,Index!$E:$E,Index!$D:$D,)</f>
        <v>60</v>
      </c>
      <c r="B226" t="str">
        <f>IF($C226="Ltd",_xlfn.XLOOKUP($D226,Index!$V:$V,Index!$P:$P,),_xlfn.XLOOKUP($D226,Index!$AG:$AG,Index!$AA:$AA,))</f>
        <v>Marketing</v>
      </c>
      <c r="C226" t="str">
        <f t="shared" si="13"/>
        <v>Ltd</v>
      </c>
      <c r="D226" t="s">
        <v>935</v>
      </c>
      <c r="E226" s="1" t="str">
        <f>_xlfn.XLOOKUP(_xlfn.NUMBERVALUE(MID(D226,2,5)),'TB LTD 12.22'!$E:$E,'TB LTD 12.22'!$F:$F,)</f>
        <v>זק.תגמולים-שיווק</v>
      </c>
      <c r="F226" t="str">
        <f>IF(C226="Ltd",_xlfn.XLOOKUP(D226,Index!V:V,Index!R:R,),_xlfn.XLOOKUP(D226,Index!AG:AG,Index!AC:AC,))</f>
        <v>Payroll &amp; Payroll related</v>
      </c>
      <c r="G226">
        <f>IF(C226="Ltd",_xlfn.XLOOKUP(D226,Index!V:V,Index!T:T,),_xlfn.XLOOKUP(D226,Index!AG:AG,Index!AE:AE,))</f>
        <v>0</v>
      </c>
      <c r="H226" s="31"/>
      <c r="I226" s="25">
        <f>_xlfn.XLOOKUP(_xlfn.NUMBERVALUE(MID(D226,2,5)),'TB LTD 12.22'!E:E,'TB LTD 12.22'!H:H,0,0,1)</f>
        <v>5925.76</v>
      </c>
      <c r="J226" s="30">
        <f>SUMIF(AJE!$E:$E,D226,AJE!$H:$H)</f>
        <v>0</v>
      </c>
      <c r="K226" s="30">
        <f>SUMIF(AJE!$Q:$Q,D226,AJE!$T:$T)</f>
        <v>0</v>
      </c>
      <c r="L226" s="39">
        <f t="shared" si="14"/>
        <v>5925.76</v>
      </c>
      <c r="M226" s="30">
        <f>SUMIF(AJE!$AB:$AB,D226,AJE!$AE:$AE)</f>
        <v>0</v>
      </c>
      <c r="N226" s="29">
        <f t="shared" si="15"/>
        <v>5925.76</v>
      </c>
      <c r="P226" s="29"/>
    </row>
    <row r="227" spans="1:16" x14ac:dyDescent="0.35">
      <c r="A227">
        <f>_xlfn.XLOOKUP($B227,Index!$E:$E,Index!$D:$D,)</f>
        <v>70</v>
      </c>
      <c r="B227" t="str">
        <f>IF($C227="Ltd",_xlfn.XLOOKUP($D227,Index!$V:$V,Index!$P:$P,),_xlfn.XLOOKUP($D227,Index!$AG:$AG,Index!$AA:$AA,))</f>
        <v>G&amp;A</v>
      </c>
      <c r="C227" t="str">
        <f t="shared" si="13"/>
        <v>Ltd</v>
      </c>
      <c r="D227" t="s">
        <v>936</v>
      </c>
      <c r="E227" s="1" t="str">
        <f>_xlfn.XLOOKUP(_xlfn.NUMBERVALUE(MID(D227,2,5)),'TB LTD 12.22'!$E:$E,'TB LTD 12.22'!$F:$F,)</f>
        <v>זק.תגמולים - הנהלה</v>
      </c>
      <c r="F227" t="str">
        <f>IF(C227="Ltd",_xlfn.XLOOKUP(D227,Index!V:V,Index!R:R,),_xlfn.XLOOKUP(D227,Index!AG:AG,Index!AC:AC,))</f>
        <v>Payroll &amp; Payroll related</v>
      </c>
      <c r="G227">
        <f>IF(C227="Ltd",_xlfn.XLOOKUP(D227,Index!V:V,Index!T:T,),_xlfn.XLOOKUP(D227,Index!AG:AG,Index!AE:AE,))</f>
        <v>0</v>
      </c>
      <c r="H227" s="31"/>
      <c r="I227" s="25">
        <f>_xlfn.XLOOKUP(_xlfn.NUMBERVALUE(MID(D227,2,5)),'TB LTD 12.22'!E:E,'TB LTD 12.22'!H:H,0,0,1)</f>
        <v>28609.14</v>
      </c>
      <c r="J227" s="30">
        <f>SUMIF(AJE!$E:$E,D227,AJE!$H:$H)</f>
        <v>0</v>
      </c>
      <c r="K227" s="30">
        <f>SUMIF(AJE!$Q:$Q,D227,AJE!$T:$T)</f>
        <v>0</v>
      </c>
      <c r="L227" s="39">
        <f t="shared" si="14"/>
        <v>28609.14</v>
      </c>
      <c r="M227" s="30">
        <f>SUMIF(AJE!$AB:$AB,D227,AJE!$AE:$AE)</f>
        <v>0</v>
      </c>
      <c r="N227" s="29">
        <f t="shared" si="15"/>
        <v>28609.14</v>
      </c>
      <c r="P227" s="29"/>
    </row>
    <row r="228" spans="1:16" x14ac:dyDescent="0.35">
      <c r="A228">
        <f>_xlfn.XLOOKUP($B228,Index!$E:$E,Index!$D:$D,)</f>
        <v>30</v>
      </c>
      <c r="B228" t="str">
        <f>IF($C228="Ltd",_xlfn.XLOOKUP($D228,Index!$V:$V,Index!$P:$P,),_xlfn.XLOOKUP($D228,Index!$AG:$AG,Index!$AA:$AA,))</f>
        <v>Cost of Sales</v>
      </c>
      <c r="C228" t="str">
        <f t="shared" si="13"/>
        <v>Ltd</v>
      </c>
      <c r="D228" t="s">
        <v>937</v>
      </c>
      <c r="E228" s="1" t="str">
        <f>_xlfn.XLOOKUP(_xlfn.NUMBERVALUE(MID(D228,2,5)),'TB LTD 12.22'!$E:$E,'TB LTD 12.22'!$F:$F,)</f>
        <v>זק.תגמולים - שירות לקוחות</v>
      </c>
      <c r="F228" t="str">
        <f>IF(C228="Ltd",_xlfn.XLOOKUP(D228,Index!V:V,Index!R:R,),_xlfn.XLOOKUP(D228,Index!AG:AG,Index!AC:AC,))</f>
        <v>Payroll &amp; Payroll related</v>
      </c>
      <c r="G228">
        <f>IF(C228="Ltd",_xlfn.XLOOKUP(D228,Index!V:V,Index!T:T,),_xlfn.XLOOKUP(D228,Index!AG:AG,Index!AE:AE,))</f>
        <v>0</v>
      </c>
      <c r="H228" s="31"/>
      <c r="I228" s="25">
        <f>_xlfn.XLOOKUP(_xlfn.NUMBERVALUE(MID(D228,2,5)),'TB LTD 12.22'!E:E,'TB LTD 12.22'!H:H,0,0,1)</f>
        <v>7193</v>
      </c>
      <c r="J228" s="30">
        <f>SUMIF(AJE!$E:$E,D228,AJE!$H:$H)</f>
        <v>0</v>
      </c>
      <c r="K228" s="30">
        <f>SUMIF(AJE!$Q:$Q,D228,AJE!$T:$T)</f>
        <v>0</v>
      </c>
      <c r="L228" s="39">
        <f t="shared" si="14"/>
        <v>7193</v>
      </c>
      <c r="M228" s="30">
        <f>SUMIF(AJE!$AB:$AB,D228,AJE!$AE:$AE)</f>
        <v>0</v>
      </c>
      <c r="N228" s="29">
        <f t="shared" si="15"/>
        <v>7193</v>
      </c>
      <c r="P228" s="29"/>
    </row>
    <row r="229" spans="1:16" x14ac:dyDescent="0.35">
      <c r="A229">
        <f>_xlfn.XLOOKUP($B229,Index!$E:$E,Index!$D:$D,)</f>
        <v>30</v>
      </c>
      <c r="B229" t="str">
        <f>IF($C229="Ltd",_xlfn.XLOOKUP($D229,Index!$V:$V,Index!$P:$P,),_xlfn.XLOOKUP($D229,Index!$AG:$AG,Index!$AA:$AA,))</f>
        <v>Cost of Sales</v>
      </c>
      <c r="C229" t="str">
        <f t="shared" si="13"/>
        <v>Ltd</v>
      </c>
      <c r="D229" t="s">
        <v>938</v>
      </c>
      <c r="E229" s="1" t="str">
        <f>_xlfn.XLOOKUP(_xlfn.NUMBERVALUE(MID(D229,2,5)),'TB LTD 12.22'!$E:$E,'TB LTD 12.22'!$F:$F,)</f>
        <v>הכנסות זקופות שירות לקוחות</v>
      </c>
      <c r="F229" t="str">
        <f>IF(C229="Ltd",_xlfn.XLOOKUP(D229,Index!V:V,Index!R:R,),_xlfn.XLOOKUP(D229,Index!AG:AG,Index!AC:AC,))</f>
        <v>Payroll &amp; Payroll related</v>
      </c>
      <c r="G229">
        <f>IF(C229="Ltd",_xlfn.XLOOKUP(D229,Index!V:V,Index!T:T,),_xlfn.XLOOKUP(D229,Index!AG:AG,Index!AE:AE,))</f>
        <v>0</v>
      </c>
      <c r="H229" s="31"/>
      <c r="I229" s="25">
        <f>_xlfn.XLOOKUP(_xlfn.NUMBERVALUE(MID(D229,2,5)),'TB LTD 12.22'!E:E,'TB LTD 12.22'!H:H,0,0,1)</f>
        <v>-46728.76</v>
      </c>
      <c r="J229" s="30">
        <f>SUMIF(AJE!$E:$E,D229,AJE!$H:$H)</f>
        <v>0</v>
      </c>
      <c r="K229" s="30">
        <f>SUMIF(AJE!$Q:$Q,D229,AJE!$T:$T)</f>
        <v>0</v>
      </c>
      <c r="L229" s="39">
        <f t="shared" si="14"/>
        <v>-46728.76</v>
      </c>
      <c r="M229" s="30">
        <f>SUMIF(AJE!$AB:$AB,D229,AJE!$AE:$AE)</f>
        <v>0</v>
      </c>
      <c r="N229" s="29">
        <f t="shared" si="15"/>
        <v>-46728.76</v>
      </c>
      <c r="P229" s="29"/>
    </row>
    <row r="230" spans="1:16" x14ac:dyDescent="0.35">
      <c r="A230">
        <f>_xlfn.XLOOKUP($B230,Index!$E:$E,Index!$D:$D,)</f>
        <v>40</v>
      </c>
      <c r="B230" t="str">
        <f>IF($C230="Ltd",_xlfn.XLOOKUP($D230,Index!$V:$V,Index!$P:$P,),_xlfn.XLOOKUP($D230,Index!$AG:$AG,Index!$AA:$AA,))</f>
        <v>R&amp;D</v>
      </c>
      <c r="C230" t="str">
        <f t="shared" ref="C230:C292" si="16">IF(LEFT(D230)="1","Ltd","Inc")</f>
        <v>Ltd</v>
      </c>
      <c r="D230" t="s">
        <v>939</v>
      </c>
      <c r="E230" s="1" t="str">
        <f>_xlfn.XLOOKUP(_xlfn.NUMBERVALUE(MID(D230,2,5)),'TB LTD 12.22'!$E:$E,'TB LTD 12.22'!$F:$F,)</f>
        <v>הכנסות זקופות לאבס</v>
      </c>
      <c r="F230" t="str">
        <f>IF(C230="Ltd",_xlfn.XLOOKUP(D230,Index!V:V,Index!R:R,),_xlfn.XLOOKUP(D230,Index!AG:AG,Index!AC:AC,))</f>
        <v>Payroll &amp; Payroll related</v>
      </c>
      <c r="G230" t="str">
        <f>IF(C230="Ltd",_xlfn.XLOOKUP(D230,Index!V:V,Index!T:T,),_xlfn.XLOOKUP(D230,Index!AG:AG,Index!AE:AE,))</f>
        <v>Labs</v>
      </c>
      <c r="H230" s="31"/>
      <c r="I230" s="25">
        <f>_xlfn.XLOOKUP(_xlfn.NUMBERVALUE(MID(D230,2,5)),'TB LTD 12.22'!E:E,'TB LTD 12.22'!H:H,0,0,1)</f>
        <v>-51960.56</v>
      </c>
      <c r="J230" s="30">
        <f>SUMIF(AJE!$E:$E,D230,AJE!$H:$H)</f>
        <v>0</v>
      </c>
      <c r="K230" s="30">
        <f>SUMIF(AJE!$Q:$Q,D230,AJE!$T:$T)</f>
        <v>0</v>
      </c>
      <c r="L230" s="39">
        <f t="shared" si="14"/>
        <v>-51960.56</v>
      </c>
      <c r="M230" s="30">
        <f>SUMIF(AJE!$AB:$AB,D230,AJE!$AE:$AE)</f>
        <v>0</v>
      </c>
      <c r="N230" s="29">
        <f t="shared" si="15"/>
        <v>-51960.56</v>
      </c>
      <c r="P230" s="29"/>
    </row>
    <row r="231" spans="1:16" x14ac:dyDescent="0.35">
      <c r="A231">
        <f>_xlfn.XLOOKUP($B231,Index!$E:$E,Index!$D:$D,)</f>
        <v>40</v>
      </c>
      <c r="B231" t="str">
        <f>IF($C231="Ltd",_xlfn.XLOOKUP($D231,Index!$V:$V,Index!$P:$P,),_xlfn.XLOOKUP($D231,Index!$AG:$AG,Index!$AA:$AA,))</f>
        <v>R&amp;D</v>
      </c>
      <c r="C231" t="str">
        <f t="shared" si="16"/>
        <v>Ltd</v>
      </c>
      <c r="D231" t="s">
        <v>940</v>
      </c>
      <c r="E231" s="1" t="str">
        <f>_xlfn.XLOOKUP(_xlfn.NUMBERVALUE(MID(D231,2,5)),'TB LTD 12.22'!$E:$E,'TB LTD 12.22'!$F:$F,)</f>
        <v>זק.תגמולים - לאבס</v>
      </c>
      <c r="F231" t="str">
        <f>IF(C231="Ltd",_xlfn.XLOOKUP(D231,Index!V:V,Index!R:R,),_xlfn.XLOOKUP(D231,Index!AG:AG,Index!AC:AC,))</f>
        <v>Payroll &amp; Payroll related</v>
      </c>
      <c r="G231" t="str">
        <f>IF(C231="Ltd",_xlfn.XLOOKUP(D231,Index!V:V,Index!T:T,),_xlfn.XLOOKUP(D231,Index!AG:AG,Index!AE:AE,))</f>
        <v>Labs</v>
      </c>
      <c r="H231" s="31"/>
      <c r="I231" s="25">
        <f>_xlfn.XLOOKUP(_xlfn.NUMBERVALUE(MID(D231,2,5)),'TB LTD 12.22'!E:E,'TB LTD 12.22'!H:H,0,0,1)</f>
        <v>29370.67</v>
      </c>
      <c r="J231" s="30">
        <f>SUMIF(AJE!$E:$E,D231,AJE!$H:$H)</f>
        <v>0</v>
      </c>
      <c r="K231" s="30">
        <f>SUMIF(AJE!$Q:$Q,D231,AJE!$T:$T)</f>
        <v>0</v>
      </c>
      <c r="L231" s="39">
        <f t="shared" si="14"/>
        <v>29370.67</v>
      </c>
      <c r="M231" s="30">
        <f>SUMIF(AJE!$AB:$AB,D231,AJE!$AE:$AE)</f>
        <v>0</v>
      </c>
      <c r="N231" s="29">
        <f t="shared" si="15"/>
        <v>29370.67</v>
      </c>
      <c r="P231" s="29"/>
    </row>
    <row r="232" spans="1:16" x14ac:dyDescent="0.35">
      <c r="A232">
        <f>_xlfn.XLOOKUP($B232,Index!$E:$E,Index!$D:$D,)</f>
        <v>40</v>
      </c>
      <c r="B232" t="str">
        <f>IF($C232="Ltd",_xlfn.XLOOKUP($D232,Index!$V:$V,Index!$P:$P,),_xlfn.XLOOKUP($D232,Index!$AG:$AG,Index!$AA:$AA,))</f>
        <v>R&amp;D</v>
      </c>
      <c r="C232" t="str">
        <f t="shared" si="16"/>
        <v>Ltd</v>
      </c>
      <c r="D232" t="s">
        <v>941</v>
      </c>
      <c r="E232" s="1" t="str">
        <f>_xlfn.XLOOKUP(_xlfn.NUMBERVALUE(MID(D232,2,5)),'TB LTD 12.22'!$E:$E,'TB LTD 12.22'!$F:$F,)</f>
        <v>שווי ארוחות - לאבס</v>
      </c>
      <c r="F232" t="str">
        <f>IF(C232="Ltd",_xlfn.XLOOKUP(D232,Index!V:V,Index!R:R,),_xlfn.XLOOKUP(D232,Index!AG:AG,Index!AC:AC,))</f>
        <v>Payroll &amp; Payroll related</v>
      </c>
      <c r="G232" t="str">
        <f>IF(C232="Ltd",_xlfn.XLOOKUP(D232,Index!V:V,Index!T:T,),_xlfn.XLOOKUP(D232,Index!AG:AG,Index!AE:AE,))</f>
        <v>Labs</v>
      </c>
      <c r="H232" s="31"/>
      <c r="I232" s="25">
        <f>_xlfn.XLOOKUP(_xlfn.NUMBERVALUE(MID(D232,2,5)),'TB LTD 12.22'!E:E,'TB LTD 12.22'!H:H,0,0,1)</f>
        <v>18953.79</v>
      </c>
      <c r="J232" s="30">
        <f>SUMIF(AJE!$E:$E,D232,AJE!$H:$H)</f>
        <v>0</v>
      </c>
      <c r="K232" s="30">
        <f>SUMIF(AJE!$Q:$Q,D232,AJE!$T:$T)</f>
        <v>0</v>
      </c>
      <c r="L232" s="39">
        <f t="shared" si="14"/>
        <v>18953.79</v>
      </c>
      <c r="M232" s="30">
        <f>SUMIF(AJE!$AB:$AB,D232,AJE!$AE:$AE)</f>
        <v>0</v>
      </c>
      <c r="N232" s="29">
        <f t="shared" si="15"/>
        <v>18953.79</v>
      </c>
      <c r="P232" s="29"/>
    </row>
    <row r="233" spans="1:16" x14ac:dyDescent="0.35">
      <c r="A233">
        <f>_xlfn.XLOOKUP($B233,Index!$E:$E,Index!$D:$D,)</f>
        <v>40</v>
      </c>
      <c r="B233" t="str">
        <f>IF($C233="Ltd",_xlfn.XLOOKUP($D233,Index!$V:$V,Index!$P:$P,),_xlfn.XLOOKUP($D233,Index!$AG:$AG,Index!$AA:$AA,))</f>
        <v>R&amp;D</v>
      </c>
      <c r="C233" t="str">
        <f t="shared" si="16"/>
        <v>Ltd</v>
      </c>
      <c r="D233" t="s">
        <v>942</v>
      </c>
      <c r="E233" s="1" t="str">
        <f>_xlfn.XLOOKUP(_xlfn.NUMBERVALUE(MID(D233,2,5)),'TB LTD 12.22'!$E:$E,'TB LTD 12.22'!$F:$F,)</f>
        <v>שווי טלפון נייד - לאבס</v>
      </c>
      <c r="F233" t="str">
        <f>IF(C233="Ltd",_xlfn.XLOOKUP(D233,Index!V:V,Index!R:R,),_xlfn.XLOOKUP(D233,Index!AG:AG,Index!AC:AC,))</f>
        <v>Payroll &amp; Payroll related</v>
      </c>
      <c r="G233" t="str">
        <f>IF(C233="Ltd",_xlfn.XLOOKUP(D233,Index!V:V,Index!T:T,),_xlfn.XLOOKUP(D233,Index!AG:AG,Index!AE:AE,))</f>
        <v>Labs</v>
      </c>
      <c r="H233" s="31"/>
      <c r="I233" s="25">
        <f>_xlfn.XLOOKUP(_xlfn.NUMBERVALUE(MID(D233,2,5)),'TB LTD 12.22'!E:E,'TB LTD 12.22'!H:H,0,0,1)</f>
        <v>176.13</v>
      </c>
      <c r="J233" s="30">
        <f>SUMIF(AJE!$E:$E,D233,AJE!$H:$H)</f>
        <v>0</v>
      </c>
      <c r="K233" s="30">
        <f>SUMIF(AJE!$Q:$Q,D233,AJE!$T:$T)</f>
        <v>0</v>
      </c>
      <c r="L233" s="39">
        <f t="shared" si="14"/>
        <v>176.13</v>
      </c>
      <c r="M233" s="30">
        <f>SUMIF(AJE!$AB:$AB,D233,AJE!$AE:$AE)</f>
        <v>0</v>
      </c>
      <c r="N233" s="29">
        <f t="shared" si="15"/>
        <v>176.13</v>
      </c>
      <c r="P233" s="29"/>
    </row>
    <row r="234" spans="1:16" x14ac:dyDescent="0.35">
      <c r="A234">
        <f>_xlfn.XLOOKUP($B234,Index!$E:$E,Index!$D:$D,)</f>
        <v>50</v>
      </c>
      <c r="B234" t="str">
        <f>IF($C234="Ltd",_xlfn.XLOOKUP($D234,Index!$V:$V,Index!$P:$P,),_xlfn.XLOOKUP($D234,Index!$AG:$AG,Index!$AA:$AA,))</f>
        <v>Sales</v>
      </c>
      <c r="C234" t="str">
        <f t="shared" si="16"/>
        <v>Ltd</v>
      </c>
      <c r="D234" t="s">
        <v>943</v>
      </c>
      <c r="E234" s="1" t="str">
        <f>_xlfn.XLOOKUP(_xlfn.NUMBERVALUE(MID(D234,2,5)),'TB LTD 12.22'!$E:$E,'TB LTD 12.22'!$F:$F,)</f>
        <v>זק.תגמולים - מכירות</v>
      </c>
      <c r="F234" t="str">
        <f>IF(C234="Ltd",_xlfn.XLOOKUP(D234,Index!V:V,Index!R:R,),_xlfn.XLOOKUP(D234,Index!AG:AG,Index!AC:AC,))</f>
        <v>Payroll &amp; Payroll related</v>
      </c>
      <c r="G234">
        <f>IF(C234="Ltd",_xlfn.XLOOKUP(D234,Index!V:V,Index!T:T,),_xlfn.XLOOKUP(D234,Index!AG:AG,Index!AE:AE,))</f>
        <v>0</v>
      </c>
      <c r="H234" s="31"/>
      <c r="I234" s="25">
        <f>_xlfn.XLOOKUP(_xlfn.NUMBERVALUE(MID(D234,2,5)),'TB LTD 12.22'!E:E,'TB LTD 12.22'!H:H,0,0,1)</f>
        <v>16833.099999999999</v>
      </c>
      <c r="J234" s="30">
        <f>SUMIF(AJE!$E:$E,D234,AJE!$H:$H)</f>
        <v>0</v>
      </c>
      <c r="K234" s="30">
        <f>SUMIF(AJE!$Q:$Q,D234,AJE!$T:$T)</f>
        <v>0</v>
      </c>
      <c r="L234" s="39">
        <f t="shared" si="14"/>
        <v>16833.099999999999</v>
      </c>
      <c r="M234" s="30">
        <f>SUMIF(AJE!$AB:$AB,D234,AJE!$AE:$AE)</f>
        <v>0</v>
      </c>
      <c r="N234" s="29">
        <f t="shared" si="15"/>
        <v>16833.099999999999</v>
      </c>
      <c r="P234" s="29"/>
    </row>
    <row r="235" spans="1:16" x14ac:dyDescent="0.35">
      <c r="A235">
        <f>_xlfn.XLOOKUP($B235,Index!$E:$E,Index!$D:$D,)</f>
        <v>50</v>
      </c>
      <c r="B235" t="str">
        <f>IF($C235="Ltd",_xlfn.XLOOKUP($D235,Index!$V:$V,Index!$P:$P,),_xlfn.XLOOKUP($D235,Index!$AG:$AG,Index!$AA:$AA,))</f>
        <v>Sales</v>
      </c>
      <c r="C235" t="str">
        <f t="shared" si="16"/>
        <v>Ltd</v>
      </c>
      <c r="D235" t="s">
        <v>944</v>
      </c>
      <c r="E235" s="1" t="str">
        <f>_xlfn.XLOOKUP(_xlfn.NUMBERVALUE(MID(D235,2,5)),'TB LTD 12.22'!$E:$E,'TB LTD 12.22'!$F:$F,)</f>
        <v>הכנסות זקופות מכירות</v>
      </c>
      <c r="F235" t="str">
        <f>IF(C235="Ltd",_xlfn.XLOOKUP(D235,Index!V:V,Index!R:R,),_xlfn.XLOOKUP(D235,Index!AG:AG,Index!AC:AC,))</f>
        <v>Payroll &amp; Payroll related</v>
      </c>
      <c r="G235">
        <f>IF(C235="Ltd",_xlfn.XLOOKUP(D235,Index!V:V,Index!T:T,),_xlfn.XLOOKUP(D235,Index!AG:AG,Index!AE:AE,))</f>
        <v>0</v>
      </c>
      <c r="H235" s="31"/>
      <c r="I235" s="25">
        <f>_xlfn.XLOOKUP(_xlfn.NUMBERVALUE(MID(D235,2,5)),'TB LTD 12.22'!E:E,'TB LTD 12.22'!H:H,0,0,1)</f>
        <v>-63400.73</v>
      </c>
      <c r="J235" s="30">
        <f>SUMIF(AJE!$E:$E,D235,AJE!$H:$H)</f>
        <v>0</v>
      </c>
      <c r="K235" s="30">
        <f>SUMIF(AJE!$Q:$Q,D235,AJE!$T:$T)</f>
        <v>0</v>
      </c>
      <c r="L235" s="39">
        <f t="shared" si="14"/>
        <v>-63400.73</v>
      </c>
      <c r="M235" s="30">
        <f>SUMIF(AJE!$AB:$AB,D235,AJE!$AE:$AE)</f>
        <v>0</v>
      </c>
      <c r="N235" s="29">
        <f t="shared" si="15"/>
        <v>-63400.73</v>
      </c>
      <c r="P235" s="29"/>
    </row>
    <row r="236" spans="1:16" x14ac:dyDescent="0.35">
      <c r="A236">
        <f>_xlfn.XLOOKUP($B236,Index!$E:$E,Index!$D:$D,)</f>
        <v>40</v>
      </c>
      <c r="B236" t="str">
        <f>IF($C236="Ltd",_xlfn.XLOOKUP($D236,Index!$V:$V,Index!$P:$P,),_xlfn.XLOOKUP($D236,Index!$AG:$AG,Index!$AA:$AA,))</f>
        <v>R&amp;D</v>
      </c>
      <c r="C236" t="str">
        <f t="shared" si="16"/>
        <v>Ltd</v>
      </c>
      <c r="D236" t="s">
        <v>945</v>
      </c>
      <c r="E236" s="1" t="str">
        <f>_xlfn.XLOOKUP(_xlfn.NUMBERVALUE(MID(D236,2,5)),'TB LTD 12.22'!$E:$E,'TB LTD 12.22'!$F:$F,)</f>
        <v>זק.תגמולים - מוצר</v>
      </c>
      <c r="F236" t="str">
        <f>IF(C236="Ltd",_xlfn.XLOOKUP(D236,Index!V:V,Index!R:R,),_xlfn.XLOOKUP(D236,Index!AG:AG,Index!AC:AC,))</f>
        <v>Payroll &amp; Payroll related</v>
      </c>
      <c r="G236" t="str">
        <f>IF(C236="Ltd",_xlfn.XLOOKUP(D236,Index!V:V,Index!T:T,),_xlfn.XLOOKUP(D236,Index!AG:AG,Index!AE:AE,))</f>
        <v>Product</v>
      </c>
      <c r="H236" s="31"/>
      <c r="I236" s="25">
        <f>_xlfn.XLOOKUP(_xlfn.NUMBERVALUE(MID(D236,2,5)),'TB LTD 12.22'!E:E,'TB LTD 12.22'!H:H,0,0,1)</f>
        <v>24253.15</v>
      </c>
      <c r="J236" s="30">
        <f>SUMIF(AJE!$E:$E,D236,AJE!$H:$H)</f>
        <v>0</v>
      </c>
      <c r="K236" s="30">
        <f>SUMIF(AJE!$Q:$Q,D236,AJE!$T:$T)</f>
        <v>0</v>
      </c>
      <c r="L236" s="39">
        <f t="shared" si="14"/>
        <v>24253.15</v>
      </c>
      <c r="M236" s="30">
        <f>SUMIF(AJE!$AB:$AB,D236,AJE!$AE:$AE)</f>
        <v>0</v>
      </c>
      <c r="N236" s="29">
        <f t="shared" si="15"/>
        <v>24253.15</v>
      </c>
      <c r="P236" s="29"/>
    </row>
    <row r="237" spans="1:16" x14ac:dyDescent="0.35">
      <c r="A237">
        <f>_xlfn.XLOOKUP($B237,Index!$E:$E,Index!$D:$D,)</f>
        <v>40</v>
      </c>
      <c r="B237" t="str">
        <f>IF($C237="Ltd",_xlfn.XLOOKUP($D237,Index!$V:$V,Index!$P:$P,),_xlfn.XLOOKUP($D237,Index!$AG:$AG,Index!$AA:$AA,))</f>
        <v>R&amp;D</v>
      </c>
      <c r="C237" t="str">
        <f t="shared" si="16"/>
        <v>Ltd</v>
      </c>
      <c r="D237" t="s">
        <v>946</v>
      </c>
      <c r="E237" s="1" t="str">
        <f>_xlfn.XLOOKUP(_xlfn.NUMBERVALUE(MID(D237,2,5)),'TB LTD 12.22'!$E:$E,'TB LTD 12.22'!$F:$F,)</f>
        <v>הכנסות זקופות מוצר</v>
      </c>
      <c r="F237" t="str">
        <f>IF(C237="Ltd",_xlfn.XLOOKUP(D237,Index!V:V,Index!R:R,),_xlfn.XLOOKUP(D237,Index!AG:AG,Index!AC:AC,))</f>
        <v>Payroll &amp; Payroll related</v>
      </c>
      <c r="G237" t="str">
        <f>IF(C237="Ltd",_xlfn.XLOOKUP(D237,Index!V:V,Index!T:T,),_xlfn.XLOOKUP(D237,Index!AG:AG,Index!AE:AE,))</f>
        <v>Product</v>
      </c>
      <c r="H237" s="31"/>
      <c r="I237" s="25">
        <f>_xlfn.XLOOKUP(_xlfn.NUMBERVALUE(MID(D237,2,5)),'TB LTD 12.22'!E:E,'TB LTD 12.22'!H:H,0,0,1)</f>
        <v>-54943.27</v>
      </c>
      <c r="J237" s="30">
        <f>SUMIF(AJE!$E:$E,D237,AJE!$H:$H)</f>
        <v>0</v>
      </c>
      <c r="K237" s="30">
        <f>SUMIF(AJE!$Q:$Q,D237,AJE!$T:$T)</f>
        <v>0</v>
      </c>
      <c r="L237" s="39">
        <f t="shared" si="14"/>
        <v>-54943.27</v>
      </c>
      <c r="M237" s="30">
        <f>SUMIF(AJE!$AB:$AB,D237,AJE!$AE:$AE)</f>
        <v>0</v>
      </c>
      <c r="N237" s="29">
        <f t="shared" si="15"/>
        <v>-54943.27</v>
      </c>
      <c r="P237" s="29"/>
    </row>
    <row r="238" spans="1:16" x14ac:dyDescent="0.35">
      <c r="A238">
        <f>_xlfn.XLOOKUP($B238,Index!$E:$E,Index!$D:$D,)</f>
        <v>70</v>
      </c>
      <c r="B238" t="str">
        <f>IF($C238="Ltd",_xlfn.XLOOKUP($D238,Index!$V:$V,Index!$P:$P,),_xlfn.XLOOKUP($D238,Index!$AG:$AG,Index!$AA:$AA,))</f>
        <v>G&amp;A</v>
      </c>
      <c r="C238" t="str">
        <f t="shared" si="16"/>
        <v>Ltd</v>
      </c>
      <c r="D238" t="s">
        <v>947</v>
      </c>
      <c r="E238" s="1" t="str">
        <f>_xlfn.XLOOKUP(_xlfn.NUMBERVALUE(MID(D238,2,5)),'TB LTD 12.22'!$E:$E,'TB LTD 12.22'!$F:$F,)</f>
        <v>שווי חובה ארוחות הנהלה וכלליות</v>
      </c>
      <c r="F238" t="str">
        <f>IF(C238="Ltd",_xlfn.XLOOKUP(D238,Index!V:V,Index!R:R,),_xlfn.XLOOKUP(D238,Index!AG:AG,Index!AC:AC,))</f>
        <v>Payroll &amp; Payroll related</v>
      </c>
      <c r="G238">
        <f>IF(C238="Ltd",_xlfn.XLOOKUP(D238,Index!V:V,Index!T:T,),_xlfn.XLOOKUP(D238,Index!AG:AG,Index!AE:AE,))</f>
        <v>0</v>
      </c>
      <c r="H238" s="31"/>
      <c r="I238" s="25">
        <f>_xlfn.XLOOKUP(_xlfn.NUMBERVALUE(MID(D238,2,5)),'TB LTD 12.22'!E:E,'TB LTD 12.22'!H:H,0,0,1)</f>
        <v>48612.95</v>
      </c>
      <c r="J238" s="30">
        <f>SUMIF(AJE!$E:$E,D238,AJE!$H:$H)</f>
        <v>0</v>
      </c>
      <c r="K238" s="30">
        <f>SUMIF(AJE!$Q:$Q,D238,AJE!$T:$T)</f>
        <v>0</v>
      </c>
      <c r="L238" s="39">
        <f t="shared" si="14"/>
        <v>48612.95</v>
      </c>
      <c r="M238" s="30">
        <f>SUMIF(AJE!$AB:$AB,D238,AJE!$AE:$AE)</f>
        <v>0</v>
      </c>
      <c r="N238" s="29">
        <f t="shared" si="15"/>
        <v>48612.95</v>
      </c>
      <c r="P238" s="29"/>
    </row>
    <row r="239" spans="1:16" x14ac:dyDescent="0.35">
      <c r="A239">
        <f>_xlfn.XLOOKUP($B239,Index!$E:$E,Index!$D:$D,)</f>
        <v>40</v>
      </c>
      <c r="B239" t="str">
        <f>IF($C239="Ltd",_xlfn.XLOOKUP($D239,Index!$V:$V,Index!$P:$P,),_xlfn.XLOOKUP($D239,Index!$AG:$AG,Index!$AA:$AA,))</f>
        <v>R&amp;D</v>
      </c>
      <c r="C239" t="str">
        <f t="shared" si="16"/>
        <v>Ltd</v>
      </c>
      <c r="D239" t="s">
        <v>948</v>
      </c>
      <c r="E239" s="1" t="str">
        <f>_xlfn.XLOOKUP(_xlfn.NUMBERVALUE(MID(D239,2,5)),'TB LTD 12.22'!$E:$E,'TB LTD 12.22'!$F:$F,)</f>
        <v>שווי חובה ארוחות פיתוח</v>
      </c>
      <c r="F239" t="str">
        <f>IF(C239="Ltd",_xlfn.XLOOKUP(D239,Index!V:V,Index!R:R,),_xlfn.XLOOKUP(D239,Index!AG:AG,Index!AC:AC,))</f>
        <v>Payroll &amp; Payroll related</v>
      </c>
      <c r="G239" t="str">
        <f>IF(C239="Ltd",_xlfn.XLOOKUP(D239,Index!V:V,Index!T:T,),_xlfn.XLOOKUP(D239,Index!AG:AG,Index!AE:AE,))</f>
        <v>Dev</v>
      </c>
      <c r="H239" s="31"/>
      <c r="I239" s="25">
        <f>_xlfn.XLOOKUP(_xlfn.NUMBERVALUE(MID(D239,2,5)),'TB LTD 12.22'!E:E,'TB LTD 12.22'!H:H,0,0,1)</f>
        <v>144480.93</v>
      </c>
      <c r="J239" s="30">
        <f>SUMIF(AJE!$E:$E,D239,AJE!$H:$H)</f>
        <v>0</v>
      </c>
      <c r="K239" s="30">
        <f>SUMIF(AJE!$Q:$Q,D239,AJE!$T:$T)</f>
        <v>0</v>
      </c>
      <c r="L239" s="39">
        <f t="shared" si="14"/>
        <v>144480.93</v>
      </c>
      <c r="M239" s="30">
        <f>SUMIF(AJE!$AB:$AB,D239,AJE!$AE:$AE)</f>
        <v>0</v>
      </c>
      <c r="N239" s="29">
        <f t="shared" si="15"/>
        <v>144480.93</v>
      </c>
      <c r="P239" s="29"/>
    </row>
    <row r="240" spans="1:16" x14ac:dyDescent="0.35">
      <c r="A240">
        <f>_xlfn.XLOOKUP($B240,Index!$E:$E,Index!$D:$D,)</f>
        <v>60</v>
      </c>
      <c r="B240" t="str">
        <f>IF($C240="Ltd",_xlfn.XLOOKUP($D240,Index!$V:$V,Index!$P:$P,),_xlfn.XLOOKUP($D240,Index!$AG:$AG,Index!$AA:$AA,))</f>
        <v>Marketing</v>
      </c>
      <c r="C240" t="str">
        <f t="shared" si="16"/>
        <v>Ltd</v>
      </c>
      <c r="D240" t="s">
        <v>949</v>
      </c>
      <c r="E240" s="1" t="str">
        <f>_xlfn.XLOOKUP(_xlfn.NUMBERVALUE(MID(D240,2,5)),'TB LTD 12.22'!$E:$E,'TB LTD 12.22'!$F:$F,)</f>
        <v>שווי חובה ארוחות שיווק</v>
      </c>
      <c r="F240" t="str">
        <f>IF(C240="Ltd",_xlfn.XLOOKUP(D240,Index!V:V,Index!R:R,),_xlfn.XLOOKUP(D240,Index!AG:AG,Index!AC:AC,))</f>
        <v>Payroll &amp; Payroll related</v>
      </c>
      <c r="G240">
        <f>IF(C240="Ltd",_xlfn.XLOOKUP(D240,Index!V:V,Index!T:T,),_xlfn.XLOOKUP(D240,Index!AG:AG,Index!AE:AE,))</f>
        <v>0</v>
      </c>
      <c r="H240" s="31"/>
      <c r="I240" s="25">
        <f>_xlfn.XLOOKUP(_xlfn.NUMBERVALUE(MID(D240,2,5)),'TB LTD 12.22'!E:E,'TB LTD 12.22'!H:H,0,0,1)</f>
        <v>20453.669999999998</v>
      </c>
      <c r="J240" s="30">
        <f>SUMIF(AJE!$E:$E,D240,AJE!$H:$H)</f>
        <v>0</v>
      </c>
      <c r="K240" s="30">
        <f>SUMIF(AJE!$Q:$Q,D240,AJE!$T:$T)</f>
        <v>0</v>
      </c>
      <c r="L240" s="39">
        <f t="shared" si="14"/>
        <v>20453.669999999998</v>
      </c>
      <c r="M240" s="30">
        <f>SUMIF(AJE!$AB:$AB,D240,AJE!$AE:$AE)</f>
        <v>0</v>
      </c>
      <c r="N240" s="29">
        <f t="shared" si="15"/>
        <v>20453.669999999998</v>
      </c>
      <c r="P240" s="29"/>
    </row>
    <row r="241" spans="1:16" x14ac:dyDescent="0.35">
      <c r="A241">
        <f>_xlfn.XLOOKUP($B241,Index!$E:$E,Index!$D:$D,)</f>
        <v>70</v>
      </c>
      <c r="B241" t="str">
        <f>IF($C241="Ltd",_xlfn.XLOOKUP($D241,Index!$V:$V,Index!$P:$P,),_xlfn.XLOOKUP($D241,Index!$AG:$AG,Index!$AA:$AA,))</f>
        <v>G&amp;A</v>
      </c>
      <c r="C241" t="str">
        <f t="shared" si="16"/>
        <v>Ltd</v>
      </c>
      <c r="D241" t="s">
        <v>950</v>
      </c>
      <c r="E241" s="1" t="str">
        <f>_xlfn.XLOOKUP(_xlfn.NUMBERVALUE(MID(D241,2,5)),'TB LTD 12.22'!$E:$E,'TB LTD 12.22'!$F:$F,)</f>
        <v>זק.השתלמות הנהלה וכלליות</v>
      </c>
      <c r="F241" t="str">
        <f>IF(C241="Ltd",_xlfn.XLOOKUP(D241,Index!V:V,Index!R:R,),_xlfn.XLOOKUP(D241,Index!AG:AG,Index!AC:AC,))</f>
        <v>Payroll &amp; Payroll related</v>
      </c>
      <c r="G241">
        <f>IF(C241="Ltd",_xlfn.XLOOKUP(D241,Index!V:V,Index!T:T,),_xlfn.XLOOKUP(D241,Index!AG:AG,Index!AE:AE,))</f>
        <v>0</v>
      </c>
      <c r="H241" s="31"/>
      <c r="I241" s="25">
        <f>_xlfn.XLOOKUP(_xlfn.NUMBERVALUE(MID(D241,2,5)),'TB LTD 12.22'!E:E,'TB LTD 12.22'!H:H,0,0,1)</f>
        <v>1829.96</v>
      </c>
      <c r="J241" s="30">
        <f>SUMIF(AJE!$E:$E,D241,AJE!$H:$H)</f>
        <v>0</v>
      </c>
      <c r="K241" s="30">
        <f>SUMIF(AJE!$Q:$Q,D241,AJE!$T:$T)</f>
        <v>0</v>
      </c>
      <c r="L241" s="39">
        <f t="shared" si="14"/>
        <v>1829.96</v>
      </c>
      <c r="M241" s="30">
        <f>SUMIF(AJE!$AB:$AB,D241,AJE!$AE:$AE)</f>
        <v>0</v>
      </c>
      <c r="N241" s="29">
        <f t="shared" si="15"/>
        <v>1829.96</v>
      </c>
      <c r="P241" s="29"/>
    </row>
    <row r="242" spans="1:16" x14ac:dyDescent="0.35">
      <c r="A242">
        <f>_xlfn.XLOOKUP($B242,Index!$E:$E,Index!$D:$D,)</f>
        <v>70</v>
      </c>
      <c r="B242" t="str">
        <f>IF($C242="Ltd",_xlfn.XLOOKUP($D242,Index!$V:$V,Index!$P:$P,),_xlfn.XLOOKUP($D242,Index!$AG:$AG,Index!$AA:$AA,))</f>
        <v>G&amp;A</v>
      </c>
      <c r="C242" t="str">
        <f t="shared" si="16"/>
        <v>Ltd</v>
      </c>
      <c r="D242" t="s">
        <v>951</v>
      </c>
      <c r="E242" s="1" t="str">
        <f>_xlfn.XLOOKUP(_xlfn.NUMBERVALUE(MID(D242,2,5)),'TB LTD 12.22'!$E:$E,'TB LTD 12.22'!$F:$F,)</f>
        <v>הכנסות זקופות - הנהלה וכלליות</v>
      </c>
      <c r="F242" t="str">
        <f>IF(C242="Ltd",_xlfn.XLOOKUP(D242,Index!V:V,Index!R:R,),_xlfn.XLOOKUP(D242,Index!AG:AG,Index!AC:AC,))</f>
        <v>Payroll &amp; Payroll related</v>
      </c>
      <c r="G242">
        <f>IF(C242="Ltd",_xlfn.XLOOKUP(D242,Index!V:V,Index!T:T,),_xlfn.XLOOKUP(D242,Index!AG:AG,Index!AE:AE,))</f>
        <v>0</v>
      </c>
      <c r="H242" s="31"/>
      <c r="I242" s="25">
        <f>_xlfn.XLOOKUP(_xlfn.NUMBERVALUE(MID(D242,2,5)),'TB LTD 12.22'!E:E,'TB LTD 12.22'!H:H,0,0,1)</f>
        <v>-92497.42</v>
      </c>
      <c r="J242" s="30">
        <f>SUMIF(AJE!$E:$E,D242,AJE!$H:$H)</f>
        <v>0</v>
      </c>
      <c r="K242" s="30">
        <f>SUMIF(AJE!$Q:$Q,D242,AJE!$T:$T)</f>
        <v>0</v>
      </c>
      <c r="L242" s="39">
        <f t="shared" si="14"/>
        <v>-92497.42</v>
      </c>
      <c r="M242" s="30">
        <f>SUMIF(AJE!$AB:$AB,D242,AJE!$AE:$AE)</f>
        <v>0</v>
      </c>
      <c r="N242" s="29">
        <f t="shared" si="15"/>
        <v>-92497.42</v>
      </c>
      <c r="P242" s="29"/>
    </row>
    <row r="243" spans="1:16" x14ac:dyDescent="0.35">
      <c r="A243">
        <f>_xlfn.XLOOKUP($B243,Index!$E:$E,Index!$D:$D,)</f>
        <v>60</v>
      </c>
      <c r="B243" t="str">
        <f>IF($C243="Ltd",_xlfn.XLOOKUP($D243,Index!$V:$V,Index!$P:$P,),_xlfn.XLOOKUP($D243,Index!$AG:$AG,Index!$AA:$AA,))</f>
        <v>Marketing</v>
      </c>
      <c r="C243" t="str">
        <f t="shared" si="16"/>
        <v>Ltd</v>
      </c>
      <c r="D243" t="s">
        <v>952</v>
      </c>
      <c r="E243" s="1" t="str">
        <f>_xlfn.XLOOKUP(_xlfn.NUMBERVALUE(MID(D243,2,5)),'TB LTD 12.22'!$E:$E,'TB LTD 12.22'!$F:$F,)</f>
        <v>הכנסות זקופות - שיווק</v>
      </c>
      <c r="F243" t="str">
        <f>IF(C243="Ltd",_xlfn.XLOOKUP(D243,Index!V:V,Index!R:R,),_xlfn.XLOOKUP(D243,Index!AG:AG,Index!AC:AC,))</f>
        <v>Payroll &amp; Payroll related</v>
      </c>
      <c r="G243">
        <f>IF(C243="Ltd",_xlfn.XLOOKUP(D243,Index!V:V,Index!T:T,),_xlfn.XLOOKUP(D243,Index!AG:AG,Index!AE:AE,))</f>
        <v>0</v>
      </c>
      <c r="H243" s="31"/>
      <c r="I243" s="25">
        <f>_xlfn.XLOOKUP(_xlfn.NUMBERVALUE(MID(D243,2,5)),'TB LTD 12.22'!E:E,'TB LTD 12.22'!H:H,0,0,1)</f>
        <v>-30410.65</v>
      </c>
      <c r="J243" s="30">
        <f>SUMIF(AJE!$E:$E,D243,AJE!$H:$H)</f>
        <v>0</v>
      </c>
      <c r="K243" s="30">
        <f>SUMIF(AJE!$Q:$Q,D243,AJE!$T:$T)</f>
        <v>0</v>
      </c>
      <c r="L243" s="39">
        <f t="shared" si="14"/>
        <v>-30410.65</v>
      </c>
      <c r="M243" s="30">
        <f>SUMIF(AJE!$AB:$AB,D243,AJE!$AE:$AE)</f>
        <v>0</v>
      </c>
      <c r="N243" s="29">
        <f t="shared" si="15"/>
        <v>-30410.65</v>
      </c>
      <c r="P243" s="29"/>
    </row>
    <row r="244" spans="1:16" x14ac:dyDescent="0.35">
      <c r="A244">
        <f>_xlfn.XLOOKUP($B244,Index!$E:$E,Index!$D:$D,)</f>
        <v>40</v>
      </c>
      <c r="B244" t="str">
        <f>IF($C244="Ltd",_xlfn.XLOOKUP($D244,Index!$V:$V,Index!$P:$P,),_xlfn.XLOOKUP($D244,Index!$AG:$AG,Index!$AA:$AA,))</f>
        <v>R&amp;D</v>
      </c>
      <c r="C244" t="str">
        <f t="shared" si="16"/>
        <v>Ltd</v>
      </c>
      <c r="D244" t="s">
        <v>953</v>
      </c>
      <c r="E244" s="1" t="str">
        <f>_xlfn.XLOOKUP(_xlfn.NUMBERVALUE(MID(D244,2,5)),'TB LTD 12.22'!$E:$E,'TB LTD 12.22'!$F:$F,)</f>
        <v>הכנסות זקופות - פיתוח</v>
      </c>
      <c r="F244" t="str">
        <f>IF(C244="Ltd",_xlfn.XLOOKUP(D244,Index!V:V,Index!R:R,),_xlfn.XLOOKUP(D244,Index!AG:AG,Index!AC:AC,))</f>
        <v>Payroll &amp; Payroll related</v>
      </c>
      <c r="G244" t="str">
        <f>IF(C244="Ltd",_xlfn.XLOOKUP(D244,Index!V:V,Index!T:T,),_xlfn.XLOOKUP(D244,Index!AG:AG,Index!AE:AE,))</f>
        <v>Dev</v>
      </c>
      <c r="H244" s="31"/>
      <c r="I244" s="25">
        <f>_xlfn.XLOOKUP(_xlfn.NUMBERVALUE(MID(D244,2,5)),'TB LTD 12.22'!E:E,'TB LTD 12.22'!H:H,0,0,1)</f>
        <v>-265390</v>
      </c>
      <c r="J244" s="30">
        <f>SUMIF(AJE!$E:$E,D244,AJE!$H:$H)</f>
        <v>0</v>
      </c>
      <c r="K244" s="30">
        <f>SUMIF(AJE!$Q:$Q,D244,AJE!$T:$T)</f>
        <v>0</v>
      </c>
      <c r="L244" s="39">
        <f t="shared" si="14"/>
        <v>-265390</v>
      </c>
      <c r="M244" s="30">
        <f>SUMIF(AJE!$AB:$AB,D244,AJE!$AE:$AE)</f>
        <v>0</v>
      </c>
      <c r="N244" s="29">
        <f t="shared" si="15"/>
        <v>-265390</v>
      </c>
      <c r="P244" s="29"/>
    </row>
    <row r="245" spans="1:16" x14ac:dyDescent="0.35">
      <c r="A245">
        <f>_xlfn.XLOOKUP($B245,Index!$E:$E,Index!$D:$D,)</f>
        <v>70</v>
      </c>
      <c r="B245" t="str">
        <f>IF($C245="Ltd",_xlfn.XLOOKUP($D245,Index!$V:$V,Index!$P:$P,),_xlfn.XLOOKUP($D245,Index!$AG:$AG,Index!$AA:$AA,))</f>
        <v>G&amp;A</v>
      </c>
      <c r="C245" t="str">
        <f t="shared" si="16"/>
        <v>Ltd</v>
      </c>
      <c r="D245" t="s">
        <v>954</v>
      </c>
      <c r="E245" s="1" t="str">
        <f>_xlfn.XLOOKUP(_xlfn.NUMBERVALUE(MID(D245,2,5)),'TB LTD 12.22'!$E:$E,'TB LTD 12.22'!$F:$F,)</f>
        <v>ז.שווי נייד הנהלה</v>
      </c>
      <c r="F245" t="str">
        <f>IF(C245="Ltd",_xlfn.XLOOKUP(D245,Index!V:V,Index!R:R,),_xlfn.XLOOKUP(D245,Index!AG:AG,Index!AC:AC,))</f>
        <v>Payroll &amp; Payroll related</v>
      </c>
      <c r="G245">
        <f>IF(C245="Ltd",_xlfn.XLOOKUP(D245,Index!V:V,Index!T:T,),_xlfn.XLOOKUP(D245,Index!AG:AG,Index!AE:AE,))</f>
        <v>0</v>
      </c>
      <c r="H245" s="31"/>
      <c r="I245" s="25">
        <f>_xlfn.XLOOKUP(_xlfn.NUMBERVALUE(MID(D245,2,5)),'TB LTD 12.22'!E:E,'TB LTD 12.22'!H:H,0,0,1)</f>
        <v>176.13</v>
      </c>
      <c r="J245" s="30">
        <f>SUMIF(AJE!$E:$E,D245,AJE!$H:$H)</f>
        <v>0</v>
      </c>
      <c r="K245" s="30">
        <f>SUMIF(AJE!$Q:$Q,D245,AJE!$T:$T)</f>
        <v>0</v>
      </c>
      <c r="L245" s="39">
        <f t="shared" si="14"/>
        <v>176.13</v>
      </c>
      <c r="M245" s="30">
        <f>SUMIF(AJE!$AB:$AB,D245,AJE!$AE:$AE)</f>
        <v>0</v>
      </c>
      <c r="N245" s="29">
        <f t="shared" si="15"/>
        <v>176.13</v>
      </c>
      <c r="P245" s="29"/>
    </row>
    <row r="246" spans="1:16" x14ac:dyDescent="0.35">
      <c r="A246">
        <f>_xlfn.XLOOKUP($B246,Index!$E:$E,Index!$D:$D,)</f>
        <v>70</v>
      </c>
      <c r="B246" t="str">
        <f>IF($C246="Ltd",_xlfn.XLOOKUP($D246,Index!$V:$V,Index!$P:$P,),_xlfn.XLOOKUP($D246,Index!$AG:$AG,Index!$AA:$AA,))</f>
        <v>G&amp;A</v>
      </c>
      <c r="C246" t="str">
        <f t="shared" si="16"/>
        <v>Ltd</v>
      </c>
      <c r="D246" t="s">
        <v>955</v>
      </c>
      <c r="E246" s="1" t="str">
        <f>_xlfn.XLOOKUP(_xlfn.NUMBERVALUE(MID(D246,2,5)),'TB LTD 12.22'!$E:$E,'TB LTD 12.22'!$F:$F,)</f>
        <v>שווי מתנות הנהלה</v>
      </c>
      <c r="F246" t="str">
        <f>IF(C246="Ltd",_xlfn.XLOOKUP(D246,Index!V:V,Index!R:R,),_xlfn.XLOOKUP(D246,Index!AG:AG,Index!AC:AC,))</f>
        <v>Payroll &amp; Payroll related</v>
      </c>
      <c r="G246">
        <f>IF(C246="Ltd",_xlfn.XLOOKUP(D246,Index!V:V,Index!T:T,),_xlfn.XLOOKUP(D246,Index!AG:AG,Index!AE:AE,))</f>
        <v>0</v>
      </c>
      <c r="H246" s="31"/>
      <c r="I246" s="25">
        <f>_xlfn.XLOOKUP(_xlfn.NUMBERVALUE(MID(D246,2,5)),'TB LTD 12.22'!E:E,'TB LTD 12.22'!H:H,0,0,1)</f>
        <v>8731.93</v>
      </c>
      <c r="J246" s="30">
        <f>SUMIF(AJE!$E:$E,D246,AJE!$H:$H)</f>
        <v>0</v>
      </c>
      <c r="K246" s="30">
        <f>SUMIF(AJE!$Q:$Q,D246,AJE!$T:$T)</f>
        <v>0</v>
      </c>
      <c r="L246" s="39">
        <f t="shared" si="14"/>
        <v>8731.93</v>
      </c>
      <c r="M246" s="30">
        <f>SUMIF(AJE!$AB:$AB,D246,AJE!$AE:$AE)</f>
        <v>0</v>
      </c>
      <c r="N246" s="29">
        <f t="shared" si="15"/>
        <v>8731.93</v>
      </c>
      <c r="P246" s="29"/>
    </row>
    <row r="247" spans="1:16" x14ac:dyDescent="0.35">
      <c r="A247">
        <f>_xlfn.XLOOKUP($B247,Index!$E:$E,Index!$D:$D,)</f>
        <v>40</v>
      </c>
      <c r="B247" t="str">
        <f>IF($C247="Ltd",_xlfn.XLOOKUP($D247,Index!$V:$V,Index!$P:$P,),_xlfn.XLOOKUP($D247,Index!$AG:$AG,Index!$AA:$AA,))</f>
        <v>R&amp;D</v>
      </c>
      <c r="C247" t="str">
        <f t="shared" si="16"/>
        <v>Ltd</v>
      </c>
      <c r="D247" t="s">
        <v>956</v>
      </c>
      <c r="E247" s="1" t="str">
        <f>_xlfn.XLOOKUP(_xlfn.NUMBERVALUE(MID(D247,2,5)),'TB LTD 12.22'!$E:$E,'TB LTD 12.22'!$F:$F,)</f>
        <v>שווי מתנות פיתוח</v>
      </c>
      <c r="F247" t="str">
        <f>IF(C247="Ltd",_xlfn.XLOOKUP(D247,Index!V:V,Index!R:R,),_xlfn.XLOOKUP(D247,Index!AG:AG,Index!AC:AC,))</f>
        <v>Payroll &amp; Payroll related</v>
      </c>
      <c r="G247" t="str">
        <f>IF(C247="Ltd",_xlfn.XLOOKUP(D247,Index!V:V,Index!T:T,),_xlfn.XLOOKUP(D247,Index!AG:AG,Index!AE:AE,))</f>
        <v>Dev</v>
      </c>
      <c r="H247" s="31"/>
      <c r="I247" s="25">
        <f>_xlfn.XLOOKUP(_xlfn.NUMBERVALUE(MID(D247,2,5)),'TB LTD 12.22'!E:E,'TB LTD 12.22'!H:H,0,0,1)</f>
        <v>26969.54</v>
      </c>
      <c r="J247" s="30">
        <f>SUMIF(AJE!$E:$E,D247,AJE!$H:$H)</f>
        <v>0</v>
      </c>
      <c r="K247" s="30">
        <f>SUMIF(AJE!$Q:$Q,D247,AJE!$T:$T)</f>
        <v>0</v>
      </c>
      <c r="L247" s="39">
        <f t="shared" si="14"/>
        <v>26969.54</v>
      </c>
      <c r="M247" s="30">
        <f>SUMIF(AJE!$AB:$AB,D247,AJE!$AE:$AE)</f>
        <v>0</v>
      </c>
      <c r="N247" s="29">
        <f t="shared" si="15"/>
        <v>26969.54</v>
      </c>
      <c r="P247" s="29"/>
    </row>
    <row r="248" spans="1:16" x14ac:dyDescent="0.35">
      <c r="A248">
        <f>_xlfn.XLOOKUP($B248,Index!$E:$E,Index!$D:$D,)</f>
        <v>50</v>
      </c>
      <c r="B248" t="str">
        <f>IF($C248="Ltd",_xlfn.XLOOKUP($D248,Index!$V:$V,Index!$P:$P,),_xlfn.XLOOKUP($D248,Index!$AG:$AG,Index!$AA:$AA,))</f>
        <v>Sales</v>
      </c>
      <c r="C248" t="str">
        <f t="shared" si="16"/>
        <v>Ltd</v>
      </c>
      <c r="D248" t="s">
        <v>957</v>
      </c>
      <c r="E248" s="1" t="str">
        <f>_xlfn.XLOOKUP(_xlfn.NUMBERVALUE(MID(D248,2,5)),'TB LTD 12.22'!$E:$E,'TB LTD 12.22'!$F:$F,)</f>
        <v>שווי מתנות מכירות</v>
      </c>
      <c r="F248" t="str">
        <f>IF(C248="Ltd",_xlfn.XLOOKUP(D248,Index!V:V,Index!R:R,),_xlfn.XLOOKUP(D248,Index!AG:AG,Index!AC:AC,))</f>
        <v>Payroll &amp; Payroll related</v>
      </c>
      <c r="G248">
        <f>IF(C248="Ltd",_xlfn.XLOOKUP(D248,Index!V:V,Index!T:T,),_xlfn.XLOOKUP(D248,Index!AG:AG,Index!AE:AE,))</f>
        <v>0</v>
      </c>
      <c r="H248" s="31"/>
      <c r="I248" s="25">
        <f>_xlfn.XLOOKUP(_xlfn.NUMBERVALUE(MID(D248,2,5)),'TB LTD 12.22'!E:E,'TB LTD 12.22'!H:H,0,0,1)</f>
        <v>6707.3</v>
      </c>
      <c r="J248" s="30">
        <f>SUMIF(AJE!$E:$E,D248,AJE!$H:$H)</f>
        <v>0</v>
      </c>
      <c r="K248" s="30">
        <f>SUMIF(AJE!$Q:$Q,D248,AJE!$T:$T)</f>
        <v>0</v>
      </c>
      <c r="L248" s="39">
        <f t="shared" si="14"/>
        <v>6707.3</v>
      </c>
      <c r="M248" s="30">
        <f>SUMIF(AJE!$AB:$AB,D248,AJE!$AE:$AE)</f>
        <v>0</v>
      </c>
      <c r="N248" s="29">
        <f t="shared" si="15"/>
        <v>6707.3</v>
      </c>
      <c r="P248" s="29"/>
    </row>
    <row r="249" spans="1:16" x14ac:dyDescent="0.35">
      <c r="A249">
        <f>_xlfn.XLOOKUP($B249,Index!$E:$E,Index!$D:$D,)</f>
        <v>30</v>
      </c>
      <c r="B249" t="str">
        <f>IF($C249="Ltd",_xlfn.XLOOKUP($D249,Index!$V:$V,Index!$P:$P,),_xlfn.XLOOKUP($D249,Index!$AG:$AG,Index!$AA:$AA,))</f>
        <v>Cost of Sales</v>
      </c>
      <c r="C249" t="str">
        <f t="shared" si="16"/>
        <v>Ltd</v>
      </c>
      <c r="D249" t="s">
        <v>958</v>
      </c>
      <c r="E249" s="1" t="str">
        <f>_xlfn.XLOOKUP(_xlfn.NUMBERVALUE(MID(D249,2,5)),'TB LTD 12.22'!$E:$E,'TB LTD 12.22'!$F:$F,)</f>
        <v>שווי חובה ארוחות שירות לקוחות</v>
      </c>
      <c r="F249" t="str">
        <f>IF(C249="Ltd",_xlfn.XLOOKUP(D249,Index!V:V,Index!R:R,),_xlfn.XLOOKUP(D249,Index!AG:AG,Index!AC:AC,))</f>
        <v>Payroll &amp; Payroll related</v>
      </c>
      <c r="G249">
        <f>IF(C249="Ltd",_xlfn.XLOOKUP(D249,Index!V:V,Index!T:T,),_xlfn.XLOOKUP(D249,Index!AG:AG,Index!AE:AE,))</f>
        <v>0</v>
      </c>
      <c r="H249" s="31"/>
      <c r="I249" s="25">
        <f>_xlfn.XLOOKUP(_xlfn.NUMBERVALUE(MID(D249,2,5)),'TB LTD 12.22'!E:E,'TB LTD 12.22'!H:H,0,0,1)</f>
        <v>32758.31</v>
      </c>
      <c r="J249" s="30">
        <f>SUMIF(AJE!$E:$E,D249,AJE!$H:$H)</f>
        <v>0</v>
      </c>
      <c r="K249" s="30">
        <f>SUMIF(AJE!$Q:$Q,D249,AJE!$T:$T)</f>
        <v>0</v>
      </c>
      <c r="L249" s="39">
        <f t="shared" si="14"/>
        <v>32758.31</v>
      </c>
      <c r="M249" s="30">
        <f>SUMIF(AJE!$AB:$AB,D249,AJE!$AE:$AE)</f>
        <v>0</v>
      </c>
      <c r="N249" s="29">
        <f t="shared" si="15"/>
        <v>32758.31</v>
      </c>
      <c r="P249" s="29"/>
    </row>
    <row r="250" spans="1:16" x14ac:dyDescent="0.35">
      <c r="A250">
        <f>_xlfn.XLOOKUP($B250,Index!$E:$E,Index!$D:$D,)</f>
        <v>30</v>
      </c>
      <c r="B250" t="str">
        <f>IF($C250="Ltd",_xlfn.XLOOKUP($D250,Index!$V:$V,Index!$P:$P,),_xlfn.XLOOKUP($D250,Index!$AG:$AG,Index!$AA:$AA,))</f>
        <v>Cost of Sales</v>
      </c>
      <c r="C250" t="str">
        <f t="shared" si="16"/>
        <v>Ltd</v>
      </c>
      <c r="D250" t="s">
        <v>959</v>
      </c>
      <c r="E250" s="1" t="str">
        <f>_xlfn.XLOOKUP(_xlfn.NUMBERVALUE(MID(D250,2,5)),'TB LTD 12.22'!$E:$E,'TB LTD 12.22'!$F:$F,)</f>
        <v>שווי מתנות שירות לקוחות</v>
      </c>
      <c r="F250" t="str">
        <f>IF(C250="Ltd",_xlfn.XLOOKUP(D250,Index!V:V,Index!R:R,),_xlfn.XLOOKUP(D250,Index!AG:AG,Index!AC:AC,))</f>
        <v>Payroll &amp; Payroll related</v>
      </c>
      <c r="G250">
        <f>IF(C250="Ltd",_xlfn.XLOOKUP(D250,Index!V:V,Index!T:T,),_xlfn.XLOOKUP(D250,Index!AG:AG,Index!AE:AE,))</f>
        <v>0</v>
      </c>
      <c r="H250" s="31"/>
      <c r="I250" s="25">
        <f>_xlfn.XLOOKUP(_xlfn.NUMBERVALUE(MID(D250,2,5)),'TB LTD 12.22'!E:E,'TB LTD 12.22'!H:H,0,0,1)</f>
        <v>4759.76</v>
      </c>
      <c r="J250" s="30">
        <f>SUMIF(AJE!$E:$E,D250,AJE!$H:$H)</f>
        <v>0</v>
      </c>
      <c r="K250" s="30">
        <f>SUMIF(AJE!$Q:$Q,D250,AJE!$T:$T)</f>
        <v>0</v>
      </c>
      <c r="L250" s="39">
        <f t="shared" si="14"/>
        <v>4759.76</v>
      </c>
      <c r="M250" s="30">
        <f>SUMIF(AJE!$AB:$AB,D250,AJE!$AE:$AE)</f>
        <v>0</v>
      </c>
      <c r="N250" s="29">
        <f t="shared" si="15"/>
        <v>4759.76</v>
      </c>
      <c r="P250" s="29"/>
    </row>
    <row r="251" spans="1:16" x14ac:dyDescent="0.35">
      <c r="A251">
        <f>_xlfn.XLOOKUP($B251,Index!$E:$E,Index!$D:$D,)</f>
        <v>40</v>
      </c>
      <c r="B251" t="str">
        <f>IF($C251="Ltd",_xlfn.XLOOKUP($D251,Index!$V:$V,Index!$P:$P,),_xlfn.XLOOKUP($D251,Index!$AG:$AG,Index!$AA:$AA,))</f>
        <v>R&amp;D</v>
      </c>
      <c r="C251" t="str">
        <f t="shared" si="16"/>
        <v>Ltd</v>
      </c>
      <c r="D251" t="s">
        <v>960</v>
      </c>
      <c r="E251" s="1" t="str">
        <f>_xlfn.XLOOKUP(_xlfn.NUMBERVALUE(MID(D251,2,5)),'TB LTD 12.22'!$E:$E,'TB LTD 12.22'!$F:$F,)</f>
        <v>שווי חובה ארוחות מוצר</v>
      </c>
      <c r="F251" t="str">
        <f>IF(C251="Ltd",_xlfn.XLOOKUP(D251,Index!V:V,Index!R:R,),_xlfn.XLOOKUP(D251,Index!AG:AG,Index!AC:AC,))</f>
        <v>Payroll &amp; Payroll related</v>
      </c>
      <c r="G251" t="str">
        <f>IF(C251="Ltd",_xlfn.XLOOKUP(D251,Index!V:V,Index!T:T,),_xlfn.XLOOKUP(D251,Index!AG:AG,Index!AE:AE,))</f>
        <v>Product</v>
      </c>
      <c r="H251" s="31"/>
      <c r="I251" s="25">
        <f>_xlfn.XLOOKUP(_xlfn.NUMBERVALUE(MID(D251,2,5)),'TB LTD 12.22'!E:E,'TB LTD 12.22'!H:H,0,0,1)</f>
        <v>25552.5</v>
      </c>
      <c r="J251" s="30">
        <f>SUMIF(AJE!$E:$E,D251,AJE!$H:$H)</f>
        <v>0</v>
      </c>
      <c r="K251" s="30">
        <f>SUMIF(AJE!$Q:$Q,D251,AJE!$T:$T)</f>
        <v>0</v>
      </c>
      <c r="L251" s="39">
        <f t="shared" si="14"/>
        <v>25552.5</v>
      </c>
      <c r="M251" s="30">
        <f>SUMIF(AJE!$AB:$AB,D251,AJE!$AE:$AE)</f>
        <v>0</v>
      </c>
      <c r="N251" s="29">
        <f t="shared" si="15"/>
        <v>25552.5</v>
      </c>
      <c r="P251" s="29"/>
    </row>
    <row r="252" spans="1:16" x14ac:dyDescent="0.35">
      <c r="A252">
        <f>_xlfn.XLOOKUP($B252,Index!$E:$E,Index!$D:$D,)</f>
        <v>40</v>
      </c>
      <c r="B252" t="str">
        <f>IF($C252="Ltd",_xlfn.XLOOKUP($D252,Index!$V:$V,Index!$P:$P,),_xlfn.XLOOKUP($D252,Index!$AG:$AG,Index!$AA:$AA,))</f>
        <v>R&amp;D</v>
      </c>
      <c r="C252" t="str">
        <f t="shared" si="16"/>
        <v>Ltd</v>
      </c>
      <c r="D252" t="s">
        <v>961</v>
      </c>
      <c r="E252" s="1" t="str">
        <f>_xlfn.XLOOKUP(_xlfn.NUMBERVALUE(MID(D252,2,5)),'TB LTD 12.22'!$E:$E,'TB LTD 12.22'!$F:$F,)</f>
        <v>זק.תגמולים-פיתוח</v>
      </c>
      <c r="F252" t="str">
        <f>IF(C252="Ltd",_xlfn.XLOOKUP(D252,Index!V:V,Index!R:R,),_xlfn.XLOOKUP(D252,Index!AG:AG,Index!AC:AC,))</f>
        <v>Payroll &amp; Payroll related</v>
      </c>
      <c r="G252" t="str">
        <f>IF(C252="Ltd",_xlfn.XLOOKUP(D252,Index!V:V,Index!T:T,),_xlfn.XLOOKUP(D252,Index!AG:AG,Index!AE:AE,))</f>
        <v>Dev</v>
      </c>
      <c r="H252" s="31"/>
      <c r="I252" s="25">
        <f>_xlfn.XLOOKUP(_xlfn.NUMBERVALUE(MID(D252,2,5)),'TB LTD 12.22'!E:E,'TB LTD 12.22'!H:H,0,0,1)</f>
        <v>91209.42</v>
      </c>
      <c r="J252" s="30">
        <f>SUMIF(AJE!$E:$E,D252,AJE!$H:$H)</f>
        <v>0</v>
      </c>
      <c r="K252" s="30">
        <f>SUMIF(AJE!$Q:$Q,D252,AJE!$T:$T)</f>
        <v>0</v>
      </c>
      <c r="L252" s="39">
        <f t="shared" si="14"/>
        <v>91209.42</v>
      </c>
      <c r="M252" s="30">
        <f>SUMIF(AJE!$AB:$AB,D252,AJE!$AE:$AE)</f>
        <v>0</v>
      </c>
      <c r="N252" s="29">
        <f t="shared" si="15"/>
        <v>91209.42</v>
      </c>
      <c r="P252" s="29"/>
    </row>
    <row r="253" spans="1:16" x14ac:dyDescent="0.35">
      <c r="A253">
        <f>_xlfn.XLOOKUP($B253,Index!$E:$E,Index!$D:$D,)</f>
        <v>50</v>
      </c>
      <c r="B253" t="str">
        <f>IF($C253="Ltd",_xlfn.XLOOKUP($D253,Index!$V:$V,Index!$P:$P,),_xlfn.XLOOKUP($D253,Index!$AG:$AG,Index!$AA:$AA,))</f>
        <v>Sales</v>
      </c>
      <c r="C253" t="str">
        <f t="shared" si="16"/>
        <v>Ltd</v>
      </c>
      <c r="D253" t="s">
        <v>962</v>
      </c>
      <c r="E253" s="1" t="str">
        <f>_xlfn.XLOOKUP(_xlfn.NUMBERVALUE(MID(D253,2,5)),'TB LTD 12.22'!$E:$E,'TB LTD 12.22'!$F:$F,)</f>
        <v>שווי חובה ארוחות מכירות</v>
      </c>
      <c r="F253" t="str">
        <f>IF(C253="Ltd",_xlfn.XLOOKUP(D253,Index!V:V,Index!R:R,),_xlfn.XLOOKUP(D253,Index!AG:AG,Index!AC:AC,))</f>
        <v>Payroll &amp; Payroll related</v>
      </c>
      <c r="G253">
        <f>IF(C253="Ltd",_xlfn.XLOOKUP(D253,Index!V:V,Index!T:T,),_xlfn.XLOOKUP(D253,Index!AG:AG,Index!AE:AE,))</f>
        <v>0</v>
      </c>
      <c r="H253" s="31"/>
      <c r="I253" s="25">
        <f>_xlfn.XLOOKUP(_xlfn.NUMBERVALUE(MID(D253,2,5)),'TB LTD 12.22'!E:E,'TB LTD 12.22'!H:H,0,0,1)</f>
        <v>32707.4</v>
      </c>
      <c r="J253" s="30">
        <f>SUMIF(AJE!$E:$E,D253,AJE!$H:$H)</f>
        <v>0</v>
      </c>
      <c r="K253" s="30">
        <f>SUMIF(AJE!$Q:$Q,D253,AJE!$T:$T)</f>
        <v>0</v>
      </c>
      <c r="L253" s="39">
        <f t="shared" si="14"/>
        <v>32707.4</v>
      </c>
      <c r="M253" s="30">
        <f>SUMIF(AJE!$AB:$AB,D253,AJE!$AE:$AE)</f>
        <v>0</v>
      </c>
      <c r="N253" s="29">
        <f t="shared" si="15"/>
        <v>32707.4</v>
      </c>
      <c r="P253" s="29"/>
    </row>
    <row r="254" spans="1:16" x14ac:dyDescent="0.35">
      <c r="A254">
        <f>_xlfn.XLOOKUP($B254,Index!$E:$E,Index!$D:$D,)</f>
        <v>50</v>
      </c>
      <c r="B254" t="str">
        <f>IF($C254="Ltd",_xlfn.XLOOKUP($D254,Index!$V:$V,Index!$P:$P,),_xlfn.XLOOKUP($D254,Index!$AG:$AG,Index!$AA:$AA,))</f>
        <v>Sales</v>
      </c>
      <c r="C254" t="str">
        <f t="shared" si="16"/>
        <v>Ltd</v>
      </c>
      <c r="D254" t="s">
        <v>963</v>
      </c>
      <c r="E254" s="1" t="str">
        <f>_xlfn.XLOOKUP(_xlfn.NUMBERVALUE(MID(D254,2,5)),'TB LTD 12.22'!$E:$E,'TB LTD 12.22'!$F:$F,)</f>
        <v>זק. השתלמות מכירות</v>
      </c>
      <c r="F254" t="str">
        <f>IF(C254="Ltd",_xlfn.XLOOKUP(D254,Index!V:V,Index!R:R,),_xlfn.XLOOKUP(D254,Index!AG:AG,Index!AC:AC,))</f>
        <v>Payroll &amp; Payroll related</v>
      </c>
      <c r="G254">
        <f>IF(C254="Ltd",_xlfn.XLOOKUP(D254,Index!V:V,Index!T:T,),_xlfn.XLOOKUP(D254,Index!AG:AG,Index!AE:AE,))</f>
        <v>0</v>
      </c>
      <c r="H254" s="31"/>
      <c r="I254" s="25">
        <f>_xlfn.XLOOKUP(_xlfn.NUMBERVALUE(MID(D254,2,5)),'TB LTD 12.22'!E:E,'TB LTD 12.22'!H:H,0,0,1)</f>
        <v>1693.21</v>
      </c>
      <c r="J254" s="30">
        <f>SUMIF(AJE!$E:$E,D254,AJE!$H:$H)</f>
        <v>0</v>
      </c>
      <c r="K254" s="30">
        <f>SUMIF(AJE!$Q:$Q,D254,AJE!$T:$T)</f>
        <v>0</v>
      </c>
      <c r="L254" s="39">
        <f t="shared" si="14"/>
        <v>1693.21</v>
      </c>
      <c r="M254" s="30">
        <f>SUMIF(AJE!$AB:$AB,D254,AJE!$AE:$AE)</f>
        <v>0</v>
      </c>
      <c r="N254" s="29">
        <f t="shared" si="15"/>
        <v>1693.21</v>
      </c>
      <c r="P254" s="29"/>
    </row>
    <row r="255" spans="1:16" x14ac:dyDescent="0.35">
      <c r="A255">
        <f>_xlfn.XLOOKUP($B255,Index!$E:$E,Index!$D:$D,)</f>
        <v>5</v>
      </c>
      <c r="B255" t="str">
        <f>IF($C255="Ltd",_xlfn.XLOOKUP($D255,Index!$V:$V,Index!$P:$P,),_xlfn.XLOOKUP($D255,Index!$AG:$AG,Index!$AA:$AA,))</f>
        <v>Intercompany</v>
      </c>
      <c r="C255" t="str">
        <f t="shared" si="16"/>
        <v>Ltd</v>
      </c>
      <c r="D255" t="s">
        <v>964</v>
      </c>
      <c r="E255" s="1" t="str">
        <f>_xlfn.XLOOKUP(_xlfn.NUMBERVALUE(MID(D255,2,5)),'TB LTD 12.22'!$E:$E,'TB LTD 12.22'!$F:$F,)</f>
        <v>Silverfort INC</v>
      </c>
      <c r="F255">
        <f>IF(C255="Ltd",_xlfn.XLOOKUP(D255,Index!V:V,Index!R:R,),_xlfn.XLOOKUP(D255,Index!AG:AG,Index!AC:AC,))</f>
        <v>0</v>
      </c>
      <c r="G255">
        <f>IF(C255="Ltd",_xlfn.XLOOKUP(D255,Index!V:V,Index!T:T,),_xlfn.XLOOKUP(D255,Index!AG:AG,Index!AE:AE,))</f>
        <v>0</v>
      </c>
      <c r="H255" s="31"/>
      <c r="I255" s="25">
        <f>_xlfn.XLOOKUP(_xlfn.NUMBERVALUE(MID(D255,2,5)),'TB LTD 12.22'!E:E,'TB LTD 12.22'!H:H,0,0,1)</f>
        <v>-54916920.32</v>
      </c>
      <c r="J255" s="30">
        <f>SUMIF(AJE!$E:$E,D255,AJE!$H:$H)</f>
        <v>0</v>
      </c>
      <c r="K255" s="30">
        <f>SUMIF(AJE!$Q:$Q,D255,AJE!$T:$T)</f>
        <v>0</v>
      </c>
      <c r="L255" s="39">
        <f t="shared" si="14"/>
        <v>-54916920.32</v>
      </c>
      <c r="M255" s="30">
        <f>SUMIF(AJE!$AB:$AB,D255,AJE!$AE:$AE)</f>
        <v>5666111.0047792401</v>
      </c>
      <c r="N255" s="29">
        <f t="shared" si="15"/>
        <v>-49250809.315220758</v>
      </c>
      <c r="P255" s="29"/>
    </row>
    <row r="256" spans="1:16" x14ac:dyDescent="0.35">
      <c r="A256">
        <f>_xlfn.XLOOKUP($B256,Index!$E:$E,Index!$D:$D,)</f>
        <v>5</v>
      </c>
      <c r="B256" t="str">
        <f>IF($C256="Ltd",_xlfn.XLOOKUP($D256,Index!$V:$V,Index!$P:$P,),_xlfn.XLOOKUP($D256,Index!$AG:$AG,Index!$AA:$AA,))</f>
        <v>Intercompany</v>
      </c>
      <c r="C256" t="str">
        <f t="shared" si="16"/>
        <v>Ltd</v>
      </c>
      <c r="D256" t="s">
        <v>965</v>
      </c>
      <c r="E256" s="1" t="str">
        <f>_xlfn.XLOOKUP(_xlfn.NUMBERVALUE(MID(D256,2,5)),'TB LTD 12.22'!$E:$E,'TB LTD 12.22'!$F:$F,)</f>
        <v>Silverfort INC Current Liabilities</v>
      </c>
      <c r="F256">
        <f>IF(C256="Ltd",_xlfn.XLOOKUP(D256,Index!V:V,Index!R:R,),_xlfn.XLOOKUP(D256,Index!AG:AG,Index!AC:AC,))</f>
        <v>0</v>
      </c>
      <c r="G256">
        <f>IF(C256="Ltd",_xlfn.XLOOKUP(D256,Index!V:V,Index!T:T,),_xlfn.XLOOKUP(D256,Index!AG:AG,Index!AE:AE,))</f>
        <v>0</v>
      </c>
      <c r="H256" s="31"/>
      <c r="I256" s="25">
        <f>_xlfn.XLOOKUP(_xlfn.NUMBERVALUE(MID(D256,2,5)),'TB LTD 12.22'!E:E,'TB LTD 12.22'!H:H,0,0,1)</f>
        <v>45678.6</v>
      </c>
      <c r="J256" s="30">
        <f>SUMIF(AJE!$E:$E,D256,AJE!$H:$H)</f>
        <v>0</v>
      </c>
      <c r="K256" s="30">
        <f>SUMIF(AJE!$Q:$Q,D256,AJE!$T:$T)</f>
        <v>0</v>
      </c>
      <c r="L256" s="39">
        <f t="shared" si="14"/>
        <v>45678.6</v>
      </c>
      <c r="M256" s="30">
        <f>SUMIF(AJE!$AB:$AB,D256,AJE!$AE:$AE)</f>
        <v>0</v>
      </c>
      <c r="N256" s="29">
        <f t="shared" si="15"/>
        <v>45678.6</v>
      </c>
      <c r="P256" s="29"/>
    </row>
    <row r="257" spans="1:16" x14ac:dyDescent="0.35">
      <c r="A257">
        <f>_xlfn.XLOOKUP($B257,Index!$E:$E,Index!$D:$D,)</f>
        <v>5</v>
      </c>
      <c r="B257" t="str">
        <f>IF($C257="Ltd",_xlfn.XLOOKUP($D257,Index!$V:$V,Index!$P:$P,),_xlfn.XLOOKUP($D257,Index!$AG:$AG,Index!$AA:$AA,))</f>
        <v>Intercompany</v>
      </c>
      <c r="C257" t="str">
        <f t="shared" si="16"/>
        <v>Ltd</v>
      </c>
      <c r="D257" t="s">
        <v>966</v>
      </c>
      <c r="E257" s="1" t="str">
        <f>_xlfn.XLOOKUP(_xlfn.NUMBERVALUE(MID(D257,2,5)),'TB LTD 12.22'!$E:$E,'TB LTD 12.22'!$F:$F,)</f>
        <v>Silverfort INC Capital Note</v>
      </c>
      <c r="F257">
        <f>IF(C257="Ltd",_xlfn.XLOOKUP(D257,Index!V:V,Index!R:R,),_xlfn.XLOOKUP(D257,Index!AG:AG,Index!AC:AC,))</f>
        <v>0</v>
      </c>
      <c r="G257">
        <f>IF(C257="Ltd",_xlfn.XLOOKUP(D257,Index!V:V,Index!T:T,),_xlfn.XLOOKUP(D257,Index!AG:AG,Index!AE:AE,))</f>
        <v>0</v>
      </c>
      <c r="H257" s="31"/>
      <c r="I257" s="25">
        <f>_xlfn.XLOOKUP(_xlfn.NUMBERVALUE(MID(D257,2,5)),'TB LTD 12.22'!E:E,'TB LTD 12.22'!H:H,0,0,1)</f>
        <v>-34773051.859999999</v>
      </c>
      <c r="J257" s="30">
        <f>SUMIF(AJE!$E:$E,D257,AJE!$H:$H)</f>
        <v>0</v>
      </c>
      <c r="K257" s="30">
        <f>SUMIF(AJE!$Q:$Q,D257,AJE!$T:$T)</f>
        <v>0</v>
      </c>
      <c r="L257" s="39">
        <f t="shared" si="14"/>
        <v>-34773051.859999999</v>
      </c>
      <c r="M257" s="30">
        <f>SUMIF(AJE!$AB:$AB,D257,AJE!$AE:$AE)</f>
        <v>0</v>
      </c>
      <c r="N257" s="29">
        <f t="shared" si="15"/>
        <v>-34773051.859999999</v>
      </c>
      <c r="P257" s="29"/>
    </row>
    <row r="258" spans="1:16" x14ac:dyDescent="0.35">
      <c r="A258">
        <f>_xlfn.XLOOKUP($B258,Index!$E:$E,Index!$D:$D,)</f>
        <v>10</v>
      </c>
      <c r="B258" t="str">
        <f>IF($C258="Ltd",_xlfn.XLOOKUP($D258,Index!$V:$V,Index!$P:$P,),_xlfn.XLOOKUP($D258,Index!$AG:$AG,Index!$AA:$AA,))</f>
        <v>Capital Stock</v>
      </c>
      <c r="C258" t="str">
        <f t="shared" si="16"/>
        <v>Ltd</v>
      </c>
      <c r="D258" t="s">
        <v>1273</v>
      </c>
      <c r="E258" s="1" t="str">
        <f>_xlfn.XLOOKUP(_xlfn.NUMBERVALUE(MID(D258,2,5)),'TB LTD 12.22'!$E:$E,'TB LTD 12.22'!$F:$F,)</f>
        <v>רכישת אופציות עובדים(הון מניות)</v>
      </c>
      <c r="F258">
        <f>IF(C258="Ltd",_xlfn.XLOOKUP(D258,Index!V:V,Index!R:R,),_xlfn.XLOOKUP(D258,Index!AG:AG,Index!AC:AC,))</f>
        <v>0</v>
      </c>
      <c r="G258">
        <f>IF(C258="Ltd",_xlfn.XLOOKUP(D258,Index!V:V,Index!T:T,),_xlfn.XLOOKUP(D258,Index!AG:AG,Index!AE:AE,))</f>
        <v>0</v>
      </c>
      <c r="H258" s="31"/>
      <c r="I258" s="25">
        <f>_xlfn.XLOOKUP(_xlfn.NUMBERVALUE(MID(D258,2,5)),'TB LTD 12.22'!E:E,'TB LTD 12.22'!H:H,0,0,1)</f>
        <v>-413.75</v>
      </c>
      <c r="J258" s="30">
        <f>SUMIF(AJE!$E:$E,D258,AJE!$H:$H)</f>
        <v>0</v>
      </c>
      <c r="K258" s="30">
        <f>SUMIF(AJE!$Q:$Q,D258,AJE!$T:$T)</f>
        <v>0</v>
      </c>
      <c r="L258" s="39">
        <f t="shared" si="14"/>
        <v>-413.75</v>
      </c>
      <c r="M258" s="30">
        <f>SUMIF(AJE!$AB:$AB,D258,AJE!$AE:$AE)</f>
        <v>0</v>
      </c>
      <c r="N258" s="29">
        <f t="shared" si="15"/>
        <v>-413.75</v>
      </c>
      <c r="P258" s="29"/>
    </row>
    <row r="259" spans="1:16" x14ac:dyDescent="0.35">
      <c r="A259">
        <f>_xlfn.XLOOKUP($B259,Index!$E:$E,Index!$D:$D,)</f>
        <v>5</v>
      </c>
      <c r="B259" t="str">
        <f>IF($C259="Ltd",_xlfn.XLOOKUP($D259,Index!$V:$V,Index!$P:$P,),_xlfn.XLOOKUP($D259,Index!$AG:$AG,Index!$AA:$AA,))</f>
        <v>Intercompany</v>
      </c>
      <c r="C259" t="str">
        <f t="shared" si="16"/>
        <v>Ltd</v>
      </c>
      <c r="D259" t="s">
        <v>967</v>
      </c>
      <c r="E259" s="1" t="str">
        <f>_xlfn.XLOOKUP(_xlfn.NUMBERVALUE(MID(D259,2,5)),'TB LTD 12.22'!$E:$E,'TB LTD 12.22'!$F:$F,)</f>
        <v>Silverfort INC Capital Contribution</v>
      </c>
      <c r="F259">
        <f>IF(C259="Ltd",_xlfn.XLOOKUP(D259,Index!V:V,Index!R:R,),_xlfn.XLOOKUP(D259,Index!AG:AG,Index!AC:AC,))</f>
        <v>0</v>
      </c>
      <c r="G259">
        <f>IF(C259="Ltd",_xlfn.XLOOKUP(D259,Index!V:V,Index!T:T,),_xlfn.XLOOKUP(D259,Index!AG:AG,Index!AE:AE,))</f>
        <v>0</v>
      </c>
      <c r="H259" s="31"/>
      <c r="I259" s="25">
        <f>_xlfn.XLOOKUP(_xlfn.NUMBERVALUE(MID(D259,2,5)),'TB LTD 12.22'!E:E,'TB LTD 12.22'!H:H,0,0,1)</f>
        <v>-2403000</v>
      </c>
      <c r="J259" s="30">
        <f>SUMIF(AJE!$E:$E,D259,AJE!$H:$H)</f>
        <v>0</v>
      </c>
      <c r="K259" s="30">
        <f>SUMIF(AJE!$Q:$Q,D259,AJE!$T:$T)</f>
        <v>0</v>
      </c>
      <c r="L259" s="39">
        <f t="shared" si="14"/>
        <v>-2403000</v>
      </c>
      <c r="M259" s="30">
        <f>SUMIF(AJE!$AB:$AB,D259,AJE!$AE:$AE)</f>
        <v>0</v>
      </c>
      <c r="N259" s="29">
        <f t="shared" si="15"/>
        <v>-2403000</v>
      </c>
      <c r="P259" s="29"/>
    </row>
    <row r="260" spans="1:16" x14ac:dyDescent="0.35">
      <c r="A260">
        <f>_xlfn.XLOOKUP($B260,Index!$E:$E,Index!$D:$D,)</f>
        <v>10</v>
      </c>
      <c r="B260" t="str">
        <f>IF($C260="Ltd",_xlfn.XLOOKUP($D260,Index!$V:$V,Index!$P:$P,),_xlfn.XLOOKUP($D260,Index!$AG:$AG,Index!$AA:$AA,))</f>
        <v>Capital Stock</v>
      </c>
      <c r="C260" t="str">
        <f t="shared" si="16"/>
        <v>Ltd</v>
      </c>
      <c r="D260" t="s">
        <v>968</v>
      </c>
      <c r="E260" s="1" t="str">
        <f>_xlfn.XLOOKUP(_xlfn.NUMBERVALUE(MID(D260,2,5)),'TB LTD 12.22'!$E:$E,'TB LTD 12.22'!$F:$F,)</f>
        <v>Silverfort INC Share-based Compensation</v>
      </c>
      <c r="F260">
        <f>IF(C260="Ltd",_xlfn.XLOOKUP(D260,Index!V:V,Index!R:R,),_xlfn.XLOOKUP(D260,Index!AG:AG,Index!AC:AC,))</f>
        <v>0</v>
      </c>
      <c r="G260">
        <f>IF(C260="Ltd",_xlfn.XLOOKUP(D260,Index!V:V,Index!T:T,),_xlfn.XLOOKUP(D260,Index!AG:AG,Index!AE:AE,))</f>
        <v>0</v>
      </c>
      <c r="H260" s="31"/>
      <c r="I260" s="25">
        <f>_xlfn.XLOOKUP(_xlfn.NUMBERVALUE(MID(D260,2,5)),'TB LTD 12.22'!E:E,'TB LTD 12.22'!H:H,0,0,1)</f>
        <v>-3045747.25</v>
      </c>
      <c r="J260" s="30">
        <f>SUMIF(AJE!$E:$E,D260,AJE!$H:$H)</f>
        <v>0</v>
      </c>
      <c r="K260" s="30">
        <f>SUMIF(AJE!$Q:$Q,D260,AJE!$T:$T)</f>
        <v>0</v>
      </c>
      <c r="L260" s="39">
        <f t="shared" si="14"/>
        <v>-3045747.25</v>
      </c>
      <c r="M260" s="30">
        <f>SUMIF(AJE!$AB:$AB,D260,AJE!$AE:$AE)</f>
        <v>1500366.5585535499</v>
      </c>
      <c r="N260" s="29">
        <f t="shared" si="15"/>
        <v>-1545380.6914464501</v>
      </c>
      <c r="P260" s="29"/>
    </row>
    <row r="261" spans="1:16" x14ac:dyDescent="0.35">
      <c r="A261">
        <f>_xlfn.XLOOKUP($B261,Index!$E:$E,Index!$D:$D,)</f>
        <v>20</v>
      </c>
      <c r="B261" t="str">
        <f>IF($C261="Ltd",_xlfn.XLOOKUP($D261,Index!$V:$V,Index!$P:$P,),_xlfn.XLOOKUP($D261,Index!$AG:$AG,Index!$AA:$AA,))</f>
        <v>Revenue</v>
      </c>
      <c r="C261" t="str">
        <f t="shared" si="16"/>
        <v>Ltd</v>
      </c>
      <c r="D261" t="s">
        <v>970</v>
      </c>
      <c r="E261" s="1" t="str">
        <f>_xlfn.XLOOKUP(_xlfn.NUMBERVALUE(MID(D261,2,5)),'TB LTD 12.22'!$E:$E,'TB LTD 12.22'!$F:$F,)</f>
        <v>הכנסות בארץ</v>
      </c>
      <c r="F261">
        <f>IF(C261="Ltd",_xlfn.XLOOKUP(D261,Index!V:V,Index!R:R,),_xlfn.XLOOKUP(D261,Index!AG:AG,Index!AC:AC,))</f>
        <v>0</v>
      </c>
      <c r="G261">
        <f>IF(C261="Ltd",_xlfn.XLOOKUP(D261,Index!V:V,Index!T:T,),_xlfn.XLOOKUP(D261,Index!AG:AG,Index!AE:AE,))</f>
        <v>0</v>
      </c>
      <c r="H261" s="31"/>
      <c r="I261" s="25">
        <f>_xlfn.XLOOKUP(_xlfn.NUMBERVALUE(MID(D261,2,5)),'TB LTD 12.22'!E:E,'TB LTD 12.22'!H:H,0,0,1)</f>
        <v>-1372874.66</v>
      </c>
      <c r="J261" s="30">
        <f>SUMIF(AJE!$E:$E,D261,AJE!$H:$H)</f>
        <v>0</v>
      </c>
      <c r="K261" s="30">
        <f>SUMIF(AJE!$Q:$Q,D261,AJE!$T:$T)</f>
        <v>0</v>
      </c>
      <c r="L261" s="39">
        <f t="shared" si="14"/>
        <v>-1372874.66</v>
      </c>
      <c r="M261" s="30">
        <f>SUMIF(AJE!$AB:$AB,D261,AJE!$AE:$AE)</f>
        <v>0</v>
      </c>
      <c r="N261" s="29">
        <f t="shared" si="15"/>
        <v>-1372874.66</v>
      </c>
      <c r="P261" s="29"/>
    </row>
    <row r="262" spans="1:16" x14ac:dyDescent="0.35">
      <c r="A262">
        <f>_xlfn.XLOOKUP($B262,Index!$E:$E,Index!$D:$D,)</f>
        <v>20</v>
      </c>
      <c r="B262" t="str">
        <f>IF($C262="Ltd",_xlfn.XLOOKUP($D262,Index!$V:$V,Index!$P:$P,),_xlfn.XLOOKUP($D262,Index!$AG:$AG,Index!$AA:$AA,))</f>
        <v>Revenue</v>
      </c>
      <c r="C262" t="str">
        <f t="shared" si="16"/>
        <v>Ltd</v>
      </c>
      <c r="D262" t="s">
        <v>971</v>
      </c>
      <c r="E262" s="1" t="str">
        <f>_xlfn.XLOOKUP(_xlfn.NUMBERVALUE(MID(D262,2,5)),'TB LTD 12.22'!$E:$E,'TB LTD 12.22'!$F:$F,)</f>
        <v>הכנסות מחו"ל</v>
      </c>
      <c r="F262">
        <f>IF(C262="Ltd",_xlfn.XLOOKUP(D262,Index!V:V,Index!R:R,),_xlfn.XLOOKUP(D262,Index!AG:AG,Index!AC:AC,))</f>
        <v>0</v>
      </c>
      <c r="G262">
        <f>IF(C262="Ltd",_xlfn.XLOOKUP(D262,Index!V:V,Index!T:T,),_xlfn.XLOOKUP(D262,Index!AG:AG,Index!AE:AE,))</f>
        <v>0</v>
      </c>
      <c r="H262" s="31"/>
      <c r="I262" s="25">
        <f>_xlfn.XLOOKUP(_xlfn.NUMBERVALUE(MID(D262,2,5)),'TB LTD 12.22'!E:E,'TB LTD 12.22'!H:H,0,0,1)</f>
        <v>-2435552.19</v>
      </c>
      <c r="J262" s="30">
        <f>SUMIF(AJE!$E:$E,D262,AJE!$H:$H)</f>
        <v>6746.1540545774624</v>
      </c>
      <c r="K262" s="30">
        <f>SUMIF(AJE!$Q:$Q,D262,AJE!$T:$T)</f>
        <v>0</v>
      </c>
      <c r="L262" s="39">
        <f t="shared" si="14"/>
        <v>-2428806.0359454225</v>
      </c>
      <c r="M262" s="30">
        <f>SUMIF(AJE!$AB:$AB,D262,AJE!$AE:$AE)</f>
        <v>0</v>
      </c>
      <c r="N262" s="29">
        <f t="shared" si="15"/>
        <v>-2428806.0359454225</v>
      </c>
      <c r="P262" s="29"/>
    </row>
    <row r="263" spans="1:16" x14ac:dyDescent="0.35">
      <c r="A263">
        <f>_xlfn.XLOOKUP($B263,Index!$E:$E,Index!$D:$D,)</f>
        <v>90</v>
      </c>
      <c r="B263" t="str">
        <f>IF($C263="Ltd",_xlfn.XLOOKUP($D263,Index!$V:$V,Index!$P:$P,),_xlfn.XLOOKUP($D263,Index!$AG:$AG,Index!$AA:$AA,))</f>
        <v>Finance</v>
      </c>
      <c r="C263" t="str">
        <f t="shared" si="16"/>
        <v>Ltd</v>
      </c>
      <c r="D263" t="s">
        <v>972</v>
      </c>
      <c r="E263" s="1" t="str">
        <f>_xlfn.XLOOKUP(_xlfn.NUMBERVALUE(MID(D263,2,5)),'TB LTD 12.22'!$E:$E,'TB LTD 12.22'!$F:$F,)</f>
        <v>הכנסות מריבית</v>
      </c>
      <c r="F263">
        <f>IF(C263="Ltd",_xlfn.XLOOKUP(D263,Index!V:V,Index!R:R,),_xlfn.XLOOKUP(D263,Index!AG:AG,Index!AC:AC,))</f>
        <v>0</v>
      </c>
      <c r="G263">
        <f>IF(C263="Ltd",_xlfn.XLOOKUP(D263,Index!V:V,Index!T:T,),_xlfn.XLOOKUP(D263,Index!AG:AG,Index!AE:AE,))</f>
        <v>0</v>
      </c>
      <c r="H263" s="31"/>
      <c r="I263" s="25">
        <f>_xlfn.XLOOKUP(_xlfn.NUMBERVALUE(MID(D263,2,5)),'TB LTD 12.22'!E:E,'TB LTD 12.22'!H:H,0,0,1)</f>
        <v>-341607.06</v>
      </c>
      <c r="J263" s="30">
        <f>SUMIF(AJE!$E:$E,D263,AJE!$H:$H)</f>
        <v>0</v>
      </c>
      <c r="K263" s="30">
        <f>SUMIF(AJE!$Q:$Q,D263,AJE!$T:$T)</f>
        <v>0</v>
      </c>
      <c r="L263" s="39">
        <f t="shared" si="14"/>
        <v>-341607.06</v>
      </c>
      <c r="M263" s="30">
        <f>SUMIF(AJE!$AB:$AB,D263,AJE!$AE:$AE)</f>
        <v>0</v>
      </c>
      <c r="N263" s="29">
        <f t="shared" si="15"/>
        <v>-341607.06</v>
      </c>
      <c r="P263" s="29"/>
    </row>
    <row r="264" spans="1:16" x14ac:dyDescent="0.35">
      <c r="A264" s="61">
        <f>_xlfn.XLOOKUP($B264,Index!$E:$E,Index!$D:$D,)</f>
        <v>99</v>
      </c>
      <c r="B264" t="str">
        <f>IF($C264="Ltd",_xlfn.XLOOKUP($D264,Index!$V:$V,Index!$P:$P,),_xlfn.XLOOKUP($D264,Index!$AG:$AG,Index!$AA:$AA,))</f>
        <v>Overhead</v>
      </c>
      <c r="C264" t="str">
        <f t="shared" si="16"/>
        <v>Ltd</v>
      </c>
      <c r="D264" t="s">
        <v>973</v>
      </c>
      <c r="E264" s="1" t="str">
        <f>_xlfn.XLOOKUP(_xlfn.NUMBERVALUE(MID(D264,2,5)),'TB LTD 12.22'!$E:$E,'TB LTD 12.22'!$F:$F,)</f>
        <v>שכירות משרדים סינגפור</v>
      </c>
      <c r="F264">
        <f>IF(C264="Ltd",_xlfn.XLOOKUP(D264,Index!V:V,Index!R:R,),_xlfn.XLOOKUP(D264,Index!AG:AG,Index!AC:AC,))</f>
        <v>0</v>
      </c>
      <c r="G264">
        <f>IF(C264="Ltd",_xlfn.XLOOKUP(D264,Index!V:V,Index!T:T,),_xlfn.XLOOKUP(D264,Index!AG:AG,Index!AE:AE,))</f>
        <v>0</v>
      </c>
      <c r="H264" s="31"/>
      <c r="I264" s="25">
        <f>_xlfn.XLOOKUP(_xlfn.NUMBERVALUE(MID(D264,2,5)),'TB LTD 12.22'!E:E,'TB LTD 12.22'!H:H,0,0,1)</f>
        <v>12025.7</v>
      </c>
      <c r="J264" s="30">
        <f>SUMIF(AJE!$E:$E,D264,AJE!$H:$H)</f>
        <v>0</v>
      </c>
      <c r="K264" s="30">
        <f>SUMIF(AJE!$Q:$Q,D264,AJE!$T:$T)</f>
        <v>-12025.7</v>
      </c>
      <c r="L264" s="39">
        <f t="shared" si="14"/>
        <v>0</v>
      </c>
      <c r="M264" s="30">
        <f>SUMIF(AJE!$AB:$AB,D264,AJE!$AE:$AE)</f>
        <v>0</v>
      </c>
      <c r="N264" s="29">
        <f t="shared" si="15"/>
        <v>0</v>
      </c>
      <c r="P264" s="29"/>
    </row>
    <row r="265" spans="1:16" x14ac:dyDescent="0.35">
      <c r="A265">
        <f>_xlfn.XLOOKUP($B265,Index!$E:$E,Index!$D:$D,)</f>
        <v>30</v>
      </c>
      <c r="B265" t="str">
        <f>IF($C265="Ltd",_xlfn.XLOOKUP($D265,Index!$V:$V,Index!$P:$P,),_xlfn.XLOOKUP($D265,Index!$AG:$AG,Index!$AA:$AA,))</f>
        <v>Cost of Sales</v>
      </c>
      <c r="C265" t="str">
        <f t="shared" si="16"/>
        <v>Ltd</v>
      </c>
      <c r="D265" t="s">
        <v>974</v>
      </c>
      <c r="E265" s="1" t="str">
        <f>_xlfn.XLOOKUP(_xlfn.NUMBERVALUE(MID(D265,2,5)),'TB LTD 12.22'!$E:$E,'TB LTD 12.22'!$F:$F,)</f>
        <v>Papaya COS Salary Exp</v>
      </c>
      <c r="F265" t="str">
        <f>IF(C265="Ltd",_xlfn.XLOOKUP(D265,Index!V:V,Index!R:R,),_xlfn.XLOOKUP(D265,Index!AG:AG,Index!AC:AC,))</f>
        <v>Payroll &amp; Payroll related</v>
      </c>
      <c r="G265">
        <f>IF(C265="Ltd",_xlfn.XLOOKUP(D265,Index!V:V,Index!T:T,),_xlfn.XLOOKUP(D265,Index!AG:AG,Index!AE:AE,))</f>
        <v>0</v>
      </c>
      <c r="H265" s="31"/>
      <c r="I265" s="25">
        <f>_xlfn.XLOOKUP(_xlfn.NUMBERVALUE(MID(D265,2,5)),'TB LTD 12.22'!E:E,'TB LTD 12.22'!H:H,0,0,1)</f>
        <v>91934.66</v>
      </c>
      <c r="J265" s="30">
        <f>SUMIF(AJE!$E:$E,D265,AJE!$H:$H)</f>
        <v>0</v>
      </c>
      <c r="K265" s="30">
        <f>SUMIF(AJE!$Q:$Q,D265,AJE!$T:$T)</f>
        <v>0</v>
      </c>
      <c r="L265" s="39">
        <f t="shared" si="14"/>
        <v>91934.66</v>
      </c>
      <c r="M265" s="30">
        <f>SUMIF(AJE!$AB:$AB,D265,AJE!$AE:$AE)</f>
        <v>0</v>
      </c>
      <c r="N265" s="29">
        <f t="shared" si="15"/>
        <v>91934.66</v>
      </c>
      <c r="P265" s="29"/>
    </row>
    <row r="266" spans="1:16" x14ac:dyDescent="0.35">
      <c r="A266">
        <f>_xlfn.XLOOKUP($B266,Index!$E:$E,Index!$D:$D,)</f>
        <v>30</v>
      </c>
      <c r="B266" t="str">
        <f>IF($C266="Ltd",_xlfn.XLOOKUP($D266,Index!$V:$V,Index!$P:$P,),_xlfn.XLOOKUP($D266,Index!$AG:$AG,Index!$AA:$AA,))</f>
        <v>Cost of Sales</v>
      </c>
      <c r="C266" t="str">
        <f t="shared" si="16"/>
        <v>Ltd</v>
      </c>
      <c r="D266" t="s">
        <v>975</v>
      </c>
      <c r="E266" s="1" t="str">
        <f>_xlfn.XLOOKUP(_xlfn.NUMBERVALUE(MID(D266,2,5)),'TB LTD 12.22'!$E:$E,'TB LTD 12.22'!$F:$F,)</f>
        <v>Papaya COS Reimbursement Exp</v>
      </c>
      <c r="F266" t="str">
        <f>IF(C266="Ltd",_xlfn.XLOOKUP(D266,Index!V:V,Index!R:R,),_xlfn.XLOOKUP(D266,Index!AG:AG,Index!AC:AC,))</f>
        <v>T&amp;E</v>
      </c>
      <c r="G266">
        <f>IF(C266="Ltd",_xlfn.XLOOKUP(D266,Index!V:V,Index!T:T,),_xlfn.XLOOKUP(D266,Index!AG:AG,Index!AE:AE,))</f>
        <v>0</v>
      </c>
      <c r="H266" s="31"/>
      <c r="I266" s="25">
        <f>_xlfn.XLOOKUP(_xlfn.NUMBERVALUE(MID(D266,2,5)),'TB LTD 12.22'!E:E,'TB LTD 12.22'!H:H,0,0,1)</f>
        <v>7221.19</v>
      </c>
      <c r="J266" s="30">
        <f>SUMIF(AJE!$E:$E,D266,AJE!$H:$H)</f>
        <v>0</v>
      </c>
      <c r="K266" s="30">
        <f>SUMIF(AJE!$Q:$Q,D266,AJE!$T:$T)</f>
        <v>0</v>
      </c>
      <c r="L266" s="39">
        <f t="shared" si="14"/>
        <v>7221.19</v>
      </c>
      <c r="M266" s="30">
        <f>SUMIF(AJE!$AB:$AB,D266,AJE!$AE:$AE)</f>
        <v>0</v>
      </c>
      <c r="N266" s="29">
        <f t="shared" si="15"/>
        <v>7221.19</v>
      </c>
      <c r="P266" s="29"/>
    </row>
    <row r="267" spans="1:16" x14ac:dyDescent="0.35">
      <c r="A267">
        <f>_xlfn.XLOOKUP($B267,Index!$E:$E,Index!$D:$D,)</f>
        <v>30</v>
      </c>
      <c r="B267" t="str">
        <f>IF($C267="Ltd",_xlfn.XLOOKUP($D267,Index!$V:$V,Index!$P:$P,),_xlfn.XLOOKUP($D267,Index!$AG:$AG,Index!$AA:$AA,))</f>
        <v>Cost of Sales</v>
      </c>
      <c r="C267" t="str">
        <f t="shared" si="16"/>
        <v>Ltd</v>
      </c>
      <c r="D267" t="s">
        <v>976</v>
      </c>
      <c r="E267" s="1" t="str">
        <f>_xlfn.XLOOKUP(_xlfn.NUMBERVALUE(MID(D267,2,5)),'TB LTD 12.22'!$E:$E,'TB LTD 12.22'!$F:$F,)</f>
        <v>Papaya COS Bonus Commissions Exp</v>
      </c>
      <c r="F267" t="str">
        <f>IF(C267="Ltd",_xlfn.XLOOKUP(D267,Index!V:V,Index!R:R,),_xlfn.XLOOKUP(D267,Index!AG:AG,Index!AC:AC,))</f>
        <v>Payroll &amp; Payroll related</v>
      </c>
      <c r="G267">
        <f>IF(C267="Ltd",_xlfn.XLOOKUP(D267,Index!V:V,Index!T:T,),_xlfn.XLOOKUP(D267,Index!AG:AG,Index!AE:AE,))</f>
        <v>0</v>
      </c>
      <c r="H267" s="31"/>
      <c r="I267" s="25">
        <f>_xlfn.XLOOKUP(_xlfn.NUMBERVALUE(MID(D267,2,5)),'TB LTD 12.22'!E:E,'TB LTD 12.22'!H:H,0,0,1)</f>
        <v>22944.63</v>
      </c>
      <c r="J267" s="30">
        <f>SUMIF(AJE!$E:$E,D267,AJE!$H:$H)</f>
        <v>0</v>
      </c>
      <c r="K267" s="30">
        <f>SUMIF(AJE!$Q:$Q,D267,AJE!$T:$T)</f>
        <v>0</v>
      </c>
      <c r="L267" s="39">
        <f t="shared" si="14"/>
        <v>22944.63</v>
      </c>
      <c r="M267" s="30">
        <f>SUMIF(AJE!$AB:$AB,D267,AJE!$AE:$AE)</f>
        <v>0</v>
      </c>
      <c r="N267" s="29">
        <f t="shared" si="15"/>
        <v>22944.63</v>
      </c>
      <c r="P267" s="29"/>
    </row>
    <row r="268" spans="1:16" x14ac:dyDescent="0.35">
      <c r="A268">
        <f>_xlfn.XLOOKUP($B268,Index!$E:$E,Index!$D:$D,)</f>
        <v>30</v>
      </c>
      <c r="B268" t="str">
        <f>IF($C268="Ltd",_xlfn.XLOOKUP($D268,Index!$V:$V,Index!$P:$P,),_xlfn.XLOOKUP($D268,Index!$AG:$AG,Index!$AA:$AA,))</f>
        <v>Cost of Sales</v>
      </c>
      <c r="C268" t="str">
        <f t="shared" si="16"/>
        <v>Ltd</v>
      </c>
      <c r="D268" t="s">
        <v>977</v>
      </c>
      <c r="E268" s="1" t="str">
        <f>_xlfn.XLOOKUP(_xlfn.NUMBERVALUE(MID(D268,2,5)),'TB LTD 12.22'!$E:$E,'TB LTD 12.22'!$F:$F,)</f>
        <v>Papaya COS Fee Exp</v>
      </c>
      <c r="F268" t="str">
        <f>IF(C268="Ltd",_xlfn.XLOOKUP(D268,Index!V:V,Index!R:R,),_xlfn.XLOOKUP(D268,Index!AG:AG,Index!AC:AC,))</f>
        <v>Payroll &amp; Payroll related</v>
      </c>
      <c r="G268">
        <f>IF(C268="Ltd",_xlfn.XLOOKUP(D268,Index!V:V,Index!T:T,),_xlfn.XLOOKUP(D268,Index!AG:AG,Index!AE:AE,))</f>
        <v>0</v>
      </c>
      <c r="H268" s="31"/>
      <c r="I268" s="25">
        <f>_xlfn.XLOOKUP(_xlfn.NUMBERVALUE(MID(D268,2,5)),'TB LTD 12.22'!E:E,'TB LTD 12.22'!H:H,0,0,1)</f>
        <v>7953.03</v>
      </c>
      <c r="J268" s="30">
        <f>SUMIF(AJE!$E:$E,D268,AJE!$H:$H)</f>
        <v>0</v>
      </c>
      <c r="K268" s="30">
        <f>SUMIF(AJE!$Q:$Q,D268,AJE!$T:$T)</f>
        <v>0</v>
      </c>
      <c r="L268" s="39">
        <f t="shared" si="14"/>
        <v>7953.03</v>
      </c>
      <c r="M268" s="30">
        <f>SUMIF(AJE!$AB:$AB,D268,AJE!$AE:$AE)</f>
        <v>0</v>
      </c>
      <c r="N268" s="29">
        <f t="shared" si="15"/>
        <v>7953.03</v>
      </c>
      <c r="P268" s="29"/>
    </row>
    <row r="269" spans="1:16" x14ac:dyDescent="0.35">
      <c r="A269">
        <f>_xlfn.XLOOKUP($B269,Index!$E:$E,Index!$D:$D,)</f>
        <v>60</v>
      </c>
      <c r="B269" t="str">
        <f>IF($C269="Ltd",_xlfn.XLOOKUP($D269,Index!$V:$V,Index!$P:$P,),_xlfn.XLOOKUP($D269,Index!$AG:$AG,Index!$AA:$AA,))</f>
        <v>Marketing</v>
      </c>
      <c r="C269" t="str">
        <f t="shared" si="16"/>
        <v>Ltd</v>
      </c>
      <c r="D269" t="s">
        <v>978</v>
      </c>
      <c r="E269" s="1" t="str">
        <f>_xlfn.XLOOKUP(_xlfn.NUMBERVALUE(MID(D269,2,5)),'TB LTD 12.22'!$E:$E,'TB LTD 12.22'!$F:$F,)</f>
        <v>Papaya M Salary Exp</v>
      </c>
      <c r="F269" t="str">
        <f>IF(C269="Ltd",_xlfn.XLOOKUP(D269,Index!V:V,Index!R:R,),_xlfn.XLOOKUP(D269,Index!AG:AG,Index!AC:AC,))</f>
        <v>Payroll &amp; Payroll related</v>
      </c>
      <c r="G269">
        <f>IF(C269="Ltd",_xlfn.XLOOKUP(D269,Index!V:V,Index!T:T,),_xlfn.XLOOKUP(D269,Index!AG:AG,Index!AE:AE,))</f>
        <v>0</v>
      </c>
      <c r="H269" s="31"/>
      <c r="I269" s="25">
        <f>_xlfn.XLOOKUP(_xlfn.NUMBERVALUE(MID(D269,2,5)),'TB LTD 12.22'!E:E,'TB LTD 12.22'!H:H,0,0,1)</f>
        <v>131965.84</v>
      </c>
      <c r="J269" s="30">
        <f>SUMIF(AJE!$E:$E,D269,AJE!$H:$H)</f>
        <v>0</v>
      </c>
      <c r="K269" s="30">
        <f>SUMIF(AJE!$Q:$Q,D269,AJE!$T:$T)</f>
        <v>0</v>
      </c>
      <c r="L269" s="39">
        <f t="shared" si="14"/>
        <v>131965.84</v>
      </c>
      <c r="M269" s="30">
        <f>SUMIF(AJE!$AB:$AB,D269,AJE!$AE:$AE)</f>
        <v>0</v>
      </c>
      <c r="N269" s="29">
        <f t="shared" si="15"/>
        <v>131965.84</v>
      </c>
      <c r="P269" s="29"/>
    </row>
    <row r="270" spans="1:16" x14ac:dyDescent="0.35">
      <c r="A270">
        <f>_xlfn.XLOOKUP($B270,Index!$E:$E,Index!$D:$D,)</f>
        <v>60</v>
      </c>
      <c r="B270" t="str">
        <f>IF($C270="Ltd",_xlfn.XLOOKUP($D270,Index!$V:$V,Index!$P:$P,),_xlfn.XLOOKUP($D270,Index!$AG:$AG,Index!$AA:$AA,))</f>
        <v>Marketing</v>
      </c>
      <c r="C270" t="str">
        <f t="shared" si="16"/>
        <v>Ltd</v>
      </c>
      <c r="D270" t="s">
        <v>979</v>
      </c>
      <c r="E270" s="1" t="str">
        <f>_xlfn.XLOOKUP(_xlfn.NUMBERVALUE(MID(D270,2,5)),'TB LTD 12.22'!$E:$E,'TB LTD 12.22'!$F:$F,)</f>
        <v>Papaya M Fee Exp</v>
      </c>
      <c r="F270" t="str">
        <f>IF(C270="Ltd",_xlfn.XLOOKUP(D270,Index!V:V,Index!R:R,),_xlfn.XLOOKUP(D270,Index!AG:AG,Index!AC:AC,))</f>
        <v>Payroll &amp; Payroll related</v>
      </c>
      <c r="G270">
        <f>IF(C270="Ltd",_xlfn.XLOOKUP(D270,Index!V:V,Index!T:T,),_xlfn.XLOOKUP(D270,Index!AG:AG,Index!AE:AE,))</f>
        <v>0</v>
      </c>
      <c r="H270" s="31"/>
      <c r="I270" s="25">
        <f>_xlfn.XLOOKUP(_xlfn.NUMBERVALUE(MID(D270,2,5)),'TB LTD 12.22'!E:E,'TB LTD 12.22'!H:H,0,0,1)</f>
        <v>8171.78</v>
      </c>
      <c r="J270" s="30">
        <f>SUMIF(AJE!$E:$E,D270,AJE!$H:$H)</f>
        <v>0</v>
      </c>
      <c r="K270" s="30">
        <f>SUMIF(AJE!$Q:$Q,D270,AJE!$T:$T)</f>
        <v>0</v>
      </c>
      <c r="L270" s="39">
        <f t="shared" si="14"/>
        <v>8171.78</v>
      </c>
      <c r="M270" s="30">
        <f>SUMIF(AJE!$AB:$AB,D270,AJE!$AE:$AE)</f>
        <v>0</v>
      </c>
      <c r="N270" s="29">
        <f t="shared" si="15"/>
        <v>8171.78</v>
      </c>
      <c r="P270" s="29"/>
    </row>
    <row r="271" spans="1:16" x14ac:dyDescent="0.35">
      <c r="A271">
        <f>_xlfn.XLOOKUP($B271,Index!$E:$E,Index!$D:$D,)</f>
        <v>50</v>
      </c>
      <c r="B271" t="str">
        <f>IF($C271="Ltd",_xlfn.XLOOKUP($D271,Index!$V:$V,Index!$P:$P,),_xlfn.XLOOKUP($D271,Index!$AG:$AG,Index!$AA:$AA,))</f>
        <v>Sales</v>
      </c>
      <c r="C271" t="str">
        <f t="shared" si="16"/>
        <v>Ltd</v>
      </c>
      <c r="D271" t="s">
        <v>980</v>
      </c>
      <c r="E271" s="1" t="str">
        <f>_xlfn.XLOOKUP(_xlfn.NUMBERVALUE(MID(D271,2,5)),'TB LTD 12.22'!$E:$E,'TB LTD 12.22'!$F:$F,)</f>
        <v>Papaya S Salary Exp</v>
      </c>
      <c r="F271" t="str">
        <f>IF(C271="Ltd",_xlfn.XLOOKUP(D271,Index!V:V,Index!R:R,),_xlfn.XLOOKUP(D271,Index!AG:AG,Index!AC:AC,))</f>
        <v>Payroll &amp; Payroll related</v>
      </c>
      <c r="G271">
        <f>IF(C271="Ltd",_xlfn.XLOOKUP(D271,Index!V:V,Index!T:T,),_xlfn.XLOOKUP(D271,Index!AG:AG,Index!AE:AE,))</f>
        <v>0</v>
      </c>
      <c r="H271" s="31"/>
      <c r="I271" s="25">
        <f>_xlfn.XLOOKUP(_xlfn.NUMBERVALUE(MID(D271,2,5)),'TB LTD 12.22'!E:E,'TB LTD 12.22'!H:H,0,0,1)</f>
        <v>1288895.8600000001</v>
      </c>
      <c r="J271" s="30">
        <f>SUMIF(AJE!$E:$E,D271,AJE!$H:$H)</f>
        <v>0</v>
      </c>
      <c r="K271" s="30">
        <f>SUMIF(AJE!$Q:$Q,D271,AJE!$T:$T)</f>
        <v>0</v>
      </c>
      <c r="L271" s="39">
        <f t="shared" si="14"/>
        <v>1288895.8600000001</v>
      </c>
      <c r="M271" s="30">
        <f>SUMIF(AJE!$AB:$AB,D271,AJE!$AE:$AE)</f>
        <v>0</v>
      </c>
      <c r="N271" s="29">
        <f t="shared" si="15"/>
        <v>1288895.8600000001</v>
      </c>
      <c r="P271" s="29"/>
    </row>
    <row r="272" spans="1:16" x14ac:dyDescent="0.35">
      <c r="A272">
        <f>_xlfn.XLOOKUP($B272,Index!$E:$E,Index!$D:$D,)</f>
        <v>50</v>
      </c>
      <c r="B272" t="str">
        <f>IF($C272="Ltd",_xlfn.XLOOKUP($D272,Index!$V:$V,Index!$P:$P,),_xlfn.XLOOKUP($D272,Index!$AG:$AG,Index!$AA:$AA,))</f>
        <v>Sales</v>
      </c>
      <c r="C272" t="str">
        <f t="shared" si="16"/>
        <v>Ltd</v>
      </c>
      <c r="D272" t="s">
        <v>981</v>
      </c>
      <c r="E272" s="1" t="str">
        <f>_xlfn.XLOOKUP(_xlfn.NUMBERVALUE(MID(D272,2,5)),'TB LTD 12.22'!$E:$E,'TB LTD 12.22'!$F:$F,)</f>
        <v>Papaya S Reimbursement Exp</v>
      </c>
      <c r="F272" t="str">
        <f>IF(C272="Ltd",_xlfn.XLOOKUP(D272,Index!V:V,Index!R:R,),_xlfn.XLOOKUP(D272,Index!AG:AG,Index!AC:AC,))</f>
        <v>T&amp;E</v>
      </c>
      <c r="G272">
        <f>IF(C272="Ltd",_xlfn.XLOOKUP(D272,Index!V:V,Index!T:T,),_xlfn.XLOOKUP(D272,Index!AG:AG,Index!AE:AE,))</f>
        <v>0</v>
      </c>
      <c r="H272" s="31"/>
      <c r="I272" s="25">
        <f>_xlfn.XLOOKUP(_xlfn.NUMBERVALUE(MID(D272,2,5)),'TB LTD 12.22'!E:E,'TB LTD 12.22'!H:H,0,0,1)</f>
        <v>224367.92</v>
      </c>
      <c r="J272" s="30">
        <f>SUMIF(AJE!$E:$E,D272,AJE!$H:$H)</f>
        <v>0</v>
      </c>
      <c r="K272" s="30">
        <f>SUMIF(AJE!$Q:$Q,D272,AJE!$T:$T)</f>
        <v>0</v>
      </c>
      <c r="L272" s="39">
        <f t="shared" si="14"/>
        <v>224367.92</v>
      </c>
      <c r="M272" s="30">
        <f>SUMIF(AJE!$AB:$AB,D272,AJE!$AE:$AE)</f>
        <v>0</v>
      </c>
      <c r="N272" s="29">
        <f t="shared" si="15"/>
        <v>224367.92</v>
      </c>
      <c r="P272" s="29"/>
    </row>
    <row r="273" spans="1:16" x14ac:dyDescent="0.35">
      <c r="A273">
        <f>_xlfn.XLOOKUP($B273,Index!$E:$E,Index!$D:$D,)</f>
        <v>50</v>
      </c>
      <c r="B273" t="str">
        <f>IF($C273="Ltd",_xlfn.XLOOKUP($D273,Index!$V:$V,Index!$P:$P,),_xlfn.XLOOKUP($D273,Index!$AG:$AG,Index!$AA:$AA,))</f>
        <v>Sales</v>
      </c>
      <c r="C273" t="str">
        <f t="shared" si="16"/>
        <v>Ltd</v>
      </c>
      <c r="D273" t="s">
        <v>982</v>
      </c>
      <c r="E273" s="1" t="str">
        <f>_xlfn.XLOOKUP(_xlfn.NUMBERVALUE(MID(D273,2,5)),'TB LTD 12.22'!$E:$E,'TB LTD 12.22'!$F:$F,)</f>
        <v>Papaya S Bonus Commissions Exp</v>
      </c>
      <c r="F273" t="str">
        <f>IF(C273="Ltd",_xlfn.XLOOKUP(D273,Index!V:V,Index!R:R,),_xlfn.XLOOKUP(D273,Index!AG:AG,Index!AC:AC,))</f>
        <v>Payroll &amp; Payroll related</v>
      </c>
      <c r="G273">
        <f>IF(C273="Ltd",_xlfn.XLOOKUP(D273,Index!V:V,Index!T:T,),_xlfn.XLOOKUP(D273,Index!AG:AG,Index!AE:AE,))</f>
        <v>0</v>
      </c>
      <c r="H273" s="31"/>
      <c r="I273" s="25">
        <f>_xlfn.XLOOKUP(_xlfn.NUMBERVALUE(MID(D273,2,5)),'TB LTD 12.22'!E:E,'TB LTD 12.22'!H:H,0,0,1)</f>
        <v>1404989.39</v>
      </c>
      <c r="J273" s="30">
        <f>SUMIF(AJE!$E:$E,D273,AJE!$H:$H)</f>
        <v>0</v>
      </c>
      <c r="K273" s="30">
        <f>SUMIF(AJE!$Q:$Q,D273,AJE!$T:$T)</f>
        <v>0</v>
      </c>
      <c r="L273" s="39">
        <f t="shared" si="14"/>
        <v>1404989.39</v>
      </c>
      <c r="M273" s="30">
        <f>SUMIF(AJE!$AB:$AB,D273,AJE!$AE:$AE)</f>
        <v>0</v>
      </c>
      <c r="N273" s="29">
        <f t="shared" si="15"/>
        <v>1404989.39</v>
      </c>
      <c r="P273" s="29"/>
    </row>
    <row r="274" spans="1:16" x14ac:dyDescent="0.35">
      <c r="A274">
        <f>_xlfn.XLOOKUP($B274,Index!$E:$E,Index!$D:$D,)</f>
        <v>50</v>
      </c>
      <c r="B274" t="str">
        <f>IF($C274="Ltd",_xlfn.XLOOKUP($D274,Index!$V:$V,Index!$P:$P,),_xlfn.XLOOKUP($D274,Index!$AG:$AG,Index!$AA:$AA,))</f>
        <v>Sales</v>
      </c>
      <c r="C274" t="str">
        <f t="shared" si="16"/>
        <v>Ltd</v>
      </c>
      <c r="D274" t="s">
        <v>983</v>
      </c>
      <c r="E274" s="1" t="str">
        <f>_xlfn.XLOOKUP(_xlfn.NUMBERVALUE(MID(D274,2,5)),'TB LTD 12.22'!$E:$E,'TB LTD 12.22'!$F:$F,)</f>
        <v>Papaya S Fee Exp</v>
      </c>
      <c r="F274" t="str">
        <f>IF(C274="Ltd",_xlfn.XLOOKUP(D274,Index!V:V,Index!R:R,),_xlfn.XLOOKUP(D274,Index!AG:AG,Index!AC:AC,))</f>
        <v>Payroll &amp; Payroll related</v>
      </c>
      <c r="G274">
        <f>IF(C274="Ltd",_xlfn.XLOOKUP(D274,Index!V:V,Index!T:T,),_xlfn.XLOOKUP(D274,Index!AG:AG,Index!AE:AE,))</f>
        <v>0</v>
      </c>
      <c r="H274" s="31"/>
      <c r="I274" s="25">
        <f>_xlfn.XLOOKUP(_xlfn.NUMBERVALUE(MID(D274,2,5)),'TB LTD 12.22'!E:E,'TB LTD 12.22'!H:H,0,0,1)</f>
        <v>74824.639999999999</v>
      </c>
      <c r="J274" s="30">
        <f>SUMIF(AJE!$E:$E,D274,AJE!$H:$H)</f>
        <v>0</v>
      </c>
      <c r="K274" s="30">
        <f>SUMIF(AJE!$Q:$Q,D274,AJE!$T:$T)</f>
        <v>0</v>
      </c>
      <c r="L274" s="39">
        <f t="shared" si="14"/>
        <v>74824.639999999999</v>
      </c>
      <c r="M274" s="30">
        <f>SUMIF(AJE!$AB:$AB,D274,AJE!$AE:$AE)</f>
        <v>0</v>
      </c>
      <c r="N274" s="29">
        <f t="shared" si="15"/>
        <v>74824.639999999999</v>
      </c>
      <c r="P274" s="29"/>
    </row>
    <row r="275" spans="1:16" x14ac:dyDescent="0.35">
      <c r="A275">
        <f>_xlfn.XLOOKUP($B275,Index!$E:$E,Index!$D:$D,)</f>
        <v>30</v>
      </c>
      <c r="B275" t="str">
        <f>IF($C275="Ltd",_xlfn.XLOOKUP($D275,Index!$V:$V,Index!$P:$P,),_xlfn.XLOOKUP($D275,Index!$AG:$AG,Index!$AA:$AA,))</f>
        <v>Cost of Sales</v>
      </c>
      <c r="C275" t="str">
        <f t="shared" si="16"/>
        <v>Ltd</v>
      </c>
      <c r="D275" t="s">
        <v>984</v>
      </c>
      <c r="E275" s="1" t="str">
        <f>_xlfn.XLOOKUP(_xlfn.NUMBERVALUE(MID(D275,2,5)),'TB LTD 12.22'!$E:$E,'TB LTD 12.22'!$F:$F,)</f>
        <v>תוכנות וכלי תמיכה בלקוחות</v>
      </c>
      <c r="F275" t="str">
        <f>IF(C275="Ltd",_xlfn.XLOOKUP(D275,Index!V:V,Index!R:R,),_xlfn.XLOOKUP(D275,Index!AG:AG,Index!AC:AC,))</f>
        <v>Software</v>
      </c>
      <c r="G275">
        <f>IF(C275="Ltd",_xlfn.XLOOKUP(D275,Index!V:V,Index!T:T,),_xlfn.XLOOKUP(D275,Index!AG:AG,Index!AE:AE,))</f>
        <v>0</v>
      </c>
      <c r="H275" s="31"/>
      <c r="I275" s="25">
        <f>_xlfn.XLOOKUP(_xlfn.NUMBERVALUE(MID(D275,2,5)),'TB LTD 12.22'!E:E,'TB LTD 12.22'!H:H,0,0,1)</f>
        <v>46506.45</v>
      </c>
      <c r="J275" s="30">
        <f>SUMIF(AJE!$E:$E,D275,AJE!$H:$H)</f>
        <v>0</v>
      </c>
      <c r="K275" s="30">
        <f>SUMIF(AJE!$Q:$Q,D275,AJE!$T:$T)</f>
        <v>0</v>
      </c>
      <c r="L275" s="39">
        <f t="shared" si="14"/>
        <v>46506.45</v>
      </c>
      <c r="M275" s="30">
        <f>SUMIF(AJE!$AB:$AB,D275,AJE!$AE:$AE)</f>
        <v>0</v>
      </c>
      <c r="N275" s="29">
        <f t="shared" si="15"/>
        <v>46506.45</v>
      </c>
      <c r="P275" s="29"/>
    </row>
    <row r="276" spans="1:16" x14ac:dyDescent="0.35">
      <c r="A276">
        <f>_xlfn.XLOOKUP($B276,Index!$E:$E,Index!$D:$D,)</f>
        <v>30</v>
      </c>
      <c r="B276" t="str">
        <f>IF($C276="Ltd",_xlfn.XLOOKUP($D276,Index!$V:$V,Index!$P:$P,),_xlfn.XLOOKUP($D276,Index!$AG:$AG,Index!$AA:$AA,))</f>
        <v>Cost of Sales</v>
      </c>
      <c r="C276" t="str">
        <f t="shared" si="16"/>
        <v>Ltd</v>
      </c>
      <c r="D276" t="s">
        <v>985</v>
      </c>
      <c r="E276" s="1" t="str">
        <f>_xlfn.XLOOKUP(_xlfn.NUMBERVALUE(MID(D276,2,5)),'TB LTD 12.22'!$E:$E,'TB LTD 12.22'!$F:$F,)</f>
        <v>Cloud hosting COS</v>
      </c>
      <c r="F276" t="str">
        <f>IF(C276="Ltd",_xlfn.XLOOKUP(D276,Index!V:V,Index!R:R,),_xlfn.XLOOKUP(D276,Index!AG:AG,Index!AC:AC,))</f>
        <v>Hosting</v>
      </c>
      <c r="G276">
        <f>IF(C276="Ltd",_xlfn.XLOOKUP(D276,Index!V:V,Index!T:T,),_xlfn.XLOOKUP(D276,Index!AG:AG,Index!AE:AE,))</f>
        <v>0</v>
      </c>
      <c r="H276" s="31"/>
      <c r="I276" s="25">
        <f>_xlfn.XLOOKUP(_xlfn.NUMBERVALUE(MID(D276,2,5)),'TB LTD 12.22'!E:E,'TB LTD 12.22'!H:H,0,0,1)</f>
        <v>249113.85</v>
      </c>
      <c r="J276" s="30">
        <f>SUMIF(AJE!$E:$E,D276,AJE!$H:$H)</f>
        <v>0</v>
      </c>
      <c r="K276" s="30">
        <f>SUMIF(AJE!$Q:$Q,D276,AJE!$T:$T)</f>
        <v>0</v>
      </c>
      <c r="L276" s="39">
        <f t="shared" si="14"/>
        <v>249113.85</v>
      </c>
      <c r="M276" s="30">
        <f>SUMIF(AJE!$AB:$AB,D276,AJE!$AE:$AE)</f>
        <v>0</v>
      </c>
      <c r="N276" s="29">
        <f t="shared" si="15"/>
        <v>249113.85</v>
      </c>
      <c r="P276" s="29"/>
    </row>
    <row r="277" spans="1:16" x14ac:dyDescent="0.35">
      <c r="A277" s="61">
        <f>_xlfn.XLOOKUP($B277,Index!$E:$E,Index!$D:$D,)</f>
        <v>99</v>
      </c>
      <c r="B277" t="str">
        <f>IF($C277="Ltd",_xlfn.XLOOKUP($D277,Index!$V:$V,Index!$P:$P,),_xlfn.XLOOKUP($D277,Index!$AG:$AG,Index!$AA:$AA,))</f>
        <v>Overhead</v>
      </c>
      <c r="C277" t="str">
        <f t="shared" si="16"/>
        <v>Ltd</v>
      </c>
      <c r="D277" t="s">
        <v>986</v>
      </c>
      <c r="E277" s="1" t="str">
        <f>_xlfn.XLOOKUP(_xlfn.NUMBERVALUE(MID(D277,2,5)),'TB LTD 12.22'!$E:$E,'TB LTD 12.22'!$F:$F,)</f>
        <v>נסיעות</v>
      </c>
      <c r="F277">
        <f>IF(C277="Ltd",_xlfn.XLOOKUP(D277,Index!V:V,Index!R:R,),_xlfn.XLOOKUP(D277,Index!AG:AG,Index!AC:AC,))</f>
        <v>0</v>
      </c>
      <c r="G277">
        <f>IF(C277="Ltd",_xlfn.XLOOKUP(D277,Index!V:V,Index!T:T,),_xlfn.XLOOKUP(D277,Index!AG:AG,Index!AE:AE,))</f>
        <v>0</v>
      </c>
      <c r="H277" s="31"/>
      <c r="I277" s="25">
        <f>_xlfn.XLOOKUP(_xlfn.NUMBERVALUE(MID(D277,2,5)),'TB LTD 12.22'!E:E,'TB LTD 12.22'!H:H,0,0,1)</f>
        <v>11869.77</v>
      </c>
      <c r="J277" s="30">
        <f>SUMIF(AJE!$E:$E,D277,AJE!$H:$H)</f>
        <v>0</v>
      </c>
      <c r="K277" s="30">
        <f>SUMIF(AJE!$Q:$Q,D277,AJE!$T:$T)</f>
        <v>-11869.77</v>
      </c>
      <c r="L277" s="39">
        <f t="shared" si="14"/>
        <v>0</v>
      </c>
      <c r="M277" s="30">
        <f>SUMIF(AJE!$AB:$AB,D277,AJE!$AE:$AE)</f>
        <v>0</v>
      </c>
      <c r="N277" s="29">
        <f t="shared" si="15"/>
        <v>0</v>
      </c>
      <c r="P277" s="29"/>
    </row>
    <row r="278" spans="1:16" x14ac:dyDescent="0.35">
      <c r="A278" s="61">
        <f>_xlfn.XLOOKUP($B278,Index!$E:$E,Index!$D:$D,)</f>
        <v>99</v>
      </c>
      <c r="B278" t="str">
        <f>IF($C278="Ltd",_xlfn.XLOOKUP($D278,Index!$V:$V,Index!$P:$P,),_xlfn.XLOOKUP($D278,Index!$AG:$AG,Index!$AA:$AA,))</f>
        <v>Overhead</v>
      </c>
      <c r="C278" t="str">
        <f t="shared" si="16"/>
        <v>Ltd</v>
      </c>
      <c r="D278" t="s">
        <v>987</v>
      </c>
      <c r="E278" s="1" t="str">
        <f>_xlfn.XLOOKUP(_xlfn.NUMBERVALUE(MID(D278,2,5)),'TB LTD 12.22'!$E:$E,'TB LTD 12.22'!$F:$F,)</f>
        <v>ארוחות עובדים</v>
      </c>
      <c r="F278">
        <f>IF(C278="Ltd",_xlfn.XLOOKUP(D278,Index!V:V,Index!R:R,),_xlfn.XLOOKUP(D278,Index!AG:AG,Index!AC:AC,))</f>
        <v>0</v>
      </c>
      <c r="G278">
        <f>IF(C278="Ltd",_xlfn.XLOOKUP(D278,Index!V:V,Index!T:T,),_xlfn.XLOOKUP(D278,Index!AG:AG,Index!AE:AE,))</f>
        <v>0</v>
      </c>
      <c r="H278" s="31"/>
      <c r="I278" s="25">
        <f>_xlfn.XLOOKUP(_xlfn.NUMBERVALUE(MID(D278,2,5)),'TB LTD 12.22'!E:E,'TB LTD 12.22'!H:H,0,0,1)</f>
        <v>328933.13</v>
      </c>
      <c r="J278" s="30">
        <f>SUMIF(AJE!$E:$E,D278,AJE!$H:$H)</f>
        <v>0</v>
      </c>
      <c r="K278" s="30">
        <f>SUMIF(AJE!$Q:$Q,D278,AJE!$T:$T)</f>
        <v>-328933.13</v>
      </c>
      <c r="L278" s="39">
        <f t="shared" si="14"/>
        <v>0</v>
      </c>
      <c r="M278" s="30">
        <f>SUMIF(AJE!$AB:$AB,D278,AJE!$AE:$AE)</f>
        <v>0</v>
      </c>
      <c r="N278" s="29">
        <f t="shared" si="15"/>
        <v>0</v>
      </c>
      <c r="P278" s="29"/>
    </row>
    <row r="279" spans="1:16" x14ac:dyDescent="0.35">
      <c r="A279" s="61">
        <f>_xlfn.XLOOKUP($B279,Index!$E:$E,Index!$D:$D,)</f>
        <v>99</v>
      </c>
      <c r="B279" t="str">
        <f>IF($C279="Ltd",_xlfn.XLOOKUP($D279,Index!$V:$V,Index!$P:$P,),_xlfn.XLOOKUP($D279,Index!$AG:$AG,Index!$AA:$AA,))</f>
        <v>Overhead</v>
      </c>
      <c r="C279" t="str">
        <f t="shared" si="16"/>
        <v>Ltd</v>
      </c>
      <c r="D279" t="s">
        <v>988</v>
      </c>
      <c r="E279" s="1" t="str">
        <f>_xlfn.XLOOKUP(_xlfn.NUMBERVALUE(MID(D279,2,5)),'TB LTD 12.22'!$E:$E,'TB LTD 12.22'!$F:$F,)</f>
        <v>חניות</v>
      </c>
      <c r="F279">
        <f>IF(C279="Ltd",_xlfn.XLOOKUP(D279,Index!V:V,Index!R:R,),_xlfn.XLOOKUP(D279,Index!AG:AG,Index!AC:AC,))</f>
        <v>0</v>
      </c>
      <c r="G279">
        <f>IF(C279="Ltd",_xlfn.XLOOKUP(D279,Index!V:V,Index!T:T,),_xlfn.XLOOKUP(D279,Index!AG:AG,Index!AE:AE,))</f>
        <v>0</v>
      </c>
      <c r="H279" s="31"/>
      <c r="I279" s="25">
        <f>_xlfn.XLOOKUP(_xlfn.NUMBERVALUE(MID(D279,2,5)),'TB LTD 12.22'!E:E,'TB LTD 12.22'!H:H,0,0,1)</f>
        <v>80167.88</v>
      </c>
      <c r="J279" s="30">
        <f>SUMIF(AJE!$E:$E,D279,AJE!$H:$H)</f>
        <v>0</v>
      </c>
      <c r="K279" s="30">
        <f>SUMIF(AJE!$Q:$Q,D279,AJE!$T:$T)</f>
        <v>-80167.88</v>
      </c>
      <c r="L279" s="39">
        <f t="shared" si="14"/>
        <v>0</v>
      </c>
      <c r="M279" s="30">
        <f>SUMIF(AJE!$AB:$AB,D279,AJE!$AE:$AE)</f>
        <v>0</v>
      </c>
      <c r="N279" s="29">
        <f t="shared" si="15"/>
        <v>0</v>
      </c>
      <c r="P279" s="29"/>
    </row>
    <row r="280" spans="1:16" x14ac:dyDescent="0.35">
      <c r="A280">
        <f>_xlfn.XLOOKUP($B280,Index!$E:$E,Index!$D:$D,)</f>
        <v>70</v>
      </c>
      <c r="B280" t="str">
        <f>IF($C280="Ltd",_xlfn.XLOOKUP($D280,Index!$V:$V,Index!$P:$P,),_xlfn.XLOOKUP($D280,Index!$AG:$AG,Index!$AA:$AA,))</f>
        <v>G&amp;A</v>
      </c>
      <c r="C280" t="str">
        <f t="shared" si="16"/>
        <v>Ltd</v>
      </c>
      <c r="D280" t="s">
        <v>989</v>
      </c>
      <c r="E280" s="1" t="str">
        <f>_xlfn.XLOOKUP(_xlfn.NUMBERVALUE(MID(D280,2,5)),'TB LTD 12.22'!$E:$E,'TB LTD 12.22'!$F:$F,)</f>
        <v>טלפון נייד</v>
      </c>
      <c r="F280" t="str">
        <f>IF(C280="Ltd",_xlfn.XLOOKUP(D280,Index!V:V,Index!R:R,),_xlfn.XLOOKUP(D280,Index!AG:AG,Index!AC:AC,))</f>
        <v>Payroll &amp; Payroll related</v>
      </c>
      <c r="G280">
        <f>IF(C280="Ltd",_xlfn.XLOOKUP(D280,Index!V:V,Index!T:T,),_xlfn.XLOOKUP(D280,Index!AG:AG,Index!AE:AE,))</f>
        <v>0</v>
      </c>
      <c r="H280" s="31"/>
      <c r="I280" s="25">
        <f>_xlfn.XLOOKUP(_xlfn.NUMBERVALUE(MID(D280,2,5)),'TB LTD 12.22'!E:E,'TB LTD 12.22'!H:H,0,0,1)</f>
        <v>939.43</v>
      </c>
      <c r="J280" s="30">
        <f>SUMIF(AJE!$E:$E,D280,AJE!$H:$H)</f>
        <v>0</v>
      </c>
      <c r="K280" s="30">
        <f>SUMIF(AJE!$Q:$Q,D280,AJE!$T:$T)</f>
        <v>0</v>
      </c>
      <c r="L280" s="39">
        <f t="shared" si="14"/>
        <v>939.43</v>
      </c>
      <c r="M280" s="30">
        <f>SUMIF(AJE!$AB:$AB,D280,AJE!$AE:$AE)</f>
        <v>0</v>
      </c>
      <c r="N280" s="29">
        <f t="shared" si="15"/>
        <v>939.43</v>
      </c>
      <c r="P280" s="29"/>
    </row>
    <row r="281" spans="1:16" x14ac:dyDescent="0.35">
      <c r="A281">
        <f>_xlfn.XLOOKUP($B281,Index!$E:$E,Index!$D:$D,)</f>
        <v>70</v>
      </c>
      <c r="B281" t="str">
        <f>IF($C281="Ltd",_xlfn.XLOOKUP($D281,Index!$V:$V,Index!$P:$P,),_xlfn.XLOOKUP($D281,Index!$AG:$AG,Index!$AA:$AA,))</f>
        <v>G&amp;A</v>
      </c>
      <c r="C281" t="str">
        <f t="shared" si="16"/>
        <v>Ltd</v>
      </c>
      <c r="D281" t="s">
        <v>990</v>
      </c>
      <c r="E281" s="1" t="str">
        <f>_xlfn.XLOOKUP(_xlfn.NUMBERVALUE(MID(D281,2,5)),'TB LTD 12.22'!$E:$E,'TB LTD 12.22'!$F:$F,)</f>
        <v>משפטיות</v>
      </c>
      <c r="F281" t="str">
        <f>IF(C281="Ltd",_xlfn.XLOOKUP(D281,Index!V:V,Index!R:R,),_xlfn.XLOOKUP(D281,Index!AG:AG,Index!AC:AC,))</f>
        <v>Legal Services</v>
      </c>
      <c r="G281">
        <f>IF(C281="Ltd",_xlfn.XLOOKUP(D281,Index!V:V,Index!T:T,),_xlfn.XLOOKUP(D281,Index!AG:AG,Index!AE:AE,))</f>
        <v>0</v>
      </c>
      <c r="H281" s="31"/>
      <c r="I281" s="25">
        <f>_xlfn.XLOOKUP(_xlfn.NUMBERVALUE(MID(D281,2,5)),'TB LTD 12.22'!E:E,'TB LTD 12.22'!H:H,0,0,1)</f>
        <v>55178.96</v>
      </c>
      <c r="J281" s="30">
        <f>SUMIF(AJE!$E:$E,D281,AJE!$H:$H)</f>
        <v>0</v>
      </c>
      <c r="K281" s="30">
        <f>SUMIF(AJE!$Q:$Q,D281,AJE!$T:$T)</f>
        <v>0</v>
      </c>
      <c r="L281" s="39">
        <f t="shared" si="14"/>
        <v>55178.96</v>
      </c>
      <c r="M281" s="30">
        <f>SUMIF(AJE!$AB:$AB,D281,AJE!$AE:$AE)</f>
        <v>0</v>
      </c>
      <c r="N281" s="29">
        <f t="shared" si="15"/>
        <v>55178.96</v>
      </c>
      <c r="P281" s="29"/>
    </row>
    <row r="282" spans="1:16" x14ac:dyDescent="0.35">
      <c r="A282">
        <f>_xlfn.XLOOKUP($B282,Index!$E:$E,Index!$D:$D,)</f>
        <v>70</v>
      </c>
      <c r="B282" t="str">
        <f>IF($C282="Ltd",_xlfn.XLOOKUP($D282,Index!$V:$V,Index!$P:$P,),_xlfn.XLOOKUP($D282,Index!$AG:$AG,Index!$AA:$AA,))</f>
        <v>G&amp;A</v>
      </c>
      <c r="C282" t="str">
        <f t="shared" si="16"/>
        <v>Ltd</v>
      </c>
      <c r="D282" t="s">
        <v>991</v>
      </c>
      <c r="E282" s="1" t="str">
        <f>_xlfn.XLOOKUP(_xlfn.NUMBERVALUE(MID(D282,2,5)),'TB LTD 12.22'!$E:$E,'TB LTD 12.22'!$F:$F,)</f>
        <v>השתלמות מקצועית</v>
      </c>
      <c r="F282" t="str">
        <f>IF(C282="Ltd",_xlfn.XLOOKUP(D282,Index!V:V,Index!R:R,),_xlfn.XLOOKUP(D282,Index!AG:AG,Index!AC:AC,))</f>
        <v>Other HR</v>
      </c>
      <c r="G282">
        <f>IF(C282="Ltd",_xlfn.XLOOKUP(D282,Index!V:V,Index!T:T,),_xlfn.XLOOKUP(D282,Index!AG:AG,Index!AE:AE,))</f>
        <v>0</v>
      </c>
      <c r="H282" s="31"/>
      <c r="I282" s="25">
        <f>_xlfn.XLOOKUP(_xlfn.NUMBERVALUE(MID(D282,2,5)),'TB LTD 12.22'!E:E,'TB LTD 12.22'!H:H,0,0,1)</f>
        <v>13918.74</v>
      </c>
      <c r="J282" s="30">
        <f>SUMIF(AJE!$E:$E,D282,AJE!$H:$H)</f>
        <v>0</v>
      </c>
      <c r="K282" s="30">
        <f>SUMIF(AJE!$Q:$Q,D282,AJE!$T:$T)</f>
        <v>0</v>
      </c>
      <c r="L282" s="39">
        <f t="shared" si="14"/>
        <v>13918.74</v>
      </c>
      <c r="M282" s="30">
        <f>SUMIF(AJE!$AB:$AB,D282,AJE!$AE:$AE)</f>
        <v>0</v>
      </c>
      <c r="N282" s="29">
        <f t="shared" si="15"/>
        <v>13918.74</v>
      </c>
      <c r="P282" s="29"/>
    </row>
    <row r="283" spans="1:16" x14ac:dyDescent="0.35">
      <c r="A283" s="61">
        <f>_xlfn.XLOOKUP($B283,Index!$E:$E,Index!$D:$D,)</f>
        <v>99</v>
      </c>
      <c r="B283" t="str">
        <f>IF($C283="Ltd",_xlfn.XLOOKUP($D283,Index!$V:$V,Index!$P:$P,),_xlfn.XLOOKUP($D283,Index!$AG:$AG,Index!$AA:$AA,))</f>
        <v>Overhead</v>
      </c>
      <c r="C283" t="str">
        <f t="shared" si="16"/>
        <v>Ltd</v>
      </c>
      <c r="D283" t="s">
        <v>992</v>
      </c>
      <c r="E283" s="1" t="str">
        <f>_xlfn.XLOOKUP(_xlfn.NUMBERVALUE(MID(D283,2,5)),'TB LTD 12.22'!$E:$E,'TB LTD 12.22'!$F:$F,)</f>
        <v>כיבודים</v>
      </c>
      <c r="F283">
        <f>IF(C283="Ltd",_xlfn.XLOOKUP(D283,Index!V:V,Index!R:R,),_xlfn.XLOOKUP(D283,Index!AG:AG,Index!AC:AC,))</f>
        <v>0</v>
      </c>
      <c r="G283">
        <f>IF(C283="Ltd",_xlfn.XLOOKUP(D283,Index!V:V,Index!T:T,),_xlfn.XLOOKUP(D283,Index!AG:AG,Index!AE:AE,))</f>
        <v>0</v>
      </c>
      <c r="H283" s="31"/>
      <c r="I283" s="25">
        <f>_xlfn.XLOOKUP(_xlfn.NUMBERVALUE(MID(D283,2,5)),'TB LTD 12.22'!E:E,'TB LTD 12.22'!H:H,0,0,1)</f>
        <v>40798.86</v>
      </c>
      <c r="J283" s="30">
        <f>SUMIF(AJE!$E:$E,D283,AJE!$H:$H)</f>
        <v>0</v>
      </c>
      <c r="K283" s="30">
        <f>SUMIF(AJE!$Q:$Q,D283,AJE!$T:$T)</f>
        <v>-40798.86</v>
      </c>
      <c r="L283" s="39">
        <f t="shared" ref="L283:L346" si="17">I283+J283+K283</f>
        <v>0</v>
      </c>
      <c r="M283" s="30">
        <f>SUMIF(AJE!$AB:$AB,D283,AJE!$AE:$AE)</f>
        <v>0</v>
      </c>
      <c r="N283" s="29">
        <f t="shared" ref="N283:N346" si="18">L283+M283</f>
        <v>0</v>
      </c>
      <c r="P283" s="29"/>
    </row>
    <row r="284" spans="1:16" x14ac:dyDescent="0.35">
      <c r="A284" s="61">
        <f>_xlfn.XLOOKUP($B284,Index!$E:$E,Index!$D:$D,)</f>
        <v>99</v>
      </c>
      <c r="B284" t="str">
        <f>IF($C284="Ltd",_xlfn.XLOOKUP($D284,Index!$V:$V,Index!$P:$P,),_xlfn.XLOOKUP($D284,Index!$AG:$AG,Index!$AA:$AA,))</f>
        <v>Overhead</v>
      </c>
      <c r="C284" t="str">
        <f t="shared" si="16"/>
        <v>Ltd</v>
      </c>
      <c r="D284" t="s">
        <v>644</v>
      </c>
      <c r="E284" s="1" t="str">
        <f>_xlfn.XLOOKUP((MID(D284,2,6)),'TB LTD 12.22'!$E:$E,'TB LTD 12.22'!$F:$F,)</f>
        <v>כיבודים לא מוכר</v>
      </c>
      <c r="F284">
        <f>IF(C284="Ltd",_xlfn.XLOOKUP(D284,Index!V:V,Index!R:R,),_xlfn.XLOOKUP(D284,Index!AG:AG,Index!AC:AC,))</f>
        <v>0</v>
      </c>
      <c r="G284">
        <f>IF(C284="Ltd",_xlfn.XLOOKUP(D284,Index!V:V,Index!T:T,),_xlfn.XLOOKUP(D284,Index!AG:AG,Index!AE:AE,))</f>
        <v>0</v>
      </c>
      <c r="H284" s="31"/>
      <c r="I284" s="25">
        <f>_xlfn.XLOOKUP((MID(D284,2,6)),'TB LTD 12.22'!E:E,'TB LTD 12.22'!H:H,0,0,1)</f>
        <v>31188.71</v>
      </c>
      <c r="J284" s="30">
        <f>SUMIF(AJE!$E:$E,D284,AJE!$H:$H)</f>
        <v>0</v>
      </c>
      <c r="K284" s="30">
        <f>SUMIF(AJE!$Q:$Q,D284,AJE!$T:$T)</f>
        <v>-31188.71</v>
      </c>
      <c r="L284" s="39">
        <f t="shared" si="17"/>
        <v>0</v>
      </c>
      <c r="M284" s="30">
        <f>SUMIF(AJE!$AB:$AB,D284,AJE!$AE:$AE)</f>
        <v>0</v>
      </c>
      <c r="N284" s="29">
        <f t="shared" si="18"/>
        <v>0</v>
      </c>
      <c r="P284" s="29"/>
    </row>
    <row r="285" spans="1:16" x14ac:dyDescent="0.35">
      <c r="A285" s="61">
        <f>_xlfn.XLOOKUP($B285,Index!$E:$E,Index!$D:$D,)</f>
        <v>99</v>
      </c>
      <c r="B285" t="str">
        <f>IF($C285="Ltd",_xlfn.XLOOKUP($D285,Index!$V:$V,Index!$P:$P,),_xlfn.XLOOKUP($D285,Index!$AG:$AG,Index!$AA:$AA,))</f>
        <v>Overhead</v>
      </c>
      <c r="C285" t="str">
        <f t="shared" si="16"/>
        <v>Ltd</v>
      </c>
      <c r="D285" t="s">
        <v>993</v>
      </c>
      <c r="E285" s="1" t="str">
        <f>_xlfn.XLOOKUP(_xlfn.NUMBERVALUE(MID(D285,2,5)),'TB LTD 12.22'!$E:$E,'TB LTD 12.22'!$F:$F,)</f>
        <v>מתנות לעובדי ישראל</v>
      </c>
      <c r="F285">
        <f>IF(C285="Ltd",_xlfn.XLOOKUP(D285,Index!V:V,Index!R:R,),_xlfn.XLOOKUP(D285,Index!AG:AG,Index!AC:AC,))</f>
        <v>0</v>
      </c>
      <c r="G285">
        <f>IF(C285="Ltd",_xlfn.XLOOKUP(D285,Index!V:V,Index!T:T,),_xlfn.XLOOKUP(D285,Index!AG:AG,Index!AE:AE,))</f>
        <v>0</v>
      </c>
      <c r="H285" s="31"/>
      <c r="I285" s="25">
        <f>_xlfn.XLOOKUP(_xlfn.NUMBERVALUE(MID(D285,2,5)),'TB LTD 12.22'!E:E,'TB LTD 12.22'!H:H,0,0,1)</f>
        <v>126978.38</v>
      </c>
      <c r="J285" s="30">
        <f>SUMIF(AJE!$E:$E,D285,AJE!$H:$H)</f>
        <v>0</v>
      </c>
      <c r="K285" s="30">
        <f>SUMIF(AJE!$Q:$Q,D285,AJE!$T:$T)</f>
        <v>-126978.38</v>
      </c>
      <c r="L285" s="39">
        <f t="shared" si="17"/>
        <v>0</v>
      </c>
      <c r="M285" s="30">
        <f>SUMIF(AJE!$AB:$AB,D285,AJE!$AE:$AE)</f>
        <v>0</v>
      </c>
      <c r="N285" s="29">
        <f t="shared" si="18"/>
        <v>0</v>
      </c>
      <c r="P285" s="29"/>
    </row>
    <row r="286" spans="1:16" x14ac:dyDescent="0.35">
      <c r="A286" s="61">
        <f>_xlfn.XLOOKUP($B286,Index!$E:$E,Index!$D:$D,)</f>
        <v>99</v>
      </c>
      <c r="B286" t="str">
        <f>IF($C286="Ltd",_xlfn.XLOOKUP($D286,Index!$V:$V,Index!$P:$P,),_xlfn.XLOOKUP($D286,Index!$AG:$AG,Index!$AA:$AA,))</f>
        <v>Overhead</v>
      </c>
      <c r="C286" t="str">
        <f t="shared" si="16"/>
        <v>Ltd</v>
      </c>
      <c r="D286" t="s">
        <v>994</v>
      </c>
      <c r="E286" s="1" t="str">
        <f>_xlfn.XLOOKUP(_xlfn.NUMBERVALUE(MID(D286,2,5)),'TB LTD 12.22'!$E:$E,'TB LTD 12.22'!$F:$F,)</f>
        <v>אגרות</v>
      </c>
      <c r="F286">
        <f>IF(C286="Ltd",_xlfn.XLOOKUP(D286,Index!V:V,Index!R:R,),_xlfn.XLOOKUP(D286,Index!AG:AG,Index!AC:AC,))</f>
        <v>0</v>
      </c>
      <c r="G286">
        <f>IF(C286="Ltd",_xlfn.XLOOKUP(D286,Index!V:V,Index!T:T,),_xlfn.XLOOKUP(D286,Index!AG:AG,Index!AE:AE,))</f>
        <v>0</v>
      </c>
      <c r="H286" s="31"/>
      <c r="I286" s="25">
        <f>_xlfn.XLOOKUP(_xlfn.NUMBERVALUE(MID(D286,2,5)),'TB LTD 12.22'!E:E,'TB LTD 12.22'!H:H,0,0,1)</f>
        <v>385.53</v>
      </c>
      <c r="J286" s="30">
        <f>SUMIF(AJE!$E:$E,D286,AJE!$H:$H)</f>
        <v>0</v>
      </c>
      <c r="K286" s="30">
        <f>SUMIF(AJE!$Q:$Q,D286,AJE!$T:$T)</f>
        <v>-385.53</v>
      </c>
      <c r="L286" s="39">
        <f t="shared" si="17"/>
        <v>0</v>
      </c>
      <c r="M286" s="30">
        <f>SUMIF(AJE!$AB:$AB,D286,AJE!$AE:$AE)</f>
        <v>0</v>
      </c>
      <c r="N286" s="29">
        <f t="shared" si="18"/>
        <v>0</v>
      </c>
      <c r="P286" s="29"/>
    </row>
    <row r="287" spans="1:16" x14ac:dyDescent="0.35">
      <c r="A287" s="61">
        <f>_xlfn.XLOOKUP($B287,Index!$E:$E,Index!$D:$D,)</f>
        <v>99</v>
      </c>
      <c r="B287" t="str">
        <f>IF($C287="Ltd",_xlfn.XLOOKUP($D287,Index!$V:$V,Index!$P:$P,),_xlfn.XLOOKUP($D287,Index!$AG:$AG,Index!$AA:$AA,))</f>
        <v>Overhead</v>
      </c>
      <c r="C287" t="str">
        <f t="shared" si="16"/>
        <v>Ltd</v>
      </c>
      <c r="D287" t="s">
        <v>995</v>
      </c>
      <c r="E287" s="1" t="str">
        <f>_xlfn.XLOOKUP(_xlfn.NUMBERVALUE(MID(D287,2,5)),'TB LTD 12.22'!$E:$E,'TB LTD 12.22'!$F:$F,)</f>
        <v>גיבוש ורווחה וימי כיף עובדים</v>
      </c>
      <c r="F287">
        <f>IF(C287="Ltd",_xlfn.XLOOKUP(D287,Index!V:V,Index!R:R,),_xlfn.XLOOKUP(D287,Index!AG:AG,Index!AC:AC,))</f>
        <v>0</v>
      </c>
      <c r="G287">
        <f>IF(C287="Ltd",_xlfn.XLOOKUP(D287,Index!V:V,Index!T:T,),_xlfn.XLOOKUP(D287,Index!AG:AG,Index!AE:AE,))</f>
        <v>0</v>
      </c>
      <c r="H287" s="31"/>
      <c r="I287" s="25">
        <f>_xlfn.XLOOKUP(_xlfn.NUMBERVALUE(MID(D287,2,5)),'TB LTD 12.22'!E:E,'TB LTD 12.22'!H:H,0,0,1)</f>
        <v>118369.7</v>
      </c>
      <c r="J287" s="30">
        <f>SUMIF(AJE!$E:$E,D287,AJE!$H:$H)</f>
        <v>0</v>
      </c>
      <c r="K287" s="30">
        <f>SUMIF(AJE!$Q:$Q,D287,AJE!$T:$T)</f>
        <v>-118369.7</v>
      </c>
      <c r="L287" s="39">
        <f t="shared" si="17"/>
        <v>0</v>
      </c>
      <c r="M287" s="30">
        <f>SUMIF(AJE!$AB:$AB,D287,AJE!$AE:$AE)</f>
        <v>0</v>
      </c>
      <c r="N287" s="29">
        <f t="shared" si="18"/>
        <v>0</v>
      </c>
      <c r="P287" s="29"/>
    </row>
    <row r="288" spans="1:16" x14ac:dyDescent="0.35">
      <c r="A288">
        <f>_xlfn.XLOOKUP($B288,Index!$E:$E,Index!$D:$D,)</f>
        <v>70</v>
      </c>
      <c r="B288" t="str">
        <f>IF($C288="Ltd",_xlfn.XLOOKUP($D288,Index!$V:$V,Index!$P:$P,),_xlfn.XLOOKUP($D288,Index!$AG:$AG,Index!$AA:$AA,))</f>
        <v>G&amp;A</v>
      </c>
      <c r="C288" t="str">
        <f t="shared" si="16"/>
        <v>Ltd</v>
      </c>
      <c r="D288" t="s">
        <v>996</v>
      </c>
      <c r="E288" s="1" t="str">
        <f>_xlfn.XLOOKUP(_xlfn.NUMBERVALUE(MID(D288,2,5)),'TB LTD 12.22'!$E:$E,'TB LTD 12.22'!$F:$F,)</f>
        <v>יעוץ ושירותי HR</v>
      </c>
      <c r="F288" t="str">
        <f>IF(C288="Ltd",_xlfn.XLOOKUP(D288,Index!V:V,Index!R:R,),_xlfn.XLOOKUP(D288,Index!AG:AG,Index!AC:AC,))</f>
        <v>Other HR</v>
      </c>
      <c r="G288">
        <f>IF(C288="Ltd",_xlfn.XLOOKUP(D288,Index!V:V,Index!T:T,),_xlfn.XLOOKUP(D288,Index!AG:AG,Index!AE:AE,))</f>
        <v>0</v>
      </c>
      <c r="H288" s="31"/>
      <c r="I288" s="25">
        <f>_xlfn.XLOOKUP(_xlfn.NUMBERVALUE(MID(D288,2,5)),'TB LTD 12.22'!E:E,'TB LTD 12.22'!H:H,0,0,1)</f>
        <v>25411.279999999999</v>
      </c>
      <c r="J288" s="30">
        <f>SUMIF(AJE!$E:$E,D288,AJE!$H:$H)</f>
        <v>0</v>
      </c>
      <c r="K288" s="30">
        <f>SUMIF(AJE!$Q:$Q,D288,AJE!$T:$T)</f>
        <v>0</v>
      </c>
      <c r="L288" s="39">
        <f t="shared" si="17"/>
        <v>25411.279999999999</v>
      </c>
      <c r="M288" s="30">
        <f>SUMIF(AJE!$AB:$AB,D288,AJE!$AE:$AE)</f>
        <v>0</v>
      </c>
      <c r="N288" s="29">
        <f t="shared" si="18"/>
        <v>25411.279999999999</v>
      </c>
      <c r="P288" s="29"/>
    </row>
    <row r="289" spans="1:16" x14ac:dyDescent="0.35">
      <c r="A289">
        <f>_xlfn.XLOOKUP($B289,Index!$E:$E,Index!$D:$D,)</f>
        <v>70</v>
      </c>
      <c r="B289" t="str">
        <f>IF($C289="Ltd",_xlfn.XLOOKUP($D289,Index!$V:$V,Index!$P:$P,),_xlfn.XLOOKUP($D289,Index!$AG:$AG,Index!$AA:$AA,))</f>
        <v>G&amp;A</v>
      </c>
      <c r="C289" t="str">
        <f t="shared" si="16"/>
        <v>Ltd</v>
      </c>
      <c r="D289" t="s">
        <v>997</v>
      </c>
      <c r="E289" s="1" t="str">
        <f>_xlfn.XLOOKUP(_xlfn.NUMBERVALUE(MID(D289,2,5)),'TB LTD 12.22'!$E:$E,'TB LTD 12.22'!$F:$F,)</f>
        <v>IT licenses G&amp;A</v>
      </c>
      <c r="F289" t="str">
        <f>IF(C289="Ltd",_xlfn.XLOOKUP(D289,Index!V:V,Index!R:R,),_xlfn.XLOOKUP(D289,Index!AG:AG,Index!AC:AC,))</f>
        <v>Software</v>
      </c>
      <c r="G289">
        <f>IF(C289="Ltd",_xlfn.XLOOKUP(D289,Index!V:V,Index!T:T,),_xlfn.XLOOKUP(D289,Index!AG:AG,Index!AE:AE,))</f>
        <v>0</v>
      </c>
      <c r="H289" s="31"/>
      <c r="I289" s="25">
        <f>_xlfn.XLOOKUP(_xlfn.NUMBERVALUE(MID(D289,2,5)),'TB LTD 12.22'!E:E,'TB LTD 12.22'!H:H,0,0,1)</f>
        <v>171664.6</v>
      </c>
      <c r="J289" s="30">
        <f>SUMIF(AJE!$E:$E,D289,AJE!$H:$H)</f>
        <v>0</v>
      </c>
      <c r="K289" s="30">
        <f>SUMIF(AJE!$Q:$Q,D289,AJE!$T:$T)</f>
        <v>0</v>
      </c>
      <c r="L289" s="39">
        <f t="shared" si="17"/>
        <v>171664.6</v>
      </c>
      <c r="M289" s="30">
        <f>SUMIF(AJE!$AB:$AB,D289,AJE!$AE:$AE)</f>
        <v>0</v>
      </c>
      <c r="N289" s="29">
        <f t="shared" si="18"/>
        <v>171664.6</v>
      </c>
      <c r="P289" s="29"/>
    </row>
    <row r="290" spans="1:16" x14ac:dyDescent="0.35">
      <c r="A290">
        <f>_xlfn.XLOOKUP($B290,Index!$E:$E,Index!$D:$D,)</f>
        <v>70</v>
      </c>
      <c r="B290" t="str">
        <f>IF($C290="Ltd",_xlfn.XLOOKUP($D290,Index!$V:$V,Index!$P:$P,),_xlfn.XLOOKUP($D290,Index!$AG:$AG,Index!$AA:$AA,))</f>
        <v>G&amp;A</v>
      </c>
      <c r="C290" t="str">
        <f t="shared" si="16"/>
        <v>Ltd</v>
      </c>
      <c r="D290" t="s">
        <v>998</v>
      </c>
      <c r="E290" s="1" t="str">
        <f>_xlfn.XLOOKUP(_xlfn.NUMBERVALUE(MID(D290,2,5)),'TB LTD 12.22'!$E:$E,'TB LTD 12.22'!$F:$F,)</f>
        <v>IT equipment G&amp;A</v>
      </c>
      <c r="F290" t="str">
        <f>IF(C290="Ltd",_xlfn.XLOOKUP(D290,Index!V:V,Index!R:R,),_xlfn.XLOOKUP(D290,Index!AG:AG,Index!AC:AC,))</f>
        <v>Software</v>
      </c>
      <c r="G290">
        <f>IF(C290="Ltd",_xlfn.XLOOKUP(D290,Index!V:V,Index!T:T,),_xlfn.XLOOKUP(D290,Index!AG:AG,Index!AE:AE,))</f>
        <v>0</v>
      </c>
      <c r="H290" s="31"/>
      <c r="I290" s="25">
        <f>_xlfn.XLOOKUP(_xlfn.NUMBERVALUE(MID(D290,2,5)),'TB LTD 12.22'!E:E,'TB LTD 12.22'!H:H,0,0,1)</f>
        <v>58942.95</v>
      </c>
      <c r="J290" s="30">
        <f>SUMIF(AJE!$E:$E,D290,AJE!$H:$H)</f>
        <v>0</v>
      </c>
      <c r="K290" s="30">
        <f>SUMIF(AJE!$Q:$Q,D290,AJE!$T:$T)</f>
        <v>0</v>
      </c>
      <c r="L290" s="39">
        <f t="shared" si="17"/>
        <v>58942.95</v>
      </c>
      <c r="M290" s="30">
        <f>SUMIF(AJE!$AB:$AB,D290,AJE!$AE:$AE)</f>
        <v>0</v>
      </c>
      <c r="N290" s="29">
        <f t="shared" si="18"/>
        <v>58942.95</v>
      </c>
      <c r="P290" s="29"/>
    </row>
    <row r="291" spans="1:16" x14ac:dyDescent="0.35">
      <c r="A291">
        <f>_xlfn.XLOOKUP($B291,Index!$E:$E,Index!$D:$D,)</f>
        <v>70</v>
      </c>
      <c r="B291" t="str">
        <f>IF($C291="Ltd",_xlfn.XLOOKUP($D291,Index!$V:$V,Index!$P:$P,),_xlfn.XLOOKUP($D291,Index!$AG:$AG,Index!$AA:$AA,))</f>
        <v>G&amp;A</v>
      </c>
      <c r="C291" t="str">
        <f t="shared" si="16"/>
        <v>Ltd</v>
      </c>
      <c r="D291" t="s">
        <v>999</v>
      </c>
      <c r="E291" s="1" t="str">
        <f>_xlfn.XLOOKUP(_xlfn.NUMBERVALUE(MID(D291,2,5)),'TB LTD 12.22'!$E:$E,'TB LTD 12.22'!$F:$F,)</f>
        <v>Software and tools G&amp;A for finance</v>
      </c>
      <c r="F291" t="str">
        <f>IF(C291="Ltd",_xlfn.XLOOKUP(D291,Index!V:V,Index!R:R,),_xlfn.XLOOKUP(D291,Index!AG:AG,Index!AC:AC,))</f>
        <v>Software</v>
      </c>
      <c r="G291">
        <f>IF(C291="Ltd",_xlfn.XLOOKUP(D291,Index!V:V,Index!T:T,),_xlfn.XLOOKUP(D291,Index!AG:AG,Index!AE:AE,))</f>
        <v>0</v>
      </c>
      <c r="H291" s="31"/>
      <c r="I291" s="25">
        <f>_xlfn.XLOOKUP(_xlfn.NUMBERVALUE(MID(D291,2,5)),'TB LTD 12.22'!E:E,'TB LTD 12.22'!H:H,0,0,1)</f>
        <v>52400.160000000003</v>
      </c>
      <c r="J291" s="30">
        <f>SUMIF(AJE!$E:$E,D291,AJE!$H:$H)</f>
        <v>0</v>
      </c>
      <c r="K291" s="30">
        <f>SUMIF(AJE!$Q:$Q,D291,AJE!$T:$T)</f>
        <v>0</v>
      </c>
      <c r="L291" s="39">
        <f t="shared" si="17"/>
        <v>52400.160000000003</v>
      </c>
      <c r="M291" s="30">
        <f>SUMIF(AJE!$AB:$AB,D291,AJE!$AE:$AE)</f>
        <v>0</v>
      </c>
      <c r="N291" s="29">
        <f t="shared" si="18"/>
        <v>52400.160000000003</v>
      </c>
      <c r="P291" s="29"/>
    </row>
    <row r="292" spans="1:16" x14ac:dyDescent="0.35">
      <c r="A292">
        <f>_xlfn.XLOOKUP($B292,Index!$E:$E,Index!$D:$D,)</f>
        <v>70</v>
      </c>
      <c r="B292" t="str">
        <f>IF($C292="Ltd",_xlfn.XLOOKUP($D292,Index!$V:$V,Index!$P:$P,),_xlfn.XLOOKUP($D292,Index!$AG:$AG,Index!$AA:$AA,))</f>
        <v>G&amp;A</v>
      </c>
      <c r="C292" t="str">
        <f t="shared" si="16"/>
        <v>Ltd</v>
      </c>
      <c r="D292" t="s">
        <v>1000</v>
      </c>
      <c r="E292" s="1" t="str">
        <f>_xlfn.XLOOKUP(_xlfn.NUMBERVALUE(MID(D292,2,5)),'TB LTD 12.22'!$E:$E,'TB LTD 12.22'!$F:$F,)</f>
        <v>Software and tools G&amp;A for HR</v>
      </c>
      <c r="F292" t="str">
        <f>IF(C292="Ltd",_xlfn.XLOOKUP(D292,Index!V:V,Index!R:R,),_xlfn.XLOOKUP(D292,Index!AG:AG,Index!AC:AC,))</f>
        <v>Software</v>
      </c>
      <c r="G292">
        <f>IF(C292="Ltd",_xlfn.XLOOKUP(D292,Index!V:V,Index!T:T,),_xlfn.XLOOKUP(D292,Index!AG:AG,Index!AE:AE,))</f>
        <v>0</v>
      </c>
      <c r="H292" s="31"/>
      <c r="I292" s="25">
        <f>_xlfn.XLOOKUP(_xlfn.NUMBERVALUE(MID(D292,2,5)),'TB LTD 12.22'!E:E,'TB LTD 12.22'!H:H,0,0,1)</f>
        <v>11043.72</v>
      </c>
      <c r="J292" s="30">
        <f>SUMIF(AJE!$E:$E,D292,AJE!$H:$H)</f>
        <v>0</v>
      </c>
      <c r="K292" s="30">
        <f>SUMIF(AJE!$Q:$Q,D292,AJE!$T:$T)</f>
        <v>0</v>
      </c>
      <c r="L292" s="39">
        <f t="shared" si="17"/>
        <v>11043.72</v>
      </c>
      <c r="M292" s="30">
        <f>SUMIF(AJE!$AB:$AB,D292,AJE!$AE:$AE)</f>
        <v>0</v>
      </c>
      <c r="N292" s="29">
        <f t="shared" si="18"/>
        <v>11043.72</v>
      </c>
      <c r="P292" s="29"/>
    </row>
    <row r="293" spans="1:16" x14ac:dyDescent="0.35">
      <c r="A293">
        <f>_xlfn.XLOOKUP($B293,Index!$E:$E,Index!$D:$D,)</f>
        <v>70</v>
      </c>
      <c r="B293" t="str">
        <f>IF($C293="Ltd",_xlfn.XLOOKUP($D293,Index!$V:$V,Index!$P:$P,),_xlfn.XLOOKUP($D293,Index!$AG:$AG,Index!$AA:$AA,))</f>
        <v>G&amp;A</v>
      </c>
      <c r="C293" t="str">
        <f t="shared" ref="C293:C342" si="19">IF(LEFT(D293)="1","Ltd","Inc")</f>
        <v>Ltd</v>
      </c>
      <c r="D293" t="s">
        <v>1327</v>
      </c>
      <c r="E293" s="1" t="str">
        <f>_xlfn.XLOOKUP(_xlfn.NUMBERVALUE(MID(D293,2,5)),'TB LTD 12.22'!$E:$E,'TB LTD 12.22'!$F:$F,)</f>
        <v>Training G&amp;A</v>
      </c>
      <c r="F293" t="str">
        <f>IF(C293="Ltd",_xlfn.XLOOKUP(D293,Index!V:V,Index!R:R,),_xlfn.XLOOKUP(D293,Index!AG:AG,Index!AC:AC,))</f>
        <v>Software</v>
      </c>
      <c r="G293">
        <f>IF(C293="Ltd",_xlfn.XLOOKUP(D293,Index!V:V,Index!T:T,),_xlfn.XLOOKUP(D293,Index!AG:AG,Index!AE:AE,))</f>
        <v>0</v>
      </c>
      <c r="H293" s="31"/>
      <c r="I293" s="25">
        <f>_xlfn.XLOOKUP(_xlfn.NUMBERVALUE(MID(D293,2,5)),'TB LTD 12.22'!E:E,'TB LTD 12.22'!H:H,0,0,1)</f>
        <v>720</v>
      </c>
      <c r="J293" s="30">
        <f>SUMIF(AJE!$E:$E,D293,AJE!$H:$H)</f>
        <v>0</v>
      </c>
      <c r="K293" s="30">
        <f>SUMIF(AJE!$Q:$Q,D293,AJE!$T:$T)</f>
        <v>0</v>
      </c>
      <c r="L293" s="39">
        <f t="shared" si="17"/>
        <v>720</v>
      </c>
      <c r="M293" s="30">
        <f>SUMIF(AJE!$AB:$AB,D293,AJE!$AE:$AE)</f>
        <v>0</v>
      </c>
      <c r="N293" s="29">
        <f t="shared" si="18"/>
        <v>720</v>
      </c>
      <c r="P293" s="29"/>
    </row>
    <row r="294" spans="1:16" x14ac:dyDescent="0.35">
      <c r="A294">
        <f>_xlfn.XLOOKUP($B294,Index!$E:$E,Index!$D:$D,)</f>
        <v>70</v>
      </c>
      <c r="B294" t="str">
        <f>IF($C294="Ltd",_xlfn.XLOOKUP($D294,Index!$V:$V,Index!$P:$P,),_xlfn.XLOOKUP($D294,Index!$AG:$AG,Index!$AA:$AA,))</f>
        <v>G&amp;A</v>
      </c>
      <c r="C294" t="str">
        <f t="shared" si="19"/>
        <v>Ltd</v>
      </c>
      <c r="D294" t="s">
        <v>1001</v>
      </c>
      <c r="E294" s="1" t="str">
        <f>_xlfn.XLOOKUP(_xlfn.NUMBERVALUE(MID(D294,2,5)),'TB LTD 12.22'!$E:$E,'TB LTD 12.22'!$F:$F,)</f>
        <v>HR Awareness</v>
      </c>
      <c r="F294" t="str">
        <f>IF(C294="Ltd",_xlfn.XLOOKUP(D294,Index!V:V,Index!R:R,),_xlfn.XLOOKUP(D294,Index!AG:AG,Index!AC:AC,))</f>
        <v>Other HR</v>
      </c>
      <c r="G294">
        <f>IF(C294="Ltd",_xlfn.XLOOKUP(D294,Index!V:V,Index!T:T,),_xlfn.XLOOKUP(D294,Index!AG:AG,Index!AE:AE,))</f>
        <v>0</v>
      </c>
      <c r="H294" s="31"/>
      <c r="I294" s="25">
        <f>_xlfn.XLOOKUP(_xlfn.NUMBERVALUE(MID(D294,2,5)),'TB LTD 12.22'!E:E,'TB LTD 12.22'!H:H,0,0,1)</f>
        <v>10061</v>
      </c>
      <c r="J294" s="30">
        <f>SUMIF(AJE!$E:$E,D294,AJE!$H:$H)</f>
        <v>0</v>
      </c>
      <c r="K294" s="30">
        <f>SUMIF(AJE!$Q:$Q,D294,AJE!$T:$T)</f>
        <v>0</v>
      </c>
      <c r="L294" s="39">
        <f t="shared" si="17"/>
        <v>10061</v>
      </c>
      <c r="M294" s="30">
        <f>SUMIF(AJE!$AB:$AB,D294,AJE!$AE:$AE)</f>
        <v>0</v>
      </c>
      <c r="N294" s="29">
        <f t="shared" si="18"/>
        <v>10061</v>
      </c>
      <c r="P294" s="29"/>
    </row>
    <row r="295" spans="1:16" x14ac:dyDescent="0.35">
      <c r="A295">
        <f>_xlfn.XLOOKUP($B295,Index!$E:$E,Index!$D:$D,)</f>
        <v>70</v>
      </c>
      <c r="B295" t="str">
        <f>IF($C295="Ltd",_xlfn.XLOOKUP($D295,Index!$V:$V,Index!$P:$P,),_xlfn.XLOOKUP($D295,Index!$AG:$AG,Index!$AA:$AA,))</f>
        <v>G&amp;A</v>
      </c>
      <c r="C295" t="str">
        <f t="shared" si="19"/>
        <v>Ltd</v>
      </c>
      <c r="D295" t="s">
        <v>1002</v>
      </c>
      <c r="E295" s="1" t="str">
        <f>_xlfn.XLOOKUP(_xlfn.NUMBERVALUE(MID(D295,2,5)),'TB LTD 12.22'!$E:$E,'TB LTD 12.22'!$F:$F,)</f>
        <v>Field Hr Support (prints, giveaways)</v>
      </c>
      <c r="F295" t="str">
        <f>IF(C295="Ltd",_xlfn.XLOOKUP(D295,Index!V:V,Index!R:R,),_xlfn.XLOOKUP(D295,Index!AG:AG,Index!AC:AC,))</f>
        <v>Other HR</v>
      </c>
      <c r="G295">
        <f>IF(C295="Ltd",_xlfn.XLOOKUP(D295,Index!V:V,Index!T:T,),_xlfn.XLOOKUP(D295,Index!AG:AG,Index!AE:AE,))</f>
        <v>0</v>
      </c>
      <c r="H295" s="31"/>
      <c r="I295" s="25">
        <f>_xlfn.XLOOKUP(_xlfn.NUMBERVALUE(MID(D295,2,5)),'TB LTD 12.22'!E:E,'TB LTD 12.22'!H:H,0,0,1)</f>
        <v>6142.12</v>
      </c>
      <c r="J295" s="30">
        <f>SUMIF(AJE!$E:$E,D295,AJE!$H:$H)</f>
        <v>0</v>
      </c>
      <c r="K295" s="30">
        <f>SUMIF(AJE!$Q:$Q,D295,AJE!$T:$T)</f>
        <v>0</v>
      </c>
      <c r="L295" s="39">
        <f t="shared" si="17"/>
        <v>6142.12</v>
      </c>
      <c r="M295" s="30">
        <f>SUMIF(AJE!$AB:$AB,D295,AJE!$AE:$AE)</f>
        <v>0</v>
      </c>
      <c r="N295" s="29">
        <f t="shared" si="18"/>
        <v>6142.12</v>
      </c>
      <c r="P295" s="29"/>
    </row>
    <row r="296" spans="1:16" x14ac:dyDescent="0.35">
      <c r="A296" s="61">
        <f>_xlfn.XLOOKUP($B296,Index!$E:$E,Index!$D:$D,)</f>
        <v>99</v>
      </c>
      <c r="B296" t="str">
        <f>IF($C296="Ltd",_xlfn.XLOOKUP($D296,Index!$V:$V,Index!$P:$P,),_xlfn.XLOOKUP($D296,Index!$AG:$AG,Index!$AA:$AA,))</f>
        <v>Overhead</v>
      </c>
      <c r="C296" t="str">
        <f t="shared" si="19"/>
        <v>Ltd</v>
      </c>
      <c r="D296" t="s">
        <v>1003</v>
      </c>
      <c r="E296" s="1" t="str">
        <f>_xlfn.XLOOKUP(_xlfn.NUMBERVALUE(MID(D296,2,5)),'TB LTD 12.22'!$E:$E,'TB LTD 12.22'!$F:$F,)</f>
        <v>דמי ניהול פנסיונים</v>
      </c>
      <c r="F296">
        <f>IF(C296="Ltd",_xlfn.XLOOKUP(D296,Index!V:V,Index!R:R,),_xlfn.XLOOKUP(D296,Index!AG:AG,Index!AC:AC,))</f>
        <v>0</v>
      </c>
      <c r="G296">
        <f>IF(C296="Ltd",_xlfn.XLOOKUP(D296,Index!V:V,Index!T:T,),_xlfn.XLOOKUP(D296,Index!AG:AG,Index!AE:AE,))</f>
        <v>0</v>
      </c>
      <c r="H296" s="31"/>
      <c r="I296" s="25">
        <f>_xlfn.XLOOKUP(_xlfn.NUMBERVALUE(MID(D296,2,5)),'TB LTD 12.22'!E:E,'TB LTD 12.22'!H:H,0,0,1)</f>
        <v>12142.32</v>
      </c>
      <c r="J296" s="30">
        <f>SUMIF(AJE!$E:$E,D296,AJE!$H:$H)</f>
        <v>0</v>
      </c>
      <c r="K296" s="30">
        <f>SUMIF(AJE!$Q:$Q,D296,AJE!$T:$T)</f>
        <v>-12142.32</v>
      </c>
      <c r="L296" s="39">
        <f t="shared" si="17"/>
        <v>0</v>
      </c>
      <c r="M296" s="30">
        <f>SUMIF(AJE!$AB:$AB,D296,AJE!$AE:$AE)</f>
        <v>0</v>
      </c>
      <c r="N296" s="29">
        <f t="shared" si="18"/>
        <v>0</v>
      </c>
      <c r="P296" s="29"/>
    </row>
    <row r="297" spans="1:16" x14ac:dyDescent="0.35">
      <c r="A297">
        <f>_xlfn.XLOOKUP($B297,Index!$E:$E,Index!$D:$D,)</f>
        <v>70</v>
      </c>
      <c r="B297" t="str">
        <f>IF($C297="Ltd",_xlfn.XLOOKUP($D297,Index!$V:$V,Index!$P:$P,),_xlfn.XLOOKUP($D297,Index!$AG:$AG,Index!$AA:$AA,))</f>
        <v>G&amp;A</v>
      </c>
      <c r="C297" t="str">
        <f t="shared" si="19"/>
        <v>Ltd</v>
      </c>
      <c r="D297" t="s">
        <v>1004</v>
      </c>
      <c r="E297" s="1" t="str">
        <f>_xlfn.XLOOKUP(_xlfn.NUMBERVALUE(MID(D297,2,5)),'TB LTD 12.22'!$E:$E,'TB LTD 12.22'!$F:$F,)</f>
        <v>VP Budget G&amp;A finance Team outing</v>
      </c>
      <c r="F297" t="str">
        <f>IF(C297="Ltd",_xlfn.XLOOKUP(D297,Index!V:V,Index!R:R,),_xlfn.XLOOKUP(D297,Index!AG:AG,Index!AC:AC,))</f>
        <v>Other Finance</v>
      </c>
      <c r="G297">
        <f>IF(C297="Ltd",_xlfn.XLOOKUP(D297,Index!V:V,Index!T:T,),_xlfn.XLOOKUP(D297,Index!AG:AG,Index!AE:AE,))</f>
        <v>0</v>
      </c>
      <c r="H297" s="31"/>
      <c r="I297" s="25">
        <f>_xlfn.XLOOKUP(_xlfn.NUMBERVALUE(MID(D297,2,5)),'TB LTD 12.22'!E:E,'TB LTD 12.22'!H:H,0,0,1)</f>
        <v>165.1</v>
      </c>
      <c r="J297" s="30">
        <f>SUMIF(AJE!$E:$E,D297,AJE!$H:$H)</f>
        <v>0</v>
      </c>
      <c r="K297" s="30">
        <f>SUMIF(AJE!$Q:$Q,D297,AJE!$T:$T)</f>
        <v>0</v>
      </c>
      <c r="L297" s="39">
        <f t="shared" si="17"/>
        <v>165.1</v>
      </c>
      <c r="M297" s="30">
        <f>SUMIF(AJE!$AB:$AB,D297,AJE!$AE:$AE)</f>
        <v>0</v>
      </c>
      <c r="N297" s="29">
        <f t="shared" si="18"/>
        <v>165.1</v>
      </c>
      <c r="P297" s="29"/>
    </row>
    <row r="298" spans="1:16" x14ac:dyDescent="0.35">
      <c r="A298" s="61">
        <f>_xlfn.XLOOKUP($B298,Index!$E:$E,Index!$D:$D,)</f>
        <v>99</v>
      </c>
      <c r="B298" t="str">
        <f>IF($C298="Ltd",_xlfn.XLOOKUP($D298,Index!$V:$V,Index!$P:$P,),_xlfn.XLOOKUP($D298,Index!$AG:$AG,Index!$AA:$AA,))</f>
        <v>Overhead</v>
      </c>
      <c r="C298" t="str">
        <f t="shared" si="19"/>
        <v>Ltd</v>
      </c>
      <c r="D298" t="s">
        <v>1005</v>
      </c>
      <c r="E298" s="1" t="str">
        <f>_xlfn.XLOOKUP(_xlfn.NUMBERVALUE(MID(D298,2,5)),'TB LTD 12.22'!$E:$E,'TB LTD 12.22'!$F:$F,)</f>
        <v>השכרת חדרים</v>
      </c>
      <c r="F298">
        <f>IF(C298="Ltd",_xlfn.XLOOKUP(D298,Index!V:V,Index!R:R,),_xlfn.XLOOKUP(D298,Index!AG:AG,Index!AC:AC,))</f>
        <v>0</v>
      </c>
      <c r="G298">
        <f>IF(C298="Ltd",_xlfn.XLOOKUP(D298,Index!V:V,Index!T:T,),_xlfn.XLOOKUP(D298,Index!AG:AG,Index!AE:AE,))</f>
        <v>0</v>
      </c>
      <c r="H298" s="31"/>
      <c r="I298" s="25">
        <f>_xlfn.XLOOKUP(_xlfn.NUMBERVALUE(MID(D298,2,5)),'TB LTD 12.22'!E:E,'TB LTD 12.22'!H:H,0,0,1)</f>
        <v>1746.49</v>
      </c>
      <c r="J298" s="30">
        <f>SUMIF(AJE!$E:$E,D298,AJE!$H:$H)</f>
        <v>0</v>
      </c>
      <c r="K298" s="30">
        <f>SUMIF(AJE!$Q:$Q,D298,AJE!$T:$T)</f>
        <v>-1746.49</v>
      </c>
      <c r="L298" s="39">
        <f t="shared" si="17"/>
        <v>0</v>
      </c>
      <c r="M298" s="30">
        <f>SUMIF(AJE!$AB:$AB,D298,AJE!$AE:$AE)</f>
        <v>0</v>
      </c>
      <c r="N298" s="29">
        <f t="shared" si="18"/>
        <v>0</v>
      </c>
      <c r="P298" s="29"/>
    </row>
    <row r="299" spans="1:16" x14ac:dyDescent="0.35">
      <c r="A299" s="61">
        <f>_xlfn.XLOOKUP($B299,Index!$E:$E,Index!$D:$D,)</f>
        <v>99</v>
      </c>
      <c r="B299" t="str">
        <f>IF($C299="Ltd",_xlfn.XLOOKUP($D299,Index!$V:$V,Index!$P:$P,),_xlfn.XLOOKUP($D299,Index!$AG:$AG,Index!$AA:$AA,))</f>
        <v>Overhead</v>
      </c>
      <c r="C299" t="str">
        <f t="shared" si="19"/>
        <v>Ltd</v>
      </c>
      <c r="D299" t="s">
        <v>1006</v>
      </c>
      <c r="E299" s="1" t="str">
        <f>_xlfn.XLOOKUP(_xlfn.NUMBERVALUE(MID(D299,2,5)),'TB LTD 12.22'!$E:$E,'TB LTD 12.22'!$F:$F,)</f>
        <v>אחזקת משרד</v>
      </c>
      <c r="F299">
        <f>IF(C299="Ltd",_xlfn.XLOOKUP(D299,Index!V:V,Index!R:R,),_xlfn.XLOOKUP(D299,Index!AG:AG,Index!AC:AC,))</f>
        <v>0</v>
      </c>
      <c r="G299">
        <f>IF(C299="Ltd",_xlfn.XLOOKUP(D299,Index!V:V,Index!T:T,),_xlfn.XLOOKUP(D299,Index!AG:AG,Index!AE:AE,))</f>
        <v>0</v>
      </c>
      <c r="H299" s="31"/>
      <c r="I299" s="25">
        <f>_xlfn.XLOOKUP(_xlfn.NUMBERVALUE(MID(D299,2,5)),'TB LTD 12.22'!E:E,'TB LTD 12.22'!H:H,0,0,1)</f>
        <v>150503.06</v>
      </c>
      <c r="J299" s="30">
        <f>SUMIF(AJE!$E:$E,D299,AJE!$H:$H)</f>
        <v>0</v>
      </c>
      <c r="K299" s="30">
        <f>SUMIF(AJE!$Q:$Q,D299,AJE!$T:$T)</f>
        <v>-150503.06</v>
      </c>
      <c r="L299" s="39">
        <f t="shared" si="17"/>
        <v>0</v>
      </c>
      <c r="M299" s="30">
        <f>SUMIF(AJE!$AB:$AB,D299,AJE!$AE:$AE)</f>
        <v>0</v>
      </c>
      <c r="N299" s="29">
        <f t="shared" si="18"/>
        <v>0</v>
      </c>
      <c r="P299" s="29"/>
    </row>
    <row r="300" spans="1:16" x14ac:dyDescent="0.35">
      <c r="A300" s="61">
        <f>_xlfn.XLOOKUP($B300,Index!$E:$E,Index!$D:$D,)</f>
        <v>99</v>
      </c>
      <c r="B300" t="str">
        <f>IF($C300="Ltd",_xlfn.XLOOKUP($D300,Index!$V:$V,Index!$P:$P,),_xlfn.XLOOKUP($D300,Index!$AG:$AG,Index!$AA:$AA,))</f>
        <v>Overhead</v>
      </c>
      <c r="C300" t="str">
        <f t="shared" si="19"/>
        <v>Ltd</v>
      </c>
      <c r="D300" t="s">
        <v>1007</v>
      </c>
      <c r="E300" s="1" t="str">
        <f>_xlfn.XLOOKUP(_xlfn.NUMBERVALUE(MID(D300,2,5)),'TB LTD 12.22'!$E:$E,'TB LTD 12.22'!$F:$F,)</f>
        <v>שכירות משרד קומה 26</v>
      </c>
      <c r="F300">
        <f>IF(C300="Ltd",_xlfn.XLOOKUP(D300,Index!V:V,Index!R:R,),_xlfn.XLOOKUP(D300,Index!AG:AG,Index!AC:AC,))</f>
        <v>0</v>
      </c>
      <c r="G300">
        <f>IF(C300="Ltd",_xlfn.XLOOKUP(D300,Index!V:V,Index!T:T,),_xlfn.XLOOKUP(D300,Index!AG:AG,Index!AE:AE,))</f>
        <v>0</v>
      </c>
      <c r="H300" s="31"/>
      <c r="I300" s="25">
        <f>_xlfn.XLOOKUP(_xlfn.NUMBERVALUE(MID(D300,2,5)),'TB LTD 12.22'!E:E,'TB LTD 12.22'!H:H,0,0,1)</f>
        <v>419988.17</v>
      </c>
      <c r="J300" s="30">
        <f>SUMIF(AJE!$E:$E,D300,AJE!$H:$H)</f>
        <v>0</v>
      </c>
      <c r="K300" s="30">
        <f>SUMIF(AJE!$Q:$Q,D300,AJE!$T:$T)</f>
        <v>-419988.17</v>
      </c>
      <c r="L300" s="39">
        <f t="shared" si="17"/>
        <v>0</v>
      </c>
      <c r="M300" s="30">
        <f>SUMIF(AJE!$AB:$AB,D300,AJE!$AE:$AE)</f>
        <v>0</v>
      </c>
      <c r="N300" s="29">
        <f t="shared" si="18"/>
        <v>0</v>
      </c>
      <c r="P300" s="29"/>
    </row>
    <row r="301" spans="1:16" x14ac:dyDescent="0.35">
      <c r="A301" s="61">
        <f>_xlfn.XLOOKUP($B301,Index!$E:$E,Index!$D:$D,)</f>
        <v>99</v>
      </c>
      <c r="B301" t="str">
        <f>IF($C301="Ltd",_xlfn.XLOOKUP($D301,Index!$V:$V,Index!$P:$P,),_xlfn.XLOOKUP($D301,Index!$AG:$AG,Index!$AA:$AA,))</f>
        <v>Overhead</v>
      </c>
      <c r="C301" t="str">
        <f t="shared" si="19"/>
        <v>Ltd</v>
      </c>
      <c r="D301" t="s">
        <v>1008</v>
      </c>
      <c r="E301" s="1" t="str">
        <f>_xlfn.XLOOKUP(_xlfn.NUMBERVALUE(MID(D301,2,5)),'TB LTD 12.22'!$E:$E,'TB LTD 12.22'!$F:$F,)</f>
        <v>צרכי משרד</v>
      </c>
      <c r="F301">
        <f>IF(C301="Ltd",_xlfn.XLOOKUP(D301,Index!V:V,Index!R:R,),_xlfn.XLOOKUP(D301,Index!AG:AG,Index!AC:AC,))</f>
        <v>0</v>
      </c>
      <c r="G301">
        <f>IF(C301="Ltd",_xlfn.XLOOKUP(D301,Index!V:V,Index!T:T,),_xlfn.XLOOKUP(D301,Index!AG:AG,Index!AE:AE,))</f>
        <v>0</v>
      </c>
      <c r="H301" s="31"/>
      <c r="I301" s="25">
        <f>_xlfn.XLOOKUP(_xlfn.NUMBERVALUE(MID(D301,2,5)),'TB LTD 12.22'!E:E,'TB LTD 12.22'!H:H,0,0,1)</f>
        <v>17297.060000000001</v>
      </c>
      <c r="J301" s="30">
        <f>SUMIF(AJE!$E:$E,D301,AJE!$H:$H)</f>
        <v>0</v>
      </c>
      <c r="K301" s="30">
        <f>SUMIF(AJE!$Q:$Q,D301,AJE!$T:$T)</f>
        <v>-17297.060000000001</v>
      </c>
      <c r="L301" s="39">
        <f t="shared" si="17"/>
        <v>0</v>
      </c>
      <c r="M301" s="30">
        <f>SUMIF(AJE!$AB:$AB,D301,AJE!$AE:$AE)</f>
        <v>0</v>
      </c>
      <c r="N301" s="29">
        <f t="shared" si="18"/>
        <v>0</v>
      </c>
      <c r="P301" s="29"/>
    </row>
    <row r="302" spans="1:16" x14ac:dyDescent="0.35">
      <c r="A302">
        <f>_xlfn.XLOOKUP($B302,Index!$E:$E,Index!$D:$D,)</f>
        <v>70</v>
      </c>
      <c r="B302" t="str">
        <f>IF($C302="Ltd",_xlfn.XLOOKUP($D302,Index!$V:$V,Index!$P:$P,),_xlfn.XLOOKUP($D302,Index!$AG:$AG,Index!$AA:$AA,))</f>
        <v>G&amp;A</v>
      </c>
      <c r="C302" t="str">
        <f t="shared" si="19"/>
        <v>Ltd</v>
      </c>
      <c r="D302" t="s">
        <v>1009</v>
      </c>
      <c r="E302" s="1" t="str">
        <f>_xlfn.XLOOKUP(_xlfn.NUMBERVALUE(MID(D302,2,5)),'TB LTD 12.22'!$E:$E,'TB LTD 12.22'!$F:$F,)</f>
        <v>שירותי כספים והנה"ח</v>
      </c>
      <c r="F302" t="str">
        <f>IF(C302="Ltd",_xlfn.XLOOKUP(D302,Index!V:V,Index!R:R,),_xlfn.XLOOKUP(D302,Index!AG:AG,Index!AC:AC,))</f>
        <v>Other Finance</v>
      </c>
      <c r="G302">
        <f>IF(C302="Ltd",_xlfn.XLOOKUP(D302,Index!V:V,Index!T:T,),_xlfn.XLOOKUP(D302,Index!AG:AG,Index!AE:AE,))</f>
        <v>0</v>
      </c>
      <c r="H302" s="31"/>
      <c r="I302" s="25">
        <f>_xlfn.XLOOKUP(_xlfn.NUMBERVALUE(MID(D302,2,5)),'TB LTD 12.22'!E:E,'TB LTD 12.22'!H:H,0,0,1)</f>
        <v>45786.09</v>
      </c>
      <c r="J302" s="30">
        <f>SUMIF(AJE!$E:$E,D302,AJE!$H:$H)</f>
        <v>0</v>
      </c>
      <c r="K302" s="30">
        <f>SUMIF(AJE!$Q:$Q,D302,AJE!$T:$T)</f>
        <v>0</v>
      </c>
      <c r="L302" s="39">
        <f t="shared" si="17"/>
        <v>45786.09</v>
      </c>
      <c r="M302" s="30">
        <f>SUMIF(AJE!$AB:$AB,D302,AJE!$AE:$AE)</f>
        <v>0</v>
      </c>
      <c r="N302" s="29">
        <f t="shared" si="18"/>
        <v>45786.09</v>
      </c>
      <c r="P302" s="29"/>
    </row>
    <row r="303" spans="1:16" x14ac:dyDescent="0.35">
      <c r="A303" s="61">
        <f>_xlfn.XLOOKUP($B303,Index!$E:$E,Index!$D:$D,)</f>
        <v>99</v>
      </c>
      <c r="B303" t="str">
        <f>IF($C303="Ltd",_xlfn.XLOOKUP($D303,Index!$V:$V,Index!$P:$P,),_xlfn.XLOOKUP($D303,Index!$AG:$AG,Index!$AA:$AA,))</f>
        <v>Overhead</v>
      </c>
      <c r="C303" t="str">
        <f t="shared" si="19"/>
        <v>Ltd</v>
      </c>
      <c r="D303" t="s">
        <v>1010</v>
      </c>
      <c r="E303" s="1" t="str">
        <f>_xlfn.XLOOKUP(_xlfn.NUMBERVALUE(MID(D303,2,5)),'TB LTD 12.22'!$E:$E,'TB LTD 12.22'!$F:$F,)</f>
        <v>תקשורת (אינטרנט)</v>
      </c>
      <c r="F303">
        <f>IF(C303="Ltd",_xlfn.XLOOKUP(D303,Index!V:V,Index!R:R,),_xlfn.XLOOKUP(D303,Index!AG:AG,Index!AC:AC,))</f>
        <v>0</v>
      </c>
      <c r="G303">
        <f>IF(C303="Ltd",_xlfn.XLOOKUP(D303,Index!V:V,Index!T:T,),_xlfn.XLOOKUP(D303,Index!AG:AG,Index!AE:AE,))</f>
        <v>0</v>
      </c>
      <c r="H303" s="31"/>
      <c r="I303" s="25">
        <f>_xlfn.XLOOKUP(_xlfn.NUMBERVALUE(MID(D303,2,5)),'TB LTD 12.22'!E:E,'TB LTD 12.22'!H:H,0,0,1)</f>
        <v>30281.55</v>
      </c>
      <c r="J303" s="30">
        <f>SUMIF(AJE!$E:$E,D303,AJE!$H:$H)</f>
        <v>0</v>
      </c>
      <c r="K303" s="30">
        <f>SUMIF(AJE!$Q:$Q,D303,AJE!$T:$T)</f>
        <v>-30281.55</v>
      </c>
      <c r="L303" s="39">
        <f t="shared" si="17"/>
        <v>0</v>
      </c>
      <c r="M303" s="30">
        <f>SUMIF(AJE!$AB:$AB,D303,AJE!$AE:$AE)</f>
        <v>0</v>
      </c>
      <c r="N303" s="29">
        <f t="shared" si="18"/>
        <v>0</v>
      </c>
      <c r="P303" s="29"/>
    </row>
    <row r="304" spans="1:16" x14ac:dyDescent="0.35">
      <c r="A304" s="61">
        <f>_xlfn.XLOOKUP($B304,Index!$E:$E,Index!$D:$D,)</f>
        <v>99</v>
      </c>
      <c r="B304" t="str">
        <f>IF($C304="Ltd",_xlfn.XLOOKUP($D304,Index!$V:$V,Index!$P:$P,),_xlfn.XLOOKUP($D304,Index!$AG:$AG,Index!$AA:$AA,))</f>
        <v>Overhead</v>
      </c>
      <c r="C304" t="str">
        <f t="shared" si="19"/>
        <v>Ltd</v>
      </c>
      <c r="D304" t="s">
        <v>1011</v>
      </c>
      <c r="E304" s="1" t="str">
        <f>_xlfn.XLOOKUP(_xlfn.NUMBERVALUE(MID(D304,2,5)),'TB LTD 12.22'!$E:$E,'TB LTD 12.22'!$F:$F,)</f>
        <v>ארנונה</v>
      </c>
      <c r="F304">
        <f>IF(C304="Ltd",_xlfn.XLOOKUP(D304,Index!V:V,Index!R:R,),_xlfn.XLOOKUP(D304,Index!AG:AG,Index!AC:AC,))</f>
        <v>0</v>
      </c>
      <c r="G304">
        <f>IF(C304="Ltd",_xlfn.XLOOKUP(D304,Index!V:V,Index!T:T,),_xlfn.XLOOKUP(D304,Index!AG:AG,Index!AE:AE,))</f>
        <v>0</v>
      </c>
      <c r="H304" s="31"/>
      <c r="I304" s="25">
        <f>_xlfn.XLOOKUP(_xlfn.NUMBERVALUE(MID(D304,2,5)),'TB LTD 12.22'!E:E,'TB LTD 12.22'!H:H,0,0,1)</f>
        <v>18618.43</v>
      </c>
      <c r="J304" s="30">
        <f>SUMIF(AJE!$E:$E,D304,AJE!$H:$H)</f>
        <v>0</v>
      </c>
      <c r="K304" s="30">
        <f>SUMIF(AJE!$Q:$Q,D304,AJE!$T:$T)</f>
        <v>-18618.43</v>
      </c>
      <c r="L304" s="39">
        <f t="shared" si="17"/>
        <v>0</v>
      </c>
      <c r="M304" s="30">
        <f>SUMIF(AJE!$AB:$AB,D304,AJE!$AE:$AE)</f>
        <v>0</v>
      </c>
      <c r="N304" s="29">
        <f t="shared" si="18"/>
        <v>0</v>
      </c>
      <c r="P304" s="29"/>
    </row>
    <row r="305" spans="1:16" x14ac:dyDescent="0.35">
      <c r="A305" s="61">
        <f>_xlfn.XLOOKUP($B305,Index!$E:$E,Index!$D:$D,)</f>
        <v>99</v>
      </c>
      <c r="B305" t="str">
        <f>IF($C305="Ltd",_xlfn.XLOOKUP($D305,Index!$V:$V,Index!$P:$P,),_xlfn.XLOOKUP($D305,Index!$AG:$AG,Index!$AA:$AA,))</f>
        <v>Overhead</v>
      </c>
      <c r="C305" t="str">
        <f t="shared" si="19"/>
        <v>Ltd</v>
      </c>
      <c r="D305" t="s">
        <v>1012</v>
      </c>
      <c r="E305" s="1" t="str">
        <f>_xlfn.XLOOKUP(_xlfn.NUMBERVALUE(MID(D305,2,5)),'TB LTD 12.22'!$E:$E,'TB LTD 12.22'!$F:$F,)</f>
        <v>חשמל</v>
      </c>
      <c r="F305">
        <f>IF(C305="Ltd",_xlfn.XLOOKUP(D305,Index!V:V,Index!R:R,),_xlfn.XLOOKUP(D305,Index!AG:AG,Index!AC:AC,))</f>
        <v>0</v>
      </c>
      <c r="G305">
        <f>IF(C305="Ltd",_xlfn.XLOOKUP(D305,Index!V:V,Index!T:T,),_xlfn.XLOOKUP(D305,Index!AG:AG,Index!AE:AE,))</f>
        <v>0</v>
      </c>
      <c r="H305" s="31"/>
      <c r="I305" s="25">
        <f>_xlfn.XLOOKUP(_xlfn.NUMBERVALUE(MID(D305,2,5)),'TB LTD 12.22'!E:E,'TB LTD 12.22'!H:H,0,0,1)</f>
        <v>10593.65</v>
      </c>
      <c r="J305" s="30">
        <f>SUMIF(AJE!$E:$E,D305,AJE!$H:$H)</f>
        <v>0</v>
      </c>
      <c r="K305" s="30">
        <f>SUMIF(AJE!$Q:$Q,D305,AJE!$T:$T)</f>
        <v>-10593.65</v>
      </c>
      <c r="L305" s="39">
        <f t="shared" si="17"/>
        <v>0</v>
      </c>
      <c r="M305" s="30">
        <f>SUMIF(AJE!$AB:$AB,D305,AJE!$AE:$AE)</f>
        <v>0</v>
      </c>
      <c r="N305" s="29">
        <f t="shared" si="18"/>
        <v>0</v>
      </c>
      <c r="P305" s="29"/>
    </row>
    <row r="306" spans="1:16" x14ac:dyDescent="0.35">
      <c r="A306" s="61">
        <f>_xlfn.XLOOKUP($B306,Index!$E:$E,Index!$D:$D,)</f>
        <v>99</v>
      </c>
      <c r="B306" t="str">
        <f>IF($C306="Ltd",_xlfn.XLOOKUP($D306,Index!$V:$V,Index!$P:$P,),_xlfn.XLOOKUP($D306,Index!$AG:$AG,Index!$AA:$AA,))</f>
        <v>Overhead</v>
      </c>
      <c r="C306" t="str">
        <f t="shared" si="19"/>
        <v>Ltd</v>
      </c>
      <c r="D306" t="s">
        <v>1013</v>
      </c>
      <c r="E306" s="1" t="str">
        <f>_xlfn.XLOOKUP(_xlfn.NUMBERVALUE(MID(D306,2,5)),'TB LTD 12.22'!$E:$E,'TB LTD 12.22'!$F:$F,)</f>
        <v>שכ"ד קומה 27</v>
      </c>
      <c r="F306">
        <f>IF(C306="Ltd",_xlfn.XLOOKUP(D306,Index!V:V,Index!R:R,),_xlfn.XLOOKUP(D306,Index!AG:AG,Index!AC:AC,))</f>
        <v>0</v>
      </c>
      <c r="G306">
        <f>IF(C306="Ltd",_xlfn.XLOOKUP(D306,Index!V:V,Index!T:T,),_xlfn.XLOOKUP(D306,Index!AG:AG,Index!AE:AE,))</f>
        <v>0</v>
      </c>
      <c r="H306" s="31"/>
      <c r="I306" s="25">
        <f>_xlfn.XLOOKUP(_xlfn.NUMBERVALUE(MID(D306,2,5)),'TB LTD 12.22'!E:E,'TB LTD 12.22'!H:H,0,0,1)</f>
        <v>117557.9</v>
      </c>
      <c r="J306" s="30">
        <f>SUMIF(AJE!$E:$E,D306,AJE!$H:$H)</f>
        <v>0</v>
      </c>
      <c r="K306" s="30">
        <f>SUMIF(AJE!$Q:$Q,D306,AJE!$T:$T)</f>
        <v>-117557.9</v>
      </c>
      <c r="L306" s="39">
        <f t="shared" si="17"/>
        <v>0</v>
      </c>
      <c r="M306" s="30">
        <f>SUMIF(AJE!$AB:$AB,D306,AJE!$AE:$AE)</f>
        <v>0</v>
      </c>
      <c r="N306" s="29">
        <f t="shared" si="18"/>
        <v>0</v>
      </c>
      <c r="P306" s="29"/>
    </row>
    <row r="307" spans="1:16" x14ac:dyDescent="0.35">
      <c r="A307">
        <f>_xlfn.XLOOKUP($B307,Index!$E:$E,Index!$D:$D,)</f>
        <v>60</v>
      </c>
      <c r="B307" t="str">
        <f>IF($C307="Ltd",_xlfn.XLOOKUP($D307,Index!$V:$V,Index!$P:$P,),_xlfn.XLOOKUP($D307,Index!$AG:$AG,Index!$AA:$AA,))</f>
        <v>Marketing</v>
      </c>
      <c r="C307" t="str">
        <f t="shared" si="19"/>
        <v>Ltd</v>
      </c>
      <c r="D307" t="s">
        <v>1014</v>
      </c>
      <c r="E307" s="1" t="str">
        <f>_xlfn.XLOOKUP(_xlfn.NUMBERVALUE(MID(D307,2,5)),'TB LTD 12.22'!$E:$E,'TB LTD 12.22'!$F:$F,)</f>
        <v>הוצ' שכר -  שיווק</v>
      </c>
      <c r="F307" t="str">
        <f>IF(C307="Ltd",_xlfn.XLOOKUP(D307,Index!V:V,Index!R:R,),_xlfn.XLOOKUP(D307,Index!AG:AG,Index!AC:AC,))</f>
        <v>Payroll &amp; Payroll related</v>
      </c>
      <c r="G307">
        <f>IF(C307="Ltd",_xlfn.XLOOKUP(D307,Index!V:V,Index!T:T,),_xlfn.XLOOKUP(D307,Index!AG:AG,Index!AE:AE,))</f>
        <v>0</v>
      </c>
      <c r="H307" s="31"/>
      <c r="I307" s="25">
        <f>_xlfn.XLOOKUP(_xlfn.NUMBERVALUE(MID(D307,2,5)),'TB LTD 12.22'!E:E,'TB LTD 12.22'!H:H,0,0,1)</f>
        <v>523290.44</v>
      </c>
      <c r="J307" s="30">
        <f>SUMIF(AJE!$E:$E,D307,AJE!$H:$H)</f>
        <v>0</v>
      </c>
      <c r="K307" s="30">
        <f>SUMIF(AJE!$Q:$Q,D307,AJE!$T:$T)</f>
        <v>0</v>
      </c>
      <c r="L307" s="39">
        <f t="shared" si="17"/>
        <v>523290.44</v>
      </c>
      <c r="M307" s="30">
        <f>SUMIF(AJE!$AB:$AB,D307,AJE!$AE:$AE)</f>
        <v>0</v>
      </c>
      <c r="N307" s="29">
        <f t="shared" si="18"/>
        <v>523290.44</v>
      </c>
      <c r="P307" s="29"/>
    </row>
    <row r="308" spans="1:16" x14ac:dyDescent="0.35">
      <c r="A308">
        <f>_xlfn.XLOOKUP($B308,Index!$E:$E,Index!$D:$D,)</f>
        <v>60</v>
      </c>
      <c r="B308" t="str">
        <f>IF($C308="Ltd",_xlfn.XLOOKUP($D308,Index!$V:$V,Index!$P:$P,),_xlfn.XLOOKUP($D308,Index!$AG:$AG,Index!$AA:$AA,))</f>
        <v>Marketing</v>
      </c>
      <c r="C308" t="str">
        <f t="shared" si="19"/>
        <v>Ltd</v>
      </c>
      <c r="D308" t="s">
        <v>1015</v>
      </c>
      <c r="E308" s="1" t="str">
        <f>_xlfn.XLOOKUP(_xlfn.NUMBERVALUE(MID(D308,2,5)),'TB LTD 12.22'!$E:$E,'TB LTD 12.22'!$F:$F,)</f>
        <v>הוצ'  ביטוח לאומי  - שיווק</v>
      </c>
      <c r="F308" t="str">
        <f>IF(C308="Ltd",_xlfn.XLOOKUP(D308,Index!V:V,Index!R:R,),_xlfn.XLOOKUP(D308,Index!AG:AG,Index!AC:AC,))</f>
        <v>Payroll &amp; Payroll related</v>
      </c>
      <c r="G308">
        <f>IF(C308="Ltd",_xlfn.XLOOKUP(D308,Index!V:V,Index!T:T,),_xlfn.XLOOKUP(D308,Index!AG:AG,Index!AE:AE,))</f>
        <v>0</v>
      </c>
      <c r="H308" s="31"/>
      <c r="I308" s="25">
        <f>_xlfn.XLOOKUP(_xlfn.NUMBERVALUE(MID(D308,2,5)),'TB LTD 12.22'!E:E,'TB LTD 12.22'!H:H,0,0,1)</f>
        <v>37399.21</v>
      </c>
      <c r="J308" s="30">
        <f>SUMIF(AJE!$E:$E,D308,AJE!$H:$H)</f>
        <v>0</v>
      </c>
      <c r="K308" s="30">
        <f>SUMIF(AJE!$Q:$Q,D308,AJE!$T:$T)</f>
        <v>0</v>
      </c>
      <c r="L308" s="39">
        <f t="shared" si="17"/>
        <v>37399.21</v>
      </c>
      <c r="M308" s="30">
        <f>SUMIF(AJE!$AB:$AB,D308,AJE!$AE:$AE)</f>
        <v>0</v>
      </c>
      <c r="N308" s="29">
        <f t="shared" si="18"/>
        <v>37399.21</v>
      </c>
      <c r="P308" s="29"/>
    </row>
    <row r="309" spans="1:16" x14ac:dyDescent="0.35">
      <c r="A309">
        <f>_xlfn.XLOOKUP($B309,Index!$E:$E,Index!$D:$D,)</f>
        <v>60</v>
      </c>
      <c r="B309" t="str">
        <f>IF($C309="Ltd",_xlfn.XLOOKUP($D309,Index!$V:$V,Index!$P:$P,),_xlfn.XLOOKUP($D309,Index!$AG:$AG,Index!$AA:$AA,))</f>
        <v>Marketing</v>
      </c>
      <c r="C309" t="str">
        <f t="shared" si="19"/>
        <v>Ltd</v>
      </c>
      <c r="D309" t="s">
        <v>1016</v>
      </c>
      <c r="E309" s="1" t="str">
        <f>_xlfn.XLOOKUP(_xlfn.NUMBERVALUE(MID(D309,2,5)),'TB LTD 12.22'!$E:$E,'TB LTD 12.22'!$F:$F,)</f>
        <v>תגמולי מעביד -  שיווק</v>
      </c>
      <c r="F309" t="str">
        <f>IF(C309="Ltd",_xlfn.XLOOKUP(D309,Index!V:V,Index!R:R,),_xlfn.XLOOKUP(D309,Index!AG:AG,Index!AC:AC,))</f>
        <v>Payroll &amp; Payroll related</v>
      </c>
      <c r="G309">
        <f>IF(C309="Ltd",_xlfn.XLOOKUP(D309,Index!V:V,Index!T:T,),_xlfn.XLOOKUP(D309,Index!AG:AG,Index!AE:AE,))</f>
        <v>0</v>
      </c>
      <c r="H309" s="31"/>
      <c r="I309" s="25">
        <f>_xlfn.XLOOKUP(_xlfn.NUMBERVALUE(MID(D309,2,5)),'TB LTD 12.22'!E:E,'TB LTD 12.22'!H:H,0,0,1)</f>
        <v>31456.68</v>
      </c>
      <c r="J309" s="30">
        <f>SUMIF(AJE!$E:$E,D309,AJE!$H:$H)</f>
        <v>0</v>
      </c>
      <c r="K309" s="30">
        <f>SUMIF(AJE!$Q:$Q,D309,AJE!$T:$T)</f>
        <v>0</v>
      </c>
      <c r="L309" s="39">
        <f t="shared" si="17"/>
        <v>31456.68</v>
      </c>
      <c r="M309" s="30">
        <f>SUMIF(AJE!$AB:$AB,D309,AJE!$AE:$AE)</f>
        <v>0</v>
      </c>
      <c r="N309" s="29">
        <f t="shared" si="18"/>
        <v>31456.68</v>
      </c>
      <c r="P309" s="29"/>
    </row>
    <row r="310" spans="1:16" x14ac:dyDescent="0.35">
      <c r="A310">
        <f>_xlfn.XLOOKUP($B310,Index!$E:$E,Index!$D:$D,)</f>
        <v>60</v>
      </c>
      <c r="B310" t="str">
        <f>IF($C310="Ltd",_xlfn.XLOOKUP($D310,Index!$V:$V,Index!$P:$P,),_xlfn.XLOOKUP($D310,Index!$AG:$AG,Index!$AA:$AA,))</f>
        <v>Marketing</v>
      </c>
      <c r="C310" t="str">
        <f t="shared" si="19"/>
        <v>Ltd</v>
      </c>
      <c r="D310" t="s">
        <v>1017</v>
      </c>
      <c r="E310" s="1" t="str">
        <f>_xlfn.XLOOKUP(_xlfn.NUMBERVALUE(MID(D310,2,5)),'TB LTD 12.22'!$E:$E,'TB LTD 12.22'!$F:$F,)</f>
        <v>ק.השתלמות מעביד - שיווק</v>
      </c>
      <c r="F310" t="str">
        <f>IF(C310="Ltd",_xlfn.XLOOKUP(D310,Index!V:V,Index!R:R,),_xlfn.XLOOKUP(D310,Index!AG:AG,Index!AC:AC,))</f>
        <v>Payroll &amp; Payroll related</v>
      </c>
      <c r="G310">
        <f>IF(C310="Ltd",_xlfn.XLOOKUP(D310,Index!V:V,Index!T:T,),_xlfn.XLOOKUP(D310,Index!AG:AG,Index!AE:AE,))</f>
        <v>0</v>
      </c>
      <c r="H310" s="31"/>
      <c r="I310" s="25">
        <f>_xlfn.XLOOKUP(_xlfn.NUMBERVALUE(MID(D310,2,5)),'TB LTD 12.22'!E:E,'TB LTD 12.22'!H:H,0,0,1)</f>
        <v>20466.95</v>
      </c>
      <c r="J310" s="30">
        <f>SUMIF(AJE!$E:$E,D310,AJE!$H:$H)</f>
        <v>0</v>
      </c>
      <c r="K310" s="30">
        <f>SUMIF(AJE!$Q:$Q,D310,AJE!$T:$T)</f>
        <v>0</v>
      </c>
      <c r="L310" s="39">
        <f t="shared" si="17"/>
        <v>20466.95</v>
      </c>
      <c r="M310" s="30">
        <f>SUMIF(AJE!$AB:$AB,D310,AJE!$AE:$AE)</f>
        <v>0</v>
      </c>
      <c r="N310" s="29">
        <f t="shared" si="18"/>
        <v>20466.95</v>
      </c>
      <c r="P310" s="29"/>
    </row>
    <row r="311" spans="1:16" x14ac:dyDescent="0.35">
      <c r="A311">
        <f>_xlfn.XLOOKUP($B311,Index!$E:$E,Index!$D:$D,)</f>
        <v>60</v>
      </c>
      <c r="B311" t="str">
        <f>IF($C311="Ltd",_xlfn.XLOOKUP($D311,Index!$V:$V,Index!$P:$P,),_xlfn.XLOOKUP($D311,Index!$AG:$AG,Index!$AA:$AA,))</f>
        <v>Marketing</v>
      </c>
      <c r="C311" t="str">
        <f t="shared" si="19"/>
        <v>Ltd</v>
      </c>
      <c r="D311" t="s">
        <v>1018</v>
      </c>
      <c r="E311" s="1" t="str">
        <f>_xlfn.XLOOKUP(_xlfn.NUMBERVALUE(MID(D311,2,5)),'TB LTD 12.22'!$E:$E,'TB LTD 12.22'!$F:$F,)</f>
        <v>פיצויים - שיווק</v>
      </c>
      <c r="F311" t="str">
        <f>IF(C311="Ltd",_xlfn.XLOOKUP(D311,Index!V:V,Index!R:R,),_xlfn.XLOOKUP(D311,Index!AG:AG,Index!AC:AC,))</f>
        <v>Payroll &amp; Payroll related</v>
      </c>
      <c r="G311">
        <f>IF(C311="Ltd",_xlfn.XLOOKUP(D311,Index!V:V,Index!T:T,),_xlfn.XLOOKUP(D311,Index!AG:AG,Index!AE:AE,))</f>
        <v>0</v>
      </c>
      <c r="H311" s="31"/>
      <c r="I311" s="25">
        <f>_xlfn.XLOOKUP(_xlfn.NUMBERVALUE(MID(D311,2,5)),'TB LTD 12.22'!E:E,'TB LTD 12.22'!H:H,0,0,1)</f>
        <v>42850.15</v>
      </c>
      <c r="J311" s="30">
        <f>SUMIF(AJE!$E:$E,D311,AJE!$H:$H)</f>
        <v>0</v>
      </c>
      <c r="K311" s="30">
        <f>SUMIF(AJE!$Q:$Q,D311,AJE!$T:$T)</f>
        <v>0</v>
      </c>
      <c r="L311" s="39">
        <f t="shared" si="17"/>
        <v>42850.15</v>
      </c>
      <c r="M311" s="30">
        <f>SUMIF(AJE!$AB:$AB,D311,AJE!$AE:$AE)</f>
        <v>0</v>
      </c>
      <c r="N311" s="29">
        <f t="shared" si="18"/>
        <v>42850.15</v>
      </c>
      <c r="P311" s="29"/>
    </row>
    <row r="312" spans="1:16" x14ac:dyDescent="0.35">
      <c r="A312">
        <f>_xlfn.XLOOKUP($B312,Index!$E:$E,Index!$D:$D,)</f>
        <v>60</v>
      </c>
      <c r="B312" t="str">
        <f>IF($C312="Ltd",_xlfn.XLOOKUP($D312,Index!$V:$V,Index!$P:$P,),_xlfn.XLOOKUP($D312,Index!$AG:$AG,Index!$AA:$AA,))</f>
        <v>Marketing</v>
      </c>
      <c r="C312" t="str">
        <f t="shared" si="19"/>
        <v>Ltd</v>
      </c>
      <c r="D312" t="s">
        <v>1019</v>
      </c>
      <c r="E312" s="1" t="str">
        <f>_xlfn.XLOOKUP(_xlfn.NUMBERVALUE(MID(D312,2,5)),'TB LTD 12.22'!$E:$E,'TB LTD 12.22'!$F:$F,)</f>
        <v>שונות מעביד שיווק</v>
      </c>
      <c r="F312" t="str">
        <f>IF(C312="Ltd",_xlfn.XLOOKUP(D312,Index!V:V,Index!R:R,),_xlfn.XLOOKUP(D312,Index!AG:AG,Index!AC:AC,))</f>
        <v>Payroll &amp; Payroll related</v>
      </c>
      <c r="G312">
        <f>IF(C312="Ltd",_xlfn.XLOOKUP(D312,Index!V:V,Index!T:T,),_xlfn.XLOOKUP(D312,Index!AG:AG,Index!AE:AE,))</f>
        <v>0</v>
      </c>
      <c r="H312" s="31"/>
      <c r="I312" s="25">
        <f>_xlfn.XLOOKUP(_xlfn.NUMBERVALUE(MID(D312,2,5)),'TB LTD 12.22'!E:E,'TB LTD 12.22'!H:H,0,0,1)</f>
        <v>2524.1999999999998</v>
      </c>
      <c r="J312" s="30">
        <f>SUMIF(AJE!$E:$E,D312,AJE!$H:$H)</f>
        <v>0</v>
      </c>
      <c r="K312" s="30">
        <f>SUMIF(AJE!$Q:$Q,D312,AJE!$T:$T)</f>
        <v>0</v>
      </c>
      <c r="L312" s="39">
        <f t="shared" si="17"/>
        <v>2524.1999999999998</v>
      </c>
      <c r="M312" s="30">
        <f>SUMIF(AJE!$AB:$AB,D312,AJE!$AE:$AE)</f>
        <v>0</v>
      </c>
      <c r="N312" s="29">
        <f t="shared" si="18"/>
        <v>2524.1999999999998</v>
      </c>
      <c r="P312" s="29"/>
    </row>
    <row r="313" spans="1:16" x14ac:dyDescent="0.35">
      <c r="A313">
        <f>_xlfn.XLOOKUP($B313,Index!$E:$E,Index!$D:$D,)</f>
        <v>70</v>
      </c>
      <c r="B313" t="str">
        <f>IF($C313="Ltd",_xlfn.XLOOKUP($D313,Index!$V:$V,Index!$P:$P,),_xlfn.XLOOKUP($D313,Index!$AG:$AG,Index!$AA:$AA,))</f>
        <v>G&amp;A</v>
      </c>
      <c r="C313" t="str">
        <f t="shared" si="19"/>
        <v>Ltd</v>
      </c>
      <c r="D313" t="s">
        <v>1020</v>
      </c>
      <c r="E313" s="1" t="str">
        <f>_xlfn.XLOOKUP(_xlfn.NUMBERVALUE(MID(D313,2,5)),'TB LTD 12.22'!$E:$E,'TB LTD 12.22'!$F:$F,)</f>
        <v>שכר - הנהלה</v>
      </c>
      <c r="F313" t="str">
        <f>IF(C313="Ltd",_xlfn.XLOOKUP(D313,Index!V:V,Index!R:R,),_xlfn.XLOOKUP(D313,Index!AG:AG,Index!AC:AC,))</f>
        <v>Payroll &amp; Payroll related</v>
      </c>
      <c r="G313">
        <f>IF(C313="Ltd",_xlfn.XLOOKUP(D313,Index!V:V,Index!T:T,),_xlfn.XLOOKUP(D313,Index!AG:AG,Index!AE:AE,))</f>
        <v>0</v>
      </c>
      <c r="H313" s="31"/>
      <c r="I313" s="25">
        <f>_xlfn.XLOOKUP(_xlfn.NUMBERVALUE(MID(D313,2,5)),'TB LTD 12.22'!E:E,'TB LTD 12.22'!H:H,0,0,1)</f>
        <v>1214062</v>
      </c>
      <c r="J313" s="30">
        <f>SUMIF(AJE!$E:$E,D313,AJE!$H:$H)</f>
        <v>0</v>
      </c>
      <c r="K313" s="30">
        <f>SUMIF(AJE!$Q:$Q,D313,AJE!$T:$T)</f>
        <v>0</v>
      </c>
      <c r="L313" s="39">
        <f t="shared" si="17"/>
        <v>1214062</v>
      </c>
      <c r="M313" s="30">
        <f>SUMIF(AJE!$AB:$AB,D313,AJE!$AE:$AE)</f>
        <v>0</v>
      </c>
      <c r="N313" s="29">
        <f t="shared" si="18"/>
        <v>1214062</v>
      </c>
      <c r="P313" s="29"/>
    </row>
    <row r="314" spans="1:16" x14ac:dyDescent="0.35">
      <c r="A314">
        <f>_xlfn.XLOOKUP($B314,Index!$E:$E,Index!$D:$D,)</f>
        <v>70</v>
      </c>
      <c r="B314" t="str">
        <f>IF($C314="Ltd",_xlfn.XLOOKUP($D314,Index!$V:$V,Index!$P:$P,),_xlfn.XLOOKUP($D314,Index!$AG:$AG,Index!$AA:$AA,))</f>
        <v>G&amp;A</v>
      </c>
      <c r="C314" t="str">
        <f t="shared" si="19"/>
        <v>Ltd</v>
      </c>
      <c r="D314" t="s">
        <v>1021</v>
      </c>
      <c r="E314" s="1" t="str">
        <f>_xlfn.XLOOKUP(_xlfn.NUMBERVALUE(MID(D314,2,5)),'TB LTD 12.22'!$E:$E,'TB LTD 12.22'!$F:$F,)</f>
        <v>הוצ' ביטוח לאומי מעביד - הנהלה</v>
      </c>
      <c r="F314" t="str">
        <f>IF(C314="Ltd",_xlfn.XLOOKUP(D314,Index!V:V,Index!R:R,),_xlfn.XLOOKUP(D314,Index!AG:AG,Index!AC:AC,))</f>
        <v>Payroll &amp; Payroll related</v>
      </c>
      <c r="G314">
        <f>IF(C314="Ltd",_xlfn.XLOOKUP(D314,Index!V:V,Index!T:T,),_xlfn.XLOOKUP(D314,Index!AG:AG,Index!AE:AE,))</f>
        <v>0</v>
      </c>
      <c r="H314" s="31"/>
      <c r="I314" s="25">
        <f>_xlfn.XLOOKUP(_xlfn.NUMBERVALUE(MID(D314,2,5)),'TB LTD 12.22'!E:E,'TB LTD 12.22'!H:H,0,0,1)</f>
        <v>82031.759999999995</v>
      </c>
      <c r="J314" s="30">
        <f>SUMIF(AJE!$E:$E,D314,AJE!$H:$H)</f>
        <v>0</v>
      </c>
      <c r="K314" s="30">
        <f>SUMIF(AJE!$Q:$Q,D314,AJE!$T:$T)</f>
        <v>0</v>
      </c>
      <c r="L314" s="39">
        <f t="shared" si="17"/>
        <v>82031.759999999995</v>
      </c>
      <c r="M314" s="30">
        <f>SUMIF(AJE!$AB:$AB,D314,AJE!$AE:$AE)</f>
        <v>0</v>
      </c>
      <c r="N314" s="29">
        <f t="shared" si="18"/>
        <v>82031.759999999995</v>
      </c>
      <c r="P314" s="29"/>
    </row>
    <row r="315" spans="1:16" x14ac:dyDescent="0.35">
      <c r="A315">
        <f>_xlfn.XLOOKUP($B315,Index!$E:$E,Index!$D:$D,)</f>
        <v>70</v>
      </c>
      <c r="B315" t="str">
        <f>IF($C315="Ltd",_xlfn.XLOOKUP($D315,Index!$V:$V,Index!$P:$P,),_xlfn.XLOOKUP($D315,Index!$AG:$AG,Index!$AA:$AA,))</f>
        <v>G&amp;A</v>
      </c>
      <c r="C315" t="str">
        <f t="shared" si="19"/>
        <v>Ltd</v>
      </c>
      <c r="D315" t="s">
        <v>1022</v>
      </c>
      <c r="E315" s="1" t="str">
        <f>_xlfn.XLOOKUP(_xlfn.NUMBERVALUE(MID(D315,2,5)),'TB LTD 12.22'!$E:$E,'TB LTD 12.22'!$F:$F,)</f>
        <v>תגמולי מעביד - הנהלה</v>
      </c>
      <c r="F315" t="str">
        <f>IF(C315="Ltd",_xlfn.XLOOKUP(D315,Index!V:V,Index!R:R,),_xlfn.XLOOKUP(D315,Index!AG:AG,Index!AC:AC,))</f>
        <v>Payroll &amp; Payroll related</v>
      </c>
      <c r="G315">
        <f>IF(C315="Ltd",_xlfn.XLOOKUP(D315,Index!V:V,Index!T:T,),_xlfn.XLOOKUP(D315,Index!AG:AG,Index!AE:AE,))</f>
        <v>0</v>
      </c>
      <c r="H315" s="31"/>
      <c r="I315" s="25">
        <f>_xlfn.XLOOKUP(_xlfn.NUMBERVALUE(MID(D315,2,5)),'TB LTD 12.22'!E:E,'TB LTD 12.22'!H:H,0,0,1)</f>
        <v>73571.06</v>
      </c>
      <c r="J315" s="30">
        <f>SUMIF(AJE!$E:$E,D315,AJE!$H:$H)</f>
        <v>0</v>
      </c>
      <c r="K315" s="30">
        <f>SUMIF(AJE!$Q:$Q,D315,AJE!$T:$T)</f>
        <v>0</v>
      </c>
      <c r="L315" s="39">
        <f t="shared" si="17"/>
        <v>73571.06</v>
      </c>
      <c r="M315" s="30">
        <f>SUMIF(AJE!$AB:$AB,D315,AJE!$AE:$AE)</f>
        <v>0</v>
      </c>
      <c r="N315" s="29">
        <f t="shared" si="18"/>
        <v>73571.06</v>
      </c>
      <c r="P315" s="29"/>
    </row>
    <row r="316" spans="1:16" x14ac:dyDescent="0.35">
      <c r="A316">
        <f>_xlfn.XLOOKUP($B316,Index!$E:$E,Index!$D:$D,)</f>
        <v>70</v>
      </c>
      <c r="B316" t="str">
        <f>IF($C316="Ltd",_xlfn.XLOOKUP($D316,Index!$V:$V,Index!$P:$P,),_xlfn.XLOOKUP($D316,Index!$AG:$AG,Index!$AA:$AA,))</f>
        <v>G&amp;A</v>
      </c>
      <c r="C316" t="str">
        <f t="shared" si="19"/>
        <v>Ltd</v>
      </c>
      <c r="D316" t="s">
        <v>1023</v>
      </c>
      <c r="E316" s="1" t="str">
        <f>_xlfn.XLOOKUP(_xlfn.NUMBERVALUE(MID(D316,2,5)),'TB LTD 12.22'!$E:$E,'TB LTD 12.22'!$F:$F,)</f>
        <v>ק.השתלמות מעביד - הנהלה</v>
      </c>
      <c r="F316" t="str">
        <f>IF(C316="Ltd",_xlfn.XLOOKUP(D316,Index!V:V,Index!R:R,),_xlfn.XLOOKUP(D316,Index!AG:AG,Index!AC:AC,))</f>
        <v>Payroll &amp; Payroll related</v>
      </c>
      <c r="G316">
        <f>IF(C316="Ltd",_xlfn.XLOOKUP(D316,Index!V:V,Index!T:T,),_xlfn.XLOOKUP(D316,Index!AG:AG,Index!AE:AE,))</f>
        <v>0</v>
      </c>
      <c r="H316" s="31"/>
      <c r="I316" s="25">
        <f>_xlfn.XLOOKUP(_xlfn.NUMBERVALUE(MID(D316,2,5)),'TB LTD 12.22'!E:E,'TB LTD 12.22'!H:H,0,0,1)</f>
        <v>46904.77</v>
      </c>
      <c r="J316" s="30">
        <f>SUMIF(AJE!$E:$E,D316,AJE!$H:$H)</f>
        <v>0</v>
      </c>
      <c r="K316" s="30">
        <f>SUMIF(AJE!$Q:$Q,D316,AJE!$T:$T)</f>
        <v>0</v>
      </c>
      <c r="L316" s="39">
        <f t="shared" si="17"/>
        <v>46904.77</v>
      </c>
      <c r="M316" s="30">
        <f>SUMIF(AJE!$AB:$AB,D316,AJE!$AE:$AE)</f>
        <v>0</v>
      </c>
      <c r="N316" s="29">
        <f t="shared" si="18"/>
        <v>46904.77</v>
      </c>
      <c r="P316" s="29"/>
    </row>
    <row r="317" spans="1:16" x14ac:dyDescent="0.35">
      <c r="A317">
        <f>_xlfn.XLOOKUP($B317,Index!$E:$E,Index!$D:$D,)</f>
        <v>70</v>
      </c>
      <c r="B317" t="str">
        <f>IF($C317="Ltd",_xlfn.XLOOKUP($D317,Index!$V:$V,Index!$P:$P,),_xlfn.XLOOKUP($D317,Index!$AG:$AG,Index!$AA:$AA,))</f>
        <v>G&amp;A</v>
      </c>
      <c r="C317" t="str">
        <f t="shared" si="19"/>
        <v>Ltd</v>
      </c>
      <c r="D317" t="s">
        <v>1024</v>
      </c>
      <c r="E317" s="1" t="str">
        <f>_xlfn.XLOOKUP(_xlfn.NUMBERVALUE(MID(D317,2,5)),'TB LTD 12.22'!$E:$E,'TB LTD 12.22'!$F:$F,)</f>
        <v>פיצויים - הנהלה</v>
      </c>
      <c r="F317" t="str">
        <f>IF(C317="Ltd",_xlfn.XLOOKUP(D317,Index!V:V,Index!R:R,),_xlfn.XLOOKUP(D317,Index!AG:AG,Index!AC:AC,))</f>
        <v>Payroll &amp; Payroll related</v>
      </c>
      <c r="G317">
        <f>IF(C317="Ltd",_xlfn.XLOOKUP(D317,Index!V:V,Index!T:T,),_xlfn.XLOOKUP(D317,Index!AG:AG,Index!AE:AE,))</f>
        <v>0</v>
      </c>
      <c r="H317" s="31"/>
      <c r="I317" s="25">
        <f>_xlfn.XLOOKUP(_xlfn.NUMBERVALUE(MID(D317,2,5)),'TB LTD 12.22'!E:E,'TB LTD 12.22'!H:H,0,0,1)</f>
        <v>99000.8</v>
      </c>
      <c r="J317" s="30">
        <f>SUMIF(AJE!$E:$E,D317,AJE!$H:$H)</f>
        <v>0</v>
      </c>
      <c r="K317" s="30">
        <f>SUMIF(AJE!$Q:$Q,D317,AJE!$T:$T)</f>
        <v>0</v>
      </c>
      <c r="L317" s="39">
        <f t="shared" si="17"/>
        <v>99000.8</v>
      </c>
      <c r="M317" s="30">
        <f>SUMIF(AJE!$AB:$AB,D317,AJE!$AE:$AE)</f>
        <v>0</v>
      </c>
      <c r="N317" s="29">
        <f t="shared" si="18"/>
        <v>99000.8</v>
      </c>
      <c r="P317" s="29"/>
    </row>
    <row r="318" spans="1:16" x14ac:dyDescent="0.35">
      <c r="A318">
        <f>_xlfn.XLOOKUP($B318,Index!$E:$E,Index!$D:$D,)</f>
        <v>70</v>
      </c>
      <c r="B318" t="str">
        <f>IF($C318="Ltd",_xlfn.XLOOKUP($D318,Index!$V:$V,Index!$P:$P,),_xlfn.XLOOKUP($D318,Index!$AG:$AG,Index!$AA:$AA,))</f>
        <v>G&amp;A</v>
      </c>
      <c r="C318" t="str">
        <f t="shared" si="19"/>
        <v>Ltd</v>
      </c>
      <c r="D318" t="s">
        <v>1025</v>
      </c>
      <c r="E318" s="1" t="str">
        <f>_xlfn.XLOOKUP(_xlfn.NUMBERVALUE(MID(D318,2,5)),'TB LTD 12.22'!$E:$E,'TB LTD 12.22'!$F:$F,)</f>
        <v>שונות מעביד - הנהלה</v>
      </c>
      <c r="F318" t="str">
        <f>IF(C318="Ltd",_xlfn.XLOOKUP(D318,Index!V:V,Index!R:R,),_xlfn.XLOOKUP(D318,Index!AG:AG,Index!AC:AC,))</f>
        <v>Payroll &amp; Payroll related</v>
      </c>
      <c r="G318">
        <f>IF(C318="Ltd",_xlfn.XLOOKUP(D318,Index!V:V,Index!T:T,),_xlfn.XLOOKUP(D318,Index!AG:AG,Index!AE:AE,))</f>
        <v>0</v>
      </c>
      <c r="H318" s="31"/>
      <c r="I318" s="25">
        <f>_xlfn.XLOOKUP(_xlfn.NUMBERVALUE(MID(D318,2,5)),'TB LTD 12.22'!E:E,'TB LTD 12.22'!H:H,0,0,1)</f>
        <v>3821.29</v>
      </c>
      <c r="J318" s="30">
        <f>SUMIF(AJE!$E:$E,D318,AJE!$H:$H)</f>
        <v>0</v>
      </c>
      <c r="K318" s="30">
        <f>SUMIF(AJE!$Q:$Q,D318,AJE!$T:$T)</f>
        <v>0</v>
      </c>
      <c r="L318" s="39">
        <f t="shared" si="17"/>
        <v>3821.29</v>
      </c>
      <c r="M318" s="30">
        <f>SUMIF(AJE!$AB:$AB,D318,AJE!$AE:$AE)</f>
        <v>0</v>
      </c>
      <c r="N318" s="29">
        <f t="shared" si="18"/>
        <v>3821.29</v>
      </c>
      <c r="P318" s="29"/>
    </row>
    <row r="319" spans="1:16" x14ac:dyDescent="0.35">
      <c r="A319">
        <f>_xlfn.XLOOKUP($B319,Index!$E:$E,Index!$D:$D,)</f>
        <v>40</v>
      </c>
      <c r="B319" t="str">
        <f>IF($C319="Ltd",_xlfn.XLOOKUP($D319,Index!$V:$V,Index!$P:$P,),_xlfn.XLOOKUP($D319,Index!$AG:$AG,Index!$AA:$AA,))</f>
        <v>R&amp;D</v>
      </c>
      <c r="C319" t="str">
        <f t="shared" si="19"/>
        <v>Ltd</v>
      </c>
      <c r="D319" t="s">
        <v>1026</v>
      </c>
      <c r="E319" s="1" t="str">
        <f>_xlfn.XLOOKUP(_xlfn.NUMBERVALUE(MID(D319,2,5)),'TB LTD 12.22'!$E:$E,'TB LTD 12.22'!$F:$F,)</f>
        <v>תגמולי מעביד פיתוח</v>
      </c>
      <c r="F319" t="str">
        <f>IF(C319="Ltd",_xlfn.XLOOKUP(D319,Index!V:V,Index!R:R,),_xlfn.XLOOKUP(D319,Index!AG:AG,Index!AC:AC,))</f>
        <v>Payroll &amp; Payroll related</v>
      </c>
      <c r="G319" t="str">
        <f>IF(C319="Ltd",_xlfn.XLOOKUP(D319,Index!V:V,Index!T:T,),_xlfn.XLOOKUP(D319,Index!AG:AG,Index!AE:AE,))</f>
        <v>Dev</v>
      </c>
      <c r="H319" s="31"/>
      <c r="I319" s="25">
        <f>_xlfn.XLOOKUP(_xlfn.NUMBERVALUE(MID(D319,2,5)),'TB LTD 12.22'!E:E,'TB LTD 12.22'!H:H,0,0,1)</f>
        <v>272551.52</v>
      </c>
      <c r="J319" s="30">
        <f>SUMIF(AJE!$E:$E,D319,AJE!$H:$H)</f>
        <v>0</v>
      </c>
      <c r="K319" s="30">
        <f>SUMIF(AJE!$Q:$Q,D319,AJE!$T:$T)</f>
        <v>0</v>
      </c>
      <c r="L319" s="39">
        <f t="shared" si="17"/>
        <v>272551.52</v>
      </c>
      <c r="M319" s="30">
        <f>SUMIF(AJE!$AB:$AB,D319,AJE!$AE:$AE)</f>
        <v>0</v>
      </c>
      <c r="N319" s="29">
        <f t="shared" si="18"/>
        <v>272551.52</v>
      </c>
      <c r="P319" s="29"/>
    </row>
    <row r="320" spans="1:16" x14ac:dyDescent="0.35">
      <c r="A320">
        <f>_xlfn.XLOOKUP($B320,Index!$E:$E,Index!$D:$D,)</f>
        <v>40</v>
      </c>
      <c r="B320" t="str">
        <f>IF($C320="Ltd",_xlfn.XLOOKUP($D320,Index!$V:$V,Index!$P:$P,),_xlfn.XLOOKUP($D320,Index!$AG:$AG,Index!$AA:$AA,))</f>
        <v>R&amp;D</v>
      </c>
      <c r="C320" t="str">
        <f t="shared" si="19"/>
        <v>Ltd</v>
      </c>
      <c r="D320" t="s">
        <v>1027</v>
      </c>
      <c r="E320" s="1" t="str">
        <f>_xlfn.XLOOKUP(_xlfn.NUMBERVALUE(MID(D320,2,5)),'TB LTD 12.22'!$E:$E,'TB LTD 12.22'!$F:$F,)</f>
        <v>ק.השתלמות מעביד - פיתוח</v>
      </c>
      <c r="F320" t="str">
        <f>IF(C320="Ltd",_xlfn.XLOOKUP(D320,Index!V:V,Index!R:R,),_xlfn.XLOOKUP(D320,Index!AG:AG,Index!AC:AC,))</f>
        <v>Payroll &amp; Payroll related</v>
      </c>
      <c r="G320" t="str">
        <f>IF(C320="Ltd",_xlfn.XLOOKUP(D320,Index!V:V,Index!T:T,),_xlfn.XLOOKUP(D320,Index!AG:AG,Index!AE:AE,))</f>
        <v>Dev</v>
      </c>
      <c r="H320" s="31"/>
      <c r="I320" s="25">
        <f>_xlfn.XLOOKUP(_xlfn.NUMBERVALUE(MID(D320,2,5)),'TB LTD 12.22'!E:E,'TB LTD 12.22'!H:H,0,0,1)</f>
        <v>148217.44</v>
      </c>
      <c r="J320" s="30">
        <f>SUMIF(AJE!$E:$E,D320,AJE!$H:$H)</f>
        <v>0</v>
      </c>
      <c r="K320" s="30">
        <f>SUMIF(AJE!$Q:$Q,D320,AJE!$T:$T)</f>
        <v>0</v>
      </c>
      <c r="L320" s="39">
        <f t="shared" si="17"/>
        <v>148217.44</v>
      </c>
      <c r="M320" s="30">
        <f>SUMIF(AJE!$AB:$AB,D320,AJE!$AE:$AE)</f>
        <v>0</v>
      </c>
      <c r="N320" s="29">
        <f t="shared" si="18"/>
        <v>148217.44</v>
      </c>
      <c r="P320" s="29"/>
    </row>
    <row r="321" spans="1:16" x14ac:dyDescent="0.35">
      <c r="A321">
        <f>_xlfn.XLOOKUP($B321,Index!$E:$E,Index!$D:$D,)</f>
        <v>40</v>
      </c>
      <c r="B321" t="str">
        <f>IF($C321="Ltd",_xlfn.XLOOKUP($D321,Index!$V:$V,Index!$P:$P,),_xlfn.XLOOKUP($D321,Index!$AG:$AG,Index!$AA:$AA,))</f>
        <v>R&amp;D</v>
      </c>
      <c r="C321" t="str">
        <f t="shared" si="19"/>
        <v>Ltd</v>
      </c>
      <c r="D321" t="s">
        <v>1028</v>
      </c>
      <c r="E321" s="1" t="str">
        <f>_xlfn.XLOOKUP(_xlfn.NUMBERVALUE(MID(D321,2,5)),'TB LTD 12.22'!$E:$E,'TB LTD 12.22'!$F:$F,)</f>
        <v>פיצויים - פיתוח</v>
      </c>
      <c r="F321" t="str">
        <f>IF(C321="Ltd",_xlfn.XLOOKUP(D321,Index!V:V,Index!R:R,),_xlfn.XLOOKUP(D321,Index!AG:AG,Index!AC:AC,))</f>
        <v>Payroll &amp; Payroll related</v>
      </c>
      <c r="G321" t="str">
        <f>IF(C321="Ltd",_xlfn.XLOOKUP(D321,Index!V:V,Index!T:T,),_xlfn.XLOOKUP(D321,Index!AG:AG,Index!AE:AE,))</f>
        <v>Dev</v>
      </c>
      <c r="H321" s="31"/>
      <c r="I321" s="25">
        <f>_xlfn.XLOOKUP(_xlfn.NUMBERVALUE(MID(D321,2,5)),'TB LTD 12.22'!E:E,'TB LTD 12.22'!H:H,0,0,1)</f>
        <v>367325.54</v>
      </c>
      <c r="J321" s="30">
        <f>SUMIF(AJE!$E:$E,D321,AJE!$H:$H)</f>
        <v>0</v>
      </c>
      <c r="K321" s="30">
        <f>SUMIF(AJE!$Q:$Q,D321,AJE!$T:$T)</f>
        <v>0</v>
      </c>
      <c r="L321" s="39">
        <f t="shared" si="17"/>
        <v>367325.54</v>
      </c>
      <c r="M321" s="30">
        <f>SUMIF(AJE!$AB:$AB,D321,AJE!$AE:$AE)</f>
        <v>0</v>
      </c>
      <c r="N321" s="29">
        <f t="shared" si="18"/>
        <v>367325.54</v>
      </c>
      <c r="P321" s="29"/>
    </row>
    <row r="322" spans="1:16" x14ac:dyDescent="0.35">
      <c r="A322">
        <f>_xlfn.XLOOKUP($B322,Index!$E:$E,Index!$D:$D,)</f>
        <v>40</v>
      </c>
      <c r="B322" t="str">
        <f>IF($C322="Ltd",_xlfn.XLOOKUP($D322,Index!$V:$V,Index!$P:$P,),_xlfn.XLOOKUP($D322,Index!$AG:$AG,Index!$AA:$AA,))</f>
        <v>R&amp;D</v>
      </c>
      <c r="C322" t="str">
        <f t="shared" si="19"/>
        <v>Ltd</v>
      </c>
      <c r="D322" t="s">
        <v>1029</v>
      </c>
      <c r="E322" s="1" t="str">
        <f>_xlfn.XLOOKUP(_xlfn.NUMBERVALUE(MID(D322,2,5)),'TB LTD 12.22'!$E:$E,'TB LTD 12.22'!$F:$F,)</f>
        <v>הוצ' שכר - פיתוח</v>
      </c>
      <c r="F322" t="str">
        <f>IF(C322="Ltd",_xlfn.XLOOKUP(D322,Index!V:V,Index!R:R,),_xlfn.XLOOKUP(D322,Index!AG:AG,Index!AC:AC,))</f>
        <v>Payroll &amp; Payroll related</v>
      </c>
      <c r="G322" t="str">
        <f>IF(C322="Ltd",_xlfn.XLOOKUP(D322,Index!V:V,Index!T:T,),_xlfn.XLOOKUP(D322,Index!AG:AG,Index!AE:AE,))</f>
        <v>Dev</v>
      </c>
      <c r="H322" s="31"/>
      <c r="I322" s="25">
        <f>_xlfn.XLOOKUP(_xlfn.NUMBERVALUE(MID(D322,2,5)),'TB LTD 12.22'!E:E,'TB LTD 12.22'!H:H,0,0,1)</f>
        <v>4485062.24</v>
      </c>
      <c r="J322" s="30">
        <f>SUMIF(AJE!$E:$E,D322,AJE!$H:$H)</f>
        <v>0</v>
      </c>
      <c r="K322" s="30">
        <f>SUMIF(AJE!$Q:$Q,D322,AJE!$T:$T)</f>
        <v>0</v>
      </c>
      <c r="L322" s="39">
        <f t="shared" si="17"/>
        <v>4485062.24</v>
      </c>
      <c r="M322" s="30">
        <f>SUMIF(AJE!$AB:$AB,D322,AJE!$AE:$AE)</f>
        <v>0</v>
      </c>
      <c r="N322" s="29">
        <f t="shared" si="18"/>
        <v>4485062.24</v>
      </c>
      <c r="P322" s="29"/>
    </row>
    <row r="323" spans="1:16" x14ac:dyDescent="0.35">
      <c r="A323">
        <f>_xlfn.XLOOKUP($B323,Index!$E:$E,Index!$D:$D,)</f>
        <v>40</v>
      </c>
      <c r="B323" t="str">
        <f>IF($C323="Ltd",_xlfn.XLOOKUP($D323,Index!$V:$V,Index!$P:$P,),_xlfn.XLOOKUP($D323,Index!$AG:$AG,Index!$AA:$AA,))</f>
        <v>R&amp;D</v>
      </c>
      <c r="C323" t="str">
        <f t="shared" si="19"/>
        <v>Ltd</v>
      </c>
      <c r="D323" t="s">
        <v>1030</v>
      </c>
      <c r="E323" s="1" t="str">
        <f>_xlfn.XLOOKUP(_xlfn.NUMBERVALUE(MID(D323,2,5)),'TB LTD 12.22'!$E:$E,'TB LTD 12.22'!$F:$F,)</f>
        <v>הוצ ביטוח לאומי - פיתוח</v>
      </c>
      <c r="F323" t="str">
        <f>IF(C323="Ltd",_xlfn.XLOOKUP(D323,Index!V:V,Index!R:R,),_xlfn.XLOOKUP(D323,Index!AG:AG,Index!AC:AC,))</f>
        <v>Payroll &amp; Payroll related</v>
      </c>
      <c r="G323" t="str">
        <f>IF(C323="Ltd",_xlfn.XLOOKUP(D323,Index!V:V,Index!T:T,),_xlfn.XLOOKUP(D323,Index!AG:AG,Index!AE:AE,))</f>
        <v>Dev</v>
      </c>
      <c r="H323" s="31"/>
      <c r="I323" s="25">
        <f>_xlfn.XLOOKUP(_xlfn.NUMBERVALUE(MID(D323,2,5)),'TB LTD 12.22'!E:E,'TB LTD 12.22'!H:H,0,0,1)</f>
        <v>313991.67</v>
      </c>
      <c r="J323" s="30">
        <f>SUMIF(AJE!$E:$E,D323,AJE!$H:$H)</f>
        <v>0</v>
      </c>
      <c r="K323" s="30">
        <f>SUMIF(AJE!$Q:$Q,D323,AJE!$T:$T)</f>
        <v>0</v>
      </c>
      <c r="L323" s="39">
        <f t="shared" si="17"/>
        <v>313991.67</v>
      </c>
      <c r="M323" s="30">
        <f>SUMIF(AJE!$AB:$AB,D323,AJE!$AE:$AE)</f>
        <v>0</v>
      </c>
      <c r="N323" s="29">
        <f t="shared" si="18"/>
        <v>313991.67</v>
      </c>
      <c r="P323" s="29"/>
    </row>
    <row r="324" spans="1:16" x14ac:dyDescent="0.35">
      <c r="A324">
        <f>_xlfn.XLOOKUP($B324,Index!$E:$E,Index!$D:$D,)</f>
        <v>40</v>
      </c>
      <c r="B324" t="str">
        <f>IF($C324="Ltd",_xlfn.XLOOKUP($D324,Index!$V:$V,Index!$P:$P,),_xlfn.XLOOKUP($D324,Index!$AG:$AG,Index!$AA:$AA,))</f>
        <v>R&amp;D</v>
      </c>
      <c r="C324" t="str">
        <f t="shared" si="19"/>
        <v>Ltd</v>
      </c>
      <c r="D324" t="s">
        <v>1031</v>
      </c>
      <c r="E324" s="1" t="str">
        <f>_xlfn.XLOOKUP(_xlfn.NUMBERVALUE(MID(D324,2,5)),'TB LTD 12.22'!$E:$E,'TB LTD 12.22'!$F:$F,)</f>
        <v>שונות מעביד - פיתוח</v>
      </c>
      <c r="F324" t="str">
        <f>IF(C324="Ltd",_xlfn.XLOOKUP(D324,Index!V:V,Index!R:R,),_xlfn.XLOOKUP(D324,Index!AG:AG,Index!AC:AC,))</f>
        <v>Payroll &amp; Payroll related</v>
      </c>
      <c r="G324" t="str">
        <f>IF(C324="Ltd",_xlfn.XLOOKUP(D324,Index!V:V,Index!T:T,),_xlfn.XLOOKUP(D324,Index!AG:AG,Index!AE:AE,))</f>
        <v>Dev</v>
      </c>
      <c r="H324" s="31"/>
      <c r="I324" s="25">
        <f>_xlfn.XLOOKUP(_xlfn.NUMBERVALUE(MID(D324,2,5)),'TB LTD 12.22'!E:E,'TB LTD 12.22'!H:H,0,0,1)</f>
        <v>13943.13</v>
      </c>
      <c r="J324" s="30">
        <f>SUMIF(AJE!$E:$E,D324,AJE!$H:$H)</f>
        <v>0</v>
      </c>
      <c r="K324" s="30">
        <f>SUMIF(AJE!$Q:$Q,D324,AJE!$T:$T)</f>
        <v>0</v>
      </c>
      <c r="L324" s="39">
        <f t="shared" si="17"/>
        <v>13943.13</v>
      </c>
      <c r="M324" s="30">
        <f>SUMIF(AJE!$AB:$AB,D324,AJE!$AE:$AE)</f>
        <v>0</v>
      </c>
      <c r="N324" s="29">
        <f t="shared" si="18"/>
        <v>13943.13</v>
      </c>
      <c r="P324" s="29"/>
    </row>
    <row r="325" spans="1:16" x14ac:dyDescent="0.35">
      <c r="A325">
        <f>_xlfn.XLOOKUP($B325,Index!$E:$E,Index!$D:$D,)</f>
        <v>30</v>
      </c>
      <c r="B325" t="str">
        <f>IF($C325="Ltd",_xlfn.XLOOKUP($D325,Index!$V:$V,Index!$P:$P,),_xlfn.XLOOKUP($D325,Index!$AG:$AG,Index!$AA:$AA,))</f>
        <v>Cost of Sales</v>
      </c>
      <c r="C325" t="str">
        <f t="shared" si="19"/>
        <v>Ltd</v>
      </c>
      <c r="D325" t="s">
        <v>1032</v>
      </c>
      <c r="E325" s="1" t="str">
        <f>_xlfn.XLOOKUP(_xlfn.NUMBERVALUE(MID(D325,2,5)),'TB LTD 12.22'!$E:$E,'TB LTD 12.22'!$F:$F,)</f>
        <v>הוצ שכר שירות לקוחות</v>
      </c>
      <c r="F325" t="str">
        <f>IF(C325="Ltd",_xlfn.XLOOKUP(D325,Index!V:V,Index!R:R,),_xlfn.XLOOKUP(D325,Index!AG:AG,Index!AC:AC,))</f>
        <v>Payroll &amp; Payroll related</v>
      </c>
      <c r="G325">
        <f>IF(C325="Ltd",_xlfn.XLOOKUP(D325,Index!V:V,Index!T:T,),_xlfn.XLOOKUP(D325,Index!AG:AG,Index!AE:AE,))</f>
        <v>0</v>
      </c>
      <c r="H325" s="31"/>
      <c r="I325" s="25">
        <f>_xlfn.XLOOKUP(_xlfn.NUMBERVALUE(MID(D325,2,5)),'TB LTD 12.22'!E:E,'TB LTD 12.22'!H:H,0,0,1)</f>
        <v>858649.24</v>
      </c>
      <c r="J325" s="30">
        <f>SUMIF(AJE!$E:$E,D325,AJE!$H:$H)</f>
        <v>12974.396539862404</v>
      </c>
      <c r="K325" s="30">
        <f>SUMIF(AJE!$Q:$Q,D325,AJE!$T:$T)</f>
        <v>0</v>
      </c>
      <c r="L325" s="39">
        <f t="shared" si="17"/>
        <v>871623.63653986237</v>
      </c>
      <c r="M325" s="30">
        <f>SUMIF(AJE!$AB:$AB,D325,AJE!$AE:$AE)</f>
        <v>0</v>
      </c>
      <c r="N325" s="29">
        <f t="shared" si="18"/>
        <v>871623.63653986237</v>
      </c>
      <c r="P325" s="29"/>
    </row>
    <row r="326" spans="1:16" x14ac:dyDescent="0.35">
      <c r="A326">
        <f>_xlfn.XLOOKUP($B326,Index!$E:$E,Index!$D:$D,)</f>
        <v>30</v>
      </c>
      <c r="B326" t="str">
        <f>IF($C326="Ltd",_xlfn.XLOOKUP($D326,Index!$V:$V,Index!$P:$P,),_xlfn.XLOOKUP($D326,Index!$AG:$AG,Index!$AA:$AA,))</f>
        <v>Cost of Sales</v>
      </c>
      <c r="C326" t="str">
        <f t="shared" si="19"/>
        <v>Ltd</v>
      </c>
      <c r="D326" t="s">
        <v>1033</v>
      </c>
      <c r="E326" s="1" t="str">
        <f>_xlfn.XLOOKUP(_xlfn.NUMBERVALUE(MID(D326,2,5)),'TB LTD 12.22'!$E:$E,'TB LTD 12.22'!$F:$F,)</f>
        <v>הוצ ביטוח לאומי שירות לקוחות</v>
      </c>
      <c r="F326" t="str">
        <f>IF(C326="Ltd",_xlfn.XLOOKUP(D326,Index!V:V,Index!R:R,),_xlfn.XLOOKUP(D326,Index!AG:AG,Index!AC:AC,))</f>
        <v>Payroll &amp; Payroll related</v>
      </c>
      <c r="G326">
        <f>IF(C326="Ltd",_xlfn.XLOOKUP(D326,Index!V:V,Index!T:T,),_xlfn.XLOOKUP(D326,Index!AG:AG,Index!AE:AE,))</f>
        <v>0</v>
      </c>
      <c r="H326" s="31"/>
      <c r="I326" s="25">
        <f>_xlfn.XLOOKUP(_xlfn.NUMBERVALUE(MID(D326,2,5)),'TB LTD 12.22'!E:E,'TB LTD 12.22'!H:H,0,0,1)</f>
        <v>63628.3</v>
      </c>
      <c r="J326" s="30">
        <f>SUMIF(AJE!$E:$E,D326,AJE!$H:$H)</f>
        <v>0</v>
      </c>
      <c r="K326" s="30">
        <f>SUMIF(AJE!$Q:$Q,D326,AJE!$T:$T)</f>
        <v>0</v>
      </c>
      <c r="L326" s="39">
        <f t="shared" si="17"/>
        <v>63628.3</v>
      </c>
      <c r="M326" s="30">
        <f>SUMIF(AJE!$AB:$AB,D326,AJE!$AE:$AE)</f>
        <v>0</v>
      </c>
      <c r="N326" s="29">
        <f t="shared" si="18"/>
        <v>63628.3</v>
      </c>
      <c r="P326" s="29"/>
    </row>
    <row r="327" spans="1:16" x14ac:dyDescent="0.35">
      <c r="A327">
        <f>_xlfn.XLOOKUP($B327,Index!$E:$E,Index!$D:$D,)</f>
        <v>30</v>
      </c>
      <c r="B327" t="str">
        <f>IF($C327="Ltd",_xlfn.XLOOKUP($D327,Index!$V:$V,Index!$P:$P,),_xlfn.XLOOKUP($D327,Index!$AG:$AG,Index!$AA:$AA,))</f>
        <v>Cost of Sales</v>
      </c>
      <c r="C327" t="str">
        <f t="shared" si="19"/>
        <v>Ltd</v>
      </c>
      <c r="D327" t="s">
        <v>1034</v>
      </c>
      <c r="E327" s="1" t="str">
        <f>_xlfn.XLOOKUP(_xlfn.NUMBERVALUE(MID(D327,2,5)),'TB LTD 12.22'!$E:$E,'TB LTD 12.22'!$F:$F,)</f>
        <v>פיצויים - שירות לקוחות</v>
      </c>
      <c r="F327" t="str">
        <f>IF(C327="Ltd",_xlfn.XLOOKUP(D327,Index!V:V,Index!R:R,),_xlfn.XLOOKUP(D327,Index!AG:AG,Index!AC:AC,))</f>
        <v>Payroll &amp; Payroll related</v>
      </c>
      <c r="G327">
        <f>IF(C327="Ltd",_xlfn.XLOOKUP(D327,Index!V:V,Index!T:T,),_xlfn.XLOOKUP(D327,Index!AG:AG,Index!AE:AE,))</f>
        <v>0</v>
      </c>
      <c r="H327" s="31"/>
      <c r="I327" s="25">
        <f>_xlfn.XLOOKUP(_xlfn.NUMBERVALUE(MID(D327,2,5)),'TB LTD 12.22'!E:E,'TB LTD 12.22'!H:H,0,0,1)</f>
        <v>66023.77</v>
      </c>
      <c r="J327" s="30">
        <f>SUMIF(AJE!$E:$E,D327,AJE!$H:$H)</f>
        <v>0</v>
      </c>
      <c r="K327" s="30">
        <f>SUMIF(AJE!$Q:$Q,D327,AJE!$T:$T)</f>
        <v>0</v>
      </c>
      <c r="L327" s="39">
        <f t="shared" si="17"/>
        <v>66023.77</v>
      </c>
      <c r="M327" s="30">
        <f>SUMIF(AJE!$AB:$AB,D327,AJE!$AE:$AE)</f>
        <v>0</v>
      </c>
      <c r="N327" s="29">
        <f t="shared" si="18"/>
        <v>66023.77</v>
      </c>
      <c r="P327" s="29"/>
    </row>
    <row r="328" spans="1:16" x14ac:dyDescent="0.35">
      <c r="A328">
        <f>_xlfn.XLOOKUP($B328,Index!$E:$E,Index!$D:$D,)</f>
        <v>30</v>
      </c>
      <c r="B328" t="str">
        <f>IF($C328="Ltd",_xlfn.XLOOKUP($D328,Index!$V:$V,Index!$P:$P,),_xlfn.XLOOKUP($D328,Index!$AG:$AG,Index!$AA:$AA,))</f>
        <v>Cost of Sales</v>
      </c>
      <c r="C328" t="str">
        <f t="shared" si="19"/>
        <v>Ltd</v>
      </c>
      <c r="D328" t="s">
        <v>1035</v>
      </c>
      <c r="E328" s="1" t="str">
        <f>_xlfn.XLOOKUP(_xlfn.NUMBERVALUE(MID(D328,2,5)),'TB LTD 12.22'!$E:$E,'TB LTD 12.22'!$F:$F,)</f>
        <v>תגמולי מעביד - שירות לקוחות</v>
      </c>
      <c r="F328" t="str">
        <f>IF(C328="Ltd",_xlfn.XLOOKUP(D328,Index!V:V,Index!R:R,),_xlfn.XLOOKUP(D328,Index!AG:AG,Index!AC:AC,))</f>
        <v>Payroll &amp; Payroll related</v>
      </c>
      <c r="G328">
        <f>IF(C328="Ltd",_xlfn.XLOOKUP(D328,Index!V:V,Index!T:T,),_xlfn.XLOOKUP(D328,Index!AG:AG,Index!AE:AE,))</f>
        <v>0</v>
      </c>
      <c r="H328" s="31"/>
      <c r="I328" s="25">
        <f>_xlfn.XLOOKUP(_xlfn.NUMBERVALUE(MID(D328,2,5)),'TB LTD 12.22'!E:E,'TB LTD 12.22'!H:H,0,0,1)</f>
        <v>49249.5</v>
      </c>
      <c r="J328" s="30">
        <f>SUMIF(AJE!$E:$E,D328,AJE!$H:$H)</f>
        <v>0</v>
      </c>
      <c r="K328" s="30">
        <f>SUMIF(AJE!$Q:$Q,D328,AJE!$T:$T)</f>
        <v>0</v>
      </c>
      <c r="L328" s="39">
        <f t="shared" si="17"/>
        <v>49249.5</v>
      </c>
      <c r="M328" s="30">
        <f>SUMIF(AJE!$AB:$AB,D328,AJE!$AE:$AE)</f>
        <v>0</v>
      </c>
      <c r="N328" s="29">
        <f t="shared" si="18"/>
        <v>49249.5</v>
      </c>
      <c r="P328" s="29"/>
    </row>
    <row r="329" spans="1:16" x14ac:dyDescent="0.35">
      <c r="A329">
        <f>_xlfn.XLOOKUP($B329,Index!$E:$E,Index!$D:$D,)</f>
        <v>30</v>
      </c>
      <c r="B329" t="str">
        <f>IF($C329="Ltd",_xlfn.XLOOKUP($D329,Index!$V:$V,Index!$P:$P,),_xlfn.XLOOKUP($D329,Index!$AG:$AG,Index!$AA:$AA,))</f>
        <v>Cost of Sales</v>
      </c>
      <c r="C329" t="str">
        <f t="shared" si="19"/>
        <v>Ltd</v>
      </c>
      <c r="D329" t="s">
        <v>1036</v>
      </c>
      <c r="E329" s="1" t="str">
        <f>_xlfn.XLOOKUP(_xlfn.NUMBERVALUE(MID(D329,2,5)),'TB LTD 12.22'!$E:$E,'TB LTD 12.22'!$F:$F,)</f>
        <v>ק.השתלמות מעביד - שירות לקוחות</v>
      </c>
      <c r="F329" t="str">
        <f>IF(C329="Ltd",_xlfn.XLOOKUP(D329,Index!V:V,Index!R:R,),_xlfn.XLOOKUP(D329,Index!AG:AG,Index!AC:AC,))</f>
        <v>Payroll &amp; Payroll related</v>
      </c>
      <c r="G329">
        <f>IF(C329="Ltd",_xlfn.XLOOKUP(D329,Index!V:V,Index!T:T,),_xlfn.XLOOKUP(D329,Index!AG:AG,Index!AE:AE,))</f>
        <v>0</v>
      </c>
      <c r="H329" s="31"/>
      <c r="I329" s="25">
        <f>_xlfn.XLOOKUP(_xlfn.NUMBERVALUE(MID(D329,2,5)),'TB LTD 12.22'!E:E,'TB LTD 12.22'!H:H,0,0,1)</f>
        <v>32265.5</v>
      </c>
      <c r="J329" s="30">
        <f>SUMIF(AJE!$E:$E,D329,AJE!$H:$H)</f>
        <v>0</v>
      </c>
      <c r="K329" s="30">
        <f>SUMIF(AJE!$Q:$Q,D329,AJE!$T:$T)</f>
        <v>0</v>
      </c>
      <c r="L329" s="39">
        <f t="shared" si="17"/>
        <v>32265.5</v>
      </c>
      <c r="M329" s="30">
        <f>SUMIF(AJE!$AB:$AB,D329,AJE!$AE:$AE)</f>
        <v>0</v>
      </c>
      <c r="N329" s="29">
        <f t="shared" si="18"/>
        <v>32265.5</v>
      </c>
      <c r="P329" s="29"/>
    </row>
    <row r="330" spans="1:16" x14ac:dyDescent="0.35">
      <c r="A330">
        <f>_xlfn.XLOOKUP($B330,Index!$E:$E,Index!$D:$D,)</f>
        <v>30</v>
      </c>
      <c r="B330" t="str">
        <f>IF($C330="Ltd",_xlfn.XLOOKUP($D330,Index!$V:$V,Index!$P:$P,),_xlfn.XLOOKUP($D330,Index!$AG:$AG,Index!$AA:$AA,))</f>
        <v>Cost of Sales</v>
      </c>
      <c r="C330" t="str">
        <f t="shared" si="19"/>
        <v>Ltd</v>
      </c>
      <c r="D330" t="s">
        <v>1037</v>
      </c>
      <c r="E330" s="1" t="str">
        <f>_xlfn.XLOOKUP(_xlfn.NUMBERVALUE(MID(D330,2,5)),'TB LTD 12.22'!$E:$E,'TB LTD 12.22'!$F:$F,)</f>
        <v>שונות מעביד שירות לקוחות</v>
      </c>
      <c r="F330" t="str">
        <f>IF(C330="Ltd",_xlfn.XLOOKUP(D330,Index!V:V,Index!R:R,),_xlfn.XLOOKUP(D330,Index!AG:AG,Index!AC:AC,))</f>
        <v>Payroll &amp; Payroll related</v>
      </c>
      <c r="G330">
        <f>IF(C330="Ltd",_xlfn.XLOOKUP(D330,Index!V:V,Index!T:T,),_xlfn.XLOOKUP(D330,Index!AG:AG,Index!AE:AE,))</f>
        <v>0</v>
      </c>
      <c r="H330" s="31"/>
      <c r="I330" s="25">
        <f>_xlfn.XLOOKUP(_xlfn.NUMBERVALUE(MID(D330,2,5)),'TB LTD 12.22'!E:E,'TB LTD 12.22'!H:H,0,0,1)</f>
        <v>2269.63</v>
      </c>
      <c r="J330" s="30">
        <f>SUMIF(AJE!$E:$E,D330,AJE!$H:$H)</f>
        <v>0</v>
      </c>
      <c r="K330" s="30">
        <f>SUMIF(AJE!$Q:$Q,D330,AJE!$T:$T)</f>
        <v>0</v>
      </c>
      <c r="L330" s="39">
        <f t="shared" si="17"/>
        <v>2269.63</v>
      </c>
      <c r="M330" s="30">
        <f>SUMIF(AJE!$AB:$AB,D330,AJE!$AE:$AE)</f>
        <v>0</v>
      </c>
      <c r="N330" s="29">
        <f t="shared" si="18"/>
        <v>2269.63</v>
      </c>
      <c r="P330" s="29"/>
    </row>
    <row r="331" spans="1:16" x14ac:dyDescent="0.35">
      <c r="A331">
        <f>_xlfn.XLOOKUP($B331,Index!$E:$E,Index!$D:$D,)</f>
        <v>50</v>
      </c>
      <c r="B331" t="str">
        <f>IF($C331="Ltd",_xlfn.XLOOKUP($D331,Index!$V:$V,Index!$P:$P,),_xlfn.XLOOKUP($D331,Index!$AG:$AG,Index!$AA:$AA,))</f>
        <v>Sales</v>
      </c>
      <c r="C331" t="str">
        <f t="shared" si="19"/>
        <v>Ltd</v>
      </c>
      <c r="D331" t="s">
        <v>1038</v>
      </c>
      <c r="E331" s="1" t="str">
        <f>_xlfn.XLOOKUP(_xlfn.NUMBERVALUE(MID(D331,2,5)),'TB LTD 12.22'!$E:$E,'TB LTD 12.22'!$F:$F,)</f>
        <v>הוצ שכר מכירות</v>
      </c>
      <c r="F331" t="str">
        <f>IF(C331="Ltd",_xlfn.XLOOKUP(D331,Index!V:V,Index!R:R,),_xlfn.XLOOKUP(D331,Index!AG:AG,Index!AC:AC,))</f>
        <v>Payroll &amp; Payroll related</v>
      </c>
      <c r="G331">
        <f>IF(C331="Ltd",_xlfn.XLOOKUP(D331,Index!V:V,Index!T:T,),_xlfn.XLOOKUP(D331,Index!AG:AG,Index!AE:AE,))</f>
        <v>0</v>
      </c>
      <c r="H331" s="31"/>
      <c r="I331" s="25">
        <f>_xlfn.XLOOKUP(_xlfn.NUMBERVALUE(MID(D331,2,5)),'TB LTD 12.22'!E:E,'TB LTD 12.22'!H:H,0,0,1)</f>
        <v>-140858.1</v>
      </c>
      <c r="J331" s="30">
        <f>SUMIF(AJE!$E:$E,D331,AJE!$H:$H)</f>
        <v>211050.82540082477</v>
      </c>
      <c r="K331" s="30">
        <f>SUMIF(AJE!$Q:$Q,D331,AJE!$T:$T)</f>
        <v>0</v>
      </c>
      <c r="L331" s="39">
        <f t="shared" si="17"/>
        <v>70192.725400824769</v>
      </c>
      <c r="M331" s="30">
        <f>SUMIF(AJE!$AB:$AB,D331,AJE!$AE:$AE)</f>
        <v>0</v>
      </c>
      <c r="N331" s="29">
        <f t="shared" si="18"/>
        <v>70192.725400824769</v>
      </c>
      <c r="P331" s="29"/>
    </row>
    <row r="332" spans="1:16" x14ac:dyDescent="0.35">
      <c r="A332">
        <f>_xlfn.XLOOKUP($B332,Index!$E:$E,Index!$D:$D,)</f>
        <v>50</v>
      </c>
      <c r="B332" t="str">
        <f>IF($C332="Ltd",_xlfn.XLOOKUP($D332,Index!$V:$V,Index!$P:$P,),_xlfn.XLOOKUP($D332,Index!$AG:$AG,Index!$AA:$AA,))</f>
        <v>Sales</v>
      </c>
      <c r="C332" t="str">
        <f t="shared" si="19"/>
        <v>Ltd</v>
      </c>
      <c r="D332" t="s">
        <v>1039</v>
      </c>
      <c r="E332" s="1" t="str">
        <f>_xlfn.XLOOKUP(_xlfn.NUMBERVALUE(MID(D332,2,5)),'TB LTD 12.22'!$E:$E,'TB LTD 12.22'!$F:$F,)</f>
        <v>הוצ ביטוח לאומי מכירות</v>
      </c>
      <c r="F332" t="str">
        <f>IF(C332="Ltd",_xlfn.XLOOKUP(D332,Index!V:V,Index!R:R,),_xlfn.XLOOKUP(D332,Index!AG:AG,Index!AC:AC,))</f>
        <v>Payroll &amp; Payroll related</v>
      </c>
      <c r="G332">
        <f>IF(C332="Ltd",_xlfn.XLOOKUP(D332,Index!V:V,Index!T:T,),_xlfn.XLOOKUP(D332,Index!AG:AG,Index!AE:AE,))</f>
        <v>0</v>
      </c>
      <c r="H332" s="31"/>
      <c r="I332" s="25">
        <f>_xlfn.XLOOKUP(_xlfn.NUMBERVALUE(MID(D332,2,5)),'TB LTD 12.22'!E:E,'TB LTD 12.22'!H:H,0,0,1)</f>
        <v>72544.08</v>
      </c>
      <c r="J332" s="30">
        <f>SUMIF(AJE!$E:$E,D332,AJE!$H:$H)</f>
        <v>0</v>
      </c>
      <c r="K332" s="30">
        <f>SUMIF(AJE!$Q:$Q,D332,AJE!$T:$T)</f>
        <v>0</v>
      </c>
      <c r="L332" s="39">
        <f t="shared" si="17"/>
        <v>72544.08</v>
      </c>
      <c r="M332" s="30">
        <f>SUMIF(AJE!$AB:$AB,D332,AJE!$AE:$AE)</f>
        <v>0</v>
      </c>
      <c r="N332" s="29">
        <f t="shared" si="18"/>
        <v>72544.08</v>
      </c>
      <c r="P332" s="29"/>
    </row>
    <row r="333" spans="1:16" x14ac:dyDescent="0.35">
      <c r="A333">
        <f>_xlfn.XLOOKUP($B333,Index!$E:$E,Index!$D:$D,)</f>
        <v>50</v>
      </c>
      <c r="B333" t="str">
        <f>IF($C333="Ltd",_xlfn.XLOOKUP($D333,Index!$V:$V,Index!$P:$P,),_xlfn.XLOOKUP($D333,Index!$AG:$AG,Index!$AA:$AA,))</f>
        <v>Sales</v>
      </c>
      <c r="C333" t="str">
        <f t="shared" si="19"/>
        <v>Ltd</v>
      </c>
      <c r="D333" t="s">
        <v>1040</v>
      </c>
      <c r="E333" s="1" t="str">
        <f>_xlfn.XLOOKUP(_xlfn.NUMBERVALUE(MID(D333,2,5)),'TB LTD 12.22'!$E:$E,'TB LTD 12.22'!$F:$F,)</f>
        <v>פיצויים - מכירות</v>
      </c>
      <c r="F333" t="str">
        <f>IF(C333="Ltd",_xlfn.XLOOKUP(D333,Index!V:V,Index!R:R,),_xlfn.XLOOKUP(D333,Index!AG:AG,Index!AC:AC,))</f>
        <v>Payroll &amp; Payroll related</v>
      </c>
      <c r="G333">
        <f>IF(C333="Ltd",_xlfn.XLOOKUP(D333,Index!V:V,Index!T:T,),_xlfn.XLOOKUP(D333,Index!AG:AG,Index!AE:AE,))</f>
        <v>0</v>
      </c>
      <c r="H333" s="31"/>
      <c r="I333" s="25">
        <f>_xlfn.XLOOKUP(_xlfn.NUMBERVALUE(MID(D333,2,5)),'TB LTD 12.22'!E:E,'TB LTD 12.22'!H:H,0,0,1)</f>
        <v>73583.63</v>
      </c>
      <c r="J333" s="30">
        <f>SUMIF(AJE!$E:$E,D333,AJE!$H:$H)</f>
        <v>0</v>
      </c>
      <c r="K333" s="30">
        <f>SUMIF(AJE!$Q:$Q,D333,AJE!$T:$T)</f>
        <v>0</v>
      </c>
      <c r="L333" s="39">
        <f t="shared" si="17"/>
        <v>73583.63</v>
      </c>
      <c r="M333" s="30">
        <f>SUMIF(AJE!$AB:$AB,D333,AJE!$AE:$AE)</f>
        <v>0</v>
      </c>
      <c r="N333" s="29">
        <f t="shared" si="18"/>
        <v>73583.63</v>
      </c>
      <c r="P333" s="29"/>
    </row>
    <row r="334" spans="1:16" x14ac:dyDescent="0.35">
      <c r="A334">
        <f>_xlfn.XLOOKUP($B334,Index!$E:$E,Index!$D:$D,)</f>
        <v>50</v>
      </c>
      <c r="B334" t="str">
        <f>IF($C334="Ltd",_xlfn.XLOOKUP($D334,Index!$V:$V,Index!$P:$P,),_xlfn.XLOOKUP($D334,Index!$AG:$AG,Index!$AA:$AA,))</f>
        <v>Sales</v>
      </c>
      <c r="C334" t="str">
        <f t="shared" si="19"/>
        <v>Ltd</v>
      </c>
      <c r="D334" t="s">
        <v>1041</v>
      </c>
      <c r="E334" s="1" t="str">
        <f>_xlfn.XLOOKUP(_xlfn.NUMBERVALUE(MID(D334,2,5)),'TB LTD 12.22'!$E:$E,'TB LTD 12.22'!$F:$F,)</f>
        <v>תגמולי מעביד - מכירות</v>
      </c>
      <c r="F334" t="str">
        <f>IF(C334="Ltd",_xlfn.XLOOKUP(D334,Index!V:V,Index!R:R,),_xlfn.XLOOKUP(D334,Index!AG:AG,Index!AC:AC,))</f>
        <v>Payroll &amp; Payroll related</v>
      </c>
      <c r="G334">
        <f>IF(C334="Ltd",_xlfn.XLOOKUP(D334,Index!V:V,Index!T:T,),_xlfn.XLOOKUP(D334,Index!AG:AG,Index!AE:AE,))</f>
        <v>0</v>
      </c>
      <c r="H334" s="31"/>
      <c r="I334" s="25">
        <f>_xlfn.XLOOKUP(_xlfn.NUMBERVALUE(MID(D334,2,5)),'TB LTD 12.22'!E:E,'TB LTD 12.22'!H:H,0,0,1)</f>
        <v>55150.1</v>
      </c>
      <c r="J334" s="30">
        <f>SUMIF(AJE!$E:$E,D334,AJE!$H:$H)</f>
        <v>0</v>
      </c>
      <c r="K334" s="30">
        <f>SUMIF(AJE!$Q:$Q,D334,AJE!$T:$T)</f>
        <v>0</v>
      </c>
      <c r="L334" s="39">
        <f t="shared" si="17"/>
        <v>55150.1</v>
      </c>
      <c r="M334" s="30">
        <f>SUMIF(AJE!$AB:$AB,D334,AJE!$AE:$AE)</f>
        <v>0</v>
      </c>
      <c r="N334" s="29">
        <f t="shared" si="18"/>
        <v>55150.1</v>
      </c>
      <c r="P334" s="29"/>
    </row>
    <row r="335" spans="1:16" x14ac:dyDescent="0.35">
      <c r="A335">
        <f>_xlfn.XLOOKUP($B335,Index!$E:$E,Index!$D:$D,)</f>
        <v>50</v>
      </c>
      <c r="B335" t="str">
        <f>IF($C335="Ltd",_xlfn.XLOOKUP($D335,Index!$V:$V,Index!$P:$P,),_xlfn.XLOOKUP($D335,Index!$AG:$AG,Index!$AA:$AA,))</f>
        <v>Sales</v>
      </c>
      <c r="C335" t="str">
        <f t="shared" si="19"/>
        <v>Ltd</v>
      </c>
      <c r="D335" t="s">
        <v>1042</v>
      </c>
      <c r="E335" s="1" t="str">
        <f>_xlfn.XLOOKUP(_xlfn.NUMBERVALUE(MID(D335,2,5)),'TB LTD 12.22'!$E:$E,'TB LTD 12.22'!$F:$F,)</f>
        <v>ק.השתלמות מעביד - מכירות</v>
      </c>
      <c r="F335" t="str">
        <f>IF(C335="Ltd",_xlfn.XLOOKUP(D335,Index!V:V,Index!R:R,),_xlfn.XLOOKUP(D335,Index!AG:AG,Index!AC:AC,))</f>
        <v>Payroll &amp; Payroll related</v>
      </c>
      <c r="G335">
        <f>IF(C335="Ltd",_xlfn.XLOOKUP(D335,Index!V:V,Index!T:T,),_xlfn.XLOOKUP(D335,Index!AG:AG,Index!AE:AE,))</f>
        <v>0</v>
      </c>
      <c r="H335" s="31"/>
      <c r="I335" s="25">
        <f>_xlfn.XLOOKUP(_xlfn.NUMBERVALUE(MID(D335,2,5)),'TB LTD 12.22'!E:E,'TB LTD 12.22'!H:H,0,0,1)</f>
        <v>31206.74</v>
      </c>
      <c r="J335" s="30">
        <f>SUMIF(AJE!$E:$E,D335,AJE!$H:$H)</f>
        <v>0</v>
      </c>
      <c r="K335" s="30">
        <f>SUMIF(AJE!$Q:$Q,D335,AJE!$T:$T)</f>
        <v>0</v>
      </c>
      <c r="L335" s="39">
        <f t="shared" si="17"/>
        <v>31206.74</v>
      </c>
      <c r="M335" s="30">
        <f>SUMIF(AJE!$AB:$AB,D335,AJE!$AE:$AE)</f>
        <v>0</v>
      </c>
      <c r="N335" s="29">
        <f t="shared" si="18"/>
        <v>31206.74</v>
      </c>
      <c r="P335" s="29"/>
    </row>
    <row r="336" spans="1:16" x14ac:dyDescent="0.35">
      <c r="A336">
        <f>_xlfn.XLOOKUP($B336,Index!$E:$E,Index!$D:$D,)</f>
        <v>50</v>
      </c>
      <c r="B336" t="str">
        <f>IF($C336="Ltd",_xlfn.XLOOKUP($D336,Index!$V:$V,Index!$P:$P,),_xlfn.XLOOKUP($D336,Index!$AG:$AG,Index!$AA:$AA,))</f>
        <v>Sales</v>
      </c>
      <c r="C336" t="str">
        <f t="shared" si="19"/>
        <v>Ltd</v>
      </c>
      <c r="D336" t="s">
        <v>1043</v>
      </c>
      <c r="E336" s="1" t="str">
        <f>_xlfn.XLOOKUP(_xlfn.NUMBERVALUE(MID(D336,2,5)),'TB LTD 12.22'!$E:$E,'TB LTD 12.22'!$F:$F,)</f>
        <v>שונות מעביד מכירות</v>
      </c>
      <c r="F336" t="str">
        <f>IF(C336="Ltd",_xlfn.XLOOKUP(D336,Index!V:V,Index!R:R,),_xlfn.XLOOKUP(D336,Index!AG:AG,Index!AC:AC,))</f>
        <v>Payroll &amp; Payroll related</v>
      </c>
      <c r="G336">
        <f>IF(C336="Ltd",_xlfn.XLOOKUP(D336,Index!V:V,Index!T:T,),_xlfn.XLOOKUP(D336,Index!AG:AG,Index!AE:AE,))</f>
        <v>0</v>
      </c>
      <c r="H336" s="31"/>
      <c r="I336" s="25">
        <f>_xlfn.XLOOKUP(_xlfn.NUMBERVALUE(MID(D336,2,5)),'TB LTD 12.22'!E:E,'TB LTD 12.22'!H:H,0,0,1)</f>
        <v>2268.1</v>
      </c>
      <c r="J336" s="30">
        <f>SUMIF(AJE!$E:$E,D336,AJE!$H:$H)</f>
        <v>0</v>
      </c>
      <c r="K336" s="30">
        <f>SUMIF(AJE!$Q:$Q,D336,AJE!$T:$T)</f>
        <v>0</v>
      </c>
      <c r="L336" s="39">
        <f t="shared" si="17"/>
        <v>2268.1</v>
      </c>
      <c r="M336" s="30">
        <f>SUMIF(AJE!$AB:$AB,D336,AJE!$AE:$AE)</f>
        <v>0</v>
      </c>
      <c r="N336" s="29">
        <f t="shared" si="18"/>
        <v>2268.1</v>
      </c>
      <c r="P336" s="29"/>
    </row>
    <row r="337" spans="1:16" x14ac:dyDescent="0.35">
      <c r="A337">
        <f>_xlfn.XLOOKUP($B337,Index!$E:$E,Index!$D:$D,)</f>
        <v>40</v>
      </c>
      <c r="B337" t="str">
        <f>IF($C337="Ltd",_xlfn.XLOOKUP($D337,Index!$V:$V,Index!$P:$P,),_xlfn.XLOOKUP($D337,Index!$AG:$AG,Index!$AA:$AA,))</f>
        <v>R&amp;D</v>
      </c>
      <c r="C337" t="str">
        <f t="shared" si="19"/>
        <v>Ltd</v>
      </c>
      <c r="D337" t="s">
        <v>1044</v>
      </c>
      <c r="E337" s="1" t="str">
        <f>_xlfn.XLOOKUP(_xlfn.NUMBERVALUE(MID(D337,2,5)),'TB LTD 12.22'!$E:$E,'TB LTD 12.22'!$F:$F,)</f>
        <v>Yaron Singapore 26.11.3.12.22</v>
      </c>
      <c r="F337" t="str">
        <f>IF(C337="Ltd",_xlfn.XLOOKUP(D337,Index!V:V,Index!R:R,),_xlfn.XLOOKUP(D337,Index!AG:AG,Index!AC:AC,))</f>
        <v>T&amp;E</v>
      </c>
      <c r="G337" t="str">
        <f>IF(C337="Ltd",_xlfn.XLOOKUP(D337,Index!V:V,Index!T:T,),_xlfn.XLOOKUP(D337,Index!AG:AG,Index!AE:AE,))</f>
        <v>Labs</v>
      </c>
      <c r="H337" s="31"/>
      <c r="I337" s="25">
        <f>_xlfn.XLOOKUP(_xlfn.NUMBERVALUE(MID(D337,2,5)),'TB LTD 12.22'!E:E,'TB LTD 12.22'!H:H,0,0,1)</f>
        <v>5619.68</v>
      </c>
      <c r="J337" s="30">
        <f>SUMIF(AJE!$E:$E,D337,AJE!$H:$H)</f>
        <v>0</v>
      </c>
      <c r="K337" s="30">
        <f>SUMIF(AJE!$Q:$Q,D337,AJE!$T:$T)</f>
        <v>0</v>
      </c>
      <c r="L337" s="39">
        <f t="shared" si="17"/>
        <v>5619.68</v>
      </c>
      <c r="M337" s="30">
        <f>SUMIF(AJE!$AB:$AB,D337,AJE!$AE:$AE)</f>
        <v>0</v>
      </c>
      <c r="N337" s="29">
        <f t="shared" si="18"/>
        <v>5619.68</v>
      </c>
      <c r="P337" s="29"/>
    </row>
    <row r="338" spans="1:16" x14ac:dyDescent="0.35">
      <c r="A338">
        <f>_xlfn.XLOOKUP($B338,Index!$E:$E,Index!$D:$D,)</f>
        <v>40</v>
      </c>
      <c r="B338" t="str">
        <f>IF($C338="Ltd",_xlfn.XLOOKUP($D338,Index!$V:$V,Index!$P:$P,),_xlfn.XLOOKUP($D338,Index!$AG:$AG,Index!$AA:$AA,))</f>
        <v>R&amp;D</v>
      </c>
      <c r="C338" t="str">
        <f t="shared" si="19"/>
        <v>Ltd</v>
      </c>
      <c r="D338" t="s">
        <v>1045</v>
      </c>
      <c r="E338" s="1" t="str">
        <f>_xlfn.XLOOKUP(_xlfn.NUMBERVALUE(MID(D338,2,4)),'TB LTD 12.22'!$E:$E,'TB LTD 12.22'!$F:$F,)</f>
        <v>Hadas Sason USA 20.11-3.12.22</v>
      </c>
      <c r="F338" t="str">
        <f>IF(C338="Ltd",_xlfn.XLOOKUP(D338,Index!V:V,Index!R:R,),_xlfn.XLOOKUP(D338,Index!AG:AG,Index!AC:AC,))</f>
        <v>T&amp;E</v>
      </c>
      <c r="G338" t="str">
        <f>IF(C338="Ltd",_xlfn.XLOOKUP(D338,Index!V:V,Index!T:T,),_xlfn.XLOOKUP(D338,Index!AG:AG,Index!AE:AE,))</f>
        <v>Dev</v>
      </c>
      <c r="H338" s="31"/>
      <c r="I338" s="25">
        <f>_xlfn.XLOOKUP(_xlfn.NUMBERVALUE(MID(D338,2,4)),'TB LTD 12.22'!E:E,'TB LTD 12.22'!H:H,0,0,1)</f>
        <v>2625</v>
      </c>
      <c r="J338" s="30">
        <f>SUMIF(AJE!$E:$E,D338,AJE!$H:$H)</f>
        <v>0</v>
      </c>
      <c r="K338" s="30">
        <f>SUMIF(AJE!$Q:$Q,D338,AJE!$T:$T)</f>
        <v>0</v>
      </c>
      <c r="L338" s="39">
        <f t="shared" si="17"/>
        <v>2625</v>
      </c>
      <c r="M338" s="30">
        <f>SUMIF(AJE!$AB:$AB,D338,AJE!$AE:$AE)</f>
        <v>0</v>
      </c>
      <c r="N338" s="29">
        <f t="shared" si="18"/>
        <v>2625</v>
      </c>
      <c r="P338" s="29"/>
    </row>
    <row r="339" spans="1:16" x14ac:dyDescent="0.35">
      <c r="A339">
        <f>_xlfn.XLOOKUP($B339,Index!$E:$E,Index!$D:$D,)</f>
        <v>60</v>
      </c>
      <c r="B339" t="str">
        <f>IF($C339="Ltd",_xlfn.XLOOKUP($D339,Index!$V:$V,Index!$P:$P,),_xlfn.XLOOKUP($D339,Index!$AG:$AG,Index!$AA:$AA,))</f>
        <v>Marketing</v>
      </c>
      <c r="C339" t="str">
        <f t="shared" si="19"/>
        <v>Ltd</v>
      </c>
      <c r="D339" t="s">
        <v>1046</v>
      </c>
      <c r="E339" s="1" t="str">
        <f>_xlfn.XLOOKUP(_xlfn.NUMBERVALUE(MID(D339,2,4)),'TB LTD 12.22'!$E:$E,'TB LTD 12.22'!$F:$F,)</f>
        <v>Federica Manasse Singapore 16.10-2.11.22</v>
      </c>
      <c r="F339" t="str">
        <f>IF(C339="Ltd",_xlfn.XLOOKUP(D339,Index!V:V,Index!R:R,),_xlfn.XLOOKUP(D339,Index!AG:AG,Index!AC:AC,))</f>
        <v>T&amp;E</v>
      </c>
      <c r="G339">
        <f>IF(C339="Ltd",_xlfn.XLOOKUP(D339,Index!V:V,Index!T:T,),_xlfn.XLOOKUP(D339,Index!AG:AG,Index!AE:AE,))</f>
        <v>0</v>
      </c>
      <c r="H339" s="31"/>
      <c r="I339" s="25">
        <f>_xlfn.XLOOKUP(_xlfn.NUMBERVALUE(MID(D339,2,4)),'TB LTD 12.22'!E:E,'TB LTD 12.22'!H:H,0,0,1)</f>
        <v>1609</v>
      </c>
      <c r="J339" s="30">
        <f>SUMIF(AJE!$E:$E,D339,AJE!$H:$H)</f>
        <v>0</v>
      </c>
      <c r="K339" s="30">
        <f>SUMIF(AJE!$Q:$Q,D339,AJE!$T:$T)</f>
        <v>0</v>
      </c>
      <c r="L339" s="39">
        <f t="shared" si="17"/>
        <v>1609</v>
      </c>
      <c r="M339" s="30">
        <f>SUMIF(AJE!$AB:$AB,D339,AJE!$AE:$AE)</f>
        <v>0</v>
      </c>
      <c r="N339" s="29">
        <f t="shared" si="18"/>
        <v>1609</v>
      </c>
      <c r="P339" s="29"/>
    </row>
    <row r="340" spans="1:16" x14ac:dyDescent="0.35">
      <c r="A340">
        <f>_xlfn.XLOOKUP($B340,Index!$E:$E,Index!$D:$D,)</f>
        <v>40</v>
      </c>
      <c r="B340" t="str">
        <f>IF($C340="Ltd",_xlfn.XLOOKUP($D340,Index!$V:$V,Index!$P:$P,),_xlfn.XLOOKUP($D340,Index!$AG:$AG,Index!$AA:$AA,))</f>
        <v>R&amp;D</v>
      </c>
      <c r="C340" t="str">
        <f t="shared" si="19"/>
        <v>Ltd</v>
      </c>
      <c r="D340" t="s">
        <v>1047</v>
      </c>
      <c r="E340" s="1" t="str">
        <f>_xlfn.XLOOKUP(_xlfn.NUMBERVALUE(MID(D340,2,5)),'TB LTD 12.22'!$E:$E,'TB LTD 12.22'!$F:$F,)</f>
        <v>UX/UI product design</v>
      </c>
      <c r="F340" t="str">
        <f>IF(C340="Ltd",_xlfn.XLOOKUP(D340,Index!V:V,Index!R:R,),_xlfn.XLOOKUP(D340,Index!AG:AG,Index!AC:AC,))</f>
        <v>Contractors &amp; Services</v>
      </c>
      <c r="G340" t="str">
        <f>IF(C340="Ltd",_xlfn.XLOOKUP(D340,Index!V:V,Index!T:T,),_xlfn.XLOOKUP(D340,Index!AG:AG,Index!AE:AE,))</f>
        <v>Product</v>
      </c>
      <c r="H340" s="31"/>
      <c r="I340" s="25">
        <f>_xlfn.XLOOKUP(_xlfn.NUMBERVALUE(MID(D340,2,5)),'TB LTD 12.22'!E:E,'TB LTD 12.22'!H:H,0,0,1)</f>
        <v>35505.269999999997</v>
      </c>
      <c r="J340" s="30">
        <f>SUMIF(AJE!$E:$E,D340,AJE!$H:$H)</f>
        <v>0</v>
      </c>
      <c r="K340" s="30">
        <f>SUMIF(AJE!$Q:$Q,D340,AJE!$T:$T)</f>
        <v>0</v>
      </c>
      <c r="L340" s="39">
        <f t="shared" si="17"/>
        <v>35505.269999999997</v>
      </c>
      <c r="M340" s="30">
        <f>SUMIF(AJE!$AB:$AB,D340,AJE!$AE:$AE)</f>
        <v>0</v>
      </c>
      <c r="N340" s="29">
        <f t="shared" si="18"/>
        <v>35505.269999999997</v>
      </c>
      <c r="P340" s="29"/>
    </row>
    <row r="341" spans="1:16" x14ac:dyDescent="0.35">
      <c r="A341">
        <f>_xlfn.XLOOKUP($B341,Index!$E:$E,Index!$D:$D,)</f>
        <v>70</v>
      </c>
      <c r="B341" t="str">
        <f>IF($C341="Ltd",_xlfn.XLOOKUP($D341,Index!$V:$V,Index!$P:$P,),_xlfn.XLOOKUP($D341,Index!$AG:$AG,Index!$AA:$AA,))</f>
        <v>G&amp;A</v>
      </c>
      <c r="C341" t="str">
        <f t="shared" si="19"/>
        <v>Ltd</v>
      </c>
      <c r="D341" t="s">
        <v>1048</v>
      </c>
      <c r="E341" s="1" t="str">
        <f>_xlfn.XLOOKUP(_xlfn.NUMBERVALUE(MID(D341,2,5)),'TB LTD 12.22'!$E:$E,'TB LTD 12.22'!$F:$F,)</f>
        <v>פטנטים</v>
      </c>
      <c r="F341" t="str">
        <f>IF(C341="Ltd",_xlfn.XLOOKUP(D341,Index!V:V,Index!R:R,),_xlfn.XLOOKUP(D341,Index!AG:AG,Index!AC:AC,))</f>
        <v>Patent</v>
      </c>
      <c r="G341">
        <f>IF(C341="Ltd",_xlfn.XLOOKUP(D341,Index!V:V,Index!T:T,),_xlfn.XLOOKUP(D341,Index!AG:AG,Index!AE:AE,))</f>
        <v>0</v>
      </c>
      <c r="H341" s="31"/>
      <c r="I341" s="25">
        <f>_xlfn.XLOOKUP(_xlfn.NUMBERVALUE(MID(D341,2,5)),'TB LTD 12.22'!E:E,'TB LTD 12.22'!H:H,0,0,1)</f>
        <v>15835.71</v>
      </c>
      <c r="J341" s="30">
        <f>SUMIF(AJE!$E:$E,D341,AJE!$H:$H)</f>
        <v>0</v>
      </c>
      <c r="K341" s="30">
        <f>SUMIF(AJE!$Q:$Q,D341,AJE!$T:$T)</f>
        <v>0</v>
      </c>
      <c r="L341" s="39">
        <f t="shared" si="17"/>
        <v>15835.71</v>
      </c>
      <c r="M341" s="30">
        <f>SUMIF(AJE!$AB:$AB,D341,AJE!$AE:$AE)</f>
        <v>0</v>
      </c>
      <c r="N341" s="29">
        <f t="shared" si="18"/>
        <v>15835.71</v>
      </c>
      <c r="P341" s="29"/>
    </row>
    <row r="342" spans="1:16" x14ac:dyDescent="0.35">
      <c r="A342">
        <f>_xlfn.XLOOKUP($B342,Index!$E:$E,Index!$D:$D,)</f>
        <v>40</v>
      </c>
      <c r="B342" t="str">
        <f>IF($C342="Ltd",_xlfn.XLOOKUP($D342,Index!$V:$V,Index!$P:$P,),_xlfn.XLOOKUP($D342,Index!$AG:$AG,Index!$AA:$AA,))</f>
        <v>R&amp;D</v>
      </c>
      <c r="C342" t="str">
        <f t="shared" si="19"/>
        <v>Ltd</v>
      </c>
      <c r="D342" t="s">
        <v>1049</v>
      </c>
      <c r="E342" s="1" t="str">
        <f>_xlfn.XLOOKUP(_xlfn.NUMBERVALUE(MID(D342,2,5)),'TB LTD 12.22'!$E:$E,'TB LTD 12.22'!$F:$F,)</f>
        <v>קבלני פיתוח R&amp;D</v>
      </c>
      <c r="F342" t="str">
        <f>IF(C342="Ltd",_xlfn.XLOOKUP(D342,Index!V:V,Index!R:R,),_xlfn.XLOOKUP(D342,Index!AG:AG,Index!AC:AC,))</f>
        <v>Contractors &amp; Services</v>
      </c>
      <c r="G342" t="str">
        <f>IF(C342="Ltd",_xlfn.XLOOKUP(D342,Index!V:V,Index!T:T,),_xlfn.XLOOKUP(D342,Index!AG:AG,Index!AE:AE,))</f>
        <v>Dev</v>
      </c>
      <c r="H342" s="31"/>
      <c r="I342" s="25">
        <f>_xlfn.XLOOKUP(_xlfn.NUMBERVALUE(MID(D342,2,5)),'TB LTD 12.22'!E:E,'TB LTD 12.22'!H:H,0,0,1)</f>
        <v>12956.8</v>
      </c>
      <c r="J342" s="30">
        <f>SUMIF(AJE!$E:$E,D342,AJE!$H:$H)</f>
        <v>0</v>
      </c>
      <c r="K342" s="30">
        <f>SUMIF(AJE!$Q:$Q,D342,AJE!$T:$T)</f>
        <v>0</v>
      </c>
      <c r="L342" s="39">
        <f t="shared" si="17"/>
        <v>12956.8</v>
      </c>
      <c r="M342" s="30">
        <f>SUMIF(AJE!$AB:$AB,D342,AJE!$AE:$AE)</f>
        <v>0</v>
      </c>
      <c r="N342" s="29">
        <f t="shared" si="18"/>
        <v>12956.8</v>
      </c>
      <c r="P342" s="29"/>
    </row>
    <row r="343" spans="1:16" x14ac:dyDescent="0.35">
      <c r="A343">
        <f>_xlfn.XLOOKUP($B343,Index!$E:$E,Index!$D:$D,)</f>
        <v>70</v>
      </c>
      <c r="B343" t="str">
        <f>IF($C343="Ltd",_xlfn.XLOOKUP($D343,Index!$V:$V,Index!$P:$P,),_xlfn.XLOOKUP($D343,Index!$AG:$AG,Index!$AA:$AA,))</f>
        <v>G&amp;A</v>
      </c>
      <c r="C343" t="str">
        <f t="shared" ref="C343:C391" si="20">IF(LEFT(D343)="1","Ltd","Inc")</f>
        <v>Ltd</v>
      </c>
      <c r="D343" t="s">
        <v>1050</v>
      </c>
      <c r="E343" s="1" t="str">
        <f>_xlfn.XLOOKUP(_xlfn.NUMBERVALUE(MID(D343,2,5)),'TB LTD 12.22'!$E:$E,'TB LTD 12.22'!$F:$F,)</f>
        <v>Compliance &amp; penetration testing</v>
      </c>
      <c r="F343" t="str">
        <f>IF(C343="Ltd",_xlfn.XLOOKUP(D343,Index!V:V,Index!R:R,),_xlfn.XLOOKUP(D343,Index!AG:AG,Index!AC:AC,))</f>
        <v>Security</v>
      </c>
      <c r="G343">
        <f>IF(C343="Ltd",_xlfn.XLOOKUP(D343,Index!V:V,Index!T:T,),_xlfn.XLOOKUP(D343,Index!AG:AG,Index!AE:AE,))</f>
        <v>0</v>
      </c>
      <c r="H343" s="31"/>
      <c r="I343" s="25">
        <f>_xlfn.XLOOKUP(_xlfn.NUMBERVALUE(MID(D343,2,5)),'TB LTD 12.22'!E:E,'TB LTD 12.22'!H:H,0,0,1)</f>
        <v>4398.91</v>
      </c>
      <c r="J343" s="30">
        <f>SUMIF(AJE!$E:$E,D343,AJE!$H:$H)</f>
        <v>0</v>
      </c>
      <c r="K343" s="30">
        <f>SUMIF(AJE!$Q:$Q,D343,AJE!$T:$T)</f>
        <v>0</v>
      </c>
      <c r="L343" s="39">
        <f t="shared" si="17"/>
        <v>4398.91</v>
      </c>
      <c r="M343" s="30">
        <f>SUMIF(AJE!$AB:$AB,D343,AJE!$AE:$AE)</f>
        <v>0</v>
      </c>
      <c r="N343" s="29">
        <f t="shared" si="18"/>
        <v>4398.91</v>
      </c>
      <c r="P343" s="29"/>
    </row>
    <row r="344" spans="1:16" x14ac:dyDescent="0.35">
      <c r="A344">
        <f>_xlfn.XLOOKUP($B344,Index!$E:$E,Index!$D:$D,)</f>
        <v>40</v>
      </c>
      <c r="B344" t="str">
        <f>IF($C344="Ltd",_xlfn.XLOOKUP($D344,Index!$V:$V,Index!$P:$P,),_xlfn.XLOOKUP($D344,Index!$AG:$AG,Index!$AA:$AA,))</f>
        <v>R&amp;D</v>
      </c>
      <c r="C344" t="str">
        <f t="shared" si="20"/>
        <v>Ltd</v>
      </c>
      <c r="D344" t="s">
        <v>1051</v>
      </c>
      <c r="E344" s="1" t="str">
        <f>_xlfn.XLOOKUP(_xlfn.NUMBERVALUE(MID(D344,2,5)),'TB LTD 12.22'!$E:$E,'TB LTD 12.22'!$F:$F,)</f>
        <v>Software tools R&amp;D</v>
      </c>
      <c r="F344" t="str">
        <f>IF(C344="Ltd",_xlfn.XLOOKUP(D344,Index!V:V,Index!R:R,),_xlfn.XLOOKUP(D344,Index!AG:AG,Index!AC:AC,))</f>
        <v>Software</v>
      </c>
      <c r="G344">
        <f>IF(C344="Ltd",_xlfn.XLOOKUP(D344,Index!V:V,Index!T:T,),_xlfn.XLOOKUP(D344,Index!AG:AG,Index!AE:AE,))</f>
        <v>0</v>
      </c>
      <c r="H344" s="31"/>
      <c r="I344" s="25">
        <f>_xlfn.XLOOKUP(_xlfn.NUMBERVALUE(MID(D344,2,5)),'TB LTD 12.22'!E:E,'TB LTD 12.22'!H:H,0,0,1)</f>
        <v>102905.97</v>
      </c>
      <c r="J344" s="30">
        <f>SUMIF(AJE!$E:$E,D344,AJE!$H:$H)</f>
        <v>0</v>
      </c>
      <c r="K344" s="30">
        <f>SUMIF(AJE!$Q:$Q,D344,AJE!$T:$T)</f>
        <v>0</v>
      </c>
      <c r="L344" s="39">
        <f t="shared" si="17"/>
        <v>102905.97</v>
      </c>
      <c r="M344" s="30">
        <f>SUMIF(AJE!$AB:$AB,D344,AJE!$AE:$AE)</f>
        <v>0</v>
      </c>
      <c r="N344" s="29">
        <f t="shared" si="18"/>
        <v>102905.97</v>
      </c>
      <c r="P344" s="29"/>
    </row>
    <row r="345" spans="1:16" x14ac:dyDescent="0.35">
      <c r="A345">
        <f>_xlfn.XLOOKUP($B345,Index!$E:$E,Index!$D:$D,)</f>
        <v>40</v>
      </c>
      <c r="B345" t="str">
        <f>IF($C345="Ltd",_xlfn.XLOOKUP($D345,Index!$V:$V,Index!$P:$P,),_xlfn.XLOOKUP($D345,Index!$AG:$AG,Index!$AA:$AA,))</f>
        <v>R&amp;D</v>
      </c>
      <c r="C345" t="str">
        <f t="shared" si="20"/>
        <v>Ltd</v>
      </c>
      <c r="D345" t="s">
        <v>1052</v>
      </c>
      <c r="E345" s="1" t="str">
        <f>_xlfn.XLOOKUP(_xlfn.NUMBERVALUE(MID(D345,2,5)),'TB LTD 12.22'!$E:$E,'TB LTD 12.22'!$F:$F,)</f>
        <v>Cloud hosting R&amp;D</v>
      </c>
      <c r="F345" t="str">
        <f>IF(C345="Ltd",_xlfn.XLOOKUP(D345,Index!V:V,Index!R:R,),_xlfn.XLOOKUP(D345,Index!AG:AG,Index!AC:AC,))</f>
        <v>Hosting</v>
      </c>
      <c r="G345">
        <f>IF(C345="Ltd",_xlfn.XLOOKUP(D345,Index!V:V,Index!T:T,),_xlfn.XLOOKUP(D345,Index!AG:AG,Index!AE:AE,))</f>
        <v>0</v>
      </c>
      <c r="H345" s="31"/>
      <c r="I345" s="25">
        <f>_xlfn.XLOOKUP(_xlfn.NUMBERVALUE(MID(D345,2,5)),'TB LTD 12.22'!E:E,'TB LTD 12.22'!H:H,0,0,1)</f>
        <v>693995.07</v>
      </c>
      <c r="J345" s="30">
        <f>SUMIF(AJE!$E:$E,D345,AJE!$H:$H)</f>
        <v>0</v>
      </c>
      <c r="K345" s="30">
        <f>SUMIF(AJE!$Q:$Q,D345,AJE!$T:$T)</f>
        <v>0</v>
      </c>
      <c r="L345" s="39">
        <f t="shared" si="17"/>
        <v>693995.07</v>
      </c>
      <c r="M345" s="30">
        <f>SUMIF(AJE!$AB:$AB,D345,AJE!$AE:$AE)</f>
        <v>0</v>
      </c>
      <c r="N345" s="29">
        <f t="shared" si="18"/>
        <v>693995.07</v>
      </c>
      <c r="P345" s="29"/>
    </row>
    <row r="346" spans="1:16" x14ac:dyDescent="0.35">
      <c r="A346">
        <f>_xlfn.XLOOKUP($B346,Index!$E:$E,Index!$D:$D,)</f>
        <v>40</v>
      </c>
      <c r="B346" t="str">
        <f>IF($C346="Ltd",_xlfn.XLOOKUP($D346,Index!$V:$V,Index!$P:$P,),_xlfn.XLOOKUP($D346,Index!$AG:$AG,Index!$AA:$AA,))</f>
        <v>R&amp;D</v>
      </c>
      <c r="C346" t="str">
        <f t="shared" si="20"/>
        <v>Ltd</v>
      </c>
      <c r="D346" t="s">
        <v>1053</v>
      </c>
      <c r="E346" s="1" t="str">
        <f>_xlfn.XLOOKUP(_xlfn.NUMBERVALUE(MID(D346,2,5)),'TB LTD 12.22'!$E:$E,'TB LTD 12.22'!$F:$F,)</f>
        <v>VP Budget R&amp;D Rotem Team outing</v>
      </c>
      <c r="F346" t="str">
        <f>IF(C346="Ltd",_xlfn.XLOOKUP(D346,Index!V:V,Index!R:R,),_xlfn.XLOOKUP(D346,Index!AG:AG,Index!AC:AC,))</f>
        <v>Other R&amp;D</v>
      </c>
      <c r="G346">
        <f>IF(C346="Ltd",_xlfn.XLOOKUP(D346,Index!V:V,Index!T:T,),_xlfn.XLOOKUP(D346,Index!AG:AG,Index!AE:AE,))</f>
        <v>0</v>
      </c>
      <c r="H346" s="31"/>
      <c r="I346" s="25">
        <f>_xlfn.XLOOKUP(_xlfn.NUMBERVALUE(MID(D346,2,5)),'TB LTD 12.22'!E:E,'TB LTD 12.22'!H:H,0,0,1)</f>
        <v>2662.78</v>
      </c>
      <c r="J346" s="30">
        <f>SUMIF(AJE!$E:$E,D346,AJE!$H:$H)</f>
        <v>0</v>
      </c>
      <c r="K346" s="30">
        <f>SUMIF(AJE!$Q:$Q,D346,AJE!$T:$T)</f>
        <v>0</v>
      </c>
      <c r="L346" s="39">
        <f t="shared" si="17"/>
        <v>2662.78</v>
      </c>
      <c r="M346" s="30">
        <f>SUMIF(AJE!$AB:$AB,D346,AJE!$AE:$AE)</f>
        <v>0</v>
      </c>
      <c r="N346" s="29">
        <f t="shared" si="18"/>
        <v>2662.78</v>
      </c>
      <c r="P346" s="29"/>
    </row>
    <row r="347" spans="1:16" x14ac:dyDescent="0.35">
      <c r="A347">
        <f>_xlfn.XLOOKUP($B347,Index!$E:$E,Index!$D:$D,)</f>
        <v>40</v>
      </c>
      <c r="B347" t="str">
        <f>IF($C347="Ltd",_xlfn.XLOOKUP($D347,Index!$V:$V,Index!$P:$P,),_xlfn.XLOOKUP($D347,Index!$AG:$AG,Index!$AA:$AA,))</f>
        <v>R&amp;D</v>
      </c>
      <c r="C347" t="str">
        <f t="shared" si="20"/>
        <v>Ltd</v>
      </c>
      <c r="D347" t="s">
        <v>1054</v>
      </c>
      <c r="E347" s="1" t="str">
        <f>_xlfn.XLOOKUP(_xlfn.NUMBERVALUE(MID(D347,2,5)),'TB LTD 12.22'!$E:$E,'TB LTD 12.22'!$F:$F,)</f>
        <v>Frontegg services</v>
      </c>
      <c r="F347" t="str">
        <f>IF(C347="Ltd",_xlfn.XLOOKUP(D347,Index!V:V,Index!R:R,),_xlfn.XLOOKUP(D347,Index!AG:AG,Index!AC:AC,))</f>
        <v>Software</v>
      </c>
      <c r="G347">
        <f>IF(C347="Ltd",_xlfn.XLOOKUP(D347,Index!V:V,Index!T:T,),_xlfn.XLOOKUP(D347,Index!AG:AG,Index!AE:AE,))</f>
        <v>0</v>
      </c>
      <c r="H347" s="31"/>
      <c r="I347" s="25">
        <f>_xlfn.XLOOKUP(_xlfn.NUMBERVALUE(MID(D347,2,5)),'TB LTD 12.22'!E:E,'TB LTD 12.22'!H:H,0,0,1)</f>
        <v>1016.59</v>
      </c>
      <c r="J347" s="30">
        <f>SUMIF(AJE!$E:$E,D347,AJE!$H:$H)</f>
        <v>0</v>
      </c>
      <c r="K347" s="30">
        <f>SUMIF(AJE!$Q:$Q,D347,AJE!$T:$T)</f>
        <v>0</v>
      </c>
      <c r="L347" s="39">
        <f t="shared" ref="L347:L410" si="21">I347+J347+K347</f>
        <v>1016.59</v>
      </c>
      <c r="M347" s="30">
        <f>SUMIF(AJE!$AB:$AB,D347,AJE!$AE:$AE)</f>
        <v>0</v>
      </c>
      <c r="N347" s="29">
        <f t="shared" ref="N347:N410" si="22">L347+M347</f>
        <v>1016.59</v>
      </c>
      <c r="P347" s="29"/>
    </row>
    <row r="348" spans="1:16" x14ac:dyDescent="0.35">
      <c r="A348">
        <f>_xlfn.XLOOKUP($B348,Index!$E:$E,Index!$D:$D,)</f>
        <v>40</v>
      </c>
      <c r="B348" t="str">
        <f>IF($C348="Ltd",_xlfn.XLOOKUP($D348,Index!$V:$V,Index!$P:$P,),_xlfn.XLOOKUP($D348,Index!$AG:$AG,Index!$AA:$AA,))</f>
        <v>R&amp;D</v>
      </c>
      <c r="C348" t="str">
        <f t="shared" si="20"/>
        <v>Ltd</v>
      </c>
      <c r="D348" t="s">
        <v>1055</v>
      </c>
      <c r="E348" s="1" t="str">
        <f>_xlfn.XLOOKUP(_xlfn.NUMBERVALUE(MID(D348,2,5)),'TB LTD 12.22'!$E:$E,'TB LTD 12.22'!$F:$F,)</f>
        <v>הוצ גיוס  HR R&amp;D HR recruting</v>
      </c>
      <c r="F348" t="str">
        <f>IF(C348="Ltd",_xlfn.XLOOKUP(D348,Index!V:V,Index!R:R,),_xlfn.XLOOKUP(D348,Index!AG:AG,Index!AC:AC,))</f>
        <v>Recruiting</v>
      </c>
      <c r="G348">
        <f>IF(C348="Ltd",_xlfn.XLOOKUP(D348,Index!V:V,Index!T:T,),_xlfn.XLOOKUP(D348,Index!AG:AG,Index!AE:AE,))</f>
        <v>0</v>
      </c>
      <c r="H348" s="31"/>
      <c r="I348" s="25">
        <f>_xlfn.XLOOKUP(_xlfn.NUMBERVALUE(MID(D348,2,5)),'TB LTD 12.22'!E:E,'TB LTD 12.22'!H:H,0,0,1)</f>
        <v>48330.64</v>
      </c>
      <c r="J348" s="30">
        <f>SUMIF(AJE!$E:$E,D348,AJE!$H:$H)</f>
        <v>0</v>
      </c>
      <c r="K348" s="30">
        <f>SUMIF(AJE!$Q:$Q,D348,AJE!$T:$T)</f>
        <v>0</v>
      </c>
      <c r="L348" s="39">
        <f t="shared" si="21"/>
        <v>48330.64</v>
      </c>
      <c r="M348" s="30">
        <f>SUMIF(AJE!$AB:$AB,D348,AJE!$AE:$AE)</f>
        <v>0</v>
      </c>
      <c r="N348" s="29">
        <f t="shared" si="22"/>
        <v>48330.64</v>
      </c>
      <c r="P348" s="29"/>
    </row>
    <row r="349" spans="1:16" x14ac:dyDescent="0.35">
      <c r="A349">
        <f>_xlfn.XLOOKUP($B349,Index!$E:$E,Index!$D:$D,)</f>
        <v>40</v>
      </c>
      <c r="B349" t="str">
        <f>IF($C349="Ltd",_xlfn.XLOOKUP($D349,Index!$V:$V,Index!$P:$P,),_xlfn.XLOOKUP($D349,Index!$AG:$AG,Index!$AA:$AA,))</f>
        <v>R&amp;D</v>
      </c>
      <c r="C349" t="str">
        <f t="shared" si="20"/>
        <v>Ltd</v>
      </c>
      <c r="D349" t="s">
        <v>1056</v>
      </c>
      <c r="E349" s="1" t="str">
        <f>_xlfn.XLOOKUP(_xlfn.NUMBERVALUE(MID(D349,2,5)),'TB LTD 12.22'!$E:$E,'TB LTD 12.22'!$F:$F,)</f>
        <v>עיצוב ואנימציה R&amp;D</v>
      </c>
      <c r="F349" t="str">
        <f>IF(C349="Ltd",_xlfn.XLOOKUP(D349,Index!V:V,Index!R:R,),_xlfn.XLOOKUP(D349,Index!AG:AG,Index!AC:AC,))</f>
        <v>Contractors &amp; Services</v>
      </c>
      <c r="G349">
        <f>IF(C349="Ltd",_xlfn.XLOOKUP(D349,Index!V:V,Index!T:T,),_xlfn.XLOOKUP(D349,Index!AG:AG,Index!AE:AE,))</f>
        <v>0</v>
      </c>
      <c r="H349" s="31"/>
      <c r="I349" s="25">
        <f>_xlfn.XLOOKUP(_xlfn.NUMBERVALUE(MID(D349,2,5)),'TB LTD 12.22'!E:E,'TB LTD 12.22'!H:H,0,0,1)</f>
        <v>1351.04</v>
      </c>
      <c r="J349" s="30">
        <f>SUMIF(AJE!$E:$E,D349,AJE!$H:$H)</f>
        <v>0</v>
      </c>
      <c r="K349" s="30">
        <f>SUMIF(AJE!$Q:$Q,D349,AJE!$T:$T)</f>
        <v>0</v>
      </c>
      <c r="L349" s="39">
        <f t="shared" si="21"/>
        <v>1351.04</v>
      </c>
      <c r="M349" s="30">
        <f>SUMIF(AJE!$AB:$AB,D349,AJE!$AE:$AE)</f>
        <v>0</v>
      </c>
      <c r="N349" s="29">
        <f t="shared" si="22"/>
        <v>1351.04</v>
      </c>
      <c r="P349" s="29"/>
    </row>
    <row r="350" spans="1:16" x14ac:dyDescent="0.35">
      <c r="A350">
        <f>_xlfn.XLOOKUP($B350,Index!$E:$E,Index!$D:$D,)</f>
        <v>40</v>
      </c>
      <c r="B350" t="str">
        <f>IF($C350="Ltd",_xlfn.XLOOKUP($D350,Index!$V:$V,Index!$P:$P,),_xlfn.XLOOKUP($D350,Index!$AG:$AG,Index!$AA:$AA,))</f>
        <v>R&amp;D</v>
      </c>
      <c r="C350" t="str">
        <f t="shared" si="20"/>
        <v>Ltd</v>
      </c>
      <c r="D350" t="s">
        <v>1057</v>
      </c>
      <c r="E350" s="1" t="str">
        <f>_xlfn.XLOOKUP(_xlfn.NUMBERVALUE(MID(D350,2,5)),'TB LTD 12.22'!$E:$E,'TB LTD 12.22'!$F:$F,)</f>
        <v>הוצ שכר מוצר</v>
      </c>
      <c r="F350" t="str">
        <f>IF(C350="Ltd",_xlfn.XLOOKUP(D350,Index!V:V,Index!R:R,),_xlfn.XLOOKUP(D350,Index!AG:AG,Index!AC:AC,))</f>
        <v>Payroll &amp; Payroll related</v>
      </c>
      <c r="G350">
        <f>IF(C350="Ltd",_xlfn.XLOOKUP(D350,Index!V:V,Index!T:T,),_xlfn.XLOOKUP(D350,Index!AG:AG,Index!AE:AE,))</f>
        <v>0</v>
      </c>
      <c r="H350" s="31"/>
      <c r="I350" s="25">
        <f>_xlfn.XLOOKUP(_xlfn.NUMBERVALUE(MID(D350,2,5)),'TB LTD 12.22'!E:E,'TB LTD 12.22'!H:H,0,0,1)</f>
        <v>895136.45</v>
      </c>
      <c r="J350" s="30">
        <f>SUMIF(AJE!$E:$E,D350,AJE!$H:$H)</f>
        <v>0</v>
      </c>
      <c r="K350" s="30">
        <f>SUMIF(AJE!$Q:$Q,D350,AJE!$T:$T)</f>
        <v>0</v>
      </c>
      <c r="L350" s="39">
        <f t="shared" si="21"/>
        <v>895136.45</v>
      </c>
      <c r="M350" s="30">
        <f>SUMIF(AJE!$AB:$AB,D350,AJE!$AE:$AE)</f>
        <v>0</v>
      </c>
      <c r="N350" s="29">
        <f t="shared" si="22"/>
        <v>895136.45</v>
      </c>
      <c r="P350" s="29"/>
    </row>
    <row r="351" spans="1:16" x14ac:dyDescent="0.35">
      <c r="A351">
        <f>_xlfn.XLOOKUP($B351,Index!$E:$E,Index!$D:$D,)</f>
        <v>40</v>
      </c>
      <c r="B351" t="str">
        <f>IF($C351="Ltd",_xlfn.XLOOKUP($D351,Index!$V:$V,Index!$P:$P,),_xlfn.XLOOKUP($D351,Index!$AG:$AG,Index!$AA:$AA,))</f>
        <v>R&amp;D</v>
      </c>
      <c r="C351" t="str">
        <f t="shared" si="20"/>
        <v>Ltd</v>
      </c>
      <c r="D351" t="s">
        <v>1058</v>
      </c>
      <c r="E351" s="1" t="str">
        <f>_xlfn.XLOOKUP(_xlfn.NUMBERVALUE(MID(D351,2,5)),'TB LTD 12.22'!$E:$E,'TB LTD 12.22'!$F:$F,)</f>
        <v>הוצ ביטוח לאומי מוצר</v>
      </c>
      <c r="F351" t="str">
        <f>IF(C351="Ltd",_xlfn.XLOOKUP(D351,Index!V:V,Index!R:R,),_xlfn.XLOOKUP(D351,Index!AG:AG,Index!AC:AC,))</f>
        <v>Payroll &amp; Payroll related</v>
      </c>
      <c r="G351">
        <f>IF(C351="Ltd",_xlfn.XLOOKUP(D351,Index!V:V,Index!T:T,),_xlfn.XLOOKUP(D351,Index!AG:AG,Index!AE:AE,))</f>
        <v>0</v>
      </c>
      <c r="H351" s="31"/>
      <c r="I351" s="25">
        <f>_xlfn.XLOOKUP(_xlfn.NUMBERVALUE(MID(D351,2,5)),'TB LTD 12.22'!E:E,'TB LTD 12.22'!H:H,0,0,1)</f>
        <v>60934.06</v>
      </c>
      <c r="J351" s="30">
        <f>SUMIF(AJE!$E:$E,D351,AJE!$H:$H)</f>
        <v>0</v>
      </c>
      <c r="K351" s="30">
        <f>SUMIF(AJE!$Q:$Q,D351,AJE!$T:$T)</f>
        <v>0</v>
      </c>
      <c r="L351" s="39">
        <f t="shared" si="21"/>
        <v>60934.06</v>
      </c>
      <c r="M351" s="30">
        <f>SUMIF(AJE!$AB:$AB,D351,AJE!$AE:$AE)</f>
        <v>0</v>
      </c>
      <c r="N351" s="29">
        <f t="shared" si="22"/>
        <v>60934.06</v>
      </c>
      <c r="P351" s="29"/>
    </row>
    <row r="352" spans="1:16" x14ac:dyDescent="0.35">
      <c r="A352">
        <f>_xlfn.XLOOKUP($B352,Index!$E:$E,Index!$D:$D,)</f>
        <v>40</v>
      </c>
      <c r="B352" t="str">
        <f>IF($C352="Ltd",_xlfn.XLOOKUP($D352,Index!$V:$V,Index!$P:$P,),_xlfn.XLOOKUP($D352,Index!$AG:$AG,Index!$AA:$AA,))</f>
        <v>R&amp;D</v>
      </c>
      <c r="C352" t="str">
        <f t="shared" si="20"/>
        <v>Ltd</v>
      </c>
      <c r="D352" t="s">
        <v>1059</v>
      </c>
      <c r="E352" s="1" t="str">
        <f>_xlfn.XLOOKUP(_xlfn.NUMBERVALUE(MID(D352,2,5)),'TB LTD 12.22'!$E:$E,'TB LTD 12.22'!$F:$F,)</f>
        <v>פיצויים - מוצר</v>
      </c>
      <c r="F352" t="str">
        <f>IF(C352="Ltd",_xlfn.XLOOKUP(D352,Index!V:V,Index!R:R,),_xlfn.XLOOKUP(D352,Index!AG:AG,Index!AC:AC,))</f>
        <v>Payroll &amp; Payroll related</v>
      </c>
      <c r="G352">
        <f>IF(C352="Ltd",_xlfn.XLOOKUP(D352,Index!V:V,Index!T:T,),_xlfn.XLOOKUP(D352,Index!AG:AG,Index!AE:AE,))</f>
        <v>0</v>
      </c>
      <c r="H352" s="31"/>
      <c r="I352" s="25">
        <f>_xlfn.XLOOKUP(_xlfn.NUMBERVALUE(MID(D352,2,5)),'TB LTD 12.22'!E:E,'TB LTD 12.22'!H:H,0,0,1)</f>
        <v>72595.320000000007</v>
      </c>
      <c r="J352" s="30">
        <f>SUMIF(AJE!$E:$E,D352,AJE!$H:$H)</f>
        <v>0</v>
      </c>
      <c r="K352" s="30">
        <f>SUMIF(AJE!$Q:$Q,D352,AJE!$T:$T)</f>
        <v>0</v>
      </c>
      <c r="L352" s="39">
        <f t="shared" si="21"/>
        <v>72595.320000000007</v>
      </c>
      <c r="M352" s="30">
        <f>SUMIF(AJE!$AB:$AB,D352,AJE!$AE:$AE)</f>
        <v>0</v>
      </c>
      <c r="N352" s="29">
        <f t="shared" si="22"/>
        <v>72595.320000000007</v>
      </c>
      <c r="P352" s="29"/>
    </row>
    <row r="353" spans="1:16" x14ac:dyDescent="0.35">
      <c r="A353">
        <f>_xlfn.XLOOKUP($B353,Index!$E:$E,Index!$D:$D,)</f>
        <v>40</v>
      </c>
      <c r="B353" t="str">
        <f>IF($C353="Ltd",_xlfn.XLOOKUP($D353,Index!$V:$V,Index!$P:$P,),_xlfn.XLOOKUP($D353,Index!$AG:$AG,Index!$AA:$AA,))</f>
        <v>R&amp;D</v>
      </c>
      <c r="C353" t="str">
        <f t="shared" si="20"/>
        <v>Ltd</v>
      </c>
      <c r="D353" t="s">
        <v>1060</v>
      </c>
      <c r="E353" s="1" t="str">
        <f>_xlfn.XLOOKUP(_xlfn.NUMBERVALUE(MID(D353,2,5)),'TB LTD 12.22'!$E:$E,'TB LTD 12.22'!$F:$F,)</f>
        <v>תגמולי מעביד - מוצר</v>
      </c>
      <c r="F353" t="str">
        <f>IF(C353="Ltd",_xlfn.XLOOKUP(D353,Index!V:V,Index!R:R,),_xlfn.XLOOKUP(D353,Index!AG:AG,Index!AC:AC,))</f>
        <v>Payroll &amp; Payroll related</v>
      </c>
      <c r="G353">
        <f>IF(C353="Ltd",_xlfn.XLOOKUP(D353,Index!V:V,Index!T:T,),_xlfn.XLOOKUP(D353,Index!AG:AG,Index!AE:AE,))</f>
        <v>0</v>
      </c>
      <c r="H353" s="31"/>
      <c r="I353" s="25">
        <f>_xlfn.XLOOKUP(_xlfn.NUMBERVALUE(MID(D353,2,5)),'TB LTD 12.22'!E:E,'TB LTD 12.22'!H:H,0,0,1)</f>
        <v>53659.14</v>
      </c>
      <c r="J353" s="30">
        <f>SUMIF(AJE!$E:$E,D353,AJE!$H:$H)</f>
        <v>0</v>
      </c>
      <c r="K353" s="30">
        <f>SUMIF(AJE!$Q:$Q,D353,AJE!$T:$T)</f>
        <v>0</v>
      </c>
      <c r="L353" s="39">
        <f t="shared" si="21"/>
        <v>53659.14</v>
      </c>
      <c r="M353" s="30">
        <f>SUMIF(AJE!$AB:$AB,D353,AJE!$AE:$AE)</f>
        <v>0</v>
      </c>
      <c r="N353" s="29">
        <f t="shared" si="22"/>
        <v>53659.14</v>
      </c>
      <c r="P353" s="29"/>
    </row>
    <row r="354" spans="1:16" x14ac:dyDescent="0.35">
      <c r="A354">
        <f>_xlfn.XLOOKUP($B354,Index!$E:$E,Index!$D:$D,)</f>
        <v>40</v>
      </c>
      <c r="B354" t="str">
        <f>IF($C354="Ltd",_xlfn.XLOOKUP($D354,Index!$V:$V,Index!$P:$P,),_xlfn.XLOOKUP($D354,Index!$AG:$AG,Index!$AA:$AA,))</f>
        <v>R&amp;D</v>
      </c>
      <c r="C354" t="str">
        <f t="shared" si="20"/>
        <v>Ltd</v>
      </c>
      <c r="D354" t="s">
        <v>1061</v>
      </c>
      <c r="E354" s="1" t="str">
        <f>_xlfn.XLOOKUP(_xlfn.NUMBERVALUE(MID(D354,2,5)),'TB LTD 12.22'!$E:$E,'TB LTD 12.22'!$F:$F,)</f>
        <v>ק.השתלמות מעביד - מוצר</v>
      </c>
      <c r="F354" t="str">
        <f>IF(C354="Ltd",_xlfn.XLOOKUP(D354,Index!V:V,Index!R:R,),_xlfn.XLOOKUP(D354,Index!AG:AG,Index!AC:AC,))</f>
        <v>Payroll &amp; Payroll related</v>
      </c>
      <c r="G354">
        <f>IF(C354="Ltd",_xlfn.XLOOKUP(D354,Index!V:V,Index!T:T,),_xlfn.XLOOKUP(D354,Index!AG:AG,Index!AE:AE,))</f>
        <v>0</v>
      </c>
      <c r="H354" s="31"/>
      <c r="I354" s="25">
        <f>_xlfn.XLOOKUP(_xlfn.NUMBERVALUE(MID(D354,2,5)),'TB LTD 12.22'!E:E,'TB LTD 12.22'!H:H,0,0,1)</f>
        <v>27116.67</v>
      </c>
      <c r="J354" s="30">
        <f>SUMIF(AJE!$E:$E,D354,AJE!$H:$H)</f>
        <v>0</v>
      </c>
      <c r="K354" s="30">
        <f>SUMIF(AJE!$Q:$Q,D354,AJE!$T:$T)</f>
        <v>0</v>
      </c>
      <c r="L354" s="39">
        <f t="shared" si="21"/>
        <v>27116.67</v>
      </c>
      <c r="M354" s="30">
        <f>SUMIF(AJE!$AB:$AB,D354,AJE!$AE:$AE)</f>
        <v>0</v>
      </c>
      <c r="N354" s="29">
        <f t="shared" si="22"/>
        <v>27116.67</v>
      </c>
      <c r="P354" s="29"/>
    </row>
    <row r="355" spans="1:16" x14ac:dyDescent="0.35">
      <c r="A355">
        <f>_xlfn.XLOOKUP($B355,Index!$E:$E,Index!$D:$D,)</f>
        <v>40</v>
      </c>
      <c r="B355" t="str">
        <f>IF($C355="Ltd",_xlfn.XLOOKUP($D355,Index!$V:$V,Index!$P:$P,),_xlfn.XLOOKUP($D355,Index!$AG:$AG,Index!$AA:$AA,))</f>
        <v>R&amp;D</v>
      </c>
      <c r="C355" t="str">
        <f t="shared" si="20"/>
        <v>Ltd</v>
      </c>
      <c r="D355" t="s">
        <v>1062</v>
      </c>
      <c r="E355" s="1" t="str">
        <f>_xlfn.XLOOKUP(_xlfn.NUMBERVALUE(MID(D355,2,5)),'TB LTD 12.22'!$E:$E,'TB LTD 12.22'!$F:$F,)</f>
        <v>שונות מעביד- מוצר</v>
      </c>
      <c r="F355" t="str">
        <f>IF(C355="Ltd",_xlfn.XLOOKUP(D355,Index!V:V,Index!R:R,),_xlfn.XLOOKUP(D355,Index!AG:AG,Index!AC:AC,))</f>
        <v>Payroll &amp; Payroll related</v>
      </c>
      <c r="G355">
        <f>IF(C355="Ltd",_xlfn.XLOOKUP(D355,Index!V:V,Index!T:T,),_xlfn.XLOOKUP(D355,Index!AG:AG,Index!AE:AE,))</f>
        <v>0</v>
      </c>
      <c r="H355" s="31"/>
      <c r="I355" s="25">
        <f>_xlfn.XLOOKUP(_xlfn.NUMBERVALUE(MID(D355,2,5)),'TB LTD 12.22'!E:E,'TB LTD 12.22'!H:H,0,0,1)</f>
        <v>2987.88</v>
      </c>
      <c r="J355" s="30">
        <f>SUMIF(AJE!$E:$E,D355,AJE!$H:$H)</f>
        <v>0</v>
      </c>
      <c r="K355" s="30">
        <f>SUMIF(AJE!$Q:$Q,D355,AJE!$T:$T)</f>
        <v>0</v>
      </c>
      <c r="L355" s="39">
        <f t="shared" si="21"/>
        <v>2987.88</v>
      </c>
      <c r="M355" s="30">
        <f>SUMIF(AJE!$AB:$AB,D355,AJE!$AE:$AE)</f>
        <v>0</v>
      </c>
      <c r="N355" s="29">
        <f t="shared" si="22"/>
        <v>2987.88</v>
      </c>
      <c r="P355" s="29"/>
    </row>
    <row r="356" spans="1:16" x14ac:dyDescent="0.35">
      <c r="A356">
        <f>_xlfn.XLOOKUP($B356,Index!$E:$E,Index!$D:$D,)</f>
        <v>90</v>
      </c>
      <c r="B356" t="str">
        <f>IF($C356="Ltd",_xlfn.XLOOKUP($D356,Index!$V:$V,Index!$P:$P,),_xlfn.XLOOKUP($D356,Index!$AG:$AG,Index!$AA:$AA,))</f>
        <v>Finance</v>
      </c>
      <c r="C356" t="str">
        <f t="shared" si="20"/>
        <v>Ltd</v>
      </c>
      <c r="D356" t="s">
        <v>1063</v>
      </c>
      <c r="E356" s="1" t="str">
        <f>_xlfn.XLOOKUP(_xlfn.NUMBERVALUE(MID(D356,2,5)),'TB LTD 12.22'!$E:$E,'TB LTD 12.22'!$F:$F,)</f>
        <v>עמלות בנק</v>
      </c>
      <c r="F356">
        <f>IF(C356="Ltd",_xlfn.XLOOKUP(D356,Index!V:V,Index!R:R,),_xlfn.XLOOKUP(D356,Index!AG:AG,Index!AC:AC,))</f>
        <v>0</v>
      </c>
      <c r="G356">
        <f>IF(C356="Ltd",_xlfn.XLOOKUP(D356,Index!V:V,Index!T:T,),_xlfn.XLOOKUP(D356,Index!AG:AG,Index!AE:AE,))</f>
        <v>0</v>
      </c>
      <c r="H356" s="31"/>
      <c r="I356" s="25">
        <f>_xlfn.XLOOKUP(_xlfn.NUMBERVALUE(MID(D356,2,5)),'TB LTD 12.22'!E:E,'TB LTD 12.22'!H:H,0,0,1)</f>
        <v>2374.6</v>
      </c>
      <c r="J356" s="30">
        <f>SUMIF(AJE!$E:$E,D356,AJE!$H:$H)</f>
        <v>0</v>
      </c>
      <c r="K356" s="30">
        <f>SUMIF(AJE!$Q:$Q,D356,AJE!$T:$T)</f>
        <v>0</v>
      </c>
      <c r="L356" s="39">
        <f t="shared" si="21"/>
        <v>2374.6</v>
      </c>
      <c r="M356" s="30">
        <f>SUMIF(AJE!$AB:$AB,D356,AJE!$AE:$AE)</f>
        <v>0</v>
      </c>
      <c r="N356" s="29">
        <f t="shared" si="22"/>
        <v>2374.6</v>
      </c>
      <c r="P356" s="29"/>
    </row>
    <row r="357" spans="1:16" x14ac:dyDescent="0.35">
      <c r="A357">
        <f>_xlfn.XLOOKUP($B357,Index!$E:$E,Index!$D:$D,)</f>
        <v>90</v>
      </c>
      <c r="B357" t="str">
        <f>IF($C357="Ltd",_xlfn.XLOOKUP($D357,Index!$V:$V,Index!$P:$P,),_xlfn.XLOOKUP($D357,Index!$AG:$AG,Index!$AA:$AA,))</f>
        <v>Finance</v>
      </c>
      <c r="C357" t="str">
        <f t="shared" si="20"/>
        <v>Ltd</v>
      </c>
      <c r="D357" t="s">
        <v>1064</v>
      </c>
      <c r="E357" s="1" t="str">
        <f>_xlfn.XLOOKUP(_xlfn.NUMBERVALUE(MID(D357,2,5)),'TB LTD 12.22'!$E:$E,'TB LTD 12.22'!$F:$F,)</f>
        <v>עמלות מטח</v>
      </c>
      <c r="F357">
        <f>IF(C357="Ltd",_xlfn.XLOOKUP(D357,Index!V:V,Index!R:R,),_xlfn.XLOOKUP(D357,Index!AG:AG,Index!AC:AC,))</f>
        <v>0</v>
      </c>
      <c r="G357">
        <f>IF(C357="Ltd",_xlfn.XLOOKUP(D357,Index!V:V,Index!T:T,),_xlfn.XLOOKUP(D357,Index!AG:AG,Index!AE:AE,))</f>
        <v>0</v>
      </c>
      <c r="H357" s="31"/>
      <c r="I357" s="25">
        <f>_xlfn.XLOOKUP(_xlfn.NUMBERVALUE(MID(D357,2,5)),'TB LTD 12.22'!E:E,'TB LTD 12.22'!H:H,0,0,1)</f>
        <v>7762.64</v>
      </c>
      <c r="J357" s="30">
        <f>SUMIF(AJE!$E:$E,D357,AJE!$H:$H)</f>
        <v>0</v>
      </c>
      <c r="K357" s="30">
        <f>SUMIF(AJE!$Q:$Q,D357,AJE!$T:$T)</f>
        <v>0</v>
      </c>
      <c r="L357" s="39">
        <f t="shared" si="21"/>
        <v>7762.64</v>
      </c>
      <c r="M357" s="30">
        <f>SUMIF(AJE!$AB:$AB,D357,AJE!$AE:$AE)</f>
        <v>0</v>
      </c>
      <c r="N357" s="29">
        <f t="shared" si="22"/>
        <v>7762.64</v>
      </c>
      <c r="P357" s="29"/>
    </row>
    <row r="358" spans="1:16" x14ac:dyDescent="0.35">
      <c r="A358">
        <f>_xlfn.XLOOKUP($B358,Index!$E:$E,Index!$D:$D,)</f>
        <v>90</v>
      </c>
      <c r="B358" t="str">
        <f>IF($C358="Ltd",_xlfn.XLOOKUP($D358,Index!$V:$V,Index!$P:$P,),_xlfn.XLOOKUP($D358,Index!$AG:$AG,Index!$AA:$AA,))</f>
        <v>Finance</v>
      </c>
      <c r="C358" t="str">
        <f t="shared" si="20"/>
        <v>Ltd</v>
      </c>
      <c r="D358" t="s">
        <v>1065</v>
      </c>
      <c r="E358" s="1" t="str">
        <f>_xlfn.XLOOKUP(_xlfn.NUMBERVALUE(MID(D358,2,5)),'TB LTD 12.22'!$E:$E,'TB LTD 12.22'!$F:$F,)</f>
        <v>הפרשי שער</v>
      </c>
      <c r="F358">
        <f>IF(C358="Ltd",_xlfn.XLOOKUP(D358,Index!V:V,Index!R:R,),_xlfn.XLOOKUP(D358,Index!AG:AG,Index!AC:AC,))</f>
        <v>0</v>
      </c>
      <c r="G358">
        <f>IF(C358="Ltd",_xlfn.XLOOKUP(D358,Index!V:V,Index!T:T,),_xlfn.XLOOKUP(D358,Index!AG:AG,Index!AE:AE,))</f>
        <v>0</v>
      </c>
      <c r="H358" s="31"/>
      <c r="I358" s="25">
        <f>_xlfn.XLOOKUP(_xlfn.NUMBERVALUE(MID(D358,2,5)),'TB LTD 12.22'!E:E,'TB LTD 12.22'!H:H,0,0,1)</f>
        <v>327777.98</v>
      </c>
      <c r="J358" s="30">
        <f>SUMIF(AJE!$E:$E,D358,AJE!$H:$H)</f>
        <v>0</v>
      </c>
      <c r="K358" s="30">
        <f>SUMIF(AJE!$Q:$Q,D358,AJE!$T:$T)</f>
        <v>0</v>
      </c>
      <c r="L358" s="39">
        <f t="shared" si="21"/>
        <v>327777.98</v>
      </c>
      <c r="M358" s="30">
        <f>SUMIF(AJE!$AB:$AB,D358,AJE!$AE:$AE)</f>
        <v>0</v>
      </c>
      <c r="N358" s="29">
        <f t="shared" si="22"/>
        <v>327777.98</v>
      </c>
      <c r="P358" s="29"/>
    </row>
    <row r="359" spans="1:16" x14ac:dyDescent="0.35">
      <c r="A359">
        <f>_xlfn.XLOOKUP($B359,Index!$E:$E,Index!$D:$D,)</f>
        <v>90</v>
      </c>
      <c r="B359" t="str">
        <f>IF($C359="Ltd",_xlfn.XLOOKUP($D359,Index!$V:$V,Index!$P:$P,),_xlfn.XLOOKUP($D359,Index!$AG:$AG,Index!$AA:$AA,))</f>
        <v>Finance</v>
      </c>
      <c r="C359" t="str">
        <f t="shared" si="20"/>
        <v>Ltd</v>
      </c>
      <c r="D359" t="s">
        <v>1066</v>
      </c>
      <c r="E359" s="1" t="str">
        <f>_xlfn.XLOOKUP(_xlfn.NUMBERVALUE(MID(D359,2,5)),'TB LTD 12.22'!$E:$E,'TB LTD 12.22'!$F:$F,)</f>
        <v>עמלות כרטיסי אשראי</v>
      </c>
      <c r="F359">
        <f>IF(C359="Ltd",_xlfn.XLOOKUP(D359,Index!V:V,Index!R:R,),_xlfn.XLOOKUP(D359,Index!AG:AG,Index!AC:AC,))</f>
        <v>0</v>
      </c>
      <c r="G359">
        <f>IF(C359="Ltd",_xlfn.XLOOKUP(D359,Index!V:V,Index!T:T,),_xlfn.XLOOKUP(D359,Index!AG:AG,Index!AE:AE,))</f>
        <v>0</v>
      </c>
      <c r="H359" s="31"/>
      <c r="I359" s="25">
        <f>_xlfn.XLOOKUP(_xlfn.NUMBERVALUE(MID(D359,2,5)),'TB LTD 12.22'!E:E,'TB LTD 12.22'!H:H,0,0,1)</f>
        <v>587.69000000000005</v>
      </c>
      <c r="J359" s="30">
        <f>SUMIF(AJE!$E:$E,D359,AJE!$H:$H)</f>
        <v>0</v>
      </c>
      <c r="K359" s="30">
        <f>SUMIF(AJE!$Q:$Q,D359,AJE!$T:$T)</f>
        <v>0</v>
      </c>
      <c r="L359" s="39">
        <f t="shared" si="21"/>
        <v>587.69000000000005</v>
      </c>
      <c r="M359" s="30">
        <f>SUMIF(AJE!$AB:$AB,D359,AJE!$AE:$AE)</f>
        <v>0</v>
      </c>
      <c r="N359" s="29">
        <f t="shared" si="22"/>
        <v>587.69000000000005</v>
      </c>
      <c r="P359" s="29"/>
    </row>
    <row r="360" spans="1:16" x14ac:dyDescent="0.35">
      <c r="A360" s="61">
        <f>_xlfn.XLOOKUP($B360,Index!$E:$E,Index!$D:$D,)</f>
        <v>90</v>
      </c>
      <c r="B360" t="str">
        <f>IF($C360="Ltd",_xlfn.XLOOKUP($D360,Index!$V:$V,Index!$P:$P,),_xlfn.XLOOKUP($D360,Index!$AG:$AG,Index!$AA:$AA,))</f>
        <v>Finance</v>
      </c>
      <c r="C360" t="str">
        <f t="shared" si="20"/>
        <v>Ltd</v>
      </c>
      <c r="D360" t="s">
        <v>1067</v>
      </c>
      <c r="E360" s="1" t="str">
        <f>_xlfn.XLOOKUP(_xlfn.NUMBERVALUE(MID(D360,2,5)),'TB LTD 12.22'!$E:$E,'TB LTD 12.22'!$F:$F,)</f>
        <v>ביטול יתרה</v>
      </c>
      <c r="F360">
        <f>IF(C360="Ltd",_xlfn.XLOOKUP(D360,Index!V:V,Index!R:R,),_xlfn.XLOOKUP(D360,Index!AG:AG,Index!AC:AC,))</f>
        <v>0</v>
      </c>
      <c r="G360">
        <f>IF(C360="Ltd",_xlfn.XLOOKUP(D360,Index!V:V,Index!T:T,),_xlfn.XLOOKUP(D360,Index!AG:AG,Index!AE:AE,))</f>
        <v>0</v>
      </c>
      <c r="H360" s="31"/>
      <c r="I360" s="25">
        <f>_xlfn.XLOOKUP(_xlfn.NUMBERVALUE(MID(D360,2,5)),'TB LTD 12.22'!E:E,'TB LTD 12.22'!H:H,0,0,1)</f>
        <v>495.58</v>
      </c>
      <c r="J360" s="30">
        <f>SUMIF(AJE!$E:$E,D360,AJE!$H:$H)</f>
        <v>0</v>
      </c>
      <c r="K360" s="30">
        <f>SUMIF(AJE!$Q:$Q,D360,AJE!$T:$T)</f>
        <v>-495.58</v>
      </c>
      <c r="L360" s="39">
        <f t="shared" si="21"/>
        <v>0</v>
      </c>
      <c r="M360" s="30">
        <f>SUMIF(AJE!$AB:$AB,D360,AJE!$AE:$AE)</f>
        <v>0</v>
      </c>
      <c r="N360" s="29">
        <f t="shared" si="22"/>
        <v>0</v>
      </c>
      <c r="P360" s="29"/>
    </row>
    <row r="361" spans="1:16" x14ac:dyDescent="0.35">
      <c r="A361">
        <f>_xlfn.XLOOKUP($B361,Index!$E:$E,Index!$D:$D,)</f>
        <v>60</v>
      </c>
      <c r="B361" t="str">
        <f>IF($C361="Ltd",_xlfn.XLOOKUP($D361,Index!$V:$V,Index!$P:$P,),_xlfn.XLOOKUP($D361,Index!$AG:$AG,Index!$AA:$AA,))</f>
        <v>Marketing</v>
      </c>
      <c r="C361" t="str">
        <f t="shared" si="20"/>
        <v>Ltd</v>
      </c>
      <c r="D361" t="s">
        <v>1068</v>
      </c>
      <c r="E361" s="1" t="str">
        <f>_xlfn.XLOOKUP(_xlfn.NUMBERVALUE(MID(D361,2,5)),'TB LTD 12.22'!$E:$E,'TB LTD 12.22'!$F:$F,)</f>
        <v>אירועים ותערוכות</v>
      </c>
      <c r="F361" t="str">
        <f>IF(C361="Ltd",_xlfn.XLOOKUP(D361,Index!V:V,Index!R:R,),_xlfn.XLOOKUP(D361,Index!AG:AG,Index!AC:AC,))</f>
        <v>Events &amp; Conferences</v>
      </c>
      <c r="G361">
        <f>IF(C361="Ltd",_xlfn.XLOOKUP(D361,Index!V:V,Index!T:T,),_xlfn.XLOOKUP(D361,Index!AG:AG,Index!AE:AE,))</f>
        <v>0</v>
      </c>
      <c r="H361" s="31"/>
      <c r="I361" s="25">
        <f>_xlfn.XLOOKUP(_xlfn.NUMBERVALUE(MID(D361,2,5)),'TB LTD 12.22'!E:E,'TB LTD 12.22'!H:H,0,0,1)</f>
        <v>397411.49</v>
      </c>
      <c r="J361" s="30">
        <f>SUMIF(AJE!$E:$E,D361,AJE!$H:$H)</f>
        <v>0</v>
      </c>
      <c r="K361" s="30">
        <f>SUMIF(AJE!$Q:$Q,D361,AJE!$T:$T)</f>
        <v>0</v>
      </c>
      <c r="L361" s="39">
        <f t="shared" si="21"/>
        <v>397411.49</v>
      </c>
      <c r="M361" s="30">
        <f>SUMIF(AJE!$AB:$AB,D361,AJE!$AE:$AE)</f>
        <v>0</v>
      </c>
      <c r="N361" s="29">
        <f t="shared" si="22"/>
        <v>397411.49</v>
      </c>
      <c r="P361" s="29"/>
    </row>
    <row r="362" spans="1:16" x14ac:dyDescent="0.35">
      <c r="A362">
        <f>_xlfn.XLOOKUP($B362,Index!$E:$E,Index!$D:$D,)</f>
        <v>60</v>
      </c>
      <c r="B362" t="str">
        <f>IF($C362="Ltd",_xlfn.XLOOKUP($D362,Index!$V:$V,Index!$P:$P,),_xlfn.XLOOKUP($D362,Index!$AG:$AG,Index!$AA:$AA,))</f>
        <v>Marketing</v>
      </c>
      <c r="C362" t="str">
        <f t="shared" si="20"/>
        <v>Ltd</v>
      </c>
      <c r="D362" t="s">
        <v>1069</v>
      </c>
      <c r="E362" s="1" t="str">
        <f>_xlfn.XLOOKUP(_xlfn.NUMBERVALUE(MID(D362,2,5)),'TB LTD 12.22'!$E:$E,'TB LTD 12.22'!$F:$F,)</f>
        <v>Field Marketing Support (prints, giveaways)</v>
      </c>
      <c r="F362" t="str">
        <f>IF(C362="Ltd",_xlfn.XLOOKUP(D362,Index!V:V,Index!R:R,),_xlfn.XLOOKUP(D362,Index!AG:AG,Index!AC:AC,))</f>
        <v>Field Marketing</v>
      </c>
      <c r="G362">
        <f>IF(C362="Ltd",_xlfn.XLOOKUP(D362,Index!V:V,Index!T:T,),_xlfn.XLOOKUP(D362,Index!AG:AG,Index!AE:AE,))</f>
        <v>0</v>
      </c>
      <c r="H362" s="31"/>
      <c r="I362" s="25">
        <f>_xlfn.XLOOKUP(_xlfn.NUMBERVALUE(MID(D362,2,5)),'TB LTD 12.22'!E:E,'TB LTD 12.22'!H:H,0,0,1)</f>
        <v>63649.440000000002</v>
      </c>
      <c r="J362" s="30">
        <f>SUMIF(AJE!$E:$E,D362,AJE!$H:$H)</f>
        <v>0</v>
      </c>
      <c r="K362" s="30">
        <f>SUMIF(AJE!$Q:$Q,D362,AJE!$T:$T)</f>
        <v>0</v>
      </c>
      <c r="L362" s="39">
        <f t="shared" si="21"/>
        <v>63649.440000000002</v>
      </c>
      <c r="M362" s="30">
        <f>SUMIF(AJE!$AB:$AB,D362,AJE!$AE:$AE)</f>
        <v>0</v>
      </c>
      <c r="N362" s="29">
        <f t="shared" si="22"/>
        <v>63649.440000000002</v>
      </c>
      <c r="P362" s="29"/>
    </row>
    <row r="363" spans="1:16" x14ac:dyDescent="0.35">
      <c r="A363">
        <f>_xlfn.XLOOKUP($B363,Index!$E:$E,Index!$D:$D,)</f>
        <v>60</v>
      </c>
      <c r="B363" t="str">
        <f>IF($C363="Ltd",_xlfn.XLOOKUP($D363,Index!$V:$V,Index!$P:$P,),_xlfn.XLOOKUP($D363,Index!$AG:$AG,Index!$AA:$AA,))</f>
        <v>Marketing</v>
      </c>
      <c r="C363" t="str">
        <f t="shared" si="20"/>
        <v>Ltd</v>
      </c>
      <c r="D363" t="s">
        <v>1070</v>
      </c>
      <c r="E363" s="1" t="str">
        <f>_xlfn.XLOOKUP(_xlfn.NUMBERVALUE(MID(D363,2,5)),'TB LTD 12.22'!$E:$E,'TB LTD 12.22'!$F:$F,)</f>
        <v>Website development, maintenance security servic</v>
      </c>
      <c r="F363" t="str">
        <f>IF(C363="Ltd",_xlfn.XLOOKUP(D363,Index!V:V,Index!R:R,),_xlfn.XLOOKUP(D363,Index!AG:AG,Index!AC:AC,))</f>
        <v>Digital Marketing</v>
      </c>
      <c r="G363">
        <f>IF(C363="Ltd",_xlfn.XLOOKUP(D363,Index!V:V,Index!T:T,),_xlfn.XLOOKUP(D363,Index!AG:AG,Index!AE:AE,))</f>
        <v>0</v>
      </c>
      <c r="H363" s="31"/>
      <c r="I363" s="25">
        <f>_xlfn.XLOOKUP(_xlfn.NUMBERVALUE(MID(D363,2,5)),'TB LTD 12.22'!E:E,'TB LTD 12.22'!H:H,0,0,1)</f>
        <v>118367.98</v>
      </c>
      <c r="J363" s="30">
        <f>SUMIF(AJE!$E:$E,D363,AJE!$H:$H)</f>
        <v>0</v>
      </c>
      <c r="K363" s="30">
        <f>SUMIF(AJE!$Q:$Q,D363,AJE!$T:$T)</f>
        <v>0</v>
      </c>
      <c r="L363" s="39">
        <f t="shared" si="21"/>
        <v>118367.98</v>
      </c>
      <c r="M363" s="30">
        <f>SUMIF(AJE!$AB:$AB,D363,AJE!$AE:$AE)</f>
        <v>0</v>
      </c>
      <c r="N363" s="29">
        <f t="shared" si="22"/>
        <v>118367.98</v>
      </c>
      <c r="P363" s="29"/>
    </row>
    <row r="364" spans="1:16" x14ac:dyDescent="0.35">
      <c r="A364">
        <f>_xlfn.XLOOKUP($B364,Index!$E:$E,Index!$D:$D,)</f>
        <v>60</v>
      </c>
      <c r="B364" t="str">
        <f>IF($C364="Ltd",_xlfn.XLOOKUP($D364,Index!$V:$V,Index!$P:$P,),_xlfn.XLOOKUP($D364,Index!$AG:$AG,Index!$AA:$AA,))</f>
        <v>Marketing</v>
      </c>
      <c r="C364" t="str">
        <f t="shared" si="20"/>
        <v>Ltd</v>
      </c>
      <c r="D364" t="s">
        <v>1071</v>
      </c>
      <c r="E364" s="1" t="str">
        <f>_xlfn.XLOOKUP(_xlfn.NUMBERVALUE(MID(D364,2,5)),'TB LTD 12.22'!$E:$E,'TB LTD 12.22'!$F:$F,)</f>
        <v>PR</v>
      </c>
      <c r="F364" t="str">
        <f>IF(C364="Ltd",_xlfn.XLOOKUP(D364,Index!V:V,Index!R:R,),_xlfn.XLOOKUP(D364,Index!AG:AG,Index!AC:AC,))</f>
        <v>Other Marketing</v>
      </c>
      <c r="G364">
        <f>IF(C364="Ltd",_xlfn.XLOOKUP(D364,Index!V:V,Index!T:T,),_xlfn.XLOOKUP(D364,Index!AG:AG,Index!AE:AE,))</f>
        <v>0</v>
      </c>
      <c r="H364" s="31"/>
      <c r="I364" s="25">
        <f>_xlfn.XLOOKUP(_xlfn.NUMBERVALUE(MID(D364,2,5)),'TB LTD 12.22'!E:E,'TB LTD 12.22'!H:H,0,0,1)</f>
        <v>227425.19</v>
      </c>
      <c r="J364" s="30">
        <f>SUMIF(AJE!$E:$E,D364,AJE!$H:$H)</f>
        <v>0</v>
      </c>
      <c r="K364" s="30">
        <f>SUMIF(AJE!$Q:$Q,D364,AJE!$T:$T)</f>
        <v>0</v>
      </c>
      <c r="L364" s="39">
        <f t="shared" si="21"/>
        <v>227425.19</v>
      </c>
      <c r="M364" s="30">
        <f>SUMIF(AJE!$AB:$AB,D364,AJE!$AE:$AE)</f>
        <v>0</v>
      </c>
      <c r="N364" s="29">
        <f t="shared" si="22"/>
        <v>227425.19</v>
      </c>
      <c r="P364" s="29"/>
    </row>
    <row r="365" spans="1:16" x14ac:dyDescent="0.35">
      <c r="A365">
        <f>_xlfn.XLOOKUP($B365,Index!$E:$E,Index!$D:$D,)</f>
        <v>50</v>
      </c>
      <c r="B365" t="str">
        <f>IF($C365="Ltd",_xlfn.XLOOKUP($D365,Index!$V:$V,Index!$P:$P,),_xlfn.XLOOKUP($D365,Index!$AG:$AG,Index!$AA:$AA,))</f>
        <v>Sales</v>
      </c>
      <c r="C365" t="str">
        <f t="shared" si="20"/>
        <v>Ltd</v>
      </c>
      <c r="D365" t="s">
        <v>1072</v>
      </c>
      <c r="E365" s="1" t="str">
        <f>_xlfn.XLOOKUP(_xlfn.NUMBERVALUE(MID(D365,2,5)),'TB LTD 12.22'!$E:$E,'TB LTD 12.22'!$F:$F,)</f>
        <v>שימוש בתוכנות למכירות</v>
      </c>
      <c r="F365" t="str">
        <f>IF(C365="Ltd",_xlfn.XLOOKUP(D365,Index!V:V,Index!R:R,),_xlfn.XLOOKUP(D365,Index!AG:AG,Index!AC:AC,))</f>
        <v>Software</v>
      </c>
      <c r="G365">
        <f>IF(C365="Ltd",_xlfn.XLOOKUP(D365,Index!V:V,Index!T:T,),_xlfn.XLOOKUP(D365,Index!AG:AG,Index!AE:AE,))</f>
        <v>0</v>
      </c>
      <c r="H365" s="31"/>
      <c r="I365" s="25">
        <f>_xlfn.XLOOKUP(_xlfn.NUMBERVALUE(MID(D365,2,5)),'TB LTD 12.22'!E:E,'TB LTD 12.22'!H:H,0,0,1)</f>
        <v>308398.95</v>
      </c>
      <c r="J365" s="30">
        <f>SUMIF(AJE!$E:$E,D365,AJE!$H:$H)</f>
        <v>0</v>
      </c>
      <c r="K365" s="30">
        <f>SUMIF(AJE!$Q:$Q,D365,AJE!$T:$T)</f>
        <v>0</v>
      </c>
      <c r="L365" s="39">
        <f t="shared" si="21"/>
        <v>308398.95</v>
      </c>
      <c r="M365" s="30">
        <f>SUMIF(AJE!$AB:$AB,D365,AJE!$AE:$AE)</f>
        <v>0</v>
      </c>
      <c r="N365" s="29">
        <f t="shared" si="22"/>
        <v>308398.95</v>
      </c>
      <c r="P365" s="29"/>
    </row>
    <row r="366" spans="1:16" x14ac:dyDescent="0.35">
      <c r="A366">
        <f>_xlfn.XLOOKUP($B366,Index!$E:$E,Index!$D:$D,)</f>
        <v>60</v>
      </c>
      <c r="B366" t="str">
        <f>IF($C366="Ltd",_xlfn.XLOOKUP($D366,Index!$V:$V,Index!$P:$P,),_xlfn.XLOOKUP($D366,Index!$AG:$AG,Index!$AA:$AA,))</f>
        <v>Marketing</v>
      </c>
      <c r="C366" t="str">
        <f t="shared" si="20"/>
        <v>Ltd</v>
      </c>
      <c r="D366" t="s">
        <v>1073</v>
      </c>
      <c r="E366" s="1" t="str">
        <f>_xlfn.XLOOKUP(_xlfn.NUMBERVALUE(MID(D366,2,5)),'TB LTD 12.22'!$E:$E,'TB LTD 12.22'!$F:$F,)</f>
        <v>Marketing operations and tools</v>
      </c>
      <c r="F366" t="str">
        <f>IF(C366="Ltd",_xlfn.XLOOKUP(D366,Index!V:V,Index!R:R,),_xlfn.XLOOKUP(D366,Index!AG:AG,Index!AC:AC,))</f>
        <v>Other Marketing</v>
      </c>
      <c r="G366">
        <f>IF(C366="Ltd",_xlfn.XLOOKUP(D366,Index!V:V,Index!T:T,),_xlfn.XLOOKUP(D366,Index!AG:AG,Index!AE:AE,))</f>
        <v>0</v>
      </c>
      <c r="H366" s="31"/>
      <c r="I366" s="25">
        <f>_xlfn.XLOOKUP(_xlfn.NUMBERVALUE(MID(D366,2,5)),'TB LTD 12.22'!E:E,'TB LTD 12.22'!H:H,0,0,1)</f>
        <v>35268.800000000003</v>
      </c>
      <c r="J366" s="30">
        <f>SUMIF(AJE!$E:$E,D366,AJE!$H:$H)</f>
        <v>0</v>
      </c>
      <c r="K366" s="30">
        <f>SUMIF(AJE!$Q:$Q,D366,AJE!$T:$T)</f>
        <v>0</v>
      </c>
      <c r="L366" s="39">
        <f t="shared" si="21"/>
        <v>35268.800000000003</v>
      </c>
      <c r="M366" s="30">
        <f>SUMIF(AJE!$AB:$AB,D366,AJE!$AE:$AE)</f>
        <v>0</v>
      </c>
      <c r="N366" s="29">
        <f t="shared" si="22"/>
        <v>35268.800000000003</v>
      </c>
      <c r="P366" s="29"/>
    </row>
    <row r="367" spans="1:16" x14ac:dyDescent="0.35">
      <c r="A367">
        <f>_xlfn.XLOOKUP($B367,Index!$E:$E,Index!$D:$D,)</f>
        <v>60</v>
      </c>
      <c r="B367" t="str">
        <f>IF($C367="Ltd",_xlfn.XLOOKUP($D367,Index!$V:$V,Index!$P:$P,),_xlfn.XLOOKUP($D367,Index!$AG:$AG,Index!$AA:$AA,))</f>
        <v>Marketing</v>
      </c>
      <c r="C367" t="str">
        <f t="shared" si="20"/>
        <v>Ltd</v>
      </c>
      <c r="D367" t="s">
        <v>1074</v>
      </c>
      <c r="E367" s="1" t="str">
        <f>_xlfn.XLOOKUP(_xlfn.NUMBERVALUE(MID(D367,2,5)),'TB LTD 12.22'!$E:$E,'TB LTD 12.22'!$F:$F,)</f>
        <v>Digital Marketing</v>
      </c>
      <c r="F367" t="str">
        <f>IF(C367="Ltd",_xlfn.XLOOKUP(D367,Index!V:V,Index!R:R,),_xlfn.XLOOKUP(D367,Index!AG:AG,Index!AC:AC,))</f>
        <v>Digital Marketing</v>
      </c>
      <c r="G367">
        <f>IF(C367="Ltd",_xlfn.XLOOKUP(D367,Index!V:V,Index!T:T,),_xlfn.XLOOKUP(D367,Index!AG:AG,Index!AE:AE,))</f>
        <v>0</v>
      </c>
      <c r="H367" s="31"/>
      <c r="I367" s="25">
        <f>_xlfn.XLOOKUP(_xlfn.NUMBERVALUE(MID(D367,2,5)),'TB LTD 12.22'!E:E,'TB LTD 12.22'!H:H,0,0,1)</f>
        <v>92937.89</v>
      </c>
      <c r="J367" s="30">
        <f>SUMIF(AJE!$E:$E,D367,AJE!$H:$H)</f>
        <v>0</v>
      </c>
      <c r="K367" s="30">
        <f>SUMIF(AJE!$Q:$Q,D367,AJE!$T:$T)</f>
        <v>0</v>
      </c>
      <c r="L367" s="39">
        <f t="shared" si="21"/>
        <v>92937.89</v>
      </c>
      <c r="M367" s="30">
        <f>SUMIF(AJE!$AB:$AB,D367,AJE!$AE:$AE)</f>
        <v>0</v>
      </c>
      <c r="N367" s="29">
        <f t="shared" si="22"/>
        <v>92937.89</v>
      </c>
      <c r="P367" s="29"/>
    </row>
    <row r="368" spans="1:16" x14ac:dyDescent="0.35">
      <c r="A368">
        <f>_xlfn.XLOOKUP($B368,Index!$E:$E,Index!$D:$D,)</f>
        <v>60</v>
      </c>
      <c r="B368" t="str">
        <f>IF($C368="Ltd",_xlfn.XLOOKUP($D368,Index!$V:$V,Index!$P:$P,),_xlfn.XLOOKUP($D368,Index!$AG:$AG,Index!$AA:$AA,))</f>
        <v>Marketing</v>
      </c>
      <c r="C368" t="str">
        <f t="shared" si="20"/>
        <v>Ltd</v>
      </c>
      <c r="D368" t="s">
        <v>1075</v>
      </c>
      <c r="E368" s="1" t="str">
        <f>_xlfn.XLOOKUP(_xlfn.NUMBERVALUE(MID(D368,2,5)),'TB LTD 12.22'!$E:$E,'TB LTD 12.22'!$F:$F,)</f>
        <v>Design and Branding</v>
      </c>
      <c r="F368" t="str">
        <f>IF(C368="Ltd",_xlfn.XLOOKUP(D368,Index!V:V,Index!R:R,),_xlfn.XLOOKUP(D368,Index!AG:AG,Index!AC:AC,))</f>
        <v>Other Marketing</v>
      </c>
      <c r="G368">
        <f>IF(C368="Ltd",_xlfn.XLOOKUP(D368,Index!V:V,Index!T:T,),_xlfn.XLOOKUP(D368,Index!AG:AG,Index!AE:AE,))</f>
        <v>0</v>
      </c>
      <c r="H368" s="31"/>
      <c r="I368" s="25">
        <f>_xlfn.XLOOKUP(_xlfn.NUMBERVALUE(MID(D368,2,5)),'TB LTD 12.22'!E:E,'TB LTD 12.22'!H:H,0,0,1)</f>
        <v>35111.040000000001</v>
      </c>
      <c r="J368" s="30">
        <f>SUMIF(AJE!$E:$E,D368,AJE!$H:$H)</f>
        <v>0</v>
      </c>
      <c r="K368" s="30">
        <f>SUMIF(AJE!$Q:$Q,D368,AJE!$T:$T)</f>
        <v>0</v>
      </c>
      <c r="L368" s="39">
        <f t="shared" si="21"/>
        <v>35111.040000000001</v>
      </c>
      <c r="M368" s="30">
        <f>SUMIF(AJE!$AB:$AB,D368,AJE!$AE:$AE)</f>
        <v>0</v>
      </c>
      <c r="N368" s="29">
        <f t="shared" si="22"/>
        <v>35111.040000000001</v>
      </c>
      <c r="P368" s="29"/>
    </row>
    <row r="369" spans="1:16" x14ac:dyDescent="0.35">
      <c r="A369">
        <f>_xlfn.XLOOKUP($B369,Index!$E:$E,Index!$D:$D,)</f>
        <v>60</v>
      </c>
      <c r="B369" t="str">
        <f>IF($C369="Ltd",_xlfn.XLOOKUP($D369,Index!$V:$V,Index!$P:$P,),_xlfn.XLOOKUP($D369,Index!$AG:$AG,Index!$AA:$AA,))</f>
        <v>Marketing</v>
      </c>
      <c r="C369" t="str">
        <f t="shared" si="20"/>
        <v>Ltd</v>
      </c>
      <c r="D369" t="s">
        <v>1076</v>
      </c>
      <c r="E369" s="1" t="str">
        <f>_xlfn.XLOOKUP(_xlfn.NUMBERVALUE(MID(D369,2,5)),'TB LTD 12.22'!$E:$E,'TB LTD 12.22'!$F:$F,)</f>
        <v>Marketing content</v>
      </c>
      <c r="F369" t="str">
        <f>IF(C369="Ltd",_xlfn.XLOOKUP(D369,Index!V:V,Index!R:R,),_xlfn.XLOOKUP(D369,Index!AG:AG,Index!AC:AC,))</f>
        <v>Other Marketing</v>
      </c>
      <c r="G369">
        <f>IF(C369="Ltd",_xlfn.XLOOKUP(D369,Index!V:V,Index!T:T,),_xlfn.XLOOKUP(D369,Index!AG:AG,Index!AE:AE,))</f>
        <v>0</v>
      </c>
      <c r="H369" s="31"/>
      <c r="I369" s="25">
        <f>_xlfn.XLOOKUP(_xlfn.NUMBERVALUE(MID(D369,2,5)),'TB LTD 12.22'!E:E,'TB LTD 12.22'!H:H,0,0,1)</f>
        <v>20140</v>
      </c>
      <c r="J369" s="30">
        <f>SUMIF(AJE!$E:$E,D369,AJE!$H:$H)</f>
        <v>0</v>
      </c>
      <c r="K369" s="30">
        <f>SUMIF(AJE!$Q:$Q,D369,AJE!$T:$T)</f>
        <v>0</v>
      </c>
      <c r="L369" s="39">
        <f t="shared" si="21"/>
        <v>20140</v>
      </c>
      <c r="M369" s="30">
        <f>SUMIF(AJE!$AB:$AB,D369,AJE!$AE:$AE)</f>
        <v>0</v>
      </c>
      <c r="N369" s="29">
        <f t="shared" si="22"/>
        <v>20140</v>
      </c>
      <c r="P369" s="29"/>
    </row>
    <row r="370" spans="1:16" x14ac:dyDescent="0.35">
      <c r="A370">
        <f>_xlfn.XLOOKUP($B370,Index!$E:$E,Index!$D:$D,)</f>
        <v>40</v>
      </c>
      <c r="B370" t="str">
        <f>IF($C370="Ltd",_xlfn.XLOOKUP($D370,Index!$V:$V,Index!$P:$P,),_xlfn.XLOOKUP($D370,Index!$AG:$AG,Index!$AA:$AA,))</f>
        <v>R&amp;D</v>
      </c>
      <c r="C370" t="str">
        <f t="shared" si="20"/>
        <v>Ltd</v>
      </c>
      <c r="D370" t="s">
        <v>1077</v>
      </c>
      <c r="E370" s="1" t="str">
        <f>_xlfn.XLOOKUP(_xlfn.NUMBERVALUE(MID(D370,2,5)),'TB LTD 12.22'!$E:$E,'TB LTD 12.22'!$F:$F,)</f>
        <v>Software licenses R&amp;D+Marketing (Monday)</v>
      </c>
      <c r="F370" t="str">
        <f>IF(C370="Ltd",_xlfn.XLOOKUP(D370,Index!V:V,Index!R:R,),_xlfn.XLOOKUP(D370,Index!AG:AG,Index!AC:AC,))</f>
        <v>Software</v>
      </c>
      <c r="G370">
        <f>IF(C370="Ltd",_xlfn.XLOOKUP(D370,Index!V:V,Index!T:T,),_xlfn.XLOOKUP(D370,Index!AG:AG,Index!AE:AE,))</f>
        <v>0</v>
      </c>
      <c r="H370" s="31"/>
      <c r="I370" s="25">
        <f>_xlfn.XLOOKUP(_xlfn.NUMBERVALUE(MID(D370,2,5)),'TB LTD 12.22'!E:E,'TB LTD 12.22'!H:H,0,0,1)</f>
        <v>755.12</v>
      </c>
      <c r="J370" s="30">
        <f>SUMIF(AJE!$E:$E,D370,AJE!$H:$H)</f>
        <v>0</v>
      </c>
      <c r="K370" s="30">
        <f>SUMIF(AJE!$Q:$Q,D370,AJE!$T:$T)</f>
        <v>0</v>
      </c>
      <c r="L370" s="39">
        <f t="shared" si="21"/>
        <v>755.12</v>
      </c>
      <c r="M370" s="30">
        <f>SUMIF(AJE!$AB:$AB,D370,AJE!$AE:$AE)</f>
        <v>0</v>
      </c>
      <c r="N370" s="29">
        <f t="shared" si="22"/>
        <v>755.12</v>
      </c>
      <c r="P370" s="29"/>
    </row>
    <row r="371" spans="1:16" x14ac:dyDescent="0.35">
      <c r="A371">
        <f>_xlfn.XLOOKUP($B371,Index!$E:$E,Index!$D:$D,)</f>
        <v>60</v>
      </c>
      <c r="B371" t="str">
        <f>IF($C371="Ltd",_xlfn.XLOOKUP($D371,Index!$V:$V,Index!$P:$P,),_xlfn.XLOOKUP($D371,Index!$AG:$AG,Index!$AA:$AA,))</f>
        <v>Marketing</v>
      </c>
      <c r="C371" t="str">
        <f t="shared" si="20"/>
        <v>Ltd</v>
      </c>
      <c r="D371" t="s">
        <v>1078</v>
      </c>
      <c r="E371" s="1" t="str">
        <f>_xlfn.XLOOKUP(_xlfn.NUMBERVALUE(MID(D371,2,5)),'TB LTD 12.22'!$E:$E,'TB LTD 12.22'!$F:$F,)</f>
        <v>שירותי SDR</v>
      </c>
      <c r="F371" t="str">
        <f>IF(C371="Ltd",_xlfn.XLOOKUP(D371,Index!V:V,Index!R:R,),_xlfn.XLOOKUP(D371,Index!AG:AG,Index!AC:AC,))</f>
        <v>Other Marketing</v>
      </c>
      <c r="G371">
        <f>IF(C371="Ltd",_xlfn.XLOOKUP(D371,Index!V:V,Index!T:T,),_xlfn.XLOOKUP(D371,Index!AG:AG,Index!AE:AE,))</f>
        <v>0</v>
      </c>
      <c r="H371" s="31"/>
      <c r="I371" s="25">
        <f>_xlfn.XLOOKUP(_xlfn.NUMBERVALUE(MID(D371,2,5)),'TB LTD 12.22'!E:E,'TB LTD 12.22'!H:H,0,0,1)</f>
        <v>123832.51</v>
      </c>
      <c r="J371" s="30">
        <f>SUMIF(AJE!$E:$E,D371,AJE!$H:$H)</f>
        <v>0</v>
      </c>
      <c r="K371" s="30">
        <f>SUMIF(AJE!$Q:$Q,D371,AJE!$T:$T)</f>
        <v>0</v>
      </c>
      <c r="L371" s="39">
        <f t="shared" si="21"/>
        <v>123832.51</v>
      </c>
      <c r="M371" s="30">
        <f>SUMIF(AJE!$AB:$AB,D371,AJE!$AE:$AE)</f>
        <v>0</v>
      </c>
      <c r="N371" s="29">
        <f t="shared" si="22"/>
        <v>123832.51</v>
      </c>
      <c r="P371" s="29"/>
    </row>
    <row r="372" spans="1:16" x14ac:dyDescent="0.35">
      <c r="A372">
        <f>_xlfn.XLOOKUP($B372,Index!$E:$E,Index!$D:$D,)</f>
        <v>60</v>
      </c>
      <c r="B372" t="str">
        <f>IF($C372="Ltd",_xlfn.XLOOKUP($D372,Index!$V:$V,Index!$P:$P,),_xlfn.XLOOKUP($D372,Index!$AG:$AG,Index!$AA:$AA,))</f>
        <v>Marketing</v>
      </c>
      <c r="C372" t="str">
        <f t="shared" si="20"/>
        <v>Ltd</v>
      </c>
      <c r="D372" t="s">
        <v>1079</v>
      </c>
      <c r="E372" s="1" t="str">
        <f>_xlfn.XLOOKUP(_xlfn.NUMBERVALUE(MID(D372,2,5)),'TB LTD 12.22'!$E:$E,'TB LTD 12.22'!$F:$F,)</f>
        <v>SEO consulting</v>
      </c>
      <c r="F372" t="str">
        <f>IF(C372="Ltd",_xlfn.XLOOKUP(D372,Index!V:V,Index!R:R,),_xlfn.XLOOKUP(D372,Index!AG:AG,Index!AC:AC,))</f>
        <v>Other Marketing</v>
      </c>
      <c r="G372">
        <f>IF(C372="Ltd",_xlfn.XLOOKUP(D372,Index!V:V,Index!T:T,),_xlfn.XLOOKUP(D372,Index!AG:AG,Index!AE:AE,))</f>
        <v>0</v>
      </c>
      <c r="H372" s="31"/>
      <c r="I372" s="25">
        <f>_xlfn.XLOOKUP(_xlfn.NUMBERVALUE(MID(D372,2,5)),'TB LTD 12.22'!E:E,'TB LTD 12.22'!H:H,0,0,1)</f>
        <v>48248.79</v>
      </c>
      <c r="J372" s="30">
        <f>SUMIF(AJE!$E:$E,D372,AJE!$H:$H)</f>
        <v>0</v>
      </c>
      <c r="K372" s="30">
        <f>SUMIF(AJE!$Q:$Q,D372,AJE!$T:$T)</f>
        <v>0</v>
      </c>
      <c r="L372" s="39">
        <f t="shared" si="21"/>
        <v>48248.79</v>
      </c>
      <c r="M372" s="30">
        <f>SUMIF(AJE!$AB:$AB,D372,AJE!$AE:$AE)</f>
        <v>0</v>
      </c>
      <c r="N372" s="29">
        <f t="shared" si="22"/>
        <v>48248.79</v>
      </c>
      <c r="P372" s="29"/>
    </row>
    <row r="373" spans="1:16" x14ac:dyDescent="0.35">
      <c r="A373">
        <f>_xlfn.XLOOKUP($B373,Index!$E:$E,Index!$D:$D,)</f>
        <v>60</v>
      </c>
      <c r="B373" t="str">
        <f>IF($C373="Ltd",_xlfn.XLOOKUP($D373,Index!$V:$V,Index!$P:$P,),_xlfn.XLOOKUP($D373,Index!$AG:$AG,Index!$AA:$AA,))</f>
        <v>Marketing</v>
      </c>
      <c r="C373" t="str">
        <f t="shared" si="20"/>
        <v>Ltd</v>
      </c>
      <c r="D373" t="s">
        <v>1080</v>
      </c>
      <c r="E373" s="1" t="str">
        <f>_xlfn.XLOOKUP(_xlfn.NUMBERVALUE(MID(D373,2,5)),'TB LTD 12.22'!$E:$E,'TB LTD 12.22'!$F:$F,)</f>
        <v>Paid leads and Content</v>
      </c>
      <c r="F373" t="str">
        <f>IF(C373="Ltd",_xlfn.XLOOKUP(D373,Index!V:V,Index!R:R,),_xlfn.XLOOKUP(D373,Index!AG:AG,Index!AC:AC,))</f>
        <v>Other Marketing</v>
      </c>
      <c r="G373">
        <f>IF(C373="Ltd",_xlfn.XLOOKUP(D373,Index!V:V,Index!T:T,),_xlfn.XLOOKUP(D373,Index!AG:AG,Index!AE:AE,))</f>
        <v>0</v>
      </c>
      <c r="H373" s="31"/>
      <c r="I373" s="25">
        <f>_xlfn.XLOOKUP(_xlfn.NUMBERVALUE(MID(D373,2,5)),'TB LTD 12.22'!E:E,'TB LTD 12.22'!H:H,0,0,1)</f>
        <v>67415.72</v>
      </c>
      <c r="J373" s="30">
        <f>SUMIF(AJE!$E:$E,D373,AJE!$H:$H)</f>
        <v>0</v>
      </c>
      <c r="K373" s="30">
        <f>SUMIF(AJE!$Q:$Q,D373,AJE!$T:$T)</f>
        <v>0</v>
      </c>
      <c r="L373" s="39">
        <f t="shared" si="21"/>
        <v>67415.72</v>
      </c>
      <c r="M373" s="30">
        <f>SUMIF(AJE!$AB:$AB,D373,AJE!$AE:$AE)</f>
        <v>0</v>
      </c>
      <c r="N373" s="29">
        <f t="shared" si="22"/>
        <v>67415.72</v>
      </c>
      <c r="P373" s="29"/>
    </row>
    <row r="374" spans="1:16" x14ac:dyDescent="0.35">
      <c r="A374">
        <f>_xlfn.XLOOKUP($B374,Index!$E:$E,Index!$D:$D,)</f>
        <v>60</v>
      </c>
      <c r="B374" t="str">
        <f>IF($C374="Ltd",_xlfn.XLOOKUP($D374,Index!$V:$V,Index!$P:$P,),_xlfn.XLOOKUP($D374,Index!$AG:$AG,Index!$AA:$AA,))</f>
        <v>Marketing</v>
      </c>
      <c r="C374" t="str">
        <f t="shared" si="20"/>
        <v>Ltd</v>
      </c>
      <c r="D374" t="s">
        <v>1081</v>
      </c>
      <c r="E374" s="1" t="str">
        <f>_xlfn.XLOOKUP(_xlfn.NUMBERVALUE(MID(D374,2,5)),'TB LTD 12.22'!$E:$E,'TB LTD 12.22'!$F:$F,)</f>
        <v>Linkedin Services -campaigns</v>
      </c>
      <c r="F374" t="str">
        <f>IF(C374="Ltd",_xlfn.XLOOKUP(D374,Index!V:V,Index!R:R,),_xlfn.XLOOKUP(D374,Index!AG:AG,Index!AC:AC,))</f>
        <v>Digital Marketing</v>
      </c>
      <c r="G374">
        <f>IF(C374="Ltd",_xlfn.XLOOKUP(D374,Index!V:V,Index!T:T,),_xlfn.XLOOKUP(D374,Index!AG:AG,Index!AE:AE,))</f>
        <v>0</v>
      </c>
      <c r="H374" s="31"/>
      <c r="I374" s="25">
        <f>_xlfn.XLOOKUP(_xlfn.NUMBERVALUE(MID(D374,2,5)),'TB LTD 12.22'!E:E,'TB LTD 12.22'!H:H,0,0,1)</f>
        <v>169632.67</v>
      </c>
      <c r="J374" s="30">
        <f>SUMIF(AJE!$E:$E,D374,AJE!$H:$H)</f>
        <v>0</v>
      </c>
      <c r="K374" s="30">
        <f>SUMIF(AJE!$Q:$Q,D374,AJE!$T:$T)</f>
        <v>0</v>
      </c>
      <c r="L374" s="39">
        <f t="shared" si="21"/>
        <v>169632.67</v>
      </c>
      <c r="M374" s="30">
        <f>SUMIF(AJE!$AB:$AB,D374,AJE!$AE:$AE)</f>
        <v>0</v>
      </c>
      <c r="N374" s="29">
        <f t="shared" si="22"/>
        <v>169632.67</v>
      </c>
      <c r="P374" s="29"/>
    </row>
    <row r="375" spans="1:16" x14ac:dyDescent="0.35">
      <c r="A375">
        <f>_xlfn.XLOOKUP($B375,Index!$E:$E,Index!$D:$D,)</f>
        <v>60</v>
      </c>
      <c r="B375" t="str">
        <f>IF($C375="Ltd",_xlfn.XLOOKUP($D375,Index!$V:$V,Index!$P:$P,),_xlfn.XLOOKUP($D375,Index!$AG:$AG,Index!$AA:$AA,))</f>
        <v>Marketing</v>
      </c>
      <c r="C375" t="str">
        <f t="shared" si="20"/>
        <v>Ltd</v>
      </c>
      <c r="D375" t="s">
        <v>1082</v>
      </c>
      <c r="E375" s="1" t="str">
        <f>_xlfn.XLOOKUP(_xlfn.NUMBERVALUE(MID(D375,2,5)),'TB LTD 12.22'!$E:$E,'TB LTD 12.22'!$F:$F,)</f>
        <v>Marketing budget for channel partners</v>
      </c>
      <c r="F375" t="str">
        <f>IF(C375="Ltd",_xlfn.XLOOKUP(D375,Index!V:V,Index!R:R,),_xlfn.XLOOKUP(D375,Index!AG:AG,Index!AC:AC,))</f>
        <v>Channel Marketing</v>
      </c>
      <c r="G375">
        <f>IF(C375="Ltd",_xlfn.XLOOKUP(D375,Index!V:V,Index!T:T,),_xlfn.XLOOKUP(D375,Index!AG:AG,Index!AE:AE,))</f>
        <v>0</v>
      </c>
      <c r="H375" s="31"/>
      <c r="I375" s="25">
        <f>_xlfn.XLOOKUP(_xlfn.NUMBERVALUE(MID(D375,2,5)),'TB LTD 12.22'!E:E,'TB LTD 12.22'!H:H,0,0,1)</f>
        <v>50717.54</v>
      </c>
      <c r="J375" s="30">
        <f>SUMIF(AJE!$E:$E,D375,AJE!$H:$H)</f>
        <v>0</v>
      </c>
      <c r="K375" s="30">
        <f>SUMIF(AJE!$Q:$Q,D375,AJE!$T:$T)</f>
        <v>0</v>
      </c>
      <c r="L375" s="39">
        <f t="shared" si="21"/>
        <v>50717.54</v>
      </c>
      <c r="M375" s="30">
        <f>SUMIF(AJE!$AB:$AB,D375,AJE!$AE:$AE)</f>
        <v>0</v>
      </c>
      <c r="N375" s="29">
        <f t="shared" si="22"/>
        <v>50717.54</v>
      </c>
      <c r="P375" s="29"/>
    </row>
    <row r="376" spans="1:16" x14ac:dyDescent="0.35">
      <c r="A376">
        <f>_xlfn.XLOOKUP($B376,Index!$E:$E,Index!$D:$D,)</f>
        <v>60</v>
      </c>
      <c r="B376" t="str">
        <f>IF($C376="Ltd",_xlfn.XLOOKUP($D376,Index!$V:$V,Index!$P:$P,),_xlfn.XLOOKUP($D376,Index!$AG:$AG,Index!$AA:$AA,))</f>
        <v>Marketing</v>
      </c>
      <c r="C376" t="str">
        <f t="shared" si="20"/>
        <v>Ltd</v>
      </c>
      <c r="D376" t="s">
        <v>1083</v>
      </c>
      <c r="E376" s="1" t="str">
        <f>_xlfn.XLOOKUP(_xlfn.NUMBERVALUE(MID(D376,2,5)),'TB LTD 12.22'!$E:$E,'TB LTD 12.22'!$F:$F,)</f>
        <v>Memberships marketing</v>
      </c>
      <c r="F376" t="str">
        <f>IF(C376="Ltd",_xlfn.XLOOKUP(D376,Index!V:V,Index!R:R,),_xlfn.XLOOKUP(D376,Index!AG:AG,Index!AC:AC,))</f>
        <v>Other Marketing</v>
      </c>
      <c r="G376">
        <f>IF(C376="Ltd",_xlfn.XLOOKUP(D376,Index!V:V,Index!T:T,),_xlfn.XLOOKUP(D376,Index!AG:AG,Index!AE:AE,))</f>
        <v>0</v>
      </c>
      <c r="H376" s="31"/>
      <c r="I376" s="25">
        <f>_xlfn.XLOOKUP(_xlfn.NUMBERVALUE(MID(D376,2,5)),'TB LTD 12.22'!E:E,'TB LTD 12.22'!H:H,0,0,1)</f>
        <v>16400</v>
      </c>
      <c r="J376" s="30">
        <f>SUMIF(AJE!$E:$E,D376,AJE!$H:$H)</f>
        <v>0</v>
      </c>
      <c r="K376" s="30">
        <f>SUMIF(AJE!$Q:$Q,D376,AJE!$T:$T)</f>
        <v>0</v>
      </c>
      <c r="L376" s="39">
        <f t="shared" si="21"/>
        <v>16400</v>
      </c>
      <c r="M376" s="30">
        <f>SUMIF(AJE!$AB:$AB,D376,AJE!$AE:$AE)</f>
        <v>0</v>
      </c>
      <c r="N376" s="29">
        <f t="shared" si="22"/>
        <v>16400</v>
      </c>
      <c r="P376" s="29"/>
    </row>
    <row r="377" spans="1:16" x14ac:dyDescent="0.35">
      <c r="A377">
        <f>_xlfn.XLOOKUP($B377,Index!$E:$E,Index!$D:$D,)</f>
        <v>40</v>
      </c>
      <c r="B377" t="str">
        <f>IF($C377="Ltd",_xlfn.XLOOKUP($D377,Index!$V:$V,Index!$P:$P,),_xlfn.XLOOKUP($D377,Index!$AG:$AG,Index!$AA:$AA,))</f>
        <v>R&amp;D</v>
      </c>
      <c r="C377" t="str">
        <f t="shared" si="20"/>
        <v>Ltd</v>
      </c>
      <c r="D377" t="s">
        <v>1084</v>
      </c>
      <c r="E377" s="1" t="str">
        <f>_xlfn.XLOOKUP(_xlfn.NUMBERVALUE(MID(D377,2,5)),'TB LTD 12.22'!$E:$E,'TB LTD 12.22'!$F:$F,)</f>
        <v>שכר - לאבס</v>
      </c>
      <c r="F377" t="str">
        <f>IF(C377="Ltd",_xlfn.XLOOKUP(D377,Index!V:V,Index!R:R,),_xlfn.XLOOKUP(D377,Index!AG:AG,Index!AC:AC,))</f>
        <v>Payroll &amp; Payroll related</v>
      </c>
      <c r="G377">
        <f>IF(C377="Ltd",_xlfn.XLOOKUP(D377,Index!V:V,Index!T:T,),_xlfn.XLOOKUP(D377,Index!AG:AG,Index!AE:AE,))</f>
        <v>0</v>
      </c>
      <c r="H377" s="31"/>
      <c r="I377" s="25">
        <f>_xlfn.XLOOKUP(_xlfn.NUMBERVALUE(MID(D377,2,5)),'TB LTD 12.22'!E:E,'TB LTD 12.22'!H:H,0,0,1)</f>
        <v>743564.39</v>
      </c>
      <c r="J377" s="30">
        <f>SUMIF(AJE!$E:$E,D377,AJE!$H:$H)</f>
        <v>0</v>
      </c>
      <c r="K377" s="30">
        <f>SUMIF(AJE!$Q:$Q,D377,AJE!$T:$T)</f>
        <v>0</v>
      </c>
      <c r="L377" s="39">
        <f t="shared" si="21"/>
        <v>743564.39</v>
      </c>
      <c r="M377" s="30">
        <f>SUMIF(AJE!$AB:$AB,D377,AJE!$AE:$AE)</f>
        <v>0</v>
      </c>
      <c r="N377" s="29">
        <f t="shared" si="22"/>
        <v>743564.39</v>
      </c>
      <c r="P377" s="29"/>
    </row>
    <row r="378" spans="1:16" x14ac:dyDescent="0.35">
      <c r="A378">
        <f>_xlfn.XLOOKUP($B378,Index!$E:$E,Index!$D:$D,)</f>
        <v>40</v>
      </c>
      <c r="B378" t="str">
        <f>IF($C378="Ltd",_xlfn.XLOOKUP($D378,Index!$V:$V,Index!$P:$P,),_xlfn.XLOOKUP($D378,Index!$AG:$AG,Index!$AA:$AA,))</f>
        <v>R&amp;D</v>
      </c>
      <c r="C378" t="str">
        <f t="shared" si="20"/>
        <v>Ltd</v>
      </c>
      <c r="D378" t="s">
        <v>1085</v>
      </c>
      <c r="E378" s="1" t="str">
        <f>_xlfn.XLOOKUP(_xlfn.NUMBERVALUE(MID(D378,2,5)),'TB LTD 12.22'!$E:$E,'TB LTD 12.22'!$F:$F,)</f>
        <v>הוצ' ביטוח לאומי מעביד - לאבס</v>
      </c>
      <c r="F378" t="str">
        <f>IF(C378="Ltd",_xlfn.XLOOKUP(D378,Index!V:V,Index!R:R,),_xlfn.XLOOKUP(D378,Index!AG:AG,Index!AC:AC,))</f>
        <v>Payroll &amp; Payroll related</v>
      </c>
      <c r="G378">
        <f>IF(C378="Ltd",_xlfn.XLOOKUP(D378,Index!V:V,Index!T:T,),_xlfn.XLOOKUP(D378,Index!AG:AG,Index!AE:AE,))</f>
        <v>0</v>
      </c>
      <c r="H378" s="31"/>
      <c r="I378" s="25">
        <f>_xlfn.XLOOKUP(_xlfn.NUMBERVALUE(MID(D378,2,5)),'TB LTD 12.22'!E:E,'TB LTD 12.22'!H:H,0,0,1)</f>
        <v>51056.27</v>
      </c>
      <c r="J378" s="30">
        <f>SUMIF(AJE!$E:$E,D378,AJE!$H:$H)</f>
        <v>0</v>
      </c>
      <c r="K378" s="30">
        <f>SUMIF(AJE!$Q:$Q,D378,AJE!$T:$T)</f>
        <v>0</v>
      </c>
      <c r="L378" s="39">
        <f t="shared" si="21"/>
        <v>51056.27</v>
      </c>
      <c r="M378" s="30">
        <f>SUMIF(AJE!$AB:$AB,D378,AJE!$AE:$AE)</f>
        <v>0</v>
      </c>
      <c r="N378" s="29">
        <f t="shared" si="22"/>
        <v>51056.27</v>
      </c>
      <c r="P378" s="29"/>
    </row>
    <row r="379" spans="1:16" x14ac:dyDescent="0.35">
      <c r="A379">
        <f>_xlfn.XLOOKUP($B379,Index!$E:$E,Index!$D:$D,)</f>
        <v>40</v>
      </c>
      <c r="B379" t="str">
        <f>IF($C379="Ltd",_xlfn.XLOOKUP($D379,Index!$V:$V,Index!$P:$P,),_xlfn.XLOOKUP($D379,Index!$AG:$AG,Index!$AA:$AA,))</f>
        <v>R&amp;D</v>
      </c>
      <c r="C379" t="str">
        <f t="shared" si="20"/>
        <v>Ltd</v>
      </c>
      <c r="D379" t="s">
        <v>1086</v>
      </c>
      <c r="E379" s="1" t="str">
        <f>_xlfn.XLOOKUP(_xlfn.NUMBERVALUE(MID(D379,2,5)),'TB LTD 12.22'!$E:$E,'TB LTD 12.22'!$F:$F,)</f>
        <v>תגמולי מעביד - לאבס</v>
      </c>
      <c r="F379" t="str">
        <f>IF(C379="Ltd",_xlfn.XLOOKUP(D379,Index!V:V,Index!R:R,),_xlfn.XLOOKUP(D379,Index!AG:AG,Index!AC:AC,))</f>
        <v>Payroll &amp; Payroll related</v>
      </c>
      <c r="G379">
        <f>IF(C379="Ltd",_xlfn.XLOOKUP(D379,Index!V:V,Index!T:T,),_xlfn.XLOOKUP(D379,Index!AG:AG,Index!AE:AE,))</f>
        <v>0</v>
      </c>
      <c r="H379" s="31"/>
      <c r="I379" s="25">
        <f>_xlfn.XLOOKUP(_xlfn.NUMBERVALUE(MID(D379,2,5)),'TB LTD 12.22'!E:E,'TB LTD 12.22'!H:H,0,0,1)</f>
        <v>45998.5</v>
      </c>
      <c r="J379" s="30">
        <f>SUMIF(AJE!$E:$E,D379,AJE!$H:$H)</f>
        <v>0</v>
      </c>
      <c r="K379" s="30">
        <f>SUMIF(AJE!$Q:$Q,D379,AJE!$T:$T)</f>
        <v>0</v>
      </c>
      <c r="L379" s="39">
        <f t="shared" si="21"/>
        <v>45998.5</v>
      </c>
      <c r="M379" s="30">
        <f>SUMIF(AJE!$AB:$AB,D379,AJE!$AE:$AE)</f>
        <v>0</v>
      </c>
      <c r="N379" s="29">
        <f t="shared" si="22"/>
        <v>45998.5</v>
      </c>
      <c r="P379" s="29"/>
    </row>
    <row r="380" spans="1:16" x14ac:dyDescent="0.35">
      <c r="A380">
        <f>_xlfn.XLOOKUP($B380,Index!$E:$E,Index!$D:$D,)</f>
        <v>40</v>
      </c>
      <c r="B380" t="str">
        <f>IF($C380="Ltd",_xlfn.XLOOKUP($D380,Index!$V:$V,Index!$P:$P,),_xlfn.XLOOKUP($D380,Index!$AG:$AG,Index!$AA:$AA,))</f>
        <v>R&amp;D</v>
      </c>
      <c r="C380" t="str">
        <f t="shared" si="20"/>
        <v>Ltd</v>
      </c>
      <c r="D380" t="s">
        <v>1087</v>
      </c>
      <c r="E380" s="1" t="str">
        <f>_xlfn.XLOOKUP(_xlfn.NUMBERVALUE(MID(D380,2,5)),'TB LTD 12.22'!$E:$E,'TB LTD 12.22'!$F:$F,)</f>
        <v>ק.השתלמות מעביד - לאבס</v>
      </c>
      <c r="F380" t="str">
        <f>IF(C380="Ltd",_xlfn.XLOOKUP(D380,Index!V:V,Index!R:R,),_xlfn.XLOOKUP(D380,Index!AG:AG,Index!AC:AC,))</f>
        <v>Payroll &amp; Payroll related</v>
      </c>
      <c r="G380">
        <f>IF(C380="Ltd",_xlfn.XLOOKUP(D380,Index!V:V,Index!T:T,),_xlfn.XLOOKUP(D380,Index!AG:AG,Index!AE:AE,))</f>
        <v>0</v>
      </c>
      <c r="H380" s="31"/>
      <c r="I380" s="25">
        <f>_xlfn.XLOOKUP(_xlfn.NUMBERVALUE(MID(D380,2,5)),'TB LTD 12.22'!E:E,'TB LTD 12.22'!H:H,0,0,1)</f>
        <v>19162.37</v>
      </c>
      <c r="J380" s="30">
        <f>SUMIF(AJE!$E:$E,D380,AJE!$H:$H)</f>
        <v>0</v>
      </c>
      <c r="K380" s="30">
        <f>SUMIF(AJE!$Q:$Q,D380,AJE!$T:$T)</f>
        <v>0</v>
      </c>
      <c r="L380" s="39">
        <f t="shared" si="21"/>
        <v>19162.37</v>
      </c>
      <c r="M380" s="30">
        <f>SUMIF(AJE!$AB:$AB,D380,AJE!$AE:$AE)</f>
        <v>0</v>
      </c>
      <c r="N380" s="29">
        <f t="shared" si="22"/>
        <v>19162.37</v>
      </c>
      <c r="P380" s="29"/>
    </row>
    <row r="381" spans="1:16" x14ac:dyDescent="0.35">
      <c r="A381">
        <f>_xlfn.XLOOKUP($B381,Index!$E:$E,Index!$D:$D,)</f>
        <v>40</v>
      </c>
      <c r="B381" t="str">
        <f>IF($C381="Ltd",_xlfn.XLOOKUP($D381,Index!$V:$V,Index!$P:$P,),_xlfn.XLOOKUP($D381,Index!$AG:$AG,Index!$AA:$AA,))</f>
        <v>R&amp;D</v>
      </c>
      <c r="C381" t="str">
        <f t="shared" si="20"/>
        <v>Ltd</v>
      </c>
      <c r="D381" t="s">
        <v>1088</v>
      </c>
      <c r="E381" s="1" t="str">
        <f>_xlfn.XLOOKUP(_xlfn.NUMBERVALUE(MID(D381,2,5)),'TB LTD 12.22'!$E:$E,'TB LTD 12.22'!$F:$F,)</f>
        <v>פיצויים - לאבס</v>
      </c>
      <c r="F381" t="str">
        <f>IF(C381="Ltd",_xlfn.XLOOKUP(D381,Index!V:V,Index!R:R,),_xlfn.XLOOKUP(D381,Index!AG:AG,Index!AC:AC,))</f>
        <v>Payroll &amp; Payroll related</v>
      </c>
      <c r="G381">
        <f>IF(C381="Ltd",_xlfn.XLOOKUP(D381,Index!V:V,Index!T:T,),_xlfn.XLOOKUP(D381,Index!AG:AG,Index!AE:AE,))</f>
        <v>0</v>
      </c>
      <c r="H381" s="31"/>
      <c r="I381" s="25">
        <f>_xlfn.XLOOKUP(_xlfn.NUMBERVALUE(MID(D381,2,5)),'TB LTD 12.22'!E:E,'TB LTD 12.22'!H:H,0,0,1)</f>
        <v>61132.43</v>
      </c>
      <c r="J381" s="30">
        <f>SUMIF(AJE!$E:$E,D381,AJE!$H:$H)</f>
        <v>0</v>
      </c>
      <c r="K381" s="30">
        <f>SUMIF(AJE!$Q:$Q,D381,AJE!$T:$T)</f>
        <v>0</v>
      </c>
      <c r="L381" s="39">
        <f t="shared" si="21"/>
        <v>61132.43</v>
      </c>
      <c r="M381" s="30">
        <f>SUMIF(AJE!$AB:$AB,D381,AJE!$AE:$AE)</f>
        <v>0</v>
      </c>
      <c r="N381" s="29">
        <f t="shared" si="22"/>
        <v>61132.43</v>
      </c>
      <c r="P381" s="29"/>
    </row>
    <row r="382" spans="1:16" x14ac:dyDescent="0.35">
      <c r="A382">
        <f>_xlfn.XLOOKUP($B382,Index!$E:$E,Index!$D:$D,)</f>
        <v>40</v>
      </c>
      <c r="B382" t="str">
        <f>IF($C382="Ltd",_xlfn.XLOOKUP($D382,Index!$V:$V,Index!$P:$P,),_xlfn.XLOOKUP($D382,Index!$AG:$AG,Index!$AA:$AA,))</f>
        <v>R&amp;D</v>
      </c>
      <c r="C382" t="str">
        <f t="shared" si="20"/>
        <v>Ltd</v>
      </c>
      <c r="D382" t="s">
        <v>1089</v>
      </c>
      <c r="E382" s="1" t="str">
        <f>_xlfn.XLOOKUP(_xlfn.NUMBERVALUE(MID(D382,2,5)),'TB LTD 12.22'!$E:$E,'TB LTD 12.22'!$F:$F,)</f>
        <v>שונות מעביד - לאבס</v>
      </c>
      <c r="F382" t="str">
        <f>IF(C382="Ltd",_xlfn.XLOOKUP(D382,Index!V:V,Index!R:R,),_xlfn.XLOOKUP(D382,Index!AG:AG,Index!AC:AC,))</f>
        <v>Payroll &amp; Payroll related</v>
      </c>
      <c r="G382">
        <f>IF(C382="Ltd",_xlfn.XLOOKUP(D382,Index!V:V,Index!T:T,),_xlfn.XLOOKUP(D382,Index!AG:AG,Index!AE:AE,))</f>
        <v>0</v>
      </c>
      <c r="H382" s="31"/>
      <c r="I382" s="25">
        <f>_xlfn.XLOOKUP(_xlfn.NUMBERVALUE(MID(D382,2,5)),'TB LTD 12.22'!E:E,'TB LTD 12.22'!H:H,0,0,1)</f>
        <v>1703.89</v>
      </c>
      <c r="J382" s="30">
        <f>SUMIF(AJE!$E:$E,D382,AJE!$H:$H)</f>
        <v>0</v>
      </c>
      <c r="K382" s="30">
        <f>SUMIF(AJE!$Q:$Q,D382,AJE!$T:$T)</f>
        <v>0</v>
      </c>
      <c r="L382" s="39">
        <f t="shared" si="21"/>
        <v>1703.89</v>
      </c>
      <c r="M382" s="30">
        <f>SUMIF(AJE!$AB:$AB,D382,AJE!$AE:$AE)</f>
        <v>0</v>
      </c>
      <c r="N382" s="29">
        <f t="shared" si="22"/>
        <v>1703.89</v>
      </c>
      <c r="P382" s="29"/>
    </row>
    <row r="383" spans="1:16" x14ac:dyDescent="0.35">
      <c r="A383" s="61">
        <f>_xlfn.XLOOKUP($B383,Index!$E:$E,Index!$D:$D,)</f>
        <v>30</v>
      </c>
      <c r="B383" t="str">
        <f>IF($C383="Ltd",_xlfn.XLOOKUP($D383,Index!$V:$V,Index!$P:$P,),_xlfn.XLOOKUP($D383,Index!$AG:$AG,Index!$AA:$AA,))</f>
        <v>Cost of Sales</v>
      </c>
      <c r="C383" t="str">
        <f t="shared" si="20"/>
        <v>Ltd</v>
      </c>
      <c r="D383" s="1">
        <v>1999993000</v>
      </c>
      <c r="E383" s="1" t="s">
        <v>639</v>
      </c>
      <c r="F383" t="str">
        <f>IF(C383="Ltd",_xlfn.XLOOKUP(D383,Index!V:V,Index!R:R,),_xlfn.XLOOKUP(D383,Index!AG:AG,Index!AC:AC,))</f>
        <v>Overhead Allocation - CoS</v>
      </c>
      <c r="G383">
        <f>IF(C383="Ltd",_xlfn.XLOOKUP(D383,Index!V:V,Index!T:T,),_xlfn.XLOOKUP(D383,Index!AG:AG,Index!AE:AE,))</f>
        <v>0</v>
      </c>
      <c r="H383" s="31"/>
      <c r="I383" s="25">
        <v>0</v>
      </c>
      <c r="J383" s="30">
        <f>SUMIF(AJE!$E:$E,D383,AJE!$H:$H)</f>
        <v>0</v>
      </c>
      <c r="K383" s="30">
        <f>SUMIF(AJE!$Q:$Q,D383,AJE!$T:$T)</f>
        <v>191221.27166275852</v>
      </c>
      <c r="L383" s="39">
        <f t="shared" si="21"/>
        <v>191221.27166275852</v>
      </c>
      <c r="M383" s="30">
        <f>SUMIF(AJE!$AB:$AB,D383,AJE!$AE:$AE)</f>
        <v>0</v>
      </c>
      <c r="N383" s="29">
        <f t="shared" si="22"/>
        <v>191221.27166275852</v>
      </c>
      <c r="P383" s="29"/>
    </row>
    <row r="384" spans="1:16" x14ac:dyDescent="0.35">
      <c r="A384" s="61">
        <f>_xlfn.XLOOKUP($B384,Index!$E:$E,Index!$D:$D,)</f>
        <v>40</v>
      </c>
      <c r="B384" t="str">
        <f>IF($C384="Ltd",_xlfn.XLOOKUP($D384,Index!$V:$V,Index!$P:$P,),_xlfn.XLOOKUP($D384,Index!$AG:$AG,Index!$AA:$AA,))</f>
        <v>R&amp;D</v>
      </c>
      <c r="C384" t="str">
        <f t="shared" si="20"/>
        <v>Ltd</v>
      </c>
      <c r="D384" s="1">
        <v>1999994000</v>
      </c>
      <c r="E384" s="1" t="s">
        <v>640</v>
      </c>
      <c r="F384" t="str">
        <f>IF(C384="Ltd",_xlfn.XLOOKUP(D384,Index!V:V,Index!R:R,),_xlfn.XLOOKUP(D384,Index!AG:AG,Index!AC:AC,))</f>
        <v>Overhead Allocation - R&amp;D</v>
      </c>
      <c r="G384">
        <f>IF(C384="Ltd",_xlfn.XLOOKUP(D384,Index!V:V,Index!T:T,),_xlfn.XLOOKUP(D384,Index!AG:AG,Index!AE:AE,))</f>
        <v>0</v>
      </c>
      <c r="H384" s="31"/>
      <c r="I384" s="25">
        <v>0</v>
      </c>
      <c r="J384" s="30">
        <f>SUMIF(AJE!$E:$E,D384,AJE!$H:$H)</f>
        <v>0</v>
      </c>
      <c r="K384" s="30">
        <f>SUMIF(AJE!$Q:$Q,D384,AJE!$T:$T)</f>
        <v>1140610.6889950782</v>
      </c>
      <c r="L384" s="39">
        <f t="shared" si="21"/>
        <v>1140610.6889950782</v>
      </c>
      <c r="M384" s="30">
        <f>SUMIF(AJE!$AB:$AB,D384,AJE!$AE:$AE)</f>
        <v>0</v>
      </c>
      <c r="N384" s="29">
        <f t="shared" si="22"/>
        <v>1140610.6889950782</v>
      </c>
      <c r="P384" s="29"/>
    </row>
    <row r="385" spans="1:16" x14ac:dyDescent="0.35">
      <c r="A385" s="61">
        <f>_xlfn.XLOOKUP($B385,Index!$E:$E,Index!$D:$D,)</f>
        <v>50</v>
      </c>
      <c r="B385" t="str">
        <f>IF($C385="Ltd",_xlfn.XLOOKUP($D385,Index!$V:$V,Index!$P:$P,),_xlfn.XLOOKUP($D385,Index!$AG:$AG,Index!$AA:$AA,))</f>
        <v>Sales</v>
      </c>
      <c r="C385" t="str">
        <f t="shared" si="20"/>
        <v>Ltd</v>
      </c>
      <c r="D385" s="1">
        <v>1999995000</v>
      </c>
      <c r="E385" s="1" t="s">
        <v>642</v>
      </c>
      <c r="F385" t="str">
        <f>IF(C385="Ltd",_xlfn.XLOOKUP(D385,Index!V:V,Index!R:R,),_xlfn.XLOOKUP(D385,Index!AG:AG,Index!AC:AC,))</f>
        <v>Overhead Allocation - Sales</v>
      </c>
      <c r="G385">
        <f>IF(C385="Ltd",_xlfn.XLOOKUP(D385,Index!V:V,Index!T:T,),_xlfn.XLOOKUP(D385,Index!AG:AG,Index!AE:AE,))</f>
        <v>0</v>
      </c>
      <c r="H385" s="31"/>
      <c r="I385" s="25">
        <v>0</v>
      </c>
      <c r="J385" s="30">
        <f>SUMIF(AJE!$E:$E,D385,AJE!$H:$H)</f>
        <v>0</v>
      </c>
      <c r="K385" s="30">
        <f>SUMIF(AJE!$Q:$Q,D385,AJE!$T:$T)</f>
        <v>96498.300736711797</v>
      </c>
      <c r="L385" s="39">
        <f t="shared" si="21"/>
        <v>96498.300736711797</v>
      </c>
      <c r="M385" s="30">
        <f>SUMIF(AJE!$AB:$AB,D385,AJE!$AE:$AE)</f>
        <v>0</v>
      </c>
      <c r="N385" s="29">
        <f t="shared" si="22"/>
        <v>96498.300736711797</v>
      </c>
      <c r="P385" s="29"/>
    </row>
    <row r="386" spans="1:16" x14ac:dyDescent="0.35">
      <c r="A386" s="61">
        <f>_xlfn.XLOOKUP($B386,Index!$E:$E,Index!$D:$D,)</f>
        <v>60</v>
      </c>
      <c r="B386" t="str">
        <f>IF($C386="Ltd",_xlfn.XLOOKUP($D386,Index!$V:$V,Index!$P:$P,),_xlfn.XLOOKUP($D386,Index!$AG:$AG,Index!$AA:$AA,))</f>
        <v>Marketing</v>
      </c>
      <c r="C386" t="str">
        <f t="shared" si="20"/>
        <v>Ltd</v>
      </c>
      <c r="D386" s="1">
        <v>1999996000</v>
      </c>
      <c r="E386" s="1" t="s">
        <v>643</v>
      </c>
      <c r="F386" t="str">
        <f>IF(C386="Ltd",_xlfn.XLOOKUP(D386,Index!V:V,Index!R:R,),_xlfn.XLOOKUP(D386,Index!AG:AG,Index!AC:AC,))</f>
        <v>Overhead Allocation - Marketing</v>
      </c>
      <c r="G386">
        <f>IF(C386="Ltd",_xlfn.XLOOKUP(D386,Index!V:V,Index!T:T,),_xlfn.XLOOKUP(D386,Index!AG:AG,Index!AE:AE,))</f>
        <v>0</v>
      </c>
      <c r="H386" s="31"/>
      <c r="I386" s="25">
        <v>0</v>
      </c>
      <c r="J386" s="30">
        <f>SUMIF(AJE!$E:$E,D386,AJE!$H:$H)</f>
        <v>0</v>
      </c>
      <c r="K386" s="30">
        <f>SUMIF(AJE!$Q:$Q,D386,AJE!$T:$T)</f>
        <v>150786.89083480689</v>
      </c>
      <c r="L386" s="39">
        <f t="shared" si="21"/>
        <v>150786.89083480689</v>
      </c>
      <c r="M386" s="30">
        <f>SUMIF(AJE!$AB:$AB,D386,AJE!$AE:$AE)</f>
        <v>0</v>
      </c>
      <c r="N386" s="29">
        <f t="shared" si="22"/>
        <v>150786.89083480689</v>
      </c>
      <c r="P386" s="29"/>
    </row>
    <row r="387" spans="1:16" x14ac:dyDescent="0.35">
      <c r="A387" s="61">
        <f>_xlfn.XLOOKUP($B387,Index!$E:$E,Index!$D:$D,)</f>
        <v>70</v>
      </c>
      <c r="B387" t="str">
        <f>IF($C387="Ltd",_xlfn.XLOOKUP($D387,Index!$V:$V,Index!$P:$P,),_xlfn.XLOOKUP($D387,Index!$AG:$AG,Index!$AA:$AA,))</f>
        <v>G&amp;A</v>
      </c>
      <c r="C387" t="str">
        <f t="shared" si="20"/>
        <v>Ltd</v>
      </c>
      <c r="D387" s="1">
        <v>1999997000</v>
      </c>
      <c r="E387" s="1" t="s">
        <v>641</v>
      </c>
      <c r="F387" t="str">
        <f>IF(C387="Ltd",_xlfn.XLOOKUP(D387,Index!V:V,Index!R:R,),_xlfn.XLOOKUP(D387,Index!AG:AG,Index!AC:AC,))</f>
        <v>Overhead Allocation - G&amp;A</v>
      </c>
      <c r="G387">
        <f>IF(C387="Ltd",_xlfn.XLOOKUP(D387,Index!V:V,Index!T:T,),_xlfn.XLOOKUP(D387,Index!AG:AG,Index!AE:AE,))</f>
        <v>0</v>
      </c>
      <c r="H387" s="31"/>
      <c r="I387" s="25">
        <v>0</v>
      </c>
      <c r="J387" s="30">
        <f>SUMIF(AJE!$E:$E,D387,AJE!$H:$H)</f>
        <v>0</v>
      </c>
      <c r="K387" s="30">
        <f>SUMIF(AJE!$Q:$Q,D387,AJE!$T:$T)</f>
        <v>362811.84777064412</v>
      </c>
      <c r="L387" s="39">
        <f t="shared" si="21"/>
        <v>362811.84777064412</v>
      </c>
      <c r="M387" s="30">
        <f>SUMIF(AJE!$AB:$AB,D387,AJE!$AE:$AE)</f>
        <v>0</v>
      </c>
      <c r="N387" s="29">
        <f t="shared" si="22"/>
        <v>362811.84777064412</v>
      </c>
      <c r="P387" s="29"/>
    </row>
    <row r="388" spans="1:16" x14ac:dyDescent="0.35">
      <c r="A388">
        <f>_xlfn.XLOOKUP($B388,Index!$E:$E,Index!$D:$D,)</f>
        <v>2</v>
      </c>
      <c r="B388" t="str">
        <f>IF($C388="Ltd",_xlfn.XLOOKUP($D388,Index!$V:$V,Index!$P:$P,),_xlfn.XLOOKUP($D388,Index!$AG:$AG,Index!$AA:$AA,))</f>
        <v>Accounts Receivable</v>
      </c>
      <c r="C388" t="str">
        <f t="shared" si="20"/>
        <v>Ltd</v>
      </c>
      <c r="D388" t="s">
        <v>1090</v>
      </c>
      <c r="E388" s="1" t="str">
        <f>_xlfn.XLOOKUP(_xlfn.NUMBERVALUE(MID(D388,2,5)),'TB LTD 12.22'!$E:$E,'TB LTD 12.22'!$F:$F,)</f>
        <v>Magellan Netzwerke GmbH</v>
      </c>
      <c r="F388">
        <f>IF(C388="Ltd",_xlfn.XLOOKUP(D388,Index!V:V,Index!R:R,),_xlfn.XLOOKUP(D388,Index!AG:AG,Index!AC:AC,))</f>
        <v>0</v>
      </c>
      <c r="G388">
        <f>IF(C388="Ltd",_xlfn.XLOOKUP(D388,Index!V:V,Index!T:T,),_xlfn.XLOOKUP(D388,Index!AG:AG,Index!AE:AE,))</f>
        <v>0</v>
      </c>
      <c r="H388" s="31"/>
      <c r="I388" s="25">
        <f>_xlfn.XLOOKUP(_xlfn.NUMBERVALUE(MID(D388,2,5)),'TB LTD 12.22'!E:E,'TB LTD 12.22'!H:H,0,0,1)</f>
        <v>129329.12</v>
      </c>
      <c r="J388" s="30">
        <f>SUMIF(AJE!$E:$E,D388,AJE!$H:$H)</f>
        <v>0</v>
      </c>
      <c r="K388" s="30">
        <f>SUMIF(AJE!$Q:$Q,D388,AJE!$T:$T)</f>
        <v>0</v>
      </c>
      <c r="L388" s="39">
        <f t="shared" si="21"/>
        <v>129329.12</v>
      </c>
      <c r="M388" s="30">
        <f>SUMIF(AJE!$AB:$AB,D388,AJE!$AE:$AE)</f>
        <v>0</v>
      </c>
      <c r="N388" s="29">
        <f t="shared" si="22"/>
        <v>129329.12</v>
      </c>
      <c r="P388" s="29"/>
    </row>
    <row r="389" spans="1:16" x14ac:dyDescent="0.35">
      <c r="A389">
        <f>_xlfn.XLOOKUP($B389,Index!$E:$E,Index!$D:$D,)</f>
        <v>6</v>
      </c>
      <c r="B389" t="str">
        <f>IF($C389="Ltd",_xlfn.XLOOKUP($D389,Index!$V:$V,Index!$P:$P,),_xlfn.XLOOKUP($D389,Index!$AG:$AG,Index!$AA:$AA,))</f>
        <v>Accounts Payable</v>
      </c>
      <c r="C389" t="str">
        <f t="shared" si="20"/>
        <v>Ltd</v>
      </c>
      <c r="D389" t="s">
        <v>1091</v>
      </c>
      <c r="E389" s="1" t="str">
        <f>_xlfn.XLOOKUP(_xlfn.NUMBERVALUE(MID(D389,2,5)),'TB LTD 12.22'!$E:$E,'TB LTD 12.22'!$F:$F,)</f>
        <v>ס.ב. ספורט בשרון בעמ</v>
      </c>
      <c r="F389">
        <f>IF(C389="Ltd",_xlfn.XLOOKUP(D389,Index!V:V,Index!R:R,),_xlfn.XLOOKUP(D389,Index!AG:AG,Index!AC:AC,))</f>
        <v>0</v>
      </c>
      <c r="G389">
        <f>IF(C389="Ltd",_xlfn.XLOOKUP(D389,Index!V:V,Index!T:T,),_xlfn.XLOOKUP(D389,Index!AG:AG,Index!AE:AE,))</f>
        <v>0</v>
      </c>
      <c r="H389" s="31"/>
      <c r="I389" s="25">
        <f>_xlfn.XLOOKUP(_xlfn.NUMBERVALUE(MID(D389,2,5)),'TB LTD 12.22'!E:E,'TB LTD 12.22'!H:H,0,0,1)</f>
        <v>-426.26</v>
      </c>
      <c r="J389" s="30">
        <f>SUMIF(AJE!$E:$E,D389,AJE!$H:$H)</f>
        <v>0</v>
      </c>
      <c r="K389" s="30">
        <f>SUMIF(AJE!$Q:$Q,D389,AJE!$T:$T)</f>
        <v>0</v>
      </c>
      <c r="L389" s="39">
        <f t="shared" si="21"/>
        <v>-426.26</v>
      </c>
      <c r="M389" s="30">
        <f>SUMIF(AJE!$AB:$AB,D389,AJE!$AE:$AE)</f>
        <v>0</v>
      </c>
      <c r="N389" s="29">
        <f t="shared" si="22"/>
        <v>-426.26</v>
      </c>
      <c r="P389" s="29"/>
    </row>
    <row r="390" spans="1:16" x14ac:dyDescent="0.35">
      <c r="A390">
        <f>_xlfn.XLOOKUP($B390,Index!$E:$E,Index!$D:$D,)</f>
        <v>6</v>
      </c>
      <c r="B390" t="str">
        <f>IF($C390="Ltd",_xlfn.XLOOKUP($D390,Index!$V:$V,Index!$P:$P,),_xlfn.XLOOKUP($D390,Index!$AG:$AG,Index!$AA:$AA,))</f>
        <v>Accounts Payable</v>
      </c>
      <c r="C390" t="str">
        <f t="shared" si="20"/>
        <v>Ltd</v>
      </c>
      <c r="D390" t="s">
        <v>1092</v>
      </c>
      <c r="E390" s="1" t="str">
        <f>_xlfn.XLOOKUP(_xlfn.NUMBERVALUE(MID(D390,2,5)),'TB LTD 12.22'!$E:$E,'TB LTD 12.22'!$F:$F,)</f>
        <v>כנען דפוס בע"מ</v>
      </c>
      <c r="F390">
        <f>IF(C390="Ltd",_xlfn.XLOOKUP(D390,Index!V:V,Index!R:R,),_xlfn.XLOOKUP(D390,Index!AG:AG,Index!AC:AC,))</f>
        <v>0</v>
      </c>
      <c r="G390">
        <f>IF(C390="Ltd",_xlfn.XLOOKUP(D390,Index!V:V,Index!T:T,),_xlfn.XLOOKUP(D390,Index!AG:AG,Index!AE:AE,))</f>
        <v>0</v>
      </c>
      <c r="H390" s="31"/>
      <c r="I390" s="25">
        <f>_xlfn.XLOOKUP(_xlfn.NUMBERVALUE(MID(D390,2,5)),'TB LTD 12.22'!E:E,'TB LTD 12.22'!H:H,0,0,1)</f>
        <v>-182.72</v>
      </c>
      <c r="J390" s="30">
        <f>SUMIF(AJE!$E:$E,D390,AJE!$H:$H)</f>
        <v>0</v>
      </c>
      <c r="K390" s="30">
        <f>SUMIF(AJE!$Q:$Q,D390,AJE!$T:$T)</f>
        <v>0</v>
      </c>
      <c r="L390" s="39">
        <f t="shared" si="21"/>
        <v>-182.72</v>
      </c>
      <c r="M390" s="30">
        <f>SUMIF(AJE!$AB:$AB,D390,AJE!$AE:$AE)</f>
        <v>0</v>
      </c>
      <c r="N390" s="29">
        <f t="shared" si="22"/>
        <v>-182.72</v>
      </c>
      <c r="P390" s="29"/>
    </row>
    <row r="391" spans="1:16" x14ac:dyDescent="0.35">
      <c r="A391">
        <f>_xlfn.XLOOKUP($B391,Index!$E:$E,Index!$D:$D,)</f>
        <v>6</v>
      </c>
      <c r="B391" t="str">
        <f>IF($C391="Ltd",_xlfn.XLOOKUP($D391,Index!$V:$V,Index!$P:$P,),_xlfn.XLOOKUP($D391,Index!$AG:$AG,Index!$AA:$AA,))</f>
        <v>Accounts Payable</v>
      </c>
      <c r="C391" t="str">
        <f t="shared" si="20"/>
        <v>Ltd</v>
      </c>
      <c r="D391" t="s">
        <v>1093</v>
      </c>
      <c r="E391" s="1" t="str">
        <f>_xlfn.XLOOKUP(_xlfn.NUMBERVALUE(MID(D391,2,5)),'TB LTD 12.22'!$E:$E,'TB LTD 12.22'!$F:$F,)</f>
        <v>אימפקט אורלי שוורץ</v>
      </c>
      <c r="F391">
        <f>IF(C391="Ltd",_xlfn.XLOOKUP(D391,Index!V:V,Index!R:R,),_xlfn.XLOOKUP(D391,Index!AG:AG,Index!AC:AC,))</f>
        <v>0</v>
      </c>
      <c r="G391">
        <f>IF(C391="Ltd",_xlfn.XLOOKUP(D391,Index!V:V,Index!T:T,),_xlfn.XLOOKUP(D391,Index!AG:AG,Index!AE:AE,))</f>
        <v>0</v>
      </c>
      <c r="H391" s="31"/>
      <c r="I391" s="25">
        <f>_xlfn.XLOOKUP(_xlfn.NUMBERVALUE(MID(D391,2,5)),'TB LTD 12.22'!E:E,'TB LTD 12.22'!H:H,0,0,1)</f>
        <v>-30382.1</v>
      </c>
      <c r="J391" s="30">
        <f>SUMIF(AJE!$E:$E,D391,AJE!$H:$H)</f>
        <v>0</v>
      </c>
      <c r="K391" s="30">
        <f>SUMIF(AJE!$Q:$Q,D391,AJE!$T:$T)</f>
        <v>0</v>
      </c>
      <c r="L391" s="39">
        <f t="shared" si="21"/>
        <v>-30382.1</v>
      </c>
      <c r="M391" s="30">
        <f>SUMIF(AJE!$AB:$AB,D391,AJE!$AE:$AE)</f>
        <v>0</v>
      </c>
      <c r="N391" s="29">
        <f t="shared" si="22"/>
        <v>-30382.1</v>
      </c>
      <c r="P391" s="29"/>
    </row>
    <row r="392" spans="1:16" x14ac:dyDescent="0.35">
      <c r="A392">
        <f>_xlfn.XLOOKUP($B392,Index!$E:$E,Index!$D:$D,)</f>
        <v>6</v>
      </c>
      <c r="B392" t="str">
        <f>IF($C392="Ltd",_xlfn.XLOOKUP($D392,Index!$V:$V,Index!$P:$P,),_xlfn.XLOOKUP($D392,Index!$AG:$AG,Index!$AA:$AA,))</f>
        <v>Accounts Payable</v>
      </c>
      <c r="C392" t="str">
        <f t="shared" ref="C392:C410" si="23">IF(LEFT(D392)="1","Ltd","Inc")</f>
        <v>Ltd</v>
      </c>
      <c r="D392" t="s">
        <v>1094</v>
      </c>
      <c r="E392" s="1" t="str">
        <f>_xlfn.XLOOKUP(_xlfn.NUMBERVALUE(MID(D392,2,5)),'TB LTD 12.22'!$E:$E,'TB LTD 12.22'!$F:$F,)</f>
        <v>Atlassian</v>
      </c>
      <c r="F392">
        <f>IF(C392="Ltd",_xlfn.XLOOKUP(D392,Index!V:V,Index!R:R,),_xlfn.XLOOKUP(D392,Index!AG:AG,Index!AC:AC,))</f>
        <v>0</v>
      </c>
      <c r="G392">
        <f>IF(C392="Ltd",_xlfn.XLOOKUP(D392,Index!V:V,Index!T:T,),_xlfn.XLOOKUP(D392,Index!AG:AG,Index!AE:AE,))</f>
        <v>0</v>
      </c>
      <c r="H392" s="31"/>
      <c r="I392" s="25">
        <f>_xlfn.XLOOKUP(_xlfn.NUMBERVALUE(MID(D392,2,5)),'TB LTD 12.22'!E:E,'TB LTD 12.22'!H:H,0,0,1)</f>
        <v>6301.3</v>
      </c>
      <c r="J392" s="30">
        <f>SUMIF(AJE!$E:$E,D392,AJE!$H:$H)</f>
        <v>0</v>
      </c>
      <c r="K392" s="30">
        <f>SUMIF(AJE!$Q:$Q,D392,AJE!$T:$T)</f>
        <v>0</v>
      </c>
      <c r="L392" s="39">
        <f t="shared" si="21"/>
        <v>6301.3</v>
      </c>
      <c r="M392" s="30">
        <f>SUMIF(AJE!$AB:$AB,D392,AJE!$AE:$AE)</f>
        <v>0</v>
      </c>
      <c r="N392" s="29">
        <f t="shared" si="22"/>
        <v>6301.3</v>
      </c>
      <c r="P392" s="29"/>
    </row>
    <row r="393" spans="1:16" x14ac:dyDescent="0.35">
      <c r="A393">
        <f>_xlfn.XLOOKUP($B393,Index!$E:$E,Index!$D:$D,)</f>
        <v>6</v>
      </c>
      <c r="B393" t="str">
        <f>IF($C393="Ltd",_xlfn.XLOOKUP($D393,Index!$V:$V,Index!$P:$P,),_xlfn.XLOOKUP($D393,Index!$AG:$AG,Index!$AA:$AA,))</f>
        <v>Accounts Payable</v>
      </c>
      <c r="C393" t="str">
        <f t="shared" si="23"/>
        <v>Ltd</v>
      </c>
      <c r="D393" t="s">
        <v>1095</v>
      </c>
      <c r="E393" s="1" t="str">
        <f>_xlfn.XLOOKUP(_xlfn.NUMBERVALUE(MID(D393,2,5)),'TB LTD 12.22'!$E:$E,'TB LTD 12.22'!$F:$F,)</f>
        <v>Information Synergies</v>
      </c>
      <c r="F393">
        <f>IF(C393="Ltd",_xlfn.XLOOKUP(D393,Index!V:V,Index!R:R,),_xlfn.XLOOKUP(D393,Index!AG:AG,Index!AC:AC,))</f>
        <v>0</v>
      </c>
      <c r="G393">
        <f>IF(C393="Ltd",_xlfn.XLOOKUP(D393,Index!V:V,Index!T:T,),_xlfn.XLOOKUP(D393,Index!AG:AG,Index!AE:AE,))</f>
        <v>0</v>
      </c>
      <c r="H393" s="31"/>
      <c r="I393" s="25">
        <f>_xlfn.XLOOKUP(_xlfn.NUMBERVALUE(MID(D393,2,5)),'TB LTD 12.22'!E:E,'TB LTD 12.22'!H:H,0,0,1)</f>
        <v>-15000</v>
      </c>
      <c r="J393" s="30">
        <f>SUMIF(AJE!$E:$E,D393,AJE!$H:$H)</f>
        <v>0</v>
      </c>
      <c r="K393" s="30">
        <f>SUMIF(AJE!$Q:$Q,D393,AJE!$T:$T)</f>
        <v>0</v>
      </c>
      <c r="L393" s="39">
        <f t="shared" si="21"/>
        <v>-15000</v>
      </c>
      <c r="M393" s="30">
        <f>SUMIF(AJE!$AB:$AB,D393,AJE!$AE:$AE)</f>
        <v>0</v>
      </c>
      <c r="N393" s="29">
        <f t="shared" si="22"/>
        <v>-15000</v>
      </c>
      <c r="P393" s="29"/>
    </row>
    <row r="394" spans="1:16" x14ac:dyDescent="0.35">
      <c r="A394">
        <f>_xlfn.XLOOKUP($B394,Index!$E:$E,Index!$D:$D,)</f>
        <v>40</v>
      </c>
      <c r="B394" t="str">
        <f>IF($C394="Ltd",_xlfn.XLOOKUP($D394,Index!$V:$V,Index!$P:$P,),_xlfn.XLOOKUP($D394,Index!$AG:$AG,Index!$AA:$AA,))</f>
        <v>R&amp;D</v>
      </c>
      <c r="C394" t="str">
        <f t="shared" si="23"/>
        <v>Ltd</v>
      </c>
      <c r="D394" t="s">
        <v>1096</v>
      </c>
      <c r="E394" s="1" t="str">
        <f>_xlfn.XLOOKUP(_xlfn.NUMBERVALUE(MID(D394,2,5)),'TB LTD 12.22'!$E:$E,'TB LTD 12.22'!$F:$F,)</f>
        <v>זק.השתלמות פיתוח</v>
      </c>
      <c r="F394" t="str">
        <f>IF(C394="Ltd",_xlfn.XLOOKUP(D394,Index!V:V,Index!R:R,),_xlfn.XLOOKUP(D394,Index!AG:AG,Index!AC:AC,))</f>
        <v>Payroll &amp; Payroll related</v>
      </c>
      <c r="G394" t="str">
        <f>IF(C394="Ltd",_xlfn.XLOOKUP(D394,Index!V:V,Index!T:T,),_xlfn.XLOOKUP(D394,Index!AG:AG,Index!AE:AE,))</f>
        <v>Dev</v>
      </c>
      <c r="H394" s="31"/>
      <c r="I394" s="25">
        <f>_xlfn.XLOOKUP(_xlfn.NUMBERVALUE(MID(D394,2,5)),'TB LTD 12.22'!E:E,'TB LTD 12.22'!H:H,0,0,1)</f>
        <v>2730.15</v>
      </c>
      <c r="J394" s="30">
        <f>SUMIF(AJE!$E:$E,D394,AJE!$H:$H)</f>
        <v>0</v>
      </c>
      <c r="K394" s="30">
        <f>SUMIF(AJE!$Q:$Q,D394,AJE!$T:$T)</f>
        <v>0</v>
      </c>
      <c r="L394" s="39">
        <f t="shared" si="21"/>
        <v>2730.15</v>
      </c>
      <c r="M394" s="30">
        <f>SUMIF(AJE!$AB:$AB,D394,AJE!$AE:$AE)</f>
        <v>0</v>
      </c>
      <c r="N394" s="29">
        <f t="shared" si="22"/>
        <v>2730.15</v>
      </c>
      <c r="P394" s="29"/>
    </row>
    <row r="395" spans="1:16" x14ac:dyDescent="0.35">
      <c r="A395">
        <f>_xlfn.XLOOKUP($B395,Index!$E:$E,Index!$D:$D,)</f>
        <v>50</v>
      </c>
      <c r="B395" t="str">
        <f>IF($C395="Ltd",_xlfn.XLOOKUP($D395,Index!$V:$V,Index!$P:$P,),_xlfn.XLOOKUP($D395,Index!$AG:$AG,Index!$AA:$AA,))</f>
        <v>Sales</v>
      </c>
      <c r="C395" t="str">
        <f t="shared" si="23"/>
        <v>Ltd</v>
      </c>
      <c r="D395" t="s">
        <v>1263</v>
      </c>
      <c r="E395" s="1" t="str">
        <f>_xlfn.XLOOKUP(_xlfn.NUMBERVALUE(MID(D395,2,5)),'TB LTD 12.22'!$E:$E,'TB LTD 12.22'!$F:$F,)</f>
        <v>HR recruting -sales APAC</v>
      </c>
      <c r="F395" t="str">
        <f>IF(C395="Ltd",_xlfn.XLOOKUP(D395,Index!V:V,Index!R:R,),_xlfn.XLOOKUP(D395,Index!AG:AG,Index!AC:AC,))</f>
        <v>Recruiting</v>
      </c>
      <c r="G395">
        <f>IF(C395="Ltd",_xlfn.XLOOKUP(D395,Index!V:V,Index!T:T,),_xlfn.XLOOKUP(D395,Index!AG:AG,Index!AE:AE,))</f>
        <v>0</v>
      </c>
      <c r="H395" s="31"/>
      <c r="I395" s="25">
        <f>_xlfn.XLOOKUP(_xlfn.NUMBERVALUE(MID(D395,2,5)),'TB LTD 12.22'!E:E,'TB LTD 12.22'!H:H,0,0,1)</f>
        <v>35263.81</v>
      </c>
      <c r="J395" s="30">
        <f>SUMIF(AJE!$E:$E,D395,AJE!$H:$H)</f>
        <v>0</v>
      </c>
      <c r="K395" s="30">
        <f>SUMIF(AJE!$Q:$Q,D395,AJE!$T:$T)</f>
        <v>0</v>
      </c>
      <c r="L395" s="39">
        <f t="shared" si="21"/>
        <v>35263.81</v>
      </c>
      <c r="M395" s="30">
        <f>SUMIF(AJE!$AB:$AB,D395,AJE!$AE:$AE)</f>
        <v>0</v>
      </c>
      <c r="N395" s="29">
        <f t="shared" si="22"/>
        <v>35263.81</v>
      </c>
      <c r="P395" s="29"/>
    </row>
    <row r="396" spans="1:16" x14ac:dyDescent="0.35">
      <c r="A396">
        <f>_xlfn.XLOOKUP($B396,Index!$E:$E,Index!$D:$D,)</f>
        <v>50</v>
      </c>
      <c r="B396" t="str">
        <f>IF($C396="Ltd",_xlfn.XLOOKUP($D396,Index!$V:$V,Index!$P:$P,),_xlfn.XLOOKUP($D396,Index!$AG:$AG,Index!$AA:$AA,))</f>
        <v>Sales</v>
      </c>
      <c r="C396" t="str">
        <f t="shared" si="23"/>
        <v>Ltd</v>
      </c>
      <c r="D396" t="s">
        <v>1264</v>
      </c>
      <c r="E396" s="1" t="str">
        <f>_xlfn.XLOOKUP(_xlfn.NUMBERVALUE(MID(D396,2,5)),'TB LTD 12.22'!$E:$E,'TB LTD 12.22'!$F:$F,)</f>
        <v>HR recruting- sales EMEA</v>
      </c>
      <c r="F396" t="str">
        <f>IF(C396="Ltd",_xlfn.XLOOKUP(D396,Index!V:V,Index!R:R,),_xlfn.XLOOKUP(D396,Index!AG:AG,Index!AC:AC,))</f>
        <v>Recruiting</v>
      </c>
      <c r="G396">
        <f>IF(C396="Ltd",_xlfn.XLOOKUP(D396,Index!V:V,Index!T:T,),_xlfn.XLOOKUP(D396,Index!AG:AG,Index!AE:AE,))</f>
        <v>0</v>
      </c>
      <c r="H396" s="31"/>
      <c r="I396" s="25">
        <f>_xlfn.XLOOKUP(_xlfn.NUMBERVALUE(MID(D396,2,5)),'TB LTD 12.22'!E:E,'TB LTD 12.22'!H:H,0,0,1)</f>
        <v>52334.06</v>
      </c>
      <c r="J396" s="30">
        <f>SUMIF(AJE!$E:$E,D396,AJE!$H:$H)</f>
        <v>0</v>
      </c>
      <c r="K396" s="30">
        <f>SUMIF(AJE!$Q:$Q,D396,AJE!$T:$T)</f>
        <v>0</v>
      </c>
      <c r="L396" s="39">
        <f t="shared" si="21"/>
        <v>52334.06</v>
      </c>
      <c r="M396" s="30">
        <f>SUMIF(AJE!$AB:$AB,D396,AJE!$AE:$AE)</f>
        <v>0</v>
      </c>
      <c r="N396" s="29">
        <f t="shared" si="22"/>
        <v>52334.06</v>
      </c>
      <c r="P396" s="29"/>
    </row>
    <row r="397" spans="1:16" x14ac:dyDescent="0.35">
      <c r="A397" s="61">
        <f>_xlfn.XLOOKUP($B397,Index!$E:$E,Index!$D:$D,)</f>
        <v>99</v>
      </c>
      <c r="B397" t="str">
        <f>IF($C397="Ltd",_xlfn.XLOOKUP($D397,Index!$V:$V,Index!$P:$P,),_xlfn.XLOOKUP($D397,Index!$AG:$AG,Index!$AA:$AA,))</f>
        <v>Overhead</v>
      </c>
      <c r="C397" t="str">
        <f t="shared" si="23"/>
        <v>Ltd</v>
      </c>
      <c r="D397" t="s">
        <v>1097</v>
      </c>
      <c r="E397" s="1" t="str">
        <f>_xlfn.XLOOKUP(_xlfn.NUMBERVALUE(MID(D397,2,5)),'TB LTD 12.22'!$E:$E,'TB LTD 12.22'!$F:$F,)</f>
        <v>שכירות משרדים אוסטרליה</v>
      </c>
      <c r="F397">
        <f>IF(C397="Ltd",_xlfn.XLOOKUP(D397,Index!V:V,Index!R:R,),_xlfn.XLOOKUP(D397,Index!AG:AG,Index!AC:AC,))</f>
        <v>0</v>
      </c>
      <c r="G397">
        <f>IF(C397="Ltd",_xlfn.XLOOKUP(D397,Index!V:V,Index!T:T,),_xlfn.XLOOKUP(D397,Index!AG:AG,Index!AE:AE,))</f>
        <v>0</v>
      </c>
      <c r="H397" s="31"/>
      <c r="I397" s="25">
        <f>_xlfn.XLOOKUP(_xlfn.NUMBERVALUE(MID(D397,2,5)),'TB LTD 12.22'!E:E,'TB LTD 12.22'!H:H,0,0,1)</f>
        <v>6147.76</v>
      </c>
      <c r="J397" s="30">
        <f>SUMIF(AJE!$E:$E,D397,AJE!$H:$H)</f>
        <v>0</v>
      </c>
      <c r="K397" s="30">
        <f>SUMIF(AJE!$Q:$Q,D397,AJE!$T:$T)</f>
        <v>-6147.76</v>
      </c>
      <c r="L397" s="39">
        <f t="shared" si="21"/>
        <v>0</v>
      </c>
      <c r="M397" s="30">
        <f>SUMIF(AJE!$AB:$AB,D397,AJE!$AE:$AE)</f>
        <v>0</v>
      </c>
      <c r="N397" s="29">
        <f t="shared" si="22"/>
        <v>0</v>
      </c>
      <c r="P397" s="29"/>
    </row>
    <row r="398" spans="1:16" x14ac:dyDescent="0.35">
      <c r="A398">
        <f>_xlfn.XLOOKUP($B398,Index!$E:$E,Index!$D:$D,)</f>
        <v>60</v>
      </c>
      <c r="B398" t="str">
        <f>IF($C398="Ltd",_xlfn.XLOOKUP($D398,Index!$V:$V,Index!$P:$P,),_xlfn.XLOOKUP($D398,Index!$AG:$AG,Index!$AA:$AA,))</f>
        <v>Marketing</v>
      </c>
      <c r="C398" t="str">
        <f t="shared" si="23"/>
        <v>Ltd</v>
      </c>
      <c r="D398" t="s">
        <v>1098</v>
      </c>
      <c r="E398" s="1" t="str">
        <f>_xlfn.XLOOKUP(_xlfn.NUMBERVALUE(MID(D398,2,5)),'TB LTD 12.22'!$E:$E,'TB LTD 12.22'!$F:$F,)</f>
        <v>Papaya M Reimbursement Exp</v>
      </c>
      <c r="F398" t="str">
        <f>IF(C398="Ltd",_xlfn.XLOOKUP(D398,Index!V:V,Index!R:R,),_xlfn.XLOOKUP(D398,Index!AG:AG,Index!AC:AC,))</f>
        <v>Payroll &amp; Payroll related</v>
      </c>
      <c r="G398">
        <f>IF(C398="Ltd",_xlfn.XLOOKUP(D398,Index!V:V,Index!T:T,),_xlfn.XLOOKUP(D398,Index!AG:AG,Index!AE:AE,))</f>
        <v>0</v>
      </c>
      <c r="H398" s="31"/>
      <c r="I398" s="25">
        <f>_xlfn.XLOOKUP(_xlfn.NUMBERVALUE(MID(D398,2,5)),'TB LTD 12.22'!E:E,'TB LTD 12.22'!H:H,0,0,1)</f>
        <v>4992.0200000000004</v>
      </c>
      <c r="J398" s="30">
        <f>SUMIF(AJE!$E:$E,D398,AJE!$H:$H)</f>
        <v>0</v>
      </c>
      <c r="K398" s="30">
        <f>SUMIF(AJE!$Q:$Q,D398,AJE!$T:$T)</f>
        <v>0</v>
      </c>
      <c r="L398" s="39">
        <f t="shared" si="21"/>
        <v>4992.0200000000004</v>
      </c>
      <c r="M398" s="30">
        <f>SUMIF(AJE!$AB:$AB,D398,AJE!$AE:$AE)</f>
        <v>0</v>
      </c>
      <c r="N398" s="29">
        <f t="shared" si="22"/>
        <v>4992.0200000000004</v>
      </c>
      <c r="P398" s="29"/>
    </row>
    <row r="399" spans="1:16" x14ac:dyDescent="0.35">
      <c r="A399">
        <f>_xlfn.XLOOKUP($B399,Index!$E:$E,Index!$D:$D,)</f>
        <v>70</v>
      </c>
      <c r="B399" t="str">
        <f>IF($C399="Ltd",_xlfn.XLOOKUP($D399,Index!$V:$V,Index!$P:$P,),_xlfn.XLOOKUP($D399,Index!$AG:$AG,Index!$AA:$AA,))</f>
        <v>G&amp;A</v>
      </c>
      <c r="C399" t="str">
        <f t="shared" si="23"/>
        <v>Ltd</v>
      </c>
      <c r="D399" t="s">
        <v>1099</v>
      </c>
      <c r="E399" s="1" t="str">
        <f>_xlfn.XLOOKUP(_xlfn.NUMBERVALUE(MID(D399,2,5)),'TB LTD 12.22'!$E:$E,'TB LTD 12.22'!$F:$F,)</f>
        <v>מתנות לספקים/ לקוחות/לרגל אירוע מיוחד</v>
      </c>
      <c r="F399" t="str">
        <f>IF(C399="Ltd",_xlfn.XLOOKUP(D399,Index!V:V,Index!R:R,),_xlfn.XLOOKUP(D399,Index!AG:AG,Index!AC:AC,))</f>
        <v>Other Finance</v>
      </c>
      <c r="G399">
        <f>IF(C399="Ltd",_xlfn.XLOOKUP(D399,Index!V:V,Index!T:T,),_xlfn.XLOOKUP(D399,Index!AG:AG,Index!AE:AE,))</f>
        <v>0</v>
      </c>
      <c r="H399" s="31"/>
      <c r="I399" s="25">
        <f>_xlfn.XLOOKUP(_xlfn.NUMBERVALUE(MID(D399,2,5)),'TB LTD 12.22'!E:E,'TB LTD 12.22'!H:H,0,0,1)</f>
        <v>6377.31</v>
      </c>
      <c r="J399" s="30">
        <f>SUMIF(AJE!$E:$E,D399,AJE!$H:$H)</f>
        <v>0</v>
      </c>
      <c r="K399" s="30">
        <f>SUMIF(AJE!$Q:$Q,D399,AJE!$T:$T)</f>
        <v>0</v>
      </c>
      <c r="L399" s="39">
        <f t="shared" si="21"/>
        <v>6377.31</v>
      </c>
      <c r="M399" s="30">
        <f>SUMIF(AJE!$AB:$AB,D399,AJE!$AE:$AE)</f>
        <v>0</v>
      </c>
      <c r="N399" s="29">
        <f t="shared" si="22"/>
        <v>6377.31</v>
      </c>
      <c r="P399" s="29"/>
    </row>
    <row r="400" spans="1:16" x14ac:dyDescent="0.35">
      <c r="A400" s="61">
        <f>_xlfn.XLOOKUP($B400,Index!$E:$E,Index!$D:$D,)</f>
        <v>99</v>
      </c>
      <c r="B400" t="str">
        <f>IF($C400="Ltd",_xlfn.XLOOKUP($D400,Index!$V:$V,Index!$P:$P,),_xlfn.XLOOKUP($D400,Index!$AG:$AG,Index!$AA:$AA,))</f>
        <v>Overhead</v>
      </c>
      <c r="C400" t="str">
        <f t="shared" si="23"/>
        <v>Ltd</v>
      </c>
      <c r="D400" t="s">
        <v>1100</v>
      </c>
      <c r="E400" s="1" t="str">
        <f>_xlfn.XLOOKUP(_xlfn.NUMBERVALUE(MID(D400,2,5)),'TB LTD 12.22'!$E:$E,'TB LTD 12.22'!$F:$F,)</f>
        <v>החזר מילואים</v>
      </c>
      <c r="F400" t="str">
        <f>IF(C400="Ltd",_xlfn.XLOOKUP(D400,Index!V:V,Index!R:R,),_xlfn.XLOOKUP(D400,Index!AG:AG,Index!AC:AC,))</f>
        <v>Payroll &amp; Payroll related</v>
      </c>
      <c r="G400">
        <f>IF(C400="Ltd",_xlfn.XLOOKUP(D400,Index!V:V,Index!T:T,),_xlfn.XLOOKUP(D400,Index!AG:AG,Index!AE:AE,))</f>
        <v>0</v>
      </c>
      <c r="H400" s="31"/>
      <c r="I400" s="25">
        <f>_xlfn.XLOOKUP(_xlfn.NUMBERVALUE(MID(D400,2,5)),'TB LTD 12.22'!E:E,'TB LTD 12.22'!H:H,0,0,1)</f>
        <v>-10554.94</v>
      </c>
      <c r="J400" s="30">
        <f>SUMIF(AJE!$E:$E,D400,AJE!$H:$H)</f>
        <v>0</v>
      </c>
      <c r="K400" s="30">
        <f>SUMIF(AJE!$Q:$Q,D400,AJE!$T:$T)</f>
        <v>10554.94</v>
      </c>
      <c r="L400" s="39">
        <f t="shared" si="21"/>
        <v>0</v>
      </c>
      <c r="M400" s="30">
        <f>SUMIF(AJE!$AB:$AB,D400,AJE!$AE:$AE)</f>
        <v>0</v>
      </c>
      <c r="N400" s="29">
        <f t="shared" si="22"/>
        <v>0</v>
      </c>
      <c r="P400" s="29"/>
    </row>
    <row r="401" spans="1:16" x14ac:dyDescent="0.35">
      <c r="A401" s="61">
        <f>_xlfn.XLOOKUP($B401,Index!$E:$E,Index!$D:$D,)</f>
        <v>99</v>
      </c>
      <c r="B401" t="str">
        <f>IF($C401="Ltd",_xlfn.XLOOKUP($D401,Index!$V:$V,Index!$P:$P,),_xlfn.XLOOKUP($D401,Index!$AG:$AG,Index!$AA:$AA,))</f>
        <v>Overhead</v>
      </c>
      <c r="C401" t="str">
        <f>IF(LEFT(D401)="1","Ltd","Inc")</f>
        <v>Ltd</v>
      </c>
      <c r="D401" t="s">
        <v>1897</v>
      </c>
      <c r="E401" s="1" t="str">
        <f>_xlfn.XLOOKUP(_xlfn.NUMBERVALUE(MID(D401,2,5)),'TB LTD 12.22'!$E:$E,'TB LTD 12.22'!$F:$F,)</f>
        <v>הוצאות פחת</v>
      </c>
      <c r="F401">
        <f>IF(C401="Ltd",_xlfn.XLOOKUP(D401,Index!V:V,Index!R:R,),_xlfn.XLOOKUP(D401,Index!AG:AG,Index!AC:AC,))</f>
        <v>0</v>
      </c>
      <c r="G401">
        <f>IF(C401="Ltd",_xlfn.XLOOKUP(D401,Index!V:V,Index!T:T,),_xlfn.XLOOKUP(D401,Index!AG:AG,Index!AE:AE,))</f>
        <v>0</v>
      </c>
      <c r="H401" s="31"/>
      <c r="I401" s="25">
        <f>_xlfn.XLOOKUP(_xlfn.NUMBERVALUE(MID(D401,2,5)),'TB LTD 12.22'!E:E,'TB LTD 12.22'!H:H,0,0,1)</f>
        <v>152075</v>
      </c>
      <c r="J401" s="30">
        <f>SUMIF(AJE!$E:$E,D401,AJE!$H:$H)</f>
        <v>0</v>
      </c>
      <c r="K401" s="30">
        <f>SUMIF(AJE!$Q:$Q,D401,AJE!$T:$T)</f>
        <v>-152075</v>
      </c>
      <c r="L401" s="39">
        <f t="shared" si="21"/>
        <v>0</v>
      </c>
      <c r="M401" s="30">
        <f>SUMIF(AJE!$AB:$AB,D401,AJE!$AE:$AE)</f>
        <v>0</v>
      </c>
      <c r="N401" s="29">
        <f t="shared" si="22"/>
        <v>0</v>
      </c>
      <c r="P401" s="29"/>
    </row>
    <row r="402" spans="1:16" x14ac:dyDescent="0.35">
      <c r="A402">
        <f>_xlfn.XLOOKUP($B402,Index!$E:$E,Index!$D:$D,)</f>
        <v>50</v>
      </c>
      <c r="B402" t="str">
        <f>IF($C402="Ltd",_xlfn.XLOOKUP($D402,Index!$V:$V,Index!$P:$P,),_xlfn.XLOOKUP($D402,Index!$AG:$AG,Index!$AA:$AA,))</f>
        <v>Sales</v>
      </c>
      <c r="C402" t="str">
        <f t="shared" si="23"/>
        <v>Ltd</v>
      </c>
      <c r="D402" t="s">
        <v>1101</v>
      </c>
      <c r="E402" s="1" t="str">
        <f>_xlfn.XLOOKUP(_xlfn.NUMBERVALUE(MID(D402,2,5)),'TB LTD 12.22'!$E:$E,'TB LTD 12.22'!$F:$F,)</f>
        <v>אירוח עסקי בארץ 9.22(היה מתנות ובוטל)</v>
      </c>
      <c r="F402" t="str">
        <f>IF(C402="Ltd",_xlfn.XLOOKUP(D402,Index!V:V,Index!R:R,),_xlfn.XLOOKUP(D402,Index!AG:AG,Index!AC:AC,))</f>
        <v>T&amp;E</v>
      </c>
      <c r="G402">
        <f>IF(C402="Ltd",_xlfn.XLOOKUP(D402,Index!V:V,Index!T:T,),_xlfn.XLOOKUP(D402,Index!AG:AG,Index!AE:AE,))</f>
        <v>0</v>
      </c>
      <c r="H402" s="31"/>
      <c r="I402" s="25">
        <f>_xlfn.XLOOKUP(_xlfn.NUMBERVALUE(MID(D402,2,5)),'TB LTD 12.22'!E:E,'TB LTD 12.22'!H:H,0,0,1)</f>
        <v>2207.91</v>
      </c>
      <c r="J402" s="30">
        <f>SUMIF(AJE!$E:$E,D402,AJE!$H:$H)</f>
        <v>0</v>
      </c>
      <c r="K402" s="30">
        <f>SUMIF(AJE!$Q:$Q,D402,AJE!$T:$T)</f>
        <v>0</v>
      </c>
      <c r="L402" s="39">
        <f t="shared" si="21"/>
        <v>2207.91</v>
      </c>
      <c r="M402" s="30">
        <f>SUMIF(AJE!$AB:$AB,D402,AJE!$AE:$AE)</f>
        <v>0</v>
      </c>
      <c r="N402" s="29">
        <f t="shared" si="22"/>
        <v>2207.91</v>
      </c>
      <c r="P402" s="29"/>
    </row>
    <row r="403" spans="1:16" x14ac:dyDescent="0.35">
      <c r="A403">
        <f>_xlfn.XLOOKUP($B403,Index!$E:$E,Index!$D:$D,)</f>
        <v>70</v>
      </c>
      <c r="B403" t="str">
        <f>IF($C403="Ltd",_xlfn.XLOOKUP($D403,Index!$V:$V,Index!$P:$P,),_xlfn.XLOOKUP($D403,Index!$AG:$AG,Index!$AA:$AA,))</f>
        <v>G&amp;A</v>
      </c>
      <c r="C403" t="str">
        <f t="shared" si="23"/>
        <v>Ltd</v>
      </c>
      <c r="D403" t="s">
        <v>1269</v>
      </c>
      <c r="E403" s="1" t="str">
        <f>_xlfn.XLOOKUP(_xlfn.NUMBERVALUE(MID(D403,2,5)),'TB LTD 12.22'!$E:$E,'TB LTD 12.22'!$F:$F,)</f>
        <v>ביקורת וייעוץ רו"ח</v>
      </c>
      <c r="F403" t="str">
        <f>IF(C403="Ltd",_xlfn.XLOOKUP(D403,Index!V:V,Index!R:R,),_xlfn.XLOOKUP(D403,Index!AG:AG,Index!AC:AC,))</f>
        <v>Other Finance</v>
      </c>
      <c r="G403">
        <f>IF(C403="Ltd",_xlfn.XLOOKUP(D403,Index!V:V,Index!T:T,),_xlfn.XLOOKUP(D403,Index!AG:AG,Index!AE:AE,))</f>
        <v>0</v>
      </c>
      <c r="H403" s="31"/>
      <c r="I403" s="25">
        <f>_xlfn.XLOOKUP(_xlfn.NUMBERVALUE(MID(D403,2,5)),'TB LTD 12.22'!E:E,'TB LTD 12.22'!H:H,0,0,1)</f>
        <v>48714.73</v>
      </c>
      <c r="J403" s="30">
        <f>SUMIF(AJE!$E:$E,D403,AJE!$H:$H)</f>
        <v>0</v>
      </c>
      <c r="K403" s="30">
        <f>SUMIF(AJE!$Q:$Q,D403,AJE!$T:$T)</f>
        <v>0</v>
      </c>
      <c r="L403" s="39">
        <f t="shared" si="21"/>
        <v>48714.73</v>
      </c>
      <c r="M403" s="30">
        <f>SUMIF(AJE!$AB:$AB,D403,AJE!$AE:$AE)</f>
        <v>0</v>
      </c>
      <c r="N403" s="29">
        <f t="shared" si="22"/>
        <v>48714.73</v>
      </c>
      <c r="P403" s="29"/>
    </row>
    <row r="404" spans="1:16" x14ac:dyDescent="0.35">
      <c r="A404">
        <f>_xlfn.XLOOKUP($B404,Index!$E:$E,Index!$D:$D,)</f>
        <v>60</v>
      </c>
      <c r="B404" t="str">
        <f>IF($C404="Ltd",_xlfn.XLOOKUP($D404,Index!$V:$V,Index!$P:$P,),_xlfn.XLOOKUP($D404,Index!$AG:$AG,Index!$AA:$AA,))</f>
        <v>Marketing</v>
      </c>
      <c r="C404" t="str">
        <f t="shared" si="23"/>
        <v>Ltd</v>
      </c>
      <c r="D404" t="s">
        <v>1102</v>
      </c>
      <c r="E404" s="1" t="str">
        <f>_xlfn.XLOOKUP(_xlfn.NUMBERVALUE(MID(D404,2,5)),'TB LTD 12.22'!$E:$E,'TB LTD 12.22'!$F:$F,)</f>
        <v>Visa General</v>
      </c>
      <c r="F404" t="str">
        <f>IF(C404="Ltd",_xlfn.XLOOKUP(D404,Index!V:V,Index!R:R,),_xlfn.XLOOKUP(D404,Index!AG:AG,Index!AC:AC,))</f>
        <v>T&amp;E</v>
      </c>
      <c r="G404">
        <f>IF(C404="Ltd",_xlfn.XLOOKUP(D404,Index!V:V,Index!T:T,),_xlfn.XLOOKUP(D404,Index!AG:AG,Index!AE:AE,))</f>
        <v>0</v>
      </c>
      <c r="H404" s="31"/>
      <c r="I404" s="25">
        <f>_xlfn.XLOOKUP(_xlfn.NUMBERVALUE(MID(D404,2,5)),'TB LTD 12.22'!E:E,'TB LTD 12.22'!H:H,0,0,1)</f>
        <v>857.79</v>
      </c>
      <c r="J404" s="30">
        <f>SUMIF(AJE!$E:$E,D404,AJE!$H:$H)</f>
        <v>0</v>
      </c>
      <c r="K404" s="30">
        <f>SUMIF(AJE!$Q:$Q,D404,AJE!$T:$T)</f>
        <v>0</v>
      </c>
      <c r="L404" s="39">
        <f t="shared" si="21"/>
        <v>857.79</v>
      </c>
      <c r="M404" s="30">
        <f>SUMIF(AJE!$AB:$AB,D404,AJE!$AE:$AE)</f>
        <v>0</v>
      </c>
      <c r="N404" s="29">
        <f t="shared" si="22"/>
        <v>857.79</v>
      </c>
      <c r="P404" s="29"/>
    </row>
    <row r="405" spans="1:16" x14ac:dyDescent="0.35">
      <c r="A405">
        <f>_xlfn.XLOOKUP($B405,Index!$E:$E,Index!$D:$D,)</f>
        <v>40</v>
      </c>
      <c r="B405" t="str">
        <f>IF($C405="Ltd",_xlfn.XLOOKUP($D405,Index!$V:$V,Index!$P:$P,),_xlfn.XLOOKUP($D405,Index!$AG:$AG,Index!$AA:$AA,))</f>
        <v>R&amp;D</v>
      </c>
      <c r="C405" t="str">
        <f t="shared" si="23"/>
        <v>Ltd</v>
      </c>
      <c r="D405" t="s">
        <v>1103</v>
      </c>
      <c r="E405" s="1" t="str">
        <f>_xlfn.XLOOKUP(_xlfn.NUMBERVALUE(MID(D405,2,4)),'TB LTD 12.22'!$E:$E,'TB LTD 12.22'!$F:$F,)</f>
        <v>Miki Tsivion USA 20.11-3.12.22</v>
      </c>
      <c r="F405" t="str">
        <f>IF(C405="Ltd",_xlfn.XLOOKUP(D405,Index!V:V,Index!R:R,),_xlfn.XLOOKUP(D405,Index!AG:AG,Index!AC:AC,))</f>
        <v>T&amp;E</v>
      </c>
      <c r="G405" t="str">
        <f>IF(C405="Ltd",_xlfn.XLOOKUP(D405,Index!V:V,Index!T:T,),_xlfn.XLOOKUP(D405,Index!AG:AG,Index!AE:AE,))</f>
        <v>Dev</v>
      </c>
      <c r="H405" s="31"/>
      <c r="I405" s="25">
        <f>_xlfn.XLOOKUP(_xlfn.NUMBERVALUE(MID(D405,2,4)),'TB LTD 12.22'!E:E,'TB LTD 12.22'!H:H,0,0,1)</f>
        <v>2199.2199999999998</v>
      </c>
      <c r="J405" s="30">
        <f>SUMIF(AJE!$E:$E,D405,AJE!$H:$H)</f>
        <v>0</v>
      </c>
      <c r="K405" s="30">
        <f>SUMIF(AJE!$Q:$Q,D405,AJE!$T:$T)</f>
        <v>0</v>
      </c>
      <c r="L405" s="39">
        <f t="shared" si="21"/>
        <v>2199.2199999999998</v>
      </c>
      <c r="M405" s="30">
        <f>SUMIF(AJE!$AB:$AB,D405,AJE!$AE:$AE)</f>
        <v>0</v>
      </c>
      <c r="N405" s="29">
        <f t="shared" si="22"/>
        <v>2199.2199999999998</v>
      </c>
      <c r="P405" s="29"/>
    </row>
    <row r="406" spans="1:16" x14ac:dyDescent="0.35">
      <c r="A406">
        <f>_xlfn.XLOOKUP($B406,Index!$E:$E,Index!$D:$D,)</f>
        <v>60</v>
      </c>
      <c r="B406" t="str">
        <f>IF($C406="Ltd",_xlfn.XLOOKUP($D406,Index!$V:$V,Index!$P:$P,),_xlfn.XLOOKUP($D406,Index!$AG:$AG,Index!$AA:$AA,))</f>
        <v>Marketing</v>
      </c>
      <c r="C406" t="str">
        <f t="shared" si="23"/>
        <v>Ltd</v>
      </c>
      <c r="D406" t="s">
        <v>1104</v>
      </c>
      <c r="E406" s="1" t="str">
        <f>_xlfn.XLOOKUP(_xlfn.NUMBERVALUE(MID(D406,2,5)),'TB LTD 12.22'!$E:$E,'TB LTD 12.22'!$F:$F,)</f>
        <v>Roadshows local sales events</v>
      </c>
      <c r="F406" t="str">
        <f>IF(C406="Ltd",_xlfn.XLOOKUP(D406,Index!V:V,Index!R:R,),_xlfn.XLOOKUP(D406,Index!AG:AG,Index!AC:AC,))</f>
        <v>Other Marketing</v>
      </c>
      <c r="G406">
        <f>IF(C406="Ltd",_xlfn.XLOOKUP(D406,Index!V:V,Index!T:T,),_xlfn.XLOOKUP(D406,Index!AG:AG,Index!AE:AE,))</f>
        <v>0</v>
      </c>
      <c r="H406" s="31"/>
      <c r="I406" s="25">
        <f>_xlfn.XLOOKUP(_xlfn.NUMBERVALUE(MID(D406,2,5)),'TB LTD 12.22'!E:E,'TB LTD 12.22'!H:H,0,0,1)</f>
        <v>227.43</v>
      </c>
      <c r="J406" s="30">
        <f>SUMIF(AJE!$E:$E,D406,AJE!$H:$H)</f>
        <v>0</v>
      </c>
      <c r="K406" s="30">
        <f>SUMIF(AJE!$Q:$Q,D406,AJE!$T:$T)</f>
        <v>0</v>
      </c>
      <c r="L406" s="39">
        <f t="shared" si="21"/>
        <v>227.43</v>
      </c>
      <c r="M406" s="30">
        <f>SUMIF(AJE!$AB:$AB,D406,AJE!$AE:$AE)</f>
        <v>0</v>
      </c>
      <c r="N406" s="29">
        <f t="shared" si="22"/>
        <v>227.43</v>
      </c>
      <c r="P406" s="29"/>
    </row>
    <row r="407" spans="1:16" x14ac:dyDescent="0.35">
      <c r="A407">
        <f>_xlfn.XLOOKUP($B407,Index!$E:$E,Index!$D:$D,)</f>
        <v>50</v>
      </c>
      <c r="B407" t="str">
        <f>IF($C407="Ltd",_xlfn.XLOOKUP($D407,Index!$V:$V,Index!$P:$P,),_xlfn.XLOOKUP($D407,Index!$AG:$AG,Index!$AA:$AA,))</f>
        <v>Sales</v>
      </c>
      <c r="C407" t="str">
        <f t="shared" si="23"/>
        <v>Ltd</v>
      </c>
      <c r="D407" t="s">
        <v>1265</v>
      </c>
      <c r="E407" s="1" t="str">
        <f>_xlfn.XLOOKUP(_xlfn.NUMBERVALUE(MID(D407,2,5)),'TB LTD 12.22'!$E:$E,'TB LTD 12.22'!$F:$F,)</f>
        <v>Outsourcing sales</v>
      </c>
      <c r="F407" t="str">
        <f>IF(C407="Ltd",_xlfn.XLOOKUP(D407,Index!V:V,Index!R:R,),_xlfn.XLOOKUP(D407,Index!AG:AG,Index!AC:AC,))</f>
        <v>Payroll &amp; Payroll related</v>
      </c>
      <c r="G407">
        <f>IF(C407="Ltd",_xlfn.XLOOKUP(D407,Index!V:V,Index!T:T,),_xlfn.XLOOKUP(D407,Index!AG:AG,Index!AE:AE,))</f>
        <v>0</v>
      </c>
      <c r="H407" s="31"/>
      <c r="I407" s="25">
        <f>_xlfn.XLOOKUP(_xlfn.NUMBERVALUE(MID(D407,2,5)),'TB LTD 12.22'!E:E,'TB LTD 12.22'!H:H,0,0,1)</f>
        <v>62082</v>
      </c>
      <c r="J407" s="30">
        <f>SUMIF(AJE!$E:$E,D407,AJE!$H:$H)</f>
        <v>0</v>
      </c>
      <c r="K407" s="30">
        <f>SUMIF(AJE!$Q:$Q,D407,AJE!$T:$T)</f>
        <v>0</v>
      </c>
      <c r="L407" s="39">
        <f t="shared" si="21"/>
        <v>62082</v>
      </c>
      <c r="M407" s="30">
        <f>SUMIF(AJE!$AB:$AB,D407,AJE!$AE:$AE)</f>
        <v>0</v>
      </c>
      <c r="N407" s="29">
        <f t="shared" si="22"/>
        <v>62082</v>
      </c>
      <c r="P407" s="29"/>
    </row>
    <row r="408" spans="1:16" x14ac:dyDescent="0.35">
      <c r="A408">
        <f>_xlfn.XLOOKUP($B408,Index!$E:$E,Index!$D:$D,)</f>
        <v>50</v>
      </c>
      <c r="B408" t="str">
        <f>IF($C408="Ltd",_xlfn.XLOOKUP($D408,Index!$V:$V,Index!$P:$P,),_xlfn.XLOOKUP($D408,Index!$AG:$AG,Index!$AA:$AA,))</f>
        <v>Sales</v>
      </c>
      <c r="C408" t="str">
        <f t="shared" si="23"/>
        <v>Ltd</v>
      </c>
      <c r="D408" t="s">
        <v>1330</v>
      </c>
      <c r="E408" s="1" t="str">
        <f>_xlfn.XLOOKUP(_xlfn.NUMBERVALUE(MID(D408,2,5)),'TB LTD 12.22'!$E:$E,'TB LTD 12.22'!$F:$F,)</f>
        <v>Linkedin - Sales Navigator</v>
      </c>
      <c r="F408" t="str">
        <f>IF(C408="Ltd",_xlfn.XLOOKUP(D408,Index!V:V,Index!R:R,),_xlfn.XLOOKUP(D408,Index!AG:AG,Index!AC:AC,))</f>
        <v>Software</v>
      </c>
      <c r="G408">
        <f>IF(C408="Ltd",_xlfn.XLOOKUP(D408,Index!V:V,Index!T:T,),_xlfn.XLOOKUP(D408,Index!AG:AG,Index!AE:AE,))</f>
        <v>0</v>
      </c>
      <c r="H408" s="31"/>
      <c r="I408" s="25">
        <f>_xlfn.XLOOKUP(_xlfn.NUMBERVALUE(MID(D408,2,5)),'TB LTD 12.22'!E:E,'TB LTD 12.22'!H:H,0,0,1)</f>
        <v>7938.9</v>
      </c>
      <c r="J408" s="30">
        <f>SUMIF(AJE!$E:$E,D408,AJE!$H:$H)</f>
        <v>0</v>
      </c>
      <c r="K408" s="30">
        <f>SUMIF(AJE!$Q:$Q,D408,AJE!$T:$T)</f>
        <v>0</v>
      </c>
      <c r="L408" s="39">
        <f t="shared" si="21"/>
        <v>7938.9</v>
      </c>
      <c r="M408" s="30">
        <f>SUMIF(AJE!$AB:$AB,D408,AJE!$AE:$AE)</f>
        <v>0</v>
      </c>
      <c r="N408" s="29">
        <f t="shared" si="22"/>
        <v>7938.9</v>
      </c>
      <c r="P408" s="29"/>
    </row>
    <row r="409" spans="1:16" x14ac:dyDescent="0.35">
      <c r="A409">
        <f>_xlfn.XLOOKUP($B409,Index!$E:$E,Index!$D:$D,)</f>
        <v>2</v>
      </c>
      <c r="B409" t="str">
        <f>IF($C409="Ltd",_xlfn.XLOOKUP($D409,Index!$V:$V,Index!$P:$P,),_xlfn.XLOOKUP($D409,Index!$AG:$AG,Index!$AA:$AA,))</f>
        <v>Accounts Receivable</v>
      </c>
      <c r="C409" t="str">
        <f t="shared" si="23"/>
        <v>Ltd</v>
      </c>
      <c r="D409" t="s">
        <v>1904</v>
      </c>
      <c r="E409" s="1" t="str">
        <f>_xlfn.XLOOKUP(_xlfn.NUMBERVALUE(MID(D409,2,5)),'TB LTD 12.22'!$E:$E,'TB LTD 12.22'!$F:$F,)</f>
        <v>Softcat Plc</v>
      </c>
      <c r="F409">
        <f>IF(C409="Ltd",_xlfn.XLOOKUP(D409,Index!V:V,Index!R:R,),_xlfn.XLOOKUP(D409,Index!AG:AG,Index!AC:AC,))</f>
        <v>0</v>
      </c>
      <c r="G409">
        <f>IF(C409="Ltd",_xlfn.XLOOKUP(D409,Index!V:V,Index!T:T,),_xlfn.XLOOKUP(D409,Index!AG:AG,Index!AE:AE,))</f>
        <v>0</v>
      </c>
      <c r="H409" s="31"/>
      <c r="I409" s="25">
        <f>_xlfn.XLOOKUP(_xlfn.NUMBERVALUE(MID(D409,2,5)),'TB LTD 12.22'!E:E,'TB LTD 12.22'!H:H,0,0,1)</f>
        <v>163649.34</v>
      </c>
      <c r="J409" s="30">
        <f>SUMIF(AJE!$E:$E,D409,AJE!$H:$H)</f>
        <v>0</v>
      </c>
      <c r="K409" s="30">
        <f>SUMIF(AJE!$Q:$Q,D409,AJE!$T:$T)</f>
        <v>0</v>
      </c>
      <c r="L409" s="39">
        <f t="shared" si="21"/>
        <v>163649.34</v>
      </c>
      <c r="M409" s="30">
        <f>SUMIF(AJE!$AB:$AB,D409,AJE!$AE:$AE)</f>
        <v>0</v>
      </c>
      <c r="N409" s="29">
        <f t="shared" si="22"/>
        <v>163649.34</v>
      </c>
      <c r="P409" s="29"/>
    </row>
    <row r="410" spans="1:16" x14ac:dyDescent="0.35">
      <c r="A410">
        <f>_xlfn.XLOOKUP($B410,Index!$E:$E,Index!$D:$D,)</f>
        <v>2</v>
      </c>
      <c r="B410" t="str">
        <f>IF($C410="Ltd",_xlfn.XLOOKUP($D410,Index!$V:$V,Index!$P:$P,),_xlfn.XLOOKUP($D410,Index!$AG:$AG,Index!$AA:$AA,))</f>
        <v>Accounts Receivable</v>
      </c>
      <c r="C410" t="str">
        <f t="shared" si="23"/>
        <v>Ltd</v>
      </c>
      <c r="D410" t="s">
        <v>1105</v>
      </c>
      <c r="E410" s="1" t="str">
        <f>_xlfn.XLOOKUP(_xlfn.NUMBERVALUE(MID(D410,2,5)),'TB LTD 12.22'!$E:$E,'TB LTD 12.22'!$F:$F,)</f>
        <v>BlueFort Security Ltd</v>
      </c>
      <c r="F410">
        <f>IF(C410="Ltd",_xlfn.XLOOKUP(D410,Index!V:V,Index!R:R,),_xlfn.XLOOKUP(D410,Index!AG:AG,Index!AC:AC,))</f>
        <v>0</v>
      </c>
      <c r="G410">
        <f>IF(C410="Ltd",_xlfn.XLOOKUP(D410,Index!V:V,Index!T:T,),_xlfn.XLOOKUP(D410,Index!AG:AG,Index!AE:AE,))</f>
        <v>0</v>
      </c>
      <c r="H410" s="31"/>
      <c r="I410" s="25">
        <f>_xlfn.XLOOKUP(_xlfn.NUMBERVALUE(MID(D410,2,5)),'TB LTD 12.22'!E:E,'TB LTD 12.22'!H:H,0,0,1)</f>
        <v>38546.46</v>
      </c>
      <c r="J410" s="30">
        <f>SUMIF(AJE!$E:$E,D410,AJE!$H:$H)</f>
        <v>0</v>
      </c>
      <c r="K410" s="30">
        <f>SUMIF(AJE!$Q:$Q,D410,AJE!$T:$T)</f>
        <v>0</v>
      </c>
      <c r="L410" s="39">
        <f t="shared" si="21"/>
        <v>38546.46</v>
      </c>
      <c r="M410" s="30">
        <f>SUMIF(AJE!$AB:$AB,D410,AJE!$AE:$AE)</f>
        <v>0</v>
      </c>
      <c r="N410" s="29">
        <f t="shared" si="22"/>
        <v>38546.46</v>
      </c>
      <c r="P410" s="29"/>
    </row>
    <row r="411" spans="1:16" x14ac:dyDescent="0.35">
      <c r="A411">
        <f>_xlfn.XLOOKUP($B411,Index!$E:$E,Index!$D:$D,)</f>
        <v>6</v>
      </c>
      <c r="B411" t="str">
        <f>IF($C411="Ltd",_xlfn.XLOOKUP($D411,Index!$V:$V,Index!$P:$P,),_xlfn.XLOOKUP($D411,Index!$AG:$AG,Index!$AA:$AA,))</f>
        <v>Accounts Payable</v>
      </c>
      <c r="C411" t="str">
        <f t="shared" ref="C411:C427" si="24">IF(LEFT(D411)="1","Ltd","Inc")</f>
        <v>Ltd</v>
      </c>
      <c r="D411" t="s">
        <v>1106</v>
      </c>
      <c r="E411" s="1" t="str">
        <f>_xlfn.XLOOKUP(_xlfn.NUMBERVALUE(MID(D411,2,5)),'TB LTD 12.22'!$E:$E,'TB LTD 12.22'!$F:$F,)</f>
        <v>מיטב ציוד משרדי</v>
      </c>
      <c r="F411">
        <f>IF(C411="Ltd",_xlfn.XLOOKUP(D411,Index!V:V,Index!R:R,),_xlfn.XLOOKUP(D411,Index!AG:AG,Index!AC:AC,))</f>
        <v>0</v>
      </c>
      <c r="G411">
        <f>IF(C411="Ltd",_xlfn.XLOOKUP(D411,Index!V:V,Index!T:T,),_xlfn.XLOOKUP(D411,Index!AG:AG,Index!AE:AE,))</f>
        <v>0</v>
      </c>
      <c r="H411" s="31"/>
      <c r="I411" s="25">
        <f>_xlfn.XLOOKUP(_xlfn.NUMBERVALUE(MID(D411,2,5)),'TB LTD 12.22'!E:E,'TB LTD 12.22'!H:H,0,0,1)</f>
        <v>282.13</v>
      </c>
      <c r="J411" s="30">
        <f>SUMIF(AJE!$E:$E,D411,AJE!$H:$H)</f>
        <v>0</v>
      </c>
      <c r="K411" s="30">
        <f>SUMIF(AJE!$Q:$Q,D411,AJE!$T:$T)</f>
        <v>0</v>
      </c>
      <c r="L411" s="39">
        <f t="shared" ref="L411:L473" si="25">I411+J411+K411</f>
        <v>282.13</v>
      </c>
      <c r="M411" s="30">
        <f>SUMIF(AJE!$AB:$AB,D411,AJE!$AE:$AE)</f>
        <v>0</v>
      </c>
      <c r="N411" s="29">
        <f t="shared" ref="N411:N473" si="26">L411+M411</f>
        <v>282.13</v>
      </c>
      <c r="P411" s="29"/>
    </row>
    <row r="412" spans="1:16" x14ac:dyDescent="0.35">
      <c r="A412">
        <f>_xlfn.XLOOKUP($B412,Index!$E:$E,Index!$D:$D,)</f>
        <v>6</v>
      </c>
      <c r="B412" t="str">
        <f>IF($C412="Ltd",_xlfn.XLOOKUP($D412,Index!$V:$V,Index!$P:$P,),_xlfn.XLOOKUP($D412,Index!$AG:$AG,Index!$AA:$AA,))</f>
        <v>Accounts Payable</v>
      </c>
      <c r="C412" t="str">
        <f t="shared" si="24"/>
        <v>Ltd</v>
      </c>
      <c r="D412" t="s">
        <v>1107</v>
      </c>
      <c r="E412" s="1" t="str">
        <f>_xlfn.XLOOKUP(_xlfn.NUMBERVALUE(MID(D412,2,5)),'TB LTD 12.22'!$E:$E,'TB LTD 12.22'!$F:$F,)</f>
        <v>מכון התקנים הישראלי</v>
      </c>
      <c r="F412">
        <f>IF(C412="Ltd",_xlfn.XLOOKUP(D412,Index!V:V,Index!R:R,),_xlfn.XLOOKUP(D412,Index!AG:AG,Index!AC:AC,))</f>
        <v>0</v>
      </c>
      <c r="G412">
        <f>IF(C412="Ltd",_xlfn.XLOOKUP(D412,Index!V:V,Index!T:T,),_xlfn.XLOOKUP(D412,Index!AG:AG,Index!AE:AE,))</f>
        <v>0</v>
      </c>
      <c r="H412" s="31"/>
      <c r="I412" s="25">
        <f>_xlfn.XLOOKUP(_xlfn.NUMBERVALUE(MID(D412,2,5)),'TB LTD 12.22'!E:E,'TB LTD 12.22'!H:H,0,0,1)</f>
        <v>-2189.71</v>
      </c>
      <c r="J412" s="30">
        <f>SUMIF(AJE!$E:$E,D412,AJE!$H:$H)</f>
        <v>0</v>
      </c>
      <c r="K412" s="30">
        <f>SUMIF(AJE!$Q:$Q,D412,AJE!$T:$T)</f>
        <v>0</v>
      </c>
      <c r="L412" s="39">
        <f t="shared" si="25"/>
        <v>-2189.71</v>
      </c>
      <c r="M412" s="30">
        <f>SUMIF(AJE!$AB:$AB,D412,AJE!$AE:$AE)</f>
        <v>0</v>
      </c>
      <c r="N412" s="29">
        <f t="shared" si="26"/>
        <v>-2189.71</v>
      </c>
      <c r="P412" s="29"/>
    </row>
    <row r="413" spans="1:16" x14ac:dyDescent="0.35">
      <c r="A413">
        <f>_xlfn.XLOOKUP($B413,Index!$E:$E,Index!$D:$D,)</f>
        <v>6</v>
      </c>
      <c r="B413" t="str">
        <f>IF($C413="Ltd",_xlfn.XLOOKUP($D413,Index!$V:$V,Index!$P:$P,),_xlfn.XLOOKUP($D413,Index!$AG:$AG,Index!$AA:$AA,))</f>
        <v>Accounts Payable</v>
      </c>
      <c r="C413" t="str">
        <f t="shared" si="24"/>
        <v>Ltd</v>
      </c>
      <c r="D413" t="s">
        <v>1108</v>
      </c>
      <c r="E413" s="1" t="str">
        <f>_xlfn.XLOOKUP(_xlfn.NUMBERVALUE(MID(D413,2,5)),'TB LTD 12.22'!$E:$E,'TB LTD 12.22'!$F:$F,)</f>
        <v>Zendesk INC</v>
      </c>
      <c r="F413">
        <f>IF(C413="Ltd",_xlfn.XLOOKUP(D413,Index!V:V,Index!R:R,),_xlfn.XLOOKUP(D413,Index!AG:AG,Index!AC:AC,))</f>
        <v>0</v>
      </c>
      <c r="G413">
        <f>IF(C413="Ltd",_xlfn.XLOOKUP(D413,Index!V:V,Index!T:T,),_xlfn.XLOOKUP(D413,Index!AG:AG,Index!AE:AE,))</f>
        <v>0</v>
      </c>
      <c r="H413" s="31"/>
      <c r="I413" s="25">
        <f>_xlfn.XLOOKUP(_xlfn.NUMBERVALUE(MID(D413,2,5)),'TB LTD 12.22'!E:E,'TB LTD 12.22'!H:H,0,0,1)</f>
        <v>54.54</v>
      </c>
      <c r="J413" s="30">
        <f>SUMIF(AJE!$E:$E,D413,AJE!$H:$H)</f>
        <v>0</v>
      </c>
      <c r="K413" s="30">
        <f>SUMIF(AJE!$Q:$Q,D413,AJE!$T:$T)</f>
        <v>0</v>
      </c>
      <c r="L413" s="39">
        <f t="shared" si="25"/>
        <v>54.54</v>
      </c>
      <c r="M413" s="30">
        <f>SUMIF(AJE!$AB:$AB,D413,AJE!$AE:$AE)</f>
        <v>0</v>
      </c>
      <c r="N413" s="29">
        <f t="shared" si="26"/>
        <v>54.54</v>
      </c>
      <c r="P413" s="29"/>
    </row>
    <row r="414" spans="1:16" x14ac:dyDescent="0.35">
      <c r="A414">
        <f>_xlfn.XLOOKUP($B414,Index!$E:$E,Index!$D:$D,)</f>
        <v>6</v>
      </c>
      <c r="B414" t="str">
        <f>IF($C414="Ltd",_xlfn.XLOOKUP($D414,Index!$V:$V,Index!$P:$P,),_xlfn.XLOOKUP($D414,Index!$AG:$AG,Index!$AA:$AA,))</f>
        <v>Accounts Payable</v>
      </c>
      <c r="C414" t="str">
        <f t="shared" si="24"/>
        <v>Ltd</v>
      </c>
      <c r="D414" t="s">
        <v>1109</v>
      </c>
      <c r="E414" s="1" t="str">
        <f>_xlfn.XLOOKUP(_xlfn.NUMBERVALUE(MID(D414,2,5)),'TB LTD 12.22'!$E:$E,'TB LTD 12.22'!$F:$F,)</f>
        <v>SkyTap</v>
      </c>
      <c r="F414">
        <f>IF(C414="Ltd",_xlfn.XLOOKUP(D414,Index!V:V,Index!R:R,),_xlfn.XLOOKUP(D414,Index!AG:AG,Index!AC:AC,))</f>
        <v>0</v>
      </c>
      <c r="G414">
        <f>IF(C414="Ltd",_xlfn.XLOOKUP(D414,Index!V:V,Index!T:T,),_xlfn.XLOOKUP(D414,Index!AG:AG,Index!AE:AE,))</f>
        <v>0</v>
      </c>
      <c r="H414" s="31"/>
      <c r="I414" s="25">
        <f>_xlfn.XLOOKUP(_xlfn.NUMBERVALUE(MID(D414,2,5)),'TB LTD 12.22'!E:E,'TB LTD 12.22'!H:H,0,0,1)</f>
        <v>-4163.49</v>
      </c>
      <c r="J414" s="30">
        <f>SUMIF(AJE!$E:$E,D414,AJE!$H:$H)</f>
        <v>0</v>
      </c>
      <c r="K414" s="30">
        <f>SUMIF(AJE!$Q:$Q,D414,AJE!$T:$T)</f>
        <v>0</v>
      </c>
      <c r="L414" s="39">
        <f t="shared" si="25"/>
        <v>-4163.49</v>
      </c>
      <c r="M414" s="30">
        <f>SUMIF(AJE!$AB:$AB,D414,AJE!$AE:$AE)</f>
        <v>0</v>
      </c>
      <c r="N414" s="29">
        <f t="shared" si="26"/>
        <v>-4163.49</v>
      </c>
      <c r="P414" s="29"/>
    </row>
    <row r="415" spans="1:16" x14ac:dyDescent="0.35">
      <c r="A415">
        <f>_xlfn.XLOOKUP($B415,Index!$E:$E,Index!$D:$D,)</f>
        <v>6</v>
      </c>
      <c r="B415" t="str">
        <f>IF($C415="Ltd",_xlfn.XLOOKUP($D415,Index!$V:$V,Index!$P:$P,),_xlfn.XLOOKUP($D415,Index!$AG:$AG,Index!$AA:$AA,))</f>
        <v>Accounts Payable</v>
      </c>
      <c r="C415" t="str">
        <f t="shared" si="24"/>
        <v>Ltd</v>
      </c>
      <c r="D415" t="s">
        <v>1110</v>
      </c>
      <c r="E415" s="1" t="str">
        <f>_xlfn.XLOOKUP(_xlfn.NUMBERVALUE(MID(D415,2,5)),'TB LTD 12.22'!$E:$E,'TB LTD 12.22'!$F:$F,)</f>
        <v>Gartner Australasia Pty Limited</v>
      </c>
      <c r="F415">
        <f>IF(C415="Ltd",_xlfn.XLOOKUP(D415,Index!V:V,Index!R:R,),_xlfn.XLOOKUP(D415,Index!AG:AG,Index!AC:AC,))</f>
        <v>0</v>
      </c>
      <c r="G415">
        <f>IF(C415="Ltd",_xlfn.XLOOKUP(D415,Index!V:V,Index!T:T,),_xlfn.XLOOKUP(D415,Index!AG:AG,Index!AE:AE,))</f>
        <v>0</v>
      </c>
      <c r="H415" s="31"/>
      <c r="I415" s="25">
        <f>_xlfn.XLOOKUP(_xlfn.NUMBERVALUE(MID(D415,2,5)),'TB LTD 12.22'!E:E,'TB LTD 12.22'!H:H,0,0,1)</f>
        <v>-18537.84</v>
      </c>
      <c r="J415" s="30">
        <f>SUMIF(AJE!$E:$E,D415,AJE!$H:$H)</f>
        <v>0</v>
      </c>
      <c r="K415" s="30">
        <f>SUMIF(AJE!$Q:$Q,D415,AJE!$T:$T)</f>
        <v>0</v>
      </c>
      <c r="L415" s="39">
        <f t="shared" si="25"/>
        <v>-18537.84</v>
      </c>
      <c r="M415" s="30">
        <f>SUMIF(AJE!$AB:$AB,D415,AJE!$AE:$AE)</f>
        <v>0</v>
      </c>
      <c r="N415" s="29">
        <f t="shared" si="26"/>
        <v>-18537.84</v>
      </c>
      <c r="P415" s="29"/>
    </row>
    <row r="416" spans="1:16" x14ac:dyDescent="0.35">
      <c r="A416">
        <f>_xlfn.XLOOKUP($B416,Index!$E:$E,Index!$D:$D,)</f>
        <v>6</v>
      </c>
      <c r="B416" t="str">
        <f>IF($C416="Ltd",_xlfn.XLOOKUP($D416,Index!$V:$V,Index!$P:$P,),_xlfn.XLOOKUP($D416,Index!$AG:$AG,Index!$AA:$AA,))</f>
        <v>Accounts Payable</v>
      </c>
      <c r="C416" t="str">
        <f t="shared" si="24"/>
        <v>Ltd</v>
      </c>
      <c r="D416" t="s">
        <v>1111</v>
      </c>
      <c r="E416" s="1" t="str">
        <f>_xlfn.XLOOKUP(_xlfn.NUMBERVALUE(MID(D416,2,5)),'TB LTD 12.22'!$E:$E,'TB LTD 12.22'!$F:$F,)</f>
        <v>Pepper Marketing PTY LTD</v>
      </c>
      <c r="F416">
        <f>IF(C416="Ltd",_xlfn.XLOOKUP(D416,Index!V:V,Index!R:R,),_xlfn.XLOOKUP(D416,Index!AG:AG,Index!AC:AC,))</f>
        <v>0</v>
      </c>
      <c r="G416">
        <f>IF(C416="Ltd",_xlfn.XLOOKUP(D416,Index!V:V,Index!T:T,),_xlfn.XLOOKUP(D416,Index!AG:AG,Index!AE:AE,))</f>
        <v>0</v>
      </c>
      <c r="H416" s="31"/>
      <c r="I416" s="25">
        <f>_xlfn.XLOOKUP(_xlfn.NUMBERVALUE(MID(D416,2,5)),'TB LTD 12.22'!E:E,'TB LTD 12.22'!H:H,0,0,1)</f>
        <v>-11959.9</v>
      </c>
      <c r="J416" s="30">
        <f>SUMIF(AJE!$E:$E,D416,AJE!$H:$H)</f>
        <v>0</v>
      </c>
      <c r="K416" s="30">
        <f>SUMIF(AJE!$Q:$Q,D416,AJE!$T:$T)</f>
        <v>0</v>
      </c>
      <c r="L416" s="39">
        <f t="shared" si="25"/>
        <v>-11959.9</v>
      </c>
      <c r="M416" s="30">
        <f>SUMIF(AJE!$AB:$AB,D416,AJE!$AE:$AE)</f>
        <v>0</v>
      </c>
      <c r="N416" s="29">
        <f t="shared" si="26"/>
        <v>-11959.9</v>
      </c>
      <c r="P416" s="29"/>
    </row>
    <row r="417" spans="1:16" x14ac:dyDescent="0.35">
      <c r="A417">
        <f>_xlfn.XLOOKUP($B417,Index!$E:$E,Index!$D:$D,)</f>
        <v>6</v>
      </c>
      <c r="B417" t="str">
        <f>IF($C417="Ltd",_xlfn.XLOOKUP($D417,Index!$V:$V,Index!$P:$P,),_xlfn.XLOOKUP($D417,Index!$AG:$AG,Index!$AA:$AA,))</f>
        <v>Accounts Payable</v>
      </c>
      <c r="C417" t="str">
        <f t="shared" si="24"/>
        <v>Ltd</v>
      </c>
      <c r="D417" t="s">
        <v>1112</v>
      </c>
      <c r="E417" s="1" t="str">
        <f>_xlfn.XLOOKUP(_xlfn.NUMBERVALUE(MID(D417,2,5)),'TB LTD 12.22'!$E:$E,'TB LTD 12.22'!$F:$F,)</f>
        <v>Cloburnie Pty Ltd</v>
      </c>
      <c r="F417">
        <f>IF(C417="Ltd",_xlfn.XLOOKUP(D417,Index!V:V,Index!R:R,),_xlfn.XLOOKUP(D417,Index!AG:AG,Index!AC:AC,))</f>
        <v>0</v>
      </c>
      <c r="G417">
        <f>IF(C417="Ltd",_xlfn.XLOOKUP(D417,Index!V:V,Index!T:T,),_xlfn.XLOOKUP(D417,Index!AG:AG,Index!AE:AE,))</f>
        <v>0</v>
      </c>
      <c r="H417" s="31"/>
      <c r="I417" s="25">
        <f>_xlfn.XLOOKUP(_xlfn.NUMBERVALUE(MID(D417,2,5)),'TB LTD 12.22'!E:E,'TB LTD 12.22'!H:H,0,0,1)</f>
        <v>-1097.25</v>
      </c>
      <c r="J417" s="30">
        <f>SUMIF(AJE!$E:$E,D417,AJE!$H:$H)</f>
        <v>0</v>
      </c>
      <c r="K417" s="30">
        <f>SUMIF(AJE!$Q:$Q,D417,AJE!$T:$T)</f>
        <v>0</v>
      </c>
      <c r="L417" s="39">
        <f t="shared" si="25"/>
        <v>-1097.25</v>
      </c>
      <c r="M417" s="30">
        <f>SUMIF(AJE!$AB:$AB,D417,AJE!$AE:$AE)</f>
        <v>0</v>
      </c>
      <c r="N417" s="29">
        <f t="shared" si="26"/>
        <v>-1097.25</v>
      </c>
      <c r="P417" s="29"/>
    </row>
    <row r="418" spans="1:16" x14ac:dyDescent="0.35">
      <c r="A418">
        <f>_xlfn.XLOOKUP($B418,Index!$E:$E,Index!$D:$D,)</f>
        <v>6</v>
      </c>
      <c r="B418" t="str">
        <f>IF($C418="Ltd",_xlfn.XLOOKUP($D418,Index!$V:$V,Index!$P:$P,),_xlfn.XLOOKUP($D418,Index!$AG:$AG,Index!$AA:$AA,))</f>
        <v>Accounts Payable</v>
      </c>
      <c r="C418" t="str">
        <f t="shared" si="24"/>
        <v>Ltd</v>
      </c>
      <c r="D418" t="s">
        <v>1113</v>
      </c>
      <c r="E418" s="1" t="str">
        <f>_xlfn.XLOOKUP(_xlfn.NUMBERVALUE(MID(D418,2,5)),'TB LTD 12.22'!$E:$E,'TB LTD 12.22'!$F:$F,)</f>
        <v>Reed Exhibitions Limited</v>
      </c>
      <c r="F418">
        <f>IF(C418="Ltd",_xlfn.XLOOKUP(D418,Index!V:V,Index!R:R,),_xlfn.XLOOKUP(D418,Index!AG:AG,Index!AC:AC,))</f>
        <v>0</v>
      </c>
      <c r="G418">
        <f>IF(C418="Ltd",_xlfn.XLOOKUP(D418,Index!V:V,Index!T:T,),_xlfn.XLOOKUP(D418,Index!AG:AG,Index!AE:AE,))</f>
        <v>0</v>
      </c>
      <c r="H418" s="31"/>
      <c r="I418" s="25">
        <f>_xlfn.XLOOKUP(_xlfn.NUMBERVALUE(MID(D418,2,5)),'TB LTD 12.22'!E:E,'TB LTD 12.22'!H:H,0,0,1)</f>
        <v>-33179.480000000003</v>
      </c>
      <c r="J418" s="30">
        <f>SUMIF(AJE!$E:$E,D418,AJE!$H:$H)</f>
        <v>0</v>
      </c>
      <c r="K418" s="30">
        <f>SUMIF(AJE!$Q:$Q,D418,AJE!$T:$T)</f>
        <v>0</v>
      </c>
      <c r="L418" s="39">
        <f t="shared" si="25"/>
        <v>-33179.480000000003</v>
      </c>
      <c r="M418" s="30">
        <f>SUMIF(AJE!$AB:$AB,D418,AJE!$AE:$AE)</f>
        <v>0</v>
      </c>
      <c r="N418" s="29">
        <f t="shared" si="26"/>
        <v>-33179.480000000003</v>
      </c>
      <c r="P418" s="29"/>
    </row>
    <row r="419" spans="1:16" x14ac:dyDescent="0.35">
      <c r="A419">
        <f>_xlfn.XLOOKUP($B419,Index!$E:$E,Index!$D:$D,)</f>
        <v>60</v>
      </c>
      <c r="B419" t="str">
        <f>IF($C419="Ltd",_xlfn.XLOOKUP($D419,Index!$V:$V,Index!$P:$P,),_xlfn.XLOOKUP($D419,Index!$AG:$AG,Index!$AA:$AA,))</f>
        <v>Marketing</v>
      </c>
      <c r="C419" t="str">
        <f t="shared" si="24"/>
        <v>Ltd</v>
      </c>
      <c r="D419" t="s">
        <v>1271</v>
      </c>
      <c r="E419" s="1" t="str">
        <f>_xlfn.XLOOKUP(_xlfn.NUMBERVALUE(MID(D419,2,5)),'TB LTD 12.22'!$E:$E,'TB LTD 12.22'!$F:$F,)</f>
        <v>Papaya M Bonus Commissions Exp</v>
      </c>
      <c r="F419" t="str">
        <f>IF(C419="Ltd",_xlfn.XLOOKUP(D419,Index!V:V,Index!R:R,),_xlfn.XLOOKUP(D419,Index!AG:AG,Index!AC:AC,))</f>
        <v>Payroll &amp; Payroll related</v>
      </c>
      <c r="G419">
        <f>IF(C419="Ltd",_xlfn.XLOOKUP(D419,Index!V:V,Index!T:T,),_xlfn.XLOOKUP(D419,Index!AG:AG,Index!AE:AE,))</f>
        <v>0</v>
      </c>
      <c r="H419" s="31"/>
      <c r="I419" s="25">
        <f>_xlfn.XLOOKUP(_xlfn.NUMBERVALUE(MID(D419,2,5)),'TB LTD 12.22'!E:E,'TB LTD 12.22'!H:H,0,0,1)</f>
        <v>11066.27</v>
      </c>
      <c r="J419" s="30">
        <f>SUMIF(AJE!$E:$E,D419,AJE!$H:$H)</f>
        <v>0</v>
      </c>
      <c r="K419" s="30">
        <f>SUMIF(AJE!$Q:$Q,D419,AJE!$T:$T)</f>
        <v>0</v>
      </c>
      <c r="L419" s="39">
        <f t="shared" si="25"/>
        <v>11066.27</v>
      </c>
      <c r="M419" s="30">
        <f>SUMIF(AJE!$AB:$AB,D419,AJE!$AE:$AE)</f>
        <v>0</v>
      </c>
      <c r="N419" s="29">
        <f t="shared" si="26"/>
        <v>11066.27</v>
      </c>
      <c r="P419" s="29"/>
    </row>
    <row r="420" spans="1:16" x14ac:dyDescent="0.35">
      <c r="A420">
        <f>_xlfn.XLOOKUP($B420,Index!$E:$E,Index!$D:$D,)</f>
        <v>70</v>
      </c>
      <c r="B420" t="str">
        <f>IF($C420="Ltd",_xlfn.XLOOKUP($D420,Index!$V:$V,Index!$P:$P,),_xlfn.XLOOKUP($D420,Index!$AG:$AG,Index!$AA:$AA,))</f>
        <v>G&amp;A</v>
      </c>
      <c r="C420" t="str">
        <f t="shared" si="24"/>
        <v>Ltd</v>
      </c>
      <c r="D420" t="s">
        <v>1115</v>
      </c>
      <c r="E420" s="1" t="str">
        <f>_xlfn.XLOOKUP(_xlfn.NUMBERVALUE(MID(D420,2,5)),'TB LTD 12.22'!$E:$E,'TB LTD 12.22'!$F:$F,)</f>
        <v>שליחויות והובלות</v>
      </c>
      <c r="F420" t="str">
        <f>IF(C420="Ltd",_xlfn.XLOOKUP(D420,Index!V:V,Index!R:R,),_xlfn.XLOOKUP(D420,Index!AG:AG,Index!AC:AC,))</f>
        <v>Other HR</v>
      </c>
      <c r="G420">
        <f>IF(C420="Ltd",_xlfn.XLOOKUP(D420,Index!V:V,Index!T:T,),_xlfn.XLOOKUP(D420,Index!AG:AG,Index!AE:AE,))</f>
        <v>0</v>
      </c>
      <c r="H420" s="31"/>
      <c r="I420" s="25">
        <f>_xlfn.XLOOKUP(_xlfn.NUMBERVALUE(MID(D420,2,5)),'TB LTD 12.22'!E:E,'TB LTD 12.22'!H:H,0,0,1)</f>
        <v>17967.12</v>
      </c>
      <c r="J420" s="30">
        <f>SUMIF(AJE!$E:$E,D420,AJE!$H:$H)</f>
        <v>0</v>
      </c>
      <c r="K420" s="30">
        <f>SUMIF(AJE!$Q:$Q,D420,AJE!$T:$T)</f>
        <v>0</v>
      </c>
      <c r="L420" s="39">
        <f t="shared" si="25"/>
        <v>17967.12</v>
      </c>
      <c r="M420" s="30">
        <f>SUMIF(AJE!$AB:$AB,D420,AJE!$AE:$AE)</f>
        <v>0</v>
      </c>
      <c r="N420" s="29">
        <f t="shared" si="26"/>
        <v>17967.12</v>
      </c>
      <c r="P420" s="29"/>
    </row>
    <row r="421" spans="1:16" x14ac:dyDescent="0.35">
      <c r="A421">
        <f>_xlfn.XLOOKUP($B421,Index!$E:$E,Index!$D:$D,)</f>
        <v>70</v>
      </c>
      <c r="B421" t="str">
        <f>IF($C421="Ltd",_xlfn.XLOOKUP($D421,Index!$V:$V,Index!$P:$P,),_xlfn.XLOOKUP($D421,Index!$AG:$AG,Index!$AA:$AA,))</f>
        <v>G&amp;A</v>
      </c>
      <c r="C421" t="str">
        <f t="shared" si="24"/>
        <v>Ltd</v>
      </c>
      <c r="D421" t="s">
        <v>1116</v>
      </c>
      <c r="E421" s="1" t="str">
        <f>_xlfn.XLOOKUP(_xlfn.NUMBERVALUE(MID(D421,2,5)),'TB LTD 12.22'!$E:$E,'TB LTD 12.22'!$F:$F,)</f>
        <v>טלפון</v>
      </c>
      <c r="F421" t="str">
        <f>IF(C421="Ltd",_xlfn.XLOOKUP(D421,Index!V:V,Index!R:R,),_xlfn.XLOOKUP(D421,Index!AG:AG,Index!AC:AC,))</f>
        <v>Other HR</v>
      </c>
      <c r="G421">
        <f>IF(C421="Ltd",_xlfn.XLOOKUP(D421,Index!V:V,Index!T:T,),_xlfn.XLOOKUP(D421,Index!AG:AG,Index!AE:AE,))</f>
        <v>0</v>
      </c>
      <c r="H421" s="31"/>
      <c r="I421" s="25">
        <f>_xlfn.XLOOKUP(_xlfn.NUMBERVALUE(MID(D421,2,5)),'TB LTD 12.22'!E:E,'TB LTD 12.22'!H:H,0,0,1)</f>
        <v>1087.57</v>
      </c>
      <c r="J421" s="30">
        <f>SUMIF(AJE!$E:$E,D421,AJE!$H:$H)</f>
        <v>0</v>
      </c>
      <c r="K421" s="30">
        <f>SUMIF(AJE!$Q:$Q,D421,AJE!$T:$T)</f>
        <v>0</v>
      </c>
      <c r="L421" s="39">
        <f t="shared" si="25"/>
        <v>1087.57</v>
      </c>
      <c r="M421" s="30">
        <f>SUMIF(AJE!$AB:$AB,D421,AJE!$AE:$AE)</f>
        <v>0</v>
      </c>
      <c r="N421" s="29">
        <f t="shared" si="26"/>
        <v>1087.57</v>
      </c>
      <c r="P421" s="29"/>
    </row>
    <row r="422" spans="1:16" x14ac:dyDescent="0.35">
      <c r="A422" s="61">
        <f>_xlfn.XLOOKUP($B422,Index!$E:$E,Index!$D:$D,)</f>
        <v>99</v>
      </c>
      <c r="B422" t="str">
        <f>IF($C422="Ltd",_xlfn.XLOOKUP($D422,Index!$V:$V,Index!$P:$P,),_xlfn.XLOOKUP($D422,Index!$AG:$AG,Index!$AA:$AA,))</f>
        <v>Overhead</v>
      </c>
      <c r="C422" t="str">
        <f t="shared" si="24"/>
        <v>Ltd</v>
      </c>
      <c r="D422" t="s">
        <v>1117</v>
      </c>
      <c r="E422" s="1" t="str">
        <f>_xlfn.XLOOKUP(_xlfn.NUMBERVALUE(MID(D422,2,5)),'TB LTD 12.22'!$E:$E,'TB LTD 12.22'!$F:$F,)</f>
        <v>אירוח אורחים מחו"ל</v>
      </c>
      <c r="F422">
        <f>IF(C422="Ltd",_xlfn.XLOOKUP(D422,Index!V:V,Index!R:R,),_xlfn.XLOOKUP(D422,Index!AG:AG,Index!AC:AC,))</f>
        <v>0</v>
      </c>
      <c r="G422">
        <f>IF(C422="Ltd",_xlfn.XLOOKUP(D422,Index!V:V,Index!T:T,),_xlfn.XLOOKUP(D422,Index!AG:AG,Index!AE:AE,))</f>
        <v>0</v>
      </c>
      <c r="H422" s="31"/>
      <c r="I422" s="25">
        <f>_xlfn.XLOOKUP(_xlfn.NUMBERVALUE(MID(D422,2,5)),'TB LTD 12.22'!E:E,'TB LTD 12.22'!H:H,0,0,1)</f>
        <v>3845.17</v>
      </c>
      <c r="J422" s="30">
        <f>SUMIF(AJE!$E:$E,D422,AJE!$H:$H)</f>
        <v>0</v>
      </c>
      <c r="K422" s="30">
        <f>SUMIF(AJE!$Q:$Q,D422,AJE!$T:$T)</f>
        <v>-3845.17</v>
      </c>
      <c r="L422" s="39">
        <f t="shared" si="25"/>
        <v>0</v>
      </c>
      <c r="M422" s="30">
        <f>SUMIF(AJE!$AB:$AB,D422,AJE!$AE:$AE)</f>
        <v>0</v>
      </c>
      <c r="N422" s="29">
        <f t="shared" si="26"/>
        <v>0</v>
      </c>
      <c r="P422" s="29"/>
    </row>
    <row r="423" spans="1:16" x14ac:dyDescent="0.35">
      <c r="A423" s="61">
        <f>_xlfn.XLOOKUP($B423,Index!$E:$E,Index!$D:$D,)</f>
        <v>99</v>
      </c>
      <c r="B423" t="str">
        <f>IF($C423="Ltd",_xlfn.XLOOKUP($D423,Index!$V:$V,Index!$P:$P,),_xlfn.XLOOKUP($D423,Index!$AG:$AG,Index!$AA:$AA,))</f>
        <v>Overhead</v>
      </c>
      <c r="C423" t="str">
        <f t="shared" si="24"/>
        <v>Ltd</v>
      </c>
      <c r="D423" t="s">
        <v>1118</v>
      </c>
      <c r="E423" s="1" t="str">
        <f>_xlfn.XLOOKUP(_xlfn.NUMBERVALUE(MID(D423,2,5)),'TB LTD 12.22'!$E:$E,'TB LTD 12.22'!$F:$F,)</f>
        <v>ניהול אופציות ומניות Trust &amp; Stock Admin</v>
      </c>
      <c r="F423">
        <f>IF(C423="Ltd",_xlfn.XLOOKUP(D423,Index!V:V,Index!R:R,),_xlfn.XLOOKUP(D423,Index!AG:AG,Index!AC:AC,))</f>
        <v>0</v>
      </c>
      <c r="G423">
        <f>IF(C423="Ltd",_xlfn.XLOOKUP(D423,Index!V:V,Index!T:T,),_xlfn.XLOOKUP(D423,Index!AG:AG,Index!AE:AE,))</f>
        <v>0</v>
      </c>
      <c r="H423" s="31"/>
      <c r="I423" s="25">
        <f>_xlfn.XLOOKUP(_xlfn.NUMBERVALUE(MID(D423,2,5)),'TB LTD 12.22'!E:E,'TB LTD 12.22'!H:H,0,0,1)</f>
        <v>5644.03</v>
      </c>
      <c r="J423" s="30">
        <f>SUMIF(AJE!$E:$E,D423,AJE!$H:$H)</f>
        <v>0</v>
      </c>
      <c r="K423" s="30">
        <f>SUMIF(AJE!$Q:$Q,D423,AJE!$T:$T)</f>
        <v>-5644.03</v>
      </c>
      <c r="L423" s="39">
        <f t="shared" si="25"/>
        <v>0</v>
      </c>
      <c r="M423" s="30">
        <f>SUMIF(AJE!$AB:$AB,D423,AJE!$AE:$AE)</f>
        <v>0</v>
      </c>
      <c r="N423" s="29">
        <f t="shared" si="26"/>
        <v>0</v>
      </c>
      <c r="P423" s="29"/>
    </row>
    <row r="424" spans="1:16" x14ac:dyDescent="0.35">
      <c r="A424">
        <f>_xlfn.XLOOKUP($B424,Index!$E:$E,Index!$D:$D,)</f>
        <v>70</v>
      </c>
      <c r="B424" t="str">
        <f>IF($C424="Ltd",_xlfn.XLOOKUP($D424,Index!$V:$V,Index!$P:$P,),_xlfn.XLOOKUP($D424,Index!$AG:$AG,Index!$AA:$AA,))</f>
        <v>G&amp;A</v>
      </c>
      <c r="C424" t="str">
        <f t="shared" si="24"/>
        <v>Ltd</v>
      </c>
      <c r="D424" t="s">
        <v>1258</v>
      </c>
      <c r="E424" s="1" t="str">
        <f>_xlfn.XLOOKUP(_xlfn.NUMBERVALUE(MID(D424,2,5)),'TB LTD 12.22'!$E:$E,'TB LTD 12.22'!$F:$F,)</f>
        <v>compliance - CISO    SECURITYבדיקות לתקני ISO</v>
      </c>
      <c r="F424" t="str">
        <f>IF(C424="Ltd",_xlfn.XLOOKUP(D424,Index!V:V,Index!R:R,),_xlfn.XLOOKUP(D424,Index!AG:AG,Index!AC:AC,))</f>
        <v>Security</v>
      </c>
      <c r="G424">
        <f>IF(C424="Ltd",_xlfn.XLOOKUP(D424,Index!V:V,Index!T:T,),_xlfn.XLOOKUP(D424,Index!AG:AG,Index!AE:AE,))</f>
        <v>0</v>
      </c>
      <c r="H424" s="31"/>
      <c r="I424" s="25">
        <f>_xlfn.XLOOKUP(_xlfn.NUMBERVALUE(MID(D424,2,5)),'TB LTD 12.22'!E:E,'TB LTD 12.22'!H:H,0,0,1)</f>
        <v>12870.81</v>
      </c>
      <c r="J424" s="30">
        <f>SUMIF(AJE!$E:$E,D424,AJE!$H:$H)</f>
        <v>0</v>
      </c>
      <c r="K424" s="30">
        <f>SUMIF(AJE!$Q:$Q,D424,AJE!$T:$T)</f>
        <v>0</v>
      </c>
      <c r="L424" s="39">
        <f t="shared" si="25"/>
        <v>12870.81</v>
      </c>
      <c r="M424" s="30">
        <f>SUMIF(AJE!$AB:$AB,D424,AJE!$AE:$AE)</f>
        <v>0</v>
      </c>
      <c r="N424" s="29">
        <f t="shared" si="26"/>
        <v>12870.81</v>
      </c>
      <c r="P424" s="29"/>
    </row>
    <row r="425" spans="1:16" x14ac:dyDescent="0.35">
      <c r="A425">
        <f>_xlfn.XLOOKUP($B425,Index!$E:$E,Index!$D:$D,)</f>
        <v>50</v>
      </c>
      <c r="B425" t="str">
        <f>IF($C425="Ltd",_xlfn.XLOOKUP($D425,Index!$V:$V,Index!$P:$P,),_xlfn.XLOOKUP($D425,Index!$AG:$AG,Index!$AA:$AA,))</f>
        <v>Sales</v>
      </c>
      <c r="C425" t="str">
        <f t="shared" si="24"/>
        <v>Ltd</v>
      </c>
      <c r="D425" t="s">
        <v>1266</v>
      </c>
      <c r="E425" s="1" t="str">
        <f>_xlfn.XLOOKUP(_xlfn.NUMBERVALUE(MID(D425,2,5)),'TB LTD 12.22'!$E:$E,'TB LTD 12.22'!$F:$F,)</f>
        <v>Consulting expenses Finances and general</v>
      </c>
      <c r="F425" t="str">
        <f>IF(C425="Ltd",_xlfn.XLOOKUP(D425,Index!V:V,Index!R:R,),_xlfn.XLOOKUP(D425,Index!AG:AG,Index!AC:AC,))</f>
        <v>Other Sales</v>
      </c>
      <c r="G425">
        <f>IF(C425="Ltd",_xlfn.XLOOKUP(D425,Index!V:V,Index!T:T,),_xlfn.XLOOKUP(D425,Index!AG:AG,Index!AE:AE,))</f>
        <v>0</v>
      </c>
      <c r="H425" s="31"/>
      <c r="I425" s="25">
        <f>_xlfn.XLOOKUP(_xlfn.NUMBERVALUE(MID(D425,2,5)),'TB LTD 12.22'!E:E,'TB LTD 12.22'!H:H,0,0,1)</f>
        <v>1096.97</v>
      </c>
      <c r="J425" s="30">
        <f>SUMIF(AJE!$E:$E,D425,AJE!$H:$H)</f>
        <v>0</v>
      </c>
      <c r="K425" s="30">
        <f>SUMIF(AJE!$Q:$Q,D425,AJE!$T:$T)</f>
        <v>0</v>
      </c>
      <c r="L425" s="39">
        <f t="shared" si="25"/>
        <v>1096.97</v>
      </c>
      <c r="M425" s="30">
        <f>SUMIF(AJE!$AB:$AB,D425,AJE!$AE:$AE)</f>
        <v>0</v>
      </c>
      <c r="N425" s="29">
        <f t="shared" si="26"/>
        <v>1096.97</v>
      </c>
      <c r="P425" s="29"/>
    </row>
    <row r="426" spans="1:16" x14ac:dyDescent="0.35">
      <c r="A426">
        <f>_xlfn.XLOOKUP($B426,Index!$E:$E,Index!$D:$D,)</f>
        <v>90</v>
      </c>
      <c r="B426" t="str">
        <f>IF($C426="Ltd",_xlfn.XLOOKUP($D426,Index!$V:$V,Index!$P:$P,),_xlfn.XLOOKUP($D426,Index!$AG:$AG,Index!$AA:$AA,))</f>
        <v>Finance</v>
      </c>
      <c r="C426" t="str">
        <f t="shared" si="24"/>
        <v>Ltd</v>
      </c>
      <c r="D426" t="s">
        <v>1259</v>
      </c>
      <c r="E426" s="1" t="str">
        <f>_xlfn.XLOOKUP(_xlfn.NUMBERVALUE(MID(D426,2,5)),'TB LTD 12.22'!$E:$E,'TB LTD 12.22'!$F:$F,)</f>
        <v>ריבית מוסדות/בנקים</v>
      </c>
      <c r="F426">
        <f>IF(C426="Ltd",_xlfn.XLOOKUP(D426,Index!V:V,Index!R:R,),_xlfn.XLOOKUP(D426,Index!AG:AG,Index!AC:AC,))</f>
        <v>0</v>
      </c>
      <c r="G426">
        <f>IF(C426="Ltd",_xlfn.XLOOKUP(D426,Index!V:V,Index!T:T,),_xlfn.XLOOKUP(D426,Index!AG:AG,Index!AE:AE,))</f>
        <v>0</v>
      </c>
      <c r="H426" s="31"/>
      <c r="I426" s="25">
        <f>_xlfn.XLOOKUP(_xlfn.NUMBERVALUE(MID(D426,2,5)),'TB LTD 12.22'!E:E,'TB LTD 12.22'!H:H,0,0,1)</f>
        <v>198.28</v>
      </c>
      <c r="J426" s="30">
        <f>SUMIF(AJE!$E:$E,D426,AJE!$H:$H)</f>
        <v>0</v>
      </c>
      <c r="K426" s="30">
        <f>SUMIF(AJE!$Q:$Q,D426,AJE!$T:$T)</f>
        <v>0</v>
      </c>
      <c r="L426" s="39">
        <f t="shared" si="25"/>
        <v>198.28</v>
      </c>
      <c r="M426" s="30">
        <f>SUMIF(AJE!$AB:$AB,D426,AJE!$AE:$AE)</f>
        <v>0</v>
      </c>
      <c r="N426" s="29">
        <f t="shared" si="26"/>
        <v>198.28</v>
      </c>
      <c r="P426" s="29"/>
    </row>
    <row r="427" spans="1:16" x14ac:dyDescent="0.35">
      <c r="A427">
        <f>_xlfn.XLOOKUP($B427,Index!$E:$E,Index!$D:$D,)</f>
        <v>70</v>
      </c>
      <c r="B427" t="str">
        <f>IF($C427="Ltd",_xlfn.XLOOKUP($D427,Index!$V:$V,Index!$P:$P,),_xlfn.XLOOKUP($D427,Index!$AG:$AG,Index!$AA:$AA,))</f>
        <v>G&amp;A</v>
      </c>
      <c r="C427" t="str">
        <f t="shared" si="24"/>
        <v>Ltd</v>
      </c>
      <c r="D427" t="s">
        <v>1260</v>
      </c>
      <c r="E427" s="1" t="str">
        <f>_xlfn.XLOOKUP(_xlfn.NUMBERVALUE(MID(D427,2,5)),'TB LTD 12.22'!$E:$E,'TB LTD 12.22'!$F:$F,)</f>
        <v>Hed Kovetz UK 14-16.11.22</v>
      </c>
      <c r="F427" t="str">
        <f>IF(C427="Ltd",_xlfn.XLOOKUP(D427,Index!V:V,Index!R:R,),_xlfn.XLOOKUP(D427,Index!AG:AG,Index!AC:AC,))</f>
        <v>T&amp;E</v>
      </c>
      <c r="G427">
        <f>IF(C427="Ltd",_xlfn.XLOOKUP(D427,Index!V:V,Index!T:T,),_xlfn.XLOOKUP(D427,Index!AG:AG,Index!AE:AE,))</f>
        <v>0</v>
      </c>
      <c r="H427" s="31"/>
      <c r="I427" s="25">
        <f>_xlfn.XLOOKUP(_xlfn.NUMBERVALUE(MID(D427,2,5)),'TB LTD 12.22'!E:E,'TB LTD 12.22'!H:H,0,0,1)</f>
        <v>1475</v>
      </c>
      <c r="J427" s="30">
        <f>SUMIF(AJE!$E:$E,D427,AJE!$H:$H)</f>
        <v>0</v>
      </c>
      <c r="K427" s="30">
        <f>SUMIF(AJE!$Q:$Q,D427,AJE!$T:$T)</f>
        <v>0</v>
      </c>
      <c r="L427" s="39">
        <f t="shared" si="25"/>
        <v>1475</v>
      </c>
      <c r="M427" s="30">
        <f>SUMIF(AJE!$AB:$AB,D427,AJE!$AE:$AE)</f>
        <v>0</v>
      </c>
      <c r="N427" s="29">
        <f t="shared" si="26"/>
        <v>1475</v>
      </c>
      <c r="P427" s="29"/>
    </row>
    <row r="428" spans="1:16" x14ac:dyDescent="0.35">
      <c r="A428">
        <f>_xlfn.XLOOKUP($B428,Index!$E:$E,Index!$D:$D,)</f>
        <v>70</v>
      </c>
      <c r="B428" t="str">
        <f>IF($C428="Ltd",_xlfn.XLOOKUP($D428,Index!$V:$V,Index!$P:$P,),_xlfn.XLOOKUP($D428,Index!$AG:$AG,Index!$AA:$AA,))</f>
        <v>G&amp;A</v>
      </c>
      <c r="C428" t="str">
        <f t="shared" ref="C428:C443" si="27">IF(LEFT(D428)="1","Ltd","Inc")</f>
        <v>Ltd</v>
      </c>
      <c r="D428" t="s">
        <v>1261</v>
      </c>
      <c r="E428" s="1" t="str">
        <f>_xlfn.XLOOKUP(_xlfn.NUMBERVALUE(MID(D428,2,4)),'TB LTD 12.22'!$E:$E,'TB LTD 12.22'!$F:$F,)</f>
        <v>Hed Kovetz Australia 15-18.10.22</v>
      </c>
      <c r="F428" t="str">
        <f>IF(C428="Ltd",_xlfn.XLOOKUP(D428,Index!V:V,Index!R:R,),_xlfn.XLOOKUP(D428,Index!AG:AG,Index!AC:AC,))</f>
        <v>T&amp;E</v>
      </c>
      <c r="G428">
        <f>IF(C428="Ltd",_xlfn.XLOOKUP(D428,Index!V:V,Index!T:T,),_xlfn.XLOOKUP(D428,Index!AG:AG,Index!AE:AE,))</f>
        <v>0</v>
      </c>
      <c r="H428" s="31"/>
      <c r="I428" s="25">
        <f>_xlfn.XLOOKUP(_xlfn.NUMBERVALUE(MID(D428,2,4)),'TB LTD 12.22'!E:E,'TB LTD 12.22'!H:H,0,0,1)</f>
        <v>10771.39</v>
      </c>
      <c r="J428" s="30">
        <f>SUMIF(AJE!$E:$E,D428,AJE!$H:$H)</f>
        <v>0</v>
      </c>
      <c r="K428" s="30">
        <f>SUMIF(AJE!$Q:$Q,D428,AJE!$T:$T)</f>
        <v>0</v>
      </c>
      <c r="L428" s="39">
        <f t="shared" si="25"/>
        <v>10771.39</v>
      </c>
      <c r="M428" s="30">
        <f>SUMIF(AJE!$AB:$AB,D428,AJE!$AE:$AE)</f>
        <v>0</v>
      </c>
      <c r="N428" s="29">
        <f t="shared" si="26"/>
        <v>10771.39</v>
      </c>
      <c r="P428" s="29"/>
    </row>
    <row r="429" spans="1:16" x14ac:dyDescent="0.35">
      <c r="A429">
        <f>_xlfn.XLOOKUP($B429,Index!$E:$E,Index!$D:$D,)</f>
        <v>60</v>
      </c>
      <c r="B429" t="str">
        <f>IF($C429="Ltd",_xlfn.XLOOKUP($D429,Index!$V:$V,Index!$P:$P,),_xlfn.XLOOKUP($D429,Index!$AG:$AG,Index!$AA:$AA,))</f>
        <v>Marketing</v>
      </c>
      <c r="C429" t="str">
        <f t="shared" si="27"/>
        <v>Ltd</v>
      </c>
      <c r="D429" t="s">
        <v>1262</v>
      </c>
      <c r="E429" s="1" t="str">
        <f>_xlfn.XLOOKUP(_xlfn.NUMBERVALUE(MID(D429,2,5)),'TB LTD 12.22'!$E:$E,'TB LTD 12.22'!$F:$F,)</f>
        <v>Digital Marketing - global</v>
      </c>
      <c r="F429" t="str">
        <f>IF(C429="Ltd",_xlfn.XLOOKUP(D429,Index!V:V,Index!R:R,),_xlfn.XLOOKUP(D429,Index!AG:AG,Index!AC:AC,))</f>
        <v>Digital Marketing</v>
      </c>
      <c r="G429">
        <f>IF(C429="Ltd",_xlfn.XLOOKUP(D429,Index!V:V,Index!T:T,),_xlfn.XLOOKUP(D429,Index!AG:AG,Index!AE:AE,))</f>
        <v>0</v>
      </c>
      <c r="H429" s="31"/>
      <c r="I429" s="25">
        <f>_xlfn.XLOOKUP(_xlfn.NUMBERVALUE(MID(D429,2,5)),'TB LTD 12.22'!E:E,'TB LTD 12.22'!H:H,0,0,1)</f>
        <v>30820.66</v>
      </c>
      <c r="J429" s="30">
        <f>SUMIF(AJE!$E:$E,D429,AJE!$H:$H)</f>
        <v>0</v>
      </c>
      <c r="K429" s="30">
        <f>SUMIF(AJE!$Q:$Q,D429,AJE!$T:$T)</f>
        <v>0</v>
      </c>
      <c r="L429" s="39">
        <f t="shared" si="25"/>
        <v>30820.66</v>
      </c>
      <c r="M429" s="30">
        <f>SUMIF(AJE!$AB:$AB,D429,AJE!$AE:$AE)</f>
        <v>0</v>
      </c>
      <c r="N429" s="29">
        <f t="shared" si="26"/>
        <v>30820.66</v>
      </c>
      <c r="P429" s="29"/>
    </row>
    <row r="430" spans="1:16" x14ac:dyDescent="0.35">
      <c r="A430">
        <f>_xlfn.XLOOKUP($B430,Index!$E:$E,Index!$D:$D,)</f>
        <v>60</v>
      </c>
      <c r="B430" t="str">
        <f>IF($C430="Ltd",_xlfn.XLOOKUP($D430,Index!$V:$V,Index!$P:$P,),_xlfn.XLOOKUP($D430,Index!$AG:$AG,Index!$AA:$AA,))</f>
        <v>Marketing</v>
      </c>
      <c r="C430" t="str">
        <f t="shared" si="27"/>
        <v>Ltd</v>
      </c>
      <c r="D430" t="s">
        <v>1119</v>
      </c>
      <c r="E430" s="1" t="str">
        <f>_xlfn.XLOOKUP(_xlfn.NUMBERVALUE(MID(D430,2,5)),'TB LTD 12.22'!$E:$E,'TB LTD 12.22'!$F:$F,)</f>
        <v>Google Services</v>
      </c>
      <c r="F430" t="str">
        <f>IF(C430="Ltd",_xlfn.XLOOKUP(D430,Index!V:V,Index!R:R,),_xlfn.XLOOKUP(D430,Index!AG:AG,Index!AC:AC,))</f>
        <v>Digital Marketing</v>
      </c>
      <c r="G430">
        <f>IF(C430="Ltd",_xlfn.XLOOKUP(D430,Index!V:V,Index!T:T,),_xlfn.XLOOKUP(D430,Index!AG:AG,Index!AE:AE,))</f>
        <v>0</v>
      </c>
      <c r="H430" s="31"/>
      <c r="I430" s="25">
        <f>_xlfn.XLOOKUP(_xlfn.NUMBERVALUE(MID(D430,2,5)),'TB LTD 12.22'!E:E,'TB LTD 12.22'!H:H,0,0,1)</f>
        <v>136940.79</v>
      </c>
      <c r="J430" s="30">
        <f>SUMIF(AJE!$E:$E,D430,AJE!$H:$H)</f>
        <v>0</v>
      </c>
      <c r="K430" s="30">
        <f>SUMIF(AJE!$Q:$Q,D430,AJE!$T:$T)</f>
        <v>0</v>
      </c>
      <c r="L430" s="39">
        <f t="shared" si="25"/>
        <v>136940.79</v>
      </c>
      <c r="M430" s="30">
        <f>SUMIF(AJE!$AB:$AB,D430,AJE!$AE:$AE)</f>
        <v>0</v>
      </c>
      <c r="N430" s="29">
        <f t="shared" si="26"/>
        <v>136940.79</v>
      </c>
      <c r="P430" s="29"/>
    </row>
    <row r="431" spans="1:16" x14ac:dyDescent="0.35">
      <c r="A431">
        <f>_xlfn.XLOOKUP($B431,Index!$E:$E,Index!$D:$D,)</f>
        <v>40</v>
      </c>
      <c r="B431" t="str">
        <f>IF($C431="Ltd",_xlfn.XLOOKUP($D431,Index!$V:$V,Index!$P:$P,),_xlfn.XLOOKUP($D431,Index!$AG:$AG,Index!$AA:$AA,))</f>
        <v>R&amp;D</v>
      </c>
      <c r="C431" t="str">
        <f t="shared" si="27"/>
        <v>Ltd</v>
      </c>
      <c r="D431" t="s">
        <v>1270</v>
      </c>
      <c r="E431" s="1" t="str">
        <f>_xlfn.XLOOKUP(_xlfn.NUMBERVALUE(MID(D431,2,5)),'TB LTD 12.22'!$E:$E,'TB LTD 12.22'!$F:$F,)</f>
        <v>בונוס לאבס</v>
      </c>
      <c r="F431" t="str">
        <f>IF(C431="Ltd",_xlfn.XLOOKUP(D431,Index!V:V,Index!R:R,),_xlfn.XLOOKUP(D431,Index!AG:AG,Index!AC:AC,))</f>
        <v>Payroll &amp; Payroll related</v>
      </c>
      <c r="G431" t="str">
        <f>IF(C431="Ltd",_xlfn.XLOOKUP(D431,Index!V:V,Index!T:T,),_xlfn.XLOOKUP(D431,Index!AG:AG,Index!AE:AE,))</f>
        <v>Labs</v>
      </c>
      <c r="H431" s="31"/>
      <c r="I431" s="25">
        <f>_xlfn.XLOOKUP(_xlfn.NUMBERVALUE(MID(D431,2,5)),'TB LTD 12.22'!E:E,'TB LTD 12.22'!H:H,0,0,1)</f>
        <v>26000</v>
      </c>
      <c r="J431" s="30">
        <f>SUMIF(AJE!$E:$E,D431,AJE!$H:$H)</f>
        <v>0</v>
      </c>
      <c r="K431" s="30">
        <f>SUMIF(AJE!$Q:$Q,D431,AJE!$T:$T)</f>
        <v>0</v>
      </c>
      <c r="L431" s="39">
        <f t="shared" si="25"/>
        <v>26000</v>
      </c>
      <c r="M431" s="30">
        <f>SUMIF(AJE!$AB:$AB,D431,AJE!$AE:$AE)</f>
        <v>0</v>
      </c>
      <c r="N431" s="29">
        <f t="shared" si="26"/>
        <v>26000</v>
      </c>
      <c r="P431" s="29"/>
    </row>
    <row r="432" spans="1:16" x14ac:dyDescent="0.35">
      <c r="A432">
        <f>_xlfn.XLOOKUP($B432,Index!$E:$E,Index!$D:$D,)</f>
        <v>6</v>
      </c>
      <c r="B432" t="str">
        <f>IF($C432="Ltd",_xlfn.XLOOKUP($D432,Index!$V:$V,Index!$P:$P,),_xlfn.XLOOKUP($D432,Index!$AG:$AG,Index!$AA:$AA,))</f>
        <v>Accounts Payable</v>
      </c>
      <c r="C432" t="str">
        <f t="shared" si="27"/>
        <v>Ltd</v>
      </c>
      <c r="D432" t="s">
        <v>1300</v>
      </c>
      <c r="E432" s="1" t="str">
        <f>_xlfn.XLOOKUP(_xlfn.NUMBERVALUE(MID(D432,2,5)),'TB LTD 12.22'!$E:$E,'TB LTD 12.22'!$F:$F,)</f>
        <v>NETPOLEON SOLUTIONS PTE LTD</v>
      </c>
      <c r="F432">
        <f>IF(C432="Ltd",_xlfn.XLOOKUP(D432,Index!V:V,Index!R:R,),_xlfn.XLOOKUP(D432,Index!AG:AG,Index!AC:AC,))</f>
        <v>0</v>
      </c>
      <c r="G432">
        <f>IF(C432="Ltd",_xlfn.XLOOKUP(D432,Index!V:V,Index!T:T,),_xlfn.XLOOKUP(D432,Index!AG:AG,Index!AE:AE,))</f>
        <v>0</v>
      </c>
      <c r="H432" s="31"/>
      <c r="I432" s="25">
        <f>_xlfn.XLOOKUP(_xlfn.NUMBERVALUE(MID(D432,2,5)),'TB LTD 12.22'!E:E,'TB LTD 12.22'!H:H,0,0,1)</f>
        <v>8712</v>
      </c>
      <c r="J432" s="30">
        <f>SUMIF(AJE!$E:$E,D432,AJE!$H:$H)</f>
        <v>0</v>
      </c>
      <c r="K432" s="30">
        <f>SUMIF(AJE!$Q:$Q,D432,AJE!$T:$T)</f>
        <v>0</v>
      </c>
      <c r="L432" s="39">
        <f t="shared" si="25"/>
        <v>8712</v>
      </c>
      <c r="M432" s="30">
        <f>SUMIF(AJE!$AB:$AB,D432,AJE!$AE:$AE)</f>
        <v>0</v>
      </c>
      <c r="N432" s="29">
        <f t="shared" si="26"/>
        <v>8712</v>
      </c>
      <c r="P432" s="29"/>
    </row>
    <row r="433" spans="1:16" x14ac:dyDescent="0.35">
      <c r="A433">
        <f>_xlfn.XLOOKUP($B433,Index!$E:$E,Index!$D:$D,)</f>
        <v>40</v>
      </c>
      <c r="B433" t="str">
        <f>IF($C433="Ltd",_xlfn.XLOOKUP($D433,Index!$V:$V,Index!$P:$P,),_xlfn.XLOOKUP($D433,Index!$AG:$AG,Index!$AA:$AA,))</f>
        <v>R&amp;D</v>
      </c>
      <c r="C433" t="str">
        <f t="shared" si="27"/>
        <v>Ltd</v>
      </c>
      <c r="D433" t="s">
        <v>1301</v>
      </c>
      <c r="E433" s="1" t="str">
        <f>_xlfn.XLOOKUP(_xlfn.NUMBERVALUE(MID(D433,2,5)),'TB LTD 12.22'!$E:$E,'TB LTD 12.22'!$F:$F,)</f>
        <v>שווי מתנות - לאבס</v>
      </c>
      <c r="F433" t="str">
        <f>IF(C433="Ltd",_xlfn.XLOOKUP(D433,Index!V:V,Index!R:R,),_xlfn.XLOOKUP(D433,Index!AG:AG,Index!AC:AC,))</f>
        <v>Payroll &amp; Payroll related</v>
      </c>
      <c r="G433" t="str">
        <f>IF(C433="Ltd",_xlfn.XLOOKUP(D433,Index!V:V,Index!T:T,),_xlfn.XLOOKUP(D433,Index!AG:AG,Index!AE:AE,))</f>
        <v>Labs</v>
      </c>
      <c r="H433" s="31"/>
      <c r="I433" s="25">
        <f>_xlfn.XLOOKUP(_xlfn.NUMBERVALUE(MID(D433,2,5)),'TB LTD 12.22'!E:E,'TB LTD 12.22'!H:H,0,0,1)</f>
        <v>3459.94</v>
      </c>
      <c r="J433" s="30">
        <f>SUMIF(AJE!$E:$E,D433,AJE!$H:$H)</f>
        <v>0</v>
      </c>
      <c r="K433" s="30">
        <f>SUMIF(AJE!$Q:$Q,D433,AJE!$T:$T)</f>
        <v>0</v>
      </c>
      <c r="L433" s="39">
        <f t="shared" si="25"/>
        <v>3459.94</v>
      </c>
      <c r="M433" s="30">
        <f>SUMIF(AJE!$AB:$AB,D433,AJE!$AE:$AE)</f>
        <v>0</v>
      </c>
      <c r="N433" s="29">
        <f t="shared" si="26"/>
        <v>3459.94</v>
      </c>
      <c r="P433" s="29"/>
    </row>
    <row r="434" spans="1:16" x14ac:dyDescent="0.35">
      <c r="A434">
        <f>_xlfn.XLOOKUP($B434,Index!$E:$E,Index!$D:$D,)</f>
        <v>60</v>
      </c>
      <c r="B434" t="str">
        <f>IF($C434="Ltd",_xlfn.XLOOKUP($D434,Index!$V:$V,Index!$P:$P,),_xlfn.XLOOKUP($D434,Index!$AG:$AG,Index!$AA:$AA,))</f>
        <v>Marketing</v>
      </c>
      <c r="C434" t="str">
        <f t="shared" si="27"/>
        <v>Ltd</v>
      </c>
      <c r="D434" t="s">
        <v>1302</v>
      </c>
      <c r="E434" s="1" t="str">
        <f>_xlfn.XLOOKUP(_xlfn.NUMBERVALUE(MID(D434,2,5)),'TB LTD 12.22'!$E:$E,'TB LTD 12.22'!$F:$F,)</f>
        <v>זק.השתלמות שיווק</v>
      </c>
      <c r="F434" t="str">
        <f>IF(C434="Ltd",_xlfn.XLOOKUP(D434,Index!V:V,Index!R:R,),_xlfn.XLOOKUP(D434,Index!AG:AG,Index!AC:AC,))</f>
        <v>Payroll &amp; Payroll related</v>
      </c>
      <c r="G434">
        <f>IF(C434="Ltd",_xlfn.XLOOKUP(D434,Index!V:V,Index!T:T,),_xlfn.XLOOKUP(D434,Index!AG:AG,Index!AE:AE,))</f>
        <v>0</v>
      </c>
      <c r="H434" s="31"/>
      <c r="I434" s="25">
        <f>_xlfn.XLOOKUP(_xlfn.NUMBERVALUE(MID(D434,2,5)),'TB LTD 12.22'!E:E,'TB LTD 12.22'!H:H,0,0,1)</f>
        <v>194.61</v>
      </c>
      <c r="J434" s="30">
        <f>SUMIF(AJE!$E:$E,D434,AJE!$H:$H)</f>
        <v>0</v>
      </c>
      <c r="K434" s="30">
        <f>SUMIF(AJE!$Q:$Q,D434,AJE!$T:$T)</f>
        <v>0</v>
      </c>
      <c r="L434" s="39">
        <f t="shared" si="25"/>
        <v>194.61</v>
      </c>
      <c r="M434" s="30">
        <f>SUMIF(AJE!$AB:$AB,D434,AJE!$AE:$AE)</f>
        <v>0</v>
      </c>
      <c r="N434" s="29">
        <f t="shared" si="26"/>
        <v>194.61</v>
      </c>
      <c r="P434" s="29"/>
    </row>
    <row r="435" spans="1:16" x14ac:dyDescent="0.35">
      <c r="A435">
        <f>_xlfn.XLOOKUP($B435,Index!$E:$E,Index!$D:$D,)</f>
        <v>40</v>
      </c>
      <c r="B435" t="str">
        <f>IF($C435="Ltd",_xlfn.XLOOKUP($D435,Index!$V:$V,Index!$P:$P,),_xlfn.XLOOKUP($D435,Index!$AG:$AG,Index!$AA:$AA,))</f>
        <v>R&amp;D</v>
      </c>
      <c r="C435" t="str">
        <f t="shared" si="27"/>
        <v>Ltd</v>
      </c>
      <c r="D435" t="s">
        <v>1114</v>
      </c>
      <c r="E435" s="1" t="str">
        <f>_xlfn.XLOOKUP(_xlfn.NUMBERVALUE(MID(D435,2,5)),'TB LTD 12.22'!$E:$E,'TB LTD 12.22'!$F:$F,)</f>
        <v>שווי מתנות שיווק</v>
      </c>
      <c r="F435" t="str">
        <f>IF(C435="Ltd",_xlfn.XLOOKUP(D435,Index!V:V,Index!R:R,),_xlfn.XLOOKUP(D435,Index!AG:AG,Index!AC:AC,))</f>
        <v>Payroll &amp; Payroll related</v>
      </c>
      <c r="G435">
        <f>IF(C435="Ltd",_xlfn.XLOOKUP(D435,Index!V:V,Index!T:T,),_xlfn.XLOOKUP(D435,Index!AG:AG,Index!AE:AE,))</f>
        <v>0</v>
      </c>
      <c r="H435" s="31"/>
      <c r="I435" s="25">
        <f>_xlfn.XLOOKUP(_xlfn.NUMBERVALUE(MID(D435,2,5)),'TB LTD 12.22'!E:E,'TB LTD 12.22'!H:H,0,0,1)</f>
        <v>3836.62</v>
      </c>
      <c r="J435" s="30">
        <f>SUMIF(AJE!$E:$E,D435,AJE!$H:$H)</f>
        <v>0</v>
      </c>
      <c r="K435" s="30">
        <f>SUMIF(AJE!$Q:$Q,D435,AJE!$T:$T)</f>
        <v>0</v>
      </c>
      <c r="L435" s="39">
        <f t="shared" si="25"/>
        <v>3836.62</v>
      </c>
      <c r="M435" s="30">
        <f>SUMIF(AJE!$AB:$AB,D435,AJE!$AE:$AE)</f>
        <v>0</v>
      </c>
      <c r="N435" s="29">
        <f t="shared" si="26"/>
        <v>3836.62</v>
      </c>
      <c r="P435" s="29"/>
    </row>
    <row r="436" spans="1:16" x14ac:dyDescent="0.35">
      <c r="A436">
        <f>_xlfn.XLOOKUP($B436,Index!$E:$E,Index!$D:$D,)</f>
        <v>40</v>
      </c>
      <c r="B436" t="str">
        <f>IF($C436="Ltd",_xlfn.XLOOKUP($D436,Index!$V:$V,Index!$P:$P,),_xlfn.XLOOKUP($D436,Index!$AG:$AG,Index!$AA:$AA,))</f>
        <v>R&amp;D</v>
      </c>
      <c r="C436" t="str">
        <f t="shared" si="27"/>
        <v>Ltd</v>
      </c>
      <c r="D436" t="s">
        <v>1303</v>
      </c>
      <c r="E436" s="1" t="str">
        <f>_xlfn.XLOOKUP(_xlfn.NUMBERVALUE(MID(D436,2,5)),'TB LTD 12.22'!$E:$E,'TB LTD 12.22'!$F:$F,)</f>
        <v>שווי מתנות מוצר</v>
      </c>
      <c r="F436" t="str">
        <f>IF(C436="Ltd",_xlfn.XLOOKUP(D436,Index!V:V,Index!R:R,),_xlfn.XLOOKUP(D436,Index!AG:AG,Index!AC:AC,))</f>
        <v>Payroll &amp; Payroll related</v>
      </c>
      <c r="G436" t="str">
        <f>IF(C436="Ltd",_xlfn.XLOOKUP(D436,Index!V:V,Index!T:T,),_xlfn.XLOOKUP(D436,Index!AG:AG,Index!AE:AE,))</f>
        <v>Product</v>
      </c>
      <c r="H436" s="31"/>
      <c r="I436" s="25">
        <f>_xlfn.XLOOKUP(_xlfn.NUMBERVALUE(MID(D436,2,5)),'TB LTD 12.22'!E:E,'TB LTD 12.22'!H:H,0,0,1)</f>
        <v>3853.3</v>
      </c>
      <c r="J436" s="30">
        <f>SUMIF(AJE!$E:$E,D436,AJE!$H:$H)</f>
        <v>0</v>
      </c>
      <c r="K436" s="30">
        <f>SUMIF(AJE!$Q:$Q,D436,AJE!$T:$T)</f>
        <v>0</v>
      </c>
      <c r="L436" s="39">
        <f t="shared" si="25"/>
        <v>3853.3</v>
      </c>
      <c r="M436" s="30">
        <f>SUMIF(AJE!$AB:$AB,D436,AJE!$AE:$AE)</f>
        <v>0</v>
      </c>
      <c r="N436" s="29">
        <f t="shared" si="26"/>
        <v>3853.3</v>
      </c>
      <c r="P436" s="29"/>
    </row>
    <row r="437" spans="1:16" x14ac:dyDescent="0.35">
      <c r="A437">
        <f>_xlfn.XLOOKUP($B437,Index!$E:$E,Index!$D:$D,)</f>
        <v>30</v>
      </c>
      <c r="B437" t="str">
        <f>IF($C437="Ltd",_xlfn.XLOOKUP($D437,Index!$V:$V,Index!$P:$P,),_xlfn.XLOOKUP($D437,Index!$AG:$AG,Index!$AA:$AA,))</f>
        <v>Cost of Sales</v>
      </c>
      <c r="C437" t="str">
        <f t="shared" si="27"/>
        <v>Ltd</v>
      </c>
      <c r="D437" t="s">
        <v>1304</v>
      </c>
      <c r="E437" s="1" t="str">
        <f>_xlfn.XLOOKUP(_xlfn.NUMBERVALUE(MID(D437,2,5)),'TB LTD 12.22'!$E:$E,'TB LTD 12.22'!$F:$F,)</f>
        <v>VP Budget COS  Team outing cs Ran ramati</v>
      </c>
      <c r="F437" t="str">
        <f>IF(C437="Ltd",_xlfn.XLOOKUP(D437,Index!V:V,Index!R:R,),_xlfn.XLOOKUP(D437,Index!AG:AG,Index!AC:AC,))</f>
        <v>T&amp;E</v>
      </c>
      <c r="G437">
        <f>IF(C437="Ltd",_xlfn.XLOOKUP(D437,Index!V:V,Index!T:T,),_xlfn.XLOOKUP(D437,Index!AG:AG,Index!AE:AE,))</f>
        <v>0</v>
      </c>
      <c r="H437" s="31"/>
      <c r="I437" s="25">
        <f>_xlfn.XLOOKUP(_xlfn.NUMBERVALUE(MID(D437,2,5)),'TB LTD 12.22'!E:E,'TB LTD 12.22'!H:H,0,0,1)</f>
        <v>2087.83</v>
      </c>
      <c r="J437" s="30">
        <f>SUMIF(AJE!$E:$E,D437,AJE!$H:$H)</f>
        <v>0</v>
      </c>
      <c r="K437" s="30">
        <f>SUMIF(AJE!$Q:$Q,D437,AJE!$T:$T)</f>
        <v>0</v>
      </c>
      <c r="L437" s="39">
        <f t="shared" si="25"/>
        <v>2087.83</v>
      </c>
      <c r="M437" s="30">
        <f>SUMIF(AJE!$AB:$AB,D437,AJE!$AE:$AE)</f>
        <v>0</v>
      </c>
      <c r="N437" s="29">
        <f t="shared" si="26"/>
        <v>2087.83</v>
      </c>
      <c r="P437" s="29"/>
    </row>
    <row r="438" spans="1:16" x14ac:dyDescent="0.35">
      <c r="A438">
        <f>_xlfn.XLOOKUP($B438,Index!$E:$E,Index!$D:$D,)</f>
        <v>70</v>
      </c>
      <c r="B438" t="str">
        <f>IF($C438="Ltd",_xlfn.XLOOKUP($D438,Index!$V:$V,Index!$P:$P,),_xlfn.XLOOKUP($D438,Index!$AG:$AG,Index!$AA:$AA,))</f>
        <v>G&amp;A</v>
      </c>
      <c r="C438" t="str">
        <f t="shared" si="27"/>
        <v>Ltd</v>
      </c>
      <c r="D438" t="s">
        <v>1305</v>
      </c>
      <c r="E438" s="1" t="str">
        <f>_xlfn.XLOOKUP(_xlfn.NUMBERVALUE(MID(D438,2,5)),'TB LTD 12.22'!$E:$E,'TB LTD 12.22'!$F:$F,)</f>
        <v>הוצ גיוס עובדים HR recruting</v>
      </c>
      <c r="F438">
        <f>IF(C438="Ltd",_xlfn.XLOOKUP(D438,Index!V:V,Index!R:R,),_xlfn.XLOOKUP(D438,Index!AG:AG,Index!AC:AC,))</f>
        <v>0</v>
      </c>
      <c r="G438">
        <f>IF(C438="Ltd",_xlfn.XLOOKUP(D438,Index!V:V,Index!T:T,),_xlfn.XLOOKUP(D438,Index!AG:AG,Index!AE:AE,))</f>
        <v>0</v>
      </c>
      <c r="H438" s="31"/>
      <c r="I438" s="25">
        <f>_xlfn.XLOOKUP(_xlfn.NUMBERVALUE(MID(D438,2,5)),'TB LTD 12.22'!E:E,'TB LTD 12.22'!H:H,0,0,1)</f>
        <v>109493.61</v>
      </c>
      <c r="J438" s="30">
        <f>SUMIF(AJE!$E:$E,D438,AJE!$H:$H)</f>
        <v>0</v>
      </c>
      <c r="K438" s="30">
        <f>SUMIF(AJE!$Q:$Q,D438,AJE!$T:$T)</f>
        <v>0</v>
      </c>
      <c r="L438" s="39">
        <f t="shared" si="25"/>
        <v>109493.61</v>
      </c>
      <c r="M438" s="30">
        <f>SUMIF(AJE!$AB:$AB,D438,AJE!$AE:$AE)</f>
        <v>0</v>
      </c>
      <c r="N438" s="29">
        <f t="shared" si="26"/>
        <v>109493.61</v>
      </c>
      <c r="P438" s="29"/>
    </row>
    <row r="439" spans="1:16" x14ac:dyDescent="0.35">
      <c r="A439">
        <f>_xlfn.XLOOKUP($B439,Index!$E:$E,Index!$D:$D,)</f>
        <v>40</v>
      </c>
      <c r="B439" t="str">
        <f>IF($C439="Ltd",_xlfn.XLOOKUP($D439,Index!$V:$V,Index!$P:$P,),_xlfn.XLOOKUP($D439,Index!$AG:$AG,Index!$AA:$AA,))</f>
        <v>R&amp;D</v>
      </c>
      <c r="C439" t="str">
        <f t="shared" si="27"/>
        <v>Ltd</v>
      </c>
      <c r="D439" t="s">
        <v>1306</v>
      </c>
      <c r="E439" s="1" t="str">
        <f>_xlfn.XLOOKUP(_xlfn.NUMBERVALUE(MID(D439,2,5)),'TB LTD 12.22'!$E:$E,'TB LTD 12.22'!$F:$F,)</f>
        <v>VP Budget R&amp;D Ron Team outing Product</v>
      </c>
      <c r="F439" t="str">
        <f>IF(C439="Ltd",_xlfn.XLOOKUP(D439,Index!V:V,Index!R:R,),_xlfn.XLOOKUP(D439,Index!AG:AG,Index!AC:AC,))</f>
        <v>Other R&amp;D</v>
      </c>
      <c r="G439">
        <f>IF(C439="Ltd",_xlfn.XLOOKUP(D439,Index!V:V,Index!T:T,),_xlfn.XLOOKUP(D439,Index!AG:AG,Index!AE:AE,))</f>
        <v>0</v>
      </c>
      <c r="H439" s="31"/>
      <c r="I439" s="25">
        <f>_xlfn.XLOOKUP(_xlfn.NUMBERVALUE(MID(D439,2,5)),'TB LTD 12.22'!E:E,'TB LTD 12.22'!H:H,0,0,1)</f>
        <v>1844.2</v>
      </c>
      <c r="J439" s="30">
        <f>SUMIF(AJE!$E:$E,D439,AJE!$H:$H)</f>
        <v>0</v>
      </c>
      <c r="K439" s="30">
        <f>SUMIF(AJE!$Q:$Q,D439,AJE!$T:$T)</f>
        <v>0</v>
      </c>
      <c r="L439" s="39">
        <f t="shared" si="25"/>
        <v>1844.2</v>
      </c>
      <c r="M439" s="30">
        <f>SUMIF(AJE!$AB:$AB,D439,AJE!$AE:$AE)</f>
        <v>0</v>
      </c>
      <c r="N439" s="29">
        <f t="shared" si="26"/>
        <v>1844.2</v>
      </c>
      <c r="P439" s="29"/>
    </row>
    <row r="440" spans="1:16" x14ac:dyDescent="0.35">
      <c r="A440">
        <f>_xlfn.XLOOKUP($B440,Index!$E:$E,Index!$D:$D,)</f>
        <v>60</v>
      </c>
      <c r="B440" t="str">
        <f>IF($C440="Ltd",_xlfn.XLOOKUP($D440,Index!$V:$V,Index!$P:$P,),_xlfn.XLOOKUP($D440,Index!$AG:$AG,Index!$AA:$AA,))</f>
        <v>Marketing</v>
      </c>
      <c r="C440" t="str">
        <f t="shared" si="27"/>
        <v>Ltd</v>
      </c>
      <c r="D440" t="s">
        <v>1307</v>
      </c>
      <c r="E440" s="1" t="str">
        <f>_xlfn.XLOOKUP(_xlfn.NUMBERVALUE(MID(D440,2,5)),'TB LTD 12.22'!$E:$E,'TB LTD 12.22'!$F:$F,)</f>
        <v>ניתוח שוק</v>
      </c>
      <c r="F440" t="str">
        <f>IF(C440="Ltd",_xlfn.XLOOKUP(D440,Index!V:V,Index!R:R,),_xlfn.XLOOKUP(D440,Index!AG:AG,Index!AC:AC,))</f>
        <v>Field Marketing</v>
      </c>
      <c r="G440">
        <f>IF(C440="Ltd",_xlfn.XLOOKUP(D440,Index!V:V,Index!T:T,),_xlfn.XLOOKUP(D440,Index!AG:AG,Index!AE:AE,))</f>
        <v>0</v>
      </c>
      <c r="H440" s="31"/>
      <c r="I440" s="25">
        <f>_xlfn.XLOOKUP(_xlfn.NUMBERVALUE(MID(D440,2,5)),'TB LTD 12.22'!E:E,'TB LTD 12.22'!H:H,0,0,1)</f>
        <v>85455.66</v>
      </c>
      <c r="J440" s="30">
        <f>SUMIF(AJE!$E:$E,D440,AJE!$H:$H)</f>
        <v>0</v>
      </c>
      <c r="K440" s="30">
        <f>SUMIF(AJE!$Q:$Q,D440,AJE!$T:$T)</f>
        <v>0</v>
      </c>
      <c r="L440" s="39">
        <f t="shared" si="25"/>
        <v>85455.66</v>
      </c>
      <c r="M440" s="30">
        <f>SUMIF(AJE!$AB:$AB,D440,AJE!$AE:$AE)</f>
        <v>0</v>
      </c>
      <c r="N440" s="29">
        <f t="shared" si="26"/>
        <v>85455.66</v>
      </c>
      <c r="P440" s="29"/>
    </row>
    <row r="441" spans="1:16" x14ac:dyDescent="0.35">
      <c r="A441" s="61">
        <f>_xlfn.XLOOKUP($B441,Index!$E:$E,Index!$D:$D,)</f>
        <v>99</v>
      </c>
      <c r="B441" t="str">
        <f>IF($C441="Ltd",_xlfn.XLOOKUP($D441,Index!$V:$V,Index!$P:$P,),_xlfn.XLOOKUP($D441,Index!$AG:$AG,Index!$AA:$AA,))</f>
        <v>Overhead</v>
      </c>
      <c r="C441" t="str">
        <f t="shared" si="27"/>
        <v>Ltd</v>
      </c>
      <c r="D441" t="s">
        <v>1308</v>
      </c>
      <c r="E441" s="1" t="str">
        <f>_xlfn.XLOOKUP(_xlfn.NUMBERVALUE(MID(D441,2,5)),'TB LTD 12.22'!$E:$E,'TB LTD 12.22'!$F:$F,)</f>
        <v>QBR/SKO IL (Kikoff Sales) 2021-22</v>
      </c>
      <c r="F441">
        <f>IF(C441="Ltd",_xlfn.XLOOKUP(D441,Index!V:V,Index!R:R,),_xlfn.XLOOKUP(D441,Index!AG:AG,Index!AC:AC,))</f>
        <v>0</v>
      </c>
      <c r="G441">
        <f>IF(C441="Ltd",_xlfn.XLOOKUP(D441,Index!V:V,Index!T:T,),_xlfn.XLOOKUP(D441,Index!AG:AG,Index!AE:AE,))</f>
        <v>0</v>
      </c>
      <c r="H441" s="31"/>
      <c r="I441" s="25">
        <f>_xlfn.XLOOKUP(_xlfn.NUMBERVALUE(MID(D441,2,5)),'TB LTD 12.22'!E:E,'TB LTD 12.22'!H:H,0,0,1)</f>
        <v>37504.93</v>
      </c>
      <c r="J441" s="30">
        <f>SUMIF(AJE!$E:$E,D441,AJE!$H:$H)</f>
        <v>0</v>
      </c>
      <c r="K441" s="30">
        <f>SUMIF(AJE!$Q:$Q,D441,AJE!$T:$T)</f>
        <v>-37504.93</v>
      </c>
      <c r="L441" s="39">
        <f t="shared" si="25"/>
        <v>0</v>
      </c>
      <c r="M441" s="30">
        <f>SUMIF(AJE!$AB:$AB,D441,AJE!$AE:$AE)</f>
        <v>0</v>
      </c>
      <c r="N441" s="29">
        <f t="shared" si="26"/>
        <v>0</v>
      </c>
      <c r="P441" s="29"/>
    </row>
    <row r="442" spans="1:16" x14ac:dyDescent="0.35">
      <c r="A442">
        <f>_xlfn.XLOOKUP($B442,Index!$E:$E,Index!$D:$D,)</f>
        <v>4</v>
      </c>
      <c r="B442" t="str">
        <f>IF($C442="Ltd",_xlfn.XLOOKUP($D442,Index!$V:$V,Index!$P:$P,),_xlfn.XLOOKUP($D442,Index!$AG:$AG,Index!$AA:$AA,))</f>
        <v>Fixed Assets</v>
      </c>
      <c r="C442" t="str">
        <f t="shared" si="27"/>
        <v>Ltd</v>
      </c>
      <c r="D442" t="s">
        <v>1322</v>
      </c>
      <c r="E442" s="136" t="str">
        <f>_xlfn.XLOOKUP(_xlfn.NUMBERVALUE(MID(D442,2,5)),'TB LTD 12.22'!$E:$E,'TB LTD 12.22'!$F:$F,)</f>
        <v>ריהוט ומוצרי חשמל קומה 27</v>
      </c>
      <c r="F442">
        <f>IF(C442="Ltd",_xlfn.XLOOKUP(D442,Index!V:V,Index!R:R,),_xlfn.XLOOKUP(D442,Index!AG:AG,Index!AC:AC,))</f>
        <v>0</v>
      </c>
      <c r="G442">
        <f>IF(C442="Ltd",_xlfn.XLOOKUP(D442,Index!V:V,Index!T:T,),_xlfn.XLOOKUP(D442,Index!AG:AG,Index!AE:AE,))</f>
        <v>0</v>
      </c>
      <c r="H442" s="31"/>
      <c r="I442" s="25">
        <f>_xlfn.XLOOKUP(_xlfn.NUMBERVALUE(MID(D442,2,5)),'TB LTD 12.22'!E:E,'TB LTD 12.22'!H:H,0,0,1)</f>
        <v>15764.98</v>
      </c>
      <c r="J442" s="30">
        <f>SUMIF(AJE!$E:$E,D442,AJE!$H:$H)</f>
        <v>0</v>
      </c>
      <c r="K442" s="30">
        <f>SUMIF(AJE!$Q:$Q,D442,AJE!$T:$T)</f>
        <v>0</v>
      </c>
      <c r="L442" s="39">
        <f t="shared" si="25"/>
        <v>15764.98</v>
      </c>
      <c r="M442" s="30">
        <f>SUMIF(AJE!$AB:$AB,D442,AJE!$AE:$AE)</f>
        <v>0</v>
      </c>
      <c r="N442" s="137">
        <f t="shared" si="26"/>
        <v>15764.98</v>
      </c>
      <c r="P442" s="29"/>
    </row>
    <row r="443" spans="1:16" x14ac:dyDescent="0.35">
      <c r="A443">
        <f>_xlfn.XLOOKUP($B443,Index!$E:$E,Index!$D:$D,)</f>
        <v>6</v>
      </c>
      <c r="B443" t="str">
        <f>IF($C443="Ltd",_xlfn.XLOOKUP($D443,Index!$V:$V,Index!$P:$P,),_xlfn.XLOOKUP($D443,Index!$AG:$AG,Index!$AA:$AA,))</f>
        <v>Accounts Payable</v>
      </c>
      <c r="C443" t="str">
        <f t="shared" si="27"/>
        <v>Ltd</v>
      </c>
      <c r="D443" t="s">
        <v>1323</v>
      </c>
      <c r="E443" s="1" t="str">
        <f>_xlfn.XLOOKUP(_xlfn.NUMBERVALUE(MID(D443,2,5)),'TB LTD 12.22'!$E:$E,'TB LTD 12.22'!$F:$F,)</f>
        <v>Wiggin and Dana LLP</v>
      </c>
      <c r="F443">
        <f>IF(C443="Ltd",_xlfn.XLOOKUP(D443,Index!V:V,Index!R:R,),_xlfn.XLOOKUP(D443,Index!AG:AG,Index!AC:AC,))</f>
        <v>0</v>
      </c>
      <c r="G443">
        <f>IF(C443="Ltd",_xlfn.XLOOKUP(D443,Index!V:V,Index!T:T,),_xlfn.XLOOKUP(D443,Index!AG:AG,Index!AE:AE,))</f>
        <v>0</v>
      </c>
      <c r="H443" s="31"/>
      <c r="I443" s="25">
        <f>_xlfn.XLOOKUP(_xlfn.NUMBERVALUE(MID(D443,2,5)),'TB LTD 12.22'!E:E,'TB LTD 12.22'!H:H,0,0,1)</f>
        <v>-5968</v>
      </c>
      <c r="J443" s="30">
        <f>SUMIF(AJE!$E:$E,D443,AJE!$H:$H)</f>
        <v>0</v>
      </c>
      <c r="K443" s="30">
        <f>SUMIF(AJE!$Q:$Q,D443,AJE!$T:$T)</f>
        <v>0</v>
      </c>
      <c r="L443" s="39">
        <f t="shared" si="25"/>
        <v>-5968</v>
      </c>
      <c r="M443" s="30">
        <f>SUMIF(AJE!$AB:$AB,D443,AJE!$AE:$AE)</f>
        <v>0</v>
      </c>
      <c r="N443" s="29">
        <f t="shared" si="26"/>
        <v>-5968</v>
      </c>
      <c r="P443" s="29"/>
    </row>
    <row r="444" spans="1:16" x14ac:dyDescent="0.35">
      <c r="A444">
        <f>_xlfn.XLOOKUP($B444,Index!$E:$E,Index!$D:$D,)</f>
        <v>6</v>
      </c>
      <c r="B444" t="str">
        <f>IF($C444="Ltd",_xlfn.XLOOKUP($D444,Index!$V:$V,Index!$P:$P,),_xlfn.XLOOKUP($D444,Index!$AG:$AG,Index!$AA:$AA,))</f>
        <v>Accounts Payable</v>
      </c>
      <c r="C444" t="str">
        <f t="shared" ref="C444:C450" si="28">IF(LEFT(D444)="1","Ltd","Inc")</f>
        <v>Ltd</v>
      </c>
      <c r="D444" t="s">
        <v>1324</v>
      </c>
      <c r="E444" s="1" t="str">
        <f>_xlfn.XLOOKUP(_xlfn.NUMBERVALUE(MID(D444,2,5)),'TB LTD 12.22'!$E:$E,'TB LTD 12.22'!$F:$F,)</f>
        <v>KuppingerCole Analysts AG</v>
      </c>
      <c r="F444">
        <f>IF(C444="Ltd",_xlfn.XLOOKUP(D444,Index!V:V,Index!R:R,),_xlfn.XLOOKUP(D444,Index!AG:AG,Index!AC:AC,))</f>
        <v>0</v>
      </c>
      <c r="G444">
        <f>IF(C444="Ltd",_xlfn.XLOOKUP(D444,Index!V:V,Index!T:T,),_xlfn.XLOOKUP(D444,Index!AG:AG,Index!AE:AE,))</f>
        <v>0</v>
      </c>
      <c r="H444" s="31"/>
      <c r="I444" s="25">
        <f>_xlfn.XLOOKUP(_xlfn.NUMBERVALUE(MID(D444,2,5)),'TB LTD 12.22'!E:E,'TB LTD 12.22'!H:H,0,0,1)</f>
        <v>-54657.93</v>
      </c>
      <c r="J444" s="30">
        <f>SUMIF(AJE!$E:$E,D444,AJE!$H:$H)</f>
        <v>0</v>
      </c>
      <c r="K444" s="30">
        <f>SUMIF(AJE!$Q:$Q,D444,AJE!$T:$T)</f>
        <v>0</v>
      </c>
      <c r="L444" s="39">
        <f t="shared" si="25"/>
        <v>-54657.93</v>
      </c>
      <c r="M444" s="30">
        <f>SUMIF(AJE!$AB:$AB,D444,AJE!$AE:$AE)</f>
        <v>0</v>
      </c>
      <c r="N444" s="29">
        <f t="shared" si="26"/>
        <v>-54657.93</v>
      </c>
      <c r="P444" s="29"/>
    </row>
    <row r="445" spans="1:16" x14ac:dyDescent="0.35">
      <c r="A445">
        <f>_xlfn.XLOOKUP($B445,Index!$E:$E,Index!$D:$D,)</f>
        <v>40</v>
      </c>
      <c r="B445" t="str">
        <f>IF($C445="Ltd",_xlfn.XLOOKUP($D445,Index!$V:$V,Index!$P:$P,),_xlfn.XLOOKUP($D445,Index!$AG:$AG,Index!$AA:$AA,))</f>
        <v>R&amp;D</v>
      </c>
      <c r="C445" t="str">
        <f t="shared" si="28"/>
        <v>Ltd</v>
      </c>
      <c r="D445" t="s">
        <v>1325</v>
      </c>
      <c r="E445" s="1" t="str">
        <f>_xlfn.XLOOKUP(_xlfn.NUMBERVALUE(MID(D445,2,5)),'TB LTD 12.22'!$E:$E,'TB LTD 12.22'!$F:$F,)</f>
        <v>זק. השתלמות מוצר</v>
      </c>
      <c r="F445" t="str">
        <f>IF(C445="Ltd",_xlfn.XLOOKUP(D445,Index!V:V,Index!R:R,),_xlfn.XLOOKUP(D445,Index!AG:AG,Index!AC:AC,))</f>
        <v>Payroll &amp; Payroll related</v>
      </c>
      <c r="G445" t="str">
        <f>IF(C445="Ltd",_xlfn.XLOOKUP(D445,Index!V:V,Index!T:T,),_xlfn.XLOOKUP(D445,Index!AG:AG,Index!AE:AE,))</f>
        <v>Product</v>
      </c>
      <c r="H445" s="31"/>
      <c r="I445" s="25">
        <f>_xlfn.XLOOKUP(_xlfn.NUMBERVALUE(MID(D445,2,5)),'TB LTD 12.22'!E:E,'TB LTD 12.22'!H:H,0,0,1)</f>
        <v>365.79</v>
      </c>
      <c r="J445" s="30">
        <f>SUMIF(AJE!$E:$E,D445,AJE!$H:$H)</f>
        <v>0</v>
      </c>
      <c r="K445" s="30">
        <f>SUMIF(AJE!$Q:$Q,D445,AJE!$T:$T)</f>
        <v>0</v>
      </c>
      <c r="L445" s="39">
        <f t="shared" si="25"/>
        <v>365.79</v>
      </c>
      <c r="M445" s="30">
        <f>SUMIF(AJE!$AB:$AB,D445,AJE!$AE:$AE)</f>
        <v>0</v>
      </c>
      <c r="N445" s="29">
        <f t="shared" si="26"/>
        <v>365.79</v>
      </c>
      <c r="P445" s="29"/>
    </row>
    <row r="446" spans="1:16" x14ac:dyDescent="0.35">
      <c r="A446" s="61">
        <f>_xlfn.XLOOKUP($B446,Index!$E:$E,Index!$D:$D,)</f>
        <v>99</v>
      </c>
      <c r="B446" t="str">
        <f>IF($C446="Ltd",_xlfn.XLOOKUP($D446,Index!$V:$V,Index!$P:$P,),_xlfn.XLOOKUP($D446,Index!$AG:$AG,Index!$AA:$AA,))</f>
        <v>Overhead</v>
      </c>
      <c r="C446" t="str">
        <f t="shared" si="28"/>
        <v>Ltd</v>
      </c>
      <c r="D446" t="s">
        <v>1326</v>
      </c>
      <c r="E446" s="1" t="str">
        <f>_xlfn.XLOOKUP(_xlfn.NUMBERVALUE(MID(D446,2,5)),'TB LTD 12.22'!$E:$E,'TB LTD 12.22'!$F:$F,)</f>
        <v>דמי חברות</v>
      </c>
      <c r="F446">
        <f>IF(C446="Ltd",_xlfn.XLOOKUP(D446,Index!V:V,Index!R:R,),_xlfn.XLOOKUP(D446,Index!AG:AG,Index!AC:AC,))</f>
        <v>0</v>
      </c>
      <c r="G446">
        <f>IF(C446="Ltd",_xlfn.XLOOKUP(D446,Index!V:V,Index!T:T,),_xlfn.XLOOKUP(D446,Index!AG:AG,Index!AE:AE,))</f>
        <v>0</v>
      </c>
      <c r="H446" s="31"/>
      <c r="I446" s="25">
        <f>_xlfn.XLOOKUP(_xlfn.NUMBERVALUE(MID(D446,2,5)),'TB LTD 12.22'!E:E,'TB LTD 12.22'!H:H,0,0,1)</f>
        <v>625.78</v>
      </c>
      <c r="J446" s="30">
        <f>SUMIF(AJE!$E:$E,D446,AJE!$H:$H)</f>
        <v>0</v>
      </c>
      <c r="K446" s="30">
        <f>SUMIF(AJE!$Q:$Q,D446,AJE!$T:$T)</f>
        <v>-625.78</v>
      </c>
      <c r="L446" s="39">
        <f t="shared" si="25"/>
        <v>0</v>
      </c>
      <c r="M446" s="30">
        <f>SUMIF(AJE!$AB:$AB,D446,AJE!$AE:$AE)</f>
        <v>0</v>
      </c>
      <c r="N446" s="29">
        <f t="shared" si="26"/>
        <v>0</v>
      </c>
      <c r="P446" s="29"/>
    </row>
    <row r="447" spans="1:16" x14ac:dyDescent="0.35">
      <c r="A447">
        <f>_xlfn.XLOOKUP($B447,Index!$E:$E,Index!$D:$D,)</f>
        <v>70</v>
      </c>
      <c r="B447" t="str">
        <f>IF($C447="Ltd",_xlfn.XLOOKUP($D447,Index!$V:$V,Index!$P:$P,),_xlfn.XLOOKUP($D447,Index!$AG:$AG,Index!$AA:$AA,))</f>
        <v>G&amp;A</v>
      </c>
      <c r="C447" t="str">
        <f t="shared" si="28"/>
        <v>Ltd</v>
      </c>
      <c r="D447" t="s">
        <v>1329</v>
      </c>
      <c r="E447" s="1" t="str">
        <f>_xlfn.XLOOKUP(_xlfn.NUMBERVALUE(MID(D447,2,5)),'TB LTD 12.22'!$E:$E,'TB LTD 12.22'!$F:$F,)</f>
        <v>דוחות מס ירון</v>
      </c>
      <c r="F447" t="str">
        <f>IF(C447="Ltd",_xlfn.XLOOKUP(D447,Index!V:V,Index!R:R,),_xlfn.XLOOKUP(D447,Index!AG:AG,Index!AC:AC,))</f>
        <v>Software</v>
      </c>
      <c r="G447">
        <f>IF(C447="Ltd",_xlfn.XLOOKUP(D447,Index!V:V,Index!T:T,),_xlfn.XLOOKUP(D447,Index!AG:AG,Index!AE:AE,))</f>
        <v>0</v>
      </c>
      <c r="H447" s="31"/>
      <c r="I447" s="25">
        <f>_xlfn.XLOOKUP(_xlfn.NUMBERVALUE(MID(D447,2,5)),'TB LTD 12.22'!E:E,'TB LTD 12.22'!H:H,0,0,1)</f>
        <v>821.46</v>
      </c>
      <c r="J447" s="30">
        <f>SUMIF(AJE!$E:$E,D447,AJE!$H:$H)</f>
        <v>0</v>
      </c>
      <c r="K447" s="30">
        <f>SUMIF(AJE!$Q:$Q,D447,AJE!$T:$T)</f>
        <v>0</v>
      </c>
      <c r="L447" s="39">
        <f t="shared" si="25"/>
        <v>821.46</v>
      </c>
      <c r="M447" s="30">
        <f>SUMIF(AJE!$AB:$AB,D447,AJE!$AE:$AE)</f>
        <v>0</v>
      </c>
      <c r="N447" s="29">
        <f t="shared" si="26"/>
        <v>821.46</v>
      </c>
      <c r="P447" s="29"/>
    </row>
    <row r="448" spans="1:16" x14ac:dyDescent="0.35">
      <c r="A448">
        <f>_xlfn.XLOOKUP($B448,Index!$E:$E,Index!$D:$D,)</f>
        <v>2</v>
      </c>
      <c r="B448" t="str">
        <f>IF($C448="Ltd",_xlfn.XLOOKUP($D448,Index!$V:$V,Index!$P:$P,),_xlfn.XLOOKUP($D448,Index!$AG:$AG,Index!$AA:$AA,))</f>
        <v>Accounts Receivable</v>
      </c>
      <c r="C448" t="str">
        <f t="shared" si="28"/>
        <v>Ltd</v>
      </c>
      <c r="D448" t="s">
        <v>1340</v>
      </c>
      <c r="E448" s="1" t="str">
        <f>_xlfn.XLOOKUP(_xlfn.NUMBERVALUE(MID(D448,2,5)),'TB LTD 12.22'!$E:$E,'TB LTD 12.22'!$F:$F,)</f>
        <v>Bytes Software Services Ltd</v>
      </c>
      <c r="F448">
        <f>IF(C448="Ltd",_xlfn.XLOOKUP(D448,Index!V:V,Index!R:R,),_xlfn.XLOOKUP(D448,Index!AG:AG,Index!AC:AC,))</f>
        <v>0</v>
      </c>
      <c r="G448">
        <f>IF(C448="Ltd",_xlfn.XLOOKUP(D448,Index!V:V,Index!T:T,),_xlfn.XLOOKUP(D448,Index!AG:AG,Index!AE:AE,))</f>
        <v>0</v>
      </c>
      <c r="H448" s="31"/>
      <c r="I448" s="25">
        <f>_xlfn.XLOOKUP(_xlfn.NUMBERVALUE(MID(D448,2,5)),'TB LTD 12.22'!E:E,'TB LTD 12.22'!H:H,0,0,1)</f>
        <v>88060.02</v>
      </c>
      <c r="J448" s="30">
        <f>SUMIF(AJE!$E:$E,D448,AJE!$H:$H)</f>
        <v>0</v>
      </c>
      <c r="K448" s="30">
        <f>SUMIF(AJE!$Q:$Q,D448,AJE!$T:$T)</f>
        <v>0</v>
      </c>
      <c r="L448" s="39">
        <f t="shared" si="25"/>
        <v>88060.02</v>
      </c>
      <c r="M448" s="30">
        <f>SUMIF(AJE!$AB:$AB,D448,AJE!$AE:$AE)</f>
        <v>0</v>
      </c>
      <c r="N448" s="29">
        <f t="shared" si="26"/>
        <v>88060.02</v>
      </c>
      <c r="P448" s="29"/>
    </row>
    <row r="449" spans="1:16" x14ac:dyDescent="0.35">
      <c r="A449">
        <f>_xlfn.XLOOKUP($B449,Index!$E:$E,Index!$D:$D,)</f>
        <v>2</v>
      </c>
      <c r="B449" t="str">
        <f>IF($C449="Ltd",_xlfn.XLOOKUP($D449,Index!$V:$V,Index!$P:$P,),_xlfn.XLOOKUP($D449,Index!$AG:$AG,Index!$AA:$AA,))</f>
        <v>Accounts Receivable</v>
      </c>
      <c r="C449" t="str">
        <f t="shared" si="28"/>
        <v>Ltd</v>
      </c>
      <c r="D449" t="s">
        <v>1341</v>
      </c>
      <c r="E449" s="1" t="str">
        <f>_xlfn.XLOOKUP(_xlfn.NUMBERVALUE(MID(D449,2,5)),'TB LTD 12.22'!$E:$E,'TB LTD 12.22'!$F:$F,)</f>
        <v>SoftwareONE UK Ltd</v>
      </c>
      <c r="F449">
        <f>IF(C449="Ltd",_xlfn.XLOOKUP(D449,Index!V:V,Index!R:R,),_xlfn.XLOOKUP(D449,Index!AG:AG,Index!AC:AC,))</f>
        <v>0</v>
      </c>
      <c r="G449">
        <f>IF(C449="Ltd",_xlfn.XLOOKUP(D449,Index!V:V,Index!T:T,),_xlfn.XLOOKUP(D449,Index!AG:AG,Index!AE:AE,))</f>
        <v>0</v>
      </c>
      <c r="H449" s="31"/>
      <c r="I449" s="25">
        <f>_xlfn.XLOOKUP(_xlfn.NUMBERVALUE(MID(D449,2,5)),'TB LTD 12.22'!E:E,'TB LTD 12.22'!H:H,0,0,1)</f>
        <v>527706.43999999994</v>
      </c>
      <c r="J449" s="30">
        <f>SUMIF(AJE!$E:$E,D449,AJE!$H:$H)</f>
        <v>0</v>
      </c>
      <c r="K449" s="30">
        <f>SUMIF(AJE!$Q:$Q,D449,AJE!$T:$T)</f>
        <v>0</v>
      </c>
      <c r="L449" s="39">
        <f t="shared" si="25"/>
        <v>527706.43999999994</v>
      </c>
      <c r="M449" s="30">
        <f>SUMIF(AJE!$AB:$AB,D449,AJE!$AE:$AE)</f>
        <v>0</v>
      </c>
      <c r="N449" s="29">
        <f t="shared" si="26"/>
        <v>527706.43999999994</v>
      </c>
      <c r="P449" s="29"/>
    </row>
    <row r="450" spans="1:16" x14ac:dyDescent="0.35">
      <c r="A450">
        <f>_xlfn.XLOOKUP($B450,Index!$E:$E,Index!$D:$D,)</f>
        <v>6</v>
      </c>
      <c r="B450" t="str">
        <f>IF($C450="Ltd",_xlfn.XLOOKUP($D450,Index!$V:$V,Index!$P:$P,),_xlfn.XLOOKUP($D450,Index!$AG:$AG,Index!$AA:$AA,))</f>
        <v>Accounts Payable</v>
      </c>
      <c r="C450" t="str">
        <f t="shared" si="28"/>
        <v>Ltd</v>
      </c>
      <c r="D450" t="s">
        <v>1342</v>
      </c>
      <c r="E450" s="1" t="str">
        <f>_xlfn.XLOOKUP(_xlfn.NUMBERVALUE(MID(D450,2,5)),'TB LTD 12.22'!$E:$E,'TB LTD 12.22'!$F:$F,)</f>
        <v>TRAFFORDIT</v>
      </c>
      <c r="F450">
        <f>IF(C450="Ltd",_xlfn.XLOOKUP(D450,Index!V:V,Index!R:R,),_xlfn.XLOOKUP(D450,Index!AG:AG,Index!AC:AC,))</f>
        <v>0</v>
      </c>
      <c r="G450">
        <f>IF(C450="Ltd",_xlfn.XLOOKUP(D450,Index!V:V,Index!T:T,),_xlfn.XLOOKUP(D450,Index!AG:AG,Index!AE:AE,))</f>
        <v>0</v>
      </c>
      <c r="H450" s="31"/>
      <c r="I450" s="25">
        <f>_xlfn.XLOOKUP(_xlfn.NUMBERVALUE(MID(D450,2,5)),'TB LTD 12.22'!E:E,'TB LTD 12.22'!H:H,0,0,1)</f>
        <v>-2132.9899999999998</v>
      </c>
      <c r="J450" s="30">
        <f>SUMIF(AJE!$E:$E,D450,AJE!$H:$H)</f>
        <v>0</v>
      </c>
      <c r="K450" s="30">
        <f>SUMIF(AJE!$Q:$Q,D450,AJE!$T:$T)</f>
        <v>0</v>
      </c>
      <c r="L450" s="39">
        <f t="shared" si="25"/>
        <v>-2132.9899999999998</v>
      </c>
      <c r="M450" s="30">
        <f>SUMIF(AJE!$AB:$AB,D450,AJE!$AE:$AE)</f>
        <v>0</v>
      </c>
      <c r="N450" s="29">
        <f t="shared" si="26"/>
        <v>-2132.9899999999998</v>
      </c>
      <c r="P450" s="29"/>
    </row>
    <row r="451" spans="1:16" x14ac:dyDescent="0.35">
      <c r="A451">
        <f>_xlfn.XLOOKUP($B451,Index!$E:$E,Index!$D:$D,)</f>
        <v>70</v>
      </c>
      <c r="B451" t="str">
        <f>IF($C451="Ltd",_xlfn.XLOOKUP($D451,Index!$V:$V,Index!$P:$P,),_xlfn.XLOOKUP($D451,Index!$AG:$AG,Index!$AA:$AA,))</f>
        <v>G&amp;A</v>
      </c>
      <c r="C451" t="str">
        <f t="shared" ref="C451:C493" si="29">IF(LEFT(D451)="1","Ltd","Inc")</f>
        <v>Ltd</v>
      </c>
      <c r="D451" t="s">
        <v>1343</v>
      </c>
      <c r="E451" s="1" t="str">
        <f>_xlfn.XLOOKUP(_xlfn.NUMBERVALUE(MID(D451,2,5)),'TB LTD 12.22'!$E:$E,'TB LTD 12.22'!$F:$F,)</f>
        <v>שווי טיסות הנהלה</v>
      </c>
      <c r="F451" t="str">
        <f>IF(C451="Ltd",_xlfn.XLOOKUP(D451,Index!V:V,Index!R:R,),_xlfn.XLOOKUP(D451,Index!AG:AG,Index!AC:AC,))</f>
        <v>Payroll &amp; Payroll related</v>
      </c>
      <c r="G451">
        <f>IF(C451="Ltd",_xlfn.XLOOKUP(D451,Index!V:V,Index!T:T,),_xlfn.XLOOKUP(D451,Index!AG:AG,Index!AE:AE,))</f>
        <v>0</v>
      </c>
      <c r="H451" s="31"/>
      <c r="I451" s="25">
        <f>_xlfn.XLOOKUP(_xlfn.NUMBERVALUE(MID(D451,2,5)),'TB LTD 12.22'!E:E,'TB LTD 12.22'!H:H,0,0,1)</f>
        <v>4537.3100000000004</v>
      </c>
      <c r="J451" s="30">
        <f>SUMIF(AJE!$E:$E,D451,AJE!$H:$H)</f>
        <v>0</v>
      </c>
      <c r="K451" s="30">
        <f>SUMIF(AJE!$Q:$Q,D451,AJE!$T:$T)</f>
        <v>0</v>
      </c>
      <c r="L451" s="39">
        <f t="shared" si="25"/>
        <v>4537.3100000000004</v>
      </c>
      <c r="M451" s="30">
        <f>SUMIF(AJE!$AB:$AB,D451,AJE!$AE:$AE)</f>
        <v>0</v>
      </c>
      <c r="N451" s="29">
        <f t="shared" si="26"/>
        <v>4537.3100000000004</v>
      </c>
      <c r="P451" s="29"/>
    </row>
    <row r="452" spans="1:16" x14ac:dyDescent="0.35">
      <c r="A452">
        <f>_xlfn.XLOOKUP($B452,Index!$E:$E,Index!$D:$D,)</f>
        <v>50</v>
      </c>
      <c r="B452" t="str">
        <f>IF($C452="Ltd",_xlfn.XLOOKUP($D452,Index!$V:$V,Index!$P:$P,),_xlfn.XLOOKUP($D452,Index!$AG:$AG,Index!$AA:$AA,))</f>
        <v>Sales</v>
      </c>
      <c r="C452" t="str">
        <f t="shared" si="29"/>
        <v>Ltd</v>
      </c>
      <c r="D452" t="s">
        <v>1344</v>
      </c>
      <c r="E452" s="1" t="str">
        <f>_xlfn.XLOOKUP(_xlfn.NUMBERVALUE(MID(D452,2,5)),'TB LTD 12.22'!$E:$E,'TB LTD 12.22'!$F:$F,)</f>
        <v>שווי טיסות מכירות</v>
      </c>
      <c r="F452" t="str">
        <f>IF(C452="Ltd",_xlfn.XLOOKUP(D452,Index!V:V,Index!R:R,),_xlfn.XLOOKUP(D452,Index!AG:AG,Index!AC:AC,))</f>
        <v>Payroll &amp; Payroll related</v>
      </c>
      <c r="G452">
        <f>IF(C452="Ltd",_xlfn.XLOOKUP(D452,Index!V:V,Index!T:T,),_xlfn.XLOOKUP(D452,Index!AG:AG,Index!AE:AE,))</f>
        <v>0</v>
      </c>
      <c r="H452" s="31"/>
      <c r="I452" s="25">
        <f>_xlfn.XLOOKUP(_xlfn.NUMBERVALUE(MID(D452,2,5)),'TB LTD 12.22'!E:E,'TB LTD 12.22'!H:H,0,0,1)</f>
        <v>5459.72</v>
      </c>
      <c r="J452" s="30">
        <f>SUMIF(AJE!$E:$E,D452,AJE!$H:$H)</f>
        <v>0</v>
      </c>
      <c r="K452" s="30">
        <f>SUMIF(AJE!$Q:$Q,D452,AJE!$T:$T)</f>
        <v>0</v>
      </c>
      <c r="L452" s="39">
        <f t="shared" si="25"/>
        <v>5459.72</v>
      </c>
      <c r="M452" s="30">
        <f>SUMIF(AJE!$AB:$AB,D452,AJE!$AE:$AE)</f>
        <v>0</v>
      </c>
      <c r="N452" s="29">
        <f t="shared" si="26"/>
        <v>5459.72</v>
      </c>
      <c r="P452" s="29"/>
    </row>
    <row r="453" spans="1:16" x14ac:dyDescent="0.35">
      <c r="A453">
        <f>_xlfn.XLOOKUP($B453,Index!$E:$E,Index!$D:$D,)</f>
        <v>30</v>
      </c>
      <c r="B453" t="str">
        <f>IF($C453="Ltd",_xlfn.XLOOKUP($D453,Index!$V:$V,Index!$P:$P,),_xlfn.XLOOKUP($D453,Index!$AG:$AG,Index!$AA:$AA,))</f>
        <v>Cost of Sales</v>
      </c>
      <c r="C453" t="str">
        <f t="shared" si="29"/>
        <v>Ltd</v>
      </c>
      <c r="D453" t="s">
        <v>1345</v>
      </c>
      <c r="E453" s="1" t="str">
        <f>_xlfn.XLOOKUP(_xlfn.NUMBERVALUE(MID(D453,2,5)),'TB LTD 12.22'!$E:$E,'TB LTD 12.22'!$F:$F,)</f>
        <v>שווי טיסות שירות לקוחות</v>
      </c>
      <c r="F453" t="str">
        <f>IF(C453="Ltd",_xlfn.XLOOKUP(D453,Index!V:V,Index!R:R,),_xlfn.XLOOKUP(D453,Index!AG:AG,Index!AC:AC,))</f>
        <v>Payroll &amp; Payroll related</v>
      </c>
      <c r="G453">
        <f>IF(C453="Ltd",_xlfn.XLOOKUP(D453,Index!V:V,Index!T:T,),_xlfn.XLOOKUP(D453,Index!AG:AG,Index!AE:AE,))</f>
        <v>0</v>
      </c>
      <c r="H453" s="31"/>
      <c r="I453" s="25">
        <f>_xlfn.XLOOKUP(_xlfn.NUMBERVALUE(MID(D453,2,5)),'TB LTD 12.22'!E:E,'TB LTD 12.22'!H:H,0,0,1)</f>
        <v>2279.96</v>
      </c>
      <c r="J453" s="30">
        <f>SUMIF(AJE!$E:$E,D453,AJE!$H:$H)</f>
        <v>0</v>
      </c>
      <c r="K453" s="30">
        <f>SUMIF(AJE!$Q:$Q,D453,AJE!$T:$T)</f>
        <v>0</v>
      </c>
      <c r="L453" s="39">
        <f t="shared" si="25"/>
        <v>2279.96</v>
      </c>
      <c r="M453" s="30">
        <f>SUMIF(AJE!$AB:$AB,D453,AJE!$AE:$AE)</f>
        <v>0</v>
      </c>
      <c r="N453" s="29">
        <f t="shared" si="26"/>
        <v>2279.96</v>
      </c>
      <c r="P453" s="29"/>
    </row>
    <row r="454" spans="1:16" x14ac:dyDescent="0.35">
      <c r="A454">
        <f>_xlfn.XLOOKUP($B454,Index!$E:$E,Index!$D:$D,)</f>
        <v>70</v>
      </c>
      <c r="B454" t="str">
        <f>IF($C454="Ltd",_xlfn.XLOOKUP($D454,Index!$V:$V,Index!$P:$P,),_xlfn.XLOOKUP($D454,Index!$AG:$AG,Index!$AA:$AA,))</f>
        <v>G&amp;A</v>
      </c>
      <c r="C454" t="str">
        <f t="shared" si="29"/>
        <v>Ltd</v>
      </c>
      <c r="D454" t="s">
        <v>1346</v>
      </c>
      <c r="E454" s="1" t="str">
        <f>_xlfn.XLOOKUP(_xlfn.NUMBERVALUE(MID(D454,2,5)),'TB LTD 12.22'!$E:$E,'TB LTD 12.22'!$F:$F,)</f>
        <v>סמינרים כנסים סדנאות HR מ1.1.23</v>
      </c>
      <c r="F454" t="str">
        <f>IF(C454="Ltd",_xlfn.XLOOKUP(D454,Index!V:V,Index!R:R,),_xlfn.XLOOKUP(D454,Index!AG:AG,Index!AC:AC,))</f>
        <v>Other HR</v>
      </c>
      <c r="G454">
        <f>IF(C454="Ltd",_xlfn.XLOOKUP(D454,Index!V:V,Index!T:T,),_xlfn.XLOOKUP(D454,Index!AG:AG,Index!AE:AE,))</f>
        <v>0</v>
      </c>
      <c r="H454" s="31"/>
      <c r="I454" s="25">
        <f>_xlfn.XLOOKUP(_xlfn.NUMBERVALUE(MID(D454,2,5)),'TB LTD 12.22'!E:E,'TB LTD 12.22'!H:H,0,0,1)</f>
        <v>55092.7</v>
      </c>
      <c r="J454" s="30">
        <f>SUMIF(AJE!$E:$E,D454,AJE!$H:$H)</f>
        <v>0</v>
      </c>
      <c r="K454" s="30">
        <f>SUMIF(AJE!$Q:$Q,D454,AJE!$T:$T)</f>
        <v>0</v>
      </c>
      <c r="L454" s="39">
        <f t="shared" si="25"/>
        <v>55092.7</v>
      </c>
      <c r="M454" s="30">
        <f>SUMIF(AJE!$AB:$AB,D454,AJE!$AE:$AE)</f>
        <v>0</v>
      </c>
      <c r="N454" s="29">
        <f t="shared" si="26"/>
        <v>55092.7</v>
      </c>
      <c r="P454" s="29"/>
    </row>
    <row r="455" spans="1:16" x14ac:dyDescent="0.35">
      <c r="A455">
        <f>_xlfn.XLOOKUP($B455,Index!$E:$E,Index!$D:$D,)</f>
        <v>70</v>
      </c>
      <c r="B455" t="str">
        <f>IF($C455="Ltd",_xlfn.XLOOKUP($D455,Index!$V:$V,Index!$P:$P,),_xlfn.XLOOKUP($D455,Index!$AG:$AG,Index!$AA:$AA,))</f>
        <v>G&amp;A</v>
      </c>
      <c r="C455" t="str">
        <f t="shared" si="29"/>
        <v>Ltd</v>
      </c>
      <c r="D455" t="s">
        <v>1347</v>
      </c>
      <c r="E455" s="1" t="str">
        <f>_xlfn.XLOOKUP(_xlfn.NUMBERVALUE(MID(D455,2,5)),'TB LTD 12.22'!$E:$E,'TB LTD 12.22'!$F:$F,)</f>
        <v>VP Budget G&amp;A HR Team outing</v>
      </c>
      <c r="F455" t="str">
        <f>IF(C455="Ltd",_xlfn.XLOOKUP(D455,Index!V:V,Index!R:R,),_xlfn.XLOOKUP(D455,Index!AG:AG,Index!AC:AC,))</f>
        <v>Other HR</v>
      </c>
      <c r="G455">
        <f>IF(C455="Ltd",_xlfn.XLOOKUP(D455,Index!V:V,Index!T:T,),_xlfn.XLOOKUP(D455,Index!AG:AG,Index!AE:AE,))</f>
        <v>0</v>
      </c>
      <c r="H455" s="31"/>
      <c r="I455" s="25">
        <f>_xlfn.XLOOKUP(_xlfn.NUMBERVALUE(MID(D455,2,5)),'TB LTD 12.22'!E:E,'TB LTD 12.22'!H:H,0,0,1)</f>
        <v>906.81</v>
      </c>
      <c r="J455" s="30">
        <f>SUMIF(AJE!$E:$E,D455,AJE!$H:$H)</f>
        <v>0</v>
      </c>
      <c r="K455" s="30">
        <f>SUMIF(AJE!$Q:$Q,D455,AJE!$T:$T)</f>
        <v>0</v>
      </c>
      <c r="L455" s="39">
        <f t="shared" si="25"/>
        <v>906.81</v>
      </c>
      <c r="M455" s="30">
        <f>SUMIF(AJE!$AB:$AB,D455,AJE!$AE:$AE)</f>
        <v>0</v>
      </c>
      <c r="N455" s="29">
        <f t="shared" si="26"/>
        <v>906.81</v>
      </c>
      <c r="P455" s="29"/>
    </row>
    <row r="456" spans="1:16" x14ac:dyDescent="0.35">
      <c r="A456">
        <f>_xlfn.XLOOKUP($B456,Index!$E:$E,Index!$D:$D,)</f>
        <v>70</v>
      </c>
      <c r="B456" t="str">
        <f>IF($C456="Ltd",_xlfn.XLOOKUP($D456,Index!$V:$V,Index!$P:$P,),_xlfn.XLOOKUP($D456,Index!$AG:$AG,Index!$AA:$AA,))</f>
        <v>G&amp;A</v>
      </c>
      <c r="C456" t="str">
        <f t="shared" si="29"/>
        <v>Ltd</v>
      </c>
      <c r="D456" t="s">
        <v>1348</v>
      </c>
      <c r="E456" s="1" t="str">
        <f>_xlfn.XLOOKUP(_xlfn.NUMBERVALUE(MID(D456,2,5)),'TB LTD 12.22'!$E:$E,'TB LTD 12.22'!$F:$F,)</f>
        <v>ביטוח עסק</v>
      </c>
      <c r="F456" t="str">
        <f>IF(C456="Ltd",_xlfn.XLOOKUP(D456,Index!V:V,Index!R:R,),_xlfn.XLOOKUP(D456,Index!AG:AG,Index!AC:AC,))</f>
        <v>Other Finance</v>
      </c>
      <c r="G456">
        <f>IF(C456="Ltd",_xlfn.XLOOKUP(D456,Index!V:V,Index!T:T,),_xlfn.XLOOKUP(D456,Index!AG:AG,Index!AE:AE,))</f>
        <v>0</v>
      </c>
      <c r="H456" s="31"/>
      <c r="I456" s="25">
        <f>_xlfn.XLOOKUP(_xlfn.NUMBERVALUE(MID(D456,2,5)),'TB LTD 12.22'!E:E,'TB LTD 12.22'!H:H,0,0,1)</f>
        <v>2956.83</v>
      </c>
      <c r="J456" s="30">
        <f>SUMIF(AJE!$E:$E,D456,AJE!$H:$H)</f>
        <v>0</v>
      </c>
      <c r="K456" s="30">
        <f>SUMIF(AJE!$Q:$Q,D456,AJE!$T:$T)</f>
        <v>0</v>
      </c>
      <c r="L456" s="39">
        <f t="shared" si="25"/>
        <v>2956.83</v>
      </c>
      <c r="M456" s="30">
        <f>SUMIF(AJE!$AB:$AB,D456,AJE!$AE:$AE)</f>
        <v>0</v>
      </c>
      <c r="N456" s="29">
        <f t="shared" si="26"/>
        <v>2956.83</v>
      </c>
      <c r="P456" s="29"/>
    </row>
    <row r="457" spans="1:16" x14ac:dyDescent="0.35">
      <c r="A457">
        <f>_xlfn.XLOOKUP($B457,Index!$E:$E,Index!$D:$D,)</f>
        <v>1</v>
      </c>
      <c r="B457" t="str">
        <f>IF($C457="Ltd",_xlfn.XLOOKUP($D457,Index!$V:$V,Index!$P:$P,),_xlfn.XLOOKUP($D457,Index!$AG:$AG,Index!$AA:$AA,))</f>
        <v>Cash and Cash Equivalents</v>
      </c>
      <c r="C457" t="str">
        <f t="shared" si="29"/>
        <v>Inc</v>
      </c>
      <c r="D457" t="s">
        <v>1120</v>
      </c>
      <c r="E457" s="1" t="str">
        <f>_xlfn.XLOOKUP(_xlfn.NUMBERVALUE(MID(D457,2,5)),'TB INC 12.22'!$B:$B,'TB INC 12.22'!$C:$C,)</f>
        <v>10000 Silicon Valley Bank</v>
      </c>
      <c r="F457">
        <f>IF(C457="Ltd",_xlfn.XLOOKUP(D457,Index!V:V,Index!R:R,),_xlfn.XLOOKUP(D457,Index!AG:AG,Index!AC:AC,))</f>
        <v>0</v>
      </c>
      <c r="G457">
        <f>IF(C457="Ltd",_xlfn.XLOOKUP(D457,Index!V:V,Index!T:T,),_xlfn.XLOOKUP(D457,Index!AG:AG,Index!AE:AE,))</f>
        <v>0</v>
      </c>
      <c r="I457" s="25">
        <f>_xlfn.XLOOKUP(_xlfn.NUMBERVALUE(MID(D457,2,5)),'TB INC 12.22'!B:B,'TB INC 12.22'!F:F,0,0,1)</f>
        <v>6613712.3799999999</v>
      </c>
      <c r="J457" s="30">
        <f>SUMIF(AJE!$E:$E,D457,AJE!$H:$H)</f>
        <v>0</v>
      </c>
      <c r="K457" s="30">
        <f>SUMIF(AJE!$Q:$Q,D457,AJE!$T:$T)</f>
        <v>0</v>
      </c>
      <c r="L457" s="39">
        <f t="shared" si="25"/>
        <v>6613712.3799999999</v>
      </c>
      <c r="M457" s="30">
        <f>SUMIF(AJE!$AB:$AB,D457,AJE!$AE:$AE)</f>
        <v>0</v>
      </c>
      <c r="N457" s="29">
        <f t="shared" si="26"/>
        <v>6613712.3799999999</v>
      </c>
      <c r="P457" s="25"/>
    </row>
    <row r="458" spans="1:16" x14ac:dyDescent="0.35">
      <c r="A458">
        <f>_xlfn.XLOOKUP($B458,Index!$E:$E,Index!$D:$D,)</f>
        <v>1</v>
      </c>
      <c r="B458" t="str">
        <f>IF($C458="Ltd",_xlfn.XLOOKUP($D458,Index!$V:$V,Index!$P:$P,),_xlfn.XLOOKUP($D458,Index!$AG:$AG,Index!$AA:$AA,))</f>
        <v>Cash and Cash Equivalents</v>
      </c>
      <c r="C458" t="str">
        <f t="shared" si="29"/>
        <v>Inc</v>
      </c>
      <c r="D458" t="s">
        <v>1121</v>
      </c>
      <c r="E458" s="1" t="str">
        <f>_xlfn.XLOOKUP(_xlfn.NUMBERVALUE(MID(D458,2,5)),'TB INC 12.22'!$B:$B,'TB INC 12.22'!$C:$C,)</f>
        <v>10005 Resticted Collateral Account</v>
      </c>
      <c r="F458" t="str">
        <f>IF(C458="Ltd",_xlfn.XLOOKUP(D458,Index!V:V,Index!R:R,),_xlfn.XLOOKUP(D458,Index!AG:AG,Index!AC:AC,))</f>
        <v>Restricted Cash</v>
      </c>
      <c r="G458">
        <f>IF(C458="Ltd",_xlfn.XLOOKUP(D458,Index!V:V,Index!T:T,),_xlfn.XLOOKUP(D458,Index!AG:AG,Index!AE:AE,))</f>
        <v>0</v>
      </c>
      <c r="I458" s="25">
        <f>_xlfn.XLOOKUP(_xlfn.NUMBERVALUE(MID(D458,2,5)),'TB INC 12.22'!B:B,'TB INC 12.22'!F:F,0,0,1)</f>
        <v>25000</v>
      </c>
      <c r="J458" s="30">
        <f>SUMIF(AJE!$E:$E,D458,AJE!$H:$H)</f>
        <v>0</v>
      </c>
      <c r="K458" s="30">
        <f>SUMIF(AJE!$Q:$Q,D458,AJE!$T:$T)</f>
        <v>0</v>
      </c>
      <c r="L458" s="39">
        <f t="shared" si="25"/>
        <v>25000</v>
      </c>
      <c r="M458" s="30">
        <f>SUMIF(AJE!$AB:$AB,D458,AJE!$AE:$AE)</f>
        <v>0</v>
      </c>
      <c r="N458" s="29">
        <f t="shared" si="26"/>
        <v>25000</v>
      </c>
      <c r="P458" s="25"/>
    </row>
    <row r="459" spans="1:16" x14ac:dyDescent="0.35">
      <c r="A459">
        <f>_xlfn.XLOOKUP($B459,Index!$E:$E,Index!$D:$D,)</f>
        <v>1</v>
      </c>
      <c r="B459" t="str">
        <f>IF($C459="Ltd",_xlfn.XLOOKUP($D459,Index!$V:$V,Index!$P:$P,),_xlfn.XLOOKUP($D459,Index!$AG:$AG,Index!$AA:$AA,))</f>
        <v>Cash and Cash Equivalents</v>
      </c>
      <c r="C459" t="str">
        <f t="shared" si="29"/>
        <v>Inc</v>
      </c>
      <c r="D459" t="s">
        <v>1122</v>
      </c>
      <c r="E459" s="1" t="str">
        <f>_xlfn.XLOOKUP(_xlfn.NUMBERVALUE(MID(D459,2,5)),'TB INC 12.22'!$B:$B,'TB INC 12.22'!$C:$C,)</f>
        <v>10010 SVB CD 8800067133 90 day 3.3%</v>
      </c>
      <c r="F459" t="str">
        <f>IF(C459="Ltd",_xlfn.XLOOKUP(D459,Index!V:V,Index!R:R,),_xlfn.XLOOKUP(D459,Index!AG:AG,Index!AC:AC,))</f>
        <v>Short Term Deposits</v>
      </c>
      <c r="G459">
        <f>IF(C459="Ltd",_xlfn.XLOOKUP(D459,Index!V:V,Index!T:T,),_xlfn.XLOOKUP(D459,Index!AG:AG,Index!AE:AE,))</f>
        <v>0</v>
      </c>
      <c r="I459" s="25">
        <f>_xlfn.XLOOKUP(_xlfn.NUMBERVALUE(MID(D459,2,5)),'TB INC 12.22'!B:B,'TB INC 12.22'!F:F,0,0,1)</f>
        <v>5062733</v>
      </c>
      <c r="J459" s="30">
        <f>SUMIF(AJE!$E:$E,D459,AJE!$H:$H)</f>
        <v>0</v>
      </c>
      <c r="K459" s="30">
        <f>SUMIF(AJE!$Q:$Q,D459,AJE!$T:$T)</f>
        <v>0</v>
      </c>
      <c r="L459" s="39">
        <f t="shared" si="25"/>
        <v>5062733</v>
      </c>
      <c r="M459" s="30">
        <f>SUMIF(AJE!$AB:$AB,D459,AJE!$AE:$AE)</f>
        <v>0</v>
      </c>
      <c r="N459" s="29">
        <f t="shared" si="26"/>
        <v>5062733</v>
      </c>
      <c r="P459" s="25"/>
    </row>
    <row r="460" spans="1:16" x14ac:dyDescent="0.35">
      <c r="A460">
        <f>_xlfn.XLOOKUP($B460,Index!$E:$E,Index!$D:$D,)</f>
        <v>1</v>
      </c>
      <c r="B460" t="str">
        <f>IF($C460="Ltd",_xlfn.XLOOKUP($D460,Index!$V:$V,Index!$P:$P,),_xlfn.XLOOKUP($D460,Index!$AG:$AG,Index!$AA:$AA,))</f>
        <v>Cash and Cash Equivalents</v>
      </c>
      <c r="C460" t="str">
        <f t="shared" si="29"/>
        <v>Inc</v>
      </c>
      <c r="D460" t="s">
        <v>1123</v>
      </c>
      <c r="E460" s="1" t="str">
        <f>_xlfn.XLOOKUP(_xlfn.NUMBERVALUE(MID(D460,2,5)),'TB INC 12.22'!$B:$B,'TB INC 12.22'!$C:$C,)</f>
        <v>10011 SVB CD 8800067134 180 day 3.55%</v>
      </c>
      <c r="F460" t="str">
        <f>IF(C460="Ltd",_xlfn.XLOOKUP(D460,Index!V:V,Index!R:R,),_xlfn.XLOOKUP(D460,Index!AG:AG,Index!AC:AC,))</f>
        <v>Short Term Deposits</v>
      </c>
      <c r="G460">
        <f>IF(C460="Ltd",_xlfn.XLOOKUP(D460,Index!V:V,Index!T:T,),_xlfn.XLOOKUP(D460,Index!AG:AG,Index!AE:AE,))</f>
        <v>0</v>
      </c>
      <c r="I460" s="25">
        <f>_xlfn.XLOOKUP(_xlfn.NUMBERVALUE(MID(D460,2,5)),'TB INC 12.22'!B:B,'TB INC 12.22'!F:F,0,0,1)</f>
        <v>5025110</v>
      </c>
      <c r="J460" s="30">
        <f>SUMIF(AJE!$E:$E,D460,AJE!$H:$H)</f>
        <v>0</v>
      </c>
      <c r="K460" s="30">
        <f>SUMIF(AJE!$Q:$Q,D460,AJE!$T:$T)</f>
        <v>0</v>
      </c>
      <c r="L460" s="39">
        <f t="shared" si="25"/>
        <v>5025110</v>
      </c>
      <c r="M460" s="30">
        <f>SUMIF(AJE!$AB:$AB,D460,AJE!$AE:$AE)</f>
        <v>0</v>
      </c>
      <c r="N460" s="29">
        <f t="shared" si="26"/>
        <v>5025110</v>
      </c>
      <c r="P460" s="25"/>
    </row>
    <row r="461" spans="1:16" x14ac:dyDescent="0.35">
      <c r="A461">
        <f>_xlfn.XLOOKUP($B461,Index!$E:$E,Index!$D:$D,)</f>
        <v>2</v>
      </c>
      <c r="B461" t="str">
        <f>IF($C461="Ltd",_xlfn.XLOOKUP($D461,Index!$V:$V,Index!$P:$P,),_xlfn.XLOOKUP($D461,Index!$AG:$AG,Index!$AA:$AA,))</f>
        <v>Accounts Receivable</v>
      </c>
      <c r="C461" t="str">
        <f t="shared" si="29"/>
        <v>Inc</v>
      </c>
      <c r="D461" t="s">
        <v>1124</v>
      </c>
      <c r="E461" s="1" t="str">
        <f>_xlfn.XLOOKUP(_xlfn.NUMBERVALUE(MID(D461,2,5)),'TB INC 12.22'!$B:$B,'TB INC 12.22'!$C:$C,)</f>
        <v>11000 Accounts Receivable</v>
      </c>
      <c r="F461">
        <f>IF(C461="Ltd",_xlfn.XLOOKUP(D461,Index!V:V,Index!R:R,),_xlfn.XLOOKUP(D461,Index!AG:AG,Index!AC:AC,))</f>
        <v>0</v>
      </c>
      <c r="G461">
        <f>IF(C461="Ltd",_xlfn.XLOOKUP(D461,Index!V:V,Index!T:T,),_xlfn.XLOOKUP(D461,Index!AG:AG,Index!AE:AE,))</f>
        <v>0</v>
      </c>
      <c r="I461" s="25">
        <f>_xlfn.XLOOKUP(_xlfn.NUMBERVALUE(MID(D461,2,5)),'TB INC 12.22'!B:B,'TB INC 12.22'!F:F,0,0,1)</f>
        <v>1727688.67</v>
      </c>
      <c r="J461" s="30">
        <f>SUMIF(AJE!$E:$E,D461,AJE!$H:$H)</f>
        <v>0</v>
      </c>
      <c r="K461" s="30">
        <f>SUMIF(AJE!$Q:$Q,D461,AJE!$T:$T)</f>
        <v>0</v>
      </c>
      <c r="L461" s="39">
        <f t="shared" si="25"/>
        <v>1727688.67</v>
      </c>
      <c r="M461" s="30">
        <f>SUMIF(AJE!$AB:$AB,D461,AJE!$AE:$AE)</f>
        <v>0</v>
      </c>
      <c r="N461" s="29">
        <f t="shared" si="26"/>
        <v>1727688.67</v>
      </c>
      <c r="P461" s="25"/>
    </row>
    <row r="462" spans="1:16" x14ac:dyDescent="0.35">
      <c r="A462">
        <f>_xlfn.XLOOKUP($B462,Index!$E:$E,Index!$D:$D,)</f>
        <v>3</v>
      </c>
      <c r="B462" t="str">
        <f>IF($C462="Ltd",_xlfn.XLOOKUP($D462,Index!$V:$V,Index!$P:$P,),_xlfn.XLOOKUP($D462,Index!$AG:$AG,Index!$AA:$AA,))</f>
        <v>Prepaid expenses and other receivable</v>
      </c>
      <c r="C462" t="str">
        <f t="shared" si="29"/>
        <v>Inc</v>
      </c>
      <c r="D462" t="s">
        <v>1125</v>
      </c>
      <c r="E462" s="1" t="str">
        <f>_xlfn.XLOOKUP(_xlfn.NUMBERVALUE(MID(D462,2,5)),'TB INC 12.22'!$B:$B,'TB INC 12.22'!$C:$C,)</f>
        <v>12500 Prepaid Expenses</v>
      </c>
      <c r="F462" t="str">
        <f>IF(C462="Ltd",_xlfn.XLOOKUP(D462,Index!V:V,Index!R:R,),_xlfn.XLOOKUP(D462,Index!AG:AG,Index!AC:AC,))</f>
        <v>Prepaid Expenses</v>
      </c>
      <c r="G462">
        <f>IF(C462="Ltd",_xlfn.XLOOKUP(D462,Index!V:V,Index!T:T,),_xlfn.XLOOKUP(D462,Index!AG:AG,Index!AE:AE,))</f>
        <v>0</v>
      </c>
      <c r="I462" s="25">
        <f>_xlfn.XLOOKUP(_xlfn.NUMBERVALUE(MID(D462,2,5)),'TB INC 12.22'!B:B,'TB INC 12.22'!F:F,0,0,1)</f>
        <v>39170.519999999997</v>
      </c>
      <c r="J462" s="30">
        <f>SUMIF(AJE!$E:$E,D462,AJE!$H:$H)</f>
        <v>0</v>
      </c>
      <c r="K462" s="30">
        <f>SUMIF(AJE!$Q:$Q,D462,AJE!$T:$T)</f>
        <v>0</v>
      </c>
      <c r="L462" s="39">
        <f t="shared" si="25"/>
        <v>39170.519999999997</v>
      </c>
      <c r="M462" s="30">
        <f>SUMIF(AJE!$AB:$AB,D462,AJE!$AE:$AE)</f>
        <v>0</v>
      </c>
      <c r="N462" s="29">
        <f t="shared" si="26"/>
        <v>39170.519999999997</v>
      </c>
      <c r="P462" s="25"/>
    </row>
    <row r="463" spans="1:16" x14ac:dyDescent="0.35">
      <c r="A463">
        <f>_xlfn.XLOOKUP($B463,Index!$E:$E,Index!$D:$D,)</f>
        <v>3</v>
      </c>
      <c r="B463" t="str">
        <f>IF($C463="Ltd",_xlfn.XLOOKUP($D463,Index!$V:$V,Index!$P:$P,),_xlfn.XLOOKUP($D463,Index!$AG:$AG,Index!$AA:$AA,))</f>
        <v>Prepaid expenses and other receivable</v>
      </c>
      <c r="C463" t="str">
        <f t="shared" si="29"/>
        <v>Inc</v>
      </c>
      <c r="D463" t="s">
        <v>1126</v>
      </c>
      <c r="E463" s="1" t="str">
        <f>_xlfn.XLOOKUP(_xlfn.NUMBERVALUE(MID(D463,2,5)),'TB INC 12.22'!$B:$B,'TB INC 12.22'!$C:$C,)</f>
        <v>12510 Prepaid Expenses:Prepaid Marketing</v>
      </c>
      <c r="F463" t="str">
        <f>IF(C463="Ltd",_xlfn.XLOOKUP(D463,Index!V:V,Index!R:R,),_xlfn.XLOOKUP(D463,Index!AG:AG,Index!AC:AC,))</f>
        <v>Prepaid Expenses</v>
      </c>
      <c r="G463">
        <f>IF(C463="Ltd",_xlfn.XLOOKUP(D463,Index!V:V,Index!T:T,),_xlfn.XLOOKUP(D463,Index!AG:AG,Index!AE:AE,))</f>
        <v>0</v>
      </c>
      <c r="I463" s="25">
        <f>_xlfn.XLOOKUP(_xlfn.NUMBERVALUE(MID(D463,2,5)),'TB INC 12.22'!B:B,'TB INC 12.22'!F:F,0,0,1)</f>
        <v>174950</v>
      </c>
      <c r="J463" s="30">
        <f>SUMIF(AJE!$E:$E,D463,AJE!$H:$H)</f>
        <v>0</v>
      </c>
      <c r="K463" s="30">
        <f>SUMIF(AJE!$Q:$Q,D463,AJE!$T:$T)</f>
        <v>0</v>
      </c>
      <c r="L463" s="39">
        <f t="shared" si="25"/>
        <v>174950</v>
      </c>
      <c r="M463" s="30">
        <f>SUMIF(AJE!$AB:$AB,D463,AJE!$AE:$AE)</f>
        <v>0</v>
      </c>
      <c r="N463" s="29">
        <f t="shared" si="26"/>
        <v>174950</v>
      </c>
      <c r="P463" s="25"/>
    </row>
    <row r="464" spans="1:16" x14ac:dyDescent="0.35">
      <c r="A464">
        <f>_xlfn.XLOOKUP($B464,Index!$E:$E,Index!$D:$D,)</f>
        <v>3</v>
      </c>
      <c r="B464" t="str">
        <f>IF($C464="Ltd",_xlfn.XLOOKUP($D464,Index!$V:$V,Index!$P:$P,),_xlfn.XLOOKUP($D464,Index!$AG:$AG,Index!$AA:$AA,))</f>
        <v>Prepaid expenses and other receivable</v>
      </c>
      <c r="C464" t="str">
        <f t="shared" si="29"/>
        <v>Inc</v>
      </c>
      <c r="D464" t="s">
        <v>1127</v>
      </c>
      <c r="E464" s="1" t="str">
        <f>_xlfn.XLOOKUP(_xlfn.NUMBERVALUE(MID(D464,2,5)),'TB INC 12.22'!$B:$B,'TB INC 12.22'!$C:$C,)</f>
        <v>12515 Prepaid Expenses:Prepaid Commissions</v>
      </c>
      <c r="F464" t="str">
        <f>IF(C464="Ltd",_xlfn.XLOOKUP(D464,Index!V:V,Index!R:R,),_xlfn.XLOOKUP(D464,Index!AG:AG,Index!AC:AC,))</f>
        <v>Prepaid Expenses</v>
      </c>
      <c r="G464">
        <f>IF(C464="Ltd",_xlfn.XLOOKUP(D464,Index!V:V,Index!T:T,),_xlfn.XLOOKUP(D464,Index!AG:AG,Index!AE:AE,))</f>
        <v>0</v>
      </c>
      <c r="I464" s="25">
        <f>_xlfn.XLOOKUP(_xlfn.NUMBERVALUE(MID(D464,2,5)),'TB INC 12.22'!B:B,'TB INC 12.22'!F:F,0,0,1)</f>
        <v>3055318.89</v>
      </c>
      <c r="J464" s="30">
        <f>SUMIF(AJE!$E:$E,D464,AJE!$H:$H)</f>
        <v>0</v>
      </c>
      <c r="K464" s="30">
        <f>SUMIF(AJE!$Q:$Q,D464,AJE!$T:$T)</f>
        <v>0</v>
      </c>
      <c r="L464" s="39">
        <f t="shared" si="25"/>
        <v>3055318.89</v>
      </c>
      <c r="M464" s="30">
        <f>SUMIF(AJE!$AB:$AB,D464,AJE!$AE:$AE)</f>
        <v>0</v>
      </c>
      <c r="N464" s="29">
        <f t="shared" si="26"/>
        <v>3055318.89</v>
      </c>
      <c r="P464" s="25"/>
    </row>
    <row r="465" spans="1:16" x14ac:dyDescent="0.35">
      <c r="A465">
        <f>_xlfn.XLOOKUP($B465,Index!$E:$E,Index!$D:$D,)</f>
        <v>5</v>
      </c>
      <c r="B465" t="str">
        <f>IF($C465="Ltd",_xlfn.XLOOKUP($D465,Index!$V:$V,Index!$P:$P,),_xlfn.XLOOKUP($D465,Index!$AG:$AG,Index!$AA:$AA,))</f>
        <v>Intercompany</v>
      </c>
      <c r="C465" t="str">
        <f t="shared" si="29"/>
        <v>Inc</v>
      </c>
      <c r="D465" t="s">
        <v>1128</v>
      </c>
      <c r="E465" s="1" t="str">
        <f>_xlfn.XLOOKUP(_xlfn.NUMBERVALUE(MID(D465,2,5)),'TB INC 12.22'!$B:$B,'TB INC 12.22'!$C:$C,)</f>
        <v>16000 Intercompany Silverfort LTD</v>
      </c>
      <c r="F465">
        <f>IF(C465="Ltd",_xlfn.XLOOKUP(D465,Index!V:V,Index!R:R,),_xlfn.XLOOKUP(D465,Index!AG:AG,Index!AC:AC,))</f>
        <v>0</v>
      </c>
      <c r="G465">
        <f>IF(C465="Ltd",_xlfn.XLOOKUP(D465,Index!V:V,Index!T:T,),_xlfn.XLOOKUP(D465,Index!AG:AG,Index!AE:AE,))</f>
        <v>0</v>
      </c>
      <c r="I465" s="25">
        <f>_xlfn.XLOOKUP(_xlfn.NUMBERVALUE(MID(D465,2,5)),'TB INC 12.22'!B:B,'TB INC 12.22'!F:F,0,0,1)</f>
        <v>54871241.009999998</v>
      </c>
      <c r="J465" s="30">
        <f>SUMIF(AJE!$E:$E,D465,AJE!$H:$H)</f>
        <v>0</v>
      </c>
      <c r="K465" s="30">
        <f>SUMIF(AJE!$Q:$Q,D465,AJE!$T:$T)</f>
        <v>0</v>
      </c>
      <c r="L465" s="39">
        <f t="shared" si="25"/>
        <v>54871241.009999998</v>
      </c>
      <c r="M465" s="30">
        <f>SUMIF(AJE!$AB:$AB,D465,AJE!$AE:$AE)</f>
        <v>-5666111.0047792401</v>
      </c>
      <c r="N465" s="29">
        <f t="shared" si="26"/>
        <v>49205130.005220756</v>
      </c>
      <c r="P465" s="25"/>
    </row>
    <row r="466" spans="1:16" x14ac:dyDescent="0.35">
      <c r="A466">
        <f>_xlfn.XLOOKUP($B466,Index!$E:$E,Index!$D:$D,)</f>
        <v>5</v>
      </c>
      <c r="B466" t="str">
        <f>IF($C466="Ltd",_xlfn.XLOOKUP($D466,Index!$V:$V,Index!$P:$P,),_xlfn.XLOOKUP($D466,Index!$AG:$AG,Index!$AA:$AA,))</f>
        <v>Intercompany</v>
      </c>
      <c r="C466" t="str">
        <f t="shared" si="29"/>
        <v>Inc</v>
      </c>
      <c r="D466" t="s">
        <v>1129</v>
      </c>
      <c r="E466" s="1" t="str">
        <f>_xlfn.XLOOKUP(_xlfn.NUMBERVALUE(MID(D466,2,5)),'TB INC 12.22'!$B:$B,'TB INC 12.22'!$C:$C,)</f>
        <v>16025 Investment in LTD</v>
      </c>
      <c r="F466">
        <f>IF(C466="Ltd",_xlfn.XLOOKUP(D466,Index!V:V,Index!R:R,),_xlfn.XLOOKUP(D466,Index!AG:AG,Index!AC:AC,))</f>
        <v>0</v>
      </c>
      <c r="G466">
        <f>IF(C466="Ltd",_xlfn.XLOOKUP(D466,Index!V:V,Index!T:T,),_xlfn.XLOOKUP(D466,Index!AG:AG,Index!AE:AE,))</f>
        <v>0</v>
      </c>
      <c r="I466" s="25">
        <f>_xlfn.XLOOKUP(_xlfn.NUMBERVALUE(MID(D466,2,5)),'TB INC 12.22'!B:B,'TB INC 12.22'!F:F,0,0,1)</f>
        <v>37176052.350000001</v>
      </c>
      <c r="J466" s="30">
        <f>SUMIF(AJE!$E:$E,D466,AJE!$H:$H)</f>
        <v>0</v>
      </c>
      <c r="K466" s="30">
        <f>SUMIF(AJE!$Q:$Q,D466,AJE!$T:$T)</f>
        <v>0</v>
      </c>
      <c r="L466" s="39">
        <f t="shared" si="25"/>
        <v>37176052.350000001</v>
      </c>
      <c r="M466" s="30">
        <f>SUMIF(AJE!$AB:$AB,D466,AJE!$AE:$AE)</f>
        <v>0</v>
      </c>
      <c r="N466" s="29">
        <f t="shared" si="26"/>
        <v>37176052.350000001</v>
      </c>
      <c r="P466" s="25"/>
    </row>
    <row r="467" spans="1:16" x14ac:dyDescent="0.35">
      <c r="A467">
        <f>_xlfn.XLOOKUP($B467,Index!$E:$E,Index!$D:$D,)</f>
        <v>10</v>
      </c>
      <c r="B467" t="str">
        <f>IF($C467="Ltd",_xlfn.XLOOKUP($D467,Index!$V:$V,Index!$P:$P,),_xlfn.XLOOKUP($D467,Index!$AG:$AG,Index!$AA:$AA,))</f>
        <v>Capital Stock</v>
      </c>
      <c r="C467" t="str">
        <f t="shared" si="29"/>
        <v>Inc</v>
      </c>
      <c r="D467" t="s">
        <v>1357</v>
      </c>
      <c r="E467" s="1" t="str">
        <f>_xlfn.XLOOKUP(_xlfn.NUMBERVALUE(MID(D467,2,5)),'TB INC 12.22'!$B:$B,'TB INC 12.22'!$C:$C,)</f>
        <v>16030 Option Investment in LTD</v>
      </c>
      <c r="F467">
        <f>IF(C467="Ltd",_xlfn.XLOOKUP(D467,Index!V:V,Index!R:R,),_xlfn.XLOOKUP(D467,Index!AG:AG,Index!AC:AC,))</f>
        <v>0</v>
      </c>
      <c r="G467">
        <f>IF(C467="Ltd",_xlfn.XLOOKUP(D467,Index!V:V,Index!T:T,),_xlfn.XLOOKUP(D467,Index!AG:AG,Index!AE:AE,))</f>
        <v>0</v>
      </c>
      <c r="I467" s="25">
        <f>_xlfn.XLOOKUP(_xlfn.NUMBERVALUE(MID(D467,2,5)),'TB INC 12.22'!B:B,'TB INC 12.22'!F:F,0,0,1)</f>
        <v>3045747.73</v>
      </c>
      <c r="J467" s="30">
        <f>SUMIF(AJE!$E:$E,D467,AJE!$H:$H)</f>
        <v>0</v>
      </c>
      <c r="K467" s="30">
        <f>SUMIF(AJE!$Q:$Q,D467,AJE!$T:$T)</f>
        <v>0</v>
      </c>
      <c r="L467" s="39">
        <f t="shared" si="25"/>
        <v>3045747.73</v>
      </c>
      <c r="M467" s="30">
        <f>SUMIF(AJE!$AB:$AB,D467,AJE!$AE:$AE)</f>
        <v>-1500366.5585535499</v>
      </c>
      <c r="N467" s="29">
        <f t="shared" si="26"/>
        <v>1545381.1714464501</v>
      </c>
      <c r="P467" s="25"/>
    </row>
    <row r="468" spans="1:16" x14ac:dyDescent="0.35">
      <c r="A468">
        <f>_xlfn.XLOOKUP($B468,Index!$E:$E,Index!$D:$D,)</f>
        <v>5</v>
      </c>
      <c r="B468" t="str">
        <f>IF($C468="Ltd",_xlfn.XLOOKUP($D468,Index!$V:$V,Index!$P:$P,),_xlfn.XLOOKUP($D468,Index!$AG:$AG,Index!$AA:$AA,))</f>
        <v>Intercompany</v>
      </c>
      <c r="C468" t="str">
        <f t="shared" si="29"/>
        <v>Inc</v>
      </c>
      <c r="D468" t="s">
        <v>1130</v>
      </c>
      <c r="E468" s="1" t="str">
        <f>_xlfn.XLOOKUP(_xlfn.NUMBERVALUE(MID(D468,2,5)),'TB INC 12.22'!$B:$B,'TB INC 12.22'!$C:$C,)</f>
        <v>16050 LTD Investement - Equity Loss</v>
      </c>
      <c r="F468">
        <f>IF(C468="Ltd",_xlfn.XLOOKUP(D468,Index!V:V,Index!R:R,),_xlfn.XLOOKUP(D468,Index!AG:AG,Index!AC:AC,))</f>
        <v>0</v>
      </c>
      <c r="G468">
        <f>IF(C468="Ltd",_xlfn.XLOOKUP(D468,Index!V:V,Index!T:T,),_xlfn.XLOOKUP(D468,Index!AG:AG,Index!AE:AE,))</f>
        <v>0</v>
      </c>
      <c r="I468" s="25">
        <f>_xlfn.XLOOKUP(_xlfn.NUMBERVALUE(MID(D468,2,5)),'TB INC 12.22'!B:B,'TB INC 12.22'!F:F,0,0,1)</f>
        <v>-37702765.43</v>
      </c>
      <c r="J468" s="30">
        <f>SUMIF(AJE!$E:$E,D468,AJE!$H:$H)</f>
        <v>0</v>
      </c>
      <c r="K468" s="30">
        <f>SUMIF(AJE!$Q:$Q,D468,AJE!$T:$T)</f>
        <v>0</v>
      </c>
      <c r="L468" s="39">
        <f t="shared" si="25"/>
        <v>-37702765.43</v>
      </c>
      <c r="M468" s="30">
        <f>SUMIF(AJE!$AB:$AB,D468,AJE!$AE:$AE)</f>
        <v>37702765.43</v>
      </c>
      <c r="N468" s="29">
        <f t="shared" si="26"/>
        <v>0</v>
      </c>
      <c r="P468" s="25"/>
    </row>
    <row r="469" spans="1:16" x14ac:dyDescent="0.35">
      <c r="A469">
        <f>_xlfn.XLOOKUP($B469,Index!$E:$E,Index!$D:$D,)</f>
        <v>6</v>
      </c>
      <c r="B469" t="str">
        <f>IF($C469="Ltd",_xlfn.XLOOKUP($D469,Index!$V:$V,Index!$P:$P,),_xlfn.XLOOKUP($D469,Index!$AG:$AG,Index!$AA:$AA,))</f>
        <v>Accounts Payable</v>
      </c>
      <c r="C469" t="str">
        <f t="shared" si="29"/>
        <v>Inc</v>
      </c>
      <c r="D469" t="s">
        <v>1131</v>
      </c>
      <c r="E469" s="1" t="str">
        <f>_xlfn.XLOOKUP(_xlfn.NUMBERVALUE(MID(D469,2,5)),'TB INC 12.22'!$B:$B,'TB INC 12.22'!$C:$C,)</f>
        <v>20000 Accounts Payable</v>
      </c>
      <c r="F469">
        <f>IF(C469="Ltd",_xlfn.XLOOKUP(D469,Index!V:V,Index!R:R,),_xlfn.XLOOKUP(D469,Index!AG:AG,Index!AC:AC,))</f>
        <v>0</v>
      </c>
      <c r="G469">
        <f>IF(C469="Ltd",_xlfn.XLOOKUP(D469,Index!V:V,Index!T:T,),_xlfn.XLOOKUP(D469,Index!AG:AG,Index!AE:AE,))</f>
        <v>0</v>
      </c>
      <c r="I469" s="25">
        <f>_xlfn.XLOOKUP(_xlfn.NUMBERVALUE(MID(D469,2,5)),'TB INC 12.22'!B:B,'TB INC 12.22'!F:F,0,0,1)</f>
        <v>-185714.86</v>
      </c>
      <c r="J469" s="30">
        <f>SUMIF(AJE!$E:$E,D469,AJE!$H:$H)</f>
        <v>0</v>
      </c>
      <c r="K469" s="30">
        <f>SUMIF(AJE!$Q:$Q,D469,AJE!$T:$T)</f>
        <v>0</v>
      </c>
      <c r="L469" s="39">
        <f t="shared" si="25"/>
        <v>-185714.86</v>
      </c>
      <c r="M469" s="30">
        <f>SUMIF(AJE!$AB:$AB,D469,AJE!$AE:$AE)</f>
        <v>0</v>
      </c>
      <c r="N469" s="29">
        <f t="shared" si="26"/>
        <v>-185714.86</v>
      </c>
      <c r="P469" s="25"/>
    </row>
    <row r="470" spans="1:16" x14ac:dyDescent="0.35">
      <c r="A470">
        <f>_xlfn.XLOOKUP($B470,Index!$E:$E,Index!$D:$D,)</f>
        <v>6</v>
      </c>
      <c r="B470" t="str">
        <f>IF($C470="Ltd",_xlfn.XLOOKUP($D470,Index!$V:$V,Index!$P:$P,),_xlfn.XLOOKUP($D470,Index!$AG:$AG,Index!$AA:$AA,))</f>
        <v>Accounts Payable</v>
      </c>
      <c r="C470" t="str">
        <f t="shared" si="29"/>
        <v>Inc</v>
      </c>
      <c r="D470" t="s">
        <v>1132</v>
      </c>
      <c r="E470" s="1" t="str">
        <f>_xlfn.XLOOKUP(_xlfn.NUMBERVALUE(MID(D470,2,5)),'TB INC 12.22'!$B:$B,'TB INC 12.22'!$C:$C,)</f>
        <v>20105 Company Credit Cards:SVB CC Hed Kovetz 1410</v>
      </c>
      <c r="F470" t="str">
        <f>IF(C470="Ltd",_xlfn.XLOOKUP(D470,Index!V:V,Index!R:R,),_xlfn.XLOOKUP(D470,Index!AG:AG,Index!AC:AC,))</f>
        <v>Credit Cards</v>
      </c>
      <c r="G470">
        <f>IF(C470="Ltd",_xlfn.XLOOKUP(D470,Index!V:V,Index!T:T,),_xlfn.XLOOKUP(D470,Index!AG:AG,Index!AE:AE,))</f>
        <v>0</v>
      </c>
      <c r="I470" s="25">
        <f>_xlfn.XLOOKUP(_xlfn.NUMBERVALUE(MID(D470,2,5)),'TB INC 12.22'!B:B,'TB INC 12.22'!F:F,0,0,1)</f>
        <v>-8174.6</v>
      </c>
      <c r="J470" s="30">
        <f>SUMIF(AJE!$E:$E,D470,AJE!$H:$H)</f>
        <v>0</v>
      </c>
      <c r="K470" s="30">
        <f>SUMIF(AJE!$Q:$Q,D470,AJE!$T:$T)</f>
        <v>0</v>
      </c>
      <c r="L470" s="39">
        <f t="shared" si="25"/>
        <v>-8174.6</v>
      </c>
      <c r="M470" s="30">
        <f>SUMIF(AJE!$AB:$AB,D470,AJE!$AE:$AE)</f>
        <v>0</v>
      </c>
      <c r="N470" s="29">
        <f t="shared" si="26"/>
        <v>-8174.6</v>
      </c>
      <c r="P470" s="25"/>
    </row>
    <row r="471" spans="1:16" x14ac:dyDescent="0.35">
      <c r="A471">
        <f>_xlfn.XLOOKUP($B471,Index!$E:$E,Index!$D:$D,)</f>
        <v>8</v>
      </c>
      <c r="B471" t="str">
        <f>IF($C471="Ltd",_xlfn.XLOOKUP($D471,Index!$V:$V,Index!$P:$P,),_xlfn.XLOOKUP($D471,Index!$AG:$AG,Index!$AA:$AA,))</f>
        <v>Employees Payable</v>
      </c>
      <c r="C471" t="str">
        <f t="shared" si="29"/>
        <v>Inc</v>
      </c>
      <c r="D471" t="s">
        <v>1133</v>
      </c>
      <c r="E471" s="1" t="str">
        <f>_xlfn.XLOOKUP(_xlfn.NUMBERVALUE(MID(D471,2,5)),'TB INC 12.22'!$B:$B,'TB INC 12.22'!$C:$C,)</f>
        <v>21010 Accrued Liabilities US:Vacation</v>
      </c>
      <c r="F471">
        <f>IF(C471="Ltd",_xlfn.XLOOKUP(D471,Index!V:V,Index!R:R,),_xlfn.XLOOKUP(D471,Index!AG:AG,Index!AC:AC,))</f>
        <v>0</v>
      </c>
      <c r="G471">
        <f>IF(C471="Ltd",_xlfn.XLOOKUP(D471,Index!V:V,Index!T:T,),_xlfn.XLOOKUP(D471,Index!AG:AG,Index!AE:AE,))</f>
        <v>0</v>
      </c>
      <c r="I471" s="25">
        <f>_xlfn.XLOOKUP(_xlfn.NUMBERVALUE(MID(D471,2,5)),'TB INC 12.22'!B:B,'TB INC 12.22'!F:F,0,0,1)</f>
        <v>-219145.88</v>
      </c>
      <c r="J471" s="30">
        <f>SUMIF(AJE!$E:$E,D471,AJE!$H:$H)</f>
        <v>0</v>
      </c>
      <c r="K471" s="30">
        <f>SUMIF(AJE!$Q:$Q,D471,AJE!$T:$T)</f>
        <v>0</v>
      </c>
      <c r="L471" s="39">
        <f t="shared" si="25"/>
        <v>-219145.88</v>
      </c>
      <c r="M471" s="30">
        <f>SUMIF(AJE!$AB:$AB,D471,AJE!$AE:$AE)</f>
        <v>0</v>
      </c>
      <c r="N471" s="29">
        <f t="shared" si="26"/>
        <v>-219145.88</v>
      </c>
      <c r="P471" s="25"/>
    </row>
    <row r="472" spans="1:16" x14ac:dyDescent="0.35">
      <c r="A472">
        <f>_xlfn.XLOOKUP($B472,Index!$E:$E,Index!$D:$D,)</f>
        <v>8</v>
      </c>
      <c r="B472" t="str">
        <f>IF($C472="Ltd",_xlfn.XLOOKUP($D472,Index!$V:$V,Index!$P:$P,),_xlfn.XLOOKUP($D472,Index!$AG:$AG,Index!$AA:$AA,))</f>
        <v>Employees Payable</v>
      </c>
      <c r="C472" t="str">
        <f t="shared" si="29"/>
        <v>Inc</v>
      </c>
      <c r="D472" t="s">
        <v>1134</v>
      </c>
      <c r="E472" s="1" t="str">
        <f>_xlfn.XLOOKUP(_xlfn.NUMBERVALUE(MID(D472,2,5)),'TB INC 12.22'!$B:$B,'TB INC 12.22'!$C:$C,)</f>
        <v>21020 Accrued Liabilities US:Bonuses</v>
      </c>
      <c r="F472">
        <f>IF(C472="Ltd",_xlfn.XLOOKUP(D472,Index!V:V,Index!R:R,),_xlfn.XLOOKUP(D472,Index!AG:AG,Index!AC:AC,))</f>
        <v>0</v>
      </c>
      <c r="G472">
        <f>IF(C472="Ltd",_xlfn.XLOOKUP(D472,Index!V:V,Index!T:T,),_xlfn.XLOOKUP(D472,Index!AG:AG,Index!AE:AE,))</f>
        <v>0</v>
      </c>
      <c r="I472" s="25">
        <f>_xlfn.XLOOKUP(_xlfn.NUMBERVALUE(MID(D472,2,5)),'TB INC 12.22'!B:B,'TB INC 12.22'!F:F,0,0,1)</f>
        <v>-129846.74</v>
      </c>
      <c r="J472" s="30">
        <f>SUMIF(AJE!$E:$E,D472,AJE!$H:$H)</f>
        <v>-3625.5140099999999</v>
      </c>
      <c r="K472" s="30">
        <f>SUMIF(AJE!$Q:$Q,D472,AJE!$T:$T)</f>
        <v>0</v>
      </c>
      <c r="L472" s="39">
        <f t="shared" si="25"/>
        <v>-133472.25401</v>
      </c>
      <c r="M472" s="30">
        <f>SUMIF(AJE!$AB:$AB,D472,AJE!$AE:$AE)</f>
        <v>0</v>
      </c>
      <c r="N472" s="29">
        <f t="shared" si="26"/>
        <v>-133472.25401</v>
      </c>
      <c r="P472" s="25"/>
    </row>
    <row r="473" spans="1:16" x14ac:dyDescent="0.35">
      <c r="A473">
        <f>_xlfn.XLOOKUP($B473,Index!$E:$E,Index!$D:$D,)</f>
        <v>8</v>
      </c>
      <c r="B473" t="str">
        <f>IF($C473="Ltd",_xlfn.XLOOKUP($D473,Index!$V:$V,Index!$P:$P,),_xlfn.XLOOKUP($D473,Index!$AG:$AG,Index!$AA:$AA,))</f>
        <v>Employees Payable</v>
      </c>
      <c r="C473" t="str">
        <f t="shared" si="29"/>
        <v>Inc</v>
      </c>
      <c r="D473" t="s">
        <v>1135</v>
      </c>
      <c r="E473" s="1" t="str">
        <f>_xlfn.XLOOKUP(_xlfn.NUMBERVALUE(MID(D473,2,5)),'TB INC 12.22'!$B:$B,'TB INC 12.22'!$C:$C,)</f>
        <v>21025 Accrued Liabilities US:Payroll taxes</v>
      </c>
      <c r="F473">
        <f>IF(C473="Ltd",_xlfn.XLOOKUP(D473,Index!V:V,Index!R:R,),_xlfn.XLOOKUP(D473,Index!AG:AG,Index!AC:AC,))</f>
        <v>0</v>
      </c>
      <c r="G473">
        <f>IF(C473="Ltd",_xlfn.XLOOKUP(D473,Index!V:V,Index!T:T,),_xlfn.XLOOKUP(D473,Index!AG:AG,Index!AE:AE,))</f>
        <v>0</v>
      </c>
      <c r="I473" s="25">
        <f>_xlfn.XLOOKUP(_xlfn.NUMBERVALUE(MID(D473,2,5)),'TB INC 12.22'!B:B,'TB INC 12.22'!F:F,0,0,1)</f>
        <v>-33894.660000000003</v>
      </c>
      <c r="J473" s="30">
        <f>SUMIF(AJE!$E:$E,D473,AJE!$H:$H)</f>
        <v>0</v>
      </c>
      <c r="K473" s="30">
        <f>SUMIF(AJE!$Q:$Q,D473,AJE!$T:$T)</f>
        <v>0</v>
      </c>
      <c r="L473" s="39">
        <f t="shared" si="25"/>
        <v>-33894.660000000003</v>
      </c>
      <c r="M473" s="30">
        <f>SUMIF(AJE!$AB:$AB,D473,AJE!$AE:$AE)</f>
        <v>0</v>
      </c>
      <c r="N473" s="29">
        <f t="shared" si="26"/>
        <v>-33894.660000000003</v>
      </c>
      <c r="P473" s="25"/>
    </row>
    <row r="474" spans="1:16" x14ac:dyDescent="0.35">
      <c r="A474">
        <f>_xlfn.XLOOKUP($B474,Index!$E:$E,Index!$D:$D,)</f>
        <v>7</v>
      </c>
      <c r="B474" t="str">
        <f>IF($C474="Ltd",_xlfn.XLOOKUP($D474,Index!$V:$V,Index!$P:$P,),_xlfn.XLOOKUP($D474,Index!$AG:$AG,Index!$AA:$AA,))</f>
        <v>Accrued expenses and other payable</v>
      </c>
      <c r="C474" t="str">
        <f t="shared" si="29"/>
        <v>Inc</v>
      </c>
      <c r="D474" t="s">
        <v>1360</v>
      </c>
      <c r="E474" s="1" t="str">
        <f>_xlfn.XLOOKUP(_xlfn.NUMBERVALUE(MID(D474,2,5)),'TB INC 12.22'!$B:$B,'TB INC 12.22'!$C:$C,)</f>
        <v>21030 Accrued Liabilities US:Expenses</v>
      </c>
      <c r="F474">
        <f>IF(C474="Ltd",_xlfn.XLOOKUP(D474,Index!V:V,Index!R:R,),_xlfn.XLOOKUP(D474,Index!AG:AG,Index!AC:AC,))</f>
        <v>0</v>
      </c>
      <c r="G474">
        <f>IF(C474="Ltd",_xlfn.XLOOKUP(D474,Index!V:V,Index!T:T,),_xlfn.XLOOKUP(D474,Index!AG:AG,Index!AE:AE,))</f>
        <v>0</v>
      </c>
      <c r="I474" s="25">
        <f>_xlfn.XLOOKUP(_xlfn.NUMBERVALUE(MID(D474,2,5)),'TB INC 12.22'!B:B,'TB INC 12.22'!F:F,0,0,1)</f>
        <v>-8500</v>
      </c>
      <c r="J474" s="30">
        <f>SUMIF(AJE!$E:$E,D474,AJE!$H:$H)</f>
        <v>0</v>
      </c>
      <c r="K474" s="30">
        <f>SUMIF(AJE!$Q:$Q,D474,AJE!$T:$T)</f>
        <v>0</v>
      </c>
      <c r="L474" s="39">
        <f t="shared" ref="L474:L537" si="30">I474+J474+K474</f>
        <v>-8500</v>
      </c>
      <c r="M474" s="30">
        <f>SUMIF(AJE!$AB:$AB,D474,AJE!$AE:$AE)</f>
        <v>0</v>
      </c>
      <c r="N474" s="29">
        <f t="shared" ref="N474:N537" si="31">L474+M474</f>
        <v>-8500</v>
      </c>
      <c r="P474" s="25"/>
    </row>
    <row r="475" spans="1:16" x14ac:dyDescent="0.35">
      <c r="A475">
        <f>_xlfn.XLOOKUP($B475,Index!$E:$E,Index!$D:$D,)</f>
        <v>9</v>
      </c>
      <c r="B475" t="str">
        <f>IF($C475="Ltd",_xlfn.XLOOKUP($D475,Index!$V:$V,Index!$P:$P,),_xlfn.XLOOKUP($D475,Index!$AG:$AG,Index!$AA:$AA,))</f>
        <v>Deferred Revenue</v>
      </c>
      <c r="C475" t="str">
        <f t="shared" si="29"/>
        <v>Inc</v>
      </c>
      <c r="D475" t="s">
        <v>1136</v>
      </c>
      <c r="E475" s="1" t="str">
        <f>_xlfn.XLOOKUP(_xlfn.NUMBERVALUE(MID(D475,2,5)),'TB INC 12.22'!$B:$B,'TB INC 12.22'!$C:$C,)</f>
        <v>22005 Deferred Revenue:Software Sales</v>
      </c>
      <c r="F475">
        <f>IF(C475="Ltd",_xlfn.XLOOKUP(D475,Index!V:V,Index!R:R,),_xlfn.XLOOKUP(D475,Index!AG:AG,Index!AC:AC,))</f>
        <v>0</v>
      </c>
      <c r="G475">
        <f>IF(C475="Ltd",_xlfn.XLOOKUP(D475,Index!V:V,Index!T:T,),_xlfn.XLOOKUP(D475,Index!AG:AG,Index!AE:AE,))</f>
        <v>0</v>
      </c>
      <c r="I475" s="25">
        <f>_xlfn.XLOOKUP(_xlfn.NUMBERVALUE(MID(D475,2,5)),'TB INC 12.22'!B:B,'TB INC 12.22'!F:F,0,0,1)</f>
        <v>-5934251.3600000003</v>
      </c>
      <c r="J475" s="30">
        <f>SUMIF(AJE!$E:$E,D475,AJE!$H:$H)</f>
        <v>317432.93723711371</v>
      </c>
      <c r="K475" s="30">
        <f>SUMIF(AJE!$Q:$Q,D475,AJE!$T:$T)</f>
        <v>0</v>
      </c>
      <c r="L475" s="39">
        <f t="shared" si="30"/>
        <v>-5616818.4227628866</v>
      </c>
      <c r="M475" s="30">
        <f>SUMIF(AJE!$AB:$AB,D475,AJE!$AE:$AE)</f>
        <v>0</v>
      </c>
      <c r="N475" s="29">
        <f t="shared" si="31"/>
        <v>-5616818.4227628866</v>
      </c>
      <c r="P475" s="25"/>
    </row>
    <row r="476" spans="1:16" x14ac:dyDescent="0.35">
      <c r="A476">
        <f>_xlfn.XLOOKUP($B476,Index!$E:$E,Index!$D:$D,)</f>
        <v>15</v>
      </c>
      <c r="B476" t="str">
        <f>IF($C476="Ltd",_xlfn.XLOOKUP($D476,Index!$V:$V,Index!$P:$P,),_xlfn.XLOOKUP($D476,Index!$AG:$AG,Index!$AA:$AA,))</f>
        <v>Long term deferred revenue</v>
      </c>
      <c r="C476" t="str">
        <f t="shared" si="29"/>
        <v>Inc</v>
      </c>
      <c r="D476" t="s">
        <v>20232</v>
      </c>
      <c r="E476" s="1" t="str">
        <f>_xlfn.XLOOKUP(_xlfn.NUMBERVALUE(MID(D476,2,5)),'TB INC 12.22'!$B:$B,'TB INC 12.22'!$C:$C,)</f>
        <v>27100 Long Term Deferred Revenue</v>
      </c>
      <c r="F476">
        <f>IF(C476="Ltd",_xlfn.XLOOKUP(D476,Index!V:V,Index!R:R,),_xlfn.XLOOKUP(D476,Index!AG:AG,Index!AC:AC,))</f>
        <v>0</v>
      </c>
      <c r="G476">
        <f>IF(C476="Ltd",_xlfn.XLOOKUP(D476,Index!V:V,Index!T:T,),_xlfn.XLOOKUP(D476,Index!AG:AG,Index!AE:AE,))</f>
        <v>0</v>
      </c>
      <c r="I476" s="25">
        <f>_xlfn.XLOOKUP(_xlfn.NUMBERVALUE(MID(D476,2,5)),'TB INC 12.22'!B:B,'TB INC 12.22'!F:F,0,0,1)</f>
        <v>-2696365</v>
      </c>
      <c r="J476" s="30">
        <f>SUMIF(AJE!$E:$E,D476,AJE!$H:$H)</f>
        <v>0</v>
      </c>
      <c r="K476" s="30">
        <f>SUMIF(AJE!$Q:$Q,D476,AJE!$T:$T)</f>
        <v>0</v>
      </c>
      <c r="L476" s="39">
        <f t="shared" si="30"/>
        <v>-2696365</v>
      </c>
      <c r="M476" s="30">
        <f>SUMIF(AJE!$AB:$AB,D476,AJE!$AE:$AE)</f>
        <v>0</v>
      </c>
      <c r="N476" s="29">
        <f t="shared" si="31"/>
        <v>-2696365</v>
      </c>
      <c r="P476" s="25"/>
    </row>
    <row r="477" spans="1:16" x14ac:dyDescent="0.35">
      <c r="A477">
        <f>_xlfn.XLOOKUP($B477,Index!$E:$E,Index!$D:$D,)</f>
        <v>8</v>
      </c>
      <c r="B477" t="str">
        <f>IF($C477="Ltd",_xlfn.XLOOKUP($D477,Index!$V:$V,Index!$P:$P,),_xlfn.XLOOKUP($D477,Index!$AG:$AG,Index!$AA:$AA,))</f>
        <v>Employees Payable</v>
      </c>
      <c r="C477" t="str">
        <f t="shared" si="29"/>
        <v>Inc</v>
      </c>
      <c r="D477" t="s">
        <v>1137</v>
      </c>
      <c r="E477" s="1" t="str">
        <f>_xlfn.XLOOKUP(_xlfn.NUMBERVALUE(MID(D477,2,5)),'TB INC 12.22'!$B:$B,'TB INC 12.22'!$C:$C,)</f>
        <v>24000 Payroll Liabilities</v>
      </c>
      <c r="F477">
        <f>IF(C477="Ltd",_xlfn.XLOOKUP(D477,Index!V:V,Index!R:R,),_xlfn.XLOOKUP(D477,Index!AG:AG,Index!AC:AC,))</f>
        <v>0</v>
      </c>
      <c r="G477">
        <f>IF(C477="Ltd",_xlfn.XLOOKUP(D477,Index!V:V,Index!T:T,),_xlfn.XLOOKUP(D477,Index!AG:AG,Index!AE:AE,))</f>
        <v>0</v>
      </c>
      <c r="I477" s="25">
        <f>_xlfn.XLOOKUP(_xlfn.NUMBERVALUE(MID(D477,2,5)),'TB INC 12.22'!B:B,'TB INC 12.22'!F:F,0,0,1)</f>
        <v>-501.99</v>
      </c>
      <c r="J477" s="30">
        <f>SUMIF(AJE!$E:$E,D477,AJE!$H:$H)</f>
        <v>0</v>
      </c>
      <c r="K477" s="30">
        <f>SUMIF(AJE!$Q:$Q,D477,AJE!$T:$T)</f>
        <v>0</v>
      </c>
      <c r="L477" s="39">
        <f t="shared" si="30"/>
        <v>-501.99</v>
      </c>
      <c r="M477" s="30">
        <f>SUMIF(AJE!$AB:$AB,D477,AJE!$AE:$AE)</f>
        <v>0</v>
      </c>
      <c r="N477" s="29">
        <f t="shared" si="31"/>
        <v>-501.99</v>
      </c>
      <c r="P477" s="25"/>
    </row>
    <row r="478" spans="1:16" x14ac:dyDescent="0.35">
      <c r="A478">
        <f>_xlfn.XLOOKUP($B478,Index!$E:$E,Index!$D:$D,)</f>
        <v>8</v>
      </c>
      <c r="B478" t="str">
        <f>IF($C478="Ltd",_xlfn.XLOOKUP($D478,Index!$V:$V,Index!$P:$P,),_xlfn.XLOOKUP($D478,Index!$AG:$AG,Index!$AA:$AA,))</f>
        <v>Employees Payable</v>
      </c>
      <c r="C478" t="str">
        <f t="shared" si="29"/>
        <v>Inc</v>
      </c>
      <c r="D478" t="s">
        <v>1138</v>
      </c>
      <c r="E478" s="1" t="str">
        <f>_xlfn.XLOOKUP(_xlfn.NUMBERVALUE(MID(D478,2,5)),'TB INC 12.22'!$B:$B,'TB INC 12.22'!$C:$C,)</f>
        <v>24017 Payroll Liabilities:Payroll 401k Withholding</v>
      </c>
      <c r="F478">
        <f>IF(C478="Ltd",_xlfn.XLOOKUP(D478,Index!V:V,Index!R:R,),_xlfn.XLOOKUP(D478,Index!AG:AG,Index!AC:AC,))</f>
        <v>0</v>
      </c>
      <c r="G478">
        <f>IF(C478="Ltd",_xlfn.XLOOKUP(D478,Index!V:V,Index!T:T,),_xlfn.XLOOKUP(D478,Index!AG:AG,Index!AE:AE,))</f>
        <v>0</v>
      </c>
      <c r="I478" s="25">
        <f>_xlfn.XLOOKUP(_xlfn.NUMBERVALUE(MID(D478,2,5)),'TB INC 12.22'!B:B,'TB INC 12.22'!F:F,0,0,1)</f>
        <v>-20451.29</v>
      </c>
      <c r="J478" s="30">
        <f>SUMIF(AJE!$E:$E,D478,AJE!$H:$H)</f>
        <v>0</v>
      </c>
      <c r="K478" s="30">
        <f>SUMIF(AJE!$Q:$Q,D478,AJE!$T:$T)</f>
        <v>0</v>
      </c>
      <c r="L478" s="39">
        <f t="shared" si="30"/>
        <v>-20451.29</v>
      </c>
      <c r="M478" s="30">
        <f>SUMIF(AJE!$AB:$AB,D478,AJE!$AE:$AE)</f>
        <v>0</v>
      </c>
      <c r="N478" s="29">
        <f t="shared" si="31"/>
        <v>-20451.29</v>
      </c>
      <c r="P478" s="25"/>
    </row>
    <row r="479" spans="1:16" x14ac:dyDescent="0.35">
      <c r="A479">
        <f>_xlfn.XLOOKUP($B479,Index!$E:$E,Index!$D:$D,)</f>
        <v>8</v>
      </c>
      <c r="B479" t="str">
        <f>IF($C479="Ltd",_xlfn.XLOOKUP($D479,Index!$V:$V,Index!$P:$P,),_xlfn.XLOOKUP($D479,Index!$AG:$AG,Index!$AA:$AA,))</f>
        <v>Employees Payable</v>
      </c>
      <c r="C479" t="str">
        <f t="shared" si="29"/>
        <v>Inc</v>
      </c>
      <c r="D479" t="s">
        <v>1139</v>
      </c>
      <c r="E479" s="1" t="str">
        <f>_xlfn.XLOOKUP(_xlfn.NUMBERVALUE(MID(D479,2,5)),'TB INC 12.22'!$B:$B,'TB INC 12.22'!$C:$C,)</f>
        <v>24018 Payroll Liabilities:Payroll 401k  ROTH Withholding</v>
      </c>
      <c r="F479">
        <f>IF(C479="Ltd",_xlfn.XLOOKUP(D479,Index!V:V,Index!R:R,),_xlfn.XLOOKUP(D479,Index!AG:AG,Index!AC:AC,))</f>
        <v>0</v>
      </c>
      <c r="G479">
        <f>IF(C479="Ltd",_xlfn.XLOOKUP(D479,Index!V:V,Index!T:T,),_xlfn.XLOOKUP(D479,Index!AG:AG,Index!AE:AE,))</f>
        <v>0</v>
      </c>
      <c r="I479" s="25">
        <f>_xlfn.XLOOKUP(_xlfn.NUMBERVALUE(MID(D479,2,5)),'TB INC 12.22'!B:B,'TB INC 12.22'!F:F,0,0,1)</f>
        <v>-3475.67</v>
      </c>
      <c r="J479" s="30">
        <f>SUMIF(AJE!$E:$E,D479,AJE!$H:$H)</f>
        <v>0</v>
      </c>
      <c r="K479" s="30">
        <f>SUMIF(AJE!$Q:$Q,D479,AJE!$T:$T)</f>
        <v>0</v>
      </c>
      <c r="L479" s="39">
        <f t="shared" si="30"/>
        <v>-3475.67</v>
      </c>
      <c r="M479" s="30">
        <f>SUMIF(AJE!$AB:$AB,D479,AJE!$AE:$AE)</f>
        <v>0</v>
      </c>
      <c r="N479" s="29">
        <f t="shared" si="31"/>
        <v>-3475.67</v>
      </c>
      <c r="P479" s="25"/>
    </row>
    <row r="480" spans="1:16" x14ac:dyDescent="0.35">
      <c r="A480">
        <f>_xlfn.XLOOKUP($B480,Index!$E:$E,Index!$D:$D,)</f>
        <v>7</v>
      </c>
      <c r="B480" t="str">
        <f>IF($C480="Ltd",_xlfn.XLOOKUP($D480,Index!$V:$V,Index!$P:$P,),_xlfn.XLOOKUP($D480,Index!$AG:$AG,Index!$AA:$AA,))</f>
        <v>Accrued expenses and other payable</v>
      </c>
      <c r="C480" t="str">
        <f t="shared" si="29"/>
        <v>Inc</v>
      </c>
      <c r="D480" t="s">
        <v>1140</v>
      </c>
      <c r="E480" s="1" t="str">
        <f>_xlfn.XLOOKUP(_xlfn.NUMBERVALUE(MID(D480,2,5)),'TB INC 12.22'!$B:$B,'TB INC 12.22'!$C:$C,)</f>
        <v>25503 Sales Tax Payable:Texas State Comptroller Payable</v>
      </c>
      <c r="F480" t="str">
        <f>IF(C480="Ltd",_xlfn.XLOOKUP(D480,Index!V:V,Index!R:R,),_xlfn.XLOOKUP(D480,Index!AG:AG,Index!AC:AC,))</f>
        <v>Institutions</v>
      </c>
      <c r="G480">
        <f>IF(C480="Ltd",_xlfn.XLOOKUP(D480,Index!V:V,Index!T:T,),_xlfn.XLOOKUP(D480,Index!AG:AG,Index!AE:AE,))</f>
        <v>0</v>
      </c>
      <c r="I480" s="25">
        <f>_xlfn.XLOOKUP(_xlfn.NUMBERVALUE(MID(D480,2,5)),'TB INC 12.22'!B:B,'TB INC 12.22'!F:F,0,0,1)</f>
        <v>-81.55</v>
      </c>
      <c r="J480" s="30">
        <f>SUMIF(AJE!$E:$E,D480,AJE!$H:$H)</f>
        <v>0</v>
      </c>
      <c r="K480" s="30">
        <f>SUMIF(AJE!$Q:$Q,D480,AJE!$T:$T)</f>
        <v>0</v>
      </c>
      <c r="L480" s="39">
        <f t="shared" si="30"/>
        <v>-81.55</v>
      </c>
      <c r="M480" s="30">
        <f>SUMIF(AJE!$AB:$AB,D480,AJE!$AE:$AE)</f>
        <v>0</v>
      </c>
      <c r="N480" s="29">
        <f t="shared" si="31"/>
        <v>-81.55</v>
      </c>
      <c r="P480" s="25"/>
    </row>
    <row r="481" spans="1:16" x14ac:dyDescent="0.35">
      <c r="A481">
        <f>_xlfn.XLOOKUP($B481,Index!$E:$E,Index!$D:$D,)</f>
        <v>7</v>
      </c>
      <c r="B481" t="str">
        <f>IF($C481="Ltd",_xlfn.XLOOKUP($D481,Index!$V:$V,Index!$P:$P,),_xlfn.XLOOKUP($D481,Index!$AG:$AG,Index!$AA:$AA,))</f>
        <v>Accrued expenses and other payable</v>
      </c>
      <c r="C481" t="str">
        <f t="shared" si="29"/>
        <v>Inc</v>
      </c>
      <c r="D481" t="s">
        <v>1141</v>
      </c>
      <c r="E481" s="1" t="str">
        <f>_xlfn.XLOOKUP(_xlfn.NUMBERVALUE(MID(D481,2,5)),'TB INC 12.22'!$B:$B,'TB INC 12.22'!$C:$C,)</f>
        <v>25504 Sales Tax Payable:Connecticut Department of Revenue Services Payable</v>
      </c>
      <c r="F481" t="str">
        <f>IF(C481="Ltd",_xlfn.XLOOKUP(D481,Index!V:V,Index!R:R,),_xlfn.XLOOKUP(D481,Index!AG:AG,Index!AC:AC,))</f>
        <v>Institutions</v>
      </c>
      <c r="G481">
        <f>IF(C481="Ltd",_xlfn.XLOOKUP(D481,Index!V:V,Index!T:T,),_xlfn.XLOOKUP(D481,Index!AG:AG,Index!AE:AE,))</f>
        <v>0</v>
      </c>
      <c r="I481" s="25">
        <f>_xlfn.XLOOKUP(_xlfn.NUMBERVALUE(MID(D481,2,5)),'TB INC 12.22'!B:B,'TB INC 12.22'!F:F,0,0,1)</f>
        <v>0.43</v>
      </c>
      <c r="J481" s="30">
        <f>SUMIF(AJE!$E:$E,D481,AJE!$H:$H)</f>
        <v>0</v>
      </c>
      <c r="K481" s="30">
        <f>SUMIF(AJE!$Q:$Q,D481,AJE!$T:$T)</f>
        <v>0</v>
      </c>
      <c r="L481" s="39">
        <f t="shared" si="30"/>
        <v>0.43</v>
      </c>
      <c r="M481" s="30">
        <f>SUMIF(AJE!$AB:$AB,D481,AJE!$AE:$AE)</f>
        <v>0</v>
      </c>
      <c r="N481" s="29">
        <f t="shared" si="31"/>
        <v>0.43</v>
      </c>
      <c r="P481" s="25"/>
    </row>
    <row r="482" spans="1:16" x14ac:dyDescent="0.35">
      <c r="A482">
        <f>_xlfn.XLOOKUP($B482,Index!$E:$E,Index!$D:$D,)</f>
        <v>7</v>
      </c>
      <c r="B482" t="str">
        <f>IF($C482="Ltd",_xlfn.XLOOKUP($D482,Index!$V:$V,Index!$P:$P,),_xlfn.XLOOKUP($D482,Index!$AG:$AG,Index!$AA:$AA,))</f>
        <v>Accrued expenses and other payable</v>
      </c>
      <c r="C482" t="str">
        <f t="shared" si="29"/>
        <v>Inc</v>
      </c>
      <c r="D482" t="s">
        <v>1142</v>
      </c>
      <c r="E482" s="1" t="str">
        <f>_xlfn.XLOOKUP(_xlfn.NUMBERVALUE(MID(D482,2,5)),'TB INC 12.22'!$B:$B,'TB INC 12.22'!$C:$C,)</f>
        <v>25505 Sales Tax Payable:New Jersey Department of Revenue Payable</v>
      </c>
      <c r="F482" t="str">
        <f>IF(C482="Ltd",_xlfn.XLOOKUP(D482,Index!V:V,Index!R:R,),_xlfn.XLOOKUP(D482,Index!AG:AG,Index!AC:AC,))</f>
        <v>Institutions</v>
      </c>
      <c r="G482">
        <f>IF(C482="Ltd",_xlfn.XLOOKUP(D482,Index!V:V,Index!T:T,),_xlfn.XLOOKUP(D482,Index!AG:AG,Index!AE:AE,))</f>
        <v>0</v>
      </c>
      <c r="I482" s="25">
        <f>_xlfn.XLOOKUP(_xlfn.NUMBERVALUE(MID(D482,2,5)),'TB INC 12.22'!B:B,'TB INC 12.22'!F:F,0,0,1)</f>
        <v>-1906.59</v>
      </c>
      <c r="J482" s="30">
        <f>SUMIF(AJE!$E:$E,D482,AJE!$H:$H)</f>
        <v>0</v>
      </c>
      <c r="K482" s="30">
        <f>SUMIF(AJE!$Q:$Q,D482,AJE!$T:$T)</f>
        <v>0</v>
      </c>
      <c r="L482" s="39">
        <f t="shared" si="30"/>
        <v>-1906.59</v>
      </c>
      <c r="M482" s="30">
        <f>SUMIF(AJE!$AB:$AB,D482,AJE!$AE:$AE)</f>
        <v>0</v>
      </c>
      <c r="N482" s="29">
        <f t="shared" si="31"/>
        <v>-1906.59</v>
      </c>
      <c r="P482" s="25"/>
    </row>
    <row r="483" spans="1:16" x14ac:dyDescent="0.35">
      <c r="A483">
        <f>_xlfn.XLOOKUP($B483,Index!$E:$E,Index!$D:$D,)</f>
        <v>7</v>
      </c>
      <c r="B483" t="str">
        <f>IF($C483="Ltd",_xlfn.XLOOKUP($D483,Index!$V:$V,Index!$P:$P,),_xlfn.XLOOKUP($D483,Index!$AG:$AG,Index!$AA:$AA,))</f>
        <v>Accrued expenses and other payable</v>
      </c>
      <c r="C483" t="str">
        <f t="shared" si="29"/>
        <v>Inc</v>
      </c>
      <c r="D483" t="s">
        <v>1143</v>
      </c>
      <c r="E483" s="1" t="str">
        <f>_xlfn.XLOOKUP(_xlfn.NUMBERVALUE(MID(D483,2,5)),'TB INC 12.22'!$B:$B,'TB INC 12.22'!$C:$C,)</f>
        <v>California Department of Tax and Fee Administration Payable</v>
      </c>
      <c r="F483" t="str">
        <f>IF(C483="Ltd",_xlfn.XLOOKUP(D483,Index!V:V,Index!R:R,),_xlfn.XLOOKUP(D483,Index!AG:AG,Index!AC:AC,))</f>
        <v>Institutions</v>
      </c>
      <c r="G483">
        <f>IF(C483="Ltd",_xlfn.XLOOKUP(D483,Index!V:V,Index!T:T,),_xlfn.XLOOKUP(D483,Index!AG:AG,Index!AE:AE,))</f>
        <v>0</v>
      </c>
      <c r="I483" s="25">
        <f>_xlfn.XLOOKUP(_xlfn.NUMBERVALUE(MID(D483,2,5)),'TB INC 12.22'!B:B,'TB INC 12.22'!F:F,0,0,1)</f>
        <v>-36875.61</v>
      </c>
      <c r="J483" s="30">
        <f>SUMIF(AJE!$E:$E,D483,AJE!$H:$H)</f>
        <v>0</v>
      </c>
      <c r="K483" s="30">
        <f>SUMIF(AJE!$Q:$Q,D483,AJE!$T:$T)</f>
        <v>0</v>
      </c>
      <c r="L483" s="39">
        <f t="shared" si="30"/>
        <v>-36875.61</v>
      </c>
      <c r="M483" s="30">
        <f>SUMIF(AJE!$AB:$AB,D483,AJE!$AE:$AE)</f>
        <v>0</v>
      </c>
      <c r="N483" s="29">
        <f t="shared" si="31"/>
        <v>-36875.61</v>
      </c>
      <c r="P483" s="25"/>
    </row>
    <row r="484" spans="1:16" x14ac:dyDescent="0.35">
      <c r="A484">
        <f>_xlfn.XLOOKUP($B484,Index!$E:$E,Index!$D:$D,)</f>
        <v>7</v>
      </c>
      <c r="B484" t="str">
        <f>IF($C484="Ltd",_xlfn.XLOOKUP($D484,Index!$V:$V,Index!$P:$P,),_xlfn.XLOOKUP($D484,Index!$AG:$AG,Index!$AA:$AA,))</f>
        <v>Accrued expenses and other payable</v>
      </c>
      <c r="C484" t="str">
        <f t="shared" si="29"/>
        <v>Inc</v>
      </c>
      <c r="D484" t="s">
        <v>1144</v>
      </c>
      <c r="E484" s="1" t="str">
        <f>_xlfn.XLOOKUP(_xlfn.NUMBERVALUE(MID(D484,2,5)),'TB INC 12.22'!$B:$B,'TB INC 12.22'!$C:$C,)</f>
        <v>Georgia Department of Revenue Payable</v>
      </c>
      <c r="F484" t="str">
        <f>IF(C484="Ltd",_xlfn.XLOOKUP(D484,Index!V:V,Index!R:R,),_xlfn.XLOOKUP(D484,Index!AG:AG,Index!AC:AC,))</f>
        <v>Institutions</v>
      </c>
      <c r="G484">
        <f>IF(C484="Ltd",_xlfn.XLOOKUP(D484,Index!V:V,Index!T:T,),_xlfn.XLOOKUP(D484,Index!AG:AG,Index!AE:AE,))</f>
        <v>0</v>
      </c>
      <c r="I484" s="25">
        <f>_xlfn.XLOOKUP(_xlfn.NUMBERVALUE(MID(D484,2,5)),'TB INC 12.22'!B:B,'TB INC 12.22'!F:F,0,0,1)</f>
        <v>274.36</v>
      </c>
      <c r="J484" s="30">
        <f>SUMIF(AJE!$E:$E,D484,AJE!$H:$H)</f>
        <v>0</v>
      </c>
      <c r="K484" s="30">
        <f>SUMIF(AJE!$Q:$Q,D484,AJE!$T:$T)</f>
        <v>0</v>
      </c>
      <c r="L484" s="39">
        <f t="shared" si="30"/>
        <v>274.36</v>
      </c>
      <c r="M484" s="30">
        <f>SUMIF(AJE!$AB:$AB,D484,AJE!$AE:$AE)</f>
        <v>0</v>
      </c>
      <c r="N484" s="29">
        <f t="shared" si="31"/>
        <v>274.36</v>
      </c>
      <c r="P484" s="25"/>
    </row>
    <row r="485" spans="1:16" x14ac:dyDescent="0.35">
      <c r="A485">
        <f>_xlfn.XLOOKUP($B485,Index!$E:$E,Index!$D:$D,)</f>
        <v>7</v>
      </c>
      <c r="B485" t="str">
        <f>IF($C485="Ltd",_xlfn.XLOOKUP($D485,Index!$V:$V,Index!$P:$P,),_xlfn.XLOOKUP($D485,Index!$AG:$AG,Index!$AA:$AA,))</f>
        <v>Accrued expenses and other payable</v>
      </c>
      <c r="C485" t="str">
        <f t="shared" si="29"/>
        <v>Inc</v>
      </c>
      <c r="D485" t="s">
        <v>1145</v>
      </c>
      <c r="E485" s="1" t="str">
        <f>_xlfn.XLOOKUP(_xlfn.NUMBERVALUE(MID(D485,2,5)),'TB INC 12.22'!$B:$B,'TB INC 12.22'!$C:$C,)</f>
        <v>Illinois Department of Revenue Payable</v>
      </c>
      <c r="F485" t="str">
        <f>IF(C485="Ltd",_xlfn.XLOOKUP(D485,Index!V:V,Index!R:R,),_xlfn.XLOOKUP(D485,Index!AG:AG,Index!AC:AC,))</f>
        <v>Institutions</v>
      </c>
      <c r="G485">
        <f>IF(C485="Ltd",_xlfn.XLOOKUP(D485,Index!V:V,Index!T:T,),_xlfn.XLOOKUP(D485,Index!AG:AG,Index!AE:AE,))</f>
        <v>0</v>
      </c>
      <c r="I485" s="25">
        <f>_xlfn.XLOOKUP(_xlfn.NUMBERVALUE(MID(D485,2,5)),'TB INC 12.22'!B:B,'TB INC 12.22'!F:F,0,0,1)</f>
        <v>-56357.83</v>
      </c>
      <c r="J485" s="30">
        <f>SUMIF(AJE!$E:$E,D485,AJE!$H:$H)</f>
        <v>0</v>
      </c>
      <c r="K485" s="30">
        <f>SUMIF(AJE!$Q:$Q,D485,AJE!$T:$T)</f>
        <v>0</v>
      </c>
      <c r="L485" s="39">
        <f t="shared" si="30"/>
        <v>-56357.83</v>
      </c>
      <c r="M485" s="30">
        <f>SUMIF(AJE!$AB:$AB,D485,AJE!$AE:$AE)</f>
        <v>0</v>
      </c>
      <c r="N485" s="29">
        <f t="shared" si="31"/>
        <v>-56357.83</v>
      </c>
      <c r="P485" s="25"/>
    </row>
    <row r="486" spans="1:16" x14ac:dyDescent="0.35">
      <c r="A486">
        <f>_xlfn.XLOOKUP($B486,Index!$E:$E,Index!$D:$D,)</f>
        <v>7</v>
      </c>
      <c r="B486" t="str">
        <f>IF($C486="Ltd",_xlfn.XLOOKUP($D486,Index!$V:$V,Index!$P:$P,),_xlfn.XLOOKUP($D486,Index!$AG:$AG,Index!$AA:$AA,))</f>
        <v>Accrued expenses and other payable</v>
      </c>
      <c r="C486" t="str">
        <f t="shared" si="29"/>
        <v>Inc</v>
      </c>
      <c r="D486" t="s">
        <v>1146</v>
      </c>
      <c r="E486" s="1" t="str">
        <f>_xlfn.XLOOKUP(_xlfn.NUMBERVALUE(MID(D486,2,5)),'TB INC 12.22'!$B:$B,'TB INC 12.22'!$C:$C,)</f>
        <v>Michigan Department of Treasury Payable</v>
      </c>
      <c r="F486" t="str">
        <f>IF(C486="Ltd",_xlfn.XLOOKUP(D486,Index!V:V,Index!R:R,),_xlfn.XLOOKUP(D486,Index!AG:AG,Index!AC:AC,))</f>
        <v>Institutions</v>
      </c>
      <c r="G486">
        <f>IF(C486="Ltd",_xlfn.XLOOKUP(D486,Index!V:V,Index!T:T,),_xlfn.XLOOKUP(D486,Index!AG:AG,Index!AE:AE,))</f>
        <v>0</v>
      </c>
      <c r="I486" s="25">
        <f>_xlfn.XLOOKUP(_xlfn.NUMBERVALUE(MID(D486,2,5)),'TB INC 12.22'!B:B,'TB INC 12.22'!F:F,0,0,1)</f>
        <v>-28.78</v>
      </c>
      <c r="J486" s="30">
        <f>SUMIF(AJE!$E:$E,D486,AJE!$H:$H)</f>
        <v>0</v>
      </c>
      <c r="K486" s="30">
        <f>SUMIF(AJE!$Q:$Q,D486,AJE!$T:$T)</f>
        <v>0</v>
      </c>
      <c r="L486" s="39">
        <f t="shared" si="30"/>
        <v>-28.78</v>
      </c>
      <c r="M486" s="30">
        <f>SUMIF(AJE!$AB:$AB,D486,AJE!$AE:$AE)</f>
        <v>0</v>
      </c>
      <c r="N486" s="29">
        <f t="shared" si="31"/>
        <v>-28.78</v>
      </c>
      <c r="P486" s="25"/>
    </row>
    <row r="487" spans="1:16" x14ac:dyDescent="0.35">
      <c r="A487">
        <f>_xlfn.XLOOKUP($B487,Index!$E:$E,Index!$D:$D,)</f>
        <v>7</v>
      </c>
      <c r="B487" t="str">
        <f>IF($C487="Ltd",_xlfn.XLOOKUP($D487,Index!$V:$V,Index!$P:$P,),_xlfn.XLOOKUP($D487,Index!$AG:$AG,Index!$AA:$AA,))</f>
        <v>Accrued expenses and other payable</v>
      </c>
      <c r="C487" t="str">
        <f t="shared" si="29"/>
        <v>Inc</v>
      </c>
      <c r="D487" t="s">
        <v>1147</v>
      </c>
      <c r="E487" s="1" t="str">
        <f>_xlfn.XLOOKUP(_xlfn.NUMBERVALUE(MID(D487,2,5)),'TB INC 12.22'!$B:$B,'TB INC 12.22'!$C:$C,)</f>
        <v>Minnesota Department of Revenue Payable</v>
      </c>
      <c r="F487" t="str">
        <f>IF(C487="Ltd",_xlfn.XLOOKUP(D487,Index!V:V,Index!R:R,),_xlfn.XLOOKUP(D487,Index!AG:AG,Index!AC:AC,))</f>
        <v>Institutions</v>
      </c>
      <c r="G487">
        <f>IF(C487="Ltd",_xlfn.XLOOKUP(D487,Index!V:V,Index!T:T,),_xlfn.XLOOKUP(D487,Index!AG:AG,Index!AE:AE,))</f>
        <v>0</v>
      </c>
      <c r="I487" s="25">
        <f>_xlfn.XLOOKUP(_xlfn.NUMBERVALUE(MID(D487,2,5)),'TB INC 12.22'!B:B,'TB INC 12.22'!F:F,0,0,1)</f>
        <v>313.68</v>
      </c>
      <c r="J487" s="30">
        <f>SUMIF(AJE!$E:$E,D487,AJE!$H:$H)</f>
        <v>0</v>
      </c>
      <c r="K487" s="30">
        <f>SUMIF(AJE!$Q:$Q,D487,AJE!$T:$T)</f>
        <v>0</v>
      </c>
      <c r="L487" s="39">
        <f t="shared" si="30"/>
        <v>313.68</v>
      </c>
      <c r="M487" s="30">
        <f>SUMIF(AJE!$AB:$AB,D487,AJE!$AE:$AE)</f>
        <v>0</v>
      </c>
      <c r="N487" s="29">
        <f t="shared" si="31"/>
        <v>313.68</v>
      </c>
      <c r="P487" s="25"/>
    </row>
    <row r="488" spans="1:16" x14ac:dyDescent="0.35">
      <c r="A488">
        <f>_xlfn.XLOOKUP($B488,Index!$E:$E,Index!$D:$D,)</f>
        <v>7</v>
      </c>
      <c r="B488" t="str">
        <f>IF($C488="Ltd",_xlfn.XLOOKUP($D488,Index!$V:$V,Index!$P:$P,),_xlfn.XLOOKUP($D488,Index!$AG:$AG,Index!$AA:$AA,))</f>
        <v>Accrued expenses and other payable</v>
      </c>
      <c r="C488" t="str">
        <f t="shared" si="29"/>
        <v>Inc</v>
      </c>
      <c r="D488" t="s">
        <v>1148</v>
      </c>
      <c r="E488" s="1" t="str">
        <f>_xlfn.XLOOKUP(_xlfn.NUMBERVALUE(MID(D488,2,5)),'TB INC 12.22'!$B:$B,'TB INC 12.22'!$C:$C,)</f>
        <v>Nebraska Department of Revenue Payable</v>
      </c>
      <c r="F488" t="str">
        <f>IF(C488="Ltd",_xlfn.XLOOKUP(D488,Index!V:V,Index!R:R,),_xlfn.XLOOKUP(D488,Index!AG:AG,Index!AC:AC,))</f>
        <v>Institutions</v>
      </c>
      <c r="G488">
        <f>IF(C488="Ltd",_xlfn.XLOOKUP(D488,Index!V:V,Index!T:T,),_xlfn.XLOOKUP(D488,Index!AG:AG,Index!AE:AE,))</f>
        <v>0</v>
      </c>
      <c r="I488" s="25">
        <f>_xlfn.XLOOKUP(_xlfn.NUMBERVALUE(MID(D488,2,5)),'TB INC 12.22'!B:B,'TB INC 12.22'!F:F,0,0,1)</f>
        <v>-11408.29</v>
      </c>
      <c r="J488" s="30">
        <f>SUMIF(AJE!$E:$E,D488,AJE!$H:$H)</f>
        <v>0</v>
      </c>
      <c r="K488" s="30">
        <f>SUMIF(AJE!$Q:$Q,D488,AJE!$T:$T)</f>
        <v>0</v>
      </c>
      <c r="L488" s="39">
        <f t="shared" si="30"/>
        <v>-11408.29</v>
      </c>
      <c r="M488" s="30">
        <f>SUMIF(AJE!$AB:$AB,D488,AJE!$AE:$AE)</f>
        <v>0</v>
      </c>
      <c r="N488" s="29">
        <f t="shared" si="31"/>
        <v>-11408.29</v>
      </c>
      <c r="P488" s="25"/>
    </row>
    <row r="489" spans="1:16" x14ac:dyDescent="0.35">
      <c r="A489">
        <f>_xlfn.XLOOKUP($B489,Index!$E:$E,Index!$D:$D,)</f>
        <v>7</v>
      </c>
      <c r="B489" t="str">
        <f>IF($C489="Ltd",_xlfn.XLOOKUP($D489,Index!$V:$V,Index!$P:$P,),_xlfn.XLOOKUP($D489,Index!$AG:$AG,Index!$AA:$AA,))</f>
        <v>Accrued expenses and other payable</v>
      </c>
      <c r="C489" t="str">
        <f t="shared" si="29"/>
        <v>Inc</v>
      </c>
      <c r="D489" t="s">
        <v>1149</v>
      </c>
      <c r="E489" s="1" t="str">
        <f>_xlfn.XLOOKUP(_xlfn.NUMBERVALUE(MID(D489,2,5)),'TB INC 12.22'!$B:$B,'TB INC 12.22'!$C:$C,)</f>
        <v>Virginia Department of Taxation Payable</v>
      </c>
      <c r="F489" t="str">
        <f>IF(C489="Ltd",_xlfn.XLOOKUP(D489,Index!V:V,Index!R:R,),_xlfn.XLOOKUP(D489,Index!AG:AG,Index!AC:AC,))</f>
        <v>Institutions</v>
      </c>
      <c r="G489">
        <f>IF(C489="Ltd",_xlfn.XLOOKUP(D489,Index!V:V,Index!T:T,),_xlfn.XLOOKUP(D489,Index!AG:AG,Index!AE:AE,))</f>
        <v>0</v>
      </c>
      <c r="I489" s="25">
        <f>_xlfn.XLOOKUP(_xlfn.NUMBERVALUE(MID(D489,2,5)),'TB INC 12.22'!B:B,'TB INC 12.22'!F:F,0,0,1)</f>
        <v>1836.04</v>
      </c>
      <c r="J489" s="30">
        <f>SUMIF(AJE!$E:$E,D489,AJE!$H:$H)</f>
        <v>0</v>
      </c>
      <c r="K489" s="30">
        <f>SUMIF(AJE!$Q:$Q,D489,AJE!$T:$T)</f>
        <v>0</v>
      </c>
      <c r="L489" s="39">
        <f t="shared" si="30"/>
        <v>1836.04</v>
      </c>
      <c r="M489" s="30">
        <f>SUMIF(AJE!$AB:$AB,D489,AJE!$AE:$AE)</f>
        <v>0</v>
      </c>
      <c r="N489" s="29">
        <f t="shared" si="31"/>
        <v>1836.04</v>
      </c>
      <c r="P489" s="25"/>
    </row>
    <row r="490" spans="1:16" x14ac:dyDescent="0.35">
      <c r="A490">
        <f>_xlfn.XLOOKUP($B490,Index!$E:$E,Index!$D:$D,)</f>
        <v>7</v>
      </c>
      <c r="B490" t="str">
        <f>IF($C490="Ltd",_xlfn.XLOOKUP($D490,Index!$V:$V,Index!$P:$P,),_xlfn.XLOOKUP($D490,Index!$AG:$AG,Index!$AA:$AA,))</f>
        <v>Accrued expenses and other payable</v>
      </c>
      <c r="C490" t="str">
        <f t="shared" si="29"/>
        <v>Inc</v>
      </c>
      <c r="D490" t="s">
        <v>1150</v>
      </c>
      <c r="E490" s="1" t="str">
        <f>_xlfn.XLOOKUP(_xlfn.NUMBERVALUE(MID(D490,2,5)),'TB INC 12.22'!$B:$B,'TB INC 12.22'!$C:$C,)</f>
        <v>Washington State Department of Revenue Payable</v>
      </c>
      <c r="F490" t="str">
        <f>IF(C490="Ltd",_xlfn.XLOOKUP(D490,Index!V:V,Index!R:R,),_xlfn.XLOOKUP(D490,Index!AG:AG,Index!AC:AC,))</f>
        <v>Institutions</v>
      </c>
      <c r="G490">
        <f>IF(C490="Ltd",_xlfn.XLOOKUP(D490,Index!V:V,Index!T:T,),_xlfn.XLOOKUP(D490,Index!AG:AG,Index!AE:AE,))</f>
        <v>0</v>
      </c>
      <c r="I490" s="25">
        <f>_xlfn.XLOOKUP(_xlfn.NUMBERVALUE(MID(D490,2,5)),'TB INC 12.22'!B:B,'TB INC 12.22'!F:F,0,0,1)</f>
        <v>-5591.15</v>
      </c>
      <c r="J490" s="30">
        <f>SUMIF(AJE!$E:$E,D490,AJE!$H:$H)</f>
        <v>0</v>
      </c>
      <c r="K490" s="30">
        <f>SUMIF(AJE!$Q:$Q,D490,AJE!$T:$T)</f>
        <v>0</v>
      </c>
      <c r="L490" s="39">
        <f t="shared" si="30"/>
        <v>-5591.15</v>
      </c>
      <c r="M490" s="30">
        <f>SUMIF(AJE!$AB:$AB,D490,AJE!$AE:$AE)</f>
        <v>0</v>
      </c>
      <c r="N490" s="29">
        <f t="shared" si="31"/>
        <v>-5591.15</v>
      </c>
      <c r="P490" s="25"/>
    </row>
    <row r="491" spans="1:16" x14ac:dyDescent="0.35">
      <c r="A491">
        <f>_xlfn.XLOOKUP($B491,Index!$E:$E,Index!$D:$D,)</f>
        <v>8</v>
      </c>
      <c r="B491" t="str">
        <f>IF($C491="Ltd",_xlfn.XLOOKUP($D491,Index!$V:$V,Index!$P:$P,),_xlfn.XLOOKUP($D491,Index!$AG:$AG,Index!$AA:$AA,))</f>
        <v>Employees Payable</v>
      </c>
      <c r="C491" t="str">
        <f t="shared" si="29"/>
        <v>Inc</v>
      </c>
      <c r="D491" t="s">
        <v>1151</v>
      </c>
      <c r="E491" s="1" t="str">
        <f>_xlfn.XLOOKUP(_xlfn.NUMBERVALUE(MID(D491,2,5)),'TB INC 12.22'!$B:$B,'TB INC 12.22'!$C:$C,)</f>
        <v>27020 Designation under Section 422 Section 83(b) Election for Unvested Shares</v>
      </c>
      <c r="F491">
        <f>IF(C491="Ltd",_xlfn.XLOOKUP(D491,Index!V:V,Index!R:R,),_xlfn.XLOOKUP(D491,Index!AG:AG,Index!AC:AC,))</f>
        <v>0</v>
      </c>
      <c r="G491">
        <f>IF(C491="Ltd",_xlfn.XLOOKUP(D491,Index!V:V,Index!T:T,),_xlfn.XLOOKUP(D491,Index!AG:AG,Index!AE:AE,))</f>
        <v>0</v>
      </c>
      <c r="I491" s="25">
        <f>_xlfn.XLOOKUP(_xlfn.NUMBERVALUE(MID(D491,2,5)),'TB INC 12.22'!B:B,'TB INC 12.22'!F:F,0,0,1)</f>
        <v>-1254573.32</v>
      </c>
      <c r="J491" s="30">
        <f>SUMIF(AJE!$E:$E,D491,AJE!$H:$H)</f>
        <v>940929.99</v>
      </c>
      <c r="K491" s="30">
        <f>SUMIF(AJE!$Q:$Q,D491,AJE!$T:$T)</f>
        <v>0</v>
      </c>
      <c r="L491" s="39">
        <f t="shared" si="30"/>
        <v>-313643.33000000007</v>
      </c>
      <c r="M491" s="30">
        <f>SUMIF(AJE!$AB:$AB,D491,AJE!$AE:$AE)</f>
        <v>0</v>
      </c>
      <c r="N491" s="29">
        <f t="shared" si="31"/>
        <v>-313643.33000000007</v>
      </c>
      <c r="P491" s="25"/>
    </row>
    <row r="492" spans="1:16" x14ac:dyDescent="0.35">
      <c r="A492">
        <f>_xlfn.XLOOKUP($B492,Index!$E:$E,Index!$D:$D,)</f>
        <v>10</v>
      </c>
      <c r="B492" t="str">
        <f>IF($C492="Ltd",_xlfn.XLOOKUP($D492,Index!$V:$V,Index!$P:$P,),_xlfn.XLOOKUP($D492,Index!$AG:$AG,Index!$AA:$AA,))</f>
        <v>Capital Stock</v>
      </c>
      <c r="C492" t="str">
        <f t="shared" si="29"/>
        <v>Inc</v>
      </c>
      <c r="D492" t="s">
        <v>1152</v>
      </c>
      <c r="E492" s="1" t="str">
        <f>_xlfn.XLOOKUP(_xlfn.NUMBERVALUE(MID(D492,2,5)),'TB INC 12.22'!$B:$B,'TB INC 12.22'!$C:$C,)</f>
        <v>30000 Common Stock</v>
      </c>
      <c r="F492">
        <f>IF(C492="Ltd",_xlfn.XLOOKUP(D492,Index!V:V,Index!R:R,),_xlfn.XLOOKUP(D492,Index!AG:AG,Index!AC:AC,))</f>
        <v>0</v>
      </c>
      <c r="G492">
        <f>IF(C492="Ltd",_xlfn.XLOOKUP(D492,Index!V:V,Index!T:T,),_xlfn.XLOOKUP(D492,Index!AG:AG,Index!AE:AE,))</f>
        <v>0</v>
      </c>
      <c r="I492" s="25">
        <f>_xlfn.XLOOKUP(_xlfn.NUMBERVALUE(MID(D492,2,5)),'TB INC 12.22'!B:B,'TB INC 12.22'!F:F,0,0,1)</f>
        <v>-69015.27</v>
      </c>
      <c r="J492" s="30">
        <f>SUMIF(AJE!$E:$E,D492,AJE!$H:$H)</f>
        <v>0</v>
      </c>
      <c r="K492" s="30">
        <f>SUMIF(AJE!$Q:$Q,D492,AJE!$T:$T)</f>
        <v>0</v>
      </c>
      <c r="L492" s="39">
        <f t="shared" si="30"/>
        <v>-69015.27</v>
      </c>
      <c r="M492" s="30">
        <f>SUMIF(AJE!$AB:$AB,D492,AJE!$AE:$AE)</f>
        <v>0</v>
      </c>
      <c r="N492" s="29">
        <f t="shared" si="31"/>
        <v>-69015.27</v>
      </c>
      <c r="P492" s="25"/>
    </row>
    <row r="493" spans="1:16" x14ac:dyDescent="0.35">
      <c r="A493">
        <f>_xlfn.XLOOKUP($B493,Index!$E:$E,Index!$D:$D,)</f>
        <v>10</v>
      </c>
      <c r="B493" t="str">
        <f>IF($C493="Ltd",_xlfn.XLOOKUP($D493,Index!$V:$V,Index!$P:$P,),_xlfn.XLOOKUP($D493,Index!$AG:$AG,Index!$AA:$AA,))</f>
        <v>Capital Stock</v>
      </c>
      <c r="C493" t="str">
        <f t="shared" si="29"/>
        <v>Inc</v>
      </c>
      <c r="D493" t="s">
        <v>1153</v>
      </c>
      <c r="E493" s="1" t="str">
        <f>_xlfn.XLOOKUP(_xlfn.NUMBERVALUE(MID(D493,2,5)),'TB INC 12.22'!$B:$B,'TB INC 12.22'!$C:$C,)</f>
        <v>30010 Preferred Stock - Series A-1</v>
      </c>
      <c r="F493">
        <f>IF(C493="Ltd",_xlfn.XLOOKUP(D493,Index!V:V,Index!R:R,),_xlfn.XLOOKUP(D493,Index!AG:AG,Index!AC:AC,))</f>
        <v>0</v>
      </c>
      <c r="G493">
        <f>IF(C493="Ltd",_xlfn.XLOOKUP(D493,Index!V:V,Index!T:T,),_xlfn.XLOOKUP(D493,Index!AG:AG,Index!AE:AE,))</f>
        <v>0</v>
      </c>
      <c r="I493" s="25">
        <f>_xlfn.XLOOKUP(_xlfn.NUMBERVALUE(MID(D493,2,5)),'TB INC 12.22'!B:B,'TB INC 12.22'!F:F,0,0,1)</f>
        <v>-51837.4</v>
      </c>
      <c r="J493" s="30">
        <f>SUMIF(AJE!$E:$E,D493,AJE!$H:$H)</f>
        <v>0</v>
      </c>
      <c r="K493" s="30">
        <f>SUMIF(AJE!$Q:$Q,D493,AJE!$T:$T)</f>
        <v>0</v>
      </c>
      <c r="L493" s="39">
        <f t="shared" si="30"/>
        <v>-51837.4</v>
      </c>
      <c r="M493" s="30">
        <f>SUMIF(AJE!$AB:$AB,D493,AJE!$AE:$AE)</f>
        <v>0</v>
      </c>
      <c r="N493" s="29">
        <f t="shared" si="31"/>
        <v>-51837.4</v>
      </c>
      <c r="P493" s="25"/>
    </row>
    <row r="494" spans="1:16" x14ac:dyDescent="0.35">
      <c r="A494">
        <f>_xlfn.XLOOKUP($B494,Index!$E:$E,Index!$D:$D,)</f>
        <v>10</v>
      </c>
      <c r="B494" t="str">
        <f>IF($C494="Ltd",_xlfn.XLOOKUP($D494,Index!$V:$V,Index!$P:$P,),_xlfn.XLOOKUP($D494,Index!$AG:$AG,Index!$AA:$AA,))</f>
        <v>Capital Stock</v>
      </c>
      <c r="C494" t="str">
        <f t="shared" ref="C494:C516" si="32">IF(LEFT(D494)="1","Ltd","Inc")</f>
        <v>Inc</v>
      </c>
      <c r="D494" t="s">
        <v>1154</v>
      </c>
      <c r="E494" s="1" t="str">
        <f>_xlfn.XLOOKUP(_xlfn.NUMBERVALUE(MID(D494,2,5)),'TB INC 12.22'!$B:$B,'TB INC 12.22'!$C:$C,)</f>
        <v>30011 Preferred Stock - Series A-2</v>
      </c>
      <c r="F494">
        <f>IF(C494="Ltd",_xlfn.XLOOKUP(D494,Index!V:V,Index!R:R,),_xlfn.XLOOKUP(D494,Index!AG:AG,Index!AC:AC,))</f>
        <v>0</v>
      </c>
      <c r="G494">
        <f>IF(C494="Ltd",_xlfn.XLOOKUP(D494,Index!V:V,Index!T:T,),_xlfn.XLOOKUP(D494,Index!AG:AG,Index!AE:AE,))</f>
        <v>0</v>
      </c>
      <c r="I494" s="25">
        <f>_xlfn.XLOOKUP(_xlfn.NUMBERVALUE(MID(D494,2,5)),'TB INC 12.22'!B:B,'TB INC 12.22'!F:F,0,0,1)</f>
        <v>-24435.4</v>
      </c>
      <c r="J494" s="30">
        <f>SUMIF(AJE!$E:$E,D494,AJE!$H:$H)</f>
        <v>0</v>
      </c>
      <c r="K494" s="30">
        <f>SUMIF(AJE!$Q:$Q,D494,AJE!$T:$T)</f>
        <v>0</v>
      </c>
      <c r="L494" s="39">
        <f t="shared" si="30"/>
        <v>-24435.4</v>
      </c>
      <c r="M494" s="30">
        <f>SUMIF(AJE!$AB:$AB,D494,AJE!$AE:$AE)</f>
        <v>0</v>
      </c>
      <c r="N494" s="29">
        <f t="shared" si="31"/>
        <v>-24435.4</v>
      </c>
      <c r="P494" s="25"/>
    </row>
    <row r="495" spans="1:16" x14ac:dyDescent="0.35">
      <c r="A495">
        <f>_xlfn.XLOOKUP($B495,Index!$E:$E,Index!$D:$D,)</f>
        <v>10</v>
      </c>
      <c r="B495" t="str">
        <f>IF($C495="Ltd",_xlfn.XLOOKUP($D495,Index!$V:$V,Index!$P:$P,),_xlfn.XLOOKUP($D495,Index!$AG:$AG,Index!$AA:$AA,))</f>
        <v>Capital Stock</v>
      </c>
      <c r="C495" t="str">
        <f t="shared" si="32"/>
        <v>Inc</v>
      </c>
      <c r="D495" t="s">
        <v>1155</v>
      </c>
      <c r="E495" s="1" t="str">
        <f>_xlfn.XLOOKUP(_xlfn.NUMBERVALUE(MID(D495,2,5)),'TB INC 12.22'!$B:$B,'TB INC 12.22'!$C:$C,)</f>
        <v>30012 Preferred Stock - Series A-3</v>
      </c>
      <c r="F495">
        <f>IF(C495="Ltd",_xlfn.XLOOKUP(D495,Index!V:V,Index!R:R,),_xlfn.XLOOKUP(D495,Index!AG:AG,Index!AC:AC,))</f>
        <v>0</v>
      </c>
      <c r="G495">
        <f>IF(C495="Ltd",_xlfn.XLOOKUP(D495,Index!V:V,Index!T:T,),_xlfn.XLOOKUP(D495,Index!AG:AG,Index!AE:AE,))</f>
        <v>0</v>
      </c>
      <c r="I495" s="25">
        <f>_xlfn.XLOOKUP(_xlfn.NUMBERVALUE(MID(D495,2,5)),'TB INC 12.22'!B:B,'TB INC 12.22'!F:F,0,0,1)</f>
        <v>-8495.5</v>
      </c>
      <c r="J495" s="30">
        <f>SUMIF(AJE!$E:$E,D495,AJE!$H:$H)</f>
        <v>0</v>
      </c>
      <c r="K495" s="30">
        <f>SUMIF(AJE!$Q:$Q,D495,AJE!$T:$T)</f>
        <v>0</v>
      </c>
      <c r="L495" s="39">
        <f t="shared" si="30"/>
        <v>-8495.5</v>
      </c>
      <c r="M495" s="30">
        <f>SUMIF(AJE!$AB:$AB,D495,AJE!$AE:$AE)</f>
        <v>0</v>
      </c>
      <c r="N495" s="29">
        <f t="shared" si="31"/>
        <v>-8495.5</v>
      </c>
      <c r="P495" s="25"/>
    </row>
    <row r="496" spans="1:16" x14ac:dyDescent="0.35">
      <c r="A496">
        <f>_xlfn.XLOOKUP($B496,Index!$E:$E,Index!$D:$D,)</f>
        <v>10</v>
      </c>
      <c r="B496" t="str">
        <f>IF($C496="Ltd",_xlfn.XLOOKUP($D496,Index!$V:$V,Index!$P:$P,),_xlfn.XLOOKUP($D496,Index!$AG:$AG,Index!$AA:$AA,))</f>
        <v>Capital Stock</v>
      </c>
      <c r="C496" t="str">
        <f t="shared" si="32"/>
        <v>Inc</v>
      </c>
      <c r="D496" t="s">
        <v>1156</v>
      </c>
      <c r="E496" s="1" t="str">
        <f>_xlfn.XLOOKUP(_xlfn.NUMBERVALUE(MID(D496,2,5)),'TB INC 12.22'!$B:$B,'TB INC 12.22'!$C:$C,)</f>
        <v>30013 Preferred Stock - Series B-1</v>
      </c>
      <c r="F496">
        <f>IF(C496="Ltd",_xlfn.XLOOKUP(D496,Index!V:V,Index!R:R,),_xlfn.XLOOKUP(D496,Index!AG:AG,Index!AC:AC,))</f>
        <v>0</v>
      </c>
      <c r="G496">
        <f>IF(C496="Ltd",_xlfn.XLOOKUP(D496,Index!V:V,Index!T:T,),_xlfn.XLOOKUP(D496,Index!AG:AG,Index!AE:AE,))</f>
        <v>0</v>
      </c>
      <c r="I496" s="25">
        <f>_xlfn.XLOOKUP(_xlfn.NUMBERVALUE(MID(D496,2,5)),'TB INC 12.22'!B:B,'TB INC 12.22'!F:F,0,0,1)</f>
        <v>-52013.18</v>
      </c>
      <c r="J496" s="30">
        <f>SUMIF(AJE!$E:$E,D496,AJE!$H:$H)</f>
        <v>0</v>
      </c>
      <c r="K496" s="30">
        <f>SUMIF(AJE!$Q:$Q,D496,AJE!$T:$T)</f>
        <v>0</v>
      </c>
      <c r="L496" s="39">
        <f t="shared" si="30"/>
        <v>-52013.18</v>
      </c>
      <c r="M496" s="30">
        <f>SUMIF(AJE!$AB:$AB,D496,AJE!$AE:$AE)</f>
        <v>0</v>
      </c>
      <c r="N496" s="29">
        <f t="shared" si="31"/>
        <v>-52013.18</v>
      </c>
      <c r="P496" s="25"/>
    </row>
    <row r="497" spans="1:16" x14ac:dyDescent="0.35">
      <c r="A497">
        <f>_xlfn.XLOOKUP($B497,Index!$E:$E,Index!$D:$D,)</f>
        <v>10</v>
      </c>
      <c r="B497" t="str">
        <f>IF($C497="Ltd",_xlfn.XLOOKUP($D497,Index!$V:$V,Index!$P:$P,),_xlfn.XLOOKUP($D497,Index!$AG:$AG,Index!$AA:$AA,))</f>
        <v>Capital Stock</v>
      </c>
      <c r="C497" t="str">
        <f t="shared" si="32"/>
        <v>Inc</v>
      </c>
      <c r="D497" t="s">
        <v>1157</v>
      </c>
      <c r="E497" s="1" t="str">
        <f>_xlfn.XLOOKUP(_xlfn.NUMBERVALUE(MID(D497,2,5)),'TB INC 12.22'!$B:$B,'TB INC 12.22'!$C:$C,)</f>
        <v>30014 Preferred Stock - Series B-2</v>
      </c>
      <c r="F497">
        <f>IF(C497="Ltd",_xlfn.XLOOKUP(D497,Index!V:V,Index!R:R,),_xlfn.XLOOKUP(D497,Index!AG:AG,Index!AC:AC,))</f>
        <v>0</v>
      </c>
      <c r="G497">
        <f>IF(C497="Ltd",_xlfn.XLOOKUP(D497,Index!V:V,Index!T:T,),_xlfn.XLOOKUP(D497,Index!AG:AG,Index!AE:AE,))</f>
        <v>0</v>
      </c>
      <c r="I497" s="25">
        <f>_xlfn.XLOOKUP(_xlfn.NUMBERVALUE(MID(D497,2,5)),'TB INC 12.22'!B:B,'TB INC 12.22'!F:F,0,0,1)</f>
        <v>-23910.400000000001</v>
      </c>
      <c r="J497" s="30">
        <f>SUMIF(AJE!$E:$E,D497,AJE!$H:$H)</f>
        <v>0</v>
      </c>
      <c r="K497" s="30">
        <f>SUMIF(AJE!$Q:$Q,D497,AJE!$T:$T)</f>
        <v>0</v>
      </c>
      <c r="L497" s="39">
        <f t="shared" si="30"/>
        <v>-23910.400000000001</v>
      </c>
      <c r="M497" s="30">
        <f>SUMIF(AJE!$AB:$AB,D497,AJE!$AE:$AE)</f>
        <v>0</v>
      </c>
      <c r="N497" s="29">
        <f t="shared" si="31"/>
        <v>-23910.400000000001</v>
      </c>
      <c r="P497" s="25"/>
    </row>
    <row r="498" spans="1:16" x14ac:dyDescent="0.35">
      <c r="A498">
        <f>_xlfn.XLOOKUP($B498,Index!$E:$E,Index!$D:$D,)</f>
        <v>11</v>
      </c>
      <c r="B498" t="str">
        <f>IF($C498="Ltd",_xlfn.XLOOKUP($D498,Index!$V:$V,Index!$P:$P,),_xlfn.XLOOKUP($D498,Index!$AG:$AG,Index!$AA:$AA,))</f>
        <v>Additional Paid In Capital</v>
      </c>
      <c r="C498" t="str">
        <f t="shared" si="32"/>
        <v>Inc</v>
      </c>
      <c r="D498" t="s">
        <v>1158</v>
      </c>
      <c r="E498" s="1" t="str">
        <f>_xlfn.XLOOKUP(_xlfn.NUMBERVALUE(MID(D498,2,5)),'TB INC 12.22'!$B:$B,'TB INC 12.22'!$C:$C,)</f>
        <v>30050 Option Expense</v>
      </c>
      <c r="F498">
        <f>IF(C498="Ltd",_xlfn.XLOOKUP(D498,Index!V:V,Index!R:R,),_xlfn.XLOOKUP(D498,Index!AG:AG,Index!AC:AC,))</f>
        <v>0</v>
      </c>
      <c r="G498">
        <f>IF(C498="Ltd",_xlfn.XLOOKUP(D498,Index!V:V,Index!T:T,),_xlfn.XLOOKUP(D498,Index!AG:AG,Index!AE:AE,))</f>
        <v>0</v>
      </c>
      <c r="I498" s="25">
        <f>_xlfn.XLOOKUP(_xlfn.NUMBERVALUE(MID(D498,2,5)),'TB INC 12.22'!B:B,'TB INC 12.22'!F:F,0,0,1)</f>
        <v>-1731736.37</v>
      </c>
      <c r="J498" s="30">
        <f>SUMIF(AJE!$E:$E,D498,AJE!$H:$H)</f>
        <v>0</v>
      </c>
      <c r="K498" s="30">
        <f>SUMIF(AJE!$Q:$Q,D498,AJE!$T:$T)</f>
        <v>0</v>
      </c>
      <c r="L498" s="39">
        <f t="shared" si="30"/>
        <v>-1731736.37</v>
      </c>
      <c r="M498" s="30">
        <f>SUMIF(AJE!$AB:$AB,D498,AJE!$AE:$AE)</f>
        <v>0</v>
      </c>
      <c r="N498" s="29">
        <f t="shared" si="31"/>
        <v>-1731736.37</v>
      </c>
      <c r="P498" s="25"/>
    </row>
    <row r="499" spans="1:16" x14ac:dyDescent="0.35">
      <c r="A499">
        <f>_xlfn.XLOOKUP($B499,Index!$E:$E,Index!$D:$D,)</f>
        <v>11</v>
      </c>
      <c r="B499" t="str">
        <f>IF($C499="Ltd",_xlfn.XLOOKUP($D499,Index!$V:$V,Index!$P:$P,),_xlfn.XLOOKUP($D499,Index!$AG:$AG,Index!$AA:$AA,))</f>
        <v>Additional Paid In Capital</v>
      </c>
      <c r="C499" t="str">
        <f t="shared" si="32"/>
        <v>Inc</v>
      </c>
      <c r="D499" t="s">
        <v>1159</v>
      </c>
      <c r="E499" s="1" t="str">
        <f>_xlfn.XLOOKUP(_xlfn.NUMBERVALUE(MID(D499,2,5)),'TB INC 12.22'!$B:$B,'TB INC 12.22'!$C:$C,)</f>
        <v>30090 Additional Paid In Capital</v>
      </c>
      <c r="F499">
        <f>IF(C499="Ltd",_xlfn.XLOOKUP(D499,Index!V:V,Index!R:R,),_xlfn.XLOOKUP(D499,Index!AG:AG,Index!AC:AC,))</f>
        <v>0</v>
      </c>
      <c r="G499">
        <f>IF(C499="Ltd",_xlfn.XLOOKUP(D499,Index!V:V,Index!T:T,),_xlfn.XLOOKUP(D499,Index!AG:AG,Index!AE:AE,))</f>
        <v>0</v>
      </c>
      <c r="I499" s="25">
        <f>_xlfn.XLOOKUP(_xlfn.NUMBERVALUE(MID(D499,2,5)),'TB INC 12.22'!B:B,'TB INC 12.22'!F:F,0,0,1)</f>
        <v>-103831626.01000001</v>
      </c>
      <c r="J499" s="30">
        <f>SUMIF(AJE!$E:$E,D499,AJE!$H:$H)</f>
        <v>-390054.16249999998</v>
      </c>
      <c r="K499" s="30">
        <f>SUMIF(AJE!$Q:$Q,D499,AJE!$T:$T)</f>
        <v>0</v>
      </c>
      <c r="L499" s="39">
        <f t="shared" si="30"/>
        <v>-104221680.1725</v>
      </c>
      <c r="M499" s="30">
        <f>SUMIF(AJE!$AB:$AB,D499,AJE!$AE:$AE)</f>
        <v>0</v>
      </c>
      <c r="N499" s="29">
        <f t="shared" si="31"/>
        <v>-104221680.1725</v>
      </c>
      <c r="P499" s="25"/>
    </row>
    <row r="500" spans="1:16" x14ac:dyDescent="0.35">
      <c r="A500">
        <f>_xlfn.XLOOKUP($B500,Index!$E:$E,Index!$D:$D,)</f>
        <v>11</v>
      </c>
      <c r="B500" t="str">
        <f>IF($C500="Ltd",_xlfn.XLOOKUP($D500,Index!$V:$V,Index!$P:$P,),_xlfn.XLOOKUP($D500,Index!$AG:$AG,Index!$AA:$AA,))</f>
        <v>Additional Paid In Capital</v>
      </c>
      <c r="C500" t="str">
        <f t="shared" si="32"/>
        <v>Inc</v>
      </c>
      <c r="D500" t="s">
        <v>1160</v>
      </c>
      <c r="E500" s="1" t="str">
        <f>_xlfn.XLOOKUP(_xlfn.NUMBERVALUE(MID(D500,2,5)),'TB INC 12.22'!$B:$B,'TB INC 12.22'!$C:$C,)</f>
        <v>30091 Additional Paid In capital - Options</v>
      </c>
      <c r="F500">
        <f>IF(C500="Ltd",_xlfn.XLOOKUP(D500,Index!V:V,Index!R:R,),_xlfn.XLOOKUP(D500,Index!AG:AG,Index!AC:AC,))</f>
        <v>0</v>
      </c>
      <c r="G500">
        <f>IF(C500="Ltd",_xlfn.XLOOKUP(D500,Index!V:V,Index!T:T,),_xlfn.XLOOKUP(D500,Index!AG:AG,Index!AE:AE,))</f>
        <v>0</v>
      </c>
      <c r="I500" s="25">
        <f>_xlfn.XLOOKUP(_xlfn.NUMBERVALUE(MID(D500,2,5)),'TB INC 12.22'!B:B,'TB INC 12.22'!F:F,0,0,1)</f>
        <v>-2209724.41</v>
      </c>
      <c r="J500" s="30">
        <f>SUMIF(AJE!$E:$E,D500,AJE!$H:$H)</f>
        <v>0</v>
      </c>
      <c r="K500" s="30">
        <f>SUMIF(AJE!$Q:$Q,D500,AJE!$T:$T)</f>
        <v>0</v>
      </c>
      <c r="L500" s="39">
        <f t="shared" si="30"/>
        <v>-2209724.41</v>
      </c>
      <c r="M500" s="30">
        <f>SUMIF(AJE!$AB:$AB,D500,AJE!$AE:$AE)</f>
        <v>0</v>
      </c>
      <c r="N500" s="29">
        <f t="shared" si="31"/>
        <v>-2209724.41</v>
      </c>
      <c r="P500" s="25"/>
    </row>
    <row r="501" spans="1:16" x14ac:dyDescent="0.35">
      <c r="A501">
        <f>_xlfn.XLOOKUP($B501,Index!$E:$E,Index!$D:$D,)</f>
        <v>13</v>
      </c>
      <c r="B501" t="str">
        <f>IF($C501="Ltd",_xlfn.XLOOKUP($D501,Index!$V:$V,Index!$P:$P,),_xlfn.XLOOKUP($D501,Index!$AG:$AG,Index!$AA:$AA,))</f>
        <v>Retained Loss</v>
      </c>
      <c r="C501" t="str">
        <f t="shared" si="32"/>
        <v>Inc</v>
      </c>
      <c r="D501" t="s">
        <v>1161</v>
      </c>
      <c r="E501" s="1" t="str">
        <f>_xlfn.XLOOKUP(_xlfn.NUMBERVALUE(MID(D501,2,5)),'TB INC 12.22'!$B:$B,'TB INC 12.22'!$C:$C,)</f>
        <v>35000 Retained Earnings</v>
      </c>
      <c r="F501">
        <f>IF(C501="Ltd",_xlfn.XLOOKUP(D501,Index!V:V,Index!R:R,),_xlfn.XLOOKUP(D501,Index!AG:AG,Index!AC:AC,))</f>
        <v>0</v>
      </c>
      <c r="G501">
        <f>IF(C501="Ltd",_xlfn.XLOOKUP(D501,Index!V:V,Index!T:T,),_xlfn.XLOOKUP(D501,Index!AG:AG,Index!AE:AE,))</f>
        <v>0</v>
      </c>
      <c r="I501" s="25">
        <f>_xlfn.XLOOKUP(_xlfn.NUMBERVALUE(MID(D501,2,5)),'TB INC 12.22'!B:B,'TB INC 12.22'!F:F,0,0,1)</f>
        <v>39939607.700000003</v>
      </c>
      <c r="J501" s="30">
        <f>SUMIF(AJE!$E:$E,D501,AJE!$H:$H)</f>
        <v>0</v>
      </c>
      <c r="K501" s="30">
        <f>SUMIF(AJE!$Q:$Q,D501,AJE!$T:$T)</f>
        <v>0</v>
      </c>
      <c r="L501" s="39">
        <f t="shared" si="30"/>
        <v>39939607.700000003</v>
      </c>
      <c r="M501" s="30">
        <f>SUMIF(AJE!$AB:$AB,D501,AJE!$AE:$AE)</f>
        <v>-37702765.43</v>
      </c>
      <c r="N501" s="29">
        <f t="shared" si="31"/>
        <v>2236842.2700000033</v>
      </c>
      <c r="P501" s="25"/>
    </row>
    <row r="502" spans="1:16" x14ac:dyDescent="0.35">
      <c r="A502">
        <f>_xlfn.XLOOKUP($B502,Index!$E:$E,Index!$D:$D,)</f>
        <v>13</v>
      </c>
      <c r="B502" t="str">
        <f>IF($C502="Ltd",_xlfn.XLOOKUP($D502,Index!$V:$V,Index!$P:$P,),_xlfn.XLOOKUP($D502,Index!$AG:$AG,Index!$AA:$AA,))</f>
        <v>Retained Loss</v>
      </c>
      <c r="C502" t="str">
        <f t="shared" si="32"/>
        <v>Inc</v>
      </c>
      <c r="D502" t="s">
        <v>1162</v>
      </c>
      <c r="E502" s="1" t="str">
        <f>_xlfn.XLOOKUP(_xlfn.NUMBERVALUE(MID(D502,2,5)),'TB INC 12.22'!$B:$B,'TB INC 12.22'!$C:$C,)</f>
        <v>Opening Balance Equity</v>
      </c>
      <c r="F502">
        <f>IF(C502="Ltd",_xlfn.XLOOKUP(D502,Index!V:V,Index!R:R,),_xlfn.XLOOKUP(D502,Index!AG:AG,Index!AC:AC,))</f>
        <v>0</v>
      </c>
      <c r="G502">
        <f>IF(C502="Ltd",_xlfn.XLOOKUP(D502,Index!V:V,Index!T:T,),_xlfn.XLOOKUP(D502,Index!AG:AG,Index!AE:AE,))</f>
        <v>0</v>
      </c>
      <c r="I502" s="25">
        <f>_xlfn.XLOOKUP(_xlfn.NUMBERVALUE(MID(D502,2,5)),'TB INC 12.22'!B:B,'TB INC 12.22'!F:F,0,0,1)</f>
        <v>1.63</v>
      </c>
      <c r="J502" s="30">
        <f>SUMIF(AJE!$E:$E,D502,AJE!$H:$H)</f>
        <v>0</v>
      </c>
      <c r="K502" s="30">
        <f>SUMIF(AJE!$Q:$Q,D502,AJE!$T:$T)</f>
        <v>0</v>
      </c>
      <c r="L502" s="39">
        <f t="shared" si="30"/>
        <v>1.63</v>
      </c>
      <c r="M502" s="30">
        <f>SUMIF(AJE!$AB:$AB,D502,AJE!$AE:$AE)</f>
        <v>0</v>
      </c>
      <c r="N502" s="29">
        <f t="shared" si="31"/>
        <v>1.63</v>
      </c>
      <c r="P502" s="25"/>
    </row>
    <row r="503" spans="1:16" x14ac:dyDescent="0.35">
      <c r="A503">
        <f>_xlfn.XLOOKUP($B503,Index!$E:$E,Index!$D:$D,)</f>
        <v>20</v>
      </c>
      <c r="B503" t="str">
        <f>IF($C503="Ltd",_xlfn.XLOOKUP($D503,Index!$V:$V,Index!$P:$P,),_xlfn.XLOOKUP($D503,Index!$AG:$AG,Index!$AA:$AA,))</f>
        <v>Revenue</v>
      </c>
      <c r="C503" t="str">
        <f t="shared" si="32"/>
        <v>Inc</v>
      </c>
      <c r="D503" t="s">
        <v>1163</v>
      </c>
      <c r="E503" s="1" t="str">
        <f>_xlfn.XLOOKUP(_xlfn.NUMBERVALUE(MID(D503,2,5)),'TB INC 12.22'!$B:$B,'TB INC 12.22'!$C:$C,)</f>
        <v>40000 Software Sales</v>
      </c>
      <c r="F503">
        <f>IF(C503="Ltd",_xlfn.XLOOKUP(D503,Index!V:V,Index!R:R,),_xlfn.XLOOKUP(D503,Index!AG:AG,Index!AC:AC,))</f>
        <v>0</v>
      </c>
      <c r="G503">
        <f>IF(C503="Ltd",_xlfn.XLOOKUP(D503,Index!V:V,Index!T:T,),_xlfn.XLOOKUP(D503,Index!AG:AG,Index!AE:AE,))</f>
        <v>0</v>
      </c>
      <c r="I503" s="25">
        <f>_xlfn.XLOOKUP(_xlfn.NUMBERVALUE(MID(D503,2,5)),'TB INC 12.22'!B:B,'TB INC 12.22'!F:F,0,0,1)</f>
        <v>-5849715.54</v>
      </c>
      <c r="J503" s="30">
        <f>SUMIF(AJE!$E:$E,D503,AJE!$H:$H)</f>
        <v>6792.0627628862858</v>
      </c>
      <c r="K503" s="30">
        <f>SUMIF(AJE!$Q:$Q,D503,AJE!$T:$T)</f>
        <v>0</v>
      </c>
      <c r="L503" s="39">
        <f t="shared" si="30"/>
        <v>-5842923.4772371138</v>
      </c>
      <c r="M503" s="30">
        <f>SUMIF(AJE!$AB:$AB,D503,AJE!$AE:$AE)</f>
        <v>0</v>
      </c>
      <c r="N503" s="29">
        <f t="shared" si="31"/>
        <v>-5842923.4772371138</v>
      </c>
      <c r="P503" s="25"/>
    </row>
    <row r="504" spans="1:16" x14ac:dyDescent="0.35">
      <c r="A504">
        <f>_xlfn.XLOOKUP($B504,Index!$E:$E,Index!$D:$D,)</f>
        <v>50</v>
      </c>
      <c r="B504" t="str">
        <f>IF($C504="Ltd",_xlfn.XLOOKUP($D504,Index!$V:$V,Index!$P:$P,),_xlfn.XLOOKUP($D504,Index!$AG:$AG,Index!$AA:$AA,))</f>
        <v>Sales</v>
      </c>
      <c r="C504" t="str">
        <f t="shared" si="32"/>
        <v>Inc</v>
      </c>
      <c r="D504" t="s">
        <v>1164</v>
      </c>
      <c r="E504" s="1" t="str">
        <f>_xlfn.XLOOKUP(_xlfn.NUMBERVALUE(MID(D504,2,5)),'TB INC 12.22'!$B:$B,'TB INC 12.22'!$C:$C,)</f>
        <v>70005 Sales:Salaries</v>
      </c>
      <c r="F504" t="str">
        <f>IF(C504="Ltd",_xlfn.XLOOKUP(D504,Index!V:V,Index!R:R,),_xlfn.XLOOKUP(D504,Index!AG:AG,Index!AC:AC,))</f>
        <v>Payroll &amp; Payroll related</v>
      </c>
      <c r="G504">
        <f>IF(C504="Ltd",_xlfn.XLOOKUP(D504,Index!V:V,Index!T:T,),_xlfn.XLOOKUP(D504,Index!AG:AG,Index!AE:AE,))</f>
        <v>0</v>
      </c>
      <c r="I504" s="25">
        <f>_xlfn.XLOOKUP(_xlfn.NUMBERVALUE(MID(D504,2,5)),'TB INC 12.22'!B:B,'TB INC 12.22'!F:F,0,0,1)</f>
        <v>3863357.97</v>
      </c>
      <c r="J504" s="30">
        <f>SUMIF(AJE!$E:$E,D504,AJE!$H:$H)</f>
        <v>0</v>
      </c>
      <c r="K504" s="30">
        <f>SUMIF(AJE!$Q:$Q,D504,AJE!$T:$T)</f>
        <v>0</v>
      </c>
      <c r="L504" s="39">
        <f t="shared" si="30"/>
        <v>3863357.97</v>
      </c>
      <c r="M504" s="30">
        <f>SUMIF(AJE!$AB:$AB,D504,AJE!$AE:$AE)</f>
        <v>0</v>
      </c>
      <c r="N504" s="29">
        <f t="shared" si="31"/>
        <v>3863357.97</v>
      </c>
      <c r="P504" s="25"/>
    </row>
    <row r="505" spans="1:16" x14ac:dyDescent="0.35">
      <c r="A505">
        <f>_xlfn.XLOOKUP($B505,Index!$E:$E,Index!$D:$D,)</f>
        <v>50</v>
      </c>
      <c r="B505" t="str">
        <f>IF($C505="Ltd",_xlfn.XLOOKUP($D505,Index!$V:$V,Index!$P:$P,),_xlfn.XLOOKUP($D505,Index!$AG:$AG,Index!$AA:$AA,))</f>
        <v>Sales</v>
      </c>
      <c r="C505" t="str">
        <f t="shared" si="32"/>
        <v>Inc</v>
      </c>
      <c r="D505" t="s">
        <v>1165</v>
      </c>
      <c r="E505" s="1" t="str">
        <f>_xlfn.XLOOKUP(_xlfn.NUMBERVALUE(MID(D505,2,5)),'TB INC 12.22'!$B:$B,'TB INC 12.22'!$C:$C,)</f>
        <v>70010 Sales:Bonus</v>
      </c>
      <c r="F505" t="str">
        <f>IF(C505="Ltd",_xlfn.XLOOKUP(D505,Index!V:V,Index!R:R,),_xlfn.XLOOKUP(D505,Index!AG:AG,Index!AC:AC,))</f>
        <v>Payroll &amp; Payroll related</v>
      </c>
      <c r="G505">
        <f>IF(C505="Ltd",_xlfn.XLOOKUP(D505,Index!V:V,Index!T:T,),_xlfn.XLOOKUP(D505,Index!AG:AG,Index!AE:AE,))</f>
        <v>0</v>
      </c>
      <c r="I505" s="25">
        <f>_xlfn.XLOOKUP(_xlfn.NUMBERVALUE(MID(D505,2,5)),'TB INC 12.22'!B:B,'TB INC 12.22'!F:F,0,0,1)</f>
        <v>32000</v>
      </c>
      <c r="J505" s="30">
        <f>SUMIF(AJE!$E:$E,D505,AJE!$H:$H)</f>
        <v>0</v>
      </c>
      <c r="K505" s="30">
        <f>SUMIF(AJE!$Q:$Q,D505,AJE!$T:$T)</f>
        <v>0</v>
      </c>
      <c r="L505" s="39">
        <f t="shared" si="30"/>
        <v>32000</v>
      </c>
      <c r="M505" s="30">
        <f>SUMIF(AJE!$AB:$AB,D505,AJE!$AE:$AE)</f>
        <v>0</v>
      </c>
      <c r="N505" s="29">
        <f t="shared" si="31"/>
        <v>32000</v>
      </c>
      <c r="P505" s="25"/>
    </row>
    <row r="506" spans="1:16" x14ac:dyDescent="0.35">
      <c r="A506">
        <f>_xlfn.XLOOKUP($B506,Index!$E:$E,Index!$D:$D,)</f>
        <v>50</v>
      </c>
      <c r="B506" t="str">
        <f>IF($C506="Ltd",_xlfn.XLOOKUP($D506,Index!$V:$V,Index!$P:$P,),_xlfn.XLOOKUP($D506,Index!$AG:$AG,Index!$AA:$AA,))</f>
        <v>Sales</v>
      </c>
      <c r="C506" t="str">
        <f t="shared" si="32"/>
        <v>Inc</v>
      </c>
      <c r="D506" t="s">
        <v>1166</v>
      </c>
      <c r="E506" s="1" t="str">
        <f>_xlfn.XLOOKUP(_xlfn.NUMBERVALUE(MID(D506,2,5)),'TB INC 12.22'!$B:$B,'TB INC 12.22'!$C:$C,)</f>
        <v>70015 Sales:Commissions</v>
      </c>
      <c r="F506" t="str">
        <f>IF(C506="Ltd",_xlfn.XLOOKUP(D506,Index!V:V,Index!R:R,),_xlfn.XLOOKUP(D506,Index!AG:AG,Index!AC:AC,))</f>
        <v>Payroll &amp; Payroll related</v>
      </c>
      <c r="G506">
        <f>IF(C506="Ltd",_xlfn.XLOOKUP(D506,Index!V:V,Index!T:T,),_xlfn.XLOOKUP(D506,Index!AG:AG,Index!AE:AE,))</f>
        <v>0</v>
      </c>
      <c r="I506" s="25">
        <f>_xlfn.XLOOKUP(_xlfn.NUMBERVALUE(MID(D506,2,5)),'TB INC 12.22'!B:B,'TB INC 12.22'!F:F,0,0,1)</f>
        <v>979921.94</v>
      </c>
      <c r="J506" s="30">
        <f>SUMIF(AJE!$E:$E,D506,AJE!$H:$H)</f>
        <v>33514.969436850821</v>
      </c>
      <c r="K506" s="30">
        <f>SUMIF(AJE!$Q:$Q,D506,AJE!$T:$T)</f>
        <v>0</v>
      </c>
      <c r="L506" s="39">
        <f t="shared" si="30"/>
        <v>1013436.9094368508</v>
      </c>
      <c r="M506" s="30">
        <f>SUMIF(AJE!$AB:$AB,D506,AJE!$AE:$AE)</f>
        <v>0</v>
      </c>
      <c r="N506" s="29">
        <f t="shared" si="31"/>
        <v>1013436.9094368508</v>
      </c>
      <c r="P506" s="25"/>
    </row>
    <row r="507" spans="1:16" x14ac:dyDescent="0.35">
      <c r="A507">
        <f>_xlfn.XLOOKUP($B507,Index!$E:$E,Index!$D:$D,)</f>
        <v>50</v>
      </c>
      <c r="B507" t="str">
        <f>IF($C507="Ltd",_xlfn.XLOOKUP($D507,Index!$V:$V,Index!$P:$P,),_xlfn.XLOOKUP($D507,Index!$AG:$AG,Index!$AA:$AA,))</f>
        <v>Sales</v>
      </c>
      <c r="C507" t="str">
        <f t="shared" si="32"/>
        <v>Inc</v>
      </c>
      <c r="D507" t="s">
        <v>1167</v>
      </c>
      <c r="E507" s="1" t="str">
        <f>_xlfn.XLOOKUP(_xlfn.NUMBERVALUE(MID(D507,2,5)),'TB INC 12.22'!$B:$B,'TB INC 12.22'!$C:$C,)</f>
        <v>70020 Sales:Vacation Expense</v>
      </c>
      <c r="F507" t="str">
        <f>IF(C507="Ltd",_xlfn.XLOOKUP(D507,Index!V:V,Index!R:R,),_xlfn.XLOOKUP(D507,Index!AG:AG,Index!AC:AC,))</f>
        <v>Payroll &amp; Payroll related</v>
      </c>
      <c r="G507">
        <f>IF(C507="Ltd",_xlfn.XLOOKUP(D507,Index!V:V,Index!T:T,),_xlfn.XLOOKUP(D507,Index!AG:AG,Index!AE:AE,))</f>
        <v>0</v>
      </c>
      <c r="I507" s="25">
        <f>_xlfn.XLOOKUP(_xlfn.NUMBERVALUE(MID(D507,2,5)),'TB INC 12.22'!B:B,'TB INC 12.22'!F:F,0,0,1)</f>
        <v>121662.17</v>
      </c>
      <c r="J507" s="30">
        <f>SUMIF(AJE!$E:$E,D507,AJE!$H:$H)</f>
        <v>0</v>
      </c>
      <c r="K507" s="30">
        <f>SUMIF(AJE!$Q:$Q,D507,AJE!$T:$T)</f>
        <v>0</v>
      </c>
      <c r="L507" s="39">
        <f t="shared" si="30"/>
        <v>121662.17</v>
      </c>
      <c r="M507" s="30">
        <f>SUMIF(AJE!$AB:$AB,D507,AJE!$AE:$AE)</f>
        <v>0</v>
      </c>
      <c r="N507" s="29">
        <f t="shared" si="31"/>
        <v>121662.17</v>
      </c>
      <c r="P507" s="25"/>
    </row>
    <row r="508" spans="1:16" x14ac:dyDescent="0.35">
      <c r="A508">
        <f>_xlfn.XLOOKUP($B508,Index!$E:$E,Index!$D:$D,)</f>
        <v>50</v>
      </c>
      <c r="B508" t="str">
        <f>IF($C508="Ltd",_xlfn.XLOOKUP($D508,Index!$V:$V,Index!$P:$P,),_xlfn.XLOOKUP($D508,Index!$AG:$AG,Index!$AA:$AA,))</f>
        <v>Sales</v>
      </c>
      <c r="C508" t="str">
        <f t="shared" si="32"/>
        <v>Inc</v>
      </c>
      <c r="D508" t="s">
        <v>1168</v>
      </c>
      <c r="E508" s="1" t="str">
        <f>_xlfn.XLOOKUP(_xlfn.NUMBERVALUE(MID(D508,2,5)),'TB INC 12.22'!$B:$B,'TB INC 12.22'!$C:$C,)</f>
        <v>70024 Sales:Wellness Benefit</v>
      </c>
      <c r="F508" t="str">
        <f>IF(C508="Ltd",_xlfn.XLOOKUP(D508,Index!V:V,Index!R:R,),_xlfn.XLOOKUP(D508,Index!AG:AG,Index!AC:AC,))</f>
        <v>Payroll &amp; Payroll related</v>
      </c>
      <c r="G508">
        <f>IF(C508="Ltd",_xlfn.XLOOKUP(D508,Index!V:V,Index!T:T,),_xlfn.XLOOKUP(D508,Index!AG:AG,Index!AE:AE,))</f>
        <v>0</v>
      </c>
      <c r="I508" s="25">
        <f>_xlfn.XLOOKUP(_xlfn.NUMBERVALUE(MID(D508,2,5)),'TB INC 12.22'!B:B,'TB INC 12.22'!F:F,0,0,1)</f>
        <v>4924.66</v>
      </c>
      <c r="J508" s="30">
        <f>SUMIF(AJE!$E:$E,D508,AJE!$H:$H)</f>
        <v>0</v>
      </c>
      <c r="K508" s="30">
        <f>SUMIF(AJE!$Q:$Q,D508,AJE!$T:$T)</f>
        <v>0</v>
      </c>
      <c r="L508" s="39">
        <f t="shared" si="30"/>
        <v>4924.66</v>
      </c>
      <c r="M508" s="30">
        <f>SUMIF(AJE!$AB:$AB,D508,AJE!$AE:$AE)</f>
        <v>0</v>
      </c>
      <c r="N508" s="29">
        <f t="shared" si="31"/>
        <v>4924.66</v>
      </c>
      <c r="P508" s="25"/>
    </row>
    <row r="509" spans="1:16" x14ac:dyDescent="0.35">
      <c r="A509">
        <f>_xlfn.XLOOKUP($B509,Index!$E:$E,Index!$D:$D,)</f>
        <v>50</v>
      </c>
      <c r="B509" t="str">
        <f>IF($C509="Ltd",_xlfn.XLOOKUP($D509,Index!$V:$V,Index!$P:$P,),_xlfn.XLOOKUP($D509,Index!$AG:$AG,Index!$AA:$AA,))</f>
        <v>Sales</v>
      </c>
      <c r="C509" t="str">
        <f t="shared" si="32"/>
        <v>Inc</v>
      </c>
      <c r="D509" t="s">
        <v>1169</v>
      </c>
      <c r="E509" s="1" t="str">
        <f>_xlfn.XLOOKUP(_xlfn.NUMBERVALUE(MID(D509,2,5)),'TB INC 12.22'!$B:$B,'TB INC 12.22'!$C:$C,)</f>
        <v>70025 Sales:Health and Dental</v>
      </c>
      <c r="F509" t="str">
        <f>IF(C509="Ltd",_xlfn.XLOOKUP(D509,Index!V:V,Index!R:R,),_xlfn.XLOOKUP(D509,Index!AG:AG,Index!AC:AC,))</f>
        <v>Payroll &amp; Payroll related</v>
      </c>
      <c r="G509">
        <f>IF(C509="Ltd",_xlfn.XLOOKUP(D509,Index!V:V,Index!T:T,),_xlfn.XLOOKUP(D509,Index!AG:AG,Index!AE:AE,))</f>
        <v>0</v>
      </c>
      <c r="I509" s="25">
        <f>_xlfn.XLOOKUP(_xlfn.NUMBERVALUE(MID(D509,2,5)),'TB INC 12.22'!B:B,'TB INC 12.22'!F:F,0,0,1)</f>
        <v>443445.29</v>
      </c>
      <c r="J509" s="30">
        <f>SUMIF(AJE!$E:$E,D509,AJE!$H:$H)</f>
        <v>0</v>
      </c>
      <c r="K509" s="30">
        <f>SUMIF(AJE!$Q:$Q,D509,AJE!$T:$T)</f>
        <v>0</v>
      </c>
      <c r="L509" s="39">
        <f t="shared" si="30"/>
        <v>443445.29</v>
      </c>
      <c r="M509" s="30">
        <f>SUMIF(AJE!$AB:$AB,D509,AJE!$AE:$AE)</f>
        <v>0</v>
      </c>
      <c r="N509" s="29">
        <f t="shared" si="31"/>
        <v>443445.29</v>
      </c>
      <c r="P509" s="25"/>
    </row>
    <row r="510" spans="1:16" x14ac:dyDescent="0.35">
      <c r="A510">
        <f>_xlfn.XLOOKUP($B510,Index!$E:$E,Index!$D:$D,)</f>
        <v>50</v>
      </c>
      <c r="B510" t="str">
        <f>IF($C510="Ltd",_xlfn.XLOOKUP($D510,Index!$V:$V,Index!$P:$P,),_xlfn.XLOOKUP($D510,Index!$AG:$AG,Index!$AA:$AA,))</f>
        <v>Sales</v>
      </c>
      <c r="C510" t="str">
        <f t="shared" si="32"/>
        <v>Inc</v>
      </c>
      <c r="D510" t="s">
        <v>1170</v>
      </c>
      <c r="E510" s="1" t="str">
        <f>_xlfn.XLOOKUP(_xlfn.NUMBERVALUE(MID(D510,2,5)),'TB INC 12.22'!$B:$B,'TB INC 12.22'!$C:$C,)</f>
        <v>70030 Sales:Employer Payroll Taxes</v>
      </c>
      <c r="F510" t="str">
        <f>IF(C510="Ltd",_xlfn.XLOOKUP(D510,Index!V:V,Index!R:R,),_xlfn.XLOOKUP(D510,Index!AG:AG,Index!AC:AC,))</f>
        <v>Payroll &amp; Payroll related</v>
      </c>
      <c r="G510">
        <f>IF(C510="Ltd",_xlfn.XLOOKUP(D510,Index!V:V,Index!T:T,),_xlfn.XLOOKUP(D510,Index!AG:AG,Index!AE:AE,))</f>
        <v>0</v>
      </c>
      <c r="I510" s="25">
        <f>_xlfn.XLOOKUP(_xlfn.NUMBERVALUE(MID(D510,2,5)),'TB INC 12.22'!B:B,'TB INC 12.22'!F:F,0,0,1)</f>
        <v>379410.85</v>
      </c>
      <c r="J510" s="30">
        <f>SUMIF(AJE!$E:$E,D510,AJE!$H:$H)</f>
        <v>0</v>
      </c>
      <c r="K510" s="30">
        <f>SUMIF(AJE!$Q:$Q,D510,AJE!$T:$T)</f>
        <v>0</v>
      </c>
      <c r="L510" s="39">
        <f t="shared" si="30"/>
        <v>379410.85</v>
      </c>
      <c r="M510" s="30">
        <f>SUMIF(AJE!$AB:$AB,D510,AJE!$AE:$AE)</f>
        <v>0</v>
      </c>
      <c r="N510" s="29">
        <f t="shared" si="31"/>
        <v>379410.85</v>
      </c>
      <c r="P510" s="25"/>
    </row>
    <row r="511" spans="1:16" x14ac:dyDescent="0.35">
      <c r="A511">
        <f>_xlfn.XLOOKUP($B511,Index!$E:$E,Index!$D:$D,)</f>
        <v>50</v>
      </c>
      <c r="B511" t="str">
        <f>IF($C511="Ltd",_xlfn.XLOOKUP($D511,Index!$V:$V,Index!$P:$P,),_xlfn.XLOOKUP($D511,Index!$AG:$AG,Index!$AA:$AA,))</f>
        <v>Sales</v>
      </c>
      <c r="C511" t="str">
        <f t="shared" si="32"/>
        <v>Inc</v>
      </c>
      <c r="D511" t="s">
        <v>1171</v>
      </c>
      <c r="E511" s="1" t="str">
        <f>_xlfn.XLOOKUP(_xlfn.NUMBERVALUE(MID(D511,2,5)),'TB INC 12.22'!$B:$B,'TB INC 12.22'!$C:$C,)</f>
        <v>70035 Sales:Workers Compensation</v>
      </c>
      <c r="F511" t="str">
        <f>IF(C511="Ltd",_xlfn.XLOOKUP(D511,Index!V:V,Index!R:R,),_xlfn.XLOOKUP(D511,Index!AG:AG,Index!AC:AC,))</f>
        <v>Payroll &amp; Payroll related</v>
      </c>
      <c r="G511">
        <f>IF(C511="Ltd",_xlfn.XLOOKUP(D511,Index!V:V,Index!T:T,),_xlfn.XLOOKUP(D511,Index!AG:AG,Index!AE:AE,))</f>
        <v>0</v>
      </c>
      <c r="I511" s="25">
        <f>_xlfn.XLOOKUP(_xlfn.NUMBERVALUE(MID(D511,2,5)),'TB INC 12.22'!B:B,'TB INC 12.22'!F:F,0,0,1)</f>
        <v>187.32</v>
      </c>
      <c r="J511" s="30">
        <f>SUMIF(AJE!$E:$E,D511,AJE!$H:$H)</f>
        <v>0</v>
      </c>
      <c r="K511" s="30">
        <f>SUMIF(AJE!$Q:$Q,D511,AJE!$T:$T)</f>
        <v>0</v>
      </c>
      <c r="L511" s="39">
        <f t="shared" si="30"/>
        <v>187.32</v>
      </c>
      <c r="M511" s="30">
        <f>SUMIF(AJE!$AB:$AB,D511,AJE!$AE:$AE)</f>
        <v>0</v>
      </c>
      <c r="N511" s="29">
        <f t="shared" si="31"/>
        <v>187.32</v>
      </c>
      <c r="P511" s="25"/>
    </row>
    <row r="512" spans="1:16" x14ac:dyDescent="0.35">
      <c r="A512">
        <f>_xlfn.XLOOKUP($B512,Index!$E:$E,Index!$D:$D,)</f>
        <v>50</v>
      </c>
      <c r="B512" t="str">
        <f>IF($C512="Ltd",_xlfn.XLOOKUP($D512,Index!$V:$V,Index!$P:$P,),_xlfn.XLOOKUP($D512,Index!$AG:$AG,Index!$AA:$AA,))</f>
        <v>Sales</v>
      </c>
      <c r="C512" t="str">
        <f t="shared" si="32"/>
        <v>Inc</v>
      </c>
      <c r="D512" t="s">
        <v>1172</v>
      </c>
      <c r="E512" s="1" t="str">
        <f>_xlfn.XLOOKUP(_xlfn.NUMBERVALUE(MID(D512,2,5)),'TB INC 12.22'!$B:$B,'TB INC 12.22'!$C:$C,)</f>
        <v>70040 Sales:Travel</v>
      </c>
      <c r="F512" t="str">
        <f>IF(C512="Ltd",_xlfn.XLOOKUP(D512,Index!V:V,Index!R:R,),_xlfn.XLOOKUP(D512,Index!AG:AG,Index!AC:AC,))</f>
        <v>T&amp;E</v>
      </c>
      <c r="G512">
        <f>IF(C512="Ltd",_xlfn.XLOOKUP(D512,Index!V:V,Index!T:T,),_xlfn.XLOOKUP(D512,Index!AG:AG,Index!AE:AE,))</f>
        <v>0</v>
      </c>
      <c r="I512" s="25">
        <f>_xlfn.XLOOKUP(_xlfn.NUMBERVALUE(MID(D512,2,5)),'TB INC 12.22'!B:B,'TB INC 12.22'!F:F,0,0,1)</f>
        <v>250911.59</v>
      </c>
      <c r="J512" s="30">
        <f>SUMIF(AJE!$E:$E,D512,AJE!$H:$H)</f>
        <v>0</v>
      </c>
      <c r="K512" s="30">
        <f>SUMIF(AJE!$Q:$Q,D512,AJE!$T:$T)</f>
        <v>0</v>
      </c>
      <c r="L512" s="39">
        <f t="shared" si="30"/>
        <v>250911.59</v>
      </c>
      <c r="M512" s="30">
        <f>SUMIF(AJE!$AB:$AB,D512,AJE!$AE:$AE)</f>
        <v>0</v>
      </c>
      <c r="N512" s="29">
        <f t="shared" si="31"/>
        <v>250911.59</v>
      </c>
      <c r="P512" s="25"/>
    </row>
    <row r="513" spans="1:16" x14ac:dyDescent="0.35">
      <c r="A513">
        <f>_xlfn.XLOOKUP($B513,Index!$E:$E,Index!$D:$D,)</f>
        <v>50</v>
      </c>
      <c r="B513" t="str">
        <f>IF($C513="Ltd",_xlfn.XLOOKUP($D513,Index!$V:$V,Index!$P:$P,),_xlfn.XLOOKUP($D513,Index!$AG:$AG,Index!$AA:$AA,))</f>
        <v>Sales</v>
      </c>
      <c r="C513" t="str">
        <f t="shared" si="32"/>
        <v>Inc</v>
      </c>
      <c r="D513" t="s">
        <v>1173</v>
      </c>
      <c r="E513" s="1" t="str">
        <f>_xlfn.XLOOKUP(_xlfn.NUMBERVALUE(MID(D513,2,5)),'TB INC 12.22'!$B:$B,'TB INC 12.22'!$C:$C,)</f>
        <v>70050 Sales:Meals - self</v>
      </c>
      <c r="F513" t="str">
        <f>IF(C513="Ltd",_xlfn.XLOOKUP(D513,Index!V:V,Index!R:R,),_xlfn.XLOOKUP(D513,Index!AG:AG,Index!AC:AC,))</f>
        <v>T&amp;E</v>
      </c>
      <c r="G513">
        <f>IF(C513="Ltd",_xlfn.XLOOKUP(D513,Index!V:V,Index!T:T,),_xlfn.XLOOKUP(D513,Index!AG:AG,Index!AE:AE,))</f>
        <v>0</v>
      </c>
      <c r="I513" s="25">
        <f>_xlfn.XLOOKUP(_xlfn.NUMBERVALUE(MID(D513,2,5)),'TB INC 12.22'!B:B,'TB INC 12.22'!F:F,0,0,1)</f>
        <v>11441.83</v>
      </c>
      <c r="J513" s="30">
        <f>SUMIF(AJE!$E:$E,D513,AJE!$H:$H)</f>
        <v>0</v>
      </c>
      <c r="K513" s="30">
        <f>SUMIF(AJE!$Q:$Q,D513,AJE!$T:$T)</f>
        <v>0</v>
      </c>
      <c r="L513" s="39">
        <f t="shared" si="30"/>
        <v>11441.83</v>
      </c>
      <c r="M513" s="30">
        <f>SUMIF(AJE!$AB:$AB,D513,AJE!$AE:$AE)</f>
        <v>0</v>
      </c>
      <c r="N513" s="29">
        <f t="shared" si="31"/>
        <v>11441.83</v>
      </c>
      <c r="P513" s="25"/>
    </row>
    <row r="514" spans="1:16" x14ac:dyDescent="0.35">
      <c r="A514">
        <f>_xlfn.XLOOKUP($B514,Index!$E:$E,Index!$D:$D,)</f>
        <v>50</v>
      </c>
      <c r="B514" t="str">
        <f>IF($C514="Ltd",_xlfn.XLOOKUP($D514,Index!$V:$V,Index!$P:$P,),_xlfn.XLOOKUP($D514,Index!$AG:$AG,Index!$AA:$AA,))</f>
        <v>Sales</v>
      </c>
      <c r="C514" t="str">
        <f t="shared" si="32"/>
        <v>Inc</v>
      </c>
      <c r="D514" t="s">
        <v>1174</v>
      </c>
      <c r="E514" s="1" t="str">
        <f>_xlfn.XLOOKUP(_xlfn.NUMBERVALUE(MID(D514,2,5)),'TB INC 12.22'!$B:$B,'TB INC 12.22'!$C:$C,)</f>
        <v>70055 Sales:Meals &amp; Entertainment</v>
      </c>
      <c r="F514" t="str">
        <f>IF(C514="Ltd",_xlfn.XLOOKUP(D514,Index!V:V,Index!R:R,),_xlfn.XLOOKUP(D514,Index!AG:AG,Index!AC:AC,))</f>
        <v>T&amp;E</v>
      </c>
      <c r="G514">
        <f>IF(C514="Ltd",_xlfn.XLOOKUP(D514,Index!V:V,Index!T:T,),_xlfn.XLOOKUP(D514,Index!AG:AG,Index!AE:AE,))</f>
        <v>0</v>
      </c>
      <c r="I514" s="25">
        <f>_xlfn.XLOOKUP(_xlfn.NUMBERVALUE(MID(D514,2,5)),'TB INC 12.22'!B:B,'TB INC 12.22'!F:F,0,0,1)</f>
        <v>87947.62</v>
      </c>
      <c r="J514" s="30">
        <f>SUMIF(AJE!$E:$E,D514,AJE!$H:$H)</f>
        <v>0</v>
      </c>
      <c r="K514" s="30">
        <f>SUMIF(AJE!$Q:$Q,D514,AJE!$T:$T)</f>
        <v>0</v>
      </c>
      <c r="L514" s="39">
        <f t="shared" si="30"/>
        <v>87947.62</v>
      </c>
      <c r="M514" s="30">
        <f>SUMIF(AJE!$AB:$AB,D514,AJE!$AE:$AE)</f>
        <v>0</v>
      </c>
      <c r="N514" s="29">
        <f t="shared" si="31"/>
        <v>87947.62</v>
      </c>
      <c r="P514" s="25"/>
    </row>
    <row r="515" spans="1:16" x14ac:dyDescent="0.35">
      <c r="A515">
        <f>_xlfn.XLOOKUP($B515,Index!$E:$E,Index!$D:$D,)</f>
        <v>50</v>
      </c>
      <c r="B515" t="str">
        <f>IF($C515="Ltd",_xlfn.XLOOKUP($D515,Index!$V:$V,Index!$P:$P,),_xlfn.XLOOKUP($D515,Index!$AG:$AG,Index!$AA:$AA,))</f>
        <v>Sales</v>
      </c>
      <c r="C515" t="str">
        <f t="shared" si="32"/>
        <v>Inc</v>
      </c>
      <c r="D515" t="s">
        <v>1175</v>
      </c>
      <c r="E515" s="1" t="str">
        <f>_xlfn.XLOOKUP(_xlfn.NUMBERVALUE(MID(D515,2,5)),'TB INC 12.22'!$B:$B,'TB INC 12.22'!$C:$C,)</f>
        <v>70060 Sales:Hotel</v>
      </c>
      <c r="F515" t="str">
        <f>IF(C515="Ltd",_xlfn.XLOOKUP(D515,Index!V:V,Index!R:R,),_xlfn.XLOOKUP(D515,Index!AG:AG,Index!AC:AC,))</f>
        <v>T&amp;E</v>
      </c>
      <c r="G515">
        <f>IF(C515="Ltd",_xlfn.XLOOKUP(D515,Index!V:V,Index!T:T,),_xlfn.XLOOKUP(D515,Index!AG:AG,Index!AE:AE,))</f>
        <v>0</v>
      </c>
      <c r="I515" s="25">
        <f>_xlfn.XLOOKUP(_xlfn.NUMBERVALUE(MID(D515,2,5)),'TB INC 12.22'!B:B,'TB INC 12.22'!F:F,0,0,1)</f>
        <v>84447.65</v>
      </c>
      <c r="J515" s="30">
        <f>SUMIF(AJE!$E:$E,D515,AJE!$H:$H)</f>
        <v>0</v>
      </c>
      <c r="K515" s="30">
        <f>SUMIF(AJE!$Q:$Q,D515,AJE!$T:$T)</f>
        <v>0</v>
      </c>
      <c r="L515" s="39">
        <f t="shared" si="30"/>
        <v>84447.65</v>
      </c>
      <c r="M515" s="30">
        <f>SUMIF(AJE!$AB:$AB,D515,AJE!$AE:$AE)</f>
        <v>0</v>
      </c>
      <c r="N515" s="29">
        <f t="shared" si="31"/>
        <v>84447.65</v>
      </c>
      <c r="P515" s="25"/>
    </row>
    <row r="516" spans="1:16" x14ac:dyDescent="0.35">
      <c r="A516">
        <f>_xlfn.XLOOKUP($B516,Index!$E:$E,Index!$D:$D,)</f>
        <v>50</v>
      </c>
      <c r="B516" t="str">
        <f>IF($C516="Ltd",_xlfn.XLOOKUP($D516,Index!$V:$V,Index!$P:$P,),_xlfn.XLOOKUP($D516,Index!$AG:$AG,Index!$AA:$AA,))</f>
        <v>Sales</v>
      </c>
      <c r="C516" t="str">
        <f t="shared" si="32"/>
        <v>Inc</v>
      </c>
      <c r="D516" t="s">
        <v>1176</v>
      </c>
      <c r="E516" s="1" t="str">
        <f>_xlfn.XLOOKUP(_xlfn.NUMBERVALUE(MID(D516,2,5)),'TB INC 12.22'!$B:$B,'TB INC 12.22'!$C:$C,)</f>
        <v>70065 Sales:Phone</v>
      </c>
      <c r="F516" t="str">
        <f>IF(C516="Ltd",_xlfn.XLOOKUP(D516,Index!V:V,Index!R:R,),_xlfn.XLOOKUP(D516,Index!AG:AG,Index!AC:AC,))</f>
        <v>Other Sales</v>
      </c>
      <c r="G516">
        <f>IF(C516="Ltd",_xlfn.XLOOKUP(D516,Index!V:V,Index!T:T,),_xlfn.XLOOKUP(D516,Index!AG:AG,Index!AE:AE,))</f>
        <v>0</v>
      </c>
      <c r="I516" s="25">
        <f>_xlfn.XLOOKUP(_xlfn.NUMBERVALUE(MID(D516,2,5)),'TB INC 12.22'!B:B,'TB INC 12.22'!F:F,0,0,1)</f>
        <v>10119.27</v>
      </c>
      <c r="J516" s="30">
        <f>SUMIF(AJE!$E:$E,D516,AJE!$H:$H)</f>
        <v>0</v>
      </c>
      <c r="K516" s="30">
        <f>SUMIF(AJE!$Q:$Q,D516,AJE!$T:$T)</f>
        <v>0</v>
      </c>
      <c r="L516" s="39">
        <f t="shared" si="30"/>
        <v>10119.27</v>
      </c>
      <c r="M516" s="30">
        <f>SUMIF(AJE!$AB:$AB,D516,AJE!$AE:$AE)</f>
        <v>0</v>
      </c>
      <c r="N516" s="29">
        <f t="shared" si="31"/>
        <v>10119.27</v>
      </c>
      <c r="P516" s="25"/>
    </row>
    <row r="517" spans="1:16" x14ac:dyDescent="0.35">
      <c r="A517">
        <f>_xlfn.XLOOKUP($B517,Index!$E:$E,Index!$D:$D,)</f>
        <v>50</v>
      </c>
      <c r="B517" t="str">
        <f>IF($C517="Ltd",_xlfn.XLOOKUP($D517,Index!$V:$V,Index!$P:$P,),_xlfn.XLOOKUP($D517,Index!$AG:$AG,Index!$AA:$AA,))</f>
        <v>Sales</v>
      </c>
      <c r="C517" t="str">
        <f t="shared" ref="C517" si="33">IF(LEFT(D517)="1","Ltd","Inc")</f>
        <v>Inc</v>
      </c>
      <c r="D517" s="16" t="s">
        <v>1177</v>
      </c>
      <c r="E517" s="1" t="str">
        <f>_xlfn.XLOOKUP(_xlfn.NUMBERVALUE(MID(D517,2,5)),'TB INC 12.22'!$B:$B,'TB INC 12.22'!$C:$C,)</f>
        <v>70070 Sales:Connectivity</v>
      </c>
      <c r="F517" t="str">
        <f>IF(C517="Ltd",_xlfn.XLOOKUP(D517,Index!V:V,Index!R:R,),_xlfn.XLOOKUP(D517,Index!AG:AG,Index!AC:AC,))</f>
        <v>Other Sales</v>
      </c>
      <c r="G517">
        <f>IF(C517="Ltd",_xlfn.XLOOKUP(D517,Index!V:V,Index!T:T,),_xlfn.XLOOKUP(D517,Index!AG:AG,Index!AE:AE,))</f>
        <v>0</v>
      </c>
      <c r="I517" s="25">
        <f>_xlfn.XLOOKUP(_xlfn.NUMBERVALUE(MID(D517,2,5)),'TB INC 12.22'!B:B,'TB INC 12.22'!F:F,0,0,1)</f>
        <v>8556.1299999999992</v>
      </c>
      <c r="J517" s="30">
        <f>SUMIF(AJE!$E:$E,D517,AJE!$H:$H)</f>
        <v>0</v>
      </c>
      <c r="K517" s="30">
        <f>SUMIF(AJE!$Q:$Q,D517,AJE!$T:$T)</f>
        <v>0</v>
      </c>
      <c r="L517" s="39">
        <f t="shared" ref="L517" si="34">I517+J517+K517</f>
        <v>8556.1299999999992</v>
      </c>
      <c r="M517" s="30">
        <f>SUMIF(AJE!$AB:$AB,D517,AJE!$AE:$AE)</f>
        <v>0</v>
      </c>
      <c r="N517" s="29">
        <f t="shared" ref="N517" si="35">L517+M517</f>
        <v>8556.1299999999992</v>
      </c>
      <c r="P517" s="25"/>
    </row>
    <row r="518" spans="1:16" x14ac:dyDescent="0.35">
      <c r="A518">
        <f>_xlfn.XLOOKUP($B518,Index!$E:$E,Index!$D:$D,)</f>
        <v>50</v>
      </c>
      <c r="B518" t="str">
        <f>IF($C518="Ltd",_xlfn.XLOOKUP($D518,Index!$V:$V,Index!$P:$P,),_xlfn.XLOOKUP($D518,Index!$AG:$AG,Index!$AA:$AA,))</f>
        <v>Sales</v>
      </c>
      <c r="C518" t="str">
        <f t="shared" ref="C518:C556" si="36">IF(LEFT(D518)="1","Ltd","Inc")</f>
        <v>Inc</v>
      </c>
      <c r="D518" t="s">
        <v>1178</v>
      </c>
      <c r="E518" s="1" t="str">
        <f>_xlfn.XLOOKUP(_xlfn.NUMBERVALUE(MID(D518,2,5)),'TB INC 12.22'!$B:$B,'TB INC 12.22'!$C:$C,)</f>
        <v>70076 Sales:Software tools and expense</v>
      </c>
      <c r="F518" t="str">
        <f>IF(C518="Ltd",_xlfn.XLOOKUP(D518,Index!V:V,Index!R:R,),_xlfn.XLOOKUP(D518,Index!AG:AG,Index!AC:AC,))</f>
        <v>Software</v>
      </c>
      <c r="G518">
        <f>IF(C518="Ltd",_xlfn.XLOOKUP(D518,Index!V:V,Index!T:T,),_xlfn.XLOOKUP(D518,Index!AG:AG,Index!AE:AE,))</f>
        <v>0</v>
      </c>
      <c r="I518" s="25">
        <f>_xlfn.XLOOKUP(_xlfn.NUMBERVALUE(MID(D518,2,5)),'TB INC 12.22'!B:B,'TB INC 12.22'!F:F,0,0,1)</f>
        <v>854.32</v>
      </c>
      <c r="J518" s="30">
        <f>SUMIF(AJE!$E:$E,D518,AJE!$H:$H)</f>
        <v>0</v>
      </c>
      <c r="K518" s="30">
        <f>SUMIF(AJE!$Q:$Q,D518,AJE!$T:$T)</f>
        <v>0</v>
      </c>
      <c r="L518" s="39">
        <f t="shared" si="30"/>
        <v>854.32</v>
      </c>
      <c r="M518" s="30">
        <f>SUMIF(AJE!$AB:$AB,D518,AJE!$AE:$AE)</f>
        <v>0</v>
      </c>
      <c r="N518" s="29">
        <f t="shared" si="31"/>
        <v>854.32</v>
      </c>
      <c r="P518" s="25"/>
    </row>
    <row r="519" spans="1:16" x14ac:dyDescent="0.35">
      <c r="A519">
        <f>_xlfn.XLOOKUP($B519,Index!$E:$E,Index!$D:$D,)</f>
        <v>50</v>
      </c>
      <c r="B519" t="str">
        <f>IF($C519="Ltd",_xlfn.XLOOKUP($D519,Index!$V:$V,Index!$P:$P,),_xlfn.XLOOKUP($D519,Index!$AG:$AG,Index!$AA:$AA,))</f>
        <v>Sales</v>
      </c>
      <c r="C519" t="str">
        <f t="shared" si="36"/>
        <v>Inc</v>
      </c>
      <c r="D519" t="s">
        <v>1179</v>
      </c>
      <c r="E519" s="1" t="str">
        <f>_xlfn.XLOOKUP(_xlfn.NUMBERVALUE(MID(D519,2,5)),'TB INC 12.22'!$B:$B,'TB INC 12.22'!$C:$C,)</f>
        <v>70091 Sales:Sales Operations and Tools</v>
      </c>
      <c r="F519" t="str">
        <f>IF(C519="Ltd",_xlfn.XLOOKUP(D519,Index!V:V,Index!R:R,),_xlfn.XLOOKUP(D519,Index!AG:AG,Index!AC:AC,))</f>
        <v>Software</v>
      </c>
      <c r="G519">
        <f>IF(C519="Ltd",_xlfn.XLOOKUP(D519,Index!V:V,Index!T:T,),_xlfn.XLOOKUP(D519,Index!AG:AG,Index!AE:AE,))</f>
        <v>0</v>
      </c>
      <c r="I519" s="25">
        <f>_xlfn.XLOOKUP(_xlfn.NUMBERVALUE(MID(D519,2,5)),'TB INC 12.22'!B:B,'TB INC 12.22'!F:F,0,0,1)</f>
        <v>36261.43</v>
      </c>
      <c r="J519" s="30">
        <f>SUMIF(AJE!$E:$E,D519,AJE!$H:$H)</f>
        <v>0</v>
      </c>
      <c r="K519" s="30">
        <f>SUMIF(AJE!$Q:$Q,D519,AJE!$T:$T)</f>
        <v>0</v>
      </c>
      <c r="L519" s="39">
        <f t="shared" si="30"/>
        <v>36261.43</v>
      </c>
      <c r="M519" s="30">
        <f>SUMIF(AJE!$AB:$AB,D519,AJE!$AE:$AE)</f>
        <v>0</v>
      </c>
      <c r="N519" s="29">
        <f t="shared" si="31"/>
        <v>36261.43</v>
      </c>
      <c r="P519" s="25"/>
    </row>
    <row r="520" spans="1:16" x14ac:dyDescent="0.35">
      <c r="A520" s="61">
        <f>_xlfn.XLOOKUP($B520,Index!$E:$E,Index!$D:$D,)</f>
        <v>99</v>
      </c>
      <c r="B520" t="str">
        <f>IF($C520="Ltd",_xlfn.XLOOKUP($D520,Index!$V:$V,Index!$P:$P,),_xlfn.XLOOKUP($D520,Index!$AG:$AG,Index!$AA:$AA,))</f>
        <v>Overhead</v>
      </c>
      <c r="C520" t="str">
        <f t="shared" si="36"/>
        <v>Inc</v>
      </c>
      <c r="D520" t="s">
        <v>1180</v>
      </c>
      <c r="E520" s="1" t="str">
        <f>_xlfn.XLOOKUP(_xlfn.NUMBERVALUE(MID(D520,2,5)),'TB INC 12.22'!$B:$B,'TB INC 12.22'!$C:$C,)</f>
        <v>70095 Sales:Computer and Equipment</v>
      </c>
      <c r="F520">
        <f>IF(C520="Ltd",_xlfn.XLOOKUP(D520,Index!V:V,Index!R:R,),_xlfn.XLOOKUP(D520,Index!AG:AG,Index!AC:AC,))</f>
        <v>0</v>
      </c>
      <c r="G520">
        <f>IF(C520="Ltd",_xlfn.XLOOKUP(D520,Index!V:V,Index!T:T,),_xlfn.XLOOKUP(D520,Index!AG:AG,Index!AE:AE,))</f>
        <v>0</v>
      </c>
      <c r="I520" s="25">
        <f>_xlfn.XLOOKUP(_xlfn.NUMBERVALUE(MID(D520,2,5)),'TB INC 12.22'!B:B,'TB INC 12.22'!F:F,0,0,1)</f>
        <v>46503.03</v>
      </c>
      <c r="J520" s="30">
        <f>SUMIF(AJE!$E:$E,D520,AJE!$H:$H)</f>
        <v>0</v>
      </c>
      <c r="K520" s="30">
        <f>SUMIF(AJE!$Q:$Q,D520,AJE!$T:$T)</f>
        <v>-46503.03</v>
      </c>
      <c r="L520" s="39">
        <f t="shared" si="30"/>
        <v>0</v>
      </c>
      <c r="M520" s="30">
        <f>SUMIF(AJE!$AB:$AB,D520,AJE!$AE:$AE)</f>
        <v>0</v>
      </c>
      <c r="N520" s="29">
        <f t="shared" si="31"/>
        <v>0</v>
      </c>
      <c r="P520" s="25"/>
    </row>
    <row r="521" spans="1:16" x14ac:dyDescent="0.35">
      <c r="A521">
        <f>_xlfn.XLOOKUP($B521,Index!$E:$E,Index!$D:$D,)</f>
        <v>50</v>
      </c>
      <c r="B521" t="str">
        <f>IF($C521="Ltd",_xlfn.XLOOKUP($D521,Index!$V:$V,Index!$P:$P,),_xlfn.XLOOKUP($D521,Index!$AG:$AG,Index!$AA:$AA,))</f>
        <v>Sales</v>
      </c>
      <c r="C521" t="str">
        <f t="shared" si="36"/>
        <v>Inc</v>
      </c>
      <c r="D521" t="s">
        <v>1181</v>
      </c>
      <c r="E521" s="1" t="str">
        <f>_xlfn.XLOOKUP(_xlfn.NUMBERVALUE(MID(D521,2,5)),'TB INC 12.22'!$B:$B,'TB INC 12.22'!$C:$C,)</f>
        <v>70100 Sales:Recruiting</v>
      </c>
      <c r="F521" t="str">
        <f>IF(C521="Ltd",_xlfn.XLOOKUP(D521,Index!V:V,Index!R:R,),_xlfn.XLOOKUP(D521,Index!AG:AG,Index!AC:AC,))</f>
        <v>Recruiting</v>
      </c>
      <c r="G521">
        <f>IF(C521="Ltd",_xlfn.XLOOKUP(D521,Index!V:V,Index!T:T,),_xlfn.XLOOKUP(D521,Index!AG:AG,Index!AE:AE,))</f>
        <v>0</v>
      </c>
      <c r="I521" s="25">
        <f>_xlfn.XLOOKUP(_xlfn.NUMBERVALUE(MID(D521,2,5)),'TB INC 12.22'!B:B,'TB INC 12.22'!F:F,0,0,1)</f>
        <v>33600</v>
      </c>
      <c r="J521" s="30">
        <f>SUMIF(AJE!$E:$E,D521,AJE!$H:$H)</f>
        <v>0</v>
      </c>
      <c r="K521" s="30">
        <f>SUMIF(AJE!$Q:$Q,D521,AJE!$T:$T)</f>
        <v>0</v>
      </c>
      <c r="L521" s="39">
        <f t="shared" si="30"/>
        <v>33600</v>
      </c>
      <c r="M521" s="30">
        <f>SUMIF(AJE!$AB:$AB,D521,AJE!$AE:$AE)</f>
        <v>0</v>
      </c>
      <c r="N521" s="29">
        <f t="shared" si="31"/>
        <v>33600</v>
      </c>
      <c r="P521" s="25"/>
    </row>
    <row r="522" spans="1:16" x14ac:dyDescent="0.35">
      <c r="A522">
        <f>_xlfn.XLOOKUP($B522,Index!$E:$E,Index!$D:$D,)</f>
        <v>50</v>
      </c>
      <c r="B522" t="str">
        <f>IF($C522="Ltd",_xlfn.XLOOKUP($D522,Index!$V:$V,Index!$P:$P,),_xlfn.XLOOKUP($D522,Index!$AG:$AG,Index!$AA:$AA,))</f>
        <v>Sales</v>
      </c>
      <c r="C522" t="str">
        <f t="shared" si="36"/>
        <v>Inc</v>
      </c>
      <c r="D522" t="s">
        <v>1182</v>
      </c>
      <c r="E522" s="1" t="str">
        <f>_xlfn.XLOOKUP(_xlfn.NUMBERVALUE(MID(D522,2,5)),'TB INC 12.22'!$B:$B,'TB INC 12.22'!$C:$C,)</f>
        <v>70105 Sales:Outside Commissions</v>
      </c>
      <c r="F522" t="str">
        <f>IF(C522="Ltd",_xlfn.XLOOKUP(D522,Index!V:V,Index!R:R,),_xlfn.XLOOKUP(D522,Index!AG:AG,Index!AC:AC,))</f>
        <v>Referral Fees</v>
      </c>
      <c r="G522">
        <f>IF(C522="Ltd",_xlfn.XLOOKUP(D522,Index!V:V,Index!T:T,),_xlfn.XLOOKUP(D522,Index!AG:AG,Index!AE:AE,))</f>
        <v>0</v>
      </c>
      <c r="I522" s="25">
        <f>_xlfn.XLOOKUP(_xlfn.NUMBERVALUE(MID(D522,2,5)),'TB INC 12.22'!B:B,'TB INC 12.22'!F:F,0,0,1)</f>
        <v>129589.71</v>
      </c>
      <c r="J522" s="30">
        <f>SUMIF(AJE!$E:$E,D522,AJE!$H:$H)</f>
        <v>0</v>
      </c>
      <c r="K522" s="30">
        <f>SUMIF(AJE!$Q:$Q,D522,AJE!$T:$T)</f>
        <v>0</v>
      </c>
      <c r="L522" s="39">
        <f t="shared" si="30"/>
        <v>129589.71</v>
      </c>
      <c r="M522" s="30">
        <f>SUMIF(AJE!$AB:$AB,D522,AJE!$AE:$AE)</f>
        <v>0</v>
      </c>
      <c r="N522" s="29">
        <f t="shared" si="31"/>
        <v>129589.71</v>
      </c>
      <c r="P522" s="25"/>
    </row>
    <row r="523" spans="1:16" x14ac:dyDescent="0.35">
      <c r="A523">
        <f>_xlfn.XLOOKUP($B523,Index!$E:$E,Index!$D:$D,)</f>
        <v>60</v>
      </c>
      <c r="B523" t="str">
        <f>IF($C523="Ltd",_xlfn.XLOOKUP($D523,Index!$V:$V,Index!$P:$P,),_xlfn.XLOOKUP($D523,Index!$AG:$AG,Index!$AA:$AA,))</f>
        <v>Marketing</v>
      </c>
      <c r="C523" t="str">
        <f t="shared" si="36"/>
        <v>Inc</v>
      </c>
      <c r="D523" t="s">
        <v>1183</v>
      </c>
      <c r="E523" s="1" t="str">
        <f>_xlfn.XLOOKUP(_xlfn.NUMBERVALUE(MID(D523,2,5)),'TB INC 12.22'!$B:$B,'TB INC 12.22'!$C:$C,)</f>
        <v>72005 Marketing:Salaries</v>
      </c>
      <c r="F523" t="str">
        <f>IF(C523="Ltd",_xlfn.XLOOKUP(D523,Index!V:V,Index!R:R,),_xlfn.XLOOKUP(D523,Index!AG:AG,Index!AC:AC,))</f>
        <v>Payroll &amp; Payroll related</v>
      </c>
      <c r="G523">
        <f>IF(C523="Ltd",_xlfn.XLOOKUP(D523,Index!V:V,Index!T:T,),_xlfn.XLOOKUP(D523,Index!AG:AG,Index!AE:AE,))</f>
        <v>0</v>
      </c>
      <c r="I523" s="25">
        <f>_xlfn.XLOOKUP(_xlfn.NUMBERVALUE(MID(D523,2,5)),'TB INC 12.22'!B:B,'TB INC 12.22'!F:F,0,0,1)</f>
        <v>653761.67000000004</v>
      </c>
      <c r="J523" s="30">
        <f>SUMIF(AJE!$E:$E,D523,AJE!$H:$H)</f>
        <v>0</v>
      </c>
      <c r="K523" s="30">
        <f>SUMIF(AJE!$Q:$Q,D523,AJE!$T:$T)</f>
        <v>0</v>
      </c>
      <c r="L523" s="39">
        <f t="shared" si="30"/>
        <v>653761.67000000004</v>
      </c>
      <c r="M523" s="30">
        <f>SUMIF(AJE!$AB:$AB,D523,AJE!$AE:$AE)</f>
        <v>0</v>
      </c>
      <c r="N523" s="29">
        <f t="shared" si="31"/>
        <v>653761.67000000004</v>
      </c>
      <c r="P523" s="25"/>
    </row>
    <row r="524" spans="1:16" x14ac:dyDescent="0.35">
      <c r="A524">
        <f>_xlfn.XLOOKUP($B524,Index!$E:$E,Index!$D:$D,)</f>
        <v>60</v>
      </c>
      <c r="B524" t="str">
        <f>IF($C524="Ltd",_xlfn.XLOOKUP($D524,Index!$V:$V,Index!$P:$P,),_xlfn.XLOOKUP($D524,Index!$AG:$AG,Index!$AA:$AA,))</f>
        <v>Marketing</v>
      </c>
      <c r="C524" t="str">
        <f t="shared" si="36"/>
        <v>Inc</v>
      </c>
      <c r="D524" t="s">
        <v>1184</v>
      </c>
      <c r="E524" s="1" t="str">
        <f>_xlfn.XLOOKUP(_xlfn.NUMBERVALUE(MID(D524,2,5)),'TB INC 12.22'!$B:$B,'TB INC 12.22'!$C:$C,)</f>
        <v>72010 Marketing:Bonus</v>
      </c>
      <c r="F524" t="str">
        <f>IF(C524="Ltd",_xlfn.XLOOKUP(D524,Index!V:V,Index!R:R,),_xlfn.XLOOKUP(D524,Index!AG:AG,Index!AC:AC,))</f>
        <v>Payroll &amp; Payroll related</v>
      </c>
      <c r="G524">
        <f>IF(C524="Ltd",_xlfn.XLOOKUP(D524,Index!V:V,Index!T:T,),_xlfn.XLOOKUP(D524,Index!AG:AG,Index!AE:AE,))</f>
        <v>0</v>
      </c>
      <c r="I524" s="25">
        <f>_xlfn.XLOOKUP(_xlfn.NUMBERVALUE(MID(D524,2,5)),'TB INC 12.22'!B:B,'TB INC 12.22'!F:F,0,0,1)</f>
        <v>67500</v>
      </c>
      <c r="J524" s="30">
        <f>SUMIF(AJE!$E:$E,D524,AJE!$H:$H)</f>
        <v>0</v>
      </c>
      <c r="K524" s="30">
        <f>SUMIF(AJE!$Q:$Q,D524,AJE!$T:$T)</f>
        <v>0</v>
      </c>
      <c r="L524" s="39">
        <f t="shared" si="30"/>
        <v>67500</v>
      </c>
      <c r="M524" s="30">
        <f>SUMIF(AJE!$AB:$AB,D524,AJE!$AE:$AE)</f>
        <v>0</v>
      </c>
      <c r="N524" s="29">
        <f t="shared" si="31"/>
        <v>67500</v>
      </c>
      <c r="P524" s="25"/>
    </row>
    <row r="525" spans="1:16" x14ac:dyDescent="0.35">
      <c r="A525">
        <f>_xlfn.XLOOKUP($B525,Index!$E:$E,Index!$D:$D,)</f>
        <v>60</v>
      </c>
      <c r="B525" t="str">
        <f>IF($C525="Ltd",_xlfn.XLOOKUP($D525,Index!$V:$V,Index!$P:$P,),_xlfn.XLOOKUP($D525,Index!$AG:$AG,Index!$AA:$AA,))</f>
        <v>Marketing</v>
      </c>
      <c r="C525" t="str">
        <f t="shared" si="36"/>
        <v>Inc</v>
      </c>
      <c r="D525" t="s">
        <v>1185</v>
      </c>
      <c r="E525" s="1" t="str">
        <f>_xlfn.XLOOKUP(_xlfn.NUMBERVALUE(MID(D525,2,5)),'TB INC 12.22'!$B:$B,'TB INC 12.22'!$C:$C,)</f>
        <v>72020 Marketing:Vacation Expense</v>
      </c>
      <c r="F525" t="str">
        <f>IF(C525="Ltd",_xlfn.XLOOKUP(D525,Index!V:V,Index!R:R,),_xlfn.XLOOKUP(D525,Index!AG:AG,Index!AC:AC,))</f>
        <v>Payroll &amp; Payroll related</v>
      </c>
      <c r="G525">
        <f>IF(C525="Ltd",_xlfn.XLOOKUP(D525,Index!V:V,Index!T:T,),_xlfn.XLOOKUP(D525,Index!AG:AG,Index!AE:AE,))</f>
        <v>0</v>
      </c>
      <c r="I525" s="25">
        <f>_xlfn.XLOOKUP(_xlfn.NUMBERVALUE(MID(D525,2,5)),'TB INC 12.22'!B:B,'TB INC 12.22'!F:F,0,0,1)</f>
        <v>18118.09</v>
      </c>
      <c r="J525" s="30">
        <f>SUMIF(AJE!$E:$E,D525,AJE!$H:$H)</f>
        <v>0</v>
      </c>
      <c r="K525" s="30">
        <f>SUMIF(AJE!$Q:$Q,D525,AJE!$T:$T)</f>
        <v>0</v>
      </c>
      <c r="L525" s="39">
        <f t="shared" si="30"/>
        <v>18118.09</v>
      </c>
      <c r="M525" s="30">
        <f>SUMIF(AJE!$AB:$AB,D525,AJE!$AE:$AE)</f>
        <v>0</v>
      </c>
      <c r="N525" s="29">
        <f t="shared" si="31"/>
        <v>18118.09</v>
      </c>
      <c r="P525" s="25"/>
    </row>
    <row r="526" spans="1:16" x14ac:dyDescent="0.35">
      <c r="A526">
        <f>_xlfn.XLOOKUP($B526,Index!$E:$E,Index!$D:$D,)</f>
        <v>60</v>
      </c>
      <c r="B526" t="str">
        <f>IF($C526="Ltd",_xlfn.XLOOKUP($D526,Index!$V:$V,Index!$P:$P,),_xlfn.XLOOKUP($D526,Index!$AG:$AG,Index!$AA:$AA,))</f>
        <v>Marketing</v>
      </c>
      <c r="C526" t="str">
        <f t="shared" si="36"/>
        <v>Inc</v>
      </c>
      <c r="D526" t="s">
        <v>1186</v>
      </c>
      <c r="E526" s="1" t="str">
        <f>_xlfn.XLOOKUP(_xlfn.NUMBERVALUE(MID(D526,2,5)),'TB INC 12.22'!$B:$B,'TB INC 12.22'!$C:$C,)</f>
        <v>72024 Marketing:Wellness Benefit</v>
      </c>
      <c r="F526" t="str">
        <f>IF(C526="Ltd",_xlfn.XLOOKUP(D526,Index!V:V,Index!R:R,),_xlfn.XLOOKUP(D526,Index!AG:AG,Index!AC:AC,))</f>
        <v>Payroll &amp; Payroll related</v>
      </c>
      <c r="G526">
        <f>IF(C526="Ltd",_xlfn.XLOOKUP(D526,Index!V:V,Index!T:T,),_xlfn.XLOOKUP(D526,Index!AG:AG,Index!AE:AE,))</f>
        <v>0</v>
      </c>
      <c r="I526" s="25">
        <f>_xlfn.XLOOKUP(_xlfn.NUMBERVALUE(MID(D526,2,5)),'TB INC 12.22'!B:B,'TB INC 12.22'!F:F,0,0,1)</f>
        <v>447</v>
      </c>
      <c r="J526" s="30">
        <f>SUMIF(AJE!$E:$E,D526,AJE!$H:$H)</f>
        <v>0</v>
      </c>
      <c r="K526" s="30">
        <f>SUMIF(AJE!$Q:$Q,D526,AJE!$T:$T)</f>
        <v>0</v>
      </c>
      <c r="L526" s="39">
        <f t="shared" si="30"/>
        <v>447</v>
      </c>
      <c r="M526" s="30">
        <f>SUMIF(AJE!$AB:$AB,D526,AJE!$AE:$AE)</f>
        <v>0</v>
      </c>
      <c r="N526" s="29">
        <f t="shared" si="31"/>
        <v>447</v>
      </c>
      <c r="P526" s="25"/>
    </row>
    <row r="527" spans="1:16" x14ac:dyDescent="0.35">
      <c r="A527">
        <f>_xlfn.XLOOKUP($B527,Index!$E:$E,Index!$D:$D,)</f>
        <v>60</v>
      </c>
      <c r="B527" t="str">
        <f>IF($C527="Ltd",_xlfn.XLOOKUP($D527,Index!$V:$V,Index!$P:$P,),_xlfn.XLOOKUP($D527,Index!$AG:$AG,Index!$AA:$AA,))</f>
        <v>Marketing</v>
      </c>
      <c r="C527" t="str">
        <f t="shared" si="36"/>
        <v>Inc</v>
      </c>
      <c r="D527" t="s">
        <v>1187</v>
      </c>
      <c r="E527" s="1" t="str">
        <f>_xlfn.XLOOKUP(_xlfn.NUMBERVALUE(MID(D527,2,5)),'TB INC 12.22'!$B:$B,'TB INC 12.22'!$C:$C,)</f>
        <v>72025 Marketing:Health and Dental</v>
      </c>
      <c r="F527" t="str">
        <f>IF(C527="Ltd",_xlfn.XLOOKUP(D527,Index!V:V,Index!R:R,),_xlfn.XLOOKUP(D527,Index!AG:AG,Index!AC:AC,))</f>
        <v>Payroll &amp; Payroll related</v>
      </c>
      <c r="G527">
        <f>IF(C527="Ltd",_xlfn.XLOOKUP(D527,Index!V:V,Index!T:T,),_xlfn.XLOOKUP(D527,Index!AG:AG,Index!AE:AE,))</f>
        <v>0</v>
      </c>
      <c r="I527" s="25">
        <f>_xlfn.XLOOKUP(_xlfn.NUMBERVALUE(MID(D527,2,5)),'TB INC 12.22'!B:B,'TB INC 12.22'!F:F,0,0,1)</f>
        <v>45122.98</v>
      </c>
      <c r="J527" s="30">
        <f>SUMIF(AJE!$E:$E,D527,AJE!$H:$H)</f>
        <v>0</v>
      </c>
      <c r="K527" s="30">
        <f>SUMIF(AJE!$Q:$Q,D527,AJE!$T:$T)</f>
        <v>0</v>
      </c>
      <c r="L527" s="39">
        <f t="shared" si="30"/>
        <v>45122.98</v>
      </c>
      <c r="M527" s="30">
        <f>SUMIF(AJE!$AB:$AB,D527,AJE!$AE:$AE)</f>
        <v>0</v>
      </c>
      <c r="N527" s="29">
        <f t="shared" si="31"/>
        <v>45122.98</v>
      </c>
      <c r="P527" s="25"/>
    </row>
    <row r="528" spans="1:16" x14ac:dyDescent="0.35">
      <c r="A528">
        <f>_xlfn.XLOOKUP($B528,Index!$E:$E,Index!$D:$D,)</f>
        <v>60</v>
      </c>
      <c r="B528" t="str">
        <f>IF($C528="Ltd",_xlfn.XLOOKUP($D528,Index!$V:$V,Index!$P:$P,),_xlfn.XLOOKUP($D528,Index!$AG:$AG,Index!$AA:$AA,))</f>
        <v>Marketing</v>
      </c>
      <c r="C528" t="str">
        <f t="shared" si="36"/>
        <v>Inc</v>
      </c>
      <c r="D528" t="s">
        <v>1188</v>
      </c>
      <c r="E528" s="1" t="str">
        <f>_xlfn.XLOOKUP(_xlfn.NUMBERVALUE(MID(D528,2,5)),'TB INC 12.22'!$B:$B,'TB INC 12.22'!$C:$C,)</f>
        <v>72030 Marketing:Employer Payroll Taxes</v>
      </c>
      <c r="F528" t="str">
        <f>IF(C528="Ltd",_xlfn.XLOOKUP(D528,Index!V:V,Index!R:R,),_xlfn.XLOOKUP(D528,Index!AG:AG,Index!AC:AC,))</f>
        <v>Payroll &amp; Payroll related</v>
      </c>
      <c r="G528">
        <f>IF(C528="Ltd",_xlfn.XLOOKUP(D528,Index!V:V,Index!T:T,),_xlfn.XLOOKUP(D528,Index!AG:AG,Index!AE:AE,))</f>
        <v>0</v>
      </c>
      <c r="I528" s="25">
        <f>_xlfn.XLOOKUP(_xlfn.NUMBERVALUE(MID(D528,2,5)),'TB INC 12.22'!B:B,'TB INC 12.22'!F:F,0,0,1)</f>
        <v>58374</v>
      </c>
      <c r="J528" s="30">
        <f>SUMIF(AJE!$E:$E,D528,AJE!$H:$H)</f>
        <v>0</v>
      </c>
      <c r="K528" s="30">
        <f>SUMIF(AJE!$Q:$Q,D528,AJE!$T:$T)</f>
        <v>0</v>
      </c>
      <c r="L528" s="39">
        <f t="shared" si="30"/>
        <v>58374</v>
      </c>
      <c r="M528" s="30">
        <f>SUMIF(AJE!$AB:$AB,D528,AJE!$AE:$AE)</f>
        <v>0</v>
      </c>
      <c r="N528" s="29">
        <f t="shared" si="31"/>
        <v>58374</v>
      </c>
      <c r="P528" s="25"/>
    </row>
    <row r="529" spans="1:16" x14ac:dyDescent="0.35">
      <c r="A529">
        <f>_xlfn.XLOOKUP($B529,Index!$E:$E,Index!$D:$D,)</f>
        <v>60</v>
      </c>
      <c r="B529" t="str">
        <f>IF($C529="Ltd",_xlfn.XLOOKUP($D529,Index!$V:$V,Index!$P:$P,),_xlfn.XLOOKUP($D529,Index!$AG:$AG,Index!$AA:$AA,))</f>
        <v>Marketing</v>
      </c>
      <c r="C529" t="str">
        <f t="shared" si="36"/>
        <v>Inc</v>
      </c>
      <c r="D529" t="s">
        <v>1189</v>
      </c>
      <c r="E529" s="1" t="str">
        <f>_xlfn.XLOOKUP(_xlfn.NUMBERVALUE(MID(D529,2,5)),'TB INC 12.22'!$B:$B,'TB INC 12.22'!$C:$C,)</f>
        <v>72040 Marketing:Travel</v>
      </c>
      <c r="F529" t="str">
        <f>IF(C529="Ltd",_xlfn.XLOOKUP(D529,Index!V:V,Index!R:R,),_xlfn.XLOOKUP(D529,Index!AG:AG,Index!AC:AC,))</f>
        <v>T&amp;E</v>
      </c>
      <c r="G529">
        <f>IF(C529="Ltd",_xlfn.XLOOKUP(D529,Index!V:V,Index!T:T,),_xlfn.XLOOKUP(D529,Index!AG:AG,Index!AE:AE,))</f>
        <v>0</v>
      </c>
      <c r="I529" s="25">
        <f>_xlfn.XLOOKUP(_xlfn.NUMBERVALUE(MID(D529,2,5)),'TB INC 12.22'!B:B,'TB INC 12.22'!F:F,0,0,1)</f>
        <v>26317.31</v>
      </c>
      <c r="J529" s="30">
        <f>SUMIF(AJE!$E:$E,D529,AJE!$H:$H)</f>
        <v>0</v>
      </c>
      <c r="K529" s="30">
        <f>SUMIF(AJE!$Q:$Q,D529,AJE!$T:$T)</f>
        <v>0</v>
      </c>
      <c r="L529" s="39">
        <f t="shared" si="30"/>
        <v>26317.31</v>
      </c>
      <c r="M529" s="30">
        <f>SUMIF(AJE!$AB:$AB,D529,AJE!$AE:$AE)</f>
        <v>0</v>
      </c>
      <c r="N529" s="29">
        <f t="shared" si="31"/>
        <v>26317.31</v>
      </c>
      <c r="P529" s="25"/>
    </row>
    <row r="530" spans="1:16" x14ac:dyDescent="0.35">
      <c r="A530">
        <f>_xlfn.XLOOKUP($B530,Index!$E:$E,Index!$D:$D,)</f>
        <v>60</v>
      </c>
      <c r="B530" t="str">
        <f>IF($C530="Ltd",_xlfn.XLOOKUP($D530,Index!$V:$V,Index!$P:$P,),_xlfn.XLOOKUP($D530,Index!$AG:$AG,Index!$AA:$AA,))</f>
        <v>Marketing</v>
      </c>
      <c r="C530" t="str">
        <f t="shared" si="36"/>
        <v>Inc</v>
      </c>
      <c r="D530" t="s">
        <v>1190</v>
      </c>
      <c r="E530" s="1" t="str">
        <f>_xlfn.XLOOKUP(_xlfn.NUMBERVALUE(MID(D530,2,5)),'TB INC 12.22'!$B:$B,'TB INC 12.22'!$C:$C,)</f>
        <v>72070 Marketing:Connectivity</v>
      </c>
      <c r="F530" t="str">
        <f>IF(C530="Ltd",_xlfn.XLOOKUP(D530,Index!V:V,Index!R:R,),_xlfn.XLOOKUP(D530,Index!AG:AG,Index!AC:AC,))</f>
        <v>Other Marketing</v>
      </c>
      <c r="G530">
        <f>IF(C530="Ltd",_xlfn.XLOOKUP(D530,Index!V:V,Index!T:T,),_xlfn.XLOOKUP(D530,Index!AG:AG,Index!AE:AE,))</f>
        <v>0</v>
      </c>
      <c r="I530" s="25">
        <f>_xlfn.XLOOKUP(_xlfn.NUMBERVALUE(MID(D530,2,5)),'TB INC 12.22'!B:B,'TB INC 12.22'!F:F,0,0,1)</f>
        <v>449.68</v>
      </c>
      <c r="J530" s="30">
        <f>SUMIF(AJE!$E:$E,D530,AJE!$H:$H)</f>
        <v>0</v>
      </c>
      <c r="K530" s="30">
        <f>SUMIF(AJE!$Q:$Q,D530,AJE!$T:$T)</f>
        <v>0</v>
      </c>
      <c r="L530" s="39">
        <f t="shared" si="30"/>
        <v>449.68</v>
      </c>
      <c r="M530" s="30">
        <f>SUMIF(AJE!$AB:$AB,D530,AJE!$AE:$AE)</f>
        <v>0</v>
      </c>
      <c r="N530" s="29">
        <f t="shared" si="31"/>
        <v>449.68</v>
      </c>
      <c r="P530" s="25"/>
    </row>
    <row r="531" spans="1:16" x14ac:dyDescent="0.35">
      <c r="A531">
        <f>_xlfn.XLOOKUP($B531,Index!$E:$E,Index!$D:$D,)</f>
        <v>60</v>
      </c>
      <c r="B531" t="str">
        <f>IF($C531="Ltd",_xlfn.XLOOKUP($D531,Index!$V:$V,Index!$P:$P,),_xlfn.XLOOKUP($D531,Index!$AG:$AG,Index!$AA:$AA,))</f>
        <v>Marketing</v>
      </c>
      <c r="C531" t="str">
        <f t="shared" si="36"/>
        <v>Inc</v>
      </c>
      <c r="D531" t="s">
        <v>1191</v>
      </c>
      <c r="E531" s="1" t="str">
        <f>_xlfn.XLOOKUP(_xlfn.NUMBERVALUE(MID(D531,2,5)),'TB INC 12.22'!$B:$B,'TB INC 12.22'!$C:$C,)</f>
        <v>72080 Marketing:Shipping</v>
      </c>
      <c r="F531" t="str">
        <f>IF(C531="Ltd",_xlfn.XLOOKUP(D531,Index!V:V,Index!R:R,),_xlfn.XLOOKUP(D531,Index!AG:AG,Index!AC:AC,))</f>
        <v>Other Marketing</v>
      </c>
      <c r="G531">
        <f>IF(C531="Ltd",_xlfn.XLOOKUP(D531,Index!V:V,Index!T:T,),_xlfn.XLOOKUP(D531,Index!AG:AG,Index!AE:AE,))</f>
        <v>0</v>
      </c>
      <c r="I531" s="25">
        <f>_xlfn.XLOOKUP(_xlfn.NUMBERVALUE(MID(D531,2,5)),'TB INC 12.22'!B:B,'TB INC 12.22'!F:F,0,0,1)</f>
        <v>1829.75</v>
      </c>
      <c r="J531" s="30">
        <f>SUMIF(AJE!$E:$E,D531,AJE!$H:$H)</f>
        <v>0</v>
      </c>
      <c r="K531" s="30">
        <f>SUMIF(AJE!$Q:$Q,D531,AJE!$T:$T)</f>
        <v>0</v>
      </c>
      <c r="L531" s="39">
        <f t="shared" si="30"/>
        <v>1829.75</v>
      </c>
      <c r="M531" s="30">
        <f>SUMIF(AJE!$AB:$AB,D531,AJE!$AE:$AE)</f>
        <v>0</v>
      </c>
      <c r="N531" s="29">
        <f t="shared" si="31"/>
        <v>1829.75</v>
      </c>
      <c r="P531" s="25"/>
    </row>
    <row r="532" spans="1:16" x14ac:dyDescent="0.35">
      <c r="A532">
        <f>_xlfn.XLOOKUP($B532,Index!$E:$E,Index!$D:$D,)</f>
        <v>60</v>
      </c>
      <c r="B532" t="str">
        <f>IF($C532="Ltd",_xlfn.XLOOKUP($D532,Index!$V:$V,Index!$P:$P,),_xlfn.XLOOKUP($D532,Index!$AG:$AG,Index!$AA:$AA,))</f>
        <v>Marketing</v>
      </c>
      <c r="C532" t="str">
        <f t="shared" si="36"/>
        <v>Inc</v>
      </c>
      <c r="D532" t="s">
        <v>1192</v>
      </c>
      <c r="E532" s="1" t="str">
        <f>_xlfn.XLOOKUP(_xlfn.NUMBERVALUE(MID(D532,2,5)),'TB INC 12.22'!$B:$B,'TB INC 12.22'!$C:$C,)</f>
        <v>72200 Marketing:Other Marketing Costs</v>
      </c>
      <c r="F532" t="str">
        <f>IF(C532="Ltd",_xlfn.XLOOKUP(D532,Index!V:V,Index!R:R,),_xlfn.XLOOKUP(D532,Index!AG:AG,Index!AC:AC,))</f>
        <v>Other Marketing</v>
      </c>
      <c r="G532">
        <f>IF(C532="Ltd",_xlfn.XLOOKUP(D532,Index!V:V,Index!T:T,),_xlfn.XLOOKUP(D532,Index!AG:AG,Index!AE:AE,))</f>
        <v>0</v>
      </c>
      <c r="I532" s="25">
        <f>_xlfn.XLOOKUP(_xlfn.NUMBERVALUE(MID(D532,2,5)),'TB INC 12.22'!B:B,'TB INC 12.22'!F:F,0,0,1)</f>
        <v>5500</v>
      </c>
      <c r="J532" s="30">
        <f>SUMIF(AJE!$E:$E,D532,AJE!$H:$H)</f>
        <v>0</v>
      </c>
      <c r="K532" s="30">
        <f>SUMIF(AJE!$Q:$Q,D532,AJE!$T:$T)</f>
        <v>0</v>
      </c>
      <c r="L532" s="39">
        <f t="shared" si="30"/>
        <v>5500</v>
      </c>
      <c r="M532" s="30">
        <f>SUMIF(AJE!$AB:$AB,D532,AJE!$AE:$AE)</f>
        <v>0</v>
      </c>
      <c r="N532" s="29">
        <f t="shared" si="31"/>
        <v>5500</v>
      </c>
      <c r="P532" s="25"/>
    </row>
    <row r="533" spans="1:16" x14ac:dyDescent="0.35">
      <c r="A533">
        <f>_xlfn.XLOOKUP($B533,Index!$E:$E,Index!$D:$D,)</f>
        <v>60</v>
      </c>
      <c r="B533" t="str">
        <f>IF($C533="Ltd",_xlfn.XLOOKUP($D533,Index!$V:$V,Index!$P:$P,),_xlfn.XLOOKUP($D533,Index!$AG:$AG,Index!$AA:$AA,))</f>
        <v>Marketing</v>
      </c>
      <c r="C533" t="str">
        <f t="shared" si="36"/>
        <v>Inc</v>
      </c>
      <c r="D533" t="s">
        <v>1193</v>
      </c>
      <c r="E533" s="1" t="str">
        <f>_xlfn.XLOOKUP(_xlfn.NUMBERVALUE(MID(D533,2,5)),'TB INC 12.22'!$B:$B,'TB INC 12.22'!$C:$C,)</f>
        <v>72205 Marketing:Other Marketing Costs:Trade Shows</v>
      </c>
      <c r="F533" t="str">
        <f>IF(C533="Ltd",_xlfn.XLOOKUP(D533,Index!V:V,Index!R:R,),_xlfn.XLOOKUP(D533,Index!AG:AG,Index!AC:AC,))</f>
        <v>Events &amp; Conferences</v>
      </c>
      <c r="G533">
        <f>IF(C533="Ltd",_xlfn.XLOOKUP(D533,Index!V:V,Index!T:T,),_xlfn.XLOOKUP(D533,Index!AG:AG,Index!AE:AE,))</f>
        <v>0</v>
      </c>
      <c r="I533" s="25">
        <f>_xlfn.XLOOKUP(_xlfn.NUMBERVALUE(MID(D533,2,5)),'TB INC 12.22'!B:B,'TB INC 12.22'!F:F,0,0,1)</f>
        <v>471618.48</v>
      </c>
      <c r="J533" s="30">
        <f>SUMIF(AJE!$E:$E,D533,AJE!$H:$H)</f>
        <v>0</v>
      </c>
      <c r="K533" s="30">
        <f>SUMIF(AJE!$Q:$Q,D533,AJE!$T:$T)</f>
        <v>0</v>
      </c>
      <c r="L533" s="39">
        <f t="shared" si="30"/>
        <v>471618.48</v>
      </c>
      <c r="M533" s="30">
        <f>SUMIF(AJE!$AB:$AB,D533,AJE!$AE:$AE)</f>
        <v>0</v>
      </c>
      <c r="N533" s="29">
        <f t="shared" si="31"/>
        <v>471618.48</v>
      </c>
      <c r="P533" s="25"/>
    </row>
    <row r="534" spans="1:16" x14ac:dyDescent="0.35">
      <c r="A534">
        <f>_xlfn.XLOOKUP($B534,Index!$E:$E,Index!$D:$D,)</f>
        <v>60</v>
      </c>
      <c r="B534" t="str">
        <f>IF($C534="Ltd",_xlfn.XLOOKUP($D534,Index!$V:$V,Index!$P:$P,),_xlfn.XLOOKUP($D534,Index!$AG:$AG,Index!$AA:$AA,))</f>
        <v>Marketing</v>
      </c>
      <c r="C534" t="str">
        <f t="shared" si="36"/>
        <v>Inc</v>
      </c>
      <c r="D534" t="s">
        <v>1194</v>
      </c>
      <c r="E534" s="1" t="str">
        <f>_xlfn.XLOOKUP(_xlfn.NUMBERVALUE(MID(D534,2,5)),'TB INC 12.22'!$B:$B,'TB INC 12.22'!$C:$C,)</f>
        <v>72220 Marketing:Other Marketing Costs:Collateral Material</v>
      </c>
      <c r="F534" t="str">
        <f>IF(C534="Ltd",_xlfn.XLOOKUP(D534,Index!V:V,Index!R:R,),_xlfn.XLOOKUP(D534,Index!AG:AG,Index!AC:AC,))</f>
        <v>Other Marketing</v>
      </c>
      <c r="G534">
        <f>IF(C534="Ltd",_xlfn.XLOOKUP(D534,Index!V:V,Index!T:T,),_xlfn.XLOOKUP(D534,Index!AG:AG,Index!AE:AE,))</f>
        <v>0</v>
      </c>
      <c r="I534" s="25">
        <f>_xlfn.XLOOKUP(_xlfn.NUMBERVALUE(MID(D534,2,5)),'TB INC 12.22'!B:B,'TB INC 12.22'!F:F,0,0,1)</f>
        <v>40901.870000000003</v>
      </c>
      <c r="J534" s="30">
        <f>SUMIF(AJE!$E:$E,D534,AJE!$H:$H)</f>
        <v>0</v>
      </c>
      <c r="K534" s="30">
        <f>SUMIF(AJE!$Q:$Q,D534,AJE!$T:$T)</f>
        <v>0</v>
      </c>
      <c r="L534" s="39">
        <f t="shared" si="30"/>
        <v>40901.870000000003</v>
      </c>
      <c r="M534" s="30">
        <f>SUMIF(AJE!$AB:$AB,D534,AJE!$AE:$AE)</f>
        <v>0</v>
      </c>
      <c r="N534" s="29">
        <f t="shared" si="31"/>
        <v>40901.870000000003</v>
      </c>
      <c r="P534" s="25"/>
    </row>
    <row r="535" spans="1:16" x14ac:dyDescent="0.35">
      <c r="A535">
        <f>_xlfn.XLOOKUP($B535,Index!$E:$E,Index!$D:$D,)</f>
        <v>30</v>
      </c>
      <c r="B535" t="str">
        <f>IF($C535="Ltd",_xlfn.XLOOKUP($D535,Index!$V:$V,Index!$P:$P,),_xlfn.XLOOKUP($D535,Index!$AG:$AG,Index!$AA:$AA,))</f>
        <v>Cost of Sales</v>
      </c>
      <c r="C535" t="str">
        <f t="shared" si="36"/>
        <v>Inc</v>
      </c>
      <c r="D535" t="s">
        <v>1195</v>
      </c>
      <c r="E535" s="1" t="str">
        <f>_xlfn.XLOOKUP(_xlfn.NUMBERVALUE(MID(D535,2,5)),'TB INC 12.22'!$B:$B,'TB INC 12.22'!$C:$C,)</f>
        <v>75005 Client Services:Salaries</v>
      </c>
      <c r="F535" t="str">
        <f>IF(C535="Ltd",_xlfn.XLOOKUP(D535,Index!V:V,Index!R:R,),_xlfn.XLOOKUP(D535,Index!AG:AG,Index!AC:AC,))</f>
        <v>Payroll &amp; Payroll related</v>
      </c>
      <c r="G535">
        <f>IF(C535="Ltd",_xlfn.XLOOKUP(D535,Index!V:V,Index!T:T,),_xlfn.XLOOKUP(D535,Index!AG:AG,Index!AE:AE,))</f>
        <v>0</v>
      </c>
      <c r="I535" s="25">
        <f>_xlfn.XLOOKUP(_xlfn.NUMBERVALUE(MID(D535,2,5)),'TB INC 12.22'!B:B,'TB INC 12.22'!F:F,0,0,1)</f>
        <v>939724.98</v>
      </c>
      <c r="J535" s="30">
        <f>SUMIF(AJE!$E:$E,D535,AJE!$H:$H)</f>
        <v>0</v>
      </c>
      <c r="K535" s="30">
        <f>SUMIF(AJE!$Q:$Q,D535,AJE!$T:$T)</f>
        <v>0</v>
      </c>
      <c r="L535" s="39">
        <f t="shared" si="30"/>
        <v>939724.98</v>
      </c>
      <c r="M535" s="30">
        <f>SUMIF(AJE!$AB:$AB,D535,AJE!$AE:$AE)</f>
        <v>0</v>
      </c>
      <c r="N535" s="29">
        <f t="shared" si="31"/>
        <v>939724.98</v>
      </c>
      <c r="P535" s="25"/>
    </row>
    <row r="536" spans="1:16" x14ac:dyDescent="0.35">
      <c r="A536">
        <f>_xlfn.XLOOKUP($B536,Index!$E:$E,Index!$D:$D,)</f>
        <v>30</v>
      </c>
      <c r="B536" t="str">
        <f>IF($C536="Ltd",_xlfn.XLOOKUP($D536,Index!$V:$V,Index!$P:$P,),_xlfn.XLOOKUP($D536,Index!$AG:$AG,Index!$AA:$AA,))</f>
        <v>Cost of Sales</v>
      </c>
      <c r="C536" t="str">
        <f t="shared" si="36"/>
        <v>Inc</v>
      </c>
      <c r="D536" t="s">
        <v>1196</v>
      </c>
      <c r="E536" s="1" t="str">
        <f>_xlfn.XLOOKUP(_xlfn.NUMBERVALUE(MID(D536,2,5)),'TB INC 12.22'!$B:$B,'TB INC 12.22'!$C:$C,)</f>
        <v>75010 Client Services:Bonus</v>
      </c>
      <c r="F536" t="str">
        <f>IF(C536="Ltd",_xlfn.XLOOKUP(D536,Index!V:V,Index!R:R,),_xlfn.XLOOKUP(D536,Index!AG:AG,Index!AC:AC,))</f>
        <v>Payroll &amp; Payroll related</v>
      </c>
      <c r="G536">
        <f>IF(C536="Ltd",_xlfn.XLOOKUP(D536,Index!V:V,Index!T:T,),_xlfn.XLOOKUP(D536,Index!AG:AG,Index!AE:AE,))</f>
        <v>0</v>
      </c>
      <c r="I536" s="25">
        <f>_xlfn.XLOOKUP(_xlfn.NUMBERVALUE(MID(D536,2,5)),'TB INC 12.22'!B:B,'TB INC 12.22'!F:F,0,0,1)</f>
        <v>129495.12</v>
      </c>
      <c r="J536" s="30">
        <f>SUMIF(AJE!$E:$E,D536,AJE!$H:$H)</f>
        <v>3625.5140099999999</v>
      </c>
      <c r="K536" s="30">
        <f>SUMIF(AJE!$Q:$Q,D536,AJE!$T:$T)</f>
        <v>0</v>
      </c>
      <c r="L536" s="39">
        <f t="shared" si="30"/>
        <v>133120.63401000001</v>
      </c>
      <c r="M536" s="30">
        <f>SUMIF(AJE!$AB:$AB,D536,AJE!$AE:$AE)</f>
        <v>0</v>
      </c>
      <c r="N536" s="29">
        <f t="shared" si="31"/>
        <v>133120.63401000001</v>
      </c>
      <c r="P536" s="25"/>
    </row>
    <row r="537" spans="1:16" x14ac:dyDescent="0.35">
      <c r="A537">
        <f>_xlfn.XLOOKUP($B537,Index!$E:$E,Index!$D:$D,)</f>
        <v>30</v>
      </c>
      <c r="B537" t="str">
        <f>IF($C537="Ltd",_xlfn.XLOOKUP($D537,Index!$V:$V,Index!$P:$P,),_xlfn.XLOOKUP($D537,Index!$AG:$AG,Index!$AA:$AA,))</f>
        <v>Cost of Sales</v>
      </c>
      <c r="C537" t="str">
        <f t="shared" si="36"/>
        <v>Inc</v>
      </c>
      <c r="D537" t="s">
        <v>1197</v>
      </c>
      <c r="E537" s="1" t="str">
        <f>_xlfn.XLOOKUP(_xlfn.NUMBERVALUE(MID(D537,2,5)),'TB INC 12.22'!$B:$B,'TB INC 12.22'!$C:$C,)</f>
        <v>75011 Client Services:Bonus:Accrued Bonus</v>
      </c>
      <c r="F537" t="str">
        <f>IF(C537="Ltd",_xlfn.XLOOKUP(D537,Index!V:V,Index!R:R,),_xlfn.XLOOKUP(D537,Index!AG:AG,Index!AC:AC,))</f>
        <v>Payroll &amp; Payroll related</v>
      </c>
      <c r="G537">
        <f>IF(C537="Ltd",_xlfn.XLOOKUP(D537,Index!V:V,Index!T:T,),_xlfn.XLOOKUP(D537,Index!AG:AG,Index!AE:AE,))</f>
        <v>0</v>
      </c>
      <c r="I537" s="25">
        <f>_xlfn.XLOOKUP(_xlfn.NUMBERVALUE(MID(D537,2,5)),'TB INC 12.22'!B:B,'TB INC 12.22'!F:F,0,0,1)</f>
        <v>-20421.41</v>
      </c>
      <c r="J537" s="30">
        <f>SUMIF(AJE!$E:$E,D537,AJE!$H:$H)</f>
        <v>0</v>
      </c>
      <c r="K537" s="30">
        <f>SUMIF(AJE!$Q:$Q,D537,AJE!$T:$T)</f>
        <v>0</v>
      </c>
      <c r="L537" s="39">
        <f t="shared" si="30"/>
        <v>-20421.41</v>
      </c>
      <c r="M537" s="30">
        <f>SUMIF(AJE!$AB:$AB,D537,AJE!$AE:$AE)</f>
        <v>0</v>
      </c>
      <c r="N537" s="29">
        <f t="shared" si="31"/>
        <v>-20421.41</v>
      </c>
      <c r="P537" s="25"/>
    </row>
    <row r="538" spans="1:16" x14ac:dyDescent="0.35">
      <c r="A538">
        <f>_xlfn.XLOOKUP($B538,Index!$E:$E,Index!$D:$D,)</f>
        <v>30</v>
      </c>
      <c r="B538" t="str">
        <f>IF($C538="Ltd",_xlfn.XLOOKUP($D538,Index!$V:$V,Index!$P:$P,),_xlfn.XLOOKUP($D538,Index!$AG:$AG,Index!$AA:$AA,))</f>
        <v>Cost of Sales</v>
      </c>
      <c r="C538" t="str">
        <f t="shared" si="36"/>
        <v>Inc</v>
      </c>
      <c r="D538" t="s">
        <v>1198</v>
      </c>
      <c r="E538" s="1" t="str">
        <f>_xlfn.XLOOKUP(_xlfn.NUMBERVALUE(MID(D538,2,5)),'TB INC 12.22'!$B:$B,'TB INC 12.22'!$C:$C,)</f>
        <v>75020 Client Services:Vacation Expense</v>
      </c>
      <c r="F538" t="str">
        <f>IF(C538="Ltd",_xlfn.XLOOKUP(D538,Index!V:V,Index!R:R,),_xlfn.XLOOKUP(D538,Index!AG:AG,Index!AC:AC,))</f>
        <v>Payroll &amp; Payroll related</v>
      </c>
      <c r="G538">
        <f>IF(C538="Ltd",_xlfn.XLOOKUP(D538,Index!V:V,Index!T:T,),_xlfn.XLOOKUP(D538,Index!AG:AG,Index!AE:AE,))</f>
        <v>0</v>
      </c>
      <c r="I538" s="25">
        <f>_xlfn.XLOOKUP(_xlfn.NUMBERVALUE(MID(D538,2,5)),'TB INC 12.22'!B:B,'TB INC 12.22'!F:F,0,0,1)</f>
        <v>11769.53</v>
      </c>
      <c r="J538" s="30">
        <f>SUMIF(AJE!$E:$E,D538,AJE!$H:$H)</f>
        <v>0</v>
      </c>
      <c r="K538" s="30">
        <f>SUMIF(AJE!$Q:$Q,D538,AJE!$T:$T)</f>
        <v>0</v>
      </c>
      <c r="L538" s="39">
        <f t="shared" ref="L538:L600" si="37">I538+J538+K538</f>
        <v>11769.53</v>
      </c>
      <c r="M538" s="30">
        <f>SUMIF(AJE!$AB:$AB,D538,AJE!$AE:$AE)</f>
        <v>0</v>
      </c>
      <c r="N538" s="29">
        <f t="shared" ref="N538:N600" si="38">L538+M538</f>
        <v>11769.53</v>
      </c>
      <c r="P538" s="25"/>
    </row>
    <row r="539" spans="1:16" x14ac:dyDescent="0.35">
      <c r="A539">
        <f>_xlfn.XLOOKUP($B539,Index!$E:$E,Index!$D:$D,)</f>
        <v>30</v>
      </c>
      <c r="B539" t="str">
        <f>IF($C539="Ltd",_xlfn.XLOOKUP($D539,Index!$V:$V,Index!$P:$P,),_xlfn.XLOOKUP($D539,Index!$AG:$AG,Index!$AA:$AA,))</f>
        <v>Cost of Sales</v>
      </c>
      <c r="C539" t="str">
        <f t="shared" si="36"/>
        <v>Inc</v>
      </c>
      <c r="D539" t="s">
        <v>1199</v>
      </c>
      <c r="E539" s="1" t="str">
        <f>_xlfn.XLOOKUP(_xlfn.NUMBERVALUE(MID(D539,2,5)),'TB INC 12.22'!$B:$B,'TB INC 12.22'!$C:$C,)</f>
        <v>75024 Client Services:Wellness Benefit</v>
      </c>
      <c r="F539" t="str">
        <f>IF(C539="Ltd",_xlfn.XLOOKUP(D539,Index!V:V,Index!R:R,),_xlfn.XLOOKUP(D539,Index!AG:AG,Index!AC:AC,))</f>
        <v>Payroll &amp; Payroll related</v>
      </c>
      <c r="G539">
        <f>IF(C539="Ltd",_xlfn.XLOOKUP(D539,Index!V:V,Index!T:T,),_xlfn.XLOOKUP(D539,Index!AG:AG,Index!AE:AE,))</f>
        <v>0</v>
      </c>
      <c r="I539" s="25">
        <f>_xlfn.XLOOKUP(_xlfn.NUMBERVALUE(MID(D539,2,5)),'TB INC 12.22'!B:B,'TB INC 12.22'!F:F,0,0,1)</f>
        <v>508.5</v>
      </c>
      <c r="J539" s="30">
        <f>SUMIF(AJE!$E:$E,D539,AJE!$H:$H)</f>
        <v>0</v>
      </c>
      <c r="K539" s="30">
        <f>SUMIF(AJE!$Q:$Q,D539,AJE!$T:$T)</f>
        <v>0</v>
      </c>
      <c r="L539" s="39">
        <f t="shared" si="37"/>
        <v>508.5</v>
      </c>
      <c r="M539" s="30">
        <f>SUMIF(AJE!$AB:$AB,D539,AJE!$AE:$AE)</f>
        <v>0</v>
      </c>
      <c r="N539" s="29">
        <f t="shared" si="38"/>
        <v>508.5</v>
      </c>
      <c r="P539" s="25"/>
    </row>
    <row r="540" spans="1:16" x14ac:dyDescent="0.35">
      <c r="A540">
        <f>_xlfn.XLOOKUP($B540,Index!$E:$E,Index!$D:$D,)</f>
        <v>30</v>
      </c>
      <c r="B540" t="str">
        <f>IF($C540="Ltd",_xlfn.XLOOKUP($D540,Index!$V:$V,Index!$P:$P,),_xlfn.XLOOKUP($D540,Index!$AG:$AG,Index!$AA:$AA,))</f>
        <v>Cost of Sales</v>
      </c>
      <c r="C540" t="str">
        <f t="shared" si="36"/>
        <v>Inc</v>
      </c>
      <c r="D540" t="s">
        <v>1200</v>
      </c>
      <c r="E540" s="1" t="str">
        <f>_xlfn.XLOOKUP(_xlfn.NUMBERVALUE(MID(D540,2,5)),'TB INC 12.22'!$B:$B,'TB INC 12.22'!$C:$C,)</f>
        <v>75025 Client Services:Health and Dental</v>
      </c>
      <c r="F540" t="str">
        <f>IF(C540="Ltd",_xlfn.XLOOKUP(D540,Index!V:V,Index!R:R,),_xlfn.XLOOKUP(D540,Index!AG:AG,Index!AC:AC,))</f>
        <v>Payroll &amp; Payroll related</v>
      </c>
      <c r="G540">
        <f>IF(C540="Ltd",_xlfn.XLOOKUP(D540,Index!V:V,Index!T:T,),_xlfn.XLOOKUP(D540,Index!AG:AG,Index!AE:AE,))</f>
        <v>0</v>
      </c>
      <c r="I540" s="25">
        <f>_xlfn.XLOOKUP(_xlfn.NUMBERVALUE(MID(D540,2,5)),'TB INC 12.22'!B:B,'TB INC 12.22'!F:F,0,0,1)</f>
        <v>80810.720000000001</v>
      </c>
      <c r="J540" s="30">
        <f>SUMIF(AJE!$E:$E,D540,AJE!$H:$H)</f>
        <v>0</v>
      </c>
      <c r="K540" s="30">
        <f>SUMIF(AJE!$Q:$Q,D540,AJE!$T:$T)</f>
        <v>0</v>
      </c>
      <c r="L540" s="39">
        <f t="shared" si="37"/>
        <v>80810.720000000001</v>
      </c>
      <c r="M540" s="30">
        <f>SUMIF(AJE!$AB:$AB,D540,AJE!$AE:$AE)</f>
        <v>0</v>
      </c>
      <c r="N540" s="29">
        <f t="shared" si="38"/>
        <v>80810.720000000001</v>
      </c>
      <c r="P540" s="25"/>
    </row>
    <row r="541" spans="1:16" x14ac:dyDescent="0.35">
      <c r="A541">
        <f>_xlfn.XLOOKUP($B541,Index!$E:$E,Index!$D:$D,)</f>
        <v>30</v>
      </c>
      <c r="B541" t="str">
        <f>IF($C541="Ltd",_xlfn.XLOOKUP($D541,Index!$V:$V,Index!$P:$P,),_xlfn.XLOOKUP($D541,Index!$AG:$AG,Index!$AA:$AA,))</f>
        <v>Cost of Sales</v>
      </c>
      <c r="C541" t="str">
        <f t="shared" si="36"/>
        <v>Inc</v>
      </c>
      <c r="D541" t="s">
        <v>1201</v>
      </c>
      <c r="E541" s="1" t="str">
        <f>_xlfn.XLOOKUP(_xlfn.NUMBERVALUE(MID(D541,2,5)),'TB INC 12.22'!$B:$B,'TB INC 12.22'!$C:$C,)</f>
        <v>75030 Client Services:Employer Payroll Taxes</v>
      </c>
      <c r="F541" t="str">
        <f>IF(C541="Ltd",_xlfn.XLOOKUP(D541,Index!V:V,Index!R:R,),_xlfn.XLOOKUP(D541,Index!AG:AG,Index!AC:AC,))</f>
        <v>Payroll &amp; Payroll related</v>
      </c>
      <c r="G541">
        <f>IF(C541="Ltd",_xlfn.XLOOKUP(D541,Index!V:V,Index!T:T,),_xlfn.XLOOKUP(D541,Index!AG:AG,Index!AE:AE,))</f>
        <v>0</v>
      </c>
      <c r="I541" s="25">
        <f>_xlfn.XLOOKUP(_xlfn.NUMBERVALUE(MID(D541,2,5)),'TB INC 12.22'!B:B,'TB INC 12.22'!F:F,0,0,1)</f>
        <v>74803.37</v>
      </c>
      <c r="J541" s="30">
        <f>SUMIF(AJE!$E:$E,D541,AJE!$H:$H)</f>
        <v>0</v>
      </c>
      <c r="K541" s="30">
        <f>SUMIF(AJE!$Q:$Q,D541,AJE!$T:$T)</f>
        <v>0</v>
      </c>
      <c r="L541" s="39">
        <f t="shared" si="37"/>
        <v>74803.37</v>
      </c>
      <c r="M541" s="30">
        <f>SUMIF(AJE!$AB:$AB,D541,AJE!$AE:$AE)</f>
        <v>0</v>
      </c>
      <c r="N541" s="29">
        <f t="shared" si="38"/>
        <v>74803.37</v>
      </c>
      <c r="P541" s="25"/>
    </row>
    <row r="542" spans="1:16" x14ac:dyDescent="0.35">
      <c r="A542">
        <f>_xlfn.XLOOKUP($B542,Index!$E:$E,Index!$D:$D,)</f>
        <v>30</v>
      </c>
      <c r="B542" t="str">
        <f>IF($C542="Ltd",_xlfn.XLOOKUP($D542,Index!$V:$V,Index!$P:$P,),_xlfn.XLOOKUP($D542,Index!$AG:$AG,Index!$AA:$AA,))</f>
        <v>Cost of Sales</v>
      </c>
      <c r="C542" t="str">
        <f t="shared" si="36"/>
        <v>Inc</v>
      </c>
      <c r="D542" t="s">
        <v>1202</v>
      </c>
      <c r="E542" s="1" t="str">
        <f>_xlfn.XLOOKUP(_xlfn.NUMBERVALUE(MID(D542,2,5)),'TB INC 12.22'!$B:$B,'TB INC 12.22'!$C:$C,)</f>
        <v>75031 Client Services:Employer Payroll Taxes:Accrued Employer Payroll Taxes</v>
      </c>
      <c r="F542" t="str">
        <f>IF(C542="Ltd",_xlfn.XLOOKUP(D542,Index!V:V,Index!R:R,),_xlfn.XLOOKUP(D542,Index!AG:AG,Index!AC:AC,))</f>
        <v>Payroll &amp; Payroll related</v>
      </c>
      <c r="G542">
        <f>IF(C542="Ltd",_xlfn.XLOOKUP(D542,Index!V:V,Index!T:T,),_xlfn.XLOOKUP(D542,Index!AG:AG,Index!AE:AE,))</f>
        <v>0</v>
      </c>
      <c r="I542" s="25">
        <f>_xlfn.XLOOKUP(_xlfn.NUMBERVALUE(MID(D542,2,5)),'TB INC 12.22'!B:B,'TB INC 12.22'!F:F,0,0,1)</f>
        <v>2157.65</v>
      </c>
      <c r="J542" s="30">
        <f>SUMIF(AJE!$E:$E,D542,AJE!$H:$H)</f>
        <v>0</v>
      </c>
      <c r="K542" s="30">
        <f>SUMIF(AJE!$Q:$Q,D542,AJE!$T:$T)</f>
        <v>0</v>
      </c>
      <c r="L542" s="39">
        <f t="shared" si="37"/>
        <v>2157.65</v>
      </c>
      <c r="M542" s="30">
        <f>SUMIF(AJE!$AB:$AB,D542,AJE!$AE:$AE)</f>
        <v>0</v>
      </c>
      <c r="N542" s="29">
        <f t="shared" si="38"/>
        <v>2157.65</v>
      </c>
      <c r="P542" s="25"/>
    </row>
    <row r="543" spans="1:16" x14ac:dyDescent="0.35">
      <c r="A543">
        <f>_xlfn.XLOOKUP($B543,Index!$E:$E,Index!$D:$D,)</f>
        <v>30</v>
      </c>
      <c r="B543" t="str">
        <f>IF($C543="Ltd",_xlfn.XLOOKUP($D543,Index!$V:$V,Index!$P:$P,),_xlfn.XLOOKUP($D543,Index!$AG:$AG,Index!$AA:$AA,))</f>
        <v>Cost of Sales</v>
      </c>
      <c r="C543" t="str">
        <f t="shared" si="36"/>
        <v>Inc</v>
      </c>
      <c r="D543" t="s">
        <v>1203</v>
      </c>
      <c r="E543" s="1" t="str">
        <f>_xlfn.XLOOKUP(_xlfn.NUMBERVALUE(MID(D543,2,5)),'TB INC 12.22'!$B:$B,'TB INC 12.22'!$C:$C,)</f>
        <v>75035 Client Services:Workers Compensation</v>
      </c>
      <c r="F543" t="str">
        <f>IF(C543="Ltd",_xlfn.XLOOKUP(D543,Index!V:V,Index!R:R,),_xlfn.XLOOKUP(D543,Index!AG:AG,Index!AC:AC,))</f>
        <v>Payroll &amp; Payroll related</v>
      </c>
      <c r="G543">
        <f>IF(C543="Ltd",_xlfn.XLOOKUP(D543,Index!V:V,Index!T:T,),_xlfn.XLOOKUP(D543,Index!AG:AG,Index!AE:AE,))</f>
        <v>0</v>
      </c>
      <c r="I543" s="25">
        <f>_xlfn.XLOOKUP(_xlfn.NUMBERVALUE(MID(D543,2,5)),'TB INC 12.22'!B:B,'TB INC 12.22'!F:F,0,0,1)</f>
        <v>185.15</v>
      </c>
      <c r="J543" s="30">
        <f>SUMIF(AJE!$E:$E,D543,AJE!$H:$H)</f>
        <v>0</v>
      </c>
      <c r="K543" s="30">
        <f>SUMIF(AJE!$Q:$Q,D543,AJE!$T:$T)</f>
        <v>0</v>
      </c>
      <c r="L543" s="39">
        <f t="shared" si="37"/>
        <v>185.15</v>
      </c>
      <c r="M543" s="30">
        <f>SUMIF(AJE!$AB:$AB,D543,AJE!$AE:$AE)</f>
        <v>0</v>
      </c>
      <c r="N543" s="29">
        <f t="shared" si="38"/>
        <v>185.15</v>
      </c>
      <c r="P543" s="25"/>
    </row>
    <row r="544" spans="1:16" x14ac:dyDescent="0.35">
      <c r="A544">
        <f>_xlfn.XLOOKUP($B544,Index!$E:$E,Index!$D:$D,)</f>
        <v>30</v>
      </c>
      <c r="B544" t="str">
        <f>IF($C544="Ltd",_xlfn.XLOOKUP($D544,Index!$V:$V,Index!$P:$P,),_xlfn.XLOOKUP($D544,Index!$AG:$AG,Index!$AA:$AA,))</f>
        <v>Cost of Sales</v>
      </c>
      <c r="C544" t="str">
        <f t="shared" si="36"/>
        <v>Inc</v>
      </c>
      <c r="D544" t="s">
        <v>1204</v>
      </c>
      <c r="E544" s="1" t="str">
        <f>_xlfn.XLOOKUP(_xlfn.NUMBERVALUE(MID(D544,2,5)),'TB INC 12.22'!$B:$B,'TB INC 12.22'!$C:$C,)</f>
        <v>75065 Client Services:Phone</v>
      </c>
      <c r="F544" t="str">
        <f>IF(C544="Ltd",_xlfn.XLOOKUP(D544,Index!V:V,Index!R:R,),_xlfn.XLOOKUP(D544,Index!AG:AG,Index!AC:AC,))</f>
        <v>Other CoS</v>
      </c>
      <c r="G544">
        <f>IF(C544="Ltd",_xlfn.XLOOKUP(D544,Index!V:V,Index!T:T,),_xlfn.XLOOKUP(D544,Index!AG:AG,Index!AE:AE,))</f>
        <v>0</v>
      </c>
      <c r="I544" s="25">
        <f>_xlfn.XLOOKUP(_xlfn.NUMBERVALUE(MID(D544,2,5)),'TB INC 12.22'!B:B,'TB INC 12.22'!F:F,0,0,1)</f>
        <v>1350</v>
      </c>
      <c r="J544" s="30">
        <f>SUMIF(AJE!$E:$E,D544,AJE!$H:$H)</f>
        <v>0</v>
      </c>
      <c r="K544" s="30">
        <f>SUMIF(AJE!$Q:$Q,D544,AJE!$T:$T)</f>
        <v>0</v>
      </c>
      <c r="L544" s="39">
        <f t="shared" si="37"/>
        <v>1350</v>
      </c>
      <c r="M544" s="30">
        <f>SUMIF(AJE!$AB:$AB,D544,AJE!$AE:$AE)</f>
        <v>0</v>
      </c>
      <c r="N544" s="29">
        <f t="shared" si="38"/>
        <v>1350</v>
      </c>
      <c r="P544" s="25"/>
    </row>
    <row r="545" spans="1:16" x14ac:dyDescent="0.35">
      <c r="A545">
        <f>_xlfn.XLOOKUP($B545,Index!$E:$E,Index!$D:$D,)</f>
        <v>30</v>
      </c>
      <c r="B545" t="str">
        <f>IF($C545="Ltd",_xlfn.XLOOKUP($D545,Index!$V:$V,Index!$P:$P,),_xlfn.XLOOKUP($D545,Index!$AG:$AG,Index!$AA:$AA,))</f>
        <v>Cost of Sales</v>
      </c>
      <c r="C545" t="str">
        <f t="shared" si="36"/>
        <v>Inc</v>
      </c>
      <c r="D545" t="s">
        <v>1205</v>
      </c>
      <c r="E545" s="1" t="str">
        <f>_xlfn.XLOOKUP(_xlfn.NUMBERVALUE(MID(D545,2,5)),'TB INC 12.22'!$B:$B,'TB INC 12.22'!$C:$C,)</f>
        <v>75070 Client Services:Connectivity</v>
      </c>
      <c r="F545" t="str">
        <f>IF(C545="Ltd",_xlfn.XLOOKUP(D545,Index!V:V,Index!R:R,),_xlfn.XLOOKUP(D545,Index!AG:AG,Index!AC:AC,))</f>
        <v>Other CoS</v>
      </c>
      <c r="G545">
        <f>IF(C545="Ltd",_xlfn.XLOOKUP(D545,Index!V:V,Index!T:T,),_xlfn.XLOOKUP(D545,Index!AG:AG,Index!AE:AE,))</f>
        <v>0</v>
      </c>
      <c r="I545" s="25">
        <f>_xlfn.XLOOKUP(_xlfn.NUMBERVALUE(MID(D545,2,5)),'TB INC 12.22'!B:B,'TB INC 12.22'!F:F,0,0,1)</f>
        <v>1550</v>
      </c>
      <c r="J545" s="30">
        <f>SUMIF(AJE!$E:$E,D545,AJE!$H:$H)</f>
        <v>0</v>
      </c>
      <c r="K545" s="30">
        <f>SUMIF(AJE!$Q:$Q,D545,AJE!$T:$T)</f>
        <v>0</v>
      </c>
      <c r="L545" s="39">
        <f t="shared" si="37"/>
        <v>1550</v>
      </c>
      <c r="M545" s="30">
        <f>SUMIF(AJE!$AB:$AB,D545,AJE!$AE:$AE)</f>
        <v>0</v>
      </c>
      <c r="N545" s="29">
        <f t="shared" si="38"/>
        <v>1550</v>
      </c>
      <c r="P545" s="25"/>
    </row>
    <row r="546" spans="1:16" x14ac:dyDescent="0.35">
      <c r="A546">
        <f>_xlfn.XLOOKUP($B546,Index!$E:$E,Index!$D:$D,)</f>
        <v>70</v>
      </c>
      <c r="B546" t="str">
        <f>IF($C546="Ltd",_xlfn.XLOOKUP($D546,Index!$V:$V,Index!$P:$P,),_xlfn.XLOOKUP($D546,Index!$AG:$AG,Index!$AA:$AA,))</f>
        <v>G&amp;A</v>
      </c>
      <c r="C546" t="str">
        <f t="shared" si="36"/>
        <v>Inc</v>
      </c>
      <c r="D546" t="s">
        <v>1206</v>
      </c>
      <c r="E546" s="1" t="str">
        <f>_xlfn.XLOOKUP(_xlfn.NUMBERVALUE(MID(D546,2,5)),'TB INC 12.22'!$B:$B,'TB INC 12.22'!$C:$C,)</f>
        <v>80005 General and Administrative:Salaries</v>
      </c>
      <c r="F546" t="str">
        <f>IF(C546="Ltd",_xlfn.XLOOKUP(D546,Index!V:V,Index!R:R,),_xlfn.XLOOKUP(D546,Index!AG:AG,Index!AC:AC,))</f>
        <v>Payroll &amp; Payroll related</v>
      </c>
      <c r="G546">
        <f>IF(C546="Ltd",_xlfn.XLOOKUP(D546,Index!V:V,Index!T:T,),_xlfn.XLOOKUP(D546,Index!AG:AG,Index!AE:AE,))</f>
        <v>0</v>
      </c>
      <c r="I546" s="25">
        <f>_xlfn.XLOOKUP(_xlfn.NUMBERVALUE(MID(D546,2,5)),'TB INC 12.22'!B:B,'TB INC 12.22'!F:F,0,0,1)</f>
        <v>302256.61</v>
      </c>
      <c r="J546" s="30">
        <f>SUMIF(AJE!$E:$E,D546,AJE!$H:$H)</f>
        <v>0</v>
      </c>
      <c r="K546" s="30">
        <f>SUMIF(AJE!$Q:$Q,D546,AJE!$T:$T)</f>
        <v>0</v>
      </c>
      <c r="L546" s="39">
        <f t="shared" si="37"/>
        <v>302256.61</v>
      </c>
      <c r="M546" s="30">
        <f>SUMIF(AJE!$AB:$AB,D546,AJE!$AE:$AE)</f>
        <v>0</v>
      </c>
      <c r="N546" s="29">
        <f t="shared" si="38"/>
        <v>302256.61</v>
      </c>
      <c r="P546" s="25"/>
    </row>
    <row r="547" spans="1:16" x14ac:dyDescent="0.35">
      <c r="A547">
        <f>_xlfn.XLOOKUP($B547,Index!$E:$E,Index!$D:$D,)</f>
        <v>70</v>
      </c>
      <c r="B547" t="str">
        <f>IF($C547="Ltd",_xlfn.XLOOKUP($D547,Index!$V:$V,Index!$P:$P,),_xlfn.XLOOKUP($D547,Index!$AG:$AG,Index!$AA:$AA,))</f>
        <v>G&amp;A</v>
      </c>
      <c r="C547" t="str">
        <f t="shared" si="36"/>
        <v>Inc</v>
      </c>
      <c r="D547" t="s">
        <v>1207</v>
      </c>
      <c r="E547" s="1" t="str">
        <f>_xlfn.XLOOKUP(_xlfn.NUMBERVALUE(MID(D547,2,5)),'TB INC 12.22'!$B:$B,'TB INC 12.22'!$C:$C,)</f>
        <v>80010 General and Administrative:Bonus</v>
      </c>
      <c r="F547" t="str">
        <f>IF(C547="Ltd",_xlfn.XLOOKUP(D547,Index!V:V,Index!R:R,),_xlfn.XLOOKUP(D547,Index!AG:AG,Index!AC:AC,))</f>
        <v>Payroll &amp; Payroll related</v>
      </c>
      <c r="G547">
        <f>IF(C547="Ltd",_xlfn.XLOOKUP(D547,Index!V:V,Index!T:T,),_xlfn.XLOOKUP(D547,Index!AG:AG,Index!AE:AE,))</f>
        <v>0</v>
      </c>
      <c r="I547" s="25">
        <f>_xlfn.XLOOKUP(_xlfn.NUMBERVALUE(MID(D547,2,5)),'TB INC 12.22'!B:B,'TB INC 12.22'!F:F,0,0,1)</f>
        <v>15000</v>
      </c>
      <c r="J547" s="30">
        <f>SUMIF(AJE!$E:$E,D547,AJE!$H:$H)</f>
        <v>0</v>
      </c>
      <c r="K547" s="30">
        <f>SUMIF(AJE!$Q:$Q,D547,AJE!$T:$T)</f>
        <v>0</v>
      </c>
      <c r="L547" s="39">
        <f t="shared" si="37"/>
        <v>15000</v>
      </c>
      <c r="M547" s="30">
        <f>SUMIF(AJE!$AB:$AB,D547,AJE!$AE:$AE)</f>
        <v>0</v>
      </c>
      <c r="N547" s="29">
        <f t="shared" si="38"/>
        <v>15000</v>
      </c>
      <c r="P547" s="25"/>
    </row>
    <row r="548" spans="1:16" x14ac:dyDescent="0.35">
      <c r="A548">
        <f>_xlfn.XLOOKUP($B548,Index!$E:$E,Index!$D:$D,)</f>
        <v>70</v>
      </c>
      <c r="B548" t="str">
        <f>IF($C548="Ltd",_xlfn.XLOOKUP($D548,Index!$V:$V,Index!$P:$P,),_xlfn.XLOOKUP($D548,Index!$AG:$AG,Index!$AA:$AA,))</f>
        <v>G&amp;A</v>
      </c>
      <c r="C548" t="str">
        <f t="shared" si="36"/>
        <v>Inc</v>
      </c>
      <c r="D548" t="s">
        <v>1208</v>
      </c>
      <c r="E548" s="1" t="str">
        <f>_xlfn.XLOOKUP(_xlfn.NUMBERVALUE(MID(D548,2,5)),'TB INC 12.22'!$B:$B,'TB INC 12.22'!$C:$C,)</f>
        <v>80011 General and Administrative:Bonus:Accrued Bonus</v>
      </c>
      <c r="F548" t="str">
        <f>IF(C548="Ltd",_xlfn.XLOOKUP(D548,Index!V:V,Index!R:R,),_xlfn.XLOOKUP(D548,Index!AG:AG,Index!AC:AC,))</f>
        <v>Payroll &amp; Payroll related</v>
      </c>
      <c r="G548">
        <f>IF(C548="Ltd",_xlfn.XLOOKUP(D548,Index!V:V,Index!T:T,),_xlfn.XLOOKUP(D548,Index!AG:AG,Index!AE:AE,))</f>
        <v>0</v>
      </c>
      <c r="I548" s="25">
        <f>_xlfn.XLOOKUP(_xlfn.NUMBERVALUE(MID(D548,2,5)),'TB INC 12.22'!B:B,'TB INC 12.22'!F:F,0,0,1)</f>
        <v>17454.400000000001</v>
      </c>
      <c r="J548" s="30">
        <f>SUMIF(AJE!$E:$E,D548,AJE!$H:$H)</f>
        <v>0</v>
      </c>
      <c r="K548" s="30">
        <f>SUMIF(AJE!$Q:$Q,D548,AJE!$T:$T)</f>
        <v>0</v>
      </c>
      <c r="L548" s="39">
        <f t="shared" si="37"/>
        <v>17454.400000000001</v>
      </c>
      <c r="M548" s="30">
        <f>SUMIF(AJE!$AB:$AB,D548,AJE!$AE:$AE)</f>
        <v>0</v>
      </c>
      <c r="N548" s="29">
        <f t="shared" si="38"/>
        <v>17454.400000000001</v>
      </c>
      <c r="P548" s="25"/>
    </row>
    <row r="549" spans="1:16" x14ac:dyDescent="0.35">
      <c r="A549">
        <f>_xlfn.XLOOKUP($B549,Index!$E:$E,Index!$D:$D,)</f>
        <v>70</v>
      </c>
      <c r="B549" t="str">
        <f>IF($C549="Ltd",_xlfn.XLOOKUP($D549,Index!$V:$V,Index!$P:$P,),_xlfn.XLOOKUP($D549,Index!$AG:$AG,Index!$AA:$AA,))</f>
        <v>G&amp;A</v>
      </c>
      <c r="C549" t="str">
        <f t="shared" si="36"/>
        <v>Inc</v>
      </c>
      <c r="D549" t="s">
        <v>1209</v>
      </c>
      <c r="E549" s="1" t="str">
        <f>_xlfn.XLOOKUP(_xlfn.NUMBERVALUE(MID(D549,2,5)),'TB INC 12.22'!$B:$B,'TB INC 12.22'!$C:$C,)</f>
        <v>80020 General and Administrative:Vacation Expense</v>
      </c>
      <c r="F549" t="str">
        <f>IF(C549="Ltd",_xlfn.XLOOKUP(D549,Index!V:V,Index!R:R,),_xlfn.XLOOKUP(D549,Index!AG:AG,Index!AC:AC,))</f>
        <v>Payroll &amp; Payroll related</v>
      </c>
      <c r="G549">
        <f>IF(C549="Ltd",_xlfn.XLOOKUP(D549,Index!V:V,Index!T:T,),_xlfn.XLOOKUP(D549,Index!AG:AG,Index!AE:AE,))</f>
        <v>0</v>
      </c>
      <c r="I549" s="25">
        <f>_xlfn.XLOOKUP(_xlfn.NUMBERVALUE(MID(D549,2,5)),'TB INC 12.22'!B:B,'TB INC 12.22'!F:F,0,0,1)</f>
        <v>11158.23</v>
      </c>
      <c r="J549" s="30">
        <f>SUMIF(AJE!$E:$E,D549,AJE!$H:$H)</f>
        <v>0</v>
      </c>
      <c r="K549" s="30">
        <f>SUMIF(AJE!$Q:$Q,D549,AJE!$T:$T)</f>
        <v>0</v>
      </c>
      <c r="L549" s="39">
        <f t="shared" si="37"/>
        <v>11158.23</v>
      </c>
      <c r="M549" s="30">
        <f>SUMIF(AJE!$AB:$AB,D549,AJE!$AE:$AE)</f>
        <v>0</v>
      </c>
      <c r="N549" s="29">
        <f t="shared" si="38"/>
        <v>11158.23</v>
      </c>
      <c r="P549" s="25"/>
    </row>
    <row r="550" spans="1:16" x14ac:dyDescent="0.35">
      <c r="A550">
        <f>_xlfn.XLOOKUP($B550,Index!$E:$E,Index!$D:$D,)</f>
        <v>70</v>
      </c>
      <c r="B550" t="str">
        <f>IF($C550="Ltd",_xlfn.XLOOKUP($D550,Index!$V:$V,Index!$P:$P,),_xlfn.XLOOKUP($D550,Index!$AG:$AG,Index!$AA:$AA,))</f>
        <v>G&amp;A</v>
      </c>
      <c r="C550" t="str">
        <f t="shared" si="36"/>
        <v>Inc</v>
      </c>
      <c r="D550" t="s">
        <v>1210</v>
      </c>
      <c r="E550" s="1" t="str">
        <f>_xlfn.XLOOKUP(_xlfn.NUMBERVALUE(MID(D550,2,5)),'TB INC 12.22'!$B:$B,'TB INC 12.22'!$C:$C,)</f>
        <v>80025 General and Administrative:Health and Dental</v>
      </c>
      <c r="F550" t="str">
        <f>IF(C550="Ltd",_xlfn.XLOOKUP(D550,Index!V:V,Index!R:R,),_xlfn.XLOOKUP(D550,Index!AG:AG,Index!AC:AC,))</f>
        <v>Payroll &amp; Payroll related</v>
      </c>
      <c r="G550">
        <f>IF(C550="Ltd",_xlfn.XLOOKUP(D550,Index!V:V,Index!T:T,),_xlfn.XLOOKUP(D550,Index!AG:AG,Index!AE:AE,))</f>
        <v>0</v>
      </c>
      <c r="I550" s="25">
        <f>_xlfn.XLOOKUP(_xlfn.NUMBERVALUE(MID(D550,2,5)),'TB INC 12.22'!B:B,'TB INC 12.22'!F:F,0,0,1)</f>
        <v>46963.68</v>
      </c>
      <c r="J550" s="30">
        <f>SUMIF(AJE!$E:$E,D550,AJE!$H:$H)</f>
        <v>0</v>
      </c>
      <c r="K550" s="30">
        <f>SUMIF(AJE!$Q:$Q,D550,AJE!$T:$T)</f>
        <v>0</v>
      </c>
      <c r="L550" s="39">
        <f t="shared" si="37"/>
        <v>46963.68</v>
      </c>
      <c r="M550" s="30">
        <f>SUMIF(AJE!$AB:$AB,D550,AJE!$AE:$AE)</f>
        <v>0</v>
      </c>
      <c r="N550" s="29">
        <f t="shared" si="38"/>
        <v>46963.68</v>
      </c>
      <c r="P550" s="25"/>
    </row>
    <row r="551" spans="1:16" x14ac:dyDescent="0.35">
      <c r="A551">
        <f>_xlfn.XLOOKUP($B551,Index!$E:$E,Index!$D:$D,)</f>
        <v>70</v>
      </c>
      <c r="B551" t="str">
        <f>IF($C551="Ltd",_xlfn.XLOOKUP($D551,Index!$V:$V,Index!$P:$P,),_xlfn.XLOOKUP($D551,Index!$AG:$AG,Index!$AA:$AA,))</f>
        <v>G&amp;A</v>
      </c>
      <c r="C551" t="str">
        <f t="shared" si="36"/>
        <v>Inc</v>
      </c>
      <c r="D551" t="s">
        <v>1211</v>
      </c>
      <c r="E551" s="1" t="str">
        <f>_xlfn.XLOOKUP(_xlfn.NUMBERVALUE(MID(D551,2,5)),'TB INC 12.22'!$B:$B,'TB INC 12.22'!$C:$C,)</f>
        <v>80030 General and Administrative:Employer Payroll Taxes</v>
      </c>
      <c r="F551" t="str">
        <f>IF(C551="Ltd",_xlfn.XLOOKUP(D551,Index!V:V,Index!R:R,),_xlfn.XLOOKUP(D551,Index!AG:AG,Index!AC:AC,))</f>
        <v>Payroll &amp; Payroll related</v>
      </c>
      <c r="G551">
        <f>IF(C551="Ltd",_xlfn.XLOOKUP(D551,Index!V:V,Index!T:T,),_xlfn.XLOOKUP(D551,Index!AG:AG,Index!AE:AE,))</f>
        <v>0</v>
      </c>
      <c r="I551" s="25">
        <f>_xlfn.XLOOKUP(_xlfn.NUMBERVALUE(MID(D551,2,5)),'TB INC 12.22'!B:B,'TB INC 12.22'!F:F,0,0,1)</f>
        <v>24139.02</v>
      </c>
      <c r="J551" s="30">
        <f>SUMIF(AJE!$E:$E,D551,AJE!$H:$H)</f>
        <v>0</v>
      </c>
      <c r="K551" s="30">
        <f>SUMIF(AJE!$Q:$Q,D551,AJE!$T:$T)</f>
        <v>0</v>
      </c>
      <c r="L551" s="39">
        <f t="shared" si="37"/>
        <v>24139.02</v>
      </c>
      <c r="M551" s="30">
        <f>SUMIF(AJE!$AB:$AB,D551,AJE!$AE:$AE)</f>
        <v>0</v>
      </c>
      <c r="N551" s="29">
        <f t="shared" si="38"/>
        <v>24139.02</v>
      </c>
      <c r="P551" s="25"/>
    </row>
    <row r="552" spans="1:16" x14ac:dyDescent="0.35">
      <c r="A552">
        <f>_xlfn.XLOOKUP($B552,Index!$E:$E,Index!$D:$D,)</f>
        <v>70</v>
      </c>
      <c r="B552" t="str">
        <f>IF($C552="Ltd",_xlfn.XLOOKUP($D552,Index!$V:$V,Index!$P:$P,),_xlfn.XLOOKUP($D552,Index!$AG:$AG,Index!$AA:$AA,))</f>
        <v>G&amp;A</v>
      </c>
      <c r="C552" t="str">
        <f t="shared" si="36"/>
        <v>Inc</v>
      </c>
      <c r="D552" t="s">
        <v>1212</v>
      </c>
      <c r="E552" s="1" t="str">
        <f>_xlfn.XLOOKUP(_xlfn.NUMBERVALUE(MID(D552,2,5)),'TB INC 12.22'!$B:$B,'TB INC 12.22'!$C:$C,)</f>
        <v>80031 General and Administrative:Employer Payroll Taxes:Accrued Employer Payroll Taxes</v>
      </c>
      <c r="F552" t="str">
        <f>IF(C552="Ltd",_xlfn.XLOOKUP(D552,Index!V:V,Index!R:R,),_xlfn.XLOOKUP(D552,Index!AG:AG,Index!AC:AC,))</f>
        <v>Payroll &amp; Payroll related</v>
      </c>
      <c r="G552">
        <f>IF(C552="Ltd",_xlfn.XLOOKUP(D552,Index!V:V,Index!T:T,),_xlfn.XLOOKUP(D552,Index!AG:AG,Index!AE:AE,))</f>
        <v>0</v>
      </c>
      <c r="I552" s="25">
        <f>_xlfn.XLOOKUP(_xlfn.NUMBERVALUE(MID(D552,2,5)),'TB INC 12.22'!B:B,'TB INC 12.22'!F:F,0,0,1)</f>
        <v>1396.36</v>
      </c>
      <c r="J552" s="30">
        <f>SUMIF(AJE!$E:$E,D552,AJE!$H:$H)</f>
        <v>0</v>
      </c>
      <c r="K552" s="30">
        <f>SUMIF(AJE!$Q:$Q,D552,AJE!$T:$T)</f>
        <v>0</v>
      </c>
      <c r="L552" s="39">
        <f t="shared" si="37"/>
        <v>1396.36</v>
      </c>
      <c r="M552" s="30">
        <f>SUMIF(AJE!$AB:$AB,D552,AJE!$AE:$AE)</f>
        <v>0</v>
      </c>
      <c r="N552" s="29">
        <f t="shared" si="38"/>
        <v>1396.36</v>
      </c>
      <c r="P552" s="25"/>
    </row>
    <row r="553" spans="1:16" x14ac:dyDescent="0.35">
      <c r="A553">
        <f>_xlfn.XLOOKUP($B553,Index!$E:$E,Index!$D:$D,)</f>
        <v>70</v>
      </c>
      <c r="B553" t="str">
        <f>IF($C553="Ltd",_xlfn.XLOOKUP($D553,Index!$V:$V,Index!$P:$P,),_xlfn.XLOOKUP($D553,Index!$AG:$AG,Index!$AA:$AA,))</f>
        <v>G&amp;A</v>
      </c>
      <c r="C553" t="str">
        <f t="shared" si="36"/>
        <v>Inc</v>
      </c>
      <c r="D553" t="s">
        <v>1213</v>
      </c>
      <c r="E553" s="1" t="str">
        <f>_xlfn.XLOOKUP(_xlfn.NUMBERVALUE(MID(D553,2,5)),'TB INC 12.22'!$B:$B,'TB INC 12.22'!$C:$C,)</f>
        <v>80040 General and Administrative:Travel</v>
      </c>
      <c r="F553" t="str">
        <f>IF(C553="Ltd",_xlfn.XLOOKUP(D553,Index!V:V,Index!R:R,),_xlfn.XLOOKUP(D553,Index!AG:AG,Index!AC:AC,))</f>
        <v>T&amp;E</v>
      </c>
      <c r="G553">
        <f>IF(C553="Ltd",_xlfn.XLOOKUP(D553,Index!V:V,Index!T:T,),_xlfn.XLOOKUP(D553,Index!AG:AG,Index!AE:AE,))</f>
        <v>0</v>
      </c>
      <c r="I553" s="25">
        <f>_xlfn.XLOOKUP(_xlfn.NUMBERVALUE(MID(D553,2,5)),'TB INC 12.22'!B:B,'TB INC 12.22'!F:F,0,0,1)</f>
        <v>4264.57</v>
      </c>
      <c r="J553" s="30">
        <f>SUMIF(AJE!$E:$E,D553,AJE!$H:$H)</f>
        <v>0</v>
      </c>
      <c r="K553" s="30">
        <f>SUMIF(AJE!$Q:$Q,D553,AJE!$T:$T)</f>
        <v>0</v>
      </c>
      <c r="L553" s="39">
        <f t="shared" si="37"/>
        <v>4264.57</v>
      </c>
      <c r="M553" s="30">
        <f>SUMIF(AJE!$AB:$AB,D553,AJE!$AE:$AE)</f>
        <v>0</v>
      </c>
      <c r="N553" s="29">
        <f t="shared" si="38"/>
        <v>4264.57</v>
      </c>
      <c r="P553" s="25"/>
    </row>
    <row r="554" spans="1:16" x14ac:dyDescent="0.35">
      <c r="A554" s="61">
        <f>_xlfn.XLOOKUP($B554,Index!$E:$E,Index!$D:$D,)</f>
        <v>99</v>
      </c>
      <c r="B554" t="str">
        <f>IF($C554="Ltd",_xlfn.XLOOKUP($D554,Index!$V:$V,Index!$P:$P,),_xlfn.XLOOKUP($D554,Index!$AG:$AG,Index!$AA:$AA,))</f>
        <v>Overhead</v>
      </c>
      <c r="C554" t="str">
        <f t="shared" si="36"/>
        <v>Inc</v>
      </c>
      <c r="D554" t="s">
        <v>1214</v>
      </c>
      <c r="E554" s="1" t="str">
        <f>_xlfn.XLOOKUP(_xlfn.NUMBERVALUE(MID(D554,2,5)),'TB INC 12.22'!$B:$B,'TB INC 12.22'!$C:$C,)</f>
        <v>80061 General and Administrative:Company Events</v>
      </c>
      <c r="F554">
        <f>IF(C554="Ltd",_xlfn.XLOOKUP(D554,Index!V:V,Index!R:R,),_xlfn.XLOOKUP(D554,Index!AG:AG,Index!AC:AC,))</f>
        <v>0</v>
      </c>
      <c r="G554">
        <f>IF(C554="Ltd",_xlfn.XLOOKUP(D554,Index!V:V,Index!T:T,),_xlfn.XLOOKUP(D554,Index!AG:AG,Index!AE:AE,))</f>
        <v>0</v>
      </c>
      <c r="I554" s="25">
        <f>_xlfn.XLOOKUP(_xlfn.NUMBERVALUE(MID(D554,2,5)),'TB INC 12.22'!B:B,'TB INC 12.22'!F:F,0,0,1)</f>
        <v>110100.18</v>
      </c>
      <c r="J554" s="30">
        <f>SUMIF(AJE!$E:$E,D554,AJE!$H:$H)</f>
        <v>0</v>
      </c>
      <c r="K554" s="30">
        <f>SUMIF(AJE!$Q:$Q,D554,AJE!$T:$T)</f>
        <v>-110100.18</v>
      </c>
      <c r="L554" s="39">
        <f t="shared" si="37"/>
        <v>0</v>
      </c>
      <c r="M554" s="30">
        <f>SUMIF(AJE!$AB:$AB,D554,AJE!$AE:$AE)</f>
        <v>0</v>
      </c>
      <c r="N554" s="29">
        <f t="shared" si="38"/>
        <v>0</v>
      </c>
      <c r="P554" s="25"/>
    </row>
    <row r="555" spans="1:16" x14ac:dyDescent="0.35">
      <c r="A555">
        <f>_xlfn.XLOOKUP($B555,Index!$E:$E,Index!$D:$D,)</f>
        <v>70</v>
      </c>
      <c r="B555" t="str">
        <f>IF($C555="Ltd",_xlfn.XLOOKUP($D555,Index!$V:$V,Index!$P:$P,),_xlfn.XLOOKUP($D555,Index!$AG:$AG,Index!$AA:$AA,))</f>
        <v>G&amp;A</v>
      </c>
      <c r="C555" t="str">
        <f t="shared" si="36"/>
        <v>Inc</v>
      </c>
      <c r="D555" t="s">
        <v>1215</v>
      </c>
      <c r="E555" s="1" t="str">
        <f>_xlfn.XLOOKUP(_xlfn.NUMBERVALUE(MID(D555,2,5)),'TB INC 12.22'!$B:$B,'TB INC 12.22'!$C:$C,)</f>
        <v>80080 General and Administrative:Shipping</v>
      </c>
      <c r="F555">
        <f>IF(C555="Ltd",_xlfn.XLOOKUP(D555,Index!V:V,Index!R:R,),_xlfn.XLOOKUP(D555,Index!AG:AG,Index!AC:AC,))</f>
        <v>0</v>
      </c>
      <c r="G555">
        <f>IF(C555="Ltd",_xlfn.XLOOKUP(D555,Index!V:V,Index!T:T,),_xlfn.XLOOKUP(D555,Index!AG:AG,Index!AE:AE,))</f>
        <v>0</v>
      </c>
      <c r="I555" s="25">
        <f>_xlfn.XLOOKUP(_xlfn.NUMBERVALUE(MID(D555,2,5)),'TB INC 12.22'!B:B,'TB INC 12.22'!F:F,0,0,1)</f>
        <v>506.35</v>
      </c>
      <c r="J555" s="30">
        <f>SUMIF(AJE!$E:$E,D555,AJE!$H:$H)</f>
        <v>0</v>
      </c>
      <c r="K555" s="30">
        <f>SUMIF(AJE!$Q:$Q,D555,AJE!$T:$T)</f>
        <v>0</v>
      </c>
      <c r="L555" s="39">
        <f t="shared" si="37"/>
        <v>506.35</v>
      </c>
      <c r="M555" s="30">
        <f>SUMIF(AJE!$AB:$AB,D555,AJE!$AE:$AE)</f>
        <v>0</v>
      </c>
      <c r="N555" s="29">
        <f t="shared" si="38"/>
        <v>506.35</v>
      </c>
      <c r="P555" s="25"/>
    </row>
    <row r="556" spans="1:16" x14ac:dyDescent="0.35">
      <c r="A556" s="61">
        <f>_xlfn.XLOOKUP($B556,Index!$E:$E,Index!$D:$D,)</f>
        <v>99</v>
      </c>
      <c r="B556" t="str">
        <f>IF($C556="Ltd",_xlfn.XLOOKUP($D556,Index!$V:$V,Index!$P:$P,),_xlfn.XLOOKUP($D556,Index!$AG:$AG,Index!$AA:$AA,))</f>
        <v>Overhead</v>
      </c>
      <c r="C556" t="str">
        <f t="shared" si="36"/>
        <v>Inc</v>
      </c>
      <c r="D556" t="s">
        <v>1216</v>
      </c>
      <c r="E556" s="1" t="str">
        <f>_xlfn.XLOOKUP(_xlfn.NUMBERVALUE(MID(D556,2,5)),'TB INC 12.22'!$B:$B,'TB INC 12.22'!$C:$C,)</f>
        <v>80095 General and Administrative:Computer and Equipment</v>
      </c>
      <c r="F556">
        <f>IF(C556="Ltd",_xlfn.XLOOKUP(D556,Index!V:V,Index!R:R,),_xlfn.XLOOKUP(D556,Index!AG:AG,Index!AC:AC,))</f>
        <v>0</v>
      </c>
      <c r="G556">
        <f>IF(C556="Ltd",_xlfn.XLOOKUP(D556,Index!V:V,Index!T:T,),_xlfn.XLOOKUP(D556,Index!AG:AG,Index!AE:AE,))</f>
        <v>0</v>
      </c>
      <c r="I556" s="25">
        <f>_xlfn.XLOOKUP(_xlfn.NUMBERVALUE(MID(D556,2,5)),'TB INC 12.22'!B:B,'TB INC 12.22'!F:F,0,0,1)</f>
        <v>19876.849999999999</v>
      </c>
      <c r="J556" s="30">
        <f>SUMIF(AJE!$E:$E,D556,AJE!$H:$H)</f>
        <v>0</v>
      </c>
      <c r="K556" s="30">
        <f>SUMIF(AJE!$Q:$Q,D556,AJE!$T:$T)</f>
        <v>-19876.849999999999</v>
      </c>
      <c r="L556" s="39">
        <f t="shared" si="37"/>
        <v>0</v>
      </c>
      <c r="M556" s="30">
        <f>SUMIF(AJE!$AB:$AB,D556,AJE!$AE:$AE)</f>
        <v>0</v>
      </c>
      <c r="N556" s="29">
        <f t="shared" si="38"/>
        <v>0</v>
      </c>
      <c r="P556" s="25"/>
    </row>
    <row r="557" spans="1:16" x14ac:dyDescent="0.35">
      <c r="A557" s="61">
        <f>_xlfn.XLOOKUP($B557,Index!$E:$E,Index!$D:$D,)</f>
        <v>99</v>
      </c>
      <c r="B557" t="str">
        <f>IF($C557="Ltd",_xlfn.XLOOKUP($D557,Index!$V:$V,Index!$P:$P,),_xlfn.XLOOKUP($D557,Index!$AG:$AG,Index!$AA:$AA,))</f>
        <v>Overhead</v>
      </c>
      <c r="C557" t="str">
        <f t="shared" ref="C557:C603" si="39">IF(LEFT(D557)="1","Ltd","Inc")</f>
        <v>Inc</v>
      </c>
      <c r="D557" t="s">
        <v>1217</v>
      </c>
      <c r="E557" s="1" t="str">
        <f>_xlfn.XLOOKUP(_xlfn.NUMBERVALUE(MID(D557,2,5)),'TB INC 12.22'!$B:$B,'TB INC 12.22'!$C:$C,)</f>
        <v>80110 General and Administrative:Rent</v>
      </c>
      <c r="F557">
        <f>IF(C557="Ltd",_xlfn.XLOOKUP(D557,Index!V:V,Index!R:R,),_xlfn.XLOOKUP(D557,Index!AG:AG,Index!AC:AC,))</f>
        <v>0</v>
      </c>
      <c r="G557">
        <f>IF(C557="Ltd",_xlfn.XLOOKUP(D557,Index!V:V,Index!T:T,),_xlfn.XLOOKUP(D557,Index!AG:AG,Index!AE:AE,))</f>
        <v>0</v>
      </c>
      <c r="I557" s="25">
        <f>_xlfn.XLOOKUP(_xlfn.NUMBERVALUE(MID(D557,2,5)),'TB INC 12.22'!B:B,'TB INC 12.22'!F:F,0,0,1)</f>
        <v>44338.38</v>
      </c>
      <c r="J557" s="30">
        <f>SUMIF(AJE!$E:$E,D557,AJE!$H:$H)</f>
        <v>0</v>
      </c>
      <c r="K557" s="30">
        <f>SUMIF(AJE!$Q:$Q,D557,AJE!$T:$T)</f>
        <v>-44338.38</v>
      </c>
      <c r="L557" s="39">
        <f t="shared" si="37"/>
        <v>0</v>
      </c>
      <c r="M557" s="30">
        <f>SUMIF(AJE!$AB:$AB,D557,AJE!$AE:$AE)</f>
        <v>0</v>
      </c>
      <c r="N557" s="29">
        <f t="shared" si="38"/>
        <v>0</v>
      </c>
      <c r="P557" s="25"/>
    </row>
    <row r="558" spans="1:16" x14ac:dyDescent="0.35">
      <c r="A558">
        <f>_xlfn.XLOOKUP($B558,Index!$E:$E,Index!$D:$D,)</f>
        <v>70</v>
      </c>
      <c r="B558" t="str">
        <f>IF($C558="Ltd",_xlfn.XLOOKUP($D558,Index!$V:$V,Index!$P:$P,),_xlfn.XLOOKUP($D558,Index!$AG:$AG,Index!$AA:$AA,))</f>
        <v>G&amp;A</v>
      </c>
      <c r="C558" t="str">
        <f t="shared" si="39"/>
        <v>Inc</v>
      </c>
      <c r="D558" t="s">
        <v>1218</v>
      </c>
      <c r="E558" s="1" t="str">
        <f>_xlfn.XLOOKUP(_xlfn.NUMBERVALUE(MID(D558,2,5)),'TB INC 12.22'!$B:$B,'TB INC 12.22'!$C:$C,)</f>
        <v>80210 General and Administrative:Professional Fees:Accounting</v>
      </c>
      <c r="F558" t="str">
        <f>IF(C558="Ltd",_xlfn.XLOOKUP(D558,Index!V:V,Index!R:R,),_xlfn.XLOOKUP(D558,Index!AG:AG,Index!AC:AC,))</f>
        <v>Contractors &amp; Services</v>
      </c>
      <c r="G558">
        <f>IF(C558="Ltd",_xlfn.XLOOKUP(D558,Index!V:V,Index!T:T,),_xlfn.XLOOKUP(D558,Index!AG:AG,Index!AE:AE,))</f>
        <v>0</v>
      </c>
      <c r="I558" s="25">
        <f>_xlfn.XLOOKUP(_xlfn.NUMBERVALUE(MID(D558,2,5)),'TB INC 12.22'!B:B,'TB INC 12.22'!F:F,0,0,1)</f>
        <v>16120.04</v>
      </c>
      <c r="J558" s="30">
        <f>SUMIF(AJE!$E:$E,D558,AJE!$H:$H)</f>
        <v>0</v>
      </c>
      <c r="K558" s="30">
        <f>SUMIF(AJE!$Q:$Q,D558,AJE!$T:$T)</f>
        <v>0</v>
      </c>
      <c r="L558" s="39">
        <f t="shared" si="37"/>
        <v>16120.04</v>
      </c>
      <c r="M558" s="30">
        <f>SUMIF(AJE!$AB:$AB,D558,AJE!$AE:$AE)</f>
        <v>0</v>
      </c>
      <c r="N558" s="29">
        <f t="shared" si="38"/>
        <v>16120.04</v>
      </c>
      <c r="P558" s="25"/>
    </row>
    <row r="559" spans="1:16" x14ac:dyDescent="0.35">
      <c r="A559">
        <f>_xlfn.XLOOKUP($B559,Index!$E:$E,Index!$D:$D,)</f>
        <v>70</v>
      </c>
      <c r="B559" t="str">
        <f>IF($C559="Ltd",_xlfn.XLOOKUP($D559,Index!$V:$V,Index!$P:$P,),_xlfn.XLOOKUP($D559,Index!$AG:$AG,Index!$AA:$AA,))</f>
        <v>G&amp;A</v>
      </c>
      <c r="C559" t="str">
        <f t="shared" si="39"/>
        <v>Inc</v>
      </c>
      <c r="D559" t="s">
        <v>1219</v>
      </c>
      <c r="E559" s="1" t="str">
        <f>_xlfn.XLOOKUP(_xlfn.NUMBERVALUE(MID(D559,2,5)),'TB INC 12.22'!$B:$B,'TB INC 12.22'!$C:$C,)</f>
        <v>80220 General and Administrative:Professional Fees:Consulting</v>
      </c>
      <c r="F559" t="str">
        <f>IF(C559="Ltd",_xlfn.XLOOKUP(D559,Index!V:V,Index!R:R,),_xlfn.XLOOKUP(D559,Index!AG:AG,Index!AC:AC,))</f>
        <v>Contractors &amp; Services</v>
      </c>
      <c r="G559">
        <f>IF(C559="Ltd",_xlfn.XLOOKUP(D559,Index!V:V,Index!T:T,),_xlfn.XLOOKUP(D559,Index!AG:AG,Index!AE:AE,))</f>
        <v>0</v>
      </c>
      <c r="I559" s="25">
        <f>_xlfn.XLOOKUP(_xlfn.NUMBERVALUE(MID(D559,2,5)),'TB INC 12.22'!B:B,'TB INC 12.22'!F:F,0,0,1)</f>
        <v>109473</v>
      </c>
      <c r="J559" s="30">
        <f>SUMIF(AJE!$E:$E,D559,AJE!$H:$H)</f>
        <v>-2000</v>
      </c>
      <c r="K559" s="30">
        <f>SUMIF(AJE!$Q:$Q,D559,AJE!$T:$T)</f>
        <v>0</v>
      </c>
      <c r="L559" s="39">
        <f t="shared" si="37"/>
        <v>107473</v>
      </c>
      <c r="M559" s="30">
        <f>SUMIF(AJE!$AB:$AB,D559,AJE!$AE:$AE)</f>
        <v>0</v>
      </c>
      <c r="N559" s="29">
        <f t="shared" si="38"/>
        <v>107473</v>
      </c>
      <c r="P559" s="25"/>
    </row>
    <row r="560" spans="1:16" x14ac:dyDescent="0.35">
      <c r="A560" s="61">
        <f>_xlfn.XLOOKUP($B560,Index!$E:$E,Index!$D:$D,)</f>
        <v>99</v>
      </c>
      <c r="B560" t="str">
        <f>IF($C560="Ltd",_xlfn.XLOOKUP($D560,Index!$V:$V,Index!$P:$P,),_xlfn.XLOOKUP($D560,Index!$AG:$AG,Index!$AA:$AA,))</f>
        <v>Overhead</v>
      </c>
      <c r="C560" t="str">
        <f t="shared" si="39"/>
        <v>Inc</v>
      </c>
      <c r="D560" t="s">
        <v>1220</v>
      </c>
      <c r="E560" s="1" t="str">
        <f>_xlfn.XLOOKUP(_xlfn.NUMBERVALUE(MID(D560,2,5)),'TB INC 12.22'!$B:$B,'TB INC 12.22'!$C:$C,)</f>
        <v>80250 General and Administrative:Insurance</v>
      </c>
      <c r="F560">
        <f>IF(C560="Ltd",_xlfn.XLOOKUP(D560,Index!V:V,Index!R:R,),_xlfn.XLOOKUP(D560,Index!AG:AG,Index!AC:AC,))</f>
        <v>0</v>
      </c>
      <c r="G560">
        <f>IF(C560="Ltd",_xlfn.XLOOKUP(D560,Index!V:V,Index!T:T,),_xlfn.XLOOKUP(D560,Index!AG:AG,Index!AE:AE,))</f>
        <v>0</v>
      </c>
      <c r="I560" s="25">
        <f>_xlfn.XLOOKUP(_xlfn.NUMBERVALUE(MID(D560,2,5)),'TB INC 12.22'!B:B,'TB INC 12.22'!F:F,0,0,1)</f>
        <v>67373.33</v>
      </c>
      <c r="J560" s="30">
        <f>SUMIF(AJE!$E:$E,D560,AJE!$H:$H)</f>
        <v>0</v>
      </c>
      <c r="K560" s="30">
        <f>SUMIF(AJE!$Q:$Q,D560,AJE!$T:$T)</f>
        <v>-67373.33</v>
      </c>
      <c r="L560" s="39">
        <f t="shared" si="37"/>
        <v>0</v>
      </c>
      <c r="M560" s="30">
        <f>SUMIF(AJE!$AB:$AB,D560,AJE!$AE:$AE)</f>
        <v>0</v>
      </c>
      <c r="N560" s="29">
        <f t="shared" si="38"/>
        <v>0</v>
      </c>
      <c r="P560" s="25"/>
    </row>
    <row r="561" spans="1:16" x14ac:dyDescent="0.35">
      <c r="A561">
        <f>_xlfn.XLOOKUP($B561,Index!$E:$E,Index!$D:$D,)</f>
        <v>70</v>
      </c>
      <c r="B561" t="str">
        <f>IF($C561="Ltd",_xlfn.XLOOKUP($D561,Index!$V:$V,Index!$P:$P,),_xlfn.XLOOKUP($D561,Index!$AG:$AG,Index!$AA:$AA,))</f>
        <v>G&amp;A</v>
      </c>
      <c r="C561" t="str">
        <f t="shared" si="39"/>
        <v>Inc</v>
      </c>
      <c r="D561" t="s">
        <v>1221</v>
      </c>
      <c r="E561" s="1" t="str">
        <f>_xlfn.XLOOKUP(_xlfn.NUMBERVALUE(MID(D561,2,5)),'TB INC 12.22'!$B:$B,'TB INC 12.22'!$C:$C,)</f>
        <v>80260 General and Administrative:Dues &amp; Subscriptions</v>
      </c>
      <c r="F561">
        <f>IF(C561="Ltd",_xlfn.XLOOKUP(D561,Index!V:V,Index!R:R,),_xlfn.XLOOKUP(D561,Index!AG:AG,Index!AC:AC,))</f>
        <v>0</v>
      </c>
      <c r="G561">
        <f>IF(C561="Ltd",_xlfn.XLOOKUP(D561,Index!V:V,Index!T:T,),_xlfn.XLOOKUP(D561,Index!AG:AG,Index!AE:AE,))</f>
        <v>0</v>
      </c>
      <c r="I561" s="25">
        <f>_xlfn.XLOOKUP(_xlfn.NUMBERVALUE(MID(D561,2,5)),'TB INC 12.22'!B:B,'TB INC 12.22'!F:F,0,0,1)</f>
        <v>17972.009999999998</v>
      </c>
      <c r="J561" s="30">
        <f>SUMIF(AJE!$E:$E,D561,AJE!$H:$H)</f>
        <v>0</v>
      </c>
      <c r="K561" s="30">
        <f>SUMIF(AJE!$Q:$Q,D561,AJE!$T:$T)</f>
        <v>0</v>
      </c>
      <c r="L561" s="39">
        <f t="shared" si="37"/>
        <v>17972.009999999998</v>
      </c>
      <c r="M561" s="30">
        <f>SUMIF(AJE!$AB:$AB,D561,AJE!$AE:$AE)</f>
        <v>0</v>
      </c>
      <c r="N561" s="29">
        <f t="shared" si="38"/>
        <v>17972.009999999998</v>
      </c>
      <c r="P561" s="25"/>
    </row>
    <row r="562" spans="1:16" x14ac:dyDescent="0.35">
      <c r="A562" s="61">
        <f>_xlfn.XLOOKUP($B562,Index!$E:$E,Index!$D:$D,)</f>
        <v>99</v>
      </c>
      <c r="B562" t="str">
        <f>IF($C562="Ltd",_xlfn.XLOOKUP($D562,Index!$V:$V,Index!$P:$P,),_xlfn.XLOOKUP($D562,Index!$AG:$AG,Index!$AA:$AA,))</f>
        <v>Overhead</v>
      </c>
      <c r="C562" t="str">
        <f t="shared" si="39"/>
        <v>Inc</v>
      </c>
      <c r="D562" t="s">
        <v>1222</v>
      </c>
      <c r="E562" s="1" t="str">
        <f>_xlfn.XLOOKUP(_xlfn.NUMBERVALUE(MID(D562,2,5)),'TB INC 12.22'!$B:$B,'TB INC 12.22'!$C:$C,)</f>
        <v>80261 Gifts and Donations</v>
      </c>
      <c r="F562">
        <f>IF(C562="Ltd",_xlfn.XLOOKUP(D562,Index!V:V,Index!R:R,),_xlfn.XLOOKUP(D562,Index!AG:AG,Index!AC:AC,))</f>
        <v>0</v>
      </c>
      <c r="G562">
        <f>IF(C562="Ltd",_xlfn.XLOOKUP(D562,Index!V:V,Index!T:T,),_xlfn.XLOOKUP(D562,Index!AG:AG,Index!AE:AE,))</f>
        <v>0</v>
      </c>
      <c r="I562" s="25">
        <f>_xlfn.XLOOKUP(_xlfn.NUMBERVALUE(MID(D562,2,5)),'TB INC 12.22'!B:B,'TB INC 12.22'!F:F,0,0,1)</f>
        <v>43327.09</v>
      </c>
      <c r="J562" s="30">
        <f>SUMIF(AJE!$E:$E,D562,AJE!$H:$H)</f>
        <v>0</v>
      </c>
      <c r="K562" s="30">
        <f>SUMIF(AJE!$Q:$Q,D562,AJE!$T:$T)</f>
        <v>-43327.09</v>
      </c>
      <c r="L562" s="39">
        <f t="shared" si="37"/>
        <v>0</v>
      </c>
      <c r="M562" s="30">
        <f>SUMIF(AJE!$AB:$AB,D562,AJE!$AE:$AE)</f>
        <v>0</v>
      </c>
      <c r="N562" s="29">
        <f t="shared" si="38"/>
        <v>0</v>
      </c>
      <c r="P562" s="25"/>
    </row>
    <row r="563" spans="1:16" x14ac:dyDescent="0.35">
      <c r="A563">
        <f>_xlfn.XLOOKUP($B563,Index!$E:$E,Index!$D:$D,)</f>
        <v>90</v>
      </c>
      <c r="B563" t="str">
        <f>IF($C563="Ltd",_xlfn.XLOOKUP($D563,Index!$V:$V,Index!$P:$P,),_xlfn.XLOOKUP($D563,Index!$AG:$AG,Index!$AA:$AA,))</f>
        <v>Finance</v>
      </c>
      <c r="C563" t="str">
        <f t="shared" si="39"/>
        <v>Inc</v>
      </c>
      <c r="D563" t="s">
        <v>1223</v>
      </c>
      <c r="E563" s="1" t="str">
        <f>_xlfn.XLOOKUP(_xlfn.NUMBERVALUE(MID(D563,2,5)),'TB INC 12.22'!$B:$B,'TB INC 12.22'!$C:$C,)</f>
        <v>91000 Interest Income</v>
      </c>
      <c r="F563">
        <f>IF(C563="Ltd",_xlfn.XLOOKUP(D563,Index!V:V,Index!R:R,),_xlfn.XLOOKUP(D563,Index!AG:AG,Index!AC:AC,))</f>
        <v>0</v>
      </c>
      <c r="G563">
        <f>IF(C563="Ltd",_xlfn.XLOOKUP(D563,Index!V:V,Index!T:T,),_xlfn.XLOOKUP(D563,Index!AG:AG,Index!AE:AE,))</f>
        <v>0</v>
      </c>
      <c r="I563" s="25">
        <f>_xlfn.XLOOKUP(_xlfn.NUMBERVALUE(MID(D563,2,5)),'TB INC 12.22'!B:B,'TB INC 12.22'!F:F,0,0,1)</f>
        <v>-207174.3</v>
      </c>
      <c r="J563" s="30">
        <f>SUMIF(AJE!$E:$E,D563,AJE!$H:$H)</f>
        <v>0</v>
      </c>
      <c r="K563" s="30">
        <f>SUMIF(AJE!$Q:$Q,D563,AJE!$T:$T)</f>
        <v>0</v>
      </c>
      <c r="L563" s="39">
        <f t="shared" si="37"/>
        <v>-207174.3</v>
      </c>
      <c r="M563" s="30">
        <f>SUMIF(AJE!$AB:$AB,D563,AJE!$AE:$AE)</f>
        <v>0</v>
      </c>
      <c r="N563" s="29">
        <f t="shared" si="38"/>
        <v>-207174.3</v>
      </c>
      <c r="P563" s="25"/>
    </row>
    <row r="564" spans="1:16" x14ac:dyDescent="0.35">
      <c r="A564">
        <f>_xlfn.XLOOKUP($B564,Index!$E:$E,Index!$D:$D,)</f>
        <v>90</v>
      </c>
      <c r="B564" t="str">
        <f>IF($C564="Ltd",_xlfn.XLOOKUP($D564,Index!$V:$V,Index!$P:$P,),_xlfn.XLOOKUP($D564,Index!$AG:$AG,Index!$AA:$AA,))</f>
        <v>Finance</v>
      </c>
      <c r="C564" t="str">
        <f t="shared" si="39"/>
        <v>Inc</v>
      </c>
      <c r="D564" t="s">
        <v>1224</v>
      </c>
      <c r="E564" s="1" t="str">
        <f>_xlfn.XLOOKUP(_xlfn.NUMBERVALUE(MID(D564,2,5)),'TB INC 12.22'!$B:$B,'TB INC 12.22'!$C:$C,)</f>
        <v>80255 Bank Charges</v>
      </c>
      <c r="F564">
        <f>IF(C564="Ltd",_xlfn.XLOOKUP(D564,Index!V:V,Index!R:R,),_xlfn.XLOOKUP(D564,Index!AG:AG,Index!AC:AC,))</f>
        <v>0</v>
      </c>
      <c r="G564">
        <f>IF(C564="Ltd",_xlfn.XLOOKUP(D564,Index!V:V,Index!T:T,),_xlfn.XLOOKUP(D564,Index!AG:AG,Index!AE:AE,))</f>
        <v>0</v>
      </c>
      <c r="I564" s="25">
        <f>_xlfn.XLOOKUP(_xlfn.NUMBERVALUE(MID(D564,2,5)),'TB INC 12.22'!B:B,'TB INC 12.22'!F:F,0,0,1)</f>
        <v>736.3</v>
      </c>
      <c r="J564" s="30">
        <f>SUMIF(AJE!$E:$E,D564,AJE!$H:$H)</f>
        <v>0</v>
      </c>
      <c r="K564" s="30">
        <f>SUMIF(AJE!$Q:$Q,D564,AJE!$T:$T)</f>
        <v>0</v>
      </c>
      <c r="L564" s="39">
        <f t="shared" si="37"/>
        <v>736.3</v>
      </c>
      <c r="M564" s="30">
        <f>SUMIF(AJE!$AB:$AB,D564,AJE!$AE:$AE)</f>
        <v>0</v>
      </c>
      <c r="N564" s="29">
        <f t="shared" si="38"/>
        <v>736.3</v>
      </c>
      <c r="P564" s="25"/>
    </row>
    <row r="565" spans="1:16" x14ac:dyDescent="0.35">
      <c r="A565" s="61">
        <f>_xlfn.XLOOKUP($B565,Index!$E:$E,Index!$D:$D,)</f>
        <v>30</v>
      </c>
      <c r="B565" t="str">
        <f>IF($C565="Ltd",_xlfn.XLOOKUP($D565,Index!$V:$V,Index!$P:$P,),_xlfn.XLOOKUP($D565,Index!$AG:$AG,Index!$AA:$AA,))</f>
        <v>Cost of Sales</v>
      </c>
      <c r="C565" t="str">
        <f t="shared" si="39"/>
        <v>Inc</v>
      </c>
      <c r="D565" t="s">
        <v>1225</v>
      </c>
      <c r="E565" s="1" t="s">
        <v>639</v>
      </c>
      <c r="F565" t="str">
        <f>IF(C565="Ltd",_xlfn.XLOOKUP(D565,Index!V:V,Index!R:R,),_xlfn.XLOOKUP(D565,Index!AG:AG,Index!AC:AC,))</f>
        <v>Overhead Allocation - CoS</v>
      </c>
      <c r="G565">
        <f>IF(C565="Ltd",_xlfn.XLOOKUP(D565,Index!V:V,Index!T:T,),_xlfn.XLOOKUP(D565,Index!AG:AG,Index!AE:AE,))</f>
        <v>0</v>
      </c>
      <c r="I565" s="25">
        <f>_xlfn.XLOOKUP(_xlfn.NUMBERVALUE(MID(D565,2,5)),'TB INC 12.22'!B:B,'TB INC 12.22'!F:F,0,0,1)</f>
        <v>0</v>
      </c>
      <c r="J565" s="30">
        <f>SUMIF(AJE!$E:$E,D565,AJE!$H:$H)</f>
        <v>0</v>
      </c>
      <c r="K565" s="30">
        <f>SUMIF(AJE!$Q:$Q,D565,AJE!$T:$T)</f>
        <v>59647.586577072121</v>
      </c>
      <c r="L565" s="39">
        <f t="shared" si="37"/>
        <v>59647.586577072121</v>
      </c>
      <c r="M565" s="30">
        <f>SUMIF(AJE!$AB:$AB,D565,AJE!$AE:$AE)</f>
        <v>0</v>
      </c>
      <c r="N565" s="29">
        <f t="shared" si="38"/>
        <v>59647.586577072121</v>
      </c>
      <c r="P565" s="25"/>
    </row>
    <row r="566" spans="1:16" x14ac:dyDescent="0.35">
      <c r="A566" s="61">
        <f>_xlfn.XLOOKUP($B566,Index!$E:$E,Index!$D:$D,)</f>
        <v>50</v>
      </c>
      <c r="B566" t="str">
        <f>IF($C566="Ltd",_xlfn.XLOOKUP($D566,Index!$V:$V,Index!$P:$P,),_xlfn.XLOOKUP($D566,Index!$AG:$AG,Index!$AA:$AA,))</f>
        <v>Sales</v>
      </c>
      <c r="C566" t="str">
        <f t="shared" si="39"/>
        <v>Inc</v>
      </c>
      <c r="D566" t="s">
        <v>1226</v>
      </c>
      <c r="E566" s="1" t="s">
        <v>642</v>
      </c>
      <c r="F566" t="str">
        <f>IF(C566="Ltd",_xlfn.XLOOKUP(D566,Index!V:V,Index!R:R,),_xlfn.XLOOKUP(D566,Index!AG:AG,Index!AC:AC,))</f>
        <v>Overhead Allocation - Sales</v>
      </c>
      <c r="G566">
        <f>IF(C566="Ltd",_xlfn.XLOOKUP(D566,Index!V:V,Index!T:T,),_xlfn.XLOOKUP(D566,Index!AG:AG,Index!AE:AE,))</f>
        <v>0</v>
      </c>
      <c r="I566" s="25">
        <f>_xlfn.XLOOKUP(_xlfn.NUMBERVALUE(MID(D566,2,5)),'TB INC 12.22'!B:B,'TB INC 12.22'!F:F,0,0,1)</f>
        <v>0</v>
      </c>
      <c r="J566" s="30">
        <f>SUMIF(AJE!$E:$E,D566,AJE!$H:$H)</f>
        <v>0</v>
      </c>
      <c r="K566" s="30">
        <f>SUMIF(AJE!$Q:$Q,D566,AJE!$T:$T)</f>
        <v>193786.89871858983</v>
      </c>
      <c r="L566" s="39">
        <f t="shared" si="37"/>
        <v>193786.89871858983</v>
      </c>
      <c r="M566" s="30">
        <f>SUMIF(AJE!$AB:$AB,D566,AJE!$AE:$AE)</f>
        <v>0</v>
      </c>
      <c r="N566" s="29">
        <f t="shared" si="38"/>
        <v>193786.89871858983</v>
      </c>
      <c r="P566" s="25"/>
    </row>
    <row r="567" spans="1:16" x14ac:dyDescent="0.35">
      <c r="A567" s="61">
        <f>_xlfn.XLOOKUP($B567,Index!$E:$E,Index!$D:$D,)</f>
        <v>60</v>
      </c>
      <c r="B567" t="str">
        <f>IF($C567="Ltd",_xlfn.XLOOKUP($D567,Index!$V:$V,Index!$P:$P,),_xlfn.XLOOKUP($D567,Index!$AG:$AG,Index!$AA:$AA,))</f>
        <v>Marketing</v>
      </c>
      <c r="C567" t="str">
        <f t="shared" si="39"/>
        <v>Inc</v>
      </c>
      <c r="D567" t="s">
        <v>1227</v>
      </c>
      <c r="E567" s="1" t="s">
        <v>643</v>
      </c>
      <c r="F567" t="str">
        <f>IF(C567="Ltd",_xlfn.XLOOKUP(D567,Index!V:V,Index!R:R,),_xlfn.XLOOKUP(D567,Index!AG:AG,Index!AC:AC,))</f>
        <v>Overhead Allocation - Marketing</v>
      </c>
      <c r="G567">
        <f>IF(C567="Ltd",_xlfn.XLOOKUP(D567,Index!V:V,Index!T:T,),_xlfn.XLOOKUP(D567,Index!AG:AG,Index!AE:AE,))</f>
        <v>0</v>
      </c>
      <c r="I567" s="25">
        <f>_xlfn.XLOOKUP(_xlfn.NUMBERVALUE(MID(D567,2,5)),'TB INC 12.22'!B:B,'TB INC 12.22'!F:F,0,0,1)</f>
        <v>0</v>
      </c>
      <c r="J567" s="30">
        <f>SUMIF(AJE!$E:$E,D567,AJE!$H:$H)</f>
        <v>0</v>
      </c>
      <c r="K567" s="30">
        <f>SUMIF(AJE!$Q:$Q,D567,AJE!$T:$T)</f>
        <v>67111.353090386285</v>
      </c>
      <c r="L567" s="39">
        <f t="shared" si="37"/>
        <v>67111.353090386285</v>
      </c>
      <c r="M567" s="30">
        <f>SUMIF(AJE!$AB:$AB,D567,AJE!$AE:$AE)</f>
        <v>0</v>
      </c>
      <c r="N567" s="29">
        <f t="shared" si="38"/>
        <v>67111.353090386285</v>
      </c>
      <c r="P567" s="25"/>
    </row>
    <row r="568" spans="1:16" x14ac:dyDescent="0.35">
      <c r="A568" s="61">
        <f>_xlfn.XLOOKUP($B568,Index!$E:$E,Index!$D:$D,)</f>
        <v>70</v>
      </c>
      <c r="B568" t="str">
        <f>IF($C568="Ltd",_xlfn.XLOOKUP($D568,Index!$V:$V,Index!$P:$P,),_xlfn.XLOOKUP($D568,Index!$AG:$AG,Index!$AA:$AA,))</f>
        <v>G&amp;A</v>
      </c>
      <c r="C568" t="str">
        <f t="shared" si="39"/>
        <v>Inc</v>
      </c>
      <c r="D568" t="s">
        <v>1228</v>
      </c>
      <c r="E568" s="1" t="s">
        <v>641</v>
      </c>
      <c r="F568" t="str">
        <f>IF(C568="Ltd",_xlfn.XLOOKUP(D568,Index!V:V,Index!R:R,),_xlfn.XLOOKUP(D568,Index!AG:AG,Index!AC:AC,))</f>
        <v>Overhead Allocation - G&amp;A</v>
      </c>
      <c r="G568">
        <f>IF(C568="Ltd",_xlfn.XLOOKUP(D568,Index!V:V,Index!T:T,),_xlfn.XLOOKUP(D568,Index!AG:AG,Index!AE:AE,))</f>
        <v>0</v>
      </c>
      <c r="I568" s="25">
        <f>_xlfn.XLOOKUP(_xlfn.NUMBERVALUE(MID(D568,2,5)),'TB INC 12.22'!B:B,'TB INC 12.22'!F:F,0,0,1)</f>
        <v>0</v>
      </c>
      <c r="J568" s="30">
        <f>SUMIF(AJE!$E:$E,D568,AJE!$H:$H)</f>
        <v>0</v>
      </c>
      <c r="K568" s="30">
        <f>SUMIF(AJE!$Q:$Q,D568,AJE!$T:$T)</f>
        <v>12988.621613951749</v>
      </c>
      <c r="L568" s="39">
        <f t="shared" si="37"/>
        <v>12988.621613951749</v>
      </c>
      <c r="M568" s="30">
        <f>SUMIF(AJE!$AB:$AB,D568,AJE!$AE:$AE)</f>
        <v>0</v>
      </c>
      <c r="N568" s="29">
        <f t="shared" si="38"/>
        <v>12988.621613951749</v>
      </c>
      <c r="P568" s="25"/>
    </row>
    <row r="569" spans="1:16" x14ac:dyDescent="0.35">
      <c r="A569">
        <f>_xlfn.XLOOKUP($B569,Index!$E:$E,Index!$D:$D,)</f>
        <v>8</v>
      </c>
      <c r="B569" t="str">
        <f>IF($C569="Ltd",_xlfn.XLOOKUP($D569,Index!$V:$V,Index!$P:$P,),_xlfn.XLOOKUP($D569,Index!$AG:$AG,Index!$AA:$AA,))</f>
        <v>Employees Payable</v>
      </c>
      <c r="C569" t="str">
        <f t="shared" si="39"/>
        <v>Inc</v>
      </c>
      <c r="D569" t="s">
        <v>1229</v>
      </c>
      <c r="E569" s="1" t="str">
        <f>_xlfn.XLOOKUP(_xlfn.NUMBERVALUE(MID(D569,2,5)),'TB INC 12.22'!$B:$B,'TB INC 12.22'!$C:$C,)</f>
        <v>21000 Accrued Liabilities US</v>
      </c>
      <c r="F569">
        <f>IF(C569="Ltd",_xlfn.XLOOKUP(D569,Index!V:V,Index!R:R,),_xlfn.XLOOKUP(D569,Index!AG:AG,Index!AC:AC,))</f>
        <v>0</v>
      </c>
      <c r="G569">
        <f>IF(C569="Ltd",_xlfn.XLOOKUP(D569,Index!V:V,Index!T:T,),_xlfn.XLOOKUP(D569,Index!AG:AG,Index!AE:AE,))</f>
        <v>0</v>
      </c>
      <c r="I569" s="25">
        <f>_xlfn.XLOOKUP(_xlfn.NUMBERVALUE(MID(D569,2,5)),'TB INC 12.22'!B:B,'TB INC 12.22'!F:F,0,0,1)</f>
        <v>-8887</v>
      </c>
      <c r="J569" s="30">
        <f>SUMIF(AJE!$E:$E,D569,AJE!$H:$H)</f>
        <v>0</v>
      </c>
      <c r="K569" s="30">
        <f>SUMIF(AJE!$Q:$Q,D569,AJE!$T:$T)</f>
        <v>0</v>
      </c>
      <c r="L569" s="39">
        <f t="shared" si="37"/>
        <v>-8887</v>
      </c>
      <c r="M569" s="30">
        <f>SUMIF(AJE!$AB:$AB,D569,AJE!$AE:$AE)</f>
        <v>0</v>
      </c>
      <c r="N569" s="29">
        <f t="shared" si="38"/>
        <v>-8887</v>
      </c>
      <c r="P569" s="25"/>
    </row>
    <row r="570" spans="1:16" x14ac:dyDescent="0.35">
      <c r="A570">
        <f>_xlfn.XLOOKUP($B570,Index!$E:$E,Index!$D:$D,)</f>
        <v>8</v>
      </c>
      <c r="B570" t="str">
        <f>IF($C570="Ltd",_xlfn.XLOOKUP($D570,Index!$V:$V,Index!$P:$P,),_xlfn.XLOOKUP($D570,Index!$AG:$AG,Index!$AA:$AA,))</f>
        <v>Employees Payable</v>
      </c>
      <c r="C570" t="str">
        <f t="shared" si="39"/>
        <v>Inc</v>
      </c>
      <c r="D570" t="s">
        <v>1230</v>
      </c>
      <c r="E570" s="1" t="str">
        <f>_xlfn.XLOOKUP(_xlfn.NUMBERVALUE(MID(D570,2,5)),'TB INC 12.22'!$B:$B,'TB INC 12.22'!$C:$C,)</f>
        <v>21016 Accrued Liabilities US:Accrued Draw</v>
      </c>
      <c r="F570">
        <f>IF(C570="Ltd",_xlfn.XLOOKUP(D570,Index!V:V,Index!R:R,),_xlfn.XLOOKUP(D570,Index!AG:AG,Index!AC:AC,))</f>
        <v>0</v>
      </c>
      <c r="G570">
        <f>IF(C570="Ltd",_xlfn.XLOOKUP(D570,Index!V:V,Index!T:T,),_xlfn.XLOOKUP(D570,Index!AG:AG,Index!AE:AE,))</f>
        <v>0</v>
      </c>
      <c r="I570" s="25">
        <f>_xlfn.XLOOKUP(_xlfn.NUMBERVALUE(MID(D570,2,5)),'TB INC 12.22'!B:B,'TB INC 12.22'!F:F,0,0,1)</f>
        <v>0.33</v>
      </c>
      <c r="J570" s="30">
        <f>SUMIF(AJE!$E:$E,D570,AJE!$H:$H)</f>
        <v>0</v>
      </c>
      <c r="K570" s="30">
        <f>SUMIF(AJE!$Q:$Q,D570,AJE!$T:$T)</f>
        <v>0</v>
      </c>
      <c r="L570" s="39">
        <f t="shared" si="37"/>
        <v>0.33</v>
      </c>
      <c r="M570" s="30">
        <f>SUMIF(AJE!$AB:$AB,D570,AJE!$AE:$AE)</f>
        <v>0</v>
      </c>
      <c r="N570" s="29">
        <f t="shared" si="38"/>
        <v>0.33</v>
      </c>
      <c r="P570" s="25"/>
    </row>
    <row r="571" spans="1:16" x14ac:dyDescent="0.35">
      <c r="A571">
        <f>_xlfn.XLOOKUP($B571,Index!$E:$E,Index!$D:$D,)</f>
        <v>40</v>
      </c>
      <c r="B571" t="str">
        <f>IF($C571="Ltd",_xlfn.XLOOKUP($D571,Index!$V:$V,Index!$P:$P,),_xlfn.XLOOKUP($D571,Index!$AG:$AG,Index!$AA:$AA,))</f>
        <v>R&amp;D</v>
      </c>
      <c r="C571" t="str">
        <f t="shared" si="39"/>
        <v>Inc</v>
      </c>
      <c r="D571" t="s">
        <v>1267</v>
      </c>
      <c r="E571" s="1" t="str">
        <f>_xlfn.XLOOKUP(_xlfn.NUMBERVALUE(MID(D571,2,5)),'TB INC 12.22'!$B:$B,'TB INC 12.22'!$C:$C,)</f>
        <v>60070 Engineering:Connectivity</v>
      </c>
      <c r="F571" t="str">
        <f>IF(C571="Ltd",_xlfn.XLOOKUP(D571,Index!V:V,Index!R:R,),_xlfn.XLOOKUP(D571,Index!AG:AG,Index!AC:AC,))</f>
        <v>Payroll &amp; Payroll related</v>
      </c>
      <c r="G571" t="str">
        <f>IF(C571="Ltd",_xlfn.XLOOKUP(D571,Index!V:V,Index!T:T,),_xlfn.XLOOKUP(D571,Index!AG:AG,Index!AE:AE,))</f>
        <v>Product</v>
      </c>
      <c r="I571" s="25">
        <f>_xlfn.XLOOKUP(_xlfn.NUMBERVALUE(MID(D571,2,5)),'TB INC 12.22'!B:B,'TB INC 12.22'!F:F,0,0,1)</f>
        <v>-0.05</v>
      </c>
      <c r="J571" s="30">
        <f>SUMIF(AJE!$E:$E,D571,AJE!$H:$H)</f>
        <v>0</v>
      </c>
      <c r="K571" s="30">
        <f>SUMIF(AJE!$Q:$Q,D571,AJE!$T:$T)</f>
        <v>0</v>
      </c>
      <c r="L571" s="39">
        <f t="shared" si="37"/>
        <v>-0.05</v>
      </c>
      <c r="M571" s="30">
        <f>SUMIF(AJE!$AB:$AB,D571,AJE!$AE:$AE)</f>
        <v>0</v>
      </c>
      <c r="N571" s="29">
        <f t="shared" si="38"/>
        <v>-0.05</v>
      </c>
      <c r="P571" s="25"/>
    </row>
    <row r="572" spans="1:16" x14ac:dyDescent="0.35">
      <c r="A572">
        <f>_xlfn.XLOOKUP($B572,Index!$E:$E,Index!$D:$D,)</f>
        <v>50</v>
      </c>
      <c r="B572" t="str">
        <f>IF($C572="Ltd",_xlfn.XLOOKUP($D572,Index!$V:$V,Index!$P:$P,),_xlfn.XLOOKUP($D572,Index!$AG:$AG,Index!$AA:$AA,))</f>
        <v>Sales</v>
      </c>
      <c r="C572" t="str">
        <f t="shared" si="39"/>
        <v>Inc</v>
      </c>
      <c r="D572" t="s">
        <v>1231</v>
      </c>
      <c r="E572" s="1" t="str">
        <f>_xlfn.XLOOKUP(_xlfn.NUMBERVALUE(MID(D572,2,5)),'TB INC 12.22'!$B:$B,'TB INC 12.22'!$C:$C,)</f>
        <v>70017 Sales:Draw</v>
      </c>
      <c r="F572" t="str">
        <f>IF(C572="Ltd",_xlfn.XLOOKUP(D572,Index!V:V,Index!R:R,),_xlfn.XLOOKUP(D572,Index!AG:AG,Index!AC:AC,))</f>
        <v>Payroll &amp; Payroll related</v>
      </c>
      <c r="G572">
        <f>IF(C572="Ltd",_xlfn.XLOOKUP(D572,Index!V:V,Index!T:T,),_xlfn.XLOOKUP(D572,Index!AG:AG,Index!AE:AE,))</f>
        <v>0</v>
      </c>
      <c r="I572" s="25">
        <f>_xlfn.XLOOKUP(_xlfn.NUMBERVALUE(MID(D572,2,5)),'TB INC 12.22'!B:B,'TB INC 12.22'!F:F,0,0,1)</f>
        <v>661894.04</v>
      </c>
      <c r="J572" s="30">
        <f>SUMIF(AJE!$E:$E,D572,AJE!$H:$H)</f>
        <v>0</v>
      </c>
      <c r="K572" s="30">
        <f>SUMIF(AJE!$Q:$Q,D572,AJE!$T:$T)</f>
        <v>0</v>
      </c>
      <c r="L572" s="39">
        <f t="shared" si="37"/>
        <v>661894.04</v>
      </c>
      <c r="M572" s="30">
        <f>SUMIF(AJE!$AB:$AB,D572,AJE!$AE:$AE)</f>
        <v>0</v>
      </c>
      <c r="N572" s="29">
        <f t="shared" si="38"/>
        <v>661894.04</v>
      </c>
      <c r="P572" s="25"/>
    </row>
    <row r="573" spans="1:16" x14ac:dyDescent="0.35">
      <c r="A573">
        <f>_xlfn.XLOOKUP($B573,Index!$E:$E,Index!$D:$D,)</f>
        <v>50</v>
      </c>
      <c r="B573" t="str">
        <f>IF($C573="Ltd",_xlfn.XLOOKUP($D573,Index!$V:$V,Index!$P:$P,),_xlfn.XLOOKUP($D573,Index!$AG:$AG,Index!$AA:$AA,))</f>
        <v>Sales</v>
      </c>
      <c r="C573" t="str">
        <f t="shared" si="39"/>
        <v>Inc</v>
      </c>
      <c r="D573" t="s">
        <v>1232</v>
      </c>
      <c r="E573" s="1" t="str">
        <f>_xlfn.XLOOKUP(_xlfn.NUMBERVALUE(MID(D573,2,5)),'TB INC 12.22'!$B:$B,'TB INC 12.22'!$C:$C,)</f>
        <v>70045 Sales:Auto</v>
      </c>
      <c r="F573" t="str">
        <f>IF(C573="Ltd",_xlfn.XLOOKUP(D573,Index!V:V,Index!R:R,),_xlfn.XLOOKUP(D573,Index!AG:AG,Index!AC:AC,))</f>
        <v>T&amp;E</v>
      </c>
      <c r="G573">
        <f>IF(C573="Ltd",_xlfn.XLOOKUP(D573,Index!V:V,Index!T:T,),_xlfn.XLOOKUP(D573,Index!AG:AG,Index!AE:AE,))</f>
        <v>0</v>
      </c>
      <c r="I573" s="25">
        <f>_xlfn.XLOOKUP(_xlfn.NUMBERVALUE(MID(D573,2,5)),'TB INC 12.22'!B:B,'TB INC 12.22'!F:F,0,0,1)</f>
        <v>5793.61</v>
      </c>
      <c r="J573" s="30">
        <f>SUMIF(AJE!$E:$E,D573,AJE!$H:$H)</f>
        <v>0</v>
      </c>
      <c r="K573" s="30">
        <f>SUMIF(AJE!$Q:$Q,D573,AJE!$T:$T)</f>
        <v>0</v>
      </c>
      <c r="L573" s="39">
        <f t="shared" si="37"/>
        <v>5793.61</v>
      </c>
      <c r="M573" s="30">
        <f>SUMIF(AJE!$AB:$AB,D573,AJE!$AE:$AE)</f>
        <v>0</v>
      </c>
      <c r="N573" s="29">
        <f t="shared" si="38"/>
        <v>5793.61</v>
      </c>
      <c r="P573" s="25"/>
    </row>
    <row r="574" spans="1:16" x14ac:dyDescent="0.35">
      <c r="A574">
        <f>_xlfn.XLOOKUP($B574,Index!$E:$E,Index!$D:$D,)</f>
        <v>50</v>
      </c>
      <c r="B574" t="str">
        <f>IF($C574="Ltd",_xlfn.XLOOKUP($D574,Index!$V:$V,Index!$P:$P,),_xlfn.XLOOKUP($D574,Index!$AG:$AG,Index!$AA:$AA,))</f>
        <v>Sales</v>
      </c>
      <c r="C574" t="str">
        <f t="shared" si="39"/>
        <v>Inc</v>
      </c>
      <c r="D574" t="s">
        <v>1233</v>
      </c>
      <c r="E574" s="1" t="str">
        <f>_xlfn.XLOOKUP(_xlfn.NUMBERVALUE(MID(D574,2,5)),'TB INC 12.22'!$B:$B,'TB INC 12.22'!$C:$C,)</f>
        <v>70075 Sales:Office supplies</v>
      </c>
      <c r="F574" t="str">
        <f>IF(C574="Ltd",_xlfn.XLOOKUP(D574,Index!V:V,Index!R:R,),_xlfn.XLOOKUP(D574,Index!AG:AG,Index!AC:AC,))</f>
        <v>T&amp;E</v>
      </c>
      <c r="G574">
        <f>IF(C574="Ltd",_xlfn.XLOOKUP(D574,Index!V:V,Index!T:T,),_xlfn.XLOOKUP(D574,Index!AG:AG,Index!AE:AE,))</f>
        <v>0</v>
      </c>
      <c r="I574" s="25">
        <f>_xlfn.XLOOKUP(_xlfn.NUMBERVALUE(MID(D574,2,5)),'TB INC 12.22'!B:B,'TB INC 12.22'!F:F,0,0,1)</f>
        <v>2543.29</v>
      </c>
      <c r="J574" s="30">
        <f>SUMIF(AJE!$E:$E,D574,AJE!$H:$H)</f>
        <v>0</v>
      </c>
      <c r="K574" s="30">
        <f>SUMIF(AJE!$Q:$Q,D574,AJE!$T:$T)</f>
        <v>0</v>
      </c>
      <c r="L574" s="39">
        <f t="shared" si="37"/>
        <v>2543.29</v>
      </c>
      <c r="M574" s="30">
        <f>SUMIF(AJE!$AB:$AB,D574,AJE!$AE:$AE)</f>
        <v>0</v>
      </c>
      <c r="N574" s="29">
        <f t="shared" si="38"/>
        <v>2543.29</v>
      </c>
      <c r="P574" s="25"/>
    </row>
    <row r="575" spans="1:16" x14ac:dyDescent="0.35">
      <c r="A575">
        <f>_xlfn.XLOOKUP($B575,Index!$E:$E,Index!$D:$D,)</f>
        <v>60</v>
      </c>
      <c r="B575" t="str">
        <f>IF($C575="Ltd",_xlfn.XLOOKUP($D575,Index!$V:$V,Index!$P:$P,),_xlfn.XLOOKUP($D575,Index!$AG:$AG,Index!$AA:$AA,))</f>
        <v>Marketing</v>
      </c>
      <c r="C575" t="str">
        <f t="shared" si="39"/>
        <v>Inc</v>
      </c>
      <c r="D575" t="s">
        <v>1234</v>
      </c>
      <c r="E575" s="1" t="str">
        <f>_xlfn.XLOOKUP(_xlfn.NUMBERVALUE(MID(D575,2,5)),'TB INC 12.22'!$B:$B,'TB INC 12.22'!$C:$C,)</f>
        <v>72015 Marketing:Commissions</v>
      </c>
      <c r="F575" t="str">
        <f>IF(C575="Ltd",_xlfn.XLOOKUP(D575,Index!V:V,Index!R:R,),_xlfn.XLOOKUP(D575,Index!AG:AG,Index!AC:AC,))</f>
        <v>Payroll &amp; Payroll related</v>
      </c>
      <c r="G575">
        <f>IF(C575="Ltd",_xlfn.XLOOKUP(D575,Index!V:V,Index!T:T,),_xlfn.XLOOKUP(D575,Index!AG:AG,Index!AE:AE,))</f>
        <v>0</v>
      </c>
      <c r="I575" s="25">
        <f>_xlfn.XLOOKUP(_xlfn.NUMBERVALUE(MID(D575,2,5)),'TB INC 12.22'!B:B,'TB INC 12.22'!F:F,0,0,1)</f>
        <v>255</v>
      </c>
      <c r="J575" s="30">
        <f>SUMIF(AJE!$E:$E,D575,AJE!$H:$H)</f>
        <v>0</v>
      </c>
      <c r="K575" s="30">
        <f>SUMIF(AJE!$Q:$Q,D575,AJE!$T:$T)</f>
        <v>0</v>
      </c>
      <c r="L575" s="39">
        <f t="shared" si="37"/>
        <v>255</v>
      </c>
      <c r="M575" s="30">
        <f>SUMIF(AJE!$AB:$AB,D575,AJE!$AE:$AE)</f>
        <v>0</v>
      </c>
      <c r="N575" s="29">
        <f t="shared" si="38"/>
        <v>255</v>
      </c>
      <c r="P575" s="25"/>
    </row>
    <row r="576" spans="1:16" x14ac:dyDescent="0.35">
      <c r="A576">
        <f>_xlfn.XLOOKUP($B576,Index!$E:$E,Index!$D:$D,)</f>
        <v>60</v>
      </c>
      <c r="B576" t="str">
        <f>IF($C576="Ltd",_xlfn.XLOOKUP($D576,Index!$V:$V,Index!$P:$P,),_xlfn.XLOOKUP($D576,Index!$AG:$AG,Index!$AA:$AA,))</f>
        <v>Marketing</v>
      </c>
      <c r="C576" t="str">
        <f t="shared" si="39"/>
        <v>Inc</v>
      </c>
      <c r="D576" t="s">
        <v>1235</v>
      </c>
      <c r="E576" s="1" t="str">
        <f>_xlfn.XLOOKUP(_xlfn.NUMBERVALUE(MID(D576,2,5)),'TB INC 12.22'!$B:$B,'TB INC 12.22'!$C:$C,)</f>
        <v>72045 Marketing:Auto</v>
      </c>
      <c r="F576" t="str">
        <f>IF(C576="Ltd",_xlfn.XLOOKUP(D576,Index!V:V,Index!R:R,),_xlfn.XLOOKUP(D576,Index!AG:AG,Index!AC:AC,))</f>
        <v>T&amp;E</v>
      </c>
      <c r="G576">
        <f>IF(C576="Ltd",_xlfn.XLOOKUP(D576,Index!V:V,Index!T:T,),_xlfn.XLOOKUP(D576,Index!AG:AG,Index!AE:AE,))</f>
        <v>0</v>
      </c>
      <c r="I576" s="25">
        <f>_xlfn.XLOOKUP(_xlfn.NUMBERVALUE(MID(D576,2,5)),'TB INC 12.22'!B:B,'TB INC 12.22'!F:F,0,0,1)</f>
        <v>641.17999999999995</v>
      </c>
      <c r="J576" s="30">
        <f>SUMIF(AJE!$E:$E,D576,AJE!$H:$H)</f>
        <v>0</v>
      </c>
      <c r="K576" s="30">
        <f>SUMIF(AJE!$Q:$Q,D576,AJE!$T:$T)</f>
        <v>0</v>
      </c>
      <c r="L576" s="39">
        <f t="shared" si="37"/>
        <v>641.17999999999995</v>
      </c>
      <c r="M576" s="30">
        <f>SUMIF(AJE!$AB:$AB,D576,AJE!$AE:$AE)</f>
        <v>0</v>
      </c>
      <c r="N576" s="29">
        <f t="shared" si="38"/>
        <v>641.17999999999995</v>
      </c>
      <c r="P576" s="25"/>
    </row>
    <row r="577" spans="1:16" x14ac:dyDescent="0.35">
      <c r="A577">
        <f>_xlfn.XLOOKUP($B577,Index!$E:$E,Index!$D:$D,)</f>
        <v>60</v>
      </c>
      <c r="B577" t="str">
        <f>IF($C577="Ltd",_xlfn.XLOOKUP($D577,Index!$V:$V,Index!$P:$P,),_xlfn.XLOOKUP($D577,Index!$AG:$AG,Index!$AA:$AA,))</f>
        <v>Marketing</v>
      </c>
      <c r="C577" t="str">
        <f t="shared" si="39"/>
        <v>Inc</v>
      </c>
      <c r="D577" t="s">
        <v>1236</v>
      </c>
      <c r="E577" s="1" t="str">
        <f>_xlfn.XLOOKUP(_xlfn.NUMBERVALUE(MID(D577,2,5)),'TB INC 12.22'!$B:$B,'TB INC 12.22'!$C:$C,)</f>
        <v>72050 Marketing:Meals - self</v>
      </c>
      <c r="F577" t="str">
        <f>IF(C577="Ltd",_xlfn.XLOOKUP(D577,Index!V:V,Index!R:R,),_xlfn.XLOOKUP(D577,Index!AG:AG,Index!AC:AC,))</f>
        <v>T&amp;E</v>
      </c>
      <c r="G577">
        <f>IF(C577="Ltd",_xlfn.XLOOKUP(D577,Index!V:V,Index!T:T,),_xlfn.XLOOKUP(D577,Index!AG:AG,Index!AE:AE,))</f>
        <v>0</v>
      </c>
      <c r="I577" s="25">
        <f>_xlfn.XLOOKUP(_xlfn.NUMBERVALUE(MID(D577,2,5)),'TB INC 12.22'!B:B,'TB INC 12.22'!F:F,0,0,1)</f>
        <v>446.22</v>
      </c>
      <c r="J577" s="30">
        <f>SUMIF(AJE!$E:$E,D577,AJE!$H:$H)</f>
        <v>0</v>
      </c>
      <c r="K577" s="30">
        <f>SUMIF(AJE!$Q:$Q,D577,AJE!$T:$T)</f>
        <v>0</v>
      </c>
      <c r="L577" s="39">
        <f t="shared" si="37"/>
        <v>446.22</v>
      </c>
      <c r="M577" s="30">
        <f>SUMIF(AJE!$AB:$AB,D577,AJE!$AE:$AE)</f>
        <v>0</v>
      </c>
      <c r="N577" s="29">
        <f t="shared" si="38"/>
        <v>446.22</v>
      </c>
      <c r="P577" s="25"/>
    </row>
    <row r="578" spans="1:16" x14ac:dyDescent="0.35">
      <c r="A578">
        <f>_xlfn.XLOOKUP($B578,Index!$E:$E,Index!$D:$D,)</f>
        <v>60</v>
      </c>
      <c r="B578" t="str">
        <f>IF($C578="Ltd",_xlfn.XLOOKUP($D578,Index!$V:$V,Index!$P:$P,),_xlfn.XLOOKUP($D578,Index!$AG:$AG,Index!$AA:$AA,))</f>
        <v>Marketing</v>
      </c>
      <c r="C578" t="str">
        <f t="shared" si="39"/>
        <v>Inc</v>
      </c>
      <c r="D578" t="s">
        <v>1237</v>
      </c>
      <c r="E578" s="1" t="str">
        <f>_xlfn.XLOOKUP(_xlfn.NUMBERVALUE(MID(D578,2,5)),'TB INC 12.22'!$B:$B,'TB INC 12.22'!$C:$C,)</f>
        <v>72055 Marketing:Meals &amp; Entertainment</v>
      </c>
      <c r="F578" t="str">
        <f>IF(C578="Ltd",_xlfn.XLOOKUP(D578,Index!V:V,Index!R:R,),_xlfn.XLOOKUP(D578,Index!AG:AG,Index!AC:AC,))</f>
        <v>T&amp;E</v>
      </c>
      <c r="G578">
        <f>IF(C578="Ltd",_xlfn.XLOOKUP(D578,Index!V:V,Index!T:T,),_xlfn.XLOOKUP(D578,Index!AG:AG,Index!AE:AE,))</f>
        <v>0</v>
      </c>
      <c r="I578" s="25">
        <f>_xlfn.XLOOKUP(_xlfn.NUMBERVALUE(MID(D578,2,5)),'TB INC 12.22'!B:B,'TB INC 12.22'!F:F,0,0,1)</f>
        <v>10837.73</v>
      </c>
      <c r="J578" s="30">
        <f>SUMIF(AJE!$E:$E,D578,AJE!$H:$H)</f>
        <v>0</v>
      </c>
      <c r="K578" s="30">
        <f>SUMIF(AJE!$Q:$Q,D578,AJE!$T:$T)</f>
        <v>0</v>
      </c>
      <c r="L578" s="39">
        <f t="shared" si="37"/>
        <v>10837.73</v>
      </c>
      <c r="M578" s="30">
        <f>SUMIF(AJE!$AB:$AB,D578,AJE!$AE:$AE)</f>
        <v>0</v>
      </c>
      <c r="N578" s="29">
        <f t="shared" si="38"/>
        <v>10837.73</v>
      </c>
      <c r="P578" s="25"/>
    </row>
    <row r="579" spans="1:16" x14ac:dyDescent="0.35">
      <c r="A579">
        <f>_xlfn.XLOOKUP($B579,Index!$E:$E,Index!$D:$D,)</f>
        <v>60</v>
      </c>
      <c r="B579" t="str">
        <f>IF($C579="Ltd",_xlfn.XLOOKUP($D579,Index!$V:$V,Index!$P:$P,),_xlfn.XLOOKUP($D579,Index!$AG:$AG,Index!$AA:$AA,))</f>
        <v>Marketing</v>
      </c>
      <c r="C579" t="str">
        <f t="shared" si="39"/>
        <v>Inc</v>
      </c>
      <c r="D579" t="s">
        <v>1238</v>
      </c>
      <c r="E579" s="1" t="str">
        <f>_xlfn.XLOOKUP(_xlfn.NUMBERVALUE(MID(D579,2,5)),'TB INC 12.22'!$B:$B,'TB INC 12.22'!$C:$C,)</f>
        <v>72065 Marketing:Phone</v>
      </c>
      <c r="F579" t="str">
        <f>IF(C579="Ltd",_xlfn.XLOOKUP(D579,Index!V:V,Index!R:R,),_xlfn.XLOOKUP(D579,Index!AG:AG,Index!AC:AC,))</f>
        <v>T&amp;E</v>
      </c>
      <c r="G579">
        <f>IF(C579="Ltd",_xlfn.XLOOKUP(D579,Index!V:V,Index!T:T,),_xlfn.XLOOKUP(D579,Index!AG:AG,Index!AE:AE,))</f>
        <v>0</v>
      </c>
      <c r="I579" s="25">
        <f>_xlfn.XLOOKUP(_xlfn.NUMBERVALUE(MID(D579,2,5)),'TB INC 12.22'!B:B,'TB INC 12.22'!F:F,0,0,1)</f>
        <v>656.7</v>
      </c>
      <c r="J579" s="30">
        <f>SUMIF(AJE!$E:$E,D579,AJE!$H:$H)</f>
        <v>0</v>
      </c>
      <c r="K579" s="30">
        <f>SUMIF(AJE!$Q:$Q,D579,AJE!$T:$T)</f>
        <v>0</v>
      </c>
      <c r="L579" s="39">
        <f t="shared" si="37"/>
        <v>656.7</v>
      </c>
      <c r="M579" s="30">
        <f>SUMIF(AJE!$AB:$AB,D579,AJE!$AE:$AE)</f>
        <v>0</v>
      </c>
      <c r="N579" s="29">
        <f t="shared" si="38"/>
        <v>656.7</v>
      </c>
      <c r="P579" s="25"/>
    </row>
    <row r="580" spans="1:16" x14ac:dyDescent="0.35">
      <c r="A580">
        <f>_xlfn.XLOOKUP($B580,Index!$E:$E,Index!$D:$D,)</f>
        <v>30</v>
      </c>
      <c r="B580" t="str">
        <f>IF($C580="Ltd",_xlfn.XLOOKUP($D580,Index!$V:$V,Index!$P:$P,),_xlfn.XLOOKUP($D580,Index!$AG:$AG,Index!$AA:$AA,))</f>
        <v>Cost of Sales</v>
      </c>
      <c r="C580" t="str">
        <f t="shared" si="39"/>
        <v>Inc</v>
      </c>
      <c r="D580" t="s">
        <v>1239</v>
      </c>
      <c r="E580" s="1" t="str">
        <f>_xlfn.XLOOKUP(_xlfn.NUMBERVALUE(MID(D580,2,5)),'TB INC 12.22'!$B:$B,'TB INC 12.22'!$C:$C,)</f>
        <v>75017 Client Services:Draw</v>
      </c>
      <c r="F580" t="str">
        <f>IF(C580="Ltd",_xlfn.XLOOKUP(D580,Index!V:V,Index!R:R,),_xlfn.XLOOKUP(D580,Index!AG:AG,Index!AC:AC,))</f>
        <v>Payroll &amp; Payroll related</v>
      </c>
      <c r="G580">
        <f>IF(C580="Ltd",_xlfn.XLOOKUP(D580,Index!V:V,Index!T:T,),_xlfn.XLOOKUP(D580,Index!AG:AG,Index!AE:AE,))</f>
        <v>0</v>
      </c>
      <c r="I580" s="25">
        <f>_xlfn.XLOOKUP(_xlfn.NUMBERVALUE(MID(D580,2,5)),'TB INC 12.22'!B:B,'TB INC 12.22'!F:F,0,0,1)</f>
        <v>9745</v>
      </c>
      <c r="J580" s="30">
        <f>SUMIF(AJE!$E:$E,D580,AJE!$H:$H)</f>
        <v>0</v>
      </c>
      <c r="K580" s="30">
        <f>SUMIF(AJE!$Q:$Q,D580,AJE!$T:$T)</f>
        <v>0</v>
      </c>
      <c r="L580" s="39">
        <f t="shared" si="37"/>
        <v>9745</v>
      </c>
      <c r="M580" s="30">
        <f>SUMIF(AJE!$AB:$AB,D580,AJE!$AE:$AE)</f>
        <v>0</v>
      </c>
      <c r="N580" s="29">
        <f t="shared" si="38"/>
        <v>9745</v>
      </c>
      <c r="P580" s="25"/>
    </row>
    <row r="581" spans="1:16" x14ac:dyDescent="0.35">
      <c r="A581">
        <f>_xlfn.XLOOKUP($B581,Index!$E:$E,Index!$D:$D,)</f>
        <v>30</v>
      </c>
      <c r="B581" t="str">
        <f>IF($C581="Ltd",_xlfn.XLOOKUP($D581,Index!$V:$V,Index!$P:$P,),_xlfn.XLOOKUP($D581,Index!$AG:$AG,Index!$AA:$AA,))</f>
        <v>Cost of Sales</v>
      </c>
      <c r="C581" t="str">
        <f t="shared" si="39"/>
        <v>Inc</v>
      </c>
      <c r="D581" t="s">
        <v>1240</v>
      </c>
      <c r="E581" s="1" t="str">
        <f>_xlfn.XLOOKUP(_xlfn.NUMBERVALUE(MID(D581,2,5)),'TB INC 12.22'!$B:$B,'TB INC 12.22'!$C:$C,)</f>
        <v>75040 Client Services:Travel</v>
      </c>
      <c r="F581" t="str">
        <f>IF(C581="Ltd",_xlfn.XLOOKUP(D581,Index!V:V,Index!R:R,),_xlfn.XLOOKUP(D581,Index!AG:AG,Index!AC:AC,))</f>
        <v>T&amp;E</v>
      </c>
      <c r="G581">
        <f>IF(C581="Ltd",_xlfn.XLOOKUP(D581,Index!V:V,Index!T:T,),_xlfn.XLOOKUP(D581,Index!AG:AG,Index!AE:AE,))</f>
        <v>0</v>
      </c>
      <c r="I581" s="25">
        <f>_xlfn.XLOOKUP(_xlfn.NUMBERVALUE(MID(D581,2,5)),'TB INC 12.22'!B:B,'TB INC 12.22'!F:F,0,0,1)</f>
        <v>11419.12</v>
      </c>
      <c r="J581" s="30">
        <f>SUMIF(AJE!$E:$E,D581,AJE!$H:$H)</f>
        <v>0</v>
      </c>
      <c r="K581" s="30">
        <f>SUMIF(AJE!$Q:$Q,D581,AJE!$T:$T)</f>
        <v>0</v>
      </c>
      <c r="L581" s="39">
        <f t="shared" si="37"/>
        <v>11419.12</v>
      </c>
      <c r="M581" s="30">
        <f>SUMIF(AJE!$AB:$AB,D581,AJE!$AE:$AE)</f>
        <v>0</v>
      </c>
      <c r="N581" s="29">
        <f t="shared" si="38"/>
        <v>11419.12</v>
      </c>
      <c r="P581" s="25"/>
    </row>
    <row r="582" spans="1:16" x14ac:dyDescent="0.35">
      <c r="A582">
        <f>_xlfn.XLOOKUP($B582,Index!$E:$E,Index!$D:$D,)</f>
        <v>30</v>
      </c>
      <c r="B582" t="str">
        <f>IF($C582="Ltd",_xlfn.XLOOKUP($D582,Index!$V:$V,Index!$P:$P,),_xlfn.XLOOKUP($D582,Index!$AG:$AG,Index!$AA:$AA,))</f>
        <v>Cost of Sales</v>
      </c>
      <c r="C582" t="str">
        <f t="shared" si="39"/>
        <v>Inc</v>
      </c>
      <c r="D582" t="s">
        <v>1241</v>
      </c>
      <c r="E582" s="1" t="str">
        <f>_xlfn.XLOOKUP(_xlfn.NUMBERVALUE(MID(D582,2,5)),'TB INC 12.22'!$B:$B,'TB INC 12.22'!$C:$C,)</f>
        <v>75045 Client Services:Auto</v>
      </c>
      <c r="F582" t="str">
        <f>IF(C582="Ltd",_xlfn.XLOOKUP(D582,Index!V:V,Index!R:R,),_xlfn.XLOOKUP(D582,Index!AG:AG,Index!AC:AC,))</f>
        <v>T&amp;E</v>
      </c>
      <c r="G582">
        <f>IF(C582="Ltd",_xlfn.XLOOKUP(D582,Index!V:V,Index!T:T,),_xlfn.XLOOKUP(D582,Index!AG:AG,Index!AE:AE,))</f>
        <v>0</v>
      </c>
      <c r="I582" s="25">
        <f>_xlfn.XLOOKUP(_xlfn.NUMBERVALUE(MID(D582,2,5)),'TB INC 12.22'!B:B,'TB INC 12.22'!F:F,0,0,1)</f>
        <v>146.05000000000001</v>
      </c>
      <c r="J582" s="30">
        <f>SUMIF(AJE!$E:$E,D582,AJE!$H:$H)</f>
        <v>0</v>
      </c>
      <c r="K582" s="30">
        <f>SUMIF(AJE!$Q:$Q,D582,AJE!$T:$T)</f>
        <v>0</v>
      </c>
      <c r="L582" s="39">
        <f t="shared" si="37"/>
        <v>146.05000000000001</v>
      </c>
      <c r="M582" s="30">
        <f>SUMIF(AJE!$AB:$AB,D582,AJE!$AE:$AE)</f>
        <v>0</v>
      </c>
      <c r="N582" s="29">
        <f t="shared" si="38"/>
        <v>146.05000000000001</v>
      </c>
      <c r="P582" s="25"/>
    </row>
    <row r="583" spans="1:16" x14ac:dyDescent="0.35">
      <c r="A583">
        <f>_xlfn.XLOOKUP($B583,Index!$E:$E,Index!$D:$D,)</f>
        <v>30</v>
      </c>
      <c r="B583" t="str">
        <f>IF($C583="Ltd",_xlfn.XLOOKUP($D583,Index!$V:$V,Index!$P:$P,),_xlfn.XLOOKUP($D583,Index!$AG:$AG,Index!$AA:$AA,))</f>
        <v>Cost of Sales</v>
      </c>
      <c r="C583" t="str">
        <f t="shared" si="39"/>
        <v>Inc</v>
      </c>
      <c r="D583" t="s">
        <v>1242</v>
      </c>
      <c r="E583" s="1" t="str">
        <f>_xlfn.XLOOKUP(_xlfn.NUMBERVALUE(MID(D583,2,5)),'TB INC 12.22'!$B:$B,'TB INC 12.22'!$C:$C,)</f>
        <v>75050 Client Services:Meals - self</v>
      </c>
      <c r="F583" t="str">
        <f>IF(C583="Ltd",_xlfn.XLOOKUP(D583,Index!V:V,Index!R:R,),_xlfn.XLOOKUP(D583,Index!AG:AG,Index!AC:AC,))</f>
        <v>T&amp;E</v>
      </c>
      <c r="G583">
        <f>IF(C583="Ltd",_xlfn.XLOOKUP(D583,Index!V:V,Index!T:T,),_xlfn.XLOOKUP(D583,Index!AG:AG,Index!AE:AE,))</f>
        <v>0</v>
      </c>
      <c r="I583" s="25">
        <f>_xlfn.XLOOKUP(_xlfn.NUMBERVALUE(MID(D583,2,5)),'TB INC 12.22'!B:B,'TB INC 12.22'!F:F,0,0,1)</f>
        <v>507.38</v>
      </c>
      <c r="J583" s="30">
        <f>SUMIF(AJE!$E:$E,D583,AJE!$H:$H)</f>
        <v>0</v>
      </c>
      <c r="K583" s="30">
        <f>SUMIF(AJE!$Q:$Q,D583,AJE!$T:$T)</f>
        <v>0</v>
      </c>
      <c r="L583" s="39">
        <f t="shared" si="37"/>
        <v>507.38</v>
      </c>
      <c r="M583" s="30">
        <f>SUMIF(AJE!$AB:$AB,D583,AJE!$AE:$AE)</f>
        <v>0</v>
      </c>
      <c r="N583" s="29">
        <f t="shared" si="38"/>
        <v>507.38</v>
      </c>
      <c r="P583" s="25"/>
    </row>
    <row r="584" spans="1:16" x14ac:dyDescent="0.35">
      <c r="A584">
        <f>_xlfn.XLOOKUP($B584,Index!$E:$E,Index!$D:$D,)</f>
        <v>30</v>
      </c>
      <c r="B584" t="str">
        <f>IF($C584="Ltd",_xlfn.XLOOKUP($D584,Index!$V:$V,Index!$P:$P,),_xlfn.XLOOKUP($D584,Index!$AG:$AG,Index!$AA:$AA,))</f>
        <v>Cost of Sales</v>
      </c>
      <c r="C584" t="str">
        <f t="shared" si="39"/>
        <v>Inc</v>
      </c>
      <c r="D584" t="s">
        <v>1243</v>
      </c>
      <c r="E584" s="1" t="str">
        <f>_xlfn.XLOOKUP(_xlfn.NUMBERVALUE(MID(D584,2,5)),'TB INC 12.22'!$B:$B,'TB INC 12.22'!$C:$C,)</f>
        <v>75055 Client Services:Meals &amp; Entertainment</v>
      </c>
      <c r="F584" t="str">
        <f>IF(C584="Ltd",_xlfn.XLOOKUP(D584,Index!V:V,Index!R:R,),_xlfn.XLOOKUP(D584,Index!AG:AG,Index!AC:AC,))</f>
        <v>T&amp;E</v>
      </c>
      <c r="G584">
        <f>IF(C584="Ltd",_xlfn.XLOOKUP(D584,Index!V:V,Index!T:T,),_xlfn.XLOOKUP(D584,Index!AG:AG,Index!AE:AE,))</f>
        <v>0</v>
      </c>
      <c r="I584" s="25">
        <f>_xlfn.XLOOKUP(_xlfn.NUMBERVALUE(MID(D584,2,5)),'TB INC 12.22'!B:B,'TB INC 12.22'!F:F,0,0,1)</f>
        <v>1331.65</v>
      </c>
      <c r="J584" s="30">
        <f>SUMIF(AJE!$E:$E,D584,AJE!$H:$H)</f>
        <v>0</v>
      </c>
      <c r="K584" s="30">
        <f>SUMIF(AJE!$Q:$Q,D584,AJE!$T:$T)</f>
        <v>0</v>
      </c>
      <c r="L584" s="39">
        <f t="shared" si="37"/>
        <v>1331.65</v>
      </c>
      <c r="M584" s="30">
        <f>SUMIF(AJE!$AB:$AB,D584,AJE!$AE:$AE)</f>
        <v>0</v>
      </c>
      <c r="N584" s="29">
        <f t="shared" si="38"/>
        <v>1331.65</v>
      </c>
      <c r="P584" s="25"/>
    </row>
    <row r="585" spans="1:16" x14ac:dyDescent="0.35">
      <c r="A585">
        <f>_xlfn.XLOOKUP($B585,Index!$E:$E,Index!$D:$D,)</f>
        <v>70</v>
      </c>
      <c r="B585" t="str">
        <f>IF($C585="Ltd",_xlfn.XLOOKUP($D585,Index!$V:$V,Index!$P:$P,),_xlfn.XLOOKUP($D585,Index!$AG:$AG,Index!$AA:$AA,))</f>
        <v>G&amp;A</v>
      </c>
      <c r="C585" t="str">
        <f t="shared" si="39"/>
        <v>Inc</v>
      </c>
      <c r="D585" t="s">
        <v>1244</v>
      </c>
      <c r="E585" s="1" t="str">
        <f>_xlfn.XLOOKUP(_xlfn.NUMBERVALUE(MID(D585,2,5)),'TB INC 12.22'!$B:$B,'TB INC 12.22'!$C:$C,)</f>
        <v>80016 General and Administrative:Severance</v>
      </c>
      <c r="F585" t="str">
        <f>IF(C585="Ltd",_xlfn.XLOOKUP(D585,Index!V:V,Index!R:R,),_xlfn.XLOOKUP(D585,Index!AG:AG,Index!AC:AC,))</f>
        <v>Payroll &amp; Payroll related</v>
      </c>
      <c r="G585">
        <f>IF(C585="Ltd",_xlfn.XLOOKUP(D585,Index!V:V,Index!T:T,),_xlfn.XLOOKUP(D585,Index!AG:AG,Index!AE:AE,))</f>
        <v>0</v>
      </c>
      <c r="I585" s="25">
        <f>_xlfn.XLOOKUP(_xlfn.NUMBERVALUE(MID(D585,2,5)),'TB INC 12.22'!B:B,'TB INC 12.22'!F:F,0,0,1)</f>
        <v>25769.22</v>
      </c>
      <c r="J585" s="30">
        <f>SUMIF(AJE!$E:$E,D585,AJE!$H:$H)</f>
        <v>0</v>
      </c>
      <c r="K585" s="30">
        <f>SUMIF(AJE!$Q:$Q,D585,AJE!$T:$T)</f>
        <v>0</v>
      </c>
      <c r="L585" s="39">
        <f t="shared" si="37"/>
        <v>25769.22</v>
      </c>
      <c r="M585" s="30">
        <f>SUMIF(AJE!$AB:$AB,D585,AJE!$AE:$AE)</f>
        <v>0</v>
      </c>
      <c r="N585" s="29">
        <f t="shared" si="38"/>
        <v>25769.22</v>
      </c>
      <c r="P585" s="25"/>
    </row>
    <row r="586" spans="1:16" x14ac:dyDescent="0.35">
      <c r="A586">
        <f>_xlfn.XLOOKUP($B586,Index!$E:$E,Index!$D:$D,)</f>
        <v>70</v>
      </c>
      <c r="B586" t="str">
        <f>IF($C586="Ltd",_xlfn.XLOOKUP($D586,Index!$V:$V,Index!$P:$P,),_xlfn.XLOOKUP($D586,Index!$AG:$AG,Index!$AA:$AA,))</f>
        <v>G&amp;A</v>
      </c>
      <c r="C586" t="str">
        <f t="shared" si="39"/>
        <v>Inc</v>
      </c>
      <c r="D586" t="s">
        <v>1245</v>
      </c>
      <c r="E586" s="1" t="str">
        <f>_xlfn.XLOOKUP(_xlfn.NUMBERVALUE(MID(D586,2,5)),'TB INC 12.22'!$B:$B,'TB INC 12.22'!$C:$C,)</f>
        <v>80045 General and Administrative:Auto</v>
      </c>
      <c r="F586" t="str">
        <f>IF(C586="Ltd",_xlfn.XLOOKUP(D586,Index!V:V,Index!R:R,),_xlfn.XLOOKUP(D586,Index!AG:AG,Index!AC:AC,))</f>
        <v>T&amp;E</v>
      </c>
      <c r="G586">
        <f>IF(C586="Ltd",_xlfn.XLOOKUP(D586,Index!V:V,Index!T:T,),_xlfn.XLOOKUP(D586,Index!AG:AG,Index!AE:AE,))</f>
        <v>0</v>
      </c>
      <c r="I586" s="25">
        <f>_xlfn.XLOOKUP(_xlfn.NUMBERVALUE(MID(D586,2,5)),'TB INC 12.22'!B:B,'TB INC 12.22'!F:F,0,0,1)</f>
        <v>16.63</v>
      </c>
      <c r="J586" s="30">
        <f>SUMIF(AJE!$E:$E,D586,AJE!$H:$H)</f>
        <v>0</v>
      </c>
      <c r="K586" s="30">
        <f>SUMIF(AJE!$Q:$Q,D586,AJE!$T:$T)</f>
        <v>0</v>
      </c>
      <c r="L586" s="39">
        <f t="shared" si="37"/>
        <v>16.63</v>
      </c>
      <c r="M586" s="30">
        <f>SUMIF(AJE!$AB:$AB,D586,AJE!$AE:$AE)</f>
        <v>0</v>
      </c>
      <c r="N586" s="29">
        <f t="shared" si="38"/>
        <v>16.63</v>
      </c>
      <c r="P586" s="25"/>
    </row>
    <row r="587" spans="1:16" x14ac:dyDescent="0.35">
      <c r="A587">
        <f>_xlfn.XLOOKUP($B587,Index!$E:$E,Index!$D:$D,)</f>
        <v>70</v>
      </c>
      <c r="B587" t="str">
        <f>IF($C587="Ltd",_xlfn.XLOOKUP($D587,Index!$V:$V,Index!$P:$P,),_xlfn.XLOOKUP($D587,Index!$AG:$AG,Index!$AA:$AA,))</f>
        <v>G&amp;A</v>
      </c>
      <c r="C587" t="str">
        <f t="shared" si="39"/>
        <v>Inc</v>
      </c>
      <c r="D587" t="s">
        <v>1246</v>
      </c>
      <c r="E587" s="1" t="str">
        <f>_xlfn.XLOOKUP(_xlfn.NUMBERVALUE(MID(D587,2,5)),'TB INC 12.22'!$B:$B,'TB INC 12.22'!$C:$C,)</f>
        <v>80050 General and Administrative:Meals - self</v>
      </c>
      <c r="F587" t="str">
        <f>IF(C587="Ltd",_xlfn.XLOOKUP(D587,Index!V:V,Index!R:R,),_xlfn.XLOOKUP(D587,Index!AG:AG,Index!AC:AC,))</f>
        <v>T&amp;E</v>
      </c>
      <c r="G587">
        <f>IF(C587="Ltd",_xlfn.XLOOKUP(D587,Index!V:V,Index!T:T,),_xlfn.XLOOKUP(D587,Index!AG:AG,Index!AE:AE,))</f>
        <v>0</v>
      </c>
      <c r="I587" s="25">
        <f>_xlfn.XLOOKUP(_xlfn.NUMBERVALUE(MID(D587,2,5)),'TB INC 12.22'!B:B,'TB INC 12.22'!F:F,0,0,1)</f>
        <v>113.56</v>
      </c>
      <c r="J587" s="30">
        <f>SUMIF(AJE!$E:$E,D587,AJE!$H:$H)</f>
        <v>0</v>
      </c>
      <c r="K587" s="30">
        <f>SUMIF(AJE!$Q:$Q,D587,AJE!$T:$T)</f>
        <v>0</v>
      </c>
      <c r="L587" s="39">
        <f t="shared" si="37"/>
        <v>113.56</v>
      </c>
      <c r="M587" s="30">
        <f>SUMIF(AJE!$AB:$AB,D587,AJE!$AE:$AE)</f>
        <v>0</v>
      </c>
      <c r="N587" s="29">
        <f t="shared" si="38"/>
        <v>113.56</v>
      </c>
      <c r="P587" s="25"/>
    </row>
    <row r="588" spans="1:16" x14ac:dyDescent="0.35">
      <c r="A588">
        <f>_xlfn.XLOOKUP($B588,Index!$E:$E,Index!$D:$D,)</f>
        <v>70</v>
      </c>
      <c r="B588" t="str">
        <f>IF($C588="Ltd",_xlfn.XLOOKUP($D588,Index!$V:$V,Index!$P:$P,),_xlfn.XLOOKUP($D588,Index!$AG:$AG,Index!$AA:$AA,))</f>
        <v>G&amp;A</v>
      </c>
      <c r="C588" t="str">
        <f t="shared" si="39"/>
        <v>Inc</v>
      </c>
      <c r="D588" t="s">
        <v>1247</v>
      </c>
      <c r="E588" s="1" t="str">
        <f>_xlfn.XLOOKUP(_xlfn.NUMBERVALUE(MID(D588,2,5)),'TB INC 12.22'!$B:$B,'TB INC 12.22'!$C:$C,)</f>
        <v>80055 General and Administrative:Meals &amp; Entertainment</v>
      </c>
      <c r="F588" t="str">
        <f>IF(C588="Ltd",_xlfn.XLOOKUP(D588,Index!V:V,Index!R:R,),_xlfn.XLOOKUP(D588,Index!AG:AG,Index!AC:AC,))</f>
        <v>T&amp;E</v>
      </c>
      <c r="G588">
        <f>IF(C588="Ltd",_xlfn.XLOOKUP(D588,Index!V:V,Index!T:T,),_xlfn.XLOOKUP(D588,Index!AG:AG,Index!AE:AE,))</f>
        <v>0</v>
      </c>
      <c r="I588" s="25">
        <f>_xlfn.XLOOKUP(_xlfn.NUMBERVALUE(MID(D588,2,5)),'TB INC 12.22'!B:B,'TB INC 12.22'!F:F,0,0,1)</f>
        <v>484.23</v>
      </c>
      <c r="J588" s="30">
        <f>SUMIF(AJE!$E:$E,D588,AJE!$H:$H)</f>
        <v>0</v>
      </c>
      <c r="K588" s="30">
        <f>SUMIF(AJE!$Q:$Q,D588,AJE!$T:$T)</f>
        <v>0</v>
      </c>
      <c r="L588" s="39">
        <f t="shared" si="37"/>
        <v>484.23</v>
      </c>
      <c r="M588" s="30">
        <f>SUMIF(AJE!$AB:$AB,D588,AJE!$AE:$AE)</f>
        <v>0</v>
      </c>
      <c r="N588" s="29">
        <f t="shared" si="38"/>
        <v>484.23</v>
      </c>
      <c r="P588" s="25"/>
    </row>
    <row r="589" spans="1:16" x14ac:dyDescent="0.35">
      <c r="A589">
        <f>_xlfn.XLOOKUP($B589,Index!$E:$E,Index!$D:$D,)</f>
        <v>70</v>
      </c>
      <c r="B589" t="str">
        <f>IF($C589="Ltd",_xlfn.XLOOKUP($D589,Index!$V:$V,Index!$P:$P,),_xlfn.XLOOKUP($D589,Index!$AG:$AG,Index!$AA:$AA,))</f>
        <v>G&amp;A</v>
      </c>
      <c r="C589" t="str">
        <f t="shared" si="39"/>
        <v>Inc</v>
      </c>
      <c r="D589" t="s">
        <v>1248</v>
      </c>
      <c r="E589" s="1" t="str">
        <f>_xlfn.XLOOKUP(_xlfn.NUMBERVALUE(MID(D589,2,5)),'TB INC 12.22'!$B:$B,'TB INC 12.22'!$C:$C,)</f>
        <v>80065 General and Administrative:Phone</v>
      </c>
      <c r="F589" t="str">
        <f>IF(C589="Ltd",_xlfn.XLOOKUP(D589,Index!V:V,Index!R:R,),_xlfn.XLOOKUP(D589,Index!AG:AG,Index!AC:AC,))</f>
        <v>T&amp;E</v>
      </c>
      <c r="G589">
        <f>IF(C589="Ltd",_xlfn.XLOOKUP(D589,Index!V:V,Index!T:T,),_xlfn.XLOOKUP(D589,Index!AG:AG,Index!AE:AE,))</f>
        <v>0</v>
      </c>
      <c r="I589" s="25">
        <f>_xlfn.XLOOKUP(_xlfn.NUMBERVALUE(MID(D589,2,5)),'TB INC 12.22'!B:B,'TB INC 12.22'!F:F,0,0,1)</f>
        <v>850</v>
      </c>
      <c r="J589" s="30">
        <f>SUMIF(AJE!$E:$E,D589,AJE!$H:$H)</f>
        <v>0</v>
      </c>
      <c r="K589" s="30">
        <f>SUMIF(AJE!$Q:$Q,D589,AJE!$T:$T)</f>
        <v>0</v>
      </c>
      <c r="L589" s="39">
        <f t="shared" si="37"/>
        <v>850</v>
      </c>
      <c r="M589" s="30">
        <f>SUMIF(AJE!$AB:$AB,D589,AJE!$AE:$AE)</f>
        <v>0</v>
      </c>
      <c r="N589" s="29">
        <f t="shared" si="38"/>
        <v>850</v>
      </c>
      <c r="P589" s="25"/>
    </row>
    <row r="590" spans="1:16" x14ac:dyDescent="0.35">
      <c r="A590">
        <f>_xlfn.XLOOKUP($B590,Index!$E:$E,Index!$D:$D,)</f>
        <v>70</v>
      </c>
      <c r="B590" t="str">
        <f>IF($C590="Ltd",_xlfn.XLOOKUP($D590,Index!$V:$V,Index!$P:$P,),_xlfn.XLOOKUP($D590,Index!$AG:$AG,Index!$AA:$AA,))</f>
        <v>G&amp;A</v>
      </c>
      <c r="C590" t="str">
        <f t="shared" si="39"/>
        <v>Inc</v>
      </c>
      <c r="D590" t="s">
        <v>1249</v>
      </c>
      <c r="E590" s="1" t="str">
        <f>_xlfn.XLOOKUP(_xlfn.NUMBERVALUE(MID(D590,2,5)),'TB INC 12.22'!$B:$B,'TB INC 12.22'!$C:$C,)</f>
        <v>80070 General and Administrative:Connectivity</v>
      </c>
      <c r="F590" t="str">
        <f>IF(C590="Ltd",_xlfn.XLOOKUP(D590,Index!V:V,Index!R:R,),_xlfn.XLOOKUP(D590,Index!AG:AG,Index!AC:AC,))</f>
        <v>T&amp;E</v>
      </c>
      <c r="G590">
        <f>IF(C590="Ltd",_xlfn.XLOOKUP(D590,Index!V:V,Index!T:T,),_xlfn.XLOOKUP(D590,Index!AG:AG,Index!AE:AE,))</f>
        <v>0</v>
      </c>
      <c r="I590" s="25">
        <f>_xlfn.XLOOKUP(_xlfn.NUMBERVALUE(MID(D590,2,5)),'TB INC 12.22'!B:B,'TB INC 12.22'!F:F,0,0,1)</f>
        <v>300</v>
      </c>
      <c r="J590" s="30">
        <f>SUMIF(AJE!$E:$E,D590,AJE!$H:$H)</f>
        <v>0</v>
      </c>
      <c r="K590" s="30">
        <f>SUMIF(AJE!$Q:$Q,D590,AJE!$T:$T)</f>
        <v>0</v>
      </c>
      <c r="L590" s="39">
        <f t="shared" si="37"/>
        <v>300</v>
      </c>
      <c r="M590" s="30">
        <f>SUMIF(AJE!$AB:$AB,D590,AJE!$AE:$AE)</f>
        <v>0</v>
      </c>
      <c r="N590" s="29">
        <f t="shared" si="38"/>
        <v>300</v>
      </c>
      <c r="P590" s="25"/>
    </row>
    <row r="591" spans="1:16" x14ac:dyDescent="0.35">
      <c r="A591">
        <f>_xlfn.XLOOKUP($B591,Index!$E:$E,Index!$D:$D,)</f>
        <v>70</v>
      </c>
      <c r="B591" t="str">
        <f>IF($C591="Ltd",_xlfn.XLOOKUP($D591,Index!$V:$V,Index!$P:$P,),_xlfn.XLOOKUP($D591,Index!$AG:$AG,Index!$AA:$AA,))</f>
        <v>G&amp;A</v>
      </c>
      <c r="C591" t="str">
        <f t="shared" si="39"/>
        <v>Inc</v>
      </c>
      <c r="D591" t="s">
        <v>1250</v>
      </c>
      <c r="E591" s="1" t="str">
        <f>_xlfn.XLOOKUP(_xlfn.NUMBERVALUE(MID(D591,2,5)),'TB INC 12.22'!$B:$B,'TB INC 12.22'!$C:$C,)</f>
        <v>80075 General and Administrative:Office supplies</v>
      </c>
      <c r="F591" t="str">
        <f>IF(C591="Ltd",_xlfn.XLOOKUP(D591,Index!V:V,Index!R:R,),_xlfn.XLOOKUP(D591,Index!AG:AG,Index!AC:AC,))</f>
        <v>T&amp;E</v>
      </c>
      <c r="G591">
        <f>IF(C591="Ltd",_xlfn.XLOOKUP(D591,Index!V:V,Index!T:T,),_xlfn.XLOOKUP(D591,Index!AG:AG,Index!AE:AE,))</f>
        <v>0</v>
      </c>
      <c r="I591" s="25">
        <f>_xlfn.XLOOKUP(_xlfn.NUMBERVALUE(MID(D591,2,5)),'TB INC 12.22'!B:B,'TB INC 12.22'!F:F,0,0,1)</f>
        <v>185.34</v>
      </c>
      <c r="J591" s="30">
        <f>SUMIF(AJE!$E:$E,D591,AJE!$H:$H)</f>
        <v>0</v>
      </c>
      <c r="K591" s="30">
        <f>SUMIF(AJE!$Q:$Q,D591,AJE!$T:$T)</f>
        <v>0</v>
      </c>
      <c r="L591" s="39">
        <f t="shared" si="37"/>
        <v>185.34</v>
      </c>
      <c r="M591" s="30">
        <f>SUMIF(AJE!$AB:$AB,D591,AJE!$AE:$AE)</f>
        <v>0</v>
      </c>
      <c r="N591" s="29">
        <f t="shared" si="38"/>
        <v>185.34</v>
      </c>
      <c r="P591" s="25"/>
    </row>
    <row r="592" spans="1:16" x14ac:dyDescent="0.35">
      <c r="A592">
        <f>_xlfn.XLOOKUP($B592,Index!$E:$E,Index!$D:$D,)</f>
        <v>50</v>
      </c>
      <c r="B592" t="str">
        <f>IF($C592="Ltd",_xlfn.XLOOKUP($D592,Index!$V:$V,Index!$P:$P,),_xlfn.XLOOKUP($D592,Index!$AG:$AG,Index!$AA:$AA,))</f>
        <v>Sales</v>
      </c>
      <c r="C592" t="str">
        <f t="shared" si="39"/>
        <v>Inc</v>
      </c>
      <c r="D592" t="s">
        <v>1251</v>
      </c>
      <c r="E592" s="1" t="str">
        <f>_xlfn.XLOOKUP(_xlfn.NUMBERVALUE(MID(D592,2,5)),'TB INC 12.22'!$B:$B,'TB INC 12.22'!$C:$C,)</f>
        <v>70205 Sales:Roadshows, local sales events US</v>
      </c>
      <c r="F592" t="str">
        <f>IF(C592="Ltd",_xlfn.XLOOKUP(D592,Index!V:V,Index!R:R,),_xlfn.XLOOKUP(D592,Index!AG:AG,Index!AC:AC,))</f>
        <v>Other Sales</v>
      </c>
      <c r="G592">
        <f>IF(C592="Ltd",_xlfn.XLOOKUP(D592,Index!V:V,Index!T:T,),_xlfn.XLOOKUP(D592,Index!AG:AG,Index!AE:AE,))</f>
        <v>0</v>
      </c>
      <c r="I592" s="25">
        <f>_xlfn.XLOOKUP(_xlfn.NUMBERVALUE(MID(D592,2,5)),'TB INC 12.22'!B:B,'TB INC 12.22'!F:F,0,0,1)</f>
        <v>8437.86</v>
      </c>
      <c r="J592" s="30">
        <f>SUMIF(AJE!$E:$E,D592,AJE!$H:$H)</f>
        <v>0</v>
      </c>
      <c r="K592" s="30">
        <f>SUMIF(AJE!$Q:$Q,D592,AJE!$T:$T)</f>
        <v>0</v>
      </c>
      <c r="L592" s="39">
        <f t="shared" si="37"/>
        <v>8437.86</v>
      </c>
      <c r="M592" s="30">
        <f>SUMIF(AJE!$AB:$AB,D592,AJE!$AE:$AE)</f>
        <v>0</v>
      </c>
      <c r="N592" s="29">
        <f t="shared" si="38"/>
        <v>8437.86</v>
      </c>
      <c r="P592" s="25"/>
    </row>
    <row r="593" spans="1:16" x14ac:dyDescent="0.35">
      <c r="A593">
        <f>_xlfn.XLOOKUP($B593,Index!$E:$E,Index!$D:$D,)</f>
        <v>60</v>
      </c>
      <c r="B593" t="str">
        <f>IF($C593="Ltd",_xlfn.XLOOKUP($D593,Index!$V:$V,Index!$P:$P,),_xlfn.XLOOKUP($D593,Index!$AG:$AG,Index!$AA:$AA,))</f>
        <v>Marketing</v>
      </c>
      <c r="C593" t="str">
        <f t="shared" si="39"/>
        <v>Inc</v>
      </c>
      <c r="D593" t="s">
        <v>1252</v>
      </c>
      <c r="E593" s="1" t="str">
        <f>_xlfn.XLOOKUP(_xlfn.NUMBERVALUE(MID(D593,2,5)),'TB INC 12.22'!$B:$B,'TB INC 12.22'!$C:$C,)</f>
        <v>72060 Marketing:Hotel</v>
      </c>
      <c r="F593" t="str">
        <f>IF(C593="Ltd",_xlfn.XLOOKUP(D593,Index!V:V,Index!R:R,),_xlfn.XLOOKUP(D593,Index!AG:AG,Index!AC:AC,))</f>
        <v>T&amp;E</v>
      </c>
      <c r="G593">
        <f>IF(C593="Ltd",_xlfn.XLOOKUP(D593,Index!V:V,Index!T:T,),_xlfn.XLOOKUP(D593,Index!AG:AG,Index!AE:AE,))</f>
        <v>0</v>
      </c>
      <c r="I593" s="25">
        <f>_xlfn.XLOOKUP(_xlfn.NUMBERVALUE(MID(D593,2,5)),'TB INC 12.22'!B:B,'TB INC 12.22'!F:F,0,0,1)</f>
        <v>4033.08</v>
      </c>
      <c r="J593" s="30">
        <f>SUMIF(AJE!$E:$E,D593,AJE!$H:$H)</f>
        <v>0</v>
      </c>
      <c r="K593" s="30">
        <f>SUMIF(AJE!$Q:$Q,D593,AJE!$T:$T)</f>
        <v>0</v>
      </c>
      <c r="L593" s="39">
        <f t="shared" si="37"/>
        <v>4033.08</v>
      </c>
      <c r="M593" s="30">
        <f>SUMIF(AJE!$AB:$AB,D593,AJE!$AE:$AE)</f>
        <v>0</v>
      </c>
      <c r="N593" s="29">
        <f t="shared" si="38"/>
        <v>4033.08</v>
      </c>
      <c r="P593" s="25"/>
    </row>
    <row r="594" spans="1:16" x14ac:dyDescent="0.35">
      <c r="A594">
        <f>_xlfn.XLOOKUP($B594,Index!$E:$E,Index!$D:$D,)</f>
        <v>30</v>
      </c>
      <c r="B594" t="str">
        <f>IF($C594="Ltd",_xlfn.XLOOKUP($D594,Index!$V:$V,Index!$P:$P,),_xlfn.XLOOKUP($D594,Index!$AG:$AG,Index!$AA:$AA,))</f>
        <v>Cost of Sales</v>
      </c>
      <c r="C594" t="str">
        <f t="shared" si="39"/>
        <v>Inc</v>
      </c>
      <c r="D594" t="s">
        <v>1253</v>
      </c>
      <c r="E594" s="1" t="str">
        <f>_xlfn.XLOOKUP(_xlfn.NUMBERVALUE(MID(D594,2,5)),'TB INC 12.22'!$B:$B,'TB INC 12.22'!$C:$C,)</f>
        <v>75060 Client Services:Hotel</v>
      </c>
      <c r="F594" t="str">
        <f>IF(C594="Ltd",_xlfn.XLOOKUP(D594,Index!V:V,Index!R:R,),_xlfn.XLOOKUP(D594,Index!AG:AG,Index!AC:AC,))</f>
        <v>T&amp;E</v>
      </c>
      <c r="G594">
        <f>IF(C594="Ltd",_xlfn.XLOOKUP(D594,Index!V:V,Index!T:T,),_xlfn.XLOOKUP(D594,Index!AG:AG,Index!AE:AE,))</f>
        <v>0</v>
      </c>
      <c r="I594" s="25">
        <f>_xlfn.XLOOKUP(_xlfn.NUMBERVALUE(MID(D594,2,5)),'TB INC 12.22'!B:B,'TB INC 12.22'!F:F,0,0,1)</f>
        <v>2250.44</v>
      </c>
      <c r="J594" s="30">
        <f>SUMIF(AJE!$E:$E,D594,AJE!$H:$H)</f>
        <v>0</v>
      </c>
      <c r="K594" s="30">
        <f>SUMIF(AJE!$Q:$Q,D594,AJE!$T:$T)</f>
        <v>0</v>
      </c>
      <c r="L594" s="39">
        <f t="shared" si="37"/>
        <v>2250.44</v>
      </c>
      <c r="M594" s="30">
        <f>SUMIF(AJE!$AB:$AB,D594,AJE!$AE:$AE)</f>
        <v>0</v>
      </c>
      <c r="N594" s="29">
        <f t="shared" si="38"/>
        <v>2250.44</v>
      </c>
      <c r="P594" s="25"/>
    </row>
    <row r="595" spans="1:16" x14ac:dyDescent="0.35">
      <c r="A595">
        <f>_xlfn.XLOOKUP($B595,Index!$E:$E,Index!$D:$D,)</f>
        <v>88</v>
      </c>
      <c r="B595" t="str">
        <f>IF($C595="Ltd",_xlfn.XLOOKUP($D595,Index!$V:$V,Index!$P:$P,),_xlfn.XLOOKUP($D595,Index!$AG:$AG,Index!$AA:$AA,))</f>
        <v>Tax</v>
      </c>
      <c r="C595" t="str">
        <f t="shared" si="39"/>
        <v>Inc</v>
      </c>
      <c r="D595" t="s">
        <v>1254</v>
      </c>
      <c r="E595" s="1" t="str">
        <f>_xlfn.XLOOKUP(_xlfn.NUMBERVALUE(MID(D595,2,5)),'TB INC 12.22'!$B:$B,'TB INC 12.22'!$C:$C,)</f>
        <v>90020 Taxes</v>
      </c>
      <c r="F595">
        <f>IF(C595="Ltd",_xlfn.XLOOKUP(D595,Index!V:V,Index!R:R,),_xlfn.XLOOKUP(D595,Index!AG:AG,Index!AC:AC,))</f>
        <v>0</v>
      </c>
      <c r="G595">
        <f>IF(C595="Ltd",_xlfn.XLOOKUP(D595,Index!V:V,Index!T:T,),_xlfn.XLOOKUP(D595,Index!AG:AG,Index!AE:AE,))</f>
        <v>0</v>
      </c>
      <c r="I595" s="25">
        <f>_xlfn.XLOOKUP(_xlfn.NUMBERVALUE(MID(D595,2,5)),'TB INC 12.22'!B:B,'TB INC 12.22'!F:F,0,0,1)</f>
        <v>3671.86</v>
      </c>
      <c r="J595" s="30">
        <f>SUMIF(AJE!$E:$E,D595,AJE!$H:$H)</f>
        <v>0</v>
      </c>
      <c r="K595" s="30">
        <f>SUMIF(AJE!$Q:$Q,D595,AJE!$T:$T)</f>
        <v>0</v>
      </c>
      <c r="L595" s="39">
        <f t="shared" si="37"/>
        <v>3671.86</v>
      </c>
      <c r="M595" s="30">
        <f>SUMIF(AJE!$AB:$AB,D595,AJE!$AE:$AE)</f>
        <v>0</v>
      </c>
      <c r="N595" s="29">
        <f t="shared" si="38"/>
        <v>3671.86</v>
      </c>
      <c r="P595" s="25"/>
    </row>
    <row r="596" spans="1:16" x14ac:dyDescent="0.35">
      <c r="A596">
        <f>_xlfn.XLOOKUP($B596,Index!$E:$E,Index!$D:$D,)</f>
        <v>70</v>
      </c>
      <c r="B596" t="str">
        <f>IF($C596="Ltd",_xlfn.XLOOKUP($D596,Index!$V:$V,Index!$P:$P,),_xlfn.XLOOKUP($D596,Index!$AG:$AG,Index!$AA:$AA,))</f>
        <v>G&amp;A</v>
      </c>
      <c r="C596" t="str">
        <f t="shared" si="39"/>
        <v>Inc</v>
      </c>
      <c r="D596" t="s">
        <v>1257</v>
      </c>
      <c r="E596" s="1" t="str">
        <f>_xlfn.XLOOKUP(_xlfn.NUMBERVALUE(MID(D596,2,5)),'TB INC 12.22'!$B:$B,'TB INC 12.22'!$C:$C,)</f>
        <v>80060 General and Administrative:Hotel</v>
      </c>
      <c r="F596" t="str">
        <f>IF(C596="Ltd",_xlfn.XLOOKUP(D596,Index!V:V,Index!R:R,),_xlfn.XLOOKUP(D596,Index!AG:AG,Index!AC:AC,))</f>
        <v>T&amp;E</v>
      </c>
      <c r="G596">
        <f>IF(C596="Ltd",_xlfn.XLOOKUP(D596,Index!V:V,Index!T:T,),_xlfn.XLOOKUP(D596,Index!AG:AG,Index!AE:AE,))</f>
        <v>0</v>
      </c>
      <c r="I596" s="25">
        <f>_xlfn.XLOOKUP(_xlfn.NUMBERVALUE(MID(D596,2,5)),'TB INC 12.22'!B:B,'TB INC 12.22'!F:F,0,0,1)</f>
        <v>1716.83</v>
      </c>
      <c r="J596" s="30">
        <f>SUMIF(AJE!$E:$E,D596,AJE!$H:$H)</f>
        <v>0</v>
      </c>
      <c r="K596" s="30">
        <f>SUMIF(AJE!$Q:$Q,D596,AJE!$T:$T)</f>
        <v>0</v>
      </c>
      <c r="L596" s="39">
        <f t="shared" si="37"/>
        <v>1716.83</v>
      </c>
      <c r="M596" s="30">
        <f>SUMIF(AJE!$AB:$AB,D596,AJE!$AE:$AE)</f>
        <v>0</v>
      </c>
      <c r="N596" s="29">
        <f t="shared" si="38"/>
        <v>1716.83</v>
      </c>
      <c r="P596" s="25"/>
    </row>
    <row r="597" spans="1:16" x14ac:dyDescent="0.35">
      <c r="A597">
        <f>_xlfn.XLOOKUP($B597,Index!$E:$E,Index!$D:$D,)</f>
        <v>50</v>
      </c>
      <c r="B597" t="str">
        <f>IF($C597="Ltd",_xlfn.XLOOKUP($D597,Index!$V:$V,Index!$P:$P,),_xlfn.XLOOKUP($D597,Index!$AG:$AG,Index!$AA:$AA,))</f>
        <v>Sales</v>
      </c>
      <c r="C597" t="str">
        <f t="shared" si="39"/>
        <v>Inc</v>
      </c>
      <c r="D597" t="s">
        <v>1268</v>
      </c>
      <c r="E597" s="1" t="str">
        <f>_xlfn.XLOOKUP(_xlfn.NUMBERVALUE(MID(D597,2,5)),'TB INC 12.22'!$B:$B,'TB INC 12.22'!$C:$C,)</f>
        <v>70016 Sales:Severance</v>
      </c>
      <c r="F597" t="str">
        <f>IF(C597="Ltd",_xlfn.XLOOKUP(D597,Index!V:V,Index!R:R,),_xlfn.XLOOKUP(D597,Index!AG:AG,Index!AC:AC,))</f>
        <v>Payroll &amp; Payroll related</v>
      </c>
      <c r="G597">
        <f>IF(C597="Ltd",_xlfn.XLOOKUP(D597,Index!V:V,Index!T:T,),_xlfn.XLOOKUP(D597,Index!AG:AG,Index!AE:AE,))</f>
        <v>0</v>
      </c>
      <c r="I597" s="25">
        <f>_xlfn.XLOOKUP(_xlfn.NUMBERVALUE(MID(D597,2,5)),'TB INC 12.22'!B:B,'TB INC 12.22'!F:F,0,0,1)</f>
        <v>86051.3</v>
      </c>
      <c r="J597" s="30">
        <f>SUMIF(AJE!$E:$E,D597,AJE!$H:$H)</f>
        <v>0</v>
      </c>
      <c r="K597" s="30">
        <f>SUMIF(AJE!$Q:$Q,D597,AJE!$T:$T)</f>
        <v>0</v>
      </c>
      <c r="L597" s="39">
        <f t="shared" si="37"/>
        <v>86051.3</v>
      </c>
      <c r="M597" s="30">
        <f>SUMIF(AJE!$AB:$AB,D597,AJE!$AE:$AE)</f>
        <v>0</v>
      </c>
      <c r="N597" s="29">
        <f t="shared" si="38"/>
        <v>86051.3</v>
      </c>
      <c r="P597" s="25"/>
    </row>
    <row r="598" spans="1:16" x14ac:dyDescent="0.35">
      <c r="A598">
        <f>_xlfn.XLOOKUP($B598,Index!$E:$E,Index!$D:$D,)</f>
        <v>50</v>
      </c>
      <c r="B598" t="str">
        <f>IF($C598="Ltd",_xlfn.XLOOKUP($D598,Index!$V:$V,Index!$P:$P,),_xlfn.XLOOKUP($D598,Index!$AG:$AG,Index!$AA:$AA,))</f>
        <v>Sales</v>
      </c>
      <c r="C598" t="str">
        <f t="shared" si="39"/>
        <v>Inc</v>
      </c>
      <c r="D598" t="s">
        <v>1295</v>
      </c>
      <c r="E598" s="1" t="str">
        <f>_xlfn.XLOOKUP(_xlfn.NUMBERVALUE(MID(D598,2,5)),'TB INC 12.22'!$B:$B,'TB INC 12.22'!$C:$C,)</f>
        <v>70080 Sales:Shipping</v>
      </c>
      <c r="F598" t="str">
        <f>IF(C598="Ltd",_xlfn.XLOOKUP(D598,Index!V:V,Index!R:R,),_xlfn.XLOOKUP(D598,Index!AG:AG,Index!AC:AC,))</f>
        <v>other sales</v>
      </c>
      <c r="G598">
        <f>IF(C598="Ltd",_xlfn.XLOOKUP(D598,Index!V:V,Index!T:T,),_xlfn.XLOOKUP(D598,Index!AG:AG,Index!AE:AE,))</f>
        <v>0</v>
      </c>
      <c r="I598" s="25">
        <f>_xlfn.XLOOKUP(_xlfn.NUMBERVALUE(MID(D598,2,5)),'TB INC 12.22'!B:B,'TB INC 12.22'!F:F,0,0,1)</f>
        <v>1258.3599999999999</v>
      </c>
      <c r="J598" s="30">
        <f>SUMIF(AJE!$E:$E,D598,AJE!$H:$H)</f>
        <v>0</v>
      </c>
      <c r="K598" s="30">
        <f>SUMIF(AJE!$Q:$Q,D598,AJE!$T:$T)</f>
        <v>0</v>
      </c>
      <c r="L598" s="39">
        <f t="shared" si="37"/>
        <v>1258.3599999999999</v>
      </c>
      <c r="M598" s="30">
        <f>SUMIF(AJE!$AB:$AB,D598,AJE!$AE:$AE)</f>
        <v>0</v>
      </c>
      <c r="N598" s="29">
        <f t="shared" si="38"/>
        <v>1258.3599999999999</v>
      </c>
      <c r="P598" s="25"/>
    </row>
    <row r="599" spans="1:16" x14ac:dyDescent="0.35">
      <c r="A599">
        <f>_xlfn.XLOOKUP($B599,Index!$E:$E,Index!$D:$D,)</f>
        <v>50</v>
      </c>
      <c r="B599" t="str">
        <f>IF($C599="Ltd",_xlfn.XLOOKUP($D599,Index!$V:$V,Index!$P:$P,),_xlfn.XLOOKUP($D599,Index!$AG:$AG,Index!$AA:$AA,))</f>
        <v>Sales</v>
      </c>
      <c r="C599" t="str">
        <f t="shared" si="39"/>
        <v>Inc</v>
      </c>
      <c r="D599" t="s">
        <v>1296</v>
      </c>
      <c r="E599" s="1" t="str">
        <f>_xlfn.XLOOKUP(_xlfn.NUMBERVALUE(MID(D599,2,5)),'TB INC 12.22'!$B:$B,'TB INC 12.22'!$C:$C,)</f>
        <v>70085 Sales:Outside Services</v>
      </c>
      <c r="F599" t="str">
        <f>IF(C599="Ltd",_xlfn.XLOOKUP(D599,Index!V:V,Index!R:R,),_xlfn.XLOOKUP(D599,Index!AG:AG,Index!AC:AC,))</f>
        <v>other sales</v>
      </c>
      <c r="G599">
        <f>IF(C599="Ltd",_xlfn.XLOOKUP(D599,Index!V:V,Index!T:T,),_xlfn.XLOOKUP(D599,Index!AG:AG,Index!AE:AE,))</f>
        <v>0</v>
      </c>
      <c r="I599" s="25">
        <f>_xlfn.XLOOKUP(_xlfn.NUMBERVALUE(MID(D599,2,5)),'TB INC 12.22'!B:B,'TB INC 12.22'!F:F,0,0,1)</f>
        <v>29179.55</v>
      </c>
      <c r="J599" s="30">
        <f>SUMIF(AJE!$E:$E,D599,AJE!$H:$H)</f>
        <v>0</v>
      </c>
      <c r="K599" s="30">
        <f>SUMIF(AJE!$Q:$Q,D599,AJE!$T:$T)</f>
        <v>0</v>
      </c>
      <c r="L599" s="39">
        <f t="shared" si="37"/>
        <v>29179.55</v>
      </c>
      <c r="M599" s="30">
        <f>SUMIF(AJE!$AB:$AB,D599,AJE!$AE:$AE)</f>
        <v>0</v>
      </c>
      <c r="N599" s="29">
        <f t="shared" si="38"/>
        <v>29179.55</v>
      </c>
      <c r="P599" s="25"/>
    </row>
    <row r="600" spans="1:16" x14ac:dyDescent="0.35">
      <c r="A600">
        <f>_xlfn.XLOOKUP($B600,Index!$E:$E,Index!$D:$D,)</f>
        <v>30</v>
      </c>
      <c r="B600" t="str">
        <f>IF($C600="Ltd",_xlfn.XLOOKUP($D600,Index!$V:$V,Index!$P:$P,),_xlfn.XLOOKUP($D600,Index!$AG:$AG,Index!$AA:$AA,))</f>
        <v>Cost of Sales</v>
      </c>
      <c r="C600" t="str">
        <f t="shared" si="39"/>
        <v>Inc</v>
      </c>
      <c r="D600" t="s">
        <v>1297</v>
      </c>
      <c r="E600" s="1" t="str">
        <f>_xlfn.XLOOKUP(_xlfn.NUMBERVALUE(MID(D600,2,5)),'TB INC 12.22'!$B:$B,'TB INC 12.22'!$C:$C,)</f>
        <v>75100 Client Services:Recruiting</v>
      </c>
      <c r="F600" t="str">
        <f>IF(C600="Ltd",_xlfn.XLOOKUP(D600,Index!V:V,Index!R:R,),_xlfn.XLOOKUP(D600,Index!AG:AG,Index!AC:AC,))</f>
        <v>Recruiting</v>
      </c>
      <c r="G600">
        <f>IF(C600="Ltd",_xlfn.XLOOKUP(D600,Index!V:V,Index!T:T,),_xlfn.XLOOKUP(D600,Index!AG:AG,Index!AE:AE,))</f>
        <v>0</v>
      </c>
      <c r="I600" s="25">
        <f>_xlfn.XLOOKUP(_xlfn.NUMBERVALUE(MID(D600,2,5)),'TB INC 12.22'!B:B,'TB INC 12.22'!F:F,0,0,1)</f>
        <v>28000</v>
      </c>
      <c r="J600" s="30">
        <f>SUMIF(AJE!$E:$E,D600,AJE!$H:$H)</f>
        <v>0</v>
      </c>
      <c r="K600" s="30">
        <f>SUMIF(AJE!$Q:$Q,D600,AJE!$T:$T)</f>
        <v>0</v>
      </c>
      <c r="L600" s="39">
        <f t="shared" si="37"/>
        <v>28000</v>
      </c>
      <c r="M600" s="30">
        <f>SUMIF(AJE!$AB:$AB,D600,AJE!$AE:$AE)</f>
        <v>0</v>
      </c>
      <c r="N600" s="29">
        <f t="shared" si="38"/>
        <v>28000</v>
      </c>
      <c r="P600" s="25"/>
    </row>
    <row r="601" spans="1:16" x14ac:dyDescent="0.35">
      <c r="A601">
        <f>_xlfn.XLOOKUP($B601,Index!$E:$E,Index!$D:$D,)</f>
        <v>70</v>
      </c>
      <c r="B601" t="str">
        <f>IF($C601="Ltd",_xlfn.XLOOKUP($D601,Index!$V:$V,Index!$P:$P,),_xlfn.XLOOKUP($D601,Index!$AG:$AG,Index!$AA:$AA,))</f>
        <v>G&amp;A</v>
      </c>
      <c r="C601" t="str">
        <f t="shared" si="39"/>
        <v>Inc</v>
      </c>
      <c r="D601" t="s">
        <v>1298</v>
      </c>
      <c r="E601" s="1" t="str">
        <f>_xlfn.XLOOKUP(_xlfn.NUMBERVALUE(MID(D601,2,5)),'TB INC 12.22'!$B:$B,'TB INC 12.22'!$C:$C,)</f>
        <v>80215 General and Administrative:Professional Fees:Legal</v>
      </c>
      <c r="F601" t="str">
        <f>IF(C601="Ltd",_xlfn.XLOOKUP(D601,Index!V:V,Index!R:R,),_xlfn.XLOOKUP(D601,Index!AG:AG,Index!AC:AC,))</f>
        <v>Legal Services</v>
      </c>
      <c r="G601">
        <f>IF(C601="Ltd",_xlfn.XLOOKUP(D601,Index!V:V,Index!T:T,),_xlfn.XLOOKUP(D601,Index!AG:AG,Index!AE:AE,))</f>
        <v>0</v>
      </c>
      <c r="I601" s="25">
        <f>_xlfn.XLOOKUP(_xlfn.NUMBERVALUE(MID(D601,2,5)),'TB INC 12.22'!B:B,'TB INC 12.22'!F:F,0,0,1)</f>
        <v>11353</v>
      </c>
      <c r="J601" s="30">
        <f>SUMIF(AJE!$E:$E,D601,AJE!$H:$H)</f>
        <v>0</v>
      </c>
      <c r="K601" s="30">
        <f>SUMIF(AJE!$Q:$Q,D601,AJE!$T:$T)</f>
        <v>0</v>
      </c>
      <c r="L601" s="39">
        <f t="shared" ref="L601:L664" si="40">I601+J601+K601</f>
        <v>11353</v>
      </c>
      <c r="M601" s="30">
        <f>SUMIF(AJE!$AB:$AB,D601,AJE!$AE:$AE)</f>
        <v>0</v>
      </c>
      <c r="N601" s="29">
        <f t="shared" ref="N601:N664" si="41">L601+M601</f>
        <v>11353</v>
      </c>
      <c r="P601" s="25"/>
    </row>
    <row r="602" spans="1:16" x14ac:dyDescent="0.35">
      <c r="A602">
        <f>_xlfn.XLOOKUP($B602,Index!$E:$E,Index!$D:$D,)</f>
        <v>60</v>
      </c>
      <c r="B602" t="str">
        <f>IF($C602="Ltd",_xlfn.XLOOKUP($D602,Index!$V:$V,Index!$P:$P,),_xlfn.XLOOKUP($D602,Index!$AG:$AG,Index!$AA:$AA,))</f>
        <v>Marketing</v>
      </c>
      <c r="C602" t="str">
        <f t="shared" si="39"/>
        <v>Inc</v>
      </c>
      <c r="D602" t="s">
        <v>1352</v>
      </c>
      <c r="E602" s="1" t="str">
        <f>_xlfn.XLOOKUP(_xlfn.NUMBERVALUE(MID(D602,2,5)),'TB INC 12.22'!$B:$B,'TB INC 12.22'!$C:$C,)</f>
        <v>72075 Marketing:Office supplies</v>
      </c>
      <c r="F602" t="str">
        <f>IF(C602="Ltd",_xlfn.XLOOKUP(D602,Index!V:V,Index!R:R,),_xlfn.XLOOKUP(D602,Index!AG:AG,Index!AC:AC,))</f>
        <v>Other Marketing</v>
      </c>
      <c r="G602">
        <f>IF(C602="Ltd",_xlfn.XLOOKUP(D602,Index!V:V,Index!T:T,),_xlfn.XLOOKUP(D602,Index!AG:AG,Index!AE:AE,))</f>
        <v>0</v>
      </c>
      <c r="I602" s="25">
        <f>_xlfn.XLOOKUP(_xlfn.NUMBERVALUE(MID(D602,2,5)),'TB INC 12.22'!B:B,'TB INC 12.22'!F:F,0,0,1)</f>
        <v>932.31</v>
      </c>
      <c r="J602" s="30">
        <f>SUMIF(AJE!$E:$E,D602,AJE!$H:$H)</f>
        <v>0</v>
      </c>
      <c r="K602" s="30">
        <f>SUMIF(AJE!$Q:$Q,D602,AJE!$T:$T)</f>
        <v>0</v>
      </c>
      <c r="L602" s="39">
        <f t="shared" si="40"/>
        <v>932.31</v>
      </c>
      <c r="M602" s="30">
        <f>SUMIF(AJE!$AB:$AB,D602,AJE!$AE:$AE)</f>
        <v>0</v>
      </c>
      <c r="N602" s="29">
        <f t="shared" si="41"/>
        <v>932.31</v>
      </c>
      <c r="P602" s="25"/>
    </row>
    <row r="603" spans="1:16" x14ac:dyDescent="0.35">
      <c r="A603">
        <f>_xlfn.XLOOKUP($B603,Index!$E:$E,Index!$D:$D,)</f>
        <v>30</v>
      </c>
      <c r="B603" t="str">
        <f>IF($C603="Ltd",_xlfn.XLOOKUP($D603,Index!$V:$V,Index!$P:$P,),_xlfn.XLOOKUP($D603,Index!$AG:$AG,Index!$AA:$AA,))</f>
        <v>Cost of Sales</v>
      </c>
      <c r="C603" t="str">
        <f t="shared" si="39"/>
        <v>Inc</v>
      </c>
      <c r="D603" t="s">
        <v>1353</v>
      </c>
      <c r="E603" s="1" t="str">
        <f>_xlfn.XLOOKUP(_xlfn.NUMBERVALUE(MID(D603,2,5)),'TB INC 12.22'!$B:$B,'TB INC 12.22'!$C:$C,)</f>
        <v>75095 Client Services:Computer and Equipment</v>
      </c>
      <c r="F603" t="str">
        <f>IF(C603="Ltd",_xlfn.XLOOKUP(D603,Index!V:V,Index!R:R,),_xlfn.XLOOKUP(D603,Index!AG:AG,Index!AC:AC,))</f>
        <v>Other CoS</v>
      </c>
      <c r="G603">
        <f>IF(C603="Ltd",_xlfn.XLOOKUP(D603,Index!V:V,Index!T:T,),_xlfn.XLOOKUP(D603,Index!AG:AG,Index!AE:AE,))</f>
        <v>0</v>
      </c>
      <c r="I603" s="25">
        <f>_xlfn.XLOOKUP(_xlfn.NUMBERVALUE(MID(D603,2,5)),'TB INC 12.22'!B:B,'TB INC 12.22'!F:F,0,0,1)</f>
        <v>6039.69</v>
      </c>
      <c r="J603" s="30">
        <f>SUMIF(AJE!$E:$E,D603,AJE!$H:$H)</f>
        <v>0</v>
      </c>
      <c r="K603" s="30">
        <f>SUMIF(AJE!$Q:$Q,D603,AJE!$T:$T)</f>
        <v>0</v>
      </c>
      <c r="L603" s="39">
        <f t="shared" si="40"/>
        <v>6039.69</v>
      </c>
      <c r="M603" s="30">
        <f>SUMIF(AJE!$AB:$AB,D603,AJE!$AE:$AE)</f>
        <v>0</v>
      </c>
      <c r="N603" s="29">
        <f t="shared" si="41"/>
        <v>6039.69</v>
      </c>
      <c r="P603" s="25"/>
    </row>
    <row r="604" spans="1:16" x14ac:dyDescent="0.35">
      <c r="A604">
        <f>_xlfn.XLOOKUP($B604,Index!$E:$E,Index!$D:$D,)</f>
        <v>60</v>
      </c>
      <c r="B604" t="str">
        <f>IF($C604="Ltd",_xlfn.XLOOKUP($D604,Index!$V:$V,Index!$P:$P,),_xlfn.XLOOKUP($D604,Index!$AG:$AG,Index!$AA:$AA,))</f>
        <v>Marketing</v>
      </c>
      <c r="C604" t="str">
        <f>IF(LEFT(D604)="1","Ltd","Inc")</f>
        <v>Inc</v>
      </c>
      <c r="D604" t="s">
        <v>1354</v>
      </c>
      <c r="E604" s="1" t="str">
        <f>_xlfn.XLOOKUP(_xlfn.NUMBERVALUE(MID(D604,2,5)),'TB INC 12.22'!$B:$B,'TB INC 12.22'!$C:$C,)</f>
        <v>72225 Marketing:Other Marketing Costs:Website</v>
      </c>
      <c r="F604" t="str">
        <f>IF(C604="Ltd",_xlfn.XLOOKUP(D604,Index!V:V,Index!R:R,),_xlfn.XLOOKUP(D604,Index!AG:AG,Index!AC:AC,))</f>
        <v>Other Marketing</v>
      </c>
      <c r="G604">
        <f>IF(C604="Ltd",_xlfn.XLOOKUP(D604,Index!V:V,Index!T:T,),_xlfn.XLOOKUP(D604,Index!AG:AG,Index!AE:AE,))</f>
        <v>0</v>
      </c>
      <c r="I604" s="25">
        <f>_xlfn.XLOOKUP(_xlfn.NUMBERVALUE(MID(D604,2,5)),'TB INC 12.22'!B:B,'TB INC 12.22'!F:F,0,0,1)</f>
        <v>9642.5</v>
      </c>
      <c r="J604" s="30">
        <f>SUMIF(AJE!$E:$E,D604,AJE!$H:$H)</f>
        <v>0</v>
      </c>
      <c r="K604" s="30">
        <f>SUMIF(AJE!$Q:$Q,D604,AJE!$T:$T)</f>
        <v>0</v>
      </c>
      <c r="L604" s="39">
        <f t="shared" si="40"/>
        <v>9642.5</v>
      </c>
      <c r="M604" s="30">
        <f>SUMIF(AJE!$AB:$AB,D604,AJE!$AE:$AE)</f>
        <v>0</v>
      </c>
      <c r="N604" s="29">
        <f t="shared" si="41"/>
        <v>9642.5</v>
      </c>
      <c r="P604" s="25"/>
    </row>
    <row r="605" spans="1:16" x14ac:dyDescent="0.35">
      <c r="A605">
        <f>_xlfn.XLOOKUP($B605,Index!$E:$E,Index!$D:$D,)</f>
        <v>70</v>
      </c>
      <c r="B605" t="str">
        <f>IF($C605="Ltd",_xlfn.XLOOKUP($D605,Index!$V:$V,Index!$P:$P,),_xlfn.XLOOKUP($D605,Index!$AG:$AG,Index!$AA:$AA,))</f>
        <v>G&amp;A</v>
      </c>
      <c r="C605" t="str">
        <f>IF(LEFT(D605)="1","Ltd","Inc")</f>
        <v>Inc</v>
      </c>
      <c r="D605" t="s">
        <v>1355</v>
      </c>
      <c r="E605" s="1" t="str">
        <f>_xlfn.XLOOKUP(_xlfn.NUMBERVALUE(MID(D605,2,5)),'TB INC 12.22'!$B:$B,'TB INC 12.22'!$C:$C,)</f>
        <v>80230 General and Administrative:Professional Fees:Audit and Tax</v>
      </c>
      <c r="F605" t="str">
        <f>IF(C605="Ltd",_xlfn.XLOOKUP(D605,Index!V:V,Index!R:R,),_xlfn.XLOOKUP(D605,Index!AG:AG,Index!AC:AC,))</f>
        <v>Other Finance</v>
      </c>
      <c r="G605">
        <f>IF(C605="Ltd",_xlfn.XLOOKUP(D605,Index!V:V,Index!T:T,),_xlfn.XLOOKUP(D605,Index!AG:AG,Index!AE:AE,))</f>
        <v>0</v>
      </c>
      <c r="I605" s="25">
        <f>_xlfn.XLOOKUP(_xlfn.NUMBERVALUE(MID(D605,2,5)),'TB INC 12.22'!B:B,'TB INC 12.22'!F:F,0,0,1)</f>
        <v>11350</v>
      </c>
      <c r="J605" s="30">
        <f>SUMIF(AJE!$E:$E,D605,AJE!$H:$H)</f>
        <v>0</v>
      </c>
      <c r="K605" s="30">
        <f>SUMIF(AJE!$Q:$Q,D605,AJE!$T:$T)</f>
        <v>0</v>
      </c>
      <c r="L605" s="39">
        <f t="shared" si="40"/>
        <v>11350</v>
      </c>
      <c r="M605" s="30">
        <f>SUMIF(AJE!$AB:$AB,D605,AJE!$AE:$AE)</f>
        <v>0</v>
      </c>
      <c r="N605" s="29">
        <f t="shared" si="41"/>
        <v>11350</v>
      </c>
      <c r="P605" s="25"/>
    </row>
    <row r="606" spans="1:16" x14ac:dyDescent="0.35">
      <c r="A606">
        <f>_xlfn.XLOOKUP($B606,Index!$E:$E,Index!$D:$D,)</f>
        <v>88</v>
      </c>
      <c r="B606" t="str">
        <f>IF($C606="Ltd",_xlfn.XLOOKUP($D606,Index!$V:$V,Index!$P:$P,),_xlfn.XLOOKUP($D606,Index!$AG:$AG,Index!$AA:$AA,))</f>
        <v>Tax</v>
      </c>
      <c r="C606" t="str">
        <f>IF(LEFT(D606)="1","Ltd","Inc")</f>
        <v>Inc</v>
      </c>
      <c r="D606" t="s">
        <v>1356</v>
      </c>
      <c r="E606" s="1" t="str">
        <f>_xlfn.XLOOKUP(_xlfn.NUMBERVALUE(MID(D606,2,5)),'TB INC 12.22'!$B:$B,'TB INC 12.22'!$C:$C,)</f>
        <v>80257 General and Administrative:State and Federal Penalties and Fees</v>
      </c>
      <c r="F606">
        <f>IF(C606="Ltd",_xlfn.XLOOKUP(D606,Index!V:V,Index!R:R,),_xlfn.XLOOKUP(D606,Index!AG:AG,Index!AC:AC,))</f>
        <v>0</v>
      </c>
      <c r="G606">
        <f>IF(C606="Ltd",_xlfn.XLOOKUP(D606,Index!V:V,Index!T:T,),_xlfn.XLOOKUP(D606,Index!AG:AG,Index!AE:AE,))</f>
        <v>0</v>
      </c>
      <c r="I606" s="25">
        <f>_xlfn.XLOOKUP(_xlfn.NUMBERVALUE(MID(D606,2,5)),'TB INC 12.22'!B:B,'TB INC 12.22'!F:F,0,0,1)</f>
        <v>3119.67</v>
      </c>
      <c r="J606" s="30">
        <f>SUMIF(AJE!$E:$E,D606,AJE!$H:$H)</f>
        <v>0</v>
      </c>
      <c r="K606" s="30">
        <f>SUMIF(AJE!$Q:$Q,D606,AJE!$T:$T)</f>
        <v>0</v>
      </c>
      <c r="L606" s="39">
        <f t="shared" si="40"/>
        <v>3119.67</v>
      </c>
      <c r="M606" s="30">
        <f>SUMIF(AJE!$AB:$AB,D606,AJE!$AE:$AE)</f>
        <v>0</v>
      </c>
      <c r="N606" s="29">
        <f t="shared" si="41"/>
        <v>3119.67</v>
      </c>
      <c r="P606" s="25"/>
    </row>
    <row r="607" spans="1:16" x14ac:dyDescent="0.35">
      <c r="A607">
        <f>_xlfn.XLOOKUP($B607,Index!$E:$E,Index!$D:$D,)</f>
        <v>2</v>
      </c>
      <c r="B607" t="str">
        <f>IF($C607="Ltd",_xlfn.XLOOKUP($D607,Index!$V:$V,Index!$P:$P,),_xlfn.XLOOKUP($D607,Index!$AG:$AG,Index!$AA:$AA,))</f>
        <v>Accounts Receivable</v>
      </c>
      <c r="C607" t="str">
        <f>IF(LEFT(D607)="1","Ltd","Inc")</f>
        <v>Ltd</v>
      </c>
      <c r="D607" t="s">
        <v>1648</v>
      </c>
      <c r="E607" s="1" t="str">
        <f>_xlfn.XLOOKUP(_xlfn.NUMBERVALUE(MID(D607,2,5)),'TB LTD 12.22'!$E:$E,'TB LTD 12.22'!$F:$F,)</f>
        <v>Cyber Security Africa Distribution</v>
      </c>
      <c r="F607">
        <f>IF(C607="Ltd",_xlfn.XLOOKUP(D607,Index!V:V,Index!R:R,),_xlfn.XLOOKUP(D607,Index!AG:AG,Index!AC:AC,))</f>
        <v>0</v>
      </c>
      <c r="G607">
        <f>IF(C607="Ltd",_xlfn.XLOOKUP(D607,Index!V:V,Index!T:T,),_xlfn.XLOOKUP(D607,Index!AG:AG,Index!AE:AE,))</f>
        <v>0</v>
      </c>
      <c r="H607" s="31"/>
      <c r="I607" s="25">
        <f>_xlfn.XLOOKUP(_xlfn.NUMBERVALUE(MID(D607,2,5)),'TB LTD 12.22'!E:E,'TB LTD 12.22'!H:H,0,0,1)</f>
        <v>13276.4</v>
      </c>
      <c r="J607" s="30">
        <f>SUMIF(AJE!$E:$E,D607,AJE!$H:$H)</f>
        <v>0</v>
      </c>
      <c r="K607" s="30">
        <f>SUMIF(AJE!$Q:$Q,D607,AJE!$T:$T)</f>
        <v>0</v>
      </c>
      <c r="L607" s="39">
        <f t="shared" si="40"/>
        <v>13276.4</v>
      </c>
      <c r="M607" s="30">
        <f>SUMIF(AJE!$AB:$AB,D607,AJE!$AE:$AE)</f>
        <v>0</v>
      </c>
      <c r="N607" s="29">
        <f t="shared" si="41"/>
        <v>13276.4</v>
      </c>
      <c r="P607" s="29"/>
    </row>
    <row r="608" spans="1:16" x14ac:dyDescent="0.35">
      <c r="A608">
        <f>_xlfn.XLOOKUP($B608,Index!$E:$E,Index!$D:$D,)</f>
        <v>2</v>
      </c>
      <c r="B608" t="str">
        <f>IF($C608="Ltd",_xlfn.XLOOKUP($D608,Index!$V:$V,Index!$P:$P,),_xlfn.XLOOKUP($D608,Index!$AG:$AG,Index!$AA:$AA,))</f>
        <v>Accounts Receivable</v>
      </c>
      <c r="C608" t="str">
        <f t="shared" ref="C608:C670" si="42">IF(LEFT(D608)="1","Ltd","Inc")</f>
        <v>Ltd</v>
      </c>
      <c r="D608" t="s">
        <v>1649</v>
      </c>
      <c r="E608" s="1" t="str">
        <f>_xlfn.XLOOKUP(_xlfn.NUMBERVALUE(MID(D608,2,5)),'TB LTD 12.22'!$E:$E,'TB LTD 12.22'!$F:$F,)</f>
        <v>SER S.p.A</v>
      </c>
      <c r="F608">
        <f>IF(C608="Ltd",_xlfn.XLOOKUP(D608,Index!V:V,Index!R:R,),_xlfn.XLOOKUP(D608,Index!AG:AG,Index!AC:AC,))</f>
        <v>0</v>
      </c>
      <c r="G608">
        <f>IF(C608="Ltd",_xlfn.XLOOKUP(D608,Index!V:V,Index!T:T,),_xlfn.XLOOKUP(D608,Index!AG:AG,Index!AE:AE,))</f>
        <v>0</v>
      </c>
      <c r="H608" s="31"/>
      <c r="I608" s="25">
        <f>_xlfn.XLOOKUP(_xlfn.NUMBERVALUE(MID(D608,2,5)),'TB LTD 12.22'!E:E,'TB LTD 12.22'!H:H,0,0,1)</f>
        <v>39926.050000000003</v>
      </c>
      <c r="J608" s="30">
        <f>SUMIF(AJE!$E:$E,D608,AJE!$H:$H)</f>
        <v>0</v>
      </c>
      <c r="K608" s="30">
        <f>SUMIF(AJE!$Q:$Q,D608,AJE!$T:$T)</f>
        <v>0</v>
      </c>
      <c r="L608" s="39">
        <f t="shared" si="40"/>
        <v>39926.050000000003</v>
      </c>
      <c r="M608" s="30">
        <f>SUMIF(AJE!$AB:$AB,D608,AJE!$AE:$AE)</f>
        <v>0</v>
      </c>
      <c r="N608" s="29">
        <f t="shared" si="41"/>
        <v>39926.050000000003</v>
      </c>
      <c r="P608" s="29"/>
    </row>
    <row r="609" spans="1:16" x14ac:dyDescent="0.35">
      <c r="A609">
        <f>_xlfn.XLOOKUP($B609,Index!$E:$E,Index!$D:$D,)</f>
        <v>2</v>
      </c>
      <c r="B609" t="str">
        <f>IF($C609="Ltd",_xlfn.XLOOKUP($D609,Index!$V:$V,Index!$P:$P,),_xlfn.XLOOKUP($D609,Index!$AG:$AG,Index!$AA:$AA,))</f>
        <v>Accounts Receivable</v>
      </c>
      <c r="C609" t="str">
        <f t="shared" si="42"/>
        <v>Ltd</v>
      </c>
      <c r="D609" t="s">
        <v>1650</v>
      </c>
      <c r="E609" s="1" t="str">
        <f>_xlfn.XLOOKUP(_xlfn.NUMBERVALUE(MID(D609,2,5)),'TB LTD 12.22'!$E:$E,'TB LTD 12.22'!$F:$F,)</f>
        <v>לא בשימוש שייך ל(Optus Adminis )Optus Systems</v>
      </c>
      <c r="F609">
        <f>IF(C609="Ltd",_xlfn.XLOOKUP(D609,Index!V:V,Index!R:R,),_xlfn.XLOOKUP(D609,Index!AG:AG,Index!AC:AC,))</f>
        <v>0</v>
      </c>
      <c r="G609">
        <f>IF(C609="Ltd",_xlfn.XLOOKUP(D609,Index!V:V,Index!T:T,),_xlfn.XLOOKUP(D609,Index!AG:AG,Index!AE:AE,))</f>
        <v>0</v>
      </c>
      <c r="H609" s="31"/>
      <c r="I609" s="25">
        <f>_xlfn.XLOOKUP(_xlfn.NUMBERVALUE(MID(D609,2,5)),'TB LTD 12.22'!E:E,'TB LTD 12.22'!H:H,0,0,1)</f>
        <v>96000</v>
      </c>
      <c r="J609" s="30">
        <f>SUMIF(AJE!$E:$E,D609,AJE!$H:$H)</f>
        <v>0</v>
      </c>
      <c r="K609" s="30">
        <f>SUMIF(AJE!$Q:$Q,D609,AJE!$T:$T)</f>
        <v>0</v>
      </c>
      <c r="L609" s="39">
        <f t="shared" si="40"/>
        <v>96000</v>
      </c>
      <c r="M609" s="30">
        <f>SUMIF(AJE!$AB:$AB,D609,AJE!$AE:$AE)</f>
        <v>0</v>
      </c>
      <c r="N609" s="29">
        <f t="shared" si="41"/>
        <v>96000</v>
      </c>
      <c r="P609" s="29"/>
    </row>
    <row r="610" spans="1:16" x14ac:dyDescent="0.35">
      <c r="A610">
        <f>_xlfn.XLOOKUP($B610,Index!$E:$E,Index!$D:$D,)</f>
        <v>7</v>
      </c>
      <c r="B610" t="str">
        <f>IF($C610="Ltd",_xlfn.XLOOKUP($D610,Index!$V:$V,Index!$P:$P,),_xlfn.XLOOKUP($D610,Index!$AG:$AG,Index!$AA:$AA,))</f>
        <v>Accrued expenses and other payable</v>
      </c>
      <c r="C610" t="str">
        <f t="shared" si="42"/>
        <v>Ltd</v>
      </c>
      <c r="D610" t="s">
        <v>1651</v>
      </c>
      <c r="E610" s="1" t="str">
        <f>_xlfn.XLOOKUP(_xlfn.NUMBERVALUE(MID(D610,2,5)),'TB LTD 12.22'!$E:$E,'TB LTD 12.22'!$F:$F,)</f>
        <v>התחיבות לתמלוגים</v>
      </c>
      <c r="F610">
        <f>IF(C610="Ltd",_xlfn.XLOOKUP(D610,Index!V:V,Index!R:R,),_xlfn.XLOOKUP(D610,Index!AG:AG,Index!AC:AC,))</f>
        <v>0</v>
      </c>
      <c r="G610">
        <f>IF(C610="Ltd",_xlfn.XLOOKUP(D610,Index!V:V,Index!T:T,),_xlfn.XLOOKUP(D610,Index!AG:AG,Index!AE:AE,))</f>
        <v>0</v>
      </c>
      <c r="H610" s="31"/>
      <c r="I610" s="25">
        <f>_xlfn.XLOOKUP(_xlfn.NUMBERVALUE(MID(D610,2,5)),'TB LTD 12.22'!E:E,'TB LTD 12.22'!H:H,0,0,1)</f>
        <v>-49125.32</v>
      </c>
      <c r="J610" s="30">
        <f>SUMIF(AJE!$E:$E,D610,AJE!$H:$H)</f>
        <v>0</v>
      </c>
      <c r="K610" s="30">
        <f>SUMIF(AJE!$Q:$Q,D610,AJE!$T:$T)</f>
        <v>0</v>
      </c>
      <c r="L610" s="39">
        <f t="shared" si="40"/>
        <v>-49125.32</v>
      </c>
      <c r="M610" s="30">
        <f>SUMIF(AJE!$AB:$AB,D610,AJE!$AE:$AE)</f>
        <v>0</v>
      </c>
      <c r="N610" s="29">
        <f t="shared" si="41"/>
        <v>-49125.32</v>
      </c>
      <c r="P610" s="29"/>
    </row>
    <row r="611" spans="1:16" x14ac:dyDescent="0.35">
      <c r="A611">
        <f>_xlfn.XLOOKUP($B611,Index!$E:$E,Index!$D:$D,)</f>
        <v>6</v>
      </c>
      <c r="B611" t="str">
        <f>IF($C611="Ltd",_xlfn.XLOOKUP($D611,Index!$V:$V,Index!$P:$P,),_xlfn.XLOOKUP($D611,Index!$AG:$AG,Index!$AA:$AA,))</f>
        <v>Accounts Payable</v>
      </c>
      <c r="C611" t="str">
        <f t="shared" si="42"/>
        <v>Ltd</v>
      </c>
      <c r="D611" t="s">
        <v>1652</v>
      </c>
      <c r="E611" s="1" t="str">
        <f>_xlfn.XLOOKUP(_xlfn.NUMBERVALUE(MID(D611,2,5)),'TB LTD 12.22'!$E:$E,'TB LTD 12.22'!$F:$F,)</f>
        <v>היי ביז בע"מ הייטקזון</v>
      </c>
      <c r="F611">
        <f>IF(C611="Ltd",_xlfn.XLOOKUP(D611,Index!V:V,Index!R:R,),_xlfn.XLOOKUP(D611,Index!AG:AG,Index!AC:AC,))</f>
        <v>0</v>
      </c>
      <c r="G611">
        <f>IF(C611="Ltd",_xlfn.XLOOKUP(D611,Index!V:V,Index!T:T,),_xlfn.XLOOKUP(D611,Index!AG:AG,Index!AE:AE,))</f>
        <v>0</v>
      </c>
      <c r="H611" s="31"/>
      <c r="I611" s="25">
        <f>_xlfn.XLOOKUP(_xlfn.NUMBERVALUE(MID(D611,2,5)),'TB LTD 12.22'!E:E,'TB LTD 12.22'!H:H,0,0,1)</f>
        <v>-1597.39</v>
      </c>
      <c r="J611" s="30">
        <f>SUMIF(AJE!$E:$E,D611,AJE!$H:$H)</f>
        <v>0</v>
      </c>
      <c r="K611" s="30">
        <f>SUMIF(AJE!$Q:$Q,D611,AJE!$T:$T)</f>
        <v>0</v>
      </c>
      <c r="L611" s="39">
        <f t="shared" si="40"/>
        <v>-1597.39</v>
      </c>
      <c r="M611" s="30">
        <f>SUMIF(AJE!$AB:$AB,D611,AJE!$AE:$AE)</f>
        <v>0</v>
      </c>
      <c r="N611" s="29">
        <f t="shared" si="41"/>
        <v>-1597.39</v>
      </c>
      <c r="P611" s="29"/>
    </row>
    <row r="612" spans="1:16" x14ac:dyDescent="0.35">
      <c r="A612">
        <f>_xlfn.XLOOKUP($B612,Index!$E:$E,Index!$D:$D,)</f>
        <v>6</v>
      </c>
      <c r="B612" t="str">
        <f>IF($C612="Ltd",_xlfn.XLOOKUP($D612,Index!$V:$V,Index!$P:$P,),_xlfn.XLOOKUP($D612,Index!$AG:$AG,Index!$AA:$AA,))</f>
        <v>Accounts Payable</v>
      </c>
      <c r="C612" t="str">
        <f t="shared" si="42"/>
        <v>Ltd</v>
      </c>
      <c r="D612" t="s">
        <v>1653</v>
      </c>
      <c r="E612" s="1" t="str">
        <f>_xlfn.XLOOKUP(_xlfn.NUMBERVALUE(MID(D612,2,5)),'TB LTD 12.22'!$E:$E,'TB LTD 12.22'!$F:$F,)</f>
        <v>חיון טכנולוגיות בע"מ</v>
      </c>
      <c r="F612">
        <f>IF(C612="Ltd",_xlfn.XLOOKUP(D612,Index!V:V,Index!R:R,),_xlfn.XLOOKUP(D612,Index!AG:AG,Index!AC:AC,))</f>
        <v>0</v>
      </c>
      <c r="G612">
        <f>IF(C612="Ltd",_xlfn.XLOOKUP(D612,Index!V:V,Index!T:T,),_xlfn.XLOOKUP(D612,Index!AG:AG,Index!AE:AE,))</f>
        <v>0</v>
      </c>
      <c r="H612" s="31"/>
      <c r="I612" s="25">
        <f>_xlfn.XLOOKUP(_xlfn.NUMBERVALUE(MID(D612,2,5)),'TB LTD 12.22'!E:E,'TB LTD 12.22'!H:H,0,0,1)</f>
        <v>-2255.89</v>
      </c>
      <c r="J612" s="30">
        <f>SUMIF(AJE!$E:$E,D612,AJE!$H:$H)</f>
        <v>0</v>
      </c>
      <c r="K612" s="30">
        <f>SUMIF(AJE!$Q:$Q,D612,AJE!$T:$T)</f>
        <v>0</v>
      </c>
      <c r="L612" s="39">
        <f t="shared" si="40"/>
        <v>-2255.89</v>
      </c>
      <c r="M612" s="30">
        <f>SUMIF(AJE!$AB:$AB,D612,AJE!$AE:$AE)</f>
        <v>0</v>
      </c>
      <c r="N612" s="29">
        <f t="shared" si="41"/>
        <v>-2255.89</v>
      </c>
      <c r="P612" s="29"/>
    </row>
    <row r="613" spans="1:16" x14ac:dyDescent="0.35">
      <c r="A613">
        <f>_xlfn.XLOOKUP($B613,Index!$E:$E,Index!$D:$D,)</f>
        <v>6</v>
      </c>
      <c r="B613" t="str">
        <f>IF($C613="Ltd",_xlfn.XLOOKUP($D613,Index!$V:$V,Index!$P:$P,),_xlfn.XLOOKUP($D613,Index!$AG:$AG,Index!$AA:$AA,))</f>
        <v>Accounts Payable</v>
      </c>
      <c r="C613" t="str">
        <f t="shared" si="42"/>
        <v>Ltd</v>
      </c>
      <c r="D613" t="s">
        <v>1654</v>
      </c>
      <c r="E613" s="1" t="str">
        <f>_xlfn.XLOOKUP(_xlfn.NUMBERVALUE(MID(D613,2,5)),'TB LTD 12.22'!$E:$E,'TB LTD 12.22'!$F:$F,)</f>
        <v>BNP MEDIA</v>
      </c>
      <c r="F613">
        <f>IF(C613="Ltd",_xlfn.XLOOKUP(D613,Index!V:V,Index!R:R,),_xlfn.XLOOKUP(D613,Index!AG:AG,Index!AC:AC,))</f>
        <v>0</v>
      </c>
      <c r="G613">
        <f>IF(C613="Ltd",_xlfn.XLOOKUP(D613,Index!V:V,Index!T:T,),_xlfn.XLOOKUP(D613,Index!AG:AG,Index!AE:AE,))</f>
        <v>0</v>
      </c>
      <c r="H613" s="31"/>
      <c r="I613" s="25">
        <f>_xlfn.XLOOKUP(_xlfn.NUMBERVALUE(MID(D613,2,5)),'TB LTD 12.22'!E:E,'TB LTD 12.22'!H:H,0,0,1)</f>
        <v>-3800</v>
      </c>
      <c r="J613" s="30">
        <f>SUMIF(AJE!$E:$E,D613,AJE!$H:$H)</f>
        <v>0</v>
      </c>
      <c r="K613" s="30">
        <f>SUMIF(AJE!$Q:$Q,D613,AJE!$T:$T)</f>
        <v>0</v>
      </c>
      <c r="L613" s="39">
        <f t="shared" si="40"/>
        <v>-3800</v>
      </c>
      <c r="M613" s="30">
        <f>SUMIF(AJE!$AB:$AB,D613,AJE!$AE:$AE)</f>
        <v>0</v>
      </c>
      <c r="N613" s="29">
        <f t="shared" si="41"/>
        <v>-3800</v>
      </c>
      <c r="P613" s="29"/>
    </row>
    <row r="614" spans="1:16" x14ac:dyDescent="0.35">
      <c r="A614">
        <f>_xlfn.XLOOKUP($B614,Index!$E:$E,Index!$D:$D,)</f>
        <v>6</v>
      </c>
      <c r="B614" t="str">
        <f>IF($C614="Ltd",_xlfn.XLOOKUP($D614,Index!$V:$V,Index!$P:$P,),_xlfn.XLOOKUP($D614,Index!$AG:$AG,Index!$AA:$AA,))</f>
        <v>Accounts Payable</v>
      </c>
      <c r="C614" t="str">
        <f t="shared" si="42"/>
        <v>Ltd</v>
      </c>
      <c r="D614" t="s">
        <v>1655</v>
      </c>
      <c r="E614" s="1" t="str">
        <f>_xlfn.XLOOKUP(_xlfn.NUMBERVALUE(MID(D614,2,5)),'TB LTD 12.22'!$E:$E,'TB LTD 12.22'!$F:$F,)</f>
        <v>מבשלים חוויה - יניב פרטוש תמיר בע"מ</v>
      </c>
      <c r="F614">
        <f>IF(C614="Ltd",_xlfn.XLOOKUP(D614,Index!V:V,Index!R:R,),_xlfn.XLOOKUP(D614,Index!AG:AG,Index!AC:AC,))</f>
        <v>0</v>
      </c>
      <c r="G614">
        <f>IF(C614="Ltd",_xlfn.XLOOKUP(D614,Index!V:V,Index!T:T,),_xlfn.XLOOKUP(D614,Index!AG:AG,Index!AE:AE,))</f>
        <v>0</v>
      </c>
      <c r="H614" s="31"/>
      <c r="I614" s="25">
        <f>_xlfn.XLOOKUP(_xlfn.NUMBERVALUE(MID(D614,2,5)),'TB LTD 12.22'!E:E,'TB LTD 12.22'!H:H,0,0,1)</f>
        <v>-997.44</v>
      </c>
      <c r="J614" s="30">
        <f>SUMIF(AJE!$E:$E,D614,AJE!$H:$H)</f>
        <v>0</v>
      </c>
      <c r="K614" s="30">
        <f>SUMIF(AJE!$Q:$Q,D614,AJE!$T:$T)</f>
        <v>0</v>
      </c>
      <c r="L614" s="39">
        <f t="shared" si="40"/>
        <v>-997.44</v>
      </c>
      <c r="M614" s="30">
        <f>SUMIF(AJE!$AB:$AB,D614,AJE!$AE:$AE)</f>
        <v>0</v>
      </c>
      <c r="N614" s="29">
        <f t="shared" si="41"/>
        <v>-997.44</v>
      </c>
      <c r="P614" s="29"/>
    </row>
    <row r="615" spans="1:16" x14ac:dyDescent="0.35">
      <c r="A615">
        <f>_xlfn.XLOOKUP($B615,Index!$E:$E,Index!$D:$D,)</f>
        <v>6</v>
      </c>
      <c r="B615" t="str">
        <f>IF($C615="Ltd",_xlfn.XLOOKUP($D615,Index!$V:$V,Index!$P:$P,),_xlfn.XLOOKUP($D615,Index!$AG:$AG,Index!$AA:$AA,))</f>
        <v>Accounts Payable</v>
      </c>
      <c r="C615" t="str">
        <f t="shared" si="42"/>
        <v>Ltd</v>
      </c>
      <c r="D615" t="s">
        <v>1656</v>
      </c>
      <c r="E615" s="1" t="str">
        <f>_xlfn.XLOOKUP(_xlfn.NUMBERVALUE(MID(D615,2,5)),'TB LTD 12.22'!$E:$E,'TB LTD 12.22'!$F:$F,)</f>
        <v>FLANDERS CLASSICS NV</v>
      </c>
      <c r="F615">
        <f>IF(C615="Ltd",_xlfn.XLOOKUP(D615,Index!V:V,Index!R:R,),_xlfn.XLOOKUP(D615,Index!AG:AG,Index!AC:AC,))</f>
        <v>0</v>
      </c>
      <c r="G615">
        <f>IF(C615="Ltd",_xlfn.XLOOKUP(D615,Index!V:V,Index!T:T,),_xlfn.XLOOKUP(D615,Index!AG:AG,Index!AE:AE,))</f>
        <v>0</v>
      </c>
      <c r="H615" s="31"/>
      <c r="I615" s="25">
        <f>_xlfn.XLOOKUP(_xlfn.NUMBERVALUE(MID(D615,2,5)),'TB LTD 12.22'!E:E,'TB LTD 12.22'!H:H,0,0,1)</f>
        <v>-7663.24</v>
      </c>
      <c r="J615" s="30">
        <f>SUMIF(AJE!$E:$E,D615,AJE!$H:$H)</f>
        <v>0</v>
      </c>
      <c r="K615" s="30">
        <f>SUMIF(AJE!$Q:$Q,D615,AJE!$T:$T)</f>
        <v>0</v>
      </c>
      <c r="L615" s="39">
        <f t="shared" si="40"/>
        <v>-7663.24</v>
      </c>
      <c r="M615" s="30">
        <f>SUMIF(AJE!$AB:$AB,D615,AJE!$AE:$AE)</f>
        <v>0</v>
      </c>
      <c r="N615" s="29">
        <f t="shared" si="41"/>
        <v>-7663.24</v>
      </c>
      <c r="P615" s="29"/>
    </row>
    <row r="616" spans="1:16" x14ac:dyDescent="0.35">
      <c r="A616">
        <f>_xlfn.XLOOKUP($B616,Index!$E:$E,Index!$D:$D,)</f>
        <v>6</v>
      </c>
      <c r="B616" t="str">
        <f>IF($C616="Ltd",_xlfn.XLOOKUP($D616,Index!$V:$V,Index!$P:$P,),_xlfn.XLOOKUP($D616,Index!$AG:$AG,Index!$AA:$AA,))</f>
        <v>Accounts Payable</v>
      </c>
      <c r="C616" t="str">
        <f t="shared" si="42"/>
        <v>Ltd</v>
      </c>
      <c r="D616" t="s">
        <v>1657</v>
      </c>
      <c r="E616" s="1" t="str">
        <f>_xlfn.XLOOKUP(_xlfn.NUMBERVALUE(MID(D616,2,5)),'TB LTD 12.22'!$E:$E,'TB LTD 12.22'!$F:$F,)</f>
        <v>Stichting IDnext Association  Idnext L&amp;L</v>
      </c>
      <c r="F616">
        <f>IF(C616="Ltd",_xlfn.XLOOKUP(D616,Index!V:V,Index!R:R,),_xlfn.XLOOKUP(D616,Index!AG:AG,Index!AC:AC,))</f>
        <v>0</v>
      </c>
      <c r="G616">
        <f>IF(C616="Ltd",_xlfn.XLOOKUP(D616,Index!V:V,Index!T:T,),_xlfn.XLOOKUP(D616,Index!AG:AG,Index!AE:AE,))</f>
        <v>0</v>
      </c>
      <c r="H616" s="31"/>
      <c r="I616" s="25">
        <f>_xlfn.XLOOKUP(_xlfn.NUMBERVALUE(MID(D616,2,5)),'TB LTD 12.22'!E:E,'TB LTD 12.22'!H:H,0,0,1)</f>
        <v>-5012.53</v>
      </c>
      <c r="J616" s="30">
        <f>SUMIF(AJE!$E:$E,D616,AJE!$H:$H)</f>
        <v>0</v>
      </c>
      <c r="K616" s="30">
        <f>SUMIF(AJE!$Q:$Q,D616,AJE!$T:$T)</f>
        <v>0</v>
      </c>
      <c r="L616" s="39">
        <f t="shared" si="40"/>
        <v>-5012.53</v>
      </c>
      <c r="M616" s="30">
        <f>SUMIF(AJE!$AB:$AB,D616,AJE!$AE:$AE)</f>
        <v>0</v>
      </c>
      <c r="N616" s="29">
        <f t="shared" si="41"/>
        <v>-5012.53</v>
      </c>
      <c r="P616" s="29"/>
    </row>
    <row r="617" spans="1:16" x14ac:dyDescent="0.35">
      <c r="A617">
        <f>_xlfn.XLOOKUP($B617,Index!$E:$E,Index!$D:$D,)</f>
        <v>6</v>
      </c>
      <c r="B617" t="str">
        <f>IF($C617="Ltd",_xlfn.XLOOKUP($D617,Index!$V:$V,Index!$P:$P,),_xlfn.XLOOKUP($D617,Index!$AG:$AG,Index!$AA:$AA,))</f>
        <v>Accounts Payable</v>
      </c>
      <c r="C617" t="str">
        <f t="shared" si="42"/>
        <v>Ltd</v>
      </c>
      <c r="D617" t="s">
        <v>1658</v>
      </c>
      <c r="E617" s="1" t="str">
        <f>_xlfn.XLOOKUP(_xlfn.NUMBERVALUE(MID(D617,2,5)),'TB LTD 12.22'!$E:$E,'TB LTD 12.22'!$F:$F,)</f>
        <v>טין טין הפקות ואירועים גרון יעל</v>
      </c>
      <c r="F617">
        <f>IF(C617="Ltd",_xlfn.XLOOKUP(D617,Index!V:V,Index!R:R,),_xlfn.XLOOKUP(D617,Index!AG:AG,Index!AC:AC,))</f>
        <v>0</v>
      </c>
      <c r="G617">
        <f>IF(C617="Ltd",_xlfn.XLOOKUP(D617,Index!V:V,Index!T:T,),_xlfn.XLOOKUP(D617,Index!AG:AG,Index!AE:AE,))</f>
        <v>0</v>
      </c>
      <c r="H617" s="31"/>
      <c r="I617" s="25">
        <f>_xlfn.XLOOKUP(_xlfn.NUMBERVALUE(MID(D617,2,5)),'TB LTD 12.22'!E:E,'TB LTD 12.22'!H:H,0,0,1)</f>
        <v>-5379.54</v>
      </c>
      <c r="J617" s="30">
        <f>SUMIF(AJE!$E:$E,D617,AJE!$H:$H)</f>
        <v>0</v>
      </c>
      <c r="K617" s="30">
        <f>SUMIF(AJE!$Q:$Q,D617,AJE!$T:$T)</f>
        <v>0</v>
      </c>
      <c r="L617" s="39">
        <f t="shared" si="40"/>
        <v>-5379.54</v>
      </c>
      <c r="M617" s="30">
        <f>SUMIF(AJE!$AB:$AB,D617,AJE!$AE:$AE)</f>
        <v>0</v>
      </c>
      <c r="N617" s="29">
        <f t="shared" si="41"/>
        <v>-5379.54</v>
      </c>
      <c r="P617" s="29"/>
    </row>
    <row r="618" spans="1:16" x14ac:dyDescent="0.35">
      <c r="A618">
        <f>_xlfn.XLOOKUP($B618,Index!$E:$E,Index!$D:$D,)</f>
        <v>6</v>
      </c>
      <c r="B618" t="str">
        <f>IF($C618="Ltd",_xlfn.XLOOKUP($D618,Index!$V:$V,Index!$P:$P,),_xlfn.XLOOKUP($D618,Index!$AG:$AG,Index!$AA:$AA,))</f>
        <v>Accounts Payable</v>
      </c>
      <c r="C618" t="str">
        <f t="shared" si="42"/>
        <v>Ltd</v>
      </c>
      <c r="D618" t="s">
        <v>1659</v>
      </c>
      <c r="E618" s="1" t="str">
        <f>_xlfn.XLOOKUP(_xlfn.NUMBERVALUE(MID(D618,2,5)),'TB LTD 12.22'!$E:$E,'TB LTD 12.22'!$F:$F,)</f>
        <v>ריברי טכנולוגיות בע"מ</v>
      </c>
      <c r="F618">
        <f>IF(C618="Ltd",_xlfn.XLOOKUP(D618,Index!V:V,Index!R:R,),_xlfn.XLOOKUP(D618,Index!AG:AG,Index!AC:AC,))</f>
        <v>0</v>
      </c>
      <c r="G618">
        <f>IF(C618="Ltd",_xlfn.XLOOKUP(D618,Index!V:V,Index!T:T,),_xlfn.XLOOKUP(D618,Index!AG:AG,Index!AE:AE,))</f>
        <v>0</v>
      </c>
      <c r="H618" s="31"/>
      <c r="I618" s="25">
        <f>_xlfn.XLOOKUP(_xlfn.NUMBERVALUE(MID(D618,2,5)),'TB LTD 12.22'!E:E,'TB LTD 12.22'!H:H,0,0,1)</f>
        <v>-12680.46</v>
      </c>
      <c r="J618" s="30">
        <f>SUMIF(AJE!$E:$E,D618,AJE!$H:$H)</f>
        <v>0</v>
      </c>
      <c r="K618" s="30">
        <f>SUMIF(AJE!$Q:$Q,D618,AJE!$T:$T)</f>
        <v>0</v>
      </c>
      <c r="L618" s="39">
        <f t="shared" si="40"/>
        <v>-12680.46</v>
      </c>
      <c r="M618" s="30">
        <f>SUMIF(AJE!$AB:$AB,D618,AJE!$AE:$AE)</f>
        <v>0</v>
      </c>
      <c r="N618" s="29">
        <f t="shared" si="41"/>
        <v>-12680.46</v>
      </c>
      <c r="P618" s="29"/>
    </row>
    <row r="619" spans="1:16" x14ac:dyDescent="0.35">
      <c r="A619">
        <f>_xlfn.XLOOKUP($B619,Index!$E:$E,Index!$D:$D,)</f>
        <v>6</v>
      </c>
      <c r="B619" t="str">
        <f>IF($C619="Ltd",_xlfn.XLOOKUP($D619,Index!$V:$V,Index!$P:$P,),_xlfn.XLOOKUP($D619,Index!$AG:$AG,Index!$AA:$AA,))</f>
        <v>Accounts Payable</v>
      </c>
      <c r="C619" t="str">
        <f t="shared" si="42"/>
        <v>Ltd</v>
      </c>
      <c r="D619" t="s">
        <v>1660</v>
      </c>
      <c r="E619" s="1" t="str">
        <f>_xlfn.XLOOKUP(_xlfn.NUMBERVALUE(MID(D619,2,5)),'TB LTD 12.22'!$E:$E,'TB LTD 12.22'!$F:$F,)</f>
        <v>PHILIPPINE INSTITUTE OF CYBER SECURITY PROFESSIO</v>
      </c>
      <c r="F619">
        <f>IF(C619="Ltd",_xlfn.XLOOKUP(D619,Index!V:V,Index!R:R,),_xlfn.XLOOKUP(D619,Index!AG:AG,Index!AC:AC,))</f>
        <v>0</v>
      </c>
      <c r="G619">
        <f>IF(C619="Ltd",_xlfn.XLOOKUP(D619,Index!V:V,Index!T:T,),_xlfn.XLOOKUP(D619,Index!AG:AG,Index!AE:AE,))</f>
        <v>0</v>
      </c>
      <c r="H619" s="31"/>
      <c r="I619" s="25">
        <f>_xlfn.XLOOKUP(_xlfn.NUMBERVALUE(MID(D619,2,5)),'TB LTD 12.22'!E:E,'TB LTD 12.22'!H:H,0,0,1)</f>
        <v>-4000</v>
      </c>
      <c r="J619" s="30">
        <f>SUMIF(AJE!$E:$E,D619,AJE!$H:$H)</f>
        <v>0</v>
      </c>
      <c r="K619" s="30">
        <f>SUMIF(AJE!$Q:$Q,D619,AJE!$T:$T)</f>
        <v>0</v>
      </c>
      <c r="L619" s="39">
        <f t="shared" si="40"/>
        <v>-4000</v>
      </c>
      <c r="M619" s="30">
        <f>SUMIF(AJE!$AB:$AB,D619,AJE!$AE:$AE)</f>
        <v>0</v>
      </c>
      <c r="N619" s="29">
        <f t="shared" si="41"/>
        <v>-4000</v>
      </c>
      <c r="P619" s="29"/>
    </row>
    <row r="620" spans="1:16" x14ac:dyDescent="0.35">
      <c r="A620">
        <f>_xlfn.XLOOKUP($B620,Index!$E:$E,Index!$D:$D,)</f>
        <v>7</v>
      </c>
      <c r="B620" t="str">
        <f>IF($C620="Ltd",_xlfn.XLOOKUP($D620,Index!$V:$V,Index!$P:$P,),_xlfn.XLOOKUP($D620,Index!$AG:$AG,Index!$AA:$AA,))</f>
        <v>Accrued expenses and other payable</v>
      </c>
      <c r="C620" t="str">
        <f t="shared" si="42"/>
        <v>Ltd</v>
      </c>
      <c r="D620" t="s">
        <v>1661</v>
      </c>
      <c r="E620" s="1" t="str">
        <f>_xlfn.XLOOKUP(_xlfn.NUMBERVALUE(MID(D620,2,5)),'TB LTD 12.22'!$E:$E,'TB LTD 12.22'!$F:$F,)</f>
        <v>הפרשה לעודפות 2021</v>
      </c>
      <c r="F620">
        <f>IF(C620="Ltd",_xlfn.XLOOKUP(D620,Index!V:V,Index!R:R,),_xlfn.XLOOKUP(D620,Index!AG:AG,Index!AC:AC,))</f>
        <v>0</v>
      </c>
      <c r="G620">
        <f>IF(C620="Ltd",_xlfn.XLOOKUP(D620,Index!V:V,Index!T:T,),_xlfn.XLOOKUP(D620,Index!AG:AG,Index!AE:AE,))</f>
        <v>0</v>
      </c>
      <c r="H620" s="31"/>
      <c r="I620" s="25">
        <f>_xlfn.XLOOKUP(_xlfn.NUMBERVALUE(MID(D620,2,5)),'TB LTD 12.22'!E:E,'TB LTD 12.22'!H:H,0,0,1)</f>
        <v>-25069.62</v>
      </c>
      <c r="J620" s="30">
        <f>SUMIF(AJE!$E:$E,D620,AJE!$H:$H)</f>
        <v>0</v>
      </c>
      <c r="K620" s="30">
        <f>SUMIF(AJE!$Q:$Q,D620,AJE!$T:$T)</f>
        <v>0</v>
      </c>
      <c r="L620" s="39">
        <f t="shared" si="40"/>
        <v>-25069.62</v>
      </c>
      <c r="M620" s="30">
        <f>SUMIF(AJE!$AB:$AB,D620,AJE!$AE:$AE)</f>
        <v>0</v>
      </c>
      <c r="N620" s="29">
        <f t="shared" si="41"/>
        <v>-25069.62</v>
      </c>
      <c r="P620" s="29"/>
    </row>
    <row r="621" spans="1:16" x14ac:dyDescent="0.35">
      <c r="A621">
        <f>_xlfn.XLOOKUP($B621,Index!$E:$E,Index!$D:$D,)</f>
        <v>3</v>
      </c>
      <c r="B621" t="str">
        <f>IF($C621="Ltd",_xlfn.XLOOKUP($D621,Index!$V:$V,Index!$P:$P,),_xlfn.XLOOKUP($D621,Index!$AG:$AG,Index!$AA:$AA,))</f>
        <v>Prepaid expenses and other receivable</v>
      </c>
      <c r="C621" t="str">
        <f t="shared" si="42"/>
        <v>Ltd</v>
      </c>
      <c r="D621" t="s">
        <v>20024</v>
      </c>
      <c r="E621" s="1" t="str">
        <f>_xlfn.XLOOKUP(_xlfn.NUMBERVALUE(MID(D621,2,5)),'TB LTD 12.22'!$E:$E,'TB LTD 12.22'!$F:$F,)</f>
        <v>בונוס הוצאות מראש ז"ק</v>
      </c>
      <c r="F621" t="str">
        <f>IF(C621="Ltd",_xlfn.XLOOKUP(D621,Index!V:V,Index!R:R,),_xlfn.XLOOKUP(D621,Index!AG:AG,Index!AC:AC,))</f>
        <v>Prepaid Commissions</v>
      </c>
      <c r="G621">
        <f>IF(C621="Ltd",_xlfn.XLOOKUP(D621,Index!V:V,Index!T:T,),_xlfn.XLOOKUP(D621,Index!AG:AG,Index!AE:AE,))</f>
        <v>0</v>
      </c>
      <c r="H621" s="31"/>
      <c r="I621" s="25">
        <f>_xlfn.XLOOKUP(_xlfn.NUMBERVALUE(MID(D621,2,5)),'TB LTD 12.22'!E:E,'TB LTD 12.22'!H:H,0,0,1)</f>
        <v>242000</v>
      </c>
      <c r="J621" s="30">
        <f>SUMIF(AJE!$E:$E,D621,AJE!$H:$H)</f>
        <v>0</v>
      </c>
      <c r="K621" s="30">
        <f>SUMIF(AJE!$Q:$Q,D621,AJE!$T:$T)</f>
        <v>0</v>
      </c>
      <c r="L621" s="39">
        <f t="shared" si="40"/>
        <v>242000</v>
      </c>
      <c r="M621" s="30">
        <f>SUMIF(AJE!$AB:$AB,D621,AJE!$AE:$AE)</f>
        <v>0</v>
      </c>
      <c r="N621" s="29">
        <f t="shared" si="41"/>
        <v>242000</v>
      </c>
      <c r="P621" s="29"/>
    </row>
    <row r="622" spans="1:16" x14ac:dyDescent="0.35">
      <c r="A622">
        <f>_xlfn.XLOOKUP($B622,Index!$E:$E,Index!$D:$D,)</f>
        <v>8</v>
      </c>
      <c r="B622" t="str">
        <f>IF($C622="Ltd",_xlfn.XLOOKUP($D622,Index!$V:$V,Index!$P:$P,),_xlfn.XLOOKUP($D622,Index!$AG:$AG,Index!$AA:$AA,))</f>
        <v>Employees Payable</v>
      </c>
      <c r="C622" t="str">
        <f t="shared" si="42"/>
        <v>Ltd</v>
      </c>
      <c r="D622" t="s">
        <v>1662</v>
      </c>
      <c r="E622" s="1" t="str">
        <f>_xlfn.XLOOKUP(_xlfn.NUMBERVALUE(MID(D622,2,5)),'TB LTD 12.22'!$E:$E,'TB LTD 12.22'!$F:$F,)</f>
        <v>ניצן גיא</v>
      </c>
      <c r="F622">
        <f>IF(C622="Ltd",_xlfn.XLOOKUP(D622,Index!V:V,Index!R:R,),_xlfn.XLOOKUP(D622,Index!AG:AG,Index!AC:AC,))</f>
        <v>0</v>
      </c>
      <c r="G622">
        <f>IF(C622="Ltd",_xlfn.XLOOKUP(D622,Index!V:V,Index!T:T,),_xlfn.XLOOKUP(D622,Index!AG:AG,Index!AE:AE,))</f>
        <v>0</v>
      </c>
      <c r="H622" s="31"/>
      <c r="I622" s="25">
        <f>_xlfn.XLOOKUP(_xlfn.NUMBERVALUE(MID(D622,2,5)),'TB LTD 12.22'!E:E,'TB LTD 12.22'!H:H,0,0,1)</f>
        <v>8.5299999999999994</v>
      </c>
      <c r="J622" s="30">
        <f>SUMIF(AJE!$E:$E,D622,AJE!$H:$H)</f>
        <v>0</v>
      </c>
      <c r="K622" s="30">
        <f>SUMIF(AJE!$Q:$Q,D622,AJE!$T:$T)</f>
        <v>0</v>
      </c>
      <c r="L622" s="39">
        <f t="shared" si="40"/>
        <v>8.5299999999999994</v>
      </c>
      <c r="M622" s="30">
        <f>SUMIF(AJE!$AB:$AB,D622,AJE!$AE:$AE)</f>
        <v>0</v>
      </c>
      <c r="N622" s="29">
        <f t="shared" si="41"/>
        <v>8.5299999999999994</v>
      </c>
      <c r="P622" s="29"/>
    </row>
    <row r="623" spans="1:16" x14ac:dyDescent="0.35">
      <c r="A623">
        <f>_xlfn.XLOOKUP($B623,Index!$E:$E,Index!$D:$D,)</f>
        <v>8</v>
      </c>
      <c r="B623" t="str">
        <f>IF($C623="Ltd",_xlfn.XLOOKUP($D623,Index!$V:$V,Index!$P:$P,),_xlfn.XLOOKUP($D623,Index!$AG:$AG,Index!$AA:$AA,))</f>
        <v>Employees Payable</v>
      </c>
      <c r="C623" t="str">
        <f t="shared" si="42"/>
        <v>Ltd</v>
      </c>
      <c r="D623" t="s">
        <v>1663</v>
      </c>
      <c r="E623" s="1" t="str">
        <f>_xlfn.XLOOKUP(_xlfn.NUMBERVALUE(MID(D623,2,5)),'TB LTD 12.22'!$E:$E,'TB LTD 12.22'!$F:$F,)</f>
        <v>יניב שלם</v>
      </c>
      <c r="F623">
        <f>IF(C623="Ltd",_xlfn.XLOOKUP(D623,Index!V:V,Index!R:R,),_xlfn.XLOOKUP(D623,Index!AG:AG,Index!AC:AC,))</f>
        <v>0</v>
      </c>
      <c r="G623">
        <f>IF(C623="Ltd",_xlfn.XLOOKUP(D623,Index!V:V,Index!T:T,),_xlfn.XLOOKUP(D623,Index!AG:AG,Index!AE:AE,))</f>
        <v>0</v>
      </c>
      <c r="H623" s="31"/>
      <c r="I623" s="25">
        <f>_xlfn.XLOOKUP(_xlfn.NUMBERVALUE(MID(D623,2,5)),'TB LTD 12.22'!E:E,'TB LTD 12.22'!H:H,0,0,1)</f>
        <v>-8.5299999999999994</v>
      </c>
      <c r="J623" s="30">
        <f>SUMIF(AJE!$E:$E,D623,AJE!$H:$H)</f>
        <v>0</v>
      </c>
      <c r="K623" s="30">
        <f>SUMIF(AJE!$Q:$Q,D623,AJE!$T:$T)</f>
        <v>0</v>
      </c>
      <c r="L623" s="39">
        <f t="shared" si="40"/>
        <v>-8.5299999999999994</v>
      </c>
      <c r="M623" s="30">
        <f>SUMIF(AJE!$AB:$AB,D623,AJE!$AE:$AE)</f>
        <v>0</v>
      </c>
      <c r="N623" s="29">
        <f t="shared" si="41"/>
        <v>-8.5299999999999994</v>
      </c>
      <c r="P623" s="29"/>
    </row>
    <row r="624" spans="1:16" x14ac:dyDescent="0.35">
      <c r="A624">
        <f>_xlfn.XLOOKUP($B624,Index!$E:$E,Index!$D:$D,)</f>
        <v>30</v>
      </c>
      <c r="B624" t="str">
        <f>IF($C624="Ltd",_xlfn.XLOOKUP($D624,Index!$V:$V,Index!$P:$P,),_xlfn.XLOOKUP($D624,Index!$AG:$AG,Index!$AA:$AA,))</f>
        <v>Cost of Sales</v>
      </c>
      <c r="C624" t="str">
        <f t="shared" si="42"/>
        <v>Ltd</v>
      </c>
      <c r="D624" t="s">
        <v>1664</v>
      </c>
      <c r="E624" s="1" t="str">
        <f>_xlfn.XLOOKUP(_xlfn.NUMBERVALUE(MID(D624,2,5)),'TB LTD 12.22'!$E:$E,'TB LTD 12.22'!$F:$F,)</f>
        <v>זק.השתלמות שירות לקוחות</v>
      </c>
      <c r="F624" t="str">
        <f>IF(C624="Ltd",_xlfn.XLOOKUP(D624,Index!V:V,Index!R:R,),_xlfn.XLOOKUP(D624,Index!AG:AG,Index!AC:AC,))</f>
        <v>Payroll &amp; Payroll related</v>
      </c>
      <c r="G624">
        <f>IF(C624="Ltd",_xlfn.XLOOKUP(D624,Index!V:V,Index!T:T,),_xlfn.XLOOKUP(D624,Index!AG:AG,Index!AE:AE,))</f>
        <v>0</v>
      </c>
      <c r="H624" s="31"/>
      <c r="I624" s="25">
        <f>_xlfn.XLOOKUP(_xlfn.NUMBERVALUE(MID(D624,2,5)),'TB LTD 12.22'!E:E,'TB LTD 12.22'!H:H,0,0,1)</f>
        <v>656.24</v>
      </c>
      <c r="J624" s="30">
        <f>SUMIF(AJE!$E:$E,D624,AJE!$H:$H)</f>
        <v>0</v>
      </c>
      <c r="K624" s="30">
        <f>SUMIF(AJE!$Q:$Q,D624,AJE!$T:$T)</f>
        <v>0</v>
      </c>
      <c r="L624" s="39">
        <f t="shared" si="40"/>
        <v>656.24</v>
      </c>
      <c r="M624" s="30">
        <f>SUMIF(AJE!$AB:$AB,D624,AJE!$AE:$AE)</f>
        <v>0</v>
      </c>
      <c r="N624" s="29">
        <f t="shared" si="41"/>
        <v>656.24</v>
      </c>
      <c r="P624" s="29"/>
    </row>
    <row r="625" spans="1:16" x14ac:dyDescent="0.35">
      <c r="A625">
        <f>_xlfn.XLOOKUP($B625,Index!$E:$E,Index!$D:$D,)</f>
        <v>50</v>
      </c>
      <c r="B625" t="str">
        <f>IF($C625="Ltd",_xlfn.XLOOKUP($D625,Index!$V:$V,Index!$P:$P,),_xlfn.XLOOKUP($D625,Index!$AG:$AG,Index!$AA:$AA,))</f>
        <v>Sales</v>
      </c>
      <c r="C625" t="str">
        <f t="shared" si="42"/>
        <v>Ltd</v>
      </c>
      <c r="D625" t="s">
        <v>1665</v>
      </c>
      <c r="E625" s="1" t="str">
        <f>_xlfn.XLOOKUP((MID(D625,2,6)),'TB LTD 12.22'!$E:$E,'TB LTD 12.22'!$F:$F,)</f>
        <v>EMEA Commission Martin 9820</v>
      </c>
      <c r="F625" t="str">
        <f>IF(C625="Ltd",_xlfn.XLOOKUP(D625,Index!V:V,Index!R:R,),_xlfn.XLOOKUP(D625,Index!AG:AG,Index!AC:AC,))</f>
        <v>Payroll &amp; Payroll related</v>
      </c>
      <c r="G625">
        <f>IF(C625="Ltd",_xlfn.XLOOKUP(D625,Index!V:V,Index!T:T,),_xlfn.XLOOKUP(D625,Index!AG:AG,Index!AE:AE,))</f>
        <v>0</v>
      </c>
      <c r="H625" s="31"/>
      <c r="I625" s="25">
        <f>_xlfn.XLOOKUP(MID(D625,2,6),'TB LTD 12.22'!E:E,'TB LTD 12.22'!H:H,0,0,1)</f>
        <v>29565.07</v>
      </c>
      <c r="J625" s="30">
        <f>SUMIF(AJE!$E:$E,D625,AJE!$H:$H)</f>
        <v>0</v>
      </c>
      <c r="K625" s="30">
        <f>SUMIF(AJE!$Q:$Q,D625,AJE!$T:$T)</f>
        <v>0</v>
      </c>
      <c r="L625" s="39">
        <f t="shared" si="40"/>
        <v>29565.07</v>
      </c>
      <c r="M625" s="30">
        <f>SUMIF(AJE!$AB:$AB,D625,AJE!$AE:$AE)</f>
        <v>0</v>
      </c>
      <c r="N625" s="29">
        <f t="shared" si="41"/>
        <v>29565.07</v>
      </c>
      <c r="P625" s="29"/>
    </row>
    <row r="626" spans="1:16" x14ac:dyDescent="0.35">
      <c r="A626">
        <f>_xlfn.XLOOKUP($B626,Index!$E:$E,Index!$D:$D,)</f>
        <v>50</v>
      </c>
      <c r="B626" t="str">
        <f>IF($C626="Ltd",_xlfn.XLOOKUP($D626,Index!$V:$V,Index!$P:$P,),_xlfn.XLOOKUP($D626,Index!$AG:$AG,Index!$AA:$AA,))</f>
        <v>Sales</v>
      </c>
      <c r="C626" t="str">
        <f t="shared" si="42"/>
        <v>Ltd</v>
      </c>
      <c r="D626" t="s">
        <v>1666</v>
      </c>
      <c r="E626" s="1" t="str">
        <f>_xlfn.XLOOKUP(_xlfn.NUMBERVALUE(MID(D626,2,5)),'TB LTD 12.22'!$E:$E,'TB LTD 12.22'!$F:$F,)</f>
        <v>Software licenses R&amp;D+Marketing (Monday)</v>
      </c>
      <c r="F626" t="str">
        <f>IF(C626="Ltd",_xlfn.XLOOKUP(D626,Index!V:V,Index!R:R,),_xlfn.XLOOKUP(D626,Index!AG:AG,Index!AC:AC,))</f>
        <v>Payroll &amp; Payroll related</v>
      </c>
      <c r="G626">
        <f>IF(C626="Ltd",_xlfn.XLOOKUP(D626,Index!V:V,Index!T:T,),_xlfn.XLOOKUP(D626,Index!AG:AG,Index!AE:AE,))</f>
        <v>0</v>
      </c>
      <c r="H626" s="31"/>
      <c r="I626" s="25">
        <f>_xlfn.XLOOKUP(MID(D626,2,6),'TB LTD 12.22'!E:E,'TB LTD 12.22'!H:H,0,0,1)</f>
        <v>57863.09</v>
      </c>
      <c r="J626" s="30">
        <f>SUMIF(AJE!$E:$E,D626,AJE!$H:$H)</f>
        <v>0</v>
      </c>
      <c r="K626" s="30">
        <f>SUMIF(AJE!$Q:$Q,D626,AJE!$T:$T)</f>
        <v>0</v>
      </c>
      <c r="L626" s="39">
        <f t="shared" si="40"/>
        <v>57863.09</v>
      </c>
      <c r="M626" s="30">
        <f>SUMIF(AJE!$AB:$AB,D626,AJE!$AE:$AE)</f>
        <v>0</v>
      </c>
      <c r="N626" s="29">
        <f t="shared" si="41"/>
        <v>57863.09</v>
      </c>
      <c r="P626" s="29"/>
    </row>
    <row r="627" spans="1:16" x14ac:dyDescent="0.35">
      <c r="A627">
        <f>_xlfn.XLOOKUP($B627,Index!$E:$E,Index!$D:$D,)</f>
        <v>30</v>
      </c>
      <c r="B627" t="str">
        <f>IF($C627="Ltd",_xlfn.XLOOKUP($D627,Index!$V:$V,Index!$P:$P,),_xlfn.XLOOKUP($D627,Index!$AG:$AG,Index!$AA:$AA,))</f>
        <v>Cost of Sales</v>
      </c>
      <c r="C627" t="str">
        <f t="shared" si="42"/>
        <v>Ltd</v>
      </c>
      <c r="D627" t="s">
        <v>1667</v>
      </c>
      <c r="E627" s="1" t="str">
        <f>_xlfn.XLOOKUP((MID(D627,2,6)),'TB LTD 12.22'!$E:$E,'TB LTD 12.22'!$F:$F,)</f>
        <v>Singapore Nethaniel Lew Bonus 15767</v>
      </c>
      <c r="F627" t="str">
        <f>IF(C627="Ltd",_xlfn.XLOOKUP(D627,Index!V:V,Index!R:R,),_xlfn.XLOOKUP(D627,Index!AG:AG,Index!AC:AC,))</f>
        <v>Payroll &amp; Payroll related</v>
      </c>
      <c r="G627">
        <f>IF(C627="Ltd",_xlfn.XLOOKUP(D627,Index!V:V,Index!T:T,),_xlfn.XLOOKUP(D627,Index!AG:AG,Index!AE:AE,))</f>
        <v>0</v>
      </c>
      <c r="H627" s="31"/>
      <c r="I627" s="25">
        <f>_xlfn.XLOOKUP(MID(D627,2,6),'TB LTD 12.22'!E:E,'TB LTD 12.22'!H:H,0,0,1)</f>
        <v>5868.65</v>
      </c>
      <c r="J627" s="30">
        <f>SUMIF(AJE!$E:$E,D627,AJE!$H:$H)</f>
        <v>0</v>
      </c>
      <c r="K627" s="30">
        <f>SUMIF(AJE!$Q:$Q,D627,AJE!$T:$T)</f>
        <v>0</v>
      </c>
      <c r="L627" s="39">
        <f t="shared" si="40"/>
        <v>5868.65</v>
      </c>
      <c r="M627" s="30">
        <f>SUMIF(AJE!$AB:$AB,D627,AJE!$AE:$AE)</f>
        <v>0</v>
      </c>
      <c r="N627" s="29">
        <f t="shared" si="41"/>
        <v>5868.65</v>
      </c>
      <c r="P627" s="29"/>
    </row>
    <row r="628" spans="1:16" x14ac:dyDescent="0.35">
      <c r="A628">
        <f>_xlfn.XLOOKUP($B628,Index!$E:$E,Index!$D:$D,)</f>
        <v>50</v>
      </c>
      <c r="B628" t="str">
        <f>IF($C628="Ltd",_xlfn.XLOOKUP($D628,Index!$V:$V,Index!$P:$P,),_xlfn.XLOOKUP($D628,Index!$AG:$AG,Index!$AA:$AA,))</f>
        <v>Sales</v>
      </c>
      <c r="C628" t="str">
        <f t="shared" si="42"/>
        <v>Ltd</v>
      </c>
      <c r="D628" t="s">
        <v>1668</v>
      </c>
      <c r="E628" s="1" t="str">
        <f>_xlfn.XLOOKUP((MID(D628,2,6)),'TB LTD 12.22'!$E:$E,'TB LTD 12.22'!$F:$F,)</f>
        <v>Singapore Nethaniel Lew Commission15767</v>
      </c>
      <c r="F628" t="str">
        <f>IF(C628="Ltd",_xlfn.XLOOKUP(D628,Index!V:V,Index!R:R,),_xlfn.XLOOKUP(D628,Index!AG:AG,Index!AC:AC,))</f>
        <v>Payroll &amp; Payroll related</v>
      </c>
      <c r="G628">
        <f>IF(C628="Ltd",_xlfn.XLOOKUP(D628,Index!V:V,Index!T:T,),_xlfn.XLOOKUP(D628,Index!AG:AG,Index!AE:AE,))</f>
        <v>0</v>
      </c>
      <c r="H628" s="31"/>
      <c r="I628" s="25">
        <f>_xlfn.XLOOKUP(MID(D628,2,6),'TB LTD 12.22'!E:E,'TB LTD 12.22'!H:H,0,0,1)</f>
        <v>464.86</v>
      </c>
      <c r="J628" s="30">
        <f>SUMIF(AJE!$E:$E,D628,AJE!$H:$H)</f>
        <v>0</v>
      </c>
      <c r="K628" s="30">
        <f>SUMIF(AJE!$Q:$Q,D628,AJE!$T:$T)</f>
        <v>0</v>
      </c>
      <c r="L628" s="39">
        <f t="shared" si="40"/>
        <v>464.86</v>
      </c>
      <c r="M628" s="30">
        <f>SUMIF(AJE!$AB:$AB,D628,AJE!$AE:$AE)</f>
        <v>0</v>
      </c>
      <c r="N628" s="29">
        <f t="shared" si="41"/>
        <v>464.86</v>
      </c>
      <c r="P628" s="29"/>
    </row>
    <row r="629" spans="1:16" x14ac:dyDescent="0.35">
      <c r="A629">
        <f>_xlfn.XLOOKUP($B629,Index!$E:$E,Index!$D:$D,)</f>
        <v>50</v>
      </c>
      <c r="B629" t="str">
        <f>IF($C629="Ltd",_xlfn.XLOOKUP($D629,Index!$V:$V,Index!$P:$P,),_xlfn.XLOOKUP($D629,Index!$AG:$AG,Index!$AA:$AA,))</f>
        <v>Sales</v>
      </c>
      <c r="C629" t="str">
        <f t="shared" si="42"/>
        <v>Ltd</v>
      </c>
      <c r="D629" t="s">
        <v>1669</v>
      </c>
      <c r="E629" s="1" t="str">
        <f>_xlfn.XLOOKUP((MID(D629,2,6)),'TB LTD 12.22'!$E:$E,'TB LTD 12.22'!$F:$F,)</f>
        <v>Singapore Nethaniel Lew Exp15767</v>
      </c>
      <c r="F629" t="str">
        <f>IF(C629="Ltd",_xlfn.XLOOKUP(D629,Index!V:V,Index!R:R,),_xlfn.XLOOKUP(D629,Index!AG:AG,Index!AC:AC,))</f>
        <v>T&amp;E</v>
      </c>
      <c r="G629">
        <f>IF(C629="Ltd",_xlfn.XLOOKUP(D629,Index!V:V,Index!T:T,),_xlfn.XLOOKUP(D629,Index!AG:AG,Index!AE:AE,))</f>
        <v>0</v>
      </c>
      <c r="H629" s="31"/>
      <c r="I629" s="25">
        <f>_xlfn.XLOOKUP(MID(D629,2,6),'TB LTD 12.22'!E:E,'TB LTD 12.22'!H:H,0,0,1)</f>
        <v>434.15</v>
      </c>
      <c r="J629" s="30">
        <f>SUMIF(AJE!$E:$E,D629,AJE!$H:$H)</f>
        <v>0</v>
      </c>
      <c r="K629" s="30">
        <f>SUMIF(AJE!$Q:$Q,D629,AJE!$T:$T)</f>
        <v>0</v>
      </c>
      <c r="L629" s="39">
        <f t="shared" si="40"/>
        <v>434.15</v>
      </c>
      <c r="M629" s="30">
        <f>SUMIF(AJE!$AB:$AB,D629,AJE!$AE:$AE)</f>
        <v>0</v>
      </c>
      <c r="N629" s="29">
        <f t="shared" si="41"/>
        <v>434.15</v>
      </c>
      <c r="P629" s="29"/>
    </row>
    <row r="630" spans="1:16" x14ac:dyDescent="0.35">
      <c r="A630">
        <f>_xlfn.XLOOKUP($B630,Index!$E:$E,Index!$D:$D,)</f>
        <v>30</v>
      </c>
      <c r="B630" t="str">
        <f>IF($C630="Ltd",_xlfn.XLOOKUP($D630,Index!$V:$V,Index!$P:$P,),_xlfn.XLOOKUP($D630,Index!$AG:$AG,Index!$AA:$AA,))</f>
        <v>Cost of Sales</v>
      </c>
      <c r="C630" t="str">
        <f t="shared" si="42"/>
        <v>Ltd</v>
      </c>
      <c r="D630" t="s">
        <v>1670</v>
      </c>
      <c r="E630" s="1" t="str">
        <f>_xlfn.XLOOKUP(_xlfn.NUMBERVALUE(MID(D630,2,5)),'TB LTD 12.22'!$E:$E,'TB LTD 12.22'!$F:$F,)</f>
        <v>ביטוח דירקטורים + אחריות מקצועית</v>
      </c>
      <c r="F630" t="str">
        <f>IF(C630="Ltd",_xlfn.XLOOKUP(D630,Index!V:V,Index!R:R,),_xlfn.XLOOKUP(D630,Index!AG:AG,Index!AC:AC,))</f>
        <v>Payroll &amp; Payroll related</v>
      </c>
      <c r="G630">
        <f>IF(C630="Ltd",_xlfn.XLOOKUP(D630,Index!V:V,Index!T:T,),_xlfn.XLOOKUP(D630,Index!AG:AG,Index!AE:AE,))</f>
        <v>0</v>
      </c>
      <c r="H630" s="31"/>
      <c r="I630" s="25">
        <f>_xlfn.XLOOKUP(MID(D630,2,6),'TB LTD 12.22'!E:E,'TB LTD 12.22'!H:H,0,0,1)</f>
        <v>52539.519999999997</v>
      </c>
      <c r="J630" s="30">
        <f>SUMIF(AJE!$E:$E,D630,AJE!$H:$H)</f>
        <v>0</v>
      </c>
      <c r="K630" s="30">
        <f>SUMIF(AJE!$Q:$Q,D630,AJE!$T:$T)</f>
        <v>0</v>
      </c>
      <c r="L630" s="39">
        <f t="shared" si="40"/>
        <v>52539.519999999997</v>
      </c>
      <c r="M630" s="30">
        <f>SUMIF(AJE!$AB:$AB,D630,AJE!$AE:$AE)</f>
        <v>0</v>
      </c>
      <c r="N630" s="29">
        <f t="shared" si="41"/>
        <v>52539.519999999997</v>
      </c>
      <c r="P630" s="29"/>
    </row>
    <row r="631" spans="1:16" x14ac:dyDescent="0.35">
      <c r="A631">
        <f>_xlfn.XLOOKUP($B631,Index!$E:$E,Index!$D:$D,)</f>
        <v>50</v>
      </c>
      <c r="B631" t="str">
        <f>IF($C631="Ltd",_xlfn.XLOOKUP($D631,Index!$V:$V,Index!$P:$P,),_xlfn.XLOOKUP($D631,Index!$AG:$AG,Index!$AA:$AA,))</f>
        <v>Sales</v>
      </c>
      <c r="C631" t="str">
        <f t="shared" si="42"/>
        <v>Ltd</v>
      </c>
      <c r="D631" t="s">
        <v>1671</v>
      </c>
      <c r="E631" s="1" t="str">
        <f>_xlfn.XLOOKUP((MID(D631,2,6)),'TB LTD 12.22'!$E:$E,'TB LTD 12.22'!$F:$F,)</f>
        <v>UK Nick Colin Bonus 14906</v>
      </c>
      <c r="F631" t="str">
        <f>IF(C631="Ltd",_xlfn.XLOOKUP(D631,Index!V:V,Index!R:R,),_xlfn.XLOOKUP(D631,Index!AG:AG,Index!AC:AC,))</f>
        <v>Payroll &amp; Payroll related</v>
      </c>
      <c r="G631">
        <f>IF(C631="Ltd",_xlfn.XLOOKUP(D631,Index!V:V,Index!T:T,),_xlfn.XLOOKUP(D631,Index!AG:AG,Index!AE:AE,))</f>
        <v>0</v>
      </c>
      <c r="H631" s="31"/>
      <c r="I631" s="25">
        <f>_xlfn.XLOOKUP(MID(D631,2,6),'TB LTD 12.22'!E:E,'TB LTD 12.22'!H:H,0,0,1)</f>
        <v>2399.9299999999998</v>
      </c>
      <c r="J631" s="30">
        <f>SUMIF(AJE!$E:$E,D631,AJE!$H:$H)</f>
        <v>0</v>
      </c>
      <c r="K631" s="30">
        <f>SUMIF(AJE!$Q:$Q,D631,AJE!$T:$T)</f>
        <v>0</v>
      </c>
      <c r="L631" s="39">
        <f t="shared" si="40"/>
        <v>2399.9299999999998</v>
      </c>
      <c r="M631" s="30">
        <f>SUMIF(AJE!$AB:$AB,D631,AJE!$AE:$AE)</f>
        <v>0</v>
      </c>
      <c r="N631" s="29">
        <f t="shared" si="41"/>
        <v>2399.9299999999998</v>
      </c>
      <c r="P631" s="29"/>
    </row>
    <row r="632" spans="1:16" x14ac:dyDescent="0.35">
      <c r="A632">
        <f>_xlfn.XLOOKUP($B632,Index!$E:$E,Index!$D:$D,)</f>
        <v>50</v>
      </c>
      <c r="B632" t="str">
        <f>IF($C632="Ltd",_xlfn.XLOOKUP($D632,Index!$V:$V,Index!$P:$P,),_xlfn.XLOOKUP($D632,Index!$AG:$AG,Index!$AA:$AA,))</f>
        <v>Sales</v>
      </c>
      <c r="C632" t="str">
        <f t="shared" si="42"/>
        <v>Ltd</v>
      </c>
      <c r="D632" t="s">
        <v>1672</v>
      </c>
      <c r="E632" s="1" t="str">
        <f>_xlfn.XLOOKUP((MID(D632,2,6)),'TB LTD 12.22'!$E:$E,'TB LTD 12.22'!$F:$F,)</f>
        <v>UK Nick Colin Commision14906</v>
      </c>
      <c r="F632" t="str">
        <f>IF(C632="Ltd",_xlfn.XLOOKUP(D632,Index!V:V,Index!R:R,),_xlfn.XLOOKUP(D632,Index!AG:AG,Index!AC:AC,))</f>
        <v>Payroll &amp; Payroll related</v>
      </c>
      <c r="G632">
        <f>IF(C632="Ltd",_xlfn.XLOOKUP(D632,Index!V:V,Index!T:T,),_xlfn.XLOOKUP(D632,Index!AG:AG,Index!AE:AE,))</f>
        <v>0</v>
      </c>
      <c r="H632" s="31"/>
      <c r="I632" s="25">
        <f>_xlfn.XLOOKUP(MID(D632,2,6),'TB LTD 12.22'!E:E,'TB LTD 12.22'!H:H,0,0,1)</f>
        <v>180995.08</v>
      </c>
      <c r="J632" s="30">
        <f>SUMIF(AJE!$E:$E,D632,AJE!$H:$H)</f>
        <v>0</v>
      </c>
      <c r="K632" s="30">
        <f>SUMIF(AJE!$Q:$Q,D632,AJE!$T:$T)</f>
        <v>0</v>
      </c>
      <c r="L632" s="39">
        <f t="shared" si="40"/>
        <v>180995.08</v>
      </c>
      <c r="M632" s="30">
        <f>SUMIF(AJE!$AB:$AB,D632,AJE!$AE:$AE)</f>
        <v>0</v>
      </c>
      <c r="N632" s="29">
        <f t="shared" si="41"/>
        <v>180995.08</v>
      </c>
      <c r="P632" s="29"/>
    </row>
    <row r="633" spans="1:16" x14ac:dyDescent="0.35">
      <c r="A633">
        <f>_xlfn.XLOOKUP($B633,Index!$E:$E,Index!$D:$D,)</f>
        <v>50</v>
      </c>
      <c r="B633" t="str">
        <f>IF($C633="Ltd",_xlfn.XLOOKUP($D633,Index!$V:$V,Index!$P:$P,),_xlfn.XLOOKUP($D633,Index!$AG:$AG,Index!$AA:$AA,))</f>
        <v>Sales</v>
      </c>
      <c r="C633" t="str">
        <f t="shared" si="42"/>
        <v>Ltd</v>
      </c>
      <c r="D633" t="s">
        <v>1673</v>
      </c>
      <c r="E633" s="1" t="str">
        <f>_xlfn.XLOOKUP((MID(D633,2,6)),'TB LTD 12.22'!$E:$E,'TB LTD 12.22'!$F:$F,)</f>
        <v>UK Nick Colin Exp 14906</v>
      </c>
      <c r="F633" t="str">
        <f>IF(C633="Ltd",_xlfn.XLOOKUP(D633,Index!V:V,Index!R:R,),_xlfn.XLOOKUP(D633,Index!AG:AG,Index!AC:AC,))</f>
        <v>T&amp;E</v>
      </c>
      <c r="G633">
        <f>IF(C633="Ltd",_xlfn.XLOOKUP(D633,Index!V:V,Index!T:T,),_xlfn.XLOOKUP(D633,Index!AG:AG,Index!AE:AE,))</f>
        <v>0</v>
      </c>
      <c r="H633" s="31"/>
      <c r="I633" s="25">
        <f>_xlfn.XLOOKUP(MID(D633,2,6),'TB LTD 12.22'!E:E,'TB LTD 12.22'!H:H,0,0,1)</f>
        <v>3752.07</v>
      </c>
      <c r="J633" s="30">
        <f>SUMIF(AJE!$E:$E,D633,AJE!$H:$H)</f>
        <v>0</v>
      </c>
      <c r="K633" s="30">
        <f>SUMIF(AJE!$Q:$Q,D633,AJE!$T:$T)</f>
        <v>0</v>
      </c>
      <c r="L633" s="39">
        <f t="shared" si="40"/>
        <v>3752.07</v>
      </c>
      <c r="M633" s="30">
        <f>SUMIF(AJE!$AB:$AB,D633,AJE!$AE:$AE)</f>
        <v>0</v>
      </c>
      <c r="N633" s="29">
        <f t="shared" si="41"/>
        <v>3752.07</v>
      </c>
      <c r="P633" s="29"/>
    </row>
    <row r="634" spans="1:16" x14ac:dyDescent="0.35">
      <c r="A634">
        <f>_xlfn.XLOOKUP($B634,Index!$E:$E,Index!$D:$D,)</f>
        <v>50</v>
      </c>
      <c r="B634" t="str">
        <f>IF($C634="Ltd",_xlfn.XLOOKUP($D634,Index!$V:$V,Index!$P:$P,),_xlfn.XLOOKUP($D634,Index!$AG:$AG,Index!$AA:$AA,))</f>
        <v>Sales</v>
      </c>
      <c r="C634" t="str">
        <f t="shared" si="42"/>
        <v>Ltd</v>
      </c>
      <c r="D634" t="s">
        <v>1674</v>
      </c>
      <c r="E634" s="1" t="str">
        <f>_xlfn.XLOOKUP(_xlfn.NUMBERVALUE(MID(D634,2,5)),'TB LTD 12.22'!$E:$E,'TB LTD 12.22'!$F:$F,)</f>
        <v>Software and tools G&amp;A for HR</v>
      </c>
      <c r="F634" t="str">
        <f>IF(C634="Ltd",_xlfn.XLOOKUP(D634,Index!V:V,Index!R:R,),_xlfn.XLOOKUP(D634,Index!AG:AG,Index!AC:AC,))</f>
        <v>Payroll &amp; Payroll related</v>
      </c>
      <c r="G634">
        <f>IF(C634="Ltd",_xlfn.XLOOKUP(D634,Index!V:V,Index!T:T,),_xlfn.XLOOKUP(D634,Index!AG:AG,Index!AE:AE,))</f>
        <v>0</v>
      </c>
      <c r="H634" s="31"/>
      <c r="I634" s="25">
        <f>_xlfn.XLOOKUP(MID(D634,2,6),'TB LTD 12.22'!E:E,'TB LTD 12.22'!H:H,0,0,1)</f>
        <v>133529.34</v>
      </c>
      <c r="J634" s="30">
        <f>SUMIF(AJE!$E:$E,D634,AJE!$H:$H)</f>
        <v>0</v>
      </c>
      <c r="K634" s="30">
        <f>SUMIF(AJE!$Q:$Q,D634,AJE!$T:$T)</f>
        <v>0</v>
      </c>
      <c r="L634" s="39">
        <f t="shared" si="40"/>
        <v>133529.34</v>
      </c>
      <c r="M634" s="30">
        <f>SUMIF(AJE!$AB:$AB,D634,AJE!$AE:$AE)</f>
        <v>0</v>
      </c>
      <c r="N634" s="29">
        <f t="shared" si="41"/>
        <v>133529.34</v>
      </c>
      <c r="P634" s="29"/>
    </row>
    <row r="635" spans="1:16" x14ac:dyDescent="0.35">
      <c r="A635">
        <f>_xlfn.XLOOKUP($B635,Index!$E:$E,Index!$D:$D,)</f>
        <v>50</v>
      </c>
      <c r="B635" t="str">
        <f>IF($C635="Ltd",_xlfn.XLOOKUP($D635,Index!$V:$V,Index!$P:$P,),_xlfn.XLOOKUP($D635,Index!$AG:$AG,Index!$AA:$AA,))</f>
        <v>Sales</v>
      </c>
      <c r="C635" t="str">
        <f t="shared" si="42"/>
        <v>Ltd</v>
      </c>
      <c r="D635" t="s">
        <v>1675</v>
      </c>
      <c r="E635" s="1" t="str">
        <f>_xlfn.XLOOKUP((MID(D635,2,6)),'TB LTD 12.22'!$E:$E,'TB LTD 12.22'!$F:$F,)</f>
        <v>Australia Sales Exp 18967</v>
      </c>
      <c r="F635" t="str">
        <f>IF(C635="Ltd",_xlfn.XLOOKUP(D635,Index!V:V,Index!R:R,),_xlfn.XLOOKUP(D635,Index!AG:AG,Index!AC:AC,))</f>
        <v>T&amp;E</v>
      </c>
      <c r="G635">
        <f>IF(C635="Ltd",_xlfn.XLOOKUP(D635,Index!V:V,Index!T:T,),_xlfn.XLOOKUP(D635,Index!AG:AG,Index!AE:AE,))</f>
        <v>0</v>
      </c>
      <c r="H635" s="31"/>
      <c r="I635" s="25">
        <f>_xlfn.XLOOKUP(MID(D635,2,6),'TB LTD 12.22'!E:E,'TB LTD 12.22'!H:H,0,0,1)</f>
        <v>35535.19</v>
      </c>
      <c r="J635" s="30">
        <f>SUMIF(AJE!$E:$E,D635,AJE!$H:$H)</f>
        <v>0</v>
      </c>
      <c r="K635" s="30">
        <f>SUMIF(AJE!$Q:$Q,D635,AJE!$T:$T)</f>
        <v>0</v>
      </c>
      <c r="L635" s="39">
        <f t="shared" si="40"/>
        <v>35535.19</v>
      </c>
      <c r="M635" s="30">
        <f>SUMIF(AJE!$AB:$AB,D635,AJE!$AE:$AE)</f>
        <v>0</v>
      </c>
      <c r="N635" s="29">
        <f t="shared" si="41"/>
        <v>35535.19</v>
      </c>
      <c r="P635" s="29"/>
    </row>
    <row r="636" spans="1:16" x14ac:dyDescent="0.35">
      <c r="A636">
        <f>_xlfn.XLOOKUP($B636,Index!$E:$E,Index!$D:$D,)</f>
        <v>50</v>
      </c>
      <c r="B636" t="str">
        <f>IF($C636="Ltd",_xlfn.XLOOKUP($D636,Index!$V:$V,Index!$P:$P,),_xlfn.XLOOKUP($D636,Index!$AG:$AG,Index!$AA:$AA,))</f>
        <v>Sales</v>
      </c>
      <c r="C636" t="str">
        <f t="shared" si="42"/>
        <v>Ltd</v>
      </c>
      <c r="D636" t="s">
        <v>1676</v>
      </c>
      <c r="E636" s="1" t="str">
        <f>_xlfn.XLOOKUP(_xlfn.NUMBERVALUE(MID(D636,2,5)),'TB LTD 12.22'!$E:$E,'TB LTD 12.22'!$F:$F,)</f>
        <v>אבטחה של שליחת קבצים דרך האינטרנט</v>
      </c>
      <c r="F636" t="str">
        <f>IF(C636="Ltd",_xlfn.XLOOKUP(D636,Index!V:V,Index!R:R,),_xlfn.XLOOKUP(D636,Index!AG:AG,Index!AC:AC,))</f>
        <v>Payroll &amp; Payroll related</v>
      </c>
      <c r="G636">
        <f>IF(C636="Ltd",_xlfn.XLOOKUP(D636,Index!V:V,Index!T:T,),_xlfn.XLOOKUP(D636,Index!AG:AG,Index!AE:AE,))</f>
        <v>0</v>
      </c>
      <c r="H636" s="31"/>
      <c r="I636" s="25">
        <f>_xlfn.XLOOKUP(MID(D636,2,6),'TB LTD 12.22'!E:E,'TB LTD 12.22'!H:H,0,0,1)</f>
        <v>99634.02</v>
      </c>
      <c r="J636" s="30">
        <f>SUMIF(AJE!$E:$E,D636,AJE!$H:$H)</f>
        <v>0</v>
      </c>
      <c r="K636" s="30">
        <f>SUMIF(AJE!$Q:$Q,D636,AJE!$T:$T)</f>
        <v>0</v>
      </c>
      <c r="L636" s="39">
        <f t="shared" si="40"/>
        <v>99634.02</v>
      </c>
      <c r="M636" s="30">
        <f>SUMIF(AJE!$AB:$AB,D636,AJE!$AE:$AE)</f>
        <v>0</v>
      </c>
      <c r="N636" s="29">
        <f t="shared" si="41"/>
        <v>99634.02</v>
      </c>
      <c r="P636" s="29"/>
    </row>
    <row r="637" spans="1:16" x14ac:dyDescent="0.35">
      <c r="A637">
        <f>_xlfn.XLOOKUP($B637,Index!$E:$E,Index!$D:$D,)</f>
        <v>50</v>
      </c>
      <c r="B637" t="str">
        <f>IF($C637="Ltd",_xlfn.XLOOKUP($D637,Index!$V:$V,Index!$P:$P,),_xlfn.XLOOKUP($D637,Index!$AG:$AG,Index!$AA:$AA,))</f>
        <v>Sales</v>
      </c>
      <c r="C637" t="str">
        <f t="shared" si="42"/>
        <v>Ltd</v>
      </c>
      <c r="D637" t="s">
        <v>1677</v>
      </c>
      <c r="E637" s="1" t="str">
        <f>_xlfn.XLOOKUP((MID(D637,2,6)),'TB LTD 12.22'!$E:$E,'TB LTD 12.22'!$F:$F,)</f>
        <v>Australia Sales Exp 18972</v>
      </c>
      <c r="F637" t="str">
        <f>IF(C637="Ltd",_xlfn.XLOOKUP(D637,Index!V:V,Index!R:R,),_xlfn.XLOOKUP(D637,Index!AG:AG,Index!AC:AC,))</f>
        <v>T&amp;E</v>
      </c>
      <c r="G637">
        <f>IF(C637="Ltd",_xlfn.XLOOKUP(D637,Index!V:V,Index!T:T,),_xlfn.XLOOKUP(D637,Index!AG:AG,Index!AE:AE,))</f>
        <v>0</v>
      </c>
      <c r="H637" s="31"/>
      <c r="I637" s="25">
        <f>_xlfn.XLOOKUP(MID(D637,2,6),'TB LTD 12.22'!E:E,'TB LTD 12.22'!H:H,0,0,1)</f>
        <v>11512.84</v>
      </c>
      <c r="J637" s="30">
        <f>SUMIF(AJE!$E:$E,D637,AJE!$H:$H)</f>
        <v>0</v>
      </c>
      <c r="K637" s="30">
        <f>SUMIF(AJE!$Q:$Q,D637,AJE!$T:$T)</f>
        <v>0</v>
      </c>
      <c r="L637" s="39">
        <f t="shared" si="40"/>
        <v>11512.84</v>
      </c>
      <c r="M637" s="30">
        <f>SUMIF(AJE!$AB:$AB,D637,AJE!$AE:$AE)</f>
        <v>0</v>
      </c>
      <c r="N637" s="29">
        <f t="shared" si="41"/>
        <v>11512.84</v>
      </c>
      <c r="P637" s="29"/>
    </row>
    <row r="638" spans="1:16" x14ac:dyDescent="0.35">
      <c r="A638">
        <f>_xlfn.XLOOKUP($B638,Index!$E:$E,Index!$D:$D,)</f>
        <v>50</v>
      </c>
      <c r="B638" t="str">
        <f>IF($C638="Ltd",_xlfn.XLOOKUP($D638,Index!$V:$V,Index!$P:$P,),_xlfn.XLOOKUP($D638,Index!$AG:$AG,Index!$AA:$AA,))</f>
        <v>Sales</v>
      </c>
      <c r="C638" t="str">
        <f t="shared" si="42"/>
        <v>Ltd</v>
      </c>
      <c r="D638" t="s">
        <v>1678</v>
      </c>
      <c r="E638" s="1" t="str">
        <f>_xlfn.XLOOKUP(_xlfn.NUMBERVALUE(MID(D638,2,5)),'TB LTD 12.22'!$E:$E,'TB LTD 12.22'!$F:$F,)</f>
        <v>Frontegg services</v>
      </c>
      <c r="F638" t="str">
        <f>IF(C638="Ltd",_xlfn.XLOOKUP(D638,Index!V:V,Index!R:R,),_xlfn.XLOOKUP(D638,Index!AG:AG,Index!AC:AC,))</f>
        <v>Payroll &amp; Payroll related</v>
      </c>
      <c r="G638">
        <f>IF(C638="Ltd",_xlfn.XLOOKUP(D638,Index!V:V,Index!T:T,),_xlfn.XLOOKUP(D638,Index!AG:AG,Index!AE:AE,))</f>
        <v>0</v>
      </c>
      <c r="H638" s="31"/>
      <c r="I638" s="25">
        <f>_xlfn.XLOOKUP(MID(D638,2,6),'TB LTD 12.22'!E:E,'TB LTD 12.22'!H:H,0,0,1)</f>
        <v>132525.39000000001</v>
      </c>
      <c r="J638" s="30">
        <f>SUMIF(AJE!$E:$E,D638,AJE!$H:$H)</f>
        <v>0</v>
      </c>
      <c r="K638" s="30">
        <f>SUMIF(AJE!$Q:$Q,D638,AJE!$T:$T)</f>
        <v>0</v>
      </c>
      <c r="L638" s="39">
        <f t="shared" si="40"/>
        <v>132525.39000000001</v>
      </c>
      <c r="M638" s="30">
        <f>SUMIF(AJE!$AB:$AB,D638,AJE!$AE:$AE)</f>
        <v>0</v>
      </c>
      <c r="N638" s="29">
        <f t="shared" si="41"/>
        <v>132525.39000000001</v>
      </c>
      <c r="P638" s="29"/>
    </row>
    <row r="639" spans="1:16" x14ac:dyDescent="0.35">
      <c r="A639">
        <f>_xlfn.XLOOKUP($B639,Index!$E:$E,Index!$D:$D,)</f>
        <v>50</v>
      </c>
      <c r="B639" t="str">
        <f>IF($C639="Ltd",_xlfn.XLOOKUP($D639,Index!$V:$V,Index!$P:$P,),_xlfn.XLOOKUP($D639,Index!$AG:$AG,Index!$AA:$AA,))</f>
        <v>Sales</v>
      </c>
      <c r="C639" t="str">
        <f t="shared" si="42"/>
        <v>Ltd</v>
      </c>
      <c r="D639" t="s">
        <v>1679</v>
      </c>
      <c r="E639" s="1" t="str">
        <f>_xlfn.XLOOKUP((MID(D639,2,6)),'TB LTD 12.22'!$E:$E,'TB LTD 12.22'!$F:$F,)</f>
        <v>Netherlands Sales Commission 22536</v>
      </c>
      <c r="F639" t="str">
        <f>IF(C639="Ltd",_xlfn.XLOOKUP(D639,Index!V:V,Index!R:R,),_xlfn.XLOOKUP(D639,Index!AG:AG,Index!AC:AC,))</f>
        <v>Payroll &amp; Payroll related</v>
      </c>
      <c r="G639">
        <f>IF(C639="Ltd",_xlfn.XLOOKUP(D639,Index!V:V,Index!T:T,),_xlfn.XLOOKUP(D639,Index!AG:AG,Index!AE:AE,))</f>
        <v>0</v>
      </c>
      <c r="H639" s="31"/>
      <c r="I639" s="25">
        <f>_xlfn.XLOOKUP(MID(D639,2,6),'TB LTD 12.22'!E:E,'TB LTD 12.22'!H:H,0,0,1)</f>
        <v>51552.71</v>
      </c>
      <c r="J639" s="30">
        <f>SUMIF(AJE!$E:$E,D639,AJE!$H:$H)</f>
        <v>0</v>
      </c>
      <c r="K639" s="30">
        <f>SUMIF(AJE!$Q:$Q,D639,AJE!$T:$T)</f>
        <v>0</v>
      </c>
      <c r="L639" s="39">
        <f t="shared" si="40"/>
        <v>51552.71</v>
      </c>
      <c r="M639" s="30">
        <f>SUMIF(AJE!$AB:$AB,D639,AJE!$AE:$AE)</f>
        <v>0</v>
      </c>
      <c r="N639" s="29">
        <f t="shared" si="41"/>
        <v>51552.71</v>
      </c>
      <c r="P639" s="29"/>
    </row>
    <row r="640" spans="1:16" x14ac:dyDescent="0.35">
      <c r="A640">
        <f>_xlfn.XLOOKUP($B640,Index!$E:$E,Index!$D:$D,)</f>
        <v>50</v>
      </c>
      <c r="B640" t="str">
        <f>IF($C640="Ltd",_xlfn.XLOOKUP($D640,Index!$V:$V,Index!$P:$P,),_xlfn.XLOOKUP($D640,Index!$AG:$AG,Index!$AA:$AA,))</f>
        <v>Sales</v>
      </c>
      <c r="C640" t="str">
        <f t="shared" si="42"/>
        <v>Ltd</v>
      </c>
      <c r="D640" t="s">
        <v>1680</v>
      </c>
      <c r="E640" s="1" t="str">
        <f>_xlfn.XLOOKUP((MID(D640,2,6)),'TB LTD 12.22'!$E:$E,'TB LTD 12.22'!$F:$F,)</f>
        <v>Netherlands Sales Exp 22536</v>
      </c>
      <c r="F640" t="str">
        <f>IF(C640="Ltd",_xlfn.XLOOKUP(D640,Index!V:V,Index!R:R,),_xlfn.XLOOKUP(D640,Index!AG:AG,Index!AC:AC,))</f>
        <v>T&amp;E</v>
      </c>
      <c r="G640">
        <f>IF(C640="Ltd",_xlfn.XLOOKUP(D640,Index!V:V,Index!T:T,),_xlfn.XLOOKUP(D640,Index!AG:AG,Index!AE:AE,))</f>
        <v>0</v>
      </c>
      <c r="H640" s="31"/>
      <c r="I640" s="25">
        <f>_xlfn.XLOOKUP(MID(D640,2,6),'TB LTD 12.22'!E:E,'TB LTD 12.22'!H:H,0,0,1)</f>
        <v>19153.599999999999</v>
      </c>
      <c r="J640" s="30">
        <f>SUMIF(AJE!$E:$E,D640,AJE!$H:$H)</f>
        <v>0</v>
      </c>
      <c r="K640" s="30">
        <f>SUMIF(AJE!$Q:$Q,D640,AJE!$T:$T)</f>
        <v>0</v>
      </c>
      <c r="L640" s="39">
        <f t="shared" si="40"/>
        <v>19153.599999999999</v>
      </c>
      <c r="M640" s="30">
        <f>SUMIF(AJE!$AB:$AB,D640,AJE!$AE:$AE)</f>
        <v>0</v>
      </c>
      <c r="N640" s="29">
        <f t="shared" si="41"/>
        <v>19153.599999999999</v>
      </c>
      <c r="P640" s="29"/>
    </row>
    <row r="641" spans="1:16" x14ac:dyDescent="0.35">
      <c r="A641">
        <f>_xlfn.XLOOKUP($B641,Index!$E:$E,Index!$D:$D,)</f>
        <v>50</v>
      </c>
      <c r="B641" t="str">
        <f>IF($C641="Ltd",_xlfn.XLOOKUP($D641,Index!$V:$V,Index!$P:$P,),_xlfn.XLOOKUP($D641,Index!$AG:$AG,Index!$AA:$AA,))</f>
        <v>Sales</v>
      </c>
      <c r="C641" t="str">
        <f t="shared" si="42"/>
        <v>Ltd</v>
      </c>
      <c r="D641" t="s">
        <v>1681</v>
      </c>
      <c r="E641" s="1" t="str">
        <f>_xlfn.XLOOKUP(_xlfn.NUMBERVALUE(MID(D641,2,5)),'TB LTD 12.22'!$E:$E,'TB LTD 12.22'!$F:$F,)</f>
        <v>HR Awareness</v>
      </c>
      <c r="F641" t="str">
        <f>IF(C641="Ltd",_xlfn.XLOOKUP(D641,Index!V:V,Index!R:R,),_xlfn.XLOOKUP(D641,Index!AG:AG,Index!AC:AC,))</f>
        <v>Payroll &amp; Payroll related</v>
      </c>
      <c r="G641">
        <f>IF(C641="Ltd",_xlfn.XLOOKUP(D641,Index!V:V,Index!T:T,),_xlfn.XLOOKUP(D641,Index!AG:AG,Index!AE:AE,))</f>
        <v>0</v>
      </c>
      <c r="H641" s="31"/>
      <c r="I641" s="25">
        <f>_xlfn.XLOOKUP(MID(D641,2,6),'TB LTD 12.22'!E:E,'TB LTD 12.22'!H:H,0,0,1)</f>
        <v>106228.26</v>
      </c>
      <c r="J641" s="30">
        <f>SUMIF(AJE!$E:$E,D641,AJE!$H:$H)</f>
        <v>0</v>
      </c>
      <c r="K641" s="30">
        <f>SUMIF(AJE!$Q:$Q,D641,AJE!$T:$T)</f>
        <v>0</v>
      </c>
      <c r="L641" s="39">
        <f t="shared" si="40"/>
        <v>106228.26</v>
      </c>
      <c r="M641" s="30">
        <f>SUMIF(AJE!$AB:$AB,D641,AJE!$AE:$AE)</f>
        <v>0</v>
      </c>
      <c r="N641" s="29">
        <f t="shared" si="41"/>
        <v>106228.26</v>
      </c>
      <c r="P641" s="29"/>
    </row>
    <row r="642" spans="1:16" x14ac:dyDescent="0.35">
      <c r="A642">
        <f>_xlfn.XLOOKUP($B642,Index!$E:$E,Index!$D:$D,)</f>
        <v>50</v>
      </c>
      <c r="B642" t="str">
        <f>IF($C642="Ltd",_xlfn.XLOOKUP($D642,Index!$V:$V,Index!$P:$P,),_xlfn.XLOOKUP($D642,Index!$AG:$AG,Index!$AA:$AA,))</f>
        <v>Sales</v>
      </c>
      <c r="C642" t="str">
        <f t="shared" si="42"/>
        <v>Ltd</v>
      </c>
      <c r="D642" t="s">
        <v>1682</v>
      </c>
      <c r="E642" s="1" t="str">
        <f>_xlfn.XLOOKUP((MID(D642,2,6)),'TB LTD 12.22'!$E:$E,'TB LTD 12.22'!$F:$F,)</f>
        <v>Germany Commission  24453</v>
      </c>
      <c r="F642" t="str">
        <f>IF(C642="Ltd",_xlfn.XLOOKUP(D642,Index!V:V,Index!R:R,),_xlfn.XLOOKUP(D642,Index!AG:AG,Index!AC:AC,))</f>
        <v>Payroll &amp; Payroll related</v>
      </c>
      <c r="G642">
        <f>IF(C642="Ltd",_xlfn.XLOOKUP(D642,Index!V:V,Index!T:T,),_xlfn.XLOOKUP(D642,Index!AG:AG,Index!AE:AE,))</f>
        <v>0</v>
      </c>
      <c r="H642" s="31"/>
      <c r="I642" s="25">
        <f>_xlfn.XLOOKUP(MID(D642,2,6),'TB LTD 12.22'!E:E,'TB LTD 12.22'!H:H,0,0,1)</f>
        <v>3443.58</v>
      </c>
      <c r="J642" s="30">
        <f>SUMIF(AJE!$E:$E,D642,AJE!$H:$H)</f>
        <v>0</v>
      </c>
      <c r="K642" s="30">
        <f>SUMIF(AJE!$Q:$Q,D642,AJE!$T:$T)</f>
        <v>0</v>
      </c>
      <c r="L642" s="39">
        <f t="shared" si="40"/>
        <v>3443.58</v>
      </c>
      <c r="M642" s="30">
        <f>SUMIF(AJE!$AB:$AB,D642,AJE!$AE:$AE)</f>
        <v>0</v>
      </c>
      <c r="N642" s="29">
        <f t="shared" si="41"/>
        <v>3443.58</v>
      </c>
      <c r="P642" s="29"/>
    </row>
    <row r="643" spans="1:16" x14ac:dyDescent="0.35">
      <c r="A643">
        <f>_xlfn.XLOOKUP($B643,Index!$E:$E,Index!$D:$D,)</f>
        <v>50</v>
      </c>
      <c r="B643" t="str">
        <f>IF($C643="Ltd",_xlfn.XLOOKUP($D643,Index!$V:$V,Index!$P:$P,),_xlfn.XLOOKUP($D643,Index!$AG:$AG,Index!$AA:$AA,))</f>
        <v>Sales</v>
      </c>
      <c r="C643" t="str">
        <f t="shared" si="42"/>
        <v>Ltd</v>
      </c>
      <c r="D643" t="s">
        <v>1683</v>
      </c>
      <c r="E643" s="1" t="str">
        <f>_xlfn.XLOOKUP(_xlfn.NUMBERVALUE(MID(D643,2,5)),'TB LTD 12.22'!$E:$E,'TB LTD 12.22'!$F:$F,)</f>
        <v>compliance - CISO    SECURITYבדיקות לתקני ISO</v>
      </c>
      <c r="F643" t="str">
        <f>IF(C643="Ltd",_xlfn.XLOOKUP(D643,Index!V:V,Index!R:R,),_xlfn.XLOOKUP(D643,Index!AG:AG,Index!AC:AC,))</f>
        <v>Payroll &amp; Payroll related</v>
      </c>
      <c r="G643">
        <f>IF(C643="Ltd",_xlfn.XLOOKUP(D643,Index!V:V,Index!T:T,),_xlfn.XLOOKUP(D643,Index!AG:AG,Index!AE:AE,))</f>
        <v>0</v>
      </c>
      <c r="H643" s="31"/>
      <c r="I643" s="25">
        <f>_xlfn.XLOOKUP(MID(D643,2,6),'TB LTD 12.22'!E:E,'TB LTD 12.22'!H:H,0,0,1)</f>
        <v>25815.82</v>
      </c>
      <c r="J643" s="30">
        <f>SUMIF(AJE!$E:$E,D643,AJE!$H:$H)</f>
        <v>0</v>
      </c>
      <c r="K643" s="30">
        <f>SUMIF(AJE!$Q:$Q,D643,AJE!$T:$T)</f>
        <v>0</v>
      </c>
      <c r="L643" s="39">
        <f t="shared" si="40"/>
        <v>25815.82</v>
      </c>
      <c r="M643" s="30">
        <f>SUMIF(AJE!$AB:$AB,D643,AJE!$AE:$AE)</f>
        <v>0</v>
      </c>
      <c r="N643" s="29">
        <f t="shared" si="41"/>
        <v>25815.82</v>
      </c>
      <c r="P643" s="29"/>
    </row>
    <row r="644" spans="1:16" x14ac:dyDescent="0.35">
      <c r="A644">
        <f>_xlfn.XLOOKUP($B644,Index!$E:$E,Index!$D:$D,)</f>
        <v>50</v>
      </c>
      <c r="B644" t="str">
        <f>IF($C644="Ltd",_xlfn.XLOOKUP($D644,Index!$V:$V,Index!$P:$P,),_xlfn.XLOOKUP($D644,Index!$AG:$AG,Index!$AA:$AA,))</f>
        <v>sales</v>
      </c>
      <c r="C644" t="str">
        <f t="shared" si="42"/>
        <v>Ltd</v>
      </c>
      <c r="D644" t="s">
        <v>1684</v>
      </c>
      <c r="E644" s="1" t="str">
        <f>_xlfn.XLOOKUP((MID(D644,2,6)),'TB LTD 12.22'!$E:$E,'TB LTD 12.22'!$F:$F,)</f>
        <v>Singapore Bonus 17512</v>
      </c>
      <c r="F644" t="str">
        <f>IF(C644="Ltd",_xlfn.XLOOKUP(D644,Index!V:V,Index!R:R,),_xlfn.XLOOKUP(D644,Index!AG:AG,Index!AC:AC,))</f>
        <v>Payroll &amp; Payroll related</v>
      </c>
      <c r="G644">
        <f>IF(C644="Ltd",_xlfn.XLOOKUP(D644,Index!V:V,Index!T:T,),_xlfn.XLOOKUP(D644,Index!AG:AG,Index!AE:AE,))</f>
        <v>0</v>
      </c>
      <c r="H644" s="31"/>
      <c r="I644" s="25">
        <f>_xlfn.XLOOKUP(MID(D644,2,6),'TB LTD 12.22'!E:E,'TB LTD 12.22'!H:H,0,0,1)</f>
        <v>866.4</v>
      </c>
      <c r="J644" s="30">
        <f>SUMIF(AJE!$E:$E,D644,AJE!$H:$H)</f>
        <v>0</v>
      </c>
      <c r="K644" s="30">
        <f>SUMIF(AJE!$Q:$Q,D644,AJE!$T:$T)</f>
        <v>0</v>
      </c>
      <c r="L644" s="39">
        <f t="shared" si="40"/>
        <v>866.4</v>
      </c>
      <c r="M644" s="30">
        <f>SUMIF(AJE!$AB:$AB,D644,AJE!$AE:$AE)</f>
        <v>0</v>
      </c>
      <c r="N644" s="29">
        <f t="shared" si="41"/>
        <v>866.4</v>
      </c>
      <c r="P644" s="29"/>
    </row>
    <row r="645" spans="1:16" x14ac:dyDescent="0.35">
      <c r="A645">
        <f>_xlfn.XLOOKUP($B645,Index!$E:$E,Index!$D:$D,)</f>
        <v>50</v>
      </c>
      <c r="B645" t="str">
        <f>IF($C645="Ltd",_xlfn.XLOOKUP($D645,Index!$V:$V,Index!$P:$P,),_xlfn.XLOOKUP($D645,Index!$AG:$AG,Index!$AA:$AA,))</f>
        <v>Sales</v>
      </c>
      <c r="C645" t="str">
        <f t="shared" si="42"/>
        <v>Ltd</v>
      </c>
      <c r="D645" t="s">
        <v>1685</v>
      </c>
      <c r="E645" s="1" t="str">
        <f>_xlfn.XLOOKUP((MID(D645,2,6)),'TB LTD 12.22'!$E:$E,'TB LTD 12.22'!$F:$F,)</f>
        <v>Singapore Exp 17512</v>
      </c>
      <c r="F645" t="str">
        <f>IF(C645="Ltd",_xlfn.XLOOKUP(D645,Index!V:V,Index!R:R,),_xlfn.XLOOKUP(D645,Index!AG:AG,Index!AC:AC,))</f>
        <v>T&amp;E</v>
      </c>
      <c r="G645">
        <f>IF(C645="Ltd",_xlfn.XLOOKUP(D645,Index!V:V,Index!T:T,),_xlfn.XLOOKUP(D645,Index!AG:AG,Index!AE:AE,))</f>
        <v>0</v>
      </c>
      <c r="H645" s="31"/>
      <c r="I645" s="25">
        <f>_xlfn.XLOOKUP(MID(D645,2,6),'TB LTD 12.22'!E:E,'TB LTD 12.22'!H:H,0,0,1)</f>
        <v>15531.36</v>
      </c>
      <c r="J645" s="30">
        <f>SUMIF(AJE!$E:$E,D645,AJE!$H:$H)</f>
        <v>0</v>
      </c>
      <c r="K645" s="30">
        <f>SUMIF(AJE!$Q:$Q,D645,AJE!$T:$T)</f>
        <v>0</v>
      </c>
      <c r="L645" s="39">
        <f t="shared" si="40"/>
        <v>15531.36</v>
      </c>
      <c r="M645" s="30">
        <f>SUMIF(AJE!$AB:$AB,D645,AJE!$AE:$AE)</f>
        <v>0</v>
      </c>
      <c r="N645" s="29">
        <f t="shared" si="41"/>
        <v>15531.36</v>
      </c>
      <c r="P645" s="29"/>
    </row>
    <row r="646" spans="1:16" x14ac:dyDescent="0.35">
      <c r="A646">
        <f>_xlfn.XLOOKUP($B646,Index!$E:$E,Index!$D:$D,)</f>
        <v>50</v>
      </c>
      <c r="B646" t="str">
        <f>IF($C646="Ltd",_xlfn.XLOOKUP($D646,Index!$V:$V,Index!$P:$P,),_xlfn.XLOOKUP($D646,Index!$AG:$AG,Index!$AA:$AA,))</f>
        <v>Sales</v>
      </c>
      <c r="C646" t="str">
        <f t="shared" si="42"/>
        <v>Ltd</v>
      </c>
      <c r="D646" t="s">
        <v>1686</v>
      </c>
      <c r="E646" s="1" t="str">
        <f>_xlfn.XLOOKUP(_xlfn.NUMBERVALUE(MID(D646,2,5)),'TB LTD 12.22'!$E:$E,'TB LTD 12.22'!$F:$F,)</f>
        <v>הוצ גיוס  HR R&amp;D HR recruting</v>
      </c>
      <c r="F646" t="str">
        <f>IF(C646="Ltd",_xlfn.XLOOKUP(D646,Index!V:V,Index!R:R,),_xlfn.XLOOKUP(D646,Index!AG:AG,Index!AC:AC,))</f>
        <v>Payroll &amp; Payroll related</v>
      </c>
      <c r="G646">
        <f>IF(C646="Ltd",_xlfn.XLOOKUP(D646,Index!V:V,Index!T:T,),_xlfn.XLOOKUP(D646,Index!AG:AG,Index!AE:AE,))</f>
        <v>0</v>
      </c>
      <c r="H646" s="31"/>
      <c r="I646" s="25">
        <f>_xlfn.XLOOKUP(MID(D646,2,6),'TB LTD 12.22'!E:E,'TB LTD 12.22'!H:H,0,0,1)</f>
        <v>134881.32</v>
      </c>
      <c r="J646" s="30">
        <f>SUMIF(AJE!$E:$E,D646,AJE!$H:$H)</f>
        <v>0</v>
      </c>
      <c r="K646" s="30">
        <f>SUMIF(AJE!$Q:$Q,D646,AJE!$T:$T)</f>
        <v>0</v>
      </c>
      <c r="L646" s="39">
        <f t="shared" si="40"/>
        <v>134881.32</v>
      </c>
      <c r="M646" s="30">
        <f>SUMIF(AJE!$AB:$AB,D646,AJE!$AE:$AE)</f>
        <v>0</v>
      </c>
      <c r="N646" s="29">
        <f t="shared" si="41"/>
        <v>134881.32</v>
      </c>
      <c r="P646" s="29"/>
    </row>
    <row r="647" spans="1:16" x14ac:dyDescent="0.35">
      <c r="A647">
        <f>_xlfn.XLOOKUP($B647,Index!$E:$E,Index!$D:$D,)</f>
        <v>50</v>
      </c>
      <c r="B647" t="str">
        <f>IF($C647="Ltd",_xlfn.XLOOKUP($D647,Index!$V:$V,Index!$P:$P,),_xlfn.XLOOKUP($D647,Index!$AG:$AG,Index!$AA:$AA,))</f>
        <v>Sales</v>
      </c>
      <c r="C647" t="str">
        <f t="shared" si="42"/>
        <v>Ltd</v>
      </c>
      <c r="D647" t="s">
        <v>1687</v>
      </c>
      <c r="E647" s="1" t="str">
        <f>_xlfn.XLOOKUP((MID(D647,2,6)),'TB LTD 12.22'!$E:$E,'TB LTD 12.22'!$F:$F,)</f>
        <v>UK Sales Commission 22529</v>
      </c>
      <c r="F647" t="str">
        <f>IF(C647="Ltd",_xlfn.XLOOKUP(D647,Index!V:V,Index!R:R,),_xlfn.XLOOKUP(D647,Index!AG:AG,Index!AC:AC,))</f>
        <v>Payroll &amp; Payroll related</v>
      </c>
      <c r="G647">
        <f>IF(C647="Ltd",_xlfn.XLOOKUP(D647,Index!V:V,Index!T:T,),_xlfn.XLOOKUP(D647,Index!AG:AG,Index!AE:AE,))</f>
        <v>0</v>
      </c>
      <c r="H647" s="31"/>
      <c r="I647" s="25">
        <f>_xlfn.XLOOKUP(MID(D647,2,6),'TB LTD 12.22'!E:E,'TB LTD 12.22'!H:H,0,0,1)</f>
        <v>19138.259999999998</v>
      </c>
      <c r="J647" s="30">
        <f>SUMIF(AJE!$E:$E,D647,AJE!$H:$H)</f>
        <v>0</v>
      </c>
      <c r="K647" s="30">
        <f>SUMIF(AJE!$Q:$Q,D647,AJE!$T:$T)</f>
        <v>0</v>
      </c>
      <c r="L647" s="39">
        <f t="shared" si="40"/>
        <v>19138.259999999998</v>
      </c>
      <c r="M647" s="30">
        <f>SUMIF(AJE!$AB:$AB,D647,AJE!$AE:$AE)</f>
        <v>0</v>
      </c>
      <c r="N647" s="29">
        <f t="shared" si="41"/>
        <v>19138.259999999998</v>
      </c>
      <c r="P647" s="29"/>
    </row>
    <row r="648" spans="1:16" x14ac:dyDescent="0.35">
      <c r="A648">
        <f>_xlfn.XLOOKUP($B648,Index!$E:$E,Index!$D:$D,)</f>
        <v>50</v>
      </c>
      <c r="B648" t="str">
        <f>IF($C648="Ltd",_xlfn.XLOOKUP($D648,Index!$V:$V,Index!$P:$P,),_xlfn.XLOOKUP($D648,Index!$AG:$AG,Index!$AA:$AA,))</f>
        <v>Sales</v>
      </c>
      <c r="C648" t="str">
        <f t="shared" si="42"/>
        <v>Ltd</v>
      </c>
      <c r="D648" t="s">
        <v>1688</v>
      </c>
      <c r="E648" s="1" t="str">
        <f>_xlfn.XLOOKUP((MID(D648,2,6)),'TB LTD 12.22'!$E:$E,'TB LTD 12.22'!$F:$F,)</f>
        <v>UK Sales Exp 22529</v>
      </c>
      <c r="F648" t="str">
        <f>IF(C648="Ltd",_xlfn.XLOOKUP(D648,Index!V:V,Index!R:R,),_xlfn.XLOOKUP(D648,Index!AG:AG,Index!AC:AC,))</f>
        <v>T&amp;E</v>
      </c>
      <c r="G648">
        <f>IF(C648="Ltd",_xlfn.XLOOKUP(D648,Index!V:V,Index!T:T,),_xlfn.XLOOKUP(D648,Index!AG:AG,Index!AE:AE,))</f>
        <v>0</v>
      </c>
      <c r="H648" s="31"/>
      <c r="I648" s="25">
        <f>_xlfn.XLOOKUP(MID(D648,2,6),'TB LTD 12.22'!E:E,'TB LTD 12.22'!H:H,0,0,1)</f>
        <v>8656.4</v>
      </c>
      <c r="J648" s="30">
        <f>SUMIF(AJE!$E:$E,D648,AJE!$H:$H)</f>
        <v>0</v>
      </c>
      <c r="K648" s="30">
        <f>SUMIF(AJE!$Q:$Q,D648,AJE!$T:$T)</f>
        <v>0</v>
      </c>
      <c r="L648" s="39">
        <f t="shared" si="40"/>
        <v>8656.4</v>
      </c>
      <c r="M648" s="30">
        <f>SUMIF(AJE!$AB:$AB,D648,AJE!$AE:$AE)</f>
        <v>0</v>
      </c>
      <c r="N648" s="29">
        <f t="shared" si="41"/>
        <v>8656.4</v>
      </c>
      <c r="P648" s="29"/>
    </row>
    <row r="649" spans="1:16" x14ac:dyDescent="0.35">
      <c r="A649">
        <f>_xlfn.XLOOKUP($B649,Index!$E:$E,Index!$D:$D,)</f>
        <v>50</v>
      </c>
      <c r="B649" t="str">
        <f>IF($C649="Ltd",_xlfn.XLOOKUP($D649,Index!$V:$V,Index!$P:$P,),_xlfn.XLOOKUP($D649,Index!$AG:$AG,Index!$AA:$AA,))</f>
        <v>Sales</v>
      </c>
      <c r="C649" t="str">
        <f t="shared" si="42"/>
        <v>Ltd</v>
      </c>
      <c r="D649" t="s">
        <v>1689</v>
      </c>
      <c r="E649" s="1" t="str">
        <f>_xlfn.XLOOKUP(_xlfn.NUMBERVALUE(MID(D649,2,5)),'TB LTD 12.22'!$E:$E,'TB LTD 12.22'!$F:$F,)</f>
        <v>עיצוב ואנימציה R&amp;D</v>
      </c>
      <c r="F649" t="str">
        <f>IF(C649="Ltd",_xlfn.XLOOKUP(D649,Index!V:V,Index!R:R,),_xlfn.XLOOKUP(D649,Index!AG:AG,Index!AC:AC,))</f>
        <v>Payroll &amp; Payroll related</v>
      </c>
      <c r="G649">
        <f>IF(C649="Ltd",_xlfn.XLOOKUP(D649,Index!V:V,Index!T:T,),_xlfn.XLOOKUP(D649,Index!AG:AG,Index!AE:AE,))</f>
        <v>0</v>
      </c>
      <c r="H649" s="31"/>
      <c r="I649" s="25">
        <f>_xlfn.XLOOKUP(MID(D649,2,6),'TB LTD 12.22'!E:E,'TB LTD 12.22'!H:H,0,0,1)</f>
        <v>116964.24</v>
      </c>
      <c r="J649" s="30">
        <f>SUMIF(AJE!$E:$E,D649,AJE!$H:$H)</f>
        <v>0</v>
      </c>
      <c r="K649" s="30">
        <f>SUMIF(AJE!$Q:$Q,D649,AJE!$T:$T)</f>
        <v>0</v>
      </c>
      <c r="L649" s="39">
        <f t="shared" si="40"/>
        <v>116964.24</v>
      </c>
      <c r="M649" s="30">
        <f>SUMIF(AJE!$AB:$AB,D649,AJE!$AE:$AE)</f>
        <v>0</v>
      </c>
      <c r="N649" s="29">
        <f t="shared" si="41"/>
        <v>116964.24</v>
      </c>
      <c r="P649" s="29"/>
    </row>
    <row r="650" spans="1:16" x14ac:dyDescent="0.35">
      <c r="A650">
        <f>_xlfn.XLOOKUP($B650,Index!$E:$E,Index!$D:$D,)</f>
        <v>50</v>
      </c>
      <c r="B650" t="str">
        <f>IF($C650="Ltd",_xlfn.XLOOKUP($D650,Index!$V:$V,Index!$P:$P,),_xlfn.XLOOKUP($D650,Index!$AG:$AG,Index!$AA:$AA,))</f>
        <v>Sales</v>
      </c>
      <c r="C650" t="str">
        <f t="shared" si="42"/>
        <v>Ltd</v>
      </c>
      <c r="D650" t="s">
        <v>1690</v>
      </c>
      <c r="E650" s="1" t="str">
        <f>_xlfn.XLOOKUP(_xlfn.NUMBERVALUE(MID(D650,2,5)),'TB LTD 12.22'!$E:$E,'TB LTD 12.22'!$F:$F,)</f>
        <v>Papaya Management Fees</v>
      </c>
      <c r="F650" t="str">
        <f>IF(C650="Ltd",_xlfn.XLOOKUP(D650,Index!V:V,Index!R:R,),_xlfn.XLOOKUP(D650,Index!AG:AG,Index!AC:AC,))</f>
        <v>Payroll &amp; Payroll related</v>
      </c>
      <c r="G650">
        <f>IF(C650="Ltd",_xlfn.XLOOKUP(D650,Index!V:V,Index!T:T,),_xlfn.XLOOKUP(D650,Index!AG:AG,Index!AE:AE,))</f>
        <v>0</v>
      </c>
      <c r="H650" s="31"/>
      <c r="I650" s="25">
        <f>_xlfn.XLOOKUP(_xlfn.NUMBERVALUE(MID(D650,2,5)),'TB LTD 12.22'!E:E,'TB LTD 12.22'!H:H,0,0,1)</f>
        <v>62438.53</v>
      </c>
      <c r="J650" s="30">
        <f>SUMIF(AJE!$E:$E,D650,AJE!$H:$H)</f>
        <v>0</v>
      </c>
      <c r="K650" s="30">
        <f>SUMIF(AJE!$Q:$Q,D650,AJE!$T:$T)</f>
        <v>0</v>
      </c>
      <c r="L650" s="39">
        <f t="shared" si="40"/>
        <v>62438.53</v>
      </c>
      <c r="M650" s="30">
        <f>SUMIF(AJE!$AB:$AB,D650,AJE!$AE:$AE)</f>
        <v>0</v>
      </c>
      <c r="N650" s="29">
        <f t="shared" si="41"/>
        <v>62438.53</v>
      </c>
      <c r="P650" s="29"/>
    </row>
    <row r="651" spans="1:16" x14ac:dyDescent="0.35">
      <c r="A651">
        <f>_xlfn.XLOOKUP($B651,Index!$E:$E,Index!$D:$D,)</f>
        <v>50</v>
      </c>
      <c r="B651" t="str">
        <f>IF($C651="Ltd",_xlfn.XLOOKUP($D651,Index!$V:$V,Index!$P:$P,),_xlfn.XLOOKUP($D651,Index!$AG:$AG,Index!$AA:$AA,))</f>
        <v>Sales</v>
      </c>
      <c r="C651" t="str">
        <f t="shared" si="42"/>
        <v>Ltd</v>
      </c>
      <c r="D651" t="s">
        <v>1691</v>
      </c>
      <c r="E651" s="1" t="str">
        <f>_xlfn.XLOOKUP((MID(D651,2,6)),'TB LTD 12.22'!$E:$E,'TB LTD 12.22'!$F:$F,)</f>
        <v>Australia Commission 18972+18967</v>
      </c>
      <c r="F651" t="str">
        <f>IF(C651="Ltd",_xlfn.XLOOKUP(D651,Index!V:V,Index!R:R,),_xlfn.XLOOKUP(D651,Index!AG:AG,Index!AC:AC,))</f>
        <v>Payroll &amp; Payroll related</v>
      </c>
      <c r="G651">
        <f>IF(C651="Ltd",_xlfn.XLOOKUP(D651,Index!V:V,Index!T:T,),_xlfn.XLOOKUP(D651,Index!AG:AG,Index!AE:AE,))</f>
        <v>0</v>
      </c>
      <c r="H651" s="31"/>
      <c r="I651" s="25">
        <f>_xlfn.XLOOKUP((MID(D651,2,6)),'TB LTD 12.22'!E:E,'TB LTD 12.22'!H:H,0,0,1)</f>
        <v>63169.48</v>
      </c>
      <c r="J651" s="30">
        <f>SUMIF(AJE!$E:$E,D651,AJE!$H:$H)</f>
        <v>0</v>
      </c>
      <c r="K651" s="30">
        <f>SUMIF(AJE!$Q:$Q,D651,AJE!$T:$T)</f>
        <v>0</v>
      </c>
      <c r="L651" s="39">
        <f t="shared" si="40"/>
        <v>63169.48</v>
      </c>
      <c r="M651" s="30">
        <f>SUMIF(AJE!$AB:$AB,D651,AJE!$AE:$AE)</f>
        <v>0</v>
      </c>
      <c r="N651" s="29">
        <f t="shared" si="41"/>
        <v>63169.48</v>
      </c>
      <c r="P651" s="29"/>
    </row>
    <row r="652" spans="1:16" x14ac:dyDescent="0.35">
      <c r="A652">
        <f>_xlfn.XLOOKUP($B652,Index!$E:$E,Index!$D:$D,)</f>
        <v>50</v>
      </c>
      <c r="B652" t="str">
        <f>IF($C652="Ltd",_xlfn.XLOOKUP($D652,Index!$V:$V,Index!$P:$P,),_xlfn.XLOOKUP($D652,Index!$AG:$AG,Index!$AA:$AA,))</f>
        <v>Sales</v>
      </c>
      <c r="C652" t="str">
        <f t="shared" si="42"/>
        <v>Ltd</v>
      </c>
      <c r="D652" t="s">
        <v>1692</v>
      </c>
      <c r="E652" s="1" t="str">
        <f>_xlfn.XLOOKUP((MID(D652,2,6)),'TB LTD 12.22'!$E:$E,'TB LTD 12.22'!$F:$F,)</f>
        <v>Singapore Commission 17512</v>
      </c>
      <c r="F652" t="str">
        <f>IF(C652="Ltd",_xlfn.XLOOKUP(D652,Index!V:V,Index!R:R,),_xlfn.XLOOKUP(D652,Index!AG:AG,Index!AC:AC,))</f>
        <v>Payroll &amp; Payroll related</v>
      </c>
      <c r="G652">
        <f>IF(C652="Ltd",_xlfn.XLOOKUP(D652,Index!V:V,Index!T:T,),_xlfn.XLOOKUP(D652,Index!AG:AG,Index!AE:AE,))</f>
        <v>0</v>
      </c>
      <c r="H652" s="31"/>
      <c r="I652" s="25">
        <f>_xlfn.XLOOKUP((MID(D652,2,6)),'TB LTD 12.22'!E:E,'TB LTD 12.22'!H:H,0,0,1)</f>
        <v>72518.820000000007</v>
      </c>
      <c r="J652" s="30">
        <f>SUMIF(AJE!$E:$E,D652,AJE!$H:$H)</f>
        <v>0</v>
      </c>
      <c r="K652" s="30">
        <f>SUMIF(AJE!$Q:$Q,D652,AJE!$T:$T)</f>
        <v>0</v>
      </c>
      <c r="L652" s="39">
        <f t="shared" si="40"/>
        <v>72518.820000000007</v>
      </c>
      <c r="M652" s="30">
        <f>SUMIF(AJE!$AB:$AB,D652,AJE!$AE:$AE)</f>
        <v>0</v>
      </c>
      <c r="N652" s="29">
        <f t="shared" si="41"/>
        <v>72518.820000000007</v>
      </c>
      <c r="P652" s="29"/>
    </row>
    <row r="653" spans="1:16" x14ac:dyDescent="0.35">
      <c r="A653">
        <f>_xlfn.XLOOKUP($B653,Index!$E:$E,Index!$D:$D,)</f>
        <v>50</v>
      </c>
      <c r="B653" t="str">
        <f>IF($C653="Ltd",_xlfn.XLOOKUP($D653,Index!$V:$V,Index!$P:$P,),_xlfn.XLOOKUP($D653,Index!$AG:$AG,Index!$AA:$AA,))</f>
        <v>Sales</v>
      </c>
      <c r="C653" t="str">
        <f t="shared" si="42"/>
        <v>Ltd</v>
      </c>
      <c r="D653" t="s">
        <v>1693</v>
      </c>
      <c r="E653" s="1" t="str">
        <f>_xlfn.XLOOKUP((MID(D653,2,6)),'TB LTD 12.22'!$E:$E,'TB LTD 12.22'!$F:$F,)</f>
        <v>Singapore Commission 29675</v>
      </c>
      <c r="F653" t="str">
        <f>IF(C653="Ltd",_xlfn.XLOOKUP(D653,Index!V:V,Index!R:R,),_xlfn.XLOOKUP(D653,Index!AG:AG,Index!AC:AC,))</f>
        <v>Payroll &amp; Payroll related</v>
      </c>
      <c r="G653">
        <f>IF(C653="Ltd",_xlfn.XLOOKUP(D653,Index!V:V,Index!T:T,),_xlfn.XLOOKUP(D653,Index!AG:AG,Index!AE:AE,))</f>
        <v>0</v>
      </c>
      <c r="H653" s="31"/>
      <c r="I653" s="25">
        <f>_xlfn.XLOOKUP((MID(D653,2,6)),'TB LTD 12.22'!E:E,'TB LTD 12.22'!H:H,0,0,1)</f>
        <v>17887.939999999999</v>
      </c>
      <c r="J653" s="30">
        <f>SUMIF(AJE!$E:$E,D653,AJE!$H:$H)</f>
        <v>0</v>
      </c>
      <c r="K653" s="30">
        <f>SUMIF(AJE!$Q:$Q,D653,AJE!$T:$T)</f>
        <v>0</v>
      </c>
      <c r="L653" s="39">
        <f t="shared" si="40"/>
        <v>17887.939999999999</v>
      </c>
      <c r="M653" s="30">
        <f>SUMIF(AJE!$AB:$AB,D653,AJE!$AE:$AE)</f>
        <v>0</v>
      </c>
      <c r="N653" s="29">
        <f t="shared" si="41"/>
        <v>17887.939999999999</v>
      </c>
      <c r="P653" s="29"/>
    </row>
    <row r="654" spans="1:16" x14ac:dyDescent="0.35">
      <c r="A654">
        <f>_xlfn.XLOOKUP($B654,Index!$E:$E,Index!$D:$D,)</f>
        <v>50</v>
      </c>
      <c r="B654" t="str">
        <f>IF($C654="Ltd",_xlfn.XLOOKUP($D654,Index!$V:$V,Index!$P:$P,),_xlfn.XLOOKUP($D654,Index!$AG:$AG,Index!$AA:$AA,))</f>
        <v>Sales</v>
      </c>
      <c r="C654" t="str">
        <f t="shared" si="42"/>
        <v>Ltd</v>
      </c>
      <c r="D654" t="s">
        <v>1694</v>
      </c>
      <c r="E654" s="1" t="str">
        <f>_xlfn.XLOOKUP((MID(D654,2,6)),'TB LTD 12.22'!$E:$E,'TB LTD 12.22'!$F:$F,)</f>
        <v>Singapore Exp 29675</v>
      </c>
      <c r="F654" t="str">
        <f>IF(C654="Ltd",_xlfn.XLOOKUP(D654,Index!V:V,Index!R:R,),_xlfn.XLOOKUP(D654,Index!AG:AG,Index!AC:AC,))</f>
        <v>T&amp;E</v>
      </c>
      <c r="G654">
        <f>IF(C654="Ltd",_xlfn.XLOOKUP(D654,Index!V:V,Index!T:T,),_xlfn.XLOOKUP(D654,Index!AG:AG,Index!AE:AE,))</f>
        <v>0</v>
      </c>
      <c r="H654" s="31"/>
      <c r="I654" s="25">
        <f>_xlfn.XLOOKUP((MID(D654,2,6)),'TB LTD 12.22'!E:E,'TB LTD 12.22'!H:H,0,0,1)</f>
        <v>856.49</v>
      </c>
      <c r="J654" s="30">
        <f>SUMIF(AJE!$E:$E,D654,AJE!$H:$H)</f>
        <v>0</v>
      </c>
      <c r="K654" s="30">
        <f>SUMIF(AJE!$Q:$Q,D654,AJE!$T:$T)</f>
        <v>0</v>
      </c>
      <c r="L654" s="39">
        <f t="shared" si="40"/>
        <v>856.49</v>
      </c>
      <c r="M654" s="30">
        <f>SUMIF(AJE!$AB:$AB,D654,AJE!$AE:$AE)</f>
        <v>0</v>
      </c>
      <c r="N654" s="29">
        <f t="shared" si="41"/>
        <v>856.49</v>
      </c>
      <c r="P654" s="29"/>
    </row>
    <row r="655" spans="1:16" x14ac:dyDescent="0.35">
      <c r="A655">
        <f>_xlfn.XLOOKUP($B655,Index!$E:$E,Index!$D:$D,)</f>
        <v>50</v>
      </c>
      <c r="B655" t="str">
        <f>IF($C655="Ltd",_xlfn.XLOOKUP($D655,Index!$V:$V,Index!$P:$P,),_xlfn.XLOOKUP($D655,Index!$AG:$AG,Index!$AA:$AA,))</f>
        <v>Sales</v>
      </c>
      <c r="C655" t="str">
        <f t="shared" si="42"/>
        <v>Ltd</v>
      </c>
      <c r="D655" t="s">
        <v>1695</v>
      </c>
      <c r="E655" s="1" t="str">
        <f>_xlfn.XLOOKUP(MID(D655,2,6),'TB LTD 12.22'!E:E,'TB LTD 12.22'!F:F,0,0,1)</f>
        <v>Singapore Salary 29675</v>
      </c>
      <c r="F655" t="str">
        <f>IF(C655="Ltd",_xlfn.XLOOKUP(D655,Index!V:V,Index!R:R,),_xlfn.XLOOKUP(D655,Index!AG:AG,Index!AC:AC,))</f>
        <v>Payroll &amp; Payroll related</v>
      </c>
      <c r="G655">
        <f>IF(C655="Ltd",_xlfn.XLOOKUP(D655,Index!V:V,Index!T:T,),_xlfn.XLOOKUP(D655,Index!AG:AG,Index!AE:AE,))</f>
        <v>0</v>
      </c>
      <c r="H655" s="31"/>
      <c r="I655" s="25">
        <f>_xlfn.XLOOKUP((MID(D655,2,6)),'TB LTD 12.22'!E:E,'TB LTD 12.22'!H:H,0,0,1)</f>
        <v>39815.379999999997</v>
      </c>
      <c r="J655" s="30">
        <f>SUMIF(AJE!$E:$E,D655,AJE!$H:$H)</f>
        <v>0</v>
      </c>
      <c r="K655" s="30">
        <f>SUMIF(AJE!$Q:$Q,D655,AJE!$T:$T)</f>
        <v>0</v>
      </c>
      <c r="L655" s="39">
        <f t="shared" si="40"/>
        <v>39815.379999999997</v>
      </c>
      <c r="M655" s="30">
        <f>SUMIF(AJE!$AB:$AB,D655,AJE!$AE:$AE)</f>
        <v>0</v>
      </c>
      <c r="N655" s="29">
        <f t="shared" si="41"/>
        <v>39815.379999999997</v>
      </c>
      <c r="P655" s="29"/>
    </row>
    <row r="656" spans="1:16" x14ac:dyDescent="0.35">
      <c r="A656">
        <f>_xlfn.XLOOKUP($B656,Index!$E:$E,Index!$D:$D,)</f>
        <v>50</v>
      </c>
      <c r="B656" t="str">
        <f>IF($C656="Ltd",_xlfn.XLOOKUP($D656,Index!$V:$V,Index!$P:$P,),_xlfn.XLOOKUP($D656,Index!$AG:$AG,Index!$AA:$AA,))</f>
        <v>Sales</v>
      </c>
      <c r="C656" t="str">
        <f t="shared" si="42"/>
        <v>Ltd</v>
      </c>
      <c r="D656" t="s">
        <v>1696</v>
      </c>
      <c r="E656" s="1" t="str">
        <f>_xlfn.XLOOKUP((MID(D656,2,6)),'TB LTD 12.22'!$E:$E,'TB LTD 12.22'!$F:$F,)</f>
        <v>Singapore Commission 29373</v>
      </c>
      <c r="F656" t="str">
        <f>IF(C656="Ltd",_xlfn.XLOOKUP(D656,Index!V:V,Index!R:R,),_xlfn.XLOOKUP(D656,Index!AG:AG,Index!AC:AC,))</f>
        <v>Payroll &amp; Payroll related</v>
      </c>
      <c r="G656">
        <f>IF(C656="Ltd",_xlfn.XLOOKUP(D656,Index!V:V,Index!T:T,),_xlfn.XLOOKUP(D656,Index!AG:AG,Index!AE:AE,))</f>
        <v>0</v>
      </c>
      <c r="H656" s="31"/>
      <c r="I656" s="25">
        <f>_xlfn.XLOOKUP((MID(D656,2,6)),'TB LTD 12.22'!E:E,'TB LTD 12.22'!H:H,0,0,1)</f>
        <v>33509.519999999997</v>
      </c>
      <c r="J656" s="30">
        <f>SUMIF(AJE!$E:$E,D656,AJE!$H:$H)</f>
        <v>0</v>
      </c>
      <c r="K656" s="30">
        <f>SUMIF(AJE!$Q:$Q,D656,AJE!$T:$T)</f>
        <v>0</v>
      </c>
      <c r="L656" s="39">
        <f t="shared" si="40"/>
        <v>33509.519999999997</v>
      </c>
      <c r="M656" s="30">
        <f>SUMIF(AJE!$AB:$AB,D656,AJE!$AE:$AE)</f>
        <v>0</v>
      </c>
      <c r="N656" s="29">
        <f t="shared" si="41"/>
        <v>33509.519999999997</v>
      </c>
      <c r="P656" s="29"/>
    </row>
    <row r="657" spans="1:16" x14ac:dyDescent="0.35">
      <c r="A657">
        <f>_xlfn.XLOOKUP($B657,Index!$E:$E,Index!$D:$D,)</f>
        <v>50</v>
      </c>
      <c r="B657" t="str">
        <f>IF($C657="Ltd",_xlfn.XLOOKUP($D657,Index!$V:$V,Index!$P:$P,),_xlfn.XLOOKUP($D657,Index!$AG:$AG,Index!$AA:$AA,))</f>
        <v>Sales</v>
      </c>
      <c r="C657" t="str">
        <f t="shared" si="42"/>
        <v>Ltd</v>
      </c>
      <c r="D657" t="s">
        <v>1697</v>
      </c>
      <c r="E657" s="1" t="str">
        <f>_xlfn.XLOOKUP((MID(D657,2,6)),'TB LTD 12.22'!$E:$E,'TB LTD 12.22'!$F:$F,)</f>
        <v>Singapore Exp 29373</v>
      </c>
      <c r="F657" t="str">
        <f>IF(C657="Ltd",_xlfn.XLOOKUP(D657,Index!V:V,Index!R:R,),_xlfn.XLOOKUP(D657,Index!AG:AG,Index!AC:AC,))</f>
        <v>T&amp;E</v>
      </c>
      <c r="G657">
        <f>IF(C657="Ltd",_xlfn.XLOOKUP(D657,Index!V:V,Index!T:T,),_xlfn.XLOOKUP(D657,Index!AG:AG,Index!AE:AE,))</f>
        <v>0</v>
      </c>
      <c r="H657" s="31"/>
      <c r="I657" s="25">
        <f>_xlfn.XLOOKUP((MID(D657,2,6)),'TB LTD 12.22'!E:E,'TB LTD 12.22'!H:H,0,0,1)</f>
        <v>3580.08</v>
      </c>
      <c r="J657" s="30">
        <f>SUMIF(AJE!$E:$E,D657,AJE!$H:$H)</f>
        <v>0</v>
      </c>
      <c r="K657" s="30">
        <f>SUMIF(AJE!$Q:$Q,D657,AJE!$T:$T)</f>
        <v>0</v>
      </c>
      <c r="L657" s="39">
        <f t="shared" si="40"/>
        <v>3580.08</v>
      </c>
      <c r="M657" s="30">
        <f>SUMIF(AJE!$AB:$AB,D657,AJE!$AE:$AE)</f>
        <v>0</v>
      </c>
      <c r="N657" s="29">
        <f t="shared" si="41"/>
        <v>3580.08</v>
      </c>
      <c r="P657" s="29"/>
    </row>
    <row r="658" spans="1:16" x14ac:dyDescent="0.35">
      <c r="A658">
        <f>_xlfn.XLOOKUP($B658,Index!$E:$E,Index!$D:$D,)</f>
        <v>50</v>
      </c>
      <c r="B658" t="str">
        <f>IF($C658="Ltd",_xlfn.XLOOKUP($D658,Index!$V:$V,Index!$P:$P,),_xlfn.XLOOKUP($D658,Index!$AG:$AG,Index!$AA:$AA,))</f>
        <v>Sales</v>
      </c>
      <c r="C658" t="str">
        <f t="shared" si="42"/>
        <v>Ltd</v>
      </c>
      <c r="D658" t="s">
        <v>1698</v>
      </c>
      <c r="E658" s="1" t="str">
        <f>_xlfn.XLOOKUP(MID(D658,2,6),'TB LTD 12.22'!E:E,'TB LTD 12.22'!F:F,0,0,1)</f>
        <v>Singapore Salary 29373</v>
      </c>
      <c r="F658" t="str">
        <f>IF(C658="Ltd",_xlfn.XLOOKUP(D658,Index!V:V,Index!R:R,),_xlfn.XLOOKUP(D658,Index!AG:AG,Index!AC:AC,))</f>
        <v>Payroll &amp; Payroll related</v>
      </c>
      <c r="G658">
        <f>IF(C658="Ltd",_xlfn.XLOOKUP(D658,Index!V:V,Index!T:T,),_xlfn.XLOOKUP(D658,Index!AG:AG,Index!AE:AE,))</f>
        <v>0</v>
      </c>
      <c r="H658" s="31"/>
      <c r="I658" s="25">
        <f>_xlfn.XLOOKUP((MID(D658,2,6)),'TB LTD 12.22'!E:E,'TB LTD 12.22'!H:H,0,0,1)</f>
        <v>61213.16</v>
      </c>
      <c r="J658" s="30">
        <f>SUMIF(AJE!$E:$E,D658,AJE!$H:$H)</f>
        <v>0</v>
      </c>
      <c r="K658" s="30">
        <f>SUMIF(AJE!$Q:$Q,D658,AJE!$T:$T)</f>
        <v>0</v>
      </c>
      <c r="L658" s="39">
        <f t="shared" si="40"/>
        <v>61213.16</v>
      </c>
      <c r="M658" s="30">
        <f>SUMIF(AJE!$AB:$AB,D658,AJE!$AE:$AE)</f>
        <v>0</v>
      </c>
      <c r="N658" s="29">
        <f t="shared" si="41"/>
        <v>61213.16</v>
      </c>
      <c r="P658" s="29"/>
    </row>
    <row r="659" spans="1:16" x14ac:dyDescent="0.35">
      <c r="A659">
        <f>_xlfn.XLOOKUP($B659,Index!$E:$E,Index!$D:$D,)</f>
        <v>50</v>
      </c>
      <c r="B659" t="str">
        <f>IF($C659="Ltd",_xlfn.XLOOKUP($D659,Index!$V:$V,Index!$P:$P,),_xlfn.XLOOKUP($D659,Index!$AG:$AG,Index!$AA:$AA,))</f>
        <v>Sales</v>
      </c>
      <c r="C659" t="str">
        <f t="shared" si="42"/>
        <v>Ltd</v>
      </c>
      <c r="D659" t="s">
        <v>1699</v>
      </c>
      <c r="E659" s="1" t="str">
        <f>_xlfn.XLOOKUP((MID(D659,2,6)),'TB LTD 12.22'!$E:$E,'TB LTD 12.22'!$F:$F,)</f>
        <v>France Commission 28840</v>
      </c>
      <c r="F659" t="str">
        <f>IF(C659="Ltd",_xlfn.XLOOKUP(D659,Index!V:V,Index!R:R,),_xlfn.XLOOKUP(D659,Index!AG:AG,Index!AC:AC,))</f>
        <v>Payroll &amp; Payroll related</v>
      </c>
      <c r="G659">
        <f>IF(C659="Ltd",_xlfn.XLOOKUP(D659,Index!V:V,Index!T:T,),_xlfn.XLOOKUP(D659,Index!AG:AG,Index!AE:AE,))</f>
        <v>0</v>
      </c>
      <c r="H659" s="31"/>
      <c r="I659" s="25">
        <f>_xlfn.XLOOKUP((MID(D659,2,6)),'TB LTD 12.22'!E:E,'TB LTD 12.22'!H:H,0,0,1)</f>
        <v>30051.37</v>
      </c>
      <c r="J659" s="30">
        <f>SUMIF(AJE!$E:$E,D659,AJE!$H:$H)</f>
        <v>0</v>
      </c>
      <c r="K659" s="30">
        <f>SUMIF(AJE!$Q:$Q,D659,AJE!$T:$T)</f>
        <v>0</v>
      </c>
      <c r="L659" s="39">
        <f t="shared" si="40"/>
        <v>30051.37</v>
      </c>
      <c r="M659" s="30">
        <f>SUMIF(AJE!$AB:$AB,D659,AJE!$AE:$AE)</f>
        <v>0</v>
      </c>
      <c r="N659" s="29">
        <f t="shared" si="41"/>
        <v>30051.37</v>
      </c>
      <c r="P659" s="29"/>
    </row>
    <row r="660" spans="1:16" x14ac:dyDescent="0.35">
      <c r="A660">
        <f>_xlfn.XLOOKUP($B660,Index!$E:$E,Index!$D:$D,)</f>
        <v>50</v>
      </c>
      <c r="B660" t="str">
        <f>IF($C660="Ltd",_xlfn.XLOOKUP($D660,Index!$V:$V,Index!$P:$P,),_xlfn.XLOOKUP($D660,Index!$AG:$AG,Index!$AA:$AA,))</f>
        <v>Sales</v>
      </c>
      <c r="C660" t="str">
        <f t="shared" si="42"/>
        <v>Ltd</v>
      </c>
      <c r="D660" t="s">
        <v>1700</v>
      </c>
      <c r="E660" s="1" t="str">
        <f>_xlfn.XLOOKUP((MID(D660,2,6)),'TB LTD 12.22'!$E:$E,'TB LTD 12.22'!$F:$F,)</f>
        <v>France Exp 28840</v>
      </c>
      <c r="F660" t="str">
        <f>IF(C660="Ltd",_xlfn.XLOOKUP(D660,Index!V:V,Index!R:R,),_xlfn.XLOOKUP(D660,Index!AG:AG,Index!AC:AC,))</f>
        <v>T&amp;E</v>
      </c>
      <c r="G660">
        <f>IF(C660="Ltd",_xlfn.XLOOKUP(D660,Index!V:V,Index!T:T,),_xlfn.XLOOKUP(D660,Index!AG:AG,Index!AE:AE,))</f>
        <v>0</v>
      </c>
      <c r="H660" s="31"/>
      <c r="I660" s="25">
        <f>_xlfn.XLOOKUP((MID(D660,2,6)),'TB LTD 12.22'!E:E,'TB LTD 12.22'!H:H,0,0,1)</f>
        <v>3599.11</v>
      </c>
      <c r="J660" s="30">
        <f>SUMIF(AJE!$E:$E,D660,AJE!$H:$H)</f>
        <v>0</v>
      </c>
      <c r="K660" s="30">
        <f>SUMIF(AJE!$Q:$Q,D660,AJE!$T:$T)</f>
        <v>0</v>
      </c>
      <c r="L660" s="39">
        <f t="shared" si="40"/>
        <v>3599.11</v>
      </c>
      <c r="M660" s="30">
        <f>SUMIF(AJE!$AB:$AB,D660,AJE!$AE:$AE)</f>
        <v>0</v>
      </c>
      <c r="N660" s="29">
        <f t="shared" si="41"/>
        <v>3599.11</v>
      </c>
      <c r="P660" s="29"/>
    </row>
    <row r="661" spans="1:16" x14ac:dyDescent="0.35">
      <c r="A661">
        <f>_xlfn.XLOOKUP($B661,Index!$E:$E,Index!$D:$D,)</f>
        <v>50</v>
      </c>
      <c r="B661" t="str">
        <f>IF($C661="Ltd",_xlfn.XLOOKUP($D661,Index!$V:$V,Index!$P:$P,),_xlfn.XLOOKUP($D661,Index!$AG:$AG,Index!$AA:$AA,))</f>
        <v>Sales</v>
      </c>
      <c r="C661" t="str">
        <f t="shared" si="42"/>
        <v>Ltd</v>
      </c>
      <c r="D661" t="s">
        <v>1701</v>
      </c>
      <c r="E661" s="1" t="str">
        <f>_xlfn.XLOOKUP(MID(D661,2,6),'TB LTD 12.22'!E:E,'TB LTD 12.22'!F:F,0,0,1)</f>
        <v>France Salary 28840</v>
      </c>
      <c r="F661" t="str">
        <f>IF(C661="Ltd",_xlfn.XLOOKUP(D661,Index!V:V,Index!R:R,),_xlfn.XLOOKUP(D661,Index!AG:AG,Index!AC:AC,))</f>
        <v>Payroll &amp; Payroll related</v>
      </c>
      <c r="G661">
        <f>IF(C661="Ltd",_xlfn.XLOOKUP(D661,Index!V:V,Index!T:T,),_xlfn.XLOOKUP(D661,Index!AG:AG,Index!AE:AE,))</f>
        <v>0</v>
      </c>
      <c r="H661" s="31"/>
      <c r="I661" s="25">
        <f>_xlfn.XLOOKUP((MID(D661,2,6)),'TB LTD 12.22'!E:E,'TB LTD 12.22'!H:H,0,0,1)</f>
        <v>58001.599999999999</v>
      </c>
      <c r="J661" s="30">
        <f>SUMIF(AJE!$E:$E,D661,AJE!$H:$H)</f>
        <v>0</v>
      </c>
      <c r="K661" s="30">
        <f>SUMIF(AJE!$Q:$Q,D661,AJE!$T:$T)</f>
        <v>0</v>
      </c>
      <c r="L661" s="39">
        <f t="shared" si="40"/>
        <v>58001.599999999999</v>
      </c>
      <c r="M661" s="30">
        <f>SUMIF(AJE!$AB:$AB,D661,AJE!$AE:$AE)</f>
        <v>0</v>
      </c>
      <c r="N661" s="29">
        <f t="shared" si="41"/>
        <v>58001.599999999999</v>
      </c>
      <c r="P661" s="29"/>
    </row>
    <row r="662" spans="1:16" x14ac:dyDescent="0.35">
      <c r="A662">
        <f>_xlfn.XLOOKUP($B662,Index!$E:$E,Index!$D:$D,)</f>
        <v>50</v>
      </c>
      <c r="B662" t="str">
        <f>IF($C662="Ltd",_xlfn.XLOOKUP($D662,Index!$V:$V,Index!$P:$P,),_xlfn.XLOOKUP($D662,Index!$AG:$AG,Index!$AA:$AA,))</f>
        <v>Sales</v>
      </c>
      <c r="C662" t="str">
        <f t="shared" si="42"/>
        <v>Ltd</v>
      </c>
      <c r="D662" t="s">
        <v>1702</v>
      </c>
      <c r="E662" s="1" t="str">
        <f>_xlfn.XLOOKUP((MID(D662,2,6)),'TB LTD 12.22'!$E:$E,'TB LTD 12.22'!$F:$F,)</f>
        <v>Luxembourg Commission 29388</v>
      </c>
      <c r="F662" t="str">
        <f>IF(C662="Ltd",_xlfn.XLOOKUP(D662,Index!V:V,Index!R:R,),_xlfn.XLOOKUP(D662,Index!AG:AG,Index!AC:AC,))</f>
        <v>Payroll &amp; Payroll related</v>
      </c>
      <c r="G662">
        <f>IF(C662="Ltd",_xlfn.XLOOKUP(D662,Index!V:V,Index!T:T,),_xlfn.XLOOKUP(D662,Index!AG:AG,Index!AE:AE,))</f>
        <v>0</v>
      </c>
      <c r="H662" s="31"/>
      <c r="I662" s="25">
        <f>_xlfn.XLOOKUP((MID(D662,2,6)),'TB LTD 12.22'!E:E,'TB LTD 12.22'!H:H,0,0,1)</f>
        <v>16921.7</v>
      </c>
      <c r="J662" s="30">
        <f>SUMIF(AJE!$E:$E,D662,AJE!$H:$H)</f>
        <v>0</v>
      </c>
      <c r="K662" s="30">
        <f>SUMIF(AJE!$Q:$Q,D662,AJE!$T:$T)</f>
        <v>0</v>
      </c>
      <c r="L662" s="39">
        <f t="shared" si="40"/>
        <v>16921.7</v>
      </c>
      <c r="M662" s="30">
        <f>SUMIF(AJE!$AB:$AB,D662,AJE!$AE:$AE)</f>
        <v>0</v>
      </c>
      <c r="N662" s="29">
        <f t="shared" si="41"/>
        <v>16921.7</v>
      </c>
      <c r="P662" s="29"/>
    </row>
    <row r="663" spans="1:16" x14ac:dyDescent="0.35">
      <c r="A663">
        <f>_xlfn.XLOOKUP($B663,Index!$E:$E,Index!$D:$D,)</f>
        <v>50</v>
      </c>
      <c r="B663" t="str">
        <f>IF($C663="Ltd",_xlfn.XLOOKUP($D663,Index!$V:$V,Index!$P:$P,),_xlfn.XLOOKUP($D663,Index!$AG:$AG,Index!$AA:$AA,))</f>
        <v>Sales</v>
      </c>
      <c r="C663" t="str">
        <f t="shared" si="42"/>
        <v>Ltd</v>
      </c>
      <c r="D663" t="s">
        <v>1703</v>
      </c>
      <c r="E663" s="1" t="str">
        <f>_xlfn.XLOOKUP((MID(D663,2,6)),'TB LTD 12.22'!$E:$E,'TB LTD 12.22'!$F:$F,)</f>
        <v>Luxembourg Exp 29388</v>
      </c>
      <c r="F663" t="str">
        <f>IF(C663="Ltd",_xlfn.XLOOKUP(D663,Index!V:V,Index!R:R,),_xlfn.XLOOKUP(D663,Index!AG:AG,Index!AC:AC,))</f>
        <v>T&amp;E</v>
      </c>
      <c r="G663">
        <f>IF(C663="Ltd",_xlfn.XLOOKUP(D663,Index!V:V,Index!T:T,),_xlfn.XLOOKUP(D663,Index!AG:AG,Index!AE:AE,))</f>
        <v>0</v>
      </c>
      <c r="H663" s="31"/>
      <c r="I663" s="25">
        <f>_xlfn.XLOOKUP((MID(D663,2,6)),'TB LTD 12.22'!E:E,'TB LTD 12.22'!H:H,0,0,1)</f>
        <v>4130.2299999999996</v>
      </c>
      <c r="J663" s="30">
        <f>SUMIF(AJE!$E:$E,D663,AJE!$H:$H)</f>
        <v>0</v>
      </c>
      <c r="K663" s="30">
        <f>SUMIF(AJE!$Q:$Q,D663,AJE!$T:$T)</f>
        <v>0</v>
      </c>
      <c r="L663" s="39">
        <f t="shared" si="40"/>
        <v>4130.2299999999996</v>
      </c>
      <c r="M663" s="30">
        <f>SUMIF(AJE!$AB:$AB,D663,AJE!$AE:$AE)</f>
        <v>0</v>
      </c>
      <c r="N663" s="29">
        <f t="shared" si="41"/>
        <v>4130.2299999999996</v>
      </c>
      <c r="P663" s="29"/>
    </row>
    <row r="664" spans="1:16" x14ac:dyDescent="0.35">
      <c r="A664">
        <f>_xlfn.XLOOKUP($B664,Index!$E:$E,Index!$D:$D,)</f>
        <v>50</v>
      </c>
      <c r="B664" t="str">
        <f>IF($C664="Ltd",_xlfn.XLOOKUP($D664,Index!$V:$V,Index!$P:$P,),_xlfn.XLOOKUP($D664,Index!$AG:$AG,Index!$AA:$AA,))</f>
        <v>Sales</v>
      </c>
      <c r="C664" t="str">
        <f t="shared" si="42"/>
        <v>Ltd</v>
      </c>
      <c r="D664" t="s">
        <v>1704</v>
      </c>
      <c r="E664" s="1" t="str">
        <f>_xlfn.XLOOKUP(MID(D664,2,6),'TB LTD 12.22'!E:E,'TB LTD 12.22'!F:F,0,0,1)</f>
        <v>Luxembourg Salary 29388</v>
      </c>
      <c r="F664" t="str">
        <f>IF(C664="Ltd",_xlfn.XLOOKUP(D664,Index!V:V,Index!R:R,),_xlfn.XLOOKUP(D664,Index!AG:AG,Index!AC:AC,))</f>
        <v>Payroll &amp; Payroll related</v>
      </c>
      <c r="G664">
        <f>IF(C664="Ltd",_xlfn.XLOOKUP(D664,Index!V:V,Index!T:T,),_xlfn.XLOOKUP(D664,Index!AG:AG,Index!AE:AE,))</f>
        <v>0</v>
      </c>
      <c r="H664" s="31"/>
      <c r="I664" s="25">
        <f>_xlfn.XLOOKUP((MID(D664,2,6)),'TB LTD 12.22'!E:E,'TB LTD 12.22'!H:H,0,0,1)</f>
        <v>44929.89</v>
      </c>
      <c r="J664" s="30">
        <f>SUMIF(AJE!$E:$E,D664,AJE!$H:$H)</f>
        <v>0</v>
      </c>
      <c r="K664" s="30">
        <f>SUMIF(AJE!$Q:$Q,D664,AJE!$T:$T)</f>
        <v>0</v>
      </c>
      <c r="L664" s="39">
        <f t="shared" si="40"/>
        <v>44929.89</v>
      </c>
      <c r="M664" s="30">
        <f>SUMIF(AJE!$AB:$AB,D664,AJE!$AE:$AE)</f>
        <v>0</v>
      </c>
      <c r="N664" s="29">
        <f t="shared" si="41"/>
        <v>44929.89</v>
      </c>
      <c r="P664" s="29"/>
    </row>
    <row r="665" spans="1:16" x14ac:dyDescent="0.35">
      <c r="A665">
        <f>_xlfn.XLOOKUP($B665,Index!$E:$E,Index!$D:$D,)</f>
        <v>60</v>
      </c>
      <c r="B665" t="str">
        <f>IF($C665="Ltd",_xlfn.XLOOKUP($D665,Index!$V:$V,Index!$P:$P,),_xlfn.XLOOKUP($D665,Index!$AG:$AG,Index!$AA:$AA,))</f>
        <v>Marketing</v>
      </c>
      <c r="C665" t="str">
        <f t="shared" si="42"/>
        <v>Ltd</v>
      </c>
      <c r="D665" t="s">
        <v>1705</v>
      </c>
      <c r="E665" s="1" t="str">
        <f>_xlfn.XLOOKUP((MID(D665,2,6)),'TB LTD 12.22'!$E:$E,'TB LTD 12.22'!$F:$F,)</f>
        <v>UK Exp 27319</v>
      </c>
      <c r="F665" t="str">
        <f>IF(C665="Ltd",_xlfn.XLOOKUP(D665,Index!V:V,Index!R:R,),_xlfn.XLOOKUP(D665,Index!AG:AG,Index!AC:AC,))</f>
        <v>T&amp;E</v>
      </c>
      <c r="G665">
        <f>IF(C665="Ltd",_xlfn.XLOOKUP(D665,Index!V:V,Index!T:T,),_xlfn.XLOOKUP(D665,Index!AG:AG,Index!AE:AE,))</f>
        <v>0</v>
      </c>
      <c r="H665" s="31"/>
      <c r="I665" s="25">
        <f>_xlfn.XLOOKUP((MID(D665,2,6)),'TB LTD 12.22'!E:E,'TB LTD 12.22'!H:H,0,0,1)</f>
        <v>3855.64</v>
      </c>
      <c r="J665" s="30">
        <f>SUMIF(AJE!$E:$E,D665,AJE!$H:$H)</f>
        <v>0</v>
      </c>
      <c r="K665" s="30">
        <f>SUMIF(AJE!$Q:$Q,D665,AJE!$T:$T)</f>
        <v>0</v>
      </c>
      <c r="L665" s="39">
        <f t="shared" ref="L665:L727" si="43">I665+J665+K665</f>
        <v>3855.64</v>
      </c>
      <c r="M665" s="30">
        <f>SUMIF(AJE!$AB:$AB,D665,AJE!$AE:$AE)</f>
        <v>0</v>
      </c>
      <c r="N665" s="29">
        <f t="shared" ref="N665:N727" si="44">L665+M665</f>
        <v>3855.64</v>
      </c>
      <c r="P665" s="29"/>
    </row>
    <row r="666" spans="1:16" x14ac:dyDescent="0.35">
      <c r="A666">
        <f>_xlfn.XLOOKUP($B666,Index!$E:$E,Index!$D:$D,)</f>
        <v>60</v>
      </c>
      <c r="B666" t="str">
        <f>IF($C666="Ltd",_xlfn.XLOOKUP($D666,Index!$V:$V,Index!$P:$P,),_xlfn.XLOOKUP($D666,Index!$AG:$AG,Index!$AA:$AA,))</f>
        <v>Marketing</v>
      </c>
      <c r="C666" t="str">
        <f t="shared" si="42"/>
        <v>Ltd</v>
      </c>
      <c r="D666" t="s">
        <v>1706</v>
      </c>
      <c r="E666" s="1" t="str">
        <f>_xlfn.XLOOKUP(MID(D666,2,6),'TB LTD 12.22'!E:E,'TB LTD 12.22'!F:F,0,0,1)</f>
        <v>UK Salary 27319</v>
      </c>
      <c r="F666" t="str">
        <f>IF(C666="Ltd",_xlfn.XLOOKUP(D666,Index!V:V,Index!R:R,),_xlfn.XLOOKUP(D666,Index!AG:AG,Index!AC:AC,))</f>
        <v>Payroll &amp; Payroll related</v>
      </c>
      <c r="G666">
        <f>IF(C666="Ltd",_xlfn.XLOOKUP(D666,Index!V:V,Index!T:T,),_xlfn.XLOOKUP(D666,Index!AG:AG,Index!AE:AE,))</f>
        <v>0</v>
      </c>
      <c r="H666" s="31"/>
      <c r="I666" s="25">
        <f>_xlfn.XLOOKUP((MID(D666,2,6)),'TB LTD 12.22'!E:E,'TB LTD 12.22'!H:H,0,0,1)</f>
        <v>22114.54</v>
      </c>
      <c r="J666" s="30">
        <f>SUMIF(AJE!$E:$E,D666,AJE!$H:$H)</f>
        <v>0</v>
      </c>
      <c r="K666" s="30">
        <f>SUMIF(AJE!$Q:$Q,D666,AJE!$T:$T)</f>
        <v>0</v>
      </c>
      <c r="L666" s="39">
        <f t="shared" si="43"/>
        <v>22114.54</v>
      </c>
      <c r="M666" s="30">
        <f>SUMIF(AJE!$AB:$AB,D666,AJE!$AE:$AE)</f>
        <v>0</v>
      </c>
      <c r="N666" s="29">
        <f t="shared" si="44"/>
        <v>22114.54</v>
      </c>
      <c r="P666" s="29"/>
    </row>
    <row r="667" spans="1:16" x14ac:dyDescent="0.35">
      <c r="A667">
        <f>_xlfn.XLOOKUP($B667,Index!$E:$E,Index!$D:$D,)</f>
        <v>50</v>
      </c>
      <c r="B667" t="str">
        <f>IF($C667="Ltd",_xlfn.XLOOKUP($D667,Index!$V:$V,Index!$P:$P,),_xlfn.XLOOKUP($D667,Index!$AG:$AG,Index!$AA:$AA,))</f>
        <v>Sales</v>
      </c>
      <c r="C667" t="str">
        <f t="shared" si="42"/>
        <v>Ltd</v>
      </c>
      <c r="D667" t="s">
        <v>1707</v>
      </c>
      <c r="E667" s="1" t="str">
        <f>_xlfn.XLOOKUP((MID(D667,2,6)),'TB LTD 12.22'!$E:$E,'TB LTD 12.22'!$F:$F,)</f>
        <v>Netherlands Commission 31430</v>
      </c>
      <c r="F667" t="str">
        <f>IF(C667="Ltd",_xlfn.XLOOKUP(D667,Index!V:V,Index!R:R,),_xlfn.XLOOKUP(D667,Index!AG:AG,Index!AC:AC,))</f>
        <v>Payroll &amp; Payroll related</v>
      </c>
      <c r="G667">
        <f>IF(C667="Ltd",_xlfn.XLOOKUP(D667,Index!V:V,Index!T:T,),_xlfn.XLOOKUP(D667,Index!AG:AG,Index!AE:AE,))</f>
        <v>0</v>
      </c>
      <c r="H667" s="31"/>
      <c r="I667" s="25">
        <f>_xlfn.XLOOKUP((MID(D667,2,6)),'TB LTD 12.22'!E:E,'TB LTD 12.22'!H:H,0,0,1)</f>
        <v>10456.73</v>
      </c>
      <c r="J667" s="30">
        <f>SUMIF(AJE!$E:$E,D667,AJE!$H:$H)</f>
        <v>0</v>
      </c>
      <c r="K667" s="30">
        <f>SUMIF(AJE!$Q:$Q,D667,AJE!$T:$T)</f>
        <v>0</v>
      </c>
      <c r="L667" s="39">
        <f t="shared" si="43"/>
        <v>10456.73</v>
      </c>
      <c r="M667" s="30">
        <f>SUMIF(AJE!$AB:$AB,D667,AJE!$AE:$AE)</f>
        <v>0</v>
      </c>
      <c r="N667" s="29">
        <f t="shared" si="44"/>
        <v>10456.73</v>
      </c>
      <c r="P667" s="29"/>
    </row>
    <row r="668" spans="1:16" x14ac:dyDescent="0.35">
      <c r="A668">
        <f>_xlfn.XLOOKUP($B668,Index!$E:$E,Index!$D:$D,)</f>
        <v>50</v>
      </c>
      <c r="B668" t="str">
        <f>IF($C668="Ltd",_xlfn.XLOOKUP($D668,Index!$V:$V,Index!$P:$P,),_xlfn.XLOOKUP($D668,Index!$AG:$AG,Index!$AA:$AA,))</f>
        <v>Sales</v>
      </c>
      <c r="C668" t="str">
        <f t="shared" si="42"/>
        <v>Ltd</v>
      </c>
      <c r="D668" t="s">
        <v>1708</v>
      </c>
      <c r="E668" s="1" t="str">
        <f>_xlfn.XLOOKUP(MID(D668,2,6),'TB LTD 12.22'!E:E,'TB LTD 12.22'!F:F,0,0,1)</f>
        <v>Netherlands Salary 31430</v>
      </c>
      <c r="F668" t="str">
        <f>IF(C668="Ltd",_xlfn.XLOOKUP(D668,Index!V:V,Index!R:R,),_xlfn.XLOOKUP(D668,Index!AG:AG,Index!AC:AC,))</f>
        <v>Payroll &amp; Payroll related</v>
      </c>
      <c r="G668">
        <f>IF(C668="Ltd",_xlfn.XLOOKUP(D668,Index!V:V,Index!T:T,),_xlfn.XLOOKUP(D668,Index!AG:AG,Index!AE:AE,))</f>
        <v>0</v>
      </c>
      <c r="H668" s="31"/>
      <c r="I668" s="25">
        <f>_xlfn.XLOOKUP((MID(D668,2,6)),'TB LTD 12.22'!E:E,'TB LTD 12.22'!H:H,0,0,1)</f>
        <v>27020.76</v>
      </c>
      <c r="J668" s="30">
        <f>SUMIF(AJE!$E:$E,D668,AJE!$H:$H)</f>
        <v>0</v>
      </c>
      <c r="K668" s="30">
        <f>SUMIF(AJE!$Q:$Q,D668,AJE!$T:$T)</f>
        <v>0</v>
      </c>
      <c r="L668" s="39">
        <f t="shared" si="43"/>
        <v>27020.76</v>
      </c>
      <c r="M668" s="30">
        <f>SUMIF(AJE!$AB:$AB,D668,AJE!$AE:$AE)</f>
        <v>0</v>
      </c>
      <c r="N668" s="29">
        <f t="shared" si="44"/>
        <v>27020.76</v>
      </c>
      <c r="P668" s="29"/>
    </row>
    <row r="669" spans="1:16" x14ac:dyDescent="0.35">
      <c r="A669">
        <f>_xlfn.XLOOKUP($B669,Index!$E:$E,Index!$D:$D,)</f>
        <v>50</v>
      </c>
      <c r="B669" t="str">
        <f>IF($C669="Ltd",_xlfn.XLOOKUP($D669,Index!$V:$V,Index!$P:$P,),_xlfn.XLOOKUP($D669,Index!$AG:$AG,Index!$AA:$AA,))</f>
        <v>Sales</v>
      </c>
      <c r="C669" t="str">
        <f t="shared" si="42"/>
        <v>Ltd</v>
      </c>
      <c r="D669" t="s">
        <v>1709</v>
      </c>
      <c r="E669" s="1" t="str">
        <f>_xlfn.XLOOKUP(MID(D669,2,6),'TB LTD 12.22'!E:E,'TB LTD 12.22'!F:F,0,0,1)</f>
        <v>Singapore Salary 32949</v>
      </c>
      <c r="F669" t="str">
        <f>IF(C669="Ltd",_xlfn.XLOOKUP(D669,Index!V:V,Index!R:R,),_xlfn.XLOOKUP(D669,Index!AG:AG,Index!AC:AC,))</f>
        <v>Payroll &amp; Payroll related</v>
      </c>
      <c r="G669">
        <f>IF(C669="Ltd",_xlfn.XLOOKUP(D669,Index!V:V,Index!T:T,),_xlfn.XLOOKUP(D669,Index!AG:AG,Index!AE:AE,))</f>
        <v>0</v>
      </c>
      <c r="H669" s="31"/>
      <c r="I669" s="25">
        <f>_xlfn.XLOOKUP((MID(D669,2,6)),'TB LTD 12.22'!E:E,'TB LTD 12.22'!H:H,0,0,1)</f>
        <v>762.44</v>
      </c>
      <c r="J669" s="30">
        <f>SUMIF(AJE!$E:$E,D669,AJE!$H:$H)</f>
        <v>0</v>
      </c>
      <c r="K669" s="30">
        <f>SUMIF(AJE!$Q:$Q,D669,AJE!$T:$T)</f>
        <v>0</v>
      </c>
      <c r="L669" s="39">
        <f t="shared" si="43"/>
        <v>762.44</v>
      </c>
      <c r="M669" s="30">
        <f>SUMIF(AJE!$AB:$AB,D669,AJE!$AE:$AE)</f>
        <v>0</v>
      </c>
      <c r="N669" s="29">
        <f t="shared" si="44"/>
        <v>762.44</v>
      </c>
      <c r="P669" s="29"/>
    </row>
    <row r="670" spans="1:16" x14ac:dyDescent="0.35">
      <c r="A670">
        <f>_xlfn.XLOOKUP($B670,Index!$E:$E,Index!$D:$D,)</f>
        <v>50</v>
      </c>
      <c r="B670" t="str">
        <f>IF($C670="Ltd",_xlfn.XLOOKUP($D670,Index!$V:$V,Index!$P:$P,),_xlfn.XLOOKUP($D670,Index!$AG:$AG,Index!$AA:$AA,))</f>
        <v>Sales</v>
      </c>
      <c r="C670" t="str">
        <f t="shared" si="42"/>
        <v>Ltd</v>
      </c>
      <c r="D670" t="s">
        <v>1710</v>
      </c>
      <c r="E670" s="1" t="str">
        <f>_xlfn.XLOOKUP(MID(D670,2,6),'TB LTD 12.22'!E:E,'TB LTD 12.22'!F:F,0,0,1)</f>
        <v>Australia Salary 33946</v>
      </c>
      <c r="F670" t="str">
        <f>IF(C670="Ltd",_xlfn.XLOOKUP(D670,Index!V:V,Index!R:R,),_xlfn.XLOOKUP(D670,Index!AG:AG,Index!AC:AC,))</f>
        <v>Payroll &amp; Payroll related</v>
      </c>
      <c r="G670">
        <f>IF(C670="Ltd",_xlfn.XLOOKUP(D670,Index!V:V,Index!T:T,),_xlfn.XLOOKUP(D670,Index!AG:AG,Index!AE:AE,))</f>
        <v>0</v>
      </c>
      <c r="H670" s="31"/>
      <c r="I670" s="25">
        <f>_xlfn.XLOOKUP((MID(D670,2,6)),'TB LTD 12.22'!E:E,'TB LTD 12.22'!H:H,0,0,1)</f>
        <v>11930.88</v>
      </c>
      <c r="J670" s="30">
        <f>SUMIF(AJE!$E:$E,D670,AJE!$H:$H)</f>
        <v>0</v>
      </c>
      <c r="K670" s="30">
        <f>SUMIF(AJE!$Q:$Q,D670,AJE!$T:$T)</f>
        <v>0</v>
      </c>
      <c r="L670" s="39">
        <f t="shared" si="43"/>
        <v>11930.88</v>
      </c>
      <c r="M670" s="30">
        <f>SUMIF(AJE!$AB:$AB,D670,AJE!$AE:$AE)</f>
        <v>0</v>
      </c>
      <c r="N670" s="29">
        <f t="shared" si="44"/>
        <v>11930.88</v>
      </c>
      <c r="P670" s="29"/>
    </row>
    <row r="671" spans="1:16" x14ac:dyDescent="0.35">
      <c r="A671">
        <f>_xlfn.XLOOKUP($B671,Index!$E:$E,Index!$D:$D,)</f>
        <v>60</v>
      </c>
      <c r="B671" t="str">
        <f>IF($C671="Ltd",_xlfn.XLOOKUP($D671,Index!$V:$V,Index!$P:$P,),_xlfn.XLOOKUP($D671,Index!$AG:$AG,Index!$AA:$AA,))</f>
        <v>Marketing</v>
      </c>
      <c r="C671" t="str">
        <f t="shared" ref="C671:C733" si="45">IF(LEFT(D671)="1","Ltd","Inc")</f>
        <v>Ltd</v>
      </c>
      <c r="D671" t="s">
        <v>1711</v>
      </c>
      <c r="E671" s="1" t="str">
        <f>_xlfn.XLOOKUP((MID(D671,2,6)),'TB LTD 12.22'!$E:$E,'TB LTD 12.22'!$F:$F,)</f>
        <v>UK Exp 34988</v>
      </c>
      <c r="F671" t="str">
        <f>IF(C671="Ltd",_xlfn.XLOOKUP(D671,Index!V:V,Index!R:R,),_xlfn.XLOOKUP(D671,Index!AG:AG,Index!AC:AC,))</f>
        <v>T&amp;E</v>
      </c>
      <c r="G671">
        <f>IF(C671="Ltd",_xlfn.XLOOKUP(D671,Index!V:V,Index!T:T,),_xlfn.XLOOKUP(D671,Index!AG:AG,Index!AE:AE,))</f>
        <v>0</v>
      </c>
      <c r="H671" s="31"/>
      <c r="I671" s="25">
        <f>_xlfn.XLOOKUP((MID(D671,2,6)),'TB LTD 12.22'!E:E,'TB LTD 12.22'!H:H,0,0,1)</f>
        <v>2225.11</v>
      </c>
      <c r="J671" s="30">
        <f>SUMIF(AJE!$E:$E,D671,AJE!$H:$H)</f>
        <v>0</v>
      </c>
      <c r="K671" s="30">
        <f>SUMIF(AJE!$Q:$Q,D671,AJE!$T:$T)</f>
        <v>0</v>
      </c>
      <c r="L671" s="39">
        <f t="shared" si="43"/>
        <v>2225.11</v>
      </c>
      <c r="M671" s="30">
        <f>SUMIF(AJE!$AB:$AB,D671,AJE!$AE:$AE)</f>
        <v>0</v>
      </c>
      <c r="N671" s="29">
        <f t="shared" si="44"/>
        <v>2225.11</v>
      </c>
      <c r="P671" s="29"/>
    </row>
    <row r="672" spans="1:16" x14ac:dyDescent="0.35">
      <c r="A672">
        <f>_xlfn.XLOOKUP($B672,Index!$E:$E,Index!$D:$D,)</f>
        <v>60</v>
      </c>
      <c r="B672" t="str">
        <f>IF($C672="Ltd",_xlfn.XLOOKUP($D672,Index!$V:$V,Index!$P:$P,),_xlfn.XLOOKUP($D672,Index!$AG:$AG,Index!$AA:$AA,))</f>
        <v>Marketing</v>
      </c>
      <c r="C672" t="str">
        <f t="shared" si="45"/>
        <v>Ltd</v>
      </c>
      <c r="D672" t="s">
        <v>1712</v>
      </c>
      <c r="E672" s="1" t="str">
        <f>_xlfn.XLOOKUP(MID(D672,2,6),'TB LTD 12.22'!E:E,'TB LTD 12.22'!F:F,0,0,1)</f>
        <v>UK Salary 34988</v>
      </c>
      <c r="F672" t="str">
        <f>IF(C672="Ltd",_xlfn.XLOOKUP(D672,Index!V:V,Index!R:R,),_xlfn.XLOOKUP(D672,Index!AG:AG,Index!AC:AC,))</f>
        <v>Payroll &amp; Payroll related</v>
      </c>
      <c r="G672">
        <f>IF(C672="Ltd",_xlfn.XLOOKUP(D672,Index!V:V,Index!T:T,),_xlfn.XLOOKUP(D672,Index!AG:AG,Index!AE:AE,))</f>
        <v>0</v>
      </c>
      <c r="H672" s="31"/>
      <c r="I672" s="25">
        <f>_xlfn.XLOOKUP((MID(D672,2,6)),'TB LTD 12.22'!E:E,'TB LTD 12.22'!H:H,0,0,1)</f>
        <v>11149.34</v>
      </c>
      <c r="J672" s="30">
        <f>SUMIF(AJE!$E:$E,D672,AJE!$H:$H)</f>
        <v>0</v>
      </c>
      <c r="K672" s="30">
        <f>SUMIF(AJE!$Q:$Q,D672,AJE!$T:$T)</f>
        <v>0</v>
      </c>
      <c r="L672" s="39">
        <f t="shared" si="43"/>
        <v>11149.34</v>
      </c>
      <c r="M672" s="30">
        <f>SUMIF(AJE!$AB:$AB,D672,AJE!$AE:$AE)</f>
        <v>0</v>
      </c>
      <c r="N672" s="29">
        <f t="shared" si="44"/>
        <v>11149.34</v>
      </c>
      <c r="P672" s="29"/>
    </row>
    <row r="673" spans="1:16" x14ac:dyDescent="0.35">
      <c r="A673">
        <f>_xlfn.XLOOKUP($B673,Index!$E:$E,Index!$D:$D,)</f>
        <v>50</v>
      </c>
      <c r="B673" t="str">
        <f>IF($C673="Ltd",_xlfn.XLOOKUP($D673,Index!$V:$V,Index!$P:$P,),_xlfn.XLOOKUP($D673,Index!$AG:$AG,Index!$AA:$AA,))</f>
        <v>Sales</v>
      </c>
      <c r="C673" t="str">
        <f t="shared" si="45"/>
        <v>Ltd</v>
      </c>
      <c r="D673" t="s">
        <v>1713</v>
      </c>
      <c r="E673" s="1" t="str">
        <f>_xlfn.XLOOKUP((MID(D673,2,6)),'TB LTD 12.22'!$E:$E,'TB LTD 12.22'!$F:$F,)</f>
        <v>Malaysia Commission 31795</v>
      </c>
      <c r="F673" t="str">
        <f>IF(C673="Ltd",_xlfn.XLOOKUP(D673,Index!V:V,Index!R:R,),_xlfn.XLOOKUP(D673,Index!AG:AG,Index!AC:AC,))</f>
        <v>Payroll &amp; Payroll related</v>
      </c>
      <c r="G673">
        <f>IF(C673="Ltd",_xlfn.XLOOKUP(D673,Index!V:V,Index!T:T,),_xlfn.XLOOKUP(D673,Index!AG:AG,Index!AE:AE,))</f>
        <v>0</v>
      </c>
      <c r="H673" s="31"/>
      <c r="I673" s="25">
        <f>_xlfn.XLOOKUP((MID(D673,2,6)),'TB LTD 12.22'!E:E,'TB LTD 12.22'!H:H,0,0,1)</f>
        <v>3060.08</v>
      </c>
      <c r="J673" s="30">
        <f>SUMIF(AJE!$E:$E,D673,AJE!$H:$H)</f>
        <v>0</v>
      </c>
      <c r="K673" s="30">
        <f>SUMIF(AJE!$Q:$Q,D673,AJE!$T:$T)</f>
        <v>0</v>
      </c>
      <c r="L673" s="39">
        <f t="shared" si="43"/>
        <v>3060.08</v>
      </c>
      <c r="M673" s="30">
        <f>SUMIF(AJE!$AB:$AB,D673,AJE!$AE:$AE)</f>
        <v>0</v>
      </c>
      <c r="N673" s="29">
        <f t="shared" si="44"/>
        <v>3060.08</v>
      </c>
      <c r="P673" s="29"/>
    </row>
    <row r="674" spans="1:16" x14ac:dyDescent="0.35">
      <c r="A674">
        <f>_xlfn.XLOOKUP($B674,Index!$E:$E,Index!$D:$D,)</f>
        <v>50</v>
      </c>
      <c r="B674" t="str">
        <f>IF($C674="Ltd",_xlfn.XLOOKUP($D674,Index!$V:$V,Index!$P:$P,),_xlfn.XLOOKUP($D674,Index!$AG:$AG,Index!$AA:$AA,))</f>
        <v>Sales</v>
      </c>
      <c r="C674" t="str">
        <f t="shared" si="45"/>
        <v>Ltd</v>
      </c>
      <c r="D674" t="s">
        <v>1714</v>
      </c>
      <c r="E674" s="1" t="str">
        <f>_xlfn.XLOOKUP(MID(D674,2,6),'TB LTD 12.22'!E:E,'TB LTD 12.22'!F:F,0,0,1)</f>
        <v>Malaysia Salary 31795</v>
      </c>
      <c r="F674" t="str">
        <f>IF(C674="Ltd",_xlfn.XLOOKUP(D674,Index!V:V,Index!R:R,),_xlfn.XLOOKUP(D674,Index!AG:AG,Index!AC:AC,))</f>
        <v>Payroll &amp; Payroll related</v>
      </c>
      <c r="G674">
        <f>IF(C674="Ltd",_xlfn.XLOOKUP(D674,Index!V:V,Index!T:T,),_xlfn.XLOOKUP(D674,Index!AG:AG,Index!AE:AE,))</f>
        <v>0</v>
      </c>
      <c r="H674" s="31"/>
      <c r="I674" s="25">
        <f>_xlfn.XLOOKUP((MID(D674,2,6)),'TB LTD 12.22'!E:E,'TB LTD 12.22'!H:H,0,0,1)</f>
        <v>8892.2999999999993</v>
      </c>
      <c r="J674" s="30">
        <f>SUMIF(AJE!$E:$E,D674,AJE!$H:$H)</f>
        <v>0</v>
      </c>
      <c r="K674" s="30">
        <f>SUMIF(AJE!$Q:$Q,D674,AJE!$T:$T)</f>
        <v>0</v>
      </c>
      <c r="L674" s="39">
        <f t="shared" si="43"/>
        <v>8892.2999999999993</v>
      </c>
      <c r="M674" s="30">
        <f>SUMIF(AJE!$AB:$AB,D674,AJE!$AE:$AE)</f>
        <v>0</v>
      </c>
      <c r="N674" s="29">
        <f t="shared" si="44"/>
        <v>8892.2999999999993</v>
      </c>
      <c r="P674" s="29"/>
    </row>
    <row r="675" spans="1:16" x14ac:dyDescent="0.35">
      <c r="A675">
        <f>_xlfn.XLOOKUP($B675,Index!$E:$E,Index!$D:$D,)</f>
        <v>50</v>
      </c>
      <c r="B675" t="str">
        <f>IF($C675="Ltd",_xlfn.XLOOKUP($D675,Index!$V:$V,Index!$P:$P,),_xlfn.XLOOKUP($D675,Index!$AG:$AG,Index!$AA:$AA,))</f>
        <v>Sales</v>
      </c>
      <c r="C675" t="str">
        <f t="shared" si="45"/>
        <v>Ltd</v>
      </c>
      <c r="D675" t="s">
        <v>1715</v>
      </c>
      <c r="E675" s="1" t="str">
        <f>_xlfn.XLOOKUP(MID(D675,2,6),'TB LTD 12.22'!E:E,'TB LTD 12.22'!F:F,0,0,1)</f>
        <v>Germany Salary 38410</v>
      </c>
      <c r="F675" t="str">
        <f>IF(C675="Ltd",_xlfn.XLOOKUP(D675,Index!V:V,Index!R:R,),_xlfn.XLOOKUP(D675,Index!AG:AG,Index!AC:AC,))</f>
        <v>Payroll &amp; Payroll related</v>
      </c>
      <c r="G675">
        <f>IF(C675="Ltd",_xlfn.XLOOKUP(D675,Index!V:V,Index!T:T,),_xlfn.XLOOKUP(D675,Index!AG:AG,Index!AE:AE,))</f>
        <v>0</v>
      </c>
      <c r="H675" s="31"/>
      <c r="I675" s="25">
        <f>_xlfn.XLOOKUP((MID(D675,2,6)),'TB LTD 12.22'!E:E,'TB LTD 12.22'!H:H,0,0,1)</f>
        <v>658.56</v>
      </c>
      <c r="J675" s="30">
        <f>SUMIF(AJE!$E:$E,D675,AJE!$H:$H)</f>
        <v>0</v>
      </c>
      <c r="K675" s="30">
        <f>SUMIF(AJE!$Q:$Q,D675,AJE!$T:$T)</f>
        <v>0</v>
      </c>
      <c r="L675" s="39">
        <f t="shared" si="43"/>
        <v>658.56</v>
      </c>
      <c r="M675" s="30">
        <f>SUMIF(AJE!$AB:$AB,D675,AJE!$AE:$AE)</f>
        <v>0</v>
      </c>
      <c r="N675" s="29">
        <f t="shared" si="44"/>
        <v>658.56</v>
      </c>
      <c r="P675" s="29"/>
    </row>
    <row r="676" spans="1:16" x14ac:dyDescent="0.35">
      <c r="A676">
        <f>_xlfn.XLOOKUP($B676,Index!$E:$E,Index!$D:$D,)</f>
        <v>30</v>
      </c>
      <c r="B676" t="str">
        <f>IF($C676="Ltd",_xlfn.XLOOKUP($D676,Index!$V:$V,Index!$P:$P,),_xlfn.XLOOKUP($D676,Index!$AG:$AG,Index!$AA:$AA,))</f>
        <v>Cost of Sales</v>
      </c>
      <c r="C676" t="str">
        <f t="shared" si="45"/>
        <v>Ltd</v>
      </c>
      <c r="D676" t="s">
        <v>1716</v>
      </c>
      <c r="E676" s="1" t="str">
        <f>_xlfn.XLOOKUP((MID(D676,2,6)),'TB LTD 12.22'!$E:$E,'TB LTD 12.22'!$F:$F,)</f>
        <v>Commission Subtractors COS 6571</v>
      </c>
      <c r="F676" t="str">
        <f>IF(C676="Ltd",_xlfn.XLOOKUP(D676,Index!V:V,Index!R:R,),_xlfn.XLOOKUP(D676,Index!AG:AG,Index!AC:AC,))</f>
        <v>Payroll &amp; Payroll related</v>
      </c>
      <c r="G676">
        <f>IF(C676="Ltd",_xlfn.XLOOKUP(D676,Index!V:V,Index!T:T,),_xlfn.XLOOKUP(D676,Index!AG:AG,Index!AE:AE,))</f>
        <v>0</v>
      </c>
      <c r="H676" s="31"/>
      <c r="I676" s="25">
        <f>_xlfn.XLOOKUP((MID(D676,2,6)),'TB LTD 12.22'!E:E,'TB LTD 12.22'!H:H,0,0,1)</f>
        <v>15519.73</v>
      </c>
      <c r="J676" s="30">
        <f>SUMIF(AJE!$E:$E,D676,AJE!$H:$H)</f>
        <v>0</v>
      </c>
      <c r="K676" s="30">
        <f>SUMIF(AJE!$Q:$Q,D676,AJE!$T:$T)</f>
        <v>0</v>
      </c>
      <c r="L676" s="39">
        <f t="shared" si="43"/>
        <v>15519.73</v>
      </c>
      <c r="M676" s="30">
        <f>SUMIF(AJE!$AB:$AB,D676,AJE!$AE:$AE)</f>
        <v>0</v>
      </c>
      <c r="N676" s="29">
        <f t="shared" si="44"/>
        <v>15519.73</v>
      </c>
      <c r="P676" s="29"/>
    </row>
    <row r="677" spans="1:16" x14ac:dyDescent="0.35">
      <c r="A677">
        <f>_xlfn.XLOOKUP($B677,Index!$E:$E,Index!$D:$D,)</f>
        <v>30</v>
      </c>
      <c r="B677" t="str">
        <f>IF($C677="Ltd",_xlfn.XLOOKUP($D677,Index!$V:$V,Index!$P:$P,),_xlfn.XLOOKUP($D677,Index!$AG:$AG,Index!$AA:$AA,))</f>
        <v>Cost of Sales</v>
      </c>
      <c r="C677" t="str">
        <f t="shared" si="45"/>
        <v>Ltd</v>
      </c>
      <c r="D677" t="s">
        <v>1717</v>
      </c>
      <c r="E677" s="1" t="str">
        <f>_xlfn.XLOOKUP((MID(D677,2,6)),'TB LTD 12.22'!$E:$E,'TB LTD 12.22'!$F:$F,)</f>
        <v>Outsourcing COS Exp 6571</v>
      </c>
      <c r="F677" t="str">
        <f>IF(C677="Ltd",_xlfn.XLOOKUP(D677,Index!V:V,Index!R:R,),_xlfn.XLOOKUP(D677,Index!AG:AG,Index!AC:AC,))</f>
        <v>Payroll &amp; Payroll related</v>
      </c>
      <c r="G677">
        <f>IF(C677="Ltd",_xlfn.XLOOKUP(D677,Index!V:V,Index!T:T,),_xlfn.XLOOKUP(D677,Index!AG:AG,Index!AE:AE,))</f>
        <v>0</v>
      </c>
      <c r="H677" s="31"/>
      <c r="I677" s="25">
        <f>_xlfn.XLOOKUP((MID(D677,2,6)),'TB LTD 12.22'!E:E,'TB LTD 12.22'!H:H,0,0,1)</f>
        <v>2247.5</v>
      </c>
      <c r="J677" s="30">
        <f>SUMIF(AJE!$E:$E,D677,AJE!$H:$H)</f>
        <v>0</v>
      </c>
      <c r="K677" s="30">
        <f>SUMIF(AJE!$Q:$Q,D677,AJE!$T:$T)</f>
        <v>0</v>
      </c>
      <c r="L677" s="39">
        <f t="shared" si="43"/>
        <v>2247.5</v>
      </c>
      <c r="M677" s="30">
        <f>SUMIF(AJE!$AB:$AB,D677,AJE!$AE:$AE)</f>
        <v>0</v>
      </c>
      <c r="N677" s="29">
        <f t="shared" si="44"/>
        <v>2247.5</v>
      </c>
      <c r="P677" s="29"/>
    </row>
    <row r="678" spans="1:16" x14ac:dyDescent="0.35">
      <c r="A678">
        <f>_xlfn.XLOOKUP($B678,Index!$E:$E,Index!$D:$D,)</f>
        <v>30</v>
      </c>
      <c r="B678" t="str">
        <f>IF($C678="Ltd",_xlfn.XLOOKUP($D678,Index!$V:$V,Index!$P:$P,),_xlfn.XLOOKUP($D678,Index!$AG:$AG,Index!$AA:$AA,))</f>
        <v>Cost of Sales</v>
      </c>
      <c r="C678" t="str">
        <f t="shared" si="45"/>
        <v>Ltd</v>
      </c>
      <c r="D678" t="s">
        <v>1718</v>
      </c>
      <c r="E678" s="1" t="str">
        <f>_xlfn.XLOOKUP(MID(D678,2,6),'TB LTD 12.22'!E:E,'TB LTD 12.22'!F:F,0,0,1)</f>
        <v>Outsourcing COS Salary 6571</v>
      </c>
      <c r="F678" t="str">
        <f>IF(C678="Ltd",_xlfn.XLOOKUP(D678,Index!V:V,Index!R:R,),_xlfn.XLOOKUP(D678,Index!AG:AG,Index!AC:AC,))</f>
        <v>Payroll &amp; Payroll related</v>
      </c>
      <c r="G678">
        <f>IF(C678="Ltd",_xlfn.XLOOKUP(D678,Index!V:V,Index!T:T,),_xlfn.XLOOKUP(D678,Index!AG:AG,Index!AE:AE,))</f>
        <v>0</v>
      </c>
      <c r="H678" s="31"/>
      <c r="I678" s="25">
        <f>_xlfn.XLOOKUP((MID(D678,2,6)),'TB LTD 12.22'!E:E,'TB LTD 12.22'!H:H,0,0,1)</f>
        <v>77482.259999999995</v>
      </c>
      <c r="J678" s="30">
        <f>SUMIF(AJE!$E:$E,D678,AJE!$H:$H)</f>
        <v>0</v>
      </c>
      <c r="K678" s="30">
        <f>SUMIF(AJE!$Q:$Q,D678,AJE!$T:$T)</f>
        <v>0</v>
      </c>
      <c r="L678" s="39">
        <f t="shared" si="43"/>
        <v>77482.259999999995</v>
      </c>
      <c r="M678" s="30">
        <f>SUMIF(AJE!$AB:$AB,D678,AJE!$AE:$AE)</f>
        <v>0</v>
      </c>
      <c r="N678" s="29">
        <f t="shared" si="44"/>
        <v>77482.259999999995</v>
      </c>
      <c r="P678" s="29"/>
    </row>
    <row r="679" spans="1:16" x14ac:dyDescent="0.35">
      <c r="A679">
        <f>_xlfn.XLOOKUP($B679,Index!$E:$E,Index!$D:$D,)</f>
        <v>30</v>
      </c>
      <c r="B679" t="str">
        <f>IF($C679="Ltd",_xlfn.XLOOKUP($D679,Index!$V:$V,Index!$P:$P,),_xlfn.XLOOKUP($D679,Index!$AG:$AG,Index!$AA:$AA,))</f>
        <v>Cost of Sales</v>
      </c>
      <c r="C679" t="str">
        <f t="shared" si="45"/>
        <v>Ltd</v>
      </c>
      <c r="D679" t="s">
        <v>1719</v>
      </c>
      <c r="E679" s="1" t="str">
        <f>_xlfn.XLOOKUP(_xlfn.NUMBERVALUE(MID(D679,2,5)),'TB LTD 12.22'!$E:$E,'TB LTD 12.22'!$F:$F,)</f>
        <v>הוצאות תמלוגים</v>
      </c>
      <c r="F679" t="str">
        <f>IF(C679="Ltd",_xlfn.XLOOKUP(D679,Index!V:V,Index!R:R,),_xlfn.XLOOKUP(D679,Index!AG:AG,Index!AC:AC,))</f>
        <v>Other CoS</v>
      </c>
      <c r="G679">
        <f>IF(C679="Ltd",_xlfn.XLOOKUP(D679,Index!V:V,Index!T:T,),_xlfn.XLOOKUP(D679,Index!AG:AG,Index!AE:AE,))</f>
        <v>0</v>
      </c>
      <c r="H679" s="31"/>
      <c r="I679" s="25">
        <f>_xlfn.XLOOKUP(_xlfn.NUMBERVALUE(MID(D679,2,5)),'TB LTD 12.22'!E:E,'TB LTD 12.22'!H:H,0,0,1)</f>
        <v>27567.03</v>
      </c>
      <c r="J679" s="30">
        <f>SUMIF(AJE!$E:$E,D679,AJE!$H:$H)</f>
        <v>0</v>
      </c>
      <c r="K679" s="30">
        <f>SUMIF(AJE!$Q:$Q,D679,AJE!$T:$T)</f>
        <v>0</v>
      </c>
      <c r="L679" s="39">
        <f t="shared" si="43"/>
        <v>27567.03</v>
      </c>
      <c r="M679" s="30">
        <f>SUMIF(AJE!$AB:$AB,D679,AJE!$AE:$AE)</f>
        <v>0</v>
      </c>
      <c r="N679" s="29">
        <f t="shared" si="44"/>
        <v>27567.03</v>
      </c>
      <c r="P679" s="29"/>
    </row>
    <row r="680" spans="1:16" x14ac:dyDescent="0.35">
      <c r="A680">
        <f>_xlfn.XLOOKUP($B680,Index!$E:$E,Index!$D:$D,)</f>
        <v>50</v>
      </c>
      <c r="B680" t="str">
        <f>IF($C680="Ltd",_xlfn.XLOOKUP($D680,Index!$V:$V,Index!$P:$P,),_xlfn.XLOOKUP($D680,Index!$AG:$AG,Index!$AA:$AA,))</f>
        <v>Sales</v>
      </c>
      <c r="C680" t="str">
        <f t="shared" si="45"/>
        <v>Ltd</v>
      </c>
      <c r="D680" t="s">
        <v>1720</v>
      </c>
      <c r="E680" s="1" t="str">
        <f>_xlfn.XLOOKUP((MID(D680,2,6)),'TB LTD 12.22'!$E:$E,'TB LTD 12.22'!$F:$F,)</f>
        <v>Singapore Lawrence Leon Koon Exp 9135</v>
      </c>
      <c r="F680" t="str">
        <f>IF(C680="Ltd",_xlfn.XLOOKUP(D680,Index!V:V,Index!R:R,),_xlfn.XLOOKUP(D680,Index!AG:AG,Index!AC:AC,))</f>
        <v>T&amp;E</v>
      </c>
      <c r="G680">
        <f>IF(C680="Ltd",_xlfn.XLOOKUP(D680,Index!V:V,Index!T:T,),_xlfn.XLOOKUP(D680,Index!AG:AG,Index!AE:AE,))</f>
        <v>0</v>
      </c>
      <c r="H680" s="31"/>
      <c r="I680" s="25">
        <f>_xlfn.XLOOKUP(MID(D680,2,6),'TB LTD 12.22'!E:E,'TB LTD 12.22'!H:H,0,0,1)</f>
        <v>1498.46</v>
      </c>
      <c r="J680" s="30">
        <f>SUMIF(AJE!$E:$E,D680,AJE!$H:$H)</f>
        <v>0</v>
      </c>
      <c r="K680" s="30">
        <f>SUMIF(AJE!$Q:$Q,D680,AJE!$T:$T)</f>
        <v>0</v>
      </c>
      <c r="L680" s="39">
        <f t="shared" si="43"/>
        <v>1498.46</v>
      </c>
      <c r="M680" s="30">
        <f>SUMIF(AJE!$AB:$AB,D680,AJE!$AE:$AE)</f>
        <v>0</v>
      </c>
      <c r="N680" s="29">
        <f t="shared" si="44"/>
        <v>1498.46</v>
      </c>
      <c r="P680" s="29"/>
    </row>
    <row r="681" spans="1:16" x14ac:dyDescent="0.35">
      <c r="A681">
        <f>_xlfn.XLOOKUP($B681,Index!$E:$E,Index!$D:$D,)</f>
        <v>50</v>
      </c>
      <c r="B681" t="str">
        <f>IF($C681="Ltd",_xlfn.XLOOKUP($D681,Index!$V:$V,Index!$P:$P,),_xlfn.XLOOKUP($D681,Index!$AG:$AG,Index!$AA:$AA,))</f>
        <v>Sales</v>
      </c>
      <c r="C681" t="str">
        <f t="shared" si="45"/>
        <v>Ltd</v>
      </c>
      <c r="D681" t="s">
        <v>1721</v>
      </c>
      <c r="E681" s="1" t="str">
        <f>_xlfn.XLOOKUP(MID(D681,2,7),'TB LTD 12.22'!E:E,'TB LTD 12.22'!F:F,0,0,1)</f>
        <v>Singapore Commission Lawrence L  9135</v>
      </c>
      <c r="F681" t="str">
        <f>IF(C681="Ltd",_xlfn.XLOOKUP(D681,Index!V:V,Index!R:R,),_xlfn.XLOOKUP(D681,Index!AG:AG,Index!AC:AC,))</f>
        <v>Payroll &amp; Payroll related</v>
      </c>
      <c r="G681">
        <f>IF(C681="Ltd",_xlfn.XLOOKUP(D681,Index!V:V,Index!T:T,),_xlfn.XLOOKUP(D681,Index!AG:AG,Index!AE:AE,))</f>
        <v>0</v>
      </c>
      <c r="H681" s="31"/>
      <c r="I681" s="25">
        <f>_xlfn.XLOOKUP(MID(D681,2,7),'TB LTD 12.22'!E:E,'TB LTD 12.22'!H:H,0,0,1)</f>
        <v>674.15</v>
      </c>
      <c r="J681" s="30">
        <f>SUMIF(AJE!$E:$E,D681,AJE!$H:$H)</f>
        <v>0</v>
      </c>
      <c r="K681" s="30">
        <f>SUMIF(AJE!$Q:$Q,D681,AJE!$T:$T)</f>
        <v>0</v>
      </c>
      <c r="L681" s="39">
        <f t="shared" si="43"/>
        <v>674.15</v>
      </c>
      <c r="M681" s="30">
        <f>SUMIF(AJE!$AB:$AB,D681,AJE!$AE:$AE)</f>
        <v>0</v>
      </c>
      <c r="N681" s="29">
        <f t="shared" si="44"/>
        <v>674.15</v>
      </c>
      <c r="P681" s="29"/>
    </row>
    <row r="682" spans="1:16" x14ac:dyDescent="0.35">
      <c r="A682">
        <f>_xlfn.XLOOKUP($B682,Index!$E:$E,Index!$D:$D,)</f>
        <v>50</v>
      </c>
      <c r="B682" t="str">
        <f>IF($C682="Ltd",_xlfn.XLOOKUP($D682,Index!$V:$V,Index!$P:$P,),_xlfn.XLOOKUP($D682,Index!$AG:$AG,Index!$AA:$AA,))</f>
        <v>Sales</v>
      </c>
      <c r="C682" t="str">
        <f t="shared" si="45"/>
        <v>Ltd</v>
      </c>
      <c r="D682" t="s">
        <v>1722</v>
      </c>
      <c r="E682" s="1" t="str">
        <f>_xlfn.XLOOKUP(_xlfn.NUMBERVALUE(MID(D682,2,5)),'TB LTD 12.22'!$E:$E,'TB LTD 12.22'!$F:$F,)</f>
        <v>Digital Marketing - global</v>
      </c>
      <c r="F682" t="str">
        <f>IF(C682="Ltd",_xlfn.XLOOKUP(D682,Index!V:V,Index!R:R,),_xlfn.XLOOKUP(D682,Index!AG:AG,Index!AC:AC,))</f>
        <v>Payroll &amp; Payroll related</v>
      </c>
      <c r="G682">
        <f>IF(C682="Ltd",_xlfn.XLOOKUP(D682,Index!V:V,Index!T:T,),_xlfn.XLOOKUP(D682,Index!AG:AG,Index!AE:AE,))</f>
        <v>0</v>
      </c>
      <c r="H682" s="31"/>
      <c r="I682" s="25">
        <f>_xlfn.XLOOKUP((MID(D682,2,6)),'TB LTD 12.22'!E:E,'TB LTD 12.22'!H:H,0,0,1)</f>
        <v>32491.63</v>
      </c>
      <c r="J682" s="30">
        <f>SUMIF(AJE!$E:$E,D682,AJE!$H:$H)</f>
        <v>0</v>
      </c>
      <c r="K682" s="30">
        <f>SUMIF(AJE!$Q:$Q,D682,AJE!$T:$T)</f>
        <v>0</v>
      </c>
      <c r="L682" s="39">
        <f t="shared" si="43"/>
        <v>32491.63</v>
      </c>
      <c r="M682" s="30">
        <f>SUMIF(AJE!$AB:$AB,D682,AJE!$AE:$AE)</f>
        <v>0</v>
      </c>
      <c r="N682" s="29">
        <f t="shared" si="44"/>
        <v>32491.63</v>
      </c>
      <c r="P682" s="29"/>
    </row>
    <row r="683" spans="1:16" x14ac:dyDescent="0.35">
      <c r="A683">
        <f>_xlfn.XLOOKUP($B683,Index!$E:$E,Index!$D:$D,)</f>
        <v>60</v>
      </c>
      <c r="B683" t="str">
        <f>IF($C683="Ltd",_xlfn.XLOOKUP($D683,Index!$V:$V,Index!$P:$P,),_xlfn.XLOOKUP($D683,Index!$AG:$AG,Index!$AA:$AA,))</f>
        <v>Marketing</v>
      </c>
      <c r="C683" t="str">
        <f t="shared" si="45"/>
        <v>Ltd</v>
      </c>
      <c r="D683" t="s">
        <v>1723</v>
      </c>
      <c r="E683" s="1" t="str">
        <f>_xlfn.XLOOKUP(_xlfn.NUMBERVALUE(MID(D683,2,5)),'TB LTD 12.22'!$E:$E,'TB LTD 12.22'!$F:$F,)</f>
        <v>הוצאה לא ידועה $</v>
      </c>
      <c r="F683" t="str">
        <f>IF(C683="Ltd",_xlfn.XLOOKUP(D683,Index!V:V,Index!R:R,),_xlfn.XLOOKUP(D683,Index!AG:AG,Index!AC:AC,))</f>
        <v>Digital Marketing</v>
      </c>
      <c r="G683">
        <f>IF(C683="Ltd",_xlfn.XLOOKUP(D683,Index!V:V,Index!T:T,),_xlfn.XLOOKUP(D683,Index!AG:AG,Index!AE:AE,))</f>
        <v>0</v>
      </c>
      <c r="H683" s="31"/>
      <c r="I683" s="25">
        <f>_xlfn.XLOOKUP(_xlfn.NUMBERVALUE(MID(D683,2,5)),'TB LTD 12.22'!E:E,'TB LTD 12.22'!H:H,0,0,1)</f>
        <v>15000</v>
      </c>
      <c r="J683" s="30">
        <f>SUMIF(AJE!$E:$E,D683,AJE!$H:$H)</f>
        <v>0</v>
      </c>
      <c r="K683" s="30">
        <f>SUMIF(AJE!$Q:$Q,D683,AJE!$T:$T)</f>
        <v>0</v>
      </c>
      <c r="L683" s="39">
        <f t="shared" si="43"/>
        <v>15000</v>
      </c>
      <c r="M683" s="30">
        <f>SUMIF(AJE!$AB:$AB,D683,AJE!$AE:$AE)</f>
        <v>0</v>
      </c>
      <c r="N683" s="29">
        <f t="shared" si="44"/>
        <v>15000</v>
      </c>
      <c r="P683" s="29"/>
    </row>
    <row r="684" spans="1:16" x14ac:dyDescent="0.35">
      <c r="A684">
        <f>_xlfn.XLOOKUP($B684,Index!$E:$E,Index!$D:$D,)</f>
        <v>70</v>
      </c>
      <c r="B684" t="str">
        <f>IF($C684="Ltd",_xlfn.XLOOKUP($D684,Index!$V:$V,Index!$P:$P,),_xlfn.XLOOKUP($D684,Index!$AG:$AG,Index!$AA:$AA,))</f>
        <v>G&amp;A</v>
      </c>
      <c r="C684" t="str">
        <f t="shared" si="45"/>
        <v>Ltd</v>
      </c>
      <c r="D684" t="s">
        <v>1724</v>
      </c>
      <c r="E684" s="1" t="str">
        <f>_xlfn.XLOOKUP(_xlfn.NUMBERVALUE(MID(D684,2,5)),'TB LTD 12.22'!$E:$E,'TB LTD 12.22'!$F:$F,)</f>
        <v>Linkedin- Recruiter Lite HR</v>
      </c>
      <c r="F684" t="str">
        <f>IF(C684="Ltd",_xlfn.XLOOKUP(D684,Index!V:V,Index!R:R,),_xlfn.XLOOKUP(D684,Index!AG:AG,Index!AC:AC,))</f>
        <v>Recruiting</v>
      </c>
      <c r="G684">
        <f>IF(C684="Ltd",_xlfn.XLOOKUP(D684,Index!V:V,Index!T:T,),_xlfn.XLOOKUP(D684,Index!AG:AG,Index!AE:AE,))</f>
        <v>0</v>
      </c>
      <c r="H684" s="31"/>
      <c r="I684" s="25">
        <f>_xlfn.XLOOKUP(_xlfn.NUMBERVALUE(MID(D684,2,5)),'TB LTD 12.22'!E:E,'TB LTD 12.22'!H:H,0,0,1)</f>
        <v>748.81</v>
      </c>
      <c r="J684" s="30">
        <f>SUMIF(AJE!$E:$E,D684,AJE!$H:$H)</f>
        <v>0</v>
      </c>
      <c r="K684" s="30">
        <f>SUMIF(AJE!$Q:$Q,D684,AJE!$T:$T)</f>
        <v>0</v>
      </c>
      <c r="L684" s="39">
        <f t="shared" si="43"/>
        <v>748.81</v>
      </c>
      <c r="M684" s="30">
        <f>SUMIF(AJE!$AB:$AB,D684,AJE!$AE:$AE)</f>
        <v>0</v>
      </c>
      <c r="N684" s="29">
        <f t="shared" si="44"/>
        <v>748.81</v>
      </c>
      <c r="P684" s="29"/>
    </row>
    <row r="685" spans="1:16" x14ac:dyDescent="0.35">
      <c r="A685" s="61">
        <f>_xlfn.XLOOKUP($B685,Index!$E:$E,Index!$D:$D,)</f>
        <v>99</v>
      </c>
      <c r="B685" t="str">
        <f>IF($C685="Ltd",_xlfn.XLOOKUP($D685,Index!$V:$V,Index!$P:$P,),_xlfn.XLOOKUP($D685,Index!$AG:$AG,Index!$AA:$AA,))</f>
        <v>Overhead</v>
      </c>
      <c r="C685" t="str">
        <f t="shared" si="45"/>
        <v>Ltd</v>
      </c>
      <c r="D685" t="s">
        <v>1725</v>
      </c>
      <c r="E685" s="1" t="str">
        <f>_xlfn.XLOOKUP(_xlfn.NUMBERVALUE(MID(D685,2,5)),'TB LTD 12.22'!$E:$E,'TB LTD 12.22'!$F:$F,)</f>
        <v>Company events כלל חברתי</v>
      </c>
      <c r="F685">
        <f>IF(C685="Ltd",_xlfn.XLOOKUP(D685,Index!V:V,Index!R:R,),_xlfn.XLOOKUP(D685,Index!AG:AG,Index!AC:AC,))</f>
        <v>0</v>
      </c>
      <c r="G685">
        <f>IF(C685="Ltd",_xlfn.XLOOKUP(D685,Index!V:V,Index!T:T,),_xlfn.XLOOKUP(D685,Index!AG:AG,Index!AE:AE,))</f>
        <v>0</v>
      </c>
      <c r="H685" s="31"/>
      <c r="I685" s="25">
        <f>_xlfn.XLOOKUP(_xlfn.NUMBERVALUE(MID(D685,2,5)),'TB LTD 12.22'!E:E,'TB LTD 12.22'!H:H,0,0,1)</f>
        <v>22312.54</v>
      </c>
      <c r="J685" s="30">
        <f>SUMIF(AJE!$E:$E,D685,AJE!$H:$H)</f>
        <v>0</v>
      </c>
      <c r="K685" s="30">
        <f>SUMIF(AJE!$Q:$Q,D685,AJE!$T:$T)</f>
        <v>-22312.54</v>
      </c>
      <c r="L685" s="39">
        <f t="shared" si="43"/>
        <v>0</v>
      </c>
      <c r="M685" s="30">
        <f>SUMIF(AJE!$AB:$AB,D685,AJE!$AE:$AE)</f>
        <v>0</v>
      </c>
      <c r="N685" s="29">
        <f t="shared" si="44"/>
        <v>0</v>
      </c>
      <c r="P685" s="29"/>
    </row>
    <row r="686" spans="1:16" x14ac:dyDescent="0.35">
      <c r="A686" s="61">
        <f>_xlfn.XLOOKUP($B686,Index!$E:$E,Index!$D:$D,)</f>
        <v>99</v>
      </c>
      <c r="B686" t="str">
        <f>IF($C686="Ltd",_xlfn.XLOOKUP($D686,Index!$V:$V,Index!$P:$P,),_xlfn.XLOOKUP($D686,Index!$AG:$AG,Index!$AA:$AA,))</f>
        <v>Overhead</v>
      </c>
      <c r="C686" t="str">
        <f t="shared" si="45"/>
        <v>Ltd</v>
      </c>
      <c r="D686" t="s">
        <v>1726</v>
      </c>
      <c r="E686" s="1" t="str">
        <f>_xlfn.XLOOKUP(_xlfn.NUMBERVALUE(MID(D686,2,5)),'TB LTD 12.22'!$E:$E,'TB LTD 12.22'!$F:$F,)</f>
        <v>ביטוח דירקטורים + אחריות מקצועית</v>
      </c>
      <c r="F686">
        <f>IF(C686="Ltd",_xlfn.XLOOKUP(D686,Index!V:V,Index!R:R,),_xlfn.XLOOKUP(D686,Index!AG:AG,Index!AC:AC,))</f>
        <v>0</v>
      </c>
      <c r="G686">
        <f>IF(C686="Ltd",_xlfn.XLOOKUP(D686,Index!V:V,Index!T:T,),_xlfn.XLOOKUP(D686,Index!AG:AG,Index!AE:AE,))</f>
        <v>0</v>
      </c>
      <c r="H686" s="31"/>
      <c r="I686" s="25">
        <f>_xlfn.XLOOKUP(_xlfn.NUMBERVALUE(MID(D686,2,5)),'TB LTD 12.22'!E:E,'TB LTD 12.22'!H:H,0,0,1)</f>
        <v>947.26</v>
      </c>
      <c r="J686" s="30">
        <f>SUMIF(AJE!$E:$E,D686,AJE!$H:$H)</f>
        <v>0</v>
      </c>
      <c r="K686" s="30">
        <f>SUMIF(AJE!$Q:$Q,D686,AJE!$T:$T)</f>
        <v>-947.26</v>
      </c>
      <c r="L686" s="39">
        <f t="shared" si="43"/>
        <v>0</v>
      </c>
      <c r="M686" s="30">
        <f>SUMIF(AJE!$AB:$AB,D686,AJE!$AE:$AE)</f>
        <v>0</v>
      </c>
      <c r="N686" s="29">
        <f t="shared" si="44"/>
        <v>0</v>
      </c>
      <c r="P686" s="29"/>
    </row>
    <row r="687" spans="1:16" x14ac:dyDescent="0.35">
      <c r="A687">
        <f>_xlfn.XLOOKUP($B687,Index!$E:$E,Index!$D:$D,)</f>
        <v>40</v>
      </c>
      <c r="B687" t="str">
        <f>IF($C687="Ltd",_xlfn.XLOOKUP($D687,Index!$V:$V,Index!$P:$P,),_xlfn.XLOOKUP($D687,Index!$AG:$AG,Index!$AA:$AA,))</f>
        <v>R&amp;D</v>
      </c>
      <c r="C687" t="str">
        <f t="shared" si="45"/>
        <v>Ltd</v>
      </c>
      <c r="D687" t="s">
        <v>1727</v>
      </c>
      <c r="E687" s="1" t="str">
        <f>_xlfn.XLOOKUP(_xlfn.NUMBERVALUE(MID(D687,2,5)),'TB LTD 12.22'!$E:$E,'TB LTD 12.22'!$F:$F,)</f>
        <v>אבטחה של שליחת קבצים דרך האינטרנט</v>
      </c>
      <c r="F687" t="str">
        <f>IF(C687="Ltd",_xlfn.XLOOKUP(D687,Index!V:V,Index!R:R,),_xlfn.XLOOKUP(D687,Index!AG:AG,Index!AC:AC,))</f>
        <v>Security</v>
      </c>
      <c r="G687">
        <f>IF(C687="Ltd",_xlfn.XLOOKUP(D687,Index!V:V,Index!T:T,),_xlfn.XLOOKUP(D687,Index!AG:AG,Index!AE:AE,))</f>
        <v>0</v>
      </c>
      <c r="H687" s="31"/>
      <c r="I687" s="25">
        <f>_xlfn.XLOOKUP(_xlfn.NUMBERVALUE(MID(D687,2,5)),'TB LTD 12.22'!E:E,'TB LTD 12.22'!H:H,0,0,1)</f>
        <v>516</v>
      </c>
      <c r="J687" s="30">
        <f>SUMIF(AJE!$E:$E,D687,AJE!$H:$H)</f>
        <v>0</v>
      </c>
      <c r="K687" s="30">
        <f>SUMIF(AJE!$Q:$Q,D687,AJE!$T:$T)</f>
        <v>0</v>
      </c>
      <c r="L687" s="39">
        <f t="shared" si="43"/>
        <v>516</v>
      </c>
      <c r="M687" s="30">
        <f>SUMIF(AJE!$AB:$AB,D687,AJE!$AE:$AE)</f>
        <v>0</v>
      </c>
      <c r="N687" s="29">
        <f t="shared" si="44"/>
        <v>516</v>
      </c>
      <c r="P687" s="29"/>
    </row>
    <row r="688" spans="1:16" x14ac:dyDescent="0.35">
      <c r="A688">
        <f>_xlfn.XLOOKUP($B688,Index!$E:$E,Index!$D:$D,)</f>
        <v>70</v>
      </c>
      <c r="B688" t="str">
        <f>IF($C688="Ltd",_xlfn.XLOOKUP($D688,Index!$V:$V,Index!$P:$P,),_xlfn.XLOOKUP($D688,Index!$AG:$AG,Index!$AA:$AA,))</f>
        <v>G&amp;A</v>
      </c>
      <c r="C688" t="str">
        <f t="shared" si="45"/>
        <v>Ltd</v>
      </c>
      <c r="D688" t="s">
        <v>1728</v>
      </c>
      <c r="E688" s="1" t="str">
        <f>_xlfn.XLOOKUP(_xlfn.NUMBERVALUE(MID(D688,2,5)),'TB LTD 12.22'!$E:$E,'TB LTD 12.22'!$F:$F,)</f>
        <v>קנסות</v>
      </c>
      <c r="F688" t="str">
        <f>IF(C688="Ltd",_xlfn.XLOOKUP(D688,Index!V:V,Index!R:R,),_xlfn.XLOOKUP(D688,Index!AG:AG,Index!AC:AC,))</f>
        <v>Other Finance</v>
      </c>
      <c r="G688">
        <f>IF(C688="Ltd",_xlfn.XLOOKUP(D688,Index!V:V,Index!T:T,),_xlfn.XLOOKUP(D688,Index!AG:AG,Index!AE:AE,))</f>
        <v>0</v>
      </c>
      <c r="H688" s="31"/>
      <c r="I688" s="25">
        <f>_xlfn.XLOOKUP(_xlfn.NUMBERVALUE(MID(D688,2,5)),'TB LTD 12.22'!E:E,'TB LTD 12.22'!H:H,0,0,1)</f>
        <v>1402.15</v>
      </c>
      <c r="J688" s="30">
        <f>SUMIF(AJE!$E:$E,D688,AJE!$H:$H)</f>
        <v>0</v>
      </c>
      <c r="K688" s="30">
        <f>SUMIF(AJE!$Q:$Q,D688,AJE!$T:$T)</f>
        <v>0</v>
      </c>
      <c r="L688" s="39">
        <f t="shared" si="43"/>
        <v>1402.15</v>
      </c>
      <c r="M688" s="30">
        <f>SUMIF(AJE!$AB:$AB,D688,AJE!$AE:$AE)</f>
        <v>0</v>
      </c>
      <c r="N688" s="29">
        <f t="shared" si="44"/>
        <v>1402.15</v>
      </c>
      <c r="P688" s="29"/>
    </row>
    <row r="689" spans="1:16" x14ac:dyDescent="0.35">
      <c r="A689">
        <f>_xlfn.XLOOKUP($B689,Index!$E:$E,Index!$D:$D,)</f>
        <v>40</v>
      </c>
      <c r="B689" t="str">
        <f>IF($C689="Ltd",_xlfn.XLOOKUP($D689,Index!$V:$V,Index!$P:$P,),_xlfn.XLOOKUP($D689,Index!$AG:$AG,Index!$AA:$AA,))</f>
        <v>R&amp;D</v>
      </c>
      <c r="C689" t="str">
        <f t="shared" si="45"/>
        <v>Ltd</v>
      </c>
      <c r="D689" t="s">
        <v>1729</v>
      </c>
      <c r="E689" s="1" t="str">
        <f>_xlfn.XLOOKUP(_xlfn.NUMBERVALUE(MID(D689,2,5)),'TB LTD 12.22'!$E:$E,'TB LTD 12.22'!$F:$F,)</f>
        <v>הוצאות יבוא</v>
      </c>
      <c r="F689" t="str">
        <f>IF(C689="Ltd",_xlfn.XLOOKUP(D689,Index!V:V,Index!R:R,),_xlfn.XLOOKUP(D689,Index!AG:AG,Index!AC:AC,))</f>
        <v>Software</v>
      </c>
      <c r="G689">
        <f>IF(C689="Ltd",_xlfn.XLOOKUP(D689,Index!V:V,Index!T:T,),_xlfn.XLOOKUP(D689,Index!AG:AG,Index!AE:AE,))</f>
        <v>0</v>
      </c>
      <c r="H689" s="31"/>
      <c r="I689" s="25">
        <f>_xlfn.XLOOKUP(_xlfn.NUMBERVALUE(MID(D689,2,5)),'TB LTD 12.22'!E:E,'TB LTD 12.22'!H:H,0,0,1)</f>
        <v>73.510000000000005</v>
      </c>
      <c r="J689" s="30">
        <f>SUMIF(AJE!$E:$E,D689,AJE!$H:$H)</f>
        <v>0</v>
      </c>
      <c r="K689" s="30">
        <f>SUMIF(AJE!$Q:$Q,D689,AJE!$T:$T)</f>
        <v>0</v>
      </c>
      <c r="L689" s="39">
        <f t="shared" si="43"/>
        <v>73.510000000000005</v>
      </c>
      <c r="M689" s="30">
        <f>SUMIF(AJE!$AB:$AB,D689,AJE!$AE:$AE)</f>
        <v>0</v>
      </c>
      <c r="N689" s="29">
        <f t="shared" si="44"/>
        <v>73.510000000000005</v>
      </c>
      <c r="P689" s="29"/>
    </row>
    <row r="690" spans="1:16" x14ac:dyDescent="0.35">
      <c r="A690">
        <f>_xlfn.XLOOKUP($B690,Index!$E:$E,Index!$D:$D,)</f>
        <v>70</v>
      </c>
      <c r="B690" t="str">
        <f>IF($C690="Ltd",_xlfn.XLOOKUP($D690,Index!$V:$V,Index!$P:$P,),_xlfn.XLOOKUP($D690,Index!$AG:$AG,Index!$AA:$AA,))</f>
        <v>G&amp;A</v>
      </c>
      <c r="C690" t="str">
        <f t="shared" si="45"/>
        <v>Ltd</v>
      </c>
      <c r="D690" t="s">
        <v>1730</v>
      </c>
      <c r="E690" s="1" t="str">
        <f>_xlfn.XLOOKUP(_xlfn.NUMBERVALUE(MID(D690,2,5)),'TB LTD 12.22'!$E:$E,'TB LTD 12.22'!$F:$F,)</f>
        <v>בונוס הנהלה</v>
      </c>
      <c r="F690" t="str">
        <f>IF(C690="Ltd",_xlfn.XLOOKUP(D690,Index!V:V,Index!R:R,),_xlfn.XLOOKUP(D690,Index!AG:AG,Index!AC:AC,))</f>
        <v>Payroll &amp; Payroll related</v>
      </c>
      <c r="G690">
        <f>IF(C690="Ltd",_xlfn.XLOOKUP(D690,Index!V:V,Index!T:T,),_xlfn.XLOOKUP(D690,Index!AG:AG,Index!AE:AE,))</f>
        <v>0</v>
      </c>
      <c r="H690" s="31"/>
      <c r="I690" s="25">
        <f>_xlfn.XLOOKUP(_xlfn.NUMBERVALUE(MID(D690,2,5)),'TB LTD 12.22'!E:E,'TB LTD 12.22'!H:H,0,0,1)</f>
        <v>24884.71</v>
      </c>
      <c r="J690" s="30">
        <f>SUMIF(AJE!$E:$E,D690,AJE!$H:$H)</f>
        <v>0</v>
      </c>
      <c r="K690" s="30">
        <f>SUMIF(AJE!$Q:$Q,D690,AJE!$T:$T)</f>
        <v>0</v>
      </c>
      <c r="L690" s="39">
        <f t="shared" si="43"/>
        <v>24884.71</v>
      </c>
      <c r="M690" s="30">
        <f>SUMIF(AJE!$AB:$AB,D690,AJE!$AE:$AE)</f>
        <v>0</v>
      </c>
      <c r="N690" s="29">
        <f t="shared" si="44"/>
        <v>24884.71</v>
      </c>
      <c r="P690" s="29"/>
    </row>
    <row r="691" spans="1:16" x14ac:dyDescent="0.35">
      <c r="A691">
        <f>_xlfn.XLOOKUP($B691,Index!$E:$E,Index!$D:$D,)</f>
        <v>40</v>
      </c>
      <c r="B691" t="str">
        <f>IF($C691="Ltd",_xlfn.XLOOKUP($D691,Index!$V:$V,Index!$P:$P,),_xlfn.XLOOKUP($D691,Index!$AG:$AG,Index!$AA:$AA,))</f>
        <v>R&amp;D</v>
      </c>
      <c r="C691" t="str">
        <f t="shared" si="45"/>
        <v>Ltd</v>
      </c>
      <c r="D691" t="s">
        <v>1731</v>
      </c>
      <c r="E691" s="1" t="str">
        <f>_xlfn.XLOOKUP(_xlfn.NUMBERVALUE(MID(D691,2,5)),'TB LTD 12.22'!$E:$E,'TB LTD 12.22'!$F:$F,)</f>
        <v>בונוס פיתוח</v>
      </c>
      <c r="F691" t="str">
        <f>IF(C691="Ltd",_xlfn.XLOOKUP(D691,Index!V:V,Index!R:R,),_xlfn.XLOOKUP(D691,Index!AG:AG,Index!AC:AC,))</f>
        <v>Payroll &amp; Payroll related</v>
      </c>
      <c r="G691">
        <f>IF(C691="Ltd",_xlfn.XLOOKUP(D691,Index!V:V,Index!T:T,),_xlfn.XLOOKUP(D691,Index!AG:AG,Index!AE:AE,))</f>
        <v>0</v>
      </c>
      <c r="H691" s="31"/>
      <c r="I691" s="25">
        <f>_xlfn.XLOOKUP(_xlfn.NUMBERVALUE(MID(D691,2,5)),'TB LTD 12.22'!E:E,'TB LTD 12.22'!H:H,0,0,1)</f>
        <v>11993.42</v>
      </c>
      <c r="J691" s="30">
        <f>SUMIF(AJE!$E:$E,D691,AJE!$H:$H)</f>
        <v>0</v>
      </c>
      <c r="K691" s="30">
        <f>SUMIF(AJE!$Q:$Q,D691,AJE!$T:$T)</f>
        <v>0</v>
      </c>
      <c r="L691" s="39">
        <f t="shared" si="43"/>
        <v>11993.42</v>
      </c>
      <c r="M691" s="30">
        <f>SUMIF(AJE!$AB:$AB,D691,AJE!$AE:$AE)</f>
        <v>0</v>
      </c>
      <c r="N691" s="29">
        <f t="shared" si="44"/>
        <v>11993.42</v>
      </c>
      <c r="P691" s="29"/>
    </row>
    <row r="692" spans="1:16" x14ac:dyDescent="0.35">
      <c r="A692">
        <f>_xlfn.XLOOKUP($B692,Index!$E:$E,Index!$D:$D,)</f>
        <v>30</v>
      </c>
      <c r="B692" t="str">
        <f>IF($C692="Ltd",_xlfn.XLOOKUP($D692,Index!$V:$V,Index!$P:$P,),_xlfn.XLOOKUP($D692,Index!$AG:$AG,Index!$AA:$AA,))</f>
        <v>Cost of Sales</v>
      </c>
      <c r="C692" t="str">
        <f t="shared" si="45"/>
        <v>Ltd</v>
      </c>
      <c r="D692" t="s">
        <v>1732</v>
      </c>
      <c r="E692" s="1" t="str">
        <f>_xlfn.XLOOKUP(_xlfn.NUMBERVALUE(MID(D692,2,5)),'TB LTD 12.22'!$E:$E,'TB LTD 12.22'!$F:$F,)</f>
        <v>בונוס - שירות לקוחות</v>
      </c>
      <c r="F692" t="str">
        <f>IF(C692="Ltd",_xlfn.XLOOKUP(D692,Index!V:V,Index!R:R,),_xlfn.XLOOKUP(D692,Index!AG:AG,Index!AC:AC,))</f>
        <v>Payroll &amp; Payroll related</v>
      </c>
      <c r="G692">
        <f>IF(C692="Ltd",_xlfn.XLOOKUP(D692,Index!V:V,Index!T:T,),_xlfn.XLOOKUP(D692,Index!AG:AG,Index!AE:AE,))</f>
        <v>0</v>
      </c>
      <c r="H692" s="31"/>
      <c r="I692" s="25">
        <f>_xlfn.XLOOKUP(_xlfn.NUMBERVALUE(MID(D692,2,5)),'TB LTD 12.22'!E:E,'TB LTD 12.22'!H:H,0,0,1)</f>
        <v>28619.47</v>
      </c>
      <c r="J692" s="30">
        <f>SUMIF(AJE!$E:$E,D692,AJE!$H:$H)</f>
        <v>0</v>
      </c>
      <c r="K692" s="30">
        <f>SUMIF(AJE!$Q:$Q,D692,AJE!$T:$T)</f>
        <v>0</v>
      </c>
      <c r="L692" s="39">
        <f t="shared" si="43"/>
        <v>28619.47</v>
      </c>
      <c r="M692" s="30">
        <f>SUMIF(AJE!$AB:$AB,D692,AJE!$AE:$AE)</f>
        <v>0</v>
      </c>
      <c r="N692" s="29">
        <f t="shared" si="44"/>
        <v>28619.47</v>
      </c>
      <c r="P692" s="29"/>
    </row>
    <row r="693" spans="1:16" x14ac:dyDescent="0.35">
      <c r="A693">
        <f>_xlfn.XLOOKUP($B693,Index!$E:$E,Index!$D:$D,)</f>
        <v>30</v>
      </c>
      <c r="B693" t="str">
        <f>IF($C693="Ltd",_xlfn.XLOOKUP($D693,Index!$V:$V,Index!$P:$P,),_xlfn.XLOOKUP($D693,Index!$AG:$AG,Index!$AA:$AA,))</f>
        <v>Cost of Sales</v>
      </c>
      <c r="C693" t="str">
        <f t="shared" si="45"/>
        <v>Ltd</v>
      </c>
      <c r="D693" t="s">
        <v>1733</v>
      </c>
      <c r="E693" s="1" t="str">
        <f>_xlfn.XLOOKUP(_xlfn.NUMBERVALUE(MID(D693,2,5)),'TB LTD 12.22'!$E:$E,'TB LTD 12.22'!$F:$F,)</f>
        <v>עמלה- שירות לקוחות</v>
      </c>
      <c r="F693" t="str">
        <f>IF(C693="Ltd",_xlfn.XLOOKUP(D693,Index!V:V,Index!R:R,),_xlfn.XLOOKUP(D693,Index!AG:AG,Index!AC:AC,))</f>
        <v>Payroll &amp; Payroll related</v>
      </c>
      <c r="G693">
        <f>IF(C693="Ltd",_xlfn.XLOOKUP(D693,Index!V:V,Index!T:T,),_xlfn.XLOOKUP(D693,Index!AG:AG,Index!AE:AE,))</f>
        <v>0</v>
      </c>
      <c r="H693" s="31"/>
      <c r="I693" s="25">
        <f>_xlfn.XLOOKUP(_xlfn.NUMBERVALUE(MID(D693,2,5)),'TB LTD 12.22'!E:E,'TB LTD 12.22'!H:H,0,0,1)</f>
        <v>32587.88</v>
      </c>
      <c r="J693" s="30">
        <f>SUMIF(AJE!$E:$E,D693,AJE!$H:$H)</f>
        <v>0</v>
      </c>
      <c r="K693" s="30">
        <f>SUMIF(AJE!$Q:$Q,D693,AJE!$T:$T)</f>
        <v>0</v>
      </c>
      <c r="L693" s="39">
        <f t="shared" si="43"/>
        <v>32587.88</v>
      </c>
      <c r="M693" s="30">
        <f>SUMIF(AJE!$AB:$AB,D693,AJE!$AE:$AE)</f>
        <v>0</v>
      </c>
      <c r="N693" s="29">
        <f t="shared" si="44"/>
        <v>32587.88</v>
      </c>
      <c r="P693" s="29"/>
    </row>
    <row r="694" spans="1:16" x14ac:dyDescent="0.35">
      <c r="A694">
        <f>_xlfn.XLOOKUP($B694,Index!$E:$E,Index!$D:$D,)</f>
        <v>50</v>
      </c>
      <c r="B694" t="str">
        <f>IF($C694="Ltd",_xlfn.XLOOKUP($D694,Index!$V:$V,Index!$P:$P,),_xlfn.XLOOKUP($D694,Index!$AG:$AG,Index!$AA:$AA,))</f>
        <v>Sales</v>
      </c>
      <c r="C694" t="str">
        <f t="shared" si="45"/>
        <v>Ltd</v>
      </c>
      <c r="D694" t="s">
        <v>1734</v>
      </c>
      <c r="E694" s="1" t="str">
        <f>_xlfn.XLOOKUP(_xlfn.NUMBERVALUE(MID(D694,2,5)),'TB LTD 12.22'!$E:$E,'TB LTD 12.22'!$F:$F,)</f>
        <v>בונוס - מכירות</v>
      </c>
      <c r="F694" t="str">
        <f>IF(C694="Ltd",_xlfn.XLOOKUP(D694,Index!V:V,Index!R:R,),_xlfn.XLOOKUP(D694,Index!AG:AG,Index!AC:AC,))</f>
        <v>Payroll &amp; Payroll related</v>
      </c>
      <c r="G694">
        <f>IF(C694="Ltd",_xlfn.XLOOKUP(D694,Index!V:V,Index!T:T,),_xlfn.XLOOKUP(D694,Index!AG:AG,Index!AE:AE,))</f>
        <v>0</v>
      </c>
      <c r="H694" s="31"/>
      <c r="I694" s="25">
        <f>_xlfn.XLOOKUP(_xlfn.NUMBERVALUE(MID(D694,2,5)),'TB LTD 12.22'!E:E,'TB LTD 12.22'!H:H,0,0,1)</f>
        <v>18926.12</v>
      </c>
      <c r="J694" s="30">
        <f>SUMIF(AJE!$E:$E,D694,AJE!$H:$H)</f>
        <v>0</v>
      </c>
      <c r="K694" s="30">
        <f>SUMIF(AJE!$Q:$Q,D694,AJE!$T:$T)</f>
        <v>0</v>
      </c>
      <c r="L694" s="39">
        <f t="shared" si="43"/>
        <v>18926.12</v>
      </c>
      <c r="M694" s="30">
        <f>SUMIF(AJE!$AB:$AB,D694,AJE!$AE:$AE)</f>
        <v>0</v>
      </c>
      <c r="N694" s="29">
        <f t="shared" si="44"/>
        <v>18926.12</v>
      </c>
      <c r="P694" s="29"/>
    </row>
    <row r="695" spans="1:16" x14ac:dyDescent="0.35">
      <c r="A695">
        <f>_xlfn.XLOOKUP($B695,Index!$E:$E,Index!$D:$D,)</f>
        <v>50</v>
      </c>
      <c r="B695" t="str">
        <f>IF($C695="Ltd",_xlfn.XLOOKUP($D695,Index!$V:$V,Index!$P:$P,),_xlfn.XLOOKUP($D695,Index!$AG:$AG,Index!$AA:$AA,))</f>
        <v>Sales</v>
      </c>
      <c r="C695" t="str">
        <f t="shared" si="45"/>
        <v>Ltd</v>
      </c>
      <c r="D695" t="s">
        <v>1735</v>
      </c>
      <c r="E695" s="1" t="str">
        <f>_xlfn.XLOOKUP(_xlfn.NUMBERVALUE(MID(D695,2,5)),'TB LTD 12.22'!$E:$E,'TB LTD 12.22'!$F:$F,)</f>
        <v>עמלה- מכירות</v>
      </c>
      <c r="F695" t="str">
        <f>IF(C695="Ltd",_xlfn.XLOOKUP(D695,Index!V:V,Index!R:R,),_xlfn.XLOOKUP(D695,Index!AG:AG,Index!AC:AC,))</f>
        <v>Payroll &amp; Payroll related</v>
      </c>
      <c r="G695">
        <f>IF(C695="Ltd",_xlfn.XLOOKUP(D695,Index!V:V,Index!T:T,),_xlfn.XLOOKUP(D695,Index!AG:AG,Index!AE:AE,))</f>
        <v>0</v>
      </c>
      <c r="H695" s="31"/>
      <c r="I695" s="25">
        <f>_xlfn.XLOOKUP(_xlfn.NUMBERVALUE(MID(D695,2,5)),'TB LTD 12.22'!E:E,'TB LTD 12.22'!H:H,0,0,1)</f>
        <v>258015.27</v>
      </c>
      <c r="J695" s="30">
        <f>SUMIF(AJE!$E:$E,D695,AJE!$H:$H)</f>
        <v>0</v>
      </c>
      <c r="K695" s="30">
        <f>SUMIF(AJE!$Q:$Q,D695,AJE!$T:$T)</f>
        <v>0</v>
      </c>
      <c r="L695" s="39">
        <f t="shared" si="43"/>
        <v>258015.27</v>
      </c>
      <c r="M695" s="30">
        <f>SUMIF(AJE!$AB:$AB,D695,AJE!$AE:$AE)</f>
        <v>0</v>
      </c>
      <c r="N695" s="29">
        <f t="shared" si="44"/>
        <v>258015.27</v>
      </c>
      <c r="P695" s="29"/>
    </row>
    <row r="696" spans="1:16" x14ac:dyDescent="0.35">
      <c r="A696">
        <f>_xlfn.XLOOKUP($B696,Index!$E:$E,Index!$D:$D,)</f>
        <v>30</v>
      </c>
      <c r="B696" t="str">
        <f>IF($C696="Ltd",_xlfn.XLOOKUP($D696,Index!$V:$V,Index!$P:$P,),_xlfn.XLOOKUP($D696,Index!$AG:$AG,Index!$AA:$AA,))</f>
        <v>Cost of Sales</v>
      </c>
      <c r="C696" t="str">
        <f t="shared" si="45"/>
        <v>Ltd</v>
      </c>
      <c r="D696" t="s">
        <v>1736</v>
      </c>
      <c r="E696" s="1" t="str">
        <f>_xlfn.XLOOKUP(_xlfn.NUMBERVALUE(MID(D696,2,5)),'TB LTD 12.22'!$E:$E,'TB LTD 12.22'!$F:$F,)</f>
        <v>Ran Ramati  USA  31.10-6.11.22</v>
      </c>
      <c r="F696" t="str">
        <f>IF(C696="Ltd",_xlfn.XLOOKUP(D696,Index!V:V,Index!R:R,),_xlfn.XLOOKUP(D696,Index!AG:AG,Index!AC:AC,))</f>
        <v>T&amp;E</v>
      </c>
      <c r="G696">
        <f>IF(C696="Ltd",_xlfn.XLOOKUP(D696,Index!V:V,Index!T:T,),_xlfn.XLOOKUP(D696,Index!AG:AG,Index!AE:AE,))</f>
        <v>0</v>
      </c>
      <c r="H696" s="31"/>
      <c r="I696" s="25">
        <f>_xlfn.XLOOKUP(_xlfn.NUMBERVALUE(MID(D696,2,5)),'TB LTD 12.22'!E:E,'TB LTD 12.22'!H:H,0,0,1)</f>
        <v>2007.5</v>
      </c>
      <c r="J696" s="30">
        <f>SUMIF(AJE!$E:$E,D696,AJE!$H:$H)</f>
        <v>0</v>
      </c>
      <c r="K696" s="30">
        <f>SUMIF(AJE!$Q:$Q,D696,AJE!$T:$T)</f>
        <v>0</v>
      </c>
      <c r="L696" s="39">
        <f t="shared" si="43"/>
        <v>2007.5</v>
      </c>
      <c r="M696" s="30">
        <f>SUMIF(AJE!$AB:$AB,D696,AJE!$AE:$AE)</f>
        <v>0</v>
      </c>
      <c r="N696" s="29">
        <f t="shared" si="44"/>
        <v>2007.5</v>
      </c>
      <c r="P696" s="29"/>
    </row>
    <row r="697" spans="1:16" x14ac:dyDescent="0.35">
      <c r="A697">
        <f>_xlfn.XLOOKUP($B697,Index!$E:$E,Index!$D:$D,)</f>
        <v>30</v>
      </c>
      <c r="B697" t="str">
        <f>IF($C697="Ltd",_xlfn.XLOOKUP($D697,Index!$V:$V,Index!$P:$P,),_xlfn.XLOOKUP($D697,Index!$AG:$AG,Index!$AA:$AA,))</f>
        <v>Cost of Sales</v>
      </c>
      <c r="C697" t="str">
        <f t="shared" si="45"/>
        <v>Ltd</v>
      </c>
      <c r="D697" t="s">
        <v>1737</v>
      </c>
      <c r="E697" s="1" t="str">
        <f>_xlfn.XLOOKUP(_xlfn.NUMBERVALUE(MID(D697,2,5)),'TB LTD 12.22'!$E:$E,'TB LTD 12.22'!$F:$F,)</f>
        <v>Roy Samocha South Africa 22-29.10.22</v>
      </c>
      <c r="F697" t="str">
        <f>IF(C697="Ltd",_xlfn.XLOOKUP(D697,Index!V:V,Index!R:R,),_xlfn.XLOOKUP(D697,Index!AG:AG,Index!AC:AC,))</f>
        <v>T&amp;E</v>
      </c>
      <c r="G697">
        <f>IF(C697="Ltd",_xlfn.XLOOKUP(D697,Index!V:V,Index!T:T,),_xlfn.XLOOKUP(D697,Index!AG:AG,Index!AE:AE,))</f>
        <v>0</v>
      </c>
      <c r="H697" s="31"/>
      <c r="I697" s="25">
        <f>_xlfn.XLOOKUP(_xlfn.NUMBERVALUE(MID(D697,2,5)),'TB LTD 12.22'!E:E,'TB LTD 12.22'!H:H,0,0,1)</f>
        <v>3179.1</v>
      </c>
      <c r="J697" s="30">
        <f>SUMIF(AJE!$E:$E,D697,AJE!$H:$H)</f>
        <v>0</v>
      </c>
      <c r="K697" s="30">
        <f>SUMIF(AJE!$Q:$Q,D697,AJE!$T:$T)</f>
        <v>0</v>
      </c>
      <c r="L697" s="39">
        <f t="shared" si="43"/>
        <v>3179.1</v>
      </c>
      <c r="M697" s="30">
        <f>SUMIF(AJE!$AB:$AB,D697,AJE!$AE:$AE)</f>
        <v>0</v>
      </c>
      <c r="N697" s="29">
        <f t="shared" si="44"/>
        <v>3179.1</v>
      </c>
      <c r="P697" s="29"/>
    </row>
    <row r="698" spans="1:16" x14ac:dyDescent="0.35">
      <c r="A698">
        <f>_xlfn.XLOOKUP($B698,Index!$E:$E,Index!$D:$D,)</f>
        <v>40</v>
      </c>
      <c r="B698" t="str">
        <f>IF($C698="Ltd",_xlfn.XLOOKUP($D698,Index!$V:$V,Index!$P:$P,),_xlfn.XLOOKUP($D698,Index!$AG:$AG,Index!$AA:$AA,))</f>
        <v>R&amp;D</v>
      </c>
      <c r="C698" t="str">
        <f t="shared" si="45"/>
        <v>Ltd</v>
      </c>
      <c r="D698" t="s">
        <v>1738</v>
      </c>
      <c r="E698" s="1" t="str">
        <f>_xlfn.XLOOKUP(_xlfn.NUMBERVALUE(MID(D698,2,5)),'TB LTD 12.22'!$E:$E,'TB LTD 12.22'!$F:$F,)</f>
        <v>Barak Hirsch  USA  21.10-1.11.22</v>
      </c>
      <c r="F698" t="str">
        <f>IF(C698="Ltd",_xlfn.XLOOKUP(D698,Index!V:V,Index!R:R,),_xlfn.XLOOKUP(D698,Index!AG:AG,Index!AC:AC,))</f>
        <v>T&amp;E</v>
      </c>
      <c r="G698">
        <f>IF(C698="Ltd",_xlfn.XLOOKUP(D698,Index!V:V,Index!T:T,),_xlfn.XLOOKUP(D698,Index!AG:AG,Index!AE:AE,))</f>
        <v>0</v>
      </c>
      <c r="H698" s="31"/>
      <c r="I698" s="25">
        <f>_xlfn.XLOOKUP(_xlfn.NUMBERVALUE(MID(D698,2,5)),'TB LTD 12.22'!E:E,'TB LTD 12.22'!H:H,0,0,1)</f>
        <v>2590.48</v>
      </c>
      <c r="J698" s="30">
        <f>SUMIF(AJE!$E:$E,D698,AJE!$H:$H)</f>
        <v>0</v>
      </c>
      <c r="K698" s="30">
        <f>SUMIF(AJE!$Q:$Q,D698,AJE!$T:$T)</f>
        <v>0</v>
      </c>
      <c r="L698" s="39">
        <f t="shared" si="43"/>
        <v>2590.48</v>
      </c>
      <c r="M698" s="30">
        <f>SUMIF(AJE!$AB:$AB,D698,AJE!$AE:$AE)</f>
        <v>0</v>
      </c>
      <c r="N698" s="29">
        <f t="shared" si="44"/>
        <v>2590.48</v>
      </c>
      <c r="P698" s="29"/>
    </row>
    <row r="699" spans="1:16" x14ac:dyDescent="0.35">
      <c r="A699">
        <f>_xlfn.XLOOKUP($B699,Index!$E:$E,Index!$D:$D,)</f>
        <v>50</v>
      </c>
      <c r="B699" t="str">
        <f>IF($C699="Ltd",_xlfn.XLOOKUP($D699,Index!$V:$V,Index!$P:$P,),_xlfn.XLOOKUP($D699,Index!$AG:$AG,Index!$AA:$AA,))</f>
        <v>Sales</v>
      </c>
      <c r="C699" t="str">
        <f t="shared" si="45"/>
        <v>Ltd</v>
      </c>
      <c r="D699" t="s">
        <v>1739</v>
      </c>
      <c r="E699" s="1" t="str">
        <f>_xlfn.XLOOKUP(_xlfn.NUMBERVALUE(MID(D699,2,5)),'TB LTD 12.22'!$E:$E,'TB LTD 12.22'!$F:$F,)</f>
        <v>Udi Peled South Africa 24-29.10.22</v>
      </c>
      <c r="F699" t="str">
        <f>IF(C699="Ltd",_xlfn.XLOOKUP(D699,Index!V:V,Index!R:R,),_xlfn.XLOOKUP(D699,Index!AG:AG,Index!AC:AC,))</f>
        <v>T&amp;E</v>
      </c>
      <c r="G699">
        <f>IF(C699="Ltd",_xlfn.XLOOKUP(D699,Index!V:V,Index!T:T,),_xlfn.XLOOKUP(D699,Index!AG:AG,Index!AE:AE,))</f>
        <v>0</v>
      </c>
      <c r="H699" s="31"/>
      <c r="I699" s="25">
        <f>_xlfn.XLOOKUP(_xlfn.NUMBERVALUE(MID(D699,2,5)),'TB LTD 12.22'!E:E,'TB LTD 12.22'!H:H,0,0,1)</f>
        <v>2451.58</v>
      </c>
      <c r="J699" s="30">
        <f>SUMIF(AJE!$E:$E,D699,AJE!$H:$H)</f>
        <v>0</v>
      </c>
      <c r="K699" s="30">
        <f>SUMIF(AJE!$Q:$Q,D699,AJE!$T:$T)</f>
        <v>0</v>
      </c>
      <c r="L699" s="39">
        <f t="shared" si="43"/>
        <v>2451.58</v>
      </c>
      <c r="M699" s="30">
        <f>SUMIF(AJE!$AB:$AB,D699,AJE!$AE:$AE)</f>
        <v>0</v>
      </c>
      <c r="N699" s="29">
        <f t="shared" si="44"/>
        <v>2451.58</v>
      </c>
      <c r="P699" s="29"/>
    </row>
    <row r="700" spans="1:16" x14ac:dyDescent="0.35">
      <c r="A700">
        <f>_xlfn.XLOOKUP($B700,Index!$E:$E,Index!$D:$D,)</f>
        <v>40</v>
      </c>
      <c r="B700" t="str">
        <f>IF($C700="Ltd",_xlfn.XLOOKUP($D700,Index!$V:$V,Index!$P:$P,),_xlfn.XLOOKUP($D700,Index!$AG:$AG,Index!$AA:$AA,))</f>
        <v>R&amp;D</v>
      </c>
      <c r="C700" t="str">
        <f t="shared" si="45"/>
        <v>Ltd</v>
      </c>
      <c r="D700" t="s">
        <v>1740</v>
      </c>
      <c r="E700" s="1" t="str">
        <f>_xlfn.XLOOKUP(_xlfn.NUMBERVALUE(MID(D700,2,5)),'TB LTD 12.22'!$E:$E,'TB LTD 12.22'!$F:$F,)</f>
        <v>Ron Rasin USA 29.10-4.11.22</v>
      </c>
      <c r="F700" t="str">
        <f>IF(C700="Ltd",_xlfn.XLOOKUP(D700,Index!V:V,Index!R:R,),_xlfn.XLOOKUP(D700,Index!AG:AG,Index!AC:AC,))</f>
        <v>T&amp;E</v>
      </c>
      <c r="G700" t="str">
        <f>IF(C700="Ltd",_xlfn.XLOOKUP(D700,Index!V:V,Index!T:T,),_xlfn.XLOOKUP(D700,Index!AG:AG,Index!AE:AE,))</f>
        <v>Product</v>
      </c>
      <c r="H700" s="31"/>
      <c r="I700" s="25">
        <f>_xlfn.XLOOKUP(_xlfn.NUMBERVALUE(MID(D700,2,5)),'TB LTD 12.22'!E:E,'TB LTD 12.22'!H:H,0,0,1)</f>
        <v>3161.29</v>
      </c>
      <c r="J700" s="30">
        <f>SUMIF(AJE!$E:$E,D700,AJE!$H:$H)</f>
        <v>0</v>
      </c>
      <c r="K700" s="30">
        <f>SUMIF(AJE!$Q:$Q,D700,AJE!$T:$T)</f>
        <v>0</v>
      </c>
      <c r="L700" s="39">
        <f t="shared" si="43"/>
        <v>3161.29</v>
      </c>
      <c r="M700" s="30">
        <f>SUMIF(AJE!$AB:$AB,D700,AJE!$AE:$AE)</f>
        <v>0</v>
      </c>
      <c r="N700" s="29">
        <f t="shared" si="44"/>
        <v>3161.29</v>
      </c>
      <c r="P700" s="29"/>
    </row>
    <row r="701" spans="1:16" x14ac:dyDescent="0.35">
      <c r="A701">
        <f>_xlfn.XLOOKUP($B701,Index!$E:$E,Index!$D:$D,)</f>
        <v>50</v>
      </c>
      <c r="B701" t="str">
        <f>IF($C701="Ltd",_xlfn.XLOOKUP($D701,Index!$V:$V,Index!$P:$P,),_xlfn.XLOOKUP($D701,Index!$AG:$AG,Index!$AA:$AA,))</f>
        <v>Sales</v>
      </c>
      <c r="C701" t="str">
        <f t="shared" si="45"/>
        <v>Ltd</v>
      </c>
      <c r="D701" t="s">
        <v>1741</v>
      </c>
      <c r="E701" s="1" t="str">
        <f>_xlfn.XLOOKUP(_xlfn.NUMBERVALUE(MID(D701,2,5)),'TB LTD 12.22'!$E:$E,'TB LTD 12.22'!$F:$F,)</f>
        <v>Guy Sax USA 27.10-8.11.22</v>
      </c>
      <c r="F701" t="str">
        <f>IF(C701="Ltd",_xlfn.XLOOKUP(D701,Index!V:V,Index!R:R,),_xlfn.XLOOKUP(D701,Index!AG:AG,Index!AC:AC,))</f>
        <v>T&amp;E</v>
      </c>
      <c r="G701">
        <f>IF(C701="Ltd",_xlfn.XLOOKUP(D701,Index!V:V,Index!T:T,),_xlfn.XLOOKUP(D701,Index!AG:AG,Index!AE:AE,))</f>
        <v>0</v>
      </c>
      <c r="H701" s="31"/>
      <c r="I701" s="25">
        <f>_xlfn.XLOOKUP(_xlfn.NUMBERVALUE(MID(D701,2,5)),'TB LTD 12.22'!E:E,'TB LTD 12.22'!H:H,0,0,1)</f>
        <v>2293.06</v>
      </c>
      <c r="J701" s="30">
        <f>SUMIF(AJE!$E:$E,D701,AJE!$H:$H)</f>
        <v>0</v>
      </c>
      <c r="K701" s="30">
        <f>SUMIF(AJE!$Q:$Q,D701,AJE!$T:$T)</f>
        <v>0</v>
      </c>
      <c r="L701" s="39">
        <f t="shared" si="43"/>
        <v>2293.06</v>
      </c>
      <c r="M701" s="30">
        <f>SUMIF(AJE!$AB:$AB,D701,AJE!$AE:$AE)</f>
        <v>0</v>
      </c>
      <c r="N701" s="29">
        <f t="shared" si="44"/>
        <v>2293.06</v>
      </c>
      <c r="P701" s="29"/>
    </row>
    <row r="702" spans="1:16" x14ac:dyDescent="0.35">
      <c r="A702">
        <f>_xlfn.XLOOKUP($B702,Index!$E:$E,Index!$D:$D,)</f>
        <v>70</v>
      </c>
      <c r="B702" t="str">
        <f>IF($C702="Ltd",_xlfn.XLOOKUP($D702,Index!$V:$V,Index!$P:$P,),_xlfn.XLOOKUP($D702,Index!$AG:$AG,Index!$AA:$AA,))</f>
        <v>G&amp;A</v>
      </c>
      <c r="C702" t="str">
        <f t="shared" si="45"/>
        <v>Ltd</v>
      </c>
      <c r="D702" t="s">
        <v>1742</v>
      </c>
      <c r="E702" s="1" t="str">
        <f>_xlfn.XLOOKUP(_xlfn.NUMBERVALUE(MID(D702,2,5)),'TB LTD 12.22'!$E:$E,'TB LTD 12.22'!$F:$F,)</f>
        <v>Dana Ben Chail USA 31.10-8.11.22</v>
      </c>
      <c r="F702" t="str">
        <f>IF(C702="Ltd",_xlfn.XLOOKUP(D702,Index!V:V,Index!R:R,),_xlfn.XLOOKUP(D702,Index!AG:AG,Index!AC:AC,))</f>
        <v>T&amp;E</v>
      </c>
      <c r="G702">
        <f>IF(C702="Ltd",_xlfn.XLOOKUP(D702,Index!V:V,Index!T:T,),_xlfn.XLOOKUP(D702,Index!AG:AG,Index!AE:AE,))</f>
        <v>0</v>
      </c>
      <c r="H702" s="31"/>
      <c r="I702" s="25">
        <f>_xlfn.XLOOKUP(_xlfn.NUMBERVALUE(MID(D702,2,5)),'TB LTD 12.22'!E:E,'TB LTD 12.22'!H:H,0,0,1)</f>
        <v>2195.5</v>
      </c>
      <c r="J702" s="30">
        <f>SUMIF(AJE!$E:$E,D702,AJE!$H:$H)</f>
        <v>0</v>
      </c>
      <c r="K702" s="30">
        <f>SUMIF(AJE!$Q:$Q,D702,AJE!$T:$T)</f>
        <v>0</v>
      </c>
      <c r="L702" s="39">
        <f t="shared" si="43"/>
        <v>2195.5</v>
      </c>
      <c r="M702" s="30">
        <f>SUMIF(AJE!$AB:$AB,D702,AJE!$AE:$AE)</f>
        <v>0</v>
      </c>
      <c r="N702" s="29">
        <f t="shared" si="44"/>
        <v>2195.5</v>
      </c>
      <c r="P702" s="29"/>
    </row>
    <row r="703" spans="1:16" x14ac:dyDescent="0.35">
      <c r="A703">
        <f>_xlfn.XLOOKUP($B703,Index!$E:$E,Index!$D:$D,)</f>
        <v>70</v>
      </c>
      <c r="B703" t="str">
        <f>IF($C703="Ltd",_xlfn.XLOOKUP($D703,Index!$V:$V,Index!$P:$P,),_xlfn.XLOOKUP($D703,Index!$AG:$AG,Index!$AA:$AA,))</f>
        <v>G&amp;A</v>
      </c>
      <c r="C703" t="str">
        <f t="shared" si="45"/>
        <v>Ltd</v>
      </c>
      <c r="D703" t="s">
        <v>1743</v>
      </c>
      <c r="E703" s="1" t="str">
        <f>_xlfn.XLOOKUP(_xlfn.NUMBERVALUE(MID(D703,2,5)),'TB LTD 12.22'!$E:$E,'TB LTD 12.22'!$F:$F,)</f>
        <v>Liat Gavrieli  USA 31.10-5.11.22</v>
      </c>
      <c r="F703" t="str">
        <f>IF(C703="Ltd",_xlfn.XLOOKUP(D703,Index!V:V,Index!R:R,),_xlfn.XLOOKUP(D703,Index!AG:AG,Index!AC:AC,))</f>
        <v>T&amp;E</v>
      </c>
      <c r="G703">
        <f>IF(C703="Ltd",_xlfn.XLOOKUP(D703,Index!V:V,Index!T:T,),_xlfn.XLOOKUP(D703,Index!AG:AG,Index!AE:AE,))</f>
        <v>0</v>
      </c>
      <c r="H703" s="31"/>
      <c r="I703" s="25">
        <f>_xlfn.XLOOKUP(_xlfn.NUMBERVALUE(MID(D703,2,5)),'TB LTD 12.22'!E:E,'TB LTD 12.22'!H:H,0,0,1)</f>
        <v>1615.4</v>
      </c>
      <c r="J703" s="30">
        <f>SUMIF(AJE!$E:$E,D703,AJE!$H:$H)</f>
        <v>0</v>
      </c>
      <c r="K703" s="30">
        <f>SUMIF(AJE!$Q:$Q,D703,AJE!$T:$T)</f>
        <v>0</v>
      </c>
      <c r="L703" s="39">
        <f t="shared" si="43"/>
        <v>1615.4</v>
      </c>
      <c r="M703" s="30">
        <f>SUMIF(AJE!$AB:$AB,D703,AJE!$AE:$AE)</f>
        <v>0</v>
      </c>
      <c r="N703" s="29">
        <f t="shared" si="44"/>
        <v>1615.4</v>
      </c>
      <c r="P703" s="29"/>
    </row>
    <row r="704" spans="1:16" x14ac:dyDescent="0.35">
      <c r="A704">
        <f>_xlfn.XLOOKUP($B704,Index!$E:$E,Index!$D:$D,)</f>
        <v>70</v>
      </c>
      <c r="B704" t="str">
        <f>IF($C704="Ltd",_xlfn.XLOOKUP($D704,Index!$V:$V,Index!$P:$P,),_xlfn.XLOOKUP($D704,Index!$AG:$AG,Index!$AA:$AA,))</f>
        <v>G&amp;A</v>
      </c>
      <c r="C704" t="str">
        <f t="shared" si="45"/>
        <v>Ltd</v>
      </c>
      <c r="D704" t="s">
        <v>1744</v>
      </c>
      <c r="E704" s="1" t="str">
        <f>_xlfn.XLOOKUP(_xlfn.NUMBERVALUE(MID(D704,2,5)),'TB LTD 12.22'!$E:$E,'TB LTD 12.22'!$F:$F,)</f>
        <v>Eden Massad USA 31.10-6.11.22</v>
      </c>
      <c r="F704" t="str">
        <f>IF(C704="Ltd",_xlfn.XLOOKUP(D704,Index!V:V,Index!R:R,),_xlfn.XLOOKUP(D704,Index!AG:AG,Index!AC:AC,))</f>
        <v>T&amp;E</v>
      </c>
      <c r="G704">
        <f>IF(C704="Ltd",_xlfn.XLOOKUP(D704,Index!V:V,Index!T:T,),_xlfn.XLOOKUP(D704,Index!AG:AG,Index!AE:AE,))</f>
        <v>0</v>
      </c>
      <c r="H704" s="31"/>
      <c r="I704" s="25">
        <f>_xlfn.XLOOKUP(_xlfn.NUMBERVALUE(MID(D704,2,5)),'TB LTD 12.22'!E:E,'TB LTD 12.22'!H:H,0,0,1)</f>
        <v>2158.54</v>
      </c>
      <c r="J704" s="30">
        <f>SUMIF(AJE!$E:$E,D704,AJE!$H:$H)</f>
        <v>0</v>
      </c>
      <c r="K704" s="30">
        <f>SUMIF(AJE!$Q:$Q,D704,AJE!$T:$T)</f>
        <v>0</v>
      </c>
      <c r="L704" s="39">
        <f t="shared" si="43"/>
        <v>2158.54</v>
      </c>
      <c r="M704" s="30">
        <f>SUMIF(AJE!$AB:$AB,D704,AJE!$AE:$AE)</f>
        <v>0</v>
      </c>
      <c r="N704" s="29">
        <f t="shared" si="44"/>
        <v>2158.54</v>
      </c>
      <c r="P704" s="29"/>
    </row>
    <row r="705" spans="1:16" x14ac:dyDescent="0.35">
      <c r="A705">
        <f>_xlfn.XLOOKUP($B705,Index!$E:$E,Index!$D:$D,)</f>
        <v>50</v>
      </c>
      <c r="B705" t="str">
        <f>IF($C705="Ltd",_xlfn.XLOOKUP($D705,Index!$V:$V,Index!$P:$P,),_xlfn.XLOOKUP($D705,Index!$AG:$AG,Index!$AA:$AA,))</f>
        <v>Sales</v>
      </c>
      <c r="C705" t="str">
        <f t="shared" si="45"/>
        <v>Ltd</v>
      </c>
      <c r="D705" t="s">
        <v>1745</v>
      </c>
      <c r="E705" s="1" t="str">
        <f>_xlfn.XLOOKUP(_xlfn.NUMBERVALUE(MID(D705,2,5)),'TB LTD 12.22'!$E:$E,'TB LTD 12.22'!$F:$F,)</f>
        <v>Rita Levinson Harel Poland 13-16.11.22</v>
      </c>
      <c r="F705" t="str">
        <f>IF(C705="Ltd",_xlfn.XLOOKUP(D705,Index!V:V,Index!R:R,),_xlfn.XLOOKUP(D705,Index!AG:AG,Index!AC:AC,))</f>
        <v>T&amp;E</v>
      </c>
      <c r="G705">
        <f>IF(C705="Ltd",_xlfn.XLOOKUP(D705,Index!V:V,Index!T:T,),_xlfn.XLOOKUP(D705,Index!AG:AG,Index!AE:AE,))</f>
        <v>0</v>
      </c>
      <c r="H705" s="31"/>
      <c r="I705" s="25">
        <f>_xlfn.XLOOKUP(_xlfn.NUMBERVALUE(MID(D705,2,5)),'TB LTD 12.22'!E:E,'TB LTD 12.22'!H:H,0,0,1)</f>
        <v>2154.25</v>
      </c>
      <c r="J705" s="30">
        <f>SUMIF(AJE!$E:$E,D705,AJE!$H:$H)</f>
        <v>0</v>
      </c>
      <c r="K705" s="30">
        <f>SUMIF(AJE!$Q:$Q,D705,AJE!$T:$T)</f>
        <v>0</v>
      </c>
      <c r="L705" s="39">
        <f t="shared" si="43"/>
        <v>2154.25</v>
      </c>
      <c r="M705" s="30">
        <f>SUMIF(AJE!$AB:$AB,D705,AJE!$AE:$AE)</f>
        <v>0</v>
      </c>
      <c r="N705" s="29">
        <f t="shared" si="44"/>
        <v>2154.25</v>
      </c>
      <c r="P705" s="29"/>
    </row>
    <row r="706" spans="1:16" x14ac:dyDescent="0.35">
      <c r="A706">
        <f>_xlfn.XLOOKUP($B706,Index!$E:$E,Index!$D:$D,)</f>
        <v>50</v>
      </c>
      <c r="B706" t="str">
        <f>IF($C706="Ltd",_xlfn.XLOOKUP($D706,Index!$V:$V,Index!$P:$P,),_xlfn.XLOOKUP($D706,Index!$AG:$AG,Index!$AA:$AA,))</f>
        <v>Sales</v>
      </c>
      <c r="C706" t="str">
        <f t="shared" si="45"/>
        <v>Ltd</v>
      </c>
      <c r="D706" t="s">
        <v>1746</v>
      </c>
      <c r="E706" s="1" t="str">
        <f>_xlfn.XLOOKUP(_xlfn.NUMBERVALUE(MID(D706,2,5)),'TB LTD 12.22'!$E:$E,'TB LTD 12.22'!$F:$F,)</f>
        <v>Udi Peled UK 13-18.11.22 United Kingdom</v>
      </c>
      <c r="F706" t="str">
        <f>IF(C706="Ltd",_xlfn.XLOOKUP(D706,Index!V:V,Index!R:R,),_xlfn.XLOOKUP(D706,Index!AG:AG,Index!AC:AC,))</f>
        <v>T&amp;E</v>
      </c>
      <c r="G706">
        <f>IF(C706="Ltd",_xlfn.XLOOKUP(D706,Index!V:V,Index!T:T,),_xlfn.XLOOKUP(D706,Index!AG:AG,Index!AE:AE,))</f>
        <v>0</v>
      </c>
      <c r="H706" s="31"/>
      <c r="I706" s="25">
        <f>_xlfn.XLOOKUP(_xlfn.NUMBERVALUE(MID(D706,2,5)),'TB LTD 12.22'!E:E,'TB LTD 12.22'!H:H,0,0,1)</f>
        <v>3220.85</v>
      </c>
      <c r="J706" s="30">
        <f>SUMIF(AJE!$E:$E,D706,AJE!$H:$H)</f>
        <v>0</v>
      </c>
      <c r="K706" s="30">
        <f>SUMIF(AJE!$Q:$Q,D706,AJE!$T:$T)</f>
        <v>0</v>
      </c>
      <c r="L706" s="39">
        <f t="shared" si="43"/>
        <v>3220.85</v>
      </c>
      <c r="M706" s="30">
        <f>SUMIF(AJE!$AB:$AB,D706,AJE!$AE:$AE)</f>
        <v>0</v>
      </c>
      <c r="N706" s="29">
        <f t="shared" si="44"/>
        <v>3220.85</v>
      </c>
      <c r="P706" s="29"/>
    </row>
    <row r="707" spans="1:16" x14ac:dyDescent="0.35">
      <c r="A707">
        <f>_xlfn.XLOOKUP($B707,Index!$E:$E,Index!$D:$D,)</f>
        <v>50</v>
      </c>
      <c r="B707" t="str">
        <f>IF($C707="Ltd",_xlfn.XLOOKUP($D707,Index!$V:$V,Index!$P:$P,),_xlfn.XLOOKUP($D707,Index!$AG:$AG,Index!$AA:$AA,))</f>
        <v>Sales</v>
      </c>
      <c r="C707" t="str">
        <f t="shared" si="45"/>
        <v>Ltd</v>
      </c>
      <c r="D707" t="s">
        <v>1747</v>
      </c>
      <c r="E707" s="1" t="str">
        <f>_xlfn.XLOOKUP(_xlfn.NUMBERVALUE(MID(D707,2,5)),'TB LTD 12.22'!$E:$E,'TB LTD 12.22'!$F:$F,)</f>
        <v>Jonathan Nativ USA  4-10.12.22</v>
      </c>
      <c r="F707" t="str">
        <f>IF(C707="Ltd",_xlfn.XLOOKUP(D707,Index!V:V,Index!R:R,),_xlfn.XLOOKUP(D707,Index!AG:AG,Index!AC:AC,))</f>
        <v>T&amp;E</v>
      </c>
      <c r="G707">
        <f>IF(C707="Ltd",_xlfn.XLOOKUP(D707,Index!V:V,Index!T:T,),_xlfn.XLOOKUP(D707,Index!AG:AG,Index!AE:AE,))</f>
        <v>0</v>
      </c>
      <c r="H707" s="31"/>
      <c r="I707" s="25">
        <f>_xlfn.XLOOKUP(_xlfn.NUMBERVALUE(MID(D707,2,5)),'TB LTD 12.22'!E:E,'TB LTD 12.22'!H:H,0,0,1)</f>
        <v>3233.58</v>
      </c>
      <c r="J707" s="30">
        <f>SUMIF(AJE!$E:$E,D707,AJE!$H:$H)</f>
        <v>0</v>
      </c>
      <c r="K707" s="30">
        <f>SUMIF(AJE!$Q:$Q,D707,AJE!$T:$T)</f>
        <v>0</v>
      </c>
      <c r="L707" s="39">
        <f t="shared" si="43"/>
        <v>3233.58</v>
      </c>
      <c r="M707" s="30">
        <f>SUMIF(AJE!$AB:$AB,D707,AJE!$AE:$AE)</f>
        <v>0</v>
      </c>
      <c r="N707" s="29">
        <f t="shared" si="44"/>
        <v>3233.58</v>
      </c>
      <c r="P707" s="29"/>
    </row>
    <row r="708" spans="1:16" x14ac:dyDescent="0.35">
      <c r="A708">
        <f>_xlfn.XLOOKUP($B708,Index!$E:$E,Index!$D:$D,)</f>
        <v>70</v>
      </c>
      <c r="B708" t="str">
        <f>IF($C708="Ltd",_xlfn.XLOOKUP($D708,Index!$V:$V,Index!$P:$P,),_xlfn.XLOOKUP($D708,Index!$AG:$AG,Index!$AA:$AA,))</f>
        <v>G&amp;A</v>
      </c>
      <c r="C708" t="str">
        <f t="shared" si="45"/>
        <v>Ltd</v>
      </c>
      <c r="D708" t="s">
        <v>1748</v>
      </c>
      <c r="E708" s="1" t="str">
        <f>_xlfn.XLOOKUP(_xlfn.NUMBERVALUE(MID(D708,2,5)),'TB LTD 12.22'!$E:$E,'TB LTD 12.22'!$F:$F,)</f>
        <v>Irena- Greece - 01.11-04.11.21</v>
      </c>
      <c r="F708" t="str">
        <f>IF(C708="Ltd",_xlfn.XLOOKUP(D708,Index!V:V,Index!R:R,),_xlfn.XLOOKUP(D708,Index!AG:AG,Index!AC:AC,))</f>
        <v>T&amp;E</v>
      </c>
      <c r="G708">
        <f>IF(C708="Ltd",_xlfn.XLOOKUP(D708,Index!V:V,Index!T:T,),_xlfn.XLOOKUP(D708,Index!AG:AG,Index!AE:AE,))</f>
        <v>0</v>
      </c>
      <c r="H708" s="31"/>
      <c r="I708" s="25">
        <f>_xlfn.XLOOKUP(_xlfn.NUMBERVALUE(MID(D708,2,5)),'TB LTD 12.22'!E:E,'TB LTD 12.22'!H:H,0,0,1)</f>
        <v>409.21</v>
      </c>
      <c r="J708" s="30">
        <f>SUMIF(AJE!$E:$E,D708,AJE!$H:$H)</f>
        <v>0</v>
      </c>
      <c r="K708" s="30">
        <f>SUMIF(AJE!$Q:$Q,D708,AJE!$T:$T)</f>
        <v>0</v>
      </c>
      <c r="L708" s="39">
        <f t="shared" si="43"/>
        <v>409.21</v>
      </c>
      <c r="M708" s="30">
        <f>SUMIF(AJE!$AB:$AB,D708,AJE!$AE:$AE)</f>
        <v>0</v>
      </c>
      <c r="N708" s="29">
        <f t="shared" si="44"/>
        <v>409.21</v>
      </c>
      <c r="P708" s="29"/>
    </row>
    <row r="709" spans="1:16" x14ac:dyDescent="0.35">
      <c r="A709">
        <f>_xlfn.XLOOKUP($B709,Index!$E:$E,Index!$D:$D,)</f>
        <v>40</v>
      </c>
      <c r="B709" t="str">
        <f>IF($C709="Ltd",_xlfn.XLOOKUP($D709,Index!$V:$V,Index!$P:$P,),_xlfn.XLOOKUP($D709,Index!$AG:$AG,Index!$AA:$AA,))</f>
        <v>R&amp;D</v>
      </c>
      <c r="C709" t="str">
        <f t="shared" si="45"/>
        <v>Ltd</v>
      </c>
      <c r="D709" t="s">
        <v>1749</v>
      </c>
      <c r="E709" s="1" t="str">
        <f>_xlfn.XLOOKUP(_xlfn.NUMBERVALUE(MID(D709,2,5)),'TB LTD 12.22'!$E:$E,'TB LTD 12.22'!$F:$F,)</f>
        <v>Ron Rasin - Singapore - 02.04.22-08.04.22</v>
      </c>
      <c r="F709" t="str">
        <f>IF(C709="Ltd",_xlfn.XLOOKUP(D709,Index!V:V,Index!R:R,),_xlfn.XLOOKUP(D709,Index!AG:AG,Index!AC:AC,))</f>
        <v>T&amp;E</v>
      </c>
      <c r="G709" t="str">
        <f>IF(C709="Ltd",_xlfn.XLOOKUP(D709,Index!V:V,Index!T:T,),_xlfn.XLOOKUP(D709,Index!AG:AG,Index!AE:AE,))</f>
        <v>Product</v>
      </c>
      <c r="H709" s="31"/>
      <c r="I709" s="25">
        <f>_xlfn.XLOOKUP(_xlfn.NUMBERVALUE(MID(D709,2,5)),'TB LTD 12.22'!E:E,'TB LTD 12.22'!H:H,0,0,1)</f>
        <v>5587.21</v>
      </c>
      <c r="J709" s="30">
        <f>SUMIF(AJE!$E:$E,D709,AJE!$H:$H)</f>
        <v>0</v>
      </c>
      <c r="K709" s="30">
        <f>SUMIF(AJE!$Q:$Q,D709,AJE!$T:$T)</f>
        <v>0</v>
      </c>
      <c r="L709" s="39">
        <f t="shared" si="43"/>
        <v>5587.21</v>
      </c>
      <c r="M709" s="30">
        <f>SUMIF(AJE!$AB:$AB,D709,AJE!$AE:$AE)</f>
        <v>0</v>
      </c>
      <c r="N709" s="29">
        <f t="shared" si="44"/>
        <v>5587.21</v>
      </c>
      <c r="P709" s="29"/>
    </row>
    <row r="710" spans="1:16" x14ac:dyDescent="0.35">
      <c r="A710">
        <f>_xlfn.XLOOKUP($B710,Index!$E:$E,Index!$D:$D,)</f>
        <v>50</v>
      </c>
      <c r="B710" t="str">
        <f>IF($C710="Ltd",_xlfn.XLOOKUP($D710,Index!$V:$V,Index!$P:$P,),_xlfn.XLOOKUP($D710,Index!$AG:$AG,Index!$AA:$AA,))</f>
        <v>Sales</v>
      </c>
      <c r="C710" t="str">
        <f t="shared" si="45"/>
        <v>Ltd</v>
      </c>
      <c r="D710" t="s">
        <v>1750</v>
      </c>
      <c r="E710" s="1" t="str">
        <f>_xlfn.XLOOKUP(_xlfn.NUMBERVALUE(MID(D710,2,5)),'TB LTD 12.22'!$E:$E,'TB LTD 12.22'!$F:$F,)</f>
        <v>Udi Peled- Paris- 23.01-25.01.22</v>
      </c>
      <c r="F710" t="str">
        <f>IF(C710="Ltd",_xlfn.XLOOKUP(D710,Index!V:V,Index!R:R,),_xlfn.XLOOKUP(D710,Index!AG:AG,Index!AC:AC,))</f>
        <v>T&amp;E</v>
      </c>
      <c r="G710">
        <f>IF(C710="Ltd",_xlfn.XLOOKUP(D710,Index!V:V,Index!T:T,),_xlfn.XLOOKUP(D710,Index!AG:AG,Index!AE:AE,))</f>
        <v>0</v>
      </c>
      <c r="H710" s="31"/>
      <c r="I710" s="25">
        <f>_xlfn.XLOOKUP(_xlfn.NUMBERVALUE(MID(D710,2,5)),'TB LTD 12.22'!E:E,'TB LTD 12.22'!H:H,0,0,1)</f>
        <v>1397.38</v>
      </c>
      <c r="J710" s="30">
        <f>SUMIF(AJE!$E:$E,D710,AJE!$H:$H)</f>
        <v>0</v>
      </c>
      <c r="K710" s="30">
        <f>SUMIF(AJE!$Q:$Q,D710,AJE!$T:$T)</f>
        <v>0</v>
      </c>
      <c r="L710" s="39">
        <f t="shared" si="43"/>
        <v>1397.38</v>
      </c>
      <c r="M710" s="30">
        <f>SUMIF(AJE!$AB:$AB,D710,AJE!$AE:$AE)</f>
        <v>0</v>
      </c>
      <c r="N710" s="29">
        <f t="shared" si="44"/>
        <v>1397.38</v>
      </c>
      <c r="P710" s="29"/>
    </row>
    <row r="711" spans="1:16" x14ac:dyDescent="0.35">
      <c r="A711">
        <f>_xlfn.XLOOKUP($B711,Index!$E:$E,Index!$D:$D,)</f>
        <v>50</v>
      </c>
      <c r="B711" t="str">
        <f>IF($C711="Ltd",_xlfn.XLOOKUP($D711,Index!$V:$V,Index!$P:$P,),_xlfn.XLOOKUP($D711,Index!$AG:$AG,Index!$AA:$AA,))</f>
        <v>Sales</v>
      </c>
      <c r="C711" t="str">
        <f t="shared" si="45"/>
        <v>Ltd</v>
      </c>
      <c r="D711" t="s">
        <v>1751</v>
      </c>
      <c r="E711" s="1" t="str">
        <f>_xlfn.XLOOKUP(_xlfn.NUMBERVALUE(MID(D711,2,5)),'TB LTD 12.22'!$E:$E,'TB LTD 12.22'!$F:$F,)</f>
        <v>Udi Peled- London- 07.02-09.02.22</v>
      </c>
      <c r="F711" t="str">
        <f>IF(C711="Ltd",_xlfn.XLOOKUP(D711,Index!V:V,Index!R:R,),_xlfn.XLOOKUP(D711,Index!AG:AG,Index!AC:AC,))</f>
        <v>T&amp;E</v>
      </c>
      <c r="G711">
        <f>IF(C711="Ltd",_xlfn.XLOOKUP(D711,Index!V:V,Index!T:T,),_xlfn.XLOOKUP(D711,Index!AG:AG,Index!AE:AE,))</f>
        <v>0</v>
      </c>
      <c r="H711" s="31"/>
      <c r="I711" s="25">
        <f>_xlfn.XLOOKUP(_xlfn.NUMBERVALUE(MID(D711,2,5)),'TB LTD 12.22'!E:E,'TB LTD 12.22'!H:H,0,0,1)</f>
        <v>646.5</v>
      </c>
      <c r="J711" s="30">
        <f>SUMIF(AJE!$E:$E,D711,AJE!$H:$H)</f>
        <v>0</v>
      </c>
      <c r="K711" s="30">
        <f>SUMIF(AJE!$Q:$Q,D711,AJE!$T:$T)</f>
        <v>0</v>
      </c>
      <c r="L711" s="39">
        <f t="shared" si="43"/>
        <v>646.5</v>
      </c>
      <c r="M711" s="30">
        <f>SUMIF(AJE!$AB:$AB,D711,AJE!$AE:$AE)</f>
        <v>0</v>
      </c>
      <c r="N711" s="29">
        <f t="shared" si="44"/>
        <v>646.5</v>
      </c>
      <c r="P711" s="29"/>
    </row>
    <row r="712" spans="1:16" x14ac:dyDescent="0.35">
      <c r="A712">
        <f>_xlfn.XLOOKUP($B712,Index!$E:$E,Index!$D:$D,)</f>
        <v>50</v>
      </c>
      <c r="B712" t="str">
        <f>IF($C712="Ltd",_xlfn.XLOOKUP($D712,Index!$V:$V,Index!$P:$P,),_xlfn.XLOOKUP($D712,Index!$AG:$AG,Index!$AA:$AA,))</f>
        <v>Sales</v>
      </c>
      <c r="C712" t="str">
        <f t="shared" si="45"/>
        <v>Ltd</v>
      </c>
      <c r="D712" t="s">
        <v>1752</v>
      </c>
      <c r="E712" s="1" t="str">
        <f>_xlfn.XLOOKUP(_xlfn.NUMBERVALUE(MID(D712,2,5)),'TB LTD 12.22'!$E:$E,'TB LTD 12.22'!$F:$F,)</f>
        <v>Udi Peled- London- 10.05-13.05.22</v>
      </c>
      <c r="F712" t="str">
        <f>IF(C712="Ltd",_xlfn.XLOOKUP(D712,Index!V:V,Index!R:R,),_xlfn.XLOOKUP(D712,Index!AG:AG,Index!AC:AC,))</f>
        <v>T&amp;E</v>
      </c>
      <c r="G712">
        <f>IF(C712="Ltd",_xlfn.XLOOKUP(D712,Index!V:V,Index!T:T,),_xlfn.XLOOKUP(D712,Index!AG:AG,Index!AE:AE,))</f>
        <v>0</v>
      </c>
      <c r="H712" s="31"/>
      <c r="I712" s="25">
        <f>_xlfn.XLOOKUP(_xlfn.NUMBERVALUE(MID(D712,2,5)),'TB LTD 12.22'!E:E,'TB LTD 12.22'!H:H,0,0,1)</f>
        <v>1487.49</v>
      </c>
      <c r="J712" s="30">
        <f>SUMIF(AJE!$E:$E,D712,AJE!$H:$H)</f>
        <v>0</v>
      </c>
      <c r="K712" s="30">
        <f>SUMIF(AJE!$Q:$Q,D712,AJE!$T:$T)</f>
        <v>0</v>
      </c>
      <c r="L712" s="39">
        <f t="shared" si="43"/>
        <v>1487.49</v>
      </c>
      <c r="M712" s="30">
        <f>SUMIF(AJE!$AB:$AB,D712,AJE!$AE:$AE)</f>
        <v>0</v>
      </c>
      <c r="N712" s="29">
        <f t="shared" si="44"/>
        <v>1487.49</v>
      </c>
      <c r="P712" s="29"/>
    </row>
    <row r="713" spans="1:16" x14ac:dyDescent="0.35">
      <c r="A713">
        <f>_xlfn.XLOOKUP($B713,Index!$E:$E,Index!$D:$D,)</f>
        <v>40</v>
      </c>
      <c r="B713" t="str">
        <f>IF($C713="Ltd",_xlfn.XLOOKUP($D713,Index!$V:$V,Index!$P:$P,),_xlfn.XLOOKUP($D713,Index!$AG:$AG,Index!$AA:$AA,))</f>
        <v>R&amp;D</v>
      </c>
      <c r="C713" t="str">
        <f t="shared" si="45"/>
        <v>Ltd</v>
      </c>
      <c r="D713" t="s">
        <v>1753</v>
      </c>
      <c r="E713" s="1" t="str">
        <f>_xlfn.XLOOKUP(_xlfn.NUMBERVALUE(MID(D713,2,5)),'TB LTD 12.22'!$E:$E,'TB LTD 12.22'!$F:$F,)</f>
        <v>Revital Aronis - Singapore - 02.04-08.04.22</v>
      </c>
      <c r="F713" t="str">
        <f>IF(C713="Ltd",_xlfn.XLOOKUP(D713,Index!V:V,Index!R:R,),_xlfn.XLOOKUP(D713,Index!AG:AG,Index!AC:AC,))</f>
        <v>T&amp;E</v>
      </c>
      <c r="G713" t="str">
        <f>IF(C713="Ltd",_xlfn.XLOOKUP(D713,Index!V:V,Index!T:T,),_xlfn.XLOOKUP(D713,Index!AG:AG,Index!AE:AE,))</f>
        <v>Product</v>
      </c>
      <c r="H713" s="31"/>
      <c r="I713" s="25">
        <f>_xlfn.XLOOKUP(_xlfn.NUMBERVALUE(MID(D713,2,5)),'TB LTD 12.22'!E:E,'TB LTD 12.22'!H:H,0,0,1)</f>
        <v>2548.5300000000002</v>
      </c>
      <c r="J713" s="30">
        <f>SUMIF(AJE!$E:$E,D713,AJE!$H:$H)</f>
        <v>0</v>
      </c>
      <c r="K713" s="30">
        <f>SUMIF(AJE!$Q:$Q,D713,AJE!$T:$T)</f>
        <v>0</v>
      </c>
      <c r="L713" s="39">
        <f t="shared" si="43"/>
        <v>2548.5300000000002</v>
      </c>
      <c r="M713" s="30">
        <f>SUMIF(AJE!$AB:$AB,D713,AJE!$AE:$AE)</f>
        <v>0</v>
      </c>
      <c r="N713" s="29">
        <f t="shared" si="44"/>
        <v>2548.5300000000002</v>
      </c>
      <c r="P713" s="29"/>
    </row>
    <row r="714" spans="1:16" x14ac:dyDescent="0.35">
      <c r="A714">
        <f>_xlfn.XLOOKUP($B714,Index!$E:$E,Index!$D:$D,)</f>
        <v>40</v>
      </c>
      <c r="B714" t="str">
        <f>IF($C714="Ltd",_xlfn.XLOOKUP($D714,Index!$V:$V,Index!$P:$P,),_xlfn.XLOOKUP($D714,Index!$AG:$AG,Index!$AA:$AA,))</f>
        <v>R&amp;D</v>
      </c>
      <c r="C714" t="str">
        <f t="shared" si="45"/>
        <v>Ltd</v>
      </c>
      <c r="D714" t="s">
        <v>1754</v>
      </c>
      <c r="E714" s="1" t="str">
        <f>_xlfn.XLOOKUP(_xlfn.NUMBERVALUE(MID(D714,2,5)),'TB LTD 12.22'!$E:$E,'TB LTD 12.22'!$F:$F,)</f>
        <v>Tal Eun Habar - 10.05-13.05.22</v>
      </c>
      <c r="F714" t="str">
        <f>IF(C714="Ltd",_xlfn.XLOOKUP(D714,Index!V:V,Index!R:R,),_xlfn.XLOOKUP(D714,Index!AG:AG,Index!AC:AC,))</f>
        <v>T&amp;E</v>
      </c>
      <c r="G714" t="str">
        <f>IF(C714="Ltd",_xlfn.XLOOKUP(D714,Index!V:V,Index!T:T,),_xlfn.XLOOKUP(D714,Index!AG:AG,Index!AE:AE,))</f>
        <v>Product</v>
      </c>
      <c r="H714" s="31"/>
      <c r="I714" s="25">
        <f>_xlfn.XLOOKUP(_xlfn.NUMBERVALUE(MID(D714,2,5)),'TB LTD 12.22'!E:E,'TB LTD 12.22'!H:H,0,0,1)</f>
        <v>1229.33</v>
      </c>
      <c r="J714" s="30">
        <f>SUMIF(AJE!$E:$E,D714,AJE!$H:$H)</f>
        <v>0</v>
      </c>
      <c r="K714" s="30">
        <f>SUMIF(AJE!$Q:$Q,D714,AJE!$T:$T)</f>
        <v>0</v>
      </c>
      <c r="L714" s="39">
        <f t="shared" si="43"/>
        <v>1229.33</v>
      </c>
      <c r="M714" s="30">
        <f>SUMIF(AJE!$AB:$AB,D714,AJE!$AE:$AE)</f>
        <v>0</v>
      </c>
      <c r="N714" s="29">
        <f t="shared" si="44"/>
        <v>1229.33</v>
      </c>
      <c r="P714" s="29"/>
    </row>
    <row r="715" spans="1:16" x14ac:dyDescent="0.35">
      <c r="A715">
        <f>_xlfn.XLOOKUP($B715,Index!$E:$E,Index!$D:$D,)</f>
        <v>50</v>
      </c>
      <c r="B715" t="str">
        <f>IF($C715="Ltd",_xlfn.XLOOKUP($D715,Index!$V:$V,Index!$P:$P,),_xlfn.XLOOKUP($D715,Index!$AG:$AG,Index!$AA:$AA,))</f>
        <v>Sales</v>
      </c>
      <c r="C715" t="str">
        <f t="shared" si="45"/>
        <v>Ltd</v>
      </c>
      <c r="D715" t="s">
        <v>1755</v>
      </c>
      <c r="E715" s="1" t="str">
        <f>_xlfn.XLOOKUP(_xlfn.NUMBERVALUE(MID(D715,2,5)),'TB LTD 12.22'!$E:$E,'TB LTD 12.22'!$F:$F,)</f>
        <v>Daniel Bakshi - London - 10.05-13.05.22</v>
      </c>
      <c r="F715" t="str">
        <f>IF(C715="Ltd",_xlfn.XLOOKUP(D715,Index!V:V,Index!R:R,),_xlfn.XLOOKUP(D715,Index!AG:AG,Index!AC:AC,))</f>
        <v>T&amp;E</v>
      </c>
      <c r="G715">
        <f>IF(C715="Ltd",_xlfn.XLOOKUP(D715,Index!V:V,Index!T:T,),_xlfn.XLOOKUP(D715,Index!AG:AG,Index!AE:AE,))</f>
        <v>0</v>
      </c>
      <c r="H715" s="31"/>
      <c r="I715" s="25">
        <f>_xlfn.XLOOKUP(_xlfn.NUMBERVALUE(MID(D715,2,5)),'TB LTD 12.22'!E:E,'TB LTD 12.22'!H:H,0,0,1)</f>
        <v>1600.69</v>
      </c>
      <c r="J715" s="30">
        <f>SUMIF(AJE!$E:$E,D715,AJE!$H:$H)</f>
        <v>0</v>
      </c>
      <c r="K715" s="30">
        <f>SUMIF(AJE!$Q:$Q,D715,AJE!$T:$T)</f>
        <v>0</v>
      </c>
      <c r="L715" s="39">
        <f t="shared" si="43"/>
        <v>1600.69</v>
      </c>
      <c r="M715" s="30">
        <f>SUMIF(AJE!$AB:$AB,D715,AJE!$AE:$AE)</f>
        <v>0</v>
      </c>
      <c r="N715" s="29">
        <f t="shared" si="44"/>
        <v>1600.69</v>
      </c>
      <c r="P715" s="29"/>
    </row>
    <row r="716" spans="1:16" x14ac:dyDescent="0.35">
      <c r="A716">
        <f>_xlfn.XLOOKUP($B716,Index!$E:$E,Index!$D:$D,)</f>
        <v>50</v>
      </c>
      <c r="B716" t="str">
        <f>IF($C716="Ltd",_xlfn.XLOOKUP($D716,Index!$V:$V,Index!$P:$P,),_xlfn.XLOOKUP($D716,Index!$AG:$AG,Index!$AA:$AA,))</f>
        <v>Sales</v>
      </c>
      <c r="C716" t="str">
        <f t="shared" si="45"/>
        <v>Ltd</v>
      </c>
      <c r="D716" t="s">
        <v>1756</v>
      </c>
      <c r="E716" s="1" t="str">
        <f>_xlfn.XLOOKUP(_xlfn.NUMBERVALUE(MID(D716,2,5)),'TB LTD 12.22'!$E:$E,'TB LTD 12.22'!$F:$F,)</f>
        <v>Jonathan Nativ - USA - 09.05-18.05.22</v>
      </c>
      <c r="F716" t="str">
        <f>IF(C716="Ltd",_xlfn.XLOOKUP(D716,Index!V:V,Index!R:R,),_xlfn.XLOOKUP(D716,Index!AG:AG,Index!AC:AC,))</f>
        <v>T&amp;E</v>
      </c>
      <c r="G716">
        <f>IF(C716="Ltd",_xlfn.XLOOKUP(D716,Index!V:V,Index!T:T,),_xlfn.XLOOKUP(D716,Index!AG:AG,Index!AE:AE,))</f>
        <v>0</v>
      </c>
      <c r="H716" s="31"/>
      <c r="I716" s="25">
        <f>_xlfn.XLOOKUP(_xlfn.NUMBERVALUE(MID(D716,2,5)),'TB LTD 12.22'!E:E,'TB LTD 12.22'!H:H,0,0,1)</f>
        <v>4974.97</v>
      </c>
      <c r="J716" s="30">
        <f>SUMIF(AJE!$E:$E,D716,AJE!$H:$H)</f>
        <v>0</v>
      </c>
      <c r="K716" s="30">
        <f>SUMIF(AJE!$Q:$Q,D716,AJE!$T:$T)</f>
        <v>0</v>
      </c>
      <c r="L716" s="39">
        <f t="shared" si="43"/>
        <v>4974.97</v>
      </c>
      <c r="M716" s="30">
        <f>SUMIF(AJE!$AB:$AB,D716,AJE!$AE:$AE)</f>
        <v>0</v>
      </c>
      <c r="N716" s="29">
        <f t="shared" si="44"/>
        <v>4974.97</v>
      </c>
      <c r="P716" s="29"/>
    </row>
    <row r="717" spans="1:16" x14ac:dyDescent="0.35">
      <c r="A717">
        <f>_xlfn.XLOOKUP($B717,Index!$E:$E,Index!$D:$D,)</f>
        <v>50</v>
      </c>
      <c r="B717" t="str">
        <f>IF($C717="Ltd",_xlfn.XLOOKUP($D717,Index!$V:$V,Index!$P:$P,),_xlfn.XLOOKUP($D717,Index!$AG:$AG,Index!$AA:$AA,))</f>
        <v>Sales</v>
      </c>
      <c r="C717" t="str">
        <f t="shared" si="45"/>
        <v>Ltd</v>
      </c>
      <c r="D717" t="s">
        <v>1757</v>
      </c>
      <c r="E717" s="1" t="str">
        <f>_xlfn.XLOOKUP(_xlfn.NUMBERVALUE(MID(D717,2,5)),'TB LTD 12.22'!$E:$E,'TB LTD 12.22'!$F:$F,)</f>
        <v>Jonathan Nativ - USA - 05.06-11.06.22</v>
      </c>
      <c r="F717" t="str">
        <f>IF(C717="Ltd",_xlfn.XLOOKUP(D717,Index!V:V,Index!R:R,),_xlfn.XLOOKUP(D717,Index!AG:AG,Index!AC:AC,))</f>
        <v>T&amp;E</v>
      </c>
      <c r="G717">
        <f>IF(C717="Ltd",_xlfn.XLOOKUP(D717,Index!V:V,Index!T:T,),_xlfn.XLOOKUP(D717,Index!AG:AG,Index!AE:AE,))</f>
        <v>0</v>
      </c>
      <c r="H717" s="31"/>
      <c r="I717" s="25">
        <f>_xlfn.XLOOKUP(_xlfn.NUMBERVALUE(MID(D717,2,5)),'TB LTD 12.22'!E:E,'TB LTD 12.22'!H:H,0,0,1)</f>
        <v>3701.81</v>
      </c>
      <c r="J717" s="30">
        <f>SUMIF(AJE!$E:$E,D717,AJE!$H:$H)</f>
        <v>0</v>
      </c>
      <c r="K717" s="30">
        <f>SUMIF(AJE!$Q:$Q,D717,AJE!$T:$T)</f>
        <v>0</v>
      </c>
      <c r="L717" s="39">
        <f t="shared" si="43"/>
        <v>3701.81</v>
      </c>
      <c r="M717" s="30">
        <f>SUMIF(AJE!$AB:$AB,D717,AJE!$AE:$AE)</f>
        <v>0</v>
      </c>
      <c r="N717" s="29">
        <f t="shared" si="44"/>
        <v>3701.81</v>
      </c>
      <c r="P717" s="29"/>
    </row>
    <row r="718" spans="1:16" x14ac:dyDescent="0.35">
      <c r="A718">
        <f>_xlfn.XLOOKUP($B718,Index!$E:$E,Index!$D:$D,)</f>
        <v>40</v>
      </c>
      <c r="B718" t="str">
        <f>IF($C718="Ltd",_xlfn.XLOOKUP($D718,Index!$V:$V,Index!$P:$P,),_xlfn.XLOOKUP($D718,Index!$AG:$AG,Index!$AA:$AA,))</f>
        <v>R&amp;D</v>
      </c>
      <c r="C718" t="str">
        <f t="shared" si="45"/>
        <v>Ltd</v>
      </c>
      <c r="D718" t="s">
        <v>1758</v>
      </c>
      <c r="E718" s="1" t="str">
        <f>_xlfn.XLOOKUP(_xlfn.NUMBERVALUE(MID(D718,2,5)),'TB LTD 12.22'!$E:$E,'TB LTD 12.22'!$F:$F,)</f>
        <v>Yaron Kassner - Astralia - 28.05-04.06.22</v>
      </c>
      <c r="F718" t="str">
        <f>IF(C718="Ltd",_xlfn.XLOOKUP(D718,Index!V:V,Index!R:R,),_xlfn.XLOOKUP(D718,Index!AG:AG,Index!AC:AC,))</f>
        <v>T&amp;E</v>
      </c>
      <c r="G718" t="str">
        <f>IF(C718="Ltd",_xlfn.XLOOKUP(D718,Index!V:V,Index!T:T,),_xlfn.XLOOKUP(D718,Index!AG:AG,Index!AE:AE,))</f>
        <v>Labs</v>
      </c>
      <c r="H718" s="31"/>
      <c r="I718" s="25">
        <f>_xlfn.XLOOKUP(_xlfn.NUMBERVALUE(MID(D718,2,5)),'TB LTD 12.22'!E:E,'TB LTD 12.22'!H:H,0,0,1)</f>
        <v>7333.02</v>
      </c>
      <c r="J718" s="30">
        <f>SUMIF(AJE!$E:$E,D718,AJE!$H:$H)</f>
        <v>0</v>
      </c>
      <c r="K718" s="30">
        <f>SUMIF(AJE!$Q:$Q,D718,AJE!$T:$T)</f>
        <v>0</v>
      </c>
      <c r="L718" s="39">
        <f t="shared" si="43"/>
        <v>7333.02</v>
      </c>
      <c r="M718" s="30">
        <f>SUMIF(AJE!$AB:$AB,D718,AJE!$AE:$AE)</f>
        <v>0</v>
      </c>
      <c r="N718" s="29">
        <f t="shared" si="44"/>
        <v>7333.02</v>
      </c>
      <c r="P718" s="29"/>
    </row>
    <row r="719" spans="1:16" x14ac:dyDescent="0.35">
      <c r="A719">
        <f>_xlfn.XLOOKUP($B719,Index!$E:$E,Index!$D:$D,)</f>
        <v>60</v>
      </c>
      <c r="B719" t="str">
        <f>IF($C719="Ltd",_xlfn.XLOOKUP($D719,Index!$V:$V,Index!$P:$P,),_xlfn.XLOOKUP($D719,Index!$AG:$AG,Index!$AA:$AA,))</f>
        <v>Marketing</v>
      </c>
      <c r="C719" t="str">
        <f t="shared" si="45"/>
        <v>Ltd</v>
      </c>
      <c r="D719" t="s">
        <v>1759</v>
      </c>
      <c r="E719" s="1" t="str">
        <f>_xlfn.XLOOKUP(_xlfn.NUMBERVALUE(MID(D719,2,5)),'TB LTD 12.22'!$E:$E,'TB LTD 12.22'!$F:$F,)</f>
        <v>Yiftach Keshet - US+UK 03.05-15.05.22</v>
      </c>
      <c r="F719" t="str">
        <f>IF(C719="Ltd",_xlfn.XLOOKUP(D719,Index!V:V,Index!R:R,),_xlfn.XLOOKUP(D719,Index!AG:AG,Index!AC:AC,))</f>
        <v>T&amp;E</v>
      </c>
      <c r="G719">
        <f>IF(C719="Ltd",_xlfn.XLOOKUP(D719,Index!V:V,Index!T:T,),_xlfn.XLOOKUP(D719,Index!AG:AG,Index!AE:AE,))</f>
        <v>0</v>
      </c>
      <c r="H719" s="31"/>
      <c r="I719" s="25">
        <f>_xlfn.XLOOKUP(_xlfn.NUMBERVALUE(MID(D719,2,5)),'TB LTD 12.22'!E:E,'TB LTD 12.22'!H:H,0,0,1)</f>
        <v>4187.68</v>
      </c>
      <c r="J719" s="30">
        <f>SUMIF(AJE!$E:$E,D719,AJE!$H:$H)</f>
        <v>0</v>
      </c>
      <c r="K719" s="30">
        <f>SUMIF(AJE!$Q:$Q,D719,AJE!$T:$T)</f>
        <v>0</v>
      </c>
      <c r="L719" s="39">
        <f t="shared" si="43"/>
        <v>4187.68</v>
      </c>
      <c r="M719" s="30">
        <f>SUMIF(AJE!$AB:$AB,D719,AJE!$AE:$AE)</f>
        <v>0</v>
      </c>
      <c r="N719" s="29">
        <f t="shared" si="44"/>
        <v>4187.68</v>
      </c>
      <c r="P719" s="29"/>
    </row>
    <row r="720" spans="1:16" x14ac:dyDescent="0.35">
      <c r="A720">
        <f>_xlfn.XLOOKUP($B720,Index!$E:$E,Index!$D:$D,)</f>
        <v>60</v>
      </c>
      <c r="B720" t="str">
        <f>IF($C720="Ltd",_xlfn.XLOOKUP($D720,Index!$V:$V,Index!$P:$P,),_xlfn.XLOOKUP($D720,Index!$AG:$AG,Index!$AA:$AA,))</f>
        <v>Marketing</v>
      </c>
      <c r="C720" t="str">
        <f t="shared" si="45"/>
        <v>Ltd</v>
      </c>
      <c r="D720" t="s">
        <v>1760</v>
      </c>
      <c r="E720" s="1" t="str">
        <f>_xlfn.XLOOKUP(_xlfn.NUMBERVALUE(MID(D720,2,5)),'TB LTD 12.22'!$E:$E,'TB LTD 12.22'!$F:$F,)</f>
        <v>Yiftach Keshet - USA - 06.06-10.06.22</v>
      </c>
      <c r="F720" t="str">
        <f>IF(C720="Ltd",_xlfn.XLOOKUP(D720,Index!V:V,Index!R:R,),_xlfn.XLOOKUP(D720,Index!AG:AG,Index!AC:AC,))</f>
        <v>T&amp;E</v>
      </c>
      <c r="G720">
        <f>IF(C720="Ltd",_xlfn.XLOOKUP(D720,Index!V:V,Index!T:T,),_xlfn.XLOOKUP(D720,Index!AG:AG,Index!AE:AE,))</f>
        <v>0</v>
      </c>
      <c r="H720" s="31"/>
      <c r="I720" s="25">
        <f>_xlfn.XLOOKUP(_xlfn.NUMBERVALUE(MID(D720,2,5)),'TB LTD 12.22'!E:E,'TB LTD 12.22'!H:H,0,0,1)</f>
        <v>3327.78</v>
      </c>
      <c r="J720" s="30">
        <f>SUMIF(AJE!$E:$E,D720,AJE!$H:$H)</f>
        <v>0</v>
      </c>
      <c r="K720" s="30">
        <f>SUMIF(AJE!$Q:$Q,D720,AJE!$T:$T)</f>
        <v>0</v>
      </c>
      <c r="L720" s="39">
        <f t="shared" si="43"/>
        <v>3327.78</v>
      </c>
      <c r="M720" s="30">
        <f>SUMIF(AJE!$AB:$AB,D720,AJE!$AE:$AE)</f>
        <v>0</v>
      </c>
      <c r="N720" s="29">
        <f t="shared" si="44"/>
        <v>3327.78</v>
      </c>
      <c r="P720" s="29"/>
    </row>
    <row r="721" spans="1:16" x14ac:dyDescent="0.35">
      <c r="A721">
        <f>_xlfn.XLOOKUP($B721,Index!$E:$E,Index!$D:$D,)</f>
        <v>60</v>
      </c>
      <c r="B721" t="str">
        <f>IF($C721="Ltd",_xlfn.XLOOKUP($D721,Index!$V:$V,Index!$P:$P,),_xlfn.XLOOKUP($D721,Index!$AG:$AG,Index!$AA:$AA,))</f>
        <v>Marketing</v>
      </c>
      <c r="C721" t="str">
        <f t="shared" si="45"/>
        <v>Ltd</v>
      </c>
      <c r="D721" t="s">
        <v>1761</v>
      </c>
      <c r="E721" s="1" t="str">
        <f>_xlfn.XLOOKUP(_xlfn.NUMBERVALUE(MID(D721,2,5)),'TB LTD 12.22'!$E:$E,'TB LTD 12.22'!$F:$F,)</f>
        <v>Yiftach Keshet -Australia  25.7.22</v>
      </c>
      <c r="F721" t="str">
        <f>IF(C721="Ltd",_xlfn.XLOOKUP(D721,Index!V:V,Index!R:R,),_xlfn.XLOOKUP(D721,Index!AG:AG,Index!AC:AC,))</f>
        <v>T&amp;E</v>
      </c>
      <c r="G721">
        <f>IF(C721="Ltd",_xlfn.XLOOKUP(D721,Index!V:V,Index!T:T,),_xlfn.XLOOKUP(D721,Index!AG:AG,Index!AE:AE,))</f>
        <v>0</v>
      </c>
      <c r="H721" s="31"/>
      <c r="I721" s="25">
        <f>_xlfn.XLOOKUP(_xlfn.NUMBERVALUE(MID(D721,2,5)),'TB LTD 12.22'!E:E,'TB LTD 12.22'!H:H,0,0,1)</f>
        <v>335.42</v>
      </c>
      <c r="J721" s="30">
        <f>SUMIF(AJE!$E:$E,D721,AJE!$H:$H)</f>
        <v>0</v>
      </c>
      <c r="K721" s="30">
        <f>SUMIF(AJE!$Q:$Q,D721,AJE!$T:$T)</f>
        <v>0</v>
      </c>
      <c r="L721" s="39">
        <f t="shared" si="43"/>
        <v>335.42</v>
      </c>
      <c r="M721" s="30">
        <f>SUMIF(AJE!$AB:$AB,D721,AJE!$AE:$AE)</f>
        <v>0</v>
      </c>
      <c r="N721" s="29">
        <f t="shared" si="44"/>
        <v>335.42</v>
      </c>
      <c r="P721" s="29"/>
    </row>
    <row r="722" spans="1:16" x14ac:dyDescent="0.35">
      <c r="A722">
        <f>_xlfn.XLOOKUP($B722,Index!$E:$E,Index!$D:$D,)</f>
        <v>30</v>
      </c>
      <c r="B722" t="str">
        <f>IF($C722="Ltd",_xlfn.XLOOKUP($D722,Index!$V:$V,Index!$P:$P,),_xlfn.XLOOKUP($D722,Index!$AG:$AG,Index!$AA:$AA,))</f>
        <v>Cost of Sales</v>
      </c>
      <c r="C722" t="str">
        <f t="shared" si="45"/>
        <v>Ltd</v>
      </c>
      <c r="D722" t="s">
        <v>1762</v>
      </c>
      <c r="E722" s="1" t="str">
        <f>_xlfn.XLOOKUP(_xlfn.NUMBERVALUE(MID(D722,2,5)),'TB LTD 12.22'!$E:$E,'TB LTD 12.22'!$F:$F,)</f>
        <v>MICHAEL t-20.11-3.12.22Vegas</v>
      </c>
      <c r="F722" t="str">
        <f>IF(C722="Ltd",_xlfn.XLOOKUP(D722,Index!V:V,Index!R:R,),_xlfn.XLOOKUP(D722,Index!AG:AG,Index!AC:AC,))</f>
        <v>T&amp;E</v>
      </c>
      <c r="G722">
        <f>IF(C722="Ltd",_xlfn.XLOOKUP(D722,Index!V:V,Index!T:T,),_xlfn.XLOOKUP(D722,Index!AG:AG,Index!AE:AE,))</f>
        <v>0</v>
      </c>
      <c r="H722" s="31"/>
      <c r="I722" s="25">
        <f>_xlfn.XLOOKUP(_xlfn.NUMBERVALUE(MID(D722,2,5)),'TB LTD 12.22'!E:E,'TB LTD 12.22'!H:H,0,0,1)</f>
        <v>1725</v>
      </c>
      <c r="J722" s="30">
        <f>SUMIF(AJE!$E:$E,D722,AJE!$H:$H)</f>
        <v>0</v>
      </c>
      <c r="K722" s="30">
        <f>SUMIF(AJE!$Q:$Q,D722,AJE!$T:$T)</f>
        <v>0</v>
      </c>
      <c r="L722" s="39">
        <f t="shared" si="43"/>
        <v>1725</v>
      </c>
      <c r="M722" s="30">
        <f>SUMIF(AJE!$AB:$AB,D722,AJE!$AE:$AE)</f>
        <v>0</v>
      </c>
      <c r="N722" s="29">
        <f t="shared" si="44"/>
        <v>1725</v>
      </c>
      <c r="P722" s="29"/>
    </row>
    <row r="723" spans="1:16" x14ac:dyDescent="0.35">
      <c r="A723">
        <f>_xlfn.XLOOKUP($B723,Index!$E:$E,Index!$D:$D,)</f>
        <v>40</v>
      </c>
      <c r="B723" t="str">
        <f>IF($C723="Ltd",_xlfn.XLOOKUP($D723,Index!$V:$V,Index!$P:$P,),_xlfn.XLOOKUP($D723,Index!$AG:$AG,Index!$AA:$AA,))</f>
        <v>R&amp;D</v>
      </c>
      <c r="C723" t="str">
        <f t="shared" si="45"/>
        <v>Ltd</v>
      </c>
      <c r="D723" t="s">
        <v>1763</v>
      </c>
      <c r="E723" s="1" t="str">
        <f>_xlfn.XLOOKUP(_xlfn.NUMBERVALUE(MID(D723,2,5)),'TB LTD 12.22'!$E:$E,'TB LTD 12.22'!$F:$F,)</f>
        <v>SHIMON 20-28.6.22 Denver</v>
      </c>
      <c r="F723" t="str">
        <f>IF(C723="Ltd",_xlfn.XLOOKUP(D723,Index!V:V,Index!R:R,),_xlfn.XLOOKUP(D723,Index!AG:AG,Index!AC:AC,))</f>
        <v>T&amp;E</v>
      </c>
      <c r="G723" t="str">
        <f>IF(C723="Ltd",_xlfn.XLOOKUP(D723,Index!V:V,Index!T:T,),_xlfn.XLOOKUP(D723,Index!AG:AG,Index!AE:AE,))</f>
        <v>Product</v>
      </c>
      <c r="H723" s="31"/>
      <c r="I723" s="25">
        <f>_xlfn.XLOOKUP(_xlfn.NUMBERVALUE(MID(D723,2,5)),'TB LTD 12.22'!E:E,'TB LTD 12.22'!H:H,0,0,1)</f>
        <v>1393.3</v>
      </c>
      <c r="J723" s="30">
        <f>SUMIF(AJE!$E:$E,D723,AJE!$H:$H)</f>
        <v>0</v>
      </c>
      <c r="K723" s="30">
        <f>SUMIF(AJE!$Q:$Q,D723,AJE!$T:$T)</f>
        <v>0</v>
      </c>
      <c r="L723" s="39">
        <f t="shared" si="43"/>
        <v>1393.3</v>
      </c>
      <c r="M723" s="30">
        <f>SUMIF(AJE!$AB:$AB,D723,AJE!$AE:$AE)</f>
        <v>0</v>
      </c>
      <c r="N723" s="29">
        <f t="shared" si="44"/>
        <v>1393.3</v>
      </c>
      <c r="P723" s="29"/>
    </row>
    <row r="724" spans="1:16" x14ac:dyDescent="0.35">
      <c r="A724">
        <f>_xlfn.XLOOKUP($B724,Index!$E:$E,Index!$D:$D,)</f>
        <v>40</v>
      </c>
      <c r="B724" t="str">
        <f>IF($C724="Ltd",_xlfn.XLOOKUP($D724,Index!$V:$V,Index!$P:$P,),_xlfn.XLOOKUP($D724,Index!$AG:$AG,Index!$AA:$AA,))</f>
        <v>R&amp;D</v>
      </c>
      <c r="C724" t="str">
        <f t="shared" si="45"/>
        <v>Ltd</v>
      </c>
      <c r="D724" t="s">
        <v>1764</v>
      </c>
      <c r="E724" s="1" t="str">
        <f>_xlfn.XLOOKUP(_xlfn.NUMBERVALUE(MID(D724,2,5)),'TB LTD 12.22'!$E:$E,'TB LTD 12.22'!$F:$F,)</f>
        <v>Yoav Iellin27.5-13.6.22 Australia USA+Visa</v>
      </c>
      <c r="F724" t="str">
        <f>IF(C724="Ltd",_xlfn.XLOOKUP(D724,Index!V:V,Index!R:R,),_xlfn.XLOOKUP(D724,Index!AG:AG,Index!AC:AC,))</f>
        <v>T&amp;E</v>
      </c>
      <c r="G724">
        <f>IF(C724="Ltd",_xlfn.XLOOKUP(D724,Index!V:V,Index!T:T,),_xlfn.XLOOKUP(D724,Index!AG:AG,Index!AE:AE,))</f>
        <v>0</v>
      </c>
      <c r="H724" s="31"/>
      <c r="I724" s="25">
        <f>_xlfn.XLOOKUP(_xlfn.NUMBERVALUE(MID(D724,2,5)),'TB LTD 12.22'!E:E,'TB LTD 12.22'!H:H,0,0,1)</f>
        <v>8932.85</v>
      </c>
      <c r="J724" s="30">
        <f>SUMIF(AJE!$E:$E,D724,AJE!$H:$H)</f>
        <v>0</v>
      </c>
      <c r="K724" s="30">
        <f>SUMIF(AJE!$Q:$Q,D724,AJE!$T:$T)</f>
        <v>0</v>
      </c>
      <c r="L724" s="39">
        <f t="shared" si="43"/>
        <v>8932.85</v>
      </c>
      <c r="M724" s="30">
        <f>SUMIF(AJE!$AB:$AB,D724,AJE!$AE:$AE)</f>
        <v>0</v>
      </c>
      <c r="N724" s="29">
        <f t="shared" si="44"/>
        <v>8932.85</v>
      </c>
      <c r="P724" s="29"/>
    </row>
    <row r="725" spans="1:16" x14ac:dyDescent="0.35">
      <c r="A725">
        <f>_xlfn.XLOOKUP($B725,Index!$E:$E,Index!$D:$D,)</f>
        <v>40</v>
      </c>
      <c r="B725" t="str">
        <f>IF($C725="Ltd",_xlfn.XLOOKUP($D725,Index!$V:$V,Index!$P:$P,),_xlfn.XLOOKUP($D725,Index!$AG:$AG,Index!$AA:$AA,))</f>
        <v>R&amp;D</v>
      </c>
      <c r="C725" t="str">
        <f t="shared" si="45"/>
        <v>Ltd</v>
      </c>
      <c r="D725" t="s">
        <v>1765</v>
      </c>
      <c r="E725" s="1" t="str">
        <f>_xlfn.XLOOKUP(_xlfn.NUMBERVALUE(MID(D725,2,5)),'TB LTD 12.22'!$E:$E,'TB LTD 12.22'!$F:$F,)</f>
        <v>Revital Aronis 8-9.4.22 Singapore</v>
      </c>
      <c r="F725" t="str">
        <f>IF(C725="Ltd",_xlfn.XLOOKUP(D725,Index!V:V,Index!R:R,),_xlfn.XLOOKUP(D725,Index!AG:AG,Index!AC:AC,))</f>
        <v>T&amp;E</v>
      </c>
      <c r="G725" t="str">
        <f>IF(C725="Ltd",_xlfn.XLOOKUP(D725,Index!V:V,Index!T:T,),_xlfn.XLOOKUP(D725,Index!AG:AG,Index!AE:AE,))</f>
        <v>Product</v>
      </c>
      <c r="H725" s="31"/>
      <c r="I725" s="25">
        <f>_xlfn.XLOOKUP(_xlfn.NUMBERVALUE(MID(D725,2,5)),'TB LTD 12.22'!E:E,'TB LTD 12.22'!H:H,0,0,1)</f>
        <v>51</v>
      </c>
      <c r="J725" s="30">
        <f>SUMIF(AJE!$E:$E,D725,AJE!$H:$H)</f>
        <v>0</v>
      </c>
      <c r="K725" s="30">
        <f>SUMIF(AJE!$Q:$Q,D725,AJE!$T:$T)</f>
        <v>0</v>
      </c>
      <c r="L725" s="39">
        <f t="shared" si="43"/>
        <v>51</v>
      </c>
      <c r="M725" s="30">
        <f>SUMIF(AJE!$AB:$AB,D725,AJE!$AE:$AE)</f>
        <v>0</v>
      </c>
      <c r="N725" s="29">
        <f t="shared" si="44"/>
        <v>51</v>
      </c>
      <c r="P725" s="29"/>
    </row>
    <row r="726" spans="1:16" x14ac:dyDescent="0.35">
      <c r="A726">
        <f>_xlfn.XLOOKUP($B726,Index!$E:$E,Index!$D:$D,)</f>
        <v>40</v>
      </c>
      <c r="B726" t="str">
        <f>IF($C726="Ltd",_xlfn.XLOOKUP($D726,Index!$V:$V,Index!$P:$P,),_xlfn.XLOOKUP($D726,Index!$AG:$AG,Index!$AA:$AA,))</f>
        <v>R&amp;D</v>
      </c>
      <c r="C726" t="str">
        <f t="shared" si="45"/>
        <v>Ltd</v>
      </c>
      <c r="D726" t="s">
        <v>1766</v>
      </c>
      <c r="E726" s="1" t="str">
        <f>_xlfn.XLOOKUP(_xlfn.NUMBERVALUE(MID(D726,2,5)),'TB LTD 12.22'!$E:$E,'TB LTD 12.22'!$F:$F,)</f>
        <v>YOAV IELLIN 9-13.6.22 San Francisco</v>
      </c>
      <c r="F726" t="str">
        <f>IF(C726="Ltd",_xlfn.XLOOKUP(D726,Index!V:V,Index!R:R,),_xlfn.XLOOKUP(D726,Index!AG:AG,Index!AC:AC,))</f>
        <v>T&amp;E</v>
      </c>
      <c r="G726">
        <f>IF(C726="Ltd",_xlfn.XLOOKUP(D726,Index!V:V,Index!T:T,),_xlfn.XLOOKUP(D726,Index!AG:AG,Index!AE:AE,))</f>
        <v>0</v>
      </c>
      <c r="H726" s="31"/>
      <c r="I726" s="25">
        <f>_xlfn.XLOOKUP(_xlfn.NUMBERVALUE(MID(D726,2,5)),'TB LTD 12.22'!E:E,'TB LTD 12.22'!H:H,0,0,1)</f>
        <v>247</v>
      </c>
      <c r="J726" s="30">
        <f>SUMIF(AJE!$E:$E,D726,AJE!$H:$H)</f>
        <v>0</v>
      </c>
      <c r="K726" s="30">
        <f>SUMIF(AJE!$Q:$Q,D726,AJE!$T:$T)</f>
        <v>0</v>
      </c>
      <c r="L726" s="39">
        <f t="shared" si="43"/>
        <v>247</v>
      </c>
      <c r="M726" s="30">
        <f>SUMIF(AJE!$AB:$AB,D726,AJE!$AE:$AE)</f>
        <v>0</v>
      </c>
      <c r="N726" s="29">
        <f t="shared" si="44"/>
        <v>247</v>
      </c>
      <c r="P726" s="29"/>
    </row>
    <row r="727" spans="1:16" x14ac:dyDescent="0.35">
      <c r="A727">
        <f>_xlfn.XLOOKUP($B727,Index!$E:$E,Index!$D:$D,)</f>
        <v>40</v>
      </c>
      <c r="B727" t="str">
        <f>IF($C727="Ltd",_xlfn.XLOOKUP($D727,Index!$V:$V,Index!$P:$P,),_xlfn.XLOOKUP($D727,Index!$AG:$AG,Index!$AA:$AA,))</f>
        <v>R&amp;D</v>
      </c>
      <c r="C727" t="str">
        <f t="shared" si="45"/>
        <v>Ltd</v>
      </c>
      <c r="D727" t="s">
        <v>1767</v>
      </c>
      <c r="E727" s="1" t="str">
        <f>_xlfn.XLOOKUP(_xlfn.NUMBERVALUE(MID(D727,2,5)),'TB LTD 12.22'!$E:$E,'TB LTD 12.22'!$F:$F,)</f>
        <v>Anton sheikman USA 21-26.8.22</v>
      </c>
      <c r="F727" t="str">
        <f>IF(C727="Ltd",_xlfn.XLOOKUP(D727,Index!V:V,Index!R:R,),_xlfn.XLOOKUP(D727,Index!AG:AG,Index!AC:AC,))</f>
        <v>T&amp;E</v>
      </c>
      <c r="G727" t="str">
        <f>IF(C727="Ltd",_xlfn.XLOOKUP(D727,Index!V:V,Index!T:T,),_xlfn.XLOOKUP(D727,Index!AG:AG,Index!AE:AE,))</f>
        <v>Product</v>
      </c>
      <c r="H727" s="31"/>
      <c r="I727" s="25">
        <f>_xlfn.XLOOKUP(_xlfn.NUMBERVALUE(MID(D727,2,5)),'TB LTD 12.22'!E:E,'TB LTD 12.22'!H:H,0,0,1)</f>
        <v>3011.2</v>
      </c>
      <c r="J727" s="30">
        <f>SUMIF(AJE!$E:$E,D727,AJE!$H:$H)</f>
        <v>0</v>
      </c>
      <c r="K727" s="30">
        <f>SUMIF(AJE!$Q:$Q,D727,AJE!$T:$T)</f>
        <v>0</v>
      </c>
      <c r="L727" s="39">
        <f t="shared" si="43"/>
        <v>3011.2</v>
      </c>
      <c r="M727" s="30">
        <f>SUMIF(AJE!$AB:$AB,D727,AJE!$AE:$AE)</f>
        <v>0</v>
      </c>
      <c r="N727" s="29">
        <f t="shared" si="44"/>
        <v>3011.2</v>
      </c>
      <c r="P727" s="29"/>
    </row>
    <row r="728" spans="1:16" x14ac:dyDescent="0.35">
      <c r="A728">
        <f>_xlfn.XLOOKUP($B728,Index!$E:$E,Index!$D:$D,)</f>
        <v>50</v>
      </c>
      <c r="B728" t="str">
        <f>IF($C728="Ltd",_xlfn.XLOOKUP($D728,Index!$V:$V,Index!$P:$P,),_xlfn.XLOOKUP($D728,Index!$AG:$AG,Index!$AA:$AA,))</f>
        <v>Sales</v>
      </c>
      <c r="C728" t="str">
        <f t="shared" si="45"/>
        <v>Ltd</v>
      </c>
      <c r="D728" t="s">
        <v>1768</v>
      </c>
      <c r="E728" s="1" t="str">
        <f>_xlfn.XLOOKUP(_xlfn.NUMBERVALUE(MID(D728,2,5)),'TB LTD 12.22'!$E:$E,'TB LTD 12.22'!$F:$F,)</f>
        <v>Udi peled 3-7.7.22 London</v>
      </c>
      <c r="F728" t="str">
        <f>IF(C728="Ltd",_xlfn.XLOOKUP(D728,Index!V:V,Index!R:R,),_xlfn.XLOOKUP(D728,Index!AG:AG,Index!AC:AC,))</f>
        <v>T&amp;E</v>
      </c>
      <c r="G728">
        <f>IF(C728="Ltd",_xlfn.XLOOKUP(D728,Index!V:V,Index!T:T,),_xlfn.XLOOKUP(D728,Index!AG:AG,Index!AE:AE,))</f>
        <v>0</v>
      </c>
      <c r="H728" s="31"/>
      <c r="I728" s="25">
        <f>_xlfn.XLOOKUP(_xlfn.NUMBERVALUE(MID(D728,2,5)),'TB LTD 12.22'!E:E,'TB LTD 12.22'!H:H,0,0,1)</f>
        <v>1751.59</v>
      </c>
      <c r="J728" s="30">
        <f>SUMIF(AJE!$E:$E,D728,AJE!$H:$H)</f>
        <v>0</v>
      </c>
      <c r="K728" s="30">
        <f>SUMIF(AJE!$Q:$Q,D728,AJE!$T:$T)</f>
        <v>0</v>
      </c>
      <c r="L728" s="39">
        <f t="shared" ref="L728:L791" si="46">I728+J728+K728</f>
        <v>1751.59</v>
      </c>
      <c r="M728" s="30">
        <f>SUMIF(AJE!$AB:$AB,D728,AJE!$AE:$AE)</f>
        <v>0</v>
      </c>
      <c r="N728" s="29">
        <f t="shared" ref="N728:N791" si="47">L728+M728</f>
        <v>1751.59</v>
      </c>
      <c r="P728" s="29"/>
    </row>
    <row r="729" spans="1:16" x14ac:dyDescent="0.35">
      <c r="A729">
        <f>_xlfn.XLOOKUP($B729,Index!$E:$E,Index!$D:$D,)</f>
        <v>60</v>
      </c>
      <c r="B729" t="str">
        <f>IF($C729="Ltd",_xlfn.XLOOKUP($D729,Index!$V:$V,Index!$P:$P,),_xlfn.XLOOKUP($D729,Index!$AG:$AG,Index!$AA:$AA,))</f>
        <v>Marketing</v>
      </c>
      <c r="C729" t="str">
        <f t="shared" si="45"/>
        <v>Ltd</v>
      </c>
      <c r="D729" t="s">
        <v>1769</v>
      </c>
      <c r="E729" s="1" t="str">
        <f>_xlfn.XLOOKUP(_xlfn.NUMBERVALUE(MID(D729,2,5)),'TB LTD 12.22'!$E:$E,'TB LTD 12.22'!$F:$F,)</f>
        <v>Ezra olman 2-8.7.22 Singapore Dubai</v>
      </c>
      <c r="F729" t="str">
        <f>IF(C729="Ltd",_xlfn.XLOOKUP(D729,Index!V:V,Index!R:R,),_xlfn.XLOOKUP(D729,Index!AG:AG,Index!AC:AC,))</f>
        <v>T&amp;E</v>
      </c>
      <c r="G729">
        <f>IF(C729="Ltd",_xlfn.XLOOKUP(D729,Index!V:V,Index!T:T,),_xlfn.XLOOKUP(D729,Index!AG:AG,Index!AE:AE,))</f>
        <v>0</v>
      </c>
      <c r="H729" s="31"/>
      <c r="I729" s="25">
        <f>_xlfn.XLOOKUP(_xlfn.NUMBERVALUE(MID(D729,2,5)),'TB LTD 12.22'!E:E,'TB LTD 12.22'!H:H,0,0,1)</f>
        <v>5344.06</v>
      </c>
      <c r="J729" s="30">
        <f>SUMIF(AJE!$E:$E,D729,AJE!$H:$H)</f>
        <v>0</v>
      </c>
      <c r="K729" s="30">
        <f>SUMIF(AJE!$Q:$Q,D729,AJE!$T:$T)</f>
        <v>0</v>
      </c>
      <c r="L729" s="39">
        <f t="shared" si="46"/>
        <v>5344.06</v>
      </c>
      <c r="M729" s="30">
        <f>SUMIF(AJE!$AB:$AB,D729,AJE!$AE:$AE)</f>
        <v>0</v>
      </c>
      <c r="N729" s="29">
        <f t="shared" si="47"/>
        <v>5344.06</v>
      </c>
      <c r="P729" s="29"/>
    </row>
    <row r="730" spans="1:16" x14ac:dyDescent="0.35">
      <c r="A730">
        <f>_xlfn.XLOOKUP($B730,Index!$E:$E,Index!$D:$D,)</f>
        <v>50</v>
      </c>
      <c r="B730" t="str">
        <f>IF($C730="Ltd",_xlfn.XLOOKUP($D730,Index!$V:$V,Index!$P:$P,),_xlfn.XLOOKUP($D730,Index!$AG:$AG,Index!$AA:$AA,))</f>
        <v>Sales</v>
      </c>
      <c r="C730" t="str">
        <f t="shared" si="45"/>
        <v>Ltd</v>
      </c>
      <c r="D730" t="s">
        <v>1770</v>
      </c>
      <c r="E730" s="1" t="str">
        <f>_xlfn.XLOOKUP(_xlfn.NUMBERVALUE(MID(D730,2,5)),'TB LTD 12.22'!$E:$E,'TB LTD 12.22'!$F:$F,)</f>
        <v>Jonathan Nativ - USA 20-24.6.22</v>
      </c>
      <c r="F730" t="str">
        <f>IF(C730="Ltd",_xlfn.XLOOKUP(D730,Index!V:V,Index!R:R,),_xlfn.XLOOKUP(D730,Index!AG:AG,Index!AC:AC,))</f>
        <v>T&amp;E</v>
      </c>
      <c r="G730">
        <f>IF(C730="Ltd",_xlfn.XLOOKUP(D730,Index!V:V,Index!T:T,),_xlfn.XLOOKUP(D730,Index!AG:AG,Index!AE:AE,))</f>
        <v>0</v>
      </c>
      <c r="H730" s="31"/>
      <c r="I730" s="25">
        <f>_xlfn.XLOOKUP(_xlfn.NUMBERVALUE(MID(D730,2,5)),'TB LTD 12.22'!E:E,'TB LTD 12.22'!H:H,0,0,1)</f>
        <v>2001.5</v>
      </c>
      <c r="J730" s="30">
        <f>SUMIF(AJE!$E:$E,D730,AJE!$H:$H)</f>
        <v>0</v>
      </c>
      <c r="K730" s="30">
        <f>SUMIF(AJE!$Q:$Q,D730,AJE!$T:$T)</f>
        <v>0</v>
      </c>
      <c r="L730" s="39">
        <f t="shared" si="46"/>
        <v>2001.5</v>
      </c>
      <c r="M730" s="30">
        <f>SUMIF(AJE!$AB:$AB,D730,AJE!$AE:$AE)</f>
        <v>0</v>
      </c>
      <c r="N730" s="29">
        <f t="shared" si="47"/>
        <v>2001.5</v>
      </c>
      <c r="P730" s="29"/>
    </row>
    <row r="731" spans="1:16" x14ac:dyDescent="0.35">
      <c r="A731">
        <f>_xlfn.XLOOKUP($B731,Index!$E:$E,Index!$D:$D,)</f>
        <v>40</v>
      </c>
      <c r="B731" t="str">
        <f>IF($C731="Ltd",_xlfn.XLOOKUP($D731,Index!$V:$V,Index!$P:$P,),_xlfn.XLOOKUP($D731,Index!$AG:$AG,Index!$AA:$AA,))</f>
        <v>R&amp;D</v>
      </c>
      <c r="C731" t="str">
        <f t="shared" si="45"/>
        <v>Ltd</v>
      </c>
      <c r="D731" t="s">
        <v>1771</v>
      </c>
      <c r="E731" s="1" t="str">
        <f>_xlfn.XLOOKUP(_xlfn.NUMBERVALUE(MID(D731,2,5)),'TB LTD 12.22'!$E:$E,'TB LTD 12.22'!$F:$F,)</f>
        <v>Eyal Fried - New York -17.06-17.06.22</v>
      </c>
      <c r="F731" t="str">
        <f>IF(C731="Ltd",_xlfn.XLOOKUP(D731,Index!V:V,Index!R:R,),_xlfn.XLOOKUP(D731,Index!AG:AG,Index!AC:AC,))</f>
        <v>T&amp;E</v>
      </c>
      <c r="G731">
        <f>IF(C731="Ltd",_xlfn.XLOOKUP(D731,Index!V:V,Index!T:T,),_xlfn.XLOOKUP(D731,Index!AG:AG,Index!AE:AE,))</f>
        <v>0</v>
      </c>
      <c r="H731" s="31"/>
      <c r="I731" s="25">
        <f>_xlfn.XLOOKUP(_xlfn.NUMBERVALUE(MID(D731,2,5)),'TB LTD 12.22'!E:E,'TB LTD 12.22'!H:H,0,0,1)</f>
        <v>3137.06</v>
      </c>
      <c r="J731" s="30">
        <f>SUMIF(AJE!$E:$E,D731,AJE!$H:$H)</f>
        <v>0</v>
      </c>
      <c r="K731" s="30">
        <f>SUMIF(AJE!$Q:$Q,D731,AJE!$T:$T)</f>
        <v>0</v>
      </c>
      <c r="L731" s="39">
        <f t="shared" si="46"/>
        <v>3137.06</v>
      </c>
      <c r="M731" s="30">
        <f>SUMIF(AJE!$AB:$AB,D731,AJE!$AE:$AE)</f>
        <v>0</v>
      </c>
      <c r="N731" s="29">
        <f t="shared" si="47"/>
        <v>3137.06</v>
      </c>
      <c r="P731" s="29"/>
    </row>
    <row r="732" spans="1:16" x14ac:dyDescent="0.35">
      <c r="A732">
        <f>_xlfn.XLOOKUP($B732,Index!$E:$E,Index!$D:$D,)</f>
        <v>60</v>
      </c>
      <c r="B732" t="str">
        <f>IF($C732="Ltd",_xlfn.XLOOKUP($D732,Index!$V:$V,Index!$P:$P,),_xlfn.XLOOKUP($D732,Index!$AG:$AG,Index!$AA:$AA,))</f>
        <v>Marketing</v>
      </c>
      <c r="C732" t="str">
        <f t="shared" si="45"/>
        <v>Ltd</v>
      </c>
      <c r="D732" t="s">
        <v>1772</v>
      </c>
      <c r="E732" s="1" t="str">
        <f>_xlfn.XLOOKUP(_xlfn.NUMBERVALUE(MID(D732,2,5)),'TB LTD 12.22'!$E:$E,'TB LTD 12.22'!$F:$F,)</f>
        <v>Federica Manasse - UK - 19.06- 24.06.22</v>
      </c>
      <c r="F732" t="str">
        <f>IF(C732="Ltd",_xlfn.XLOOKUP(D732,Index!V:V,Index!R:R,),_xlfn.XLOOKUP(D732,Index!AG:AG,Index!AC:AC,))</f>
        <v>T&amp;E</v>
      </c>
      <c r="G732">
        <f>IF(C732="Ltd",_xlfn.XLOOKUP(D732,Index!V:V,Index!T:T,),_xlfn.XLOOKUP(D732,Index!AG:AG,Index!AE:AE,))</f>
        <v>0</v>
      </c>
      <c r="H732" s="31"/>
      <c r="I732" s="25">
        <f>_xlfn.XLOOKUP(_xlfn.NUMBERVALUE(MID(D732,2,5)),'TB LTD 12.22'!E:E,'TB LTD 12.22'!H:H,0,0,1)</f>
        <v>3353.05</v>
      </c>
      <c r="J732" s="30">
        <f>SUMIF(AJE!$E:$E,D732,AJE!$H:$H)</f>
        <v>0</v>
      </c>
      <c r="K732" s="30">
        <f>SUMIF(AJE!$Q:$Q,D732,AJE!$T:$T)</f>
        <v>0</v>
      </c>
      <c r="L732" s="39">
        <f t="shared" si="46"/>
        <v>3353.05</v>
      </c>
      <c r="M732" s="30">
        <f>SUMIF(AJE!$AB:$AB,D732,AJE!$AE:$AE)</f>
        <v>0</v>
      </c>
      <c r="N732" s="29">
        <f t="shared" si="47"/>
        <v>3353.05</v>
      </c>
      <c r="P732" s="29"/>
    </row>
    <row r="733" spans="1:16" x14ac:dyDescent="0.35">
      <c r="A733">
        <f>_xlfn.XLOOKUP($B733,Index!$E:$E,Index!$D:$D,)</f>
        <v>30</v>
      </c>
      <c r="B733" t="str">
        <f>IF($C733="Ltd",_xlfn.XLOOKUP($D733,Index!$V:$V,Index!$P:$P,),_xlfn.XLOOKUP($D733,Index!$AG:$AG,Index!$AA:$AA,))</f>
        <v>Cost of Sales</v>
      </c>
      <c r="C733" t="str">
        <f t="shared" si="45"/>
        <v>Ltd</v>
      </c>
      <c r="D733" t="s">
        <v>1773</v>
      </c>
      <c r="E733" s="1" t="str">
        <f>_xlfn.XLOOKUP(_xlfn.NUMBERVALUE(MID(D733,2,5)),'TB LTD 12.22'!$E:$E,'TB LTD 12.22'!$F:$F,)</f>
        <v>Josh Schnitzer - USA - 10.07-16.07.22</v>
      </c>
      <c r="F733" t="str">
        <f>IF(C733="Ltd",_xlfn.XLOOKUP(D733,Index!V:V,Index!R:R,),_xlfn.XLOOKUP(D733,Index!AG:AG,Index!AC:AC,))</f>
        <v>T&amp;E</v>
      </c>
      <c r="G733">
        <f>IF(C733="Ltd",_xlfn.XLOOKUP(D733,Index!V:V,Index!T:T,),_xlfn.XLOOKUP(D733,Index!AG:AG,Index!AE:AE,))</f>
        <v>0</v>
      </c>
      <c r="H733" s="31"/>
      <c r="I733" s="25">
        <f>_xlfn.XLOOKUP(_xlfn.NUMBERVALUE(MID(D733,2,5)),'TB LTD 12.22'!E:E,'TB LTD 12.22'!H:H,0,0,1)</f>
        <v>4463.53</v>
      </c>
      <c r="J733" s="30">
        <f>SUMIF(AJE!$E:$E,D733,AJE!$H:$H)</f>
        <v>0</v>
      </c>
      <c r="K733" s="30">
        <f>SUMIF(AJE!$Q:$Q,D733,AJE!$T:$T)</f>
        <v>0</v>
      </c>
      <c r="L733" s="39">
        <f t="shared" si="46"/>
        <v>4463.53</v>
      </c>
      <c r="M733" s="30">
        <f>SUMIF(AJE!$AB:$AB,D733,AJE!$AE:$AE)</f>
        <v>0</v>
      </c>
      <c r="N733" s="29">
        <f t="shared" si="47"/>
        <v>4463.53</v>
      </c>
      <c r="P733" s="29"/>
    </row>
    <row r="734" spans="1:16" x14ac:dyDescent="0.35">
      <c r="A734">
        <f>_xlfn.XLOOKUP($B734,Index!$E:$E,Index!$D:$D,)</f>
        <v>40</v>
      </c>
      <c r="B734" t="str">
        <f>IF($C734="Ltd",_xlfn.XLOOKUP($D734,Index!$V:$V,Index!$P:$P,),_xlfn.XLOOKUP($D734,Index!$AG:$AG,Index!$AA:$AA,))</f>
        <v>R&amp;D</v>
      </c>
      <c r="C734" t="str">
        <f t="shared" ref="C734:C792" si="48">IF(LEFT(D734)="1","Ltd","Inc")</f>
        <v>Ltd</v>
      </c>
      <c r="D734" t="s">
        <v>1774</v>
      </c>
      <c r="E734" s="1" t="str">
        <f>_xlfn.XLOOKUP(_xlfn.NUMBERVALUE(MID(D734,2,5)),'TB LTD 12.22'!$E:$E,'TB LTD 12.22'!$F:$F,)</f>
        <v>Revital Aronis- USA 4-11.6.22</v>
      </c>
      <c r="F734" t="str">
        <f>IF(C734="Ltd",_xlfn.XLOOKUP(D734,Index!V:V,Index!R:R,),_xlfn.XLOOKUP(D734,Index!AG:AG,Index!AC:AC,))</f>
        <v>T&amp;E</v>
      </c>
      <c r="G734" t="str">
        <f>IF(C734="Ltd",_xlfn.XLOOKUP(D734,Index!V:V,Index!T:T,),_xlfn.XLOOKUP(D734,Index!AG:AG,Index!AE:AE,))</f>
        <v>Product</v>
      </c>
      <c r="H734" s="31"/>
      <c r="I734" s="25">
        <f>_xlfn.XLOOKUP(_xlfn.NUMBERVALUE(MID(D734,2,5)),'TB LTD 12.22'!E:E,'TB LTD 12.22'!H:H,0,0,1)</f>
        <v>1484.6</v>
      </c>
      <c r="J734" s="30">
        <f>SUMIF(AJE!$E:$E,D734,AJE!$H:$H)</f>
        <v>0</v>
      </c>
      <c r="K734" s="30">
        <f>SUMIF(AJE!$Q:$Q,D734,AJE!$T:$T)</f>
        <v>0</v>
      </c>
      <c r="L734" s="39">
        <f t="shared" si="46"/>
        <v>1484.6</v>
      </c>
      <c r="M734" s="30">
        <f>SUMIF(AJE!$AB:$AB,D734,AJE!$AE:$AE)</f>
        <v>0</v>
      </c>
      <c r="N734" s="29">
        <f t="shared" si="47"/>
        <v>1484.6</v>
      </c>
      <c r="P734" s="29"/>
    </row>
    <row r="735" spans="1:16" x14ac:dyDescent="0.35">
      <c r="A735">
        <f>_xlfn.XLOOKUP($B735,Index!$E:$E,Index!$D:$D,)</f>
        <v>70</v>
      </c>
      <c r="B735" t="str">
        <f>IF($C735="Ltd",_xlfn.XLOOKUP($D735,Index!$V:$V,Index!$P:$P,),_xlfn.XLOOKUP($D735,Index!$AG:$AG,Index!$AA:$AA,))</f>
        <v>G&amp;A</v>
      </c>
      <c r="C735" t="str">
        <f t="shared" si="48"/>
        <v>Ltd</v>
      </c>
      <c r="D735" t="s">
        <v>1775</v>
      </c>
      <c r="E735" s="1" t="str">
        <f>_xlfn.XLOOKUP(_xlfn.NUMBERVALUE(MID(D735,2,5)),'TB LTD 12.22'!$E:$E,'TB LTD 12.22'!$F:$F,)</f>
        <v>Hed Kovetz UK 10-14.5.22</v>
      </c>
      <c r="F735" t="str">
        <f>IF(C735="Ltd",_xlfn.XLOOKUP(D735,Index!V:V,Index!R:R,),_xlfn.XLOOKUP(D735,Index!AG:AG,Index!AC:AC,))</f>
        <v>T&amp;E</v>
      </c>
      <c r="G735">
        <f>IF(C735="Ltd",_xlfn.XLOOKUP(D735,Index!V:V,Index!T:T,),_xlfn.XLOOKUP(D735,Index!AG:AG,Index!AE:AE,))</f>
        <v>0</v>
      </c>
      <c r="H735" s="31"/>
      <c r="I735" s="25">
        <f>_xlfn.XLOOKUP(_xlfn.NUMBERVALUE(MID(D735,2,5)),'TB LTD 12.22'!E:E,'TB LTD 12.22'!H:H,0,0,1)</f>
        <v>907</v>
      </c>
      <c r="J735" s="30">
        <f>SUMIF(AJE!$E:$E,D735,AJE!$H:$H)</f>
        <v>0</v>
      </c>
      <c r="K735" s="30">
        <f>SUMIF(AJE!$Q:$Q,D735,AJE!$T:$T)</f>
        <v>0</v>
      </c>
      <c r="L735" s="39">
        <f t="shared" si="46"/>
        <v>907</v>
      </c>
      <c r="M735" s="30">
        <f>SUMIF(AJE!$AB:$AB,D735,AJE!$AE:$AE)</f>
        <v>0</v>
      </c>
      <c r="N735" s="29">
        <f t="shared" si="47"/>
        <v>907</v>
      </c>
      <c r="P735" s="29"/>
    </row>
    <row r="736" spans="1:16" x14ac:dyDescent="0.35">
      <c r="A736">
        <f>_xlfn.XLOOKUP($B736,Index!$E:$E,Index!$D:$D,)</f>
        <v>60</v>
      </c>
      <c r="B736" t="str">
        <f>IF($C736="Ltd",_xlfn.XLOOKUP($D736,Index!$V:$V,Index!$P:$P,),_xlfn.XLOOKUP($D736,Index!$AG:$AG,Index!$AA:$AA,))</f>
        <v>Marketing</v>
      </c>
      <c r="C736" t="str">
        <f t="shared" si="48"/>
        <v>Ltd</v>
      </c>
      <c r="D736" t="s">
        <v>1776</v>
      </c>
      <c r="E736" s="1" t="str">
        <f>_xlfn.XLOOKUP(_xlfn.NUMBERVALUE(MID(D736,2,5)),'TB LTD 12.22'!$E:$E,'TB LTD 12.22'!$F:$F,)</f>
        <v>Yiftach Keshet - USA - 19-24.6.22</v>
      </c>
      <c r="F736" t="str">
        <f>IF(C736="Ltd",_xlfn.XLOOKUP(D736,Index!V:V,Index!R:R,),_xlfn.XLOOKUP(D736,Index!AG:AG,Index!AC:AC,))</f>
        <v>T&amp;E</v>
      </c>
      <c r="G736">
        <f>IF(C736="Ltd",_xlfn.XLOOKUP(D736,Index!V:V,Index!T:T,),_xlfn.XLOOKUP(D736,Index!AG:AG,Index!AE:AE,))</f>
        <v>0</v>
      </c>
      <c r="H736" s="31"/>
      <c r="I736" s="25">
        <f>_xlfn.XLOOKUP(_xlfn.NUMBERVALUE(MID(D736,2,5)),'TB LTD 12.22'!E:E,'TB LTD 12.22'!H:H,0,0,1)</f>
        <v>2240.3000000000002</v>
      </c>
      <c r="J736" s="30">
        <f>SUMIF(AJE!$E:$E,D736,AJE!$H:$H)</f>
        <v>0</v>
      </c>
      <c r="K736" s="30">
        <f>SUMIF(AJE!$Q:$Q,D736,AJE!$T:$T)</f>
        <v>0</v>
      </c>
      <c r="L736" s="39">
        <f t="shared" si="46"/>
        <v>2240.3000000000002</v>
      </c>
      <c r="M736" s="30">
        <f>SUMIF(AJE!$AB:$AB,D736,AJE!$AE:$AE)</f>
        <v>0</v>
      </c>
      <c r="N736" s="29">
        <f t="shared" si="47"/>
        <v>2240.3000000000002</v>
      </c>
      <c r="P736" s="29"/>
    </row>
    <row r="737" spans="1:16" x14ac:dyDescent="0.35">
      <c r="A737" s="61">
        <f>_xlfn.XLOOKUP($B737,Index!$E:$E,Index!$D:$D,)</f>
        <v>99</v>
      </c>
      <c r="B737" t="str">
        <f>IF($C737="Ltd",_xlfn.XLOOKUP($D737,Index!$V:$V,Index!$P:$P,),_xlfn.XLOOKUP($D737,Index!$AG:$AG,Index!$AA:$AA,))</f>
        <v>Overhead</v>
      </c>
      <c r="C737" t="str">
        <f t="shared" si="48"/>
        <v>Ltd</v>
      </c>
      <c r="D737" t="s">
        <v>1777</v>
      </c>
      <c r="E737" s="1" t="str">
        <f>_xlfn.XLOOKUP(_xlfn.NUMBERVALUE(MID(D737,2,5)),'TB LTD 12.22'!$E:$E,'TB LTD 12.22'!$F:$F,)</f>
        <v>נסיעה  SKO   2.2.22</v>
      </c>
      <c r="F737">
        <f>IF(C737="Ltd",_xlfn.XLOOKUP(D737,Index!V:V,Index!R:R,),_xlfn.XLOOKUP(D737,Index!AG:AG,Index!AC:AC,))</f>
        <v>0</v>
      </c>
      <c r="G737">
        <f>IF(C737="Ltd",_xlfn.XLOOKUP(D737,Index!V:V,Index!T:T,),_xlfn.XLOOKUP(D737,Index!AG:AG,Index!AE:AE,))</f>
        <v>0</v>
      </c>
      <c r="H737" s="31"/>
      <c r="I737" s="25">
        <f>_xlfn.XLOOKUP(_xlfn.NUMBERVALUE(MID(D737,2,5)),'TB LTD 12.22'!E:E,'TB LTD 12.22'!H:H,0,0,1)</f>
        <v>61749.59</v>
      </c>
      <c r="J737" s="30">
        <f>SUMIF(AJE!$E:$E,D737,AJE!$H:$H)</f>
        <v>0</v>
      </c>
      <c r="K737" s="30">
        <f>SUMIF(AJE!$Q:$Q,D737,AJE!$T:$T)</f>
        <v>-61749.59</v>
      </c>
      <c r="L737" s="39">
        <f t="shared" si="46"/>
        <v>0</v>
      </c>
      <c r="M737" s="30">
        <f>SUMIF(AJE!$AB:$AB,D737,AJE!$AE:$AE)</f>
        <v>0</v>
      </c>
      <c r="N737" s="29">
        <f t="shared" si="47"/>
        <v>0</v>
      </c>
      <c r="P737" s="29"/>
    </row>
    <row r="738" spans="1:16" x14ac:dyDescent="0.35">
      <c r="A738">
        <f>_xlfn.XLOOKUP($B738,Index!$E:$E,Index!$D:$D,)</f>
        <v>50</v>
      </c>
      <c r="B738" t="str">
        <f>IF($C738="Ltd",_xlfn.XLOOKUP($D738,Index!$V:$V,Index!$P:$P,),_xlfn.XLOOKUP($D738,Index!$AG:$AG,Index!$AA:$AA,))</f>
        <v>Sales</v>
      </c>
      <c r="C738" t="str">
        <f t="shared" si="48"/>
        <v>Ltd</v>
      </c>
      <c r="D738" t="s">
        <v>1778</v>
      </c>
      <c r="E738" s="1" t="str">
        <f>_xlfn.XLOOKUP(_xlfn.NUMBERVALUE(MID(D738,2,5)),'TB LTD 12.22'!$E:$E,'TB LTD 12.22'!$F:$F,)</f>
        <v>JEROME Munich 14-16 19-23.9.22</v>
      </c>
      <c r="F738" t="str">
        <f>IF(C738="Ltd",_xlfn.XLOOKUP(D738,Index!V:V,Index!R:R,),_xlfn.XLOOKUP(D738,Index!AG:AG,Index!AC:AC,))</f>
        <v>T&amp;E</v>
      </c>
      <c r="G738">
        <f>IF(C738="Ltd",_xlfn.XLOOKUP(D738,Index!V:V,Index!T:T,),_xlfn.XLOOKUP(D738,Index!AG:AG,Index!AE:AE,))</f>
        <v>0</v>
      </c>
      <c r="H738" s="31"/>
      <c r="I738" s="25">
        <f>_xlfn.XLOOKUP(_xlfn.NUMBERVALUE(MID(D738,2,5)),'TB LTD 12.22'!E:E,'TB LTD 12.22'!H:H,0,0,1)</f>
        <v>2383</v>
      </c>
      <c r="J738" s="30">
        <f>SUMIF(AJE!$E:$E,D738,AJE!$H:$H)</f>
        <v>0</v>
      </c>
      <c r="K738" s="30">
        <f>SUMIF(AJE!$Q:$Q,D738,AJE!$T:$T)</f>
        <v>0</v>
      </c>
      <c r="L738" s="39">
        <f t="shared" si="46"/>
        <v>2383</v>
      </c>
      <c r="M738" s="30">
        <f>SUMIF(AJE!$AB:$AB,D738,AJE!$AE:$AE)</f>
        <v>0</v>
      </c>
      <c r="N738" s="29">
        <f t="shared" si="47"/>
        <v>2383</v>
      </c>
      <c r="P738" s="29"/>
    </row>
    <row r="739" spans="1:16" x14ac:dyDescent="0.35">
      <c r="A739">
        <f>_xlfn.XLOOKUP($B739,Index!$E:$E,Index!$D:$D,)</f>
        <v>70</v>
      </c>
      <c r="B739" t="str">
        <f>IF($C739="Ltd",_xlfn.XLOOKUP($D739,Index!$V:$V,Index!$P:$P,),_xlfn.XLOOKUP($D739,Index!$AG:$AG,Index!$AA:$AA,))</f>
        <v>G&amp;A</v>
      </c>
      <c r="C739" t="str">
        <f t="shared" si="48"/>
        <v>Ltd</v>
      </c>
      <c r="D739" t="s">
        <v>1779</v>
      </c>
      <c r="E739" s="1" t="str">
        <f>_xlfn.XLOOKUP(_xlfn.NUMBERVALUE(MID(D739,2,5)),'TB LTD 12.22'!$E:$E,'TB LTD 12.22'!$F:$F,)</f>
        <v>CUNNINGHAM/JOHN PAUL USA 18-30.9.22</v>
      </c>
      <c r="F739" t="str">
        <f>IF(C739="Ltd",_xlfn.XLOOKUP(D739,Index!V:V,Index!R:R,),_xlfn.XLOOKUP(D739,Index!AG:AG,Index!AC:AC,))</f>
        <v>T&amp;E</v>
      </c>
      <c r="G739">
        <f>IF(C739="Ltd",_xlfn.XLOOKUP(D739,Index!V:V,Index!T:T,),_xlfn.XLOOKUP(D739,Index!AG:AG,Index!AE:AE,))</f>
        <v>0</v>
      </c>
      <c r="H739" s="31"/>
      <c r="I739" s="25">
        <f>_xlfn.XLOOKUP(_xlfn.NUMBERVALUE(MID(D739,2,5)),'TB LTD 12.22'!E:E,'TB LTD 12.22'!H:H,0,0,1)</f>
        <v>4333</v>
      </c>
      <c r="J739" s="30">
        <f>SUMIF(AJE!$E:$E,D739,AJE!$H:$H)</f>
        <v>0</v>
      </c>
      <c r="K739" s="30">
        <f>SUMIF(AJE!$Q:$Q,D739,AJE!$T:$T)</f>
        <v>0</v>
      </c>
      <c r="L739" s="39">
        <f t="shared" si="46"/>
        <v>4333</v>
      </c>
      <c r="M739" s="30">
        <f>SUMIF(AJE!$AB:$AB,D739,AJE!$AE:$AE)</f>
        <v>0</v>
      </c>
      <c r="N739" s="29">
        <f t="shared" si="47"/>
        <v>4333</v>
      </c>
      <c r="P739" s="29"/>
    </row>
    <row r="740" spans="1:16" x14ac:dyDescent="0.35">
      <c r="A740">
        <f>_xlfn.XLOOKUP($B740,Index!$E:$E,Index!$D:$D,)</f>
        <v>50</v>
      </c>
      <c r="B740" t="str">
        <f>IF($C740="Ltd",_xlfn.XLOOKUP($D740,Index!$V:$V,Index!$P:$P,),_xlfn.XLOOKUP($D740,Index!$AG:$AG,Index!$AA:$AA,))</f>
        <v>Sales</v>
      </c>
      <c r="C740" t="str">
        <f t="shared" si="48"/>
        <v>Ltd</v>
      </c>
      <c r="D740" t="s">
        <v>1780</v>
      </c>
      <c r="E740" s="1" t="str">
        <f>_xlfn.XLOOKUP(_xlfn.NUMBERVALUE(MID(D740,2,5)),'TB LTD 12.22'!$E:$E,'TB LTD 12.22'!$F:$F,)</f>
        <v>JEROME London 3-7.7.22</v>
      </c>
      <c r="F740" t="str">
        <f>IF(C740="Ltd",_xlfn.XLOOKUP(D740,Index!V:V,Index!R:R,),_xlfn.XLOOKUP(D740,Index!AG:AG,Index!AC:AC,))</f>
        <v>T&amp;E</v>
      </c>
      <c r="G740">
        <f>IF(C740="Ltd",_xlfn.XLOOKUP(D740,Index!V:V,Index!T:T,),_xlfn.XLOOKUP(D740,Index!AG:AG,Index!AE:AE,))</f>
        <v>0</v>
      </c>
      <c r="H740" s="31"/>
      <c r="I740" s="25">
        <f>_xlfn.XLOOKUP(_xlfn.NUMBERVALUE(MID(D740,2,5)),'TB LTD 12.22'!E:E,'TB LTD 12.22'!H:H,0,0,1)</f>
        <v>517</v>
      </c>
      <c r="J740" s="30">
        <f>SUMIF(AJE!$E:$E,D740,AJE!$H:$H)</f>
        <v>0</v>
      </c>
      <c r="K740" s="30">
        <f>SUMIF(AJE!$Q:$Q,D740,AJE!$T:$T)</f>
        <v>0</v>
      </c>
      <c r="L740" s="39">
        <f t="shared" si="46"/>
        <v>517</v>
      </c>
      <c r="M740" s="30">
        <f>SUMIF(AJE!$AB:$AB,D740,AJE!$AE:$AE)</f>
        <v>0</v>
      </c>
      <c r="N740" s="29">
        <f t="shared" si="47"/>
        <v>517</v>
      </c>
      <c r="P740" s="29"/>
    </row>
    <row r="741" spans="1:16" x14ac:dyDescent="0.35">
      <c r="A741">
        <f>_xlfn.XLOOKUP($B741,Index!$E:$E,Index!$D:$D,)</f>
        <v>50</v>
      </c>
      <c r="B741" t="str">
        <f>IF($C741="Ltd",_xlfn.XLOOKUP($D741,Index!$V:$V,Index!$P:$P,),_xlfn.XLOOKUP($D741,Index!$AG:$AG,Index!$AA:$AA,))</f>
        <v>Sales</v>
      </c>
      <c r="C741" t="str">
        <f t="shared" si="48"/>
        <v>Ltd</v>
      </c>
      <c r="D741" t="s">
        <v>1781</v>
      </c>
      <c r="E741" s="1" t="str">
        <f>_xlfn.XLOOKUP(_xlfn.NUMBERVALUE(MID(D741,2,5)),'TB LTD 12.22'!$E:$E,'TB LTD 12.22'!$F:$F,)</f>
        <v>JEROME Utrecht 26-28.9.22 Netherland</v>
      </c>
      <c r="F741" t="str">
        <f>IF(C741="Ltd",_xlfn.XLOOKUP(D741,Index!V:V,Index!R:R,),_xlfn.XLOOKUP(D741,Index!AG:AG,Index!AC:AC,))</f>
        <v>T&amp;E</v>
      </c>
      <c r="G741">
        <f>IF(C741="Ltd",_xlfn.XLOOKUP(D741,Index!V:V,Index!T:T,),_xlfn.XLOOKUP(D741,Index!AG:AG,Index!AE:AE,))</f>
        <v>0</v>
      </c>
      <c r="H741" s="31"/>
      <c r="I741" s="25">
        <f>_xlfn.XLOOKUP(_xlfn.NUMBERVALUE(MID(D741,2,5)),'TB LTD 12.22'!E:E,'TB LTD 12.22'!H:H,0,0,1)</f>
        <v>600</v>
      </c>
      <c r="J741" s="30">
        <f>SUMIF(AJE!$E:$E,D741,AJE!$H:$H)</f>
        <v>0</v>
      </c>
      <c r="K741" s="30">
        <f>SUMIF(AJE!$Q:$Q,D741,AJE!$T:$T)</f>
        <v>0</v>
      </c>
      <c r="L741" s="39">
        <f t="shared" si="46"/>
        <v>600</v>
      </c>
      <c r="M741" s="30">
        <f>SUMIF(AJE!$AB:$AB,D741,AJE!$AE:$AE)</f>
        <v>0</v>
      </c>
      <c r="N741" s="29">
        <f t="shared" si="47"/>
        <v>600</v>
      </c>
      <c r="P741" s="29"/>
    </row>
    <row r="742" spans="1:16" x14ac:dyDescent="0.35">
      <c r="A742">
        <f>_xlfn.XLOOKUP($B742,Index!$E:$E,Index!$D:$D,)</f>
        <v>60</v>
      </c>
      <c r="B742" t="str">
        <f>IF($C742="Ltd",_xlfn.XLOOKUP($D742,Index!$V:$V,Index!$P:$P,),_xlfn.XLOOKUP($D742,Index!$AG:$AG,Index!$AA:$AA,))</f>
        <v>Marketing</v>
      </c>
      <c r="C742" t="str">
        <f t="shared" si="48"/>
        <v>Ltd</v>
      </c>
      <c r="D742" t="s">
        <v>1782</v>
      </c>
      <c r="E742" s="1" t="str">
        <f>_xlfn.XLOOKUP(_xlfn.NUMBERVALUE(MID(D742,2,5)),'TB LTD 12.22'!$E:$E,'TB LTD 12.22'!$F:$F,)</f>
        <v>YIFTACH IL TLV 26-27.10.22</v>
      </c>
      <c r="F742" t="str">
        <f>IF(C742="Ltd",_xlfn.XLOOKUP(D742,Index!V:V,Index!R:R,),_xlfn.XLOOKUP(D742,Index!AG:AG,Index!AC:AC,))</f>
        <v>T&amp;E</v>
      </c>
      <c r="G742">
        <f>IF(C742="Ltd",_xlfn.XLOOKUP(D742,Index!V:V,Index!T:T,),_xlfn.XLOOKUP(D742,Index!AG:AG,Index!AE:AE,))</f>
        <v>0</v>
      </c>
      <c r="H742" s="31"/>
      <c r="I742" s="25">
        <f>_xlfn.XLOOKUP(_xlfn.NUMBERVALUE(MID(D742,2,5)),'TB LTD 12.22'!E:E,'TB LTD 12.22'!H:H,0,0,1)</f>
        <v>510</v>
      </c>
      <c r="J742" s="30">
        <f>SUMIF(AJE!$E:$E,D742,AJE!$H:$H)</f>
        <v>0</v>
      </c>
      <c r="K742" s="30">
        <f>SUMIF(AJE!$Q:$Q,D742,AJE!$T:$T)</f>
        <v>0</v>
      </c>
      <c r="L742" s="39">
        <f t="shared" si="46"/>
        <v>510</v>
      </c>
      <c r="M742" s="30">
        <f>SUMIF(AJE!$AB:$AB,D742,AJE!$AE:$AE)</f>
        <v>0</v>
      </c>
      <c r="N742" s="29">
        <f t="shared" si="47"/>
        <v>510</v>
      </c>
      <c r="P742" s="29"/>
    </row>
    <row r="743" spans="1:16" x14ac:dyDescent="0.35">
      <c r="A743">
        <f>_xlfn.XLOOKUP($B743,Index!$E:$E,Index!$D:$D,)</f>
        <v>60</v>
      </c>
      <c r="B743" t="str">
        <f>IF($C743="Ltd",_xlfn.XLOOKUP($D743,Index!$V:$V,Index!$P:$P,),_xlfn.XLOOKUP($D743,Index!$AG:$AG,Index!$AA:$AA,))</f>
        <v>Marketing</v>
      </c>
      <c r="C743" t="str">
        <f t="shared" si="48"/>
        <v>Ltd</v>
      </c>
      <c r="D743" t="s">
        <v>1783</v>
      </c>
      <c r="E743" s="1" t="str">
        <f>_xlfn.XLOOKUP(_xlfn.NUMBERVALUE(MID(D743,2,5)),'TB LTD 12.22'!$E:$E,'TB LTD 12.22'!$F:$F,)</f>
        <v>DONALD HOFFMAN HARDIE IL TLV 22-27.10.22</v>
      </c>
      <c r="F743" t="str">
        <f>IF(C743="Ltd",_xlfn.XLOOKUP(D743,Index!V:V,Index!R:R,),_xlfn.XLOOKUP(D743,Index!AG:AG,Index!AC:AC,))</f>
        <v>T&amp;E</v>
      </c>
      <c r="G743">
        <f>IF(C743="Ltd",_xlfn.XLOOKUP(D743,Index!V:V,Index!T:T,),_xlfn.XLOOKUP(D743,Index!AG:AG,Index!AE:AE,))</f>
        <v>0</v>
      </c>
      <c r="H743" s="31"/>
      <c r="I743" s="25">
        <f>_xlfn.XLOOKUP(_xlfn.NUMBERVALUE(MID(D743,2,5)),'TB LTD 12.22'!E:E,'TB LTD 12.22'!H:H,0,0,1)</f>
        <v>1530</v>
      </c>
      <c r="J743" s="30">
        <f>SUMIF(AJE!$E:$E,D743,AJE!$H:$H)</f>
        <v>0</v>
      </c>
      <c r="K743" s="30">
        <f>SUMIF(AJE!$Q:$Q,D743,AJE!$T:$T)</f>
        <v>0</v>
      </c>
      <c r="L743" s="39">
        <f t="shared" si="46"/>
        <v>1530</v>
      </c>
      <c r="M743" s="30">
        <f>SUMIF(AJE!$AB:$AB,D743,AJE!$AE:$AE)</f>
        <v>0</v>
      </c>
      <c r="N743" s="29">
        <f t="shared" si="47"/>
        <v>1530</v>
      </c>
      <c r="P743" s="29"/>
    </row>
    <row r="744" spans="1:16" x14ac:dyDescent="0.35">
      <c r="A744">
        <f>_xlfn.XLOOKUP($B744,Index!$E:$E,Index!$D:$D,)</f>
        <v>50</v>
      </c>
      <c r="B744" t="str">
        <f>IF($C744="Ltd",_xlfn.XLOOKUP($D744,Index!$V:$V,Index!$P:$P,),_xlfn.XLOOKUP($D744,Index!$AG:$AG,Index!$AA:$AA,))</f>
        <v>Sales</v>
      </c>
      <c r="C744" t="str">
        <f t="shared" si="48"/>
        <v>Ltd</v>
      </c>
      <c r="D744" t="s">
        <v>1784</v>
      </c>
      <c r="E744" s="1" t="str">
        <f>_xlfn.XLOOKUP(_xlfn.NUMBERVALUE(MID(D744,2,5)),'TB LTD 12.22'!$E:$E,'TB LTD 12.22'!$F:$F,)</f>
        <v>JEROME Antwerp 18-19.10-22 Utrecht 1-3.11-22</v>
      </c>
      <c r="F744" t="str">
        <f>IF(C744="Ltd",_xlfn.XLOOKUP(D744,Index!V:V,Index!R:R,),_xlfn.XLOOKUP(D744,Index!AG:AG,Index!AC:AC,))</f>
        <v>T&amp;E</v>
      </c>
      <c r="G744">
        <f>IF(C744="Ltd",_xlfn.XLOOKUP(D744,Index!V:V,Index!T:T,),_xlfn.XLOOKUP(D744,Index!AG:AG,Index!AE:AE,))</f>
        <v>0</v>
      </c>
      <c r="H744" s="31"/>
      <c r="I744" s="25">
        <f>_xlfn.XLOOKUP(_xlfn.NUMBERVALUE(MID(D744,2,5)),'TB LTD 12.22'!E:E,'TB LTD 12.22'!H:H,0,0,1)</f>
        <v>484</v>
      </c>
      <c r="J744" s="30">
        <f>SUMIF(AJE!$E:$E,D744,AJE!$H:$H)</f>
        <v>0</v>
      </c>
      <c r="K744" s="30">
        <f>SUMIF(AJE!$Q:$Q,D744,AJE!$T:$T)</f>
        <v>0</v>
      </c>
      <c r="L744" s="39">
        <f t="shared" si="46"/>
        <v>484</v>
      </c>
      <c r="M744" s="30">
        <f>SUMIF(AJE!$AB:$AB,D744,AJE!$AE:$AE)</f>
        <v>0</v>
      </c>
      <c r="N744" s="29">
        <f t="shared" si="47"/>
        <v>484</v>
      </c>
      <c r="P744" s="29"/>
    </row>
    <row r="745" spans="1:16" x14ac:dyDescent="0.35">
      <c r="A745">
        <f>_xlfn.XLOOKUP($B745,Index!$E:$E,Index!$D:$D,)</f>
        <v>50</v>
      </c>
      <c r="B745" t="str">
        <f>IF($C745="Ltd",_xlfn.XLOOKUP($D745,Index!$V:$V,Index!$P:$P,),_xlfn.XLOOKUP($D745,Index!$AG:$AG,Index!$AA:$AA,))</f>
        <v>Sales</v>
      </c>
      <c r="C745" t="str">
        <f t="shared" si="48"/>
        <v>Ltd</v>
      </c>
      <c r="D745" t="s">
        <v>1785</v>
      </c>
      <c r="E745" s="1" t="str">
        <f>_xlfn.XLOOKUP(_xlfn.NUMBERVALUE(MID(D745,2,5)),'TB LTD 12.22'!$E:$E,'TB LTD 12.22'!$F:$F,)</f>
        <v>JEROME Germany 3-6.10.22</v>
      </c>
      <c r="F745" t="str">
        <f>IF(C745="Ltd",_xlfn.XLOOKUP(D745,Index!V:V,Index!R:R,),_xlfn.XLOOKUP(D745,Index!AG:AG,Index!AC:AC,))</f>
        <v>T&amp;E</v>
      </c>
      <c r="G745">
        <f>IF(C745="Ltd",_xlfn.XLOOKUP(D745,Index!V:V,Index!T:T,),_xlfn.XLOOKUP(D745,Index!AG:AG,Index!AE:AE,))</f>
        <v>0</v>
      </c>
      <c r="H745" s="31"/>
      <c r="I745" s="25">
        <f>_xlfn.XLOOKUP(_xlfn.NUMBERVALUE(MID(D745,2,5)),'TB LTD 12.22'!E:E,'TB LTD 12.22'!H:H,0,0,1)</f>
        <v>831.75</v>
      </c>
      <c r="J745" s="30">
        <f>SUMIF(AJE!$E:$E,D745,AJE!$H:$H)</f>
        <v>0</v>
      </c>
      <c r="K745" s="30">
        <f>SUMIF(AJE!$Q:$Q,D745,AJE!$T:$T)</f>
        <v>0</v>
      </c>
      <c r="L745" s="39">
        <f t="shared" si="46"/>
        <v>831.75</v>
      </c>
      <c r="M745" s="30">
        <f>SUMIF(AJE!$AB:$AB,D745,AJE!$AE:$AE)</f>
        <v>0</v>
      </c>
      <c r="N745" s="29">
        <f t="shared" si="47"/>
        <v>831.75</v>
      </c>
      <c r="P745" s="29"/>
    </row>
    <row r="746" spans="1:16" x14ac:dyDescent="0.35">
      <c r="A746">
        <f>_xlfn.XLOOKUP($B746,Index!$E:$E,Index!$D:$D,)</f>
        <v>50</v>
      </c>
      <c r="B746" t="str">
        <f>IF($C746="Ltd",_xlfn.XLOOKUP($D746,Index!$V:$V,Index!$P:$P,),_xlfn.XLOOKUP($D746,Index!$AG:$AG,Index!$AA:$AA,))</f>
        <v>Sales</v>
      </c>
      <c r="C746" t="str">
        <f t="shared" si="48"/>
        <v>Ltd</v>
      </c>
      <c r="D746" t="s">
        <v>1786</v>
      </c>
      <c r="E746" s="1" t="str">
        <f>_xlfn.XLOOKUP(_xlfn.NUMBERVALUE(MID(D746,2,5)),'TB LTD 12.22'!$E:$E,'TB LTD 12.22'!$F:$F,)</f>
        <v>JEROME Germany 31.10.22 4.11.22</v>
      </c>
      <c r="F746" t="str">
        <f>IF(C746="Ltd",_xlfn.XLOOKUP(D746,Index!V:V,Index!R:R,),_xlfn.XLOOKUP(D746,Index!AG:AG,Index!AC:AC,))</f>
        <v>T&amp;E</v>
      </c>
      <c r="G746">
        <f>IF(C746="Ltd",_xlfn.XLOOKUP(D746,Index!V:V,Index!T:T,),_xlfn.XLOOKUP(D746,Index!AG:AG,Index!AE:AE,))</f>
        <v>0</v>
      </c>
      <c r="H746" s="31"/>
      <c r="I746" s="25">
        <f>_xlfn.XLOOKUP(_xlfn.NUMBERVALUE(MID(D746,2,5)),'TB LTD 12.22'!E:E,'TB LTD 12.22'!H:H,0,0,1)</f>
        <v>573</v>
      </c>
      <c r="J746" s="30">
        <f>SUMIF(AJE!$E:$E,D746,AJE!$H:$H)</f>
        <v>0</v>
      </c>
      <c r="K746" s="30">
        <f>SUMIF(AJE!$Q:$Q,D746,AJE!$T:$T)</f>
        <v>0</v>
      </c>
      <c r="L746" s="39">
        <f t="shared" si="46"/>
        <v>573</v>
      </c>
      <c r="M746" s="30">
        <f>SUMIF(AJE!$AB:$AB,D746,AJE!$AE:$AE)</f>
        <v>0</v>
      </c>
      <c r="N746" s="29">
        <f t="shared" si="47"/>
        <v>573</v>
      </c>
      <c r="P746" s="29"/>
    </row>
    <row r="747" spans="1:16" x14ac:dyDescent="0.35">
      <c r="A747">
        <f>_xlfn.XLOOKUP($B747,Index!$E:$E,Index!$D:$D,)</f>
        <v>50</v>
      </c>
      <c r="B747" t="str">
        <f>IF($C747="Ltd",_xlfn.XLOOKUP($D747,Index!$V:$V,Index!$P:$P,),_xlfn.XLOOKUP($D747,Index!$AG:$AG,Index!$AA:$AA,))</f>
        <v>Sales</v>
      </c>
      <c r="C747" t="str">
        <f t="shared" si="48"/>
        <v>Ltd</v>
      </c>
      <c r="D747" t="s">
        <v>1787</v>
      </c>
      <c r="E747" s="1" t="str">
        <f>_xlfn.XLOOKUP(_xlfn.NUMBERVALUE(MID(D747,2,5)),'TB LTD 12.22'!$E:$E,'TB LTD 12.22'!$F:$F,)</f>
        <v>JEROME Germany 13-16.11.22</v>
      </c>
      <c r="F747" t="str">
        <f>IF(C747="Ltd",_xlfn.XLOOKUP(D747,Index!V:V,Index!R:R,),_xlfn.XLOOKUP(D747,Index!AG:AG,Index!AC:AC,))</f>
        <v>T&amp;E</v>
      </c>
      <c r="G747">
        <f>IF(C747="Ltd",_xlfn.XLOOKUP(D747,Index!V:V,Index!T:T,),_xlfn.XLOOKUP(D747,Index!AG:AG,Index!AE:AE,))</f>
        <v>0</v>
      </c>
      <c r="H747" s="31"/>
      <c r="I747" s="25">
        <f>_xlfn.XLOOKUP(_xlfn.NUMBERVALUE(MID(D747,2,5)),'TB LTD 12.22'!E:E,'TB LTD 12.22'!H:H,0,0,1)</f>
        <v>1015</v>
      </c>
      <c r="J747" s="30">
        <f>SUMIF(AJE!$E:$E,D747,AJE!$H:$H)</f>
        <v>0</v>
      </c>
      <c r="K747" s="30">
        <f>SUMIF(AJE!$Q:$Q,D747,AJE!$T:$T)</f>
        <v>0</v>
      </c>
      <c r="L747" s="39">
        <f t="shared" si="46"/>
        <v>1015</v>
      </c>
      <c r="M747" s="30">
        <f>SUMIF(AJE!$AB:$AB,D747,AJE!$AE:$AE)</f>
        <v>0</v>
      </c>
      <c r="N747" s="29">
        <f t="shared" si="47"/>
        <v>1015</v>
      </c>
      <c r="P747" s="29"/>
    </row>
    <row r="748" spans="1:16" x14ac:dyDescent="0.35">
      <c r="A748">
        <f>_xlfn.XLOOKUP($B748,Index!$E:$E,Index!$D:$D,)</f>
        <v>30</v>
      </c>
      <c r="B748" t="str">
        <f>IF($C748="Ltd",_xlfn.XLOOKUP($D748,Index!$V:$V,Index!$P:$P,),_xlfn.XLOOKUP($D748,Index!$AG:$AG,Index!$AA:$AA,))</f>
        <v>Cost of Sales</v>
      </c>
      <c r="C748" t="str">
        <f t="shared" si="48"/>
        <v>Ltd</v>
      </c>
      <c r="D748" t="s">
        <v>1788</v>
      </c>
      <c r="E748" s="1" t="str">
        <f>_xlfn.XLOOKUP(_xlfn.NUMBERVALUE(MID(D748,2,5)),'TB LTD 12.22'!$E:$E,'TB LTD 12.22'!$F:$F,)</f>
        <v>GRANT REXER IL TLV 22-29.10.22 מס עובדים</v>
      </c>
      <c r="F748" t="str">
        <f>IF(C748="Ltd",_xlfn.XLOOKUP(D748,Index!V:V,Index!R:R,),_xlfn.XLOOKUP(D748,Index!AG:AG,Index!AC:AC,))</f>
        <v>T&amp;E</v>
      </c>
      <c r="G748">
        <f>IF(C748="Ltd",_xlfn.XLOOKUP(D748,Index!V:V,Index!T:T,),_xlfn.XLOOKUP(D748,Index!AG:AG,Index!AE:AE,))</f>
        <v>0</v>
      </c>
      <c r="H748" s="31"/>
      <c r="I748" s="25">
        <f>_xlfn.XLOOKUP(_xlfn.NUMBERVALUE(MID(D748,2,5)),'TB LTD 12.22'!E:E,'TB LTD 12.22'!H:H,0,0,1)</f>
        <v>2093</v>
      </c>
      <c r="J748" s="30">
        <f>SUMIF(AJE!$E:$E,D748,AJE!$H:$H)</f>
        <v>0</v>
      </c>
      <c r="K748" s="30">
        <f>SUMIF(AJE!$Q:$Q,D748,AJE!$T:$T)</f>
        <v>0</v>
      </c>
      <c r="L748" s="39">
        <f t="shared" si="46"/>
        <v>2093</v>
      </c>
      <c r="M748" s="30">
        <f>SUMIF(AJE!$AB:$AB,D748,AJE!$AE:$AE)</f>
        <v>0</v>
      </c>
      <c r="N748" s="29">
        <f t="shared" si="47"/>
        <v>2093</v>
      </c>
      <c r="P748" s="29"/>
    </row>
    <row r="749" spans="1:16" x14ac:dyDescent="0.35">
      <c r="A749">
        <f>_xlfn.XLOOKUP($B749,Index!$E:$E,Index!$D:$D,)</f>
        <v>60</v>
      </c>
      <c r="B749" t="str">
        <f>IF($C749="Ltd",_xlfn.XLOOKUP($D749,Index!$V:$V,Index!$P:$P,),_xlfn.XLOOKUP($D749,Index!$AG:$AG,Index!$AA:$AA,))</f>
        <v>Marketing</v>
      </c>
      <c r="C749" t="str">
        <f t="shared" si="48"/>
        <v>Ltd</v>
      </c>
      <c r="D749" t="s">
        <v>1789</v>
      </c>
      <c r="E749" s="1" t="str">
        <f>_xlfn.XLOOKUP(_xlfn.NUMBERVALUE(MID(D749,2,5)),'TB LTD 12.22'!$E:$E,'TB LTD 12.22'!$F:$F,)</f>
        <v>ANTHONY UK London 11-14.12.22</v>
      </c>
      <c r="F749" t="str">
        <f>IF(C749="Ltd",_xlfn.XLOOKUP(D749,Index!V:V,Index!R:R,),_xlfn.XLOOKUP(D749,Index!AG:AG,Index!AC:AC,))</f>
        <v>T&amp;E</v>
      </c>
      <c r="G749">
        <f>IF(C749="Ltd",_xlfn.XLOOKUP(D749,Index!V:V,Index!T:T,),_xlfn.XLOOKUP(D749,Index!AG:AG,Index!AE:AE,))</f>
        <v>0</v>
      </c>
      <c r="H749" s="31"/>
      <c r="I749" s="25">
        <f>_xlfn.XLOOKUP(_xlfn.NUMBERVALUE(MID(D749,2,5)),'TB LTD 12.22'!E:E,'TB LTD 12.22'!H:H,0,0,1)</f>
        <v>100</v>
      </c>
      <c r="J749" s="30">
        <f>SUMIF(AJE!$E:$E,D749,AJE!$H:$H)</f>
        <v>0</v>
      </c>
      <c r="K749" s="30">
        <f>SUMIF(AJE!$Q:$Q,D749,AJE!$T:$T)</f>
        <v>0</v>
      </c>
      <c r="L749" s="39">
        <f t="shared" si="46"/>
        <v>100</v>
      </c>
      <c r="M749" s="30">
        <f>SUMIF(AJE!$AB:$AB,D749,AJE!$AE:$AE)</f>
        <v>0</v>
      </c>
      <c r="N749" s="29">
        <f t="shared" si="47"/>
        <v>100</v>
      </c>
      <c r="P749" s="29"/>
    </row>
    <row r="750" spans="1:16" x14ac:dyDescent="0.35">
      <c r="A750">
        <f>_xlfn.XLOOKUP($B750,Index!$E:$E,Index!$D:$D,)</f>
        <v>50</v>
      </c>
      <c r="B750" t="str">
        <f>IF($C750="Ltd",_xlfn.XLOOKUP($D750,Index!$V:$V,Index!$P:$P,),_xlfn.XLOOKUP($D750,Index!$AG:$AG,Index!$AA:$AA,))</f>
        <v>Sales</v>
      </c>
      <c r="C750" t="str">
        <f t="shared" si="48"/>
        <v>Ltd</v>
      </c>
      <c r="D750" t="s">
        <v>1790</v>
      </c>
      <c r="E750" s="1" t="str">
        <f>_xlfn.XLOOKUP(_xlfn.NUMBERVALUE(MID(D750,2,5)),'TB LTD 12.22'!$E:$E,'TB LTD 12.22'!$F:$F,)</f>
        <v>JEROME Hamburg 14.12.22</v>
      </c>
      <c r="F750" t="str">
        <f>IF(C750="Ltd",_xlfn.XLOOKUP(D750,Index!V:V,Index!R:R,),_xlfn.XLOOKUP(D750,Index!AG:AG,Index!AC:AC,))</f>
        <v>T&amp;E</v>
      </c>
      <c r="G750">
        <f>IF(C750="Ltd",_xlfn.XLOOKUP(D750,Index!V:V,Index!T:T,),_xlfn.XLOOKUP(D750,Index!AG:AG,Index!AE:AE,))</f>
        <v>0</v>
      </c>
      <c r="H750" s="31"/>
      <c r="I750" s="25">
        <f>_xlfn.XLOOKUP(_xlfn.NUMBERVALUE(MID(D750,2,5)),'TB LTD 12.22'!E:E,'TB LTD 12.22'!H:H,0,0,1)</f>
        <v>345</v>
      </c>
      <c r="J750" s="30">
        <f>SUMIF(AJE!$E:$E,D750,AJE!$H:$H)</f>
        <v>0</v>
      </c>
      <c r="K750" s="30">
        <f>SUMIF(AJE!$Q:$Q,D750,AJE!$T:$T)</f>
        <v>0</v>
      </c>
      <c r="L750" s="39">
        <f t="shared" si="46"/>
        <v>345</v>
      </c>
      <c r="M750" s="30">
        <f>SUMIF(AJE!$AB:$AB,D750,AJE!$AE:$AE)</f>
        <v>0</v>
      </c>
      <c r="N750" s="29">
        <f t="shared" si="47"/>
        <v>345</v>
      </c>
      <c r="P750" s="29"/>
    </row>
    <row r="751" spans="1:16" x14ac:dyDescent="0.35">
      <c r="A751">
        <f>_xlfn.XLOOKUP($B751,Index!$E:$E,Index!$D:$D,)</f>
        <v>30</v>
      </c>
      <c r="B751" t="str">
        <f>IF($C751="Ltd",_xlfn.XLOOKUP($D751,Index!$V:$V,Index!$P:$P,),_xlfn.XLOOKUP($D751,Index!$AG:$AG,Index!$AA:$AA,))</f>
        <v>Cost of Sales</v>
      </c>
      <c r="C751" t="str">
        <f t="shared" si="48"/>
        <v>Ltd</v>
      </c>
      <c r="D751" t="s">
        <v>1791</v>
      </c>
      <c r="E751" s="1" t="str">
        <f>_xlfn.XLOOKUP(_xlfn.NUMBERVALUE(MID(D751,2,4)),'TB LTD 12.22'!$E:$E,'TB LTD 12.22'!$F:$F,)</f>
        <v>Ran Ramati Singapore 2.7-8.7.22</v>
      </c>
      <c r="F751" t="str">
        <f>IF(C751="Ltd",_xlfn.XLOOKUP(D751,Index!V:V,Index!R:R,),_xlfn.XLOOKUP(D751,Index!AG:AG,Index!AC:AC,))</f>
        <v>T&amp;E</v>
      </c>
      <c r="G751">
        <f>IF(C751="Ltd",_xlfn.XLOOKUP(D751,Index!V:V,Index!T:T,),_xlfn.XLOOKUP(D751,Index!AG:AG,Index!AE:AE,))</f>
        <v>0</v>
      </c>
      <c r="H751" s="31"/>
      <c r="I751" s="25">
        <f>_xlfn.XLOOKUP(_xlfn.NUMBERVALUE(MID(D751,2,4)),'TB LTD 12.22'!E:E,'TB LTD 12.22'!H:H,0,0,1)</f>
        <v>4199.1400000000003</v>
      </c>
      <c r="J751" s="30">
        <f>SUMIF(AJE!$E:$E,D751,AJE!$H:$H)</f>
        <v>0</v>
      </c>
      <c r="K751" s="30">
        <f>SUMIF(AJE!$Q:$Q,D751,AJE!$T:$T)</f>
        <v>0</v>
      </c>
      <c r="L751" s="39">
        <f t="shared" si="46"/>
        <v>4199.1400000000003</v>
      </c>
      <c r="M751" s="30">
        <f>SUMIF(AJE!$AB:$AB,D751,AJE!$AE:$AE)</f>
        <v>0</v>
      </c>
      <c r="N751" s="29">
        <f t="shared" si="47"/>
        <v>4199.1400000000003</v>
      </c>
      <c r="P751" s="29"/>
    </row>
    <row r="752" spans="1:16" x14ac:dyDescent="0.35">
      <c r="A752">
        <f>_xlfn.XLOOKUP($B752,Index!$E:$E,Index!$D:$D,)</f>
        <v>60</v>
      </c>
      <c r="B752" t="str">
        <f>IF($C752="Ltd",_xlfn.XLOOKUP($D752,Index!$V:$V,Index!$P:$P,),_xlfn.XLOOKUP($D752,Index!$AG:$AG,Index!$AA:$AA,))</f>
        <v>Marketing</v>
      </c>
      <c r="C752" t="str">
        <f t="shared" si="48"/>
        <v>Ltd</v>
      </c>
      <c r="D752" t="s">
        <v>1792</v>
      </c>
      <c r="E752" s="1" t="str">
        <f>_xlfn.XLOOKUP(_xlfn.NUMBERVALUE(MID(D752,2,4)),'TB LTD 12.22'!$E:$E,'TB LTD 12.22'!$F:$F,)</f>
        <v>Dana sade USA 18-27.6.22</v>
      </c>
      <c r="F752" t="str">
        <f>IF(C752="Ltd",_xlfn.XLOOKUP(D752,Index!V:V,Index!R:R,),_xlfn.XLOOKUP(D752,Index!AG:AG,Index!AC:AC,))</f>
        <v>T&amp;E</v>
      </c>
      <c r="G752">
        <f>IF(C752="Ltd",_xlfn.XLOOKUP(D752,Index!V:V,Index!T:T,),_xlfn.XLOOKUP(D752,Index!AG:AG,Index!AE:AE,))</f>
        <v>0</v>
      </c>
      <c r="H752" s="31"/>
      <c r="I752" s="25">
        <f>_xlfn.XLOOKUP(_xlfn.NUMBERVALUE(MID(D752,2,4)),'TB LTD 12.22'!E:E,'TB LTD 12.22'!H:H,0,0,1)</f>
        <v>2609.58</v>
      </c>
      <c r="J752" s="30">
        <f>SUMIF(AJE!$E:$E,D752,AJE!$H:$H)</f>
        <v>0</v>
      </c>
      <c r="K752" s="30">
        <f>SUMIF(AJE!$Q:$Q,D752,AJE!$T:$T)</f>
        <v>0</v>
      </c>
      <c r="L752" s="39">
        <f t="shared" si="46"/>
        <v>2609.58</v>
      </c>
      <c r="M752" s="30">
        <f>SUMIF(AJE!$AB:$AB,D752,AJE!$AE:$AE)</f>
        <v>0</v>
      </c>
      <c r="N752" s="29">
        <f t="shared" si="47"/>
        <v>2609.58</v>
      </c>
      <c r="P752" s="29"/>
    </row>
    <row r="753" spans="1:16" x14ac:dyDescent="0.35">
      <c r="A753">
        <f>_xlfn.XLOOKUP($B753,Index!$E:$E,Index!$D:$D,)</f>
        <v>40</v>
      </c>
      <c r="B753" t="str">
        <f>IF($C753="Ltd",_xlfn.XLOOKUP($D753,Index!$V:$V,Index!$P:$P,),_xlfn.XLOOKUP($D753,Index!$AG:$AG,Index!$AA:$AA,))</f>
        <v>R&amp;D</v>
      </c>
      <c r="C753" t="str">
        <f t="shared" si="48"/>
        <v>Ltd</v>
      </c>
      <c r="D753" t="s">
        <v>1793</v>
      </c>
      <c r="E753" s="1" t="str">
        <f>_xlfn.XLOOKUP(_xlfn.NUMBERVALUE(MID(D753,2,4)),'TB LTD 12.22'!$E:$E,'TB LTD 12.22'!$F:$F,)</f>
        <v>Gal Sadeh USA 5-15.8.22</v>
      </c>
      <c r="F753" t="str">
        <f>IF(C753="Ltd",_xlfn.XLOOKUP(D753,Index!V:V,Index!R:R,),_xlfn.XLOOKUP(D753,Index!AG:AG,Index!AC:AC,))</f>
        <v>T&amp;E</v>
      </c>
      <c r="G753" t="str">
        <f>IF(C753="Ltd",_xlfn.XLOOKUP(D753,Index!V:V,Index!T:T,),_xlfn.XLOOKUP(D753,Index!AG:AG,Index!AE:AE,))</f>
        <v>Labs</v>
      </c>
      <c r="H753" s="31"/>
      <c r="I753" s="25">
        <f>_xlfn.XLOOKUP(_xlfn.NUMBERVALUE(MID(D753,2,4)),'TB LTD 12.22'!E:E,'TB LTD 12.22'!H:H,0,0,1)</f>
        <v>4715.72</v>
      </c>
      <c r="J753" s="30">
        <f>SUMIF(AJE!$E:$E,D753,AJE!$H:$H)</f>
        <v>0</v>
      </c>
      <c r="K753" s="30">
        <f>SUMIF(AJE!$Q:$Q,D753,AJE!$T:$T)</f>
        <v>0</v>
      </c>
      <c r="L753" s="39">
        <f t="shared" si="46"/>
        <v>4715.72</v>
      </c>
      <c r="M753" s="30">
        <f>SUMIF(AJE!$AB:$AB,D753,AJE!$AE:$AE)</f>
        <v>0</v>
      </c>
      <c r="N753" s="29">
        <f t="shared" si="47"/>
        <v>4715.72</v>
      </c>
      <c r="P753" s="29"/>
    </row>
    <row r="754" spans="1:16" x14ac:dyDescent="0.35">
      <c r="A754">
        <f>_xlfn.XLOOKUP($B754,Index!$E:$E,Index!$D:$D,)</f>
        <v>40</v>
      </c>
      <c r="B754" t="str">
        <f>IF($C754="Ltd",_xlfn.XLOOKUP($D754,Index!$V:$V,Index!$P:$P,),_xlfn.XLOOKUP($D754,Index!$AG:$AG,Index!$AA:$AA,))</f>
        <v>R&amp;D</v>
      </c>
      <c r="C754" t="str">
        <f t="shared" si="48"/>
        <v>Ltd</v>
      </c>
      <c r="D754" t="s">
        <v>1794</v>
      </c>
      <c r="E754" s="1" t="str">
        <f>_xlfn.XLOOKUP(_xlfn.NUMBERVALUE(MID(D754,2,4)),'TB LTD 12.22'!$E:$E,'TB LTD 12.22'!$F:$F,)</f>
        <v>Dor Segal USA 9.8-1.9.22</v>
      </c>
      <c r="F754" t="str">
        <f>IF(C754="Ltd",_xlfn.XLOOKUP(D754,Index!V:V,Index!R:R,),_xlfn.XLOOKUP(D754,Index!AG:AG,Index!AC:AC,))</f>
        <v>T&amp;E</v>
      </c>
      <c r="G754" t="str">
        <f>IF(C754="Ltd",_xlfn.XLOOKUP(D754,Index!V:V,Index!T:T,),_xlfn.XLOOKUP(D754,Index!AG:AG,Index!AE:AE,))</f>
        <v>Labs</v>
      </c>
      <c r="H754" s="31"/>
      <c r="I754" s="25">
        <f>_xlfn.XLOOKUP(_xlfn.NUMBERVALUE(MID(D754,2,4)),'TB LTD 12.22'!E:E,'TB LTD 12.22'!H:H,0,0,1)</f>
        <v>4526.72</v>
      </c>
      <c r="J754" s="30">
        <f>SUMIF(AJE!$E:$E,D754,AJE!$H:$H)</f>
        <v>0</v>
      </c>
      <c r="K754" s="30">
        <f>SUMIF(AJE!$Q:$Q,D754,AJE!$T:$T)</f>
        <v>0</v>
      </c>
      <c r="L754" s="39">
        <f t="shared" si="46"/>
        <v>4526.72</v>
      </c>
      <c r="M754" s="30">
        <f>SUMIF(AJE!$AB:$AB,D754,AJE!$AE:$AE)</f>
        <v>0</v>
      </c>
      <c r="N754" s="29">
        <f t="shared" si="47"/>
        <v>4526.72</v>
      </c>
      <c r="P754" s="29"/>
    </row>
    <row r="755" spans="1:16" x14ac:dyDescent="0.35">
      <c r="A755">
        <f>_xlfn.XLOOKUP($B755,Index!$E:$E,Index!$D:$D,)</f>
        <v>40</v>
      </c>
      <c r="B755" t="str">
        <f>IF($C755="Ltd",_xlfn.XLOOKUP($D755,Index!$V:$V,Index!$P:$P,),_xlfn.XLOOKUP($D755,Index!$AG:$AG,Index!$AA:$AA,))</f>
        <v>R&amp;D</v>
      </c>
      <c r="C755" t="str">
        <f t="shared" si="48"/>
        <v>Ltd</v>
      </c>
      <c r="D755" t="s">
        <v>1795</v>
      </c>
      <c r="E755" s="1" t="str">
        <f>_xlfn.XLOOKUP(_xlfn.NUMBERVALUE(MID(D755,2,4)),'TB LTD 12.22'!$E:$E,'TB LTD 12.22'!$F:$F,)</f>
        <v>Liav Elisha USA 10.8-1.9.22</v>
      </c>
      <c r="F755" t="str">
        <f>IF(C755="Ltd",_xlfn.XLOOKUP(D755,Index!V:V,Index!R:R,),_xlfn.XLOOKUP(D755,Index!AG:AG,Index!AC:AC,))</f>
        <v>T&amp;E</v>
      </c>
      <c r="G755">
        <f>IF(C755="Ltd",_xlfn.XLOOKUP(D755,Index!V:V,Index!T:T,),_xlfn.XLOOKUP(D755,Index!AG:AG,Index!AE:AE,))</f>
        <v>0</v>
      </c>
      <c r="H755" s="31"/>
      <c r="I755" s="25">
        <f>_xlfn.XLOOKUP(_xlfn.NUMBERVALUE(MID(D755,2,4)),'TB LTD 12.22'!E:E,'TB LTD 12.22'!H:H,0,0,1)</f>
        <v>4521.8500000000004</v>
      </c>
      <c r="J755" s="30">
        <f>SUMIF(AJE!$E:$E,D755,AJE!$H:$H)</f>
        <v>0</v>
      </c>
      <c r="K755" s="30">
        <f>SUMIF(AJE!$Q:$Q,D755,AJE!$T:$T)</f>
        <v>0</v>
      </c>
      <c r="L755" s="39">
        <f t="shared" si="46"/>
        <v>4521.8500000000004</v>
      </c>
      <c r="M755" s="30">
        <f>SUMIF(AJE!$AB:$AB,D755,AJE!$AE:$AE)</f>
        <v>0</v>
      </c>
      <c r="N755" s="29">
        <f t="shared" si="47"/>
        <v>4521.8500000000004</v>
      </c>
      <c r="P755" s="29"/>
    </row>
    <row r="756" spans="1:16" x14ac:dyDescent="0.35">
      <c r="A756">
        <f>_xlfn.XLOOKUP($B756,Index!$E:$E,Index!$D:$D,)</f>
        <v>40</v>
      </c>
      <c r="B756" t="str">
        <f>IF($C756="Ltd",_xlfn.XLOOKUP($D756,Index!$V:$V,Index!$P:$P,),_xlfn.XLOOKUP($D756,Index!$AG:$AG,Index!$AA:$AA,))</f>
        <v>R&amp;D</v>
      </c>
      <c r="C756" t="str">
        <f t="shared" si="48"/>
        <v>Ltd</v>
      </c>
      <c r="D756" t="s">
        <v>1796</v>
      </c>
      <c r="E756" s="1" t="str">
        <f>_xlfn.XLOOKUP(_xlfn.NUMBERVALUE(MID(D756,2,4)),'TB LTD 12.22'!$E:$E,'TB LTD 12.22'!$F:$F,)</f>
        <v>Yehonatan Zlotnik USA 10.8-19.8.22</v>
      </c>
      <c r="F756" t="str">
        <f>IF(C756="Ltd",_xlfn.XLOOKUP(D756,Index!V:V,Index!R:R,),_xlfn.XLOOKUP(D756,Index!AG:AG,Index!AC:AC,))</f>
        <v>T&amp;E</v>
      </c>
      <c r="G756">
        <f>IF(C756="Ltd",_xlfn.XLOOKUP(D756,Index!V:V,Index!T:T,),_xlfn.XLOOKUP(D756,Index!AG:AG,Index!AE:AE,))</f>
        <v>0</v>
      </c>
      <c r="H756" s="31"/>
      <c r="I756" s="25">
        <f>_xlfn.XLOOKUP(_xlfn.NUMBERVALUE(MID(D756,2,4)),'TB LTD 12.22'!E:E,'TB LTD 12.22'!H:H,0,0,1)</f>
        <v>4763.26</v>
      </c>
      <c r="J756" s="30">
        <f>SUMIF(AJE!$E:$E,D756,AJE!$H:$H)</f>
        <v>0</v>
      </c>
      <c r="K756" s="30">
        <f>SUMIF(AJE!$Q:$Q,D756,AJE!$T:$T)</f>
        <v>0</v>
      </c>
      <c r="L756" s="39">
        <f t="shared" si="46"/>
        <v>4763.26</v>
      </c>
      <c r="M756" s="30">
        <f>SUMIF(AJE!$AB:$AB,D756,AJE!$AE:$AE)</f>
        <v>0</v>
      </c>
      <c r="N756" s="29">
        <f t="shared" si="47"/>
        <v>4763.26</v>
      </c>
      <c r="P756" s="29"/>
    </row>
    <row r="757" spans="1:16" x14ac:dyDescent="0.35">
      <c r="A757">
        <f>_xlfn.XLOOKUP($B757,Index!$E:$E,Index!$D:$D,)</f>
        <v>40</v>
      </c>
      <c r="B757" t="str">
        <f>IF($C757="Ltd",_xlfn.XLOOKUP($D757,Index!$V:$V,Index!$P:$P,),_xlfn.XLOOKUP($D757,Index!$AG:$AG,Index!$AA:$AA,))</f>
        <v>R&amp;D</v>
      </c>
      <c r="C757" t="str">
        <f t="shared" si="48"/>
        <v>Ltd</v>
      </c>
      <c r="D757" t="s">
        <v>1797</v>
      </c>
      <c r="E757" s="1" t="str">
        <f>_xlfn.XLOOKUP(_xlfn.NUMBERVALUE(MID(D757,2,4)),'TB LTD 12.22'!$E:$E,'TB LTD 12.22'!$F:$F,)</f>
        <v>Revital Aronis - USA 24.8-1.9.22</v>
      </c>
      <c r="F757" t="str">
        <f>IF(C757="Ltd",_xlfn.XLOOKUP(D757,Index!V:V,Index!R:R,),_xlfn.XLOOKUP(D757,Index!AG:AG,Index!AC:AC,))</f>
        <v>T&amp;E</v>
      </c>
      <c r="G757" t="str">
        <f>IF(C757="Ltd",_xlfn.XLOOKUP(D757,Index!V:V,Index!T:T,),_xlfn.XLOOKUP(D757,Index!AG:AG,Index!AE:AE,))</f>
        <v>Product</v>
      </c>
      <c r="H757" s="31"/>
      <c r="I757" s="25">
        <f>_xlfn.XLOOKUP(_xlfn.NUMBERVALUE(MID(D757,2,4)),'TB LTD 12.22'!E:E,'TB LTD 12.22'!H:H,0,0,1)</f>
        <v>3522.38</v>
      </c>
      <c r="J757" s="30">
        <f>SUMIF(AJE!$E:$E,D757,AJE!$H:$H)</f>
        <v>0</v>
      </c>
      <c r="K757" s="30">
        <f>SUMIF(AJE!$Q:$Q,D757,AJE!$T:$T)</f>
        <v>0</v>
      </c>
      <c r="L757" s="39">
        <f t="shared" si="46"/>
        <v>3522.38</v>
      </c>
      <c r="M757" s="30">
        <f>SUMIF(AJE!$AB:$AB,D757,AJE!$AE:$AE)</f>
        <v>0</v>
      </c>
      <c r="N757" s="29">
        <f t="shared" si="47"/>
        <v>3522.38</v>
      </c>
      <c r="P757" s="29"/>
    </row>
    <row r="758" spans="1:16" x14ac:dyDescent="0.35">
      <c r="A758">
        <f>_xlfn.XLOOKUP($B758,Index!$E:$E,Index!$D:$D,)</f>
        <v>50</v>
      </c>
      <c r="B758" t="str">
        <f>IF($C758="Ltd",_xlfn.XLOOKUP($D758,Index!$V:$V,Index!$P:$P,),_xlfn.XLOOKUP($D758,Index!$AG:$AG,Index!$AA:$AA,))</f>
        <v>Sales</v>
      </c>
      <c r="C758" t="str">
        <f t="shared" si="48"/>
        <v>Ltd</v>
      </c>
      <c r="D758" t="s">
        <v>1798</v>
      </c>
      <c r="E758" s="1" t="str">
        <f>_xlfn.XLOOKUP(_xlfn.NUMBERVALUE(MID(D758,2,4)),'TB LTD 12.22'!$E:$E,'TB LTD 12.22'!$F:$F,)</f>
        <v>Guy sax- Vegas 21.8-14.9.22</v>
      </c>
      <c r="F758" t="str">
        <f>IF(C758="Ltd",_xlfn.XLOOKUP(D758,Index!V:V,Index!R:R,),_xlfn.XLOOKUP(D758,Index!AG:AG,Index!AC:AC,))</f>
        <v>T&amp;E</v>
      </c>
      <c r="G758">
        <f>IF(C758="Ltd",_xlfn.XLOOKUP(D758,Index!V:V,Index!T:T,),_xlfn.XLOOKUP(D758,Index!AG:AG,Index!AE:AE,))</f>
        <v>0</v>
      </c>
      <c r="H758" s="31"/>
      <c r="I758" s="25">
        <f>_xlfn.XLOOKUP(_xlfn.NUMBERVALUE(MID(D758,2,4)),'TB LTD 12.22'!E:E,'TB LTD 12.22'!H:H,0,0,1)</f>
        <v>4815.7700000000004</v>
      </c>
      <c r="J758" s="30">
        <f>SUMIF(AJE!$E:$E,D758,AJE!$H:$H)</f>
        <v>0</v>
      </c>
      <c r="K758" s="30">
        <f>SUMIF(AJE!$Q:$Q,D758,AJE!$T:$T)</f>
        <v>0</v>
      </c>
      <c r="L758" s="39">
        <f t="shared" si="46"/>
        <v>4815.7700000000004</v>
      </c>
      <c r="M758" s="30">
        <f>SUMIF(AJE!$AB:$AB,D758,AJE!$AE:$AE)</f>
        <v>0</v>
      </c>
      <c r="N758" s="29">
        <f t="shared" si="47"/>
        <v>4815.7700000000004</v>
      </c>
      <c r="P758" s="29"/>
    </row>
    <row r="759" spans="1:16" x14ac:dyDescent="0.35">
      <c r="A759">
        <f>_xlfn.XLOOKUP($B759,Index!$E:$E,Index!$D:$D,)</f>
        <v>70</v>
      </c>
      <c r="B759" t="str">
        <f>IF($C759="Ltd",_xlfn.XLOOKUP($D759,Index!$V:$V,Index!$P:$P,),_xlfn.XLOOKUP($D759,Index!$AG:$AG,Index!$AA:$AA,))</f>
        <v>G&amp;A</v>
      </c>
      <c r="C759" t="str">
        <f t="shared" si="48"/>
        <v>Ltd</v>
      </c>
      <c r="D759" t="s">
        <v>1799</v>
      </c>
      <c r="E759" s="1" t="str">
        <f>_xlfn.XLOOKUP(_xlfn.NUMBERVALUE(MID(D759,2,4)),'TB LTD 12.22'!$E:$E,'TB LTD 12.22'!$F:$F,)</f>
        <v>Irina M USA 21-28.8.22</v>
      </c>
      <c r="F759" t="str">
        <f>IF(C759="Ltd",_xlfn.XLOOKUP(D759,Index!V:V,Index!R:R,),_xlfn.XLOOKUP(D759,Index!AG:AG,Index!AC:AC,))</f>
        <v>T&amp;E</v>
      </c>
      <c r="G759">
        <f>IF(C759="Ltd",_xlfn.XLOOKUP(D759,Index!V:V,Index!T:T,),_xlfn.XLOOKUP(D759,Index!AG:AG,Index!AE:AE,))</f>
        <v>0</v>
      </c>
      <c r="H759" s="31"/>
      <c r="I759" s="25">
        <f>_xlfn.XLOOKUP(_xlfn.NUMBERVALUE(MID(D759,2,4)),'TB LTD 12.22'!E:E,'TB LTD 12.22'!H:H,0,0,1)</f>
        <v>2677.55</v>
      </c>
      <c r="J759" s="30">
        <f>SUMIF(AJE!$E:$E,D759,AJE!$H:$H)</f>
        <v>0</v>
      </c>
      <c r="K759" s="30">
        <f>SUMIF(AJE!$Q:$Q,D759,AJE!$T:$T)</f>
        <v>0</v>
      </c>
      <c r="L759" s="39">
        <f t="shared" si="46"/>
        <v>2677.55</v>
      </c>
      <c r="M759" s="30">
        <f>SUMIF(AJE!$AB:$AB,D759,AJE!$AE:$AE)</f>
        <v>0</v>
      </c>
      <c r="N759" s="29">
        <f t="shared" si="47"/>
        <v>2677.55</v>
      </c>
      <c r="P759" s="29"/>
    </row>
    <row r="760" spans="1:16" x14ac:dyDescent="0.35">
      <c r="A760">
        <f>_xlfn.XLOOKUP($B760,Index!$E:$E,Index!$D:$D,)</f>
        <v>60</v>
      </c>
      <c r="B760" t="str">
        <f>IF($C760="Ltd",_xlfn.XLOOKUP($D760,Index!$V:$V,Index!$P:$P,),_xlfn.XLOOKUP($D760,Index!$AG:$AG,Index!$AA:$AA,))</f>
        <v>Marketing</v>
      </c>
      <c r="C760" t="str">
        <f t="shared" si="48"/>
        <v>Ltd</v>
      </c>
      <c r="D760" t="s">
        <v>1800</v>
      </c>
      <c r="E760" s="1" t="str">
        <f>_xlfn.XLOOKUP(_xlfn.NUMBERVALUE(MID(D760,2,4)),'TB LTD 12.22'!$E:$E,'TB LTD 12.22'!$F:$F,)</f>
        <v>Yiftach Keshet Australia 24.8-5.9.22</v>
      </c>
      <c r="F760" t="str">
        <f>IF(C760="Ltd",_xlfn.XLOOKUP(D760,Index!V:V,Index!R:R,),_xlfn.XLOOKUP(D760,Index!AG:AG,Index!AC:AC,))</f>
        <v>T&amp;E</v>
      </c>
      <c r="G760">
        <f>IF(C760="Ltd",_xlfn.XLOOKUP(D760,Index!V:V,Index!T:T,),_xlfn.XLOOKUP(D760,Index!AG:AG,Index!AE:AE,))</f>
        <v>0</v>
      </c>
      <c r="H760" s="31"/>
      <c r="I760" s="25">
        <f>_xlfn.XLOOKUP(_xlfn.NUMBERVALUE(MID(D760,2,4)),'TB LTD 12.22'!E:E,'TB LTD 12.22'!H:H,0,0,1)</f>
        <v>5215.75</v>
      </c>
      <c r="J760" s="30">
        <f>SUMIF(AJE!$E:$E,D760,AJE!$H:$H)</f>
        <v>0</v>
      </c>
      <c r="K760" s="30">
        <f>SUMIF(AJE!$Q:$Q,D760,AJE!$T:$T)</f>
        <v>0</v>
      </c>
      <c r="L760" s="39">
        <f t="shared" si="46"/>
        <v>5215.75</v>
      </c>
      <c r="M760" s="30">
        <f>SUMIF(AJE!$AB:$AB,D760,AJE!$AE:$AE)</f>
        <v>0</v>
      </c>
      <c r="N760" s="29">
        <f t="shared" si="47"/>
        <v>5215.75</v>
      </c>
      <c r="P760" s="29"/>
    </row>
    <row r="761" spans="1:16" x14ac:dyDescent="0.35">
      <c r="A761">
        <f>_xlfn.XLOOKUP($B761,Index!$E:$E,Index!$D:$D,)</f>
        <v>40</v>
      </c>
      <c r="B761" t="str">
        <f>IF($C761="Ltd",_xlfn.XLOOKUP($D761,Index!$V:$V,Index!$P:$P,),_xlfn.XLOOKUP($D761,Index!$AG:$AG,Index!$AA:$AA,))</f>
        <v>R&amp;D</v>
      </c>
      <c r="C761" t="str">
        <f t="shared" si="48"/>
        <v>Ltd</v>
      </c>
      <c r="D761" t="s">
        <v>1801</v>
      </c>
      <c r="E761" s="1" t="str">
        <f>_xlfn.XLOOKUP(_xlfn.NUMBERVALUE(MID(D761,2,4)),'TB LTD 12.22'!$E:$E,'TB LTD 12.22'!$F:$F,)</f>
        <v>Elad Mizrahi USA 20.11-3.12.22</v>
      </c>
      <c r="F761" t="str">
        <f>IF(C761="Ltd",_xlfn.XLOOKUP(D761,Index!V:V,Index!R:R,),_xlfn.XLOOKUP(D761,Index!AG:AG,Index!AC:AC,))</f>
        <v>T&amp;E</v>
      </c>
      <c r="G761">
        <f>IF(C761="Ltd",_xlfn.XLOOKUP(D761,Index!V:V,Index!T:T,),_xlfn.XLOOKUP(D761,Index!AG:AG,Index!AE:AE,))</f>
        <v>0</v>
      </c>
      <c r="H761" s="31"/>
      <c r="I761" s="25">
        <f>_xlfn.XLOOKUP(_xlfn.NUMBERVALUE(MID(D761,2,4)),'TB LTD 12.22'!E:E,'TB LTD 12.22'!H:H,0,0,1)</f>
        <v>3168.59</v>
      </c>
      <c r="J761" s="30">
        <f>SUMIF(AJE!$E:$E,D761,AJE!$H:$H)</f>
        <v>0</v>
      </c>
      <c r="K761" s="30">
        <f>SUMIF(AJE!$Q:$Q,D761,AJE!$T:$T)</f>
        <v>0</v>
      </c>
      <c r="L761" s="39">
        <f t="shared" si="46"/>
        <v>3168.59</v>
      </c>
      <c r="M761" s="30">
        <f>SUMIF(AJE!$AB:$AB,D761,AJE!$AE:$AE)</f>
        <v>0</v>
      </c>
      <c r="N761" s="29">
        <f t="shared" si="47"/>
        <v>3168.59</v>
      </c>
      <c r="P761" s="29"/>
    </row>
    <row r="762" spans="1:16" x14ac:dyDescent="0.35">
      <c r="A762">
        <f>_xlfn.XLOOKUP($B762,Index!$E:$E,Index!$D:$D,)</f>
        <v>40</v>
      </c>
      <c r="B762" t="str">
        <f>IF($C762="Ltd",_xlfn.XLOOKUP($D762,Index!$V:$V,Index!$P:$P,),_xlfn.XLOOKUP($D762,Index!$AG:$AG,Index!$AA:$AA,))</f>
        <v>R&amp;D</v>
      </c>
      <c r="C762" t="str">
        <f t="shared" si="48"/>
        <v>Ltd</v>
      </c>
      <c r="D762" t="s">
        <v>1802</v>
      </c>
      <c r="E762" s="1" t="str">
        <f>_xlfn.XLOOKUP(_xlfn.NUMBERVALUE(MID(D762,2,4)),'TB LTD 12.22'!$E:$E,'TB LTD 12.22'!$F:$F,)</f>
        <v>Daniel Ziv USA 20.11-3.12.22</v>
      </c>
      <c r="F762" t="str">
        <f>IF(C762="Ltd",_xlfn.XLOOKUP(D762,Index!V:V,Index!R:R,),_xlfn.XLOOKUP(D762,Index!AG:AG,Index!AC:AC,))</f>
        <v>T&amp;E</v>
      </c>
      <c r="G762">
        <f>IF(C762="Ltd",_xlfn.XLOOKUP(D762,Index!V:V,Index!T:T,),_xlfn.XLOOKUP(D762,Index!AG:AG,Index!AE:AE,))</f>
        <v>0</v>
      </c>
      <c r="H762" s="31"/>
      <c r="I762" s="25">
        <f>_xlfn.XLOOKUP(_xlfn.NUMBERVALUE(MID(D762,2,4)),'TB LTD 12.22'!E:E,'TB LTD 12.22'!H:H,0,0,1)</f>
        <v>3262.03</v>
      </c>
      <c r="J762" s="30">
        <f>SUMIF(AJE!$E:$E,D762,AJE!$H:$H)</f>
        <v>0</v>
      </c>
      <c r="K762" s="30">
        <f>SUMIF(AJE!$Q:$Q,D762,AJE!$T:$T)</f>
        <v>0</v>
      </c>
      <c r="L762" s="39">
        <f t="shared" si="46"/>
        <v>3262.03</v>
      </c>
      <c r="M762" s="30">
        <f>SUMIF(AJE!$AB:$AB,D762,AJE!$AE:$AE)</f>
        <v>0</v>
      </c>
      <c r="N762" s="29">
        <f t="shared" si="47"/>
        <v>3262.03</v>
      </c>
      <c r="P762" s="29"/>
    </row>
    <row r="763" spans="1:16" x14ac:dyDescent="0.35">
      <c r="A763">
        <f>_xlfn.XLOOKUP($B763,Index!$E:$E,Index!$D:$D,)</f>
        <v>40</v>
      </c>
      <c r="B763" t="str">
        <f>IF($C763="Ltd",_xlfn.XLOOKUP($D763,Index!$V:$V,Index!$P:$P,),_xlfn.XLOOKUP($D763,Index!$AG:$AG,Index!$AA:$AA,))</f>
        <v>R&amp;D</v>
      </c>
      <c r="C763" t="str">
        <f t="shared" si="48"/>
        <v>Ltd</v>
      </c>
      <c r="D763" t="s">
        <v>1803</v>
      </c>
      <c r="E763" s="1" t="str">
        <f>_xlfn.XLOOKUP(_xlfn.NUMBERVALUE(MID(D763,2,4)),'TB LTD 12.22'!$E:$E,'TB LTD 12.22'!$F:$F,)</f>
        <v>Alon Kushnir USA 27.11-3.12.22</v>
      </c>
      <c r="F763" t="str">
        <f>IF(C763="Ltd",_xlfn.XLOOKUP(D763,Index!V:V,Index!R:R,),_xlfn.XLOOKUP(D763,Index!AG:AG,Index!AC:AC,))</f>
        <v>T&amp;E</v>
      </c>
      <c r="G763">
        <f>IF(C763="Ltd",_xlfn.XLOOKUP(D763,Index!V:V,Index!T:T,),_xlfn.XLOOKUP(D763,Index!AG:AG,Index!AE:AE,))</f>
        <v>0</v>
      </c>
      <c r="H763" s="31"/>
      <c r="I763" s="25">
        <f>_xlfn.XLOOKUP(_xlfn.NUMBERVALUE(MID(D763,2,4)),'TB LTD 12.22'!E:E,'TB LTD 12.22'!H:H,0,0,1)</f>
        <v>4736.7700000000004</v>
      </c>
      <c r="J763" s="30">
        <f>SUMIF(AJE!$E:$E,D763,AJE!$H:$H)</f>
        <v>0</v>
      </c>
      <c r="K763" s="30">
        <f>SUMIF(AJE!$Q:$Q,D763,AJE!$T:$T)</f>
        <v>0</v>
      </c>
      <c r="L763" s="39">
        <f t="shared" si="46"/>
        <v>4736.7700000000004</v>
      </c>
      <c r="M763" s="30">
        <f>SUMIF(AJE!$AB:$AB,D763,AJE!$AE:$AE)</f>
        <v>0</v>
      </c>
      <c r="N763" s="29">
        <f t="shared" si="47"/>
        <v>4736.7700000000004</v>
      </c>
      <c r="P763" s="29"/>
    </row>
    <row r="764" spans="1:16" x14ac:dyDescent="0.35">
      <c r="A764">
        <f>_xlfn.XLOOKUP($B764,Index!$E:$E,Index!$D:$D,)</f>
        <v>40</v>
      </c>
      <c r="B764" t="str">
        <f>IF($C764="Ltd",_xlfn.XLOOKUP($D764,Index!$V:$V,Index!$P:$P,),_xlfn.XLOOKUP($D764,Index!$AG:$AG,Index!$AA:$AA,))</f>
        <v>R&amp;D</v>
      </c>
      <c r="C764" t="str">
        <f t="shared" si="48"/>
        <v>Ltd</v>
      </c>
      <c r="D764" t="s">
        <v>1804</v>
      </c>
      <c r="E764" s="1" t="str">
        <f>_xlfn.XLOOKUP(_xlfn.NUMBERVALUE(MID(D764,2,4)),'TB LTD 12.22'!$E:$E,'TB LTD 12.22'!$F:$F,)</f>
        <v>Ben Levin USA 27.11-3.12.22</v>
      </c>
      <c r="F764" t="str">
        <f>IF(C764="Ltd",_xlfn.XLOOKUP(D764,Index!V:V,Index!R:R,),_xlfn.XLOOKUP(D764,Index!AG:AG,Index!AC:AC,))</f>
        <v>T&amp;E</v>
      </c>
      <c r="G764">
        <f>IF(C764="Ltd",_xlfn.XLOOKUP(D764,Index!V:V,Index!T:T,),_xlfn.XLOOKUP(D764,Index!AG:AG,Index!AE:AE,))</f>
        <v>0</v>
      </c>
      <c r="H764" s="31"/>
      <c r="I764" s="25">
        <f>_xlfn.XLOOKUP(_xlfn.NUMBERVALUE(MID(D764,2,4)),'TB LTD 12.22'!E:E,'TB LTD 12.22'!H:H,0,0,1)</f>
        <v>3800.35</v>
      </c>
      <c r="J764" s="30">
        <f>SUMIF(AJE!$E:$E,D764,AJE!$H:$H)</f>
        <v>0</v>
      </c>
      <c r="K764" s="30">
        <f>SUMIF(AJE!$Q:$Q,D764,AJE!$T:$T)</f>
        <v>0</v>
      </c>
      <c r="L764" s="39">
        <f t="shared" si="46"/>
        <v>3800.35</v>
      </c>
      <c r="M764" s="30">
        <f>SUMIF(AJE!$AB:$AB,D764,AJE!$AE:$AE)</f>
        <v>0</v>
      </c>
      <c r="N764" s="29">
        <f t="shared" si="47"/>
        <v>3800.35</v>
      </c>
      <c r="P764" s="29"/>
    </row>
    <row r="765" spans="1:16" x14ac:dyDescent="0.35">
      <c r="A765">
        <f>_xlfn.XLOOKUP($B765,Index!$E:$E,Index!$D:$D,)</f>
        <v>60</v>
      </c>
      <c r="B765" t="str">
        <f>IF($C765="Ltd",_xlfn.XLOOKUP($D765,Index!$V:$V,Index!$P:$P,),_xlfn.XLOOKUP($D765,Index!$AG:$AG,Index!$AA:$AA,))</f>
        <v>Marketing</v>
      </c>
      <c r="C765" t="str">
        <f t="shared" si="48"/>
        <v>Ltd</v>
      </c>
      <c r="D765" t="s">
        <v>1805</v>
      </c>
      <c r="E765" s="1" t="str">
        <f>_xlfn.XLOOKUP(_xlfn.NUMBERVALUE(MID(D765,2,4)),'TB LTD 12.22'!$E:$E,'TB LTD 12.22'!$F:$F,)</f>
        <v>Zev Brodsky USA 21.8-27.8.22</v>
      </c>
      <c r="F765" t="str">
        <f>IF(C765="Ltd",_xlfn.XLOOKUP(D765,Index!V:V,Index!R:R,),_xlfn.XLOOKUP(D765,Index!AG:AG,Index!AC:AC,))</f>
        <v>T&amp;E</v>
      </c>
      <c r="G765">
        <f>IF(C765="Ltd",_xlfn.XLOOKUP(D765,Index!V:V,Index!T:T,),_xlfn.XLOOKUP(D765,Index!AG:AG,Index!AE:AE,))</f>
        <v>0</v>
      </c>
      <c r="H765" s="31"/>
      <c r="I765" s="25">
        <f>_xlfn.XLOOKUP(_xlfn.NUMBERVALUE(MID(D765,2,4)),'TB LTD 12.22'!E:E,'TB LTD 12.22'!H:H,0,0,1)</f>
        <v>2523.79</v>
      </c>
      <c r="J765" s="30">
        <f>SUMIF(AJE!$E:$E,D765,AJE!$H:$H)</f>
        <v>0</v>
      </c>
      <c r="K765" s="30">
        <f>SUMIF(AJE!$Q:$Q,D765,AJE!$T:$T)</f>
        <v>0</v>
      </c>
      <c r="L765" s="39">
        <f t="shared" si="46"/>
        <v>2523.79</v>
      </c>
      <c r="M765" s="30">
        <f>SUMIF(AJE!$AB:$AB,D765,AJE!$AE:$AE)</f>
        <v>0</v>
      </c>
      <c r="N765" s="29">
        <f t="shared" si="47"/>
        <v>2523.79</v>
      </c>
      <c r="P765" s="29"/>
    </row>
    <row r="766" spans="1:16" x14ac:dyDescent="0.35">
      <c r="A766">
        <f>_xlfn.XLOOKUP($B766,Index!$E:$E,Index!$D:$D,)</f>
        <v>50</v>
      </c>
      <c r="B766" t="str">
        <f>IF($C766="Ltd",_xlfn.XLOOKUP($D766,Index!$V:$V,Index!$P:$P,),_xlfn.XLOOKUP($D766,Index!$AG:$AG,Index!$AA:$AA,))</f>
        <v>Sales</v>
      </c>
      <c r="C766" t="str">
        <f t="shared" si="48"/>
        <v>Ltd</v>
      </c>
      <c r="D766" t="s">
        <v>1806</v>
      </c>
      <c r="E766" s="1" t="str">
        <f>_xlfn.XLOOKUP(_xlfn.NUMBERVALUE(MID(D766,2,4)),'TB LTD 12.22'!$E:$E,'TB LTD 12.22'!$F:$F,)</f>
        <v>Jonathan Nativ - USA -21-24.8.22</v>
      </c>
      <c r="F766" t="str">
        <f>IF(C766="Ltd",_xlfn.XLOOKUP(D766,Index!V:V,Index!R:R,),_xlfn.XLOOKUP(D766,Index!AG:AG,Index!AC:AC,))</f>
        <v>T&amp;E</v>
      </c>
      <c r="G766">
        <f>IF(C766="Ltd",_xlfn.XLOOKUP(D766,Index!V:V,Index!T:T,),_xlfn.XLOOKUP(D766,Index!AG:AG,Index!AE:AE,))</f>
        <v>0</v>
      </c>
      <c r="H766" s="31"/>
      <c r="I766" s="25">
        <f>_xlfn.XLOOKUP(_xlfn.NUMBERVALUE(MID(D766,2,4)),'TB LTD 12.22'!E:E,'TB LTD 12.22'!H:H,0,0,1)</f>
        <v>653.97</v>
      </c>
      <c r="J766" s="30">
        <f>SUMIF(AJE!$E:$E,D766,AJE!$H:$H)</f>
        <v>0</v>
      </c>
      <c r="K766" s="30">
        <f>SUMIF(AJE!$Q:$Q,D766,AJE!$T:$T)</f>
        <v>0</v>
      </c>
      <c r="L766" s="39">
        <f t="shared" si="46"/>
        <v>653.97</v>
      </c>
      <c r="M766" s="30">
        <f>SUMIF(AJE!$AB:$AB,D766,AJE!$AE:$AE)</f>
        <v>0</v>
      </c>
      <c r="N766" s="29">
        <f t="shared" si="47"/>
        <v>653.97</v>
      </c>
      <c r="P766" s="29"/>
    </row>
    <row r="767" spans="1:16" x14ac:dyDescent="0.35">
      <c r="A767">
        <f>_xlfn.XLOOKUP($B767,Index!$E:$E,Index!$D:$D,)</f>
        <v>40</v>
      </c>
      <c r="B767" t="str">
        <f>IF($C767="Ltd",_xlfn.XLOOKUP($D767,Index!$V:$V,Index!$P:$P,),_xlfn.XLOOKUP($D767,Index!$AG:$AG,Index!$AA:$AA,))</f>
        <v>R&amp;D</v>
      </c>
      <c r="C767" t="str">
        <f t="shared" si="48"/>
        <v>Ltd</v>
      </c>
      <c r="D767" t="s">
        <v>1807</v>
      </c>
      <c r="E767" s="1" t="str">
        <f>_xlfn.XLOOKUP(_xlfn.NUMBERVALUE(MID(D767,2,4)),'TB LTD 12.22'!$E:$E,'TB LTD 12.22'!$F:$F,)</f>
        <v>Ron rasin USA 22-30.9.22</v>
      </c>
      <c r="F767" t="str">
        <f>IF(C767="Ltd",_xlfn.XLOOKUP(D767,Index!V:V,Index!R:R,),_xlfn.XLOOKUP(D767,Index!AG:AG,Index!AC:AC,))</f>
        <v>T&amp;E</v>
      </c>
      <c r="G767" t="str">
        <f>IF(C767="Ltd",_xlfn.XLOOKUP(D767,Index!V:V,Index!T:T,),_xlfn.XLOOKUP(D767,Index!AG:AG,Index!AE:AE,))</f>
        <v>Product</v>
      </c>
      <c r="H767" s="31"/>
      <c r="I767" s="25">
        <f>_xlfn.XLOOKUP(_xlfn.NUMBERVALUE(MID(D767,2,4)),'TB LTD 12.22'!E:E,'TB LTD 12.22'!H:H,0,0,1)</f>
        <v>5635.8</v>
      </c>
      <c r="J767" s="30">
        <f>SUMIF(AJE!$E:$E,D767,AJE!$H:$H)</f>
        <v>0</v>
      </c>
      <c r="K767" s="30">
        <f>SUMIF(AJE!$Q:$Q,D767,AJE!$T:$T)</f>
        <v>0</v>
      </c>
      <c r="L767" s="39">
        <f t="shared" si="46"/>
        <v>5635.8</v>
      </c>
      <c r="M767" s="30">
        <f>SUMIF(AJE!$AB:$AB,D767,AJE!$AE:$AE)</f>
        <v>0</v>
      </c>
      <c r="N767" s="29">
        <f t="shared" si="47"/>
        <v>5635.8</v>
      </c>
      <c r="P767" s="29"/>
    </row>
    <row r="768" spans="1:16" x14ac:dyDescent="0.35">
      <c r="A768">
        <f>_xlfn.XLOOKUP($B768,Index!$E:$E,Index!$D:$D,)</f>
        <v>70</v>
      </c>
      <c r="B768" t="str">
        <f>IF($C768="Ltd",_xlfn.XLOOKUP($D768,Index!$V:$V,Index!$P:$P,),_xlfn.XLOOKUP($D768,Index!$AG:$AG,Index!$AA:$AA,))</f>
        <v>G&amp;A</v>
      </c>
      <c r="C768" t="str">
        <f t="shared" si="48"/>
        <v>Ltd</v>
      </c>
      <c r="D768" t="s">
        <v>1808</v>
      </c>
      <c r="E768" s="1" t="str">
        <f>_xlfn.XLOOKUP(_xlfn.NUMBERVALUE(MID(D768,2,4)),'TB LTD 12.22'!$E:$E,'TB LTD 12.22'!$F:$F,)</f>
        <v>Tali Ovadia Singapore 17-22.10.22</v>
      </c>
      <c r="F768" t="str">
        <f>IF(C768="Ltd",_xlfn.XLOOKUP(D768,Index!V:V,Index!R:R,),_xlfn.XLOOKUP(D768,Index!AG:AG,Index!AC:AC,))</f>
        <v>T&amp;E</v>
      </c>
      <c r="G768">
        <f>IF(C768="Ltd",_xlfn.XLOOKUP(D768,Index!V:V,Index!T:T,),_xlfn.XLOOKUP(D768,Index!AG:AG,Index!AE:AE,))</f>
        <v>0</v>
      </c>
      <c r="H768" s="31"/>
      <c r="I768" s="25">
        <f>_xlfn.XLOOKUP(_xlfn.NUMBERVALUE(MID(D768,2,4)),'TB LTD 12.22'!E:E,'TB LTD 12.22'!H:H,0,0,1)</f>
        <v>3835.63</v>
      </c>
      <c r="J768" s="30">
        <f>SUMIF(AJE!$E:$E,D768,AJE!$H:$H)</f>
        <v>0</v>
      </c>
      <c r="K768" s="30">
        <f>SUMIF(AJE!$Q:$Q,D768,AJE!$T:$T)</f>
        <v>0</v>
      </c>
      <c r="L768" s="39">
        <f t="shared" si="46"/>
        <v>3835.63</v>
      </c>
      <c r="M768" s="30">
        <f>SUMIF(AJE!$AB:$AB,D768,AJE!$AE:$AE)</f>
        <v>0</v>
      </c>
      <c r="N768" s="29">
        <f t="shared" si="47"/>
        <v>3835.63</v>
      </c>
      <c r="P768" s="29"/>
    </row>
    <row r="769" spans="1:16" x14ac:dyDescent="0.35">
      <c r="A769">
        <f>_xlfn.XLOOKUP($B769,Index!$E:$E,Index!$D:$D,)</f>
        <v>40</v>
      </c>
      <c r="B769" t="str">
        <f>IF($C769="Ltd",_xlfn.XLOOKUP($D769,Index!$V:$V,Index!$P:$P,),_xlfn.XLOOKUP($D769,Index!$AG:$AG,Index!$AA:$AA,))</f>
        <v>R&amp;D</v>
      </c>
      <c r="C769" t="str">
        <f t="shared" si="48"/>
        <v>Ltd</v>
      </c>
      <c r="D769" t="s">
        <v>1809</v>
      </c>
      <c r="E769" s="1" t="str">
        <f>_xlfn.XLOOKUP(_xlfn.NUMBERVALUE(MID(D769,2,4)),'TB LTD 12.22'!$E:$E,'TB LTD 12.22'!$F:$F,)</f>
        <v>Revital Aronis - USA 29.10-4.11.22</v>
      </c>
      <c r="F769" t="str">
        <f>IF(C769="Ltd",_xlfn.XLOOKUP(D769,Index!V:V,Index!R:R,),_xlfn.XLOOKUP(D769,Index!AG:AG,Index!AC:AC,))</f>
        <v>T&amp;E</v>
      </c>
      <c r="G769" t="str">
        <f>IF(C769="Ltd",_xlfn.XLOOKUP(D769,Index!V:V,Index!T:T,),_xlfn.XLOOKUP(D769,Index!AG:AG,Index!AE:AE,))</f>
        <v>Product</v>
      </c>
      <c r="H769" s="31"/>
      <c r="I769" s="25">
        <f>_xlfn.XLOOKUP(_xlfn.NUMBERVALUE(MID(D769,2,4)),'TB LTD 12.22'!E:E,'TB LTD 12.22'!H:H,0,0,1)</f>
        <v>2635.74</v>
      </c>
      <c r="J769" s="30">
        <f>SUMIF(AJE!$E:$E,D769,AJE!$H:$H)</f>
        <v>0</v>
      </c>
      <c r="K769" s="30">
        <f>SUMIF(AJE!$Q:$Q,D769,AJE!$T:$T)</f>
        <v>0</v>
      </c>
      <c r="L769" s="39">
        <f t="shared" si="46"/>
        <v>2635.74</v>
      </c>
      <c r="M769" s="30">
        <f>SUMIF(AJE!$AB:$AB,D769,AJE!$AE:$AE)</f>
        <v>0</v>
      </c>
      <c r="N769" s="29">
        <f t="shared" si="47"/>
        <v>2635.74</v>
      </c>
      <c r="P769" s="29"/>
    </row>
    <row r="770" spans="1:16" x14ac:dyDescent="0.35">
      <c r="A770">
        <f>_xlfn.XLOOKUP($B770,Index!$E:$E,Index!$D:$D,)</f>
        <v>50</v>
      </c>
      <c r="B770" t="str">
        <f>IF($C770="Ltd",_xlfn.XLOOKUP($D770,Index!$V:$V,Index!$P:$P,),_xlfn.XLOOKUP($D770,Index!$AG:$AG,Index!$AA:$AA,))</f>
        <v>Sales</v>
      </c>
      <c r="C770" t="str">
        <f t="shared" si="48"/>
        <v>Ltd</v>
      </c>
      <c r="D770" t="s">
        <v>1810</v>
      </c>
      <c r="E770" s="1" t="str">
        <f>_xlfn.XLOOKUP(_xlfn.NUMBERVALUE(MID(D770,2,4)),'TB LTD 12.22'!$E:$E,'TB LTD 12.22'!$F:$F,)</f>
        <v>Jonathan Nativ USA  7-11.11.22</v>
      </c>
      <c r="F770" t="str">
        <f>IF(C770="Ltd",_xlfn.XLOOKUP(D770,Index!V:V,Index!R:R,),_xlfn.XLOOKUP(D770,Index!AG:AG,Index!AC:AC,))</f>
        <v>T&amp;E</v>
      </c>
      <c r="G770">
        <f>IF(C770="Ltd",_xlfn.XLOOKUP(D770,Index!V:V,Index!T:T,),_xlfn.XLOOKUP(D770,Index!AG:AG,Index!AE:AE,))</f>
        <v>0</v>
      </c>
      <c r="H770" s="31"/>
      <c r="I770" s="25">
        <f>_xlfn.XLOOKUP(_xlfn.NUMBERVALUE(MID(D770,2,4)),'TB LTD 12.22'!E:E,'TB LTD 12.22'!H:H,0,0,1)</f>
        <v>3673.5</v>
      </c>
      <c r="J770" s="30">
        <f>SUMIF(AJE!$E:$E,D770,AJE!$H:$H)</f>
        <v>0</v>
      </c>
      <c r="K770" s="30">
        <f>SUMIF(AJE!$Q:$Q,D770,AJE!$T:$T)</f>
        <v>0</v>
      </c>
      <c r="L770" s="39">
        <f t="shared" si="46"/>
        <v>3673.5</v>
      </c>
      <c r="M770" s="30">
        <f>SUMIF(AJE!$AB:$AB,D770,AJE!$AE:$AE)</f>
        <v>0</v>
      </c>
      <c r="N770" s="29">
        <f t="shared" si="47"/>
        <v>3673.5</v>
      </c>
      <c r="P770" s="29"/>
    </row>
    <row r="771" spans="1:16" x14ac:dyDescent="0.35">
      <c r="A771">
        <f>_xlfn.XLOOKUP($B771,Index!$E:$E,Index!$D:$D,)</f>
        <v>50</v>
      </c>
      <c r="B771" t="str">
        <f>IF($C771="Ltd",_xlfn.XLOOKUP($D771,Index!$V:$V,Index!$P:$P,),_xlfn.XLOOKUP($D771,Index!$AG:$AG,Index!$AA:$AA,))</f>
        <v>Sales</v>
      </c>
      <c r="C771" t="str">
        <f t="shared" si="48"/>
        <v>Ltd</v>
      </c>
      <c r="D771" t="s">
        <v>1811</v>
      </c>
      <c r="E771" s="1" t="str">
        <f>_xlfn.XLOOKUP(_xlfn.NUMBERVALUE(MID(D771,2,4)),'TB LTD 12.22'!$E:$E,'TB LTD 12.22'!$F:$F,)</f>
        <v>Udi Peled Thailand 25-26.8.22</v>
      </c>
      <c r="F771" t="str">
        <f>IF(C771="Ltd",_xlfn.XLOOKUP(D771,Index!V:V,Index!R:R,),_xlfn.XLOOKUP(D771,Index!AG:AG,Index!AC:AC,))</f>
        <v>T&amp;E</v>
      </c>
      <c r="G771">
        <f>IF(C771="Ltd",_xlfn.XLOOKUP(D771,Index!V:V,Index!T:T,),_xlfn.XLOOKUP(D771,Index!AG:AG,Index!AE:AE,))</f>
        <v>0</v>
      </c>
      <c r="H771" s="31"/>
      <c r="I771" s="25">
        <f>_xlfn.XLOOKUP(_xlfn.NUMBERVALUE(MID(D771,2,4)),'TB LTD 12.22'!E:E,'TB LTD 12.22'!H:H,0,0,1)</f>
        <v>18.600000000000001</v>
      </c>
      <c r="J771" s="30">
        <f>SUMIF(AJE!$E:$E,D771,AJE!$H:$H)</f>
        <v>0</v>
      </c>
      <c r="K771" s="30">
        <f>SUMIF(AJE!$Q:$Q,D771,AJE!$T:$T)</f>
        <v>0</v>
      </c>
      <c r="L771" s="39">
        <f t="shared" si="46"/>
        <v>18.600000000000001</v>
      </c>
      <c r="M771" s="30">
        <f>SUMIF(AJE!$AB:$AB,D771,AJE!$AE:$AE)</f>
        <v>0</v>
      </c>
      <c r="N771" s="29">
        <f t="shared" si="47"/>
        <v>18.600000000000001</v>
      </c>
      <c r="P771" s="29"/>
    </row>
    <row r="772" spans="1:16" x14ac:dyDescent="0.35">
      <c r="A772">
        <f>_xlfn.XLOOKUP($B772,Index!$E:$E,Index!$D:$D,)</f>
        <v>50</v>
      </c>
      <c r="B772" t="str">
        <f>IF($C772="Ltd",_xlfn.XLOOKUP($D772,Index!$V:$V,Index!$P:$P,),_xlfn.XLOOKUP($D772,Index!$AG:$AG,Index!$AA:$AA,))</f>
        <v>Sales</v>
      </c>
      <c r="C772" t="str">
        <f t="shared" si="48"/>
        <v>Ltd</v>
      </c>
      <c r="D772" t="s">
        <v>1812</v>
      </c>
      <c r="E772" s="1" t="str">
        <f>_xlfn.XLOOKUP(_xlfn.NUMBERVALUE(MID(D772,2,4)),'TB LTD 12.22'!$E:$E,'TB LTD 12.22'!$F:$F,)</f>
        <v>Udi Peled Singapore 28-31.8.22</v>
      </c>
      <c r="F772" t="str">
        <f>IF(C772="Ltd",_xlfn.XLOOKUP(D772,Index!V:V,Index!R:R,),_xlfn.XLOOKUP(D772,Index!AG:AG,Index!AC:AC,))</f>
        <v>T&amp;E</v>
      </c>
      <c r="G772">
        <f>IF(C772="Ltd",_xlfn.XLOOKUP(D772,Index!V:V,Index!T:T,),_xlfn.XLOOKUP(D772,Index!AG:AG,Index!AE:AE,))</f>
        <v>0</v>
      </c>
      <c r="H772" s="31"/>
      <c r="I772" s="25">
        <f>_xlfn.XLOOKUP(_xlfn.NUMBERVALUE(MID(D772,2,4)),'TB LTD 12.22'!E:E,'TB LTD 12.22'!H:H,0,0,1)</f>
        <v>2292.35</v>
      </c>
      <c r="J772" s="30">
        <f>SUMIF(AJE!$E:$E,D772,AJE!$H:$H)</f>
        <v>0</v>
      </c>
      <c r="K772" s="30">
        <f>SUMIF(AJE!$Q:$Q,D772,AJE!$T:$T)</f>
        <v>0</v>
      </c>
      <c r="L772" s="39">
        <f t="shared" si="46"/>
        <v>2292.35</v>
      </c>
      <c r="M772" s="30">
        <f>SUMIF(AJE!$AB:$AB,D772,AJE!$AE:$AE)</f>
        <v>0</v>
      </c>
      <c r="N772" s="29">
        <f t="shared" si="47"/>
        <v>2292.35</v>
      </c>
      <c r="P772" s="29"/>
    </row>
    <row r="773" spans="1:16" x14ac:dyDescent="0.35">
      <c r="A773">
        <f>_xlfn.XLOOKUP($B773,Index!$E:$E,Index!$D:$D,)</f>
        <v>60</v>
      </c>
      <c r="B773" t="str">
        <f>IF($C773="Ltd",_xlfn.XLOOKUP($D773,Index!$V:$V,Index!$P:$P,),_xlfn.XLOOKUP($D773,Index!$AG:$AG,Index!$AA:$AA,))</f>
        <v>Marketing</v>
      </c>
      <c r="C773" t="str">
        <f t="shared" si="48"/>
        <v>Ltd</v>
      </c>
      <c r="D773" t="s">
        <v>1813</v>
      </c>
      <c r="E773" s="1" t="str">
        <f>_xlfn.XLOOKUP(_xlfn.NUMBERVALUE(MID(D773,2,4)),'TB LTD 12.22'!$E:$E,'TB LTD 12.22'!$F:$F,)</f>
        <v>Ezra Olman USA  19.11-1.12.22</v>
      </c>
      <c r="F773" t="str">
        <f>IF(C773="Ltd",_xlfn.XLOOKUP(D773,Index!V:V,Index!R:R,),_xlfn.XLOOKUP(D773,Index!AG:AG,Index!AC:AC,))</f>
        <v>T&amp;E</v>
      </c>
      <c r="G773">
        <f>IF(C773="Ltd",_xlfn.XLOOKUP(D773,Index!V:V,Index!T:T,),_xlfn.XLOOKUP(D773,Index!AG:AG,Index!AE:AE,))</f>
        <v>0</v>
      </c>
      <c r="H773" s="31"/>
      <c r="I773" s="25">
        <f>_xlfn.XLOOKUP(_xlfn.NUMBERVALUE(MID(D773,2,4)),'TB LTD 12.22'!E:E,'TB LTD 12.22'!H:H,0,0,1)</f>
        <v>2233.7199999999998</v>
      </c>
      <c r="J773" s="30">
        <f>SUMIF(AJE!$E:$E,D773,AJE!$H:$H)</f>
        <v>0</v>
      </c>
      <c r="K773" s="30">
        <f>SUMIF(AJE!$Q:$Q,D773,AJE!$T:$T)</f>
        <v>0</v>
      </c>
      <c r="L773" s="39">
        <f t="shared" si="46"/>
        <v>2233.7199999999998</v>
      </c>
      <c r="M773" s="30">
        <f>SUMIF(AJE!$AB:$AB,D773,AJE!$AE:$AE)</f>
        <v>0</v>
      </c>
      <c r="N773" s="29">
        <f t="shared" si="47"/>
        <v>2233.7199999999998</v>
      </c>
      <c r="P773" s="29"/>
    </row>
    <row r="774" spans="1:16" x14ac:dyDescent="0.35">
      <c r="A774">
        <f>_xlfn.XLOOKUP($B774,Index!$E:$E,Index!$D:$D,)</f>
        <v>30</v>
      </c>
      <c r="B774" t="str">
        <f>IF($C774="Ltd",_xlfn.XLOOKUP($D774,Index!$V:$V,Index!$P:$P,),_xlfn.XLOOKUP($D774,Index!$AG:$AG,Index!$AA:$AA,))</f>
        <v>Cost of Sales</v>
      </c>
      <c r="C774" t="str">
        <f t="shared" si="48"/>
        <v>Ltd</v>
      </c>
      <c r="D774" t="s">
        <v>1814</v>
      </c>
      <c r="E774" s="1" t="str">
        <f>_xlfn.XLOOKUP(_xlfn.NUMBERVALUE(MID(D774,2,4)),'TB LTD 12.22'!$E:$E,'TB LTD 12.22'!$F:$F,)</f>
        <v>Eran Silverman United Kingdom 23.10-1.11.22</v>
      </c>
      <c r="F774" t="str">
        <f>IF(C774="Ltd",_xlfn.XLOOKUP(D774,Index!V:V,Index!R:R,),_xlfn.XLOOKUP(D774,Index!AG:AG,Index!AC:AC,))</f>
        <v>T&amp;E</v>
      </c>
      <c r="G774">
        <f>IF(C774="Ltd",_xlfn.XLOOKUP(D774,Index!V:V,Index!T:T,),_xlfn.XLOOKUP(D774,Index!AG:AG,Index!AE:AE,))</f>
        <v>0</v>
      </c>
      <c r="H774" s="31"/>
      <c r="I774" s="25">
        <f>_xlfn.XLOOKUP(_xlfn.NUMBERVALUE(MID(D774,2,4)),'TB LTD 12.22'!E:E,'TB LTD 12.22'!H:H,0,0,1)</f>
        <v>4484.3599999999997</v>
      </c>
      <c r="J774" s="30">
        <f>SUMIF(AJE!$E:$E,D774,AJE!$H:$H)</f>
        <v>0</v>
      </c>
      <c r="K774" s="30">
        <f>SUMIF(AJE!$Q:$Q,D774,AJE!$T:$T)</f>
        <v>0</v>
      </c>
      <c r="L774" s="39">
        <f t="shared" si="46"/>
        <v>4484.3599999999997</v>
      </c>
      <c r="M774" s="30">
        <f>SUMIF(AJE!$AB:$AB,D774,AJE!$AE:$AE)</f>
        <v>0</v>
      </c>
      <c r="N774" s="29">
        <f t="shared" si="47"/>
        <v>4484.3599999999997</v>
      </c>
      <c r="P774" s="29"/>
    </row>
    <row r="775" spans="1:16" x14ac:dyDescent="0.35">
      <c r="A775">
        <f>_xlfn.XLOOKUP($B775,Index!$E:$E,Index!$D:$D,)</f>
        <v>40</v>
      </c>
      <c r="B775" t="str">
        <f>IF($C775="Ltd",_xlfn.XLOOKUP($D775,Index!$V:$V,Index!$P:$P,),_xlfn.XLOOKUP($D775,Index!$AG:$AG,Index!$AA:$AA,))</f>
        <v>R&amp;D</v>
      </c>
      <c r="C775" t="str">
        <f t="shared" si="48"/>
        <v>Ltd</v>
      </c>
      <c r="D775" t="s">
        <v>1815</v>
      </c>
      <c r="E775" s="1" t="str">
        <f>_xlfn.XLOOKUP(_xlfn.NUMBERVALUE(MID(D775,2,4)),'TB LTD 12.22'!$E:$E,'TB LTD 12.22'!$F:$F,)</f>
        <v>Motti Bukai USA 23-31.10.22</v>
      </c>
      <c r="F775" t="str">
        <f>IF(C775="Ltd",_xlfn.XLOOKUP(D775,Index!V:V,Index!R:R,),_xlfn.XLOOKUP(D775,Index!AG:AG,Index!AC:AC,))</f>
        <v>T&amp;E</v>
      </c>
      <c r="G775">
        <f>IF(C775="Ltd",_xlfn.XLOOKUP(D775,Index!V:V,Index!T:T,),_xlfn.XLOOKUP(D775,Index!AG:AG,Index!AE:AE,))</f>
        <v>0</v>
      </c>
      <c r="H775" s="31"/>
      <c r="I775" s="25">
        <f>_xlfn.XLOOKUP(_xlfn.NUMBERVALUE(MID(D775,2,4)),'TB LTD 12.22'!E:E,'TB LTD 12.22'!H:H,0,0,1)</f>
        <v>2626</v>
      </c>
      <c r="J775" s="30">
        <f>SUMIF(AJE!$E:$E,D775,AJE!$H:$H)</f>
        <v>0</v>
      </c>
      <c r="K775" s="30">
        <f>SUMIF(AJE!$Q:$Q,D775,AJE!$T:$T)</f>
        <v>0</v>
      </c>
      <c r="L775" s="39">
        <f t="shared" si="46"/>
        <v>2626</v>
      </c>
      <c r="M775" s="30">
        <f>SUMIF(AJE!$AB:$AB,D775,AJE!$AE:$AE)</f>
        <v>0</v>
      </c>
      <c r="N775" s="29">
        <f t="shared" si="47"/>
        <v>2626</v>
      </c>
      <c r="P775" s="29"/>
    </row>
    <row r="776" spans="1:16" x14ac:dyDescent="0.35">
      <c r="A776">
        <f>_xlfn.XLOOKUP($B776,Index!$E:$E,Index!$D:$D,)</f>
        <v>40</v>
      </c>
      <c r="B776" t="str">
        <f>IF($C776="Ltd",_xlfn.XLOOKUP($D776,Index!$V:$V,Index!$P:$P,),_xlfn.XLOOKUP($D776,Index!$AG:$AG,Index!$AA:$AA,))</f>
        <v>R&amp;D</v>
      </c>
      <c r="C776" t="str">
        <f t="shared" si="48"/>
        <v>Ltd</v>
      </c>
      <c r="D776" t="s">
        <v>1816</v>
      </c>
      <c r="E776" s="1" t="str">
        <f>_xlfn.XLOOKUP(_xlfn.NUMBERVALUE(MID(D776,2,5)),'TB LTD 12.22'!$E:$E,'TB LTD 12.22'!$F:$F,)</f>
        <v>VP Budget R&amp;D labs Yaron Team outing</v>
      </c>
      <c r="F776" t="str">
        <f>IF(C776="Ltd",_xlfn.XLOOKUP(D776,Index!V:V,Index!R:R,),_xlfn.XLOOKUP(D776,Index!AG:AG,Index!AC:AC,))</f>
        <v>T&amp;E</v>
      </c>
      <c r="G776" t="str">
        <f>IF(C776="Ltd",_xlfn.XLOOKUP(D776,Index!V:V,Index!T:T,),_xlfn.XLOOKUP(D776,Index!AG:AG,Index!AE:AE,))</f>
        <v>Labs</v>
      </c>
      <c r="H776" s="31"/>
      <c r="I776" s="25">
        <f>_xlfn.XLOOKUP(_xlfn.NUMBERVALUE(MID(D776,2,5)),'TB LTD 12.22'!E:E,'TB LTD 12.22'!H:H,0,0,1)</f>
        <v>1458.99</v>
      </c>
      <c r="J776" s="30">
        <f>SUMIF(AJE!$E:$E,D776,AJE!$H:$H)</f>
        <v>0</v>
      </c>
      <c r="K776" s="30">
        <f>SUMIF(AJE!$Q:$Q,D776,AJE!$T:$T)</f>
        <v>0</v>
      </c>
      <c r="L776" s="39">
        <f t="shared" si="46"/>
        <v>1458.99</v>
      </c>
      <c r="M776" s="30">
        <f>SUMIF(AJE!$AB:$AB,D776,AJE!$AE:$AE)</f>
        <v>0</v>
      </c>
      <c r="N776" s="29">
        <f t="shared" si="47"/>
        <v>1458.99</v>
      </c>
      <c r="P776" s="29"/>
    </row>
    <row r="777" spans="1:16" x14ac:dyDescent="0.35">
      <c r="A777">
        <f>_xlfn.XLOOKUP($B777,Index!$E:$E,Index!$D:$D,)</f>
        <v>40</v>
      </c>
      <c r="B777" t="str">
        <f>IF($C777="Ltd",_xlfn.XLOOKUP($D777,Index!$V:$V,Index!$P:$P,),_xlfn.XLOOKUP($D777,Index!$AG:$AG,Index!$AA:$AA,))</f>
        <v>R&amp;D</v>
      </c>
      <c r="C777" t="str">
        <f t="shared" si="48"/>
        <v>Ltd</v>
      </c>
      <c r="D777" t="s">
        <v>1817</v>
      </c>
      <c r="E777" s="1" t="str">
        <f>_xlfn.XLOOKUP(_xlfn.NUMBERVALUE(MID(D777,2,5)),'TB LTD 12.22'!$E:$E,'TB LTD 12.22'!$F:$F,)</f>
        <v>בונוס - מוצר</v>
      </c>
      <c r="F777" t="str">
        <f>IF(C777="Ltd",_xlfn.XLOOKUP(D777,Index!V:V,Index!R:R,),_xlfn.XLOOKUP(D777,Index!AG:AG,Index!AC:AC,))</f>
        <v>Payroll &amp; Payroll related</v>
      </c>
      <c r="G777" t="str">
        <f>IF(C777="Ltd",_xlfn.XLOOKUP(D777,Index!V:V,Index!T:T,),_xlfn.XLOOKUP(D777,Index!AG:AG,Index!AE:AE,))</f>
        <v>Product</v>
      </c>
      <c r="H777" s="31"/>
      <c r="I777" s="25">
        <f>_xlfn.XLOOKUP(_xlfn.NUMBERVALUE(MID(D777,2,5)),'TB LTD 12.22'!E:E,'TB LTD 12.22'!H:H,0,0,1)</f>
        <v>27720.73</v>
      </c>
      <c r="J777" s="30">
        <f>SUMIF(AJE!$E:$E,D777,AJE!$H:$H)</f>
        <v>0</v>
      </c>
      <c r="K777" s="30">
        <f>SUMIF(AJE!$Q:$Q,D777,AJE!$T:$T)</f>
        <v>0</v>
      </c>
      <c r="L777" s="39">
        <f t="shared" si="46"/>
        <v>27720.73</v>
      </c>
      <c r="M777" s="30">
        <f>SUMIF(AJE!$AB:$AB,D777,AJE!$AE:$AE)</f>
        <v>0</v>
      </c>
      <c r="N777" s="29">
        <f t="shared" si="47"/>
        <v>27720.73</v>
      </c>
      <c r="P777" s="29"/>
    </row>
    <row r="778" spans="1:16" x14ac:dyDescent="0.35">
      <c r="A778">
        <f>_xlfn.XLOOKUP($B778,Index!$E:$E,Index!$D:$D,)</f>
        <v>70</v>
      </c>
      <c r="B778" t="str">
        <f>IF($C778="Ltd",_xlfn.XLOOKUP($D778,Index!$V:$V,Index!$P:$P,),_xlfn.XLOOKUP($D778,Index!$AG:$AG,Index!$AA:$AA,))</f>
        <v>G&amp;A</v>
      </c>
      <c r="C778" t="str">
        <f t="shared" si="48"/>
        <v>Ltd</v>
      </c>
      <c r="D778" t="s">
        <v>1818</v>
      </c>
      <c r="E778" s="1" t="str">
        <f>_xlfn.XLOOKUP(_xlfn.NUMBERVALUE(MID(D778,2,5)),'TB LTD 12.22'!$E:$E,'TB LTD 12.22'!$F:$F,)</f>
        <v>שירותי תמחור</v>
      </c>
      <c r="F778" t="str">
        <f>IF(C778="Ltd",_xlfn.XLOOKUP(D778,Index!V:V,Index!R:R,),_xlfn.XLOOKUP(D778,Index!AG:AG,Index!AC:AC,))</f>
        <v>Other Finance</v>
      </c>
      <c r="G778">
        <f>IF(C778="Ltd",_xlfn.XLOOKUP(D778,Index!V:V,Index!T:T,),_xlfn.XLOOKUP(D778,Index!AG:AG,Index!AE:AE,))</f>
        <v>0</v>
      </c>
      <c r="H778" s="31"/>
      <c r="I778" s="25">
        <f>_xlfn.XLOOKUP(_xlfn.NUMBERVALUE(MID(D778,2,5)),'TB LTD 12.22'!E:E,'TB LTD 12.22'!H:H,0,0,1)</f>
        <v>2906.97</v>
      </c>
      <c r="J778" s="30">
        <f>SUMIF(AJE!$E:$E,D778,AJE!$H:$H)</f>
        <v>0</v>
      </c>
      <c r="K778" s="30">
        <f>SUMIF(AJE!$Q:$Q,D778,AJE!$T:$T)</f>
        <v>0</v>
      </c>
      <c r="L778" s="39">
        <f t="shared" si="46"/>
        <v>2906.97</v>
      </c>
      <c r="M778" s="30">
        <f>SUMIF(AJE!$AB:$AB,D778,AJE!$AE:$AE)</f>
        <v>0</v>
      </c>
      <c r="N778" s="29">
        <f t="shared" si="47"/>
        <v>2906.97</v>
      </c>
      <c r="P778" s="29"/>
    </row>
    <row r="779" spans="1:16" x14ac:dyDescent="0.35">
      <c r="A779">
        <f>_xlfn.XLOOKUP($B779,Index!$E:$E,Index!$D:$D,)</f>
        <v>40</v>
      </c>
      <c r="B779" t="str">
        <f>IF($C779="Ltd",_xlfn.XLOOKUP($D779,Index!$V:$V,Index!$P:$P,),_xlfn.XLOOKUP($D779,Index!$AG:$AG,Index!$AA:$AA,))</f>
        <v>R&amp;D</v>
      </c>
      <c r="C779" t="str">
        <f t="shared" si="48"/>
        <v>Ltd</v>
      </c>
      <c r="D779" t="s">
        <v>1819</v>
      </c>
      <c r="E779" s="1" t="str">
        <f>_xlfn.XLOOKUP(_xlfn.NUMBERVALUE(MID(D779,2,5)),'TB LTD 12.22'!$E:$E,'TB LTD 12.22'!$F:$F,)</f>
        <v>Webinars</v>
      </c>
      <c r="F779" t="str">
        <f>IF(C779="Ltd",_xlfn.XLOOKUP(D779,Index!V:V,Index!R:R,),_xlfn.XLOOKUP(D779,Index!AG:AG,Index!AC:AC,))</f>
        <v>Software</v>
      </c>
      <c r="G779">
        <f>IF(C779="Ltd",_xlfn.XLOOKUP(D779,Index!V:V,Index!T:T,),_xlfn.XLOOKUP(D779,Index!AG:AG,Index!AE:AE,))</f>
        <v>0</v>
      </c>
      <c r="H779" s="31"/>
      <c r="I779" s="25">
        <f>_xlfn.XLOOKUP(_xlfn.NUMBERVALUE(MID(D779,2,5)),'TB LTD 12.22'!E:E,'TB LTD 12.22'!H:H,0,0,1)</f>
        <v>97259.839999999997</v>
      </c>
      <c r="J779" s="30">
        <f>SUMIF(AJE!$E:$E,D779,AJE!$H:$H)</f>
        <v>0</v>
      </c>
      <c r="K779" s="30">
        <f>SUMIF(AJE!$Q:$Q,D779,AJE!$T:$T)</f>
        <v>0</v>
      </c>
      <c r="L779" s="39">
        <f t="shared" si="46"/>
        <v>97259.839999999997</v>
      </c>
      <c r="M779" s="30">
        <f>SUMIF(AJE!$AB:$AB,D779,AJE!$AE:$AE)</f>
        <v>0</v>
      </c>
      <c r="N779" s="29">
        <f t="shared" si="47"/>
        <v>97259.839999999997</v>
      </c>
      <c r="P779" s="29"/>
    </row>
    <row r="780" spans="1:16" x14ac:dyDescent="0.35">
      <c r="A780" s="61">
        <f>_xlfn.XLOOKUP($B780,Index!$E:$E,Index!$D:$D,)</f>
        <v>99</v>
      </c>
      <c r="B780" t="str">
        <f>IF($C780="Ltd",_xlfn.XLOOKUP($D780,Index!$V:$V,Index!$P:$P,),_xlfn.XLOOKUP($D780,Index!$AG:$AG,Index!$AA:$AA,))</f>
        <v>Overhead</v>
      </c>
      <c r="C780" t="str">
        <f t="shared" si="48"/>
        <v>Ltd</v>
      </c>
      <c r="D780" t="s">
        <v>1820</v>
      </c>
      <c r="E780" s="1" t="str">
        <f>_xlfn.XLOOKUP(_xlfn.NUMBERVALUE(MID(D780,2,5)),'TB LTD 12.22'!$E:$E,'TB LTD 12.22'!$F:$F,)</f>
        <v>Italy conference exp- Israeli workers 26-29.5.22</v>
      </c>
      <c r="F780">
        <f>IF(C780="Ltd",_xlfn.XLOOKUP(D780,Index!V:V,Index!R:R,),_xlfn.XLOOKUP(D780,Index!AG:AG,Index!AC:AC,))</f>
        <v>0</v>
      </c>
      <c r="G780">
        <f>IF(C780="Ltd",_xlfn.XLOOKUP(D780,Index!V:V,Index!T:T,),_xlfn.XLOOKUP(D780,Index!AG:AG,Index!AE:AE,))</f>
        <v>0</v>
      </c>
      <c r="H780" s="31"/>
      <c r="I780" s="25">
        <f>_xlfn.XLOOKUP(_xlfn.NUMBERVALUE(MID(D780,2,5)),'TB LTD 12.22'!E:E,'TB LTD 12.22'!H:H,0,0,1)</f>
        <v>12286.34</v>
      </c>
      <c r="J780" s="30">
        <f>SUMIF(AJE!$E:$E,D780,AJE!$H:$H)</f>
        <v>0</v>
      </c>
      <c r="K780" s="30">
        <f>SUMIF(AJE!$Q:$Q,D780,AJE!$T:$T)</f>
        <v>-12286.34</v>
      </c>
      <c r="L780" s="39">
        <f t="shared" si="46"/>
        <v>0</v>
      </c>
      <c r="M780" s="30">
        <f>SUMIF(AJE!$AB:$AB,D780,AJE!$AE:$AE)</f>
        <v>0</v>
      </c>
      <c r="N780" s="29">
        <f t="shared" si="47"/>
        <v>0</v>
      </c>
      <c r="P780" s="29"/>
    </row>
    <row r="781" spans="1:16" x14ac:dyDescent="0.35">
      <c r="A781" s="61">
        <f>_xlfn.XLOOKUP($B781,Index!$E:$E,Index!$D:$D,)</f>
        <v>99</v>
      </c>
      <c r="B781" t="str">
        <f>IF($C781="Ltd",_xlfn.XLOOKUP($D781,Index!$V:$V,Index!$P:$P,),_xlfn.XLOOKUP($D781,Index!$AG:$AG,Index!$AA:$AA,))</f>
        <v>Overhead</v>
      </c>
      <c r="C781" t="str">
        <f t="shared" si="48"/>
        <v>Ltd</v>
      </c>
      <c r="D781" t="s">
        <v>1821</v>
      </c>
      <c r="E781" s="1" t="str">
        <f>_xlfn.XLOOKUP(_xlfn.NUMBERVALUE(MID(D781,2,5)),'TB LTD 12.22'!$E:$E,'TB LTD 12.22'!$F:$F,)</f>
        <v>Italy conference expenses - Global 26-29.5.22</v>
      </c>
      <c r="F781">
        <f>IF(C781="Ltd",_xlfn.XLOOKUP(D781,Index!V:V,Index!R:R,),_xlfn.XLOOKUP(D781,Index!AG:AG,Index!AC:AC,))</f>
        <v>0</v>
      </c>
      <c r="G781">
        <f>IF(C781="Ltd",_xlfn.XLOOKUP(D781,Index!V:V,Index!T:T,),_xlfn.XLOOKUP(D781,Index!AG:AG,Index!AE:AE,))</f>
        <v>0</v>
      </c>
      <c r="H781" s="31"/>
      <c r="I781" s="25">
        <f>_xlfn.XLOOKUP(_xlfn.NUMBERVALUE(MID(D781,2,5)),'TB LTD 12.22'!E:E,'TB LTD 12.22'!H:H,0,0,1)</f>
        <v>30376.880000000001</v>
      </c>
      <c r="J781" s="30">
        <f>SUMIF(AJE!$E:$E,D781,AJE!$H:$H)</f>
        <v>0</v>
      </c>
      <c r="K781" s="30">
        <f>SUMIF(AJE!$Q:$Q,D781,AJE!$T:$T)</f>
        <v>-30376.880000000001</v>
      </c>
      <c r="L781" s="39">
        <f t="shared" si="46"/>
        <v>0</v>
      </c>
      <c r="M781" s="30">
        <f>SUMIF(AJE!$AB:$AB,D781,AJE!$AE:$AE)</f>
        <v>0</v>
      </c>
      <c r="N781" s="29">
        <f t="shared" si="47"/>
        <v>0</v>
      </c>
      <c r="P781" s="29"/>
    </row>
    <row r="782" spans="1:16" x14ac:dyDescent="0.35">
      <c r="A782">
        <f>_xlfn.XLOOKUP($B782,Index!$E:$E,Index!$D:$D,)</f>
        <v>60</v>
      </c>
      <c r="B782" t="str">
        <f>IF($C782="Ltd",_xlfn.XLOOKUP($D782,Index!$V:$V,Index!$P:$P,),_xlfn.XLOOKUP($D782,Index!$AG:$AG,Index!$AA:$AA,))</f>
        <v>Marketing</v>
      </c>
      <c r="C782" t="str">
        <f t="shared" si="48"/>
        <v>Ltd</v>
      </c>
      <c r="D782" t="s">
        <v>1822</v>
      </c>
      <c r="E782" s="1" t="str">
        <f>_xlfn.XLOOKUP(_xlfn.NUMBERVALUE(MID(D782,2,5)),'TB LTD 12.22'!$E:$E,'TB LTD 12.22'!$F:$F,)</f>
        <v>Marketing Global meeting-Israeli worker16-19.7.2</v>
      </c>
      <c r="F782" t="str">
        <f>IF(C782="Ltd",_xlfn.XLOOKUP(D782,Index!V:V,Index!R:R,),_xlfn.XLOOKUP(D782,Index!AG:AG,Index!AC:AC,))</f>
        <v>Other Marketing</v>
      </c>
      <c r="G782">
        <f>IF(C782="Ltd",_xlfn.XLOOKUP(D782,Index!V:V,Index!T:T,),_xlfn.XLOOKUP(D782,Index!AG:AG,Index!AE:AE,))</f>
        <v>0</v>
      </c>
      <c r="H782" s="31"/>
      <c r="I782" s="25">
        <f>_xlfn.XLOOKUP(_xlfn.NUMBERVALUE(MID(D782,2,5)),'TB LTD 12.22'!E:E,'TB LTD 12.22'!H:H,0,0,1)</f>
        <v>785.42</v>
      </c>
      <c r="J782" s="30">
        <f>SUMIF(AJE!$E:$E,D782,AJE!$H:$H)</f>
        <v>0</v>
      </c>
      <c r="K782" s="30">
        <f>SUMIF(AJE!$Q:$Q,D782,AJE!$T:$T)</f>
        <v>0</v>
      </c>
      <c r="L782" s="39">
        <f t="shared" si="46"/>
        <v>785.42</v>
      </c>
      <c r="M782" s="30">
        <f>SUMIF(AJE!$AB:$AB,D782,AJE!$AE:$AE)</f>
        <v>0</v>
      </c>
      <c r="N782" s="29">
        <f t="shared" si="47"/>
        <v>785.42</v>
      </c>
      <c r="P782" s="29"/>
    </row>
    <row r="783" spans="1:16" x14ac:dyDescent="0.35">
      <c r="A783">
        <f>_xlfn.XLOOKUP($B783,Index!$E:$E,Index!$D:$D,)</f>
        <v>60</v>
      </c>
      <c r="B783" t="str">
        <f>IF($C783="Ltd",_xlfn.XLOOKUP($D783,Index!$V:$V,Index!$P:$P,),_xlfn.XLOOKUP($D783,Index!$AG:$AG,Index!$AA:$AA,))</f>
        <v>Marketing</v>
      </c>
      <c r="C783" t="str">
        <f t="shared" si="48"/>
        <v>Ltd</v>
      </c>
      <c r="D783" t="s">
        <v>1823</v>
      </c>
      <c r="E783" s="1" t="str">
        <f>_xlfn.XLOOKUP(_xlfn.NUMBERVALUE(MID(D783,2,5)),'TB LTD 12.22'!$E:$E,'TB LTD 12.22'!$F:$F,)</f>
        <v>Marketing Global meeting-Global worker16-19.7.22</v>
      </c>
      <c r="F783" t="str">
        <f>IF(C783="Ltd",_xlfn.XLOOKUP(D783,Index!V:V,Index!R:R,),_xlfn.XLOOKUP(D783,Index!AG:AG,Index!AC:AC,))</f>
        <v>Other Marketing</v>
      </c>
      <c r="G783">
        <f>IF(C783="Ltd",_xlfn.XLOOKUP(D783,Index!V:V,Index!T:T,),_xlfn.XLOOKUP(D783,Index!AG:AG,Index!AE:AE,))</f>
        <v>0</v>
      </c>
      <c r="H783" s="31"/>
      <c r="I783" s="25">
        <f>_xlfn.XLOOKUP(_xlfn.NUMBERVALUE(MID(D783,2,5)),'TB LTD 12.22'!E:E,'TB LTD 12.22'!H:H,0,0,1)</f>
        <v>6168.75</v>
      </c>
      <c r="J783" s="30">
        <f>SUMIF(AJE!$E:$E,D783,AJE!$H:$H)</f>
        <v>0</v>
      </c>
      <c r="K783" s="30">
        <f>SUMIF(AJE!$Q:$Q,D783,AJE!$T:$T)</f>
        <v>0</v>
      </c>
      <c r="L783" s="39">
        <f t="shared" si="46"/>
        <v>6168.75</v>
      </c>
      <c r="M783" s="30">
        <f>SUMIF(AJE!$AB:$AB,D783,AJE!$AE:$AE)</f>
        <v>0</v>
      </c>
      <c r="N783" s="29">
        <f t="shared" si="47"/>
        <v>6168.75</v>
      </c>
      <c r="P783" s="29"/>
    </row>
    <row r="784" spans="1:16" x14ac:dyDescent="0.35">
      <c r="A784" s="61">
        <f>_xlfn.XLOOKUP($B784,Index!$E:$E,Index!$D:$D,)</f>
        <v>99</v>
      </c>
      <c r="B784" t="str">
        <f>IF($C784="Ltd",_xlfn.XLOOKUP($D784,Index!$V:$V,Index!$P:$P,),_xlfn.XLOOKUP($D784,Index!$AG:$AG,Index!$AA:$AA,))</f>
        <v>Overhead</v>
      </c>
      <c r="C784" t="str">
        <f t="shared" si="48"/>
        <v>Ltd</v>
      </c>
      <c r="D784" t="s">
        <v>1824</v>
      </c>
      <c r="E784" s="1" t="str">
        <f>_xlfn.XLOOKUP(_xlfn.NUMBERVALUE(MID(D784,2,5)),'TB LTD 12.22'!$E:$E,'TB LTD 12.22'!$F:$F,)</f>
        <v>QBR Singapore 19-22.10.22</v>
      </c>
      <c r="F784">
        <f>IF(C784="Ltd",_xlfn.XLOOKUP(D784,Index!V:V,Index!R:R,),_xlfn.XLOOKUP(D784,Index!AG:AG,Index!AC:AC,))</f>
        <v>0</v>
      </c>
      <c r="G784">
        <f>IF(C784="Ltd",_xlfn.XLOOKUP(D784,Index!V:V,Index!T:T,),_xlfn.XLOOKUP(D784,Index!AG:AG,Index!AE:AE,))</f>
        <v>0</v>
      </c>
      <c r="H784" s="31"/>
      <c r="I784" s="25">
        <f>_xlfn.XLOOKUP(_xlfn.NUMBERVALUE(MID(D784,2,5)),'TB LTD 12.22'!E:E,'TB LTD 12.22'!H:H,0,0,1)</f>
        <v>13027.15</v>
      </c>
      <c r="J784" s="30">
        <f>SUMIF(AJE!$E:$E,D784,AJE!$H:$H)</f>
        <v>0</v>
      </c>
      <c r="K784" s="30">
        <f>SUMIF(AJE!$Q:$Q,D784,AJE!$T:$T)</f>
        <v>-13027.15</v>
      </c>
      <c r="L784" s="39">
        <f t="shared" si="46"/>
        <v>0</v>
      </c>
      <c r="M784" s="30">
        <f>SUMIF(AJE!$AB:$AB,D784,AJE!$AE:$AE)</f>
        <v>0</v>
      </c>
      <c r="N784" s="29">
        <f t="shared" si="47"/>
        <v>0</v>
      </c>
      <c r="P784" s="29"/>
    </row>
    <row r="785" spans="1:16" x14ac:dyDescent="0.35">
      <c r="A785" s="61">
        <f>_xlfn.XLOOKUP($B785,Index!$E:$E,Index!$D:$D,)</f>
        <v>99</v>
      </c>
      <c r="B785" t="str">
        <f>IF($C785="Ltd",_xlfn.XLOOKUP($D785,Index!$V:$V,Index!$P:$P,),_xlfn.XLOOKUP($D785,Index!$AG:$AG,Index!$AA:$AA,))</f>
        <v>Overhead</v>
      </c>
      <c r="C785" t="str">
        <f t="shared" si="48"/>
        <v>Ltd</v>
      </c>
      <c r="D785" t="s">
        <v>1825</v>
      </c>
      <c r="E785" s="1" t="str">
        <f>_xlfn.XLOOKUP(_xlfn.NUMBERVALUE(MID(D785,2,5)),'TB LTD 12.22'!$E:$E,'TB LTD 12.22'!$F:$F,)</f>
        <v>QBR IL 11-15.7.22</v>
      </c>
      <c r="F785">
        <f>IF(C785="Ltd",_xlfn.XLOOKUP(D785,Index!V:V,Index!R:R,),_xlfn.XLOOKUP(D785,Index!AG:AG,Index!AC:AC,))</f>
        <v>0</v>
      </c>
      <c r="G785">
        <f>IF(C785="Ltd",_xlfn.XLOOKUP(D785,Index!V:V,Index!T:T,),_xlfn.XLOOKUP(D785,Index!AG:AG,Index!AE:AE,))</f>
        <v>0</v>
      </c>
      <c r="H785" s="31"/>
      <c r="I785" s="25">
        <f>_xlfn.XLOOKUP(_xlfn.NUMBERVALUE(MID(D785,2,5)),'TB LTD 12.22'!E:E,'TB LTD 12.22'!H:H,0,0,1)</f>
        <v>9846</v>
      </c>
      <c r="J785" s="30">
        <f>SUMIF(AJE!$E:$E,D785,AJE!$H:$H)</f>
        <v>0</v>
      </c>
      <c r="K785" s="30">
        <f>SUMIF(AJE!$Q:$Q,D785,AJE!$T:$T)</f>
        <v>-9846</v>
      </c>
      <c r="L785" s="39">
        <f t="shared" si="46"/>
        <v>0</v>
      </c>
      <c r="M785" s="30">
        <f>SUMIF(AJE!$AB:$AB,D785,AJE!$AE:$AE)</f>
        <v>0</v>
      </c>
      <c r="N785" s="29">
        <f t="shared" si="47"/>
        <v>0</v>
      </c>
      <c r="P785" s="29"/>
    </row>
    <row r="786" spans="1:16" x14ac:dyDescent="0.35">
      <c r="A786" s="61">
        <f>_xlfn.XLOOKUP($B786,Index!$E:$E,Index!$D:$D,)</f>
        <v>99</v>
      </c>
      <c r="B786" t="str">
        <f>IF($C786="Ltd",_xlfn.XLOOKUP($D786,Index!$V:$V,Index!$P:$P,),_xlfn.XLOOKUP($D786,Index!$AG:$AG,Index!$AA:$AA,))</f>
        <v>Overhead</v>
      </c>
      <c r="C786" t="str">
        <f t="shared" si="48"/>
        <v>Ltd</v>
      </c>
      <c r="D786" t="s">
        <v>1826</v>
      </c>
      <c r="E786" s="1" t="str">
        <f>_xlfn.XLOOKUP(_xlfn.NUMBERVALUE(MID(D786,2,5)),'TB LTD 12.22'!$E:$E,'TB LTD 12.22'!$F:$F,)</f>
        <v>QBR IL 10-13.10.22</v>
      </c>
      <c r="F786">
        <f>IF(C786="Ltd",_xlfn.XLOOKUP(D786,Index!V:V,Index!R:R,),_xlfn.XLOOKUP(D786,Index!AG:AG,Index!AC:AC,))</f>
        <v>0</v>
      </c>
      <c r="G786">
        <f>IF(C786="Ltd",_xlfn.XLOOKUP(D786,Index!V:V,Index!T:T,),_xlfn.XLOOKUP(D786,Index!AG:AG,Index!AE:AE,))</f>
        <v>0</v>
      </c>
      <c r="H786" s="31"/>
      <c r="I786" s="25">
        <f>_xlfn.XLOOKUP(_xlfn.NUMBERVALUE(MID(D786,2,5)),'TB LTD 12.22'!E:E,'TB LTD 12.22'!H:H,0,0,1)</f>
        <v>11760.76</v>
      </c>
      <c r="J786" s="30">
        <f>SUMIF(AJE!$E:$E,D786,AJE!$H:$H)</f>
        <v>0</v>
      </c>
      <c r="K786" s="30">
        <f>SUMIF(AJE!$Q:$Q,D786,AJE!$T:$T)</f>
        <v>-11760.76</v>
      </c>
      <c r="L786" s="39">
        <f t="shared" si="46"/>
        <v>0</v>
      </c>
      <c r="M786" s="30">
        <f>SUMIF(AJE!$AB:$AB,D786,AJE!$AE:$AE)</f>
        <v>0</v>
      </c>
      <c r="N786" s="29">
        <f t="shared" si="47"/>
        <v>0</v>
      </c>
      <c r="P786" s="29"/>
    </row>
    <row r="787" spans="1:16" x14ac:dyDescent="0.35">
      <c r="A787">
        <f>_xlfn.XLOOKUP($B787,Index!$E:$E,Index!$D:$D,)</f>
        <v>30</v>
      </c>
      <c r="B787" t="str">
        <f>IF($C787="Ltd",_xlfn.XLOOKUP($D787,Index!$V:$V,Index!$P:$P,),_xlfn.XLOOKUP($D787,Index!$AG:$AG,Index!$AA:$AA,))</f>
        <v>Cost of Sales</v>
      </c>
      <c r="C787" t="str">
        <f t="shared" si="48"/>
        <v>Ltd</v>
      </c>
      <c r="D787" t="s">
        <v>20270</v>
      </c>
      <c r="E787" s="1" t="str">
        <f>_xlfn.XLOOKUP(_xlfn.NUMBERVALUE(MID(D787,2,5)),'TB LTD 12.22'!$E:$E,'TB LTD 12.22'!$F:$F,)</f>
        <v>Referral Fee</v>
      </c>
      <c r="F787" t="str">
        <f>IF(C787="Ltd",_xlfn.XLOOKUP(D787,Index!V:V,Index!R:R,),_xlfn.XLOOKUP(D787,Index!AG:AG,Index!AC:AC,))</f>
        <v>referral fees</v>
      </c>
      <c r="G787">
        <f>IF(C787="Ltd",_xlfn.XLOOKUP(D787,Index!V:V,Index!T:T,),_xlfn.XLOOKUP(D787,Index!AG:AG,Index!AE:AE,))</f>
        <v>0</v>
      </c>
      <c r="H787" s="31"/>
      <c r="I787" s="25">
        <f>_xlfn.XLOOKUP(_xlfn.NUMBERVALUE(MID(D787,2,5)),'TB LTD 12.22'!E:E,'TB LTD 12.22'!H:H,0,0,1)</f>
        <v>34800.25</v>
      </c>
      <c r="J787" s="30">
        <f>SUMIF(AJE!$E:$E,D787,AJE!$H:$H)</f>
        <v>0</v>
      </c>
      <c r="K787" s="30">
        <f>SUMIF(AJE!$Q:$Q,D787,AJE!$T:$T)</f>
        <v>0</v>
      </c>
      <c r="L787" s="39">
        <f t="shared" si="46"/>
        <v>34800.25</v>
      </c>
      <c r="M787" s="30">
        <f>SUMIF(AJE!$AB:$AB,D787,AJE!$AE:$AE)</f>
        <v>0</v>
      </c>
      <c r="N787" s="29">
        <f t="shared" si="47"/>
        <v>34800.25</v>
      </c>
      <c r="P787" s="29"/>
    </row>
    <row r="788" spans="1:16" x14ac:dyDescent="0.35">
      <c r="A788">
        <f>_xlfn.XLOOKUP($B788,Index!$E:$E,Index!$D:$D,)</f>
        <v>50</v>
      </c>
      <c r="B788" t="str">
        <f>IF($C788="Ltd",_xlfn.XLOOKUP($D788,Index!$V:$V,Index!$P:$P,),_xlfn.XLOOKUP($D788,Index!$AG:$AG,Index!$AA:$AA,))</f>
        <v>Sales</v>
      </c>
      <c r="C788" t="str">
        <f t="shared" si="48"/>
        <v>Ltd</v>
      </c>
      <c r="D788" t="s">
        <v>1827</v>
      </c>
      <c r="E788" s="1" t="str">
        <f>_xlfn.XLOOKUP(MID(D788,2,6),'TB LTD 12.22'!E:E,'TB LTD 12.22'!F:F,0,0,1)</f>
        <v>Commission Subtractors Sales 4270</v>
      </c>
      <c r="F788" t="str">
        <f>IF(C788="Ltd",_xlfn.XLOOKUP(D788,Index!V:V,Index!R:R,),_xlfn.XLOOKUP(D788,Index!AG:AG,Index!AC:AC,))</f>
        <v>Payroll &amp; Payroll related</v>
      </c>
      <c r="G788">
        <f>IF(C788="Ltd",_xlfn.XLOOKUP(D788,Index!V:V,Index!T:T,),_xlfn.XLOOKUP(D788,Index!AG:AG,Index!AE:AE,))</f>
        <v>0</v>
      </c>
      <c r="H788" s="31"/>
      <c r="I788" s="25">
        <f>_xlfn.XLOOKUP((MID(D788,2,6)),'TB LTD 12.22'!E:E,'TB LTD 12.22'!H:H,0,0,1)</f>
        <v>421.32</v>
      </c>
      <c r="J788" s="30">
        <f>SUMIF(AJE!$E:$E,D788,AJE!$H:$H)</f>
        <v>0</v>
      </c>
      <c r="K788" s="30">
        <f>SUMIF(AJE!$Q:$Q,D788,AJE!$T:$T)</f>
        <v>0</v>
      </c>
      <c r="L788" s="39">
        <f t="shared" si="46"/>
        <v>421.32</v>
      </c>
      <c r="M788" s="30">
        <f>SUMIF(AJE!$AB:$AB,D788,AJE!$AE:$AE)</f>
        <v>0</v>
      </c>
      <c r="N788" s="29">
        <f t="shared" si="47"/>
        <v>421.32</v>
      </c>
      <c r="P788" s="29"/>
    </row>
    <row r="789" spans="1:16" x14ac:dyDescent="0.35">
      <c r="A789">
        <f>_xlfn.XLOOKUP($B789,Index!$E:$E,Index!$D:$D,)</f>
        <v>50</v>
      </c>
      <c r="B789" t="str">
        <f>IF($C789="Ltd",_xlfn.XLOOKUP($D789,Index!$V:$V,Index!$P:$P,),_xlfn.XLOOKUP($D789,Index!$AG:$AG,Index!$AA:$AA,))</f>
        <v>Sales</v>
      </c>
      <c r="C789" t="str">
        <f t="shared" si="48"/>
        <v>Ltd</v>
      </c>
      <c r="D789" t="s">
        <v>1828</v>
      </c>
      <c r="E789" s="1" t="str">
        <f>_xlfn.XLOOKUP(MID(D789,2,6),'TB LTD 12.22'!E:E,'TB LTD 12.22'!F:F,0,0,1)</f>
        <v>Singapore Exp 4270</v>
      </c>
      <c r="F789" t="str">
        <f>IF(C789="Ltd",_xlfn.XLOOKUP(D789,Index!V:V,Index!R:R,),_xlfn.XLOOKUP(D789,Index!AG:AG,Index!AC:AC,))</f>
        <v>T&amp;E</v>
      </c>
      <c r="G789">
        <f>IF(C789="Ltd",_xlfn.XLOOKUP(D789,Index!V:V,Index!T:T,),_xlfn.XLOOKUP(D789,Index!AG:AG,Index!AE:AE,))</f>
        <v>0</v>
      </c>
      <c r="H789" s="31"/>
      <c r="I789" s="25">
        <f>_xlfn.XLOOKUP((MID(D789,2,6)),'TB LTD 12.22'!E:E,'TB LTD 12.22'!H:H,0,0,1)</f>
        <v>4614.75</v>
      </c>
      <c r="J789" s="30">
        <f>SUMIF(AJE!$E:$E,D789,AJE!$H:$H)</f>
        <v>0</v>
      </c>
      <c r="K789" s="30">
        <f>SUMIF(AJE!$Q:$Q,D789,AJE!$T:$T)</f>
        <v>0</v>
      </c>
      <c r="L789" s="39">
        <f t="shared" si="46"/>
        <v>4614.75</v>
      </c>
      <c r="M789" s="30">
        <f>SUMIF(AJE!$AB:$AB,D789,AJE!$AE:$AE)</f>
        <v>0</v>
      </c>
      <c r="N789" s="29">
        <f t="shared" si="47"/>
        <v>4614.75</v>
      </c>
      <c r="P789" s="29"/>
    </row>
    <row r="790" spans="1:16" x14ac:dyDescent="0.35">
      <c r="A790">
        <f>_xlfn.XLOOKUP($B790,Index!$E:$E,Index!$D:$D,)</f>
        <v>50</v>
      </c>
      <c r="B790" t="str">
        <f>IF($C790="Ltd",_xlfn.XLOOKUP($D790,Index!$V:$V,Index!$P:$P,),_xlfn.XLOOKUP($D790,Index!$AG:$AG,Index!$AA:$AA,))</f>
        <v>Sales</v>
      </c>
      <c r="C790" t="str">
        <f t="shared" si="48"/>
        <v>Ltd</v>
      </c>
      <c r="D790" t="s">
        <v>1829</v>
      </c>
      <c r="E790" s="1" t="str">
        <f>_xlfn.XLOOKUP((MID(D790,2,6)),'TB LTD 12.22'!$E:$E,'TB LTD 12.22'!$F:$F,)</f>
        <v>Singapore Salary 4270</v>
      </c>
      <c r="F790" t="str">
        <f>IF(C790="Ltd",_xlfn.XLOOKUP(D790,Index!V:V,Index!R:R,),_xlfn.XLOOKUP(D790,Index!AG:AG,Index!AC:AC,))</f>
        <v>Payroll &amp; Payroll related</v>
      </c>
      <c r="G790">
        <f>IF(C790="Ltd",_xlfn.XLOOKUP(D790,Index!V:V,Index!T:T,),_xlfn.XLOOKUP(D790,Index!AG:AG,Index!AE:AE,))</f>
        <v>0</v>
      </c>
      <c r="H790" s="31"/>
      <c r="I790" s="25">
        <f>_xlfn.XLOOKUP((MID(D790,2,6)),'TB LTD 12.22'!E:E,'TB LTD 12.22'!H:H,0,0,1)</f>
        <v>65923.039999999994</v>
      </c>
      <c r="J790" s="30">
        <f>SUMIF(AJE!$E:$E,D790,AJE!$H:$H)</f>
        <v>0</v>
      </c>
      <c r="K790" s="30">
        <f>SUMIF(AJE!$Q:$Q,D790,AJE!$T:$T)</f>
        <v>0</v>
      </c>
      <c r="L790" s="39">
        <f t="shared" si="46"/>
        <v>65923.039999999994</v>
      </c>
      <c r="M790" s="30">
        <f>SUMIF(AJE!$AB:$AB,D790,AJE!$AE:$AE)</f>
        <v>0</v>
      </c>
      <c r="N790" s="29">
        <f t="shared" si="47"/>
        <v>65923.039999999994</v>
      </c>
      <c r="P790" s="29"/>
    </row>
    <row r="791" spans="1:16" x14ac:dyDescent="0.35">
      <c r="A791">
        <f>_xlfn.XLOOKUP($B791,Index!$E:$E,Index!$D:$D,)</f>
        <v>40</v>
      </c>
      <c r="B791" t="str">
        <f>IF($C791="Ltd",_xlfn.XLOOKUP($D791,Index!$V:$V,Index!$P:$P,),_xlfn.XLOOKUP($D791,Index!$AG:$AG,Index!$AA:$AA,))</f>
        <v>R&amp;D</v>
      </c>
      <c r="C791" t="str">
        <f t="shared" si="48"/>
        <v>Ltd</v>
      </c>
      <c r="D791" t="s">
        <v>1830</v>
      </c>
      <c r="E791" s="1" t="str">
        <f>_xlfn.XLOOKUP(_xlfn.NUMBERVALUE(MID(D791,2,5)),'TB LTD 12.22'!$E:$E,'TB LTD 12.22'!$F:$F,)</f>
        <v>עמלה- לאבס</v>
      </c>
      <c r="F791" t="str">
        <f>IF(C791="Ltd",_xlfn.XLOOKUP(D791,Index!V:V,Index!R:R,),_xlfn.XLOOKUP(D791,Index!AG:AG,Index!AC:AC,))</f>
        <v>Payroll &amp; Payroll related</v>
      </c>
      <c r="G791" t="str">
        <f>IF(C791="Ltd",_xlfn.XLOOKUP(D791,Index!V:V,Index!T:T,),_xlfn.XLOOKUP(D791,Index!AG:AG,Index!AE:AE,))</f>
        <v>Labs</v>
      </c>
      <c r="H791" s="31"/>
      <c r="I791" s="25">
        <f>_xlfn.XLOOKUP(_xlfn.NUMBERVALUE(MID(D791,2,5)),'TB LTD 12.22'!E:E,'TB LTD 12.22'!H:H,0,0,1)</f>
        <v>1794.46</v>
      </c>
      <c r="J791" s="30">
        <f>SUMIF(AJE!$E:$E,D791,AJE!$H:$H)</f>
        <v>0</v>
      </c>
      <c r="K791" s="30">
        <f>SUMIF(AJE!$Q:$Q,D791,AJE!$T:$T)</f>
        <v>0</v>
      </c>
      <c r="L791" s="39">
        <f t="shared" si="46"/>
        <v>1794.46</v>
      </c>
      <c r="M791" s="30">
        <f>SUMIF(AJE!$AB:$AB,D791,AJE!$AE:$AE)</f>
        <v>0</v>
      </c>
      <c r="N791" s="29">
        <f t="shared" si="47"/>
        <v>1794.46</v>
      </c>
      <c r="P791" s="29"/>
    </row>
    <row r="792" spans="1:16" x14ac:dyDescent="0.35">
      <c r="A792">
        <f>_xlfn.XLOOKUP($B792,Index!$E:$E,Index!$D:$D,)</f>
        <v>8</v>
      </c>
      <c r="B792" t="str">
        <f>IF($C792="Ltd",_xlfn.XLOOKUP($D792,Index!$V:$V,Index!$P:$P,),_xlfn.XLOOKUP($D792,Index!$AG:$AG,Index!$AA:$AA,))</f>
        <v>Employees Payable</v>
      </c>
      <c r="C792" t="str">
        <f t="shared" si="48"/>
        <v>Inc</v>
      </c>
      <c r="D792" t="s">
        <v>1832</v>
      </c>
      <c r="E792" s="1" t="str">
        <f>_xlfn.XLOOKUP(_xlfn.NUMBERVALUE(MID(D792,2,5)),'TB INC 12.22'!$B:$B,'TB INC 12.22'!$C:$C,)</f>
        <v>21015 Accrued Liabilities US:Commissions</v>
      </c>
      <c r="F792">
        <f>IF(C792="Ltd",_xlfn.XLOOKUP(D792,Index!V:V,Index!R:R,),_xlfn.XLOOKUP(D792,Index!AG:AG,Index!AC:AC,))</f>
        <v>0</v>
      </c>
      <c r="G792">
        <f>IF(C792="Ltd",_xlfn.XLOOKUP(D792,Index!V:V,Index!T:T,),_xlfn.XLOOKUP(D792,Index!AG:AG,Index!AE:AE,))</f>
        <v>0</v>
      </c>
      <c r="I792" s="25">
        <f>_xlfn.XLOOKUP(_xlfn.NUMBERVALUE(MID(D792,2,5)),'TB INC 12.22'!B:B,'TB INC 12.22'!F:F,0,0,1)</f>
        <v>-438103.72</v>
      </c>
      <c r="J792" s="30">
        <f>SUMIF(AJE!$E:$E,D792,AJE!$H:$H)</f>
        <v>-33514.969436850821</v>
      </c>
      <c r="K792" s="30">
        <f>SUMIF(AJE!$Q:$Q,D792,AJE!$T:$T)</f>
        <v>0</v>
      </c>
      <c r="L792" s="39">
        <f t="shared" ref="L792:L833" si="49">I792+J792+K792</f>
        <v>-471618.68943685078</v>
      </c>
      <c r="M792" s="30">
        <f>SUMIF(AJE!$AB:$AB,D792,AJE!$AE:$AE)</f>
        <v>0</v>
      </c>
      <c r="N792" s="29">
        <f t="shared" ref="N792:N833" si="50">L792+M792</f>
        <v>-471618.68943685078</v>
      </c>
      <c r="P792" s="25"/>
    </row>
    <row r="793" spans="1:16" x14ac:dyDescent="0.35">
      <c r="A793">
        <f>_xlfn.XLOOKUP($B793,Index!$E:$E,Index!$D:$D,)</f>
        <v>7</v>
      </c>
      <c r="B793" t="str">
        <f>IF($C793="Ltd",_xlfn.XLOOKUP($D793,Index!$V:$V,Index!$P:$P,),_xlfn.XLOOKUP($D793,Index!$AG:$AG,Index!$AA:$AA,))</f>
        <v>Accrued expenses and other payable</v>
      </c>
      <c r="C793" t="str">
        <f t="shared" ref="C793:C827" si="51">IF(LEFT(D793)="1","Ltd","Inc")</f>
        <v>Inc</v>
      </c>
      <c r="D793" t="s">
        <v>1833</v>
      </c>
      <c r="E793" s="1" t="str">
        <f>_xlfn.XLOOKUP(_xlfn.NUMBERVALUE(MID(D793,2,5)),'TB INC 12.22'!$B:$B,'TB INC 12.22'!$C:$C,)</f>
        <v>24500 Deferred Taxes</v>
      </c>
      <c r="F793">
        <f>IF(C793="Ltd",_xlfn.XLOOKUP(D793,Index!V:V,Index!R:R,),_xlfn.XLOOKUP(D793,Index!AG:AG,Index!AC:AC,))</f>
        <v>0</v>
      </c>
      <c r="G793">
        <f>IF(C793="Ltd",_xlfn.XLOOKUP(D793,Index!V:V,Index!T:T,),_xlfn.XLOOKUP(D793,Index!AG:AG,Index!AE:AE,))</f>
        <v>0</v>
      </c>
      <c r="I793" s="25">
        <f>_xlfn.XLOOKUP(_xlfn.NUMBERVALUE(MID(D793,2,5)),'TB INC 12.22'!B:B,'TB INC 12.22'!F:F,0,0,1)</f>
        <v>-24416</v>
      </c>
      <c r="J793" s="30">
        <f>SUMIF(AJE!$E:$E,D793,AJE!$H:$H)</f>
        <v>0</v>
      </c>
      <c r="K793" s="30">
        <f>SUMIF(AJE!$Q:$Q,D793,AJE!$T:$T)</f>
        <v>0</v>
      </c>
      <c r="L793" s="39">
        <f t="shared" si="49"/>
        <v>-24416</v>
      </c>
      <c r="M793" s="30">
        <f>SUMIF(AJE!$AB:$AB,D793,AJE!$AE:$AE)</f>
        <v>0</v>
      </c>
      <c r="N793" s="29">
        <f t="shared" si="50"/>
        <v>-24416</v>
      </c>
      <c r="P793" s="25"/>
    </row>
    <row r="794" spans="1:16" x14ac:dyDescent="0.35">
      <c r="A794">
        <f>_xlfn.XLOOKUP($B794,Index!$E:$E,Index!$D:$D,)</f>
        <v>40</v>
      </c>
      <c r="B794" t="str">
        <f>IF($C794="Ltd",_xlfn.XLOOKUP($D794,Index!$V:$V,Index!$P:$P,),_xlfn.XLOOKUP($D794,Index!$AG:$AG,Index!$AA:$AA,))</f>
        <v>R&amp;D</v>
      </c>
      <c r="C794" t="str">
        <f t="shared" si="51"/>
        <v>Inc</v>
      </c>
      <c r="D794" t="s">
        <v>1834</v>
      </c>
      <c r="E794" s="1" t="str">
        <f>_xlfn.XLOOKUP(_xlfn.NUMBERVALUE(MID(D794,2,5)),'TB INC 12.22'!$B:$B,'TB INC 12.22'!$C:$C,)</f>
        <v>60005 Engineering:Salaries</v>
      </c>
      <c r="F794" t="str">
        <f>IF(C794="Ltd",_xlfn.XLOOKUP(D794,Index!V:V,Index!R:R,),_xlfn.XLOOKUP(D794,Index!AG:AG,Index!AC:AC,))</f>
        <v>Payroll &amp; Payroll related</v>
      </c>
      <c r="G794">
        <f>IF(C794="Ltd",_xlfn.XLOOKUP(D794,Index!V:V,Index!T:T,),_xlfn.XLOOKUP(D794,Index!AG:AG,Index!AE:AE,))</f>
        <v>0</v>
      </c>
      <c r="I794" s="25">
        <f>_xlfn.XLOOKUP(_xlfn.NUMBERVALUE(MID(D794,2,5)),'TB INC 12.22'!B:B,'TB INC 12.22'!F:F,0,0,1)</f>
        <v>0.15</v>
      </c>
      <c r="J794" s="30">
        <f>SUMIF(AJE!$E:$E,D794,AJE!$H:$H)</f>
        <v>0</v>
      </c>
      <c r="K794" s="30">
        <f>SUMIF(AJE!$Q:$Q,D794,AJE!$T:$T)</f>
        <v>0</v>
      </c>
      <c r="L794" s="39">
        <f t="shared" si="49"/>
        <v>0.15</v>
      </c>
      <c r="M794" s="30">
        <f>SUMIF(AJE!$AB:$AB,D794,AJE!$AE:$AE)</f>
        <v>0</v>
      </c>
      <c r="N794" s="29">
        <f t="shared" si="50"/>
        <v>0.15</v>
      </c>
      <c r="P794" s="25"/>
    </row>
    <row r="795" spans="1:16" x14ac:dyDescent="0.35">
      <c r="A795">
        <f>_xlfn.XLOOKUP($B795,Index!$E:$E,Index!$D:$D,)</f>
        <v>40</v>
      </c>
      <c r="B795" t="str">
        <f>IF($C795="Ltd",_xlfn.XLOOKUP($D795,Index!$V:$V,Index!$P:$P,),_xlfn.XLOOKUP($D795,Index!$AG:$AG,Index!$AA:$AA,))</f>
        <v>R&amp;D</v>
      </c>
      <c r="C795" t="str">
        <f t="shared" si="51"/>
        <v>Inc</v>
      </c>
      <c r="D795" t="s">
        <v>1837</v>
      </c>
      <c r="E795" s="1" t="str">
        <f>_xlfn.XLOOKUP(_xlfn.NUMBERVALUE(MID(D795,2,5)),'TB INC 12.22'!$B:$B,'TB INC 12.22'!$C:$C,)</f>
        <v>60020 Engineering:Vacation Expense</v>
      </c>
      <c r="F795" t="str">
        <f>IF(C795="Ltd",_xlfn.XLOOKUP(D795,Index!V:V,Index!R:R,),_xlfn.XLOOKUP(D795,Index!AG:AG,Index!AC:AC,))</f>
        <v>T&amp;E</v>
      </c>
      <c r="G795">
        <f>IF(C795="Ltd",_xlfn.XLOOKUP(D795,Index!V:V,Index!T:T,),_xlfn.XLOOKUP(D795,Index!AG:AG,Index!AE:AE,))</f>
        <v>0</v>
      </c>
      <c r="I795" s="25">
        <f>_xlfn.XLOOKUP(_xlfn.NUMBERVALUE(MID(D795,2,5)),'TB INC 12.22'!B:B,'TB INC 12.22'!F:F,0,0,1)</f>
        <v>0.31</v>
      </c>
      <c r="J795" s="30">
        <f>SUMIF(AJE!$E:$E,D795,AJE!$H:$H)</f>
        <v>0</v>
      </c>
      <c r="K795" s="30">
        <f>SUMIF(AJE!$Q:$Q,D795,AJE!$T:$T)</f>
        <v>0</v>
      </c>
      <c r="L795" s="39">
        <f t="shared" si="49"/>
        <v>0.31</v>
      </c>
      <c r="M795" s="30">
        <f>SUMIF(AJE!$AB:$AB,D795,AJE!$AE:$AE)</f>
        <v>0</v>
      </c>
      <c r="N795" s="29">
        <f t="shared" si="50"/>
        <v>0.31</v>
      </c>
      <c r="P795" s="25"/>
    </row>
    <row r="796" spans="1:16" x14ac:dyDescent="0.35">
      <c r="A796">
        <f>_xlfn.XLOOKUP($B796,Index!$E:$E,Index!$D:$D,)</f>
        <v>40</v>
      </c>
      <c r="B796" t="str">
        <f>IF($C796="Ltd",_xlfn.XLOOKUP($D796,Index!$V:$V,Index!$P:$P,),_xlfn.XLOOKUP($D796,Index!$AG:$AG,Index!$AA:$AA,))</f>
        <v>R&amp;D</v>
      </c>
      <c r="C796" t="str">
        <f t="shared" si="51"/>
        <v>Inc</v>
      </c>
      <c r="D796" t="s">
        <v>1839</v>
      </c>
      <c r="E796" s="1" t="str">
        <f>_xlfn.XLOOKUP(_xlfn.NUMBERVALUE(MID(D796,2,5)),'TB INC 12.22'!$B:$B,'TB INC 12.22'!$C:$C,)</f>
        <v>60025 Engineering:Health and Dental</v>
      </c>
      <c r="F796" t="str">
        <f>IF(C796="Ltd",_xlfn.XLOOKUP(D796,Index!V:V,Index!R:R,),_xlfn.XLOOKUP(D796,Index!AG:AG,Index!AC:AC,))</f>
        <v>Payroll &amp; Payroll related</v>
      </c>
      <c r="G796">
        <f>IF(C796="Ltd",_xlfn.XLOOKUP(D796,Index!V:V,Index!T:T,),_xlfn.XLOOKUP(D796,Index!AG:AG,Index!AE:AE,))</f>
        <v>0</v>
      </c>
      <c r="I796" s="25">
        <f>_xlfn.XLOOKUP(_xlfn.NUMBERVALUE(MID(D796,2,5)),'TB INC 12.22'!B:B,'TB INC 12.22'!F:F,0,0,1)</f>
        <v>-0.31</v>
      </c>
      <c r="J796" s="30">
        <f>SUMIF(AJE!$E:$E,D796,AJE!$H:$H)</f>
        <v>0</v>
      </c>
      <c r="K796" s="30">
        <f>SUMIF(AJE!$Q:$Q,D796,AJE!$T:$T)</f>
        <v>0</v>
      </c>
      <c r="L796" s="39">
        <f t="shared" si="49"/>
        <v>-0.31</v>
      </c>
      <c r="M796" s="30">
        <f>SUMIF(AJE!$AB:$AB,D796,AJE!$AE:$AE)</f>
        <v>0</v>
      </c>
      <c r="N796" s="29">
        <f t="shared" si="50"/>
        <v>-0.31</v>
      </c>
      <c r="P796" s="25"/>
    </row>
    <row r="797" spans="1:16" x14ac:dyDescent="0.35">
      <c r="A797">
        <f>_xlfn.XLOOKUP($B797,Index!$E:$E,Index!$D:$D,)</f>
        <v>40</v>
      </c>
      <c r="B797" t="str">
        <f>IF($C797="Ltd",_xlfn.XLOOKUP($D797,Index!$V:$V,Index!$P:$P,),_xlfn.XLOOKUP($D797,Index!$AG:$AG,Index!$AA:$AA,))</f>
        <v>R&amp;D</v>
      </c>
      <c r="C797" t="str">
        <f t="shared" si="51"/>
        <v>Inc</v>
      </c>
      <c r="D797" t="s">
        <v>1840</v>
      </c>
      <c r="E797" s="1" t="str">
        <f>_xlfn.XLOOKUP(_xlfn.NUMBERVALUE(MID(D797,2,5)),'TB INC 12.22'!$B:$B,'TB INC 12.22'!$C:$C,)</f>
        <v>60030 Engineering:Employer Payroll Taxes</v>
      </c>
      <c r="F797" t="str">
        <f>IF(C797="Ltd",_xlfn.XLOOKUP(D797,Index!V:V,Index!R:R,),_xlfn.XLOOKUP(D797,Index!AG:AG,Index!AC:AC,))</f>
        <v>Payroll &amp; Payroll related</v>
      </c>
      <c r="G797">
        <f>IF(C797="Ltd",_xlfn.XLOOKUP(D797,Index!V:V,Index!T:T,),_xlfn.XLOOKUP(D797,Index!AG:AG,Index!AE:AE,))</f>
        <v>0</v>
      </c>
      <c r="I797" s="25">
        <f>_xlfn.XLOOKUP(_xlfn.NUMBERVALUE(MID(D797,2,5)),'TB INC 12.22'!B:B,'TB INC 12.22'!F:F,0,0,1)</f>
        <v>-0.28000000000000003</v>
      </c>
      <c r="J797" s="30">
        <f>SUMIF(AJE!$E:$E,D797,AJE!$H:$H)</f>
        <v>0</v>
      </c>
      <c r="K797" s="30">
        <f>SUMIF(AJE!$Q:$Q,D797,AJE!$T:$T)</f>
        <v>0</v>
      </c>
      <c r="L797" s="39">
        <f t="shared" si="49"/>
        <v>-0.28000000000000003</v>
      </c>
      <c r="M797" s="30">
        <f>SUMIF(AJE!$AB:$AB,D797,AJE!$AE:$AE)</f>
        <v>0</v>
      </c>
      <c r="N797" s="29">
        <f t="shared" si="50"/>
        <v>-0.28000000000000003</v>
      </c>
      <c r="P797" s="25"/>
    </row>
    <row r="798" spans="1:16" x14ac:dyDescent="0.35">
      <c r="A798">
        <f>_xlfn.XLOOKUP($B798,Index!$E:$E,Index!$D:$D,)</f>
        <v>40</v>
      </c>
      <c r="B798" t="str">
        <f>IF($C798="Ltd",_xlfn.XLOOKUP($D798,Index!$V:$V,Index!$P:$P,),_xlfn.XLOOKUP($D798,Index!$AG:$AG,Index!$AA:$AA,))</f>
        <v>R&amp;D</v>
      </c>
      <c r="C798" t="str">
        <f t="shared" si="51"/>
        <v>Inc</v>
      </c>
      <c r="D798" t="s">
        <v>1842</v>
      </c>
      <c r="E798" s="1" t="str">
        <f>_xlfn.XLOOKUP(_xlfn.NUMBERVALUE(MID(D798,2,5)),'TB INC 12.22'!$B:$B,'TB INC 12.22'!$C:$C,)</f>
        <v>60040 Engineering:Travel</v>
      </c>
      <c r="F798" t="str">
        <f>IF(C798="Ltd",_xlfn.XLOOKUP(D798,Index!V:V,Index!R:R,),_xlfn.XLOOKUP(D798,Index!AG:AG,Index!AC:AC,))</f>
        <v>T&amp;E</v>
      </c>
      <c r="G798">
        <f>IF(C798="Ltd",_xlfn.XLOOKUP(D798,Index!V:V,Index!T:T,),_xlfn.XLOOKUP(D798,Index!AG:AG,Index!AE:AE,))</f>
        <v>0</v>
      </c>
      <c r="I798" s="25">
        <f>_xlfn.XLOOKUP(_xlfn.NUMBERVALUE(MID(D798,2,5)),'TB INC 12.22'!B:B,'TB INC 12.22'!F:F,0,0,1)</f>
        <v>0.18</v>
      </c>
      <c r="J798" s="30">
        <f>SUMIF(AJE!$E:$E,D798,AJE!$H:$H)</f>
        <v>0</v>
      </c>
      <c r="K798" s="30">
        <f>SUMIF(AJE!$Q:$Q,D798,AJE!$T:$T)</f>
        <v>0</v>
      </c>
      <c r="L798" s="39">
        <f t="shared" si="49"/>
        <v>0.18</v>
      </c>
      <c r="M798" s="30">
        <f>SUMIF(AJE!$AB:$AB,D798,AJE!$AE:$AE)</f>
        <v>0</v>
      </c>
      <c r="N798" s="29">
        <f t="shared" si="50"/>
        <v>0.18</v>
      </c>
      <c r="P798" s="25"/>
    </row>
    <row r="799" spans="1:16" x14ac:dyDescent="0.35">
      <c r="A799">
        <f>_xlfn.XLOOKUP($B799,Index!$E:$E,Index!$D:$D,)</f>
        <v>40</v>
      </c>
      <c r="B799" t="str">
        <f>IF($C799="Ltd",_xlfn.XLOOKUP($D799,Index!$V:$V,Index!$P:$P,),_xlfn.XLOOKUP($D799,Index!$AG:$AG,Index!$AA:$AA,))</f>
        <v>R&amp;D</v>
      </c>
      <c r="C799" t="str">
        <f t="shared" si="51"/>
        <v>Inc</v>
      </c>
      <c r="D799" t="s">
        <v>1843</v>
      </c>
      <c r="E799" s="1" t="str">
        <f>_xlfn.XLOOKUP(_xlfn.NUMBERVALUE(MID(D799,2,5)),'TB INC 12.22'!$B:$B,'TB INC 12.22'!$C:$C,)</f>
        <v>60050 Engineering:Meals - self</v>
      </c>
      <c r="F799" t="str">
        <f>IF(C799="Ltd",_xlfn.XLOOKUP(D799,Index!V:V,Index!R:R,),_xlfn.XLOOKUP(D799,Index!AG:AG,Index!AC:AC,))</f>
        <v>T&amp;E</v>
      </c>
      <c r="G799">
        <f>IF(C799="Ltd",_xlfn.XLOOKUP(D799,Index!V:V,Index!T:T,),_xlfn.XLOOKUP(D799,Index!AG:AG,Index!AE:AE,))</f>
        <v>0</v>
      </c>
      <c r="I799" s="25">
        <f>_xlfn.XLOOKUP(_xlfn.NUMBERVALUE(MID(D799,2,5)),'TB INC 12.22'!B:B,'TB INC 12.22'!F:F,0,0,1)</f>
        <v>0.35</v>
      </c>
      <c r="J799" s="30">
        <f>SUMIF(AJE!$E:$E,D799,AJE!$H:$H)</f>
        <v>0</v>
      </c>
      <c r="K799" s="30">
        <f>SUMIF(AJE!$Q:$Q,D799,AJE!$T:$T)</f>
        <v>0</v>
      </c>
      <c r="L799" s="39">
        <f t="shared" si="49"/>
        <v>0.35</v>
      </c>
      <c r="M799" s="30">
        <f>SUMIF(AJE!$AB:$AB,D799,AJE!$AE:$AE)</f>
        <v>0</v>
      </c>
      <c r="N799" s="29">
        <f t="shared" si="50"/>
        <v>0.35</v>
      </c>
      <c r="P799" s="25"/>
    </row>
    <row r="800" spans="1:16" x14ac:dyDescent="0.35">
      <c r="A800">
        <f>_xlfn.XLOOKUP($B800,Index!$E:$E,Index!$D:$D,)</f>
        <v>40</v>
      </c>
      <c r="B800" t="str">
        <f>IF($C800="Ltd",_xlfn.XLOOKUP($D800,Index!$V:$V,Index!$P:$P,),_xlfn.XLOOKUP($D800,Index!$AG:$AG,Index!$AA:$AA,))</f>
        <v>R&amp;D</v>
      </c>
      <c r="C800" t="str">
        <f t="shared" si="51"/>
        <v>Inc</v>
      </c>
      <c r="D800" t="s">
        <v>1844</v>
      </c>
      <c r="E800" s="1" t="str">
        <f>_xlfn.XLOOKUP(_xlfn.NUMBERVALUE(MID(D800,2,5)),'TB INC 12.22'!$B:$B,'TB INC 12.22'!$C:$C,)</f>
        <v>60055 Engineering:Meals &amp; Entertainment</v>
      </c>
      <c r="F800" t="str">
        <f>IF(C800="Ltd",_xlfn.XLOOKUP(D800,Index!V:V,Index!R:R,),_xlfn.XLOOKUP(D800,Index!AG:AG,Index!AC:AC,))</f>
        <v>T&amp;E</v>
      </c>
      <c r="G800">
        <f>IF(C800="Ltd",_xlfn.XLOOKUP(D800,Index!V:V,Index!T:T,),_xlfn.XLOOKUP(D800,Index!AG:AG,Index!AE:AE,))</f>
        <v>0</v>
      </c>
      <c r="I800" s="25">
        <f>_xlfn.XLOOKUP(_xlfn.NUMBERVALUE(MID(D800,2,5)),'TB INC 12.22'!B:B,'TB INC 12.22'!F:F,0,0,1)</f>
        <v>-0.2</v>
      </c>
      <c r="J800" s="30">
        <f>SUMIF(AJE!$E:$E,D800,AJE!$H:$H)</f>
        <v>0</v>
      </c>
      <c r="K800" s="30">
        <f>SUMIF(AJE!$Q:$Q,D800,AJE!$T:$T)</f>
        <v>0</v>
      </c>
      <c r="L800" s="39">
        <f t="shared" si="49"/>
        <v>-0.2</v>
      </c>
      <c r="M800" s="30">
        <f>SUMIF(AJE!$AB:$AB,D800,AJE!$AE:$AE)</f>
        <v>0</v>
      </c>
      <c r="N800" s="29">
        <f t="shared" si="50"/>
        <v>-0.2</v>
      </c>
      <c r="P800" s="25"/>
    </row>
    <row r="801" spans="1:16" x14ac:dyDescent="0.35">
      <c r="A801">
        <f>_xlfn.XLOOKUP($B801,Index!$E:$E,Index!$D:$D,)</f>
        <v>40</v>
      </c>
      <c r="B801" t="str">
        <f>IF($C801="Ltd",_xlfn.XLOOKUP($D801,Index!$V:$V,Index!$P:$P,),_xlfn.XLOOKUP($D801,Index!$AG:$AG,Index!$AA:$AA,))</f>
        <v>R&amp;D</v>
      </c>
      <c r="C801" t="str">
        <f t="shared" si="51"/>
        <v>Inc</v>
      </c>
      <c r="D801" t="s">
        <v>1846</v>
      </c>
      <c r="E801" s="1" t="str">
        <f>_xlfn.XLOOKUP(_xlfn.NUMBERVALUE(MID(D801,2,5)),'TB INC 12.22'!$B:$B,'TB INC 12.22'!$C:$C,)</f>
        <v>60075 Engineering:Office supplies</v>
      </c>
      <c r="F801" t="str">
        <f>IF(C801="Ltd",_xlfn.XLOOKUP(D801,Index!V:V,Index!R:R,),_xlfn.XLOOKUP(D801,Index!AG:AG,Index!AC:AC,))</f>
        <v>T&amp;E</v>
      </c>
      <c r="G801">
        <f>IF(C801="Ltd",_xlfn.XLOOKUP(D801,Index!V:V,Index!T:T,),_xlfn.XLOOKUP(D801,Index!AG:AG,Index!AE:AE,))</f>
        <v>0</v>
      </c>
      <c r="I801" s="25">
        <f>_xlfn.XLOOKUP(_xlfn.NUMBERVALUE(MID(D801,2,5)),'TB INC 12.22'!B:B,'TB INC 12.22'!F:F,0,0,1)</f>
        <v>-0.34</v>
      </c>
      <c r="J801" s="30">
        <f>SUMIF(AJE!$E:$E,D801,AJE!$H:$H)</f>
        <v>0</v>
      </c>
      <c r="K801" s="30">
        <f>SUMIF(AJE!$Q:$Q,D801,AJE!$T:$T)</f>
        <v>0</v>
      </c>
      <c r="L801" s="39">
        <f t="shared" si="49"/>
        <v>-0.34</v>
      </c>
      <c r="M801" s="30">
        <f>SUMIF(AJE!$AB:$AB,D801,AJE!$AE:$AE)</f>
        <v>0</v>
      </c>
      <c r="N801" s="29">
        <f t="shared" si="50"/>
        <v>-0.34</v>
      </c>
      <c r="P801" s="25"/>
    </row>
    <row r="802" spans="1:16" x14ac:dyDescent="0.35">
      <c r="A802" s="61">
        <f>_xlfn.XLOOKUP($B802,Index!$E:$E,Index!$D:$D,)</f>
        <v>99</v>
      </c>
      <c r="B802" t="str">
        <f>IF($C802="Ltd",_xlfn.XLOOKUP($D802,Index!$V:$V,Index!$P:$P,),_xlfn.XLOOKUP($D802,Index!$AG:$AG,Index!$AA:$AA,))</f>
        <v>Overhead</v>
      </c>
      <c r="C802" t="str">
        <f t="shared" si="51"/>
        <v>Inc</v>
      </c>
      <c r="D802" t="s">
        <v>1847</v>
      </c>
      <c r="E802" s="1" t="str">
        <f>_xlfn.XLOOKUP(_xlfn.NUMBERVALUE(MID(D802,2,5)),'TB INC 12.22'!$B:$B,'TB INC 12.22'!$C:$C,)</f>
        <v>60095 Engineering:Computer and Equipment</v>
      </c>
      <c r="F802">
        <f>IF(C802="Ltd",_xlfn.XLOOKUP(D802,Index!V:V,Index!R:R,),_xlfn.XLOOKUP(D802,Index!AG:AG,Index!AC:AC,))</f>
        <v>0</v>
      </c>
      <c r="G802">
        <f>IF(C802="Ltd",_xlfn.XLOOKUP(D802,Index!V:V,Index!T:T,),_xlfn.XLOOKUP(D802,Index!AG:AG,Index!AE:AE,))</f>
        <v>0</v>
      </c>
      <c r="I802" s="25">
        <f>_xlfn.XLOOKUP(_xlfn.NUMBERVALUE(MID(D802,2,5)),'TB INC 12.22'!B:B,'TB INC 12.22'!F:F,0,0,1)</f>
        <v>209.36</v>
      </c>
      <c r="J802" s="30">
        <f>SUMIF(AJE!$E:$E,D802,AJE!$H:$H)</f>
        <v>0</v>
      </c>
      <c r="K802" s="30">
        <f>SUMIF(AJE!$Q:$Q,D802,AJE!$T:$T)</f>
        <v>-209.36</v>
      </c>
      <c r="L802" s="39">
        <f t="shared" si="49"/>
        <v>0</v>
      </c>
      <c r="M802" s="30">
        <f>SUMIF(AJE!$AB:$AB,D802,AJE!$AE:$AE)</f>
        <v>0</v>
      </c>
      <c r="N802" s="29">
        <f t="shared" si="50"/>
        <v>0</v>
      </c>
      <c r="P802" s="25"/>
    </row>
    <row r="803" spans="1:16" x14ac:dyDescent="0.35">
      <c r="A803">
        <f>_xlfn.XLOOKUP($B803,Index!$E:$E,Index!$D:$D,)</f>
        <v>50</v>
      </c>
      <c r="B803" t="str">
        <f>IF($C803="Ltd",_xlfn.XLOOKUP($D803,Index!$V:$V,Index!$P:$P,),_xlfn.XLOOKUP($D803,Index!$AG:$AG,Index!$AA:$AA,))</f>
        <v>Sales</v>
      </c>
      <c r="C803" t="str">
        <f t="shared" si="51"/>
        <v>Inc</v>
      </c>
      <c r="D803" t="s">
        <v>1848</v>
      </c>
      <c r="E803" s="1" t="str">
        <f>_xlfn.XLOOKUP(_xlfn.NUMBERVALUE(MID(D803,2,5)),'TB INC 12.22'!$B:$B,'TB INC 12.22'!$C:$C,)</f>
        <v>70011 Sales:Bonus:Accrued Bonus</v>
      </c>
      <c r="F803" t="str">
        <f>IF(C803="Ltd",_xlfn.XLOOKUP(D803,Index!V:V,Index!R:R,),_xlfn.XLOOKUP(D803,Index!AG:AG,Index!AC:AC,))</f>
        <v>Payroll &amp; Payroll related</v>
      </c>
      <c r="G803">
        <f>IF(C803="Ltd",_xlfn.XLOOKUP(D803,Index!V:V,Index!T:T,),_xlfn.XLOOKUP(D803,Index!AG:AG,Index!AE:AE,))</f>
        <v>0</v>
      </c>
      <c r="I803" s="25">
        <f>_xlfn.XLOOKUP(_xlfn.NUMBERVALUE(MID(D803,2,5)),'TB INC 12.22'!B:B,'TB INC 12.22'!F:F,0,0,1)</f>
        <v>-20000</v>
      </c>
      <c r="J803" s="30">
        <f>SUMIF(AJE!$E:$E,D803,AJE!$H:$H)</f>
        <v>0</v>
      </c>
      <c r="K803" s="30">
        <f>SUMIF(AJE!$Q:$Q,D803,AJE!$T:$T)</f>
        <v>0</v>
      </c>
      <c r="L803" s="39">
        <f t="shared" si="49"/>
        <v>-20000</v>
      </c>
      <c r="M803" s="30">
        <f>SUMIF(AJE!$AB:$AB,D803,AJE!$AE:$AE)</f>
        <v>0</v>
      </c>
      <c r="N803" s="29">
        <f t="shared" si="50"/>
        <v>-20000</v>
      </c>
      <c r="P803" s="25"/>
    </row>
    <row r="804" spans="1:16" x14ac:dyDescent="0.35">
      <c r="A804">
        <f>_xlfn.XLOOKUP($B804,Index!$E:$E,Index!$D:$D,)</f>
        <v>50</v>
      </c>
      <c r="B804" t="str">
        <f>IF($C804="Ltd",_xlfn.XLOOKUP($D804,Index!$V:$V,Index!$P:$P,),_xlfn.XLOOKUP($D804,Index!$AG:$AG,Index!$AA:$AA,))</f>
        <v>Sales</v>
      </c>
      <c r="C804" t="str">
        <f t="shared" si="51"/>
        <v>Inc</v>
      </c>
      <c r="D804" t="s">
        <v>1849</v>
      </c>
      <c r="E804" s="1" t="str">
        <f>_xlfn.XLOOKUP(_xlfn.NUMBERVALUE(MID(D804,2,5)),'TB INC 12.22'!$B:$B,'TB INC 12.22'!$C:$C,)</f>
        <v>70018 Sales:Commissions:Accrued Commissions</v>
      </c>
      <c r="F804" t="str">
        <f>IF(C804="Ltd",_xlfn.XLOOKUP(D804,Index!V:V,Index!R:R,),_xlfn.XLOOKUP(D804,Index!AG:AG,Index!AC:AC,))</f>
        <v>Payroll &amp; Payroll related</v>
      </c>
      <c r="G804">
        <f>IF(C804="Ltd",_xlfn.XLOOKUP(D804,Index!V:V,Index!T:T,),_xlfn.XLOOKUP(D804,Index!AG:AG,Index!AE:AE,))</f>
        <v>0</v>
      </c>
      <c r="I804" s="25">
        <f>_xlfn.XLOOKUP(_xlfn.NUMBERVALUE(MID(D804,2,5)),'TB INC 12.22'!B:B,'TB INC 12.22'!F:F,0,0,1)</f>
        <v>-266074.01</v>
      </c>
      <c r="J804" s="30">
        <f>SUMIF(AJE!$E:$E,D804,AJE!$H:$H)</f>
        <v>0</v>
      </c>
      <c r="K804" s="30">
        <f>SUMIF(AJE!$Q:$Q,D804,AJE!$T:$T)</f>
        <v>0</v>
      </c>
      <c r="L804" s="39">
        <f t="shared" si="49"/>
        <v>-266074.01</v>
      </c>
      <c r="M804" s="30">
        <f>SUMIF(AJE!$AB:$AB,D804,AJE!$AE:$AE)</f>
        <v>0</v>
      </c>
      <c r="N804" s="29">
        <f t="shared" si="50"/>
        <v>-266074.01</v>
      </c>
      <c r="P804" s="25"/>
    </row>
    <row r="805" spans="1:16" x14ac:dyDescent="0.35">
      <c r="A805">
        <f>_xlfn.XLOOKUP($B805,Index!$E:$E,Index!$D:$D,)</f>
        <v>50</v>
      </c>
      <c r="B805" t="str">
        <f>IF($C805="Ltd",_xlfn.XLOOKUP($D805,Index!$V:$V,Index!$P:$P,),_xlfn.XLOOKUP($D805,Index!$AG:$AG,Index!$AA:$AA,))</f>
        <v>Sales</v>
      </c>
      <c r="C805" t="str">
        <f t="shared" si="51"/>
        <v>Inc</v>
      </c>
      <c r="D805" t="s">
        <v>1850</v>
      </c>
      <c r="E805" s="1" t="str">
        <f>_xlfn.XLOOKUP(_xlfn.NUMBERVALUE(MID(D805,2,5)),'TB INC 12.22'!$B:$B,'TB INC 12.22'!$C:$C,)</f>
        <v>70021 Sales:Draw:Accrued Draw</v>
      </c>
      <c r="F805" t="str">
        <f>IF(C805="Ltd",_xlfn.XLOOKUP(D805,Index!V:V,Index!R:R,),_xlfn.XLOOKUP(D805,Index!AG:AG,Index!AC:AC,))</f>
        <v>Payroll &amp; Payroll related</v>
      </c>
      <c r="G805">
        <f>IF(C805="Ltd",_xlfn.XLOOKUP(D805,Index!V:V,Index!T:T,),_xlfn.XLOOKUP(D805,Index!AG:AG,Index!AE:AE,))</f>
        <v>0</v>
      </c>
      <c r="I805" s="25">
        <f>_xlfn.XLOOKUP(_xlfn.NUMBERVALUE(MID(D805,2,5)),'TB INC 12.22'!B:B,'TB INC 12.22'!F:F,0,0,1)</f>
        <v>-54792</v>
      </c>
      <c r="J805" s="30">
        <f>SUMIF(AJE!$E:$E,D805,AJE!$H:$H)</f>
        <v>0</v>
      </c>
      <c r="K805" s="30">
        <f>SUMIF(AJE!$Q:$Q,D805,AJE!$T:$T)</f>
        <v>0</v>
      </c>
      <c r="L805" s="39">
        <f t="shared" si="49"/>
        <v>-54792</v>
      </c>
      <c r="M805" s="30">
        <f>SUMIF(AJE!$AB:$AB,D805,AJE!$AE:$AE)</f>
        <v>0</v>
      </c>
      <c r="N805" s="29">
        <f t="shared" si="50"/>
        <v>-54792</v>
      </c>
      <c r="P805" s="25"/>
    </row>
    <row r="806" spans="1:16" x14ac:dyDescent="0.35">
      <c r="A806">
        <f>_xlfn.XLOOKUP($B806,Index!$E:$E,Index!$D:$D,)</f>
        <v>50</v>
      </c>
      <c r="B806" t="str">
        <f>IF($C806="Ltd",_xlfn.XLOOKUP($D806,Index!$V:$V,Index!$P:$P,),_xlfn.XLOOKUP($D806,Index!$AG:$AG,Index!$AA:$AA,))</f>
        <v>Sales</v>
      </c>
      <c r="C806" t="str">
        <f t="shared" si="51"/>
        <v>Inc</v>
      </c>
      <c r="D806" t="s">
        <v>1851</v>
      </c>
      <c r="E806" s="1" t="str">
        <f>_xlfn.XLOOKUP(_xlfn.NUMBERVALUE(MID(D806,2,5)),'TB INC 12.22'!$B:$B,'TB INC 12.22'!$C:$C,)</f>
        <v>70031 Sales:Employer Payroll Taxes:Accrued  Employer Payroll Taxes</v>
      </c>
      <c r="F806" t="str">
        <f>IF(C806="Ltd",_xlfn.XLOOKUP(D806,Index!V:V,Index!R:R,),_xlfn.XLOOKUP(D806,Index!AG:AG,Index!AC:AC,))</f>
        <v>Payroll &amp; Payroll related</v>
      </c>
      <c r="G806">
        <f>IF(C806="Ltd",_xlfn.XLOOKUP(D806,Index!V:V,Index!T:T,),_xlfn.XLOOKUP(D806,Index!AG:AG,Index!AE:AE,))</f>
        <v>0</v>
      </c>
      <c r="I806" s="25">
        <f>_xlfn.XLOOKUP(_xlfn.NUMBERVALUE(MID(D806,2,5)),'TB INC 12.22'!B:B,'TB INC 12.22'!F:F,0,0,1)</f>
        <v>-26869.279999999999</v>
      </c>
      <c r="J806" s="30">
        <f>SUMIF(AJE!$E:$E,D806,AJE!$H:$H)</f>
        <v>0</v>
      </c>
      <c r="K806" s="30">
        <f>SUMIF(AJE!$Q:$Q,D806,AJE!$T:$T)</f>
        <v>0</v>
      </c>
      <c r="L806" s="39">
        <f t="shared" si="49"/>
        <v>-26869.279999999999</v>
      </c>
      <c r="M806" s="30">
        <f>SUMIF(AJE!$AB:$AB,D806,AJE!$AE:$AE)</f>
        <v>0</v>
      </c>
      <c r="N806" s="29">
        <f t="shared" si="50"/>
        <v>-26869.279999999999</v>
      </c>
      <c r="P806" s="25"/>
    </row>
    <row r="807" spans="1:16" x14ac:dyDescent="0.35">
      <c r="A807">
        <f>_xlfn.XLOOKUP($B807,Index!$E:$E,Index!$D:$D,)</f>
        <v>60</v>
      </c>
      <c r="B807" t="str">
        <f>IF($C807="Ltd",_xlfn.XLOOKUP($D807,Index!$V:$V,Index!$P:$P,),_xlfn.XLOOKUP($D807,Index!$AG:$AG,Index!$AA:$AA,))</f>
        <v>Marketing</v>
      </c>
      <c r="C807" t="str">
        <f t="shared" si="51"/>
        <v>Inc</v>
      </c>
      <c r="D807" t="s">
        <v>1852</v>
      </c>
      <c r="E807" s="1" t="str">
        <f>_xlfn.XLOOKUP(_xlfn.NUMBERVALUE(MID(D807,2,5)),'TB INC 12.22'!$B:$B,'TB INC 12.22'!$C:$C,)</f>
        <v>72076 Marketing:Software tools and expense</v>
      </c>
      <c r="F807" t="str">
        <f>IF(C807="Ltd",_xlfn.XLOOKUP(D807,Index!V:V,Index!R:R,),_xlfn.XLOOKUP(D807,Index!AG:AG,Index!AC:AC,))</f>
        <v>Software</v>
      </c>
      <c r="G807">
        <f>IF(C807="Ltd",_xlfn.XLOOKUP(D807,Index!V:V,Index!T:T,),_xlfn.XLOOKUP(D807,Index!AG:AG,Index!AE:AE,))</f>
        <v>0</v>
      </c>
      <c r="I807" s="25">
        <f>_xlfn.XLOOKUP(_xlfn.NUMBERVALUE(MID(D807,2,5)),'TB INC 12.22'!B:B,'TB INC 12.22'!F:F,0,0,1)</f>
        <v>101.36</v>
      </c>
      <c r="J807" s="30">
        <f>SUMIF(AJE!$E:$E,D807,AJE!$H:$H)</f>
        <v>0</v>
      </c>
      <c r="K807" s="30">
        <f>SUMIF(AJE!$Q:$Q,D807,AJE!$T:$T)</f>
        <v>0</v>
      </c>
      <c r="L807" s="39">
        <f t="shared" si="49"/>
        <v>101.36</v>
      </c>
      <c r="M807" s="30">
        <f>SUMIF(AJE!$AB:$AB,D807,AJE!$AE:$AE)</f>
        <v>0</v>
      </c>
      <c r="N807" s="29">
        <f t="shared" si="50"/>
        <v>101.36</v>
      </c>
      <c r="P807" s="25"/>
    </row>
    <row r="808" spans="1:16" x14ac:dyDescent="0.35">
      <c r="A808" s="61">
        <f>_xlfn.XLOOKUP($B808,Index!$E:$E,Index!$D:$D,)</f>
        <v>99</v>
      </c>
      <c r="B808" t="str">
        <f>IF($C808="Ltd",_xlfn.XLOOKUP($D808,Index!$V:$V,Index!$P:$P,),_xlfn.XLOOKUP($D808,Index!$AG:$AG,Index!$AA:$AA,))</f>
        <v>Overhead</v>
      </c>
      <c r="C808" t="str">
        <f t="shared" si="51"/>
        <v>Inc</v>
      </c>
      <c r="D808" t="s">
        <v>1853</v>
      </c>
      <c r="E808" s="1" t="str">
        <f>_xlfn.XLOOKUP(_xlfn.NUMBERVALUE(MID(D808,2,5)),'TB INC 12.22'!$B:$B,'TB INC 12.22'!$C:$C,)</f>
        <v>72095 Marketing:Computer and Equipment</v>
      </c>
      <c r="F808">
        <f>IF(C808="Ltd",_xlfn.XLOOKUP(D808,Index!V:V,Index!R:R,),_xlfn.XLOOKUP(D808,Index!AG:AG,Index!AC:AC,))</f>
        <v>0</v>
      </c>
      <c r="G808">
        <f>IF(C808="Ltd",_xlfn.XLOOKUP(D808,Index!V:V,Index!T:T,),_xlfn.XLOOKUP(D808,Index!AG:AG,Index!AE:AE,))</f>
        <v>0</v>
      </c>
      <c r="I808" s="25">
        <f>_xlfn.XLOOKUP(_xlfn.NUMBERVALUE(MID(D808,2,5)),'TB INC 12.22'!B:B,'TB INC 12.22'!F:F,0,0,1)</f>
        <v>1806.24</v>
      </c>
      <c r="J808" s="30">
        <f>SUMIF(AJE!$E:$E,D808,AJE!$H:$H)</f>
        <v>0</v>
      </c>
      <c r="K808" s="30">
        <f>SUMIF(AJE!$Q:$Q,D808,AJE!$T:$T)</f>
        <v>-1806.24</v>
      </c>
      <c r="L808" s="39">
        <f t="shared" si="49"/>
        <v>0</v>
      </c>
      <c r="M808" s="30">
        <f>SUMIF(AJE!$AB:$AB,D808,AJE!$AE:$AE)</f>
        <v>0</v>
      </c>
      <c r="N808" s="29">
        <f t="shared" si="50"/>
        <v>0</v>
      </c>
      <c r="P808" s="25"/>
    </row>
    <row r="809" spans="1:16" x14ac:dyDescent="0.35">
      <c r="A809">
        <f>_xlfn.XLOOKUP($B809,Index!$E:$E,Index!$D:$D,)</f>
        <v>60</v>
      </c>
      <c r="B809" t="str">
        <f>IF($C809="Ltd",_xlfn.XLOOKUP($D809,Index!$V:$V,Index!$P:$P,),_xlfn.XLOOKUP($D809,Index!$AG:$AG,Index!$AA:$AA,))</f>
        <v>Marketing</v>
      </c>
      <c r="C809" t="str">
        <f t="shared" si="51"/>
        <v>Inc</v>
      </c>
      <c r="D809" t="s">
        <v>1854</v>
      </c>
      <c r="E809" s="1" t="str">
        <f>_xlfn.XLOOKUP(_xlfn.NUMBERVALUE(MID(D809,2,5)),'TB INC 12.22'!$B:$B,'TB INC 12.22'!$C:$C,)</f>
        <v>72210 Marketing:Other Marketing Costs:Outsourced Marketing</v>
      </c>
      <c r="F809" t="str">
        <f>IF(C809="Ltd",_xlfn.XLOOKUP(D809,Index!V:V,Index!R:R,),_xlfn.XLOOKUP(D809,Index!AG:AG,Index!AC:AC,))</f>
        <v>Other Marketing</v>
      </c>
      <c r="G809">
        <f>IF(C809="Ltd",_xlfn.XLOOKUP(D809,Index!V:V,Index!T:T,),_xlfn.XLOOKUP(D809,Index!AG:AG,Index!AE:AE,))</f>
        <v>0</v>
      </c>
      <c r="I809" s="25">
        <f>_xlfn.XLOOKUP(_xlfn.NUMBERVALUE(MID(D809,2,5)),'TB INC 12.22'!B:B,'TB INC 12.22'!F:F,0,0,1)</f>
        <v>39500</v>
      </c>
      <c r="J809" s="30">
        <f>SUMIF(AJE!$E:$E,D809,AJE!$H:$H)</f>
        <v>0</v>
      </c>
      <c r="K809" s="30">
        <f>SUMIF(AJE!$Q:$Q,D809,AJE!$T:$T)</f>
        <v>0</v>
      </c>
      <c r="L809" s="39">
        <f t="shared" si="49"/>
        <v>39500</v>
      </c>
      <c r="M809" s="30">
        <f>SUMIF(AJE!$AB:$AB,D809,AJE!$AE:$AE)</f>
        <v>0</v>
      </c>
      <c r="N809" s="29">
        <f t="shared" si="50"/>
        <v>39500</v>
      </c>
      <c r="P809" s="25"/>
    </row>
    <row r="810" spans="1:16" x14ac:dyDescent="0.35">
      <c r="A810">
        <f>_xlfn.XLOOKUP($B810,Index!$E:$E,Index!$D:$D,)</f>
        <v>30</v>
      </c>
      <c r="B810" t="str">
        <f>IF($C810="Ltd",_xlfn.XLOOKUP($D810,Index!$V:$V,Index!$P:$P,),_xlfn.XLOOKUP($D810,Index!$AG:$AG,Index!$AA:$AA,))</f>
        <v>Cost of Sales</v>
      </c>
      <c r="C810" t="str">
        <f t="shared" si="51"/>
        <v>Inc</v>
      </c>
      <c r="D810" t="s">
        <v>1855</v>
      </c>
      <c r="E810" s="1" t="str">
        <f>_xlfn.XLOOKUP(_xlfn.NUMBERVALUE(MID(D810,2,5)),'TB INC 12.22'!$B:$B,'TB INC 12.22'!$C:$C,)</f>
        <v>75075 Client Services:Office supplies</v>
      </c>
      <c r="F810" t="str">
        <f>IF(C810="Ltd",_xlfn.XLOOKUP(D810,Index!V:V,Index!R:R,),_xlfn.XLOOKUP(D810,Index!AG:AG,Index!AC:AC,))</f>
        <v>T&amp;E</v>
      </c>
      <c r="G810">
        <f>IF(C810="Ltd",_xlfn.XLOOKUP(D810,Index!V:V,Index!T:T,),_xlfn.XLOOKUP(D810,Index!AG:AG,Index!AE:AE,))</f>
        <v>0</v>
      </c>
      <c r="I810" s="25">
        <f>_xlfn.XLOOKUP(_xlfn.NUMBERVALUE(MID(D810,2,5)),'TB INC 12.22'!B:B,'TB INC 12.22'!F:F,0,0,1)</f>
        <v>400</v>
      </c>
      <c r="J810" s="30">
        <f>SUMIF(AJE!$E:$E,D810,AJE!$H:$H)</f>
        <v>0</v>
      </c>
      <c r="K810" s="30">
        <f>SUMIF(AJE!$Q:$Q,D810,AJE!$T:$T)</f>
        <v>0</v>
      </c>
      <c r="L810" s="39">
        <f t="shared" si="49"/>
        <v>400</v>
      </c>
      <c r="M810" s="30">
        <f>SUMIF(AJE!$AB:$AB,D810,AJE!$AE:$AE)</f>
        <v>0</v>
      </c>
      <c r="N810" s="29">
        <f t="shared" si="50"/>
        <v>400</v>
      </c>
      <c r="P810" s="25"/>
    </row>
    <row r="811" spans="1:16" x14ac:dyDescent="0.35">
      <c r="A811">
        <f>_xlfn.XLOOKUP($B811,Index!$E:$E,Index!$D:$D,)</f>
        <v>70</v>
      </c>
      <c r="B811" t="str">
        <f>IF($C811="Ltd",_xlfn.XLOOKUP($D811,Index!$V:$V,Index!$P:$P,),_xlfn.XLOOKUP($D811,Index!$AG:$AG,Index!$AA:$AA,))</f>
        <v>G&amp;A</v>
      </c>
      <c r="C811" t="str">
        <f t="shared" si="51"/>
        <v>Inc</v>
      </c>
      <c r="D811" t="s">
        <v>1856</v>
      </c>
      <c r="E811" s="1" t="str">
        <f>_xlfn.XLOOKUP(_xlfn.NUMBERVALUE(MID(D811,2,5)),'TB INC 12.22'!$B:$B,'TB INC 12.22'!$C:$C,)</f>
        <v>80225 General and Administrative:Professional Fees:Recruiting</v>
      </c>
      <c r="F811" t="str">
        <f>IF(C811="Ltd",_xlfn.XLOOKUP(D811,Index!V:V,Index!R:R,),_xlfn.XLOOKUP(D811,Index!AG:AG,Index!AC:AC,))</f>
        <v>Recruiting</v>
      </c>
      <c r="G811">
        <f>IF(C811="Ltd",_xlfn.XLOOKUP(D811,Index!V:V,Index!T:T,),_xlfn.XLOOKUP(D811,Index!AG:AG,Index!AE:AE,))</f>
        <v>0</v>
      </c>
      <c r="I811" s="25">
        <f>_xlfn.XLOOKUP(_xlfn.NUMBERVALUE(MID(D811,2,5)),'TB INC 12.22'!B:B,'TB INC 12.22'!F:F,0,0,1)</f>
        <v>282900</v>
      </c>
      <c r="J811" s="30">
        <f>SUMIF(AJE!$E:$E,D811,AJE!$H:$H)</f>
        <v>0</v>
      </c>
      <c r="K811" s="30">
        <f>SUMIF(AJE!$Q:$Q,D811,AJE!$T:$T)</f>
        <v>0</v>
      </c>
      <c r="L811" s="39">
        <f t="shared" si="49"/>
        <v>282900</v>
      </c>
      <c r="M811" s="30">
        <f>SUMIF(AJE!$AB:$AB,D811,AJE!$AE:$AE)</f>
        <v>0</v>
      </c>
      <c r="N811" s="29">
        <f t="shared" si="50"/>
        <v>282900</v>
      </c>
      <c r="P811" s="25"/>
    </row>
    <row r="812" spans="1:16" x14ac:dyDescent="0.35">
      <c r="A812">
        <f>_xlfn.XLOOKUP($B812,Index!$E:$E,Index!$D:$D,)</f>
        <v>90</v>
      </c>
      <c r="B812" t="str">
        <f>IF($C812="Ltd",_xlfn.XLOOKUP($D812,Index!$V:$V,Index!$P:$P,),_xlfn.XLOOKUP($D812,Index!$AG:$AG,Index!$AA:$AA,))</f>
        <v>Finance</v>
      </c>
      <c r="C812" t="str">
        <f t="shared" si="51"/>
        <v>Inc</v>
      </c>
      <c r="D812" t="s">
        <v>1857</v>
      </c>
      <c r="E812" s="1" t="str">
        <f>_xlfn.XLOOKUP(_xlfn.NUMBERVALUE(MID(D812,2,5)),'TB INC 12.22'!$B:$B,'TB INC 12.22'!$C:$C,)</f>
        <v>80256 Registration Fees- state and federal</v>
      </c>
      <c r="F812">
        <f>IF(C812="Ltd",_xlfn.XLOOKUP(D812,Index!V:V,Index!R:R,),_xlfn.XLOOKUP(D812,Index!AG:AG,Index!AC:AC,))</f>
        <v>0</v>
      </c>
      <c r="G812">
        <f>IF(C812="Ltd",_xlfn.XLOOKUP(D812,Index!V:V,Index!T:T,),_xlfn.XLOOKUP(D812,Index!AG:AG,Index!AE:AE,))</f>
        <v>0</v>
      </c>
      <c r="I812" s="25">
        <f>_xlfn.XLOOKUP(_xlfn.NUMBERVALUE(MID(D812,2,5)),'TB INC 12.22'!B:B,'TB INC 12.22'!F:F,0,0,1)</f>
        <v>3261.88</v>
      </c>
      <c r="J812" s="30">
        <f>SUMIF(AJE!$E:$E,D812,AJE!$H:$H)</f>
        <v>0</v>
      </c>
      <c r="K812" s="30">
        <f>SUMIF(AJE!$Q:$Q,D812,AJE!$T:$T)</f>
        <v>0</v>
      </c>
      <c r="L812" s="39">
        <f t="shared" si="49"/>
        <v>3261.88</v>
      </c>
      <c r="M812" s="30">
        <f>SUMIF(AJE!$AB:$AB,D812,AJE!$AE:$AE)</f>
        <v>0</v>
      </c>
      <c r="N812" s="29">
        <f t="shared" si="50"/>
        <v>3261.88</v>
      </c>
      <c r="P812" s="25"/>
    </row>
    <row r="813" spans="1:16" x14ac:dyDescent="0.35">
      <c r="A813">
        <f>_xlfn.XLOOKUP($B813,Index!$E:$E,Index!$D:$D,)</f>
        <v>60</v>
      </c>
      <c r="B813" t="str">
        <f>IF($C813="Ltd",_xlfn.XLOOKUP($D813,Index!$V:$V,Index!$P:$P,),_xlfn.XLOOKUP($D813,Index!$AG:$AG,Index!$AA:$AA,))</f>
        <v>Marketing</v>
      </c>
      <c r="C813" t="str">
        <f t="shared" si="51"/>
        <v>Ltd</v>
      </c>
      <c r="D813" t="s">
        <v>1871</v>
      </c>
      <c r="E813" s="1" t="str">
        <f>_xlfn.XLOOKUP(_xlfn.NUMBERVALUE(MID(D813,2,5)),'TB LTD 12.22'!$E:$E,'TB LTD 12.22'!$F:$F,)</f>
        <v>הבראה - שיווק</v>
      </c>
      <c r="F813" t="str">
        <f>IF(C813="Ltd",_xlfn.XLOOKUP(D813,Index!V:V,Index!R:R,),_xlfn.XLOOKUP(D813,Index!AG:AG,Index!AC:AC,))</f>
        <v>Payroll &amp; Payroll related</v>
      </c>
      <c r="G813">
        <f>IF(C813="Ltd",_xlfn.XLOOKUP(D813,Index!V:V,Index!T:T,),_xlfn.XLOOKUP(D813,Index!AG:AG,Index!AE:AE,))</f>
        <v>0</v>
      </c>
      <c r="H813" s="31"/>
      <c r="I813" s="25">
        <f>_xlfn.XLOOKUP(_xlfn.NUMBERVALUE(MID(D813,2,5)),'TB LTD 12.22'!E:E,'TB LTD 12.22'!H:H,0,0,1)</f>
        <v>2933.1</v>
      </c>
      <c r="J813" s="30">
        <f>SUMIF(AJE!$E:$E,D813,AJE!$H:$H)</f>
        <v>0</v>
      </c>
      <c r="K813" s="30">
        <f>SUMIF(AJE!$Q:$Q,D813,AJE!$T:$T)</f>
        <v>0</v>
      </c>
      <c r="L813" s="39">
        <f t="shared" si="49"/>
        <v>2933.1</v>
      </c>
      <c r="M813" s="30">
        <f>SUMIF(AJE!$AB:$AB,D813,AJE!$AE:$AE)</f>
        <v>0</v>
      </c>
      <c r="N813" s="29">
        <f t="shared" si="50"/>
        <v>2933.1</v>
      </c>
      <c r="P813" s="29"/>
    </row>
    <row r="814" spans="1:16" x14ac:dyDescent="0.35">
      <c r="A814">
        <f>_xlfn.XLOOKUP($B814,Index!$E:$E,Index!$D:$D,)</f>
        <v>70</v>
      </c>
      <c r="B814" t="str">
        <f>IF($C814="Ltd",_xlfn.XLOOKUP($D814,Index!$V:$V,Index!$P:$P,),_xlfn.XLOOKUP($D814,Index!$AG:$AG,Index!$AA:$AA,))</f>
        <v>G&amp;A</v>
      </c>
      <c r="C814" t="str">
        <f t="shared" si="51"/>
        <v>Ltd</v>
      </c>
      <c r="D814" t="s">
        <v>1872</v>
      </c>
      <c r="E814" s="1" t="str">
        <f>_xlfn.XLOOKUP(_xlfn.NUMBERVALUE(MID(D814,2,5)),'TB LTD 12.22'!$E:$E,'TB LTD 12.22'!$F:$F,)</f>
        <v>הבראה- הנהלה</v>
      </c>
      <c r="F814" t="str">
        <f>IF(C814="Ltd",_xlfn.XLOOKUP(D814,Index!V:V,Index!R:R,),_xlfn.XLOOKUP(D814,Index!AG:AG,Index!AC:AC,))</f>
        <v>Payroll &amp; Payroll related</v>
      </c>
      <c r="G814">
        <f>IF(C814="Ltd",_xlfn.XLOOKUP(D814,Index!V:V,Index!T:T,),_xlfn.XLOOKUP(D814,Index!AG:AG,Index!AE:AE,))</f>
        <v>0</v>
      </c>
      <c r="H814" s="31"/>
      <c r="I814" s="25">
        <f>_xlfn.XLOOKUP(_xlfn.NUMBERVALUE(MID(D814,2,5)),'TB LTD 12.22'!E:E,'TB LTD 12.22'!H:H,0,0,1)</f>
        <v>5969.34</v>
      </c>
      <c r="J814" s="30">
        <f>SUMIF(AJE!$E:$E,D814,AJE!$H:$H)</f>
        <v>0</v>
      </c>
      <c r="K814" s="30">
        <f>SUMIF(AJE!$Q:$Q,D814,AJE!$T:$T)</f>
        <v>0</v>
      </c>
      <c r="L814" s="39">
        <f t="shared" si="49"/>
        <v>5969.34</v>
      </c>
      <c r="M814" s="30">
        <f>SUMIF(AJE!$AB:$AB,D814,AJE!$AE:$AE)</f>
        <v>0</v>
      </c>
      <c r="N814" s="29">
        <f t="shared" si="50"/>
        <v>5969.34</v>
      </c>
      <c r="P814" s="29"/>
    </row>
    <row r="815" spans="1:16" x14ac:dyDescent="0.35">
      <c r="A815">
        <f>_xlfn.XLOOKUP($B815,Index!$E:$E,Index!$D:$D,)</f>
        <v>40</v>
      </c>
      <c r="B815" t="str">
        <f>IF($C815="Ltd",_xlfn.XLOOKUP($D815,Index!$V:$V,Index!$P:$P,),_xlfn.XLOOKUP($D815,Index!$AG:$AG,Index!$AA:$AA,))</f>
        <v>R&amp;D</v>
      </c>
      <c r="C815" t="str">
        <f t="shared" si="51"/>
        <v>Ltd</v>
      </c>
      <c r="D815" t="s">
        <v>1873</v>
      </c>
      <c r="E815" s="1" t="str">
        <f>_xlfn.XLOOKUP(_xlfn.NUMBERVALUE(MID(D815,2,5)),'TB LTD 12.22'!$E:$E,'TB LTD 12.22'!$F:$F,)</f>
        <v>הבראה - פיתוח</v>
      </c>
      <c r="F815" t="str">
        <f>IF(C815="Ltd",_xlfn.XLOOKUP(D815,Index!V:V,Index!R:R,),_xlfn.XLOOKUP(D815,Index!AG:AG,Index!AC:AC,))</f>
        <v>Payroll &amp; Payroll related</v>
      </c>
      <c r="G815">
        <f>IF(C815="Ltd",_xlfn.XLOOKUP(D815,Index!V:V,Index!T:T,),_xlfn.XLOOKUP(D815,Index!AG:AG,Index!AE:AE,))</f>
        <v>0</v>
      </c>
      <c r="H815" s="31"/>
      <c r="I815" s="25">
        <f>_xlfn.XLOOKUP(_xlfn.NUMBERVALUE(MID(D815,2,5)),'TB LTD 12.22'!E:E,'TB LTD 12.22'!H:H,0,0,1)</f>
        <v>19403.689999999999</v>
      </c>
      <c r="J815" s="30">
        <f>SUMIF(AJE!$E:$E,D815,AJE!$H:$H)</f>
        <v>0</v>
      </c>
      <c r="K815" s="30">
        <f>SUMIF(AJE!$Q:$Q,D815,AJE!$T:$T)</f>
        <v>0</v>
      </c>
      <c r="L815" s="39">
        <f t="shared" si="49"/>
        <v>19403.689999999999</v>
      </c>
      <c r="M815" s="30">
        <f>SUMIF(AJE!$AB:$AB,D815,AJE!$AE:$AE)</f>
        <v>0</v>
      </c>
      <c r="N815" s="29">
        <f t="shared" si="50"/>
        <v>19403.689999999999</v>
      </c>
      <c r="P815" s="29"/>
    </row>
    <row r="816" spans="1:16" x14ac:dyDescent="0.35">
      <c r="A816">
        <f>_xlfn.XLOOKUP($B816,Index!$E:$E,Index!$D:$D,)</f>
        <v>30</v>
      </c>
      <c r="B816" t="str">
        <f>IF($C816="Ltd",_xlfn.XLOOKUP($D816,Index!$V:$V,Index!$P:$P,),_xlfn.XLOOKUP($D816,Index!$AG:$AG,Index!$AA:$AA,))</f>
        <v>Cost of Sales</v>
      </c>
      <c r="C816" t="str">
        <f t="shared" si="51"/>
        <v>Ltd</v>
      </c>
      <c r="D816" t="s">
        <v>1874</v>
      </c>
      <c r="E816" s="1" t="str">
        <f>_xlfn.XLOOKUP(_xlfn.NUMBERVALUE(MID(D816,2,5)),'TB LTD 12.22'!$E:$E,'TB LTD 12.22'!$F:$F,)</f>
        <v>הבראה שירות לקוחות</v>
      </c>
      <c r="F816" t="str">
        <f>IF(C816="Ltd",_xlfn.XLOOKUP(D816,Index!V:V,Index!R:R,),_xlfn.XLOOKUP(D816,Index!AG:AG,Index!AC:AC,))</f>
        <v>Payroll &amp; Payroll related</v>
      </c>
      <c r="G816">
        <f>IF(C816="Ltd",_xlfn.XLOOKUP(D816,Index!V:V,Index!T:T,),_xlfn.XLOOKUP(D816,Index!AG:AG,Index!AE:AE,))</f>
        <v>0</v>
      </c>
      <c r="H816" s="31"/>
      <c r="I816" s="25">
        <f>_xlfn.XLOOKUP(_xlfn.NUMBERVALUE(MID(D816,2,5)),'TB LTD 12.22'!E:E,'TB LTD 12.22'!H:H,0,0,1)</f>
        <v>4358.7</v>
      </c>
      <c r="J816" s="30">
        <f>SUMIF(AJE!$E:$E,D816,AJE!$H:$H)</f>
        <v>0</v>
      </c>
      <c r="K816" s="30">
        <f>SUMIF(AJE!$Q:$Q,D816,AJE!$T:$T)</f>
        <v>0</v>
      </c>
      <c r="L816" s="39">
        <f t="shared" si="49"/>
        <v>4358.7</v>
      </c>
      <c r="M816" s="30">
        <f>SUMIF(AJE!$AB:$AB,D816,AJE!$AE:$AE)</f>
        <v>0</v>
      </c>
      <c r="N816" s="29">
        <f t="shared" si="50"/>
        <v>4358.7</v>
      </c>
      <c r="P816" s="29"/>
    </row>
    <row r="817" spans="1:16" x14ac:dyDescent="0.35">
      <c r="A817">
        <f>_xlfn.XLOOKUP($B817,Index!$E:$E,Index!$D:$D,)</f>
        <v>50</v>
      </c>
      <c r="B817" t="str">
        <f>IF($C817="Ltd",_xlfn.XLOOKUP($D817,Index!$V:$V,Index!$P:$P,),_xlfn.XLOOKUP($D817,Index!$AG:$AG,Index!$AA:$AA,))</f>
        <v>Sales</v>
      </c>
      <c r="C817" t="str">
        <f t="shared" si="51"/>
        <v>Ltd</v>
      </c>
      <c r="D817" t="s">
        <v>1875</v>
      </c>
      <c r="E817" s="1" t="str">
        <f>_xlfn.XLOOKUP(_xlfn.NUMBERVALUE(MID(D817,2,5)),'TB LTD 12.22'!$E:$E,'TB LTD 12.22'!$F:$F,)</f>
        <v>הבראה מכירות</v>
      </c>
      <c r="F817" t="str">
        <f>IF(C817="Ltd",_xlfn.XLOOKUP(D817,Index!V:V,Index!R:R,),_xlfn.XLOOKUP(D817,Index!AG:AG,Index!AC:AC,))</f>
        <v>Payroll &amp; Payroll related</v>
      </c>
      <c r="G817">
        <f>IF(C817="Ltd",_xlfn.XLOOKUP(D817,Index!V:V,Index!T:T,),_xlfn.XLOOKUP(D817,Index!AG:AG,Index!AE:AE,))</f>
        <v>0</v>
      </c>
      <c r="H817" s="31"/>
      <c r="I817" s="25">
        <f>_xlfn.XLOOKUP(_xlfn.NUMBERVALUE(MID(D817,2,5)),'TB LTD 12.22'!E:E,'TB LTD 12.22'!H:H,0,0,1)</f>
        <v>5635.68</v>
      </c>
      <c r="J817" s="30">
        <f>SUMIF(AJE!$E:$E,D817,AJE!$H:$H)</f>
        <v>0</v>
      </c>
      <c r="K817" s="30">
        <f>SUMIF(AJE!$Q:$Q,D817,AJE!$T:$T)</f>
        <v>0</v>
      </c>
      <c r="L817" s="39">
        <f t="shared" si="49"/>
        <v>5635.68</v>
      </c>
      <c r="M817" s="30">
        <f>SUMIF(AJE!$AB:$AB,D817,AJE!$AE:$AE)</f>
        <v>0</v>
      </c>
      <c r="N817" s="29">
        <f t="shared" si="50"/>
        <v>5635.68</v>
      </c>
      <c r="P817" s="29"/>
    </row>
    <row r="818" spans="1:16" x14ac:dyDescent="0.35">
      <c r="A818">
        <f>_xlfn.XLOOKUP($B818,Index!$E:$E,Index!$D:$D,)</f>
        <v>40</v>
      </c>
      <c r="B818" t="str">
        <f>IF($C818="Ltd",_xlfn.XLOOKUP($D818,Index!$V:$V,Index!$P:$P,),_xlfn.XLOOKUP($D818,Index!$AG:$AG,Index!$AA:$AA,))</f>
        <v>R&amp;D</v>
      </c>
      <c r="C818" t="str">
        <f t="shared" si="51"/>
        <v>Ltd</v>
      </c>
      <c r="D818" t="s">
        <v>1876</v>
      </c>
      <c r="E818" s="1" t="str">
        <f>_xlfn.XLOOKUP(_xlfn.NUMBERVALUE(MID(D818,2,5)),'TB LTD 12.22'!$E:$E,'TB LTD 12.22'!$F:$F,)</f>
        <v>הבראה מוצר</v>
      </c>
      <c r="F818" t="str">
        <f>IF(C818="Ltd",_xlfn.XLOOKUP(D818,Index!V:V,Index!R:R,),_xlfn.XLOOKUP(D818,Index!AG:AG,Index!AC:AC,))</f>
        <v>Payroll &amp; Payroll related</v>
      </c>
      <c r="G818" t="str">
        <f>IF(C818="Ltd",_xlfn.XLOOKUP(D818,Index!V:V,Index!T:T,),_xlfn.XLOOKUP(D818,Index!AG:AG,Index!AE:AE,))</f>
        <v>Product</v>
      </c>
      <c r="H818" s="31"/>
      <c r="I818" s="25">
        <f>_xlfn.XLOOKUP(_xlfn.NUMBERVALUE(MID(D818,2,5)),'TB LTD 12.22'!E:E,'TB LTD 12.22'!H:H,0,0,1)</f>
        <v>5058.37</v>
      </c>
      <c r="J818" s="30">
        <f>SUMIF(AJE!$E:$E,D818,AJE!$H:$H)</f>
        <v>0</v>
      </c>
      <c r="K818" s="30">
        <f>SUMIF(AJE!$Q:$Q,D818,AJE!$T:$T)</f>
        <v>0</v>
      </c>
      <c r="L818" s="39">
        <f t="shared" si="49"/>
        <v>5058.37</v>
      </c>
      <c r="M818" s="30">
        <f>SUMIF(AJE!$AB:$AB,D818,AJE!$AE:$AE)</f>
        <v>0</v>
      </c>
      <c r="N818" s="29">
        <f t="shared" si="50"/>
        <v>5058.37</v>
      </c>
      <c r="P818" s="29"/>
    </row>
    <row r="819" spans="1:16" x14ac:dyDescent="0.35">
      <c r="A819">
        <f>_xlfn.XLOOKUP($B819,Index!$E:$E,Index!$D:$D,)</f>
        <v>40</v>
      </c>
      <c r="B819" t="str">
        <f>IF($C819="Ltd",_xlfn.XLOOKUP($D819,Index!$V:$V,Index!$P:$P,),_xlfn.XLOOKUP($D819,Index!$AG:$AG,Index!$AA:$AA,))</f>
        <v>R&amp;D</v>
      </c>
      <c r="C819" t="str">
        <f t="shared" si="51"/>
        <v>Ltd</v>
      </c>
      <c r="D819" t="s">
        <v>1877</v>
      </c>
      <c r="E819" s="1" t="str">
        <f>_xlfn.XLOOKUP(_xlfn.NUMBERVALUE(MID(D819,2,5)),'TB LTD 12.22'!$E:$E,'TB LTD 12.22'!$F:$F,)</f>
        <v>הבראה - לאבס</v>
      </c>
      <c r="F819" t="str">
        <f>IF(C819="Ltd",_xlfn.XLOOKUP(D819,Index!V:V,Index!R:R,),_xlfn.XLOOKUP(D819,Index!AG:AG,Index!AC:AC,))</f>
        <v>Payroll &amp; Payroll related</v>
      </c>
      <c r="G819" t="str">
        <f>IF(C819="Ltd",_xlfn.XLOOKUP(D819,Index!V:V,Index!T:T,),_xlfn.XLOOKUP(D819,Index!AG:AG,Index!AE:AE,))</f>
        <v>Labs</v>
      </c>
      <c r="H819" s="31"/>
      <c r="I819" s="25">
        <f>_xlfn.XLOOKUP(_xlfn.NUMBERVALUE(MID(D819,2,5)),'TB LTD 12.22'!E:E,'TB LTD 12.22'!H:H,0,0,1)</f>
        <v>3953.49</v>
      </c>
      <c r="J819" s="30">
        <f>SUMIF(AJE!$E:$E,D819,AJE!$H:$H)</f>
        <v>0</v>
      </c>
      <c r="K819" s="30">
        <f>SUMIF(AJE!$Q:$Q,D819,AJE!$T:$T)</f>
        <v>0</v>
      </c>
      <c r="L819" s="39">
        <f t="shared" si="49"/>
        <v>3953.49</v>
      </c>
      <c r="M819" s="30">
        <f>SUMIF(AJE!$AB:$AB,D819,AJE!$AE:$AE)</f>
        <v>0</v>
      </c>
      <c r="N819" s="29">
        <f t="shared" si="50"/>
        <v>3953.49</v>
      </c>
      <c r="P819" s="29"/>
    </row>
    <row r="820" spans="1:16" x14ac:dyDescent="0.35">
      <c r="A820">
        <f>_xlfn.XLOOKUP($B820,Index!$E:$E,Index!$D:$D,)</f>
        <v>70</v>
      </c>
      <c r="B820" t="str">
        <f>IF($C820="Ltd",_xlfn.XLOOKUP($D820,Index!$V:$V,Index!$P:$P,),_xlfn.XLOOKUP($D820,Index!$AG:$AG,Index!$AA:$AA,))</f>
        <v>G&amp;A</v>
      </c>
      <c r="C820" t="str">
        <f t="shared" si="51"/>
        <v>Ltd</v>
      </c>
      <c r="D820" t="s">
        <v>1878</v>
      </c>
      <c r="E820" s="1" t="str">
        <f>_xlfn.XLOOKUP(_xlfn.NUMBERVALUE(MID(D820,2,5)),'TB LTD 12.22'!$E:$E,'TB LTD 12.22'!$F:$F,)</f>
        <v>חופשה הנהלה</v>
      </c>
      <c r="F820" t="str">
        <f>IF(C820="Ltd",_xlfn.XLOOKUP(D820,Index!V:V,Index!R:R,),_xlfn.XLOOKUP(D820,Index!AG:AG,Index!AC:AC,))</f>
        <v>Payroll &amp; Payroll related</v>
      </c>
      <c r="G820">
        <f>IF(C820="Ltd",_xlfn.XLOOKUP(D820,Index!V:V,Index!T:T,),_xlfn.XLOOKUP(D820,Index!AG:AG,Index!AE:AE,))</f>
        <v>0</v>
      </c>
      <c r="H820" s="31"/>
      <c r="I820" s="25">
        <f>_xlfn.XLOOKUP(_xlfn.NUMBERVALUE(MID(D820,2,5)),'TB LTD 12.22'!E:E,'TB LTD 12.22'!H:H,0,0,1)</f>
        <v>59405.599999999999</v>
      </c>
      <c r="J820" s="30">
        <f>SUMIF(AJE!$E:$E,D820,AJE!$H:$H)</f>
        <v>0</v>
      </c>
      <c r="K820" s="30">
        <f>SUMIF(AJE!$Q:$Q,D820,AJE!$T:$T)</f>
        <v>0</v>
      </c>
      <c r="L820" s="39">
        <f t="shared" si="49"/>
        <v>59405.599999999999</v>
      </c>
      <c r="M820" s="30">
        <f>SUMIF(AJE!$AB:$AB,D820,AJE!$AE:$AE)</f>
        <v>0</v>
      </c>
      <c r="N820" s="29">
        <f t="shared" si="50"/>
        <v>59405.599999999999</v>
      </c>
      <c r="P820" s="29"/>
    </row>
    <row r="821" spans="1:16" x14ac:dyDescent="0.35">
      <c r="A821">
        <f>_xlfn.XLOOKUP($B821,Index!$E:$E,Index!$D:$D,)</f>
        <v>40</v>
      </c>
      <c r="B821" t="str">
        <f>IF($C821="Ltd",_xlfn.XLOOKUP($D821,Index!$V:$V,Index!$P:$P,),_xlfn.XLOOKUP($D821,Index!$AG:$AG,Index!$AA:$AA,))</f>
        <v>R&amp;D</v>
      </c>
      <c r="C821" t="str">
        <f t="shared" si="51"/>
        <v>Ltd</v>
      </c>
      <c r="D821" t="s">
        <v>1888</v>
      </c>
      <c r="E821" s="1" t="str">
        <f>_xlfn.XLOOKUP(_xlfn.NUMBERVALUE(MID(D821,2,5)),'TB LTD 12.22'!$E:$E,'TB LTD 12.22'!$F:$F,)</f>
        <v>חופשה פיתוח</v>
      </c>
      <c r="F821" t="str">
        <f>IF(C821="Ltd",_xlfn.XLOOKUP(D821,Index!V:V,Index!R:R,),_xlfn.XLOOKUP(D821,Index!AG:AG,Index!AC:AC,))</f>
        <v>Payroll &amp; Payroll related</v>
      </c>
      <c r="G821">
        <f>IF(C821="Ltd",_xlfn.XLOOKUP(D821,Index!V:V,Index!T:T,),_xlfn.XLOOKUP(D821,Index!AG:AG,Index!AE:AE,))</f>
        <v>0</v>
      </c>
      <c r="H821" s="31"/>
      <c r="I821" s="25">
        <f>_xlfn.XLOOKUP(_xlfn.NUMBERVALUE(MID(D821,2,5)),'TB LTD 12.22'!E:E,'TB LTD 12.22'!H:H,0,0,1)</f>
        <v>-74451.16</v>
      </c>
      <c r="J821" s="30">
        <f>SUMIF(AJE!$E:$E,D821,AJE!$H:$H)</f>
        <v>0</v>
      </c>
      <c r="K821" s="30">
        <f>SUMIF(AJE!$Q:$Q,D821,AJE!$T:$T)</f>
        <v>0</v>
      </c>
      <c r="L821" s="39">
        <f t="shared" si="49"/>
        <v>-74451.16</v>
      </c>
      <c r="M821" s="30">
        <f>SUMIF(AJE!$AB:$AB,D821,AJE!$AE:$AE)</f>
        <v>0</v>
      </c>
      <c r="N821" s="29">
        <f t="shared" si="50"/>
        <v>-74451.16</v>
      </c>
      <c r="P821" s="29"/>
    </row>
    <row r="822" spans="1:16" x14ac:dyDescent="0.35">
      <c r="A822">
        <f>_xlfn.XLOOKUP($B822,Index!$E:$E,Index!$D:$D,)</f>
        <v>30</v>
      </c>
      <c r="B822" t="str">
        <f>IF($C822="Ltd",_xlfn.XLOOKUP($D822,Index!$V:$V,Index!$P:$P,),_xlfn.XLOOKUP($D822,Index!$AG:$AG,Index!$AA:$AA,))</f>
        <v>Cost of Sales</v>
      </c>
      <c r="C822" t="str">
        <f t="shared" si="51"/>
        <v>Ltd</v>
      </c>
      <c r="D822" t="s">
        <v>1881</v>
      </c>
      <c r="E822" s="1" t="str">
        <f>_xlfn.XLOOKUP(_xlfn.NUMBERVALUE(MID(D822,2,5)),'TB LTD 12.22'!$E:$E,'TB LTD 12.22'!$F:$F,)</f>
        <v>חופשה עלות מכר</v>
      </c>
      <c r="F822" t="str">
        <f>IF(C822="Ltd",_xlfn.XLOOKUP(D822,Index!V:V,Index!R:R,),_xlfn.XLOOKUP(D822,Index!AG:AG,Index!AC:AC,))</f>
        <v>Payroll &amp; Payroll related</v>
      </c>
      <c r="G822">
        <f>IF(C822="Ltd",_xlfn.XLOOKUP(D822,Index!V:V,Index!T:T,),_xlfn.XLOOKUP(D822,Index!AG:AG,Index!AE:AE,))</f>
        <v>0</v>
      </c>
      <c r="H822" s="31"/>
      <c r="I822" s="25">
        <f>_xlfn.XLOOKUP(_xlfn.NUMBERVALUE(MID(D822,2,5)),'TB LTD 12.22'!E:E,'TB LTD 12.22'!H:H,0,0,1)</f>
        <v>34876.080000000002</v>
      </c>
      <c r="J822" s="30">
        <f>SUMIF(AJE!$E:$E,D822,AJE!$H:$H)</f>
        <v>0</v>
      </c>
      <c r="K822" s="30">
        <f>SUMIF(AJE!$Q:$Q,D822,AJE!$T:$T)</f>
        <v>0</v>
      </c>
      <c r="L822" s="39">
        <f t="shared" si="49"/>
        <v>34876.080000000002</v>
      </c>
      <c r="M822" s="30">
        <f>SUMIF(AJE!$AB:$AB,D822,AJE!$AE:$AE)</f>
        <v>0</v>
      </c>
      <c r="N822" s="29">
        <f t="shared" si="50"/>
        <v>34876.080000000002</v>
      </c>
      <c r="P822" s="29"/>
    </row>
    <row r="823" spans="1:16" x14ac:dyDescent="0.35">
      <c r="A823">
        <f>_xlfn.XLOOKUP($B823,Index!$E:$E,Index!$D:$D,)</f>
        <v>50</v>
      </c>
      <c r="B823" t="str">
        <f>IF($C823="Ltd",_xlfn.XLOOKUP($D823,Index!$V:$V,Index!$P:$P,),_xlfn.XLOOKUP($D823,Index!$AG:$AG,Index!$AA:$AA,))</f>
        <v>Sales</v>
      </c>
      <c r="C823" t="str">
        <f t="shared" si="51"/>
        <v>Ltd</v>
      </c>
      <c r="D823" t="s">
        <v>1883</v>
      </c>
      <c r="E823" s="1" t="str">
        <f>_xlfn.XLOOKUP(_xlfn.NUMBERVALUE(MID(D823,2,5)),'TB LTD 12.22'!$E:$E,'TB LTD 12.22'!$F:$F,)</f>
        <v>הוצאות א.עובדים מכירות</v>
      </c>
      <c r="F823" t="str">
        <f>IF(C823="Ltd",_xlfn.XLOOKUP(D823,Index!V:V,Index!R:R,),_xlfn.XLOOKUP(D823,Index!AG:AG,Index!AC:AC,))</f>
        <v>Payroll &amp; Payroll related</v>
      </c>
      <c r="G823">
        <f>IF(C823="Ltd",_xlfn.XLOOKUP(D823,Index!V:V,Index!T:T,),_xlfn.XLOOKUP(D823,Index!AG:AG,Index!AE:AE,))</f>
        <v>0</v>
      </c>
      <c r="H823" s="31"/>
      <c r="I823" s="25">
        <f>_xlfn.XLOOKUP(_xlfn.NUMBERVALUE(MID(D823,2,5)),'TB LTD 12.22'!E:E,'TB LTD 12.22'!H:H,0,0,1)</f>
        <v>49787.58</v>
      </c>
      <c r="J823" s="30">
        <f>SUMIF(AJE!$E:$E,D823,AJE!$H:$H)</f>
        <v>0</v>
      </c>
      <c r="K823" s="30">
        <f>SUMIF(AJE!$Q:$Q,D823,AJE!$T:$T)</f>
        <v>0</v>
      </c>
      <c r="L823" s="39">
        <f t="shared" si="49"/>
        <v>49787.58</v>
      </c>
      <c r="M823" s="30">
        <f>SUMIF(AJE!$AB:$AB,D823,AJE!$AE:$AE)</f>
        <v>0</v>
      </c>
      <c r="N823" s="29">
        <f t="shared" si="50"/>
        <v>49787.58</v>
      </c>
      <c r="P823" s="29"/>
    </row>
    <row r="824" spans="1:16" x14ac:dyDescent="0.35">
      <c r="A824">
        <f>_xlfn.XLOOKUP($B824,Index!$E:$E,Index!$D:$D,)</f>
        <v>40</v>
      </c>
      <c r="B824" t="str">
        <f>IF($C824="Ltd",_xlfn.XLOOKUP($D824,Index!$V:$V,Index!$P:$P,),_xlfn.XLOOKUP($D824,Index!$AG:$AG,Index!$AA:$AA,))</f>
        <v>R&amp;D</v>
      </c>
      <c r="C824" t="str">
        <f t="shared" si="51"/>
        <v>Ltd</v>
      </c>
      <c r="D824" t="s">
        <v>1884</v>
      </c>
      <c r="E824" s="1" t="str">
        <f>_xlfn.XLOOKUP(_xlfn.NUMBERVALUE(MID(D824,2,5)),'TB LTD 12.22'!$E:$E,'TB LTD 12.22'!$F:$F,)</f>
        <v>מילואים - מוצר</v>
      </c>
      <c r="F824" t="str">
        <f>IF(C824="Ltd",_xlfn.XLOOKUP(D824,Index!V:V,Index!R:R,),_xlfn.XLOOKUP(D824,Index!AG:AG,Index!AC:AC,))</f>
        <v>Payroll &amp; Payroll related</v>
      </c>
      <c r="G824" t="str">
        <f>IF(C824="Ltd",_xlfn.XLOOKUP(D824,Index!V:V,Index!T:T,),_xlfn.XLOOKUP(D824,Index!AG:AG,Index!AE:AE,))</f>
        <v>Product</v>
      </c>
      <c r="H824" s="31"/>
      <c r="I824" s="25">
        <f>_xlfn.XLOOKUP(_xlfn.NUMBERVALUE(MID(D824,2,5)),'TB LTD 12.22'!E:E,'TB LTD 12.22'!H:H,0,0,1)</f>
        <v>73694.509999999995</v>
      </c>
      <c r="J824" s="30">
        <f>SUMIF(AJE!$E:$E,D824,AJE!$H:$H)</f>
        <v>0</v>
      </c>
      <c r="K824" s="30">
        <f>SUMIF(AJE!$Q:$Q,D824,AJE!$T:$T)</f>
        <v>0</v>
      </c>
      <c r="L824" s="39">
        <f t="shared" si="49"/>
        <v>73694.509999999995</v>
      </c>
      <c r="M824" s="30">
        <f>SUMIF(AJE!$AB:$AB,D824,AJE!$AE:$AE)</f>
        <v>0</v>
      </c>
      <c r="N824" s="29">
        <f t="shared" si="50"/>
        <v>73694.509999999995</v>
      </c>
      <c r="P824" s="29"/>
    </row>
    <row r="825" spans="1:16" x14ac:dyDescent="0.35">
      <c r="A825">
        <f>_xlfn.XLOOKUP($B825,Index!$E:$E,Index!$D:$D,)</f>
        <v>40</v>
      </c>
      <c r="B825" t="str">
        <f>IF($C825="Ltd",_xlfn.XLOOKUP($D825,Index!$V:$V,Index!$P:$P,),_xlfn.XLOOKUP($D825,Index!$AG:$AG,Index!$AA:$AA,))</f>
        <v>R&amp;D</v>
      </c>
      <c r="C825" t="str">
        <f t="shared" si="51"/>
        <v>Ltd</v>
      </c>
      <c r="D825" t="s">
        <v>1889</v>
      </c>
      <c r="E825" s="1" t="str">
        <f>_xlfn.XLOOKUP(_xlfn.NUMBERVALUE(MID(D825,2,5)),'TB LTD 12.22'!$E:$E,'TB LTD 12.22'!$F:$F,)</f>
        <v>חופשה לאבס</v>
      </c>
      <c r="F825" t="str">
        <f>IF(C825="Ltd",_xlfn.XLOOKUP(D825,Index!V:V,Index!R:R,),_xlfn.XLOOKUP(D825,Index!AG:AG,Index!AC:AC,))</f>
        <v>Payroll &amp; Payroll related</v>
      </c>
      <c r="G825" t="str">
        <f>IF(C825="Ltd",_xlfn.XLOOKUP(D825,Index!V:V,Index!T:T,),_xlfn.XLOOKUP(D825,Index!AG:AG,Index!AE:AE,))</f>
        <v>Labs</v>
      </c>
      <c r="H825" s="31"/>
      <c r="I825" s="25">
        <f>_xlfn.XLOOKUP(_xlfn.NUMBERVALUE(MID(D825,2,5)),'TB LTD 12.22'!E:E,'TB LTD 12.22'!H:H,0,0,1)</f>
        <v>62101.8</v>
      </c>
      <c r="J825" s="30">
        <f>SUMIF(AJE!$E:$E,D825,AJE!$H:$H)</f>
        <v>0</v>
      </c>
      <c r="K825" s="30">
        <f>SUMIF(AJE!$Q:$Q,D825,AJE!$T:$T)</f>
        <v>0</v>
      </c>
      <c r="L825" s="39">
        <f t="shared" si="49"/>
        <v>62101.8</v>
      </c>
      <c r="M825" s="30">
        <f>SUMIF(AJE!$AB:$AB,D825,AJE!$AE:$AE)</f>
        <v>0</v>
      </c>
      <c r="N825" s="29">
        <f t="shared" si="50"/>
        <v>62101.8</v>
      </c>
      <c r="P825" s="29"/>
    </row>
    <row r="826" spans="1:16" x14ac:dyDescent="0.35">
      <c r="A826">
        <f>_xlfn.XLOOKUP($B826,Index!$E:$E,Index!$D:$D,)</f>
        <v>60</v>
      </c>
      <c r="B826" t="str">
        <f>IF($C826="Ltd",_xlfn.XLOOKUP($D826,Index!$V:$V,Index!$P:$P,),_xlfn.XLOOKUP($D826,Index!$AG:$AG,Index!$AA:$AA,))</f>
        <v>Marketing</v>
      </c>
      <c r="C826" t="str">
        <f t="shared" si="51"/>
        <v>Ltd</v>
      </c>
      <c r="D826" t="s">
        <v>1886</v>
      </c>
      <c r="E826" s="1" t="str">
        <f>_xlfn.XLOOKUP(_xlfn.NUMBERVALUE(MID(D826,2,5)),'TB LTD 12.22'!$E:$E,'TB LTD 12.22'!$F:$F,)</f>
        <v>חופשה שיווק</v>
      </c>
      <c r="F826" t="str">
        <f>IF(C826="Ltd",_xlfn.XLOOKUP(D826,Index!V:V,Index!R:R,),_xlfn.XLOOKUP(D826,Index!AG:AG,Index!AC:AC,))</f>
        <v>Payroll &amp; Payroll related</v>
      </c>
      <c r="G826">
        <f>IF(C826="Ltd",_xlfn.XLOOKUP(D826,Index!V:V,Index!T:T,),_xlfn.XLOOKUP(D826,Index!AG:AG,Index!AE:AE,))</f>
        <v>0</v>
      </c>
      <c r="H826" s="31"/>
      <c r="I826" s="25">
        <f>_xlfn.XLOOKUP(_xlfn.NUMBERVALUE(MID(D826,2,5)),'TB LTD 12.22'!E:E,'TB LTD 12.22'!H:H,0,0,1)</f>
        <v>14966.29</v>
      </c>
      <c r="J826" s="30">
        <f>SUMIF(AJE!$E:$E,D826,AJE!$H:$H)</f>
        <v>0</v>
      </c>
      <c r="K826" s="30">
        <f>SUMIF(AJE!$Q:$Q,D826,AJE!$T:$T)</f>
        <v>0</v>
      </c>
      <c r="L826" s="39">
        <f t="shared" si="49"/>
        <v>14966.29</v>
      </c>
      <c r="M826" s="30">
        <f>SUMIF(AJE!$AB:$AB,D826,AJE!$AE:$AE)</f>
        <v>0</v>
      </c>
      <c r="N826" s="29">
        <f t="shared" si="50"/>
        <v>14966.29</v>
      </c>
      <c r="P826" s="29"/>
    </row>
    <row r="827" spans="1:16" x14ac:dyDescent="0.35">
      <c r="A827">
        <f>_xlfn.XLOOKUP($B827,Index!$E:$E,Index!$D:$D,)</f>
        <v>3</v>
      </c>
      <c r="B827" t="str">
        <f>IF($C827="Ltd",_xlfn.XLOOKUP($D827,Index!$V:$V,Index!$P:$P,),_xlfn.XLOOKUP($D827,Index!$AG:$AG,Index!$AA:$AA,))</f>
        <v>Prepaid expenses and other receivable</v>
      </c>
      <c r="C827" t="str">
        <f t="shared" si="51"/>
        <v>Inc</v>
      </c>
      <c r="D827" t="s">
        <v>20251</v>
      </c>
      <c r="E827" s="1" t="str">
        <f>_xlfn.XLOOKUP(_xlfn.NUMBERVALUE(MID(D827,2,5)),'TB INC 12.22'!$B:$B,'TB INC 12.22'!$C:$C,)</f>
        <v>12105 Accrued Unbilled Revenue</v>
      </c>
      <c r="F827">
        <f>IF(C827="Ltd",_xlfn.XLOOKUP(D827,Index!V:V,Index!R:R,),_xlfn.XLOOKUP(D827,Index!AG:AG,Index!AC:AC,))</f>
        <v>0</v>
      </c>
      <c r="G827">
        <f>IF(C827="Ltd",_xlfn.XLOOKUP(D827,Index!V:V,Index!T:T,),_xlfn.XLOOKUP(D827,Index!AG:AG,Index!AE:AE,))</f>
        <v>0</v>
      </c>
      <c r="I827" s="25">
        <f>_xlfn.XLOOKUP(_xlfn.NUMBERVALUE(MID(D827,2,5)),'TB INC 12.22'!B:B,'TB INC 12.22'!F:F,0,0,1)</f>
        <v>324225</v>
      </c>
      <c r="J827" s="30">
        <f>SUMIF(AJE!$E:$E,D827,AJE!$H:$H)</f>
        <v>-324225</v>
      </c>
      <c r="K827" s="30">
        <f>SUMIF(AJE!$Q:$Q,D827,AJE!$T:$T)</f>
        <v>0</v>
      </c>
      <c r="L827" s="39">
        <f t="shared" si="49"/>
        <v>0</v>
      </c>
      <c r="M827" s="30">
        <f>SUMIF(AJE!$AB:$AB,D827,AJE!$AE:$AE)</f>
        <v>0</v>
      </c>
      <c r="N827" s="29">
        <f t="shared" si="50"/>
        <v>0</v>
      </c>
      <c r="P827" s="25"/>
    </row>
    <row r="828" spans="1:16" x14ac:dyDescent="0.35">
      <c r="A828">
        <f>_xlfn.XLOOKUP($B828,Index!$E:$E,Index!$D:$D,)</f>
        <v>20</v>
      </c>
      <c r="B828" t="str">
        <f>IF($C828="Ltd",_xlfn.XLOOKUP($D828,Index!$V:$V,Index!$P:$P,),_xlfn.XLOOKUP($D828,Index!$AG:$AG,Index!$AA:$AA,))</f>
        <v>Revenue</v>
      </c>
      <c r="C828" t="str">
        <f t="shared" ref="C828:C840" si="52">IF(LEFT(D828)="1","Ltd","Inc")</f>
        <v>Inc</v>
      </c>
      <c r="D828" t="s">
        <v>20235</v>
      </c>
      <c r="E828" s="1" t="str">
        <f>_xlfn.XLOOKUP(_xlfn.NUMBERVALUE(MID(D828,2,5)),'TB INC 12.22'!$B:$B,'TB INC 12.22'!$C:$C,)</f>
        <v>40050 Intercompany Revenue</v>
      </c>
      <c r="F828">
        <f>IF(C828="Ltd",_xlfn.XLOOKUP(D828,Index!V:V,Index!R:R,),_xlfn.XLOOKUP(D828,Index!AG:AG,Index!AC:AC,))</f>
        <v>0</v>
      </c>
      <c r="G828">
        <f>IF(C828="Ltd",_xlfn.XLOOKUP(D828,Index!V:V,Index!T:T,),_xlfn.XLOOKUP(D828,Index!AG:AG,Index!AE:AE,))</f>
        <v>0</v>
      </c>
      <c r="I828" s="25">
        <f>_xlfn.XLOOKUP(_xlfn.NUMBERVALUE(MID(D828,2,5)),'TB INC 12.22'!B:B,'TB INC 12.22'!F:F,0,0,1)</f>
        <v>-5666111</v>
      </c>
      <c r="J828" s="30">
        <f>SUMIF(AJE!$E:$E,D828,AJE!$H:$H)</f>
        <v>0</v>
      </c>
      <c r="K828" s="30">
        <f>SUMIF(AJE!$Q:$Q,D828,AJE!$T:$T)</f>
        <v>0</v>
      </c>
      <c r="L828" s="39">
        <f t="shared" si="49"/>
        <v>-5666111</v>
      </c>
      <c r="M828" s="30">
        <f>SUMIF(AJE!$AB:$AB,D828,AJE!$AE:$AE)</f>
        <v>5666111.0047792401</v>
      </c>
      <c r="N828" s="29">
        <f t="shared" si="50"/>
        <v>4.7792401164770126E-3</v>
      </c>
      <c r="P828" s="25"/>
    </row>
    <row r="829" spans="1:16" x14ac:dyDescent="0.35">
      <c r="A829">
        <f>_xlfn.XLOOKUP($B829,Index!$E:$E,Index!$D:$D,)</f>
        <v>30</v>
      </c>
      <c r="B829" t="str">
        <f>IF($C829="Ltd",_xlfn.XLOOKUP($D829,Index!$V:$V,Index!$P:$P,),_xlfn.XLOOKUP($D829,Index!$AG:$AG,Index!$AA:$AA,))</f>
        <v>Cost of Sales</v>
      </c>
      <c r="C829" t="str">
        <f t="shared" si="52"/>
        <v>Ltd</v>
      </c>
      <c r="D829" t="s">
        <v>20260</v>
      </c>
      <c r="E829" s="1" t="str">
        <f>_xlfn.XLOOKUP(_xlfn.NUMBERVALUE(MID(D829,2,5)),'TB LTD 12.22'!$E:$E,'TB LTD 12.22'!$F:$F,)</f>
        <v>TP Cost of Sales</v>
      </c>
      <c r="F829">
        <f>IF(C829="Ltd",_xlfn.XLOOKUP(D829,Index!V:V,Index!R:R,),_xlfn.XLOOKUP(D829,Index!AG:AG,Index!AC:AC,))</f>
        <v>0</v>
      </c>
      <c r="G829">
        <f>IF(C829="Ltd",_xlfn.XLOOKUP(D829,Index!V:V,Index!T:T,),_xlfn.XLOOKUP(D829,Index!AG:AG,Index!AE:AE,))</f>
        <v>0</v>
      </c>
      <c r="I829" s="25">
        <f>_xlfn.XLOOKUP(_xlfn.NUMBERVALUE(MID(D829,2,5)),'TB LTD 12.22'!E:E,'TB LTD 12.22'!H:H,0,0,1)</f>
        <v>4961861.12</v>
      </c>
      <c r="J829" s="30">
        <f>SUMIF(AJE!$E:$E,D829,AJE!$H:$H)</f>
        <v>0</v>
      </c>
      <c r="K829" s="30">
        <f>SUMIF(AJE!$Q:$Q,D829,AJE!$T:$T)</f>
        <v>0</v>
      </c>
      <c r="L829" s="39">
        <f t="shared" si="49"/>
        <v>4961861.12</v>
      </c>
      <c r="M829" s="30">
        <f>SUMIF(AJE!$AB:$AB,D829,AJE!$AE:$AE)</f>
        <v>-4961861.3158434704</v>
      </c>
      <c r="N829" s="29">
        <f t="shared" si="50"/>
        <v>-0.19584347028285265</v>
      </c>
      <c r="P829" s="29"/>
    </row>
    <row r="830" spans="1:16" x14ac:dyDescent="0.35">
      <c r="A830">
        <f>_xlfn.XLOOKUP($B830,Index!$E:$E,Index!$D:$D,)</f>
        <v>50</v>
      </c>
      <c r="B830" t="str">
        <f>IF($C830="Ltd",_xlfn.XLOOKUP($D830,Index!$V:$V,Index!$P:$P,),_xlfn.XLOOKUP($D830,Index!$AG:$AG,Index!$AA:$AA,))</f>
        <v>Sales</v>
      </c>
      <c r="C830" t="str">
        <f t="shared" si="52"/>
        <v>Ltd</v>
      </c>
      <c r="D830" t="s">
        <v>20261</v>
      </c>
      <c r="E830" s="1" t="str">
        <f>_xlfn.XLOOKUP(_xlfn.NUMBERVALUE(MID(D830,2,5)),'TB LTD 12.22'!$E:$E,'TB LTD 12.22'!$F:$F,)</f>
        <v>TP Sales</v>
      </c>
      <c r="F830">
        <f>IF(C830="Ltd",_xlfn.XLOOKUP(D830,Index!V:V,Index!R:R,),_xlfn.XLOOKUP(D830,Index!AG:AG,Index!AC:AC,))</f>
        <v>0</v>
      </c>
      <c r="G830">
        <f>IF(C830="Ltd",_xlfn.XLOOKUP(D830,Index!V:V,Index!T:T,),_xlfn.XLOOKUP(D830,Index!AG:AG,Index!AE:AE,))</f>
        <v>0</v>
      </c>
      <c r="I830" s="25">
        <f>_xlfn.XLOOKUP(_xlfn.NUMBERVALUE(MID(D830,2,5)),'TB LTD 12.22'!E:E,'TB LTD 12.22'!H:H,0,0,1)</f>
        <v>444953.46</v>
      </c>
      <c r="J830" s="30">
        <f>SUMIF(AJE!$E:$E,D830,AJE!$H:$H)</f>
        <v>0</v>
      </c>
      <c r="K830" s="30">
        <f>SUMIF(AJE!$Q:$Q,D830,AJE!$T:$T)</f>
        <v>0</v>
      </c>
      <c r="L830" s="39">
        <f t="shared" si="49"/>
        <v>444953.46</v>
      </c>
      <c r="M830" s="30">
        <f>SUMIF(AJE!$AB:$AB,D830,AJE!$AE:$AE)</f>
        <v>-444953.458457359</v>
      </c>
      <c r="N830" s="29">
        <f t="shared" si="50"/>
        <v>1.5426410245709121E-3</v>
      </c>
      <c r="P830" s="29"/>
    </row>
    <row r="831" spans="1:16" x14ac:dyDescent="0.35">
      <c r="A831">
        <f>_xlfn.XLOOKUP($B831,Index!$E:$E,Index!$D:$D,)</f>
        <v>60</v>
      </c>
      <c r="B831" t="str">
        <f>IF($C831="Ltd",_xlfn.XLOOKUP($D831,Index!$V:$V,Index!$P:$P,),_xlfn.XLOOKUP($D831,Index!$AG:$AG,Index!$AA:$AA,))</f>
        <v>Marketing</v>
      </c>
      <c r="C831" t="str">
        <f t="shared" si="52"/>
        <v>Ltd</v>
      </c>
      <c r="D831" t="s">
        <v>20262</v>
      </c>
      <c r="E831" s="1" t="str">
        <f>_xlfn.XLOOKUP(_xlfn.NUMBERVALUE(MID(D831,2,5)),'TB LTD 12.22'!$E:$E,'TB LTD 12.22'!$F:$F,)</f>
        <v>TP Marketing</v>
      </c>
      <c r="F831">
        <f>IF(C831="Ltd",_xlfn.XLOOKUP(D831,Index!V:V,Index!R:R,),_xlfn.XLOOKUP(D831,Index!AG:AG,Index!AC:AC,))</f>
        <v>0</v>
      </c>
      <c r="G831">
        <f>IF(C831="Ltd",_xlfn.XLOOKUP(D831,Index!V:V,Index!T:T,),_xlfn.XLOOKUP(D831,Index!AG:AG,Index!AE:AE,))</f>
        <v>0</v>
      </c>
      <c r="I831" s="25">
        <f>_xlfn.XLOOKUP(_xlfn.NUMBERVALUE(MID(D831,2,5)),'TB LTD 12.22'!E:E,'TB LTD 12.22'!H:H,0,0,1)</f>
        <v>259296.23</v>
      </c>
      <c r="J831" s="30">
        <f>SUMIF(AJE!$E:$E,D831,AJE!$H:$H)</f>
        <v>0</v>
      </c>
      <c r="K831" s="30">
        <f>SUMIF(AJE!$Q:$Q,D831,AJE!$T:$T)</f>
        <v>0</v>
      </c>
      <c r="L831" s="39">
        <f t="shared" si="49"/>
        <v>259296.23</v>
      </c>
      <c r="M831" s="30">
        <f>SUMIF(AJE!$AB:$AB,D831,AJE!$AE:$AE)</f>
        <v>-259296.23047840901</v>
      </c>
      <c r="N831" s="29">
        <f t="shared" si="50"/>
        <v>-4.7840899787843227E-4</v>
      </c>
      <c r="P831" s="29"/>
    </row>
    <row r="832" spans="1:16" s="144" customFormat="1" x14ac:dyDescent="0.35">
      <c r="A832" s="144">
        <f>_xlfn.XLOOKUP($B832,Index!$E:$E,Index!$D:$D,)</f>
        <v>50</v>
      </c>
      <c r="B832" s="144" t="str">
        <f>IF($C832="Ltd",_xlfn.XLOOKUP($D832,Index!$V:$V,Index!$P:$P,),_xlfn.XLOOKUP($D832,Index!$AG:$AG,Index!$AA:$AA,))</f>
        <v>Sales</v>
      </c>
      <c r="C832" s="144" t="str">
        <f t="shared" si="52"/>
        <v>Inc</v>
      </c>
      <c r="D832" s="144" t="s">
        <v>20244</v>
      </c>
      <c r="E832" s="136" t="str">
        <f>_xlfn.XLOOKUP(_xlfn.NUMBERVALUE(MID(D832,2,5)),'TB INC 12.22'!$B:$B,'TB INC 12.22'!$C:$C,)</f>
        <v>70300 Sales:Stock Based Compensation</v>
      </c>
      <c r="F832" s="144" t="str">
        <f>IF(C832="Ltd",_xlfn.XLOOKUP(D832,Index!V:V,Index!R:R,),_xlfn.XLOOKUP(D832,Index!AG:AG,Index!AC:AC,))</f>
        <v>Payroll &amp; Payroll related</v>
      </c>
      <c r="G832" s="144">
        <f>IF(C832="Ltd",_xlfn.XLOOKUP(D832,Index!V:V,Index!T:T,),_xlfn.XLOOKUP(D832,Index!AG:AG,Index!AE:AE,))</f>
        <v>0</v>
      </c>
      <c r="I832" s="66">
        <f>_xlfn.XLOOKUP(_xlfn.NUMBERVALUE(MID(D832,2,5)),'TB INC 12.22'!B:B,'TB INC 12.22'!F:F,0,0,1)</f>
        <v>368801</v>
      </c>
      <c r="J832" s="123">
        <f>SUMIF(AJE!$E:$E,D832,AJE!$H:$H)</f>
        <v>0</v>
      </c>
      <c r="K832" s="123">
        <f>SUMIF(AJE!$Q:$Q,D832,AJE!$T:$T)</f>
        <v>0</v>
      </c>
      <c r="L832" s="66">
        <f t="shared" si="49"/>
        <v>368801</v>
      </c>
      <c r="M832" s="123">
        <f>SUMIF(AJE!$AB:$AB,D832,AJE!$AE:$AE)</f>
        <v>0</v>
      </c>
      <c r="N832" s="137">
        <f t="shared" si="50"/>
        <v>368801</v>
      </c>
      <c r="P832" s="66"/>
    </row>
    <row r="833" spans="1:16" s="144" customFormat="1" x14ac:dyDescent="0.35">
      <c r="A833" s="144">
        <f>_xlfn.XLOOKUP($B833,Index!$E:$E,Index!$D:$D,)</f>
        <v>60</v>
      </c>
      <c r="B833" s="144" t="str">
        <f>IF($C833="Ltd",_xlfn.XLOOKUP($D833,Index!$V:$V,Index!$P:$P,),_xlfn.XLOOKUP($D833,Index!$AG:$AG,Index!$AA:$AA,))</f>
        <v>Marketing</v>
      </c>
      <c r="C833" s="144" t="str">
        <f t="shared" si="52"/>
        <v>Inc</v>
      </c>
      <c r="D833" s="144" t="s">
        <v>20245</v>
      </c>
      <c r="E833" s="136" t="str">
        <f>_xlfn.XLOOKUP(_xlfn.NUMBERVALUE(MID(D833,2,5)),'TB INC 12.22'!$B:$B,'TB INC 12.22'!$C:$C,)</f>
        <v>72300 Marketing:Stock Based Compensation</v>
      </c>
      <c r="F833" s="144" t="str">
        <f>IF(C833="Ltd",_xlfn.XLOOKUP(D833,Index!V:V,Index!R:R,),_xlfn.XLOOKUP(D833,Index!AG:AG,Index!AC:AC,))</f>
        <v>Payroll &amp; Payroll related</v>
      </c>
      <c r="G833" s="144">
        <f>IF(C833="Ltd",_xlfn.XLOOKUP(D833,Index!V:V,Index!T:T,),_xlfn.XLOOKUP(D833,Index!AG:AG,Index!AE:AE,))</f>
        <v>0</v>
      </c>
      <c r="I833" s="66">
        <f>_xlfn.XLOOKUP(_xlfn.NUMBERVALUE(MID(D833,2,5)),'TB INC 12.22'!B:B,'TB INC 12.22'!F:F,0,0,1)</f>
        <v>114525</v>
      </c>
      <c r="J833" s="123">
        <f>SUMIF(AJE!$E:$E,D833,AJE!$H:$H)</f>
        <v>0</v>
      </c>
      <c r="K833" s="123">
        <f>SUMIF(AJE!$Q:$Q,D833,AJE!$T:$T)</f>
        <v>0</v>
      </c>
      <c r="L833" s="66">
        <f t="shared" si="49"/>
        <v>114525</v>
      </c>
      <c r="M833" s="123">
        <f>SUMIF(AJE!$AB:$AB,D833,AJE!$AE:$AE)</f>
        <v>0</v>
      </c>
      <c r="N833" s="137">
        <f t="shared" si="50"/>
        <v>114525</v>
      </c>
      <c r="P833" s="66"/>
    </row>
    <row r="834" spans="1:16" s="144" customFormat="1" x14ac:dyDescent="0.35">
      <c r="A834" s="144">
        <f>_xlfn.XLOOKUP($B834,Index!$E:$E,Index!$D:$D,)</f>
        <v>30</v>
      </c>
      <c r="B834" s="144" t="str">
        <f>IF($C834="Ltd",_xlfn.XLOOKUP($D834,Index!$V:$V,Index!$P:$P,),_xlfn.XLOOKUP($D834,Index!$AG:$AG,Index!$AA:$AA,))</f>
        <v>Cost of Sales</v>
      </c>
      <c r="C834" s="144" t="str">
        <f t="shared" si="52"/>
        <v>Ltd</v>
      </c>
      <c r="D834" s="144" t="s">
        <v>20056</v>
      </c>
      <c r="E834" s="136" t="str">
        <f>_xlfn.XLOOKUP(_xlfn.NUMBERVALUE(MID(D834,2,5)),'TB LTD 12.22'!$E:$E,'TB LTD 12.22'!$F:$F,)</f>
        <v>תשלום מבוסס מניות cos</v>
      </c>
      <c r="F834" s="144" t="str">
        <f>IF(C834="Ltd",_xlfn.XLOOKUP(D834,Index!V:V,Index!R:R,),_xlfn.XLOOKUP(D834,Index!AG:AG,Index!AC:AC,))</f>
        <v>Payroll &amp; Payroll related</v>
      </c>
      <c r="G834" s="144">
        <f>IF(C834="Ltd",_xlfn.XLOOKUP(D834,Index!V:V,Index!T:T,),_xlfn.XLOOKUP(D834,Index!AG:AG,Index!AE:AE,))</f>
        <v>0</v>
      </c>
      <c r="I834" s="66">
        <f>_xlfn.XLOOKUP(_xlfn.NUMBERVALUE(MID(D834,2,5)),'TB LTD 12.22'!E:E,'TB LTD 12.22'!H:H,0,0,1)</f>
        <v>34797.089999999997</v>
      </c>
      <c r="J834" s="123">
        <f>SUMIF(AJE!$E:$E,D834,AJE!$H:$H)</f>
        <v>0</v>
      </c>
      <c r="K834" s="123">
        <f>SUMIF(AJE!$Q:$Q,D834,AJE!$T:$T)</f>
        <v>0</v>
      </c>
      <c r="L834" s="66">
        <f t="shared" ref="L834:L840" si="53">I834+J834+K834</f>
        <v>34797.089999999997</v>
      </c>
      <c r="M834" s="123">
        <f>SUMIF(AJE!$AB:$AB,D834,AJE!$AE:$AE)</f>
        <v>0</v>
      </c>
      <c r="N834" s="137">
        <f t="shared" ref="N834:N840" si="54">L834+M834</f>
        <v>34797.089999999997</v>
      </c>
      <c r="P834" s="137"/>
    </row>
    <row r="835" spans="1:16" s="144" customFormat="1" x14ac:dyDescent="0.35">
      <c r="A835" s="144">
        <f>_xlfn.XLOOKUP($B835,Index!$E:$E,Index!$D:$D,)</f>
        <v>40</v>
      </c>
      <c r="B835" s="144" t="str">
        <f>IF($C835="Ltd",_xlfn.XLOOKUP($D835,Index!$V:$V,Index!$P:$P,),_xlfn.XLOOKUP($D835,Index!$AG:$AG,Index!$AA:$AA,))</f>
        <v>R&amp;D</v>
      </c>
      <c r="C835" s="144" t="str">
        <f t="shared" si="52"/>
        <v>Ltd</v>
      </c>
      <c r="D835" s="144" t="s">
        <v>20060</v>
      </c>
      <c r="E835" s="136" t="str">
        <f>_xlfn.XLOOKUP(_xlfn.NUMBERVALUE(MID(D835,2,5)),'TB LTD 12.22'!$E:$E,'TB LTD 12.22'!$F:$F,)</f>
        <v>תשלום מבוסס מניות פיתוח</v>
      </c>
      <c r="F835" s="144" t="str">
        <f>IF(C835="Ltd",_xlfn.XLOOKUP(D835,Index!V:V,Index!R:R,),_xlfn.XLOOKUP(D835,Index!AG:AG,Index!AC:AC,))</f>
        <v>Payroll &amp; Payroll related</v>
      </c>
      <c r="G835" s="144">
        <f>IF(C835="Ltd",_xlfn.XLOOKUP(D835,Index!V:V,Index!T:T,),_xlfn.XLOOKUP(D835,Index!AG:AG,Index!AE:AE,))</f>
        <v>0</v>
      </c>
      <c r="I835" s="66">
        <f>_xlfn.XLOOKUP(_xlfn.NUMBERVALUE(MID(D835,2,5)),'TB LTD 12.22'!E:E,'TB LTD 12.22'!H:H,0,0,1)</f>
        <v>750232.16</v>
      </c>
      <c r="J835" s="123">
        <f>SUMIF(AJE!$E:$E,D835,AJE!$H:$H)</f>
        <v>0</v>
      </c>
      <c r="K835" s="123">
        <f>SUMIF(AJE!$Q:$Q,D835,AJE!$T:$T)</f>
        <v>0</v>
      </c>
      <c r="L835" s="66">
        <f t="shared" si="53"/>
        <v>750232.16</v>
      </c>
      <c r="M835" s="123">
        <f>SUMIF(AJE!$AB:$AB,D835,AJE!$AE:$AE)</f>
        <v>0</v>
      </c>
      <c r="N835" s="137">
        <f t="shared" si="54"/>
        <v>750232.16</v>
      </c>
      <c r="P835" s="137"/>
    </row>
    <row r="836" spans="1:16" s="144" customFormat="1" x14ac:dyDescent="0.35">
      <c r="A836" s="144">
        <f>_xlfn.XLOOKUP($B836,Index!$E:$E,Index!$D:$D,)</f>
        <v>50</v>
      </c>
      <c r="B836" s="144" t="str">
        <f>IF($C836="Ltd",_xlfn.XLOOKUP($D836,Index!$V:$V,Index!$P:$P,),_xlfn.XLOOKUP($D836,Index!$AG:$AG,Index!$AA:$AA,))</f>
        <v>Sales</v>
      </c>
      <c r="C836" s="144" t="str">
        <f t="shared" si="52"/>
        <v>Ltd</v>
      </c>
      <c r="D836" s="144" t="s">
        <v>20057</v>
      </c>
      <c r="E836" s="136" t="str">
        <f>_xlfn.XLOOKUP(_xlfn.NUMBERVALUE(MID(D836,2,5)),'TB LTD 12.22'!$E:$E,'TB LTD 12.22'!$F:$F,)</f>
        <v>תשלום מבוסס מניות מכירות</v>
      </c>
      <c r="F836" s="144" t="str">
        <f>IF(C836="Ltd",_xlfn.XLOOKUP(D836,Index!V:V,Index!R:R,),_xlfn.XLOOKUP(D836,Index!AG:AG,Index!AC:AC,))</f>
        <v>Payroll &amp; Payroll related</v>
      </c>
      <c r="G836" s="144">
        <f>IF(C836="Ltd",_xlfn.XLOOKUP(D836,Index!V:V,Index!T:T,),_xlfn.XLOOKUP(D836,Index!AG:AG,Index!AE:AE,))</f>
        <v>0</v>
      </c>
      <c r="I836" s="66">
        <f>_xlfn.XLOOKUP(_xlfn.NUMBERVALUE(MID(D836,2,5)),'TB LTD 12.22'!E:E,'TB LTD 12.22'!H:H,0,0,1)</f>
        <v>92826.96</v>
      </c>
      <c r="J836" s="123">
        <f>SUMIF(AJE!$E:$E,D836,AJE!$H:$H)</f>
        <v>0</v>
      </c>
      <c r="K836" s="123">
        <f>SUMIF(AJE!$Q:$Q,D836,AJE!$T:$T)</f>
        <v>0</v>
      </c>
      <c r="L836" s="66">
        <f t="shared" si="53"/>
        <v>92826.96</v>
      </c>
      <c r="M836" s="123">
        <f>SUMIF(AJE!$AB:$AB,D836,AJE!$AE:$AE)</f>
        <v>0</v>
      </c>
      <c r="N836" s="137">
        <f t="shared" si="54"/>
        <v>92826.96</v>
      </c>
      <c r="P836" s="137"/>
    </row>
    <row r="837" spans="1:16" x14ac:dyDescent="0.35">
      <c r="A837">
        <f>_xlfn.XLOOKUP($B837,Index!$E:$E,Index!$D:$D,)</f>
        <v>60</v>
      </c>
      <c r="B837" t="str">
        <f>IF($C837="Ltd",_xlfn.XLOOKUP($D837,Index!$V:$V,Index!$P:$P,),_xlfn.XLOOKUP($D837,Index!$AG:$AG,Index!$AA:$AA,))</f>
        <v>Marketing</v>
      </c>
      <c r="C837" t="str">
        <f t="shared" si="52"/>
        <v>Ltd</v>
      </c>
      <c r="D837" t="s">
        <v>20058</v>
      </c>
      <c r="E837" s="209" t="str">
        <f>_xlfn.XLOOKUP(_xlfn.NUMBERVALUE(MID(D837,2,5)),'TB LTD 12.22'!$E:$E,'TB LTD 12.22'!$F:$F,)</f>
        <v>נסיעות - שיווק</v>
      </c>
      <c r="F837" t="str">
        <f>IF(C837="Ltd",_xlfn.XLOOKUP(D837,Index!V:V,Index!R:R,),_xlfn.XLOOKUP(D837,Index!AG:AG,Index!AC:AC,))</f>
        <v>Payroll &amp; Payroll related</v>
      </c>
      <c r="G837">
        <f>IF(C837="Ltd",_xlfn.XLOOKUP(D837,Index!V:V,Index!T:T,),_xlfn.XLOOKUP(D837,Index!AG:AG,Index!AE:AE,))</f>
        <v>0</v>
      </c>
      <c r="I837" s="25">
        <f>_xlfn.XLOOKUP(_xlfn.NUMBERVALUE(MID(D837,2,5)),'TB LTD 12.22'!E:E,'TB LTD 12.22'!H:H,0,0,1)</f>
        <v>20995.02</v>
      </c>
      <c r="J837" s="30">
        <f>SUMIF(AJE!$E:$E,D837,AJE!$H:$H)</f>
        <v>0</v>
      </c>
      <c r="K837" s="30">
        <f>SUMIF(AJE!$Q:$Q,D837,AJE!$T:$T)</f>
        <v>0</v>
      </c>
      <c r="L837" s="39">
        <f t="shared" si="53"/>
        <v>20995.02</v>
      </c>
      <c r="M837" s="30">
        <f>SUMIF(AJE!$AB:$AB,D837,AJE!$AE:$AE)</f>
        <v>0</v>
      </c>
      <c r="N837" s="137">
        <f t="shared" si="54"/>
        <v>20995.02</v>
      </c>
      <c r="P837" s="29"/>
    </row>
    <row r="838" spans="1:16" s="144" customFormat="1" x14ac:dyDescent="0.35">
      <c r="A838" s="144">
        <f>_xlfn.XLOOKUP($B838,Index!$E:$E,Index!$D:$D,)</f>
        <v>70</v>
      </c>
      <c r="B838" s="144" t="str">
        <f>IF($C838="Ltd",_xlfn.XLOOKUP($D838,Index!$V:$V,Index!$P:$P,),_xlfn.XLOOKUP($D838,Index!$AG:$AG,Index!$AA:$AA,))</f>
        <v>G&amp;A</v>
      </c>
      <c r="C838" s="144" t="str">
        <f t="shared" si="52"/>
        <v>Ltd</v>
      </c>
      <c r="D838" s="144" t="s">
        <v>20059</v>
      </c>
      <c r="E838" s="136" t="str">
        <f>_xlfn.XLOOKUP(_xlfn.NUMBERVALUE(MID(D838,2,5)),'TB LTD 12.22'!$E:$E,'TB LTD 12.22'!$F:$F,)</f>
        <v>תשלום מבוסס מניות הנהלה</v>
      </c>
      <c r="F838" s="144" t="str">
        <f>IF(C838="Ltd",_xlfn.XLOOKUP(D838,Index!V:V,Index!R:R,),_xlfn.XLOOKUP(D838,Index!AG:AG,Index!AC:AC,))</f>
        <v>Payroll &amp; Payroll related</v>
      </c>
      <c r="G838" s="144">
        <f>IF(C838="Ltd",_xlfn.XLOOKUP(D838,Index!V:V,Index!T:T,),_xlfn.XLOOKUP(D838,Index!AG:AG,Index!AE:AE,))</f>
        <v>0</v>
      </c>
      <c r="I838" s="66">
        <f>_xlfn.XLOOKUP(_xlfn.NUMBERVALUE(MID(D838,2,5)),'TB LTD 12.22'!E:E,'TB LTD 12.22'!H:H,0,0,1)</f>
        <v>601515.32999999996</v>
      </c>
      <c r="J838" s="123">
        <f>SUMIF(AJE!$E:$E,D838,AJE!$H:$H)</f>
        <v>0</v>
      </c>
      <c r="K838" s="123">
        <f>SUMIF(AJE!$Q:$Q,D838,AJE!$T:$T)</f>
        <v>0</v>
      </c>
      <c r="L838" s="66">
        <f t="shared" si="53"/>
        <v>601515.32999999996</v>
      </c>
      <c r="M838" s="123">
        <f>SUMIF(AJE!$AB:$AB,D838,AJE!$AE:$AE)</f>
        <v>0</v>
      </c>
      <c r="N838" s="137">
        <f t="shared" si="54"/>
        <v>601515.32999999996</v>
      </c>
      <c r="P838" s="137"/>
    </row>
    <row r="839" spans="1:16" s="144" customFormat="1" x14ac:dyDescent="0.35">
      <c r="A839" s="144">
        <f>_xlfn.XLOOKUP($B839,Index!$E:$E,Index!$D:$D,)</f>
        <v>30</v>
      </c>
      <c r="B839" s="144" t="str">
        <f>IF($C839="Ltd",_xlfn.XLOOKUP($D839,Index!$V:$V,Index!$P:$P,),_xlfn.XLOOKUP($D839,Index!$AG:$AG,Index!$AA:$AA,))</f>
        <v>Cost of Sales</v>
      </c>
      <c r="C839" s="144" t="str">
        <f t="shared" si="52"/>
        <v>Inc</v>
      </c>
      <c r="D839" s="144" t="s">
        <v>20246</v>
      </c>
      <c r="E839" s="136" t="str">
        <f>_xlfn.XLOOKUP(_xlfn.NUMBERVALUE(MID(D839,2,5)),'TB INC 12.22'!$B:$B,'TB INC 12.22'!$C:$C,)</f>
        <v>75300 Client Services:Stock Based Compensation</v>
      </c>
      <c r="F839" s="144" t="str">
        <f>IF(C839="Ltd",_xlfn.XLOOKUP(D839,Index!V:V,Index!R:R,),_xlfn.XLOOKUP(D839,Index!AG:AG,Index!AC:AC,))</f>
        <v>Payroll &amp; Payroll related</v>
      </c>
      <c r="G839" s="144">
        <f>IF(C839="Ltd",_xlfn.XLOOKUP(D839,Index!V:V,Index!T:T,),_xlfn.XLOOKUP(D839,Index!AG:AG,Index!AE:AE,))</f>
        <v>0</v>
      </c>
      <c r="I839" s="66">
        <f>_xlfn.XLOOKUP(_xlfn.NUMBERVALUE(MID(D839,2,5)),'TB INC 12.22'!B:B,'TB INC 12.22'!F:F,0,0,1)</f>
        <v>20513</v>
      </c>
      <c r="J839" s="123">
        <f>SUMIF(AJE!$E:$E,D839,AJE!$H:$H)</f>
        <v>0</v>
      </c>
      <c r="K839" s="123">
        <f>SUMIF(AJE!$Q:$Q,D839,AJE!$T:$T)</f>
        <v>0</v>
      </c>
      <c r="L839" s="66">
        <f t="shared" si="53"/>
        <v>20513</v>
      </c>
      <c r="M839" s="123">
        <f>SUMIF(AJE!$AB:$AB,D839,AJE!$AE:$AE)</f>
        <v>0</v>
      </c>
      <c r="N839" s="137">
        <f t="shared" si="54"/>
        <v>20513</v>
      </c>
      <c r="P839" s="66"/>
    </row>
    <row r="840" spans="1:16" s="144" customFormat="1" x14ac:dyDescent="0.35">
      <c r="A840" s="144">
        <f>_xlfn.XLOOKUP($B840,Index!$E:$E,Index!$D:$D,)</f>
        <v>70</v>
      </c>
      <c r="B840" s="144" t="str">
        <f>IF($C840="Ltd",_xlfn.XLOOKUP($D840,Index!$V:$V,Index!$P:$P,),_xlfn.XLOOKUP($D840,Index!$AG:$AG,Index!$AA:$AA,))</f>
        <v>G&amp;A</v>
      </c>
      <c r="C840" s="144" t="str">
        <f t="shared" si="52"/>
        <v>Inc</v>
      </c>
      <c r="D840" s="144" t="s">
        <v>20247</v>
      </c>
      <c r="E840" s="136" t="str">
        <f>_xlfn.XLOOKUP(_xlfn.NUMBERVALUE(MID(D840,2,5)),'TB INC 12.22'!$B:$B,'TB INC 12.22'!$C:$C,)</f>
        <v>80330 General and Administrative:Stock Based Compensation</v>
      </c>
      <c r="F840" s="144" t="str">
        <f>IF(C840="Ltd",_xlfn.XLOOKUP(D840,Index!V:V,Index!R:R,),_xlfn.XLOOKUP(D840,Index!AG:AG,Index!AC:AC,))</f>
        <v>Payroll &amp; Payroll related</v>
      </c>
      <c r="G840" s="144">
        <f>IF(C840="Ltd",_xlfn.XLOOKUP(D840,Index!V:V,Index!T:T,),_xlfn.XLOOKUP(D840,Index!AG:AG,Index!AE:AE,))</f>
        <v>0</v>
      </c>
      <c r="I840" s="66">
        <f>_xlfn.XLOOKUP(_xlfn.NUMBERVALUE(MID(D840,2,5)),'TB INC 12.22'!B:B,'TB INC 12.22'!F:F,0,0,1)</f>
        <v>29400</v>
      </c>
      <c r="J840" s="123">
        <f>SUMIF(AJE!$E:$E,D840,AJE!$H:$H)</f>
        <v>0</v>
      </c>
      <c r="K840" s="123">
        <f>SUMIF(AJE!$Q:$Q,D840,AJE!$T:$T)</f>
        <v>0</v>
      </c>
      <c r="L840" s="66">
        <f t="shared" si="53"/>
        <v>29400</v>
      </c>
      <c r="M840" s="123">
        <f>SUMIF(AJE!$AB:$AB,D840,AJE!$AE:$AE)</f>
        <v>0</v>
      </c>
      <c r="N840" s="137">
        <f t="shared" si="54"/>
        <v>29400</v>
      </c>
      <c r="P840" s="66"/>
    </row>
    <row r="841" spans="1:16" x14ac:dyDescent="0.35">
      <c r="A841">
        <f>_xlfn.XLOOKUP($B841,Index!$E:$E,Index!$D:$D,)</f>
        <v>99</v>
      </c>
      <c r="B841" t="str">
        <f>IF($C841="Ltd",_xlfn.XLOOKUP($D841,Index!$V:$V,Index!$P:$P,),_xlfn.XLOOKUP($D841,Index!$AG:$AG,Index!$AA:$AA,))</f>
        <v>Overhead</v>
      </c>
      <c r="C841" t="str">
        <f t="shared" ref="C841:C845" si="55">IF(LEFT(D841)="1","Ltd","Inc")</f>
        <v>Ltd</v>
      </c>
      <c r="D841" t="s">
        <v>20073</v>
      </c>
      <c r="E841" s="1" t="str">
        <f>_xlfn.XLOOKUP(_xlfn.NUMBERVALUE(MID(D841,2,5)),'TB LTD 12.22'!$E:$E,'TB LTD 12.22'!$F:$F,)</f>
        <v>Unallocated T&amp;E</v>
      </c>
      <c r="F841">
        <f>IF(C841="Ltd",_xlfn.XLOOKUP(D841,Index!V:V,Index!R:R,),_xlfn.XLOOKUP(D841,Index!AG:AG,Index!AC:AC,))</f>
        <v>0</v>
      </c>
      <c r="G841">
        <f>IF(C841="Ltd",_xlfn.XLOOKUP(D841,Index!V:V,Index!T:T,),_xlfn.XLOOKUP(D841,Index!AG:AG,Index!AE:AE,))</f>
        <v>0</v>
      </c>
      <c r="I841" s="25">
        <f>_xlfn.XLOOKUP(_xlfn.NUMBERVALUE(MID(D841,2,5)),'TB LTD 12.22'!E:E,'TB LTD 12.22'!H:H,0,0,1)</f>
        <v>35697.57</v>
      </c>
      <c r="J841" s="30">
        <f>SUMIF(AJE!$E:$E,D841,AJE!$H:$H)</f>
        <v>0</v>
      </c>
      <c r="K841" s="30">
        <f>SUMIF(AJE!$Q:$Q,D841,AJE!$T:$T)</f>
        <v>-35697.57</v>
      </c>
      <c r="L841" s="39">
        <f t="shared" ref="L841:L845" si="56">I841+J841+K841</f>
        <v>0</v>
      </c>
      <c r="M841" s="30">
        <f>SUMIF(AJE!$AB:$AB,D841,AJE!$AE:$AE)</f>
        <v>0</v>
      </c>
      <c r="N841" s="29">
        <f t="shared" ref="N841:N845" si="57">L841+M841</f>
        <v>0</v>
      </c>
      <c r="P841" s="29"/>
    </row>
    <row r="842" spans="1:16" x14ac:dyDescent="0.35">
      <c r="A842">
        <f>_xlfn.XLOOKUP($B842,Index!$E:$E,Index!$D:$D,)</f>
        <v>99</v>
      </c>
      <c r="B842" t="str">
        <f>IF($C842="Ltd",_xlfn.XLOOKUP($D842,Index!$V:$V,Index!$P:$P,),_xlfn.XLOOKUP($D842,Index!$AG:$AG,Index!$AA:$AA,))</f>
        <v>Overhead</v>
      </c>
      <c r="C842" t="str">
        <f t="shared" si="55"/>
        <v>Ltd</v>
      </c>
      <c r="D842" t="s">
        <v>20074</v>
      </c>
      <c r="E842" s="1" t="str">
        <f>_xlfn.XLOOKUP(_xlfn.NUMBERVALUE(MID(D842,2,5)),'TB LTD 12.22'!$E:$E,'TB LTD 12.22'!$F:$F,)</f>
        <v>מתנות לעובדי Papaya</v>
      </c>
      <c r="F842">
        <f>IF(C842="Ltd",_xlfn.XLOOKUP(D842,Index!V:V,Index!R:R,),_xlfn.XLOOKUP(D842,Index!AG:AG,Index!AC:AC,))</f>
        <v>0</v>
      </c>
      <c r="G842">
        <f>IF(C842="Ltd",_xlfn.XLOOKUP(D842,Index!V:V,Index!T:T,),_xlfn.XLOOKUP(D842,Index!AG:AG,Index!AE:AE,))</f>
        <v>0</v>
      </c>
      <c r="I842" s="25">
        <f>_xlfn.XLOOKUP(_xlfn.NUMBERVALUE(MID(D842,2,5)),'TB LTD 12.22'!E:E,'TB LTD 12.22'!H:H,0,0,1)</f>
        <v>82.65</v>
      </c>
      <c r="J842" s="30">
        <f>SUMIF(AJE!$E:$E,D842,AJE!$H:$H)</f>
        <v>0</v>
      </c>
      <c r="K842" s="30">
        <f>SUMIF(AJE!$Q:$Q,D842,AJE!$T:$T)</f>
        <v>-82.65</v>
      </c>
      <c r="L842" s="39">
        <f t="shared" si="56"/>
        <v>0</v>
      </c>
      <c r="M842" s="30">
        <f>SUMIF(AJE!$AB:$AB,D842,AJE!$AE:$AE)</f>
        <v>0</v>
      </c>
      <c r="N842" s="29">
        <f t="shared" si="57"/>
        <v>0</v>
      </c>
      <c r="P842" s="29"/>
    </row>
    <row r="843" spans="1:16" x14ac:dyDescent="0.35">
      <c r="A843">
        <f>_xlfn.XLOOKUP($B843,Index!$E:$E,Index!$D:$D,)</f>
        <v>40</v>
      </c>
      <c r="B843" t="str">
        <f>IF($C843="Ltd",_xlfn.XLOOKUP($D843,Index!$V:$V,Index!$P:$P,),_xlfn.XLOOKUP($D843,Index!$AG:$AG,Index!$AA:$AA,))</f>
        <v>R&amp;D</v>
      </c>
      <c r="C843" t="str">
        <f t="shared" si="55"/>
        <v>Ltd</v>
      </c>
      <c r="D843" t="s">
        <v>20075</v>
      </c>
      <c r="E843" s="1" t="str">
        <f>_xlfn.XLOOKUP(_xlfn.NUMBERVALUE(MID(D843,2,6)),'TB LTD 12.22'!$E:$E,'TB LTD 12.22'!$F:$F,)</f>
        <v>Revital- Belgium- 03.02-04.02.20</v>
      </c>
      <c r="F843" t="str">
        <f>IF(C843="Ltd",_xlfn.XLOOKUP(D843,Index!V:V,Index!R:R,),_xlfn.XLOOKUP(D843,Index!AG:AG,Index!AC:AC,))</f>
        <v>T&amp;E</v>
      </c>
      <c r="G843" t="str">
        <f>IF(C843="Ltd",_xlfn.XLOOKUP(D843,Index!V:V,Index!T:T,),_xlfn.XLOOKUP(D843,Index!AG:AG,Index!AE:AE,))</f>
        <v>Product</v>
      </c>
      <c r="I843" s="25">
        <f>_xlfn.XLOOKUP(_xlfn.NUMBERVALUE(MID(D843,2,6)),'TB LTD 12.22'!E:E,'TB LTD 12.22'!H:H,0,0,1)</f>
        <v>-194.6</v>
      </c>
      <c r="J843" s="30">
        <f>SUMIF(AJE!$E:$E,D843,AJE!$H:$H)</f>
        <v>0</v>
      </c>
      <c r="K843" s="30">
        <f>SUMIF(AJE!$Q:$Q,D843,AJE!$T:$T)</f>
        <v>0</v>
      </c>
      <c r="L843" s="39">
        <f t="shared" si="56"/>
        <v>-194.6</v>
      </c>
      <c r="M843" s="30">
        <f>SUMIF(AJE!$AB:$AB,D843,AJE!$AE:$AE)</f>
        <v>0</v>
      </c>
      <c r="N843" s="29">
        <f t="shared" si="57"/>
        <v>-194.6</v>
      </c>
      <c r="P843" s="29"/>
    </row>
    <row r="844" spans="1:16" x14ac:dyDescent="0.35">
      <c r="A844">
        <f>_xlfn.XLOOKUP($B844,Index!$E:$E,Index!$D:$D,)</f>
        <v>40</v>
      </c>
      <c r="B844" t="str">
        <f>IF($C844="Ltd",_xlfn.XLOOKUP($D844,Index!$V:$V,Index!$P:$P,),_xlfn.XLOOKUP($D844,Index!$AG:$AG,Index!$AA:$AA,))</f>
        <v>R&amp;D</v>
      </c>
      <c r="C844" t="str">
        <f t="shared" si="55"/>
        <v>Ltd</v>
      </c>
      <c r="D844" t="s">
        <v>20076</v>
      </c>
      <c r="E844" s="1" t="str">
        <f>_xlfn.XLOOKUP(_xlfn.NUMBERVALUE(MID(D844,2,5)),'TB LTD 12.22'!$E:$E,'TB LTD 12.22'!$F:$F,)</f>
        <v>Elad Mizrahi - USA - 28.11 - 10.12.21</v>
      </c>
      <c r="F844" t="str">
        <f>IF(C844="Ltd",_xlfn.XLOOKUP(D844,Index!V:V,Index!R:R,),_xlfn.XLOOKUP(D844,Index!AG:AG,Index!AC:AC,))</f>
        <v>T&amp;E</v>
      </c>
      <c r="G844">
        <f>IF(C844="Ltd",_xlfn.XLOOKUP(D844,Index!V:V,Index!T:T,),_xlfn.XLOOKUP(D844,Index!AG:AG,Index!AE:AE,))</f>
        <v>0</v>
      </c>
      <c r="I844" s="25">
        <f>_xlfn.XLOOKUP(_xlfn.NUMBERVALUE(MID(D844,2,5)),'TB LTD 12.22'!E:E,'TB LTD 12.22'!H:H,0,0,1)</f>
        <v>930.85</v>
      </c>
      <c r="J844" s="30">
        <f>SUMIF(AJE!$E:$E,D844,AJE!$H:$H)</f>
        <v>0</v>
      </c>
      <c r="K844" s="30">
        <f>SUMIF(AJE!$Q:$Q,D844,AJE!$T:$T)</f>
        <v>0</v>
      </c>
      <c r="L844" s="39">
        <f t="shared" si="56"/>
        <v>930.85</v>
      </c>
      <c r="M844" s="30">
        <f>SUMIF(AJE!$AB:$AB,D844,AJE!$AE:$AE)</f>
        <v>0</v>
      </c>
      <c r="N844" s="29">
        <f t="shared" si="57"/>
        <v>930.85</v>
      </c>
      <c r="P844" s="29"/>
    </row>
    <row r="845" spans="1:16" x14ac:dyDescent="0.35">
      <c r="A845">
        <f>_xlfn.XLOOKUP($B845,Index!$E:$E,Index!$D:$D,)</f>
        <v>40</v>
      </c>
      <c r="B845" t="str">
        <f>IF($C845="Ltd",_xlfn.XLOOKUP($D845,Index!$V:$V,Index!$P:$P,),_xlfn.XLOOKUP($D845,Index!$AG:$AG,Index!$AA:$AA,))</f>
        <v>R&amp;D</v>
      </c>
      <c r="C845" t="str">
        <f t="shared" si="55"/>
        <v>Ltd</v>
      </c>
      <c r="D845" t="s">
        <v>20077</v>
      </c>
      <c r="E845" s="1" t="str">
        <f>_xlfn.XLOOKUP(_xlfn.NUMBERVALUE(MID(D845,2,4)),'TB LTD 12.22'!$E:$E,'TB LTD 12.22'!$F:$F,)</f>
        <v>Shimi Eshkenazi USA 20-24.06.22</v>
      </c>
      <c r="F845" t="str">
        <f>IF(C845="Ltd",_xlfn.XLOOKUP(D845,Index!V:V,Index!R:R,),_xlfn.XLOOKUP(D845,Index!AG:AG,Index!AC:AC,))</f>
        <v>T&amp;E</v>
      </c>
      <c r="G845" t="str">
        <f>IF(C845="Ltd",_xlfn.XLOOKUP(D845,Index!V:V,Index!T:T,),_xlfn.XLOOKUP(D845,Index!AG:AG,Index!AE:AE,))</f>
        <v>Product</v>
      </c>
      <c r="I845" s="25">
        <f>_xlfn.XLOOKUP(_xlfn.NUMBERVALUE(MID(D845,2,4)),'TB LTD 12.22'!E:E,'TB LTD 12.22'!H:H,0,0,1)</f>
        <v>476.59</v>
      </c>
      <c r="J845" s="30">
        <f>SUMIF(AJE!$E:$E,D845,AJE!$H:$H)</f>
        <v>0</v>
      </c>
      <c r="K845" s="30">
        <f>SUMIF(AJE!$Q:$Q,D845,AJE!$T:$T)</f>
        <v>0</v>
      </c>
      <c r="L845" s="39">
        <f t="shared" si="56"/>
        <v>476.59</v>
      </c>
      <c r="M845" s="30">
        <f>SUMIF(AJE!$AB:$AB,D845,AJE!$AE:$AE)</f>
        <v>0</v>
      </c>
      <c r="N845" s="29">
        <f t="shared" si="57"/>
        <v>476.59</v>
      </c>
      <c r="P845" s="29"/>
    </row>
    <row r="846" spans="1:16" x14ac:dyDescent="0.35">
      <c r="A846">
        <f>_xlfn.XLOOKUP($B846,Index!$E:$E,Index!$D:$D,)</f>
        <v>6</v>
      </c>
      <c r="B846" t="str">
        <f>IF($C846="Ltd",_xlfn.XLOOKUP($D846,Index!$V:$V,Index!$P:$P,),_xlfn.XLOOKUP($D846,Index!$AG:$AG,Index!$AA:$AA,))</f>
        <v>Accounts Payable</v>
      </c>
      <c r="C846" t="str">
        <f t="shared" ref="C846:C849" si="58">IF(LEFT(D846)="1","Ltd","Inc")</f>
        <v>Ltd</v>
      </c>
      <c r="D846" t="s">
        <v>20078</v>
      </c>
      <c r="E846" s="1" t="str">
        <f>_xlfn.XLOOKUP(_xlfn.NUMBERVALUE(MID(D846,2,5)),'TB LTD 12.22'!$E:$E,'TB LTD 12.22'!$F:$F,)</f>
        <v>Business Wire</v>
      </c>
      <c r="F846">
        <f>IF(C846="Ltd",_xlfn.XLOOKUP(D846,Index!V:V,Index!R:R,),_xlfn.XLOOKUP(D846,Index!AG:AG,Index!AC:AC,))</f>
        <v>0</v>
      </c>
      <c r="G846">
        <f>IF(C846="Ltd",_xlfn.XLOOKUP(D846,Index!V:V,Index!T:T,),_xlfn.XLOOKUP(D846,Index!AG:AG,Index!AE:AE,))</f>
        <v>0</v>
      </c>
      <c r="I846" s="25">
        <f>_xlfn.XLOOKUP(_xlfn.NUMBERVALUE(MID(D846,2,5)),'TB LTD 12.22'!E:E,'TB LTD 12.22'!H:H,0,0,1)</f>
        <v>-980.5</v>
      </c>
      <c r="J846" s="30">
        <f>SUMIF(AJE!$E:$E,D846,AJE!$H:$H)</f>
        <v>0</v>
      </c>
      <c r="K846" s="30">
        <f>SUMIF(AJE!$Q:$Q,D846,AJE!$T:$T)</f>
        <v>0</v>
      </c>
      <c r="L846" s="39">
        <f t="shared" ref="L846:L849" si="59">I846+J846+K846</f>
        <v>-980.5</v>
      </c>
      <c r="M846" s="30">
        <f>SUMIF(AJE!$AB:$AB,D846,AJE!$AE:$AE)</f>
        <v>0</v>
      </c>
      <c r="N846" s="29">
        <f t="shared" ref="N846:N849" si="60">L846+M846</f>
        <v>-980.5</v>
      </c>
      <c r="P846" s="29"/>
    </row>
    <row r="847" spans="1:16" x14ac:dyDescent="0.35">
      <c r="A847">
        <f>_xlfn.XLOOKUP($B847,Index!$E:$E,Index!$D:$D,)</f>
        <v>6</v>
      </c>
      <c r="B847" t="str">
        <f>IF($C847="Ltd",_xlfn.XLOOKUP($D847,Index!$V:$V,Index!$P:$P,),_xlfn.XLOOKUP($D847,Index!$AG:$AG,Index!$AA:$AA,))</f>
        <v>Accounts Payable</v>
      </c>
      <c r="C847" t="str">
        <f t="shared" si="58"/>
        <v>Ltd</v>
      </c>
      <c r="D847" t="s">
        <v>20079</v>
      </c>
      <c r="E847" s="1" t="str">
        <f>_xlfn.XLOOKUP(_xlfn.NUMBERVALUE(MID(D847,2,5)),'TB LTD 12.22'!$E:$E,'TB LTD 12.22'!$F:$F,)</f>
        <v>FRUUGO.COM</v>
      </c>
      <c r="F847">
        <f>IF(C847="Ltd",_xlfn.XLOOKUP(D847,Index!V:V,Index!R:R,),_xlfn.XLOOKUP(D847,Index!AG:AG,Index!AC:AC,))</f>
        <v>0</v>
      </c>
      <c r="G847">
        <f>IF(C847="Ltd",_xlfn.XLOOKUP(D847,Index!V:V,Index!T:T,),_xlfn.XLOOKUP(D847,Index!AG:AG,Index!AE:AE,))</f>
        <v>0</v>
      </c>
      <c r="I847" s="25">
        <f>_xlfn.XLOOKUP(_xlfn.NUMBERVALUE(MID(D847,2,5)),'TB LTD 12.22'!E:E,'TB LTD 12.22'!H:H,0,0,1)</f>
        <v>-31.82</v>
      </c>
      <c r="J847" s="30">
        <f>SUMIF(AJE!$E:$E,D847,AJE!$H:$H)</f>
        <v>0</v>
      </c>
      <c r="K847" s="30">
        <f>SUMIF(AJE!$Q:$Q,D847,AJE!$T:$T)</f>
        <v>0</v>
      </c>
      <c r="L847" s="39">
        <f t="shared" si="59"/>
        <v>-31.82</v>
      </c>
      <c r="M847" s="30">
        <f>SUMIF(AJE!$AB:$AB,D847,AJE!$AE:$AE)</f>
        <v>0</v>
      </c>
      <c r="N847" s="29">
        <f t="shared" si="60"/>
        <v>-31.82</v>
      </c>
      <c r="P847" s="29"/>
    </row>
    <row r="848" spans="1:16" x14ac:dyDescent="0.35">
      <c r="A848">
        <f>_xlfn.XLOOKUP($B848,Index!$E:$E,Index!$D:$D,)</f>
        <v>6</v>
      </c>
      <c r="B848" t="str">
        <f>IF($C848="Ltd",_xlfn.XLOOKUP($D848,Index!$V:$V,Index!$P:$P,),_xlfn.XLOOKUP($D848,Index!$AG:$AG,Index!$AA:$AA,))</f>
        <v>Accounts Payable</v>
      </c>
      <c r="C848" t="str">
        <f t="shared" si="58"/>
        <v>Ltd</v>
      </c>
      <c r="D848" t="s">
        <v>20080</v>
      </c>
      <c r="E848" s="1" t="str">
        <f>_xlfn.XLOOKUP(_xlfn.NUMBERVALUE(MID(D848,2,5)),'TB LTD 12.22'!$E:$E,'TB LTD 12.22'!$F:$F,)</f>
        <v>UDEMY</v>
      </c>
      <c r="F848">
        <f>IF(C848="Ltd",_xlfn.XLOOKUP(D848,Index!V:V,Index!R:R,),_xlfn.XLOOKUP(D848,Index!AG:AG,Index!AC:AC,))</f>
        <v>0</v>
      </c>
      <c r="G848">
        <f>IF(C848="Ltd",_xlfn.XLOOKUP(D848,Index!V:V,Index!T:T,),_xlfn.XLOOKUP(D848,Index!AG:AG,Index!AE:AE,))</f>
        <v>0</v>
      </c>
      <c r="I848" s="25">
        <f>_xlfn.XLOOKUP(_xlfn.NUMBERVALUE(MID(D848,2,5)),'TB LTD 12.22'!E:E,'TB LTD 12.22'!H:H,0,0,1)</f>
        <v>-35.18</v>
      </c>
      <c r="J848" s="30">
        <f>SUMIF(AJE!$E:$E,D848,AJE!$H:$H)</f>
        <v>0</v>
      </c>
      <c r="K848" s="30">
        <f>SUMIF(AJE!$Q:$Q,D848,AJE!$T:$T)</f>
        <v>0</v>
      </c>
      <c r="L848" s="39">
        <f t="shared" si="59"/>
        <v>-35.18</v>
      </c>
      <c r="M848" s="30">
        <f>SUMIF(AJE!$AB:$AB,D848,AJE!$AE:$AE)</f>
        <v>0</v>
      </c>
      <c r="N848" s="29">
        <f t="shared" si="60"/>
        <v>-35.18</v>
      </c>
      <c r="P848" s="29"/>
    </row>
    <row r="849" spans="1:16" x14ac:dyDescent="0.35">
      <c r="A849">
        <f>_xlfn.XLOOKUP($B849,Index!$E:$E,Index!$D:$D,)</f>
        <v>6</v>
      </c>
      <c r="B849" t="str">
        <f>IF($C849="Ltd",_xlfn.XLOOKUP($D849,Index!$V:$V,Index!$P:$P,),_xlfn.XLOOKUP($D849,Index!$AG:$AG,Index!$AA:$AA,))</f>
        <v>Accounts Payable</v>
      </c>
      <c r="C849" t="str">
        <f t="shared" si="58"/>
        <v>Ltd</v>
      </c>
      <c r="D849" t="s">
        <v>20081</v>
      </c>
      <c r="E849" s="1" t="str">
        <f>_xlfn.XLOOKUP(_xlfn.NUMBERVALUE(MID(D849,2,5)),'TB LTD 12.22'!$E:$E,'TB LTD 12.22'!$F:$F,)</f>
        <v>KINDLE</v>
      </c>
      <c r="F849">
        <f>IF(C849="Ltd",_xlfn.XLOOKUP(D849,Index!V:V,Index!R:R,),_xlfn.XLOOKUP(D849,Index!AG:AG,Index!AC:AC,))</f>
        <v>0</v>
      </c>
      <c r="G849">
        <f>IF(C849="Ltd",_xlfn.XLOOKUP(D849,Index!V:V,Index!T:T,),_xlfn.XLOOKUP(D849,Index!AG:AG,Index!AE:AE,))</f>
        <v>0</v>
      </c>
      <c r="I849" s="25">
        <f>_xlfn.XLOOKUP(_xlfn.NUMBERVALUE(MID(D849,2,5)),'TB LTD 12.22'!E:E,'TB LTD 12.22'!H:H,0,0,1)</f>
        <v>-169.83</v>
      </c>
      <c r="J849" s="30">
        <f>SUMIF(AJE!$E:$E,D849,AJE!$H:$H)</f>
        <v>0</v>
      </c>
      <c r="K849" s="30">
        <f>SUMIF(AJE!$Q:$Q,D849,AJE!$T:$T)</f>
        <v>0</v>
      </c>
      <c r="L849" s="39">
        <f t="shared" si="59"/>
        <v>-169.83</v>
      </c>
      <c r="M849" s="30">
        <f>SUMIF(AJE!$AB:$AB,D849,AJE!$AE:$AE)</f>
        <v>0</v>
      </c>
      <c r="N849" s="29">
        <f t="shared" si="60"/>
        <v>-169.83</v>
      </c>
      <c r="P849" s="29"/>
    </row>
    <row r="850" spans="1:16" x14ac:dyDescent="0.35">
      <c r="A850">
        <f>_xlfn.XLOOKUP($B850,Index!$E:$E,Index!$D:$D,)</f>
        <v>16</v>
      </c>
      <c r="B850" t="str">
        <f>IF($C850="Ltd",_xlfn.XLOOKUP($D850,Index!$V:$V,Index!$P:$P,),_xlfn.XLOOKUP($D850,Index!$AG:$AG,Index!$AA:$AA,))</f>
        <v>Current Right-of-use asset</v>
      </c>
      <c r="C850" t="str">
        <f>IF(LEFT(D850)="1","Ltd","Inc")</f>
        <v>Ltd</v>
      </c>
      <c r="D850" t="s">
        <v>20085</v>
      </c>
      <c r="E850" s="1" t="str">
        <f>_xlfn.XLOOKUP(_xlfn.NUMBERVALUE(MID(D850,2,5)),'TB LTD 12.22'!$E:$E,'TB LTD 12.22'!$F:$F,)</f>
        <v>Right-of-use asset</v>
      </c>
      <c r="F850">
        <f>IF(C850="Ltd",_xlfn.XLOOKUP(D850,Index!V:V,Index!R:R,),_xlfn.XLOOKUP(D850,Index!AG:AG,Index!AC:AC,))</f>
        <v>0</v>
      </c>
      <c r="G850">
        <f>IF(C850="Ltd",_xlfn.XLOOKUP(D850,Index!V:V,Index!T:T,),_xlfn.XLOOKUP(D850,Index!AG:AG,Index!AE:AE,))</f>
        <v>0</v>
      </c>
      <c r="I850" s="25">
        <f>_xlfn.XLOOKUP(_xlfn.NUMBERVALUE(MID(D850,2,5)),'TB LTD 12.22'!E:E,'TB LTD 12.22'!H:H,0,0,1)</f>
        <v>3180615.53</v>
      </c>
      <c r="J850" s="30">
        <f>SUMIF(AJE!$E:$E,D850,AJE!$H:$H)</f>
        <v>-2201963.25264369</v>
      </c>
      <c r="K850" s="30">
        <f>SUMIF(AJE!$Q:$Q,D850,AJE!$T:$T)</f>
        <v>0</v>
      </c>
      <c r="L850" s="39">
        <f t="shared" ref="L850:L855" si="61">I850+J850+K850</f>
        <v>978652.27735630982</v>
      </c>
      <c r="M850" s="30">
        <f>SUMIF(AJE!$AB:$AB,D850,AJE!$AE:$AE)</f>
        <v>0</v>
      </c>
      <c r="N850" s="29">
        <f t="shared" ref="N850:N855" si="62">L850+M850</f>
        <v>978652.27735630982</v>
      </c>
      <c r="P850" s="29"/>
    </row>
    <row r="851" spans="1:16" x14ac:dyDescent="0.35">
      <c r="A851">
        <f>_xlfn.XLOOKUP($B851,Index!$E:$E,Index!$D:$D,)</f>
        <v>17</v>
      </c>
      <c r="B851" t="str">
        <f>IF($C851="Ltd",_xlfn.XLOOKUP($D851,Index!$V:$V,Index!$P:$P,),_xlfn.XLOOKUP($D851,Index!$AG:$AG,Index!$AA:$AA,))</f>
        <v>Long-term Right-of-use asset</v>
      </c>
      <c r="C851" t="str">
        <f>IF(LEFT(D851)="1","Ltd","Inc")</f>
        <v>Ltd</v>
      </c>
      <c r="D851" t="s">
        <v>20273</v>
      </c>
      <c r="E851" s="1" t="str">
        <f>_xlfn.XLOOKUP(_xlfn.NUMBERVALUE(MID(D851,2,5)),'TB LTD 12.22'!$E:$E,'TB LTD 12.22'!$F:$F,)</f>
        <v>Long-term Right-of-use asset</v>
      </c>
      <c r="F851">
        <f>IF(C851="Ltd",_xlfn.XLOOKUP(D851,Index!V:V,Index!R:R,),_xlfn.XLOOKUP(D851,Index!AG:AG,Index!AC:AC,))</f>
        <v>0</v>
      </c>
      <c r="G851">
        <f>IF(C851="Ltd",_xlfn.XLOOKUP(D851,Index!V:V,Index!T:T,),_xlfn.XLOOKUP(D851,Index!AG:AG,Index!AE:AE,))</f>
        <v>0</v>
      </c>
      <c r="I851" s="25">
        <f>_xlfn.XLOOKUP(_xlfn.NUMBERVALUE(MID(D851,2,5)),'TB LTD 12.22'!E:E,'TB LTD 12.22'!H:H,0,0,1)</f>
        <v>0</v>
      </c>
      <c r="J851" s="30">
        <f>SUMIF(AJE!$E:$E,D851,AJE!$H:$H)</f>
        <v>2201963.25264369</v>
      </c>
      <c r="K851" s="30">
        <f>SUMIF(AJE!$Q:$Q,D851,AJE!$T:$T)</f>
        <v>0</v>
      </c>
      <c r="L851" s="39">
        <f t="shared" ref="L851" si="63">I851+J851+K851</f>
        <v>2201963.25264369</v>
      </c>
      <c r="M851" s="30">
        <f>SUMIF(AJE!$AB:$AB,D851,AJE!$AE:$AE)</f>
        <v>0</v>
      </c>
      <c r="N851" s="29">
        <f t="shared" ref="N851" si="64">L851+M851</f>
        <v>2201963.25264369</v>
      </c>
      <c r="P851" s="29"/>
    </row>
    <row r="852" spans="1:16" x14ac:dyDescent="0.35">
      <c r="A852">
        <f>_xlfn.XLOOKUP($B852,Index!$E:$E,Index!$D:$D,)</f>
        <v>18</v>
      </c>
      <c r="B852" t="str">
        <f>IF($C852="Ltd",_xlfn.XLOOKUP($D852,Index!$V:$V,Index!$P:$P,),_xlfn.XLOOKUP($D852,Index!$AG:$AG,Index!$AA:$AA,))</f>
        <v>Current Lease liability</v>
      </c>
      <c r="C852" t="str">
        <f>IF(LEFT(D852)="1","Ltd","Inc")</f>
        <v>Ltd</v>
      </c>
      <c r="D852" t="s">
        <v>20274</v>
      </c>
      <c r="E852" s="1" t="str">
        <f>_xlfn.XLOOKUP(_xlfn.NUMBERVALUE(MID(D852,2,5)),'TB LTD 12.22'!$E:$E,'TB LTD 12.22'!$F:$F,)</f>
        <v>Current Lease liability</v>
      </c>
      <c r="F852">
        <f>IF(C852="Ltd",_xlfn.XLOOKUP(D852,Index!V:V,Index!R:R,),_xlfn.XLOOKUP(D852,Index!AG:AG,Index!AC:AC,))</f>
        <v>0</v>
      </c>
      <c r="G852">
        <f>IF(C852="Ltd",_xlfn.XLOOKUP(D852,Index!V:V,Index!T:T,),_xlfn.XLOOKUP(D852,Index!AG:AG,Index!AE:AE,))</f>
        <v>0</v>
      </c>
      <c r="I852" s="25">
        <f>_xlfn.XLOOKUP(_xlfn.NUMBERVALUE(MID(D852,2,5)),'TB LTD 12.22'!E:E,'TB LTD 12.22'!H:H,0,0,1)</f>
        <v>-1064637.7</v>
      </c>
      <c r="J852" s="30">
        <f>SUMIF(AJE!$E:$E,D852,AJE!$H:$H)</f>
        <v>0</v>
      </c>
      <c r="K852" s="30">
        <f>SUMIF(AJE!$Q:$Q,D852,AJE!$T:$T)</f>
        <v>0</v>
      </c>
      <c r="L852" s="39">
        <f t="shared" si="61"/>
        <v>-1064637.7</v>
      </c>
      <c r="M852" s="30">
        <f>SUMIF(AJE!$AB:$AB,D852,AJE!$AE:$AE)</f>
        <v>0</v>
      </c>
      <c r="N852" s="29">
        <f t="shared" si="62"/>
        <v>-1064637.7</v>
      </c>
      <c r="P852" s="29"/>
    </row>
    <row r="853" spans="1:16" x14ac:dyDescent="0.35">
      <c r="A853">
        <f>_xlfn.XLOOKUP($B853,Index!$E:$E,Index!$D:$D,)</f>
        <v>19</v>
      </c>
      <c r="B853" t="str">
        <f>IF($C853="Ltd",_xlfn.XLOOKUP($D853,Index!$V:$V,Index!$P:$P,),_xlfn.XLOOKUP($D853,Index!$AG:$AG,Index!$AA:$AA,))</f>
        <v>Long-term Lease liability</v>
      </c>
      <c r="C853" t="str">
        <f>IF(LEFT(D853)="1","Ltd","Inc")</f>
        <v>Ltd</v>
      </c>
      <c r="D853" t="s">
        <v>20275</v>
      </c>
      <c r="E853" s="1" t="str">
        <f>_xlfn.XLOOKUP(_xlfn.NUMBERVALUE(MID(D853,2,5)),'TB LTD 12.22'!$E:$E,'TB LTD 12.22'!$F:$F,)</f>
        <v>Long-term Lease liability</v>
      </c>
      <c r="F853">
        <f>IF(C853="Ltd",_xlfn.XLOOKUP(D853,Index!V:V,Index!R:R,),_xlfn.XLOOKUP(D853,Index!AG:AG,Index!AC:AC,))</f>
        <v>0</v>
      </c>
      <c r="G853">
        <f>IF(C853="Ltd",_xlfn.XLOOKUP(D853,Index!V:V,Index!T:T,),_xlfn.XLOOKUP(D853,Index!AG:AG,Index!AE:AE,))</f>
        <v>0</v>
      </c>
      <c r="I853" s="25">
        <f>_xlfn.XLOOKUP(_xlfn.NUMBERVALUE(MID(D853,2,5)),'TB LTD 12.22'!E:E,'TB LTD 12.22'!H:H,0,0,1)</f>
        <v>-1940868.09</v>
      </c>
      <c r="J853" s="30">
        <f>SUMIF(AJE!$E:$E,D853,AJE!$H:$H)</f>
        <v>0</v>
      </c>
      <c r="K853" s="30">
        <f>SUMIF(AJE!$Q:$Q,D853,AJE!$T:$T)</f>
        <v>0</v>
      </c>
      <c r="L853" s="39">
        <f t="shared" si="61"/>
        <v>-1940868.09</v>
      </c>
      <c r="M853" s="30">
        <f>SUMIF(AJE!$AB:$AB,D853,AJE!$AE:$AE)</f>
        <v>0</v>
      </c>
      <c r="N853" s="29">
        <f t="shared" si="62"/>
        <v>-1940868.09</v>
      </c>
      <c r="P853" s="29"/>
    </row>
    <row r="854" spans="1:16" x14ac:dyDescent="0.35">
      <c r="A854" s="61">
        <f>_xlfn.XLOOKUP($B854,Index!$E:$E,Index!$D:$D,)</f>
        <v>99</v>
      </c>
      <c r="B854" t="str">
        <f>IF($C854="Ltd",_xlfn.XLOOKUP(AJE!$Q39,Index!$V:$V,Index!$P:$P,),_xlfn.XLOOKUP(AJE!$Q39,Index!$AG:$AG,Index!$AA:$AA,))</f>
        <v>Overhead</v>
      </c>
      <c r="C854" t="str">
        <f>IF(LEFT(AJE!Q39)="1","Ltd","Inc")</f>
        <v>Ltd</v>
      </c>
      <c r="D854" t="s">
        <v>20263</v>
      </c>
      <c r="E854" s="1" t="s">
        <v>641</v>
      </c>
      <c r="F854">
        <f>IF(C854="Ltd",_xlfn.XLOOKUP(AJE!Q39,Index!V:V,Index!R:R,),_xlfn.XLOOKUP(AJE!Q39,Index!AG:AG,Index!AC:AC,))</f>
        <v>0</v>
      </c>
      <c r="G854">
        <f>IF(C854="Ltd",_xlfn.XLOOKUP(AJE!Q39,Index!V:V,Index!T:T,),_xlfn.XLOOKUP(AJE!Q39,Index!AG:AG,Index!AE:AE,))</f>
        <v>0</v>
      </c>
      <c r="H854" s="31"/>
      <c r="I854" s="25">
        <f>_xlfn.XLOOKUP(_xlfn.NUMBERVALUE(MID(AJE!Q39,2,5)),'TB LTD 12.22'!E:E,'TB LTD 12.22'!H:H,0,0,1)</f>
        <v>18612.66</v>
      </c>
      <c r="J854" s="30">
        <f>SUMIF(AJE!$E:$E,AJE!Q39,AJE!$H:$H)</f>
        <v>0</v>
      </c>
      <c r="K854" s="30">
        <f>SUMIF(AJE!$Q:$Q,AJE!Q39,AJE!$T:$T)</f>
        <v>-18612.66</v>
      </c>
      <c r="L854" s="39">
        <f t="shared" si="61"/>
        <v>0</v>
      </c>
      <c r="M854" s="30">
        <f>SUMIF(AJE!$AB:$AB,AJE!Q39,AJE!$AE:$AE)</f>
        <v>0</v>
      </c>
      <c r="N854" s="29">
        <f t="shared" si="62"/>
        <v>0</v>
      </c>
      <c r="P854" s="29"/>
    </row>
    <row r="855" spans="1:16" x14ac:dyDescent="0.35">
      <c r="A855">
        <f>_xlfn.XLOOKUP($B855,Index!$E:$E,Index!$D:$D,)</f>
        <v>14</v>
      </c>
      <c r="B855" t="str">
        <f>IF($C855="Ltd",_xlfn.XLOOKUP($D855,Index!$V:$V,Index!$P:$P,),_xlfn.XLOOKUP($D855,Index!$AG:$AG,Index!$AA:$AA,))</f>
        <v>Other long term liabilities</v>
      </c>
      <c r="C855" t="str">
        <f t="shared" ref="C855" si="65">IF(LEFT(D855)="1","Ltd","Inc")</f>
        <v>Inc</v>
      </c>
      <c r="D855" t="s">
        <v>20323</v>
      </c>
      <c r="E855" s="1" t="str">
        <f>_xlfn.XLOOKUP(_xlfn.NUMBERVALUE(MID(D855,2,5)),'TB INC 12.22'!$B:$B,'TB INC 12.22'!$C:$C,)</f>
        <v xml:space="preserve">28000 Other long term liabilities </v>
      </c>
      <c r="F855">
        <f>IF(C855="Ltd",_xlfn.XLOOKUP(D855,Index!V:V,Index!R:R,),_xlfn.XLOOKUP(D855,Index!AG:AG,Index!AC:AC,))</f>
        <v>0</v>
      </c>
      <c r="G855">
        <f>IF(C855="Ltd",_xlfn.XLOOKUP(D855,Index!V:V,Index!T:T,),_xlfn.XLOOKUP(D855,Index!AG:AG,Index!AE:AE,))</f>
        <v>0</v>
      </c>
      <c r="I855" s="25">
        <f>_xlfn.XLOOKUP(_xlfn.NUMBERVALUE(MID(D855,2,5)),'TB INC 12.22'!B:B,'TB INC 12.22'!F:F,0,0,1)</f>
        <v>0</v>
      </c>
      <c r="J855" s="30">
        <f>SUMIF(AJE!$E:$E,D855,AJE!$H:$H)</f>
        <v>-548875.82750000001</v>
      </c>
      <c r="K855" s="30">
        <f>SUMIF(AJE!$Q:$Q,D855,AJE!$T:$T)</f>
        <v>0</v>
      </c>
      <c r="L855" s="39">
        <f t="shared" si="61"/>
        <v>-548875.82750000001</v>
      </c>
      <c r="M855" s="30">
        <f>SUMIF(AJE!$AB:$AB,D855,AJE!$AE:$AE)</f>
        <v>0</v>
      </c>
      <c r="N855" s="29">
        <f t="shared" si="62"/>
        <v>-548875.82750000001</v>
      </c>
      <c r="P855" s="25"/>
    </row>
    <row r="857" spans="1:16" x14ac:dyDescent="0.35">
      <c r="I857" s="213"/>
    </row>
    <row r="859" spans="1:16" x14ac:dyDescent="0.35">
      <c r="I859" s="26"/>
    </row>
  </sheetData>
  <autoFilter ref="A2:R855" xr:uid="{19C30ACC-B6C6-4AFE-B6F5-3FD9BE49244A}"/>
  <mergeCells count="1">
    <mergeCell ref="I1:N1"/>
  </mergeCells>
  <conditionalFormatting sqref="A1">
    <cfRule type="cellIs" dxfId="49" priority="10" operator="greaterThan">
      <formula>0.2</formula>
    </cfRule>
    <cfRule type="cellIs" dxfId="48" priority="11" operator="lessThan">
      <formula>-0.1</formula>
    </cfRule>
  </conditionalFormatting>
  <conditionalFormatting sqref="D854">
    <cfRule type="duplicateValues" dxfId="47" priority="1"/>
  </conditionalFormatting>
  <conditionalFormatting sqref="D857:D1048576 D1:D516 D518:D853 D855">
    <cfRule type="duplicateValues" dxfId="46" priority="69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8B55-16B1-47F4-A3EC-52394651F69E}">
  <sheetPr>
    <tabColor theme="8" tint="0.59999389629810485"/>
  </sheetPr>
  <dimension ref="A2:S30"/>
  <sheetViews>
    <sheetView workbookViewId="0">
      <selection activeCell="C6" sqref="C6"/>
    </sheetView>
  </sheetViews>
  <sheetFormatPr defaultRowHeight="14.5" x14ac:dyDescent="0.35"/>
  <cols>
    <col min="1" max="2" width="19.54296875" customWidth="1"/>
    <col min="3" max="3" width="12.26953125" bestFit="1" customWidth="1"/>
    <col min="4" max="4" width="6.26953125" customWidth="1"/>
    <col min="5" max="5" width="11.54296875" bestFit="1" customWidth="1"/>
    <col min="6" max="6" width="5.7265625" customWidth="1"/>
    <col min="7" max="7" width="12.7265625" bestFit="1" customWidth="1"/>
    <col min="8" max="8" width="12" customWidth="1"/>
    <col min="9" max="9" width="12.7265625" bestFit="1" customWidth="1"/>
    <col min="10" max="10" width="11.7265625" customWidth="1"/>
    <col min="11" max="11" width="11.54296875" bestFit="1" customWidth="1"/>
    <col min="12" max="12" width="11.26953125" bestFit="1" customWidth="1"/>
    <col min="13" max="13" width="14.26953125" bestFit="1" customWidth="1"/>
    <col min="14" max="14" width="11.54296875" bestFit="1" customWidth="1"/>
    <col min="15" max="18" width="11.54296875" customWidth="1"/>
    <col min="19" max="19" width="14.26953125" bestFit="1" customWidth="1"/>
    <col min="20" max="20" width="5.7265625" bestFit="1" customWidth="1"/>
    <col min="21" max="21" width="11" bestFit="1" customWidth="1"/>
    <col min="22" max="23" width="12.26953125" bestFit="1" customWidth="1"/>
    <col min="24" max="26" width="12.26953125" customWidth="1"/>
    <col min="27" max="27" width="12.26953125" bestFit="1" customWidth="1"/>
    <col min="28" max="29" width="11" bestFit="1" customWidth="1"/>
  </cols>
  <sheetData>
    <row r="2" spans="1:19" x14ac:dyDescent="0.35">
      <c r="C2" s="5">
        <f>G2</f>
        <v>12.22</v>
      </c>
      <c r="D2" s="6"/>
      <c r="E2" s="5">
        <f>C2</f>
        <v>12.22</v>
      </c>
      <c r="F2" s="5"/>
      <c r="G2" s="5">
        <v>12.22</v>
      </c>
      <c r="I2" s="221" t="s">
        <v>20327</v>
      </c>
      <c r="J2" s="221"/>
      <c r="K2" s="221"/>
      <c r="L2" s="221"/>
      <c r="M2" s="221"/>
      <c r="O2" s="221" t="s">
        <v>20326</v>
      </c>
      <c r="P2" s="221"/>
      <c r="Q2" s="221"/>
      <c r="R2" s="221"/>
      <c r="S2" s="221"/>
    </row>
    <row r="3" spans="1:19" x14ac:dyDescent="0.35">
      <c r="C3" s="10" t="s">
        <v>499</v>
      </c>
      <c r="D3" s="11"/>
      <c r="E3" s="10" t="s">
        <v>500</v>
      </c>
      <c r="F3" s="72"/>
      <c r="G3" s="10" t="s">
        <v>498</v>
      </c>
      <c r="I3" s="10" t="s">
        <v>499</v>
      </c>
      <c r="J3" s="11"/>
      <c r="K3" s="10" t="s">
        <v>500</v>
      </c>
      <c r="L3" s="72"/>
      <c r="M3" s="10" t="s">
        <v>498</v>
      </c>
      <c r="O3" s="8" t="s">
        <v>499</v>
      </c>
      <c r="P3" s="6"/>
      <c r="Q3" s="8" t="s">
        <v>500</v>
      </c>
      <c r="S3" s="59" t="s">
        <v>498</v>
      </c>
    </row>
    <row r="5" spans="1:19" x14ac:dyDescent="0.35">
      <c r="A5" s="4">
        <v>20</v>
      </c>
      <c r="B5" t="s">
        <v>455</v>
      </c>
      <c r="C5" s="30">
        <f>-SUMIFS('GL 12.22'!$L:$L,'GL 12.22'!$A:$A,A5,'GL 12.22'!$C:$C,"=LTD")</f>
        <v>3801680.6959454222</v>
      </c>
      <c r="E5" s="30">
        <f>-SUMIFS('GL 12.22'!$L:$L,'GL 12.22'!$A:$A,A5,'GL 12.22'!$C:$C,"=INC")</f>
        <v>11509034.477237113</v>
      </c>
      <c r="F5" s="30"/>
      <c r="G5" s="123">
        <f>-SUMIF('GL 12.22'!$A:$A,A5,'GL 12.22'!$N:$N)</f>
        <v>9644604.1684032958</v>
      </c>
      <c r="I5" s="30">
        <v>3801680.6959454222</v>
      </c>
      <c r="K5" s="30">
        <v>11509034.477237113</v>
      </c>
      <c r="L5" s="30"/>
      <c r="M5" s="123">
        <v>9644604.1684032958</v>
      </c>
      <c r="O5" s="30">
        <f>C5-I5</f>
        <v>0</v>
      </c>
      <c r="P5" s="30"/>
      <c r="Q5" s="30">
        <f>E5-K5</f>
        <v>0</v>
      </c>
      <c r="R5" s="30"/>
      <c r="S5" s="30">
        <f t="shared" ref="S5:S20" si="0">G5-M5</f>
        <v>0</v>
      </c>
    </row>
    <row r="6" spans="1:19" x14ac:dyDescent="0.35">
      <c r="A6" s="4">
        <v>30</v>
      </c>
      <c r="B6" t="s">
        <v>456</v>
      </c>
      <c r="C6" s="30">
        <f>SUMIFS('GL 12.22'!$L:$L,'GL 12.22'!$A:$A,A6,'GL 12.22'!$C:$C,"=LTD")</f>
        <v>7040238.6682026209</v>
      </c>
      <c r="E6" s="30">
        <f>SUMIFS('GL 12.22'!$L:$L,'GL 12.22'!$A:$A,A6,'GL 12.22'!$C:$C,"=INC")</f>
        <v>1365559.0405870718</v>
      </c>
      <c r="F6" s="30"/>
      <c r="G6" s="123">
        <f>SUMIF('GL 12.22'!$A:$A,A6,'GL 12.22'!$N:$N)</f>
        <v>3443936.3929462223</v>
      </c>
      <c r="I6" s="30">
        <v>7027264.2716627587</v>
      </c>
      <c r="K6" s="30">
        <v>1361933.5265770718</v>
      </c>
      <c r="L6" s="30"/>
      <c r="M6" s="123">
        <v>3427336.4823963596</v>
      </c>
      <c r="O6" s="30">
        <f t="shared" ref="O6:O27" si="1">C6-I6</f>
        <v>12974.396539862268</v>
      </c>
      <c r="P6" s="30"/>
      <c r="Q6" s="30">
        <f t="shared" ref="Q6:Q27" si="2">E6-K6</f>
        <v>3625.5140100000426</v>
      </c>
      <c r="S6" s="30">
        <f t="shared" si="0"/>
        <v>16599.910549862776</v>
      </c>
    </row>
    <row r="7" spans="1:19" x14ac:dyDescent="0.35">
      <c r="A7" s="4"/>
      <c r="B7" s="6" t="s">
        <v>504</v>
      </c>
      <c r="C7" s="37">
        <f>C5-C6</f>
        <v>-3238557.9722571988</v>
      </c>
      <c r="E7" s="37">
        <f>E5-E6</f>
        <v>10143475.436650041</v>
      </c>
      <c r="F7" s="38"/>
      <c r="G7" s="37">
        <f>G5-G6</f>
        <v>6200667.775457073</v>
      </c>
      <c r="I7" s="37">
        <v>-3225583.5757173365</v>
      </c>
      <c r="K7" s="37">
        <v>10147100.950660041</v>
      </c>
      <c r="L7" s="38"/>
      <c r="M7" s="37">
        <v>6217267.6860069362</v>
      </c>
      <c r="O7" s="30">
        <f t="shared" si="1"/>
        <v>-12974.396539862268</v>
      </c>
      <c r="P7" s="30"/>
      <c r="Q7" s="30">
        <f t="shared" si="2"/>
        <v>-3625.5140099991113</v>
      </c>
      <c r="S7" s="30">
        <f t="shared" si="0"/>
        <v>-16599.910549863242</v>
      </c>
    </row>
    <row r="8" spans="1:19" x14ac:dyDescent="0.35">
      <c r="A8" s="4"/>
      <c r="C8" s="30"/>
      <c r="E8" s="30"/>
      <c r="F8" s="30"/>
      <c r="G8" s="38"/>
      <c r="I8" s="30"/>
      <c r="K8" s="30"/>
      <c r="L8" s="30"/>
      <c r="M8" s="38"/>
      <c r="O8" s="30">
        <f t="shared" si="1"/>
        <v>0</v>
      </c>
      <c r="P8" s="30"/>
      <c r="Q8" s="30">
        <f t="shared" si="2"/>
        <v>0</v>
      </c>
      <c r="S8" s="30">
        <f t="shared" si="0"/>
        <v>0</v>
      </c>
    </row>
    <row r="9" spans="1:19" x14ac:dyDescent="0.35">
      <c r="A9" s="4"/>
      <c r="C9" s="30"/>
      <c r="E9" s="30"/>
      <c r="F9" s="30"/>
      <c r="G9" s="30"/>
      <c r="I9" s="30"/>
      <c r="K9" s="30"/>
      <c r="L9" s="30"/>
      <c r="M9" s="30"/>
      <c r="O9" s="30">
        <f t="shared" si="1"/>
        <v>0</v>
      </c>
      <c r="P9" s="30"/>
      <c r="Q9" s="30">
        <f t="shared" si="2"/>
        <v>0</v>
      </c>
      <c r="S9" s="30">
        <f t="shared" si="0"/>
        <v>0</v>
      </c>
    </row>
    <row r="10" spans="1:19" x14ac:dyDescent="0.35">
      <c r="A10" s="4">
        <v>40</v>
      </c>
      <c r="B10" t="s">
        <v>457</v>
      </c>
      <c r="C10" s="30">
        <f>SUMIFS('GL 12.22'!$L:$L,'GL 12.22'!$A:$A,A10,'GL 12.22'!$C:$C,"=LTD")</f>
        <v>10788079.808995076</v>
      </c>
      <c r="E10" s="30">
        <f>SUMIFS('GL 12.22'!$L:$L,'GL 12.22'!$A:$A,A10,'GL 12.22'!$C:$C,"=INC")</f>
        <v>-0.19000000000000011</v>
      </c>
      <c r="F10" s="30"/>
      <c r="G10" s="30">
        <f>SUMIF('GL 12.22'!$A:$A,A10,'GL 12.22'!$N:$N)</f>
        <v>10788079.618995076</v>
      </c>
      <c r="I10" s="30">
        <v>10788079.808995076</v>
      </c>
      <c r="K10" s="30">
        <v>-0.19000000000000011</v>
      </c>
      <c r="L10" s="30"/>
      <c r="M10" s="30">
        <v>10788079.618995076</v>
      </c>
      <c r="O10" s="30">
        <f t="shared" si="1"/>
        <v>0</v>
      </c>
      <c r="P10" s="30"/>
      <c r="Q10" s="30">
        <f t="shared" si="2"/>
        <v>0</v>
      </c>
      <c r="S10" s="30">
        <f t="shared" si="0"/>
        <v>0</v>
      </c>
    </row>
    <row r="11" spans="1:19" x14ac:dyDescent="0.35">
      <c r="A11" s="4">
        <v>50</v>
      </c>
      <c r="B11" t="s">
        <v>458</v>
      </c>
      <c r="C11" s="30">
        <f>SUMIFS('GL 12.22'!$L:$L,'GL 12.22'!$A:$A,A11,'GL 12.22'!$C:$C,"=LTD")</f>
        <v>6654578.7261375375</v>
      </c>
      <c r="E11" s="30">
        <f>SUMIFS('GL 12.22'!$L:$L,'GL 12.22'!$A:$A,A11,'GL 12.22'!$C:$C,"=INC")</f>
        <v>7502165.338155441</v>
      </c>
      <c r="F11" s="30"/>
      <c r="G11" s="30">
        <f>SUMIF('GL 12.22'!$A:$A,A11,'GL 12.22'!$N:$N)</f>
        <v>13711790.605835622</v>
      </c>
      <c r="I11" s="30">
        <v>6443527.9007367119</v>
      </c>
      <c r="K11" s="30">
        <v>7468650.3687185906</v>
      </c>
      <c r="L11" s="30"/>
      <c r="M11" s="30">
        <v>13467224.810997946</v>
      </c>
      <c r="N11" s="218"/>
      <c r="O11" s="30">
        <f t="shared" si="1"/>
        <v>211050.82540082559</v>
      </c>
      <c r="P11" s="218"/>
      <c r="Q11" s="30">
        <f t="shared" si="2"/>
        <v>33514.969436850399</v>
      </c>
      <c r="R11" s="218"/>
      <c r="S11" s="30">
        <f t="shared" si="0"/>
        <v>244565.79483767599</v>
      </c>
    </row>
    <row r="12" spans="1:19" x14ac:dyDescent="0.35">
      <c r="A12" s="4">
        <v>60</v>
      </c>
      <c r="B12" t="s">
        <v>459</v>
      </c>
      <c r="C12" s="30">
        <f>SUMIFS('GL 12.22'!$L:$L,'GL 12.22'!$A:$A,A12,'GL 12.22'!$C:$C,"=LTD")</f>
        <v>3076604.7808348071</v>
      </c>
      <c r="E12" s="30">
        <f>SUMIFS('GL 12.22'!$L:$L,'GL 12.22'!$A:$A,A12,'GL 12.22'!$C:$C,"=INC")</f>
        <v>1638623.2630903865</v>
      </c>
      <c r="F12" s="30"/>
      <c r="G12" s="30">
        <f>SUMIF('GL 12.22'!$A:$A,A12,'GL 12.22'!$N:$N)</f>
        <v>4455931.8134467835</v>
      </c>
      <c r="I12" s="30">
        <v>3076604.7808348071</v>
      </c>
      <c r="K12" s="30">
        <v>1638623.2630903865</v>
      </c>
      <c r="L12" s="30"/>
      <c r="M12" s="30">
        <v>4455931.8134467835</v>
      </c>
      <c r="O12" s="30">
        <f t="shared" si="1"/>
        <v>0</v>
      </c>
      <c r="P12" s="30"/>
      <c r="Q12" s="30">
        <f t="shared" si="2"/>
        <v>0</v>
      </c>
      <c r="S12" s="30">
        <f t="shared" si="0"/>
        <v>0</v>
      </c>
    </row>
    <row r="13" spans="1:19" x14ac:dyDescent="0.35">
      <c r="A13" s="4">
        <v>70</v>
      </c>
      <c r="B13" t="s">
        <v>460</v>
      </c>
      <c r="C13" s="30">
        <f>SUMIFS('GL 12.22'!$L:$L,'GL 12.22'!$A:$A,A13,'GL 12.22'!$C:$C,"=LTD")</f>
        <v>3338312.3777706441</v>
      </c>
      <c r="E13" s="30">
        <f>SUMIFS('GL 12.22'!$L:$L,'GL 12.22'!$A:$A,A13,'GL 12.22'!$C:$C,"=INC")+SUMIFS('GL 12.22'!$L:$L,'GL 12.22'!$A:$A,A25,'GL 12.22'!$C:$C,"=INC")</f>
        <v>948923.23161395174</v>
      </c>
      <c r="F13" s="30"/>
      <c r="G13" s="30">
        <f>SUMIF('GL 12.22'!$A:$A,A13,'GL 12.22'!$N:$N)+SUMIF('GL 12.22'!$A:$A,A25,'GL 12.22'!$N:$N)</f>
        <v>4287235.6093845954</v>
      </c>
      <c r="I13" s="30">
        <v>3338312.3777706441</v>
      </c>
      <c r="K13" s="30">
        <v>948923.23161395174</v>
      </c>
      <c r="L13" s="30"/>
      <c r="M13" s="30">
        <v>4287235.6093845954</v>
      </c>
      <c r="O13" s="30">
        <f t="shared" si="1"/>
        <v>0</v>
      </c>
      <c r="P13" s="30"/>
      <c r="Q13" s="30">
        <f t="shared" si="2"/>
        <v>0</v>
      </c>
      <c r="S13" s="30">
        <f t="shared" si="0"/>
        <v>0</v>
      </c>
    </row>
    <row r="14" spans="1:19" x14ac:dyDescent="0.35">
      <c r="A14" s="4"/>
      <c r="C14" s="37">
        <f>SUM(C10:C13)</f>
        <v>23857575.693738062</v>
      </c>
      <c r="E14" s="37">
        <f>SUM(E10:E13)</f>
        <v>10089711.642859779</v>
      </c>
      <c r="F14" s="38"/>
      <c r="G14" s="37">
        <f>SUM(G10:G13)</f>
        <v>33243037.647662077</v>
      </c>
      <c r="I14" s="37">
        <v>23646524.86833724</v>
      </c>
      <c r="K14" s="37">
        <v>10056196.673422929</v>
      </c>
      <c r="L14" s="38"/>
      <c r="M14" s="37">
        <v>32998471.852824401</v>
      </c>
      <c r="O14" s="30">
        <f t="shared" si="1"/>
        <v>211050.82540082186</v>
      </c>
      <c r="P14" s="30"/>
      <c r="Q14" s="30">
        <f t="shared" si="2"/>
        <v>33514.969436850399</v>
      </c>
      <c r="S14" s="30">
        <f t="shared" si="0"/>
        <v>244565.79483767599</v>
      </c>
    </row>
    <row r="15" spans="1:19" x14ac:dyDescent="0.35">
      <c r="A15" s="4"/>
      <c r="C15" s="30"/>
      <c r="E15" s="30"/>
      <c r="F15" s="30"/>
      <c r="G15" s="30"/>
      <c r="I15" s="30"/>
      <c r="K15" s="30"/>
      <c r="L15" s="30"/>
      <c r="M15" s="30"/>
      <c r="O15" s="30">
        <f t="shared" si="1"/>
        <v>0</v>
      </c>
      <c r="P15" s="30"/>
      <c r="Q15" s="30">
        <f t="shared" si="2"/>
        <v>0</v>
      </c>
      <c r="S15" s="30">
        <f t="shared" si="0"/>
        <v>0</v>
      </c>
    </row>
    <row r="16" spans="1:19" x14ac:dyDescent="0.35">
      <c r="A16" s="4">
        <v>99</v>
      </c>
      <c r="B16" t="s">
        <v>464</v>
      </c>
      <c r="C16" s="30">
        <f>SUMIFS('GL 12.22'!$L:$L,'GL 12.22'!$A:$A,A16,'GL 12.22'!$C:$C,"=LTD")</f>
        <v>0</v>
      </c>
      <c r="E16" s="30">
        <f>SUMIFS('GL 12.22'!$L:$L,'GL 12.22'!$A:$A,A16,'GL 12.22'!$C:$C,"=INC")</f>
        <v>0</v>
      </c>
      <c r="F16" s="30"/>
      <c r="G16" s="30">
        <f>-SUMIF('GL 12.22'!$A:$A,A16,'GL 12.22'!$N:$N)</f>
        <v>0</v>
      </c>
      <c r="I16" s="30">
        <v>0</v>
      </c>
      <c r="K16" s="30">
        <v>0</v>
      </c>
      <c r="L16" s="30"/>
      <c r="M16" s="30">
        <v>0</v>
      </c>
      <c r="O16" s="30">
        <f t="shared" si="1"/>
        <v>0</v>
      </c>
      <c r="P16" s="30"/>
      <c r="Q16" s="30">
        <f t="shared" si="2"/>
        <v>0</v>
      </c>
      <c r="S16" s="30">
        <f t="shared" si="0"/>
        <v>0</v>
      </c>
    </row>
    <row r="17" spans="1:19" x14ac:dyDescent="0.35">
      <c r="A17" s="4"/>
      <c r="G17" s="30"/>
      <c r="M17" s="30"/>
      <c r="O17" s="30">
        <f t="shared" si="1"/>
        <v>0</v>
      </c>
      <c r="P17" s="30"/>
      <c r="Q17" s="30">
        <f t="shared" si="2"/>
        <v>0</v>
      </c>
      <c r="S17" s="30">
        <f t="shared" si="0"/>
        <v>0</v>
      </c>
    </row>
    <row r="18" spans="1:19" x14ac:dyDescent="0.35">
      <c r="A18" s="4"/>
      <c r="B18" s="6" t="s">
        <v>505</v>
      </c>
      <c r="C18" s="36">
        <f>C7-C14-C16</f>
        <v>-27096133.665995263</v>
      </c>
      <c r="E18" s="36">
        <f>E7-E14-E16</f>
        <v>53763.793790262192</v>
      </c>
      <c r="F18" s="38"/>
      <c r="G18" s="36">
        <f>G7-G14-G16</f>
        <v>-27042369.872205004</v>
      </c>
      <c r="I18" s="36">
        <v>-26872108.444054577</v>
      </c>
      <c r="K18" s="36">
        <v>90904.277237111703</v>
      </c>
      <c r="L18" s="38"/>
      <c r="M18" s="36">
        <v>-26781204.166817464</v>
      </c>
      <c r="O18" s="30">
        <f t="shared" si="1"/>
        <v>-224025.22194068506</v>
      </c>
      <c r="P18" s="30"/>
      <c r="Q18" s="30">
        <f t="shared" si="2"/>
        <v>-37140.48344684951</v>
      </c>
      <c r="S18" s="30">
        <f t="shared" si="0"/>
        <v>-261165.70538754016</v>
      </c>
    </row>
    <row r="19" spans="1:19" x14ac:dyDescent="0.35">
      <c r="A19" s="4"/>
      <c r="C19" s="12">
        <f>C18/C5</f>
        <v>-7.1274091206275942</v>
      </c>
      <c r="E19" s="12">
        <f>E18/E5</f>
        <v>4.6714425868301735E-3</v>
      </c>
      <c r="F19" s="12"/>
      <c r="G19" s="12">
        <f>G18/G5</f>
        <v>-2.8038859241936085</v>
      </c>
      <c r="I19" s="12">
        <v>-7.0684811779995842</v>
      </c>
      <c r="K19" s="12">
        <v>7.8985146336041229E-3</v>
      </c>
      <c r="L19" s="12"/>
      <c r="M19" s="12">
        <v>-2.7768069792387555</v>
      </c>
      <c r="O19" s="30">
        <f t="shared" si="1"/>
        <v>-5.8927942628010044E-2</v>
      </c>
      <c r="P19" s="30"/>
      <c r="Q19" s="30">
        <f t="shared" si="2"/>
        <v>-3.2270720467739494E-3</v>
      </c>
      <c r="S19" s="30">
        <f t="shared" si="0"/>
        <v>-2.7078944954852968E-2</v>
      </c>
    </row>
    <row r="20" spans="1:19" x14ac:dyDescent="0.35">
      <c r="A20" s="4"/>
      <c r="G20" s="30"/>
      <c r="M20" s="30"/>
      <c r="O20" s="30">
        <f t="shared" si="1"/>
        <v>0</v>
      </c>
      <c r="P20" s="30"/>
      <c r="Q20" s="30">
        <f t="shared" si="2"/>
        <v>0</v>
      </c>
      <c r="S20" s="30">
        <f t="shared" si="0"/>
        <v>0</v>
      </c>
    </row>
    <row r="21" spans="1:19" x14ac:dyDescent="0.35">
      <c r="A21" s="4">
        <v>80</v>
      </c>
      <c r="B21" t="s">
        <v>461</v>
      </c>
      <c r="C21">
        <f>SUMIFS('GL 12.22'!$L:$L,'GL 12.22'!$A:$A,A21,'GL 12.22'!$C:$C,"=LTD")</f>
        <v>0</v>
      </c>
      <c r="E21" s="30">
        <f>SUMIFS('GL 12.22'!$L:$L,'GL 12.22'!$A:$A,A21,'GL 12.22'!$C:$C,"=INC")</f>
        <v>0</v>
      </c>
      <c r="F21" s="30"/>
      <c r="G21" s="30">
        <f>SUMIF('GL 12.22'!$A:$A,A21,'GL 12.22'!$L:$L)</f>
        <v>0</v>
      </c>
      <c r="I21">
        <v>0</v>
      </c>
      <c r="K21" s="30">
        <v>0</v>
      </c>
      <c r="L21" s="30"/>
      <c r="M21" s="30">
        <v>0</v>
      </c>
      <c r="O21" s="30">
        <f t="shared" si="1"/>
        <v>0</v>
      </c>
      <c r="P21" s="30"/>
      <c r="Q21" s="30">
        <f t="shared" si="2"/>
        <v>0</v>
      </c>
      <c r="S21" s="30">
        <f t="shared" ref="S21:S27" si="3">G21-M21</f>
        <v>0</v>
      </c>
    </row>
    <row r="22" spans="1:19" x14ac:dyDescent="0.35">
      <c r="A22" s="4"/>
      <c r="C22" s="30"/>
      <c r="E22" s="30"/>
      <c r="F22" s="30"/>
      <c r="G22" s="30"/>
      <c r="I22" s="30"/>
      <c r="K22" s="30"/>
      <c r="L22" s="30"/>
      <c r="M22" s="30"/>
      <c r="O22" s="30">
        <f t="shared" si="1"/>
        <v>0</v>
      </c>
      <c r="P22" s="30"/>
      <c r="Q22" s="30">
        <f t="shared" si="2"/>
        <v>0</v>
      </c>
      <c r="S22" s="30">
        <f t="shared" si="3"/>
        <v>0</v>
      </c>
    </row>
    <row r="23" spans="1:19" x14ac:dyDescent="0.35">
      <c r="A23" s="4">
        <v>90</v>
      </c>
      <c r="B23" t="s">
        <v>462</v>
      </c>
      <c r="C23" s="30">
        <f>SUMIFS('GL 12.22'!$L:$L,'GL 12.22'!$A:$A,A23,'GL 12.22'!$C:$C,"=LTD")</f>
        <v>-2905.8700000000254</v>
      </c>
      <c r="E23" s="30">
        <f>SUMIFS('GL 12.22'!$L:$L,'GL 12.22'!$A:$A,A23,'GL 12.22'!$C:$C,"=INC")</f>
        <v>-203176.12</v>
      </c>
      <c r="F23" s="30"/>
      <c r="G23" s="30">
        <f>SUMIF('GL 12.22'!$A:$A,A23,'GL 12.22'!$N:$N)</f>
        <v>-206081.99000000002</v>
      </c>
      <c r="I23" s="30">
        <v>-2905.8700000000254</v>
      </c>
      <c r="K23" s="30">
        <v>-203176.12</v>
      </c>
      <c r="L23" s="30"/>
      <c r="M23" s="30">
        <v>-206081.99000000002</v>
      </c>
      <c r="O23" s="30">
        <f t="shared" si="1"/>
        <v>0</v>
      </c>
      <c r="P23" s="30"/>
      <c r="Q23" s="30">
        <f t="shared" si="2"/>
        <v>0</v>
      </c>
      <c r="S23" s="30">
        <f t="shared" si="3"/>
        <v>0</v>
      </c>
    </row>
    <row r="24" spans="1:19" x14ac:dyDescent="0.35">
      <c r="A24" s="4"/>
      <c r="C24" s="30"/>
      <c r="E24" s="30"/>
      <c r="F24" s="30"/>
      <c r="G24" s="30"/>
      <c r="I24" s="30"/>
      <c r="K24" s="30"/>
      <c r="L24" s="30"/>
      <c r="M24" s="30"/>
      <c r="O24" s="30">
        <f t="shared" si="1"/>
        <v>0</v>
      </c>
      <c r="P24" s="30"/>
      <c r="Q24" s="30">
        <f t="shared" si="2"/>
        <v>0</v>
      </c>
      <c r="S24" s="30">
        <f t="shared" si="3"/>
        <v>0</v>
      </c>
    </row>
    <row r="25" spans="1:19" x14ac:dyDescent="0.35">
      <c r="A25" s="4">
        <v>88</v>
      </c>
      <c r="B25" t="s">
        <v>463</v>
      </c>
      <c r="C25" s="30">
        <f>SUMIFS('GL 12.22'!$L:$L,'GL 12.22'!$A:$A,A25,'GL 12.22'!$C:$C,"=LTD")</f>
        <v>0</v>
      </c>
      <c r="E25" s="30">
        <v>0</v>
      </c>
      <c r="F25" s="30"/>
      <c r="G25" s="30">
        <v>0</v>
      </c>
      <c r="I25" s="30">
        <v>0</v>
      </c>
      <c r="K25" s="30">
        <v>0</v>
      </c>
      <c r="L25" s="30"/>
      <c r="M25" s="30">
        <v>0</v>
      </c>
      <c r="O25" s="30">
        <f t="shared" si="1"/>
        <v>0</v>
      </c>
      <c r="P25" s="30"/>
      <c r="Q25" s="30">
        <f t="shared" si="2"/>
        <v>0</v>
      </c>
      <c r="S25" s="30">
        <f t="shared" si="3"/>
        <v>0</v>
      </c>
    </row>
    <row r="26" spans="1:19" x14ac:dyDescent="0.35">
      <c r="A26" s="4"/>
      <c r="G26" s="30"/>
      <c r="M26" s="30"/>
      <c r="O26" s="30">
        <f t="shared" si="1"/>
        <v>0</v>
      </c>
      <c r="P26" s="30"/>
      <c r="Q26" s="30">
        <f t="shared" si="2"/>
        <v>0</v>
      </c>
      <c r="S26" s="30">
        <f t="shared" si="3"/>
        <v>0</v>
      </c>
    </row>
    <row r="27" spans="1:19" ht="15" thickBot="1" x14ac:dyDescent="0.4">
      <c r="A27" s="4"/>
      <c r="B27" s="6" t="s">
        <v>506</v>
      </c>
      <c r="C27" s="13">
        <f>C18-C21-C23-C25</f>
        <v>-27093227.795995262</v>
      </c>
      <c r="E27" s="13">
        <f>E18-E21-E23-E25</f>
        <v>256939.91379026219</v>
      </c>
      <c r="F27" s="73"/>
      <c r="G27" s="13">
        <f>G18-G21-G23-G25</f>
        <v>-26836287.882205006</v>
      </c>
      <c r="I27" s="13">
        <v>-26869202.574054576</v>
      </c>
      <c r="K27" s="13">
        <v>294080.3972371117</v>
      </c>
      <c r="L27" s="73"/>
      <c r="M27" s="13">
        <v>-26575122.176817466</v>
      </c>
      <c r="O27" s="30">
        <f t="shared" si="1"/>
        <v>-224025.22194068506</v>
      </c>
      <c r="P27" s="30"/>
      <c r="Q27" s="30">
        <f t="shared" si="2"/>
        <v>-37140.48344684951</v>
      </c>
      <c r="S27" s="30">
        <f t="shared" si="3"/>
        <v>-261165.70538754016</v>
      </c>
    </row>
    <row r="28" spans="1:19" ht="15" thickTop="1" x14ac:dyDescent="0.35">
      <c r="A28" s="4"/>
      <c r="B28" s="6"/>
      <c r="C28" s="12">
        <f>C27/C5</f>
        <v>-7.1266447560655992</v>
      </c>
      <c r="E28" s="12">
        <f>E27/E5</f>
        <v>2.2325062480127684E-2</v>
      </c>
      <c r="F28" s="12"/>
      <c r="G28" s="12">
        <f>G27/G5</f>
        <v>-2.7825183297955776</v>
      </c>
      <c r="I28" s="12">
        <v>-7.0677168134375892</v>
      </c>
      <c r="K28" s="12">
        <v>2.5552134526901631E-2</v>
      </c>
      <c r="L28" s="12"/>
      <c r="M28" s="12">
        <v>-2.7554393848407246</v>
      </c>
    </row>
    <row r="29" spans="1:19" x14ac:dyDescent="0.35">
      <c r="A29" s="4"/>
      <c r="B29" s="6"/>
      <c r="C29" s="12"/>
      <c r="E29" s="12"/>
      <c r="F29" s="12"/>
      <c r="G29" s="12"/>
    </row>
    <row r="30" spans="1:19" x14ac:dyDescent="0.35">
      <c r="A30" s="4"/>
      <c r="B30" s="6"/>
      <c r="C30" s="12"/>
      <c r="E30" s="12"/>
      <c r="F30" s="12"/>
      <c r="G30" s="12"/>
    </row>
  </sheetData>
  <mergeCells count="2">
    <mergeCell ref="I2:M2"/>
    <mergeCell ref="O2:S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D29C-D6FF-4F16-AED4-6DF411E10AE0}">
  <sheetPr>
    <tabColor theme="8" tint="0.59999389629810485"/>
  </sheetPr>
  <dimension ref="A2:S46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0" sqref="C10"/>
    </sheetView>
  </sheetViews>
  <sheetFormatPr defaultRowHeight="14.5" x14ac:dyDescent="0.35"/>
  <cols>
    <col min="1" max="1" width="14.7265625" bestFit="1" customWidth="1"/>
    <col min="2" max="2" width="41.26953125" bestFit="1" customWidth="1"/>
    <col min="3" max="3" width="15" bestFit="1" customWidth="1"/>
    <col min="4" max="4" width="9.26953125" customWidth="1"/>
    <col min="5" max="5" width="13" bestFit="1" customWidth="1"/>
    <col min="7" max="7" width="16" style="30" bestFit="1" customWidth="1"/>
    <col min="8" max="9" width="14" bestFit="1" customWidth="1"/>
    <col min="11" max="11" width="13.453125" bestFit="1" customWidth="1"/>
    <col min="13" max="13" width="12.81640625" customWidth="1"/>
    <col min="15" max="15" width="9.7265625" bestFit="1" customWidth="1"/>
    <col min="17" max="17" width="8.54296875" bestFit="1" customWidth="1"/>
    <col min="19" max="19" width="13.453125" bestFit="1" customWidth="1"/>
  </cols>
  <sheetData>
    <row r="2" spans="1:19" x14ac:dyDescent="0.35">
      <c r="A2" s="5"/>
      <c r="B2" s="6"/>
      <c r="C2" s="7">
        <f>G2</f>
        <v>44926</v>
      </c>
      <c r="D2" s="6"/>
      <c r="E2" s="7">
        <f>C2</f>
        <v>44926</v>
      </c>
      <c r="G2" s="7">
        <v>44926</v>
      </c>
      <c r="I2" s="221" t="s">
        <v>20327</v>
      </c>
      <c r="J2" s="221"/>
      <c r="K2" s="221"/>
      <c r="L2" s="221"/>
      <c r="M2" s="221"/>
      <c r="O2" s="221" t="s">
        <v>20326</v>
      </c>
      <c r="P2" s="221"/>
      <c r="Q2" s="221"/>
      <c r="R2" s="221"/>
      <c r="S2" s="221"/>
    </row>
    <row r="3" spans="1:19" x14ac:dyDescent="0.35">
      <c r="A3" s="5"/>
      <c r="B3" s="6"/>
      <c r="C3" s="8" t="s">
        <v>499</v>
      </c>
      <c r="D3" s="6"/>
      <c r="E3" s="8" t="s">
        <v>500</v>
      </c>
      <c r="G3" s="59" t="s">
        <v>498</v>
      </c>
      <c r="I3" s="8" t="s">
        <v>499</v>
      </c>
      <c r="J3" s="6"/>
      <c r="K3" s="8" t="s">
        <v>500</v>
      </c>
      <c r="M3" s="59" t="s">
        <v>498</v>
      </c>
      <c r="O3" s="8" t="s">
        <v>499</v>
      </c>
      <c r="P3" s="6"/>
      <c r="Q3" s="8" t="s">
        <v>500</v>
      </c>
      <c r="S3" s="59" t="s">
        <v>498</v>
      </c>
    </row>
    <row r="4" spans="1:19" x14ac:dyDescent="0.35">
      <c r="A4" s="4"/>
      <c r="C4" s="9"/>
      <c r="E4" s="9"/>
    </row>
    <row r="5" spans="1:19" x14ac:dyDescent="0.35">
      <c r="A5" s="4">
        <v>1</v>
      </c>
      <c r="B5" t="s">
        <v>440</v>
      </c>
      <c r="C5" s="30">
        <f>SUMIFS('GL 12.22'!$L:$L,'GL 12.22'!$A:$A,$A5,'GL 12.22'!$C:$C,"Ltd")</f>
        <v>33296537.719999999</v>
      </c>
      <c r="D5" s="30"/>
      <c r="E5" s="30">
        <f>SUMIFS('GL 12.22'!$L:$L,'GL 12.22'!$A:$A,$A5,'GL 12.22'!$C:$C,"Inc")</f>
        <v>16726555.379999999</v>
      </c>
      <c r="F5" s="30"/>
      <c r="G5" s="40">
        <f>SUMIF('GL 12.22'!$A:$A,A5,'GL 12.22'!$N:$N)</f>
        <v>50023093.100000001</v>
      </c>
      <c r="I5" s="30">
        <v>33296537.719999999</v>
      </c>
      <c r="J5" s="30"/>
      <c r="K5" s="30">
        <v>16726555.379999999</v>
      </c>
      <c r="L5" s="30"/>
      <c r="M5" s="40">
        <v>50023093.100000001</v>
      </c>
      <c r="O5" s="31">
        <f>C5-I5</f>
        <v>0</v>
      </c>
      <c r="P5" s="31"/>
      <c r="Q5" s="31">
        <f t="shared" ref="Q5" si="0">E5-K5</f>
        <v>0</v>
      </c>
      <c r="R5" s="31"/>
      <c r="S5" s="31">
        <f t="shared" ref="S5:S36" si="1">G5-M5</f>
        <v>0</v>
      </c>
    </row>
    <row r="6" spans="1:19" x14ac:dyDescent="0.35">
      <c r="A6" s="4">
        <v>2</v>
      </c>
      <c r="B6" t="s">
        <v>441</v>
      </c>
      <c r="C6" s="30">
        <f>SUMIFS('GL 12.22'!$L:$L,'GL 12.22'!$A:$A,$A6,'GL 12.22'!$C:$C,"Ltd")</f>
        <v>2628437.3399999994</v>
      </c>
      <c r="D6" s="30"/>
      <c r="E6" s="30">
        <f>SUMIFS('GL 12.22'!$L:$L,'GL 12.22'!$A:$A,$A6,'GL 12.22'!$C:$C,"Inc")</f>
        <v>1727688.67</v>
      </c>
      <c r="F6" s="30"/>
      <c r="G6" s="40">
        <f>SUMIF('GL 12.22'!$A:$A,A6,'GL 12.22'!$N:$N)</f>
        <v>4356126.01</v>
      </c>
      <c r="I6" s="30">
        <v>2628437.3399999994</v>
      </c>
      <c r="J6" s="30"/>
      <c r="K6" s="30">
        <v>1727688.67</v>
      </c>
      <c r="L6" s="30"/>
      <c r="M6" s="40">
        <v>4356126.01</v>
      </c>
      <c r="O6" s="31">
        <f t="shared" ref="O6:O36" si="2">C6-I6</f>
        <v>0</v>
      </c>
      <c r="P6" s="31"/>
      <c r="Q6" s="31">
        <f t="shared" ref="Q6:Q36" si="3">E6-K6</f>
        <v>0</v>
      </c>
      <c r="S6" s="31">
        <f t="shared" si="1"/>
        <v>0</v>
      </c>
    </row>
    <row r="7" spans="1:19" x14ac:dyDescent="0.35">
      <c r="A7" s="4">
        <v>3</v>
      </c>
      <c r="B7" t="s">
        <v>501</v>
      </c>
      <c r="C7" s="30">
        <f>SUMIFS('GL 12.22'!$L:$L,'GL 12.22'!$A:$A,$A7,'GL 12.22'!$C:$C,"Ltd")</f>
        <v>3907599.4899999998</v>
      </c>
      <c r="D7" s="30"/>
      <c r="E7" s="30">
        <f>SUMIFS('GL 12.22'!$L:$L,'GL 12.22'!$A:$A,$A7,'GL 12.22'!$C:$C,"Inc")</f>
        <v>3269439.41</v>
      </c>
      <c r="F7" s="30"/>
      <c r="G7" s="40">
        <f>SUMIF('GL 12.22'!$A:$A,A7,'GL 12.22'!$N:$N)</f>
        <v>7177038.9000000004</v>
      </c>
      <c r="I7" s="30">
        <v>3907599.4899999998</v>
      </c>
      <c r="J7" s="30"/>
      <c r="K7" s="30">
        <v>3269439.41</v>
      </c>
      <c r="L7" s="30"/>
      <c r="M7" s="40">
        <v>7177038.9000000004</v>
      </c>
      <c r="O7" s="31">
        <f t="shared" si="2"/>
        <v>0</v>
      </c>
      <c r="P7" s="31"/>
      <c r="Q7" s="31">
        <f t="shared" si="3"/>
        <v>0</v>
      </c>
      <c r="S7" s="31">
        <f t="shared" si="1"/>
        <v>0</v>
      </c>
    </row>
    <row r="8" spans="1:19" x14ac:dyDescent="0.35">
      <c r="A8" s="4">
        <v>16</v>
      </c>
      <c r="B8" t="s">
        <v>20082</v>
      </c>
      <c r="C8" s="30">
        <f>SUMIFS('GL 12.22'!$L:$L,'GL 12.22'!$A:$A,$A8,'GL 12.22'!$C:$C,"Ltd")</f>
        <v>978652.27735630982</v>
      </c>
      <c r="D8" s="30"/>
      <c r="E8" s="30">
        <f>SUMIFS('GL 12.22'!$L:$L,'GL 12.22'!$A:$A,$A8,'GL 12.22'!$C:$C,"Inc")</f>
        <v>0</v>
      </c>
      <c r="F8" s="30"/>
      <c r="G8" s="40">
        <f>SUMIF('GL 12.22'!$A:$A,A8,'GL 12.22'!$N:$N)</f>
        <v>978652.27735630982</v>
      </c>
      <c r="I8" s="30">
        <v>978652.27735630982</v>
      </c>
      <c r="J8" s="30"/>
      <c r="K8" s="30">
        <v>0</v>
      </c>
      <c r="L8" s="30"/>
      <c r="M8" s="40">
        <v>978652.27735630982</v>
      </c>
      <c r="O8" s="31">
        <f t="shared" si="2"/>
        <v>0</v>
      </c>
      <c r="P8" s="31"/>
      <c r="Q8" s="31">
        <f t="shared" si="3"/>
        <v>0</v>
      </c>
      <c r="S8" s="31">
        <f t="shared" si="1"/>
        <v>0</v>
      </c>
    </row>
    <row r="9" spans="1:19" x14ac:dyDescent="0.35">
      <c r="A9" s="4">
        <v>5</v>
      </c>
      <c r="B9" t="s">
        <v>444</v>
      </c>
      <c r="C9" s="33">
        <f>SUMIFS('GL 12.22'!$L:$L,'GL 12.22'!$A:$A,$A9,'GL 12.22'!$C:$C,"Ltd")</f>
        <v>-92047293.579999998</v>
      </c>
      <c r="D9" s="30"/>
      <c r="E9" s="33">
        <f>SUMIFS('GL 12.22'!$L:$L,'GL 12.22'!$A:$A,$A9,'GL 12.22'!$C:$C,"Inc")</f>
        <v>54344527.93</v>
      </c>
      <c r="F9" s="30"/>
      <c r="G9" s="47">
        <f>SUMIF('GL 12.22'!$A:$A,A9,'GL 12.22'!$N:$N)</f>
        <v>-0.2200000062584877</v>
      </c>
      <c r="I9" s="33">
        <v>-92047293.579999998</v>
      </c>
      <c r="J9" s="30"/>
      <c r="K9" s="33">
        <v>54344527.93</v>
      </c>
      <c r="L9" s="30"/>
      <c r="M9" s="47">
        <v>-0.2200000062584877</v>
      </c>
      <c r="O9" s="31">
        <f t="shared" si="2"/>
        <v>0</v>
      </c>
      <c r="P9" s="31"/>
      <c r="Q9" s="31">
        <f t="shared" si="3"/>
        <v>0</v>
      </c>
      <c r="S9" s="31">
        <f t="shared" si="1"/>
        <v>0</v>
      </c>
    </row>
    <row r="10" spans="1:19" x14ac:dyDescent="0.35">
      <c r="A10" s="4"/>
      <c r="C10" s="31">
        <f>SUM(C5:C9)</f>
        <v>-51236066.75264369</v>
      </c>
      <c r="D10" s="30"/>
      <c r="E10" s="31">
        <f>SUM(E5:E9)</f>
        <v>76068211.390000001</v>
      </c>
      <c r="F10" s="30"/>
      <c r="G10" s="31">
        <f>SUM(G5:G9)</f>
        <v>62534910.067356303</v>
      </c>
      <c r="I10" s="31">
        <v>-51236066.75264369</v>
      </c>
      <c r="J10" s="30"/>
      <c r="K10" s="31">
        <v>76068211.390000001</v>
      </c>
      <c r="L10" s="30"/>
      <c r="M10" s="31">
        <v>62534910.067356303</v>
      </c>
      <c r="O10" s="31">
        <f t="shared" si="2"/>
        <v>0</v>
      </c>
      <c r="P10" s="31"/>
      <c r="Q10" s="31">
        <f t="shared" si="3"/>
        <v>0</v>
      </c>
      <c r="S10" s="31">
        <f t="shared" si="1"/>
        <v>0</v>
      </c>
    </row>
    <row r="11" spans="1:19" x14ac:dyDescent="0.35">
      <c r="A11" s="4"/>
      <c r="C11" s="30"/>
      <c r="D11" s="30"/>
      <c r="E11" s="30"/>
      <c r="F11" s="30"/>
      <c r="G11" s="40"/>
      <c r="I11" s="30"/>
      <c r="J11" s="30"/>
      <c r="K11" s="30"/>
      <c r="L11" s="30"/>
      <c r="M11" s="40"/>
      <c r="O11" s="31"/>
      <c r="P11" s="31"/>
      <c r="Q11" s="31"/>
      <c r="S11" s="31"/>
    </row>
    <row r="12" spans="1:19" x14ac:dyDescent="0.35">
      <c r="A12" s="4">
        <v>4</v>
      </c>
      <c r="B12" t="s">
        <v>443</v>
      </c>
      <c r="C12" s="30">
        <f>SUMIFS('GL 12.22'!$L:$L,'GL 12.22'!$A:$A,$A12,'GL 12.22'!$C:$C,"Ltd")</f>
        <v>575033.87999999977</v>
      </c>
      <c r="D12" s="30"/>
      <c r="E12" s="30">
        <f>SUMIFS('GL 12.22'!$L:$L,'GL 12.22'!$A:$A,$A12,'GL 12.22'!$C:$C,"Inc")</f>
        <v>0</v>
      </c>
      <c r="F12" s="30"/>
      <c r="G12" s="40">
        <f>SUMIF('GL 12.22'!$A:$A,A12,'GL 12.22'!$N:$N)</f>
        <v>575033.87999999977</v>
      </c>
      <c r="I12" s="30">
        <v>575033.87999999977</v>
      </c>
      <c r="J12" s="30"/>
      <c r="K12" s="30">
        <v>0</v>
      </c>
      <c r="L12" s="30"/>
      <c r="M12" s="40">
        <v>575033.87999999977</v>
      </c>
      <c r="O12" s="31">
        <f t="shared" si="2"/>
        <v>0</v>
      </c>
      <c r="P12" s="31"/>
      <c r="Q12" s="31">
        <f t="shared" si="3"/>
        <v>0</v>
      </c>
      <c r="S12" s="31">
        <f t="shared" si="1"/>
        <v>0</v>
      </c>
    </row>
    <row r="13" spans="1:19" x14ac:dyDescent="0.35">
      <c r="A13" s="4">
        <v>17</v>
      </c>
      <c r="B13" t="s">
        <v>20271</v>
      </c>
      <c r="C13" s="33">
        <f>SUMIFS('GL 12.22'!$L:$L,'GL 12.22'!$A:$A,$A13,'GL 12.22'!$C:$C,"Ltd")</f>
        <v>2201963.25264369</v>
      </c>
      <c r="D13" s="30"/>
      <c r="E13" s="33">
        <f>SUMIFS('GL 12.22'!$L:$L,'GL 12.22'!$A:$A,$A13,'GL 12.22'!$C:$C,"Inc")</f>
        <v>0</v>
      </c>
      <c r="F13" s="30"/>
      <c r="G13" s="47">
        <f>SUMIF('GL 12.22'!$A:$A,A13,'GL 12.22'!$N:$N)</f>
        <v>2201963.25264369</v>
      </c>
      <c r="I13" s="33">
        <v>2201963.25264369</v>
      </c>
      <c r="J13" s="30"/>
      <c r="K13" s="33">
        <v>0</v>
      </c>
      <c r="L13" s="30"/>
      <c r="M13" s="47">
        <v>2201963.25264369</v>
      </c>
      <c r="O13" s="31">
        <f t="shared" si="2"/>
        <v>0</v>
      </c>
      <c r="P13" s="31"/>
      <c r="Q13" s="31">
        <f t="shared" si="3"/>
        <v>0</v>
      </c>
      <c r="S13" s="31">
        <f t="shared" si="1"/>
        <v>0</v>
      </c>
    </row>
    <row r="14" spans="1:19" x14ac:dyDescent="0.35">
      <c r="A14" s="4"/>
      <c r="C14" s="30">
        <f>C12+C13</f>
        <v>2776997.1326436899</v>
      </c>
      <c r="D14" s="30"/>
      <c r="E14" s="30">
        <f>E12+E13</f>
        <v>0</v>
      </c>
      <c r="F14" s="30"/>
      <c r="G14" s="40">
        <f>G12+G13</f>
        <v>2776997.1326436899</v>
      </c>
      <c r="I14" s="30">
        <v>2776997.1326436899</v>
      </c>
      <c r="J14" s="30"/>
      <c r="K14" s="30">
        <v>0</v>
      </c>
      <c r="L14" s="30"/>
      <c r="M14" s="40">
        <v>2776997.1326436899</v>
      </c>
      <c r="O14" s="31">
        <f t="shared" si="2"/>
        <v>0</v>
      </c>
      <c r="P14" s="31"/>
      <c r="Q14" s="31">
        <f t="shared" si="3"/>
        <v>0</v>
      </c>
      <c r="S14" s="31">
        <f t="shared" si="1"/>
        <v>0</v>
      </c>
    </row>
    <row r="15" spans="1:19" x14ac:dyDescent="0.35">
      <c r="A15" s="4"/>
      <c r="C15" s="30"/>
      <c r="D15" s="30"/>
      <c r="E15" s="30"/>
      <c r="F15" s="30"/>
      <c r="G15" s="40"/>
      <c r="I15" s="30"/>
      <c r="J15" s="30"/>
      <c r="K15" s="30"/>
      <c r="L15" s="30"/>
      <c r="M15" s="40"/>
      <c r="O15" s="31"/>
      <c r="P15" s="31"/>
      <c r="Q15" s="31"/>
      <c r="S15" s="31"/>
    </row>
    <row r="16" spans="1:19" x14ac:dyDescent="0.35">
      <c r="A16" s="4"/>
      <c r="C16" s="30">
        <f>C10+C14</f>
        <v>-48459069.619999997</v>
      </c>
      <c r="D16" s="30"/>
      <c r="E16" s="30">
        <f>E10+E14</f>
        <v>76068211.390000001</v>
      </c>
      <c r="F16" s="30"/>
      <c r="G16" s="40">
        <f>G10+G14</f>
        <v>65311907.199999996</v>
      </c>
      <c r="I16" s="30">
        <v>-48459069.619999997</v>
      </c>
      <c r="J16" s="30"/>
      <c r="K16" s="30">
        <v>76068211.390000001</v>
      </c>
      <c r="L16" s="30"/>
      <c r="M16" s="40">
        <v>65311907.199999996</v>
      </c>
      <c r="O16" s="30">
        <f t="shared" si="2"/>
        <v>0</v>
      </c>
      <c r="P16" s="30"/>
      <c r="Q16" s="30">
        <f t="shared" si="3"/>
        <v>0</v>
      </c>
      <c r="R16" s="30"/>
      <c r="S16" s="30">
        <f t="shared" si="1"/>
        <v>0</v>
      </c>
    </row>
    <row r="17" spans="1:19" x14ac:dyDescent="0.35">
      <c r="A17" s="4"/>
      <c r="C17" s="30"/>
      <c r="D17" s="30"/>
      <c r="E17" s="30"/>
      <c r="F17" s="30"/>
      <c r="G17" s="147"/>
      <c r="I17" s="30"/>
      <c r="J17" s="30"/>
      <c r="K17" s="30"/>
      <c r="L17" s="30"/>
      <c r="M17" s="147"/>
      <c r="O17" s="30"/>
      <c r="P17" s="30"/>
      <c r="Q17" s="30"/>
      <c r="R17" s="30"/>
      <c r="S17" s="30"/>
    </row>
    <row r="18" spans="1:19" x14ac:dyDescent="0.35">
      <c r="A18" s="4">
        <v>6</v>
      </c>
      <c r="B18" t="s">
        <v>445</v>
      </c>
      <c r="C18" s="30">
        <f>SUMIFS('GL 12.22'!$L:$L,'GL 12.22'!$A:$A,$A18,'GL 12.22'!$C:$C,"Ltd")</f>
        <v>-857637.00999999966</v>
      </c>
      <c r="D18" s="30"/>
      <c r="E18" s="30">
        <f>SUMIFS('GL 12.22'!$L:$L,'GL 12.22'!$A:$A,$A18,'GL 12.22'!$C:$C,"Inc")</f>
        <v>-193889.46</v>
      </c>
      <c r="F18" s="30"/>
      <c r="G18" s="40">
        <f>SUMIF('GL 12.22'!$A:$A,A18,'GL 12.22'!$N:$N)</f>
        <v>-1051526.4699999997</v>
      </c>
      <c r="I18" s="30">
        <v>-857637.00999999966</v>
      </c>
      <c r="J18" s="30"/>
      <c r="K18" s="30">
        <v>-193889.46</v>
      </c>
      <c r="L18" s="30"/>
      <c r="M18" s="40">
        <v>-1051526.4699999997</v>
      </c>
      <c r="O18" s="30">
        <f t="shared" si="2"/>
        <v>0</v>
      </c>
      <c r="P18" s="30"/>
      <c r="Q18" s="30">
        <f t="shared" si="3"/>
        <v>0</v>
      </c>
      <c r="R18" s="30"/>
      <c r="S18" s="30">
        <f t="shared" si="1"/>
        <v>0</v>
      </c>
    </row>
    <row r="19" spans="1:19" x14ac:dyDescent="0.35">
      <c r="A19" s="4">
        <v>7</v>
      </c>
      <c r="B19" t="s">
        <v>502</v>
      </c>
      <c r="C19" s="30">
        <f>SUMIFS('GL 12.22'!$L:$L,'GL 12.22'!$A:$A,$A19,'GL 12.22'!$C:$C,"Ltd")</f>
        <v>-455091.60999999993</v>
      </c>
      <c r="D19" s="30"/>
      <c r="E19" s="30">
        <f>SUMIFS('GL 12.22'!$L:$L,'GL 12.22'!$A:$A,$A19,'GL 12.22'!$C:$C,"Inc")</f>
        <v>-142741.29000000004</v>
      </c>
      <c r="F19" s="30"/>
      <c r="G19" s="40">
        <f>SUMIF('GL 12.22'!$A:$A,A19,'GL 12.22'!$N:$N)</f>
        <v>-597832.9</v>
      </c>
      <c r="I19" s="30">
        <v>-455091.60999999993</v>
      </c>
      <c r="J19" s="30"/>
      <c r="K19" s="30">
        <v>-142741.29000000004</v>
      </c>
      <c r="L19" s="30"/>
      <c r="M19" s="40">
        <v>-597832.9</v>
      </c>
      <c r="O19" s="30">
        <f t="shared" si="2"/>
        <v>0</v>
      </c>
      <c r="P19" s="30"/>
      <c r="Q19" s="30">
        <f t="shared" si="3"/>
        <v>0</v>
      </c>
      <c r="R19" s="30"/>
      <c r="S19" s="30">
        <f t="shared" si="1"/>
        <v>0</v>
      </c>
    </row>
    <row r="20" spans="1:19" x14ac:dyDescent="0.35">
      <c r="A20" s="4">
        <v>8</v>
      </c>
      <c r="B20" t="s">
        <v>447</v>
      </c>
      <c r="C20" s="30">
        <f>SUMIFS('GL 12.22'!$L:$L,'GL 12.22'!$A:$A,$A20,'GL 12.22'!$C:$C,"Ltd")</f>
        <v>-3283620.8419406875</v>
      </c>
      <c r="D20" s="30"/>
      <c r="E20" s="30">
        <f>SUMIFS('GL 12.22'!$L:$L,'GL 12.22'!$A:$A,$A20,'GL 12.22'!$C:$C,"Inc")</f>
        <v>-1205090.4334468509</v>
      </c>
      <c r="F20" s="30"/>
      <c r="G20" s="40">
        <f>SUMIF('GL 12.22'!$A:$A,A20,'GL 12.22'!$N:$N)</f>
        <v>-4488711.2753875386</v>
      </c>
      <c r="I20" s="30">
        <v>-3059595.62</v>
      </c>
      <c r="J20" s="30"/>
      <c r="K20" s="30">
        <v>-1167949.9500000002</v>
      </c>
      <c r="L20" s="30"/>
      <c r="M20" s="40">
        <v>-4227545.57</v>
      </c>
      <c r="N20" s="218"/>
      <c r="O20" s="30">
        <f t="shared" si="2"/>
        <v>-224025.22194068739</v>
      </c>
      <c r="P20" s="218"/>
      <c r="Q20" s="30">
        <f t="shared" si="3"/>
        <v>-37140.483446850674</v>
      </c>
      <c r="R20" s="218"/>
      <c r="S20" s="30">
        <f t="shared" si="1"/>
        <v>-261165.7053875383</v>
      </c>
    </row>
    <row r="21" spans="1:19" x14ac:dyDescent="0.35">
      <c r="A21" s="4">
        <v>18</v>
      </c>
      <c r="B21" t="s">
        <v>20083</v>
      </c>
      <c r="C21" s="30">
        <f>SUMIFS('GL 12.22'!$L:$L,'GL 12.22'!$A:$A,$A21,'GL 12.22'!$C:$C,"Ltd")</f>
        <v>-1064637.7</v>
      </c>
      <c r="D21" s="30"/>
      <c r="E21" s="30">
        <f>SUMIFS('GL 12.22'!$L:$L,'GL 12.22'!$A:$A,$A21,'GL 12.22'!$C:$C,"Inc")</f>
        <v>0</v>
      </c>
      <c r="F21" s="30"/>
      <c r="G21" s="40">
        <f>SUMIF('GL 12.22'!$A:$A,A21,'GL 12.22'!$N:$N)</f>
        <v>-1064637.7</v>
      </c>
      <c r="I21" s="30">
        <v>-1064637.7</v>
      </c>
      <c r="J21" s="30"/>
      <c r="K21" s="30">
        <v>0</v>
      </c>
      <c r="L21" s="30"/>
      <c r="M21" s="40">
        <v>-1064637.7</v>
      </c>
      <c r="O21" s="30">
        <f t="shared" si="2"/>
        <v>0</v>
      </c>
      <c r="P21" s="30"/>
      <c r="Q21" s="30">
        <f t="shared" si="3"/>
        <v>0</v>
      </c>
      <c r="R21" s="30"/>
      <c r="S21" s="30">
        <f t="shared" si="1"/>
        <v>0</v>
      </c>
    </row>
    <row r="22" spans="1:19" x14ac:dyDescent="0.35">
      <c r="A22" s="4">
        <v>9</v>
      </c>
      <c r="B22" t="s">
        <v>448</v>
      </c>
      <c r="C22" s="33">
        <f>SUMIFS('GL 12.22'!$L:$L,'GL 12.22'!$A:$A,$A22,'GL 12.22'!$C:$C,"Ltd")</f>
        <v>-4515227.9440545775</v>
      </c>
      <c r="D22" s="30"/>
      <c r="E22" s="33">
        <f>SUMIFS('GL 12.22'!$L:$L,'GL 12.22'!$A:$A,$A22,'GL 12.22'!$C:$C,"Inc")</f>
        <v>-5616818.4227628866</v>
      </c>
      <c r="F22" s="30"/>
      <c r="G22" s="47">
        <f>SUMIF('GL 12.22'!$A:$A,A22,'GL 12.22'!$N:$N)</f>
        <v>-10132046.366817463</v>
      </c>
      <c r="H22" s="30"/>
      <c r="I22" s="33">
        <v>-4515227.9440545775</v>
      </c>
      <c r="J22" s="30"/>
      <c r="K22" s="33">
        <v>-5616818.4227628866</v>
      </c>
      <c r="L22" s="30"/>
      <c r="M22" s="47">
        <v>-10132046.366817463</v>
      </c>
      <c r="O22" s="30">
        <f t="shared" si="2"/>
        <v>0</v>
      </c>
      <c r="P22" s="30"/>
      <c r="Q22" s="30">
        <f t="shared" si="3"/>
        <v>0</v>
      </c>
      <c r="R22" s="30"/>
      <c r="S22" s="30">
        <f t="shared" si="1"/>
        <v>0</v>
      </c>
    </row>
    <row r="23" spans="1:19" x14ac:dyDescent="0.35">
      <c r="A23" s="4"/>
      <c r="C23" s="31">
        <f>SUM(C18:C22)</f>
        <v>-10176215.105995264</v>
      </c>
      <c r="D23" s="30"/>
      <c r="E23" s="31">
        <f>SUM(E18:E22)</f>
        <v>-7158539.6062097372</v>
      </c>
      <c r="F23" s="30"/>
      <c r="G23" s="31">
        <f>SUM(G18:G22)</f>
        <v>-17334754.712205</v>
      </c>
      <c r="H23" s="30"/>
      <c r="I23" s="31">
        <v>-9952189.8840545788</v>
      </c>
      <c r="J23" s="30"/>
      <c r="K23" s="31">
        <v>-7121399.1227628868</v>
      </c>
      <c r="L23" s="30"/>
      <c r="M23" s="31">
        <v>-17073589.006817464</v>
      </c>
      <c r="O23" s="30">
        <f t="shared" si="2"/>
        <v>-224025.22194068506</v>
      </c>
      <c r="P23" s="30"/>
      <c r="Q23" s="30">
        <f t="shared" si="3"/>
        <v>-37140.483446850441</v>
      </c>
      <c r="R23" s="30"/>
      <c r="S23" s="30">
        <f t="shared" si="1"/>
        <v>-261165.70538753644</v>
      </c>
    </row>
    <row r="24" spans="1:19" x14ac:dyDescent="0.35">
      <c r="A24" s="4"/>
      <c r="C24" s="30"/>
      <c r="D24" s="30"/>
      <c r="E24" s="30"/>
      <c r="F24" s="30"/>
      <c r="G24" s="40"/>
      <c r="H24" s="31"/>
      <c r="I24" s="30"/>
      <c r="J24" s="30"/>
      <c r="K24" s="30"/>
      <c r="L24" s="30"/>
      <c r="M24" s="40"/>
      <c r="O24" s="30"/>
      <c r="P24" s="30"/>
      <c r="Q24" s="30"/>
      <c r="R24" s="30"/>
      <c r="S24" s="30"/>
    </row>
    <row r="25" spans="1:19" x14ac:dyDescent="0.35">
      <c r="A25" s="4">
        <v>14</v>
      </c>
      <c r="B25" s="2" t="s">
        <v>503</v>
      </c>
      <c r="C25" s="38">
        <f>SUMIFS('GL 12.22'!$L:$L,'GL 12.22'!$A:$A,$A25,'GL 12.22'!$C:$C,"Ltd")</f>
        <v>0</v>
      </c>
      <c r="D25" s="30"/>
      <c r="E25" s="38">
        <f>SUMIFS('GL 12.22'!$L:$L,'GL 12.22'!$A:$A,$A25,'GL 12.22'!$C:$C,"Inc")</f>
        <v>-548875.82750000001</v>
      </c>
      <c r="F25" s="30"/>
      <c r="G25" s="40">
        <f>SUMIF('GL 12.22'!$A:$A,A25,'GL 12.22'!$N:$N)</f>
        <v>-548875.82750000001</v>
      </c>
      <c r="I25" s="38">
        <v>0</v>
      </c>
      <c r="J25" s="30"/>
      <c r="K25" s="38">
        <v>-548875.82750000001</v>
      </c>
      <c r="L25" s="30"/>
      <c r="M25" s="40">
        <v>-548875.82750000001</v>
      </c>
      <c r="O25" s="30">
        <f t="shared" si="2"/>
        <v>0</v>
      </c>
      <c r="P25" s="30"/>
      <c r="Q25" s="30">
        <f t="shared" si="3"/>
        <v>0</v>
      </c>
      <c r="R25" s="30"/>
      <c r="S25" s="30">
        <f t="shared" si="1"/>
        <v>0</v>
      </c>
    </row>
    <row r="26" spans="1:19" x14ac:dyDescent="0.35">
      <c r="A26" s="4">
        <v>19</v>
      </c>
      <c r="B26" t="s">
        <v>20084</v>
      </c>
      <c r="C26" s="38">
        <f>SUMIFS('GL 12.22'!$L:$L,'GL 12.22'!$A:$A,$A26,'GL 12.22'!$C:$C,"Ltd")</f>
        <v>-1940868.09</v>
      </c>
      <c r="D26" s="30"/>
      <c r="E26" s="38">
        <f>SUMIFS('GL 12.22'!$L:$L,'GL 12.22'!$A:$A,$A26,'GL 12.22'!$C:$C,"Inc")</f>
        <v>0</v>
      </c>
      <c r="F26" s="30"/>
      <c r="G26" s="40">
        <f>SUMIF('GL 12.22'!$A:$A,A26,'GL 12.22'!$N:$N)</f>
        <v>-1940868.09</v>
      </c>
      <c r="I26" s="38">
        <v>-1940868.09</v>
      </c>
      <c r="J26" s="30"/>
      <c r="K26" s="38">
        <v>0</v>
      </c>
      <c r="L26" s="30"/>
      <c r="M26" s="40">
        <v>-1940868.09</v>
      </c>
      <c r="O26" s="30">
        <f t="shared" si="2"/>
        <v>0</v>
      </c>
      <c r="P26" s="30"/>
      <c r="Q26" s="30">
        <f t="shared" si="3"/>
        <v>0</v>
      </c>
      <c r="R26" s="30"/>
      <c r="S26" s="30">
        <f t="shared" si="1"/>
        <v>0</v>
      </c>
    </row>
    <row r="27" spans="1:19" x14ac:dyDescent="0.35">
      <c r="A27" s="4">
        <v>15</v>
      </c>
      <c r="B27" t="s">
        <v>454</v>
      </c>
      <c r="C27" s="33">
        <f>SUMIFS('GL 12.22'!$L:$L,'GL 12.22'!$A:$A,$A27,'GL 12.22'!$C:$C,"Ltd")</f>
        <v>-1336920.19</v>
      </c>
      <c r="D27" s="30"/>
      <c r="E27" s="33">
        <f>SUMIFS('GL 12.22'!$L:$L,'GL 12.22'!$A:$A,$A27,'GL 12.22'!$C:$C,"Inc")</f>
        <v>-2696365</v>
      </c>
      <c r="F27" s="30"/>
      <c r="G27" s="47">
        <f>SUMIF('GL 12.22'!$A:$A,A27,'GL 12.22'!$N:$N)</f>
        <v>-4033285.19</v>
      </c>
      <c r="I27" s="33">
        <v>-1336920.19</v>
      </c>
      <c r="J27" s="30"/>
      <c r="K27" s="33">
        <v>-2696365</v>
      </c>
      <c r="L27" s="30"/>
      <c r="M27" s="47">
        <v>-4033285.19</v>
      </c>
      <c r="O27" s="30">
        <f t="shared" si="2"/>
        <v>0</v>
      </c>
      <c r="P27" s="30"/>
      <c r="Q27" s="30">
        <f t="shared" si="3"/>
        <v>0</v>
      </c>
      <c r="R27" s="30"/>
      <c r="S27" s="30">
        <f t="shared" si="1"/>
        <v>0</v>
      </c>
    </row>
    <row r="28" spans="1:19" x14ac:dyDescent="0.35">
      <c r="A28" s="4"/>
      <c r="C28" s="30">
        <f>SUM(C25:C27)</f>
        <v>-3277788.2800000003</v>
      </c>
      <c r="D28" s="30"/>
      <c r="E28" s="30">
        <f>SUM(E25:E27)</f>
        <v>-3245240.8275000001</v>
      </c>
      <c r="F28" s="30"/>
      <c r="G28" s="40">
        <f>SUM(G25:G27)</f>
        <v>-6523029.1074999999</v>
      </c>
      <c r="I28" s="30">
        <v>-3277788.2800000003</v>
      </c>
      <c r="J28" s="30"/>
      <c r="K28" s="30">
        <v>-3245240.8275000001</v>
      </c>
      <c r="L28" s="30"/>
      <c r="M28" s="40">
        <v>-6523029.1074999999</v>
      </c>
      <c r="O28" s="30">
        <f t="shared" si="2"/>
        <v>0</v>
      </c>
      <c r="P28" s="30"/>
      <c r="Q28" s="30">
        <f t="shared" si="3"/>
        <v>0</v>
      </c>
      <c r="R28" s="30"/>
      <c r="S28" s="30">
        <f t="shared" si="1"/>
        <v>0</v>
      </c>
    </row>
    <row r="29" spans="1:19" x14ac:dyDescent="0.35">
      <c r="A29" s="4"/>
      <c r="C29" s="30"/>
      <c r="D29" s="30"/>
      <c r="E29" s="30"/>
      <c r="F29" s="30"/>
      <c r="G29" s="40"/>
      <c r="I29" s="30"/>
      <c r="J29" s="30"/>
      <c r="K29" s="30"/>
      <c r="L29" s="30"/>
      <c r="M29" s="40"/>
      <c r="O29" s="30"/>
      <c r="P29" s="30"/>
      <c r="Q29" s="30"/>
      <c r="R29" s="30"/>
      <c r="S29" s="30"/>
    </row>
    <row r="30" spans="1:19" x14ac:dyDescent="0.35">
      <c r="A30" s="4">
        <v>10</v>
      </c>
      <c r="B30" t="s">
        <v>449</v>
      </c>
      <c r="C30" s="30">
        <f>SUMIFS('GL 12.22'!$L:$L,'GL 12.22'!$A:$A,$A30,'GL 12.22'!$C:$C,"Ltd")</f>
        <v>-3046161</v>
      </c>
      <c r="D30" s="30"/>
      <c r="E30" s="30">
        <f>SUMIFS('GL 12.22'!$L:$L,'GL 12.22'!$A:$A,$A30,'GL 12.22'!$C:$C,"Inc")</f>
        <v>2816040.58</v>
      </c>
      <c r="F30" s="30"/>
      <c r="G30" s="40">
        <f>SUMIF('GL 12.22'!$A:$A,A30,'GL 12.22'!$N:$N)</f>
        <v>-230120.42</v>
      </c>
      <c r="I30" s="30">
        <v>-3046161</v>
      </c>
      <c r="J30" s="30"/>
      <c r="K30" s="30">
        <v>2816040.58</v>
      </c>
      <c r="L30" s="30"/>
      <c r="M30" s="40">
        <v>-230120.42</v>
      </c>
      <c r="O30" s="30">
        <f t="shared" si="2"/>
        <v>0</v>
      </c>
      <c r="P30" s="30"/>
      <c r="Q30" s="30">
        <f t="shared" si="3"/>
        <v>0</v>
      </c>
      <c r="R30" s="30"/>
      <c r="S30" s="30">
        <f t="shared" si="1"/>
        <v>0</v>
      </c>
    </row>
    <row r="31" spans="1:19" x14ac:dyDescent="0.35">
      <c r="A31" s="4">
        <v>11</v>
      </c>
      <c r="B31" t="s">
        <v>450</v>
      </c>
      <c r="C31" s="30">
        <f>SUMIFS('GL 12.22'!$L:$L,'GL 12.22'!$A:$A,$A31,'GL 12.22'!$C:$C,"Ltd")</f>
        <v>0</v>
      </c>
      <c r="D31" s="30"/>
      <c r="E31" s="30">
        <f>SUMIFS('GL 12.22'!$L:$L,'GL 12.22'!$A:$A,$A31,'GL 12.22'!$C:$C,"Inc")</f>
        <v>-108163140.9525</v>
      </c>
      <c r="F31" s="30"/>
      <c r="G31" s="40">
        <f>SUMIF('GL 12.22'!$A:$A,A31,'GL 12.22'!$N:$N)</f>
        <v>-108163140.9525</v>
      </c>
      <c r="I31" s="30">
        <v>0</v>
      </c>
      <c r="J31" s="30"/>
      <c r="K31" s="30">
        <v>-108163140.9525</v>
      </c>
      <c r="L31" s="30"/>
      <c r="M31" s="40">
        <v>-108163140.9525</v>
      </c>
      <c r="O31" s="30">
        <f t="shared" si="2"/>
        <v>0</v>
      </c>
      <c r="P31" s="30"/>
      <c r="Q31" s="30">
        <f t="shared" si="3"/>
        <v>0</v>
      </c>
      <c r="R31" s="30"/>
      <c r="S31" s="30">
        <f t="shared" si="1"/>
        <v>0</v>
      </c>
    </row>
    <row r="32" spans="1:19" x14ac:dyDescent="0.35">
      <c r="A32" s="4">
        <v>12</v>
      </c>
      <c r="B32" t="s">
        <v>451</v>
      </c>
      <c r="C32" s="30">
        <f>SUMIFS('GL 12.22'!$L:$L,'GL 12.22'!$A:$A,$A32,'GL 12.22'!$C:$C,"Ltd")</f>
        <v>0</v>
      </c>
      <c r="D32" s="30"/>
      <c r="E32" s="30">
        <f>SUMIFS('GL 12.22'!$L:$L,'GL 12.22'!$A:$A,$A32,'GL 12.22'!$C:$C,"Inc")</f>
        <v>0</v>
      </c>
      <c r="F32" s="30"/>
      <c r="G32" s="40"/>
      <c r="I32" s="30">
        <v>0</v>
      </c>
      <c r="J32" s="30"/>
      <c r="K32" s="30">
        <v>0</v>
      </c>
      <c r="L32" s="30"/>
      <c r="M32" s="40"/>
      <c r="O32" s="30"/>
      <c r="P32" s="30"/>
      <c r="Q32" s="30"/>
      <c r="R32" s="30"/>
      <c r="S32" s="30"/>
    </row>
    <row r="33" spans="1:19" x14ac:dyDescent="0.35">
      <c r="A33" s="4">
        <v>13</v>
      </c>
      <c r="B33" t="s">
        <v>452</v>
      </c>
      <c r="C33" s="33">
        <f>SUMIFS('GL 12.22'!$L:$L,'GL 12.22'!$A:$A,$A33,'GL 12.22'!$C:$C,"Ltd")-'P&amp;L'!C27</f>
        <v>64959234.005995259</v>
      </c>
      <c r="D33" s="30"/>
      <c r="E33" s="33">
        <f>SUMIFS('GL 12.22'!$L:$L,'GL 12.22'!$A:$A,$A33,'GL 12.22'!$C:$C,"Inc")-'P&amp;L'!E27</f>
        <v>39682669.416209742</v>
      </c>
      <c r="F33" s="30"/>
      <c r="G33" s="47">
        <f>SUMIF('GL 12.22'!$A:$A,A33,'GL 12.22'!$N:$N)-'P&amp;L'!G27</f>
        <v>66939137.992205009</v>
      </c>
      <c r="I33" s="33">
        <v>64735208.784054577</v>
      </c>
      <c r="J33" s="30"/>
      <c r="K33" s="33">
        <v>39645528.932762891</v>
      </c>
      <c r="L33" s="30"/>
      <c r="M33" s="47">
        <v>66677972.286817476</v>
      </c>
      <c r="O33" s="30">
        <f t="shared" si="2"/>
        <v>224025.22194068134</v>
      </c>
      <c r="P33" s="30"/>
      <c r="Q33" s="30">
        <f t="shared" si="3"/>
        <v>37140.483446851373</v>
      </c>
      <c r="R33" s="30"/>
      <c r="S33" s="30">
        <f t="shared" si="1"/>
        <v>261165.70538753271</v>
      </c>
    </row>
    <row r="34" spans="1:19" x14ac:dyDescent="0.35">
      <c r="A34" s="4"/>
      <c r="C34" s="31">
        <f>SUM(C30:C33)</f>
        <v>61913073.005995259</v>
      </c>
      <c r="D34" s="30"/>
      <c r="E34" s="31">
        <f>SUM(E30:E33)</f>
        <v>-65664430.95629026</v>
      </c>
      <c r="F34" s="30"/>
      <c r="G34" s="31">
        <f>SUM(G30:G33)</f>
        <v>-41454123.380294994</v>
      </c>
      <c r="I34" s="31">
        <v>61689047.784054577</v>
      </c>
      <c r="J34" s="30"/>
      <c r="K34" s="31">
        <v>-65701571.439737111</v>
      </c>
      <c r="L34" s="30"/>
      <c r="M34" s="31">
        <v>-41715289.085682526</v>
      </c>
      <c r="O34" s="30">
        <f t="shared" si="2"/>
        <v>224025.22194068134</v>
      </c>
      <c r="P34" s="30"/>
      <c r="Q34" s="30">
        <f t="shared" si="3"/>
        <v>37140.483446851373</v>
      </c>
      <c r="R34" s="30"/>
      <c r="S34" s="30">
        <f t="shared" si="1"/>
        <v>261165.70538753271</v>
      </c>
    </row>
    <row r="35" spans="1:19" x14ac:dyDescent="0.35">
      <c r="A35" s="4"/>
      <c r="C35" s="30"/>
      <c r="D35" s="30"/>
      <c r="E35" s="30"/>
      <c r="F35" s="30"/>
      <c r="G35" s="40"/>
      <c r="I35" s="30"/>
      <c r="J35" s="30"/>
      <c r="K35" s="30"/>
      <c r="L35" s="30"/>
      <c r="M35" s="40"/>
      <c r="O35" s="30"/>
      <c r="P35" s="30"/>
      <c r="Q35" s="30"/>
      <c r="R35" s="30"/>
      <c r="S35" s="30"/>
    </row>
    <row r="36" spans="1:19" ht="15" thickBot="1" x14ac:dyDescent="0.4">
      <c r="A36" s="4"/>
      <c r="C36" s="34">
        <f>C23+C34+C28</f>
        <v>48459069.61999999</v>
      </c>
      <c r="D36" s="30"/>
      <c r="E36" s="34">
        <f>E23+E34+E28</f>
        <v>-76068211.390000001</v>
      </c>
      <c r="F36" s="30"/>
      <c r="G36" s="34">
        <f>G23+G34+G28</f>
        <v>-65311907.199999996</v>
      </c>
      <c r="I36" s="34">
        <v>48459069.619999997</v>
      </c>
      <c r="J36" s="30"/>
      <c r="K36" s="34">
        <v>-76068211.390000001</v>
      </c>
      <c r="L36" s="30"/>
      <c r="M36" s="34">
        <v>-65311907.199999988</v>
      </c>
      <c r="O36" s="30">
        <f t="shared" si="2"/>
        <v>0</v>
      </c>
      <c r="P36" s="30"/>
      <c r="Q36" s="30">
        <f t="shared" si="3"/>
        <v>0</v>
      </c>
      <c r="R36" s="30"/>
      <c r="S36" s="30">
        <f t="shared" si="1"/>
        <v>0</v>
      </c>
    </row>
    <row r="37" spans="1:19" ht="15" thickTop="1" x14ac:dyDescent="0.35">
      <c r="A37" s="1"/>
      <c r="B37" s="1"/>
      <c r="C37" s="35">
        <f>C16+C36</f>
        <v>0</v>
      </c>
      <c r="D37" s="30"/>
      <c r="E37" s="35">
        <f>E16+E36</f>
        <v>0</v>
      </c>
      <c r="F37" s="30"/>
      <c r="G37" s="35">
        <f>G16+G36</f>
        <v>0</v>
      </c>
    </row>
    <row r="38" spans="1:19" x14ac:dyDescent="0.35">
      <c r="A38" s="1"/>
      <c r="B38" s="1"/>
      <c r="C38" s="30"/>
      <c r="D38" s="30"/>
      <c r="E38" s="30"/>
      <c r="F38" s="30"/>
    </row>
    <row r="39" spans="1:19" x14ac:dyDescent="0.35">
      <c r="A39" s="1"/>
      <c r="B39" s="1"/>
      <c r="C39" s="30"/>
      <c r="D39" s="30"/>
      <c r="E39" s="30"/>
      <c r="F39" s="30"/>
    </row>
    <row r="40" spans="1:19" x14ac:dyDescent="0.35">
      <c r="A40" s="1"/>
      <c r="B40" s="1"/>
      <c r="C40" s="30"/>
      <c r="D40" s="30"/>
      <c r="E40" s="30"/>
      <c r="F40" s="30"/>
    </row>
    <row r="41" spans="1:19" x14ac:dyDescent="0.35">
      <c r="A41" s="1"/>
      <c r="B41" s="1"/>
    </row>
    <row r="42" spans="1:19" x14ac:dyDescent="0.35">
      <c r="A42" s="1"/>
      <c r="B42" s="1"/>
    </row>
    <row r="43" spans="1:19" x14ac:dyDescent="0.35">
      <c r="A43" s="1"/>
      <c r="B43" s="1"/>
    </row>
    <row r="44" spans="1:19" x14ac:dyDescent="0.35">
      <c r="A44" s="1"/>
      <c r="B44" s="1"/>
    </row>
    <row r="45" spans="1:19" x14ac:dyDescent="0.35">
      <c r="A45" s="1"/>
      <c r="B45" s="1"/>
    </row>
    <row r="46" spans="1:19" x14ac:dyDescent="0.35">
      <c r="A46" s="1"/>
      <c r="B46" s="1"/>
    </row>
    <row r="47" spans="1:19" x14ac:dyDescent="0.35">
      <c r="A47" s="1"/>
      <c r="B47" s="1"/>
    </row>
    <row r="48" spans="1:19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  <row r="278" spans="1:2" x14ac:dyDescent="0.35">
      <c r="A278" s="1"/>
      <c r="B278" s="1"/>
    </row>
    <row r="279" spans="1:2" x14ac:dyDescent="0.35">
      <c r="A279" s="1"/>
      <c r="B279" s="1"/>
    </row>
    <row r="280" spans="1:2" x14ac:dyDescent="0.35">
      <c r="A280" s="1"/>
      <c r="B280" s="1"/>
    </row>
    <row r="281" spans="1:2" x14ac:dyDescent="0.35">
      <c r="A281" s="1"/>
      <c r="B281" s="1"/>
    </row>
    <row r="282" spans="1:2" x14ac:dyDescent="0.35">
      <c r="A282" s="1"/>
      <c r="B282" s="1"/>
    </row>
    <row r="283" spans="1:2" x14ac:dyDescent="0.35">
      <c r="A283" s="1"/>
      <c r="B283" s="1"/>
    </row>
    <row r="284" spans="1:2" x14ac:dyDescent="0.35">
      <c r="A284" s="1"/>
      <c r="B284" s="1"/>
    </row>
    <row r="285" spans="1:2" x14ac:dyDescent="0.35">
      <c r="A285" s="1"/>
      <c r="B285" s="1"/>
    </row>
    <row r="286" spans="1:2" x14ac:dyDescent="0.35">
      <c r="A286" s="1"/>
      <c r="B286" s="1"/>
    </row>
    <row r="287" spans="1:2" x14ac:dyDescent="0.35">
      <c r="A287" s="1"/>
      <c r="B287" s="1"/>
    </row>
    <row r="288" spans="1:2" x14ac:dyDescent="0.35">
      <c r="A288" s="1"/>
      <c r="B288" s="1"/>
    </row>
    <row r="289" spans="1:2" x14ac:dyDescent="0.35">
      <c r="A289" s="1"/>
      <c r="B289" s="1"/>
    </row>
    <row r="290" spans="1:2" x14ac:dyDescent="0.35">
      <c r="A290" s="1"/>
      <c r="B290" s="1"/>
    </row>
    <row r="291" spans="1:2" x14ac:dyDescent="0.35">
      <c r="A291" s="1"/>
      <c r="B291" s="1"/>
    </row>
    <row r="292" spans="1:2" x14ac:dyDescent="0.35">
      <c r="A292" s="1"/>
      <c r="B292" s="1"/>
    </row>
    <row r="293" spans="1:2" x14ac:dyDescent="0.35">
      <c r="A293" s="1"/>
      <c r="B293" s="1"/>
    </row>
    <row r="294" spans="1:2" x14ac:dyDescent="0.35">
      <c r="A294" s="1"/>
      <c r="B294" s="1"/>
    </row>
    <row r="295" spans="1:2" x14ac:dyDescent="0.35">
      <c r="A295" s="1"/>
      <c r="B295" s="1"/>
    </row>
    <row r="296" spans="1:2" x14ac:dyDescent="0.35">
      <c r="A296" s="1"/>
      <c r="B296" s="1"/>
    </row>
    <row r="297" spans="1:2" x14ac:dyDescent="0.35">
      <c r="A297" s="1"/>
      <c r="B297" s="1"/>
    </row>
    <row r="298" spans="1:2" x14ac:dyDescent="0.35">
      <c r="A298" s="1"/>
      <c r="B298" s="1"/>
    </row>
    <row r="299" spans="1:2" x14ac:dyDescent="0.35">
      <c r="A299" s="1"/>
      <c r="B299" s="1"/>
    </row>
    <row r="300" spans="1:2" x14ac:dyDescent="0.35">
      <c r="A300" s="1"/>
      <c r="B300" s="1"/>
    </row>
    <row r="301" spans="1:2" x14ac:dyDescent="0.35">
      <c r="A301" s="1"/>
      <c r="B301" s="1"/>
    </row>
    <row r="302" spans="1:2" x14ac:dyDescent="0.35">
      <c r="A302" s="1"/>
      <c r="B302" s="1"/>
    </row>
    <row r="303" spans="1:2" x14ac:dyDescent="0.35">
      <c r="A303" s="1"/>
      <c r="B303" s="1"/>
    </row>
    <row r="304" spans="1:2" x14ac:dyDescent="0.35">
      <c r="A304" s="1"/>
      <c r="B304" s="1"/>
    </row>
    <row r="305" spans="1:2" x14ac:dyDescent="0.35">
      <c r="A305" s="1"/>
      <c r="B305" s="1"/>
    </row>
    <row r="306" spans="1:2" x14ac:dyDescent="0.35">
      <c r="A306" s="1"/>
      <c r="B306" s="1"/>
    </row>
    <row r="307" spans="1:2" x14ac:dyDescent="0.35">
      <c r="A307" s="1"/>
      <c r="B307" s="1"/>
    </row>
    <row r="308" spans="1:2" x14ac:dyDescent="0.35">
      <c r="A308" s="1"/>
      <c r="B308" s="1"/>
    </row>
    <row r="309" spans="1:2" x14ac:dyDescent="0.35">
      <c r="A309" s="1"/>
      <c r="B309" s="1"/>
    </row>
    <row r="310" spans="1:2" x14ac:dyDescent="0.35">
      <c r="A310" s="1"/>
      <c r="B310" s="1"/>
    </row>
    <row r="311" spans="1:2" x14ac:dyDescent="0.35">
      <c r="A311" s="1"/>
      <c r="B311" s="1"/>
    </row>
    <row r="312" spans="1:2" x14ac:dyDescent="0.35">
      <c r="A312" s="1"/>
      <c r="B312" s="1"/>
    </row>
    <row r="313" spans="1:2" x14ac:dyDescent="0.35">
      <c r="A313" s="1"/>
      <c r="B313" s="1"/>
    </row>
    <row r="314" spans="1:2" x14ac:dyDescent="0.35">
      <c r="A314" s="1"/>
      <c r="B314" s="1"/>
    </row>
    <row r="315" spans="1:2" x14ac:dyDescent="0.35">
      <c r="A315" s="1"/>
      <c r="B315" s="1"/>
    </row>
    <row r="316" spans="1:2" x14ac:dyDescent="0.35">
      <c r="A316" s="1"/>
      <c r="B316" s="1"/>
    </row>
    <row r="317" spans="1:2" x14ac:dyDescent="0.35">
      <c r="A317" s="1"/>
      <c r="B317" s="1"/>
    </row>
    <row r="318" spans="1:2" x14ac:dyDescent="0.35">
      <c r="A318" s="1"/>
      <c r="B318" s="1"/>
    </row>
    <row r="319" spans="1:2" x14ac:dyDescent="0.35">
      <c r="A319" s="1"/>
      <c r="B319" s="1"/>
    </row>
    <row r="320" spans="1:2" x14ac:dyDescent="0.35">
      <c r="A320" s="1"/>
      <c r="B320" s="1"/>
    </row>
    <row r="321" spans="1:2" x14ac:dyDescent="0.35">
      <c r="A321" s="1"/>
      <c r="B321" s="1"/>
    </row>
    <row r="322" spans="1:2" x14ac:dyDescent="0.35">
      <c r="A322" s="1"/>
      <c r="B322" s="1"/>
    </row>
    <row r="323" spans="1:2" x14ac:dyDescent="0.35">
      <c r="A323" s="1"/>
      <c r="B323" s="1"/>
    </row>
    <row r="324" spans="1:2" x14ac:dyDescent="0.35">
      <c r="A324" s="1"/>
      <c r="B324" s="1"/>
    </row>
    <row r="325" spans="1:2" x14ac:dyDescent="0.35">
      <c r="A325" s="1"/>
      <c r="B325" s="1"/>
    </row>
    <row r="326" spans="1:2" x14ac:dyDescent="0.35">
      <c r="A326" s="1"/>
      <c r="B326" s="1"/>
    </row>
    <row r="327" spans="1:2" x14ac:dyDescent="0.35">
      <c r="A327" s="1"/>
      <c r="B327" s="1"/>
    </row>
    <row r="328" spans="1:2" x14ac:dyDescent="0.35">
      <c r="A328" s="1"/>
      <c r="B328" s="1"/>
    </row>
    <row r="329" spans="1:2" x14ac:dyDescent="0.35">
      <c r="A329" s="1"/>
      <c r="B329" s="1"/>
    </row>
    <row r="330" spans="1:2" x14ac:dyDescent="0.35">
      <c r="A330" s="1"/>
      <c r="B330" s="1"/>
    </row>
    <row r="331" spans="1:2" x14ac:dyDescent="0.35">
      <c r="A331" s="1"/>
      <c r="B331" s="1"/>
    </row>
    <row r="332" spans="1:2" x14ac:dyDescent="0.35">
      <c r="A332" s="1"/>
      <c r="B332" s="1"/>
    </row>
    <row r="333" spans="1:2" x14ac:dyDescent="0.35">
      <c r="A333" s="1"/>
      <c r="B333" s="1"/>
    </row>
    <row r="334" spans="1:2" x14ac:dyDescent="0.35">
      <c r="A334" s="1"/>
      <c r="B334" s="1"/>
    </row>
    <row r="335" spans="1:2" x14ac:dyDescent="0.35">
      <c r="A335" s="1"/>
      <c r="B335" s="1"/>
    </row>
    <row r="336" spans="1:2" x14ac:dyDescent="0.35">
      <c r="A336" s="1"/>
      <c r="B336" s="1"/>
    </row>
    <row r="337" spans="1:2" x14ac:dyDescent="0.35">
      <c r="A337" s="1"/>
      <c r="B337" s="1"/>
    </row>
    <row r="338" spans="1:2" x14ac:dyDescent="0.35">
      <c r="A338" s="1"/>
      <c r="B338" s="1"/>
    </row>
    <row r="339" spans="1:2" x14ac:dyDescent="0.35">
      <c r="A339" s="1"/>
      <c r="B339" s="1"/>
    </row>
    <row r="340" spans="1:2" x14ac:dyDescent="0.35">
      <c r="A340" s="1"/>
      <c r="B340" s="1"/>
    </row>
    <row r="341" spans="1:2" x14ac:dyDescent="0.35">
      <c r="A341" s="1"/>
      <c r="B341" s="1"/>
    </row>
    <row r="342" spans="1:2" x14ac:dyDescent="0.35">
      <c r="A342" s="1"/>
      <c r="B342" s="1"/>
    </row>
    <row r="343" spans="1:2" x14ac:dyDescent="0.35">
      <c r="A343" s="1"/>
      <c r="B343" s="1"/>
    </row>
    <row r="344" spans="1:2" x14ac:dyDescent="0.35">
      <c r="A344" s="1"/>
      <c r="B344" s="1"/>
    </row>
    <row r="345" spans="1:2" x14ac:dyDescent="0.35">
      <c r="A345" s="1"/>
      <c r="B345" s="1"/>
    </row>
    <row r="346" spans="1:2" x14ac:dyDescent="0.35">
      <c r="A346" s="1"/>
      <c r="B346" s="1"/>
    </row>
    <row r="347" spans="1:2" x14ac:dyDescent="0.35">
      <c r="A347" s="1"/>
      <c r="B347" s="1"/>
    </row>
    <row r="348" spans="1:2" x14ac:dyDescent="0.35">
      <c r="A348" s="1"/>
      <c r="B348" s="1"/>
    </row>
    <row r="349" spans="1:2" x14ac:dyDescent="0.35">
      <c r="A349" s="1"/>
      <c r="B349" s="1"/>
    </row>
    <row r="350" spans="1:2" x14ac:dyDescent="0.35">
      <c r="A350" s="1"/>
      <c r="B350" s="1"/>
    </row>
    <row r="351" spans="1:2" x14ac:dyDescent="0.35">
      <c r="A351" s="1"/>
      <c r="B351" s="1"/>
    </row>
    <row r="352" spans="1:2" x14ac:dyDescent="0.35">
      <c r="A352" s="1"/>
      <c r="B352" s="1"/>
    </row>
    <row r="353" spans="1:2" x14ac:dyDescent="0.35">
      <c r="A353" s="1"/>
      <c r="B353" s="1"/>
    </row>
    <row r="354" spans="1:2" x14ac:dyDescent="0.35">
      <c r="A354" s="1"/>
      <c r="B354" s="1"/>
    </row>
    <row r="355" spans="1:2" x14ac:dyDescent="0.35">
      <c r="A355" s="1"/>
      <c r="B355" s="1"/>
    </row>
    <row r="356" spans="1:2" x14ac:dyDescent="0.35">
      <c r="A356" s="1"/>
      <c r="B356" s="1"/>
    </row>
    <row r="357" spans="1:2" x14ac:dyDescent="0.35">
      <c r="A357" s="1"/>
      <c r="B357" s="1"/>
    </row>
    <row r="358" spans="1:2" x14ac:dyDescent="0.35">
      <c r="A358" s="1"/>
      <c r="B358" s="1"/>
    </row>
    <row r="359" spans="1:2" x14ac:dyDescent="0.35">
      <c r="A359" s="1"/>
      <c r="B359" s="1"/>
    </row>
    <row r="360" spans="1:2" x14ac:dyDescent="0.35">
      <c r="A360" s="1"/>
      <c r="B360" s="1"/>
    </row>
    <row r="361" spans="1:2" x14ac:dyDescent="0.35">
      <c r="A361" s="1"/>
      <c r="B361" s="1"/>
    </row>
    <row r="362" spans="1:2" x14ac:dyDescent="0.35">
      <c r="A362" s="1"/>
      <c r="B362" s="1"/>
    </row>
    <row r="363" spans="1:2" x14ac:dyDescent="0.35">
      <c r="A363" s="1"/>
      <c r="B363" s="1"/>
    </row>
    <row r="364" spans="1:2" x14ac:dyDescent="0.35">
      <c r="A364" s="1"/>
      <c r="B364" s="1"/>
    </row>
    <row r="365" spans="1:2" x14ac:dyDescent="0.35">
      <c r="A365" s="1"/>
      <c r="B365" s="1"/>
    </row>
    <row r="366" spans="1:2" x14ac:dyDescent="0.35">
      <c r="A366" s="1"/>
      <c r="B366" s="1"/>
    </row>
    <row r="367" spans="1:2" x14ac:dyDescent="0.35">
      <c r="A367" s="1"/>
      <c r="B367" s="1"/>
    </row>
    <row r="368" spans="1:2" x14ac:dyDescent="0.35">
      <c r="A368" s="1"/>
      <c r="B368" s="1"/>
    </row>
    <row r="369" spans="1:2" x14ac:dyDescent="0.35">
      <c r="A369" s="1"/>
      <c r="B369" s="1"/>
    </row>
    <row r="370" spans="1:2" x14ac:dyDescent="0.35">
      <c r="A370" s="1"/>
      <c r="B370" s="1"/>
    </row>
    <row r="371" spans="1:2" x14ac:dyDescent="0.35">
      <c r="A371" s="1"/>
      <c r="B371" s="1"/>
    </row>
    <row r="372" spans="1:2" x14ac:dyDescent="0.35">
      <c r="A372" s="1"/>
      <c r="B372" s="1"/>
    </row>
    <row r="373" spans="1:2" x14ac:dyDescent="0.35">
      <c r="A373" s="1"/>
      <c r="B373" s="1"/>
    </row>
    <row r="374" spans="1:2" x14ac:dyDescent="0.35">
      <c r="A374" s="1"/>
      <c r="B374" s="1"/>
    </row>
    <row r="375" spans="1:2" x14ac:dyDescent="0.35">
      <c r="A375" s="1"/>
      <c r="B375" s="1"/>
    </row>
    <row r="376" spans="1:2" x14ac:dyDescent="0.35">
      <c r="A376" s="1"/>
      <c r="B376" s="1"/>
    </row>
    <row r="377" spans="1:2" x14ac:dyDescent="0.35">
      <c r="A377" s="1"/>
      <c r="B377" s="1"/>
    </row>
    <row r="378" spans="1:2" x14ac:dyDescent="0.35">
      <c r="A378" s="1"/>
      <c r="B378" s="1"/>
    </row>
    <row r="379" spans="1:2" x14ac:dyDescent="0.35">
      <c r="A379" s="1"/>
      <c r="B379" s="1"/>
    </row>
    <row r="380" spans="1:2" x14ac:dyDescent="0.35">
      <c r="A380" s="1"/>
      <c r="B380" s="1"/>
    </row>
    <row r="381" spans="1:2" x14ac:dyDescent="0.35">
      <c r="A381" s="1"/>
      <c r="B381" s="1"/>
    </row>
    <row r="382" spans="1:2" x14ac:dyDescent="0.35">
      <c r="A382" s="1"/>
      <c r="B382" s="1"/>
    </row>
    <row r="383" spans="1:2" x14ac:dyDescent="0.35">
      <c r="A383" s="1"/>
      <c r="B383" s="1"/>
    </row>
    <row r="384" spans="1:2" x14ac:dyDescent="0.35">
      <c r="A384" s="1"/>
      <c r="B384" s="1"/>
    </row>
    <row r="385" spans="1:2" x14ac:dyDescent="0.35">
      <c r="A385" s="1"/>
      <c r="B385" s="1"/>
    </row>
    <row r="386" spans="1:2" x14ac:dyDescent="0.35">
      <c r="A386" s="1"/>
      <c r="B386" s="1"/>
    </row>
    <row r="387" spans="1:2" x14ac:dyDescent="0.35">
      <c r="A387" s="1"/>
      <c r="B387" s="1"/>
    </row>
    <row r="388" spans="1:2" x14ac:dyDescent="0.35">
      <c r="A388" s="1"/>
      <c r="B388" s="1"/>
    </row>
    <row r="389" spans="1:2" x14ac:dyDescent="0.35">
      <c r="A389" s="1"/>
      <c r="B389" s="1"/>
    </row>
    <row r="390" spans="1:2" x14ac:dyDescent="0.35">
      <c r="A390" s="1"/>
      <c r="B390" s="1"/>
    </row>
    <row r="391" spans="1:2" x14ac:dyDescent="0.35">
      <c r="A391" s="1"/>
      <c r="B391" s="1"/>
    </row>
    <row r="392" spans="1:2" x14ac:dyDescent="0.35">
      <c r="A392" s="1"/>
      <c r="B392" s="1"/>
    </row>
    <row r="393" spans="1:2" x14ac:dyDescent="0.35">
      <c r="A393" s="1"/>
      <c r="B393" s="1"/>
    </row>
    <row r="394" spans="1:2" x14ac:dyDescent="0.35">
      <c r="A394" s="1"/>
      <c r="B394" s="1"/>
    </row>
    <row r="395" spans="1:2" x14ac:dyDescent="0.35">
      <c r="A395" s="1"/>
      <c r="B395" s="1"/>
    </row>
    <row r="396" spans="1:2" x14ac:dyDescent="0.35">
      <c r="A396" s="1"/>
      <c r="B396" s="1"/>
    </row>
    <row r="397" spans="1:2" x14ac:dyDescent="0.35">
      <c r="A397" s="1"/>
      <c r="B397" s="1"/>
    </row>
    <row r="398" spans="1:2" x14ac:dyDescent="0.35">
      <c r="A398" s="1"/>
      <c r="B398" s="1"/>
    </row>
    <row r="399" spans="1:2" x14ac:dyDescent="0.35">
      <c r="A399" s="1"/>
      <c r="B399" s="1"/>
    </row>
    <row r="400" spans="1:2" x14ac:dyDescent="0.35">
      <c r="A400" s="1"/>
      <c r="B400" s="1"/>
    </row>
    <row r="401" spans="1:2" x14ac:dyDescent="0.35">
      <c r="A401" s="1"/>
      <c r="B401" s="1"/>
    </row>
    <row r="402" spans="1:2" x14ac:dyDescent="0.35">
      <c r="A402" s="1"/>
      <c r="B402" s="1"/>
    </row>
    <row r="403" spans="1:2" x14ac:dyDescent="0.35">
      <c r="A403" s="1"/>
      <c r="B403" s="1"/>
    </row>
    <row r="404" spans="1:2" x14ac:dyDescent="0.35">
      <c r="A404" s="1"/>
      <c r="B404" s="1"/>
    </row>
    <row r="405" spans="1:2" x14ac:dyDescent="0.35">
      <c r="A405" s="1"/>
      <c r="B405" s="1"/>
    </row>
    <row r="406" spans="1:2" x14ac:dyDescent="0.35">
      <c r="A406" s="1"/>
      <c r="B406" s="1"/>
    </row>
    <row r="407" spans="1:2" x14ac:dyDescent="0.35">
      <c r="A407" s="1"/>
      <c r="B407" s="1"/>
    </row>
    <row r="408" spans="1:2" x14ac:dyDescent="0.35">
      <c r="A408" s="1"/>
      <c r="B408" s="1"/>
    </row>
    <row r="409" spans="1:2" x14ac:dyDescent="0.35">
      <c r="A409" s="1"/>
      <c r="B409" s="1"/>
    </row>
    <row r="410" spans="1:2" x14ac:dyDescent="0.35">
      <c r="A410" s="1"/>
      <c r="B410" s="1"/>
    </row>
    <row r="411" spans="1:2" x14ac:dyDescent="0.35">
      <c r="A411" s="1"/>
      <c r="B411" s="1"/>
    </row>
    <row r="412" spans="1:2" x14ac:dyDescent="0.35">
      <c r="A412" s="1"/>
      <c r="B412" s="1"/>
    </row>
    <row r="413" spans="1:2" x14ac:dyDescent="0.35">
      <c r="A413" s="1"/>
      <c r="B413" s="1"/>
    </row>
    <row r="414" spans="1:2" x14ac:dyDescent="0.35">
      <c r="A414" s="1"/>
      <c r="B414" s="1"/>
    </row>
    <row r="415" spans="1:2" x14ac:dyDescent="0.35">
      <c r="A415" s="1"/>
      <c r="B415" s="1"/>
    </row>
    <row r="416" spans="1:2" x14ac:dyDescent="0.35">
      <c r="A416" s="1"/>
      <c r="B416" s="1"/>
    </row>
    <row r="417" spans="1:2" x14ac:dyDescent="0.35">
      <c r="A417" s="1"/>
      <c r="B417" s="1"/>
    </row>
    <row r="418" spans="1:2" x14ac:dyDescent="0.35">
      <c r="A418" s="1"/>
      <c r="B418" s="1"/>
    </row>
    <row r="419" spans="1:2" x14ac:dyDescent="0.35">
      <c r="A419" s="1"/>
      <c r="B419" s="1"/>
    </row>
    <row r="420" spans="1:2" x14ac:dyDescent="0.35">
      <c r="A420" s="1"/>
      <c r="B420" s="1"/>
    </row>
    <row r="421" spans="1:2" x14ac:dyDescent="0.35">
      <c r="A421" s="1"/>
      <c r="B421" s="1"/>
    </row>
    <row r="422" spans="1:2" x14ac:dyDescent="0.35">
      <c r="A422" s="1"/>
      <c r="B422" s="1"/>
    </row>
    <row r="423" spans="1:2" x14ac:dyDescent="0.35">
      <c r="A423" s="1"/>
      <c r="B423" s="1"/>
    </row>
    <row r="424" spans="1:2" x14ac:dyDescent="0.35">
      <c r="A424" s="1"/>
      <c r="B424" s="1"/>
    </row>
    <row r="425" spans="1:2" x14ac:dyDescent="0.35">
      <c r="A425" s="1"/>
      <c r="B425" s="1"/>
    </row>
    <row r="426" spans="1:2" x14ac:dyDescent="0.35">
      <c r="A426" s="1"/>
      <c r="B426" s="1"/>
    </row>
    <row r="427" spans="1:2" x14ac:dyDescent="0.35">
      <c r="A427" s="1"/>
      <c r="B427" s="1"/>
    </row>
    <row r="428" spans="1:2" x14ac:dyDescent="0.35">
      <c r="A428" s="1"/>
      <c r="B428" s="1"/>
    </row>
    <row r="429" spans="1:2" x14ac:dyDescent="0.35">
      <c r="A429" s="1"/>
      <c r="B429" s="1"/>
    </row>
    <row r="430" spans="1:2" x14ac:dyDescent="0.35">
      <c r="A430" s="1"/>
      <c r="B430" s="1"/>
    </row>
    <row r="431" spans="1:2" x14ac:dyDescent="0.35">
      <c r="A431" s="1"/>
      <c r="B431" s="1"/>
    </row>
    <row r="432" spans="1:2" x14ac:dyDescent="0.35">
      <c r="A432" s="1"/>
      <c r="B432" s="1"/>
    </row>
    <row r="433" spans="1:2" x14ac:dyDescent="0.35">
      <c r="A433" s="1"/>
      <c r="B433" s="1"/>
    </row>
    <row r="434" spans="1:2" x14ac:dyDescent="0.35">
      <c r="A434" s="1"/>
      <c r="B434" s="1"/>
    </row>
    <row r="435" spans="1:2" x14ac:dyDescent="0.35">
      <c r="A435" s="1"/>
      <c r="B435" s="1"/>
    </row>
    <row r="436" spans="1:2" x14ac:dyDescent="0.35">
      <c r="A436" s="1"/>
      <c r="B436" s="1"/>
    </row>
    <row r="437" spans="1:2" x14ac:dyDescent="0.35">
      <c r="A437" s="1"/>
      <c r="B437" s="1"/>
    </row>
    <row r="438" spans="1:2" x14ac:dyDescent="0.35">
      <c r="A438" s="1"/>
      <c r="B438" s="1"/>
    </row>
    <row r="439" spans="1:2" x14ac:dyDescent="0.35">
      <c r="A439" s="1"/>
      <c r="B439" s="1"/>
    </row>
    <row r="440" spans="1:2" x14ac:dyDescent="0.35">
      <c r="A440" s="1"/>
      <c r="B440" s="1"/>
    </row>
    <row r="441" spans="1:2" x14ac:dyDescent="0.35">
      <c r="A441" s="1"/>
      <c r="B441" s="1"/>
    </row>
    <row r="442" spans="1:2" x14ac:dyDescent="0.35">
      <c r="A442" s="1"/>
      <c r="B442" s="1"/>
    </row>
    <row r="443" spans="1:2" x14ac:dyDescent="0.35">
      <c r="A443" s="1"/>
      <c r="B443" s="1"/>
    </row>
    <row r="444" spans="1:2" x14ac:dyDescent="0.35">
      <c r="A444" s="1"/>
      <c r="B444" s="1"/>
    </row>
    <row r="445" spans="1:2" x14ac:dyDescent="0.35">
      <c r="A445" s="1"/>
      <c r="B445" s="1"/>
    </row>
    <row r="446" spans="1:2" x14ac:dyDescent="0.35">
      <c r="A446" s="1"/>
      <c r="B446" s="1"/>
    </row>
    <row r="447" spans="1:2" x14ac:dyDescent="0.35">
      <c r="A447" s="1"/>
      <c r="B447" s="1"/>
    </row>
    <row r="448" spans="1:2" x14ac:dyDescent="0.35">
      <c r="A448" s="1"/>
      <c r="B448" s="1"/>
    </row>
    <row r="449" spans="1:2" x14ac:dyDescent="0.35">
      <c r="A449" s="1"/>
      <c r="B449" s="1"/>
    </row>
    <row r="450" spans="1:2" x14ac:dyDescent="0.35">
      <c r="A450" s="1"/>
      <c r="B450" s="1"/>
    </row>
    <row r="451" spans="1:2" x14ac:dyDescent="0.35">
      <c r="A451" s="1"/>
      <c r="B451" s="1"/>
    </row>
    <row r="452" spans="1:2" x14ac:dyDescent="0.35">
      <c r="A452" s="1"/>
      <c r="B452" s="1"/>
    </row>
    <row r="453" spans="1:2" x14ac:dyDescent="0.35">
      <c r="A453" s="1"/>
      <c r="B453" s="1"/>
    </row>
    <row r="454" spans="1:2" x14ac:dyDescent="0.35">
      <c r="A454" s="1"/>
      <c r="B454" s="1"/>
    </row>
    <row r="455" spans="1:2" x14ac:dyDescent="0.35">
      <c r="A455" s="1"/>
      <c r="B455" s="1"/>
    </row>
    <row r="456" spans="1:2" x14ac:dyDescent="0.35">
      <c r="A456" s="1"/>
      <c r="B456" s="1"/>
    </row>
    <row r="457" spans="1:2" x14ac:dyDescent="0.35">
      <c r="A457" s="1"/>
      <c r="B457" s="1"/>
    </row>
    <row r="458" spans="1:2" x14ac:dyDescent="0.35">
      <c r="A458" s="1"/>
      <c r="B458" s="1"/>
    </row>
    <row r="459" spans="1:2" x14ac:dyDescent="0.35">
      <c r="A459" s="1"/>
      <c r="B459" s="1"/>
    </row>
    <row r="460" spans="1:2" x14ac:dyDescent="0.35">
      <c r="A460" s="1"/>
      <c r="B460" s="1"/>
    </row>
    <row r="461" spans="1:2" x14ac:dyDescent="0.35">
      <c r="A461" s="1"/>
      <c r="B461" s="1"/>
    </row>
    <row r="462" spans="1:2" x14ac:dyDescent="0.35">
      <c r="A462" s="1"/>
      <c r="B462" s="1"/>
    </row>
  </sheetData>
  <mergeCells count="2">
    <mergeCell ref="I2:M2"/>
    <mergeCell ref="O2:S2"/>
  </mergeCells>
  <conditionalFormatting sqref="C37">
    <cfRule type="cellIs" dxfId="45" priority="11" operator="greaterThan">
      <formula>0.1</formula>
    </cfRule>
    <cfRule type="cellIs" dxfId="44" priority="12" operator="lessThan">
      <formula>0</formula>
    </cfRule>
  </conditionalFormatting>
  <conditionalFormatting sqref="E37">
    <cfRule type="cellIs" dxfId="43" priority="3" operator="greaterThan">
      <formula>0.1</formula>
    </cfRule>
    <cfRule type="cellIs" dxfId="42" priority="4" operator="lessThan">
      <formula>0</formula>
    </cfRule>
  </conditionalFormatting>
  <conditionalFormatting sqref="G37">
    <cfRule type="cellIs" dxfId="41" priority="1" operator="greaterThan">
      <formula>0.1</formula>
    </cfRule>
    <cfRule type="cellIs" dxfId="40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CDE5-A632-470F-8D74-E7A67673C525}">
  <dimension ref="B1:AU680"/>
  <sheetViews>
    <sheetView topLeftCell="A28" workbookViewId="0">
      <selection activeCell="H35" sqref="H35:H36"/>
    </sheetView>
  </sheetViews>
  <sheetFormatPr defaultRowHeight="14.5" x14ac:dyDescent="0.35"/>
  <cols>
    <col min="1" max="1" width="5.453125" customWidth="1"/>
    <col min="2" max="2" width="3" bestFit="1" customWidth="1"/>
    <col min="3" max="3" width="30.7265625" customWidth="1"/>
    <col min="4" max="4" width="6.54296875" bestFit="1" customWidth="1"/>
    <col min="5" max="5" width="15.54296875" style="1" bestFit="1" customWidth="1"/>
    <col min="6" max="6" width="13.7265625" bestFit="1" customWidth="1"/>
    <col min="7" max="7" width="61.7265625" bestFit="1" customWidth="1"/>
    <col min="8" max="8" width="17.453125" style="30" customWidth="1"/>
    <col min="9" max="9" width="17.453125" customWidth="1"/>
    <col min="10" max="10" width="9.7265625" customWidth="1"/>
    <col min="11" max="11" width="14.26953125" bestFit="1" customWidth="1"/>
    <col min="12" max="12" width="12" bestFit="1" customWidth="1"/>
    <col min="13" max="13" width="12.7265625" bestFit="1" customWidth="1"/>
    <col min="14" max="14" width="2" bestFit="1" customWidth="1"/>
    <col min="15" max="15" width="22.7265625" bestFit="1" customWidth="1"/>
    <col min="16" max="16" width="5.7265625" bestFit="1" customWidth="1"/>
    <col min="17" max="17" width="13.26953125" bestFit="1" customWidth="1"/>
    <col min="18" max="18" width="12" bestFit="1" customWidth="1"/>
    <col min="19" max="19" width="50.7265625" bestFit="1" customWidth="1"/>
    <col min="20" max="20" width="15" bestFit="1" customWidth="1"/>
    <col min="25" max="25" width="2" bestFit="1" customWidth="1"/>
    <col min="26" max="26" width="13.54296875" bestFit="1" customWidth="1"/>
    <col min="27" max="27" width="5.7265625" bestFit="1" customWidth="1"/>
    <col min="28" max="29" width="12" bestFit="1" customWidth="1"/>
    <col min="30" max="30" width="38.54296875" bestFit="1" customWidth="1"/>
    <col min="31" max="31" width="15" bestFit="1" customWidth="1"/>
    <col min="32" max="32" width="14" bestFit="1" customWidth="1"/>
    <col min="38" max="38" width="3" bestFit="1" customWidth="1"/>
    <col min="39" max="39" width="32" customWidth="1"/>
    <col min="40" max="40" width="6.54296875" bestFit="1" customWidth="1"/>
    <col min="41" max="41" width="15.54296875" style="1" bestFit="1" customWidth="1"/>
    <col min="42" max="42" width="13.7265625" bestFit="1" customWidth="1"/>
    <col min="43" max="43" width="61.7265625" bestFit="1" customWidth="1"/>
    <col min="44" max="44" width="17.453125" style="30" customWidth="1"/>
    <col min="45" max="45" width="17.453125" customWidth="1"/>
    <col min="46" max="46" width="9.7265625" customWidth="1"/>
    <col min="47" max="47" width="14.26953125" bestFit="1" customWidth="1"/>
  </cols>
  <sheetData>
    <row r="1" spans="2:45" x14ac:dyDescent="0.35">
      <c r="B1" s="222">
        <v>12.22</v>
      </c>
      <c r="C1" s="223"/>
      <c r="D1" s="223"/>
      <c r="E1" s="223"/>
      <c r="F1" s="223"/>
      <c r="G1" s="223"/>
      <c r="H1" s="223"/>
      <c r="I1" s="32"/>
      <c r="N1" s="222" t="s">
        <v>1890</v>
      </c>
      <c r="O1" s="223"/>
      <c r="P1" s="223"/>
      <c r="Q1" s="223"/>
      <c r="R1" s="223"/>
      <c r="S1" s="223"/>
      <c r="T1" s="223"/>
      <c r="Y1" s="222" t="s">
        <v>1891</v>
      </c>
      <c r="Z1" s="223"/>
      <c r="AA1" s="223"/>
      <c r="AB1" s="223"/>
      <c r="AC1" s="223"/>
      <c r="AD1" s="223"/>
      <c r="AE1" s="223"/>
      <c r="AL1" s="222" t="s">
        <v>20321</v>
      </c>
      <c r="AM1" s="223"/>
      <c r="AN1" s="223"/>
      <c r="AO1" s="223"/>
      <c r="AP1" s="223"/>
      <c r="AQ1" s="223"/>
      <c r="AR1" s="223"/>
      <c r="AS1" s="32"/>
    </row>
    <row r="2" spans="2:45" x14ac:dyDescent="0.35">
      <c r="B2" s="5" t="s">
        <v>507</v>
      </c>
      <c r="C2" s="5" t="s">
        <v>508</v>
      </c>
      <c r="D2" s="5" t="s">
        <v>509</v>
      </c>
      <c r="E2" s="24" t="s">
        <v>518</v>
      </c>
      <c r="F2" s="5" t="s">
        <v>519</v>
      </c>
      <c r="G2" s="24" t="s">
        <v>510</v>
      </c>
      <c r="H2" s="62" t="s">
        <v>511</v>
      </c>
      <c r="I2" s="21"/>
      <c r="N2" s="5" t="s">
        <v>507</v>
      </c>
      <c r="O2" s="5" t="s">
        <v>508</v>
      </c>
      <c r="P2" s="5" t="s">
        <v>509</v>
      </c>
      <c r="Q2" s="24" t="s">
        <v>518</v>
      </c>
      <c r="R2" s="5" t="s">
        <v>519</v>
      </c>
      <c r="S2" s="24" t="s">
        <v>510</v>
      </c>
      <c r="T2" s="21" t="s">
        <v>511</v>
      </c>
      <c r="Y2" s="5" t="s">
        <v>507</v>
      </c>
      <c r="Z2" s="5" t="s">
        <v>508</v>
      </c>
      <c r="AA2" s="5" t="s">
        <v>509</v>
      </c>
      <c r="AB2" s="24" t="s">
        <v>518</v>
      </c>
      <c r="AC2" s="5" t="s">
        <v>519</v>
      </c>
      <c r="AD2" s="24" t="s">
        <v>510</v>
      </c>
      <c r="AE2" s="21" t="s">
        <v>511</v>
      </c>
      <c r="AL2" s="5" t="s">
        <v>507</v>
      </c>
      <c r="AM2" s="5" t="s">
        <v>508</v>
      </c>
      <c r="AN2" s="5" t="s">
        <v>509</v>
      </c>
      <c r="AO2" s="24" t="s">
        <v>518</v>
      </c>
      <c r="AP2" s="5" t="s">
        <v>519</v>
      </c>
      <c r="AQ2" s="24" t="s">
        <v>510</v>
      </c>
      <c r="AR2" s="62" t="s">
        <v>511</v>
      </c>
      <c r="AS2" s="21"/>
    </row>
    <row r="3" spans="2:45" x14ac:dyDescent="0.35">
      <c r="F3" s="1"/>
      <c r="G3" s="1"/>
      <c r="H3" s="52"/>
      <c r="O3" s="2" t="s">
        <v>1860</v>
      </c>
      <c r="P3" t="str">
        <f>IF(LEFT(Q3,1)="1","LTD","INC")</f>
        <v>LTD</v>
      </c>
      <c r="Q3" s="1" t="s">
        <v>973</v>
      </c>
      <c r="R3" s="1">
        <f>_xlfn.NUMBERVALUE(MID(Q3,2,5))</f>
        <v>67036</v>
      </c>
      <c r="S3" s="1" t="str">
        <f>IF(P3="LTD",_xlfn.XLOOKUP(R3,'TB LTD 12.22'!$E:$E,'TB LTD 12.22'!$F:$F,),_xlfn.XLOOKUP(AJE!R3,'TB INC 12.22'!$B:$B,'TB INC 12.22'!$C:$C,))</f>
        <v>שכירות משרדים סינגפור</v>
      </c>
      <c r="T3" s="54">
        <f>-(_xlfn.XLOOKUP(Q3,'GL 12.22'!$D:$D,'GL 12.22'!$I:$I,)+_xlfn.XLOOKUP(Q3,'GL 12.22'!$D:$D,'GL 12.22'!$J:$J,))</f>
        <v>-12025.7</v>
      </c>
      <c r="U3" s="54"/>
      <c r="Y3">
        <v>1</v>
      </c>
      <c r="Z3" t="s">
        <v>1858</v>
      </c>
      <c r="AA3" t="str">
        <f>IF(LEFT(AB3,1)="1","LTD","INC")</f>
        <v>INC</v>
      </c>
      <c r="AB3" s="1" t="s">
        <v>1130</v>
      </c>
      <c r="AC3" s="1">
        <f>_xlfn.NUMBERVALUE(MID(AB3,2,5))</f>
        <v>16050</v>
      </c>
      <c r="AD3" s="1" t="str">
        <f>IF(AA3="LTD",_xlfn.XLOOKUP(AC3,'TB LTD 12.22'!$E:$E,'TB LTD 12.22'!$F:$F,),_xlfn.XLOOKUP(AJE!AC3,'TB INC 12.22'!$B:$B,'TB INC 12.22'!$C:$C,))</f>
        <v>16050 LTD Investement - Equity Loss</v>
      </c>
      <c r="AE3" s="25">
        <v>37702765.43</v>
      </c>
      <c r="AL3" s="5"/>
      <c r="AM3" s="5"/>
      <c r="AN3" s="5"/>
      <c r="AO3" s="24"/>
      <c r="AP3" s="5"/>
      <c r="AQ3" s="24"/>
      <c r="AR3" s="62"/>
      <c r="AS3" s="21"/>
    </row>
    <row r="4" spans="2:45" x14ac:dyDescent="0.35">
      <c r="B4">
        <v>1</v>
      </c>
      <c r="C4" t="s">
        <v>20265</v>
      </c>
      <c r="D4" t="str">
        <f t="shared" ref="D4:D5" si="0">IF(LEFT(E4,1)="1","LTD","INC")</f>
        <v>INC</v>
      </c>
      <c r="E4" s="1" t="s">
        <v>1159</v>
      </c>
      <c r="F4" s="1">
        <f t="shared" ref="F4:F5" si="1">_xlfn.NUMBERVALUE(MID(E4,2,5))</f>
        <v>30090</v>
      </c>
      <c r="G4" s="1" t="str">
        <f>IF(D4="LTD",_xlfn.XLOOKUP(F4,'TB LTD 12.22'!$E:$E,'TB LTD 12.22'!$F:$F,),_xlfn.XLOOKUP(AJE!F4,'TB INC 12.22'!$B:$B,'TB INC 12.22'!$C:$C,))</f>
        <v>30090 Additional Paid In Capital</v>
      </c>
      <c r="H4" s="52">
        <v>2000</v>
      </c>
      <c r="P4" t="str">
        <f t="shared" ref="P4:P39" si="2">IF(LEFT(Q4,1)="1","LTD","INC")</f>
        <v>LTD</v>
      </c>
      <c r="Q4" s="1" t="s">
        <v>986</v>
      </c>
      <c r="R4" s="1">
        <f>_xlfn.NUMBERVALUE(MID(Q4,2,5))</f>
        <v>65005</v>
      </c>
      <c r="S4" s="1" t="str">
        <f>IF(P4="LTD",_xlfn.XLOOKUP(R4,'TB LTD 12.22'!$E:$E,'TB LTD 12.22'!$F:$F,),_xlfn.XLOOKUP(AJE!R4,'TB INC 12.22'!$B:$B,'TB INC 12.22'!$C:$C,))</f>
        <v>נסיעות</v>
      </c>
      <c r="T4" s="54">
        <f>-(_xlfn.XLOOKUP(Q4,'GL 12.22'!$D:$D,'GL 12.22'!$I:$I,)+_xlfn.XLOOKUP(Q4,'GL 12.22'!$D:$D,'GL 12.22'!$J:$J,))</f>
        <v>-11869.77</v>
      </c>
      <c r="U4" s="54"/>
      <c r="AA4" t="str">
        <f>IF(LEFT(AB4,1)="1","LTD","INC")</f>
        <v>INC</v>
      </c>
      <c r="AB4" s="1" t="s">
        <v>1161</v>
      </c>
      <c r="AC4" s="1">
        <f>_xlfn.NUMBERVALUE(MID(AB4,2,5))</f>
        <v>35000</v>
      </c>
      <c r="AD4" s="1" t="str">
        <f>IF(AA4="LTD",_xlfn.XLOOKUP(AC4,'TB LTD 12.22'!$E:$E,'TB LTD 12.22'!$F:$F,),_xlfn.XLOOKUP(AJE!AC4,'TB INC 12.22'!$B:$B,'TB INC 12.22'!$C:$C,))</f>
        <v>35000 Retained Earnings</v>
      </c>
      <c r="AE4" s="25">
        <f>-AE3</f>
        <v>-37702765.43</v>
      </c>
      <c r="AL4">
        <v>1</v>
      </c>
      <c r="AM4" t="s">
        <v>20044</v>
      </c>
      <c r="AN4" t="s">
        <v>439</v>
      </c>
      <c r="AO4" t="s">
        <v>20056</v>
      </c>
      <c r="AP4" s="1">
        <v>60312</v>
      </c>
      <c r="AQ4" s="1" t="s">
        <v>20051</v>
      </c>
      <c r="AR4" s="52">
        <v>34797.07840310123</v>
      </c>
    </row>
    <row r="5" spans="2:45" x14ac:dyDescent="0.35">
      <c r="D5" t="str">
        <f t="shared" si="0"/>
        <v>INC</v>
      </c>
      <c r="E5" s="1" t="s">
        <v>1219</v>
      </c>
      <c r="F5" s="1">
        <f t="shared" si="1"/>
        <v>80220</v>
      </c>
      <c r="G5" s="1" t="str">
        <f>IF(D5="LTD",_xlfn.XLOOKUP(F5,'TB LTD 12.22'!$E:$E,'TB LTD 12.22'!$F:$F,),_xlfn.XLOOKUP(AJE!F5,'TB INC 12.22'!$B:$B,'TB INC 12.22'!$C:$C,))</f>
        <v>80220 General and Administrative:Professional Fees:Consulting</v>
      </c>
      <c r="H5" s="52">
        <f>-H4</f>
        <v>-2000</v>
      </c>
      <c r="P5" t="str">
        <f t="shared" si="2"/>
        <v>LTD</v>
      </c>
      <c r="Q5" s="1" t="s">
        <v>987</v>
      </c>
      <c r="R5" s="1">
        <f t="shared" ref="R5:R34" si="3">_xlfn.NUMBERVALUE(MID(Q5,2,5))</f>
        <v>65006</v>
      </c>
      <c r="S5" s="1" t="str">
        <f>IF(P5="LTD",_xlfn.XLOOKUP(R5,'TB LTD 12.22'!$E:$E,'TB LTD 12.22'!$F:$F,),_xlfn.XLOOKUP(AJE!R5,'TB INC 12.22'!$B:$B,'TB INC 12.22'!$C:$C,))</f>
        <v>ארוחות עובדים</v>
      </c>
      <c r="T5" s="54">
        <f>-(_xlfn.XLOOKUP(Q5,'GL 12.22'!$D:$D,'GL 12.22'!$I:$I,)+_xlfn.XLOOKUP(Q5,'GL 12.22'!$D:$D,'GL 12.22'!$J:$J,))</f>
        <v>-328933.13</v>
      </c>
      <c r="U5" s="54"/>
      <c r="AN5" t="s">
        <v>439</v>
      </c>
      <c r="AO5" t="s">
        <v>20060</v>
      </c>
      <c r="AP5" s="1">
        <v>61117</v>
      </c>
      <c r="AQ5" s="1" t="s">
        <v>20052</v>
      </c>
      <c r="AR5" s="52">
        <v>750232.16313979728</v>
      </c>
    </row>
    <row r="6" spans="2:45" x14ac:dyDescent="0.35">
      <c r="F6" s="1"/>
      <c r="G6" s="1"/>
      <c r="H6" s="146"/>
      <c r="P6" t="str">
        <f t="shared" si="2"/>
        <v>LTD</v>
      </c>
      <c r="Q6" s="1" t="s">
        <v>988</v>
      </c>
      <c r="R6" s="1">
        <f t="shared" si="3"/>
        <v>65007</v>
      </c>
      <c r="S6" s="1" t="str">
        <f>IF(P6="LTD",_xlfn.XLOOKUP(R6,'TB LTD 12.22'!$E:$E,'TB LTD 12.22'!$F:$F,),_xlfn.XLOOKUP(AJE!R6,'TB INC 12.22'!$B:$B,'TB INC 12.22'!$C:$C,))</f>
        <v>חניות</v>
      </c>
      <c r="T6" s="54">
        <f>-(_xlfn.XLOOKUP(Q6,'GL 12.22'!$D:$D,'GL 12.22'!$I:$I,)+_xlfn.XLOOKUP(Q6,'GL 12.22'!$D:$D,'GL 12.22'!$J:$J,))</f>
        <v>-80167.88</v>
      </c>
      <c r="U6" s="54"/>
      <c r="Y6">
        <v>2</v>
      </c>
      <c r="Z6" t="s">
        <v>20035</v>
      </c>
      <c r="AA6" t="str">
        <f>IF(LEFT(AB6,1)="1","LTD","INC")</f>
        <v>INC</v>
      </c>
      <c r="AB6" s="1" t="s">
        <v>20235</v>
      </c>
      <c r="AC6" s="1">
        <f>_xlfn.NUMBERVALUE(MID(AB6,2,5))</f>
        <v>40050</v>
      </c>
      <c r="AD6" s="1" t="str">
        <f>IF(AA6="LTD",_xlfn.XLOOKUP(AC6,'TB LTD 12.22'!$E:$E,'TB LTD 12.22'!$F:$F,),_xlfn.XLOOKUP(AJE!AC6,'TB INC 12.22'!$B:$B,'TB INC 12.22'!$C:$C,))</f>
        <v>40050 Intercompany Revenue</v>
      </c>
      <c r="AE6" s="30">
        <f>5666110.81477924+0.19</f>
        <v>5666111.0047792401</v>
      </c>
      <c r="AN6" t="s">
        <v>439</v>
      </c>
      <c r="AO6" t="s">
        <v>20057</v>
      </c>
      <c r="AP6" s="1">
        <v>61317</v>
      </c>
      <c r="AQ6" s="1" t="s">
        <v>20053</v>
      </c>
      <c r="AR6" s="52">
        <v>92826.959512689835</v>
      </c>
    </row>
    <row r="7" spans="2:45" x14ac:dyDescent="0.35">
      <c r="B7">
        <v>2</v>
      </c>
      <c r="C7" t="s">
        <v>448</v>
      </c>
      <c r="D7" t="str">
        <f t="shared" ref="D7:D8" si="4">IF(LEFT(E7,1)="1","LTD","INC")</f>
        <v>INC</v>
      </c>
      <c r="E7" t="s">
        <v>20251</v>
      </c>
      <c r="F7" s="1">
        <f>_xlfn.NUMBERVALUE(MID(E7,2,5))</f>
        <v>12105</v>
      </c>
      <c r="G7" s="1" t="str">
        <f>IF(D7="LTD",_xlfn.XLOOKUP(F7,'TB LTD 12.22'!$E:$E,'TB LTD 12.22'!$F:$F,),_xlfn.XLOOKUP(AJE!F7,'TB INC 12.22'!$B:$B,'TB INC 12.22'!$C:$C,))</f>
        <v>12105 Accrued Unbilled Revenue</v>
      </c>
      <c r="H7" s="52">
        <v>-324225</v>
      </c>
      <c r="P7" t="str">
        <f t="shared" si="2"/>
        <v>LTD</v>
      </c>
      <c r="Q7" s="1" t="s">
        <v>992</v>
      </c>
      <c r="R7" s="1">
        <f t="shared" si="3"/>
        <v>65016</v>
      </c>
      <c r="S7" s="1" t="str">
        <f>IF(P7="LTD",_xlfn.XLOOKUP(R7,'TB LTD 12.22'!$E:$E,'TB LTD 12.22'!$F:$F,),_xlfn.XLOOKUP(AJE!R7,'TB INC 12.22'!$B:$B,'TB INC 12.22'!$C:$C,))</f>
        <v>כיבודים</v>
      </c>
      <c r="T7" s="54">
        <f>-(_xlfn.XLOOKUP(Q7,'GL 12.22'!$D:$D,'GL 12.22'!$I:$I,)+_xlfn.XLOOKUP(Q7,'GL 12.22'!$D:$D,'GL 12.22'!$J:$J,))</f>
        <v>-40798.86</v>
      </c>
      <c r="U7" s="54"/>
      <c r="AA7" t="str">
        <f>IF(LEFT(AB7,1)="1","LTD","INC")</f>
        <v>INC</v>
      </c>
      <c r="AB7" s="1" t="s">
        <v>1128</v>
      </c>
      <c r="AC7" s="1">
        <f>_xlfn.NUMBERVALUE(MID(AB7,2,5))</f>
        <v>16000</v>
      </c>
      <c r="AD7" s="1" t="str">
        <f>IF(AA7="LTD",_xlfn.XLOOKUP(AC7,'TB LTD 12.22'!$E:$E,'TB LTD 12.22'!$F:$F,),_xlfn.XLOOKUP(AJE!AC7,'TB INC 12.22'!$B:$B,'TB INC 12.22'!$C:$C,))</f>
        <v>16000 Intercompany Silverfort LTD</v>
      </c>
      <c r="AE7" s="30">
        <f>-AE6</f>
        <v>-5666111.0047792401</v>
      </c>
      <c r="AN7" t="s">
        <v>439</v>
      </c>
      <c r="AO7" t="s">
        <v>20058</v>
      </c>
      <c r="AP7" s="1">
        <v>60912</v>
      </c>
      <c r="AQ7" s="1" t="s">
        <v>20055</v>
      </c>
      <c r="AR7" s="52">
        <v>20995.02303327512</v>
      </c>
    </row>
    <row r="8" spans="2:45" x14ac:dyDescent="0.35">
      <c r="C8" t="s">
        <v>20268</v>
      </c>
      <c r="D8" t="str">
        <f t="shared" si="4"/>
        <v>INC</v>
      </c>
      <c r="E8" s="1">
        <v>222005900</v>
      </c>
      <c r="F8" s="1">
        <f>_xlfn.NUMBERVALUE(MID(E8,2,5))</f>
        <v>22005</v>
      </c>
      <c r="G8" s="1" t="str">
        <f>IF(D8="LTD",_xlfn.XLOOKUP(F8,'TB LTD 12.22'!$E:$E,'TB LTD 12.22'!$F:$F,),_xlfn.XLOOKUP(AJE!F8,'TB INC 12.22'!$B:$B,'TB INC 12.22'!$C:$C,))</f>
        <v>22005 Deferred Revenue:Software Sales</v>
      </c>
      <c r="H8" s="30">
        <f>-H7</f>
        <v>324225</v>
      </c>
      <c r="P8" t="str">
        <f t="shared" si="2"/>
        <v>LTD</v>
      </c>
      <c r="Q8" s="1" t="s">
        <v>644</v>
      </c>
      <c r="R8" s="1">
        <f t="shared" si="3"/>
        <v>65016</v>
      </c>
      <c r="S8" s="1" t="str">
        <f>IF(P8="LTD",_xlfn.XLOOKUP(R8,'TB LTD 12.22'!$E:$E,'TB LTD 12.22'!$F:$F,),_xlfn.XLOOKUP(AJE!R8,'TB INC 12.22'!$B:$B,'TB INC 12.22'!$C:$C,))</f>
        <v>כיבודים</v>
      </c>
      <c r="T8" s="54">
        <f>-(_xlfn.XLOOKUP(Q8,'GL 12.22'!$D:$D,'GL 12.22'!$I:$I,)+_xlfn.XLOOKUP(Q8,'GL 12.22'!$D:$D,'GL 12.22'!$J:$J,))</f>
        <v>-31188.71</v>
      </c>
      <c r="U8" s="54"/>
      <c r="Z8" s="2"/>
      <c r="AB8" s="1"/>
      <c r="AC8" s="1"/>
      <c r="AD8" s="1"/>
      <c r="AE8" s="30"/>
      <c r="AN8" t="s">
        <v>439</v>
      </c>
      <c r="AO8" t="s">
        <v>20059</v>
      </c>
      <c r="AP8" s="1">
        <v>61021</v>
      </c>
      <c r="AQ8" s="1" t="s">
        <v>20054</v>
      </c>
      <c r="AR8" s="52">
        <v>601515.33446468855</v>
      </c>
    </row>
    <row r="9" spans="2:45" x14ac:dyDescent="0.35">
      <c r="C9" s="3"/>
      <c r="F9" s="1"/>
      <c r="G9" s="1"/>
      <c r="H9" s="52"/>
      <c r="P9" t="str">
        <f t="shared" si="2"/>
        <v>LTD</v>
      </c>
      <c r="Q9" s="1" t="s">
        <v>993</v>
      </c>
      <c r="R9" s="1">
        <f t="shared" si="3"/>
        <v>65017</v>
      </c>
      <c r="S9" s="1" t="str">
        <f>IF(P9="LTD",_xlfn.XLOOKUP(R9,'TB LTD 12.22'!$E:$E,'TB LTD 12.22'!$F:$F,),_xlfn.XLOOKUP(AJE!R9,'TB INC 12.22'!$B:$B,'TB INC 12.22'!$C:$C,))</f>
        <v>מתנות לעובדי ישראל</v>
      </c>
      <c r="T9" s="54">
        <f>-(_xlfn.XLOOKUP(Q9,'GL 12.22'!$D:$D,'GL 12.22'!$I:$I,)+_xlfn.XLOOKUP(Q9,'GL 12.22'!$D:$D,'GL 12.22'!$J:$J,))</f>
        <v>-126978.38</v>
      </c>
      <c r="U9" s="54"/>
      <c r="AA9" t="str">
        <f>IF(LEFT(AB9,1)="1","LTD","INC")</f>
        <v>LTD</v>
      </c>
      <c r="AB9" s="1" t="s">
        <v>964</v>
      </c>
      <c r="AC9" s="1">
        <f>_xlfn.NUMBERVALUE(MID(AB9,2,5))</f>
        <v>80001</v>
      </c>
      <c r="AD9" s="1" t="str">
        <f>IF(AA9="LTD",_xlfn.XLOOKUP(AC9,'TB LTD 12.22'!$E:$E,'TB LTD 12.22'!$F:$F,),_xlfn.XLOOKUP(AJE!AC9,'TB INC 12.22'!$B:$B,'TB INC 12.22'!$C:$C,))</f>
        <v>Silverfort INC</v>
      </c>
      <c r="AE9" s="30">
        <f>-AE7</f>
        <v>5666111.0047792401</v>
      </c>
      <c r="AN9" t="s">
        <v>439</v>
      </c>
      <c r="AO9" t="s">
        <v>968</v>
      </c>
      <c r="AP9" s="1">
        <v>80004</v>
      </c>
      <c r="AQ9" s="1" t="s">
        <v>285</v>
      </c>
      <c r="AR9" s="31">
        <v>-1500366.558553552</v>
      </c>
    </row>
    <row r="10" spans="2:45" x14ac:dyDescent="0.35">
      <c r="B10">
        <v>3</v>
      </c>
      <c r="C10" t="s">
        <v>637</v>
      </c>
      <c r="D10" t="str">
        <f>IF(LEFT(E10,1)="1","LTD",IF(LEFT(#REF!,1)="2","INC"," "))</f>
        <v>LTD</v>
      </c>
      <c r="E10" s="1">
        <v>1500042000</v>
      </c>
      <c r="F10" s="1">
        <f>_xlfn.NUMBERVALUE(MID(E10,2,5))</f>
        <v>50004</v>
      </c>
      <c r="G10" s="1" t="str">
        <f>IF(D10="LTD",_xlfn.XLOOKUP(F10,'TB LTD 12.22'!$E:$E,'TB LTD 12.22'!$F:$F,),_xlfn.XLOOKUP(AJE!F10,'TB INC 12.22'!$B:$B,'TB INC 12.22'!$C:$C,))</f>
        <v>הכנסות מחו"ל</v>
      </c>
      <c r="H10" s="39">
        <f>-K12</f>
        <v>-1442.8459454225376</v>
      </c>
      <c r="I10" s="39"/>
      <c r="J10" t="s">
        <v>1255</v>
      </c>
      <c r="K10" s="40">
        <v>3809869.6959454222</v>
      </c>
      <c r="P10" t="str">
        <f t="shared" si="2"/>
        <v>LTD</v>
      </c>
      <c r="Q10" s="1" t="s">
        <v>994</v>
      </c>
      <c r="R10" s="1">
        <f t="shared" si="3"/>
        <v>65020</v>
      </c>
      <c r="S10" s="1" t="str">
        <f>IF(P10="LTD",_xlfn.XLOOKUP(R10,'TB LTD 12.22'!$E:$E,'TB LTD 12.22'!$F:$F,),_xlfn.XLOOKUP(AJE!R10,'TB INC 12.22'!$B:$B,'TB INC 12.22'!$C:$C,))</f>
        <v>אגרות</v>
      </c>
      <c r="T10" s="54">
        <f>-(_xlfn.XLOOKUP(Q10,'GL 12.22'!$D:$D,'GL 12.22'!$I:$I,)+_xlfn.XLOOKUP(Q10,'GL 12.22'!$D:$D,'GL 12.22'!$J:$J,))</f>
        <v>-385.53</v>
      </c>
      <c r="U10" s="54"/>
      <c r="AA10" t="str">
        <f>IF(LEFT(AB10,1)="1","LTD","INC")</f>
        <v>LTD</v>
      </c>
      <c r="AB10" s="1" t="s">
        <v>20260</v>
      </c>
      <c r="AC10" s="1">
        <f>_xlfn.NUMBERVALUE(MID(AB10,2,5))</f>
        <v>60310</v>
      </c>
      <c r="AD10" s="1" t="str">
        <f>IF(AA10="LTD",_xlfn.XLOOKUP(AC10,'TB LTD 12.22'!$E:$E,'TB LTD 12.22'!$F:$F,),_xlfn.XLOOKUP(AJE!AC10,'TB INC 12.22'!$B:$B,'TB INC 12.22'!$C:$C,))</f>
        <v>TP Cost of Sales</v>
      </c>
      <c r="AE10" s="30">
        <f>-4961861.12584347-0.19</f>
        <v>-4961861.3158434704</v>
      </c>
      <c r="AL10" s="4"/>
      <c r="AP10" s="1"/>
      <c r="AQ10" s="1"/>
      <c r="AR10" s="52"/>
    </row>
    <row r="11" spans="2:45" x14ac:dyDescent="0.35">
      <c r="D11" t="str">
        <f>IF(LEFT(E11,1)="1","LTD",IF(LEFT(#REF!,1)="2","INC"," "))</f>
        <v>LTD</v>
      </c>
      <c r="E11" s="1">
        <v>135010900</v>
      </c>
      <c r="F11" s="1">
        <f>_xlfn.NUMBERVALUE(MID(E11,2,5))</f>
        <v>35010</v>
      </c>
      <c r="G11" s="1" t="str">
        <f>IF(D11="LTD",_xlfn.XLOOKUP(F11,'TB LTD 12.22'!$E:$E,'TB LTD 12.22'!$F:$F,),_xlfn.XLOOKUP(AJE!F11,'TB INC 12.22'!$B:$B,'TB INC 12.22'!$C:$C,))</f>
        <v>הכנסות מראש- ביקורת</v>
      </c>
      <c r="H11" s="39">
        <f>-H10</f>
        <v>1442.8459454225376</v>
      </c>
      <c r="I11" s="39"/>
      <c r="J11" t="s">
        <v>1256</v>
      </c>
      <c r="K11" s="47">
        <f>'TB LTD 12.22'!H316+'TB LTD 12.22'!H317</f>
        <v>-3808426.8499999996</v>
      </c>
      <c r="P11" t="str">
        <f t="shared" si="2"/>
        <v>LTD</v>
      </c>
      <c r="Q11" s="1" t="s">
        <v>995</v>
      </c>
      <c r="R11" s="1">
        <f t="shared" si="3"/>
        <v>65021</v>
      </c>
      <c r="S11" s="1" t="str">
        <f>IF(P11="LTD",_xlfn.XLOOKUP(R11,'TB LTD 12.22'!$E:$E,'TB LTD 12.22'!$F:$F,),_xlfn.XLOOKUP(AJE!R11,'TB INC 12.22'!$B:$B,'TB INC 12.22'!$C:$C,))</f>
        <v>גיבוש ורווחה וימי כיף עובדים</v>
      </c>
      <c r="T11" s="54">
        <f>-(_xlfn.XLOOKUP(Q11,'GL 12.22'!$D:$D,'GL 12.22'!$I:$I,)+_xlfn.XLOOKUP(Q11,'GL 12.22'!$D:$D,'GL 12.22'!$J:$J,))</f>
        <v>-118369.7</v>
      </c>
      <c r="U11" s="54"/>
      <c r="Z11" s="2"/>
      <c r="AA11" t="str">
        <f>IF(LEFT(AB11,1)="1","LTD","INC")</f>
        <v>LTD</v>
      </c>
      <c r="AB11" s="1" t="s">
        <v>20261</v>
      </c>
      <c r="AC11" s="1">
        <f>_xlfn.NUMBERVALUE(MID(AB11,2,5))</f>
        <v>62516</v>
      </c>
      <c r="AD11" s="1" t="str">
        <f>IF(AA11="LTD",_xlfn.XLOOKUP(AC11,'TB LTD 12.22'!$E:$E,'TB LTD 12.22'!$F:$F,),_xlfn.XLOOKUP(AJE!AC11,'TB INC 12.22'!$B:$B,'TB INC 12.22'!$C:$C,))</f>
        <v>TP Sales</v>
      </c>
      <c r="AE11" s="30">
        <v>-444953.458457359</v>
      </c>
      <c r="AN11" t="s">
        <v>20264</v>
      </c>
      <c r="AO11" t="s">
        <v>20050</v>
      </c>
      <c r="AP11" s="1">
        <v>75110</v>
      </c>
      <c r="AQ11" s="1" t="s">
        <v>20062</v>
      </c>
      <c r="AR11" s="30">
        <v>20512.708054160594</v>
      </c>
    </row>
    <row r="12" spans="2:45" x14ac:dyDescent="0.35">
      <c r="H12" s="25"/>
      <c r="I12" s="25"/>
      <c r="K12" s="30">
        <f>K10+K11</f>
        <v>1442.8459454225376</v>
      </c>
      <c r="P12" t="str">
        <f t="shared" si="2"/>
        <v>LTD</v>
      </c>
      <c r="Q12" s="1" t="s">
        <v>1003</v>
      </c>
      <c r="R12" s="1">
        <f t="shared" si="3"/>
        <v>67007</v>
      </c>
      <c r="S12" s="1" t="str">
        <f>IF(P12="LTD",_xlfn.XLOOKUP(R12,'TB LTD 12.22'!$E:$E,'TB LTD 12.22'!$F:$F,),_xlfn.XLOOKUP(AJE!R12,'TB INC 12.22'!$B:$B,'TB INC 12.22'!$C:$C,))</f>
        <v>דמי ניהול פנסיונים</v>
      </c>
      <c r="T12" s="54">
        <f>-(_xlfn.XLOOKUP(Q12,'GL 12.22'!$D:$D,'GL 12.22'!$I:$I,)+_xlfn.XLOOKUP(Q12,'GL 12.22'!$D:$D,'GL 12.22'!$J:$J,))</f>
        <v>-12142.32</v>
      </c>
      <c r="U12" s="54"/>
      <c r="AA12" t="str">
        <f>IF(LEFT(AB12,1)="1","LTD","INC")</f>
        <v>LTD</v>
      </c>
      <c r="AB12" s="1" t="s">
        <v>20262</v>
      </c>
      <c r="AC12" s="1">
        <f>_xlfn.NUMBERVALUE(MID(AB12,2,5))</f>
        <v>62515</v>
      </c>
      <c r="AD12" s="1" t="str">
        <f>IF(AA12="LTD",_xlfn.XLOOKUP(AC12,'TB LTD 12.22'!$E:$E,'TB LTD 12.22'!$F:$F,),_xlfn.XLOOKUP(AJE!AC12,'TB INC 12.22'!$B:$B,'TB INC 12.22'!$C:$C,))</f>
        <v>TP Marketing</v>
      </c>
      <c r="AE12" s="30">
        <v>-259296.23047840901</v>
      </c>
      <c r="AN12" t="s">
        <v>20264</v>
      </c>
      <c r="AO12" t="s">
        <v>20042</v>
      </c>
      <c r="AP12" s="1">
        <v>70110</v>
      </c>
      <c r="AQ12" s="1" t="s">
        <v>20047</v>
      </c>
      <c r="AR12" s="30">
        <v>368800.63532687421</v>
      </c>
    </row>
    <row r="13" spans="2:45" x14ac:dyDescent="0.35">
      <c r="B13">
        <v>4</v>
      </c>
      <c r="C13" t="s">
        <v>20269</v>
      </c>
      <c r="D13" t="str">
        <f>IF(LEFT(E13,1)="1","LTD",IF(LEFT(#REF!,1)="2","INC"," "))</f>
        <v>LTD</v>
      </c>
      <c r="E13" s="1">
        <v>1500042000</v>
      </c>
      <c r="F13" s="1">
        <f>_xlfn.NUMBERVALUE(MID(E13,2,5))</f>
        <v>50004</v>
      </c>
      <c r="G13" s="1" t="str">
        <f>IF(D13="LTD",_xlfn.XLOOKUP(F13,'TB LTD 12.22'!$E:$E,'TB LTD 12.22'!$F:$F,),_xlfn.XLOOKUP(AJE!F13,'TB INC 12.22'!$B:$B,'TB INC 12.22'!$C:$C,))</f>
        <v>הכנסות מחו"ל</v>
      </c>
      <c r="H13" s="52">
        <v>8189</v>
      </c>
      <c r="P13" t="str">
        <f t="shared" si="2"/>
        <v>LTD</v>
      </c>
      <c r="Q13" s="1" t="s">
        <v>1005</v>
      </c>
      <c r="R13" s="1">
        <f t="shared" si="3"/>
        <v>67037</v>
      </c>
      <c r="S13" s="1" t="str">
        <f>IF(P13="LTD",_xlfn.XLOOKUP(R13,'TB LTD 12.22'!$E:$E,'TB LTD 12.22'!$F:$F,),_xlfn.XLOOKUP(AJE!R13,'TB INC 12.22'!$B:$B,'TB INC 12.22'!$C:$C,))</f>
        <v>השכרת חדרים</v>
      </c>
      <c r="T13" s="54">
        <f>-(_xlfn.XLOOKUP(Q13,'GL 12.22'!$D:$D,'GL 12.22'!$I:$I,)+_xlfn.XLOOKUP(Q13,'GL 12.22'!$D:$D,'GL 12.22'!$J:$J,))</f>
        <v>-1746.49</v>
      </c>
      <c r="U13" s="54"/>
      <c r="AN13" t="s">
        <v>20264</v>
      </c>
      <c r="AO13" s="1" t="s">
        <v>20043</v>
      </c>
      <c r="AP13" s="1">
        <v>72110</v>
      </c>
      <c r="AQ13" s="1" t="s">
        <v>20048</v>
      </c>
      <c r="AR13" s="30">
        <v>114524.50695404114</v>
      </c>
    </row>
    <row r="14" spans="2:45" x14ac:dyDescent="0.35">
      <c r="D14" t="str">
        <f>IF(LEFT(E14,1)="1","LTD",IF(LEFT(#REF!,1)="2","INC"," "))</f>
        <v>LTD</v>
      </c>
      <c r="E14" t="s">
        <v>20270</v>
      </c>
      <c r="F14" s="1">
        <f>_xlfn.NUMBERVALUE(MID(E14,2,5))</f>
        <v>65039</v>
      </c>
      <c r="G14" s="1" t="str">
        <f>IF(D14="LTD",_xlfn.XLOOKUP(F14,'TB LTD 12.22'!$E:$E,'TB LTD 12.22'!$F:$F,),_xlfn.XLOOKUP(AJE!F14,'TB INC 12.22'!$B:$B,'TB INC 12.22'!$C:$C,))</f>
        <v>Referral Fee</v>
      </c>
      <c r="H14" s="52">
        <f>-H13</f>
        <v>-8189</v>
      </c>
      <c r="P14" t="str">
        <f t="shared" si="2"/>
        <v>LTD</v>
      </c>
      <c r="Q14" s="1" t="s">
        <v>1006</v>
      </c>
      <c r="R14" s="1">
        <f t="shared" si="3"/>
        <v>65001</v>
      </c>
      <c r="S14" s="1" t="str">
        <f>IF(P14="LTD",_xlfn.XLOOKUP(R14,'TB LTD 12.22'!$E:$E,'TB LTD 12.22'!$F:$F,),_xlfn.XLOOKUP(AJE!R14,'TB INC 12.22'!$B:$B,'TB INC 12.22'!$C:$C,))</f>
        <v>אחזקת משרד</v>
      </c>
      <c r="T14" s="54">
        <f>-(_xlfn.XLOOKUP(Q14,'GL 12.22'!$D:$D,'GL 12.22'!$I:$I,)+_xlfn.XLOOKUP(Q14,'GL 12.22'!$D:$D,'GL 12.22'!$J:$J,))</f>
        <v>-150503.06</v>
      </c>
      <c r="U14" s="54"/>
      <c r="Y14">
        <v>3</v>
      </c>
      <c r="Z14" s="2" t="s">
        <v>20266</v>
      </c>
      <c r="AA14" t="str">
        <f t="shared" ref="AA14" si="5">IF(LEFT(AB14,1)="1","LTD","INC")</f>
        <v>LTD</v>
      </c>
      <c r="AB14" s="1" t="s">
        <v>968</v>
      </c>
      <c r="AC14" s="1">
        <f t="shared" ref="AC14" si="6">_xlfn.NUMBERVALUE(MID(AB14,2,5))</f>
        <v>80004</v>
      </c>
      <c r="AD14" s="1" t="str">
        <f>IF(AA14="LTD",_xlfn.XLOOKUP(AC14,'TB LTD 12.22'!$E:$E,'TB LTD 12.22'!$F:$F,),_xlfn.XLOOKUP(AJE!AC14,'TB INC 12.22'!$B:$B,'TB INC 12.22'!$C:$C,))</f>
        <v>Silverfort INC Share-based Compensation</v>
      </c>
      <c r="AE14" s="31">
        <v>1500366.5585535499</v>
      </c>
      <c r="AN14" t="s">
        <v>20264</v>
      </c>
      <c r="AO14" t="s">
        <v>20049</v>
      </c>
      <c r="AP14" s="1">
        <v>80130</v>
      </c>
      <c r="AQ14" s="1" t="s">
        <v>20061</v>
      </c>
      <c r="AR14" s="30">
        <v>29400.110952754949</v>
      </c>
    </row>
    <row r="15" spans="2:45" x14ac:dyDescent="0.35">
      <c r="F15" s="1"/>
      <c r="G15" s="1"/>
      <c r="H15" s="52"/>
      <c r="P15" t="str">
        <f t="shared" si="2"/>
        <v>LTD</v>
      </c>
      <c r="Q15" s="1" t="s">
        <v>1007</v>
      </c>
      <c r="R15" s="1">
        <f t="shared" si="3"/>
        <v>65003</v>
      </c>
      <c r="S15" s="1" t="str">
        <f>IF(P15="LTD",_xlfn.XLOOKUP(R15,'TB LTD 12.22'!$E:$E,'TB LTD 12.22'!$F:$F,),_xlfn.XLOOKUP(AJE!R15,'TB INC 12.22'!$B:$B,'TB INC 12.22'!$C:$C,))</f>
        <v>שכירות משרד קומה 26</v>
      </c>
      <c r="T15" s="54">
        <f>-(_xlfn.XLOOKUP(Q15,'GL 12.22'!$D:$D,'GL 12.22'!$I:$I,)+_xlfn.XLOOKUP(Q15,'GL 12.22'!$D:$D,'GL 12.22'!$J:$J,))</f>
        <v>-419988.17</v>
      </c>
      <c r="U15" s="54"/>
      <c r="Z15" s="2" t="s">
        <v>20267</v>
      </c>
      <c r="AA15" t="str">
        <f>IF(LEFT(AB15,1)="1","LTD","INC")</f>
        <v>INC</v>
      </c>
      <c r="AB15" t="s">
        <v>1357</v>
      </c>
      <c r="AC15" s="1">
        <f>_xlfn.NUMBERVALUE(MID(AB15,2,5))</f>
        <v>16030</v>
      </c>
      <c r="AD15" s="1" t="str">
        <f>IF(AA15="LTD",_xlfn.XLOOKUP(AC15,'TB LTD 12.22'!$E:$E,'TB LTD 12.22'!$F:$F,),_xlfn.XLOOKUP(AJE!AC15,'TB INC 12.22'!$B:$B,'TB INC 12.22'!$C:$C,))</f>
        <v>16030 Option Investment in LTD</v>
      </c>
      <c r="AE15" s="40">
        <f>-AE14</f>
        <v>-1500366.5585535499</v>
      </c>
      <c r="AN15" t="s">
        <v>20264</v>
      </c>
      <c r="AO15" t="s">
        <v>1160</v>
      </c>
      <c r="AP15" s="1">
        <v>30091</v>
      </c>
      <c r="AQ15" s="1" t="s">
        <v>566</v>
      </c>
      <c r="AR15" s="30">
        <v>-533237.96128783084</v>
      </c>
    </row>
    <row r="16" spans="2:45" x14ac:dyDescent="0.35">
      <c r="D16" t="str">
        <f>IF(LEFT(E16,1)="1","LTD",IF(LEFT(#REF!,1)="2","INC"," "))</f>
        <v>LTD</v>
      </c>
      <c r="E16" s="1">
        <v>135010900</v>
      </c>
      <c r="F16" s="1">
        <f>_xlfn.NUMBERVALUE(MID(E16,2,5))</f>
        <v>35010</v>
      </c>
      <c r="G16" s="1" t="str">
        <f>IF(D16="LTD",_xlfn.XLOOKUP(F16,'TB LTD 12.22'!$E:$E,'TB LTD 12.22'!$F:$F,),_xlfn.XLOOKUP(AJE!F16,'TB INC 12.22'!$B:$B,'TB INC 12.22'!$C:$C,))</f>
        <v>הכנסות מראש- ביקורת</v>
      </c>
      <c r="H16" s="52">
        <v>67266</v>
      </c>
      <c r="P16" t="str">
        <f t="shared" si="2"/>
        <v>LTD</v>
      </c>
      <c r="Q16" s="1" t="s">
        <v>1008</v>
      </c>
      <c r="R16" s="1">
        <f t="shared" si="3"/>
        <v>65004</v>
      </c>
      <c r="S16" s="1" t="str">
        <f>IF(P16="LTD",_xlfn.XLOOKUP(R16,'TB LTD 12.22'!$E:$E,'TB LTD 12.22'!$F:$F,),_xlfn.XLOOKUP(AJE!R16,'TB INC 12.22'!$B:$B,'TB INC 12.22'!$C:$C,))</f>
        <v>צרכי משרד</v>
      </c>
      <c r="T16" s="54">
        <f>-(_xlfn.XLOOKUP(Q16,'GL 12.22'!$D:$D,'GL 12.22'!$I:$I,)+_xlfn.XLOOKUP(Q16,'GL 12.22'!$D:$D,'GL 12.22'!$J:$J,))</f>
        <v>-17297.060000000001</v>
      </c>
      <c r="U16" s="54"/>
      <c r="AO16"/>
      <c r="AP16" s="1"/>
      <c r="AR16"/>
    </row>
    <row r="17" spans="2:44" x14ac:dyDescent="0.35">
      <c r="D17" t="str">
        <f>IF(LEFT(E17,1)="1","LTD",IF(LEFT(#REF!,1)="2","INC"," "))</f>
        <v>LTD</v>
      </c>
      <c r="E17" t="s">
        <v>20270</v>
      </c>
      <c r="F17" s="1">
        <f>_xlfn.NUMBERVALUE(MID(E17,2,5))</f>
        <v>65039</v>
      </c>
      <c r="G17" s="1" t="str">
        <f>IF(D17="LTD",_xlfn.XLOOKUP(F17,'TB LTD 12.22'!$E:$E,'TB LTD 12.22'!$F:$F,),_xlfn.XLOOKUP(AJE!F17,'TB INC 12.22'!$B:$B,'TB INC 12.22'!$C:$C,))</f>
        <v>Referral Fee</v>
      </c>
      <c r="H17" s="52">
        <f>-H16</f>
        <v>-67266</v>
      </c>
      <c r="P17" t="str">
        <f t="shared" si="2"/>
        <v>LTD</v>
      </c>
      <c r="Q17" s="1" t="s">
        <v>1010</v>
      </c>
      <c r="R17" s="1">
        <f t="shared" si="3"/>
        <v>65033</v>
      </c>
      <c r="S17" s="1" t="str">
        <f>IF(P17="LTD",_xlfn.XLOOKUP(R17,'TB LTD 12.22'!$E:$E,'TB LTD 12.22'!$F:$F,),_xlfn.XLOOKUP(AJE!R17,'TB INC 12.22'!$B:$B,'TB INC 12.22'!$C:$C,))</f>
        <v>תקשורת (אינטרנט)</v>
      </c>
      <c r="T17" s="54">
        <f>-(_xlfn.XLOOKUP(Q17,'GL 12.22'!$D:$D,'GL 12.22'!$I:$I,)+_xlfn.XLOOKUP(Q17,'GL 12.22'!$D:$D,'GL 12.22'!$J:$J,))</f>
        <v>-30281.55</v>
      </c>
      <c r="U17" s="54"/>
      <c r="AN17" t="s">
        <v>20264</v>
      </c>
      <c r="AO17" t="s">
        <v>1357</v>
      </c>
      <c r="AP17" s="1">
        <v>16030</v>
      </c>
      <c r="AQ17" s="1" t="s">
        <v>534</v>
      </c>
      <c r="AR17" s="31">
        <v>1500366.558553552</v>
      </c>
    </row>
    <row r="18" spans="2:44" x14ac:dyDescent="0.35">
      <c r="F18" s="1"/>
      <c r="G18" s="1"/>
      <c r="H18" s="52"/>
      <c r="P18" t="str">
        <f t="shared" si="2"/>
        <v>LTD</v>
      </c>
      <c r="Q18" s="1" t="s">
        <v>1011</v>
      </c>
      <c r="R18" s="1">
        <f t="shared" si="3"/>
        <v>65215</v>
      </c>
      <c r="S18" s="1" t="str">
        <f>IF(P18="LTD",_xlfn.XLOOKUP(R18,'TB LTD 12.22'!$E:$E,'TB LTD 12.22'!$F:$F,),_xlfn.XLOOKUP(AJE!R18,'TB INC 12.22'!$B:$B,'TB INC 12.22'!$C:$C,))</f>
        <v>ארנונה</v>
      </c>
      <c r="T18" s="54">
        <f>-(_xlfn.XLOOKUP(Q18,'GL 12.22'!$D:$D,'GL 12.22'!$I:$I,)+_xlfn.XLOOKUP(Q18,'GL 12.22'!$D:$D,'GL 12.22'!$J:$J,))</f>
        <v>-18618.43</v>
      </c>
      <c r="U18" s="54"/>
      <c r="AN18" t="s">
        <v>20264</v>
      </c>
      <c r="AO18" t="s">
        <v>1160</v>
      </c>
      <c r="AP18" s="1">
        <v>30091</v>
      </c>
      <c r="AQ18" s="1" t="s">
        <v>566</v>
      </c>
      <c r="AR18" s="31">
        <v>-1500366.558553552</v>
      </c>
    </row>
    <row r="19" spans="2:44" x14ac:dyDescent="0.35">
      <c r="C19" s="3"/>
      <c r="D19" t="str">
        <f>IF(LEFT(E19,1)="1","LTD",IF(LEFT(#REF!,1)="2","INC"," "))</f>
        <v>LTD</v>
      </c>
      <c r="E19" s="1" t="s">
        <v>776</v>
      </c>
      <c r="F19" s="1">
        <f>_xlfn.NUMBERVALUE(MID(E19,2,5))</f>
        <v>35000</v>
      </c>
      <c r="G19" s="1" t="str">
        <f>IF(D19="LTD",_xlfn.XLOOKUP(F19,'TB LTD 12.22'!$E:$E,'TB LTD 12.22'!$F:$F,),_xlfn.XLOOKUP(AJE!F19,'TB INC 12.22'!$B:$B,'TB INC 12.22'!$C:$C,))</f>
        <v>הוצאות לשלם</v>
      </c>
      <c r="H19" s="52">
        <f>-(H13+H16)</f>
        <v>-75455</v>
      </c>
      <c r="P19" t="str">
        <f t="shared" si="2"/>
        <v>LTD</v>
      </c>
      <c r="Q19" s="1" t="s">
        <v>1012</v>
      </c>
      <c r="R19" s="1">
        <f t="shared" si="3"/>
        <v>67014</v>
      </c>
      <c r="S19" s="1" t="str">
        <f>IF(P19="LTD",_xlfn.XLOOKUP(R19,'TB LTD 12.22'!$E:$E,'TB LTD 12.22'!$F:$F,),_xlfn.XLOOKUP(AJE!R19,'TB INC 12.22'!$B:$B,'TB INC 12.22'!$C:$C,))</f>
        <v>חשמל</v>
      </c>
      <c r="T19" s="54">
        <f>-(_xlfn.XLOOKUP(Q19,'GL 12.22'!$D:$D,'GL 12.22'!$I:$I,)+_xlfn.XLOOKUP(Q19,'GL 12.22'!$D:$D,'GL 12.22'!$J:$J,))</f>
        <v>-10593.65</v>
      </c>
      <c r="U19" s="54"/>
      <c r="AM19" s="2"/>
      <c r="AP19" s="1"/>
      <c r="AQ19" s="1"/>
      <c r="AR19" s="52"/>
    </row>
    <row r="20" spans="2:44" x14ac:dyDescent="0.35">
      <c r="D20" t="str">
        <f>IF(LEFT(E20,1)="1","LTD",IF(LEFT(#REF!,1)="2","INC"," "))</f>
        <v>LTD</v>
      </c>
      <c r="E20" t="s">
        <v>20270</v>
      </c>
      <c r="F20" s="1">
        <f>_xlfn.NUMBERVALUE(MID(E20,2,5))</f>
        <v>65039</v>
      </c>
      <c r="G20" s="1" t="str">
        <f>IF(D20="LTD",_xlfn.XLOOKUP(F20,'TB LTD 12.22'!$E:$E,'TB LTD 12.22'!$F:$F,),_xlfn.XLOOKUP(AJE!F20,'TB INC 12.22'!$B:$B,'TB INC 12.22'!$C:$C,))</f>
        <v>Referral Fee</v>
      </c>
      <c r="H20" s="52">
        <f>-H19</f>
        <v>75455</v>
      </c>
      <c r="P20" t="str">
        <f t="shared" si="2"/>
        <v>LTD</v>
      </c>
      <c r="Q20" s="1" t="s">
        <v>1013</v>
      </c>
      <c r="R20" s="1">
        <f t="shared" si="3"/>
        <v>67039</v>
      </c>
      <c r="S20" s="1" t="str">
        <f>IF(P20="LTD",_xlfn.XLOOKUP(R20,'TB LTD 12.22'!$E:$E,'TB LTD 12.22'!$F:$F,),_xlfn.XLOOKUP(AJE!R20,'TB INC 12.22'!$B:$B,'TB INC 12.22'!$C:$C,))</f>
        <v>שכ"ד קומה 27</v>
      </c>
      <c r="T20" s="54">
        <f>-(_xlfn.XLOOKUP(Q20,'GL 12.22'!$D:$D,'GL 12.22'!$I:$I,)+_xlfn.XLOOKUP(Q20,'GL 12.22'!$D:$D,'GL 12.22'!$J:$J,))</f>
        <v>-117557.9</v>
      </c>
      <c r="U20" s="53"/>
      <c r="AP20" s="1"/>
      <c r="AQ20" s="1"/>
      <c r="AR20" s="52"/>
    </row>
    <row r="21" spans="2:44" x14ac:dyDescent="0.35">
      <c r="F21" s="1"/>
      <c r="G21" s="1"/>
      <c r="H21" s="52"/>
      <c r="P21" t="str">
        <f t="shared" si="2"/>
        <v>LTD</v>
      </c>
      <c r="Q21" s="1" t="s">
        <v>1097</v>
      </c>
      <c r="R21" s="1">
        <f t="shared" si="3"/>
        <v>67035</v>
      </c>
      <c r="S21" s="1" t="str">
        <f>IF(P21="LTD",_xlfn.XLOOKUP(R21,'TB LTD 12.22'!$E:$E,'TB LTD 12.22'!$F:$F,),_xlfn.XLOOKUP(AJE!R21,'TB INC 12.22'!$B:$B,'TB INC 12.22'!$C:$C,))</f>
        <v>שכירות משרדים אוסטרליה</v>
      </c>
      <c r="T21" s="54">
        <f>-(_xlfn.XLOOKUP(Q21,'GL 12.22'!$D:$D,'GL 12.22'!$I:$I,)+_xlfn.XLOOKUP(Q21,'GL 12.22'!$D:$D,'GL 12.22'!$J:$J,))</f>
        <v>-6147.76</v>
      </c>
      <c r="U21" s="53"/>
      <c r="AL21">
        <v>2</v>
      </c>
      <c r="AM21" t="s">
        <v>20035</v>
      </c>
      <c r="AN21" t="s">
        <v>20264</v>
      </c>
      <c r="AO21" s="1" t="s">
        <v>20034</v>
      </c>
      <c r="AP21" s="1">
        <v>40010</v>
      </c>
      <c r="AQ21" s="1" t="s">
        <v>20033</v>
      </c>
      <c r="AR21" s="30">
        <v>-5666110.8147792397</v>
      </c>
    </row>
    <row r="22" spans="2:44" x14ac:dyDescent="0.35">
      <c r="B22">
        <v>5</v>
      </c>
      <c r="C22" t="s">
        <v>638</v>
      </c>
      <c r="D22" t="str">
        <f t="shared" ref="D22:D23" si="7">IF(LEFT(E22,1)="1","LTD","INC")</f>
        <v>INC</v>
      </c>
      <c r="E22" s="1">
        <v>2400002000</v>
      </c>
      <c r="F22" s="1">
        <f>_xlfn.NUMBERVALUE(MID(E22,2,5))</f>
        <v>40000</v>
      </c>
      <c r="G22" s="1" t="str">
        <f>IF(D22="INC",VLOOKUP(_xlfn.NUMBERVALUE(F22),'[196]TB INC 02.23'!$B:$C,2,0),VLOOKUP(F22,'[196]TB LTD 02.23'!$E:$F,2,0))</f>
        <v>40000 Software Sales</v>
      </c>
      <c r="H22" s="39">
        <f>-K24</f>
        <v>6792.0627628862858</v>
      </c>
      <c r="J22" t="s">
        <v>1255</v>
      </c>
      <c r="K22" s="40">
        <v>5842923.4772371138</v>
      </c>
      <c r="P22" t="str">
        <f t="shared" si="2"/>
        <v>LTD</v>
      </c>
      <c r="Q22" s="1" t="s">
        <v>1100</v>
      </c>
      <c r="R22" s="1">
        <f t="shared" si="3"/>
        <v>67011</v>
      </c>
      <c r="S22" s="1" t="str">
        <f>IF(P22="LTD",_xlfn.XLOOKUP(R22,'TB LTD 12.22'!$E:$E,'TB LTD 12.22'!$F:$F,),_xlfn.XLOOKUP(AJE!R22,'TB INC 12.22'!$B:$B,'TB INC 12.22'!$C:$C,))</f>
        <v>החזר מילואים</v>
      </c>
      <c r="T22" s="54">
        <f>-(_xlfn.XLOOKUP(Q22,'GL 12.22'!$D:$D,'GL 12.22'!$I:$I,)+_xlfn.XLOOKUP(Q22,'GL 12.22'!$D:$D,'GL 12.22'!$J:$J,))</f>
        <v>10554.94</v>
      </c>
      <c r="U22" s="53"/>
      <c r="AN22" t="s">
        <v>20264</v>
      </c>
      <c r="AO22" s="1" t="s">
        <v>1128</v>
      </c>
      <c r="AP22" s="1">
        <v>16000</v>
      </c>
      <c r="AQ22" s="1" t="s">
        <v>532</v>
      </c>
      <c r="AR22" s="30">
        <v>5666110.8147792397</v>
      </c>
    </row>
    <row r="23" spans="2:44" x14ac:dyDescent="0.35">
      <c r="D23" t="str">
        <f t="shared" si="7"/>
        <v>INC</v>
      </c>
      <c r="E23" s="1">
        <v>222005900</v>
      </c>
      <c r="F23" s="1">
        <f>_xlfn.NUMBERVALUE(MID(E23,2,5))</f>
        <v>22005</v>
      </c>
      <c r="G23" s="1" t="str">
        <f>IF(D23="INC",VLOOKUP(_xlfn.NUMBERVALUE(F23),'[196]TB INC 02.23'!$B:$C,2,0),VLOOKUP(F23,'[196]TB LTD 02.23'!$E:$F,2,0))</f>
        <v>22005 Deferred Revenue:Software Sales</v>
      </c>
      <c r="H23" s="39">
        <f>-H22</f>
        <v>-6792.0627628862858</v>
      </c>
      <c r="J23" t="s">
        <v>1256</v>
      </c>
      <c r="K23" s="47">
        <f>'TB INC 12.22'!F53</f>
        <v>-5849715.54</v>
      </c>
      <c r="P23" t="str">
        <f t="shared" si="2"/>
        <v>LTD</v>
      </c>
      <c r="Q23" s="1" t="s">
        <v>1117</v>
      </c>
      <c r="R23" s="1">
        <f t="shared" si="3"/>
        <v>65028</v>
      </c>
      <c r="S23" s="1" t="str">
        <f>IF(P23="LTD",_xlfn.XLOOKUP(R23,'TB LTD 12.22'!$E:$E,'TB LTD 12.22'!$F:$F,),_xlfn.XLOOKUP(AJE!R23,'TB INC 12.22'!$B:$B,'TB INC 12.22'!$C:$C,))</f>
        <v>אירוח אורחים מחו"ל</v>
      </c>
      <c r="T23" s="54">
        <f>-(_xlfn.XLOOKUP(Q23,'GL 12.22'!$D:$D,'GL 12.22'!$I:$I,)+_xlfn.XLOOKUP(Q23,'GL 12.22'!$D:$D,'GL 12.22'!$J:$J,))</f>
        <v>-3845.17</v>
      </c>
      <c r="AM23" s="2"/>
      <c r="AP23" s="1"/>
      <c r="AQ23" s="1"/>
    </row>
    <row r="24" spans="2:44" x14ac:dyDescent="0.35">
      <c r="F24" s="1"/>
      <c r="G24" s="1"/>
      <c r="H24" s="52"/>
      <c r="K24" s="30">
        <f>K22+K23</f>
        <v>-6792.0627628862858</v>
      </c>
      <c r="P24" t="str">
        <f t="shared" si="2"/>
        <v>LTD</v>
      </c>
      <c r="Q24" s="1" t="s">
        <v>1118</v>
      </c>
      <c r="R24" s="1">
        <f t="shared" si="3"/>
        <v>65061</v>
      </c>
      <c r="S24" s="1" t="str">
        <f>IF(P24="LTD",_xlfn.XLOOKUP(R24,'TB LTD 12.22'!$E:$E,'TB LTD 12.22'!$F:$F,),_xlfn.XLOOKUP(AJE!R24,'TB INC 12.22'!$B:$B,'TB INC 12.22'!$C:$C,))</f>
        <v>ניהול אופציות ומניות Trust &amp; Stock Admin</v>
      </c>
      <c r="T24" s="54">
        <f>-(_xlfn.XLOOKUP(Q24,'GL 12.22'!$D:$D,'GL 12.22'!$I:$I,)+_xlfn.XLOOKUP(Q24,'GL 12.22'!$D:$D,'GL 12.22'!$J:$J,))</f>
        <v>-5644.03</v>
      </c>
      <c r="U24" s="26"/>
      <c r="AN24" t="s">
        <v>439</v>
      </c>
      <c r="AO24" s="1" t="s">
        <v>964</v>
      </c>
      <c r="AP24" s="1">
        <v>80001</v>
      </c>
      <c r="AQ24" s="1" t="s">
        <v>276</v>
      </c>
      <c r="AR24" s="30">
        <v>-5666110.8147792397</v>
      </c>
    </row>
    <row r="25" spans="2:44" x14ac:dyDescent="0.35">
      <c r="B25">
        <v>6</v>
      </c>
      <c r="C25" t="s">
        <v>20276</v>
      </c>
      <c r="D25" t="str">
        <f>IF(LEFT(E25,1)="1","LTD",IF(LEFT(#REF!,1)="2","INC"," "))</f>
        <v>LTD</v>
      </c>
      <c r="E25" s="1" t="s">
        <v>20085</v>
      </c>
      <c r="F25" s="1">
        <f>_xlfn.NUMBERVALUE(MID(E25,2,5))</f>
        <v>25030</v>
      </c>
      <c r="G25" s="1" t="str">
        <f>IF(D25="LTD",_xlfn.XLOOKUP(F25,'TB LTD 12.22'!$E:$E,'TB LTD 12.22'!$F:$F,),_xlfn.XLOOKUP(AJE!F25,'TB INC 12.22'!$B:$B,'TB INC 12.22'!$C:$C,))</f>
        <v>Right-of-use asset</v>
      </c>
      <c r="H25" s="52">
        <v>-2201963.25264369</v>
      </c>
      <c r="O25" s="2"/>
      <c r="P25" t="str">
        <f t="shared" si="2"/>
        <v>LTD</v>
      </c>
      <c r="Q25" s="1" t="s">
        <v>1308</v>
      </c>
      <c r="R25" s="1">
        <f t="shared" si="3"/>
        <v>67022</v>
      </c>
      <c r="S25" s="1" t="str">
        <f>IF(P25="LTD",_xlfn.XLOOKUP(R25,'TB LTD 12.22'!$E:$E,'TB LTD 12.22'!$F:$F,),_xlfn.XLOOKUP(AJE!R25,'TB INC 12.22'!$B:$B,'TB INC 12.22'!$C:$C,))</f>
        <v>QBR/SKO IL (Kikoff Sales) 2021-22</v>
      </c>
      <c r="T25" s="54">
        <f>-(_xlfn.XLOOKUP(Q25,'GL 12.22'!$D:$D,'GL 12.22'!$I:$I,)+_xlfn.XLOOKUP(Q25,'GL 12.22'!$D:$D,'GL 12.22'!$J:$J,))</f>
        <v>-37504.93</v>
      </c>
      <c r="U25" s="26"/>
      <c r="AN25" t="s">
        <v>439</v>
      </c>
      <c r="AO25" s="1" t="s">
        <v>20039</v>
      </c>
      <c r="AP25" s="1">
        <v>60100</v>
      </c>
      <c r="AQ25" s="1" t="s">
        <v>20036</v>
      </c>
      <c r="AR25" s="30">
        <v>4961861.12584347</v>
      </c>
    </row>
    <row r="26" spans="2:44" x14ac:dyDescent="0.35">
      <c r="D26" t="str">
        <f>IF(LEFT(E26,1)="1","LTD",IF(LEFT(#REF!,1)="2","INC"," "))</f>
        <v>LTD</v>
      </c>
      <c r="E26" s="1" t="s">
        <v>20273</v>
      </c>
      <c r="F26" s="1">
        <f>_xlfn.NUMBERVALUE(MID(E26,2,5))</f>
        <v>25130</v>
      </c>
      <c r="G26" s="1" t="str">
        <f>IF(D26="LTD",_xlfn.XLOOKUP(F26,'TB LTD 12.22'!$E:$E,'TB LTD 12.22'!$F:$F,),_xlfn.XLOOKUP(AJE!F26,'TB INC 12.22'!$B:$B,'TB INC 12.22'!$C:$C,))</f>
        <v>Long-term Right-of-use asset</v>
      </c>
      <c r="H26" s="52">
        <f>-H25</f>
        <v>2201963.25264369</v>
      </c>
      <c r="P26" t="str">
        <f t="shared" si="2"/>
        <v>LTD</v>
      </c>
      <c r="Q26" s="1" t="s">
        <v>1326</v>
      </c>
      <c r="R26" s="1">
        <f t="shared" si="3"/>
        <v>65063</v>
      </c>
      <c r="S26" s="1" t="str">
        <f>IF(P26="LTD",_xlfn.XLOOKUP(R26,'TB LTD 12.22'!$E:$E,'TB LTD 12.22'!$F:$F,),_xlfn.XLOOKUP(AJE!R26,'TB INC 12.22'!$B:$B,'TB INC 12.22'!$C:$C,))</f>
        <v>דמי חברות</v>
      </c>
      <c r="T26" s="54">
        <f>-(_xlfn.XLOOKUP(Q26,'GL 12.22'!$D:$D,'GL 12.22'!$I:$I,)+_xlfn.XLOOKUP(Q26,'GL 12.22'!$D:$D,'GL 12.22'!$J:$J,))</f>
        <v>-625.78</v>
      </c>
      <c r="U26" s="26"/>
      <c r="AM26" s="2"/>
      <c r="AN26" t="s">
        <v>439</v>
      </c>
      <c r="AO26" s="1" t="s">
        <v>20040</v>
      </c>
      <c r="AP26" s="1">
        <v>65100</v>
      </c>
      <c r="AQ26" s="1" t="s">
        <v>20037</v>
      </c>
      <c r="AR26" s="30">
        <v>444953.45845735923</v>
      </c>
    </row>
    <row r="27" spans="2:44" x14ac:dyDescent="0.35">
      <c r="F27" s="1"/>
      <c r="G27" s="1"/>
      <c r="H27" s="52"/>
      <c r="P27" t="str">
        <f t="shared" si="2"/>
        <v>LTD</v>
      </c>
      <c r="Q27" s="1" t="s">
        <v>1725</v>
      </c>
      <c r="R27" s="1">
        <f t="shared" si="3"/>
        <v>65070</v>
      </c>
      <c r="S27" s="1" t="str">
        <f>IF(P27="LTD",_xlfn.XLOOKUP(R27,'TB LTD 12.22'!$E:$E,'TB LTD 12.22'!$F:$F,),_xlfn.XLOOKUP(AJE!R27,'TB INC 12.22'!$B:$B,'TB INC 12.22'!$C:$C,))</f>
        <v>Company events כלל חברתי</v>
      </c>
      <c r="T27" s="54">
        <f>-(_xlfn.XLOOKUP(Q27,'GL 12.22'!$D:$D,'GL 12.22'!$I:$I,)+_xlfn.XLOOKUP(Q27,'GL 12.22'!$D:$D,'GL 12.22'!$J:$J,))</f>
        <v>-22312.54</v>
      </c>
      <c r="U27" s="26"/>
      <c r="AL27" s="4"/>
      <c r="AN27" t="s">
        <v>439</v>
      </c>
      <c r="AO27" s="1" t="s">
        <v>20041</v>
      </c>
      <c r="AP27" s="1">
        <v>67100</v>
      </c>
      <c r="AQ27" s="1" t="s">
        <v>20038</v>
      </c>
      <c r="AR27" s="30">
        <v>259296.23047840915</v>
      </c>
    </row>
    <row r="28" spans="2:44" x14ac:dyDescent="0.35">
      <c r="B28">
        <v>7</v>
      </c>
      <c r="C28" s="2" t="s">
        <v>20316</v>
      </c>
      <c r="D28" t="str">
        <f t="shared" ref="D28:D29" si="8">IF(LEFT(E28,1)="1","LTD","INC")</f>
        <v>INC</v>
      </c>
      <c r="E28" s="1" t="s">
        <v>1151</v>
      </c>
      <c r="F28" s="1">
        <f>_xlfn.NUMBERVALUE(MID(E28,2,5))</f>
        <v>27020</v>
      </c>
      <c r="G28" s="1" t="str">
        <f>IF(D28="LTD",_xlfn.XLOOKUP(F28,'TB LTD 12.22'!$E:$E,'TB LTD 12.22'!$F:$F,),_xlfn.XLOOKUP(AJE!F28,'TB INC 12.22'!$B:$B,'TB INC 12.22'!$C:$C,))</f>
        <v>27020 Designation under Section 422 Section 83(b) Election for Unvested Shares</v>
      </c>
      <c r="H28" s="52">
        <v>392054.16249999998</v>
      </c>
      <c r="P28" t="str">
        <f t="shared" si="2"/>
        <v>LTD</v>
      </c>
      <c r="Q28" s="1" t="s">
        <v>1726</v>
      </c>
      <c r="R28" s="1">
        <f t="shared" si="3"/>
        <v>65078</v>
      </c>
      <c r="S28" s="1" t="str">
        <f>IF(P28="LTD",_xlfn.XLOOKUP(R28,'TB LTD 12.22'!$E:$E,'TB LTD 12.22'!$F:$F,),_xlfn.XLOOKUP(AJE!R28,'TB INC 12.22'!$B:$B,'TB INC 12.22'!$C:$C,))</f>
        <v>ביטוח דירקטורים + אחריות מקצועית</v>
      </c>
      <c r="T28" s="54">
        <f>-(_xlfn.XLOOKUP(Q28,'GL 12.22'!$D:$D,'GL 12.22'!$I:$I,)+_xlfn.XLOOKUP(Q28,'GL 12.22'!$D:$D,'GL 12.22'!$J:$J,))</f>
        <v>-947.26</v>
      </c>
      <c r="U28" s="26"/>
      <c r="AP28" s="1"/>
      <c r="AQ28" s="1"/>
      <c r="AR28" s="52"/>
    </row>
    <row r="29" spans="2:44" x14ac:dyDescent="0.35">
      <c r="C29" s="3"/>
      <c r="D29" t="str">
        <f t="shared" si="8"/>
        <v>INC</v>
      </c>
      <c r="E29" s="1" t="s">
        <v>1159</v>
      </c>
      <c r="F29" s="1">
        <f t="shared" ref="F29" si="9">_xlfn.NUMBERVALUE(MID(E29,2,5))</f>
        <v>30090</v>
      </c>
      <c r="G29" s="1" t="str">
        <f>IF(D29="LTD",_xlfn.XLOOKUP(F29,'TB LTD 12.22'!$E:$E,'TB LTD 12.22'!$F:$F,),_xlfn.XLOOKUP(AJE!F29,'TB INC 12.22'!$B:$B,'TB INC 12.22'!$C:$C,))</f>
        <v>30090 Additional Paid In Capital</v>
      </c>
      <c r="H29" s="52">
        <f>-H28</f>
        <v>-392054.16249999998</v>
      </c>
      <c r="P29" t="str">
        <f t="shared" si="2"/>
        <v>LTD</v>
      </c>
      <c r="Q29" s="1" t="s">
        <v>1777</v>
      </c>
      <c r="R29" s="1">
        <f t="shared" si="3"/>
        <v>65159</v>
      </c>
      <c r="S29" s="1" t="str">
        <f>IF(P29="LTD",_xlfn.XLOOKUP(R29,'TB LTD 12.22'!$E:$E,'TB LTD 12.22'!$F:$F,),_xlfn.XLOOKUP(AJE!R29,'TB INC 12.22'!$B:$B,'TB INC 12.22'!$C:$C,))</f>
        <v>נסיעה  SKO   2.2.22</v>
      </c>
      <c r="T29" s="54">
        <f>-(_xlfn.XLOOKUP(Q29,'GL 12.22'!$D:$D,'GL 12.22'!$I:$I,)+_xlfn.XLOOKUP(Q29,'GL 12.22'!$D:$D,'GL 12.22'!$J:$J,))</f>
        <v>-61749.59</v>
      </c>
      <c r="AP29" s="1"/>
      <c r="AQ29" s="1"/>
      <c r="AR29" s="52"/>
    </row>
    <row r="30" spans="2:44" x14ac:dyDescent="0.35">
      <c r="F30" s="1"/>
      <c r="G30" s="1"/>
      <c r="H30" s="52"/>
      <c r="P30" t="str">
        <f t="shared" si="2"/>
        <v>LTD</v>
      </c>
      <c r="Q30" s="1" t="s">
        <v>1820</v>
      </c>
      <c r="R30" s="1">
        <f t="shared" si="3"/>
        <v>62505</v>
      </c>
      <c r="S30" s="1" t="str">
        <f>IF(P30="LTD",_xlfn.XLOOKUP(R30,'TB LTD 12.22'!$E:$E,'TB LTD 12.22'!$F:$F,),_xlfn.XLOOKUP(AJE!R30,'TB INC 12.22'!$B:$B,'TB INC 12.22'!$C:$C,))</f>
        <v>Italy conference exp- Israeli workers 26-29.5.22</v>
      </c>
      <c r="T30" s="54">
        <f>-(_xlfn.XLOOKUP(Q30,'GL 12.22'!$D:$D,'GL 12.22'!$I:$I,)+_xlfn.XLOOKUP(Q30,'GL 12.22'!$D:$D,'GL 12.22'!$J:$J,))</f>
        <v>-12286.34</v>
      </c>
      <c r="U30" s="29"/>
      <c r="AL30">
        <v>3</v>
      </c>
      <c r="AM30" t="s">
        <v>20089</v>
      </c>
      <c r="AN30" t="s">
        <v>439</v>
      </c>
      <c r="AO30" t="s">
        <v>20085</v>
      </c>
      <c r="AP30" s="1">
        <v>25030</v>
      </c>
      <c r="AQ30" s="1" t="s">
        <v>20082</v>
      </c>
      <c r="AR30" s="52">
        <v>1993727.2989954385</v>
      </c>
    </row>
    <row r="31" spans="2:44" x14ac:dyDescent="0.35">
      <c r="B31">
        <v>8</v>
      </c>
      <c r="C31" s="2" t="s">
        <v>20324</v>
      </c>
      <c r="D31" t="str">
        <f t="shared" ref="D31" si="10">IF(LEFT(E31,1)="1","LTD","INC")</f>
        <v>INC</v>
      </c>
      <c r="E31" s="1" t="s">
        <v>1151</v>
      </c>
      <c r="F31" s="1">
        <f>_xlfn.NUMBERVALUE(MID(E31,2,5))</f>
        <v>27020</v>
      </c>
      <c r="G31" s="1" t="str">
        <f>IF(D31="LTD",_xlfn.XLOOKUP(F31,'TB LTD 12.22'!$E:$E,'TB LTD 12.22'!$F:$F,),_xlfn.XLOOKUP(AJE!F31,'TB INC 12.22'!$B:$B,'TB INC 12.22'!$C:$C,))</f>
        <v>27020 Designation under Section 422 Section 83(b) Election for Unvested Shares</v>
      </c>
      <c r="H31" s="52">
        <v>548875.82750000001</v>
      </c>
      <c r="O31" s="2"/>
      <c r="P31" t="str">
        <f t="shared" si="2"/>
        <v>LTD</v>
      </c>
      <c r="Q31" s="1" t="s">
        <v>1821</v>
      </c>
      <c r="R31" s="1">
        <f t="shared" si="3"/>
        <v>62506</v>
      </c>
      <c r="S31" s="1" t="str">
        <f>IF(P31="LTD",_xlfn.XLOOKUP(R31,'TB LTD 12.22'!$E:$E,'TB LTD 12.22'!$F:$F,),_xlfn.XLOOKUP(AJE!R31,'TB INC 12.22'!$B:$B,'TB INC 12.22'!$C:$C,))</f>
        <v>Italy conference expenses - Global 26-29.5.22</v>
      </c>
      <c r="T31" s="54">
        <f>-(_xlfn.XLOOKUP(Q31,'GL 12.22'!$D:$D,'GL 12.22'!$I:$I,)+_xlfn.XLOOKUP(Q31,'GL 12.22'!$D:$D,'GL 12.22'!$J:$J,))</f>
        <v>-30376.880000000001</v>
      </c>
      <c r="U31" s="54"/>
      <c r="AN31" t="s">
        <v>439</v>
      </c>
      <c r="AO31" t="s">
        <v>20086</v>
      </c>
      <c r="AP31" s="1">
        <v>35030</v>
      </c>
      <c r="AQ31" s="1" t="s">
        <v>20083</v>
      </c>
      <c r="AR31" s="52">
        <v>-699573.74254049442</v>
      </c>
    </row>
    <row r="32" spans="2:44" x14ac:dyDescent="0.35">
      <c r="D32" t="str">
        <f t="shared" ref="D32" si="11">IF(LEFT(E32,1)="1","LTD","INC")</f>
        <v>INC</v>
      </c>
      <c r="E32" s="1" t="s">
        <v>20323</v>
      </c>
      <c r="F32" s="1">
        <f t="shared" ref="F32" si="12">_xlfn.NUMBERVALUE(MID(E32,2,5))</f>
        <v>28000</v>
      </c>
      <c r="G32" s="1" t="str">
        <f>IF(D32="LTD",_xlfn.XLOOKUP(F32,'TB LTD 12.22'!$E:$E,'TB LTD 12.22'!$F:$F,),_xlfn.XLOOKUP(AJE!F32,'TB INC 12.22'!$B:$B,'TB INC 12.22'!$C:$C,))</f>
        <v xml:space="preserve">28000 Other long term liabilities </v>
      </c>
      <c r="H32" s="52">
        <f>-H31</f>
        <v>-548875.82750000001</v>
      </c>
      <c r="P32" t="str">
        <f t="shared" si="2"/>
        <v>LTD</v>
      </c>
      <c r="Q32" s="1" t="s">
        <v>1824</v>
      </c>
      <c r="R32" s="1">
        <f t="shared" si="3"/>
        <v>62509</v>
      </c>
      <c r="S32" s="1" t="str">
        <f>IF(P32="LTD",_xlfn.XLOOKUP(R32,'TB LTD 12.22'!$E:$E,'TB LTD 12.22'!$F:$F,),_xlfn.XLOOKUP(AJE!R32,'TB INC 12.22'!$B:$B,'TB INC 12.22'!$C:$C,))</f>
        <v>QBR Singapore 19-22.10.22</v>
      </c>
      <c r="T32" s="54">
        <f>-(_xlfn.XLOOKUP(Q32,'GL 12.22'!$D:$D,'GL 12.22'!$I:$I,)+_xlfn.XLOOKUP(Q32,'GL 12.22'!$D:$D,'GL 12.22'!$J:$J,))</f>
        <v>-13027.15</v>
      </c>
      <c r="U32" s="54"/>
      <c r="AM32" s="2"/>
      <c r="AN32" t="s">
        <v>439</v>
      </c>
      <c r="AO32" t="s">
        <v>20087</v>
      </c>
      <c r="AP32" s="1">
        <v>35130</v>
      </c>
      <c r="AQ32" s="1" t="s">
        <v>20084</v>
      </c>
      <c r="AR32" s="52">
        <v>-1272280.7823388157</v>
      </c>
    </row>
    <row r="33" spans="2:44" x14ac:dyDescent="0.35">
      <c r="F33" s="1"/>
      <c r="G33" s="1"/>
      <c r="H33" s="52"/>
      <c r="P33" t="str">
        <f t="shared" si="2"/>
        <v>LTD</v>
      </c>
      <c r="Q33" s="1" t="s">
        <v>1825</v>
      </c>
      <c r="R33" s="1">
        <f t="shared" si="3"/>
        <v>62510</v>
      </c>
      <c r="S33" s="1" t="str">
        <f>IF(P33="LTD",_xlfn.XLOOKUP(R33,'TB LTD 12.22'!$E:$E,'TB LTD 12.22'!$F:$F,),_xlfn.XLOOKUP(AJE!R33,'TB INC 12.22'!$B:$B,'TB INC 12.22'!$C:$C,))</f>
        <v>QBR IL 11-15.7.22</v>
      </c>
      <c r="T33" s="54">
        <f>-(_xlfn.XLOOKUP(Q33,'GL 12.22'!$D:$D,'GL 12.22'!$I:$I,)+_xlfn.XLOOKUP(Q33,'GL 12.22'!$D:$D,'GL 12.22'!$J:$J,))</f>
        <v>-9846</v>
      </c>
      <c r="U33" s="54"/>
      <c r="AN33" t="s">
        <v>439</v>
      </c>
      <c r="AO33" t="s">
        <v>1065</v>
      </c>
      <c r="AP33" s="1">
        <v>67003</v>
      </c>
      <c r="AQ33" s="1" t="s">
        <v>411</v>
      </c>
      <c r="AR33" s="52">
        <v>-21872.774116131601</v>
      </c>
    </row>
    <row r="34" spans="2:44" x14ac:dyDescent="0.35">
      <c r="F34" s="1"/>
      <c r="G34" s="1"/>
      <c r="H34" s="52"/>
      <c r="P34" t="str">
        <f t="shared" si="2"/>
        <v>LTD</v>
      </c>
      <c r="Q34" s="1" t="s">
        <v>1826</v>
      </c>
      <c r="R34" s="1">
        <f t="shared" si="3"/>
        <v>62511</v>
      </c>
      <c r="S34" s="1" t="str">
        <f>IF(P34="LTD",_xlfn.XLOOKUP(R34,'TB LTD 12.22'!$E:$E,'TB LTD 12.22'!$F:$F,),_xlfn.XLOOKUP(AJE!R34,'TB INC 12.22'!$B:$B,'TB INC 12.22'!$C:$C,))</f>
        <v>QBR IL 10-13.10.22</v>
      </c>
      <c r="T34" s="54">
        <f>-(_xlfn.XLOOKUP(Q34,'GL 12.22'!$D:$D,'GL 12.22'!$I:$I,)+_xlfn.XLOOKUP(Q34,'GL 12.22'!$D:$D,'GL 12.22'!$J:$J,))</f>
        <v>-11760.76</v>
      </c>
      <c r="U34" s="54"/>
      <c r="AM34" s="2"/>
      <c r="AP34" s="1"/>
      <c r="AQ34" s="1"/>
      <c r="AR34" s="52"/>
    </row>
    <row r="35" spans="2:44" x14ac:dyDescent="0.35">
      <c r="B35">
        <v>9</v>
      </c>
      <c r="C35" t="s">
        <v>20325</v>
      </c>
      <c r="D35" t="s">
        <v>439</v>
      </c>
      <c r="E35" s="1" t="s">
        <v>1038</v>
      </c>
      <c r="F35" s="1">
        <f>_xlfn.NUMBERVALUE(MID(E35,2,5))</f>
        <v>61300</v>
      </c>
      <c r="G35" s="1" t="s">
        <v>381</v>
      </c>
      <c r="H35" s="52">
        <v>211050.82540082477</v>
      </c>
      <c r="P35" t="str">
        <f>IF(LEFT(Q35,1)="1","LTD","INC")</f>
        <v>LTD</v>
      </c>
      <c r="Q35" s="1" t="s">
        <v>1897</v>
      </c>
      <c r="R35" s="1">
        <f>_xlfn.NUMBERVALUE(MID(Q35,2,5))</f>
        <v>65034</v>
      </c>
      <c r="S35" s="1" t="str">
        <f>IF(P35="LTD",_xlfn.XLOOKUP(R35,'TB LTD 12.22'!$E:$E,'TB LTD 12.22'!$F:$F,),_xlfn.XLOOKUP(AJE!R35,'TB INC 12.22'!$B:$B,'TB INC 12.22'!$C:$C,))</f>
        <v>הוצאות פחת</v>
      </c>
      <c r="T35" s="54">
        <f>-(_xlfn.XLOOKUP(Q35,'GL 12.22'!$D:$D,'GL 12.22'!$I:$I,)+_xlfn.XLOOKUP(Q35,'GL 12.22'!$D:$D,'GL 12.22'!$J:$J,))</f>
        <v>-152075</v>
      </c>
      <c r="U35" s="54"/>
      <c r="AM35" t="s">
        <v>20088</v>
      </c>
      <c r="AN35" t="s">
        <v>439</v>
      </c>
      <c r="AO35" t="s">
        <v>20085</v>
      </c>
      <c r="AP35" s="1">
        <v>25030</v>
      </c>
      <c r="AQ35" s="1" t="s">
        <v>20082</v>
      </c>
      <c r="AR35" s="52">
        <v>1186888.2252535801</v>
      </c>
    </row>
    <row r="36" spans="2:44" x14ac:dyDescent="0.35">
      <c r="D36" t="s">
        <v>439</v>
      </c>
      <c r="E36" s="1" t="s">
        <v>782</v>
      </c>
      <c r="F36" s="1">
        <f>_xlfn.NUMBERVALUE(MID(E36,2,5))</f>
        <v>35016</v>
      </c>
      <c r="G36" s="1" t="str">
        <f>IF(D36="LTD",_xlfn.XLOOKUP(F36,'TB LTD 12.22'!$E:$E,'TB LTD 12.22'!$F:$F,),_xlfn.XLOOKUP(AJE!F36,'TB INC 12.22'!$B:$B,'TB INC 12.22'!$C:$C,))</f>
        <v>הוצ לשלם עמלות מכירה</v>
      </c>
      <c r="H36" s="52">
        <f>-H35</f>
        <v>-211050.82540082477</v>
      </c>
      <c r="P36" t="str">
        <f t="shared" si="2"/>
        <v>LTD</v>
      </c>
      <c r="Q36" s="1" t="s">
        <v>1067</v>
      </c>
      <c r="R36" s="1">
        <f>_xlfn.NUMBERVALUE(MID(Q36,2,6))</f>
        <v>999999</v>
      </c>
      <c r="S36" s="1" t="s">
        <v>413</v>
      </c>
      <c r="T36" s="54">
        <f>-(_xlfn.XLOOKUP(Q36,'GL 12.22'!$D:$D,'GL 12.22'!$I:$I,)+_xlfn.XLOOKUP(Q36,'GL 12.22'!$D:$D,'GL 12.22'!$J:$J,))</f>
        <v>-495.58</v>
      </c>
      <c r="U36" s="54"/>
      <c r="AN36" t="s">
        <v>439</v>
      </c>
      <c r="AO36" t="s">
        <v>20086</v>
      </c>
      <c r="AP36" s="1">
        <v>35030</v>
      </c>
      <c r="AQ36" s="1" t="s">
        <v>20083</v>
      </c>
      <c r="AR36" s="52">
        <v>-365063.93861892581</v>
      </c>
    </row>
    <row r="37" spans="2:44" x14ac:dyDescent="0.35">
      <c r="F37" s="1"/>
      <c r="G37" s="1"/>
      <c r="H37" s="52"/>
      <c r="P37" t="str">
        <f t="shared" si="2"/>
        <v>LTD</v>
      </c>
      <c r="Q37" t="s">
        <v>20073</v>
      </c>
      <c r="R37" s="1">
        <f>_xlfn.NUMBERVALUE(MID(Q37,2,5))</f>
        <v>14475</v>
      </c>
      <c r="S37" s="1" t="str">
        <f>IF(P37="LTD",_xlfn.XLOOKUP(R37,'TB LTD 12.22'!$E:$E,'TB LTD 12.22'!$F:$F,),_xlfn.XLOOKUP(AJE!R37,'TB INC 12.22'!$B:$B,'TB INC 12.22'!$C:$C,))</f>
        <v>Unallocated T&amp;E</v>
      </c>
      <c r="T37" s="54">
        <f>-(_xlfn.XLOOKUP(Q37,'GL 12.22'!$D:$D,'GL 12.22'!$I:$I,)+_xlfn.XLOOKUP(Q37,'GL 12.22'!$D:$D,'GL 12.22'!$J:$J,))</f>
        <v>-35697.57</v>
      </c>
      <c r="U37" s="54"/>
      <c r="AM37" s="2"/>
      <c r="AN37" t="s">
        <v>439</v>
      </c>
      <c r="AO37" t="s">
        <v>20087</v>
      </c>
      <c r="AP37" s="1">
        <v>35130</v>
      </c>
      <c r="AQ37" s="1" t="s">
        <v>20084</v>
      </c>
      <c r="AR37" s="52">
        <v>-668587.3145831041</v>
      </c>
    </row>
    <row r="38" spans="2:44" x14ac:dyDescent="0.35">
      <c r="C38" s="3"/>
      <c r="D38" t="s">
        <v>439</v>
      </c>
      <c r="E38" s="1" t="s">
        <v>1032</v>
      </c>
      <c r="F38" s="1">
        <f>_xlfn.NUMBERVALUE(MID(E38,2,5))</f>
        <v>61200</v>
      </c>
      <c r="G38" s="1" t="str">
        <f>IF(D38="LTD",_xlfn.XLOOKUP(F38,'TB LTD 12.22'!$E:$E,'TB LTD 12.22'!$F:$F,),_xlfn.XLOOKUP(AJE!F38,'TB INC 12.22'!$B:$B,'TB INC 12.22'!$C:$C,))</f>
        <v>הוצ שכר שירות לקוחות</v>
      </c>
      <c r="H38" s="52">
        <v>12974.396539862404</v>
      </c>
      <c r="P38" t="str">
        <f t="shared" si="2"/>
        <v>LTD</v>
      </c>
      <c r="Q38" t="s">
        <v>20074</v>
      </c>
      <c r="R38" s="1">
        <f>_xlfn.NUMBERVALUE(MID(Q38,2,5))</f>
        <v>65212</v>
      </c>
      <c r="S38" s="1" t="str">
        <f>IF(P38="LTD",_xlfn.XLOOKUP(R38,'TB LTD 12.22'!$E:$E,'TB LTD 12.22'!$F:$F,),_xlfn.XLOOKUP(AJE!R38,'TB INC 12.22'!$B:$B,'TB INC 12.22'!$C:$C,))</f>
        <v>מתנות לעובדי Papaya</v>
      </c>
      <c r="T38" s="54">
        <f>-(_xlfn.XLOOKUP(Q38,'GL 12.22'!$D:$D,'GL 12.22'!$I:$I,)+_xlfn.XLOOKUP(Q38,'GL 12.22'!$D:$D,'GL 12.22'!$J:$J,))</f>
        <v>-82.65</v>
      </c>
      <c r="U38" s="54"/>
      <c r="AN38" t="s">
        <v>439</v>
      </c>
      <c r="AO38" t="s">
        <v>1065</v>
      </c>
      <c r="AP38" s="1">
        <v>67003</v>
      </c>
      <c r="AQ38" s="1" t="s">
        <v>411</v>
      </c>
      <c r="AR38" s="52">
        <v>-153236.97205155256</v>
      </c>
    </row>
    <row r="39" spans="2:44" x14ac:dyDescent="0.35">
      <c r="D39" t="s">
        <v>439</v>
      </c>
      <c r="E39" s="1" t="s">
        <v>783</v>
      </c>
      <c r="F39" s="1">
        <f>_xlfn.NUMBERVALUE(MID(E39,2,5))</f>
        <v>35017</v>
      </c>
      <c r="G39" s="1" t="str">
        <f>IF(D39="LTD",_xlfn.XLOOKUP(F39,'TB LTD 12.22'!$E:$E,'TB LTD 12.22'!$F:$F,),_xlfn.XLOOKUP(AJE!F39,'TB INC 12.22'!$B:$B,'TB INC 12.22'!$C:$C,))</f>
        <v>הוצ לשלם עמלות מכירה COS</v>
      </c>
      <c r="H39" s="52">
        <f>-H38</f>
        <v>-12974.396539862404</v>
      </c>
      <c r="P39" t="str">
        <f t="shared" si="2"/>
        <v>LTD</v>
      </c>
      <c r="Q39" t="s">
        <v>20263</v>
      </c>
      <c r="R39" s="1">
        <f>_xlfn.NUMBERVALUE(MID(Q39,2,5))</f>
        <v>67041</v>
      </c>
      <c r="S39" s="1" t="str">
        <f>IF(P39="LTD",_xlfn.XLOOKUP(R39,'TB LTD 12.22'!$E:$E,'TB LTD 12.22'!$F:$F,),_xlfn.XLOOKUP(AJE!R39,'TB INC 12.22'!$B:$B,'TB INC 12.22'!$C:$C,))</f>
        <v>הפרשי ביקורת</v>
      </c>
      <c r="T39" s="54">
        <f>-(_xlfn.XLOOKUP(Q39,'GL 12.22'!$D:$D,'GL 12.22'!$I:$I,)+_xlfn.XLOOKUP(Q39,'GL 12.22'!$D:$D,'GL 12.22'!$J:$J,))</f>
        <v>-18612.66</v>
      </c>
      <c r="U39" s="54"/>
      <c r="AO39"/>
      <c r="AP39" s="1"/>
      <c r="AQ39" s="1"/>
      <c r="AR39" s="52"/>
    </row>
    <row r="40" spans="2:44" x14ac:dyDescent="0.35">
      <c r="H40" s="52"/>
      <c r="P40" t="str">
        <f>IF(LEFT(Q40,1)="1","LTD",IF(LEFT(#REF!,1)="2","INC"," "))</f>
        <v>LTD</v>
      </c>
      <c r="Q40" s="1">
        <v>1999997000</v>
      </c>
      <c r="R40" s="1">
        <f>_xlfn.NUMBERVALUE(MID(Q40,2,6))</f>
        <v>999997</v>
      </c>
      <c r="S40" s="1" t="s">
        <v>641</v>
      </c>
      <c r="T40" s="25">
        <f>-SUM(T3:T39)</f>
        <v>1941928.9999999995</v>
      </c>
      <c r="U40" s="54"/>
      <c r="AL40">
        <v>4</v>
      </c>
      <c r="AM40" t="s">
        <v>20025</v>
      </c>
      <c r="AN40" t="s">
        <v>439</v>
      </c>
      <c r="AO40" s="1" t="s">
        <v>764</v>
      </c>
      <c r="AP40" s="1">
        <v>35011</v>
      </c>
      <c r="AQ40" s="1" t="s">
        <v>54</v>
      </c>
      <c r="AR40" s="63">
        <v>1640527.0939461535</v>
      </c>
    </row>
    <row r="41" spans="2:44" x14ac:dyDescent="0.35">
      <c r="D41" t="s">
        <v>20264</v>
      </c>
      <c r="E41" s="1" t="s">
        <v>1166</v>
      </c>
      <c r="F41" s="1">
        <f>_xlfn.NUMBERVALUE(MID(E41,2,5))</f>
        <v>70015</v>
      </c>
      <c r="G41" s="1" t="str">
        <f>IF(D41="LTD",_xlfn.XLOOKUP(F41,'TB LTD 12.22'!$E:$E,'TB LTD 12.22'!$F:$F,),_xlfn.XLOOKUP(AJE!F41,'TB INC 12.22'!$B:$B,'TB INC 12.22'!$C:$C,))</f>
        <v>70015 Sales:Commissions</v>
      </c>
      <c r="H41" s="52">
        <v>33514.969436850821</v>
      </c>
      <c r="Q41" s="1"/>
      <c r="R41" s="1"/>
      <c r="S41" s="1"/>
      <c r="T41" s="54"/>
      <c r="U41" s="54"/>
      <c r="AN41" t="s">
        <v>439</v>
      </c>
      <c r="AO41" s="1" t="s">
        <v>1038</v>
      </c>
      <c r="AP41" s="1">
        <v>61300</v>
      </c>
      <c r="AQ41" s="1" t="s">
        <v>381</v>
      </c>
      <c r="AR41" s="52">
        <v>-1640527.0939461535</v>
      </c>
    </row>
    <row r="42" spans="2:44" x14ac:dyDescent="0.35">
      <c r="D42" t="s">
        <v>20264</v>
      </c>
      <c r="E42" s="1" t="s">
        <v>1832</v>
      </c>
      <c r="F42" s="1">
        <f>_xlfn.NUMBERVALUE(MID(E42,2,5))</f>
        <v>21015</v>
      </c>
      <c r="G42" s="1" t="str">
        <f>IF(D42="LTD",_xlfn.XLOOKUP(F42,'TB LTD 12.22'!$E:$E,'TB LTD 12.22'!$F:$F,),_xlfn.XLOOKUP(AJE!F42,'TB INC 12.22'!$B:$B,'TB INC 12.22'!$C:$C,))</f>
        <v>21015 Accrued Liabilities US:Commissions</v>
      </c>
      <c r="H42" s="52">
        <f>-H41</f>
        <v>-33514.969436850821</v>
      </c>
      <c r="O42" s="2" t="s">
        <v>1859</v>
      </c>
      <c r="P42" t="str">
        <f>IF(LEFT(Q42,1)="1","LTD",IF(LEFT(#REF!,1)="2","INC"," "))</f>
        <v>LTD</v>
      </c>
      <c r="Q42" s="1">
        <v>1999993000</v>
      </c>
      <c r="R42" s="1">
        <f>_xlfn.NUMBERVALUE(MID(Q42,2,5))</f>
        <v>99999</v>
      </c>
      <c r="S42" s="1" t="s">
        <v>639</v>
      </c>
      <c r="T42" s="25">
        <f>$T$40*W42</f>
        <v>191221.27166275852</v>
      </c>
      <c r="U42" s="54"/>
      <c r="V42" t="s">
        <v>1861</v>
      </c>
      <c r="W42" s="60">
        <v>9.846975438481971E-2</v>
      </c>
      <c r="AR42" s="52"/>
    </row>
    <row r="43" spans="2:44" x14ac:dyDescent="0.35">
      <c r="F43" s="1"/>
      <c r="G43" s="1"/>
      <c r="H43" s="52"/>
      <c r="P43" t="str">
        <f>IF(LEFT(Q43,1)="1","LTD",IF(LEFT(#REF!,1)="2","INC"," "))</f>
        <v>LTD</v>
      </c>
      <c r="Q43" s="1">
        <v>1999994000</v>
      </c>
      <c r="R43" s="1">
        <f>_xlfn.NUMBERVALUE(MID(Q43,2,5))</f>
        <v>99999</v>
      </c>
      <c r="S43" s="1" t="s">
        <v>640</v>
      </c>
      <c r="T43" s="25">
        <f>$T$40*W43</f>
        <v>1140610.6889950782</v>
      </c>
      <c r="U43" s="53"/>
      <c r="V43" t="s">
        <v>457</v>
      </c>
      <c r="W43" s="60">
        <v>0.5873596248859142</v>
      </c>
      <c r="AL43" s="4"/>
      <c r="AN43" t="s">
        <v>20264</v>
      </c>
      <c r="AO43" t="s">
        <v>1127</v>
      </c>
      <c r="AP43" s="1">
        <v>12515</v>
      </c>
      <c r="AQ43" s="1" t="s">
        <v>531</v>
      </c>
      <c r="AR43" s="52">
        <v>1684344.4116642301</v>
      </c>
    </row>
    <row r="44" spans="2:44" x14ac:dyDescent="0.35">
      <c r="D44" t="s">
        <v>20264</v>
      </c>
      <c r="E44" s="1" t="s">
        <v>1196</v>
      </c>
      <c r="F44" s="1">
        <f>_xlfn.NUMBERVALUE(MID(E44,2,5))</f>
        <v>75010</v>
      </c>
      <c r="G44" s="1" t="str">
        <f>IF(D44="LTD",_xlfn.XLOOKUP(F44,'TB LTD 12.22'!$E:$E,'TB LTD 12.22'!$F:$F,),_xlfn.XLOOKUP(AJE!F44,'TB INC 12.22'!$B:$B,'TB INC 12.22'!$C:$C,))</f>
        <v>75010 Client Services:Bonus</v>
      </c>
      <c r="H44" s="52">
        <v>3625.5140099999999</v>
      </c>
      <c r="P44" t="str">
        <f>IF(LEFT(Q44,1)="1","LTD",IF(LEFT(#REF!,1)="2","INC"," "))</f>
        <v>LTD</v>
      </c>
      <c r="Q44" s="1">
        <v>1999995000</v>
      </c>
      <c r="R44" s="1">
        <f>_xlfn.NUMBERVALUE(MID(Q44,2,5))</f>
        <v>99999</v>
      </c>
      <c r="S44" s="1" t="s">
        <v>642</v>
      </c>
      <c r="T44" s="25">
        <f>$T$40*W44</f>
        <v>96498.300736711797</v>
      </c>
      <c r="V44" t="s">
        <v>458</v>
      </c>
      <c r="W44" s="60">
        <v>4.9691981909076914E-2</v>
      </c>
      <c r="AL44" s="4"/>
      <c r="AN44" t="s">
        <v>20264</v>
      </c>
      <c r="AO44" s="1" t="s">
        <v>1166</v>
      </c>
      <c r="AP44" s="1">
        <v>70015</v>
      </c>
      <c r="AQ44" s="1" t="s">
        <v>572</v>
      </c>
      <c r="AR44" s="52">
        <v>-1684344.4116642301</v>
      </c>
    </row>
    <row r="45" spans="2:44" x14ac:dyDescent="0.35">
      <c r="D45" t="s">
        <v>20264</v>
      </c>
      <c r="E45" s="1" t="s">
        <v>1134</v>
      </c>
      <c r="F45" s="1">
        <f>_xlfn.NUMBERVALUE(MID(E45,2,5))</f>
        <v>21020</v>
      </c>
      <c r="G45" s="1" t="str">
        <f>IF(D45="LTD",_xlfn.XLOOKUP(F45,'TB LTD 12.22'!$E:$E,'TB LTD 12.22'!$F:$F,),_xlfn.XLOOKUP(AJE!F45,'TB INC 12.22'!$B:$B,'TB INC 12.22'!$C:$C,))</f>
        <v>21020 Accrued Liabilities US:Bonuses</v>
      </c>
      <c r="H45" s="52">
        <f>-H44</f>
        <v>-3625.5140099999999</v>
      </c>
      <c r="P45" t="str">
        <f>IF(LEFT(Q45,1)="1","LTD",IF(LEFT(#REF!,1)="2","INC"," "))</f>
        <v>LTD</v>
      </c>
      <c r="Q45" s="1">
        <v>1999996000</v>
      </c>
      <c r="R45" s="1">
        <f>_xlfn.NUMBERVALUE(MID(Q45,2,5))</f>
        <v>99999</v>
      </c>
      <c r="S45" s="1" t="s">
        <v>643</v>
      </c>
      <c r="T45" s="25">
        <f>$T$40*W45</f>
        <v>150786.89083480689</v>
      </c>
      <c r="U45" s="53"/>
      <c r="V45" t="s">
        <v>459</v>
      </c>
      <c r="W45" s="60">
        <v>7.7647993739630508E-2</v>
      </c>
      <c r="AM45" s="2"/>
    </row>
    <row r="46" spans="2:44" x14ac:dyDescent="0.35">
      <c r="F46" s="1"/>
      <c r="G46" s="1"/>
      <c r="H46" s="52"/>
      <c r="P46" t="str">
        <f>IF(LEFT(Q46,1)="1","LTD",IF(LEFT(#REF!,1)="2","INC"," "))</f>
        <v>LTD</v>
      </c>
      <c r="Q46" s="1">
        <v>1999997000</v>
      </c>
      <c r="R46" s="1">
        <f>_xlfn.NUMBERVALUE(MID(Q46,2,5))</f>
        <v>99999</v>
      </c>
      <c r="S46" s="1" t="s">
        <v>641</v>
      </c>
      <c r="T46" s="25">
        <f>-SUM(T42:T45)</f>
        <v>-1579117.1522293554</v>
      </c>
      <c r="U46" s="53"/>
      <c r="V46" t="s">
        <v>460</v>
      </c>
      <c r="W46" s="60">
        <v>0.18683064508055858</v>
      </c>
      <c r="AL46" s="4"/>
      <c r="AM46" s="224" t="s">
        <v>20319</v>
      </c>
      <c r="AN46" t="s">
        <v>439</v>
      </c>
      <c r="AO46" t="s">
        <v>20024</v>
      </c>
      <c r="AP46" s="1">
        <v>20700</v>
      </c>
      <c r="AQ46" s="1" t="s">
        <v>1386</v>
      </c>
      <c r="AR46" s="30">
        <v>28126.74</v>
      </c>
    </row>
    <row r="47" spans="2:44" x14ac:dyDescent="0.35">
      <c r="C47" s="3"/>
      <c r="F47" s="1"/>
      <c r="G47" s="1"/>
      <c r="H47" s="52"/>
      <c r="Q47" s="1"/>
      <c r="R47" s="1"/>
      <c r="S47" s="1"/>
      <c r="T47" s="53"/>
      <c r="U47" s="53"/>
      <c r="AL47" s="4"/>
      <c r="AM47" s="224"/>
      <c r="AN47" t="s">
        <v>439</v>
      </c>
      <c r="AO47" s="1" t="s">
        <v>1065</v>
      </c>
      <c r="AP47" s="1">
        <v>67003</v>
      </c>
      <c r="AQ47" s="1" t="s">
        <v>411</v>
      </c>
      <c r="AR47" s="52">
        <v>-28126.74</v>
      </c>
    </row>
    <row r="48" spans="2:44" x14ac:dyDescent="0.35">
      <c r="F48" s="1"/>
      <c r="G48" s="1"/>
      <c r="H48" s="52"/>
      <c r="Q48" s="1"/>
      <c r="R48" s="1"/>
      <c r="S48" s="1"/>
      <c r="T48" s="53"/>
      <c r="AO48"/>
      <c r="AP48" s="1"/>
      <c r="AQ48" s="1"/>
      <c r="AR48" s="52"/>
    </row>
    <row r="49" spans="3:44" x14ac:dyDescent="0.35">
      <c r="F49" s="1"/>
      <c r="G49" s="1"/>
      <c r="H49" s="52"/>
      <c r="O49" s="2" t="s">
        <v>1862</v>
      </c>
      <c r="P49" t="str">
        <f>IF(LEFT(Q49,1)="1","LTD","INC")</f>
        <v>INC</v>
      </c>
      <c r="Q49" s="1" t="s">
        <v>1180</v>
      </c>
      <c r="R49" s="1">
        <f t="shared" ref="R49:R56" si="13">_xlfn.NUMBERVALUE(MID(Q49,2,5))</f>
        <v>70095</v>
      </c>
      <c r="S49" s="1" t="str">
        <f>IF(P49="LTD",_xlfn.XLOOKUP(R49,'TB LTD 12.22'!$E:$E,'TB LTD 12.22'!$F:$F,),_xlfn.XLOOKUP(AJE!R49,'TB INC 12.22'!$B:$B,'TB INC 12.22'!$C:$C,))</f>
        <v>70095 Sales:Computer and Equipment</v>
      </c>
      <c r="T49" s="54">
        <f>-(_xlfn.XLOOKUP(Q49,'GL 12.22'!$D:$D,'GL 12.22'!$I:$I,)+_xlfn.XLOOKUP(Q49,'GL 12.22'!$D:$D,'GL 12.22'!$J:$J,))</f>
        <v>-46503.03</v>
      </c>
      <c r="U49" s="54"/>
      <c r="AL49" s="4">
        <v>11</v>
      </c>
      <c r="AM49" t="s">
        <v>20032</v>
      </c>
      <c r="AN49" t="s">
        <v>20264</v>
      </c>
      <c r="AO49" t="s">
        <v>1834</v>
      </c>
      <c r="AP49" s="1">
        <v>60005</v>
      </c>
      <c r="AQ49" s="1" t="s">
        <v>1622</v>
      </c>
      <c r="AR49" s="30">
        <v>-33846.15</v>
      </c>
    </row>
    <row r="50" spans="3:44" x14ac:dyDescent="0.35">
      <c r="F50" s="1"/>
      <c r="G50" s="1"/>
      <c r="H50" s="52"/>
      <c r="P50" t="str">
        <f t="shared" ref="P50:P62" si="14">IF(LEFT(Q50,1)="1","LTD","INC")</f>
        <v>INC</v>
      </c>
      <c r="Q50" s="1" t="s">
        <v>1214</v>
      </c>
      <c r="R50" s="1">
        <f t="shared" si="13"/>
        <v>80061</v>
      </c>
      <c r="S50" s="1" t="str">
        <f>IF(P50="LTD",_xlfn.XLOOKUP(R50,'TB LTD 12.22'!$E:$E,'TB LTD 12.22'!$F:$F,),_xlfn.XLOOKUP(AJE!R50,'TB INC 12.22'!$B:$B,'TB INC 12.22'!$C:$C,))</f>
        <v>80061 General and Administrative:Company Events</v>
      </c>
      <c r="T50" s="54">
        <f>-(_xlfn.XLOOKUP(Q50,'GL 12.22'!$D:$D,'GL 12.22'!$I:$I,)+_xlfn.XLOOKUP(Q50,'GL 12.22'!$D:$D,'GL 12.22'!$J:$J,))</f>
        <v>-110100.18</v>
      </c>
      <c r="U50" s="54"/>
      <c r="AL50" s="4"/>
      <c r="AM50" s="2" t="s">
        <v>20318</v>
      </c>
      <c r="AN50" t="s">
        <v>20264</v>
      </c>
      <c r="AO50" t="s">
        <v>1835</v>
      </c>
      <c r="AP50" s="1">
        <v>60010</v>
      </c>
      <c r="AQ50" s="1" t="s">
        <v>1623</v>
      </c>
      <c r="AR50" s="30">
        <v>-5000</v>
      </c>
    </row>
    <row r="51" spans="3:44" x14ac:dyDescent="0.35">
      <c r="F51" s="1"/>
      <c r="G51" s="1"/>
      <c r="H51" s="52"/>
      <c r="P51" t="str">
        <f t="shared" si="14"/>
        <v>INC</v>
      </c>
      <c r="Q51" s="1" t="s">
        <v>1216</v>
      </c>
      <c r="R51" s="1">
        <f t="shared" si="13"/>
        <v>80095</v>
      </c>
      <c r="S51" s="1" t="str">
        <f>IF(P51="LTD",_xlfn.XLOOKUP(R51,'TB LTD 12.22'!$E:$E,'TB LTD 12.22'!$F:$F,),_xlfn.XLOOKUP(AJE!R51,'TB INC 12.22'!$B:$B,'TB INC 12.22'!$C:$C,))</f>
        <v>80095 General and Administrative:Computer and Equipment</v>
      </c>
      <c r="T51" s="54">
        <f>-(_xlfn.XLOOKUP(Q51,'GL 12.22'!$D:$D,'GL 12.22'!$I:$I,)+_xlfn.XLOOKUP(Q51,'GL 12.22'!$D:$D,'GL 12.22'!$J:$J,))</f>
        <v>-19876.849999999999</v>
      </c>
      <c r="AN51" t="s">
        <v>20264</v>
      </c>
      <c r="AO51" t="s">
        <v>1836</v>
      </c>
      <c r="AP51" s="1">
        <v>60017</v>
      </c>
      <c r="AQ51" s="1" t="s">
        <v>1624</v>
      </c>
      <c r="AR51" s="30">
        <v>-10000</v>
      </c>
    </row>
    <row r="52" spans="3:44" x14ac:dyDescent="0.35">
      <c r="F52" s="1"/>
      <c r="G52" s="1"/>
      <c r="H52" s="52"/>
      <c r="P52" t="str">
        <f t="shared" si="14"/>
        <v>INC</v>
      </c>
      <c r="Q52" s="1" t="s">
        <v>1217</v>
      </c>
      <c r="R52" s="1">
        <f t="shared" si="13"/>
        <v>80110</v>
      </c>
      <c r="S52" s="1" t="str">
        <f>IF(P52="LTD",_xlfn.XLOOKUP(R52,'TB LTD 12.22'!$E:$E,'TB LTD 12.22'!$F:$F,),_xlfn.XLOOKUP(AJE!R52,'TB INC 12.22'!$B:$B,'TB INC 12.22'!$C:$C,))</f>
        <v>80110 General and Administrative:Rent</v>
      </c>
      <c r="T52" s="54">
        <f>-(_xlfn.XLOOKUP(Q52,'GL 12.22'!$D:$D,'GL 12.22'!$I:$I,)+_xlfn.XLOOKUP(Q52,'GL 12.22'!$D:$D,'GL 12.22'!$J:$J,))</f>
        <v>-44338.38</v>
      </c>
      <c r="U52" s="26"/>
      <c r="AN52" t="s">
        <v>20264</v>
      </c>
      <c r="AO52" t="s">
        <v>1837</v>
      </c>
      <c r="AP52" s="1">
        <v>60020</v>
      </c>
      <c r="AQ52" s="1" t="s">
        <v>1625</v>
      </c>
      <c r="AR52" s="30">
        <v>-647.30999999999995</v>
      </c>
    </row>
    <row r="53" spans="3:44" x14ac:dyDescent="0.35">
      <c r="F53" s="1"/>
      <c r="G53" s="1"/>
      <c r="H53" s="52"/>
      <c r="P53" t="str">
        <f t="shared" si="14"/>
        <v>INC</v>
      </c>
      <c r="Q53" s="1" t="s">
        <v>1220</v>
      </c>
      <c r="R53" s="1">
        <f t="shared" si="13"/>
        <v>80250</v>
      </c>
      <c r="S53" s="1" t="str">
        <f>IF(P53="LTD",_xlfn.XLOOKUP(R53,'TB LTD 12.22'!$E:$E,'TB LTD 12.22'!$F:$F,),_xlfn.XLOOKUP(AJE!R53,'TB INC 12.22'!$B:$B,'TB INC 12.22'!$C:$C,))</f>
        <v>80250 General and Administrative:Insurance</v>
      </c>
      <c r="T53" s="54">
        <f>-(_xlfn.XLOOKUP(Q53,'GL 12.22'!$D:$D,'GL 12.22'!$I:$I,)+_xlfn.XLOOKUP(Q53,'GL 12.22'!$D:$D,'GL 12.22'!$J:$J,))</f>
        <v>-67373.33</v>
      </c>
      <c r="U53" s="26"/>
      <c r="AN53" t="s">
        <v>20264</v>
      </c>
      <c r="AO53" t="s">
        <v>1838</v>
      </c>
      <c r="AP53" s="1">
        <v>60024</v>
      </c>
      <c r="AQ53" s="1" t="s">
        <v>1626</v>
      </c>
      <c r="AR53" s="30">
        <v>-200</v>
      </c>
    </row>
    <row r="54" spans="3:44" x14ac:dyDescent="0.35">
      <c r="F54" s="1"/>
      <c r="G54" s="1"/>
      <c r="H54" s="52"/>
      <c r="P54" t="str">
        <f t="shared" si="14"/>
        <v>INC</v>
      </c>
      <c r="Q54" s="1" t="s">
        <v>1222</v>
      </c>
      <c r="R54" s="1">
        <f t="shared" si="13"/>
        <v>80261</v>
      </c>
      <c r="S54" s="1" t="str">
        <f>IF(P54="LTD",_xlfn.XLOOKUP(R54,'TB LTD 12.22'!$E:$E,'TB LTD 12.22'!$F:$F,),_xlfn.XLOOKUP(AJE!R54,'TB INC 12.22'!$B:$B,'TB INC 12.22'!$C:$C,))</f>
        <v>80261 Gifts and Donations</v>
      </c>
      <c r="T54" s="54">
        <f>-(_xlfn.XLOOKUP(Q54,'GL 12.22'!$D:$D,'GL 12.22'!$I:$I,)+_xlfn.XLOOKUP(Q54,'GL 12.22'!$D:$D,'GL 12.22'!$J:$J,))</f>
        <v>-43327.09</v>
      </c>
      <c r="U54" s="26"/>
      <c r="AN54" t="s">
        <v>20264</v>
      </c>
      <c r="AO54" t="s">
        <v>1839</v>
      </c>
      <c r="AP54" s="1">
        <v>60025</v>
      </c>
      <c r="AQ54" s="1" t="s">
        <v>1627</v>
      </c>
      <c r="AR54" s="30">
        <v>-2816.69</v>
      </c>
    </row>
    <row r="55" spans="3:44" x14ac:dyDescent="0.35">
      <c r="F55" s="1"/>
      <c r="G55" s="1"/>
      <c r="H55" s="52"/>
      <c r="P55" t="str">
        <f t="shared" si="14"/>
        <v>INC</v>
      </c>
      <c r="Q55" s="1" t="s">
        <v>1847</v>
      </c>
      <c r="R55" s="1">
        <f t="shared" si="13"/>
        <v>60095</v>
      </c>
      <c r="S55" s="1" t="str">
        <f>IF(P55="LTD",_xlfn.XLOOKUP(R55,'TB LTD 12.22'!$E:$E,'TB LTD 12.22'!$F:$F,),_xlfn.XLOOKUP(AJE!R55,'TB INC 12.22'!$B:$B,'TB INC 12.22'!$C:$C,))</f>
        <v>60095 Engineering:Computer and Equipment</v>
      </c>
      <c r="T55" s="54">
        <f>-(_xlfn.XLOOKUP(Q55,'GL 12.22'!$D:$D,'GL 12.22'!$I:$I,)+_xlfn.XLOOKUP(Q55,'GL 12.22'!$D:$D,'GL 12.22'!$J:$J,))</f>
        <v>-209.36</v>
      </c>
      <c r="U55" s="26"/>
      <c r="AN55" t="s">
        <v>20264</v>
      </c>
      <c r="AO55" t="s">
        <v>1840</v>
      </c>
      <c r="AP55" s="1">
        <v>60030</v>
      </c>
      <c r="AQ55" s="1" t="s">
        <v>1628</v>
      </c>
      <c r="AR55" s="30">
        <v>-3518.72</v>
      </c>
    </row>
    <row r="56" spans="3:44" x14ac:dyDescent="0.35">
      <c r="C56" s="3"/>
      <c r="F56" s="1"/>
      <c r="G56" s="1"/>
      <c r="H56" s="52"/>
      <c r="P56" t="str">
        <f t="shared" si="14"/>
        <v>INC</v>
      </c>
      <c r="Q56" s="1" t="s">
        <v>1853</v>
      </c>
      <c r="R56" s="1">
        <f t="shared" si="13"/>
        <v>72095</v>
      </c>
      <c r="S56" s="1" t="str">
        <f>IF(P56="LTD",_xlfn.XLOOKUP(R56,'TB LTD 12.22'!$E:$E,'TB LTD 12.22'!$F:$F,),_xlfn.XLOOKUP(AJE!R56,'TB INC 12.22'!$B:$B,'TB INC 12.22'!$C:$C,))</f>
        <v>72095 Marketing:Computer and Equipment</v>
      </c>
      <c r="T56" s="54">
        <f>-(_xlfn.XLOOKUP(Q56,'GL 12.22'!$D:$D,'GL 12.22'!$I:$I,)+_xlfn.XLOOKUP(Q56,'GL 12.22'!$D:$D,'GL 12.22'!$J:$J,))</f>
        <v>-1806.24</v>
      </c>
      <c r="U56" s="26"/>
      <c r="AN56" t="s">
        <v>20264</v>
      </c>
      <c r="AO56" t="s">
        <v>1841</v>
      </c>
      <c r="AP56" s="1">
        <v>60031</v>
      </c>
      <c r="AQ56" s="1" t="s">
        <v>1629</v>
      </c>
      <c r="AR56" s="30">
        <v>-400</v>
      </c>
    </row>
    <row r="57" spans="3:44" x14ac:dyDescent="0.35">
      <c r="F57" s="1"/>
      <c r="G57" s="1"/>
      <c r="H57" s="52"/>
      <c r="P57" t="str">
        <f t="shared" si="14"/>
        <v>INC</v>
      </c>
      <c r="Q57" s="1">
        <v>2999997000</v>
      </c>
      <c r="R57" s="1">
        <f>_xlfn.NUMBERVALUE(MID(Q57,2,6))</f>
        <v>999997</v>
      </c>
      <c r="S57" s="1" t="s">
        <v>641</v>
      </c>
      <c r="T57" s="53">
        <f>-SUM(T49:T56)</f>
        <v>333534.45999999996</v>
      </c>
      <c r="AM57" s="2"/>
      <c r="AN57" t="s">
        <v>20264</v>
      </c>
      <c r="AO57" t="s">
        <v>1842</v>
      </c>
      <c r="AP57" s="1">
        <v>60040</v>
      </c>
      <c r="AQ57" s="1" t="s">
        <v>1630</v>
      </c>
      <c r="AR57" s="30">
        <v>-4896.18</v>
      </c>
    </row>
    <row r="58" spans="3:44" x14ac:dyDescent="0.35">
      <c r="F58" s="1"/>
      <c r="G58" s="1"/>
      <c r="H58" s="52"/>
      <c r="Q58" s="1"/>
      <c r="R58" s="1"/>
      <c r="S58" s="1"/>
      <c r="T58" s="53"/>
      <c r="AN58" t="s">
        <v>20264</v>
      </c>
      <c r="AO58" t="s">
        <v>1843</v>
      </c>
      <c r="AP58" s="1">
        <v>60050</v>
      </c>
      <c r="AQ58" s="1" t="s">
        <v>1631</v>
      </c>
      <c r="AR58" s="30">
        <v>-211.35</v>
      </c>
    </row>
    <row r="59" spans="3:44" x14ac:dyDescent="0.35">
      <c r="F59" s="1"/>
      <c r="G59" s="1"/>
      <c r="H59" s="52"/>
      <c r="O59" s="2" t="s">
        <v>1863</v>
      </c>
      <c r="P59" t="str">
        <f t="shared" si="14"/>
        <v>INC</v>
      </c>
      <c r="Q59" s="1">
        <v>2999993000</v>
      </c>
      <c r="R59" s="1">
        <f>_xlfn.NUMBERVALUE(MID(Q59,2,6))</f>
        <v>999993</v>
      </c>
      <c r="S59" s="1" t="s">
        <v>639</v>
      </c>
      <c r="T59" s="25">
        <f>$T$57*W59</f>
        <v>59647.586577072121</v>
      </c>
      <c r="V59" t="s">
        <v>1861</v>
      </c>
      <c r="W59" s="28">
        <v>0.17883485435679458</v>
      </c>
      <c r="AN59" t="s">
        <v>20264</v>
      </c>
      <c r="AO59" t="s">
        <v>1844</v>
      </c>
      <c r="AP59" s="1">
        <v>60055</v>
      </c>
      <c r="AQ59" s="1" t="s">
        <v>1632</v>
      </c>
      <c r="AR59" s="30">
        <v>-411.8</v>
      </c>
    </row>
    <row r="60" spans="3:44" x14ac:dyDescent="0.35">
      <c r="F60" s="1"/>
      <c r="G60" s="1"/>
      <c r="H60" s="52"/>
      <c r="P60" t="str">
        <f t="shared" si="14"/>
        <v>INC</v>
      </c>
      <c r="Q60" s="1">
        <v>2999995000</v>
      </c>
      <c r="R60" s="1">
        <f>_xlfn.NUMBERVALUE(MID(Q60,2,6))</f>
        <v>999995</v>
      </c>
      <c r="S60" s="1" t="s">
        <v>642</v>
      </c>
      <c r="T60" s="25">
        <f>$T$57*W60</f>
        <v>193786.89871858983</v>
      </c>
      <c r="V60" t="s">
        <v>458</v>
      </c>
      <c r="W60" s="28">
        <v>0.5810101262657833</v>
      </c>
      <c r="AM60" s="2"/>
      <c r="AN60" t="s">
        <v>20264</v>
      </c>
      <c r="AO60" t="s">
        <v>1845</v>
      </c>
      <c r="AP60" s="1">
        <v>60065</v>
      </c>
      <c r="AQ60" s="1" t="s">
        <v>1633</v>
      </c>
      <c r="AR60" s="30">
        <v>-100</v>
      </c>
    </row>
    <row r="61" spans="3:44" x14ac:dyDescent="0.35">
      <c r="F61" s="1"/>
      <c r="G61" s="1"/>
      <c r="H61" s="52"/>
      <c r="P61" t="str">
        <f t="shared" si="14"/>
        <v>INC</v>
      </c>
      <c r="Q61" s="1">
        <v>2999996000</v>
      </c>
      <c r="R61" s="1">
        <f>_xlfn.NUMBERVALUE(MID(Q61,2,6))</f>
        <v>999996</v>
      </c>
      <c r="S61" s="1" t="s">
        <v>643</v>
      </c>
      <c r="T61" s="25">
        <f>$T$57*W61</f>
        <v>67111.353090386285</v>
      </c>
      <c r="V61" t="s">
        <v>459</v>
      </c>
      <c r="W61" s="28">
        <v>0.20121265158144766</v>
      </c>
      <c r="AN61" t="s">
        <v>20264</v>
      </c>
      <c r="AO61" t="s">
        <v>1846</v>
      </c>
      <c r="AP61" s="1">
        <v>60075</v>
      </c>
      <c r="AQ61" s="1" t="s">
        <v>1634</v>
      </c>
      <c r="AR61" s="30">
        <v>-160.66</v>
      </c>
    </row>
    <row r="62" spans="3:44" x14ac:dyDescent="0.35">
      <c r="F62" s="1"/>
      <c r="G62" s="1"/>
      <c r="H62" s="52"/>
      <c r="P62" t="str">
        <f t="shared" si="14"/>
        <v>INC</v>
      </c>
      <c r="Q62" s="1">
        <v>2999997000</v>
      </c>
      <c r="R62" s="1">
        <f>_xlfn.NUMBERVALUE(MID(Q62,2,6))</f>
        <v>999997</v>
      </c>
      <c r="S62" s="1" t="s">
        <v>641</v>
      </c>
      <c r="T62" s="25">
        <f>-SUM(T59:T61)</f>
        <v>-320545.83838604821</v>
      </c>
      <c r="U62" s="52"/>
      <c r="V62" t="s">
        <v>460</v>
      </c>
      <c r="W62" s="28">
        <v>3.89423677959745E-2</v>
      </c>
      <c r="AN62" t="s">
        <v>20264</v>
      </c>
      <c r="AO62" t="s">
        <v>1267</v>
      </c>
      <c r="AP62" s="1">
        <v>60070</v>
      </c>
      <c r="AQ62" s="1" t="s">
        <v>669</v>
      </c>
      <c r="AR62" s="30">
        <v>-127.95</v>
      </c>
    </row>
    <row r="63" spans="3:44" x14ac:dyDescent="0.35">
      <c r="F63" s="1"/>
      <c r="G63" s="1"/>
      <c r="H63" s="52"/>
      <c r="AM63" s="2"/>
      <c r="AN63" t="s">
        <v>20264</v>
      </c>
      <c r="AO63" t="s">
        <v>1164</v>
      </c>
      <c r="AP63" s="1">
        <v>70005</v>
      </c>
      <c r="AQ63" s="1" t="s">
        <v>570</v>
      </c>
      <c r="AR63" s="30">
        <v>33846.15</v>
      </c>
    </row>
    <row r="64" spans="3:44" x14ac:dyDescent="0.35">
      <c r="F64" s="1"/>
      <c r="G64" s="1"/>
      <c r="H64" s="52"/>
      <c r="AM64" s="2"/>
      <c r="AN64" t="s">
        <v>20264</v>
      </c>
      <c r="AO64" s="1" t="s">
        <v>1165</v>
      </c>
      <c r="AP64" s="1">
        <v>70010</v>
      </c>
      <c r="AQ64" s="1" t="s">
        <v>571</v>
      </c>
      <c r="AR64" s="30">
        <v>5000</v>
      </c>
    </row>
    <row r="65" spans="3:44" x14ac:dyDescent="0.35">
      <c r="C65" s="3"/>
      <c r="F65" s="1"/>
      <c r="G65" s="1"/>
      <c r="H65" s="52"/>
      <c r="AM65" s="2"/>
      <c r="AN65" t="s">
        <v>20264</v>
      </c>
      <c r="AO65" s="1" t="s">
        <v>1231</v>
      </c>
      <c r="AP65" s="1">
        <v>70017</v>
      </c>
      <c r="AQ65" s="1" t="s">
        <v>670</v>
      </c>
      <c r="AR65" s="30">
        <v>10000</v>
      </c>
    </row>
    <row r="66" spans="3:44" x14ac:dyDescent="0.35">
      <c r="F66" s="1"/>
      <c r="G66" s="1"/>
      <c r="H66" s="52"/>
      <c r="AM66" s="2"/>
      <c r="AN66" t="s">
        <v>20264</v>
      </c>
      <c r="AO66" t="s">
        <v>1167</v>
      </c>
      <c r="AP66" s="1">
        <v>70020</v>
      </c>
      <c r="AQ66" s="1" t="s">
        <v>573</v>
      </c>
      <c r="AR66" s="30">
        <v>647.30999999999995</v>
      </c>
    </row>
    <row r="67" spans="3:44" x14ac:dyDescent="0.35">
      <c r="F67" s="1"/>
      <c r="G67" s="1"/>
      <c r="H67" s="52"/>
      <c r="AN67" t="s">
        <v>20264</v>
      </c>
      <c r="AO67" t="s">
        <v>1168</v>
      </c>
      <c r="AP67" s="1">
        <v>70024</v>
      </c>
      <c r="AQ67" s="1" t="s">
        <v>574</v>
      </c>
      <c r="AR67" s="30">
        <v>200</v>
      </c>
    </row>
    <row r="68" spans="3:44" x14ac:dyDescent="0.35">
      <c r="F68" s="1"/>
      <c r="G68" s="1"/>
      <c r="H68" s="52"/>
      <c r="AN68" t="s">
        <v>20264</v>
      </c>
      <c r="AO68" t="s">
        <v>1169</v>
      </c>
      <c r="AP68" s="1">
        <v>70025</v>
      </c>
      <c r="AQ68" s="1" t="s">
        <v>575</v>
      </c>
      <c r="AR68" s="30">
        <v>2816.69</v>
      </c>
    </row>
    <row r="69" spans="3:44" x14ac:dyDescent="0.35">
      <c r="F69" s="1"/>
      <c r="G69" s="1"/>
      <c r="H69" s="52"/>
      <c r="AN69" t="s">
        <v>20264</v>
      </c>
      <c r="AO69" t="s">
        <v>1170</v>
      </c>
      <c r="AP69" s="1">
        <v>70030</v>
      </c>
      <c r="AQ69" s="1" t="s">
        <v>576</v>
      </c>
      <c r="AR69" s="30">
        <v>3518.72</v>
      </c>
    </row>
    <row r="70" spans="3:44" x14ac:dyDescent="0.35">
      <c r="F70" s="1"/>
      <c r="G70" s="1"/>
      <c r="H70" s="52"/>
      <c r="AN70" t="s">
        <v>20264</v>
      </c>
      <c r="AO70" t="s">
        <v>1851</v>
      </c>
      <c r="AP70" s="1">
        <v>70031</v>
      </c>
      <c r="AQ70" s="1" t="s">
        <v>1639</v>
      </c>
      <c r="AR70" s="30">
        <v>400</v>
      </c>
    </row>
    <row r="71" spans="3:44" x14ac:dyDescent="0.35">
      <c r="F71" s="1"/>
      <c r="G71" s="1"/>
      <c r="H71" s="52"/>
      <c r="AN71" t="s">
        <v>20264</v>
      </c>
      <c r="AO71" s="1" t="s">
        <v>1172</v>
      </c>
      <c r="AP71" s="1">
        <v>70040</v>
      </c>
      <c r="AQ71" s="1" t="s">
        <v>578</v>
      </c>
      <c r="AR71" s="30">
        <v>4896.18</v>
      </c>
    </row>
    <row r="72" spans="3:44" x14ac:dyDescent="0.35">
      <c r="F72" s="1"/>
      <c r="G72" s="1"/>
      <c r="H72" s="52"/>
      <c r="AN72" t="s">
        <v>20264</v>
      </c>
      <c r="AO72" s="1" t="s">
        <v>1173</v>
      </c>
      <c r="AP72" s="1">
        <v>70050</v>
      </c>
      <c r="AQ72" s="1" t="s">
        <v>579</v>
      </c>
      <c r="AR72" s="30">
        <v>211.35</v>
      </c>
    </row>
    <row r="73" spans="3:44" x14ac:dyDescent="0.35">
      <c r="F73" s="1"/>
      <c r="G73" s="1"/>
      <c r="H73" s="52"/>
      <c r="AN73" t="s">
        <v>20264</v>
      </c>
      <c r="AO73" s="1" t="s">
        <v>1174</v>
      </c>
      <c r="AP73" s="1">
        <v>70055</v>
      </c>
      <c r="AQ73" s="1" t="s">
        <v>580</v>
      </c>
      <c r="AR73" s="30">
        <v>411.8</v>
      </c>
    </row>
    <row r="74" spans="3:44" x14ac:dyDescent="0.35">
      <c r="F74" s="1"/>
      <c r="G74" s="1"/>
      <c r="H74" s="52"/>
      <c r="AN74" t="s">
        <v>20264</v>
      </c>
      <c r="AO74" s="1" t="s">
        <v>1176</v>
      </c>
      <c r="AP74" s="1">
        <v>70065</v>
      </c>
      <c r="AQ74" s="1" t="s">
        <v>582</v>
      </c>
      <c r="AR74" s="30">
        <v>100</v>
      </c>
    </row>
    <row r="75" spans="3:44" x14ac:dyDescent="0.35">
      <c r="C75" s="3"/>
      <c r="F75" s="1"/>
      <c r="G75" s="1"/>
      <c r="H75" s="52"/>
      <c r="AN75" t="s">
        <v>20264</v>
      </c>
      <c r="AO75" s="1" t="s">
        <v>1233</v>
      </c>
      <c r="AP75" s="1">
        <v>70075</v>
      </c>
      <c r="AQ75" s="1" t="s">
        <v>672</v>
      </c>
      <c r="AR75" s="30">
        <v>160.66</v>
      </c>
    </row>
    <row r="76" spans="3:44" x14ac:dyDescent="0.35">
      <c r="F76" s="1"/>
      <c r="G76" s="1"/>
      <c r="H76" s="52"/>
      <c r="AN76" t="s">
        <v>20264</v>
      </c>
      <c r="AO76" t="s">
        <v>1177</v>
      </c>
      <c r="AP76" s="1">
        <v>70070</v>
      </c>
      <c r="AQ76" s="1" t="s">
        <v>583</v>
      </c>
      <c r="AR76" s="30">
        <v>127.95</v>
      </c>
    </row>
    <row r="77" spans="3:44" x14ac:dyDescent="0.35">
      <c r="F77" s="1"/>
      <c r="G77" s="1"/>
      <c r="H77" s="52"/>
      <c r="AP77" s="1"/>
      <c r="AQ77" s="1"/>
      <c r="AR77" s="25"/>
    </row>
    <row r="78" spans="3:44" x14ac:dyDescent="0.35">
      <c r="F78" s="1"/>
      <c r="G78" s="1"/>
      <c r="H78" s="52"/>
      <c r="AP78" s="1"/>
      <c r="AQ78" s="1"/>
      <c r="AR78" s="52"/>
    </row>
    <row r="79" spans="3:44" x14ac:dyDescent="0.35">
      <c r="F79" s="1"/>
      <c r="G79" s="1"/>
      <c r="H79" s="52"/>
      <c r="AM79" s="56"/>
      <c r="AP79" s="1"/>
      <c r="AQ79" s="1"/>
      <c r="AR79" s="25"/>
    </row>
    <row r="80" spans="3:44" x14ac:dyDescent="0.35">
      <c r="F80" s="1"/>
      <c r="G80" s="1"/>
      <c r="H80" s="52"/>
      <c r="AP80" s="1"/>
      <c r="AQ80" s="1"/>
      <c r="AR80" s="215" t="s">
        <v>20320</v>
      </c>
    </row>
    <row r="81" spans="3:44" x14ac:dyDescent="0.35">
      <c r="F81" s="1"/>
      <c r="G81" s="1"/>
      <c r="H81" s="52"/>
      <c r="AP81" s="1"/>
      <c r="AQ81" s="1"/>
      <c r="AR81" s="52"/>
    </row>
    <row r="82" spans="3:44" x14ac:dyDescent="0.35">
      <c r="F82" s="1"/>
      <c r="G82" s="1"/>
      <c r="H82" s="52"/>
      <c r="AP82" s="1"/>
      <c r="AQ82" s="1"/>
      <c r="AR82" s="52"/>
    </row>
    <row r="83" spans="3:44" x14ac:dyDescent="0.35">
      <c r="F83" s="1"/>
      <c r="G83" s="1"/>
      <c r="H83" s="52"/>
      <c r="AP83" s="1"/>
      <c r="AQ83" s="1"/>
      <c r="AR83" s="52"/>
    </row>
    <row r="84" spans="3:44" x14ac:dyDescent="0.35">
      <c r="F84" s="1"/>
      <c r="G84" s="1"/>
      <c r="H84" s="52"/>
      <c r="AP84" s="1"/>
      <c r="AQ84" s="1"/>
      <c r="AR84" s="52"/>
    </row>
    <row r="85" spans="3:44" x14ac:dyDescent="0.35">
      <c r="C85" s="3"/>
      <c r="F85" s="1"/>
      <c r="G85" s="1"/>
      <c r="H85" s="52"/>
      <c r="AP85" s="1"/>
      <c r="AQ85" s="1"/>
      <c r="AR85" s="52"/>
    </row>
    <row r="86" spans="3:44" x14ac:dyDescent="0.35">
      <c r="F86" s="1"/>
      <c r="G86" s="1"/>
      <c r="H86" s="52"/>
      <c r="AP86" s="1"/>
      <c r="AQ86" s="1"/>
      <c r="AR86" s="52"/>
    </row>
    <row r="87" spans="3:44" x14ac:dyDescent="0.35">
      <c r="F87" s="1"/>
      <c r="G87" s="1"/>
      <c r="H87" s="52"/>
      <c r="AP87" s="1"/>
      <c r="AQ87" s="1"/>
      <c r="AR87" s="52"/>
    </row>
    <row r="88" spans="3:44" x14ac:dyDescent="0.35">
      <c r="F88" s="1"/>
      <c r="G88" s="1"/>
      <c r="H88" s="52"/>
      <c r="I88" s="53"/>
      <c r="J88" s="53"/>
      <c r="AM88" s="3"/>
      <c r="AP88" s="1"/>
      <c r="AQ88" s="1"/>
      <c r="AR88" s="52"/>
    </row>
    <row r="89" spans="3:44" x14ac:dyDescent="0.35">
      <c r="F89" s="1"/>
      <c r="G89" s="1"/>
      <c r="H89" s="52"/>
      <c r="I89" s="53"/>
      <c r="J89" s="53"/>
      <c r="AP89" s="1"/>
      <c r="AQ89" s="1"/>
      <c r="AR89" s="52"/>
    </row>
    <row r="90" spans="3:44" x14ac:dyDescent="0.35">
      <c r="F90" s="1"/>
      <c r="G90" s="1"/>
      <c r="H90" s="52"/>
      <c r="I90" s="53"/>
      <c r="J90" s="53"/>
      <c r="AP90" s="1"/>
      <c r="AQ90" s="1"/>
      <c r="AR90" s="52"/>
    </row>
    <row r="91" spans="3:44" x14ac:dyDescent="0.35">
      <c r="F91" s="1"/>
      <c r="G91" s="1"/>
      <c r="H91" s="52"/>
      <c r="I91" s="53"/>
      <c r="J91" s="53"/>
      <c r="AP91" s="1"/>
      <c r="AQ91" s="1"/>
      <c r="AR91" s="52"/>
    </row>
    <row r="92" spans="3:44" x14ac:dyDescent="0.35">
      <c r="F92" s="1"/>
      <c r="G92" s="1"/>
      <c r="H92" s="52"/>
      <c r="I92" s="53"/>
      <c r="J92" s="53"/>
      <c r="AP92" s="1"/>
      <c r="AQ92" s="1"/>
      <c r="AR92" s="52"/>
    </row>
    <row r="93" spans="3:44" x14ac:dyDescent="0.35">
      <c r="F93" s="1"/>
      <c r="G93" s="1"/>
      <c r="H93" s="52"/>
      <c r="I93" s="53"/>
      <c r="J93" s="53"/>
      <c r="AP93" s="1"/>
      <c r="AQ93" s="1"/>
      <c r="AR93" s="52"/>
    </row>
    <row r="94" spans="3:44" x14ac:dyDescent="0.35">
      <c r="C94" s="2"/>
      <c r="F94" s="1"/>
      <c r="G94" s="1"/>
      <c r="H94" s="52"/>
      <c r="I94" s="53"/>
      <c r="J94" s="53"/>
      <c r="AP94" s="1"/>
      <c r="AQ94" s="1"/>
      <c r="AR94" s="52"/>
    </row>
    <row r="95" spans="3:44" x14ac:dyDescent="0.35">
      <c r="F95" s="1"/>
      <c r="G95" s="1"/>
      <c r="H95" s="52"/>
      <c r="I95" s="53"/>
      <c r="J95" s="53"/>
      <c r="AP95" s="1"/>
      <c r="AQ95" s="1"/>
      <c r="AR95" s="52"/>
    </row>
    <row r="96" spans="3:44" x14ac:dyDescent="0.35">
      <c r="F96" s="1"/>
      <c r="G96" s="1"/>
      <c r="H96" s="52"/>
      <c r="AP96" s="1"/>
      <c r="AQ96" s="1"/>
      <c r="AR96" s="52"/>
    </row>
    <row r="97" spans="3:44" x14ac:dyDescent="0.35">
      <c r="C97" s="2"/>
      <c r="F97" s="1"/>
      <c r="G97" s="1"/>
      <c r="H97" s="52"/>
      <c r="AP97" s="1"/>
      <c r="AQ97" s="1"/>
      <c r="AR97" s="52"/>
    </row>
    <row r="98" spans="3:44" x14ac:dyDescent="0.35">
      <c r="F98" s="1"/>
      <c r="G98" s="1"/>
      <c r="H98" s="52"/>
      <c r="AM98" s="3"/>
      <c r="AP98" s="1"/>
      <c r="AQ98" s="1"/>
      <c r="AR98" s="52"/>
    </row>
    <row r="99" spans="3:44" x14ac:dyDescent="0.35">
      <c r="F99" s="1"/>
      <c r="G99" s="1"/>
      <c r="H99" s="52"/>
      <c r="AP99" s="1"/>
      <c r="AQ99" s="1"/>
      <c r="AR99" s="52"/>
    </row>
    <row r="100" spans="3:44" x14ac:dyDescent="0.35">
      <c r="F100" s="1"/>
      <c r="G100" s="1"/>
      <c r="H100" s="52"/>
      <c r="AP100" s="1"/>
      <c r="AQ100" s="1"/>
      <c r="AR100" s="52"/>
    </row>
    <row r="101" spans="3:44" x14ac:dyDescent="0.35">
      <c r="F101" s="1"/>
      <c r="G101" s="1"/>
      <c r="H101" s="52"/>
      <c r="AP101" s="1"/>
      <c r="AQ101" s="1"/>
      <c r="AR101" s="52"/>
    </row>
    <row r="102" spans="3:44" x14ac:dyDescent="0.35">
      <c r="F102" s="1"/>
      <c r="G102" s="1"/>
      <c r="H102" s="52"/>
      <c r="AP102" s="1"/>
      <c r="AQ102" s="1"/>
      <c r="AR102" s="52"/>
    </row>
    <row r="103" spans="3:44" x14ac:dyDescent="0.35">
      <c r="F103" s="1"/>
      <c r="G103" s="1"/>
      <c r="H103" s="52"/>
      <c r="AP103" s="1"/>
      <c r="AQ103" s="1"/>
      <c r="AR103" s="52"/>
    </row>
    <row r="104" spans="3:44" x14ac:dyDescent="0.35">
      <c r="F104" s="1"/>
      <c r="G104" s="1"/>
      <c r="H104" s="52"/>
      <c r="AP104" s="1"/>
      <c r="AQ104" s="1"/>
      <c r="AR104" s="52"/>
    </row>
    <row r="105" spans="3:44" x14ac:dyDescent="0.35">
      <c r="F105" s="1"/>
      <c r="G105" s="1"/>
      <c r="H105" s="52"/>
      <c r="AP105" s="1"/>
      <c r="AQ105" s="1"/>
      <c r="AR105" s="52"/>
    </row>
    <row r="106" spans="3:44" x14ac:dyDescent="0.35">
      <c r="F106" s="1"/>
      <c r="G106" s="1"/>
      <c r="H106" s="52"/>
      <c r="AP106" s="1"/>
      <c r="AQ106" s="1"/>
      <c r="AR106" s="52"/>
    </row>
    <row r="107" spans="3:44" x14ac:dyDescent="0.35">
      <c r="F107" s="1"/>
      <c r="G107" s="1"/>
      <c r="H107" s="52"/>
      <c r="AP107" s="1"/>
      <c r="AQ107" s="1"/>
      <c r="AR107" s="52"/>
    </row>
    <row r="108" spans="3:44" x14ac:dyDescent="0.35">
      <c r="F108" s="1"/>
      <c r="G108" s="1"/>
      <c r="H108" s="52"/>
      <c r="AM108" s="3"/>
      <c r="AP108" s="1"/>
      <c r="AQ108" s="1"/>
      <c r="AR108" s="52"/>
    </row>
    <row r="109" spans="3:44" x14ac:dyDescent="0.35">
      <c r="F109" s="1"/>
      <c r="G109" s="1"/>
      <c r="H109" s="52"/>
      <c r="AP109" s="1"/>
      <c r="AQ109" s="1"/>
      <c r="AR109" s="52"/>
    </row>
    <row r="110" spans="3:44" x14ac:dyDescent="0.35">
      <c r="F110" s="1"/>
      <c r="G110" s="1"/>
      <c r="H110" s="52"/>
      <c r="AP110" s="1"/>
      <c r="AQ110" s="1"/>
      <c r="AR110" s="52"/>
    </row>
    <row r="111" spans="3:44" x14ac:dyDescent="0.35">
      <c r="F111" s="1"/>
      <c r="G111" s="1"/>
      <c r="H111" s="52"/>
      <c r="AP111" s="1"/>
      <c r="AQ111" s="1"/>
      <c r="AR111" s="52"/>
    </row>
    <row r="112" spans="3:44" x14ac:dyDescent="0.35">
      <c r="F112" s="1"/>
      <c r="G112" s="1"/>
      <c r="H112" s="52"/>
      <c r="AP112" s="1"/>
      <c r="AQ112" s="1"/>
      <c r="AR112" s="52"/>
    </row>
    <row r="113" spans="6:47" x14ac:dyDescent="0.35">
      <c r="F113" s="1"/>
      <c r="G113" s="1"/>
      <c r="H113" s="52"/>
      <c r="AP113" s="1"/>
      <c r="AQ113" s="1"/>
      <c r="AR113" s="52"/>
    </row>
    <row r="114" spans="6:47" x14ac:dyDescent="0.35">
      <c r="F114" s="1"/>
      <c r="G114" s="1"/>
      <c r="H114" s="52"/>
      <c r="AP114" s="1"/>
      <c r="AQ114" s="1"/>
      <c r="AR114" s="52"/>
    </row>
    <row r="115" spans="6:47" x14ac:dyDescent="0.35">
      <c r="F115" s="1"/>
      <c r="G115" s="1"/>
      <c r="H115" s="52"/>
      <c r="AP115" s="1"/>
      <c r="AQ115" s="1"/>
      <c r="AR115" s="52"/>
    </row>
    <row r="116" spans="6:47" x14ac:dyDescent="0.35">
      <c r="F116" s="1"/>
      <c r="G116" s="1"/>
      <c r="H116" s="52"/>
      <c r="AP116" s="1"/>
      <c r="AQ116" s="1"/>
      <c r="AR116" s="52"/>
    </row>
    <row r="117" spans="6:47" x14ac:dyDescent="0.35">
      <c r="F117" s="1"/>
      <c r="G117" s="1"/>
      <c r="H117" s="52"/>
      <c r="AM117" s="3"/>
      <c r="AP117" s="1"/>
      <c r="AQ117" s="1"/>
      <c r="AR117" s="52"/>
    </row>
    <row r="118" spans="6:47" x14ac:dyDescent="0.35">
      <c r="F118" s="1"/>
      <c r="G118" s="1"/>
      <c r="H118" s="52"/>
      <c r="AP118" s="1"/>
      <c r="AQ118" s="1"/>
      <c r="AR118" s="52"/>
    </row>
    <row r="119" spans="6:47" x14ac:dyDescent="0.35">
      <c r="F119" s="1"/>
      <c r="G119" s="1"/>
      <c r="H119" s="52"/>
      <c r="AP119" s="1"/>
      <c r="AQ119" s="1"/>
      <c r="AR119" s="52"/>
    </row>
    <row r="120" spans="6:47" x14ac:dyDescent="0.35">
      <c r="F120" s="1"/>
      <c r="G120" s="1"/>
      <c r="H120" s="52"/>
      <c r="AP120" s="1"/>
      <c r="AQ120" s="1"/>
      <c r="AR120" s="52"/>
    </row>
    <row r="121" spans="6:47" x14ac:dyDescent="0.35">
      <c r="F121" s="1"/>
      <c r="G121" s="1"/>
      <c r="H121" s="52"/>
      <c r="AP121" s="1"/>
      <c r="AQ121" s="1"/>
      <c r="AR121" s="52"/>
    </row>
    <row r="122" spans="6:47" x14ac:dyDescent="0.35">
      <c r="F122" s="1"/>
      <c r="G122" s="1"/>
      <c r="H122" s="52"/>
      <c r="AP122" s="1"/>
      <c r="AQ122" s="1"/>
      <c r="AR122" s="52"/>
    </row>
    <row r="123" spans="6:47" x14ac:dyDescent="0.35">
      <c r="F123" s="1"/>
      <c r="G123" s="1"/>
      <c r="H123" s="52"/>
      <c r="AP123" s="1"/>
      <c r="AQ123" s="1"/>
      <c r="AR123" s="52"/>
    </row>
    <row r="124" spans="6:47" x14ac:dyDescent="0.35">
      <c r="F124" s="1"/>
      <c r="G124" s="1"/>
      <c r="H124" s="52"/>
      <c r="AP124" s="1"/>
      <c r="AQ124" s="1"/>
      <c r="AR124" s="52"/>
    </row>
    <row r="125" spans="6:47" x14ac:dyDescent="0.35">
      <c r="F125" s="1"/>
      <c r="G125" s="1"/>
      <c r="H125" s="52"/>
      <c r="AP125" s="1"/>
      <c r="AQ125" s="1"/>
      <c r="AR125" s="52"/>
    </row>
    <row r="126" spans="6:47" x14ac:dyDescent="0.35">
      <c r="F126" s="1"/>
      <c r="G126" s="1"/>
      <c r="H126" s="52"/>
      <c r="AM126" s="3"/>
      <c r="AP126" s="1"/>
      <c r="AQ126" s="1"/>
      <c r="AR126" s="52"/>
    </row>
    <row r="127" spans="6:47" x14ac:dyDescent="0.35">
      <c r="F127" s="1"/>
      <c r="G127" s="1"/>
      <c r="H127" s="52"/>
      <c r="AP127" s="1"/>
      <c r="AQ127" s="1"/>
      <c r="AR127" s="52"/>
    </row>
    <row r="128" spans="6:47" x14ac:dyDescent="0.35">
      <c r="F128" s="1"/>
      <c r="G128" s="1"/>
      <c r="H128" s="52"/>
      <c r="AP128" s="1"/>
      <c r="AQ128" s="1"/>
      <c r="AR128" s="52"/>
      <c r="AU128" s="55"/>
    </row>
    <row r="129" spans="3:47" x14ac:dyDescent="0.35">
      <c r="F129" s="1"/>
      <c r="G129" s="1"/>
      <c r="H129" s="52"/>
      <c r="AP129" s="1"/>
      <c r="AQ129" s="1"/>
      <c r="AR129" s="52"/>
      <c r="AU129" s="55"/>
    </row>
    <row r="130" spans="3:47" x14ac:dyDescent="0.35">
      <c r="F130" s="1"/>
      <c r="G130" s="1"/>
      <c r="H130" s="52"/>
      <c r="AP130" s="1"/>
      <c r="AQ130" s="1"/>
      <c r="AR130" s="52"/>
      <c r="AU130" s="55"/>
    </row>
    <row r="131" spans="3:47" x14ac:dyDescent="0.35">
      <c r="F131" s="1"/>
      <c r="G131" s="1"/>
      <c r="H131" s="52"/>
      <c r="AP131" s="1"/>
      <c r="AQ131" s="1"/>
      <c r="AR131" s="52"/>
      <c r="AU131" s="55"/>
    </row>
    <row r="132" spans="3:47" x14ac:dyDescent="0.35">
      <c r="F132" s="1"/>
      <c r="G132" s="1"/>
      <c r="H132" s="52"/>
      <c r="AP132" s="1"/>
      <c r="AQ132" s="1"/>
      <c r="AR132" s="52"/>
    </row>
    <row r="133" spans="3:47" x14ac:dyDescent="0.35">
      <c r="F133" s="1"/>
      <c r="G133" s="1"/>
      <c r="H133" s="52"/>
      <c r="AP133" s="1"/>
      <c r="AQ133" s="1"/>
      <c r="AR133" s="52"/>
    </row>
    <row r="134" spans="3:47" x14ac:dyDescent="0.35">
      <c r="F134" s="1"/>
      <c r="G134" s="1"/>
      <c r="H134" s="52"/>
      <c r="AP134" s="1"/>
      <c r="AQ134" s="1"/>
      <c r="AR134" s="52"/>
      <c r="AU134" s="55"/>
    </row>
    <row r="135" spans="3:47" x14ac:dyDescent="0.35">
      <c r="F135" s="1"/>
      <c r="G135" s="1"/>
      <c r="H135" s="52"/>
      <c r="AM135" s="3"/>
      <c r="AP135" s="1"/>
      <c r="AQ135" s="1"/>
      <c r="AR135" s="52"/>
      <c r="AU135" s="55"/>
    </row>
    <row r="136" spans="3:47" x14ac:dyDescent="0.35">
      <c r="F136" s="1"/>
      <c r="G136" s="1"/>
      <c r="H136" s="52"/>
      <c r="AP136" s="1"/>
      <c r="AQ136" s="1"/>
      <c r="AR136" s="52"/>
      <c r="AU136" s="55"/>
    </row>
    <row r="137" spans="3:47" x14ac:dyDescent="0.35">
      <c r="F137" s="1"/>
      <c r="G137" s="1"/>
      <c r="H137" s="52"/>
      <c r="AP137" s="1"/>
      <c r="AQ137" s="1"/>
      <c r="AR137" s="52"/>
      <c r="AU137" s="55"/>
    </row>
    <row r="138" spans="3:47" x14ac:dyDescent="0.35">
      <c r="F138" s="1"/>
      <c r="G138" s="1"/>
      <c r="H138" s="52"/>
      <c r="AP138" s="1"/>
      <c r="AQ138" s="1"/>
      <c r="AR138" s="52"/>
    </row>
    <row r="139" spans="3:47" x14ac:dyDescent="0.35">
      <c r="C139" s="2"/>
      <c r="F139" s="1"/>
      <c r="G139" s="1"/>
      <c r="H139" s="52"/>
      <c r="AP139" s="1"/>
      <c r="AQ139" s="1"/>
      <c r="AR139" s="52"/>
    </row>
    <row r="140" spans="3:47" x14ac:dyDescent="0.35">
      <c r="F140" s="1"/>
      <c r="G140" s="1"/>
      <c r="H140" s="52"/>
      <c r="AP140" s="1"/>
      <c r="AQ140" s="1"/>
      <c r="AR140" s="52"/>
    </row>
    <row r="141" spans="3:47" x14ac:dyDescent="0.35">
      <c r="F141" s="1"/>
      <c r="G141" s="1"/>
      <c r="H141" s="52"/>
      <c r="AP141" s="1"/>
      <c r="AQ141" s="1"/>
      <c r="AR141" s="52"/>
    </row>
    <row r="142" spans="3:47" x14ac:dyDescent="0.35">
      <c r="F142" s="1"/>
      <c r="G142" s="1"/>
      <c r="H142" s="52"/>
      <c r="AP142" s="1"/>
      <c r="AQ142" s="1"/>
      <c r="AR142" s="52"/>
    </row>
    <row r="143" spans="3:47" x14ac:dyDescent="0.35">
      <c r="F143" s="1"/>
      <c r="G143" s="1"/>
      <c r="H143" s="52"/>
      <c r="AP143" s="1"/>
      <c r="AQ143" s="1"/>
      <c r="AR143" s="52"/>
    </row>
    <row r="144" spans="3:47" x14ac:dyDescent="0.35">
      <c r="F144" s="1"/>
      <c r="G144" s="1"/>
      <c r="H144" s="52"/>
      <c r="AM144" s="3"/>
      <c r="AP144" s="1"/>
      <c r="AQ144" s="1"/>
      <c r="AR144" s="52"/>
    </row>
    <row r="145" spans="3:44" x14ac:dyDescent="0.35">
      <c r="F145" s="1"/>
      <c r="G145" s="1"/>
      <c r="H145" s="52"/>
      <c r="AP145" s="1"/>
      <c r="AQ145" s="1"/>
      <c r="AR145" s="52"/>
    </row>
    <row r="146" spans="3:44" x14ac:dyDescent="0.35">
      <c r="F146" s="1"/>
      <c r="G146" s="1"/>
      <c r="H146" s="52"/>
      <c r="AP146" s="1"/>
      <c r="AQ146" s="1"/>
      <c r="AR146" s="52"/>
    </row>
    <row r="147" spans="3:44" x14ac:dyDescent="0.35">
      <c r="F147" s="1"/>
      <c r="G147" s="1"/>
      <c r="H147" s="52"/>
      <c r="AP147" s="1"/>
      <c r="AQ147" s="1"/>
      <c r="AR147" s="52"/>
    </row>
    <row r="148" spans="3:44" x14ac:dyDescent="0.35">
      <c r="F148" s="1"/>
      <c r="G148" s="1"/>
      <c r="H148" s="52"/>
      <c r="AP148" s="1"/>
      <c r="AQ148" s="1"/>
      <c r="AR148" s="52"/>
    </row>
    <row r="149" spans="3:44" x14ac:dyDescent="0.35">
      <c r="F149" s="1"/>
      <c r="G149" s="1"/>
      <c r="H149" s="52"/>
      <c r="AP149" s="1"/>
      <c r="AQ149" s="1"/>
      <c r="AR149" s="52"/>
    </row>
    <row r="150" spans="3:44" x14ac:dyDescent="0.35">
      <c r="F150" s="1"/>
      <c r="G150" s="1"/>
      <c r="H150" s="52"/>
      <c r="AP150" s="1"/>
      <c r="AQ150" s="1"/>
      <c r="AR150" s="52"/>
    </row>
    <row r="151" spans="3:44" x14ac:dyDescent="0.35">
      <c r="F151" s="1"/>
      <c r="G151" s="1"/>
      <c r="H151" s="52"/>
      <c r="AP151" s="1"/>
      <c r="AQ151" s="1"/>
      <c r="AR151" s="52"/>
    </row>
    <row r="152" spans="3:44" x14ac:dyDescent="0.35">
      <c r="F152" s="1"/>
      <c r="G152" s="1"/>
      <c r="H152" s="52"/>
      <c r="AP152" s="1"/>
      <c r="AQ152" s="1"/>
      <c r="AR152" s="52"/>
    </row>
    <row r="153" spans="3:44" x14ac:dyDescent="0.35">
      <c r="F153" s="1"/>
      <c r="G153" s="1"/>
      <c r="H153" s="52"/>
      <c r="AP153" s="1"/>
      <c r="AQ153" s="1"/>
      <c r="AR153" s="52"/>
    </row>
    <row r="154" spans="3:44" x14ac:dyDescent="0.35">
      <c r="F154" s="1"/>
      <c r="G154" s="1"/>
      <c r="H154" s="52"/>
      <c r="AM154" s="3"/>
      <c r="AP154" s="1"/>
      <c r="AQ154" s="1"/>
      <c r="AR154" s="52"/>
    </row>
    <row r="155" spans="3:44" x14ac:dyDescent="0.35">
      <c r="C155" s="2"/>
      <c r="F155" s="1"/>
      <c r="G155" s="1"/>
      <c r="H155" s="52"/>
      <c r="AP155" s="1"/>
      <c r="AQ155" s="1"/>
      <c r="AR155" s="52"/>
    </row>
    <row r="156" spans="3:44" x14ac:dyDescent="0.35">
      <c r="F156" s="1"/>
      <c r="G156" s="1"/>
      <c r="H156" s="52"/>
      <c r="AP156" s="1"/>
      <c r="AQ156" s="1"/>
      <c r="AR156" s="52"/>
    </row>
    <row r="157" spans="3:44" x14ac:dyDescent="0.35">
      <c r="F157" s="1"/>
      <c r="G157" s="1"/>
      <c r="H157" s="52"/>
      <c r="AP157" s="1"/>
      <c r="AQ157" s="1"/>
      <c r="AR157" s="52"/>
    </row>
    <row r="158" spans="3:44" x14ac:dyDescent="0.35">
      <c r="C158" s="2"/>
      <c r="F158" s="1"/>
      <c r="G158" s="1"/>
      <c r="H158" s="52"/>
      <c r="AP158" s="1"/>
      <c r="AQ158" s="1"/>
      <c r="AR158" s="52"/>
    </row>
    <row r="159" spans="3:44" x14ac:dyDescent="0.35">
      <c r="F159" s="1"/>
      <c r="G159" s="1"/>
      <c r="H159" s="52"/>
      <c r="AP159" s="1"/>
      <c r="AQ159" s="1"/>
      <c r="AR159" s="52"/>
    </row>
    <row r="160" spans="3:44" x14ac:dyDescent="0.35">
      <c r="F160" s="1"/>
      <c r="G160" s="1"/>
      <c r="H160" s="52"/>
      <c r="AP160" s="1"/>
      <c r="AQ160" s="1"/>
      <c r="AR160" s="52"/>
    </row>
    <row r="161" spans="3:45" x14ac:dyDescent="0.35">
      <c r="C161" s="2"/>
      <c r="F161" s="1"/>
      <c r="G161" s="1"/>
      <c r="H161" s="52"/>
      <c r="AP161" s="1"/>
      <c r="AQ161" s="1"/>
      <c r="AR161" s="52"/>
    </row>
    <row r="162" spans="3:45" x14ac:dyDescent="0.35">
      <c r="F162" s="1"/>
      <c r="G162" s="1"/>
      <c r="H162" s="52"/>
      <c r="AP162" s="1"/>
      <c r="AQ162" s="1"/>
      <c r="AR162" s="52"/>
    </row>
    <row r="163" spans="3:45" x14ac:dyDescent="0.35">
      <c r="F163" s="1"/>
      <c r="G163" s="1"/>
      <c r="H163" s="52"/>
      <c r="AP163" s="1"/>
      <c r="AQ163" s="1"/>
      <c r="AR163" s="52"/>
    </row>
    <row r="164" spans="3:45" x14ac:dyDescent="0.35">
      <c r="C164" s="2"/>
      <c r="F164" s="1"/>
      <c r="G164" s="1"/>
      <c r="H164" s="52"/>
      <c r="AM164" s="3"/>
      <c r="AP164" s="1"/>
      <c r="AQ164" s="1"/>
      <c r="AR164" s="52"/>
    </row>
    <row r="165" spans="3:45" x14ac:dyDescent="0.35">
      <c r="F165" s="1"/>
      <c r="G165" s="1"/>
      <c r="H165" s="52"/>
      <c r="AP165" s="1"/>
      <c r="AQ165" s="1"/>
      <c r="AR165" s="52"/>
    </row>
    <row r="166" spans="3:45" x14ac:dyDescent="0.35">
      <c r="F166" s="1"/>
      <c r="G166" s="1"/>
      <c r="H166" s="52"/>
      <c r="AP166" s="1"/>
      <c r="AQ166" s="1"/>
      <c r="AR166" s="52"/>
    </row>
    <row r="167" spans="3:45" x14ac:dyDescent="0.35">
      <c r="C167" s="2"/>
      <c r="F167" s="1"/>
      <c r="G167" s="1"/>
      <c r="H167" s="52"/>
      <c r="AP167" s="1"/>
      <c r="AQ167" s="1"/>
      <c r="AR167" s="52"/>
      <c r="AS167" s="53"/>
    </row>
    <row r="168" spans="3:45" x14ac:dyDescent="0.35">
      <c r="F168" s="1"/>
      <c r="G168" s="1"/>
      <c r="H168" s="52"/>
      <c r="AP168" s="1"/>
      <c r="AQ168" s="1"/>
      <c r="AR168" s="52"/>
      <c r="AS168" s="53"/>
    </row>
    <row r="169" spans="3:45" x14ac:dyDescent="0.35">
      <c r="F169" s="1"/>
      <c r="G169" s="1"/>
      <c r="H169" s="52"/>
      <c r="AP169" s="1"/>
      <c r="AQ169" s="1"/>
      <c r="AR169" s="52"/>
      <c r="AS169" s="53"/>
    </row>
    <row r="170" spans="3:45" x14ac:dyDescent="0.35">
      <c r="F170" s="1"/>
      <c r="G170" s="1"/>
      <c r="H170" s="52"/>
      <c r="AP170" s="1"/>
      <c r="AQ170" s="1"/>
      <c r="AR170" s="52"/>
      <c r="AS170" s="53"/>
    </row>
    <row r="171" spans="3:45" x14ac:dyDescent="0.35">
      <c r="F171" s="1"/>
      <c r="G171" s="1"/>
      <c r="H171" s="52"/>
      <c r="AP171" s="1"/>
      <c r="AQ171" s="1"/>
      <c r="AR171" s="52"/>
      <c r="AS171" s="53"/>
    </row>
    <row r="172" spans="3:45" x14ac:dyDescent="0.35">
      <c r="F172" s="1"/>
      <c r="G172" s="1"/>
      <c r="H172" s="52"/>
      <c r="AP172" s="1"/>
      <c r="AQ172" s="1"/>
      <c r="AR172" s="52"/>
      <c r="AS172" s="53"/>
    </row>
    <row r="173" spans="3:45" x14ac:dyDescent="0.35">
      <c r="C173" s="2"/>
      <c r="F173" s="1"/>
      <c r="G173" s="1"/>
      <c r="H173" s="52"/>
      <c r="AM173" s="2"/>
      <c r="AP173" s="1"/>
      <c r="AQ173" s="1"/>
      <c r="AR173" s="52"/>
      <c r="AS173" s="53"/>
    </row>
    <row r="174" spans="3:45" x14ac:dyDescent="0.35">
      <c r="F174" s="1"/>
      <c r="G174" s="1"/>
      <c r="H174" s="52"/>
      <c r="AP174" s="1"/>
      <c r="AQ174" s="1"/>
      <c r="AR174" s="52"/>
      <c r="AS174" s="53"/>
    </row>
    <row r="175" spans="3:45" x14ac:dyDescent="0.35">
      <c r="F175" s="1"/>
      <c r="G175" s="1"/>
      <c r="H175" s="52"/>
      <c r="AP175" s="1"/>
      <c r="AQ175" s="1"/>
      <c r="AR175" s="52"/>
    </row>
    <row r="176" spans="3:45" x14ac:dyDescent="0.35">
      <c r="C176" s="2"/>
      <c r="F176" s="1"/>
      <c r="G176" s="1"/>
      <c r="H176" s="52"/>
      <c r="AM176" s="2"/>
      <c r="AP176" s="1"/>
      <c r="AQ176" s="1"/>
      <c r="AR176" s="52"/>
    </row>
    <row r="177" spans="3:44" x14ac:dyDescent="0.35">
      <c r="F177" s="1"/>
      <c r="G177" s="1"/>
      <c r="H177" s="52"/>
      <c r="AP177" s="1"/>
      <c r="AQ177" s="1"/>
      <c r="AR177" s="52"/>
    </row>
    <row r="178" spans="3:44" x14ac:dyDescent="0.35">
      <c r="F178" s="1"/>
      <c r="G178" s="1"/>
      <c r="H178" s="52"/>
      <c r="AP178" s="1"/>
      <c r="AQ178" s="1"/>
      <c r="AR178" s="52"/>
    </row>
    <row r="179" spans="3:44" x14ac:dyDescent="0.35">
      <c r="F179" s="1"/>
      <c r="G179" s="1"/>
      <c r="H179" s="52"/>
      <c r="AP179" s="1"/>
      <c r="AQ179" s="1"/>
      <c r="AR179" s="52"/>
    </row>
    <row r="180" spans="3:44" x14ac:dyDescent="0.35">
      <c r="F180" s="1"/>
      <c r="G180" s="1"/>
      <c r="H180" s="52"/>
      <c r="AP180" s="1"/>
      <c r="AQ180" s="1"/>
      <c r="AR180" s="52"/>
    </row>
    <row r="181" spans="3:44" x14ac:dyDescent="0.35">
      <c r="F181" s="1"/>
      <c r="G181" s="1"/>
      <c r="H181" s="52"/>
      <c r="AP181" s="1"/>
      <c r="AQ181" s="1"/>
      <c r="AR181" s="52"/>
    </row>
    <row r="182" spans="3:44" x14ac:dyDescent="0.35">
      <c r="C182" s="2"/>
      <c r="F182" s="1"/>
      <c r="G182" s="1"/>
      <c r="H182" s="52"/>
      <c r="AP182" s="1"/>
      <c r="AQ182" s="1"/>
      <c r="AR182" s="52"/>
    </row>
    <row r="183" spans="3:44" x14ac:dyDescent="0.35">
      <c r="F183" s="1"/>
      <c r="G183" s="1"/>
      <c r="H183" s="52"/>
      <c r="AP183" s="1"/>
      <c r="AQ183" s="1"/>
      <c r="AR183" s="52"/>
    </row>
    <row r="184" spans="3:44" x14ac:dyDescent="0.35">
      <c r="E184"/>
      <c r="F184" s="1"/>
      <c r="G184" s="1"/>
      <c r="H184" s="52"/>
      <c r="AP184" s="1"/>
      <c r="AQ184" s="1"/>
      <c r="AR184" s="52"/>
    </row>
    <row r="185" spans="3:44" x14ac:dyDescent="0.35">
      <c r="C185" s="2"/>
      <c r="F185" s="1"/>
      <c r="G185" s="1"/>
      <c r="H185" s="52"/>
      <c r="AP185" s="1"/>
      <c r="AQ185" s="1"/>
      <c r="AR185" s="52"/>
    </row>
    <row r="186" spans="3:44" x14ac:dyDescent="0.35">
      <c r="F186" s="1"/>
      <c r="G186" s="1"/>
      <c r="H186" s="52"/>
      <c r="AP186" s="1"/>
      <c r="AQ186" s="1"/>
      <c r="AR186" s="52"/>
    </row>
    <row r="187" spans="3:44" x14ac:dyDescent="0.35">
      <c r="E187"/>
      <c r="F187" s="1"/>
      <c r="G187" s="1"/>
      <c r="H187" s="52"/>
      <c r="AP187" s="1"/>
      <c r="AQ187" s="1"/>
      <c r="AR187" s="52"/>
    </row>
    <row r="188" spans="3:44" x14ac:dyDescent="0.35">
      <c r="C188" s="2"/>
      <c r="F188" s="1"/>
      <c r="G188" s="1"/>
      <c r="H188" s="52"/>
      <c r="AP188" s="1"/>
      <c r="AQ188" s="1"/>
      <c r="AR188" s="52"/>
    </row>
    <row r="189" spans="3:44" x14ac:dyDescent="0.35">
      <c r="F189" s="1"/>
      <c r="G189" s="1"/>
      <c r="H189" s="52"/>
      <c r="AP189" s="1"/>
      <c r="AQ189" s="1"/>
      <c r="AR189" s="52"/>
    </row>
    <row r="190" spans="3:44" x14ac:dyDescent="0.35">
      <c r="E190"/>
      <c r="F190" s="1"/>
      <c r="G190" s="1"/>
      <c r="H190" s="52"/>
      <c r="AP190" s="1"/>
      <c r="AQ190" s="1"/>
      <c r="AR190" s="52"/>
    </row>
    <row r="191" spans="3:44" x14ac:dyDescent="0.35">
      <c r="C191" s="2"/>
      <c r="F191" s="1"/>
      <c r="G191" s="1"/>
      <c r="H191" s="52"/>
      <c r="AP191" s="1"/>
      <c r="AQ191" s="1"/>
      <c r="AR191" s="52"/>
    </row>
    <row r="192" spans="3:44" x14ac:dyDescent="0.35">
      <c r="F192" s="1"/>
      <c r="G192" s="1"/>
      <c r="H192" s="52"/>
      <c r="AP192" s="1"/>
      <c r="AQ192" s="1"/>
      <c r="AR192" s="52"/>
    </row>
    <row r="193" spans="3:44" x14ac:dyDescent="0.35">
      <c r="F193" s="1"/>
      <c r="G193" s="1"/>
      <c r="H193" s="52"/>
      <c r="AP193" s="1"/>
      <c r="AQ193" s="1"/>
      <c r="AR193" s="52"/>
    </row>
    <row r="194" spans="3:44" x14ac:dyDescent="0.35">
      <c r="C194" s="2"/>
      <c r="F194" s="1"/>
      <c r="G194" s="1"/>
      <c r="H194" s="52"/>
      <c r="AP194" s="1"/>
      <c r="AQ194" s="1"/>
      <c r="AR194" s="52"/>
    </row>
    <row r="195" spans="3:44" x14ac:dyDescent="0.35">
      <c r="F195" s="1"/>
      <c r="G195" s="1"/>
      <c r="H195" s="52"/>
      <c r="AP195" s="1"/>
      <c r="AQ195" s="1"/>
      <c r="AR195" s="52"/>
    </row>
    <row r="196" spans="3:44" x14ac:dyDescent="0.35">
      <c r="F196" s="1"/>
      <c r="G196" s="1"/>
      <c r="H196" s="52"/>
      <c r="AP196" s="1"/>
      <c r="AQ196" s="1"/>
      <c r="AR196" s="52"/>
    </row>
    <row r="197" spans="3:44" x14ac:dyDescent="0.35">
      <c r="C197" s="2"/>
      <c r="F197" s="1"/>
      <c r="G197" s="1"/>
      <c r="H197" s="52"/>
      <c r="AP197" s="1"/>
      <c r="AQ197" s="1"/>
      <c r="AR197" s="52"/>
    </row>
    <row r="198" spans="3:44" x14ac:dyDescent="0.35">
      <c r="F198" s="1"/>
      <c r="G198" s="1"/>
      <c r="H198" s="52"/>
      <c r="AP198" s="1"/>
      <c r="AQ198" s="1"/>
      <c r="AR198" s="52"/>
    </row>
    <row r="199" spans="3:44" x14ac:dyDescent="0.35">
      <c r="F199" s="1"/>
      <c r="G199" s="1"/>
      <c r="H199" s="52"/>
      <c r="I199" s="2"/>
      <c r="AP199" s="1"/>
      <c r="AQ199" s="1"/>
      <c r="AR199" s="52"/>
    </row>
    <row r="200" spans="3:44" x14ac:dyDescent="0.35">
      <c r="C200" s="2"/>
      <c r="F200" s="1"/>
      <c r="G200" s="1"/>
      <c r="H200" s="52"/>
      <c r="AP200" s="1"/>
      <c r="AQ200" s="1"/>
      <c r="AR200" s="52"/>
    </row>
    <row r="201" spans="3:44" x14ac:dyDescent="0.35">
      <c r="F201" s="1"/>
      <c r="G201" s="1"/>
      <c r="H201" s="52"/>
      <c r="AP201" s="1"/>
      <c r="AQ201" s="1"/>
      <c r="AR201" s="52"/>
    </row>
    <row r="202" spans="3:44" x14ac:dyDescent="0.35">
      <c r="F202" s="1"/>
      <c r="G202" s="1"/>
      <c r="H202" s="52"/>
      <c r="AP202" s="1"/>
      <c r="AQ202" s="1"/>
      <c r="AR202" s="52"/>
    </row>
    <row r="203" spans="3:44" x14ac:dyDescent="0.35">
      <c r="F203" s="1"/>
      <c r="G203" s="1"/>
      <c r="H203" s="52"/>
      <c r="AP203" s="1"/>
      <c r="AQ203" s="1"/>
      <c r="AR203" s="52"/>
    </row>
    <row r="204" spans="3:44" x14ac:dyDescent="0.35">
      <c r="F204" s="1"/>
      <c r="G204" s="1"/>
      <c r="H204" s="52"/>
      <c r="AP204" s="1"/>
      <c r="AQ204" s="1"/>
      <c r="AR204" s="52"/>
    </row>
    <row r="205" spans="3:44" x14ac:dyDescent="0.35">
      <c r="F205" s="1"/>
      <c r="G205" s="1"/>
      <c r="H205" s="52"/>
      <c r="AP205" s="1"/>
      <c r="AQ205" s="1"/>
      <c r="AR205" s="52"/>
    </row>
    <row r="206" spans="3:44" x14ac:dyDescent="0.35">
      <c r="F206" s="1"/>
      <c r="G206" s="1"/>
      <c r="H206" s="52"/>
      <c r="AP206" s="1"/>
      <c r="AQ206" s="1"/>
      <c r="AR206" s="52"/>
    </row>
    <row r="207" spans="3:44" x14ac:dyDescent="0.35">
      <c r="F207" s="1"/>
      <c r="G207" s="1"/>
      <c r="H207" s="52"/>
      <c r="AP207" s="1"/>
      <c r="AQ207" s="1"/>
      <c r="AR207" s="52"/>
    </row>
    <row r="208" spans="3:44" x14ac:dyDescent="0.35">
      <c r="C208" s="2"/>
      <c r="F208" s="1"/>
      <c r="G208" s="1"/>
      <c r="H208" s="52"/>
      <c r="AP208" s="1"/>
      <c r="AQ208" s="1"/>
      <c r="AR208" s="52"/>
    </row>
    <row r="209" spans="3:44" x14ac:dyDescent="0.35">
      <c r="F209" s="1"/>
      <c r="G209" s="1"/>
      <c r="H209" s="52"/>
      <c r="AP209" s="1"/>
      <c r="AQ209" s="1"/>
      <c r="AR209" s="52"/>
    </row>
    <row r="210" spans="3:44" x14ac:dyDescent="0.35">
      <c r="F210" s="1"/>
      <c r="G210" s="1"/>
      <c r="H210" s="52"/>
      <c r="AP210" s="1"/>
      <c r="AQ210" s="1"/>
      <c r="AR210" s="52"/>
    </row>
    <row r="211" spans="3:44" x14ac:dyDescent="0.35">
      <c r="C211" s="2"/>
      <c r="F211" s="1"/>
      <c r="G211" s="1"/>
      <c r="H211" s="52"/>
      <c r="AP211" s="1"/>
      <c r="AQ211" s="1"/>
      <c r="AR211" s="52"/>
    </row>
    <row r="212" spans="3:44" x14ac:dyDescent="0.35">
      <c r="F212" s="1"/>
      <c r="G212" s="1"/>
      <c r="H212" s="52"/>
      <c r="AP212" s="1"/>
      <c r="AQ212" s="1"/>
      <c r="AR212" s="52"/>
    </row>
    <row r="213" spans="3:44" x14ac:dyDescent="0.35">
      <c r="E213"/>
      <c r="F213" s="1"/>
      <c r="G213" s="1"/>
      <c r="H213" s="52"/>
      <c r="AP213" s="1"/>
      <c r="AQ213" s="1"/>
      <c r="AR213" s="52"/>
    </row>
    <row r="214" spans="3:44" x14ac:dyDescent="0.35">
      <c r="E214"/>
      <c r="F214" s="1"/>
      <c r="G214" s="1"/>
      <c r="H214" s="52"/>
      <c r="AP214" s="1"/>
      <c r="AQ214" s="1"/>
      <c r="AR214" s="52"/>
    </row>
    <row r="215" spans="3:44" x14ac:dyDescent="0.35">
      <c r="F215" s="1"/>
      <c r="G215" s="1"/>
      <c r="H215" s="52"/>
      <c r="AP215" s="1"/>
      <c r="AQ215" s="1"/>
      <c r="AR215" s="52"/>
    </row>
    <row r="216" spans="3:44" x14ac:dyDescent="0.35">
      <c r="F216" s="1"/>
      <c r="G216" s="1"/>
      <c r="H216" s="52"/>
      <c r="AP216" s="1"/>
      <c r="AQ216" s="1"/>
      <c r="AR216" s="52"/>
    </row>
    <row r="217" spans="3:44" x14ac:dyDescent="0.35">
      <c r="F217" s="1"/>
      <c r="G217" s="1"/>
      <c r="H217" s="52"/>
      <c r="AP217" s="1"/>
      <c r="AQ217" s="1"/>
      <c r="AR217" s="52"/>
    </row>
    <row r="218" spans="3:44" x14ac:dyDescent="0.35">
      <c r="C218" s="2"/>
      <c r="F218" s="1"/>
      <c r="G218" s="1"/>
      <c r="H218" s="52"/>
      <c r="AM218" s="2"/>
      <c r="AP218" s="1"/>
      <c r="AQ218" s="1"/>
      <c r="AR218" s="52"/>
    </row>
    <row r="219" spans="3:44" x14ac:dyDescent="0.35">
      <c r="F219" s="1"/>
      <c r="G219" s="1"/>
      <c r="H219" s="52"/>
      <c r="AP219" s="1"/>
      <c r="AQ219" s="1"/>
      <c r="AR219" s="52"/>
    </row>
    <row r="220" spans="3:44" x14ac:dyDescent="0.35">
      <c r="F220" s="1"/>
      <c r="G220" s="1"/>
      <c r="H220" s="52"/>
      <c r="AP220" s="1"/>
      <c r="AQ220" s="1"/>
      <c r="AR220" s="52"/>
    </row>
    <row r="221" spans="3:44" x14ac:dyDescent="0.35">
      <c r="F221" s="1"/>
      <c r="G221" s="1"/>
      <c r="H221" s="52"/>
      <c r="AP221" s="1"/>
      <c r="AQ221" s="1"/>
      <c r="AR221" s="52"/>
    </row>
    <row r="222" spans="3:44" x14ac:dyDescent="0.35">
      <c r="F222" s="1"/>
      <c r="G222" s="1"/>
      <c r="H222" s="52"/>
      <c r="AP222" s="1"/>
      <c r="AQ222" s="1"/>
      <c r="AR222" s="52"/>
    </row>
    <row r="223" spans="3:44" x14ac:dyDescent="0.35">
      <c r="F223" s="1"/>
      <c r="G223" s="1"/>
      <c r="H223" s="52"/>
      <c r="AP223" s="1"/>
      <c r="AQ223" s="1"/>
      <c r="AR223" s="52"/>
    </row>
    <row r="224" spans="3:44" x14ac:dyDescent="0.35">
      <c r="F224" s="1"/>
      <c r="G224" s="1"/>
      <c r="H224" s="52"/>
      <c r="AP224" s="1"/>
      <c r="AQ224" s="1"/>
      <c r="AR224" s="52"/>
    </row>
    <row r="225" spans="6:46" x14ac:dyDescent="0.35">
      <c r="F225" s="1"/>
      <c r="G225" s="1"/>
      <c r="H225" s="52"/>
      <c r="AP225" s="1"/>
      <c r="AQ225" s="1"/>
      <c r="AR225" s="52"/>
    </row>
    <row r="226" spans="6:46" x14ac:dyDescent="0.35">
      <c r="F226" s="1"/>
      <c r="G226" s="1"/>
      <c r="H226" s="52"/>
      <c r="AP226" s="1"/>
      <c r="AQ226" s="1"/>
      <c r="AR226" s="52"/>
    </row>
    <row r="227" spans="6:46" x14ac:dyDescent="0.35">
      <c r="F227" s="1"/>
      <c r="G227" s="1"/>
      <c r="H227" s="52"/>
      <c r="AP227" s="1"/>
      <c r="AQ227" s="1"/>
      <c r="AR227" s="52"/>
    </row>
    <row r="228" spans="6:46" x14ac:dyDescent="0.35">
      <c r="F228" s="1"/>
      <c r="G228" s="1"/>
      <c r="H228" s="52"/>
      <c r="AP228" s="1"/>
      <c r="AQ228" s="1"/>
      <c r="AR228" s="52"/>
    </row>
    <row r="229" spans="6:46" x14ac:dyDescent="0.35">
      <c r="F229" s="1"/>
      <c r="G229" s="1"/>
      <c r="H229" s="52"/>
      <c r="AP229" s="1"/>
      <c r="AQ229" s="1"/>
      <c r="AR229" s="52"/>
    </row>
    <row r="230" spans="6:46" x14ac:dyDescent="0.35">
      <c r="F230" s="1"/>
      <c r="G230" s="1"/>
      <c r="H230" s="52"/>
      <c r="AP230" s="1"/>
      <c r="AQ230" s="1"/>
      <c r="AR230" s="52"/>
    </row>
    <row r="231" spans="6:46" x14ac:dyDescent="0.35">
      <c r="F231" s="1"/>
      <c r="G231" s="1"/>
      <c r="H231" s="52"/>
      <c r="AP231" s="1"/>
      <c r="AQ231" s="1"/>
      <c r="AR231" s="52"/>
      <c r="AT231" s="53"/>
    </row>
    <row r="232" spans="6:46" x14ac:dyDescent="0.35">
      <c r="F232" s="1"/>
      <c r="G232" s="1"/>
      <c r="H232" s="52"/>
      <c r="AP232" s="1"/>
      <c r="AQ232" s="1"/>
      <c r="AR232" s="52"/>
      <c r="AT232" s="53"/>
    </row>
    <row r="233" spans="6:46" x14ac:dyDescent="0.35">
      <c r="F233" s="1"/>
      <c r="G233" s="1"/>
      <c r="H233" s="52"/>
      <c r="AP233" s="1"/>
      <c r="AQ233" s="1"/>
      <c r="AR233" s="52"/>
      <c r="AT233" s="53"/>
    </row>
    <row r="234" spans="6:46" x14ac:dyDescent="0.35">
      <c r="F234" s="1"/>
      <c r="G234" s="1"/>
      <c r="H234" s="52"/>
      <c r="AM234" s="2"/>
      <c r="AP234" s="1"/>
      <c r="AQ234" s="1"/>
      <c r="AR234" s="52"/>
      <c r="AT234" s="53"/>
    </row>
    <row r="235" spans="6:46" x14ac:dyDescent="0.35">
      <c r="F235" s="1"/>
      <c r="G235" s="1"/>
      <c r="H235" s="52"/>
      <c r="AP235" s="1"/>
      <c r="AQ235" s="1"/>
      <c r="AR235" s="52"/>
      <c r="AT235" s="53"/>
    </row>
    <row r="236" spans="6:46" x14ac:dyDescent="0.35">
      <c r="F236" s="1"/>
      <c r="G236" s="1"/>
      <c r="H236" s="52"/>
      <c r="AP236" s="1"/>
      <c r="AQ236" s="1"/>
      <c r="AR236" s="52"/>
      <c r="AT236" s="53"/>
    </row>
    <row r="237" spans="6:46" x14ac:dyDescent="0.35">
      <c r="F237" s="1"/>
      <c r="G237" s="1"/>
      <c r="H237" s="52"/>
      <c r="AM237" s="2"/>
      <c r="AP237" s="1"/>
      <c r="AQ237" s="1"/>
      <c r="AR237" s="52"/>
      <c r="AT237" s="53"/>
    </row>
    <row r="238" spans="6:46" x14ac:dyDescent="0.35">
      <c r="F238" s="1"/>
      <c r="G238" s="1"/>
      <c r="H238" s="52"/>
      <c r="AP238" s="1"/>
      <c r="AQ238" s="1"/>
      <c r="AR238" s="52"/>
      <c r="AT238" s="53"/>
    </row>
    <row r="239" spans="6:46" x14ac:dyDescent="0.35">
      <c r="F239" s="1"/>
      <c r="G239" s="1"/>
      <c r="H239" s="52"/>
      <c r="AP239" s="1"/>
      <c r="AQ239" s="1"/>
      <c r="AR239" s="52"/>
    </row>
    <row r="240" spans="6:46" x14ac:dyDescent="0.35">
      <c r="F240" s="1"/>
      <c r="G240" s="1"/>
      <c r="H240" s="52"/>
      <c r="AM240" s="2"/>
      <c r="AP240" s="1"/>
      <c r="AQ240" s="1"/>
      <c r="AR240" s="52"/>
    </row>
    <row r="241" spans="6:44" x14ac:dyDescent="0.35">
      <c r="F241" s="1"/>
      <c r="G241" s="1"/>
      <c r="H241" s="52"/>
      <c r="AP241" s="1"/>
      <c r="AQ241" s="1"/>
      <c r="AR241" s="52"/>
    </row>
    <row r="242" spans="6:44" x14ac:dyDescent="0.35">
      <c r="F242" s="1"/>
      <c r="G242" s="1"/>
      <c r="H242" s="52"/>
      <c r="AP242" s="1"/>
      <c r="AQ242" s="1"/>
      <c r="AR242" s="52"/>
    </row>
    <row r="243" spans="6:44" x14ac:dyDescent="0.35">
      <c r="F243" s="1"/>
      <c r="G243" s="1"/>
      <c r="H243" s="52"/>
      <c r="AM243" s="2"/>
      <c r="AP243" s="1"/>
      <c r="AQ243" s="1"/>
      <c r="AR243" s="52"/>
    </row>
    <row r="244" spans="6:44" x14ac:dyDescent="0.35">
      <c r="F244" s="1"/>
      <c r="G244" s="1"/>
      <c r="H244" s="52"/>
      <c r="AP244" s="1"/>
      <c r="AQ244" s="1"/>
      <c r="AR244" s="52"/>
    </row>
    <row r="245" spans="6:44" x14ac:dyDescent="0.35">
      <c r="F245" s="1"/>
      <c r="G245" s="1"/>
      <c r="H245" s="52"/>
      <c r="AP245" s="1"/>
      <c r="AQ245" s="1"/>
      <c r="AR245" s="52"/>
    </row>
    <row r="246" spans="6:44" x14ac:dyDescent="0.35">
      <c r="F246" s="1"/>
      <c r="G246" s="1"/>
      <c r="H246" s="52"/>
      <c r="AM246" s="2"/>
      <c r="AP246" s="1"/>
      <c r="AQ246" s="1"/>
      <c r="AR246" s="52"/>
    </row>
    <row r="247" spans="6:44" x14ac:dyDescent="0.35">
      <c r="F247" s="1"/>
      <c r="G247" s="1"/>
      <c r="H247" s="52"/>
      <c r="AP247" s="1"/>
      <c r="AQ247" s="1"/>
      <c r="AR247" s="52"/>
    </row>
    <row r="248" spans="6:44" x14ac:dyDescent="0.35">
      <c r="F248" s="1"/>
      <c r="G248" s="1"/>
      <c r="H248" s="52"/>
      <c r="AP248" s="1"/>
      <c r="AQ248" s="1"/>
      <c r="AR248" s="52"/>
    </row>
    <row r="249" spans="6:44" x14ac:dyDescent="0.35">
      <c r="F249" s="1"/>
      <c r="G249" s="1"/>
      <c r="H249" s="52"/>
      <c r="AP249" s="1"/>
      <c r="AQ249" s="1"/>
      <c r="AR249" s="52"/>
    </row>
    <row r="250" spans="6:44" x14ac:dyDescent="0.35">
      <c r="F250" s="1"/>
      <c r="G250" s="1"/>
      <c r="H250" s="52"/>
      <c r="AP250" s="1"/>
      <c r="AQ250" s="1"/>
      <c r="AR250" s="52"/>
    </row>
    <row r="251" spans="6:44" x14ac:dyDescent="0.35">
      <c r="F251" s="1"/>
      <c r="G251" s="1"/>
      <c r="H251" s="52"/>
      <c r="AP251" s="1"/>
      <c r="AQ251" s="1"/>
      <c r="AR251" s="52"/>
    </row>
    <row r="252" spans="6:44" x14ac:dyDescent="0.35">
      <c r="F252" s="1"/>
      <c r="G252" s="1"/>
      <c r="H252" s="52"/>
      <c r="AM252" s="2"/>
      <c r="AP252" s="1"/>
      <c r="AQ252" s="1"/>
      <c r="AR252" s="52"/>
    </row>
    <row r="253" spans="6:44" x14ac:dyDescent="0.35">
      <c r="F253" s="1"/>
      <c r="G253" s="1"/>
      <c r="H253" s="52"/>
      <c r="AP253" s="1"/>
      <c r="AQ253" s="1"/>
      <c r="AR253" s="52"/>
    </row>
    <row r="254" spans="6:44" x14ac:dyDescent="0.35">
      <c r="F254" s="1"/>
      <c r="G254" s="1"/>
      <c r="H254" s="52"/>
      <c r="AP254" s="1"/>
      <c r="AQ254" s="1"/>
      <c r="AR254" s="52"/>
    </row>
    <row r="255" spans="6:44" x14ac:dyDescent="0.35">
      <c r="F255" s="1"/>
      <c r="G255" s="1"/>
      <c r="H255" s="52"/>
      <c r="AM255" s="2"/>
      <c r="AP255" s="1"/>
      <c r="AQ255" s="1"/>
      <c r="AR255" s="52"/>
    </row>
    <row r="256" spans="6:44" x14ac:dyDescent="0.35">
      <c r="F256" s="1"/>
      <c r="G256" s="1"/>
      <c r="H256" s="52"/>
      <c r="AP256" s="1"/>
      <c r="AQ256" s="1"/>
      <c r="AR256" s="52"/>
    </row>
    <row r="257" spans="3:44" x14ac:dyDescent="0.35">
      <c r="F257" s="1"/>
      <c r="G257" s="1"/>
      <c r="H257" s="52"/>
      <c r="AP257" s="1"/>
      <c r="AQ257" s="1"/>
      <c r="AR257" s="52"/>
    </row>
    <row r="258" spans="3:44" x14ac:dyDescent="0.35">
      <c r="F258" s="1"/>
      <c r="G258" s="1"/>
      <c r="H258" s="52"/>
      <c r="AP258" s="1"/>
      <c r="AQ258" s="1"/>
      <c r="AR258" s="52"/>
    </row>
    <row r="259" spans="3:44" x14ac:dyDescent="0.35">
      <c r="F259" s="1"/>
      <c r="G259" s="1"/>
      <c r="H259" s="52"/>
      <c r="AP259" s="1"/>
      <c r="AQ259" s="1"/>
      <c r="AR259" s="52"/>
    </row>
    <row r="260" spans="3:44" x14ac:dyDescent="0.35">
      <c r="F260" s="1"/>
      <c r="G260" s="1"/>
      <c r="H260" s="52"/>
      <c r="AP260" s="1"/>
      <c r="AQ260" s="1"/>
      <c r="AR260" s="52"/>
    </row>
    <row r="261" spans="3:44" x14ac:dyDescent="0.35">
      <c r="F261" s="1"/>
      <c r="G261" s="1"/>
      <c r="H261" s="52"/>
      <c r="AM261" s="2"/>
      <c r="AP261" s="1"/>
      <c r="AQ261" s="1"/>
      <c r="AR261" s="52"/>
    </row>
    <row r="262" spans="3:44" x14ac:dyDescent="0.35">
      <c r="F262" s="1"/>
      <c r="G262" s="1"/>
      <c r="H262" s="52"/>
      <c r="AP262" s="1"/>
      <c r="AQ262" s="1"/>
      <c r="AR262" s="52"/>
    </row>
    <row r="263" spans="3:44" x14ac:dyDescent="0.35">
      <c r="F263" s="1"/>
      <c r="G263" s="1"/>
      <c r="H263" s="52"/>
      <c r="AO263"/>
      <c r="AP263" s="1"/>
      <c r="AQ263" s="1"/>
      <c r="AR263" s="52"/>
    </row>
    <row r="264" spans="3:44" x14ac:dyDescent="0.35">
      <c r="F264" s="1"/>
      <c r="G264" s="1"/>
      <c r="H264" s="52"/>
      <c r="AM264" s="2"/>
      <c r="AP264" s="1"/>
      <c r="AQ264" s="1"/>
      <c r="AR264" s="52"/>
    </row>
    <row r="265" spans="3:44" x14ac:dyDescent="0.35">
      <c r="F265" s="1"/>
      <c r="G265" s="1"/>
      <c r="H265" s="52"/>
      <c r="AP265" s="1"/>
      <c r="AQ265" s="1"/>
      <c r="AR265" s="52"/>
    </row>
    <row r="266" spans="3:44" x14ac:dyDescent="0.35">
      <c r="F266" s="1"/>
      <c r="G266" s="1"/>
      <c r="H266" s="52"/>
      <c r="AO266"/>
      <c r="AP266" s="1"/>
      <c r="AQ266" s="1"/>
      <c r="AR266" s="52"/>
    </row>
    <row r="267" spans="3:44" x14ac:dyDescent="0.35">
      <c r="F267" s="1"/>
      <c r="G267" s="1"/>
      <c r="H267" s="52"/>
      <c r="AM267" s="2"/>
      <c r="AP267" s="1"/>
      <c r="AQ267" s="1"/>
      <c r="AR267" s="52"/>
    </row>
    <row r="268" spans="3:44" x14ac:dyDescent="0.35">
      <c r="F268" s="1"/>
      <c r="G268" s="1"/>
      <c r="H268" s="52"/>
      <c r="AP268" s="1"/>
      <c r="AQ268" s="1"/>
      <c r="AR268" s="52"/>
    </row>
    <row r="269" spans="3:44" x14ac:dyDescent="0.35">
      <c r="F269" s="1"/>
      <c r="G269" s="1"/>
      <c r="H269" s="52"/>
      <c r="AO269"/>
      <c r="AP269" s="1"/>
      <c r="AQ269" s="1"/>
      <c r="AR269" s="52"/>
    </row>
    <row r="270" spans="3:44" x14ac:dyDescent="0.35">
      <c r="F270" s="1"/>
      <c r="G270" s="1"/>
      <c r="H270" s="52"/>
      <c r="AM270" s="2"/>
      <c r="AP270" s="1"/>
      <c r="AQ270" s="1"/>
      <c r="AR270" s="52"/>
    </row>
    <row r="271" spans="3:44" x14ac:dyDescent="0.35">
      <c r="F271" s="1"/>
      <c r="G271" s="1"/>
      <c r="H271" s="52"/>
      <c r="AP271" s="1"/>
      <c r="AQ271" s="1"/>
      <c r="AR271" s="52"/>
    </row>
    <row r="272" spans="3:44" x14ac:dyDescent="0.35">
      <c r="C272" s="2"/>
      <c r="F272" s="1"/>
      <c r="G272" s="1"/>
      <c r="H272" s="52"/>
      <c r="AP272" s="1"/>
      <c r="AQ272" s="1"/>
      <c r="AR272" s="52"/>
    </row>
    <row r="273" spans="6:45" x14ac:dyDescent="0.35">
      <c r="F273" s="1"/>
      <c r="G273" s="1"/>
      <c r="H273" s="52"/>
      <c r="AM273" s="2"/>
      <c r="AP273" s="1"/>
      <c r="AQ273" s="1"/>
      <c r="AR273" s="52"/>
    </row>
    <row r="274" spans="6:45" x14ac:dyDescent="0.35">
      <c r="F274" s="1"/>
      <c r="G274" s="1"/>
      <c r="H274" s="52"/>
      <c r="AP274" s="1"/>
      <c r="AQ274" s="1"/>
      <c r="AR274" s="52"/>
    </row>
    <row r="275" spans="6:45" x14ac:dyDescent="0.35">
      <c r="F275" s="1"/>
      <c r="G275" s="1"/>
      <c r="H275" s="52"/>
      <c r="AP275" s="1"/>
      <c r="AQ275" s="1"/>
      <c r="AR275" s="52"/>
    </row>
    <row r="276" spans="6:45" x14ac:dyDescent="0.35">
      <c r="F276" s="1"/>
      <c r="G276" s="1"/>
      <c r="H276" s="52"/>
      <c r="AM276" s="2"/>
      <c r="AP276" s="1"/>
      <c r="AQ276" s="1"/>
      <c r="AR276" s="52"/>
    </row>
    <row r="277" spans="6:45" x14ac:dyDescent="0.35">
      <c r="F277" s="1"/>
      <c r="G277" s="1"/>
      <c r="H277" s="52"/>
      <c r="AP277" s="1"/>
      <c r="AQ277" s="1"/>
      <c r="AR277" s="52"/>
    </row>
    <row r="278" spans="6:45" x14ac:dyDescent="0.35">
      <c r="F278" s="1"/>
      <c r="G278" s="1"/>
      <c r="H278" s="52"/>
      <c r="AP278" s="1"/>
      <c r="AQ278" s="1"/>
      <c r="AR278" s="52"/>
      <c r="AS278" s="2"/>
    </row>
    <row r="279" spans="6:45" x14ac:dyDescent="0.35">
      <c r="F279" s="1"/>
      <c r="G279" s="1"/>
      <c r="H279" s="52"/>
      <c r="AM279" s="2"/>
      <c r="AP279" s="1"/>
      <c r="AQ279" s="1"/>
      <c r="AR279" s="52"/>
    </row>
    <row r="280" spans="6:45" x14ac:dyDescent="0.35">
      <c r="F280" s="1"/>
      <c r="G280" s="1"/>
      <c r="H280" s="52"/>
      <c r="AP280" s="1"/>
      <c r="AQ280" s="1"/>
      <c r="AR280" s="52"/>
    </row>
    <row r="281" spans="6:45" x14ac:dyDescent="0.35">
      <c r="F281" s="1"/>
      <c r="G281" s="1"/>
      <c r="H281" s="52"/>
      <c r="AP281" s="1"/>
      <c r="AQ281" s="1"/>
      <c r="AR281" s="52"/>
    </row>
    <row r="282" spans="6:45" x14ac:dyDescent="0.35">
      <c r="F282" s="1"/>
      <c r="G282" s="1"/>
      <c r="H282" s="52"/>
      <c r="AP282" s="1"/>
      <c r="AQ282" s="1"/>
      <c r="AR282" s="52"/>
    </row>
    <row r="283" spans="6:45" x14ac:dyDescent="0.35">
      <c r="F283" s="1"/>
      <c r="G283" s="1"/>
      <c r="H283" s="52"/>
      <c r="AP283" s="1"/>
      <c r="AQ283" s="1"/>
      <c r="AR283" s="52"/>
    </row>
    <row r="284" spans="6:45" x14ac:dyDescent="0.35">
      <c r="F284" s="1"/>
      <c r="G284" s="1"/>
      <c r="H284" s="52"/>
      <c r="AP284" s="1"/>
      <c r="AQ284" s="1"/>
      <c r="AR284" s="52"/>
    </row>
    <row r="285" spans="6:45" x14ac:dyDescent="0.35">
      <c r="F285" s="1"/>
      <c r="G285" s="1"/>
      <c r="H285" s="52"/>
      <c r="AP285" s="1"/>
      <c r="AQ285" s="1"/>
      <c r="AR285" s="52"/>
    </row>
    <row r="286" spans="6:45" x14ac:dyDescent="0.35">
      <c r="F286" s="1"/>
      <c r="G286" s="1"/>
      <c r="H286" s="52"/>
      <c r="AP286" s="1"/>
      <c r="AQ286" s="1"/>
      <c r="AR286" s="52"/>
    </row>
    <row r="287" spans="6:45" x14ac:dyDescent="0.35">
      <c r="F287" s="1"/>
      <c r="G287" s="1"/>
      <c r="H287" s="52"/>
      <c r="AM287" s="2"/>
      <c r="AP287" s="1"/>
      <c r="AQ287" s="1"/>
      <c r="AR287" s="52"/>
    </row>
    <row r="288" spans="6:45" x14ac:dyDescent="0.35">
      <c r="F288" s="1"/>
      <c r="G288" s="1"/>
      <c r="H288" s="52"/>
      <c r="AP288" s="1"/>
      <c r="AQ288" s="1"/>
      <c r="AR288" s="52"/>
    </row>
    <row r="289" spans="6:44" x14ac:dyDescent="0.35">
      <c r="F289" s="1"/>
      <c r="G289" s="1"/>
      <c r="H289" s="52"/>
      <c r="AP289" s="1"/>
      <c r="AQ289" s="1"/>
      <c r="AR289" s="52"/>
    </row>
    <row r="290" spans="6:44" x14ac:dyDescent="0.35">
      <c r="F290" s="1"/>
      <c r="G290" s="1"/>
      <c r="H290" s="52"/>
      <c r="AM290" s="2"/>
      <c r="AP290" s="1"/>
      <c r="AQ290" s="1"/>
      <c r="AR290" s="52"/>
    </row>
    <row r="291" spans="6:44" x14ac:dyDescent="0.35">
      <c r="F291" s="1"/>
      <c r="G291" s="1"/>
      <c r="H291" s="52"/>
      <c r="AP291" s="1"/>
      <c r="AQ291" s="1"/>
      <c r="AR291" s="52"/>
    </row>
    <row r="292" spans="6:44" x14ac:dyDescent="0.35">
      <c r="F292" s="1"/>
      <c r="G292" s="1"/>
      <c r="H292" s="52"/>
      <c r="AO292"/>
      <c r="AP292" s="1"/>
      <c r="AQ292" s="1"/>
      <c r="AR292" s="52"/>
    </row>
    <row r="293" spans="6:44" x14ac:dyDescent="0.35">
      <c r="F293" s="1"/>
      <c r="G293" s="1"/>
      <c r="H293" s="52"/>
      <c r="AO293"/>
      <c r="AP293" s="1"/>
      <c r="AQ293" s="1"/>
      <c r="AR293" s="52"/>
    </row>
    <row r="294" spans="6:44" x14ac:dyDescent="0.35">
      <c r="F294" s="1"/>
      <c r="G294" s="1"/>
      <c r="H294" s="52"/>
      <c r="AP294" s="1"/>
      <c r="AQ294" s="1"/>
      <c r="AR294" s="52"/>
    </row>
    <row r="295" spans="6:44" x14ac:dyDescent="0.35">
      <c r="F295" s="1"/>
      <c r="G295" s="1"/>
      <c r="H295" s="52"/>
      <c r="AP295" s="1"/>
      <c r="AQ295" s="1"/>
      <c r="AR295" s="52"/>
    </row>
    <row r="296" spans="6:44" x14ac:dyDescent="0.35">
      <c r="F296" s="1"/>
      <c r="G296" s="1"/>
      <c r="H296" s="52"/>
      <c r="AP296" s="1"/>
      <c r="AQ296" s="1"/>
      <c r="AR296" s="52"/>
    </row>
    <row r="297" spans="6:44" x14ac:dyDescent="0.35">
      <c r="F297" s="1"/>
      <c r="G297" s="1"/>
      <c r="H297" s="52"/>
      <c r="AM297" s="2"/>
      <c r="AP297" s="1"/>
      <c r="AQ297" s="1"/>
      <c r="AR297" s="52"/>
    </row>
    <row r="298" spans="6:44" x14ac:dyDescent="0.35">
      <c r="F298" s="1"/>
      <c r="G298" s="1"/>
      <c r="H298" s="52"/>
      <c r="AP298" s="1"/>
      <c r="AQ298" s="1"/>
      <c r="AR298" s="52"/>
    </row>
    <row r="299" spans="6:44" x14ac:dyDescent="0.35">
      <c r="F299" s="1"/>
      <c r="G299" s="1"/>
      <c r="H299" s="52"/>
      <c r="AP299" s="1"/>
      <c r="AQ299" s="1"/>
      <c r="AR299" s="52"/>
    </row>
    <row r="300" spans="6:44" x14ac:dyDescent="0.35">
      <c r="F300" s="1"/>
      <c r="G300" s="1"/>
      <c r="H300" s="52"/>
      <c r="AP300" s="1"/>
      <c r="AQ300" s="1"/>
      <c r="AR300" s="52"/>
    </row>
    <row r="301" spans="6:44" x14ac:dyDescent="0.35">
      <c r="F301" s="1"/>
      <c r="G301" s="1"/>
      <c r="H301" s="52"/>
      <c r="AP301" s="1"/>
      <c r="AQ301" s="1"/>
      <c r="AR301" s="52"/>
    </row>
    <row r="302" spans="6:44" x14ac:dyDescent="0.35">
      <c r="F302" s="1"/>
      <c r="G302" s="1"/>
      <c r="H302" s="52"/>
      <c r="AP302" s="1"/>
      <c r="AQ302" s="1"/>
      <c r="AR302" s="52"/>
    </row>
    <row r="303" spans="6:44" x14ac:dyDescent="0.35">
      <c r="F303" s="1"/>
      <c r="G303" s="1"/>
      <c r="H303" s="52"/>
      <c r="AP303" s="1"/>
      <c r="AQ303" s="1"/>
      <c r="AR303" s="52"/>
    </row>
    <row r="304" spans="6:44" x14ac:dyDescent="0.35">
      <c r="F304" s="1"/>
      <c r="G304" s="1"/>
      <c r="H304" s="52"/>
      <c r="AP304" s="1"/>
      <c r="AQ304" s="1"/>
      <c r="AR304" s="52"/>
    </row>
    <row r="305" spans="6:44" x14ac:dyDescent="0.35">
      <c r="F305" s="1"/>
      <c r="G305" s="1"/>
      <c r="H305" s="52"/>
      <c r="AP305" s="1"/>
      <c r="AQ305" s="1"/>
      <c r="AR305" s="52"/>
    </row>
    <row r="306" spans="6:44" x14ac:dyDescent="0.35">
      <c r="F306" s="1"/>
      <c r="G306" s="1"/>
      <c r="H306" s="52"/>
      <c r="AP306" s="1"/>
      <c r="AQ306" s="1"/>
      <c r="AR306" s="52"/>
    </row>
    <row r="307" spans="6:44" x14ac:dyDescent="0.35">
      <c r="F307" s="1"/>
      <c r="G307" s="1"/>
      <c r="H307" s="52"/>
      <c r="AP307" s="1"/>
      <c r="AQ307" s="1"/>
      <c r="AR307" s="52"/>
    </row>
    <row r="308" spans="6:44" x14ac:dyDescent="0.35">
      <c r="F308" s="1"/>
      <c r="G308" s="1"/>
      <c r="H308" s="52"/>
      <c r="AP308" s="1"/>
      <c r="AQ308" s="1"/>
      <c r="AR308" s="52"/>
    </row>
    <row r="309" spans="6:44" x14ac:dyDescent="0.35">
      <c r="F309" s="1"/>
      <c r="G309" s="1"/>
      <c r="H309" s="52"/>
      <c r="AP309" s="1"/>
      <c r="AQ309" s="1"/>
      <c r="AR309" s="52"/>
    </row>
    <row r="310" spans="6:44" x14ac:dyDescent="0.35">
      <c r="F310" s="1"/>
      <c r="G310" s="1"/>
      <c r="H310" s="52"/>
      <c r="AP310" s="1"/>
      <c r="AQ310" s="1"/>
      <c r="AR310" s="52"/>
    </row>
    <row r="311" spans="6:44" x14ac:dyDescent="0.35">
      <c r="F311" s="1"/>
      <c r="G311" s="1"/>
      <c r="H311" s="52"/>
      <c r="AP311" s="1"/>
      <c r="AQ311" s="1"/>
      <c r="AR311" s="52"/>
    </row>
    <row r="312" spans="6:44" x14ac:dyDescent="0.35">
      <c r="F312" s="1"/>
      <c r="G312" s="1"/>
      <c r="H312" s="52"/>
      <c r="AP312" s="1"/>
      <c r="AQ312" s="1"/>
      <c r="AR312" s="52"/>
    </row>
    <row r="313" spans="6:44" x14ac:dyDescent="0.35">
      <c r="F313" s="1"/>
      <c r="G313" s="1"/>
      <c r="H313" s="52"/>
      <c r="AP313" s="1"/>
      <c r="AQ313" s="1"/>
      <c r="AR313" s="52"/>
    </row>
    <row r="314" spans="6:44" x14ac:dyDescent="0.35">
      <c r="F314" s="1"/>
      <c r="G314" s="1"/>
      <c r="H314" s="52"/>
      <c r="AP314" s="1"/>
      <c r="AQ314" s="1"/>
      <c r="AR314" s="52"/>
    </row>
    <row r="315" spans="6:44" x14ac:dyDescent="0.35">
      <c r="F315" s="1"/>
      <c r="G315" s="1"/>
      <c r="H315" s="52"/>
      <c r="AP315" s="1"/>
      <c r="AQ315" s="1"/>
      <c r="AR315" s="52"/>
    </row>
    <row r="316" spans="6:44" x14ac:dyDescent="0.35">
      <c r="F316" s="1"/>
      <c r="G316" s="1"/>
      <c r="H316" s="52"/>
      <c r="AP316" s="1"/>
      <c r="AQ316" s="1"/>
      <c r="AR316" s="52"/>
    </row>
    <row r="317" spans="6:44" x14ac:dyDescent="0.35">
      <c r="F317" s="1"/>
      <c r="G317" s="1"/>
      <c r="H317" s="52"/>
      <c r="AP317" s="1"/>
      <c r="AQ317" s="1"/>
      <c r="AR317" s="52"/>
    </row>
    <row r="318" spans="6:44" x14ac:dyDescent="0.35">
      <c r="F318" s="1"/>
      <c r="G318" s="1"/>
      <c r="H318" s="52"/>
      <c r="AP318" s="1"/>
      <c r="AQ318" s="1"/>
      <c r="AR318" s="52"/>
    </row>
    <row r="319" spans="6:44" x14ac:dyDescent="0.35">
      <c r="F319" s="1"/>
      <c r="G319" s="1"/>
      <c r="H319" s="52"/>
      <c r="AP319" s="1"/>
      <c r="AQ319" s="1"/>
      <c r="AR319" s="52"/>
    </row>
    <row r="320" spans="6:44" x14ac:dyDescent="0.35">
      <c r="F320" s="1"/>
      <c r="G320" s="1"/>
      <c r="H320" s="52"/>
      <c r="AP320" s="1"/>
      <c r="AQ320" s="1"/>
      <c r="AR320" s="52"/>
    </row>
    <row r="321" spans="3:44" x14ac:dyDescent="0.35">
      <c r="F321" s="1"/>
      <c r="G321" s="1"/>
      <c r="H321" s="52"/>
      <c r="AP321" s="1"/>
      <c r="AQ321" s="1"/>
      <c r="AR321" s="52"/>
    </row>
    <row r="322" spans="3:44" x14ac:dyDescent="0.35">
      <c r="F322" s="1"/>
      <c r="G322" s="1"/>
      <c r="H322" s="52"/>
      <c r="AP322" s="1"/>
      <c r="AQ322" s="1"/>
      <c r="AR322" s="52"/>
    </row>
    <row r="323" spans="3:44" x14ac:dyDescent="0.35">
      <c r="F323" s="1"/>
      <c r="G323" s="1"/>
      <c r="H323" s="52"/>
      <c r="AP323" s="1"/>
      <c r="AQ323" s="1"/>
      <c r="AR323" s="52"/>
    </row>
    <row r="324" spans="3:44" x14ac:dyDescent="0.35">
      <c r="F324" s="1"/>
      <c r="G324" s="1"/>
      <c r="H324" s="52"/>
      <c r="AP324" s="1"/>
      <c r="AQ324" s="1"/>
      <c r="AR324" s="52"/>
    </row>
    <row r="325" spans="3:44" x14ac:dyDescent="0.35">
      <c r="F325" s="1"/>
      <c r="G325" s="1"/>
      <c r="H325" s="52"/>
      <c r="AP325" s="1"/>
      <c r="AQ325" s="1"/>
      <c r="AR325" s="52"/>
    </row>
    <row r="326" spans="3:44" x14ac:dyDescent="0.35">
      <c r="F326" s="1"/>
      <c r="G326" s="1"/>
      <c r="H326" s="52"/>
      <c r="AP326" s="1"/>
      <c r="AQ326" s="1"/>
      <c r="AR326" s="52"/>
    </row>
    <row r="327" spans="3:44" x14ac:dyDescent="0.35">
      <c r="F327" s="1"/>
      <c r="G327" s="1"/>
      <c r="H327" s="52"/>
      <c r="AP327" s="1"/>
      <c r="AQ327" s="1"/>
      <c r="AR327" s="52"/>
    </row>
    <row r="328" spans="3:44" x14ac:dyDescent="0.35">
      <c r="F328" s="1"/>
      <c r="G328" s="1"/>
      <c r="H328" s="52"/>
      <c r="AP328" s="1"/>
      <c r="AQ328" s="1"/>
      <c r="AR328" s="52"/>
    </row>
    <row r="329" spans="3:44" x14ac:dyDescent="0.35">
      <c r="F329" s="1"/>
      <c r="G329" s="1"/>
      <c r="H329" s="52"/>
      <c r="AP329" s="1"/>
      <c r="AQ329" s="1"/>
      <c r="AR329" s="52"/>
    </row>
    <row r="330" spans="3:44" x14ac:dyDescent="0.35">
      <c r="F330" s="1"/>
      <c r="G330" s="1"/>
      <c r="H330" s="52"/>
      <c r="AP330" s="1"/>
      <c r="AQ330" s="1"/>
      <c r="AR330" s="52"/>
    </row>
    <row r="331" spans="3:44" x14ac:dyDescent="0.35">
      <c r="F331" s="1"/>
      <c r="G331" s="1"/>
      <c r="H331" s="52"/>
      <c r="AP331" s="1"/>
      <c r="AQ331" s="1"/>
      <c r="AR331" s="52"/>
    </row>
    <row r="332" spans="3:44" x14ac:dyDescent="0.35">
      <c r="C332" s="2"/>
      <c r="F332" s="1"/>
      <c r="G332" s="1"/>
      <c r="H332" s="52"/>
      <c r="AP332" s="1"/>
      <c r="AQ332" s="1"/>
      <c r="AR332" s="52"/>
    </row>
    <row r="333" spans="3:44" x14ac:dyDescent="0.35">
      <c r="F333" s="1"/>
      <c r="G333" s="1"/>
      <c r="H333" s="52"/>
      <c r="AP333" s="1"/>
      <c r="AQ333" s="1"/>
      <c r="AR333" s="52"/>
    </row>
    <row r="334" spans="3:44" x14ac:dyDescent="0.35">
      <c r="F334" s="1"/>
      <c r="G334" s="1"/>
      <c r="H334" s="52"/>
      <c r="AP334" s="1"/>
      <c r="AQ334" s="1"/>
      <c r="AR334" s="52"/>
    </row>
    <row r="335" spans="3:44" x14ac:dyDescent="0.35">
      <c r="C335" s="2"/>
      <c r="F335" s="1"/>
      <c r="G335" s="1"/>
      <c r="H335" s="52"/>
      <c r="AP335" s="1"/>
      <c r="AQ335" s="1"/>
      <c r="AR335" s="52"/>
    </row>
    <row r="336" spans="3:44" x14ac:dyDescent="0.35">
      <c r="F336" s="1"/>
      <c r="G336" s="1"/>
      <c r="H336" s="52"/>
      <c r="AP336" s="1"/>
      <c r="AQ336" s="1"/>
      <c r="AR336" s="52"/>
    </row>
    <row r="337" spans="3:44" x14ac:dyDescent="0.35">
      <c r="F337" s="1"/>
      <c r="G337" s="1"/>
      <c r="H337" s="52"/>
      <c r="AP337" s="1"/>
      <c r="AQ337" s="1"/>
      <c r="AR337" s="52"/>
    </row>
    <row r="338" spans="3:44" x14ac:dyDescent="0.35">
      <c r="C338" s="56"/>
      <c r="F338" s="1"/>
      <c r="G338" s="1"/>
      <c r="H338" s="52"/>
      <c r="AP338" s="1"/>
      <c r="AQ338" s="1"/>
      <c r="AR338" s="52"/>
    </row>
    <row r="339" spans="3:44" x14ac:dyDescent="0.35">
      <c r="F339" s="1"/>
      <c r="G339" s="1"/>
      <c r="H339" s="52"/>
      <c r="AP339" s="1"/>
      <c r="AQ339" s="1"/>
      <c r="AR339" s="52"/>
    </row>
    <row r="340" spans="3:44" x14ac:dyDescent="0.35">
      <c r="F340" s="1"/>
      <c r="G340" s="1"/>
      <c r="H340" s="52"/>
      <c r="AP340" s="1"/>
      <c r="AQ340" s="1"/>
      <c r="AR340" s="52"/>
    </row>
    <row r="341" spans="3:44" x14ac:dyDescent="0.35">
      <c r="C341" s="2"/>
      <c r="F341" s="1"/>
      <c r="G341" s="1"/>
      <c r="H341" s="52"/>
      <c r="AP341" s="1"/>
      <c r="AQ341" s="1"/>
      <c r="AR341" s="52"/>
    </row>
    <row r="342" spans="3:44" x14ac:dyDescent="0.35">
      <c r="F342" s="1"/>
      <c r="G342" s="1"/>
      <c r="H342" s="52"/>
      <c r="AP342" s="1"/>
      <c r="AQ342" s="1"/>
      <c r="AR342" s="52"/>
    </row>
    <row r="343" spans="3:44" x14ac:dyDescent="0.35">
      <c r="F343" s="1"/>
      <c r="G343" s="1"/>
      <c r="H343" s="52"/>
      <c r="AP343" s="1"/>
      <c r="AQ343" s="1"/>
      <c r="AR343" s="52"/>
    </row>
    <row r="344" spans="3:44" x14ac:dyDescent="0.35">
      <c r="C344" s="2"/>
      <c r="F344" s="1"/>
      <c r="G344" s="1"/>
      <c r="H344" s="52"/>
      <c r="AP344" s="1"/>
      <c r="AQ344" s="1"/>
      <c r="AR344" s="52"/>
    </row>
    <row r="345" spans="3:44" x14ac:dyDescent="0.35">
      <c r="F345" s="1"/>
      <c r="G345" s="1"/>
      <c r="H345" s="52"/>
      <c r="AP345" s="1"/>
      <c r="AQ345" s="1"/>
      <c r="AR345" s="52"/>
    </row>
    <row r="346" spans="3:44" x14ac:dyDescent="0.35">
      <c r="F346" s="1"/>
      <c r="G346" s="1"/>
      <c r="H346" s="52"/>
      <c r="AP346" s="1"/>
      <c r="AQ346" s="1"/>
      <c r="AR346" s="52"/>
    </row>
    <row r="347" spans="3:44" x14ac:dyDescent="0.35">
      <c r="C347" s="2"/>
      <c r="F347" s="1"/>
      <c r="G347" s="1"/>
      <c r="H347" s="52"/>
      <c r="AP347" s="1"/>
      <c r="AQ347" s="1"/>
      <c r="AR347" s="52"/>
    </row>
    <row r="348" spans="3:44" x14ac:dyDescent="0.35">
      <c r="F348" s="1"/>
      <c r="G348" s="1"/>
      <c r="H348" s="52"/>
      <c r="AP348" s="1"/>
      <c r="AQ348" s="1"/>
      <c r="AR348" s="52"/>
    </row>
    <row r="349" spans="3:44" x14ac:dyDescent="0.35">
      <c r="F349" s="1"/>
      <c r="G349" s="1"/>
      <c r="H349" s="52"/>
      <c r="AP349" s="1"/>
      <c r="AQ349" s="1"/>
      <c r="AR349" s="52"/>
    </row>
    <row r="350" spans="3:44" x14ac:dyDescent="0.35">
      <c r="F350" s="1"/>
      <c r="G350" s="1"/>
      <c r="H350" s="52"/>
      <c r="AP350" s="1"/>
      <c r="AQ350" s="1"/>
      <c r="AR350" s="52"/>
    </row>
    <row r="351" spans="3:44" x14ac:dyDescent="0.35">
      <c r="F351" s="1"/>
      <c r="G351" s="1"/>
      <c r="H351" s="52"/>
      <c r="AM351" s="2"/>
      <c r="AP351" s="1"/>
      <c r="AQ351" s="1"/>
      <c r="AR351" s="52"/>
    </row>
    <row r="352" spans="3:44" x14ac:dyDescent="0.35">
      <c r="F352" s="1"/>
      <c r="G352" s="1"/>
      <c r="H352" s="52"/>
      <c r="AP352" s="1"/>
      <c r="AQ352" s="1"/>
      <c r="AR352" s="52"/>
    </row>
    <row r="353" spans="3:44" x14ac:dyDescent="0.35">
      <c r="F353" s="1"/>
      <c r="G353" s="1"/>
      <c r="H353" s="52"/>
      <c r="AP353" s="1"/>
      <c r="AQ353" s="1"/>
      <c r="AR353" s="52"/>
    </row>
    <row r="354" spans="3:44" x14ac:dyDescent="0.35">
      <c r="F354" s="1"/>
      <c r="G354" s="1"/>
      <c r="H354" s="52"/>
      <c r="AP354" s="1"/>
      <c r="AQ354" s="1"/>
      <c r="AR354" s="52"/>
    </row>
    <row r="355" spans="3:44" x14ac:dyDescent="0.35">
      <c r="F355" s="1"/>
      <c r="G355" s="1"/>
      <c r="H355" s="52"/>
      <c r="AP355" s="1"/>
      <c r="AQ355" s="1"/>
      <c r="AR355" s="52"/>
    </row>
    <row r="356" spans="3:44" x14ac:dyDescent="0.35">
      <c r="E356"/>
      <c r="F356" s="1"/>
      <c r="G356" s="1"/>
      <c r="H356" s="52"/>
      <c r="AP356" s="1"/>
      <c r="AQ356" s="1"/>
      <c r="AR356" s="52"/>
    </row>
    <row r="357" spans="3:44" x14ac:dyDescent="0.35">
      <c r="E357"/>
      <c r="F357" s="1"/>
      <c r="G357" s="1"/>
      <c r="H357" s="52"/>
      <c r="AP357" s="1"/>
      <c r="AQ357" s="1"/>
      <c r="AR357" s="52"/>
    </row>
    <row r="358" spans="3:44" x14ac:dyDescent="0.35">
      <c r="C358" s="2"/>
      <c r="F358" s="1"/>
      <c r="G358" s="1"/>
      <c r="H358" s="52"/>
      <c r="AP358" s="1"/>
      <c r="AQ358" s="1"/>
      <c r="AR358" s="52"/>
    </row>
    <row r="359" spans="3:44" x14ac:dyDescent="0.35">
      <c r="F359" s="1"/>
      <c r="G359" s="1"/>
      <c r="H359" s="52"/>
      <c r="AP359" s="1"/>
      <c r="AQ359" s="1"/>
      <c r="AR359" s="52"/>
    </row>
    <row r="360" spans="3:44" x14ac:dyDescent="0.35">
      <c r="F360" s="1"/>
      <c r="G360" s="1"/>
      <c r="H360" s="52"/>
      <c r="AP360" s="1"/>
      <c r="AQ360" s="1"/>
      <c r="AR360" s="52"/>
    </row>
    <row r="361" spans="3:44" x14ac:dyDescent="0.35">
      <c r="C361" s="2"/>
      <c r="E361"/>
      <c r="F361" s="1"/>
      <c r="G361" s="1"/>
      <c r="H361" s="52"/>
      <c r="AP361" s="1"/>
      <c r="AQ361" s="1"/>
      <c r="AR361" s="52"/>
    </row>
    <row r="362" spans="3:44" x14ac:dyDescent="0.35">
      <c r="F362" s="1"/>
      <c r="G362" s="1"/>
      <c r="H362" s="52"/>
      <c r="AP362" s="1"/>
      <c r="AQ362" s="1"/>
      <c r="AR362" s="52"/>
    </row>
    <row r="363" spans="3:44" x14ac:dyDescent="0.35">
      <c r="F363" s="1"/>
      <c r="G363" s="1"/>
      <c r="H363" s="52"/>
      <c r="AP363" s="1"/>
      <c r="AQ363" s="1"/>
      <c r="AR363" s="52"/>
    </row>
    <row r="364" spans="3:44" x14ac:dyDescent="0.35">
      <c r="F364" s="1"/>
      <c r="G364" s="1"/>
      <c r="H364" s="52"/>
      <c r="AP364" s="1"/>
      <c r="AQ364" s="1"/>
      <c r="AR364" s="52"/>
    </row>
    <row r="365" spans="3:44" x14ac:dyDescent="0.35">
      <c r="F365" s="1"/>
      <c r="G365" s="1"/>
      <c r="H365" s="52"/>
      <c r="AP365" s="1"/>
      <c r="AQ365" s="1"/>
      <c r="AR365" s="52"/>
    </row>
    <row r="366" spans="3:44" x14ac:dyDescent="0.35">
      <c r="F366" s="1"/>
      <c r="G366" s="1"/>
      <c r="H366" s="52"/>
      <c r="AP366" s="1"/>
      <c r="AQ366" s="1"/>
      <c r="AR366" s="52"/>
    </row>
    <row r="367" spans="3:44" x14ac:dyDescent="0.35">
      <c r="F367" s="1"/>
      <c r="G367" s="1"/>
      <c r="H367" s="52"/>
      <c r="AP367" s="1"/>
      <c r="AQ367" s="1"/>
      <c r="AR367" s="52"/>
    </row>
    <row r="368" spans="3:44" x14ac:dyDescent="0.35">
      <c r="F368" s="1"/>
      <c r="G368" s="1"/>
      <c r="H368" s="52"/>
      <c r="AP368" s="1"/>
      <c r="AQ368" s="1"/>
      <c r="AR368" s="52"/>
    </row>
    <row r="369" spans="5:44" x14ac:dyDescent="0.35">
      <c r="F369" s="1"/>
      <c r="G369" s="1"/>
      <c r="H369" s="52"/>
      <c r="AP369" s="1"/>
      <c r="AQ369" s="1"/>
      <c r="AR369" s="52"/>
    </row>
    <row r="370" spans="5:44" x14ac:dyDescent="0.35">
      <c r="F370" s="1"/>
      <c r="G370" s="1"/>
      <c r="H370" s="52"/>
      <c r="AP370" s="1"/>
      <c r="AQ370" s="1"/>
      <c r="AR370" s="52"/>
    </row>
    <row r="371" spans="5:44" x14ac:dyDescent="0.35">
      <c r="F371" s="1"/>
      <c r="G371" s="1"/>
      <c r="H371" s="52"/>
      <c r="AP371" s="1"/>
      <c r="AQ371" s="1"/>
      <c r="AR371" s="52"/>
    </row>
    <row r="372" spans="5:44" x14ac:dyDescent="0.35">
      <c r="F372" s="1"/>
      <c r="G372" s="1"/>
      <c r="H372" s="52"/>
      <c r="AP372" s="1"/>
      <c r="AQ372" s="1"/>
      <c r="AR372" s="52"/>
    </row>
    <row r="373" spans="5:44" x14ac:dyDescent="0.35">
      <c r="F373" s="1"/>
      <c r="G373" s="1"/>
      <c r="H373" s="52"/>
      <c r="AP373" s="1"/>
      <c r="AQ373" s="1"/>
      <c r="AR373" s="52"/>
    </row>
    <row r="374" spans="5:44" x14ac:dyDescent="0.35">
      <c r="F374" s="1"/>
      <c r="G374" s="1"/>
      <c r="H374" s="52"/>
      <c r="AP374" s="1"/>
      <c r="AQ374" s="1"/>
      <c r="AR374" s="52"/>
    </row>
    <row r="375" spans="5:44" x14ac:dyDescent="0.35">
      <c r="F375" s="1"/>
      <c r="G375" s="1"/>
      <c r="H375" s="52"/>
      <c r="AP375" s="1"/>
      <c r="AQ375" s="1"/>
      <c r="AR375" s="52"/>
    </row>
    <row r="376" spans="5:44" x14ac:dyDescent="0.35">
      <c r="E376"/>
      <c r="F376" s="1"/>
      <c r="G376" s="1"/>
      <c r="H376" s="52"/>
      <c r="AP376" s="1"/>
      <c r="AQ376" s="1"/>
      <c r="AR376" s="52"/>
    </row>
    <row r="377" spans="5:44" x14ac:dyDescent="0.35">
      <c r="E377"/>
      <c r="F377" s="1"/>
      <c r="G377" s="1"/>
      <c r="H377" s="52"/>
      <c r="AP377" s="1"/>
      <c r="AQ377" s="1"/>
      <c r="AR377" s="52"/>
    </row>
    <row r="378" spans="5:44" x14ac:dyDescent="0.35">
      <c r="E378"/>
      <c r="F378" s="1"/>
      <c r="G378" s="1"/>
      <c r="H378" s="52"/>
      <c r="AP378" s="1"/>
      <c r="AQ378" s="1"/>
      <c r="AR378" s="52"/>
    </row>
    <row r="379" spans="5:44" x14ac:dyDescent="0.35">
      <c r="F379" s="1"/>
      <c r="G379" s="1"/>
      <c r="H379" s="52"/>
      <c r="AP379" s="1"/>
      <c r="AQ379" s="1"/>
      <c r="AR379" s="52"/>
    </row>
    <row r="380" spans="5:44" x14ac:dyDescent="0.35">
      <c r="F380" s="1"/>
      <c r="G380" s="1"/>
      <c r="H380" s="52"/>
      <c r="AP380" s="1"/>
      <c r="AQ380" s="1"/>
      <c r="AR380" s="52"/>
    </row>
    <row r="381" spans="5:44" x14ac:dyDescent="0.35">
      <c r="F381" s="1"/>
      <c r="G381" s="1"/>
      <c r="H381" s="52"/>
      <c r="AP381" s="1"/>
      <c r="AQ381" s="1"/>
      <c r="AR381" s="52"/>
    </row>
    <row r="382" spans="5:44" x14ac:dyDescent="0.35">
      <c r="F382" s="1"/>
      <c r="G382" s="1"/>
      <c r="H382" s="52"/>
      <c r="AP382" s="1"/>
      <c r="AQ382" s="1"/>
      <c r="AR382" s="52"/>
    </row>
    <row r="383" spans="5:44" x14ac:dyDescent="0.35">
      <c r="F383" s="1"/>
      <c r="G383" s="1"/>
      <c r="H383" s="52"/>
      <c r="AP383" s="1"/>
      <c r="AQ383" s="1"/>
      <c r="AR383" s="52"/>
    </row>
    <row r="384" spans="5:44" x14ac:dyDescent="0.35">
      <c r="F384" s="1"/>
      <c r="G384" s="1"/>
      <c r="H384" s="52"/>
      <c r="AP384" s="1"/>
      <c r="AQ384" s="1"/>
      <c r="AR384" s="52"/>
    </row>
    <row r="385" spans="5:44" x14ac:dyDescent="0.35">
      <c r="F385" s="1"/>
      <c r="G385" s="1"/>
      <c r="H385" s="52"/>
      <c r="AP385" s="1"/>
      <c r="AQ385" s="1"/>
      <c r="AR385" s="52"/>
    </row>
    <row r="386" spans="5:44" x14ac:dyDescent="0.35">
      <c r="F386" s="1"/>
      <c r="G386" s="1"/>
      <c r="H386" s="52"/>
      <c r="AP386" s="1"/>
      <c r="AQ386" s="1"/>
      <c r="AR386" s="52"/>
    </row>
    <row r="387" spans="5:44" x14ac:dyDescent="0.35">
      <c r="F387" s="1"/>
      <c r="G387" s="1"/>
      <c r="H387" s="52"/>
      <c r="AP387" s="1"/>
      <c r="AQ387" s="1"/>
      <c r="AR387" s="52"/>
    </row>
    <row r="388" spans="5:44" x14ac:dyDescent="0.35">
      <c r="F388" s="1"/>
      <c r="G388" s="1"/>
      <c r="H388" s="52"/>
      <c r="AP388" s="1"/>
      <c r="AQ388" s="1"/>
      <c r="AR388" s="52"/>
    </row>
    <row r="389" spans="5:44" x14ac:dyDescent="0.35">
      <c r="F389" s="1"/>
      <c r="G389" s="1"/>
      <c r="H389" s="52"/>
      <c r="AP389" s="1"/>
      <c r="AQ389" s="1"/>
      <c r="AR389" s="52"/>
    </row>
    <row r="390" spans="5:44" x14ac:dyDescent="0.35">
      <c r="F390" s="1"/>
      <c r="G390" s="1"/>
      <c r="H390" s="52"/>
      <c r="AP390" s="1"/>
      <c r="AQ390" s="1"/>
      <c r="AR390" s="52"/>
    </row>
    <row r="391" spans="5:44" x14ac:dyDescent="0.35">
      <c r="F391" s="1"/>
      <c r="G391" s="1"/>
      <c r="H391" s="52"/>
      <c r="AP391" s="1"/>
      <c r="AQ391" s="1"/>
      <c r="AR391" s="52"/>
    </row>
    <row r="392" spans="5:44" x14ac:dyDescent="0.35">
      <c r="F392" s="1"/>
      <c r="G392" s="1"/>
      <c r="H392" s="52"/>
      <c r="AP392" s="1"/>
      <c r="AQ392" s="1"/>
      <c r="AR392" s="52"/>
    </row>
    <row r="393" spans="5:44" x14ac:dyDescent="0.35">
      <c r="F393" s="1"/>
      <c r="G393" s="1"/>
      <c r="H393" s="52"/>
      <c r="AP393" s="1"/>
      <c r="AQ393" s="1"/>
      <c r="AR393" s="52"/>
    </row>
    <row r="394" spans="5:44" x14ac:dyDescent="0.35">
      <c r="F394" s="1"/>
      <c r="G394" s="1"/>
      <c r="H394" s="52"/>
      <c r="AP394" s="1"/>
      <c r="AQ394" s="1"/>
      <c r="AR394" s="52"/>
    </row>
    <row r="395" spans="5:44" x14ac:dyDescent="0.35">
      <c r="E395"/>
      <c r="F395" s="1"/>
      <c r="G395" s="1"/>
      <c r="H395" s="52"/>
      <c r="AP395" s="1"/>
      <c r="AQ395" s="1"/>
      <c r="AR395" s="52"/>
    </row>
    <row r="396" spans="5:44" x14ac:dyDescent="0.35">
      <c r="F396" s="1"/>
      <c r="G396" s="1"/>
      <c r="H396" s="52"/>
      <c r="AP396" s="1"/>
      <c r="AQ396" s="1"/>
      <c r="AR396" s="52"/>
    </row>
    <row r="397" spans="5:44" x14ac:dyDescent="0.35">
      <c r="F397" s="1"/>
      <c r="G397" s="1"/>
      <c r="H397" s="52"/>
      <c r="AP397" s="1"/>
      <c r="AQ397" s="1"/>
      <c r="AR397" s="52"/>
    </row>
    <row r="398" spans="5:44" x14ac:dyDescent="0.35">
      <c r="F398" s="1"/>
      <c r="G398" s="1"/>
      <c r="H398" s="52"/>
      <c r="AP398" s="1"/>
      <c r="AQ398" s="1"/>
      <c r="AR398" s="52"/>
    </row>
    <row r="399" spans="5:44" x14ac:dyDescent="0.35">
      <c r="F399" s="1"/>
      <c r="G399" s="1"/>
      <c r="H399" s="52"/>
      <c r="AP399" s="1"/>
      <c r="AQ399" s="1"/>
      <c r="AR399" s="52"/>
    </row>
    <row r="400" spans="5:44" x14ac:dyDescent="0.35">
      <c r="F400" s="1"/>
      <c r="G400" s="1"/>
      <c r="H400" s="52"/>
      <c r="AP400" s="1"/>
      <c r="AQ400" s="1"/>
      <c r="AR400" s="52"/>
    </row>
    <row r="401" spans="3:44" x14ac:dyDescent="0.35">
      <c r="F401" s="1"/>
      <c r="G401" s="1"/>
      <c r="H401" s="52"/>
      <c r="AP401" s="1"/>
      <c r="AQ401" s="1"/>
      <c r="AR401" s="52"/>
    </row>
    <row r="402" spans="3:44" x14ac:dyDescent="0.35">
      <c r="F402" s="1"/>
      <c r="G402" s="1"/>
      <c r="H402" s="52"/>
      <c r="AP402" s="1"/>
      <c r="AQ402" s="1"/>
      <c r="AR402" s="52"/>
    </row>
    <row r="403" spans="3:44" x14ac:dyDescent="0.35">
      <c r="F403" s="1"/>
      <c r="G403" s="1"/>
      <c r="H403" s="52"/>
      <c r="AP403" s="1"/>
      <c r="AQ403" s="1"/>
      <c r="AR403" s="52"/>
    </row>
    <row r="404" spans="3:44" x14ac:dyDescent="0.35">
      <c r="C404" s="2"/>
      <c r="F404" s="1"/>
      <c r="G404" s="1"/>
      <c r="H404" s="52"/>
      <c r="AP404" s="1"/>
      <c r="AQ404" s="1"/>
      <c r="AR404" s="52"/>
    </row>
    <row r="405" spans="3:44" x14ac:dyDescent="0.35">
      <c r="F405" s="1"/>
      <c r="G405" s="1"/>
      <c r="H405" s="52"/>
      <c r="AP405" s="1"/>
      <c r="AQ405" s="1"/>
      <c r="AR405" s="52"/>
    </row>
    <row r="406" spans="3:44" x14ac:dyDescent="0.35">
      <c r="E406"/>
      <c r="F406" s="1"/>
      <c r="G406" s="1"/>
      <c r="H406" s="52"/>
      <c r="AP406" s="1"/>
      <c r="AQ406" s="1"/>
      <c r="AR406" s="52"/>
    </row>
    <row r="407" spans="3:44" x14ac:dyDescent="0.35">
      <c r="E407"/>
      <c r="F407" s="1"/>
      <c r="G407" s="1"/>
      <c r="H407" s="52"/>
      <c r="AP407" s="1"/>
      <c r="AQ407" s="1"/>
      <c r="AR407" s="52"/>
    </row>
    <row r="408" spans="3:44" x14ac:dyDescent="0.35">
      <c r="E408"/>
      <c r="F408" s="1"/>
      <c r="G408" s="1"/>
      <c r="H408" s="31"/>
      <c r="AP408" s="1"/>
      <c r="AQ408" s="1"/>
      <c r="AR408" s="52"/>
    </row>
    <row r="409" spans="3:44" x14ac:dyDescent="0.35">
      <c r="E409"/>
      <c r="F409" s="1"/>
      <c r="G409" s="1"/>
      <c r="H409" s="52"/>
      <c r="AP409" s="1"/>
      <c r="AQ409" s="1"/>
      <c r="AR409" s="52"/>
    </row>
    <row r="410" spans="3:44" x14ac:dyDescent="0.35">
      <c r="E410"/>
      <c r="F410" s="1"/>
      <c r="G410" s="1"/>
      <c r="H410" s="52"/>
      <c r="AP410" s="1"/>
      <c r="AQ410" s="1"/>
      <c r="AR410" s="52"/>
    </row>
    <row r="411" spans="3:44" x14ac:dyDescent="0.35">
      <c r="E411"/>
      <c r="F411" s="1"/>
      <c r="G411" s="1"/>
      <c r="H411" s="31"/>
      <c r="AM411" s="2"/>
      <c r="AP411" s="1"/>
      <c r="AQ411" s="1"/>
      <c r="AR411" s="52"/>
    </row>
    <row r="412" spans="3:44" x14ac:dyDescent="0.35">
      <c r="E412"/>
      <c r="F412" s="1"/>
      <c r="G412" s="1"/>
      <c r="H412" s="31"/>
      <c r="AP412" s="1"/>
      <c r="AQ412" s="1"/>
      <c r="AR412" s="52"/>
    </row>
    <row r="413" spans="3:44" x14ac:dyDescent="0.35">
      <c r="E413"/>
      <c r="F413" s="1"/>
      <c r="G413" s="1"/>
      <c r="H413" s="31"/>
      <c r="AP413" s="1"/>
      <c r="AQ413" s="1"/>
      <c r="AR413" s="52"/>
    </row>
    <row r="414" spans="3:44" x14ac:dyDescent="0.35">
      <c r="E414"/>
      <c r="F414" s="1"/>
      <c r="G414" s="1"/>
      <c r="H414" s="31"/>
      <c r="AM414" s="2"/>
      <c r="AP414" s="1"/>
      <c r="AQ414" s="1"/>
      <c r="AR414" s="52"/>
    </row>
    <row r="415" spans="3:44" x14ac:dyDescent="0.35">
      <c r="C415" s="2"/>
      <c r="E415"/>
      <c r="F415" s="1"/>
      <c r="G415" s="1"/>
      <c r="H415" s="31"/>
      <c r="AP415" s="1"/>
      <c r="AQ415" s="1"/>
      <c r="AR415" s="52"/>
    </row>
    <row r="416" spans="3:44" x14ac:dyDescent="0.35">
      <c r="F416" s="1"/>
      <c r="G416" s="1"/>
      <c r="H416" s="52"/>
      <c r="AP416" s="1"/>
      <c r="AQ416" s="1"/>
      <c r="AR416" s="52"/>
    </row>
    <row r="417" spans="5:44" x14ac:dyDescent="0.35">
      <c r="E417"/>
      <c r="F417" s="1"/>
      <c r="G417" s="1"/>
      <c r="H417" s="52"/>
      <c r="AM417" s="56"/>
      <c r="AP417" s="1"/>
      <c r="AQ417" s="1"/>
      <c r="AR417" s="52"/>
    </row>
    <row r="418" spans="5:44" x14ac:dyDescent="0.35">
      <c r="E418"/>
      <c r="F418" s="1"/>
      <c r="G418" s="1"/>
      <c r="H418" s="52"/>
      <c r="AP418" s="1"/>
      <c r="AQ418" s="1"/>
      <c r="AR418" s="52"/>
    </row>
    <row r="419" spans="5:44" x14ac:dyDescent="0.35">
      <c r="E419"/>
      <c r="F419" s="1"/>
      <c r="G419" s="1"/>
      <c r="H419" s="52"/>
      <c r="AP419" s="1"/>
      <c r="AQ419" s="1"/>
      <c r="AR419" s="52"/>
    </row>
    <row r="420" spans="5:44" x14ac:dyDescent="0.35">
      <c r="E420"/>
      <c r="F420" s="1"/>
      <c r="G420" s="1"/>
      <c r="H420" s="52"/>
      <c r="AM420" s="2"/>
      <c r="AP420" s="1"/>
      <c r="AQ420" s="1"/>
      <c r="AR420" s="52"/>
    </row>
    <row r="421" spans="5:44" x14ac:dyDescent="0.35">
      <c r="E421"/>
      <c r="F421" s="1"/>
      <c r="G421" s="1"/>
      <c r="H421" s="52"/>
      <c r="AP421" s="1"/>
      <c r="AQ421" s="1"/>
      <c r="AR421" s="52"/>
    </row>
    <row r="422" spans="5:44" x14ac:dyDescent="0.35">
      <c r="F422" s="1"/>
      <c r="G422" s="1"/>
      <c r="H422" s="52"/>
      <c r="AP422" s="1"/>
      <c r="AQ422" s="1"/>
      <c r="AR422" s="52"/>
    </row>
    <row r="423" spans="5:44" x14ac:dyDescent="0.35">
      <c r="F423" s="1"/>
      <c r="G423" s="1"/>
      <c r="H423" s="52"/>
      <c r="AM423" s="2"/>
      <c r="AP423" s="1"/>
      <c r="AQ423" s="1"/>
      <c r="AR423" s="52"/>
    </row>
    <row r="424" spans="5:44" x14ac:dyDescent="0.35">
      <c r="E424"/>
      <c r="F424" s="1"/>
      <c r="G424" s="1"/>
      <c r="H424" s="52"/>
      <c r="AP424" s="1"/>
      <c r="AQ424" s="1"/>
      <c r="AR424" s="52"/>
    </row>
    <row r="425" spans="5:44" x14ac:dyDescent="0.35">
      <c r="E425"/>
      <c r="F425" s="1"/>
      <c r="G425" s="1"/>
      <c r="H425" s="52"/>
      <c r="AP425" s="1"/>
      <c r="AQ425" s="1"/>
      <c r="AR425" s="52"/>
    </row>
    <row r="426" spans="5:44" x14ac:dyDescent="0.35">
      <c r="F426" s="1"/>
      <c r="G426" s="1"/>
      <c r="H426" s="52"/>
      <c r="AM426" s="2"/>
      <c r="AP426" s="1"/>
      <c r="AQ426" s="1"/>
      <c r="AR426" s="52"/>
    </row>
    <row r="427" spans="5:44" x14ac:dyDescent="0.35">
      <c r="F427" s="1"/>
      <c r="G427" s="1"/>
      <c r="H427" s="52"/>
      <c r="AP427" s="1"/>
      <c r="AQ427" s="1"/>
      <c r="AR427" s="52"/>
    </row>
    <row r="428" spans="5:44" x14ac:dyDescent="0.35">
      <c r="F428" s="1"/>
      <c r="G428" s="1"/>
      <c r="H428" s="52"/>
      <c r="AP428" s="1"/>
      <c r="AQ428" s="1"/>
      <c r="AR428" s="52"/>
    </row>
    <row r="429" spans="5:44" x14ac:dyDescent="0.35">
      <c r="F429" s="1"/>
      <c r="G429" s="1"/>
      <c r="H429" s="52"/>
      <c r="AP429" s="1"/>
      <c r="AQ429" s="1"/>
      <c r="AR429" s="52"/>
    </row>
    <row r="430" spans="5:44" x14ac:dyDescent="0.35">
      <c r="F430" s="1"/>
      <c r="G430" s="1"/>
      <c r="H430" s="52"/>
      <c r="AP430" s="1"/>
      <c r="AQ430" s="1"/>
      <c r="AR430" s="52"/>
    </row>
    <row r="431" spans="5:44" x14ac:dyDescent="0.35">
      <c r="E431"/>
      <c r="F431" s="1"/>
      <c r="G431" s="1"/>
      <c r="H431" s="52"/>
      <c r="AP431" s="1"/>
      <c r="AQ431" s="1"/>
      <c r="AR431" s="52"/>
    </row>
    <row r="432" spans="5:44" x14ac:dyDescent="0.35">
      <c r="E432"/>
      <c r="F432" s="1"/>
      <c r="G432" s="1"/>
      <c r="H432" s="52"/>
      <c r="AP432" s="1"/>
      <c r="AQ432" s="1"/>
      <c r="AR432" s="52"/>
    </row>
    <row r="433" spans="3:44" x14ac:dyDescent="0.35">
      <c r="F433" s="1"/>
      <c r="G433" s="1"/>
      <c r="H433" s="52"/>
      <c r="AP433" s="1"/>
      <c r="AQ433" s="1"/>
      <c r="AR433" s="52"/>
    </row>
    <row r="434" spans="3:44" x14ac:dyDescent="0.35">
      <c r="E434"/>
      <c r="F434" s="1"/>
      <c r="G434" s="1"/>
      <c r="H434" s="52"/>
      <c r="AP434" s="1"/>
      <c r="AQ434" s="1"/>
      <c r="AR434" s="52"/>
    </row>
    <row r="435" spans="3:44" x14ac:dyDescent="0.35">
      <c r="E435"/>
      <c r="F435" s="1"/>
      <c r="G435" s="1"/>
      <c r="H435" s="31"/>
      <c r="AO435"/>
      <c r="AP435" s="1"/>
      <c r="AQ435" s="1"/>
      <c r="AR435" s="52"/>
    </row>
    <row r="436" spans="3:44" x14ac:dyDescent="0.35">
      <c r="F436" s="1"/>
      <c r="G436" s="1"/>
      <c r="H436" s="52"/>
      <c r="AO436"/>
      <c r="AP436" s="1"/>
      <c r="AQ436" s="1"/>
      <c r="AR436" s="52"/>
    </row>
    <row r="437" spans="3:44" x14ac:dyDescent="0.35">
      <c r="F437" s="1"/>
      <c r="G437" s="1"/>
      <c r="H437" s="52"/>
      <c r="AM437" s="2"/>
      <c r="AP437" s="1"/>
      <c r="AQ437" s="1"/>
      <c r="AR437" s="52"/>
    </row>
    <row r="438" spans="3:44" x14ac:dyDescent="0.35">
      <c r="E438"/>
      <c r="F438" s="1"/>
      <c r="G438" s="1"/>
      <c r="H438" s="52"/>
      <c r="AP438" s="1"/>
      <c r="AQ438" s="1"/>
      <c r="AR438" s="52"/>
    </row>
    <row r="439" spans="3:44" x14ac:dyDescent="0.35">
      <c r="C439" s="57"/>
      <c r="F439" s="1"/>
      <c r="G439" s="1"/>
      <c r="H439" s="52"/>
      <c r="AP439" s="1"/>
      <c r="AQ439" s="1"/>
      <c r="AR439" s="52"/>
    </row>
    <row r="440" spans="3:44" x14ac:dyDescent="0.35">
      <c r="F440" s="1"/>
      <c r="G440" s="1"/>
      <c r="H440" s="52"/>
      <c r="AM440" s="2"/>
      <c r="AO440"/>
      <c r="AP440" s="1"/>
      <c r="AQ440" s="1"/>
      <c r="AR440" s="52"/>
    </row>
    <row r="441" spans="3:44" x14ac:dyDescent="0.35">
      <c r="E441"/>
      <c r="F441" s="1"/>
      <c r="G441" s="1"/>
      <c r="H441" s="52"/>
      <c r="AP441" s="1"/>
      <c r="AQ441" s="1"/>
      <c r="AR441" s="52"/>
    </row>
    <row r="442" spans="3:44" x14ac:dyDescent="0.35">
      <c r="E442"/>
      <c r="F442" s="1"/>
      <c r="G442" s="1"/>
      <c r="H442" s="31"/>
      <c r="AP442" s="1"/>
      <c r="AQ442" s="1"/>
      <c r="AR442" s="52"/>
    </row>
    <row r="443" spans="3:44" x14ac:dyDescent="0.35">
      <c r="F443" s="1"/>
      <c r="G443" s="1"/>
      <c r="H443" s="52"/>
      <c r="AP443" s="1"/>
      <c r="AQ443" s="1"/>
      <c r="AR443" s="52"/>
    </row>
    <row r="444" spans="3:44" x14ac:dyDescent="0.35">
      <c r="F444" s="1"/>
      <c r="G444" s="1"/>
      <c r="H444" s="52"/>
      <c r="AP444" s="1"/>
      <c r="AQ444" s="1"/>
      <c r="AR444" s="52"/>
    </row>
    <row r="445" spans="3:44" x14ac:dyDescent="0.35">
      <c r="F445" s="1"/>
      <c r="G445" s="1"/>
      <c r="H445" s="52"/>
      <c r="AP445" s="1"/>
      <c r="AQ445" s="1"/>
      <c r="AR445" s="52"/>
    </row>
    <row r="446" spans="3:44" x14ac:dyDescent="0.35">
      <c r="F446" s="1"/>
      <c r="G446" s="1"/>
      <c r="H446" s="52"/>
      <c r="AP446" s="1"/>
      <c r="AQ446" s="1"/>
      <c r="AR446" s="52"/>
    </row>
    <row r="447" spans="3:44" x14ac:dyDescent="0.35">
      <c r="F447" s="1"/>
      <c r="G447" s="1"/>
      <c r="H447" s="52"/>
      <c r="AP447" s="1"/>
      <c r="AQ447" s="1"/>
      <c r="AR447" s="52"/>
    </row>
    <row r="448" spans="3:44" x14ac:dyDescent="0.35">
      <c r="F448" s="1"/>
      <c r="G448" s="1"/>
      <c r="H448" s="52"/>
      <c r="AP448" s="1"/>
      <c r="AQ448" s="1"/>
      <c r="AR448" s="52"/>
    </row>
    <row r="449" spans="6:44" x14ac:dyDescent="0.35">
      <c r="F449" s="1"/>
      <c r="G449" s="1"/>
      <c r="H449" s="52"/>
      <c r="AP449" s="1"/>
      <c r="AQ449" s="1"/>
      <c r="AR449" s="52"/>
    </row>
    <row r="450" spans="6:44" x14ac:dyDescent="0.35">
      <c r="F450" s="1"/>
      <c r="G450" s="1"/>
      <c r="H450" s="52"/>
      <c r="AP450" s="1"/>
      <c r="AQ450" s="1"/>
      <c r="AR450" s="52"/>
    </row>
    <row r="451" spans="6:44" x14ac:dyDescent="0.35">
      <c r="F451" s="1"/>
      <c r="G451" s="1"/>
      <c r="H451" s="52"/>
      <c r="AP451" s="1"/>
      <c r="AQ451" s="1"/>
      <c r="AR451" s="52"/>
    </row>
    <row r="452" spans="6:44" x14ac:dyDescent="0.35">
      <c r="F452" s="1"/>
      <c r="G452" s="1"/>
      <c r="H452" s="52"/>
      <c r="AP452" s="1"/>
      <c r="AQ452" s="1"/>
      <c r="AR452" s="52"/>
    </row>
    <row r="453" spans="6:44" x14ac:dyDescent="0.35">
      <c r="F453" s="1"/>
      <c r="G453" s="1"/>
      <c r="H453" s="52"/>
      <c r="AP453" s="1"/>
      <c r="AQ453" s="1"/>
      <c r="AR453" s="52"/>
    </row>
    <row r="454" spans="6:44" x14ac:dyDescent="0.35">
      <c r="F454" s="1"/>
      <c r="G454" s="1"/>
      <c r="H454" s="52"/>
      <c r="AP454" s="1"/>
      <c r="AQ454" s="1"/>
      <c r="AR454" s="52"/>
    </row>
    <row r="455" spans="6:44" x14ac:dyDescent="0.35">
      <c r="F455" s="1"/>
      <c r="G455" s="1"/>
      <c r="H455" s="52"/>
      <c r="AO455"/>
      <c r="AP455" s="1"/>
      <c r="AQ455" s="1"/>
      <c r="AR455" s="52"/>
    </row>
    <row r="456" spans="6:44" x14ac:dyDescent="0.35">
      <c r="F456" s="1"/>
      <c r="G456" s="1"/>
      <c r="H456" s="52"/>
      <c r="AO456"/>
      <c r="AP456" s="1"/>
      <c r="AQ456" s="1"/>
      <c r="AR456" s="52"/>
    </row>
    <row r="457" spans="6:44" x14ac:dyDescent="0.35">
      <c r="F457" s="1"/>
      <c r="G457" s="1"/>
      <c r="H457" s="52"/>
      <c r="AO457"/>
      <c r="AP457" s="1"/>
      <c r="AQ457" s="1"/>
      <c r="AR457" s="52"/>
    </row>
    <row r="458" spans="6:44" x14ac:dyDescent="0.35">
      <c r="F458" s="1"/>
      <c r="G458" s="1"/>
      <c r="H458" s="52"/>
      <c r="AP458" s="1"/>
      <c r="AQ458" s="1"/>
      <c r="AR458" s="52"/>
    </row>
    <row r="459" spans="6:44" x14ac:dyDescent="0.35">
      <c r="F459" s="1"/>
      <c r="G459" s="1"/>
      <c r="H459" s="52"/>
      <c r="AP459" s="1"/>
      <c r="AQ459" s="1"/>
      <c r="AR459" s="52"/>
    </row>
    <row r="460" spans="6:44" x14ac:dyDescent="0.35">
      <c r="F460" s="1"/>
      <c r="G460" s="1"/>
      <c r="H460" s="52"/>
      <c r="AP460" s="1"/>
      <c r="AQ460" s="1"/>
      <c r="AR460" s="52"/>
    </row>
    <row r="461" spans="6:44" x14ac:dyDescent="0.35">
      <c r="F461" s="1"/>
      <c r="G461" s="1"/>
      <c r="H461" s="52"/>
      <c r="AP461" s="1"/>
      <c r="AQ461" s="1"/>
      <c r="AR461" s="52"/>
    </row>
    <row r="462" spans="6:44" x14ac:dyDescent="0.35">
      <c r="F462" s="1"/>
      <c r="G462" s="1"/>
      <c r="H462" s="52"/>
      <c r="AP462" s="1"/>
      <c r="AQ462" s="1"/>
      <c r="AR462" s="52"/>
    </row>
    <row r="463" spans="6:44" x14ac:dyDescent="0.35">
      <c r="F463" s="1"/>
      <c r="G463" s="1"/>
      <c r="H463" s="52"/>
      <c r="AP463" s="1"/>
      <c r="AQ463" s="1"/>
      <c r="AR463" s="52"/>
    </row>
    <row r="464" spans="6:44" x14ac:dyDescent="0.35">
      <c r="F464" s="1"/>
      <c r="G464" s="1"/>
      <c r="H464" s="52"/>
      <c r="AP464" s="1"/>
      <c r="AQ464" s="1"/>
      <c r="AR464" s="52"/>
    </row>
    <row r="465" spans="6:44" x14ac:dyDescent="0.35">
      <c r="F465" s="1"/>
      <c r="G465" s="1"/>
      <c r="H465" s="52"/>
      <c r="AP465" s="1"/>
      <c r="AQ465" s="1"/>
      <c r="AR465" s="52"/>
    </row>
    <row r="466" spans="6:44" x14ac:dyDescent="0.35">
      <c r="F466" s="1"/>
      <c r="G466" s="1"/>
      <c r="H466" s="52"/>
      <c r="AP466" s="1"/>
      <c r="AQ466" s="1"/>
      <c r="AR466" s="52"/>
    </row>
    <row r="467" spans="6:44" x14ac:dyDescent="0.35">
      <c r="F467" s="1"/>
      <c r="G467" s="1"/>
      <c r="H467" s="52"/>
      <c r="AP467" s="1"/>
      <c r="AQ467" s="1"/>
      <c r="AR467" s="52"/>
    </row>
    <row r="468" spans="6:44" x14ac:dyDescent="0.35">
      <c r="F468" s="1"/>
      <c r="G468" s="1"/>
      <c r="H468" s="52"/>
      <c r="AP468" s="1"/>
      <c r="AQ468" s="1"/>
      <c r="AR468" s="52"/>
    </row>
    <row r="469" spans="6:44" x14ac:dyDescent="0.35">
      <c r="F469" s="1"/>
      <c r="G469" s="1"/>
      <c r="H469" s="52"/>
      <c r="AP469" s="1"/>
      <c r="AQ469" s="1"/>
      <c r="AR469" s="52"/>
    </row>
    <row r="470" spans="6:44" x14ac:dyDescent="0.35">
      <c r="F470" s="1"/>
      <c r="G470" s="1"/>
      <c r="H470" s="52"/>
      <c r="AP470" s="1"/>
      <c r="AQ470" s="1"/>
      <c r="AR470" s="52"/>
    </row>
    <row r="471" spans="6:44" x14ac:dyDescent="0.35">
      <c r="F471" s="1"/>
      <c r="G471" s="1"/>
      <c r="H471" s="52"/>
      <c r="AP471" s="1"/>
      <c r="AQ471" s="1"/>
      <c r="AR471" s="52"/>
    </row>
    <row r="472" spans="6:44" x14ac:dyDescent="0.35">
      <c r="F472" s="1"/>
      <c r="G472" s="1"/>
      <c r="H472" s="52"/>
      <c r="AP472" s="1"/>
      <c r="AQ472" s="1"/>
      <c r="AR472" s="52"/>
    </row>
    <row r="473" spans="6:44" x14ac:dyDescent="0.35">
      <c r="F473" s="1"/>
      <c r="G473" s="1"/>
      <c r="H473" s="52"/>
      <c r="AP473" s="1"/>
      <c r="AQ473" s="1"/>
      <c r="AR473" s="52"/>
    </row>
    <row r="474" spans="6:44" x14ac:dyDescent="0.35">
      <c r="F474" s="1"/>
      <c r="G474" s="1"/>
      <c r="H474" s="52"/>
      <c r="AO474"/>
      <c r="AP474" s="1"/>
      <c r="AQ474" s="1"/>
      <c r="AR474" s="52"/>
    </row>
    <row r="475" spans="6:44" x14ac:dyDescent="0.35">
      <c r="F475" s="1"/>
      <c r="G475" s="1"/>
      <c r="H475" s="52"/>
      <c r="AP475" s="1"/>
      <c r="AQ475" s="1"/>
      <c r="AR475" s="52"/>
    </row>
    <row r="476" spans="6:44" x14ac:dyDescent="0.35">
      <c r="F476" s="1"/>
      <c r="G476" s="1"/>
      <c r="H476" s="52"/>
      <c r="AP476" s="1"/>
      <c r="AQ476" s="1"/>
      <c r="AR476" s="52"/>
    </row>
    <row r="477" spans="6:44" x14ac:dyDescent="0.35">
      <c r="F477" s="1"/>
      <c r="G477" s="1"/>
      <c r="H477" s="52"/>
      <c r="AP477" s="1"/>
      <c r="AQ477" s="1"/>
      <c r="AR477" s="52"/>
    </row>
    <row r="478" spans="6:44" x14ac:dyDescent="0.35">
      <c r="F478" s="1"/>
      <c r="G478" s="1"/>
      <c r="H478" s="52"/>
      <c r="AP478" s="1"/>
      <c r="AQ478" s="1"/>
      <c r="AR478" s="52"/>
    </row>
    <row r="479" spans="6:44" x14ac:dyDescent="0.35">
      <c r="F479" s="1"/>
      <c r="G479" s="1"/>
      <c r="H479" s="52"/>
      <c r="AP479" s="1"/>
      <c r="AQ479" s="1"/>
      <c r="AR479" s="52"/>
    </row>
    <row r="480" spans="6:44" x14ac:dyDescent="0.35">
      <c r="F480" s="1"/>
      <c r="G480" s="1"/>
      <c r="H480" s="52"/>
      <c r="AP480" s="1"/>
      <c r="AQ480" s="1"/>
      <c r="AR480" s="52"/>
    </row>
    <row r="481" spans="6:44" x14ac:dyDescent="0.35">
      <c r="F481" s="1"/>
      <c r="G481" s="1"/>
      <c r="H481" s="52"/>
      <c r="AP481" s="1"/>
      <c r="AQ481" s="1"/>
      <c r="AR481" s="52"/>
    </row>
    <row r="482" spans="6:44" x14ac:dyDescent="0.35">
      <c r="F482" s="1"/>
      <c r="G482" s="1"/>
      <c r="H482" s="52"/>
      <c r="AP482" s="1"/>
      <c r="AQ482" s="1"/>
      <c r="AR482" s="52"/>
    </row>
    <row r="483" spans="6:44" x14ac:dyDescent="0.35">
      <c r="F483" s="1"/>
      <c r="G483" s="1"/>
      <c r="H483" s="52"/>
      <c r="AM483" s="2"/>
      <c r="AP483" s="1"/>
      <c r="AQ483" s="1"/>
      <c r="AR483" s="52"/>
    </row>
    <row r="484" spans="6:44" x14ac:dyDescent="0.35">
      <c r="F484" s="1"/>
      <c r="G484" s="1"/>
      <c r="H484" s="52"/>
      <c r="AP484" s="1"/>
      <c r="AQ484" s="1"/>
      <c r="AR484" s="52"/>
    </row>
    <row r="485" spans="6:44" x14ac:dyDescent="0.35">
      <c r="F485" s="1"/>
      <c r="G485" s="1"/>
      <c r="H485" s="52"/>
      <c r="AO485"/>
      <c r="AP485" s="1"/>
      <c r="AQ485" s="1"/>
      <c r="AR485" s="52"/>
    </row>
    <row r="486" spans="6:44" x14ac:dyDescent="0.35">
      <c r="F486" s="1"/>
      <c r="G486" s="1"/>
      <c r="H486" s="52"/>
      <c r="AO486"/>
      <c r="AP486" s="1"/>
      <c r="AQ486" s="1"/>
      <c r="AR486" s="52"/>
    </row>
    <row r="487" spans="6:44" x14ac:dyDescent="0.35">
      <c r="F487" s="1"/>
      <c r="G487" s="1"/>
      <c r="H487" s="52"/>
      <c r="I487" s="29"/>
      <c r="AO487"/>
      <c r="AP487" s="1"/>
      <c r="AQ487" s="1"/>
      <c r="AR487" s="31"/>
    </row>
    <row r="488" spans="6:44" x14ac:dyDescent="0.35">
      <c r="F488" s="1"/>
      <c r="G488" s="1"/>
      <c r="H488" s="52"/>
      <c r="I488" s="53"/>
      <c r="AO488"/>
      <c r="AP488" s="1"/>
      <c r="AQ488" s="1"/>
      <c r="AR488" s="52"/>
    </row>
    <row r="489" spans="6:44" x14ac:dyDescent="0.35">
      <c r="F489" s="1"/>
      <c r="G489" s="1"/>
      <c r="H489" s="52"/>
      <c r="AO489"/>
      <c r="AP489" s="1"/>
      <c r="AQ489" s="1"/>
      <c r="AR489" s="52"/>
    </row>
    <row r="490" spans="6:44" x14ac:dyDescent="0.35">
      <c r="F490" s="1"/>
      <c r="G490" s="1"/>
      <c r="H490" s="52"/>
      <c r="AO490"/>
      <c r="AP490" s="1"/>
      <c r="AQ490" s="1"/>
      <c r="AR490" s="31"/>
    </row>
    <row r="491" spans="6:44" x14ac:dyDescent="0.35">
      <c r="F491" s="1"/>
      <c r="G491" s="1"/>
      <c r="H491" s="52"/>
      <c r="AO491"/>
      <c r="AP491" s="1"/>
      <c r="AQ491" s="1"/>
      <c r="AR491" s="31"/>
    </row>
    <row r="492" spans="6:44" x14ac:dyDescent="0.35">
      <c r="F492" s="1"/>
      <c r="G492" s="1"/>
      <c r="H492" s="52"/>
      <c r="AO492"/>
      <c r="AP492" s="1"/>
      <c r="AQ492" s="1"/>
      <c r="AR492" s="31"/>
    </row>
    <row r="493" spans="6:44" x14ac:dyDescent="0.35">
      <c r="F493" s="1"/>
      <c r="G493" s="1"/>
      <c r="H493" s="52"/>
      <c r="AO493"/>
      <c r="AP493" s="1"/>
      <c r="AQ493" s="1"/>
      <c r="AR493" s="31"/>
    </row>
    <row r="494" spans="6:44" x14ac:dyDescent="0.35">
      <c r="F494" s="1"/>
      <c r="G494" s="1"/>
      <c r="H494" s="52"/>
      <c r="AM494" s="2"/>
      <c r="AO494"/>
      <c r="AP494" s="1"/>
      <c r="AQ494" s="1"/>
      <c r="AR494" s="31"/>
    </row>
    <row r="495" spans="6:44" x14ac:dyDescent="0.35">
      <c r="F495" s="1"/>
      <c r="G495" s="1"/>
      <c r="H495" s="52"/>
      <c r="AP495" s="1"/>
      <c r="AQ495" s="1"/>
      <c r="AR495" s="52"/>
    </row>
    <row r="496" spans="6:44" x14ac:dyDescent="0.35">
      <c r="F496" s="1"/>
      <c r="G496" s="1"/>
      <c r="H496" s="52"/>
      <c r="AO496"/>
      <c r="AP496" s="1"/>
      <c r="AQ496" s="1"/>
      <c r="AR496" s="52"/>
    </row>
    <row r="497" spans="5:44" x14ac:dyDescent="0.35">
      <c r="F497" s="1"/>
      <c r="G497" s="1"/>
      <c r="H497" s="52"/>
      <c r="AO497"/>
      <c r="AP497" s="1"/>
      <c r="AQ497" s="1"/>
      <c r="AR497" s="52"/>
    </row>
    <row r="498" spans="5:44" x14ac:dyDescent="0.35">
      <c r="F498" s="1"/>
      <c r="G498" s="1"/>
      <c r="H498" s="52"/>
      <c r="AO498"/>
      <c r="AP498" s="1"/>
      <c r="AQ498" s="1"/>
      <c r="AR498" s="52"/>
    </row>
    <row r="499" spans="5:44" x14ac:dyDescent="0.35">
      <c r="F499" s="1"/>
      <c r="G499" s="1"/>
      <c r="H499" s="52"/>
      <c r="AO499"/>
      <c r="AP499" s="1"/>
      <c r="AQ499" s="1"/>
      <c r="AR499" s="52"/>
    </row>
    <row r="500" spans="5:44" x14ac:dyDescent="0.35">
      <c r="F500" s="1"/>
      <c r="G500" s="1"/>
      <c r="H500" s="52"/>
      <c r="AO500"/>
      <c r="AP500" s="1"/>
      <c r="AQ500" s="1"/>
      <c r="AR500" s="52"/>
    </row>
    <row r="501" spans="5:44" x14ac:dyDescent="0.35">
      <c r="F501" s="1"/>
      <c r="G501" s="1"/>
      <c r="H501" s="52"/>
      <c r="AP501" s="1"/>
      <c r="AQ501" s="1"/>
      <c r="AR501" s="52"/>
    </row>
    <row r="502" spans="5:44" x14ac:dyDescent="0.35">
      <c r="F502" s="1"/>
      <c r="G502" s="1"/>
      <c r="H502" s="52"/>
      <c r="AP502" s="1"/>
      <c r="AQ502" s="1"/>
      <c r="AR502" s="52"/>
    </row>
    <row r="503" spans="5:44" x14ac:dyDescent="0.35">
      <c r="F503" s="1"/>
      <c r="G503" s="1"/>
      <c r="H503" s="31"/>
      <c r="AO503"/>
      <c r="AP503" s="1"/>
      <c r="AQ503" s="1"/>
      <c r="AR503" s="52"/>
    </row>
    <row r="504" spans="5:44" x14ac:dyDescent="0.35">
      <c r="F504" s="1"/>
      <c r="G504" s="1"/>
      <c r="H504" s="52"/>
      <c r="AO504"/>
      <c r="AP504" s="1"/>
      <c r="AQ504" s="1"/>
      <c r="AR504" s="52"/>
    </row>
    <row r="505" spans="5:44" x14ac:dyDescent="0.35">
      <c r="F505" s="1"/>
      <c r="G505" s="1"/>
      <c r="H505" s="52"/>
      <c r="AP505" s="1"/>
      <c r="AQ505" s="1"/>
      <c r="AR505" s="52"/>
    </row>
    <row r="506" spans="5:44" x14ac:dyDescent="0.35">
      <c r="E506"/>
      <c r="F506" s="1"/>
      <c r="G506" s="1"/>
      <c r="H506" s="52"/>
      <c r="AP506" s="1"/>
      <c r="AQ506" s="1"/>
      <c r="AR506" s="52"/>
    </row>
    <row r="507" spans="5:44" x14ac:dyDescent="0.35">
      <c r="F507" s="1"/>
      <c r="G507" s="1"/>
      <c r="H507" s="52"/>
      <c r="AP507" s="1"/>
      <c r="AQ507" s="1"/>
      <c r="AR507" s="52"/>
    </row>
    <row r="508" spans="5:44" x14ac:dyDescent="0.35">
      <c r="F508" s="1"/>
      <c r="G508" s="1"/>
      <c r="H508" s="52"/>
      <c r="AP508" s="1"/>
      <c r="AQ508" s="1"/>
      <c r="AR508" s="52"/>
    </row>
    <row r="509" spans="5:44" x14ac:dyDescent="0.35">
      <c r="F509" s="1"/>
      <c r="G509" s="1"/>
      <c r="H509" s="52"/>
      <c r="AP509" s="1"/>
      <c r="AQ509" s="1"/>
      <c r="AR509" s="52"/>
    </row>
    <row r="510" spans="5:44" x14ac:dyDescent="0.35">
      <c r="F510" s="1"/>
      <c r="G510" s="1"/>
      <c r="H510" s="52"/>
      <c r="AO510"/>
      <c r="AP510" s="1"/>
      <c r="AQ510" s="1"/>
      <c r="AR510" s="52"/>
    </row>
    <row r="511" spans="5:44" x14ac:dyDescent="0.35">
      <c r="F511" s="1"/>
      <c r="G511" s="1"/>
      <c r="H511" s="52"/>
      <c r="AO511"/>
      <c r="AP511" s="1"/>
      <c r="AQ511" s="1"/>
      <c r="AR511" s="52"/>
    </row>
    <row r="512" spans="5:44" x14ac:dyDescent="0.35">
      <c r="E512"/>
      <c r="F512" s="1"/>
      <c r="G512" s="1"/>
      <c r="H512" s="52"/>
      <c r="AP512" s="1"/>
      <c r="AQ512" s="1"/>
      <c r="AR512" s="52"/>
    </row>
    <row r="513" spans="5:44" x14ac:dyDescent="0.35">
      <c r="F513" s="1"/>
      <c r="G513" s="1"/>
      <c r="H513" s="52"/>
      <c r="AO513"/>
      <c r="AP513" s="1"/>
      <c r="AQ513" s="1"/>
      <c r="AR513" s="52"/>
    </row>
    <row r="514" spans="5:44" x14ac:dyDescent="0.35">
      <c r="F514" s="1"/>
      <c r="G514" s="1"/>
      <c r="H514" s="52"/>
      <c r="AO514"/>
      <c r="AP514" s="1"/>
      <c r="AQ514" s="1"/>
      <c r="AR514" s="31"/>
    </row>
    <row r="515" spans="5:44" x14ac:dyDescent="0.35">
      <c r="F515" s="1"/>
      <c r="G515" s="1"/>
      <c r="H515" s="52"/>
      <c r="AP515" s="1"/>
      <c r="AQ515" s="1"/>
      <c r="AR515" s="52"/>
    </row>
    <row r="516" spans="5:44" x14ac:dyDescent="0.35">
      <c r="F516" s="1"/>
      <c r="G516" s="1"/>
      <c r="H516" s="52"/>
      <c r="AP516" s="1"/>
      <c r="AQ516" s="1"/>
      <c r="AR516" s="52"/>
    </row>
    <row r="517" spans="5:44" x14ac:dyDescent="0.35">
      <c r="F517" s="1"/>
      <c r="G517" s="1"/>
      <c r="H517" s="52"/>
      <c r="AO517"/>
      <c r="AP517" s="1"/>
      <c r="AQ517" s="1"/>
      <c r="AR517" s="52"/>
    </row>
    <row r="518" spans="5:44" x14ac:dyDescent="0.35">
      <c r="F518" s="1"/>
      <c r="G518" s="1"/>
      <c r="H518" s="52"/>
      <c r="AM518" s="57"/>
      <c r="AP518" s="1"/>
      <c r="AQ518" s="1"/>
      <c r="AR518" s="52"/>
    </row>
    <row r="519" spans="5:44" x14ac:dyDescent="0.35">
      <c r="F519" s="1"/>
      <c r="G519" s="1"/>
      <c r="H519" s="52"/>
      <c r="AP519" s="1"/>
      <c r="AQ519" s="1"/>
      <c r="AR519" s="52"/>
    </row>
    <row r="520" spans="5:44" x14ac:dyDescent="0.35">
      <c r="F520" s="1"/>
      <c r="G520" s="1"/>
      <c r="H520" s="52"/>
      <c r="AO520"/>
      <c r="AP520" s="1"/>
      <c r="AQ520" s="1"/>
      <c r="AR520" s="52"/>
    </row>
    <row r="521" spans="5:44" x14ac:dyDescent="0.35">
      <c r="F521" s="1"/>
      <c r="G521" s="1"/>
      <c r="H521" s="52"/>
      <c r="AO521"/>
      <c r="AP521" s="1"/>
      <c r="AQ521" s="1"/>
      <c r="AR521" s="31"/>
    </row>
    <row r="522" spans="5:44" x14ac:dyDescent="0.35">
      <c r="F522" s="1"/>
      <c r="G522" s="1"/>
      <c r="H522" s="52"/>
      <c r="AP522" s="1"/>
      <c r="AQ522" s="1"/>
      <c r="AR522" s="52"/>
    </row>
    <row r="523" spans="5:44" x14ac:dyDescent="0.35">
      <c r="F523" s="1"/>
      <c r="G523" s="1"/>
      <c r="H523" s="52"/>
      <c r="AP523" s="1"/>
      <c r="AQ523" s="1"/>
      <c r="AR523" s="52"/>
    </row>
    <row r="524" spans="5:44" x14ac:dyDescent="0.35">
      <c r="F524" s="1"/>
      <c r="G524" s="1"/>
      <c r="H524" s="52"/>
      <c r="AP524" s="1"/>
      <c r="AQ524" s="1"/>
      <c r="AR524" s="52"/>
    </row>
    <row r="525" spans="5:44" x14ac:dyDescent="0.35">
      <c r="F525" s="1"/>
      <c r="G525" s="1"/>
      <c r="H525" s="52"/>
      <c r="AP525" s="1"/>
      <c r="AQ525" s="1"/>
      <c r="AR525" s="52"/>
    </row>
    <row r="526" spans="5:44" x14ac:dyDescent="0.35">
      <c r="F526" s="1"/>
      <c r="G526" s="1"/>
      <c r="H526" s="52"/>
      <c r="AP526" s="1"/>
      <c r="AQ526" s="1"/>
      <c r="AR526" s="52"/>
    </row>
    <row r="527" spans="5:44" x14ac:dyDescent="0.35">
      <c r="F527" s="1"/>
      <c r="G527" s="1"/>
      <c r="H527" s="52"/>
      <c r="AP527" s="1"/>
      <c r="AQ527" s="1"/>
      <c r="AR527" s="52"/>
    </row>
    <row r="528" spans="5:44" x14ac:dyDescent="0.35">
      <c r="E528"/>
      <c r="F528" s="1"/>
      <c r="G528" s="1"/>
      <c r="H528" s="52"/>
      <c r="AP528" s="1"/>
      <c r="AQ528" s="1"/>
      <c r="AR528" s="52"/>
    </row>
    <row r="529" spans="5:44" x14ac:dyDescent="0.35">
      <c r="E529"/>
      <c r="F529" s="1"/>
      <c r="G529" s="1"/>
      <c r="H529" s="52"/>
      <c r="AP529" s="1"/>
      <c r="AQ529" s="1"/>
      <c r="AR529" s="52"/>
    </row>
    <row r="530" spans="5:44" x14ac:dyDescent="0.35">
      <c r="E530"/>
      <c r="F530" s="1"/>
      <c r="G530" s="1"/>
      <c r="H530" s="52"/>
      <c r="AP530" s="1"/>
      <c r="AQ530" s="1"/>
      <c r="AR530" s="52"/>
    </row>
    <row r="531" spans="5:44" x14ac:dyDescent="0.35">
      <c r="E531"/>
      <c r="F531" s="1"/>
      <c r="G531" s="1"/>
      <c r="H531" s="52"/>
      <c r="AP531" s="1"/>
      <c r="AQ531" s="1"/>
      <c r="AR531" s="52"/>
    </row>
    <row r="532" spans="5:44" x14ac:dyDescent="0.35">
      <c r="F532" s="1"/>
      <c r="G532" s="1"/>
      <c r="H532" s="52"/>
      <c r="AP532" s="1"/>
      <c r="AQ532" s="1"/>
      <c r="AR532" s="52"/>
    </row>
    <row r="533" spans="5:44" x14ac:dyDescent="0.35">
      <c r="F533" s="1"/>
      <c r="G533" s="1"/>
      <c r="H533" s="52"/>
      <c r="AP533" s="1"/>
      <c r="AQ533" s="1"/>
      <c r="AR533" s="52"/>
    </row>
    <row r="534" spans="5:44" x14ac:dyDescent="0.35">
      <c r="F534" s="1"/>
      <c r="G534" s="1"/>
      <c r="H534" s="52"/>
      <c r="AP534" s="1"/>
      <c r="AQ534" s="1"/>
      <c r="AR534" s="52"/>
    </row>
    <row r="535" spans="5:44" x14ac:dyDescent="0.35">
      <c r="F535" s="1"/>
      <c r="G535" s="1"/>
      <c r="H535" s="52"/>
      <c r="AP535" s="1"/>
      <c r="AQ535" s="1"/>
      <c r="AR535" s="52"/>
    </row>
    <row r="536" spans="5:44" x14ac:dyDescent="0.35">
      <c r="F536" s="1"/>
      <c r="G536" s="1"/>
      <c r="H536" s="52"/>
      <c r="AP536" s="1"/>
      <c r="AQ536" s="1"/>
      <c r="AR536" s="52"/>
    </row>
    <row r="537" spans="5:44" x14ac:dyDescent="0.35">
      <c r="F537" s="1"/>
      <c r="G537" s="1"/>
      <c r="H537" s="52"/>
      <c r="AP537" s="1"/>
      <c r="AQ537" s="1"/>
      <c r="AR537" s="52"/>
    </row>
    <row r="538" spans="5:44" x14ac:dyDescent="0.35">
      <c r="F538" s="1"/>
      <c r="G538" s="1"/>
      <c r="H538" s="52"/>
      <c r="AP538" s="1"/>
      <c r="AQ538" s="1"/>
      <c r="AR538" s="52"/>
    </row>
    <row r="539" spans="5:44" x14ac:dyDescent="0.35">
      <c r="F539" s="1"/>
      <c r="G539" s="1"/>
      <c r="AP539" s="1"/>
      <c r="AQ539" s="1"/>
      <c r="AR539" s="52"/>
    </row>
    <row r="540" spans="5:44" x14ac:dyDescent="0.35">
      <c r="F540" s="1"/>
      <c r="G540" s="1"/>
      <c r="AP540" s="1"/>
      <c r="AQ540" s="1"/>
      <c r="AR540" s="52"/>
    </row>
    <row r="541" spans="5:44" x14ac:dyDescent="0.35">
      <c r="F541" s="1"/>
      <c r="G541" s="1"/>
      <c r="AP541" s="1"/>
      <c r="AQ541" s="1"/>
      <c r="AR541" s="52"/>
    </row>
    <row r="542" spans="5:44" x14ac:dyDescent="0.35">
      <c r="F542" s="1"/>
      <c r="G542" s="1"/>
      <c r="AP542" s="1"/>
      <c r="AQ542" s="1"/>
      <c r="AR542" s="52"/>
    </row>
    <row r="543" spans="5:44" x14ac:dyDescent="0.35">
      <c r="F543" s="1"/>
      <c r="G543" s="1"/>
      <c r="AP543" s="1"/>
      <c r="AQ543" s="1"/>
      <c r="AR543" s="52"/>
    </row>
    <row r="544" spans="5:44" x14ac:dyDescent="0.35">
      <c r="F544" s="1"/>
      <c r="G544" s="1"/>
      <c r="AP544" s="1"/>
      <c r="AQ544" s="1"/>
      <c r="AR544" s="52"/>
    </row>
    <row r="545" spans="6:44" x14ac:dyDescent="0.35">
      <c r="F545" s="1"/>
      <c r="G545" s="1"/>
      <c r="AP545" s="1"/>
      <c r="AQ545" s="1"/>
      <c r="AR545" s="52"/>
    </row>
    <row r="546" spans="6:44" x14ac:dyDescent="0.35">
      <c r="AP546" s="1"/>
      <c r="AQ546" s="1"/>
      <c r="AR546" s="52"/>
    </row>
    <row r="547" spans="6:44" x14ac:dyDescent="0.35">
      <c r="AP547" s="1"/>
      <c r="AQ547" s="1"/>
      <c r="AR547" s="52"/>
    </row>
    <row r="548" spans="6:44" x14ac:dyDescent="0.35">
      <c r="AP548" s="1"/>
      <c r="AQ548" s="1"/>
      <c r="AR548" s="52"/>
    </row>
    <row r="549" spans="6:44" x14ac:dyDescent="0.35">
      <c r="AP549" s="1"/>
      <c r="AQ549" s="1"/>
      <c r="AR549" s="52"/>
    </row>
    <row r="550" spans="6:44" x14ac:dyDescent="0.35">
      <c r="AP550" s="1"/>
      <c r="AQ550" s="1"/>
      <c r="AR550" s="52"/>
    </row>
    <row r="551" spans="6:44" x14ac:dyDescent="0.35">
      <c r="AP551" s="1"/>
      <c r="AQ551" s="1"/>
      <c r="AR551" s="52"/>
    </row>
    <row r="552" spans="6:44" x14ac:dyDescent="0.35">
      <c r="AP552" s="1"/>
      <c r="AQ552" s="1"/>
      <c r="AR552" s="52"/>
    </row>
    <row r="553" spans="6:44" x14ac:dyDescent="0.35">
      <c r="AP553" s="1"/>
      <c r="AQ553" s="1"/>
      <c r="AR553" s="52"/>
    </row>
    <row r="554" spans="6:44" x14ac:dyDescent="0.35">
      <c r="AP554" s="1"/>
      <c r="AQ554" s="1"/>
      <c r="AR554" s="52"/>
    </row>
    <row r="555" spans="6:44" x14ac:dyDescent="0.35">
      <c r="AP555" s="1"/>
      <c r="AQ555" s="1"/>
      <c r="AR555" s="52"/>
    </row>
    <row r="556" spans="6:44" x14ac:dyDescent="0.35">
      <c r="AP556" s="1"/>
      <c r="AQ556" s="1"/>
      <c r="AR556" s="52"/>
    </row>
    <row r="557" spans="6:44" x14ac:dyDescent="0.35">
      <c r="AP557" s="1"/>
      <c r="AQ557" s="1"/>
      <c r="AR557" s="52"/>
    </row>
    <row r="558" spans="6:44" x14ac:dyDescent="0.35">
      <c r="AP558" s="1"/>
      <c r="AQ558" s="1"/>
      <c r="AR558" s="52"/>
    </row>
    <row r="559" spans="6:44" x14ac:dyDescent="0.35">
      <c r="AP559" s="1"/>
      <c r="AQ559" s="1"/>
      <c r="AR559" s="52"/>
    </row>
    <row r="560" spans="6:44" x14ac:dyDescent="0.35">
      <c r="AP560" s="1"/>
      <c r="AQ560" s="1"/>
      <c r="AR560" s="52"/>
    </row>
    <row r="561" spans="42:45" x14ac:dyDescent="0.35">
      <c r="AP561" s="1"/>
      <c r="AQ561" s="1"/>
      <c r="AR561" s="52"/>
    </row>
    <row r="562" spans="42:45" x14ac:dyDescent="0.35">
      <c r="AP562" s="1"/>
      <c r="AQ562" s="1"/>
      <c r="AR562" s="52"/>
    </row>
    <row r="563" spans="42:45" x14ac:dyDescent="0.35">
      <c r="AP563" s="1"/>
      <c r="AQ563" s="1"/>
      <c r="AR563" s="52"/>
    </row>
    <row r="564" spans="42:45" x14ac:dyDescent="0.35">
      <c r="AP564" s="1"/>
      <c r="AQ564" s="1"/>
      <c r="AR564" s="52"/>
    </row>
    <row r="565" spans="42:45" x14ac:dyDescent="0.35">
      <c r="AP565" s="1"/>
      <c r="AQ565" s="1"/>
      <c r="AR565" s="52"/>
    </row>
    <row r="566" spans="42:45" x14ac:dyDescent="0.35">
      <c r="AP566" s="1"/>
      <c r="AQ566" s="1"/>
      <c r="AR566" s="52"/>
      <c r="AS566" s="29"/>
    </row>
    <row r="567" spans="42:45" x14ac:dyDescent="0.35">
      <c r="AP567" s="1"/>
      <c r="AQ567" s="1"/>
      <c r="AR567" s="52"/>
      <c r="AS567" s="53"/>
    </row>
    <row r="568" spans="42:45" x14ac:dyDescent="0.35">
      <c r="AP568" s="1"/>
      <c r="AQ568" s="1"/>
      <c r="AR568" s="52"/>
    </row>
    <row r="569" spans="42:45" x14ac:dyDescent="0.35">
      <c r="AP569" s="1"/>
      <c r="AQ569" s="1"/>
      <c r="AR569" s="52"/>
    </row>
    <row r="570" spans="42:45" x14ac:dyDescent="0.35">
      <c r="AP570" s="1"/>
      <c r="AQ570" s="1"/>
      <c r="AR570" s="52"/>
    </row>
    <row r="571" spans="42:45" x14ac:dyDescent="0.35">
      <c r="AP571" s="1"/>
      <c r="AQ571" s="1"/>
      <c r="AR571" s="52"/>
    </row>
    <row r="572" spans="42:45" x14ac:dyDescent="0.35">
      <c r="AP572" s="1"/>
      <c r="AQ572" s="1"/>
      <c r="AR572" s="52"/>
    </row>
    <row r="573" spans="42:45" x14ac:dyDescent="0.35">
      <c r="AP573" s="1"/>
      <c r="AQ573" s="1"/>
      <c r="AR573" s="52"/>
    </row>
    <row r="574" spans="42:45" x14ac:dyDescent="0.35">
      <c r="AP574" s="1"/>
      <c r="AQ574" s="1"/>
      <c r="AR574" s="52"/>
    </row>
    <row r="575" spans="42:45" x14ac:dyDescent="0.35">
      <c r="AP575" s="1"/>
      <c r="AQ575" s="1"/>
      <c r="AR575" s="52"/>
    </row>
    <row r="576" spans="42:45" x14ac:dyDescent="0.35">
      <c r="AP576" s="1"/>
      <c r="AQ576" s="1"/>
      <c r="AR576" s="52"/>
    </row>
    <row r="577" spans="41:44" x14ac:dyDescent="0.35">
      <c r="AP577" s="1"/>
      <c r="AQ577" s="1"/>
      <c r="AR577" s="52"/>
    </row>
    <row r="578" spans="41:44" x14ac:dyDescent="0.35">
      <c r="AP578" s="1"/>
      <c r="AQ578" s="1"/>
      <c r="AR578" s="52"/>
    </row>
    <row r="579" spans="41:44" x14ac:dyDescent="0.35">
      <c r="AP579" s="1"/>
      <c r="AQ579" s="1"/>
      <c r="AR579" s="52"/>
    </row>
    <row r="580" spans="41:44" x14ac:dyDescent="0.35">
      <c r="AP580" s="1"/>
      <c r="AQ580" s="1"/>
      <c r="AR580" s="52"/>
    </row>
    <row r="581" spans="41:44" x14ac:dyDescent="0.35">
      <c r="AP581" s="1"/>
      <c r="AQ581" s="1"/>
      <c r="AR581" s="52"/>
    </row>
    <row r="582" spans="41:44" x14ac:dyDescent="0.35">
      <c r="AP582" s="1"/>
      <c r="AQ582" s="1"/>
      <c r="AR582" s="31"/>
    </row>
    <row r="583" spans="41:44" x14ac:dyDescent="0.35">
      <c r="AP583" s="1"/>
      <c r="AQ583" s="1"/>
      <c r="AR583" s="52"/>
    </row>
    <row r="584" spans="41:44" x14ac:dyDescent="0.35">
      <c r="AP584" s="1"/>
      <c r="AQ584" s="1"/>
      <c r="AR584" s="52"/>
    </row>
    <row r="585" spans="41:44" x14ac:dyDescent="0.35">
      <c r="AO585"/>
      <c r="AP585" s="1"/>
      <c r="AQ585" s="1"/>
      <c r="AR585" s="52"/>
    </row>
    <row r="586" spans="41:44" x14ac:dyDescent="0.35">
      <c r="AP586" s="1"/>
      <c r="AQ586" s="1"/>
      <c r="AR586" s="52"/>
    </row>
    <row r="587" spans="41:44" x14ac:dyDescent="0.35">
      <c r="AP587" s="1"/>
      <c r="AQ587" s="1"/>
      <c r="AR587" s="52"/>
    </row>
    <row r="588" spans="41:44" x14ac:dyDescent="0.35">
      <c r="AP588" s="1"/>
      <c r="AQ588" s="1"/>
      <c r="AR588" s="52"/>
    </row>
    <row r="589" spans="41:44" x14ac:dyDescent="0.35">
      <c r="AP589" s="1"/>
      <c r="AQ589" s="1"/>
      <c r="AR589" s="52"/>
    </row>
    <row r="590" spans="41:44" x14ac:dyDescent="0.35">
      <c r="AP590" s="1"/>
      <c r="AQ590" s="1"/>
      <c r="AR590" s="52"/>
    </row>
    <row r="591" spans="41:44" x14ac:dyDescent="0.35">
      <c r="AO591"/>
      <c r="AP591" s="1"/>
      <c r="AQ591" s="1"/>
      <c r="AR591" s="52"/>
    </row>
    <row r="592" spans="41:44" x14ac:dyDescent="0.35">
      <c r="AP592" s="1"/>
      <c r="AQ592" s="1"/>
      <c r="AR592" s="52"/>
    </row>
    <row r="593" spans="9:44" x14ac:dyDescent="0.35">
      <c r="AP593" s="1"/>
      <c r="AQ593" s="1"/>
      <c r="AR593" s="52"/>
    </row>
    <row r="594" spans="9:44" x14ac:dyDescent="0.35">
      <c r="AP594" s="1"/>
      <c r="AQ594" s="1"/>
      <c r="AR594" s="52"/>
    </row>
    <row r="595" spans="9:44" x14ac:dyDescent="0.35">
      <c r="AP595" s="1"/>
      <c r="AQ595" s="1"/>
      <c r="AR595" s="52"/>
    </row>
    <row r="596" spans="9:44" x14ac:dyDescent="0.35">
      <c r="AP596" s="1"/>
      <c r="AQ596" s="1"/>
      <c r="AR596" s="52"/>
    </row>
    <row r="597" spans="9:44" x14ac:dyDescent="0.35">
      <c r="AP597" s="1"/>
      <c r="AQ597" s="1"/>
      <c r="AR597" s="52"/>
    </row>
    <row r="598" spans="9:44" x14ac:dyDescent="0.35">
      <c r="I598" s="25"/>
      <c r="AP598" s="1"/>
      <c r="AQ598" s="1"/>
      <c r="AR598" s="52"/>
    </row>
    <row r="599" spans="9:44" x14ac:dyDescent="0.35">
      <c r="I599" s="26"/>
      <c r="AP599" s="1"/>
      <c r="AQ599" s="1"/>
      <c r="AR599" s="52"/>
    </row>
    <row r="600" spans="9:44" x14ac:dyDescent="0.35">
      <c r="I600" s="26"/>
      <c r="AP600" s="1"/>
      <c r="AQ600" s="1"/>
      <c r="AR600" s="52"/>
    </row>
    <row r="601" spans="9:44" x14ac:dyDescent="0.35">
      <c r="I601" s="26"/>
      <c r="AP601" s="1"/>
      <c r="AQ601" s="1"/>
      <c r="AR601" s="52"/>
    </row>
    <row r="602" spans="9:44" x14ac:dyDescent="0.35">
      <c r="AP602" s="1"/>
      <c r="AQ602" s="1"/>
      <c r="AR602" s="52"/>
    </row>
    <row r="603" spans="9:44" x14ac:dyDescent="0.35">
      <c r="AP603" s="1"/>
      <c r="AQ603" s="1"/>
      <c r="AR603" s="52"/>
    </row>
    <row r="604" spans="9:44" x14ac:dyDescent="0.35">
      <c r="AP604" s="1"/>
      <c r="AQ604" s="1"/>
      <c r="AR604" s="52"/>
    </row>
    <row r="605" spans="9:44" x14ac:dyDescent="0.35">
      <c r="AP605" s="1"/>
      <c r="AQ605" s="1"/>
      <c r="AR605" s="52"/>
    </row>
    <row r="606" spans="9:44" x14ac:dyDescent="0.35">
      <c r="AP606" s="1"/>
      <c r="AQ606" s="1"/>
      <c r="AR606" s="52"/>
    </row>
    <row r="607" spans="9:44" x14ac:dyDescent="0.35">
      <c r="AO607"/>
      <c r="AP607" s="1"/>
      <c r="AQ607" s="1"/>
      <c r="AR607" s="52"/>
    </row>
    <row r="608" spans="9:44" x14ac:dyDescent="0.35">
      <c r="AO608"/>
      <c r="AP608" s="1"/>
      <c r="AQ608" s="1"/>
      <c r="AR608" s="52"/>
    </row>
    <row r="609" spans="12:44" x14ac:dyDescent="0.35">
      <c r="AO609"/>
      <c r="AP609" s="1"/>
      <c r="AQ609" s="1"/>
      <c r="AR609" s="52"/>
    </row>
    <row r="610" spans="12:44" x14ac:dyDescent="0.35">
      <c r="AO610"/>
      <c r="AP610" s="1"/>
      <c r="AQ610" s="1"/>
      <c r="AR610" s="52"/>
    </row>
    <row r="611" spans="12:44" x14ac:dyDescent="0.35">
      <c r="AP611" s="1"/>
      <c r="AQ611" s="1"/>
      <c r="AR611" s="52"/>
    </row>
    <row r="612" spans="12:44" x14ac:dyDescent="0.35">
      <c r="L612" s="28"/>
      <c r="AP612" s="1"/>
      <c r="AQ612" s="1"/>
      <c r="AR612" s="52"/>
    </row>
    <row r="613" spans="12:44" x14ac:dyDescent="0.35">
      <c r="L613" s="28"/>
      <c r="AP613" s="1"/>
      <c r="AQ613" s="1"/>
      <c r="AR613" s="52"/>
    </row>
    <row r="614" spans="12:44" x14ac:dyDescent="0.35">
      <c r="L614" s="28"/>
      <c r="AP614" s="1"/>
      <c r="AQ614" s="1"/>
      <c r="AR614" s="52"/>
    </row>
    <row r="615" spans="12:44" x14ac:dyDescent="0.35">
      <c r="L615" s="28"/>
      <c r="AP615" s="1"/>
      <c r="AQ615" s="1"/>
      <c r="AR615" s="52"/>
    </row>
    <row r="616" spans="12:44" x14ac:dyDescent="0.35">
      <c r="L616" s="28"/>
      <c r="AP616" s="1"/>
      <c r="AQ616" s="1"/>
      <c r="AR616" s="52"/>
    </row>
    <row r="617" spans="12:44" x14ac:dyDescent="0.35">
      <c r="AP617" s="1"/>
      <c r="AQ617" s="1"/>
      <c r="AR617" s="52"/>
    </row>
    <row r="618" spans="12:44" x14ac:dyDescent="0.35">
      <c r="AP618" s="1"/>
      <c r="AQ618" s="1"/>
    </row>
    <row r="619" spans="12:44" x14ac:dyDescent="0.35">
      <c r="AP619" s="1"/>
      <c r="AQ619" s="1"/>
    </row>
    <row r="620" spans="12:44" x14ac:dyDescent="0.35">
      <c r="AP620" s="1"/>
      <c r="AQ620" s="1"/>
    </row>
    <row r="621" spans="12:44" x14ac:dyDescent="0.35">
      <c r="AP621" s="1"/>
      <c r="AQ621" s="1"/>
    </row>
    <row r="622" spans="12:44" x14ac:dyDescent="0.35">
      <c r="AP622" s="1"/>
      <c r="AQ622" s="1"/>
    </row>
    <row r="623" spans="12:44" x14ac:dyDescent="0.35">
      <c r="AP623" s="1"/>
      <c r="AQ623" s="1"/>
    </row>
    <row r="624" spans="12:44" x14ac:dyDescent="0.35">
      <c r="AP624" s="1"/>
      <c r="AQ624" s="1"/>
    </row>
    <row r="677" spans="45:45" x14ac:dyDescent="0.35">
      <c r="AS677" s="25"/>
    </row>
    <row r="678" spans="45:45" x14ac:dyDescent="0.35">
      <c r="AS678" s="26"/>
    </row>
    <row r="679" spans="45:45" x14ac:dyDescent="0.35">
      <c r="AS679" s="26"/>
    </row>
    <row r="680" spans="45:45" x14ac:dyDescent="0.35">
      <c r="AS680" s="26"/>
    </row>
  </sheetData>
  <mergeCells count="5">
    <mergeCell ref="B1:H1"/>
    <mergeCell ref="N1:T1"/>
    <mergeCell ref="Y1:AE1"/>
    <mergeCell ref="AL1:AR1"/>
    <mergeCell ref="AM46:AM47"/>
  </mergeCells>
  <phoneticPr fontId="14" type="noConversion"/>
  <conditionalFormatting sqref="E7">
    <cfRule type="duplicateValues" dxfId="39" priority="4"/>
  </conditionalFormatting>
  <conditionalFormatting sqref="E14">
    <cfRule type="duplicateValues" dxfId="38" priority="3"/>
  </conditionalFormatting>
  <conditionalFormatting sqref="E17">
    <cfRule type="duplicateValues" dxfId="37" priority="2"/>
  </conditionalFormatting>
  <conditionalFormatting sqref="E20">
    <cfRule type="duplicateValues" dxfId="36" priority="1"/>
  </conditionalFormatting>
  <conditionalFormatting sqref="E184">
    <cfRule type="duplicateValues" dxfId="35" priority="73"/>
  </conditionalFormatting>
  <conditionalFormatting sqref="E187">
    <cfRule type="duplicateValues" dxfId="34" priority="72"/>
  </conditionalFormatting>
  <conditionalFormatting sqref="E190">
    <cfRule type="duplicateValues" dxfId="33" priority="68"/>
  </conditionalFormatting>
  <conditionalFormatting sqref="E213">
    <cfRule type="duplicateValues" dxfId="32" priority="71"/>
  </conditionalFormatting>
  <conditionalFormatting sqref="E214">
    <cfRule type="duplicateValues" dxfId="31" priority="70"/>
  </conditionalFormatting>
  <conditionalFormatting sqref="E356:E357">
    <cfRule type="duplicateValues" dxfId="30" priority="69"/>
  </conditionalFormatting>
  <conditionalFormatting sqref="E361">
    <cfRule type="duplicateValues" dxfId="29" priority="63"/>
  </conditionalFormatting>
  <conditionalFormatting sqref="E441">
    <cfRule type="duplicateValues" dxfId="28" priority="65"/>
  </conditionalFormatting>
  <conditionalFormatting sqref="E442">
    <cfRule type="duplicateValues" dxfId="27" priority="64"/>
  </conditionalFormatting>
  <conditionalFormatting sqref="E506">
    <cfRule type="duplicateValues" dxfId="26" priority="62"/>
  </conditionalFormatting>
  <conditionalFormatting sqref="E512">
    <cfRule type="duplicateValues" dxfId="25" priority="61"/>
  </conditionalFormatting>
  <conditionalFormatting sqref="E528:E531">
    <cfRule type="duplicateValues" dxfId="24" priority="103"/>
  </conditionalFormatting>
  <conditionalFormatting sqref="Q39">
    <cfRule type="duplicateValues" dxfId="23" priority="32"/>
  </conditionalFormatting>
  <conditionalFormatting sqref="AO12">
    <cfRule type="duplicateValues" dxfId="22" priority="6"/>
  </conditionalFormatting>
  <conditionalFormatting sqref="AO30:AO32">
    <cfRule type="duplicateValues" dxfId="21" priority="31"/>
  </conditionalFormatting>
  <conditionalFormatting sqref="AO35:AO37">
    <cfRule type="duplicateValues" dxfId="20" priority="5"/>
  </conditionalFormatting>
  <conditionalFormatting sqref="AO43">
    <cfRule type="duplicateValues" dxfId="19" priority="12"/>
  </conditionalFormatting>
  <conditionalFormatting sqref="AO46">
    <cfRule type="duplicateValues" dxfId="18" priority="11"/>
  </conditionalFormatting>
  <conditionalFormatting sqref="AO66:AO69">
    <cfRule type="duplicateValues" dxfId="17" priority="10"/>
  </conditionalFormatting>
  <conditionalFormatting sqref="AO70">
    <cfRule type="duplicateValues" dxfId="16" priority="9"/>
  </conditionalFormatting>
  <conditionalFormatting sqref="AO76">
    <cfRule type="duplicateValues" dxfId="15" priority="8"/>
  </conditionalFormatting>
  <conditionalFormatting sqref="AO263">
    <cfRule type="duplicateValues" dxfId="14" priority="27"/>
  </conditionalFormatting>
  <conditionalFormatting sqref="AO266">
    <cfRule type="duplicateValues" dxfId="13" priority="26"/>
  </conditionalFormatting>
  <conditionalFormatting sqref="AO269">
    <cfRule type="duplicateValues" dxfId="12" priority="22"/>
  </conditionalFormatting>
  <conditionalFormatting sqref="AO292">
    <cfRule type="duplicateValues" dxfId="11" priority="25"/>
  </conditionalFormatting>
  <conditionalFormatting sqref="AO293">
    <cfRule type="duplicateValues" dxfId="10" priority="24"/>
  </conditionalFormatting>
  <conditionalFormatting sqref="AO435:AO436">
    <cfRule type="duplicateValues" dxfId="9" priority="23"/>
  </conditionalFormatting>
  <conditionalFormatting sqref="AO440">
    <cfRule type="duplicateValues" dxfId="8" priority="19"/>
  </conditionalFormatting>
  <conditionalFormatting sqref="AO520">
    <cfRule type="duplicateValues" dxfId="7" priority="21"/>
  </conditionalFormatting>
  <conditionalFormatting sqref="AO521">
    <cfRule type="duplicateValues" dxfId="6" priority="20"/>
  </conditionalFormatting>
  <conditionalFormatting sqref="AO585">
    <cfRule type="duplicateValues" dxfId="5" priority="18"/>
  </conditionalFormatting>
  <conditionalFormatting sqref="AO591">
    <cfRule type="duplicateValues" dxfId="4" priority="17"/>
  </conditionalFormatting>
  <conditionalFormatting sqref="AO607:AO610">
    <cfRule type="duplicateValues" dxfId="3" priority="30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C42F-54B4-4981-9A0C-BF54F3861A44}">
  <sheetPr filterMode="1"/>
  <dimension ref="A1:P677"/>
  <sheetViews>
    <sheetView workbookViewId="0">
      <pane ySplit="1" topLeftCell="A4" activePane="bottomLeft" state="frozen"/>
      <selection pane="bottomLeft" activeCell="F612" sqref="F612"/>
    </sheetView>
  </sheetViews>
  <sheetFormatPr defaultRowHeight="14.5" x14ac:dyDescent="0.35"/>
  <cols>
    <col min="1" max="1" width="10" customWidth="1"/>
    <col min="2" max="2" width="15.7265625" bestFit="1" customWidth="1"/>
    <col min="3" max="3" width="22" bestFit="1" customWidth="1"/>
    <col min="4" max="4" width="26.26953125" bestFit="1" customWidth="1"/>
    <col min="5" max="5" width="8.54296875" bestFit="1" customWidth="1"/>
    <col min="6" max="6" width="48.7265625" bestFit="1" customWidth="1"/>
    <col min="7" max="7" width="16" style="30" bestFit="1" customWidth="1"/>
    <col min="8" max="8" width="15" style="30" bestFit="1" customWidth="1"/>
    <col min="9" max="9" width="36.26953125" bestFit="1" customWidth="1"/>
    <col min="10" max="10" width="22.7265625" bestFit="1" customWidth="1"/>
    <col min="11" max="11" width="15.7265625" bestFit="1" customWidth="1"/>
    <col min="13" max="13" width="15" style="30" bestFit="1" customWidth="1"/>
    <col min="14" max="14" width="12.26953125" bestFit="1" customWidth="1"/>
    <col min="15" max="15" width="14.54296875" style="30" bestFit="1" customWidth="1"/>
  </cols>
  <sheetData>
    <row r="1" spans="1:16" x14ac:dyDescent="0.35">
      <c r="A1" s="3" t="s">
        <v>438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30" t="s">
        <v>5</v>
      </c>
      <c r="H1" s="30" t="s">
        <v>6</v>
      </c>
      <c r="I1" s="51" t="s">
        <v>465</v>
      </c>
      <c r="J1" s="51" t="s">
        <v>467</v>
      </c>
      <c r="K1" s="51" t="s">
        <v>466</v>
      </c>
    </row>
    <row r="2" spans="1:16" hidden="1" x14ac:dyDescent="0.35">
      <c r="A2" t="s">
        <v>439</v>
      </c>
      <c r="B2" t="s">
        <v>7</v>
      </c>
      <c r="C2" t="s">
        <v>8</v>
      </c>
      <c r="D2" t="s">
        <v>9</v>
      </c>
      <c r="E2">
        <v>10004</v>
      </c>
      <c r="F2" t="s">
        <v>1275</v>
      </c>
      <c r="G2" s="30">
        <v>711934.36</v>
      </c>
      <c r="H2" s="68">
        <v>202311.56</v>
      </c>
      <c r="I2" t="str">
        <f>_xlfn.XLOOKUP(E2,Index!$O:$O,Index!$P:$P,)</f>
        <v>Cash and Cash Equivalents</v>
      </c>
      <c r="J2">
        <f>_xlfn.XLOOKUP(E2,Index!$O:$O,Index!$R:$R,)</f>
        <v>0</v>
      </c>
      <c r="K2">
        <f>_xlfn.XLOOKUP(E2,Index!$O:$O,Index!$T:$T,)</f>
        <v>0</v>
      </c>
      <c r="N2" s="31"/>
      <c r="P2" s="80"/>
    </row>
    <row r="3" spans="1:16" hidden="1" x14ac:dyDescent="0.35">
      <c r="A3" t="s">
        <v>439</v>
      </c>
      <c r="B3" t="s">
        <v>7</v>
      </c>
      <c r="C3" t="s">
        <v>8</v>
      </c>
      <c r="D3" t="s">
        <v>9</v>
      </c>
      <c r="E3">
        <v>10007</v>
      </c>
      <c r="F3" t="s">
        <v>10</v>
      </c>
      <c r="G3" s="30">
        <v>17858965.68</v>
      </c>
      <c r="H3" s="68">
        <v>5075011.5599999996</v>
      </c>
      <c r="I3" t="str">
        <f>_xlfn.XLOOKUP(E3,Index!$O:$O,Index!$P:$P,)</f>
        <v>Cash and Cash Equivalents</v>
      </c>
      <c r="J3">
        <f>_xlfn.XLOOKUP(E3,Index!$O:$O,Index!$R:$R,)</f>
        <v>0</v>
      </c>
      <c r="K3">
        <f>_xlfn.XLOOKUP(E3,Index!$O:$O,Index!$T:$T,)</f>
        <v>0</v>
      </c>
      <c r="N3" s="31"/>
      <c r="P3" s="80"/>
    </row>
    <row r="4" spans="1:16" x14ac:dyDescent="0.35">
      <c r="A4" t="s">
        <v>439</v>
      </c>
      <c r="B4" t="s">
        <v>7</v>
      </c>
      <c r="C4" t="s">
        <v>8</v>
      </c>
      <c r="D4" t="s">
        <v>9</v>
      </c>
      <c r="E4">
        <v>10008</v>
      </c>
      <c r="F4" t="s">
        <v>11</v>
      </c>
      <c r="G4" s="30">
        <v>1402178.84</v>
      </c>
      <c r="H4" s="68">
        <v>398459.46</v>
      </c>
      <c r="I4" t="str">
        <f>_xlfn.XLOOKUP(E4,Index!$O:$O,Index!$P:$P,)</f>
        <v>Prepaid expenses and other receivable</v>
      </c>
      <c r="J4" t="str">
        <f>_xlfn.XLOOKUP(E4,Index!$O:$O,Index!$R:$R,)</f>
        <v>Deposits</v>
      </c>
      <c r="K4">
        <f>_xlfn.XLOOKUP(E4,Index!$O:$O,Index!$T:$T,)</f>
        <v>0</v>
      </c>
      <c r="N4" s="31"/>
      <c r="P4" s="80"/>
    </row>
    <row r="5" spans="1:16" x14ac:dyDescent="0.35">
      <c r="A5" t="s">
        <v>439</v>
      </c>
      <c r="B5" t="s">
        <v>7</v>
      </c>
      <c r="C5" t="s">
        <v>8</v>
      </c>
      <c r="D5" t="s">
        <v>9</v>
      </c>
      <c r="E5">
        <v>10012</v>
      </c>
      <c r="F5" t="s">
        <v>1276</v>
      </c>
      <c r="G5" s="30">
        <v>73689.58</v>
      </c>
      <c r="H5" s="68">
        <v>20940.490000000002</v>
      </c>
      <c r="I5" t="str">
        <f>_xlfn.XLOOKUP(E5,Index!$O:$O,Index!$P:$P,)</f>
        <v>Prepaid expenses and other receivable</v>
      </c>
      <c r="J5" t="str">
        <f>_xlfn.XLOOKUP(E5,Index!$O:$O,Index!$R:$R,)</f>
        <v>Deposits</v>
      </c>
      <c r="K5">
        <f>_xlfn.XLOOKUP(E5,Index!$O:$O,Index!$T:$T,)</f>
        <v>0</v>
      </c>
      <c r="N5" s="31"/>
      <c r="P5" s="80"/>
    </row>
    <row r="6" spans="1:16" x14ac:dyDescent="0.35">
      <c r="A6" t="s">
        <v>439</v>
      </c>
      <c r="B6" t="s">
        <v>7</v>
      </c>
      <c r="C6" t="s">
        <v>8</v>
      </c>
      <c r="D6" t="s">
        <v>9</v>
      </c>
      <c r="E6">
        <v>10013</v>
      </c>
      <c r="F6" t="s">
        <v>12</v>
      </c>
      <c r="G6" s="30">
        <v>960102</v>
      </c>
      <c r="H6" s="68">
        <v>272833.76</v>
      </c>
      <c r="I6" t="str">
        <f>_xlfn.XLOOKUP(E6,Index!$O:$O,Index!$P:$P,)</f>
        <v>Prepaid expenses and other receivable</v>
      </c>
      <c r="J6" t="str">
        <f>_xlfn.XLOOKUP(E6,Index!$O:$O,Index!$R:$R,)</f>
        <v>Deposits</v>
      </c>
      <c r="K6">
        <f>_xlfn.XLOOKUP(E6,Index!$O:$O,Index!$T:$T,)</f>
        <v>0</v>
      </c>
      <c r="N6" s="31"/>
      <c r="P6" s="80"/>
    </row>
    <row r="7" spans="1:16" hidden="1" x14ac:dyDescent="0.35">
      <c r="A7" t="s">
        <v>439</v>
      </c>
      <c r="B7" t="s">
        <v>7</v>
      </c>
      <c r="C7" t="s">
        <v>8</v>
      </c>
      <c r="D7" t="s">
        <v>9</v>
      </c>
      <c r="E7">
        <v>10014</v>
      </c>
      <c r="F7" t="s">
        <v>1277</v>
      </c>
      <c r="G7" s="30">
        <v>69437.45</v>
      </c>
      <c r="H7" s="68">
        <v>19732.150000000001</v>
      </c>
      <c r="I7" t="str">
        <f>_xlfn.XLOOKUP(E7,Index!$O:$O,Index!$P:$P,)</f>
        <v>Cash and Cash Equivalents</v>
      </c>
      <c r="J7">
        <f>_xlfn.XLOOKUP(E7,Index!$O:$O,Index!$R:$R,)</f>
        <v>0</v>
      </c>
      <c r="K7">
        <f>_xlfn.XLOOKUP(E7,Index!$O:$O,Index!$T:$T,)</f>
        <v>0</v>
      </c>
      <c r="N7" s="31"/>
      <c r="P7" s="80"/>
    </row>
    <row r="8" spans="1:16" hidden="1" x14ac:dyDescent="0.35">
      <c r="A8" t="s">
        <v>439</v>
      </c>
      <c r="B8" t="s">
        <v>7</v>
      </c>
      <c r="C8" t="s">
        <v>8</v>
      </c>
      <c r="D8" t="s">
        <v>9</v>
      </c>
      <c r="E8">
        <v>10016</v>
      </c>
      <c r="F8" t="s">
        <v>1362</v>
      </c>
      <c r="G8" s="30">
        <v>35777275.740000002</v>
      </c>
      <c r="H8" s="68">
        <v>10166887.109999999</v>
      </c>
      <c r="I8" t="str">
        <f>_xlfn.XLOOKUP(E8,Index!$O:$O,Index!$P:$P,)</f>
        <v>Cash and Cash Equivalents</v>
      </c>
      <c r="J8" t="str">
        <f>_xlfn.XLOOKUP(E8,Index!$O:$O,Index!$R:$R,)</f>
        <v>Short Term deposits</v>
      </c>
      <c r="K8">
        <f>_xlfn.XLOOKUP(E8,Index!$O:$O,Index!$T:$T,)</f>
        <v>0</v>
      </c>
      <c r="N8" s="31"/>
      <c r="P8" s="80"/>
    </row>
    <row r="9" spans="1:16" x14ac:dyDescent="0.35">
      <c r="A9" t="s">
        <v>439</v>
      </c>
      <c r="B9" t="s">
        <v>7</v>
      </c>
      <c r="C9" t="s">
        <v>8</v>
      </c>
      <c r="D9" t="s">
        <v>9</v>
      </c>
      <c r="E9">
        <v>10017</v>
      </c>
      <c r="F9" t="s">
        <v>13</v>
      </c>
      <c r="G9" s="30">
        <v>325257.57</v>
      </c>
      <c r="H9" s="68">
        <v>92428.98</v>
      </c>
      <c r="I9" t="str">
        <f>_xlfn.XLOOKUP(E9,Index!$O:$O,Index!$P:$P,)</f>
        <v>Prepaid expenses and other receivable</v>
      </c>
      <c r="J9" t="str">
        <f>_xlfn.XLOOKUP(E9,Index!$O:$O,Index!$R:$R,)</f>
        <v>Deposits</v>
      </c>
      <c r="K9">
        <f>_xlfn.XLOOKUP(E9,Index!$O:$O,Index!$T:$T,)</f>
        <v>0</v>
      </c>
      <c r="N9" s="31"/>
      <c r="P9" s="80"/>
    </row>
    <row r="10" spans="1:16" x14ac:dyDescent="0.35">
      <c r="A10" t="s">
        <v>439</v>
      </c>
      <c r="B10" t="s">
        <v>7</v>
      </c>
      <c r="C10" t="s">
        <v>8</v>
      </c>
      <c r="D10" t="s">
        <v>9</v>
      </c>
      <c r="E10">
        <v>10018</v>
      </c>
      <c r="F10" t="s">
        <v>14</v>
      </c>
      <c r="G10" s="30">
        <v>99583.6</v>
      </c>
      <c r="H10" s="68">
        <v>28298.83</v>
      </c>
      <c r="I10" t="str">
        <f>_xlfn.XLOOKUP(E10,Index!$O:$O,Index!$P:$P,)</f>
        <v>Prepaid expenses and other receivable</v>
      </c>
      <c r="J10" t="str">
        <f>_xlfn.XLOOKUP(E10,Index!$O:$O,Index!$R:$R,)</f>
        <v>Deposits</v>
      </c>
      <c r="K10">
        <f>_xlfn.XLOOKUP(E10,Index!$O:$O,Index!$T:$T,)</f>
        <v>0</v>
      </c>
      <c r="N10" s="31"/>
      <c r="P10" s="80"/>
    </row>
    <row r="11" spans="1:16" x14ac:dyDescent="0.35">
      <c r="A11" t="s">
        <v>439</v>
      </c>
      <c r="B11" t="s">
        <v>7</v>
      </c>
      <c r="C11" t="s">
        <v>8</v>
      </c>
      <c r="D11" t="s">
        <v>9</v>
      </c>
      <c r="E11">
        <v>10019</v>
      </c>
      <c r="F11" t="s">
        <v>15</v>
      </c>
      <c r="G11" s="30">
        <v>78603</v>
      </c>
      <c r="H11" s="68">
        <v>22336.74</v>
      </c>
      <c r="I11" t="str">
        <f>_xlfn.XLOOKUP(E11,Index!$O:$O,Index!$P:$P,)</f>
        <v>Prepaid expenses and other receivable</v>
      </c>
      <c r="J11" t="str">
        <f>_xlfn.XLOOKUP(E11,Index!$O:$O,Index!$R:$R,)</f>
        <v>Deposits</v>
      </c>
      <c r="K11">
        <f>_xlfn.XLOOKUP(E11,Index!$O:$O,Index!$T:$T,)</f>
        <v>0</v>
      </c>
      <c r="N11" s="31"/>
      <c r="P11" s="80"/>
    </row>
    <row r="12" spans="1:16" x14ac:dyDescent="0.35">
      <c r="A12" t="s">
        <v>439</v>
      </c>
      <c r="B12" t="s">
        <v>7</v>
      </c>
      <c r="C12" t="s">
        <v>8</v>
      </c>
      <c r="D12" t="s">
        <v>9</v>
      </c>
      <c r="E12">
        <v>10020</v>
      </c>
      <c r="F12" t="s">
        <v>16</v>
      </c>
      <c r="G12" s="30">
        <v>163804.04999999999</v>
      </c>
      <c r="H12" s="68">
        <v>46548.47</v>
      </c>
      <c r="I12" t="str">
        <f>_xlfn.XLOOKUP(E12,Index!$O:$O,Index!$P:$P,)</f>
        <v>Prepaid expenses and other receivable</v>
      </c>
      <c r="J12" t="str">
        <f>_xlfn.XLOOKUP(E12,Index!$O:$O,Index!$R:$R,)</f>
        <v>Deposits</v>
      </c>
      <c r="K12">
        <f>_xlfn.XLOOKUP(E12,Index!$O:$O,Index!$T:$T,)</f>
        <v>0</v>
      </c>
      <c r="N12" s="31"/>
      <c r="P12" s="80"/>
    </row>
    <row r="13" spans="1:16" hidden="1" x14ac:dyDescent="0.35">
      <c r="A13" t="s">
        <v>439</v>
      </c>
      <c r="B13" t="s">
        <v>7</v>
      </c>
      <c r="C13" t="s">
        <v>8</v>
      </c>
      <c r="D13" t="s">
        <v>9</v>
      </c>
      <c r="E13">
        <v>10023</v>
      </c>
      <c r="F13" t="s">
        <v>647</v>
      </c>
      <c r="G13" s="30">
        <v>10021743.640000001</v>
      </c>
      <c r="H13" s="68">
        <v>2847895.32</v>
      </c>
      <c r="I13" t="str">
        <f>_xlfn.XLOOKUP(E13,Index!$O:$O,Index!$P:$P,)</f>
        <v>Cash and Cash Equivalents</v>
      </c>
      <c r="J13">
        <f>_xlfn.XLOOKUP(E13,Index!$O:$O,Index!$R:$R,)</f>
        <v>0</v>
      </c>
      <c r="K13">
        <f>_xlfn.XLOOKUP(E13,Index!$O:$O,Index!$T:$T,)</f>
        <v>0</v>
      </c>
      <c r="N13" s="31"/>
      <c r="P13" s="80"/>
    </row>
    <row r="14" spans="1:16" hidden="1" x14ac:dyDescent="0.35">
      <c r="A14" t="s">
        <v>439</v>
      </c>
      <c r="B14" t="s">
        <v>7</v>
      </c>
      <c r="C14" t="s">
        <v>8</v>
      </c>
      <c r="D14" t="s">
        <v>9</v>
      </c>
      <c r="E14">
        <v>10024</v>
      </c>
      <c r="F14" t="s">
        <v>17</v>
      </c>
      <c r="G14" s="30">
        <v>10595481.6</v>
      </c>
      <c r="H14" s="68">
        <v>3010935.38</v>
      </c>
      <c r="I14" t="str">
        <f>_xlfn.XLOOKUP(E14,Index!$O:$O,Index!$P:$P,)</f>
        <v>Cash and Cash Equivalents</v>
      </c>
      <c r="J14">
        <f>_xlfn.XLOOKUP(E14,Index!$O:$O,Index!$R:$R,)</f>
        <v>0</v>
      </c>
      <c r="K14">
        <f>_xlfn.XLOOKUP(E14,Index!$O:$O,Index!$T:$T,)</f>
        <v>0</v>
      </c>
      <c r="N14" s="31"/>
      <c r="P14" s="80"/>
    </row>
    <row r="15" spans="1:16" hidden="1" x14ac:dyDescent="0.35">
      <c r="A15" t="s">
        <v>439</v>
      </c>
      <c r="B15" t="s">
        <v>7</v>
      </c>
      <c r="C15" t="s">
        <v>8</v>
      </c>
      <c r="D15" t="s">
        <v>9</v>
      </c>
      <c r="E15">
        <v>10025</v>
      </c>
      <c r="F15" t="s">
        <v>18</v>
      </c>
      <c r="G15" s="30">
        <v>14130294.58</v>
      </c>
      <c r="H15" s="68">
        <v>4015428.98</v>
      </c>
      <c r="I15" t="str">
        <f>_xlfn.XLOOKUP(E15,Index!$O:$O,Index!$P:$P,)</f>
        <v>Cash and Cash Equivalents</v>
      </c>
      <c r="J15">
        <f>_xlfn.XLOOKUP(E15,Index!$O:$O,Index!$R:$R,)</f>
        <v>0</v>
      </c>
      <c r="K15">
        <f>_xlfn.XLOOKUP(E15,Index!$O:$O,Index!$T:$T,)</f>
        <v>0</v>
      </c>
      <c r="N15" s="31"/>
      <c r="P15" s="80"/>
    </row>
    <row r="16" spans="1:16" hidden="1" x14ac:dyDescent="0.35">
      <c r="A16" t="s">
        <v>439</v>
      </c>
      <c r="B16" t="s">
        <v>7</v>
      </c>
      <c r="C16" t="s">
        <v>8</v>
      </c>
      <c r="D16" t="s">
        <v>9</v>
      </c>
      <c r="E16">
        <v>11001</v>
      </c>
      <c r="F16" t="s">
        <v>19</v>
      </c>
      <c r="G16" s="30">
        <v>16575323.130000001</v>
      </c>
      <c r="H16" s="68">
        <v>4710236.75</v>
      </c>
      <c r="I16" t="str">
        <f>_xlfn.XLOOKUP(E16,Index!$O:$O,Index!$P:$P,)</f>
        <v>Cash and Cash Equivalents</v>
      </c>
      <c r="J16">
        <f>_xlfn.XLOOKUP(E16,Index!$O:$O,Index!$R:$R,)</f>
        <v>0</v>
      </c>
      <c r="K16">
        <f>_xlfn.XLOOKUP(E16,Index!$O:$O,Index!$T:$T,)</f>
        <v>0</v>
      </c>
      <c r="N16" s="31"/>
      <c r="P16" s="80"/>
    </row>
    <row r="17" spans="1:16" hidden="1" x14ac:dyDescent="0.35">
      <c r="A17" t="s">
        <v>439</v>
      </c>
      <c r="B17" t="s">
        <v>7</v>
      </c>
      <c r="C17" t="s">
        <v>8</v>
      </c>
      <c r="D17" t="s">
        <v>9</v>
      </c>
      <c r="E17">
        <v>11002</v>
      </c>
      <c r="F17" t="s">
        <v>20</v>
      </c>
      <c r="G17" s="30">
        <v>2932952.88</v>
      </c>
      <c r="H17" s="68">
        <v>833462.03</v>
      </c>
      <c r="I17" t="str">
        <f>_xlfn.XLOOKUP(E17,Index!$O:$O,Index!$P:$P,)</f>
        <v>Cash and Cash Equivalents</v>
      </c>
      <c r="J17">
        <f>_xlfn.XLOOKUP(E17,Index!$O:$O,Index!$R:$R,)</f>
        <v>0</v>
      </c>
      <c r="K17">
        <f>_xlfn.XLOOKUP(E17,Index!$O:$O,Index!$T:$T,)</f>
        <v>0</v>
      </c>
      <c r="N17" s="31"/>
      <c r="P17" s="80"/>
    </row>
    <row r="18" spans="1:16" hidden="1" x14ac:dyDescent="0.35">
      <c r="A18" t="s">
        <v>439</v>
      </c>
      <c r="B18" t="s">
        <v>7</v>
      </c>
      <c r="C18" t="s">
        <v>8</v>
      </c>
      <c r="D18" t="s">
        <v>9</v>
      </c>
      <c r="E18">
        <v>11010</v>
      </c>
      <c r="F18" t="s">
        <v>21</v>
      </c>
      <c r="G18" s="30">
        <v>1055002.49</v>
      </c>
      <c r="H18" s="68">
        <v>299801.78999999998</v>
      </c>
      <c r="I18" t="str">
        <f>_xlfn.XLOOKUP(E18,Index!$O:$O,Index!$P:$P,)</f>
        <v>Cash and Cash Equivalents</v>
      </c>
      <c r="J18">
        <f>_xlfn.XLOOKUP(E18,Index!$O:$O,Index!$R:$R,)</f>
        <v>0</v>
      </c>
      <c r="K18">
        <f>_xlfn.XLOOKUP(E18,Index!$O:$O,Index!$T:$T,)</f>
        <v>0</v>
      </c>
      <c r="N18" s="31"/>
      <c r="P18" s="80"/>
    </row>
    <row r="19" spans="1:16" hidden="1" x14ac:dyDescent="0.35">
      <c r="A19" t="s">
        <v>439</v>
      </c>
      <c r="B19" t="s">
        <v>7</v>
      </c>
      <c r="C19" t="s">
        <v>8</v>
      </c>
      <c r="D19" t="s">
        <v>9</v>
      </c>
      <c r="E19">
        <v>11011</v>
      </c>
      <c r="F19" t="s">
        <v>22</v>
      </c>
      <c r="G19" s="30">
        <v>1462695.32</v>
      </c>
      <c r="H19" s="68">
        <v>415656.53</v>
      </c>
      <c r="I19" t="str">
        <f>_xlfn.XLOOKUP(E19,Index!$O:$O,Index!$P:$P,)</f>
        <v>Cash and Cash Equivalents</v>
      </c>
      <c r="J19">
        <f>_xlfn.XLOOKUP(E19,Index!$O:$O,Index!$R:$R,)</f>
        <v>0</v>
      </c>
      <c r="K19">
        <f>_xlfn.XLOOKUP(E19,Index!$O:$O,Index!$T:$T,)</f>
        <v>0</v>
      </c>
      <c r="N19" s="31"/>
      <c r="P19" s="80"/>
    </row>
    <row r="20" spans="1:16" hidden="1" x14ac:dyDescent="0.35">
      <c r="A20" t="s">
        <v>439</v>
      </c>
      <c r="B20" t="s">
        <v>7</v>
      </c>
      <c r="C20" t="s">
        <v>8</v>
      </c>
      <c r="D20" t="s">
        <v>9</v>
      </c>
      <c r="E20">
        <v>11012</v>
      </c>
      <c r="F20" t="s">
        <v>1363</v>
      </c>
      <c r="G20" s="30">
        <v>775778.44</v>
      </c>
      <c r="H20" s="68">
        <v>220454.23</v>
      </c>
      <c r="I20" t="str">
        <f>_xlfn.XLOOKUP(E20,Index!$O:$O,Index!$P:$P,)</f>
        <v>Cash and Cash Equivalents</v>
      </c>
      <c r="J20">
        <f>_xlfn.XLOOKUP(E20,Index!$O:$O,Index!$R:$R,)</f>
        <v>0</v>
      </c>
      <c r="K20">
        <f>_xlfn.XLOOKUP(E20,Index!$O:$O,Index!$T:$T,)</f>
        <v>0</v>
      </c>
      <c r="N20" s="31"/>
      <c r="P20" s="80"/>
    </row>
    <row r="21" spans="1:16" hidden="1" x14ac:dyDescent="0.35">
      <c r="A21" t="s">
        <v>439</v>
      </c>
      <c r="B21" t="s">
        <v>7</v>
      </c>
      <c r="C21" t="s">
        <v>8</v>
      </c>
      <c r="D21" t="s">
        <v>9</v>
      </c>
      <c r="E21">
        <v>11013</v>
      </c>
      <c r="F21" t="s">
        <v>1364</v>
      </c>
      <c r="G21" s="30">
        <v>1684630.92</v>
      </c>
      <c r="H21" s="68">
        <v>478724.33</v>
      </c>
      <c r="I21" t="str">
        <f>_xlfn.XLOOKUP(E21,Index!$O:$O,Index!$P:$P,)</f>
        <v>Cash and Cash Equivalents</v>
      </c>
      <c r="J21">
        <f>_xlfn.XLOOKUP(E21,Index!$O:$O,Index!$R:$R,)</f>
        <v>0</v>
      </c>
      <c r="K21">
        <f>_xlfn.XLOOKUP(E21,Index!$O:$O,Index!$T:$T,)</f>
        <v>0</v>
      </c>
      <c r="N21" s="31"/>
      <c r="P21" s="80"/>
    </row>
    <row r="22" spans="1:16" hidden="1" x14ac:dyDescent="0.35">
      <c r="A22" t="s">
        <v>439</v>
      </c>
      <c r="B22" t="s">
        <v>7</v>
      </c>
      <c r="C22" t="s">
        <v>8</v>
      </c>
      <c r="D22" t="s">
        <v>9</v>
      </c>
      <c r="E22">
        <v>11014</v>
      </c>
      <c r="F22" t="s">
        <v>23</v>
      </c>
      <c r="G22" s="30">
        <v>3519000</v>
      </c>
      <c r="H22" s="68">
        <v>1000000</v>
      </c>
      <c r="I22" t="str">
        <f>_xlfn.XLOOKUP(E22,Index!$O:$O,Index!$P:$P,)</f>
        <v>Cash and Cash Equivalents</v>
      </c>
      <c r="J22">
        <f>_xlfn.XLOOKUP(E22,Index!$O:$O,Index!$R:$R,)</f>
        <v>0</v>
      </c>
      <c r="K22">
        <f>_xlfn.XLOOKUP(E22,Index!$O:$O,Index!$T:$T,)</f>
        <v>0</v>
      </c>
      <c r="N22" s="31"/>
      <c r="P22" s="80"/>
    </row>
    <row r="23" spans="1:16" hidden="1" x14ac:dyDescent="0.35">
      <c r="A23" t="s">
        <v>439</v>
      </c>
      <c r="B23" t="s">
        <v>7</v>
      </c>
      <c r="C23" t="s">
        <v>8</v>
      </c>
      <c r="D23" t="s">
        <v>24</v>
      </c>
      <c r="E23">
        <v>21002</v>
      </c>
      <c r="F23" t="s">
        <v>25</v>
      </c>
      <c r="G23" s="30">
        <v>-1119.76</v>
      </c>
      <c r="H23" s="68">
        <v>-318.2</v>
      </c>
      <c r="I23" t="str">
        <f>_xlfn.XLOOKUP(E23,Index!$O:$O,Index!$P:$P,)</f>
        <v>Accounts Payable</v>
      </c>
      <c r="J23" t="str">
        <f>_xlfn.XLOOKUP(E23,Index!$O:$O,Index!$R:$R,)</f>
        <v>Credit Cards</v>
      </c>
      <c r="K23">
        <f>_xlfn.XLOOKUP(E23,Index!$O:$O,Index!$T:$T,)</f>
        <v>0</v>
      </c>
      <c r="N23" s="31"/>
      <c r="P23" s="80"/>
    </row>
    <row r="24" spans="1:16" hidden="1" x14ac:dyDescent="0.35">
      <c r="A24" t="s">
        <v>439</v>
      </c>
      <c r="B24" t="s">
        <v>7</v>
      </c>
      <c r="C24" t="s">
        <v>8</v>
      </c>
      <c r="D24" t="s">
        <v>24</v>
      </c>
      <c r="E24">
        <v>21003</v>
      </c>
      <c r="F24" t="s">
        <v>26</v>
      </c>
      <c r="G24" s="30">
        <v>0</v>
      </c>
      <c r="H24" s="68">
        <v>-69.349999999999994</v>
      </c>
      <c r="I24" t="str">
        <f>_xlfn.XLOOKUP(E24,Index!$O:$O,Index!$P:$P,)</f>
        <v>Accounts Payable</v>
      </c>
      <c r="J24" t="str">
        <f>_xlfn.XLOOKUP(E24,Index!$O:$O,Index!$R:$R,)</f>
        <v>Credit Cards</v>
      </c>
      <c r="K24">
        <f>_xlfn.XLOOKUP(E24,Index!$O:$O,Index!$T:$T,)</f>
        <v>0</v>
      </c>
      <c r="N24" s="31"/>
      <c r="P24" s="80"/>
    </row>
    <row r="25" spans="1:16" hidden="1" x14ac:dyDescent="0.35">
      <c r="A25" t="s">
        <v>439</v>
      </c>
      <c r="B25" t="s">
        <v>7</v>
      </c>
      <c r="C25" t="s">
        <v>8</v>
      </c>
      <c r="D25" t="s">
        <v>24</v>
      </c>
      <c r="E25">
        <v>21006</v>
      </c>
      <c r="F25" t="s">
        <v>27</v>
      </c>
      <c r="G25" s="30">
        <v>-232.64</v>
      </c>
      <c r="H25" s="68">
        <v>-66.11</v>
      </c>
      <c r="I25" t="str">
        <f>_xlfn.XLOOKUP(E25,Index!$O:$O,Index!$P:$P,)</f>
        <v>Accounts Payable</v>
      </c>
      <c r="J25" t="str">
        <f>_xlfn.XLOOKUP(E25,Index!$O:$O,Index!$R:$R,)</f>
        <v>Credit Cards</v>
      </c>
      <c r="K25">
        <f>_xlfn.XLOOKUP(E25,Index!$O:$O,Index!$T:$T,)</f>
        <v>0</v>
      </c>
      <c r="N25" s="31"/>
      <c r="P25" s="80"/>
    </row>
    <row r="26" spans="1:16" hidden="1" x14ac:dyDescent="0.35">
      <c r="A26" t="s">
        <v>439</v>
      </c>
      <c r="B26" t="s">
        <v>7</v>
      </c>
      <c r="C26" t="s">
        <v>8</v>
      </c>
      <c r="D26" t="s">
        <v>24</v>
      </c>
      <c r="E26">
        <v>21007</v>
      </c>
      <c r="F26" t="s">
        <v>28</v>
      </c>
      <c r="G26" s="30">
        <v>-5398.53</v>
      </c>
      <c r="H26" s="68">
        <v>-1534.11</v>
      </c>
      <c r="I26" t="str">
        <f>_xlfn.XLOOKUP(E26,Index!$O:$O,Index!$P:$P,)</f>
        <v>Accounts Payable</v>
      </c>
      <c r="J26" t="str">
        <f>_xlfn.XLOOKUP(E26,Index!$O:$O,Index!$R:$R,)</f>
        <v>Credit Cards</v>
      </c>
      <c r="K26">
        <f>_xlfn.XLOOKUP(E26,Index!$O:$O,Index!$T:$T,)</f>
        <v>0</v>
      </c>
      <c r="N26" s="31"/>
      <c r="P26" s="80"/>
    </row>
    <row r="27" spans="1:16" hidden="1" x14ac:dyDescent="0.35">
      <c r="A27" t="s">
        <v>439</v>
      </c>
      <c r="B27" t="s">
        <v>7</v>
      </c>
      <c r="C27" t="s">
        <v>8</v>
      </c>
      <c r="D27" t="s">
        <v>24</v>
      </c>
      <c r="E27">
        <v>21008</v>
      </c>
      <c r="F27" t="s">
        <v>29</v>
      </c>
      <c r="G27" s="30">
        <v>-34103.800000000003</v>
      </c>
      <c r="H27" s="68">
        <v>-9691.33</v>
      </c>
      <c r="I27" t="str">
        <f>_xlfn.XLOOKUP(E27,Index!$O:$O,Index!$P:$P,)</f>
        <v>Accounts Payable</v>
      </c>
      <c r="J27" t="str">
        <f>_xlfn.XLOOKUP(E27,Index!$O:$O,Index!$R:$R,)</f>
        <v>Credit Cards</v>
      </c>
      <c r="K27">
        <f>_xlfn.XLOOKUP(E27,Index!$O:$O,Index!$T:$T,)</f>
        <v>0</v>
      </c>
      <c r="N27" s="31"/>
      <c r="P27" s="80"/>
    </row>
    <row r="28" spans="1:16" hidden="1" x14ac:dyDescent="0.35">
      <c r="A28" t="s">
        <v>439</v>
      </c>
      <c r="B28" t="s">
        <v>7</v>
      </c>
      <c r="C28" t="s">
        <v>8</v>
      </c>
      <c r="D28" t="s">
        <v>24</v>
      </c>
      <c r="E28">
        <v>21009</v>
      </c>
      <c r="F28" t="s">
        <v>30</v>
      </c>
      <c r="G28" s="30">
        <v>-30173.38</v>
      </c>
      <c r="H28" s="68">
        <v>-8574.42</v>
      </c>
      <c r="I28" t="str">
        <f>_xlfn.XLOOKUP(E28,Index!$O:$O,Index!$P:$P,)</f>
        <v>Accounts Payable</v>
      </c>
      <c r="J28" t="str">
        <f>_xlfn.XLOOKUP(E28,Index!$O:$O,Index!$R:$R,)</f>
        <v>Credit Cards</v>
      </c>
      <c r="K28">
        <f>_xlfn.XLOOKUP(E28,Index!$O:$O,Index!$T:$T,)</f>
        <v>0</v>
      </c>
      <c r="N28" s="31"/>
      <c r="P28" s="80"/>
    </row>
    <row r="29" spans="1:16" hidden="1" x14ac:dyDescent="0.35">
      <c r="A29" t="s">
        <v>439</v>
      </c>
      <c r="B29" t="s">
        <v>7</v>
      </c>
      <c r="C29" t="s">
        <v>8</v>
      </c>
      <c r="D29" t="s">
        <v>24</v>
      </c>
      <c r="E29">
        <v>21010</v>
      </c>
      <c r="F29" t="s">
        <v>31</v>
      </c>
      <c r="G29" s="30">
        <v>-1544.13</v>
      </c>
      <c r="H29" s="68">
        <v>-438.8</v>
      </c>
      <c r="I29" t="str">
        <f>_xlfn.XLOOKUP(E29,Index!$O:$O,Index!$P:$P,)</f>
        <v>Accounts Payable</v>
      </c>
      <c r="J29" t="str">
        <f>_xlfn.XLOOKUP(E29,Index!$O:$O,Index!$R:$R,)</f>
        <v>Credit Cards</v>
      </c>
      <c r="K29">
        <f>_xlfn.XLOOKUP(E29,Index!$O:$O,Index!$T:$T,)</f>
        <v>0</v>
      </c>
      <c r="N29" s="31"/>
      <c r="P29" s="80"/>
    </row>
    <row r="30" spans="1:16" hidden="1" x14ac:dyDescent="0.35">
      <c r="A30" t="s">
        <v>439</v>
      </c>
      <c r="B30" t="s">
        <v>7</v>
      </c>
      <c r="C30" t="s">
        <v>8</v>
      </c>
      <c r="D30" t="s">
        <v>24</v>
      </c>
      <c r="E30">
        <v>21011</v>
      </c>
      <c r="F30" t="s">
        <v>32</v>
      </c>
      <c r="G30" s="30">
        <v>-13892.58</v>
      </c>
      <c r="H30" s="68">
        <v>-3947.88</v>
      </c>
      <c r="I30" t="str">
        <f>_xlfn.XLOOKUP(E30,Index!$O:$O,Index!$P:$P,)</f>
        <v>Accounts Payable</v>
      </c>
      <c r="J30" t="str">
        <f>_xlfn.XLOOKUP(E30,Index!$O:$O,Index!$R:$R,)</f>
        <v>Credit Cards</v>
      </c>
      <c r="K30">
        <f>_xlfn.XLOOKUP(E30,Index!$O:$O,Index!$T:$T,)</f>
        <v>0</v>
      </c>
      <c r="N30" s="31"/>
      <c r="P30" s="80"/>
    </row>
    <row r="31" spans="1:16" hidden="1" x14ac:dyDescent="0.35">
      <c r="A31" t="s">
        <v>439</v>
      </c>
      <c r="B31" t="s">
        <v>7</v>
      </c>
      <c r="C31" t="s">
        <v>8</v>
      </c>
      <c r="D31" t="s">
        <v>24</v>
      </c>
      <c r="E31">
        <v>21013</v>
      </c>
      <c r="F31" t="s">
        <v>33</v>
      </c>
      <c r="G31" s="30">
        <v>-1229.22</v>
      </c>
      <c r="H31" s="68">
        <v>-349.31</v>
      </c>
      <c r="I31" t="str">
        <f>_xlfn.XLOOKUP(E31,Index!$O:$O,Index!$P:$P,)</f>
        <v>Accounts Payable</v>
      </c>
      <c r="J31" t="str">
        <f>_xlfn.XLOOKUP(E31,Index!$O:$O,Index!$R:$R,)</f>
        <v>Credit Cards</v>
      </c>
      <c r="K31">
        <f>_xlfn.XLOOKUP(E31,Index!$O:$O,Index!$T:$T,)</f>
        <v>0</v>
      </c>
      <c r="N31" s="31"/>
      <c r="P31" s="80"/>
    </row>
    <row r="32" spans="1:16" hidden="1" x14ac:dyDescent="0.35">
      <c r="A32" t="s">
        <v>439</v>
      </c>
      <c r="B32" t="s">
        <v>7</v>
      </c>
      <c r="C32" t="s">
        <v>8</v>
      </c>
      <c r="D32" t="s">
        <v>24</v>
      </c>
      <c r="E32">
        <v>21014</v>
      </c>
      <c r="F32" t="s">
        <v>34</v>
      </c>
      <c r="G32" s="30">
        <v>-8797.5</v>
      </c>
      <c r="H32" s="68">
        <v>-2500</v>
      </c>
      <c r="I32" t="str">
        <f>_xlfn.XLOOKUP(E32,Index!$O:$O,Index!$P:$P,)</f>
        <v>Accounts Payable</v>
      </c>
      <c r="J32" t="str">
        <f>_xlfn.XLOOKUP(E32,Index!$O:$O,Index!$R:$R,)</f>
        <v>Credit Cards</v>
      </c>
      <c r="K32">
        <f>_xlfn.XLOOKUP(E32,Index!$O:$O,Index!$T:$T,)</f>
        <v>0</v>
      </c>
      <c r="N32" s="31"/>
      <c r="P32" s="80"/>
    </row>
    <row r="33" spans="1:16" hidden="1" x14ac:dyDescent="0.35">
      <c r="A33" t="s">
        <v>439</v>
      </c>
      <c r="B33" t="s">
        <v>7</v>
      </c>
      <c r="C33" t="s">
        <v>8</v>
      </c>
      <c r="D33" t="s">
        <v>24</v>
      </c>
      <c r="E33">
        <v>21015</v>
      </c>
      <c r="F33" t="s">
        <v>35</v>
      </c>
      <c r="G33" s="30">
        <v>-22469.599999999999</v>
      </c>
      <c r="H33" s="68">
        <v>-6385.22</v>
      </c>
      <c r="I33" t="str">
        <f>_xlfn.XLOOKUP(E33,Index!$O:$O,Index!$P:$P,)</f>
        <v>Accounts Payable</v>
      </c>
      <c r="J33" t="str">
        <f>_xlfn.XLOOKUP(E33,Index!$O:$O,Index!$R:$R,)</f>
        <v>Credit Cards</v>
      </c>
      <c r="K33">
        <f>_xlfn.XLOOKUP(E33,Index!$O:$O,Index!$T:$T,)</f>
        <v>0</v>
      </c>
      <c r="N33" s="31"/>
      <c r="P33" s="80"/>
    </row>
    <row r="34" spans="1:16" hidden="1" x14ac:dyDescent="0.35">
      <c r="A34" t="s">
        <v>439</v>
      </c>
      <c r="B34" t="s">
        <v>7</v>
      </c>
      <c r="C34" t="s">
        <v>8</v>
      </c>
      <c r="D34" t="s">
        <v>24</v>
      </c>
      <c r="E34">
        <v>21020</v>
      </c>
      <c r="F34" t="s">
        <v>36</v>
      </c>
      <c r="G34" s="30">
        <v>-892.49</v>
      </c>
      <c r="H34" s="68">
        <v>-253.62</v>
      </c>
      <c r="I34" t="str">
        <f>_xlfn.XLOOKUP(E34,Index!$O:$O,Index!$P:$P,)</f>
        <v>Accounts Payable</v>
      </c>
      <c r="J34" t="str">
        <f>_xlfn.XLOOKUP(E34,Index!$O:$O,Index!$R:$R,)</f>
        <v>Credit Cards</v>
      </c>
      <c r="K34">
        <f>_xlfn.XLOOKUP(E34,Index!$O:$O,Index!$T:$T,)</f>
        <v>0</v>
      </c>
      <c r="N34" s="31"/>
      <c r="P34" s="80"/>
    </row>
    <row r="35" spans="1:16" x14ac:dyDescent="0.35">
      <c r="A35" t="s">
        <v>439</v>
      </c>
      <c r="B35" t="s">
        <v>7</v>
      </c>
      <c r="C35" t="s">
        <v>8</v>
      </c>
      <c r="D35" t="s">
        <v>37</v>
      </c>
      <c r="E35">
        <v>22263</v>
      </c>
      <c r="F35" t="s">
        <v>38</v>
      </c>
      <c r="G35" s="30">
        <v>934717.93</v>
      </c>
      <c r="H35" s="68">
        <v>265620.33</v>
      </c>
      <c r="I35" t="str">
        <f>_xlfn.XLOOKUP(E35,Index!$O:$O,Index!$P:$P,)</f>
        <v>Accounts Receivable</v>
      </c>
      <c r="J35">
        <f>_xlfn.XLOOKUP(E35,Index!$O:$O,Index!$R:$R,)</f>
        <v>0</v>
      </c>
      <c r="K35">
        <f>_xlfn.XLOOKUP(E35,Index!$O:$O,Index!$T:$T,)</f>
        <v>0</v>
      </c>
      <c r="N35" s="31"/>
      <c r="P35" s="80"/>
    </row>
    <row r="36" spans="1:16" x14ac:dyDescent="0.35">
      <c r="A36" t="s">
        <v>439</v>
      </c>
      <c r="B36" t="s">
        <v>7</v>
      </c>
      <c r="C36" t="s">
        <v>8</v>
      </c>
      <c r="D36" t="s">
        <v>37</v>
      </c>
      <c r="E36">
        <v>22264</v>
      </c>
      <c r="F36" t="s">
        <v>39</v>
      </c>
      <c r="G36" s="30">
        <v>337824</v>
      </c>
      <c r="H36" s="68">
        <v>96000</v>
      </c>
      <c r="I36" t="str">
        <f>_xlfn.XLOOKUP(E36,Index!$O:$O,Index!$P:$P,)</f>
        <v>Accounts Receivable</v>
      </c>
      <c r="J36">
        <f>_xlfn.XLOOKUP(E36,Index!$O:$O,Index!$R:$R,)</f>
        <v>0</v>
      </c>
      <c r="K36">
        <f>_xlfn.XLOOKUP(E36,Index!$O:$O,Index!$T:$T,)</f>
        <v>0</v>
      </c>
      <c r="N36" s="31"/>
      <c r="P36" s="80"/>
    </row>
    <row r="37" spans="1:16" x14ac:dyDescent="0.35">
      <c r="A37" t="s">
        <v>439</v>
      </c>
      <c r="B37" t="s">
        <v>7</v>
      </c>
      <c r="C37" t="s">
        <v>8</v>
      </c>
      <c r="D37" t="s">
        <v>37</v>
      </c>
      <c r="E37">
        <v>22268</v>
      </c>
      <c r="F37" t="s">
        <v>40</v>
      </c>
      <c r="G37" s="30">
        <v>910118.26</v>
      </c>
      <c r="H37" s="68">
        <v>258629.8</v>
      </c>
      <c r="I37" t="str">
        <f>_xlfn.XLOOKUP(E37,Index!$O:$O,Index!$P:$P,)</f>
        <v>Accounts Receivable</v>
      </c>
      <c r="J37">
        <f>_xlfn.XLOOKUP(E37,Index!$O:$O,Index!$R:$R,)</f>
        <v>0</v>
      </c>
      <c r="K37">
        <f>_xlfn.XLOOKUP(E37,Index!$O:$O,Index!$T:$T,)</f>
        <v>0</v>
      </c>
      <c r="N37" s="31"/>
      <c r="P37" s="80"/>
    </row>
    <row r="38" spans="1:16" x14ac:dyDescent="0.35">
      <c r="A38" t="s">
        <v>439</v>
      </c>
      <c r="B38" t="s">
        <v>7</v>
      </c>
      <c r="C38" t="s">
        <v>8</v>
      </c>
      <c r="D38" t="s">
        <v>37</v>
      </c>
      <c r="E38">
        <v>22270</v>
      </c>
      <c r="F38" t="s">
        <v>41</v>
      </c>
      <c r="G38" s="30">
        <v>35893.800000000003</v>
      </c>
      <c r="H38" s="68">
        <v>10200</v>
      </c>
      <c r="I38" t="str">
        <f>_xlfn.XLOOKUP(E38,Index!$O:$O,Index!$P:$P,)</f>
        <v>Accounts Receivable</v>
      </c>
      <c r="J38">
        <f>_xlfn.XLOOKUP(E38,Index!$O:$O,Index!$R:$R,)</f>
        <v>0</v>
      </c>
      <c r="K38">
        <f>_xlfn.XLOOKUP(E38,Index!$O:$O,Index!$T:$T,)</f>
        <v>0</v>
      </c>
      <c r="N38" s="31"/>
      <c r="P38" s="80"/>
    </row>
    <row r="39" spans="1:16" x14ac:dyDescent="0.35">
      <c r="A39" t="s">
        <v>439</v>
      </c>
      <c r="B39" t="s">
        <v>7</v>
      </c>
      <c r="C39" t="s">
        <v>8</v>
      </c>
      <c r="D39" t="s">
        <v>37</v>
      </c>
      <c r="E39">
        <v>22272</v>
      </c>
      <c r="F39" t="s">
        <v>42</v>
      </c>
      <c r="G39" s="30">
        <v>1798386.73</v>
      </c>
      <c r="H39" s="68">
        <v>511050.51</v>
      </c>
      <c r="I39" t="str">
        <f>_xlfn.XLOOKUP(E39,Index!$O:$O,Index!$P:$P,)</f>
        <v>Accounts Receivable</v>
      </c>
      <c r="J39">
        <f>_xlfn.XLOOKUP(E39,Index!$O:$O,Index!$R:$R,)</f>
        <v>0</v>
      </c>
      <c r="K39">
        <f>_xlfn.XLOOKUP(E39,Index!$O:$O,Index!$T:$T,)</f>
        <v>0</v>
      </c>
      <c r="N39" s="31"/>
      <c r="P39" s="80"/>
    </row>
    <row r="40" spans="1:16" hidden="1" x14ac:dyDescent="0.35">
      <c r="A40" t="s">
        <v>439</v>
      </c>
      <c r="B40" t="s">
        <v>7</v>
      </c>
      <c r="C40" t="s">
        <v>8</v>
      </c>
      <c r="D40" t="s">
        <v>37</v>
      </c>
      <c r="E40">
        <v>22273</v>
      </c>
      <c r="F40" t="s">
        <v>1278</v>
      </c>
      <c r="G40" s="30">
        <v>30657.53</v>
      </c>
      <c r="H40" s="68">
        <v>8712</v>
      </c>
      <c r="I40" t="str">
        <f>_xlfn.XLOOKUP(E40,Index!$O:$O,Index!$P:$P,)</f>
        <v>Accounts Payable</v>
      </c>
      <c r="J40">
        <f>_xlfn.XLOOKUP(E40,Index!$O:$O,Index!$R:$R,)</f>
        <v>0</v>
      </c>
      <c r="K40">
        <f>_xlfn.XLOOKUP(E40,Index!$O:$O,Index!$T:$T,)</f>
        <v>0</v>
      </c>
      <c r="N40" s="31"/>
      <c r="P40" s="80"/>
    </row>
    <row r="41" spans="1:16" x14ac:dyDescent="0.35">
      <c r="A41" t="s">
        <v>439</v>
      </c>
      <c r="B41" t="s">
        <v>7</v>
      </c>
      <c r="C41" t="s">
        <v>8</v>
      </c>
      <c r="D41" t="s">
        <v>37</v>
      </c>
      <c r="E41">
        <v>22274</v>
      </c>
      <c r="F41" t="s">
        <v>1365</v>
      </c>
      <c r="G41" s="30">
        <v>46719.65</v>
      </c>
      <c r="H41" s="68">
        <v>13276.4</v>
      </c>
      <c r="I41" t="str">
        <f>_xlfn.XLOOKUP(E41,Index!$O:$O,Index!$P:$P,)</f>
        <v>Accounts Receivable</v>
      </c>
      <c r="J41">
        <f>_xlfn.XLOOKUP(E41,Index!$O:$O,Index!$R:$R,)</f>
        <v>0</v>
      </c>
      <c r="K41">
        <f>_xlfn.XLOOKUP(E41,Index!$O:$O,Index!$T:$T,)</f>
        <v>0</v>
      </c>
      <c r="N41" s="31"/>
      <c r="P41" s="80"/>
    </row>
    <row r="42" spans="1:16" x14ac:dyDescent="0.35">
      <c r="A42" t="s">
        <v>439</v>
      </c>
      <c r="B42" t="s">
        <v>7</v>
      </c>
      <c r="C42" t="s">
        <v>8</v>
      </c>
      <c r="D42" t="s">
        <v>37</v>
      </c>
      <c r="E42">
        <v>22277</v>
      </c>
      <c r="F42" t="s">
        <v>43</v>
      </c>
      <c r="G42" s="30">
        <v>337824</v>
      </c>
      <c r="H42" s="68">
        <v>96000</v>
      </c>
      <c r="I42" t="str">
        <f>_xlfn.XLOOKUP(E42,Index!$O:$O,Index!$P:$P,)</f>
        <v>Accounts Receivable</v>
      </c>
      <c r="J42">
        <f>_xlfn.XLOOKUP(E42,Index!$O:$O,Index!$R:$R,)</f>
        <v>0</v>
      </c>
      <c r="K42">
        <f>_xlfn.XLOOKUP(E42,Index!$O:$O,Index!$T:$T,)</f>
        <v>0</v>
      </c>
      <c r="N42" s="31"/>
      <c r="P42" s="80"/>
    </row>
    <row r="43" spans="1:16" x14ac:dyDescent="0.35">
      <c r="A43" t="s">
        <v>439</v>
      </c>
      <c r="B43" t="s">
        <v>7</v>
      </c>
      <c r="C43" t="s">
        <v>8</v>
      </c>
      <c r="D43" t="s">
        <v>37</v>
      </c>
      <c r="E43">
        <v>22280</v>
      </c>
      <c r="F43" t="s">
        <v>44</v>
      </c>
      <c r="G43" s="30">
        <v>166747.85</v>
      </c>
      <c r="H43" s="68">
        <v>47385.01</v>
      </c>
      <c r="I43" t="str">
        <f>_xlfn.XLOOKUP(E43,Index!$O:$O,Index!$P:$P,)</f>
        <v>Accounts Receivable</v>
      </c>
      <c r="J43">
        <f>_xlfn.XLOOKUP(E43,Index!$O:$O,Index!$R:$R,)</f>
        <v>0</v>
      </c>
      <c r="K43">
        <f>_xlfn.XLOOKUP(E43,Index!$O:$O,Index!$T:$T,)</f>
        <v>0</v>
      </c>
      <c r="N43" s="31"/>
      <c r="P43" s="80"/>
    </row>
    <row r="44" spans="1:16" x14ac:dyDescent="0.35">
      <c r="A44" t="s">
        <v>439</v>
      </c>
      <c r="B44" t="s">
        <v>7</v>
      </c>
      <c r="C44" t="s">
        <v>8</v>
      </c>
      <c r="D44" t="s">
        <v>37</v>
      </c>
      <c r="E44">
        <v>22283</v>
      </c>
      <c r="F44" t="s">
        <v>1331</v>
      </c>
      <c r="G44" s="30">
        <v>309883.21000000002</v>
      </c>
      <c r="H44" s="68">
        <v>88060.02</v>
      </c>
      <c r="I44" t="str">
        <f>_xlfn.XLOOKUP(E44,Index!$O:$O,Index!$P:$P,)</f>
        <v>Accounts Receivable</v>
      </c>
      <c r="J44">
        <f>_xlfn.XLOOKUP(E44,Index!$O:$O,Index!$R:$R,)</f>
        <v>0</v>
      </c>
      <c r="K44">
        <f>_xlfn.XLOOKUP(E44,Index!$O:$O,Index!$T:$T,)</f>
        <v>0</v>
      </c>
      <c r="N44" s="31"/>
      <c r="P44" s="80"/>
    </row>
    <row r="45" spans="1:16" x14ac:dyDescent="0.35">
      <c r="A45" t="s">
        <v>439</v>
      </c>
      <c r="B45" t="s">
        <v>7</v>
      </c>
      <c r="C45" t="s">
        <v>8</v>
      </c>
      <c r="D45" t="s">
        <v>37</v>
      </c>
      <c r="E45">
        <v>22285</v>
      </c>
      <c r="F45" t="s">
        <v>649</v>
      </c>
      <c r="G45" s="30">
        <v>455109.16</v>
      </c>
      <c r="H45" s="68">
        <v>129329.12</v>
      </c>
      <c r="I45" t="str">
        <f>_xlfn.XLOOKUP(E45,Index!$O:$O,Index!$P:$P,)</f>
        <v>Accounts Receivable</v>
      </c>
      <c r="J45">
        <f>_xlfn.XLOOKUP(E45,Index!$O:$O,Index!$R:$R,)</f>
        <v>0</v>
      </c>
      <c r="K45">
        <f>_xlfn.XLOOKUP(E45,Index!$O:$O,Index!$T:$T,)</f>
        <v>0</v>
      </c>
      <c r="N45" s="31"/>
      <c r="P45" s="80"/>
    </row>
    <row r="46" spans="1:16" x14ac:dyDescent="0.35">
      <c r="A46" t="s">
        <v>439</v>
      </c>
      <c r="B46" t="s">
        <v>7</v>
      </c>
      <c r="C46" t="s">
        <v>8</v>
      </c>
      <c r="D46" t="s">
        <v>37</v>
      </c>
      <c r="E46">
        <v>22288</v>
      </c>
      <c r="F46" t="s">
        <v>45</v>
      </c>
      <c r="G46" s="30">
        <v>35128.42</v>
      </c>
      <c r="H46" s="68">
        <v>9982.5</v>
      </c>
      <c r="I46" t="str">
        <f>_xlfn.XLOOKUP(E46,Index!$O:$O,Index!$P:$P,)</f>
        <v>Accounts Receivable</v>
      </c>
      <c r="J46">
        <f>_xlfn.XLOOKUP(E46,Index!$O:$O,Index!$R:$R,)</f>
        <v>0</v>
      </c>
      <c r="K46">
        <f>_xlfn.XLOOKUP(E46,Index!$O:$O,Index!$T:$T,)</f>
        <v>0</v>
      </c>
      <c r="N46" s="31"/>
      <c r="P46" s="80"/>
    </row>
    <row r="47" spans="1:16" x14ac:dyDescent="0.35">
      <c r="A47" t="s">
        <v>439</v>
      </c>
      <c r="B47" t="s">
        <v>7</v>
      </c>
      <c r="C47" t="s">
        <v>8</v>
      </c>
      <c r="D47" t="s">
        <v>37</v>
      </c>
      <c r="E47">
        <v>22292</v>
      </c>
      <c r="F47" t="s">
        <v>46</v>
      </c>
      <c r="G47" s="30">
        <v>499000.08</v>
      </c>
      <c r="H47" s="68">
        <v>141801.67000000001</v>
      </c>
      <c r="I47" t="str">
        <f>_xlfn.XLOOKUP(E47,Index!$O:$O,Index!$P:$P,)</f>
        <v>Accounts Receivable</v>
      </c>
      <c r="J47">
        <f>_xlfn.XLOOKUP(E47,Index!$O:$O,Index!$R:$R,)</f>
        <v>0</v>
      </c>
      <c r="K47">
        <f>_xlfn.XLOOKUP(E47,Index!$O:$O,Index!$T:$T,)</f>
        <v>0</v>
      </c>
      <c r="N47" s="31"/>
      <c r="P47" s="80"/>
    </row>
    <row r="48" spans="1:16" x14ac:dyDescent="0.35">
      <c r="A48" t="s">
        <v>439</v>
      </c>
      <c r="B48" t="s">
        <v>7</v>
      </c>
      <c r="C48" t="s">
        <v>8</v>
      </c>
      <c r="D48" t="s">
        <v>37</v>
      </c>
      <c r="E48">
        <v>22296</v>
      </c>
      <c r="F48" t="s">
        <v>47</v>
      </c>
      <c r="G48" s="30">
        <v>34079.53</v>
      </c>
      <c r="H48" s="68">
        <v>9684.44</v>
      </c>
      <c r="I48" t="str">
        <f>_xlfn.XLOOKUP(E48,Index!$O:$O,Index!$P:$P,)</f>
        <v>Accounts Receivable</v>
      </c>
      <c r="J48">
        <f>_xlfn.XLOOKUP(E48,Index!$O:$O,Index!$R:$R,)</f>
        <v>0</v>
      </c>
      <c r="K48">
        <f>_xlfn.XLOOKUP(E48,Index!$O:$O,Index!$T:$T,)</f>
        <v>0</v>
      </c>
      <c r="N48" s="31"/>
      <c r="P48" s="80"/>
    </row>
    <row r="49" spans="1:16" x14ac:dyDescent="0.35">
      <c r="A49" t="s">
        <v>439</v>
      </c>
      <c r="B49" t="s">
        <v>7</v>
      </c>
      <c r="C49" t="s">
        <v>8</v>
      </c>
      <c r="D49" t="s">
        <v>37</v>
      </c>
      <c r="E49">
        <v>22298</v>
      </c>
      <c r="F49" t="s">
        <v>690</v>
      </c>
      <c r="G49" s="30">
        <v>575882.03</v>
      </c>
      <c r="H49" s="68">
        <v>163649.34</v>
      </c>
      <c r="I49" t="str">
        <f>_xlfn.XLOOKUP(E49,Index!$O:$O,Index!$P:$P,)</f>
        <v>Accounts Receivable</v>
      </c>
      <c r="J49">
        <f>_xlfn.XLOOKUP(E49,Index!$O:$O,Index!$R:$R,)</f>
        <v>0</v>
      </c>
      <c r="K49">
        <f>_xlfn.XLOOKUP(E49,Index!$O:$O,Index!$T:$T,)</f>
        <v>0</v>
      </c>
      <c r="N49" s="31"/>
      <c r="P49" s="80"/>
    </row>
    <row r="50" spans="1:16" x14ac:dyDescent="0.35">
      <c r="A50" t="s">
        <v>439</v>
      </c>
      <c r="B50" t="s">
        <v>7</v>
      </c>
      <c r="C50" t="s">
        <v>8</v>
      </c>
      <c r="D50" t="s">
        <v>37</v>
      </c>
      <c r="E50">
        <v>22299</v>
      </c>
      <c r="F50" t="s">
        <v>48</v>
      </c>
      <c r="G50" s="30">
        <v>47758.05</v>
      </c>
      <c r="H50" s="68">
        <v>13571.48</v>
      </c>
      <c r="I50" t="str">
        <f>_xlfn.XLOOKUP(E50,Index!$O:$O,Index!$P:$P,)</f>
        <v>Accounts Receivable</v>
      </c>
      <c r="J50">
        <f>_xlfn.XLOOKUP(E50,Index!$O:$O,Index!$R:$R,)</f>
        <v>0</v>
      </c>
      <c r="K50">
        <f>_xlfn.XLOOKUP(E50,Index!$O:$O,Index!$T:$T,)</f>
        <v>0</v>
      </c>
      <c r="N50" s="31"/>
      <c r="P50" s="80"/>
    </row>
    <row r="51" spans="1:16" x14ac:dyDescent="0.35">
      <c r="A51" t="s">
        <v>439</v>
      </c>
      <c r="B51" t="s">
        <v>7</v>
      </c>
      <c r="C51" t="s">
        <v>8</v>
      </c>
      <c r="D51" t="s">
        <v>37</v>
      </c>
      <c r="E51">
        <v>22302</v>
      </c>
      <c r="F51" t="s">
        <v>1366</v>
      </c>
      <c r="G51" s="30">
        <v>140499.76999999999</v>
      </c>
      <c r="H51" s="68">
        <v>39926.050000000003</v>
      </c>
      <c r="I51" t="str">
        <f>_xlfn.XLOOKUP(E51,Index!$O:$O,Index!$P:$P,)</f>
        <v>Accounts Receivable</v>
      </c>
      <c r="J51">
        <f>_xlfn.XLOOKUP(E51,Index!$O:$O,Index!$R:$R,)</f>
        <v>0</v>
      </c>
      <c r="K51">
        <f>_xlfn.XLOOKUP(E51,Index!$O:$O,Index!$T:$T,)</f>
        <v>0</v>
      </c>
      <c r="N51" s="31"/>
      <c r="P51" s="80"/>
    </row>
    <row r="52" spans="1:16" x14ac:dyDescent="0.35">
      <c r="A52" t="s">
        <v>439</v>
      </c>
      <c r="B52" t="s">
        <v>7</v>
      </c>
      <c r="C52" t="s">
        <v>8</v>
      </c>
      <c r="D52" t="s">
        <v>37</v>
      </c>
      <c r="E52">
        <v>22303</v>
      </c>
      <c r="F52" t="s">
        <v>691</v>
      </c>
      <c r="G52" s="30">
        <v>135644.99</v>
      </c>
      <c r="H52" s="68">
        <v>38546.46</v>
      </c>
      <c r="I52" t="str">
        <f>_xlfn.XLOOKUP(E52,Index!$O:$O,Index!$P:$P,)</f>
        <v>Accounts Receivable</v>
      </c>
      <c r="J52">
        <f>_xlfn.XLOOKUP(E52,Index!$O:$O,Index!$R:$R,)</f>
        <v>0</v>
      </c>
      <c r="K52">
        <f>_xlfn.XLOOKUP(E52,Index!$O:$O,Index!$T:$T,)</f>
        <v>0</v>
      </c>
      <c r="N52" s="31"/>
      <c r="P52" s="80"/>
    </row>
    <row r="53" spans="1:16" x14ac:dyDescent="0.35">
      <c r="A53" t="s">
        <v>439</v>
      </c>
      <c r="B53" t="s">
        <v>7</v>
      </c>
      <c r="C53" t="s">
        <v>8</v>
      </c>
      <c r="D53" t="s">
        <v>37</v>
      </c>
      <c r="E53">
        <v>22304</v>
      </c>
      <c r="F53" t="s">
        <v>1332</v>
      </c>
      <c r="G53" s="30">
        <v>1856998.96</v>
      </c>
      <c r="H53" s="68">
        <v>527706.43999999994</v>
      </c>
      <c r="I53" t="str">
        <f>_xlfn.XLOOKUP(E53,Index!$O:$O,Index!$P:$P,)</f>
        <v>Accounts Receivable</v>
      </c>
      <c r="J53">
        <f>_xlfn.XLOOKUP(E53,Index!$O:$O,Index!$R:$R,)</f>
        <v>0</v>
      </c>
      <c r="K53">
        <f>_xlfn.XLOOKUP(E53,Index!$O:$O,Index!$T:$T,)</f>
        <v>0</v>
      </c>
      <c r="N53" s="31"/>
      <c r="P53" s="80"/>
    </row>
    <row r="54" spans="1:16" x14ac:dyDescent="0.35">
      <c r="A54" t="s">
        <v>439</v>
      </c>
      <c r="B54" t="s">
        <v>7</v>
      </c>
      <c r="C54" t="s">
        <v>8</v>
      </c>
      <c r="D54" t="s">
        <v>37</v>
      </c>
      <c r="E54">
        <v>22305</v>
      </c>
      <c r="F54" t="s">
        <v>1367</v>
      </c>
      <c r="G54" s="30">
        <v>337824</v>
      </c>
      <c r="H54" s="68">
        <v>96000</v>
      </c>
      <c r="I54" t="str">
        <f>_xlfn.XLOOKUP(E54,Index!$O:$O,Index!$P:$P,)</f>
        <v>Accounts Receivable</v>
      </c>
      <c r="J54">
        <f>_xlfn.XLOOKUP(E54,Index!$O:$O,Index!$R:$R,)</f>
        <v>0</v>
      </c>
      <c r="K54">
        <f>_xlfn.XLOOKUP(E54,Index!$O:$O,Index!$T:$T,)</f>
        <v>0</v>
      </c>
      <c r="N54" s="31"/>
      <c r="P54" s="80"/>
    </row>
    <row r="55" spans="1:16" x14ac:dyDescent="0.35">
      <c r="A55" t="s">
        <v>439</v>
      </c>
      <c r="B55" t="s">
        <v>7</v>
      </c>
      <c r="C55" t="s">
        <v>8</v>
      </c>
      <c r="D55" t="s">
        <v>37</v>
      </c>
      <c r="E55">
        <v>22306</v>
      </c>
      <c r="F55" t="s">
        <v>49</v>
      </c>
      <c r="G55" s="30">
        <v>59501.64</v>
      </c>
      <c r="H55" s="68">
        <v>16908.68</v>
      </c>
      <c r="I55" t="str">
        <f>_xlfn.XLOOKUP(E55,Index!$O:$O,Index!$P:$P,)</f>
        <v>Accounts Receivable</v>
      </c>
      <c r="J55">
        <f>_xlfn.XLOOKUP(E55,Index!$O:$O,Index!$R:$R,)</f>
        <v>0</v>
      </c>
      <c r="K55">
        <f>_xlfn.XLOOKUP(E55,Index!$O:$O,Index!$T:$T,)</f>
        <v>0</v>
      </c>
      <c r="N55" s="31"/>
      <c r="P55" s="80"/>
    </row>
    <row r="56" spans="1:16" x14ac:dyDescent="0.35">
      <c r="A56" t="s">
        <v>439</v>
      </c>
      <c r="B56" t="s">
        <v>7</v>
      </c>
      <c r="C56" t="s">
        <v>8</v>
      </c>
      <c r="D56" t="s">
        <v>37</v>
      </c>
      <c r="E56">
        <v>22307</v>
      </c>
      <c r="F56" t="s">
        <v>50</v>
      </c>
      <c r="G56" s="30">
        <v>30629.06</v>
      </c>
      <c r="H56" s="68">
        <v>8703.91</v>
      </c>
      <c r="I56" t="str">
        <f>_xlfn.XLOOKUP(E56,Index!$O:$O,Index!$P:$P,)</f>
        <v>Accounts Receivable</v>
      </c>
      <c r="J56">
        <f>_xlfn.XLOOKUP(E56,Index!$O:$O,Index!$R:$R,)</f>
        <v>0</v>
      </c>
      <c r="K56">
        <f>_xlfn.XLOOKUP(E56,Index!$O:$O,Index!$T:$T,)</f>
        <v>0</v>
      </c>
      <c r="N56" s="31"/>
      <c r="P56" s="80"/>
    </row>
    <row r="57" spans="1:16" x14ac:dyDescent="0.35">
      <c r="A57" t="s">
        <v>439</v>
      </c>
      <c r="B57" t="s">
        <v>7</v>
      </c>
      <c r="C57" t="s">
        <v>8</v>
      </c>
      <c r="D57" t="s">
        <v>37</v>
      </c>
      <c r="E57">
        <v>22308</v>
      </c>
      <c r="F57" t="s">
        <v>51</v>
      </c>
      <c r="G57" s="30">
        <v>163299.82</v>
      </c>
      <c r="H57" s="68">
        <v>46405.18</v>
      </c>
      <c r="I57" t="str">
        <f>_xlfn.XLOOKUP(E57,Index!$O:$O,Index!$P:$P,)</f>
        <v>Accounts Receivable</v>
      </c>
      <c r="J57">
        <f>_xlfn.XLOOKUP(E57,Index!$O:$O,Index!$R:$R,)</f>
        <v>0</v>
      </c>
      <c r="K57">
        <f>_xlfn.XLOOKUP(E57,Index!$O:$O,Index!$T:$T,)</f>
        <v>0</v>
      </c>
      <c r="N57" s="31"/>
      <c r="P57" s="80"/>
    </row>
    <row r="58" spans="1:16" x14ac:dyDescent="0.35">
      <c r="A58" t="s">
        <v>439</v>
      </c>
      <c r="B58" t="s">
        <v>7</v>
      </c>
      <c r="C58" t="s">
        <v>8</v>
      </c>
      <c r="D58" t="s">
        <v>52</v>
      </c>
      <c r="E58">
        <v>35002</v>
      </c>
      <c r="F58" t="s">
        <v>53</v>
      </c>
      <c r="G58" s="30">
        <v>2733823.38</v>
      </c>
      <c r="H58" s="68">
        <v>795373.48</v>
      </c>
      <c r="I58" t="str">
        <f>_xlfn.XLOOKUP(E58,Index!$O:$O,Index!$P:$P,)</f>
        <v>Prepaid expenses and other receivable</v>
      </c>
      <c r="J58" t="str">
        <f>_xlfn.XLOOKUP(E58,Index!$O:$O,Index!$R:$R,)</f>
        <v>Prepaid Expenses</v>
      </c>
      <c r="K58">
        <f>_xlfn.XLOOKUP(E58,Index!$O:$O,Index!$T:$T,)</f>
        <v>0</v>
      </c>
      <c r="N58" s="31"/>
      <c r="P58" s="80"/>
    </row>
    <row r="59" spans="1:16" x14ac:dyDescent="0.35">
      <c r="A59" t="s">
        <v>439</v>
      </c>
      <c r="B59" t="s">
        <v>7</v>
      </c>
      <c r="C59" t="s">
        <v>8</v>
      </c>
      <c r="D59" t="s">
        <v>52</v>
      </c>
      <c r="E59">
        <v>35011</v>
      </c>
      <c r="F59" t="s">
        <v>54</v>
      </c>
      <c r="G59" s="30">
        <v>6902902.6600000001</v>
      </c>
      <c r="H59" s="68">
        <v>1981810.19</v>
      </c>
      <c r="I59" t="str">
        <f>_xlfn.XLOOKUP(E59,Index!$O:$O,Index!$P:$P,)</f>
        <v>Prepaid expenses and other receivable</v>
      </c>
      <c r="J59" t="str">
        <f>_xlfn.XLOOKUP(E59,Index!$O:$O,Index!$R:$R,)</f>
        <v>Prepaid Commissions</v>
      </c>
      <c r="K59">
        <f>_xlfn.XLOOKUP(E59,Index!$O:$O,Index!$T:$T,)</f>
        <v>0</v>
      </c>
      <c r="N59" s="31"/>
      <c r="P59" s="80"/>
    </row>
    <row r="60" spans="1:16" hidden="1" x14ac:dyDescent="0.35">
      <c r="A60" t="s">
        <v>439</v>
      </c>
      <c r="B60" t="s">
        <v>7</v>
      </c>
      <c r="C60" t="s">
        <v>55</v>
      </c>
      <c r="D60" t="s">
        <v>1279</v>
      </c>
      <c r="E60">
        <v>15600</v>
      </c>
      <c r="F60" t="s">
        <v>57</v>
      </c>
      <c r="G60" s="30">
        <v>436417.82</v>
      </c>
      <c r="H60" s="68">
        <v>127918.75</v>
      </c>
      <c r="I60" t="str">
        <f>_xlfn.XLOOKUP(E60,Index!$O:$O,Index!$P:$P,)</f>
        <v>Fixed Assets</v>
      </c>
      <c r="J60">
        <f>_xlfn.XLOOKUP(E60,Index!$O:$O,Index!$R:$R,)</f>
        <v>0</v>
      </c>
      <c r="K60">
        <f>_xlfn.XLOOKUP(E60,Index!$O:$O,Index!$T:$T,)</f>
        <v>0</v>
      </c>
      <c r="N60" s="31"/>
      <c r="P60" s="80"/>
    </row>
    <row r="61" spans="1:16" hidden="1" x14ac:dyDescent="0.35">
      <c r="A61" t="s">
        <v>439</v>
      </c>
      <c r="B61" t="s">
        <v>7</v>
      </c>
      <c r="C61" t="s">
        <v>55</v>
      </c>
      <c r="D61" t="s">
        <v>1279</v>
      </c>
      <c r="E61">
        <v>15905</v>
      </c>
      <c r="F61" t="s">
        <v>59</v>
      </c>
      <c r="G61" s="30">
        <v>325648.69</v>
      </c>
      <c r="H61" s="68">
        <v>101290.35</v>
      </c>
      <c r="I61" t="str">
        <f>_xlfn.XLOOKUP(E61,Index!$O:$O,Index!$P:$P,)</f>
        <v>Fixed Assets</v>
      </c>
      <c r="J61">
        <f>_xlfn.XLOOKUP(E61,Index!$O:$O,Index!$R:$R,)</f>
        <v>0</v>
      </c>
      <c r="K61">
        <f>_xlfn.XLOOKUP(E61,Index!$O:$O,Index!$T:$T,)</f>
        <v>0</v>
      </c>
      <c r="N61" s="31"/>
      <c r="P61" s="80"/>
    </row>
    <row r="62" spans="1:16" hidden="1" x14ac:dyDescent="0.35">
      <c r="A62" t="s">
        <v>439</v>
      </c>
      <c r="B62" t="s">
        <v>7</v>
      </c>
      <c r="C62" t="s">
        <v>55</v>
      </c>
      <c r="D62" t="s">
        <v>1279</v>
      </c>
      <c r="E62">
        <v>15907</v>
      </c>
      <c r="F62" t="s">
        <v>1280</v>
      </c>
      <c r="G62" s="30">
        <v>15000</v>
      </c>
      <c r="H62" s="68">
        <v>4271.07</v>
      </c>
      <c r="I62" t="str">
        <f>_xlfn.XLOOKUP(E62,Index!$O:$O,Index!$P:$P,)</f>
        <v>Fixed Assets</v>
      </c>
      <c r="J62">
        <f>_xlfn.XLOOKUP(E62,Index!$O:$O,Index!$R:$R,)</f>
        <v>0</v>
      </c>
      <c r="K62">
        <f>_xlfn.XLOOKUP(E62,Index!$O:$O,Index!$T:$T,)</f>
        <v>0</v>
      </c>
      <c r="N62" s="31"/>
      <c r="P62" s="80"/>
    </row>
    <row r="63" spans="1:16" hidden="1" x14ac:dyDescent="0.35">
      <c r="A63" t="s">
        <v>439</v>
      </c>
      <c r="B63" t="s">
        <v>7</v>
      </c>
      <c r="C63" t="s">
        <v>55</v>
      </c>
      <c r="D63" t="s">
        <v>1279</v>
      </c>
      <c r="E63">
        <v>15908</v>
      </c>
      <c r="F63" t="s">
        <v>1309</v>
      </c>
      <c r="G63" s="30">
        <v>54200</v>
      </c>
      <c r="H63" s="68">
        <v>15764.98</v>
      </c>
      <c r="I63" t="str">
        <f>_xlfn.XLOOKUP(E63,Index!$O:$O,Index!$P:$P,)</f>
        <v>Fixed Assets</v>
      </c>
      <c r="J63">
        <f>_xlfn.XLOOKUP(E63,Index!$O:$O,Index!$R:$R,)</f>
        <v>0</v>
      </c>
      <c r="K63">
        <f>_xlfn.XLOOKUP(E63,Index!$O:$O,Index!$T:$T,)</f>
        <v>0</v>
      </c>
      <c r="N63" s="31"/>
      <c r="P63" s="80"/>
    </row>
    <row r="64" spans="1:16" hidden="1" x14ac:dyDescent="0.35">
      <c r="A64" t="s">
        <v>439</v>
      </c>
      <c r="B64" t="s">
        <v>7</v>
      </c>
      <c r="C64" t="s">
        <v>55</v>
      </c>
      <c r="D64" t="s">
        <v>1281</v>
      </c>
      <c r="E64">
        <v>15913</v>
      </c>
      <c r="F64" t="s">
        <v>1898</v>
      </c>
      <c r="G64" s="30">
        <v>-76539</v>
      </c>
      <c r="H64" s="68">
        <v>-21701</v>
      </c>
      <c r="I64" t="str">
        <f>_xlfn.XLOOKUP(E64,Index!$O:$O,Index!$P:$P,)</f>
        <v>Fixed Assets</v>
      </c>
      <c r="J64">
        <f>_xlfn.XLOOKUP(E64,Index!$O:$O,Index!$R:$R,)</f>
        <v>0</v>
      </c>
      <c r="K64">
        <f>_xlfn.XLOOKUP(E64,Index!$O:$O,Index!$T:$T,)</f>
        <v>0</v>
      </c>
      <c r="N64" s="31"/>
      <c r="P64" s="80"/>
    </row>
    <row r="65" spans="1:16" hidden="1" x14ac:dyDescent="0.35">
      <c r="A65" t="s">
        <v>439</v>
      </c>
      <c r="B65" t="s">
        <v>7</v>
      </c>
      <c r="C65" t="s">
        <v>55</v>
      </c>
      <c r="D65" t="s">
        <v>1281</v>
      </c>
      <c r="E65">
        <v>15914</v>
      </c>
      <c r="F65" t="s">
        <v>1899</v>
      </c>
      <c r="G65" s="30">
        <v>-85326</v>
      </c>
      <c r="H65" s="68">
        <v>-26455</v>
      </c>
      <c r="I65" t="str">
        <f>_xlfn.XLOOKUP(E65,Index!$O:$O,Index!$P:$P,)</f>
        <v>Fixed Assets</v>
      </c>
      <c r="J65">
        <f>_xlfn.XLOOKUP(E65,Index!$O:$O,Index!$R:$R,)</f>
        <v>0</v>
      </c>
      <c r="K65">
        <f>_xlfn.XLOOKUP(E65,Index!$O:$O,Index!$T:$T,)</f>
        <v>0</v>
      </c>
      <c r="N65" s="31"/>
      <c r="P65" s="80"/>
    </row>
    <row r="66" spans="1:16" hidden="1" x14ac:dyDescent="0.35">
      <c r="A66" t="s">
        <v>439</v>
      </c>
      <c r="B66" t="s">
        <v>7</v>
      </c>
      <c r="C66" t="s">
        <v>55</v>
      </c>
      <c r="D66" t="s">
        <v>56</v>
      </c>
      <c r="E66">
        <v>15900</v>
      </c>
      <c r="F66" t="s">
        <v>1310</v>
      </c>
      <c r="G66" s="30">
        <v>1672322.62</v>
      </c>
      <c r="H66" s="68">
        <v>490078.75</v>
      </c>
      <c r="I66" t="str">
        <f>_xlfn.XLOOKUP(E66,Index!$O:$O,Index!$P:$P,)</f>
        <v>Fixed Assets</v>
      </c>
      <c r="J66">
        <f>_xlfn.XLOOKUP(E66,Index!$O:$O,Index!$R:$R,)</f>
        <v>0</v>
      </c>
      <c r="K66">
        <f>_xlfn.XLOOKUP(E66,Index!$O:$O,Index!$T:$T,)</f>
        <v>0</v>
      </c>
      <c r="N66" s="31"/>
      <c r="P66" s="80"/>
    </row>
    <row r="67" spans="1:16" hidden="1" x14ac:dyDescent="0.35">
      <c r="A67" t="s">
        <v>439</v>
      </c>
      <c r="B67" t="s">
        <v>7</v>
      </c>
      <c r="C67" t="s">
        <v>55</v>
      </c>
      <c r="D67" t="s">
        <v>56</v>
      </c>
      <c r="E67">
        <v>15901</v>
      </c>
      <c r="F67" t="s">
        <v>1368</v>
      </c>
      <c r="G67" s="30">
        <v>665701.71</v>
      </c>
      <c r="H67" s="68">
        <v>198275.20000000001</v>
      </c>
      <c r="I67" t="str">
        <f>_xlfn.XLOOKUP(E67,Index!$O:$O,Index!$P:$P,)</f>
        <v>Fixed Assets</v>
      </c>
      <c r="J67">
        <f>_xlfn.XLOOKUP(E67,Index!$O:$O,Index!$R:$R,)</f>
        <v>0</v>
      </c>
      <c r="K67">
        <f>_xlfn.XLOOKUP(E67,Index!$O:$O,Index!$T:$T,)</f>
        <v>0</v>
      </c>
      <c r="N67" s="31"/>
      <c r="P67" s="80"/>
    </row>
    <row r="68" spans="1:16" hidden="1" x14ac:dyDescent="0.35">
      <c r="A68" t="s">
        <v>439</v>
      </c>
      <c r="B68" t="s">
        <v>7</v>
      </c>
      <c r="C68" t="s">
        <v>55</v>
      </c>
      <c r="D68" t="s">
        <v>56</v>
      </c>
      <c r="E68">
        <v>15902</v>
      </c>
      <c r="F68" t="s">
        <v>58</v>
      </c>
      <c r="G68" s="30">
        <v>30679.55</v>
      </c>
      <c r="H68" s="68">
        <v>8056.95</v>
      </c>
      <c r="I68" t="str">
        <f>_xlfn.XLOOKUP(E68,Index!$O:$O,Index!$P:$P,)</f>
        <v>Fixed Assets</v>
      </c>
      <c r="J68">
        <f>_xlfn.XLOOKUP(E68,Index!$O:$O,Index!$R:$R,)</f>
        <v>0</v>
      </c>
      <c r="K68">
        <f>_xlfn.XLOOKUP(E68,Index!$O:$O,Index!$T:$T,)</f>
        <v>0</v>
      </c>
      <c r="N68" s="31"/>
      <c r="P68" s="80"/>
    </row>
    <row r="69" spans="1:16" hidden="1" x14ac:dyDescent="0.35">
      <c r="A69" t="s">
        <v>439</v>
      </c>
      <c r="B69" t="s">
        <v>7</v>
      </c>
      <c r="C69" t="s">
        <v>55</v>
      </c>
      <c r="D69" t="s">
        <v>56</v>
      </c>
      <c r="E69">
        <v>15906</v>
      </c>
      <c r="F69" t="s">
        <v>60</v>
      </c>
      <c r="G69" s="30">
        <v>0</v>
      </c>
      <c r="H69" s="68">
        <v>-1.17</v>
      </c>
      <c r="I69" t="str">
        <f>_xlfn.XLOOKUP(E69,Index!$O:$O,Index!$P:$P,)</f>
        <v>Fixed Assets</v>
      </c>
      <c r="J69">
        <f>_xlfn.XLOOKUP(E69,Index!$O:$O,Index!$R:$R,)</f>
        <v>0</v>
      </c>
      <c r="K69">
        <f>_xlfn.XLOOKUP(E69,Index!$O:$O,Index!$T:$T,)</f>
        <v>0</v>
      </c>
      <c r="N69" s="31"/>
      <c r="P69" s="80"/>
    </row>
    <row r="70" spans="1:16" hidden="1" x14ac:dyDescent="0.35">
      <c r="A70" t="s">
        <v>439</v>
      </c>
      <c r="B70" t="s">
        <v>7</v>
      </c>
      <c r="C70" t="s">
        <v>61</v>
      </c>
      <c r="D70" t="s">
        <v>62</v>
      </c>
      <c r="E70">
        <v>15910</v>
      </c>
      <c r="F70" t="s">
        <v>1900</v>
      </c>
      <c r="G70" s="30">
        <v>-996650</v>
      </c>
      <c r="H70" s="68">
        <v>-286170</v>
      </c>
      <c r="I70" t="str">
        <f>_xlfn.XLOOKUP(E70,Index!$O:$O,Index!$P:$P,)</f>
        <v>Fixed Assets</v>
      </c>
      <c r="J70">
        <f>_xlfn.XLOOKUP(E70,Index!$O:$O,Index!$R:$R,)</f>
        <v>0</v>
      </c>
      <c r="K70">
        <f>_xlfn.XLOOKUP(E70,Index!$O:$O,Index!$T:$T,)</f>
        <v>0</v>
      </c>
      <c r="N70" s="31"/>
      <c r="P70" s="80"/>
    </row>
    <row r="71" spans="1:16" hidden="1" x14ac:dyDescent="0.35">
      <c r="A71" t="s">
        <v>439</v>
      </c>
      <c r="B71" t="s">
        <v>7</v>
      </c>
      <c r="C71" t="s">
        <v>61</v>
      </c>
      <c r="D71" t="s">
        <v>62</v>
      </c>
      <c r="E71">
        <v>15911</v>
      </c>
      <c r="F71" t="s">
        <v>1901</v>
      </c>
      <c r="G71" s="30">
        <v>-95853</v>
      </c>
      <c r="H71" s="68">
        <v>-28238</v>
      </c>
      <c r="I71" t="str">
        <f>_xlfn.XLOOKUP(E71,Index!$O:$O,Index!$P:$P,)</f>
        <v>Fixed Assets</v>
      </c>
      <c r="J71">
        <f>_xlfn.XLOOKUP(E71,Index!$O:$O,Index!$R:$R,)</f>
        <v>0</v>
      </c>
      <c r="K71">
        <f>_xlfn.XLOOKUP(E71,Index!$O:$O,Index!$T:$T,)</f>
        <v>0</v>
      </c>
      <c r="N71" s="31"/>
      <c r="P71" s="80"/>
    </row>
    <row r="72" spans="1:16" hidden="1" x14ac:dyDescent="0.35">
      <c r="A72" t="s">
        <v>439</v>
      </c>
      <c r="B72" t="s">
        <v>7</v>
      </c>
      <c r="C72" t="s">
        <v>61</v>
      </c>
      <c r="D72" t="s">
        <v>62</v>
      </c>
      <c r="E72">
        <v>15912</v>
      </c>
      <c r="F72" t="s">
        <v>1902</v>
      </c>
      <c r="G72" s="30">
        <v>-30679</v>
      </c>
      <c r="H72" s="68">
        <v>-8057</v>
      </c>
      <c r="I72" t="str">
        <f>_xlfn.XLOOKUP(E72,Index!$O:$O,Index!$P:$P,)</f>
        <v>Fixed Assets</v>
      </c>
      <c r="J72">
        <f>_xlfn.XLOOKUP(E72,Index!$O:$O,Index!$R:$R,)</f>
        <v>0</v>
      </c>
      <c r="K72">
        <f>_xlfn.XLOOKUP(E72,Index!$O:$O,Index!$T:$T,)</f>
        <v>0</v>
      </c>
      <c r="N72" s="31"/>
      <c r="P72" s="80"/>
    </row>
    <row r="73" spans="1:16" hidden="1" x14ac:dyDescent="0.35">
      <c r="A73" t="s">
        <v>439</v>
      </c>
      <c r="B73" t="s">
        <v>7</v>
      </c>
      <c r="C73" t="s">
        <v>61</v>
      </c>
      <c r="D73" t="s">
        <v>20252</v>
      </c>
      <c r="E73">
        <v>25030</v>
      </c>
      <c r="F73" t="s">
        <v>20082</v>
      </c>
      <c r="G73" s="30">
        <v>10576374.83</v>
      </c>
      <c r="H73" s="68">
        <v>3180615.53</v>
      </c>
      <c r="I73" t="str">
        <f>_xlfn.XLOOKUP(E73,Index!$O:$O,Index!$P:$P,)</f>
        <v>Current Right-of-use asset</v>
      </c>
      <c r="J73">
        <f>_xlfn.XLOOKUP(E73,Index!$O:$O,Index!$R:$R,)</f>
        <v>0</v>
      </c>
      <c r="K73">
        <f>_xlfn.XLOOKUP(E73,Index!$O:$O,Index!$T:$T,)</f>
        <v>0</v>
      </c>
      <c r="N73" s="31"/>
      <c r="P73" s="80"/>
    </row>
    <row r="74" spans="1:16" hidden="1" x14ac:dyDescent="0.35">
      <c r="A74" t="s">
        <v>439</v>
      </c>
      <c r="B74" t="s">
        <v>63</v>
      </c>
      <c r="C74" t="s">
        <v>64</v>
      </c>
      <c r="D74" t="s">
        <v>64</v>
      </c>
      <c r="E74">
        <v>35000</v>
      </c>
      <c r="F74" t="s">
        <v>65</v>
      </c>
      <c r="G74" s="30">
        <v>-571311.47</v>
      </c>
      <c r="H74" s="68">
        <v>-162350.51999999999</v>
      </c>
      <c r="I74" t="str">
        <f>_xlfn.XLOOKUP(E74,Index!$O:$O,Index!$P:$P,)</f>
        <v>Accrued expenses and other payable</v>
      </c>
      <c r="J74" t="str">
        <f>_xlfn.XLOOKUP(E74,Index!$O:$O,Index!$R:$R,)</f>
        <v>Accrued Expenses</v>
      </c>
      <c r="K74">
        <f>_xlfn.XLOOKUP(E74,Index!$O:$O,Index!$T:$T,)</f>
        <v>0</v>
      </c>
      <c r="N74" s="31"/>
      <c r="P74" s="80"/>
    </row>
    <row r="75" spans="1:16" hidden="1" x14ac:dyDescent="0.35">
      <c r="A75" t="s">
        <v>439</v>
      </c>
      <c r="B75" t="s">
        <v>63</v>
      </c>
      <c r="C75" t="s">
        <v>64</v>
      </c>
      <c r="D75" t="s">
        <v>64</v>
      </c>
      <c r="E75">
        <v>35001</v>
      </c>
      <c r="F75" t="s">
        <v>66</v>
      </c>
      <c r="G75" s="30">
        <v>-1.1200000000000001</v>
      </c>
      <c r="H75" s="68">
        <v>-0.32</v>
      </c>
      <c r="I75" t="str">
        <f>_xlfn.XLOOKUP(E75,Index!$O:$O,Index!$P:$P,)</f>
        <v>Accrued expenses and other payable</v>
      </c>
      <c r="J75" t="str">
        <f>_xlfn.XLOOKUP(E75,Index!$O:$O,Index!$R:$R,)</f>
        <v>Accrued Expenses</v>
      </c>
      <c r="K75">
        <f>_xlfn.XLOOKUP(E75,Index!$O:$O,Index!$T:$T,)</f>
        <v>0</v>
      </c>
      <c r="N75" s="31"/>
      <c r="P75" s="80"/>
    </row>
    <row r="76" spans="1:16" hidden="1" x14ac:dyDescent="0.35">
      <c r="A76" t="s">
        <v>439</v>
      </c>
      <c r="B76" t="s">
        <v>63</v>
      </c>
      <c r="C76" t="s">
        <v>64</v>
      </c>
      <c r="D76" t="s">
        <v>64</v>
      </c>
      <c r="E76">
        <v>35006</v>
      </c>
      <c r="F76" t="s">
        <v>67</v>
      </c>
      <c r="G76" s="30">
        <v>-595915.38</v>
      </c>
      <c r="H76" s="68">
        <v>-169342.25</v>
      </c>
      <c r="I76" t="str">
        <f>_xlfn.XLOOKUP(E76,Index!$O:$O,Index!$P:$P,)</f>
        <v>Accrued expenses and other payable</v>
      </c>
      <c r="J76" t="str">
        <f>_xlfn.XLOOKUP(E76,Index!$O:$O,Index!$R:$R,)</f>
        <v>Accrued Expenses</v>
      </c>
      <c r="K76">
        <f>_xlfn.XLOOKUP(E76,Index!$O:$O,Index!$T:$T,)</f>
        <v>0</v>
      </c>
      <c r="N76" s="31"/>
      <c r="P76" s="80"/>
    </row>
    <row r="77" spans="1:16" hidden="1" x14ac:dyDescent="0.35">
      <c r="A77" t="s">
        <v>439</v>
      </c>
      <c r="B77" t="s">
        <v>63</v>
      </c>
      <c r="C77" t="s">
        <v>64</v>
      </c>
      <c r="D77" t="s">
        <v>64</v>
      </c>
      <c r="E77">
        <v>35008</v>
      </c>
      <c r="F77" t="s">
        <v>68</v>
      </c>
      <c r="G77" s="30">
        <v>-2920188.3</v>
      </c>
      <c r="H77" s="68">
        <v>-829834.7</v>
      </c>
      <c r="I77" t="str">
        <f>_xlfn.XLOOKUP(E77,Index!$O:$O,Index!$P:$P,)</f>
        <v>Employees Payable</v>
      </c>
      <c r="J77">
        <f>_xlfn.XLOOKUP(E77,Index!$O:$O,Index!$R:$R,)</f>
        <v>0</v>
      </c>
      <c r="K77">
        <f>_xlfn.XLOOKUP(E77,Index!$O:$O,Index!$T:$T,)</f>
        <v>0</v>
      </c>
      <c r="N77" s="31"/>
      <c r="P77" s="80"/>
    </row>
    <row r="78" spans="1:16" hidden="1" x14ac:dyDescent="0.35">
      <c r="A78" t="s">
        <v>439</v>
      </c>
      <c r="B78" t="s">
        <v>63</v>
      </c>
      <c r="C78" t="s">
        <v>64</v>
      </c>
      <c r="D78" t="s">
        <v>64</v>
      </c>
      <c r="E78">
        <v>35009</v>
      </c>
      <c r="F78" t="s">
        <v>69</v>
      </c>
      <c r="G78" s="30">
        <v>-61145.39</v>
      </c>
      <c r="H78" s="68">
        <v>-17375.79</v>
      </c>
      <c r="I78" t="str">
        <f>_xlfn.XLOOKUP(E78,Index!$O:$O,Index!$P:$P,)</f>
        <v>Employees Payable</v>
      </c>
      <c r="J78">
        <f>_xlfn.XLOOKUP(E78,Index!$O:$O,Index!$R:$R,)</f>
        <v>0</v>
      </c>
      <c r="K78">
        <f>_xlfn.XLOOKUP(E78,Index!$O:$O,Index!$T:$T,)</f>
        <v>0</v>
      </c>
      <c r="N78" s="31"/>
      <c r="P78" s="80"/>
    </row>
    <row r="79" spans="1:16" hidden="1" x14ac:dyDescent="0.35">
      <c r="A79" t="s">
        <v>439</v>
      </c>
      <c r="B79" t="s">
        <v>63</v>
      </c>
      <c r="C79" t="s">
        <v>64</v>
      </c>
      <c r="D79" t="s">
        <v>64</v>
      </c>
      <c r="E79">
        <v>35010</v>
      </c>
      <c r="F79" t="s">
        <v>70</v>
      </c>
      <c r="G79" s="30">
        <v>-15520635.869999999</v>
      </c>
      <c r="H79" s="68">
        <v>-4583936.79</v>
      </c>
      <c r="I79" t="str">
        <f>_xlfn.XLOOKUP(E79,Index!$O:$O,Index!$P:$P,)</f>
        <v>Deferred Revenue</v>
      </c>
      <c r="J79">
        <f>_xlfn.XLOOKUP(E79,Index!$O:$O,Index!$R:$R,)</f>
        <v>0</v>
      </c>
      <c r="K79">
        <f>_xlfn.XLOOKUP(E79,Index!$O:$O,Index!$T:$T,)</f>
        <v>0</v>
      </c>
      <c r="N79" s="31"/>
      <c r="P79" s="80"/>
    </row>
    <row r="80" spans="1:16" hidden="1" x14ac:dyDescent="0.35">
      <c r="A80" t="s">
        <v>439</v>
      </c>
      <c r="B80" t="s">
        <v>63</v>
      </c>
      <c r="C80" t="s">
        <v>64</v>
      </c>
      <c r="D80" t="s">
        <v>64</v>
      </c>
      <c r="E80">
        <v>35016</v>
      </c>
      <c r="F80" t="s">
        <v>71</v>
      </c>
      <c r="G80" s="30">
        <v>-3217074.26</v>
      </c>
      <c r="H80" s="68">
        <v>-914201.27</v>
      </c>
      <c r="I80" t="str">
        <f>_xlfn.XLOOKUP(E80,Index!$O:$O,Index!$P:$P,)</f>
        <v>Employees Payable</v>
      </c>
      <c r="J80">
        <f>_xlfn.XLOOKUP(E80,Index!$O:$O,Index!$R:$R,)</f>
        <v>0</v>
      </c>
      <c r="K80">
        <f>_xlfn.XLOOKUP(E80,Index!$O:$O,Index!$T:$T,)</f>
        <v>0</v>
      </c>
      <c r="N80" s="31"/>
      <c r="P80" s="80"/>
    </row>
    <row r="81" spans="1:16" hidden="1" x14ac:dyDescent="0.35">
      <c r="A81" t="s">
        <v>439</v>
      </c>
      <c r="B81" t="s">
        <v>63</v>
      </c>
      <c r="C81" t="s">
        <v>64</v>
      </c>
      <c r="D81" t="s">
        <v>64</v>
      </c>
      <c r="E81">
        <v>35017</v>
      </c>
      <c r="F81" t="s">
        <v>72</v>
      </c>
      <c r="G81" s="30">
        <v>-165234.64000000001</v>
      </c>
      <c r="H81" s="68">
        <v>-46955</v>
      </c>
      <c r="I81" t="str">
        <f>_xlfn.XLOOKUP(E81,Index!$O:$O,Index!$P:$P,)</f>
        <v>Employees Payable</v>
      </c>
      <c r="J81">
        <f>_xlfn.XLOOKUP(E81,Index!$O:$O,Index!$R:$R,)</f>
        <v>0</v>
      </c>
      <c r="K81">
        <f>_xlfn.XLOOKUP(E81,Index!$O:$O,Index!$T:$T,)</f>
        <v>0</v>
      </c>
      <c r="N81" s="31"/>
      <c r="P81" s="80"/>
    </row>
    <row r="82" spans="1:16" hidden="1" x14ac:dyDescent="0.35">
      <c r="A82" t="s">
        <v>439</v>
      </c>
      <c r="B82" t="s">
        <v>63</v>
      </c>
      <c r="C82" t="s">
        <v>64</v>
      </c>
      <c r="D82" t="s">
        <v>64</v>
      </c>
      <c r="E82">
        <v>35019</v>
      </c>
      <c r="F82" t="s">
        <v>1272</v>
      </c>
      <c r="G82" s="30">
        <v>-172872</v>
      </c>
      <c r="H82" s="68">
        <v>-49125.32</v>
      </c>
      <c r="I82" t="str">
        <f>_xlfn.XLOOKUP(E82,Index!$O:$O,Index!$P:$P,)</f>
        <v>Accrued expenses and other payable</v>
      </c>
      <c r="J82">
        <f>_xlfn.XLOOKUP(E82,Index!$O:$O,Index!$R:$R,)</f>
        <v>0</v>
      </c>
      <c r="K82">
        <f>_xlfn.XLOOKUP(E82,Index!$O:$O,Index!$T:$T,)</f>
        <v>0</v>
      </c>
      <c r="N82" s="31"/>
      <c r="P82" s="80"/>
    </row>
    <row r="83" spans="1:16" hidden="1" x14ac:dyDescent="0.35">
      <c r="A83" t="s">
        <v>439</v>
      </c>
      <c r="B83" t="s">
        <v>63</v>
      </c>
      <c r="C83" t="s">
        <v>64</v>
      </c>
      <c r="D83" t="s">
        <v>64</v>
      </c>
      <c r="E83">
        <v>35030</v>
      </c>
      <c r="F83" t="s">
        <v>20083</v>
      </c>
      <c r="G83" s="30">
        <v>-3746460</v>
      </c>
      <c r="H83" s="68">
        <v>-1064637.7</v>
      </c>
      <c r="I83" t="str">
        <f>_xlfn.XLOOKUP(E83,Index!$O:$O,Index!$P:$P,)</f>
        <v>Current Lease liability</v>
      </c>
      <c r="J83">
        <f>_xlfn.XLOOKUP(E83,Index!$O:$O,Index!$R:$R,)</f>
        <v>0</v>
      </c>
      <c r="K83">
        <f>_xlfn.XLOOKUP(E83,Index!$O:$O,Index!$T:$T,)</f>
        <v>0</v>
      </c>
      <c r="N83" s="31"/>
      <c r="P83" s="80"/>
    </row>
    <row r="84" spans="1:16" hidden="1" x14ac:dyDescent="0.35">
      <c r="A84" t="s">
        <v>439</v>
      </c>
      <c r="B84" t="s">
        <v>63</v>
      </c>
      <c r="C84" t="s">
        <v>64</v>
      </c>
      <c r="D84" t="s">
        <v>73</v>
      </c>
      <c r="E84">
        <v>30002</v>
      </c>
      <c r="F84" t="s">
        <v>74</v>
      </c>
      <c r="G84" s="30">
        <v>-12423</v>
      </c>
      <c r="H84" s="68">
        <v>-3530.26</v>
      </c>
      <c r="I84" t="str">
        <f>_xlfn.XLOOKUP(E84,Index!$O:$O,Index!$P:$P,)</f>
        <v>Accounts Payable</v>
      </c>
      <c r="J84">
        <f>_xlfn.XLOOKUP(E84,Index!$O:$O,Index!$R:$R,)</f>
        <v>0</v>
      </c>
      <c r="K84">
        <f>_xlfn.XLOOKUP(E84,Index!$O:$O,Index!$T:$T,)</f>
        <v>0</v>
      </c>
      <c r="N84" s="31"/>
      <c r="P84" s="80"/>
    </row>
    <row r="85" spans="1:16" hidden="1" x14ac:dyDescent="0.35">
      <c r="A85" t="s">
        <v>439</v>
      </c>
      <c r="B85" t="s">
        <v>63</v>
      </c>
      <c r="C85" t="s">
        <v>64</v>
      </c>
      <c r="D85" t="s">
        <v>73</v>
      </c>
      <c r="E85">
        <v>30018</v>
      </c>
      <c r="F85" t="s">
        <v>75</v>
      </c>
      <c r="G85" s="30">
        <v>-0.2</v>
      </c>
      <c r="H85" s="68">
        <v>-0.06</v>
      </c>
      <c r="I85" t="str">
        <f>_xlfn.XLOOKUP(E85,Index!$O:$O,Index!$P:$P,)</f>
        <v>Accounts Payable</v>
      </c>
      <c r="J85">
        <f>_xlfn.XLOOKUP(E85,Index!$O:$O,Index!$R:$R,)</f>
        <v>0</v>
      </c>
      <c r="K85">
        <f>_xlfn.XLOOKUP(E85,Index!$O:$O,Index!$T:$T,)</f>
        <v>0</v>
      </c>
      <c r="N85" s="31"/>
      <c r="P85" s="80"/>
    </row>
    <row r="86" spans="1:16" hidden="1" x14ac:dyDescent="0.35">
      <c r="A86" t="s">
        <v>439</v>
      </c>
      <c r="B86" t="s">
        <v>63</v>
      </c>
      <c r="C86" t="s">
        <v>64</v>
      </c>
      <c r="D86" t="s">
        <v>73</v>
      </c>
      <c r="E86">
        <v>30021</v>
      </c>
      <c r="F86" t="s">
        <v>1369</v>
      </c>
      <c r="G86" s="30">
        <v>-4633</v>
      </c>
      <c r="H86" s="68">
        <v>-1316.57</v>
      </c>
      <c r="I86" t="str">
        <f>_xlfn.XLOOKUP(E86,Index!$O:$O,Index!$P:$P,)</f>
        <v>Accounts Payable</v>
      </c>
      <c r="J86">
        <f>_xlfn.XLOOKUP(E86,Index!$O:$O,Index!$R:$R,)</f>
        <v>0</v>
      </c>
      <c r="K86">
        <f>_xlfn.XLOOKUP(E86,Index!$O:$O,Index!$T:$T,)</f>
        <v>0</v>
      </c>
      <c r="N86" s="31"/>
      <c r="P86" s="80"/>
    </row>
    <row r="87" spans="1:16" hidden="1" x14ac:dyDescent="0.35">
      <c r="A87" t="s">
        <v>439</v>
      </c>
      <c r="B87" t="s">
        <v>63</v>
      </c>
      <c r="C87" t="s">
        <v>64</v>
      </c>
      <c r="D87" t="s">
        <v>73</v>
      </c>
      <c r="E87">
        <v>30028</v>
      </c>
      <c r="F87" t="s">
        <v>76</v>
      </c>
      <c r="G87" s="30">
        <v>9645.5300000000007</v>
      </c>
      <c r="H87" s="68">
        <v>2740.99</v>
      </c>
      <c r="I87" t="str">
        <f>_xlfn.XLOOKUP(E87,Index!$O:$O,Index!$P:$P,)</f>
        <v>Accounts Payable</v>
      </c>
      <c r="J87">
        <f>_xlfn.XLOOKUP(E87,Index!$O:$O,Index!$R:$R,)</f>
        <v>0</v>
      </c>
      <c r="K87">
        <f>_xlfn.XLOOKUP(E87,Index!$O:$O,Index!$T:$T,)</f>
        <v>0</v>
      </c>
      <c r="N87" s="31"/>
      <c r="P87" s="80"/>
    </row>
    <row r="88" spans="1:16" hidden="1" x14ac:dyDescent="0.35">
      <c r="A88" t="s">
        <v>439</v>
      </c>
      <c r="B88" t="s">
        <v>63</v>
      </c>
      <c r="C88" t="s">
        <v>64</v>
      </c>
      <c r="D88" t="s">
        <v>73</v>
      </c>
      <c r="E88">
        <v>30033</v>
      </c>
      <c r="F88" t="s">
        <v>1903</v>
      </c>
      <c r="G88" s="30">
        <v>-1404</v>
      </c>
      <c r="H88" s="68">
        <v>-398.98</v>
      </c>
      <c r="I88" t="str">
        <f>_xlfn.XLOOKUP(E88,Index!$O:$O,Index!$P:$P,)</f>
        <v>Accounts Payable</v>
      </c>
      <c r="J88">
        <f>_xlfn.XLOOKUP(E88,Index!$O:$O,Index!$R:$R,)</f>
        <v>0</v>
      </c>
      <c r="K88">
        <f>_xlfn.XLOOKUP(E88,Index!$O:$O,Index!$T:$T,)</f>
        <v>0</v>
      </c>
      <c r="N88" s="31"/>
      <c r="P88" s="80"/>
    </row>
    <row r="89" spans="1:16" hidden="1" x14ac:dyDescent="0.35">
      <c r="A89" t="s">
        <v>439</v>
      </c>
      <c r="B89" t="s">
        <v>63</v>
      </c>
      <c r="C89" t="s">
        <v>64</v>
      </c>
      <c r="D89" t="s">
        <v>73</v>
      </c>
      <c r="E89">
        <v>30043</v>
      </c>
      <c r="F89" t="s">
        <v>78</v>
      </c>
      <c r="G89" s="30">
        <v>3674.9</v>
      </c>
      <c r="H89" s="68">
        <v>1044.3</v>
      </c>
      <c r="I89" t="str">
        <f>_xlfn.XLOOKUP(E89,Index!$O:$O,Index!$P:$P,)</f>
        <v>Accounts Payable</v>
      </c>
      <c r="J89">
        <f>_xlfn.XLOOKUP(E89,Index!$O:$O,Index!$R:$R,)</f>
        <v>0</v>
      </c>
      <c r="K89">
        <f>_xlfn.XLOOKUP(E89,Index!$O:$O,Index!$T:$T,)</f>
        <v>0</v>
      </c>
      <c r="N89" s="31"/>
      <c r="P89" s="80"/>
    </row>
    <row r="90" spans="1:16" hidden="1" x14ac:dyDescent="0.35">
      <c r="A90" t="s">
        <v>439</v>
      </c>
      <c r="B90" t="s">
        <v>63</v>
      </c>
      <c r="C90" t="s">
        <v>64</v>
      </c>
      <c r="D90" t="s">
        <v>73</v>
      </c>
      <c r="E90">
        <v>30044</v>
      </c>
      <c r="F90" t="s">
        <v>1370</v>
      </c>
      <c r="G90" s="30">
        <v>24887.5</v>
      </c>
      <c r="H90" s="68">
        <v>7072.32</v>
      </c>
      <c r="I90" t="str">
        <f>_xlfn.XLOOKUP(E90,Index!$O:$O,Index!$P:$P,)</f>
        <v>Accounts Payable</v>
      </c>
      <c r="J90">
        <f>_xlfn.XLOOKUP(E90,Index!$O:$O,Index!$R:$R,)</f>
        <v>0</v>
      </c>
      <c r="K90">
        <f>_xlfn.XLOOKUP(E90,Index!$O:$O,Index!$T:$T,)</f>
        <v>0</v>
      </c>
      <c r="N90" s="31"/>
      <c r="P90" s="80"/>
    </row>
    <row r="91" spans="1:16" hidden="1" x14ac:dyDescent="0.35">
      <c r="A91" t="s">
        <v>439</v>
      </c>
      <c r="B91" t="s">
        <v>63</v>
      </c>
      <c r="C91" t="s">
        <v>64</v>
      </c>
      <c r="D91" t="s">
        <v>73</v>
      </c>
      <c r="E91">
        <v>30046</v>
      </c>
      <c r="F91" t="s">
        <v>79</v>
      </c>
      <c r="G91" s="30">
        <v>421.2</v>
      </c>
      <c r="H91" s="68">
        <v>119.69</v>
      </c>
      <c r="I91" t="str">
        <f>_xlfn.XLOOKUP(E91,Index!$O:$O,Index!$P:$P,)</f>
        <v>Accounts Payable</v>
      </c>
      <c r="J91">
        <f>_xlfn.XLOOKUP(E91,Index!$O:$O,Index!$R:$R,)</f>
        <v>0</v>
      </c>
      <c r="K91">
        <f>_xlfn.XLOOKUP(E91,Index!$O:$O,Index!$T:$T,)</f>
        <v>0</v>
      </c>
      <c r="N91" s="31"/>
      <c r="P91" s="80"/>
    </row>
    <row r="92" spans="1:16" hidden="1" x14ac:dyDescent="0.35">
      <c r="A92" t="s">
        <v>439</v>
      </c>
      <c r="B92" t="s">
        <v>63</v>
      </c>
      <c r="C92" t="s">
        <v>64</v>
      </c>
      <c r="D92" t="s">
        <v>73</v>
      </c>
      <c r="E92">
        <v>30055</v>
      </c>
      <c r="F92" t="s">
        <v>80</v>
      </c>
      <c r="G92" s="30">
        <v>935.98</v>
      </c>
      <c r="H92" s="68">
        <v>265.98</v>
      </c>
      <c r="I92" t="str">
        <f>_xlfn.XLOOKUP(E92,Index!$O:$O,Index!$P:$P,)</f>
        <v>Accounts Payable</v>
      </c>
      <c r="J92">
        <f>_xlfn.XLOOKUP(E92,Index!$O:$O,Index!$R:$R,)</f>
        <v>0</v>
      </c>
      <c r="K92">
        <f>_xlfn.XLOOKUP(E92,Index!$O:$O,Index!$T:$T,)</f>
        <v>0</v>
      </c>
      <c r="N92" s="31"/>
      <c r="P92" s="80"/>
    </row>
    <row r="93" spans="1:16" hidden="1" x14ac:dyDescent="0.35">
      <c r="A93" t="s">
        <v>439</v>
      </c>
      <c r="B93" t="s">
        <v>63</v>
      </c>
      <c r="C93" t="s">
        <v>64</v>
      </c>
      <c r="D93" t="s">
        <v>73</v>
      </c>
      <c r="E93">
        <v>30064</v>
      </c>
      <c r="F93" t="s">
        <v>81</v>
      </c>
      <c r="G93" s="30">
        <v>102</v>
      </c>
      <c r="H93" s="68">
        <v>28.99</v>
      </c>
      <c r="I93" t="str">
        <f>_xlfn.XLOOKUP(E93,Index!$O:$O,Index!$P:$P,)</f>
        <v>Accounts Payable</v>
      </c>
      <c r="J93">
        <f>_xlfn.XLOOKUP(E93,Index!$O:$O,Index!$R:$R,)</f>
        <v>0</v>
      </c>
      <c r="K93">
        <f>_xlfn.XLOOKUP(E93,Index!$O:$O,Index!$T:$T,)</f>
        <v>0</v>
      </c>
      <c r="N93" s="31"/>
      <c r="P93" s="80"/>
    </row>
    <row r="94" spans="1:16" hidden="1" x14ac:dyDescent="0.35">
      <c r="A94" t="s">
        <v>439</v>
      </c>
      <c r="B94" t="s">
        <v>63</v>
      </c>
      <c r="C94" t="s">
        <v>64</v>
      </c>
      <c r="D94" t="s">
        <v>73</v>
      </c>
      <c r="E94">
        <v>30080</v>
      </c>
      <c r="F94" t="s">
        <v>82</v>
      </c>
      <c r="G94" s="30">
        <v>1263.94</v>
      </c>
      <c r="H94" s="68">
        <v>359.18</v>
      </c>
      <c r="I94" t="str">
        <f>_xlfn.XLOOKUP(E94,Index!$O:$O,Index!$P:$P,)</f>
        <v>Accounts Payable</v>
      </c>
      <c r="J94">
        <f>_xlfn.XLOOKUP(E94,Index!$O:$O,Index!$R:$R,)</f>
        <v>0</v>
      </c>
      <c r="K94">
        <f>_xlfn.XLOOKUP(E94,Index!$O:$O,Index!$T:$T,)</f>
        <v>0</v>
      </c>
      <c r="N94" s="31"/>
      <c r="P94" s="80"/>
    </row>
    <row r="95" spans="1:16" hidden="1" x14ac:dyDescent="0.35">
      <c r="A95" t="s">
        <v>439</v>
      </c>
      <c r="B95" t="s">
        <v>63</v>
      </c>
      <c r="C95" t="s">
        <v>64</v>
      </c>
      <c r="D95" t="s">
        <v>73</v>
      </c>
      <c r="E95">
        <v>30115</v>
      </c>
      <c r="F95" t="s">
        <v>83</v>
      </c>
      <c r="G95" s="30">
        <v>-482.32</v>
      </c>
      <c r="H95" s="68">
        <v>-137.06</v>
      </c>
      <c r="I95" t="str">
        <f>_xlfn.XLOOKUP(E95,Index!$O:$O,Index!$P:$P,)</f>
        <v>Accounts Payable</v>
      </c>
      <c r="J95">
        <f>_xlfn.XLOOKUP(E95,Index!$O:$O,Index!$R:$R,)</f>
        <v>0</v>
      </c>
      <c r="K95">
        <f>_xlfn.XLOOKUP(E95,Index!$O:$O,Index!$T:$T,)</f>
        <v>0</v>
      </c>
      <c r="N95" s="31"/>
      <c r="P95" s="80"/>
    </row>
    <row r="96" spans="1:16" hidden="1" x14ac:dyDescent="0.35">
      <c r="A96" t="s">
        <v>439</v>
      </c>
      <c r="B96" t="s">
        <v>63</v>
      </c>
      <c r="C96" t="s">
        <v>64</v>
      </c>
      <c r="D96" t="s">
        <v>73</v>
      </c>
      <c r="E96">
        <v>30130</v>
      </c>
      <c r="F96" t="s">
        <v>692</v>
      </c>
      <c r="G96" s="30">
        <v>992.8</v>
      </c>
      <c r="H96" s="68">
        <v>282.13</v>
      </c>
      <c r="I96" t="str">
        <f>_xlfn.XLOOKUP(E96,Index!$O:$O,Index!$P:$P,)</f>
        <v>Accounts Payable</v>
      </c>
      <c r="J96">
        <f>_xlfn.XLOOKUP(E96,Index!$O:$O,Index!$R:$R,)</f>
        <v>0</v>
      </c>
      <c r="K96">
        <f>_xlfn.XLOOKUP(E96,Index!$O:$O,Index!$T:$T,)</f>
        <v>0</v>
      </c>
      <c r="N96" s="31"/>
      <c r="P96" s="80"/>
    </row>
    <row r="97" spans="1:16" hidden="1" x14ac:dyDescent="0.35">
      <c r="A97" t="s">
        <v>439</v>
      </c>
      <c r="B97" t="s">
        <v>63</v>
      </c>
      <c r="C97" t="s">
        <v>64</v>
      </c>
      <c r="D97" t="s">
        <v>73</v>
      </c>
      <c r="E97">
        <v>30132</v>
      </c>
      <c r="F97" t="s">
        <v>84</v>
      </c>
      <c r="G97" s="30">
        <v>68.989999999999995</v>
      </c>
      <c r="H97" s="68">
        <v>19.61</v>
      </c>
      <c r="I97" t="str">
        <f>_xlfn.XLOOKUP(E97,Index!$O:$O,Index!$P:$P,)</f>
        <v>Accounts Payable</v>
      </c>
      <c r="J97">
        <f>_xlfn.XLOOKUP(E97,Index!$O:$O,Index!$R:$R,)</f>
        <v>0</v>
      </c>
      <c r="K97">
        <f>_xlfn.XLOOKUP(E97,Index!$O:$O,Index!$T:$T,)</f>
        <v>0</v>
      </c>
      <c r="N97" s="31"/>
      <c r="P97" s="80"/>
    </row>
    <row r="98" spans="1:16" hidden="1" x14ac:dyDescent="0.35">
      <c r="A98" t="s">
        <v>439</v>
      </c>
      <c r="B98" t="s">
        <v>63</v>
      </c>
      <c r="C98" t="s">
        <v>64</v>
      </c>
      <c r="D98" t="s">
        <v>73</v>
      </c>
      <c r="E98">
        <v>30133</v>
      </c>
      <c r="F98" t="s">
        <v>85</v>
      </c>
      <c r="G98" s="30">
        <v>899.99</v>
      </c>
      <c r="H98" s="68">
        <v>255.75</v>
      </c>
      <c r="I98" t="str">
        <f>_xlfn.XLOOKUP(E98,Index!$O:$O,Index!$P:$P,)</f>
        <v>Accounts Payable</v>
      </c>
      <c r="J98">
        <f>_xlfn.XLOOKUP(E98,Index!$O:$O,Index!$R:$R,)</f>
        <v>0</v>
      </c>
      <c r="K98">
        <f>_xlfn.XLOOKUP(E98,Index!$O:$O,Index!$T:$T,)</f>
        <v>0</v>
      </c>
      <c r="N98" s="31"/>
      <c r="P98" s="80"/>
    </row>
    <row r="99" spans="1:16" hidden="1" x14ac:dyDescent="0.35">
      <c r="A99" t="s">
        <v>439</v>
      </c>
      <c r="B99" t="s">
        <v>63</v>
      </c>
      <c r="C99" t="s">
        <v>64</v>
      </c>
      <c r="D99" t="s">
        <v>73</v>
      </c>
      <c r="E99">
        <v>30139</v>
      </c>
      <c r="F99" t="s">
        <v>86</v>
      </c>
      <c r="G99" s="30">
        <v>-0.25</v>
      </c>
      <c r="H99" s="68">
        <v>-7.0000000000000007E-2</v>
      </c>
      <c r="I99" t="str">
        <f>_xlfn.XLOOKUP(E99,Index!$O:$O,Index!$P:$P,)</f>
        <v>Accounts Payable</v>
      </c>
      <c r="J99">
        <f>_xlfn.XLOOKUP(E99,Index!$O:$O,Index!$R:$R,)</f>
        <v>0</v>
      </c>
      <c r="K99">
        <f>_xlfn.XLOOKUP(E99,Index!$O:$O,Index!$T:$T,)</f>
        <v>0</v>
      </c>
      <c r="N99" s="31"/>
      <c r="P99" s="80"/>
    </row>
    <row r="100" spans="1:16" hidden="1" x14ac:dyDescent="0.35">
      <c r="A100" t="s">
        <v>439</v>
      </c>
      <c r="B100" t="s">
        <v>63</v>
      </c>
      <c r="C100" t="s">
        <v>64</v>
      </c>
      <c r="D100" t="s">
        <v>73</v>
      </c>
      <c r="E100">
        <v>30143</v>
      </c>
      <c r="F100" t="s">
        <v>87</v>
      </c>
      <c r="G100" s="30">
        <v>8354.19</v>
      </c>
      <c r="H100" s="68">
        <v>2374.02</v>
      </c>
      <c r="I100" t="str">
        <f>_xlfn.XLOOKUP(E100,Index!$O:$O,Index!$P:$P,)</f>
        <v>Accounts Payable</v>
      </c>
      <c r="J100">
        <f>_xlfn.XLOOKUP(E100,Index!$O:$O,Index!$R:$R,)</f>
        <v>0</v>
      </c>
      <c r="K100">
        <f>_xlfn.XLOOKUP(E100,Index!$O:$O,Index!$T:$T,)</f>
        <v>0</v>
      </c>
      <c r="N100" s="31"/>
      <c r="P100" s="80"/>
    </row>
    <row r="101" spans="1:16" hidden="1" x14ac:dyDescent="0.35">
      <c r="A101" t="s">
        <v>439</v>
      </c>
      <c r="B101" t="s">
        <v>63</v>
      </c>
      <c r="C101" t="s">
        <v>64</v>
      </c>
      <c r="D101" t="s">
        <v>73</v>
      </c>
      <c r="E101">
        <v>30144</v>
      </c>
      <c r="F101" t="s">
        <v>88</v>
      </c>
      <c r="G101" s="30">
        <v>-3501.46</v>
      </c>
      <c r="H101" s="68">
        <v>-995.01</v>
      </c>
      <c r="I101" t="str">
        <f>_xlfn.XLOOKUP(E101,Index!$O:$O,Index!$P:$P,)</f>
        <v>Accounts Payable</v>
      </c>
      <c r="J101">
        <f>_xlfn.XLOOKUP(E101,Index!$O:$O,Index!$R:$R,)</f>
        <v>0</v>
      </c>
      <c r="K101">
        <f>_xlfn.XLOOKUP(E101,Index!$O:$O,Index!$T:$T,)</f>
        <v>0</v>
      </c>
      <c r="N101" s="31"/>
      <c r="P101" s="80"/>
    </row>
    <row r="102" spans="1:16" hidden="1" x14ac:dyDescent="0.35">
      <c r="A102" t="s">
        <v>439</v>
      </c>
      <c r="B102" t="s">
        <v>63</v>
      </c>
      <c r="C102" t="s">
        <v>64</v>
      </c>
      <c r="D102" t="s">
        <v>73</v>
      </c>
      <c r="E102">
        <v>30149</v>
      </c>
      <c r="F102" t="s">
        <v>89</v>
      </c>
      <c r="G102" s="30">
        <v>416.1</v>
      </c>
      <c r="H102" s="68">
        <v>118.24</v>
      </c>
      <c r="I102" t="str">
        <f>_xlfn.XLOOKUP(E102,Index!$O:$O,Index!$P:$P,)</f>
        <v>Accounts Payable</v>
      </c>
      <c r="J102">
        <f>_xlfn.XLOOKUP(E102,Index!$O:$O,Index!$R:$R,)</f>
        <v>0</v>
      </c>
      <c r="K102">
        <f>_xlfn.XLOOKUP(E102,Index!$O:$O,Index!$T:$T,)</f>
        <v>0</v>
      </c>
      <c r="N102" s="31"/>
      <c r="P102" s="80"/>
    </row>
    <row r="103" spans="1:16" hidden="1" x14ac:dyDescent="0.35">
      <c r="A103" t="s">
        <v>439</v>
      </c>
      <c r="B103" t="s">
        <v>63</v>
      </c>
      <c r="C103" t="s">
        <v>64</v>
      </c>
      <c r="D103" t="s">
        <v>73</v>
      </c>
      <c r="E103">
        <v>30151</v>
      </c>
      <c r="F103" t="s">
        <v>90</v>
      </c>
      <c r="G103" s="30">
        <v>3003.59</v>
      </c>
      <c r="H103" s="68">
        <v>853.54</v>
      </c>
      <c r="I103" t="str">
        <f>_xlfn.XLOOKUP(E103,Index!$O:$O,Index!$P:$P,)</f>
        <v>Accounts Payable</v>
      </c>
      <c r="J103">
        <f>_xlfn.XLOOKUP(E103,Index!$O:$O,Index!$R:$R,)</f>
        <v>0</v>
      </c>
      <c r="K103">
        <f>_xlfn.XLOOKUP(E103,Index!$O:$O,Index!$T:$T,)</f>
        <v>0</v>
      </c>
      <c r="N103" s="31"/>
      <c r="P103" s="80"/>
    </row>
    <row r="104" spans="1:16" hidden="1" x14ac:dyDescent="0.35">
      <c r="A104" t="s">
        <v>439</v>
      </c>
      <c r="B104" t="s">
        <v>63</v>
      </c>
      <c r="C104" t="s">
        <v>64</v>
      </c>
      <c r="D104" t="s">
        <v>73</v>
      </c>
      <c r="E104">
        <v>30165</v>
      </c>
      <c r="F104" t="s">
        <v>1371</v>
      </c>
      <c r="G104" s="30">
        <v>-5621.2</v>
      </c>
      <c r="H104" s="68">
        <v>-1597.39</v>
      </c>
      <c r="I104" t="str">
        <f>_xlfn.XLOOKUP(E104,Index!$O:$O,Index!$P:$P,)</f>
        <v>Accounts Payable</v>
      </c>
      <c r="J104">
        <f>_xlfn.XLOOKUP(E104,Index!$O:$O,Index!$R:$R,)</f>
        <v>0</v>
      </c>
      <c r="K104">
        <f>_xlfn.XLOOKUP(E104,Index!$O:$O,Index!$T:$T,)</f>
        <v>0</v>
      </c>
      <c r="N104" s="31"/>
      <c r="P104" s="80"/>
    </row>
    <row r="105" spans="1:16" hidden="1" x14ac:dyDescent="0.35">
      <c r="A105" t="s">
        <v>439</v>
      </c>
      <c r="B105" t="s">
        <v>63</v>
      </c>
      <c r="C105" t="s">
        <v>64</v>
      </c>
      <c r="D105" t="s">
        <v>73</v>
      </c>
      <c r="E105">
        <v>30170</v>
      </c>
      <c r="F105" t="s">
        <v>92</v>
      </c>
      <c r="G105" s="30">
        <v>-12744.59</v>
      </c>
      <c r="H105" s="68">
        <v>-3621.65</v>
      </c>
      <c r="I105" t="str">
        <f>_xlfn.XLOOKUP(E105,Index!$O:$O,Index!$P:$P,)</f>
        <v>Accounts Payable</v>
      </c>
      <c r="J105">
        <f>_xlfn.XLOOKUP(E105,Index!$O:$O,Index!$R:$R,)</f>
        <v>0</v>
      </c>
      <c r="K105">
        <f>_xlfn.XLOOKUP(E105,Index!$O:$O,Index!$T:$T,)</f>
        <v>0</v>
      </c>
      <c r="N105" s="31"/>
      <c r="P105" s="80"/>
    </row>
    <row r="106" spans="1:16" hidden="1" x14ac:dyDescent="0.35">
      <c r="A106" t="s">
        <v>439</v>
      </c>
      <c r="B106" t="s">
        <v>63</v>
      </c>
      <c r="C106" t="s">
        <v>64</v>
      </c>
      <c r="D106" t="s">
        <v>73</v>
      </c>
      <c r="E106">
        <v>30171</v>
      </c>
      <c r="F106" t="s">
        <v>93</v>
      </c>
      <c r="G106" s="30">
        <v>-118748.64</v>
      </c>
      <c r="H106" s="68">
        <v>-33745</v>
      </c>
      <c r="I106" t="str">
        <f>_xlfn.XLOOKUP(E106,Index!$O:$O,Index!$P:$P,)</f>
        <v>Accounts Payable</v>
      </c>
      <c r="J106">
        <f>_xlfn.XLOOKUP(E106,Index!$O:$O,Index!$R:$R,)</f>
        <v>0</v>
      </c>
      <c r="K106">
        <f>_xlfn.XLOOKUP(E106,Index!$O:$O,Index!$T:$T,)</f>
        <v>0</v>
      </c>
      <c r="N106" s="31"/>
      <c r="P106" s="80"/>
    </row>
    <row r="107" spans="1:16" hidden="1" x14ac:dyDescent="0.35">
      <c r="A107" t="s">
        <v>439</v>
      </c>
      <c r="B107" t="s">
        <v>63</v>
      </c>
      <c r="C107" t="s">
        <v>64</v>
      </c>
      <c r="D107" t="s">
        <v>73</v>
      </c>
      <c r="E107">
        <v>30186</v>
      </c>
      <c r="F107" t="s">
        <v>95</v>
      </c>
      <c r="G107" s="30">
        <v>610.29</v>
      </c>
      <c r="H107" s="68">
        <v>173.43</v>
      </c>
      <c r="I107" t="str">
        <f>_xlfn.XLOOKUP(E107,Index!$O:$O,Index!$P:$P,)</f>
        <v>Accounts Payable</v>
      </c>
      <c r="J107">
        <f>_xlfn.XLOOKUP(E107,Index!$O:$O,Index!$R:$R,)</f>
        <v>0</v>
      </c>
      <c r="K107">
        <f>_xlfn.XLOOKUP(E107,Index!$O:$O,Index!$T:$T,)</f>
        <v>0</v>
      </c>
      <c r="N107" s="31"/>
      <c r="P107" s="80"/>
    </row>
    <row r="108" spans="1:16" hidden="1" x14ac:dyDescent="0.35">
      <c r="A108" t="s">
        <v>439</v>
      </c>
      <c r="B108" t="s">
        <v>63</v>
      </c>
      <c r="C108" t="s">
        <v>64</v>
      </c>
      <c r="D108" t="s">
        <v>73</v>
      </c>
      <c r="E108">
        <v>30187</v>
      </c>
      <c r="F108" t="s">
        <v>96</v>
      </c>
      <c r="G108" s="30">
        <v>15215</v>
      </c>
      <c r="H108" s="68">
        <v>4323.67</v>
      </c>
      <c r="I108" t="str">
        <f>_xlfn.XLOOKUP(E108,Index!$O:$O,Index!$P:$P,)</f>
        <v>Accounts Payable</v>
      </c>
      <c r="J108">
        <f>_xlfn.XLOOKUP(E108,Index!$O:$O,Index!$R:$R,)</f>
        <v>0</v>
      </c>
      <c r="K108">
        <f>_xlfn.XLOOKUP(E108,Index!$O:$O,Index!$T:$T,)</f>
        <v>0</v>
      </c>
      <c r="N108" s="31"/>
      <c r="P108" s="80"/>
    </row>
    <row r="109" spans="1:16" hidden="1" x14ac:dyDescent="0.35">
      <c r="A109" t="s">
        <v>439</v>
      </c>
      <c r="B109" t="s">
        <v>63</v>
      </c>
      <c r="C109" t="s">
        <v>64</v>
      </c>
      <c r="D109" t="s">
        <v>73</v>
      </c>
      <c r="E109">
        <v>30209</v>
      </c>
      <c r="F109" t="s">
        <v>97</v>
      </c>
      <c r="G109" s="30">
        <v>-200057.12</v>
      </c>
      <c r="H109" s="68">
        <v>-56850.559999999998</v>
      </c>
      <c r="I109" t="str">
        <f>_xlfn.XLOOKUP(E109,Index!$O:$O,Index!$P:$P,)</f>
        <v>Accounts Payable</v>
      </c>
      <c r="J109">
        <f>_xlfn.XLOOKUP(E109,Index!$O:$O,Index!$R:$R,)</f>
        <v>0</v>
      </c>
      <c r="K109">
        <f>_xlfn.XLOOKUP(E109,Index!$O:$O,Index!$T:$T,)</f>
        <v>0</v>
      </c>
      <c r="N109" s="31"/>
      <c r="P109" s="80"/>
    </row>
    <row r="110" spans="1:16" hidden="1" x14ac:dyDescent="0.35">
      <c r="A110" t="s">
        <v>439</v>
      </c>
      <c r="B110" t="s">
        <v>63</v>
      </c>
      <c r="C110" t="s">
        <v>64</v>
      </c>
      <c r="D110" t="s">
        <v>73</v>
      </c>
      <c r="E110">
        <v>30216</v>
      </c>
      <c r="F110" t="s">
        <v>1905</v>
      </c>
      <c r="G110" s="30">
        <v>-9085</v>
      </c>
      <c r="H110" s="68">
        <v>-2581.6999999999998</v>
      </c>
      <c r="I110" t="str">
        <f>_xlfn.XLOOKUP(E110,Index!$O:$O,Index!$P:$P,)</f>
        <v>Accounts Payable</v>
      </c>
      <c r="J110">
        <f>_xlfn.XLOOKUP(E110,Index!$O:$O,Index!$R:$R,)</f>
        <v>0</v>
      </c>
      <c r="K110">
        <f>_xlfn.XLOOKUP(E110,Index!$O:$O,Index!$T:$T,)</f>
        <v>0</v>
      </c>
      <c r="N110" s="31"/>
      <c r="P110" s="80"/>
    </row>
    <row r="111" spans="1:16" hidden="1" x14ac:dyDescent="0.35">
      <c r="A111" t="s">
        <v>439</v>
      </c>
      <c r="B111" t="s">
        <v>63</v>
      </c>
      <c r="C111" t="s">
        <v>64</v>
      </c>
      <c r="D111" t="s">
        <v>73</v>
      </c>
      <c r="E111">
        <v>30235</v>
      </c>
      <c r="F111" t="s">
        <v>98</v>
      </c>
      <c r="G111" s="30">
        <v>1937.15</v>
      </c>
      <c r="H111" s="68">
        <v>550.49</v>
      </c>
      <c r="I111" t="str">
        <f>_xlfn.XLOOKUP(E111,Index!$O:$O,Index!$P:$P,)</f>
        <v>Accounts Payable</v>
      </c>
      <c r="J111">
        <f>_xlfn.XLOOKUP(E111,Index!$O:$O,Index!$R:$R,)</f>
        <v>0</v>
      </c>
      <c r="K111">
        <f>_xlfn.XLOOKUP(E111,Index!$O:$O,Index!$T:$T,)</f>
        <v>0</v>
      </c>
      <c r="N111" s="31"/>
      <c r="P111" s="80"/>
    </row>
    <row r="112" spans="1:16" hidden="1" x14ac:dyDescent="0.35">
      <c r="A112" t="s">
        <v>439</v>
      </c>
      <c r="B112" t="s">
        <v>63</v>
      </c>
      <c r="C112" t="s">
        <v>64</v>
      </c>
      <c r="D112" t="s">
        <v>73</v>
      </c>
      <c r="E112">
        <v>30236</v>
      </c>
      <c r="F112" t="s">
        <v>693</v>
      </c>
      <c r="G112" s="30">
        <v>-7705.6</v>
      </c>
      <c r="H112" s="68">
        <v>-2189.71</v>
      </c>
      <c r="I112" t="str">
        <f>_xlfn.XLOOKUP(E112,Index!$O:$O,Index!$P:$P,)</f>
        <v>Accounts Payable</v>
      </c>
      <c r="J112">
        <f>_xlfn.XLOOKUP(E112,Index!$O:$O,Index!$R:$R,)</f>
        <v>0</v>
      </c>
      <c r="K112">
        <f>_xlfn.XLOOKUP(E112,Index!$O:$O,Index!$T:$T,)</f>
        <v>0</v>
      </c>
      <c r="N112" s="31"/>
      <c r="P112" s="80"/>
    </row>
    <row r="113" spans="1:16" hidden="1" x14ac:dyDescent="0.35">
      <c r="A113" t="s">
        <v>439</v>
      </c>
      <c r="B113" t="s">
        <v>63</v>
      </c>
      <c r="C113" t="s">
        <v>64</v>
      </c>
      <c r="D113" t="s">
        <v>73</v>
      </c>
      <c r="E113">
        <v>30242</v>
      </c>
      <c r="F113" t="s">
        <v>99</v>
      </c>
      <c r="G113" s="30">
        <v>-89.7</v>
      </c>
      <c r="H113" s="68">
        <v>-25.49</v>
      </c>
      <c r="I113" t="str">
        <f>_xlfn.XLOOKUP(E113,Index!$O:$O,Index!$P:$P,)</f>
        <v>Accounts Payable</v>
      </c>
      <c r="J113">
        <f>_xlfn.XLOOKUP(E113,Index!$O:$O,Index!$R:$R,)</f>
        <v>0</v>
      </c>
      <c r="K113">
        <f>_xlfn.XLOOKUP(E113,Index!$O:$O,Index!$T:$T,)</f>
        <v>0</v>
      </c>
      <c r="N113" s="31"/>
      <c r="P113" s="80"/>
    </row>
    <row r="114" spans="1:16" hidden="1" x14ac:dyDescent="0.35">
      <c r="A114" t="s">
        <v>439</v>
      </c>
      <c r="B114" t="s">
        <v>63</v>
      </c>
      <c r="C114" t="s">
        <v>64</v>
      </c>
      <c r="D114" t="s">
        <v>73</v>
      </c>
      <c r="E114">
        <v>30245</v>
      </c>
      <c r="F114" t="s">
        <v>100</v>
      </c>
      <c r="G114" s="30">
        <v>1989</v>
      </c>
      <c r="H114" s="68">
        <v>565.22</v>
      </c>
      <c r="I114" t="str">
        <f>_xlfn.XLOOKUP(E114,Index!$O:$O,Index!$P:$P,)</f>
        <v>Accounts Payable</v>
      </c>
      <c r="J114">
        <f>_xlfn.XLOOKUP(E114,Index!$O:$O,Index!$R:$R,)</f>
        <v>0</v>
      </c>
      <c r="K114">
        <f>_xlfn.XLOOKUP(E114,Index!$O:$O,Index!$T:$T,)</f>
        <v>0</v>
      </c>
      <c r="N114" s="31"/>
      <c r="P114" s="80"/>
    </row>
    <row r="115" spans="1:16" hidden="1" x14ac:dyDescent="0.35">
      <c r="A115" t="s">
        <v>439</v>
      </c>
      <c r="B115" t="s">
        <v>63</v>
      </c>
      <c r="C115" t="s">
        <v>64</v>
      </c>
      <c r="D115" t="s">
        <v>73</v>
      </c>
      <c r="E115">
        <v>30250</v>
      </c>
      <c r="F115" t="s">
        <v>101</v>
      </c>
      <c r="G115" s="30">
        <v>-130</v>
      </c>
      <c r="H115" s="68">
        <v>-36.94</v>
      </c>
      <c r="I115" t="str">
        <f>_xlfn.XLOOKUP(E115,Index!$O:$O,Index!$P:$P,)</f>
        <v>Accounts Payable</v>
      </c>
      <c r="J115">
        <f>_xlfn.XLOOKUP(E115,Index!$O:$O,Index!$R:$R,)</f>
        <v>0</v>
      </c>
      <c r="K115">
        <f>_xlfn.XLOOKUP(E115,Index!$O:$O,Index!$T:$T,)</f>
        <v>0</v>
      </c>
      <c r="N115" s="31"/>
      <c r="P115" s="80"/>
    </row>
    <row r="116" spans="1:16" hidden="1" x14ac:dyDescent="0.35">
      <c r="A116" t="s">
        <v>439</v>
      </c>
      <c r="B116" t="s">
        <v>63</v>
      </c>
      <c r="C116" t="s">
        <v>64</v>
      </c>
      <c r="D116" t="s">
        <v>73</v>
      </c>
      <c r="E116">
        <v>30258</v>
      </c>
      <c r="F116" t="s">
        <v>1372</v>
      </c>
      <c r="G116" s="30">
        <v>27487.68</v>
      </c>
      <c r="H116" s="68">
        <v>7811.22</v>
      </c>
      <c r="I116" t="str">
        <f>_xlfn.XLOOKUP(E116,Index!$O:$O,Index!$P:$P,)</f>
        <v>Accounts Payable</v>
      </c>
      <c r="J116">
        <f>_xlfn.XLOOKUP(E116,Index!$O:$O,Index!$R:$R,)</f>
        <v>0</v>
      </c>
      <c r="K116">
        <f>_xlfn.XLOOKUP(E116,Index!$O:$O,Index!$T:$T,)</f>
        <v>0</v>
      </c>
      <c r="N116" s="31"/>
      <c r="P116" s="80"/>
    </row>
    <row r="117" spans="1:16" hidden="1" x14ac:dyDescent="0.35">
      <c r="A117" t="s">
        <v>439</v>
      </c>
      <c r="B117" t="s">
        <v>63</v>
      </c>
      <c r="C117" t="s">
        <v>64</v>
      </c>
      <c r="D117" t="s">
        <v>73</v>
      </c>
      <c r="E117">
        <v>30268</v>
      </c>
      <c r="F117" t="s">
        <v>102</v>
      </c>
      <c r="G117" s="30">
        <v>324</v>
      </c>
      <c r="H117" s="68">
        <v>92.07</v>
      </c>
      <c r="I117" t="str">
        <f>_xlfn.XLOOKUP(E117,Index!$O:$O,Index!$P:$P,)</f>
        <v>Accounts Payable</v>
      </c>
      <c r="J117">
        <f>_xlfn.XLOOKUP(E117,Index!$O:$O,Index!$R:$R,)</f>
        <v>0</v>
      </c>
      <c r="K117">
        <f>_xlfn.XLOOKUP(E117,Index!$O:$O,Index!$T:$T,)</f>
        <v>0</v>
      </c>
      <c r="N117" s="31"/>
      <c r="P117" s="80"/>
    </row>
    <row r="118" spans="1:16" hidden="1" x14ac:dyDescent="0.35">
      <c r="A118" t="s">
        <v>439</v>
      </c>
      <c r="B118" t="s">
        <v>63</v>
      </c>
      <c r="C118" t="s">
        <v>64</v>
      </c>
      <c r="D118" t="s">
        <v>73</v>
      </c>
      <c r="E118">
        <v>30274</v>
      </c>
      <c r="F118" t="s">
        <v>103</v>
      </c>
      <c r="G118" s="30">
        <v>-39609.269999999997</v>
      </c>
      <c r="H118" s="68">
        <v>-11255.83</v>
      </c>
      <c r="I118" t="str">
        <f>_xlfn.XLOOKUP(E118,Index!$O:$O,Index!$P:$P,)</f>
        <v>Accounts Payable</v>
      </c>
      <c r="J118">
        <f>_xlfn.XLOOKUP(E118,Index!$O:$O,Index!$R:$R,)</f>
        <v>0</v>
      </c>
      <c r="K118">
        <f>_xlfn.XLOOKUP(E118,Index!$O:$O,Index!$T:$T,)</f>
        <v>0</v>
      </c>
      <c r="N118" s="31"/>
      <c r="P118" s="80"/>
    </row>
    <row r="119" spans="1:16" hidden="1" x14ac:dyDescent="0.35">
      <c r="A119" t="s">
        <v>439</v>
      </c>
      <c r="B119" t="s">
        <v>63</v>
      </c>
      <c r="C119" t="s">
        <v>64</v>
      </c>
      <c r="D119" t="s">
        <v>73</v>
      </c>
      <c r="E119">
        <v>30285</v>
      </c>
      <c r="F119" t="s">
        <v>1373</v>
      </c>
      <c r="G119" s="30">
        <v>-7938.5</v>
      </c>
      <c r="H119" s="68">
        <v>-2255.89</v>
      </c>
      <c r="I119" t="str">
        <f>_xlfn.XLOOKUP(E119,Index!$O:$O,Index!$P:$P,)</f>
        <v>Accounts Payable</v>
      </c>
      <c r="J119">
        <f>_xlfn.XLOOKUP(E119,Index!$O:$O,Index!$R:$R,)</f>
        <v>0</v>
      </c>
      <c r="K119">
        <f>_xlfn.XLOOKUP(E119,Index!$O:$O,Index!$T:$T,)</f>
        <v>0</v>
      </c>
      <c r="N119" s="31"/>
      <c r="P119" s="80"/>
    </row>
    <row r="120" spans="1:16" hidden="1" x14ac:dyDescent="0.35">
      <c r="A120" t="s">
        <v>439</v>
      </c>
      <c r="B120" t="s">
        <v>63</v>
      </c>
      <c r="C120" t="s">
        <v>64</v>
      </c>
      <c r="D120" t="s">
        <v>73</v>
      </c>
      <c r="E120">
        <v>30289</v>
      </c>
      <c r="F120" t="s">
        <v>104</v>
      </c>
      <c r="G120" s="30">
        <v>4514.01</v>
      </c>
      <c r="H120" s="68">
        <v>1282.75</v>
      </c>
      <c r="I120" t="str">
        <f>_xlfn.XLOOKUP(E120,Index!$O:$O,Index!$P:$P,)</f>
        <v>Accounts Payable</v>
      </c>
      <c r="J120">
        <f>_xlfn.XLOOKUP(E120,Index!$O:$O,Index!$R:$R,)</f>
        <v>0</v>
      </c>
      <c r="K120">
        <f>_xlfn.XLOOKUP(E120,Index!$O:$O,Index!$T:$T,)</f>
        <v>0</v>
      </c>
      <c r="N120" s="31"/>
      <c r="P120" s="80"/>
    </row>
    <row r="121" spans="1:16" hidden="1" x14ac:dyDescent="0.35">
      <c r="A121" t="s">
        <v>439</v>
      </c>
      <c r="B121" t="s">
        <v>63</v>
      </c>
      <c r="C121" t="s">
        <v>64</v>
      </c>
      <c r="D121" t="s">
        <v>73</v>
      </c>
      <c r="E121">
        <v>30299</v>
      </c>
      <c r="F121" t="s">
        <v>105</v>
      </c>
      <c r="G121" s="30">
        <v>542</v>
      </c>
      <c r="H121" s="68">
        <v>154.02000000000001</v>
      </c>
      <c r="I121" t="str">
        <f>_xlfn.XLOOKUP(E121,Index!$O:$O,Index!$P:$P,)</f>
        <v>Accounts Payable</v>
      </c>
      <c r="J121">
        <f>_xlfn.XLOOKUP(E121,Index!$O:$O,Index!$R:$R,)</f>
        <v>0</v>
      </c>
      <c r="K121">
        <f>_xlfn.XLOOKUP(E121,Index!$O:$O,Index!$T:$T,)</f>
        <v>0</v>
      </c>
      <c r="N121" s="31"/>
      <c r="P121" s="80"/>
    </row>
    <row r="122" spans="1:16" hidden="1" x14ac:dyDescent="0.35">
      <c r="A122" t="s">
        <v>439</v>
      </c>
      <c r="B122" t="s">
        <v>63</v>
      </c>
      <c r="C122" t="s">
        <v>64</v>
      </c>
      <c r="D122" t="s">
        <v>73</v>
      </c>
      <c r="E122">
        <v>30301</v>
      </c>
      <c r="F122" t="s">
        <v>106</v>
      </c>
      <c r="G122" s="30">
        <v>-8406.4500000000007</v>
      </c>
      <c r="H122" s="68">
        <v>-2388.87</v>
      </c>
      <c r="I122" t="str">
        <f>_xlfn.XLOOKUP(E122,Index!$O:$O,Index!$P:$P,)</f>
        <v>Accounts Payable</v>
      </c>
      <c r="J122">
        <f>_xlfn.XLOOKUP(E122,Index!$O:$O,Index!$R:$R,)</f>
        <v>0</v>
      </c>
      <c r="K122">
        <f>_xlfn.XLOOKUP(E122,Index!$O:$O,Index!$T:$T,)</f>
        <v>0</v>
      </c>
      <c r="N122" s="31"/>
      <c r="P122" s="80"/>
    </row>
    <row r="123" spans="1:16" hidden="1" x14ac:dyDescent="0.35">
      <c r="A123" t="s">
        <v>439</v>
      </c>
      <c r="B123" t="s">
        <v>63</v>
      </c>
      <c r="C123" t="s">
        <v>64</v>
      </c>
      <c r="D123" t="s">
        <v>73</v>
      </c>
      <c r="E123">
        <v>30306</v>
      </c>
      <c r="F123" t="s">
        <v>107</v>
      </c>
      <c r="G123" s="30">
        <v>-2113</v>
      </c>
      <c r="H123" s="68">
        <v>-600.45000000000005</v>
      </c>
      <c r="I123" t="str">
        <f>_xlfn.XLOOKUP(E123,Index!$O:$O,Index!$P:$P,)</f>
        <v>Accounts Payable</v>
      </c>
      <c r="J123">
        <f>_xlfn.XLOOKUP(E123,Index!$O:$O,Index!$R:$R,)</f>
        <v>0</v>
      </c>
      <c r="K123">
        <f>_xlfn.XLOOKUP(E123,Index!$O:$O,Index!$T:$T,)</f>
        <v>0</v>
      </c>
      <c r="N123" s="31"/>
      <c r="P123" s="80"/>
    </row>
    <row r="124" spans="1:16" hidden="1" x14ac:dyDescent="0.35">
      <c r="A124" t="s">
        <v>439</v>
      </c>
      <c r="B124" t="s">
        <v>63</v>
      </c>
      <c r="C124" t="s">
        <v>64</v>
      </c>
      <c r="D124" t="s">
        <v>73</v>
      </c>
      <c r="E124">
        <v>30312</v>
      </c>
      <c r="F124" t="s">
        <v>108</v>
      </c>
      <c r="G124" s="30">
        <v>-16865.189999999999</v>
      </c>
      <c r="H124" s="68">
        <v>-4792.6099999999997</v>
      </c>
      <c r="I124" t="str">
        <f>_xlfn.XLOOKUP(E124,Index!$O:$O,Index!$P:$P,)</f>
        <v>Accounts Payable</v>
      </c>
      <c r="J124">
        <f>_xlfn.XLOOKUP(E124,Index!$O:$O,Index!$R:$R,)</f>
        <v>0</v>
      </c>
      <c r="K124">
        <f>_xlfn.XLOOKUP(E124,Index!$O:$O,Index!$T:$T,)</f>
        <v>0</v>
      </c>
      <c r="N124" s="31"/>
      <c r="P124" s="80"/>
    </row>
    <row r="125" spans="1:16" hidden="1" x14ac:dyDescent="0.35">
      <c r="A125" t="s">
        <v>439</v>
      </c>
      <c r="B125" t="s">
        <v>63</v>
      </c>
      <c r="C125" t="s">
        <v>64</v>
      </c>
      <c r="D125" t="s">
        <v>73</v>
      </c>
      <c r="E125">
        <v>30318</v>
      </c>
      <c r="F125" t="s">
        <v>109</v>
      </c>
      <c r="G125" s="30">
        <v>-14526.4</v>
      </c>
      <c r="H125" s="68">
        <v>-4127.99</v>
      </c>
      <c r="I125" t="str">
        <f>_xlfn.XLOOKUP(E125,Index!$O:$O,Index!$P:$P,)</f>
        <v>Accounts Payable</v>
      </c>
      <c r="J125">
        <f>_xlfn.XLOOKUP(E125,Index!$O:$O,Index!$R:$R,)</f>
        <v>0</v>
      </c>
      <c r="K125">
        <f>_xlfn.XLOOKUP(E125,Index!$O:$O,Index!$T:$T,)</f>
        <v>0</v>
      </c>
      <c r="N125" s="31"/>
      <c r="P125" s="80"/>
    </row>
    <row r="126" spans="1:16" hidden="1" x14ac:dyDescent="0.35">
      <c r="A126" t="s">
        <v>439</v>
      </c>
      <c r="B126" t="s">
        <v>63</v>
      </c>
      <c r="C126" t="s">
        <v>64</v>
      </c>
      <c r="D126" t="s">
        <v>73</v>
      </c>
      <c r="E126">
        <v>30331</v>
      </c>
      <c r="F126" t="s">
        <v>20063</v>
      </c>
      <c r="G126" s="30">
        <v>-73748</v>
      </c>
      <c r="H126" s="68">
        <v>-20957.09</v>
      </c>
      <c r="I126" t="str">
        <f>_xlfn.XLOOKUP(E126,Index!$O:$O,Index!$P:$P,)</f>
        <v>Accounts Payable</v>
      </c>
      <c r="J126">
        <f>_xlfn.XLOOKUP(E126,Index!$O:$O,Index!$R:$R,)</f>
        <v>0</v>
      </c>
      <c r="K126">
        <f>_xlfn.XLOOKUP(E126,Index!$O:$O,Index!$T:$T,)</f>
        <v>0</v>
      </c>
      <c r="N126" s="31"/>
      <c r="P126" s="80"/>
    </row>
    <row r="127" spans="1:16" hidden="1" x14ac:dyDescent="0.35">
      <c r="A127" t="s">
        <v>439</v>
      </c>
      <c r="B127" t="s">
        <v>63</v>
      </c>
      <c r="C127" t="s">
        <v>64</v>
      </c>
      <c r="D127" t="s">
        <v>73</v>
      </c>
      <c r="E127">
        <v>30347</v>
      </c>
      <c r="F127" t="s">
        <v>111</v>
      </c>
      <c r="G127" s="30">
        <v>135</v>
      </c>
      <c r="H127" s="68">
        <v>38.36</v>
      </c>
      <c r="I127" t="str">
        <f>_xlfn.XLOOKUP(E127,Index!$O:$O,Index!$P:$P,)</f>
        <v>Accounts Payable</v>
      </c>
      <c r="J127">
        <f>_xlfn.XLOOKUP(E127,Index!$O:$O,Index!$R:$R,)</f>
        <v>0</v>
      </c>
      <c r="K127">
        <f>_xlfn.XLOOKUP(E127,Index!$O:$O,Index!$T:$T,)</f>
        <v>0</v>
      </c>
      <c r="N127" s="31"/>
      <c r="P127" s="80"/>
    </row>
    <row r="128" spans="1:16" hidden="1" x14ac:dyDescent="0.35">
      <c r="A128" t="s">
        <v>439</v>
      </c>
      <c r="B128" t="s">
        <v>63</v>
      </c>
      <c r="C128" t="s">
        <v>64</v>
      </c>
      <c r="D128" t="s">
        <v>73</v>
      </c>
      <c r="E128">
        <v>30348</v>
      </c>
      <c r="F128" t="s">
        <v>112</v>
      </c>
      <c r="G128" s="30">
        <v>-6803.01</v>
      </c>
      <c r="H128" s="68">
        <v>-1933.22</v>
      </c>
      <c r="I128" t="str">
        <f>_xlfn.XLOOKUP(E128,Index!$O:$O,Index!$P:$P,)</f>
        <v>Accounts Payable</v>
      </c>
      <c r="J128">
        <f>_xlfn.XLOOKUP(E128,Index!$O:$O,Index!$R:$R,)</f>
        <v>0</v>
      </c>
      <c r="K128">
        <f>_xlfn.XLOOKUP(E128,Index!$O:$O,Index!$T:$T,)</f>
        <v>0</v>
      </c>
      <c r="N128" s="31"/>
      <c r="P128" s="80"/>
    </row>
    <row r="129" spans="1:16" hidden="1" x14ac:dyDescent="0.35">
      <c r="A129" t="s">
        <v>439</v>
      </c>
      <c r="B129" t="s">
        <v>63</v>
      </c>
      <c r="C129" t="s">
        <v>64</v>
      </c>
      <c r="D129" t="s">
        <v>73</v>
      </c>
      <c r="E129">
        <v>30350</v>
      </c>
      <c r="F129" t="s">
        <v>113</v>
      </c>
      <c r="G129" s="30">
        <v>-1404</v>
      </c>
      <c r="H129" s="68">
        <v>-398.98</v>
      </c>
      <c r="I129" t="str">
        <f>_xlfn.XLOOKUP(E129,Index!$O:$O,Index!$P:$P,)</f>
        <v>Accounts Payable</v>
      </c>
      <c r="J129">
        <f>_xlfn.XLOOKUP(E129,Index!$O:$O,Index!$R:$R,)</f>
        <v>0</v>
      </c>
      <c r="K129">
        <f>_xlfn.XLOOKUP(E129,Index!$O:$O,Index!$T:$T,)</f>
        <v>0</v>
      </c>
      <c r="N129" s="31"/>
      <c r="P129" s="80"/>
    </row>
    <row r="130" spans="1:16" hidden="1" x14ac:dyDescent="0.35">
      <c r="A130" t="s">
        <v>439</v>
      </c>
      <c r="B130" t="s">
        <v>63</v>
      </c>
      <c r="C130" t="s">
        <v>64</v>
      </c>
      <c r="D130" t="s">
        <v>73</v>
      </c>
      <c r="E130">
        <v>30359</v>
      </c>
      <c r="F130" t="s">
        <v>1374</v>
      </c>
      <c r="G130" s="30">
        <v>133.32</v>
      </c>
      <c r="H130" s="68">
        <v>37.89</v>
      </c>
      <c r="I130" t="str">
        <f>_xlfn.XLOOKUP(E130,Index!$O:$O,Index!$P:$P,)</f>
        <v>Accounts Payable</v>
      </c>
      <c r="J130">
        <f>_xlfn.XLOOKUP(E130,Index!$O:$O,Index!$R:$R,)</f>
        <v>0</v>
      </c>
      <c r="K130">
        <f>_xlfn.XLOOKUP(E130,Index!$O:$O,Index!$T:$T,)</f>
        <v>0</v>
      </c>
      <c r="N130" s="31"/>
      <c r="P130" s="80"/>
    </row>
    <row r="131" spans="1:16" hidden="1" x14ac:dyDescent="0.35">
      <c r="A131" t="s">
        <v>439</v>
      </c>
      <c r="B131" t="s">
        <v>63</v>
      </c>
      <c r="C131" t="s">
        <v>64</v>
      </c>
      <c r="D131" t="s">
        <v>73</v>
      </c>
      <c r="E131">
        <v>30362</v>
      </c>
      <c r="F131" t="s">
        <v>114</v>
      </c>
      <c r="G131" s="30">
        <v>0.4</v>
      </c>
      <c r="H131" s="68">
        <v>0.11</v>
      </c>
      <c r="I131" t="str">
        <f>_xlfn.XLOOKUP(E131,Index!$O:$O,Index!$P:$P,)</f>
        <v>Accounts Payable</v>
      </c>
      <c r="J131">
        <f>_xlfn.XLOOKUP(E131,Index!$O:$O,Index!$R:$R,)</f>
        <v>0</v>
      </c>
      <c r="K131">
        <f>_xlfn.XLOOKUP(E131,Index!$O:$O,Index!$T:$T,)</f>
        <v>0</v>
      </c>
      <c r="N131" s="31"/>
      <c r="P131" s="80"/>
    </row>
    <row r="132" spans="1:16" hidden="1" x14ac:dyDescent="0.35">
      <c r="A132" t="s">
        <v>439</v>
      </c>
      <c r="B132" t="s">
        <v>63</v>
      </c>
      <c r="C132" t="s">
        <v>64</v>
      </c>
      <c r="D132" t="s">
        <v>73</v>
      </c>
      <c r="E132">
        <v>30378</v>
      </c>
      <c r="F132" t="s">
        <v>117</v>
      </c>
      <c r="G132" s="30">
        <v>2682</v>
      </c>
      <c r="H132" s="68">
        <v>762.15</v>
      </c>
      <c r="I132" t="str">
        <f>_xlfn.XLOOKUP(E132,Index!$O:$O,Index!$P:$P,)</f>
        <v>Accounts Payable</v>
      </c>
      <c r="J132">
        <f>_xlfn.XLOOKUP(E132,Index!$O:$O,Index!$R:$R,)</f>
        <v>0</v>
      </c>
      <c r="K132">
        <f>_xlfn.XLOOKUP(E132,Index!$O:$O,Index!$T:$T,)</f>
        <v>0</v>
      </c>
      <c r="N132" s="31"/>
      <c r="P132" s="80"/>
    </row>
    <row r="133" spans="1:16" hidden="1" x14ac:dyDescent="0.35">
      <c r="A133" t="s">
        <v>439</v>
      </c>
      <c r="B133" t="s">
        <v>63</v>
      </c>
      <c r="C133" t="s">
        <v>64</v>
      </c>
      <c r="D133" t="s">
        <v>73</v>
      </c>
      <c r="E133">
        <v>30383</v>
      </c>
      <c r="F133" t="s">
        <v>119</v>
      </c>
      <c r="G133" s="30">
        <v>-466</v>
      </c>
      <c r="H133" s="68">
        <v>-132.41999999999999</v>
      </c>
      <c r="I133" t="str">
        <f>_xlfn.XLOOKUP(E133,Index!$O:$O,Index!$P:$P,)</f>
        <v>Accounts Payable</v>
      </c>
      <c r="J133">
        <f>_xlfn.XLOOKUP(E133,Index!$O:$O,Index!$R:$R,)</f>
        <v>0</v>
      </c>
      <c r="K133">
        <f>_xlfn.XLOOKUP(E133,Index!$O:$O,Index!$T:$T,)</f>
        <v>0</v>
      </c>
      <c r="N133" s="31"/>
      <c r="P133" s="80"/>
    </row>
    <row r="134" spans="1:16" hidden="1" x14ac:dyDescent="0.35">
      <c r="A134" t="s">
        <v>439</v>
      </c>
      <c r="B134" t="s">
        <v>63</v>
      </c>
      <c r="C134" t="s">
        <v>64</v>
      </c>
      <c r="D134" t="s">
        <v>73</v>
      </c>
      <c r="E134">
        <v>30398</v>
      </c>
      <c r="F134" t="s">
        <v>121</v>
      </c>
      <c r="G134" s="30">
        <v>-2223</v>
      </c>
      <c r="H134" s="68">
        <v>-631.71</v>
      </c>
      <c r="I134" t="str">
        <f>_xlfn.XLOOKUP(E134,Index!$O:$O,Index!$P:$P,)</f>
        <v>Accounts Payable</v>
      </c>
      <c r="J134">
        <f>_xlfn.XLOOKUP(E134,Index!$O:$O,Index!$R:$R,)</f>
        <v>0</v>
      </c>
      <c r="K134">
        <f>_xlfn.XLOOKUP(E134,Index!$O:$O,Index!$T:$T,)</f>
        <v>0</v>
      </c>
      <c r="N134" s="31"/>
      <c r="P134" s="80"/>
    </row>
    <row r="135" spans="1:16" hidden="1" x14ac:dyDescent="0.35">
      <c r="A135" t="s">
        <v>439</v>
      </c>
      <c r="B135" t="s">
        <v>63</v>
      </c>
      <c r="C135" t="s">
        <v>64</v>
      </c>
      <c r="D135" t="s">
        <v>73</v>
      </c>
      <c r="E135">
        <v>30401</v>
      </c>
      <c r="F135" t="s">
        <v>122</v>
      </c>
      <c r="G135" s="30">
        <v>-0.01</v>
      </c>
      <c r="H135" s="68">
        <v>0</v>
      </c>
      <c r="I135" t="str">
        <f>_xlfn.XLOOKUP(E135,Index!$O:$O,Index!$P:$P,)</f>
        <v>Accounts Payable</v>
      </c>
      <c r="J135">
        <f>_xlfn.XLOOKUP(E135,Index!$O:$O,Index!$R:$R,)</f>
        <v>0</v>
      </c>
      <c r="K135">
        <f>_xlfn.XLOOKUP(E135,Index!$O:$O,Index!$T:$T,)</f>
        <v>0</v>
      </c>
      <c r="N135" s="31"/>
      <c r="P135" s="80"/>
    </row>
    <row r="136" spans="1:16" hidden="1" x14ac:dyDescent="0.35">
      <c r="A136" t="s">
        <v>439</v>
      </c>
      <c r="B136" t="s">
        <v>63</v>
      </c>
      <c r="C136" t="s">
        <v>64</v>
      </c>
      <c r="D136" t="s">
        <v>73</v>
      </c>
      <c r="E136">
        <v>30402</v>
      </c>
      <c r="F136" t="s">
        <v>123</v>
      </c>
      <c r="G136" s="30">
        <v>585</v>
      </c>
      <c r="H136" s="68">
        <v>166.24</v>
      </c>
      <c r="I136" t="str">
        <f>_xlfn.XLOOKUP(E136,Index!$O:$O,Index!$P:$P,)</f>
        <v>Accounts Payable</v>
      </c>
      <c r="J136">
        <f>_xlfn.XLOOKUP(E136,Index!$O:$O,Index!$R:$R,)</f>
        <v>0</v>
      </c>
      <c r="K136">
        <f>_xlfn.XLOOKUP(E136,Index!$O:$O,Index!$T:$T,)</f>
        <v>0</v>
      </c>
      <c r="N136" s="31"/>
      <c r="P136" s="80"/>
    </row>
    <row r="137" spans="1:16" hidden="1" x14ac:dyDescent="0.35">
      <c r="A137" t="s">
        <v>439</v>
      </c>
      <c r="B137" t="s">
        <v>63</v>
      </c>
      <c r="C137" t="s">
        <v>64</v>
      </c>
      <c r="D137" t="s">
        <v>73</v>
      </c>
      <c r="E137">
        <v>30403</v>
      </c>
      <c r="F137" t="s">
        <v>1375</v>
      </c>
      <c r="G137" s="30">
        <v>690.3</v>
      </c>
      <c r="H137" s="68">
        <v>196.16</v>
      </c>
      <c r="I137" t="str">
        <f>_xlfn.XLOOKUP(E137,Index!$O:$O,Index!$P:$P,)</f>
        <v>Accounts Payable</v>
      </c>
      <c r="J137">
        <f>_xlfn.XLOOKUP(E137,Index!$O:$O,Index!$R:$R,)</f>
        <v>0</v>
      </c>
      <c r="K137">
        <f>_xlfn.XLOOKUP(E137,Index!$O:$O,Index!$T:$T,)</f>
        <v>0</v>
      </c>
      <c r="N137" s="31"/>
      <c r="P137" s="80"/>
    </row>
    <row r="138" spans="1:16" hidden="1" x14ac:dyDescent="0.35">
      <c r="A138" t="s">
        <v>439</v>
      </c>
      <c r="B138" t="s">
        <v>63</v>
      </c>
      <c r="C138" t="s">
        <v>64</v>
      </c>
      <c r="D138" t="s">
        <v>73</v>
      </c>
      <c r="E138">
        <v>30405</v>
      </c>
      <c r="F138" t="s">
        <v>124</v>
      </c>
      <c r="G138" s="30">
        <v>-0.01</v>
      </c>
      <c r="H138" s="68">
        <v>0</v>
      </c>
      <c r="I138" t="str">
        <f>_xlfn.XLOOKUP(E138,Index!$O:$O,Index!$P:$P,)</f>
        <v>Accounts Payable</v>
      </c>
      <c r="J138">
        <f>_xlfn.XLOOKUP(E138,Index!$O:$O,Index!$R:$R,)</f>
        <v>0</v>
      </c>
      <c r="K138">
        <f>_xlfn.XLOOKUP(E138,Index!$O:$O,Index!$T:$T,)</f>
        <v>0</v>
      </c>
      <c r="N138" s="31"/>
      <c r="P138" s="80"/>
    </row>
    <row r="139" spans="1:16" hidden="1" x14ac:dyDescent="0.35">
      <c r="A139" t="s">
        <v>439</v>
      </c>
      <c r="B139" t="s">
        <v>63</v>
      </c>
      <c r="C139" t="s">
        <v>64</v>
      </c>
      <c r="D139" t="s">
        <v>73</v>
      </c>
      <c r="E139">
        <v>30408</v>
      </c>
      <c r="F139" t="s">
        <v>125</v>
      </c>
      <c r="G139" s="30">
        <v>1853</v>
      </c>
      <c r="H139" s="68">
        <v>526.57000000000005</v>
      </c>
      <c r="I139" t="str">
        <f>_xlfn.XLOOKUP(E139,Index!$O:$O,Index!$P:$P,)</f>
        <v>Accounts Payable</v>
      </c>
      <c r="J139">
        <f>_xlfn.XLOOKUP(E139,Index!$O:$O,Index!$R:$R,)</f>
        <v>0</v>
      </c>
      <c r="K139">
        <f>_xlfn.XLOOKUP(E139,Index!$O:$O,Index!$T:$T,)</f>
        <v>0</v>
      </c>
      <c r="N139" s="31"/>
      <c r="P139" s="80"/>
    </row>
    <row r="140" spans="1:16" hidden="1" x14ac:dyDescent="0.35">
      <c r="A140" t="s">
        <v>439</v>
      </c>
      <c r="B140" t="s">
        <v>63</v>
      </c>
      <c r="C140" t="s">
        <v>64</v>
      </c>
      <c r="D140" t="s">
        <v>73</v>
      </c>
      <c r="E140">
        <v>30409</v>
      </c>
      <c r="F140" t="s">
        <v>126</v>
      </c>
      <c r="G140" s="30">
        <v>11148.99</v>
      </c>
      <c r="H140" s="68">
        <v>3168.23</v>
      </c>
      <c r="I140" t="str">
        <f>_xlfn.XLOOKUP(E140,Index!$O:$O,Index!$P:$P,)</f>
        <v>Accounts Payable</v>
      </c>
      <c r="J140">
        <f>_xlfn.XLOOKUP(E140,Index!$O:$O,Index!$R:$R,)</f>
        <v>0</v>
      </c>
      <c r="K140">
        <f>_xlfn.XLOOKUP(E140,Index!$O:$O,Index!$T:$T,)</f>
        <v>0</v>
      </c>
      <c r="N140" s="31"/>
      <c r="P140" s="80"/>
    </row>
    <row r="141" spans="1:16" hidden="1" x14ac:dyDescent="0.35">
      <c r="A141" t="s">
        <v>439</v>
      </c>
      <c r="B141" t="s">
        <v>63</v>
      </c>
      <c r="C141" t="s">
        <v>64</v>
      </c>
      <c r="D141" t="s">
        <v>73</v>
      </c>
      <c r="E141">
        <v>31001</v>
      </c>
      <c r="F141" t="s">
        <v>127</v>
      </c>
      <c r="G141" s="30">
        <v>348.38</v>
      </c>
      <c r="H141" s="68">
        <v>99</v>
      </c>
      <c r="I141" t="str">
        <f>_xlfn.XLOOKUP(E141,Index!$O:$O,Index!$P:$P,)</f>
        <v>Accounts Payable</v>
      </c>
      <c r="J141">
        <f>_xlfn.XLOOKUP(E141,Index!$O:$O,Index!$R:$R,)</f>
        <v>0</v>
      </c>
      <c r="K141">
        <f>_xlfn.XLOOKUP(E141,Index!$O:$O,Index!$T:$T,)</f>
        <v>0</v>
      </c>
      <c r="N141" s="31"/>
      <c r="P141" s="80"/>
    </row>
    <row r="142" spans="1:16" hidden="1" x14ac:dyDescent="0.35">
      <c r="A142" t="s">
        <v>439</v>
      </c>
      <c r="B142" t="s">
        <v>63</v>
      </c>
      <c r="C142" t="s">
        <v>64</v>
      </c>
      <c r="D142" t="s">
        <v>73</v>
      </c>
      <c r="E142">
        <v>31005</v>
      </c>
      <c r="F142" t="s">
        <v>653</v>
      </c>
      <c r="G142" s="30">
        <v>22174.27</v>
      </c>
      <c r="H142" s="68">
        <v>6301.3</v>
      </c>
      <c r="I142" t="str">
        <f>_xlfn.XLOOKUP(E142,Index!$O:$O,Index!$P:$P,)</f>
        <v>Accounts Payable</v>
      </c>
      <c r="J142">
        <f>_xlfn.XLOOKUP(E142,Index!$O:$O,Index!$R:$R,)</f>
        <v>0</v>
      </c>
      <c r="K142">
        <f>_xlfn.XLOOKUP(E142,Index!$O:$O,Index!$T:$T,)</f>
        <v>0</v>
      </c>
      <c r="N142" s="31"/>
      <c r="P142" s="80"/>
    </row>
    <row r="143" spans="1:16" hidden="1" x14ac:dyDescent="0.35">
      <c r="A143" t="s">
        <v>439</v>
      </c>
      <c r="B143" t="s">
        <v>63</v>
      </c>
      <c r="C143" t="s">
        <v>64</v>
      </c>
      <c r="D143" t="s">
        <v>73</v>
      </c>
      <c r="E143">
        <v>31007</v>
      </c>
      <c r="F143" t="s">
        <v>128</v>
      </c>
      <c r="G143" s="30">
        <v>1409.47</v>
      </c>
      <c r="H143" s="68">
        <v>400.53</v>
      </c>
      <c r="I143" t="str">
        <f>_xlfn.XLOOKUP(E143,Index!$O:$O,Index!$P:$P,)</f>
        <v>Accounts Payable</v>
      </c>
      <c r="J143">
        <f>_xlfn.XLOOKUP(E143,Index!$O:$O,Index!$R:$R,)</f>
        <v>0</v>
      </c>
      <c r="K143">
        <f>_xlfn.XLOOKUP(E143,Index!$O:$O,Index!$T:$T,)</f>
        <v>0</v>
      </c>
      <c r="N143" s="31"/>
      <c r="P143" s="80"/>
    </row>
    <row r="144" spans="1:16" hidden="1" x14ac:dyDescent="0.35">
      <c r="A144" t="s">
        <v>439</v>
      </c>
      <c r="B144" t="s">
        <v>63</v>
      </c>
      <c r="C144" t="s">
        <v>64</v>
      </c>
      <c r="D144" t="s">
        <v>73</v>
      </c>
      <c r="E144">
        <v>31009</v>
      </c>
      <c r="F144" t="s">
        <v>129</v>
      </c>
      <c r="G144" s="30">
        <v>-2573.87</v>
      </c>
      <c r="H144" s="68">
        <v>-731.42</v>
      </c>
      <c r="I144" t="str">
        <f>_xlfn.XLOOKUP(E144,Index!$O:$O,Index!$P:$P,)</f>
        <v>Accounts Payable</v>
      </c>
      <c r="J144">
        <f>_xlfn.XLOOKUP(E144,Index!$O:$O,Index!$R:$R,)</f>
        <v>0</v>
      </c>
      <c r="K144">
        <f>_xlfn.XLOOKUP(E144,Index!$O:$O,Index!$T:$T,)</f>
        <v>0</v>
      </c>
      <c r="N144" s="31"/>
      <c r="P144" s="80"/>
    </row>
    <row r="145" spans="1:16" hidden="1" x14ac:dyDescent="0.35">
      <c r="A145" t="s">
        <v>439</v>
      </c>
      <c r="B145" t="s">
        <v>63</v>
      </c>
      <c r="C145" t="s">
        <v>64</v>
      </c>
      <c r="D145" t="s">
        <v>73</v>
      </c>
      <c r="E145">
        <v>31017</v>
      </c>
      <c r="F145" t="s">
        <v>131</v>
      </c>
      <c r="G145" s="30">
        <v>2444.6799999999998</v>
      </c>
      <c r="H145" s="68">
        <v>694.71</v>
      </c>
      <c r="I145" t="str">
        <f>_xlfn.XLOOKUP(E145,Index!$O:$O,Index!$P:$P,)</f>
        <v>Accounts Payable</v>
      </c>
      <c r="J145">
        <f>_xlfn.XLOOKUP(E145,Index!$O:$O,Index!$R:$R,)</f>
        <v>0</v>
      </c>
      <c r="K145">
        <f>_xlfn.XLOOKUP(E145,Index!$O:$O,Index!$T:$T,)</f>
        <v>0</v>
      </c>
      <c r="N145" s="31"/>
      <c r="P145" s="80"/>
    </row>
    <row r="146" spans="1:16" hidden="1" x14ac:dyDescent="0.35">
      <c r="A146" t="s">
        <v>439</v>
      </c>
      <c r="B146" t="s">
        <v>63</v>
      </c>
      <c r="C146" t="s">
        <v>64</v>
      </c>
      <c r="D146" t="s">
        <v>73</v>
      </c>
      <c r="E146">
        <v>31021</v>
      </c>
      <c r="F146" t="s">
        <v>132</v>
      </c>
      <c r="G146" s="30">
        <v>7317.9</v>
      </c>
      <c r="H146" s="68">
        <v>2079.54</v>
      </c>
      <c r="I146" t="str">
        <f>_xlfn.XLOOKUP(E146,Index!$O:$O,Index!$P:$P,)</f>
        <v>Accounts Payable</v>
      </c>
      <c r="J146">
        <f>_xlfn.XLOOKUP(E146,Index!$O:$O,Index!$R:$R,)</f>
        <v>0</v>
      </c>
      <c r="K146">
        <f>_xlfn.XLOOKUP(E146,Index!$O:$O,Index!$T:$T,)</f>
        <v>0</v>
      </c>
      <c r="N146" s="31"/>
      <c r="P146" s="80"/>
    </row>
    <row r="147" spans="1:16" hidden="1" x14ac:dyDescent="0.35">
      <c r="A147" t="s">
        <v>439</v>
      </c>
      <c r="B147" t="s">
        <v>63</v>
      </c>
      <c r="C147" t="s">
        <v>64</v>
      </c>
      <c r="D147" t="s">
        <v>73</v>
      </c>
      <c r="E147">
        <v>31026</v>
      </c>
      <c r="F147" t="s">
        <v>133</v>
      </c>
      <c r="G147" s="30">
        <v>1326.37</v>
      </c>
      <c r="H147" s="68">
        <v>376.92</v>
      </c>
      <c r="I147" t="str">
        <f>_xlfn.XLOOKUP(E147,Index!$O:$O,Index!$P:$P,)</f>
        <v>Accounts Payable</v>
      </c>
      <c r="J147">
        <f>_xlfn.XLOOKUP(E147,Index!$O:$O,Index!$R:$R,)</f>
        <v>0</v>
      </c>
      <c r="K147">
        <f>_xlfn.XLOOKUP(E147,Index!$O:$O,Index!$T:$T,)</f>
        <v>0</v>
      </c>
      <c r="N147" s="31"/>
      <c r="P147" s="80"/>
    </row>
    <row r="148" spans="1:16" hidden="1" x14ac:dyDescent="0.35">
      <c r="A148" t="s">
        <v>439</v>
      </c>
      <c r="B148" t="s">
        <v>63</v>
      </c>
      <c r="C148" t="s">
        <v>64</v>
      </c>
      <c r="D148" t="s">
        <v>73</v>
      </c>
      <c r="E148">
        <v>31028</v>
      </c>
      <c r="F148" t="s">
        <v>134</v>
      </c>
      <c r="G148" s="30">
        <v>3149.51</v>
      </c>
      <c r="H148" s="68">
        <v>895</v>
      </c>
      <c r="I148" t="str">
        <f>_xlfn.XLOOKUP(E148,Index!$O:$O,Index!$P:$P,)</f>
        <v>Accounts Payable</v>
      </c>
      <c r="J148">
        <f>_xlfn.XLOOKUP(E148,Index!$O:$O,Index!$R:$R,)</f>
        <v>0</v>
      </c>
      <c r="K148">
        <f>_xlfn.XLOOKUP(E148,Index!$O:$O,Index!$T:$T,)</f>
        <v>0</v>
      </c>
      <c r="N148" s="31"/>
      <c r="P148" s="80"/>
    </row>
    <row r="149" spans="1:16" hidden="1" x14ac:dyDescent="0.35">
      <c r="A149" t="s">
        <v>439</v>
      </c>
      <c r="B149" t="s">
        <v>63</v>
      </c>
      <c r="C149" t="s">
        <v>64</v>
      </c>
      <c r="D149" t="s">
        <v>73</v>
      </c>
      <c r="E149">
        <v>31029</v>
      </c>
      <c r="F149" t="s">
        <v>135</v>
      </c>
      <c r="G149" s="30">
        <v>2721.21</v>
      </c>
      <c r="H149" s="68">
        <v>773.29</v>
      </c>
      <c r="I149" t="str">
        <f>_xlfn.XLOOKUP(E149,Index!$O:$O,Index!$P:$P,)</f>
        <v>Accounts Payable</v>
      </c>
      <c r="J149">
        <f>_xlfn.XLOOKUP(E149,Index!$O:$O,Index!$R:$R,)</f>
        <v>0</v>
      </c>
      <c r="K149">
        <f>_xlfn.XLOOKUP(E149,Index!$O:$O,Index!$T:$T,)</f>
        <v>0</v>
      </c>
      <c r="N149" s="31"/>
      <c r="P149" s="80"/>
    </row>
    <row r="150" spans="1:16" hidden="1" x14ac:dyDescent="0.35">
      <c r="A150" t="s">
        <v>439</v>
      </c>
      <c r="B150" t="s">
        <v>63</v>
      </c>
      <c r="C150" t="s">
        <v>64</v>
      </c>
      <c r="D150" t="s">
        <v>73</v>
      </c>
      <c r="E150">
        <v>31030</v>
      </c>
      <c r="F150" t="s">
        <v>136</v>
      </c>
      <c r="G150" s="30">
        <v>5144.78</v>
      </c>
      <c r="H150" s="68">
        <v>1462</v>
      </c>
      <c r="I150" t="str">
        <f>_xlfn.XLOOKUP(E150,Index!$O:$O,Index!$P:$P,)</f>
        <v>Accounts Payable</v>
      </c>
      <c r="J150">
        <f>_xlfn.XLOOKUP(E150,Index!$O:$O,Index!$R:$R,)</f>
        <v>0</v>
      </c>
      <c r="K150">
        <f>_xlfn.XLOOKUP(E150,Index!$O:$O,Index!$T:$T,)</f>
        <v>0</v>
      </c>
      <c r="N150" s="31"/>
      <c r="P150" s="80"/>
    </row>
    <row r="151" spans="1:16" hidden="1" x14ac:dyDescent="0.35">
      <c r="A151" t="s">
        <v>439</v>
      </c>
      <c r="B151" t="s">
        <v>63</v>
      </c>
      <c r="C151" t="s">
        <v>64</v>
      </c>
      <c r="D151" t="s">
        <v>73</v>
      </c>
      <c r="E151">
        <v>31033</v>
      </c>
      <c r="F151" t="s">
        <v>137</v>
      </c>
      <c r="G151" s="30">
        <v>52836.62</v>
      </c>
      <c r="H151" s="68">
        <v>15014.67</v>
      </c>
      <c r="I151" t="str">
        <f>_xlfn.XLOOKUP(E151,Index!$O:$O,Index!$P:$P,)</f>
        <v>Accounts Payable</v>
      </c>
      <c r="J151">
        <f>_xlfn.XLOOKUP(E151,Index!$O:$O,Index!$R:$R,)</f>
        <v>0</v>
      </c>
      <c r="K151">
        <f>_xlfn.XLOOKUP(E151,Index!$O:$O,Index!$T:$T,)</f>
        <v>0</v>
      </c>
      <c r="N151" s="31"/>
      <c r="P151" s="80"/>
    </row>
    <row r="152" spans="1:16" hidden="1" x14ac:dyDescent="0.35">
      <c r="A152" t="s">
        <v>439</v>
      </c>
      <c r="B152" t="s">
        <v>63</v>
      </c>
      <c r="C152" t="s">
        <v>64</v>
      </c>
      <c r="D152" t="s">
        <v>73</v>
      </c>
      <c r="E152">
        <v>31035</v>
      </c>
      <c r="F152" t="s">
        <v>17550</v>
      </c>
      <c r="G152" s="30">
        <v>-3450.38</v>
      </c>
      <c r="H152" s="68">
        <v>-980.5</v>
      </c>
      <c r="I152" t="str">
        <f>_xlfn.XLOOKUP(E152,Index!$O:$O,Index!$P:$P,)</f>
        <v>Accounts Payable</v>
      </c>
      <c r="J152">
        <f>_xlfn.XLOOKUP(E152,Index!$O:$O,Index!$R:$R,)</f>
        <v>0</v>
      </c>
      <c r="K152">
        <f>_xlfn.XLOOKUP(E152,Index!$O:$O,Index!$T:$T,)</f>
        <v>0</v>
      </c>
      <c r="N152" s="31"/>
      <c r="P152" s="80"/>
    </row>
    <row r="153" spans="1:16" hidden="1" x14ac:dyDescent="0.35">
      <c r="A153" t="s">
        <v>439</v>
      </c>
      <c r="B153" t="s">
        <v>63</v>
      </c>
      <c r="C153" t="s">
        <v>64</v>
      </c>
      <c r="D153" t="s">
        <v>73</v>
      </c>
      <c r="E153">
        <v>31036</v>
      </c>
      <c r="F153" t="s">
        <v>138</v>
      </c>
      <c r="G153" s="30">
        <v>4360.04</v>
      </c>
      <c r="H153" s="68">
        <v>1239</v>
      </c>
      <c r="I153" t="str">
        <f>_xlfn.XLOOKUP(E153,Index!$O:$O,Index!$P:$P,)</f>
        <v>Accounts Payable</v>
      </c>
      <c r="J153">
        <f>_xlfn.XLOOKUP(E153,Index!$O:$O,Index!$R:$R,)</f>
        <v>0</v>
      </c>
      <c r="K153">
        <f>_xlfn.XLOOKUP(E153,Index!$O:$O,Index!$T:$T,)</f>
        <v>0</v>
      </c>
      <c r="N153" s="31"/>
      <c r="P153" s="80"/>
    </row>
    <row r="154" spans="1:16" hidden="1" x14ac:dyDescent="0.35">
      <c r="A154" t="s">
        <v>439</v>
      </c>
      <c r="B154" t="s">
        <v>63</v>
      </c>
      <c r="C154" t="s">
        <v>64</v>
      </c>
      <c r="D154" t="s">
        <v>73</v>
      </c>
      <c r="E154">
        <v>31044</v>
      </c>
      <c r="F154" t="s">
        <v>139</v>
      </c>
      <c r="G154" s="30">
        <v>-26392.5</v>
      </c>
      <c r="H154" s="68">
        <v>-7500</v>
      </c>
      <c r="I154" t="str">
        <f>_xlfn.XLOOKUP(E154,Index!$O:$O,Index!$P:$P,)</f>
        <v>Accounts Payable</v>
      </c>
      <c r="J154">
        <f>_xlfn.XLOOKUP(E154,Index!$O:$O,Index!$R:$R,)</f>
        <v>0</v>
      </c>
      <c r="K154">
        <f>_xlfn.XLOOKUP(E154,Index!$O:$O,Index!$T:$T,)</f>
        <v>0</v>
      </c>
      <c r="N154" s="31"/>
      <c r="P154" s="80"/>
    </row>
    <row r="155" spans="1:16" hidden="1" x14ac:dyDescent="0.35">
      <c r="A155" t="s">
        <v>439</v>
      </c>
      <c r="B155" t="s">
        <v>63</v>
      </c>
      <c r="C155" t="s">
        <v>64</v>
      </c>
      <c r="D155" t="s">
        <v>73</v>
      </c>
      <c r="E155">
        <v>31050</v>
      </c>
      <c r="F155" t="s">
        <v>140</v>
      </c>
      <c r="G155" s="30">
        <v>759.26</v>
      </c>
      <c r="H155" s="68">
        <v>215.76</v>
      </c>
      <c r="I155" t="str">
        <f>_xlfn.XLOOKUP(E155,Index!$O:$O,Index!$P:$P,)</f>
        <v>Accounts Payable</v>
      </c>
      <c r="J155">
        <f>_xlfn.XLOOKUP(E155,Index!$O:$O,Index!$R:$R,)</f>
        <v>0</v>
      </c>
      <c r="K155">
        <f>_xlfn.XLOOKUP(E155,Index!$O:$O,Index!$T:$T,)</f>
        <v>0</v>
      </c>
      <c r="N155" s="31"/>
      <c r="P155" s="80"/>
    </row>
    <row r="156" spans="1:16" hidden="1" x14ac:dyDescent="0.35">
      <c r="A156" t="s">
        <v>439</v>
      </c>
      <c r="B156" t="s">
        <v>63</v>
      </c>
      <c r="C156" t="s">
        <v>64</v>
      </c>
      <c r="D156" t="s">
        <v>73</v>
      </c>
      <c r="E156">
        <v>31055</v>
      </c>
      <c r="F156" t="s">
        <v>141</v>
      </c>
      <c r="G156" s="30">
        <v>700.28</v>
      </c>
      <c r="H156" s="68">
        <v>199</v>
      </c>
      <c r="I156" t="str">
        <f>_xlfn.XLOOKUP(E156,Index!$O:$O,Index!$P:$P,)</f>
        <v>Accounts Payable</v>
      </c>
      <c r="J156">
        <f>_xlfn.XLOOKUP(E156,Index!$O:$O,Index!$R:$R,)</f>
        <v>0</v>
      </c>
      <c r="K156">
        <f>_xlfn.XLOOKUP(E156,Index!$O:$O,Index!$T:$T,)</f>
        <v>0</v>
      </c>
      <c r="N156" s="31"/>
      <c r="P156" s="80"/>
    </row>
    <row r="157" spans="1:16" hidden="1" x14ac:dyDescent="0.35">
      <c r="A157" t="s">
        <v>439</v>
      </c>
      <c r="B157" t="s">
        <v>63</v>
      </c>
      <c r="C157" t="s">
        <v>64</v>
      </c>
      <c r="D157" t="s">
        <v>73</v>
      </c>
      <c r="E157">
        <v>31057</v>
      </c>
      <c r="F157" t="s">
        <v>142</v>
      </c>
      <c r="G157" s="30">
        <v>1412.53</v>
      </c>
      <c r="H157" s="68">
        <v>401.4</v>
      </c>
      <c r="I157" t="str">
        <f>_xlfn.XLOOKUP(E157,Index!$O:$O,Index!$P:$P,)</f>
        <v>Accounts Payable</v>
      </c>
      <c r="J157">
        <f>_xlfn.XLOOKUP(E157,Index!$O:$O,Index!$R:$R,)</f>
        <v>0</v>
      </c>
      <c r="K157">
        <f>_xlfn.XLOOKUP(E157,Index!$O:$O,Index!$T:$T,)</f>
        <v>0</v>
      </c>
      <c r="N157" s="31"/>
      <c r="P157" s="80"/>
    </row>
    <row r="158" spans="1:16" hidden="1" x14ac:dyDescent="0.35">
      <c r="A158" t="s">
        <v>439</v>
      </c>
      <c r="B158" t="s">
        <v>63</v>
      </c>
      <c r="C158" t="s">
        <v>64</v>
      </c>
      <c r="D158" t="s">
        <v>73</v>
      </c>
      <c r="E158">
        <v>31058</v>
      </c>
      <c r="F158" t="s">
        <v>143</v>
      </c>
      <c r="G158" s="30">
        <v>5926</v>
      </c>
      <c r="H158" s="68">
        <v>1684</v>
      </c>
      <c r="I158" t="str">
        <f>_xlfn.XLOOKUP(E158,Index!$O:$O,Index!$P:$P,)</f>
        <v>Accounts Payable</v>
      </c>
      <c r="J158">
        <f>_xlfn.XLOOKUP(E158,Index!$O:$O,Index!$R:$R,)</f>
        <v>0</v>
      </c>
      <c r="K158">
        <f>_xlfn.XLOOKUP(E158,Index!$O:$O,Index!$T:$T,)</f>
        <v>0</v>
      </c>
      <c r="N158" s="31"/>
      <c r="P158" s="80"/>
    </row>
    <row r="159" spans="1:16" hidden="1" x14ac:dyDescent="0.35">
      <c r="A159" t="s">
        <v>439</v>
      </c>
      <c r="B159" t="s">
        <v>63</v>
      </c>
      <c r="C159" t="s">
        <v>64</v>
      </c>
      <c r="D159" t="s">
        <v>73</v>
      </c>
      <c r="E159">
        <v>31061</v>
      </c>
      <c r="F159" t="s">
        <v>144</v>
      </c>
      <c r="G159" s="30">
        <v>564.03</v>
      </c>
      <c r="H159" s="68">
        <v>160.28</v>
      </c>
      <c r="I159" t="str">
        <f>_xlfn.XLOOKUP(E159,Index!$O:$O,Index!$P:$P,)</f>
        <v>Accounts Payable</v>
      </c>
      <c r="J159">
        <f>_xlfn.XLOOKUP(E159,Index!$O:$O,Index!$R:$R,)</f>
        <v>0</v>
      </c>
      <c r="K159">
        <f>_xlfn.XLOOKUP(E159,Index!$O:$O,Index!$T:$T,)</f>
        <v>0</v>
      </c>
      <c r="N159" s="31"/>
      <c r="P159" s="80"/>
    </row>
    <row r="160" spans="1:16" hidden="1" x14ac:dyDescent="0.35">
      <c r="A160" t="s">
        <v>439</v>
      </c>
      <c r="B160" t="s">
        <v>63</v>
      </c>
      <c r="C160" t="s">
        <v>64</v>
      </c>
      <c r="D160" t="s">
        <v>73</v>
      </c>
      <c r="E160">
        <v>31064</v>
      </c>
      <c r="F160" t="s">
        <v>145</v>
      </c>
      <c r="G160" s="30">
        <v>-17595</v>
      </c>
      <c r="H160" s="68">
        <v>-5000</v>
      </c>
      <c r="I160" t="str">
        <f>_xlfn.XLOOKUP(E160,Index!$O:$O,Index!$P:$P,)</f>
        <v>Accounts Payable</v>
      </c>
      <c r="J160">
        <f>_xlfn.XLOOKUP(E160,Index!$O:$O,Index!$R:$R,)</f>
        <v>0</v>
      </c>
      <c r="K160">
        <f>_xlfn.XLOOKUP(E160,Index!$O:$O,Index!$T:$T,)</f>
        <v>0</v>
      </c>
      <c r="N160" s="31"/>
      <c r="P160" s="80"/>
    </row>
    <row r="161" spans="1:16" hidden="1" x14ac:dyDescent="0.35">
      <c r="A161" t="s">
        <v>439</v>
      </c>
      <c r="B161" t="s">
        <v>63</v>
      </c>
      <c r="C161" t="s">
        <v>64</v>
      </c>
      <c r="D161" t="s">
        <v>73</v>
      </c>
      <c r="E161">
        <v>31068</v>
      </c>
      <c r="F161" t="s">
        <v>146</v>
      </c>
      <c r="G161" s="30">
        <v>380.05</v>
      </c>
      <c r="H161" s="68">
        <v>108</v>
      </c>
      <c r="I161" t="str">
        <f>_xlfn.XLOOKUP(E161,Index!$O:$O,Index!$P:$P,)</f>
        <v>Accounts Payable</v>
      </c>
      <c r="J161">
        <f>_xlfn.XLOOKUP(E161,Index!$O:$O,Index!$R:$R,)</f>
        <v>0</v>
      </c>
      <c r="K161">
        <f>_xlfn.XLOOKUP(E161,Index!$O:$O,Index!$T:$T,)</f>
        <v>0</v>
      </c>
      <c r="N161" s="31"/>
      <c r="P161" s="80"/>
    </row>
    <row r="162" spans="1:16" hidden="1" x14ac:dyDescent="0.35">
      <c r="A162" t="s">
        <v>439</v>
      </c>
      <c r="B162" t="s">
        <v>63</v>
      </c>
      <c r="C162" t="s">
        <v>64</v>
      </c>
      <c r="D162" t="s">
        <v>73</v>
      </c>
      <c r="E162">
        <v>31069</v>
      </c>
      <c r="F162" t="s">
        <v>147</v>
      </c>
      <c r="G162" s="30">
        <v>369.49</v>
      </c>
      <c r="H162" s="68">
        <v>105</v>
      </c>
      <c r="I162" t="str">
        <f>_xlfn.XLOOKUP(E162,Index!$O:$O,Index!$P:$P,)</f>
        <v>Accounts Payable</v>
      </c>
      <c r="J162">
        <f>_xlfn.XLOOKUP(E162,Index!$O:$O,Index!$R:$R,)</f>
        <v>0</v>
      </c>
      <c r="K162">
        <f>_xlfn.XLOOKUP(E162,Index!$O:$O,Index!$T:$T,)</f>
        <v>0</v>
      </c>
      <c r="N162" s="31"/>
      <c r="P162" s="80"/>
    </row>
    <row r="163" spans="1:16" hidden="1" x14ac:dyDescent="0.35">
      <c r="A163" t="s">
        <v>439</v>
      </c>
      <c r="B163" t="s">
        <v>63</v>
      </c>
      <c r="C163" t="s">
        <v>64</v>
      </c>
      <c r="D163" t="s">
        <v>73</v>
      </c>
      <c r="E163">
        <v>31075</v>
      </c>
      <c r="F163" t="s">
        <v>694</v>
      </c>
      <c r="G163" s="30">
        <v>191.93</v>
      </c>
      <c r="H163" s="68">
        <v>54.54</v>
      </c>
      <c r="I163" t="str">
        <f>_xlfn.XLOOKUP(E163,Index!$O:$O,Index!$P:$P,)</f>
        <v>Accounts Payable</v>
      </c>
      <c r="J163">
        <f>_xlfn.XLOOKUP(E163,Index!$O:$O,Index!$R:$R,)</f>
        <v>0</v>
      </c>
      <c r="K163">
        <f>_xlfn.XLOOKUP(E163,Index!$O:$O,Index!$T:$T,)</f>
        <v>0</v>
      </c>
      <c r="N163" s="31"/>
      <c r="P163" s="80"/>
    </row>
    <row r="164" spans="1:16" hidden="1" x14ac:dyDescent="0.35">
      <c r="A164" t="s">
        <v>439</v>
      </c>
      <c r="B164" t="s">
        <v>63</v>
      </c>
      <c r="C164" t="s">
        <v>64</v>
      </c>
      <c r="D164" t="s">
        <v>73</v>
      </c>
      <c r="E164">
        <v>31089</v>
      </c>
      <c r="F164" t="s">
        <v>695</v>
      </c>
      <c r="G164" s="30">
        <v>-14651.32</v>
      </c>
      <c r="H164" s="68">
        <v>-4163.49</v>
      </c>
      <c r="I164" t="str">
        <f>_xlfn.XLOOKUP(E164,Index!$O:$O,Index!$P:$P,)</f>
        <v>Accounts Payable</v>
      </c>
      <c r="J164">
        <f>_xlfn.XLOOKUP(E164,Index!$O:$O,Index!$R:$R,)</f>
        <v>0</v>
      </c>
      <c r="K164">
        <f>_xlfn.XLOOKUP(E164,Index!$O:$O,Index!$T:$T,)</f>
        <v>0</v>
      </c>
      <c r="N164" s="31"/>
      <c r="P164" s="80"/>
    </row>
    <row r="165" spans="1:16" hidden="1" x14ac:dyDescent="0.35">
      <c r="A165" t="s">
        <v>439</v>
      </c>
      <c r="B165" t="s">
        <v>63</v>
      </c>
      <c r="C165" t="s">
        <v>64</v>
      </c>
      <c r="D165" t="s">
        <v>73</v>
      </c>
      <c r="E165">
        <v>31097</v>
      </c>
      <c r="F165" t="s">
        <v>148</v>
      </c>
      <c r="G165" s="30">
        <v>510.26</v>
      </c>
      <c r="H165" s="68">
        <v>145</v>
      </c>
      <c r="I165" t="str">
        <f>_xlfn.XLOOKUP(E165,Index!$O:$O,Index!$P:$P,)</f>
        <v>Accounts Payable</v>
      </c>
      <c r="J165">
        <f>_xlfn.XLOOKUP(E165,Index!$O:$O,Index!$R:$R,)</f>
        <v>0</v>
      </c>
      <c r="K165">
        <f>_xlfn.XLOOKUP(E165,Index!$O:$O,Index!$T:$T,)</f>
        <v>0</v>
      </c>
      <c r="N165" s="31"/>
      <c r="P165" s="80"/>
    </row>
    <row r="166" spans="1:16" hidden="1" x14ac:dyDescent="0.35">
      <c r="A166" t="s">
        <v>439</v>
      </c>
      <c r="B166" t="s">
        <v>63</v>
      </c>
      <c r="C166" t="s">
        <v>64</v>
      </c>
      <c r="D166" t="s">
        <v>73</v>
      </c>
      <c r="E166">
        <v>31107</v>
      </c>
      <c r="F166" t="s">
        <v>149</v>
      </c>
      <c r="G166" s="30">
        <v>411.72</v>
      </c>
      <c r="H166" s="68">
        <v>117</v>
      </c>
      <c r="I166" t="str">
        <f>_xlfn.XLOOKUP(E166,Index!$O:$O,Index!$P:$P,)</f>
        <v>Accounts Payable</v>
      </c>
      <c r="J166">
        <f>_xlfn.XLOOKUP(E166,Index!$O:$O,Index!$R:$R,)</f>
        <v>0</v>
      </c>
      <c r="K166">
        <f>_xlfn.XLOOKUP(E166,Index!$O:$O,Index!$T:$T,)</f>
        <v>0</v>
      </c>
      <c r="N166" s="31"/>
      <c r="P166" s="80"/>
    </row>
    <row r="167" spans="1:16" hidden="1" x14ac:dyDescent="0.35">
      <c r="A167" t="s">
        <v>439</v>
      </c>
      <c r="B167" t="s">
        <v>63</v>
      </c>
      <c r="C167" t="s">
        <v>64</v>
      </c>
      <c r="D167" t="s">
        <v>73</v>
      </c>
      <c r="E167">
        <v>31108</v>
      </c>
      <c r="F167" t="s">
        <v>150</v>
      </c>
      <c r="G167" s="30">
        <v>2815.2</v>
      </c>
      <c r="H167" s="68">
        <v>800</v>
      </c>
      <c r="I167" t="str">
        <f>_xlfn.XLOOKUP(E167,Index!$O:$O,Index!$P:$P,)</f>
        <v>Accounts Payable</v>
      </c>
      <c r="J167">
        <f>_xlfn.XLOOKUP(E167,Index!$O:$O,Index!$R:$R,)</f>
        <v>0</v>
      </c>
      <c r="K167">
        <f>_xlfn.XLOOKUP(E167,Index!$O:$O,Index!$T:$T,)</f>
        <v>0</v>
      </c>
      <c r="N167" s="31"/>
      <c r="P167" s="80"/>
    </row>
    <row r="168" spans="1:16" hidden="1" x14ac:dyDescent="0.35">
      <c r="A168" t="s">
        <v>439</v>
      </c>
      <c r="B168" t="s">
        <v>63</v>
      </c>
      <c r="C168" t="s">
        <v>64</v>
      </c>
      <c r="D168" t="s">
        <v>73</v>
      </c>
      <c r="E168">
        <v>31116</v>
      </c>
      <c r="F168" t="s">
        <v>151</v>
      </c>
      <c r="G168" s="30">
        <v>3800.52</v>
      </c>
      <c r="H168" s="68">
        <v>1080</v>
      </c>
      <c r="I168" t="str">
        <f>_xlfn.XLOOKUP(E168,Index!$O:$O,Index!$P:$P,)</f>
        <v>Accounts Payable</v>
      </c>
      <c r="J168">
        <f>_xlfn.XLOOKUP(E168,Index!$O:$O,Index!$R:$R,)</f>
        <v>0</v>
      </c>
      <c r="K168">
        <f>_xlfn.XLOOKUP(E168,Index!$O:$O,Index!$T:$T,)</f>
        <v>0</v>
      </c>
      <c r="N168" s="31"/>
      <c r="P168" s="80"/>
    </row>
    <row r="169" spans="1:16" hidden="1" x14ac:dyDescent="0.35">
      <c r="A169" t="s">
        <v>439</v>
      </c>
      <c r="B169" t="s">
        <v>63</v>
      </c>
      <c r="C169" t="s">
        <v>64</v>
      </c>
      <c r="D169" t="s">
        <v>73</v>
      </c>
      <c r="E169">
        <v>31122</v>
      </c>
      <c r="F169" t="s">
        <v>152</v>
      </c>
      <c r="G169" s="30">
        <v>32315.919999999998</v>
      </c>
      <c r="H169" s="68">
        <v>9183.27</v>
      </c>
      <c r="I169" t="str">
        <f>_xlfn.XLOOKUP(E169,Index!$O:$O,Index!$P:$P,)</f>
        <v>Accounts Payable</v>
      </c>
      <c r="J169">
        <f>_xlfn.XLOOKUP(E169,Index!$O:$O,Index!$R:$R,)</f>
        <v>0</v>
      </c>
      <c r="K169">
        <f>_xlfn.XLOOKUP(E169,Index!$O:$O,Index!$T:$T,)</f>
        <v>0</v>
      </c>
      <c r="N169" s="31"/>
      <c r="P169" s="80"/>
    </row>
    <row r="170" spans="1:16" hidden="1" x14ac:dyDescent="0.35">
      <c r="A170" t="s">
        <v>439</v>
      </c>
      <c r="B170" t="s">
        <v>63</v>
      </c>
      <c r="C170" t="s">
        <v>64</v>
      </c>
      <c r="D170" t="s">
        <v>73</v>
      </c>
      <c r="E170">
        <v>31124</v>
      </c>
      <c r="F170" t="s">
        <v>153</v>
      </c>
      <c r="G170" s="30">
        <v>5138.4799999999996</v>
      </c>
      <c r="H170" s="68">
        <v>1460.21</v>
      </c>
      <c r="I170" t="str">
        <f>_xlfn.XLOOKUP(E170,Index!$O:$O,Index!$P:$P,)</f>
        <v>Accounts Payable</v>
      </c>
      <c r="J170">
        <f>_xlfn.XLOOKUP(E170,Index!$O:$O,Index!$R:$R,)</f>
        <v>0</v>
      </c>
      <c r="K170">
        <f>_xlfn.XLOOKUP(E170,Index!$O:$O,Index!$T:$T,)</f>
        <v>0</v>
      </c>
      <c r="N170" s="31"/>
      <c r="P170" s="80"/>
    </row>
    <row r="171" spans="1:16" hidden="1" x14ac:dyDescent="0.35">
      <c r="A171" t="s">
        <v>439</v>
      </c>
      <c r="B171" t="s">
        <v>63</v>
      </c>
      <c r="C171" t="s">
        <v>64</v>
      </c>
      <c r="D171" t="s">
        <v>73</v>
      </c>
      <c r="E171">
        <v>31125</v>
      </c>
      <c r="F171" t="s">
        <v>154</v>
      </c>
      <c r="G171" s="30">
        <v>-1801862.6</v>
      </c>
      <c r="H171" s="68">
        <v>-512038.25</v>
      </c>
      <c r="I171" t="str">
        <f>_xlfn.XLOOKUP(E171,Index!$O:$O,Index!$P:$P,)</f>
        <v>Accounts Payable</v>
      </c>
      <c r="J171">
        <f>_xlfn.XLOOKUP(E171,Index!$O:$O,Index!$R:$R,)</f>
        <v>0</v>
      </c>
      <c r="K171">
        <f>_xlfn.XLOOKUP(E171,Index!$O:$O,Index!$T:$T,)</f>
        <v>0</v>
      </c>
      <c r="N171" s="31"/>
      <c r="P171" s="80"/>
    </row>
    <row r="172" spans="1:16" hidden="1" x14ac:dyDescent="0.35">
      <c r="A172" t="s">
        <v>439</v>
      </c>
      <c r="B172" t="s">
        <v>63</v>
      </c>
      <c r="C172" t="s">
        <v>64</v>
      </c>
      <c r="D172" t="s">
        <v>73</v>
      </c>
      <c r="E172">
        <v>31131</v>
      </c>
      <c r="F172" t="s">
        <v>155</v>
      </c>
      <c r="G172" s="30">
        <v>3564.75</v>
      </c>
      <c r="H172" s="68">
        <v>1013</v>
      </c>
      <c r="I172" t="str">
        <f>_xlfn.XLOOKUP(E172,Index!$O:$O,Index!$P:$P,)</f>
        <v>Accounts Payable</v>
      </c>
      <c r="J172">
        <f>_xlfn.XLOOKUP(E172,Index!$O:$O,Index!$R:$R,)</f>
        <v>0</v>
      </c>
      <c r="K172">
        <f>_xlfn.XLOOKUP(E172,Index!$O:$O,Index!$T:$T,)</f>
        <v>0</v>
      </c>
      <c r="N172" s="31"/>
      <c r="P172" s="80"/>
    </row>
    <row r="173" spans="1:16" hidden="1" x14ac:dyDescent="0.35">
      <c r="A173" t="s">
        <v>439</v>
      </c>
      <c r="B173" t="s">
        <v>63</v>
      </c>
      <c r="C173" t="s">
        <v>64</v>
      </c>
      <c r="D173" t="s">
        <v>73</v>
      </c>
      <c r="E173">
        <v>31132</v>
      </c>
      <c r="F173" t="s">
        <v>1376</v>
      </c>
      <c r="G173" s="30">
        <v>16329.2</v>
      </c>
      <c r="H173" s="68">
        <v>4640.3</v>
      </c>
      <c r="I173" t="str">
        <f>_xlfn.XLOOKUP(E173,Index!$O:$O,Index!$P:$P,)</f>
        <v>Accounts Payable</v>
      </c>
      <c r="J173">
        <f>_xlfn.XLOOKUP(E173,Index!$O:$O,Index!$R:$R,)</f>
        <v>0</v>
      </c>
      <c r="K173">
        <f>_xlfn.XLOOKUP(E173,Index!$O:$O,Index!$T:$T,)</f>
        <v>0</v>
      </c>
      <c r="N173" s="31"/>
      <c r="P173" s="80"/>
    </row>
    <row r="174" spans="1:16" hidden="1" x14ac:dyDescent="0.35">
      <c r="A174" t="s">
        <v>439</v>
      </c>
      <c r="B174" t="s">
        <v>63</v>
      </c>
      <c r="C174" t="s">
        <v>64</v>
      </c>
      <c r="D174" t="s">
        <v>73</v>
      </c>
      <c r="E174">
        <v>31139</v>
      </c>
      <c r="F174" t="s">
        <v>158</v>
      </c>
      <c r="G174" s="30">
        <v>633.41999999999996</v>
      </c>
      <c r="H174" s="68">
        <v>180</v>
      </c>
      <c r="I174" t="str">
        <f>_xlfn.XLOOKUP(E174,Index!$O:$O,Index!$P:$P,)</f>
        <v>Accounts Payable</v>
      </c>
      <c r="J174">
        <f>_xlfn.XLOOKUP(E174,Index!$O:$O,Index!$R:$R,)</f>
        <v>0</v>
      </c>
      <c r="K174">
        <f>_xlfn.XLOOKUP(E174,Index!$O:$O,Index!$T:$T,)</f>
        <v>0</v>
      </c>
      <c r="N174" s="31"/>
      <c r="P174" s="80"/>
    </row>
    <row r="175" spans="1:16" hidden="1" x14ac:dyDescent="0.35">
      <c r="A175" t="s">
        <v>439</v>
      </c>
      <c r="B175" t="s">
        <v>63</v>
      </c>
      <c r="C175" t="s">
        <v>64</v>
      </c>
      <c r="D175" t="s">
        <v>73</v>
      </c>
      <c r="E175">
        <v>31141</v>
      </c>
      <c r="F175" t="s">
        <v>159</v>
      </c>
      <c r="G175" s="30">
        <v>-2623.35</v>
      </c>
      <c r="H175" s="68">
        <v>-745.48</v>
      </c>
      <c r="I175" t="str">
        <f>_xlfn.XLOOKUP(E175,Index!$O:$O,Index!$P:$P,)</f>
        <v>Accounts Payable</v>
      </c>
      <c r="J175">
        <f>_xlfn.XLOOKUP(E175,Index!$O:$O,Index!$R:$R,)</f>
        <v>0</v>
      </c>
      <c r="K175">
        <f>_xlfn.XLOOKUP(E175,Index!$O:$O,Index!$T:$T,)</f>
        <v>0</v>
      </c>
      <c r="N175" s="31"/>
      <c r="P175" s="80"/>
    </row>
    <row r="176" spans="1:16" hidden="1" x14ac:dyDescent="0.35">
      <c r="A176" t="s">
        <v>439</v>
      </c>
      <c r="B176" t="s">
        <v>63</v>
      </c>
      <c r="C176" t="s">
        <v>64</v>
      </c>
      <c r="D176" t="s">
        <v>73</v>
      </c>
      <c r="E176">
        <v>31147</v>
      </c>
      <c r="F176" t="s">
        <v>160</v>
      </c>
      <c r="G176" s="30">
        <v>703.8</v>
      </c>
      <c r="H176" s="68">
        <v>200</v>
      </c>
      <c r="I176" t="str">
        <f>_xlfn.XLOOKUP(E176,Index!$O:$O,Index!$P:$P,)</f>
        <v>Accounts Payable</v>
      </c>
      <c r="J176">
        <f>_xlfn.XLOOKUP(E176,Index!$O:$O,Index!$R:$R,)</f>
        <v>0</v>
      </c>
      <c r="K176">
        <f>_xlfn.XLOOKUP(E176,Index!$O:$O,Index!$T:$T,)</f>
        <v>0</v>
      </c>
      <c r="N176" s="31"/>
      <c r="P176" s="80"/>
    </row>
    <row r="177" spans="1:16" hidden="1" x14ac:dyDescent="0.35">
      <c r="A177" t="s">
        <v>439</v>
      </c>
      <c r="B177" t="s">
        <v>63</v>
      </c>
      <c r="C177" t="s">
        <v>64</v>
      </c>
      <c r="D177" t="s">
        <v>73</v>
      </c>
      <c r="E177">
        <v>31150</v>
      </c>
      <c r="F177" t="s">
        <v>161</v>
      </c>
      <c r="G177" s="30">
        <v>-591.19000000000005</v>
      </c>
      <c r="H177" s="68">
        <v>-168</v>
      </c>
      <c r="I177" t="str">
        <f>_xlfn.XLOOKUP(E177,Index!$O:$O,Index!$P:$P,)</f>
        <v>Accounts Payable</v>
      </c>
      <c r="J177">
        <f>_xlfn.XLOOKUP(E177,Index!$O:$O,Index!$R:$R,)</f>
        <v>0</v>
      </c>
      <c r="K177">
        <f>_xlfn.XLOOKUP(E177,Index!$O:$O,Index!$T:$T,)</f>
        <v>0</v>
      </c>
      <c r="N177" s="31"/>
      <c r="P177" s="80"/>
    </row>
    <row r="178" spans="1:16" hidden="1" x14ac:dyDescent="0.35">
      <c r="A178" t="s">
        <v>439</v>
      </c>
      <c r="B178" t="s">
        <v>63</v>
      </c>
      <c r="C178" t="s">
        <v>64</v>
      </c>
      <c r="D178" t="s">
        <v>73</v>
      </c>
      <c r="E178">
        <v>31153</v>
      </c>
      <c r="F178" t="s">
        <v>1358</v>
      </c>
      <c r="G178" s="30">
        <v>-27096.3</v>
      </c>
      <c r="H178" s="68">
        <v>-7700</v>
      </c>
      <c r="I178" t="str">
        <f>_xlfn.XLOOKUP(E178,Index!$O:$O,Index!$P:$P,)</f>
        <v>Accounts Payable</v>
      </c>
      <c r="J178">
        <f>_xlfn.XLOOKUP(E178,Index!$O:$O,Index!$R:$R,)</f>
        <v>0</v>
      </c>
      <c r="K178">
        <f>_xlfn.XLOOKUP(E178,Index!$O:$O,Index!$T:$T,)</f>
        <v>0</v>
      </c>
      <c r="N178" s="31"/>
      <c r="P178" s="80"/>
    </row>
    <row r="179" spans="1:16" hidden="1" x14ac:dyDescent="0.35">
      <c r="A179" t="s">
        <v>439</v>
      </c>
      <c r="B179" t="s">
        <v>63</v>
      </c>
      <c r="C179" t="s">
        <v>64</v>
      </c>
      <c r="D179" t="s">
        <v>73</v>
      </c>
      <c r="E179">
        <v>31157</v>
      </c>
      <c r="F179" t="s">
        <v>162</v>
      </c>
      <c r="G179" s="30">
        <v>105.57</v>
      </c>
      <c r="H179" s="68">
        <v>30</v>
      </c>
      <c r="I179" t="str">
        <f>_xlfn.XLOOKUP(E179,Index!$O:$O,Index!$P:$P,)</f>
        <v>Accounts Payable</v>
      </c>
      <c r="J179">
        <f>_xlfn.XLOOKUP(E179,Index!$O:$O,Index!$R:$R,)</f>
        <v>0</v>
      </c>
      <c r="K179">
        <f>_xlfn.XLOOKUP(E179,Index!$O:$O,Index!$T:$T,)</f>
        <v>0</v>
      </c>
      <c r="N179" s="31"/>
      <c r="P179" s="80"/>
    </row>
    <row r="180" spans="1:16" hidden="1" x14ac:dyDescent="0.35">
      <c r="A180" t="s">
        <v>439</v>
      </c>
      <c r="B180" t="s">
        <v>63</v>
      </c>
      <c r="C180" t="s">
        <v>64</v>
      </c>
      <c r="D180" t="s">
        <v>73</v>
      </c>
      <c r="E180">
        <v>31158</v>
      </c>
      <c r="F180" t="s">
        <v>163</v>
      </c>
      <c r="G180" s="30">
        <v>834</v>
      </c>
      <c r="H180" s="68">
        <v>237</v>
      </c>
      <c r="I180" t="str">
        <f>_xlfn.XLOOKUP(E180,Index!$O:$O,Index!$P:$P,)</f>
        <v>Accounts Payable</v>
      </c>
      <c r="J180">
        <f>_xlfn.XLOOKUP(E180,Index!$O:$O,Index!$R:$R,)</f>
        <v>0</v>
      </c>
      <c r="K180">
        <f>_xlfn.XLOOKUP(E180,Index!$O:$O,Index!$T:$T,)</f>
        <v>0</v>
      </c>
      <c r="N180" s="31"/>
      <c r="P180" s="80"/>
    </row>
    <row r="181" spans="1:16" hidden="1" x14ac:dyDescent="0.35">
      <c r="A181" t="s">
        <v>439</v>
      </c>
      <c r="B181" t="s">
        <v>63</v>
      </c>
      <c r="C181" t="s">
        <v>64</v>
      </c>
      <c r="D181" t="s">
        <v>73</v>
      </c>
      <c r="E181">
        <v>31159</v>
      </c>
      <c r="F181" t="s">
        <v>164</v>
      </c>
      <c r="G181" s="30">
        <v>3343.05</v>
      </c>
      <c r="H181" s="68">
        <v>950</v>
      </c>
      <c r="I181" t="str">
        <f>_xlfn.XLOOKUP(E181,Index!$O:$O,Index!$P:$P,)</f>
        <v>Accounts Payable</v>
      </c>
      <c r="J181">
        <f>_xlfn.XLOOKUP(E181,Index!$O:$O,Index!$R:$R,)</f>
        <v>0</v>
      </c>
      <c r="K181">
        <f>_xlfn.XLOOKUP(E181,Index!$O:$O,Index!$T:$T,)</f>
        <v>0</v>
      </c>
      <c r="N181" s="31"/>
      <c r="P181" s="80"/>
    </row>
    <row r="182" spans="1:16" hidden="1" x14ac:dyDescent="0.35">
      <c r="A182" t="s">
        <v>439</v>
      </c>
      <c r="B182" t="s">
        <v>63</v>
      </c>
      <c r="C182" t="s">
        <v>64</v>
      </c>
      <c r="D182" t="s">
        <v>73</v>
      </c>
      <c r="E182">
        <v>31170</v>
      </c>
      <c r="F182" t="s">
        <v>1311</v>
      </c>
      <c r="G182" s="30">
        <v>-21001.39</v>
      </c>
      <c r="H182" s="68">
        <v>-5968</v>
      </c>
      <c r="I182" t="str">
        <f>_xlfn.XLOOKUP(E182,Index!$O:$O,Index!$P:$P,)</f>
        <v>Accounts Payable</v>
      </c>
      <c r="J182">
        <f>_xlfn.XLOOKUP(E182,Index!$O:$O,Index!$R:$R,)</f>
        <v>0</v>
      </c>
      <c r="K182">
        <f>_xlfn.XLOOKUP(E182,Index!$O:$O,Index!$T:$T,)</f>
        <v>0</v>
      </c>
      <c r="N182" s="31"/>
      <c r="P182" s="80"/>
    </row>
    <row r="183" spans="1:16" hidden="1" x14ac:dyDescent="0.35">
      <c r="A183" t="s">
        <v>439</v>
      </c>
      <c r="B183" t="s">
        <v>63</v>
      </c>
      <c r="C183" t="s">
        <v>64</v>
      </c>
      <c r="D183" t="s">
        <v>73</v>
      </c>
      <c r="E183">
        <v>31181</v>
      </c>
      <c r="F183" t="s">
        <v>166</v>
      </c>
      <c r="G183" s="30">
        <v>-15929.35</v>
      </c>
      <c r="H183" s="68">
        <v>-4526.67</v>
      </c>
      <c r="I183" t="str">
        <f>_xlfn.XLOOKUP(E183,Index!$O:$O,Index!$P:$P,)</f>
        <v>Accounts Payable</v>
      </c>
      <c r="J183">
        <f>_xlfn.XLOOKUP(E183,Index!$O:$O,Index!$R:$R,)</f>
        <v>0</v>
      </c>
      <c r="K183">
        <f>_xlfn.XLOOKUP(E183,Index!$O:$O,Index!$T:$T,)</f>
        <v>0</v>
      </c>
      <c r="N183" s="31"/>
      <c r="P183" s="80"/>
    </row>
    <row r="184" spans="1:16" hidden="1" x14ac:dyDescent="0.35">
      <c r="A184" t="s">
        <v>439</v>
      </c>
      <c r="B184" t="s">
        <v>63</v>
      </c>
      <c r="C184" t="s">
        <v>64</v>
      </c>
      <c r="D184" t="s">
        <v>73</v>
      </c>
      <c r="E184">
        <v>31185</v>
      </c>
      <c r="F184" t="s">
        <v>168</v>
      </c>
      <c r="G184" s="30">
        <v>-2464.25</v>
      </c>
      <c r="H184" s="68">
        <v>-700.27</v>
      </c>
      <c r="I184" t="str">
        <f>_xlfn.XLOOKUP(E184,Index!$O:$O,Index!$P:$P,)</f>
        <v>Accounts Payable</v>
      </c>
      <c r="J184">
        <f>_xlfn.XLOOKUP(E184,Index!$O:$O,Index!$R:$R,)</f>
        <v>0</v>
      </c>
      <c r="K184">
        <f>_xlfn.XLOOKUP(E184,Index!$O:$O,Index!$T:$T,)</f>
        <v>0</v>
      </c>
      <c r="N184" s="31"/>
      <c r="P184" s="80"/>
    </row>
    <row r="185" spans="1:16" hidden="1" x14ac:dyDescent="0.35">
      <c r="A185" t="s">
        <v>439</v>
      </c>
      <c r="B185" t="s">
        <v>63</v>
      </c>
      <c r="C185" t="s">
        <v>64</v>
      </c>
      <c r="D185" t="s">
        <v>73</v>
      </c>
      <c r="E185">
        <v>31192</v>
      </c>
      <c r="F185" t="s">
        <v>170</v>
      </c>
      <c r="G185" s="30">
        <v>337.82</v>
      </c>
      <c r="H185" s="68">
        <v>96</v>
      </c>
      <c r="I185" t="str">
        <f>_xlfn.XLOOKUP(E185,Index!$O:$O,Index!$P:$P,)</f>
        <v>Accounts Payable</v>
      </c>
      <c r="J185">
        <f>_xlfn.XLOOKUP(E185,Index!$O:$O,Index!$R:$R,)</f>
        <v>0</v>
      </c>
      <c r="K185">
        <f>_xlfn.XLOOKUP(E185,Index!$O:$O,Index!$T:$T,)</f>
        <v>0</v>
      </c>
      <c r="N185" s="31"/>
      <c r="P185" s="80"/>
    </row>
    <row r="186" spans="1:16" hidden="1" x14ac:dyDescent="0.35">
      <c r="A186" t="s">
        <v>439</v>
      </c>
      <c r="B186" t="s">
        <v>63</v>
      </c>
      <c r="C186" t="s">
        <v>64</v>
      </c>
      <c r="D186" t="s">
        <v>73</v>
      </c>
      <c r="E186">
        <v>31194</v>
      </c>
      <c r="F186" t="s">
        <v>696</v>
      </c>
      <c r="G186" s="30">
        <v>-116758.59</v>
      </c>
      <c r="H186" s="68">
        <v>-33179.480000000003</v>
      </c>
      <c r="I186" t="str">
        <f>_xlfn.XLOOKUP(E186,Index!$O:$O,Index!$P:$P,)</f>
        <v>Accounts Payable</v>
      </c>
      <c r="J186">
        <f>_xlfn.XLOOKUP(E186,Index!$O:$O,Index!$R:$R,)</f>
        <v>0</v>
      </c>
      <c r="K186">
        <f>_xlfn.XLOOKUP(E186,Index!$O:$O,Index!$T:$T,)</f>
        <v>0</v>
      </c>
      <c r="N186" s="31"/>
      <c r="P186" s="80"/>
    </row>
    <row r="187" spans="1:16" hidden="1" x14ac:dyDescent="0.35">
      <c r="A187" t="s">
        <v>439</v>
      </c>
      <c r="B187" t="s">
        <v>63</v>
      </c>
      <c r="C187" t="s">
        <v>64</v>
      </c>
      <c r="D187" t="s">
        <v>73</v>
      </c>
      <c r="E187">
        <v>31196</v>
      </c>
      <c r="F187" t="s">
        <v>171</v>
      </c>
      <c r="G187" s="30">
        <v>-1066.04</v>
      </c>
      <c r="H187" s="68">
        <v>-302.94</v>
      </c>
      <c r="I187" t="str">
        <f>_xlfn.XLOOKUP(E187,Index!$O:$O,Index!$P:$P,)</f>
        <v>Accounts Payable</v>
      </c>
      <c r="J187">
        <f>_xlfn.XLOOKUP(E187,Index!$O:$O,Index!$R:$R,)</f>
        <v>0</v>
      </c>
      <c r="K187">
        <f>_xlfn.XLOOKUP(E187,Index!$O:$O,Index!$T:$T,)</f>
        <v>0</v>
      </c>
      <c r="N187" s="31"/>
      <c r="P187" s="80"/>
    </row>
    <row r="188" spans="1:16" hidden="1" x14ac:dyDescent="0.35">
      <c r="A188" t="s">
        <v>439</v>
      </c>
      <c r="B188" t="s">
        <v>63</v>
      </c>
      <c r="C188" t="s">
        <v>64</v>
      </c>
      <c r="D188" t="s">
        <v>73</v>
      </c>
      <c r="E188">
        <v>31198</v>
      </c>
      <c r="F188" t="s">
        <v>697</v>
      </c>
      <c r="G188" s="30">
        <v>-65234.66</v>
      </c>
      <c r="H188" s="68">
        <v>-18537.84</v>
      </c>
      <c r="I188" t="str">
        <f>_xlfn.XLOOKUP(E188,Index!$O:$O,Index!$P:$P,)</f>
        <v>Accounts Payable</v>
      </c>
      <c r="J188">
        <f>_xlfn.XLOOKUP(E188,Index!$O:$O,Index!$R:$R,)</f>
        <v>0</v>
      </c>
      <c r="K188">
        <f>_xlfn.XLOOKUP(E188,Index!$O:$O,Index!$T:$T,)</f>
        <v>0</v>
      </c>
      <c r="N188" s="31"/>
      <c r="P188" s="80"/>
    </row>
    <row r="189" spans="1:16" hidden="1" x14ac:dyDescent="0.35">
      <c r="A189" t="s">
        <v>439</v>
      </c>
      <c r="B189" t="s">
        <v>63</v>
      </c>
      <c r="C189" t="s">
        <v>64</v>
      </c>
      <c r="D189" t="s">
        <v>73</v>
      </c>
      <c r="E189">
        <v>32000</v>
      </c>
      <c r="F189" t="s">
        <v>172</v>
      </c>
      <c r="G189" s="30">
        <v>4433.9799999999996</v>
      </c>
      <c r="H189" s="68">
        <v>1260.01</v>
      </c>
      <c r="I189" t="str">
        <f>_xlfn.XLOOKUP(E189,Index!$O:$O,Index!$P:$P,)</f>
        <v>Accounts Payable</v>
      </c>
      <c r="J189">
        <f>_xlfn.XLOOKUP(E189,Index!$O:$O,Index!$R:$R,)</f>
        <v>0</v>
      </c>
      <c r="K189">
        <f>_xlfn.XLOOKUP(E189,Index!$O:$O,Index!$T:$T,)</f>
        <v>0</v>
      </c>
      <c r="N189" s="31"/>
      <c r="P189" s="80"/>
    </row>
    <row r="190" spans="1:16" hidden="1" x14ac:dyDescent="0.35">
      <c r="A190" t="s">
        <v>439</v>
      </c>
      <c r="B190" t="s">
        <v>63</v>
      </c>
      <c r="C190" t="s">
        <v>64</v>
      </c>
      <c r="D190" t="s">
        <v>73</v>
      </c>
      <c r="E190">
        <v>32002</v>
      </c>
      <c r="F190" t="s">
        <v>173</v>
      </c>
      <c r="G190" s="30">
        <v>27015.29</v>
      </c>
      <c r="H190" s="68">
        <v>7676.98</v>
      </c>
      <c r="I190" t="str">
        <f>_xlfn.XLOOKUP(E190,Index!$O:$O,Index!$P:$P,)</f>
        <v>Accounts Payable</v>
      </c>
      <c r="J190">
        <f>_xlfn.XLOOKUP(E190,Index!$O:$O,Index!$R:$R,)</f>
        <v>0</v>
      </c>
      <c r="K190">
        <f>_xlfn.XLOOKUP(E190,Index!$O:$O,Index!$T:$T,)</f>
        <v>0</v>
      </c>
      <c r="N190" s="31"/>
      <c r="P190" s="80"/>
    </row>
    <row r="191" spans="1:16" hidden="1" x14ac:dyDescent="0.35">
      <c r="A191" t="s">
        <v>439</v>
      </c>
      <c r="B191" t="s">
        <v>63</v>
      </c>
      <c r="C191" t="s">
        <v>64</v>
      </c>
      <c r="D191" t="s">
        <v>73</v>
      </c>
      <c r="E191">
        <v>32008</v>
      </c>
      <c r="F191" t="s">
        <v>175</v>
      </c>
      <c r="G191" s="30">
        <v>-13225.29</v>
      </c>
      <c r="H191" s="68">
        <v>-3758.25</v>
      </c>
      <c r="I191" t="str">
        <f>_xlfn.XLOOKUP(E191,Index!$O:$O,Index!$P:$P,)</f>
        <v>Accounts Payable</v>
      </c>
      <c r="J191">
        <f>_xlfn.XLOOKUP(E191,Index!$O:$O,Index!$R:$R,)</f>
        <v>0</v>
      </c>
      <c r="K191">
        <f>_xlfn.XLOOKUP(E191,Index!$O:$O,Index!$T:$T,)</f>
        <v>0</v>
      </c>
      <c r="N191" s="31"/>
      <c r="P191" s="80"/>
    </row>
    <row r="192" spans="1:16" hidden="1" x14ac:dyDescent="0.35">
      <c r="A192" t="s">
        <v>439</v>
      </c>
      <c r="B192" t="s">
        <v>63</v>
      </c>
      <c r="C192" t="s">
        <v>64</v>
      </c>
      <c r="D192" t="s">
        <v>73</v>
      </c>
      <c r="E192">
        <v>32017</v>
      </c>
      <c r="F192" t="s">
        <v>176</v>
      </c>
      <c r="G192" s="30">
        <v>6650.91</v>
      </c>
      <c r="H192" s="68">
        <v>1890</v>
      </c>
      <c r="I192" t="str">
        <f>_xlfn.XLOOKUP(E192,Index!$O:$O,Index!$P:$P,)</f>
        <v>Accounts Payable</v>
      </c>
      <c r="J192">
        <f>_xlfn.XLOOKUP(E192,Index!$O:$O,Index!$R:$R,)</f>
        <v>0</v>
      </c>
      <c r="K192">
        <f>_xlfn.XLOOKUP(E192,Index!$O:$O,Index!$T:$T,)</f>
        <v>0</v>
      </c>
      <c r="N192" s="31"/>
      <c r="P192" s="80"/>
    </row>
    <row r="193" spans="1:16" hidden="1" x14ac:dyDescent="0.35">
      <c r="A193" t="s">
        <v>439</v>
      </c>
      <c r="B193" t="s">
        <v>63</v>
      </c>
      <c r="C193" t="s">
        <v>64</v>
      </c>
      <c r="D193" t="s">
        <v>73</v>
      </c>
      <c r="E193">
        <v>32026</v>
      </c>
      <c r="F193" t="s">
        <v>177</v>
      </c>
      <c r="G193" s="30">
        <v>351</v>
      </c>
      <c r="H193" s="68">
        <v>99.74</v>
      </c>
      <c r="I193" t="str">
        <f>_xlfn.XLOOKUP(E193,Index!$O:$O,Index!$P:$P,)</f>
        <v>Accounts Payable</v>
      </c>
      <c r="J193">
        <f>_xlfn.XLOOKUP(E193,Index!$O:$O,Index!$R:$R,)</f>
        <v>0</v>
      </c>
      <c r="K193">
        <f>_xlfn.XLOOKUP(E193,Index!$O:$O,Index!$T:$T,)</f>
        <v>0</v>
      </c>
      <c r="N193" s="31"/>
      <c r="P193" s="80"/>
    </row>
    <row r="194" spans="1:16" hidden="1" x14ac:dyDescent="0.35">
      <c r="A194" t="s">
        <v>439</v>
      </c>
      <c r="B194" t="s">
        <v>63</v>
      </c>
      <c r="C194" t="s">
        <v>64</v>
      </c>
      <c r="D194" t="s">
        <v>73</v>
      </c>
      <c r="E194">
        <v>32042</v>
      </c>
      <c r="F194" t="s">
        <v>179</v>
      </c>
      <c r="G194" s="30">
        <v>-844.14</v>
      </c>
      <c r="H194" s="68">
        <v>-239.88</v>
      </c>
      <c r="I194" t="str">
        <f>_xlfn.XLOOKUP(E194,Index!$O:$O,Index!$P:$P,)</f>
        <v>Accounts Payable</v>
      </c>
      <c r="J194">
        <f>_xlfn.XLOOKUP(E194,Index!$O:$O,Index!$R:$R,)</f>
        <v>0</v>
      </c>
      <c r="K194">
        <f>_xlfn.XLOOKUP(E194,Index!$O:$O,Index!$T:$T,)</f>
        <v>0</v>
      </c>
      <c r="N194" s="31"/>
      <c r="P194" s="80"/>
    </row>
    <row r="195" spans="1:16" hidden="1" x14ac:dyDescent="0.35">
      <c r="A195" t="s">
        <v>439</v>
      </c>
      <c r="B195" t="s">
        <v>63</v>
      </c>
      <c r="C195" t="s">
        <v>64</v>
      </c>
      <c r="D195" t="s">
        <v>73</v>
      </c>
      <c r="E195">
        <v>32046</v>
      </c>
      <c r="F195" t="s">
        <v>698</v>
      </c>
      <c r="G195" s="30">
        <v>-42086.879999999997</v>
      </c>
      <c r="H195" s="68">
        <v>-11959.9</v>
      </c>
      <c r="I195" t="str">
        <f>_xlfn.XLOOKUP(E195,Index!$O:$O,Index!$P:$P,)</f>
        <v>Accounts Payable</v>
      </c>
      <c r="J195">
        <f>_xlfn.XLOOKUP(E195,Index!$O:$O,Index!$R:$R,)</f>
        <v>0</v>
      </c>
      <c r="K195">
        <f>_xlfn.XLOOKUP(E195,Index!$O:$O,Index!$T:$T,)</f>
        <v>0</v>
      </c>
      <c r="N195" s="31"/>
      <c r="P195" s="80"/>
    </row>
    <row r="196" spans="1:16" hidden="1" x14ac:dyDescent="0.35">
      <c r="A196" t="s">
        <v>439</v>
      </c>
      <c r="B196" t="s">
        <v>63</v>
      </c>
      <c r="C196" t="s">
        <v>64</v>
      </c>
      <c r="D196" t="s">
        <v>73</v>
      </c>
      <c r="E196">
        <v>32050</v>
      </c>
      <c r="F196" t="s">
        <v>180</v>
      </c>
      <c r="G196" s="30">
        <v>1457.82</v>
      </c>
      <c r="H196" s="68">
        <v>414.27</v>
      </c>
      <c r="I196" t="str">
        <f>_xlfn.XLOOKUP(E196,Index!$O:$O,Index!$P:$P,)</f>
        <v>Accounts Payable</v>
      </c>
      <c r="J196">
        <f>_xlfn.XLOOKUP(E196,Index!$O:$O,Index!$R:$R,)</f>
        <v>0</v>
      </c>
      <c r="K196">
        <f>_xlfn.XLOOKUP(E196,Index!$O:$O,Index!$T:$T,)</f>
        <v>0</v>
      </c>
      <c r="N196" s="31"/>
      <c r="P196" s="80"/>
    </row>
    <row r="197" spans="1:16" hidden="1" x14ac:dyDescent="0.35">
      <c r="A197" t="s">
        <v>439</v>
      </c>
      <c r="B197" t="s">
        <v>63</v>
      </c>
      <c r="C197" t="s">
        <v>64</v>
      </c>
      <c r="D197" t="s">
        <v>73</v>
      </c>
      <c r="E197">
        <v>32065</v>
      </c>
      <c r="F197" t="s">
        <v>181</v>
      </c>
      <c r="G197" s="30">
        <v>-918.45</v>
      </c>
      <c r="H197" s="68">
        <v>-261</v>
      </c>
      <c r="I197" t="str">
        <f>_xlfn.XLOOKUP(E197,Index!$O:$O,Index!$P:$P,)</f>
        <v>Accounts Payable</v>
      </c>
      <c r="J197">
        <f>_xlfn.XLOOKUP(E197,Index!$O:$O,Index!$R:$R,)</f>
        <v>0</v>
      </c>
      <c r="K197">
        <f>_xlfn.XLOOKUP(E197,Index!$O:$O,Index!$T:$T,)</f>
        <v>0</v>
      </c>
      <c r="N197" s="31"/>
      <c r="P197" s="80"/>
    </row>
    <row r="198" spans="1:16" hidden="1" x14ac:dyDescent="0.35">
      <c r="A198" t="s">
        <v>439</v>
      </c>
      <c r="B198" t="s">
        <v>63</v>
      </c>
      <c r="C198" t="s">
        <v>64</v>
      </c>
      <c r="D198" t="s">
        <v>73</v>
      </c>
      <c r="E198">
        <v>32068</v>
      </c>
      <c r="F198" t="s">
        <v>182</v>
      </c>
      <c r="G198" s="30">
        <v>2583.94</v>
      </c>
      <c r="H198" s="68">
        <v>734.28</v>
      </c>
      <c r="I198" t="str">
        <f>_xlfn.XLOOKUP(E198,Index!$O:$O,Index!$P:$P,)</f>
        <v>Accounts Payable</v>
      </c>
      <c r="J198">
        <f>_xlfn.XLOOKUP(E198,Index!$O:$O,Index!$R:$R,)</f>
        <v>0</v>
      </c>
      <c r="K198">
        <f>_xlfn.XLOOKUP(E198,Index!$O:$O,Index!$T:$T,)</f>
        <v>0</v>
      </c>
      <c r="N198" s="31"/>
      <c r="P198" s="80"/>
    </row>
    <row r="199" spans="1:16" hidden="1" x14ac:dyDescent="0.35">
      <c r="A199" t="s">
        <v>439</v>
      </c>
      <c r="B199" t="s">
        <v>63</v>
      </c>
      <c r="C199" t="s">
        <v>64</v>
      </c>
      <c r="D199" t="s">
        <v>73</v>
      </c>
      <c r="E199">
        <v>32070</v>
      </c>
      <c r="F199" t="s">
        <v>183</v>
      </c>
      <c r="G199" s="30">
        <v>633.41999999999996</v>
      </c>
      <c r="H199" s="68">
        <v>180</v>
      </c>
      <c r="I199" t="str">
        <f>_xlfn.XLOOKUP(E199,Index!$O:$O,Index!$P:$P,)</f>
        <v>Accounts Payable</v>
      </c>
      <c r="J199">
        <f>_xlfn.XLOOKUP(E199,Index!$O:$O,Index!$R:$R,)</f>
        <v>0</v>
      </c>
      <c r="K199">
        <f>_xlfn.XLOOKUP(E199,Index!$O:$O,Index!$T:$T,)</f>
        <v>0</v>
      </c>
      <c r="N199" s="31"/>
      <c r="P199" s="80"/>
    </row>
    <row r="200" spans="1:16" hidden="1" x14ac:dyDescent="0.35">
      <c r="A200" t="s">
        <v>439</v>
      </c>
      <c r="B200" t="s">
        <v>63</v>
      </c>
      <c r="C200" t="s">
        <v>64</v>
      </c>
      <c r="D200" t="s">
        <v>73</v>
      </c>
      <c r="E200">
        <v>32071</v>
      </c>
      <c r="F200" t="s">
        <v>184</v>
      </c>
      <c r="G200" s="30">
        <v>-439.87</v>
      </c>
      <c r="H200" s="68">
        <v>-125</v>
      </c>
      <c r="I200" t="str">
        <f>_xlfn.XLOOKUP(E200,Index!$O:$O,Index!$P:$P,)</f>
        <v>Accounts Payable</v>
      </c>
      <c r="J200">
        <f>_xlfn.XLOOKUP(E200,Index!$O:$O,Index!$R:$R,)</f>
        <v>0</v>
      </c>
      <c r="K200">
        <f>_xlfn.XLOOKUP(E200,Index!$O:$O,Index!$T:$T,)</f>
        <v>0</v>
      </c>
      <c r="N200" s="31"/>
      <c r="P200" s="80"/>
    </row>
    <row r="201" spans="1:16" hidden="1" x14ac:dyDescent="0.35">
      <c r="A201" t="s">
        <v>439</v>
      </c>
      <c r="B201" t="s">
        <v>63</v>
      </c>
      <c r="C201" t="s">
        <v>64</v>
      </c>
      <c r="D201" t="s">
        <v>73</v>
      </c>
      <c r="E201">
        <v>32072</v>
      </c>
      <c r="F201" t="s">
        <v>185</v>
      </c>
      <c r="G201" s="30">
        <v>-402.2</v>
      </c>
      <c r="H201" s="68">
        <v>-114.29</v>
      </c>
      <c r="I201" t="str">
        <f>_xlfn.XLOOKUP(E201,Index!$O:$O,Index!$P:$P,)</f>
        <v>Accounts Payable</v>
      </c>
      <c r="J201">
        <f>_xlfn.XLOOKUP(E201,Index!$O:$O,Index!$R:$R,)</f>
        <v>0</v>
      </c>
      <c r="K201">
        <f>_xlfn.XLOOKUP(E201,Index!$O:$O,Index!$T:$T,)</f>
        <v>0</v>
      </c>
      <c r="N201" s="31"/>
      <c r="P201" s="80"/>
    </row>
    <row r="202" spans="1:16" hidden="1" x14ac:dyDescent="0.35">
      <c r="A202" t="s">
        <v>439</v>
      </c>
      <c r="B202" t="s">
        <v>63</v>
      </c>
      <c r="C202" t="s">
        <v>64</v>
      </c>
      <c r="D202" t="s">
        <v>73</v>
      </c>
      <c r="E202">
        <v>32074</v>
      </c>
      <c r="F202" t="s">
        <v>186</v>
      </c>
      <c r="G202" s="30">
        <v>-879.4</v>
      </c>
      <c r="H202" s="68">
        <v>-249.9</v>
      </c>
      <c r="I202" t="str">
        <f>_xlfn.XLOOKUP(E202,Index!$O:$O,Index!$P:$P,)</f>
        <v>Accounts Payable</v>
      </c>
      <c r="J202">
        <f>_xlfn.XLOOKUP(E202,Index!$O:$O,Index!$R:$R,)</f>
        <v>0</v>
      </c>
      <c r="K202">
        <f>_xlfn.XLOOKUP(E202,Index!$O:$O,Index!$T:$T,)</f>
        <v>0</v>
      </c>
      <c r="N202" s="31"/>
      <c r="P202" s="80"/>
    </row>
    <row r="203" spans="1:16" hidden="1" x14ac:dyDescent="0.35">
      <c r="A203" t="s">
        <v>439</v>
      </c>
      <c r="B203" t="s">
        <v>63</v>
      </c>
      <c r="C203" t="s">
        <v>64</v>
      </c>
      <c r="D203" t="s">
        <v>73</v>
      </c>
      <c r="E203">
        <v>32075</v>
      </c>
      <c r="F203" t="s">
        <v>187</v>
      </c>
      <c r="G203" s="30">
        <v>-2533.6799999999998</v>
      </c>
      <c r="H203" s="68">
        <v>-720</v>
      </c>
      <c r="I203" t="str">
        <f>_xlfn.XLOOKUP(E203,Index!$O:$O,Index!$P:$P,)</f>
        <v>Accounts Payable</v>
      </c>
      <c r="J203">
        <f>_xlfn.XLOOKUP(E203,Index!$O:$O,Index!$R:$R,)</f>
        <v>0</v>
      </c>
      <c r="K203">
        <f>_xlfn.XLOOKUP(E203,Index!$O:$O,Index!$T:$T,)</f>
        <v>0</v>
      </c>
      <c r="N203" s="31"/>
      <c r="P203" s="80"/>
    </row>
    <row r="204" spans="1:16" hidden="1" x14ac:dyDescent="0.35">
      <c r="A204" t="s">
        <v>439</v>
      </c>
      <c r="B204" t="s">
        <v>63</v>
      </c>
      <c r="C204" t="s">
        <v>64</v>
      </c>
      <c r="D204" t="s">
        <v>73</v>
      </c>
      <c r="E204">
        <v>32080</v>
      </c>
      <c r="F204" t="s">
        <v>188</v>
      </c>
      <c r="G204" s="30">
        <v>-422.28</v>
      </c>
      <c r="H204" s="68">
        <v>-120</v>
      </c>
      <c r="I204" t="str">
        <f>_xlfn.XLOOKUP(E204,Index!$O:$O,Index!$P:$P,)</f>
        <v>Accounts Payable</v>
      </c>
      <c r="J204">
        <f>_xlfn.XLOOKUP(E204,Index!$O:$O,Index!$R:$R,)</f>
        <v>0</v>
      </c>
      <c r="K204">
        <f>_xlfn.XLOOKUP(E204,Index!$O:$O,Index!$T:$T,)</f>
        <v>0</v>
      </c>
      <c r="N204" s="31"/>
      <c r="P204" s="80"/>
    </row>
    <row r="205" spans="1:16" hidden="1" x14ac:dyDescent="0.35">
      <c r="A205" t="s">
        <v>439</v>
      </c>
      <c r="B205" t="s">
        <v>63</v>
      </c>
      <c r="C205" t="s">
        <v>64</v>
      </c>
      <c r="D205" t="s">
        <v>73</v>
      </c>
      <c r="E205">
        <v>32082</v>
      </c>
      <c r="F205" t="s">
        <v>189</v>
      </c>
      <c r="G205" s="30">
        <v>786.74</v>
      </c>
      <c r="H205" s="68">
        <v>223.57</v>
      </c>
      <c r="I205" t="str">
        <f>_xlfn.XLOOKUP(E205,Index!$O:$O,Index!$P:$P,)</f>
        <v>Accounts Payable</v>
      </c>
      <c r="J205">
        <f>_xlfn.XLOOKUP(E205,Index!$O:$O,Index!$R:$R,)</f>
        <v>0</v>
      </c>
      <c r="K205">
        <f>_xlfn.XLOOKUP(E205,Index!$O:$O,Index!$T:$T,)</f>
        <v>0</v>
      </c>
      <c r="N205" s="31"/>
      <c r="P205" s="80"/>
    </row>
    <row r="206" spans="1:16" hidden="1" x14ac:dyDescent="0.35">
      <c r="A206" t="s">
        <v>439</v>
      </c>
      <c r="B206" t="s">
        <v>63</v>
      </c>
      <c r="C206" t="s">
        <v>64</v>
      </c>
      <c r="D206" t="s">
        <v>73</v>
      </c>
      <c r="E206">
        <v>32083</v>
      </c>
      <c r="F206" t="s">
        <v>190</v>
      </c>
      <c r="G206" s="30">
        <v>-591.57000000000005</v>
      </c>
      <c r="H206" s="68">
        <v>-168.11</v>
      </c>
      <c r="I206" t="str">
        <f>_xlfn.XLOOKUP(E206,Index!$O:$O,Index!$P:$P,)</f>
        <v>Accounts Payable</v>
      </c>
      <c r="J206">
        <f>_xlfn.XLOOKUP(E206,Index!$O:$O,Index!$R:$R,)</f>
        <v>0</v>
      </c>
      <c r="K206">
        <f>_xlfn.XLOOKUP(E206,Index!$O:$O,Index!$T:$T,)</f>
        <v>0</v>
      </c>
      <c r="N206" s="31"/>
      <c r="P206" s="80"/>
    </row>
    <row r="207" spans="1:16" hidden="1" x14ac:dyDescent="0.35">
      <c r="A207" t="s">
        <v>439</v>
      </c>
      <c r="B207" t="s">
        <v>63</v>
      </c>
      <c r="C207" t="s">
        <v>64</v>
      </c>
      <c r="D207" t="s">
        <v>73</v>
      </c>
      <c r="E207">
        <v>32084</v>
      </c>
      <c r="F207" t="s">
        <v>654</v>
      </c>
      <c r="G207" s="30">
        <v>-52785</v>
      </c>
      <c r="H207" s="68">
        <v>-15000</v>
      </c>
      <c r="I207" t="str">
        <f>_xlfn.XLOOKUP(E207,Index!$O:$O,Index!$P:$P,)</f>
        <v>Accounts Payable</v>
      </c>
      <c r="J207">
        <f>_xlfn.XLOOKUP(E207,Index!$O:$O,Index!$R:$R,)</f>
        <v>0</v>
      </c>
      <c r="K207">
        <f>_xlfn.XLOOKUP(E207,Index!$O:$O,Index!$T:$T,)</f>
        <v>0</v>
      </c>
      <c r="N207" s="31"/>
      <c r="P207" s="80"/>
    </row>
    <row r="208" spans="1:16" hidden="1" x14ac:dyDescent="0.35">
      <c r="A208" t="s">
        <v>439</v>
      </c>
      <c r="B208" t="s">
        <v>63</v>
      </c>
      <c r="C208" t="s">
        <v>64</v>
      </c>
      <c r="D208" t="s">
        <v>73</v>
      </c>
      <c r="E208">
        <v>32088</v>
      </c>
      <c r="F208" t="s">
        <v>1312</v>
      </c>
      <c r="G208" s="30">
        <v>121.62</v>
      </c>
      <c r="H208" s="68">
        <v>34.56</v>
      </c>
      <c r="I208" t="str">
        <f>_xlfn.XLOOKUP(E208,Index!$O:$O,Index!$P:$P,)</f>
        <v>Accounts Payable</v>
      </c>
      <c r="J208">
        <f>_xlfn.XLOOKUP(E208,Index!$O:$O,Index!$R:$R,)</f>
        <v>0</v>
      </c>
      <c r="K208">
        <f>_xlfn.XLOOKUP(E208,Index!$O:$O,Index!$T:$T,)</f>
        <v>0</v>
      </c>
      <c r="N208" s="31"/>
      <c r="P208" s="80"/>
    </row>
    <row r="209" spans="1:16" hidden="1" x14ac:dyDescent="0.35">
      <c r="A209" t="s">
        <v>439</v>
      </c>
      <c r="B209" t="s">
        <v>63</v>
      </c>
      <c r="C209" t="s">
        <v>64</v>
      </c>
      <c r="D209" t="s">
        <v>73</v>
      </c>
      <c r="E209">
        <v>32090</v>
      </c>
      <c r="F209" t="s">
        <v>191</v>
      </c>
      <c r="G209" s="30">
        <v>123.73</v>
      </c>
      <c r="H209" s="68">
        <v>35.159999999999997</v>
      </c>
      <c r="I209" t="str">
        <f>_xlfn.XLOOKUP(E209,Index!$O:$O,Index!$P:$P,)</f>
        <v>Accounts Payable</v>
      </c>
      <c r="J209">
        <f>_xlfn.XLOOKUP(E209,Index!$O:$O,Index!$R:$R,)</f>
        <v>0</v>
      </c>
      <c r="K209">
        <f>_xlfn.XLOOKUP(E209,Index!$O:$O,Index!$T:$T,)</f>
        <v>0</v>
      </c>
      <c r="N209" s="31"/>
      <c r="P209" s="80"/>
    </row>
    <row r="210" spans="1:16" hidden="1" x14ac:dyDescent="0.35">
      <c r="A210" t="s">
        <v>439</v>
      </c>
      <c r="B210" t="s">
        <v>63</v>
      </c>
      <c r="C210" t="s">
        <v>64</v>
      </c>
      <c r="D210" t="s">
        <v>73</v>
      </c>
      <c r="E210">
        <v>32095</v>
      </c>
      <c r="F210" t="s">
        <v>192</v>
      </c>
      <c r="G210" s="30">
        <v>2.73</v>
      </c>
      <c r="H210" s="68">
        <v>0.77</v>
      </c>
      <c r="I210" t="str">
        <f>_xlfn.XLOOKUP(E210,Index!$O:$O,Index!$P:$P,)</f>
        <v>Accounts Payable</v>
      </c>
      <c r="J210">
        <f>_xlfn.XLOOKUP(E210,Index!$O:$O,Index!$R:$R,)</f>
        <v>0</v>
      </c>
      <c r="K210">
        <f>_xlfn.XLOOKUP(E210,Index!$O:$O,Index!$T:$T,)</f>
        <v>0</v>
      </c>
      <c r="N210" s="31"/>
      <c r="P210" s="80"/>
    </row>
    <row r="211" spans="1:16" hidden="1" x14ac:dyDescent="0.35">
      <c r="A211" t="s">
        <v>439</v>
      </c>
      <c r="B211" t="s">
        <v>63</v>
      </c>
      <c r="C211" t="s">
        <v>64</v>
      </c>
      <c r="D211" t="s">
        <v>73</v>
      </c>
      <c r="E211">
        <v>32105</v>
      </c>
      <c r="F211" t="s">
        <v>193</v>
      </c>
      <c r="G211" s="30">
        <v>3132.53</v>
      </c>
      <c r="H211" s="68">
        <v>890.18</v>
      </c>
      <c r="I211" t="str">
        <f>_xlfn.XLOOKUP(E211,Index!$O:$O,Index!$P:$P,)</f>
        <v>Accounts Payable</v>
      </c>
      <c r="J211">
        <f>_xlfn.XLOOKUP(E211,Index!$O:$O,Index!$R:$R,)</f>
        <v>0</v>
      </c>
      <c r="K211">
        <f>_xlfn.XLOOKUP(E211,Index!$O:$O,Index!$T:$T,)</f>
        <v>0</v>
      </c>
      <c r="N211" s="31"/>
      <c r="P211" s="80"/>
    </row>
    <row r="212" spans="1:16" hidden="1" x14ac:dyDescent="0.35">
      <c r="A212" t="s">
        <v>439</v>
      </c>
      <c r="B212" t="s">
        <v>63</v>
      </c>
      <c r="C212" t="s">
        <v>64</v>
      </c>
      <c r="D212" t="s">
        <v>73</v>
      </c>
      <c r="E212">
        <v>32106</v>
      </c>
      <c r="F212" t="s">
        <v>194</v>
      </c>
      <c r="G212" s="30">
        <v>2518.21</v>
      </c>
      <c r="H212" s="68">
        <v>715.6</v>
      </c>
      <c r="I212" t="str">
        <f>_xlfn.XLOOKUP(E212,Index!$O:$O,Index!$P:$P,)</f>
        <v>Accounts Payable</v>
      </c>
      <c r="J212">
        <f>_xlfn.XLOOKUP(E212,Index!$O:$O,Index!$R:$R,)</f>
        <v>0</v>
      </c>
      <c r="K212">
        <f>_xlfn.XLOOKUP(E212,Index!$O:$O,Index!$T:$T,)</f>
        <v>0</v>
      </c>
      <c r="N212" s="31"/>
      <c r="P212" s="80"/>
    </row>
    <row r="213" spans="1:16" hidden="1" x14ac:dyDescent="0.35">
      <c r="A213" t="s">
        <v>439</v>
      </c>
      <c r="B213" t="s">
        <v>63</v>
      </c>
      <c r="C213" t="s">
        <v>64</v>
      </c>
      <c r="D213" t="s">
        <v>73</v>
      </c>
      <c r="E213">
        <v>32107</v>
      </c>
      <c r="F213" t="s">
        <v>195</v>
      </c>
      <c r="G213" s="30">
        <v>689.72</v>
      </c>
      <c r="H213" s="68">
        <v>196</v>
      </c>
      <c r="I213" t="str">
        <f>_xlfn.XLOOKUP(E213,Index!$O:$O,Index!$P:$P,)</f>
        <v>Accounts Payable</v>
      </c>
      <c r="J213">
        <f>_xlfn.XLOOKUP(E213,Index!$O:$O,Index!$R:$R,)</f>
        <v>0</v>
      </c>
      <c r="K213">
        <f>_xlfn.XLOOKUP(E213,Index!$O:$O,Index!$T:$T,)</f>
        <v>0</v>
      </c>
      <c r="N213" s="31"/>
      <c r="P213" s="80"/>
    </row>
    <row r="214" spans="1:16" hidden="1" x14ac:dyDescent="0.35">
      <c r="A214" t="s">
        <v>439</v>
      </c>
      <c r="B214" t="s">
        <v>63</v>
      </c>
      <c r="C214" t="s">
        <v>64</v>
      </c>
      <c r="D214" t="s">
        <v>73</v>
      </c>
      <c r="E214">
        <v>32108</v>
      </c>
      <c r="F214" t="s">
        <v>196</v>
      </c>
      <c r="G214" s="30">
        <v>882.78</v>
      </c>
      <c r="H214" s="68">
        <v>250.86</v>
      </c>
      <c r="I214" t="str">
        <f>_xlfn.XLOOKUP(E214,Index!$O:$O,Index!$P:$P,)</f>
        <v>Accounts Payable</v>
      </c>
      <c r="J214">
        <f>_xlfn.XLOOKUP(E214,Index!$O:$O,Index!$R:$R,)</f>
        <v>0</v>
      </c>
      <c r="K214">
        <f>_xlfn.XLOOKUP(E214,Index!$O:$O,Index!$T:$T,)</f>
        <v>0</v>
      </c>
      <c r="N214" s="31"/>
      <c r="P214" s="80"/>
    </row>
    <row r="215" spans="1:16" hidden="1" x14ac:dyDescent="0.35">
      <c r="A215" t="s">
        <v>439</v>
      </c>
      <c r="B215" t="s">
        <v>63</v>
      </c>
      <c r="C215" t="s">
        <v>64</v>
      </c>
      <c r="D215" t="s">
        <v>73</v>
      </c>
      <c r="E215">
        <v>32109</v>
      </c>
      <c r="F215" t="s">
        <v>197</v>
      </c>
      <c r="G215" s="30">
        <v>2529.94</v>
      </c>
      <c r="H215" s="68">
        <v>718.94</v>
      </c>
      <c r="I215" t="str">
        <f>_xlfn.XLOOKUP(E215,Index!$O:$O,Index!$P:$P,)</f>
        <v>Accounts Payable</v>
      </c>
      <c r="J215">
        <f>_xlfn.XLOOKUP(E215,Index!$O:$O,Index!$R:$R,)</f>
        <v>0</v>
      </c>
      <c r="K215">
        <f>_xlfn.XLOOKUP(E215,Index!$O:$O,Index!$T:$T,)</f>
        <v>0</v>
      </c>
      <c r="N215" s="31"/>
      <c r="P215" s="80"/>
    </row>
    <row r="216" spans="1:16" hidden="1" x14ac:dyDescent="0.35">
      <c r="A216" t="s">
        <v>439</v>
      </c>
      <c r="B216" t="s">
        <v>63</v>
      </c>
      <c r="C216" t="s">
        <v>64</v>
      </c>
      <c r="D216" t="s">
        <v>73</v>
      </c>
      <c r="E216">
        <v>32110</v>
      </c>
      <c r="F216" t="s">
        <v>198</v>
      </c>
      <c r="G216" s="30">
        <v>449.05</v>
      </c>
      <c r="H216" s="68">
        <v>127.61</v>
      </c>
      <c r="I216" t="str">
        <f>_xlfn.XLOOKUP(E216,Index!$O:$O,Index!$P:$P,)</f>
        <v>Accounts Payable</v>
      </c>
      <c r="J216">
        <f>_xlfn.XLOOKUP(E216,Index!$O:$O,Index!$R:$R,)</f>
        <v>0</v>
      </c>
      <c r="K216">
        <f>_xlfn.XLOOKUP(E216,Index!$O:$O,Index!$T:$T,)</f>
        <v>0</v>
      </c>
      <c r="N216" s="31"/>
      <c r="P216" s="80"/>
    </row>
    <row r="217" spans="1:16" hidden="1" x14ac:dyDescent="0.35">
      <c r="A217" t="s">
        <v>439</v>
      </c>
      <c r="B217" t="s">
        <v>63</v>
      </c>
      <c r="C217" t="s">
        <v>64</v>
      </c>
      <c r="D217" t="s">
        <v>73</v>
      </c>
      <c r="E217">
        <v>32111</v>
      </c>
      <c r="F217" t="s">
        <v>199</v>
      </c>
      <c r="G217" s="30">
        <v>71.010000000000005</v>
      </c>
      <c r="H217" s="68">
        <v>20.18</v>
      </c>
      <c r="I217" t="str">
        <f>_xlfn.XLOOKUP(E217,Index!$O:$O,Index!$P:$P,)</f>
        <v>Accounts Payable</v>
      </c>
      <c r="J217">
        <f>_xlfn.XLOOKUP(E217,Index!$O:$O,Index!$R:$R,)</f>
        <v>0</v>
      </c>
      <c r="K217">
        <f>_xlfn.XLOOKUP(E217,Index!$O:$O,Index!$T:$T,)</f>
        <v>0</v>
      </c>
      <c r="N217" s="31"/>
      <c r="P217" s="80"/>
    </row>
    <row r="218" spans="1:16" hidden="1" x14ac:dyDescent="0.35">
      <c r="A218" t="s">
        <v>439</v>
      </c>
      <c r="B218" t="s">
        <v>63</v>
      </c>
      <c r="C218" t="s">
        <v>64</v>
      </c>
      <c r="D218" t="s">
        <v>73</v>
      </c>
      <c r="E218">
        <v>32125</v>
      </c>
      <c r="F218" t="s">
        <v>650</v>
      </c>
      <c r="G218" s="30">
        <v>-1500</v>
      </c>
      <c r="H218" s="68">
        <v>-426.26</v>
      </c>
      <c r="I218" t="str">
        <f>_xlfn.XLOOKUP(E218,Index!$O:$O,Index!$P:$P,)</f>
        <v>Accounts Payable</v>
      </c>
      <c r="J218">
        <f>_xlfn.XLOOKUP(E218,Index!$O:$O,Index!$R:$R,)</f>
        <v>0</v>
      </c>
      <c r="K218">
        <f>_xlfn.XLOOKUP(E218,Index!$O:$O,Index!$T:$T,)</f>
        <v>0</v>
      </c>
      <c r="N218" s="31"/>
      <c r="P218" s="80"/>
    </row>
    <row r="219" spans="1:16" hidden="1" x14ac:dyDescent="0.35">
      <c r="A219" t="s">
        <v>439</v>
      </c>
      <c r="B219" t="s">
        <v>63</v>
      </c>
      <c r="C219" t="s">
        <v>64</v>
      </c>
      <c r="D219" t="s">
        <v>73</v>
      </c>
      <c r="E219">
        <v>32137</v>
      </c>
      <c r="F219" t="s">
        <v>1377</v>
      </c>
      <c r="G219" s="30">
        <v>-13372.2</v>
      </c>
      <c r="H219" s="68">
        <v>-3800</v>
      </c>
      <c r="I219" t="str">
        <f>_xlfn.XLOOKUP(E219,Index!$O:$O,Index!$P:$P,)</f>
        <v>Accounts Payable</v>
      </c>
      <c r="J219">
        <f>_xlfn.XLOOKUP(E219,Index!$O:$O,Index!$R:$R,)</f>
        <v>0</v>
      </c>
      <c r="K219">
        <f>_xlfn.XLOOKUP(E219,Index!$O:$O,Index!$T:$T,)</f>
        <v>0</v>
      </c>
      <c r="N219" s="31"/>
      <c r="P219" s="80"/>
    </row>
    <row r="220" spans="1:16" hidden="1" x14ac:dyDescent="0.35">
      <c r="A220" t="s">
        <v>439</v>
      </c>
      <c r="B220" t="s">
        <v>63</v>
      </c>
      <c r="C220" t="s">
        <v>64</v>
      </c>
      <c r="D220" t="s">
        <v>73</v>
      </c>
      <c r="E220">
        <v>32143</v>
      </c>
      <c r="F220" t="s">
        <v>651</v>
      </c>
      <c r="G220" s="30">
        <v>-643</v>
      </c>
      <c r="H220" s="68">
        <v>-182.72</v>
      </c>
      <c r="I220" t="str">
        <f>_xlfn.XLOOKUP(E220,Index!$O:$O,Index!$P:$P,)</f>
        <v>Accounts Payable</v>
      </c>
      <c r="J220">
        <f>_xlfn.XLOOKUP(E220,Index!$O:$O,Index!$R:$R,)</f>
        <v>0</v>
      </c>
      <c r="K220">
        <f>_xlfn.XLOOKUP(E220,Index!$O:$O,Index!$T:$T,)</f>
        <v>0</v>
      </c>
      <c r="N220" s="31"/>
      <c r="P220" s="80"/>
    </row>
    <row r="221" spans="1:16" hidden="1" x14ac:dyDescent="0.35">
      <c r="A221" t="s">
        <v>439</v>
      </c>
      <c r="B221" t="s">
        <v>63</v>
      </c>
      <c r="C221" t="s">
        <v>64</v>
      </c>
      <c r="D221" t="s">
        <v>73</v>
      </c>
      <c r="E221">
        <v>32145</v>
      </c>
      <c r="F221" t="s">
        <v>201</v>
      </c>
      <c r="G221" s="30">
        <v>112.59</v>
      </c>
      <c r="H221" s="68">
        <v>31.99</v>
      </c>
      <c r="I221" t="str">
        <f>_xlfn.XLOOKUP(E221,Index!$O:$O,Index!$P:$P,)</f>
        <v>Accounts Payable</v>
      </c>
      <c r="J221">
        <f>_xlfn.XLOOKUP(E221,Index!$O:$O,Index!$R:$R,)</f>
        <v>0</v>
      </c>
      <c r="K221">
        <f>_xlfn.XLOOKUP(E221,Index!$O:$O,Index!$T:$T,)</f>
        <v>0</v>
      </c>
      <c r="N221" s="31"/>
      <c r="P221" s="80"/>
    </row>
    <row r="222" spans="1:16" hidden="1" x14ac:dyDescent="0.35">
      <c r="A222" t="s">
        <v>439</v>
      </c>
      <c r="B222" t="s">
        <v>63</v>
      </c>
      <c r="C222" t="s">
        <v>64</v>
      </c>
      <c r="D222" t="s">
        <v>73</v>
      </c>
      <c r="E222">
        <v>32146</v>
      </c>
      <c r="F222" t="s">
        <v>1313</v>
      </c>
      <c r="G222" s="30">
        <v>-192341.25</v>
      </c>
      <c r="H222" s="68">
        <v>-54657.93</v>
      </c>
      <c r="I222" t="str">
        <f>_xlfn.XLOOKUP(E222,Index!$O:$O,Index!$P:$P,)</f>
        <v>Accounts Payable</v>
      </c>
      <c r="J222">
        <f>_xlfn.XLOOKUP(E222,Index!$O:$O,Index!$R:$R,)</f>
        <v>0</v>
      </c>
      <c r="K222">
        <f>_xlfn.XLOOKUP(E222,Index!$O:$O,Index!$T:$T,)</f>
        <v>0</v>
      </c>
      <c r="N222" s="31"/>
      <c r="P222" s="80"/>
    </row>
    <row r="223" spans="1:16" hidden="1" x14ac:dyDescent="0.35">
      <c r="A223" t="s">
        <v>439</v>
      </c>
      <c r="B223" t="s">
        <v>63</v>
      </c>
      <c r="C223" t="s">
        <v>64</v>
      </c>
      <c r="D223" t="s">
        <v>73</v>
      </c>
      <c r="E223">
        <v>32147</v>
      </c>
      <c r="F223" t="s">
        <v>1333</v>
      </c>
      <c r="G223" s="30">
        <v>-7506</v>
      </c>
      <c r="H223" s="68">
        <v>-2132.9899999999998</v>
      </c>
      <c r="I223" t="str">
        <f>_xlfn.XLOOKUP(E223,Index!$O:$O,Index!$P:$P,)</f>
        <v>Accounts Payable</v>
      </c>
      <c r="J223">
        <f>_xlfn.XLOOKUP(E223,Index!$O:$O,Index!$R:$R,)</f>
        <v>0</v>
      </c>
      <c r="K223">
        <f>_xlfn.XLOOKUP(E223,Index!$O:$O,Index!$T:$T,)</f>
        <v>0</v>
      </c>
      <c r="N223" s="31"/>
      <c r="P223" s="80"/>
    </row>
    <row r="224" spans="1:16" hidden="1" x14ac:dyDescent="0.35">
      <c r="A224" t="s">
        <v>439</v>
      </c>
      <c r="B224" t="s">
        <v>63</v>
      </c>
      <c r="C224" t="s">
        <v>64</v>
      </c>
      <c r="D224" t="s">
        <v>73</v>
      </c>
      <c r="E224">
        <v>32150</v>
      </c>
      <c r="F224" t="s">
        <v>1378</v>
      </c>
      <c r="G224" s="30">
        <v>-3510</v>
      </c>
      <c r="H224" s="68">
        <v>-997.44</v>
      </c>
      <c r="I224" t="str">
        <f>_xlfn.XLOOKUP(E224,Index!$O:$O,Index!$P:$P,)</f>
        <v>Accounts Payable</v>
      </c>
      <c r="J224">
        <f>_xlfn.XLOOKUP(E224,Index!$O:$O,Index!$R:$R,)</f>
        <v>0</v>
      </c>
      <c r="K224">
        <f>_xlfn.XLOOKUP(E224,Index!$O:$O,Index!$T:$T,)</f>
        <v>0</v>
      </c>
      <c r="N224" s="31"/>
      <c r="P224" s="80"/>
    </row>
    <row r="225" spans="1:16" hidden="1" x14ac:dyDescent="0.35">
      <c r="A225" t="s">
        <v>439</v>
      </c>
      <c r="B225" t="s">
        <v>63</v>
      </c>
      <c r="C225" t="s">
        <v>64</v>
      </c>
      <c r="D225" t="s">
        <v>73</v>
      </c>
      <c r="E225">
        <v>32151</v>
      </c>
      <c r="F225" t="s">
        <v>699</v>
      </c>
      <c r="G225" s="30">
        <v>-3861.23</v>
      </c>
      <c r="H225" s="68">
        <v>-1097.25</v>
      </c>
      <c r="I225" t="str">
        <f>_xlfn.XLOOKUP(E225,Index!$O:$O,Index!$P:$P,)</f>
        <v>Accounts Payable</v>
      </c>
      <c r="J225">
        <f>_xlfn.XLOOKUP(E225,Index!$O:$O,Index!$R:$R,)</f>
        <v>0</v>
      </c>
      <c r="K225">
        <f>_xlfn.XLOOKUP(E225,Index!$O:$O,Index!$T:$T,)</f>
        <v>0</v>
      </c>
      <c r="N225" s="31"/>
      <c r="P225" s="80"/>
    </row>
    <row r="226" spans="1:16" hidden="1" x14ac:dyDescent="0.35">
      <c r="A226" t="s">
        <v>439</v>
      </c>
      <c r="B226" t="s">
        <v>63</v>
      </c>
      <c r="C226" t="s">
        <v>64</v>
      </c>
      <c r="D226" t="s">
        <v>73</v>
      </c>
      <c r="E226">
        <v>32152</v>
      </c>
      <c r="F226" t="s">
        <v>1379</v>
      </c>
      <c r="G226" s="30">
        <v>-26966.959999999999</v>
      </c>
      <c r="H226" s="68">
        <v>-7663.24</v>
      </c>
      <c r="I226" t="str">
        <f>_xlfn.XLOOKUP(E226,Index!$O:$O,Index!$P:$P,)</f>
        <v>Accounts Payable</v>
      </c>
      <c r="J226">
        <f>_xlfn.XLOOKUP(E226,Index!$O:$O,Index!$R:$R,)</f>
        <v>0</v>
      </c>
      <c r="K226">
        <f>_xlfn.XLOOKUP(E226,Index!$O:$O,Index!$T:$T,)</f>
        <v>0</v>
      </c>
      <c r="N226" s="31"/>
      <c r="P226" s="80"/>
    </row>
    <row r="227" spans="1:16" hidden="1" x14ac:dyDescent="0.35">
      <c r="A227" t="s">
        <v>439</v>
      </c>
      <c r="B227" t="s">
        <v>63</v>
      </c>
      <c r="C227" t="s">
        <v>64</v>
      </c>
      <c r="D227" t="s">
        <v>73</v>
      </c>
      <c r="E227">
        <v>32153</v>
      </c>
      <c r="F227" t="s">
        <v>1380</v>
      </c>
      <c r="G227" s="30">
        <v>-20083.05</v>
      </c>
      <c r="H227" s="68">
        <v>-5707.03</v>
      </c>
      <c r="I227" t="str">
        <f>_xlfn.XLOOKUP(E227,Index!$O:$O,Index!$P:$P,)</f>
        <v>Accounts Payable</v>
      </c>
      <c r="J227">
        <f>_xlfn.XLOOKUP(E227,Index!$O:$O,Index!$R:$R,)</f>
        <v>0</v>
      </c>
      <c r="K227">
        <f>_xlfn.XLOOKUP(E227,Index!$O:$O,Index!$T:$T,)</f>
        <v>0</v>
      </c>
      <c r="N227" s="31"/>
      <c r="P227" s="80"/>
    </row>
    <row r="228" spans="1:16" hidden="1" x14ac:dyDescent="0.35">
      <c r="A228" t="s">
        <v>439</v>
      </c>
      <c r="B228" t="s">
        <v>63</v>
      </c>
      <c r="C228" t="s">
        <v>64</v>
      </c>
      <c r="D228" t="s">
        <v>73</v>
      </c>
      <c r="E228">
        <v>32155</v>
      </c>
      <c r="F228" t="s">
        <v>1381</v>
      </c>
      <c r="G228" s="30">
        <v>-17639.099999999999</v>
      </c>
      <c r="H228" s="68">
        <v>-5012.53</v>
      </c>
      <c r="I228" t="str">
        <f>_xlfn.XLOOKUP(E228,Index!$O:$O,Index!$P:$P,)</f>
        <v>Accounts Payable</v>
      </c>
      <c r="J228">
        <f>_xlfn.XLOOKUP(E228,Index!$O:$O,Index!$R:$R,)</f>
        <v>0</v>
      </c>
      <c r="K228">
        <f>_xlfn.XLOOKUP(E228,Index!$O:$O,Index!$T:$T,)</f>
        <v>0</v>
      </c>
      <c r="N228" s="31"/>
      <c r="P228" s="80"/>
    </row>
    <row r="229" spans="1:16" hidden="1" x14ac:dyDescent="0.35">
      <c r="A229" t="s">
        <v>439</v>
      </c>
      <c r="B229" t="s">
        <v>63</v>
      </c>
      <c r="C229" t="s">
        <v>64</v>
      </c>
      <c r="D229" t="s">
        <v>73</v>
      </c>
      <c r="E229">
        <v>32157</v>
      </c>
      <c r="F229" t="s">
        <v>202</v>
      </c>
      <c r="G229" s="30">
        <v>633.41999999999996</v>
      </c>
      <c r="H229" s="68">
        <v>180</v>
      </c>
      <c r="I229" t="str">
        <f>_xlfn.XLOOKUP(E229,Index!$O:$O,Index!$P:$P,)</f>
        <v>Accounts Payable</v>
      </c>
      <c r="J229">
        <f>_xlfn.XLOOKUP(E229,Index!$O:$O,Index!$R:$R,)</f>
        <v>0</v>
      </c>
      <c r="K229">
        <f>_xlfn.XLOOKUP(E229,Index!$O:$O,Index!$T:$T,)</f>
        <v>0</v>
      </c>
      <c r="N229" s="31"/>
      <c r="P229" s="80"/>
    </row>
    <row r="230" spans="1:16" hidden="1" x14ac:dyDescent="0.35">
      <c r="A230" t="s">
        <v>439</v>
      </c>
      <c r="B230" t="s">
        <v>63</v>
      </c>
      <c r="C230" t="s">
        <v>64</v>
      </c>
      <c r="D230" t="s">
        <v>73</v>
      </c>
      <c r="E230">
        <v>32158</v>
      </c>
      <c r="F230" t="s">
        <v>203</v>
      </c>
      <c r="G230" s="30">
        <v>5633.11</v>
      </c>
      <c r="H230" s="68">
        <v>1600.77</v>
      </c>
      <c r="I230" t="str">
        <f>_xlfn.XLOOKUP(E230,Index!$O:$O,Index!$P:$P,)</f>
        <v>Accounts Payable</v>
      </c>
      <c r="J230">
        <f>_xlfn.XLOOKUP(E230,Index!$O:$O,Index!$R:$R,)</f>
        <v>0</v>
      </c>
      <c r="K230">
        <f>_xlfn.XLOOKUP(E230,Index!$O:$O,Index!$T:$T,)</f>
        <v>0</v>
      </c>
      <c r="N230" s="31"/>
      <c r="P230" s="80"/>
    </row>
    <row r="231" spans="1:16" hidden="1" x14ac:dyDescent="0.35">
      <c r="A231" t="s">
        <v>439</v>
      </c>
      <c r="B231" t="s">
        <v>63</v>
      </c>
      <c r="C231" t="s">
        <v>64</v>
      </c>
      <c r="D231" t="s">
        <v>73</v>
      </c>
      <c r="E231">
        <v>32160</v>
      </c>
      <c r="F231" t="s">
        <v>204</v>
      </c>
      <c r="G231" s="30">
        <v>151.43</v>
      </c>
      <c r="H231" s="68">
        <v>43.03</v>
      </c>
      <c r="I231" t="str">
        <f>_xlfn.XLOOKUP(E231,Index!$O:$O,Index!$P:$P,)</f>
        <v>Accounts Payable</v>
      </c>
      <c r="J231">
        <f>_xlfn.XLOOKUP(E231,Index!$O:$O,Index!$R:$R,)</f>
        <v>0</v>
      </c>
      <c r="K231">
        <f>_xlfn.XLOOKUP(E231,Index!$O:$O,Index!$T:$T,)</f>
        <v>0</v>
      </c>
      <c r="N231" s="31"/>
      <c r="P231" s="80"/>
    </row>
    <row r="232" spans="1:16" hidden="1" x14ac:dyDescent="0.35">
      <c r="A232" t="s">
        <v>439</v>
      </c>
      <c r="B232" t="s">
        <v>63</v>
      </c>
      <c r="C232" t="s">
        <v>64</v>
      </c>
      <c r="D232" t="s">
        <v>73</v>
      </c>
      <c r="E232">
        <v>32161</v>
      </c>
      <c r="F232" t="s">
        <v>205</v>
      </c>
      <c r="G232" s="30">
        <v>1229</v>
      </c>
      <c r="H232" s="68">
        <v>349.25</v>
      </c>
      <c r="I232" t="str">
        <f>_xlfn.XLOOKUP(E232,Index!$O:$O,Index!$P:$P,)</f>
        <v>Accounts Payable</v>
      </c>
      <c r="J232">
        <f>_xlfn.XLOOKUP(E232,Index!$O:$O,Index!$R:$R,)</f>
        <v>0</v>
      </c>
      <c r="K232">
        <f>_xlfn.XLOOKUP(E232,Index!$O:$O,Index!$T:$T,)</f>
        <v>0</v>
      </c>
      <c r="N232" s="31"/>
      <c r="P232" s="80"/>
    </row>
    <row r="233" spans="1:16" hidden="1" x14ac:dyDescent="0.35">
      <c r="A233" t="s">
        <v>439</v>
      </c>
      <c r="B233" t="s">
        <v>63</v>
      </c>
      <c r="C233" t="s">
        <v>64</v>
      </c>
      <c r="D233" t="s">
        <v>73</v>
      </c>
      <c r="E233">
        <v>32162</v>
      </c>
      <c r="F233" t="s">
        <v>206</v>
      </c>
      <c r="G233" s="30">
        <v>740</v>
      </c>
      <c r="H233" s="68">
        <v>210.29</v>
      </c>
      <c r="I233" t="str">
        <f>_xlfn.XLOOKUP(E233,Index!$O:$O,Index!$P:$P,)</f>
        <v>Accounts Payable</v>
      </c>
      <c r="J233">
        <f>_xlfn.XLOOKUP(E233,Index!$O:$O,Index!$R:$R,)</f>
        <v>0</v>
      </c>
      <c r="K233">
        <f>_xlfn.XLOOKUP(E233,Index!$O:$O,Index!$T:$T,)</f>
        <v>0</v>
      </c>
      <c r="N233" s="31"/>
      <c r="P233" s="80"/>
    </row>
    <row r="234" spans="1:16" hidden="1" x14ac:dyDescent="0.35">
      <c r="A234" t="s">
        <v>439</v>
      </c>
      <c r="B234" t="s">
        <v>63</v>
      </c>
      <c r="C234" t="s">
        <v>64</v>
      </c>
      <c r="D234" t="s">
        <v>73</v>
      </c>
      <c r="E234">
        <v>32163</v>
      </c>
      <c r="F234" t="s">
        <v>20064</v>
      </c>
      <c r="G234" s="30">
        <v>-18930.599999999999</v>
      </c>
      <c r="H234" s="68">
        <v>-5379.54</v>
      </c>
      <c r="I234" t="str">
        <f>_xlfn.XLOOKUP(E234,Index!$O:$O,Index!$P:$P,)</f>
        <v>Accounts Payable</v>
      </c>
      <c r="J234">
        <f>_xlfn.XLOOKUP(E234,Index!$O:$O,Index!$R:$R,)</f>
        <v>0</v>
      </c>
      <c r="K234">
        <f>_xlfn.XLOOKUP(E234,Index!$O:$O,Index!$T:$T,)</f>
        <v>0</v>
      </c>
      <c r="N234" s="31"/>
      <c r="P234" s="80"/>
    </row>
    <row r="235" spans="1:16" hidden="1" x14ac:dyDescent="0.35">
      <c r="A235" t="s">
        <v>439</v>
      </c>
      <c r="B235" t="s">
        <v>63</v>
      </c>
      <c r="C235" t="s">
        <v>64</v>
      </c>
      <c r="D235" t="s">
        <v>73</v>
      </c>
      <c r="E235">
        <v>32165</v>
      </c>
      <c r="F235" t="s">
        <v>652</v>
      </c>
      <c r="G235" s="30">
        <v>-106914.6</v>
      </c>
      <c r="H235" s="68">
        <v>-30382.1</v>
      </c>
      <c r="I235" t="str">
        <f>_xlfn.XLOOKUP(E235,Index!$O:$O,Index!$P:$P,)</f>
        <v>Accounts Payable</v>
      </c>
      <c r="J235">
        <f>_xlfn.XLOOKUP(E235,Index!$O:$O,Index!$R:$R,)</f>
        <v>0</v>
      </c>
      <c r="K235">
        <f>_xlfn.XLOOKUP(E235,Index!$O:$O,Index!$T:$T,)</f>
        <v>0</v>
      </c>
      <c r="N235" s="31"/>
      <c r="P235" s="80"/>
    </row>
    <row r="236" spans="1:16" hidden="1" x14ac:dyDescent="0.35">
      <c r="A236" t="s">
        <v>439</v>
      </c>
      <c r="B236" t="s">
        <v>63</v>
      </c>
      <c r="C236" t="s">
        <v>64</v>
      </c>
      <c r="D236" t="s">
        <v>73</v>
      </c>
      <c r="E236">
        <v>32166</v>
      </c>
      <c r="F236" t="s">
        <v>207</v>
      </c>
      <c r="G236" s="30">
        <v>-14779.31</v>
      </c>
      <c r="H236" s="68">
        <v>-4199.8599999999997</v>
      </c>
      <c r="I236" t="str">
        <f>_xlfn.XLOOKUP(E236,Index!$O:$O,Index!$P:$P,)</f>
        <v>Accounts Payable</v>
      </c>
      <c r="J236">
        <f>_xlfn.XLOOKUP(E236,Index!$O:$O,Index!$R:$R,)</f>
        <v>0</v>
      </c>
      <c r="K236">
        <f>_xlfn.XLOOKUP(E236,Index!$O:$O,Index!$T:$T,)</f>
        <v>0</v>
      </c>
      <c r="N236" s="31"/>
      <c r="P236" s="80"/>
    </row>
    <row r="237" spans="1:16" hidden="1" x14ac:dyDescent="0.35">
      <c r="A237" t="s">
        <v>439</v>
      </c>
      <c r="B237" t="s">
        <v>63</v>
      </c>
      <c r="C237" t="s">
        <v>64</v>
      </c>
      <c r="D237" t="s">
        <v>73</v>
      </c>
      <c r="E237">
        <v>32167</v>
      </c>
      <c r="F237" t="s">
        <v>208</v>
      </c>
      <c r="G237" s="30">
        <v>-68608.38</v>
      </c>
      <c r="H237" s="68">
        <v>-19496.560000000001</v>
      </c>
      <c r="I237" t="str">
        <f>_xlfn.XLOOKUP(E237,Index!$O:$O,Index!$P:$P,)</f>
        <v>Accounts Payable</v>
      </c>
      <c r="J237">
        <f>_xlfn.XLOOKUP(E237,Index!$O:$O,Index!$R:$R,)</f>
        <v>0</v>
      </c>
      <c r="K237">
        <f>_xlfn.XLOOKUP(E237,Index!$O:$O,Index!$T:$T,)</f>
        <v>0</v>
      </c>
      <c r="N237" s="31"/>
      <c r="P237" s="80"/>
    </row>
    <row r="238" spans="1:16" hidden="1" x14ac:dyDescent="0.35">
      <c r="A238" t="s">
        <v>439</v>
      </c>
      <c r="B238" t="s">
        <v>63</v>
      </c>
      <c r="C238" t="s">
        <v>64</v>
      </c>
      <c r="D238" t="s">
        <v>73</v>
      </c>
      <c r="E238">
        <v>32168</v>
      </c>
      <c r="F238" t="s">
        <v>1383</v>
      </c>
      <c r="G238" s="30">
        <v>-44622.54</v>
      </c>
      <c r="H238" s="68">
        <v>-12680.46</v>
      </c>
      <c r="I238" t="str">
        <f>_xlfn.XLOOKUP(E238,Index!$O:$O,Index!$P:$P,)</f>
        <v>Accounts Payable</v>
      </c>
      <c r="J238">
        <f>_xlfn.XLOOKUP(E238,Index!$O:$O,Index!$R:$R,)</f>
        <v>0</v>
      </c>
      <c r="K238">
        <f>_xlfn.XLOOKUP(E238,Index!$O:$O,Index!$T:$T,)</f>
        <v>0</v>
      </c>
      <c r="N238" s="31"/>
      <c r="P238" s="80"/>
    </row>
    <row r="239" spans="1:16" hidden="1" x14ac:dyDescent="0.35">
      <c r="A239" t="s">
        <v>439</v>
      </c>
      <c r="B239" t="s">
        <v>63</v>
      </c>
      <c r="C239" t="s">
        <v>64</v>
      </c>
      <c r="D239" t="s">
        <v>73</v>
      </c>
      <c r="E239">
        <v>32170</v>
      </c>
      <c r="F239" t="s">
        <v>1384</v>
      </c>
      <c r="G239" s="30">
        <v>-14076</v>
      </c>
      <c r="H239" s="68">
        <v>-4000</v>
      </c>
      <c r="I239" t="str">
        <f>_xlfn.XLOOKUP(E239,Index!$O:$O,Index!$P:$P,)</f>
        <v>Accounts Payable</v>
      </c>
      <c r="J239">
        <f>_xlfn.XLOOKUP(E239,Index!$O:$O,Index!$R:$R,)</f>
        <v>0</v>
      </c>
      <c r="K239">
        <f>_xlfn.XLOOKUP(E239,Index!$O:$O,Index!$T:$T,)</f>
        <v>0</v>
      </c>
      <c r="N239" s="31"/>
      <c r="P239" s="80"/>
    </row>
    <row r="240" spans="1:16" hidden="1" x14ac:dyDescent="0.35">
      <c r="A240" t="s">
        <v>439</v>
      </c>
      <c r="B240" t="s">
        <v>63</v>
      </c>
      <c r="C240" t="s">
        <v>64</v>
      </c>
      <c r="D240" t="s">
        <v>73</v>
      </c>
      <c r="E240">
        <v>32188</v>
      </c>
      <c r="F240" t="s">
        <v>20065</v>
      </c>
      <c r="G240" s="30">
        <v>-111.99</v>
      </c>
      <c r="H240" s="68">
        <v>-31.82</v>
      </c>
      <c r="I240" t="str">
        <f>_xlfn.XLOOKUP(E240,Index!$O:$O,Index!$P:$P,)</f>
        <v>Accounts Payable</v>
      </c>
      <c r="J240">
        <f>_xlfn.XLOOKUP(E240,Index!$O:$O,Index!$R:$R,)</f>
        <v>0</v>
      </c>
      <c r="K240">
        <f>_xlfn.XLOOKUP(E240,Index!$O:$O,Index!$T:$T,)</f>
        <v>0</v>
      </c>
      <c r="N240" s="31"/>
      <c r="P240" s="80"/>
    </row>
    <row r="241" spans="1:16" hidden="1" x14ac:dyDescent="0.35">
      <c r="A241" t="s">
        <v>439</v>
      </c>
      <c r="B241" t="s">
        <v>63</v>
      </c>
      <c r="C241" t="s">
        <v>64</v>
      </c>
      <c r="D241" t="s">
        <v>73</v>
      </c>
      <c r="E241">
        <v>32210</v>
      </c>
      <c r="F241" t="s">
        <v>20066</v>
      </c>
      <c r="G241" s="30">
        <v>-123.8</v>
      </c>
      <c r="H241" s="68">
        <v>-35.18</v>
      </c>
      <c r="I241" t="str">
        <f>_xlfn.XLOOKUP(E241,Index!$O:$O,Index!$P:$P,)</f>
        <v>Accounts Payable</v>
      </c>
      <c r="J241">
        <f>_xlfn.XLOOKUP(E241,Index!$O:$O,Index!$R:$R,)</f>
        <v>0</v>
      </c>
      <c r="K241">
        <f>_xlfn.XLOOKUP(E241,Index!$O:$O,Index!$T:$T,)</f>
        <v>0</v>
      </c>
      <c r="N241" s="31"/>
      <c r="P241" s="80"/>
    </row>
    <row r="242" spans="1:16" hidden="1" x14ac:dyDescent="0.35">
      <c r="A242" t="s">
        <v>439</v>
      </c>
      <c r="B242" t="s">
        <v>63</v>
      </c>
      <c r="C242" t="s">
        <v>64</v>
      </c>
      <c r="D242" t="s">
        <v>73</v>
      </c>
      <c r="E242">
        <v>32252</v>
      </c>
      <c r="F242" t="s">
        <v>20067</v>
      </c>
      <c r="G242" s="30">
        <v>-597.63</v>
      </c>
      <c r="H242" s="68">
        <v>-169.83</v>
      </c>
      <c r="I242" t="str">
        <f>_xlfn.XLOOKUP(E242,Index!$O:$O,Index!$P:$P,)</f>
        <v>Accounts Payable</v>
      </c>
      <c r="J242">
        <f>_xlfn.XLOOKUP(E242,Index!$O:$O,Index!$R:$R,)</f>
        <v>0</v>
      </c>
      <c r="K242">
        <f>_xlfn.XLOOKUP(E242,Index!$O:$O,Index!$T:$T,)</f>
        <v>0</v>
      </c>
      <c r="N242" s="31"/>
      <c r="P242" s="80"/>
    </row>
    <row r="243" spans="1:16" hidden="1" x14ac:dyDescent="0.35">
      <c r="A243" t="s">
        <v>439</v>
      </c>
      <c r="B243" t="s">
        <v>63</v>
      </c>
      <c r="C243" t="s">
        <v>64</v>
      </c>
      <c r="D243" t="s">
        <v>73</v>
      </c>
      <c r="E243">
        <v>39994</v>
      </c>
      <c r="F243" t="s">
        <v>209</v>
      </c>
      <c r="G243" s="30">
        <v>15002.71</v>
      </c>
      <c r="H243" s="68">
        <v>4263.3500000000004</v>
      </c>
      <c r="I243" t="str">
        <f>_xlfn.XLOOKUP(E243,Index!$O:$O,Index!$P:$P,)</f>
        <v>Accounts Payable</v>
      </c>
      <c r="J243">
        <f>_xlfn.XLOOKUP(E243,Index!$O:$O,Index!$R:$R,)</f>
        <v>0</v>
      </c>
      <c r="K243">
        <f>_xlfn.XLOOKUP(E243,Index!$O:$O,Index!$T:$T,)</f>
        <v>0</v>
      </c>
      <c r="N243" s="31"/>
      <c r="P243" s="80"/>
    </row>
    <row r="244" spans="1:16" hidden="1" x14ac:dyDescent="0.35">
      <c r="A244" t="s">
        <v>439</v>
      </c>
      <c r="B244" t="s">
        <v>63</v>
      </c>
      <c r="C244" t="s">
        <v>64</v>
      </c>
      <c r="D244" t="s">
        <v>73</v>
      </c>
      <c r="E244">
        <v>39996</v>
      </c>
      <c r="F244" t="s">
        <v>210</v>
      </c>
      <c r="G244" s="30">
        <v>6098.55</v>
      </c>
      <c r="H244" s="68">
        <v>1733.04</v>
      </c>
      <c r="I244" t="str">
        <f>_xlfn.XLOOKUP(E244,Index!$O:$O,Index!$P:$P,)</f>
        <v>Accounts Payable</v>
      </c>
      <c r="J244">
        <f>_xlfn.XLOOKUP(E244,Index!$O:$O,Index!$R:$R,)</f>
        <v>0</v>
      </c>
      <c r="K244">
        <f>_xlfn.XLOOKUP(E244,Index!$O:$O,Index!$T:$T,)</f>
        <v>0</v>
      </c>
      <c r="N244" s="31"/>
      <c r="P244" s="80"/>
    </row>
    <row r="245" spans="1:16" hidden="1" x14ac:dyDescent="0.35">
      <c r="A245" t="s">
        <v>439</v>
      </c>
      <c r="B245" t="s">
        <v>63</v>
      </c>
      <c r="C245" t="s">
        <v>64</v>
      </c>
      <c r="D245" t="s">
        <v>73</v>
      </c>
      <c r="E245">
        <v>39997</v>
      </c>
      <c r="F245" t="s">
        <v>211</v>
      </c>
      <c r="G245" s="30">
        <v>19267.05</v>
      </c>
      <c r="H245" s="68">
        <v>5475.15</v>
      </c>
      <c r="I245" t="str">
        <f>_xlfn.XLOOKUP(E245,Index!$O:$O,Index!$P:$P,)</f>
        <v>Accounts Payable</v>
      </c>
      <c r="J245">
        <f>_xlfn.XLOOKUP(E245,Index!$O:$O,Index!$R:$R,)</f>
        <v>0</v>
      </c>
      <c r="K245">
        <f>_xlfn.XLOOKUP(E245,Index!$O:$O,Index!$T:$T,)</f>
        <v>0</v>
      </c>
      <c r="N245" s="31"/>
      <c r="P245" s="80"/>
    </row>
    <row r="246" spans="1:16" hidden="1" x14ac:dyDescent="0.35">
      <c r="A246" t="s">
        <v>439</v>
      </c>
      <c r="B246" t="s">
        <v>63</v>
      </c>
      <c r="C246" t="s">
        <v>64</v>
      </c>
      <c r="D246" t="s">
        <v>73</v>
      </c>
      <c r="E246">
        <v>40000</v>
      </c>
      <c r="F246" t="s">
        <v>212</v>
      </c>
      <c r="G246" s="30">
        <v>554.73</v>
      </c>
      <c r="H246" s="68">
        <v>157.63999999999999</v>
      </c>
      <c r="I246" t="str">
        <f>_xlfn.XLOOKUP(E246,Index!$O:$O,Index!$P:$P,)</f>
        <v>Accounts Payable</v>
      </c>
      <c r="J246">
        <f>_xlfn.XLOOKUP(E246,Index!$O:$O,Index!$R:$R,)</f>
        <v>0</v>
      </c>
      <c r="K246">
        <f>_xlfn.XLOOKUP(E246,Index!$O:$O,Index!$T:$T,)</f>
        <v>0</v>
      </c>
      <c r="N246" s="31"/>
      <c r="P246" s="80"/>
    </row>
    <row r="247" spans="1:16" x14ac:dyDescent="0.35">
      <c r="A247" t="s">
        <v>439</v>
      </c>
      <c r="B247" t="s">
        <v>63</v>
      </c>
      <c r="C247" t="s">
        <v>64</v>
      </c>
      <c r="D247" t="s">
        <v>213</v>
      </c>
      <c r="E247">
        <v>40004</v>
      </c>
      <c r="F247" t="s">
        <v>214</v>
      </c>
      <c r="G247" s="30">
        <v>23116.63</v>
      </c>
      <c r="H247" s="68">
        <v>6569.09</v>
      </c>
      <c r="I247" t="str">
        <f>_xlfn.XLOOKUP(E247,Index!$O:$O,Index!$P:$P,)</f>
        <v>Prepaid expenses and other receivable</v>
      </c>
      <c r="J247" t="str">
        <f>_xlfn.XLOOKUP(E247,Index!$O:$O,Index!$R:$R,)</f>
        <v>Institutions</v>
      </c>
      <c r="K247">
        <f>_xlfn.XLOOKUP(E247,Index!$O:$O,Index!$T:$T,)</f>
        <v>0</v>
      </c>
      <c r="N247" s="31"/>
      <c r="P247" s="80"/>
    </row>
    <row r="248" spans="1:16" hidden="1" x14ac:dyDescent="0.35">
      <c r="A248" t="s">
        <v>439</v>
      </c>
      <c r="B248" t="s">
        <v>63</v>
      </c>
      <c r="C248" t="s">
        <v>64</v>
      </c>
      <c r="D248" t="s">
        <v>215</v>
      </c>
      <c r="E248">
        <v>20604</v>
      </c>
      <c r="F248" t="s">
        <v>216</v>
      </c>
      <c r="G248" s="30">
        <v>-907959</v>
      </c>
      <c r="H248" s="68">
        <v>-258016.2</v>
      </c>
      <c r="I248" t="str">
        <f>_xlfn.XLOOKUP(E248,Index!$O:$O,Index!$P:$P,)</f>
        <v>Employees Payable</v>
      </c>
      <c r="J248" t="str">
        <f>_xlfn.XLOOKUP(E248,Index!$O:$O,Index!$R:$R,)</f>
        <v>Institutions</v>
      </c>
      <c r="K248">
        <f>_xlfn.XLOOKUP(E248,Index!$O:$O,Index!$T:$T,)</f>
        <v>0</v>
      </c>
      <c r="N248" s="31"/>
      <c r="P248" s="80"/>
    </row>
    <row r="249" spans="1:16" hidden="1" x14ac:dyDescent="0.35">
      <c r="A249" t="s">
        <v>439</v>
      </c>
      <c r="B249" t="s">
        <v>63</v>
      </c>
      <c r="C249" t="s">
        <v>64</v>
      </c>
      <c r="D249" t="s">
        <v>215</v>
      </c>
      <c r="E249">
        <v>20605</v>
      </c>
      <c r="F249" t="s">
        <v>217</v>
      </c>
      <c r="G249" s="30">
        <v>-581024.29</v>
      </c>
      <c r="H249" s="68">
        <v>-165110.63</v>
      </c>
      <c r="I249" t="str">
        <f>_xlfn.XLOOKUP(E249,Index!$O:$O,Index!$P:$P,)</f>
        <v>Employees Payable</v>
      </c>
      <c r="J249" t="str">
        <f>_xlfn.XLOOKUP(E249,Index!$O:$O,Index!$R:$R,)</f>
        <v>Institutions</v>
      </c>
      <c r="K249">
        <f>_xlfn.XLOOKUP(E249,Index!$O:$O,Index!$T:$T,)</f>
        <v>0</v>
      </c>
      <c r="N249" s="31"/>
      <c r="P249" s="80"/>
    </row>
    <row r="250" spans="1:16" hidden="1" x14ac:dyDescent="0.35">
      <c r="A250" t="s">
        <v>439</v>
      </c>
      <c r="B250" t="s">
        <v>63</v>
      </c>
      <c r="C250" t="s">
        <v>64</v>
      </c>
      <c r="D250" t="s">
        <v>215</v>
      </c>
      <c r="E250">
        <v>20607</v>
      </c>
      <c r="F250" t="s">
        <v>218</v>
      </c>
      <c r="G250" s="30">
        <v>34612.050000000003</v>
      </c>
      <c r="H250" s="68">
        <v>9835.76</v>
      </c>
      <c r="I250" t="str">
        <f>_xlfn.XLOOKUP(E250,Index!$O:$O,Index!$P:$P,)</f>
        <v>Accrued expenses and other payable</v>
      </c>
      <c r="J250" t="str">
        <f>_xlfn.XLOOKUP(E250,Index!$O:$O,Index!$R:$R,)</f>
        <v>Institutions</v>
      </c>
      <c r="K250">
        <f>_xlfn.XLOOKUP(E250,Index!$O:$O,Index!$T:$T,)</f>
        <v>0</v>
      </c>
      <c r="N250" s="31"/>
      <c r="P250" s="80"/>
    </row>
    <row r="251" spans="1:16" hidden="1" x14ac:dyDescent="0.35">
      <c r="A251" t="s">
        <v>439</v>
      </c>
      <c r="B251" t="s">
        <v>63</v>
      </c>
      <c r="C251" t="s">
        <v>64</v>
      </c>
      <c r="D251" t="s">
        <v>215</v>
      </c>
      <c r="E251">
        <v>20610</v>
      </c>
      <c r="F251" t="s">
        <v>219</v>
      </c>
      <c r="G251" s="30">
        <v>36225</v>
      </c>
      <c r="H251" s="68">
        <v>10294.120000000001</v>
      </c>
      <c r="I251" t="str">
        <f>_xlfn.XLOOKUP(E251,Index!$O:$O,Index!$P:$P,)</f>
        <v>Accrued expenses and other payable</v>
      </c>
      <c r="J251" t="str">
        <f>_xlfn.XLOOKUP(E251,Index!$O:$O,Index!$R:$R,)</f>
        <v>Institutions</v>
      </c>
      <c r="K251">
        <f>_xlfn.XLOOKUP(E251,Index!$O:$O,Index!$T:$T,)</f>
        <v>0</v>
      </c>
      <c r="N251" s="31"/>
      <c r="P251" s="80"/>
    </row>
    <row r="252" spans="1:16" hidden="1" x14ac:dyDescent="0.35">
      <c r="A252" t="s">
        <v>439</v>
      </c>
      <c r="B252" t="s">
        <v>63</v>
      </c>
      <c r="C252" t="s">
        <v>64</v>
      </c>
      <c r="D252" t="s">
        <v>215</v>
      </c>
      <c r="E252">
        <v>20611</v>
      </c>
      <c r="F252" t="s">
        <v>220</v>
      </c>
      <c r="G252" s="30">
        <v>-43209.05</v>
      </c>
      <c r="H252" s="68">
        <v>-12278.79</v>
      </c>
      <c r="I252" t="str">
        <f>_xlfn.XLOOKUP(E252,Index!$O:$O,Index!$P:$P,)</f>
        <v>Accrued expenses and other payable</v>
      </c>
      <c r="J252" t="str">
        <f>_xlfn.XLOOKUP(E252,Index!$O:$O,Index!$R:$R,)</f>
        <v>Institutions</v>
      </c>
      <c r="K252">
        <f>_xlfn.XLOOKUP(E252,Index!$O:$O,Index!$T:$T,)</f>
        <v>0</v>
      </c>
      <c r="N252" s="31"/>
      <c r="P252" s="80"/>
    </row>
    <row r="253" spans="1:16" hidden="1" x14ac:dyDescent="0.35">
      <c r="A253" t="s">
        <v>439</v>
      </c>
      <c r="B253" t="s">
        <v>63</v>
      </c>
      <c r="C253" t="s">
        <v>64</v>
      </c>
      <c r="D253" t="s">
        <v>215</v>
      </c>
      <c r="E253">
        <v>20612</v>
      </c>
      <c r="F253" t="s">
        <v>221</v>
      </c>
      <c r="G253" s="30">
        <v>-36225</v>
      </c>
      <c r="H253" s="68">
        <v>-10294.120000000001</v>
      </c>
      <c r="I253" t="str">
        <f>_xlfn.XLOOKUP(E253,Index!$O:$O,Index!$P:$P,)</f>
        <v>Accrued expenses and other payable</v>
      </c>
      <c r="J253" t="str">
        <f>_xlfn.XLOOKUP(E253,Index!$O:$O,Index!$R:$R,)</f>
        <v>Institutions</v>
      </c>
      <c r="K253">
        <f>_xlfn.XLOOKUP(E253,Index!$O:$O,Index!$T:$T,)</f>
        <v>0</v>
      </c>
      <c r="N253" s="31"/>
      <c r="P253" s="80"/>
    </row>
    <row r="254" spans="1:16" hidden="1" x14ac:dyDescent="0.35">
      <c r="A254" t="s">
        <v>439</v>
      </c>
      <c r="B254" t="s">
        <v>63</v>
      </c>
      <c r="C254" t="s">
        <v>64</v>
      </c>
      <c r="D254" t="s">
        <v>215</v>
      </c>
      <c r="E254">
        <v>20613</v>
      </c>
      <c r="F254" t="s">
        <v>222</v>
      </c>
      <c r="G254" s="30">
        <v>62300</v>
      </c>
      <c r="H254" s="68">
        <v>17703.89</v>
      </c>
      <c r="I254" t="str">
        <f>_xlfn.XLOOKUP(E254,Index!$O:$O,Index!$P:$P,)</f>
        <v>Accrued expenses and other payable</v>
      </c>
      <c r="J254" t="str">
        <f>_xlfn.XLOOKUP(E254,Index!$O:$O,Index!$R:$R,)</f>
        <v>Institutions</v>
      </c>
      <c r="K254">
        <f>_xlfn.XLOOKUP(E254,Index!$O:$O,Index!$T:$T,)</f>
        <v>0</v>
      </c>
      <c r="N254" s="31"/>
      <c r="P254" s="80"/>
    </row>
    <row r="255" spans="1:16" hidden="1" x14ac:dyDescent="0.35">
      <c r="A255" t="s">
        <v>439</v>
      </c>
      <c r="B255" t="s">
        <v>63</v>
      </c>
      <c r="C255" t="s">
        <v>64</v>
      </c>
      <c r="D255" t="s">
        <v>215</v>
      </c>
      <c r="E255">
        <v>20617</v>
      </c>
      <c r="F255" t="s">
        <v>223</v>
      </c>
      <c r="G255" s="30">
        <v>67500</v>
      </c>
      <c r="H255" s="68">
        <v>19181.59</v>
      </c>
      <c r="I255" t="str">
        <f>_xlfn.XLOOKUP(E255,Index!$O:$O,Index!$P:$P,)</f>
        <v>Accrued expenses and other payable</v>
      </c>
      <c r="J255" t="str">
        <f>_xlfn.XLOOKUP(E255,Index!$O:$O,Index!$R:$R,)</f>
        <v>Institutions</v>
      </c>
      <c r="K255">
        <f>_xlfn.XLOOKUP(E255,Index!$O:$O,Index!$T:$T,)</f>
        <v>0</v>
      </c>
      <c r="N255" s="31"/>
      <c r="P255" s="80"/>
    </row>
    <row r="256" spans="1:16" hidden="1" x14ac:dyDescent="0.35">
      <c r="A256" t="s">
        <v>439</v>
      </c>
      <c r="B256" t="s">
        <v>63</v>
      </c>
      <c r="C256" t="s">
        <v>64</v>
      </c>
      <c r="D256" t="s">
        <v>215</v>
      </c>
      <c r="E256">
        <v>20618</v>
      </c>
      <c r="F256" t="s">
        <v>224</v>
      </c>
      <c r="G256" s="30">
        <v>25942</v>
      </c>
      <c r="H256" s="68">
        <v>7371.98</v>
      </c>
      <c r="I256" t="str">
        <f>_xlfn.XLOOKUP(E256,Index!$O:$O,Index!$P:$P,)</f>
        <v>Accrued expenses and other payable</v>
      </c>
      <c r="J256" t="str">
        <f>_xlfn.XLOOKUP(E256,Index!$O:$O,Index!$R:$R,)</f>
        <v>Institutions</v>
      </c>
      <c r="K256">
        <f>_xlfn.XLOOKUP(E256,Index!$O:$O,Index!$T:$T,)</f>
        <v>0</v>
      </c>
      <c r="N256" s="31"/>
      <c r="P256" s="80"/>
    </row>
    <row r="257" spans="1:16" hidden="1" x14ac:dyDescent="0.35">
      <c r="A257" t="s">
        <v>439</v>
      </c>
      <c r="B257" t="s">
        <v>63</v>
      </c>
      <c r="C257" t="s">
        <v>64</v>
      </c>
      <c r="D257" t="s">
        <v>215</v>
      </c>
      <c r="E257">
        <v>20619</v>
      </c>
      <c r="F257" t="s">
        <v>225</v>
      </c>
      <c r="G257" s="30">
        <v>61875</v>
      </c>
      <c r="H257" s="68">
        <v>17583.12</v>
      </c>
      <c r="I257" t="str">
        <f>_xlfn.XLOOKUP(E257,Index!$O:$O,Index!$P:$P,)</f>
        <v>Accrued expenses and other payable</v>
      </c>
      <c r="J257" t="str">
        <f>_xlfn.XLOOKUP(E257,Index!$O:$O,Index!$R:$R,)</f>
        <v>Institutions</v>
      </c>
      <c r="K257">
        <f>_xlfn.XLOOKUP(E257,Index!$O:$O,Index!$T:$T,)</f>
        <v>0</v>
      </c>
      <c r="N257" s="31"/>
      <c r="P257" s="80"/>
    </row>
    <row r="258" spans="1:16" hidden="1" x14ac:dyDescent="0.35">
      <c r="A258" t="s">
        <v>439</v>
      </c>
      <c r="B258" t="s">
        <v>63</v>
      </c>
      <c r="C258" t="s">
        <v>64</v>
      </c>
      <c r="D258" t="s">
        <v>215</v>
      </c>
      <c r="E258">
        <v>20620</v>
      </c>
      <c r="F258" t="s">
        <v>226</v>
      </c>
      <c r="G258" s="30">
        <v>-113300</v>
      </c>
      <c r="H258" s="68">
        <v>-32196.65</v>
      </c>
      <c r="I258" t="str">
        <f>_xlfn.XLOOKUP(E258,Index!$O:$O,Index!$P:$P,)</f>
        <v>Accrued expenses and other payable</v>
      </c>
      <c r="J258" t="str">
        <f>_xlfn.XLOOKUP(E258,Index!$O:$O,Index!$R:$R,)</f>
        <v>Institutions</v>
      </c>
      <c r="K258">
        <f>_xlfn.XLOOKUP(E258,Index!$O:$O,Index!$T:$T,)</f>
        <v>0</v>
      </c>
      <c r="N258" s="31"/>
      <c r="P258" s="80"/>
    </row>
    <row r="259" spans="1:16" hidden="1" x14ac:dyDescent="0.35">
      <c r="A259" t="s">
        <v>439</v>
      </c>
      <c r="B259" t="s">
        <v>63</v>
      </c>
      <c r="C259" t="s">
        <v>64</v>
      </c>
      <c r="D259" t="s">
        <v>215</v>
      </c>
      <c r="E259">
        <v>20622</v>
      </c>
      <c r="F259" t="s">
        <v>1385</v>
      </c>
      <c r="G259" s="30">
        <v>-88220</v>
      </c>
      <c r="H259" s="68">
        <v>-25069.62</v>
      </c>
      <c r="I259" t="str">
        <f>_xlfn.XLOOKUP(E259,Index!$O:$O,Index!$P:$P,)</f>
        <v>Accrued expenses and other payable</v>
      </c>
      <c r="J259">
        <f>_xlfn.XLOOKUP(E259,Index!$O:$O,Index!$R:$R,)</f>
        <v>0</v>
      </c>
      <c r="K259">
        <f>_xlfn.XLOOKUP(E259,Index!$O:$O,Index!$T:$T,)</f>
        <v>0</v>
      </c>
      <c r="N259" s="31"/>
      <c r="P259" s="80"/>
    </row>
    <row r="260" spans="1:16" hidden="1" x14ac:dyDescent="0.35">
      <c r="A260" t="s">
        <v>439</v>
      </c>
      <c r="B260" t="s">
        <v>63</v>
      </c>
      <c r="C260" t="s">
        <v>64</v>
      </c>
      <c r="D260" t="s">
        <v>227</v>
      </c>
      <c r="E260">
        <v>20001</v>
      </c>
      <c r="F260" t="s">
        <v>228</v>
      </c>
      <c r="G260" s="30">
        <v>-3.26</v>
      </c>
      <c r="H260" s="68">
        <v>-0.97</v>
      </c>
      <c r="I260" t="str">
        <f>_xlfn.XLOOKUP(E260,Index!$O:$O,Index!$P:$P,)</f>
        <v>Employees Payable</v>
      </c>
      <c r="J260">
        <f>_xlfn.XLOOKUP(E260,Index!$O:$O,Index!$R:$R,)</f>
        <v>0</v>
      </c>
      <c r="K260">
        <f>_xlfn.XLOOKUP(E260,Index!$O:$O,Index!$T:$T,)</f>
        <v>0</v>
      </c>
      <c r="N260" s="31"/>
      <c r="P260" s="80"/>
    </row>
    <row r="261" spans="1:16" x14ac:dyDescent="0.35">
      <c r="A261" t="s">
        <v>439</v>
      </c>
      <c r="B261" t="s">
        <v>63</v>
      </c>
      <c r="C261" t="s">
        <v>64</v>
      </c>
      <c r="D261" t="s">
        <v>227</v>
      </c>
      <c r="E261">
        <v>20700</v>
      </c>
      <c r="F261" t="s">
        <v>1386</v>
      </c>
      <c r="G261" s="30">
        <v>851598</v>
      </c>
      <c r="H261" s="68">
        <v>242000</v>
      </c>
      <c r="I261" t="str">
        <f>_xlfn.XLOOKUP(E261,Index!$O:$O,Index!$P:$P,)</f>
        <v>Prepaid expenses and other receivable</v>
      </c>
      <c r="J261" t="str">
        <f>_xlfn.XLOOKUP(E261,Index!$O:$O,Index!$R:$R,)</f>
        <v>Prepaid Commissions</v>
      </c>
      <c r="K261">
        <f>_xlfn.XLOOKUP(E261,Index!$O:$O,Index!$T:$T,)</f>
        <v>0</v>
      </c>
      <c r="N261" s="31"/>
      <c r="P261" s="80"/>
    </row>
    <row r="262" spans="1:16" hidden="1" x14ac:dyDescent="0.35">
      <c r="A262" t="s">
        <v>439</v>
      </c>
      <c r="B262" t="s">
        <v>63</v>
      </c>
      <c r="C262" t="s">
        <v>64</v>
      </c>
      <c r="D262" t="s">
        <v>227</v>
      </c>
      <c r="E262">
        <v>20728</v>
      </c>
      <c r="F262" t="s">
        <v>232</v>
      </c>
      <c r="G262" s="30">
        <v>-0.28999999999999998</v>
      </c>
      <c r="H262" s="68">
        <v>-0.08</v>
      </c>
      <c r="I262" t="str">
        <f>_xlfn.XLOOKUP(E262,Index!$O:$O,Index!$P:$P,)</f>
        <v>Employees Payable</v>
      </c>
      <c r="J262">
        <f>_xlfn.XLOOKUP(E262,Index!$O:$O,Index!$R:$R,)</f>
        <v>0</v>
      </c>
      <c r="K262">
        <f>_xlfn.XLOOKUP(E262,Index!$O:$O,Index!$T:$T,)</f>
        <v>0</v>
      </c>
      <c r="N262" s="31"/>
      <c r="P262" s="80"/>
    </row>
    <row r="263" spans="1:16" hidden="1" x14ac:dyDescent="0.35">
      <c r="A263" t="s">
        <v>439</v>
      </c>
      <c r="B263" t="s">
        <v>63</v>
      </c>
      <c r="C263" t="s">
        <v>64</v>
      </c>
      <c r="D263" t="s">
        <v>227</v>
      </c>
      <c r="E263">
        <v>20752</v>
      </c>
      <c r="F263" t="s">
        <v>235</v>
      </c>
      <c r="G263" s="30">
        <v>5309</v>
      </c>
      <c r="H263" s="68">
        <v>1508.67</v>
      </c>
      <c r="I263" t="str">
        <f>_xlfn.XLOOKUP(E263,Index!$O:$O,Index!$P:$P,)</f>
        <v>Employees Payable</v>
      </c>
      <c r="J263">
        <f>_xlfn.XLOOKUP(E263,Index!$O:$O,Index!$R:$R,)</f>
        <v>0</v>
      </c>
      <c r="K263">
        <f>_xlfn.XLOOKUP(E263,Index!$O:$O,Index!$T:$T,)</f>
        <v>0</v>
      </c>
      <c r="N263" s="31"/>
      <c r="P263" s="80"/>
    </row>
    <row r="264" spans="1:16" hidden="1" x14ac:dyDescent="0.35">
      <c r="A264" t="s">
        <v>439</v>
      </c>
      <c r="B264" t="s">
        <v>63</v>
      </c>
      <c r="C264" t="s">
        <v>64</v>
      </c>
      <c r="D264" t="s">
        <v>227</v>
      </c>
      <c r="E264">
        <v>20788</v>
      </c>
      <c r="F264" t="s">
        <v>1387</v>
      </c>
      <c r="G264" s="30">
        <v>30</v>
      </c>
      <c r="H264" s="68">
        <v>8.5299999999999994</v>
      </c>
      <c r="I264" t="str">
        <f>_xlfn.XLOOKUP(E264,Index!$O:$O,Index!$P:$P,)</f>
        <v>Employees Payable</v>
      </c>
      <c r="J264">
        <f>_xlfn.XLOOKUP(E264,Index!$O:$O,Index!$R:$R,)</f>
        <v>0</v>
      </c>
      <c r="K264">
        <f>_xlfn.XLOOKUP(E264,Index!$O:$O,Index!$T:$T,)</f>
        <v>0</v>
      </c>
      <c r="N264" s="31"/>
      <c r="P264" s="80"/>
    </row>
    <row r="265" spans="1:16" hidden="1" x14ac:dyDescent="0.35">
      <c r="A265" t="s">
        <v>439</v>
      </c>
      <c r="B265" t="s">
        <v>63</v>
      </c>
      <c r="C265" t="s">
        <v>64</v>
      </c>
      <c r="D265" t="s">
        <v>227</v>
      </c>
      <c r="E265">
        <v>20791</v>
      </c>
      <c r="F265" t="s">
        <v>1388</v>
      </c>
      <c r="G265" s="30">
        <v>-30</v>
      </c>
      <c r="H265" s="68">
        <v>-8.5299999999999994</v>
      </c>
      <c r="I265" t="str">
        <f>_xlfn.XLOOKUP(E265,Index!$O:$O,Index!$P:$P,)</f>
        <v>Employees Payable</v>
      </c>
      <c r="J265">
        <f>_xlfn.XLOOKUP(E265,Index!$O:$O,Index!$R:$R,)</f>
        <v>0</v>
      </c>
      <c r="K265">
        <f>_xlfn.XLOOKUP(E265,Index!$O:$O,Index!$T:$T,)</f>
        <v>0</v>
      </c>
      <c r="N265" s="31"/>
      <c r="P265" s="80"/>
    </row>
    <row r="266" spans="1:16" hidden="1" x14ac:dyDescent="0.35">
      <c r="A266" t="s">
        <v>439</v>
      </c>
      <c r="B266" t="s">
        <v>63</v>
      </c>
      <c r="C266" t="s">
        <v>64</v>
      </c>
      <c r="D266" t="s">
        <v>227</v>
      </c>
      <c r="E266">
        <v>20799</v>
      </c>
      <c r="F266" t="s">
        <v>241</v>
      </c>
      <c r="G266" s="30">
        <v>-2036695.57</v>
      </c>
      <c r="H266" s="68">
        <v>-578771.12</v>
      </c>
      <c r="I266" t="str">
        <f>_xlfn.XLOOKUP(E266,Index!$O:$O,Index!$P:$P,)</f>
        <v>Employees Payable</v>
      </c>
      <c r="J266">
        <f>_xlfn.XLOOKUP(E266,Index!$O:$O,Index!$R:$R,)</f>
        <v>0</v>
      </c>
      <c r="K266">
        <f>_xlfn.XLOOKUP(E266,Index!$O:$O,Index!$T:$T,)</f>
        <v>0</v>
      </c>
      <c r="N266" s="31"/>
      <c r="P266" s="80"/>
    </row>
    <row r="267" spans="1:16" hidden="1" x14ac:dyDescent="0.35">
      <c r="A267" t="s">
        <v>439</v>
      </c>
      <c r="B267" t="s">
        <v>63</v>
      </c>
      <c r="C267" t="s">
        <v>64</v>
      </c>
      <c r="D267" t="s">
        <v>242</v>
      </c>
      <c r="E267">
        <v>41100</v>
      </c>
      <c r="F267" t="s">
        <v>243</v>
      </c>
      <c r="G267" s="30">
        <v>-3341.23</v>
      </c>
      <c r="H267" s="68">
        <v>-949.48</v>
      </c>
      <c r="I267" t="str">
        <f>_xlfn.XLOOKUP(E267,Index!$O:$O,Index!$P:$P,)</f>
        <v>Accrued expenses and other payable</v>
      </c>
      <c r="J267" t="str">
        <f>_xlfn.XLOOKUP(E267,Index!$O:$O,Index!$R:$R,)</f>
        <v>Accrued Expenses</v>
      </c>
      <c r="K267">
        <f>_xlfn.XLOOKUP(E267,Index!$O:$O,Index!$T:$T,)</f>
        <v>0</v>
      </c>
      <c r="N267" s="31"/>
      <c r="P267" s="80"/>
    </row>
    <row r="268" spans="1:16" hidden="1" x14ac:dyDescent="0.35">
      <c r="A268" t="s">
        <v>439</v>
      </c>
      <c r="B268" t="s">
        <v>63</v>
      </c>
      <c r="C268" t="s">
        <v>64</v>
      </c>
      <c r="D268" t="s">
        <v>242</v>
      </c>
      <c r="E268">
        <v>41101</v>
      </c>
      <c r="F268" t="s">
        <v>244</v>
      </c>
      <c r="G268" s="30">
        <v>-882700.79</v>
      </c>
      <c r="H268" s="68">
        <v>-250838.53</v>
      </c>
      <c r="I268" t="str">
        <f>_xlfn.XLOOKUP(E268,Index!$O:$O,Index!$P:$P,)</f>
        <v>Employees Payable</v>
      </c>
      <c r="J268" t="str">
        <f>_xlfn.XLOOKUP(E268,Index!$O:$O,Index!$R:$R,)</f>
        <v>Institutions</v>
      </c>
      <c r="K268">
        <f>_xlfn.XLOOKUP(E268,Index!$O:$O,Index!$T:$T,)</f>
        <v>0</v>
      </c>
      <c r="N268" s="31"/>
      <c r="P268" s="80"/>
    </row>
    <row r="269" spans="1:16" hidden="1" x14ac:dyDescent="0.35">
      <c r="A269" t="s">
        <v>439</v>
      </c>
      <c r="B269" t="s">
        <v>63</v>
      </c>
      <c r="C269" t="s">
        <v>64</v>
      </c>
      <c r="D269" t="s">
        <v>245</v>
      </c>
      <c r="E269">
        <v>60913</v>
      </c>
      <c r="F269" t="s">
        <v>246</v>
      </c>
      <c r="G269" s="30">
        <v>20048.599999999999</v>
      </c>
      <c r="H269" s="68">
        <v>5925.76</v>
      </c>
      <c r="I269" t="str">
        <f>_xlfn.XLOOKUP(E269,Index!$O:$O,Index!$P:$P,)</f>
        <v>Marketing</v>
      </c>
      <c r="J269" t="str">
        <f>_xlfn.XLOOKUP(E269,Index!$O:$O,Index!$R:$R,)</f>
        <v>Payroll &amp; Payroll related</v>
      </c>
      <c r="K269">
        <f>_xlfn.XLOOKUP(E269,Index!$O:$O,Index!$T:$T,)</f>
        <v>0</v>
      </c>
      <c r="N269" s="31"/>
      <c r="P269" s="80"/>
    </row>
    <row r="270" spans="1:16" hidden="1" x14ac:dyDescent="0.35">
      <c r="A270" t="s">
        <v>439</v>
      </c>
      <c r="B270" t="s">
        <v>63</v>
      </c>
      <c r="C270" t="s">
        <v>64</v>
      </c>
      <c r="D270" t="s">
        <v>245</v>
      </c>
      <c r="E270">
        <v>61012</v>
      </c>
      <c r="F270" t="s">
        <v>247</v>
      </c>
      <c r="G270" s="30">
        <v>96703.43</v>
      </c>
      <c r="H270" s="68">
        <v>28609.14</v>
      </c>
      <c r="I270" t="str">
        <f>_xlfn.XLOOKUP(E270,Index!$O:$O,Index!$P:$P,)</f>
        <v>G&amp;A</v>
      </c>
      <c r="J270" t="str">
        <f>_xlfn.XLOOKUP(E270,Index!$O:$O,Index!$R:$R,)</f>
        <v>Payroll &amp; Payroll related</v>
      </c>
      <c r="K270">
        <f>_xlfn.XLOOKUP(E270,Index!$O:$O,Index!$T:$T,)</f>
        <v>0</v>
      </c>
      <c r="N270" s="31"/>
      <c r="P270" s="80"/>
    </row>
    <row r="271" spans="1:16" hidden="1" x14ac:dyDescent="0.35">
      <c r="A271" t="s">
        <v>439</v>
      </c>
      <c r="B271" t="s">
        <v>63</v>
      </c>
      <c r="C271" t="s">
        <v>64</v>
      </c>
      <c r="D271" t="s">
        <v>245</v>
      </c>
      <c r="E271">
        <v>61205</v>
      </c>
      <c r="F271" t="s">
        <v>248</v>
      </c>
      <c r="G271" s="30">
        <v>24241.55</v>
      </c>
      <c r="H271" s="68">
        <v>7193</v>
      </c>
      <c r="I271" t="str">
        <f>_xlfn.XLOOKUP(E271,Index!$O:$O,Index!$P:$P,)</f>
        <v>Cost of Sales</v>
      </c>
      <c r="J271" t="str">
        <f>_xlfn.XLOOKUP(E271,Index!$O:$O,Index!$R:$R,)</f>
        <v>Payroll &amp; Payroll related</v>
      </c>
      <c r="K271">
        <f>_xlfn.XLOOKUP(E271,Index!$O:$O,Index!$T:$T,)</f>
        <v>0</v>
      </c>
      <c r="N271" s="31"/>
      <c r="P271" s="80"/>
    </row>
    <row r="272" spans="1:16" hidden="1" x14ac:dyDescent="0.35">
      <c r="A272" t="s">
        <v>439</v>
      </c>
      <c r="B272" t="s">
        <v>63</v>
      </c>
      <c r="C272" t="s">
        <v>64</v>
      </c>
      <c r="D272" t="s">
        <v>245</v>
      </c>
      <c r="E272">
        <v>61212</v>
      </c>
      <c r="F272" t="s">
        <v>249</v>
      </c>
      <c r="G272" s="30">
        <v>-158560.79</v>
      </c>
      <c r="H272" s="68">
        <v>-46728.76</v>
      </c>
      <c r="I272" t="str">
        <f>_xlfn.XLOOKUP(E272,Index!$O:$O,Index!$P:$P,)</f>
        <v>Cost of Sales</v>
      </c>
      <c r="J272" t="str">
        <f>_xlfn.XLOOKUP(E272,Index!$O:$O,Index!$R:$R,)</f>
        <v>Payroll &amp; Payroll related</v>
      </c>
      <c r="K272">
        <f>_xlfn.XLOOKUP(E272,Index!$O:$O,Index!$T:$T,)</f>
        <v>0</v>
      </c>
      <c r="N272" s="31"/>
      <c r="P272" s="80"/>
    </row>
    <row r="273" spans="1:16" hidden="1" x14ac:dyDescent="0.35">
      <c r="A273" t="s">
        <v>439</v>
      </c>
      <c r="B273" t="s">
        <v>63</v>
      </c>
      <c r="C273" t="s">
        <v>64</v>
      </c>
      <c r="D273" t="s">
        <v>245</v>
      </c>
      <c r="E273">
        <v>61215</v>
      </c>
      <c r="F273" t="s">
        <v>250</v>
      </c>
      <c r="G273" s="30">
        <v>-176046.98</v>
      </c>
      <c r="H273" s="68">
        <v>-51960.56</v>
      </c>
      <c r="I273" t="str">
        <f>_xlfn.XLOOKUP(E273,Index!$O:$O,Index!$P:$P,)</f>
        <v>R&amp;D</v>
      </c>
      <c r="J273" t="str">
        <f>_xlfn.XLOOKUP(E273,Index!$O:$O,Index!$R:$R,)</f>
        <v>Payroll &amp; Payroll related</v>
      </c>
      <c r="K273" t="str">
        <f>_xlfn.XLOOKUP(E273,Index!$O:$O,Index!$T:$T,)</f>
        <v>Labs</v>
      </c>
      <c r="N273" s="31"/>
      <c r="P273" s="80"/>
    </row>
    <row r="274" spans="1:16" hidden="1" x14ac:dyDescent="0.35">
      <c r="A274" t="s">
        <v>439</v>
      </c>
      <c r="B274" t="s">
        <v>63</v>
      </c>
      <c r="C274" t="s">
        <v>64</v>
      </c>
      <c r="D274" t="s">
        <v>245</v>
      </c>
      <c r="E274">
        <v>61216</v>
      </c>
      <c r="F274" t="s">
        <v>251</v>
      </c>
      <c r="G274" s="30">
        <v>99609.62</v>
      </c>
      <c r="H274" s="68">
        <v>29370.67</v>
      </c>
      <c r="I274" t="str">
        <f>_xlfn.XLOOKUP(E274,Index!$O:$O,Index!$P:$P,)</f>
        <v>R&amp;D</v>
      </c>
      <c r="J274" t="str">
        <f>_xlfn.XLOOKUP(E274,Index!$O:$O,Index!$R:$R,)</f>
        <v>Payroll &amp; Payroll related</v>
      </c>
      <c r="K274" t="str">
        <f>_xlfn.XLOOKUP(E274,Index!$O:$O,Index!$T:$T,)</f>
        <v>Labs</v>
      </c>
      <c r="N274" s="31"/>
      <c r="P274" s="80"/>
    </row>
    <row r="275" spans="1:16" hidden="1" x14ac:dyDescent="0.35">
      <c r="A275" t="s">
        <v>439</v>
      </c>
      <c r="B275" t="s">
        <v>63</v>
      </c>
      <c r="C275" t="s">
        <v>64</v>
      </c>
      <c r="D275" t="s">
        <v>245</v>
      </c>
      <c r="E275">
        <v>61217</v>
      </c>
      <c r="F275" t="s">
        <v>252</v>
      </c>
      <c r="G275" s="30">
        <v>64154.36</v>
      </c>
      <c r="H275" s="68">
        <v>18953.79</v>
      </c>
      <c r="I275" t="str">
        <f>_xlfn.XLOOKUP(E275,Index!$O:$O,Index!$P:$P,)</f>
        <v>R&amp;D</v>
      </c>
      <c r="J275" t="str">
        <f>_xlfn.XLOOKUP(E275,Index!$O:$O,Index!$R:$R,)</f>
        <v>Payroll &amp; Payroll related</v>
      </c>
      <c r="K275" t="str">
        <f>_xlfn.XLOOKUP(E275,Index!$O:$O,Index!$T:$T,)</f>
        <v>Labs</v>
      </c>
      <c r="N275" s="31"/>
      <c r="P275" s="80"/>
    </row>
    <row r="276" spans="1:16" hidden="1" x14ac:dyDescent="0.35">
      <c r="A276" t="s">
        <v>439</v>
      </c>
      <c r="B276" t="s">
        <v>63</v>
      </c>
      <c r="C276" t="s">
        <v>64</v>
      </c>
      <c r="D276" t="s">
        <v>245</v>
      </c>
      <c r="E276">
        <v>61218</v>
      </c>
      <c r="F276" t="s">
        <v>253</v>
      </c>
      <c r="G276" s="30">
        <v>594</v>
      </c>
      <c r="H276" s="68">
        <v>176.13</v>
      </c>
      <c r="I276" t="str">
        <f>_xlfn.XLOOKUP(E276,Index!$O:$O,Index!$P:$P,)</f>
        <v>R&amp;D</v>
      </c>
      <c r="J276" t="str">
        <f>_xlfn.XLOOKUP(E276,Index!$O:$O,Index!$R:$R,)</f>
        <v>Payroll &amp; Payroll related</v>
      </c>
      <c r="K276" t="str">
        <f>_xlfn.XLOOKUP(E276,Index!$O:$O,Index!$T:$T,)</f>
        <v>Labs</v>
      </c>
      <c r="N276" s="31"/>
      <c r="P276" s="80"/>
    </row>
    <row r="277" spans="1:16" hidden="1" x14ac:dyDescent="0.35">
      <c r="A277" t="s">
        <v>439</v>
      </c>
      <c r="B277" t="s">
        <v>63</v>
      </c>
      <c r="C277" t="s">
        <v>64</v>
      </c>
      <c r="D277" t="s">
        <v>245</v>
      </c>
      <c r="E277">
        <v>61219</v>
      </c>
      <c r="F277" t="s">
        <v>700</v>
      </c>
      <c r="G277" s="30">
        <v>11689</v>
      </c>
      <c r="H277" s="68">
        <v>3459.94</v>
      </c>
      <c r="I277" t="str">
        <f>_xlfn.XLOOKUP(E277,Index!$O:$O,Index!$P:$P,)</f>
        <v>R&amp;D</v>
      </c>
      <c r="J277" t="str">
        <f>_xlfn.XLOOKUP(E277,Index!$O:$O,Index!$R:$R,)</f>
        <v>Payroll &amp; Payroll related</v>
      </c>
      <c r="K277" t="str">
        <f>_xlfn.XLOOKUP(E277,Index!$O:$O,Index!$T:$T,)</f>
        <v>Labs</v>
      </c>
      <c r="N277" s="31"/>
      <c r="P277" s="80"/>
    </row>
    <row r="278" spans="1:16" hidden="1" x14ac:dyDescent="0.35">
      <c r="A278" t="s">
        <v>439</v>
      </c>
      <c r="B278" t="s">
        <v>63</v>
      </c>
      <c r="C278" t="s">
        <v>64</v>
      </c>
      <c r="D278" t="s">
        <v>245</v>
      </c>
      <c r="E278">
        <v>61305</v>
      </c>
      <c r="F278" t="s">
        <v>254</v>
      </c>
      <c r="G278" s="30">
        <v>57289.94</v>
      </c>
      <c r="H278" s="68">
        <v>16833.099999999999</v>
      </c>
      <c r="I278" t="str">
        <f>_xlfn.XLOOKUP(E278,Index!$O:$O,Index!$P:$P,)</f>
        <v>Sales</v>
      </c>
      <c r="J278" t="str">
        <f>_xlfn.XLOOKUP(E278,Index!$O:$O,Index!$R:$R,)</f>
        <v>Payroll &amp; Payroll related</v>
      </c>
      <c r="K278">
        <f>_xlfn.XLOOKUP(E278,Index!$O:$O,Index!$T:$T,)</f>
        <v>0</v>
      </c>
      <c r="N278" s="31"/>
      <c r="P278" s="80"/>
    </row>
    <row r="279" spans="1:16" hidden="1" x14ac:dyDescent="0.35">
      <c r="A279" t="s">
        <v>439</v>
      </c>
      <c r="B279" t="s">
        <v>63</v>
      </c>
      <c r="C279" t="s">
        <v>64</v>
      </c>
      <c r="D279" t="s">
        <v>245</v>
      </c>
      <c r="E279">
        <v>61312</v>
      </c>
      <c r="F279" t="s">
        <v>255</v>
      </c>
      <c r="G279" s="30">
        <v>-214949.55</v>
      </c>
      <c r="H279" s="68">
        <v>-63400.73</v>
      </c>
      <c r="I279" t="str">
        <f>_xlfn.XLOOKUP(E279,Index!$O:$O,Index!$P:$P,)</f>
        <v>Sales</v>
      </c>
      <c r="J279" t="str">
        <f>_xlfn.XLOOKUP(E279,Index!$O:$O,Index!$R:$R,)</f>
        <v>Payroll &amp; Payroll related</v>
      </c>
      <c r="K279">
        <f>_xlfn.XLOOKUP(E279,Index!$O:$O,Index!$T:$T,)</f>
        <v>0</v>
      </c>
      <c r="N279" s="31"/>
      <c r="P279" s="80"/>
    </row>
    <row r="280" spans="1:16" hidden="1" x14ac:dyDescent="0.35">
      <c r="A280" t="s">
        <v>439</v>
      </c>
      <c r="B280" t="s">
        <v>63</v>
      </c>
      <c r="C280" t="s">
        <v>64</v>
      </c>
      <c r="D280" t="s">
        <v>245</v>
      </c>
      <c r="E280">
        <v>61605</v>
      </c>
      <c r="F280" t="s">
        <v>256</v>
      </c>
      <c r="G280" s="30">
        <v>82502.47</v>
      </c>
      <c r="H280" s="68">
        <v>24253.15</v>
      </c>
      <c r="I280" t="str">
        <f>_xlfn.XLOOKUP(E280,Index!$O:$O,Index!$P:$P,)</f>
        <v>R&amp;D</v>
      </c>
      <c r="J280" t="str">
        <f>_xlfn.XLOOKUP(E280,Index!$O:$O,Index!$R:$R,)</f>
        <v>Payroll &amp; Payroll related</v>
      </c>
      <c r="K280" t="str">
        <f>_xlfn.XLOOKUP(E280,Index!$O:$O,Index!$T:$T,)</f>
        <v>Product</v>
      </c>
      <c r="N280" s="31"/>
      <c r="P280" s="80"/>
    </row>
    <row r="281" spans="1:16" hidden="1" x14ac:dyDescent="0.35">
      <c r="A281" t="s">
        <v>439</v>
      </c>
      <c r="B281" t="s">
        <v>63</v>
      </c>
      <c r="C281" t="s">
        <v>64</v>
      </c>
      <c r="D281" t="s">
        <v>245</v>
      </c>
      <c r="E281">
        <v>61612</v>
      </c>
      <c r="F281" t="s">
        <v>257</v>
      </c>
      <c r="G281" s="30">
        <v>-186211.27</v>
      </c>
      <c r="H281" s="68">
        <v>-54943.27</v>
      </c>
      <c r="I281" t="str">
        <f>_xlfn.XLOOKUP(E281,Index!$O:$O,Index!$P:$P,)</f>
        <v>R&amp;D</v>
      </c>
      <c r="J281" t="str">
        <f>_xlfn.XLOOKUP(E281,Index!$O:$O,Index!$R:$R,)</f>
        <v>Payroll &amp; Payroll related</v>
      </c>
      <c r="K281" t="str">
        <f>_xlfn.XLOOKUP(E281,Index!$O:$O,Index!$T:$T,)</f>
        <v>Product</v>
      </c>
      <c r="N281" s="31"/>
      <c r="P281" s="80"/>
    </row>
    <row r="282" spans="1:16" hidden="1" x14ac:dyDescent="0.35">
      <c r="A282" t="s">
        <v>439</v>
      </c>
      <c r="B282" t="s">
        <v>63</v>
      </c>
      <c r="C282" t="s">
        <v>64</v>
      </c>
      <c r="D282" t="s">
        <v>245</v>
      </c>
      <c r="E282">
        <v>62004</v>
      </c>
      <c r="F282" t="s">
        <v>1334</v>
      </c>
      <c r="G282" s="30">
        <v>15386.03</v>
      </c>
      <c r="H282" s="68">
        <v>4537.3100000000004</v>
      </c>
      <c r="I282" t="str">
        <f>_xlfn.XLOOKUP(E282,Index!$O:$O,Index!$P:$P,)</f>
        <v>G&amp;A</v>
      </c>
      <c r="J282" t="str">
        <f>_xlfn.XLOOKUP(E282,Index!$O:$O,Index!$R:$R,)</f>
        <v>Payroll &amp; Payroll related</v>
      </c>
      <c r="K282">
        <f>_xlfn.XLOOKUP(E282,Index!$O:$O,Index!$T:$T,)</f>
        <v>0</v>
      </c>
      <c r="N282" s="31"/>
      <c r="P282" s="80"/>
    </row>
    <row r="283" spans="1:16" hidden="1" x14ac:dyDescent="0.35">
      <c r="A283" t="s">
        <v>439</v>
      </c>
      <c r="B283" t="s">
        <v>63</v>
      </c>
      <c r="C283" t="s">
        <v>64</v>
      </c>
      <c r="D283" t="s">
        <v>245</v>
      </c>
      <c r="E283">
        <v>62006</v>
      </c>
      <c r="F283" t="s">
        <v>258</v>
      </c>
      <c r="G283" s="30">
        <v>165176.29</v>
      </c>
      <c r="H283" s="68">
        <v>48612.95</v>
      </c>
      <c r="I283" t="str">
        <f>_xlfn.XLOOKUP(E283,Index!$O:$O,Index!$P:$P,)</f>
        <v>G&amp;A</v>
      </c>
      <c r="J283" t="str">
        <f>_xlfn.XLOOKUP(E283,Index!$O:$O,Index!$R:$R,)</f>
        <v>Payroll &amp; Payroll related</v>
      </c>
      <c r="K283">
        <f>_xlfn.XLOOKUP(E283,Index!$O:$O,Index!$T:$T,)</f>
        <v>0</v>
      </c>
      <c r="N283" s="31"/>
      <c r="P283" s="80"/>
    </row>
    <row r="284" spans="1:16" hidden="1" x14ac:dyDescent="0.35">
      <c r="A284" t="s">
        <v>439</v>
      </c>
      <c r="B284" t="s">
        <v>63</v>
      </c>
      <c r="C284" t="s">
        <v>64</v>
      </c>
      <c r="D284" t="s">
        <v>245</v>
      </c>
      <c r="E284">
        <v>62007</v>
      </c>
      <c r="F284" t="s">
        <v>259</v>
      </c>
      <c r="G284" s="30">
        <v>488525.69</v>
      </c>
      <c r="H284" s="68">
        <v>144480.93</v>
      </c>
      <c r="I284" t="str">
        <f>_xlfn.XLOOKUP(E284,Index!$O:$O,Index!$P:$P,)</f>
        <v>R&amp;D</v>
      </c>
      <c r="J284" t="str">
        <f>_xlfn.XLOOKUP(E284,Index!$O:$O,Index!$R:$R,)</f>
        <v>Payroll &amp; Payroll related</v>
      </c>
      <c r="K284" t="str">
        <f>_xlfn.XLOOKUP(E284,Index!$O:$O,Index!$T:$T,)</f>
        <v>Dev</v>
      </c>
      <c r="N284" s="31"/>
      <c r="P284" s="80"/>
    </row>
    <row r="285" spans="1:16" hidden="1" x14ac:dyDescent="0.35">
      <c r="A285" t="s">
        <v>439</v>
      </c>
      <c r="B285" t="s">
        <v>63</v>
      </c>
      <c r="C285" t="s">
        <v>64</v>
      </c>
      <c r="D285" t="s">
        <v>245</v>
      </c>
      <c r="E285">
        <v>62008</v>
      </c>
      <c r="F285" t="s">
        <v>260</v>
      </c>
      <c r="G285" s="30">
        <v>69237.210000000006</v>
      </c>
      <c r="H285" s="68">
        <v>20453.669999999998</v>
      </c>
      <c r="I285" t="str">
        <f>_xlfn.XLOOKUP(E285,Index!$O:$O,Index!$P:$P,)</f>
        <v>Marketing</v>
      </c>
      <c r="J285" t="str">
        <f>_xlfn.XLOOKUP(E285,Index!$O:$O,Index!$R:$R,)</f>
        <v>Payroll &amp; Payroll related</v>
      </c>
      <c r="K285">
        <f>_xlfn.XLOOKUP(E285,Index!$O:$O,Index!$T:$T,)</f>
        <v>0</v>
      </c>
      <c r="N285" s="31"/>
      <c r="P285" s="80"/>
    </row>
    <row r="286" spans="1:16" hidden="1" x14ac:dyDescent="0.35">
      <c r="A286" t="s">
        <v>439</v>
      </c>
      <c r="B286" t="s">
        <v>63</v>
      </c>
      <c r="C286" t="s">
        <v>64</v>
      </c>
      <c r="D286" t="s">
        <v>245</v>
      </c>
      <c r="E286">
        <v>62009</v>
      </c>
      <c r="F286" t="s">
        <v>261</v>
      </c>
      <c r="G286" s="30">
        <v>6030.02</v>
      </c>
      <c r="H286" s="68">
        <v>1829.96</v>
      </c>
      <c r="I286" t="str">
        <f>_xlfn.XLOOKUP(E286,Index!$O:$O,Index!$P:$P,)</f>
        <v>G&amp;A</v>
      </c>
      <c r="J286" t="str">
        <f>_xlfn.XLOOKUP(E286,Index!$O:$O,Index!$R:$R,)</f>
        <v>Payroll &amp; Payroll related</v>
      </c>
      <c r="K286">
        <f>_xlfn.XLOOKUP(E286,Index!$O:$O,Index!$T:$T,)</f>
        <v>0</v>
      </c>
      <c r="N286" s="31"/>
      <c r="P286" s="80"/>
    </row>
    <row r="287" spans="1:16" hidden="1" x14ac:dyDescent="0.35">
      <c r="A287" t="s">
        <v>439</v>
      </c>
      <c r="B287" t="s">
        <v>63</v>
      </c>
      <c r="C287" t="s">
        <v>64</v>
      </c>
      <c r="D287" t="s">
        <v>245</v>
      </c>
      <c r="E287">
        <v>62010</v>
      </c>
      <c r="F287" t="s">
        <v>655</v>
      </c>
      <c r="G287" s="30">
        <v>9096.1200000000008</v>
      </c>
      <c r="H287" s="68">
        <v>2730.15</v>
      </c>
      <c r="I287" t="str">
        <f>_xlfn.XLOOKUP(E287,Index!$O:$O,Index!$P:$P,)</f>
        <v>R&amp;D</v>
      </c>
      <c r="J287" t="str">
        <f>_xlfn.XLOOKUP(E287,Index!$O:$O,Index!$R:$R,)</f>
        <v>Payroll &amp; Payroll related</v>
      </c>
      <c r="K287" t="str">
        <f>_xlfn.XLOOKUP(E287,Index!$O:$O,Index!$T:$T,)</f>
        <v>Dev</v>
      </c>
      <c r="N287" s="31"/>
      <c r="P287" s="80"/>
    </row>
    <row r="288" spans="1:16" hidden="1" x14ac:dyDescent="0.35">
      <c r="A288" t="s">
        <v>439</v>
      </c>
      <c r="B288" t="s">
        <v>63</v>
      </c>
      <c r="C288" t="s">
        <v>64</v>
      </c>
      <c r="D288" t="s">
        <v>245</v>
      </c>
      <c r="E288">
        <v>62011</v>
      </c>
      <c r="F288" t="s">
        <v>1282</v>
      </c>
      <c r="G288" s="30">
        <v>645.04999999999995</v>
      </c>
      <c r="H288" s="68">
        <v>194.61</v>
      </c>
      <c r="I288" t="str">
        <f>_xlfn.XLOOKUP(E288,Index!$O:$O,Index!$P:$P,)</f>
        <v>Marketing</v>
      </c>
      <c r="J288" t="str">
        <f>_xlfn.XLOOKUP(E288,Index!$O:$O,Index!$R:$R,)</f>
        <v>Payroll &amp; Payroll related</v>
      </c>
      <c r="K288">
        <f>_xlfn.XLOOKUP(E288,Index!$O:$O,Index!$T:$T,)</f>
        <v>0</v>
      </c>
      <c r="N288" s="31"/>
      <c r="P288" s="80"/>
    </row>
    <row r="289" spans="1:16" hidden="1" x14ac:dyDescent="0.35">
      <c r="A289" t="s">
        <v>439</v>
      </c>
      <c r="B289" t="s">
        <v>63</v>
      </c>
      <c r="C289" t="s">
        <v>64</v>
      </c>
      <c r="D289" t="s">
        <v>245</v>
      </c>
      <c r="E289">
        <v>62012</v>
      </c>
      <c r="F289" t="s">
        <v>1389</v>
      </c>
      <c r="G289" s="30">
        <v>2284.46</v>
      </c>
      <c r="H289" s="68">
        <v>656.24</v>
      </c>
      <c r="I289" t="str">
        <f>_xlfn.XLOOKUP(E289,Index!$O:$O,Index!$P:$P,)</f>
        <v>Cost of Sales</v>
      </c>
      <c r="J289" t="str">
        <f>_xlfn.XLOOKUP(E289,Index!$O:$O,Index!$R:$R,)</f>
        <v>Payroll &amp; Payroll related</v>
      </c>
      <c r="K289">
        <f>_xlfn.XLOOKUP(E289,Index!$O:$O,Index!$T:$T,)</f>
        <v>0</v>
      </c>
      <c r="N289" s="31"/>
      <c r="P289" s="80"/>
    </row>
    <row r="290" spans="1:16" hidden="1" x14ac:dyDescent="0.35">
      <c r="A290" t="s">
        <v>439</v>
      </c>
      <c r="B290" t="s">
        <v>63</v>
      </c>
      <c r="C290" t="s">
        <v>64</v>
      </c>
      <c r="D290" t="s">
        <v>245</v>
      </c>
      <c r="E290">
        <v>62021</v>
      </c>
      <c r="F290" t="s">
        <v>262</v>
      </c>
      <c r="G290" s="30">
        <v>-313507.07</v>
      </c>
      <c r="H290" s="68">
        <v>-92497.42</v>
      </c>
      <c r="I290" t="str">
        <f>_xlfn.XLOOKUP(E290,Index!$O:$O,Index!$P:$P,)</f>
        <v>G&amp;A</v>
      </c>
      <c r="J290" t="str">
        <f>_xlfn.XLOOKUP(E290,Index!$O:$O,Index!$R:$R,)</f>
        <v>Payroll &amp; Payroll related</v>
      </c>
      <c r="K290">
        <f>_xlfn.XLOOKUP(E290,Index!$O:$O,Index!$T:$T,)</f>
        <v>0</v>
      </c>
      <c r="N290" s="31"/>
      <c r="P290" s="80"/>
    </row>
    <row r="291" spans="1:16" hidden="1" x14ac:dyDescent="0.35">
      <c r="A291" t="s">
        <v>439</v>
      </c>
      <c r="B291" t="s">
        <v>63</v>
      </c>
      <c r="C291" t="s">
        <v>64</v>
      </c>
      <c r="D291" t="s">
        <v>245</v>
      </c>
      <c r="E291">
        <v>62022</v>
      </c>
      <c r="F291" t="s">
        <v>263</v>
      </c>
      <c r="G291" s="30">
        <v>-102881.86</v>
      </c>
      <c r="H291" s="68">
        <v>-30410.65</v>
      </c>
      <c r="I291" t="str">
        <f>_xlfn.XLOOKUP(E291,Index!$O:$O,Index!$P:$P,)</f>
        <v>Marketing</v>
      </c>
      <c r="J291" t="str">
        <f>_xlfn.XLOOKUP(E291,Index!$O:$O,Index!$R:$R,)</f>
        <v>Payroll &amp; Payroll related</v>
      </c>
      <c r="K291">
        <f>_xlfn.XLOOKUP(E291,Index!$O:$O,Index!$T:$T,)</f>
        <v>0</v>
      </c>
      <c r="N291" s="31"/>
      <c r="P291" s="80"/>
    </row>
    <row r="292" spans="1:16" hidden="1" x14ac:dyDescent="0.35">
      <c r="A292" t="s">
        <v>439</v>
      </c>
      <c r="B292" t="s">
        <v>63</v>
      </c>
      <c r="C292" t="s">
        <v>64</v>
      </c>
      <c r="D292" t="s">
        <v>245</v>
      </c>
      <c r="E292">
        <v>62023</v>
      </c>
      <c r="F292" t="s">
        <v>264</v>
      </c>
      <c r="G292" s="30">
        <v>-898235.85</v>
      </c>
      <c r="H292" s="68">
        <v>-265390</v>
      </c>
      <c r="I292" t="str">
        <f>_xlfn.XLOOKUP(E292,Index!$O:$O,Index!$P:$P,)</f>
        <v>R&amp;D</v>
      </c>
      <c r="J292" t="str">
        <f>_xlfn.XLOOKUP(E292,Index!$O:$O,Index!$R:$R,)</f>
        <v>Payroll &amp; Payroll related</v>
      </c>
      <c r="K292" t="str">
        <f>_xlfn.XLOOKUP(E292,Index!$O:$O,Index!$T:$T,)</f>
        <v>Dev</v>
      </c>
      <c r="N292" s="31"/>
      <c r="P292" s="80"/>
    </row>
    <row r="293" spans="1:16" hidden="1" x14ac:dyDescent="0.35">
      <c r="A293" t="s">
        <v>439</v>
      </c>
      <c r="B293" t="s">
        <v>63</v>
      </c>
      <c r="C293" t="s">
        <v>64</v>
      </c>
      <c r="D293" t="s">
        <v>245</v>
      </c>
      <c r="E293">
        <v>62025</v>
      </c>
      <c r="F293" t="s">
        <v>265</v>
      </c>
      <c r="G293" s="30">
        <v>594</v>
      </c>
      <c r="H293" s="68">
        <v>176.13</v>
      </c>
      <c r="I293" t="str">
        <f>_xlfn.XLOOKUP(E293,Index!$O:$O,Index!$P:$P,)</f>
        <v>G&amp;A</v>
      </c>
      <c r="J293" t="str">
        <f>_xlfn.XLOOKUP(E293,Index!$O:$O,Index!$R:$R,)</f>
        <v>Payroll &amp; Payroll related</v>
      </c>
      <c r="K293">
        <f>_xlfn.XLOOKUP(E293,Index!$O:$O,Index!$T:$T,)</f>
        <v>0</v>
      </c>
      <c r="N293" s="31"/>
      <c r="P293" s="80"/>
    </row>
    <row r="294" spans="1:16" hidden="1" x14ac:dyDescent="0.35">
      <c r="A294" t="s">
        <v>439</v>
      </c>
      <c r="B294" t="s">
        <v>63</v>
      </c>
      <c r="C294" t="s">
        <v>64</v>
      </c>
      <c r="D294" t="s">
        <v>245</v>
      </c>
      <c r="E294">
        <v>62029</v>
      </c>
      <c r="F294" t="s">
        <v>266</v>
      </c>
      <c r="G294" s="30">
        <v>29617.3</v>
      </c>
      <c r="H294" s="68">
        <v>8731.93</v>
      </c>
      <c r="I294" t="str">
        <f>_xlfn.XLOOKUP(E294,Index!$O:$O,Index!$P:$P,)</f>
        <v>G&amp;A</v>
      </c>
      <c r="J294" t="str">
        <f>_xlfn.XLOOKUP(E294,Index!$O:$O,Index!$R:$R,)</f>
        <v>Payroll &amp; Payroll related</v>
      </c>
      <c r="K294">
        <f>_xlfn.XLOOKUP(E294,Index!$O:$O,Index!$T:$T,)</f>
        <v>0</v>
      </c>
      <c r="N294" s="31"/>
      <c r="P294" s="80"/>
    </row>
    <row r="295" spans="1:16" hidden="1" x14ac:dyDescent="0.35">
      <c r="A295" t="s">
        <v>439</v>
      </c>
      <c r="B295" t="s">
        <v>63</v>
      </c>
      <c r="C295" t="s">
        <v>64</v>
      </c>
      <c r="D295" t="s">
        <v>245</v>
      </c>
      <c r="E295">
        <v>62030</v>
      </c>
      <c r="F295" t="s">
        <v>701</v>
      </c>
      <c r="G295" s="30">
        <v>12951</v>
      </c>
      <c r="H295" s="68">
        <v>3836.62</v>
      </c>
      <c r="I295" t="str">
        <f>_xlfn.XLOOKUP(E295,Index!$O:$O,Index!$P:$P,)</f>
        <v>R&amp;D</v>
      </c>
      <c r="J295" t="str">
        <f>_xlfn.XLOOKUP(E295,Index!$O:$O,Index!$R:$R,)</f>
        <v>Payroll &amp; Payroll related</v>
      </c>
      <c r="K295">
        <f>_xlfn.XLOOKUP(E295,Index!$O:$O,Index!$T:$T,)</f>
        <v>0</v>
      </c>
      <c r="N295" s="31"/>
      <c r="P295" s="80"/>
    </row>
    <row r="296" spans="1:16" hidden="1" x14ac:dyDescent="0.35">
      <c r="A296" t="s">
        <v>439</v>
      </c>
      <c r="B296" t="s">
        <v>63</v>
      </c>
      <c r="C296" t="s">
        <v>64</v>
      </c>
      <c r="D296" t="s">
        <v>245</v>
      </c>
      <c r="E296">
        <v>62031</v>
      </c>
      <c r="F296" t="s">
        <v>267</v>
      </c>
      <c r="G296" s="30">
        <v>91094.1</v>
      </c>
      <c r="H296" s="68">
        <v>26969.54</v>
      </c>
      <c r="I296" t="str">
        <f>_xlfn.XLOOKUP(E296,Index!$O:$O,Index!$P:$P,)</f>
        <v>R&amp;D</v>
      </c>
      <c r="J296" t="str">
        <f>_xlfn.XLOOKUP(E296,Index!$O:$O,Index!$R:$R,)</f>
        <v>Payroll &amp; Payroll related</v>
      </c>
      <c r="K296" t="str">
        <f>_xlfn.XLOOKUP(E296,Index!$O:$O,Index!$T:$T,)</f>
        <v>Dev</v>
      </c>
      <c r="N296" s="31"/>
      <c r="P296" s="80"/>
    </row>
    <row r="297" spans="1:16" hidden="1" x14ac:dyDescent="0.35">
      <c r="A297" t="s">
        <v>439</v>
      </c>
      <c r="B297" t="s">
        <v>63</v>
      </c>
      <c r="C297" t="s">
        <v>64</v>
      </c>
      <c r="D297" t="s">
        <v>245</v>
      </c>
      <c r="E297">
        <v>62032</v>
      </c>
      <c r="F297" t="s">
        <v>268</v>
      </c>
      <c r="G297" s="30">
        <v>22719.200000000001</v>
      </c>
      <c r="H297" s="68">
        <v>6707.3</v>
      </c>
      <c r="I297" t="str">
        <f>_xlfn.XLOOKUP(E297,Index!$O:$O,Index!$P:$P,)</f>
        <v>Sales</v>
      </c>
      <c r="J297" t="str">
        <f>_xlfn.XLOOKUP(E297,Index!$O:$O,Index!$R:$R,)</f>
        <v>Payroll &amp; Payroll related</v>
      </c>
      <c r="K297">
        <f>_xlfn.XLOOKUP(E297,Index!$O:$O,Index!$T:$T,)</f>
        <v>0</v>
      </c>
      <c r="N297" s="31"/>
      <c r="P297" s="80"/>
    </row>
    <row r="298" spans="1:16" hidden="1" x14ac:dyDescent="0.35">
      <c r="A298" t="s">
        <v>439</v>
      </c>
      <c r="B298" t="s">
        <v>63</v>
      </c>
      <c r="C298" t="s">
        <v>64</v>
      </c>
      <c r="D298" t="s">
        <v>245</v>
      </c>
      <c r="E298">
        <v>62033</v>
      </c>
      <c r="F298" t="s">
        <v>269</v>
      </c>
      <c r="G298" s="30">
        <v>111066.66</v>
      </c>
      <c r="H298" s="68">
        <v>32758.31</v>
      </c>
      <c r="I298" t="str">
        <f>_xlfn.XLOOKUP(E298,Index!$O:$O,Index!$P:$P,)</f>
        <v>Cost of Sales</v>
      </c>
      <c r="J298" t="str">
        <f>_xlfn.XLOOKUP(E298,Index!$O:$O,Index!$R:$R,)</f>
        <v>Payroll &amp; Payroll related</v>
      </c>
      <c r="K298">
        <f>_xlfn.XLOOKUP(E298,Index!$O:$O,Index!$T:$T,)</f>
        <v>0</v>
      </c>
      <c r="N298" s="31"/>
      <c r="P298" s="80"/>
    </row>
    <row r="299" spans="1:16" hidden="1" x14ac:dyDescent="0.35">
      <c r="A299" t="s">
        <v>439</v>
      </c>
      <c r="B299" t="s">
        <v>63</v>
      </c>
      <c r="C299" t="s">
        <v>64</v>
      </c>
      <c r="D299" t="s">
        <v>245</v>
      </c>
      <c r="E299">
        <v>62034</v>
      </c>
      <c r="F299" t="s">
        <v>270</v>
      </c>
      <c r="G299" s="30">
        <v>16171.4</v>
      </c>
      <c r="H299" s="68">
        <v>4759.76</v>
      </c>
      <c r="I299" t="str">
        <f>_xlfn.XLOOKUP(E299,Index!$O:$O,Index!$P:$P,)</f>
        <v>Cost of Sales</v>
      </c>
      <c r="J299" t="str">
        <f>_xlfn.XLOOKUP(E299,Index!$O:$O,Index!$R:$R,)</f>
        <v>Payroll &amp; Payroll related</v>
      </c>
      <c r="K299">
        <f>_xlfn.XLOOKUP(E299,Index!$O:$O,Index!$T:$T,)</f>
        <v>0</v>
      </c>
      <c r="N299" s="31"/>
      <c r="P299" s="80"/>
    </row>
    <row r="300" spans="1:16" hidden="1" x14ac:dyDescent="0.35">
      <c r="A300" t="s">
        <v>439</v>
      </c>
      <c r="B300" t="s">
        <v>63</v>
      </c>
      <c r="C300" t="s">
        <v>64</v>
      </c>
      <c r="D300" t="s">
        <v>245</v>
      </c>
      <c r="E300">
        <v>62035</v>
      </c>
      <c r="F300" t="s">
        <v>1283</v>
      </c>
      <c r="G300" s="30">
        <v>13060.8</v>
      </c>
      <c r="H300" s="68">
        <v>3853.3</v>
      </c>
      <c r="I300" t="str">
        <f>_xlfn.XLOOKUP(E300,Index!$O:$O,Index!$P:$P,)</f>
        <v>R&amp;D</v>
      </c>
      <c r="J300" t="str">
        <f>_xlfn.XLOOKUP(E300,Index!$O:$O,Index!$R:$R,)</f>
        <v>Payroll &amp; Payroll related</v>
      </c>
      <c r="K300" t="str">
        <f>_xlfn.XLOOKUP(E300,Index!$O:$O,Index!$T:$T,)</f>
        <v>Product</v>
      </c>
      <c r="N300" s="31"/>
      <c r="P300" s="80"/>
    </row>
    <row r="301" spans="1:16" hidden="1" x14ac:dyDescent="0.35">
      <c r="A301" t="s">
        <v>439</v>
      </c>
      <c r="B301" t="s">
        <v>63</v>
      </c>
      <c r="C301" t="s">
        <v>64</v>
      </c>
      <c r="D301" t="s">
        <v>245</v>
      </c>
      <c r="E301">
        <v>62036</v>
      </c>
      <c r="F301" t="s">
        <v>271</v>
      </c>
      <c r="G301" s="30">
        <v>86479.33</v>
      </c>
      <c r="H301" s="68">
        <v>25552.5</v>
      </c>
      <c r="I301" t="str">
        <f>_xlfn.XLOOKUP(E301,Index!$O:$O,Index!$P:$P,)</f>
        <v>R&amp;D</v>
      </c>
      <c r="J301" t="str">
        <f>_xlfn.XLOOKUP(E301,Index!$O:$O,Index!$R:$R,)</f>
        <v>Payroll &amp; Payroll related</v>
      </c>
      <c r="K301" t="str">
        <f>_xlfn.XLOOKUP(E301,Index!$O:$O,Index!$T:$T,)</f>
        <v>Product</v>
      </c>
      <c r="N301" s="31"/>
      <c r="P301" s="80"/>
    </row>
    <row r="302" spans="1:16" hidden="1" x14ac:dyDescent="0.35">
      <c r="A302" t="s">
        <v>439</v>
      </c>
      <c r="B302" t="s">
        <v>63</v>
      </c>
      <c r="C302" t="s">
        <v>64</v>
      </c>
      <c r="D302" t="s">
        <v>245</v>
      </c>
      <c r="E302">
        <v>63008</v>
      </c>
      <c r="F302" t="s">
        <v>272</v>
      </c>
      <c r="G302" s="30">
        <v>309519.94</v>
      </c>
      <c r="H302" s="68">
        <v>91209.42</v>
      </c>
      <c r="I302" t="str">
        <f>_xlfn.XLOOKUP(E302,Index!$O:$O,Index!$P:$P,)</f>
        <v>R&amp;D</v>
      </c>
      <c r="J302" t="str">
        <f>_xlfn.XLOOKUP(E302,Index!$O:$O,Index!$R:$R,)</f>
        <v>Payroll &amp; Payroll related</v>
      </c>
      <c r="K302" t="str">
        <f>_xlfn.XLOOKUP(E302,Index!$O:$O,Index!$T:$T,)</f>
        <v>Dev</v>
      </c>
      <c r="N302" s="31"/>
      <c r="P302" s="80"/>
    </row>
    <row r="303" spans="1:16" hidden="1" x14ac:dyDescent="0.35">
      <c r="A303" t="s">
        <v>439</v>
      </c>
      <c r="B303" t="s">
        <v>63</v>
      </c>
      <c r="C303" t="s">
        <v>64</v>
      </c>
      <c r="D303" t="s">
        <v>245</v>
      </c>
      <c r="E303">
        <v>64008</v>
      </c>
      <c r="F303" t="s">
        <v>273</v>
      </c>
      <c r="G303" s="30">
        <v>110534.49</v>
      </c>
      <c r="H303" s="68">
        <v>32707.4</v>
      </c>
      <c r="I303" t="str">
        <f>_xlfn.XLOOKUP(E303,Index!$O:$O,Index!$P:$P,)</f>
        <v>Sales</v>
      </c>
      <c r="J303" t="str">
        <f>_xlfn.XLOOKUP(E303,Index!$O:$O,Index!$R:$R,)</f>
        <v>Payroll &amp; Payroll related</v>
      </c>
      <c r="K303">
        <f>_xlfn.XLOOKUP(E303,Index!$O:$O,Index!$T:$T,)</f>
        <v>0</v>
      </c>
      <c r="N303" s="31"/>
      <c r="P303" s="80"/>
    </row>
    <row r="304" spans="1:16" hidden="1" x14ac:dyDescent="0.35">
      <c r="A304" t="s">
        <v>439</v>
      </c>
      <c r="B304" t="s">
        <v>63</v>
      </c>
      <c r="C304" t="s">
        <v>64</v>
      </c>
      <c r="D304" t="s">
        <v>245</v>
      </c>
      <c r="E304">
        <v>64019</v>
      </c>
      <c r="F304" t="s">
        <v>274</v>
      </c>
      <c r="G304" s="30">
        <v>5892</v>
      </c>
      <c r="H304" s="68">
        <v>1693.21</v>
      </c>
      <c r="I304" t="str">
        <f>_xlfn.XLOOKUP(E304,Index!$O:$O,Index!$P:$P,)</f>
        <v>Sales</v>
      </c>
      <c r="J304" t="str">
        <f>_xlfn.XLOOKUP(E304,Index!$O:$O,Index!$R:$R,)</f>
        <v>Payroll &amp; Payroll related</v>
      </c>
      <c r="K304">
        <f>_xlfn.XLOOKUP(E304,Index!$O:$O,Index!$T:$T,)</f>
        <v>0</v>
      </c>
      <c r="N304" s="31"/>
      <c r="P304" s="80"/>
    </row>
    <row r="305" spans="1:16" hidden="1" x14ac:dyDescent="0.35">
      <c r="A305" t="s">
        <v>439</v>
      </c>
      <c r="B305" t="s">
        <v>63</v>
      </c>
      <c r="C305" t="s">
        <v>64</v>
      </c>
      <c r="D305" t="s">
        <v>245</v>
      </c>
      <c r="E305">
        <v>64020</v>
      </c>
      <c r="F305" t="s">
        <v>1314</v>
      </c>
      <c r="G305" s="30">
        <v>1234.05</v>
      </c>
      <c r="H305" s="68">
        <v>365.79</v>
      </c>
      <c r="I305" t="str">
        <f>_xlfn.XLOOKUP(E305,Index!$O:$O,Index!$P:$P,)</f>
        <v>R&amp;D</v>
      </c>
      <c r="J305" t="str">
        <f>_xlfn.XLOOKUP(E305,Index!$O:$O,Index!$R:$R,)</f>
        <v>Payroll &amp; Payroll related</v>
      </c>
      <c r="K305" t="str">
        <f>_xlfn.XLOOKUP(E305,Index!$O:$O,Index!$T:$T,)</f>
        <v>Product</v>
      </c>
      <c r="N305" s="31"/>
      <c r="P305" s="80"/>
    </row>
    <row r="306" spans="1:16" hidden="1" x14ac:dyDescent="0.35">
      <c r="A306" t="s">
        <v>439</v>
      </c>
      <c r="B306" t="s">
        <v>63</v>
      </c>
      <c r="C306" t="s">
        <v>64</v>
      </c>
      <c r="D306" t="s">
        <v>245</v>
      </c>
      <c r="E306">
        <v>64021</v>
      </c>
      <c r="F306" t="s">
        <v>1335</v>
      </c>
      <c r="G306" s="30">
        <v>18513.919999999998</v>
      </c>
      <c r="H306" s="68">
        <v>5459.72</v>
      </c>
      <c r="I306" t="str">
        <f>_xlfn.XLOOKUP(E306,Index!$O:$O,Index!$P:$P,)</f>
        <v>Sales</v>
      </c>
      <c r="J306" t="str">
        <f>_xlfn.XLOOKUP(E306,Index!$O:$O,Index!$R:$R,)</f>
        <v>Payroll &amp; Payroll related</v>
      </c>
      <c r="K306">
        <f>_xlfn.XLOOKUP(E306,Index!$O:$O,Index!$T:$T,)</f>
        <v>0</v>
      </c>
      <c r="N306" s="31"/>
      <c r="P306" s="80"/>
    </row>
    <row r="307" spans="1:16" hidden="1" x14ac:dyDescent="0.35">
      <c r="A307" t="s">
        <v>439</v>
      </c>
      <c r="B307" t="s">
        <v>63</v>
      </c>
      <c r="C307" t="s">
        <v>64</v>
      </c>
      <c r="D307" t="s">
        <v>245</v>
      </c>
      <c r="E307">
        <v>64022</v>
      </c>
      <c r="F307" t="s">
        <v>1336</v>
      </c>
      <c r="G307" s="30">
        <v>7731.34</v>
      </c>
      <c r="H307" s="68">
        <v>2279.96</v>
      </c>
      <c r="I307" t="str">
        <f>_xlfn.XLOOKUP(E307,Index!$O:$O,Index!$P:$P,)</f>
        <v>Cost of Sales</v>
      </c>
      <c r="J307" t="str">
        <f>_xlfn.XLOOKUP(E307,Index!$O:$O,Index!$R:$R,)</f>
        <v>Payroll &amp; Payroll related</v>
      </c>
      <c r="K307">
        <f>_xlfn.XLOOKUP(E307,Index!$O:$O,Index!$T:$T,)</f>
        <v>0</v>
      </c>
      <c r="N307" s="31"/>
      <c r="P307" s="80"/>
    </row>
    <row r="308" spans="1:16" hidden="1" x14ac:dyDescent="0.35">
      <c r="A308" t="s">
        <v>439</v>
      </c>
      <c r="B308" t="s">
        <v>63</v>
      </c>
      <c r="C308" t="s">
        <v>275</v>
      </c>
      <c r="D308" t="s">
        <v>275</v>
      </c>
      <c r="E308">
        <v>80001</v>
      </c>
      <c r="F308" t="s">
        <v>276</v>
      </c>
      <c r="G308" s="30">
        <v>-184112276.52000001</v>
      </c>
      <c r="H308" s="68">
        <v>-54916920.32</v>
      </c>
      <c r="I308" t="str">
        <f>_xlfn.XLOOKUP(E308,Index!$O:$O,Index!$P:$P,)</f>
        <v>Intercompany</v>
      </c>
      <c r="J308">
        <f>_xlfn.XLOOKUP(E308,Index!$O:$O,Index!$R:$R,)</f>
        <v>0</v>
      </c>
      <c r="K308">
        <f>_xlfn.XLOOKUP(E308,Index!$O:$O,Index!$T:$T,)</f>
        <v>0</v>
      </c>
      <c r="N308" s="31"/>
      <c r="P308" s="80"/>
    </row>
    <row r="309" spans="1:16" hidden="1" x14ac:dyDescent="0.35">
      <c r="A309" t="s">
        <v>439</v>
      </c>
      <c r="B309" t="s">
        <v>63</v>
      </c>
      <c r="C309" t="s">
        <v>275</v>
      </c>
      <c r="D309" t="s">
        <v>275</v>
      </c>
      <c r="E309">
        <v>80005</v>
      </c>
      <c r="F309" t="s">
        <v>277</v>
      </c>
      <c r="G309" s="30">
        <v>156802.29</v>
      </c>
      <c r="H309" s="68">
        <v>45678.6</v>
      </c>
      <c r="I309" t="str">
        <f>_xlfn.XLOOKUP(E309,Index!$O:$O,Index!$P:$P,)</f>
        <v>Intercompany</v>
      </c>
      <c r="J309">
        <f>_xlfn.XLOOKUP(E309,Index!$O:$O,Index!$R:$R,)</f>
        <v>0</v>
      </c>
      <c r="K309">
        <f>_xlfn.XLOOKUP(E309,Index!$O:$O,Index!$T:$T,)</f>
        <v>0</v>
      </c>
      <c r="N309" s="31"/>
      <c r="P309" s="80"/>
    </row>
    <row r="310" spans="1:16" hidden="1" x14ac:dyDescent="0.35">
      <c r="A310" t="s">
        <v>439</v>
      </c>
      <c r="B310" t="s">
        <v>63</v>
      </c>
      <c r="C310" t="s">
        <v>278</v>
      </c>
      <c r="D310" t="s">
        <v>278</v>
      </c>
      <c r="E310">
        <v>80002</v>
      </c>
      <c r="F310" t="s">
        <v>279</v>
      </c>
      <c r="G310" s="30">
        <v>-119989107.77</v>
      </c>
      <c r="H310" s="68">
        <v>-34773051.859999999</v>
      </c>
      <c r="I310" t="str">
        <f>_xlfn.XLOOKUP(E310,Index!$O:$O,Index!$P:$P,)</f>
        <v>Intercompany</v>
      </c>
      <c r="J310">
        <f>_xlfn.XLOOKUP(E310,Index!$O:$O,Index!$R:$R,)</f>
        <v>0</v>
      </c>
      <c r="K310">
        <f>_xlfn.XLOOKUP(E310,Index!$O:$O,Index!$T:$T,)</f>
        <v>0</v>
      </c>
      <c r="N310" s="31"/>
      <c r="P310" s="80"/>
    </row>
    <row r="311" spans="1:16" hidden="1" x14ac:dyDescent="0.35">
      <c r="A311" t="s">
        <v>439</v>
      </c>
      <c r="B311" t="s">
        <v>63</v>
      </c>
      <c r="C311" t="s">
        <v>278</v>
      </c>
      <c r="D311" t="s">
        <v>20253</v>
      </c>
      <c r="E311">
        <v>35130</v>
      </c>
      <c r="F311" t="s">
        <v>20084</v>
      </c>
      <c r="G311" s="30">
        <v>-6829914.8300000001</v>
      </c>
      <c r="H311" s="68">
        <v>-1940868.09</v>
      </c>
      <c r="I311" t="str">
        <f>_xlfn.XLOOKUP(E311,Index!$O:$O,Index!$P:$P,)</f>
        <v>Long-term Lease liability</v>
      </c>
      <c r="J311">
        <f>_xlfn.XLOOKUP(E311,Index!$O:$O,Index!$R:$R,)</f>
        <v>0</v>
      </c>
      <c r="K311">
        <f>_xlfn.XLOOKUP(E311,Index!$O:$O,Index!$T:$T,)</f>
        <v>0</v>
      </c>
      <c r="N311" s="31"/>
      <c r="P311" s="80"/>
    </row>
    <row r="312" spans="1:16" hidden="1" x14ac:dyDescent="0.35">
      <c r="A312" t="s">
        <v>439</v>
      </c>
      <c r="B312" t="s">
        <v>280</v>
      </c>
      <c r="C312" t="s">
        <v>281</v>
      </c>
      <c r="D312" t="s">
        <v>282</v>
      </c>
      <c r="E312">
        <v>30000</v>
      </c>
      <c r="F312" t="s">
        <v>283</v>
      </c>
      <c r="G312" s="30">
        <v>-1439.3</v>
      </c>
      <c r="H312" s="68">
        <v>-413.75</v>
      </c>
      <c r="I312" t="str">
        <f>_xlfn.XLOOKUP(E312,Index!$O:$O,Index!$P:$P,)</f>
        <v>Capital Stock</v>
      </c>
      <c r="J312">
        <f>_xlfn.XLOOKUP(E312,Index!$O:$O,Index!$R:$R,)</f>
        <v>0</v>
      </c>
      <c r="K312">
        <f>_xlfn.XLOOKUP(E312,Index!$O:$O,Index!$T:$T,)</f>
        <v>0</v>
      </c>
      <c r="N312" s="31"/>
      <c r="P312" s="80"/>
    </row>
    <row r="313" spans="1:16" hidden="1" x14ac:dyDescent="0.35">
      <c r="A313" t="s">
        <v>439</v>
      </c>
      <c r="B313" t="s">
        <v>280</v>
      </c>
      <c r="C313" t="s">
        <v>281</v>
      </c>
      <c r="D313" t="s">
        <v>282</v>
      </c>
      <c r="E313">
        <v>80003</v>
      </c>
      <c r="F313" t="s">
        <v>284</v>
      </c>
      <c r="G313" s="30">
        <v>-8673732</v>
      </c>
      <c r="H313" s="68">
        <v>-2403000</v>
      </c>
      <c r="I313" t="str">
        <f>_xlfn.XLOOKUP(E313,Index!$O:$O,Index!$P:$P,)</f>
        <v>Intercompany</v>
      </c>
      <c r="J313">
        <f>_xlfn.XLOOKUP(E313,Index!$O:$O,Index!$R:$R,)</f>
        <v>0</v>
      </c>
      <c r="K313">
        <f>_xlfn.XLOOKUP(E313,Index!$O:$O,Index!$T:$T,)</f>
        <v>0</v>
      </c>
      <c r="N313" s="31"/>
      <c r="P313" s="80"/>
    </row>
    <row r="314" spans="1:16" hidden="1" x14ac:dyDescent="0.35">
      <c r="A314" t="s">
        <v>439</v>
      </c>
      <c r="B314" t="s">
        <v>280</v>
      </c>
      <c r="C314" t="s">
        <v>281</v>
      </c>
      <c r="D314" t="s">
        <v>282</v>
      </c>
      <c r="E314">
        <v>80004</v>
      </c>
      <c r="F314" t="s">
        <v>285</v>
      </c>
      <c r="G314" s="30">
        <v>-10311729.380000001</v>
      </c>
      <c r="H314" s="68">
        <v>-3045747.25</v>
      </c>
      <c r="I314" t="str">
        <f>_xlfn.XLOOKUP(E314,Index!$O:$O,Index!$P:$P,)</f>
        <v>Capital Stock</v>
      </c>
      <c r="J314">
        <f>_xlfn.XLOOKUP(E314,Index!$O:$O,Index!$R:$R,)</f>
        <v>0</v>
      </c>
      <c r="K314">
        <f>_xlfn.XLOOKUP(E314,Index!$O:$O,Index!$T:$T,)</f>
        <v>0</v>
      </c>
      <c r="N314" s="31"/>
      <c r="P314" s="80"/>
    </row>
    <row r="315" spans="1:16" hidden="1" x14ac:dyDescent="0.35">
      <c r="A315" t="s">
        <v>439</v>
      </c>
      <c r="B315" t="s">
        <v>280</v>
      </c>
      <c r="C315" t="s">
        <v>281</v>
      </c>
      <c r="D315" t="s">
        <v>286</v>
      </c>
      <c r="E315">
        <v>30100</v>
      </c>
      <c r="F315" t="s">
        <v>287</v>
      </c>
      <c r="G315" s="30">
        <v>132409606.3</v>
      </c>
      <c r="H315" s="68">
        <v>37866006.210000001</v>
      </c>
      <c r="I315" t="str">
        <f>_xlfn.XLOOKUP(E315,Index!$O:$O,Index!$P:$P,)</f>
        <v>Retained Loss</v>
      </c>
      <c r="J315">
        <f>_xlfn.XLOOKUP(E315,Index!$O:$O,Index!$R:$R,)</f>
        <v>0</v>
      </c>
      <c r="K315">
        <f>_xlfn.XLOOKUP(E315,Index!$O:$O,Index!$T:$T,)</f>
        <v>0</v>
      </c>
      <c r="N315" s="31"/>
      <c r="P315" s="80"/>
    </row>
    <row r="316" spans="1:16" hidden="1" x14ac:dyDescent="0.35">
      <c r="A316" t="s">
        <v>439</v>
      </c>
      <c r="B316" t="s">
        <v>288</v>
      </c>
      <c r="C316" t="s">
        <v>289</v>
      </c>
      <c r="D316" t="s">
        <v>290</v>
      </c>
      <c r="E316">
        <v>50001</v>
      </c>
      <c r="F316" t="s">
        <v>291</v>
      </c>
      <c r="G316" s="30">
        <v>-4686140.88</v>
      </c>
      <c r="H316" s="68">
        <v>-1372874.66</v>
      </c>
      <c r="I316" t="str">
        <f>_xlfn.XLOOKUP(E316,Index!$O:$O,Index!$P:$P,)</f>
        <v>Revenue</v>
      </c>
      <c r="J316">
        <f>_xlfn.XLOOKUP(E316,Index!$O:$O,Index!$R:$R,)</f>
        <v>0</v>
      </c>
      <c r="K316">
        <f>_xlfn.XLOOKUP(E316,Index!$O:$O,Index!$T:$T,)</f>
        <v>0</v>
      </c>
      <c r="N316" s="31"/>
      <c r="P316" s="80"/>
    </row>
    <row r="317" spans="1:16" hidden="1" x14ac:dyDescent="0.35">
      <c r="A317" t="s">
        <v>439</v>
      </c>
      <c r="B317" t="s">
        <v>288</v>
      </c>
      <c r="C317" t="s">
        <v>289</v>
      </c>
      <c r="D317" t="s">
        <v>292</v>
      </c>
      <c r="E317">
        <v>50004</v>
      </c>
      <c r="F317" t="s">
        <v>293</v>
      </c>
      <c r="G317" s="30">
        <v>-7985420.4000000004</v>
      </c>
      <c r="H317" s="68">
        <v>-2435552.19</v>
      </c>
      <c r="I317" t="str">
        <f>_xlfn.XLOOKUP(E317,Index!$O:$O,Index!$P:$P,)</f>
        <v>Revenue</v>
      </c>
      <c r="J317">
        <f>_xlfn.XLOOKUP(E317,Index!$O:$O,Index!$R:$R,)</f>
        <v>0</v>
      </c>
      <c r="K317">
        <f>_xlfn.XLOOKUP(E317,Index!$O:$O,Index!$T:$T,)</f>
        <v>0</v>
      </c>
      <c r="N317" s="31"/>
      <c r="P317" s="80"/>
    </row>
    <row r="318" spans="1:16" hidden="1" x14ac:dyDescent="0.35">
      <c r="A318" t="s">
        <v>439</v>
      </c>
      <c r="B318" t="s">
        <v>288</v>
      </c>
      <c r="C318" t="s">
        <v>289</v>
      </c>
      <c r="D318" t="s">
        <v>294</v>
      </c>
      <c r="E318">
        <v>35020</v>
      </c>
      <c r="F318" t="s">
        <v>1894</v>
      </c>
      <c r="G318" s="30">
        <v>-4704622.1500000004</v>
      </c>
      <c r="H318" s="68">
        <v>-1336920.19</v>
      </c>
      <c r="I318" t="str">
        <f>_xlfn.XLOOKUP(E318,Index!$O:$O,Index!$P:$P,)</f>
        <v>Long term deferred revenue</v>
      </c>
      <c r="J318">
        <f>_xlfn.XLOOKUP(E318,Index!$O:$O,Index!$R:$R,)</f>
        <v>0</v>
      </c>
      <c r="K318">
        <f>_xlfn.XLOOKUP(E318,Index!$O:$O,Index!$T:$T,)</f>
        <v>0</v>
      </c>
      <c r="N318" s="31"/>
      <c r="P318" s="80"/>
    </row>
    <row r="319" spans="1:16" hidden="1" x14ac:dyDescent="0.35">
      <c r="A319" t="s">
        <v>439</v>
      </c>
      <c r="B319" t="s">
        <v>288</v>
      </c>
      <c r="C319" t="s">
        <v>289</v>
      </c>
      <c r="D319" t="s">
        <v>294</v>
      </c>
      <c r="E319">
        <v>50009</v>
      </c>
      <c r="F319" t="s">
        <v>295</v>
      </c>
      <c r="G319" s="30">
        <v>-1198346.95</v>
      </c>
      <c r="H319" s="68">
        <v>-341607.06</v>
      </c>
      <c r="I319" t="str">
        <f>_xlfn.XLOOKUP(E319,Index!$O:$O,Index!$P:$P,)</f>
        <v>Finance</v>
      </c>
      <c r="J319">
        <f>_xlfn.XLOOKUP(E319,Index!$O:$O,Index!$R:$R,)</f>
        <v>0</v>
      </c>
      <c r="K319">
        <f>_xlfn.XLOOKUP(E319,Index!$O:$O,Index!$T:$T,)</f>
        <v>0</v>
      </c>
      <c r="N319" s="31"/>
      <c r="P319" s="80"/>
    </row>
    <row r="320" spans="1:16" hidden="1" x14ac:dyDescent="0.35">
      <c r="A320" t="s">
        <v>439</v>
      </c>
      <c r="B320" t="s">
        <v>296</v>
      </c>
      <c r="C320" t="s">
        <v>297</v>
      </c>
      <c r="D320" t="s">
        <v>298</v>
      </c>
      <c r="E320">
        <v>65067</v>
      </c>
      <c r="F320" t="s">
        <v>1284</v>
      </c>
      <c r="G320" s="30">
        <v>7083</v>
      </c>
      <c r="H320" s="68">
        <v>2087.83</v>
      </c>
      <c r="I320" t="str">
        <f>_xlfn.XLOOKUP(E320,Index!$O:$O,Index!$P:$P,)</f>
        <v>Cost of Sales</v>
      </c>
      <c r="J320" t="str">
        <f>_xlfn.XLOOKUP(E320,Index!$O:$O,Index!$R:$R,)</f>
        <v>T&amp;E</v>
      </c>
      <c r="K320">
        <f>_xlfn.XLOOKUP(E320,Index!$O:$O,Index!$T:$T,)</f>
        <v>0</v>
      </c>
      <c r="N320" s="31"/>
      <c r="P320" s="80"/>
    </row>
    <row r="321" spans="1:16" hidden="1" x14ac:dyDescent="0.35">
      <c r="A321" t="s">
        <v>439</v>
      </c>
      <c r="B321" t="s">
        <v>296</v>
      </c>
      <c r="C321" t="s">
        <v>297</v>
      </c>
      <c r="D321" t="s">
        <v>298</v>
      </c>
      <c r="E321" t="s">
        <v>1390</v>
      </c>
      <c r="F321" t="s">
        <v>1391</v>
      </c>
      <c r="G321" s="30">
        <v>100655.89</v>
      </c>
      <c r="H321" s="68">
        <v>29565.07</v>
      </c>
      <c r="I321" t="str">
        <f>_xlfn.XLOOKUP(E321,Index!$O:$O,Index!$P:$P,)</f>
        <v>Sales</v>
      </c>
      <c r="J321" t="str">
        <f>_xlfn.XLOOKUP(E321,Index!$O:$O,Index!$R:$R,)</f>
        <v>Payroll &amp; Payroll related</v>
      </c>
      <c r="K321">
        <f>_xlfn.XLOOKUP(E321,Index!$O:$O,Index!$T:$T,)</f>
        <v>0</v>
      </c>
      <c r="N321" s="31"/>
      <c r="P321" s="80"/>
    </row>
    <row r="322" spans="1:16" hidden="1" x14ac:dyDescent="0.35">
      <c r="A322" t="s">
        <v>439</v>
      </c>
      <c r="B322" t="s">
        <v>296</v>
      </c>
      <c r="C322" t="s">
        <v>297</v>
      </c>
      <c r="D322" t="s">
        <v>298</v>
      </c>
      <c r="E322" t="s">
        <v>1392</v>
      </c>
      <c r="F322" t="s">
        <v>1393</v>
      </c>
      <c r="G322" s="30">
        <v>187732.69</v>
      </c>
      <c r="H322" s="68">
        <v>57863.09</v>
      </c>
      <c r="I322" t="str">
        <f>_xlfn.XLOOKUP(E322,Index!$O:$O,Index!$P:$P,)</f>
        <v>Sales</v>
      </c>
      <c r="J322" t="str">
        <f>_xlfn.XLOOKUP(E322,Index!$O:$O,Index!$R:$R,)</f>
        <v>Payroll &amp; Payroll related</v>
      </c>
      <c r="K322">
        <f>_xlfn.XLOOKUP(E322,Index!$O:$O,Index!$T:$T,)</f>
        <v>0</v>
      </c>
      <c r="N322" s="31"/>
      <c r="P322" s="80"/>
    </row>
    <row r="323" spans="1:16" hidden="1" x14ac:dyDescent="0.35">
      <c r="A323" t="s">
        <v>439</v>
      </c>
      <c r="B323" t="s">
        <v>296</v>
      </c>
      <c r="C323" t="s">
        <v>297</v>
      </c>
      <c r="D323" t="s">
        <v>298</v>
      </c>
      <c r="E323" t="s">
        <v>1394</v>
      </c>
      <c r="F323" t="s">
        <v>1395</v>
      </c>
      <c r="G323" s="30">
        <v>18750.34</v>
      </c>
      <c r="H323" s="68">
        <v>5868.65</v>
      </c>
      <c r="I323" t="str">
        <f>_xlfn.XLOOKUP(E323,Index!$O:$O,Index!$P:$P,)</f>
        <v>Cost of Sales</v>
      </c>
      <c r="J323" t="str">
        <f>_xlfn.XLOOKUP(E323,Index!$O:$O,Index!$R:$R,)</f>
        <v>Payroll &amp; Payroll related</v>
      </c>
      <c r="K323">
        <f>_xlfn.XLOOKUP(E323,Index!$O:$O,Index!$T:$T,)</f>
        <v>0</v>
      </c>
      <c r="N323" s="31"/>
      <c r="P323" s="80"/>
    </row>
    <row r="324" spans="1:16" hidden="1" x14ac:dyDescent="0.35">
      <c r="A324" t="s">
        <v>439</v>
      </c>
      <c r="B324" t="s">
        <v>296</v>
      </c>
      <c r="C324" t="s">
        <v>297</v>
      </c>
      <c r="D324" t="s">
        <v>298</v>
      </c>
      <c r="E324" t="s">
        <v>1396</v>
      </c>
      <c r="F324" t="s">
        <v>1397</v>
      </c>
      <c r="G324" s="30">
        <v>1568.91</v>
      </c>
      <c r="H324" s="68">
        <v>464.86</v>
      </c>
      <c r="I324" t="str">
        <f>_xlfn.XLOOKUP(E324,Index!$O:$O,Index!$P:$P,)</f>
        <v>Sales</v>
      </c>
      <c r="J324" t="str">
        <f>_xlfn.XLOOKUP(E324,Index!$O:$O,Index!$R:$R,)</f>
        <v>Payroll &amp; Payroll related</v>
      </c>
      <c r="K324">
        <f>_xlfn.XLOOKUP(E324,Index!$O:$O,Index!$T:$T,)</f>
        <v>0</v>
      </c>
      <c r="N324" s="31"/>
      <c r="P324" s="80"/>
    </row>
    <row r="325" spans="1:16" hidden="1" x14ac:dyDescent="0.35">
      <c r="A325" t="s">
        <v>439</v>
      </c>
      <c r="B325" t="s">
        <v>296</v>
      </c>
      <c r="C325" t="s">
        <v>297</v>
      </c>
      <c r="D325" t="s">
        <v>298</v>
      </c>
      <c r="E325" t="s">
        <v>1398</v>
      </c>
      <c r="F325" t="s">
        <v>1399</v>
      </c>
      <c r="G325" s="30">
        <v>1393.22</v>
      </c>
      <c r="H325" s="68">
        <v>434.15</v>
      </c>
      <c r="I325" t="str">
        <f>_xlfn.XLOOKUP(E325,Index!$O:$O,Index!$P:$P,)</f>
        <v>Sales</v>
      </c>
      <c r="J325" t="str">
        <f>_xlfn.XLOOKUP(E325,Index!$O:$O,Index!$R:$R,)</f>
        <v>T&amp;E</v>
      </c>
      <c r="K325">
        <f>_xlfn.XLOOKUP(E325,Index!$O:$O,Index!$T:$T,)</f>
        <v>0</v>
      </c>
      <c r="N325" s="31"/>
      <c r="P325" s="80"/>
    </row>
    <row r="326" spans="1:16" hidden="1" x14ac:dyDescent="0.35">
      <c r="A326" t="s">
        <v>439</v>
      </c>
      <c r="B326" t="s">
        <v>296</v>
      </c>
      <c r="C326" t="s">
        <v>297</v>
      </c>
      <c r="D326" t="s">
        <v>298</v>
      </c>
      <c r="E326" t="s">
        <v>1400</v>
      </c>
      <c r="F326" t="s">
        <v>1401</v>
      </c>
      <c r="G326" s="30">
        <v>173928.38</v>
      </c>
      <c r="H326" s="68">
        <v>52539.519999999997</v>
      </c>
      <c r="I326" t="str">
        <f>_xlfn.XLOOKUP(E326,Index!$O:$O,Index!$P:$P,)</f>
        <v>Cost of Sales</v>
      </c>
      <c r="J326" t="str">
        <f>_xlfn.XLOOKUP(E326,Index!$O:$O,Index!$R:$R,)</f>
        <v>Payroll &amp; Payroll related</v>
      </c>
      <c r="K326">
        <f>_xlfn.XLOOKUP(E326,Index!$O:$O,Index!$T:$T,)</f>
        <v>0</v>
      </c>
      <c r="N326" s="31"/>
      <c r="P326" s="80"/>
    </row>
    <row r="327" spans="1:16" hidden="1" x14ac:dyDescent="0.35">
      <c r="A327" t="s">
        <v>439</v>
      </c>
      <c r="B327" t="s">
        <v>296</v>
      </c>
      <c r="C327" t="s">
        <v>297</v>
      </c>
      <c r="D327" t="s">
        <v>298</v>
      </c>
      <c r="E327" t="s">
        <v>1402</v>
      </c>
      <c r="F327" t="s">
        <v>1403</v>
      </c>
      <c r="G327" s="30">
        <v>8054.16</v>
      </c>
      <c r="H327" s="68">
        <v>2399.9299999999998</v>
      </c>
      <c r="I327" t="str">
        <f>_xlfn.XLOOKUP(E327,Index!$O:$O,Index!$P:$P,)</f>
        <v>Sales</v>
      </c>
      <c r="J327" t="str">
        <f>_xlfn.XLOOKUP(E327,Index!$O:$O,Index!$R:$R,)</f>
        <v>Payroll &amp; Payroll related</v>
      </c>
      <c r="K327">
        <f>_xlfn.XLOOKUP(E327,Index!$O:$O,Index!$T:$T,)</f>
        <v>0</v>
      </c>
      <c r="N327" s="31"/>
      <c r="P327" s="80"/>
    </row>
    <row r="328" spans="1:16" hidden="1" x14ac:dyDescent="0.35">
      <c r="A328" t="s">
        <v>439</v>
      </c>
      <c r="B328" t="s">
        <v>296</v>
      </c>
      <c r="C328" t="s">
        <v>297</v>
      </c>
      <c r="D328" t="s">
        <v>298</v>
      </c>
      <c r="E328" t="s">
        <v>1404</v>
      </c>
      <c r="F328" t="s">
        <v>1405</v>
      </c>
      <c r="G328" s="30">
        <v>597918.16</v>
      </c>
      <c r="H328" s="68">
        <v>180995.08</v>
      </c>
      <c r="I328" t="str">
        <f>_xlfn.XLOOKUP(E328,Index!$O:$O,Index!$P:$P,)</f>
        <v>Sales</v>
      </c>
      <c r="J328" t="str">
        <f>_xlfn.XLOOKUP(E328,Index!$O:$O,Index!$R:$R,)</f>
        <v>Payroll &amp; Payroll related</v>
      </c>
      <c r="K328">
        <f>_xlfn.XLOOKUP(E328,Index!$O:$O,Index!$T:$T,)</f>
        <v>0</v>
      </c>
      <c r="N328" s="31"/>
      <c r="P328" s="80"/>
    </row>
    <row r="329" spans="1:16" hidden="1" x14ac:dyDescent="0.35">
      <c r="A329" t="s">
        <v>439</v>
      </c>
      <c r="B329" t="s">
        <v>296</v>
      </c>
      <c r="C329" t="s">
        <v>297</v>
      </c>
      <c r="D329" t="s">
        <v>298</v>
      </c>
      <c r="E329" t="s">
        <v>1406</v>
      </c>
      <c r="F329" t="s">
        <v>1407</v>
      </c>
      <c r="G329" s="30">
        <v>12648.2</v>
      </c>
      <c r="H329" s="68">
        <v>3752.07</v>
      </c>
      <c r="I329" t="str">
        <f>_xlfn.XLOOKUP(E329,Index!$O:$O,Index!$P:$P,)</f>
        <v>Sales</v>
      </c>
      <c r="J329" t="str">
        <f>_xlfn.XLOOKUP(E329,Index!$O:$O,Index!$R:$R,)</f>
        <v>T&amp;E</v>
      </c>
      <c r="K329">
        <f>_xlfn.XLOOKUP(E329,Index!$O:$O,Index!$T:$T,)</f>
        <v>0</v>
      </c>
      <c r="N329" s="31"/>
      <c r="P329" s="80"/>
    </row>
    <row r="330" spans="1:16" hidden="1" x14ac:dyDescent="0.35">
      <c r="A330" t="s">
        <v>439</v>
      </c>
      <c r="B330" t="s">
        <v>296</v>
      </c>
      <c r="C330" t="s">
        <v>297</v>
      </c>
      <c r="D330" t="s">
        <v>298</v>
      </c>
      <c r="E330" t="s">
        <v>1408</v>
      </c>
      <c r="F330" t="s">
        <v>1409</v>
      </c>
      <c r="G330" s="30">
        <v>441380.31</v>
      </c>
      <c r="H330" s="68">
        <v>133529.34</v>
      </c>
      <c r="I330" t="str">
        <f>_xlfn.XLOOKUP(E330,Index!$O:$O,Index!$P:$P,)</f>
        <v>Sales</v>
      </c>
      <c r="J330" t="str">
        <f>_xlfn.XLOOKUP(E330,Index!$O:$O,Index!$R:$R,)</f>
        <v>Payroll &amp; Payroll related</v>
      </c>
      <c r="K330">
        <f>_xlfn.XLOOKUP(E330,Index!$O:$O,Index!$T:$T,)</f>
        <v>0</v>
      </c>
      <c r="N330" s="31"/>
      <c r="P330" s="80"/>
    </row>
    <row r="331" spans="1:16" hidden="1" x14ac:dyDescent="0.35">
      <c r="A331" t="s">
        <v>439</v>
      </c>
      <c r="B331" t="s">
        <v>296</v>
      </c>
      <c r="C331" t="s">
        <v>297</v>
      </c>
      <c r="D331" t="s">
        <v>298</v>
      </c>
      <c r="E331" t="s">
        <v>1410</v>
      </c>
      <c r="F331" t="s">
        <v>1411</v>
      </c>
      <c r="G331" s="30">
        <v>120917.35</v>
      </c>
      <c r="H331" s="68">
        <v>35535.19</v>
      </c>
      <c r="I331" t="str">
        <f>_xlfn.XLOOKUP(E331,Index!$O:$O,Index!$P:$P,)</f>
        <v>Sales</v>
      </c>
      <c r="J331" t="str">
        <f>_xlfn.XLOOKUP(E331,Index!$O:$O,Index!$R:$R,)</f>
        <v>T&amp;E</v>
      </c>
      <c r="K331">
        <f>_xlfn.XLOOKUP(E331,Index!$O:$O,Index!$T:$T,)</f>
        <v>0</v>
      </c>
      <c r="N331" s="31"/>
      <c r="P331" s="80"/>
    </row>
    <row r="332" spans="1:16" hidden="1" x14ac:dyDescent="0.35">
      <c r="A332" t="s">
        <v>439</v>
      </c>
      <c r="B332" t="s">
        <v>296</v>
      </c>
      <c r="C332" t="s">
        <v>297</v>
      </c>
      <c r="D332" t="s">
        <v>298</v>
      </c>
      <c r="E332" t="s">
        <v>1412</v>
      </c>
      <c r="F332" t="s">
        <v>1413</v>
      </c>
      <c r="G332" s="30">
        <v>332145.01</v>
      </c>
      <c r="H332" s="68">
        <v>99634.02</v>
      </c>
      <c r="I332" t="str">
        <f>_xlfn.XLOOKUP(E332,Index!$O:$O,Index!$P:$P,)</f>
        <v>Sales</v>
      </c>
      <c r="J332" t="str">
        <f>_xlfn.XLOOKUP(E332,Index!$O:$O,Index!$R:$R,)</f>
        <v>Payroll &amp; Payroll related</v>
      </c>
      <c r="K332">
        <f>_xlfn.XLOOKUP(E332,Index!$O:$O,Index!$T:$T,)</f>
        <v>0</v>
      </c>
      <c r="N332" s="31"/>
      <c r="P332" s="80"/>
    </row>
    <row r="333" spans="1:16" hidden="1" x14ac:dyDescent="0.35">
      <c r="A333" t="s">
        <v>439</v>
      </c>
      <c r="B333" t="s">
        <v>296</v>
      </c>
      <c r="C333" t="s">
        <v>297</v>
      </c>
      <c r="D333" t="s">
        <v>298</v>
      </c>
      <c r="E333" t="s">
        <v>1414</v>
      </c>
      <c r="F333" t="s">
        <v>1415</v>
      </c>
      <c r="G333" s="30">
        <v>40513.68</v>
      </c>
      <c r="H333" s="68">
        <v>11512.84</v>
      </c>
      <c r="I333" t="str">
        <f>_xlfn.XLOOKUP(E333,Index!$O:$O,Index!$P:$P,)</f>
        <v>Sales</v>
      </c>
      <c r="J333" t="str">
        <f>_xlfn.XLOOKUP(E333,Index!$O:$O,Index!$R:$R,)</f>
        <v>T&amp;E</v>
      </c>
      <c r="K333">
        <f>_xlfn.XLOOKUP(E333,Index!$O:$O,Index!$T:$T,)</f>
        <v>0</v>
      </c>
      <c r="N333" s="31"/>
      <c r="P333" s="80"/>
    </row>
    <row r="334" spans="1:16" hidden="1" x14ac:dyDescent="0.35">
      <c r="A334" t="s">
        <v>439</v>
      </c>
      <c r="B334" t="s">
        <v>296</v>
      </c>
      <c r="C334" t="s">
        <v>297</v>
      </c>
      <c r="D334" t="s">
        <v>298</v>
      </c>
      <c r="E334" t="s">
        <v>1416</v>
      </c>
      <c r="F334" t="s">
        <v>1417</v>
      </c>
      <c r="G334" s="30">
        <v>441366.6</v>
      </c>
      <c r="H334" s="68">
        <v>132525.39000000001</v>
      </c>
      <c r="I334" t="str">
        <f>_xlfn.XLOOKUP(E334,Index!$O:$O,Index!$P:$P,)</f>
        <v>Sales</v>
      </c>
      <c r="J334" t="str">
        <f>_xlfn.XLOOKUP(E334,Index!$O:$O,Index!$R:$R,)</f>
        <v>Payroll &amp; Payroll related</v>
      </c>
      <c r="K334">
        <f>_xlfn.XLOOKUP(E334,Index!$O:$O,Index!$T:$T,)</f>
        <v>0</v>
      </c>
      <c r="N334" s="31"/>
      <c r="P334" s="80"/>
    </row>
    <row r="335" spans="1:16" hidden="1" x14ac:dyDescent="0.35">
      <c r="A335" t="s">
        <v>439</v>
      </c>
      <c r="B335" t="s">
        <v>296</v>
      </c>
      <c r="C335" t="s">
        <v>297</v>
      </c>
      <c r="D335" t="s">
        <v>298</v>
      </c>
      <c r="E335">
        <v>65082</v>
      </c>
      <c r="F335" t="s">
        <v>656</v>
      </c>
      <c r="G335" s="30">
        <v>113559.42</v>
      </c>
      <c r="H335" s="68">
        <v>35263.81</v>
      </c>
      <c r="I335" t="str">
        <f>_xlfn.XLOOKUP(E335,Index!$O:$O,Index!$P:$P,)</f>
        <v>Sales</v>
      </c>
      <c r="J335" t="str">
        <f>_xlfn.XLOOKUP(E335,Index!$O:$O,Index!$R:$R,)</f>
        <v>Recruiting</v>
      </c>
      <c r="K335">
        <f>_xlfn.XLOOKUP(E335,Index!$O:$O,Index!$T:$T,)</f>
        <v>0</v>
      </c>
      <c r="N335" s="31"/>
      <c r="P335" s="80"/>
    </row>
    <row r="336" spans="1:16" hidden="1" x14ac:dyDescent="0.35">
      <c r="A336" t="s">
        <v>439</v>
      </c>
      <c r="B336" t="s">
        <v>296</v>
      </c>
      <c r="C336" t="s">
        <v>297</v>
      </c>
      <c r="D336" t="s">
        <v>298</v>
      </c>
      <c r="E336">
        <v>65083</v>
      </c>
      <c r="F336" t="s">
        <v>657</v>
      </c>
      <c r="G336" s="30">
        <v>177400.18</v>
      </c>
      <c r="H336" s="68">
        <v>52334.06</v>
      </c>
      <c r="I336" t="str">
        <f>_xlfn.XLOOKUP(E336,Index!$O:$O,Index!$P:$P,)</f>
        <v>Sales</v>
      </c>
      <c r="J336" t="str">
        <f>_xlfn.XLOOKUP(E336,Index!$O:$O,Index!$R:$R,)</f>
        <v>Recruiting</v>
      </c>
      <c r="K336">
        <f>_xlfn.XLOOKUP(E336,Index!$O:$O,Index!$T:$T,)</f>
        <v>0</v>
      </c>
      <c r="N336" s="31"/>
      <c r="P336" s="80"/>
    </row>
    <row r="337" spans="1:16" hidden="1" x14ac:dyDescent="0.35">
      <c r="A337" t="s">
        <v>439</v>
      </c>
      <c r="B337" t="s">
        <v>296</v>
      </c>
      <c r="C337" t="s">
        <v>297</v>
      </c>
      <c r="D337" t="s">
        <v>298</v>
      </c>
      <c r="E337" t="s">
        <v>1418</v>
      </c>
      <c r="F337" t="s">
        <v>1419</v>
      </c>
      <c r="G337" s="30">
        <v>170306.08</v>
      </c>
      <c r="H337" s="68">
        <v>51552.71</v>
      </c>
      <c r="I337" t="str">
        <f>_xlfn.XLOOKUP(E337,Index!$O:$O,Index!$P:$P,)</f>
        <v>Sales</v>
      </c>
      <c r="J337" t="str">
        <f>_xlfn.XLOOKUP(E337,Index!$O:$O,Index!$R:$R,)</f>
        <v>Payroll &amp; Payroll related</v>
      </c>
      <c r="K337">
        <f>_xlfn.XLOOKUP(E337,Index!$O:$O,Index!$T:$T,)</f>
        <v>0</v>
      </c>
      <c r="N337" s="31"/>
      <c r="P337" s="80"/>
    </row>
    <row r="338" spans="1:16" hidden="1" x14ac:dyDescent="0.35">
      <c r="A338" t="s">
        <v>439</v>
      </c>
      <c r="B338" t="s">
        <v>296</v>
      </c>
      <c r="C338" t="s">
        <v>297</v>
      </c>
      <c r="D338" t="s">
        <v>298</v>
      </c>
      <c r="E338" t="s">
        <v>1420</v>
      </c>
      <c r="F338" t="s">
        <v>1421</v>
      </c>
      <c r="G338" s="30">
        <v>62992.31</v>
      </c>
      <c r="H338" s="68">
        <v>19153.599999999999</v>
      </c>
      <c r="I338" t="str">
        <f>_xlfn.XLOOKUP(E338,Index!$O:$O,Index!$P:$P,)</f>
        <v>Sales</v>
      </c>
      <c r="J338" t="str">
        <f>_xlfn.XLOOKUP(E338,Index!$O:$O,Index!$R:$R,)</f>
        <v>T&amp;E</v>
      </c>
      <c r="K338">
        <f>_xlfn.XLOOKUP(E338,Index!$O:$O,Index!$T:$T,)</f>
        <v>0</v>
      </c>
      <c r="N338" s="31"/>
      <c r="P338" s="80"/>
    </row>
    <row r="339" spans="1:16" hidden="1" x14ac:dyDescent="0.35">
      <c r="A339" t="s">
        <v>439</v>
      </c>
      <c r="B339" t="s">
        <v>296</v>
      </c>
      <c r="C339" t="s">
        <v>297</v>
      </c>
      <c r="D339" t="s">
        <v>298</v>
      </c>
      <c r="E339" t="s">
        <v>1422</v>
      </c>
      <c r="F339" t="s">
        <v>1423</v>
      </c>
      <c r="G339" s="30">
        <v>352984.87</v>
      </c>
      <c r="H339" s="68">
        <v>106228.26</v>
      </c>
      <c r="I339" t="str">
        <f>_xlfn.XLOOKUP(E339,Index!$O:$O,Index!$P:$P,)</f>
        <v>Sales</v>
      </c>
      <c r="J339" t="str">
        <f>_xlfn.XLOOKUP(E339,Index!$O:$O,Index!$R:$R,)</f>
        <v>Payroll &amp; Payroll related</v>
      </c>
      <c r="K339">
        <f>_xlfn.XLOOKUP(E339,Index!$O:$O,Index!$T:$T,)</f>
        <v>0</v>
      </c>
      <c r="N339" s="31"/>
      <c r="P339" s="80"/>
    </row>
    <row r="340" spans="1:16" hidden="1" x14ac:dyDescent="0.35">
      <c r="A340" t="s">
        <v>439</v>
      </c>
      <c r="B340" t="s">
        <v>296</v>
      </c>
      <c r="C340" t="s">
        <v>297</v>
      </c>
      <c r="D340" t="s">
        <v>298</v>
      </c>
      <c r="E340" t="s">
        <v>1424</v>
      </c>
      <c r="F340" t="s">
        <v>1425</v>
      </c>
      <c r="G340" s="30">
        <v>11367.31</v>
      </c>
      <c r="H340" s="68">
        <v>3443.58</v>
      </c>
      <c r="I340" t="str">
        <f>_xlfn.XLOOKUP(E340,Index!$O:$O,Index!$P:$P,)</f>
        <v>Sales</v>
      </c>
      <c r="J340" t="str">
        <f>_xlfn.XLOOKUP(E340,Index!$O:$O,Index!$R:$R,)</f>
        <v>Payroll &amp; Payroll related</v>
      </c>
      <c r="K340">
        <f>_xlfn.XLOOKUP(E340,Index!$O:$O,Index!$T:$T,)</f>
        <v>0</v>
      </c>
      <c r="N340" s="31"/>
      <c r="P340" s="80"/>
    </row>
    <row r="341" spans="1:16" hidden="1" x14ac:dyDescent="0.35">
      <c r="A341" t="s">
        <v>439</v>
      </c>
      <c r="B341" t="s">
        <v>296</v>
      </c>
      <c r="C341" t="s">
        <v>297</v>
      </c>
      <c r="D341" t="s">
        <v>298</v>
      </c>
      <c r="E341" t="s">
        <v>1426</v>
      </c>
      <c r="F341" t="s">
        <v>1427</v>
      </c>
      <c r="G341" s="30">
        <v>86136.31</v>
      </c>
      <c r="H341" s="68">
        <v>25815.82</v>
      </c>
      <c r="I341" t="str">
        <f>_xlfn.XLOOKUP(E341,Index!$O:$O,Index!$P:$P,)</f>
        <v>Sales</v>
      </c>
      <c r="J341" t="str">
        <f>_xlfn.XLOOKUP(E341,Index!$O:$O,Index!$R:$R,)</f>
        <v>Payroll &amp; Payroll related</v>
      </c>
      <c r="K341">
        <f>_xlfn.XLOOKUP(E341,Index!$O:$O,Index!$T:$T,)</f>
        <v>0</v>
      </c>
      <c r="N341" s="31"/>
      <c r="P341" s="80"/>
    </row>
    <row r="342" spans="1:16" hidden="1" x14ac:dyDescent="0.35">
      <c r="A342" t="s">
        <v>439</v>
      </c>
      <c r="B342" t="s">
        <v>296</v>
      </c>
      <c r="C342" t="s">
        <v>297</v>
      </c>
      <c r="D342" t="s">
        <v>298</v>
      </c>
      <c r="E342" t="s">
        <v>1428</v>
      </c>
      <c r="F342" t="s">
        <v>1429</v>
      </c>
      <c r="G342" s="30">
        <v>2768.15</v>
      </c>
      <c r="H342" s="68">
        <v>866.4</v>
      </c>
      <c r="I342" t="str">
        <f>_xlfn.XLOOKUP(E342,Index!$O:$O,Index!$P:$P,)</f>
        <v>sales</v>
      </c>
      <c r="J342" t="str">
        <f>_xlfn.XLOOKUP(E342,Index!$O:$O,Index!$R:$R,)</f>
        <v>Payroll &amp; Payroll related</v>
      </c>
      <c r="K342">
        <f>_xlfn.XLOOKUP(E342,Index!$O:$O,Index!$T:$T,)</f>
        <v>0</v>
      </c>
      <c r="N342" s="31"/>
      <c r="P342" s="80"/>
    </row>
    <row r="343" spans="1:16" hidden="1" x14ac:dyDescent="0.35">
      <c r="A343" t="s">
        <v>439</v>
      </c>
      <c r="B343" t="s">
        <v>296</v>
      </c>
      <c r="C343" t="s">
        <v>297</v>
      </c>
      <c r="D343" t="s">
        <v>298</v>
      </c>
      <c r="E343" t="s">
        <v>1430</v>
      </c>
      <c r="F343" t="s">
        <v>1431</v>
      </c>
      <c r="G343" s="30">
        <v>54074.14</v>
      </c>
      <c r="H343" s="68">
        <v>15531.36</v>
      </c>
      <c r="I343" t="str">
        <f>_xlfn.XLOOKUP(E343,Index!$O:$O,Index!$P:$P,)</f>
        <v>Sales</v>
      </c>
      <c r="J343" t="str">
        <f>_xlfn.XLOOKUP(E343,Index!$O:$O,Index!$R:$R,)</f>
        <v>T&amp;E</v>
      </c>
      <c r="K343">
        <f>_xlfn.XLOOKUP(E343,Index!$O:$O,Index!$T:$T,)</f>
        <v>0</v>
      </c>
      <c r="N343" s="31"/>
      <c r="P343" s="80"/>
    </row>
    <row r="344" spans="1:16" hidden="1" x14ac:dyDescent="0.35">
      <c r="A344" t="s">
        <v>439</v>
      </c>
      <c r="B344" t="s">
        <v>296</v>
      </c>
      <c r="C344" t="s">
        <v>297</v>
      </c>
      <c r="D344" t="s">
        <v>298</v>
      </c>
      <c r="E344" t="s">
        <v>1432</v>
      </c>
      <c r="F344" t="s">
        <v>1433</v>
      </c>
      <c r="G344" s="30">
        <v>445653.99</v>
      </c>
      <c r="H344" s="68">
        <v>134881.32</v>
      </c>
      <c r="I344" t="str">
        <f>_xlfn.XLOOKUP(E344,Index!$O:$O,Index!$P:$P,)</f>
        <v>Sales</v>
      </c>
      <c r="J344" t="str">
        <f>_xlfn.XLOOKUP(E344,Index!$O:$O,Index!$R:$R,)</f>
        <v>Payroll &amp; Payroll related</v>
      </c>
      <c r="K344">
        <f>_xlfn.XLOOKUP(E344,Index!$O:$O,Index!$T:$T,)</f>
        <v>0</v>
      </c>
      <c r="N344" s="31"/>
      <c r="P344" s="80"/>
    </row>
    <row r="345" spans="1:16" hidden="1" x14ac:dyDescent="0.35">
      <c r="A345" t="s">
        <v>439</v>
      </c>
      <c r="B345" t="s">
        <v>296</v>
      </c>
      <c r="C345" t="s">
        <v>297</v>
      </c>
      <c r="D345" t="s">
        <v>298</v>
      </c>
      <c r="E345" t="s">
        <v>1434</v>
      </c>
      <c r="F345" t="s">
        <v>1435</v>
      </c>
      <c r="G345" s="30">
        <v>63026.5</v>
      </c>
      <c r="H345" s="68">
        <v>19138.259999999998</v>
      </c>
      <c r="I345" t="str">
        <f>_xlfn.XLOOKUP(E345,Index!$O:$O,Index!$P:$P,)</f>
        <v>Sales</v>
      </c>
      <c r="J345" t="str">
        <f>_xlfn.XLOOKUP(E345,Index!$O:$O,Index!$R:$R,)</f>
        <v>Payroll &amp; Payroll related</v>
      </c>
      <c r="K345">
        <f>_xlfn.XLOOKUP(E345,Index!$O:$O,Index!$T:$T,)</f>
        <v>0</v>
      </c>
      <c r="N345" s="31"/>
      <c r="P345" s="80"/>
    </row>
    <row r="346" spans="1:16" hidden="1" x14ac:dyDescent="0.35">
      <c r="A346" t="s">
        <v>439</v>
      </c>
      <c r="B346" t="s">
        <v>296</v>
      </c>
      <c r="C346" t="s">
        <v>297</v>
      </c>
      <c r="D346" t="s">
        <v>298</v>
      </c>
      <c r="E346" t="s">
        <v>1436</v>
      </c>
      <c r="F346" t="s">
        <v>1437</v>
      </c>
      <c r="G346" s="30">
        <v>28406.9</v>
      </c>
      <c r="H346" s="68">
        <v>8656.4</v>
      </c>
      <c r="I346" t="str">
        <f>_xlfn.XLOOKUP(E346,Index!$O:$O,Index!$P:$P,)</f>
        <v>Sales</v>
      </c>
      <c r="J346" t="str">
        <f>_xlfn.XLOOKUP(E346,Index!$O:$O,Index!$R:$R,)</f>
        <v>T&amp;E</v>
      </c>
      <c r="K346">
        <f>_xlfn.XLOOKUP(E346,Index!$O:$O,Index!$T:$T,)</f>
        <v>0</v>
      </c>
      <c r="N346" s="31"/>
      <c r="P346" s="80"/>
    </row>
    <row r="347" spans="1:16" hidden="1" x14ac:dyDescent="0.35">
      <c r="A347" t="s">
        <v>439</v>
      </c>
      <c r="B347" t="s">
        <v>296</v>
      </c>
      <c r="C347" t="s">
        <v>297</v>
      </c>
      <c r="D347" t="s">
        <v>298</v>
      </c>
      <c r="E347" t="s">
        <v>1438</v>
      </c>
      <c r="F347" t="s">
        <v>1439</v>
      </c>
      <c r="G347" s="30">
        <v>389938.9</v>
      </c>
      <c r="H347" s="68">
        <v>116964.24</v>
      </c>
      <c r="I347" t="str">
        <f>_xlfn.XLOOKUP(E347,Index!$O:$O,Index!$P:$P,)</f>
        <v>Sales</v>
      </c>
      <c r="J347" t="str">
        <f>_xlfn.XLOOKUP(E347,Index!$O:$O,Index!$R:$R,)</f>
        <v>Payroll &amp; Payroll related</v>
      </c>
      <c r="K347">
        <f>_xlfn.XLOOKUP(E347,Index!$O:$O,Index!$T:$T,)</f>
        <v>0</v>
      </c>
      <c r="N347" s="31"/>
      <c r="P347" s="80"/>
    </row>
    <row r="348" spans="1:16" hidden="1" x14ac:dyDescent="0.35">
      <c r="A348" t="s">
        <v>439</v>
      </c>
      <c r="B348" t="s">
        <v>296</v>
      </c>
      <c r="C348" t="s">
        <v>297</v>
      </c>
      <c r="D348" t="s">
        <v>298</v>
      </c>
      <c r="E348">
        <v>65088</v>
      </c>
      <c r="F348" t="s">
        <v>1440</v>
      </c>
      <c r="G348" s="30">
        <v>209145.44</v>
      </c>
      <c r="H348" s="68">
        <v>62438.53</v>
      </c>
      <c r="I348" t="str">
        <f>_xlfn.XLOOKUP(E348,Index!$O:$O,Index!$P:$P,)</f>
        <v>Sales</v>
      </c>
      <c r="J348" t="str">
        <f>_xlfn.XLOOKUP(E348,Index!$O:$O,Index!$R:$R,)</f>
        <v>Payroll &amp; Payroll related</v>
      </c>
      <c r="K348">
        <f>_xlfn.XLOOKUP(E348,Index!$O:$O,Index!$T:$T,)</f>
        <v>0</v>
      </c>
      <c r="N348" s="31"/>
      <c r="P348" s="80"/>
    </row>
    <row r="349" spans="1:16" hidden="1" x14ac:dyDescent="0.35">
      <c r="A349" t="s">
        <v>439</v>
      </c>
      <c r="B349" t="s">
        <v>296</v>
      </c>
      <c r="C349" t="s">
        <v>297</v>
      </c>
      <c r="D349" t="s">
        <v>298</v>
      </c>
      <c r="E349" t="s">
        <v>1441</v>
      </c>
      <c r="F349" t="s">
        <v>1442</v>
      </c>
      <c r="G349" s="30">
        <v>208045.45</v>
      </c>
      <c r="H349" s="68">
        <v>63169.48</v>
      </c>
      <c r="I349" t="str">
        <f>_xlfn.XLOOKUP(E349,Index!$O:$O,Index!$P:$P,)</f>
        <v>Sales</v>
      </c>
      <c r="J349" t="str">
        <f>_xlfn.XLOOKUP(E349,Index!$O:$O,Index!$R:$R,)</f>
        <v>Payroll &amp; Payroll related</v>
      </c>
      <c r="K349">
        <f>_xlfn.XLOOKUP(E349,Index!$O:$O,Index!$T:$T,)</f>
        <v>0</v>
      </c>
      <c r="N349" s="31"/>
      <c r="P349" s="80"/>
    </row>
    <row r="350" spans="1:16" hidden="1" x14ac:dyDescent="0.35">
      <c r="A350" t="s">
        <v>439</v>
      </c>
      <c r="B350" t="s">
        <v>296</v>
      </c>
      <c r="C350" t="s">
        <v>297</v>
      </c>
      <c r="D350" t="s">
        <v>298</v>
      </c>
      <c r="E350" t="s">
        <v>1443</v>
      </c>
      <c r="F350" t="s">
        <v>1444</v>
      </c>
      <c r="G350" s="30">
        <v>238409.21</v>
      </c>
      <c r="H350" s="68">
        <v>72518.820000000007</v>
      </c>
      <c r="I350" t="str">
        <f>_xlfn.XLOOKUP(E350,Index!$O:$O,Index!$P:$P,)</f>
        <v>Sales</v>
      </c>
      <c r="J350" t="str">
        <f>_xlfn.XLOOKUP(E350,Index!$O:$O,Index!$R:$R,)</f>
        <v>Payroll &amp; Payroll related</v>
      </c>
      <c r="K350">
        <f>_xlfn.XLOOKUP(E350,Index!$O:$O,Index!$T:$T,)</f>
        <v>0</v>
      </c>
      <c r="N350" s="31"/>
      <c r="P350" s="80"/>
    </row>
    <row r="351" spans="1:16" hidden="1" x14ac:dyDescent="0.35">
      <c r="A351" t="s">
        <v>439</v>
      </c>
      <c r="B351" t="s">
        <v>296</v>
      </c>
      <c r="C351" t="s">
        <v>297</v>
      </c>
      <c r="D351" t="s">
        <v>298</v>
      </c>
      <c r="E351" t="s">
        <v>1445</v>
      </c>
      <c r="F351" t="s">
        <v>1446</v>
      </c>
      <c r="G351" s="30">
        <v>62133.2</v>
      </c>
      <c r="H351" s="68">
        <v>17887.939999999999</v>
      </c>
      <c r="I351" t="str">
        <f>_xlfn.XLOOKUP(E351,Index!$O:$O,Index!$P:$P,)</f>
        <v>Sales</v>
      </c>
      <c r="J351" t="str">
        <f>_xlfn.XLOOKUP(E351,Index!$O:$O,Index!$R:$R,)</f>
        <v>Payroll &amp; Payroll related</v>
      </c>
      <c r="K351">
        <f>_xlfn.XLOOKUP(E351,Index!$O:$O,Index!$T:$T,)</f>
        <v>0</v>
      </c>
      <c r="N351" s="31"/>
      <c r="P351" s="80"/>
    </row>
    <row r="352" spans="1:16" hidden="1" x14ac:dyDescent="0.35">
      <c r="A352" t="s">
        <v>439</v>
      </c>
      <c r="B352" t="s">
        <v>296</v>
      </c>
      <c r="C352" t="s">
        <v>297</v>
      </c>
      <c r="D352" t="s">
        <v>298</v>
      </c>
      <c r="E352" t="s">
        <v>1447</v>
      </c>
      <c r="F352" t="s">
        <v>1448</v>
      </c>
      <c r="G352" s="30">
        <v>2867.93</v>
      </c>
      <c r="H352" s="68">
        <v>856.49</v>
      </c>
      <c r="I352" t="str">
        <f>_xlfn.XLOOKUP(E352,Index!$O:$O,Index!$P:$P,)</f>
        <v>Sales</v>
      </c>
      <c r="J352" t="str">
        <f>_xlfn.XLOOKUP(E352,Index!$O:$O,Index!$R:$R,)</f>
        <v>T&amp;E</v>
      </c>
      <c r="K352">
        <f>_xlfn.XLOOKUP(E352,Index!$O:$O,Index!$T:$T,)</f>
        <v>0</v>
      </c>
      <c r="N352" s="31"/>
      <c r="P352" s="80"/>
    </row>
    <row r="353" spans="1:16" hidden="1" x14ac:dyDescent="0.35">
      <c r="A353" t="s">
        <v>439</v>
      </c>
      <c r="B353" t="s">
        <v>296</v>
      </c>
      <c r="C353" t="s">
        <v>297</v>
      </c>
      <c r="D353" t="s">
        <v>298</v>
      </c>
      <c r="E353" t="s">
        <v>1449</v>
      </c>
      <c r="F353" t="s">
        <v>1450</v>
      </c>
      <c r="G353" s="30">
        <v>134859.49</v>
      </c>
      <c r="H353" s="68">
        <v>39815.379999999997</v>
      </c>
      <c r="I353" t="str">
        <f>_xlfn.XLOOKUP(E353,Index!$O:$O,Index!$P:$P,)</f>
        <v>Sales</v>
      </c>
      <c r="J353" t="str">
        <f>_xlfn.XLOOKUP(E353,Index!$O:$O,Index!$R:$R,)</f>
        <v>Payroll &amp; Payroll related</v>
      </c>
      <c r="K353">
        <f>_xlfn.XLOOKUP(E353,Index!$O:$O,Index!$T:$T,)</f>
        <v>0</v>
      </c>
      <c r="N353" s="31"/>
      <c r="P353" s="80"/>
    </row>
    <row r="354" spans="1:16" hidden="1" x14ac:dyDescent="0.35">
      <c r="A354" t="s">
        <v>439</v>
      </c>
      <c r="B354" t="s">
        <v>296</v>
      </c>
      <c r="C354" t="s">
        <v>297</v>
      </c>
      <c r="D354" t="s">
        <v>298</v>
      </c>
      <c r="E354" t="s">
        <v>1451</v>
      </c>
      <c r="F354" t="s">
        <v>1452</v>
      </c>
      <c r="G354" s="30">
        <v>115699.5</v>
      </c>
      <c r="H354" s="68">
        <v>33509.519999999997</v>
      </c>
      <c r="I354" t="str">
        <f>_xlfn.XLOOKUP(E354,Index!$O:$O,Index!$P:$P,)</f>
        <v>Sales</v>
      </c>
      <c r="J354" t="str">
        <f>_xlfn.XLOOKUP(E354,Index!$O:$O,Index!$R:$R,)</f>
        <v>Payroll &amp; Payroll related</v>
      </c>
      <c r="K354">
        <f>_xlfn.XLOOKUP(E354,Index!$O:$O,Index!$T:$T,)</f>
        <v>0</v>
      </c>
      <c r="N354" s="31"/>
      <c r="P354" s="80"/>
    </row>
    <row r="355" spans="1:16" hidden="1" x14ac:dyDescent="0.35">
      <c r="A355" t="s">
        <v>439</v>
      </c>
      <c r="B355" t="s">
        <v>296</v>
      </c>
      <c r="C355" t="s">
        <v>297</v>
      </c>
      <c r="D355" t="s">
        <v>298</v>
      </c>
      <c r="E355" t="s">
        <v>1453</v>
      </c>
      <c r="F355" t="s">
        <v>1454</v>
      </c>
      <c r="G355" s="30">
        <v>12057.87</v>
      </c>
      <c r="H355" s="68">
        <v>3580.08</v>
      </c>
      <c r="I355" t="str">
        <f>_xlfn.XLOOKUP(E355,Index!$O:$O,Index!$P:$P,)</f>
        <v>Sales</v>
      </c>
      <c r="J355" t="str">
        <f>_xlfn.XLOOKUP(E355,Index!$O:$O,Index!$R:$R,)</f>
        <v>T&amp;E</v>
      </c>
      <c r="K355">
        <f>_xlfn.XLOOKUP(E355,Index!$O:$O,Index!$T:$T,)</f>
        <v>0</v>
      </c>
      <c r="N355" s="31"/>
      <c r="P355" s="80"/>
    </row>
    <row r="356" spans="1:16" hidden="1" x14ac:dyDescent="0.35">
      <c r="A356" t="s">
        <v>439</v>
      </c>
      <c r="B356" t="s">
        <v>296</v>
      </c>
      <c r="C356" t="s">
        <v>297</v>
      </c>
      <c r="D356" t="s">
        <v>298</v>
      </c>
      <c r="E356" t="s">
        <v>1455</v>
      </c>
      <c r="F356" t="s">
        <v>1456</v>
      </c>
      <c r="G356" s="30">
        <v>206903.3</v>
      </c>
      <c r="H356" s="68">
        <v>61213.16</v>
      </c>
      <c r="I356" t="str">
        <f>_xlfn.XLOOKUP(E356,Index!$O:$O,Index!$P:$P,)</f>
        <v>Sales</v>
      </c>
      <c r="J356" t="str">
        <f>_xlfn.XLOOKUP(E356,Index!$O:$O,Index!$R:$R,)</f>
        <v>Payroll &amp; Payroll related</v>
      </c>
      <c r="K356">
        <f>_xlfn.XLOOKUP(E356,Index!$O:$O,Index!$T:$T,)</f>
        <v>0</v>
      </c>
      <c r="N356" s="31"/>
      <c r="P356" s="80"/>
    </row>
    <row r="357" spans="1:16" hidden="1" x14ac:dyDescent="0.35">
      <c r="A357" t="s">
        <v>439</v>
      </c>
      <c r="B357" t="s">
        <v>296</v>
      </c>
      <c r="C357" t="s">
        <v>297</v>
      </c>
      <c r="D357" t="s">
        <v>298</v>
      </c>
      <c r="E357" t="s">
        <v>1457</v>
      </c>
      <c r="F357" t="s">
        <v>1458</v>
      </c>
      <c r="G357" s="30">
        <v>102835.83</v>
      </c>
      <c r="H357" s="68">
        <v>30051.37</v>
      </c>
      <c r="I357" t="str">
        <f>_xlfn.XLOOKUP(E357,Index!$O:$O,Index!$P:$P,)</f>
        <v>Sales</v>
      </c>
      <c r="J357" t="str">
        <f>_xlfn.XLOOKUP(E357,Index!$O:$O,Index!$R:$R,)</f>
        <v>Payroll &amp; Payroll related</v>
      </c>
      <c r="K357">
        <f>_xlfn.XLOOKUP(E357,Index!$O:$O,Index!$T:$T,)</f>
        <v>0</v>
      </c>
      <c r="N357" s="31"/>
      <c r="P357" s="80"/>
    </row>
    <row r="358" spans="1:16" hidden="1" x14ac:dyDescent="0.35">
      <c r="A358" t="s">
        <v>439</v>
      </c>
      <c r="B358" t="s">
        <v>296</v>
      </c>
      <c r="C358" t="s">
        <v>297</v>
      </c>
      <c r="D358" t="s">
        <v>298</v>
      </c>
      <c r="E358" t="s">
        <v>1459</v>
      </c>
      <c r="F358" t="s">
        <v>1460</v>
      </c>
      <c r="G358" s="30">
        <v>12226.19</v>
      </c>
      <c r="H358" s="68">
        <v>3599.11</v>
      </c>
      <c r="I358" t="str">
        <f>_xlfn.XLOOKUP(E358,Index!$O:$O,Index!$P:$P,)</f>
        <v>Sales</v>
      </c>
      <c r="J358" t="str">
        <f>_xlfn.XLOOKUP(E358,Index!$O:$O,Index!$R:$R,)</f>
        <v>T&amp;E</v>
      </c>
      <c r="K358">
        <f>_xlfn.XLOOKUP(E358,Index!$O:$O,Index!$T:$T,)</f>
        <v>0</v>
      </c>
      <c r="N358" s="31"/>
      <c r="P358" s="80"/>
    </row>
    <row r="359" spans="1:16" hidden="1" x14ac:dyDescent="0.35">
      <c r="A359" t="s">
        <v>439</v>
      </c>
      <c r="B359" t="s">
        <v>296</v>
      </c>
      <c r="C359" t="s">
        <v>297</v>
      </c>
      <c r="D359" t="s">
        <v>298</v>
      </c>
      <c r="E359" t="s">
        <v>1461</v>
      </c>
      <c r="F359" t="s">
        <v>1462</v>
      </c>
      <c r="G359" s="30">
        <v>194675.19</v>
      </c>
      <c r="H359" s="68">
        <v>58001.599999999999</v>
      </c>
      <c r="I359" t="str">
        <f>_xlfn.XLOOKUP(E359,Index!$O:$O,Index!$P:$P,)</f>
        <v>Sales</v>
      </c>
      <c r="J359" t="str">
        <f>_xlfn.XLOOKUP(E359,Index!$O:$O,Index!$R:$R,)</f>
        <v>Payroll &amp; Payroll related</v>
      </c>
      <c r="K359">
        <f>_xlfn.XLOOKUP(E359,Index!$O:$O,Index!$T:$T,)</f>
        <v>0</v>
      </c>
      <c r="N359" s="31"/>
      <c r="P359" s="80"/>
    </row>
    <row r="360" spans="1:16" hidden="1" x14ac:dyDescent="0.35">
      <c r="A360" t="s">
        <v>439</v>
      </c>
      <c r="B360" t="s">
        <v>296</v>
      </c>
      <c r="C360" t="s">
        <v>297</v>
      </c>
      <c r="D360" t="s">
        <v>298</v>
      </c>
      <c r="E360" t="s">
        <v>1463</v>
      </c>
      <c r="F360" t="s">
        <v>1464</v>
      </c>
      <c r="G360" s="30">
        <v>58168.74</v>
      </c>
      <c r="H360" s="68">
        <v>16921.7</v>
      </c>
      <c r="I360" t="str">
        <f>_xlfn.XLOOKUP(E360,Index!$O:$O,Index!$P:$P,)</f>
        <v>Sales</v>
      </c>
      <c r="J360" t="str">
        <f>_xlfn.XLOOKUP(E360,Index!$O:$O,Index!$R:$R,)</f>
        <v>Payroll &amp; Payroll related</v>
      </c>
      <c r="K360">
        <f>_xlfn.XLOOKUP(E360,Index!$O:$O,Index!$T:$T,)</f>
        <v>0</v>
      </c>
      <c r="N360" s="31"/>
      <c r="P360" s="80"/>
    </row>
    <row r="361" spans="1:16" hidden="1" x14ac:dyDescent="0.35">
      <c r="A361" t="s">
        <v>439</v>
      </c>
      <c r="B361" t="s">
        <v>296</v>
      </c>
      <c r="C361" t="s">
        <v>297</v>
      </c>
      <c r="D361" t="s">
        <v>298</v>
      </c>
      <c r="E361" t="s">
        <v>1465</v>
      </c>
      <c r="F361" t="s">
        <v>1466</v>
      </c>
      <c r="G361" s="30">
        <v>14509.49</v>
      </c>
      <c r="H361" s="68">
        <v>4130.2299999999996</v>
      </c>
      <c r="I361" t="str">
        <f>_xlfn.XLOOKUP(E361,Index!$O:$O,Index!$P:$P,)</f>
        <v>Sales</v>
      </c>
      <c r="J361" t="str">
        <f>_xlfn.XLOOKUP(E361,Index!$O:$O,Index!$R:$R,)</f>
        <v>T&amp;E</v>
      </c>
      <c r="K361">
        <f>_xlfn.XLOOKUP(E361,Index!$O:$O,Index!$T:$T,)</f>
        <v>0</v>
      </c>
      <c r="N361" s="31"/>
      <c r="P361" s="80"/>
    </row>
    <row r="362" spans="1:16" hidden="1" x14ac:dyDescent="0.35">
      <c r="A362" t="s">
        <v>439</v>
      </c>
      <c r="B362" t="s">
        <v>296</v>
      </c>
      <c r="C362" t="s">
        <v>297</v>
      </c>
      <c r="D362" t="s">
        <v>298</v>
      </c>
      <c r="E362" t="s">
        <v>1467</v>
      </c>
      <c r="F362" t="s">
        <v>1468</v>
      </c>
      <c r="G362" s="30">
        <v>153826.25</v>
      </c>
      <c r="H362" s="68">
        <v>44929.89</v>
      </c>
      <c r="I362" t="str">
        <f>_xlfn.XLOOKUP(E362,Index!$O:$O,Index!$P:$P,)</f>
        <v>Sales</v>
      </c>
      <c r="J362" t="str">
        <f>_xlfn.XLOOKUP(E362,Index!$O:$O,Index!$R:$R,)</f>
        <v>Payroll &amp; Payroll related</v>
      </c>
      <c r="K362">
        <f>_xlfn.XLOOKUP(E362,Index!$O:$O,Index!$T:$T,)</f>
        <v>0</v>
      </c>
      <c r="N362" s="31"/>
      <c r="P362" s="80"/>
    </row>
    <row r="363" spans="1:16" hidden="1" x14ac:dyDescent="0.35">
      <c r="A363" t="s">
        <v>439</v>
      </c>
      <c r="B363" t="s">
        <v>296</v>
      </c>
      <c r="C363" t="s">
        <v>297</v>
      </c>
      <c r="D363" t="s">
        <v>298</v>
      </c>
      <c r="E363" t="s">
        <v>1469</v>
      </c>
      <c r="F363" t="s">
        <v>1470</v>
      </c>
      <c r="G363" s="30">
        <v>12981.93</v>
      </c>
      <c r="H363" s="68">
        <v>3855.64</v>
      </c>
      <c r="I363" t="str">
        <f>_xlfn.XLOOKUP(E363,Index!$O:$O,Index!$P:$P,)</f>
        <v>Marketing</v>
      </c>
      <c r="J363" t="str">
        <f>_xlfn.XLOOKUP(E363,Index!$O:$O,Index!$R:$R,)</f>
        <v>T&amp;E</v>
      </c>
      <c r="K363">
        <f>_xlfn.XLOOKUP(E363,Index!$O:$O,Index!$T:$T,)</f>
        <v>0</v>
      </c>
      <c r="N363" s="31"/>
      <c r="P363" s="80"/>
    </row>
    <row r="364" spans="1:16" hidden="1" x14ac:dyDescent="0.35">
      <c r="A364" t="s">
        <v>439</v>
      </c>
      <c r="B364" t="s">
        <v>296</v>
      </c>
      <c r="C364" t="s">
        <v>297</v>
      </c>
      <c r="D364" t="s">
        <v>298</v>
      </c>
      <c r="E364" t="s">
        <v>1471</v>
      </c>
      <c r="F364" t="s">
        <v>1472</v>
      </c>
      <c r="G364" s="30">
        <v>74910.350000000006</v>
      </c>
      <c r="H364" s="68">
        <v>22114.54</v>
      </c>
      <c r="I364" t="str">
        <f>_xlfn.XLOOKUP(E364,Index!$O:$O,Index!$P:$P,)</f>
        <v>Marketing</v>
      </c>
      <c r="J364" t="str">
        <f>_xlfn.XLOOKUP(E364,Index!$O:$O,Index!$R:$R,)</f>
        <v>Payroll &amp; Payroll related</v>
      </c>
      <c r="K364">
        <f>_xlfn.XLOOKUP(E364,Index!$O:$O,Index!$T:$T,)</f>
        <v>0</v>
      </c>
      <c r="N364" s="31"/>
      <c r="P364" s="80"/>
    </row>
    <row r="365" spans="1:16" hidden="1" x14ac:dyDescent="0.35">
      <c r="A365" t="s">
        <v>439</v>
      </c>
      <c r="B365" t="s">
        <v>296</v>
      </c>
      <c r="C365" t="s">
        <v>297</v>
      </c>
      <c r="D365" t="s">
        <v>298</v>
      </c>
      <c r="E365" t="s">
        <v>1473</v>
      </c>
      <c r="F365" t="s">
        <v>1474</v>
      </c>
      <c r="G365" s="30">
        <v>36431.26</v>
      </c>
      <c r="H365" s="68">
        <v>10456.73</v>
      </c>
      <c r="I365" t="str">
        <f>_xlfn.XLOOKUP(E365,Index!$O:$O,Index!$P:$P,)</f>
        <v>Sales</v>
      </c>
      <c r="J365" t="str">
        <f>_xlfn.XLOOKUP(E365,Index!$O:$O,Index!$R:$R,)</f>
        <v>Payroll &amp; Payroll related</v>
      </c>
      <c r="K365">
        <f>_xlfn.XLOOKUP(E365,Index!$O:$O,Index!$T:$T,)</f>
        <v>0</v>
      </c>
      <c r="N365" s="31"/>
      <c r="P365" s="80"/>
    </row>
    <row r="366" spans="1:16" hidden="1" x14ac:dyDescent="0.35">
      <c r="A366" t="s">
        <v>439</v>
      </c>
      <c r="B366" t="s">
        <v>296</v>
      </c>
      <c r="C366" t="s">
        <v>297</v>
      </c>
      <c r="D366" t="s">
        <v>298</v>
      </c>
      <c r="E366" t="s">
        <v>1475</v>
      </c>
      <c r="F366" t="s">
        <v>1476</v>
      </c>
      <c r="G366" s="30">
        <v>92906.93</v>
      </c>
      <c r="H366" s="68">
        <v>27020.76</v>
      </c>
      <c r="I366" t="str">
        <f>_xlfn.XLOOKUP(E366,Index!$O:$O,Index!$P:$P,)</f>
        <v>Sales</v>
      </c>
      <c r="J366" t="str">
        <f>_xlfn.XLOOKUP(E366,Index!$O:$O,Index!$R:$R,)</f>
        <v>Payroll &amp; Payroll related</v>
      </c>
      <c r="K366">
        <f>_xlfn.XLOOKUP(E366,Index!$O:$O,Index!$T:$T,)</f>
        <v>0</v>
      </c>
      <c r="N366" s="31"/>
      <c r="P366" s="80"/>
    </row>
    <row r="367" spans="1:16" hidden="1" x14ac:dyDescent="0.35">
      <c r="A367" t="s">
        <v>439</v>
      </c>
      <c r="B367" t="s">
        <v>296</v>
      </c>
      <c r="C367" t="s">
        <v>297</v>
      </c>
      <c r="D367" t="s">
        <v>298</v>
      </c>
      <c r="E367" t="s">
        <v>1477</v>
      </c>
      <c r="F367" t="s">
        <v>1478</v>
      </c>
      <c r="G367" s="30">
        <v>2528.2399999999998</v>
      </c>
      <c r="H367" s="68">
        <v>762.44</v>
      </c>
      <c r="I367" t="str">
        <f>_xlfn.XLOOKUP(E367,Index!$O:$O,Index!$P:$P,)</f>
        <v>Sales</v>
      </c>
      <c r="J367" t="str">
        <f>_xlfn.XLOOKUP(E367,Index!$O:$O,Index!$R:$R,)</f>
        <v>Payroll &amp; Payroll related</v>
      </c>
      <c r="K367">
        <f>_xlfn.XLOOKUP(E367,Index!$O:$O,Index!$T:$T,)</f>
        <v>0</v>
      </c>
      <c r="N367" s="31"/>
      <c r="P367" s="80"/>
    </row>
    <row r="368" spans="1:16" hidden="1" x14ac:dyDescent="0.35">
      <c r="A368" t="s">
        <v>439</v>
      </c>
      <c r="B368" t="s">
        <v>296</v>
      </c>
      <c r="C368" t="s">
        <v>297</v>
      </c>
      <c r="D368" t="s">
        <v>298</v>
      </c>
      <c r="E368" t="s">
        <v>1479</v>
      </c>
      <c r="F368" t="s">
        <v>1480</v>
      </c>
      <c r="G368" s="30">
        <v>40249.56</v>
      </c>
      <c r="H368" s="68">
        <v>11930.88</v>
      </c>
      <c r="I368" t="str">
        <f>_xlfn.XLOOKUP(E368,Index!$O:$O,Index!$P:$P,)</f>
        <v>Sales</v>
      </c>
      <c r="J368" t="str">
        <f>_xlfn.XLOOKUP(E368,Index!$O:$O,Index!$R:$R,)</f>
        <v>Payroll &amp; Payroll related</v>
      </c>
      <c r="K368">
        <f>_xlfn.XLOOKUP(E368,Index!$O:$O,Index!$T:$T,)</f>
        <v>0</v>
      </c>
      <c r="N368" s="31"/>
      <c r="P368" s="80"/>
    </row>
    <row r="369" spans="1:16" hidden="1" x14ac:dyDescent="0.35">
      <c r="A369" t="s">
        <v>439</v>
      </c>
      <c r="B369" t="s">
        <v>296</v>
      </c>
      <c r="C369" t="s">
        <v>297</v>
      </c>
      <c r="D369" t="s">
        <v>298</v>
      </c>
      <c r="E369" t="s">
        <v>1481</v>
      </c>
      <c r="F369" t="s">
        <v>1482</v>
      </c>
      <c r="G369" s="30">
        <v>7491.93</v>
      </c>
      <c r="H369" s="68">
        <v>2225.11</v>
      </c>
      <c r="I369" t="str">
        <f>_xlfn.XLOOKUP(E369,Index!$O:$O,Index!$P:$P,)</f>
        <v>Marketing</v>
      </c>
      <c r="J369" t="str">
        <f>_xlfn.XLOOKUP(E369,Index!$O:$O,Index!$R:$R,)</f>
        <v>T&amp;E</v>
      </c>
      <c r="K369">
        <f>_xlfn.XLOOKUP(E369,Index!$O:$O,Index!$T:$T,)</f>
        <v>0</v>
      </c>
      <c r="N369" s="31"/>
      <c r="P369" s="80"/>
    </row>
    <row r="370" spans="1:16" hidden="1" x14ac:dyDescent="0.35">
      <c r="A370" t="s">
        <v>439</v>
      </c>
      <c r="B370" t="s">
        <v>296</v>
      </c>
      <c r="C370" t="s">
        <v>297</v>
      </c>
      <c r="D370" t="s">
        <v>298</v>
      </c>
      <c r="E370" t="s">
        <v>1483</v>
      </c>
      <c r="F370" t="s">
        <v>1484</v>
      </c>
      <c r="G370" s="30">
        <v>37829.15</v>
      </c>
      <c r="H370" s="68">
        <v>11149.34</v>
      </c>
      <c r="I370" t="str">
        <f>_xlfn.XLOOKUP(E370,Index!$O:$O,Index!$P:$P,)</f>
        <v>Marketing</v>
      </c>
      <c r="J370" t="str">
        <f>_xlfn.XLOOKUP(E370,Index!$O:$O,Index!$R:$R,)</f>
        <v>Payroll &amp; Payroll related</v>
      </c>
      <c r="K370">
        <f>_xlfn.XLOOKUP(E370,Index!$O:$O,Index!$T:$T,)</f>
        <v>0</v>
      </c>
      <c r="N370" s="31"/>
      <c r="P370" s="80"/>
    </row>
    <row r="371" spans="1:16" hidden="1" x14ac:dyDescent="0.35">
      <c r="A371" t="s">
        <v>439</v>
      </c>
      <c r="B371" t="s">
        <v>296</v>
      </c>
      <c r="C371" t="s">
        <v>297</v>
      </c>
      <c r="D371" t="s">
        <v>298</v>
      </c>
      <c r="E371" t="s">
        <v>1485</v>
      </c>
      <c r="F371" t="s">
        <v>1486</v>
      </c>
      <c r="G371" s="30">
        <v>10526.68</v>
      </c>
      <c r="H371" s="68">
        <v>3060.08</v>
      </c>
      <c r="I371" t="str">
        <f>_xlfn.XLOOKUP(E371,Index!$O:$O,Index!$P:$P,)</f>
        <v>Sales</v>
      </c>
      <c r="J371" t="str">
        <f>_xlfn.XLOOKUP(E371,Index!$O:$O,Index!$R:$R,)</f>
        <v>Payroll &amp; Payroll related</v>
      </c>
      <c r="K371">
        <f>_xlfn.XLOOKUP(E371,Index!$O:$O,Index!$T:$T,)</f>
        <v>0</v>
      </c>
      <c r="N371" s="31"/>
      <c r="P371" s="80"/>
    </row>
    <row r="372" spans="1:16" hidden="1" x14ac:dyDescent="0.35">
      <c r="A372" t="s">
        <v>439</v>
      </c>
      <c r="B372" t="s">
        <v>296</v>
      </c>
      <c r="C372" t="s">
        <v>297</v>
      </c>
      <c r="D372" t="s">
        <v>298</v>
      </c>
      <c r="E372" t="s">
        <v>1487</v>
      </c>
      <c r="F372" t="s">
        <v>1488</v>
      </c>
      <c r="G372" s="30">
        <v>30611.56</v>
      </c>
      <c r="H372" s="68">
        <v>8892.2999999999993</v>
      </c>
      <c r="I372" t="str">
        <f>_xlfn.XLOOKUP(E372,Index!$O:$O,Index!$P:$P,)</f>
        <v>Sales</v>
      </c>
      <c r="J372" t="str">
        <f>_xlfn.XLOOKUP(E372,Index!$O:$O,Index!$R:$R,)</f>
        <v>Payroll &amp; Payroll related</v>
      </c>
      <c r="K372">
        <f>_xlfn.XLOOKUP(E372,Index!$O:$O,Index!$T:$T,)</f>
        <v>0</v>
      </c>
      <c r="N372" s="31"/>
      <c r="P372" s="80"/>
    </row>
    <row r="373" spans="1:16" hidden="1" x14ac:dyDescent="0.35">
      <c r="A373" t="s">
        <v>439</v>
      </c>
      <c r="B373" t="s">
        <v>296</v>
      </c>
      <c r="C373" t="s">
        <v>297</v>
      </c>
      <c r="D373" t="s">
        <v>298</v>
      </c>
      <c r="E373" t="s">
        <v>1489</v>
      </c>
      <c r="F373" t="s">
        <v>1490</v>
      </c>
      <c r="G373" s="30">
        <v>2275.33</v>
      </c>
      <c r="H373" s="68">
        <v>658.56</v>
      </c>
      <c r="I373" t="str">
        <f>_xlfn.XLOOKUP(E373,Index!$O:$O,Index!$P:$P,)</f>
        <v>Sales</v>
      </c>
      <c r="J373" t="str">
        <f>_xlfn.XLOOKUP(E373,Index!$O:$O,Index!$R:$R,)</f>
        <v>Payroll &amp; Payroll related</v>
      </c>
      <c r="K373">
        <f>_xlfn.XLOOKUP(E373,Index!$O:$O,Index!$T:$T,)</f>
        <v>0</v>
      </c>
      <c r="N373" s="31"/>
      <c r="P373" s="80"/>
    </row>
    <row r="374" spans="1:16" hidden="1" x14ac:dyDescent="0.35">
      <c r="A374" t="s">
        <v>439</v>
      </c>
      <c r="B374" t="s">
        <v>296</v>
      </c>
      <c r="C374" t="s">
        <v>297</v>
      </c>
      <c r="D374" t="s">
        <v>298</v>
      </c>
      <c r="E374">
        <v>67035</v>
      </c>
      <c r="F374" t="s">
        <v>658</v>
      </c>
      <c r="G374" s="30">
        <v>21304.7</v>
      </c>
      <c r="H374" s="68">
        <v>6147.76</v>
      </c>
      <c r="I374" t="str">
        <f>_xlfn.XLOOKUP(E374,Index!$O:$O,Index!$P:$P,)</f>
        <v>Overhead</v>
      </c>
      <c r="J374">
        <f>_xlfn.XLOOKUP(E374,Index!$O:$O,Index!$R:$R,)</f>
        <v>0</v>
      </c>
      <c r="K374">
        <f>_xlfn.XLOOKUP(E374,Index!$O:$O,Index!$T:$T,)</f>
        <v>0</v>
      </c>
      <c r="N374" s="31"/>
      <c r="P374" s="80"/>
    </row>
    <row r="375" spans="1:16" hidden="1" x14ac:dyDescent="0.35">
      <c r="A375" t="s">
        <v>439</v>
      </c>
      <c r="B375" t="s">
        <v>296</v>
      </c>
      <c r="C375" t="s">
        <v>297</v>
      </c>
      <c r="D375" t="s">
        <v>298</v>
      </c>
      <c r="E375">
        <v>67036</v>
      </c>
      <c r="F375" t="s">
        <v>299</v>
      </c>
      <c r="G375" s="30">
        <v>41594.79</v>
      </c>
      <c r="H375" s="68">
        <v>12025.7</v>
      </c>
      <c r="I375" t="str">
        <f>_xlfn.XLOOKUP(E375,Index!$O:$O,Index!$P:$P,)</f>
        <v>Overhead</v>
      </c>
      <c r="J375">
        <f>_xlfn.XLOOKUP(E375,Index!$O:$O,Index!$R:$R,)</f>
        <v>0</v>
      </c>
      <c r="K375">
        <f>_xlfn.XLOOKUP(E375,Index!$O:$O,Index!$T:$T,)</f>
        <v>0</v>
      </c>
      <c r="N375" s="31"/>
      <c r="P375" s="80"/>
    </row>
    <row r="376" spans="1:16" hidden="1" x14ac:dyDescent="0.35">
      <c r="A376" t="s">
        <v>439</v>
      </c>
      <c r="B376" t="s">
        <v>296</v>
      </c>
      <c r="C376" t="s">
        <v>300</v>
      </c>
      <c r="D376" t="s">
        <v>301</v>
      </c>
      <c r="E376">
        <v>51001</v>
      </c>
      <c r="F376" t="s">
        <v>302</v>
      </c>
      <c r="G376" s="30">
        <v>320317.01</v>
      </c>
      <c r="H376" s="68">
        <v>91934.66</v>
      </c>
      <c r="I376" t="str">
        <f>_xlfn.XLOOKUP(E376,Index!$O:$O,Index!$P:$P,)</f>
        <v>Cost of Sales</v>
      </c>
      <c r="J376" t="str">
        <f>_xlfn.XLOOKUP(E376,Index!$O:$O,Index!$R:$R,)</f>
        <v>Payroll &amp; Payroll related</v>
      </c>
      <c r="K376">
        <f>_xlfn.XLOOKUP(E376,Index!$O:$O,Index!$T:$T,)</f>
        <v>0</v>
      </c>
      <c r="N376" s="31"/>
      <c r="P376" s="80"/>
    </row>
    <row r="377" spans="1:16" hidden="1" x14ac:dyDescent="0.35">
      <c r="A377" t="s">
        <v>439</v>
      </c>
      <c r="B377" t="s">
        <v>296</v>
      </c>
      <c r="C377" t="s">
        <v>300</v>
      </c>
      <c r="D377" t="s">
        <v>301</v>
      </c>
      <c r="E377">
        <v>51002</v>
      </c>
      <c r="F377" t="s">
        <v>303</v>
      </c>
      <c r="G377" s="30">
        <v>25333.96</v>
      </c>
      <c r="H377" s="68">
        <v>7221.19</v>
      </c>
      <c r="I377" t="str">
        <f>_xlfn.XLOOKUP(E377,Index!$O:$O,Index!$P:$P,)</f>
        <v>Cost of Sales</v>
      </c>
      <c r="J377" t="str">
        <f>_xlfn.XLOOKUP(E377,Index!$O:$O,Index!$R:$R,)</f>
        <v>T&amp;E</v>
      </c>
      <c r="K377">
        <f>_xlfn.XLOOKUP(E377,Index!$O:$O,Index!$T:$T,)</f>
        <v>0</v>
      </c>
      <c r="N377" s="31"/>
      <c r="P377" s="80"/>
    </row>
    <row r="378" spans="1:16" hidden="1" x14ac:dyDescent="0.35">
      <c r="A378" t="s">
        <v>439</v>
      </c>
      <c r="B378" t="s">
        <v>296</v>
      </c>
      <c r="C378" t="s">
        <v>300</v>
      </c>
      <c r="D378" t="s">
        <v>301</v>
      </c>
      <c r="E378">
        <v>51003</v>
      </c>
      <c r="F378" t="s">
        <v>304</v>
      </c>
      <c r="G378" s="30">
        <v>75416.56</v>
      </c>
      <c r="H378" s="68">
        <v>22944.63</v>
      </c>
      <c r="I378" t="str">
        <f>_xlfn.XLOOKUP(E378,Index!$O:$O,Index!$P:$P,)</f>
        <v>Cost of Sales</v>
      </c>
      <c r="J378" t="str">
        <f>_xlfn.XLOOKUP(E378,Index!$O:$O,Index!$R:$R,)</f>
        <v>Payroll &amp; Payroll related</v>
      </c>
      <c r="K378">
        <f>_xlfn.XLOOKUP(E378,Index!$O:$O,Index!$T:$T,)</f>
        <v>0</v>
      </c>
      <c r="N378" s="31"/>
      <c r="P378" s="80"/>
    </row>
    <row r="379" spans="1:16" hidden="1" x14ac:dyDescent="0.35">
      <c r="A379" t="s">
        <v>439</v>
      </c>
      <c r="B379" t="s">
        <v>296</v>
      </c>
      <c r="C379" t="s">
        <v>300</v>
      </c>
      <c r="D379" t="s">
        <v>301</v>
      </c>
      <c r="E379">
        <v>51004</v>
      </c>
      <c r="F379" t="s">
        <v>305</v>
      </c>
      <c r="G379" s="30">
        <v>27759.58</v>
      </c>
      <c r="H379" s="68">
        <v>7953.03</v>
      </c>
      <c r="I379" t="str">
        <f>_xlfn.XLOOKUP(E379,Index!$O:$O,Index!$P:$P,)</f>
        <v>Cost of Sales</v>
      </c>
      <c r="J379" t="str">
        <f>_xlfn.XLOOKUP(E379,Index!$O:$O,Index!$R:$R,)</f>
        <v>Payroll &amp; Payroll related</v>
      </c>
      <c r="K379">
        <f>_xlfn.XLOOKUP(E379,Index!$O:$O,Index!$T:$T,)</f>
        <v>0</v>
      </c>
      <c r="N379" s="31"/>
      <c r="P379" s="80"/>
    </row>
    <row r="380" spans="1:16" hidden="1" x14ac:dyDescent="0.35">
      <c r="A380" t="s">
        <v>439</v>
      </c>
      <c r="B380" t="s">
        <v>296</v>
      </c>
      <c r="C380" t="s">
        <v>300</v>
      </c>
      <c r="D380" t="s">
        <v>306</v>
      </c>
      <c r="E380">
        <v>51101</v>
      </c>
      <c r="F380" t="s">
        <v>307</v>
      </c>
      <c r="G380" s="30">
        <v>459186.88</v>
      </c>
      <c r="H380" s="68">
        <v>131965.84</v>
      </c>
      <c r="I380" t="str">
        <f>_xlfn.XLOOKUP(E380,Index!$O:$O,Index!$P:$P,)</f>
        <v>Marketing</v>
      </c>
      <c r="J380" t="str">
        <f>_xlfn.XLOOKUP(E380,Index!$O:$O,Index!$R:$R,)</f>
        <v>Payroll &amp; Payroll related</v>
      </c>
      <c r="K380">
        <f>_xlfn.XLOOKUP(E380,Index!$O:$O,Index!$T:$T,)</f>
        <v>0</v>
      </c>
      <c r="N380" s="31"/>
      <c r="P380" s="80"/>
    </row>
    <row r="381" spans="1:16" hidden="1" x14ac:dyDescent="0.35">
      <c r="A381" t="s">
        <v>439</v>
      </c>
      <c r="B381" t="s">
        <v>296</v>
      </c>
      <c r="C381" t="s">
        <v>300</v>
      </c>
      <c r="D381" t="s">
        <v>306</v>
      </c>
      <c r="E381">
        <v>51102</v>
      </c>
      <c r="F381" t="s">
        <v>659</v>
      </c>
      <c r="G381" s="30">
        <v>17518.89</v>
      </c>
      <c r="H381" s="68">
        <v>4992.0200000000004</v>
      </c>
      <c r="I381" t="str">
        <f>_xlfn.XLOOKUP(E381,Index!$O:$O,Index!$P:$P,)</f>
        <v>Marketing</v>
      </c>
      <c r="J381" t="str">
        <f>_xlfn.XLOOKUP(E381,Index!$O:$O,Index!$R:$R,)</f>
        <v>Payroll &amp; Payroll related</v>
      </c>
      <c r="K381">
        <f>_xlfn.XLOOKUP(E381,Index!$O:$O,Index!$T:$T,)</f>
        <v>0</v>
      </c>
      <c r="N381" s="31"/>
      <c r="P381" s="80"/>
    </row>
    <row r="382" spans="1:16" hidden="1" x14ac:dyDescent="0.35">
      <c r="A382" t="s">
        <v>439</v>
      </c>
      <c r="B382" t="s">
        <v>296</v>
      </c>
      <c r="C382" t="s">
        <v>300</v>
      </c>
      <c r="D382" t="s">
        <v>306</v>
      </c>
      <c r="E382">
        <v>51103</v>
      </c>
      <c r="F382" t="s">
        <v>702</v>
      </c>
      <c r="G382" s="30">
        <v>39063.93</v>
      </c>
      <c r="H382" s="68">
        <v>11066.27</v>
      </c>
      <c r="I382" t="str">
        <f>_xlfn.XLOOKUP(E382,Index!$O:$O,Index!$P:$P,)</f>
        <v>Marketing</v>
      </c>
      <c r="J382" t="str">
        <f>_xlfn.XLOOKUP(E382,Index!$O:$O,Index!$R:$R,)</f>
        <v>Payroll &amp; Payroll related</v>
      </c>
      <c r="K382">
        <f>_xlfn.XLOOKUP(E382,Index!$O:$O,Index!$T:$T,)</f>
        <v>0</v>
      </c>
      <c r="N382" s="31"/>
      <c r="P382" s="80"/>
    </row>
    <row r="383" spans="1:16" hidden="1" x14ac:dyDescent="0.35">
      <c r="A383" t="s">
        <v>439</v>
      </c>
      <c r="B383" t="s">
        <v>296</v>
      </c>
      <c r="C383" t="s">
        <v>300</v>
      </c>
      <c r="D383" t="s">
        <v>306</v>
      </c>
      <c r="E383">
        <v>51104</v>
      </c>
      <c r="F383" t="s">
        <v>308</v>
      </c>
      <c r="G383" s="30">
        <v>28446.69</v>
      </c>
      <c r="H383" s="68">
        <v>8171.78</v>
      </c>
      <c r="I383" t="str">
        <f>_xlfn.XLOOKUP(E383,Index!$O:$O,Index!$P:$P,)</f>
        <v>Marketing</v>
      </c>
      <c r="J383" t="str">
        <f>_xlfn.XLOOKUP(E383,Index!$O:$O,Index!$R:$R,)</f>
        <v>Payroll &amp; Payroll related</v>
      </c>
      <c r="K383">
        <f>_xlfn.XLOOKUP(E383,Index!$O:$O,Index!$T:$T,)</f>
        <v>0</v>
      </c>
      <c r="N383" s="31"/>
      <c r="P383" s="80"/>
    </row>
    <row r="384" spans="1:16" hidden="1" x14ac:dyDescent="0.35">
      <c r="A384" t="s">
        <v>439</v>
      </c>
      <c r="B384" t="s">
        <v>296</v>
      </c>
      <c r="C384" t="s">
        <v>300</v>
      </c>
      <c r="D384" t="s">
        <v>309</v>
      </c>
      <c r="E384">
        <v>51201</v>
      </c>
      <c r="F384" t="s">
        <v>310</v>
      </c>
      <c r="G384" s="30">
        <v>4465961.3899999997</v>
      </c>
      <c r="H384" s="68">
        <v>1288895.8600000001</v>
      </c>
      <c r="I384" t="str">
        <f>_xlfn.XLOOKUP(E384,Index!$O:$O,Index!$P:$P,)</f>
        <v>Sales</v>
      </c>
      <c r="J384" t="str">
        <f>_xlfn.XLOOKUP(E384,Index!$O:$O,Index!$R:$R,)</f>
        <v>Payroll &amp; Payroll related</v>
      </c>
      <c r="K384">
        <f>_xlfn.XLOOKUP(E384,Index!$O:$O,Index!$T:$T,)</f>
        <v>0</v>
      </c>
      <c r="N384" s="31"/>
      <c r="P384" s="80"/>
    </row>
    <row r="385" spans="1:16" hidden="1" x14ac:dyDescent="0.35">
      <c r="A385" t="s">
        <v>439</v>
      </c>
      <c r="B385" t="s">
        <v>296</v>
      </c>
      <c r="C385" t="s">
        <v>300</v>
      </c>
      <c r="D385" t="s">
        <v>309</v>
      </c>
      <c r="E385">
        <v>51202</v>
      </c>
      <c r="F385" t="s">
        <v>311</v>
      </c>
      <c r="G385" s="30">
        <v>766466.43</v>
      </c>
      <c r="H385" s="68">
        <v>224367.92</v>
      </c>
      <c r="I385" t="str">
        <f>_xlfn.XLOOKUP(E385,Index!$O:$O,Index!$P:$P,)</f>
        <v>Sales</v>
      </c>
      <c r="J385" t="str">
        <f>_xlfn.XLOOKUP(E385,Index!$O:$O,Index!$R:$R,)</f>
        <v>T&amp;E</v>
      </c>
      <c r="K385">
        <f>_xlfn.XLOOKUP(E385,Index!$O:$O,Index!$T:$T,)</f>
        <v>0</v>
      </c>
      <c r="N385" s="31"/>
      <c r="P385" s="80"/>
    </row>
    <row r="386" spans="1:16" hidden="1" x14ac:dyDescent="0.35">
      <c r="A386" t="s">
        <v>439</v>
      </c>
      <c r="B386" t="s">
        <v>296</v>
      </c>
      <c r="C386" t="s">
        <v>300</v>
      </c>
      <c r="D386" t="s">
        <v>309</v>
      </c>
      <c r="E386">
        <v>51203</v>
      </c>
      <c r="F386" t="s">
        <v>312</v>
      </c>
      <c r="G386" s="30">
        <v>4885222.07</v>
      </c>
      <c r="H386" s="68">
        <v>1404989.39</v>
      </c>
      <c r="I386" t="str">
        <f>_xlfn.XLOOKUP(E386,Index!$O:$O,Index!$P:$P,)</f>
        <v>Sales</v>
      </c>
      <c r="J386" t="str">
        <f>_xlfn.XLOOKUP(E386,Index!$O:$O,Index!$R:$R,)</f>
        <v>Payroll &amp; Payroll related</v>
      </c>
      <c r="K386">
        <f>_xlfn.XLOOKUP(E386,Index!$O:$O,Index!$T:$T,)</f>
        <v>0</v>
      </c>
      <c r="N386" s="31"/>
      <c r="P386" s="80"/>
    </row>
    <row r="387" spans="1:16" hidden="1" x14ac:dyDescent="0.35">
      <c r="A387" t="s">
        <v>439</v>
      </c>
      <c r="B387" t="s">
        <v>296</v>
      </c>
      <c r="C387" t="s">
        <v>300</v>
      </c>
      <c r="D387" t="s">
        <v>309</v>
      </c>
      <c r="E387">
        <v>51204</v>
      </c>
      <c r="F387" t="s">
        <v>313</v>
      </c>
      <c r="G387" s="30">
        <v>259210.02</v>
      </c>
      <c r="H387" s="68">
        <v>74824.639999999999</v>
      </c>
      <c r="I387" t="str">
        <f>_xlfn.XLOOKUP(E387,Index!$O:$O,Index!$P:$P,)</f>
        <v>Sales</v>
      </c>
      <c r="J387" t="str">
        <f>_xlfn.XLOOKUP(E387,Index!$O:$O,Index!$R:$R,)</f>
        <v>Payroll &amp; Payroll related</v>
      </c>
      <c r="K387">
        <f>_xlfn.XLOOKUP(E387,Index!$O:$O,Index!$T:$T,)</f>
        <v>0</v>
      </c>
      <c r="N387" s="31"/>
      <c r="P387" s="80"/>
    </row>
    <row r="388" spans="1:16" hidden="1" x14ac:dyDescent="0.35">
      <c r="A388" t="s">
        <v>439</v>
      </c>
      <c r="B388" t="s">
        <v>314</v>
      </c>
      <c r="C388" t="s">
        <v>315</v>
      </c>
      <c r="D388" t="s">
        <v>316</v>
      </c>
      <c r="E388">
        <v>60301</v>
      </c>
      <c r="F388" t="s">
        <v>317</v>
      </c>
      <c r="G388" s="30">
        <v>149748.04</v>
      </c>
      <c r="H388" s="68">
        <v>46506.45</v>
      </c>
      <c r="I388" t="str">
        <f>_xlfn.XLOOKUP(E388,Index!$O:$O,Index!$P:$P,)</f>
        <v>Cost of Sales</v>
      </c>
      <c r="J388" t="str">
        <f>_xlfn.XLOOKUP(E388,Index!$O:$O,Index!$R:$R,)</f>
        <v>Software</v>
      </c>
      <c r="K388">
        <f>_xlfn.XLOOKUP(E388,Index!$O:$O,Index!$T:$T,)</f>
        <v>0</v>
      </c>
      <c r="N388" s="31"/>
      <c r="P388" s="80"/>
    </row>
    <row r="389" spans="1:16" hidden="1" x14ac:dyDescent="0.35">
      <c r="A389" t="s">
        <v>439</v>
      </c>
      <c r="B389" t="s">
        <v>314</v>
      </c>
      <c r="C389" t="s">
        <v>315</v>
      </c>
      <c r="D389" t="s">
        <v>316</v>
      </c>
      <c r="E389">
        <v>60302</v>
      </c>
      <c r="F389" t="s">
        <v>318</v>
      </c>
      <c r="G389" s="30">
        <v>850358.05</v>
      </c>
      <c r="H389" s="68">
        <v>249113.85</v>
      </c>
      <c r="I389" t="str">
        <f>_xlfn.XLOOKUP(E389,Index!$O:$O,Index!$P:$P,)</f>
        <v>Cost of Sales</v>
      </c>
      <c r="J389" t="str">
        <f>_xlfn.XLOOKUP(E389,Index!$O:$O,Index!$R:$R,)</f>
        <v>Hosting</v>
      </c>
      <c r="K389">
        <f>_xlfn.XLOOKUP(E389,Index!$O:$O,Index!$T:$T,)</f>
        <v>0</v>
      </c>
      <c r="N389" s="31"/>
      <c r="P389" s="80"/>
    </row>
    <row r="390" spans="1:16" hidden="1" x14ac:dyDescent="0.35">
      <c r="A390" t="s">
        <v>439</v>
      </c>
      <c r="B390" t="s">
        <v>314</v>
      </c>
      <c r="C390" t="s">
        <v>315</v>
      </c>
      <c r="D390" t="s">
        <v>316</v>
      </c>
      <c r="E390" t="s">
        <v>1491</v>
      </c>
      <c r="F390" t="s">
        <v>1492</v>
      </c>
      <c r="G390" s="30">
        <v>51711.4</v>
      </c>
      <c r="H390" s="68">
        <v>15519.73</v>
      </c>
      <c r="I390" t="str">
        <f>_xlfn.XLOOKUP(E390,Index!$O:$O,Index!$P:$P,)</f>
        <v>Cost of Sales</v>
      </c>
      <c r="J390" t="str">
        <f>_xlfn.XLOOKUP(E390,Index!$O:$O,Index!$R:$R,)</f>
        <v>Payroll &amp; Payroll related</v>
      </c>
      <c r="K390">
        <f>_xlfn.XLOOKUP(E390,Index!$O:$O,Index!$T:$T,)</f>
        <v>0</v>
      </c>
      <c r="N390" s="31"/>
      <c r="P390" s="80"/>
    </row>
    <row r="391" spans="1:16" hidden="1" x14ac:dyDescent="0.35">
      <c r="A391" t="s">
        <v>439</v>
      </c>
      <c r="B391" t="s">
        <v>314</v>
      </c>
      <c r="C391" t="s">
        <v>315</v>
      </c>
      <c r="D391" t="s">
        <v>316</v>
      </c>
      <c r="E391" t="s">
        <v>1493</v>
      </c>
      <c r="F391" t="s">
        <v>1494</v>
      </c>
      <c r="G391" s="30">
        <v>7424.04</v>
      </c>
      <c r="H391" s="68">
        <v>2247.5</v>
      </c>
      <c r="I391" t="str">
        <f>_xlfn.XLOOKUP(E391,Index!$O:$O,Index!$P:$P,)</f>
        <v>Cost of Sales</v>
      </c>
      <c r="J391" t="str">
        <f>_xlfn.XLOOKUP(E391,Index!$O:$O,Index!$R:$R,)</f>
        <v>Payroll &amp; Payroll related</v>
      </c>
      <c r="K391">
        <f>_xlfn.XLOOKUP(E391,Index!$O:$O,Index!$T:$T,)</f>
        <v>0</v>
      </c>
      <c r="N391" s="31"/>
      <c r="P391" s="80"/>
    </row>
    <row r="392" spans="1:16" hidden="1" x14ac:dyDescent="0.35">
      <c r="A392" t="s">
        <v>439</v>
      </c>
      <c r="B392" t="s">
        <v>314</v>
      </c>
      <c r="C392" t="s">
        <v>315</v>
      </c>
      <c r="D392" t="s">
        <v>316</v>
      </c>
      <c r="E392" t="s">
        <v>1495</v>
      </c>
      <c r="F392" t="s">
        <v>1496</v>
      </c>
      <c r="G392" s="30">
        <v>256651.09</v>
      </c>
      <c r="H392" s="68">
        <v>77482.259999999995</v>
      </c>
      <c r="I392" t="str">
        <f>_xlfn.XLOOKUP(E392,Index!$O:$O,Index!$P:$P,)</f>
        <v>Cost of Sales</v>
      </c>
      <c r="J392" t="str">
        <f>_xlfn.XLOOKUP(E392,Index!$O:$O,Index!$R:$R,)</f>
        <v>Payroll &amp; Payroll related</v>
      </c>
      <c r="K392">
        <f>_xlfn.XLOOKUP(E392,Index!$O:$O,Index!$T:$T,)</f>
        <v>0</v>
      </c>
      <c r="N392" s="31"/>
      <c r="P392" s="80"/>
    </row>
    <row r="393" spans="1:16" hidden="1" x14ac:dyDescent="0.35">
      <c r="A393" t="s">
        <v>439</v>
      </c>
      <c r="B393" t="s">
        <v>314</v>
      </c>
      <c r="C393" t="s">
        <v>315</v>
      </c>
      <c r="D393" t="s">
        <v>316</v>
      </c>
      <c r="E393">
        <v>60305</v>
      </c>
      <c r="F393" t="s">
        <v>1497</v>
      </c>
      <c r="G393" s="30">
        <v>97391</v>
      </c>
      <c r="H393" s="68">
        <v>27567.03</v>
      </c>
      <c r="I393" t="str">
        <f>_xlfn.XLOOKUP(E393,Index!$O:$O,Index!$P:$P,)</f>
        <v>Cost of Sales</v>
      </c>
      <c r="J393" t="str">
        <f>_xlfn.XLOOKUP(E393,Index!$O:$O,Index!$R:$R,)</f>
        <v>Other CoS</v>
      </c>
      <c r="K393">
        <f>_xlfn.XLOOKUP(E393,Index!$O:$O,Index!$T:$T,)</f>
        <v>0</v>
      </c>
      <c r="N393" s="31"/>
      <c r="P393" s="80"/>
    </row>
    <row r="394" spans="1:16" hidden="1" x14ac:dyDescent="0.35">
      <c r="A394" t="s">
        <v>439</v>
      </c>
      <c r="B394" t="s">
        <v>314</v>
      </c>
      <c r="C394" t="s">
        <v>315</v>
      </c>
      <c r="D394" t="s">
        <v>316</v>
      </c>
      <c r="E394">
        <v>60310</v>
      </c>
      <c r="F394" t="s">
        <v>20036</v>
      </c>
      <c r="G394" s="30">
        <v>17460789.280000001</v>
      </c>
      <c r="H394" s="68">
        <v>4961861.12</v>
      </c>
      <c r="I394" t="str">
        <f>_xlfn.XLOOKUP(E394,Index!$O:$O,Index!$P:$P,)</f>
        <v>Cost of Sales</v>
      </c>
      <c r="J394">
        <f>_xlfn.XLOOKUP(E394,Index!$O:$O,Index!$R:$R,)</f>
        <v>0</v>
      </c>
      <c r="K394">
        <f>_xlfn.XLOOKUP(E394,Index!$O:$O,Index!$T:$T,)</f>
        <v>0</v>
      </c>
      <c r="N394" s="31"/>
      <c r="P394" s="80"/>
    </row>
    <row r="395" spans="1:16" hidden="1" x14ac:dyDescent="0.35">
      <c r="A395" t="s">
        <v>439</v>
      </c>
      <c r="B395" t="s">
        <v>314</v>
      </c>
      <c r="C395" t="s">
        <v>315</v>
      </c>
      <c r="D395" t="s">
        <v>316</v>
      </c>
      <c r="E395">
        <v>60311</v>
      </c>
      <c r="F395" t="s">
        <v>1882</v>
      </c>
      <c r="G395" s="30">
        <v>122728.93</v>
      </c>
      <c r="H395" s="68">
        <v>34876.080000000002</v>
      </c>
      <c r="I395" t="str">
        <f>_xlfn.XLOOKUP(E395,Index!$O:$O,Index!$P:$P,)</f>
        <v>Cost of Sales</v>
      </c>
      <c r="J395" t="str">
        <f>_xlfn.XLOOKUP(E395,Index!$O:$O,Index!$R:$R,)</f>
        <v>Payroll &amp; Payroll related</v>
      </c>
      <c r="K395">
        <f>_xlfn.XLOOKUP(E395,Index!$O:$O,Index!$T:$T,)</f>
        <v>0</v>
      </c>
      <c r="N395" s="31"/>
      <c r="P395" s="80"/>
    </row>
    <row r="396" spans="1:16" hidden="1" x14ac:dyDescent="0.35">
      <c r="A396" t="s">
        <v>439</v>
      </c>
      <c r="B396" t="s">
        <v>314</v>
      </c>
      <c r="C396" t="s">
        <v>315</v>
      </c>
      <c r="D396" t="s">
        <v>316</v>
      </c>
      <c r="E396">
        <v>60312</v>
      </c>
      <c r="F396" t="s">
        <v>20254</v>
      </c>
      <c r="G396" s="30">
        <v>122450.95</v>
      </c>
      <c r="H396" s="68">
        <v>34797.089999999997</v>
      </c>
      <c r="I396" t="str">
        <f>_xlfn.XLOOKUP(E396,Index!$O:$O,Index!$P:$P,)</f>
        <v>Cost of Sales</v>
      </c>
      <c r="J396" t="str">
        <f>_xlfn.XLOOKUP(E396,Index!$O:$O,Index!$R:$R,)</f>
        <v>Payroll &amp; Payroll related</v>
      </c>
      <c r="K396">
        <f>_xlfn.XLOOKUP(E396,Index!$O:$O,Index!$T:$T,)</f>
        <v>0</v>
      </c>
      <c r="N396" s="31"/>
      <c r="P396" s="80"/>
    </row>
    <row r="397" spans="1:16" hidden="1" x14ac:dyDescent="0.35">
      <c r="A397" t="s">
        <v>439</v>
      </c>
      <c r="B397" t="s">
        <v>314</v>
      </c>
      <c r="C397" t="s">
        <v>315</v>
      </c>
      <c r="D397" t="s">
        <v>316</v>
      </c>
      <c r="E397" t="s">
        <v>1498</v>
      </c>
      <c r="F397" t="s">
        <v>1499</v>
      </c>
      <c r="G397" s="30">
        <v>4802.33</v>
      </c>
      <c r="H397" s="68">
        <v>1498.46</v>
      </c>
      <c r="I397" t="str">
        <f>_xlfn.XLOOKUP(E397,Index!$O:$O,Index!$P:$P,)</f>
        <v>Sales</v>
      </c>
      <c r="J397" t="str">
        <f>_xlfn.XLOOKUP(E397,Index!$O:$O,Index!$R:$R,)</f>
        <v>T&amp;E</v>
      </c>
      <c r="K397">
        <f>_xlfn.XLOOKUP(E397,Index!$O:$O,Index!$T:$T,)</f>
        <v>0</v>
      </c>
      <c r="N397" s="31"/>
      <c r="P397" s="80"/>
    </row>
    <row r="398" spans="1:16" hidden="1" x14ac:dyDescent="0.35">
      <c r="A398" t="s">
        <v>439</v>
      </c>
      <c r="B398" t="s">
        <v>314</v>
      </c>
      <c r="C398" t="s">
        <v>315</v>
      </c>
      <c r="D398" t="s">
        <v>316</v>
      </c>
      <c r="E398" t="s">
        <v>1500</v>
      </c>
      <c r="F398" t="s">
        <v>1501</v>
      </c>
      <c r="G398" s="30">
        <v>2222.7600000000002</v>
      </c>
      <c r="H398" s="68">
        <v>674.15</v>
      </c>
      <c r="I398" t="str">
        <f>_xlfn.XLOOKUP(E398,Index!$O:$O,Index!$P:$P,)</f>
        <v>Sales</v>
      </c>
      <c r="J398" t="str">
        <f>_xlfn.XLOOKUP(E398,Index!$O:$O,Index!$R:$R,)</f>
        <v>Payroll &amp; Payroll related</v>
      </c>
      <c r="K398">
        <f>_xlfn.XLOOKUP(E398,Index!$O:$O,Index!$T:$T,)</f>
        <v>0</v>
      </c>
      <c r="N398" s="31"/>
      <c r="P398" s="80"/>
    </row>
    <row r="399" spans="1:16" hidden="1" x14ac:dyDescent="0.35">
      <c r="A399" t="s">
        <v>439</v>
      </c>
      <c r="B399" t="s">
        <v>314</v>
      </c>
      <c r="C399" t="s">
        <v>315</v>
      </c>
      <c r="D399" t="s">
        <v>316</v>
      </c>
      <c r="E399" t="s">
        <v>1502</v>
      </c>
      <c r="F399" t="s">
        <v>1503</v>
      </c>
      <c r="G399" s="30">
        <v>104414.68</v>
      </c>
      <c r="H399" s="68">
        <v>32491.63</v>
      </c>
      <c r="I399" t="str">
        <f>_xlfn.XLOOKUP(E399,Index!$O:$O,Index!$P:$P,)</f>
        <v>Sales</v>
      </c>
      <c r="J399" t="str">
        <f>_xlfn.XLOOKUP(E399,Index!$O:$O,Index!$R:$R,)</f>
        <v>Payroll &amp; Payroll related</v>
      </c>
      <c r="K399">
        <f>_xlfn.XLOOKUP(E399,Index!$O:$O,Index!$T:$T,)</f>
        <v>0</v>
      </c>
      <c r="N399" s="31"/>
      <c r="P399" s="80"/>
    </row>
    <row r="400" spans="1:16" hidden="1" x14ac:dyDescent="0.35">
      <c r="A400" t="s">
        <v>439</v>
      </c>
      <c r="B400" t="s">
        <v>314</v>
      </c>
      <c r="C400" t="s">
        <v>315</v>
      </c>
      <c r="D400" t="s">
        <v>1895</v>
      </c>
      <c r="E400">
        <v>65034</v>
      </c>
      <c r="F400" t="s">
        <v>1896</v>
      </c>
      <c r="G400" s="30">
        <v>505668</v>
      </c>
      <c r="H400" s="68">
        <v>152075</v>
      </c>
      <c r="I400" t="str">
        <f>_xlfn.XLOOKUP(E400,Index!$O:$O,Index!$P:$P,)</f>
        <v>Overhead</v>
      </c>
      <c r="J400">
        <f>_xlfn.XLOOKUP(E400,Index!$O:$O,Index!$R:$R,)</f>
        <v>0</v>
      </c>
      <c r="K400">
        <f>_xlfn.XLOOKUP(E400,Index!$O:$O,Index!$T:$T,)</f>
        <v>0</v>
      </c>
      <c r="N400" s="31"/>
      <c r="P400" s="80"/>
    </row>
    <row r="401" spans="1:16" hidden="1" x14ac:dyDescent="0.35">
      <c r="A401" t="s">
        <v>439</v>
      </c>
      <c r="B401" t="s">
        <v>314</v>
      </c>
      <c r="C401" t="s">
        <v>315</v>
      </c>
      <c r="D401" t="s">
        <v>319</v>
      </c>
      <c r="E401">
        <v>60602</v>
      </c>
      <c r="F401" t="s">
        <v>1504</v>
      </c>
      <c r="G401" s="30">
        <v>51945</v>
      </c>
      <c r="H401" s="68">
        <v>15000</v>
      </c>
      <c r="I401" t="str">
        <f>_xlfn.XLOOKUP(E401,Index!$O:$O,Index!$P:$P,)</f>
        <v>Marketing</v>
      </c>
      <c r="J401" t="str">
        <f>_xlfn.XLOOKUP(E401,Index!$O:$O,Index!$R:$R,)</f>
        <v>Digital Marketing</v>
      </c>
      <c r="K401">
        <f>_xlfn.XLOOKUP(E401,Index!$O:$O,Index!$T:$T,)</f>
        <v>0</v>
      </c>
      <c r="N401" s="31"/>
      <c r="P401" s="80"/>
    </row>
    <row r="402" spans="1:16" hidden="1" x14ac:dyDescent="0.35">
      <c r="A402" t="s">
        <v>439</v>
      </c>
      <c r="B402" t="s">
        <v>314</v>
      </c>
      <c r="C402" t="s">
        <v>315</v>
      </c>
      <c r="D402" t="s">
        <v>319</v>
      </c>
      <c r="E402">
        <v>65005</v>
      </c>
      <c r="F402" t="s">
        <v>320</v>
      </c>
      <c r="G402" s="30">
        <v>39390.660000000003</v>
      </c>
      <c r="H402" s="68">
        <v>11869.77</v>
      </c>
      <c r="I402" t="str">
        <f>_xlfn.XLOOKUP(E402,Index!$O:$O,Index!$P:$P,)</f>
        <v>Overhead</v>
      </c>
      <c r="J402">
        <f>_xlfn.XLOOKUP(E402,Index!$O:$O,Index!$R:$R,)</f>
        <v>0</v>
      </c>
      <c r="K402">
        <f>_xlfn.XLOOKUP(E402,Index!$O:$O,Index!$T:$T,)</f>
        <v>0</v>
      </c>
      <c r="N402" s="31"/>
      <c r="P402" s="80"/>
    </row>
    <row r="403" spans="1:16" hidden="1" x14ac:dyDescent="0.35">
      <c r="A403" t="s">
        <v>439</v>
      </c>
      <c r="B403" t="s">
        <v>314</v>
      </c>
      <c r="C403" t="s">
        <v>315</v>
      </c>
      <c r="D403" t="s">
        <v>319</v>
      </c>
      <c r="E403">
        <v>65006</v>
      </c>
      <c r="F403" t="s">
        <v>321</v>
      </c>
      <c r="G403" s="30">
        <v>1110917</v>
      </c>
      <c r="H403" s="68">
        <v>328933.13</v>
      </c>
      <c r="I403" t="str">
        <f>_xlfn.XLOOKUP(E403,Index!$O:$O,Index!$P:$P,)</f>
        <v>Overhead</v>
      </c>
      <c r="J403">
        <f>_xlfn.XLOOKUP(E403,Index!$O:$O,Index!$R:$R,)</f>
        <v>0</v>
      </c>
      <c r="K403">
        <f>_xlfn.XLOOKUP(E403,Index!$O:$O,Index!$T:$T,)</f>
        <v>0</v>
      </c>
      <c r="N403" s="31"/>
      <c r="P403" s="80"/>
    </row>
    <row r="404" spans="1:16" hidden="1" x14ac:dyDescent="0.35">
      <c r="A404" t="s">
        <v>439</v>
      </c>
      <c r="B404" t="s">
        <v>314</v>
      </c>
      <c r="C404" t="s">
        <v>315</v>
      </c>
      <c r="D404" t="s">
        <v>319</v>
      </c>
      <c r="E404">
        <v>65007</v>
      </c>
      <c r="F404" t="s">
        <v>322</v>
      </c>
      <c r="G404" s="30">
        <v>272452.19</v>
      </c>
      <c r="H404" s="68">
        <v>80167.88</v>
      </c>
      <c r="I404" t="str">
        <f>_xlfn.XLOOKUP(E404,Index!$O:$O,Index!$P:$P,)</f>
        <v>Overhead</v>
      </c>
      <c r="J404">
        <f>_xlfn.XLOOKUP(E404,Index!$O:$O,Index!$R:$R,)</f>
        <v>0</v>
      </c>
      <c r="K404">
        <f>_xlfn.XLOOKUP(E404,Index!$O:$O,Index!$T:$T,)</f>
        <v>0</v>
      </c>
      <c r="N404" s="31"/>
      <c r="P404" s="80"/>
    </row>
    <row r="405" spans="1:16" hidden="1" x14ac:dyDescent="0.35">
      <c r="A405" t="s">
        <v>439</v>
      </c>
      <c r="B405" t="s">
        <v>314</v>
      </c>
      <c r="C405" t="s">
        <v>315</v>
      </c>
      <c r="D405" t="s">
        <v>319</v>
      </c>
      <c r="E405">
        <v>65008</v>
      </c>
      <c r="F405" t="s">
        <v>323</v>
      </c>
      <c r="G405" s="30">
        <v>3197.73</v>
      </c>
      <c r="H405" s="68">
        <v>939.43</v>
      </c>
      <c r="I405" t="str">
        <f>_xlfn.XLOOKUP(E405,Index!$O:$O,Index!$P:$P,)</f>
        <v>G&amp;A</v>
      </c>
      <c r="J405" t="str">
        <f>_xlfn.XLOOKUP(E405,Index!$O:$O,Index!$R:$R,)</f>
        <v>Payroll &amp; Payroll related</v>
      </c>
      <c r="K405">
        <f>_xlfn.XLOOKUP(E405,Index!$O:$O,Index!$T:$T,)</f>
        <v>0</v>
      </c>
      <c r="N405" s="31"/>
      <c r="P405" s="80"/>
    </row>
    <row r="406" spans="1:16" hidden="1" x14ac:dyDescent="0.35">
      <c r="A406" t="s">
        <v>439</v>
      </c>
      <c r="B406" t="s">
        <v>314</v>
      </c>
      <c r="C406" t="s">
        <v>315</v>
      </c>
      <c r="D406" t="s">
        <v>319</v>
      </c>
      <c r="E406">
        <v>65009</v>
      </c>
      <c r="F406" t="s">
        <v>324</v>
      </c>
      <c r="G406" s="30">
        <v>191194.49</v>
      </c>
      <c r="H406" s="68">
        <v>55178.96</v>
      </c>
      <c r="I406" t="str">
        <f>_xlfn.XLOOKUP(E406,Index!$O:$O,Index!$P:$P,)</f>
        <v>G&amp;A</v>
      </c>
      <c r="J406" t="str">
        <f>_xlfn.XLOOKUP(E406,Index!$O:$O,Index!$R:$R,)</f>
        <v>Legal Services</v>
      </c>
      <c r="K406">
        <f>_xlfn.XLOOKUP(E406,Index!$O:$O,Index!$T:$T,)</f>
        <v>0</v>
      </c>
      <c r="N406" s="31"/>
      <c r="P406" s="80"/>
    </row>
    <row r="407" spans="1:16" hidden="1" x14ac:dyDescent="0.35">
      <c r="A407" t="s">
        <v>439</v>
      </c>
      <c r="B407" t="s">
        <v>314</v>
      </c>
      <c r="C407" t="s">
        <v>315</v>
      </c>
      <c r="D407" t="s">
        <v>319</v>
      </c>
      <c r="E407">
        <v>65011</v>
      </c>
      <c r="F407" t="s">
        <v>325</v>
      </c>
      <c r="G407" s="30">
        <v>48359.9</v>
      </c>
      <c r="H407" s="68">
        <v>13918.74</v>
      </c>
      <c r="I407" t="str">
        <f>_xlfn.XLOOKUP(E407,Index!$O:$O,Index!$P:$P,)</f>
        <v>G&amp;A</v>
      </c>
      <c r="J407" t="str">
        <f>_xlfn.XLOOKUP(E407,Index!$O:$O,Index!$R:$R,)</f>
        <v>Other HR</v>
      </c>
      <c r="K407">
        <f>_xlfn.XLOOKUP(E407,Index!$O:$O,Index!$T:$T,)</f>
        <v>0</v>
      </c>
      <c r="N407" s="31"/>
      <c r="P407" s="80"/>
    </row>
    <row r="408" spans="1:16" hidden="1" x14ac:dyDescent="0.35">
      <c r="A408" t="s">
        <v>439</v>
      </c>
      <c r="B408" t="s">
        <v>314</v>
      </c>
      <c r="C408" t="s">
        <v>315</v>
      </c>
      <c r="D408" t="s">
        <v>319</v>
      </c>
      <c r="E408">
        <v>65013</v>
      </c>
      <c r="F408" t="s">
        <v>703</v>
      </c>
      <c r="G408" s="30">
        <v>60514.61</v>
      </c>
      <c r="H408" s="68">
        <v>17967.12</v>
      </c>
      <c r="I408" t="str">
        <f>_xlfn.XLOOKUP(E408,Index!$O:$O,Index!$P:$P,)</f>
        <v>G&amp;A</v>
      </c>
      <c r="J408" t="str">
        <f>_xlfn.XLOOKUP(E408,Index!$O:$O,Index!$R:$R,)</f>
        <v>Other HR</v>
      </c>
      <c r="K408">
        <f>_xlfn.XLOOKUP(E408,Index!$O:$O,Index!$T:$T,)</f>
        <v>0</v>
      </c>
      <c r="N408" s="31"/>
      <c r="P408" s="80"/>
    </row>
    <row r="409" spans="1:16" hidden="1" x14ac:dyDescent="0.35">
      <c r="A409" t="s">
        <v>439</v>
      </c>
      <c r="B409" t="s">
        <v>314</v>
      </c>
      <c r="C409" t="s">
        <v>315</v>
      </c>
      <c r="D409" t="s">
        <v>319</v>
      </c>
      <c r="E409">
        <v>65016</v>
      </c>
      <c r="F409" t="s">
        <v>326</v>
      </c>
      <c r="G409" s="30">
        <v>135977.56</v>
      </c>
      <c r="H409" s="68">
        <v>40798.86</v>
      </c>
      <c r="I409" t="str">
        <f>_xlfn.XLOOKUP(E409,Index!$O:$O,Index!$P:$P,)</f>
        <v>Overhead</v>
      </c>
      <c r="J409">
        <f>_xlfn.XLOOKUP(E409,Index!$O:$O,Index!$R:$R,)</f>
        <v>0</v>
      </c>
      <c r="K409">
        <f>_xlfn.XLOOKUP(E409,Index!$O:$O,Index!$T:$T,)</f>
        <v>0</v>
      </c>
      <c r="N409" s="31"/>
      <c r="P409" s="80"/>
    </row>
    <row r="410" spans="1:16" hidden="1" x14ac:dyDescent="0.35">
      <c r="A410" t="s">
        <v>439</v>
      </c>
      <c r="B410" t="s">
        <v>314</v>
      </c>
      <c r="C410" t="s">
        <v>315</v>
      </c>
      <c r="D410" t="s">
        <v>319</v>
      </c>
      <c r="E410" t="s">
        <v>327</v>
      </c>
      <c r="F410" t="s">
        <v>328</v>
      </c>
      <c r="G410" s="30">
        <v>106594.45</v>
      </c>
      <c r="H410" s="68">
        <v>31188.71</v>
      </c>
      <c r="I410" t="str">
        <f>_xlfn.XLOOKUP(E410,Index!$O:$O,Index!$P:$P,)</f>
        <v>Overhead</v>
      </c>
      <c r="J410">
        <f>_xlfn.XLOOKUP(E410,Index!$O:$O,Index!$R:$R,)</f>
        <v>0</v>
      </c>
      <c r="K410">
        <f>_xlfn.XLOOKUP(E410,Index!$O:$O,Index!$T:$T,)</f>
        <v>0</v>
      </c>
      <c r="N410" s="31"/>
      <c r="P410" s="80"/>
    </row>
    <row r="411" spans="1:16" hidden="1" x14ac:dyDescent="0.35">
      <c r="A411" t="s">
        <v>439</v>
      </c>
      <c r="B411" t="s">
        <v>314</v>
      </c>
      <c r="C411" t="s">
        <v>315</v>
      </c>
      <c r="D411" t="s">
        <v>319</v>
      </c>
      <c r="E411">
        <v>65017</v>
      </c>
      <c r="F411" t="s">
        <v>329</v>
      </c>
      <c r="G411" s="30">
        <v>425712.3</v>
      </c>
      <c r="H411" s="68">
        <v>126978.38</v>
      </c>
      <c r="I411" t="str">
        <f>_xlfn.XLOOKUP(E411,Index!$O:$O,Index!$P:$P,)</f>
        <v>Overhead</v>
      </c>
      <c r="J411">
        <f>_xlfn.XLOOKUP(E411,Index!$O:$O,Index!$R:$R,)</f>
        <v>0</v>
      </c>
      <c r="K411">
        <f>_xlfn.XLOOKUP(E411,Index!$O:$O,Index!$T:$T,)</f>
        <v>0</v>
      </c>
      <c r="N411" s="31"/>
      <c r="P411" s="80"/>
    </row>
    <row r="412" spans="1:16" hidden="1" x14ac:dyDescent="0.35">
      <c r="A412" t="s">
        <v>439</v>
      </c>
      <c r="B412" t="s">
        <v>314</v>
      </c>
      <c r="C412" t="s">
        <v>315</v>
      </c>
      <c r="D412" t="s">
        <v>319</v>
      </c>
      <c r="E412">
        <v>65020</v>
      </c>
      <c r="F412" t="s">
        <v>330</v>
      </c>
      <c r="G412" s="30">
        <v>1233</v>
      </c>
      <c r="H412" s="68">
        <v>385.53</v>
      </c>
      <c r="I412" t="str">
        <f>_xlfn.XLOOKUP(E412,Index!$O:$O,Index!$P:$P,)</f>
        <v>Overhead</v>
      </c>
      <c r="J412">
        <f>_xlfn.XLOOKUP(E412,Index!$O:$O,Index!$R:$R,)</f>
        <v>0</v>
      </c>
      <c r="K412">
        <f>_xlfn.XLOOKUP(E412,Index!$O:$O,Index!$T:$T,)</f>
        <v>0</v>
      </c>
      <c r="N412" s="31"/>
      <c r="P412" s="80"/>
    </row>
    <row r="413" spans="1:16" hidden="1" x14ac:dyDescent="0.35">
      <c r="A413" t="s">
        <v>439</v>
      </c>
      <c r="B413" t="s">
        <v>314</v>
      </c>
      <c r="C413" t="s">
        <v>315</v>
      </c>
      <c r="D413" t="s">
        <v>319</v>
      </c>
      <c r="E413">
        <v>65021</v>
      </c>
      <c r="F413" t="s">
        <v>331</v>
      </c>
      <c r="G413" s="30">
        <v>407545.13</v>
      </c>
      <c r="H413" s="68">
        <v>118369.7</v>
      </c>
      <c r="I413" t="str">
        <f>_xlfn.XLOOKUP(E413,Index!$O:$O,Index!$P:$P,)</f>
        <v>Overhead</v>
      </c>
      <c r="J413">
        <f>_xlfn.XLOOKUP(E413,Index!$O:$O,Index!$R:$R,)</f>
        <v>0</v>
      </c>
      <c r="K413">
        <f>_xlfn.XLOOKUP(E413,Index!$O:$O,Index!$T:$T,)</f>
        <v>0</v>
      </c>
      <c r="N413" s="31"/>
      <c r="P413" s="80"/>
    </row>
    <row r="414" spans="1:16" hidden="1" x14ac:dyDescent="0.35">
      <c r="A414" t="s">
        <v>439</v>
      </c>
      <c r="B414" t="s">
        <v>314</v>
      </c>
      <c r="C414" t="s">
        <v>315</v>
      </c>
      <c r="D414" t="s">
        <v>319</v>
      </c>
      <c r="E414">
        <v>65024</v>
      </c>
      <c r="F414" t="s">
        <v>704</v>
      </c>
      <c r="G414" s="30">
        <v>3557.24</v>
      </c>
      <c r="H414" s="68">
        <v>1087.57</v>
      </c>
      <c r="I414" t="str">
        <f>_xlfn.XLOOKUP(E414,Index!$O:$O,Index!$P:$P,)</f>
        <v>G&amp;A</v>
      </c>
      <c r="J414" t="str">
        <f>_xlfn.XLOOKUP(E414,Index!$O:$O,Index!$R:$R,)</f>
        <v>Other HR</v>
      </c>
      <c r="K414">
        <f>_xlfn.XLOOKUP(E414,Index!$O:$O,Index!$T:$T,)</f>
        <v>0</v>
      </c>
      <c r="N414" s="31"/>
      <c r="P414" s="80"/>
    </row>
    <row r="415" spans="1:16" hidden="1" x14ac:dyDescent="0.35">
      <c r="A415" t="s">
        <v>439</v>
      </c>
      <c r="B415" t="s">
        <v>314</v>
      </c>
      <c r="C415" t="s">
        <v>315</v>
      </c>
      <c r="D415" t="s">
        <v>319</v>
      </c>
      <c r="E415">
        <v>65025</v>
      </c>
      <c r="F415" t="s">
        <v>1285</v>
      </c>
      <c r="G415" s="30">
        <v>371360.61</v>
      </c>
      <c r="H415" s="68">
        <v>109493.61</v>
      </c>
      <c r="I415" t="str">
        <f>_xlfn.XLOOKUP(E415,Index!$O:$O,Index!$P:$P,)</f>
        <v>G&amp;A</v>
      </c>
      <c r="J415">
        <f>_xlfn.XLOOKUP(E415,Index!$O:$O,Index!$R:$R,)</f>
        <v>0</v>
      </c>
      <c r="K415">
        <f>_xlfn.XLOOKUP(E415,Index!$O:$O,Index!$T:$T,)</f>
        <v>0</v>
      </c>
      <c r="N415" s="31"/>
      <c r="P415" s="80"/>
    </row>
    <row r="416" spans="1:16" hidden="1" x14ac:dyDescent="0.35">
      <c r="A416" t="s">
        <v>439</v>
      </c>
      <c r="B416" t="s">
        <v>314</v>
      </c>
      <c r="C416" t="s">
        <v>315</v>
      </c>
      <c r="D416" t="s">
        <v>319</v>
      </c>
      <c r="E416">
        <v>65028</v>
      </c>
      <c r="F416" t="s">
        <v>705</v>
      </c>
      <c r="G416" s="30">
        <v>13307.38</v>
      </c>
      <c r="H416" s="68">
        <v>3845.17</v>
      </c>
      <c r="I416" t="str">
        <f>_xlfn.XLOOKUP(E416,Index!$O:$O,Index!$P:$P,)</f>
        <v>Overhead</v>
      </c>
      <c r="J416">
        <f>_xlfn.XLOOKUP(E416,Index!$O:$O,Index!$R:$R,)</f>
        <v>0</v>
      </c>
      <c r="K416">
        <f>_xlfn.XLOOKUP(E416,Index!$O:$O,Index!$T:$T,)</f>
        <v>0</v>
      </c>
      <c r="N416" s="31"/>
      <c r="P416" s="80"/>
    </row>
    <row r="417" spans="1:16" hidden="1" x14ac:dyDescent="0.35">
      <c r="A417" t="s">
        <v>439</v>
      </c>
      <c r="B417" t="s">
        <v>314</v>
      </c>
      <c r="C417" t="s">
        <v>315</v>
      </c>
      <c r="D417" t="s">
        <v>319</v>
      </c>
      <c r="E417">
        <v>65030</v>
      </c>
      <c r="F417" t="s">
        <v>332</v>
      </c>
      <c r="G417" s="30">
        <v>88320</v>
      </c>
      <c r="H417" s="68">
        <v>25411.279999999999</v>
      </c>
      <c r="I417" t="str">
        <f>_xlfn.XLOOKUP(E417,Index!$O:$O,Index!$P:$P,)</f>
        <v>G&amp;A</v>
      </c>
      <c r="J417" t="str">
        <f>_xlfn.XLOOKUP(E417,Index!$O:$O,Index!$R:$R,)</f>
        <v>Other HR</v>
      </c>
      <c r="K417">
        <f>_xlfn.XLOOKUP(E417,Index!$O:$O,Index!$T:$T,)</f>
        <v>0</v>
      </c>
      <c r="N417" s="31"/>
      <c r="P417" s="80"/>
    </row>
    <row r="418" spans="1:16" hidden="1" x14ac:dyDescent="0.35">
      <c r="A418" t="s">
        <v>439</v>
      </c>
      <c r="B418" t="s">
        <v>314</v>
      </c>
      <c r="C418" t="s">
        <v>315</v>
      </c>
      <c r="D418" t="s">
        <v>319</v>
      </c>
      <c r="E418">
        <v>65032</v>
      </c>
      <c r="F418" t="s">
        <v>333</v>
      </c>
      <c r="G418" s="30">
        <v>574760.35</v>
      </c>
      <c r="H418" s="68">
        <v>171664.6</v>
      </c>
      <c r="I418" t="str">
        <f>_xlfn.XLOOKUP(E418,Index!$O:$O,Index!$P:$P,)</f>
        <v>G&amp;A</v>
      </c>
      <c r="J418" t="str">
        <f>_xlfn.XLOOKUP(E418,Index!$O:$O,Index!$R:$R,)</f>
        <v>Software</v>
      </c>
      <c r="K418">
        <f>_xlfn.XLOOKUP(E418,Index!$O:$O,Index!$T:$T,)</f>
        <v>0</v>
      </c>
      <c r="N418" s="31"/>
      <c r="P418" s="80"/>
    </row>
    <row r="419" spans="1:16" hidden="1" x14ac:dyDescent="0.35">
      <c r="A419" t="s">
        <v>439</v>
      </c>
      <c r="B419" t="s">
        <v>314</v>
      </c>
      <c r="C419" t="s">
        <v>315</v>
      </c>
      <c r="D419" t="s">
        <v>319</v>
      </c>
      <c r="E419">
        <v>65038</v>
      </c>
      <c r="F419" t="s">
        <v>660</v>
      </c>
      <c r="G419" s="30">
        <v>21601.26</v>
      </c>
      <c r="H419" s="68">
        <v>6377.31</v>
      </c>
      <c r="I419" t="str">
        <f>_xlfn.XLOOKUP(E419,Index!$O:$O,Index!$P:$P,)</f>
        <v>G&amp;A</v>
      </c>
      <c r="J419" t="str">
        <f>_xlfn.XLOOKUP(E419,Index!$O:$O,Index!$R:$R,)</f>
        <v>Other Finance</v>
      </c>
      <c r="K419">
        <f>_xlfn.XLOOKUP(E419,Index!$O:$O,Index!$T:$T,)</f>
        <v>0</v>
      </c>
      <c r="N419" s="31"/>
      <c r="P419" s="80"/>
    </row>
    <row r="420" spans="1:16" hidden="1" x14ac:dyDescent="0.35">
      <c r="A420" t="s">
        <v>439</v>
      </c>
      <c r="B420" t="s">
        <v>314</v>
      </c>
      <c r="C420" t="s">
        <v>315</v>
      </c>
      <c r="D420" t="s">
        <v>319</v>
      </c>
      <c r="E420">
        <v>65040</v>
      </c>
      <c r="F420" t="s">
        <v>1505</v>
      </c>
      <c r="G420" s="30">
        <v>2519.94</v>
      </c>
      <c r="H420" s="68">
        <v>748.81</v>
      </c>
      <c r="I420" t="str">
        <f>_xlfn.XLOOKUP(E420,Index!$O:$O,Index!$P:$P,)</f>
        <v>G&amp;A</v>
      </c>
      <c r="J420" t="str">
        <f>_xlfn.XLOOKUP(E420,Index!$O:$O,Index!$R:$R,)</f>
        <v>Recruiting</v>
      </c>
      <c r="K420">
        <f>_xlfn.XLOOKUP(E420,Index!$O:$O,Index!$T:$T,)</f>
        <v>0</v>
      </c>
      <c r="N420" s="31"/>
      <c r="P420" s="80"/>
    </row>
    <row r="421" spans="1:16" hidden="1" x14ac:dyDescent="0.35">
      <c r="A421" t="s">
        <v>439</v>
      </c>
      <c r="B421" t="s">
        <v>314</v>
      </c>
      <c r="C421" t="s">
        <v>315</v>
      </c>
      <c r="D421" t="s">
        <v>319</v>
      </c>
      <c r="E421">
        <v>65045</v>
      </c>
      <c r="F421" t="s">
        <v>1337</v>
      </c>
      <c r="G421" s="30">
        <v>184215.63</v>
      </c>
      <c r="H421" s="68">
        <v>55092.7</v>
      </c>
      <c r="I421" t="str">
        <f>_xlfn.XLOOKUP(E421,Index!$O:$O,Index!$P:$P,)</f>
        <v>G&amp;A</v>
      </c>
      <c r="J421" t="str">
        <f>_xlfn.XLOOKUP(E421,Index!$O:$O,Index!$R:$R,)</f>
        <v>Other HR</v>
      </c>
      <c r="K421">
        <f>_xlfn.XLOOKUP(E421,Index!$O:$O,Index!$T:$T,)</f>
        <v>0</v>
      </c>
      <c r="N421" s="31"/>
      <c r="P421" s="80"/>
    </row>
    <row r="422" spans="1:16" hidden="1" x14ac:dyDescent="0.35">
      <c r="A422" t="s">
        <v>439</v>
      </c>
      <c r="B422" t="s">
        <v>314</v>
      </c>
      <c r="C422" t="s">
        <v>315</v>
      </c>
      <c r="D422" t="s">
        <v>319</v>
      </c>
      <c r="E422">
        <v>65060</v>
      </c>
      <c r="F422" t="s">
        <v>334</v>
      </c>
      <c r="G422" s="30">
        <v>202699.54</v>
      </c>
      <c r="H422" s="68">
        <v>58942.95</v>
      </c>
      <c r="I422" t="str">
        <f>_xlfn.XLOOKUP(E422,Index!$O:$O,Index!$P:$P,)</f>
        <v>G&amp;A</v>
      </c>
      <c r="J422" t="str">
        <f>_xlfn.XLOOKUP(E422,Index!$O:$O,Index!$R:$R,)</f>
        <v>Software</v>
      </c>
      <c r="K422">
        <f>_xlfn.XLOOKUP(E422,Index!$O:$O,Index!$T:$T,)</f>
        <v>0</v>
      </c>
      <c r="N422" s="31"/>
      <c r="P422" s="80"/>
    </row>
    <row r="423" spans="1:16" hidden="1" x14ac:dyDescent="0.35">
      <c r="A423" t="s">
        <v>439</v>
      </c>
      <c r="B423" t="s">
        <v>314</v>
      </c>
      <c r="C423" t="s">
        <v>315</v>
      </c>
      <c r="D423" t="s">
        <v>319</v>
      </c>
      <c r="E423">
        <v>65061</v>
      </c>
      <c r="F423" t="s">
        <v>1506</v>
      </c>
      <c r="G423" s="30">
        <v>18533.939999999999</v>
      </c>
      <c r="H423" s="68">
        <v>5644.03</v>
      </c>
      <c r="I423" t="str">
        <f>_xlfn.XLOOKUP(E423,Index!$O:$O,Index!$P:$P,)</f>
        <v>Overhead</v>
      </c>
      <c r="J423">
        <f>_xlfn.XLOOKUP(E423,Index!$O:$O,Index!$R:$R,)</f>
        <v>0</v>
      </c>
      <c r="K423">
        <f>_xlfn.XLOOKUP(E423,Index!$O:$O,Index!$T:$T,)</f>
        <v>0</v>
      </c>
      <c r="N423" s="31"/>
      <c r="P423" s="80"/>
    </row>
    <row r="424" spans="1:16" hidden="1" x14ac:dyDescent="0.35">
      <c r="A424" t="s">
        <v>439</v>
      </c>
      <c r="B424" t="s">
        <v>314</v>
      </c>
      <c r="C424" t="s">
        <v>315</v>
      </c>
      <c r="D424" t="s">
        <v>319</v>
      </c>
      <c r="E424">
        <v>65063</v>
      </c>
      <c r="F424" t="s">
        <v>1315</v>
      </c>
      <c r="G424" s="30">
        <v>2000</v>
      </c>
      <c r="H424" s="68">
        <v>625.78</v>
      </c>
      <c r="I424" t="str">
        <f>_xlfn.XLOOKUP(E424,Index!$O:$O,Index!$P:$P,)</f>
        <v>Overhead</v>
      </c>
      <c r="J424">
        <f>_xlfn.XLOOKUP(E424,Index!$O:$O,Index!$R:$R,)</f>
        <v>0</v>
      </c>
      <c r="K424">
        <f>_xlfn.XLOOKUP(E424,Index!$O:$O,Index!$T:$T,)</f>
        <v>0</v>
      </c>
      <c r="N424" s="31"/>
      <c r="P424" s="80"/>
    </row>
    <row r="425" spans="1:16" hidden="1" x14ac:dyDescent="0.35">
      <c r="A425" t="s">
        <v>439</v>
      </c>
      <c r="B425" t="s">
        <v>314</v>
      </c>
      <c r="C425" t="s">
        <v>315</v>
      </c>
      <c r="D425" t="s">
        <v>319</v>
      </c>
      <c r="E425">
        <v>65068</v>
      </c>
      <c r="F425" t="s">
        <v>335</v>
      </c>
      <c r="G425" s="30">
        <v>178551.6</v>
      </c>
      <c r="H425" s="68">
        <v>52400.160000000003</v>
      </c>
      <c r="I425" t="str">
        <f>_xlfn.XLOOKUP(E425,Index!$O:$O,Index!$P:$P,)</f>
        <v>G&amp;A</v>
      </c>
      <c r="J425" t="str">
        <f>_xlfn.XLOOKUP(E425,Index!$O:$O,Index!$R:$R,)</f>
        <v>Software</v>
      </c>
      <c r="K425">
        <f>_xlfn.XLOOKUP(E425,Index!$O:$O,Index!$T:$T,)</f>
        <v>0</v>
      </c>
      <c r="N425" s="31"/>
      <c r="P425" s="80"/>
    </row>
    <row r="426" spans="1:16" hidden="1" x14ac:dyDescent="0.35">
      <c r="A426" t="s">
        <v>439</v>
      </c>
      <c r="B426" t="s">
        <v>314</v>
      </c>
      <c r="C426" t="s">
        <v>315</v>
      </c>
      <c r="D426" t="s">
        <v>319</v>
      </c>
      <c r="E426">
        <v>65069</v>
      </c>
      <c r="F426" t="s">
        <v>1328</v>
      </c>
      <c r="G426" s="30">
        <v>2487.6</v>
      </c>
      <c r="H426" s="68">
        <v>720</v>
      </c>
      <c r="I426" t="str">
        <f>_xlfn.XLOOKUP(E426,Index!$O:$O,Index!$P:$P,)</f>
        <v>G&amp;A</v>
      </c>
      <c r="J426" t="str">
        <f>_xlfn.XLOOKUP(E426,Index!$O:$O,Index!$R:$R,)</f>
        <v>Software</v>
      </c>
      <c r="K426">
        <f>_xlfn.XLOOKUP(E426,Index!$O:$O,Index!$T:$T,)</f>
        <v>0</v>
      </c>
      <c r="N426" s="31"/>
      <c r="P426" s="80"/>
    </row>
    <row r="427" spans="1:16" hidden="1" x14ac:dyDescent="0.35">
      <c r="A427" t="s">
        <v>439</v>
      </c>
      <c r="B427" t="s">
        <v>314</v>
      </c>
      <c r="C427" t="s">
        <v>315</v>
      </c>
      <c r="D427" t="s">
        <v>319</v>
      </c>
      <c r="E427">
        <v>65070</v>
      </c>
      <c r="F427" t="s">
        <v>1507</v>
      </c>
      <c r="G427" s="30">
        <v>72583.5</v>
      </c>
      <c r="H427" s="68">
        <v>22312.54</v>
      </c>
      <c r="I427" t="str">
        <f>_xlfn.XLOOKUP(E427,Index!$O:$O,Index!$P:$P,)</f>
        <v>Overhead</v>
      </c>
      <c r="J427">
        <f>_xlfn.XLOOKUP(E427,Index!$O:$O,Index!$R:$R,)</f>
        <v>0</v>
      </c>
      <c r="K427">
        <f>_xlfn.XLOOKUP(E427,Index!$O:$O,Index!$T:$T,)</f>
        <v>0</v>
      </c>
      <c r="N427" s="31"/>
      <c r="P427" s="80"/>
    </row>
    <row r="428" spans="1:16" hidden="1" x14ac:dyDescent="0.35">
      <c r="A428" t="s">
        <v>439</v>
      </c>
      <c r="B428" t="s">
        <v>314</v>
      </c>
      <c r="C428" t="s">
        <v>315</v>
      </c>
      <c r="D428" t="s">
        <v>319</v>
      </c>
      <c r="E428">
        <v>65077</v>
      </c>
      <c r="F428" t="s">
        <v>1338</v>
      </c>
      <c r="G428" s="30">
        <v>3096</v>
      </c>
      <c r="H428" s="68">
        <v>906.81</v>
      </c>
      <c r="I428" t="str">
        <f>_xlfn.XLOOKUP(E428,Index!$O:$O,Index!$P:$P,)</f>
        <v>G&amp;A</v>
      </c>
      <c r="J428" t="str">
        <f>_xlfn.XLOOKUP(E428,Index!$O:$O,Index!$R:$R,)</f>
        <v>Other HR</v>
      </c>
      <c r="K428">
        <f>_xlfn.XLOOKUP(E428,Index!$O:$O,Index!$T:$T,)</f>
        <v>0</v>
      </c>
      <c r="N428" s="31"/>
      <c r="P428" s="80"/>
    </row>
    <row r="429" spans="1:16" hidden="1" x14ac:dyDescent="0.35">
      <c r="A429" t="s">
        <v>439</v>
      </c>
      <c r="B429" t="s">
        <v>314</v>
      </c>
      <c r="C429" t="s">
        <v>315</v>
      </c>
      <c r="D429" t="s">
        <v>319</v>
      </c>
      <c r="E429">
        <v>65078</v>
      </c>
      <c r="F429" t="s">
        <v>1508</v>
      </c>
      <c r="G429" s="30">
        <v>3281.3</v>
      </c>
      <c r="H429" s="68">
        <v>947.26</v>
      </c>
      <c r="I429" t="str">
        <f>_xlfn.XLOOKUP(E429,Index!$O:$O,Index!$P:$P,)</f>
        <v>Overhead</v>
      </c>
      <c r="J429">
        <f>_xlfn.XLOOKUP(E429,Index!$O:$O,Index!$R:$R,)</f>
        <v>0</v>
      </c>
      <c r="K429">
        <f>_xlfn.XLOOKUP(E429,Index!$O:$O,Index!$T:$T,)</f>
        <v>0</v>
      </c>
      <c r="N429" s="31"/>
      <c r="P429" s="80"/>
    </row>
    <row r="430" spans="1:16" hidden="1" x14ac:dyDescent="0.35">
      <c r="A430" t="s">
        <v>439</v>
      </c>
      <c r="B430" t="s">
        <v>314</v>
      </c>
      <c r="C430" t="s">
        <v>315</v>
      </c>
      <c r="D430" t="s">
        <v>319</v>
      </c>
      <c r="E430">
        <v>65079</v>
      </c>
      <c r="F430" t="s">
        <v>336</v>
      </c>
      <c r="G430" s="30">
        <v>37769.85</v>
      </c>
      <c r="H430" s="68">
        <v>11043.72</v>
      </c>
      <c r="I430" t="str">
        <f>_xlfn.XLOOKUP(E430,Index!$O:$O,Index!$P:$P,)</f>
        <v>G&amp;A</v>
      </c>
      <c r="J430" t="str">
        <f>_xlfn.XLOOKUP(E430,Index!$O:$O,Index!$R:$R,)</f>
        <v>Software</v>
      </c>
      <c r="K430">
        <f>_xlfn.XLOOKUP(E430,Index!$O:$O,Index!$T:$T,)</f>
        <v>0</v>
      </c>
      <c r="N430" s="31"/>
      <c r="P430" s="80"/>
    </row>
    <row r="431" spans="1:16" hidden="1" x14ac:dyDescent="0.35">
      <c r="A431" t="s">
        <v>439</v>
      </c>
      <c r="B431" t="s">
        <v>314</v>
      </c>
      <c r="C431" t="s">
        <v>315</v>
      </c>
      <c r="D431" t="s">
        <v>319</v>
      </c>
      <c r="E431">
        <v>65080</v>
      </c>
      <c r="F431" t="s">
        <v>1509</v>
      </c>
      <c r="G431" s="30">
        <v>1739.73</v>
      </c>
      <c r="H431" s="68">
        <v>516</v>
      </c>
      <c r="I431" t="str">
        <f>_xlfn.XLOOKUP(E431,Index!$O:$O,Index!$P:$P,)</f>
        <v>R&amp;D</v>
      </c>
      <c r="J431" t="str">
        <f>_xlfn.XLOOKUP(E431,Index!$O:$O,Index!$R:$R,)</f>
        <v>Security</v>
      </c>
      <c r="K431">
        <f>_xlfn.XLOOKUP(E431,Index!$O:$O,Index!$T:$T,)</f>
        <v>0</v>
      </c>
      <c r="N431" s="31"/>
      <c r="P431" s="80"/>
    </row>
    <row r="432" spans="1:16" hidden="1" x14ac:dyDescent="0.35">
      <c r="A432" t="s">
        <v>439</v>
      </c>
      <c r="B432" t="s">
        <v>314</v>
      </c>
      <c r="C432" t="s">
        <v>315</v>
      </c>
      <c r="D432" t="s">
        <v>319</v>
      </c>
      <c r="E432">
        <v>65084</v>
      </c>
      <c r="F432" t="s">
        <v>337</v>
      </c>
      <c r="G432" s="30">
        <v>35000</v>
      </c>
      <c r="H432" s="68">
        <v>10061</v>
      </c>
      <c r="I432" t="str">
        <f>_xlfn.XLOOKUP(E432,Index!$O:$O,Index!$P:$P,)</f>
        <v>G&amp;A</v>
      </c>
      <c r="J432" t="str">
        <f>_xlfn.XLOOKUP(E432,Index!$O:$O,Index!$R:$R,)</f>
        <v>Other HR</v>
      </c>
      <c r="K432">
        <f>_xlfn.XLOOKUP(E432,Index!$O:$O,Index!$T:$T,)</f>
        <v>0</v>
      </c>
      <c r="N432" s="31"/>
      <c r="P432" s="80"/>
    </row>
    <row r="433" spans="1:16" hidden="1" x14ac:dyDescent="0.35">
      <c r="A433" t="s">
        <v>439</v>
      </c>
      <c r="B433" t="s">
        <v>314</v>
      </c>
      <c r="C433" t="s">
        <v>315</v>
      </c>
      <c r="D433" t="s">
        <v>319</v>
      </c>
      <c r="E433">
        <v>65085</v>
      </c>
      <c r="F433" t="s">
        <v>716</v>
      </c>
      <c r="G433" s="30">
        <v>45000</v>
      </c>
      <c r="H433" s="68">
        <v>12870.81</v>
      </c>
      <c r="I433" t="str">
        <f>_xlfn.XLOOKUP(E433,Index!$O:$O,Index!$P:$P,)</f>
        <v>G&amp;A</v>
      </c>
      <c r="J433" t="str">
        <f>_xlfn.XLOOKUP(E433,Index!$O:$O,Index!$R:$R,)</f>
        <v>Security</v>
      </c>
      <c r="K433">
        <f>_xlfn.XLOOKUP(E433,Index!$O:$O,Index!$T:$T,)</f>
        <v>0</v>
      </c>
      <c r="N433" s="31"/>
      <c r="P433" s="80"/>
    </row>
    <row r="434" spans="1:16" hidden="1" x14ac:dyDescent="0.35">
      <c r="A434" t="s">
        <v>439</v>
      </c>
      <c r="B434" t="s">
        <v>314</v>
      </c>
      <c r="C434" t="s">
        <v>315</v>
      </c>
      <c r="D434" t="s">
        <v>319</v>
      </c>
      <c r="E434">
        <v>65201</v>
      </c>
      <c r="F434" t="s">
        <v>706</v>
      </c>
      <c r="G434" s="30">
        <v>3727.38</v>
      </c>
      <c r="H434" s="68">
        <v>1096.97</v>
      </c>
      <c r="I434" t="str">
        <f>_xlfn.XLOOKUP(E434,Index!$O:$O,Index!$P:$P,)</f>
        <v>Sales</v>
      </c>
      <c r="J434" t="str">
        <f>_xlfn.XLOOKUP(E434,Index!$O:$O,Index!$R:$R,)</f>
        <v>Other Sales</v>
      </c>
      <c r="K434">
        <f>_xlfn.XLOOKUP(E434,Index!$O:$O,Index!$T:$T,)</f>
        <v>0</v>
      </c>
      <c r="N434" s="31"/>
      <c r="P434" s="80"/>
    </row>
    <row r="435" spans="1:16" hidden="1" x14ac:dyDescent="0.35">
      <c r="A435" t="s">
        <v>439</v>
      </c>
      <c r="B435" t="s">
        <v>314</v>
      </c>
      <c r="C435" t="s">
        <v>315</v>
      </c>
      <c r="D435" t="s">
        <v>319</v>
      </c>
      <c r="E435">
        <v>65202</v>
      </c>
      <c r="F435" t="s">
        <v>338</v>
      </c>
      <c r="G435" s="30">
        <v>20972.49</v>
      </c>
      <c r="H435" s="68">
        <v>6142.12</v>
      </c>
      <c r="I435" t="str">
        <f>_xlfn.XLOOKUP(E435,Index!$O:$O,Index!$P:$P,)</f>
        <v>G&amp;A</v>
      </c>
      <c r="J435" t="str">
        <f>_xlfn.XLOOKUP(E435,Index!$O:$O,Index!$R:$R,)</f>
        <v>Other HR</v>
      </c>
      <c r="K435">
        <f>_xlfn.XLOOKUP(E435,Index!$O:$O,Index!$T:$T,)</f>
        <v>0</v>
      </c>
      <c r="N435" s="31"/>
      <c r="P435" s="80"/>
    </row>
    <row r="436" spans="1:16" hidden="1" x14ac:dyDescent="0.35">
      <c r="A436" t="s">
        <v>439</v>
      </c>
      <c r="B436" t="s">
        <v>314</v>
      </c>
      <c r="C436" t="s">
        <v>315</v>
      </c>
      <c r="D436" t="s">
        <v>319</v>
      </c>
      <c r="E436">
        <v>65205</v>
      </c>
      <c r="F436" t="s">
        <v>1339</v>
      </c>
      <c r="G436" s="30">
        <v>10000</v>
      </c>
      <c r="H436" s="68">
        <v>2956.83</v>
      </c>
      <c r="I436" t="str">
        <f>_xlfn.XLOOKUP(E436,Index!$O:$O,Index!$P:$P,)</f>
        <v>G&amp;A</v>
      </c>
      <c r="J436" t="str">
        <f>_xlfn.XLOOKUP(E436,Index!$O:$O,Index!$R:$R,)</f>
        <v>Other Finance</v>
      </c>
      <c r="K436">
        <f>_xlfn.XLOOKUP(E436,Index!$O:$O,Index!$T:$T,)</f>
        <v>0</v>
      </c>
      <c r="N436" s="31"/>
      <c r="P436" s="80"/>
    </row>
    <row r="437" spans="1:16" hidden="1" x14ac:dyDescent="0.35">
      <c r="A437" t="s">
        <v>439</v>
      </c>
      <c r="B437" t="s">
        <v>314</v>
      </c>
      <c r="C437" t="s">
        <v>315</v>
      </c>
      <c r="D437" t="s">
        <v>319</v>
      </c>
      <c r="E437">
        <v>65212</v>
      </c>
      <c r="F437" t="s">
        <v>20068</v>
      </c>
      <c r="G437" s="30">
        <v>290.86</v>
      </c>
      <c r="H437" s="68">
        <v>82.65</v>
      </c>
      <c r="I437" t="str">
        <f>_xlfn.XLOOKUP(E437,Index!$O:$O,Index!$P:$P,)</f>
        <v>Overhead</v>
      </c>
      <c r="J437">
        <f>_xlfn.XLOOKUP(E437,Index!$O:$O,Index!$R:$R,)</f>
        <v>0</v>
      </c>
      <c r="K437">
        <f>_xlfn.XLOOKUP(E437,Index!$O:$O,Index!$T:$T,)</f>
        <v>0</v>
      </c>
      <c r="N437" s="31"/>
      <c r="P437" s="80"/>
    </row>
    <row r="438" spans="1:16" hidden="1" x14ac:dyDescent="0.35">
      <c r="A438" t="s">
        <v>439</v>
      </c>
      <c r="B438" t="s">
        <v>314</v>
      </c>
      <c r="C438" t="s">
        <v>315</v>
      </c>
      <c r="D438" t="s">
        <v>319</v>
      </c>
      <c r="E438">
        <v>67004</v>
      </c>
      <c r="F438" t="s">
        <v>707</v>
      </c>
      <c r="G438" s="30">
        <v>669.28</v>
      </c>
      <c r="H438" s="68">
        <v>198.28</v>
      </c>
      <c r="I438" t="str">
        <f>_xlfn.XLOOKUP(E438,Index!$O:$O,Index!$P:$P,)</f>
        <v>Finance</v>
      </c>
      <c r="J438">
        <f>_xlfn.XLOOKUP(E438,Index!$O:$O,Index!$R:$R,)</f>
        <v>0</v>
      </c>
      <c r="K438">
        <f>_xlfn.XLOOKUP(E438,Index!$O:$O,Index!$T:$T,)</f>
        <v>0</v>
      </c>
      <c r="N438" s="31"/>
      <c r="P438" s="80"/>
    </row>
    <row r="439" spans="1:16" hidden="1" x14ac:dyDescent="0.35">
      <c r="A439" t="s">
        <v>439</v>
      </c>
      <c r="B439" t="s">
        <v>314</v>
      </c>
      <c r="C439" t="s">
        <v>315</v>
      </c>
      <c r="D439" t="s">
        <v>319</v>
      </c>
      <c r="E439">
        <v>67007</v>
      </c>
      <c r="F439" t="s">
        <v>339</v>
      </c>
      <c r="G439" s="30">
        <v>41438.57</v>
      </c>
      <c r="H439" s="68">
        <v>12142.32</v>
      </c>
      <c r="I439" t="str">
        <f>_xlfn.XLOOKUP(E439,Index!$O:$O,Index!$P:$P,)</f>
        <v>Overhead</v>
      </c>
      <c r="J439">
        <f>_xlfn.XLOOKUP(E439,Index!$O:$O,Index!$R:$R,)</f>
        <v>0</v>
      </c>
      <c r="K439">
        <f>_xlfn.XLOOKUP(E439,Index!$O:$O,Index!$T:$T,)</f>
        <v>0</v>
      </c>
      <c r="N439" s="31"/>
      <c r="P439" s="80"/>
    </row>
    <row r="440" spans="1:16" hidden="1" x14ac:dyDescent="0.35">
      <c r="A440" t="s">
        <v>439</v>
      </c>
      <c r="B440" t="s">
        <v>314</v>
      </c>
      <c r="C440" t="s">
        <v>315</v>
      </c>
      <c r="D440" t="s">
        <v>319</v>
      </c>
      <c r="E440">
        <v>67011</v>
      </c>
      <c r="F440" t="s">
        <v>661</v>
      </c>
      <c r="G440" s="30">
        <v>-35791</v>
      </c>
      <c r="H440" s="68">
        <v>-10554.94</v>
      </c>
      <c r="I440" t="str">
        <f>_xlfn.XLOOKUP(E440,Index!$O:$O,Index!$P:$P,)</f>
        <v>Overhead</v>
      </c>
      <c r="J440" t="str">
        <f>_xlfn.XLOOKUP(E440,Index!$O:$O,Index!$R:$R,)</f>
        <v>Payroll &amp; Payroll related</v>
      </c>
      <c r="K440">
        <f>_xlfn.XLOOKUP(E440,Index!$O:$O,Index!$T:$T,)</f>
        <v>0</v>
      </c>
      <c r="N440" s="31"/>
      <c r="P440" s="80"/>
    </row>
    <row r="441" spans="1:16" hidden="1" x14ac:dyDescent="0.35">
      <c r="A441" t="s">
        <v>439</v>
      </c>
      <c r="B441" t="s">
        <v>314</v>
      </c>
      <c r="C441" t="s">
        <v>315</v>
      </c>
      <c r="D441" t="s">
        <v>319</v>
      </c>
      <c r="E441">
        <v>67020</v>
      </c>
      <c r="F441" t="s">
        <v>662</v>
      </c>
      <c r="G441" s="30">
        <v>7547.39</v>
      </c>
      <c r="H441" s="68">
        <v>2207.91</v>
      </c>
      <c r="I441" t="str">
        <f>_xlfn.XLOOKUP(E441,Index!$O:$O,Index!$P:$P,)</f>
        <v>Sales</v>
      </c>
      <c r="J441" t="str">
        <f>_xlfn.XLOOKUP(E441,Index!$O:$O,Index!$R:$R,)</f>
        <v>T&amp;E</v>
      </c>
      <c r="K441">
        <f>_xlfn.XLOOKUP(E441,Index!$O:$O,Index!$T:$T,)</f>
        <v>0</v>
      </c>
      <c r="N441" s="31"/>
      <c r="P441" s="80"/>
    </row>
    <row r="442" spans="1:16" hidden="1" x14ac:dyDescent="0.35">
      <c r="A442" t="s">
        <v>439</v>
      </c>
      <c r="B442" t="s">
        <v>314</v>
      </c>
      <c r="C442" t="s">
        <v>315</v>
      </c>
      <c r="D442" t="s">
        <v>319</v>
      </c>
      <c r="E442">
        <v>67021</v>
      </c>
      <c r="F442" t="s">
        <v>1511</v>
      </c>
      <c r="G442" s="30">
        <v>4374.8999999999996</v>
      </c>
      <c r="H442" s="68">
        <v>1402.15</v>
      </c>
      <c r="I442" t="str">
        <f>_xlfn.XLOOKUP(E442,Index!$O:$O,Index!$P:$P,)</f>
        <v>G&amp;A</v>
      </c>
      <c r="J442" t="str">
        <f>_xlfn.XLOOKUP(E442,Index!$O:$O,Index!$R:$R,)</f>
        <v>Other Finance</v>
      </c>
      <c r="K442">
        <f>_xlfn.XLOOKUP(E442,Index!$O:$O,Index!$T:$T,)</f>
        <v>0</v>
      </c>
      <c r="N442" s="31"/>
      <c r="P442" s="80"/>
    </row>
    <row r="443" spans="1:16" hidden="1" x14ac:dyDescent="0.35">
      <c r="A443" t="s">
        <v>439</v>
      </c>
      <c r="B443" t="s">
        <v>314</v>
      </c>
      <c r="C443" t="s">
        <v>315</v>
      </c>
      <c r="D443" t="s">
        <v>319</v>
      </c>
      <c r="E443">
        <v>67034</v>
      </c>
      <c r="F443" t="s">
        <v>340</v>
      </c>
      <c r="G443" s="30">
        <v>581</v>
      </c>
      <c r="H443" s="68">
        <v>165.1</v>
      </c>
      <c r="I443" t="str">
        <f>_xlfn.XLOOKUP(E443,Index!$O:$O,Index!$P:$P,)</f>
        <v>G&amp;A</v>
      </c>
      <c r="J443" t="str">
        <f>_xlfn.XLOOKUP(E443,Index!$O:$O,Index!$R:$R,)</f>
        <v>Other Finance</v>
      </c>
      <c r="K443">
        <f>_xlfn.XLOOKUP(E443,Index!$O:$O,Index!$T:$T,)</f>
        <v>0</v>
      </c>
      <c r="N443" s="31"/>
      <c r="P443" s="80"/>
    </row>
    <row r="444" spans="1:16" hidden="1" x14ac:dyDescent="0.35">
      <c r="A444" t="s">
        <v>439</v>
      </c>
      <c r="B444" t="s">
        <v>314</v>
      </c>
      <c r="C444" t="s">
        <v>315</v>
      </c>
      <c r="D444" t="s">
        <v>319</v>
      </c>
      <c r="E444">
        <v>67037</v>
      </c>
      <c r="F444" t="s">
        <v>341</v>
      </c>
      <c r="G444" s="30">
        <v>6109.83</v>
      </c>
      <c r="H444" s="68">
        <v>1746.49</v>
      </c>
      <c r="I444" t="str">
        <f>_xlfn.XLOOKUP(E444,Index!$O:$O,Index!$P:$P,)</f>
        <v>Overhead</v>
      </c>
      <c r="J444">
        <f>_xlfn.XLOOKUP(E444,Index!$O:$O,Index!$R:$R,)</f>
        <v>0</v>
      </c>
      <c r="K444">
        <f>_xlfn.XLOOKUP(E444,Index!$O:$O,Index!$T:$T,)</f>
        <v>0</v>
      </c>
      <c r="N444" s="31"/>
      <c r="P444" s="80"/>
    </row>
    <row r="445" spans="1:16" hidden="1" x14ac:dyDescent="0.35">
      <c r="A445" t="s">
        <v>439</v>
      </c>
      <c r="B445" t="s">
        <v>314</v>
      </c>
      <c r="C445" t="s">
        <v>315</v>
      </c>
      <c r="D445" t="s">
        <v>319</v>
      </c>
      <c r="E445">
        <v>67041</v>
      </c>
      <c r="F445" t="s">
        <v>20255</v>
      </c>
      <c r="G445" s="30">
        <v>65497.93</v>
      </c>
      <c r="H445" s="68">
        <v>18612.66</v>
      </c>
      <c r="I445" t="str">
        <f>_xlfn.XLOOKUP(E445,Index!$O:$O,Index!$P:$P,)</f>
        <v>Overhead</v>
      </c>
      <c r="J445">
        <f>_xlfn.XLOOKUP(E445,Index!$O:$O,Index!$R:$R,)</f>
        <v>0</v>
      </c>
      <c r="K445">
        <f>_xlfn.XLOOKUP(E445,Index!$O:$O,Index!$T:$T,)</f>
        <v>0</v>
      </c>
      <c r="N445" s="31"/>
      <c r="P445" s="80"/>
    </row>
    <row r="446" spans="1:16" hidden="1" x14ac:dyDescent="0.35">
      <c r="A446" t="s">
        <v>439</v>
      </c>
      <c r="B446" t="s">
        <v>314</v>
      </c>
      <c r="C446" t="s">
        <v>315</v>
      </c>
      <c r="D446" t="s">
        <v>342</v>
      </c>
      <c r="E446">
        <v>65001</v>
      </c>
      <c r="F446" t="s">
        <v>343</v>
      </c>
      <c r="G446" s="30">
        <v>508643.28</v>
      </c>
      <c r="H446" s="68">
        <v>150503.06</v>
      </c>
      <c r="I446" t="str">
        <f>_xlfn.XLOOKUP(E446,Index!$O:$O,Index!$P:$P,)</f>
        <v>Overhead</v>
      </c>
      <c r="J446">
        <f>_xlfn.XLOOKUP(E446,Index!$O:$O,Index!$R:$R,)</f>
        <v>0</v>
      </c>
      <c r="K446">
        <f>_xlfn.XLOOKUP(E446,Index!$O:$O,Index!$T:$T,)</f>
        <v>0</v>
      </c>
      <c r="N446" s="31"/>
      <c r="P446" s="80"/>
    </row>
    <row r="447" spans="1:16" hidden="1" x14ac:dyDescent="0.35">
      <c r="A447" t="s">
        <v>439</v>
      </c>
      <c r="B447" t="s">
        <v>314</v>
      </c>
      <c r="C447" t="s">
        <v>315</v>
      </c>
      <c r="D447" t="s">
        <v>342</v>
      </c>
      <c r="E447">
        <v>65003</v>
      </c>
      <c r="F447" t="s">
        <v>344</v>
      </c>
      <c r="G447" s="30">
        <v>1403044.26</v>
      </c>
      <c r="H447" s="68">
        <v>419988.17</v>
      </c>
      <c r="I447" t="str">
        <f>_xlfn.XLOOKUP(E447,Index!$O:$O,Index!$P:$P,)</f>
        <v>Overhead</v>
      </c>
      <c r="J447">
        <f>_xlfn.XLOOKUP(E447,Index!$O:$O,Index!$R:$R,)</f>
        <v>0</v>
      </c>
      <c r="K447">
        <f>_xlfn.XLOOKUP(E447,Index!$O:$O,Index!$T:$T,)</f>
        <v>0</v>
      </c>
      <c r="N447" s="31"/>
      <c r="P447" s="80"/>
    </row>
    <row r="448" spans="1:16" hidden="1" x14ac:dyDescent="0.35">
      <c r="A448" t="s">
        <v>439</v>
      </c>
      <c r="B448" t="s">
        <v>314</v>
      </c>
      <c r="C448" t="s">
        <v>315</v>
      </c>
      <c r="D448" t="s">
        <v>342</v>
      </c>
      <c r="E448">
        <v>65004</v>
      </c>
      <c r="F448" t="s">
        <v>345</v>
      </c>
      <c r="G448" s="30">
        <v>57744.51</v>
      </c>
      <c r="H448" s="68">
        <v>17297.060000000001</v>
      </c>
      <c r="I448" t="str">
        <f>_xlfn.XLOOKUP(E448,Index!$O:$O,Index!$P:$P,)</f>
        <v>Overhead</v>
      </c>
      <c r="J448">
        <f>_xlfn.XLOOKUP(E448,Index!$O:$O,Index!$R:$R,)</f>
        <v>0</v>
      </c>
      <c r="K448">
        <f>_xlfn.XLOOKUP(E448,Index!$O:$O,Index!$T:$T,)</f>
        <v>0</v>
      </c>
      <c r="N448" s="31"/>
      <c r="P448" s="80"/>
    </row>
    <row r="449" spans="1:16" hidden="1" x14ac:dyDescent="0.35">
      <c r="A449" t="s">
        <v>439</v>
      </c>
      <c r="B449" t="s">
        <v>314</v>
      </c>
      <c r="C449" t="s">
        <v>315</v>
      </c>
      <c r="D449" t="s">
        <v>342</v>
      </c>
      <c r="E449">
        <v>65014</v>
      </c>
      <c r="F449" t="s">
        <v>346</v>
      </c>
      <c r="G449" s="30">
        <v>156270.67000000001</v>
      </c>
      <c r="H449" s="68">
        <v>45786.09</v>
      </c>
      <c r="I449" t="str">
        <f>_xlfn.XLOOKUP(E449,Index!$O:$O,Index!$P:$P,)</f>
        <v>G&amp;A</v>
      </c>
      <c r="J449" t="str">
        <f>_xlfn.XLOOKUP(E449,Index!$O:$O,Index!$R:$R,)</f>
        <v>Other Finance</v>
      </c>
      <c r="K449">
        <f>_xlfn.XLOOKUP(E449,Index!$O:$O,Index!$T:$T,)</f>
        <v>0</v>
      </c>
      <c r="N449" s="31"/>
      <c r="P449" s="80"/>
    </row>
    <row r="450" spans="1:16" hidden="1" x14ac:dyDescent="0.35">
      <c r="A450" t="s">
        <v>439</v>
      </c>
      <c r="B450" t="s">
        <v>314</v>
      </c>
      <c r="C450" t="s">
        <v>315</v>
      </c>
      <c r="D450" t="s">
        <v>342</v>
      </c>
      <c r="E450">
        <v>65019</v>
      </c>
      <c r="F450" t="s">
        <v>1316</v>
      </c>
      <c r="G450" s="30">
        <v>135557.06</v>
      </c>
      <c r="H450" s="68">
        <v>48714.73</v>
      </c>
      <c r="I450" t="str">
        <f>_xlfn.XLOOKUP(E450,Index!$O:$O,Index!$P:$P,)</f>
        <v>G&amp;A</v>
      </c>
      <c r="J450" t="str">
        <f>_xlfn.XLOOKUP(E450,Index!$O:$O,Index!$R:$R,)</f>
        <v>Other Finance</v>
      </c>
      <c r="K450">
        <f>_xlfn.XLOOKUP(E450,Index!$O:$O,Index!$T:$T,)</f>
        <v>0</v>
      </c>
      <c r="N450" s="31"/>
      <c r="P450" s="80"/>
    </row>
    <row r="451" spans="1:16" hidden="1" x14ac:dyDescent="0.35">
      <c r="A451" t="s">
        <v>439</v>
      </c>
      <c r="B451" t="s">
        <v>314</v>
      </c>
      <c r="C451" t="s">
        <v>315</v>
      </c>
      <c r="D451" t="s">
        <v>342</v>
      </c>
      <c r="E451">
        <v>65033</v>
      </c>
      <c r="F451" t="s">
        <v>347</v>
      </c>
      <c r="G451" s="30">
        <v>102884.76</v>
      </c>
      <c r="H451" s="68">
        <v>30281.55</v>
      </c>
      <c r="I451" t="str">
        <f>_xlfn.XLOOKUP(E451,Index!$O:$O,Index!$P:$P,)</f>
        <v>Overhead</v>
      </c>
      <c r="J451">
        <f>_xlfn.XLOOKUP(E451,Index!$O:$O,Index!$R:$R,)</f>
        <v>0</v>
      </c>
      <c r="K451">
        <f>_xlfn.XLOOKUP(E451,Index!$O:$O,Index!$T:$T,)</f>
        <v>0</v>
      </c>
      <c r="N451" s="31"/>
      <c r="P451" s="80"/>
    </row>
    <row r="452" spans="1:16" hidden="1" x14ac:dyDescent="0.35">
      <c r="A452" t="s">
        <v>439</v>
      </c>
      <c r="B452" t="s">
        <v>314</v>
      </c>
      <c r="C452" t="s">
        <v>315</v>
      </c>
      <c r="D452" t="s">
        <v>342</v>
      </c>
      <c r="E452">
        <v>65215</v>
      </c>
      <c r="F452" t="s">
        <v>348</v>
      </c>
      <c r="G452" s="30">
        <v>63910.11</v>
      </c>
      <c r="H452" s="68">
        <v>18618.43</v>
      </c>
      <c r="I452" t="str">
        <f>_xlfn.XLOOKUP(E452,Index!$O:$O,Index!$P:$P,)</f>
        <v>Overhead</v>
      </c>
      <c r="J452">
        <f>_xlfn.XLOOKUP(E452,Index!$O:$O,Index!$R:$R,)</f>
        <v>0</v>
      </c>
      <c r="K452">
        <f>_xlfn.XLOOKUP(E452,Index!$O:$O,Index!$T:$T,)</f>
        <v>0</v>
      </c>
      <c r="N452" s="31"/>
      <c r="P452" s="80"/>
    </row>
    <row r="453" spans="1:16" hidden="1" x14ac:dyDescent="0.35">
      <c r="A453" t="s">
        <v>439</v>
      </c>
      <c r="B453" t="s">
        <v>314</v>
      </c>
      <c r="C453" t="s">
        <v>315</v>
      </c>
      <c r="D453" t="s">
        <v>342</v>
      </c>
      <c r="E453">
        <v>67012</v>
      </c>
      <c r="F453" t="s">
        <v>1512</v>
      </c>
      <c r="G453" s="30">
        <v>238.01</v>
      </c>
      <c r="H453" s="68">
        <v>73.510000000000005</v>
      </c>
      <c r="I453" t="str">
        <f>_xlfn.XLOOKUP(E453,Index!$O:$O,Index!$P:$P,)</f>
        <v>R&amp;D</v>
      </c>
      <c r="J453" t="str">
        <f>_xlfn.XLOOKUP(E453,Index!$O:$O,Index!$R:$R,)</f>
        <v>Software</v>
      </c>
      <c r="K453">
        <f>_xlfn.XLOOKUP(E453,Index!$O:$O,Index!$T:$T,)</f>
        <v>0</v>
      </c>
      <c r="N453" s="31"/>
      <c r="P453" s="80"/>
    </row>
    <row r="454" spans="1:16" hidden="1" x14ac:dyDescent="0.35">
      <c r="A454" t="s">
        <v>439</v>
      </c>
      <c r="B454" t="s">
        <v>314</v>
      </c>
      <c r="C454" t="s">
        <v>315</v>
      </c>
      <c r="D454" t="s">
        <v>342</v>
      </c>
      <c r="E454">
        <v>67014</v>
      </c>
      <c r="F454" t="s">
        <v>349</v>
      </c>
      <c r="G454" s="30">
        <v>35570.01</v>
      </c>
      <c r="H454" s="68">
        <v>10593.65</v>
      </c>
      <c r="I454" t="str">
        <f>_xlfn.XLOOKUP(E454,Index!$O:$O,Index!$P:$P,)</f>
        <v>Overhead</v>
      </c>
      <c r="J454">
        <f>_xlfn.XLOOKUP(E454,Index!$O:$O,Index!$R:$R,)</f>
        <v>0</v>
      </c>
      <c r="K454">
        <f>_xlfn.XLOOKUP(E454,Index!$O:$O,Index!$T:$T,)</f>
        <v>0</v>
      </c>
      <c r="N454" s="31"/>
      <c r="P454" s="80"/>
    </row>
    <row r="455" spans="1:16" hidden="1" x14ac:dyDescent="0.35">
      <c r="A455" t="s">
        <v>439</v>
      </c>
      <c r="B455" t="s">
        <v>314</v>
      </c>
      <c r="C455" t="s">
        <v>315</v>
      </c>
      <c r="D455" t="s">
        <v>342</v>
      </c>
      <c r="E455">
        <v>67039</v>
      </c>
      <c r="F455" t="s">
        <v>350</v>
      </c>
      <c r="G455" s="30">
        <v>410300</v>
      </c>
      <c r="H455" s="68">
        <v>117557.9</v>
      </c>
      <c r="I455" t="str">
        <f>_xlfn.XLOOKUP(E455,Index!$O:$O,Index!$P:$P,)</f>
        <v>Overhead</v>
      </c>
      <c r="J455">
        <f>_xlfn.XLOOKUP(E455,Index!$O:$O,Index!$R:$R,)</f>
        <v>0</v>
      </c>
      <c r="K455">
        <f>_xlfn.XLOOKUP(E455,Index!$O:$O,Index!$T:$T,)</f>
        <v>0</v>
      </c>
      <c r="N455" s="31"/>
      <c r="P455" s="80"/>
    </row>
    <row r="456" spans="1:16" hidden="1" x14ac:dyDescent="0.35">
      <c r="A456" t="s">
        <v>439</v>
      </c>
      <c r="B456" t="s">
        <v>314</v>
      </c>
      <c r="C456" t="s">
        <v>315</v>
      </c>
      <c r="D456" t="s">
        <v>351</v>
      </c>
      <c r="E456">
        <v>60901</v>
      </c>
      <c r="F456" t="s">
        <v>352</v>
      </c>
      <c r="G456" s="30">
        <v>1769801.4</v>
      </c>
      <c r="H456" s="68">
        <v>523290.44</v>
      </c>
      <c r="I456" t="str">
        <f>_xlfn.XLOOKUP(E456,Index!$O:$O,Index!$P:$P,)</f>
        <v>Marketing</v>
      </c>
      <c r="J456" t="str">
        <f>_xlfn.XLOOKUP(E456,Index!$O:$O,Index!$R:$R,)</f>
        <v>Payroll &amp; Payroll related</v>
      </c>
      <c r="K456">
        <f>_xlfn.XLOOKUP(E456,Index!$O:$O,Index!$T:$T,)</f>
        <v>0</v>
      </c>
      <c r="N456" s="31"/>
      <c r="P456" s="80"/>
    </row>
    <row r="457" spans="1:16" hidden="1" x14ac:dyDescent="0.35">
      <c r="A457" t="s">
        <v>439</v>
      </c>
      <c r="B457" t="s">
        <v>314</v>
      </c>
      <c r="C457" t="s">
        <v>315</v>
      </c>
      <c r="D457" t="s">
        <v>351</v>
      </c>
      <c r="E457">
        <v>60903</v>
      </c>
      <c r="F457" t="s">
        <v>353</v>
      </c>
      <c r="G457" s="30">
        <v>126468.26</v>
      </c>
      <c r="H457" s="68">
        <v>37399.21</v>
      </c>
      <c r="I457" t="str">
        <f>_xlfn.XLOOKUP(E457,Index!$O:$O,Index!$P:$P,)</f>
        <v>Marketing</v>
      </c>
      <c r="J457" t="str">
        <f>_xlfn.XLOOKUP(E457,Index!$O:$O,Index!$R:$R,)</f>
        <v>Payroll &amp; Payroll related</v>
      </c>
      <c r="K457">
        <f>_xlfn.XLOOKUP(E457,Index!$O:$O,Index!$T:$T,)</f>
        <v>0</v>
      </c>
      <c r="N457" s="31"/>
      <c r="P457" s="80"/>
    </row>
    <row r="458" spans="1:16" hidden="1" x14ac:dyDescent="0.35">
      <c r="A458" t="s">
        <v>439</v>
      </c>
      <c r="B458" t="s">
        <v>314</v>
      </c>
      <c r="C458" t="s">
        <v>315</v>
      </c>
      <c r="D458" t="s">
        <v>351</v>
      </c>
      <c r="E458">
        <v>60905</v>
      </c>
      <c r="F458" t="s">
        <v>354</v>
      </c>
      <c r="G458" s="30">
        <v>106420.76</v>
      </c>
      <c r="H458" s="68">
        <v>31456.68</v>
      </c>
      <c r="I458" t="str">
        <f>_xlfn.XLOOKUP(E458,Index!$O:$O,Index!$P:$P,)</f>
        <v>Marketing</v>
      </c>
      <c r="J458" t="str">
        <f>_xlfn.XLOOKUP(E458,Index!$O:$O,Index!$R:$R,)</f>
        <v>Payroll &amp; Payroll related</v>
      </c>
      <c r="K458">
        <f>_xlfn.XLOOKUP(E458,Index!$O:$O,Index!$T:$T,)</f>
        <v>0</v>
      </c>
      <c r="N458" s="31"/>
      <c r="P458" s="80"/>
    </row>
    <row r="459" spans="1:16" hidden="1" x14ac:dyDescent="0.35">
      <c r="A459" t="s">
        <v>439</v>
      </c>
      <c r="B459" t="s">
        <v>314</v>
      </c>
      <c r="C459" t="s">
        <v>315</v>
      </c>
      <c r="D459" t="s">
        <v>351</v>
      </c>
      <c r="E459">
        <v>60906</v>
      </c>
      <c r="F459" t="s">
        <v>355</v>
      </c>
      <c r="G459" s="30">
        <v>69322.2</v>
      </c>
      <c r="H459" s="68">
        <v>20466.95</v>
      </c>
      <c r="I459" t="str">
        <f>_xlfn.XLOOKUP(E459,Index!$O:$O,Index!$P:$P,)</f>
        <v>Marketing</v>
      </c>
      <c r="J459" t="str">
        <f>_xlfn.XLOOKUP(E459,Index!$O:$O,Index!$R:$R,)</f>
        <v>Payroll &amp; Payroll related</v>
      </c>
      <c r="K459">
        <f>_xlfn.XLOOKUP(E459,Index!$O:$O,Index!$T:$T,)</f>
        <v>0</v>
      </c>
      <c r="N459" s="31"/>
      <c r="P459" s="80"/>
    </row>
    <row r="460" spans="1:16" hidden="1" x14ac:dyDescent="0.35">
      <c r="A460" t="s">
        <v>439</v>
      </c>
      <c r="B460" t="s">
        <v>314</v>
      </c>
      <c r="C460" t="s">
        <v>315</v>
      </c>
      <c r="D460" t="s">
        <v>351</v>
      </c>
      <c r="E460">
        <v>60907</v>
      </c>
      <c r="F460" t="s">
        <v>356</v>
      </c>
      <c r="G460" s="30">
        <v>144950.32999999999</v>
      </c>
      <c r="H460" s="68">
        <v>42850.15</v>
      </c>
      <c r="I460" t="str">
        <f>_xlfn.XLOOKUP(E460,Index!$O:$O,Index!$P:$P,)</f>
        <v>Marketing</v>
      </c>
      <c r="J460" t="str">
        <f>_xlfn.XLOOKUP(E460,Index!$O:$O,Index!$R:$R,)</f>
        <v>Payroll &amp; Payroll related</v>
      </c>
      <c r="K460">
        <f>_xlfn.XLOOKUP(E460,Index!$O:$O,Index!$T:$T,)</f>
        <v>0</v>
      </c>
      <c r="N460" s="31"/>
      <c r="P460" s="80"/>
    </row>
    <row r="461" spans="1:16" hidden="1" x14ac:dyDescent="0.35">
      <c r="A461" t="s">
        <v>439</v>
      </c>
      <c r="B461" t="s">
        <v>314</v>
      </c>
      <c r="C461" t="s">
        <v>315</v>
      </c>
      <c r="D461" t="s">
        <v>351</v>
      </c>
      <c r="E461">
        <v>60912</v>
      </c>
      <c r="F461" t="s">
        <v>20256</v>
      </c>
      <c r="G461" s="30">
        <v>73881.48</v>
      </c>
      <c r="H461" s="68">
        <v>20995.02</v>
      </c>
      <c r="I461" t="str">
        <f>_xlfn.XLOOKUP(E461,Index!$O:$O,Index!$P:$P,)</f>
        <v>Marketing</v>
      </c>
      <c r="J461" t="str">
        <f>_xlfn.XLOOKUP(E461,Index!$O:$O,Index!$R:$R,)</f>
        <v>Payroll &amp; Payroll related</v>
      </c>
      <c r="K461">
        <f>_xlfn.XLOOKUP(E461,Index!$O:$O,Index!$T:$T,)</f>
        <v>0</v>
      </c>
      <c r="N461" s="31"/>
      <c r="P461" s="80"/>
    </row>
    <row r="462" spans="1:16" hidden="1" x14ac:dyDescent="0.35">
      <c r="A462" t="s">
        <v>439</v>
      </c>
      <c r="B462" t="s">
        <v>314</v>
      </c>
      <c r="C462" t="s">
        <v>315</v>
      </c>
      <c r="D462" t="s">
        <v>351</v>
      </c>
      <c r="E462">
        <v>60915</v>
      </c>
      <c r="F462" t="s">
        <v>1887</v>
      </c>
      <c r="G462" s="30">
        <v>52666.37</v>
      </c>
      <c r="H462" s="68">
        <v>14966.29</v>
      </c>
      <c r="I462" t="str">
        <f>_xlfn.XLOOKUP(E462,Index!$O:$O,Index!$P:$P,)</f>
        <v>Marketing</v>
      </c>
      <c r="J462" t="str">
        <f>_xlfn.XLOOKUP(E462,Index!$O:$O,Index!$R:$R,)</f>
        <v>Payroll &amp; Payroll related</v>
      </c>
      <c r="K462">
        <f>_xlfn.XLOOKUP(E462,Index!$O:$O,Index!$T:$T,)</f>
        <v>0</v>
      </c>
      <c r="N462" s="31"/>
      <c r="P462" s="80"/>
    </row>
    <row r="463" spans="1:16" hidden="1" x14ac:dyDescent="0.35">
      <c r="A463" t="s">
        <v>439</v>
      </c>
      <c r="B463" t="s">
        <v>314</v>
      </c>
      <c r="C463" t="s">
        <v>315</v>
      </c>
      <c r="D463" t="s">
        <v>351</v>
      </c>
      <c r="E463">
        <v>60916</v>
      </c>
      <c r="F463" t="s">
        <v>357</v>
      </c>
      <c r="G463" s="30">
        <v>8521.74</v>
      </c>
      <c r="H463" s="68">
        <v>2524.1999999999998</v>
      </c>
      <c r="I463" t="str">
        <f>_xlfn.XLOOKUP(E463,Index!$O:$O,Index!$P:$P,)</f>
        <v>Marketing</v>
      </c>
      <c r="J463" t="str">
        <f>_xlfn.XLOOKUP(E463,Index!$O:$O,Index!$R:$R,)</f>
        <v>Payroll &amp; Payroll related</v>
      </c>
      <c r="K463">
        <f>_xlfn.XLOOKUP(E463,Index!$O:$O,Index!$T:$T,)</f>
        <v>0</v>
      </c>
      <c r="N463" s="31"/>
      <c r="P463" s="80"/>
    </row>
    <row r="464" spans="1:16" hidden="1" x14ac:dyDescent="0.35">
      <c r="A464" t="s">
        <v>439</v>
      </c>
      <c r="B464" t="s">
        <v>314</v>
      </c>
      <c r="C464" t="s">
        <v>315</v>
      </c>
      <c r="D464" t="s">
        <v>351</v>
      </c>
      <c r="E464">
        <v>60917</v>
      </c>
      <c r="F464" t="s">
        <v>1864</v>
      </c>
      <c r="G464" s="30">
        <v>10321.57</v>
      </c>
      <c r="H464" s="68">
        <v>2933.1</v>
      </c>
      <c r="I464" t="str">
        <f>_xlfn.XLOOKUP(E464,Index!$O:$O,Index!$P:$P,)</f>
        <v>Marketing</v>
      </c>
      <c r="J464" t="str">
        <f>_xlfn.XLOOKUP(E464,Index!$O:$O,Index!$R:$R,)</f>
        <v>Payroll &amp; Payroll related</v>
      </c>
      <c r="K464">
        <f>_xlfn.XLOOKUP(E464,Index!$O:$O,Index!$T:$T,)</f>
        <v>0</v>
      </c>
      <c r="N464" s="31"/>
      <c r="P464" s="80"/>
    </row>
    <row r="465" spans="1:16" hidden="1" x14ac:dyDescent="0.35">
      <c r="A465" t="s">
        <v>439</v>
      </c>
      <c r="B465" t="s">
        <v>314</v>
      </c>
      <c r="C465" t="s">
        <v>358</v>
      </c>
      <c r="D465" t="s">
        <v>359</v>
      </c>
      <c r="E465">
        <v>61000</v>
      </c>
      <c r="F465" t="s">
        <v>360</v>
      </c>
      <c r="G465" s="30">
        <v>4123720.07</v>
      </c>
      <c r="H465" s="68">
        <v>1214062</v>
      </c>
      <c r="I465" t="str">
        <f>_xlfn.XLOOKUP(E465,Index!$O:$O,Index!$P:$P,)</f>
        <v>G&amp;A</v>
      </c>
      <c r="J465" t="str">
        <f>_xlfn.XLOOKUP(E465,Index!$O:$O,Index!$R:$R,)</f>
        <v>Payroll &amp; Payroll related</v>
      </c>
      <c r="K465">
        <f>_xlfn.XLOOKUP(E465,Index!$O:$O,Index!$T:$T,)</f>
        <v>0</v>
      </c>
      <c r="N465" s="31"/>
      <c r="P465" s="80"/>
    </row>
    <row r="466" spans="1:16" hidden="1" x14ac:dyDescent="0.35">
      <c r="A466" t="s">
        <v>439</v>
      </c>
      <c r="B466" t="s">
        <v>314</v>
      </c>
      <c r="C466" t="s">
        <v>358</v>
      </c>
      <c r="D466" t="s">
        <v>359</v>
      </c>
      <c r="E466">
        <v>61001</v>
      </c>
      <c r="F466" t="s">
        <v>361</v>
      </c>
      <c r="G466" s="30">
        <v>278489.26</v>
      </c>
      <c r="H466" s="68">
        <v>82031.759999999995</v>
      </c>
      <c r="I466" t="str">
        <f>_xlfn.XLOOKUP(E466,Index!$O:$O,Index!$P:$P,)</f>
        <v>G&amp;A</v>
      </c>
      <c r="J466" t="str">
        <f>_xlfn.XLOOKUP(E466,Index!$O:$O,Index!$R:$R,)</f>
        <v>Payroll &amp; Payroll related</v>
      </c>
      <c r="K466">
        <f>_xlfn.XLOOKUP(E466,Index!$O:$O,Index!$T:$T,)</f>
        <v>0</v>
      </c>
      <c r="N466" s="31"/>
      <c r="P466" s="80"/>
    </row>
    <row r="467" spans="1:16" hidden="1" x14ac:dyDescent="0.35">
      <c r="A467" t="s">
        <v>439</v>
      </c>
      <c r="B467" t="s">
        <v>314</v>
      </c>
      <c r="C467" t="s">
        <v>358</v>
      </c>
      <c r="D467" t="s">
        <v>359</v>
      </c>
      <c r="E467">
        <v>61002</v>
      </c>
      <c r="F467" t="s">
        <v>1513</v>
      </c>
      <c r="G467" s="30">
        <v>85000</v>
      </c>
      <c r="H467" s="68">
        <v>24884.71</v>
      </c>
      <c r="I467" t="str">
        <f>_xlfn.XLOOKUP(E467,Index!$O:$O,Index!$P:$P,)</f>
        <v>G&amp;A</v>
      </c>
      <c r="J467" t="str">
        <f>_xlfn.XLOOKUP(E467,Index!$O:$O,Index!$R:$R,)</f>
        <v>Payroll &amp; Payroll related</v>
      </c>
      <c r="K467">
        <f>_xlfn.XLOOKUP(E467,Index!$O:$O,Index!$T:$T,)</f>
        <v>0</v>
      </c>
      <c r="N467" s="31"/>
      <c r="P467" s="80"/>
    </row>
    <row r="468" spans="1:16" hidden="1" x14ac:dyDescent="0.35">
      <c r="A468" t="s">
        <v>439</v>
      </c>
      <c r="B468" t="s">
        <v>314</v>
      </c>
      <c r="C468" t="s">
        <v>358</v>
      </c>
      <c r="D468" t="s">
        <v>359</v>
      </c>
      <c r="E468">
        <v>61006</v>
      </c>
      <c r="F468" t="s">
        <v>362</v>
      </c>
      <c r="G468" s="30">
        <v>249854.01</v>
      </c>
      <c r="H468" s="68">
        <v>73571.06</v>
      </c>
      <c r="I468" t="str">
        <f>_xlfn.XLOOKUP(E468,Index!$O:$O,Index!$P:$P,)</f>
        <v>G&amp;A</v>
      </c>
      <c r="J468" t="str">
        <f>_xlfn.XLOOKUP(E468,Index!$O:$O,Index!$R:$R,)</f>
        <v>Payroll &amp; Payroll related</v>
      </c>
      <c r="K468">
        <f>_xlfn.XLOOKUP(E468,Index!$O:$O,Index!$T:$T,)</f>
        <v>0</v>
      </c>
      <c r="N468" s="31"/>
      <c r="P468" s="80"/>
    </row>
    <row r="469" spans="1:16" hidden="1" x14ac:dyDescent="0.35">
      <c r="A469" t="s">
        <v>439</v>
      </c>
      <c r="B469" t="s">
        <v>314</v>
      </c>
      <c r="C469" t="s">
        <v>358</v>
      </c>
      <c r="D469" t="s">
        <v>359</v>
      </c>
      <c r="E469">
        <v>61007</v>
      </c>
      <c r="F469" t="s">
        <v>363</v>
      </c>
      <c r="G469" s="30">
        <v>159216</v>
      </c>
      <c r="H469" s="68">
        <v>46904.77</v>
      </c>
      <c r="I469" t="str">
        <f>_xlfn.XLOOKUP(E469,Index!$O:$O,Index!$P:$P,)</f>
        <v>G&amp;A</v>
      </c>
      <c r="J469" t="str">
        <f>_xlfn.XLOOKUP(E469,Index!$O:$O,Index!$R:$R,)</f>
        <v>Payroll &amp; Payroll related</v>
      </c>
      <c r="K469">
        <f>_xlfn.XLOOKUP(E469,Index!$O:$O,Index!$T:$T,)</f>
        <v>0</v>
      </c>
      <c r="N469" s="31"/>
      <c r="P469" s="80"/>
    </row>
    <row r="470" spans="1:16" hidden="1" x14ac:dyDescent="0.35">
      <c r="A470" t="s">
        <v>439</v>
      </c>
      <c r="B470" t="s">
        <v>314</v>
      </c>
      <c r="C470" t="s">
        <v>358</v>
      </c>
      <c r="D470" t="s">
        <v>359</v>
      </c>
      <c r="E470">
        <v>61008</v>
      </c>
      <c r="F470" t="s">
        <v>364</v>
      </c>
      <c r="G470" s="30">
        <v>336190.52</v>
      </c>
      <c r="H470" s="68">
        <v>99000.8</v>
      </c>
      <c r="I470" t="str">
        <f>_xlfn.XLOOKUP(E470,Index!$O:$O,Index!$P:$P,)</f>
        <v>G&amp;A</v>
      </c>
      <c r="J470" t="str">
        <f>_xlfn.XLOOKUP(E470,Index!$O:$O,Index!$R:$R,)</f>
        <v>Payroll &amp; Payroll related</v>
      </c>
      <c r="K470">
        <f>_xlfn.XLOOKUP(E470,Index!$O:$O,Index!$T:$T,)</f>
        <v>0</v>
      </c>
      <c r="N470" s="31"/>
      <c r="P470" s="80"/>
    </row>
    <row r="471" spans="1:16" hidden="1" x14ac:dyDescent="0.35">
      <c r="A471" t="s">
        <v>439</v>
      </c>
      <c r="B471" t="s">
        <v>314</v>
      </c>
      <c r="C471" t="s">
        <v>358</v>
      </c>
      <c r="D471" t="s">
        <v>359</v>
      </c>
      <c r="E471">
        <v>61009</v>
      </c>
      <c r="F471" t="s">
        <v>365</v>
      </c>
      <c r="G471" s="30">
        <v>12969.49</v>
      </c>
      <c r="H471" s="68">
        <v>3821.29</v>
      </c>
      <c r="I471" t="str">
        <f>_xlfn.XLOOKUP(E471,Index!$O:$O,Index!$P:$P,)</f>
        <v>G&amp;A</v>
      </c>
      <c r="J471" t="str">
        <f>_xlfn.XLOOKUP(E471,Index!$O:$O,Index!$R:$R,)</f>
        <v>Payroll &amp; Payroll related</v>
      </c>
      <c r="K471">
        <f>_xlfn.XLOOKUP(E471,Index!$O:$O,Index!$T:$T,)</f>
        <v>0</v>
      </c>
      <c r="N471" s="31"/>
      <c r="P471" s="80"/>
    </row>
    <row r="472" spans="1:16" hidden="1" x14ac:dyDescent="0.35">
      <c r="A472" t="s">
        <v>439</v>
      </c>
      <c r="B472" t="s">
        <v>314</v>
      </c>
      <c r="C472" t="s">
        <v>358</v>
      </c>
      <c r="D472" t="s">
        <v>359</v>
      </c>
      <c r="E472">
        <v>61014</v>
      </c>
      <c r="F472" t="s">
        <v>1865</v>
      </c>
      <c r="G472" s="30">
        <v>21006.11</v>
      </c>
      <c r="H472" s="68">
        <v>5969.34</v>
      </c>
      <c r="I472" t="str">
        <f>_xlfn.XLOOKUP(E472,Index!$O:$O,Index!$P:$P,)</f>
        <v>G&amp;A</v>
      </c>
      <c r="J472" t="str">
        <f>_xlfn.XLOOKUP(E472,Index!$O:$O,Index!$R:$R,)</f>
        <v>Payroll &amp; Payroll related</v>
      </c>
      <c r="K472">
        <f>_xlfn.XLOOKUP(E472,Index!$O:$O,Index!$T:$T,)</f>
        <v>0</v>
      </c>
      <c r="N472" s="31"/>
      <c r="P472" s="80"/>
    </row>
    <row r="473" spans="1:16" hidden="1" x14ac:dyDescent="0.35">
      <c r="A473" t="s">
        <v>439</v>
      </c>
      <c r="B473" t="s">
        <v>314</v>
      </c>
      <c r="C473" t="s">
        <v>358</v>
      </c>
      <c r="D473" t="s">
        <v>359</v>
      </c>
      <c r="E473">
        <v>61017</v>
      </c>
      <c r="F473" t="s">
        <v>1879</v>
      </c>
      <c r="G473" s="30">
        <v>209048.31</v>
      </c>
      <c r="H473" s="68">
        <v>59405.599999999999</v>
      </c>
      <c r="I473" t="str">
        <f>_xlfn.XLOOKUP(E473,Index!$O:$O,Index!$P:$P,)</f>
        <v>G&amp;A</v>
      </c>
      <c r="J473" t="str">
        <f>_xlfn.XLOOKUP(E473,Index!$O:$O,Index!$R:$R,)</f>
        <v>Payroll &amp; Payroll related</v>
      </c>
      <c r="K473">
        <f>_xlfn.XLOOKUP(E473,Index!$O:$O,Index!$T:$T,)</f>
        <v>0</v>
      </c>
      <c r="N473" s="31"/>
      <c r="P473" s="80"/>
    </row>
    <row r="474" spans="1:16" hidden="1" x14ac:dyDescent="0.35">
      <c r="A474" t="s">
        <v>439</v>
      </c>
      <c r="B474" t="s">
        <v>314</v>
      </c>
      <c r="C474" t="s">
        <v>358</v>
      </c>
      <c r="D474" t="s">
        <v>359</v>
      </c>
      <c r="E474">
        <v>61021</v>
      </c>
      <c r="F474" t="s">
        <v>20257</v>
      </c>
      <c r="G474" s="30">
        <v>2116732.4500000002</v>
      </c>
      <c r="H474" s="68">
        <v>601515.32999999996</v>
      </c>
      <c r="I474" t="str">
        <f>_xlfn.XLOOKUP(E474,Index!$O:$O,Index!$P:$P,)</f>
        <v>G&amp;A</v>
      </c>
      <c r="J474" t="str">
        <f>_xlfn.XLOOKUP(E474,Index!$O:$O,Index!$R:$R,)</f>
        <v>Payroll &amp; Payroll related</v>
      </c>
      <c r="K474">
        <f>_xlfn.XLOOKUP(E474,Index!$O:$O,Index!$T:$T,)</f>
        <v>0</v>
      </c>
      <c r="N474" s="31"/>
      <c r="P474" s="80"/>
    </row>
    <row r="475" spans="1:16" hidden="1" x14ac:dyDescent="0.35">
      <c r="A475" t="s">
        <v>439</v>
      </c>
      <c r="B475" t="s">
        <v>314</v>
      </c>
      <c r="C475" t="s">
        <v>358</v>
      </c>
      <c r="D475" t="s">
        <v>366</v>
      </c>
      <c r="E475">
        <v>61101</v>
      </c>
      <c r="F475" t="s">
        <v>367</v>
      </c>
      <c r="G475" s="30">
        <v>923236.64</v>
      </c>
      <c r="H475" s="68">
        <v>272551.52</v>
      </c>
      <c r="I475" t="str">
        <f>_xlfn.XLOOKUP(E475,Index!$O:$O,Index!$P:$P,)</f>
        <v>R&amp;D</v>
      </c>
      <c r="J475" t="str">
        <f>_xlfn.XLOOKUP(E475,Index!$O:$O,Index!$R:$R,)</f>
        <v>Payroll &amp; Payroll related</v>
      </c>
      <c r="K475" t="str">
        <f>_xlfn.XLOOKUP(E475,Index!$O:$O,Index!$T:$T,)</f>
        <v>Dev</v>
      </c>
      <c r="N475" s="31"/>
      <c r="P475" s="80"/>
    </row>
    <row r="476" spans="1:16" hidden="1" x14ac:dyDescent="0.35">
      <c r="A476" t="s">
        <v>439</v>
      </c>
      <c r="B476" t="s">
        <v>314</v>
      </c>
      <c r="C476" t="s">
        <v>358</v>
      </c>
      <c r="D476" t="s">
        <v>366</v>
      </c>
      <c r="E476">
        <v>61102</v>
      </c>
      <c r="F476" t="s">
        <v>368</v>
      </c>
      <c r="G476" s="30">
        <v>501568.5</v>
      </c>
      <c r="H476" s="68">
        <v>148217.44</v>
      </c>
      <c r="I476" t="str">
        <f>_xlfn.XLOOKUP(E476,Index!$O:$O,Index!$P:$P,)</f>
        <v>R&amp;D</v>
      </c>
      <c r="J476" t="str">
        <f>_xlfn.XLOOKUP(E476,Index!$O:$O,Index!$R:$R,)</f>
        <v>Payroll &amp; Payroll related</v>
      </c>
      <c r="K476" t="str">
        <f>_xlfn.XLOOKUP(E476,Index!$O:$O,Index!$T:$T,)</f>
        <v>Dev</v>
      </c>
      <c r="N476" s="31"/>
      <c r="P476" s="80"/>
    </row>
    <row r="477" spans="1:16" hidden="1" x14ac:dyDescent="0.35">
      <c r="A477" t="s">
        <v>439</v>
      </c>
      <c r="B477" t="s">
        <v>314</v>
      </c>
      <c r="C477" t="s">
        <v>358</v>
      </c>
      <c r="D477" t="s">
        <v>366</v>
      </c>
      <c r="E477">
        <v>61103</v>
      </c>
      <c r="F477" t="s">
        <v>369</v>
      </c>
      <c r="G477" s="30">
        <v>1244188.0900000001</v>
      </c>
      <c r="H477" s="68">
        <v>367325.54</v>
      </c>
      <c r="I477" t="str">
        <f>_xlfn.XLOOKUP(E477,Index!$O:$O,Index!$P:$P,)</f>
        <v>R&amp;D</v>
      </c>
      <c r="J477" t="str">
        <f>_xlfn.XLOOKUP(E477,Index!$O:$O,Index!$R:$R,)</f>
        <v>Payroll &amp; Payroll related</v>
      </c>
      <c r="K477" t="str">
        <f>_xlfn.XLOOKUP(E477,Index!$O:$O,Index!$T:$T,)</f>
        <v>Dev</v>
      </c>
      <c r="N477" s="31"/>
      <c r="P477" s="80"/>
    </row>
    <row r="478" spans="1:16" hidden="1" x14ac:dyDescent="0.35">
      <c r="A478" t="s">
        <v>439</v>
      </c>
      <c r="B478" t="s">
        <v>314</v>
      </c>
      <c r="C478" t="s">
        <v>358</v>
      </c>
      <c r="D478" t="s">
        <v>366</v>
      </c>
      <c r="E478">
        <v>61105</v>
      </c>
      <c r="F478" t="s">
        <v>370</v>
      </c>
      <c r="G478" s="30">
        <v>15184678.460000001</v>
      </c>
      <c r="H478" s="68">
        <v>4485062.24</v>
      </c>
      <c r="I478" t="str">
        <f>_xlfn.XLOOKUP(E478,Index!$O:$O,Index!$P:$P,)</f>
        <v>R&amp;D</v>
      </c>
      <c r="J478" t="str">
        <f>_xlfn.XLOOKUP(E478,Index!$O:$O,Index!$R:$R,)</f>
        <v>Payroll &amp; Payroll related</v>
      </c>
      <c r="K478" t="str">
        <f>_xlfn.XLOOKUP(E478,Index!$O:$O,Index!$T:$T,)</f>
        <v>Dev</v>
      </c>
      <c r="N478" s="31"/>
      <c r="P478" s="80"/>
    </row>
    <row r="479" spans="1:16" hidden="1" x14ac:dyDescent="0.35">
      <c r="A479" t="s">
        <v>439</v>
      </c>
      <c r="B479" t="s">
        <v>314</v>
      </c>
      <c r="C479" t="s">
        <v>358</v>
      </c>
      <c r="D479" t="s">
        <v>366</v>
      </c>
      <c r="E479">
        <v>61106</v>
      </c>
      <c r="F479" t="s">
        <v>371</v>
      </c>
      <c r="G479" s="30">
        <v>1062743.8899999999</v>
      </c>
      <c r="H479" s="68">
        <v>313991.67</v>
      </c>
      <c r="I479" t="str">
        <f>_xlfn.XLOOKUP(E479,Index!$O:$O,Index!$P:$P,)</f>
        <v>R&amp;D</v>
      </c>
      <c r="J479" t="str">
        <f>_xlfn.XLOOKUP(E479,Index!$O:$O,Index!$R:$R,)</f>
        <v>Payroll &amp; Payroll related</v>
      </c>
      <c r="K479" t="str">
        <f>_xlfn.XLOOKUP(E479,Index!$O:$O,Index!$T:$T,)</f>
        <v>Dev</v>
      </c>
      <c r="N479" s="31"/>
      <c r="P479" s="80"/>
    </row>
    <row r="480" spans="1:16" hidden="1" x14ac:dyDescent="0.35">
      <c r="A480" t="s">
        <v>439</v>
      </c>
      <c r="B480" t="s">
        <v>314</v>
      </c>
      <c r="C480" t="s">
        <v>358</v>
      </c>
      <c r="D480" t="s">
        <v>366</v>
      </c>
      <c r="E480">
        <v>61110</v>
      </c>
      <c r="F480" t="s">
        <v>1866</v>
      </c>
      <c r="G480" s="30">
        <v>68281.59</v>
      </c>
      <c r="H480" s="68">
        <v>19403.689999999999</v>
      </c>
      <c r="I480" t="str">
        <f>_xlfn.XLOOKUP(E480,Index!$O:$O,Index!$P:$P,)</f>
        <v>R&amp;D</v>
      </c>
      <c r="J480" t="str">
        <f>_xlfn.XLOOKUP(E480,Index!$O:$O,Index!$R:$R,)</f>
        <v>Payroll &amp; Payroll related</v>
      </c>
      <c r="K480">
        <f>_xlfn.XLOOKUP(E480,Index!$O:$O,Index!$T:$T,)</f>
        <v>0</v>
      </c>
      <c r="N480" s="31"/>
      <c r="P480" s="80"/>
    </row>
    <row r="481" spans="1:16" hidden="1" x14ac:dyDescent="0.35">
      <c r="A481" t="s">
        <v>439</v>
      </c>
      <c r="B481" t="s">
        <v>314</v>
      </c>
      <c r="C481" t="s">
        <v>358</v>
      </c>
      <c r="D481" t="s">
        <v>366</v>
      </c>
      <c r="E481">
        <v>61111</v>
      </c>
      <c r="F481" t="s">
        <v>372</v>
      </c>
      <c r="G481" s="30">
        <v>47174.03</v>
      </c>
      <c r="H481" s="68">
        <v>13943.13</v>
      </c>
      <c r="I481" t="str">
        <f>_xlfn.XLOOKUP(E481,Index!$O:$O,Index!$P:$P,)</f>
        <v>R&amp;D</v>
      </c>
      <c r="J481" t="str">
        <f>_xlfn.XLOOKUP(E481,Index!$O:$O,Index!$R:$R,)</f>
        <v>Payroll &amp; Payroll related</v>
      </c>
      <c r="K481" t="str">
        <f>_xlfn.XLOOKUP(E481,Index!$O:$O,Index!$T:$T,)</f>
        <v>Dev</v>
      </c>
      <c r="N481" s="31"/>
      <c r="P481" s="80"/>
    </row>
    <row r="482" spans="1:16" hidden="1" x14ac:dyDescent="0.35">
      <c r="A482" t="s">
        <v>439</v>
      </c>
      <c r="B482" t="s">
        <v>314</v>
      </c>
      <c r="C482" t="s">
        <v>358</v>
      </c>
      <c r="D482" t="s">
        <v>366</v>
      </c>
      <c r="E482">
        <v>61112</v>
      </c>
      <c r="F482" t="s">
        <v>1880</v>
      </c>
      <c r="G482" s="30">
        <v>-261993.63</v>
      </c>
      <c r="H482" s="68">
        <v>-74451.16</v>
      </c>
      <c r="I482" t="str">
        <f>_xlfn.XLOOKUP(E482,Index!$O:$O,Index!$P:$P,)</f>
        <v>R&amp;D</v>
      </c>
      <c r="J482" t="str">
        <f>_xlfn.XLOOKUP(E482,Index!$O:$O,Index!$R:$R,)</f>
        <v>Payroll &amp; Payroll related</v>
      </c>
      <c r="K482">
        <f>_xlfn.XLOOKUP(E482,Index!$O:$O,Index!$T:$T,)</f>
        <v>0</v>
      </c>
      <c r="N482" s="31"/>
      <c r="P482" s="80"/>
    </row>
    <row r="483" spans="1:16" hidden="1" x14ac:dyDescent="0.35">
      <c r="A483" t="s">
        <v>439</v>
      </c>
      <c r="B483" t="s">
        <v>314</v>
      </c>
      <c r="C483" t="s">
        <v>358</v>
      </c>
      <c r="D483" t="s">
        <v>366</v>
      </c>
      <c r="E483">
        <v>61113</v>
      </c>
      <c r="F483" t="s">
        <v>1514</v>
      </c>
      <c r="G483" s="30">
        <v>38091.120000000003</v>
      </c>
      <c r="H483" s="68">
        <v>11993.42</v>
      </c>
      <c r="I483" t="str">
        <f>_xlfn.XLOOKUP(E483,Index!$O:$O,Index!$P:$P,)</f>
        <v>R&amp;D</v>
      </c>
      <c r="J483" t="str">
        <f>_xlfn.XLOOKUP(E483,Index!$O:$O,Index!$R:$R,)</f>
        <v>Payroll &amp; Payroll related</v>
      </c>
      <c r="K483">
        <f>_xlfn.XLOOKUP(E483,Index!$O:$O,Index!$T:$T,)</f>
        <v>0</v>
      </c>
      <c r="N483" s="31"/>
      <c r="P483" s="80"/>
    </row>
    <row r="484" spans="1:16" hidden="1" x14ac:dyDescent="0.35">
      <c r="A484" t="s">
        <v>439</v>
      </c>
      <c r="B484" t="s">
        <v>314</v>
      </c>
      <c r="C484" t="s">
        <v>358</v>
      </c>
      <c r="D484" t="s">
        <v>366</v>
      </c>
      <c r="E484">
        <v>61114</v>
      </c>
      <c r="F484" t="s">
        <v>1317</v>
      </c>
      <c r="G484" s="30">
        <v>2710</v>
      </c>
      <c r="H484" s="68">
        <v>821.46</v>
      </c>
      <c r="I484" t="str">
        <f>_xlfn.XLOOKUP(E484,Index!$O:$O,Index!$P:$P,)</f>
        <v>G&amp;A</v>
      </c>
      <c r="J484" t="str">
        <f>_xlfn.XLOOKUP(E484,Index!$O:$O,Index!$R:$R,)</f>
        <v>Software</v>
      </c>
      <c r="K484">
        <f>_xlfn.XLOOKUP(E484,Index!$O:$O,Index!$T:$T,)</f>
        <v>0</v>
      </c>
      <c r="N484" s="31"/>
      <c r="P484" s="80"/>
    </row>
    <row r="485" spans="1:16" hidden="1" x14ac:dyDescent="0.35">
      <c r="A485" t="s">
        <v>439</v>
      </c>
      <c r="B485" t="s">
        <v>314</v>
      </c>
      <c r="C485" t="s">
        <v>358</v>
      </c>
      <c r="D485" t="s">
        <v>366</v>
      </c>
      <c r="E485">
        <v>61117</v>
      </c>
      <c r="F485" t="s">
        <v>20052</v>
      </c>
      <c r="G485" s="30">
        <v>2640066.9700000002</v>
      </c>
      <c r="H485" s="68">
        <v>750232.16</v>
      </c>
      <c r="I485" t="str">
        <f>_xlfn.XLOOKUP(E485,Index!$O:$O,Index!$P:$P,)</f>
        <v>R&amp;D</v>
      </c>
      <c r="J485" t="str">
        <f>_xlfn.XLOOKUP(E485,Index!$O:$O,Index!$R:$R,)</f>
        <v>Payroll &amp; Payroll related</v>
      </c>
      <c r="K485">
        <f>_xlfn.XLOOKUP(E485,Index!$O:$O,Index!$T:$T,)</f>
        <v>0</v>
      </c>
      <c r="N485" s="31"/>
      <c r="P485" s="80"/>
    </row>
    <row r="486" spans="1:16" hidden="1" x14ac:dyDescent="0.35">
      <c r="A486" t="s">
        <v>439</v>
      </c>
      <c r="B486" t="s">
        <v>314</v>
      </c>
      <c r="C486" t="s">
        <v>358</v>
      </c>
      <c r="D486" t="s">
        <v>373</v>
      </c>
      <c r="E486">
        <v>61200</v>
      </c>
      <c r="F486" t="s">
        <v>374</v>
      </c>
      <c r="G486" s="30">
        <v>2916181.11</v>
      </c>
      <c r="H486" s="68">
        <v>858649.24</v>
      </c>
      <c r="I486" t="str">
        <f>_xlfn.XLOOKUP(E486,Index!$O:$O,Index!$P:$P,)</f>
        <v>Cost of Sales</v>
      </c>
      <c r="J486" t="str">
        <f>_xlfn.XLOOKUP(E486,Index!$O:$O,Index!$R:$R,)</f>
        <v>Payroll &amp; Payroll related</v>
      </c>
      <c r="K486">
        <f>_xlfn.XLOOKUP(E486,Index!$O:$O,Index!$T:$T,)</f>
        <v>0</v>
      </c>
      <c r="N486" s="31"/>
      <c r="P486" s="80"/>
    </row>
    <row r="487" spans="1:16" hidden="1" x14ac:dyDescent="0.35">
      <c r="A487" t="s">
        <v>439</v>
      </c>
      <c r="B487" t="s">
        <v>314</v>
      </c>
      <c r="C487" t="s">
        <v>358</v>
      </c>
      <c r="D487" t="s">
        <v>373</v>
      </c>
      <c r="E487">
        <v>61201</v>
      </c>
      <c r="F487" t="s">
        <v>1867</v>
      </c>
      <c r="G487" s="30">
        <v>15338.26</v>
      </c>
      <c r="H487" s="68">
        <v>4358.7</v>
      </c>
      <c r="I487" t="str">
        <f>_xlfn.XLOOKUP(E487,Index!$O:$O,Index!$P:$P,)</f>
        <v>Cost of Sales</v>
      </c>
      <c r="J487" t="str">
        <f>_xlfn.XLOOKUP(E487,Index!$O:$O,Index!$R:$R,)</f>
        <v>Payroll &amp; Payroll related</v>
      </c>
      <c r="K487">
        <f>_xlfn.XLOOKUP(E487,Index!$O:$O,Index!$T:$T,)</f>
        <v>0</v>
      </c>
      <c r="N487" s="31"/>
      <c r="P487" s="80"/>
    </row>
    <row r="488" spans="1:16" hidden="1" x14ac:dyDescent="0.35">
      <c r="A488" t="s">
        <v>439</v>
      </c>
      <c r="B488" t="s">
        <v>314</v>
      </c>
      <c r="C488" t="s">
        <v>358</v>
      </c>
      <c r="D488" t="s">
        <v>373</v>
      </c>
      <c r="E488">
        <v>61202</v>
      </c>
      <c r="F488" t="s">
        <v>375</v>
      </c>
      <c r="G488" s="30">
        <v>215458.83</v>
      </c>
      <c r="H488" s="68">
        <v>63628.3</v>
      </c>
      <c r="I488" t="str">
        <f>_xlfn.XLOOKUP(E488,Index!$O:$O,Index!$P:$P,)</f>
        <v>Cost of Sales</v>
      </c>
      <c r="J488" t="str">
        <f>_xlfn.XLOOKUP(E488,Index!$O:$O,Index!$R:$R,)</f>
        <v>Payroll &amp; Payroll related</v>
      </c>
      <c r="K488">
        <f>_xlfn.XLOOKUP(E488,Index!$O:$O,Index!$T:$T,)</f>
        <v>0</v>
      </c>
      <c r="N488" s="31"/>
      <c r="P488" s="80"/>
    </row>
    <row r="489" spans="1:16" hidden="1" x14ac:dyDescent="0.35">
      <c r="A489" t="s">
        <v>439</v>
      </c>
      <c r="B489" t="s">
        <v>314</v>
      </c>
      <c r="C489" t="s">
        <v>358</v>
      </c>
      <c r="D489" t="s">
        <v>373</v>
      </c>
      <c r="E489">
        <v>61209</v>
      </c>
      <c r="F489" t="s">
        <v>376</v>
      </c>
      <c r="G489" s="30">
        <v>224094.51</v>
      </c>
      <c r="H489" s="68">
        <v>66023.77</v>
      </c>
      <c r="I489" t="str">
        <f>_xlfn.XLOOKUP(E489,Index!$O:$O,Index!$P:$P,)</f>
        <v>Cost of Sales</v>
      </c>
      <c r="J489" t="str">
        <f>_xlfn.XLOOKUP(E489,Index!$O:$O,Index!$R:$R,)</f>
        <v>Payroll &amp; Payroll related</v>
      </c>
      <c r="K489">
        <f>_xlfn.XLOOKUP(E489,Index!$O:$O,Index!$T:$T,)</f>
        <v>0</v>
      </c>
      <c r="N489" s="31"/>
      <c r="P489" s="80"/>
    </row>
    <row r="490" spans="1:16" hidden="1" x14ac:dyDescent="0.35">
      <c r="A490" t="s">
        <v>439</v>
      </c>
      <c r="B490" t="s">
        <v>314</v>
      </c>
      <c r="C490" t="s">
        <v>358</v>
      </c>
      <c r="D490" t="s">
        <v>373</v>
      </c>
      <c r="E490">
        <v>61210</v>
      </c>
      <c r="F490" t="s">
        <v>377</v>
      </c>
      <c r="G490" s="30">
        <v>167219.76999999999</v>
      </c>
      <c r="H490" s="68">
        <v>49249.5</v>
      </c>
      <c r="I490" t="str">
        <f>_xlfn.XLOOKUP(E490,Index!$O:$O,Index!$P:$P,)</f>
        <v>Cost of Sales</v>
      </c>
      <c r="J490" t="str">
        <f>_xlfn.XLOOKUP(E490,Index!$O:$O,Index!$R:$R,)</f>
        <v>Payroll &amp; Payroll related</v>
      </c>
      <c r="K490">
        <f>_xlfn.XLOOKUP(E490,Index!$O:$O,Index!$T:$T,)</f>
        <v>0</v>
      </c>
      <c r="N490" s="31"/>
      <c r="P490" s="80"/>
    </row>
    <row r="491" spans="1:16" hidden="1" x14ac:dyDescent="0.35">
      <c r="A491" t="s">
        <v>439</v>
      </c>
      <c r="B491" t="s">
        <v>314</v>
      </c>
      <c r="C491" t="s">
        <v>358</v>
      </c>
      <c r="D491" t="s">
        <v>373</v>
      </c>
      <c r="E491">
        <v>61211</v>
      </c>
      <c r="F491" t="s">
        <v>378</v>
      </c>
      <c r="G491" s="30">
        <v>109744.35</v>
      </c>
      <c r="H491" s="68">
        <v>32265.5</v>
      </c>
      <c r="I491" t="str">
        <f>_xlfn.XLOOKUP(E491,Index!$O:$O,Index!$P:$P,)</f>
        <v>Cost of Sales</v>
      </c>
      <c r="J491" t="str">
        <f>_xlfn.XLOOKUP(E491,Index!$O:$O,Index!$R:$R,)</f>
        <v>Payroll &amp; Payroll related</v>
      </c>
      <c r="K491">
        <f>_xlfn.XLOOKUP(E491,Index!$O:$O,Index!$T:$T,)</f>
        <v>0</v>
      </c>
      <c r="N491" s="31"/>
      <c r="P491" s="80"/>
    </row>
    <row r="492" spans="1:16" hidden="1" x14ac:dyDescent="0.35">
      <c r="A492" t="s">
        <v>439</v>
      </c>
      <c r="B492" t="s">
        <v>314</v>
      </c>
      <c r="C492" t="s">
        <v>358</v>
      </c>
      <c r="D492" t="s">
        <v>373</v>
      </c>
      <c r="E492">
        <v>61213</v>
      </c>
      <c r="F492" t="s">
        <v>1515</v>
      </c>
      <c r="G492" s="30">
        <v>94000</v>
      </c>
      <c r="H492" s="68">
        <v>28619.47</v>
      </c>
      <c r="I492" t="str">
        <f>_xlfn.XLOOKUP(E492,Index!$O:$O,Index!$P:$P,)</f>
        <v>Cost of Sales</v>
      </c>
      <c r="J492" t="str">
        <f>_xlfn.XLOOKUP(E492,Index!$O:$O,Index!$R:$R,)</f>
        <v>Payroll &amp; Payroll related</v>
      </c>
      <c r="K492">
        <f>_xlfn.XLOOKUP(E492,Index!$O:$O,Index!$T:$T,)</f>
        <v>0</v>
      </c>
      <c r="N492" s="31"/>
      <c r="P492" s="80"/>
    </row>
    <row r="493" spans="1:16" hidden="1" x14ac:dyDescent="0.35">
      <c r="A493" t="s">
        <v>439</v>
      </c>
      <c r="B493" t="s">
        <v>314</v>
      </c>
      <c r="C493" t="s">
        <v>358</v>
      </c>
      <c r="D493" t="s">
        <v>373</v>
      </c>
      <c r="E493">
        <v>61214</v>
      </c>
      <c r="F493" t="s">
        <v>379</v>
      </c>
      <c r="G493" s="30">
        <v>7643.88</v>
      </c>
      <c r="H493" s="68">
        <v>2269.63</v>
      </c>
      <c r="I493" t="str">
        <f>_xlfn.XLOOKUP(E493,Index!$O:$O,Index!$P:$P,)</f>
        <v>Cost of Sales</v>
      </c>
      <c r="J493" t="str">
        <f>_xlfn.XLOOKUP(E493,Index!$O:$O,Index!$R:$R,)</f>
        <v>Payroll &amp; Payroll related</v>
      </c>
      <c r="K493">
        <f>_xlfn.XLOOKUP(E493,Index!$O:$O,Index!$T:$T,)</f>
        <v>0</v>
      </c>
      <c r="N493" s="31"/>
      <c r="P493" s="80"/>
    </row>
    <row r="494" spans="1:16" hidden="1" x14ac:dyDescent="0.35">
      <c r="A494" t="s">
        <v>439</v>
      </c>
      <c r="B494" t="s">
        <v>314</v>
      </c>
      <c r="C494" t="s">
        <v>358</v>
      </c>
      <c r="D494" t="s">
        <v>373</v>
      </c>
      <c r="E494">
        <v>61220</v>
      </c>
      <c r="F494" t="s">
        <v>1516</v>
      </c>
      <c r="G494" s="30">
        <v>107150.26</v>
      </c>
      <c r="H494" s="68">
        <v>32587.88</v>
      </c>
      <c r="I494" t="str">
        <f>_xlfn.XLOOKUP(E494,Index!$O:$O,Index!$P:$P,)</f>
        <v>Cost of Sales</v>
      </c>
      <c r="J494" t="str">
        <f>_xlfn.XLOOKUP(E494,Index!$O:$O,Index!$R:$R,)</f>
        <v>Payroll &amp; Payroll related</v>
      </c>
      <c r="K494">
        <f>_xlfn.XLOOKUP(E494,Index!$O:$O,Index!$T:$T,)</f>
        <v>0</v>
      </c>
      <c r="N494" s="31"/>
      <c r="P494" s="80"/>
    </row>
    <row r="495" spans="1:16" hidden="1" x14ac:dyDescent="0.35">
      <c r="A495" t="s">
        <v>439</v>
      </c>
      <c r="B495" t="s">
        <v>314</v>
      </c>
      <c r="C495" t="s">
        <v>358</v>
      </c>
      <c r="D495" t="s">
        <v>380</v>
      </c>
      <c r="E495">
        <v>61300</v>
      </c>
      <c r="F495" t="s">
        <v>381</v>
      </c>
      <c r="G495" s="30">
        <v>-635236.92000000004</v>
      </c>
      <c r="H495" s="68">
        <v>-140858.1</v>
      </c>
      <c r="I495" t="str">
        <f>_xlfn.XLOOKUP(E495,Index!$O:$O,Index!$P:$P,)</f>
        <v>Sales</v>
      </c>
      <c r="J495" t="str">
        <f>_xlfn.XLOOKUP(E495,Index!$O:$O,Index!$R:$R,)</f>
        <v>Payroll &amp; Payroll related</v>
      </c>
      <c r="K495">
        <f>_xlfn.XLOOKUP(E495,Index!$O:$O,Index!$T:$T,)</f>
        <v>0</v>
      </c>
      <c r="N495" s="31"/>
      <c r="P495" s="80"/>
    </row>
    <row r="496" spans="1:16" hidden="1" x14ac:dyDescent="0.35">
      <c r="A496" t="s">
        <v>439</v>
      </c>
      <c r="B496" t="s">
        <v>314</v>
      </c>
      <c r="C496" t="s">
        <v>358</v>
      </c>
      <c r="D496" t="s">
        <v>380</v>
      </c>
      <c r="E496">
        <v>61301</v>
      </c>
      <c r="F496" t="s">
        <v>1868</v>
      </c>
      <c r="G496" s="30">
        <v>19831.96</v>
      </c>
      <c r="H496" s="68">
        <v>5635.68</v>
      </c>
      <c r="I496" t="str">
        <f>_xlfn.XLOOKUP(E496,Index!$O:$O,Index!$P:$P,)</f>
        <v>Sales</v>
      </c>
      <c r="J496" t="str">
        <f>_xlfn.XLOOKUP(E496,Index!$O:$O,Index!$R:$R,)</f>
        <v>Payroll &amp; Payroll related</v>
      </c>
      <c r="K496">
        <f>_xlfn.XLOOKUP(E496,Index!$O:$O,Index!$T:$T,)</f>
        <v>0</v>
      </c>
      <c r="N496" s="31"/>
      <c r="P496" s="80"/>
    </row>
    <row r="497" spans="1:16" hidden="1" x14ac:dyDescent="0.35">
      <c r="A497" t="s">
        <v>439</v>
      </c>
      <c r="B497" t="s">
        <v>314</v>
      </c>
      <c r="C497" t="s">
        <v>358</v>
      </c>
      <c r="D497" t="s">
        <v>380</v>
      </c>
      <c r="E497">
        <v>61302</v>
      </c>
      <c r="F497" t="s">
        <v>382</v>
      </c>
      <c r="G497" s="30">
        <v>244402.14</v>
      </c>
      <c r="H497" s="68">
        <v>72544.08</v>
      </c>
      <c r="I497" t="str">
        <f>_xlfn.XLOOKUP(E497,Index!$O:$O,Index!$P:$P,)</f>
        <v>Sales</v>
      </c>
      <c r="J497" t="str">
        <f>_xlfn.XLOOKUP(E497,Index!$O:$O,Index!$R:$R,)</f>
        <v>Payroll &amp; Payroll related</v>
      </c>
      <c r="K497">
        <f>_xlfn.XLOOKUP(E497,Index!$O:$O,Index!$T:$T,)</f>
        <v>0</v>
      </c>
      <c r="N497" s="31"/>
      <c r="P497" s="80"/>
    </row>
    <row r="498" spans="1:16" hidden="1" x14ac:dyDescent="0.35">
      <c r="A498" t="s">
        <v>439</v>
      </c>
      <c r="B498" t="s">
        <v>314</v>
      </c>
      <c r="C498" t="s">
        <v>358</v>
      </c>
      <c r="D498" t="s">
        <v>380</v>
      </c>
      <c r="E498">
        <v>61303</v>
      </c>
      <c r="F498" t="s">
        <v>20258</v>
      </c>
      <c r="G498" s="30">
        <v>175202.49</v>
      </c>
      <c r="H498" s="68">
        <v>49787.58</v>
      </c>
      <c r="I498" t="str">
        <f>_xlfn.XLOOKUP(E498,Index!$O:$O,Index!$P:$P,)</f>
        <v>Sales</v>
      </c>
      <c r="J498" t="str">
        <f>_xlfn.XLOOKUP(E498,Index!$O:$O,Index!$R:$R,)</f>
        <v>Payroll &amp; Payroll related</v>
      </c>
      <c r="K498">
        <f>_xlfn.XLOOKUP(E498,Index!$O:$O,Index!$T:$T,)</f>
        <v>0</v>
      </c>
      <c r="N498" s="31"/>
      <c r="P498" s="80"/>
    </row>
    <row r="499" spans="1:16" hidden="1" x14ac:dyDescent="0.35">
      <c r="A499" t="s">
        <v>439</v>
      </c>
      <c r="B499" t="s">
        <v>314</v>
      </c>
      <c r="C499" t="s">
        <v>358</v>
      </c>
      <c r="D499" t="s">
        <v>380</v>
      </c>
      <c r="E499">
        <v>61309</v>
      </c>
      <c r="F499" t="s">
        <v>383</v>
      </c>
      <c r="G499" s="30">
        <v>248369.66</v>
      </c>
      <c r="H499" s="68">
        <v>73583.63</v>
      </c>
      <c r="I499" t="str">
        <f>_xlfn.XLOOKUP(E499,Index!$O:$O,Index!$P:$P,)</f>
        <v>Sales</v>
      </c>
      <c r="J499" t="str">
        <f>_xlfn.XLOOKUP(E499,Index!$O:$O,Index!$R:$R,)</f>
        <v>Payroll &amp; Payroll related</v>
      </c>
      <c r="K499">
        <f>_xlfn.XLOOKUP(E499,Index!$O:$O,Index!$T:$T,)</f>
        <v>0</v>
      </c>
      <c r="N499" s="31"/>
      <c r="P499" s="80"/>
    </row>
    <row r="500" spans="1:16" hidden="1" x14ac:dyDescent="0.35">
      <c r="A500" t="s">
        <v>439</v>
      </c>
      <c r="B500" t="s">
        <v>314</v>
      </c>
      <c r="C500" t="s">
        <v>358</v>
      </c>
      <c r="D500" t="s">
        <v>380</v>
      </c>
      <c r="E500">
        <v>61310</v>
      </c>
      <c r="F500" t="s">
        <v>384</v>
      </c>
      <c r="G500" s="30">
        <v>186167.9</v>
      </c>
      <c r="H500" s="68">
        <v>55150.1</v>
      </c>
      <c r="I500" t="str">
        <f>_xlfn.XLOOKUP(E500,Index!$O:$O,Index!$P:$P,)</f>
        <v>Sales</v>
      </c>
      <c r="J500" t="str">
        <f>_xlfn.XLOOKUP(E500,Index!$O:$O,Index!$R:$R,)</f>
        <v>Payroll &amp; Payroll related</v>
      </c>
      <c r="K500">
        <f>_xlfn.XLOOKUP(E500,Index!$O:$O,Index!$T:$T,)</f>
        <v>0</v>
      </c>
      <c r="N500" s="31"/>
      <c r="P500" s="80"/>
    </row>
    <row r="501" spans="1:16" hidden="1" x14ac:dyDescent="0.35">
      <c r="A501" t="s">
        <v>439</v>
      </c>
      <c r="B501" t="s">
        <v>314</v>
      </c>
      <c r="C501" t="s">
        <v>358</v>
      </c>
      <c r="D501" t="s">
        <v>380</v>
      </c>
      <c r="E501">
        <v>61311</v>
      </c>
      <c r="F501" t="s">
        <v>385</v>
      </c>
      <c r="G501" s="30">
        <v>105294.34</v>
      </c>
      <c r="H501" s="68">
        <v>31206.74</v>
      </c>
      <c r="I501" t="str">
        <f>_xlfn.XLOOKUP(E501,Index!$O:$O,Index!$P:$P,)</f>
        <v>Sales</v>
      </c>
      <c r="J501" t="str">
        <f>_xlfn.XLOOKUP(E501,Index!$O:$O,Index!$R:$R,)</f>
        <v>Payroll &amp; Payroll related</v>
      </c>
      <c r="K501">
        <f>_xlfn.XLOOKUP(E501,Index!$O:$O,Index!$T:$T,)</f>
        <v>0</v>
      </c>
      <c r="N501" s="31"/>
      <c r="P501" s="80"/>
    </row>
    <row r="502" spans="1:16" hidden="1" x14ac:dyDescent="0.35">
      <c r="A502" t="s">
        <v>439</v>
      </c>
      <c r="B502" t="s">
        <v>314</v>
      </c>
      <c r="C502" t="s">
        <v>358</v>
      </c>
      <c r="D502" t="s">
        <v>380</v>
      </c>
      <c r="E502">
        <v>61313</v>
      </c>
      <c r="F502" t="s">
        <v>1517</v>
      </c>
      <c r="G502" s="30">
        <v>64000</v>
      </c>
      <c r="H502" s="68">
        <v>18926.12</v>
      </c>
      <c r="I502" t="str">
        <f>_xlfn.XLOOKUP(E502,Index!$O:$O,Index!$P:$P,)</f>
        <v>Sales</v>
      </c>
      <c r="J502" t="str">
        <f>_xlfn.XLOOKUP(E502,Index!$O:$O,Index!$R:$R,)</f>
        <v>Payroll &amp; Payroll related</v>
      </c>
      <c r="K502">
        <f>_xlfn.XLOOKUP(E502,Index!$O:$O,Index!$T:$T,)</f>
        <v>0</v>
      </c>
      <c r="N502" s="31"/>
      <c r="P502" s="80"/>
    </row>
    <row r="503" spans="1:16" hidden="1" x14ac:dyDescent="0.35">
      <c r="A503" t="s">
        <v>439</v>
      </c>
      <c r="B503" t="s">
        <v>314</v>
      </c>
      <c r="C503" t="s">
        <v>358</v>
      </c>
      <c r="D503" t="s">
        <v>380</v>
      </c>
      <c r="E503">
        <v>61316</v>
      </c>
      <c r="F503" t="s">
        <v>386</v>
      </c>
      <c r="G503" s="30">
        <v>7637.96</v>
      </c>
      <c r="H503" s="68">
        <v>2268.1</v>
      </c>
      <c r="I503" t="str">
        <f>_xlfn.XLOOKUP(E503,Index!$O:$O,Index!$P:$P,)</f>
        <v>Sales</v>
      </c>
      <c r="J503" t="str">
        <f>_xlfn.XLOOKUP(E503,Index!$O:$O,Index!$R:$R,)</f>
        <v>Payroll &amp; Payroll related</v>
      </c>
      <c r="K503">
        <f>_xlfn.XLOOKUP(E503,Index!$O:$O,Index!$T:$T,)</f>
        <v>0</v>
      </c>
      <c r="N503" s="31"/>
      <c r="P503" s="80"/>
    </row>
    <row r="504" spans="1:16" hidden="1" x14ac:dyDescent="0.35">
      <c r="A504" t="s">
        <v>439</v>
      </c>
      <c r="B504" t="s">
        <v>314</v>
      </c>
      <c r="C504" t="s">
        <v>358</v>
      </c>
      <c r="D504" t="s">
        <v>380</v>
      </c>
      <c r="E504">
        <v>61317</v>
      </c>
      <c r="F504" t="s">
        <v>20053</v>
      </c>
      <c r="G504" s="30">
        <v>326658.07</v>
      </c>
      <c r="H504" s="68">
        <v>92826.96</v>
      </c>
      <c r="I504" t="str">
        <f>_xlfn.XLOOKUP(E504,Index!$O:$O,Index!$P:$P,)</f>
        <v>Sales</v>
      </c>
      <c r="J504" t="str">
        <f>_xlfn.XLOOKUP(E504,Index!$O:$O,Index!$R:$R,)</f>
        <v>Payroll &amp; Payroll related</v>
      </c>
      <c r="K504">
        <f>_xlfn.XLOOKUP(E504,Index!$O:$O,Index!$T:$T,)</f>
        <v>0</v>
      </c>
      <c r="N504" s="31"/>
      <c r="P504" s="80"/>
    </row>
    <row r="505" spans="1:16" hidden="1" x14ac:dyDescent="0.35">
      <c r="A505" t="s">
        <v>439</v>
      </c>
      <c r="B505" t="s">
        <v>314</v>
      </c>
      <c r="C505" t="s">
        <v>358</v>
      </c>
      <c r="D505" t="s">
        <v>380</v>
      </c>
      <c r="E505">
        <v>61318</v>
      </c>
      <c r="F505" t="s">
        <v>1518</v>
      </c>
      <c r="G505" s="30">
        <v>849649.71</v>
      </c>
      <c r="H505" s="68">
        <v>258015.27</v>
      </c>
      <c r="I505" t="str">
        <f>_xlfn.XLOOKUP(E505,Index!$O:$O,Index!$P:$P,)</f>
        <v>Sales</v>
      </c>
      <c r="J505" t="str">
        <f>_xlfn.XLOOKUP(E505,Index!$O:$O,Index!$R:$R,)</f>
        <v>Payroll &amp; Payroll related</v>
      </c>
      <c r="K505">
        <f>_xlfn.XLOOKUP(E505,Index!$O:$O,Index!$T:$T,)</f>
        <v>0</v>
      </c>
      <c r="N505" s="31"/>
      <c r="P505" s="80"/>
    </row>
    <row r="506" spans="1:16" hidden="1" x14ac:dyDescent="0.35">
      <c r="A506" t="s">
        <v>439</v>
      </c>
      <c r="B506" t="s">
        <v>314</v>
      </c>
      <c r="C506" t="s">
        <v>358</v>
      </c>
      <c r="D506" t="s">
        <v>387</v>
      </c>
      <c r="E506">
        <v>10027</v>
      </c>
      <c r="F506" t="s">
        <v>1519</v>
      </c>
      <c r="G506" s="30">
        <v>7056.86</v>
      </c>
      <c r="H506" s="68">
        <v>2007.5</v>
      </c>
      <c r="I506" t="str">
        <f>_xlfn.XLOOKUP(E506,Index!$O:$O,Index!$P:$P,)</f>
        <v>Cost of Sales</v>
      </c>
      <c r="J506" t="str">
        <f>_xlfn.XLOOKUP(E506,Index!$O:$O,Index!$R:$R,)</f>
        <v>T&amp;E</v>
      </c>
      <c r="K506">
        <f>_xlfn.XLOOKUP(E506,Index!$O:$O,Index!$T:$T,)</f>
        <v>0</v>
      </c>
      <c r="N506" s="31"/>
      <c r="P506" s="80"/>
    </row>
    <row r="507" spans="1:16" hidden="1" x14ac:dyDescent="0.35">
      <c r="A507" t="s">
        <v>439</v>
      </c>
      <c r="B507" t="s">
        <v>314</v>
      </c>
      <c r="C507" t="s">
        <v>358</v>
      </c>
      <c r="D507" t="s">
        <v>387</v>
      </c>
      <c r="E507">
        <v>10052</v>
      </c>
      <c r="F507" t="s">
        <v>1520</v>
      </c>
      <c r="G507" s="30">
        <v>11273.19</v>
      </c>
      <c r="H507" s="68">
        <v>3179.1</v>
      </c>
      <c r="I507" t="str">
        <f>_xlfn.XLOOKUP(E507,Index!$O:$O,Index!$P:$P,)</f>
        <v>Cost of Sales</v>
      </c>
      <c r="J507" t="str">
        <f>_xlfn.XLOOKUP(E507,Index!$O:$O,Index!$R:$R,)</f>
        <v>T&amp;E</v>
      </c>
      <c r="K507">
        <f>_xlfn.XLOOKUP(E507,Index!$O:$O,Index!$T:$T,)</f>
        <v>0</v>
      </c>
      <c r="N507" s="31"/>
      <c r="P507" s="80"/>
    </row>
    <row r="508" spans="1:16" hidden="1" x14ac:dyDescent="0.35">
      <c r="A508" t="s">
        <v>439</v>
      </c>
      <c r="B508" t="s">
        <v>314</v>
      </c>
      <c r="C508" t="s">
        <v>358</v>
      </c>
      <c r="D508" t="s">
        <v>387</v>
      </c>
      <c r="E508">
        <v>10054</v>
      </c>
      <c r="F508" t="s">
        <v>1521</v>
      </c>
      <c r="G508" s="30">
        <v>9150.76</v>
      </c>
      <c r="H508" s="68">
        <v>2590.48</v>
      </c>
      <c r="I508" t="str">
        <f>_xlfn.XLOOKUP(E508,Index!$O:$O,Index!$P:$P,)</f>
        <v>R&amp;D</v>
      </c>
      <c r="J508" t="str">
        <f>_xlfn.XLOOKUP(E508,Index!$O:$O,Index!$R:$R,)</f>
        <v>T&amp;E</v>
      </c>
      <c r="K508">
        <f>_xlfn.XLOOKUP(E508,Index!$O:$O,Index!$T:$T,)</f>
        <v>0</v>
      </c>
      <c r="N508" s="31"/>
      <c r="P508" s="80"/>
    </row>
    <row r="509" spans="1:16" hidden="1" x14ac:dyDescent="0.35">
      <c r="A509" t="s">
        <v>439</v>
      </c>
      <c r="B509" t="s">
        <v>314</v>
      </c>
      <c r="C509" t="s">
        <v>358</v>
      </c>
      <c r="D509" t="s">
        <v>387</v>
      </c>
      <c r="E509">
        <v>10260</v>
      </c>
      <c r="F509" t="s">
        <v>1522</v>
      </c>
      <c r="G509" s="30">
        <v>8627.33</v>
      </c>
      <c r="H509" s="68">
        <v>2451.58</v>
      </c>
      <c r="I509" t="str">
        <f>_xlfn.XLOOKUP(E509,Index!$O:$O,Index!$P:$P,)</f>
        <v>Sales</v>
      </c>
      <c r="J509" t="str">
        <f>_xlfn.XLOOKUP(E509,Index!$O:$O,Index!$R:$R,)</f>
        <v>T&amp;E</v>
      </c>
      <c r="K509">
        <f>_xlfn.XLOOKUP(E509,Index!$O:$O,Index!$T:$T,)</f>
        <v>0</v>
      </c>
      <c r="N509" s="31"/>
      <c r="P509" s="80"/>
    </row>
    <row r="510" spans="1:16" hidden="1" x14ac:dyDescent="0.35">
      <c r="A510" t="s">
        <v>439</v>
      </c>
      <c r="B510" t="s">
        <v>314</v>
      </c>
      <c r="C510" t="s">
        <v>358</v>
      </c>
      <c r="D510" t="s">
        <v>387</v>
      </c>
      <c r="E510">
        <v>10261</v>
      </c>
      <c r="F510" t="s">
        <v>1523</v>
      </c>
      <c r="G510" s="30">
        <v>11098.75</v>
      </c>
      <c r="H510" s="68">
        <v>3161.29</v>
      </c>
      <c r="I510" t="str">
        <f>_xlfn.XLOOKUP(E510,Index!$O:$O,Index!$P:$P,)</f>
        <v>R&amp;D</v>
      </c>
      <c r="J510" t="str">
        <f>_xlfn.XLOOKUP(E510,Index!$O:$O,Index!$R:$R,)</f>
        <v>T&amp;E</v>
      </c>
      <c r="K510" t="str">
        <f>_xlfn.XLOOKUP(E510,Index!$O:$O,Index!$T:$T,)</f>
        <v>Product</v>
      </c>
      <c r="N510" s="31"/>
      <c r="P510" s="80"/>
    </row>
    <row r="511" spans="1:16" hidden="1" x14ac:dyDescent="0.35">
      <c r="A511" t="s">
        <v>439</v>
      </c>
      <c r="B511" t="s">
        <v>314</v>
      </c>
      <c r="C511" t="s">
        <v>358</v>
      </c>
      <c r="D511" t="s">
        <v>387</v>
      </c>
      <c r="E511">
        <v>10285</v>
      </c>
      <c r="F511" t="s">
        <v>1524</v>
      </c>
      <c r="G511" s="30">
        <v>8053.52</v>
      </c>
      <c r="H511" s="68">
        <v>2293.06</v>
      </c>
      <c r="I511" t="str">
        <f>_xlfn.XLOOKUP(E511,Index!$O:$O,Index!$P:$P,)</f>
        <v>Sales</v>
      </c>
      <c r="J511" t="str">
        <f>_xlfn.XLOOKUP(E511,Index!$O:$O,Index!$R:$R,)</f>
        <v>T&amp;E</v>
      </c>
      <c r="K511">
        <f>_xlfn.XLOOKUP(E511,Index!$O:$O,Index!$T:$T,)</f>
        <v>0</v>
      </c>
      <c r="N511" s="31"/>
      <c r="P511" s="80"/>
    </row>
    <row r="512" spans="1:16" hidden="1" x14ac:dyDescent="0.35">
      <c r="A512" t="s">
        <v>439</v>
      </c>
      <c r="B512" t="s">
        <v>314</v>
      </c>
      <c r="C512" t="s">
        <v>358</v>
      </c>
      <c r="D512" t="s">
        <v>387</v>
      </c>
      <c r="E512">
        <v>10286</v>
      </c>
      <c r="F512" t="s">
        <v>1525</v>
      </c>
      <c r="G512" s="30">
        <v>7704.29</v>
      </c>
      <c r="H512" s="68">
        <v>2195.5</v>
      </c>
      <c r="I512" t="str">
        <f>_xlfn.XLOOKUP(E512,Index!$O:$O,Index!$P:$P,)</f>
        <v>G&amp;A</v>
      </c>
      <c r="J512" t="str">
        <f>_xlfn.XLOOKUP(E512,Index!$O:$O,Index!$R:$R,)</f>
        <v>T&amp;E</v>
      </c>
      <c r="K512">
        <f>_xlfn.XLOOKUP(E512,Index!$O:$O,Index!$T:$T,)</f>
        <v>0</v>
      </c>
      <c r="N512" s="31"/>
      <c r="P512" s="80"/>
    </row>
    <row r="513" spans="1:16" hidden="1" x14ac:dyDescent="0.35">
      <c r="A513" t="s">
        <v>439</v>
      </c>
      <c r="B513" t="s">
        <v>314</v>
      </c>
      <c r="C513" t="s">
        <v>358</v>
      </c>
      <c r="D513" t="s">
        <v>387</v>
      </c>
      <c r="E513">
        <v>10287</v>
      </c>
      <c r="F513" t="s">
        <v>1526</v>
      </c>
      <c r="G513" s="30">
        <v>5663.61</v>
      </c>
      <c r="H513" s="68">
        <v>1615.4</v>
      </c>
      <c r="I513" t="str">
        <f>_xlfn.XLOOKUP(E513,Index!$O:$O,Index!$P:$P,)</f>
        <v>G&amp;A</v>
      </c>
      <c r="J513" t="str">
        <f>_xlfn.XLOOKUP(E513,Index!$O:$O,Index!$R:$R,)</f>
        <v>T&amp;E</v>
      </c>
      <c r="K513">
        <f>_xlfn.XLOOKUP(E513,Index!$O:$O,Index!$T:$T,)</f>
        <v>0</v>
      </c>
      <c r="N513" s="31"/>
      <c r="P513" s="80"/>
    </row>
    <row r="514" spans="1:16" hidden="1" x14ac:dyDescent="0.35">
      <c r="A514" t="s">
        <v>439</v>
      </c>
      <c r="B514" t="s">
        <v>314</v>
      </c>
      <c r="C514" t="s">
        <v>358</v>
      </c>
      <c r="D514" t="s">
        <v>387</v>
      </c>
      <c r="E514">
        <v>10360</v>
      </c>
      <c r="F514" t="s">
        <v>1527</v>
      </c>
      <c r="G514" s="30">
        <v>7664.96</v>
      </c>
      <c r="H514" s="68">
        <v>2158.54</v>
      </c>
      <c r="I514" t="str">
        <f>_xlfn.XLOOKUP(E514,Index!$O:$O,Index!$P:$P,)</f>
        <v>G&amp;A</v>
      </c>
      <c r="J514" t="str">
        <f>_xlfn.XLOOKUP(E514,Index!$O:$O,Index!$R:$R,)</f>
        <v>T&amp;E</v>
      </c>
      <c r="K514">
        <f>_xlfn.XLOOKUP(E514,Index!$O:$O,Index!$T:$T,)</f>
        <v>0</v>
      </c>
      <c r="N514" s="31"/>
      <c r="P514" s="80"/>
    </row>
    <row r="515" spans="1:16" hidden="1" x14ac:dyDescent="0.35">
      <c r="A515" t="s">
        <v>439</v>
      </c>
      <c r="B515" t="s">
        <v>314</v>
      </c>
      <c r="C515" t="s">
        <v>358</v>
      </c>
      <c r="D515" t="s">
        <v>387</v>
      </c>
      <c r="E515">
        <v>10558</v>
      </c>
      <c r="F515" t="s">
        <v>1528</v>
      </c>
      <c r="G515" s="30">
        <v>7549.35</v>
      </c>
      <c r="H515" s="68">
        <v>2154.25</v>
      </c>
      <c r="I515" t="str">
        <f>_xlfn.XLOOKUP(E515,Index!$O:$O,Index!$P:$P,)</f>
        <v>Sales</v>
      </c>
      <c r="J515" t="str">
        <f>_xlfn.XLOOKUP(E515,Index!$O:$O,Index!$R:$R,)</f>
        <v>T&amp;E</v>
      </c>
      <c r="K515">
        <f>_xlfn.XLOOKUP(E515,Index!$O:$O,Index!$T:$T,)</f>
        <v>0</v>
      </c>
      <c r="N515" s="31"/>
      <c r="P515" s="80"/>
    </row>
    <row r="516" spans="1:16" hidden="1" x14ac:dyDescent="0.35">
      <c r="A516" t="s">
        <v>439</v>
      </c>
      <c r="B516" t="s">
        <v>314</v>
      </c>
      <c r="C516" t="s">
        <v>358</v>
      </c>
      <c r="D516" t="s">
        <v>387</v>
      </c>
      <c r="E516">
        <v>10643</v>
      </c>
      <c r="F516" t="s">
        <v>1529</v>
      </c>
      <c r="G516" s="30">
        <v>11291.67</v>
      </c>
      <c r="H516" s="68">
        <v>3220.85</v>
      </c>
      <c r="I516" t="str">
        <f>_xlfn.XLOOKUP(E516,Index!$O:$O,Index!$P:$P,)</f>
        <v>Sales</v>
      </c>
      <c r="J516" t="str">
        <f>_xlfn.XLOOKUP(E516,Index!$O:$O,Index!$R:$R,)</f>
        <v>T&amp;E</v>
      </c>
      <c r="K516">
        <f>_xlfn.XLOOKUP(E516,Index!$O:$O,Index!$T:$T,)</f>
        <v>0</v>
      </c>
      <c r="N516" s="31"/>
      <c r="P516" s="80"/>
    </row>
    <row r="517" spans="1:16" hidden="1" x14ac:dyDescent="0.35">
      <c r="A517" t="s">
        <v>439</v>
      </c>
      <c r="B517" t="s">
        <v>314</v>
      </c>
      <c r="C517" t="s">
        <v>358</v>
      </c>
      <c r="D517" t="s">
        <v>387</v>
      </c>
      <c r="E517">
        <v>10644</v>
      </c>
      <c r="F517" t="s">
        <v>388</v>
      </c>
      <c r="G517" s="30">
        <v>19641.29</v>
      </c>
      <c r="H517" s="68">
        <v>5619.68</v>
      </c>
      <c r="I517" t="str">
        <f>_xlfn.XLOOKUP(E517,Index!$O:$O,Index!$P:$P,)</f>
        <v>R&amp;D</v>
      </c>
      <c r="J517" t="str">
        <f>_xlfn.XLOOKUP(E517,Index!$O:$O,Index!$R:$R,)</f>
        <v>T&amp;E</v>
      </c>
      <c r="K517" t="str">
        <f>_xlfn.XLOOKUP(E517,Index!$O:$O,Index!$T:$T,)</f>
        <v>Labs</v>
      </c>
      <c r="N517" s="31"/>
      <c r="P517" s="80"/>
    </row>
    <row r="518" spans="1:16" hidden="1" x14ac:dyDescent="0.35">
      <c r="A518" t="s">
        <v>439</v>
      </c>
      <c r="B518" t="s">
        <v>314</v>
      </c>
      <c r="C518" t="s">
        <v>358</v>
      </c>
      <c r="D518" t="s">
        <v>387</v>
      </c>
      <c r="E518">
        <v>10645</v>
      </c>
      <c r="F518" t="s">
        <v>708</v>
      </c>
      <c r="G518" s="30">
        <v>5091.79</v>
      </c>
      <c r="H518" s="68">
        <v>1475</v>
      </c>
      <c r="I518" t="str">
        <f>_xlfn.XLOOKUP(E518,Index!$O:$O,Index!$P:$P,)</f>
        <v>G&amp;A</v>
      </c>
      <c r="J518" t="str">
        <f>_xlfn.XLOOKUP(E518,Index!$O:$O,Index!$R:$R,)</f>
        <v>T&amp;E</v>
      </c>
      <c r="K518">
        <f>_xlfn.XLOOKUP(E518,Index!$O:$O,Index!$T:$T,)</f>
        <v>0</v>
      </c>
      <c r="N518" s="31"/>
      <c r="P518" s="80"/>
    </row>
    <row r="519" spans="1:16" hidden="1" x14ac:dyDescent="0.35">
      <c r="A519" t="s">
        <v>439</v>
      </c>
      <c r="B519" t="s">
        <v>314</v>
      </c>
      <c r="C519" t="s">
        <v>358</v>
      </c>
      <c r="D519" t="s">
        <v>387</v>
      </c>
      <c r="E519">
        <v>10895</v>
      </c>
      <c r="F519" t="s">
        <v>1530</v>
      </c>
      <c r="G519" s="30">
        <v>11303.07</v>
      </c>
      <c r="H519" s="68">
        <v>3233.58</v>
      </c>
      <c r="I519" t="str">
        <f>_xlfn.XLOOKUP(E519,Index!$O:$O,Index!$P:$P,)</f>
        <v>Sales</v>
      </c>
      <c r="J519" t="str">
        <f>_xlfn.XLOOKUP(E519,Index!$O:$O,Index!$R:$R,)</f>
        <v>T&amp;E</v>
      </c>
      <c r="K519">
        <f>_xlfn.XLOOKUP(E519,Index!$O:$O,Index!$T:$T,)</f>
        <v>0</v>
      </c>
      <c r="N519" s="31"/>
      <c r="P519" s="80"/>
    </row>
    <row r="520" spans="1:16" hidden="1" x14ac:dyDescent="0.35">
      <c r="A520" t="s">
        <v>439</v>
      </c>
      <c r="B520" t="s">
        <v>314</v>
      </c>
      <c r="C520" t="s">
        <v>358</v>
      </c>
      <c r="D520" t="s">
        <v>387</v>
      </c>
      <c r="E520">
        <v>14475</v>
      </c>
      <c r="F520" t="s">
        <v>20069</v>
      </c>
      <c r="G520" s="30">
        <v>124875.89</v>
      </c>
      <c r="H520" s="68">
        <v>35697.57</v>
      </c>
      <c r="I520" t="str">
        <f>_xlfn.XLOOKUP(E520,Index!$O:$O,Index!$P:$P,)</f>
        <v>Overhead</v>
      </c>
      <c r="J520">
        <f>_xlfn.XLOOKUP(E520,Index!$O:$O,Index!$R:$R,)</f>
        <v>0</v>
      </c>
      <c r="K520">
        <f>_xlfn.XLOOKUP(E520,Index!$O:$O,Index!$T:$T,)</f>
        <v>0</v>
      </c>
      <c r="N520" s="31"/>
      <c r="P520" s="80"/>
    </row>
    <row r="521" spans="1:16" hidden="1" x14ac:dyDescent="0.35">
      <c r="A521" t="s">
        <v>439</v>
      </c>
      <c r="B521" t="s">
        <v>314</v>
      </c>
      <c r="C521" t="s">
        <v>358</v>
      </c>
      <c r="D521" t="s">
        <v>387</v>
      </c>
      <c r="E521">
        <v>620019</v>
      </c>
      <c r="F521" t="s">
        <v>20070</v>
      </c>
      <c r="G521" s="30">
        <v>-670.8</v>
      </c>
      <c r="H521" s="68">
        <v>-194.6</v>
      </c>
      <c r="I521" t="str">
        <f>_xlfn.XLOOKUP(E521,Index!$O:$O,Index!$P:$P,)</f>
        <v>R&amp;D</v>
      </c>
      <c r="J521" t="str">
        <f>_xlfn.XLOOKUP(E521,Index!$O:$O,Index!$R:$R,)</f>
        <v>T&amp;E</v>
      </c>
      <c r="K521" t="str">
        <f>_xlfn.XLOOKUP(E521,Index!$O:$O,Index!$T:$T,)</f>
        <v>Product</v>
      </c>
      <c r="N521" s="31"/>
      <c r="P521" s="80"/>
    </row>
    <row r="522" spans="1:16" hidden="1" x14ac:dyDescent="0.35">
      <c r="A522" t="s">
        <v>439</v>
      </c>
      <c r="B522" t="s">
        <v>314</v>
      </c>
      <c r="C522" t="s">
        <v>358</v>
      </c>
      <c r="D522" t="s">
        <v>387</v>
      </c>
      <c r="E522">
        <v>62130</v>
      </c>
      <c r="F522" t="s">
        <v>1531</v>
      </c>
      <c r="G522" s="30">
        <v>1288.82</v>
      </c>
      <c r="H522" s="68">
        <v>409.21</v>
      </c>
      <c r="I522" t="str">
        <f>_xlfn.XLOOKUP(E522,Index!$O:$O,Index!$P:$P,)</f>
        <v>G&amp;A</v>
      </c>
      <c r="J522" t="str">
        <f>_xlfn.XLOOKUP(E522,Index!$O:$O,Index!$R:$R,)</f>
        <v>T&amp;E</v>
      </c>
      <c r="K522">
        <f>_xlfn.XLOOKUP(E522,Index!$O:$O,Index!$T:$T,)</f>
        <v>0</v>
      </c>
      <c r="N522" s="31"/>
      <c r="P522" s="80"/>
    </row>
    <row r="523" spans="1:16" hidden="1" x14ac:dyDescent="0.35">
      <c r="A523" t="s">
        <v>439</v>
      </c>
      <c r="B523" t="s">
        <v>314</v>
      </c>
      <c r="C523" t="s">
        <v>358</v>
      </c>
      <c r="D523" t="s">
        <v>387</v>
      </c>
      <c r="E523">
        <v>62143</v>
      </c>
      <c r="F523" t="s">
        <v>20071</v>
      </c>
      <c r="G523" s="30">
        <v>2948.93</v>
      </c>
      <c r="H523" s="68">
        <v>930.85</v>
      </c>
      <c r="I523" t="str">
        <f>_xlfn.XLOOKUP(E523,Index!$O:$O,Index!$P:$P,)</f>
        <v>R&amp;D</v>
      </c>
      <c r="J523" t="str">
        <f>_xlfn.XLOOKUP(E523,Index!$O:$O,Index!$R:$R,)</f>
        <v>T&amp;E</v>
      </c>
      <c r="K523">
        <f>_xlfn.XLOOKUP(E523,Index!$O:$O,Index!$T:$T,)</f>
        <v>0</v>
      </c>
      <c r="N523" s="31"/>
      <c r="P523" s="80"/>
    </row>
    <row r="524" spans="1:16" hidden="1" x14ac:dyDescent="0.35">
      <c r="A524" t="s">
        <v>439</v>
      </c>
      <c r="B524" t="s">
        <v>314</v>
      </c>
      <c r="C524" t="s">
        <v>358</v>
      </c>
      <c r="D524" t="s">
        <v>387</v>
      </c>
      <c r="E524">
        <v>62201</v>
      </c>
      <c r="F524" t="s">
        <v>1532</v>
      </c>
      <c r="G524" s="30">
        <v>17990.82</v>
      </c>
      <c r="H524" s="68">
        <v>5587.21</v>
      </c>
      <c r="I524" t="str">
        <f>_xlfn.XLOOKUP(E524,Index!$O:$O,Index!$P:$P,)</f>
        <v>R&amp;D</v>
      </c>
      <c r="J524" t="str">
        <f>_xlfn.XLOOKUP(E524,Index!$O:$O,Index!$R:$R,)</f>
        <v>T&amp;E</v>
      </c>
      <c r="K524" t="str">
        <f>_xlfn.XLOOKUP(E524,Index!$O:$O,Index!$T:$T,)</f>
        <v>Product</v>
      </c>
      <c r="N524" s="31"/>
      <c r="P524" s="80"/>
    </row>
    <row r="525" spans="1:16" hidden="1" x14ac:dyDescent="0.35">
      <c r="A525" t="s">
        <v>439</v>
      </c>
      <c r="B525" t="s">
        <v>314</v>
      </c>
      <c r="C525" t="s">
        <v>358</v>
      </c>
      <c r="D525" t="s">
        <v>387</v>
      </c>
      <c r="E525">
        <v>62202</v>
      </c>
      <c r="F525" t="s">
        <v>1533</v>
      </c>
      <c r="G525" s="30">
        <v>4443.68</v>
      </c>
      <c r="H525" s="68">
        <v>1397.38</v>
      </c>
      <c r="I525" t="str">
        <f>_xlfn.XLOOKUP(E525,Index!$O:$O,Index!$P:$P,)</f>
        <v>Sales</v>
      </c>
      <c r="J525" t="str">
        <f>_xlfn.XLOOKUP(E525,Index!$O:$O,Index!$R:$R,)</f>
        <v>T&amp;E</v>
      </c>
      <c r="K525">
        <f>_xlfn.XLOOKUP(E525,Index!$O:$O,Index!$T:$T,)</f>
        <v>0</v>
      </c>
      <c r="N525" s="31"/>
      <c r="P525" s="80"/>
    </row>
    <row r="526" spans="1:16" hidden="1" x14ac:dyDescent="0.35">
      <c r="A526" t="s">
        <v>439</v>
      </c>
      <c r="B526" t="s">
        <v>314</v>
      </c>
      <c r="C526" t="s">
        <v>358</v>
      </c>
      <c r="D526" t="s">
        <v>387</v>
      </c>
      <c r="E526">
        <v>62203</v>
      </c>
      <c r="F526" t="s">
        <v>1534</v>
      </c>
      <c r="G526" s="30">
        <v>2088.19</v>
      </c>
      <c r="H526" s="68">
        <v>646.5</v>
      </c>
      <c r="I526" t="str">
        <f>_xlfn.XLOOKUP(E526,Index!$O:$O,Index!$P:$P,)</f>
        <v>Sales</v>
      </c>
      <c r="J526" t="str">
        <f>_xlfn.XLOOKUP(E526,Index!$O:$O,Index!$R:$R,)</f>
        <v>T&amp;E</v>
      </c>
      <c r="K526">
        <f>_xlfn.XLOOKUP(E526,Index!$O:$O,Index!$T:$T,)</f>
        <v>0</v>
      </c>
      <c r="N526" s="31"/>
      <c r="P526" s="80"/>
    </row>
    <row r="527" spans="1:16" hidden="1" x14ac:dyDescent="0.35">
      <c r="A527" t="s">
        <v>439</v>
      </c>
      <c r="B527" t="s">
        <v>314</v>
      </c>
      <c r="C527" t="s">
        <v>358</v>
      </c>
      <c r="D527" t="s">
        <v>387</v>
      </c>
      <c r="E527">
        <v>62204</v>
      </c>
      <c r="F527" t="s">
        <v>1535</v>
      </c>
      <c r="G527" s="30">
        <v>5146.71</v>
      </c>
      <c r="H527" s="68">
        <v>1487.49</v>
      </c>
      <c r="I527" t="str">
        <f>_xlfn.XLOOKUP(E527,Index!$O:$O,Index!$P:$P,)</f>
        <v>Sales</v>
      </c>
      <c r="J527" t="str">
        <f>_xlfn.XLOOKUP(E527,Index!$O:$O,Index!$R:$R,)</f>
        <v>T&amp;E</v>
      </c>
      <c r="K527">
        <f>_xlfn.XLOOKUP(E527,Index!$O:$O,Index!$T:$T,)</f>
        <v>0</v>
      </c>
      <c r="N527" s="31"/>
      <c r="P527" s="80"/>
    </row>
    <row r="528" spans="1:16" hidden="1" x14ac:dyDescent="0.35">
      <c r="A528" t="s">
        <v>439</v>
      </c>
      <c r="B528" t="s">
        <v>314</v>
      </c>
      <c r="C528" t="s">
        <v>358</v>
      </c>
      <c r="D528" t="s">
        <v>387</v>
      </c>
      <c r="E528">
        <v>62205</v>
      </c>
      <c r="F528" t="s">
        <v>1536</v>
      </c>
      <c r="G528" s="30">
        <v>8206.2800000000007</v>
      </c>
      <c r="H528" s="68">
        <v>2548.5300000000002</v>
      </c>
      <c r="I528" t="str">
        <f>_xlfn.XLOOKUP(E528,Index!$O:$O,Index!$P:$P,)</f>
        <v>R&amp;D</v>
      </c>
      <c r="J528" t="str">
        <f>_xlfn.XLOOKUP(E528,Index!$O:$O,Index!$R:$R,)</f>
        <v>T&amp;E</v>
      </c>
      <c r="K528" t="str">
        <f>_xlfn.XLOOKUP(E528,Index!$O:$O,Index!$T:$T,)</f>
        <v>Product</v>
      </c>
      <c r="N528" s="31"/>
      <c r="P528" s="80"/>
    </row>
    <row r="529" spans="1:16" hidden="1" x14ac:dyDescent="0.35">
      <c r="A529" t="s">
        <v>439</v>
      </c>
      <c r="B529" t="s">
        <v>314</v>
      </c>
      <c r="C529" t="s">
        <v>358</v>
      </c>
      <c r="D529" t="s">
        <v>387</v>
      </c>
      <c r="E529">
        <v>62206</v>
      </c>
      <c r="F529" t="s">
        <v>1537</v>
      </c>
      <c r="G529" s="30">
        <v>3953.97</v>
      </c>
      <c r="H529" s="68">
        <v>1229.33</v>
      </c>
      <c r="I529" t="str">
        <f>_xlfn.XLOOKUP(E529,Index!$O:$O,Index!$P:$P,)</f>
        <v>R&amp;D</v>
      </c>
      <c r="J529" t="str">
        <f>_xlfn.XLOOKUP(E529,Index!$O:$O,Index!$R:$R,)</f>
        <v>T&amp;E</v>
      </c>
      <c r="K529" t="str">
        <f>_xlfn.XLOOKUP(E529,Index!$O:$O,Index!$T:$T,)</f>
        <v>Product</v>
      </c>
      <c r="N529" s="31"/>
      <c r="P529" s="80"/>
    </row>
    <row r="530" spans="1:16" hidden="1" x14ac:dyDescent="0.35">
      <c r="A530" t="s">
        <v>439</v>
      </c>
      <c r="B530" t="s">
        <v>314</v>
      </c>
      <c r="C530" t="s">
        <v>358</v>
      </c>
      <c r="D530" t="s">
        <v>387</v>
      </c>
      <c r="E530">
        <v>62207</v>
      </c>
      <c r="F530" t="s">
        <v>1538</v>
      </c>
      <c r="G530" s="30">
        <v>5090.1899999999996</v>
      </c>
      <c r="H530" s="68">
        <v>1600.69</v>
      </c>
      <c r="I530" t="str">
        <f>_xlfn.XLOOKUP(E530,Index!$O:$O,Index!$P:$P,)</f>
        <v>Sales</v>
      </c>
      <c r="J530" t="str">
        <f>_xlfn.XLOOKUP(E530,Index!$O:$O,Index!$R:$R,)</f>
        <v>T&amp;E</v>
      </c>
      <c r="K530">
        <f>_xlfn.XLOOKUP(E530,Index!$O:$O,Index!$T:$T,)</f>
        <v>0</v>
      </c>
      <c r="N530" s="31"/>
      <c r="P530" s="80"/>
    </row>
    <row r="531" spans="1:16" hidden="1" x14ac:dyDescent="0.35">
      <c r="A531" t="s">
        <v>439</v>
      </c>
      <c r="B531" t="s">
        <v>314</v>
      </c>
      <c r="C531" t="s">
        <v>358</v>
      </c>
      <c r="D531" t="s">
        <v>387</v>
      </c>
      <c r="E531">
        <v>62208</v>
      </c>
      <c r="F531" t="s">
        <v>1539</v>
      </c>
      <c r="G531" s="30">
        <v>16715.91</v>
      </c>
      <c r="H531" s="68">
        <v>4974.97</v>
      </c>
      <c r="I531" t="str">
        <f>_xlfn.XLOOKUP(E531,Index!$O:$O,Index!$P:$P,)</f>
        <v>Sales</v>
      </c>
      <c r="J531" t="str">
        <f>_xlfn.XLOOKUP(E531,Index!$O:$O,Index!$R:$R,)</f>
        <v>T&amp;E</v>
      </c>
      <c r="K531">
        <f>_xlfn.XLOOKUP(E531,Index!$O:$O,Index!$T:$T,)</f>
        <v>0</v>
      </c>
      <c r="N531" s="31"/>
      <c r="P531" s="80"/>
    </row>
    <row r="532" spans="1:16" hidden="1" x14ac:dyDescent="0.35">
      <c r="A532" t="s">
        <v>439</v>
      </c>
      <c r="B532" t="s">
        <v>314</v>
      </c>
      <c r="C532" t="s">
        <v>358</v>
      </c>
      <c r="D532" t="s">
        <v>387</v>
      </c>
      <c r="E532">
        <v>62209</v>
      </c>
      <c r="F532" t="s">
        <v>1540</v>
      </c>
      <c r="G532" s="30">
        <v>12290</v>
      </c>
      <c r="H532" s="68">
        <v>3701.81</v>
      </c>
      <c r="I532" t="str">
        <f>_xlfn.XLOOKUP(E532,Index!$O:$O,Index!$P:$P,)</f>
        <v>Sales</v>
      </c>
      <c r="J532" t="str">
        <f>_xlfn.XLOOKUP(E532,Index!$O:$O,Index!$R:$R,)</f>
        <v>T&amp;E</v>
      </c>
      <c r="K532">
        <f>_xlfn.XLOOKUP(E532,Index!$O:$O,Index!$T:$T,)</f>
        <v>0</v>
      </c>
      <c r="N532" s="31"/>
      <c r="P532" s="80"/>
    </row>
    <row r="533" spans="1:16" hidden="1" x14ac:dyDescent="0.35">
      <c r="A533" t="s">
        <v>439</v>
      </c>
      <c r="B533" t="s">
        <v>314</v>
      </c>
      <c r="C533" t="s">
        <v>358</v>
      </c>
      <c r="D533" t="s">
        <v>387</v>
      </c>
      <c r="E533">
        <v>62210</v>
      </c>
      <c r="F533" t="s">
        <v>1541</v>
      </c>
      <c r="G533" s="30">
        <v>24866.27</v>
      </c>
      <c r="H533" s="68">
        <v>7333.02</v>
      </c>
      <c r="I533" t="str">
        <f>_xlfn.XLOOKUP(E533,Index!$O:$O,Index!$P:$P,)</f>
        <v>R&amp;D</v>
      </c>
      <c r="J533" t="str">
        <f>_xlfn.XLOOKUP(E533,Index!$O:$O,Index!$R:$R,)</f>
        <v>T&amp;E</v>
      </c>
      <c r="K533" t="str">
        <f>_xlfn.XLOOKUP(E533,Index!$O:$O,Index!$T:$T,)</f>
        <v>Labs</v>
      </c>
      <c r="N533" s="31"/>
      <c r="P533" s="80"/>
    </row>
    <row r="534" spans="1:16" hidden="1" x14ac:dyDescent="0.35">
      <c r="A534" t="s">
        <v>439</v>
      </c>
      <c r="B534" t="s">
        <v>314</v>
      </c>
      <c r="C534" t="s">
        <v>358</v>
      </c>
      <c r="D534" t="s">
        <v>387</v>
      </c>
      <c r="E534">
        <v>62211</v>
      </c>
      <c r="F534" t="s">
        <v>1542</v>
      </c>
      <c r="G534" s="30">
        <v>14279.99</v>
      </c>
      <c r="H534" s="68">
        <v>4187.68</v>
      </c>
      <c r="I534" t="str">
        <f>_xlfn.XLOOKUP(E534,Index!$O:$O,Index!$P:$P,)</f>
        <v>Marketing</v>
      </c>
      <c r="J534" t="str">
        <f>_xlfn.XLOOKUP(E534,Index!$O:$O,Index!$R:$R,)</f>
        <v>T&amp;E</v>
      </c>
      <c r="K534">
        <f>_xlfn.XLOOKUP(E534,Index!$O:$O,Index!$T:$T,)</f>
        <v>0</v>
      </c>
      <c r="N534" s="31"/>
      <c r="P534" s="80"/>
    </row>
    <row r="535" spans="1:16" hidden="1" x14ac:dyDescent="0.35">
      <c r="A535" t="s">
        <v>439</v>
      </c>
      <c r="B535" t="s">
        <v>314</v>
      </c>
      <c r="C535" t="s">
        <v>358</v>
      </c>
      <c r="D535" t="s">
        <v>387</v>
      </c>
      <c r="E535">
        <v>62212</v>
      </c>
      <c r="F535" t="s">
        <v>1543</v>
      </c>
      <c r="G535" s="30">
        <v>11113.95</v>
      </c>
      <c r="H535" s="68">
        <v>3327.78</v>
      </c>
      <c r="I535" t="str">
        <f>_xlfn.XLOOKUP(E535,Index!$O:$O,Index!$P:$P,)</f>
        <v>Marketing</v>
      </c>
      <c r="J535" t="str">
        <f>_xlfn.XLOOKUP(E535,Index!$O:$O,Index!$R:$R,)</f>
        <v>T&amp;E</v>
      </c>
      <c r="K535">
        <f>_xlfn.XLOOKUP(E535,Index!$O:$O,Index!$T:$T,)</f>
        <v>0</v>
      </c>
      <c r="N535" s="31"/>
      <c r="P535" s="80"/>
    </row>
    <row r="536" spans="1:16" hidden="1" x14ac:dyDescent="0.35">
      <c r="A536" t="s">
        <v>439</v>
      </c>
      <c r="B536" t="s">
        <v>314</v>
      </c>
      <c r="C536" t="s">
        <v>358</v>
      </c>
      <c r="D536" t="s">
        <v>387</v>
      </c>
      <c r="E536">
        <v>62214</v>
      </c>
      <c r="F536" t="s">
        <v>1544</v>
      </c>
      <c r="G536" s="30">
        <v>1153.8399999999999</v>
      </c>
      <c r="H536" s="68">
        <v>335.42</v>
      </c>
      <c r="I536" t="str">
        <f>_xlfn.XLOOKUP(E536,Index!$O:$O,Index!$P:$P,)</f>
        <v>Marketing</v>
      </c>
      <c r="J536" t="str">
        <f>_xlfn.XLOOKUP(E536,Index!$O:$O,Index!$R:$R,)</f>
        <v>T&amp;E</v>
      </c>
      <c r="K536">
        <f>_xlfn.XLOOKUP(E536,Index!$O:$O,Index!$T:$T,)</f>
        <v>0</v>
      </c>
      <c r="N536" s="31"/>
      <c r="P536" s="80"/>
    </row>
    <row r="537" spans="1:16" hidden="1" x14ac:dyDescent="0.35">
      <c r="A537" t="s">
        <v>439</v>
      </c>
      <c r="B537" t="s">
        <v>314</v>
      </c>
      <c r="C537" t="s">
        <v>358</v>
      </c>
      <c r="D537" t="s">
        <v>387</v>
      </c>
      <c r="E537">
        <v>62220</v>
      </c>
      <c r="F537" t="s">
        <v>1545</v>
      </c>
      <c r="G537" s="30">
        <v>5632.13</v>
      </c>
      <c r="H537" s="68">
        <v>1725</v>
      </c>
      <c r="I537" t="str">
        <f>_xlfn.XLOOKUP(E537,Index!$O:$O,Index!$P:$P,)</f>
        <v>Cost of Sales</v>
      </c>
      <c r="J537" t="str">
        <f>_xlfn.XLOOKUP(E537,Index!$O:$O,Index!$R:$R,)</f>
        <v>T&amp;E</v>
      </c>
      <c r="K537">
        <f>_xlfn.XLOOKUP(E537,Index!$O:$O,Index!$T:$T,)</f>
        <v>0</v>
      </c>
      <c r="N537" s="31"/>
      <c r="P537" s="80"/>
    </row>
    <row r="538" spans="1:16" hidden="1" x14ac:dyDescent="0.35">
      <c r="A538" t="s">
        <v>439</v>
      </c>
      <c r="B538" t="s">
        <v>314</v>
      </c>
      <c r="C538" t="s">
        <v>358</v>
      </c>
      <c r="D538" t="s">
        <v>387</v>
      </c>
      <c r="E538">
        <v>62223</v>
      </c>
      <c r="F538" t="s">
        <v>1546</v>
      </c>
      <c r="G538" s="30">
        <v>4621.51</v>
      </c>
      <c r="H538" s="68">
        <v>1393.3</v>
      </c>
      <c r="I538" t="str">
        <f>_xlfn.XLOOKUP(E538,Index!$O:$O,Index!$P:$P,)</f>
        <v>R&amp;D</v>
      </c>
      <c r="J538" t="str">
        <f>_xlfn.XLOOKUP(E538,Index!$O:$O,Index!$R:$R,)</f>
        <v>T&amp;E</v>
      </c>
      <c r="K538" t="str">
        <f>_xlfn.XLOOKUP(E538,Index!$O:$O,Index!$T:$T,)</f>
        <v>Product</v>
      </c>
      <c r="N538" s="31"/>
      <c r="P538" s="80"/>
    </row>
    <row r="539" spans="1:16" hidden="1" x14ac:dyDescent="0.35">
      <c r="A539" t="s">
        <v>439</v>
      </c>
      <c r="B539" t="s">
        <v>314</v>
      </c>
      <c r="C539" t="s">
        <v>358</v>
      </c>
      <c r="D539" t="s">
        <v>387</v>
      </c>
      <c r="E539">
        <v>62224</v>
      </c>
      <c r="F539" t="s">
        <v>1547</v>
      </c>
      <c r="G539" s="30">
        <v>30361.42</v>
      </c>
      <c r="H539" s="68">
        <v>8932.85</v>
      </c>
      <c r="I539" t="str">
        <f>_xlfn.XLOOKUP(E539,Index!$O:$O,Index!$P:$P,)</f>
        <v>R&amp;D</v>
      </c>
      <c r="J539" t="str">
        <f>_xlfn.XLOOKUP(E539,Index!$O:$O,Index!$R:$R,)</f>
        <v>T&amp;E</v>
      </c>
      <c r="K539">
        <f>_xlfn.XLOOKUP(E539,Index!$O:$O,Index!$T:$T,)</f>
        <v>0</v>
      </c>
      <c r="N539" s="31"/>
      <c r="P539" s="80"/>
    </row>
    <row r="540" spans="1:16" hidden="1" x14ac:dyDescent="0.35">
      <c r="A540" t="s">
        <v>439</v>
      </c>
      <c r="B540" t="s">
        <v>314</v>
      </c>
      <c r="C540" t="s">
        <v>358</v>
      </c>
      <c r="D540" t="s">
        <v>387</v>
      </c>
      <c r="E540">
        <v>62225</v>
      </c>
      <c r="F540" t="s">
        <v>1548</v>
      </c>
      <c r="G540" s="30">
        <v>164.48</v>
      </c>
      <c r="H540" s="68">
        <v>51</v>
      </c>
      <c r="I540" t="str">
        <f>_xlfn.XLOOKUP(E540,Index!$O:$O,Index!$P:$P,)</f>
        <v>R&amp;D</v>
      </c>
      <c r="J540" t="str">
        <f>_xlfn.XLOOKUP(E540,Index!$O:$O,Index!$R:$R,)</f>
        <v>T&amp;E</v>
      </c>
      <c r="K540" t="str">
        <f>_xlfn.XLOOKUP(E540,Index!$O:$O,Index!$T:$T,)</f>
        <v>Product</v>
      </c>
      <c r="N540" s="31"/>
      <c r="P540" s="80"/>
    </row>
    <row r="541" spans="1:16" hidden="1" x14ac:dyDescent="0.35">
      <c r="A541" t="s">
        <v>439</v>
      </c>
      <c r="B541" t="s">
        <v>314</v>
      </c>
      <c r="C541" t="s">
        <v>358</v>
      </c>
      <c r="D541" t="s">
        <v>387</v>
      </c>
      <c r="E541">
        <v>62226</v>
      </c>
      <c r="F541" t="s">
        <v>1549</v>
      </c>
      <c r="G541" s="30">
        <v>851.16</v>
      </c>
      <c r="H541" s="68">
        <v>247</v>
      </c>
      <c r="I541" t="str">
        <f>_xlfn.XLOOKUP(E541,Index!$O:$O,Index!$P:$P,)</f>
        <v>R&amp;D</v>
      </c>
      <c r="J541" t="str">
        <f>_xlfn.XLOOKUP(E541,Index!$O:$O,Index!$R:$R,)</f>
        <v>T&amp;E</v>
      </c>
      <c r="K541">
        <f>_xlfn.XLOOKUP(E541,Index!$O:$O,Index!$T:$T,)</f>
        <v>0</v>
      </c>
      <c r="N541" s="31"/>
      <c r="P541" s="80"/>
    </row>
    <row r="542" spans="1:16" hidden="1" x14ac:dyDescent="0.35">
      <c r="A542" t="s">
        <v>439</v>
      </c>
      <c r="B542" t="s">
        <v>314</v>
      </c>
      <c r="C542" t="s">
        <v>358</v>
      </c>
      <c r="D542" t="s">
        <v>387</v>
      </c>
      <c r="E542">
        <v>62227</v>
      </c>
      <c r="F542" t="s">
        <v>1550</v>
      </c>
      <c r="G542" s="30">
        <v>10335.4</v>
      </c>
      <c r="H542" s="68">
        <v>3011.2</v>
      </c>
      <c r="I542" t="str">
        <f>_xlfn.XLOOKUP(E542,Index!$O:$O,Index!$P:$P,)</f>
        <v>R&amp;D</v>
      </c>
      <c r="J542" t="str">
        <f>_xlfn.XLOOKUP(E542,Index!$O:$O,Index!$R:$R,)</f>
        <v>T&amp;E</v>
      </c>
      <c r="K542" t="str">
        <f>_xlfn.XLOOKUP(E542,Index!$O:$O,Index!$T:$T,)</f>
        <v>Product</v>
      </c>
      <c r="N542" s="31"/>
      <c r="P542" s="80"/>
    </row>
    <row r="543" spans="1:16" hidden="1" x14ac:dyDescent="0.35">
      <c r="A543" t="s">
        <v>439</v>
      </c>
      <c r="B543" t="s">
        <v>314</v>
      </c>
      <c r="C543" t="s">
        <v>358</v>
      </c>
      <c r="D543" t="s">
        <v>387</v>
      </c>
      <c r="E543">
        <v>62228</v>
      </c>
      <c r="F543" t="s">
        <v>1551</v>
      </c>
      <c r="G543" s="30">
        <v>6015.66</v>
      </c>
      <c r="H543" s="68">
        <v>1751.59</v>
      </c>
      <c r="I543" t="str">
        <f>_xlfn.XLOOKUP(E543,Index!$O:$O,Index!$P:$P,)</f>
        <v>Sales</v>
      </c>
      <c r="J543" t="str">
        <f>_xlfn.XLOOKUP(E543,Index!$O:$O,Index!$R:$R,)</f>
        <v>T&amp;E</v>
      </c>
      <c r="K543">
        <f>_xlfn.XLOOKUP(E543,Index!$O:$O,Index!$T:$T,)</f>
        <v>0</v>
      </c>
      <c r="N543" s="31"/>
      <c r="P543" s="80"/>
    </row>
    <row r="544" spans="1:16" hidden="1" x14ac:dyDescent="0.35">
      <c r="A544" t="s">
        <v>439</v>
      </c>
      <c r="B544" t="s">
        <v>314</v>
      </c>
      <c r="C544" t="s">
        <v>358</v>
      </c>
      <c r="D544" t="s">
        <v>387</v>
      </c>
      <c r="E544">
        <v>62229</v>
      </c>
      <c r="F544" t="s">
        <v>1552</v>
      </c>
      <c r="G544" s="30">
        <v>18518.77</v>
      </c>
      <c r="H544" s="68">
        <v>5344.06</v>
      </c>
      <c r="I544" t="str">
        <f>_xlfn.XLOOKUP(E544,Index!$O:$O,Index!$P:$P,)</f>
        <v>Marketing</v>
      </c>
      <c r="J544" t="str">
        <f>_xlfn.XLOOKUP(E544,Index!$O:$O,Index!$R:$R,)</f>
        <v>T&amp;E</v>
      </c>
      <c r="K544">
        <f>_xlfn.XLOOKUP(E544,Index!$O:$O,Index!$T:$T,)</f>
        <v>0</v>
      </c>
      <c r="N544" s="31"/>
      <c r="P544" s="80"/>
    </row>
    <row r="545" spans="1:16" hidden="1" x14ac:dyDescent="0.35">
      <c r="A545" t="s">
        <v>439</v>
      </c>
      <c r="B545" t="s">
        <v>314</v>
      </c>
      <c r="C545" t="s">
        <v>358</v>
      </c>
      <c r="D545" t="s">
        <v>387</v>
      </c>
      <c r="E545">
        <v>62230</v>
      </c>
      <c r="F545" t="s">
        <v>1553</v>
      </c>
      <c r="G545" s="30">
        <v>6681.01</v>
      </c>
      <c r="H545" s="68">
        <v>2001.5</v>
      </c>
      <c r="I545" t="str">
        <f>_xlfn.XLOOKUP(E545,Index!$O:$O,Index!$P:$P,)</f>
        <v>Sales</v>
      </c>
      <c r="J545" t="str">
        <f>_xlfn.XLOOKUP(E545,Index!$O:$O,Index!$R:$R,)</f>
        <v>T&amp;E</v>
      </c>
      <c r="K545">
        <f>_xlfn.XLOOKUP(E545,Index!$O:$O,Index!$T:$T,)</f>
        <v>0</v>
      </c>
      <c r="N545" s="31"/>
      <c r="P545" s="80"/>
    </row>
    <row r="546" spans="1:16" hidden="1" x14ac:dyDescent="0.35">
      <c r="A546" t="s">
        <v>439</v>
      </c>
      <c r="B546" t="s">
        <v>314</v>
      </c>
      <c r="C546" t="s">
        <v>358</v>
      </c>
      <c r="D546" t="s">
        <v>387</v>
      </c>
      <c r="E546">
        <v>62231</v>
      </c>
      <c r="F546" t="s">
        <v>1554</v>
      </c>
      <c r="G546" s="30">
        <v>10844.42</v>
      </c>
      <c r="H546" s="68">
        <v>3137.06</v>
      </c>
      <c r="I546" t="str">
        <f>_xlfn.XLOOKUP(E546,Index!$O:$O,Index!$P:$P,)</f>
        <v>R&amp;D</v>
      </c>
      <c r="J546" t="str">
        <f>_xlfn.XLOOKUP(E546,Index!$O:$O,Index!$R:$R,)</f>
        <v>T&amp;E</v>
      </c>
      <c r="K546">
        <f>_xlfn.XLOOKUP(E546,Index!$O:$O,Index!$T:$T,)</f>
        <v>0</v>
      </c>
      <c r="N546" s="31"/>
      <c r="P546" s="80"/>
    </row>
    <row r="547" spans="1:16" hidden="1" x14ac:dyDescent="0.35">
      <c r="A547" t="s">
        <v>439</v>
      </c>
      <c r="B547" t="s">
        <v>314</v>
      </c>
      <c r="C547" t="s">
        <v>358</v>
      </c>
      <c r="D547" t="s">
        <v>387</v>
      </c>
      <c r="E547">
        <v>62232</v>
      </c>
      <c r="F547" t="s">
        <v>1555</v>
      </c>
      <c r="G547" s="30">
        <v>11600.49</v>
      </c>
      <c r="H547" s="68">
        <v>3353.05</v>
      </c>
      <c r="I547" t="str">
        <f>_xlfn.XLOOKUP(E547,Index!$O:$O,Index!$P:$P,)</f>
        <v>Marketing</v>
      </c>
      <c r="J547" t="str">
        <f>_xlfn.XLOOKUP(E547,Index!$O:$O,Index!$R:$R,)</f>
        <v>T&amp;E</v>
      </c>
      <c r="K547">
        <f>_xlfn.XLOOKUP(E547,Index!$O:$O,Index!$T:$T,)</f>
        <v>0</v>
      </c>
      <c r="N547" s="31"/>
      <c r="P547" s="80"/>
    </row>
    <row r="548" spans="1:16" hidden="1" x14ac:dyDescent="0.35">
      <c r="A548" t="s">
        <v>439</v>
      </c>
      <c r="B548" t="s">
        <v>314</v>
      </c>
      <c r="C548" t="s">
        <v>358</v>
      </c>
      <c r="D548" t="s">
        <v>387</v>
      </c>
      <c r="E548">
        <v>62233</v>
      </c>
      <c r="F548" t="s">
        <v>1556</v>
      </c>
      <c r="G548" s="30">
        <v>15520.15</v>
      </c>
      <c r="H548" s="68">
        <v>4463.53</v>
      </c>
      <c r="I548" t="str">
        <f>_xlfn.XLOOKUP(E548,Index!$O:$O,Index!$P:$P,)</f>
        <v>Cost of Sales</v>
      </c>
      <c r="J548" t="str">
        <f>_xlfn.XLOOKUP(E548,Index!$O:$O,Index!$R:$R,)</f>
        <v>T&amp;E</v>
      </c>
      <c r="K548">
        <f>_xlfn.XLOOKUP(E548,Index!$O:$O,Index!$T:$T,)</f>
        <v>0</v>
      </c>
      <c r="N548" s="31"/>
      <c r="P548" s="80"/>
    </row>
    <row r="549" spans="1:16" hidden="1" x14ac:dyDescent="0.35">
      <c r="A549" t="s">
        <v>439</v>
      </c>
      <c r="B549" t="s">
        <v>314</v>
      </c>
      <c r="C549" t="s">
        <v>358</v>
      </c>
      <c r="D549" t="s">
        <v>387</v>
      </c>
      <c r="E549">
        <v>62234</v>
      </c>
      <c r="F549" t="s">
        <v>1557</v>
      </c>
      <c r="G549" s="30">
        <v>4722.6000000000004</v>
      </c>
      <c r="H549" s="68">
        <v>1484.6</v>
      </c>
      <c r="I549" t="str">
        <f>_xlfn.XLOOKUP(E549,Index!$O:$O,Index!$P:$P,)</f>
        <v>R&amp;D</v>
      </c>
      <c r="J549" t="str">
        <f>_xlfn.XLOOKUP(E549,Index!$O:$O,Index!$R:$R,)</f>
        <v>T&amp;E</v>
      </c>
      <c r="K549" t="str">
        <f>_xlfn.XLOOKUP(E549,Index!$O:$O,Index!$T:$T,)</f>
        <v>Product</v>
      </c>
      <c r="N549" s="31"/>
      <c r="P549" s="80"/>
    </row>
    <row r="550" spans="1:16" hidden="1" x14ac:dyDescent="0.35">
      <c r="A550" t="s">
        <v>439</v>
      </c>
      <c r="B550" t="s">
        <v>314</v>
      </c>
      <c r="C550" t="s">
        <v>358</v>
      </c>
      <c r="D550" t="s">
        <v>387</v>
      </c>
      <c r="E550">
        <v>62235</v>
      </c>
      <c r="F550" t="s">
        <v>1558</v>
      </c>
      <c r="G550" s="30">
        <v>3075.64</v>
      </c>
      <c r="H550" s="68">
        <v>907</v>
      </c>
      <c r="I550" t="str">
        <f>_xlfn.XLOOKUP(E550,Index!$O:$O,Index!$P:$P,)</f>
        <v>G&amp;A</v>
      </c>
      <c r="J550" t="str">
        <f>_xlfn.XLOOKUP(E550,Index!$O:$O,Index!$R:$R,)</f>
        <v>T&amp;E</v>
      </c>
      <c r="K550">
        <f>_xlfn.XLOOKUP(E550,Index!$O:$O,Index!$T:$T,)</f>
        <v>0</v>
      </c>
      <c r="N550" s="31"/>
      <c r="P550" s="80"/>
    </row>
    <row r="551" spans="1:16" hidden="1" x14ac:dyDescent="0.35">
      <c r="A551" t="s">
        <v>439</v>
      </c>
      <c r="B551" t="s">
        <v>314</v>
      </c>
      <c r="C551" t="s">
        <v>358</v>
      </c>
      <c r="D551" t="s">
        <v>387</v>
      </c>
      <c r="E551">
        <v>62236</v>
      </c>
      <c r="F551" t="s">
        <v>1559</v>
      </c>
      <c r="G551" s="30">
        <v>7428.83</v>
      </c>
      <c r="H551" s="68">
        <v>2240.3000000000002</v>
      </c>
      <c r="I551" t="str">
        <f>_xlfn.XLOOKUP(E551,Index!$O:$O,Index!$P:$P,)</f>
        <v>Marketing</v>
      </c>
      <c r="J551" t="str">
        <f>_xlfn.XLOOKUP(E551,Index!$O:$O,Index!$R:$R,)</f>
        <v>T&amp;E</v>
      </c>
      <c r="K551">
        <f>_xlfn.XLOOKUP(E551,Index!$O:$O,Index!$T:$T,)</f>
        <v>0</v>
      </c>
      <c r="N551" s="31"/>
      <c r="P551" s="80"/>
    </row>
    <row r="552" spans="1:16" hidden="1" x14ac:dyDescent="0.35">
      <c r="A552" t="s">
        <v>439</v>
      </c>
      <c r="B552" t="s">
        <v>314</v>
      </c>
      <c r="C552" t="s">
        <v>358</v>
      </c>
      <c r="D552" t="s">
        <v>387</v>
      </c>
      <c r="E552">
        <v>65159</v>
      </c>
      <c r="F552" t="s">
        <v>1560</v>
      </c>
      <c r="G552" s="30">
        <v>198645.24</v>
      </c>
      <c r="H552" s="68">
        <v>61749.59</v>
      </c>
      <c r="I552" t="str">
        <f>_xlfn.XLOOKUP(E552,Index!$O:$O,Index!$P:$P,)</f>
        <v>Overhead</v>
      </c>
      <c r="J552">
        <f>_xlfn.XLOOKUP(E552,Index!$O:$O,Index!$R:$R,)</f>
        <v>0</v>
      </c>
      <c r="K552">
        <f>_xlfn.XLOOKUP(E552,Index!$O:$O,Index!$T:$T,)</f>
        <v>0</v>
      </c>
      <c r="N552" s="31"/>
      <c r="P552" s="80"/>
    </row>
    <row r="553" spans="1:16" hidden="1" x14ac:dyDescent="0.35">
      <c r="A553" t="s">
        <v>439</v>
      </c>
      <c r="B553" t="s">
        <v>314</v>
      </c>
      <c r="C553" t="s">
        <v>358</v>
      </c>
      <c r="D553" t="s">
        <v>387</v>
      </c>
      <c r="E553">
        <v>65161</v>
      </c>
      <c r="F553" t="s">
        <v>1561</v>
      </c>
      <c r="G553" s="30">
        <v>8187.99</v>
      </c>
      <c r="H553" s="68">
        <v>2383</v>
      </c>
      <c r="I553" t="str">
        <f>_xlfn.XLOOKUP(E553,Index!$O:$O,Index!$P:$P,)</f>
        <v>Sales</v>
      </c>
      <c r="J553" t="str">
        <f>_xlfn.XLOOKUP(E553,Index!$O:$O,Index!$R:$R,)</f>
        <v>T&amp;E</v>
      </c>
      <c r="K553">
        <f>_xlfn.XLOOKUP(E553,Index!$O:$O,Index!$T:$T,)</f>
        <v>0</v>
      </c>
      <c r="N553" s="31"/>
      <c r="P553" s="80"/>
    </row>
    <row r="554" spans="1:16" hidden="1" x14ac:dyDescent="0.35">
      <c r="A554" t="s">
        <v>439</v>
      </c>
      <c r="B554" t="s">
        <v>314</v>
      </c>
      <c r="C554" t="s">
        <v>358</v>
      </c>
      <c r="D554" t="s">
        <v>387</v>
      </c>
      <c r="E554">
        <v>65162</v>
      </c>
      <c r="F554" t="s">
        <v>1562</v>
      </c>
      <c r="G554" s="30">
        <v>14914.19</v>
      </c>
      <c r="H554" s="68">
        <v>4333</v>
      </c>
      <c r="I554" t="str">
        <f>_xlfn.XLOOKUP(E554,Index!$O:$O,Index!$P:$P,)</f>
        <v>G&amp;A</v>
      </c>
      <c r="J554" t="str">
        <f>_xlfn.XLOOKUP(E554,Index!$O:$O,Index!$R:$R,)</f>
        <v>T&amp;E</v>
      </c>
      <c r="K554">
        <f>_xlfn.XLOOKUP(E554,Index!$O:$O,Index!$T:$T,)</f>
        <v>0</v>
      </c>
      <c r="N554" s="31"/>
      <c r="P554" s="80"/>
    </row>
    <row r="555" spans="1:16" hidden="1" x14ac:dyDescent="0.35">
      <c r="A555" t="s">
        <v>439</v>
      </c>
      <c r="B555" t="s">
        <v>314</v>
      </c>
      <c r="C555" t="s">
        <v>358</v>
      </c>
      <c r="D555" t="s">
        <v>387</v>
      </c>
      <c r="E555">
        <v>65163</v>
      </c>
      <c r="F555" t="s">
        <v>1563</v>
      </c>
      <c r="G555" s="30">
        <v>1783.65</v>
      </c>
      <c r="H555" s="68">
        <v>517</v>
      </c>
      <c r="I555" t="str">
        <f>_xlfn.XLOOKUP(E555,Index!$O:$O,Index!$P:$P,)</f>
        <v>Sales</v>
      </c>
      <c r="J555" t="str">
        <f>_xlfn.XLOOKUP(E555,Index!$O:$O,Index!$R:$R,)</f>
        <v>T&amp;E</v>
      </c>
      <c r="K555">
        <f>_xlfn.XLOOKUP(E555,Index!$O:$O,Index!$T:$T,)</f>
        <v>0</v>
      </c>
      <c r="N555" s="31"/>
      <c r="P555" s="80"/>
    </row>
    <row r="556" spans="1:16" hidden="1" x14ac:dyDescent="0.35">
      <c r="A556" t="s">
        <v>439</v>
      </c>
      <c r="B556" t="s">
        <v>314</v>
      </c>
      <c r="C556" t="s">
        <v>358</v>
      </c>
      <c r="D556" t="s">
        <v>387</v>
      </c>
      <c r="E556">
        <v>65164</v>
      </c>
      <c r="F556" t="s">
        <v>1564</v>
      </c>
      <c r="G556" s="30">
        <v>2065.1999999999998</v>
      </c>
      <c r="H556" s="68">
        <v>600</v>
      </c>
      <c r="I556" t="str">
        <f>_xlfn.XLOOKUP(E556,Index!$O:$O,Index!$P:$P,)</f>
        <v>Sales</v>
      </c>
      <c r="J556" t="str">
        <f>_xlfn.XLOOKUP(E556,Index!$O:$O,Index!$R:$R,)</f>
        <v>T&amp;E</v>
      </c>
      <c r="K556">
        <f>_xlfn.XLOOKUP(E556,Index!$O:$O,Index!$T:$T,)</f>
        <v>0</v>
      </c>
      <c r="N556" s="31"/>
      <c r="P556" s="80"/>
    </row>
    <row r="557" spans="1:16" hidden="1" x14ac:dyDescent="0.35">
      <c r="A557" t="s">
        <v>439</v>
      </c>
      <c r="B557" t="s">
        <v>314</v>
      </c>
      <c r="C557" t="s">
        <v>358</v>
      </c>
      <c r="D557" t="s">
        <v>387</v>
      </c>
      <c r="E557">
        <v>65165</v>
      </c>
      <c r="F557" t="s">
        <v>1565</v>
      </c>
      <c r="G557" s="30">
        <v>1811.41</v>
      </c>
      <c r="H557" s="68">
        <v>510</v>
      </c>
      <c r="I557" t="str">
        <f>_xlfn.XLOOKUP(E557,Index!$O:$O,Index!$P:$P,)</f>
        <v>Marketing</v>
      </c>
      <c r="J557" t="str">
        <f>_xlfn.XLOOKUP(E557,Index!$O:$O,Index!$R:$R,)</f>
        <v>T&amp;E</v>
      </c>
      <c r="K557">
        <f>_xlfn.XLOOKUP(E557,Index!$O:$O,Index!$T:$T,)</f>
        <v>0</v>
      </c>
      <c r="N557" s="31"/>
      <c r="P557" s="80"/>
    </row>
    <row r="558" spans="1:16" hidden="1" x14ac:dyDescent="0.35">
      <c r="A558" t="s">
        <v>439</v>
      </c>
      <c r="B558" t="s">
        <v>314</v>
      </c>
      <c r="C558" t="s">
        <v>358</v>
      </c>
      <c r="D558" t="s">
        <v>387</v>
      </c>
      <c r="E558">
        <v>65166</v>
      </c>
      <c r="F558" t="s">
        <v>1566</v>
      </c>
      <c r="G558" s="30">
        <v>5430.75</v>
      </c>
      <c r="H558" s="68">
        <v>1530</v>
      </c>
      <c r="I558" t="str">
        <f>_xlfn.XLOOKUP(E558,Index!$O:$O,Index!$P:$P,)</f>
        <v>Marketing</v>
      </c>
      <c r="J558" t="str">
        <f>_xlfn.XLOOKUP(E558,Index!$O:$O,Index!$R:$R,)</f>
        <v>T&amp;E</v>
      </c>
      <c r="K558">
        <f>_xlfn.XLOOKUP(E558,Index!$O:$O,Index!$T:$T,)</f>
        <v>0</v>
      </c>
      <c r="N558" s="31"/>
      <c r="P558" s="80"/>
    </row>
    <row r="559" spans="1:16" hidden="1" x14ac:dyDescent="0.35">
      <c r="A559" t="s">
        <v>439</v>
      </c>
      <c r="B559" t="s">
        <v>314</v>
      </c>
      <c r="C559" t="s">
        <v>358</v>
      </c>
      <c r="D559" t="s">
        <v>387</v>
      </c>
      <c r="E559">
        <v>65167</v>
      </c>
      <c r="F559" t="s">
        <v>1567</v>
      </c>
      <c r="G559" s="30">
        <v>1716.75</v>
      </c>
      <c r="H559" s="68">
        <v>484</v>
      </c>
      <c r="I559" t="str">
        <f>_xlfn.XLOOKUP(E559,Index!$O:$O,Index!$P:$P,)</f>
        <v>Sales</v>
      </c>
      <c r="J559" t="str">
        <f>_xlfn.XLOOKUP(E559,Index!$O:$O,Index!$R:$R,)</f>
        <v>T&amp;E</v>
      </c>
      <c r="K559">
        <f>_xlfn.XLOOKUP(E559,Index!$O:$O,Index!$T:$T,)</f>
        <v>0</v>
      </c>
      <c r="N559" s="31"/>
      <c r="P559" s="80"/>
    </row>
    <row r="560" spans="1:16" hidden="1" x14ac:dyDescent="0.35">
      <c r="A560" t="s">
        <v>439</v>
      </c>
      <c r="B560" t="s">
        <v>314</v>
      </c>
      <c r="C560" t="s">
        <v>358</v>
      </c>
      <c r="D560" t="s">
        <v>387</v>
      </c>
      <c r="E560">
        <v>65168</v>
      </c>
      <c r="F560" t="s">
        <v>1568</v>
      </c>
      <c r="G560" s="30">
        <v>2950.22</v>
      </c>
      <c r="H560" s="68">
        <v>831.75</v>
      </c>
      <c r="I560" t="str">
        <f>_xlfn.XLOOKUP(E560,Index!$O:$O,Index!$P:$P,)</f>
        <v>Sales</v>
      </c>
      <c r="J560" t="str">
        <f>_xlfn.XLOOKUP(E560,Index!$O:$O,Index!$R:$R,)</f>
        <v>T&amp;E</v>
      </c>
      <c r="K560">
        <f>_xlfn.XLOOKUP(E560,Index!$O:$O,Index!$T:$T,)</f>
        <v>0</v>
      </c>
      <c r="N560" s="31"/>
      <c r="P560" s="80"/>
    </row>
    <row r="561" spans="1:16" hidden="1" x14ac:dyDescent="0.35">
      <c r="A561" t="s">
        <v>439</v>
      </c>
      <c r="B561" t="s">
        <v>314</v>
      </c>
      <c r="C561" t="s">
        <v>358</v>
      </c>
      <c r="D561" t="s">
        <v>387</v>
      </c>
      <c r="E561">
        <v>65169</v>
      </c>
      <c r="F561" t="s">
        <v>1569</v>
      </c>
      <c r="G561" s="30">
        <v>2006.08</v>
      </c>
      <c r="H561" s="68">
        <v>573</v>
      </c>
      <c r="I561" t="str">
        <f>_xlfn.XLOOKUP(E561,Index!$O:$O,Index!$P:$P,)</f>
        <v>Sales</v>
      </c>
      <c r="J561" t="str">
        <f>_xlfn.XLOOKUP(E561,Index!$O:$O,Index!$R:$R,)</f>
        <v>T&amp;E</v>
      </c>
      <c r="K561">
        <f>_xlfn.XLOOKUP(E561,Index!$O:$O,Index!$T:$T,)</f>
        <v>0</v>
      </c>
      <c r="N561" s="31"/>
      <c r="P561" s="80"/>
    </row>
    <row r="562" spans="1:16" hidden="1" x14ac:dyDescent="0.35">
      <c r="A562" t="s">
        <v>439</v>
      </c>
      <c r="B562" t="s">
        <v>314</v>
      </c>
      <c r="C562" t="s">
        <v>358</v>
      </c>
      <c r="D562" t="s">
        <v>387</v>
      </c>
      <c r="E562">
        <v>65170</v>
      </c>
      <c r="F562" t="s">
        <v>1570</v>
      </c>
      <c r="G562" s="30">
        <v>3553.52</v>
      </c>
      <c r="H562" s="68">
        <v>1015</v>
      </c>
      <c r="I562" t="str">
        <f>_xlfn.XLOOKUP(E562,Index!$O:$O,Index!$P:$P,)</f>
        <v>Sales</v>
      </c>
      <c r="J562" t="str">
        <f>_xlfn.XLOOKUP(E562,Index!$O:$O,Index!$R:$R,)</f>
        <v>T&amp;E</v>
      </c>
      <c r="K562">
        <f>_xlfn.XLOOKUP(E562,Index!$O:$O,Index!$T:$T,)</f>
        <v>0</v>
      </c>
      <c r="N562" s="31"/>
      <c r="P562" s="80"/>
    </row>
    <row r="563" spans="1:16" hidden="1" x14ac:dyDescent="0.35">
      <c r="A563" t="s">
        <v>439</v>
      </c>
      <c r="B563" t="s">
        <v>314</v>
      </c>
      <c r="C563" t="s">
        <v>358</v>
      </c>
      <c r="D563" t="s">
        <v>387</v>
      </c>
      <c r="E563">
        <v>65172</v>
      </c>
      <c r="F563" t="s">
        <v>1571</v>
      </c>
      <c r="G563" s="30">
        <v>7432.24</v>
      </c>
      <c r="H563" s="68">
        <v>2093</v>
      </c>
      <c r="I563" t="str">
        <f>_xlfn.XLOOKUP(E563,Index!$O:$O,Index!$P:$P,)</f>
        <v>Cost of Sales</v>
      </c>
      <c r="J563" t="str">
        <f>_xlfn.XLOOKUP(E563,Index!$O:$O,Index!$R:$R,)</f>
        <v>T&amp;E</v>
      </c>
      <c r="K563">
        <f>_xlfn.XLOOKUP(E563,Index!$O:$O,Index!$T:$T,)</f>
        <v>0</v>
      </c>
      <c r="N563" s="31"/>
      <c r="P563" s="80"/>
    </row>
    <row r="564" spans="1:16" hidden="1" x14ac:dyDescent="0.35">
      <c r="A564" t="s">
        <v>439</v>
      </c>
      <c r="B564" t="s">
        <v>314</v>
      </c>
      <c r="C564" t="s">
        <v>358</v>
      </c>
      <c r="D564" t="s">
        <v>387</v>
      </c>
      <c r="E564">
        <v>65173</v>
      </c>
      <c r="F564" t="s">
        <v>1572</v>
      </c>
      <c r="G564" s="30">
        <v>451.38</v>
      </c>
      <c r="H564" s="68">
        <v>100</v>
      </c>
      <c r="I564" t="str">
        <f>_xlfn.XLOOKUP(E564,Index!$O:$O,Index!$P:$P,)</f>
        <v>Marketing</v>
      </c>
      <c r="J564" t="str">
        <f>_xlfn.XLOOKUP(E564,Index!$O:$O,Index!$R:$R,)</f>
        <v>T&amp;E</v>
      </c>
      <c r="K564">
        <f>_xlfn.XLOOKUP(E564,Index!$O:$O,Index!$T:$T,)</f>
        <v>0</v>
      </c>
      <c r="N564" s="31"/>
      <c r="P564" s="80"/>
    </row>
    <row r="565" spans="1:16" hidden="1" x14ac:dyDescent="0.35">
      <c r="A565" t="s">
        <v>439</v>
      </c>
      <c r="B565" t="s">
        <v>314</v>
      </c>
      <c r="C565" t="s">
        <v>358</v>
      </c>
      <c r="D565" t="s">
        <v>387</v>
      </c>
      <c r="E565">
        <v>65174</v>
      </c>
      <c r="F565" t="s">
        <v>1573</v>
      </c>
      <c r="G565" s="30">
        <v>1191.29</v>
      </c>
      <c r="H565" s="68">
        <v>345</v>
      </c>
      <c r="I565" t="str">
        <f>_xlfn.XLOOKUP(E565,Index!$O:$O,Index!$P:$P,)</f>
        <v>Sales</v>
      </c>
      <c r="J565" t="str">
        <f>_xlfn.XLOOKUP(E565,Index!$O:$O,Index!$R:$R,)</f>
        <v>T&amp;E</v>
      </c>
      <c r="K565">
        <f>_xlfn.XLOOKUP(E565,Index!$O:$O,Index!$T:$T,)</f>
        <v>0</v>
      </c>
      <c r="N565" s="31"/>
      <c r="P565" s="80"/>
    </row>
    <row r="566" spans="1:16" hidden="1" x14ac:dyDescent="0.35">
      <c r="A566" t="s">
        <v>439</v>
      </c>
      <c r="B566" t="s">
        <v>314</v>
      </c>
      <c r="C566" t="s">
        <v>358</v>
      </c>
      <c r="D566" t="s">
        <v>387</v>
      </c>
      <c r="E566">
        <v>65220</v>
      </c>
      <c r="F566" t="s">
        <v>663</v>
      </c>
      <c r="G566" s="30">
        <v>2703.76</v>
      </c>
      <c r="H566" s="68">
        <v>857.79</v>
      </c>
      <c r="I566" t="str">
        <f>_xlfn.XLOOKUP(E566,Index!$O:$O,Index!$P:$P,)</f>
        <v>Marketing</v>
      </c>
      <c r="J566" t="str">
        <f>_xlfn.XLOOKUP(E566,Index!$O:$O,Index!$R:$R,)</f>
        <v>T&amp;E</v>
      </c>
      <c r="K566">
        <f>_xlfn.XLOOKUP(E566,Index!$O:$O,Index!$T:$T,)</f>
        <v>0</v>
      </c>
      <c r="N566" s="31"/>
      <c r="P566" s="80"/>
    </row>
    <row r="567" spans="1:16" hidden="1" x14ac:dyDescent="0.35">
      <c r="A567" t="s">
        <v>439</v>
      </c>
      <c r="B567" t="s">
        <v>314</v>
      </c>
      <c r="C567" t="s">
        <v>358</v>
      </c>
      <c r="D567" t="s">
        <v>387</v>
      </c>
      <c r="E567">
        <v>8542</v>
      </c>
      <c r="F567" t="s">
        <v>1574</v>
      </c>
      <c r="G567" s="30">
        <v>14546.54</v>
      </c>
      <c r="H567" s="68">
        <v>4199.1400000000003</v>
      </c>
      <c r="I567" t="str">
        <f>_xlfn.XLOOKUP(E567,Index!$O:$O,Index!$P:$P,)</f>
        <v>Cost of Sales</v>
      </c>
      <c r="J567" t="str">
        <f>_xlfn.XLOOKUP(E567,Index!$O:$O,Index!$R:$R,)</f>
        <v>T&amp;E</v>
      </c>
      <c r="K567">
        <f>_xlfn.XLOOKUP(E567,Index!$O:$O,Index!$T:$T,)</f>
        <v>0</v>
      </c>
      <c r="N567" s="31"/>
      <c r="P567" s="80"/>
    </row>
    <row r="568" spans="1:16" hidden="1" x14ac:dyDescent="0.35">
      <c r="A568" t="s">
        <v>439</v>
      </c>
      <c r="B568" t="s">
        <v>314</v>
      </c>
      <c r="C568" t="s">
        <v>358</v>
      </c>
      <c r="D568" t="s">
        <v>387</v>
      </c>
      <c r="E568">
        <v>8637</v>
      </c>
      <c r="F568" t="s">
        <v>20072</v>
      </c>
      <c r="G568" s="30">
        <v>1640.42</v>
      </c>
      <c r="H568" s="68">
        <v>476.59</v>
      </c>
      <c r="I568" t="str">
        <f>_xlfn.XLOOKUP(E568,Index!$O:$O,Index!$P:$P,)</f>
        <v>R&amp;D</v>
      </c>
      <c r="J568" t="str">
        <f>_xlfn.XLOOKUP(E568,Index!$O:$O,Index!$R:$R,)</f>
        <v>T&amp;E</v>
      </c>
      <c r="K568" t="str">
        <f>_xlfn.XLOOKUP(E568,Index!$O:$O,Index!$T:$T,)</f>
        <v>Product</v>
      </c>
      <c r="N568" s="31"/>
      <c r="P568" s="80"/>
    </row>
    <row r="569" spans="1:16" hidden="1" x14ac:dyDescent="0.35">
      <c r="A569" t="s">
        <v>439</v>
      </c>
      <c r="B569" t="s">
        <v>314</v>
      </c>
      <c r="C569" t="s">
        <v>358</v>
      </c>
      <c r="D569" t="s">
        <v>387</v>
      </c>
      <c r="E569">
        <v>8668</v>
      </c>
      <c r="F569" t="s">
        <v>1575</v>
      </c>
      <c r="G569" s="30">
        <v>8831.25</v>
      </c>
      <c r="H569" s="68">
        <v>2609.58</v>
      </c>
      <c r="I569" t="str">
        <f>_xlfn.XLOOKUP(E569,Index!$O:$O,Index!$P:$P,)</f>
        <v>Marketing</v>
      </c>
      <c r="J569" t="str">
        <f>_xlfn.XLOOKUP(E569,Index!$O:$O,Index!$R:$R,)</f>
        <v>T&amp;E</v>
      </c>
      <c r="K569">
        <f>_xlfn.XLOOKUP(E569,Index!$O:$O,Index!$T:$T,)</f>
        <v>0</v>
      </c>
      <c r="N569" s="31"/>
      <c r="P569" s="80"/>
    </row>
    <row r="570" spans="1:16" hidden="1" x14ac:dyDescent="0.35">
      <c r="A570" t="s">
        <v>439</v>
      </c>
      <c r="B570" t="s">
        <v>314</v>
      </c>
      <c r="C570" t="s">
        <v>358</v>
      </c>
      <c r="D570" t="s">
        <v>387</v>
      </c>
      <c r="E570">
        <v>8836</v>
      </c>
      <c r="F570" t="s">
        <v>1576</v>
      </c>
      <c r="G570" s="30">
        <v>16067.93</v>
      </c>
      <c r="H570" s="68">
        <v>4715.72</v>
      </c>
      <c r="I570" t="str">
        <f>_xlfn.XLOOKUP(E570,Index!$O:$O,Index!$P:$P,)</f>
        <v>R&amp;D</v>
      </c>
      <c r="J570" t="str">
        <f>_xlfn.XLOOKUP(E570,Index!$O:$O,Index!$R:$R,)</f>
        <v>T&amp;E</v>
      </c>
      <c r="K570" t="str">
        <f>_xlfn.XLOOKUP(E570,Index!$O:$O,Index!$T:$T,)</f>
        <v>Labs</v>
      </c>
      <c r="N570" s="31"/>
      <c r="P570" s="80"/>
    </row>
    <row r="571" spans="1:16" hidden="1" x14ac:dyDescent="0.35">
      <c r="A571" t="s">
        <v>439</v>
      </c>
      <c r="B571" t="s">
        <v>314</v>
      </c>
      <c r="C571" t="s">
        <v>358</v>
      </c>
      <c r="D571" t="s">
        <v>387</v>
      </c>
      <c r="E571">
        <v>8837</v>
      </c>
      <c r="F571" t="s">
        <v>1577</v>
      </c>
      <c r="G571" s="30">
        <v>15500.07</v>
      </c>
      <c r="H571" s="68">
        <v>4526.72</v>
      </c>
      <c r="I571" t="str">
        <f>_xlfn.XLOOKUP(E571,Index!$O:$O,Index!$P:$P,)</f>
        <v>R&amp;D</v>
      </c>
      <c r="J571" t="str">
        <f>_xlfn.XLOOKUP(E571,Index!$O:$O,Index!$R:$R,)</f>
        <v>T&amp;E</v>
      </c>
      <c r="K571" t="str">
        <f>_xlfn.XLOOKUP(E571,Index!$O:$O,Index!$T:$T,)</f>
        <v>Labs</v>
      </c>
      <c r="N571" s="31"/>
      <c r="P571" s="80"/>
    </row>
    <row r="572" spans="1:16" hidden="1" x14ac:dyDescent="0.35">
      <c r="A572" t="s">
        <v>439</v>
      </c>
      <c r="B572" t="s">
        <v>314</v>
      </c>
      <c r="C572" t="s">
        <v>358</v>
      </c>
      <c r="D572" t="s">
        <v>387</v>
      </c>
      <c r="E572">
        <v>8839</v>
      </c>
      <c r="F572" t="s">
        <v>1578</v>
      </c>
      <c r="G572" s="30">
        <v>15369.09</v>
      </c>
      <c r="H572" s="68">
        <v>4521.8500000000004</v>
      </c>
      <c r="I572" t="str">
        <f>_xlfn.XLOOKUP(E572,Index!$O:$O,Index!$P:$P,)</f>
        <v>R&amp;D</v>
      </c>
      <c r="J572" t="str">
        <f>_xlfn.XLOOKUP(E572,Index!$O:$O,Index!$R:$R,)</f>
        <v>T&amp;E</v>
      </c>
      <c r="K572">
        <f>_xlfn.XLOOKUP(E572,Index!$O:$O,Index!$T:$T,)</f>
        <v>0</v>
      </c>
      <c r="N572" s="31"/>
      <c r="P572" s="80"/>
    </row>
    <row r="573" spans="1:16" hidden="1" x14ac:dyDescent="0.35">
      <c r="A573" t="s">
        <v>439</v>
      </c>
      <c r="B573" t="s">
        <v>314</v>
      </c>
      <c r="C573" t="s">
        <v>358</v>
      </c>
      <c r="D573" t="s">
        <v>387</v>
      </c>
      <c r="E573">
        <v>8846</v>
      </c>
      <c r="F573" t="s">
        <v>1579</v>
      </c>
      <c r="G573" s="30">
        <v>16777.580000000002</v>
      </c>
      <c r="H573" s="68">
        <v>4763.26</v>
      </c>
      <c r="I573" t="str">
        <f>_xlfn.XLOOKUP(E573,Index!$O:$O,Index!$P:$P,)</f>
        <v>R&amp;D</v>
      </c>
      <c r="J573" t="str">
        <f>_xlfn.XLOOKUP(E573,Index!$O:$O,Index!$R:$R,)</f>
        <v>T&amp;E</v>
      </c>
      <c r="K573">
        <f>_xlfn.XLOOKUP(E573,Index!$O:$O,Index!$T:$T,)</f>
        <v>0</v>
      </c>
      <c r="N573" s="31"/>
      <c r="P573" s="80"/>
    </row>
    <row r="574" spans="1:16" hidden="1" x14ac:dyDescent="0.35">
      <c r="A574" t="s">
        <v>439</v>
      </c>
      <c r="B574" t="s">
        <v>314</v>
      </c>
      <c r="C574" t="s">
        <v>358</v>
      </c>
      <c r="D574" t="s">
        <v>387</v>
      </c>
      <c r="E574">
        <v>9009</v>
      </c>
      <c r="F574" t="s">
        <v>1580</v>
      </c>
      <c r="G574" s="30">
        <v>12082.96</v>
      </c>
      <c r="H574" s="68">
        <v>3522.38</v>
      </c>
      <c r="I574" t="str">
        <f>_xlfn.XLOOKUP(E574,Index!$O:$O,Index!$P:$P,)</f>
        <v>R&amp;D</v>
      </c>
      <c r="J574" t="str">
        <f>_xlfn.XLOOKUP(E574,Index!$O:$O,Index!$R:$R,)</f>
        <v>T&amp;E</v>
      </c>
      <c r="K574" t="str">
        <f>_xlfn.XLOOKUP(E574,Index!$O:$O,Index!$T:$T,)</f>
        <v>Product</v>
      </c>
      <c r="N574" s="31"/>
      <c r="P574" s="80"/>
    </row>
    <row r="575" spans="1:16" hidden="1" x14ac:dyDescent="0.35">
      <c r="A575" t="s">
        <v>439</v>
      </c>
      <c r="B575" t="s">
        <v>314</v>
      </c>
      <c r="C575" t="s">
        <v>358</v>
      </c>
      <c r="D575" t="s">
        <v>387</v>
      </c>
      <c r="E575">
        <v>9084</v>
      </c>
      <c r="F575" t="s">
        <v>1581</v>
      </c>
      <c r="G575" s="30">
        <v>16504.16</v>
      </c>
      <c r="H575" s="68">
        <v>4815.7700000000004</v>
      </c>
      <c r="I575" t="str">
        <f>_xlfn.XLOOKUP(E575,Index!$O:$O,Index!$P:$P,)</f>
        <v>Sales</v>
      </c>
      <c r="J575" t="str">
        <f>_xlfn.XLOOKUP(E575,Index!$O:$O,Index!$R:$R,)</f>
        <v>T&amp;E</v>
      </c>
      <c r="K575">
        <f>_xlfn.XLOOKUP(E575,Index!$O:$O,Index!$T:$T,)</f>
        <v>0</v>
      </c>
      <c r="N575" s="31"/>
      <c r="P575" s="80"/>
    </row>
    <row r="576" spans="1:16" hidden="1" x14ac:dyDescent="0.35">
      <c r="A576" t="s">
        <v>439</v>
      </c>
      <c r="B576" t="s">
        <v>314</v>
      </c>
      <c r="C576" t="s">
        <v>358</v>
      </c>
      <c r="D576" t="s">
        <v>387</v>
      </c>
      <c r="E576">
        <v>9125</v>
      </c>
      <c r="F576" t="s">
        <v>1582</v>
      </c>
      <c r="G576" s="30">
        <v>9328.25</v>
      </c>
      <c r="H576" s="68">
        <v>2677.55</v>
      </c>
      <c r="I576" t="str">
        <f>_xlfn.XLOOKUP(E576,Index!$O:$O,Index!$P:$P,)</f>
        <v>G&amp;A</v>
      </c>
      <c r="J576" t="str">
        <f>_xlfn.XLOOKUP(E576,Index!$O:$O,Index!$R:$R,)</f>
        <v>T&amp;E</v>
      </c>
      <c r="K576">
        <f>_xlfn.XLOOKUP(E576,Index!$O:$O,Index!$T:$T,)</f>
        <v>0</v>
      </c>
      <c r="N576" s="31"/>
      <c r="P576" s="80"/>
    </row>
    <row r="577" spans="1:16" hidden="1" x14ac:dyDescent="0.35">
      <c r="A577" t="s">
        <v>439</v>
      </c>
      <c r="B577" t="s">
        <v>314</v>
      </c>
      <c r="C577" t="s">
        <v>358</v>
      </c>
      <c r="D577" t="s">
        <v>387</v>
      </c>
      <c r="E577">
        <v>9261</v>
      </c>
      <c r="F577" t="s">
        <v>1583</v>
      </c>
      <c r="G577" s="30">
        <v>17172.18</v>
      </c>
      <c r="H577" s="68">
        <v>5215.75</v>
      </c>
      <c r="I577" t="str">
        <f>_xlfn.XLOOKUP(E577,Index!$O:$O,Index!$P:$P,)</f>
        <v>Marketing</v>
      </c>
      <c r="J577" t="str">
        <f>_xlfn.XLOOKUP(E577,Index!$O:$O,Index!$R:$R,)</f>
        <v>T&amp;E</v>
      </c>
      <c r="K577">
        <f>_xlfn.XLOOKUP(E577,Index!$O:$O,Index!$T:$T,)</f>
        <v>0</v>
      </c>
      <c r="N577" s="31"/>
      <c r="P577" s="80"/>
    </row>
    <row r="578" spans="1:16" hidden="1" x14ac:dyDescent="0.35">
      <c r="A578" t="s">
        <v>439</v>
      </c>
      <c r="B578" t="s">
        <v>314</v>
      </c>
      <c r="C578" t="s">
        <v>358</v>
      </c>
      <c r="D578" t="s">
        <v>387</v>
      </c>
      <c r="E578">
        <v>9262</v>
      </c>
      <c r="F578" t="s">
        <v>1584</v>
      </c>
      <c r="G578" s="30">
        <v>11150.27</v>
      </c>
      <c r="H578" s="68">
        <v>3168.59</v>
      </c>
      <c r="I578" t="str">
        <f>_xlfn.XLOOKUP(E578,Index!$O:$O,Index!$P:$P,)</f>
        <v>R&amp;D</v>
      </c>
      <c r="J578" t="str">
        <f>_xlfn.XLOOKUP(E578,Index!$O:$O,Index!$R:$R,)</f>
        <v>T&amp;E</v>
      </c>
      <c r="K578">
        <f>_xlfn.XLOOKUP(E578,Index!$O:$O,Index!$T:$T,)</f>
        <v>0</v>
      </c>
      <c r="N578" s="31"/>
      <c r="P578" s="80"/>
    </row>
    <row r="579" spans="1:16" hidden="1" x14ac:dyDescent="0.35">
      <c r="A579" t="s">
        <v>439</v>
      </c>
      <c r="B579" t="s">
        <v>314</v>
      </c>
      <c r="C579" t="s">
        <v>358</v>
      </c>
      <c r="D579" t="s">
        <v>387</v>
      </c>
      <c r="E579">
        <v>9263</v>
      </c>
      <c r="F579" t="s">
        <v>1585</v>
      </c>
      <c r="G579" s="30">
        <v>11169.51</v>
      </c>
      <c r="H579" s="68">
        <v>3262.03</v>
      </c>
      <c r="I579" t="str">
        <f>_xlfn.XLOOKUP(E579,Index!$O:$O,Index!$P:$P,)</f>
        <v>R&amp;D</v>
      </c>
      <c r="J579" t="str">
        <f>_xlfn.XLOOKUP(E579,Index!$O:$O,Index!$R:$R,)</f>
        <v>T&amp;E</v>
      </c>
      <c r="K579">
        <f>_xlfn.XLOOKUP(E579,Index!$O:$O,Index!$T:$T,)</f>
        <v>0</v>
      </c>
      <c r="N579" s="31"/>
      <c r="P579" s="80"/>
    </row>
    <row r="580" spans="1:16" hidden="1" x14ac:dyDescent="0.35">
      <c r="A580" t="s">
        <v>439</v>
      </c>
      <c r="B580" t="s">
        <v>314</v>
      </c>
      <c r="C580" t="s">
        <v>358</v>
      </c>
      <c r="D580" t="s">
        <v>387</v>
      </c>
      <c r="E580">
        <v>9264</v>
      </c>
      <c r="F580" t="s">
        <v>389</v>
      </c>
      <c r="G580" s="30">
        <v>8809.1299999999992</v>
      </c>
      <c r="H580" s="68">
        <v>2625</v>
      </c>
      <c r="I580" t="str">
        <f>_xlfn.XLOOKUP(E580,Index!$O:$O,Index!$P:$P,)</f>
        <v>R&amp;D</v>
      </c>
      <c r="J580" t="str">
        <f>_xlfn.XLOOKUP(E580,Index!$O:$O,Index!$R:$R,)</f>
        <v>T&amp;E</v>
      </c>
      <c r="K580" t="str">
        <f>_xlfn.XLOOKUP(E580,Index!$O:$O,Index!$T:$T,)</f>
        <v>Dev</v>
      </c>
      <c r="N580" s="31"/>
      <c r="P580" s="80"/>
    </row>
    <row r="581" spans="1:16" hidden="1" x14ac:dyDescent="0.35">
      <c r="A581" t="s">
        <v>439</v>
      </c>
      <c r="B581" t="s">
        <v>314</v>
      </c>
      <c r="C581" t="s">
        <v>358</v>
      </c>
      <c r="D581" t="s">
        <v>387</v>
      </c>
      <c r="E581">
        <v>9265</v>
      </c>
      <c r="F581" t="s">
        <v>1586</v>
      </c>
      <c r="G581" s="30">
        <v>16231.62</v>
      </c>
      <c r="H581" s="68">
        <v>4736.7700000000004</v>
      </c>
      <c r="I581" t="str">
        <f>_xlfn.XLOOKUP(E581,Index!$O:$O,Index!$P:$P,)</f>
        <v>R&amp;D</v>
      </c>
      <c r="J581" t="str">
        <f>_xlfn.XLOOKUP(E581,Index!$O:$O,Index!$R:$R,)</f>
        <v>T&amp;E</v>
      </c>
      <c r="K581">
        <f>_xlfn.XLOOKUP(E581,Index!$O:$O,Index!$T:$T,)</f>
        <v>0</v>
      </c>
      <c r="N581" s="31"/>
      <c r="P581" s="80"/>
    </row>
    <row r="582" spans="1:16" hidden="1" x14ac:dyDescent="0.35">
      <c r="A582" t="s">
        <v>439</v>
      </c>
      <c r="B582" t="s">
        <v>314</v>
      </c>
      <c r="C582" t="s">
        <v>358</v>
      </c>
      <c r="D582" t="s">
        <v>387</v>
      </c>
      <c r="E582">
        <v>9269</v>
      </c>
      <c r="F582" t="s">
        <v>1587</v>
      </c>
      <c r="G582" s="30">
        <v>12949.32</v>
      </c>
      <c r="H582" s="68">
        <v>3800.35</v>
      </c>
      <c r="I582" t="str">
        <f>_xlfn.XLOOKUP(E582,Index!$O:$O,Index!$P:$P,)</f>
        <v>R&amp;D</v>
      </c>
      <c r="J582" t="str">
        <f>_xlfn.XLOOKUP(E582,Index!$O:$O,Index!$R:$R,)</f>
        <v>T&amp;E</v>
      </c>
      <c r="K582">
        <f>_xlfn.XLOOKUP(E582,Index!$O:$O,Index!$T:$T,)</f>
        <v>0</v>
      </c>
      <c r="N582" s="31"/>
      <c r="P582" s="80"/>
    </row>
    <row r="583" spans="1:16" hidden="1" x14ac:dyDescent="0.35">
      <c r="A583" t="s">
        <v>439</v>
      </c>
      <c r="B583" t="s">
        <v>314</v>
      </c>
      <c r="C583" t="s">
        <v>358</v>
      </c>
      <c r="D583" t="s">
        <v>387</v>
      </c>
      <c r="E583">
        <v>9327</v>
      </c>
      <c r="F583" t="s">
        <v>1588</v>
      </c>
      <c r="G583" s="30">
        <v>8869.18</v>
      </c>
      <c r="H583" s="68">
        <v>2523.79</v>
      </c>
      <c r="I583" t="str">
        <f>_xlfn.XLOOKUP(E583,Index!$O:$O,Index!$P:$P,)</f>
        <v>Marketing</v>
      </c>
      <c r="J583" t="str">
        <f>_xlfn.XLOOKUP(E583,Index!$O:$O,Index!$R:$R,)</f>
        <v>T&amp;E</v>
      </c>
      <c r="K583">
        <f>_xlfn.XLOOKUP(E583,Index!$O:$O,Index!$T:$T,)</f>
        <v>0</v>
      </c>
      <c r="N583" s="31"/>
      <c r="P583" s="80"/>
    </row>
    <row r="584" spans="1:16" hidden="1" x14ac:dyDescent="0.35">
      <c r="A584" t="s">
        <v>439</v>
      </c>
      <c r="B584" t="s">
        <v>314</v>
      </c>
      <c r="C584" t="s">
        <v>358</v>
      </c>
      <c r="D584" t="s">
        <v>387</v>
      </c>
      <c r="E584">
        <v>9329</v>
      </c>
      <c r="F584" t="s">
        <v>1589</v>
      </c>
      <c r="G584" s="30">
        <v>2419.38</v>
      </c>
      <c r="H584" s="68">
        <v>653.97</v>
      </c>
      <c r="I584" t="str">
        <f>_xlfn.XLOOKUP(E584,Index!$O:$O,Index!$P:$P,)</f>
        <v>Sales</v>
      </c>
      <c r="J584" t="str">
        <f>_xlfn.XLOOKUP(E584,Index!$O:$O,Index!$R:$R,)</f>
        <v>T&amp;E</v>
      </c>
      <c r="K584">
        <f>_xlfn.XLOOKUP(E584,Index!$O:$O,Index!$T:$T,)</f>
        <v>0</v>
      </c>
      <c r="N584" s="31"/>
      <c r="P584" s="80"/>
    </row>
    <row r="585" spans="1:16" hidden="1" x14ac:dyDescent="0.35">
      <c r="A585" t="s">
        <v>439</v>
      </c>
      <c r="B585" t="s">
        <v>314</v>
      </c>
      <c r="C585" t="s">
        <v>358</v>
      </c>
      <c r="D585" t="s">
        <v>387</v>
      </c>
      <c r="E585">
        <v>9344</v>
      </c>
      <c r="F585" t="s">
        <v>1590</v>
      </c>
      <c r="G585" s="30">
        <v>19474.77</v>
      </c>
      <c r="H585" s="68">
        <v>5635.8</v>
      </c>
      <c r="I585" t="str">
        <f>_xlfn.XLOOKUP(E585,Index!$O:$O,Index!$P:$P,)</f>
        <v>R&amp;D</v>
      </c>
      <c r="J585" t="str">
        <f>_xlfn.XLOOKUP(E585,Index!$O:$O,Index!$R:$R,)</f>
        <v>T&amp;E</v>
      </c>
      <c r="K585" t="str">
        <f>_xlfn.XLOOKUP(E585,Index!$O:$O,Index!$T:$T,)</f>
        <v>Product</v>
      </c>
      <c r="N585" s="31"/>
      <c r="P585" s="80"/>
    </row>
    <row r="586" spans="1:16" hidden="1" x14ac:dyDescent="0.35">
      <c r="A586" t="s">
        <v>439</v>
      </c>
      <c r="B586" t="s">
        <v>314</v>
      </c>
      <c r="C586" t="s">
        <v>358</v>
      </c>
      <c r="D586" t="s">
        <v>387</v>
      </c>
      <c r="E586">
        <v>9626</v>
      </c>
      <c r="F586" t="s">
        <v>1591</v>
      </c>
      <c r="G586" s="30">
        <v>13442.4</v>
      </c>
      <c r="H586" s="68">
        <v>3835.63</v>
      </c>
      <c r="I586" t="str">
        <f>_xlfn.XLOOKUP(E586,Index!$O:$O,Index!$P:$P,)</f>
        <v>G&amp;A</v>
      </c>
      <c r="J586" t="str">
        <f>_xlfn.XLOOKUP(E586,Index!$O:$O,Index!$R:$R,)</f>
        <v>T&amp;E</v>
      </c>
      <c r="K586">
        <f>_xlfn.XLOOKUP(E586,Index!$O:$O,Index!$T:$T,)</f>
        <v>0</v>
      </c>
      <c r="N586" s="31"/>
      <c r="P586" s="80"/>
    </row>
    <row r="587" spans="1:16" hidden="1" x14ac:dyDescent="0.35">
      <c r="A587" t="s">
        <v>439</v>
      </c>
      <c r="B587" t="s">
        <v>314</v>
      </c>
      <c r="C587" t="s">
        <v>358</v>
      </c>
      <c r="D587" t="s">
        <v>387</v>
      </c>
      <c r="E587">
        <v>9637</v>
      </c>
      <c r="F587" t="s">
        <v>1592</v>
      </c>
      <c r="G587" s="30">
        <v>9303.39</v>
      </c>
      <c r="H587" s="68">
        <v>2635.74</v>
      </c>
      <c r="I587" t="str">
        <f>_xlfn.XLOOKUP(E587,Index!$O:$O,Index!$P:$P,)</f>
        <v>R&amp;D</v>
      </c>
      <c r="J587" t="str">
        <f>_xlfn.XLOOKUP(E587,Index!$O:$O,Index!$R:$R,)</f>
        <v>T&amp;E</v>
      </c>
      <c r="K587" t="str">
        <f>_xlfn.XLOOKUP(E587,Index!$O:$O,Index!$T:$T,)</f>
        <v>Product</v>
      </c>
      <c r="N587" s="31"/>
      <c r="P587" s="80"/>
    </row>
    <row r="588" spans="1:16" hidden="1" x14ac:dyDescent="0.35">
      <c r="A588" t="s">
        <v>439</v>
      </c>
      <c r="B588" t="s">
        <v>314</v>
      </c>
      <c r="C588" t="s">
        <v>358</v>
      </c>
      <c r="D588" t="s">
        <v>387</v>
      </c>
      <c r="E588">
        <v>9720</v>
      </c>
      <c r="F588" t="s">
        <v>1593</v>
      </c>
      <c r="G588" s="30">
        <v>12833.75</v>
      </c>
      <c r="H588" s="68">
        <v>3673.5</v>
      </c>
      <c r="I588" t="str">
        <f>_xlfn.XLOOKUP(E588,Index!$O:$O,Index!$P:$P,)</f>
        <v>Sales</v>
      </c>
      <c r="J588" t="str">
        <f>_xlfn.XLOOKUP(E588,Index!$O:$O,Index!$R:$R,)</f>
        <v>T&amp;E</v>
      </c>
      <c r="K588">
        <f>_xlfn.XLOOKUP(E588,Index!$O:$O,Index!$T:$T,)</f>
        <v>0</v>
      </c>
      <c r="N588" s="31"/>
      <c r="P588" s="80"/>
    </row>
    <row r="589" spans="1:16" hidden="1" x14ac:dyDescent="0.35">
      <c r="A589" t="s">
        <v>439</v>
      </c>
      <c r="B589" t="s">
        <v>314</v>
      </c>
      <c r="C589" t="s">
        <v>358</v>
      </c>
      <c r="D589" t="s">
        <v>387</v>
      </c>
      <c r="E589">
        <v>9757</v>
      </c>
      <c r="F589" t="s">
        <v>664</v>
      </c>
      <c r="G589" s="30">
        <v>7754.79</v>
      </c>
      <c r="H589" s="68">
        <v>2199.2199999999998</v>
      </c>
      <c r="I589" t="str">
        <f>_xlfn.XLOOKUP(E589,Index!$O:$O,Index!$P:$P,)</f>
        <v>R&amp;D</v>
      </c>
      <c r="J589" t="str">
        <f>_xlfn.XLOOKUP(E589,Index!$O:$O,Index!$R:$R,)</f>
        <v>T&amp;E</v>
      </c>
      <c r="K589" t="str">
        <f>_xlfn.XLOOKUP(E589,Index!$O:$O,Index!$T:$T,)</f>
        <v>Dev</v>
      </c>
      <c r="N589" s="31"/>
      <c r="P589" s="80"/>
    </row>
    <row r="590" spans="1:16" hidden="1" x14ac:dyDescent="0.35">
      <c r="A590" t="s">
        <v>439</v>
      </c>
      <c r="B590" t="s">
        <v>314</v>
      </c>
      <c r="C590" t="s">
        <v>358</v>
      </c>
      <c r="D590" t="s">
        <v>387</v>
      </c>
      <c r="E590">
        <v>9778</v>
      </c>
      <c r="F590" t="s">
        <v>1594</v>
      </c>
      <c r="G590" s="30">
        <v>60.62</v>
      </c>
      <c r="H590" s="68">
        <v>18.600000000000001</v>
      </c>
      <c r="I590" t="str">
        <f>_xlfn.XLOOKUP(E590,Index!$O:$O,Index!$P:$P,)</f>
        <v>Sales</v>
      </c>
      <c r="J590" t="str">
        <f>_xlfn.XLOOKUP(E590,Index!$O:$O,Index!$R:$R,)</f>
        <v>T&amp;E</v>
      </c>
      <c r="K590">
        <f>_xlfn.XLOOKUP(E590,Index!$O:$O,Index!$T:$T,)</f>
        <v>0</v>
      </c>
      <c r="N590" s="31"/>
      <c r="P590" s="80"/>
    </row>
    <row r="591" spans="1:16" hidden="1" x14ac:dyDescent="0.35">
      <c r="A591" t="s">
        <v>439</v>
      </c>
      <c r="B591" t="s">
        <v>314</v>
      </c>
      <c r="C591" t="s">
        <v>358</v>
      </c>
      <c r="D591" t="s">
        <v>387</v>
      </c>
      <c r="E591">
        <v>9779</v>
      </c>
      <c r="F591" t="s">
        <v>1595</v>
      </c>
      <c r="G591" s="30">
        <v>7658.75</v>
      </c>
      <c r="H591" s="68">
        <v>2292.35</v>
      </c>
      <c r="I591" t="str">
        <f>_xlfn.XLOOKUP(E591,Index!$O:$O,Index!$P:$P,)</f>
        <v>Sales</v>
      </c>
      <c r="J591" t="str">
        <f>_xlfn.XLOOKUP(E591,Index!$O:$O,Index!$R:$R,)</f>
        <v>T&amp;E</v>
      </c>
      <c r="K591">
        <f>_xlfn.XLOOKUP(E591,Index!$O:$O,Index!$T:$T,)</f>
        <v>0</v>
      </c>
      <c r="N591" s="31"/>
      <c r="P591" s="80"/>
    </row>
    <row r="592" spans="1:16" hidden="1" x14ac:dyDescent="0.35">
      <c r="A592" t="s">
        <v>439</v>
      </c>
      <c r="B592" t="s">
        <v>314</v>
      </c>
      <c r="C592" t="s">
        <v>358</v>
      </c>
      <c r="D592" t="s">
        <v>387</v>
      </c>
      <c r="E592">
        <v>9852</v>
      </c>
      <c r="F592" t="s">
        <v>1596</v>
      </c>
      <c r="G592" s="30">
        <v>7884.54</v>
      </c>
      <c r="H592" s="68">
        <v>2233.7199999999998</v>
      </c>
      <c r="I592" t="str">
        <f>_xlfn.XLOOKUP(E592,Index!$O:$O,Index!$P:$P,)</f>
        <v>Marketing</v>
      </c>
      <c r="J592" t="str">
        <f>_xlfn.XLOOKUP(E592,Index!$O:$O,Index!$R:$R,)</f>
        <v>T&amp;E</v>
      </c>
      <c r="K592">
        <f>_xlfn.XLOOKUP(E592,Index!$O:$O,Index!$T:$T,)</f>
        <v>0</v>
      </c>
      <c r="N592" s="31"/>
      <c r="P592" s="80"/>
    </row>
    <row r="593" spans="1:16" hidden="1" x14ac:dyDescent="0.35">
      <c r="A593" t="s">
        <v>439</v>
      </c>
      <c r="B593" t="s">
        <v>314</v>
      </c>
      <c r="C593" t="s">
        <v>358</v>
      </c>
      <c r="D593" t="s">
        <v>387</v>
      </c>
      <c r="E593">
        <v>9853</v>
      </c>
      <c r="F593" t="s">
        <v>1597</v>
      </c>
      <c r="G593" s="30">
        <v>15964.35</v>
      </c>
      <c r="H593" s="68">
        <v>4484.3599999999997</v>
      </c>
      <c r="I593" t="str">
        <f>_xlfn.XLOOKUP(E593,Index!$O:$O,Index!$P:$P,)</f>
        <v>Cost of Sales</v>
      </c>
      <c r="J593" t="str">
        <f>_xlfn.XLOOKUP(E593,Index!$O:$O,Index!$R:$R,)</f>
        <v>T&amp;E</v>
      </c>
      <c r="K593">
        <f>_xlfn.XLOOKUP(E593,Index!$O:$O,Index!$T:$T,)</f>
        <v>0</v>
      </c>
      <c r="N593" s="31"/>
      <c r="P593" s="80"/>
    </row>
    <row r="594" spans="1:16" hidden="1" x14ac:dyDescent="0.35">
      <c r="A594" t="s">
        <v>439</v>
      </c>
      <c r="B594" t="s">
        <v>314</v>
      </c>
      <c r="C594" t="s">
        <v>358</v>
      </c>
      <c r="D594" t="s">
        <v>387</v>
      </c>
      <c r="E594">
        <v>9854</v>
      </c>
      <c r="F594" t="s">
        <v>390</v>
      </c>
      <c r="G594" s="30">
        <v>5689.42</v>
      </c>
      <c r="H594" s="68">
        <v>1609</v>
      </c>
      <c r="I594" t="str">
        <f>_xlfn.XLOOKUP(E594,Index!$O:$O,Index!$P:$P,)</f>
        <v>Marketing</v>
      </c>
      <c r="J594" t="str">
        <f>_xlfn.XLOOKUP(E594,Index!$O:$O,Index!$R:$R,)</f>
        <v>T&amp;E</v>
      </c>
      <c r="K594">
        <f>_xlfn.XLOOKUP(E594,Index!$O:$O,Index!$T:$T,)</f>
        <v>0</v>
      </c>
      <c r="N594" s="31"/>
      <c r="P594" s="80"/>
    </row>
    <row r="595" spans="1:16" hidden="1" x14ac:dyDescent="0.35">
      <c r="A595" t="s">
        <v>439</v>
      </c>
      <c r="B595" t="s">
        <v>314</v>
      </c>
      <c r="C595" t="s">
        <v>358</v>
      </c>
      <c r="D595" t="s">
        <v>387</v>
      </c>
      <c r="E595">
        <v>9855</v>
      </c>
      <c r="F595" t="s">
        <v>709</v>
      </c>
      <c r="G595" s="30">
        <v>38083.269999999997</v>
      </c>
      <c r="H595" s="68">
        <v>10771.39</v>
      </c>
      <c r="I595" t="str">
        <f>_xlfn.XLOOKUP(E595,Index!$O:$O,Index!$P:$P,)</f>
        <v>G&amp;A</v>
      </c>
      <c r="J595" t="str">
        <f>_xlfn.XLOOKUP(E595,Index!$O:$O,Index!$R:$R,)</f>
        <v>T&amp;E</v>
      </c>
      <c r="K595">
        <f>_xlfn.XLOOKUP(E595,Index!$O:$O,Index!$T:$T,)</f>
        <v>0</v>
      </c>
      <c r="N595" s="31"/>
      <c r="P595" s="80"/>
    </row>
    <row r="596" spans="1:16" hidden="1" x14ac:dyDescent="0.35">
      <c r="A596" t="s">
        <v>439</v>
      </c>
      <c r="B596" t="s">
        <v>314</v>
      </c>
      <c r="C596" t="s">
        <v>358</v>
      </c>
      <c r="D596" t="s">
        <v>387</v>
      </c>
      <c r="E596">
        <v>9961</v>
      </c>
      <c r="F596" t="s">
        <v>1598</v>
      </c>
      <c r="G596" s="30">
        <v>9203.4</v>
      </c>
      <c r="H596" s="68">
        <v>2626</v>
      </c>
      <c r="I596" t="str">
        <f>_xlfn.XLOOKUP(E596,Index!$O:$O,Index!$P:$P,)</f>
        <v>R&amp;D</v>
      </c>
      <c r="J596" t="str">
        <f>_xlfn.XLOOKUP(E596,Index!$O:$O,Index!$R:$R,)</f>
        <v>T&amp;E</v>
      </c>
      <c r="K596">
        <f>_xlfn.XLOOKUP(E596,Index!$O:$O,Index!$T:$T,)</f>
        <v>0</v>
      </c>
      <c r="N596" s="31"/>
      <c r="P596" s="80"/>
    </row>
    <row r="597" spans="1:16" hidden="1" x14ac:dyDescent="0.35">
      <c r="A597" t="s">
        <v>439</v>
      </c>
      <c r="B597" t="s">
        <v>314</v>
      </c>
      <c r="C597" t="s">
        <v>358</v>
      </c>
      <c r="D597" t="s">
        <v>391</v>
      </c>
      <c r="E597">
        <v>65018</v>
      </c>
      <c r="F597" t="s">
        <v>392</v>
      </c>
      <c r="G597" s="30">
        <v>120000</v>
      </c>
      <c r="H597" s="68">
        <v>35505.269999999997</v>
      </c>
      <c r="I597" t="str">
        <f>_xlfn.XLOOKUP(E597,Index!$O:$O,Index!$P:$P,)</f>
        <v>R&amp;D</v>
      </c>
      <c r="J597" t="str">
        <f>_xlfn.XLOOKUP(E597,Index!$O:$O,Index!$R:$R,)</f>
        <v>Contractors &amp; Services</v>
      </c>
      <c r="K597" t="str">
        <f>_xlfn.XLOOKUP(E597,Index!$O:$O,Index!$T:$T,)</f>
        <v>Product</v>
      </c>
      <c r="N597" s="31"/>
      <c r="P597" s="80"/>
    </row>
    <row r="598" spans="1:16" hidden="1" x14ac:dyDescent="0.35">
      <c r="A598" t="s">
        <v>439</v>
      </c>
      <c r="B598" t="s">
        <v>314</v>
      </c>
      <c r="C598" t="s">
        <v>358</v>
      </c>
      <c r="D598" t="s">
        <v>391</v>
      </c>
      <c r="E598">
        <v>65022</v>
      </c>
      <c r="F598" t="s">
        <v>393</v>
      </c>
      <c r="G598" s="30">
        <v>53911.06</v>
      </c>
      <c r="H598" s="68">
        <v>15835.71</v>
      </c>
      <c r="I598" t="str">
        <f>_xlfn.XLOOKUP(E598,Index!$O:$O,Index!$P:$P,)</f>
        <v>G&amp;A</v>
      </c>
      <c r="J598" t="str">
        <f>_xlfn.XLOOKUP(E598,Index!$O:$O,Index!$R:$R,)</f>
        <v>Patent</v>
      </c>
      <c r="K598">
        <f>_xlfn.XLOOKUP(E598,Index!$O:$O,Index!$T:$T,)</f>
        <v>0</v>
      </c>
      <c r="N598" s="31"/>
      <c r="P598" s="80"/>
    </row>
    <row r="599" spans="1:16" hidden="1" x14ac:dyDescent="0.35">
      <c r="A599" t="s">
        <v>439</v>
      </c>
      <c r="B599" t="s">
        <v>314</v>
      </c>
      <c r="C599" t="s">
        <v>358</v>
      </c>
      <c r="D599" t="s">
        <v>391</v>
      </c>
      <c r="E599">
        <v>65036</v>
      </c>
      <c r="F599" t="s">
        <v>1906</v>
      </c>
      <c r="G599" s="30">
        <v>45540.17</v>
      </c>
      <c r="H599" s="68">
        <v>12956.8</v>
      </c>
      <c r="I599" t="str">
        <f>_xlfn.XLOOKUP(E599,Index!$O:$O,Index!$P:$P,)</f>
        <v>R&amp;D</v>
      </c>
      <c r="J599" t="str">
        <f>_xlfn.XLOOKUP(E599,Index!$O:$O,Index!$R:$R,)</f>
        <v>Contractors &amp; Services</v>
      </c>
      <c r="K599" t="str">
        <f>_xlfn.XLOOKUP(E599,Index!$O:$O,Index!$T:$T,)</f>
        <v>Dev</v>
      </c>
      <c r="N599" s="31"/>
      <c r="P599" s="80"/>
    </row>
    <row r="600" spans="1:16" hidden="1" x14ac:dyDescent="0.35">
      <c r="A600" t="s">
        <v>439</v>
      </c>
      <c r="B600" t="s">
        <v>314</v>
      </c>
      <c r="C600" t="s">
        <v>358</v>
      </c>
      <c r="D600" t="s">
        <v>391</v>
      </c>
      <c r="E600">
        <v>65043</v>
      </c>
      <c r="F600" t="s">
        <v>394</v>
      </c>
      <c r="G600" s="30">
        <v>14291.58</v>
      </c>
      <c r="H600" s="68">
        <v>4398.91</v>
      </c>
      <c r="I600" t="str">
        <f>_xlfn.XLOOKUP(E600,Index!$O:$O,Index!$P:$P,)</f>
        <v>G&amp;A</v>
      </c>
      <c r="J600" t="str">
        <f>_xlfn.XLOOKUP(E600,Index!$O:$O,Index!$R:$R,)</f>
        <v>Security</v>
      </c>
      <c r="K600">
        <f>_xlfn.XLOOKUP(E600,Index!$O:$O,Index!$T:$T,)</f>
        <v>0</v>
      </c>
      <c r="N600" s="31"/>
      <c r="P600" s="80"/>
    </row>
    <row r="601" spans="1:16" hidden="1" x14ac:dyDescent="0.35">
      <c r="A601" t="s">
        <v>439</v>
      </c>
      <c r="B601" t="s">
        <v>314</v>
      </c>
      <c r="C601" t="s">
        <v>358</v>
      </c>
      <c r="D601" t="s">
        <v>391</v>
      </c>
      <c r="E601">
        <v>65044</v>
      </c>
      <c r="F601" t="s">
        <v>1318</v>
      </c>
      <c r="G601" s="30">
        <v>348059.34</v>
      </c>
      <c r="H601" s="68">
        <v>102905.97</v>
      </c>
      <c r="I601" t="str">
        <f>_xlfn.XLOOKUP(E601,Index!$O:$O,Index!$P:$P,)</f>
        <v>R&amp;D</v>
      </c>
      <c r="J601" t="str">
        <f>_xlfn.XLOOKUP(E601,Index!$O:$O,Index!$R:$R,)</f>
        <v>Software</v>
      </c>
      <c r="K601">
        <f>_xlfn.XLOOKUP(E601,Index!$O:$O,Index!$T:$T,)</f>
        <v>0</v>
      </c>
      <c r="N601" s="31"/>
      <c r="P601" s="80"/>
    </row>
    <row r="602" spans="1:16" hidden="1" x14ac:dyDescent="0.35">
      <c r="A602" t="s">
        <v>439</v>
      </c>
      <c r="B602" t="s">
        <v>314</v>
      </c>
      <c r="C602" t="s">
        <v>358</v>
      </c>
      <c r="D602" t="s">
        <v>391</v>
      </c>
      <c r="E602">
        <v>65047</v>
      </c>
      <c r="F602" t="s">
        <v>395</v>
      </c>
      <c r="G602" s="30">
        <v>2350882.13</v>
      </c>
      <c r="H602" s="68">
        <v>693995.07</v>
      </c>
      <c r="I602" t="str">
        <f>_xlfn.XLOOKUP(E602,Index!$O:$O,Index!$P:$P,)</f>
        <v>R&amp;D</v>
      </c>
      <c r="J602" t="str">
        <f>_xlfn.XLOOKUP(E602,Index!$O:$O,Index!$R:$R,)</f>
        <v>Hosting</v>
      </c>
      <c r="K602">
        <f>_xlfn.XLOOKUP(E602,Index!$O:$O,Index!$T:$T,)</f>
        <v>0</v>
      </c>
      <c r="N602" s="31"/>
      <c r="P602" s="80"/>
    </row>
    <row r="603" spans="1:16" hidden="1" x14ac:dyDescent="0.35">
      <c r="A603" t="s">
        <v>439</v>
      </c>
      <c r="B603" t="s">
        <v>314</v>
      </c>
      <c r="C603" t="s">
        <v>358</v>
      </c>
      <c r="D603" t="s">
        <v>391</v>
      </c>
      <c r="E603">
        <v>65071</v>
      </c>
      <c r="F603" t="s">
        <v>396</v>
      </c>
      <c r="G603" s="30">
        <v>9212.43</v>
      </c>
      <c r="H603" s="68">
        <v>2662.78</v>
      </c>
      <c r="I603" t="str">
        <f>_xlfn.XLOOKUP(E603,Index!$O:$O,Index!$P:$P,)</f>
        <v>R&amp;D</v>
      </c>
      <c r="J603" t="str">
        <f>_xlfn.XLOOKUP(E603,Index!$O:$O,Index!$R:$R,)</f>
        <v>Other R&amp;D</v>
      </c>
      <c r="K603">
        <f>_xlfn.XLOOKUP(E603,Index!$O:$O,Index!$T:$T,)</f>
        <v>0</v>
      </c>
      <c r="N603" s="31"/>
      <c r="P603" s="80"/>
    </row>
    <row r="604" spans="1:16" hidden="1" x14ac:dyDescent="0.35">
      <c r="A604" t="s">
        <v>439</v>
      </c>
      <c r="B604" t="s">
        <v>314</v>
      </c>
      <c r="C604" t="s">
        <v>358</v>
      </c>
      <c r="D604" t="s">
        <v>391</v>
      </c>
      <c r="E604">
        <v>65074</v>
      </c>
      <c r="F604" t="s">
        <v>1599</v>
      </c>
      <c r="G604" s="30">
        <v>4998</v>
      </c>
      <c r="H604" s="68">
        <v>1458.99</v>
      </c>
      <c r="I604" t="str">
        <f>_xlfn.XLOOKUP(E604,Index!$O:$O,Index!$P:$P,)</f>
        <v>R&amp;D</v>
      </c>
      <c r="J604" t="str">
        <f>_xlfn.XLOOKUP(E604,Index!$O:$O,Index!$R:$R,)</f>
        <v>T&amp;E</v>
      </c>
      <c r="K604" t="str">
        <f>_xlfn.XLOOKUP(E604,Index!$O:$O,Index!$T:$T,)</f>
        <v>Labs</v>
      </c>
      <c r="N604" s="31"/>
      <c r="P604" s="80"/>
    </row>
    <row r="605" spans="1:16" hidden="1" x14ac:dyDescent="0.35">
      <c r="A605" t="s">
        <v>439</v>
      </c>
      <c r="B605" t="s">
        <v>314</v>
      </c>
      <c r="C605" t="s">
        <v>358</v>
      </c>
      <c r="D605" t="s">
        <v>391</v>
      </c>
      <c r="E605">
        <v>65075</v>
      </c>
      <c r="F605" t="s">
        <v>1286</v>
      </c>
      <c r="G605" s="30">
        <v>6449</v>
      </c>
      <c r="H605" s="68">
        <v>1844.2</v>
      </c>
      <c r="I605" t="str">
        <f>_xlfn.XLOOKUP(E605,Index!$O:$O,Index!$P:$P,)</f>
        <v>R&amp;D</v>
      </c>
      <c r="J605" t="str">
        <f>_xlfn.XLOOKUP(E605,Index!$O:$O,Index!$R:$R,)</f>
        <v>Other R&amp;D</v>
      </c>
      <c r="K605">
        <f>_xlfn.XLOOKUP(E605,Index!$O:$O,Index!$T:$T,)</f>
        <v>0</v>
      </c>
      <c r="N605" s="31"/>
      <c r="P605" s="80"/>
    </row>
    <row r="606" spans="1:16" hidden="1" x14ac:dyDescent="0.35">
      <c r="A606" t="s">
        <v>439</v>
      </c>
      <c r="B606" t="s">
        <v>314</v>
      </c>
      <c r="C606" t="s">
        <v>358</v>
      </c>
      <c r="D606" t="s">
        <v>391</v>
      </c>
      <c r="E606">
        <v>65081</v>
      </c>
      <c r="F606" t="s">
        <v>397</v>
      </c>
      <c r="G606" s="30">
        <v>3541.88</v>
      </c>
      <c r="H606" s="68">
        <v>1016.59</v>
      </c>
      <c r="I606" t="str">
        <f>_xlfn.XLOOKUP(E606,Index!$O:$O,Index!$P:$P,)</f>
        <v>R&amp;D</v>
      </c>
      <c r="J606" t="str">
        <f>_xlfn.XLOOKUP(E606,Index!$O:$O,Index!$R:$R,)</f>
        <v>Software</v>
      </c>
      <c r="K606">
        <f>_xlfn.XLOOKUP(E606,Index!$O:$O,Index!$T:$T,)</f>
        <v>0</v>
      </c>
      <c r="N606" s="31"/>
      <c r="P606" s="80"/>
    </row>
    <row r="607" spans="1:16" hidden="1" x14ac:dyDescent="0.35">
      <c r="A607" t="s">
        <v>439</v>
      </c>
      <c r="B607" t="s">
        <v>314</v>
      </c>
      <c r="C607" t="s">
        <v>358</v>
      </c>
      <c r="D607" t="s">
        <v>391</v>
      </c>
      <c r="E607">
        <v>65086</v>
      </c>
      <c r="F607" t="s">
        <v>398</v>
      </c>
      <c r="G607" s="30">
        <v>169500</v>
      </c>
      <c r="H607" s="68">
        <v>48330.64</v>
      </c>
      <c r="I607" t="str">
        <f>_xlfn.XLOOKUP(E607,Index!$O:$O,Index!$P:$P,)</f>
        <v>R&amp;D</v>
      </c>
      <c r="J607" t="str">
        <f>_xlfn.XLOOKUP(E607,Index!$O:$O,Index!$R:$R,)</f>
        <v>Recruiting</v>
      </c>
      <c r="K607">
        <f>_xlfn.XLOOKUP(E607,Index!$O:$O,Index!$T:$T,)</f>
        <v>0</v>
      </c>
      <c r="N607" s="31"/>
      <c r="P607" s="80"/>
    </row>
    <row r="608" spans="1:16" hidden="1" x14ac:dyDescent="0.35">
      <c r="A608" t="s">
        <v>439</v>
      </c>
      <c r="B608" t="s">
        <v>314</v>
      </c>
      <c r="C608" t="s">
        <v>358</v>
      </c>
      <c r="D608" t="s">
        <v>391</v>
      </c>
      <c r="E608">
        <v>65087</v>
      </c>
      <c r="F608" t="s">
        <v>399</v>
      </c>
      <c r="G608" s="30">
        <v>4680</v>
      </c>
      <c r="H608" s="68">
        <v>1351.04</v>
      </c>
      <c r="I608" t="str">
        <f>_xlfn.XLOOKUP(E608,Index!$O:$O,Index!$P:$P,)</f>
        <v>R&amp;D</v>
      </c>
      <c r="J608" t="str">
        <f>_xlfn.XLOOKUP(E608,Index!$O:$O,Index!$R:$R,)</f>
        <v>Contractors &amp; Services</v>
      </c>
      <c r="K608">
        <f>_xlfn.XLOOKUP(E608,Index!$O:$O,Index!$T:$T,)</f>
        <v>0</v>
      </c>
      <c r="N608" s="31"/>
      <c r="P608" s="80"/>
    </row>
    <row r="609" spans="1:16" hidden="1" x14ac:dyDescent="0.35">
      <c r="A609" t="s">
        <v>439</v>
      </c>
      <c r="B609" t="s">
        <v>314</v>
      </c>
      <c r="C609" t="s">
        <v>358</v>
      </c>
      <c r="D609" t="s">
        <v>400</v>
      </c>
      <c r="E609">
        <v>61600</v>
      </c>
      <c r="F609" t="s">
        <v>401</v>
      </c>
      <c r="G609" s="30">
        <v>3026278.15</v>
      </c>
      <c r="H609" s="68">
        <v>895136.45</v>
      </c>
      <c r="I609" t="str">
        <f>_xlfn.XLOOKUP(E609,Index!$O:$O,Index!$P:$P,)</f>
        <v>R&amp;D</v>
      </c>
      <c r="J609" t="str">
        <f>_xlfn.XLOOKUP(E609,Index!$O:$O,Index!$R:$R,)</f>
        <v>Payroll &amp; Payroll related</v>
      </c>
      <c r="K609">
        <f>_xlfn.XLOOKUP(E609,Index!$O:$O,Index!$T:$T,)</f>
        <v>0</v>
      </c>
      <c r="N609" s="31"/>
      <c r="P609" s="80"/>
    </row>
    <row r="610" spans="1:16" hidden="1" x14ac:dyDescent="0.35">
      <c r="A610" t="s">
        <v>439</v>
      </c>
      <c r="B610" t="s">
        <v>314</v>
      </c>
      <c r="C610" t="s">
        <v>358</v>
      </c>
      <c r="D610" t="s">
        <v>400</v>
      </c>
      <c r="E610">
        <v>61601</v>
      </c>
      <c r="F610" t="s">
        <v>1869</v>
      </c>
      <c r="G610" s="30">
        <v>17800.400000000001</v>
      </c>
      <c r="H610" s="68">
        <v>5058.37</v>
      </c>
      <c r="I610" t="str">
        <f>_xlfn.XLOOKUP(E610,Index!$O:$O,Index!$P:$P,)</f>
        <v>R&amp;D</v>
      </c>
      <c r="J610" t="str">
        <f>_xlfn.XLOOKUP(E610,Index!$O:$O,Index!$R:$R,)</f>
        <v>Payroll &amp; Payroll related</v>
      </c>
      <c r="K610" t="str">
        <f>_xlfn.XLOOKUP(E610,Index!$O:$O,Index!$T:$T,)</f>
        <v>Product</v>
      </c>
      <c r="N610" s="31"/>
      <c r="P610" s="80"/>
    </row>
    <row r="611" spans="1:16" hidden="1" x14ac:dyDescent="0.35">
      <c r="A611" t="s">
        <v>439</v>
      </c>
      <c r="B611" t="s">
        <v>314</v>
      </c>
      <c r="C611" t="s">
        <v>358</v>
      </c>
      <c r="D611" t="s">
        <v>400</v>
      </c>
      <c r="E611">
        <v>61602</v>
      </c>
      <c r="F611" t="s">
        <v>402</v>
      </c>
      <c r="G611" s="30">
        <v>205839.7</v>
      </c>
      <c r="H611" s="68">
        <v>60934.06</v>
      </c>
      <c r="I611" t="str">
        <f>_xlfn.XLOOKUP(E611,Index!$O:$O,Index!$P:$P,)</f>
        <v>R&amp;D</v>
      </c>
      <c r="J611" t="str">
        <f>_xlfn.XLOOKUP(E611,Index!$O:$O,Index!$R:$R,)</f>
        <v>Payroll &amp; Payroll related</v>
      </c>
      <c r="K611">
        <f>_xlfn.XLOOKUP(E611,Index!$O:$O,Index!$T:$T,)</f>
        <v>0</v>
      </c>
      <c r="N611" s="31"/>
      <c r="P611" s="80"/>
    </row>
    <row r="612" spans="1:16" hidden="1" x14ac:dyDescent="0.35">
      <c r="A612" t="s">
        <v>439</v>
      </c>
      <c r="B612" t="s">
        <v>314</v>
      </c>
      <c r="C612" t="s">
        <v>358</v>
      </c>
      <c r="D612" t="s">
        <v>400</v>
      </c>
      <c r="E612">
        <v>61606</v>
      </c>
      <c r="F612" t="s">
        <v>20259</v>
      </c>
      <c r="G612" s="30">
        <v>259330.98</v>
      </c>
      <c r="H612" s="68">
        <v>73694.509999999995</v>
      </c>
      <c r="I612" t="str">
        <f>_xlfn.XLOOKUP(E612,Index!$O:$O,Index!$P:$P,)</f>
        <v>R&amp;D</v>
      </c>
      <c r="J612" t="str">
        <f>_xlfn.XLOOKUP(E612,Index!$O:$O,Index!$R:$R,)</f>
        <v>Payroll &amp; Payroll related</v>
      </c>
      <c r="K612" t="str">
        <f>_xlfn.XLOOKUP(E612,Index!$O:$O,Index!$T:$T,)</f>
        <v>Product</v>
      </c>
      <c r="N612" s="31"/>
      <c r="P612" s="80"/>
    </row>
    <row r="613" spans="1:16" hidden="1" x14ac:dyDescent="0.35">
      <c r="A613" t="s">
        <v>439</v>
      </c>
      <c r="B613" t="s">
        <v>314</v>
      </c>
      <c r="C613" t="s">
        <v>358</v>
      </c>
      <c r="D613" t="s">
        <v>400</v>
      </c>
      <c r="E613">
        <v>61609</v>
      </c>
      <c r="F613" t="s">
        <v>403</v>
      </c>
      <c r="G613" s="30">
        <v>245758.32</v>
      </c>
      <c r="H613" s="68">
        <v>72595.320000000007</v>
      </c>
      <c r="I613" t="str">
        <f>_xlfn.XLOOKUP(E613,Index!$O:$O,Index!$P:$P,)</f>
        <v>R&amp;D</v>
      </c>
      <c r="J613" t="str">
        <f>_xlfn.XLOOKUP(E613,Index!$O:$O,Index!$R:$R,)</f>
        <v>Payroll &amp; Payroll related</v>
      </c>
      <c r="K613">
        <f>_xlfn.XLOOKUP(E613,Index!$O:$O,Index!$T:$T,)</f>
        <v>0</v>
      </c>
      <c r="N613" s="31"/>
      <c r="P613" s="80"/>
    </row>
    <row r="614" spans="1:16" hidden="1" x14ac:dyDescent="0.35">
      <c r="A614" t="s">
        <v>439</v>
      </c>
      <c r="B614" t="s">
        <v>314</v>
      </c>
      <c r="C614" t="s">
        <v>358</v>
      </c>
      <c r="D614" t="s">
        <v>400</v>
      </c>
      <c r="E614">
        <v>61610</v>
      </c>
      <c r="F614" t="s">
        <v>404</v>
      </c>
      <c r="G614" s="30">
        <v>181674.31</v>
      </c>
      <c r="H614" s="68">
        <v>53659.14</v>
      </c>
      <c r="I614" t="str">
        <f>_xlfn.XLOOKUP(E614,Index!$O:$O,Index!$P:$P,)</f>
        <v>R&amp;D</v>
      </c>
      <c r="J614" t="str">
        <f>_xlfn.XLOOKUP(E614,Index!$O:$O,Index!$R:$R,)</f>
        <v>Payroll &amp; Payroll related</v>
      </c>
      <c r="K614">
        <f>_xlfn.XLOOKUP(E614,Index!$O:$O,Index!$T:$T,)</f>
        <v>0</v>
      </c>
      <c r="N614" s="31"/>
      <c r="P614" s="80"/>
    </row>
    <row r="615" spans="1:16" hidden="1" x14ac:dyDescent="0.35">
      <c r="A615" t="s">
        <v>439</v>
      </c>
      <c r="B615" t="s">
        <v>314</v>
      </c>
      <c r="C615" t="s">
        <v>358</v>
      </c>
      <c r="D615" t="s">
        <v>400</v>
      </c>
      <c r="E615">
        <v>61611</v>
      </c>
      <c r="F615" t="s">
        <v>405</v>
      </c>
      <c r="G615" s="30">
        <v>91653.9</v>
      </c>
      <c r="H615" s="68">
        <v>27116.67</v>
      </c>
      <c r="I615" t="str">
        <f>_xlfn.XLOOKUP(E615,Index!$O:$O,Index!$P:$P,)</f>
        <v>R&amp;D</v>
      </c>
      <c r="J615" t="str">
        <f>_xlfn.XLOOKUP(E615,Index!$O:$O,Index!$R:$R,)</f>
        <v>Payroll &amp; Payroll related</v>
      </c>
      <c r="K615">
        <f>_xlfn.XLOOKUP(E615,Index!$O:$O,Index!$T:$T,)</f>
        <v>0</v>
      </c>
      <c r="N615" s="31"/>
      <c r="P615" s="80"/>
    </row>
    <row r="616" spans="1:16" hidden="1" x14ac:dyDescent="0.35">
      <c r="A616" t="s">
        <v>439</v>
      </c>
      <c r="B616" t="s">
        <v>314</v>
      </c>
      <c r="C616" t="s">
        <v>358</v>
      </c>
      <c r="D616" t="s">
        <v>400</v>
      </c>
      <c r="E616">
        <v>61613</v>
      </c>
      <c r="F616" t="s">
        <v>1600</v>
      </c>
      <c r="G616" s="30">
        <v>92000</v>
      </c>
      <c r="H616" s="68">
        <v>27720.73</v>
      </c>
      <c r="I616" t="str">
        <f>_xlfn.XLOOKUP(E616,Index!$O:$O,Index!$P:$P,)</f>
        <v>R&amp;D</v>
      </c>
      <c r="J616" t="str">
        <f>_xlfn.XLOOKUP(E616,Index!$O:$O,Index!$R:$R,)</f>
        <v>Payroll &amp; Payroll related</v>
      </c>
      <c r="K616" t="str">
        <f>_xlfn.XLOOKUP(E616,Index!$O:$O,Index!$T:$T,)</f>
        <v>Product</v>
      </c>
      <c r="N616" s="31"/>
      <c r="P616" s="80"/>
    </row>
    <row r="617" spans="1:16" hidden="1" x14ac:dyDescent="0.35">
      <c r="A617" t="s">
        <v>439</v>
      </c>
      <c r="B617" t="s">
        <v>314</v>
      </c>
      <c r="C617" t="s">
        <v>358</v>
      </c>
      <c r="D617" t="s">
        <v>400</v>
      </c>
      <c r="E617">
        <v>61614</v>
      </c>
      <c r="F617" t="s">
        <v>406</v>
      </c>
      <c r="G617" s="30">
        <v>10093.89</v>
      </c>
      <c r="H617" s="68">
        <v>2987.88</v>
      </c>
      <c r="I617" t="str">
        <f>_xlfn.XLOOKUP(E617,Index!$O:$O,Index!$P:$P,)</f>
        <v>R&amp;D</v>
      </c>
      <c r="J617" t="str">
        <f>_xlfn.XLOOKUP(E617,Index!$O:$O,Index!$R:$R,)</f>
        <v>Payroll &amp; Payroll related</v>
      </c>
      <c r="K617">
        <f>_xlfn.XLOOKUP(E617,Index!$O:$O,Index!$T:$T,)</f>
        <v>0</v>
      </c>
      <c r="N617" s="31"/>
      <c r="P617" s="80"/>
    </row>
    <row r="618" spans="1:16" hidden="1" x14ac:dyDescent="0.35">
      <c r="A618" t="s">
        <v>439</v>
      </c>
      <c r="B618" t="s">
        <v>314</v>
      </c>
      <c r="C618" t="s">
        <v>407</v>
      </c>
      <c r="D618" t="s">
        <v>408</v>
      </c>
      <c r="E618">
        <v>67001</v>
      </c>
      <c r="F618" t="s">
        <v>409</v>
      </c>
      <c r="G618" s="30">
        <v>9312.2199999999993</v>
      </c>
      <c r="H618" s="68">
        <v>2374.6</v>
      </c>
      <c r="I618" t="str">
        <f>_xlfn.XLOOKUP(E618,Index!$O:$O,Index!$P:$P,)</f>
        <v>Finance</v>
      </c>
      <c r="J618">
        <f>_xlfn.XLOOKUP(E618,Index!$O:$O,Index!$R:$R,)</f>
        <v>0</v>
      </c>
      <c r="K618">
        <f>_xlfn.XLOOKUP(E618,Index!$O:$O,Index!$T:$T,)</f>
        <v>0</v>
      </c>
      <c r="N618" s="31"/>
      <c r="P618" s="80"/>
    </row>
    <row r="619" spans="1:16" hidden="1" x14ac:dyDescent="0.35">
      <c r="A619" t="s">
        <v>439</v>
      </c>
      <c r="B619" t="s">
        <v>314</v>
      </c>
      <c r="C619" t="s">
        <v>407</v>
      </c>
      <c r="D619" t="s">
        <v>408</v>
      </c>
      <c r="E619">
        <v>67002</v>
      </c>
      <c r="F619" t="s">
        <v>410</v>
      </c>
      <c r="G619" s="30">
        <v>-3646.32</v>
      </c>
      <c r="H619" s="68">
        <v>7762.64</v>
      </c>
      <c r="I619" t="str">
        <f>_xlfn.XLOOKUP(E619,Index!$O:$O,Index!$P:$P,)</f>
        <v>Finance</v>
      </c>
      <c r="J619">
        <f>_xlfn.XLOOKUP(E619,Index!$O:$O,Index!$R:$R,)</f>
        <v>0</v>
      </c>
      <c r="K619">
        <f>_xlfn.XLOOKUP(E619,Index!$O:$O,Index!$T:$T,)</f>
        <v>0</v>
      </c>
      <c r="N619" s="31"/>
      <c r="P619" s="80"/>
    </row>
    <row r="620" spans="1:16" hidden="1" x14ac:dyDescent="0.35">
      <c r="A620" t="s">
        <v>439</v>
      </c>
      <c r="B620" t="s">
        <v>314</v>
      </c>
      <c r="C620" t="s">
        <v>407</v>
      </c>
      <c r="D620" t="s">
        <v>408</v>
      </c>
      <c r="E620">
        <v>67003</v>
      </c>
      <c r="F620" t="s">
        <v>411</v>
      </c>
      <c r="G620" s="30">
        <v>-6951016.3200000003</v>
      </c>
      <c r="H620" s="68">
        <v>327777.98</v>
      </c>
      <c r="I620" t="str">
        <f>_xlfn.XLOOKUP(E620,Index!$O:$O,Index!$P:$P,)</f>
        <v>Finance</v>
      </c>
      <c r="J620">
        <f>_xlfn.XLOOKUP(E620,Index!$O:$O,Index!$R:$R,)</f>
        <v>0</v>
      </c>
      <c r="K620">
        <f>_xlfn.XLOOKUP(E620,Index!$O:$O,Index!$T:$T,)</f>
        <v>0</v>
      </c>
      <c r="N620" s="30"/>
      <c r="P620" s="80"/>
    </row>
    <row r="621" spans="1:16" hidden="1" x14ac:dyDescent="0.35">
      <c r="A621" t="s">
        <v>439</v>
      </c>
      <c r="B621" t="s">
        <v>314</v>
      </c>
      <c r="C621" t="s">
        <v>407</v>
      </c>
      <c r="D621" t="s">
        <v>408</v>
      </c>
      <c r="E621">
        <v>67005</v>
      </c>
      <c r="F621" t="s">
        <v>412</v>
      </c>
      <c r="G621" s="30">
        <v>2125.3000000000002</v>
      </c>
      <c r="H621" s="68">
        <v>587.69000000000005</v>
      </c>
      <c r="I621" t="str">
        <f>_xlfn.XLOOKUP(E621,Index!$O:$O,Index!$P:$P,)</f>
        <v>Finance</v>
      </c>
      <c r="J621">
        <f>_xlfn.XLOOKUP(E621,Index!$O:$O,Index!$R:$R,)</f>
        <v>0</v>
      </c>
      <c r="K621">
        <f>_xlfn.XLOOKUP(E621,Index!$O:$O,Index!$T:$T,)</f>
        <v>0</v>
      </c>
      <c r="N621" s="31"/>
      <c r="P621" s="80"/>
    </row>
    <row r="622" spans="1:16" hidden="1" x14ac:dyDescent="0.35">
      <c r="A622" t="s">
        <v>439</v>
      </c>
      <c r="B622" t="s">
        <v>314</v>
      </c>
      <c r="C622" t="s">
        <v>407</v>
      </c>
      <c r="D622" t="s">
        <v>408</v>
      </c>
      <c r="E622">
        <v>67009</v>
      </c>
      <c r="F622" t="s">
        <v>1601</v>
      </c>
      <c r="G622" s="30">
        <v>10000</v>
      </c>
      <c r="H622" s="68">
        <v>2906.97</v>
      </c>
      <c r="I622" t="str">
        <f>_xlfn.XLOOKUP(E622,Index!$O:$O,Index!$P:$P,)</f>
        <v>G&amp;A</v>
      </c>
      <c r="J622" t="str">
        <f>_xlfn.XLOOKUP(E622,Index!$O:$O,Index!$R:$R,)</f>
        <v>Other Finance</v>
      </c>
      <c r="K622">
        <f>_xlfn.XLOOKUP(E622,Index!$O:$O,Index!$T:$T,)</f>
        <v>0</v>
      </c>
      <c r="N622" s="31"/>
      <c r="P622" s="80"/>
    </row>
    <row r="623" spans="1:16" hidden="1" x14ac:dyDescent="0.35">
      <c r="A623" t="s">
        <v>439</v>
      </c>
      <c r="B623" t="s">
        <v>314</v>
      </c>
      <c r="C623" t="s">
        <v>407</v>
      </c>
      <c r="D623" t="s">
        <v>408</v>
      </c>
      <c r="E623">
        <v>99999</v>
      </c>
      <c r="F623" t="s">
        <v>413</v>
      </c>
      <c r="G623" s="30">
        <v>1926.55</v>
      </c>
      <c r="H623" s="68">
        <v>495.58</v>
      </c>
      <c r="I623" t="str">
        <f>_xlfn.XLOOKUP(E623,Index!$O:$O,Index!$P:$P,)</f>
        <v>Finance</v>
      </c>
      <c r="J623">
        <f>_xlfn.XLOOKUP(E623,Index!$O:$O,Index!$R:$R,)</f>
        <v>0</v>
      </c>
      <c r="K623">
        <f>_xlfn.XLOOKUP(E623,Index!$O:$O,Index!$T:$T,)</f>
        <v>0</v>
      </c>
      <c r="N623" s="31"/>
      <c r="P623" s="80"/>
    </row>
    <row r="624" spans="1:16" hidden="1" x14ac:dyDescent="0.35">
      <c r="A624" t="s">
        <v>439</v>
      </c>
      <c r="B624" t="s">
        <v>314</v>
      </c>
      <c r="C624" t="s">
        <v>407</v>
      </c>
      <c r="D624" t="s">
        <v>414</v>
      </c>
      <c r="E624">
        <v>62500</v>
      </c>
      <c r="F624" t="s">
        <v>415</v>
      </c>
      <c r="G624" s="30">
        <v>1322880.1499999999</v>
      </c>
      <c r="H624" s="68">
        <v>397411.49</v>
      </c>
      <c r="I624" t="str">
        <f>_xlfn.XLOOKUP(E624,Index!$O:$O,Index!$P:$P,)</f>
        <v>Marketing</v>
      </c>
      <c r="J624" t="str">
        <f>_xlfn.XLOOKUP(E624,Index!$O:$O,Index!$R:$R,)</f>
        <v>Events &amp; Conferences</v>
      </c>
      <c r="K624">
        <f>_xlfn.XLOOKUP(E624,Index!$O:$O,Index!$T:$T,)</f>
        <v>0</v>
      </c>
      <c r="N624" s="31"/>
      <c r="P624" s="80"/>
    </row>
    <row r="625" spans="1:16" hidden="1" x14ac:dyDescent="0.35">
      <c r="A625" t="s">
        <v>439</v>
      </c>
      <c r="B625" t="s">
        <v>314</v>
      </c>
      <c r="C625" t="s">
        <v>407</v>
      </c>
      <c r="D625" t="s">
        <v>414</v>
      </c>
      <c r="E625">
        <v>62503</v>
      </c>
      <c r="F625" t="s">
        <v>1602</v>
      </c>
      <c r="G625" s="30">
        <v>330388.71000000002</v>
      </c>
      <c r="H625" s="68">
        <v>97259.839999999997</v>
      </c>
      <c r="I625" t="str">
        <f>_xlfn.XLOOKUP(E625,Index!$O:$O,Index!$P:$P,)</f>
        <v>R&amp;D</v>
      </c>
      <c r="J625" t="str">
        <f>_xlfn.XLOOKUP(E625,Index!$O:$O,Index!$R:$R,)</f>
        <v>Software</v>
      </c>
      <c r="K625">
        <f>_xlfn.XLOOKUP(E625,Index!$O:$O,Index!$T:$T,)</f>
        <v>0</v>
      </c>
      <c r="N625" s="31"/>
      <c r="P625" s="80"/>
    </row>
    <row r="626" spans="1:16" hidden="1" x14ac:dyDescent="0.35">
      <c r="A626" t="s">
        <v>439</v>
      </c>
      <c r="B626" t="s">
        <v>314</v>
      </c>
      <c r="C626" t="s">
        <v>407</v>
      </c>
      <c r="D626" t="s">
        <v>414</v>
      </c>
      <c r="E626">
        <v>62505</v>
      </c>
      <c r="F626" t="s">
        <v>1603</v>
      </c>
      <c r="G626" s="30">
        <v>41631.279999999999</v>
      </c>
      <c r="H626" s="68">
        <v>12286.34</v>
      </c>
      <c r="I626" t="str">
        <f>_xlfn.XLOOKUP(E626,Index!$O:$O,Index!$P:$P,)</f>
        <v>Overhead</v>
      </c>
      <c r="J626">
        <f>_xlfn.XLOOKUP(E626,Index!$O:$O,Index!$R:$R,)</f>
        <v>0</v>
      </c>
      <c r="K626">
        <f>_xlfn.XLOOKUP(E626,Index!$O:$O,Index!$T:$T,)</f>
        <v>0</v>
      </c>
      <c r="N626" s="31"/>
      <c r="P626" s="80"/>
    </row>
    <row r="627" spans="1:16" hidden="1" x14ac:dyDescent="0.35">
      <c r="A627" t="s">
        <v>439</v>
      </c>
      <c r="B627" t="s">
        <v>314</v>
      </c>
      <c r="C627" t="s">
        <v>407</v>
      </c>
      <c r="D627" t="s">
        <v>414</v>
      </c>
      <c r="E627">
        <v>62506</v>
      </c>
      <c r="F627" t="s">
        <v>1604</v>
      </c>
      <c r="G627" s="30">
        <v>102581.75999999999</v>
      </c>
      <c r="H627" s="68">
        <v>30376.880000000001</v>
      </c>
      <c r="I627" t="str">
        <f>_xlfn.XLOOKUP(E627,Index!$O:$O,Index!$P:$P,)</f>
        <v>Overhead</v>
      </c>
      <c r="J627">
        <f>_xlfn.XLOOKUP(E627,Index!$O:$O,Index!$R:$R,)</f>
        <v>0</v>
      </c>
      <c r="K627">
        <f>_xlfn.XLOOKUP(E627,Index!$O:$O,Index!$T:$T,)</f>
        <v>0</v>
      </c>
      <c r="N627" s="31"/>
      <c r="P627" s="80"/>
    </row>
    <row r="628" spans="1:16" hidden="1" x14ac:dyDescent="0.35">
      <c r="A628" t="s">
        <v>439</v>
      </c>
      <c r="B628" t="s">
        <v>314</v>
      </c>
      <c r="C628" t="s">
        <v>407</v>
      </c>
      <c r="D628" t="s">
        <v>414</v>
      </c>
      <c r="E628">
        <v>62507</v>
      </c>
      <c r="F628" t="s">
        <v>1605</v>
      </c>
      <c r="G628" s="30">
        <v>2597.4</v>
      </c>
      <c r="H628" s="68">
        <v>785.42</v>
      </c>
      <c r="I628" t="str">
        <f>_xlfn.XLOOKUP(E628,Index!$O:$O,Index!$P:$P,)</f>
        <v>Marketing</v>
      </c>
      <c r="J628" t="str">
        <f>_xlfn.XLOOKUP(E628,Index!$O:$O,Index!$R:$R,)</f>
        <v>Other Marketing</v>
      </c>
      <c r="K628">
        <f>_xlfn.XLOOKUP(E628,Index!$O:$O,Index!$T:$T,)</f>
        <v>0</v>
      </c>
      <c r="N628" s="31"/>
      <c r="P628" s="80"/>
    </row>
    <row r="629" spans="1:16" hidden="1" x14ac:dyDescent="0.35">
      <c r="A629" t="s">
        <v>439</v>
      </c>
      <c r="B629" t="s">
        <v>314</v>
      </c>
      <c r="C629" t="s">
        <v>407</v>
      </c>
      <c r="D629" t="s">
        <v>414</v>
      </c>
      <c r="E629">
        <v>62508</v>
      </c>
      <c r="F629" t="s">
        <v>1606</v>
      </c>
      <c r="G629" s="30">
        <v>20400</v>
      </c>
      <c r="H629" s="68">
        <v>6168.75</v>
      </c>
      <c r="I629" t="str">
        <f>_xlfn.XLOOKUP(E629,Index!$O:$O,Index!$P:$P,)</f>
        <v>Marketing</v>
      </c>
      <c r="J629" t="str">
        <f>_xlfn.XLOOKUP(E629,Index!$O:$O,Index!$R:$R,)</f>
        <v>Other Marketing</v>
      </c>
      <c r="K629">
        <f>_xlfn.XLOOKUP(E629,Index!$O:$O,Index!$T:$T,)</f>
        <v>0</v>
      </c>
      <c r="N629" s="31"/>
      <c r="P629" s="80"/>
    </row>
    <row r="630" spans="1:16" hidden="1" x14ac:dyDescent="0.35">
      <c r="A630" t="s">
        <v>439</v>
      </c>
      <c r="B630" t="s">
        <v>314</v>
      </c>
      <c r="C630" t="s">
        <v>407</v>
      </c>
      <c r="D630" t="s">
        <v>414</v>
      </c>
      <c r="E630">
        <v>62509</v>
      </c>
      <c r="F630" t="s">
        <v>1607</v>
      </c>
      <c r="G630" s="30">
        <v>46068.18</v>
      </c>
      <c r="H630" s="68">
        <v>13027.15</v>
      </c>
      <c r="I630" t="str">
        <f>_xlfn.XLOOKUP(E630,Index!$O:$O,Index!$P:$P,)</f>
        <v>Overhead</v>
      </c>
      <c r="J630">
        <f>_xlfn.XLOOKUP(E630,Index!$O:$O,Index!$R:$R,)</f>
        <v>0</v>
      </c>
      <c r="K630">
        <f>_xlfn.XLOOKUP(E630,Index!$O:$O,Index!$T:$T,)</f>
        <v>0</v>
      </c>
      <c r="N630" s="31"/>
      <c r="P630" s="80"/>
    </row>
    <row r="631" spans="1:16" hidden="1" x14ac:dyDescent="0.35">
      <c r="A631" t="s">
        <v>439</v>
      </c>
      <c r="B631" t="s">
        <v>314</v>
      </c>
      <c r="C631" t="s">
        <v>407</v>
      </c>
      <c r="D631" t="s">
        <v>414</v>
      </c>
      <c r="E631">
        <v>62510</v>
      </c>
      <c r="F631" t="s">
        <v>1608</v>
      </c>
      <c r="G631" s="30">
        <v>34283.78</v>
      </c>
      <c r="H631" s="68">
        <v>9846</v>
      </c>
      <c r="I631" t="str">
        <f>_xlfn.XLOOKUP(E631,Index!$O:$O,Index!$P:$P,)</f>
        <v>Overhead</v>
      </c>
      <c r="J631">
        <f>_xlfn.XLOOKUP(E631,Index!$O:$O,Index!$R:$R,)</f>
        <v>0</v>
      </c>
      <c r="K631">
        <f>_xlfn.XLOOKUP(E631,Index!$O:$O,Index!$T:$T,)</f>
        <v>0</v>
      </c>
      <c r="N631" s="31"/>
      <c r="P631" s="80"/>
    </row>
    <row r="632" spans="1:16" hidden="1" x14ac:dyDescent="0.35">
      <c r="A632" t="s">
        <v>439</v>
      </c>
      <c r="B632" t="s">
        <v>314</v>
      </c>
      <c r="C632" t="s">
        <v>407</v>
      </c>
      <c r="D632" t="s">
        <v>414</v>
      </c>
      <c r="E632">
        <v>62511</v>
      </c>
      <c r="F632" t="s">
        <v>1609</v>
      </c>
      <c r="G632" s="30">
        <v>41448.46</v>
      </c>
      <c r="H632" s="68">
        <v>11760.76</v>
      </c>
      <c r="I632" t="str">
        <f>_xlfn.XLOOKUP(E632,Index!$O:$O,Index!$P:$P,)</f>
        <v>Overhead</v>
      </c>
      <c r="J632">
        <f>_xlfn.XLOOKUP(E632,Index!$O:$O,Index!$R:$R,)</f>
        <v>0</v>
      </c>
      <c r="K632">
        <f>_xlfn.XLOOKUP(E632,Index!$O:$O,Index!$T:$T,)</f>
        <v>0</v>
      </c>
      <c r="N632" s="31"/>
      <c r="P632" s="80"/>
    </row>
    <row r="633" spans="1:16" hidden="1" x14ac:dyDescent="0.35">
      <c r="A633" t="s">
        <v>439</v>
      </c>
      <c r="B633" t="s">
        <v>314</v>
      </c>
      <c r="C633" t="s">
        <v>407</v>
      </c>
      <c r="D633" t="s">
        <v>414</v>
      </c>
      <c r="E633">
        <v>62515</v>
      </c>
      <c r="F633" t="s">
        <v>20038</v>
      </c>
      <c r="G633" s="30">
        <v>912463.43</v>
      </c>
      <c r="H633" s="68">
        <v>259296.23</v>
      </c>
      <c r="I633" t="str">
        <f>_xlfn.XLOOKUP(E633,Index!$O:$O,Index!$P:$P,)</f>
        <v>Marketing</v>
      </c>
      <c r="J633">
        <f>_xlfn.XLOOKUP(E633,Index!$O:$O,Index!$R:$R,)</f>
        <v>0</v>
      </c>
      <c r="K633">
        <f>_xlfn.XLOOKUP(E633,Index!$O:$O,Index!$T:$T,)</f>
        <v>0</v>
      </c>
      <c r="N633" s="31"/>
      <c r="P633" s="80"/>
    </row>
    <row r="634" spans="1:16" hidden="1" x14ac:dyDescent="0.35">
      <c r="A634" t="s">
        <v>439</v>
      </c>
      <c r="B634" t="s">
        <v>314</v>
      </c>
      <c r="C634" t="s">
        <v>407</v>
      </c>
      <c r="D634" t="s">
        <v>414</v>
      </c>
      <c r="E634">
        <v>62516</v>
      </c>
      <c r="F634" t="s">
        <v>20037</v>
      </c>
      <c r="G634" s="30">
        <v>1565791.23</v>
      </c>
      <c r="H634" s="68">
        <v>444953.46</v>
      </c>
      <c r="I634" t="str">
        <f>_xlfn.XLOOKUP(E634,Index!$O:$O,Index!$P:$P,)</f>
        <v>Sales</v>
      </c>
      <c r="J634">
        <f>_xlfn.XLOOKUP(E634,Index!$O:$O,Index!$R:$R,)</f>
        <v>0</v>
      </c>
      <c r="K634">
        <f>_xlfn.XLOOKUP(E634,Index!$O:$O,Index!$T:$T,)</f>
        <v>0</v>
      </c>
      <c r="N634" s="31"/>
      <c r="P634" s="80"/>
    </row>
    <row r="635" spans="1:16" hidden="1" x14ac:dyDescent="0.35">
      <c r="A635" t="s">
        <v>439</v>
      </c>
      <c r="B635" t="s">
        <v>314</v>
      </c>
      <c r="C635" t="s">
        <v>407</v>
      </c>
      <c r="D635" t="s">
        <v>414</v>
      </c>
      <c r="E635">
        <v>65015</v>
      </c>
      <c r="F635" t="s">
        <v>416</v>
      </c>
      <c r="G635" s="30">
        <v>213148.37</v>
      </c>
      <c r="H635" s="68">
        <v>63649.440000000002</v>
      </c>
      <c r="I635" t="str">
        <f>_xlfn.XLOOKUP(E635,Index!$O:$O,Index!$P:$P,)</f>
        <v>Marketing</v>
      </c>
      <c r="J635" t="str">
        <f>_xlfn.XLOOKUP(E635,Index!$O:$O,Index!$R:$R,)</f>
        <v>Field Marketing</v>
      </c>
      <c r="K635">
        <f>_xlfn.XLOOKUP(E635,Index!$O:$O,Index!$T:$T,)</f>
        <v>0</v>
      </c>
      <c r="N635" s="31"/>
      <c r="P635" s="80"/>
    </row>
    <row r="636" spans="1:16" hidden="1" x14ac:dyDescent="0.35">
      <c r="A636" t="s">
        <v>439</v>
      </c>
      <c r="B636" t="s">
        <v>314</v>
      </c>
      <c r="C636" t="s">
        <v>407</v>
      </c>
      <c r="D636" t="s">
        <v>414</v>
      </c>
      <c r="E636">
        <v>65029</v>
      </c>
      <c r="F636" t="s">
        <v>417</v>
      </c>
      <c r="G636" s="30">
        <v>398090.67</v>
      </c>
      <c r="H636" s="68">
        <v>118367.98</v>
      </c>
      <c r="I636" t="str">
        <f>_xlfn.XLOOKUP(E636,Index!$O:$O,Index!$P:$P,)</f>
        <v>Marketing</v>
      </c>
      <c r="J636" t="str">
        <f>_xlfn.XLOOKUP(E636,Index!$O:$O,Index!$R:$R,)</f>
        <v>Digital Marketing</v>
      </c>
      <c r="K636">
        <f>_xlfn.XLOOKUP(E636,Index!$O:$O,Index!$T:$T,)</f>
        <v>0</v>
      </c>
      <c r="N636" s="31"/>
      <c r="P636" s="80"/>
    </row>
    <row r="637" spans="1:16" hidden="1" x14ac:dyDescent="0.35">
      <c r="A637" t="s">
        <v>439</v>
      </c>
      <c r="B637" t="s">
        <v>314</v>
      </c>
      <c r="C637" t="s">
        <v>407</v>
      </c>
      <c r="D637" t="s">
        <v>414</v>
      </c>
      <c r="E637">
        <v>65031</v>
      </c>
      <c r="F637" t="s">
        <v>418</v>
      </c>
      <c r="G637" s="30">
        <v>763198.98</v>
      </c>
      <c r="H637" s="68">
        <v>227425.19</v>
      </c>
      <c r="I637" t="str">
        <f>_xlfn.XLOOKUP(E637,Index!$O:$O,Index!$P:$P,)</f>
        <v>Marketing</v>
      </c>
      <c r="J637" t="str">
        <f>_xlfn.XLOOKUP(E637,Index!$O:$O,Index!$R:$R,)</f>
        <v>Other Marketing</v>
      </c>
      <c r="K637">
        <f>_xlfn.XLOOKUP(E637,Index!$O:$O,Index!$T:$T,)</f>
        <v>0</v>
      </c>
      <c r="N637" s="31"/>
      <c r="P637" s="80"/>
    </row>
    <row r="638" spans="1:16" hidden="1" x14ac:dyDescent="0.35">
      <c r="A638" t="s">
        <v>439</v>
      </c>
      <c r="B638" t="s">
        <v>314</v>
      </c>
      <c r="C638" t="s">
        <v>407</v>
      </c>
      <c r="D638" t="s">
        <v>414</v>
      </c>
      <c r="E638">
        <v>65035</v>
      </c>
      <c r="F638" t="s">
        <v>419</v>
      </c>
      <c r="G638" s="30">
        <v>1029308.31</v>
      </c>
      <c r="H638" s="68">
        <v>308398.95</v>
      </c>
      <c r="I638" t="str">
        <f>_xlfn.XLOOKUP(E638,Index!$O:$O,Index!$P:$P,)</f>
        <v>Sales</v>
      </c>
      <c r="J638" t="str">
        <f>_xlfn.XLOOKUP(E638,Index!$O:$O,Index!$R:$R,)</f>
        <v>Software</v>
      </c>
      <c r="K638">
        <f>_xlfn.XLOOKUP(E638,Index!$O:$O,Index!$T:$T,)</f>
        <v>0</v>
      </c>
      <c r="N638" s="31"/>
      <c r="P638" s="80"/>
    </row>
    <row r="639" spans="1:16" hidden="1" x14ac:dyDescent="0.35">
      <c r="A639" t="s">
        <v>439</v>
      </c>
      <c r="B639" t="s">
        <v>314</v>
      </c>
      <c r="C639" t="s">
        <v>407</v>
      </c>
      <c r="D639" t="s">
        <v>414</v>
      </c>
      <c r="E639">
        <v>65039</v>
      </c>
      <c r="F639" t="s">
        <v>1610</v>
      </c>
      <c r="G639" s="30">
        <v>111326</v>
      </c>
      <c r="H639" s="68">
        <v>34800.25</v>
      </c>
      <c r="I639" t="str">
        <f>_xlfn.XLOOKUP(E639,Index!$O:$O,Index!$P:$P,)</f>
        <v>Cost of Sales</v>
      </c>
      <c r="J639" t="str">
        <f>_xlfn.XLOOKUP(E639,Index!$O:$O,Index!$R:$R,)</f>
        <v>referral fees</v>
      </c>
      <c r="K639">
        <f>_xlfn.XLOOKUP(E639,Index!$O:$O,Index!$T:$T,)</f>
        <v>0</v>
      </c>
      <c r="N639" s="31"/>
      <c r="P639" s="80"/>
    </row>
    <row r="640" spans="1:16" hidden="1" x14ac:dyDescent="0.35">
      <c r="A640" t="s">
        <v>439</v>
      </c>
      <c r="B640" t="s">
        <v>314</v>
      </c>
      <c r="C640" t="s">
        <v>407</v>
      </c>
      <c r="D640" t="s">
        <v>414</v>
      </c>
      <c r="E640">
        <v>65049</v>
      </c>
      <c r="F640" t="s">
        <v>420</v>
      </c>
      <c r="G640" s="30">
        <v>118582.08</v>
      </c>
      <c r="H640" s="68">
        <v>35268.800000000003</v>
      </c>
      <c r="I640" t="str">
        <f>_xlfn.XLOOKUP(E640,Index!$O:$O,Index!$P:$P,)</f>
        <v>Marketing</v>
      </c>
      <c r="J640" t="str">
        <f>_xlfn.XLOOKUP(E640,Index!$O:$O,Index!$R:$R,)</f>
        <v>Other Marketing</v>
      </c>
      <c r="K640">
        <f>_xlfn.XLOOKUP(E640,Index!$O:$O,Index!$T:$T,)</f>
        <v>0</v>
      </c>
      <c r="N640" s="31"/>
      <c r="P640" s="80"/>
    </row>
    <row r="641" spans="1:16" hidden="1" x14ac:dyDescent="0.35">
      <c r="A641" t="s">
        <v>439</v>
      </c>
      <c r="B641" t="s">
        <v>314</v>
      </c>
      <c r="C641" t="s">
        <v>407</v>
      </c>
      <c r="D641" t="s">
        <v>414</v>
      </c>
      <c r="E641">
        <v>65051</v>
      </c>
      <c r="F641" t="s">
        <v>1287</v>
      </c>
      <c r="G641" s="30">
        <v>284346.49</v>
      </c>
      <c r="H641" s="68">
        <v>85455.66</v>
      </c>
      <c r="I641" t="str">
        <f>_xlfn.XLOOKUP(E641,Index!$O:$O,Index!$P:$P,)</f>
        <v>Marketing</v>
      </c>
      <c r="J641" t="str">
        <f>_xlfn.XLOOKUP(E641,Index!$O:$O,Index!$R:$R,)</f>
        <v>Field Marketing</v>
      </c>
      <c r="K641">
        <f>_xlfn.XLOOKUP(E641,Index!$O:$O,Index!$T:$T,)</f>
        <v>0</v>
      </c>
      <c r="N641" s="31"/>
      <c r="P641" s="80"/>
    </row>
    <row r="642" spans="1:16" hidden="1" x14ac:dyDescent="0.35">
      <c r="A642" t="s">
        <v>439</v>
      </c>
      <c r="B642" t="s">
        <v>314</v>
      </c>
      <c r="C642" t="s">
        <v>407</v>
      </c>
      <c r="D642" t="s">
        <v>414</v>
      </c>
      <c r="E642">
        <v>65052</v>
      </c>
      <c r="F642" t="s">
        <v>421</v>
      </c>
      <c r="G642" s="30">
        <v>315612.52</v>
      </c>
      <c r="H642" s="68">
        <v>92937.89</v>
      </c>
      <c r="I642" t="str">
        <f>_xlfn.XLOOKUP(E642,Index!$O:$O,Index!$P:$P,)</f>
        <v>Marketing</v>
      </c>
      <c r="J642" t="str">
        <f>_xlfn.XLOOKUP(E642,Index!$O:$O,Index!$R:$R,)</f>
        <v>Digital Marketing</v>
      </c>
      <c r="K642">
        <f>_xlfn.XLOOKUP(E642,Index!$O:$O,Index!$T:$T,)</f>
        <v>0</v>
      </c>
      <c r="N642" s="31"/>
      <c r="P642" s="80"/>
    </row>
    <row r="643" spans="1:16" hidden="1" x14ac:dyDescent="0.35">
      <c r="A643" t="s">
        <v>439</v>
      </c>
      <c r="B643" t="s">
        <v>314</v>
      </c>
      <c r="C643" t="s">
        <v>407</v>
      </c>
      <c r="D643" t="s">
        <v>414</v>
      </c>
      <c r="E643">
        <v>65056</v>
      </c>
      <c r="F643" t="s">
        <v>665</v>
      </c>
      <c r="G643" s="30">
        <v>791.45</v>
      </c>
      <c r="H643" s="68">
        <v>227.43</v>
      </c>
      <c r="I643" t="str">
        <f>_xlfn.XLOOKUP(E643,Index!$O:$O,Index!$P:$P,)</f>
        <v>Marketing</v>
      </c>
      <c r="J643" t="str">
        <f>_xlfn.XLOOKUP(E643,Index!$O:$O,Index!$R:$R,)</f>
        <v>Other Marketing</v>
      </c>
      <c r="K643">
        <f>_xlfn.XLOOKUP(E643,Index!$O:$O,Index!$T:$T,)</f>
        <v>0</v>
      </c>
      <c r="N643" s="31"/>
      <c r="P643" s="80"/>
    </row>
    <row r="644" spans="1:16" hidden="1" x14ac:dyDescent="0.35">
      <c r="A644" t="s">
        <v>439</v>
      </c>
      <c r="B644" t="s">
        <v>314</v>
      </c>
      <c r="C644" t="s">
        <v>407</v>
      </c>
      <c r="D644" t="s">
        <v>414</v>
      </c>
      <c r="E644">
        <v>65057</v>
      </c>
      <c r="F644" t="s">
        <v>666</v>
      </c>
      <c r="G644" s="30">
        <v>211167</v>
      </c>
      <c r="H644" s="68">
        <v>62082</v>
      </c>
      <c r="I644" t="str">
        <f>_xlfn.XLOOKUP(E644,Index!$O:$O,Index!$P:$P,)</f>
        <v>Sales</v>
      </c>
      <c r="J644" t="str">
        <f>_xlfn.XLOOKUP(E644,Index!$O:$O,Index!$R:$R,)</f>
        <v>Payroll &amp; Payroll related</v>
      </c>
      <c r="K644">
        <f>_xlfn.XLOOKUP(E644,Index!$O:$O,Index!$T:$T,)</f>
        <v>0</v>
      </c>
      <c r="N644" s="31"/>
      <c r="P644" s="80"/>
    </row>
    <row r="645" spans="1:16" hidden="1" x14ac:dyDescent="0.35">
      <c r="A645" t="s">
        <v>439</v>
      </c>
      <c r="B645" t="s">
        <v>314</v>
      </c>
      <c r="C645" t="s">
        <v>407</v>
      </c>
      <c r="D645" t="s">
        <v>414</v>
      </c>
      <c r="E645">
        <v>65058</v>
      </c>
      <c r="F645" t="s">
        <v>422</v>
      </c>
      <c r="G645" s="30">
        <v>119614.39</v>
      </c>
      <c r="H645" s="68">
        <v>35111.040000000001</v>
      </c>
      <c r="I645" t="str">
        <f>_xlfn.XLOOKUP(E645,Index!$O:$O,Index!$P:$P,)</f>
        <v>Marketing</v>
      </c>
      <c r="J645" t="str">
        <f>_xlfn.XLOOKUP(E645,Index!$O:$O,Index!$R:$R,)</f>
        <v>Other Marketing</v>
      </c>
      <c r="K645">
        <f>_xlfn.XLOOKUP(E645,Index!$O:$O,Index!$T:$T,)</f>
        <v>0</v>
      </c>
      <c r="N645" s="31"/>
      <c r="P645" s="80"/>
    </row>
    <row r="646" spans="1:16" hidden="1" x14ac:dyDescent="0.35">
      <c r="A646" t="s">
        <v>439</v>
      </c>
      <c r="B646" t="s">
        <v>314</v>
      </c>
      <c r="C646" t="s">
        <v>407</v>
      </c>
      <c r="D646" t="s">
        <v>414</v>
      </c>
      <c r="E646">
        <v>65059</v>
      </c>
      <c r="F646" t="s">
        <v>423</v>
      </c>
      <c r="G646" s="30">
        <v>69361.19</v>
      </c>
      <c r="H646" s="68">
        <v>20140</v>
      </c>
      <c r="I646" t="str">
        <f>_xlfn.XLOOKUP(E646,Index!$O:$O,Index!$P:$P,)</f>
        <v>Marketing</v>
      </c>
      <c r="J646" t="str">
        <f>_xlfn.XLOOKUP(E646,Index!$O:$O,Index!$R:$R,)</f>
        <v>Other Marketing</v>
      </c>
      <c r="K646">
        <f>_xlfn.XLOOKUP(E646,Index!$O:$O,Index!$T:$T,)</f>
        <v>0</v>
      </c>
      <c r="N646" s="31"/>
      <c r="P646" s="80"/>
    </row>
    <row r="647" spans="1:16" hidden="1" x14ac:dyDescent="0.35">
      <c r="A647" t="s">
        <v>439</v>
      </c>
      <c r="B647" t="s">
        <v>314</v>
      </c>
      <c r="C647" t="s">
        <v>407</v>
      </c>
      <c r="D647" t="s">
        <v>414</v>
      </c>
      <c r="E647" t="s">
        <v>1611</v>
      </c>
      <c r="F647" t="s">
        <v>1612</v>
      </c>
      <c r="G647" s="30">
        <v>1373.08</v>
      </c>
      <c r="H647" s="68">
        <v>421.32</v>
      </c>
      <c r="I647" t="str">
        <f>_xlfn.XLOOKUP(E647,Index!$O:$O,Index!$P:$P,)</f>
        <v>Sales</v>
      </c>
      <c r="J647" t="str">
        <f>_xlfn.XLOOKUP(E647,Index!$O:$O,Index!$R:$R,)</f>
        <v>Payroll &amp; Payroll related</v>
      </c>
      <c r="K647">
        <f>_xlfn.XLOOKUP(E647,Index!$O:$O,Index!$T:$T,)</f>
        <v>0</v>
      </c>
      <c r="N647" s="31"/>
      <c r="P647" s="80"/>
    </row>
    <row r="648" spans="1:16" hidden="1" x14ac:dyDescent="0.35">
      <c r="A648" t="s">
        <v>439</v>
      </c>
      <c r="B648" t="s">
        <v>314</v>
      </c>
      <c r="C648" t="s">
        <v>407</v>
      </c>
      <c r="D648" t="s">
        <v>414</v>
      </c>
      <c r="E648" t="s">
        <v>1613</v>
      </c>
      <c r="F648" t="s">
        <v>1614</v>
      </c>
      <c r="G648" s="30">
        <v>15760.63</v>
      </c>
      <c r="H648" s="68">
        <v>4614.75</v>
      </c>
      <c r="I648" t="str">
        <f>_xlfn.XLOOKUP(E648,Index!$O:$O,Index!$P:$P,)</f>
        <v>Sales</v>
      </c>
      <c r="J648" t="str">
        <f>_xlfn.XLOOKUP(E648,Index!$O:$O,Index!$R:$R,)</f>
        <v>T&amp;E</v>
      </c>
      <c r="K648">
        <f>_xlfn.XLOOKUP(E648,Index!$O:$O,Index!$T:$T,)</f>
        <v>0</v>
      </c>
      <c r="N648" s="31"/>
      <c r="P648" s="80"/>
    </row>
    <row r="649" spans="1:16" hidden="1" x14ac:dyDescent="0.35">
      <c r="A649" t="s">
        <v>439</v>
      </c>
      <c r="B649" t="s">
        <v>314</v>
      </c>
      <c r="C649" t="s">
        <v>407</v>
      </c>
      <c r="D649" t="s">
        <v>414</v>
      </c>
      <c r="E649" t="s">
        <v>1615</v>
      </c>
      <c r="F649" t="s">
        <v>1616</v>
      </c>
      <c r="G649" s="30">
        <v>218089.93</v>
      </c>
      <c r="H649" s="68">
        <v>65923.039999999994</v>
      </c>
      <c r="I649" t="str">
        <f>_xlfn.XLOOKUP(E649,Index!$O:$O,Index!$P:$P,)</f>
        <v>Sales</v>
      </c>
      <c r="J649" t="str">
        <f>_xlfn.XLOOKUP(E649,Index!$O:$O,Index!$R:$R,)</f>
        <v>Payroll &amp; Payroll related</v>
      </c>
      <c r="K649">
        <f>_xlfn.XLOOKUP(E649,Index!$O:$O,Index!$T:$T,)</f>
        <v>0</v>
      </c>
      <c r="N649" s="31"/>
      <c r="P649" s="80"/>
    </row>
    <row r="650" spans="1:16" hidden="1" x14ac:dyDescent="0.35">
      <c r="A650" t="s">
        <v>439</v>
      </c>
      <c r="B650" t="s">
        <v>314</v>
      </c>
      <c r="C650" t="s">
        <v>407</v>
      </c>
      <c r="D650" t="s">
        <v>414</v>
      </c>
      <c r="E650">
        <v>65072</v>
      </c>
      <c r="F650" t="s">
        <v>424</v>
      </c>
      <c r="G650" s="30">
        <v>2520.44</v>
      </c>
      <c r="H650" s="68">
        <v>755.12</v>
      </c>
      <c r="I650" t="str">
        <f>_xlfn.XLOOKUP(E650,Index!$O:$O,Index!$P:$P,)</f>
        <v>R&amp;D</v>
      </c>
      <c r="J650" t="str">
        <f>_xlfn.XLOOKUP(E650,Index!$O:$O,Index!$R:$R,)</f>
        <v>Software</v>
      </c>
      <c r="K650">
        <f>_xlfn.XLOOKUP(E650,Index!$O:$O,Index!$T:$T,)</f>
        <v>0</v>
      </c>
      <c r="N650" s="31"/>
      <c r="P650" s="80"/>
    </row>
    <row r="651" spans="1:16" hidden="1" x14ac:dyDescent="0.35">
      <c r="A651" t="s">
        <v>439</v>
      </c>
      <c r="B651" t="s">
        <v>314</v>
      </c>
      <c r="C651" t="s">
        <v>407</v>
      </c>
      <c r="D651" t="s">
        <v>414</v>
      </c>
      <c r="E651">
        <v>65073</v>
      </c>
      <c r="F651" t="s">
        <v>710</v>
      </c>
      <c r="G651" s="30">
        <v>107095.73</v>
      </c>
      <c r="H651" s="68">
        <v>30820.66</v>
      </c>
      <c r="I651" t="str">
        <f>_xlfn.XLOOKUP(E651,Index!$O:$O,Index!$P:$P,)</f>
        <v>Marketing</v>
      </c>
      <c r="J651" t="str">
        <f>_xlfn.XLOOKUP(E651,Index!$O:$O,Index!$R:$R,)</f>
        <v>Digital Marketing</v>
      </c>
      <c r="K651">
        <f>_xlfn.XLOOKUP(E651,Index!$O:$O,Index!$T:$T,)</f>
        <v>0</v>
      </c>
      <c r="N651" s="31"/>
      <c r="P651" s="80"/>
    </row>
    <row r="652" spans="1:16" hidden="1" x14ac:dyDescent="0.35">
      <c r="A652" t="s">
        <v>439</v>
      </c>
      <c r="B652" t="s">
        <v>314</v>
      </c>
      <c r="C652" t="s">
        <v>407</v>
      </c>
      <c r="D652" t="s">
        <v>414</v>
      </c>
      <c r="E652">
        <v>67010</v>
      </c>
      <c r="F652" t="s">
        <v>425</v>
      </c>
      <c r="G652" s="30">
        <v>407819.03</v>
      </c>
      <c r="H652" s="68">
        <v>123832.51</v>
      </c>
      <c r="I652" t="str">
        <f>_xlfn.XLOOKUP(E652,Index!$O:$O,Index!$P:$P,)</f>
        <v>Marketing</v>
      </c>
      <c r="J652" t="str">
        <f>_xlfn.XLOOKUP(E652,Index!$O:$O,Index!$R:$R,)</f>
        <v>Other Marketing</v>
      </c>
      <c r="K652">
        <f>_xlfn.XLOOKUP(E652,Index!$O:$O,Index!$T:$T,)</f>
        <v>0</v>
      </c>
      <c r="N652" s="31"/>
      <c r="P652" s="80"/>
    </row>
    <row r="653" spans="1:16" hidden="1" x14ac:dyDescent="0.35">
      <c r="A653" t="s">
        <v>439</v>
      </c>
      <c r="B653" t="s">
        <v>314</v>
      </c>
      <c r="C653" t="s">
        <v>407</v>
      </c>
      <c r="D653" t="s">
        <v>414</v>
      </c>
      <c r="E653">
        <v>67022</v>
      </c>
      <c r="F653" t="s">
        <v>1288</v>
      </c>
      <c r="G653" s="30">
        <v>122178.09</v>
      </c>
      <c r="H653" s="68">
        <v>37504.93</v>
      </c>
      <c r="I653" t="str">
        <f>_xlfn.XLOOKUP(E653,Index!$O:$O,Index!$P:$P,)</f>
        <v>Overhead</v>
      </c>
      <c r="J653">
        <f>_xlfn.XLOOKUP(E653,Index!$O:$O,Index!$R:$R,)</f>
        <v>0</v>
      </c>
      <c r="K653">
        <f>_xlfn.XLOOKUP(E653,Index!$O:$O,Index!$T:$T,)</f>
        <v>0</v>
      </c>
      <c r="N653" s="31"/>
      <c r="P653" s="80"/>
    </row>
    <row r="654" spans="1:16" hidden="1" x14ac:dyDescent="0.35">
      <c r="A654" t="s">
        <v>439</v>
      </c>
      <c r="B654" t="s">
        <v>314</v>
      </c>
      <c r="C654" t="s">
        <v>407</v>
      </c>
      <c r="D654" t="s">
        <v>414</v>
      </c>
      <c r="E654">
        <v>67023</v>
      </c>
      <c r="F654" t="s">
        <v>426</v>
      </c>
      <c r="G654" s="30">
        <v>161748.03</v>
      </c>
      <c r="H654" s="68">
        <v>48248.79</v>
      </c>
      <c r="I654" t="str">
        <f>_xlfn.XLOOKUP(E654,Index!$O:$O,Index!$P:$P,)</f>
        <v>Marketing</v>
      </c>
      <c r="J654" t="str">
        <f>_xlfn.XLOOKUP(E654,Index!$O:$O,Index!$R:$R,)</f>
        <v>Other Marketing</v>
      </c>
      <c r="K654">
        <f>_xlfn.XLOOKUP(E654,Index!$O:$O,Index!$T:$T,)</f>
        <v>0</v>
      </c>
      <c r="N654" s="31"/>
      <c r="P654" s="80"/>
    </row>
    <row r="655" spans="1:16" hidden="1" x14ac:dyDescent="0.35">
      <c r="A655" t="s">
        <v>439</v>
      </c>
      <c r="B655" t="s">
        <v>314</v>
      </c>
      <c r="C655" t="s">
        <v>407</v>
      </c>
      <c r="D655" t="s">
        <v>414</v>
      </c>
      <c r="E655">
        <v>67024</v>
      </c>
      <c r="F655" t="s">
        <v>427</v>
      </c>
      <c r="G655" s="30">
        <v>223272.56</v>
      </c>
      <c r="H655" s="68">
        <v>67415.72</v>
      </c>
      <c r="I655" t="str">
        <f>_xlfn.XLOOKUP(E655,Index!$O:$O,Index!$P:$P,)</f>
        <v>Marketing</v>
      </c>
      <c r="J655" t="str">
        <f>_xlfn.XLOOKUP(E655,Index!$O:$O,Index!$R:$R,)</f>
        <v>Other Marketing</v>
      </c>
      <c r="K655">
        <f>_xlfn.XLOOKUP(E655,Index!$O:$O,Index!$T:$T,)</f>
        <v>0</v>
      </c>
      <c r="N655" s="31"/>
      <c r="P655" s="80"/>
    </row>
    <row r="656" spans="1:16" hidden="1" x14ac:dyDescent="0.35">
      <c r="A656" t="s">
        <v>439</v>
      </c>
      <c r="B656" t="s">
        <v>314</v>
      </c>
      <c r="C656" t="s">
        <v>407</v>
      </c>
      <c r="D656" t="s">
        <v>414</v>
      </c>
      <c r="E656">
        <v>67025</v>
      </c>
      <c r="F656" t="s">
        <v>428</v>
      </c>
      <c r="G656" s="30">
        <v>576728.38</v>
      </c>
      <c r="H656" s="30">
        <v>169632.67</v>
      </c>
      <c r="I656" t="str">
        <f>_xlfn.XLOOKUP(E656,Index!$O:$O,Index!$P:$P,)</f>
        <v>Marketing</v>
      </c>
      <c r="J656" t="str">
        <f>_xlfn.XLOOKUP(E656,Index!$O:$O,Index!$R:$R,)</f>
        <v>Digital Marketing</v>
      </c>
      <c r="K656">
        <f>_xlfn.XLOOKUP(E656,Index!$O:$O,Index!$T:$T,)</f>
        <v>0</v>
      </c>
      <c r="N656" s="31"/>
    </row>
    <row r="657" spans="1:16" hidden="1" x14ac:dyDescent="0.35">
      <c r="A657" t="s">
        <v>439</v>
      </c>
      <c r="B657" t="s">
        <v>314</v>
      </c>
      <c r="C657" t="s">
        <v>407</v>
      </c>
      <c r="D657" t="s">
        <v>414</v>
      </c>
      <c r="E657">
        <v>67026</v>
      </c>
      <c r="F657" t="s">
        <v>711</v>
      </c>
      <c r="G657" s="30">
        <v>467112.69</v>
      </c>
      <c r="H657" s="30">
        <v>136940.79</v>
      </c>
      <c r="I657" t="str">
        <f>_xlfn.XLOOKUP(E657,Index!$O:$O,Index!$P:$P,)</f>
        <v>Marketing</v>
      </c>
      <c r="J657" t="str">
        <f>_xlfn.XLOOKUP(E657,Index!$O:$O,Index!$R:$R,)</f>
        <v>Digital Marketing</v>
      </c>
      <c r="K657">
        <f>_xlfn.XLOOKUP(E657,Index!$O:$O,Index!$T:$T,)</f>
        <v>0</v>
      </c>
      <c r="N657" s="31"/>
    </row>
    <row r="658" spans="1:16" hidden="1" x14ac:dyDescent="0.35">
      <c r="A658" t="s">
        <v>439</v>
      </c>
      <c r="B658" t="s">
        <v>314</v>
      </c>
      <c r="C658" t="s">
        <v>407</v>
      </c>
      <c r="D658" t="s">
        <v>414</v>
      </c>
      <c r="E658">
        <v>67027</v>
      </c>
      <c r="F658" t="s">
        <v>429</v>
      </c>
      <c r="G658" s="30">
        <v>165053.14000000001</v>
      </c>
      <c r="H658" s="30">
        <v>50717.54</v>
      </c>
      <c r="I658" t="str">
        <f>_xlfn.XLOOKUP(E658,Index!$O:$O,Index!$P:$P,)</f>
        <v>Marketing</v>
      </c>
      <c r="J658" t="str">
        <f>_xlfn.XLOOKUP(E658,Index!$O:$O,Index!$R:$R,)</f>
        <v>Channel Marketing</v>
      </c>
      <c r="K658">
        <f>_xlfn.XLOOKUP(E658,Index!$O:$O,Index!$T:$T,)</f>
        <v>0</v>
      </c>
      <c r="N658" s="31"/>
    </row>
    <row r="659" spans="1:16" hidden="1" x14ac:dyDescent="0.35">
      <c r="A659" t="s">
        <v>439</v>
      </c>
      <c r="B659" t="s">
        <v>314</v>
      </c>
      <c r="C659" t="s">
        <v>407</v>
      </c>
      <c r="D659" t="s">
        <v>414</v>
      </c>
      <c r="E659">
        <v>67029</v>
      </c>
      <c r="F659" t="s">
        <v>430</v>
      </c>
      <c r="G659" s="30">
        <v>52512.4</v>
      </c>
      <c r="H659" s="30">
        <v>16400</v>
      </c>
      <c r="I659" t="str">
        <f>_xlfn.XLOOKUP(E659,Index!$O:$O,Index!$P:$P,)</f>
        <v>Marketing</v>
      </c>
      <c r="J659" t="str">
        <f>_xlfn.XLOOKUP(E659,Index!$O:$O,Index!$R:$R,)</f>
        <v>Other Marketing</v>
      </c>
      <c r="K659">
        <f>_xlfn.XLOOKUP(E659,Index!$O:$O,Index!$T:$T,)</f>
        <v>0</v>
      </c>
      <c r="N659" s="31"/>
    </row>
    <row r="660" spans="1:16" hidden="1" x14ac:dyDescent="0.35">
      <c r="A660" t="s">
        <v>439</v>
      </c>
      <c r="B660" t="s">
        <v>314</v>
      </c>
      <c r="C660" t="s">
        <v>407</v>
      </c>
      <c r="D660" t="s">
        <v>414</v>
      </c>
      <c r="E660">
        <v>67038</v>
      </c>
      <c r="F660" t="s">
        <v>1289</v>
      </c>
      <c r="G660" s="30">
        <v>27683.67</v>
      </c>
      <c r="H660" s="30">
        <v>7938.9</v>
      </c>
      <c r="I660" t="str">
        <f>_xlfn.XLOOKUP(E660,Index!$O:$O,Index!$P:$P,)</f>
        <v>Sales</v>
      </c>
      <c r="J660" t="str">
        <f>_xlfn.XLOOKUP(E660,Index!$O:$O,Index!$R:$R,)</f>
        <v>Software</v>
      </c>
      <c r="K660">
        <f>_xlfn.XLOOKUP(E660,Index!$O:$O,Index!$T:$T,)</f>
        <v>0</v>
      </c>
      <c r="N660" s="31"/>
    </row>
    <row r="661" spans="1:16" hidden="1" x14ac:dyDescent="0.35">
      <c r="A661" t="s">
        <v>439</v>
      </c>
      <c r="B661" t="s">
        <v>314</v>
      </c>
      <c r="C661" t="s">
        <v>407</v>
      </c>
      <c r="D661" t="s">
        <v>431</v>
      </c>
      <c r="E661">
        <v>62600</v>
      </c>
      <c r="F661" t="s">
        <v>432</v>
      </c>
      <c r="G661" s="30">
        <v>2517505.19</v>
      </c>
      <c r="H661" s="30">
        <v>743564.39</v>
      </c>
      <c r="I661" t="str">
        <f>_xlfn.XLOOKUP(E661,Index!$O:$O,Index!$P:$P,)</f>
        <v>R&amp;D</v>
      </c>
      <c r="J661" t="str">
        <f>_xlfn.XLOOKUP(E661,Index!$O:$O,Index!$R:$R,)</f>
        <v>Payroll &amp; Payroll related</v>
      </c>
      <c r="K661">
        <f>_xlfn.XLOOKUP(E661,Index!$O:$O,Index!$T:$T,)</f>
        <v>0</v>
      </c>
      <c r="N661" s="31"/>
    </row>
    <row r="662" spans="1:16" hidden="1" x14ac:dyDescent="0.35">
      <c r="A662" t="s">
        <v>439</v>
      </c>
      <c r="B662" t="s">
        <v>314</v>
      </c>
      <c r="C662" t="s">
        <v>407</v>
      </c>
      <c r="D662" t="s">
        <v>431</v>
      </c>
      <c r="E662">
        <v>62601</v>
      </c>
      <c r="F662" t="s">
        <v>433</v>
      </c>
      <c r="G662" s="30">
        <v>172790.86</v>
      </c>
      <c r="H662" s="30">
        <v>51056.27</v>
      </c>
      <c r="I662" t="str">
        <f>_xlfn.XLOOKUP(E662,Index!$O:$O,Index!$P:$P,)</f>
        <v>R&amp;D</v>
      </c>
      <c r="J662" t="str">
        <f>_xlfn.XLOOKUP(E662,Index!$O:$O,Index!$R:$R,)</f>
        <v>Payroll &amp; Payroll related</v>
      </c>
      <c r="K662">
        <f>_xlfn.XLOOKUP(E662,Index!$O:$O,Index!$T:$T,)</f>
        <v>0</v>
      </c>
      <c r="N662" s="31"/>
    </row>
    <row r="663" spans="1:16" hidden="1" x14ac:dyDescent="0.35">
      <c r="A663" t="s">
        <v>439</v>
      </c>
      <c r="B663" t="s">
        <v>314</v>
      </c>
      <c r="C663" t="s">
        <v>407</v>
      </c>
      <c r="D663" t="s">
        <v>431</v>
      </c>
      <c r="E663">
        <v>62602</v>
      </c>
      <c r="F663" t="s">
        <v>1617</v>
      </c>
      <c r="G663" s="30">
        <v>91000</v>
      </c>
      <c r="H663" s="30">
        <v>26000</v>
      </c>
      <c r="I663" t="str">
        <f>_xlfn.XLOOKUP(E663,Index!$O:$O,Index!$P:$P,)</f>
        <v>R&amp;D</v>
      </c>
      <c r="J663" t="str">
        <f>_xlfn.XLOOKUP(E663,Index!$O:$O,Index!$R:$R,)</f>
        <v>Payroll &amp; Payroll related</v>
      </c>
      <c r="K663" t="str">
        <f>_xlfn.XLOOKUP(E663,Index!$O:$O,Index!$T:$T,)</f>
        <v>Labs</v>
      </c>
      <c r="N663" s="31"/>
    </row>
    <row r="664" spans="1:16" hidden="1" x14ac:dyDescent="0.35">
      <c r="A664" t="s">
        <v>439</v>
      </c>
      <c r="B664" t="s">
        <v>314</v>
      </c>
      <c r="C664" t="s">
        <v>407</v>
      </c>
      <c r="D664" t="s">
        <v>431</v>
      </c>
      <c r="E664">
        <v>62603</v>
      </c>
      <c r="F664" t="s">
        <v>434</v>
      </c>
      <c r="G664" s="30">
        <v>155702.16</v>
      </c>
      <c r="H664" s="30">
        <v>45998.5</v>
      </c>
      <c r="I664" t="str">
        <f>_xlfn.XLOOKUP(E664,Index!$O:$O,Index!$P:$P,)</f>
        <v>R&amp;D</v>
      </c>
      <c r="J664" t="str">
        <f>_xlfn.XLOOKUP(E664,Index!$O:$O,Index!$R:$R,)</f>
        <v>Payroll &amp; Payroll related</v>
      </c>
      <c r="K664">
        <f>_xlfn.XLOOKUP(E664,Index!$O:$O,Index!$T:$T,)</f>
        <v>0</v>
      </c>
      <c r="N664" s="31"/>
    </row>
    <row r="665" spans="1:16" hidden="1" x14ac:dyDescent="0.35">
      <c r="A665" t="s">
        <v>439</v>
      </c>
      <c r="B665" t="s">
        <v>314</v>
      </c>
      <c r="C665" t="s">
        <v>407</v>
      </c>
      <c r="D665" t="s">
        <v>431</v>
      </c>
      <c r="E665">
        <v>62604</v>
      </c>
      <c r="F665" t="s">
        <v>435</v>
      </c>
      <c r="G665" s="30">
        <v>64812</v>
      </c>
      <c r="H665" s="30">
        <v>19162.37</v>
      </c>
      <c r="I665" t="str">
        <f>_xlfn.XLOOKUP(E665,Index!$O:$O,Index!$P:$P,)</f>
        <v>R&amp;D</v>
      </c>
      <c r="J665" t="str">
        <f>_xlfn.XLOOKUP(E665,Index!$O:$O,Index!$R:$R,)</f>
        <v>Payroll &amp; Payroll related</v>
      </c>
      <c r="K665">
        <f>_xlfn.XLOOKUP(E665,Index!$O:$O,Index!$T:$T,)</f>
        <v>0</v>
      </c>
      <c r="N665" s="31"/>
    </row>
    <row r="666" spans="1:16" hidden="1" x14ac:dyDescent="0.35">
      <c r="A666" t="s">
        <v>439</v>
      </c>
      <c r="B666" t="s">
        <v>314</v>
      </c>
      <c r="C666" t="s">
        <v>407</v>
      </c>
      <c r="D666" t="s">
        <v>431</v>
      </c>
      <c r="E666">
        <v>62605</v>
      </c>
      <c r="F666" t="s">
        <v>436</v>
      </c>
      <c r="G666" s="30">
        <v>206917.2</v>
      </c>
      <c r="H666" s="30">
        <v>61132.43</v>
      </c>
      <c r="I666" t="str">
        <f>_xlfn.XLOOKUP(E666,Index!$O:$O,Index!$P:$P,)</f>
        <v>R&amp;D</v>
      </c>
      <c r="J666" t="str">
        <f>_xlfn.XLOOKUP(E666,Index!$O:$O,Index!$R:$R,)</f>
        <v>Payroll &amp; Payroll related</v>
      </c>
      <c r="K666">
        <f>_xlfn.XLOOKUP(E666,Index!$O:$O,Index!$T:$T,)</f>
        <v>0</v>
      </c>
      <c r="N666" s="31"/>
    </row>
    <row r="667" spans="1:16" hidden="1" x14ac:dyDescent="0.35">
      <c r="A667" t="s">
        <v>439</v>
      </c>
      <c r="B667" t="s">
        <v>314</v>
      </c>
      <c r="C667" t="s">
        <v>407</v>
      </c>
      <c r="D667" t="s">
        <v>431</v>
      </c>
      <c r="E667">
        <v>62606</v>
      </c>
      <c r="F667" t="s">
        <v>437</v>
      </c>
      <c r="G667" s="30">
        <v>5757.84</v>
      </c>
      <c r="H667" s="30">
        <v>1703.89</v>
      </c>
      <c r="I667" t="str">
        <f>_xlfn.XLOOKUP(E667,Index!$O:$O,Index!$P:$P,)</f>
        <v>R&amp;D</v>
      </c>
      <c r="J667" t="str">
        <f>_xlfn.XLOOKUP(E667,Index!$O:$O,Index!$R:$R,)</f>
        <v>Payroll &amp; Payroll related</v>
      </c>
      <c r="K667">
        <f>_xlfn.XLOOKUP(E667,Index!$O:$O,Index!$T:$T,)</f>
        <v>0</v>
      </c>
      <c r="N667" s="31"/>
    </row>
    <row r="668" spans="1:16" hidden="1" x14ac:dyDescent="0.35">
      <c r="A668" t="s">
        <v>439</v>
      </c>
      <c r="B668" t="s">
        <v>314</v>
      </c>
      <c r="C668" t="s">
        <v>407</v>
      </c>
      <c r="D668" t="s">
        <v>431</v>
      </c>
      <c r="E668">
        <v>62607</v>
      </c>
      <c r="F668" t="s">
        <v>1618</v>
      </c>
      <c r="G668" s="30">
        <v>5733.3</v>
      </c>
      <c r="H668" s="30">
        <v>1794.46</v>
      </c>
      <c r="I668" t="str">
        <f>_xlfn.XLOOKUP(E668,Index!$O:$O,Index!$P:$P,)</f>
        <v>R&amp;D</v>
      </c>
      <c r="J668" t="str">
        <f>_xlfn.XLOOKUP(E668,Index!$O:$O,Index!$R:$R,)</f>
        <v>Payroll &amp; Payroll related</v>
      </c>
      <c r="K668" t="str">
        <f>_xlfn.XLOOKUP(E668,Index!$O:$O,Index!$T:$T,)</f>
        <v>Labs</v>
      </c>
      <c r="N668" s="31"/>
    </row>
    <row r="669" spans="1:16" hidden="1" x14ac:dyDescent="0.35">
      <c r="A669" t="s">
        <v>439</v>
      </c>
      <c r="B669" t="s">
        <v>314</v>
      </c>
      <c r="C669" t="s">
        <v>407</v>
      </c>
      <c r="D669" t="s">
        <v>431</v>
      </c>
      <c r="E669">
        <v>62608</v>
      </c>
      <c r="F669" t="s">
        <v>1870</v>
      </c>
      <c r="G669" s="30">
        <v>13912.33</v>
      </c>
      <c r="H669" s="30">
        <v>3953.49</v>
      </c>
      <c r="I669" t="str">
        <f>_xlfn.XLOOKUP(E669,Index!$O:$O,Index!$P:$P,)</f>
        <v>R&amp;D</v>
      </c>
      <c r="J669" t="str">
        <f>_xlfn.XLOOKUP(E669,Index!$O:$O,Index!$R:$R,)</f>
        <v>Payroll &amp; Payroll related</v>
      </c>
      <c r="K669" t="str">
        <f>_xlfn.XLOOKUP(E669,Index!$O:$O,Index!$T:$T,)</f>
        <v>Labs</v>
      </c>
      <c r="N669" s="31"/>
    </row>
    <row r="670" spans="1:16" hidden="1" x14ac:dyDescent="0.35">
      <c r="A670" t="s">
        <v>439</v>
      </c>
      <c r="B670" t="s">
        <v>314</v>
      </c>
      <c r="C670" t="s">
        <v>407</v>
      </c>
      <c r="D670" t="s">
        <v>431</v>
      </c>
      <c r="E670" s="42">
        <v>62609</v>
      </c>
      <c r="F670" t="s">
        <v>1885</v>
      </c>
      <c r="G670" s="30">
        <v>218536.23</v>
      </c>
      <c r="H670" s="30">
        <v>62101.8</v>
      </c>
      <c r="I670" t="str">
        <f>_xlfn.XLOOKUP(E670,Index!$O:$O,Index!$P:$P,)</f>
        <v>R&amp;D</v>
      </c>
      <c r="J670" t="str">
        <f>_xlfn.XLOOKUP(E670,Index!$O:$O,Index!$R:$R,)</f>
        <v>Payroll &amp; Payroll related</v>
      </c>
      <c r="K670" t="str">
        <f>_xlfn.XLOOKUP(E670,Index!$O:$O,Index!$T:$T,)</f>
        <v>Labs</v>
      </c>
      <c r="N670" s="31"/>
    </row>
    <row r="671" spans="1:16" hidden="1" x14ac:dyDescent="0.35">
      <c r="A671" t="s">
        <v>439</v>
      </c>
      <c r="B671" t="s">
        <v>7</v>
      </c>
      <c r="C671" t="s">
        <v>61</v>
      </c>
      <c r="D671" t="s">
        <v>20252</v>
      </c>
      <c r="E671">
        <v>25130</v>
      </c>
      <c r="F671" t="s">
        <v>20271</v>
      </c>
      <c r="G671" s="30">
        <v>0</v>
      </c>
      <c r="H671" s="68">
        <v>0</v>
      </c>
      <c r="I671" t="str">
        <f>_xlfn.XLOOKUP(E671,Index!$O:$O,Index!$P:$P,)</f>
        <v>Long-term Right-of-use asset</v>
      </c>
      <c r="J671">
        <f>_xlfn.XLOOKUP(E671,Index!$O:$O,Index!$R:$R,)</f>
        <v>0</v>
      </c>
      <c r="K671">
        <f>_xlfn.XLOOKUP(E671,Index!$O:$O,Index!$T:$T,)</f>
        <v>0</v>
      </c>
      <c r="N671" s="31"/>
      <c r="P671" s="80"/>
    </row>
    <row r="675" spans="3:4" x14ac:dyDescent="0.35">
      <c r="C675">
        <v>60100</v>
      </c>
      <c r="D675">
        <v>60310</v>
      </c>
    </row>
    <row r="676" spans="3:4" x14ac:dyDescent="0.35">
      <c r="C676">
        <v>67100</v>
      </c>
      <c r="D676">
        <v>62515</v>
      </c>
    </row>
    <row r="677" spans="3:4" x14ac:dyDescent="0.35">
      <c r="C677">
        <v>65100</v>
      </c>
      <c r="D677">
        <v>62516</v>
      </c>
    </row>
  </sheetData>
  <autoFilter ref="E1:K671" xr:uid="{B9E2C42F-54B4-4981-9A0C-BF54F3861A44}">
    <filterColumn colId="4">
      <filters>
        <filter val="Accounts Receivable"/>
        <filter val="Prepaid expenses and other receivable"/>
      </filters>
    </filterColumn>
  </autoFilter>
  <conditionalFormatting sqref="E1:E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F6C3-FBF4-4BF4-B657-5B4CCB9327F1}">
  <sheetPr filterMode="1"/>
  <dimension ref="A1:M175"/>
  <sheetViews>
    <sheetView topLeftCell="C1" workbookViewId="0">
      <selection activeCell="C176" sqref="C176"/>
    </sheetView>
  </sheetViews>
  <sheetFormatPr defaultColWidth="9.26953125" defaultRowHeight="14.5" x14ac:dyDescent="0.35"/>
  <cols>
    <col min="1" max="1" width="6.26953125" bestFit="1" customWidth="1"/>
    <col min="2" max="2" width="9.54296875" bestFit="1" customWidth="1"/>
    <col min="3" max="3" width="82.7265625" bestFit="1" customWidth="1"/>
    <col min="4" max="5" width="15.26953125" style="45" bestFit="1" customWidth="1"/>
    <col min="6" max="6" width="14.7265625" style="45" bestFit="1" customWidth="1"/>
    <col min="7" max="7" width="36.26953125" bestFit="1" customWidth="1"/>
    <col min="8" max="8" width="21.7265625" bestFit="1" customWidth="1"/>
    <col min="9" max="9" width="15.26953125" bestFit="1" customWidth="1"/>
    <col min="11" max="11" width="11.7265625" bestFit="1" customWidth="1"/>
    <col min="12" max="12" width="9.54296875" bestFit="1" customWidth="1"/>
  </cols>
  <sheetData>
    <row r="1" spans="1:12" x14ac:dyDescent="0.35">
      <c r="A1" t="s">
        <v>509</v>
      </c>
      <c r="B1" t="s">
        <v>493</v>
      </c>
      <c r="C1" s="45" t="s">
        <v>510</v>
      </c>
      <c r="D1" s="45" t="s">
        <v>631</v>
      </c>
      <c r="E1" s="45" t="s">
        <v>632</v>
      </c>
      <c r="F1" s="45" t="s">
        <v>523</v>
      </c>
      <c r="G1" s="2" t="s">
        <v>465</v>
      </c>
      <c r="H1" s="2" t="s">
        <v>467</v>
      </c>
      <c r="I1" s="2" t="s">
        <v>466</v>
      </c>
    </row>
    <row r="2" spans="1:12" hidden="1" x14ac:dyDescent="0.35">
      <c r="A2" s="43" t="s">
        <v>514</v>
      </c>
      <c r="B2" s="44">
        <f t="shared" ref="B2:B65" si="0">_xlfn.NUMBERVALUE(LEFT(C2,5))</f>
        <v>10000</v>
      </c>
      <c r="C2" s="1" t="s">
        <v>524</v>
      </c>
      <c r="D2" s="45">
        <v>6613712.3799999999</v>
      </c>
      <c r="F2" s="46">
        <f>D2-E2</f>
        <v>6613712.3799999999</v>
      </c>
      <c r="G2" t="str">
        <f>_xlfn.XLOOKUP(B2,Index!$Z:$Z,Index!$AA:$AA,)</f>
        <v>Cash and Cash Equivalents</v>
      </c>
      <c r="H2">
        <f>_xlfn.XLOOKUP(B2,Index!$Z:$Z,Index!$AC:$AC,)</f>
        <v>0</v>
      </c>
      <c r="I2">
        <f>_xlfn.XLOOKUP(B2,Index!$Z:$Z,Index!$AE:$AE,)</f>
        <v>0</v>
      </c>
      <c r="K2" s="27"/>
      <c r="L2" s="29"/>
    </row>
    <row r="3" spans="1:12" hidden="1" x14ac:dyDescent="0.35">
      <c r="A3" s="43" t="s">
        <v>514</v>
      </c>
      <c r="B3" s="44">
        <f t="shared" si="0"/>
        <v>10005</v>
      </c>
      <c r="C3" s="1" t="s">
        <v>525</v>
      </c>
      <c r="D3" s="45">
        <v>25000</v>
      </c>
      <c r="F3" s="46">
        <f t="shared" ref="F3:F66" si="1">D3-E3</f>
        <v>25000</v>
      </c>
      <c r="G3" t="str">
        <f>_xlfn.XLOOKUP(B3,Index!$Z:$Z,Index!$AA:$AA,)</f>
        <v>Cash and Cash Equivalents</v>
      </c>
      <c r="H3" t="str">
        <f>_xlfn.XLOOKUP(B3,Index!$Z:$Z,Index!$AC:$AC,)</f>
        <v>Restricted Cash</v>
      </c>
      <c r="I3">
        <f>_xlfn.XLOOKUP(B3,Index!$Z:$Z,Index!$AE:$AE,)</f>
        <v>0</v>
      </c>
    </row>
    <row r="4" spans="1:12" hidden="1" x14ac:dyDescent="0.35">
      <c r="A4" s="43" t="s">
        <v>514</v>
      </c>
      <c r="B4" s="44">
        <f t="shared" si="0"/>
        <v>10010</v>
      </c>
      <c r="C4" s="1" t="s">
        <v>526</v>
      </c>
      <c r="D4" s="45">
        <v>5062733</v>
      </c>
      <c r="F4" s="46">
        <f t="shared" si="1"/>
        <v>5062733</v>
      </c>
      <c r="G4" t="str">
        <f>_xlfn.XLOOKUP(B4,Index!$Z:$Z,Index!$AA:$AA,)</f>
        <v>Cash and Cash Equivalents</v>
      </c>
      <c r="H4" t="str">
        <f>_xlfn.XLOOKUP(B4,Index!$Z:$Z,Index!$AC:$AC,)</f>
        <v>Short Term Deposits</v>
      </c>
      <c r="I4">
        <f>_xlfn.XLOOKUP(B4,Index!$Z:$Z,Index!$AE:$AE,)</f>
        <v>0</v>
      </c>
    </row>
    <row r="5" spans="1:12" hidden="1" x14ac:dyDescent="0.35">
      <c r="A5" s="43" t="s">
        <v>514</v>
      </c>
      <c r="B5" s="44">
        <f t="shared" si="0"/>
        <v>10011</v>
      </c>
      <c r="C5" s="1" t="s">
        <v>527</v>
      </c>
      <c r="D5" s="45">
        <v>5025110</v>
      </c>
      <c r="F5" s="46">
        <f t="shared" si="1"/>
        <v>5025110</v>
      </c>
      <c r="G5" t="str">
        <f>_xlfn.XLOOKUP(B5,Index!$Z:$Z,Index!$AA:$AA,)</f>
        <v>Cash and Cash Equivalents</v>
      </c>
      <c r="H5" t="str">
        <f>_xlfn.XLOOKUP(B5,Index!$Z:$Z,Index!$AC:$AC,)</f>
        <v>Short Term Deposits</v>
      </c>
      <c r="I5">
        <f>_xlfn.XLOOKUP(B5,Index!$Z:$Z,Index!$AE:$AE,)</f>
        <v>0</v>
      </c>
    </row>
    <row r="6" spans="1:12" hidden="1" x14ac:dyDescent="0.35">
      <c r="A6" s="43" t="s">
        <v>514</v>
      </c>
      <c r="B6" s="44">
        <f t="shared" si="0"/>
        <v>11000</v>
      </c>
      <c r="C6" s="1" t="s">
        <v>528</v>
      </c>
      <c r="D6" s="45">
        <v>1727688.67</v>
      </c>
      <c r="F6" s="46">
        <f t="shared" si="1"/>
        <v>1727688.67</v>
      </c>
      <c r="G6" t="str">
        <f>_xlfn.XLOOKUP(B6,Index!$Z:$Z,Index!$AA:$AA,)</f>
        <v>Accounts Receivable</v>
      </c>
      <c r="H6">
        <f>_xlfn.XLOOKUP(B6,Index!$Z:$Z,Index!$AC:$AC,)</f>
        <v>0</v>
      </c>
      <c r="I6">
        <f>_xlfn.XLOOKUP(B6,Index!$Z:$Z,Index!$AE:$AE,)</f>
        <v>0</v>
      </c>
    </row>
    <row r="7" spans="1:12" hidden="1" x14ac:dyDescent="0.35">
      <c r="A7" s="43" t="s">
        <v>514</v>
      </c>
      <c r="B7" s="44">
        <f t="shared" si="0"/>
        <v>12105</v>
      </c>
      <c r="C7" s="1" t="s">
        <v>20248</v>
      </c>
      <c r="D7" s="45">
        <v>324225</v>
      </c>
      <c r="F7" s="46">
        <f t="shared" si="1"/>
        <v>324225</v>
      </c>
      <c r="G7" t="s">
        <v>442</v>
      </c>
      <c r="H7">
        <v>0</v>
      </c>
      <c r="I7">
        <v>0</v>
      </c>
    </row>
    <row r="8" spans="1:12" hidden="1" x14ac:dyDescent="0.35">
      <c r="A8" s="43" t="s">
        <v>514</v>
      </c>
      <c r="B8" s="44">
        <f t="shared" si="0"/>
        <v>12500</v>
      </c>
      <c r="C8" s="1" t="s">
        <v>529</v>
      </c>
      <c r="D8" s="45">
        <v>39170.519999999997</v>
      </c>
      <c r="F8" s="46">
        <f t="shared" si="1"/>
        <v>39170.519999999997</v>
      </c>
      <c r="G8" t="s">
        <v>442</v>
      </c>
      <c r="H8" t="str">
        <f>_xlfn.XLOOKUP(B8,Index!$Z:$Z,Index!$AC:$AC,)</f>
        <v>Prepaid Expenses</v>
      </c>
      <c r="I8">
        <f>_xlfn.XLOOKUP(B8,Index!$Z:$Z,Index!$AE:$AE,)</f>
        <v>0</v>
      </c>
    </row>
    <row r="9" spans="1:12" hidden="1" x14ac:dyDescent="0.35">
      <c r="A9" s="43" t="s">
        <v>514</v>
      </c>
      <c r="B9" s="44">
        <f t="shared" si="0"/>
        <v>12510</v>
      </c>
      <c r="C9" s="1" t="s">
        <v>530</v>
      </c>
      <c r="D9" s="45">
        <v>174950</v>
      </c>
      <c r="F9" s="46">
        <f t="shared" si="1"/>
        <v>174950</v>
      </c>
      <c r="G9" t="str">
        <f>_xlfn.XLOOKUP(B9,Index!$Z:$Z,Index!$AA:$AA,)</f>
        <v>Prepaid expenses and other receivable</v>
      </c>
      <c r="H9" t="str">
        <f>_xlfn.XLOOKUP(B9,Index!$Z:$Z,Index!$AC:$AC,)</f>
        <v>Prepaid Expenses</v>
      </c>
      <c r="I9">
        <f>_xlfn.XLOOKUP(B9,Index!$Z:$Z,Index!$AE:$AE,)</f>
        <v>0</v>
      </c>
    </row>
    <row r="10" spans="1:12" x14ac:dyDescent="0.35">
      <c r="A10" s="43" t="s">
        <v>514</v>
      </c>
      <c r="B10" s="44">
        <f t="shared" si="0"/>
        <v>12515</v>
      </c>
      <c r="C10" s="1" t="s">
        <v>531</v>
      </c>
      <c r="D10" s="45">
        <v>3055318.89</v>
      </c>
      <c r="F10" s="46">
        <f t="shared" si="1"/>
        <v>3055318.89</v>
      </c>
      <c r="G10" t="str">
        <f>_xlfn.XLOOKUP(B10,Index!$Z:$Z,Index!$AA:$AA,)</f>
        <v>Prepaid expenses and other receivable</v>
      </c>
      <c r="H10" t="str">
        <f>_xlfn.XLOOKUP(B10,Index!$Z:$Z,Index!$AC:$AC,)</f>
        <v>Prepaid Expenses</v>
      </c>
      <c r="I10">
        <f>_xlfn.XLOOKUP(B10,Index!$Z:$Z,Index!$AE:$AE,)</f>
        <v>0</v>
      </c>
    </row>
    <row r="11" spans="1:12" hidden="1" x14ac:dyDescent="0.35">
      <c r="A11" s="43" t="s">
        <v>514</v>
      </c>
      <c r="B11" s="44">
        <f t="shared" si="0"/>
        <v>16000</v>
      </c>
      <c r="C11" s="1" t="s">
        <v>532</v>
      </c>
      <c r="D11" s="45">
        <v>54871241.009999998</v>
      </c>
      <c r="F11" s="46">
        <f t="shared" si="1"/>
        <v>54871241.009999998</v>
      </c>
      <c r="G11" t="str">
        <f>_xlfn.XLOOKUP(B11,Index!$Z:$Z,Index!$AA:$AA,)</f>
        <v>Intercompany</v>
      </c>
      <c r="H11">
        <f>_xlfn.XLOOKUP(B11,Index!$Z:$Z,Index!$AC:$AC,)</f>
        <v>0</v>
      </c>
      <c r="I11">
        <f>_xlfn.XLOOKUP(B11,Index!$Z:$Z,Index!$AE:$AE,)</f>
        <v>0</v>
      </c>
    </row>
    <row r="12" spans="1:12" hidden="1" x14ac:dyDescent="0.35">
      <c r="A12" s="43" t="s">
        <v>514</v>
      </c>
      <c r="B12" s="44">
        <f t="shared" si="0"/>
        <v>16025</v>
      </c>
      <c r="C12" s="1" t="s">
        <v>533</v>
      </c>
      <c r="D12" s="45">
        <v>37176052.350000001</v>
      </c>
      <c r="F12" s="46">
        <f t="shared" si="1"/>
        <v>37176052.350000001</v>
      </c>
      <c r="G12" t="str">
        <f>_xlfn.XLOOKUP(B12,Index!$Z:$Z,Index!$AA:$AA,)</f>
        <v>Intercompany</v>
      </c>
      <c r="H12">
        <f>_xlfn.XLOOKUP(B12,Index!$Z:$Z,Index!$AC:$AC,)</f>
        <v>0</v>
      </c>
      <c r="I12">
        <f>_xlfn.XLOOKUP(B12,Index!$Z:$Z,Index!$AE:$AE,)</f>
        <v>0</v>
      </c>
    </row>
    <row r="13" spans="1:12" hidden="1" x14ac:dyDescent="0.35">
      <c r="A13" s="43" t="s">
        <v>514</v>
      </c>
      <c r="B13" s="44">
        <f t="shared" si="0"/>
        <v>16030</v>
      </c>
      <c r="C13" s="1" t="s">
        <v>534</v>
      </c>
      <c r="D13" s="45">
        <v>3045747.73</v>
      </c>
      <c r="F13" s="46">
        <f t="shared" si="1"/>
        <v>3045747.73</v>
      </c>
      <c r="G13" t="str">
        <f>_xlfn.XLOOKUP(B13,Index!$Z:$Z,Index!$AA:$AA,)</f>
        <v>Capital Stock</v>
      </c>
      <c r="H13">
        <f>_xlfn.XLOOKUP(B13,Index!$Z:$Z,Index!$AC:$AC,)</f>
        <v>0</v>
      </c>
      <c r="I13">
        <f>_xlfn.XLOOKUP(B13,Index!$Z:$Z,Index!$AE:$AE,)</f>
        <v>0</v>
      </c>
    </row>
    <row r="14" spans="1:12" hidden="1" x14ac:dyDescent="0.35">
      <c r="A14" s="43" t="s">
        <v>514</v>
      </c>
      <c r="B14" s="44">
        <f t="shared" si="0"/>
        <v>16050</v>
      </c>
      <c r="C14" s="1" t="s">
        <v>535</v>
      </c>
      <c r="E14" s="45">
        <v>37702765.43</v>
      </c>
      <c r="F14" s="46">
        <f t="shared" si="1"/>
        <v>-37702765.43</v>
      </c>
      <c r="G14" t="str">
        <f>_xlfn.XLOOKUP(B14,Index!$Z:$Z,Index!$AA:$AA,)</f>
        <v>Intercompany</v>
      </c>
      <c r="H14">
        <f>_xlfn.XLOOKUP(B14,Index!$Z:$Z,Index!$AC:$AC,)</f>
        <v>0</v>
      </c>
      <c r="I14">
        <f>_xlfn.XLOOKUP(B14,Index!$Z:$Z,Index!$AE:$AE,)</f>
        <v>0</v>
      </c>
    </row>
    <row r="15" spans="1:12" hidden="1" x14ac:dyDescent="0.35">
      <c r="A15" s="43" t="s">
        <v>514</v>
      </c>
      <c r="B15" s="44">
        <f t="shared" si="0"/>
        <v>20000</v>
      </c>
      <c r="C15" s="1" t="s">
        <v>536</v>
      </c>
      <c r="E15" s="45">
        <v>185714.86</v>
      </c>
      <c r="F15" s="46">
        <f t="shared" si="1"/>
        <v>-185714.86</v>
      </c>
      <c r="G15" t="str">
        <f>_xlfn.XLOOKUP(B15,Index!$Z:$Z,Index!$AA:$AA,)</f>
        <v>Accounts Payable</v>
      </c>
      <c r="H15">
        <f>_xlfn.XLOOKUP(B15,Index!$Z:$Z,Index!$AC:$AC,)</f>
        <v>0</v>
      </c>
      <c r="I15">
        <f>_xlfn.XLOOKUP(B15,Index!$Z:$Z,Index!$AE:$AE,)</f>
        <v>0</v>
      </c>
    </row>
    <row r="16" spans="1:12" hidden="1" x14ac:dyDescent="0.35">
      <c r="A16" s="43" t="s">
        <v>514</v>
      </c>
      <c r="B16" s="44">
        <f t="shared" si="0"/>
        <v>20105</v>
      </c>
      <c r="C16" s="1" t="s">
        <v>537</v>
      </c>
      <c r="E16" s="45">
        <v>8174.6</v>
      </c>
      <c r="F16" s="46">
        <f t="shared" si="1"/>
        <v>-8174.6</v>
      </c>
      <c r="G16" t="str">
        <f>_xlfn.XLOOKUP(B16,Index!$Z:$Z,Index!$AA:$AA,)</f>
        <v>Accounts Payable</v>
      </c>
      <c r="H16" t="str">
        <f>_xlfn.XLOOKUP(B16,Index!$Z:$Z,Index!$AC:$AC,)</f>
        <v>Credit Cards</v>
      </c>
      <c r="I16">
        <f>_xlfn.XLOOKUP(B16,Index!$Z:$Z,Index!$AE:$AE,)</f>
        <v>0</v>
      </c>
    </row>
    <row r="17" spans="1:9" hidden="1" x14ac:dyDescent="0.35">
      <c r="A17" s="43" t="s">
        <v>514</v>
      </c>
      <c r="B17" s="44">
        <f t="shared" si="0"/>
        <v>21000</v>
      </c>
      <c r="C17" s="1" t="s">
        <v>667</v>
      </c>
      <c r="E17" s="45">
        <v>8887</v>
      </c>
      <c r="F17" s="46">
        <f t="shared" si="1"/>
        <v>-8887</v>
      </c>
      <c r="G17" t="str">
        <f>_xlfn.XLOOKUP(B17,Index!$Z:$Z,Index!$AA:$AA,)</f>
        <v>Employees Payable</v>
      </c>
      <c r="H17">
        <f>_xlfn.XLOOKUP(B17,Index!$Z:$Z,Index!$AC:$AC,)</f>
        <v>0</v>
      </c>
      <c r="I17">
        <f>_xlfn.XLOOKUP(B17,Index!$Z:$Z,Index!$AE:$AE,)</f>
        <v>0</v>
      </c>
    </row>
    <row r="18" spans="1:9" hidden="1" x14ac:dyDescent="0.35">
      <c r="A18" s="43" t="s">
        <v>514</v>
      </c>
      <c r="B18" s="44">
        <f t="shared" si="0"/>
        <v>21010</v>
      </c>
      <c r="C18" s="1" t="s">
        <v>538</v>
      </c>
      <c r="E18" s="45">
        <v>219145.88</v>
      </c>
      <c r="F18" s="46">
        <f t="shared" si="1"/>
        <v>-219145.88</v>
      </c>
      <c r="G18" t="str">
        <f>_xlfn.XLOOKUP(B18,Index!$Z:$Z,Index!$AA:$AA,)</f>
        <v>Employees Payable</v>
      </c>
      <c r="H18">
        <f>_xlfn.XLOOKUP(B18,Index!$Z:$Z,Index!$AC:$AC,)</f>
        <v>0</v>
      </c>
      <c r="I18">
        <f>_xlfn.XLOOKUP(B18,Index!$Z:$Z,Index!$AE:$AE,)</f>
        <v>0</v>
      </c>
    </row>
    <row r="19" spans="1:9" x14ac:dyDescent="0.35">
      <c r="A19" s="43" t="s">
        <v>514</v>
      </c>
      <c r="B19" s="44">
        <f t="shared" si="0"/>
        <v>21015</v>
      </c>
      <c r="C19" s="1" t="s">
        <v>1620</v>
      </c>
      <c r="E19" s="45">
        <v>438103.72</v>
      </c>
      <c r="F19" s="46">
        <f t="shared" si="1"/>
        <v>-438103.72</v>
      </c>
      <c r="G19" t="str">
        <f>_xlfn.XLOOKUP(B19,Index!$Z:$Z,Index!$AA:$AA,)</f>
        <v>Employees Payable</v>
      </c>
      <c r="H19">
        <f>_xlfn.XLOOKUP(B19,Index!$Z:$Z,Index!$AC:$AC,)</f>
        <v>0</v>
      </c>
      <c r="I19">
        <f>_xlfn.XLOOKUP(B19,Index!$Z:$Z,Index!$AE:$AE,)</f>
        <v>0</v>
      </c>
    </row>
    <row r="20" spans="1:9" hidden="1" x14ac:dyDescent="0.35">
      <c r="A20" s="43" t="s">
        <v>514</v>
      </c>
      <c r="B20" s="44">
        <f t="shared" si="0"/>
        <v>21016</v>
      </c>
      <c r="C20" s="1" t="s">
        <v>668</v>
      </c>
      <c r="D20" s="45">
        <v>0.33</v>
      </c>
      <c r="F20" s="46">
        <f t="shared" si="1"/>
        <v>0.33</v>
      </c>
      <c r="G20" t="s">
        <v>447</v>
      </c>
      <c r="H20">
        <v>0</v>
      </c>
      <c r="I20">
        <v>0</v>
      </c>
    </row>
    <row r="21" spans="1:9" hidden="1" x14ac:dyDescent="0.35">
      <c r="A21" s="43" t="s">
        <v>514</v>
      </c>
      <c r="B21" s="44">
        <f t="shared" si="0"/>
        <v>21020</v>
      </c>
      <c r="C21" s="1" t="s">
        <v>539</v>
      </c>
      <c r="E21" s="45">
        <v>129846.74</v>
      </c>
      <c r="F21" s="46">
        <f t="shared" si="1"/>
        <v>-129846.74</v>
      </c>
      <c r="G21" t="str">
        <f>_xlfn.XLOOKUP(B21,Index!$Z:$Z,Index!$AA:$AA,)</f>
        <v>Employees Payable</v>
      </c>
      <c r="H21">
        <f>_xlfn.XLOOKUP(B21,Index!$Z:$Z,Index!$AC:$AC,)</f>
        <v>0</v>
      </c>
      <c r="I21">
        <f>_xlfn.XLOOKUP(B21,Index!$Z:$Z,Index!$AE:$AE,)</f>
        <v>0</v>
      </c>
    </row>
    <row r="22" spans="1:9" hidden="1" x14ac:dyDescent="0.35">
      <c r="A22" s="43" t="s">
        <v>514</v>
      </c>
      <c r="B22" s="44">
        <f t="shared" si="0"/>
        <v>21025</v>
      </c>
      <c r="C22" s="1" t="s">
        <v>540</v>
      </c>
      <c r="E22" s="45">
        <v>33894.660000000003</v>
      </c>
      <c r="F22" s="46">
        <f t="shared" si="1"/>
        <v>-33894.660000000003</v>
      </c>
      <c r="G22" t="str">
        <f>_xlfn.XLOOKUP(B22,Index!$Z:$Z,Index!$AA:$AA,)</f>
        <v>Employees Payable</v>
      </c>
      <c r="H22">
        <f>_xlfn.XLOOKUP(B22,Index!$Z:$Z,Index!$AC:$AC,)</f>
        <v>0</v>
      </c>
      <c r="I22">
        <f>_xlfn.XLOOKUP(B22,Index!$Z:$Z,Index!$AE:$AE,)</f>
        <v>0</v>
      </c>
    </row>
    <row r="23" spans="1:9" hidden="1" x14ac:dyDescent="0.35">
      <c r="A23" s="43" t="s">
        <v>514</v>
      </c>
      <c r="B23" s="44">
        <f t="shared" si="0"/>
        <v>21030</v>
      </c>
      <c r="C23" s="1" t="s">
        <v>541</v>
      </c>
      <c r="E23" s="45">
        <v>8500</v>
      </c>
      <c r="F23" s="46">
        <f t="shared" si="1"/>
        <v>-8500</v>
      </c>
      <c r="G23" t="str">
        <f>_xlfn.XLOOKUP(B23,Index!$Z:$Z,Index!$AA:$AA,)</f>
        <v>Accrued expenses and other payable</v>
      </c>
      <c r="H23">
        <f>_xlfn.XLOOKUP(B23,Index!$Z:$Z,Index!$AC:$AC,)</f>
        <v>0</v>
      </c>
      <c r="I23">
        <f>_xlfn.XLOOKUP(B23,Index!$Z:$Z,Index!$AE:$AE,)</f>
        <v>0</v>
      </c>
    </row>
    <row r="24" spans="1:9" hidden="1" x14ac:dyDescent="0.35">
      <c r="A24" s="43" t="s">
        <v>514</v>
      </c>
      <c r="B24" s="44">
        <f t="shared" si="0"/>
        <v>22005</v>
      </c>
      <c r="C24" s="1" t="s">
        <v>542</v>
      </c>
      <c r="E24" s="45">
        <v>5934251.3600000003</v>
      </c>
      <c r="F24" s="46">
        <f t="shared" si="1"/>
        <v>-5934251.3600000003</v>
      </c>
      <c r="G24" t="str">
        <f>_xlfn.XLOOKUP(B24,Index!$Z:$Z,Index!$AA:$AA,)</f>
        <v>Deferred Revenue</v>
      </c>
      <c r="H24">
        <f>_xlfn.XLOOKUP(B24,Index!$Z:$Z,Index!$AC:$AC,)</f>
        <v>0</v>
      </c>
      <c r="I24">
        <f>_xlfn.XLOOKUP(B24,Index!$Z:$Z,Index!$AE:$AE,)</f>
        <v>0</v>
      </c>
    </row>
    <row r="25" spans="1:9" hidden="1" x14ac:dyDescent="0.35">
      <c r="A25" s="43" t="s">
        <v>514</v>
      </c>
      <c r="B25" s="44">
        <f t="shared" si="0"/>
        <v>24000</v>
      </c>
      <c r="C25" s="1" t="s">
        <v>543</v>
      </c>
      <c r="E25" s="45">
        <v>501.99</v>
      </c>
      <c r="F25" s="46">
        <f t="shared" si="1"/>
        <v>-501.99</v>
      </c>
      <c r="G25" t="str">
        <f>_xlfn.XLOOKUP(B25,Index!$Z:$Z,Index!$AA:$AA,)</f>
        <v>Employees Payable</v>
      </c>
      <c r="H25">
        <f>_xlfn.XLOOKUP(B25,Index!$Z:$Z,Index!$AC:$AC,)</f>
        <v>0</v>
      </c>
      <c r="I25">
        <f>_xlfn.XLOOKUP(B25,Index!$Z:$Z,Index!$AE:$AE,)</f>
        <v>0</v>
      </c>
    </row>
    <row r="26" spans="1:9" hidden="1" x14ac:dyDescent="0.35">
      <c r="A26" s="43" t="s">
        <v>514</v>
      </c>
      <c r="B26" s="44">
        <f t="shared" si="0"/>
        <v>24017</v>
      </c>
      <c r="C26" s="1" t="s">
        <v>544</v>
      </c>
      <c r="D26" s="48"/>
      <c r="E26" s="45">
        <v>20451.29</v>
      </c>
      <c r="F26" s="46">
        <f t="shared" si="1"/>
        <v>-20451.29</v>
      </c>
      <c r="G26" t="str">
        <f>_xlfn.XLOOKUP(B26,Index!$Z:$Z,Index!$AA:$AA,)</f>
        <v>Employees Payable</v>
      </c>
      <c r="H26">
        <f>_xlfn.XLOOKUP(B26,Index!$Z:$Z,Index!$AC:$AC,)</f>
        <v>0</v>
      </c>
      <c r="I26">
        <f>_xlfn.XLOOKUP(B26,Index!$Z:$Z,Index!$AE:$AE,)</f>
        <v>0</v>
      </c>
    </row>
    <row r="27" spans="1:9" hidden="1" x14ac:dyDescent="0.35">
      <c r="A27" s="43" t="s">
        <v>514</v>
      </c>
      <c r="B27" s="44">
        <f t="shared" si="0"/>
        <v>24018</v>
      </c>
      <c r="C27" s="1" t="s">
        <v>545</v>
      </c>
      <c r="E27" s="45">
        <v>3475.67</v>
      </c>
      <c r="F27" s="46">
        <f t="shared" si="1"/>
        <v>-3475.67</v>
      </c>
      <c r="G27" t="str">
        <f>_xlfn.XLOOKUP(B27,Index!$Z:$Z,Index!$AA:$AA,)</f>
        <v>Employees Payable</v>
      </c>
      <c r="H27">
        <f>_xlfn.XLOOKUP(B27,Index!$Z:$Z,Index!$AC:$AC,)</f>
        <v>0</v>
      </c>
      <c r="I27">
        <f>_xlfn.XLOOKUP(B27,Index!$Z:$Z,Index!$AE:$AE,)</f>
        <v>0</v>
      </c>
    </row>
    <row r="28" spans="1:9" hidden="1" x14ac:dyDescent="0.35">
      <c r="A28" s="43" t="s">
        <v>514</v>
      </c>
      <c r="B28" s="44">
        <f t="shared" si="0"/>
        <v>24500</v>
      </c>
      <c r="C28" s="1" t="s">
        <v>1621</v>
      </c>
      <c r="E28" s="45">
        <v>24416</v>
      </c>
      <c r="F28" s="46">
        <f t="shared" si="1"/>
        <v>-24416</v>
      </c>
      <c r="G28" t="str">
        <f>_xlfn.XLOOKUP(B28,Index!$Z:$Z,Index!$AA:$AA,)</f>
        <v>Accrued expenses and other payable</v>
      </c>
      <c r="H28">
        <f>_xlfn.XLOOKUP(B28,Index!$Z:$Z,Index!$AC:$AC,)</f>
        <v>0</v>
      </c>
      <c r="I28">
        <f>_xlfn.XLOOKUP(B28,Index!$Z:$Z,Index!$AE:$AE,)</f>
        <v>0</v>
      </c>
    </row>
    <row r="29" spans="1:9" hidden="1" x14ac:dyDescent="0.35">
      <c r="A29" s="43" t="s">
        <v>514</v>
      </c>
      <c r="B29" s="44">
        <f t="shared" si="0"/>
        <v>25503</v>
      </c>
      <c r="C29" s="1" t="s">
        <v>546</v>
      </c>
      <c r="E29" s="45">
        <v>81.55</v>
      </c>
      <c r="F29" s="46">
        <f t="shared" si="1"/>
        <v>-81.55</v>
      </c>
      <c r="G29" t="s">
        <v>446</v>
      </c>
      <c r="H29">
        <v>0</v>
      </c>
      <c r="I29">
        <v>0</v>
      </c>
    </row>
    <row r="30" spans="1:9" hidden="1" x14ac:dyDescent="0.35">
      <c r="A30" s="43" t="s">
        <v>514</v>
      </c>
      <c r="B30" s="44">
        <f t="shared" si="0"/>
        <v>25504</v>
      </c>
      <c r="C30" s="1" t="s">
        <v>547</v>
      </c>
      <c r="D30" s="45">
        <v>0.43</v>
      </c>
      <c r="F30" s="46">
        <f t="shared" si="1"/>
        <v>0.43</v>
      </c>
      <c r="G30" t="str">
        <f>_xlfn.XLOOKUP(B30,Index!$Z:$Z,Index!$AA:$AA,)</f>
        <v>Accrued expenses and other payable</v>
      </c>
      <c r="H30" t="str">
        <f>_xlfn.XLOOKUP(B30,Index!$Z:$Z,Index!$AC:$AC,)</f>
        <v>Institutions</v>
      </c>
      <c r="I30">
        <f>_xlfn.XLOOKUP(B30,Index!$Z:$Z,Index!$AE:$AE,)</f>
        <v>0</v>
      </c>
    </row>
    <row r="31" spans="1:9" hidden="1" x14ac:dyDescent="0.35">
      <c r="A31" s="43" t="s">
        <v>514</v>
      </c>
      <c r="B31" s="44">
        <f t="shared" si="0"/>
        <v>25505</v>
      </c>
      <c r="C31" s="1" t="s">
        <v>548</v>
      </c>
      <c r="E31" s="45">
        <v>1906.59</v>
      </c>
      <c r="F31" s="46">
        <f t="shared" si="1"/>
        <v>-1906.59</v>
      </c>
      <c r="G31" t="str">
        <f>_xlfn.XLOOKUP(B31,Index!$Z:$Z,Index!$AA:$AA,)</f>
        <v>Accrued expenses and other payable</v>
      </c>
      <c r="H31" t="str">
        <f>_xlfn.XLOOKUP(B31,Index!$Z:$Z,Index!$AC:$AC,)</f>
        <v>Institutions</v>
      </c>
      <c r="I31">
        <f>_xlfn.XLOOKUP(B31,Index!$Z:$Z,Index!$AE:$AE,)</f>
        <v>0</v>
      </c>
    </row>
    <row r="32" spans="1:9" hidden="1" x14ac:dyDescent="0.35">
      <c r="A32" s="43" t="s">
        <v>514</v>
      </c>
      <c r="B32" s="44">
        <v>25506</v>
      </c>
      <c r="C32" s="1" t="s">
        <v>549</v>
      </c>
      <c r="E32" s="45">
        <v>36875.61</v>
      </c>
      <c r="F32" s="46">
        <f t="shared" si="1"/>
        <v>-36875.61</v>
      </c>
      <c r="G32" t="str">
        <f>_xlfn.XLOOKUP(B32,Index!$Z:$Z,Index!$AA:$AA,)</f>
        <v>Accrued expenses and other payable</v>
      </c>
      <c r="H32" t="str">
        <f>_xlfn.XLOOKUP(B32,Index!$Z:$Z,Index!$AC:$AC,)</f>
        <v>Institutions</v>
      </c>
      <c r="I32">
        <f>_xlfn.XLOOKUP(B32,Index!$Z:$Z,Index!$AE:$AE,)</f>
        <v>0</v>
      </c>
    </row>
    <row r="33" spans="1:9" hidden="1" x14ac:dyDescent="0.35">
      <c r="A33" s="43" t="s">
        <v>514</v>
      </c>
      <c r="B33" s="44">
        <v>25507</v>
      </c>
      <c r="C33" s="1" t="s">
        <v>550</v>
      </c>
      <c r="D33" s="45">
        <v>274.36</v>
      </c>
      <c r="F33" s="46">
        <f t="shared" si="1"/>
        <v>274.36</v>
      </c>
      <c r="G33" t="str">
        <f>_xlfn.XLOOKUP(B33,Index!$Z:$Z,Index!$AA:$AA,)</f>
        <v>Accrued expenses and other payable</v>
      </c>
      <c r="H33" t="str">
        <f>_xlfn.XLOOKUP(B33,Index!$Z:$Z,Index!$AC:$AC,)</f>
        <v>Institutions</v>
      </c>
      <c r="I33">
        <f>_xlfn.XLOOKUP(B33,Index!$Z:$Z,Index!$AE:$AE,)</f>
        <v>0</v>
      </c>
    </row>
    <row r="34" spans="1:9" hidden="1" x14ac:dyDescent="0.35">
      <c r="A34" s="43" t="s">
        <v>514</v>
      </c>
      <c r="B34" s="44">
        <v>25508</v>
      </c>
      <c r="C34" s="1" t="s">
        <v>551</v>
      </c>
      <c r="E34" s="45">
        <v>56357.83</v>
      </c>
      <c r="F34" s="46">
        <f t="shared" si="1"/>
        <v>-56357.83</v>
      </c>
      <c r="G34" t="str">
        <f>_xlfn.XLOOKUP(B34,Index!$Z:$Z,Index!$AA:$AA,)</f>
        <v>Accrued expenses and other payable</v>
      </c>
      <c r="H34" t="str">
        <f>_xlfn.XLOOKUP(B34,Index!$Z:$Z,Index!$AC:$AC,)</f>
        <v>Institutions</v>
      </c>
      <c r="I34">
        <f>_xlfn.XLOOKUP(B34,Index!$Z:$Z,Index!$AE:$AE,)</f>
        <v>0</v>
      </c>
    </row>
    <row r="35" spans="1:9" hidden="1" x14ac:dyDescent="0.35">
      <c r="A35" s="43" t="s">
        <v>514</v>
      </c>
      <c r="B35" s="44">
        <v>25509</v>
      </c>
      <c r="C35" s="1" t="s">
        <v>552</v>
      </c>
      <c r="E35" s="45">
        <v>28.78</v>
      </c>
      <c r="F35" s="46">
        <f t="shared" si="1"/>
        <v>-28.78</v>
      </c>
      <c r="G35" t="str">
        <f>_xlfn.XLOOKUP(B35,Index!$Z:$Z,Index!$AA:$AA,)</f>
        <v>Accrued expenses and other payable</v>
      </c>
      <c r="H35" t="str">
        <f>_xlfn.XLOOKUP(B35,Index!$Z:$Z,Index!$AC:$AC,)</f>
        <v>Institutions</v>
      </c>
      <c r="I35">
        <f>_xlfn.XLOOKUP(B35,Index!$Z:$Z,Index!$AE:$AE,)</f>
        <v>0</v>
      </c>
    </row>
    <row r="36" spans="1:9" hidden="1" x14ac:dyDescent="0.35">
      <c r="A36" s="43" t="s">
        <v>514</v>
      </c>
      <c r="B36" s="44">
        <v>25510</v>
      </c>
      <c r="C36" s="1" t="s">
        <v>553</v>
      </c>
      <c r="D36" s="45">
        <v>313.68</v>
      </c>
      <c r="F36" s="46">
        <f t="shared" si="1"/>
        <v>313.68</v>
      </c>
      <c r="G36" t="str">
        <f>_xlfn.XLOOKUP(B36,Index!$Z:$Z,Index!$AA:$AA,)</f>
        <v>Accrued expenses and other payable</v>
      </c>
      <c r="H36" t="str">
        <f>_xlfn.XLOOKUP(B36,Index!$Z:$Z,Index!$AC:$AC,)</f>
        <v>Institutions</v>
      </c>
      <c r="I36">
        <f>_xlfn.XLOOKUP(B36,Index!$Z:$Z,Index!$AE:$AE,)</f>
        <v>0</v>
      </c>
    </row>
    <row r="37" spans="1:9" hidden="1" x14ac:dyDescent="0.35">
      <c r="A37" s="43" t="s">
        <v>514</v>
      </c>
      <c r="B37" s="44">
        <v>25511</v>
      </c>
      <c r="C37" s="1" t="s">
        <v>554</v>
      </c>
      <c r="E37" s="45">
        <v>11408.29</v>
      </c>
      <c r="F37" s="46">
        <f t="shared" si="1"/>
        <v>-11408.29</v>
      </c>
      <c r="G37" t="str">
        <f>_xlfn.XLOOKUP(B37,Index!$Z:$Z,Index!$AA:$AA,)</f>
        <v>Accrued expenses and other payable</v>
      </c>
      <c r="H37" t="str">
        <f>_xlfn.XLOOKUP(B37,Index!$Z:$Z,Index!$AC:$AC,)</f>
        <v>Institutions</v>
      </c>
      <c r="I37">
        <f>_xlfn.XLOOKUP(B37,Index!$Z:$Z,Index!$AE:$AE,)</f>
        <v>0</v>
      </c>
    </row>
    <row r="38" spans="1:9" hidden="1" x14ac:dyDescent="0.35">
      <c r="A38" s="43" t="s">
        <v>514</v>
      </c>
      <c r="B38" s="44">
        <v>25512</v>
      </c>
      <c r="C38" s="1" t="s">
        <v>555</v>
      </c>
      <c r="D38" s="45">
        <v>1836.04</v>
      </c>
      <c r="F38" s="46">
        <f t="shared" si="1"/>
        <v>1836.04</v>
      </c>
      <c r="G38" t="str">
        <f>_xlfn.XLOOKUP(B38,Index!$Z:$Z,Index!$AA:$AA,)</f>
        <v>Accrued expenses and other payable</v>
      </c>
      <c r="H38" t="str">
        <f>_xlfn.XLOOKUP(B38,Index!$Z:$Z,Index!$AC:$AC,)</f>
        <v>Institutions</v>
      </c>
      <c r="I38">
        <f>_xlfn.XLOOKUP(B38,Index!$Z:$Z,Index!$AE:$AE,)</f>
        <v>0</v>
      </c>
    </row>
    <row r="39" spans="1:9" hidden="1" x14ac:dyDescent="0.35">
      <c r="A39" s="43" t="s">
        <v>514</v>
      </c>
      <c r="B39" s="44">
        <v>25513</v>
      </c>
      <c r="C39" s="1" t="s">
        <v>556</v>
      </c>
      <c r="E39" s="45">
        <v>5591.15</v>
      </c>
      <c r="F39" s="46">
        <f t="shared" si="1"/>
        <v>-5591.15</v>
      </c>
      <c r="G39" t="str">
        <f>_xlfn.XLOOKUP(B39,Index!$Z:$Z,Index!$AA:$AA,)</f>
        <v>Accrued expenses and other payable</v>
      </c>
      <c r="H39" t="str">
        <f>_xlfn.XLOOKUP(B39,Index!$Z:$Z,Index!$AC:$AC,)</f>
        <v>Institutions</v>
      </c>
      <c r="I39">
        <f>_xlfn.XLOOKUP(B39,Index!$Z:$Z,Index!$AE:$AE,)</f>
        <v>0</v>
      </c>
    </row>
    <row r="40" spans="1:9" hidden="1" x14ac:dyDescent="0.35">
      <c r="A40" s="43" t="s">
        <v>514</v>
      </c>
      <c r="B40" s="44">
        <f t="shared" si="0"/>
        <v>27020</v>
      </c>
      <c r="C40" s="1" t="s">
        <v>557</v>
      </c>
      <c r="E40" s="45">
        <v>1254573.32</v>
      </c>
      <c r="F40" s="46">
        <f t="shared" si="1"/>
        <v>-1254573.32</v>
      </c>
      <c r="G40" t="str">
        <f>_xlfn.XLOOKUP(B40,Index!$Z:$Z,Index!$AA:$AA,)</f>
        <v>Employees Payable</v>
      </c>
      <c r="H40">
        <f>_xlfn.XLOOKUP(B40,Index!$Z:$Z,Index!$AC:$AC,)</f>
        <v>0</v>
      </c>
      <c r="I40">
        <f>_xlfn.XLOOKUP(B40,Index!$Z:$Z,Index!$AE:$AE,)</f>
        <v>0</v>
      </c>
    </row>
    <row r="41" spans="1:9" hidden="1" x14ac:dyDescent="0.35">
      <c r="A41" s="43" t="s">
        <v>514</v>
      </c>
      <c r="B41" s="44">
        <f t="shared" si="0"/>
        <v>27100</v>
      </c>
      <c r="C41" s="1" t="s">
        <v>20249</v>
      </c>
      <c r="E41" s="45">
        <v>2696365</v>
      </c>
      <c r="F41" s="46">
        <f t="shared" si="1"/>
        <v>-2696365</v>
      </c>
      <c r="G41" t="str">
        <f>_xlfn.XLOOKUP(B41,Index!$Z:$Z,Index!$AA:$AA,)</f>
        <v>Long term deferred revenue</v>
      </c>
      <c r="H41">
        <f>_xlfn.XLOOKUP(B41,Index!$Z:$Z,Index!$AC:$AC,)</f>
        <v>0</v>
      </c>
      <c r="I41">
        <f>_xlfn.XLOOKUP(B41,Index!$Z:$Z,Index!$AE:$AE,)</f>
        <v>0</v>
      </c>
    </row>
    <row r="42" spans="1:9" hidden="1" x14ac:dyDescent="0.35">
      <c r="A42" s="43" t="s">
        <v>514</v>
      </c>
      <c r="B42" s="44">
        <f t="shared" si="0"/>
        <v>30000</v>
      </c>
      <c r="C42" s="1" t="s">
        <v>558</v>
      </c>
      <c r="E42" s="45">
        <v>69015.27</v>
      </c>
      <c r="F42" s="46">
        <f t="shared" si="1"/>
        <v>-69015.27</v>
      </c>
      <c r="G42" t="str">
        <f>_xlfn.XLOOKUP(B42,Index!$Z:$Z,Index!$AA:$AA,)</f>
        <v>Capital Stock</v>
      </c>
      <c r="H42">
        <f>_xlfn.XLOOKUP(B42,Index!$Z:$Z,Index!$AC:$AC,)</f>
        <v>0</v>
      </c>
      <c r="I42">
        <f>_xlfn.XLOOKUP(B42,Index!$Z:$Z,Index!$AE:$AE,)</f>
        <v>0</v>
      </c>
    </row>
    <row r="43" spans="1:9" hidden="1" x14ac:dyDescent="0.35">
      <c r="A43" s="43" t="s">
        <v>514</v>
      </c>
      <c r="B43" s="44">
        <f t="shared" si="0"/>
        <v>30010</v>
      </c>
      <c r="C43" s="1" t="s">
        <v>559</v>
      </c>
      <c r="E43" s="45">
        <v>51837.4</v>
      </c>
      <c r="F43" s="46">
        <f t="shared" si="1"/>
        <v>-51837.4</v>
      </c>
      <c r="G43" t="str">
        <f>_xlfn.XLOOKUP(B43,Index!$Z:$Z,Index!$AA:$AA,)</f>
        <v>Capital Stock</v>
      </c>
      <c r="H43">
        <f>_xlfn.XLOOKUP(B43,Index!$Z:$Z,Index!$AC:$AC,)</f>
        <v>0</v>
      </c>
      <c r="I43">
        <f>_xlfn.XLOOKUP(B43,Index!$Z:$Z,Index!$AE:$AE,)</f>
        <v>0</v>
      </c>
    </row>
    <row r="44" spans="1:9" hidden="1" x14ac:dyDescent="0.35">
      <c r="A44" s="43" t="s">
        <v>514</v>
      </c>
      <c r="B44" s="44">
        <f t="shared" si="0"/>
        <v>30011</v>
      </c>
      <c r="C44" s="1" t="s">
        <v>560</v>
      </c>
      <c r="E44" s="45">
        <v>24435.4</v>
      </c>
      <c r="F44" s="46">
        <f t="shared" si="1"/>
        <v>-24435.4</v>
      </c>
      <c r="G44" t="str">
        <f>_xlfn.XLOOKUP(B44,Index!$Z:$Z,Index!$AA:$AA,)</f>
        <v>Capital Stock</v>
      </c>
      <c r="H44">
        <f>_xlfn.XLOOKUP(B44,Index!$Z:$Z,Index!$AC:$AC,)</f>
        <v>0</v>
      </c>
      <c r="I44">
        <f>_xlfn.XLOOKUP(B44,Index!$Z:$Z,Index!$AE:$AE,)</f>
        <v>0</v>
      </c>
    </row>
    <row r="45" spans="1:9" hidden="1" x14ac:dyDescent="0.35">
      <c r="A45" s="43" t="s">
        <v>514</v>
      </c>
      <c r="B45" s="44">
        <f t="shared" si="0"/>
        <v>30012</v>
      </c>
      <c r="C45" s="1" t="s">
        <v>561</v>
      </c>
      <c r="E45" s="45">
        <v>8495.5</v>
      </c>
      <c r="F45" s="46">
        <f t="shared" si="1"/>
        <v>-8495.5</v>
      </c>
      <c r="G45" t="str">
        <f>_xlfn.XLOOKUP(B45,Index!$Z:$Z,Index!$AA:$AA,)</f>
        <v>Capital Stock</v>
      </c>
      <c r="H45">
        <f>_xlfn.XLOOKUP(B45,Index!$Z:$Z,Index!$AC:$AC,)</f>
        <v>0</v>
      </c>
      <c r="I45">
        <f>_xlfn.XLOOKUP(B45,Index!$Z:$Z,Index!$AE:$AE,)</f>
        <v>0</v>
      </c>
    </row>
    <row r="46" spans="1:9" hidden="1" x14ac:dyDescent="0.35">
      <c r="A46" s="43" t="s">
        <v>514</v>
      </c>
      <c r="B46" s="44">
        <f t="shared" si="0"/>
        <v>30013</v>
      </c>
      <c r="C46" s="1" t="s">
        <v>562</v>
      </c>
      <c r="E46" s="45">
        <v>52013.18</v>
      </c>
      <c r="F46" s="46">
        <f t="shared" si="1"/>
        <v>-52013.18</v>
      </c>
      <c r="G46" t="str">
        <f>_xlfn.XLOOKUP(B46,Index!$Z:$Z,Index!$AA:$AA,)</f>
        <v>Capital Stock</v>
      </c>
      <c r="H46">
        <f>_xlfn.XLOOKUP(B46,Index!$Z:$Z,Index!$AC:$AC,)</f>
        <v>0</v>
      </c>
      <c r="I46">
        <f>_xlfn.XLOOKUP(B46,Index!$Z:$Z,Index!$AE:$AE,)</f>
        <v>0</v>
      </c>
    </row>
    <row r="47" spans="1:9" hidden="1" x14ac:dyDescent="0.35">
      <c r="A47" s="43" t="s">
        <v>514</v>
      </c>
      <c r="B47" s="44">
        <f t="shared" si="0"/>
        <v>30014</v>
      </c>
      <c r="C47" s="1" t="s">
        <v>563</v>
      </c>
      <c r="E47" s="45">
        <v>23910.400000000001</v>
      </c>
      <c r="F47" s="46">
        <f t="shared" si="1"/>
        <v>-23910.400000000001</v>
      </c>
      <c r="G47" t="str">
        <f>_xlfn.XLOOKUP(B47,Index!$Z:$Z,Index!$AA:$AA,)</f>
        <v>Capital Stock</v>
      </c>
      <c r="H47">
        <f>_xlfn.XLOOKUP(B47,Index!$Z:$Z,Index!$AC:$AC,)</f>
        <v>0</v>
      </c>
      <c r="I47">
        <f>_xlfn.XLOOKUP(B47,Index!$Z:$Z,Index!$AE:$AE,)</f>
        <v>0</v>
      </c>
    </row>
    <row r="48" spans="1:9" hidden="1" x14ac:dyDescent="0.35">
      <c r="A48" s="43" t="s">
        <v>514</v>
      </c>
      <c r="B48" s="44">
        <f t="shared" si="0"/>
        <v>30050</v>
      </c>
      <c r="C48" s="1" t="s">
        <v>564</v>
      </c>
      <c r="E48" s="45">
        <v>1731736.37</v>
      </c>
      <c r="F48" s="46">
        <f t="shared" si="1"/>
        <v>-1731736.37</v>
      </c>
      <c r="G48" t="str">
        <f>_xlfn.XLOOKUP(B48,Index!$Z:$Z,Index!$AA:$AA,)</f>
        <v>Additional Paid In Capital</v>
      </c>
      <c r="H48">
        <f>_xlfn.XLOOKUP(B48,Index!$Z:$Z,Index!$AC:$AC,)</f>
        <v>0</v>
      </c>
      <c r="I48">
        <f>_xlfn.XLOOKUP(B48,Index!$Z:$Z,Index!$AE:$AE,)</f>
        <v>0</v>
      </c>
    </row>
    <row r="49" spans="1:9" hidden="1" x14ac:dyDescent="0.35">
      <c r="A49" s="43" t="s">
        <v>514</v>
      </c>
      <c r="B49" s="44">
        <f t="shared" si="0"/>
        <v>30090</v>
      </c>
      <c r="C49" s="1" t="s">
        <v>565</v>
      </c>
      <c r="E49" s="45">
        <v>103831626.01000001</v>
      </c>
      <c r="F49" s="46">
        <f t="shared" si="1"/>
        <v>-103831626.01000001</v>
      </c>
      <c r="G49" t="str">
        <f>_xlfn.XLOOKUP(B49,Index!$Z:$Z,Index!$AA:$AA,)</f>
        <v>Additional Paid In Capital</v>
      </c>
      <c r="H49">
        <f>_xlfn.XLOOKUP(B49,Index!$Z:$Z,Index!$AC:$AC,)</f>
        <v>0</v>
      </c>
      <c r="I49">
        <f>_xlfn.XLOOKUP(B49,Index!$Z:$Z,Index!$AE:$AE,)</f>
        <v>0</v>
      </c>
    </row>
    <row r="50" spans="1:9" hidden="1" x14ac:dyDescent="0.35">
      <c r="A50" s="43" t="s">
        <v>514</v>
      </c>
      <c r="B50" s="44">
        <f t="shared" si="0"/>
        <v>30091</v>
      </c>
      <c r="C50" s="1" t="s">
        <v>566</v>
      </c>
      <c r="E50" s="45">
        <v>2209724.41</v>
      </c>
      <c r="F50" s="46">
        <f t="shared" si="1"/>
        <v>-2209724.41</v>
      </c>
      <c r="G50" t="str">
        <f>_xlfn.XLOOKUP(B50,Index!$Z:$Z,Index!$AA:$AA,)</f>
        <v>Additional Paid In Capital</v>
      </c>
      <c r="H50">
        <f>_xlfn.XLOOKUP(B50,Index!$Z:$Z,Index!$AC:$AC,)</f>
        <v>0</v>
      </c>
      <c r="I50">
        <f>_xlfn.XLOOKUP(B50,Index!$Z:$Z,Index!$AE:$AE,)</f>
        <v>0</v>
      </c>
    </row>
    <row r="51" spans="1:9" hidden="1" x14ac:dyDescent="0.35">
      <c r="A51" s="43" t="s">
        <v>514</v>
      </c>
      <c r="B51" s="44">
        <f t="shared" si="0"/>
        <v>35000</v>
      </c>
      <c r="C51" s="1" t="s">
        <v>567</v>
      </c>
      <c r="D51" s="45">
        <v>39939607.700000003</v>
      </c>
      <c r="F51" s="46">
        <f t="shared" si="1"/>
        <v>39939607.700000003</v>
      </c>
      <c r="G51" t="str">
        <f>_xlfn.XLOOKUP(B51,Index!$Z:$Z,Index!$AA:$AA,)</f>
        <v>Retained Loss</v>
      </c>
      <c r="H51">
        <f>_xlfn.XLOOKUP(B51,Index!$Z:$Z,Index!$AC:$AC,)</f>
        <v>0</v>
      </c>
      <c r="I51">
        <f>_xlfn.XLOOKUP(B51,Index!$Z:$Z,Index!$AE:$AE,)</f>
        <v>0</v>
      </c>
    </row>
    <row r="52" spans="1:9" hidden="1" x14ac:dyDescent="0.35">
      <c r="A52" s="43" t="s">
        <v>514</v>
      </c>
      <c r="B52" s="44">
        <v>35001</v>
      </c>
      <c r="C52" s="1" t="s">
        <v>568</v>
      </c>
      <c r="D52" s="45">
        <v>1.63</v>
      </c>
      <c r="F52" s="46">
        <f t="shared" si="1"/>
        <v>1.63</v>
      </c>
      <c r="G52" t="str">
        <f>_xlfn.XLOOKUP(B52,Index!$Z:$Z,Index!$AA:$AA,)</f>
        <v>Retained Loss</v>
      </c>
      <c r="H52">
        <f>_xlfn.XLOOKUP(B52,Index!$Z:$Z,Index!$AC:$AC,)</f>
        <v>0</v>
      </c>
      <c r="I52">
        <f>_xlfn.XLOOKUP(B52,Index!$Z:$Z,Index!$AE:$AE,)</f>
        <v>0</v>
      </c>
    </row>
    <row r="53" spans="1:9" hidden="1" x14ac:dyDescent="0.35">
      <c r="A53" s="43" t="s">
        <v>514</v>
      </c>
      <c r="B53" s="44">
        <f t="shared" si="0"/>
        <v>40000</v>
      </c>
      <c r="C53" s="1" t="s">
        <v>569</v>
      </c>
      <c r="E53" s="45">
        <v>5849715.54</v>
      </c>
      <c r="F53" s="46">
        <f t="shared" si="1"/>
        <v>-5849715.54</v>
      </c>
      <c r="G53" t="str">
        <f>_xlfn.XLOOKUP(B53,Index!$Z:$Z,Index!$AA:$AA,)</f>
        <v>Revenue</v>
      </c>
      <c r="H53">
        <f>_xlfn.XLOOKUP(B53,Index!$Z:$Z,Index!$AC:$AC,)</f>
        <v>0</v>
      </c>
      <c r="I53">
        <f>_xlfn.XLOOKUP(B53,Index!$Z:$Z,Index!$AE:$AE,)</f>
        <v>0</v>
      </c>
    </row>
    <row r="54" spans="1:9" hidden="1" x14ac:dyDescent="0.35">
      <c r="A54" s="43" t="s">
        <v>514</v>
      </c>
      <c r="B54" s="44">
        <f t="shared" si="0"/>
        <v>40050</v>
      </c>
      <c r="C54" s="1" t="s">
        <v>20250</v>
      </c>
      <c r="D54" s="64"/>
      <c r="E54" s="45">
        <v>5666111</v>
      </c>
      <c r="F54" s="46">
        <f t="shared" si="1"/>
        <v>-5666111</v>
      </c>
      <c r="G54" t="s">
        <v>457</v>
      </c>
      <c r="H54" t="s">
        <v>471</v>
      </c>
      <c r="I54">
        <v>0</v>
      </c>
    </row>
    <row r="55" spans="1:9" hidden="1" x14ac:dyDescent="0.35">
      <c r="A55" s="43" t="s">
        <v>514</v>
      </c>
      <c r="B55" s="44">
        <f t="shared" si="0"/>
        <v>60005</v>
      </c>
      <c r="C55" s="1" t="s">
        <v>1622</v>
      </c>
      <c r="D55" s="64">
        <v>0.15</v>
      </c>
      <c r="F55" s="46">
        <f t="shared" si="1"/>
        <v>0.15</v>
      </c>
      <c r="G55" t="s">
        <v>457</v>
      </c>
      <c r="H55" t="s">
        <v>471</v>
      </c>
      <c r="I55">
        <v>0</v>
      </c>
    </row>
    <row r="56" spans="1:9" hidden="1" x14ac:dyDescent="0.35">
      <c r="A56" s="43" t="s">
        <v>514</v>
      </c>
      <c r="B56" s="44">
        <f t="shared" si="0"/>
        <v>60020</v>
      </c>
      <c r="C56" s="1" t="s">
        <v>1625</v>
      </c>
      <c r="D56" s="64">
        <v>0.31</v>
      </c>
      <c r="F56" s="46">
        <f t="shared" si="1"/>
        <v>0.31</v>
      </c>
      <c r="G56" t="s">
        <v>457</v>
      </c>
      <c r="H56" t="s">
        <v>471</v>
      </c>
      <c r="I56">
        <v>0</v>
      </c>
    </row>
    <row r="57" spans="1:9" hidden="1" x14ac:dyDescent="0.35">
      <c r="A57" s="43" t="s">
        <v>514</v>
      </c>
      <c r="B57" s="44">
        <f t="shared" si="0"/>
        <v>60025</v>
      </c>
      <c r="C57" s="1" t="s">
        <v>1627</v>
      </c>
      <c r="E57" s="45">
        <v>0.31</v>
      </c>
      <c r="F57" s="46">
        <f t="shared" si="1"/>
        <v>-0.31</v>
      </c>
      <c r="G57" t="s">
        <v>457</v>
      </c>
      <c r="H57" t="s">
        <v>474</v>
      </c>
      <c r="I57">
        <v>0</v>
      </c>
    </row>
    <row r="58" spans="1:9" hidden="1" x14ac:dyDescent="0.35">
      <c r="A58" s="43" t="s">
        <v>514</v>
      </c>
      <c r="B58" s="44">
        <f t="shared" si="0"/>
        <v>60030</v>
      </c>
      <c r="C58" s="1" t="s">
        <v>1628</v>
      </c>
      <c r="E58" s="45">
        <v>0.28000000000000003</v>
      </c>
      <c r="F58" s="46">
        <f t="shared" si="1"/>
        <v>-0.28000000000000003</v>
      </c>
      <c r="G58" t="s">
        <v>457</v>
      </c>
      <c r="H58" t="s">
        <v>471</v>
      </c>
      <c r="I58">
        <v>0</v>
      </c>
    </row>
    <row r="59" spans="1:9" hidden="1" x14ac:dyDescent="0.35">
      <c r="A59" s="43" t="s">
        <v>514</v>
      </c>
      <c r="B59" s="44">
        <f t="shared" si="0"/>
        <v>60040</v>
      </c>
      <c r="C59" s="1" t="s">
        <v>1630</v>
      </c>
      <c r="D59" s="45">
        <v>0.18</v>
      </c>
      <c r="F59" s="46">
        <f t="shared" si="1"/>
        <v>0.18</v>
      </c>
      <c r="G59" t="s">
        <v>457</v>
      </c>
      <c r="H59" t="s">
        <v>471</v>
      </c>
      <c r="I59">
        <v>0</v>
      </c>
    </row>
    <row r="60" spans="1:9" hidden="1" x14ac:dyDescent="0.35">
      <c r="A60" s="43" t="s">
        <v>514</v>
      </c>
      <c r="B60" s="44">
        <f t="shared" si="0"/>
        <v>60050</v>
      </c>
      <c r="C60" s="1" t="s">
        <v>1631</v>
      </c>
      <c r="D60" s="45">
        <v>0.35</v>
      </c>
      <c r="F60" s="46">
        <f t="shared" si="1"/>
        <v>0.35</v>
      </c>
      <c r="G60" t="s">
        <v>457</v>
      </c>
      <c r="H60" t="s">
        <v>471</v>
      </c>
      <c r="I60">
        <v>0</v>
      </c>
    </row>
    <row r="61" spans="1:9" hidden="1" x14ac:dyDescent="0.35">
      <c r="A61" s="43" t="s">
        <v>514</v>
      </c>
      <c r="B61" s="44">
        <f t="shared" si="0"/>
        <v>60055</v>
      </c>
      <c r="C61" s="1" t="s">
        <v>1632</v>
      </c>
      <c r="E61" s="45">
        <v>0.2</v>
      </c>
      <c r="F61" s="46">
        <f t="shared" si="1"/>
        <v>-0.2</v>
      </c>
      <c r="G61" t="s">
        <v>457</v>
      </c>
      <c r="H61" t="s">
        <v>471</v>
      </c>
      <c r="I61">
        <v>0</v>
      </c>
    </row>
    <row r="62" spans="1:9" hidden="1" x14ac:dyDescent="0.35">
      <c r="A62" s="43" t="s">
        <v>514</v>
      </c>
      <c r="B62" s="44">
        <f t="shared" si="0"/>
        <v>60070</v>
      </c>
      <c r="C62" s="1" t="s">
        <v>669</v>
      </c>
      <c r="E62" s="45">
        <v>0.05</v>
      </c>
      <c r="F62" s="46">
        <f t="shared" si="1"/>
        <v>-0.05</v>
      </c>
      <c r="G62" t="s">
        <v>457</v>
      </c>
      <c r="H62" t="s">
        <v>474</v>
      </c>
      <c r="I62">
        <v>0</v>
      </c>
    </row>
    <row r="63" spans="1:9" hidden="1" x14ac:dyDescent="0.35">
      <c r="A63" s="43" t="s">
        <v>514</v>
      </c>
      <c r="B63" s="44">
        <f t="shared" si="0"/>
        <v>60075</v>
      </c>
      <c r="C63" s="1" t="s">
        <v>1634</v>
      </c>
      <c r="E63" s="45">
        <v>0.34</v>
      </c>
      <c r="F63" s="46">
        <f t="shared" si="1"/>
        <v>-0.34</v>
      </c>
      <c r="G63" t="s">
        <v>457</v>
      </c>
      <c r="H63" t="s">
        <v>474</v>
      </c>
      <c r="I63">
        <v>0</v>
      </c>
    </row>
    <row r="64" spans="1:9" hidden="1" x14ac:dyDescent="0.35">
      <c r="A64" s="43" t="s">
        <v>514</v>
      </c>
      <c r="B64" s="44">
        <f t="shared" si="0"/>
        <v>60095</v>
      </c>
      <c r="C64" s="1" t="s">
        <v>1635</v>
      </c>
      <c r="D64" s="45">
        <v>209.36</v>
      </c>
      <c r="F64" s="46">
        <f t="shared" si="1"/>
        <v>209.36</v>
      </c>
      <c r="G64" t="s">
        <v>457</v>
      </c>
      <c r="H64" t="s">
        <v>474</v>
      </c>
      <c r="I64">
        <v>0</v>
      </c>
    </row>
    <row r="65" spans="1:9" hidden="1" x14ac:dyDescent="0.35">
      <c r="A65" s="43" t="s">
        <v>514</v>
      </c>
      <c r="B65" s="44">
        <f t="shared" si="0"/>
        <v>70005</v>
      </c>
      <c r="C65" s="1" t="s">
        <v>570</v>
      </c>
      <c r="D65" s="45">
        <v>3863357.97</v>
      </c>
      <c r="F65" s="46">
        <f t="shared" si="1"/>
        <v>3863357.97</v>
      </c>
      <c r="G65" t="s">
        <v>457</v>
      </c>
      <c r="H65" t="s">
        <v>474</v>
      </c>
      <c r="I65">
        <v>0</v>
      </c>
    </row>
    <row r="66" spans="1:9" hidden="1" x14ac:dyDescent="0.35">
      <c r="A66" s="43" t="s">
        <v>514</v>
      </c>
      <c r="B66" s="44">
        <f t="shared" ref="B66:B129" si="2">_xlfn.NUMBERVALUE(LEFT(C66,5))</f>
        <v>70010</v>
      </c>
      <c r="C66" s="1" t="s">
        <v>571</v>
      </c>
      <c r="D66" s="45">
        <v>32000</v>
      </c>
      <c r="F66" s="46">
        <f t="shared" si="1"/>
        <v>32000</v>
      </c>
      <c r="G66" t="str">
        <f>_xlfn.XLOOKUP(B66,Index!$Z:$Z,Index!$AA:$AA,)</f>
        <v>Sales</v>
      </c>
      <c r="H66" s="2" t="s">
        <v>474</v>
      </c>
      <c r="I66">
        <v>0</v>
      </c>
    </row>
    <row r="67" spans="1:9" hidden="1" x14ac:dyDescent="0.35">
      <c r="A67" s="43" t="s">
        <v>514</v>
      </c>
      <c r="B67" s="44">
        <f t="shared" si="2"/>
        <v>70011</v>
      </c>
      <c r="C67" s="1" t="s">
        <v>1636</v>
      </c>
      <c r="E67" s="45">
        <v>20000</v>
      </c>
      <c r="F67" s="46">
        <f t="shared" ref="F67:F130" si="3">D67-E67</f>
        <v>-20000</v>
      </c>
      <c r="G67" t="s">
        <v>457</v>
      </c>
      <c r="H67" t="s">
        <v>474</v>
      </c>
      <c r="I67">
        <v>0</v>
      </c>
    </row>
    <row r="68" spans="1:9" x14ac:dyDescent="0.35">
      <c r="A68" s="49" t="s">
        <v>514</v>
      </c>
      <c r="B68" s="44">
        <f t="shared" si="2"/>
        <v>70015</v>
      </c>
      <c r="C68" s="50" t="s">
        <v>572</v>
      </c>
      <c r="D68" s="45">
        <v>979921.94</v>
      </c>
      <c r="F68" s="46">
        <f t="shared" si="3"/>
        <v>979921.94</v>
      </c>
      <c r="G68" t="s">
        <v>464</v>
      </c>
      <c r="H68">
        <v>0</v>
      </c>
      <c r="I68">
        <v>0</v>
      </c>
    </row>
    <row r="69" spans="1:9" x14ac:dyDescent="0.35">
      <c r="A69" s="43" t="s">
        <v>514</v>
      </c>
      <c r="B69" s="44">
        <f t="shared" si="2"/>
        <v>70018</v>
      </c>
      <c r="C69" s="1" t="s">
        <v>1637</v>
      </c>
      <c r="D69" s="64"/>
      <c r="E69" s="45">
        <v>266074.01</v>
      </c>
      <c r="F69" s="46">
        <f t="shared" si="3"/>
        <v>-266074.01</v>
      </c>
      <c r="G69" t="str">
        <f>_xlfn.XLOOKUP(B69,Index!$Z:$Z,Index!$AA:$AA,)</f>
        <v>Sales</v>
      </c>
      <c r="H69" t="str">
        <f>_xlfn.XLOOKUP(B69,Index!$Z:$Z,Index!$AC:$AC,)</f>
        <v>Payroll &amp; Payroll related</v>
      </c>
      <c r="I69">
        <f>_xlfn.XLOOKUP(B69,Index!$Z:$Z,Index!$AE:$AE,)</f>
        <v>0</v>
      </c>
    </row>
    <row r="70" spans="1:9" hidden="1" x14ac:dyDescent="0.35">
      <c r="A70" s="43" t="s">
        <v>514</v>
      </c>
      <c r="B70" s="44">
        <f t="shared" si="2"/>
        <v>70016</v>
      </c>
      <c r="C70" s="1" t="s">
        <v>1290</v>
      </c>
      <c r="D70" s="64">
        <v>86051.3</v>
      </c>
      <c r="F70" s="46">
        <f t="shared" si="3"/>
        <v>86051.3</v>
      </c>
      <c r="G70" t="str">
        <f>_xlfn.XLOOKUP(B70,Index!$Z:$Z,Index!$AA:$AA,)</f>
        <v>Sales</v>
      </c>
      <c r="H70" t="str">
        <f>_xlfn.XLOOKUP(B70,Index!$Z:$Z,Index!$AC:$AC,)</f>
        <v>Payroll &amp; Payroll related</v>
      </c>
      <c r="I70">
        <f>_xlfn.XLOOKUP(B70,Index!$Z:$Z,Index!$AE:$AE,)</f>
        <v>0</v>
      </c>
    </row>
    <row r="71" spans="1:9" hidden="1" x14ac:dyDescent="0.35">
      <c r="A71" s="43" t="s">
        <v>514</v>
      </c>
      <c r="B71" s="44">
        <f t="shared" si="2"/>
        <v>70017</v>
      </c>
      <c r="C71" s="1" t="s">
        <v>670</v>
      </c>
      <c r="D71" s="45">
        <v>661894.04</v>
      </c>
      <c r="F71" s="46">
        <f t="shared" si="3"/>
        <v>661894.04</v>
      </c>
      <c r="G71" t="s">
        <v>458</v>
      </c>
      <c r="H71" t="s">
        <v>471</v>
      </c>
      <c r="I71">
        <v>0</v>
      </c>
    </row>
    <row r="72" spans="1:9" hidden="1" x14ac:dyDescent="0.35">
      <c r="A72" s="43" t="s">
        <v>514</v>
      </c>
      <c r="B72" s="44">
        <f t="shared" si="2"/>
        <v>70021</v>
      </c>
      <c r="C72" s="1" t="s">
        <v>1638</v>
      </c>
      <c r="D72" s="64"/>
      <c r="E72" s="45">
        <v>54792</v>
      </c>
      <c r="F72" s="46">
        <f t="shared" si="3"/>
        <v>-54792</v>
      </c>
      <c r="G72" t="str">
        <f>_xlfn.XLOOKUP(B72,Index!$Z:$Z,Index!$AA:$AA,)</f>
        <v>Sales</v>
      </c>
      <c r="H72" t="str">
        <f>_xlfn.XLOOKUP(B72,Index!$Z:$Z,Index!$AC:$AC,)</f>
        <v>Payroll &amp; Payroll related</v>
      </c>
      <c r="I72">
        <f>_xlfn.XLOOKUP(B72,Index!$Z:$Z,Index!$AE:$AE,)</f>
        <v>0</v>
      </c>
    </row>
    <row r="73" spans="1:9" hidden="1" x14ac:dyDescent="0.35">
      <c r="A73" s="43" t="s">
        <v>514</v>
      </c>
      <c r="B73" s="44">
        <f t="shared" si="2"/>
        <v>70020</v>
      </c>
      <c r="C73" s="1" t="s">
        <v>573</v>
      </c>
      <c r="D73" s="45">
        <v>121662.17</v>
      </c>
      <c r="F73" s="46">
        <f t="shared" si="3"/>
        <v>121662.17</v>
      </c>
      <c r="G73" t="s">
        <v>458</v>
      </c>
      <c r="H73" t="s">
        <v>471</v>
      </c>
      <c r="I73">
        <v>0</v>
      </c>
    </row>
    <row r="74" spans="1:9" hidden="1" x14ac:dyDescent="0.35">
      <c r="A74" s="43" t="s">
        <v>514</v>
      </c>
      <c r="B74" s="44">
        <f t="shared" si="2"/>
        <v>70024</v>
      </c>
      <c r="C74" s="1" t="s">
        <v>574</v>
      </c>
      <c r="D74" s="45">
        <v>4924.66</v>
      </c>
      <c r="F74" s="46">
        <f t="shared" si="3"/>
        <v>4924.66</v>
      </c>
      <c r="G74" t="str">
        <f>_xlfn.XLOOKUP(B74,Index!$Z:$Z,Index!$AA:$AA,)</f>
        <v>Sales</v>
      </c>
      <c r="H74" t="str">
        <f>_xlfn.XLOOKUP(B74,Index!$Z:$Z,Index!$AC:$AC,)</f>
        <v>Payroll &amp; Payroll related</v>
      </c>
      <c r="I74">
        <f>_xlfn.XLOOKUP(B74,Index!$Z:$Z,Index!$AE:$AE,)</f>
        <v>0</v>
      </c>
    </row>
    <row r="75" spans="1:9" hidden="1" x14ac:dyDescent="0.35">
      <c r="A75" s="43" t="s">
        <v>514</v>
      </c>
      <c r="B75" s="44">
        <f t="shared" si="2"/>
        <v>70025</v>
      </c>
      <c r="C75" s="1" t="s">
        <v>575</v>
      </c>
      <c r="D75" s="64">
        <v>443445.29</v>
      </c>
      <c r="F75" s="46">
        <f t="shared" si="3"/>
        <v>443445.29</v>
      </c>
      <c r="G75" t="str">
        <f>_xlfn.XLOOKUP(B75,Index!$Z:$Z,Index!$AA:$AA,)</f>
        <v>Sales</v>
      </c>
      <c r="H75" t="str">
        <f>_xlfn.XLOOKUP(B75,Index!$Z:$Z,Index!$AC:$AC,)</f>
        <v>Payroll &amp; Payroll related</v>
      </c>
      <c r="I75">
        <f>_xlfn.XLOOKUP(B75,Index!$Z:$Z,Index!$AE:$AE,)</f>
        <v>0</v>
      </c>
    </row>
    <row r="76" spans="1:9" hidden="1" x14ac:dyDescent="0.35">
      <c r="A76" s="43" t="s">
        <v>514</v>
      </c>
      <c r="B76" s="44">
        <f t="shared" si="2"/>
        <v>70030</v>
      </c>
      <c r="C76" s="1" t="s">
        <v>576</v>
      </c>
      <c r="D76" s="45">
        <v>379410.85</v>
      </c>
      <c r="F76" s="46">
        <f t="shared" si="3"/>
        <v>379410.85</v>
      </c>
      <c r="G76" t="s">
        <v>458</v>
      </c>
      <c r="H76" t="s">
        <v>471</v>
      </c>
      <c r="I76">
        <v>0</v>
      </c>
    </row>
    <row r="77" spans="1:9" hidden="1" x14ac:dyDescent="0.35">
      <c r="A77" s="43" t="s">
        <v>514</v>
      </c>
      <c r="B77" s="44">
        <f t="shared" si="2"/>
        <v>70031</v>
      </c>
      <c r="C77" s="1" t="s">
        <v>1639</v>
      </c>
      <c r="E77" s="45">
        <v>26869.279999999999</v>
      </c>
      <c r="F77" s="46">
        <f t="shared" si="3"/>
        <v>-26869.279999999999</v>
      </c>
      <c r="G77" t="str">
        <f>_xlfn.XLOOKUP(B77,Index!$Z:$Z,Index!$AA:$AA,)</f>
        <v>Sales</v>
      </c>
      <c r="H77" t="str">
        <f>_xlfn.XLOOKUP(B77,Index!$Z:$Z,Index!$AC:$AC,)</f>
        <v>Payroll &amp; Payroll related</v>
      </c>
      <c r="I77">
        <f>_xlfn.XLOOKUP(B77,Index!$Z:$Z,Index!$AE:$AE,)</f>
        <v>0</v>
      </c>
    </row>
    <row r="78" spans="1:9" hidden="1" x14ac:dyDescent="0.35">
      <c r="A78" s="43" t="s">
        <v>514</v>
      </c>
      <c r="B78" s="44">
        <f t="shared" si="2"/>
        <v>70035</v>
      </c>
      <c r="C78" s="1" t="s">
        <v>577</v>
      </c>
      <c r="D78" s="45">
        <v>187.32</v>
      </c>
      <c r="F78" s="46">
        <f t="shared" si="3"/>
        <v>187.32</v>
      </c>
      <c r="G78" t="str">
        <f>_xlfn.XLOOKUP(B78,Index!$Z:$Z,Index!$AA:$AA,)</f>
        <v>Sales</v>
      </c>
      <c r="H78" t="str">
        <f>_xlfn.XLOOKUP(B78,Index!$Z:$Z,Index!$AC:$AC,)</f>
        <v>Payroll &amp; Payroll related</v>
      </c>
      <c r="I78">
        <f>_xlfn.XLOOKUP(B78,Index!$Z:$Z,Index!$AE:$AE,)</f>
        <v>0</v>
      </c>
    </row>
    <row r="79" spans="1:9" hidden="1" x14ac:dyDescent="0.35">
      <c r="A79" s="43" t="s">
        <v>514</v>
      </c>
      <c r="B79" s="44">
        <f t="shared" si="2"/>
        <v>70040</v>
      </c>
      <c r="C79" t="s">
        <v>578</v>
      </c>
      <c r="D79" s="45">
        <v>250911.59</v>
      </c>
      <c r="F79" s="46">
        <f t="shared" si="3"/>
        <v>250911.59</v>
      </c>
      <c r="G79" t="str">
        <f>_xlfn.XLOOKUP(B79,Index!$Z:$Z,Index!$AA:$AA,)</f>
        <v>Sales</v>
      </c>
      <c r="H79" t="str">
        <f>_xlfn.XLOOKUP(B79,Index!$Z:$Z,Index!$AC:$AC,)</f>
        <v>T&amp;E</v>
      </c>
      <c r="I79">
        <f>_xlfn.XLOOKUP(B79,Index!$Z:$Z,Index!$AE:$AE,)</f>
        <v>0</v>
      </c>
    </row>
    <row r="80" spans="1:9" hidden="1" x14ac:dyDescent="0.35">
      <c r="A80" s="43" t="s">
        <v>514</v>
      </c>
      <c r="B80" s="44">
        <f t="shared" si="2"/>
        <v>70045</v>
      </c>
      <c r="C80" t="s">
        <v>671</v>
      </c>
      <c r="D80" s="45">
        <v>5793.61</v>
      </c>
      <c r="F80" s="46">
        <f t="shared" si="3"/>
        <v>5793.61</v>
      </c>
      <c r="G80" t="str">
        <f>_xlfn.XLOOKUP(B80,Index!$Z:$Z,Index!$AA:$AA,)</f>
        <v>Sales</v>
      </c>
      <c r="H80" t="str">
        <f>_xlfn.XLOOKUP(B80,Index!$Z:$Z,Index!$AC:$AC,)</f>
        <v>T&amp;E</v>
      </c>
      <c r="I80">
        <f>_xlfn.XLOOKUP(B80,Index!$Z:$Z,Index!$AE:$AE,)</f>
        <v>0</v>
      </c>
    </row>
    <row r="81" spans="1:9" hidden="1" x14ac:dyDescent="0.35">
      <c r="A81" s="43" t="s">
        <v>514</v>
      </c>
      <c r="B81" s="44">
        <f t="shared" si="2"/>
        <v>70050</v>
      </c>
      <c r="C81" t="s">
        <v>579</v>
      </c>
      <c r="D81" s="45">
        <v>11441.83</v>
      </c>
      <c r="F81" s="46">
        <f t="shared" si="3"/>
        <v>11441.83</v>
      </c>
      <c r="G81" t="s">
        <v>458</v>
      </c>
      <c r="H81" t="s">
        <v>471</v>
      </c>
      <c r="I81">
        <v>0</v>
      </c>
    </row>
    <row r="82" spans="1:9" hidden="1" x14ac:dyDescent="0.35">
      <c r="A82" s="43" t="s">
        <v>514</v>
      </c>
      <c r="B82" s="44">
        <f t="shared" si="2"/>
        <v>70055</v>
      </c>
      <c r="C82" t="s">
        <v>580</v>
      </c>
      <c r="D82" s="45">
        <v>87947.62</v>
      </c>
      <c r="F82" s="46">
        <f t="shared" si="3"/>
        <v>87947.62</v>
      </c>
      <c r="G82" t="str">
        <f>_xlfn.XLOOKUP(B82,Index!$Z:$Z,Index!$AA:$AA,)</f>
        <v>Sales</v>
      </c>
      <c r="H82" t="str">
        <f>_xlfn.XLOOKUP(B82,Index!$Z:$Z,Index!$AC:$AC,)</f>
        <v>T&amp;E</v>
      </c>
      <c r="I82">
        <f>_xlfn.XLOOKUP(B82,Index!$Z:$Z,Index!$AE:$AE,)</f>
        <v>0</v>
      </c>
    </row>
    <row r="83" spans="1:9" hidden="1" x14ac:dyDescent="0.35">
      <c r="A83" s="43" t="s">
        <v>514</v>
      </c>
      <c r="B83" s="44">
        <f t="shared" si="2"/>
        <v>70060</v>
      </c>
      <c r="C83" t="s">
        <v>581</v>
      </c>
      <c r="D83" s="45">
        <v>84447.65</v>
      </c>
      <c r="F83" s="46">
        <f t="shared" si="3"/>
        <v>84447.65</v>
      </c>
      <c r="G83" t="str">
        <f>_xlfn.XLOOKUP(B83,Index!$Z:$Z,Index!$AA:$AA,)</f>
        <v>Sales</v>
      </c>
      <c r="H83" t="str">
        <f>_xlfn.XLOOKUP(B83,Index!$Z:$Z,Index!$AC:$AC,)</f>
        <v>T&amp;E</v>
      </c>
      <c r="I83">
        <f>_xlfn.XLOOKUP(B83,Index!$Z:$Z,Index!$AE:$AE,)</f>
        <v>0</v>
      </c>
    </row>
    <row r="84" spans="1:9" hidden="1" x14ac:dyDescent="0.35">
      <c r="A84" s="43" t="s">
        <v>514</v>
      </c>
      <c r="B84" s="44">
        <f t="shared" si="2"/>
        <v>70065</v>
      </c>
      <c r="C84" t="s">
        <v>582</v>
      </c>
      <c r="D84" s="45">
        <v>10119.27</v>
      </c>
      <c r="F84" s="46">
        <f t="shared" si="3"/>
        <v>10119.27</v>
      </c>
      <c r="G84" t="str">
        <f>_xlfn.XLOOKUP(B84,Index!$Z:$Z,Index!$AA:$AA,)</f>
        <v>Sales</v>
      </c>
      <c r="H84" t="str">
        <f>_xlfn.XLOOKUP(B84,Index!$Z:$Z,Index!$AC:$AC,)</f>
        <v>Other Sales</v>
      </c>
      <c r="I84">
        <f>_xlfn.XLOOKUP(B84,Index!$Z:$Z,Index!$AE:$AE,)</f>
        <v>0</v>
      </c>
    </row>
    <row r="85" spans="1:9" hidden="1" x14ac:dyDescent="0.35">
      <c r="A85" s="43" t="s">
        <v>514</v>
      </c>
      <c r="B85" s="44">
        <f t="shared" si="2"/>
        <v>70070</v>
      </c>
      <c r="C85" t="s">
        <v>583</v>
      </c>
      <c r="D85" s="45">
        <v>8556.1299999999992</v>
      </c>
      <c r="F85" s="46">
        <f t="shared" si="3"/>
        <v>8556.1299999999992</v>
      </c>
      <c r="G85" t="str">
        <f>_xlfn.XLOOKUP(B85,Index!$Z:$Z,Index!$AA:$AA,)</f>
        <v>Sales</v>
      </c>
      <c r="H85" t="str">
        <f>_xlfn.XLOOKUP(B85,Index!$Z:$Z,Index!$AC:$AC,)</f>
        <v>Other Sales</v>
      </c>
      <c r="I85">
        <f>_xlfn.XLOOKUP(B85,Index!$Z:$Z,Index!$AE:$AE,)</f>
        <v>0</v>
      </c>
    </row>
    <row r="86" spans="1:9" hidden="1" x14ac:dyDescent="0.35">
      <c r="A86" s="43" t="s">
        <v>514</v>
      </c>
      <c r="B86" s="44">
        <f t="shared" si="2"/>
        <v>70075</v>
      </c>
      <c r="C86" t="s">
        <v>672</v>
      </c>
      <c r="D86" s="45">
        <v>2543.29</v>
      </c>
      <c r="F86" s="46">
        <f t="shared" si="3"/>
        <v>2543.29</v>
      </c>
      <c r="G86" t="str">
        <f>_xlfn.XLOOKUP(B86,Index!$Z:$Z,Index!$AA:$AA,)</f>
        <v>Sales</v>
      </c>
      <c r="H86" t="str">
        <f>_xlfn.XLOOKUP(B86,Index!$Z:$Z,Index!$AC:$AC,)</f>
        <v>T&amp;E</v>
      </c>
      <c r="I86">
        <f>_xlfn.XLOOKUP(B86,Index!$Z:$Z,Index!$AE:$AE,)</f>
        <v>0</v>
      </c>
    </row>
    <row r="87" spans="1:9" hidden="1" x14ac:dyDescent="0.35">
      <c r="A87" s="43" t="s">
        <v>514</v>
      </c>
      <c r="B87" s="44">
        <f t="shared" si="2"/>
        <v>70076</v>
      </c>
      <c r="C87" t="s">
        <v>584</v>
      </c>
      <c r="D87" s="45">
        <v>854.32</v>
      </c>
      <c r="F87" s="46">
        <f t="shared" si="3"/>
        <v>854.32</v>
      </c>
      <c r="G87" t="str">
        <f>_xlfn.XLOOKUP(B87,Index!$Z:$Z,Index!$AA:$AA,)</f>
        <v>Sales</v>
      </c>
      <c r="H87" t="str">
        <f>_xlfn.XLOOKUP(B87,Index!$Z:$Z,Index!$AC:$AC,)</f>
        <v>Software</v>
      </c>
      <c r="I87">
        <f>_xlfn.XLOOKUP(B87,Index!$Z:$Z,Index!$AE:$AE,)</f>
        <v>0</v>
      </c>
    </row>
    <row r="88" spans="1:9" hidden="1" x14ac:dyDescent="0.35">
      <c r="A88" s="43" t="s">
        <v>514</v>
      </c>
      <c r="B88" s="44">
        <f t="shared" si="2"/>
        <v>70080</v>
      </c>
      <c r="C88" t="s">
        <v>1291</v>
      </c>
      <c r="D88" s="45">
        <v>1258.3599999999999</v>
      </c>
      <c r="F88" s="46">
        <f t="shared" si="3"/>
        <v>1258.3599999999999</v>
      </c>
      <c r="G88" t="str">
        <f>_xlfn.XLOOKUP(B88,Index!$Z:$Z,Index!$AA:$AA,)</f>
        <v>Sales</v>
      </c>
      <c r="H88" t="str">
        <f>_xlfn.XLOOKUP(B88,Index!$Z:$Z,Index!$AC:$AC,)</f>
        <v>other sales</v>
      </c>
      <c r="I88">
        <f>_xlfn.XLOOKUP(B88,Index!$Z:$Z,Index!$AE:$AE,)</f>
        <v>0</v>
      </c>
    </row>
    <row r="89" spans="1:9" hidden="1" x14ac:dyDescent="0.35">
      <c r="A89" s="43" t="s">
        <v>514</v>
      </c>
      <c r="B89" s="44">
        <f t="shared" si="2"/>
        <v>70085</v>
      </c>
      <c r="C89" t="s">
        <v>1292</v>
      </c>
      <c r="D89" s="45">
        <v>29179.55</v>
      </c>
      <c r="F89" s="46">
        <f t="shared" si="3"/>
        <v>29179.55</v>
      </c>
      <c r="G89" t="str">
        <f>_xlfn.XLOOKUP(B89,Index!$Z:$Z,Index!$AA:$AA,)</f>
        <v>Sales</v>
      </c>
      <c r="H89" t="str">
        <f>_xlfn.XLOOKUP(B89,Index!$Z:$Z,Index!$AC:$AC,)</f>
        <v>other sales</v>
      </c>
      <c r="I89">
        <f>_xlfn.XLOOKUP(B89,Index!$Z:$Z,Index!$AE:$AE,)</f>
        <v>0</v>
      </c>
    </row>
    <row r="90" spans="1:9" hidden="1" x14ac:dyDescent="0.35">
      <c r="A90" s="43" t="s">
        <v>514</v>
      </c>
      <c r="B90" s="44">
        <f t="shared" si="2"/>
        <v>70091</v>
      </c>
      <c r="C90" t="s">
        <v>585</v>
      </c>
      <c r="D90" s="45">
        <v>36261.43</v>
      </c>
      <c r="F90" s="46">
        <f t="shared" si="3"/>
        <v>36261.43</v>
      </c>
      <c r="G90" t="str">
        <f>_xlfn.XLOOKUP(B90,Index!$Z:$Z,Index!$AA:$AA,)</f>
        <v>Sales</v>
      </c>
      <c r="H90" t="str">
        <f>_xlfn.XLOOKUP(B90,Index!$Z:$Z,Index!$AC:$AC,)</f>
        <v>Software</v>
      </c>
      <c r="I90">
        <f>_xlfn.XLOOKUP(B90,Index!$Z:$Z,Index!$AE:$AE,)</f>
        <v>0</v>
      </c>
    </row>
    <row r="91" spans="1:9" hidden="1" x14ac:dyDescent="0.35">
      <c r="A91" s="43" t="s">
        <v>514</v>
      </c>
      <c r="B91" s="44">
        <f t="shared" si="2"/>
        <v>70095</v>
      </c>
      <c r="C91" t="s">
        <v>586</v>
      </c>
      <c r="D91" s="45">
        <v>46503.03</v>
      </c>
      <c r="F91" s="46">
        <f t="shared" si="3"/>
        <v>46503.03</v>
      </c>
      <c r="G91" t="str">
        <f>_xlfn.XLOOKUP(B91,Index!$Z:$Z,Index!$AA:$AA,)</f>
        <v>Overhead</v>
      </c>
      <c r="H91">
        <f>_xlfn.XLOOKUP(B91,Index!$Z:$Z,Index!$AC:$AC,)</f>
        <v>0</v>
      </c>
      <c r="I91">
        <f>_xlfn.XLOOKUP(B91,Index!$Z:$Z,Index!$AE:$AE,)</f>
        <v>0</v>
      </c>
    </row>
    <row r="92" spans="1:9" hidden="1" x14ac:dyDescent="0.35">
      <c r="A92" s="43" t="s">
        <v>514</v>
      </c>
      <c r="B92" s="44">
        <f t="shared" si="2"/>
        <v>70100</v>
      </c>
      <c r="C92" t="s">
        <v>587</v>
      </c>
      <c r="D92" s="45">
        <v>33600</v>
      </c>
      <c r="F92" s="46">
        <f t="shared" si="3"/>
        <v>33600</v>
      </c>
      <c r="G92" t="str">
        <f>_xlfn.XLOOKUP(B92,Index!$Z:$Z,Index!$AA:$AA,)</f>
        <v>Sales</v>
      </c>
      <c r="H92" t="str">
        <f>_xlfn.XLOOKUP(B92,Index!$Z:$Z,Index!$AC:$AC,)</f>
        <v>Recruiting</v>
      </c>
      <c r="I92">
        <f>_xlfn.XLOOKUP(B92,Index!$Z:$Z,Index!$AE:$AE,)</f>
        <v>0</v>
      </c>
    </row>
    <row r="93" spans="1:9" x14ac:dyDescent="0.35">
      <c r="A93" s="43" t="s">
        <v>514</v>
      </c>
      <c r="B93" s="44">
        <f t="shared" si="2"/>
        <v>70105</v>
      </c>
      <c r="C93" t="s">
        <v>588</v>
      </c>
      <c r="D93" s="45">
        <v>129589.71</v>
      </c>
      <c r="F93" s="46">
        <f t="shared" si="3"/>
        <v>129589.71</v>
      </c>
      <c r="G93" t="str">
        <f>_xlfn.XLOOKUP(B93,Index!$Z:$Z,Index!$AA:$AA,)</f>
        <v>Sales</v>
      </c>
      <c r="H93" t="str">
        <f>_xlfn.XLOOKUP(B93,Index!$Z:$Z,Index!$AC:$AC,)</f>
        <v>Referral Fees</v>
      </c>
      <c r="I93">
        <f>_xlfn.XLOOKUP(B93,Index!$Z:$Z,Index!$AE:$AE,)</f>
        <v>0</v>
      </c>
    </row>
    <row r="94" spans="1:9" hidden="1" x14ac:dyDescent="0.35">
      <c r="A94" s="43" t="s">
        <v>514</v>
      </c>
      <c r="B94" s="44">
        <f t="shared" si="2"/>
        <v>70205</v>
      </c>
      <c r="C94" t="s">
        <v>712</v>
      </c>
      <c r="D94" s="45">
        <v>8437.86</v>
      </c>
      <c r="F94" s="46">
        <f t="shared" si="3"/>
        <v>8437.86</v>
      </c>
      <c r="G94" t="str">
        <f>_xlfn.XLOOKUP(B94,Index!$Z:$Z,Index!$AA:$AA,)</f>
        <v>Sales</v>
      </c>
      <c r="H94" t="str">
        <f>_xlfn.XLOOKUP(B94,Index!$Z:$Z,Index!$AC:$AC,)</f>
        <v>Other Sales</v>
      </c>
      <c r="I94">
        <f>_xlfn.XLOOKUP(B94,Index!$Z:$Z,Index!$AE:$AE,)</f>
        <v>0</v>
      </c>
    </row>
    <row r="95" spans="1:9" hidden="1" x14ac:dyDescent="0.35">
      <c r="A95" s="43" t="s">
        <v>514</v>
      </c>
      <c r="B95" s="44">
        <f t="shared" si="2"/>
        <v>70300</v>
      </c>
      <c r="C95" t="s">
        <v>20240</v>
      </c>
      <c r="D95" s="45">
        <v>368801</v>
      </c>
      <c r="F95" s="46">
        <f t="shared" si="3"/>
        <v>368801</v>
      </c>
      <c r="G95" t="str">
        <f>_xlfn.XLOOKUP(B95,Index!$Z:$Z,Index!$AA:$AA,)</f>
        <v>Sales</v>
      </c>
      <c r="H95" t="str">
        <f>_xlfn.XLOOKUP(B95,Index!$Z:$Z,Index!$AC:$AC,)</f>
        <v>Payroll &amp; Payroll related</v>
      </c>
      <c r="I95">
        <f>_xlfn.XLOOKUP(B95,Index!$Z:$Z,Index!$AE:$AE,)</f>
        <v>0</v>
      </c>
    </row>
    <row r="96" spans="1:9" hidden="1" x14ac:dyDescent="0.35">
      <c r="A96" s="43" t="s">
        <v>514</v>
      </c>
      <c r="B96" s="44">
        <f t="shared" si="2"/>
        <v>72005</v>
      </c>
      <c r="C96" t="s">
        <v>589</v>
      </c>
      <c r="D96" s="45">
        <v>653761.67000000004</v>
      </c>
      <c r="F96" s="46">
        <f t="shared" si="3"/>
        <v>653761.67000000004</v>
      </c>
      <c r="G96" t="str">
        <f>_xlfn.XLOOKUP(B96,Index!$Z:$Z,Index!$AA:$AA,)</f>
        <v>Marketing</v>
      </c>
      <c r="H96" t="str">
        <f>_xlfn.XLOOKUP(B96,Index!$Z:$Z,Index!$AC:$AC,)</f>
        <v>Payroll &amp; Payroll related</v>
      </c>
      <c r="I96">
        <f>_xlfn.XLOOKUP(B96,Index!$Z:$Z,Index!$AE:$AE,)</f>
        <v>0</v>
      </c>
    </row>
    <row r="97" spans="1:9" hidden="1" x14ac:dyDescent="0.35">
      <c r="A97" s="43" t="s">
        <v>514</v>
      </c>
      <c r="B97" s="44">
        <f t="shared" si="2"/>
        <v>72010</v>
      </c>
      <c r="C97" t="s">
        <v>590</v>
      </c>
      <c r="D97" s="45">
        <v>67500</v>
      </c>
      <c r="F97" s="46">
        <f t="shared" si="3"/>
        <v>67500</v>
      </c>
      <c r="G97" t="str">
        <f>_xlfn.XLOOKUP(B97,Index!$Z:$Z,Index!$AA:$AA,)</f>
        <v>Marketing</v>
      </c>
      <c r="H97" t="str">
        <f>_xlfn.XLOOKUP(B97,Index!$Z:$Z,Index!$AC:$AC,)</f>
        <v>Payroll &amp; Payroll related</v>
      </c>
      <c r="I97">
        <f>_xlfn.XLOOKUP(B97,Index!$Z:$Z,Index!$AE:$AE,)</f>
        <v>0</v>
      </c>
    </row>
    <row r="98" spans="1:9" x14ac:dyDescent="0.35">
      <c r="A98" s="43" t="s">
        <v>514</v>
      </c>
      <c r="B98" s="44">
        <f t="shared" si="2"/>
        <v>72015</v>
      </c>
      <c r="C98" t="s">
        <v>673</v>
      </c>
      <c r="D98" s="45">
        <v>255</v>
      </c>
      <c r="F98" s="46">
        <f t="shared" si="3"/>
        <v>255</v>
      </c>
      <c r="G98" t="str">
        <f>_xlfn.XLOOKUP(B98,Index!$Z:$Z,Index!$AA:$AA,)</f>
        <v>Marketing</v>
      </c>
      <c r="H98" t="str">
        <f>_xlfn.XLOOKUP(B98,Index!$Z:$Z,Index!$AC:$AC,)</f>
        <v>Payroll &amp; Payroll related</v>
      </c>
      <c r="I98">
        <f>_xlfn.XLOOKUP(B98,Index!$Z:$Z,Index!$AE:$AE,)</f>
        <v>0</v>
      </c>
    </row>
    <row r="99" spans="1:9" hidden="1" x14ac:dyDescent="0.35">
      <c r="A99" s="43" t="s">
        <v>514</v>
      </c>
      <c r="B99" s="44">
        <f t="shared" si="2"/>
        <v>72020</v>
      </c>
      <c r="C99" t="s">
        <v>591</v>
      </c>
      <c r="D99" s="64">
        <v>18118.09</v>
      </c>
      <c r="F99" s="46">
        <f t="shared" si="3"/>
        <v>18118.09</v>
      </c>
      <c r="G99" t="str">
        <f>_xlfn.XLOOKUP(B99,Index!$Z:$Z,Index!$AA:$AA,)</f>
        <v>Marketing</v>
      </c>
      <c r="H99" t="str">
        <f>_xlfn.XLOOKUP(B99,Index!$Z:$Z,Index!$AC:$AC,)</f>
        <v>Payroll &amp; Payroll related</v>
      </c>
      <c r="I99">
        <f>_xlfn.XLOOKUP(B99,Index!$Z:$Z,Index!$AE:$AE,)</f>
        <v>0</v>
      </c>
    </row>
    <row r="100" spans="1:9" hidden="1" x14ac:dyDescent="0.35">
      <c r="A100" s="43" t="s">
        <v>514</v>
      </c>
      <c r="B100" s="44">
        <f t="shared" si="2"/>
        <v>72024</v>
      </c>
      <c r="C100" t="s">
        <v>592</v>
      </c>
      <c r="D100" s="64">
        <v>447</v>
      </c>
      <c r="F100" s="46">
        <f t="shared" si="3"/>
        <v>447</v>
      </c>
      <c r="G100" t="str">
        <f>_xlfn.XLOOKUP(B100,Index!$Z:$Z,Index!$AA:$AA,)</f>
        <v>Marketing</v>
      </c>
      <c r="H100" t="str">
        <f>_xlfn.XLOOKUP(B100,Index!$Z:$Z,Index!$AC:$AC,)</f>
        <v>Payroll &amp; Payroll related</v>
      </c>
      <c r="I100">
        <f>_xlfn.XLOOKUP(B100,Index!$Z:$Z,Index!$AE:$AE,)</f>
        <v>0</v>
      </c>
    </row>
    <row r="101" spans="1:9" hidden="1" x14ac:dyDescent="0.35">
      <c r="A101" s="43" t="s">
        <v>514</v>
      </c>
      <c r="B101" s="44">
        <f t="shared" si="2"/>
        <v>72025</v>
      </c>
      <c r="C101" t="s">
        <v>593</v>
      </c>
      <c r="D101" s="64">
        <v>45122.98</v>
      </c>
      <c r="F101" s="46">
        <f t="shared" si="3"/>
        <v>45122.98</v>
      </c>
      <c r="G101" t="str">
        <f>_xlfn.XLOOKUP(B101,Index!$Z:$Z,Index!$AA:$AA,)</f>
        <v>Marketing</v>
      </c>
      <c r="H101" t="str">
        <f>_xlfn.XLOOKUP(B101,Index!$Z:$Z,Index!$AC:$AC,)</f>
        <v>Payroll &amp; Payroll related</v>
      </c>
      <c r="I101">
        <f>_xlfn.XLOOKUP(B101,Index!$Z:$Z,Index!$AE:$AE,)</f>
        <v>0</v>
      </c>
    </row>
    <row r="102" spans="1:9" hidden="1" x14ac:dyDescent="0.35">
      <c r="A102" s="43" t="s">
        <v>514</v>
      </c>
      <c r="B102" s="44">
        <f t="shared" si="2"/>
        <v>72030</v>
      </c>
      <c r="C102" t="s">
        <v>594</v>
      </c>
      <c r="D102" s="45">
        <v>58374</v>
      </c>
      <c r="F102" s="46">
        <f t="shared" si="3"/>
        <v>58374</v>
      </c>
      <c r="G102" t="str">
        <f>_xlfn.XLOOKUP(B102,Index!$Z:$Z,Index!$AA:$AA,)</f>
        <v>Marketing</v>
      </c>
      <c r="H102" t="str">
        <f>_xlfn.XLOOKUP(B102,Index!$Z:$Z,Index!$AC:$AC,)</f>
        <v>Payroll &amp; Payroll related</v>
      </c>
      <c r="I102">
        <f>_xlfn.XLOOKUP(B102,Index!$Z:$Z,Index!$AE:$AE,)</f>
        <v>0</v>
      </c>
    </row>
    <row r="103" spans="1:9" hidden="1" x14ac:dyDescent="0.35">
      <c r="A103" s="43" t="s">
        <v>514</v>
      </c>
      <c r="B103" s="44">
        <f t="shared" si="2"/>
        <v>72040</v>
      </c>
      <c r="C103" t="s">
        <v>595</v>
      </c>
      <c r="D103" s="45">
        <v>26317.31</v>
      </c>
      <c r="F103" s="46">
        <f t="shared" si="3"/>
        <v>26317.31</v>
      </c>
      <c r="G103" t="str">
        <f>_xlfn.XLOOKUP(B103,Index!$Z:$Z,Index!$AA:$AA,)</f>
        <v>Marketing</v>
      </c>
      <c r="H103" t="str">
        <f>_xlfn.XLOOKUP(B103,Index!$Z:$Z,Index!$AC:$AC,)</f>
        <v>T&amp;E</v>
      </c>
      <c r="I103">
        <f>_xlfn.XLOOKUP(B103,Index!$Z:$Z,Index!$AE:$AE,)</f>
        <v>0</v>
      </c>
    </row>
    <row r="104" spans="1:9" hidden="1" x14ac:dyDescent="0.35">
      <c r="A104" s="43" t="s">
        <v>514</v>
      </c>
      <c r="B104" s="44">
        <f t="shared" si="2"/>
        <v>72045</v>
      </c>
      <c r="C104" t="s">
        <v>674</v>
      </c>
      <c r="D104" s="45">
        <v>641.17999999999995</v>
      </c>
      <c r="F104" s="46">
        <f t="shared" si="3"/>
        <v>641.17999999999995</v>
      </c>
      <c r="G104" t="str">
        <f>_xlfn.XLOOKUP(B104,Index!$Z:$Z,Index!$AA:$AA,)</f>
        <v>Marketing</v>
      </c>
      <c r="H104" t="str">
        <f>_xlfn.XLOOKUP(B104,Index!$Z:$Z,Index!$AC:$AC,)</f>
        <v>T&amp;E</v>
      </c>
      <c r="I104">
        <f>_xlfn.XLOOKUP(B104,Index!$Z:$Z,Index!$AE:$AE,)</f>
        <v>0</v>
      </c>
    </row>
    <row r="105" spans="1:9" hidden="1" x14ac:dyDescent="0.35">
      <c r="A105" s="43" t="s">
        <v>514</v>
      </c>
      <c r="B105" s="44">
        <f t="shared" si="2"/>
        <v>72050</v>
      </c>
      <c r="C105" t="s">
        <v>675</v>
      </c>
      <c r="D105" s="45">
        <v>446.22</v>
      </c>
      <c r="F105" s="46">
        <f t="shared" si="3"/>
        <v>446.22</v>
      </c>
      <c r="G105" t="str">
        <f>_xlfn.XLOOKUP(B105,Index!$Z:$Z,Index!$AA:$AA,)</f>
        <v>Marketing</v>
      </c>
      <c r="H105" t="str">
        <f>_xlfn.XLOOKUP(B105,Index!$Z:$Z,Index!$AC:$AC,)</f>
        <v>T&amp;E</v>
      </c>
      <c r="I105">
        <f>_xlfn.XLOOKUP(B105,Index!$Z:$Z,Index!$AE:$AE,)</f>
        <v>0</v>
      </c>
    </row>
    <row r="106" spans="1:9" hidden="1" x14ac:dyDescent="0.35">
      <c r="A106" s="43" t="s">
        <v>514</v>
      </c>
      <c r="B106" s="44">
        <f t="shared" si="2"/>
        <v>72055</v>
      </c>
      <c r="C106" t="s">
        <v>676</v>
      </c>
      <c r="D106" s="45">
        <v>10837.73</v>
      </c>
      <c r="F106" s="46">
        <f t="shared" si="3"/>
        <v>10837.73</v>
      </c>
      <c r="G106" t="str">
        <f>_xlfn.XLOOKUP(B106,Index!$Z:$Z,Index!$AA:$AA,)</f>
        <v>Marketing</v>
      </c>
      <c r="H106" t="str">
        <f>_xlfn.XLOOKUP(B106,Index!$Z:$Z,Index!$AC:$AC,)</f>
        <v>T&amp;E</v>
      </c>
      <c r="I106">
        <f>_xlfn.XLOOKUP(B106,Index!$Z:$Z,Index!$AE:$AE,)</f>
        <v>0</v>
      </c>
    </row>
    <row r="107" spans="1:9" hidden="1" x14ac:dyDescent="0.35">
      <c r="A107" s="43" t="s">
        <v>514</v>
      </c>
      <c r="B107" s="44">
        <f t="shared" si="2"/>
        <v>72060</v>
      </c>
      <c r="C107" t="s">
        <v>713</v>
      </c>
      <c r="D107" s="45">
        <v>4033.08</v>
      </c>
      <c r="F107" s="46">
        <f t="shared" si="3"/>
        <v>4033.08</v>
      </c>
      <c r="G107" t="str">
        <f>_xlfn.XLOOKUP(B107,Index!$Z:$Z,Index!$AA:$AA,)</f>
        <v>Marketing</v>
      </c>
      <c r="H107" t="str">
        <f>_xlfn.XLOOKUP(B107,Index!$Z:$Z,Index!$AC:$AC,)</f>
        <v>T&amp;E</v>
      </c>
      <c r="I107">
        <f>_xlfn.XLOOKUP(B107,Index!$Z:$Z,Index!$AE:$AE,)</f>
        <v>0</v>
      </c>
    </row>
    <row r="108" spans="1:9" hidden="1" x14ac:dyDescent="0.35">
      <c r="A108" s="43" t="s">
        <v>514</v>
      </c>
      <c r="B108" s="44">
        <f t="shared" si="2"/>
        <v>72065</v>
      </c>
      <c r="C108" t="s">
        <v>677</v>
      </c>
      <c r="D108" s="45">
        <v>656.7</v>
      </c>
      <c r="F108" s="46">
        <f t="shared" si="3"/>
        <v>656.7</v>
      </c>
      <c r="G108" t="str">
        <f>_xlfn.XLOOKUP(B108,Index!$Z:$Z,Index!$AA:$AA,)</f>
        <v>Marketing</v>
      </c>
      <c r="H108" t="str">
        <f>_xlfn.XLOOKUP(B108,Index!$Z:$Z,Index!$AC:$AC,)</f>
        <v>T&amp;E</v>
      </c>
      <c r="I108">
        <f>_xlfn.XLOOKUP(B108,Index!$Z:$Z,Index!$AE:$AE,)</f>
        <v>0</v>
      </c>
    </row>
    <row r="109" spans="1:9" hidden="1" x14ac:dyDescent="0.35">
      <c r="A109" s="43" t="s">
        <v>514</v>
      </c>
      <c r="B109" s="44">
        <f t="shared" si="2"/>
        <v>72070</v>
      </c>
      <c r="C109" t="s">
        <v>596</v>
      </c>
      <c r="D109" s="45">
        <v>449.68</v>
      </c>
      <c r="F109" s="46">
        <f t="shared" si="3"/>
        <v>449.68</v>
      </c>
      <c r="G109" t="str">
        <f>_xlfn.XLOOKUP(B109,Index!$Z:$Z,Index!$AA:$AA,)</f>
        <v>Marketing</v>
      </c>
      <c r="H109" t="str">
        <f>_xlfn.XLOOKUP(B109,Index!$Z:$Z,Index!$AC:$AC,)</f>
        <v>Other Marketing</v>
      </c>
      <c r="I109">
        <f>_xlfn.XLOOKUP(B109,Index!$Z:$Z,Index!$AE:$AE,)</f>
        <v>0</v>
      </c>
    </row>
    <row r="110" spans="1:9" hidden="1" x14ac:dyDescent="0.35">
      <c r="A110" s="49" t="s">
        <v>514</v>
      </c>
      <c r="B110" s="44">
        <f t="shared" si="2"/>
        <v>72075</v>
      </c>
      <c r="C110" s="42" t="s">
        <v>1319</v>
      </c>
      <c r="D110" s="45">
        <v>932.31</v>
      </c>
      <c r="F110" s="46">
        <f t="shared" si="3"/>
        <v>932.31</v>
      </c>
      <c r="G110" t="str">
        <f>_xlfn.XLOOKUP(B110,Index!$Z:$Z,Index!$AA:$AA,)</f>
        <v>Marketing</v>
      </c>
      <c r="H110" t="str">
        <f>_xlfn.XLOOKUP(B110,Index!$Z:$Z,Index!$AC:$AC,)</f>
        <v>Other Marketing</v>
      </c>
      <c r="I110">
        <f>_xlfn.XLOOKUP(B110,Index!$Z:$Z,Index!$AE:$AE,)</f>
        <v>0</v>
      </c>
    </row>
    <row r="111" spans="1:9" hidden="1" x14ac:dyDescent="0.35">
      <c r="A111" s="43" t="s">
        <v>514</v>
      </c>
      <c r="B111" s="44">
        <f t="shared" si="2"/>
        <v>72076</v>
      </c>
      <c r="C111" t="s">
        <v>1640</v>
      </c>
      <c r="D111" s="45">
        <v>101.36</v>
      </c>
      <c r="F111" s="46">
        <f t="shared" si="3"/>
        <v>101.36</v>
      </c>
      <c r="G111" t="str">
        <f>_xlfn.XLOOKUP(B111,Index!$Z:$Z,Index!$AA:$AA,)</f>
        <v>Marketing</v>
      </c>
      <c r="H111" t="str">
        <f>_xlfn.XLOOKUP(B111,Index!$Z:$Z,Index!$AC:$AC,)</f>
        <v>Software</v>
      </c>
      <c r="I111">
        <f>_xlfn.XLOOKUP(B111,Index!$Z:$Z,Index!$AE:$AE,)</f>
        <v>0</v>
      </c>
    </row>
    <row r="112" spans="1:9" hidden="1" x14ac:dyDescent="0.35">
      <c r="A112" s="43" t="s">
        <v>514</v>
      </c>
      <c r="B112" s="44">
        <f t="shared" si="2"/>
        <v>72080</v>
      </c>
      <c r="C112" t="s">
        <v>597</v>
      </c>
      <c r="D112" s="45">
        <v>1829.75</v>
      </c>
      <c r="F112" s="46">
        <f t="shared" si="3"/>
        <v>1829.75</v>
      </c>
      <c r="G112" t="str">
        <f>_xlfn.XLOOKUP(B112,Index!$Z:$Z,Index!$AA:$AA,)</f>
        <v>Marketing</v>
      </c>
      <c r="H112" t="str">
        <f>_xlfn.XLOOKUP(B112,Index!$Z:$Z,Index!$AC:$AC,)</f>
        <v>Other Marketing</v>
      </c>
      <c r="I112">
        <f>_xlfn.XLOOKUP(B112,Index!$Z:$Z,Index!$AE:$AE,)</f>
        <v>0</v>
      </c>
    </row>
    <row r="113" spans="1:9" hidden="1" x14ac:dyDescent="0.35">
      <c r="A113" s="43" t="s">
        <v>514</v>
      </c>
      <c r="B113" s="44">
        <f t="shared" si="2"/>
        <v>72095</v>
      </c>
      <c r="C113" t="s">
        <v>1641</v>
      </c>
      <c r="D113" s="45">
        <v>1806.24</v>
      </c>
      <c r="F113" s="46">
        <f t="shared" si="3"/>
        <v>1806.24</v>
      </c>
      <c r="G113" t="str">
        <f>_xlfn.XLOOKUP(B113,Index!$Z:$Z,Index!$AA:$AA,)</f>
        <v>Overhead</v>
      </c>
      <c r="H113">
        <f>_xlfn.XLOOKUP(B113,Index!$Z:$Z,Index!$AC:$AC,)</f>
        <v>0</v>
      </c>
      <c r="I113">
        <f>_xlfn.XLOOKUP(B113,Index!$Z:$Z,Index!$AE:$AE,)</f>
        <v>0</v>
      </c>
    </row>
    <row r="114" spans="1:9" hidden="1" x14ac:dyDescent="0.35">
      <c r="A114" s="43" t="s">
        <v>514</v>
      </c>
      <c r="B114" s="44">
        <f t="shared" si="2"/>
        <v>72200</v>
      </c>
      <c r="C114" t="s">
        <v>598</v>
      </c>
      <c r="D114" s="45">
        <v>5500</v>
      </c>
      <c r="F114" s="46">
        <f t="shared" si="3"/>
        <v>5500</v>
      </c>
      <c r="G114" t="s">
        <v>459</v>
      </c>
      <c r="H114" t="s">
        <v>472</v>
      </c>
      <c r="I114">
        <v>0</v>
      </c>
    </row>
    <row r="115" spans="1:9" hidden="1" x14ac:dyDescent="0.35">
      <c r="A115" s="43" t="s">
        <v>514</v>
      </c>
      <c r="B115" s="44">
        <f t="shared" si="2"/>
        <v>72205</v>
      </c>
      <c r="C115" t="s">
        <v>599</v>
      </c>
      <c r="D115" s="45">
        <v>471618.48</v>
      </c>
      <c r="F115" s="46">
        <f t="shared" si="3"/>
        <v>471618.48</v>
      </c>
      <c r="G115" t="str">
        <f>_xlfn.XLOOKUP(B115,Index!$Z:$Z,Index!$AA:$AA,)</f>
        <v>Marketing</v>
      </c>
      <c r="H115" t="str">
        <f>_xlfn.XLOOKUP(B115,Index!$Z:$Z,Index!$AC:$AC,)</f>
        <v>Events &amp; Conferences</v>
      </c>
      <c r="I115">
        <f>_xlfn.XLOOKUP(B115,Index!$Z:$Z,Index!$AE:$AE,)</f>
        <v>0</v>
      </c>
    </row>
    <row r="116" spans="1:9" hidden="1" x14ac:dyDescent="0.35">
      <c r="A116" s="43" t="s">
        <v>514</v>
      </c>
      <c r="B116" s="44">
        <f t="shared" si="2"/>
        <v>72210</v>
      </c>
      <c r="C116" t="s">
        <v>1642</v>
      </c>
      <c r="D116" s="45">
        <v>39500</v>
      </c>
      <c r="F116" s="46">
        <f t="shared" si="3"/>
        <v>39500</v>
      </c>
      <c r="G116" t="s">
        <v>459</v>
      </c>
      <c r="H116" t="s">
        <v>479</v>
      </c>
      <c r="I116">
        <v>0</v>
      </c>
    </row>
    <row r="117" spans="1:9" hidden="1" x14ac:dyDescent="0.35">
      <c r="A117" s="43" t="s">
        <v>514</v>
      </c>
      <c r="B117" s="44">
        <f t="shared" si="2"/>
        <v>72220</v>
      </c>
      <c r="C117" t="s">
        <v>600</v>
      </c>
      <c r="D117" s="45">
        <v>40901.870000000003</v>
      </c>
      <c r="F117" s="46">
        <f t="shared" si="3"/>
        <v>40901.870000000003</v>
      </c>
      <c r="G117" t="s">
        <v>464</v>
      </c>
      <c r="H117">
        <v>0</v>
      </c>
      <c r="I117">
        <v>0</v>
      </c>
    </row>
    <row r="118" spans="1:9" hidden="1" x14ac:dyDescent="0.35">
      <c r="A118" s="43" t="s">
        <v>514</v>
      </c>
      <c r="B118" s="44">
        <f t="shared" si="2"/>
        <v>72225</v>
      </c>
      <c r="C118" t="s">
        <v>1349</v>
      </c>
      <c r="D118" s="45">
        <v>9642.5</v>
      </c>
      <c r="F118" s="46">
        <f t="shared" si="3"/>
        <v>9642.5</v>
      </c>
      <c r="G118" t="str">
        <f>_xlfn.XLOOKUP(B118,Index!$Z:$Z,Index!$AA:$AA,)</f>
        <v>Marketing</v>
      </c>
      <c r="H118" t="str">
        <f>_xlfn.XLOOKUP(B118,Index!$Z:$Z,Index!$AC:$AC,)</f>
        <v>Other Marketing</v>
      </c>
      <c r="I118">
        <f>_xlfn.XLOOKUP(B118,Index!$Z:$Z,Index!$AE:$AE,)</f>
        <v>0</v>
      </c>
    </row>
    <row r="119" spans="1:9" hidden="1" x14ac:dyDescent="0.35">
      <c r="A119" s="43" t="s">
        <v>514</v>
      </c>
      <c r="B119" s="44">
        <f t="shared" si="2"/>
        <v>72300</v>
      </c>
      <c r="C119" t="s">
        <v>20241</v>
      </c>
      <c r="D119" s="45">
        <v>114525</v>
      </c>
      <c r="F119" s="46">
        <f t="shared" si="3"/>
        <v>114525</v>
      </c>
      <c r="G119" t="str">
        <f>_xlfn.XLOOKUP(B119,Index!$Z:$Z,Index!$AA:$AA,)</f>
        <v>Marketing</v>
      </c>
      <c r="H119" t="str">
        <f>_xlfn.XLOOKUP(B119,Index!$Z:$Z,Index!$AC:$AC,)</f>
        <v>Payroll &amp; Payroll related</v>
      </c>
      <c r="I119">
        <f>_xlfn.XLOOKUP(B119,Index!$Z:$Z,Index!$AE:$AE,)</f>
        <v>0</v>
      </c>
    </row>
    <row r="120" spans="1:9" hidden="1" x14ac:dyDescent="0.35">
      <c r="A120" s="43" t="s">
        <v>514</v>
      </c>
      <c r="B120" s="44">
        <f t="shared" si="2"/>
        <v>75005</v>
      </c>
      <c r="C120" t="s">
        <v>601</v>
      </c>
      <c r="D120" s="45">
        <v>939724.98</v>
      </c>
      <c r="F120" s="46">
        <f t="shared" si="3"/>
        <v>939724.98</v>
      </c>
      <c r="G120" t="s">
        <v>459</v>
      </c>
      <c r="H120" t="s">
        <v>479</v>
      </c>
      <c r="I120">
        <v>0</v>
      </c>
    </row>
    <row r="121" spans="1:9" hidden="1" x14ac:dyDescent="0.35">
      <c r="A121" s="43" t="s">
        <v>514</v>
      </c>
      <c r="B121" s="44">
        <f t="shared" si="2"/>
        <v>75010</v>
      </c>
      <c r="C121" t="s">
        <v>602</v>
      </c>
      <c r="D121" s="45">
        <v>129495.12</v>
      </c>
      <c r="F121" s="46">
        <f t="shared" si="3"/>
        <v>129495.12</v>
      </c>
      <c r="G121" t="str">
        <f>_xlfn.XLOOKUP(B121,Index!$Z:$Z,Index!$AA:$AA,)</f>
        <v>Cost of Sales</v>
      </c>
      <c r="H121" t="str">
        <f>_xlfn.XLOOKUP(B121,Index!$Z:$Z,Index!$AC:$AC,)</f>
        <v>Payroll &amp; Payroll related</v>
      </c>
      <c r="I121">
        <f>_xlfn.XLOOKUP(B121,Index!$Z:$Z,Index!$AE:$AE,)</f>
        <v>0</v>
      </c>
    </row>
    <row r="122" spans="1:9" hidden="1" x14ac:dyDescent="0.35">
      <c r="A122" s="43" t="s">
        <v>514</v>
      </c>
      <c r="B122" s="44">
        <f t="shared" si="2"/>
        <v>75011</v>
      </c>
      <c r="C122" t="s">
        <v>603</v>
      </c>
      <c r="E122" s="45">
        <v>20421.41</v>
      </c>
      <c r="F122" s="46">
        <f t="shared" si="3"/>
        <v>-20421.41</v>
      </c>
      <c r="G122" t="str">
        <f>_xlfn.XLOOKUP(B122,Index!$Z:$Z,Index!$AA:$AA,)</f>
        <v>Cost of Sales</v>
      </c>
      <c r="H122" t="str">
        <f>_xlfn.XLOOKUP(B122,Index!$Z:$Z,Index!$AC:$AC,)</f>
        <v>Payroll &amp; Payroll related</v>
      </c>
      <c r="I122">
        <f>_xlfn.XLOOKUP(B122,Index!$Z:$Z,Index!$AE:$AE,)</f>
        <v>0</v>
      </c>
    </row>
    <row r="123" spans="1:9" hidden="1" x14ac:dyDescent="0.35">
      <c r="A123" s="43" t="s">
        <v>514</v>
      </c>
      <c r="B123" s="44">
        <f t="shared" si="2"/>
        <v>75017</v>
      </c>
      <c r="C123" t="s">
        <v>678</v>
      </c>
      <c r="D123" s="64">
        <v>9745</v>
      </c>
      <c r="F123" s="46">
        <f t="shared" si="3"/>
        <v>9745</v>
      </c>
      <c r="G123" t="str">
        <f>_xlfn.XLOOKUP(B123,Index!$Z:$Z,Index!$AA:$AA,)</f>
        <v>Cost of Sales</v>
      </c>
      <c r="H123" t="str">
        <f>_xlfn.XLOOKUP(B123,Index!$Z:$Z,Index!$AC:$AC,)</f>
        <v>Payroll &amp; Payroll related</v>
      </c>
      <c r="I123">
        <f>_xlfn.XLOOKUP(B123,Index!$Z:$Z,Index!$AE:$AE,)</f>
        <v>0</v>
      </c>
    </row>
    <row r="124" spans="1:9" hidden="1" x14ac:dyDescent="0.35">
      <c r="A124" s="43" t="s">
        <v>514</v>
      </c>
      <c r="B124" s="44">
        <f t="shared" si="2"/>
        <v>75020</v>
      </c>
      <c r="C124" t="s">
        <v>604</v>
      </c>
      <c r="D124" s="64">
        <v>11769.53</v>
      </c>
      <c r="F124" s="46">
        <f t="shared" si="3"/>
        <v>11769.53</v>
      </c>
      <c r="G124" t="str">
        <f>_xlfn.XLOOKUP(B124,Index!$Z:$Z,Index!$AA:$AA,)</f>
        <v>Cost of Sales</v>
      </c>
      <c r="H124" t="str">
        <f>_xlfn.XLOOKUP(B124,Index!$Z:$Z,Index!$AC:$AC,)</f>
        <v>Payroll &amp; Payroll related</v>
      </c>
      <c r="I124">
        <f>_xlfn.XLOOKUP(B124,Index!$Z:$Z,Index!$AE:$AE,)</f>
        <v>0</v>
      </c>
    </row>
    <row r="125" spans="1:9" hidden="1" x14ac:dyDescent="0.35">
      <c r="A125" s="43" t="s">
        <v>514</v>
      </c>
      <c r="B125" s="44">
        <f t="shared" si="2"/>
        <v>75024</v>
      </c>
      <c r="C125" t="s">
        <v>605</v>
      </c>
      <c r="D125" s="45">
        <v>508.5</v>
      </c>
      <c r="F125" s="46">
        <f t="shared" si="3"/>
        <v>508.5</v>
      </c>
      <c r="G125" t="str">
        <f>_xlfn.XLOOKUP(B125,Index!$Z:$Z,Index!$AA:$AA,)</f>
        <v>Cost of Sales</v>
      </c>
      <c r="H125" t="str">
        <f>_xlfn.XLOOKUP(B125,Index!$Z:$Z,Index!$AC:$AC,)</f>
        <v>Payroll &amp; Payroll related</v>
      </c>
      <c r="I125">
        <f>_xlfn.XLOOKUP(B125,Index!$Z:$Z,Index!$AE:$AE,)</f>
        <v>0</v>
      </c>
    </row>
    <row r="126" spans="1:9" hidden="1" x14ac:dyDescent="0.35">
      <c r="A126" s="43" t="s">
        <v>514</v>
      </c>
      <c r="B126" s="44">
        <f t="shared" si="2"/>
        <v>75025</v>
      </c>
      <c r="C126" t="s">
        <v>606</v>
      </c>
      <c r="D126" s="64">
        <v>80810.720000000001</v>
      </c>
      <c r="F126" s="46">
        <f t="shared" si="3"/>
        <v>80810.720000000001</v>
      </c>
      <c r="G126" t="str">
        <f>_xlfn.XLOOKUP(B126,Index!$Z:$Z,Index!$AA:$AA,)</f>
        <v>Cost of Sales</v>
      </c>
      <c r="H126" t="str">
        <f>_xlfn.XLOOKUP(B126,Index!$Z:$Z,Index!$AC:$AC,)</f>
        <v>Payroll &amp; Payroll related</v>
      </c>
      <c r="I126">
        <f>_xlfn.XLOOKUP(B126,Index!$Z:$Z,Index!$AE:$AE,)</f>
        <v>0</v>
      </c>
    </row>
    <row r="127" spans="1:9" hidden="1" x14ac:dyDescent="0.35">
      <c r="A127" s="43" t="s">
        <v>514</v>
      </c>
      <c r="B127" s="44">
        <f t="shared" si="2"/>
        <v>75030</v>
      </c>
      <c r="C127" t="s">
        <v>607</v>
      </c>
      <c r="D127" s="45">
        <v>74803.37</v>
      </c>
      <c r="F127" s="46">
        <f t="shared" si="3"/>
        <v>74803.37</v>
      </c>
      <c r="G127" t="str">
        <f>_xlfn.XLOOKUP(B127,Index!$Z:$Z,Index!$AA:$AA,)</f>
        <v>Cost of Sales</v>
      </c>
      <c r="H127" t="str">
        <f>_xlfn.XLOOKUP(B127,Index!$Z:$Z,Index!$AC:$AC,)</f>
        <v>Payroll &amp; Payroll related</v>
      </c>
      <c r="I127">
        <f>_xlfn.XLOOKUP(B127,Index!$Z:$Z,Index!$AE:$AE,)</f>
        <v>0</v>
      </c>
    </row>
    <row r="128" spans="1:9" hidden="1" x14ac:dyDescent="0.35">
      <c r="A128" s="43" t="s">
        <v>514</v>
      </c>
      <c r="B128" s="44">
        <f t="shared" si="2"/>
        <v>75031</v>
      </c>
      <c r="C128" t="s">
        <v>608</v>
      </c>
      <c r="D128" s="45">
        <v>2157.65</v>
      </c>
      <c r="F128" s="46">
        <f t="shared" si="3"/>
        <v>2157.65</v>
      </c>
      <c r="G128" t="str">
        <f>_xlfn.XLOOKUP(B128,Index!$Z:$Z,Index!$AA:$AA,)</f>
        <v>Cost of Sales</v>
      </c>
      <c r="H128" t="str">
        <f>_xlfn.XLOOKUP(B128,Index!$Z:$Z,Index!$AC:$AC,)</f>
        <v>Payroll &amp; Payroll related</v>
      </c>
      <c r="I128">
        <f>_xlfn.XLOOKUP(B128,Index!$Z:$Z,Index!$AE:$AE,)</f>
        <v>0</v>
      </c>
    </row>
    <row r="129" spans="1:9" hidden="1" x14ac:dyDescent="0.35">
      <c r="A129" s="43" t="s">
        <v>514</v>
      </c>
      <c r="B129" s="44">
        <f t="shared" si="2"/>
        <v>75035</v>
      </c>
      <c r="C129" t="s">
        <v>609</v>
      </c>
      <c r="D129" s="45">
        <v>185.15</v>
      </c>
      <c r="F129" s="46">
        <f t="shared" si="3"/>
        <v>185.15</v>
      </c>
      <c r="G129" t="str">
        <f>_xlfn.XLOOKUP(B129,Index!$Z:$Z,Index!$AA:$AA,)</f>
        <v>Cost of Sales</v>
      </c>
      <c r="H129" t="str">
        <f>_xlfn.XLOOKUP(B129,Index!$Z:$Z,Index!$AC:$AC,)</f>
        <v>Payroll &amp; Payroll related</v>
      </c>
      <c r="I129">
        <f>_xlfn.XLOOKUP(B129,Index!$Z:$Z,Index!$AE:$AE,)</f>
        <v>0</v>
      </c>
    </row>
    <row r="130" spans="1:9" hidden="1" x14ac:dyDescent="0.35">
      <c r="A130" s="43" t="s">
        <v>514</v>
      </c>
      <c r="B130" s="44">
        <f t="shared" ref="B130:B174" si="4">_xlfn.NUMBERVALUE(LEFT(C130,5))</f>
        <v>75040</v>
      </c>
      <c r="C130" t="s">
        <v>679</v>
      </c>
      <c r="D130" s="45">
        <v>11419.12</v>
      </c>
      <c r="F130" s="46">
        <f t="shared" si="3"/>
        <v>11419.12</v>
      </c>
      <c r="G130" t="str">
        <f>_xlfn.XLOOKUP(B130,Index!$Z:$Z,Index!$AA:$AA,)</f>
        <v>Cost of Sales</v>
      </c>
      <c r="H130" t="str">
        <f>_xlfn.XLOOKUP(B130,Index!$Z:$Z,Index!$AC:$AC,)</f>
        <v>T&amp;E</v>
      </c>
      <c r="I130">
        <f>_xlfn.XLOOKUP(B130,Index!$Z:$Z,Index!$AE:$AE,)</f>
        <v>0</v>
      </c>
    </row>
    <row r="131" spans="1:9" hidden="1" x14ac:dyDescent="0.35">
      <c r="A131" s="43" t="s">
        <v>514</v>
      </c>
      <c r="B131" s="44">
        <f t="shared" si="4"/>
        <v>75045</v>
      </c>
      <c r="C131" t="s">
        <v>680</v>
      </c>
      <c r="D131" s="45">
        <v>146.05000000000001</v>
      </c>
      <c r="F131" s="46">
        <f t="shared" ref="F131:F174" si="5">D131-E131</f>
        <v>146.05000000000001</v>
      </c>
      <c r="G131" t="str">
        <f>_xlfn.XLOOKUP(B131,Index!$Z:$Z,Index!$AA:$AA,)</f>
        <v>Cost of Sales</v>
      </c>
      <c r="H131" t="str">
        <f>_xlfn.XLOOKUP(B131,Index!$Z:$Z,Index!$AC:$AC,)</f>
        <v>T&amp;E</v>
      </c>
      <c r="I131">
        <f>_xlfn.XLOOKUP(B131,Index!$Z:$Z,Index!$AE:$AE,)</f>
        <v>0</v>
      </c>
    </row>
    <row r="132" spans="1:9" hidden="1" x14ac:dyDescent="0.35">
      <c r="A132" s="43" t="s">
        <v>514</v>
      </c>
      <c r="B132" s="44">
        <f t="shared" si="4"/>
        <v>75050</v>
      </c>
      <c r="C132" t="s">
        <v>681</v>
      </c>
      <c r="D132" s="45">
        <v>507.38</v>
      </c>
      <c r="F132" s="46">
        <f t="shared" si="5"/>
        <v>507.38</v>
      </c>
      <c r="G132" t="str">
        <f>_xlfn.XLOOKUP(B132,Index!$Z:$Z,Index!$AA:$AA,)</f>
        <v>Cost of Sales</v>
      </c>
      <c r="H132" t="str">
        <f>_xlfn.XLOOKUP(B132,Index!$Z:$Z,Index!$AC:$AC,)</f>
        <v>T&amp;E</v>
      </c>
      <c r="I132">
        <f>_xlfn.XLOOKUP(B132,Index!$Z:$Z,Index!$AE:$AE,)</f>
        <v>0</v>
      </c>
    </row>
    <row r="133" spans="1:9" hidden="1" x14ac:dyDescent="0.35">
      <c r="A133" s="43" t="s">
        <v>514</v>
      </c>
      <c r="B133" s="44">
        <f t="shared" si="4"/>
        <v>75055</v>
      </c>
      <c r="C133" t="s">
        <v>682</v>
      </c>
      <c r="D133" s="45">
        <v>1331.65</v>
      </c>
      <c r="F133" s="46">
        <f t="shared" si="5"/>
        <v>1331.65</v>
      </c>
      <c r="G133" t="str">
        <f>_xlfn.XLOOKUP(B133,Index!$Z:$Z,Index!$AA:$AA,)</f>
        <v>Cost of Sales</v>
      </c>
      <c r="H133" t="str">
        <f>_xlfn.XLOOKUP(B133,Index!$Z:$Z,Index!$AC:$AC,)</f>
        <v>T&amp;E</v>
      </c>
      <c r="I133">
        <f>_xlfn.XLOOKUP(B133,Index!$Z:$Z,Index!$AE:$AE,)</f>
        <v>0</v>
      </c>
    </row>
    <row r="134" spans="1:9" hidden="1" x14ac:dyDescent="0.35">
      <c r="A134" s="43" t="s">
        <v>514</v>
      </c>
      <c r="B134" s="44">
        <f t="shared" si="4"/>
        <v>75060</v>
      </c>
      <c r="C134" t="s">
        <v>714</v>
      </c>
      <c r="D134" s="45">
        <v>2250.44</v>
      </c>
      <c r="F134" s="46">
        <f t="shared" si="5"/>
        <v>2250.44</v>
      </c>
      <c r="G134" t="str">
        <f>_xlfn.XLOOKUP(B134,Index!$Z:$Z,Index!$AA:$AA,)</f>
        <v>Cost of Sales</v>
      </c>
      <c r="H134" t="str">
        <f>_xlfn.XLOOKUP(B134,Index!$Z:$Z,Index!$AC:$AC,)</f>
        <v>T&amp;E</v>
      </c>
      <c r="I134">
        <f>_xlfn.XLOOKUP(B134,Index!$Z:$Z,Index!$AE:$AE,)</f>
        <v>0</v>
      </c>
    </row>
    <row r="135" spans="1:9" hidden="1" x14ac:dyDescent="0.35">
      <c r="A135" s="43" t="s">
        <v>514</v>
      </c>
      <c r="B135" s="44">
        <f t="shared" si="4"/>
        <v>75065</v>
      </c>
      <c r="C135" t="s">
        <v>610</v>
      </c>
      <c r="D135" s="45">
        <v>1350</v>
      </c>
      <c r="F135" s="46">
        <f t="shared" si="5"/>
        <v>1350</v>
      </c>
      <c r="G135" t="str">
        <f>_xlfn.XLOOKUP(B135,Index!$Z:$Z,Index!$AA:$AA,)</f>
        <v>Cost of Sales</v>
      </c>
      <c r="H135" t="str">
        <f>_xlfn.XLOOKUP(B135,Index!$Z:$Z,Index!$AC:$AC,)</f>
        <v>Other CoS</v>
      </c>
      <c r="I135">
        <f>_xlfn.XLOOKUP(B135,Index!$Z:$Z,Index!$AE:$AE,)</f>
        <v>0</v>
      </c>
    </row>
    <row r="136" spans="1:9" hidden="1" x14ac:dyDescent="0.35">
      <c r="A136" s="43" t="s">
        <v>514</v>
      </c>
      <c r="B136" s="44">
        <f t="shared" si="4"/>
        <v>75070</v>
      </c>
      <c r="C136" t="s">
        <v>611</v>
      </c>
      <c r="D136" s="45">
        <v>1550</v>
      </c>
      <c r="F136" s="46">
        <f t="shared" si="5"/>
        <v>1550</v>
      </c>
      <c r="G136" t="str">
        <f>_xlfn.XLOOKUP(B136,Index!$Z:$Z,Index!$AA:$AA,)</f>
        <v>Cost of Sales</v>
      </c>
      <c r="H136" t="str">
        <f>_xlfn.XLOOKUP(B136,Index!$Z:$Z,Index!$AC:$AC,)</f>
        <v>Other CoS</v>
      </c>
      <c r="I136">
        <f>_xlfn.XLOOKUP(B136,Index!$Z:$Z,Index!$AE:$AE,)</f>
        <v>0</v>
      </c>
    </row>
    <row r="137" spans="1:9" hidden="1" x14ac:dyDescent="0.35">
      <c r="A137" s="43" t="s">
        <v>514</v>
      </c>
      <c r="B137" s="44">
        <f t="shared" si="4"/>
        <v>75075</v>
      </c>
      <c r="C137" t="s">
        <v>1643</v>
      </c>
      <c r="D137" s="45">
        <v>400</v>
      </c>
      <c r="F137" s="46">
        <f t="shared" si="5"/>
        <v>400</v>
      </c>
      <c r="G137" t="str">
        <f>_xlfn.XLOOKUP(B137,Index!$Z:$Z,Index!$AA:$AA,)</f>
        <v>Cost of Sales</v>
      </c>
      <c r="H137" t="str">
        <f>_xlfn.XLOOKUP(B137,Index!$Z:$Z,Index!$AC:$AC,)</f>
        <v>T&amp;E</v>
      </c>
      <c r="I137">
        <f>_xlfn.XLOOKUP(B137,Index!$Z:$Z,Index!$AE:$AE,)</f>
        <v>0</v>
      </c>
    </row>
    <row r="138" spans="1:9" hidden="1" x14ac:dyDescent="0.35">
      <c r="A138" s="43" t="s">
        <v>514</v>
      </c>
      <c r="B138" s="44">
        <f t="shared" si="4"/>
        <v>75095</v>
      </c>
      <c r="C138" t="s">
        <v>1320</v>
      </c>
      <c r="D138" s="45">
        <v>6039.69</v>
      </c>
      <c r="F138" s="46">
        <f t="shared" si="5"/>
        <v>6039.69</v>
      </c>
      <c r="G138" t="str">
        <f>_xlfn.XLOOKUP(B138,Index!$Z:$Z,Index!$AA:$AA,)</f>
        <v>Cost of Sales</v>
      </c>
      <c r="H138" t="str">
        <f>_xlfn.XLOOKUP(B138,Index!$Z:$Z,Index!$AC:$AC,)</f>
        <v>Other CoS</v>
      </c>
      <c r="I138">
        <f>_xlfn.XLOOKUP(B138,Index!$Z:$Z,Index!$AE:$AE,)</f>
        <v>0</v>
      </c>
    </row>
    <row r="139" spans="1:9" hidden="1" x14ac:dyDescent="0.35">
      <c r="A139" s="43" t="s">
        <v>514</v>
      </c>
      <c r="B139" s="44">
        <f t="shared" si="4"/>
        <v>75100</v>
      </c>
      <c r="C139" t="s">
        <v>1293</v>
      </c>
      <c r="D139" s="45">
        <v>28000</v>
      </c>
      <c r="F139" s="46">
        <f t="shared" si="5"/>
        <v>28000</v>
      </c>
      <c r="G139" t="str">
        <f>_xlfn.XLOOKUP(B139,Index!$Z:$Z,Index!$AA:$AA,)</f>
        <v>Cost of Sales</v>
      </c>
      <c r="H139" t="str">
        <f>_xlfn.XLOOKUP(B139,Index!$Z:$Z,Index!$AC:$AC,)</f>
        <v>Recruiting</v>
      </c>
      <c r="I139">
        <f>_xlfn.XLOOKUP(B139,Index!$Z:$Z,Index!$AE:$AE,)</f>
        <v>0</v>
      </c>
    </row>
    <row r="140" spans="1:9" hidden="1" x14ac:dyDescent="0.35">
      <c r="A140" s="43" t="s">
        <v>514</v>
      </c>
      <c r="B140" s="44">
        <f t="shared" si="4"/>
        <v>75300</v>
      </c>
      <c r="C140" t="s">
        <v>20243</v>
      </c>
      <c r="D140" s="45">
        <v>20513</v>
      </c>
      <c r="F140" s="46">
        <f t="shared" si="5"/>
        <v>20513</v>
      </c>
      <c r="G140" t="s">
        <v>456</v>
      </c>
      <c r="H140" t="s">
        <v>474</v>
      </c>
      <c r="I140">
        <v>0</v>
      </c>
    </row>
    <row r="141" spans="1:9" hidden="1" x14ac:dyDescent="0.35">
      <c r="A141" s="43" t="s">
        <v>514</v>
      </c>
      <c r="B141" s="44">
        <f t="shared" si="4"/>
        <v>80005</v>
      </c>
      <c r="C141" t="s">
        <v>612</v>
      </c>
      <c r="D141" s="45">
        <v>302256.61</v>
      </c>
      <c r="F141" s="46">
        <f t="shared" si="5"/>
        <v>302256.61</v>
      </c>
      <c r="G141" t="s">
        <v>464</v>
      </c>
      <c r="H141">
        <v>0</v>
      </c>
      <c r="I141">
        <f>_xlfn.XLOOKUP(B141,Index!$Z:$Z,Index!$AE:$AE,)</f>
        <v>0</v>
      </c>
    </row>
    <row r="142" spans="1:9" hidden="1" x14ac:dyDescent="0.35">
      <c r="A142" s="43" t="s">
        <v>514</v>
      </c>
      <c r="B142" s="44">
        <f t="shared" si="4"/>
        <v>80010</v>
      </c>
      <c r="C142" t="s">
        <v>613</v>
      </c>
      <c r="D142" s="45">
        <v>15000</v>
      </c>
      <c r="F142" s="46">
        <f t="shared" si="5"/>
        <v>15000</v>
      </c>
      <c r="G142" t="str">
        <f>_xlfn.XLOOKUP(B142,Index!$Z:$Z,Index!$AA:$AA,)</f>
        <v>G&amp;A</v>
      </c>
      <c r="H142" t="str">
        <f>_xlfn.XLOOKUP(B142,Index!$Z:$Z,Index!$AC:$AC,)</f>
        <v>Payroll &amp; Payroll related</v>
      </c>
      <c r="I142">
        <f>_xlfn.XLOOKUP(B142,Index!$Z:$Z,Index!$AE:$AE,)</f>
        <v>0</v>
      </c>
    </row>
    <row r="143" spans="1:9" hidden="1" x14ac:dyDescent="0.35">
      <c r="A143" s="43" t="s">
        <v>514</v>
      </c>
      <c r="B143" s="44">
        <f t="shared" si="4"/>
        <v>80011</v>
      </c>
      <c r="C143" t="s">
        <v>614</v>
      </c>
      <c r="D143" s="64">
        <v>17454.400000000001</v>
      </c>
      <c r="F143" s="46">
        <f t="shared" si="5"/>
        <v>17454.400000000001</v>
      </c>
      <c r="G143" t="str">
        <f>_xlfn.XLOOKUP(B143,Index!$Z:$Z,Index!$AA:$AA,)</f>
        <v>G&amp;A</v>
      </c>
      <c r="H143" t="str">
        <f>_xlfn.XLOOKUP(B143,Index!$Z:$Z,Index!$AC:$AC,)</f>
        <v>Payroll &amp; Payroll related</v>
      </c>
      <c r="I143">
        <f>_xlfn.XLOOKUP(B143,Index!$Z:$Z,Index!$AE:$AE,)</f>
        <v>0</v>
      </c>
    </row>
    <row r="144" spans="1:9" hidden="1" x14ac:dyDescent="0.35">
      <c r="A144" s="43" t="s">
        <v>514</v>
      </c>
      <c r="B144" s="44">
        <f t="shared" si="4"/>
        <v>80016</v>
      </c>
      <c r="C144" t="s">
        <v>683</v>
      </c>
      <c r="D144" s="64">
        <v>25769.22</v>
      </c>
      <c r="F144" s="46">
        <f t="shared" si="5"/>
        <v>25769.22</v>
      </c>
      <c r="G144" t="str">
        <f>_xlfn.XLOOKUP(B144,Index!$Z:$Z,Index!$AA:$AA,)</f>
        <v>G&amp;A</v>
      </c>
      <c r="H144" t="str">
        <f>_xlfn.XLOOKUP(B144,Index!$Z:$Z,Index!$AC:$AC,)</f>
        <v>Payroll &amp; Payroll related</v>
      </c>
      <c r="I144">
        <f>_xlfn.XLOOKUP(B144,Index!$Z:$Z,Index!$AE:$AE,)</f>
        <v>0</v>
      </c>
    </row>
    <row r="145" spans="1:9" hidden="1" x14ac:dyDescent="0.35">
      <c r="A145" s="43" t="s">
        <v>514</v>
      </c>
      <c r="B145" s="44">
        <f t="shared" si="4"/>
        <v>80020</v>
      </c>
      <c r="C145" t="s">
        <v>615</v>
      </c>
      <c r="D145" s="45">
        <v>11158.23</v>
      </c>
      <c r="F145" s="46">
        <f t="shared" si="5"/>
        <v>11158.23</v>
      </c>
      <c r="G145" t="str">
        <f>_xlfn.XLOOKUP(B145,Index!$Z:$Z,Index!$AA:$AA,)</f>
        <v>G&amp;A</v>
      </c>
      <c r="H145" t="str">
        <f>_xlfn.XLOOKUP(B145,Index!$Z:$Z,Index!$AC:$AC,)</f>
        <v>Payroll &amp; Payroll related</v>
      </c>
      <c r="I145">
        <f>_xlfn.XLOOKUP(B145,Index!$Z:$Z,Index!$AE:$AE,)</f>
        <v>0</v>
      </c>
    </row>
    <row r="146" spans="1:9" hidden="1" x14ac:dyDescent="0.35">
      <c r="A146" s="43" t="s">
        <v>514</v>
      </c>
      <c r="B146" s="44">
        <f t="shared" si="4"/>
        <v>80025</v>
      </c>
      <c r="C146" t="s">
        <v>616</v>
      </c>
      <c r="D146" s="45">
        <v>46963.68</v>
      </c>
      <c r="F146" s="46">
        <f t="shared" si="5"/>
        <v>46963.68</v>
      </c>
      <c r="G146" t="str">
        <f>_xlfn.XLOOKUP(B146,Index!$Z:$Z,Index!$AA:$AA,)</f>
        <v>G&amp;A</v>
      </c>
      <c r="H146" t="str">
        <f>_xlfn.XLOOKUP(B146,Index!$Z:$Z,Index!$AC:$AC,)</f>
        <v>Payroll &amp; Payroll related</v>
      </c>
      <c r="I146">
        <f>_xlfn.XLOOKUP(B146,Index!$Z:$Z,Index!$AE:$AE,)</f>
        <v>0</v>
      </c>
    </row>
    <row r="147" spans="1:9" hidden="1" x14ac:dyDescent="0.35">
      <c r="A147" s="43" t="s">
        <v>514</v>
      </c>
      <c r="B147" s="44">
        <f t="shared" si="4"/>
        <v>80030</v>
      </c>
      <c r="C147" t="s">
        <v>617</v>
      </c>
      <c r="D147" s="45">
        <v>24139.02</v>
      </c>
      <c r="F147" s="46">
        <f t="shared" si="5"/>
        <v>24139.02</v>
      </c>
      <c r="G147" t="str">
        <f>_xlfn.XLOOKUP(B147,Index!$Z:$Z,Index!$AA:$AA,)</f>
        <v>G&amp;A</v>
      </c>
      <c r="H147" t="str">
        <f>_xlfn.XLOOKUP(B147,Index!$Z:$Z,Index!$AC:$AC,)</f>
        <v>Payroll &amp; Payroll related</v>
      </c>
      <c r="I147">
        <f>_xlfn.XLOOKUP(B147,Index!$Z:$Z,Index!$AE:$AE,)</f>
        <v>0</v>
      </c>
    </row>
    <row r="148" spans="1:9" hidden="1" x14ac:dyDescent="0.35">
      <c r="A148" s="43" t="s">
        <v>514</v>
      </c>
      <c r="B148" s="44">
        <f t="shared" si="4"/>
        <v>80031</v>
      </c>
      <c r="C148" t="s">
        <v>618</v>
      </c>
      <c r="D148" s="45">
        <v>1396.36</v>
      </c>
      <c r="F148" s="46">
        <f t="shared" si="5"/>
        <v>1396.36</v>
      </c>
      <c r="G148" t="str">
        <f>_xlfn.XLOOKUP(B148,Index!$Z:$Z,Index!$AA:$AA,)</f>
        <v>G&amp;A</v>
      </c>
      <c r="H148" t="str">
        <f>_xlfn.XLOOKUP(B148,Index!$Z:$Z,Index!$AC:$AC,)</f>
        <v>Payroll &amp; Payroll related</v>
      </c>
      <c r="I148">
        <f>_xlfn.XLOOKUP(B148,Index!$Z:$Z,Index!$AE:$AE,)</f>
        <v>0</v>
      </c>
    </row>
    <row r="149" spans="1:9" hidden="1" x14ac:dyDescent="0.35">
      <c r="A149" s="43" t="s">
        <v>514</v>
      </c>
      <c r="B149" s="44">
        <f t="shared" si="4"/>
        <v>80040</v>
      </c>
      <c r="C149" t="s">
        <v>619</v>
      </c>
      <c r="D149" s="45">
        <v>4264.57</v>
      </c>
      <c r="F149" s="46">
        <f t="shared" si="5"/>
        <v>4264.57</v>
      </c>
      <c r="G149" t="str">
        <f>_xlfn.XLOOKUP(B149,Index!$Z:$Z,Index!$AA:$AA,)</f>
        <v>G&amp;A</v>
      </c>
      <c r="H149" t="str">
        <f>_xlfn.XLOOKUP(B149,Index!$Z:$Z,Index!$AC:$AC,)</f>
        <v>T&amp;E</v>
      </c>
      <c r="I149">
        <f>_xlfn.XLOOKUP(B149,Index!$Z:$Z,Index!$AE:$AE,)</f>
        <v>0</v>
      </c>
    </row>
    <row r="150" spans="1:9" hidden="1" x14ac:dyDescent="0.35">
      <c r="A150" s="43" t="s">
        <v>514</v>
      </c>
      <c r="B150" s="44">
        <f t="shared" si="4"/>
        <v>80045</v>
      </c>
      <c r="C150" t="s">
        <v>684</v>
      </c>
      <c r="D150" s="45">
        <v>16.63</v>
      </c>
      <c r="F150" s="46">
        <f t="shared" si="5"/>
        <v>16.63</v>
      </c>
      <c r="G150" t="str">
        <f>_xlfn.XLOOKUP(B150,Index!$Z:$Z,Index!$AA:$AA,)</f>
        <v>G&amp;A</v>
      </c>
      <c r="H150" t="str">
        <f>_xlfn.XLOOKUP(B150,Index!$Z:$Z,Index!$AC:$AC,)</f>
        <v>T&amp;E</v>
      </c>
      <c r="I150">
        <f>_xlfn.XLOOKUP(B150,Index!$Z:$Z,Index!$AE:$AE,)</f>
        <v>0</v>
      </c>
    </row>
    <row r="151" spans="1:9" hidden="1" x14ac:dyDescent="0.35">
      <c r="A151" s="43" t="s">
        <v>514</v>
      </c>
      <c r="B151" s="44">
        <f t="shared" si="4"/>
        <v>80050</v>
      </c>
      <c r="C151" t="s">
        <v>685</v>
      </c>
      <c r="D151" s="45">
        <v>113.56</v>
      </c>
      <c r="F151" s="46">
        <f t="shared" si="5"/>
        <v>113.56</v>
      </c>
      <c r="G151" t="str">
        <f>_xlfn.XLOOKUP(B151,Index!$Z:$Z,Index!$AA:$AA,)</f>
        <v>G&amp;A</v>
      </c>
      <c r="H151" t="str">
        <f>_xlfn.XLOOKUP(B151,Index!$Z:$Z,Index!$AC:$AC,)</f>
        <v>T&amp;E</v>
      </c>
      <c r="I151">
        <f>_xlfn.XLOOKUP(B151,Index!$Z:$Z,Index!$AE:$AE,)</f>
        <v>0</v>
      </c>
    </row>
    <row r="152" spans="1:9" hidden="1" x14ac:dyDescent="0.35">
      <c r="A152" s="43" t="s">
        <v>514</v>
      </c>
      <c r="B152" s="44">
        <f t="shared" si="4"/>
        <v>80055</v>
      </c>
      <c r="C152" t="s">
        <v>686</v>
      </c>
      <c r="D152" s="45">
        <v>484.23</v>
      </c>
      <c r="F152" s="46">
        <f t="shared" si="5"/>
        <v>484.23</v>
      </c>
      <c r="G152" t="str">
        <f>_xlfn.XLOOKUP(B152,Index!$Z:$Z,Index!$AA:$AA,)</f>
        <v>G&amp;A</v>
      </c>
      <c r="H152" t="str">
        <f>_xlfn.XLOOKUP(B152,Index!$Z:$Z,Index!$AC:$AC,)</f>
        <v>T&amp;E</v>
      </c>
      <c r="I152">
        <f>_xlfn.XLOOKUP(B152,Index!$Z:$Z,Index!$AE:$AE,)</f>
        <v>0</v>
      </c>
    </row>
    <row r="153" spans="1:9" hidden="1" x14ac:dyDescent="0.35">
      <c r="A153" s="43" t="s">
        <v>514</v>
      </c>
      <c r="B153" s="44">
        <f t="shared" si="4"/>
        <v>80060</v>
      </c>
      <c r="C153" t="s">
        <v>1321</v>
      </c>
      <c r="D153" s="45">
        <v>1716.83</v>
      </c>
      <c r="F153" s="46">
        <f t="shared" si="5"/>
        <v>1716.83</v>
      </c>
      <c r="G153" t="str">
        <f>_xlfn.XLOOKUP(B153,Index!$Z:$Z,Index!$AA:$AA,)</f>
        <v>G&amp;A</v>
      </c>
      <c r="H153" t="str">
        <f>_xlfn.XLOOKUP(B153,Index!$Z:$Z,Index!$AC:$AC,)</f>
        <v>T&amp;E</v>
      </c>
      <c r="I153">
        <f>_xlfn.XLOOKUP(B153,Index!$Z:$Z,Index!$AE:$AE,)</f>
        <v>0</v>
      </c>
    </row>
    <row r="154" spans="1:9" hidden="1" x14ac:dyDescent="0.35">
      <c r="A154" s="43" t="s">
        <v>514</v>
      </c>
      <c r="B154" s="44">
        <f t="shared" si="4"/>
        <v>80061</v>
      </c>
      <c r="C154" t="s">
        <v>620</v>
      </c>
      <c r="D154" s="45">
        <v>110100.18</v>
      </c>
      <c r="F154" s="46">
        <f t="shared" si="5"/>
        <v>110100.18</v>
      </c>
      <c r="G154" t="str">
        <f>_xlfn.XLOOKUP(B154,Index!$Z:$Z,Index!$AA:$AA,)</f>
        <v>Overhead</v>
      </c>
      <c r="H154">
        <f>_xlfn.XLOOKUP(B154,Index!$Z:$Z,Index!$AC:$AC,)</f>
        <v>0</v>
      </c>
      <c r="I154">
        <f>_xlfn.XLOOKUP(B154,Index!$Z:$Z,Index!$AE:$AE,)</f>
        <v>0</v>
      </c>
    </row>
    <row r="155" spans="1:9" hidden="1" x14ac:dyDescent="0.35">
      <c r="A155" s="43" t="s">
        <v>514</v>
      </c>
      <c r="B155" s="44">
        <f t="shared" si="4"/>
        <v>80065</v>
      </c>
      <c r="C155" t="s">
        <v>687</v>
      </c>
      <c r="D155" s="45">
        <v>850</v>
      </c>
      <c r="F155" s="46">
        <f t="shared" si="5"/>
        <v>850</v>
      </c>
      <c r="G155" t="str">
        <f>_xlfn.XLOOKUP(B155,Index!$Z:$Z,Index!$AA:$AA,)</f>
        <v>G&amp;A</v>
      </c>
      <c r="H155" t="str">
        <f>_xlfn.XLOOKUP(B155,Index!$Z:$Z,Index!$AC:$AC,)</f>
        <v>T&amp;E</v>
      </c>
      <c r="I155">
        <f>_xlfn.XLOOKUP(B155,Index!$Z:$Z,Index!$AE:$AE,)</f>
        <v>0</v>
      </c>
    </row>
    <row r="156" spans="1:9" hidden="1" x14ac:dyDescent="0.35">
      <c r="A156" s="43" t="s">
        <v>514</v>
      </c>
      <c r="B156" s="44">
        <f t="shared" si="4"/>
        <v>80070</v>
      </c>
      <c r="C156" t="s">
        <v>688</v>
      </c>
      <c r="D156" s="45">
        <v>300</v>
      </c>
      <c r="F156" s="46">
        <f t="shared" si="5"/>
        <v>300</v>
      </c>
      <c r="G156" t="str">
        <f>_xlfn.XLOOKUP(B156,Index!$Z:$Z,Index!$AA:$AA,)</f>
        <v>G&amp;A</v>
      </c>
      <c r="H156" t="str">
        <f>_xlfn.XLOOKUP(B156,Index!$Z:$Z,Index!$AC:$AC,)</f>
        <v>T&amp;E</v>
      </c>
      <c r="I156">
        <f>_xlfn.XLOOKUP(B156,Index!$Z:$Z,Index!$AE:$AE,)</f>
        <v>0</v>
      </c>
    </row>
    <row r="157" spans="1:9" hidden="1" x14ac:dyDescent="0.35">
      <c r="A157" s="43" t="s">
        <v>514</v>
      </c>
      <c r="B157" s="44">
        <f t="shared" si="4"/>
        <v>80075</v>
      </c>
      <c r="C157" t="s">
        <v>689</v>
      </c>
      <c r="D157" s="45">
        <v>185.34</v>
      </c>
      <c r="F157" s="46">
        <f t="shared" si="5"/>
        <v>185.34</v>
      </c>
      <c r="G157" t="str">
        <f>_xlfn.XLOOKUP(B157,Index!$Z:$Z,Index!$AA:$AA,)</f>
        <v>G&amp;A</v>
      </c>
      <c r="H157" t="str">
        <f>_xlfn.XLOOKUP(B157,Index!$Z:$Z,Index!$AC:$AC,)</f>
        <v>T&amp;E</v>
      </c>
      <c r="I157">
        <f>_xlfn.XLOOKUP(B157,Index!$Z:$Z,Index!$AE:$AE,)</f>
        <v>0</v>
      </c>
    </row>
    <row r="158" spans="1:9" hidden="1" x14ac:dyDescent="0.35">
      <c r="A158" s="43" t="s">
        <v>514</v>
      </c>
      <c r="B158" s="44">
        <f t="shared" si="4"/>
        <v>80080</v>
      </c>
      <c r="C158" t="s">
        <v>621</v>
      </c>
      <c r="D158" s="45">
        <v>506.35</v>
      </c>
      <c r="F158" s="46">
        <f t="shared" si="5"/>
        <v>506.35</v>
      </c>
      <c r="G158" t="str">
        <f>_xlfn.XLOOKUP(B158,Index!$Z:$Z,Index!$AA:$AA,)</f>
        <v>G&amp;A</v>
      </c>
      <c r="H158">
        <f>_xlfn.XLOOKUP(B158,Index!$Z:$Z,Index!$AC:$AC,)</f>
        <v>0</v>
      </c>
      <c r="I158">
        <f>_xlfn.XLOOKUP(B158,Index!$Z:$Z,Index!$AE:$AE,)</f>
        <v>0</v>
      </c>
    </row>
    <row r="159" spans="1:9" hidden="1" x14ac:dyDescent="0.35">
      <c r="A159" s="43" t="s">
        <v>514</v>
      </c>
      <c r="B159" s="44">
        <f t="shared" si="4"/>
        <v>80095</v>
      </c>
      <c r="C159" t="s">
        <v>622</v>
      </c>
      <c r="D159" s="45">
        <v>19876.849999999999</v>
      </c>
      <c r="F159" s="46">
        <f t="shared" si="5"/>
        <v>19876.849999999999</v>
      </c>
      <c r="G159" t="str">
        <f>_xlfn.XLOOKUP(B159,Index!$Z:$Z,Index!$AA:$AA,)</f>
        <v>Overhead</v>
      </c>
      <c r="H159">
        <f>_xlfn.XLOOKUP(B159,Index!$Z:$Z,Index!$AC:$AC,)</f>
        <v>0</v>
      </c>
      <c r="I159">
        <f>_xlfn.XLOOKUP(B159,Index!$Z:$Z,Index!$AE:$AE,)</f>
        <v>0</v>
      </c>
    </row>
    <row r="160" spans="1:9" hidden="1" x14ac:dyDescent="0.35">
      <c r="A160" s="43" t="s">
        <v>514</v>
      </c>
      <c r="B160" s="44">
        <f t="shared" si="4"/>
        <v>80110</v>
      </c>
      <c r="C160" t="s">
        <v>623</v>
      </c>
      <c r="D160" s="45">
        <v>44338.38</v>
      </c>
      <c r="F160" s="46">
        <f t="shared" si="5"/>
        <v>44338.38</v>
      </c>
      <c r="G160" t="str">
        <f>_xlfn.XLOOKUP(B160,Index!$Z:$Z,Index!$AA:$AA,)</f>
        <v>Overhead</v>
      </c>
      <c r="H160">
        <f>_xlfn.XLOOKUP(B160,Index!$Z:$Z,Index!$AC:$AC,)</f>
        <v>0</v>
      </c>
      <c r="I160">
        <f>_xlfn.XLOOKUP(B160,Index!$Z:$Z,Index!$AE:$AE,)</f>
        <v>0</v>
      </c>
    </row>
    <row r="161" spans="1:13" hidden="1" x14ac:dyDescent="0.35">
      <c r="A161" s="43" t="s">
        <v>514</v>
      </c>
      <c r="B161" s="44">
        <f t="shared" si="4"/>
        <v>80210</v>
      </c>
      <c r="C161" t="s">
        <v>624</v>
      </c>
      <c r="D161" s="45">
        <v>16120.04</v>
      </c>
      <c r="F161" s="46">
        <f t="shared" si="5"/>
        <v>16120.04</v>
      </c>
      <c r="G161" t="str">
        <f>_xlfn.XLOOKUP(B161,Index!$Z:$Z,Index!$AA:$AA,)</f>
        <v>G&amp;A</v>
      </c>
      <c r="H161" t="str">
        <f>_xlfn.XLOOKUP(B161,Index!$Z:$Z,Index!$AC:$AC,)</f>
        <v>Contractors &amp; Services</v>
      </c>
      <c r="I161">
        <f>_xlfn.XLOOKUP(B161,Index!$Z:$Z,Index!$AE:$AE,)</f>
        <v>0</v>
      </c>
      <c r="L161" t="s">
        <v>20233</v>
      </c>
      <c r="M161" t="s">
        <v>20234</v>
      </c>
    </row>
    <row r="162" spans="1:13" hidden="1" x14ac:dyDescent="0.35">
      <c r="A162" s="43" t="s">
        <v>514</v>
      </c>
      <c r="B162" s="44">
        <f t="shared" si="4"/>
        <v>80215</v>
      </c>
      <c r="C162" t="s">
        <v>1294</v>
      </c>
      <c r="D162" s="45">
        <v>11353</v>
      </c>
      <c r="F162" s="46">
        <f t="shared" si="5"/>
        <v>11353</v>
      </c>
      <c r="G162" t="str">
        <f>_xlfn.XLOOKUP(B162,Index!$Z:$Z,Index!$AA:$AA,)</f>
        <v>G&amp;A</v>
      </c>
      <c r="H162" t="str">
        <f>_xlfn.XLOOKUP(B162,Index!$Z:$Z,Index!$AC:$AC,)</f>
        <v>Legal Services</v>
      </c>
      <c r="I162">
        <f>_xlfn.XLOOKUP(B162,Index!$Z:$Z,Index!$AE:$AE,)</f>
        <v>0</v>
      </c>
      <c r="L162">
        <v>22010</v>
      </c>
      <c r="M162">
        <v>27100</v>
      </c>
    </row>
    <row r="163" spans="1:13" hidden="1" x14ac:dyDescent="0.35">
      <c r="A163" s="43" t="s">
        <v>514</v>
      </c>
      <c r="B163" s="44">
        <f t="shared" si="4"/>
        <v>80220</v>
      </c>
      <c r="C163" t="s">
        <v>625</v>
      </c>
      <c r="D163" s="45">
        <v>109473</v>
      </c>
      <c r="F163" s="46">
        <f t="shared" si="5"/>
        <v>109473</v>
      </c>
      <c r="G163" t="str">
        <f>_xlfn.XLOOKUP(B163,Index!$Z:$Z,Index!$AA:$AA,)</f>
        <v>G&amp;A</v>
      </c>
      <c r="H163" t="str">
        <f>_xlfn.XLOOKUP(B163,Index!$Z:$Z,Index!$AC:$AC,)</f>
        <v>Contractors &amp; Services</v>
      </c>
      <c r="I163">
        <f>_xlfn.XLOOKUP(B163,Index!$Z:$Z,Index!$AE:$AE,)</f>
        <v>0</v>
      </c>
      <c r="L163" s="44">
        <v>40010</v>
      </c>
      <c r="M163">
        <v>40050</v>
      </c>
    </row>
    <row r="164" spans="1:13" hidden="1" x14ac:dyDescent="0.35">
      <c r="A164" s="43" t="s">
        <v>514</v>
      </c>
      <c r="B164" s="44">
        <f t="shared" si="4"/>
        <v>80225</v>
      </c>
      <c r="C164" t="s">
        <v>1644</v>
      </c>
      <c r="D164" s="45">
        <v>282900</v>
      </c>
      <c r="F164" s="46">
        <f t="shared" si="5"/>
        <v>282900</v>
      </c>
      <c r="G164" t="str">
        <f>_xlfn.XLOOKUP(B164,Index!$Z:$Z,Index!$AA:$AA,)</f>
        <v>G&amp;A</v>
      </c>
      <c r="H164" t="str">
        <f>_xlfn.XLOOKUP(B164,Index!$Z:$Z,Index!$AC:$AC,)</f>
        <v>Recruiting</v>
      </c>
      <c r="I164">
        <f>_xlfn.XLOOKUP(B164,Index!$Z:$Z,Index!$AE:$AE,)</f>
        <v>0</v>
      </c>
      <c r="L164">
        <v>70110</v>
      </c>
      <c r="M164" t="s">
        <v>20236</v>
      </c>
    </row>
    <row r="165" spans="1:13" hidden="1" x14ac:dyDescent="0.35">
      <c r="A165" s="43" t="s">
        <v>514</v>
      </c>
      <c r="B165" s="44">
        <f t="shared" si="4"/>
        <v>80230</v>
      </c>
      <c r="C165" t="s">
        <v>1350</v>
      </c>
      <c r="D165" s="45">
        <v>11350</v>
      </c>
      <c r="F165" s="46">
        <f t="shared" si="5"/>
        <v>11350</v>
      </c>
      <c r="G165" t="str">
        <f>_xlfn.XLOOKUP(B165,Index!$Z:$Z,Index!$AA:$AA,)</f>
        <v>G&amp;A</v>
      </c>
      <c r="H165" t="str">
        <f>_xlfn.XLOOKUP(B165,Index!$Z:$Z,Index!$AC:$AC,)</f>
        <v>Other Finance</v>
      </c>
      <c r="I165">
        <f>_xlfn.XLOOKUP(B165,Index!$Z:$Z,Index!$AE:$AE,)</f>
        <v>0</v>
      </c>
      <c r="L165">
        <v>72110</v>
      </c>
      <c r="M165" t="s">
        <v>20237</v>
      </c>
    </row>
    <row r="166" spans="1:13" hidden="1" x14ac:dyDescent="0.35">
      <c r="A166" s="43" t="s">
        <v>514</v>
      </c>
      <c r="B166" s="44">
        <f t="shared" si="4"/>
        <v>80250</v>
      </c>
      <c r="C166" t="s">
        <v>626</v>
      </c>
      <c r="D166" s="45">
        <v>67373.33</v>
      </c>
      <c r="F166" s="46">
        <f t="shared" si="5"/>
        <v>67373.33</v>
      </c>
      <c r="G166" t="s">
        <v>460</v>
      </c>
      <c r="H166" t="s">
        <v>488</v>
      </c>
      <c r="I166">
        <v>0</v>
      </c>
      <c r="L166">
        <v>75110</v>
      </c>
      <c r="M166" t="s">
        <v>20238</v>
      </c>
    </row>
    <row r="167" spans="1:13" hidden="1" x14ac:dyDescent="0.35">
      <c r="A167" s="43" t="s">
        <v>514</v>
      </c>
      <c r="B167" s="44">
        <f t="shared" si="4"/>
        <v>80257</v>
      </c>
      <c r="C167" t="s">
        <v>1351</v>
      </c>
      <c r="D167" s="45">
        <v>3119.67</v>
      </c>
      <c r="F167" s="46">
        <f t="shared" si="5"/>
        <v>3119.67</v>
      </c>
      <c r="G167" t="str">
        <f>_xlfn.XLOOKUP(B167,Index!$Z:$Z,Index!$AA:$AA,)</f>
        <v>Tax</v>
      </c>
      <c r="H167">
        <f>_xlfn.XLOOKUP(B167,Index!$Z:$Z,Index!$AC:$AC,)</f>
        <v>0</v>
      </c>
      <c r="I167">
        <f>_xlfn.XLOOKUP(B167,Index!$Z:$Z,Index!$AE:$AE,)</f>
        <v>0</v>
      </c>
      <c r="L167">
        <v>80130</v>
      </c>
      <c r="M167" t="s">
        <v>20239</v>
      </c>
    </row>
    <row r="168" spans="1:13" hidden="1" x14ac:dyDescent="0.35">
      <c r="A168" s="43" t="s">
        <v>514</v>
      </c>
      <c r="B168" s="44">
        <f t="shared" si="4"/>
        <v>80260</v>
      </c>
      <c r="C168" t="s">
        <v>627</v>
      </c>
      <c r="D168" s="45">
        <v>17972.009999999998</v>
      </c>
      <c r="F168" s="46">
        <f t="shared" si="5"/>
        <v>17972.009999999998</v>
      </c>
      <c r="G168" t="str">
        <f>_xlfn.XLOOKUP(B168,Index!$Z:$Z,Index!$AA:$AA,)</f>
        <v>G&amp;A</v>
      </c>
      <c r="H168">
        <f>_xlfn.XLOOKUP(B168,Index!$Z:$Z,Index!$AC:$AC,)</f>
        <v>0</v>
      </c>
      <c r="I168">
        <f>_xlfn.XLOOKUP(B168,Index!$Z:$Z,Index!$AE:$AE,)</f>
        <v>0</v>
      </c>
      <c r="L168">
        <v>11002</v>
      </c>
      <c r="M168">
        <v>12105</v>
      </c>
    </row>
    <row r="169" spans="1:13" hidden="1" x14ac:dyDescent="0.35">
      <c r="A169" s="43" t="s">
        <v>514</v>
      </c>
      <c r="B169" s="44">
        <f t="shared" si="4"/>
        <v>80330</v>
      </c>
      <c r="C169" t="s">
        <v>20242</v>
      </c>
      <c r="D169" s="45">
        <v>29400</v>
      </c>
      <c r="F169" s="46">
        <f t="shared" si="5"/>
        <v>29400</v>
      </c>
      <c r="G169" t="str">
        <f>_xlfn.XLOOKUP(B169,Index!$Z:$Z,Index!$AA:$AA,)</f>
        <v>G&amp;A</v>
      </c>
      <c r="H169" t="str">
        <f>_xlfn.XLOOKUP(B169,Index!$Z:$Z,Index!$AC:$AC,)</f>
        <v>Payroll &amp; Payroll related</v>
      </c>
      <c r="I169">
        <f>_xlfn.XLOOKUP(B169,Index!$Z:$Z,Index!$AE:$AE,)</f>
        <v>0</v>
      </c>
    </row>
    <row r="170" spans="1:13" hidden="1" x14ac:dyDescent="0.35">
      <c r="A170" s="43" t="s">
        <v>514</v>
      </c>
      <c r="B170" s="44">
        <f t="shared" si="4"/>
        <v>80256</v>
      </c>
      <c r="C170" t="s">
        <v>1645</v>
      </c>
      <c r="D170" s="45">
        <v>3261.88</v>
      </c>
      <c r="F170" s="46">
        <f t="shared" si="5"/>
        <v>3261.88</v>
      </c>
      <c r="G170" t="str">
        <f>_xlfn.XLOOKUP(B170,Index!$Z:$Z,Index!$AA:$AA,)</f>
        <v>Finance</v>
      </c>
      <c r="H170">
        <f>_xlfn.XLOOKUP(B170,Index!$Z:$Z,Index!$AC:$AC,)</f>
        <v>0</v>
      </c>
      <c r="I170">
        <f>_xlfn.XLOOKUP(B170,Index!$Z:$Z,Index!$AE:$AE,)</f>
        <v>0</v>
      </c>
    </row>
    <row r="171" spans="1:13" hidden="1" x14ac:dyDescent="0.35">
      <c r="A171" s="43" t="s">
        <v>514</v>
      </c>
      <c r="B171" s="44">
        <f t="shared" si="4"/>
        <v>80261</v>
      </c>
      <c r="C171" t="s">
        <v>628</v>
      </c>
      <c r="D171" s="45">
        <v>43327.09</v>
      </c>
      <c r="F171" s="46">
        <f t="shared" si="5"/>
        <v>43327.09</v>
      </c>
      <c r="G171" t="s">
        <v>462</v>
      </c>
      <c r="H171">
        <v>0</v>
      </c>
      <c r="I171">
        <v>0</v>
      </c>
    </row>
    <row r="172" spans="1:13" hidden="1" x14ac:dyDescent="0.35">
      <c r="A172" s="43" t="s">
        <v>514</v>
      </c>
      <c r="B172" s="44">
        <f t="shared" si="4"/>
        <v>90020</v>
      </c>
      <c r="C172" t="s">
        <v>715</v>
      </c>
      <c r="D172" s="45">
        <v>3671.86</v>
      </c>
      <c r="F172" s="46">
        <f t="shared" si="5"/>
        <v>3671.86</v>
      </c>
      <c r="G172" t="str">
        <f>_xlfn.XLOOKUP(B172,Index!$Z:$Z,Index!$AA:$AA,)</f>
        <v>Tax</v>
      </c>
      <c r="H172">
        <f>_xlfn.XLOOKUP(B172,Index!$Z:$Z,Index!$AC:$AC,)</f>
        <v>0</v>
      </c>
      <c r="I172">
        <f>_xlfn.XLOOKUP(B172,Index!$Z:$Z,Index!$AE:$AE,)</f>
        <v>0</v>
      </c>
    </row>
    <row r="173" spans="1:13" hidden="1" x14ac:dyDescent="0.35">
      <c r="A173" s="43" t="s">
        <v>514</v>
      </c>
      <c r="B173" s="44">
        <f t="shared" si="4"/>
        <v>91000</v>
      </c>
      <c r="C173" t="s">
        <v>629</v>
      </c>
      <c r="E173" s="45">
        <v>207174.3</v>
      </c>
      <c r="F173" s="46">
        <f t="shared" si="5"/>
        <v>-207174.3</v>
      </c>
      <c r="G173" t="str">
        <f>_xlfn.XLOOKUP(B173,Index!$Z:$Z,Index!$AA:$AA,)</f>
        <v>Finance</v>
      </c>
      <c r="H173">
        <f>_xlfn.XLOOKUP(B173,Index!$Z:$Z,Index!$AC:$AC,)</f>
        <v>0</v>
      </c>
      <c r="I173">
        <f>_xlfn.XLOOKUP(B173,Index!$Z:$Z,Index!$AE:$AE,)</f>
        <v>0</v>
      </c>
    </row>
    <row r="174" spans="1:13" hidden="1" x14ac:dyDescent="0.35">
      <c r="A174" s="43" t="s">
        <v>514</v>
      </c>
      <c r="B174" s="44">
        <f t="shared" si="4"/>
        <v>80255</v>
      </c>
      <c r="C174" t="s">
        <v>630</v>
      </c>
      <c r="D174" s="45">
        <v>736.3</v>
      </c>
      <c r="F174" s="46">
        <f t="shared" si="5"/>
        <v>736.3</v>
      </c>
      <c r="G174" t="str">
        <f>_xlfn.XLOOKUP(B174,Index!$Z:$Z,Index!$AA:$AA,)</f>
        <v>Finance</v>
      </c>
      <c r="H174">
        <f>_xlfn.XLOOKUP(B174,Index!$Z:$Z,Index!$AC:$AC,)</f>
        <v>0</v>
      </c>
      <c r="I174">
        <f>_xlfn.XLOOKUP(B174,Index!$Z:$Z,Index!$AE:$AE,)</f>
        <v>0</v>
      </c>
    </row>
    <row r="175" spans="1:13" hidden="1" x14ac:dyDescent="0.35">
      <c r="A175" s="43" t="s">
        <v>514</v>
      </c>
      <c r="B175">
        <v>28000</v>
      </c>
      <c r="C175" s="2" t="s">
        <v>20322</v>
      </c>
      <c r="F175" s="45">
        <v>0</v>
      </c>
      <c r="G175" t="str">
        <f>_xlfn.XLOOKUP(B175,Index!$Z:$Z,Index!$AA:$AA,)</f>
        <v>Other long term liabilities</v>
      </c>
    </row>
  </sheetData>
  <autoFilter ref="A1:I175" xr:uid="{8272D891-39E3-4F0D-BCAD-709D721F71BA}">
    <filterColumn colId="2">
      <filters>
        <filter val="12515 Prepaid Expenses:Prepaid Commissions"/>
        <filter val="21015 Accrued Liabilities US:Commissions"/>
        <filter val="70015 Sales:Commissions"/>
        <filter val="70018 Sales:Commissions:Accrued Commissions"/>
        <filter val="70105 Sales:Outside Commissions"/>
        <filter val="72015 Marketing:Commissions"/>
      </filters>
    </filterColumn>
  </autoFilter>
  <conditionalFormatting sqref="B179:B1048576 L162:L163 B1:B177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A5C0-E42C-477D-BD59-1DB2E4371542}">
  <dimension ref="B2:N129"/>
  <sheetViews>
    <sheetView zoomScale="85" zoomScaleNormal="85" workbookViewId="0">
      <selection activeCell="P99" sqref="P99"/>
    </sheetView>
  </sheetViews>
  <sheetFormatPr defaultRowHeight="14.5" x14ac:dyDescent="0.35"/>
  <cols>
    <col min="2" max="2" width="36.7265625" bestFit="1" customWidth="1"/>
    <col min="4" max="5" width="12" bestFit="1" customWidth="1"/>
    <col min="6" max="6" width="14.26953125" bestFit="1" customWidth="1"/>
    <col min="12" max="12" width="10.54296875" bestFit="1" customWidth="1"/>
  </cols>
  <sheetData>
    <row r="2" spans="2:12" x14ac:dyDescent="0.35">
      <c r="B2" s="81" t="s">
        <v>20090</v>
      </c>
      <c r="C2" s="81"/>
      <c r="D2" s="81"/>
      <c r="F2">
        <v>1000</v>
      </c>
    </row>
    <row r="3" spans="2:12" ht="15" thickBot="1" x14ac:dyDescent="0.4">
      <c r="B3" s="82"/>
      <c r="C3" s="83"/>
      <c r="D3" s="83"/>
      <c r="E3" s="82"/>
      <c r="F3" s="226" t="s">
        <v>20091</v>
      </c>
      <c r="G3" s="226"/>
      <c r="H3" s="226"/>
    </row>
    <row r="4" spans="2:12" ht="15" thickBot="1" x14ac:dyDescent="0.4">
      <c r="B4" s="82"/>
      <c r="C4" s="83"/>
      <c r="D4" s="84" t="s">
        <v>20092</v>
      </c>
      <c r="E4" s="82"/>
      <c r="F4" s="84">
        <v>2022</v>
      </c>
      <c r="G4" s="85"/>
      <c r="H4" s="86">
        <v>2021</v>
      </c>
    </row>
    <row r="5" spans="2:12" x14ac:dyDescent="0.35">
      <c r="B5" s="82" t="s">
        <v>20093</v>
      </c>
      <c r="C5" s="83"/>
      <c r="D5" s="83"/>
      <c r="E5" s="82"/>
      <c r="F5" s="82"/>
      <c r="G5" s="82"/>
      <c r="H5" s="82"/>
    </row>
    <row r="6" spans="2:12" x14ac:dyDescent="0.35">
      <c r="B6" s="82"/>
      <c r="C6" s="83"/>
      <c r="D6" s="83"/>
      <c r="E6" s="82"/>
      <c r="F6" s="82"/>
      <c r="G6" s="82"/>
      <c r="H6" s="82"/>
    </row>
    <row r="7" spans="2:12" x14ac:dyDescent="0.35">
      <c r="B7" s="82" t="s">
        <v>20094</v>
      </c>
      <c r="C7" s="83"/>
      <c r="D7" s="83"/>
      <c r="E7" s="82"/>
      <c r="F7" s="82"/>
      <c r="G7" s="82"/>
      <c r="H7" s="82"/>
    </row>
    <row r="8" spans="2:12" x14ac:dyDescent="0.35">
      <c r="B8" s="82" t="s">
        <v>20095</v>
      </c>
      <c r="C8" s="83"/>
      <c r="D8" s="83"/>
      <c r="E8" s="82"/>
      <c r="F8" s="195">
        <f>BS!G5/$F$2-F18-F9</f>
        <v>29477.04939</v>
      </c>
      <c r="G8" s="82"/>
      <c r="H8" s="82" t="s">
        <v>20096</v>
      </c>
    </row>
    <row r="9" spans="2:12" x14ac:dyDescent="0.35">
      <c r="B9" s="82" t="s">
        <v>20097</v>
      </c>
      <c r="C9" s="83"/>
      <c r="D9" s="83"/>
      <c r="F9" s="195">
        <v>20299</v>
      </c>
      <c r="G9" s="82"/>
      <c r="H9" s="88" t="s">
        <v>20098</v>
      </c>
    </row>
    <row r="10" spans="2:12" x14ac:dyDescent="0.35">
      <c r="B10" s="82" t="s">
        <v>20099</v>
      </c>
      <c r="C10" s="83"/>
      <c r="D10" s="83"/>
      <c r="E10" s="82"/>
      <c r="F10" s="195">
        <f>BS!G6/$F$2</f>
        <v>4356.12601</v>
      </c>
      <c r="G10" s="82"/>
      <c r="H10" s="89">
        <v>3000</v>
      </c>
    </row>
    <row r="11" spans="2:12" x14ac:dyDescent="0.35">
      <c r="B11" s="82" t="s">
        <v>20100</v>
      </c>
      <c r="C11" s="83"/>
      <c r="D11" s="83">
        <v>3</v>
      </c>
      <c r="E11" s="82"/>
      <c r="F11" s="196">
        <f>BS!G7/$F$2-F21-F13</f>
        <v>1897.9094057060765</v>
      </c>
      <c r="G11" s="82"/>
      <c r="H11" s="82">
        <v>498</v>
      </c>
    </row>
    <row r="12" spans="2:12" x14ac:dyDescent="0.35">
      <c r="B12" s="82" t="s">
        <v>20314</v>
      </c>
      <c r="C12" s="83"/>
      <c r="D12" s="83"/>
      <c r="E12" s="82"/>
      <c r="F12" s="196">
        <f>BS!G8/F2</f>
        <v>978.65227735630981</v>
      </c>
      <c r="G12" s="82"/>
      <c r="H12" s="82"/>
    </row>
    <row r="13" spans="2:12" ht="15" thickBot="1" x14ac:dyDescent="0.4">
      <c r="B13" s="82" t="s">
        <v>20101</v>
      </c>
      <c r="C13" s="83"/>
      <c r="D13" s="83"/>
      <c r="E13" s="82"/>
      <c r="F13" s="197">
        <f>(Commission!C15+Commission!D15)/F2</f>
        <v>1671.1712741369338</v>
      </c>
      <c r="G13" s="82"/>
      <c r="H13" s="91" t="s">
        <v>20098</v>
      </c>
      <c r="L13">
        <v>1</v>
      </c>
    </row>
    <row r="14" spans="2:12" x14ac:dyDescent="0.35">
      <c r="B14" s="82"/>
      <c r="C14" s="83"/>
      <c r="D14" s="83"/>
      <c r="E14" s="82"/>
      <c r="F14" s="195"/>
      <c r="G14" s="82"/>
      <c r="H14" s="82"/>
    </row>
    <row r="15" spans="2:12" ht="15" thickBot="1" x14ac:dyDescent="0.4">
      <c r="B15" s="92" t="s">
        <v>20102</v>
      </c>
      <c r="C15" s="83"/>
      <c r="D15" s="83"/>
      <c r="E15" s="82"/>
      <c r="F15" s="197">
        <f>SUM(F8:F13)</f>
        <v>58679.908357199325</v>
      </c>
      <c r="G15" s="82"/>
      <c r="H15" s="93">
        <v>13463</v>
      </c>
    </row>
    <row r="16" spans="2:12" x14ac:dyDescent="0.35">
      <c r="B16" s="82"/>
      <c r="C16" s="83"/>
      <c r="D16" s="83"/>
      <c r="E16" s="82"/>
      <c r="F16" s="195"/>
      <c r="G16" s="82"/>
      <c r="H16" s="82"/>
    </row>
    <row r="17" spans="2:8" x14ac:dyDescent="0.35">
      <c r="B17" s="82" t="s">
        <v>20103</v>
      </c>
      <c r="C17" s="83"/>
      <c r="D17" s="83"/>
      <c r="E17" s="82"/>
      <c r="F17" s="198"/>
      <c r="G17" s="82"/>
      <c r="H17" s="82"/>
    </row>
    <row r="18" spans="2:8" x14ac:dyDescent="0.35">
      <c r="B18" s="82" t="s">
        <v>20104</v>
      </c>
      <c r="C18" s="83"/>
      <c r="D18" s="83"/>
      <c r="F18" s="199">
        <f>('GL 12.22'!N458+'GL 12.22'!N3+'GL 12.22'!N8)/F2</f>
        <v>247.04371</v>
      </c>
      <c r="G18" s="82"/>
      <c r="H18" s="82">
        <v>253</v>
      </c>
    </row>
    <row r="19" spans="2:8" x14ac:dyDescent="0.35">
      <c r="B19" s="82" t="s">
        <v>20105</v>
      </c>
      <c r="C19" s="83"/>
      <c r="D19" s="83">
        <v>4</v>
      </c>
      <c r="E19" s="82"/>
      <c r="F19" s="195">
        <f>BS!G12/F2</f>
        <v>575.03387999999973</v>
      </c>
      <c r="G19" s="82"/>
      <c r="H19" s="82">
        <v>315</v>
      </c>
    </row>
    <row r="20" spans="2:8" x14ac:dyDescent="0.35">
      <c r="B20" s="2" t="s">
        <v>20315</v>
      </c>
      <c r="C20" s="83"/>
      <c r="D20" s="83"/>
      <c r="E20" s="82"/>
      <c r="F20" s="195">
        <f>BS!G13/F2</f>
        <v>2201.9632526436899</v>
      </c>
      <c r="G20" s="82"/>
      <c r="H20" s="82"/>
    </row>
    <row r="21" spans="2:8" ht="15" thickBot="1" x14ac:dyDescent="0.4">
      <c r="B21" s="82" t="s">
        <v>20101</v>
      </c>
      <c r="C21" s="83"/>
      <c r="D21" s="83" t="s">
        <v>20106</v>
      </c>
      <c r="E21" s="82"/>
      <c r="F21" s="197">
        <f>(Commission!C16+Commission!D16)/F2</f>
        <v>3607.9582201569901</v>
      </c>
      <c r="G21" s="82"/>
      <c r="H21" s="93">
        <v>1954</v>
      </c>
    </row>
    <row r="22" spans="2:8" x14ac:dyDescent="0.35">
      <c r="B22" s="82"/>
      <c r="C22" s="83"/>
      <c r="D22" s="83"/>
      <c r="E22" s="82"/>
      <c r="F22" s="195"/>
      <c r="G22" s="82"/>
      <c r="H22" s="82"/>
    </row>
    <row r="23" spans="2:8" ht="15" thickBot="1" x14ac:dyDescent="0.4">
      <c r="B23" s="92" t="s">
        <v>20107</v>
      </c>
      <c r="C23" s="83"/>
      <c r="D23" s="83"/>
      <c r="E23" s="82"/>
      <c r="F23" s="197">
        <f>SUM(F18:F21)</f>
        <v>6631.9990628006799</v>
      </c>
      <c r="G23" s="82"/>
      <c r="H23" s="93">
        <v>2522</v>
      </c>
    </row>
    <row r="24" spans="2:8" x14ac:dyDescent="0.35">
      <c r="B24" s="82"/>
      <c r="C24" s="83"/>
      <c r="D24" s="83"/>
      <c r="E24" s="82"/>
      <c r="F24" s="195"/>
      <c r="G24" s="82"/>
      <c r="H24" s="82"/>
    </row>
    <row r="25" spans="2:8" ht="15" thickBot="1" x14ac:dyDescent="0.4">
      <c r="B25" s="92" t="s">
        <v>20108</v>
      </c>
      <c r="C25" s="83"/>
      <c r="D25" s="83"/>
      <c r="E25" s="82"/>
      <c r="F25" s="200">
        <f>F23+F15</f>
        <v>65311.907420000003</v>
      </c>
      <c r="G25" s="82"/>
      <c r="H25" s="94" t="s">
        <v>20109</v>
      </c>
    </row>
    <row r="26" spans="2:8" ht="15" thickTop="1" x14ac:dyDescent="0.35">
      <c r="B26" s="95"/>
    </row>
    <row r="29" spans="2:8" ht="28" x14ac:dyDescent="0.35">
      <c r="B29" s="88" t="s">
        <v>20110</v>
      </c>
      <c r="C29" s="83"/>
      <c r="D29" s="83"/>
      <c r="E29" s="82"/>
      <c r="F29" s="88"/>
      <c r="G29" s="88"/>
      <c r="H29" s="88"/>
    </row>
    <row r="31" spans="2:8" ht="15" thickBot="1" x14ac:dyDescent="0.4">
      <c r="B31" s="96"/>
      <c r="C31" s="83"/>
      <c r="D31" s="83"/>
      <c r="E31" s="82"/>
      <c r="F31" s="226" t="s">
        <v>20091</v>
      </c>
      <c r="G31" s="226"/>
      <c r="H31" s="226"/>
    </row>
    <row r="32" spans="2:8" ht="15" thickBot="1" x14ac:dyDescent="0.4">
      <c r="B32" s="96"/>
      <c r="C32" s="83"/>
      <c r="D32" s="84" t="s">
        <v>20092</v>
      </c>
      <c r="E32" s="82"/>
      <c r="F32" s="84">
        <v>2022</v>
      </c>
      <c r="G32" s="85"/>
      <c r="H32" s="86">
        <v>2021</v>
      </c>
    </row>
    <row r="33" spans="2:11" ht="28" x14ac:dyDescent="0.35">
      <c r="B33" s="88" t="s">
        <v>20110</v>
      </c>
      <c r="C33" s="83"/>
      <c r="D33" s="83"/>
      <c r="E33" s="82"/>
      <c r="F33" s="88"/>
      <c r="G33" s="88"/>
      <c r="H33" s="88"/>
    </row>
    <row r="34" spans="2:11" x14ac:dyDescent="0.35">
      <c r="B34" s="96"/>
      <c r="C34" s="83"/>
      <c r="D34" s="83"/>
      <c r="E34" s="82"/>
      <c r="F34" s="88"/>
      <c r="G34" s="88"/>
      <c r="H34" s="88"/>
    </row>
    <row r="35" spans="2:11" x14ac:dyDescent="0.35">
      <c r="B35" s="96" t="s">
        <v>20111</v>
      </c>
      <c r="C35" s="83"/>
      <c r="D35" s="83"/>
      <c r="E35" s="82"/>
      <c r="F35" s="88"/>
      <c r="G35" s="88"/>
      <c r="H35" s="88"/>
    </row>
    <row r="36" spans="2:11" x14ac:dyDescent="0.35">
      <c r="B36" s="97" t="s">
        <v>20112</v>
      </c>
      <c r="C36" s="83"/>
      <c r="D36" s="83"/>
      <c r="E36" s="82"/>
      <c r="F36" s="99">
        <f>-BS!G18/$F$2</f>
        <v>1051.5264699999998</v>
      </c>
      <c r="G36" s="88"/>
      <c r="H36" s="88" t="s">
        <v>20113</v>
      </c>
    </row>
    <row r="37" spans="2:11" x14ac:dyDescent="0.35">
      <c r="B37" s="97" t="s">
        <v>20114</v>
      </c>
      <c r="C37" s="83"/>
      <c r="D37" s="83"/>
      <c r="E37" s="82"/>
      <c r="F37" s="99">
        <f>-BS!G22/F2</f>
        <v>10132.046366817463</v>
      </c>
      <c r="G37" s="88"/>
      <c r="H37" s="99">
        <v>4743</v>
      </c>
    </row>
    <row r="38" spans="2:11" x14ac:dyDescent="0.35">
      <c r="B38" s="97" t="s">
        <v>20083</v>
      </c>
      <c r="C38" s="83"/>
      <c r="D38" s="83"/>
      <c r="F38" s="99">
        <f>-BS!G21/F2</f>
        <v>1064.6377</v>
      </c>
      <c r="G38" s="88"/>
      <c r="H38" s="99"/>
    </row>
    <row r="39" spans="2:11" ht="15" thickBot="1" x14ac:dyDescent="0.4">
      <c r="B39" s="97" t="s">
        <v>20115</v>
      </c>
      <c r="C39" s="83"/>
      <c r="D39" s="83">
        <v>5</v>
      </c>
      <c r="E39" s="82"/>
      <c r="F39" s="100">
        <f>-(BS!G19+BS!G20)/F2+1</f>
        <v>5087.5441753875393</v>
      </c>
      <c r="G39" s="88"/>
      <c r="H39" s="100">
        <v>2357</v>
      </c>
      <c r="J39">
        <v>4826</v>
      </c>
      <c r="K39" s="107">
        <f>J39-F39</f>
        <v>-261.54417538753933</v>
      </c>
    </row>
    <row r="40" spans="2:11" x14ac:dyDescent="0.35">
      <c r="B40" s="97" t="s">
        <v>20116</v>
      </c>
      <c r="C40" s="83"/>
      <c r="D40" s="83"/>
      <c r="E40" s="82"/>
      <c r="F40" s="88"/>
      <c r="G40" s="88"/>
      <c r="H40" s="88"/>
    </row>
    <row r="41" spans="2:11" ht="15" thickBot="1" x14ac:dyDescent="0.4">
      <c r="B41" s="101" t="s">
        <v>20117</v>
      </c>
      <c r="C41" s="83"/>
      <c r="D41" s="83"/>
      <c r="E41" s="82"/>
      <c r="F41" s="100">
        <f>SUM(F36:F39)</f>
        <v>17335.754712205002</v>
      </c>
      <c r="G41" s="88"/>
      <c r="H41" s="100">
        <v>7626</v>
      </c>
    </row>
    <row r="42" spans="2:11" x14ac:dyDescent="0.35">
      <c r="B42" s="97"/>
      <c r="C42" s="83"/>
      <c r="D42" s="83"/>
      <c r="E42" s="82"/>
      <c r="F42" s="88"/>
      <c r="G42" s="88"/>
      <c r="H42" s="88"/>
    </row>
    <row r="43" spans="2:11" x14ac:dyDescent="0.35">
      <c r="B43" s="96" t="s">
        <v>20118</v>
      </c>
      <c r="C43" s="83"/>
      <c r="D43" s="83"/>
      <c r="E43" s="82"/>
      <c r="F43" s="88"/>
      <c r="G43" s="88"/>
      <c r="H43" s="88"/>
    </row>
    <row r="44" spans="2:11" x14ac:dyDescent="0.35">
      <c r="B44" s="97" t="s">
        <v>20119</v>
      </c>
      <c r="C44" s="83"/>
      <c r="D44" s="83"/>
      <c r="E44" s="82"/>
      <c r="F44" s="99">
        <f>-BS!G27/F2</f>
        <v>4033.2851900000001</v>
      </c>
      <c r="G44" s="88"/>
      <c r="H44" s="99">
        <v>1651</v>
      </c>
    </row>
    <row r="45" spans="2:11" x14ac:dyDescent="0.35">
      <c r="B45" s="97" t="s">
        <v>20084</v>
      </c>
      <c r="C45" s="83"/>
      <c r="D45" s="83"/>
      <c r="E45" s="82"/>
      <c r="F45" s="99">
        <f>-BS!G26/F2</f>
        <v>1940.8680900000002</v>
      </c>
      <c r="G45" s="88"/>
      <c r="H45" s="99" t="s">
        <v>20098</v>
      </c>
    </row>
    <row r="46" spans="2:11" ht="15" thickBot="1" x14ac:dyDescent="0.4">
      <c r="B46" s="102" t="s">
        <v>20120</v>
      </c>
      <c r="C46" s="83"/>
      <c r="D46" s="83">
        <v>6</v>
      </c>
      <c r="E46" s="82"/>
      <c r="F46" s="100">
        <f>-BS!G25/1000+2</f>
        <v>550.87582750000001</v>
      </c>
      <c r="G46" s="88"/>
      <c r="H46" s="100">
        <v>1259</v>
      </c>
    </row>
    <row r="47" spans="2:11" x14ac:dyDescent="0.35">
      <c r="B47" s="97"/>
      <c r="C47" s="83"/>
      <c r="D47" s="83"/>
      <c r="E47" s="82"/>
      <c r="F47" s="88"/>
      <c r="G47" s="88"/>
      <c r="H47" s="88"/>
    </row>
    <row r="48" spans="2:11" ht="15" thickBot="1" x14ac:dyDescent="0.4">
      <c r="B48" s="101" t="s">
        <v>20121</v>
      </c>
      <c r="C48" s="83"/>
      <c r="D48" s="83"/>
      <c r="E48" s="82"/>
      <c r="F48" s="100">
        <f>SUM(F44:F46)</f>
        <v>6525.0291075000005</v>
      </c>
      <c r="G48" s="88"/>
      <c r="H48" s="100">
        <v>2910</v>
      </c>
    </row>
    <row r="49" spans="2:8" x14ac:dyDescent="0.35">
      <c r="B49" s="96"/>
      <c r="C49" s="83"/>
      <c r="D49" s="83"/>
      <c r="E49" s="82"/>
      <c r="F49" s="88"/>
      <c r="G49" s="88"/>
      <c r="H49" s="88"/>
    </row>
    <row r="50" spans="2:8" ht="15" thickBot="1" x14ac:dyDescent="0.4">
      <c r="B50" s="92" t="s">
        <v>20122</v>
      </c>
      <c r="C50" s="82"/>
      <c r="D50" s="82"/>
      <c r="E50" s="82"/>
      <c r="F50" s="93">
        <f>F48+F41</f>
        <v>23860.783819705</v>
      </c>
      <c r="G50" s="82"/>
      <c r="H50" s="93">
        <v>10536</v>
      </c>
    </row>
    <row r="51" spans="2:8" x14ac:dyDescent="0.35">
      <c r="B51" s="82"/>
      <c r="C51" s="82"/>
      <c r="D51" s="82"/>
      <c r="E51" s="82"/>
      <c r="F51" s="82"/>
      <c r="G51" s="82"/>
      <c r="H51" s="82"/>
    </row>
    <row r="52" spans="2:8" x14ac:dyDescent="0.35">
      <c r="B52" s="96" t="s">
        <v>20123</v>
      </c>
      <c r="C52" s="83"/>
      <c r="D52" s="83">
        <v>7</v>
      </c>
      <c r="E52" s="82"/>
      <c r="F52" s="88"/>
      <c r="G52" s="88"/>
      <c r="H52" s="88"/>
    </row>
    <row r="53" spans="2:8" x14ac:dyDescent="0.35">
      <c r="B53" s="96" t="s">
        <v>20124</v>
      </c>
      <c r="C53" s="227"/>
      <c r="D53" s="227"/>
      <c r="E53" s="228"/>
      <c r="F53" s="225">
        <v>84</v>
      </c>
      <c r="G53" s="225"/>
      <c r="H53" s="225">
        <v>67</v>
      </c>
    </row>
    <row r="54" spans="2:8" ht="70" x14ac:dyDescent="0.35">
      <c r="B54" s="97" t="s">
        <v>20125</v>
      </c>
      <c r="C54" s="227"/>
      <c r="D54" s="227"/>
      <c r="E54" s="228"/>
      <c r="F54" s="225"/>
      <c r="G54" s="225"/>
      <c r="H54" s="225"/>
    </row>
    <row r="55" spans="2:8" ht="28" x14ac:dyDescent="0.35">
      <c r="B55" s="96" t="s">
        <v>20126</v>
      </c>
      <c r="C55" s="227"/>
      <c r="D55" s="227"/>
      <c r="E55" s="228"/>
      <c r="F55" s="225">
        <v>51</v>
      </c>
      <c r="G55" s="225"/>
      <c r="H55" s="225">
        <v>51</v>
      </c>
    </row>
    <row r="56" spans="2:8" ht="42" x14ac:dyDescent="0.35">
      <c r="B56" s="97" t="s">
        <v>20127</v>
      </c>
      <c r="C56" s="227"/>
      <c r="D56" s="227"/>
      <c r="E56" s="228"/>
      <c r="F56" s="225"/>
      <c r="G56" s="225"/>
      <c r="H56" s="225"/>
    </row>
    <row r="57" spans="2:8" ht="28" x14ac:dyDescent="0.35">
      <c r="B57" s="96" t="s">
        <v>20128</v>
      </c>
      <c r="C57" s="227"/>
      <c r="D57" s="227"/>
      <c r="E57" s="228"/>
      <c r="F57" s="225">
        <v>24</v>
      </c>
      <c r="G57" s="225"/>
      <c r="H57" s="225">
        <v>24</v>
      </c>
    </row>
    <row r="58" spans="2:8" ht="42" x14ac:dyDescent="0.35">
      <c r="B58" s="97" t="s">
        <v>20129</v>
      </c>
      <c r="C58" s="227"/>
      <c r="D58" s="227"/>
      <c r="E58" s="228"/>
      <c r="F58" s="225"/>
      <c r="G58" s="225"/>
      <c r="H58" s="225"/>
    </row>
    <row r="59" spans="2:8" ht="28" x14ac:dyDescent="0.35">
      <c r="B59" s="96" t="s">
        <v>20130</v>
      </c>
      <c r="C59" s="227"/>
      <c r="D59" s="227"/>
      <c r="E59" s="228"/>
      <c r="F59" s="225">
        <v>8</v>
      </c>
      <c r="G59" s="225"/>
      <c r="H59" s="225">
        <v>8</v>
      </c>
    </row>
    <row r="60" spans="2:8" ht="42" x14ac:dyDescent="0.35">
      <c r="B60" s="97" t="s">
        <v>20131</v>
      </c>
      <c r="C60" s="227"/>
      <c r="D60" s="227"/>
      <c r="E60" s="228"/>
      <c r="F60" s="225"/>
      <c r="G60" s="225"/>
      <c r="H60" s="225"/>
    </row>
    <row r="61" spans="2:8" ht="28" x14ac:dyDescent="0.35">
      <c r="B61" s="96" t="s">
        <v>20132</v>
      </c>
      <c r="C61" s="227"/>
      <c r="D61" s="227"/>
      <c r="E61" s="228"/>
      <c r="F61" s="225">
        <v>52</v>
      </c>
      <c r="G61" s="225"/>
      <c r="H61" s="225">
        <v>52</v>
      </c>
    </row>
    <row r="62" spans="2:8" ht="56" x14ac:dyDescent="0.35">
      <c r="B62" s="97" t="s">
        <v>20133</v>
      </c>
      <c r="C62" s="227"/>
      <c r="D62" s="227"/>
      <c r="E62" s="228"/>
      <c r="F62" s="225"/>
      <c r="G62" s="225"/>
      <c r="H62" s="225"/>
    </row>
    <row r="63" spans="2:8" ht="28" x14ac:dyDescent="0.35">
      <c r="B63" s="96" t="s">
        <v>20134</v>
      </c>
      <c r="C63" s="227"/>
      <c r="D63" s="227"/>
      <c r="E63" s="228"/>
      <c r="F63" s="225">
        <v>24</v>
      </c>
      <c r="G63" s="225"/>
      <c r="H63" s="225">
        <v>24</v>
      </c>
    </row>
    <row r="64" spans="2:8" ht="56" x14ac:dyDescent="0.35">
      <c r="B64" s="97" t="s">
        <v>20135</v>
      </c>
      <c r="C64" s="227"/>
      <c r="D64" s="227"/>
      <c r="E64" s="228"/>
      <c r="F64" s="225"/>
      <c r="G64" s="225"/>
      <c r="H64" s="225"/>
    </row>
    <row r="65" spans="2:8" ht="28" x14ac:dyDescent="0.35">
      <c r="B65" s="96" t="s">
        <v>20136</v>
      </c>
      <c r="C65" s="83"/>
      <c r="D65" s="83"/>
      <c r="E65" s="82"/>
      <c r="F65" s="88">
        <v>841</v>
      </c>
      <c r="G65" s="88"/>
      <c r="H65" s="88"/>
    </row>
    <row r="66" spans="2:8" ht="56" x14ac:dyDescent="0.35">
      <c r="B66" s="97" t="s">
        <v>20135</v>
      </c>
      <c r="C66" s="83"/>
      <c r="D66" s="83"/>
      <c r="E66" s="82"/>
      <c r="F66" s="88"/>
      <c r="G66" s="88"/>
      <c r="H66" s="88"/>
    </row>
    <row r="67" spans="2:8" x14ac:dyDescent="0.35">
      <c r="B67" s="96" t="s">
        <v>20137</v>
      </c>
      <c r="C67" s="83"/>
      <c r="D67" s="83"/>
      <c r="E67" s="82"/>
      <c r="F67" s="201">
        <v>107305</v>
      </c>
      <c r="G67" s="88"/>
      <c r="H67" s="99">
        <v>45329</v>
      </c>
    </row>
    <row r="68" spans="2:8" ht="15" thickBot="1" x14ac:dyDescent="0.4">
      <c r="B68" s="96" t="s">
        <v>20138</v>
      </c>
      <c r="C68" s="83"/>
      <c r="D68" s="83"/>
      <c r="E68" s="82"/>
      <c r="F68" s="202">
        <f>-BS!G33/1000+1</f>
        <v>-66938.137992205011</v>
      </c>
      <c r="G68" s="88"/>
      <c r="H68" s="202">
        <v>-40106</v>
      </c>
    </row>
    <row r="69" spans="2:8" x14ac:dyDescent="0.35">
      <c r="B69" s="96"/>
      <c r="C69" s="83"/>
      <c r="D69" s="83"/>
      <c r="E69" s="82"/>
      <c r="F69" s="88"/>
      <c r="G69" s="88"/>
      <c r="H69" s="88"/>
    </row>
    <row r="70" spans="2:8" ht="15" thickBot="1" x14ac:dyDescent="0.4">
      <c r="B70" s="103" t="s">
        <v>20139</v>
      </c>
      <c r="C70" s="83"/>
      <c r="D70" s="83"/>
      <c r="E70" s="82"/>
      <c r="F70" s="202">
        <f>SUM(F53:F68)</f>
        <v>41450.862007794989</v>
      </c>
      <c r="G70" s="88"/>
      <c r="H70" s="100">
        <v>5449</v>
      </c>
    </row>
    <row r="71" spans="2:8" x14ac:dyDescent="0.35">
      <c r="B71" s="88"/>
      <c r="C71" s="83"/>
      <c r="D71" s="83"/>
      <c r="E71" s="82"/>
      <c r="F71" s="88"/>
      <c r="G71" s="88"/>
      <c r="H71" s="88"/>
    </row>
    <row r="72" spans="2:8" ht="15" thickBot="1" x14ac:dyDescent="0.4">
      <c r="B72" s="103" t="s">
        <v>20140</v>
      </c>
      <c r="C72" s="83"/>
      <c r="D72" s="83"/>
      <c r="E72" s="82"/>
      <c r="F72" s="203">
        <f>F70+F50</f>
        <v>65311.64582749999</v>
      </c>
      <c r="G72" s="88"/>
      <c r="H72" s="104">
        <v>15985</v>
      </c>
    </row>
    <row r="73" spans="2:8" ht="15" thickTop="1" x14ac:dyDescent="0.35"/>
    <row r="74" spans="2:8" x14ac:dyDescent="0.35">
      <c r="F74" s="80">
        <f>F72-F25</f>
        <v>-0.26159250001364853</v>
      </c>
    </row>
    <row r="75" spans="2:8" x14ac:dyDescent="0.35">
      <c r="F75" s="80"/>
    </row>
    <row r="77" spans="2:8" x14ac:dyDescent="0.35">
      <c r="B77" s="229" t="s">
        <v>20141</v>
      </c>
      <c r="C77" s="229"/>
      <c r="D77" s="229"/>
      <c r="E77" s="229"/>
    </row>
    <row r="80" spans="2:8" x14ac:dyDescent="0.35">
      <c r="B80" s="230"/>
      <c r="C80" s="227"/>
      <c r="D80" s="227"/>
      <c r="E80" s="228"/>
      <c r="F80" s="231" t="s">
        <v>20142</v>
      </c>
      <c r="G80" s="231"/>
      <c r="H80" s="231"/>
    </row>
    <row r="81" spans="2:14" ht="15" thickBot="1" x14ac:dyDescent="0.4">
      <c r="B81" s="230"/>
      <c r="C81" s="227"/>
      <c r="D81" s="227"/>
      <c r="E81" s="228"/>
      <c r="F81" s="226" t="s">
        <v>20091</v>
      </c>
      <c r="G81" s="226"/>
      <c r="H81" s="226"/>
    </row>
    <row r="82" spans="2:14" ht="15" thickBot="1" x14ac:dyDescent="0.4">
      <c r="B82" s="96"/>
      <c r="C82" s="83"/>
      <c r="D82" s="84" t="s">
        <v>20092</v>
      </c>
      <c r="E82" s="82"/>
      <c r="F82" s="84">
        <v>2022</v>
      </c>
      <c r="G82" s="85"/>
      <c r="H82" s="86">
        <v>2021</v>
      </c>
    </row>
    <row r="83" spans="2:14" x14ac:dyDescent="0.35">
      <c r="B83" s="106"/>
      <c r="C83" s="83"/>
      <c r="D83" s="83"/>
      <c r="E83" s="82"/>
      <c r="F83" s="88"/>
      <c r="G83" s="88"/>
      <c r="H83" s="88"/>
    </row>
    <row r="84" spans="2:14" x14ac:dyDescent="0.35">
      <c r="B84" s="96" t="s">
        <v>455</v>
      </c>
      <c r="C84" s="83"/>
      <c r="D84" s="83"/>
      <c r="E84" s="82"/>
      <c r="F84" s="210">
        <f>'P&amp;L'!G5/1000</f>
        <v>9644.6041684032953</v>
      </c>
      <c r="G84" s="88"/>
      <c r="H84" s="88" t="s">
        <v>20143</v>
      </c>
      <c r="L84" s="30">
        <v>9644.6041684032953</v>
      </c>
      <c r="N84" s="219">
        <f>(F84-L84)/L84</f>
        <v>0</v>
      </c>
    </row>
    <row r="85" spans="2:14" ht="15" thickBot="1" x14ac:dyDescent="0.4">
      <c r="B85" s="96" t="s">
        <v>20144</v>
      </c>
      <c r="C85" s="83"/>
      <c r="D85" s="83"/>
      <c r="E85" s="82"/>
      <c r="F85" s="202">
        <f>'P&amp;L'!G6/1000</f>
        <v>3443.9363929462224</v>
      </c>
      <c r="G85" s="88"/>
      <c r="H85" s="100">
        <v>1951</v>
      </c>
      <c r="L85" s="30">
        <f>3427.33648239636+17</f>
        <v>3444.3364823963602</v>
      </c>
      <c r="N85" s="219">
        <f t="shared" ref="N85:N104" si="0">(F85-L85)/L85</f>
        <v>-1.1615864250853515E-4</v>
      </c>
    </row>
    <row r="86" spans="2:14" x14ac:dyDescent="0.35">
      <c r="B86" s="96"/>
      <c r="C86" s="83"/>
      <c r="D86" s="83"/>
      <c r="E86" s="82"/>
      <c r="F86" s="201"/>
      <c r="G86" s="88"/>
      <c r="H86" s="88"/>
      <c r="L86" s="30"/>
      <c r="N86" s="219"/>
    </row>
    <row r="87" spans="2:14" ht="15" thickBot="1" x14ac:dyDescent="0.4">
      <c r="B87" s="96" t="s">
        <v>20145</v>
      </c>
      <c r="C87" s="83"/>
      <c r="D87" s="83"/>
      <c r="E87" s="82"/>
      <c r="F87" s="202">
        <f>F84-F85</f>
        <v>6200.6677754570728</v>
      </c>
      <c r="G87" s="88"/>
      <c r="H87" s="100">
        <v>2363</v>
      </c>
      <c r="L87" s="202">
        <f>L84-L85</f>
        <v>6200.267686006935</v>
      </c>
      <c r="N87" s="219">
        <f t="shared" si="0"/>
        <v>6.4527770476865956E-5</v>
      </c>
    </row>
    <row r="88" spans="2:14" x14ac:dyDescent="0.35">
      <c r="B88" s="96"/>
      <c r="C88" s="83"/>
      <c r="D88" s="83"/>
      <c r="E88" s="82"/>
      <c r="F88" s="88"/>
      <c r="G88" s="88"/>
      <c r="H88" s="88"/>
      <c r="L88" s="30"/>
      <c r="N88" s="219"/>
    </row>
    <row r="89" spans="2:14" x14ac:dyDescent="0.35">
      <c r="B89" s="96" t="s">
        <v>20146</v>
      </c>
      <c r="C89" s="83"/>
      <c r="D89" s="83"/>
      <c r="E89" s="82"/>
      <c r="F89" s="204">
        <f>'P&amp;L'!G10/1000</f>
        <v>10788.079618995076</v>
      </c>
      <c r="G89" s="88"/>
      <c r="H89" s="99">
        <v>7316</v>
      </c>
      <c r="L89" s="30">
        <v>10788.079618995076</v>
      </c>
      <c r="N89" s="219">
        <f t="shared" si="0"/>
        <v>0</v>
      </c>
    </row>
    <row r="90" spans="2:14" x14ac:dyDescent="0.35">
      <c r="B90" s="96" t="s">
        <v>20147</v>
      </c>
      <c r="C90" s="83"/>
      <c r="D90" s="83"/>
      <c r="E90" s="82"/>
      <c r="F90" s="204">
        <f>('P&amp;L'!G11+'P&amp;L'!G12)/1000</f>
        <v>18167.722419282407</v>
      </c>
      <c r="G90" s="88"/>
      <c r="H90" s="99">
        <v>7037</v>
      </c>
      <c r="L90" s="30">
        <f>17923.1566244447+245</f>
        <v>18168.156624444699</v>
      </c>
      <c r="N90" s="219">
        <f t="shared" si="0"/>
        <v>-2.3899241473260366E-5</v>
      </c>
    </row>
    <row r="91" spans="2:14" ht="15" thickBot="1" x14ac:dyDescent="0.4">
      <c r="B91" s="96" t="s">
        <v>20148</v>
      </c>
      <c r="C91" s="83"/>
      <c r="D91" s="83"/>
      <c r="E91" s="82"/>
      <c r="F91" s="205">
        <f>'P&amp;L'!G13/1000-4</f>
        <v>4283.2356093845956</v>
      </c>
      <c r="G91" s="88"/>
      <c r="H91" s="100">
        <v>1750</v>
      </c>
      <c r="L91" s="30">
        <v>4283.2356093845956</v>
      </c>
      <c r="N91" s="219">
        <f t="shared" si="0"/>
        <v>0</v>
      </c>
    </row>
    <row r="92" spans="2:14" x14ac:dyDescent="0.35">
      <c r="B92" s="96"/>
      <c r="C92" s="83"/>
      <c r="D92" s="83"/>
      <c r="E92" s="82"/>
      <c r="F92" s="204"/>
      <c r="G92" s="88"/>
      <c r="H92" s="88"/>
      <c r="L92" s="30"/>
      <c r="N92" s="219"/>
    </row>
    <row r="93" spans="2:14" ht="15" thickBot="1" x14ac:dyDescent="0.4">
      <c r="B93" s="101" t="s">
        <v>20149</v>
      </c>
      <c r="C93" s="83"/>
      <c r="D93" s="83"/>
      <c r="E93" s="82"/>
      <c r="F93" s="205">
        <f>SUM(F89:F91)</f>
        <v>33239.03764766208</v>
      </c>
      <c r="G93" s="88"/>
      <c r="H93" s="100">
        <v>16103</v>
      </c>
      <c r="L93" s="205">
        <f>SUM(L89:L91)</f>
        <v>33239.471852824368</v>
      </c>
      <c r="N93" s="219">
        <f t="shared" si="0"/>
        <v>-1.3062938069850417E-5</v>
      </c>
    </row>
    <row r="94" spans="2:14" x14ac:dyDescent="0.35">
      <c r="B94" s="96"/>
      <c r="C94" s="83"/>
      <c r="D94" s="83"/>
      <c r="E94" s="82"/>
      <c r="F94" s="88"/>
      <c r="G94" s="88"/>
      <c r="H94" s="88"/>
      <c r="L94" s="30"/>
      <c r="N94" s="219"/>
    </row>
    <row r="95" spans="2:14" x14ac:dyDescent="0.35">
      <c r="B95" s="96" t="s">
        <v>20150</v>
      </c>
      <c r="C95" s="83"/>
      <c r="D95" s="83"/>
      <c r="E95" s="82"/>
      <c r="F95" s="206">
        <f>F93-F87</f>
        <v>27038.369872205007</v>
      </c>
      <c r="G95" s="88"/>
      <c r="H95" s="99">
        <v>13740</v>
      </c>
      <c r="I95" s="107"/>
      <c r="L95" s="206">
        <f>L93-L87</f>
        <v>27039.204166817435</v>
      </c>
      <c r="N95" s="219">
        <f t="shared" si="0"/>
        <v>-3.0854998811405166E-5</v>
      </c>
    </row>
    <row r="96" spans="2:14" x14ac:dyDescent="0.35">
      <c r="B96" s="96"/>
      <c r="C96" s="83"/>
      <c r="D96" s="83"/>
      <c r="E96" s="82"/>
      <c r="F96" s="88"/>
      <c r="G96" s="88"/>
      <c r="H96" s="88"/>
      <c r="L96" s="30"/>
      <c r="N96" s="219"/>
    </row>
    <row r="97" spans="2:14" x14ac:dyDescent="0.35">
      <c r="B97" s="96" t="s">
        <v>20151</v>
      </c>
      <c r="C97" s="83"/>
      <c r="D97" s="83"/>
      <c r="E97" s="82"/>
      <c r="F97" s="207">
        <f>-'P&amp;L'!G23/1000</f>
        <v>206.08199000000002</v>
      </c>
      <c r="G97" s="88"/>
      <c r="H97" s="88">
        <v>129</v>
      </c>
      <c r="L97" s="30">
        <v>206.08199000000002</v>
      </c>
      <c r="N97" s="219">
        <f t="shared" si="0"/>
        <v>0</v>
      </c>
    </row>
    <row r="98" spans="2:14" ht="28.5" thickBot="1" x14ac:dyDescent="0.4">
      <c r="B98" s="96" t="s">
        <v>20152</v>
      </c>
      <c r="C98" s="83"/>
      <c r="D98" s="83" t="s">
        <v>20153</v>
      </c>
      <c r="E98" s="82"/>
      <c r="F98" s="88">
        <v>0</v>
      </c>
      <c r="G98" s="88"/>
      <c r="H98" s="88" t="s">
        <v>20098</v>
      </c>
      <c r="L98" s="30">
        <v>0</v>
      </c>
      <c r="N98" s="219"/>
    </row>
    <row r="99" spans="2:14" x14ac:dyDescent="0.35">
      <c r="B99" s="96"/>
      <c r="C99" s="83"/>
      <c r="D99" s="83"/>
      <c r="E99" s="82"/>
      <c r="F99" s="108"/>
      <c r="G99" s="88"/>
      <c r="H99" s="108"/>
      <c r="L99" s="30"/>
      <c r="N99" s="219"/>
    </row>
    <row r="100" spans="2:14" ht="15" thickBot="1" x14ac:dyDescent="0.4">
      <c r="B100" s="96" t="s">
        <v>20154</v>
      </c>
      <c r="C100" s="83"/>
      <c r="D100" s="83">
        <v>8</v>
      </c>
      <c r="E100" s="82"/>
      <c r="F100" s="109">
        <v>0</v>
      </c>
      <c r="G100" s="88"/>
      <c r="H100" s="109">
        <v>47</v>
      </c>
      <c r="L100" s="30">
        <v>0</v>
      </c>
      <c r="N100" s="219"/>
    </row>
    <row r="101" spans="2:14" x14ac:dyDescent="0.35">
      <c r="B101" s="96"/>
      <c r="C101" s="83"/>
      <c r="D101" s="83"/>
      <c r="E101" s="82"/>
      <c r="F101" s="88"/>
      <c r="G101" s="88"/>
      <c r="H101" s="88"/>
      <c r="L101" s="30"/>
      <c r="N101" s="219"/>
    </row>
    <row r="102" spans="2:14" ht="15" thickBot="1" x14ac:dyDescent="0.4">
      <c r="B102" s="96" t="s">
        <v>20155</v>
      </c>
      <c r="C102" s="83"/>
      <c r="D102" s="83"/>
      <c r="E102" s="82"/>
      <c r="F102" s="208">
        <f>F95-F97</f>
        <v>26832.287882205008</v>
      </c>
      <c r="G102" s="88"/>
      <c r="H102" s="110" t="s">
        <v>20156</v>
      </c>
      <c r="L102" s="217">
        <f>L95-L97</f>
        <v>26833.122176817436</v>
      </c>
      <c r="N102" s="219">
        <f t="shared" si="0"/>
        <v>-3.1091969355294971E-5</v>
      </c>
    </row>
    <row r="103" spans="2:14" ht="15" thickTop="1" x14ac:dyDescent="0.35">
      <c r="B103" s="96"/>
      <c r="C103" s="83"/>
      <c r="D103" s="83"/>
      <c r="E103" s="82"/>
      <c r="F103" s="88"/>
      <c r="G103" s="88"/>
      <c r="H103" s="88"/>
      <c r="L103" s="30"/>
      <c r="N103" s="219"/>
    </row>
    <row r="104" spans="2:14" ht="15" thickBot="1" x14ac:dyDescent="0.4">
      <c r="B104" s="101" t="s">
        <v>20157</v>
      </c>
      <c r="C104" s="83"/>
      <c r="D104" s="83"/>
      <c r="E104" s="82"/>
      <c r="F104" s="208">
        <f>F102</f>
        <v>26832.287882205008</v>
      </c>
      <c r="G104" s="88"/>
      <c r="H104" s="110" t="s">
        <v>20156</v>
      </c>
      <c r="L104" s="217">
        <f>L102</f>
        <v>26833.122176817436</v>
      </c>
      <c r="N104" s="219">
        <f t="shared" si="0"/>
        <v>-3.1091969355294971E-5</v>
      </c>
    </row>
    <row r="105" spans="2:14" ht="15" thickTop="1" x14ac:dyDescent="0.35">
      <c r="B105" s="111"/>
      <c r="L105" s="30"/>
    </row>
    <row r="106" spans="2:14" x14ac:dyDescent="0.35">
      <c r="F106" s="31"/>
      <c r="L106" s="30"/>
    </row>
    <row r="107" spans="2:14" x14ac:dyDescent="0.35">
      <c r="L107" s="30"/>
    </row>
    <row r="108" spans="2:14" x14ac:dyDescent="0.35">
      <c r="B108" s="112" t="s">
        <v>20158</v>
      </c>
      <c r="C108" s="229" t="s">
        <v>20159</v>
      </c>
      <c r="D108" s="229"/>
      <c r="E108" s="229"/>
      <c r="L108" s="30"/>
    </row>
    <row r="109" spans="2:14" x14ac:dyDescent="0.35">
      <c r="B109" s="81"/>
      <c r="L109" s="30"/>
    </row>
    <row r="110" spans="2:14" ht="15" thickBot="1" x14ac:dyDescent="0.4">
      <c r="B110" s="96"/>
      <c r="C110" s="105"/>
      <c r="D110" s="226" t="s">
        <v>20160</v>
      </c>
      <c r="E110" s="226"/>
      <c r="F110" s="226"/>
      <c r="L110" s="30"/>
    </row>
    <row r="111" spans="2:14" ht="15" thickBot="1" x14ac:dyDescent="0.4">
      <c r="B111" s="96"/>
      <c r="C111" s="105"/>
      <c r="D111" s="84">
        <v>2022</v>
      </c>
      <c r="E111" s="105"/>
      <c r="F111" s="86">
        <v>2021</v>
      </c>
    </row>
    <row r="112" spans="2:14" x14ac:dyDescent="0.35">
      <c r="B112" s="96"/>
      <c r="C112" s="82"/>
      <c r="D112" s="82"/>
      <c r="E112" s="82"/>
      <c r="F112" s="82"/>
    </row>
    <row r="113" spans="2:6" x14ac:dyDescent="0.35">
      <c r="B113" s="96" t="s">
        <v>20161</v>
      </c>
      <c r="C113" s="96"/>
      <c r="D113" s="113">
        <f>('GL 12.22'!N50+'GL 12.22'!N462+'GL 12.22'!N463)/1000</f>
        <v>1009.494</v>
      </c>
      <c r="E113" s="82"/>
      <c r="F113" s="82" t="s">
        <v>20162</v>
      </c>
    </row>
    <row r="114" spans="2:6" x14ac:dyDescent="0.35">
      <c r="B114" s="96" t="s">
        <v>20163</v>
      </c>
      <c r="C114" s="96"/>
      <c r="D114" s="98">
        <f>881846.73/1000</f>
        <v>881.84672999999998</v>
      </c>
      <c r="E114" s="82"/>
      <c r="F114" s="82">
        <v>155</v>
      </c>
    </row>
    <row r="115" spans="2:6" ht="15" thickBot="1" x14ac:dyDescent="0.4">
      <c r="B115" s="96" t="s">
        <v>20164</v>
      </c>
      <c r="C115" s="96"/>
      <c r="D115" s="114">
        <f>'GL 12.22'!N207/1000-1</f>
        <v>5.5690900000000001</v>
      </c>
      <c r="E115" s="82"/>
      <c r="F115" s="91">
        <v>45</v>
      </c>
    </row>
    <row r="116" spans="2:6" x14ac:dyDescent="0.35">
      <c r="B116" s="96"/>
      <c r="C116" s="96"/>
      <c r="D116" s="82"/>
      <c r="E116" s="82"/>
      <c r="F116" s="82"/>
    </row>
    <row r="117" spans="2:6" ht="15" thickBot="1" x14ac:dyDescent="0.4">
      <c r="B117" s="96"/>
      <c r="C117" s="96"/>
      <c r="D117" s="115">
        <f>SUM(D113:D115)</f>
        <v>1896.9098199999999</v>
      </c>
      <c r="E117" s="82"/>
      <c r="F117" s="94" t="s">
        <v>20165</v>
      </c>
    </row>
    <row r="118" spans="2:6" ht="15" thickTop="1" x14ac:dyDescent="0.35">
      <c r="B118" s="81"/>
    </row>
    <row r="119" spans="2:6" x14ac:dyDescent="0.35">
      <c r="B119" s="81"/>
    </row>
    <row r="120" spans="2:6" x14ac:dyDescent="0.35">
      <c r="B120" s="112" t="s">
        <v>20166</v>
      </c>
      <c r="C120" s="229" t="s">
        <v>20167</v>
      </c>
      <c r="D120" s="229"/>
      <c r="E120" s="229"/>
    </row>
    <row r="121" spans="2:6" x14ac:dyDescent="0.35">
      <c r="B121" s="112"/>
    </row>
    <row r="122" spans="2:6" ht="15" thickBot="1" x14ac:dyDescent="0.4">
      <c r="B122" s="96"/>
      <c r="C122" s="105"/>
      <c r="D122" s="226" t="s">
        <v>20160</v>
      </c>
      <c r="E122" s="226"/>
      <c r="F122" s="226"/>
    </row>
    <row r="123" spans="2:6" ht="15" thickBot="1" x14ac:dyDescent="0.4">
      <c r="B123" s="96"/>
      <c r="C123" s="105"/>
      <c r="D123" s="84">
        <v>2022</v>
      </c>
      <c r="E123" s="105"/>
      <c r="F123" s="86">
        <v>2021</v>
      </c>
    </row>
    <row r="124" spans="2:6" x14ac:dyDescent="0.35">
      <c r="B124" s="96"/>
      <c r="C124" s="96"/>
      <c r="D124" s="82"/>
      <c r="E124" s="82"/>
      <c r="F124" s="82"/>
    </row>
    <row r="125" spans="2:6" x14ac:dyDescent="0.35">
      <c r="B125" s="96" t="s">
        <v>20168</v>
      </c>
      <c r="C125" s="96"/>
      <c r="D125" s="87">
        <v>5168</v>
      </c>
      <c r="E125" s="82"/>
      <c r="F125" s="82" t="s">
        <v>20169</v>
      </c>
    </row>
    <row r="126" spans="2:6" ht="15" thickBot="1" x14ac:dyDescent="0.4">
      <c r="B126" s="96" t="s">
        <v>502</v>
      </c>
      <c r="C126" s="96"/>
      <c r="D126" s="90">
        <v>597</v>
      </c>
      <c r="E126" s="82"/>
      <c r="F126" s="91">
        <v>798</v>
      </c>
    </row>
    <row r="127" spans="2:6" x14ac:dyDescent="0.35">
      <c r="B127" s="96"/>
      <c r="C127" s="96"/>
      <c r="D127" s="82"/>
      <c r="E127" s="82"/>
      <c r="F127" s="82"/>
    </row>
    <row r="128" spans="2:6" ht="15" thickBot="1" x14ac:dyDescent="0.4">
      <c r="B128" s="96"/>
      <c r="C128" s="96"/>
      <c r="D128" s="116">
        <f>D125+D126</f>
        <v>5765</v>
      </c>
      <c r="E128" s="82"/>
      <c r="F128" s="94" t="s">
        <v>20170</v>
      </c>
    </row>
    <row r="129" ht="15" thickTop="1" x14ac:dyDescent="0.35"/>
  </sheetData>
  <mergeCells count="49">
    <mergeCell ref="C108:E108"/>
    <mergeCell ref="D110:F110"/>
    <mergeCell ref="C120:E120"/>
    <mergeCell ref="D122:F122"/>
    <mergeCell ref="B77:E77"/>
    <mergeCell ref="B80:B81"/>
    <mergeCell ref="C80:C81"/>
    <mergeCell ref="D80:D81"/>
    <mergeCell ref="E80:E81"/>
    <mergeCell ref="F80:H80"/>
    <mergeCell ref="F81:H81"/>
    <mergeCell ref="H63:H64"/>
    <mergeCell ref="C61:C62"/>
    <mergeCell ref="D61:D62"/>
    <mergeCell ref="E61:E62"/>
    <mergeCell ref="F61:F62"/>
    <mergeCell ref="G61:G62"/>
    <mergeCell ref="H61:H62"/>
    <mergeCell ref="C63:C64"/>
    <mergeCell ref="D63:D64"/>
    <mergeCell ref="E63:E64"/>
    <mergeCell ref="F63:F64"/>
    <mergeCell ref="G63:G64"/>
    <mergeCell ref="H59:H60"/>
    <mergeCell ref="C57:C58"/>
    <mergeCell ref="D57:D58"/>
    <mergeCell ref="E57:E58"/>
    <mergeCell ref="F57:F58"/>
    <mergeCell ref="G57:G58"/>
    <mergeCell ref="H57:H58"/>
    <mergeCell ref="C59:C60"/>
    <mergeCell ref="D59:D60"/>
    <mergeCell ref="E59:E60"/>
    <mergeCell ref="F59:F60"/>
    <mergeCell ref="G59:G60"/>
    <mergeCell ref="H55:H56"/>
    <mergeCell ref="F3:H3"/>
    <mergeCell ref="F31:H31"/>
    <mergeCell ref="C53:C54"/>
    <mergeCell ref="D53:D54"/>
    <mergeCell ref="E53:E54"/>
    <mergeCell ref="F53:F54"/>
    <mergeCell ref="G53:G54"/>
    <mergeCell ref="H53:H54"/>
    <mergeCell ref="C55:C56"/>
    <mergeCell ref="D55:D56"/>
    <mergeCell ref="E55:E56"/>
    <mergeCell ref="F55:F56"/>
    <mergeCell ref="G55:G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43D5-150D-423D-99C4-D3FBBAF99739}">
  <dimension ref="A4:H43"/>
  <sheetViews>
    <sheetView rightToLeft="1" topLeftCell="A4" workbookViewId="0">
      <selection activeCell="E43" sqref="E43"/>
    </sheetView>
  </sheetViews>
  <sheetFormatPr defaultColWidth="8.7265625" defaultRowHeight="14" x14ac:dyDescent="0.3"/>
  <cols>
    <col min="1" max="1" width="62.7265625" style="117" bestFit="1" customWidth="1"/>
    <col min="2" max="2" width="11.26953125" style="117" bestFit="1" customWidth="1"/>
    <col min="3" max="4" width="11" style="117" bestFit="1" customWidth="1"/>
    <col min="5" max="5" width="7.7265625" style="117" bestFit="1" customWidth="1"/>
    <col min="6" max="6" width="17.7265625" style="117" bestFit="1" customWidth="1"/>
    <col min="7" max="7" width="17.26953125" style="117" bestFit="1" customWidth="1"/>
    <col min="8" max="8" width="17.7265625" style="117" bestFit="1" customWidth="1"/>
    <col min="9" max="16384" width="8.7265625" style="117"/>
  </cols>
  <sheetData>
    <row r="4" spans="1:8" x14ac:dyDescent="0.3">
      <c r="B4" s="126">
        <v>2021</v>
      </c>
      <c r="C4" s="126">
        <v>2022</v>
      </c>
      <c r="D4" s="126" t="s">
        <v>20205</v>
      </c>
      <c r="E4" s="126"/>
      <c r="F4" s="126"/>
      <c r="G4" s="126"/>
      <c r="H4" s="126"/>
    </row>
    <row r="5" spans="1:8" x14ac:dyDescent="0.3">
      <c r="A5" s="127" t="s">
        <v>20206</v>
      </c>
    </row>
    <row r="6" spans="1:8" ht="14.5" x14ac:dyDescent="0.35">
      <c r="A6" s="128" t="s">
        <v>20155</v>
      </c>
      <c r="B6" s="118">
        <v>13658</v>
      </c>
      <c r="C6" s="118">
        <f>-'P&amp;L'!G27/1000</f>
        <v>26836.287882205004</v>
      </c>
      <c r="D6" s="118">
        <f>-C6</f>
        <v>-26836.287882205004</v>
      </c>
    </row>
    <row r="7" spans="1:8" ht="14.5" x14ac:dyDescent="0.35">
      <c r="A7" s="128"/>
      <c r="B7" s="118"/>
      <c r="C7" s="118"/>
      <c r="D7" s="118"/>
    </row>
    <row r="8" spans="1:8" ht="14.5" x14ac:dyDescent="0.35">
      <c r="A8" s="129" t="s">
        <v>20207</v>
      </c>
      <c r="B8" s="118"/>
      <c r="C8" s="118"/>
      <c r="D8" s="118"/>
    </row>
    <row r="9" spans="1:8" ht="14.5" x14ac:dyDescent="0.35">
      <c r="A9" s="129" t="s">
        <v>470</v>
      </c>
      <c r="B9" s="118">
        <v>0</v>
      </c>
      <c r="C9" s="118">
        <f>Report!F9</f>
        <v>20299</v>
      </c>
      <c r="D9" s="118">
        <f>C9-B9</f>
        <v>20299</v>
      </c>
    </row>
    <row r="10" spans="1:8" ht="14.5" x14ac:dyDescent="0.35">
      <c r="A10" s="129" t="s">
        <v>20208</v>
      </c>
      <c r="B10" s="118">
        <f>-218546/1000</f>
        <v>-218.54599999999999</v>
      </c>
      <c r="C10" s="130">
        <f>SUM('GL 12.22'!N59:N63)/1000</f>
        <v>-370.62099999999998</v>
      </c>
      <c r="D10" s="130">
        <f>-1*(C10-B10)</f>
        <v>152.07499999999999</v>
      </c>
    </row>
    <row r="11" spans="1:8" ht="14.5" x14ac:dyDescent="0.35">
      <c r="A11" s="129" t="s">
        <v>20209</v>
      </c>
      <c r="B11" s="118">
        <v>-1732</v>
      </c>
      <c r="C11" s="118">
        <f>'GL 12.22'!N500/1000</f>
        <v>-2209.7244100000003</v>
      </c>
      <c r="D11" s="118">
        <f>-1*(C11-B11)</f>
        <v>477.72441000000026</v>
      </c>
    </row>
    <row r="12" spans="1:8" ht="14.5" x14ac:dyDescent="0.35">
      <c r="A12" s="129" t="s">
        <v>20210</v>
      </c>
      <c r="B12" s="118">
        <v>3000</v>
      </c>
      <c r="C12" s="118">
        <f>BS!G6/1000</f>
        <v>4356.12601</v>
      </c>
      <c r="D12" s="120">
        <f>-1*(C12-B12)</f>
        <v>-1356.12601</v>
      </c>
    </row>
    <row r="13" spans="1:8" ht="14.5" x14ac:dyDescent="0.35">
      <c r="A13" s="129" t="s">
        <v>20211</v>
      </c>
      <c r="B13" s="118">
        <v>0</v>
      </c>
      <c r="C13" s="118">
        <v>0</v>
      </c>
      <c r="D13" s="120">
        <f t="shared" ref="D13:D14" si="0">C13-B13</f>
        <v>0</v>
      </c>
    </row>
    <row r="14" spans="1:8" ht="14.5" x14ac:dyDescent="0.35">
      <c r="A14" s="131" t="s">
        <v>20212</v>
      </c>
      <c r="B14" s="118">
        <v>0</v>
      </c>
      <c r="C14" s="118">
        <v>0</v>
      </c>
      <c r="D14" s="120">
        <f t="shared" si="0"/>
        <v>0</v>
      </c>
    </row>
    <row r="15" spans="1:8" ht="14.5" x14ac:dyDescent="0.35">
      <c r="A15" s="129" t="s">
        <v>20213</v>
      </c>
      <c r="B15" s="118">
        <v>498</v>
      </c>
      <c r="C15" s="130">
        <f>BS!G7/1000-CF!C16</f>
        <v>1897.9094057060765</v>
      </c>
      <c r="D15" s="120">
        <f>-1*(C15-B15)</f>
        <v>-1399.9094057060765</v>
      </c>
    </row>
    <row r="16" spans="1:8" ht="14.5" x14ac:dyDescent="0.35">
      <c r="A16" s="131" t="s">
        <v>20214</v>
      </c>
      <c r="B16" s="118">
        <v>1954</v>
      </c>
      <c r="C16" s="130">
        <f>Report!F13+Report!F21</f>
        <v>5279.1294942939239</v>
      </c>
      <c r="D16" s="120">
        <f>-1*(C16-B16)</f>
        <v>-3325.1294942939239</v>
      </c>
    </row>
    <row r="17" spans="1:4" ht="14.5" x14ac:dyDescent="0.35">
      <c r="A17" s="129" t="s">
        <v>20215</v>
      </c>
      <c r="B17" s="118">
        <v>-526</v>
      </c>
      <c r="C17" s="118">
        <f>BS!G18/1000</f>
        <v>-1051.5264699999998</v>
      </c>
      <c r="D17" s="120">
        <f>-1*(C17-B17)</f>
        <v>525.52646999999979</v>
      </c>
    </row>
    <row r="18" spans="1:4" ht="14.5" x14ac:dyDescent="0.35">
      <c r="A18" s="129" t="s">
        <v>20216</v>
      </c>
      <c r="B18" s="118">
        <v>-2357</v>
      </c>
      <c r="C18" s="118">
        <f>Report!F39</f>
        <v>5087.5441753875393</v>
      </c>
      <c r="D18" s="120">
        <f>-1*(C18-B18)</f>
        <v>-7444.5441753875393</v>
      </c>
    </row>
    <row r="19" spans="1:4" ht="14.5" x14ac:dyDescent="0.35">
      <c r="A19" s="129" t="s">
        <v>20217</v>
      </c>
      <c r="B19" s="118">
        <v>-4743</v>
      </c>
      <c r="C19" s="118">
        <f>(BS!G22+BS!G27)/1000</f>
        <v>-14165.331556817462</v>
      </c>
      <c r="D19" s="120">
        <f>-1*(C19-B19)</f>
        <v>9422.3315568174621</v>
      </c>
    </row>
    <row r="20" spans="1:4" ht="14.5" x14ac:dyDescent="0.35">
      <c r="A20" s="132"/>
      <c r="B20" s="118"/>
      <c r="C20" s="118"/>
      <c r="D20" s="118"/>
    </row>
    <row r="21" spans="1:4" ht="14.5" x14ac:dyDescent="0.35">
      <c r="A21" s="129" t="s">
        <v>20218</v>
      </c>
      <c r="B21" s="118"/>
      <c r="C21" s="118"/>
      <c r="D21" s="118">
        <f>SUM(D5:D20)</f>
        <v>-9485.3395307750798</v>
      </c>
    </row>
    <row r="22" spans="1:4" ht="14.5" x14ac:dyDescent="0.35">
      <c r="A22" s="129"/>
      <c r="B22" s="118"/>
      <c r="C22" s="118"/>
      <c r="D22" s="118"/>
    </row>
    <row r="23" spans="1:4" ht="14.5" x14ac:dyDescent="0.35">
      <c r="A23" s="133" t="s">
        <v>20219</v>
      </c>
      <c r="B23" s="118"/>
      <c r="C23" s="118"/>
      <c r="D23" s="118"/>
    </row>
    <row r="24" spans="1:4" ht="14.5" x14ac:dyDescent="0.35">
      <c r="A24" s="129"/>
      <c r="B24" s="118"/>
      <c r="C24" s="118"/>
      <c r="D24" s="118"/>
    </row>
    <row r="25" spans="1:4" ht="14.5" x14ac:dyDescent="0.35">
      <c r="A25" s="129" t="s">
        <v>20220</v>
      </c>
      <c r="B25" s="118">
        <v>532</v>
      </c>
      <c r="C25" s="130">
        <v>416</v>
      </c>
      <c r="D25" s="118">
        <f>C25-B25</f>
        <v>-116</v>
      </c>
    </row>
    <row r="26" spans="1:4" ht="14.5" x14ac:dyDescent="0.35">
      <c r="A26" s="129"/>
      <c r="B26" s="118"/>
      <c r="C26" s="118"/>
      <c r="D26" s="118"/>
    </row>
    <row r="27" spans="1:4" ht="14.5" x14ac:dyDescent="0.35">
      <c r="A27" s="129" t="s">
        <v>20221</v>
      </c>
      <c r="B27" s="118"/>
      <c r="C27" s="118"/>
      <c r="D27" s="118">
        <f>SUM(D25:D25)</f>
        <v>-116</v>
      </c>
    </row>
    <row r="28" spans="1:4" ht="14.5" x14ac:dyDescent="0.35">
      <c r="A28" s="129"/>
      <c r="B28" s="118"/>
      <c r="C28" s="118"/>
      <c r="D28" s="118"/>
    </row>
    <row r="29" spans="1:4" ht="14.5" x14ac:dyDescent="0.35">
      <c r="A29" s="133" t="s">
        <v>20222</v>
      </c>
      <c r="B29" s="118"/>
      <c r="C29" s="118"/>
      <c r="D29" s="118"/>
    </row>
    <row r="30" spans="1:4" ht="14.5" x14ac:dyDescent="0.35">
      <c r="A30" s="129"/>
      <c r="B30" s="118"/>
      <c r="C30" s="118"/>
      <c r="D30" s="118"/>
    </row>
    <row r="31" spans="1:4" ht="14.5" x14ac:dyDescent="0.35">
      <c r="A31" s="129" t="s">
        <v>20223</v>
      </c>
      <c r="B31" s="118">
        <v>-43823</v>
      </c>
      <c r="C31" s="134"/>
      <c r="D31" s="134"/>
    </row>
    <row r="32" spans="1:4" ht="14.5" x14ac:dyDescent="0.35">
      <c r="A32" s="129" t="s">
        <v>20224</v>
      </c>
      <c r="B32" s="118">
        <v>0</v>
      </c>
      <c r="C32" s="134"/>
      <c r="D32" s="134"/>
    </row>
    <row r="33" spans="1:4" ht="14.5" x14ac:dyDescent="0.35">
      <c r="A33" s="129" t="s">
        <v>20225</v>
      </c>
      <c r="B33" s="118">
        <v>-1259</v>
      </c>
      <c r="C33" s="134"/>
      <c r="D33" s="134"/>
    </row>
    <row r="34" spans="1:4" ht="14.5" x14ac:dyDescent="0.35">
      <c r="A34" s="129" t="s">
        <v>20226</v>
      </c>
      <c r="B34" s="118"/>
      <c r="C34" s="118"/>
      <c r="D34" s="118">
        <f>SUM(D31:D33)</f>
        <v>0</v>
      </c>
    </row>
    <row r="35" spans="1:4" ht="14.5" x14ac:dyDescent="0.35">
      <c r="A35" s="129"/>
      <c r="B35" s="118"/>
      <c r="C35" s="118"/>
      <c r="D35" s="118"/>
    </row>
    <row r="36" spans="1:4" ht="14.5" x14ac:dyDescent="0.35">
      <c r="A36" s="129" t="s">
        <v>20227</v>
      </c>
      <c r="B36" s="118"/>
      <c r="C36" s="118"/>
      <c r="D36" s="118">
        <f>D34+D27+D21</f>
        <v>-9601.3395307750798</v>
      </c>
    </row>
    <row r="37" spans="1:4" ht="14.5" x14ac:dyDescent="0.35">
      <c r="A37" s="129" t="s">
        <v>20228</v>
      </c>
      <c r="B37" s="118"/>
      <c r="C37" s="118"/>
      <c r="D37" s="118">
        <v>10218</v>
      </c>
    </row>
    <row r="38" spans="1:4" ht="14.5" x14ac:dyDescent="0.35">
      <c r="A38" s="129"/>
      <c r="B38" s="118"/>
      <c r="C38" s="118"/>
      <c r="D38" s="118"/>
    </row>
    <row r="39" spans="1:4" ht="14.5" x14ac:dyDescent="0.35">
      <c r="A39" s="129" t="s">
        <v>20229</v>
      </c>
      <c r="B39" s="118"/>
      <c r="C39" s="118"/>
      <c r="D39" s="118">
        <f>D37-D36</f>
        <v>19819.33953077508</v>
      </c>
    </row>
    <row r="40" spans="1:4" ht="14.5" x14ac:dyDescent="0.35">
      <c r="A40" s="132"/>
      <c r="B40" s="118"/>
      <c r="C40" s="118"/>
      <c r="D40" s="118"/>
    </row>
    <row r="41" spans="1:4" ht="14.5" x14ac:dyDescent="0.35">
      <c r="A41" s="135" t="s">
        <v>20230</v>
      </c>
      <c r="B41" s="130">
        <v>253</v>
      </c>
      <c r="C41" s="118">
        <f>Report!F18</f>
        <v>247.04371</v>
      </c>
      <c r="D41" s="120">
        <f>C41-B41</f>
        <v>-5.9562899999999956</v>
      </c>
    </row>
    <row r="42" spans="1:4" x14ac:dyDescent="0.3">
      <c r="A42" s="132"/>
    </row>
    <row r="43" spans="1:4" x14ac:dyDescent="0.3">
      <c r="A43" s="135" t="s">
        <v>20231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3101-8336-4C6B-A503-97A293F47166}">
  <dimension ref="A5:X34"/>
  <sheetViews>
    <sheetView topLeftCell="H9" workbookViewId="0">
      <selection activeCell="W17" sqref="W17"/>
    </sheetView>
  </sheetViews>
  <sheetFormatPr defaultColWidth="8.7265625" defaultRowHeight="14" x14ac:dyDescent="0.3"/>
  <cols>
    <col min="1" max="1" width="22.7265625" style="151" customWidth="1"/>
    <col min="2" max="7" width="8.7265625" style="151"/>
    <col min="8" max="8" width="10" style="151" bestFit="1" customWidth="1"/>
    <col min="9" max="13" width="8.7265625" style="151"/>
    <col min="14" max="14" width="11.7265625" style="151" bestFit="1" customWidth="1"/>
    <col min="15" max="16" width="8.7265625" style="151"/>
    <col min="17" max="17" width="11.26953125" style="151" bestFit="1" customWidth="1"/>
    <col min="18" max="18" width="8.7265625" style="151"/>
    <col min="19" max="19" width="11.54296875" style="151" customWidth="1"/>
    <col min="20" max="20" width="8.7265625" style="151"/>
    <col min="21" max="21" width="9" style="151" bestFit="1" customWidth="1"/>
    <col min="22" max="16384" width="8.7265625" style="151"/>
  </cols>
  <sheetData>
    <row r="5" spans="1:24" ht="35" thickBot="1" x14ac:dyDescent="0.35">
      <c r="A5" s="148"/>
      <c r="B5" s="149"/>
      <c r="C5" s="150" t="s">
        <v>20185</v>
      </c>
      <c r="D5" s="149"/>
      <c r="E5" s="150" t="s">
        <v>20186</v>
      </c>
      <c r="F5" s="149"/>
      <c r="G5" s="150" t="s">
        <v>20187</v>
      </c>
      <c r="H5" s="149"/>
      <c r="I5" s="150" t="s">
        <v>20188</v>
      </c>
      <c r="J5" s="149"/>
      <c r="K5" s="150" t="s">
        <v>20189</v>
      </c>
      <c r="L5" s="149"/>
      <c r="M5" s="150" t="s">
        <v>20190</v>
      </c>
      <c r="N5" s="149"/>
      <c r="O5" s="150" t="s">
        <v>20191</v>
      </c>
      <c r="P5" s="149"/>
      <c r="Q5" s="149" t="s">
        <v>20192</v>
      </c>
      <c r="R5" s="149"/>
      <c r="S5" s="149" t="s">
        <v>20193</v>
      </c>
      <c r="T5" s="149"/>
      <c r="U5" s="149" t="s">
        <v>20194</v>
      </c>
    </row>
    <row r="6" spans="1:24" ht="14.5" thickBot="1" x14ac:dyDescent="0.35">
      <c r="A6" s="148"/>
      <c r="B6" s="149"/>
      <c r="C6" s="150" t="s">
        <v>20195</v>
      </c>
      <c r="D6" s="149"/>
      <c r="E6" s="150" t="s">
        <v>20195</v>
      </c>
      <c r="F6" s="149"/>
      <c r="G6" s="149" t="s">
        <v>20195</v>
      </c>
      <c r="H6" s="149"/>
      <c r="I6" s="150" t="s">
        <v>20195</v>
      </c>
      <c r="J6" s="149"/>
      <c r="K6" s="150" t="s">
        <v>20195</v>
      </c>
      <c r="L6" s="149"/>
      <c r="M6" s="150" t="s">
        <v>20195</v>
      </c>
      <c r="N6" s="149"/>
      <c r="O6" s="150" t="s">
        <v>20195</v>
      </c>
      <c r="P6" s="149"/>
      <c r="Q6" s="150" t="s">
        <v>20196</v>
      </c>
      <c r="R6" s="152"/>
      <c r="S6" s="150" t="s">
        <v>20197</v>
      </c>
      <c r="T6" s="149"/>
      <c r="U6" s="150" t="s">
        <v>20198</v>
      </c>
    </row>
    <row r="7" spans="1:24" x14ac:dyDescent="0.3">
      <c r="A7" s="148"/>
      <c r="B7" s="149"/>
      <c r="C7" s="153"/>
      <c r="D7" s="153"/>
      <c r="E7" s="153"/>
      <c r="F7" s="153"/>
      <c r="G7" s="154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</row>
    <row r="8" spans="1:24" ht="14.5" thickBot="1" x14ac:dyDescent="0.35">
      <c r="A8" s="148" t="s">
        <v>20199</v>
      </c>
      <c r="B8" s="148"/>
      <c r="C8" s="124">
        <v>61</v>
      </c>
      <c r="D8" s="153"/>
      <c r="E8" s="124">
        <v>51</v>
      </c>
      <c r="F8" s="153"/>
      <c r="G8" s="124">
        <v>24</v>
      </c>
      <c r="H8" s="153"/>
      <c r="I8" s="124">
        <v>8</v>
      </c>
      <c r="J8" s="153"/>
      <c r="K8" s="124">
        <v>52</v>
      </c>
      <c r="L8" s="153"/>
      <c r="M8" s="124">
        <v>24</v>
      </c>
      <c r="N8" s="153"/>
      <c r="O8" s="124" t="s">
        <v>20098</v>
      </c>
      <c r="P8" s="153"/>
      <c r="Q8" s="124">
        <v>44366</v>
      </c>
      <c r="R8" s="153"/>
      <c r="S8" s="124">
        <v>-26448</v>
      </c>
      <c r="T8" s="153"/>
      <c r="U8" s="124">
        <v>18138</v>
      </c>
    </row>
    <row r="9" spans="1:24" x14ac:dyDescent="0.3">
      <c r="A9" s="148"/>
      <c r="B9" s="148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</row>
    <row r="10" spans="1:24" x14ac:dyDescent="0.3">
      <c r="A10" s="148" t="s">
        <v>20200</v>
      </c>
      <c r="B10" s="148"/>
      <c r="C10" s="155">
        <v>6</v>
      </c>
      <c r="D10" s="153"/>
      <c r="E10" s="153" t="s">
        <v>20098</v>
      </c>
      <c r="F10" s="153"/>
      <c r="G10" s="153" t="s">
        <v>20098</v>
      </c>
      <c r="H10" s="153"/>
      <c r="I10" s="153" t="s">
        <v>20098</v>
      </c>
      <c r="J10" s="153"/>
      <c r="K10" s="153" t="s">
        <v>20098</v>
      </c>
      <c r="L10" s="153"/>
      <c r="M10" s="153" t="s">
        <v>20098</v>
      </c>
      <c r="N10" s="153"/>
      <c r="O10" s="153" t="s">
        <v>20098</v>
      </c>
      <c r="P10" s="153"/>
      <c r="Q10" s="155">
        <v>123</v>
      </c>
      <c r="R10" s="153"/>
      <c r="S10" s="153" t="s">
        <v>20098</v>
      </c>
      <c r="T10" s="153"/>
      <c r="U10" s="156">
        <v>129</v>
      </c>
    </row>
    <row r="11" spans="1:24" x14ac:dyDescent="0.3">
      <c r="A11" s="148" t="s">
        <v>20201</v>
      </c>
      <c r="B11" s="148"/>
      <c r="C11" s="153" t="s">
        <v>20098</v>
      </c>
      <c r="D11" s="153"/>
      <c r="E11" s="153" t="s">
        <v>20098</v>
      </c>
      <c r="F11" s="153"/>
      <c r="G11" s="153" t="s">
        <v>20098</v>
      </c>
      <c r="H11" s="153"/>
      <c r="I11" s="153" t="s">
        <v>20098</v>
      </c>
      <c r="J11" s="153"/>
      <c r="K11" s="153" t="s">
        <v>20098</v>
      </c>
      <c r="L11" s="153"/>
      <c r="M11" s="153" t="s">
        <v>20098</v>
      </c>
      <c r="N11" s="153"/>
      <c r="O11" s="153" t="s">
        <v>20098</v>
      </c>
      <c r="P11" s="153"/>
      <c r="Q11" s="155">
        <v>840</v>
      </c>
      <c r="R11" s="153"/>
      <c r="S11" s="153" t="s">
        <v>20098</v>
      </c>
      <c r="T11" s="153"/>
      <c r="U11" s="156">
        <v>840</v>
      </c>
    </row>
    <row r="12" spans="1:24" ht="14.5" thickBot="1" x14ac:dyDescent="0.35">
      <c r="A12" s="148" t="s">
        <v>20202</v>
      </c>
      <c r="B12" s="148"/>
      <c r="C12" s="157" t="s">
        <v>20098</v>
      </c>
      <c r="D12" s="153"/>
      <c r="E12" s="157" t="s">
        <v>20098</v>
      </c>
      <c r="F12" s="153"/>
      <c r="G12" s="157" t="s">
        <v>20098</v>
      </c>
      <c r="H12" s="153"/>
      <c r="I12" s="157" t="s">
        <v>20098</v>
      </c>
      <c r="J12" s="153"/>
      <c r="K12" s="157" t="s">
        <v>20098</v>
      </c>
      <c r="L12" s="153"/>
      <c r="M12" s="157" t="s">
        <v>20098</v>
      </c>
      <c r="N12" s="153"/>
      <c r="O12" s="157" t="s">
        <v>20098</v>
      </c>
      <c r="P12" s="153"/>
      <c r="Q12" s="157" t="s">
        <v>20098</v>
      </c>
      <c r="R12" s="153"/>
      <c r="S12" s="124">
        <v>-13658</v>
      </c>
      <c r="T12" s="153"/>
      <c r="U12" s="124">
        <v>-13658</v>
      </c>
    </row>
    <row r="13" spans="1:24" x14ac:dyDescent="0.3">
      <c r="A13" s="148"/>
      <c r="B13" s="148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</row>
    <row r="14" spans="1:24" ht="23.5" thickBot="1" x14ac:dyDescent="0.35">
      <c r="A14" s="148" t="s">
        <v>20203</v>
      </c>
      <c r="B14" s="148"/>
      <c r="C14" s="124">
        <v>67</v>
      </c>
      <c r="D14" s="153"/>
      <c r="E14" s="124">
        <v>51</v>
      </c>
      <c r="F14" s="153"/>
      <c r="G14" s="124">
        <v>24</v>
      </c>
      <c r="H14" s="153"/>
      <c r="I14" s="124">
        <v>8</v>
      </c>
      <c r="J14" s="153"/>
      <c r="K14" s="124">
        <v>52</v>
      </c>
      <c r="L14" s="153"/>
      <c r="M14" s="124">
        <v>24</v>
      </c>
      <c r="N14" s="153"/>
      <c r="O14" s="124" t="s">
        <v>20098</v>
      </c>
      <c r="P14" s="153"/>
      <c r="Q14" s="124">
        <v>45329</v>
      </c>
      <c r="R14" s="153"/>
      <c r="S14" s="124">
        <v>-40106</v>
      </c>
      <c r="T14" s="153"/>
      <c r="U14" s="124">
        <v>5449</v>
      </c>
      <c r="W14" s="158">
        <f>45558.6-SUM(C14:Q14)</f>
        <v>3.5999999999985448</v>
      </c>
      <c r="X14" s="159">
        <f>-40103-S14</f>
        <v>3</v>
      </c>
    </row>
    <row r="15" spans="1:24" ht="14.5" x14ac:dyDescent="0.35">
      <c r="A15" s="148"/>
      <c r="B15" s="148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/>
      <c r="P15"/>
      <c r="Q15"/>
      <c r="R15"/>
      <c r="S15"/>
      <c r="T15"/>
      <c r="U15"/>
    </row>
    <row r="16" spans="1:24" ht="14.5" x14ac:dyDescent="0.35">
      <c r="A16" s="148" t="s">
        <v>20277</v>
      </c>
      <c r="B16" s="148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O16" s="155">
        <f>(85019402-882249)*0.01/1000</f>
        <v>841.37153000000001</v>
      </c>
      <c r="P16"/>
      <c r="Q16" s="155">
        <f>U16-O16</f>
        <v>59500.628470000003</v>
      </c>
      <c r="R16"/>
      <c r="S16"/>
      <c r="T16"/>
      <c r="U16" s="155">
        <f>60525-182-1</f>
        <v>60342</v>
      </c>
    </row>
    <row r="17" spans="1:22" x14ac:dyDescent="0.3">
      <c r="A17" s="148" t="s">
        <v>20200</v>
      </c>
      <c r="B17" s="148"/>
      <c r="C17" s="155">
        <f>1684735*0.01/1000</f>
        <v>16.847349999999999</v>
      </c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5">
        <f>U17-C17</f>
        <v>441.07965000000002</v>
      </c>
      <c r="R17" s="153"/>
      <c r="S17" s="153"/>
      <c r="T17" s="153"/>
      <c r="U17" s="156">
        <f>65927/1000+392</f>
        <v>457.92700000000002</v>
      </c>
      <c r="V17" s="214" t="s">
        <v>20317</v>
      </c>
    </row>
    <row r="18" spans="1:22" x14ac:dyDescent="0.3">
      <c r="A18" s="148" t="s">
        <v>20201</v>
      </c>
      <c r="B18" s="148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5">
        <f>SUM('GL 12.22'!N832:N840)/1000</f>
        <v>2033.60556</v>
      </c>
      <c r="R18" s="153"/>
      <c r="S18" s="153"/>
      <c r="T18" s="153"/>
      <c r="U18" s="156">
        <f t="shared" ref="U18:U19" si="0">SUM(C18:S18)</f>
        <v>2033.60556</v>
      </c>
    </row>
    <row r="19" spans="1:22" ht="14.5" thickBot="1" x14ac:dyDescent="0.35">
      <c r="A19" s="148" t="s">
        <v>20202</v>
      </c>
      <c r="B19" s="148"/>
      <c r="C19" s="157"/>
      <c r="D19" s="153"/>
      <c r="E19" s="157"/>
      <c r="F19" s="153"/>
      <c r="G19" s="157"/>
      <c r="H19" s="153"/>
      <c r="I19" s="157"/>
      <c r="J19" s="153"/>
      <c r="K19" s="157"/>
      <c r="L19" s="153"/>
      <c r="M19" s="157"/>
      <c r="N19" s="153"/>
      <c r="O19" s="157"/>
      <c r="P19" s="153"/>
      <c r="Q19" s="157"/>
      <c r="R19" s="153"/>
      <c r="S19" s="124">
        <f>'P&amp;L'!G27/1000+4</f>
        <v>-26832.287882205004</v>
      </c>
      <c r="T19" s="153"/>
      <c r="U19" s="124">
        <f t="shared" si="0"/>
        <v>-26832.287882205004</v>
      </c>
    </row>
    <row r="20" spans="1:22" x14ac:dyDescent="0.3">
      <c r="A20" s="148"/>
      <c r="B20" s="148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</row>
    <row r="21" spans="1:22" ht="23.5" thickBot="1" x14ac:dyDescent="0.35">
      <c r="A21" s="148" t="s">
        <v>20204</v>
      </c>
      <c r="B21" s="148"/>
      <c r="C21" s="125">
        <f>SUM(C14:C19)</f>
        <v>83.847350000000006</v>
      </c>
      <c r="D21" s="153"/>
      <c r="E21" s="125">
        <f>E14</f>
        <v>51</v>
      </c>
      <c r="F21" s="153"/>
      <c r="G21" s="125">
        <f>G14</f>
        <v>24</v>
      </c>
      <c r="H21" s="153"/>
      <c r="I21" s="125">
        <f>I14</f>
        <v>8</v>
      </c>
      <c r="J21" s="153"/>
      <c r="K21" s="125">
        <f>K14</f>
        <v>52</v>
      </c>
      <c r="L21" s="153"/>
      <c r="M21" s="125">
        <f>M14</f>
        <v>24</v>
      </c>
      <c r="N21" s="153"/>
      <c r="O21" s="125">
        <f>SUM(O14:O19)</f>
        <v>841.37153000000001</v>
      </c>
      <c r="P21" s="153"/>
      <c r="Q21" s="125">
        <f>SUM(Q14:Q19)</f>
        <v>107304.31367999999</v>
      </c>
      <c r="R21" s="153"/>
      <c r="S21" s="125">
        <f>SUM(S14:S19)</f>
        <v>-66938.287882205012</v>
      </c>
      <c r="T21" s="153"/>
      <c r="U21" s="125">
        <f>SUM(C21:S21)</f>
        <v>41450.244677794981</v>
      </c>
    </row>
    <row r="22" spans="1:22" ht="14.5" thickTop="1" x14ac:dyDescent="0.3"/>
    <row r="23" spans="1:22" ht="14.5" thickBot="1" x14ac:dyDescent="0.35">
      <c r="Q23" s="160">
        <f>-(BS!G30+BS!G31)/1000</f>
        <v>108393.2613725</v>
      </c>
      <c r="U23" s="125">
        <f>-BS!G31/1000</f>
        <v>108163.14095250001</v>
      </c>
    </row>
    <row r="24" spans="1:22" ht="14.5" thickTop="1" x14ac:dyDescent="0.3">
      <c r="S24" s="159"/>
      <c r="U24" s="161"/>
    </row>
    <row r="25" spans="1:22" ht="14.5" x14ac:dyDescent="0.35">
      <c r="Q25" s="162">
        <f>Q23-Q21-O21-M21-K21-I21-G21-E21-C21</f>
        <v>4.7288125000053469</v>
      </c>
      <c r="U25" s="159">
        <f>U23-U21-Q25</f>
        <v>66708.16746220502</v>
      </c>
    </row>
    <row r="26" spans="1:22" x14ac:dyDescent="0.3">
      <c r="H26" s="211"/>
      <c r="N26" s="151" t="s">
        <v>20278</v>
      </c>
    </row>
    <row r="27" spans="1:22" x14ac:dyDescent="0.3">
      <c r="H27" s="211"/>
      <c r="M27" s="163" t="s">
        <v>20279</v>
      </c>
      <c r="N27" s="161">
        <f>(85019402-882249)</f>
        <v>84137153</v>
      </c>
      <c r="P27" s="159">
        <v>2</v>
      </c>
      <c r="R27" s="151" t="s">
        <v>20280</v>
      </c>
      <c r="S27" s="151" t="s">
        <v>20281</v>
      </c>
    </row>
    <row r="28" spans="1:22" x14ac:dyDescent="0.3">
      <c r="H28" s="161"/>
      <c r="M28" s="163" t="s">
        <v>20282</v>
      </c>
      <c r="N28" s="161">
        <v>87666150</v>
      </c>
      <c r="P28" s="159">
        <f>-P27</f>
        <v>-2</v>
      </c>
      <c r="R28" s="151" t="s">
        <v>20283</v>
      </c>
    </row>
    <row r="30" spans="1:22" x14ac:dyDescent="0.3">
      <c r="P30" s="151">
        <v>14.3</v>
      </c>
      <c r="R30" s="151" t="s">
        <v>20284</v>
      </c>
    </row>
    <row r="31" spans="1:22" x14ac:dyDescent="0.3">
      <c r="P31" s="151">
        <f>-P30</f>
        <v>-14.3</v>
      </c>
      <c r="R31" s="151" t="s">
        <v>20285</v>
      </c>
    </row>
    <row r="32" spans="1:22" x14ac:dyDescent="0.3">
      <c r="H32" s="212"/>
    </row>
    <row r="33" spans="8:8" x14ac:dyDescent="0.3">
      <c r="H33" s="212"/>
    </row>
    <row r="34" spans="8:8" x14ac:dyDescent="0.3">
      <c r="H34" s="212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70CA-A047-4F13-85EE-99AC6BC2E5DA}">
  <dimension ref="A2:O33"/>
  <sheetViews>
    <sheetView rightToLeft="1" zoomScale="70" zoomScaleNormal="70" workbookViewId="0">
      <selection activeCell="F15" sqref="F15"/>
    </sheetView>
  </sheetViews>
  <sheetFormatPr defaultColWidth="9" defaultRowHeight="14.5" x14ac:dyDescent="0.35"/>
  <cols>
    <col min="1" max="1" width="36.26953125" style="168" customWidth="1"/>
    <col min="2" max="2" width="37.7265625" style="168" customWidth="1"/>
    <col min="3" max="3" width="12.7265625" style="168" customWidth="1"/>
    <col min="4" max="4" width="24.453125" style="168" customWidth="1"/>
    <col min="5" max="5" width="10.26953125" style="168" bestFit="1" customWidth="1"/>
    <col min="6" max="6" width="15.453125" style="168" customWidth="1"/>
    <col min="7" max="7" width="10.26953125" style="168" bestFit="1" customWidth="1"/>
    <col min="8" max="8" width="9.7265625" style="168" customWidth="1"/>
    <col min="9" max="9" width="7.453125" style="168" customWidth="1"/>
    <col min="10" max="10" width="11.453125" style="168" customWidth="1"/>
    <col min="11" max="11" width="9.453125" style="168" customWidth="1"/>
    <col min="12" max="12" width="8.26953125" style="168" customWidth="1"/>
    <col min="13" max="16384" width="9" style="168"/>
  </cols>
  <sheetData>
    <row r="2" spans="1:14" x14ac:dyDescent="0.35">
      <c r="A2" s="164"/>
      <c r="B2" s="165"/>
      <c r="C2" s="166">
        <v>44561</v>
      </c>
      <c r="D2" s="165"/>
      <c r="E2" s="165"/>
      <c r="F2" s="165"/>
      <c r="G2" s="165"/>
      <c r="H2" s="165"/>
      <c r="I2" s="165"/>
      <c r="J2" s="166">
        <v>44926</v>
      </c>
      <c r="K2" s="167"/>
    </row>
    <row r="3" spans="1:14" ht="15" thickBot="1" x14ac:dyDescent="0.4">
      <c r="A3" s="169"/>
      <c r="B3" s="170" t="s">
        <v>20286</v>
      </c>
      <c r="C3" s="170" t="s">
        <v>20287</v>
      </c>
      <c r="D3" s="170" t="s">
        <v>20288</v>
      </c>
      <c r="E3" s="170" t="s">
        <v>20289</v>
      </c>
      <c r="F3" s="170" t="s">
        <v>20290</v>
      </c>
      <c r="G3" s="170" t="s">
        <v>20291</v>
      </c>
      <c r="H3" s="170" t="s">
        <v>20292</v>
      </c>
      <c r="I3" s="170" t="s">
        <v>20293</v>
      </c>
      <c r="J3" s="170" t="s">
        <v>20287</v>
      </c>
      <c r="K3" s="171" t="s">
        <v>20294</v>
      </c>
      <c r="L3" s="172" t="s">
        <v>20295</v>
      </c>
    </row>
    <row r="4" spans="1:14" x14ac:dyDescent="0.35">
      <c r="A4" s="169"/>
      <c r="B4" s="173" t="s">
        <v>20296</v>
      </c>
      <c r="C4" s="174">
        <v>9965</v>
      </c>
      <c r="D4" s="175"/>
      <c r="E4" s="175">
        <f>J4-C4</f>
        <v>19512.04939</v>
      </c>
      <c r="F4" s="175"/>
      <c r="G4" s="175"/>
      <c r="H4" s="175"/>
      <c r="I4" s="175"/>
      <c r="J4" s="177">
        <f>Report!F8</f>
        <v>29477.04939</v>
      </c>
      <c r="K4" s="176">
        <f>J4-C4-SUM(D4:I4)</f>
        <v>0</v>
      </c>
    </row>
    <row r="5" spans="1:14" x14ac:dyDescent="0.35">
      <c r="A5" s="169"/>
      <c r="B5" s="173" t="s">
        <v>20097</v>
      </c>
      <c r="C5" s="174">
        <v>0</v>
      </c>
      <c r="D5" s="177"/>
      <c r="E5" s="178"/>
      <c r="F5" s="177">
        <f>J5-C5</f>
        <v>20299</v>
      </c>
      <c r="G5" s="177"/>
      <c r="H5" s="177"/>
      <c r="I5" s="177"/>
      <c r="J5" s="177">
        <f>Report!F9</f>
        <v>20299</v>
      </c>
      <c r="K5" s="179">
        <f>J5-C5-SUM(D5:I5)</f>
        <v>0</v>
      </c>
    </row>
    <row r="6" spans="1:14" x14ac:dyDescent="0.35">
      <c r="A6" s="169"/>
      <c r="B6" s="173" t="s">
        <v>20099</v>
      </c>
      <c r="C6" s="174">
        <v>3000</v>
      </c>
      <c r="D6" s="177"/>
      <c r="E6" s="178"/>
      <c r="F6" s="177">
        <f>J6-C6</f>
        <v>1356.12601</v>
      </c>
      <c r="G6" s="177"/>
      <c r="H6" s="177"/>
      <c r="I6" s="177"/>
      <c r="J6" s="177">
        <f>Report!F10</f>
        <v>4356.12601</v>
      </c>
      <c r="K6" s="179">
        <f>J6-C6-SUM(D6:I6)</f>
        <v>0</v>
      </c>
    </row>
    <row r="7" spans="1:14" x14ac:dyDescent="0.35">
      <c r="A7" s="169"/>
      <c r="B7" s="173" t="s">
        <v>20297</v>
      </c>
      <c r="C7" s="174">
        <v>253</v>
      </c>
      <c r="D7" s="177"/>
      <c r="E7" s="177"/>
      <c r="F7" s="177">
        <f>J7-C7</f>
        <v>-5.9562899999999956</v>
      </c>
      <c r="G7" s="177"/>
      <c r="H7" s="177"/>
      <c r="I7" s="177"/>
      <c r="J7" s="177">
        <f>Report!F18</f>
        <v>247.04371</v>
      </c>
      <c r="K7" s="179">
        <f t="shared" ref="K7:K28" si="0">J7-C7-SUM(D7:I7)</f>
        <v>0</v>
      </c>
    </row>
    <row r="8" spans="1:14" x14ac:dyDescent="0.35">
      <c r="A8" s="169"/>
      <c r="B8" s="173" t="s">
        <v>20298</v>
      </c>
      <c r="C8" s="174">
        <v>498</v>
      </c>
      <c r="D8" s="177"/>
      <c r="E8" s="177"/>
      <c r="F8" s="177">
        <f>J8-C8</f>
        <v>1399.9094057060765</v>
      </c>
      <c r="G8" s="177"/>
      <c r="H8" s="177"/>
      <c r="I8" s="177"/>
      <c r="J8" s="177">
        <f>Report!F11</f>
        <v>1897.9094057060765</v>
      </c>
      <c r="K8" s="179">
        <f t="shared" si="0"/>
        <v>0</v>
      </c>
      <c r="L8" s="180"/>
    </row>
    <row r="9" spans="1:14" x14ac:dyDescent="0.35">
      <c r="A9" s="169"/>
      <c r="B9" s="173" t="s">
        <v>20101</v>
      </c>
      <c r="C9" s="174">
        <v>1954</v>
      </c>
      <c r="D9" s="177"/>
      <c r="E9" s="177"/>
      <c r="F9" s="177">
        <f>J9-C9</f>
        <v>3325.1294942939239</v>
      </c>
      <c r="G9" s="177"/>
      <c r="H9" s="177"/>
      <c r="I9" s="177"/>
      <c r="J9" s="177">
        <f>Report!F13+Report!F21</f>
        <v>5279.1294942939239</v>
      </c>
      <c r="K9" s="179">
        <f t="shared" si="0"/>
        <v>0</v>
      </c>
    </row>
    <row r="10" spans="1:14" x14ac:dyDescent="0.35">
      <c r="A10" s="169"/>
      <c r="B10" s="173" t="s">
        <v>20299</v>
      </c>
      <c r="C10" s="174">
        <v>315</v>
      </c>
      <c r="D10" s="177"/>
      <c r="E10" s="177"/>
      <c r="F10" s="177">
        <v>-150</v>
      </c>
      <c r="G10" s="177">
        <v>410</v>
      </c>
      <c r="H10" s="177"/>
      <c r="I10" s="177"/>
      <c r="J10" s="177">
        <f>Report!F19</f>
        <v>575.03387999999973</v>
      </c>
      <c r="K10" s="179">
        <f>J10-C10-SUM(D10:I10)</f>
        <v>3.3879999999726351E-2</v>
      </c>
      <c r="L10" s="180"/>
      <c r="N10" s="181">
        <f>C10-J10+F10</f>
        <v>-410.03387999999973</v>
      </c>
    </row>
    <row r="11" spans="1:14" x14ac:dyDescent="0.35">
      <c r="A11" s="169"/>
      <c r="B11" s="173" t="s">
        <v>20082</v>
      </c>
      <c r="C11" s="174">
        <v>0</v>
      </c>
      <c r="D11" s="177"/>
      <c r="E11" s="177"/>
      <c r="F11" s="177">
        <f>J11-C11</f>
        <v>3180.6155299999996</v>
      </c>
      <c r="G11" s="177">
        <v>0</v>
      </c>
      <c r="H11" s="177"/>
      <c r="I11" s="177"/>
      <c r="J11" s="177">
        <f>Report!F12+Report!F20</f>
        <v>3180.6155299999996</v>
      </c>
      <c r="K11" s="179">
        <v>0</v>
      </c>
      <c r="L11" s="180"/>
    </row>
    <row r="12" spans="1:14" x14ac:dyDescent="0.35">
      <c r="A12" s="169"/>
      <c r="B12" s="173" t="s">
        <v>20300</v>
      </c>
      <c r="C12" s="174"/>
      <c r="D12" s="177"/>
      <c r="E12" s="177"/>
      <c r="F12" s="177">
        <f t="shared" ref="F12:F18" si="1">J12-C12</f>
        <v>0</v>
      </c>
      <c r="G12" s="177"/>
      <c r="H12" s="177"/>
      <c r="I12" s="177"/>
      <c r="J12" s="177"/>
      <c r="K12" s="179">
        <f t="shared" si="0"/>
        <v>0</v>
      </c>
    </row>
    <row r="13" spans="1:14" x14ac:dyDescent="0.35">
      <c r="A13" s="169"/>
      <c r="B13" s="173"/>
      <c r="C13" s="174"/>
      <c r="D13" s="177"/>
      <c r="E13" s="177"/>
      <c r="F13" s="177"/>
      <c r="G13" s="177"/>
      <c r="I13" s="177"/>
      <c r="J13" s="177"/>
      <c r="K13" s="179">
        <f t="shared" si="0"/>
        <v>0</v>
      </c>
    </row>
    <row r="14" spans="1:14" x14ac:dyDescent="0.35">
      <c r="A14" s="169"/>
      <c r="B14" s="173" t="s">
        <v>20301</v>
      </c>
      <c r="C14" s="174">
        <v>-526</v>
      </c>
      <c r="D14" s="177"/>
      <c r="E14" s="177"/>
      <c r="F14" s="177">
        <f t="shared" si="1"/>
        <v>-525.52646999999979</v>
      </c>
      <c r="G14" s="177"/>
      <c r="H14" s="177"/>
      <c r="I14" s="177"/>
      <c r="J14" s="177">
        <f>-Report!F36</f>
        <v>-1051.5264699999998</v>
      </c>
      <c r="K14" s="179">
        <f t="shared" si="0"/>
        <v>0</v>
      </c>
    </row>
    <row r="15" spans="1:14" x14ac:dyDescent="0.35">
      <c r="A15" s="169"/>
      <c r="B15" s="173" t="s">
        <v>20302</v>
      </c>
      <c r="C15" s="174">
        <v>-2357</v>
      </c>
      <c r="D15" s="177"/>
      <c r="E15" s="177"/>
      <c r="F15" s="177">
        <f t="shared" si="1"/>
        <v>-2729.5441753875393</v>
      </c>
      <c r="G15" s="177"/>
      <c r="H15" s="177"/>
      <c r="I15" s="177"/>
      <c r="J15" s="177">
        <f>-Report!F39+1</f>
        <v>-5086.5441753875393</v>
      </c>
      <c r="K15" s="179">
        <f t="shared" si="0"/>
        <v>0</v>
      </c>
      <c r="L15" s="180"/>
    </row>
    <row r="16" spans="1:14" x14ac:dyDescent="0.35">
      <c r="A16" s="169"/>
      <c r="B16" s="173" t="s">
        <v>20303</v>
      </c>
      <c r="C16" s="174">
        <v>-6394</v>
      </c>
      <c r="D16" s="177"/>
      <c r="E16" s="177"/>
      <c r="F16" s="177">
        <f t="shared" si="1"/>
        <v>-7771.3315568174639</v>
      </c>
      <c r="G16" s="177"/>
      <c r="H16" s="177">
        <v>0</v>
      </c>
      <c r="I16" s="177"/>
      <c r="J16" s="177">
        <f>-Report!F37+-Report!F44</f>
        <v>-14165.331556817464</v>
      </c>
      <c r="K16" s="179">
        <v>0</v>
      </c>
    </row>
    <row r="17" spans="1:15" x14ac:dyDescent="0.35">
      <c r="A17" s="169"/>
      <c r="B17" s="173" t="s">
        <v>20120</v>
      </c>
      <c r="C17" s="174">
        <v>-1259</v>
      </c>
      <c r="D17" s="177"/>
      <c r="E17" s="177"/>
      <c r="F17" s="177"/>
      <c r="H17" s="177">
        <f>J17-C17</f>
        <v>708.12417249999999</v>
      </c>
      <c r="I17" s="177"/>
      <c r="J17" s="177">
        <f>-Report!F46</f>
        <v>-550.87582750000001</v>
      </c>
      <c r="K17" s="179">
        <f t="shared" si="0"/>
        <v>0</v>
      </c>
    </row>
    <row r="18" spans="1:15" x14ac:dyDescent="0.35">
      <c r="A18" s="169"/>
      <c r="B18" s="173" t="s">
        <v>20304</v>
      </c>
      <c r="C18" s="174">
        <v>0</v>
      </c>
      <c r="D18" s="177"/>
      <c r="E18" s="177"/>
      <c r="F18" s="177">
        <f t="shared" si="1"/>
        <v>-3005.5057900000002</v>
      </c>
      <c r="G18" s="177"/>
      <c r="I18" s="177">
        <v>0</v>
      </c>
      <c r="J18" s="177">
        <f>-Report!F38+-Report!F45</f>
        <v>-3005.5057900000002</v>
      </c>
      <c r="K18" s="179">
        <f>J18-C18-SUM(D18:I18)</f>
        <v>0</v>
      </c>
      <c r="L18" s="180"/>
    </row>
    <row r="19" spans="1:15" x14ac:dyDescent="0.35">
      <c r="A19" s="169"/>
      <c r="B19" s="173" t="s">
        <v>20305</v>
      </c>
      <c r="C19" s="174">
        <v>-67</v>
      </c>
      <c r="D19" s="177"/>
      <c r="E19" s="177"/>
      <c r="F19" s="177">
        <f>J19-C19</f>
        <v>-17</v>
      </c>
      <c r="G19" s="177"/>
      <c r="H19" s="177"/>
      <c r="I19" s="177"/>
      <c r="J19" s="177">
        <f>-Report!F53</f>
        <v>-84</v>
      </c>
      <c r="K19" s="179">
        <f t="shared" si="0"/>
        <v>0</v>
      </c>
    </row>
    <row r="20" spans="1:15" x14ac:dyDescent="0.35">
      <c r="A20" s="169"/>
      <c r="B20" s="173" t="s">
        <v>20306</v>
      </c>
      <c r="C20" s="174">
        <v>-51</v>
      </c>
      <c r="D20" s="177"/>
      <c r="E20" s="177"/>
      <c r="F20" s="177">
        <f>J20-C20</f>
        <v>0</v>
      </c>
      <c r="G20" s="177"/>
      <c r="H20" s="177"/>
      <c r="I20" s="177"/>
      <c r="J20" s="177">
        <f>-Report!F55</f>
        <v>-51</v>
      </c>
      <c r="K20" s="179">
        <f t="shared" si="0"/>
        <v>0</v>
      </c>
    </row>
    <row r="21" spans="1:15" x14ac:dyDescent="0.35">
      <c r="A21" s="169"/>
      <c r="B21" s="173" t="s">
        <v>20307</v>
      </c>
      <c r="C21" s="174">
        <v>-24</v>
      </c>
      <c r="D21" s="177"/>
      <c r="E21" s="177"/>
      <c r="F21" s="177">
        <f>J21-C21</f>
        <v>0</v>
      </c>
      <c r="G21" s="177"/>
      <c r="H21" s="177"/>
      <c r="I21" s="177"/>
      <c r="J21" s="177">
        <f>-Report!F57</f>
        <v>-24</v>
      </c>
      <c r="K21" s="179">
        <f t="shared" si="0"/>
        <v>0</v>
      </c>
    </row>
    <row r="22" spans="1:15" x14ac:dyDescent="0.35">
      <c r="A22" s="169"/>
      <c r="B22" s="173" t="s">
        <v>20308</v>
      </c>
      <c r="C22" s="174">
        <v>-8</v>
      </c>
      <c r="D22" s="177"/>
      <c r="E22" s="177"/>
      <c r="F22" s="177">
        <f>J22-C22</f>
        <v>0</v>
      </c>
      <c r="G22" s="177"/>
      <c r="H22" s="177"/>
      <c r="I22" s="177"/>
      <c r="J22" s="177">
        <f>-Report!F59</f>
        <v>-8</v>
      </c>
      <c r="K22" s="179">
        <f t="shared" si="0"/>
        <v>0</v>
      </c>
    </row>
    <row r="23" spans="1:15" x14ac:dyDescent="0.35">
      <c r="A23" s="169"/>
      <c r="B23" s="173" t="s">
        <v>20309</v>
      </c>
      <c r="C23" s="174">
        <v>-52</v>
      </c>
      <c r="D23" s="177"/>
      <c r="E23" s="177"/>
      <c r="H23" s="177">
        <f>J23-C23</f>
        <v>0</v>
      </c>
      <c r="I23" s="177"/>
      <c r="J23" s="177">
        <f>-Report!F61</f>
        <v>-52</v>
      </c>
      <c r="K23" s="179">
        <f t="shared" si="0"/>
        <v>0</v>
      </c>
      <c r="L23" s="180"/>
    </row>
    <row r="24" spans="1:15" x14ac:dyDescent="0.35">
      <c r="A24" s="169"/>
      <c r="B24" s="173" t="s">
        <v>20190</v>
      </c>
      <c r="C24" s="174">
        <v>-24</v>
      </c>
      <c r="D24" s="177"/>
      <c r="E24" s="177"/>
      <c r="H24" s="177"/>
      <c r="I24" s="177"/>
      <c r="J24" s="177">
        <f>-Report!F63</f>
        <v>-24</v>
      </c>
      <c r="K24" s="179"/>
      <c r="L24" s="180"/>
    </row>
    <row r="25" spans="1:15" x14ac:dyDescent="0.35">
      <c r="A25" s="169"/>
      <c r="B25" s="173" t="s">
        <v>20191</v>
      </c>
      <c r="C25" s="174">
        <v>0</v>
      </c>
      <c r="D25" s="177"/>
      <c r="E25" s="177"/>
      <c r="H25" s="177">
        <f>J25-C25</f>
        <v>-841</v>
      </c>
      <c r="I25" s="177"/>
      <c r="J25" s="177">
        <f>-Report!F65</f>
        <v>-841</v>
      </c>
      <c r="K25" s="179"/>
      <c r="L25" s="180"/>
    </row>
    <row r="26" spans="1:15" x14ac:dyDescent="0.35">
      <c r="A26" s="169"/>
      <c r="B26" s="173" t="s">
        <v>20310</v>
      </c>
      <c r="C26" s="174">
        <v>-840</v>
      </c>
      <c r="D26" s="177"/>
      <c r="E26" s="177"/>
      <c r="F26" s="177">
        <f>J26-C26</f>
        <v>-1194</v>
      </c>
      <c r="G26" s="177"/>
      <c r="H26" s="177"/>
      <c r="I26" s="177"/>
      <c r="J26" s="177">
        <v>-2034</v>
      </c>
      <c r="K26" s="179">
        <f t="shared" si="0"/>
        <v>0</v>
      </c>
      <c r="O26" s="182"/>
    </row>
    <row r="27" spans="1:15" x14ac:dyDescent="0.35">
      <c r="A27" s="169"/>
      <c r="B27" s="173" t="s">
        <v>20137</v>
      </c>
      <c r="C27" s="174">
        <f>-'Change in equity'!Q14-C26</f>
        <v>-44489</v>
      </c>
      <c r="D27" s="177"/>
      <c r="E27" s="177"/>
      <c r="G27" s="177"/>
      <c r="H27" s="177">
        <f>J27-C27</f>
        <v>-60781.313679999992</v>
      </c>
      <c r="I27" s="177"/>
      <c r="J27" s="177">
        <f>-'Change in equity'!Q21-J26</f>
        <v>-105270.31367999999</v>
      </c>
      <c r="K27" s="179">
        <f t="shared" si="0"/>
        <v>0</v>
      </c>
      <c r="L27" s="180"/>
      <c r="M27" s="181"/>
    </row>
    <row r="28" spans="1:15" ht="15" thickBot="1" x14ac:dyDescent="0.4">
      <c r="A28" s="169"/>
      <c r="B28" s="173" t="s">
        <v>20311</v>
      </c>
      <c r="C28" s="183">
        <f>-'Change in equity'!S14</f>
        <v>40106</v>
      </c>
      <c r="D28" s="184"/>
      <c r="E28" s="184"/>
      <c r="F28" s="184">
        <f>J28-C28</f>
        <v>26832.287882205012</v>
      </c>
      <c r="G28" s="184"/>
      <c r="H28" s="184"/>
      <c r="I28" s="184"/>
      <c r="J28" s="184">
        <f>-'Change in equity'!S21</f>
        <v>66938.287882205012</v>
      </c>
      <c r="K28" s="179">
        <f t="shared" si="0"/>
        <v>0</v>
      </c>
    </row>
    <row r="29" spans="1:15" ht="15" thickBot="1" x14ac:dyDescent="0.4">
      <c r="A29" s="169"/>
      <c r="B29" s="173" t="s">
        <v>20312</v>
      </c>
      <c r="C29" s="185">
        <f>SUM(C4:C28)</f>
        <v>0</v>
      </c>
      <c r="D29" s="185">
        <f t="shared" ref="D29:K29" si="2">SUM(D4:D28)</f>
        <v>0</v>
      </c>
      <c r="E29" s="185">
        <f t="shared" si="2"/>
        <v>19512.04939</v>
      </c>
      <c r="F29" s="185">
        <f t="shared" si="2"/>
        <v>40994.204040000011</v>
      </c>
      <c r="G29" s="185">
        <f t="shared" si="2"/>
        <v>410</v>
      </c>
      <c r="H29" s="185">
        <f t="shared" si="2"/>
        <v>-60914.189507499992</v>
      </c>
      <c r="I29" s="185">
        <f t="shared" si="2"/>
        <v>0</v>
      </c>
      <c r="J29" s="183">
        <f t="shared" si="2"/>
        <v>2.097802500022226</v>
      </c>
      <c r="K29" s="186">
        <f t="shared" si="2"/>
        <v>3.3879999999726351E-2</v>
      </c>
    </row>
    <row r="30" spans="1:15" x14ac:dyDescent="0.35">
      <c r="A30" s="187"/>
      <c r="B30" s="188" t="s">
        <v>20313</v>
      </c>
      <c r="C30" s="189"/>
      <c r="D30" s="190"/>
      <c r="E30" s="191">
        <f>E29+SUM(F29:I29)</f>
        <v>2.0639225000195438</v>
      </c>
      <c r="F30" s="190"/>
      <c r="G30" s="190"/>
      <c r="H30" s="190"/>
      <c r="I30" s="190"/>
      <c r="J30" s="190"/>
      <c r="K30" s="192"/>
    </row>
    <row r="31" spans="1:15" x14ac:dyDescent="0.35">
      <c r="F31" s="177">
        <f>J27-C27</f>
        <v>-60781.313679999992</v>
      </c>
    </row>
    <row r="32" spans="1:15" x14ac:dyDescent="0.35">
      <c r="F32" s="177"/>
    </row>
    <row r="33" spans="6:6" s="193" customFormat="1" ht="10.15" customHeight="1" x14ac:dyDescent="0.35">
      <c r="F33" s="19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E008-B32A-4815-98F2-1D5E463C3D38}">
  <dimension ref="B3:N19"/>
  <sheetViews>
    <sheetView workbookViewId="0">
      <selection activeCell="E21" sqref="E21"/>
    </sheetView>
  </sheetViews>
  <sheetFormatPr defaultColWidth="8.7265625" defaultRowHeight="14" x14ac:dyDescent="0.3"/>
  <cols>
    <col min="1" max="1" width="8.7265625" style="117"/>
    <col min="2" max="2" width="28.54296875" style="117" bestFit="1" customWidth="1"/>
    <col min="3" max="3" width="13.453125" style="117" bestFit="1" customWidth="1"/>
    <col min="4" max="4" width="13.26953125" style="117" bestFit="1" customWidth="1"/>
    <col min="5" max="16384" width="8.7265625" style="117"/>
  </cols>
  <sheetData>
    <row r="3" spans="2:14" ht="14.5" x14ac:dyDescent="0.35">
      <c r="C3" s="118" t="s">
        <v>514</v>
      </c>
      <c r="D3" s="118" t="s">
        <v>513</v>
      </c>
      <c r="N3" s="117" t="s">
        <v>20171</v>
      </c>
    </row>
    <row r="4" spans="2:14" ht="14.5" x14ac:dyDescent="0.35">
      <c r="B4" s="117" t="s">
        <v>20172</v>
      </c>
      <c r="C4" s="118">
        <v>1370974.8858529842</v>
      </c>
      <c r="D4" s="118">
        <v>583283.10283056204</v>
      </c>
      <c r="M4" s="119" t="s">
        <v>20173</v>
      </c>
    </row>
    <row r="5" spans="2:14" ht="14.5" x14ac:dyDescent="0.35">
      <c r="B5" s="117" t="s">
        <v>20174</v>
      </c>
      <c r="C5" s="118">
        <f>[197]Inc!D8</f>
        <v>2354642.001810262</v>
      </c>
      <c r="D5" s="118">
        <f>[197]Ltd!D8+[197]Papaya!D8</f>
        <v>2004270.1617264852</v>
      </c>
      <c r="M5" s="119" t="s">
        <v>20175</v>
      </c>
    </row>
    <row r="6" spans="2:14" ht="14.5" x14ac:dyDescent="0.35">
      <c r="B6" s="117" t="s">
        <v>20176</v>
      </c>
      <c r="C6" s="118">
        <v>459091.41541262512</v>
      </c>
      <c r="D6" s="118">
        <v>242194.5</v>
      </c>
      <c r="F6" s="120"/>
      <c r="M6" s="119" t="s">
        <v>20177</v>
      </c>
    </row>
    <row r="7" spans="2:14" ht="14.5" x14ac:dyDescent="0.35">
      <c r="B7" s="117" t="s">
        <v>20178</v>
      </c>
      <c r="C7" s="121">
        <f>SUM([197]Inc!G8:O8)</f>
        <v>211206.17473341135</v>
      </c>
      <c r="D7" s="121">
        <f>SUM([197]Ltd!F8:O8)+SUM([197]Papaya!F8:O8)</f>
        <v>121548.56778033161</v>
      </c>
      <c r="M7" s="119" t="s">
        <v>20179</v>
      </c>
    </row>
    <row r="8" spans="2:14" ht="14.5" x14ac:dyDescent="0.35">
      <c r="B8" s="117" t="s">
        <v>20180</v>
      </c>
      <c r="C8" s="118">
        <f>C4+C5-SUM(C6:C7)</f>
        <v>3055319.2975172098</v>
      </c>
      <c r="D8" s="118">
        <f>D4+D5-SUM(D6:D7)</f>
        <v>2223810.1967767156</v>
      </c>
    </row>
    <row r="10" spans="2:14" x14ac:dyDescent="0.3">
      <c r="B10" s="117" t="s">
        <v>20181</v>
      </c>
      <c r="C10" s="120">
        <f>C8-C4</f>
        <v>1684344.4116642256</v>
      </c>
      <c r="D10" s="120">
        <f>D8-D4</f>
        <v>1640527.0939461535</v>
      </c>
    </row>
    <row r="12" spans="2:14" x14ac:dyDescent="0.3">
      <c r="B12" s="117" t="s">
        <v>20182</v>
      </c>
      <c r="C12" s="122">
        <f>[197]GL!N476</f>
        <v>3055319.3016642299</v>
      </c>
      <c r="D12" s="122">
        <f>[197]GL!N51+[197]GL!N634</f>
        <v>2223810.1939461534</v>
      </c>
    </row>
    <row r="13" spans="2:14" ht="14.5" x14ac:dyDescent="0.35">
      <c r="C13" s="118">
        <f>C8-C12</f>
        <v>-4.1470201686024666E-3</v>
      </c>
      <c r="D13" s="118">
        <f>D8-D12</f>
        <v>2.8305621817708015E-3</v>
      </c>
    </row>
    <row r="15" spans="2:14" ht="14.5" x14ac:dyDescent="0.35">
      <c r="B15" s="117" t="s">
        <v>20183</v>
      </c>
      <c r="C15" s="118">
        <f>SUM([197]Inc!P8:AA8)+SUM('[197]2021 C.B'!AB39:AE56)*1000+C8-3050266.25450765</f>
        <v>1013097.2558747502</v>
      </c>
      <c r="D15" s="118">
        <f>SUM('[197]2021 C.B'!AB9:AE27)*1000+SUM([197]Ltd!P8:AA8)+SUM([197]Papaya!P8:AA8)</f>
        <v>658074.01826218353</v>
      </c>
    </row>
    <row r="16" spans="2:14" ht="14.5" x14ac:dyDescent="0.35">
      <c r="B16" s="117" t="s">
        <v>20184</v>
      </c>
      <c r="C16" s="121">
        <f>SUM([197]Inc!AB8:BJ8)+SUM('[197]2021 C.B'!AF39:AM56)*1000</f>
        <v>2042222.0416424575</v>
      </c>
      <c r="D16" s="121">
        <f>SUM('[197]2021 C.B'!AF9:AM27)*1000+SUM([197]Ltd!AB8:BJ8)+SUM([197]Papaya!AB8:BJ8)</f>
        <v>1565736.1785145323</v>
      </c>
    </row>
    <row r="17" spans="3:4" ht="14.5" x14ac:dyDescent="0.35">
      <c r="C17" s="120">
        <f>SUM(C15:C16)</f>
        <v>3055319.2975172075</v>
      </c>
      <c r="D17" s="118">
        <f>SUM(D15:D16)</f>
        <v>2223810.196776716</v>
      </c>
    </row>
    <row r="18" spans="3:4" ht="14.5" x14ac:dyDescent="0.35">
      <c r="C18" s="120">
        <f>C8-C17</f>
        <v>0</v>
      </c>
      <c r="D18" s="118">
        <f>D8-D17</f>
        <v>0</v>
      </c>
    </row>
    <row r="19" spans="3:4" ht="14.5" x14ac:dyDescent="0.35">
      <c r="D19" s="1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6D56-4295-4DCF-A7CF-BCD9D8F6A5FE}">
  <dimension ref="A1:L26245"/>
  <sheetViews>
    <sheetView workbookViewId="0"/>
  </sheetViews>
  <sheetFormatPr defaultRowHeight="14.5" x14ac:dyDescent="0.35"/>
  <cols>
    <col min="1" max="1" width="8.26953125" bestFit="1" customWidth="1"/>
    <col min="2" max="2" width="51.7265625" bestFit="1" customWidth="1"/>
    <col min="3" max="3" width="16.7265625" bestFit="1" customWidth="1"/>
    <col min="4" max="4" width="16.26953125" bestFit="1" customWidth="1"/>
    <col min="5" max="5" width="10.54296875" bestFit="1" customWidth="1"/>
    <col min="6" max="6" width="12.7265625" bestFit="1" customWidth="1"/>
    <col min="7" max="7" width="8.26953125" bestFit="1" customWidth="1"/>
    <col min="8" max="8" width="15.7265625" bestFit="1" customWidth="1"/>
    <col min="9" max="9" width="20.26953125" bestFit="1" customWidth="1"/>
    <col min="10" max="11" width="13.7265625" style="40" bestFit="1" customWidth="1"/>
    <col min="12" max="12" width="11.26953125" bestFit="1" customWidth="1"/>
  </cols>
  <sheetData>
    <row r="1" spans="1:11" x14ac:dyDescent="0.35">
      <c r="A1" t="s">
        <v>3</v>
      </c>
      <c r="B1" t="s">
        <v>20023</v>
      </c>
      <c r="C1" t="s">
        <v>20022</v>
      </c>
      <c r="D1" t="s">
        <v>20021</v>
      </c>
      <c r="E1" t="s">
        <v>20020</v>
      </c>
      <c r="F1" t="s">
        <v>20019</v>
      </c>
      <c r="G1" t="s">
        <v>20018</v>
      </c>
      <c r="H1" t="s">
        <v>20017</v>
      </c>
      <c r="I1" t="s">
        <v>20016</v>
      </c>
      <c r="J1" s="40" t="s">
        <v>20015</v>
      </c>
      <c r="K1" s="40" t="s">
        <v>20014</v>
      </c>
    </row>
    <row r="2" spans="1:11" x14ac:dyDescent="0.35">
      <c r="A2">
        <v>10001</v>
      </c>
      <c r="B2" t="s">
        <v>20013</v>
      </c>
      <c r="C2" s="70">
        <v>0</v>
      </c>
      <c r="D2" s="70">
        <v>0</v>
      </c>
      <c r="E2" s="71">
        <v>44566</v>
      </c>
      <c r="F2" t="s">
        <v>18907</v>
      </c>
      <c r="G2" t="s">
        <v>15843</v>
      </c>
      <c r="H2" t="s">
        <v>18906</v>
      </c>
      <c r="J2" s="40">
        <v>0</v>
      </c>
      <c r="K2" s="40">
        <v>1951.89</v>
      </c>
    </row>
    <row r="3" spans="1:11" x14ac:dyDescent="0.35">
      <c r="A3">
        <v>10001</v>
      </c>
      <c r="B3" t="s">
        <v>20013</v>
      </c>
      <c r="C3" s="70">
        <v>0</v>
      </c>
      <c r="D3" s="70">
        <v>0</v>
      </c>
      <c r="E3" s="71">
        <v>44566</v>
      </c>
      <c r="F3" t="s">
        <v>18905</v>
      </c>
      <c r="G3" t="s">
        <v>15843</v>
      </c>
      <c r="H3" t="s">
        <v>18904</v>
      </c>
      <c r="J3" s="40">
        <v>0</v>
      </c>
      <c r="K3" s="40">
        <v>-1951.89</v>
      </c>
    </row>
    <row r="4" spans="1:11" x14ac:dyDescent="0.35">
      <c r="A4">
        <v>10001</v>
      </c>
      <c r="B4" t="s">
        <v>20013</v>
      </c>
      <c r="C4" s="70">
        <v>0</v>
      </c>
      <c r="D4" s="70">
        <v>0</v>
      </c>
      <c r="E4" s="71">
        <v>44601</v>
      </c>
      <c r="F4" t="s">
        <v>18091</v>
      </c>
      <c r="G4" t="s">
        <v>15843</v>
      </c>
      <c r="H4" t="s">
        <v>18090</v>
      </c>
      <c r="J4" s="40">
        <v>0</v>
      </c>
      <c r="K4" s="40">
        <v>545.71</v>
      </c>
    </row>
    <row r="5" spans="1:11" x14ac:dyDescent="0.35">
      <c r="A5">
        <v>10001</v>
      </c>
      <c r="B5" t="s">
        <v>20013</v>
      </c>
      <c r="C5" s="70">
        <v>0</v>
      </c>
      <c r="D5" s="70">
        <v>0</v>
      </c>
      <c r="E5" s="71">
        <v>44601</v>
      </c>
      <c r="F5" t="s">
        <v>18089</v>
      </c>
      <c r="G5" t="s">
        <v>15843</v>
      </c>
      <c r="H5" t="s">
        <v>18088</v>
      </c>
      <c r="J5" s="40">
        <v>0</v>
      </c>
      <c r="K5" s="40">
        <v>-545.71</v>
      </c>
    </row>
    <row r="6" spans="1:11" x14ac:dyDescent="0.35">
      <c r="A6">
        <v>10001</v>
      </c>
      <c r="B6" t="s">
        <v>20013</v>
      </c>
      <c r="C6" s="70">
        <v>0</v>
      </c>
      <c r="D6" s="70">
        <v>0</v>
      </c>
      <c r="E6" s="71">
        <v>44633</v>
      </c>
      <c r="F6" t="s">
        <v>18205</v>
      </c>
      <c r="G6" t="s">
        <v>15843</v>
      </c>
      <c r="H6" t="s">
        <v>18204</v>
      </c>
      <c r="J6" s="40">
        <v>0</v>
      </c>
      <c r="K6" s="40">
        <v>10753.68</v>
      </c>
    </row>
    <row r="7" spans="1:11" x14ac:dyDescent="0.35">
      <c r="A7">
        <v>10001</v>
      </c>
      <c r="B7" t="s">
        <v>20013</v>
      </c>
      <c r="C7" s="70">
        <v>0</v>
      </c>
      <c r="D7" s="70">
        <v>0</v>
      </c>
      <c r="E7" s="71">
        <v>44633</v>
      </c>
      <c r="F7" t="s">
        <v>18203</v>
      </c>
      <c r="G7" t="s">
        <v>15843</v>
      </c>
      <c r="H7" t="s">
        <v>18202</v>
      </c>
      <c r="J7" s="40">
        <v>0</v>
      </c>
      <c r="K7" s="40">
        <v>-10753.68</v>
      </c>
    </row>
    <row r="8" spans="1:11" x14ac:dyDescent="0.35">
      <c r="A8">
        <v>10002</v>
      </c>
      <c r="B8" t="s">
        <v>20012</v>
      </c>
      <c r="C8" s="70">
        <v>0</v>
      </c>
      <c r="D8" s="70">
        <v>0</v>
      </c>
      <c r="E8" s="71">
        <v>44592</v>
      </c>
      <c r="F8" t="s">
        <v>7317</v>
      </c>
      <c r="G8" t="s">
        <v>7116</v>
      </c>
      <c r="H8" t="s">
        <v>7316</v>
      </c>
      <c r="J8" s="40">
        <v>95990</v>
      </c>
      <c r="K8" s="40">
        <v>0</v>
      </c>
    </row>
    <row r="9" spans="1:11" x14ac:dyDescent="0.35">
      <c r="A9">
        <v>10002</v>
      </c>
      <c r="B9" t="s">
        <v>20012</v>
      </c>
      <c r="C9" s="70">
        <v>0</v>
      </c>
      <c r="D9" s="70">
        <v>0</v>
      </c>
      <c r="E9" s="71">
        <v>44592</v>
      </c>
      <c r="F9" t="s">
        <v>19930</v>
      </c>
      <c r="G9" t="s">
        <v>1907</v>
      </c>
      <c r="H9" t="s">
        <v>7316</v>
      </c>
      <c r="J9" s="40">
        <v>0</v>
      </c>
      <c r="K9" s="40">
        <v>95990</v>
      </c>
    </row>
    <row r="10" spans="1:11" x14ac:dyDescent="0.35">
      <c r="A10">
        <v>10002</v>
      </c>
      <c r="B10" t="s">
        <v>20012</v>
      </c>
      <c r="C10" s="70">
        <v>0</v>
      </c>
      <c r="D10" s="70">
        <v>0</v>
      </c>
      <c r="E10" s="71">
        <v>44592</v>
      </c>
      <c r="F10" t="s">
        <v>6948</v>
      </c>
      <c r="G10" t="s">
        <v>2247</v>
      </c>
      <c r="J10" s="40">
        <v>0</v>
      </c>
      <c r="K10" s="40">
        <v>0</v>
      </c>
    </row>
    <row r="11" spans="1:11" x14ac:dyDescent="0.35">
      <c r="A11">
        <v>10002</v>
      </c>
      <c r="B11" t="s">
        <v>20012</v>
      </c>
      <c r="C11" s="70">
        <v>0</v>
      </c>
      <c r="D11" s="70">
        <v>0</v>
      </c>
      <c r="E11" s="71">
        <v>44592</v>
      </c>
      <c r="F11" t="s">
        <v>7315</v>
      </c>
      <c r="G11" t="s">
        <v>7116</v>
      </c>
      <c r="H11" t="s">
        <v>7314</v>
      </c>
      <c r="J11" s="40">
        <v>-95990</v>
      </c>
      <c r="K11" s="40">
        <v>0</v>
      </c>
    </row>
    <row r="12" spans="1:11" x14ac:dyDescent="0.35">
      <c r="A12">
        <v>10002</v>
      </c>
      <c r="B12" t="s">
        <v>20012</v>
      </c>
      <c r="C12" s="70">
        <v>0</v>
      </c>
      <c r="D12" s="70">
        <v>0</v>
      </c>
      <c r="E12" s="71">
        <v>44592</v>
      </c>
      <c r="F12" t="s">
        <v>19928</v>
      </c>
      <c r="G12" t="s">
        <v>1907</v>
      </c>
      <c r="H12" t="s">
        <v>7316</v>
      </c>
      <c r="J12" s="40">
        <v>0</v>
      </c>
      <c r="K12" s="40">
        <v>-95990</v>
      </c>
    </row>
    <row r="13" spans="1:11" x14ac:dyDescent="0.35">
      <c r="A13">
        <v>10002</v>
      </c>
      <c r="B13" t="s">
        <v>20012</v>
      </c>
      <c r="C13" s="70">
        <v>0</v>
      </c>
      <c r="D13" s="70">
        <v>0</v>
      </c>
      <c r="E13" s="71">
        <v>44592</v>
      </c>
      <c r="F13" t="s">
        <v>6771</v>
      </c>
      <c r="G13" t="s">
        <v>2247</v>
      </c>
      <c r="J13" s="40">
        <v>0</v>
      </c>
      <c r="K13" s="40">
        <v>0</v>
      </c>
    </row>
    <row r="14" spans="1:11" x14ac:dyDescent="0.35">
      <c r="A14">
        <v>10002</v>
      </c>
      <c r="B14" t="s">
        <v>20012</v>
      </c>
      <c r="C14" s="70">
        <v>0</v>
      </c>
      <c r="D14" s="70">
        <v>0</v>
      </c>
      <c r="E14" s="71">
        <v>44651</v>
      </c>
      <c r="F14" t="s">
        <v>6669</v>
      </c>
      <c r="G14" t="s">
        <v>2247</v>
      </c>
      <c r="J14" s="40">
        <v>0</v>
      </c>
      <c r="K14" s="40">
        <v>0</v>
      </c>
    </row>
    <row r="15" spans="1:11" x14ac:dyDescent="0.35">
      <c r="A15">
        <v>10002</v>
      </c>
      <c r="B15" t="s">
        <v>20012</v>
      </c>
      <c r="C15" s="70">
        <v>0</v>
      </c>
      <c r="D15" s="70">
        <v>0</v>
      </c>
      <c r="E15" s="71">
        <v>44681</v>
      </c>
      <c r="F15" t="s">
        <v>6399</v>
      </c>
      <c r="G15" t="s">
        <v>2247</v>
      </c>
      <c r="J15" s="40">
        <v>0</v>
      </c>
      <c r="K15" s="40">
        <v>0</v>
      </c>
    </row>
    <row r="16" spans="1:11" x14ac:dyDescent="0.35">
      <c r="A16">
        <v>10002</v>
      </c>
      <c r="B16" t="s">
        <v>20012</v>
      </c>
      <c r="C16" s="70">
        <v>0</v>
      </c>
      <c r="D16" s="70">
        <v>0</v>
      </c>
      <c r="E16" s="71">
        <v>44712</v>
      </c>
      <c r="F16" t="s">
        <v>6094</v>
      </c>
      <c r="G16" t="s">
        <v>2247</v>
      </c>
      <c r="J16" s="40">
        <v>0</v>
      </c>
      <c r="K16" s="40">
        <v>0</v>
      </c>
    </row>
    <row r="17" spans="1:11" x14ac:dyDescent="0.35">
      <c r="A17">
        <v>10002</v>
      </c>
      <c r="B17" t="s">
        <v>20012</v>
      </c>
      <c r="C17" s="70">
        <v>0</v>
      </c>
      <c r="D17" s="70">
        <v>0</v>
      </c>
      <c r="E17" s="71">
        <v>44742</v>
      </c>
      <c r="F17" t="s">
        <v>5864</v>
      </c>
      <c r="G17" t="s">
        <v>2247</v>
      </c>
      <c r="J17" s="40">
        <v>0</v>
      </c>
      <c r="K17" s="40">
        <v>0</v>
      </c>
    </row>
    <row r="18" spans="1:11" x14ac:dyDescent="0.35">
      <c r="A18">
        <v>10002</v>
      </c>
      <c r="B18" t="s">
        <v>20012</v>
      </c>
      <c r="C18" s="70">
        <v>0</v>
      </c>
      <c r="D18" s="70">
        <v>0</v>
      </c>
      <c r="E18" s="71">
        <v>44773</v>
      </c>
      <c r="F18" t="s">
        <v>5558</v>
      </c>
      <c r="G18" t="s">
        <v>2247</v>
      </c>
      <c r="J18" s="40">
        <v>0</v>
      </c>
      <c r="K18" s="40">
        <v>0</v>
      </c>
    </row>
    <row r="19" spans="1:11" x14ac:dyDescent="0.35">
      <c r="A19">
        <v>10002</v>
      </c>
      <c r="B19" t="s">
        <v>20012</v>
      </c>
      <c r="C19" s="70">
        <v>0</v>
      </c>
      <c r="D19" s="70">
        <v>0</v>
      </c>
      <c r="E19" s="71">
        <v>44804</v>
      </c>
      <c r="F19" t="s">
        <v>5088</v>
      </c>
      <c r="G19" t="s">
        <v>2247</v>
      </c>
      <c r="H19" t="s">
        <v>2265</v>
      </c>
      <c r="J19" s="40">
        <v>0</v>
      </c>
      <c r="K19" s="40">
        <v>0</v>
      </c>
    </row>
    <row r="20" spans="1:11" x14ac:dyDescent="0.35">
      <c r="A20">
        <v>10002</v>
      </c>
      <c r="B20" t="s">
        <v>20012</v>
      </c>
      <c r="C20" s="70">
        <v>0</v>
      </c>
      <c r="D20" s="70">
        <v>0</v>
      </c>
      <c r="E20" s="71">
        <v>44834</v>
      </c>
      <c r="F20" t="s">
        <v>4964</v>
      </c>
      <c r="G20" t="s">
        <v>2247</v>
      </c>
      <c r="H20" t="s">
        <v>2262</v>
      </c>
      <c r="J20" s="40">
        <v>0</v>
      </c>
      <c r="K20" s="40">
        <v>0</v>
      </c>
    </row>
    <row r="21" spans="1:11" x14ac:dyDescent="0.35">
      <c r="A21">
        <v>10002</v>
      </c>
      <c r="B21" t="s">
        <v>20012</v>
      </c>
      <c r="C21" s="70">
        <v>0</v>
      </c>
      <c r="D21" s="70">
        <v>0</v>
      </c>
      <c r="E21" s="71">
        <v>44895</v>
      </c>
      <c r="F21" t="s">
        <v>4276</v>
      </c>
      <c r="G21" t="s">
        <v>2247</v>
      </c>
      <c r="H21" t="s">
        <v>1916</v>
      </c>
      <c r="I21" t="s">
        <v>1916</v>
      </c>
      <c r="J21" s="40">
        <v>0</v>
      </c>
      <c r="K21" s="40">
        <v>0</v>
      </c>
    </row>
    <row r="22" spans="1:11" x14ac:dyDescent="0.35">
      <c r="A22">
        <v>10002</v>
      </c>
      <c r="B22" t="s">
        <v>20012</v>
      </c>
      <c r="C22" s="70">
        <v>0</v>
      </c>
      <c r="D22" s="70">
        <v>0</v>
      </c>
      <c r="E22" s="71">
        <v>44926</v>
      </c>
      <c r="F22" t="s">
        <v>3925</v>
      </c>
      <c r="G22" t="s">
        <v>2247</v>
      </c>
      <c r="H22" t="s">
        <v>1911</v>
      </c>
      <c r="I22" t="s">
        <v>1911</v>
      </c>
      <c r="J22" s="40">
        <v>0</v>
      </c>
      <c r="K22" s="40">
        <v>0</v>
      </c>
    </row>
    <row r="23" spans="1:11" x14ac:dyDescent="0.35">
      <c r="A23">
        <v>10002</v>
      </c>
      <c r="B23" t="s">
        <v>20012</v>
      </c>
      <c r="C23" s="70">
        <v>0</v>
      </c>
      <c r="D23" s="70">
        <v>0</v>
      </c>
      <c r="E23" s="71">
        <v>44926</v>
      </c>
      <c r="F23" t="s">
        <v>3539</v>
      </c>
      <c r="G23" t="s">
        <v>2247</v>
      </c>
      <c r="H23" t="s">
        <v>1911</v>
      </c>
      <c r="I23" t="s">
        <v>1911</v>
      </c>
      <c r="J23" s="40">
        <v>0</v>
      </c>
      <c r="K23" s="40">
        <v>0</v>
      </c>
    </row>
    <row r="24" spans="1:11" x14ac:dyDescent="0.35">
      <c r="A24">
        <v>10003</v>
      </c>
      <c r="B24" t="s">
        <v>20011</v>
      </c>
      <c r="C24" s="70">
        <v>0</v>
      </c>
      <c r="D24" s="70">
        <v>0</v>
      </c>
      <c r="E24" s="71">
        <v>44592</v>
      </c>
      <c r="F24" t="s">
        <v>6947</v>
      </c>
      <c r="G24" t="s">
        <v>2247</v>
      </c>
      <c r="J24" s="40">
        <v>0</v>
      </c>
      <c r="K24" s="40">
        <v>0</v>
      </c>
    </row>
    <row r="25" spans="1:11" x14ac:dyDescent="0.35">
      <c r="A25">
        <v>10003</v>
      </c>
      <c r="B25" t="s">
        <v>20011</v>
      </c>
      <c r="C25" s="70">
        <v>0</v>
      </c>
      <c r="D25" s="70">
        <v>0</v>
      </c>
      <c r="E25" s="71">
        <v>44592</v>
      </c>
      <c r="F25" t="s">
        <v>6729</v>
      </c>
      <c r="G25" t="s">
        <v>2247</v>
      </c>
      <c r="H25" t="s">
        <v>6720</v>
      </c>
      <c r="I25" t="s">
        <v>6720</v>
      </c>
      <c r="J25" s="40">
        <v>0</v>
      </c>
      <c r="K25" s="40">
        <v>0</v>
      </c>
    </row>
    <row r="26" spans="1:11" x14ac:dyDescent="0.35">
      <c r="A26">
        <v>10003</v>
      </c>
      <c r="B26" t="s">
        <v>20011</v>
      </c>
      <c r="C26" s="70">
        <v>0</v>
      </c>
      <c r="D26" s="70">
        <v>0</v>
      </c>
      <c r="E26" s="71">
        <v>44651</v>
      </c>
      <c r="F26" t="s">
        <v>6668</v>
      </c>
      <c r="G26" t="s">
        <v>2247</v>
      </c>
      <c r="J26" s="40">
        <v>0</v>
      </c>
      <c r="K26" s="40">
        <v>0</v>
      </c>
    </row>
    <row r="27" spans="1:11" x14ac:dyDescent="0.35">
      <c r="A27">
        <v>10003</v>
      </c>
      <c r="B27" t="s">
        <v>20011</v>
      </c>
      <c r="C27" s="70">
        <v>0</v>
      </c>
      <c r="D27" s="70">
        <v>0</v>
      </c>
      <c r="E27" s="71">
        <v>44681</v>
      </c>
      <c r="F27" t="s">
        <v>6398</v>
      </c>
      <c r="G27" t="s">
        <v>2247</v>
      </c>
      <c r="J27" s="40">
        <v>0</v>
      </c>
      <c r="K27" s="40">
        <v>0</v>
      </c>
    </row>
    <row r="28" spans="1:11" x14ac:dyDescent="0.35">
      <c r="A28">
        <v>10003</v>
      </c>
      <c r="B28" t="s">
        <v>20011</v>
      </c>
      <c r="C28" s="70">
        <v>0</v>
      </c>
      <c r="D28" s="70">
        <v>0</v>
      </c>
      <c r="E28" s="71">
        <v>44712</v>
      </c>
      <c r="F28" t="s">
        <v>6093</v>
      </c>
      <c r="G28" t="s">
        <v>2247</v>
      </c>
      <c r="J28" s="40">
        <v>0</v>
      </c>
      <c r="K28" s="40">
        <v>0</v>
      </c>
    </row>
    <row r="29" spans="1:11" x14ac:dyDescent="0.35">
      <c r="A29">
        <v>10003</v>
      </c>
      <c r="B29" t="s">
        <v>20011</v>
      </c>
      <c r="C29" s="70">
        <v>0</v>
      </c>
      <c r="D29" s="70">
        <v>0</v>
      </c>
      <c r="E29" s="71">
        <v>44742</v>
      </c>
      <c r="F29" t="s">
        <v>5863</v>
      </c>
      <c r="G29" t="s">
        <v>2247</v>
      </c>
      <c r="J29" s="40">
        <v>0</v>
      </c>
      <c r="K29" s="40">
        <v>0</v>
      </c>
    </row>
    <row r="30" spans="1:11" x14ac:dyDescent="0.35">
      <c r="A30">
        <v>10003</v>
      </c>
      <c r="B30" t="s">
        <v>20011</v>
      </c>
      <c r="C30" s="70">
        <v>0</v>
      </c>
      <c r="D30" s="70">
        <v>0</v>
      </c>
      <c r="E30" s="71">
        <v>44773</v>
      </c>
      <c r="F30" t="s">
        <v>5557</v>
      </c>
      <c r="G30" t="s">
        <v>2247</v>
      </c>
      <c r="J30" s="40">
        <v>0</v>
      </c>
      <c r="K30" s="40">
        <v>0</v>
      </c>
    </row>
    <row r="31" spans="1:11" x14ac:dyDescent="0.35">
      <c r="A31">
        <v>10003</v>
      </c>
      <c r="B31" t="s">
        <v>20011</v>
      </c>
      <c r="C31" s="70">
        <v>0</v>
      </c>
      <c r="D31" s="70">
        <v>0</v>
      </c>
      <c r="E31" s="71">
        <v>44804</v>
      </c>
      <c r="F31" t="s">
        <v>5087</v>
      </c>
      <c r="G31" t="s">
        <v>2247</v>
      </c>
      <c r="H31" t="s">
        <v>2265</v>
      </c>
      <c r="J31" s="40">
        <v>0</v>
      </c>
      <c r="K31" s="40">
        <v>0</v>
      </c>
    </row>
    <row r="32" spans="1:11" x14ac:dyDescent="0.35">
      <c r="A32">
        <v>10003</v>
      </c>
      <c r="B32" t="s">
        <v>20011</v>
      </c>
      <c r="C32" s="70">
        <v>0</v>
      </c>
      <c r="D32" s="70">
        <v>0</v>
      </c>
      <c r="E32" s="71">
        <v>44834</v>
      </c>
      <c r="F32" t="s">
        <v>4963</v>
      </c>
      <c r="G32" t="s">
        <v>2247</v>
      </c>
      <c r="H32" t="s">
        <v>2262</v>
      </c>
      <c r="J32" s="40">
        <v>0</v>
      </c>
      <c r="K32" s="40">
        <v>0</v>
      </c>
    </row>
    <row r="33" spans="1:11" x14ac:dyDescent="0.35">
      <c r="A33">
        <v>10003</v>
      </c>
      <c r="B33" t="s">
        <v>20011</v>
      </c>
      <c r="C33" s="70">
        <v>0</v>
      </c>
      <c r="D33" s="70">
        <v>0</v>
      </c>
      <c r="E33" s="71">
        <v>44865</v>
      </c>
      <c r="F33" t="s">
        <v>4447</v>
      </c>
      <c r="G33" t="s">
        <v>2247</v>
      </c>
      <c r="H33" t="s">
        <v>1919</v>
      </c>
      <c r="I33" t="s">
        <v>1919</v>
      </c>
      <c r="J33" s="40">
        <v>0</v>
      </c>
      <c r="K33" s="40">
        <v>0</v>
      </c>
    </row>
    <row r="34" spans="1:11" x14ac:dyDescent="0.35">
      <c r="A34">
        <v>10003</v>
      </c>
      <c r="B34" t="s">
        <v>20011</v>
      </c>
      <c r="C34" s="70">
        <v>0</v>
      </c>
      <c r="D34" s="70">
        <v>0</v>
      </c>
      <c r="E34" s="71">
        <v>44895</v>
      </c>
      <c r="F34" t="s">
        <v>4275</v>
      </c>
      <c r="G34" t="s">
        <v>2247</v>
      </c>
      <c r="H34" t="s">
        <v>1916</v>
      </c>
      <c r="I34" t="s">
        <v>1916</v>
      </c>
      <c r="J34" s="40">
        <v>0</v>
      </c>
      <c r="K34" s="40">
        <v>0</v>
      </c>
    </row>
    <row r="35" spans="1:11" x14ac:dyDescent="0.35">
      <c r="A35">
        <v>10003</v>
      </c>
      <c r="B35" t="s">
        <v>20011</v>
      </c>
      <c r="C35" s="70">
        <v>0</v>
      </c>
      <c r="D35" s="70">
        <v>0</v>
      </c>
      <c r="E35" s="71">
        <v>44926</v>
      </c>
      <c r="F35" t="s">
        <v>3924</v>
      </c>
      <c r="G35" t="s">
        <v>2247</v>
      </c>
      <c r="H35" t="s">
        <v>1911</v>
      </c>
      <c r="I35" t="s">
        <v>1911</v>
      </c>
      <c r="J35" s="40">
        <v>0</v>
      </c>
      <c r="K35" s="40">
        <v>0</v>
      </c>
    </row>
    <row r="36" spans="1:11" x14ac:dyDescent="0.35">
      <c r="A36">
        <v>10003</v>
      </c>
      <c r="B36" t="s">
        <v>20011</v>
      </c>
      <c r="C36" s="70">
        <v>0</v>
      </c>
      <c r="D36" s="70">
        <v>0</v>
      </c>
      <c r="E36" s="71">
        <v>44926</v>
      </c>
      <c r="F36" t="s">
        <v>3538</v>
      </c>
      <c r="G36" t="s">
        <v>2247</v>
      </c>
      <c r="H36" t="s">
        <v>1911</v>
      </c>
      <c r="I36" t="s">
        <v>1911</v>
      </c>
      <c r="J36" s="40">
        <v>0</v>
      </c>
      <c r="K36" s="40">
        <v>0</v>
      </c>
    </row>
    <row r="37" spans="1:11" x14ac:dyDescent="0.35">
      <c r="A37">
        <v>10004</v>
      </c>
      <c r="B37" t="s">
        <v>1275</v>
      </c>
      <c r="C37" s="70">
        <v>709523.12</v>
      </c>
      <c r="D37" s="70">
        <v>228142.48</v>
      </c>
      <c r="E37" s="71">
        <v>44592</v>
      </c>
      <c r="F37" t="s">
        <v>6877</v>
      </c>
      <c r="G37" t="s">
        <v>2247</v>
      </c>
      <c r="J37" s="40">
        <v>0</v>
      </c>
      <c r="K37" s="40">
        <v>6069.52</v>
      </c>
    </row>
    <row r="38" spans="1:11" x14ac:dyDescent="0.35">
      <c r="A38">
        <v>10004</v>
      </c>
      <c r="B38" t="s">
        <v>1275</v>
      </c>
      <c r="C38" s="70">
        <v>709523.12</v>
      </c>
      <c r="D38" s="70">
        <v>228142.48</v>
      </c>
      <c r="E38" s="71">
        <v>44651</v>
      </c>
      <c r="F38" t="s">
        <v>6586</v>
      </c>
      <c r="G38" t="s">
        <v>2247</v>
      </c>
      <c r="J38" s="40">
        <v>1328.53</v>
      </c>
      <c r="K38" s="40">
        <v>0</v>
      </c>
    </row>
    <row r="39" spans="1:11" x14ac:dyDescent="0.35">
      <c r="A39">
        <v>10004</v>
      </c>
      <c r="B39" t="s">
        <v>1275</v>
      </c>
      <c r="C39" s="70">
        <v>709523.12</v>
      </c>
      <c r="D39" s="70">
        <v>228142.48</v>
      </c>
      <c r="E39" s="71">
        <v>44681</v>
      </c>
      <c r="F39" t="s">
        <v>6338</v>
      </c>
      <c r="G39" t="s">
        <v>2247</v>
      </c>
      <c r="J39" s="40">
        <v>0</v>
      </c>
      <c r="K39" s="40">
        <v>9496.42</v>
      </c>
    </row>
    <row r="40" spans="1:11" x14ac:dyDescent="0.35">
      <c r="A40">
        <v>10004</v>
      </c>
      <c r="B40" t="s">
        <v>1275</v>
      </c>
      <c r="C40" s="70">
        <v>709523.12</v>
      </c>
      <c r="D40" s="70">
        <v>228142.48</v>
      </c>
      <c r="E40" s="71">
        <v>44684</v>
      </c>
      <c r="F40" t="s">
        <v>20002</v>
      </c>
      <c r="G40" t="s">
        <v>1907</v>
      </c>
      <c r="H40" t="s">
        <v>20001</v>
      </c>
      <c r="J40" s="40">
        <v>20480.849999999999</v>
      </c>
      <c r="K40" s="40">
        <v>0</v>
      </c>
    </row>
    <row r="41" spans="1:11" x14ac:dyDescent="0.35">
      <c r="A41">
        <v>10004</v>
      </c>
      <c r="B41" t="s">
        <v>1275</v>
      </c>
      <c r="C41" s="70">
        <v>709523.12</v>
      </c>
      <c r="D41" s="70">
        <v>228142.48</v>
      </c>
      <c r="E41" s="71">
        <v>44712</v>
      </c>
      <c r="F41" t="s">
        <v>6013</v>
      </c>
      <c r="G41" t="s">
        <v>2247</v>
      </c>
      <c r="J41" s="40">
        <v>0</v>
      </c>
      <c r="K41" s="40">
        <v>1155.51</v>
      </c>
    </row>
    <row r="42" spans="1:11" x14ac:dyDescent="0.35">
      <c r="A42">
        <v>10004</v>
      </c>
      <c r="B42" t="s">
        <v>1275</v>
      </c>
      <c r="C42" s="70">
        <v>709523.12</v>
      </c>
      <c r="D42" s="70">
        <v>228142.48</v>
      </c>
      <c r="E42" s="71">
        <v>44742</v>
      </c>
      <c r="F42" t="s">
        <v>5748</v>
      </c>
      <c r="G42" t="s">
        <v>2247</v>
      </c>
      <c r="J42" s="40">
        <v>0</v>
      </c>
      <c r="K42" s="40">
        <v>10795.23</v>
      </c>
    </row>
    <row r="43" spans="1:11" x14ac:dyDescent="0.35">
      <c r="A43">
        <v>10004</v>
      </c>
      <c r="B43" t="s">
        <v>1275</v>
      </c>
      <c r="C43" s="70">
        <v>709523.12</v>
      </c>
      <c r="D43" s="70">
        <v>228142.48</v>
      </c>
      <c r="E43" s="71">
        <v>44773</v>
      </c>
      <c r="F43" t="s">
        <v>5440</v>
      </c>
      <c r="G43" t="s">
        <v>2247</v>
      </c>
      <c r="J43" s="40">
        <v>7149.93</v>
      </c>
      <c r="K43" s="40">
        <v>0</v>
      </c>
    </row>
    <row r="44" spans="1:11" x14ac:dyDescent="0.35">
      <c r="A44">
        <v>10004</v>
      </c>
      <c r="B44" t="s">
        <v>1275</v>
      </c>
      <c r="C44" s="70">
        <v>709523.12</v>
      </c>
      <c r="D44" s="70">
        <v>228142.48</v>
      </c>
      <c r="E44" s="71">
        <v>44774</v>
      </c>
      <c r="F44" t="s">
        <v>20009</v>
      </c>
      <c r="G44" t="s">
        <v>1907</v>
      </c>
      <c r="H44" t="s">
        <v>20001</v>
      </c>
      <c r="J44" s="40">
        <v>0</v>
      </c>
      <c r="K44" s="40">
        <v>20402.13</v>
      </c>
    </row>
    <row r="45" spans="1:11" x14ac:dyDescent="0.35">
      <c r="A45">
        <v>10004</v>
      </c>
      <c r="B45" t="s">
        <v>1275</v>
      </c>
      <c r="C45" s="70">
        <v>709523.12</v>
      </c>
      <c r="D45" s="70">
        <v>228142.48</v>
      </c>
      <c r="E45" s="71">
        <v>44804</v>
      </c>
      <c r="F45" t="s">
        <v>5258</v>
      </c>
      <c r="G45" t="s">
        <v>2247</v>
      </c>
      <c r="H45" t="s">
        <v>2265</v>
      </c>
      <c r="J45" s="40">
        <v>3185.51</v>
      </c>
      <c r="K45" s="40">
        <v>0</v>
      </c>
    </row>
    <row r="46" spans="1:11" x14ac:dyDescent="0.35">
      <c r="A46">
        <v>10004</v>
      </c>
      <c r="B46" t="s">
        <v>1275</v>
      </c>
      <c r="C46" s="70">
        <v>709523.12</v>
      </c>
      <c r="D46" s="70">
        <v>228142.48</v>
      </c>
      <c r="E46" s="71">
        <v>44834</v>
      </c>
      <c r="F46" t="s">
        <v>4833</v>
      </c>
      <c r="G46" t="s">
        <v>2247</v>
      </c>
      <c r="H46" t="s">
        <v>2262</v>
      </c>
      <c r="J46" s="40">
        <v>0</v>
      </c>
      <c r="K46" s="40">
        <v>12107.94</v>
      </c>
    </row>
    <row r="47" spans="1:11" x14ac:dyDescent="0.35">
      <c r="A47">
        <v>10004</v>
      </c>
      <c r="B47" t="s">
        <v>1275</v>
      </c>
      <c r="C47" s="70">
        <v>709523.12</v>
      </c>
      <c r="D47" s="70">
        <v>228142.48</v>
      </c>
      <c r="E47" s="71">
        <v>44865</v>
      </c>
      <c r="F47" t="s">
        <v>4606</v>
      </c>
      <c r="G47" t="s">
        <v>2247</v>
      </c>
      <c r="H47" t="s">
        <v>1919</v>
      </c>
      <c r="I47" t="s">
        <v>1919</v>
      </c>
      <c r="J47" s="40">
        <v>737.5</v>
      </c>
      <c r="K47" s="40">
        <v>0</v>
      </c>
    </row>
    <row r="48" spans="1:11" x14ac:dyDescent="0.35">
      <c r="A48">
        <v>10004</v>
      </c>
      <c r="B48" t="s">
        <v>1275</v>
      </c>
      <c r="C48" s="70">
        <v>709523.12</v>
      </c>
      <c r="D48" s="70">
        <v>228142.48</v>
      </c>
      <c r="E48" s="71">
        <v>44895</v>
      </c>
      <c r="F48" t="s">
        <v>4129</v>
      </c>
      <c r="G48" t="s">
        <v>2247</v>
      </c>
      <c r="H48" t="s">
        <v>1916</v>
      </c>
      <c r="I48" t="s">
        <v>1916</v>
      </c>
      <c r="J48" s="40">
        <v>5198.7299999999996</v>
      </c>
      <c r="K48" s="40">
        <v>0</v>
      </c>
    </row>
    <row r="49" spans="1:11" x14ac:dyDescent="0.35">
      <c r="A49">
        <v>10004</v>
      </c>
      <c r="B49" t="s">
        <v>1275</v>
      </c>
      <c r="C49" s="70">
        <v>709523.12</v>
      </c>
      <c r="D49" s="70">
        <v>228142.48</v>
      </c>
      <c r="E49" s="71">
        <v>44926</v>
      </c>
      <c r="F49" t="s">
        <v>15402</v>
      </c>
      <c r="G49" t="s">
        <v>1912</v>
      </c>
      <c r="J49" s="40">
        <v>701.39</v>
      </c>
      <c r="K49" s="40">
        <v>0</v>
      </c>
    </row>
    <row r="50" spans="1:11" x14ac:dyDescent="0.35">
      <c r="A50">
        <v>10004</v>
      </c>
      <c r="B50" t="s">
        <v>1275</v>
      </c>
      <c r="C50" s="70">
        <v>709523.12</v>
      </c>
      <c r="D50" s="70">
        <v>228142.48</v>
      </c>
      <c r="E50" s="71">
        <v>44926</v>
      </c>
      <c r="F50" t="s">
        <v>3781</v>
      </c>
      <c r="G50" t="s">
        <v>2247</v>
      </c>
      <c r="H50" t="s">
        <v>1911</v>
      </c>
      <c r="I50" t="s">
        <v>1911</v>
      </c>
      <c r="J50" s="40">
        <v>0</v>
      </c>
      <c r="K50" s="40">
        <v>4570.43</v>
      </c>
    </row>
    <row r="51" spans="1:11" x14ac:dyDescent="0.35">
      <c r="A51">
        <v>10004</v>
      </c>
      <c r="B51" t="s">
        <v>1275</v>
      </c>
      <c r="C51" s="70">
        <v>709523.12</v>
      </c>
      <c r="D51" s="70">
        <v>228142.48</v>
      </c>
      <c r="E51" s="71">
        <v>44926</v>
      </c>
      <c r="F51" t="s">
        <v>15397</v>
      </c>
      <c r="G51" t="s">
        <v>1912</v>
      </c>
      <c r="J51" s="40">
        <v>-16.18</v>
      </c>
      <c r="K51" s="40">
        <v>0</v>
      </c>
    </row>
    <row r="52" spans="1:11" x14ac:dyDescent="0.35">
      <c r="A52">
        <v>10007</v>
      </c>
      <c r="B52" t="s">
        <v>10</v>
      </c>
      <c r="C52" s="70">
        <v>0</v>
      </c>
      <c r="D52" s="70">
        <v>0</v>
      </c>
      <c r="E52" s="71">
        <v>44791</v>
      </c>
      <c r="F52" t="s">
        <v>19970</v>
      </c>
      <c r="G52" t="s">
        <v>1907</v>
      </c>
      <c r="H52" t="s">
        <v>19969</v>
      </c>
      <c r="J52" s="40">
        <v>5000000</v>
      </c>
      <c r="K52" s="40">
        <v>0</v>
      </c>
    </row>
    <row r="53" spans="1:11" x14ac:dyDescent="0.35">
      <c r="A53">
        <v>10007</v>
      </c>
      <c r="B53" t="s">
        <v>10</v>
      </c>
      <c r="C53" s="70">
        <v>0</v>
      </c>
      <c r="D53" s="70">
        <v>0</v>
      </c>
      <c r="E53" s="71">
        <v>44791</v>
      </c>
      <c r="F53" t="s">
        <v>19968</v>
      </c>
      <c r="G53" t="s">
        <v>1907</v>
      </c>
      <c r="H53" t="s">
        <v>19967</v>
      </c>
      <c r="J53" s="40">
        <v>5000000</v>
      </c>
      <c r="K53" s="40">
        <v>0</v>
      </c>
    </row>
    <row r="54" spans="1:11" x14ac:dyDescent="0.35">
      <c r="A54">
        <v>10007</v>
      </c>
      <c r="B54" t="s">
        <v>10</v>
      </c>
      <c r="C54" s="70">
        <v>0</v>
      </c>
      <c r="D54" s="70">
        <v>0</v>
      </c>
      <c r="E54" s="71">
        <v>44791</v>
      </c>
      <c r="F54" t="s">
        <v>19966</v>
      </c>
      <c r="G54" t="s">
        <v>1907</v>
      </c>
      <c r="H54" t="s">
        <v>19965</v>
      </c>
      <c r="J54" s="40">
        <v>10000000</v>
      </c>
      <c r="K54" s="40">
        <v>0</v>
      </c>
    </row>
    <row r="55" spans="1:11" x14ac:dyDescent="0.35">
      <c r="A55">
        <v>10007</v>
      </c>
      <c r="B55" t="s">
        <v>10</v>
      </c>
      <c r="C55" s="70">
        <v>0</v>
      </c>
      <c r="D55" s="70">
        <v>0</v>
      </c>
      <c r="E55" s="71">
        <v>44791</v>
      </c>
      <c r="F55" t="s">
        <v>20008</v>
      </c>
      <c r="G55" t="s">
        <v>1907</v>
      </c>
      <c r="H55" t="s">
        <v>19969</v>
      </c>
      <c r="J55" s="40">
        <v>0</v>
      </c>
      <c r="K55" s="40">
        <v>5000000</v>
      </c>
    </row>
    <row r="56" spans="1:11" x14ac:dyDescent="0.35">
      <c r="A56">
        <v>10007</v>
      </c>
      <c r="B56" t="s">
        <v>10</v>
      </c>
      <c r="C56" s="70">
        <v>0</v>
      </c>
      <c r="D56" s="70">
        <v>0</v>
      </c>
      <c r="E56" s="71">
        <v>44791</v>
      </c>
      <c r="F56" t="s">
        <v>20006</v>
      </c>
      <c r="G56" t="s">
        <v>1907</v>
      </c>
      <c r="H56" t="s">
        <v>19965</v>
      </c>
      <c r="J56" s="40">
        <v>0</v>
      </c>
      <c r="K56" s="40">
        <v>10000000</v>
      </c>
    </row>
    <row r="57" spans="1:11" x14ac:dyDescent="0.35">
      <c r="A57">
        <v>10007</v>
      </c>
      <c r="B57" t="s">
        <v>10</v>
      </c>
      <c r="C57" s="70">
        <v>0</v>
      </c>
      <c r="D57" s="70">
        <v>0</v>
      </c>
      <c r="E57" s="71">
        <v>44804</v>
      </c>
      <c r="F57" t="s">
        <v>5086</v>
      </c>
      <c r="G57" t="s">
        <v>2247</v>
      </c>
      <c r="H57" t="s">
        <v>2265</v>
      </c>
      <c r="J57" s="40">
        <v>0</v>
      </c>
      <c r="K57" s="40">
        <v>0</v>
      </c>
    </row>
    <row r="58" spans="1:11" x14ac:dyDescent="0.35">
      <c r="A58">
        <v>10007</v>
      </c>
      <c r="B58" t="s">
        <v>10</v>
      </c>
      <c r="C58" s="70">
        <v>0</v>
      </c>
      <c r="D58" s="70">
        <v>0</v>
      </c>
      <c r="E58" s="71">
        <v>44834</v>
      </c>
      <c r="F58" t="s">
        <v>4962</v>
      </c>
      <c r="G58" t="s">
        <v>2247</v>
      </c>
      <c r="H58" t="s">
        <v>2262</v>
      </c>
      <c r="J58" s="40">
        <v>0</v>
      </c>
      <c r="K58" s="40">
        <v>0</v>
      </c>
    </row>
    <row r="59" spans="1:11" x14ac:dyDescent="0.35">
      <c r="A59">
        <v>10007</v>
      </c>
      <c r="B59" t="s">
        <v>10</v>
      </c>
      <c r="C59" s="70">
        <v>0</v>
      </c>
      <c r="D59" s="70">
        <v>0</v>
      </c>
      <c r="E59" s="71">
        <v>44865</v>
      </c>
      <c r="F59" t="s">
        <v>4446</v>
      </c>
      <c r="G59" t="s">
        <v>2247</v>
      </c>
      <c r="H59" t="s">
        <v>1919</v>
      </c>
      <c r="I59" t="s">
        <v>1919</v>
      </c>
      <c r="J59" s="40">
        <v>0</v>
      </c>
      <c r="K59" s="40">
        <v>0</v>
      </c>
    </row>
    <row r="60" spans="1:11" x14ac:dyDescent="0.35">
      <c r="A60">
        <v>10007</v>
      </c>
      <c r="B60" t="s">
        <v>10</v>
      </c>
      <c r="C60" s="70">
        <v>0</v>
      </c>
      <c r="D60" s="70">
        <v>0</v>
      </c>
      <c r="E60" s="71">
        <v>44895</v>
      </c>
      <c r="F60" t="s">
        <v>4274</v>
      </c>
      <c r="G60" t="s">
        <v>2247</v>
      </c>
      <c r="H60" t="s">
        <v>1916</v>
      </c>
      <c r="I60" t="s">
        <v>1916</v>
      </c>
      <c r="J60" s="40">
        <v>0</v>
      </c>
      <c r="K60" s="40">
        <v>0</v>
      </c>
    </row>
    <row r="61" spans="1:11" x14ac:dyDescent="0.35">
      <c r="A61">
        <v>10007</v>
      </c>
      <c r="B61" t="s">
        <v>10</v>
      </c>
      <c r="C61" s="70">
        <v>0</v>
      </c>
      <c r="D61" s="70">
        <v>0</v>
      </c>
      <c r="E61" s="71">
        <v>44926</v>
      </c>
      <c r="F61" t="s">
        <v>3923</v>
      </c>
      <c r="G61" t="s">
        <v>2247</v>
      </c>
      <c r="H61" t="s">
        <v>1911</v>
      </c>
      <c r="I61" t="s">
        <v>1911</v>
      </c>
      <c r="J61" s="40">
        <v>0</v>
      </c>
      <c r="K61" s="40">
        <v>0</v>
      </c>
    </row>
    <row r="62" spans="1:11" x14ac:dyDescent="0.35">
      <c r="A62">
        <v>10007</v>
      </c>
      <c r="B62" t="s">
        <v>10</v>
      </c>
      <c r="C62" s="70">
        <v>0</v>
      </c>
      <c r="D62" s="70">
        <v>0</v>
      </c>
      <c r="E62" s="71">
        <v>44926</v>
      </c>
      <c r="F62" t="s">
        <v>15394</v>
      </c>
      <c r="G62" t="s">
        <v>1912</v>
      </c>
      <c r="J62" s="40">
        <v>75011.56</v>
      </c>
      <c r="K62" s="40">
        <v>0</v>
      </c>
    </row>
    <row r="63" spans="1:11" x14ac:dyDescent="0.35">
      <c r="A63">
        <v>10008</v>
      </c>
      <c r="B63" t="s">
        <v>11</v>
      </c>
      <c r="C63" s="70">
        <v>425627.48</v>
      </c>
      <c r="D63" s="70">
        <v>136857.71</v>
      </c>
      <c r="E63" s="71">
        <v>44562</v>
      </c>
      <c r="F63" t="s">
        <v>17427</v>
      </c>
      <c r="G63" t="s">
        <v>1912</v>
      </c>
      <c r="H63" t="s">
        <v>6769</v>
      </c>
      <c r="J63" s="40">
        <v>0</v>
      </c>
      <c r="K63" s="40">
        <v>-88725.94</v>
      </c>
    </row>
    <row r="64" spans="1:11" x14ac:dyDescent="0.35">
      <c r="A64">
        <v>10008</v>
      </c>
      <c r="B64" t="s">
        <v>11</v>
      </c>
      <c r="C64" s="70">
        <v>425627.48</v>
      </c>
      <c r="D64" s="70">
        <v>136857.71</v>
      </c>
      <c r="E64" s="71">
        <v>44592</v>
      </c>
      <c r="F64" t="s">
        <v>6946</v>
      </c>
      <c r="G64" t="s">
        <v>2247</v>
      </c>
      <c r="J64" s="40">
        <v>0</v>
      </c>
      <c r="K64" s="40">
        <v>0</v>
      </c>
    </row>
    <row r="65" spans="1:11" x14ac:dyDescent="0.35">
      <c r="A65">
        <v>10008</v>
      </c>
      <c r="B65" t="s">
        <v>11</v>
      </c>
      <c r="C65" s="70">
        <v>425627.48</v>
      </c>
      <c r="D65" s="70">
        <v>136857.71</v>
      </c>
      <c r="E65" s="71">
        <v>44651</v>
      </c>
      <c r="F65" t="s">
        <v>6667</v>
      </c>
      <c r="G65" t="s">
        <v>2247</v>
      </c>
      <c r="J65" s="40">
        <v>0</v>
      </c>
      <c r="K65" s="40">
        <v>0</v>
      </c>
    </row>
    <row r="66" spans="1:11" x14ac:dyDescent="0.35">
      <c r="A66">
        <v>10008</v>
      </c>
      <c r="B66" t="s">
        <v>11</v>
      </c>
      <c r="C66" s="70">
        <v>425627.48</v>
      </c>
      <c r="D66" s="70">
        <v>136857.71</v>
      </c>
      <c r="E66" s="71">
        <v>44663</v>
      </c>
      <c r="F66" t="s">
        <v>17398</v>
      </c>
      <c r="G66" t="s">
        <v>2142</v>
      </c>
      <c r="H66" t="s">
        <v>17397</v>
      </c>
      <c r="I66" t="s">
        <v>17396</v>
      </c>
      <c r="J66" s="40">
        <v>20826.38</v>
      </c>
      <c r="K66" s="40">
        <v>0</v>
      </c>
    </row>
    <row r="67" spans="1:11" x14ac:dyDescent="0.35">
      <c r="A67">
        <v>10008</v>
      </c>
      <c r="B67" t="s">
        <v>11</v>
      </c>
      <c r="C67" s="70">
        <v>425627.48</v>
      </c>
      <c r="D67" s="70">
        <v>136857.71</v>
      </c>
      <c r="E67" s="71">
        <v>44663</v>
      </c>
      <c r="F67" t="s">
        <v>17395</v>
      </c>
      <c r="G67" t="s">
        <v>2142</v>
      </c>
      <c r="H67" t="s">
        <v>17394</v>
      </c>
      <c r="I67" t="s">
        <v>17393</v>
      </c>
      <c r="J67" s="40">
        <v>19326.560000000001</v>
      </c>
      <c r="K67" s="40">
        <v>0</v>
      </c>
    </row>
    <row r="68" spans="1:11" x14ac:dyDescent="0.35">
      <c r="A68">
        <v>10008</v>
      </c>
      <c r="B68" t="s">
        <v>11</v>
      </c>
      <c r="C68" s="70">
        <v>425627.48</v>
      </c>
      <c r="D68" s="70">
        <v>136857.71</v>
      </c>
      <c r="E68" s="71">
        <v>44663</v>
      </c>
      <c r="F68" t="s">
        <v>17392</v>
      </c>
      <c r="G68" t="s">
        <v>2142</v>
      </c>
      <c r="H68" t="s">
        <v>17391</v>
      </c>
      <c r="I68" t="s">
        <v>17390</v>
      </c>
      <c r="J68" s="40">
        <v>23991.599999999999</v>
      </c>
      <c r="K68" s="40">
        <v>0</v>
      </c>
    </row>
    <row r="69" spans="1:11" x14ac:dyDescent="0.35">
      <c r="A69">
        <v>10008</v>
      </c>
      <c r="B69" t="s">
        <v>11</v>
      </c>
      <c r="C69" s="70">
        <v>425627.48</v>
      </c>
      <c r="D69" s="70">
        <v>136857.71</v>
      </c>
      <c r="E69" s="71">
        <v>44681</v>
      </c>
      <c r="F69" t="s">
        <v>6397</v>
      </c>
      <c r="G69" t="s">
        <v>2247</v>
      </c>
      <c r="J69" s="40">
        <v>0</v>
      </c>
      <c r="K69" s="40">
        <v>0</v>
      </c>
    </row>
    <row r="70" spans="1:11" x14ac:dyDescent="0.35">
      <c r="A70">
        <v>10008</v>
      </c>
      <c r="B70" t="s">
        <v>11</v>
      </c>
      <c r="C70" s="70">
        <v>425627.48</v>
      </c>
      <c r="D70" s="70">
        <v>136857.71</v>
      </c>
      <c r="E70" s="71">
        <v>44681</v>
      </c>
      <c r="F70" t="s">
        <v>6195</v>
      </c>
      <c r="G70" t="s">
        <v>2247</v>
      </c>
      <c r="J70" s="40">
        <v>0</v>
      </c>
      <c r="K70" s="40">
        <v>0</v>
      </c>
    </row>
    <row r="71" spans="1:11" x14ac:dyDescent="0.35">
      <c r="A71">
        <v>10008</v>
      </c>
      <c r="B71" t="s">
        <v>11</v>
      </c>
      <c r="C71" s="70">
        <v>425627.48</v>
      </c>
      <c r="D71" s="70">
        <v>136857.71</v>
      </c>
      <c r="E71" s="71">
        <v>44697</v>
      </c>
      <c r="F71" t="s">
        <v>17384</v>
      </c>
      <c r="G71" t="s">
        <v>2142</v>
      </c>
      <c r="H71" t="s">
        <v>5574</v>
      </c>
      <c r="I71" t="s">
        <v>5573</v>
      </c>
      <c r="J71" s="40">
        <v>25543.35</v>
      </c>
      <c r="K71" s="40">
        <v>0</v>
      </c>
    </row>
    <row r="72" spans="1:11" x14ac:dyDescent="0.35">
      <c r="A72">
        <v>10008</v>
      </c>
      <c r="B72" t="s">
        <v>11</v>
      </c>
      <c r="C72" s="70">
        <v>425627.48</v>
      </c>
      <c r="D72" s="70">
        <v>136857.71</v>
      </c>
      <c r="E72" s="71">
        <v>44712</v>
      </c>
      <c r="F72" t="s">
        <v>6092</v>
      </c>
      <c r="G72" t="s">
        <v>2247</v>
      </c>
      <c r="J72" s="40">
        <v>0</v>
      </c>
      <c r="K72" s="40">
        <v>0</v>
      </c>
    </row>
    <row r="73" spans="1:11" x14ac:dyDescent="0.35">
      <c r="A73">
        <v>10008</v>
      </c>
      <c r="B73" t="s">
        <v>11</v>
      </c>
      <c r="C73" s="70">
        <v>425627.48</v>
      </c>
      <c r="D73" s="70">
        <v>136857.71</v>
      </c>
      <c r="E73" s="71">
        <v>44721</v>
      </c>
      <c r="F73" t="s">
        <v>17376</v>
      </c>
      <c r="G73" t="s">
        <v>2142</v>
      </c>
      <c r="H73" t="s">
        <v>17375</v>
      </c>
      <c r="I73" t="s">
        <v>17374</v>
      </c>
      <c r="J73" s="40">
        <v>25402.89</v>
      </c>
      <c r="K73" s="40">
        <v>0</v>
      </c>
    </row>
    <row r="74" spans="1:11" x14ac:dyDescent="0.35">
      <c r="A74">
        <v>10008</v>
      </c>
      <c r="B74" t="s">
        <v>11</v>
      </c>
      <c r="C74" s="70">
        <v>425627.48</v>
      </c>
      <c r="D74" s="70">
        <v>136857.71</v>
      </c>
      <c r="E74" s="71">
        <v>44721</v>
      </c>
      <c r="F74" t="s">
        <v>17373</v>
      </c>
      <c r="G74" t="s">
        <v>2142</v>
      </c>
      <c r="H74" t="s">
        <v>17372</v>
      </c>
      <c r="I74" t="s">
        <v>17371</v>
      </c>
      <c r="J74" s="40">
        <v>20711.16</v>
      </c>
      <c r="K74" s="40">
        <v>0</v>
      </c>
    </row>
    <row r="75" spans="1:11" x14ac:dyDescent="0.35">
      <c r="A75">
        <v>10008</v>
      </c>
      <c r="B75" t="s">
        <v>11</v>
      </c>
      <c r="C75" s="70">
        <v>425627.48</v>
      </c>
      <c r="D75" s="70">
        <v>136857.71</v>
      </c>
      <c r="E75" s="71">
        <v>44728</v>
      </c>
      <c r="F75" t="s">
        <v>17370</v>
      </c>
      <c r="G75" t="s">
        <v>2142</v>
      </c>
      <c r="H75" t="s">
        <v>17369</v>
      </c>
      <c r="I75" t="s">
        <v>17368</v>
      </c>
      <c r="J75" s="40">
        <v>15179.04</v>
      </c>
      <c r="K75" s="40">
        <v>0</v>
      </c>
    </row>
    <row r="76" spans="1:11" x14ac:dyDescent="0.35">
      <c r="A76">
        <v>10008</v>
      </c>
      <c r="B76" t="s">
        <v>11</v>
      </c>
      <c r="C76" s="70">
        <v>425627.48</v>
      </c>
      <c r="D76" s="70">
        <v>136857.71</v>
      </c>
      <c r="E76" s="71">
        <v>44732</v>
      </c>
      <c r="F76" t="s">
        <v>17364</v>
      </c>
      <c r="G76" t="s">
        <v>2142</v>
      </c>
      <c r="H76" t="s">
        <v>17363</v>
      </c>
      <c r="I76" t="s">
        <v>17362</v>
      </c>
      <c r="J76" s="40">
        <v>21645.66</v>
      </c>
      <c r="K76" s="40">
        <v>0</v>
      </c>
    </row>
    <row r="77" spans="1:11" x14ac:dyDescent="0.35">
      <c r="A77">
        <v>10008</v>
      </c>
      <c r="B77" t="s">
        <v>11</v>
      </c>
      <c r="C77" s="70">
        <v>425627.48</v>
      </c>
      <c r="D77" s="70">
        <v>136857.71</v>
      </c>
      <c r="E77" s="71">
        <v>44742</v>
      </c>
      <c r="F77" t="s">
        <v>5862</v>
      </c>
      <c r="G77" t="s">
        <v>2247</v>
      </c>
      <c r="J77" s="40">
        <v>0</v>
      </c>
      <c r="K77" s="40">
        <v>0</v>
      </c>
    </row>
    <row r="78" spans="1:11" x14ac:dyDescent="0.35">
      <c r="A78">
        <v>10008</v>
      </c>
      <c r="B78" t="s">
        <v>11</v>
      </c>
      <c r="C78" s="70">
        <v>425627.48</v>
      </c>
      <c r="D78" s="70">
        <v>136857.71</v>
      </c>
      <c r="E78" s="71">
        <v>44756</v>
      </c>
      <c r="F78" t="s">
        <v>17360</v>
      </c>
      <c r="G78" t="s">
        <v>2142</v>
      </c>
      <c r="H78" t="s">
        <v>17359</v>
      </c>
      <c r="I78" t="s">
        <v>17358</v>
      </c>
      <c r="J78" s="40">
        <v>3458.6</v>
      </c>
      <c r="K78" s="40">
        <v>0</v>
      </c>
    </row>
    <row r="79" spans="1:11" x14ac:dyDescent="0.35">
      <c r="A79">
        <v>10008</v>
      </c>
      <c r="B79" t="s">
        <v>11</v>
      </c>
      <c r="C79" s="70">
        <v>425627.48</v>
      </c>
      <c r="D79" s="70">
        <v>136857.71</v>
      </c>
      <c r="E79" s="71">
        <v>44760</v>
      </c>
      <c r="F79" t="s">
        <v>17352</v>
      </c>
      <c r="G79" t="s">
        <v>2142</v>
      </c>
      <c r="H79" t="s">
        <v>17351</v>
      </c>
      <c r="I79" t="s">
        <v>17350</v>
      </c>
      <c r="J79" s="40">
        <v>21108.37</v>
      </c>
      <c r="K79" s="40">
        <v>0</v>
      </c>
    </row>
    <row r="80" spans="1:11" x14ac:dyDescent="0.35">
      <c r="A80">
        <v>10008</v>
      </c>
      <c r="B80" t="s">
        <v>11</v>
      </c>
      <c r="C80" s="70">
        <v>425627.48</v>
      </c>
      <c r="D80" s="70">
        <v>136857.71</v>
      </c>
      <c r="E80" s="71">
        <v>44773</v>
      </c>
      <c r="F80" t="s">
        <v>5556</v>
      </c>
      <c r="G80" t="s">
        <v>2247</v>
      </c>
      <c r="J80" s="40">
        <v>0</v>
      </c>
      <c r="K80" s="40">
        <v>0</v>
      </c>
    </row>
    <row r="81" spans="1:11" x14ac:dyDescent="0.35">
      <c r="A81">
        <v>10008</v>
      </c>
      <c r="B81" t="s">
        <v>11</v>
      </c>
      <c r="C81" s="70">
        <v>425627.48</v>
      </c>
      <c r="D81" s="70">
        <v>136857.71</v>
      </c>
      <c r="E81" s="71">
        <v>44804</v>
      </c>
      <c r="F81" t="s">
        <v>5085</v>
      </c>
      <c r="G81" t="s">
        <v>2247</v>
      </c>
      <c r="H81" t="s">
        <v>2265</v>
      </c>
      <c r="J81" s="40">
        <v>0</v>
      </c>
      <c r="K81" s="40">
        <v>0</v>
      </c>
    </row>
    <row r="82" spans="1:11" x14ac:dyDescent="0.35">
      <c r="A82">
        <v>10008</v>
      </c>
      <c r="B82" t="s">
        <v>11</v>
      </c>
      <c r="C82" s="70">
        <v>425627.48</v>
      </c>
      <c r="D82" s="70">
        <v>136857.71</v>
      </c>
      <c r="E82" s="71">
        <v>44834</v>
      </c>
      <c r="F82" t="s">
        <v>4961</v>
      </c>
      <c r="G82" t="s">
        <v>2247</v>
      </c>
      <c r="H82" t="s">
        <v>2262</v>
      </c>
      <c r="J82" s="40">
        <v>0</v>
      </c>
      <c r="K82" s="40">
        <v>0</v>
      </c>
    </row>
    <row r="83" spans="1:11" x14ac:dyDescent="0.35">
      <c r="A83">
        <v>10008</v>
      </c>
      <c r="B83" t="s">
        <v>11</v>
      </c>
      <c r="C83" s="70">
        <v>425627.48</v>
      </c>
      <c r="D83" s="70">
        <v>136857.71</v>
      </c>
      <c r="E83" s="71">
        <v>44865</v>
      </c>
      <c r="F83" t="s">
        <v>4445</v>
      </c>
      <c r="G83" t="s">
        <v>2247</v>
      </c>
      <c r="H83" t="s">
        <v>1919</v>
      </c>
      <c r="I83" t="s">
        <v>1919</v>
      </c>
      <c r="J83" s="40">
        <v>0</v>
      </c>
      <c r="K83" s="40">
        <v>0</v>
      </c>
    </row>
    <row r="84" spans="1:11" x14ac:dyDescent="0.35">
      <c r="A84">
        <v>10008</v>
      </c>
      <c r="B84" t="s">
        <v>11</v>
      </c>
      <c r="C84" s="70">
        <v>425627.48</v>
      </c>
      <c r="D84" s="70">
        <v>136857.71</v>
      </c>
      <c r="E84" s="71">
        <v>44895</v>
      </c>
      <c r="F84" t="s">
        <v>4273</v>
      </c>
      <c r="G84" t="s">
        <v>2247</v>
      </c>
      <c r="H84" t="s">
        <v>1916</v>
      </c>
      <c r="I84" t="s">
        <v>1916</v>
      </c>
      <c r="J84" s="40">
        <v>0</v>
      </c>
      <c r="K84" s="40">
        <v>0</v>
      </c>
    </row>
    <row r="85" spans="1:11" x14ac:dyDescent="0.35">
      <c r="A85">
        <v>10008</v>
      </c>
      <c r="B85" t="s">
        <v>11</v>
      </c>
      <c r="C85" s="70">
        <v>425627.48</v>
      </c>
      <c r="D85" s="70">
        <v>136857.71</v>
      </c>
      <c r="E85" s="71">
        <v>44901</v>
      </c>
      <c r="F85" t="s">
        <v>19945</v>
      </c>
      <c r="G85" t="s">
        <v>1907</v>
      </c>
      <c r="H85" t="s">
        <v>19944</v>
      </c>
      <c r="J85" s="40">
        <v>0</v>
      </c>
      <c r="K85" s="40">
        <v>24317.8</v>
      </c>
    </row>
    <row r="86" spans="1:11" x14ac:dyDescent="0.35">
      <c r="A86">
        <v>10008</v>
      </c>
      <c r="B86" t="s">
        <v>11</v>
      </c>
      <c r="C86" s="70">
        <v>425627.48</v>
      </c>
      <c r="D86" s="70">
        <v>136857.71</v>
      </c>
      <c r="E86" s="71">
        <v>44926</v>
      </c>
      <c r="F86" t="s">
        <v>3922</v>
      </c>
      <c r="G86" t="s">
        <v>2247</v>
      </c>
      <c r="H86" t="s">
        <v>1911</v>
      </c>
      <c r="I86" t="s">
        <v>1911</v>
      </c>
      <c r="J86" s="40">
        <v>0</v>
      </c>
      <c r="K86" s="40">
        <v>0</v>
      </c>
    </row>
    <row r="87" spans="1:11" x14ac:dyDescent="0.35">
      <c r="A87">
        <v>10011</v>
      </c>
      <c r="B87" t="s">
        <v>20010</v>
      </c>
      <c r="C87" s="70">
        <v>0</v>
      </c>
      <c r="D87" s="70">
        <v>0</v>
      </c>
      <c r="E87" s="71">
        <v>44629</v>
      </c>
      <c r="F87" t="s">
        <v>19981</v>
      </c>
      <c r="G87" t="s">
        <v>1907</v>
      </c>
      <c r="H87" t="s">
        <v>19979</v>
      </c>
      <c r="J87" s="40">
        <v>92459.19</v>
      </c>
      <c r="K87" s="40">
        <v>0</v>
      </c>
    </row>
    <row r="88" spans="1:11" x14ac:dyDescent="0.35">
      <c r="A88">
        <v>10011</v>
      </c>
      <c r="B88" t="s">
        <v>20010</v>
      </c>
      <c r="C88" s="70">
        <v>0</v>
      </c>
      <c r="D88" s="70">
        <v>0</v>
      </c>
      <c r="E88" s="71">
        <v>44629</v>
      </c>
      <c r="F88" t="s">
        <v>19980</v>
      </c>
      <c r="G88" t="s">
        <v>1907</v>
      </c>
      <c r="H88" t="s">
        <v>19979</v>
      </c>
      <c r="J88" s="40">
        <v>-92459.19</v>
      </c>
      <c r="K88" s="40">
        <v>0</v>
      </c>
    </row>
    <row r="89" spans="1:11" x14ac:dyDescent="0.35">
      <c r="A89">
        <v>10012</v>
      </c>
      <c r="B89" t="s">
        <v>1276</v>
      </c>
      <c r="C89" s="70">
        <v>56599</v>
      </c>
      <c r="D89" s="70">
        <v>18199.04</v>
      </c>
      <c r="E89" s="71">
        <v>44592</v>
      </c>
      <c r="F89" t="s">
        <v>6876</v>
      </c>
      <c r="G89" t="s">
        <v>2247</v>
      </c>
      <c r="J89" s="40">
        <v>0</v>
      </c>
      <c r="K89" s="40">
        <v>484.17</v>
      </c>
    </row>
    <row r="90" spans="1:11" x14ac:dyDescent="0.35">
      <c r="A90">
        <v>10012</v>
      </c>
      <c r="B90" t="s">
        <v>1276</v>
      </c>
      <c r="C90" s="70">
        <v>56599</v>
      </c>
      <c r="D90" s="70">
        <v>18199.04</v>
      </c>
      <c r="E90" s="71">
        <v>44651</v>
      </c>
      <c r="F90" t="s">
        <v>6585</v>
      </c>
      <c r="G90" t="s">
        <v>2247</v>
      </c>
      <c r="J90" s="40">
        <v>105.97</v>
      </c>
      <c r="K90" s="40">
        <v>0</v>
      </c>
    </row>
    <row r="91" spans="1:11" x14ac:dyDescent="0.35">
      <c r="A91">
        <v>10012</v>
      </c>
      <c r="B91" t="s">
        <v>1276</v>
      </c>
      <c r="C91" s="70">
        <v>56599</v>
      </c>
      <c r="D91" s="70">
        <v>18199.04</v>
      </c>
      <c r="E91" s="71">
        <v>44681</v>
      </c>
      <c r="F91" t="s">
        <v>6337</v>
      </c>
      <c r="G91" t="s">
        <v>2247</v>
      </c>
      <c r="J91" s="40">
        <v>0</v>
      </c>
      <c r="K91" s="40">
        <v>757.53</v>
      </c>
    </row>
    <row r="92" spans="1:11" x14ac:dyDescent="0.35">
      <c r="A92">
        <v>10012</v>
      </c>
      <c r="B92" t="s">
        <v>1276</v>
      </c>
      <c r="C92" s="70">
        <v>56599</v>
      </c>
      <c r="D92" s="70">
        <v>18199.04</v>
      </c>
      <c r="E92" s="71">
        <v>44712</v>
      </c>
      <c r="F92" t="s">
        <v>6012</v>
      </c>
      <c r="G92" t="s">
        <v>2247</v>
      </c>
      <c r="J92" s="40">
        <v>0</v>
      </c>
      <c r="K92" s="40">
        <v>107.35</v>
      </c>
    </row>
    <row r="93" spans="1:11" x14ac:dyDescent="0.35">
      <c r="A93">
        <v>10012</v>
      </c>
      <c r="B93" t="s">
        <v>1276</v>
      </c>
      <c r="C93" s="70">
        <v>56599</v>
      </c>
      <c r="D93" s="70">
        <v>18199.04</v>
      </c>
      <c r="E93" s="71">
        <v>44742</v>
      </c>
      <c r="F93" t="s">
        <v>5747</v>
      </c>
      <c r="G93" t="s">
        <v>2247</v>
      </c>
      <c r="J93" s="40">
        <v>0</v>
      </c>
      <c r="K93" s="40">
        <v>784.82</v>
      </c>
    </row>
    <row r="94" spans="1:11" x14ac:dyDescent="0.35">
      <c r="A94">
        <v>10012</v>
      </c>
      <c r="B94" t="s">
        <v>1276</v>
      </c>
      <c r="C94" s="70">
        <v>56599</v>
      </c>
      <c r="D94" s="70">
        <v>18199.04</v>
      </c>
      <c r="E94" s="71">
        <v>44743</v>
      </c>
      <c r="F94" t="s">
        <v>2465</v>
      </c>
      <c r="G94" t="s">
        <v>2142</v>
      </c>
      <c r="H94" t="s">
        <v>2464</v>
      </c>
      <c r="I94" t="s">
        <v>2463</v>
      </c>
      <c r="J94" s="40">
        <v>1374.58</v>
      </c>
      <c r="K94" s="40">
        <v>0</v>
      </c>
    </row>
    <row r="95" spans="1:11" x14ac:dyDescent="0.35">
      <c r="A95">
        <v>10012</v>
      </c>
      <c r="B95" t="s">
        <v>1276</v>
      </c>
      <c r="C95" s="70">
        <v>56599</v>
      </c>
      <c r="D95" s="70">
        <v>18199.04</v>
      </c>
      <c r="E95" s="71">
        <v>44743</v>
      </c>
      <c r="F95" t="s">
        <v>2441</v>
      </c>
      <c r="G95" t="s">
        <v>2142</v>
      </c>
      <c r="H95" t="s">
        <v>2440</v>
      </c>
      <c r="I95" t="s">
        <v>2439</v>
      </c>
      <c r="J95" s="40">
        <v>3508.45</v>
      </c>
      <c r="K95" s="40">
        <v>0</v>
      </c>
    </row>
    <row r="96" spans="1:11" x14ac:dyDescent="0.35">
      <c r="A96">
        <v>10012</v>
      </c>
      <c r="B96" t="s">
        <v>1276</v>
      </c>
      <c r="C96" s="70">
        <v>56599</v>
      </c>
      <c r="D96" s="70">
        <v>18199.04</v>
      </c>
      <c r="E96" s="71">
        <v>44773</v>
      </c>
      <c r="F96" t="s">
        <v>5439</v>
      </c>
      <c r="G96" t="s">
        <v>2247</v>
      </c>
      <c r="J96" s="40">
        <v>676.76</v>
      </c>
      <c r="K96" s="40">
        <v>0</v>
      </c>
    </row>
    <row r="97" spans="1:11" x14ac:dyDescent="0.35">
      <c r="A97">
        <v>10012</v>
      </c>
      <c r="B97" t="s">
        <v>1276</v>
      </c>
      <c r="C97" s="70">
        <v>56599</v>
      </c>
      <c r="D97" s="70">
        <v>18199.04</v>
      </c>
      <c r="E97" s="71">
        <v>44804</v>
      </c>
      <c r="F97" t="s">
        <v>5257</v>
      </c>
      <c r="G97" t="s">
        <v>2247</v>
      </c>
      <c r="H97" t="s">
        <v>2265</v>
      </c>
      <c r="J97" s="40">
        <v>325.20999999999998</v>
      </c>
      <c r="K97" s="40">
        <v>0</v>
      </c>
    </row>
    <row r="98" spans="1:11" x14ac:dyDescent="0.35">
      <c r="A98">
        <v>10012</v>
      </c>
      <c r="B98" t="s">
        <v>1276</v>
      </c>
      <c r="C98" s="70">
        <v>56599</v>
      </c>
      <c r="D98" s="70">
        <v>18199.04</v>
      </c>
      <c r="E98" s="71">
        <v>44834</v>
      </c>
      <c r="F98" t="s">
        <v>4832</v>
      </c>
      <c r="G98" t="s">
        <v>2247</v>
      </c>
      <c r="H98" t="s">
        <v>2262</v>
      </c>
      <c r="J98" s="40">
        <v>0</v>
      </c>
      <c r="K98" s="40">
        <v>1257.5</v>
      </c>
    </row>
    <row r="99" spans="1:11" x14ac:dyDescent="0.35">
      <c r="A99">
        <v>10012</v>
      </c>
      <c r="B99" t="s">
        <v>1276</v>
      </c>
      <c r="C99" s="70">
        <v>56599</v>
      </c>
      <c r="D99" s="70">
        <v>18199.04</v>
      </c>
      <c r="E99" s="71">
        <v>44865</v>
      </c>
      <c r="F99" t="s">
        <v>4605</v>
      </c>
      <c r="G99" t="s">
        <v>2247</v>
      </c>
      <c r="H99" t="s">
        <v>1919</v>
      </c>
      <c r="I99" t="s">
        <v>1919</v>
      </c>
      <c r="J99" s="40">
        <v>76.599999999999994</v>
      </c>
      <c r="K99" s="40">
        <v>0</v>
      </c>
    </row>
    <row r="100" spans="1:11" x14ac:dyDescent="0.35">
      <c r="A100">
        <v>10012</v>
      </c>
      <c r="B100" t="s">
        <v>1276</v>
      </c>
      <c r="C100" s="70">
        <v>56599</v>
      </c>
      <c r="D100" s="70">
        <v>18199.04</v>
      </c>
      <c r="E100" s="71">
        <v>44895</v>
      </c>
      <c r="F100" t="s">
        <v>4128</v>
      </c>
      <c r="G100" t="s">
        <v>2247</v>
      </c>
      <c r="H100" t="s">
        <v>1916</v>
      </c>
      <c r="I100" t="s">
        <v>1916</v>
      </c>
      <c r="J100" s="40">
        <v>539.91999999999996</v>
      </c>
      <c r="K100" s="40">
        <v>0</v>
      </c>
    </row>
    <row r="101" spans="1:11" x14ac:dyDescent="0.35">
      <c r="A101">
        <v>10012</v>
      </c>
      <c r="B101" t="s">
        <v>1276</v>
      </c>
      <c r="C101" s="70">
        <v>56599</v>
      </c>
      <c r="D101" s="70">
        <v>18199.04</v>
      </c>
      <c r="E101" s="71">
        <v>44926</v>
      </c>
      <c r="F101" t="s">
        <v>3780</v>
      </c>
      <c r="G101" t="s">
        <v>2247</v>
      </c>
      <c r="H101" t="s">
        <v>1911</v>
      </c>
      <c r="I101" t="s">
        <v>1911</v>
      </c>
      <c r="J101" s="40">
        <v>0</v>
      </c>
      <c r="K101" s="40">
        <v>474.67</v>
      </c>
    </row>
    <row r="102" spans="1:11" x14ac:dyDescent="0.35">
      <c r="A102">
        <v>10013</v>
      </c>
      <c r="B102" t="s">
        <v>12</v>
      </c>
      <c r="C102" s="70">
        <v>0</v>
      </c>
      <c r="D102" s="70">
        <v>0</v>
      </c>
      <c r="E102" s="71">
        <v>44787</v>
      </c>
      <c r="F102" t="s">
        <v>20000</v>
      </c>
      <c r="G102" t="s">
        <v>1907</v>
      </c>
      <c r="H102" t="s">
        <v>19999</v>
      </c>
      <c r="J102" s="40">
        <v>296236.34999999998</v>
      </c>
      <c r="K102" s="40">
        <v>0</v>
      </c>
    </row>
    <row r="103" spans="1:11" x14ac:dyDescent="0.35">
      <c r="A103">
        <v>10013</v>
      </c>
      <c r="B103" t="s">
        <v>12</v>
      </c>
      <c r="C103" s="70">
        <v>0</v>
      </c>
      <c r="D103" s="70">
        <v>0</v>
      </c>
      <c r="E103" s="71">
        <v>44804</v>
      </c>
      <c r="F103" t="s">
        <v>5256</v>
      </c>
      <c r="G103" t="s">
        <v>2247</v>
      </c>
      <c r="H103" t="s">
        <v>2265</v>
      </c>
      <c r="J103" s="40">
        <v>0</v>
      </c>
      <c r="K103" s="40">
        <v>8866.7000000000007</v>
      </c>
    </row>
    <row r="104" spans="1:11" x14ac:dyDescent="0.35">
      <c r="A104">
        <v>10013</v>
      </c>
      <c r="B104" t="s">
        <v>12</v>
      </c>
      <c r="C104" s="70">
        <v>0</v>
      </c>
      <c r="D104" s="70">
        <v>0</v>
      </c>
      <c r="E104" s="71">
        <v>44834</v>
      </c>
      <c r="F104" t="s">
        <v>4831</v>
      </c>
      <c r="G104" t="s">
        <v>2247</v>
      </c>
      <c r="H104" t="s">
        <v>2262</v>
      </c>
      <c r="J104" s="40">
        <v>0</v>
      </c>
      <c r="K104" s="40">
        <v>16384.04</v>
      </c>
    </row>
    <row r="105" spans="1:11" x14ac:dyDescent="0.35">
      <c r="A105">
        <v>10013</v>
      </c>
      <c r="B105" t="s">
        <v>12</v>
      </c>
      <c r="C105" s="70">
        <v>0</v>
      </c>
      <c r="D105" s="70">
        <v>0</v>
      </c>
      <c r="E105" s="71">
        <v>44865</v>
      </c>
      <c r="F105" t="s">
        <v>4604</v>
      </c>
      <c r="G105" t="s">
        <v>2247</v>
      </c>
      <c r="H105" t="s">
        <v>1919</v>
      </c>
      <c r="I105" t="s">
        <v>1919</v>
      </c>
      <c r="J105" s="40">
        <v>997.96</v>
      </c>
      <c r="K105" s="40">
        <v>0</v>
      </c>
    </row>
    <row r="106" spans="1:11" x14ac:dyDescent="0.35">
      <c r="A106">
        <v>10013</v>
      </c>
      <c r="B106" t="s">
        <v>12</v>
      </c>
      <c r="C106" s="70">
        <v>0</v>
      </c>
      <c r="D106" s="70">
        <v>0</v>
      </c>
      <c r="E106" s="71">
        <v>44895</v>
      </c>
      <c r="F106" t="s">
        <v>4127</v>
      </c>
      <c r="G106" t="s">
        <v>2247</v>
      </c>
      <c r="H106" t="s">
        <v>1916</v>
      </c>
      <c r="I106" t="s">
        <v>1916</v>
      </c>
      <c r="J106" s="40">
        <v>7034.74</v>
      </c>
      <c r="K106" s="40">
        <v>0</v>
      </c>
    </row>
    <row r="107" spans="1:11" x14ac:dyDescent="0.35">
      <c r="A107">
        <v>10013</v>
      </c>
      <c r="B107" t="s">
        <v>12</v>
      </c>
      <c r="C107" s="70">
        <v>0</v>
      </c>
      <c r="D107" s="70">
        <v>0</v>
      </c>
      <c r="E107" s="71">
        <v>44926</v>
      </c>
      <c r="F107" t="s">
        <v>3779</v>
      </c>
      <c r="G107" t="s">
        <v>2247</v>
      </c>
      <c r="H107" t="s">
        <v>1911</v>
      </c>
      <c r="I107" t="s">
        <v>1911</v>
      </c>
      <c r="J107" s="40">
        <v>0</v>
      </c>
      <c r="K107" s="40">
        <v>6184.55</v>
      </c>
    </row>
    <row r="108" spans="1:11" x14ac:dyDescent="0.35">
      <c r="A108">
        <v>10014</v>
      </c>
      <c r="B108" t="s">
        <v>1277</v>
      </c>
      <c r="C108" s="70">
        <v>0</v>
      </c>
      <c r="D108" s="70">
        <v>0</v>
      </c>
      <c r="E108" s="71">
        <v>44774</v>
      </c>
      <c r="F108" t="s">
        <v>20009</v>
      </c>
      <c r="G108" t="s">
        <v>1907</v>
      </c>
      <c r="H108" t="s">
        <v>20001</v>
      </c>
      <c r="J108" s="40">
        <v>20402.13</v>
      </c>
      <c r="K108" s="40">
        <v>0</v>
      </c>
    </row>
    <row r="109" spans="1:11" x14ac:dyDescent="0.35">
      <c r="A109">
        <v>10014</v>
      </c>
      <c r="B109" t="s">
        <v>1277</v>
      </c>
      <c r="C109" s="70">
        <v>0</v>
      </c>
      <c r="D109" s="70">
        <v>0</v>
      </c>
      <c r="E109" s="71">
        <v>44804</v>
      </c>
      <c r="F109" t="s">
        <v>5255</v>
      </c>
      <c r="G109" t="s">
        <v>2247</v>
      </c>
      <c r="H109" t="s">
        <v>2265</v>
      </c>
      <c r="J109" s="40">
        <v>250.37</v>
      </c>
      <c r="K109" s="40">
        <v>0</v>
      </c>
    </row>
    <row r="110" spans="1:11" x14ac:dyDescent="0.35">
      <c r="A110">
        <v>10014</v>
      </c>
      <c r="B110" t="s">
        <v>1277</v>
      </c>
      <c r="C110" s="70">
        <v>0</v>
      </c>
      <c r="D110" s="70">
        <v>0</v>
      </c>
      <c r="E110" s="71">
        <v>44834</v>
      </c>
      <c r="F110" t="s">
        <v>4830</v>
      </c>
      <c r="G110" t="s">
        <v>2247</v>
      </c>
      <c r="H110" t="s">
        <v>2262</v>
      </c>
      <c r="J110" s="40">
        <v>0</v>
      </c>
      <c r="K110" s="40">
        <v>1177.48</v>
      </c>
    </row>
    <row r="111" spans="1:11" x14ac:dyDescent="0.35">
      <c r="A111">
        <v>10014</v>
      </c>
      <c r="B111" t="s">
        <v>1277</v>
      </c>
      <c r="C111" s="70">
        <v>0</v>
      </c>
      <c r="D111" s="70">
        <v>0</v>
      </c>
      <c r="E111" s="71">
        <v>44865</v>
      </c>
      <c r="F111" t="s">
        <v>4603</v>
      </c>
      <c r="G111" t="s">
        <v>2247</v>
      </c>
      <c r="H111" t="s">
        <v>1919</v>
      </c>
      <c r="I111" t="s">
        <v>1919</v>
      </c>
      <c r="J111" s="40">
        <v>71.72</v>
      </c>
      <c r="K111" s="40">
        <v>0</v>
      </c>
    </row>
    <row r="112" spans="1:11" x14ac:dyDescent="0.35">
      <c r="A112">
        <v>10014</v>
      </c>
      <c r="B112" t="s">
        <v>1277</v>
      </c>
      <c r="C112" s="70">
        <v>0</v>
      </c>
      <c r="D112" s="70">
        <v>0</v>
      </c>
      <c r="E112" s="71">
        <v>44895</v>
      </c>
      <c r="F112" t="s">
        <v>4126</v>
      </c>
      <c r="G112" t="s">
        <v>2247</v>
      </c>
      <c r="H112" t="s">
        <v>1916</v>
      </c>
      <c r="I112" t="s">
        <v>1916</v>
      </c>
      <c r="J112" s="40">
        <v>505.57</v>
      </c>
      <c r="K112" s="40">
        <v>0</v>
      </c>
    </row>
    <row r="113" spans="1:11" x14ac:dyDescent="0.35">
      <c r="A113">
        <v>10014</v>
      </c>
      <c r="B113" t="s">
        <v>1277</v>
      </c>
      <c r="C113" s="70">
        <v>0</v>
      </c>
      <c r="D113" s="70">
        <v>0</v>
      </c>
      <c r="E113" s="71">
        <v>44926</v>
      </c>
      <c r="F113" t="s">
        <v>15403</v>
      </c>
      <c r="G113" t="s">
        <v>1912</v>
      </c>
      <c r="J113" s="40">
        <v>125.89</v>
      </c>
      <c r="K113" s="40">
        <v>0</v>
      </c>
    </row>
    <row r="114" spans="1:11" x14ac:dyDescent="0.35">
      <c r="A114">
        <v>10014</v>
      </c>
      <c r="B114" t="s">
        <v>1277</v>
      </c>
      <c r="C114" s="70">
        <v>0</v>
      </c>
      <c r="D114" s="70">
        <v>0</v>
      </c>
      <c r="E114" s="71">
        <v>44926</v>
      </c>
      <c r="F114" t="s">
        <v>3778</v>
      </c>
      <c r="G114" t="s">
        <v>2247</v>
      </c>
      <c r="H114" t="s">
        <v>1911</v>
      </c>
      <c r="I114" t="s">
        <v>1911</v>
      </c>
      <c r="J114" s="40">
        <v>0</v>
      </c>
      <c r="K114" s="40">
        <v>444.47</v>
      </c>
    </row>
    <row r="115" spans="1:11" x14ac:dyDescent="0.35">
      <c r="A115">
        <v>10014</v>
      </c>
      <c r="B115" t="s">
        <v>1277</v>
      </c>
      <c r="C115" s="70">
        <v>0</v>
      </c>
      <c r="D115" s="70">
        <v>0</v>
      </c>
      <c r="E115" s="71">
        <v>44926</v>
      </c>
      <c r="F115" t="s">
        <v>15396</v>
      </c>
      <c r="G115" t="s">
        <v>1912</v>
      </c>
      <c r="J115" s="40">
        <v>-1.58</v>
      </c>
      <c r="K115" s="40">
        <v>0</v>
      </c>
    </row>
    <row r="116" spans="1:11" x14ac:dyDescent="0.35">
      <c r="A116">
        <v>10015</v>
      </c>
      <c r="B116" t="s">
        <v>20007</v>
      </c>
      <c r="C116" s="70">
        <v>0</v>
      </c>
      <c r="D116" s="70">
        <v>0</v>
      </c>
      <c r="E116" s="71">
        <v>44791</v>
      </c>
      <c r="F116" t="s">
        <v>20008</v>
      </c>
      <c r="G116" t="s">
        <v>1907</v>
      </c>
      <c r="H116" t="s">
        <v>19969</v>
      </c>
      <c r="J116" s="40">
        <v>5000000</v>
      </c>
      <c r="K116" s="40">
        <v>0</v>
      </c>
    </row>
    <row r="117" spans="1:11" x14ac:dyDescent="0.35">
      <c r="A117">
        <v>10015</v>
      </c>
      <c r="B117" t="s">
        <v>20007</v>
      </c>
      <c r="C117" s="70">
        <v>0</v>
      </c>
      <c r="D117" s="70">
        <v>0</v>
      </c>
      <c r="E117" s="71">
        <v>44804</v>
      </c>
      <c r="F117" t="s">
        <v>5084</v>
      </c>
      <c r="G117" t="s">
        <v>2247</v>
      </c>
      <c r="H117" t="s">
        <v>2265</v>
      </c>
      <c r="J117" s="40">
        <v>0</v>
      </c>
      <c r="K117" s="40">
        <v>0</v>
      </c>
    </row>
    <row r="118" spans="1:11" x14ac:dyDescent="0.35">
      <c r="A118">
        <v>10015</v>
      </c>
      <c r="B118" t="s">
        <v>20007</v>
      </c>
      <c r="C118" s="70">
        <v>0</v>
      </c>
      <c r="D118" s="70">
        <v>0</v>
      </c>
      <c r="E118" s="71">
        <v>44834</v>
      </c>
      <c r="F118" t="s">
        <v>4960</v>
      </c>
      <c r="G118" t="s">
        <v>2247</v>
      </c>
      <c r="H118" t="s">
        <v>2262</v>
      </c>
      <c r="J118" s="40">
        <v>0</v>
      </c>
      <c r="K118" s="40">
        <v>0</v>
      </c>
    </row>
    <row r="119" spans="1:11" x14ac:dyDescent="0.35">
      <c r="A119">
        <v>10015</v>
      </c>
      <c r="B119" t="s">
        <v>20007</v>
      </c>
      <c r="C119" s="70">
        <v>0</v>
      </c>
      <c r="D119" s="70">
        <v>0</v>
      </c>
      <c r="E119" s="71">
        <v>44865</v>
      </c>
      <c r="F119" t="s">
        <v>4444</v>
      </c>
      <c r="G119" t="s">
        <v>2247</v>
      </c>
      <c r="H119" t="s">
        <v>1919</v>
      </c>
      <c r="I119" t="s">
        <v>1919</v>
      </c>
      <c r="J119" s="40">
        <v>0</v>
      </c>
      <c r="K119" s="40">
        <v>0</v>
      </c>
    </row>
    <row r="120" spans="1:11" x14ac:dyDescent="0.35">
      <c r="A120">
        <v>10015</v>
      </c>
      <c r="B120" t="s">
        <v>20007</v>
      </c>
      <c r="C120" s="70">
        <v>0</v>
      </c>
      <c r="D120" s="70">
        <v>0</v>
      </c>
      <c r="E120" s="71">
        <v>44883</v>
      </c>
      <c r="F120" t="s">
        <v>19950</v>
      </c>
      <c r="G120" t="s">
        <v>1907</v>
      </c>
      <c r="H120" t="s">
        <v>15409</v>
      </c>
      <c r="J120" s="40">
        <v>0</v>
      </c>
      <c r="K120" s="40">
        <v>5000000</v>
      </c>
    </row>
    <row r="121" spans="1:11" x14ac:dyDescent="0.35">
      <c r="A121">
        <v>10015</v>
      </c>
      <c r="B121" t="s">
        <v>20007</v>
      </c>
      <c r="C121" s="70">
        <v>0</v>
      </c>
      <c r="D121" s="70">
        <v>0</v>
      </c>
      <c r="E121" s="71">
        <v>44895</v>
      </c>
      <c r="F121" t="s">
        <v>4272</v>
      </c>
      <c r="G121" t="s">
        <v>2247</v>
      </c>
      <c r="H121" t="s">
        <v>1916</v>
      </c>
      <c r="I121" t="s">
        <v>1916</v>
      </c>
      <c r="J121" s="40">
        <v>0</v>
      </c>
      <c r="K121" s="40">
        <v>0</v>
      </c>
    </row>
    <row r="122" spans="1:11" x14ac:dyDescent="0.35">
      <c r="A122">
        <v>10016</v>
      </c>
      <c r="B122" t="s">
        <v>1362</v>
      </c>
      <c r="C122" s="70">
        <v>0</v>
      </c>
      <c r="D122" s="70">
        <v>0</v>
      </c>
      <c r="E122" s="71">
        <v>44791</v>
      </c>
      <c r="F122" t="s">
        <v>20006</v>
      </c>
      <c r="G122" t="s">
        <v>1907</v>
      </c>
      <c r="H122" t="s">
        <v>19965</v>
      </c>
      <c r="J122" s="40">
        <v>10000000</v>
      </c>
      <c r="K122" s="40">
        <v>0</v>
      </c>
    </row>
    <row r="123" spans="1:11" x14ac:dyDescent="0.35">
      <c r="A123">
        <v>10016</v>
      </c>
      <c r="B123" t="s">
        <v>1362</v>
      </c>
      <c r="C123" s="70">
        <v>0</v>
      </c>
      <c r="D123" s="70">
        <v>0</v>
      </c>
      <c r="E123" s="71">
        <v>44804</v>
      </c>
      <c r="F123" t="s">
        <v>5083</v>
      </c>
      <c r="G123" t="s">
        <v>2247</v>
      </c>
      <c r="H123" t="s">
        <v>2265</v>
      </c>
      <c r="J123" s="40">
        <v>0</v>
      </c>
      <c r="K123" s="40">
        <v>0</v>
      </c>
    </row>
    <row r="124" spans="1:11" x14ac:dyDescent="0.35">
      <c r="A124">
        <v>10016</v>
      </c>
      <c r="B124" t="s">
        <v>1362</v>
      </c>
      <c r="C124" s="70">
        <v>0</v>
      </c>
      <c r="D124" s="70">
        <v>0</v>
      </c>
      <c r="E124" s="71">
        <v>44834</v>
      </c>
      <c r="F124" t="s">
        <v>4959</v>
      </c>
      <c r="G124" t="s">
        <v>2247</v>
      </c>
      <c r="H124" t="s">
        <v>2262</v>
      </c>
      <c r="J124" s="40">
        <v>0</v>
      </c>
      <c r="K124" s="40">
        <v>0</v>
      </c>
    </row>
    <row r="125" spans="1:11" x14ac:dyDescent="0.35">
      <c r="A125">
        <v>10016</v>
      </c>
      <c r="B125" t="s">
        <v>1362</v>
      </c>
      <c r="C125" s="70">
        <v>0</v>
      </c>
      <c r="D125" s="70">
        <v>0</v>
      </c>
      <c r="E125" s="71">
        <v>44865</v>
      </c>
      <c r="F125" t="s">
        <v>4443</v>
      </c>
      <c r="G125" t="s">
        <v>2247</v>
      </c>
      <c r="H125" t="s">
        <v>1919</v>
      </c>
      <c r="I125" t="s">
        <v>1919</v>
      </c>
      <c r="J125" s="40">
        <v>0</v>
      </c>
      <c r="K125" s="40">
        <v>0</v>
      </c>
    </row>
    <row r="126" spans="1:11" x14ac:dyDescent="0.35">
      <c r="A126">
        <v>10016</v>
      </c>
      <c r="B126" t="s">
        <v>1362</v>
      </c>
      <c r="C126" s="70">
        <v>0</v>
      </c>
      <c r="D126" s="70">
        <v>0</v>
      </c>
      <c r="E126" s="71">
        <v>44895</v>
      </c>
      <c r="F126" t="s">
        <v>4271</v>
      </c>
      <c r="G126" t="s">
        <v>2247</v>
      </c>
      <c r="H126" t="s">
        <v>1916</v>
      </c>
      <c r="I126" t="s">
        <v>1916</v>
      </c>
      <c r="J126" s="40">
        <v>0</v>
      </c>
      <c r="K126" s="40">
        <v>0</v>
      </c>
    </row>
    <row r="127" spans="1:11" x14ac:dyDescent="0.35">
      <c r="A127">
        <v>10016</v>
      </c>
      <c r="B127" t="s">
        <v>1362</v>
      </c>
      <c r="C127" s="70">
        <v>0</v>
      </c>
      <c r="D127" s="70">
        <v>0</v>
      </c>
      <c r="E127" s="71">
        <v>44926</v>
      </c>
      <c r="F127" t="s">
        <v>3921</v>
      </c>
      <c r="G127" t="s">
        <v>2247</v>
      </c>
      <c r="H127" t="s">
        <v>1911</v>
      </c>
      <c r="I127" t="s">
        <v>1911</v>
      </c>
      <c r="J127" s="40">
        <v>0</v>
      </c>
      <c r="K127" s="40">
        <v>0</v>
      </c>
    </row>
    <row r="128" spans="1:11" x14ac:dyDescent="0.35">
      <c r="A128">
        <v>10016</v>
      </c>
      <c r="B128" t="s">
        <v>1362</v>
      </c>
      <c r="C128" s="70">
        <v>0</v>
      </c>
      <c r="D128" s="70">
        <v>0</v>
      </c>
      <c r="E128" s="71">
        <v>44926</v>
      </c>
      <c r="F128" t="s">
        <v>15393</v>
      </c>
      <c r="G128" t="s">
        <v>1912</v>
      </c>
      <c r="J128" s="40">
        <v>166887.10999999999</v>
      </c>
      <c r="K128" s="40">
        <v>0</v>
      </c>
    </row>
    <row r="129" spans="1:11" x14ac:dyDescent="0.35">
      <c r="A129">
        <v>10017</v>
      </c>
      <c r="B129" t="s">
        <v>13</v>
      </c>
      <c r="C129" s="70">
        <v>0</v>
      </c>
      <c r="D129" s="70">
        <v>0</v>
      </c>
      <c r="E129" s="71">
        <v>44807</v>
      </c>
      <c r="F129" t="s">
        <v>17335</v>
      </c>
      <c r="G129" t="s">
        <v>2142</v>
      </c>
      <c r="H129" t="s">
        <v>17334</v>
      </c>
      <c r="I129" t="s">
        <v>17333</v>
      </c>
      <c r="J129" s="40">
        <v>17485.48</v>
      </c>
      <c r="K129" s="40">
        <v>0</v>
      </c>
    </row>
    <row r="130" spans="1:11" x14ac:dyDescent="0.35">
      <c r="A130">
        <v>10017</v>
      </c>
      <c r="B130" t="s">
        <v>13</v>
      </c>
      <c r="C130" s="70">
        <v>0</v>
      </c>
      <c r="D130" s="70">
        <v>0</v>
      </c>
      <c r="E130" s="71">
        <v>44812</v>
      </c>
      <c r="F130" t="s">
        <v>17332</v>
      </c>
      <c r="G130" t="s">
        <v>2142</v>
      </c>
      <c r="H130" t="s">
        <v>17331</v>
      </c>
      <c r="I130" t="s">
        <v>17330</v>
      </c>
      <c r="J130" s="40">
        <v>22880.01</v>
      </c>
      <c r="K130" s="40">
        <v>0</v>
      </c>
    </row>
    <row r="131" spans="1:11" x14ac:dyDescent="0.35">
      <c r="A131">
        <v>10017</v>
      </c>
      <c r="B131" t="s">
        <v>13</v>
      </c>
      <c r="C131" s="70">
        <v>0</v>
      </c>
      <c r="D131" s="70">
        <v>0</v>
      </c>
      <c r="E131" s="71">
        <v>44812</v>
      </c>
      <c r="F131" t="s">
        <v>17329</v>
      </c>
      <c r="G131" t="s">
        <v>2142</v>
      </c>
      <c r="H131" t="s">
        <v>17328</v>
      </c>
      <c r="I131" t="s">
        <v>17327</v>
      </c>
      <c r="J131" s="40">
        <v>22044.959999999999</v>
      </c>
      <c r="K131" s="40">
        <v>0</v>
      </c>
    </row>
    <row r="132" spans="1:11" x14ac:dyDescent="0.35">
      <c r="A132">
        <v>10017</v>
      </c>
      <c r="B132" t="s">
        <v>13</v>
      </c>
      <c r="C132" s="70">
        <v>0</v>
      </c>
      <c r="D132" s="70">
        <v>0</v>
      </c>
      <c r="E132" s="71">
        <v>44834</v>
      </c>
      <c r="F132" t="s">
        <v>4866</v>
      </c>
      <c r="G132" t="s">
        <v>2247</v>
      </c>
      <c r="H132" t="s">
        <v>2262</v>
      </c>
      <c r="J132" s="40">
        <v>0</v>
      </c>
      <c r="K132" s="40">
        <v>1083.45</v>
      </c>
    </row>
    <row r="133" spans="1:11" x14ac:dyDescent="0.35">
      <c r="A133">
        <v>10017</v>
      </c>
      <c r="B133" t="s">
        <v>13</v>
      </c>
      <c r="C133" s="70">
        <v>0</v>
      </c>
      <c r="D133" s="70">
        <v>0</v>
      </c>
      <c r="E133" s="71">
        <v>44865</v>
      </c>
      <c r="F133" t="s">
        <v>4342</v>
      </c>
      <c r="G133" t="s">
        <v>2247</v>
      </c>
      <c r="H133" t="s">
        <v>1919</v>
      </c>
      <c r="I133" t="s">
        <v>1919</v>
      </c>
      <c r="J133" s="40">
        <v>441.28</v>
      </c>
      <c r="K133" s="40">
        <v>0</v>
      </c>
    </row>
    <row r="134" spans="1:11" x14ac:dyDescent="0.35">
      <c r="A134">
        <v>10017</v>
      </c>
      <c r="B134" t="s">
        <v>13</v>
      </c>
      <c r="C134" s="70">
        <v>0</v>
      </c>
      <c r="D134" s="70">
        <v>0</v>
      </c>
      <c r="E134" s="71">
        <v>44895</v>
      </c>
      <c r="F134" t="s">
        <v>4166</v>
      </c>
      <c r="G134" t="s">
        <v>2247</v>
      </c>
      <c r="H134" t="s">
        <v>1916</v>
      </c>
      <c r="I134" t="s">
        <v>1916</v>
      </c>
      <c r="J134" s="40">
        <v>2796.81</v>
      </c>
      <c r="K134" s="40">
        <v>0</v>
      </c>
    </row>
    <row r="135" spans="1:11" x14ac:dyDescent="0.35">
      <c r="A135">
        <v>10017</v>
      </c>
      <c r="B135" t="s">
        <v>13</v>
      </c>
      <c r="C135" s="70">
        <v>0</v>
      </c>
      <c r="D135" s="70">
        <v>0</v>
      </c>
      <c r="E135" s="71">
        <v>44907</v>
      </c>
      <c r="F135" t="s">
        <v>17254</v>
      </c>
      <c r="G135" t="s">
        <v>2142</v>
      </c>
      <c r="H135" t="s">
        <v>17253</v>
      </c>
      <c r="I135" t="s">
        <v>17252</v>
      </c>
      <c r="J135" s="40">
        <v>14083.63</v>
      </c>
      <c r="K135" s="40">
        <v>0</v>
      </c>
    </row>
    <row r="136" spans="1:11" x14ac:dyDescent="0.35">
      <c r="A136">
        <v>10017</v>
      </c>
      <c r="B136" t="s">
        <v>13</v>
      </c>
      <c r="C136" s="70">
        <v>0</v>
      </c>
      <c r="D136" s="70">
        <v>0</v>
      </c>
      <c r="E136" s="71">
        <v>44915</v>
      </c>
      <c r="F136" t="s">
        <v>19911</v>
      </c>
      <c r="G136" t="s">
        <v>1907</v>
      </c>
      <c r="H136" t="s">
        <v>19910</v>
      </c>
      <c r="J136" s="40">
        <v>0</v>
      </c>
      <c r="K136" s="40">
        <v>31785.65</v>
      </c>
    </row>
    <row r="137" spans="1:11" x14ac:dyDescent="0.35">
      <c r="A137">
        <v>10017</v>
      </c>
      <c r="B137" t="s">
        <v>13</v>
      </c>
      <c r="C137" s="70">
        <v>0</v>
      </c>
      <c r="D137" s="70">
        <v>0</v>
      </c>
      <c r="E137" s="71">
        <v>44926</v>
      </c>
      <c r="F137" t="s">
        <v>3818</v>
      </c>
      <c r="G137" t="s">
        <v>2247</v>
      </c>
      <c r="H137" t="s">
        <v>1911</v>
      </c>
      <c r="I137" t="s">
        <v>1911</v>
      </c>
      <c r="J137" s="40">
        <v>1839.57</v>
      </c>
      <c r="K137" s="40">
        <v>0</v>
      </c>
    </row>
    <row r="138" spans="1:11" x14ac:dyDescent="0.35">
      <c r="A138">
        <v>10017</v>
      </c>
      <c r="B138" t="s">
        <v>13</v>
      </c>
      <c r="C138" s="70">
        <v>0</v>
      </c>
      <c r="D138" s="70">
        <v>0</v>
      </c>
      <c r="E138" s="71">
        <v>44926</v>
      </c>
      <c r="F138" t="s">
        <v>17222</v>
      </c>
      <c r="G138" t="s">
        <v>2142</v>
      </c>
      <c r="H138" t="s">
        <v>17221</v>
      </c>
      <c r="I138" t="s">
        <v>17220</v>
      </c>
      <c r="J138" s="40">
        <v>10268.75</v>
      </c>
      <c r="K138" s="40">
        <v>0</v>
      </c>
    </row>
    <row r="139" spans="1:11" x14ac:dyDescent="0.35">
      <c r="A139">
        <v>10017</v>
      </c>
      <c r="B139" t="s">
        <v>13</v>
      </c>
      <c r="C139" s="70">
        <v>0</v>
      </c>
      <c r="D139" s="70">
        <v>0</v>
      </c>
      <c r="E139" s="71">
        <v>44926</v>
      </c>
      <c r="F139" t="s">
        <v>17219</v>
      </c>
      <c r="G139" t="s">
        <v>2142</v>
      </c>
      <c r="H139" t="s">
        <v>17218</v>
      </c>
      <c r="I139" t="s">
        <v>17217</v>
      </c>
      <c r="J139" s="40">
        <v>35660.620000000003</v>
      </c>
      <c r="K139" s="40">
        <v>0</v>
      </c>
    </row>
    <row r="140" spans="1:11" x14ac:dyDescent="0.35">
      <c r="A140">
        <v>10017</v>
      </c>
      <c r="B140" t="s">
        <v>13</v>
      </c>
      <c r="C140" s="70">
        <v>0</v>
      </c>
      <c r="D140" s="70">
        <v>0</v>
      </c>
      <c r="E140" s="71">
        <v>44926</v>
      </c>
      <c r="F140" t="s">
        <v>3580</v>
      </c>
      <c r="G140" t="s">
        <v>2247</v>
      </c>
      <c r="H140" t="s">
        <v>1911</v>
      </c>
      <c r="I140" t="s">
        <v>1911</v>
      </c>
      <c r="J140" s="40">
        <v>0</v>
      </c>
      <c r="K140" s="40">
        <v>2203.0300000000002</v>
      </c>
    </row>
    <row r="141" spans="1:11" x14ac:dyDescent="0.35">
      <c r="A141">
        <v>10018</v>
      </c>
      <c r="B141" t="s">
        <v>14</v>
      </c>
      <c r="C141" s="70">
        <v>0</v>
      </c>
      <c r="D141" s="70">
        <v>0</v>
      </c>
      <c r="E141" s="71">
        <v>44900</v>
      </c>
      <c r="F141" t="s">
        <v>17257</v>
      </c>
      <c r="G141" t="s">
        <v>2142</v>
      </c>
      <c r="H141" t="s">
        <v>17256</v>
      </c>
      <c r="I141" t="s">
        <v>17255</v>
      </c>
      <c r="J141" s="40">
        <v>28888.48</v>
      </c>
      <c r="K141" s="40">
        <v>0</v>
      </c>
    </row>
    <row r="142" spans="1:11" x14ac:dyDescent="0.35">
      <c r="A142">
        <v>10018</v>
      </c>
      <c r="B142" t="s">
        <v>14</v>
      </c>
      <c r="C142" s="70">
        <v>0</v>
      </c>
      <c r="D142" s="70">
        <v>0</v>
      </c>
      <c r="E142" s="71">
        <v>44926</v>
      </c>
      <c r="F142" t="s">
        <v>3794</v>
      </c>
      <c r="G142" t="s">
        <v>2247</v>
      </c>
      <c r="H142" t="s">
        <v>1911</v>
      </c>
      <c r="I142" t="s">
        <v>1911</v>
      </c>
      <c r="J142" s="40">
        <v>0</v>
      </c>
      <c r="K142" s="40">
        <v>589.65</v>
      </c>
    </row>
    <row r="143" spans="1:11" x14ac:dyDescent="0.35">
      <c r="A143">
        <v>10019</v>
      </c>
      <c r="B143" t="s">
        <v>15</v>
      </c>
      <c r="C143" s="70">
        <v>0</v>
      </c>
      <c r="D143" s="70">
        <v>0</v>
      </c>
      <c r="E143" s="71">
        <v>44907</v>
      </c>
      <c r="F143" t="s">
        <v>17251</v>
      </c>
      <c r="G143" t="s">
        <v>2142</v>
      </c>
      <c r="H143" t="s">
        <v>17250</v>
      </c>
      <c r="I143" t="s">
        <v>17249</v>
      </c>
      <c r="J143" s="40">
        <v>22063.91</v>
      </c>
      <c r="K143" s="40">
        <v>0</v>
      </c>
    </row>
    <row r="144" spans="1:11" x14ac:dyDescent="0.35">
      <c r="A144">
        <v>10019</v>
      </c>
      <c r="B144" t="s">
        <v>15</v>
      </c>
      <c r="C144" s="70">
        <v>0</v>
      </c>
      <c r="D144" s="70">
        <v>0</v>
      </c>
      <c r="E144" s="71">
        <v>44926</v>
      </c>
      <c r="F144" t="s">
        <v>3788</v>
      </c>
      <c r="G144" t="s">
        <v>2247</v>
      </c>
      <c r="H144" t="s">
        <v>1911</v>
      </c>
      <c r="I144" t="s">
        <v>1911</v>
      </c>
      <c r="J144" s="40">
        <v>272.83</v>
      </c>
      <c r="K144" s="40">
        <v>0</v>
      </c>
    </row>
    <row r="145" spans="1:11" x14ac:dyDescent="0.35">
      <c r="A145">
        <v>10020</v>
      </c>
      <c r="B145" t="s">
        <v>16</v>
      </c>
      <c r="C145" s="70">
        <v>0</v>
      </c>
      <c r="D145" s="70">
        <v>0</v>
      </c>
      <c r="E145" s="71">
        <v>44822</v>
      </c>
      <c r="F145" t="s">
        <v>17315</v>
      </c>
      <c r="G145" t="s">
        <v>2142</v>
      </c>
      <c r="H145" t="s">
        <v>17314</v>
      </c>
      <c r="I145" t="s">
        <v>17313</v>
      </c>
      <c r="J145" s="40">
        <v>20016.55</v>
      </c>
      <c r="K145" s="40">
        <v>0</v>
      </c>
    </row>
    <row r="146" spans="1:11" x14ac:dyDescent="0.35">
      <c r="A146">
        <v>10020</v>
      </c>
      <c r="B146" t="s">
        <v>16</v>
      </c>
      <c r="C146" s="70">
        <v>0</v>
      </c>
      <c r="D146" s="70">
        <v>0</v>
      </c>
      <c r="E146" s="71">
        <v>44834</v>
      </c>
      <c r="F146" t="s">
        <v>4871</v>
      </c>
      <c r="G146" t="s">
        <v>2247</v>
      </c>
      <c r="H146" t="s">
        <v>2262</v>
      </c>
      <c r="J146" s="40">
        <v>0</v>
      </c>
      <c r="K146" s="40">
        <v>467.02</v>
      </c>
    </row>
    <row r="147" spans="1:11" x14ac:dyDescent="0.35">
      <c r="A147">
        <v>10020</v>
      </c>
      <c r="B147" t="s">
        <v>16</v>
      </c>
      <c r="C147" s="70">
        <v>0</v>
      </c>
      <c r="D147" s="70">
        <v>0</v>
      </c>
      <c r="E147" s="71">
        <v>44865</v>
      </c>
      <c r="F147" t="s">
        <v>4349</v>
      </c>
      <c r="G147" t="s">
        <v>2247</v>
      </c>
      <c r="H147" t="s">
        <v>1919</v>
      </c>
      <c r="I147" t="s">
        <v>1919</v>
      </c>
      <c r="J147" s="40">
        <v>0</v>
      </c>
      <c r="K147" s="40">
        <v>409.02</v>
      </c>
    </row>
    <row r="148" spans="1:11" x14ac:dyDescent="0.35">
      <c r="A148">
        <v>10020</v>
      </c>
      <c r="B148" t="s">
        <v>16</v>
      </c>
      <c r="C148" s="70">
        <v>0</v>
      </c>
      <c r="D148" s="70">
        <v>0</v>
      </c>
      <c r="E148" s="71">
        <v>44895</v>
      </c>
      <c r="F148" t="s">
        <v>17262</v>
      </c>
      <c r="G148" t="s">
        <v>2142</v>
      </c>
      <c r="H148" t="s">
        <v>17261</v>
      </c>
      <c r="I148" t="s">
        <v>17260</v>
      </c>
      <c r="J148" s="40">
        <v>25938.55</v>
      </c>
      <c r="K148" s="40">
        <v>0</v>
      </c>
    </row>
    <row r="149" spans="1:11" x14ac:dyDescent="0.35">
      <c r="A149">
        <v>10020</v>
      </c>
      <c r="B149" t="s">
        <v>16</v>
      </c>
      <c r="C149" s="70">
        <v>0</v>
      </c>
      <c r="D149" s="70">
        <v>0</v>
      </c>
      <c r="E149" s="71">
        <v>44895</v>
      </c>
      <c r="F149" t="s">
        <v>4174</v>
      </c>
      <c r="G149" t="s">
        <v>2247</v>
      </c>
      <c r="H149" t="s">
        <v>1916</v>
      </c>
      <c r="I149" t="s">
        <v>1916</v>
      </c>
      <c r="J149" s="40">
        <v>1071.3499999999999</v>
      </c>
      <c r="K149" s="40">
        <v>0</v>
      </c>
    </row>
    <row r="150" spans="1:11" x14ac:dyDescent="0.35">
      <c r="A150">
        <v>10020</v>
      </c>
      <c r="B150" t="s">
        <v>16</v>
      </c>
      <c r="C150" s="70">
        <v>0</v>
      </c>
      <c r="D150" s="70">
        <v>0</v>
      </c>
      <c r="E150" s="71">
        <v>44909</v>
      </c>
      <c r="F150" t="s">
        <v>17248</v>
      </c>
      <c r="G150" t="s">
        <v>2142</v>
      </c>
      <c r="H150" t="s">
        <v>17247</v>
      </c>
      <c r="I150" t="s">
        <v>17246</v>
      </c>
      <c r="J150" s="40">
        <v>24799.09</v>
      </c>
      <c r="K150" s="40">
        <v>0</v>
      </c>
    </row>
    <row r="151" spans="1:11" x14ac:dyDescent="0.35">
      <c r="A151">
        <v>10020</v>
      </c>
      <c r="B151" t="s">
        <v>16</v>
      </c>
      <c r="C151" s="70">
        <v>0</v>
      </c>
      <c r="D151" s="70">
        <v>0</v>
      </c>
      <c r="E151" s="71">
        <v>44926</v>
      </c>
      <c r="F151" t="s">
        <v>17225</v>
      </c>
      <c r="G151" t="s">
        <v>2142</v>
      </c>
      <c r="H151" t="s">
        <v>17224</v>
      </c>
      <c r="I151" t="s">
        <v>17223</v>
      </c>
      <c r="J151" s="40">
        <v>-24576.68</v>
      </c>
      <c r="K151" s="40">
        <v>0</v>
      </c>
    </row>
    <row r="152" spans="1:11" x14ac:dyDescent="0.35">
      <c r="A152">
        <v>10020</v>
      </c>
      <c r="B152" t="s">
        <v>16</v>
      </c>
      <c r="C152" s="70">
        <v>0</v>
      </c>
      <c r="D152" s="70">
        <v>0</v>
      </c>
      <c r="E152" s="71">
        <v>44926</v>
      </c>
      <c r="F152" t="s">
        <v>3825</v>
      </c>
      <c r="G152" t="s">
        <v>2247</v>
      </c>
      <c r="H152" t="s">
        <v>1911</v>
      </c>
      <c r="I152" t="s">
        <v>1911</v>
      </c>
      <c r="J152" s="40">
        <v>175.65</v>
      </c>
      <c r="K152" s="40">
        <v>0</v>
      </c>
    </row>
    <row r="153" spans="1:11" x14ac:dyDescent="0.35">
      <c r="A153">
        <v>10021</v>
      </c>
      <c r="B153" t="s">
        <v>20005</v>
      </c>
      <c r="C153" s="70">
        <v>0</v>
      </c>
      <c r="D153" s="70">
        <v>0</v>
      </c>
      <c r="E153" s="71">
        <v>44810</v>
      </c>
      <c r="F153" t="s">
        <v>19998</v>
      </c>
      <c r="G153" t="s">
        <v>1907</v>
      </c>
      <c r="H153" t="s">
        <v>19997</v>
      </c>
      <c r="J153" s="40">
        <v>1463700.23</v>
      </c>
      <c r="K153" s="40">
        <v>0</v>
      </c>
    </row>
    <row r="154" spans="1:11" x14ac:dyDescent="0.35">
      <c r="A154">
        <v>10021</v>
      </c>
      <c r="B154" t="s">
        <v>20005</v>
      </c>
      <c r="C154" s="70">
        <v>0</v>
      </c>
      <c r="D154" s="70">
        <v>0</v>
      </c>
      <c r="E154" s="71">
        <v>44834</v>
      </c>
      <c r="F154" t="s">
        <v>4829</v>
      </c>
      <c r="G154" t="s">
        <v>2247</v>
      </c>
      <c r="H154" t="s">
        <v>2262</v>
      </c>
      <c r="J154" s="40">
        <v>0</v>
      </c>
      <c r="K154" s="40">
        <v>52466.81</v>
      </c>
    </row>
    <row r="155" spans="1:11" x14ac:dyDescent="0.35">
      <c r="A155">
        <v>10021</v>
      </c>
      <c r="B155" t="s">
        <v>20005</v>
      </c>
      <c r="C155" s="70">
        <v>0</v>
      </c>
      <c r="D155" s="70">
        <v>0</v>
      </c>
      <c r="E155" s="71">
        <v>44865</v>
      </c>
      <c r="F155" t="s">
        <v>4602</v>
      </c>
      <c r="G155" t="s">
        <v>2247</v>
      </c>
      <c r="H155" t="s">
        <v>1919</v>
      </c>
      <c r="I155" t="s">
        <v>1919</v>
      </c>
      <c r="J155" s="40">
        <v>5197.17</v>
      </c>
      <c r="K155" s="40">
        <v>0</v>
      </c>
    </row>
    <row r="156" spans="1:11" x14ac:dyDescent="0.35">
      <c r="A156">
        <v>10021</v>
      </c>
      <c r="B156" t="s">
        <v>20005</v>
      </c>
      <c r="C156" s="70">
        <v>0</v>
      </c>
      <c r="D156" s="70">
        <v>0</v>
      </c>
      <c r="E156" s="71">
        <v>44895</v>
      </c>
      <c r="F156" t="s">
        <v>4125</v>
      </c>
      <c r="G156" t="s">
        <v>2247</v>
      </c>
      <c r="H156" t="s">
        <v>1916</v>
      </c>
      <c r="I156" t="s">
        <v>1916</v>
      </c>
      <c r="J156" s="40">
        <v>36635.379999999997</v>
      </c>
      <c r="K156" s="40">
        <v>0</v>
      </c>
    </row>
    <row r="157" spans="1:11" x14ac:dyDescent="0.35">
      <c r="A157">
        <v>10021</v>
      </c>
      <c r="B157" t="s">
        <v>20005</v>
      </c>
      <c r="C157" s="70">
        <v>0</v>
      </c>
      <c r="D157" s="70">
        <v>0</v>
      </c>
      <c r="E157" s="71">
        <v>44900</v>
      </c>
      <c r="F157" t="s">
        <v>19992</v>
      </c>
      <c r="G157" t="s">
        <v>1907</v>
      </c>
      <c r="H157" t="s">
        <v>15407</v>
      </c>
      <c r="J157" s="40">
        <v>0</v>
      </c>
      <c r="K157" s="40">
        <v>1476668.64</v>
      </c>
    </row>
    <row r="158" spans="1:11" x14ac:dyDescent="0.35">
      <c r="A158">
        <v>10021</v>
      </c>
      <c r="B158" t="s">
        <v>20005</v>
      </c>
      <c r="C158" s="70">
        <v>0</v>
      </c>
      <c r="D158" s="70">
        <v>0</v>
      </c>
      <c r="E158" s="71">
        <v>44926</v>
      </c>
      <c r="F158" t="s">
        <v>3777</v>
      </c>
      <c r="G158" t="s">
        <v>2247</v>
      </c>
      <c r="H158" t="s">
        <v>1911</v>
      </c>
      <c r="I158" t="s">
        <v>1911</v>
      </c>
      <c r="J158" s="40">
        <v>23602.67</v>
      </c>
      <c r="K158" s="40">
        <v>0</v>
      </c>
    </row>
    <row r="159" spans="1:11" x14ac:dyDescent="0.35">
      <c r="A159">
        <v>10022</v>
      </c>
      <c r="B159" t="s">
        <v>20004</v>
      </c>
      <c r="C159" s="70">
        <v>0</v>
      </c>
      <c r="D159" s="70">
        <v>0</v>
      </c>
      <c r="E159" s="71">
        <v>44810</v>
      </c>
      <c r="F159" t="s">
        <v>19996</v>
      </c>
      <c r="G159" t="s">
        <v>1907</v>
      </c>
      <c r="H159" t="s">
        <v>19995</v>
      </c>
      <c r="J159" s="40">
        <v>2927400.47</v>
      </c>
      <c r="K159" s="40">
        <v>0</v>
      </c>
    </row>
    <row r="160" spans="1:11" x14ac:dyDescent="0.35">
      <c r="A160">
        <v>10022</v>
      </c>
      <c r="B160" t="s">
        <v>20004</v>
      </c>
      <c r="C160" s="70">
        <v>0</v>
      </c>
      <c r="D160" s="70">
        <v>0</v>
      </c>
      <c r="E160" s="71">
        <v>44834</v>
      </c>
      <c r="F160" t="s">
        <v>4828</v>
      </c>
      <c r="G160" t="s">
        <v>2247</v>
      </c>
      <c r="H160" t="s">
        <v>2262</v>
      </c>
      <c r="J160" s="40">
        <v>0</v>
      </c>
      <c r="K160" s="40">
        <v>104933.63</v>
      </c>
    </row>
    <row r="161" spans="1:11" x14ac:dyDescent="0.35">
      <c r="A161">
        <v>10022</v>
      </c>
      <c r="B161" t="s">
        <v>20004</v>
      </c>
      <c r="C161" s="70">
        <v>0</v>
      </c>
      <c r="D161" s="70">
        <v>0</v>
      </c>
      <c r="E161" s="71">
        <v>44865</v>
      </c>
      <c r="F161" t="s">
        <v>4601</v>
      </c>
      <c r="G161" t="s">
        <v>2247</v>
      </c>
      <c r="H161" t="s">
        <v>1919</v>
      </c>
      <c r="I161" t="s">
        <v>1919</v>
      </c>
      <c r="J161" s="40">
        <v>10394.35</v>
      </c>
      <c r="K161" s="40">
        <v>0</v>
      </c>
    </row>
    <row r="162" spans="1:11" x14ac:dyDescent="0.35">
      <c r="A162">
        <v>10022</v>
      </c>
      <c r="B162" t="s">
        <v>20004</v>
      </c>
      <c r="C162" s="70">
        <v>0</v>
      </c>
      <c r="D162" s="70">
        <v>0</v>
      </c>
      <c r="E162" s="71">
        <v>44882</v>
      </c>
      <c r="F162" t="s">
        <v>19994</v>
      </c>
      <c r="G162" t="s">
        <v>1907</v>
      </c>
      <c r="H162" t="s">
        <v>19993</v>
      </c>
      <c r="J162" s="40">
        <v>0</v>
      </c>
      <c r="K162" s="40">
        <v>2905405.05</v>
      </c>
    </row>
    <row r="163" spans="1:11" x14ac:dyDescent="0.35">
      <c r="A163">
        <v>10022</v>
      </c>
      <c r="B163" t="s">
        <v>20004</v>
      </c>
      <c r="C163" s="70">
        <v>0</v>
      </c>
      <c r="D163" s="70">
        <v>0</v>
      </c>
      <c r="E163" s="71">
        <v>44882</v>
      </c>
      <c r="F163" t="s">
        <v>15411</v>
      </c>
      <c r="G163" t="s">
        <v>1912</v>
      </c>
      <c r="J163" s="40">
        <v>12723.53</v>
      </c>
      <c r="K163" s="40">
        <v>0</v>
      </c>
    </row>
    <row r="164" spans="1:11" x14ac:dyDescent="0.35">
      <c r="A164">
        <v>10022</v>
      </c>
      <c r="B164" t="s">
        <v>20004</v>
      </c>
      <c r="C164" s="70">
        <v>0</v>
      </c>
      <c r="D164" s="70">
        <v>0</v>
      </c>
      <c r="E164" s="71">
        <v>44895</v>
      </c>
      <c r="F164" t="s">
        <v>4124</v>
      </c>
      <c r="G164" t="s">
        <v>2247</v>
      </c>
      <c r="H164" t="s">
        <v>1916</v>
      </c>
      <c r="I164" t="s">
        <v>1916</v>
      </c>
      <c r="J164" s="40">
        <v>59820.33</v>
      </c>
      <c r="K164" s="40">
        <v>0</v>
      </c>
    </row>
    <row r="165" spans="1:11" x14ac:dyDescent="0.35">
      <c r="A165">
        <v>10023</v>
      </c>
      <c r="B165" t="s">
        <v>647</v>
      </c>
      <c r="C165" s="70">
        <v>0</v>
      </c>
      <c r="D165" s="70">
        <v>0</v>
      </c>
      <c r="E165" s="71">
        <v>44901</v>
      </c>
      <c r="F165" t="s">
        <v>19991</v>
      </c>
      <c r="G165" t="s">
        <v>1907</v>
      </c>
      <c r="H165" t="s">
        <v>19990</v>
      </c>
      <c r="J165" s="40">
        <v>2934272.3</v>
      </c>
      <c r="K165" s="40">
        <v>0</v>
      </c>
    </row>
    <row r="166" spans="1:11" x14ac:dyDescent="0.35">
      <c r="A166">
        <v>10023</v>
      </c>
      <c r="B166" t="s">
        <v>647</v>
      </c>
      <c r="C166" s="70">
        <v>0</v>
      </c>
      <c r="D166" s="70">
        <v>0</v>
      </c>
      <c r="E166" s="71">
        <v>44926</v>
      </c>
      <c r="F166" t="s">
        <v>15406</v>
      </c>
      <c r="G166" t="s">
        <v>1912</v>
      </c>
      <c r="J166" s="40">
        <v>4989.55</v>
      </c>
      <c r="K166" s="40">
        <v>0</v>
      </c>
    </row>
    <row r="167" spans="1:11" x14ac:dyDescent="0.35">
      <c r="A167">
        <v>10023</v>
      </c>
      <c r="B167" t="s">
        <v>647</v>
      </c>
      <c r="C167" s="70">
        <v>0</v>
      </c>
      <c r="D167" s="70">
        <v>0</v>
      </c>
      <c r="E167" s="71">
        <v>44926</v>
      </c>
      <c r="F167" t="s">
        <v>15405</v>
      </c>
      <c r="G167" t="s">
        <v>1912</v>
      </c>
      <c r="J167" s="40">
        <v>-4989.55</v>
      </c>
      <c r="K167" s="40">
        <v>0</v>
      </c>
    </row>
    <row r="168" spans="1:11" x14ac:dyDescent="0.35">
      <c r="A168">
        <v>10023</v>
      </c>
      <c r="B168" t="s">
        <v>647</v>
      </c>
      <c r="C168" s="70">
        <v>0</v>
      </c>
      <c r="D168" s="70">
        <v>0</v>
      </c>
      <c r="E168" s="71">
        <v>44926</v>
      </c>
      <c r="F168" t="s">
        <v>15404</v>
      </c>
      <c r="G168" t="s">
        <v>1912</v>
      </c>
      <c r="J168" s="40">
        <v>6654.68</v>
      </c>
      <c r="K168" s="40">
        <v>0</v>
      </c>
    </row>
    <row r="169" spans="1:11" x14ac:dyDescent="0.35">
      <c r="A169">
        <v>10023</v>
      </c>
      <c r="B169" t="s">
        <v>647</v>
      </c>
      <c r="C169" s="70">
        <v>0</v>
      </c>
      <c r="D169" s="70">
        <v>0</v>
      </c>
      <c r="E169" s="71">
        <v>44926</v>
      </c>
      <c r="F169" t="s">
        <v>3776</v>
      </c>
      <c r="G169" t="s">
        <v>2247</v>
      </c>
      <c r="H169" t="s">
        <v>1911</v>
      </c>
      <c r="I169" t="s">
        <v>1911</v>
      </c>
      <c r="J169" s="40">
        <v>0</v>
      </c>
      <c r="K169" s="40">
        <v>92555.91</v>
      </c>
    </row>
    <row r="170" spans="1:11" x14ac:dyDescent="0.35">
      <c r="A170">
        <v>10023</v>
      </c>
      <c r="B170" t="s">
        <v>647</v>
      </c>
      <c r="C170" s="70">
        <v>0</v>
      </c>
      <c r="D170" s="70">
        <v>0</v>
      </c>
      <c r="E170" s="71">
        <v>44926</v>
      </c>
      <c r="F170" t="s">
        <v>15395</v>
      </c>
      <c r="G170" t="s">
        <v>1912</v>
      </c>
      <c r="J170" s="40">
        <v>-475.75</v>
      </c>
      <c r="K170" s="40">
        <v>0</v>
      </c>
    </row>
    <row r="171" spans="1:11" x14ac:dyDescent="0.35">
      <c r="A171">
        <v>10024</v>
      </c>
      <c r="B171" t="s">
        <v>17</v>
      </c>
      <c r="C171" s="70">
        <v>0</v>
      </c>
      <c r="D171" s="70">
        <v>0</v>
      </c>
      <c r="E171" s="71">
        <v>44901</v>
      </c>
      <c r="F171" t="s">
        <v>19949</v>
      </c>
      <c r="G171" t="s">
        <v>1907</v>
      </c>
      <c r="H171" t="s">
        <v>19948</v>
      </c>
      <c r="J171" s="40">
        <v>3000000</v>
      </c>
      <c r="K171" s="40">
        <v>0</v>
      </c>
    </row>
    <row r="172" spans="1:11" x14ac:dyDescent="0.35">
      <c r="A172">
        <v>10024</v>
      </c>
      <c r="B172" t="s">
        <v>17</v>
      </c>
      <c r="C172" s="70">
        <v>0</v>
      </c>
      <c r="D172" s="70">
        <v>0</v>
      </c>
      <c r="E172" s="71">
        <v>44926</v>
      </c>
      <c r="F172" t="s">
        <v>3920</v>
      </c>
      <c r="G172" t="s">
        <v>2247</v>
      </c>
      <c r="H172" t="s">
        <v>1911</v>
      </c>
      <c r="I172" t="s">
        <v>1911</v>
      </c>
      <c r="J172" s="40">
        <v>0</v>
      </c>
      <c r="K172" s="40">
        <v>0</v>
      </c>
    </row>
    <row r="173" spans="1:11" x14ac:dyDescent="0.35">
      <c r="A173">
        <v>10024</v>
      </c>
      <c r="B173" t="s">
        <v>17</v>
      </c>
      <c r="C173" s="70">
        <v>0</v>
      </c>
      <c r="D173" s="70">
        <v>0</v>
      </c>
      <c r="E173" s="71">
        <v>44926</v>
      </c>
      <c r="F173" t="s">
        <v>15392</v>
      </c>
      <c r="G173" t="s">
        <v>1912</v>
      </c>
      <c r="J173" s="40">
        <v>10935.38</v>
      </c>
      <c r="K173" s="40">
        <v>0</v>
      </c>
    </row>
    <row r="174" spans="1:11" x14ac:dyDescent="0.35">
      <c r="A174">
        <v>10025</v>
      </c>
      <c r="B174" t="s">
        <v>18</v>
      </c>
      <c r="C174" s="70">
        <v>0</v>
      </c>
      <c r="D174" s="70">
        <v>0</v>
      </c>
      <c r="E174" s="71">
        <v>44901</v>
      </c>
      <c r="F174" t="s">
        <v>19947</v>
      </c>
      <c r="G174" t="s">
        <v>1907</v>
      </c>
      <c r="H174" t="s">
        <v>19946</v>
      </c>
      <c r="J174" s="40">
        <v>4000000</v>
      </c>
      <c r="K174" s="40">
        <v>0</v>
      </c>
    </row>
    <row r="175" spans="1:11" x14ac:dyDescent="0.35">
      <c r="A175">
        <v>10025</v>
      </c>
      <c r="B175" t="s">
        <v>18</v>
      </c>
      <c r="C175" s="70">
        <v>0</v>
      </c>
      <c r="D175" s="70">
        <v>0</v>
      </c>
      <c r="E175" s="71">
        <v>44926</v>
      </c>
      <c r="F175" t="s">
        <v>3919</v>
      </c>
      <c r="G175" t="s">
        <v>2247</v>
      </c>
      <c r="H175" t="s">
        <v>1911</v>
      </c>
      <c r="I175" t="s">
        <v>1911</v>
      </c>
      <c r="J175" s="40">
        <v>0</v>
      </c>
      <c r="K175" s="40">
        <v>0</v>
      </c>
    </row>
    <row r="176" spans="1:11" x14ac:dyDescent="0.35">
      <c r="A176">
        <v>10025</v>
      </c>
      <c r="B176" t="s">
        <v>18</v>
      </c>
      <c r="C176" s="70">
        <v>0</v>
      </c>
      <c r="D176" s="70">
        <v>0</v>
      </c>
      <c r="E176" s="71">
        <v>44926</v>
      </c>
      <c r="F176" t="s">
        <v>15391</v>
      </c>
      <c r="G176" t="s">
        <v>1912</v>
      </c>
      <c r="J176" s="40">
        <v>15428.98</v>
      </c>
      <c r="K176" s="40">
        <v>0</v>
      </c>
    </row>
    <row r="177" spans="1:11" x14ac:dyDescent="0.35">
      <c r="A177">
        <v>10027</v>
      </c>
      <c r="B177" t="s">
        <v>1519</v>
      </c>
      <c r="C177" s="70">
        <v>0</v>
      </c>
      <c r="D177" s="70">
        <v>0</v>
      </c>
      <c r="E177" s="71">
        <v>44866</v>
      </c>
      <c r="F177" t="s">
        <v>18528</v>
      </c>
      <c r="G177" t="s">
        <v>2142</v>
      </c>
      <c r="H177" t="s">
        <v>18527</v>
      </c>
      <c r="I177" t="s">
        <v>18526</v>
      </c>
      <c r="J177" s="40">
        <v>1553.4</v>
      </c>
      <c r="K177" s="40">
        <v>0</v>
      </c>
    </row>
    <row r="178" spans="1:11" x14ac:dyDescent="0.35">
      <c r="A178">
        <v>10027</v>
      </c>
      <c r="B178" t="s">
        <v>1519</v>
      </c>
      <c r="C178" s="70">
        <v>0</v>
      </c>
      <c r="D178" s="70">
        <v>0</v>
      </c>
      <c r="E178" s="71">
        <v>44871</v>
      </c>
      <c r="F178" t="s">
        <v>19664</v>
      </c>
      <c r="G178" t="s">
        <v>1912</v>
      </c>
      <c r="J178" s="40">
        <v>454.1</v>
      </c>
      <c r="K178" s="40">
        <v>0</v>
      </c>
    </row>
    <row r="179" spans="1:11" x14ac:dyDescent="0.35">
      <c r="A179">
        <v>10052</v>
      </c>
      <c r="B179" t="s">
        <v>1520</v>
      </c>
      <c r="C179" s="70">
        <v>0</v>
      </c>
      <c r="D179" s="70">
        <v>0</v>
      </c>
      <c r="E179" s="71">
        <v>44850</v>
      </c>
      <c r="F179" t="s">
        <v>18537</v>
      </c>
      <c r="G179" t="s">
        <v>2142</v>
      </c>
      <c r="H179" t="s">
        <v>18536</v>
      </c>
      <c r="I179" t="s">
        <v>18535</v>
      </c>
      <c r="J179" s="40">
        <v>2159</v>
      </c>
      <c r="K179" s="40">
        <v>0</v>
      </c>
    </row>
    <row r="180" spans="1:11" x14ac:dyDescent="0.35">
      <c r="A180">
        <v>10052</v>
      </c>
      <c r="B180" t="s">
        <v>1520</v>
      </c>
      <c r="C180" s="70">
        <v>0</v>
      </c>
      <c r="D180" s="70">
        <v>0</v>
      </c>
      <c r="E180" s="71">
        <v>44863</v>
      </c>
      <c r="F180" t="s">
        <v>19663</v>
      </c>
      <c r="G180" t="s">
        <v>1912</v>
      </c>
      <c r="J180" s="40">
        <v>975.1</v>
      </c>
      <c r="K180" s="40">
        <v>0</v>
      </c>
    </row>
    <row r="181" spans="1:11" x14ac:dyDescent="0.35">
      <c r="A181">
        <v>10052</v>
      </c>
      <c r="B181" t="s">
        <v>1520</v>
      </c>
      <c r="C181" s="70">
        <v>0</v>
      </c>
      <c r="D181" s="70">
        <v>0</v>
      </c>
      <c r="E181" s="71">
        <v>44864</v>
      </c>
      <c r="F181" t="s">
        <v>18531</v>
      </c>
      <c r="G181" t="s">
        <v>2142</v>
      </c>
      <c r="H181" t="s">
        <v>18530</v>
      </c>
      <c r="I181" t="s">
        <v>18529</v>
      </c>
      <c r="J181" s="40">
        <v>45</v>
      </c>
      <c r="K181" s="40">
        <v>0</v>
      </c>
    </row>
    <row r="182" spans="1:11" x14ac:dyDescent="0.35">
      <c r="A182">
        <v>10054</v>
      </c>
      <c r="B182" t="s">
        <v>1521</v>
      </c>
      <c r="C182" s="70">
        <v>0</v>
      </c>
      <c r="D182" s="70">
        <v>0</v>
      </c>
      <c r="E182" s="71">
        <v>44866</v>
      </c>
      <c r="F182" t="s">
        <v>19670</v>
      </c>
      <c r="G182" t="s">
        <v>1912</v>
      </c>
      <c r="H182" t="s">
        <v>1919</v>
      </c>
      <c r="J182" s="40">
        <v>466.08</v>
      </c>
      <c r="K182" s="40">
        <v>0</v>
      </c>
    </row>
    <row r="183" spans="1:11" x14ac:dyDescent="0.35">
      <c r="A183">
        <v>10054</v>
      </c>
      <c r="B183" t="s">
        <v>1521</v>
      </c>
      <c r="C183" s="70">
        <v>0</v>
      </c>
      <c r="D183" s="70">
        <v>0</v>
      </c>
      <c r="E183" s="71">
        <v>44866</v>
      </c>
      <c r="F183" t="s">
        <v>18507</v>
      </c>
      <c r="G183" t="s">
        <v>2142</v>
      </c>
      <c r="H183" t="s">
        <v>18506</v>
      </c>
      <c r="I183" t="s">
        <v>18505</v>
      </c>
      <c r="J183" s="40">
        <v>2124.4</v>
      </c>
      <c r="K183" s="40">
        <v>0</v>
      </c>
    </row>
    <row r="184" spans="1:11" x14ac:dyDescent="0.35">
      <c r="A184">
        <v>10260</v>
      </c>
      <c r="B184" t="s">
        <v>1522</v>
      </c>
      <c r="C184" s="70">
        <v>0</v>
      </c>
      <c r="D184" s="70">
        <v>0</v>
      </c>
      <c r="E184" s="71">
        <v>44860</v>
      </c>
      <c r="F184" t="s">
        <v>18534</v>
      </c>
      <c r="G184" t="s">
        <v>2142</v>
      </c>
      <c r="H184" t="s">
        <v>18533</v>
      </c>
      <c r="I184" t="s">
        <v>18532</v>
      </c>
      <c r="J184" s="40">
        <v>1420.5</v>
      </c>
      <c r="K184" s="40">
        <v>0</v>
      </c>
    </row>
    <row r="185" spans="1:11" x14ac:dyDescent="0.35">
      <c r="A185">
        <v>10260</v>
      </c>
      <c r="B185" t="s">
        <v>1522</v>
      </c>
      <c r="C185" s="70">
        <v>0</v>
      </c>
      <c r="D185" s="70">
        <v>0</v>
      </c>
      <c r="E185" s="71">
        <v>44863</v>
      </c>
      <c r="F185" t="s">
        <v>19654</v>
      </c>
      <c r="G185" t="s">
        <v>1912</v>
      </c>
      <c r="H185" t="s">
        <v>1919</v>
      </c>
      <c r="J185" s="40">
        <v>1031.08</v>
      </c>
      <c r="K185" s="40">
        <v>0</v>
      </c>
    </row>
    <row r="186" spans="1:11" x14ac:dyDescent="0.35">
      <c r="A186">
        <v>10261</v>
      </c>
      <c r="B186" t="s">
        <v>1523</v>
      </c>
      <c r="C186" s="70">
        <v>0</v>
      </c>
      <c r="D186" s="70">
        <v>0</v>
      </c>
      <c r="E186" s="71">
        <v>44866</v>
      </c>
      <c r="F186" t="s">
        <v>18525</v>
      </c>
      <c r="G186" t="s">
        <v>2142</v>
      </c>
      <c r="H186" t="s">
        <v>18524</v>
      </c>
      <c r="I186" t="s">
        <v>18523</v>
      </c>
      <c r="J186" s="40">
        <v>1434.9</v>
      </c>
      <c r="K186" s="40">
        <v>0</v>
      </c>
    </row>
    <row r="187" spans="1:11" x14ac:dyDescent="0.35">
      <c r="A187">
        <v>10261</v>
      </c>
      <c r="B187" t="s">
        <v>1523</v>
      </c>
      <c r="C187" s="70">
        <v>0</v>
      </c>
      <c r="D187" s="70">
        <v>0</v>
      </c>
      <c r="E187" s="71">
        <v>44926</v>
      </c>
      <c r="F187" t="s">
        <v>19679</v>
      </c>
      <c r="G187" t="s">
        <v>1912</v>
      </c>
      <c r="J187" s="40">
        <v>1726.39</v>
      </c>
      <c r="K187" s="40">
        <v>0</v>
      </c>
    </row>
    <row r="188" spans="1:11" x14ac:dyDescent="0.35">
      <c r="A188">
        <v>10285</v>
      </c>
      <c r="B188" t="s">
        <v>1524</v>
      </c>
      <c r="C188" s="70">
        <v>0</v>
      </c>
      <c r="D188" s="70">
        <v>0</v>
      </c>
      <c r="E188" s="71">
        <v>44866</v>
      </c>
      <c r="F188" t="s">
        <v>18522</v>
      </c>
      <c r="G188" t="s">
        <v>2142</v>
      </c>
      <c r="H188" t="s">
        <v>18521</v>
      </c>
      <c r="I188" t="s">
        <v>18520</v>
      </c>
      <c r="J188" s="40">
        <v>1470.2</v>
      </c>
      <c r="K188" s="40">
        <v>0</v>
      </c>
    </row>
    <row r="189" spans="1:11" x14ac:dyDescent="0.35">
      <c r="A189">
        <v>10285</v>
      </c>
      <c r="B189" t="s">
        <v>1524</v>
      </c>
      <c r="C189" s="70">
        <v>0</v>
      </c>
      <c r="D189" s="70">
        <v>0</v>
      </c>
      <c r="E189" s="71">
        <v>44873</v>
      </c>
      <c r="F189" t="s">
        <v>19677</v>
      </c>
      <c r="G189" t="s">
        <v>1912</v>
      </c>
      <c r="H189" t="s">
        <v>1919</v>
      </c>
      <c r="J189" s="40">
        <v>822.86</v>
      </c>
      <c r="K189" s="40">
        <v>0</v>
      </c>
    </row>
    <row r="190" spans="1:11" x14ac:dyDescent="0.35">
      <c r="A190">
        <v>10286</v>
      </c>
      <c r="B190" t="s">
        <v>1525</v>
      </c>
      <c r="C190" s="70">
        <v>0</v>
      </c>
      <c r="D190" s="70">
        <v>0</v>
      </c>
      <c r="E190" s="71">
        <v>44866</v>
      </c>
      <c r="F190" t="s">
        <v>18519</v>
      </c>
      <c r="G190" t="s">
        <v>2142</v>
      </c>
      <c r="H190" t="s">
        <v>18518</v>
      </c>
      <c r="I190" t="s">
        <v>18517</v>
      </c>
      <c r="J190" s="40">
        <v>1620.3</v>
      </c>
      <c r="K190" s="40">
        <v>0</v>
      </c>
    </row>
    <row r="191" spans="1:11" x14ac:dyDescent="0.35">
      <c r="A191">
        <v>10286</v>
      </c>
      <c r="B191" t="s">
        <v>1525</v>
      </c>
      <c r="C191" s="70">
        <v>0</v>
      </c>
      <c r="D191" s="70">
        <v>0</v>
      </c>
      <c r="E191" s="71">
        <v>44873</v>
      </c>
      <c r="F191" t="s">
        <v>19673</v>
      </c>
      <c r="G191" t="s">
        <v>1912</v>
      </c>
      <c r="H191" t="s">
        <v>1919</v>
      </c>
      <c r="J191" s="40">
        <v>575.20000000000005</v>
      </c>
      <c r="K191" s="40">
        <v>0</v>
      </c>
    </row>
    <row r="192" spans="1:11" x14ac:dyDescent="0.35">
      <c r="A192">
        <v>10287</v>
      </c>
      <c r="B192" t="s">
        <v>1526</v>
      </c>
      <c r="C192" s="70">
        <v>0</v>
      </c>
      <c r="D192" s="70">
        <v>0</v>
      </c>
      <c r="E192" s="71">
        <v>44866</v>
      </c>
      <c r="F192" t="s">
        <v>18516</v>
      </c>
      <c r="G192" t="s">
        <v>2142</v>
      </c>
      <c r="H192" t="s">
        <v>18515</v>
      </c>
      <c r="I192" t="s">
        <v>18514</v>
      </c>
      <c r="J192" s="40">
        <v>1165.2</v>
      </c>
      <c r="K192" s="40">
        <v>0</v>
      </c>
    </row>
    <row r="193" spans="1:11" x14ac:dyDescent="0.35">
      <c r="A193">
        <v>10287</v>
      </c>
      <c r="B193" t="s">
        <v>1526</v>
      </c>
      <c r="C193" s="70">
        <v>0</v>
      </c>
      <c r="D193" s="70">
        <v>0</v>
      </c>
      <c r="E193" s="71">
        <v>44926</v>
      </c>
      <c r="F193" t="s">
        <v>19638</v>
      </c>
      <c r="G193" t="s">
        <v>1912</v>
      </c>
      <c r="J193" s="40">
        <v>450.2</v>
      </c>
      <c r="K193" s="40">
        <v>0</v>
      </c>
    </row>
    <row r="194" spans="1:11" x14ac:dyDescent="0.35">
      <c r="A194">
        <v>10360</v>
      </c>
      <c r="B194" t="s">
        <v>1527</v>
      </c>
      <c r="C194" s="70">
        <v>0</v>
      </c>
      <c r="D194" s="70">
        <v>0</v>
      </c>
      <c r="E194" s="71">
        <v>44866</v>
      </c>
      <c r="F194" t="s">
        <v>18513</v>
      </c>
      <c r="G194" t="s">
        <v>2142</v>
      </c>
      <c r="H194" t="s">
        <v>18512</v>
      </c>
      <c r="I194" t="s">
        <v>18511</v>
      </c>
      <c r="J194" s="40">
        <v>1404.9</v>
      </c>
      <c r="K194" s="40">
        <v>0</v>
      </c>
    </row>
    <row r="195" spans="1:11" x14ac:dyDescent="0.35">
      <c r="A195">
        <v>10360</v>
      </c>
      <c r="B195" t="s">
        <v>1527</v>
      </c>
      <c r="C195" s="70">
        <v>0</v>
      </c>
      <c r="D195" s="70">
        <v>0</v>
      </c>
      <c r="E195" s="71">
        <v>44871</v>
      </c>
      <c r="F195" t="s">
        <v>19616</v>
      </c>
      <c r="G195" t="s">
        <v>1912</v>
      </c>
      <c r="H195" t="s">
        <v>1919</v>
      </c>
      <c r="J195" s="40">
        <v>753.64</v>
      </c>
      <c r="K195" s="40">
        <v>0</v>
      </c>
    </row>
    <row r="196" spans="1:11" x14ac:dyDescent="0.35">
      <c r="A196">
        <v>10558</v>
      </c>
      <c r="B196" t="s">
        <v>1528</v>
      </c>
      <c r="C196" s="70">
        <v>0</v>
      </c>
      <c r="D196" s="70">
        <v>0</v>
      </c>
      <c r="E196" s="71">
        <v>44866</v>
      </c>
      <c r="F196" t="s">
        <v>18510</v>
      </c>
      <c r="G196" t="s">
        <v>2142</v>
      </c>
      <c r="H196" t="s">
        <v>18509</v>
      </c>
      <c r="I196" t="s">
        <v>18508</v>
      </c>
      <c r="J196" s="40">
        <v>1508</v>
      </c>
      <c r="K196" s="40">
        <v>0</v>
      </c>
    </row>
    <row r="197" spans="1:11" x14ac:dyDescent="0.35">
      <c r="A197">
        <v>10558</v>
      </c>
      <c r="B197" t="s">
        <v>1528</v>
      </c>
      <c r="C197" s="70">
        <v>0</v>
      </c>
      <c r="D197" s="70">
        <v>0</v>
      </c>
      <c r="E197" s="71">
        <v>44874</v>
      </c>
      <c r="F197" t="s">
        <v>18501</v>
      </c>
      <c r="G197" t="s">
        <v>2142</v>
      </c>
      <c r="H197" t="s">
        <v>18500</v>
      </c>
      <c r="I197" t="s">
        <v>18499</v>
      </c>
      <c r="J197" s="40">
        <v>23</v>
      </c>
      <c r="K197" s="40">
        <v>0</v>
      </c>
    </row>
    <row r="198" spans="1:11" x14ac:dyDescent="0.35">
      <c r="A198">
        <v>10558</v>
      </c>
      <c r="B198" t="s">
        <v>1528</v>
      </c>
      <c r="C198" s="70">
        <v>0</v>
      </c>
      <c r="D198" s="70">
        <v>0</v>
      </c>
      <c r="E198" s="71">
        <v>44895</v>
      </c>
      <c r="F198" t="s">
        <v>19614</v>
      </c>
      <c r="G198" t="s">
        <v>1912</v>
      </c>
      <c r="H198" t="s">
        <v>1916</v>
      </c>
      <c r="J198" s="40">
        <v>623.25</v>
      </c>
      <c r="K198" s="40">
        <v>0</v>
      </c>
    </row>
    <row r="199" spans="1:11" x14ac:dyDescent="0.35">
      <c r="A199">
        <v>10643</v>
      </c>
      <c r="B199" t="s">
        <v>1529</v>
      </c>
      <c r="C199" s="70">
        <v>0</v>
      </c>
      <c r="D199" s="70">
        <v>0</v>
      </c>
      <c r="E199" s="71">
        <v>44896</v>
      </c>
      <c r="F199" t="s">
        <v>18486</v>
      </c>
      <c r="G199" t="s">
        <v>2142</v>
      </c>
      <c r="H199" t="s">
        <v>18485</v>
      </c>
      <c r="I199" t="s">
        <v>18484</v>
      </c>
      <c r="J199" s="40">
        <v>1092</v>
      </c>
      <c r="K199" s="40">
        <v>0</v>
      </c>
    </row>
    <row r="200" spans="1:11" x14ac:dyDescent="0.35">
      <c r="A200">
        <v>10643</v>
      </c>
      <c r="B200" t="s">
        <v>1529</v>
      </c>
      <c r="C200" s="70">
        <v>0</v>
      </c>
      <c r="D200" s="70">
        <v>0</v>
      </c>
      <c r="E200" s="71">
        <v>44896</v>
      </c>
      <c r="F200" t="s">
        <v>18483</v>
      </c>
      <c r="G200" t="s">
        <v>2142</v>
      </c>
      <c r="H200" t="s">
        <v>18482</v>
      </c>
      <c r="I200" t="s">
        <v>18481</v>
      </c>
      <c r="J200" s="40">
        <v>1322.5</v>
      </c>
      <c r="K200" s="40">
        <v>0</v>
      </c>
    </row>
    <row r="201" spans="1:11" x14ac:dyDescent="0.35">
      <c r="A201">
        <v>10643</v>
      </c>
      <c r="B201" t="s">
        <v>1529</v>
      </c>
      <c r="C201" s="70">
        <v>0</v>
      </c>
      <c r="D201" s="70">
        <v>0</v>
      </c>
      <c r="E201" s="71">
        <v>44926</v>
      </c>
      <c r="F201" t="s">
        <v>19653</v>
      </c>
      <c r="G201" t="s">
        <v>1912</v>
      </c>
      <c r="J201" s="40">
        <v>806.35</v>
      </c>
      <c r="K201" s="40">
        <v>0</v>
      </c>
    </row>
    <row r="202" spans="1:11" x14ac:dyDescent="0.35">
      <c r="A202">
        <v>10644</v>
      </c>
      <c r="B202" t="s">
        <v>388</v>
      </c>
      <c r="C202" s="70">
        <v>0</v>
      </c>
      <c r="D202" s="70">
        <v>0</v>
      </c>
      <c r="E202" s="71">
        <v>44874</v>
      </c>
      <c r="F202" t="s">
        <v>18498</v>
      </c>
      <c r="G202" t="s">
        <v>2142</v>
      </c>
      <c r="H202" t="s">
        <v>18497</v>
      </c>
      <c r="I202" t="s">
        <v>18496</v>
      </c>
      <c r="J202" s="40">
        <v>2840</v>
      </c>
      <c r="K202" s="40">
        <v>0</v>
      </c>
    </row>
    <row r="203" spans="1:11" x14ac:dyDescent="0.35">
      <c r="A203">
        <v>10644</v>
      </c>
      <c r="B203" t="s">
        <v>388</v>
      </c>
      <c r="C203" s="70">
        <v>0</v>
      </c>
      <c r="D203" s="70">
        <v>0</v>
      </c>
      <c r="E203" s="71">
        <v>44895</v>
      </c>
      <c r="F203" t="s">
        <v>17548</v>
      </c>
      <c r="G203" t="s">
        <v>1912</v>
      </c>
      <c r="H203" t="s">
        <v>17547</v>
      </c>
      <c r="I203" t="s">
        <v>17547</v>
      </c>
      <c r="J203" s="40">
        <v>20.59</v>
      </c>
      <c r="K203" s="40">
        <v>0</v>
      </c>
    </row>
    <row r="204" spans="1:11" x14ac:dyDescent="0.35">
      <c r="A204">
        <v>10644</v>
      </c>
      <c r="B204" t="s">
        <v>388</v>
      </c>
      <c r="C204" s="70">
        <v>0</v>
      </c>
      <c r="D204" s="70">
        <v>0</v>
      </c>
      <c r="E204" s="71">
        <v>44895</v>
      </c>
      <c r="F204" t="s">
        <v>17548</v>
      </c>
      <c r="G204" t="s">
        <v>1912</v>
      </c>
      <c r="H204" t="s">
        <v>17547</v>
      </c>
      <c r="I204" t="s">
        <v>17547</v>
      </c>
      <c r="J204" s="40">
        <v>1784.81</v>
      </c>
      <c r="K204" s="40">
        <v>0</v>
      </c>
    </row>
    <row r="205" spans="1:11" x14ac:dyDescent="0.35">
      <c r="A205">
        <v>10644</v>
      </c>
      <c r="B205" t="s">
        <v>388</v>
      </c>
      <c r="C205" s="70">
        <v>0</v>
      </c>
      <c r="D205" s="70">
        <v>0</v>
      </c>
      <c r="E205" s="71">
        <v>44895</v>
      </c>
      <c r="F205" t="s">
        <v>17548</v>
      </c>
      <c r="G205" t="s">
        <v>1912</v>
      </c>
      <c r="H205" t="s">
        <v>17547</v>
      </c>
      <c r="I205" t="s">
        <v>17547</v>
      </c>
      <c r="J205" s="40">
        <v>20.58</v>
      </c>
      <c r="K205" s="40">
        <v>0</v>
      </c>
    </row>
    <row r="206" spans="1:11" x14ac:dyDescent="0.35">
      <c r="A206">
        <v>10644</v>
      </c>
      <c r="B206" t="s">
        <v>388</v>
      </c>
      <c r="C206" s="70">
        <v>0</v>
      </c>
      <c r="D206" s="70">
        <v>0</v>
      </c>
      <c r="E206" s="71">
        <v>44895</v>
      </c>
      <c r="F206" t="s">
        <v>17548</v>
      </c>
      <c r="G206" t="s">
        <v>1912</v>
      </c>
      <c r="H206" t="s">
        <v>17547</v>
      </c>
      <c r="I206" t="s">
        <v>17547</v>
      </c>
      <c r="J206" s="40">
        <v>770.84</v>
      </c>
      <c r="K206" s="40">
        <v>0</v>
      </c>
    </row>
    <row r="207" spans="1:11" x14ac:dyDescent="0.35">
      <c r="A207">
        <v>10644</v>
      </c>
      <c r="B207" t="s">
        <v>388</v>
      </c>
      <c r="C207" s="70">
        <v>0</v>
      </c>
      <c r="D207" s="70">
        <v>0</v>
      </c>
      <c r="E207" s="71">
        <v>44926</v>
      </c>
      <c r="F207" t="s">
        <v>19193</v>
      </c>
      <c r="G207" t="s">
        <v>1912</v>
      </c>
      <c r="H207" t="s">
        <v>18942</v>
      </c>
      <c r="I207" t="s">
        <v>18942</v>
      </c>
      <c r="J207" s="40">
        <v>160.19999999999999</v>
      </c>
      <c r="K207" s="40">
        <v>0</v>
      </c>
    </row>
    <row r="208" spans="1:11" x14ac:dyDescent="0.35">
      <c r="A208">
        <v>10644</v>
      </c>
      <c r="B208" t="s">
        <v>388</v>
      </c>
      <c r="C208" s="70">
        <v>0</v>
      </c>
      <c r="D208" s="70">
        <v>0</v>
      </c>
      <c r="E208" s="71">
        <v>44926</v>
      </c>
      <c r="F208" t="s">
        <v>19193</v>
      </c>
      <c r="G208" t="s">
        <v>1912</v>
      </c>
      <c r="H208" t="s">
        <v>18942</v>
      </c>
      <c r="I208" t="s">
        <v>18942</v>
      </c>
      <c r="J208" s="40">
        <v>22.66</v>
      </c>
      <c r="K208" s="40">
        <v>0</v>
      </c>
    </row>
    <row r="209" spans="1:11" x14ac:dyDescent="0.35">
      <c r="A209">
        <v>10645</v>
      </c>
      <c r="B209" t="s">
        <v>708</v>
      </c>
      <c r="C209" s="70">
        <v>0</v>
      </c>
      <c r="D209" s="70">
        <v>0</v>
      </c>
      <c r="E209" s="71">
        <v>44896</v>
      </c>
      <c r="F209" t="s">
        <v>18492</v>
      </c>
      <c r="G209" t="s">
        <v>2142</v>
      </c>
      <c r="H209" t="s">
        <v>18491</v>
      </c>
      <c r="I209" t="s">
        <v>18490</v>
      </c>
      <c r="J209" s="40">
        <v>1410</v>
      </c>
      <c r="K209" s="40">
        <v>0</v>
      </c>
    </row>
    <row r="210" spans="1:11" x14ac:dyDescent="0.35">
      <c r="A210">
        <v>10645</v>
      </c>
      <c r="B210" t="s">
        <v>708</v>
      </c>
      <c r="C210" s="70">
        <v>0</v>
      </c>
      <c r="D210" s="70">
        <v>0</v>
      </c>
      <c r="E210" s="71">
        <v>44896</v>
      </c>
      <c r="F210" t="s">
        <v>18489</v>
      </c>
      <c r="G210" t="s">
        <v>2142</v>
      </c>
      <c r="H210" t="s">
        <v>18488</v>
      </c>
      <c r="I210" t="s">
        <v>18487</v>
      </c>
      <c r="J210" s="40">
        <v>65</v>
      </c>
      <c r="K210" s="40">
        <v>0</v>
      </c>
    </row>
    <row r="211" spans="1:11" x14ac:dyDescent="0.35">
      <c r="A211">
        <v>10895</v>
      </c>
      <c r="B211" t="s">
        <v>1530</v>
      </c>
      <c r="C211" s="70">
        <v>0</v>
      </c>
      <c r="D211" s="70">
        <v>0</v>
      </c>
      <c r="E211" s="71">
        <v>44896</v>
      </c>
      <c r="F211" t="s">
        <v>18495</v>
      </c>
      <c r="G211" t="s">
        <v>2142</v>
      </c>
      <c r="H211" t="s">
        <v>18494</v>
      </c>
      <c r="I211" t="s">
        <v>18493</v>
      </c>
      <c r="J211" s="40">
        <v>1149.9000000000001</v>
      </c>
      <c r="K211" s="40">
        <v>0</v>
      </c>
    </row>
    <row r="212" spans="1:11" x14ac:dyDescent="0.35">
      <c r="A212">
        <v>10895</v>
      </c>
      <c r="B212" t="s">
        <v>1530</v>
      </c>
      <c r="C212" s="70">
        <v>0</v>
      </c>
      <c r="D212" s="70">
        <v>0</v>
      </c>
      <c r="E212" s="71">
        <v>44926</v>
      </c>
      <c r="F212" t="s">
        <v>19667</v>
      </c>
      <c r="G212" t="s">
        <v>1912</v>
      </c>
      <c r="J212" s="40">
        <v>2083.6799999999998</v>
      </c>
      <c r="K212" s="40">
        <v>0</v>
      </c>
    </row>
    <row r="213" spans="1:11" x14ac:dyDescent="0.35">
      <c r="A213">
        <v>11001</v>
      </c>
      <c r="B213" t="s">
        <v>19</v>
      </c>
      <c r="C213" s="70">
        <v>8726424.7200000007</v>
      </c>
      <c r="D213" s="70">
        <v>2805924.35</v>
      </c>
      <c r="E213" s="71">
        <v>44563</v>
      </c>
      <c r="F213" t="s">
        <v>19547</v>
      </c>
      <c r="G213" t="s">
        <v>1907</v>
      </c>
      <c r="H213" t="s">
        <v>19528</v>
      </c>
      <c r="J213" s="40">
        <v>0</v>
      </c>
      <c r="K213" s="40">
        <v>282.54000000000002</v>
      </c>
    </row>
    <row r="214" spans="1:11" x14ac:dyDescent="0.35">
      <c r="A214">
        <v>11001</v>
      </c>
      <c r="B214" t="s">
        <v>19</v>
      </c>
      <c r="C214" s="70">
        <v>8726424.7200000007</v>
      </c>
      <c r="D214" s="70">
        <v>2805924.35</v>
      </c>
      <c r="E214" s="71">
        <v>44563</v>
      </c>
      <c r="F214" t="s">
        <v>19560</v>
      </c>
      <c r="G214" t="s">
        <v>1907</v>
      </c>
      <c r="H214" t="s">
        <v>2061</v>
      </c>
      <c r="J214" s="40">
        <v>0</v>
      </c>
      <c r="K214" s="40">
        <v>21365.8</v>
      </c>
    </row>
    <row r="215" spans="1:11" x14ac:dyDescent="0.35">
      <c r="A215">
        <v>11001</v>
      </c>
      <c r="B215" t="s">
        <v>19</v>
      </c>
      <c r="C215" s="70">
        <v>8726424.7200000007</v>
      </c>
      <c r="D215" s="70">
        <v>2805924.35</v>
      </c>
      <c r="E215" s="71">
        <v>44563</v>
      </c>
      <c r="F215" t="s">
        <v>19505</v>
      </c>
      <c r="G215" t="s">
        <v>1907</v>
      </c>
      <c r="H215" t="s">
        <v>19465</v>
      </c>
      <c r="J215" s="40">
        <v>0</v>
      </c>
      <c r="K215" s="40">
        <v>25365.7</v>
      </c>
    </row>
    <row r="216" spans="1:11" x14ac:dyDescent="0.35">
      <c r="A216">
        <v>11001</v>
      </c>
      <c r="B216" t="s">
        <v>19</v>
      </c>
      <c r="C216" s="70">
        <v>8726424.7200000007</v>
      </c>
      <c r="D216" s="70">
        <v>2805924.35</v>
      </c>
      <c r="E216" s="71">
        <v>44563</v>
      </c>
      <c r="F216" t="s">
        <v>15725</v>
      </c>
      <c r="G216" t="s">
        <v>1907</v>
      </c>
      <c r="H216" t="s">
        <v>15724</v>
      </c>
      <c r="J216" s="40">
        <v>0</v>
      </c>
      <c r="K216" s="40">
        <v>55.07</v>
      </c>
    </row>
    <row r="217" spans="1:11" x14ac:dyDescent="0.35">
      <c r="A217">
        <v>11001</v>
      </c>
      <c r="B217" t="s">
        <v>19</v>
      </c>
      <c r="C217" s="70">
        <v>8726424.7200000007</v>
      </c>
      <c r="D217" s="70">
        <v>2805924.35</v>
      </c>
      <c r="E217" s="71">
        <v>44563</v>
      </c>
      <c r="F217" t="s">
        <v>18755</v>
      </c>
      <c r="G217" t="s">
        <v>1907</v>
      </c>
      <c r="H217" t="s">
        <v>18736</v>
      </c>
      <c r="J217" s="40">
        <v>0</v>
      </c>
      <c r="K217" s="40">
        <v>4773.3</v>
      </c>
    </row>
    <row r="218" spans="1:11" x14ac:dyDescent="0.35">
      <c r="A218">
        <v>11001</v>
      </c>
      <c r="B218" t="s">
        <v>19</v>
      </c>
      <c r="C218" s="70">
        <v>8726424.7200000007</v>
      </c>
      <c r="D218" s="70">
        <v>2805924.35</v>
      </c>
      <c r="E218" s="71">
        <v>44565</v>
      </c>
      <c r="F218" t="s">
        <v>19604</v>
      </c>
      <c r="G218" t="s">
        <v>1907</v>
      </c>
      <c r="H218" t="s">
        <v>19603</v>
      </c>
      <c r="J218" s="40">
        <v>0</v>
      </c>
      <c r="K218" s="40">
        <v>393024.54</v>
      </c>
    </row>
    <row r="219" spans="1:11" x14ac:dyDescent="0.35">
      <c r="A219">
        <v>11001</v>
      </c>
      <c r="B219" t="s">
        <v>19</v>
      </c>
      <c r="C219" s="70">
        <v>8726424.7200000007</v>
      </c>
      <c r="D219" s="70">
        <v>2805924.35</v>
      </c>
      <c r="E219" s="71">
        <v>44566</v>
      </c>
      <c r="F219" t="s">
        <v>19602</v>
      </c>
      <c r="G219" t="s">
        <v>1907</v>
      </c>
      <c r="H219" t="s">
        <v>19601</v>
      </c>
      <c r="J219" s="40">
        <v>0</v>
      </c>
      <c r="K219" s="40">
        <v>414.48</v>
      </c>
    </row>
    <row r="220" spans="1:11" x14ac:dyDescent="0.35">
      <c r="A220">
        <v>11001</v>
      </c>
      <c r="B220" t="s">
        <v>19</v>
      </c>
      <c r="C220" s="70">
        <v>8726424.7200000007</v>
      </c>
      <c r="D220" s="70">
        <v>2805924.35</v>
      </c>
      <c r="E220" s="71">
        <v>44566</v>
      </c>
      <c r="F220" t="s">
        <v>19857</v>
      </c>
      <c r="G220" t="s">
        <v>1912</v>
      </c>
      <c r="I220" t="s">
        <v>19856</v>
      </c>
      <c r="J220" s="40">
        <v>0</v>
      </c>
      <c r="K220" s="40">
        <v>4257.83</v>
      </c>
    </row>
    <row r="221" spans="1:11" x14ac:dyDescent="0.35">
      <c r="A221">
        <v>11001</v>
      </c>
      <c r="B221" t="s">
        <v>19</v>
      </c>
      <c r="C221" s="70">
        <v>8726424.7200000007</v>
      </c>
      <c r="D221" s="70">
        <v>2805924.35</v>
      </c>
      <c r="E221" s="71">
        <v>44566</v>
      </c>
      <c r="F221" t="s">
        <v>20003</v>
      </c>
      <c r="G221" t="s">
        <v>1912</v>
      </c>
      <c r="I221" t="s">
        <v>7351</v>
      </c>
      <c r="J221" s="40">
        <v>4257.83</v>
      </c>
      <c r="K221" s="40">
        <v>0</v>
      </c>
    </row>
    <row r="222" spans="1:11" x14ac:dyDescent="0.35">
      <c r="A222">
        <v>11001</v>
      </c>
      <c r="B222" t="s">
        <v>19</v>
      </c>
      <c r="C222" s="70">
        <v>8726424.7200000007</v>
      </c>
      <c r="D222" s="70">
        <v>2805924.35</v>
      </c>
      <c r="E222" s="71">
        <v>44566</v>
      </c>
      <c r="F222" t="s">
        <v>20003</v>
      </c>
      <c r="G222" t="s">
        <v>1912</v>
      </c>
      <c r="I222" t="s">
        <v>7351</v>
      </c>
      <c r="J222" s="40">
        <v>0</v>
      </c>
      <c r="K222" s="40">
        <v>4257.83</v>
      </c>
    </row>
    <row r="223" spans="1:11" x14ac:dyDescent="0.35">
      <c r="A223">
        <v>11001</v>
      </c>
      <c r="B223" t="s">
        <v>19</v>
      </c>
      <c r="C223" s="70">
        <v>8726424.7200000007</v>
      </c>
      <c r="D223" s="70">
        <v>2805924.35</v>
      </c>
      <c r="E223" s="71">
        <v>44566</v>
      </c>
      <c r="F223" t="s">
        <v>18561</v>
      </c>
      <c r="G223" t="s">
        <v>15843</v>
      </c>
      <c r="H223" t="s">
        <v>18560</v>
      </c>
      <c r="J223" s="40">
        <v>0</v>
      </c>
      <c r="K223" s="40">
        <v>187.52</v>
      </c>
    </row>
    <row r="224" spans="1:11" x14ac:dyDescent="0.35">
      <c r="A224">
        <v>11001</v>
      </c>
      <c r="B224" t="s">
        <v>19</v>
      </c>
      <c r="C224" s="70">
        <v>8726424.7200000007</v>
      </c>
      <c r="D224" s="70">
        <v>2805924.35</v>
      </c>
      <c r="E224" s="71">
        <v>44566</v>
      </c>
      <c r="F224" t="s">
        <v>17935</v>
      </c>
      <c r="G224" t="s">
        <v>15843</v>
      </c>
      <c r="H224" t="s">
        <v>17934</v>
      </c>
      <c r="J224" s="40">
        <v>0</v>
      </c>
      <c r="K224" s="40">
        <v>290.98</v>
      </c>
    </row>
    <row r="225" spans="1:11" x14ac:dyDescent="0.35">
      <c r="A225">
        <v>11001</v>
      </c>
      <c r="B225" t="s">
        <v>19</v>
      </c>
      <c r="C225" s="70">
        <v>8726424.7200000007</v>
      </c>
      <c r="D225" s="70">
        <v>2805924.35</v>
      </c>
      <c r="E225" s="71">
        <v>44566</v>
      </c>
      <c r="F225" t="s">
        <v>18564</v>
      </c>
      <c r="G225" t="s">
        <v>15843</v>
      </c>
      <c r="H225" t="s">
        <v>18563</v>
      </c>
      <c r="J225" s="40">
        <v>0</v>
      </c>
      <c r="K225" s="40">
        <v>387.97</v>
      </c>
    </row>
    <row r="226" spans="1:11" x14ac:dyDescent="0.35">
      <c r="A226">
        <v>11001</v>
      </c>
      <c r="B226" t="s">
        <v>19</v>
      </c>
      <c r="C226" s="70">
        <v>8726424.7200000007</v>
      </c>
      <c r="D226" s="70">
        <v>2805924.35</v>
      </c>
      <c r="E226" s="71">
        <v>44566</v>
      </c>
      <c r="F226" t="s">
        <v>18278</v>
      </c>
      <c r="G226" t="s">
        <v>15843</v>
      </c>
      <c r="H226" t="s">
        <v>18277</v>
      </c>
      <c r="J226" s="40">
        <v>0</v>
      </c>
      <c r="K226" s="40">
        <v>2399.0100000000002</v>
      </c>
    </row>
    <row r="227" spans="1:11" x14ac:dyDescent="0.35">
      <c r="A227">
        <v>11001</v>
      </c>
      <c r="B227" t="s">
        <v>19</v>
      </c>
      <c r="C227" s="70">
        <v>8726424.7200000007</v>
      </c>
      <c r="D227" s="70">
        <v>2805924.35</v>
      </c>
      <c r="E227" s="71">
        <v>44566</v>
      </c>
      <c r="F227" t="s">
        <v>18886</v>
      </c>
      <c r="G227" t="s">
        <v>15843</v>
      </c>
      <c r="H227" t="s">
        <v>18885</v>
      </c>
      <c r="J227" s="40">
        <v>0</v>
      </c>
      <c r="K227" s="40">
        <v>3685.1</v>
      </c>
    </row>
    <row r="228" spans="1:11" x14ac:dyDescent="0.35">
      <c r="A228">
        <v>11001</v>
      </c>
      <c r="B228" t="s">
        <v>19</v>
      </c>
      <c r="C228" s="70">
        <v>8726424.7200000007</v>
      </c>
      <c r="D228" s="70">
        <v>2805924.35</v>
      </c>
      <c r="E228" s="71">
        <v>44566</v>
      </c>
      <c r="F228" t="s">
        <v>18158</v>
      </c>
      <c r="G228" t="s">
        <v>15843</v>
      </c>
      <c r="H228" t="s">
        <v>18157</v>
      </c>
      <c r="J228" s="40">
        <v>0</v>
      </c>
      <c r="K228" s="40">
        <v>4331.3900000000003</v>
      </c>
    </row>
    <row r="229" spans="1:11" x14ac:dyDescent="0.35">
      <c r="A229">
        <v>11001</v>
      </c>
      <c r="B229" t="s">
        <v>19</v>
      </c>
      <c r="C229" s="70">
        <v>8726424.7200000007</v>
      </c>
      <c r="D229" s="70">
        <v>2805924.35</v>
      </c>
      <c r="E229" s="71">
        <v>44566</v>
      </c>
      <c r="F229" t="s">
        <v>18198</v>
      </c>
      <c r="G229" t="s">
        <v>15843</v>
      </c>
      <c r="H229" t="s">
        <v>18197</v>
      </c>
      <c r="J229" s="40">
        <v>0</v>
      </c>
      <c r="K229" s="40">
        <v>4784.8900000000003</v>
      </c>
    </row>
    <row r="230" spans="1:11" x14ac:dyDescent="0.35">
      <c r="A230">
        <v>11001</v>
      </c>
      <c r="B230" t="s">
        <v>19</v>
      </c>
      <c r="C230" s="70">
        <v>8726424.7200000007</v>
      </c>
      <c r="D230" s="70">
        <v>2805924.35</v>
      </c>
      <c r="E230" s="71">
        <v>44566</v>
      </c>
      <c r="F230" t="s">
        <v>17943</v>
      </c>
      <c r="G230" t="s">
        <v>15843</v>
      </c>
      <c r="H230" t="s">
        <v>17942</v>
      </c>
      <c r="J230" s="40">
        <v>0</v>
      </c>
      <c r="K230" s="40">
        <v>4853.25</v>
      </c>
    </row>
    <row r="231" spans="1:11" x14ac:dyDescent="0.35">
      <c r="A231">
        <v>11001</v>
      </c>
      <c r="B231" t="s">
        <v>19</v>
      </c>
      <c r="C231" s="70">
        <v>8726424.7200000007</v>
      </c>
      <c r="D231" s="70">
        <v>2805924.35</v>
      </c>
      <c r="E231" s="71">
        <v>44566</v>
      </c>
      <c r="F231" t="s">
        <v>18622</v>
      </c>
      <c r="G231" t="s">
        <v>15843</v>
      </c>
      <c r="H231" t="s">
        <v>18621</v>
      </c>
      <c r="J231" s="40">
        <v>0</v>
      </c>
      <c r="K231" s="40">
        <v>12104.75</v>
      </c>
    </row>
    <row r="232" spans="1:11" x14ac:dyDescent="0.35">
      <c r="A232">
        <v>11001</v>
      </c>
      <c r="B232" t="s">
        <v>19</v>
      </c>
      <c r="C232" s="70">
        <v>8726424.7200000007</v>
      </c>
      <c r="D232" s="70">
        <v>2805924.35</v>
      </c>
      <c r="E232" s="71">
        <v>44566</v>
      </c>
      <c r="F232" t="s">
        <v>18118</v>
      </c>
      <c r="G232" t="s">
        <v>15843</v>
      </c>
      <c r="H232" t="s">
        <v>18117</v>
      </c>
      <c r="J232" s="40">
        <v>0</v>
      </c>
      <c r="K232" s="40">
        <v>16853.22</v>
      </c>
    </row>
    <row r="233" spans="1:11" x14ac:dyDescent="0.35">
      <c r="A233">
        <v>11001</v>
      </c>
      <c r="B233" t="s">
        <v>19</v>
      </c>
      <c r="C233" s="70">
        <v>8726424.7200000007</v>
      </c>
      <c r="D233" s="70">
        <v>2805924.35</v>
      </c>
      <c r="E233" s="71">
        <v>44566</v>
      </c>
      <c r="F233" t="s">
        <v>15723</v>
      </c>
      <c r="G233" t="s">
        <v>1907</v>
      </c>
      <c r="H233" t="s">
        <v>15722</v>
      </c>
      <c r="J233" s="40">
        <v>0</v>
      </c>
      <c r="K233" s="40">
        <v>184972.38</v>
      </c>
    </row>
    <row r="234" spans="1:11" x14ac:dyDescent="0.35">
      <c r="A234">
        <v>11001</v>
      </c>
      <c r="B234" t="s">
        <v>19</v>
      </c>
      <c r="C234" s="70">
        <v>8726424.7200000007</v>
      </c>
      <c r="D234" s="70">
        <v>2805924.35</v>
      </c>
      <c r="E234" s="71">
        <v>44566</v>
      </c>
      <c r="F234" t="s">
        <v>18903</v>
      </c>
      <c r="G234" t="s">
        <v>15843</v>
      </c>
      <c r="H234" t="s">
        <v>18902</v>
      </c>
      <c r="J234" s="40">
        <v>0</v>
      </c>
      <c r="K234" s="40">
        <v>1951.89</v>
      </c>
    </row>
    <row r="235" spans="1:11" x14ac:dyDescent="0.35">
      <c r="A235">
        <v>11001</v>
      </c>
      <c r="B235" t="s">
        <v>19</v>
      </c>
      <c r="C235" s="70">
        <v>8726424.7200000007</v>
      </c>
      <c r="D235" s="70">
        <v>2805924.35</v>
      </c>
      <c r="E235" s="71">
        <v>44567</v>
      </c>
      <c r="F235" t="s">
        <v>19160</v>
      </c>
      <c r="G235" t="s">
        <v>7116</v>
      </c>
      <c r="H235" t="s">
        <v>19159</v>
      </c>
      <c r="J235" s="40">
        <v>4860.6400000000003</v>
      </c>
      <c r="K235" s="40">
        <v>0</v>
      </c>
    </row>
    <row r="236" spans="1:11" x14ac:dyDescent="0.35">
      <c r="A236">
        <v>11001</v>
      </c>
      <c r="B236" t="s">
        <v>19</v>
      </c>
      <c r="C236" s="70">
        <v>8726424.7200000007</v>
      </c>
      <c r="D236" s="70">
        <v>2805924.35</v>
      </c>
      <c r="E236" s="71">
        <v>44568</v>
      </c>
      <c r="F236" t="s">
        <v>19052</v>
      </c>
      <c r="G236" t="s">
        <v>15843</v>
      </c>
      <c r="H236" t="s">
        <v>19051</v>
      </c>
      <c r="J236" s="40">
        <v>0</v>
      </c>
      <c r="K236" s="40">
        <v>7862.66</v>
      </c>
    </row>
    <row r="237" spans="1:11" x14ac:dyDescent="0.35">
      <c r="A237">
        <v>11001</v>
      </c>
      <c r="B237" t="s">
        <v>19</v>
      </c>
      <c r="C237" s="70">
        <v>8726424.7200000007</v>
      </c>
      <c r="D237" s="70">
        <v>2805924.35</v>
      </c>
      <c r="E237" s="71">
        <v>44575</v>
      </c>
      <c r="F237" t="s">
        <v>19754</v>
      </c>
      <c r="G237" t="s">
        <v>1907</v>
      </c>
      <c r="H237" t="s">
        <v>19752</v>
      </c>
      <c r="J237" s="40">
        <v>0</v>
      </c>
      <c r="K237" s="40">
        <v>116723.56</v>
      </c>
    </row>
    <row r="238" spans="1:11" x14ac:dyDescent="0.35">
      <c r="A238">
        <v>11001</v>
      </c>
      <c r="B238" t="s">
        <v>19</v>
      </c>
      <c r="C238" s="70">
        <v>8726424.7200000007</v>
      </c>
      <c r="D238" s="70">
        <v>2805924.35</v>
      </c>
      <c r="E238" s="71">
        <v>44575</v>
      </c>
      <c r="F238" t="s">
        <v>19753</v>
      </c>
      <c r="G238" t="s">
        <v>1907</v>
      </c>
      <c r="H238" t="s">
        <v>19752</v>
      </c>
      <c r="J238" s="40">
        <v>0</v>
      </c>
      <c r="K238" s="40">
        <v>267.76</v>
      </c>
    </row>
    <row r="239" spans="1:11" x14ac:dyDescent="0.35">
      <c r="A239">
        <v>11001</v>
      </c>
      <c r="B239" t="s">
        <v>19</v>
      </c>
      <c r="C239" s="70">
        <v>8726424.7200000007</v>
      </c>
      <c r="D239" s="70">
        <v>2805924.35</v>
      </c>
      <c r="E239" s="71">
        <v>44575</v>
      </c>
      <c r="F239" t="s">
        <v>18423</v>
      </c>
      <c r="G239" t="s">
        <v>15843</v>
      </c>
      <c r="H239" t="s">
        <v>18422</v>
      </c>
      <c r="J239" s="40">
        <v>0</v>
      </c>
      <c r="K239" s="40">
        <v>2418.19</v>
      </c>
    </row>
    <row r="240" spans="1:11" x14ac:dyDescent="0.35">
      <c r="A240">
        <v>11001</v>
      </c>
      <c r="B240" t="s">
        <v>19</v>
      </c>
      <c r="C240" s="70">
        <v>8726424.7200000007</v>
      </c>
      <c r="D240" s="70">
        <v>2805924.35</v>
      </c>
      <c r="E240" s="71">
        <v>44577</v>
      </c>
      <c r="F240" t="s">
        <v>19703</v>
      </c>
      <c r="G240" t="s">
        <v>1907</v>
      </c>
      <c r="H240" t="s">
        <v>19702</v>
      </c>
      <c r="J240" s="40">
        <v>0</v>
      </c>
      <c r="K240" s="40">
        <v>156236.57999999999</v>
      </c>
    </row>
    <row r="241" spans="1:11" x14ac:dyDescent="0.35">
      <c r="A241">
        <v>11001</v>
      </c>
      <c r="B241" t="s">
        <v>19</v>
      </c>
      <c r="C241" s="70">
        <v>8726424.7200000007</v>
      </c>
      <c r="D241" s="70">
        <v>2805924.35</v>
      </c>
      <c r="E241" s="71">
        <v>44577</v>
      </c>
      <c r="F241" t="s">
        <v>18474</v>
      </c>
      <c r="G241" t="s">
        <v>15843</v>
      </c>
      <c r="H241" t="s">
        <v>18473</v>
      </c>
      <c r="J241" s="40">
        <v>0</v>
      </c>
      <c r="K241" s="40">
        <v>151.99</v>
      </c>
    </row>
    <row r="242" spans="1:11" x14ac:dyDescent="0.35">
      <c r="A242">
        <v>11001</v>
      </c>
      <c r="B242" t="s">
        <v>19</v>
      </c>
      <c r="C242" s="70">
        <v>8726424.7200000007</v>
      </c>
      <c r="D242" s="70">
        <v>2805924.35</v>
      </c>
      <c r="E242" s="71">
        <v>44577</v>
      </c>
      <c r="F242" t="s">
        <v>18978</v>
      </c>
      <c r="G242" t="s">
        <v>15843</v>
      </c>
      <c r="H242" t="s">
        <v>18977</v>
      </c>
      <c r="J242" s="40">
        <v>0</v>
      </c>
      <c r="K242" s="40">
        <v>225.65</v>
      </c>
    </row>
    <row r="243" spans="1:11" x14ac:dyDescent="0.35">
      <c r="A243">
        <v>11001</v>
      </c>
      <c r="B243" t="s">
        <v>19</v>
      </c>
      <c r="C243" s="70">
        <v>8726424.7200000007</v>
      </c>
      <c r="D243" s="70">
        <v>2805924.35</v>
      </c>
      <c r="E243" s="71">
        <v>44577</v>
      </c>
      <c r="F243" t="s">
        <v>18421</v>
      </c>
      <c r="G243" t="s">
        <v>15843</v>
      </c>
      <c r="H243" t="s">
        <v>18420</v>
      </c>
      <c r="J243" s="40">
        <v>0</v>
      </c>
      <c r="K243" s="40">
        <v>329.15</v>
      </c>
    </row>
    <row r="244" spans="1:11" x14ac:dyDescent="0.35">
      <c r="A244">
        <v>11001</v>
      </c>
      <c r="B244" t="s">
        <v>19</v>
      </c>
      <c r="C244" s="70">
        <v>8726424.7200000007</v>
      </c>
      <c r="D244" s="70">
        <v>2805924.35</v>
      </c>
      <c r="E244" s="71">
        <v>44577</v>
      </c>
      <c r="F244" t="s">
        <v>17897</v>
      </c>
      <c r="G244" t="s">
        <v>15843</v>
      </c>
      <c r="H244" t="s">
        <v>17896</v>
      </c>
      <c r="J244" s="40">
        <v>0</v>
      </c>
      <c r="K244" s="40">
        <v>3352.57</v>
      </c>
    </row>
    <row r="245" spans="1:11" x14ac:dyDescent="0.35">
      <c r="A245">
        <v>11001</v>
      </c>
      <c r="B245" t="s">
        <v>19</v>
      </c>
      <c r="C245" s="70">
        <v>8726424.7200000007</v>
      </c>
      <c r="D245" s="70">
        <v>2805924.35</v>
      </c>
      <c r="E245" s="71">
        <v>44578</v>
      </c>
      <c r="F245" t="s">
        <v>19158</v>
      </c>
      <c r="G245" t="s">
        <v>7116</v>
      </c>
      <c r="H245" t="s">
        <v>19157</v>
      </c>
      <c r="J245" s="40">
        <v>29659.25</v>
      </c>
      <c r="K245" s="40">
        <v>0</v>
      </c>
    </row>
    <row r="246" spans="1:11" x14ac:dyDescent="0.35">
      <c r="A246">
        <v>11001</v>
      </c>
      <c r="B246" t="s">
        <v>19</v>
      </c>
      <c r="C246" s="70">
        <v>8726424.7200000007</v>
      </c>
      <c r="D246" s="70">
        <v>2805924.35</v>
      </c>
      <c r="E246" s="71">
        <v>44578</v>
      </c>
      <c r="F246" t="s">
        <v>18049</v>
      </c>
      <c r="G246" t="s">
        <v>15843</v>
      </c>
      <c r="H246" t="s">
        <v>18048</v>
      </c>
      <c r="J246" s="40">
        <v>0</v>
      </c>
      <c r="K246" s="40">
        <v>423.83</v>
      </c>
    </row>
    <row r="247" spans="1:11" x14ac:dyDescent="0.35">
      <c r="A247">
        <v>11001</v>
      </c>
      <c r="B247" t="s">
        <v>19</v>
      </c>
      <c r="C247" s="70">
        <v>8726424.7200000007</v>
      </c>
      <c r="D247" s="70">
        <v>2805924.35</v>
      </c>
      <c r="E247" s="71">
        <v>44578</v>
      </c>
      <c r="F247" t="s">
        <v>18611</v>
      </c>
      <c r="G247" t="s">
        <v>15843</v>
      </c>
      <c r="H247" t="s">
        <v>2136</v>
      </c>
      <c r="J247" s="40">
        <v>0</v>
      </c>
      <c r="K247" s="40">
        <v>494.57</v>
      </c>
    </row>
    <row r="248" spans="1:11" x14ac:dyDescent="0.35">
      <c r="A248">
        <v>11001</v>
      </c>
      <c r="B248" t="s">
        <v>19</v>
      </c>
      <c r="C248" s="70">
        <v>8726424.7200000007</v>
      </c>
      <c r="D248" s="70">
        <v>2805924.35</v>
      </c>
      <c r="E248" s="71">
        <v>44578</v>
      </c>
      <c r="F248" t="s">
        <v>18419</v>
      </c>
      <c r="G248" t="s">
        <v>15843</v>
      </c>
      <c r="H248" t="s">
        <v>18418</v>
      </c>
      <c r="J248" s="40">
        <v>0</v>
      </c>
      <c r="K248" s="40">
        <v>989.05</v>
      </c>
    </row>
    <row r="249" spans="1:11" x14ac:dyDescent="0.35">
      <c r="A249">
        <v>11001</v>
      </c>
      <c r="B249" t="s">
        <v>19</v>
      </c>
      <c r="C249" s="70">
        <v>8726424.7200000007</v>
      </c>
      <c r="D249" s="70">
        <v>2805924.35</v>
      </c>
      <c r="E249" s="71">
        <v>44578</v>
      </c>
      <c r="F249" t="s">
        <v>17903</v>
      </c>
      <c r="G249" t="s">
        <v>15843</v>
      </c>
      <c r="H249" t="s">
        <v>17902</v>
      </c>
      <c r="J249" s="40">
        <v>0</v>
      </c>
      <c r="K249" s="40">
        <v>1240.58</v>
      </c>
    </row>
    <row r="250" spans="1:11" x14ac:dyDescent="0.35">
      <c r="A250">
        <v>11001</v>
      </c>
      <c r="B250" t="s">
        <v>19</v>
      </c>
      <c r="C250" s="70">
        <v>8726424.7200000007</v>
      </c>
      <c r="D250" s="70">
        <v>2805924.35</v>
      </c>
      <c r="E250" s="71">
        <v>44578</v>
      </c>
      <c r="F250" t="s">
        <v>18574</v>
      </c>
      <c r="G250" t="s">
        <v>15843</v>
      </c>
      <c r="H250" t="s">
        <v>18573</v>
      </c>
      <c r="J250" s="40">
        <v>0</v>
      </c>
      <c r="K250" s="40">
        <v>1929.15</v>
      </c>
    </row>
    <row r="251" spans="1:11" x14ac:dyDescent="0.35">
      <c r="A251">
        <v>11001</v>
      </c>
      <c r="B251" t="s">
        <v>19</v>
      </c>
      <c r="C251" s="70">
        <v>8726424.7200000007</v>
      </c>
      <c r="D251" s="70">
        <v>2805924.35</v>
      </c>
      <c r="E251" s="71">
        <v>44578</v>
      </c>
      <c r="F251" t="s">
        <v>18417</v>
      </c>
      <c r="G251" t="s">
        <v>15843</v>
      </c>
      <c r="H251" t="s">
        <v>18416</v>
      </c>
      <c r="J251" s="40">
        <v>0</v>
      </c>
      <c r="K251" s="40">
        <v>2129.15</v>
      </c>
    </row>
    <row r="252" spans="1:11" x14ac:dyDescent="0.35">
      <c r="A252">
        <v>11001</v>
      </c>
      <c r="B252" t="s">
        <v>19</v>
      </c>
      <c r="C252" s="70">
        <v>8726424.7200000007</v>
      </c>
      <c r="D252" s="70">
        <v>2805924.35</v>
      </c>
      <c r="E252" s="71">
        <v>44578</v>
      </c>
      <c r="F252" t="s">
        <v>18142</v>
      </c>
      <c r="G252" t="s">
        <v>15843</v>
      </c>
      <c r="H252" t="s">
        <v>18141</v>
      </c>
      <c r="J252" s="40">
        <v>0</v>
      </c>
      <c r="K252" s="40">
        <v>2967.47</v>
      </c>
    </row>
    <row r="253" spans="1:11" x14ac:dyDescent="0.35">
      <c r="A253">
        <v>11001</v>
      </c>
      <c r="B253" t="s">
        <v>19</v>
      </c>
      <c r="C253" s="70">
        <v>8726424.7200000007</v>
      </c>
      <c r="D253" s="70">
        <v>2805924.35</v>
      </c>
      <c r="E253" s="71">
        <v>44578</v>
      </c>
      <c r="F253" t="s">
        <v>17900</v>
      </c>
      <c r="G253" t="s">
        <v>15843</v>
      </c>
      <c r="H253" t="s">
        <v>17899</v>
      </c>
      <c r="J253" s="40">
        <v>0</v>
      </c>
      <c r="K253" s="40">
        <v>4476.5200000000004</v>
      </c>
    </row>
    <row r="254" spans="1:11" x14ac:dyDescent="0.35">
      <c r="A254">
        <v>11001</v>
      </c>
      <c r="B254" t="s">
        <v>19</v>
      </c>
      <c r="C254" s="70">
        <v>8726424.7200000007</v>
      </c>
      <c r="D254" s="70">
        <v>2805924.35</v>
      </c>
      <c r="E254" s="71">
        <v>44578</v>
      </c>
      <c r="F254" t="s">
        <v>18572</v>
      </c>
      <c r="G254" t="s">
        <v>15843</v>
      </c>
      <c r="H254" t="s">
        <v>18571</v>
      </c>
      <c r="J254" s="40">
        <v>0</v>
      </c>
      <c r="K254" s="40">
        <v>1356.52</v>
      </c>
    </row>
    <row r="255" spans="1:11" x14ac:dyDescent="0.35">
      <c r="A255">
        <v>11001</v>
      </c>
      <c r="B255" t="s">
        <v>19</v>
      </c>
      <c r="C255" s="70">
        <v>8726424.7200000007</v>
      </c>
      <c r="D255" s="70">
        <v>2805924.35</v>
      </c>
      <c r="E255" s="71">
        <v>44578</v>
      </c>
      <c r="F255" t="s">
        <v>17851</v>
      </c>
      <c r="G255" t="s">
        <v>1907</v>
      </c>
      <c r="H255" t="s">
        <v>17850</v>
      </c>
      <c r="J255" s="40">
        <v>0</v>
      </c>
      <c r="K255" s="40">
        <v>1757.83</v>
      </c>
    </row>
    <row r="256" spans="1:11" x14ac:dyDescent="0.35">
      <c r="A256">
        <v>11001</v>
      </c>
      <c r="B256" t="s">
        <v>19</v>
      </c>
      <c r="C256" s="70">
        <v>8726424.7200000007</v>
      </c>
      <c r="D256" s="70">
        <v>2805924.35</v>
      </c>
      <c r="E256" s="71">
        <v>44578</v>
      </c>
      <c r="F256" t="s">
        <v>19933</v>
      </c>
      <c r="G256" t="s">
        <v>1907</v>
      </c>
      <c r="H256" t="s">
        <v>6693</v>
      </c>
      <c r="J256" s="40">
        <v>0</v>
      </c>
      <c r="K256" s="40">
        <v>45907.62</v>
      </c>
    </row>
    <row r="257" spans="1:11" x14ac:dyDescent="0.35">
      <c r="A257">
        <v>11001</v>
      </c>
      <c r="B257" t="s">
        <v>19</v>
      </c>
      <c r="C257" s="70">
        <v>8726424.7200000007</v>
      </c>
      <c r="D257" s="70">
        <v>2805924.35</v>
      </c>
      <c r="E257" s="71">
        <v>44579</v>
      </c>
      <c r="F257" t="s">
        <v>7339</v>
      </c>
      <c r="G257" t="s">
        <v>1907</v>
      </c>
      <c r="H257" t="s">
        <v>7338</v>
      </c>
      <c r="J257" s="40">
        <v>0</v>
      </c>
      <c r="K257" s="40">
        <v>24.12</v>
      </c>
    </row>
    <row r="258" spans="1:11" x14ac:dyDescent="0.35">
      <c r="A258">
        <v>11001</v>
      </c>
      <c r="B258" t="s">
        <v>19</v>
      </c>
      <c r="C258" s="70">
        <v>8726424.7200000007</v>
      </c>
      <c r="D258" s="70">
        <v>2805924.35</v>
      </c>
      <c r="E258" s="71">
        <v>44580</v>
      </c>
      <c r="F258" t="s">
        <v>19932</v>
      </c>
      <c r="G258" t="s">
        <v>1907</v>
      </c>
      <c r="H258" t="s">
        <v>6956</v>
      </c>
      <c r="J258" s="40">
        <v>45613.81</v>
      </c>
      <c r="K258" s="40">
        <v>0</v>
      </c>
    </row>
    <row r="259" spans="1:11" x14ac:dyDescent="0.35">
      <c r="A259">
        <v>11001</v>
      </c>
      <c r="B259" t="s">
        <v>19</v>
      </c>
      <c r="C259" s="70">
        <v>8726424.7200000007</v>
      </c>
      <c r="D259" s="70">
        <v>2805924.35</v>
      </c>
      <c r="E259" s="71">
        <v>44581</v>
      </c>
      <c r="F259" t="s">
        <v>17893</v>
      </c>
      <c r="G259" t="s">
        <v>15843</v>
      </c>
      <c r="H259" t="s">
        <v>17892</v>
      </c>
      <c r="J259" s="40">
        <v>0</v>
      </c>
      <c r="K259" s="40">
        <v>957.24</v>
      </c>
    </row>
    <row r="260" spans="1:11" x14ac:dyDescent="0.35">
      <c r="A260">
        <v>11001</v>
      </c>
      <c r="B260" t="s">
        <v>19</v>
      </c>
      <c r="C260" s="70">
        <v>8726424.7200000007</v>
      </c>
      <c r="D260" s="70">
        <v>2805924.35</v>
      </c>
      <c r="E260" s="71">
        <v>44581</v>
      </c>
      <c r="F260" t="s">
        <v>17976</v>
      </c>
      <c r="G260" t="s">
        <v>15843</v>
      </c>
      <c r="H260" t="s">
        <v>17975</v>
      </c>
      <c r="J260" s="40">
        <v>0</v>
      </c>
      <c r="K260" s="40">
        <v>2235.16</v>
      </c>
    </row>
    <row r="261" spans="1:11" x14ac:dyDescent="0.35">
      <c r="A261">
        <v>11001</v>
      </c>
      <c r="B261" t="s">
        <v>19</v>
      </c>
      <c r="C261" s="70">
        <v>8726424.7200000007</v>
      </c>
      <c r="D261" s="70">
        <v>2805924.35</v>
      </c>
      <c r="E261" s="71">
        <v>44581</v>
      </c>
      <c r="F261" t="s">
        <v>17974</v>
      </c>
      <c r="G261" t="s">
        <v>15843</v>
      </c>
      <c r="H261" t="s">
        <v>17973</v>
      </c>
      <c r="J261" s="40">
        <v>0</v>
      </c>
      <c r="K261" s="40">
        <v>2435.86</v>
      </c>
    </row>
    <row r="262" spans="1:11" x14ac:dyDescent="0.35">
      <c r="A262">
        <v>11001</v>
      </c>
      <c r="B262" t="s">
        <v>19</v>
      </c>
      <c r="C262" s="70">
        <v>8726424.7200000007</v>
      </c>
      <c r="D262" s="70">
        <v>2805924.35</v>
      </c>
      <c r="E262" s="71">
        <v>44581</v>
      </c>
      <c r="F262" t="s">
        <v>18825</v>
      </c>
      <c r="G262" t="s">
        <v>15843</v>
      </c>
      <c r="H262" t="s">
        <v>18824</v>
      </c>
      <c r="J262" s="40">
        <v>0</v>
      </c>
      <c r="K262" s="40">
        <v>123883.22</v>
      </c>
    </row>
    <row r="263" spans="1:11" x14ac:dyDescent="0.35">
      <c r="A263">
        <v>11001</v>
      </c>
      <c r="B263" t="s">
        <v>19</v>
      </c>
      <c r="C263" s="70">
        <v>8726424.7200000007</v>
      </c>
      <c r="D263" s="70">
        <v>2805924.35</v>
      </c>
      <c r="E263" s="71">
        <v>44581</v>
      </c>
      <c r="F263" t="s">
        <v>15721</v>
      </c>
      <c r="G263" t="s">
        <v>1907</v>
      </c>
      <c r="H263" t="s">
        <v>15720</v>
      </c>
      <c r="J263" s="40">
        <v>0</v>
      </c>
      <c r="K263" s="40">
        <v>22.52</v>
      </c>
    </row>
    <row r="264" spans="1:11" x14ac:dyDescent="0.35">
      <c r="A264">
        <v>11001</v>
      </c>
      <c r="B264" t="s">
        <v>19</v>
      </c>
      <c r="C264" s="70">
        <v>8726424.7200000007</v>
      </c>
      <c r="D264" s="70">
        <v>2805924.35</v>
      </c>
      <c r="E264" s="71">
        <v>44586</v>
      </c>
      <c r="F264" t="s">
        <v>17895</v>
      </c>
      <c r="G264" t="s">
        <v>15843</v>
      </c>
      <c r="H264" t="s">
        <v>17894</v>
      </c>
      <c r="J264" s="40">
        <v>0</v>
      </c>
      <c r="K264" s="40">
        <v>595.48</v>
      </c>
    </row>
    <row r="265" spans="1:11" x14ac:dyDescent="0.35">
      <c r="A265">
        <v>11001</v>
      </c>
      <c r="B265" t="s">
        <v>19</v>
      </c>
      <c r="C265" s="70">
        <v>8726424.7200000007</v>
      </c>
      <c r="D265" s="70">
        <v>2805924.35</v>
      </c>
      <c r="E265" s="71">
        <v>44586</v>
      </c>
      <c r="F265" t="s">
        <v>18754</v>
      </c>
      <c r="G265" t="s">
        <v>15843</v>
      </c>
      <c r="H265" t="s">
        <v>18753</v>
      </c>
      <c r="J265" s="40">
        <v>0</v>
      </c>
      <c r="K265" s="40">
        <v>1372.41</v>
      </c>
    </row>
    <row r="266" spans="1:11" x14ac:dyDescent="0.35">
      <c r="A266">
        <v>11001</v>
      </c>
      <c r="B266" t="s">
        <v>19</v>
      </c>
      <c r="C266" s="70">
        <v>8726424.7200000007</v>
      </c>
      <c r="D266" s="70">
        <v>2805924.35</v>
      </c>
      <c r="E266" s="71">
        <v>44588</v>
      </c>
      <c r="F266" t="s">
        <v>7326</v>
      </c>
      <c r="G266" t="s">
        <v>1907</v>
      </c>
      <c r="H266" t="s">
        <v>7322</v>
      </c>
      <c r="J266" s="40">
        <v>0</v>
      </c>
      <c r="K266" s="40">
        <v>25.11</v>
      </c>
    </row>
    <row r="267" spans="1:11" x14ac:dyDescent="0.35">
      <c r="A267">
        <v>11001</v>
      </c>
      <c r="B267" t="s">
        <v>19</v>
      </c>
      <c r="C267" s="70">
        <v>8726424.7200000007</v>
      </c>
      <c r="D267" s="70">
        <v>2805924.35</v>
      </c>
      <c r="E267" s="71">
        <v>44588</v>
      </c>
      <c r="F267" t="s">
        <v>7325</v>
      </c>
      <c r="G267" t="s">
        <v>1907</v>
      </c>
      <c r="H267" t="s">
        <v>7322</v>
      </c>
      <c r="J267" s="40">
        <v>0</v>
      </c>
      <c r="K267" s="40">
        <v>14.21</v>
      </c>
    </row>
    <row r="268" spans="1:11" x14ac:dyDescent="0.35">
      <c r="A268">
        <v>11001</v>
      </c>
      <c r="B268" t="s">
        <v>19</v>
      </c>
      <c r="C268" s="70">
        <v>8726424.7200000007</v>
      </c>
      <c r="D268" s="70">
        <v>2805924.35</v>
      </c>
      <c r="E268" s="71">
        <v>44588</v>
      </c>
      <c r="F268" t="s">
        <v>7324</v>
      </c>
      <c r="G268" t="s">
        <v>1907</v>
      </c>
      <c r="H268" t="s">
        <v>7322</v>
      </c>
      <c r="J268" s="40">
        <v>0</v>
      </c>
      <c r="K268" s="40">
        <v>24.19</v>
      </c>
    </row>
    <row r="269" spans="1:11" x14ac:dyDescent="0.35">
      <c r="A269">
        <v>11001</v>
      </c>
      <c r="B269" t="s">
        <v>19</v>
      </c>
      <c r="C269" s="70">
        <v>8726424.7200000007</v>
      </c>
      <c r="D269" s="70">
        <v>2805924.35</v>
      </c>
      <c r="E269" s="71">
        <v>44588</v>
      </c>
      <c r="F269" t="s">
        <v>7323</v>
      </c>
      <c r="G269" t="s">
        <v>1907</v>
      </c>
      <c r="H269" t="s">
        <v>7322</v>
      </c>
      <c r="J269" s="40">
        <v>0</v>
      </c>
      <c r="K269" s="40">
        <v>12.58</v>
      </c>
    </row>
    <row r="270" spans="1:11" x14ac:dyDescent="0.35">
      <c r="A270">
        <v>11001</v>
      </c>
      <c r="B270" t="s">
        <v>19</v>
      </c>
      <c r="C270" s="70">
        <v>8726424.7200000007</v>
      </c>
      <c r="D270" s="70">
        <v>2805924.35</v>
      </c>
      <c r="E270" s="71">
        <v>44588</v>
      </c>
      <c r="F270" t="s">
        <v>18472</v>
      </c>
      <c r="G270" t="s">
        <v>15843</v>
      </c>
      <c r="H270" t="s">
        <v>18471</v>
      </c>
      <c r="J270" s="40">
        <v>0</v>
      </c>
      <c r="K270" s="40">
        <v>74</v>
      </c>
    </row>
    <row r="271" spans="1:11" x14ac:dyDescent="0.35">
      <c r="A271">
        <v>11001</v>
      </c>
      <c r="B271" t="s">
        <v>19</v>
      </c>
      <c r="C271" s="70">
        <v>8726424.7200000007</v>
      </c>
      <c r="D271" s="70">
        <v>2805924.35</v>
      </c>
      <c r="E271" s="71">
        <v>44588</v>
      </c>
      <c r="F271" t="s">
        <v>18858</v>
      </c>
      <c r="G271" t="s">
        <v>15843</v>
      </c>
      <c r="H271" t="s">
        <v>18857</v>
      </c>
      <c r="J271" s="40">
        <v>0</v>
      </c>
      <c r="K271" s="40">
        <v>625.78</v>
      </c>
    </row>
    <row r="272" spans="1:11" x14ac:dyDescent="0.35">
      <c r="A272">
        <v>11001</v>
      </c>
      <c r="B272" t="s">
        <v>19</v>
      </c>
      <c r="C272" s="70">
        <v>8726424.7200000007</v>
      </c>
      <c r="D272" s="70">
        <v>2805924.35</v>
      </c>
      <c r="E272" s="71">
        <v>44588</v>
      </c>
      <c r="F272" t="s">
        <v>17890</v>
      </c>
      <c r="G272" t="s">
        <v>15843</v>
      </c>
      <c r="H272" t="s">
        <v>17889</v>
      </c>
      <c r="J272" s="40">
        <v>0</v>
      </c>
      <c r="K272" s="40">
        <v>1620.59</v>
      </c>
    </row>
    <row r="273" spans="1:11" x14ac:dyDescent="0.35">
      <c r="A273">
        <v>11001</v>
      </c>
      <c r="B273" t="s">
        <v>19</v>
      </c>
      <c r="C273" s="70">
        <v>8726424.7200000007</v>
      </c>
      <c r="D273" s="70">
        <v>2805924.35</v>
      </c>
      <c r="E273" s="71">
        <v>44588</v>
      </c>
      <c r="F273" t="s">
        <v>18412</v>
      </c>
      <c r="G273" t="s">
        <v>15843</v>
      </c>
      <c r="H273" t="s">
        <v>18411</v>
      </c>
      <c r="J273" s="40">
        <v>0</v>
      </c>
      <c r="K273" s="40">
        <v>2353.88</v>
      </c>
    </row>
    <row r="274" spans="1:11" x14ac:dyDescent="0.35">
      <c r="A274">
        <v>11001</v>
      </c>
      <c r="B274" t="s">
        <v>19</v>
      </c>
      <c r="C274" s="70">
        <v>8726424.7200000007</v>
      </c>
      <c r="D274" s="70">
        <v>2805924.35</v>
      </c>
      <c r="E274" s="71">
        <v>44588</v>
      </c>
      <c r="F274" t="s">
        <v>17872</v>
      </c>
      <c r="G274" t="s">
        <v>15843</v>
      </c>
      <c r="H274" t="s">
        <v>17871</v>
      </c>
      <c r="J274" s="40">
        <v>0</v>
      </c>
      <c r="K274" s="40">
        <v>5114.17</v>
      </c>
    </row>
    <row r="275" spans="1:11" x14ac:dyDescent="0.35">
      <c r="A275">
        <v>11001</v>
      </c>
      <c r="B275" t="s">
        <v>19</v>
      </c>
      <c r="C275" s="70">
        <v>8726424.7200000007</v>
      </c>
      <c r="D275" s="70">
        <v>2805924.35</v>
      </c>
      <c r="E275" s="71">
        <v>44588</v>
      </c>
      <c r="F275" t="s">
        <v>17861</v>
      </c>
      <c r="G275" t="s">
        <v>15843</v>
      </c>
      <c r="H275" t="s">
        <v>17860</v>
      </c>
      <c r="J275" s="40">
        <v>0</v>
      </c>
      <c r="K275" s="40">
        <v>11076.35</v>
      </c>
    </row>
    <row r="276" spans="1:11" x14ac:dyDescent="0.35">
      <c r="A276">
        <v>11001</v>
      </c>
      <c r="B276" t="s">
        <v>19</v>
      </c>
      <c r="C276" s="70">
        <v>8726424.7200000007</v>
      </c>
      <c r="D276" s="70">
        <v>2805924.35</v>
      </c>
      <c r="E276" s="71">
        <v>44588</v>
      </c>
      <c r="F276" t="s">
        <v>19989</v>
      </c>
      <c r="G276" t="s">
        <v>1907</v>
      </c>
      <c r="H276" t="s">
        <v>19988</v>
      </c>
      <c r="J276" s="40">
        <v>1000000</v>
      </c>
      <c r="K276" s="40">
        <v>0</v>
      </c>
    </row>
    <row r="277" spans="1:11" x14ac:dyDescent="0.35">
      <c r="A277">
        <v>11001</v>
      </c>
      <c r="B277" t="s">
        <v>19</v>
      </c>
      <c r="C277" s="70">
        <v>8726424.7200000007</v>
      </c>
      <c r="D277" s="70">
        <v>2805924.35</v>
      </c>
      <c r="E277" s="71">
        <v>44588</v>
      </c>
      <c r="F277" t="s">
        <v>17888</v>
      </c>
      <c r="G277" t="s">
        <v>15843</v>
      </c>
      <c r="H277" t="s">
        <v>17887</v>
      </c>
      <c r="J277" s="40">
        <v>0</v>
      </c>
      <c r="K277" s="40">
        <v>-1620.59</v>
      </c>
    </row>
    <row r="278" spans="1:11" x14ac:dyDescent="0.35">
      <c r="A278">
        <v>11001</v>
      </c>
      <c r="B278" t="s">
        <v>19</v>
      </c>
      <c r="C278" s="70">
        <v>8726424.7200000007</v>
      </c>
      <c r="D278" s="70">
        <v>2805924.35</v>
      </c>
      <c r="E278" s="71">
        <v>44588</v>
      </c>
      <c r="F278" t="s">
        <v>17886</v>
      </c>
      <c r="G278" t="s">
        <v>15843</v>
      </c>
      <c r="H278" t="s">
        <v>17885</v>
      </c>
      <c r="J278" s="40">
        <v>0</v>
      </c>
      <c r="K278" s="40">
        <v>1620.59</v>
      </c>
    </row>
    <row r="279" spans="1:11" x14ac:dyDescent="0.35">
      <c r="A279">
        <v>11001</v>
      </c>
      <c r="B279" t="s">
        <v>19</v>
      </c>
      <c r="C279" s="70">
        <v>8726424.7200000007</v>
      </c>
      <c r="D279" s="70">
        <v>2805924.35</v>
      </c>
      <c r="E279" s="71">
        <v>44588</v>
      </c>
      <c r="F279" t="s">
        <v>18470</v>
      </c>
      <c r="G279" t="s">
        <v>15843</v>
      </c>
      <c r="H279" t="s">
        <v>18469</v>
      </c>
      <c r="J279" s="40">
        <v>0</v>
      </c>
      <c r="K279" s="40">
        <v>-74</v>
      </c>
    </row>
    <row r="280" spans="1:11" x14ac:dyDescent="0.35">
      <c r="A280">
        <v>11001</v>
      </c>
      <c r="B280" t="s">
        <v>19</v>
      </c>
      <c r="C280" s="70">
        <v>8726424.7200000007</v>
      </c>
      <c r="D280" s="70">
        <v>2805924.35</v>
      </c>
      <c r="E280" s="71">
        <v>44588</v>
      </c>
      <c r="F280" t="s">
        <v>3223</v>
      </c>
      <c r="G280" t="s">
        <v>1907</v>
      </c>
      <c r="H280" t="s">
        <v>3222</v>
      </c>
      <c r="J280" s="40">
        <v>0</v>
      </c>
      <c r="K280" s="40">
        <v>74</v>
      </c>
    </row>
    <row r="281" spans="1:11" x14ac:dyDescent="0.35">
      <c r="A281">
        <v>11001</v>
      </c>
      <c r="B281" t="s">
        <v>19</v>
      </c>
      <c r="C281" s="70">
        <v>8726424.7200000007</v>
      </c>
      <c r="D281" s="70">
        <v>2805924.35</v>
      </c>
      <c r="E281" s="71">
        <v>44591</v>
      </c>
      <c r="F281" t="s">
        <v>15719</v>
      </c>
      <c r="G281" t="s">
        <v>1907</v>
      </c>
      <c r="H281" t="s">
        <v>2365</v>
      </c>
      <c r="J281" s="40">
        <v>95.32</v>
      </c>
      <c r="K281" s="40">
        <v>0</v>
      </c>
    </row>
    <row r="282" spans="1:11" x14ac:dyDescent="0.35">
      <c r="A282">
        <v>11001</v>
      </c>
      <c r="B282" t="s">
        <v>19</v>
      </c>
      <c r="C282" s="70">
        <v>8726424.7200000007</v>
      </c>
      <c r="D282" s="70">
        <v>2805924.35</v>
      </c>
      <c r="E282" s="71">
        <v>44592</v>
      </c>
      <c r="F282" t="s">
        <v>19156</v>
      </c>
      <c r="G282" t="s">
        <v>7116</v>
      </c>
      <c r="H282" t="s">
        <v>19155</v>
      </c>
      <c r="J282" s="40">
        <v>46885.62</v>
      </c>
      <c r="K282" s="40">
        <v>0</v>
      </c>
    </row>
    <row r="283" spans="1:11" x14ac:dyDescent="0.35">
      <c r="A283">
        <v>11001</v>
      </c>
      <c r="B283" t="s">
        <v>19</v>
      </c>
      <c r="C283" s="70">
        <v>8726424.7200000007</v>
      </c>
      <c r="D283" s="70">
        <v>2805924.35</v>
      </c>
      <c r="E283" s="71">
        <v>44592</v>
      </c>
      <c r="F283" t="s">
        <v>6875</v>
      </c>
      <c r="G283" t="s">
        <v>2247</v>
      </c>
      <c r="J283" s="40">
        <v>0</v>
      </c>
      <c r="K283" s="40">
        <v>45772.61</v>
      </c>
    </row>
    <row r="284" spans="1:11" x14ac:dyDescent="0.35">
      <c r="A284">
        <v>11001</v>
      </c>
      <c r="B284" t="s">
        <v>19</v>
      </c>
      <c r="C284" s="70">
        <v>8726424.7200000007</v>
      </c>
      <c r="D284" s="70">
        <v>2805924.35</v>
      </c>
      <c r="E284" s="71">
        <v>44593</v>
      </c>
      <c r="F284" t="s">
        <v>19600</v>
      </c>
      <c r="G284" t="s">
        <v>1907</v>
      </c>
      <c r="H284" t="s">
        <v>19573</v>
      </c>
      <c r="J284" s="40">
        <v>0</v>
      </c>
      <c r="K284" s="40">
        <v>433488.78</v>
      </c>
    </row>
    <row r="285" spans="1:11" x14ac:dyDescent="0.35">
      <c r="A285">
        <v>11001</v>
      </c>
      <c r="B285" t="s">
        <v>19</v>
      </c>
      <c r="C285" s="70">
        <v>8726424.7200000007</v>
      </c>
      <c r="D285" s="70">
        <v>2805924.35</v>
      </c>
      <c r="E285" s="71">
        <v>44593</v>
      </c>
      <c r="F285" t="s">
        <v>15718</v>
      </c>
      <c r="G285" t="s">
        <v>1907</v>
      </c>
      <c r="H285" t="s">
        <v>15717</v>
      </c>
      <c r="J285" s="40">
        <v>0</v>
      </c>
      <c r="K285" s="40">
        <v>170173.43</v>
      </c>
    </row>
    <row r="286" spans="1:11" x14ac:dyDescent="0.35">
      <c r="A286">
        <v>11001</v>
      </c>
      <c r="B286" t="s">
        <v>19</v>
      </c>
      <c r="C286" s="70">
        <v>8726424.7200000007</v>
      </c>
      <c r="D286" s="70">
        <v>2805924.35</v>
      </c>
      <c r="E286" s="71">
        <v>44594</v>
      </c>
      <c r="F286" t="s">
        <v>15796</v>
      </c>
      <c r="G286" t="s">
        <v>1907</v>
      </c>
      <c r="H286" t="s">
        <v>1934</v>
      </c>
      <c r="J286" s="40">
        <v>10450.950000000001</v>
      </c>
      <c r="K286" s="40">
        <v>0</v>
      </c>
    </row>
    <row r="287" spans="1:11" x14ac:dyDescent="0.35">
      <c r="A287">
        <v>11001</v>
      </c>
      <c r="B287" t="s">
        <v>19</v>
      </c>
      <c r="C287" s="70">
        <v>8726424.7200000007</v>
      </c>
      <c r="D287" s="70">
        <v>2805924.35</v>
      </c>
      <c r="E287" s="71">
        <v>44594</v>
      </c>
      <c r="F287" t="s">
        <v>19546</v>
      </c>
      <c r="G287" t="s">
        <v>1907</v>
      </c>
      <c r="H287" t="s">
        <v>19528</v>
      </c>
      <c r="J287" s="40">
        <v>0</v>
      </c>
      <c r="K287" s="40">
        <v>1203.6600000000001</v>
      </c>
    </row>
    <row r="288" spans="1:11" x14ac:dyDescent="0.35">
      <c r="A288">
        <v>11001</v>
      </c>
      <c r="B288" t="s">
        <v>19</v>
      </c>
      <c r="C288" s="70">
        <v>8726424.7200000007</v>
      </c>
      <c r="D288" s="70">
        <v>2805924.35</v>
      </c>
      <c r="E288" s="71">
        <v>44594</v>
      </c>
      <c r="F288" t="s">
        <v>19559</v>
      </c>
      <c r="G288" t="s">
        <v>1907</v>
      </c>
      <c r="H288" t="s">
        <v>2061</v>
      </c>
      <c r="J288" s="40">
        <v>0</v>
      </c>
      <c r="K288" s="40">
        <v>7970.93</v>
      </c>
    </row>
    <row r="289" spans="1:11" x14ac:dyDescent="0.35">
      <c r="A289">
        <v>11001</v>
      </c>
      <c r="B289" t="s">
        <v>19</v>
      </c>
      <c r="C289" s="70">
        <v>8726424.7200000007</v>
      </c>
      <c r="D289" s="70">
        <v>2805924.35</v>
      </c>
      <c r="E289" s="71">
        <v>44594</v>
      </c>
      <c r="F289" t="s">
        <v>19503</v>
      </c>
      <c r="G289" t="s">
        <v>1907</v>
      </c>
      <c r="H289" t="s">
        <v>19465</v>
      </c>
      <c r="J289" s="40">
        <v>0</v>
      </c>
      <c r="K289" s="40">
        <v>17851.54</v>
      </c>
    </row>
    <row r="290" spans="1:11" x14ac:dyDescent="0.35">
      <c r="A290">
        <v>11001</v>
      </c>
      <c r="B290" t="s">
        <v>19</v>
      </c>
      <c r="C290" s="70">
        <v>8726424.7200000007</v>
      </c>
      <c r="D290" s="70">
        <v>2805924.35</v>
      </c>
      <c r="E290" s="71">
        <v>44594</v>
      </c>
      <c r="F290" t="s">
        <v>17779</v>
      </c>
      <c r="G290" t="s">
        <v>15932</v>
      </c>
      <c r="H290" t="s">
        <v>17778</v>
      </c>
      <c r="I290" t="s">
        <v>17777</v>
      </c>
      <c r="J290" s="40">
        <v>0</v>
      </c>
      <c r="K290" s="40">
        <v>888.61</v>
      </c>
    </row>
    <row r="291" spans="1:11" x14ac:dyDescent="0.35">
      <c r="A291">
        <v>11001</v>
      </c>
      <c r="B291" t="s">
        <v>19</v>
      </c>
      <c r="C291" s="70">
        <v>8726424.7200000007</v>
      </c>
      <c r="D291" s="70">
        <v>2805924.35</v>
      </c>
      <c r="E291" s="71">
        <v>44595</v>
      </c>
      <c r="F291" t="s">
        <v>19987</v>
      </c>
      <c r="G291" t="s">
        <v>1907</v>
      </c>
      <c r="H291" t="s">
        <v>19986</v>
      </c>
      <c r="J291" s="40">
        <v>1000000</v>
      </c>
      <c r="K291" s="40">
        <v>0</v>
      </c>
    </row>
    <row r="292" spans="1:11" x14ac:dyDescent="0.35">
      <c r="A292">
        <v>11001</v>
      </c>
      <c r="B292" t="s">
        <v>19</v>
      </c>
      <c r="C292" s="70">
        <v>8726424.7200000007</v>
      </c>
      <c r="D292" s="70">
        <v>2805924.35</v>
      </c>
      <c r="E292" s="71">
        <v>44596</v>
      </c>
      <c r="F292" t="s">
        <v>19985</v>
      </c>
      <c r="G292" t="s">
        <v>1907</v>
      </c>
      <c r="H292" t="s">
        <v>19984</v>
      </c>
      <c r="J292" s="40">
        <v>1000000</v>
      </c>
      <c r="K292" s="40">
        <v>0</v>
      </c>
    </row>
    <row r="293" spans="1:11" x14ac:dyDescent="0.35">
      <c r="A293">
        <v>11001</v>
      </c>
      <c r="B293" t="s">
        <v>19</v>
      </c>
      <c r="C293" s="70">
        <v>8726424.7200000007</v>
      </c>
      <c r="D293" s="70">
        <v>2805924.35</v>
      </c>
      <c r="E293" s="71">
        <v>44598</v>
      </c>
      <c r="F293" t="s">
        <v>18752</v>
      </c>
      <c r="G293" t="s">
        <v>15843</v>
      </c>
      <c r="H293" t="s">
        <v>18751</v>
      </c>
      <c r="J293" s="40">
        <v>0</v>
      </c>
      <c r="K293" s="40">
        <v>4640.5</v>
      </c>
    </row>
    <row r="294" spans="1:11" x14ac:dyDescent="0.35">
      <c r="A294">
        <v>11001</v>
      </c>
      <c r="B294" t="s">
        <v>19</v>
      </c>
      <c r="C294" s="70">
        <v>8726424.7200000007</v>
      </c>
      <c r="D294" s="70">
        <v>2805924.35</v>
      </c>
      <c r="E294" s="71">
        <v>44598</v>
      </c>
      <c r="F294" t="s">
        <v>19050</v>
      </c>
      <c r="G294" t="s">
        <v>1907</v>
      </c>
      <c r="H294" t="s">
        <v>19030</v>
      </c>
      <c r="J294" s="40">
        <v>0</v>
      </c>
      <c r="K294" s="40">
        <v>7159.42</v>
      </c>
    </row>
    <row r="295" spans="1:11" x14ac:dyDescent="0.35">
      <c r="A295">
        <v>11001</v>
      </c>
      <c r="B295" t="s">
        <v>19</v>
      </c>
      <c r="C295" s="70">
        <v>8726424.7200000007</v>
      </c>
      <c r="D295" s="70">
        <v>2805924.35</v>
      </c>
      <c r="E295" s="71">
        <v>44601</v>
      </c>
      <c r="F295" t="s">
        <v>19855</v>
      </c>
      <c r="G295" t="s">
        <v>1912</v>
      </c>
      <c r="I295" t="s">
        <v>19854</v>
      </c>
      <c r="J295" s="40">
        <v>0</v>
      </c>
      <c r="K295" s="40">
        <v>901.19</v>
      </c>
    </row>
    <row r="296" spans="1:11" x14ac:dyDescent="0.35">
      <c r="A296">
        <v>11001</v>
      </c>
      <c r="B296" t="s">
        <v>19</v>
      </c>
      <c r="C296" s="70">
        <v>8726424.7200000007</v>
      </c>
      <c r="D296" s="70">
        <v>2805924.35</v>
      </c>
      <c r="E296" s="71">
        <v>44601</v>
      </c>
      <c r="F296" t="s">
        <v>19853</v>
      </c>
      <c r="G296" t="s">
        <v>1912</v>
      </c>
      <c r="I296" t="s">
        <v>19852</v>
      </c>
      <c r="J296" s="40">
        <v>0</v>
      </c>
      <c r="K296" s="40">
        <v>299.60000000000002</v>
      </c>
    </row>
    <row r="297" spans="1:11" x14ac:dyDescent="0.35">
      <c r="A297">
        <v>11001</v>
      </c>
      <c r="B297" t="s">
        <v>19</v>
      </c>
      <c r="C297" s="70">
        <v>8726424.7200000007</v>
      </c>
      <c r="D297" s="70">
        <v>2805924.35</v>
      </c>
      <c r="E297" s="71">
        <v>44601</v>
      </c>
      <c r="F297" t="s">
        <v>17933</v>
      </c>
      <c r="G297" t="s">
        <v>15843</v>
      </c>
      <c r="H297" t="s">
        <v>17932</v>
      </c>
      <c r="J297" s="40">
        <v>0</v>
      </c>
      <c r="K297" s="40">
        <v>279.85000000000002</v>
      </c>
    </row>
    <row r="298" spans="1:11" x14ac:dyDescent="0.35">
      <c r="A298">
        <v>11001</v>
      </c>
      <c r="B298" t="s">
        <v>19</v>
      </c>
      <c r="C298" s="70">
        <v>8726424.7200000007</v>
      </c>
      <c r="D298" s="70">
        <v>2805924.35</v>
      </c>
      <c r="E298" s="71">
        <v>44601</v>
      </c>
      <c r="F298" t="s">
        <v>18467</v>
      </c>
      <c r="G298" t="s">
        <v>15843</v>
      </c>
      <c r="H298" t="s">
        <v>18466</v>
      </c>
      <c r="J298" s="40">
        <v>0</v>
      </c>
      <c r="K298" s="40">
        <v>1136.1500000000001</v>
      </c>
    </row>
    <row r="299" spans="1:11" x14ac:dyDescent="0.35">
      <c r="A299">
        <v>11001</v>
      </c>
      <c r="B299" t="s">
        <v>19</v>
      </c>
      <c r="C299" s="70">
        <v>8726424.7200000007</v>
      </c>
      <c r="D299" s="70">
        <v>2805924.35</v>
      </c>
      <c r="E299" s="71">
        <v>44601</v>
      </c>
      <c r="F299" t="s">
        <v>18901</v>
      </c>
      <c r="G299" t="s">
        <v>15843</v>
      </c>
      <c r="H299" t="s">
        <v>18900</v>
      </c>
      <c r="J299" s="40">
        <v>0</v>
      </c>
      <c r="K299" s="40">
        <v>1877.18</v>
      </c>
    </row>
    <row r="300" spans="1:11" x14ac:dyDescent="0.35">
      <c r="A300">
        <v>11001</v>
      </c>
      <c r="B300" t="s">
        <v>19</v>
      </c>
      <c r="C300" s="70">
        <v>8726424.7200000007</v>
      </c>
      <c r="D300" s="70">
        <v>2805924.35</v>
      </c>
      <c r="E300" s="71">
        <v>44601</v>
      </c>
      <c r="F300" t="s">
        <v>17849</v>
      </c>
      <c r="G300" t="s">
        <v>15843</v>
      </c>
      <c r="H300" t="s">
        <v>17848</v>
      </c>
      <c r="J300" s="40">
        <v>0</v>
      </c>
      <c r="K300" s="40">
        <v>1964.55</v>
      </c>
    </row>
    <row r="301" spans="1:11" x14ac:dyDescent="0.35">
      <c r="A301">
        <v>11001</v>
      </c>
      <c r="B301" t="s">
        <v>19</v>
      </c>
      <c r="C301" s="70">
        <v>8726424.7200000007</v>
      </c>
      <c r="D301" s="70">
        <v>2805924.35</v>
      </c>
      <c r="E301" s="71">
        <v>44601</v>
      </c>
      <c r="F301" t="s">
        <v>18276</v>
      </c>
      <c r="G301" t="s">
        <v>15843</v>
      </c>
      <c r="H301" t="s">
        <v>18275</v>
      </c>
      <c r="J301" s="40">
        <v>0</v>
      </c>
      <c r="K301" s="40">
        <v>2254.14</v>
      </c>
    </row>
    <row r="302" spans="1:11" x14ac:dyDescent="0.35">
      <c r="A302">
        <v>11001</v>
      </c>
      <c r="B302" t="s">
        <v>19</v>
      </c>
      <c r="C302" s="70">
        <v>8726424.7200000007</v>
      </c>
      <c r="D302" s="70">
        <v>2805924.35</v>
      </c>
      <c r="E302" s="71">
        <v>44601</v>
      </c>
      <c r="F302" t="s">
        <v>18407</v>
      </c>
      <c r="G302" t="s">
        <v>15843</v>
      </c>
      <c r="H302" t="s">
        <v>18406</v>
      </c>
      <c r="J302" s="40">
        <v>0</v>
      </c>
      <c r="K302" s="40">
        <v>2430.35</v>
      </c>
    </row>
    <row r="303" spans="1:11" x14ac:dyDescent="0.35">
      <c r="A303">
        <v>11001</v>
      </c>
      <c r="B303" t="s">
        <v>19</v>
      </c>
      <c r="C303" s="70">
        <v>8726424.7200000007</v>
      </c>
      <c r="D303" s="70">
        <v>2805924.35</v>
      </c>
      <c r="E303" s="71">
        <v>44601</v>
      </c>
      <c r="F303" t="s">
        <v>17782</v>
      </c>
      <c r="G303" t="s">
        <v>15843</v>
      </c>
      <c r="H303" t="s">
        <v>17781</v>
      </c>
      <c r="J303" s="40">
        <v>0</v>
      </c>
      <c r="K303" s="40">
        <v>2460.06</v>
      </c>
    </row>
    <row r="304" spans="1:11" x14ac:dyDescent="0.35">
      <c r="A304">
        <v>11001</v>
      </c>
      <c r="B304" t="s">
        <v>19</v>
      </c>
      <c r="C304" s="70">
        <v>8726424.7200000007</v>
      </c>
      <c r="D304" s="70">
        <v>2805924.35</v>
      </c>
      <c r="E304" s="71">
        <v>44601</v>
      </c>
      <c r="F304" t="s">
        <v>18156</v>
      </c>
      <c r="G304" t="s">
        <v>15843</v>
      </c>
      <c r="H304" t="s">
        <v>18155</v>
      </c>
      <c r="J304" s="40">
        <v>0</v>
      </c>
      <c r="K304" s="40">
        <v>2683.15</v>
      </c>
    </row>
    <row r="305" spans="1:11" x14ac:dyDescent="0.35">
      <c r="A305">
        <v>11001</v>
      </c>
      <c r="B305" t="s">
        <v>19</v>
      </c>
      <c r="C305" s="70">
        <v>8726424.7200000007</v>
      </c>
      <c r="D305" s="70">
        <v>2805924.35</v>
      </c>
      <c r="E305" s="71">
        <v>44601</v>
      </c>
      <c r="F305" t="s">
        <v>17969</v>
      </c>
      <c r="G305" t="s">
        <v>15843</v>
      </c>
      <c r="H305" t="s">
        <v>17968</v>
      </c>
      <c r="J305" s="40">
        <v>0</v>
      </c>
      <c r="K305" s="40">
        <v>3192.48</v>
      </c>
    </row>
    <row r="306" spans="1:11" x14ac:dyDescent="0.35">
      <c r="A306">
        <v>11001</v>
      </c>
      <c r="B306" t="s">
        <v>19</v>
      </c>
      <c r="C306" s="70">
        <v>8726424.7200000007</v>
      </c>
      <c r="D306" s="70">
        <v>2805924.35</v>
      </c>
      <c r="E306" s="71">
        <v>44601</v>
      </c>
      <c r="F306" t="s">
        <v>17817</v>
      </c>
      <c r="G306" t="s">
        <v>15843</v>
      </c>
      <c r="H306" t="s">
        <v>17816</v>
      </c>
      <c r="J306" s="40">
        <v>0</v>
      </c>
      <c r="K306" s="40">
        <v>3638.06</v>
      </c>
    </row>
    <row r="307" spans="1:11" x14ac:dyDescent="0.35">
      <c r="A307">
        <v>11001</v>
      </c>
      <c r="B307" t="s">
        <v>19</v>
      </c>
      <c r="C307" s="70">
        <v>8726424.7200000007</v>
      </c>
      <c r="D307" s="70">
        <v>2805924.35</v>
      </c>
      <c r="E307" s="71">
        <v>44601</v>
      </c>
      <c r="F307" t="s">
        <v>19012</v>
      </c>
      <c r="G307" t="s">
        <v>15843</v>
      </c>
      <c r="H307" t="s">
        <v>19011</v>
      </c>
      <c r="J307" s="40">
        <v>0</v>
      </c>
      <c r="K307" s="40">
        <v>4365.67</v>
      </c>
    </row>
    <row r="308" spans="1:11" x14ac:dyDescent="0.35">
      <c r="A308">
        <v>11001</v>
      </c>
      <c r="B308" t="s">
        <v>19</v>
      </c>
      <c r="C308" s="70">
        <v>8726424.7200000007</v>
      </c>
      <c r="D308" s="70">
        <v>2805924.35</v>
      </c>
      <c r="E308" s="71">
        <v>44601</v>
      </c>
      <c r="F308" t="s">
        <v>18988</v>
      </c>
      <c r="G308" t="s">
        <v>15843</v>
      </c>
      <c r="H308" t="s">
        <v>18987</v>
      </c>
      <c r="J308" s="40">
        <v>0</v>
      </c>
      <c r="K308" s="40">
        <v>7959.27</v>
      </c>
    </row>
    <row r="309" spans="1:11" x14ac:dyDescent="0.35">
      <c r="A309">
        <v>11001</v>
      </c>
      <c r="B309" t="s">
        <v>19</v>
      </c>
      <c r="C309" s="70">
        <v>8726424.7200000007</v>
      </c>
      <c r="D309" s="70">
        <v>2805924.35</v>
      </c>
      <c r="E309" s="71">
        <v>44601</v>
      </c>
      <c r="F309" t="s">
        <v>18196</v>
      </c>
      <c r="G309" t="s">
        <v>15843</v>
      </c>
      <c r="H309" t="s">
        <v>18195</v>
      </c>
      <c r="J309" s="40">
        <v>0</v>
      </c>
      <c r="K309" s="40">
        <v>4576.68</v>
      </c>
    </row>
    <row r="310" spans="1:11" x14ac:dyDescent="0.35">
      <c r="A310">
        <v>11001</v>
      </c>
      <c r="B310" t="s">
        <v>19</v>
      </c>
      <c r="C310" s="70">
        <v>8726424.7200000007</v>
      </c>
      <c r="D310" s="70">
        <v>2805924.35</v>
      </c>
      <c r="E310" s="71">
        <v>44601</v>
      </c>
      <c r="F310" t="s">
        <v>18116</v>
      </c>
      <c r="G310" t="s">
        <v>15843</v>
      </c>
      <c r="H310" t="s">
        <v>18115</v>
      </c>
      <c r="J310" s="40">
        <v>0</v>
      </c>
      <c r="K310" s="40">
        <v>17152.36</v>
      </c>
    </row>
    <row r="311" spans="1:11" x14ac:dyDescent="0.35">
      <c r="A311">
        <v>11001</v>
      </c>
      <c r="B311" t="s">
        <v>19</v>
      </c>
      <c r="C311" s="70">
        <v>8726424.7200000007</v>
      </c>
      <c r="D311" s="70">
        <v>2805924.35</v>
      </c>
      <c r="E311" s="71">
        <v>44601</v>
      </c>
      <c r="F311" t="s">
        <v>18087</v>
      </c>
      <c r="G311" t="s">
        <v>15843</v>
      </c>
      <c r="H311" t="s">
        <v>18086</v>
      </c>
      <c r="J311" s="40">
        <v>0</v>
      </c>
      <c r="K311" s="40">
        <v>545.71</v>
      </c>
    </row>
    <row r="312" spans="1:11" x14ac:dyDescent="0.35">
      <c r="A312">
        <v>11001</v>
      </c>
      <c r="B312" t="s">
        <v>19</v>
      </c>
      <c r="C312" s="70">
        <v>8726424.7200000007</v>
      </c>
      <c r="D312" s="70">
        <v>2805924.35</v>
      </c>
      <c r="E312" s="71">
        <v>44602</v>
      </c>
      <c r="F312" t="s">
        <v>18719</v>
      </c>
      <c r="G312" t="s">
        <v>15843</v>
      </c>
      <c r="H312" t="s">
        <v>18718</v>
      </c>
      <c r="J312" s="40">
        <v>0</v>
      </c>
      <c r="K312" s="40">
        <v>12620.85</v>
      </c>
    </row>
    <row r="313" spans="1:11" x14ac:dyDescent="0.35">
      <c r="A313">
        <v>11001</v>
      </c>
      <c r="B313" t="s">
        <v>19</v>
      </c>
      <c r="C313" s="70">
        <v>8726424.7200000007</v>
      </c>
      <c r="D313" s="70">
        <v>2805924.35</v>
      </c>
      <c r="E313" s="71">
        <v>44602</v>
      </c>
      <c r="F313" t="s">
        <v>3221</v>
      </c>
      <c r="G313" t="s">
        <v>1907</v>
      </c>
      <c r="H313" t="s">
        <v>3220</v>
      </c>
      <c r="J313" s="40">
        <v>0</v>
      </c>
      <c r="K313" s="40">
        <v>70.67</v>
      </c>
    </row>
    <row r="314" spans="1:11" x14ac:dyDescent="0.35">
      <c r="A314">
        <v>11001</v>
      </c>
      <c r="B314" t="s">
        <v>19</v>
      </c>
      <c r="C314" s="70">
        <v>8726424.7200000007</v>
      </c>
      <c r="D314" s="70">
        <v>2805924.35</v>
      </c>
      <c r="E314" s="71">
        <v>44603</v>
      </c>
      <c r="F314" t="s">
        <v>18061</v>
      </c>
      <c r="G314" t="s">
        <v>15843</v>
      </c>
      <c r="H314" t="s">
        <v>18060</v>
      </c>
      <c r="J314" s="40">
        <v>0</v>
      </c>
      <c r="K314" s="40">
        <v>1213.9100000000001</v>
      </c>
    </row>
    <row r="315" spans="1:11" x14ac:dyDescent="0.35">
      <c r="A315">
        <v>11001</v>
      </c>
      <c r="B315" t="s">
        <v>19</v>
      </c>
      <c r="C315" s="70">
        <v>8726424.7200000007</v>
      </c>
      <c r="D315" s="70">
        <v>2805924.35</v>
      </c>
      <c r="E315" s="71">
        <v>44607</v>
      </c>
      <c r="F315" t="s">
        <v>19751</v>
      </c>
      <c r="G315" t="s">
        <v>1907</v>
      </c>
      <c r="H315" t="s">
        <v>19748</v>
      </c>
      <c r="J315" s="40">
        <v>0</v>
      </c>
      <c r="K315" s="40">
        <v>115384.19</v>
      </c>
    </row>
    <row r="316" spans="1:11" x14ac:dyDescent="0.35">
      <c r="A316">
        <v>11001</v>
      </c>
      <c r="B316" t="s">
        <v>19</v>
      </c>
      <c r="C316" s="70">
        <v>8726424.7200000007</v>
      </c>
      <c r="D316" s="70">
        <v>2805924.35</v>
      </c>
      <c r="E316" s="71">
        <v>44607</v>
      </c>
      <c r="F316" t="s">
        <v>19750</v>
      </c>
      <c r="G316" t="s">
        <v>1907</v>
      </c>
      <c r="H316" t="s">
        <v>19748</v>
      </c>
      <c r="J316" s="40">
        <v>0</v>
      </c>
      <c r="K316" s="40">
        <v>12099.53</v>
      </c>
    </row>
    <row r="317" spans="1:11" x14ac:dyDescent="0.35">
      <c r="A317">
        <v>11001</v>
      </c>
      <c r="B317" t="s">
        <v>19</v>
      </c>
      <c r="C317" s="70">
        <v>8726424.7200000007</v>
      </c>
      <c r="D317" s="70">
        <v>2805924.35</v>
      </c>
      <c r="E317" s="71">
        <v>44607</v>
      </c>
      <c r="F317" t="s">
        <v>19749</v>
      </c>
      <c r="G317" t="s">
        <v>1907</v>
      </c>
      <c r="H317" t="s">
        <v>19748</v>
      </c>
      <c r="J317" s="40">
        <v>0</v>
      </c>
      <c r="K317" s="40">
        <v>231.01</v>
      </c>
    </row>
    <row r="318" spans="1:11" x14ac:dyDescent="0.35">
      <c r="A318">
        <v>11001</v>
      </c>
      <c r="B318" t="s">
        <v>19</v>
      </c>
      <c r="C318" s="70">
        <v>8726424.7200000007</v>
      </c>
      <c r="D318" s="70">
        <v>2805924.35</v>
      </c>
      <c r="E318" s="71">
        <v>44609</v>
      </c>
      <c r="F318" t="s">
        <v>19701</v>
      </c>
      <c r="G318" t="s">
        <v>1907</v>
      </c>
      <c r="H318" t="s">
        <v>2038</v>
      </c>
      <c r="J318" s="40">
        <v>0</v>
      </c>
      <c r="K318" s="40">
        <v>201168.39</v>
      </c>
    </row>
    <row r="319" spans="1:11" x14ac:dyDescent="0.35">
      <c r="A319">
        <v>11001</v>
      </c>
      <c r="B319" t="s">
        <v>19</v>
      </c>
      <c r="C319" s="70">
        <v>8726424.7200000007</v>
      </c>
      <c r="D319" s="70">
        <v>2805924.35</v>
      </c>
      <c r="E319" s="71">
        <v>44609</v>
      </c>
      <c r="F319" t="s">
        <v>18432</v>
      </c>
      <c r="G319" t="s">
        <v>15843</v>
      </c>
      <c r="H319" t="s">
        <v>18431</v>
      </c>
      <c r="J319" s="40">
        <v>0</v>
      </c>
      <c r="K319" s="40">
        <v>198.18</v>
      </c>
    </row>
    <row r="320" spans="1:11" x14ac:dyDescent="0.35">
      <c r="A320">
        <v>11001</v>
      </c>
      <c r="B320" t="s">
        <v>19</v>
      </c>
      <c r="C320" s="70">
        <v>8726424.7200000007</v>
      </c>
      <c r="D320" s="70">
        <v>2805924.35</v>
      </c>
      <c r="E320" s="71">
        <v>44609</v>
      </c>
      <c r="F320" t="s">
        <v>18221</v>
      </c>
      <c r="G320" t="s">
        <v>15843</v>
      </c>
      <c r="H320" t="s">
        <v>18220</v>
      </c>
      <c r="J320" s="40">
        <v>0</v>
      </c>
      <c r="K320" s="40">
        <v>594.36</v>
      </c>
    </row>
    <row r="321" spans="1:11" x14ac:dyDescent="0.35">
      <c r="A321">
        <v>11001</v>
      </c>
      <c r="B321" t="s">
        <v>19</v>
      </c>
      <c r="C321" s="70">
        <v>8726424.7200000007</v>
      </c>
      <c r="D321" s="70">
        <v>2805924.35</v>
      </c>
      <c r="E321" s="71">
        <v>44609</v>
      </c>
      <c r="F321" t="s">
        <v>18610</v>
      </c>
      <c r="G321" t="s">
        <v>15843</v>
      </c>
      <c r="H321" t="s">
        <v>18609</v>
      </c>
      <c r="J321" s="40">
        <v>0</v>
      </c>
      <c r="K321" s="40">
        <v>609.95000000000005</v>
      </c>
    </row>
    <row r="322" spans="1:11" x14ac:dyDescent="0.35">
      <c r="A322">
        <v>11001</v>
      </c>
      <c r="B322" t="s">
        <v>19</v>
      </c>
      <c r="C322" s="70">
        <v>8726424.7200000007</v>
      </c>
      <c r="D322" s="70">
        <v>2805924.35</v>
      </c>
      <c r="E322" s="71">
        <v>44609</v>
      </c>
      <c r="F322" t="s">
        <v>18884</v>
      </c>
      <c r="G322" t="s">
        <v>15843</v>
      </c>
      <c r="H322" t="s">
        <v>18883</v>
      </c>
      <c r="J322" s="40">
        <v>0</v>
      </c>
      <c r="K322" s="40">
        <v>2946.38</v>
      </c>
    </row>
    <row r="323" spans="1:11" x14ac:dyDescent="0.35">
      <c r="A323">
        <v>11001</v>
      </c>
      <c r="B323" t="s">
        <v>19</v>
      </c>
      <c r="C323" s="70">
        <v>8726424.7200000007</v>
      </c>
      <c r="D323" s="70">
        <v>2805924.35</v>
      </c>
      <c r="E323" s="71">
        <v>44609</v>
      </c>
      <c r="F323" t="s">
        <v>17785</v>
      </c>
      <c r="G323" t="s">
        <v>15843</v>
      </c>
      <c r="H323" t="s">
        <v>17784</v>
      </c>
      <c r="J323" s="40">
        <v>0</v>
      </c>
      <c r="K323" s="40">
        <v>2994.67</v>
      </c>
    </row>
    <row r="324" spans="1:11" x14ac:dyDescent="0.35">
      <c r="A324">
        <v>11001</v>
      </c>
      <c r="B324" t="s">
        <v>19</v>
      </c>
      <c r="C324" s="70">
        <v>8726424.7200000007</v>
      </c>
      <c r="D324" s="70">
        <v>2805924.35</v>
      </c>
      <c r="E324" s="71">
        <v>44609</v>
      </c>
      <c r="F324" t="s">
        <v>17815</v>
      </c>
      <c r="G324" t="s">
        <v>15843</v>
      </c>
      <c r="H324" t="s">
        <v>17814</v>
      </c>
      <c r="J324" s="40">
        <v>0</v>
      </c>
      <c r="K324" s="40">
        <v>3668.86</v>
      </c>
    </row>
    <row r="325" spans="1:11" x14ac:dyDescent="0.35">
      <c r="A325">
        <v>11001</v>
      </c>
      <c r="B325" t="s">
        <v>19</v>
      </c>
      <c r="C325" s="70">
        <v>8726424.7200000007</v>
      </c>
      <c r="D325" s="70">
        <v>2805924.35</v>
      </c>
      <c r="E325" s="71">
        <v>44609</v>
      </c>
      <c r="F325" t="s">
        <v>19010</v>
      </c>
      <c r="G325" t="s">
        <v>15843</v>
      </c>
      <c r="H325" t="s">
        <v>19009</v>
      </c>
      <c r="J325" s="40">
        <v>0</v>
      </c>
      <c r="K325" s="40">
        <v>4402.63</v>
      </c>
    </row>
    <row r="326" spans="1:11" x14ac:dyDescent="0.35">
      <c r="A326">
        <v>11001</v>
      </c>
      <c r="B326" t="s">
        <v>19</v>
      </c>
      <c r="C326" s="70">
        <v>8726424.7200000007</v>
      </c>
      <c r="D326" s="70">
        <v>2805924.35</v>
      </c>
      <c r="E326" s="71">
        <v>44613</v>
      </c>
      <c r="F326" t="s">
        <v>19154</v>
      </c>
      <c r="G326" t="s">
        <v>7116</v>
      </c>
      <c r="H326" t="s">
        <v>19153</v>
      </c>
      <c r="J326" s="40">
        <v>81305.009999999995</v>
      </c>
      <c r="K326" s="40">
        <v>0</v>
      </c>
    </row>
    <row r="327" spans="1:11" x14ac:dyDescent="0.35">
      <c r="A327">
        <v>11001</v>
      </c>
      <c r="B327" t="s">
        <v>19</v>
      </c>
      <c r="C327" s="70">
        <v>8726424.7200000007</v>
      </c>
      <c r="D327" s="70">
        <v>2805924.35</v>
      </c>
      <c r="E327" s="71">
        <v>44613</v>
      </c>
      <c r="F327" t="s">
        <v>19983</v>
      </c>
      <c r="G327" t="s">
        <v>1907</v>
      </c>
      <c r="H327" t="s">
        <v>19982</v>
      </c>
      <c r="J327" s="40">
        <v>300000</v>
      </c>
      <c r="K327" s="40">
        <v>0</v>
      </c>
    </row>
    <row r="328" spans="1:11" x14ac:dyDescent="0.35">
      <c r="A328">
        <v>11001</v>
      </c>
      <c r="B328" t="s">
        <v>19</v>
      </c>
      <c r="C328" s="70">
        <v>8726424.7200000007</v>
      </c>
      <c r="D328" s="70">
        <v>2805924.35</v>
      </c>
      <c r="E328" s="71">
        <v>44615</v>
      </c>
      <c r="F328" t="s">
        <v>2394</v>
      </c>
      <c r="G328" t="s">
        <v>1907</v>
      </c>
      <c r="H328" t="s">
        <v>2379</v>
      </c>
      <c r="J328" s="40">
        <v>300000</v>
      </c>
      <c r="K328" s="40">
        <v>0</v>
      </c>
    </row>
    <row r="329" spans="1:11" x14ac:dyDescent="0.35">
      <c r="A329">
        <v>11001</v>
      </c>
      <c r="B329" t="s">
        <v>19</v>
      </c>
      <c r="C329" s="70">
        <v>8726424.7200000007</v>
      </c>
      <c r="D329" s="70">
        <v>2805924.35</v>
      </c>
      <c r="E329" s="71">
        <v>44616</v>
      </c>
      <c r="F329" t="s">
        <v>17884</v>
      </c>
      <c r="G329" t="s">
        <v>15843</v>
      </c>
      <c r="H329" t="s">
        <v>17883</v>
      </c>
      <c r="J329" s="40">
        <v>0</v>
      </c>
      <c r="K329" s="40">
        <v>2613.88</v>
      </c>
    </row>
    <row r="330" spans="1:11" x14ac:dyDescent="0.35">
      <c r="A330">
        <v>11001</v>
      </c>
      <c r="B330" t="s">
        <v>19</v>
      </c>
      <c r="C330" s="70">
        <v>8726424.7200000007</v>
      </c>
      <c r="D330" s="70">
        <v>2805924.35</v>
      </c>
      <c r="E330" s="71">
        <v>44616</v>
      </c>
      <c r="F330" t="s">
        <v>18405</v>
      </c>
      <c r="G330" t="s">
        <v>15843</v>
      </c>
      <c r="H330" t="s">
        <v>18404</v>
      </c>
      <c r="J330" s="40">
        <v>0</v>
      </c>
      <c r="K330" s="40">
        <v>1602.57</v>
      </c>
    </row>
    <row r="331" spans="1:11" x14ac:dyDescent="0.35">
      <c r="A331">
        <v>11001</v>
      </c>
      <c r="B331" t="s">
        <v>19</v>
      </c>
      <c r="C331" s="70">
        <v>8726424.7200000007</v>
      </c>
      <c r="D331" s="70">
        <v>2805924.35</v>
      </c>
      <c r="E331" s="71">
        <v>44616</v>
      </c>
      <c r="F331" t="s">
        <v>18403</v>
      </c>
      <c r="G331" t="s">
        <v>15843</v>
      </c>
      <c r="H331" t="s">
        <v>18402</v>
      </c>
      <c r="J331" s="40">
        <v>0</v>
      </c>
      <c r="K331" s="40">
        <v>16330.17</v>
      </c>
    </row>
    <row r="332" spans="1:11" x14ac:dyDescent="0.35">
      <c r="A332">
        <v>11001</v>
      </c>
      <c r="B332" t="s">
        <v>19</v>
      </c>
      <c r="C332" s="70">
        <v>8726424.7200000007</v>
      </c>
      <c r="D332" s="70">
        <v>2805924.35</v>
      </c>
      <c r="E332" s="71">
        <v>44616</v>
      </c>
      <c r="F332" t="s">
        <v>17776</v>
      </c>
      <c r="G332" t="s">
        <v>15843</v>
      </c>
      <c r="H332" t="s">
        <v>17775</v>
      </c>
      <c r="J332" s="40">
        <v>0</v>
      </c>
      <c r="K332" s="40">
        <v>2751.45</v>
      </c>
    </row>
    <row r="333" spans="1:11" x14ac:dyDescent="0.35">
      <c r="A333">
        <v>11001</v>
      </c>
      <c r="B333" t="s">
        <v>19</v>
      </c>
      <c r="C333" s="70">
        <v>8726424.7200000007</v>
      </c>
      <c r="D333" s="70">
        <v>2805924.35</v>
      </c>
      <c r="E333" s="71">
        <v>44616</v>
      </c>
      <c r="F333" t="s">
        <v>18312</v>
      </c>
      <c r="G333" t="s">
        <v>1907</v>
      </c>
      <c r="H333" t="s">
        <v>18311</v>
      </c>
      <c r="J333" s="40">
        <v>0</v>
      </c>
      <c r="K333" s="40">
        <v>3576.89</v>
      </c>
    </row>
    <row r="334" spans="1:11" x14ac:dyDescent="0.35">
      <c r="A334">
        <v>11001</v>
      </c>
      <c r="B334" t="s">
        <v>19</v>
      </c>
      <c r="C334" s="70">
        <v>8726424.7200000007</v>
      </c>
      <c r="D334" s="70">
        <v>2805924.35</v>
      </c>
      <c r="E334" s="71">
        <v>44616</v>
      </c>
      <c r="F334" t="s">
        <v>17770</v>
      </c>
      <c r="G334" t="s">
        <v>15843</v>
      </c>
      <c r="H334" t="s">
        <v>17769</v>
      </c>
      <c r="J334" s="40">
        <v>0</v>
      </c>
      <c r="K334" s="40">
        <v>8602.57</v>
      </c>
    </row>
    <row r="335" spans="1:11" x14ac:dyDescent="0.35">
      <c r="A335">
        <v>11001</v>
      </c>
      <c r="B335" t="s">
        <v>19</v>
      </c>
      <c r="C335" s="70">
        <v>8726424.7200000007</v>
      </c>
      <c r="D335" s="70">
        <v>2805924.35</v>
      </c>
      <c r="E335" s="71">
        <v>44620</v>
      </c>
      <c r="F335" t="s">
        <v>2393</v>
      </c>
      <c r="G335" t="s">
        <v>1907</v>
      </c>
      <c r="H335" t="s">
        <v>2379</v>
      </c>
      <c r="J335" s="40">
        <v>1000000</v>
      </c>
      <c r="K335" s="40">
        <v>0</v>
      </c>
    </row>
    <row r="336" spans="1:11" x14ac:dyDescent="0.35">
      <c r="A336">
        <v>11001</v>
      </c>
      <c r="B336" t="s">
        <v>19</v>
      </c>
      <c r="C336" s="70">
        <v>8726424.7200000007</v>
      </c>
      <c r="D336" s="70">
        <v>2805924.35</v>
      </c>
      <c r="E336" s="71">
        <v>44620</v>
      </c>
      <c r="F336" t="s">
        <v>11986</v>
      </c>
      <c r="G336" t="s">
        <v>1907</v>
      </c>
      <c r="H336" t="s">
        <v>11985</v>
      </c>
      <c r="J336" s="40">
        <v>0</v>
      </c>
      <c r="K336" s="40">
        <v>308.83</v>
      </c>
    </row>
    <row r="337" spans="1:11" x14ac:dyDescent="0.35">
      <c r="A337">
        <v>11001</v>
      </c>
      <c r="B337" t="s">
        <v>19</v>
      </c>
      <c r="C337" s="70">
        <v>8726424.7200000007</v>
      </c>
      <c r="D337" s="70">
        <v>2805924.35</v>
      </c>
      <c r="E337" s="71">
        <v>44621</v>
      </c>
      <c r="F337" t="s">
        <v>19599</v>
      </c>
      <c r="G337" t="s">
        <v>1907</v>
      </c>
      <c r="H337" t="s">
        <v>1960</v>
      </c>
      <c r="J337" s="40">
        <v>0</v>
      </c>
      <c r="K337" s="40">
        <v>438994.86</v>
      </c>
    </row>
    <row r="338" spans="1:11" x14ac:dyDescent="0.35">
      <c r="A338">
        <v>11001</v>
      </c>
      <c r="B338" t="s">
        <v>19</v>
      </c>
      <c r="C338" s="70">
        <v>8726424.7200000007</v>
      </c>
      <c r="D338" s="70">
        <v>2805924.35</v>
      </c>
      <c r="E338" s="71">
        <v>44621</v>
      </c>
      <c r="F338" t="s">
        <v>18310</v>
      </c>
      <c r="G338" t="s">
        <v>15843</v>
      </c>
      <c r="H338" t="s">
        <v>18309</v>
      </c>
      <c r="J338" s="40">
        <v>0</v>
      </c>
      <c r="K338" s="40">
        <v>3622.29</v>
      </c>
    </row>
    <row r="339" spans="1:11" x14ac:dyDescent="0.35">
      <c r="A339">
        <v>11001</v>
      </c>
      <c r="B339" t="s">
        <v>19</v>
      </c>
      <c r="C339" s="70">
        <v>8726424.7200000007</v>
      </c>
      <c r="D339" s="70">
        <v>2805924.35</v>
      </c>
      <c r="E339" s="71">
        <v>44621</v>
      </c>
      <c r="F339" t="s">
        <v>18922</v>
      </c>
      <c r="G339" t="s">
        <v>15843</v>
      </c>
      <c r="H339" t="s">
        <v>18921</v>
      </c>
      <c r="J339" s="40">
        <v>0</v>
      </c>
      <c r="K339" s="40">
        <v>5158.2</v>
      </c>
    </row>
    <row r="340" spans="1:11" x14ac:dyDescent="0.35">
      <c r="A340">
        <v>11001</v>
      </c>
      <c r="B340" t="s">
        <v>19</v>
      </c>
      <c r="C340" s="70">
        <v>8726424.7200000007</v>
      </c>
      <c r="D340" s="70">
        <v>2805924.35</v>
      </c>
      <c r="E340" s="71">
        <v>44621</v>
      </c>
      <c r="F340" t="s">
        <v>17710</v>
      </c>
      <c r="G340" t="s">
        <v>15843</v>
      </c>
      <c r="H340" t="s">
        <v>17709</v>
      </c>
      <c r="J340" s="40">
        <v>0</v>
      </c>
      <c r="K340" s="40">
        <v>9417.9599999999991</v>
      </c>
    </row>
    <row r="341" spans="1:11" x14ac:dyDescent="0.35">
      <c r="A341">
        <v>11001</v>
      </c>
      <c r="B341" t="s">
        <v>19</v>
      </c>
      <c r="C341" s="70">
        <v>8726424.7200000007</v>
      </c>
      <c r="D341" s="70">
        <v>2805924.35</v>
      </c>
      <c r="E341" s="71">
        <v>44621</v>
      </c>
      <c r="F341" t="s">
        <v>18154</v>
      </c>
      <c r="G341" t="s">
        <v>15843</v>
      </c>
      <c r="H341" t="s">
        <v>18153</v>
      </c>
      <c r="J341" s="40">
        <v>0</v>
      </c>
      <c r="K341" s="40">
        <v>16119.2</v>
      </c>
    </row>
    <row r="342" spans="1:11" x14ac:dyDescent="0.35">
      <c r="A342">
        <v>11001</v>
      </c>
      <c r="B342" t="s">
        <v>19</v>
      </c>
      <c r="C342" s="70">
        <v>8726424.7200000007</v>
      </c>
      <c r="D342" s="70">
        <v>2805924.35</v>
      </c>
      <c r="E342" s="71">
        <v>44622</v>
      </c>
      <c r="F342" t="s">
        <v>19545</v>
      </c>
      <c r="G342" t="s">
        <v>1907</v>
      </c>
      <c r="H342" t="s">
        <v>19528</v>
      </c>
      <c r="J342" s="40">
        <v>0</v>
      </c>
      <c r="K342" s="40">
        <v>1389.91</v>
      </c>
    </row>
    <row r="343" spans="1:11" x14ac:dyDescent="0.35">
      <c r="A343">
        <v>11001</v>
      </c>
      <c r="B343" t="s">
        <v>19</v>
      </c>
      <c r="C343" s="70">
        <v>8726424.7200000007</v>
      </c>
      <c r="D343" s="70">
        <v>2805924.35</v>
      </c>
      <c r="E343" s="71">
        <v>44622</v>
      </c>
      <c r="F343" t="s">
        <v>19558</v>
      </c>
      <c r="G343" t="s">
        <v>1907</v>
      </c>
      <c r="H343" t="s">
        <v>2061</v>
      </c>
      <c r="J343" s="40">
        <v>0</v>
      </c>
      <c r="K343" s="40">
        <v>16320.03</v>
      </c>
    </row>
    <row r="344" spans="1:11" x14ac:dyDescent="0.35">
      <c r="A344">
        <v>11001</v>
      </c>
      <c r="B344" t="s">
        <v>19</v>
      </c>
      <c r="C344" s="70">
        <v>8726424.7200000007</v>
      </c>
      <c r="D344" s="70">
        <v>2805924.35</v>
      </c>
      <c r="E344" s="71">
        <v>44622</v>
      </c>
      <c r="F344" t="s">
        <v>19502</v>
      </c>
      <c r="G344" t="s">
        <v>1907</v>
      </c>
      <c r="H344" t="s">
        <v>19465</v>
      </c>
      <c r="J344" s="40">
        <v>0</v>
      </c>
      <c r="K344" s="40">
        <v>22035.29</v>
      </c>
    </row>
    <row r="345" spans="1:11" x14ac:dyDescent="0.35">
      <c r="A345">
        <v>11001</v>
      </c>
      <c r="B345" t="s">
        <v>19</v>
      </c>
      <c r="C345" s="70">
        <v>8726424.7200000007</v>
      </c>
      <c r="D345" s="70">
        <v>2805924.35</v>
      </c>
      <c r="E345" s="71">
        <v>44622</v>
      </c>
      <c r="F345" t="s">
        <v>18750</v>
      </c>
      <c r="G345" t="s">
        <v>15843</v>
      </c>
      <c r="H345" t="s">
        <v>18749</v>
      </c>
      <c r="J345" s="40">
        <v>0</v>
      </c>
      <c r="K345" s="40">
        <v>4591.7</v>
      </c>
    </row>
    <row r="346" spans="1:11" x14ac:dyDescent="0.35">
      <c r="A346">
        <v>11001</v>
      </c>
      <c r="B346" t="s">
        <v>19</v>
      </c>
      <c r="C346" s="70">
        <v>8726424.7200000007</v>
      </c>
      <c r="D346" s="70">
        <v>2805924.35</v>
      </c>
      <c r="E346" s="71">
        <v>44626</v>
      </c>
      <c r="F346" t="s">
        <v>19049</v>
      </c>
      <c r="G346" t="s">
        <v>15843</v>
      </c>
      <c r="H346" t="s">
        <v>19048</v>
      </c>
      <c r="J346" s="40">
        <v>0</v>
      </c>
      <c r="K346" s="40">
        <v>7836.67</v>
      </c>
    </row>
    <row r="347" spans="1:11" x14ac:dyDescent="0.35">
      <c r="A347">
        <v>11001</v>
      </c>
      <c r="B347" t="s">
        <v>19</v>
      </c>
      <c r="C347" s="70">
        <v>8726424.7200000007</v>
      </c>
      <c r="D347" s="70">
        <v>2805924.35</v>
      </c>
      <c r="E347" s="71">
        <v>44626</v>
      </c>
      <c r="F347" t="s">
        <v>18557</v>
      </c>
      <c r="G347" t="s">
        <v>15843</v>
      </c>
      <c r="H347" t="s">
        <v>18556</v>
      </c>
      <c r="J347" s="40">
        <v>0</v>
      </c>
      <c r="K347" s="40">
        <v>30885.67</v>
      </c>
    </row>
    <row r="348" spans="1:11" x14ac:dyDescent="0.35">
      <c r="A348">
        <v>11001</v>
      </c>
      <c r="B348" t="s">
        <v>19</v>
      </c>
      <c r="C348" s="70">
        <v>8726424.7200000007</v>
      </c>
      <c r="D348" s="70">
        <v>2805924.35</v>
      </c>
      <c r="E348" s="71">
        <v>44627</v>
      </c>
      <c r="F348" t="s">
        <v>15790</v>
      </c>
      <c r="G348" t="s">
        <v>1907</v>
      </c>
      <c r="H348" t="s">
        <v>1934</v>
      </c>
      <c r="J348" s="40">
        <v>41549.360000000001</v>
      </c>
      <c r="K348" s="40">
        <v>0</v>
      </c>
    </row>
    <row r="349" spans="1:11" x14ac:dyDescent="0.35">
      <c r="A349">
        <v>11001</v>
      </c>
      <c r="B349" t="s">
        <v>19</v>
      </c>
      <c r="C349" s="70">
        <v>8726424.7200000007</v>
      </c>
      <c r="D349" s="70">
        <v>2805924.35</v>
      </c>
      <c r="E349" s="71">
        <v>44628</v>
      </c>
      <c r="F349" t="s">
        <v>15938</v>
      </c>
      <c r="G349" t="s">
        <v>15932</v>
      </c>
      <c r="H349" t="s">
        <v>15937</v>
      </c>
      <c r="I349" t="s">
        <v>15936</v>
      </c>
      <c r="J349" s="40">
        <v>0</v>
      </c>
      <c r="K349" s="40">
        <v>75.760000000000005</v>
      </c>
    </row>
    <row r="350" spans="1:11" x14ac:dyDescent="0.35">
      <c r="A350">
        <v>11001</v>
      </c>
      <c r="B350" t="s">
        <v>19</v>
      </c>
      <c r="C350" s="70">
        <v>8726424.7200000007</v>
      </c>
      <c r="D350" s="70">
        <v>2805924.35</v>
      </c>
      <c r="E350" s="71">
        <v>44629</v>
      </c>
      <c r="F350" t="s">
        <v>15716</v>
      </c>
      <c r="G350" t="s">
        <v>1907</v>
      </c>
      <c r="H350" t="s">
        <v>15715</v>
      </c>
      <c r="J350" s="40">
        <v>0</v>
      </c>
      <c r="K350" s="40">
        <v>178184.66</v>
      </c>
    </row>
    <row r="351" spans="1:11" x14ac:dyDescent="0.35">
      <c r="A351">
        <v>11001</v>
      </c>
      <c r="B351" t="s">
        <v>19</v>
      </c>
      <c r="C351" s="70">
        <v>8726424.7200000007</v>
      </c>
      <c r="D351" s="70">
        <v>2805924.35</v>
      </c>
      <c r="E351" s="71">
        <v>44629</v>
      </c>
      <c r="F351" t="s">
        <v>19152</v>
      </c>
      <c r="G351" t="s">
        <v>7116</v>
      </c>
      <c r="H351" t="s">
        <v>19151</v>
      </c>
      <c r="J351" s="40">
        <v>144453.74</v>
      </c>
      <c r="K351" s="40">
        <v>0</v>
      </c>
    </row>
    <row r="352" spans="1:11" x14ac:dyDescent="0.35">
      <c r="A352">
        <v>11001</v>
      </c>
      <c r="B352" t="s">
        <v>19</v>
      </c>
      <c r="C352" s="70">
        <v>8726424.7200000007</v>
      </c>
      <c r="D352" s="70">
        <v>2805924.35</v>
      </c>
      <c r="E352" s="71">
        <v>44629</v>
      </c>
      <c r="F352" t="s">
        <v>19895</v>
      </c>
      <c r="G352" t="s">
        <v>1907</v>
      </c>
      <c r="H352" t="s">
        <v>6961</v>
      </c>
      <c r="J352" s="40">
        <v>0</v>
      </c>
      <c r="K352" s="40">
        <v>51173.67</v>
      </c>
    </row>
    <row r="353" spans="1:11" x14ac:dyDescent="0.35">
      <c r="A353">
        <v>11001</v>
      </c>
      <c r="B353" t="s">
        <v>19</v>
      </c>
      <c r="C353" s="70">
        <v>8726424.7200000007</v>
      </c>
      <c r="D353" s="70">
        <v>2805924.35</v>
      </c>
      <c r="E353" s="71">
        <v>44633</v>
      </c>
      <c r="F353" t="s">
        <v>17768</v>
      </c>
      <c r="G353" t="s">
        <v>15843</v>
      </c>
      <c r="H353" t="s">
        <v>17767</v>
      </c>
      <c r="J353" s="40">
        <v>0</v>
      </c>
      <c r="K353" s="40">
        <v>8602.57</v>
      </c>
    </row>
    <row r="354" spans="1:11" x14ac:dyDescent="0.35">
      <c r="A354">
        <v>11001</v>
      </c>
      <c r="B354" t="s">
        <v>19</v>
      </c>
      <c r="C354" s="70">
        <v>8726424.7200000007</v>
      </c>
      <c r="D354" s="70">
        <v>2805924.35</v>
      </c>
      <c r="E354" s="71">
        <v>44633</v>
      </c>
      <c r="F354" t="s">
        <v>17766</v>
      </c>
      <c r="G354" t="s">
        <v>15843</v>
      </c>
      <c r="H354" t="s">
        <v>17765</v>
      </c>
      <c r="J354" s="40">
        <v>0</v>
      </c>
      <c r="K354" s="40">
        <v>-8602.57</v>
      </c>
    </row>
    <row r="355" spans="1:11" x14ac:dyDescent="0.35">
      <c r="A355">
        <v>11001</v>
      </c>
      <c r="B355" t="s">
        <v>19</v>
      </c>
      <c r="C355" s="70">
        <v>8726424.7200000007</v>
      </c>
      <c r="D355" s="70">
        <v>2805924.35</v>
      </c>
      <c r="E355" s="71">
        <v>44633</v>
      </c>
      <c r="F355" t="s">
        <v>19747</v>
      </c>
      <c r="G355" t="s">
        <v>1907</v>
      </c>
      <c r="H355" t="s">
        <v>19744</v>
      </c>
      <c r="J355" s="40">
        <v>0</v>
      </c>
      <c r="K355" s="40">
        <v>2507.35</v>
      </c>
    </row>
    <row r="356" spans="1:11" x14ac:dyDescent="0.35">
      <c r="A356">
        <v>11001</v>
      </c>
      <c r="B356" t="s">
        <v>19</v>
      </c>
      <c r="C356" s="70">
        <v>8726424.7200000007</v>
      </c>
      <c r="D356" s="70">
        <v>2805924.35</v>
      </c>
      <c r="E356" s="71">
        <v>44633</v>
      </c>
      <c r="F356" t="s">
        <v>19746</v>
      </c>
      <c r="G356" t="s">
        <v>1907</v>
      </c>
      <c r="H356" t="s">
        <v>19744</v>
      </c>
      <c r="J356" s="40">
        <v>0</v>
      </c>
      <c r="K356" s="40">
        <v>123703.43</v>
      </c>
    </row>
    <row r="357" spans="1:11" x14ac:dyDescent="0.35">
      <c r="A357">
        <v>11001</v>
      </c>
      <c r="B357" t="s">
        <v>19</v>
      </c>
      <c r="C357" s="70">
        <v>8726424.7200000007</v>
      </c>
      <c r="D357" s="70">
        <v>2805924.35</v>
      </c>
      <c r="E357" s="71">
        <v>44633</v>
      </c>
      <c r="F357" t="s">
        <v>19745</v>
      </c>
      <c r="G357" t="s">
        <v>1907</v>
      </c>
      <c r="H357" t="s">
        <v>19744</v>
      </c>
      <c r="J357" s="40">
        <v>0</v>
      </c>
      <c r="K357" s="40">
        <v>388.48</v>
      </c>
    </row>
    <row r="358" spans="1:11" x14ac:dyDescent="0.35">
      <c r="A358">
        <v>11001</v>
      </c>
      <c r="B358" t="s">
        <v>19</v>
      </c>
      <c r="C358" s="70">
        <v>8726424.7200000007</v>
      </c>
      <c r="D358" s="70">
        <v>2805924.35</v>
      </c>
      <c r="E358" s="71">
        <v>44633</v>
      </c>
      <c r="F358" t="s">
        <v>17931</v>
      </c>
      <c r="G358" t="s">
        <v>15843</v>
      </c>
      <c r="H358" t="s">
        <v>17930</v>
      </c>
      <c r="J358" s="40">
        <v>0</v>
      </c>
      <c r="K358" s="40">
        <v>459.56</v>
      </c>
    </row>
    <row r="359" spans="1:11" x14ac:dyDescent="0.35">
      <c r="A359">
        <v>11001</v>
      </c>
      <c r="B359" t="s">
        <v>19</v>
      </c>
      <c r="C359" s="70">
        <v>8726424.7200000007</v>
      </c>
      <c r="D359" s="70">
        <v>2805924.35</v>
      </c>
      <c r="E359" s="71">
        <v>44633</v>
      </c>
      <c r="F359" t="s">
        <v>18899</v>
      </c>
      <c r="G359" t="s">
        <v>15843</v>
      </c>
      <c r="H359" t="s">
        <v>18898</v>
      </c>
      <c r="J359" s="40">
        <v>0</v>
      </c>
      <c r="K359" s="40">
        <v>1849.63</v>
      </c>
    </row>
    <row r="360" spans="1:11" x14ac:dyDescent="0.35">
      <c r="A360">
        <v>11001</v>
      </c>
      <c r="B360" t="s">
        <v>19</v>
      </c>
      <c r="C360" s="70">
        <v>8726424.7200000007</v>
      </c>
      <c r="D360" s="70">
        <v>2805924.35</v>
      </c>
      <c r="E360" s="71">
        <v>44633</v>
      </c>
      <c r="F360" t="s">
        <v>18274</v>
      </c>
      <c r="G360" t="s">
        <v>15843</v>
      </c>
      <c r="H360" t="s">
        <v>18273</v>
      </c>
      <c r="J360" s="40">
        <v>0</v>
      </c>
      <c r="K360" s="40">
        <v>1931.36</v>
      </c>
    </row>
    <row r="361" spans="1:11" x14ac:dyDescent="0.35">
      <c r="A361">
        <v>11001</v>
      </c>
      <c r="B361" t="s">
        <v>19</v>
      </c>
      <c r="C361" s="70">
        <v>8726424.7200000007</v>
      </c>
      <c r="D361" s="70">
        <v>2805924.35</v>
      </c>
      <c r="E361" s="71">
        <v>44633</v>
      </c>
      <c r="F361" t="s">
        <v>17756</v>
      </c>
      <c r="G361" t="s">
        <v>15843</v>
      </c>
      <c r="H361" t="s">
        <v>17755</v>
      </c>
      <c r="J361" s="40">
        <v>0</v>
      </c>
      <c r="K361" s="40">
        <v>2783.41</v>
      </c>
    </row>
    <row r="362" spans="1:11" x14ac:dyDescent="0.35">
      <c r="A362">
        <v>11001</v>
      </c>
      <c r="B362" t="s">
        <v>19</v>
      </c>
      <c r="C362" s="70">
        <v>8726424.7200000007</v>
      </c>
      <c r="D362" s="70">
        <v>2805924.35</v>
      </c>
      <c r="E362" s="71">
        <v>44633</v>
      </c>
      <c r="F362" t="s">
        <v>18882</v>
      </c>
      <c r="G362" t="s">
        <v>15843</v>
      </c>
      <c r="H362" t="s">
        <v>18881</v>
      </c>
      <c r="J362" s="40">
        <v>0</v>
      </c>
      <c r="K362" s="40">
        <v>3977.02</v>
      </c>
    </row>
    <row r="363" spans="1:11" x14ac:dyDescent="0.35">
      <c r="A363">
        <v>11001</v>
      </c>
      <c r="B363" t="s">
        <v>19</v>
      </c>
      <c r="C363" s="70">
        <v>8726424.7200000007</v>
      </c>
      <c r="D363" s="70">
        <v>2805924.35</v>
      </c>
      <c r="E363" s="71">
        <v>44633</v>
      </c>
      <c r="F363" t="s">
        <v>18392</v>
      </c>
      <c r="G363" t="s">
        <v>15843</v>
      </c>
      <c r="H363" t="s">
        <v>18391</v>
      </c>
      <c r="J363" s="40">
        <v>0</v>
      </c>
      <c r="K363" s="40">
        <v>3990.2</v>
      </c>
    </row>
    <row r="364" spans="1:11" x14ac:dyDescent="0.35">
      <c r="A364">
        <v>11001</v>
      </c>
      <c r="B364" t="s">
        <v>19</v>
      </c>
      <c r="C364" s="70">
        <v>8726424.7200000007</v>
      </c>
      <c r="D364" s="70">
        <v>2805924.35</v>
      </c>
      <c r="E364" s="71">
        <v>44633</v>
      </c>
      <c r="F364" t="s">
        <v>18194</v>
      </c>
      <c r="G364" t="s">
        <v>15843</v>
      </c>
      <c r="H364" t="s">
        <v>18193</v>
      </c>
      <c r="J364" s="40">
        <v>0</v>
      </c>
      <c r="K364" s="40">
        <v>4509.38</v>
      </c>
    </row>
    <row r="365" spans="1:11" x14ac:dyDescent="0.35">
      <c r="A365">
        <v>11001</v>
      </c>
      <c r="B365" t="s">
        <v>19</v>
      </c>
      <c r="C365" s="70">
        <v>8726424.7200000007</v>
      </c>
      <c r="D365" s="70">
        <v>2805924.35</v>
      </c>
      <c r="E365" s="71">
        <v>44633</v>
      </c>
      <c r="F365" t="s">
        <v>18070</v>
      </c>
      <c r="G365" t="s">
        <v>15843</v>
      </c>
      <c r="H365" t="s">
        <v>18069</v>
      </c>
      <c r="J365" s="40">
        <v>0</v>
      </c>
      <c r="K365" s="40">
        <v>15867.03</v>
      </c>
    </row>
    <row r="366" spans="1:11" x14ac:dyDescent="0.35">
      <c r="A366">
        <v>11001</v>
      </c>
      <c r="B366" t="s">
        <v>19</v>
      </c>
      <c r="C366" s="70">
        <v>8726424.7200000007</v>
      </c>
      <c r="D366" s="70">
        <v>2805924.35</v>
      </c>
      <c r="E366" s="71">
        <v>44633</v>
      </c>
      <c r="F366" t="s">
        <v>17741</v>
      </c>
      <c r="G366" t="s">
        <v>15843</v>
      </c>
      <c r="H366" t="s">
        <v>17740</v>
      </c>
      <c r="J366" s="40">
        <v>0</v>
      </c>
      <c r="K366" s="40">
        <v>16678.97</v>
      </c>
    </row>
    <row r="367" spans="1:11" x14ac:dyDescent="0.35">
      <c r="A367">
        <v>11001</v>
      </c>
      <c r="B367" t="s">
        <v>19</v>
      </c>
      <c r="C367" s="70">
        <v>8726424.7200000007</v>
      </c>
      <c r="D367" s="70">
        <v>2805924.35</v>
      </c>
      <c r="E367" s="71">
        <v>44633</v>
      </c>
      <c r="F367" t="s">
        <v>18114</v>
      </c>
      <c r="G367" t="s">
        <v>15843</v>
      </c>
      <c r="H367" t="s">
        <v>18113</v>
      </c>
      <c r="J367" s="40">
        <v>0</v>
      </c>
      <c r="K367" s="40">
        <v>18031.86</v>
      </c>
    </row>
    <row r="368" spans="1:11" x14ac:dyDescent="0.35">
      <c r="A368">
        <v>11001</v>
      </c>
      <c r="B368" t="s">
        <v>19</v>
      </c>
      <c r="C368" s="70">
        <v>8726424.7200000007</v>
      </c>
      <c r="D368" s="70">
        <v>2805924.35</v>
      </c>
      <c r="E368" s="71">
        <v>44633</v>
      </c>
      <c r="F368" t="s">
        <v>18201</v>
      </c>
      <c r="G368" t="s">
        <v>15843</v>
      </c>
      <c r="H368" t="s">
        <v>18200</v>
      </c>
      <c r="J368" s="40">
        <v>0</v>
      </c>
      <c r="K368" s="40">
        <v>10753.68</v>
      </c>
    </row>
    <row r="369" spans="1:11" x14ac:dyDescent="0.35">
      <c r="A369">
        <v>11001</v>
      </c>
      <c r="B369" t="s">
        <v>19</v>
      </c>
      <c r="C369" s="70">
        <v>8726424.7200000007</v>
      </c>
      <c r="D369" s="70">
        <v>2805924.35</v>
      </c>
      <c r="E369" s="71">
        <v>44633</v>
      </c>
      <c r="F369" t="s">
        <v>17754</v>
      </c>
      <c r="G369" t="s">
        <v>15843</v>
      </c>
      <c r="H369" t="s">
        <v>2013</v>
      </c>
      <c r="J369" s="40">
        <v>0</v>
      </c>
      <c r="K369" s="40">
        <v>2760.11</v>
      </c>
    </row>
    <row r="370" spans="1:11" x14ac:dyDescent="0.35">
      <c r="A370">
        <v>11001</v>
      </c>
      <c r="B370" t="s">
        <v>19</v>
      </c>
      <c r="C370" s="70">
        <v>8726424.7200000007</v>
      </c>
      <c r="D370" s="70">
        <v>2805924.35</v>
      </c>
      <c r="E370" s="71">
        <v>44633</v>
      </c>
      <c r="F370" t="s">
        <v>17753</v>
      </c>
      <c r="G370" t="s">
        <v>15843</v>
      </c>
      <c r="H370" t="s">
        <v>17752</v>
      </c>
      <c r="J370" s="40">
        <v>0</v>
      </c>
      <c r="K370" s="40">
        <v>-2783.41</v>
      </c>
    </row>
    <row r="371" spans="1:11" x14ac:dyDescent="0.35">
      <c r="A371">
        <v>11001</v>
      </c>
      <c r="B371" t="s">
        <v>19</v>
      </c>
      <c r="C371" s="70">
        <v>8726424.7200000007</v>
      </c>
      <c r="D371" s="70">
        <v>2805924.35</v>
      </c>
      <c r="E371" s="71">
        <v>44634</v>
      </c>
      <c r="F371" t="s">
        <v>19893</v>
      </c>
      <c r="G371" t="s">
        <v>1907</v>
      </c>
      <c r="H371" t="s">
        <v>19891</v>
      </c>
      <c r="J371" s="40">
        <v>51424.21</v>
      </c>
      <c r="K371" s="40">
        <v>0</v>
      </c>
    </row>
    <row r="372" spans="1:11" x14ac:dyDescent="0.35">
      <c r="A372">
        <v>11001</v>
      </c>
      <c r="B372" t="s">
        <v>19</v>
      </c>
      <c r="C372" s="70">
        <v>8726424.7200000007</v>
      </c>
      <c r="D372" s="70">
        <v>2805924.35</v>
      </c>
      <c r="E372" s="71">
        <v>44634</v>
      </c>
      <c r="F372" t="s">
        <v>19700</v>
      </c>
      <c r="G372" t="s">
        <v>1907</v>
      </c>
      <c r="H372" t="s">
        <v>19699</v>
      </c>
      <c r="J372" s="40">
        <v>0</v>
      </c>
      <c r="K372" s="40">
        <v>200218.18</v>
      </c>
    </row>
    <row r="373" spans="1:11" x14ac:dyDescent="0.35">
      <c r="A373">
        <v>11001</v>
      </c>
      <c r="B373" t="s">
        <v>19</v>
      </c>
      <c r="C373" s="70">
        <v>8726424.7200000007</v>
      </c>
      <c r="D373" s="70">
        <v>2805924.35</v>
      </c>
      <c r="E373" s="71">
        <v>44634</v>
      </c>
      <c r="F373" t="s">
        <v>19851</v>
      </c>
      <c r="G373" t="s">
        <v>1912</v>
      </c>
      <c r="J373" s="40">
        <v>0</v>
      </c>
      <c r="K373" s="40">
        <v>318.5</v>
      </c>
    </row>
    <row r="374" spans="1:11" x14ac:dyDescent="0.35">
      <c r="A374">
        <v>11001</v>
      </c>
      <c r="B374" t="s">
        <v>19</v>
      </c>
      <c r="C374" s="70">
        <v>8726424.7200000007</v>
      </c>
      <c r="D374" s="70">
        <v>2805924.35</v>
      </c>
      <c r="E374" s="71">
        <v>44634</v>
      </c>
      <c r="F374" t="s">
        <v>18976</v>
      </c>
      <c r="G374" t="s">
        <v>15843</v>
      </c>
      <c r="H374" t="s">
        <v>18975</v>
      </c>
      <c r="J374" s="40">
        <v>0</v>
      </c>
      <c r="K374" s="40">
        <v>644.42999999999995</v>
      </c>
    </row>
    <row r="375" spans="1:11" x14ac:dyDescent="0.35">
      <c r="A375">
        <v>11001</v>
      </c>
      <c r="B375" t="s">
        <v>19</v>
      </c>
      <c r="C375" s="70">
        <v>8726424.7200000007</v>
      </c>
      <c r="D375" s="70">
        <v>2805924.35</v>
      </c>
      <c r="E375" s="71">
        <v>44634</v>
      </c>
      <c r="F375" t="s">
        <v>17723</v>
      </c>
      <c r="G375" t="s">
        <v>15843</v>
      </c>
      <c r="H375" t="s">
        <v>17722</v>
      </c>
      <c r="J375" s="40">
        <v>0</v>
      </c>
      <c r="K375" s="40">
        <v>2327.11</v>
      </c>
    </row>
    <row r="376" spans="1:11" x14ac:dyDescent="0.35">
      <c r="A376">
        <v>11001</v>
      </c>
      <c r="B376" t="s">
        <v>19</v>
      </c>
      <c r="C376" s="70">
        <v>8726424.7200000007</v>
      </c>
      <c r="D376" s="70">
        <v>2805924.35</v>
      </c>
      <c r="E376" s="71">
        <v>44634</v>
      </c>
      <c r="F376" t="s">
        <v>17847</v>
      </c>
      <c r="G376" t="s">
        <v>15843</v>
      </c>
      <c r="H376" t="s">
        <v>17846</v>
      </c>
      <c r="J376" s="40">
        <v>0</v>
      </c>
      <c r="K376" s="40">
        <v>2685.15</v>
      </c>
    </row>
    <row r="377" spans="1:11" x14ac:dyDescent="0.35">
      <c r="A377">
        <v>11001</v>
      </c>
      <c r="B377" t="s">
        <v>19</v>
      </c>
      <c r="C377" s="70">
        <v>8726424.7200000007</v>
      </c>
      <c r="D377" s="70">
        <v>2805924.35</v>
      </c>
      <c r="E377" s="71">
        <v>44634</v>
      </c>
      <c r="F377" t="s">
        <v>19892</v>
      </c>
      <c r="G377" t="s">
        <v>1907</v>
      </c>
      <c r="H377" t="s">
        <v>19891</v>
      </c>
      <c r="J377" s="40">
        <v>-51424.21</v>
      </c>
      <c r="K377" s="40">
        <v>0</v>
      </c>
    </row>
    <row r="378" spans="1:11" x14ac:dyDescent="0.35">
      <c r="A378">
        <v>11001</v>
      </c>
      <c r="B378" t="s">
        <v>19</v>
      </c>
      <c r="C378" s="70">
        <v>8726424.7200000007</v>
      </c>
      <c r="D378" s="70">
        <v>2805924.35</v>
      </c>
      <c r="E378" s="71">
        <v>44634</v>
      </c>
      <c r="F378" t="s">
        <v>19904</v>
      </c>
      <c r="G378" t="s">
        <v>1912</v>
      </c>
      <c r="J378" s="40">
        <v>51424.21</v>
      </c>
      <c r="K378" s="40">
        <v>0</v>
      </c>
    </row>
    <row r="379" spans="1:11" x14ac:dyDescent="0.35">
      <c r="A379">
        <v>11001</v>
      </c>
      <c r="B379" t="s">
        <v>19</v>
      </c>
      <c r="C379" s="70">
        <v>8726424.7200000007</v>
      </c>
      <c r="D379" s="70">
        <v>2805924.35</v>
      </c>
      <c r="E379" s="71">
        <v>44634</v>
      </c>
      <c r="F379" t="s">
        <v>19903</v>
      </c>
      <c r="G379" t="s">
        <v>1912</v>
      </c>
      <c r="J379" s="40">
        <v>-51424.21</v>
      </c>
      <c r="K379" s="40">
        <v>0</v>
      </c>
    </row>
    <row r="380" spans="1:11" x14ac:dyDescent="0.35">
      <c r="A380">
        <v>11001</v>
      </c>
      <c r="B380" t="s">
        <v>19</v>
      </c>
      <c r="C380" s="70">
        <v>8726424.7200000007</v>
      </c>
      <c r="D380" s="70">
        <v>2805924.35</v>
      </c>
      <c r="E380" s="71">
        <v>44634</v>
      </c>
      <c r="F380" t="s">
        <v>19890</v>
      </c>
      <c r="G380" t="s">
        <v>1912</v>
      </c>
      <c r="J380" s="40">
        <v>51424.21</v>
      </c>
      <c r="K380" s="40">
        <v>0</v>
      </c>
    </row>
    <row r="381" spans="1:11" x14ac:dyDescent="0.35">
      <c r="A381">
        <v>11001</v>
      </c>
      <c r="B381" t="s">
        <v>19</v>
      </c>
      <c r="C381" s="70">
        <v>8726424.7200000007</v>
      </c>
      <c r="D381" s="70">
        <v>2805924.35</v>
      </c>
      <c r="E381" s="71">
        <v>44634</v>
      </c>
      <c r="F381" t="s">
        <v>19850</v>
      </c>
      <c r="G381" t="s">
        <v>1912</v>
      </c>
      <c r="J381" s="40">
        <v>0</v>
      </c>
      <c r="K381" s="40">
        <v>-318.5</v>
      </c>
    </row>
    <row r="382" spans="1:11" x14ac:dyDescent="0.35">
      <c r="A382">
        <v>11001</v>
      </c>
      <c r="B382" t="s">
        <v>19</v>
      </c>
      <c r="C382" s="70">
        <v>8726424.7200000007</v>
      </c>
      <c r="D382" s="70">
        <v>2805924.35</v>
      </c>
      <c r="E382" s="71">
        <v>44634</v>
      </c>
      <c r="F382" t="s">
        <v>19849</v>
      </c>
      <c r="G382" t="s">
        <v>1912</v>
      </c>
      <c r="I382" t="s">
        <v>19848</v>
      </c>
      <c r="J382" s="40">
        <v>0</v>
      </c>
      <c r="K382" s="40">
        <v>318.5</v>
      </c>
    </row>
    <row r="383" spans="1:11" x14ac:dyDescent="0.35">
      <c r="A383">
        <v>11001</v>
      </c>
      <c r="B383" t="s">
        <v>19</v>
      </c>
      <c r="C383" s="70">
        <v>8726424.7200000007</v>
      </c>
      <c r="D383" s="70">
        <v>2805924.35</v>
      </c>
      <c r="E383" s="71">
        <v>44644</v>
      </c>
      <c r="F383" t="s">
        <v>15714</v>
      </c>
      <c r="G383" t="s">
        <v>1907</v>
      </c>
      <c r="H383" t="s">
        <v>15713</v>
      </c>
      <c r="J383" s="40">
        <v>0</v>
      </c>
      <c r="K383" s="40">
        <v>6.37</v>
      </c>
    </row>
    <row r="384" spans="1:11" x14ac:dyDescent="0.35">
      <c r="A384">
        <v>11001</v>
      </c>
      <c r="B384" t="s">
        <v>19</v>
      </c>
      <c r="C384" s="70">
        <v>8726424.7200000007</v>
      </c>
      <c r="D384" s="70">
        <v>2805924.35</v>
      </c>
      <c r="E384" s="71">
        <v>44644</v>
      </c>
      <c r="F384" t="s">
        <v>19847</v>
      </c>
      <c r="G384" t="s">
        <v>1912</v>
      </c>
      <c r="J384" s="40">
        <v>0</v>
      </c>
      <c r="K384" s="40">
        <v>110.78</v>
      </c>
    </row>
    <row r="385" spans="1:11" x14ac:dyDescent="0.35">
      <c r="A385">
        <v>11001</v>
      </c>
      <c r="B385" t="s">
        <v>19</v>
      </c>
      <c r="C385" s="70">
        <v>8726424.7200000007</v>
      </c>
      <c r="D385" s="70">
        <v>2805924.35</v>
      </c>
      <c r="E385" s="71">
        <v>44644</v>
      </c>
      <c r="F385" t="s">
        <v>15935</v>
      </c>
      <c r="G385" t="s">
        <v>15843</v>
      </c>
      <c r="H385" t="s">
        <v>15934</v>
      </c>
      <c r="J385" s="40">
        <v>0</v>
      </c>
      <c r="K385" s="40">
        <v>108.66</v>
      </c>
    </row>
    <row r="386" spans="1:11" x14ac:dyDescent="0.35">
      <c r="A386">
        <v>11001</v>
      </c>
      <c r="B386" t="s">
        <v>19</v>
      </c>
      <c r="C386" s="70">
        <v>8726424.7200000007</v>
      </c>
      <c r="D386" s="70">
        <v>2805924.35</v>
      </c>
      <c r="E386" s="71">
        <v>44644</v>
      </c>
      <c r="F386" t="s">
        <v>18219</v>
      </c>
      <c r="G386" t="s">
        <v>15843</v>
      </c>
      <c r="H386" t="s">
        <v>18218</v>
      </c>
      <c r="J386" s="40">
        <v>0</v>
      </c>
      <c r="K386" s="40">
        <v>245.19</v>
      </c>
    </row>
    <row r="387" spans="1:11" x14ac:dyDescent="0.35">
      <c r="A387">
        <v>11001</v>
      </c>
      <c r="B387" t="s">
        <v>19</v>
      </c>
      <c r="C387" s="70">
        <v>8726424.7200000007</v>
      </c>
      <c r="D387" s="70">
        <v>2805924.35</v>
      </c>
      <c r="E387" s="71">
        <v>44644</v>
      </c>
      <c r="F387" t="s">
        <v>18585</v>
      </c>
      <c r="G387" t="s">
        <v>15843</v>
      </c>
      <c r="H387" t="s">
        <v>18584</v>
      </c>
      <c r="J387" s="40">
        <v>0</v>
      </c>
      <c r="K387" s="40">
        <v>279.42</v>
      </c>
    </row>
    <row r="388" spans="1:11" x14ac:dyDescent="0.35">
      <c r="A388">
        <v>11001</v>
      </c>
      <c r="B388" t="s">
        <v>19</v>
      </c>
      <c r="C388" s="70">
        <v>8726424.7200000007</v>
      </c>
      <c r="D388" s="70">
        <v>2805924.35</v>
      </c>
      <c r="E388" s="71">
        <v>44644</v>
      </c>
      <c r="F388" t="s">
        <v>18044</v>
      </c>
      <c r="G388" t="s">
        <v>15843</v>
      </c>
      <c r="H388" t="s">
        <v>18043</v>
      </c>
      <c r="J388" s="40">
        <v>0</v>
      </c>
      <c r="K388" s="40">
        <v>377.83</v>
      </c>
    </row>
    <row r="389" spans="1:11" x14ac:dyDescent="0.35">
      <c r="A389">
        <v>11001</v>
      </c>
      <c r="B389" t="s">
        <v>19</v>
      </c>
      <c r="C389" s="70">
        <v>8726424.7200000007</v>
      </c>
      <c r="D389" s="70">
        <v>2805924.35</v>
      </c>
      <c r="E389" s="71">
        <v>44644</v>
      </c>
      <c r="F389" t="s">
        <v>18465</v>
      </c>
      <c r="G389" t="s">
        <v>15843</v>
      </c>
      <c r="H389" t="s">
        <v>18464</v>
      </c>
      <c r="J389" s="40">
        <v>0</v>
      </c>
      <c r="K389" s="40">
        <v>1175.6099999999999</v>
      </c>
    </row>
    <row r="390" spans="1:11" x14ac:dyDescent="0.35">
      <c r="A390">
        <v>11001</v>
      </c>
      <c r="B390" t="s">
        <v>19</v>
      </c>
      <c r="C390" s="70">
        <v>8726424.7200000007</v>
      </c>
      <c r="D390" s="70">
        <v>2805924.35</v>
      </c>
      <c r="E390" s="71">
        <v>44644</v>
      </c>
      <c r="F390" t="s">
        <v>18390</v>
      </c>
      <c r="G390" t="s">
        <v>15843</v>
      </c>
      <c r="H390" t="s">
        <v>18389</v>
      </c>
      <c r="J390" s="40">
        <v>0</v>
      </c>
      <c r="K390" s="40">
        <v>1877.99</v>
      </c>
    </row>
    <row r="391" spans="1:11" x14ac:dyDescent="0.35">
      <c r="A391">
        <v>11001</v>
      </c>
      <c r="B391" t="s">
        <v>19</v>
      </c>
      <c r="C391" s="70">
        <v>8726424.7200000007</v>
      </c>
      <c r="D391" s="70">
        <v>2805924.35</v>
      </c>
      <c r="E391" s="71">
        <v>44644</v>
      </c>
      <c r="F391" t="s">
        <v>17764</v>
      </c>
      <c r="G391" t="s">
        <v>15843</v>
      </c>
      <c r="H391" t="s">
        <v>17763</v>
      </c>
      <c r="J391" s="40">
        <v>0</v>
      </c>
      <c r="K391" s="40">
        <v>2101.52</v>
      </c>
    </row>
    <row r="392" spans="1:11" x14ac:dyDescent="0.35">
      <c r="A392">
        <v>11001</v>
      </c>
      <c r="B392" t="s">
        <v>19</v>
      </c>
      <c r="C392" s="70">
        <v>8726424.7200000007</v>
      </c>
      <c r="D392" s="70">
        <v>2805924.35</v>
      </c>
      <c r="E392" s="71">
        <v>44644</v>
      </c>
      <c r="F392" t="s">
        <v>18608</v>
      </c>
      <c r="G392" t="s">
        <v>15843</v>
      </c>
      <c r="H392" t="s">
        <v>18607</v>
      </c>
      <c r="J392" s="40">
        <v>0</v>
      </c>
      <c r="K392" s="40">
        <v>2828.74</v>
      </c>
    </row>
    <row r="393" spans="1:11" x14ac:dyDescent="0.35">
      <c r="A393">
        <v>11001</v>
      </c>
      <c r="B393" t="s">
        <v>19</v>
      </c>
      <c r="C393" s="70">
        <v>8726424.7200000007</v>
      </c>
      <c r="D393" s="70">
        <v>2805924.35</v>
      </c>
      <c r="E393" s="71">
        <v>44644</v>
      </c>
      <c r="F393" t="s">
        <v>18137</v>
      </c>
      <c r="G393" t="s">
        <v>15843</v>
      </c>
      <c r="H393" t="s">
        <v>18136</v>
      </c>
      <c r="J393" s="40">
        <v>0</v>
      </c>
      <c r="K393" s="40">
        <v>2860.6</v>
      </c>
    </row>
    <row r="394" spans="1:11" x14ac:dyDescent="0.35">
      <c r="A394">
        <v>11001</v>
      </c>
      <c r="B394" t="s">
        <v>19</v>
      </c>
      <c r="C394" s="70">
        <v>8726424.7200000007</v>
      </c>
      <c r="D394" s="70">
        <v>2805924.35</v>
      </c>
      <c r="E394" s="71">
        <v>44644</v>
      </c>
      <c r="F394" t="s">
        <v>19008</v>
      </c>
      <c r="G394" t="s">
        <v>15843</v>
      </c>
      <c r="H394" t="s">
        <v>19007</v>
      </c>
      <c r="J394" s="40">
        <v>0</v>
      </c>
      <c r="K394" s="40">
        <v>4358.8900000000003</v>
      </c>
    </row>
    <row r="395" spans="1:11" x14ac:dyDescent="0.35">
      <c r="A395">
        <v>11001</v>
      </c>
      <c r="B395" t="s">
        <v>19</v>
      </c>
      <c r="C395" s="70">
        <v>8726424.7200000007</v>
      </c>
      <c r="D395" s="70">
        <v>2805924.35</v>
      </c>
      <c r="E395" s="71">
        <v>44644</v>
      </c>
      <c r="F395" t="s">
        <v>17713</v>
      </c>
      <c r="G395" t="s">
        <v>15843</v>
      </c>
      <c r="H395" t="s">
        <v>17712</v>
      </c>
      <c r="J395" s="40">
        <v>0</v>
      </c>
      <c r="K395" s="40">
        <v>6830.18</v>
      </c>
    </row>
    <row r="396" spans="1:11" x14ac:dyDescent="0.35">
      <c r="A396">
        <v>11001</v>
      </c>
      <c r="B396" t="s">
        <v>19</v>
      </c>
      <c r="C396" s="70">
        <v>8726424.7200000007</v>
      </c>
      <c r="D396" s="70">
        <v>2805924.35</v>
      </c>
      <c r="E396" s="71">
        <v>44644</v>
      </c>
      <c r="F396" t="s">
        <v>18951</v>
      </c>
      <c r="G396" t="s">
        <v>15843</v>
      </c>
      <c r="H396" t="s">
        <v>18950</v>
      </c>
      <c r="J396" s="40">
        <v>0</v>
      </c>
      <c r="K396" s="40">
        <v>10827.38</v>
      </c>
    </row>
    <row r="397" spans="1:11" x14ac:dyDescent="0.35">
      <c r="A397">
        <v>11001</v>
      </c>
      <c r="B397" t="s">
        <v>19</v>
      </c>
      <c r="C397" s="70">
        <v>8726424.7200000007</v>
      </c>
      <c r="D397" s="70">
        <v>2805924.35</v>
      </c>
      <c r="E397" s="71">
        <v>44644</v>
      </c>
      <c r="F397" t="s">
        <v>17909</v>
      </c>
      <c r="G397" t="s">
        <v>15843</v>
      </c>
      <c r="H397" t="s">
        <v>17908</v>
      </c>
      <c r="J397" s="40">
        <v>0</v>
      </c>
      <c r="K397" s="40">
        <v>8260.17</v>
      </c>
    </row>
    <row r="398" spans="1:11" x14ac:dyDescent="0.35">
      <c r="A398">
        <v>11001</v>
      </c>
      <c r="B398" t="s">
        <v>19</v>
      </c>
      <c r="C398" s="70">
        <v>8726424.7200000007</v>
      </c>
      <c r="D398" s="70">
        <v>2805924.35</v>
      </c>
      <c r="E398" s="71">
        <v>44644</v>
      </c>
      <c r="F398" t="s">
        <v>19846</v>
      </c>
      <c r="G398" t="s">
        <v>1912</v>
      </c>
      <c r="I398" t="s">
        <v>19845</v>
      </c>
      <c r="J398" s="40">
        <v>0</v>
      </c>
      <c r="K398" s="40">
        <v>110.91</v>
      </c>
    </row>
    <row r="399" spans="1:11" x14ac:dyDescent="0.35">
      <c r="A399">
        <v>11001</v>
      </c>
      <c r="B399" t="s">
        <v>19</v>
      </c>
      <c r="C399" s="70">
        <v>8726424.7200000007</v>
      </c>
      <c r="D399" s="70">
        <v>2805924.35</v>
      </c>
      <c r="E399" s="71">
        <v>44644</v>
      </c>
      <c r="F399" t="s">
        <v>19844</v>
      </c>
      <c r="G399" t="s">
        <v>1912</v>
      </c>
      <c r="J399" s="40">
        <v>0</v>
      </c>
      <c r="K399" s="40">
        <v>-110.78</v>
      </c>
    </row>
    <row r="400" spans="1:11" x14ac:dyDescent="0.35">
      <c r="A400">
        <v>11001</v>
      </c>
      <c r="B400" t="s">
        <v>19</v>
      </c>
      <c r="C400" s="70">
        <v>8726424.7200000007</v>
      </c>
      <c r="D400" s="70">
        <v>2805924.35</v>
      </c>
      <c r="E400" s="71">
        <v>44648</v>
      </c>
      <c r="F400" t="s">
        <v>2390</v>
      </c>
      <c r="G400" t="s">
        <v>1907</v>
      </c>
      <c r="H400" t="s">
        <v>2379</v>
      </c>
      <c r="J400" s="40">
        <v>1000000</v>
      </c>
      <c r="K400" s="40">
        <v>0</v>
      </c>
    </row>
    <row r="401" spans="1:11" x14ac:dyDescent="0.35">
      <c r="A401">
        <v>11001</v>
      </c>
      <c r="B401" t="s">
        <v>19</v>
      </c>
      <c r="C401" s="70">
        <v>8726424.7200000007</v>
      </c>
      <c r="D401" s="70">
        <v>2805924.35</v>
      </c>
      <c r="E401" s="71">
        <v>44648</v>
      </c>
      <c r="F401" t="s">
        <v>7265</v>
      </c>
      <c r="G401" t="s">
        <v>1907</v>
      </c>
      <c r="H401" t="s">
        <v>7264</v>
      </c>
      <c r="J401" s="40">
        <v>0</v>
      </c>
      <c r="K401" s="40">
        <v>25.22</v>
      </c>
    </row>
    <row r="402" spans="1:11" x14ac:dyDescent="0.35">
      <c r="A402">
        <v>11001</v>
      </c>
      <c r="B402" t="s">
        <v>19</v>
      </c>
      <c r="C402" s="70">
        <v>8726424.7200000007</v>
      </c>
      <c r="D402" s="70">
        <v>2805924.35</v>
      </c>
      <c r="E402" s="71">
        <v>44648</v>
      </c>
      <c r="F402" t="s">
        <v>17952</v>
      </c>
      <c r="G402" t="s">
        <v>15843</v>
      </c>
      <c r="H402" t="s">
        <v>17951</v>
      </c>
      <c r="J402" s="40">
        <v>0</v>
      </c>
      <c r="K402" s="40">
        <v>34871.21</v>
      </c>
    </row>
    <row r="403" spans="1:11" x14ac:dyDescent="0.35">
      <c r="A403">
        <v>11001</v>
      </c>
      <c r="B403" t="s">
        <v>19</v>
      </c>
      <c r="C403" s="70">
        <v>8726424.7200000007</v>
      </c>
      <c r="D403" s="70">
        <v>2805924.35</v>
      </c>
      <c r="E403" s="71">
        <v>44650</v>
      </c>
      <c r="F403" t="s">
        <v>15712</v>
      </c>
      <c r="G403" t="s">
        <v>1907</v>
      </c>
      <c r="H403" t="s">
        <v>15711</v>
      </c>
      <c r="J403" s="40">
        <v>0</v>
      </c>
      <c r="K403" s="40">
        <v>182457.71</v>
      </c>
    </row>
    <row r="404" spans="1:11" x14ac:dyDescent="0.35">
      <c r="A404">
        <v>11001</v>
      </c>
      <c r="B404" t="s">
        <v>19</v>
      </c>
      <c r="C404" s="70">
        <v>8726424.7200000007</v>
      </c>
      <c r="D404" s="70">
        <v>2805924.35</v>
      </c>
      <c r="E404" s="71">
        <v>44651</v>
      </c>
      <c r="F404" t="s">
        <v>19150</v>
      </c>
      <c r="G404" t="s">
        <v>7116</v>
      </c>
      <c r="H404" t="s">
        <v>19149</v>
      </c>
      <c r="J404" s="40">
        <v>10699.49</v>
      </c>
      <c r="K404" s="40">
        <v>0</v>
      </c>
    </row>
    <row r="405" spans="1:11" x14ac:dyDescent="0.35">
      <c r="A405">
        <v>11001</v>
      </c>
      <c r="B405" t="s">
        <v>19</v>
      </c>
      <c r="C405" s="70">
        <v>8726424.7200000007</v>
      </c>
      <c r="D405" s="70">
        <v>2805924.35</v>
      </c>
      <c r="E405" s="71">
        <v>44651</v>
      </c>
      <c r="F405" t="s">
        <v>6584</v>
      </c>
      <c r="G405" t="s">
        <v>2247</v>
      </c>
      <c r="J405" s="40">
        <v>52264.9</v>
      </c>
      <c r="K405" s="40">
        <v>0</v>
      </c>
    </row>
    <row r="406" spans="1:11" x14ac:dyDescent="0.35">
      <c r="A406">
        <v>11001</v>
      </c>
      <c r="B406" t="s">
        <v>19</v>
      </c>
      <c r="C406" s="70">
        <v>8726424.7200000007</v>
      </c>
      <c r="D406" s="70">
        <v>2805924.35</v>
      </c>
      <c r="E406" s="71">
        <v>44652</v>
      </c>
      <c r="F406" t="s">
        <v>19598</v>
      </c>
      <c r="G406" t="s">
        <v>1907</v>
      </c>
      <c r="H406" t="s">
        <v>19582</v>
      </c>
      <c r="J406" s="40">
        <v>0</v>
      </c>
      <c r="K406" s="40">
        <v>447580.08</v>
      </c>
    </row>
    <row r="407" spans="1:11" x14ac:dyDescent="0.35">
      <c r="A407">
        <v>11001</v>
      </c>
      <c r="B407" t="s">
        <v>19</v>
      </c>
      <c r="C407" s="70">
        <v>8726424.7200000007</v>
      </c>
      <c r="D407" s="70">
        <v>2805924.35</v>
      </c>
      <c r="E407" s="71">
        <v>44654</v>
      </c>
      <c r="F407" t="s">
        <v>19544</v>
      </c>
      <c r="G407" t="s">
        <v>1907</v>
      </c>
      <c r="H407" t="s">
        <v>19528</v>
      </c>
      <c r="J407" s="40">
        <v>0</v>
      </c>
      <c r="K407" s="40">
        <v>1359.22</v>
      </c>
    </row>
    <row r="408" spans="1:11" x14ac:dyDescent="0.35">
      <c r="A408">
        <v>11001</v>
      </c>
      <c r="B408" t="s">
        <v>19</v>
      </c>
      <c r="C408" s="70">
        <v>8726424.7200000007</v>
      </c>
      <c r="D408" s="70">
        <v>2805924.35</v>
      </c>
      <c r="E408" s="71">
        <v>44654</v>
      </c>
      <c r="F408" t="s">
        <v>19557</v>
      </c>
      <c r="G408" t="s">
        <v>1907</v>
      </c>
      <c r="H408" t="s">
        <v>2061</v>
      </c>
      <c r="J408" s="40">
        <v>0</v>
      </c>
      <c r="K408" s="40">
        <v>11267.62</v>
      </c>
    </row>
    <row r="409" spans="1:11" x14ac:dyDescent="0.35">
      <c r="A409">
        <v>11001</v>
      </c>
      <c r="B409" t="s">
        <v>19</v>
      </c>
      <c r="C409" s="70">
        <v>8726424.7200000007</v>
      </c>
      <c r="D409" s="70">
        <v>2805924.35</v>
      </c>
      <c r="E409" s="71">
        <v>44654</v>
      </c>
      <c r="F409" t="s">
        <v>19501</v>
      </c>
      <c r="G409" t="s">
        <v>1907</v>
      </c>
      <c r="H409" t="s">
        <v>19465</v>
      </c>
      <c r="J409" s="40">
        <v>0</v>
      </c>
      <c r="K409" s="40">
        <v>17221.04</v>
      </c>
    </row>
    <row r="410" spans="1:11" x14ac:dyDescent="0.35">
      <c r="A410">
        <v>11001</v>
      </c>
      <c r="B410" t="s">
        <v>19</v>
      </c>
      <c r="C410" s="70">
        <v>8726424.7200000007</v>
      </c>
      <c r="D410" s="70">
        <v>2805924.35</v>
      </c>
      <c r="E410" s="71">
        <v>44654</v>
      </c>
      <c r="F410" t="s">
        <v>18748</v>
      </c>
      <c r="G410" t="s">
        <v>15843</v>
      </c>
      <c r="H410" t="s">
        <v>18747</v>
      </c>
      <c r="J410" s="40">
        <v>0</v>
      </c>
      <c r="K410" s="40">
        <v>13904.11</v>
      </c>
    </row>
    <row r="411" spans="1:11" x14ac:dyDescent="0.35">
      <c r="A411">
        <v>11001</v>
      </c>
      <c r="B411" t="s">
        <v>19</v>
      </c>
      <c r="C411" s="70">
        <v>8726424.7200000007</v>
      </c>
      <c r="D411" s="70">
        <v>2805924.35</v>
      </c>
      <c r="E411" s="71">
        <v>44654</v>
      </c>
      <c r="F411" t="s">
        <v>15933</v>
      </c>
      <c r="G411" t="s">
        <v>15932</v>
      </c>
      <c r="H411" t="s">
        <v>15931</v>
      </c>
      <c r="I411" t="s">
        <v>15930</v>
      </c>
      <c r="J411" s="40">
        <v>0</v>
      </c>
      <c r="K411" s="40">
        <v>93.66</v>
      </c>
    </row>
    <row r="412" spans="1:11" x14ac:dyDescent="0.35">
      <c r="A412">
        <v>11001</v>
      </c>
      <c r="B412" t="s">
        <v>19</v>
      </c>
      <c r="C412" s="70">
        <v>8726424.7200000007</v>
      </c>
      <c r="D412" s="70">
        <v>2805924.35</v>
      </c>
      <c r="E412" s="71">
        <v>44656</v>
      </c>
      <c r="F412" t="s">
        <v>19047</v>
      </c>
      <c r="G412" t="s">
        <v>15843</v>
      </c>
      <c r="H412" t="s">
        <v>2089</v>
      </c>
      <c r="J412" s="40">
        <v>0</v>
      </c>
      <c r="K412" s="40">
        <v>7900.78</v>
      </c>
    </row>
    <row r="413" spans="1:11" x14ac:dyDescent="0.35">
      <c r="A413">
        <v>11001</v>
      </c>
      <c r="B413" t="s">
        <v>19</v>
      </c>
      <c r="C413" s="70">
        <v>8726424.7200000007</v>
      </c>
      <c r="D413" s="70">
        <v>2805924.35</v>
      </c>
      <c r="E413" s="71">
        <v>44657</v>
      </c>
      <c r="F413" t="s">
        <v>15784</v>
      </c>
      <c r="G413" t="s">
        <v>1907</v>
      </c>
      <c r="H413" t="s">
        <v>1934</v>
      </c>
      <c r="J413" s="40">
        <v>17180.78</v>
      </c>
      <c r="K413" s="40">
        <v>0</v>
      </c>
    </row>
    <row r="414" spans="1:11" x14ac:dyDescent="0.35">
      <c r="A414">
        <v>11001</v>
      </c>
      <c r="B414" t="s">
        <v>19</v>
      </c>
      <c r="C414" s="70">
        <v>8726424.7200000007</v>
      </c>
      <c r="D414" s="70">
        <v>2805924.35</v>
      </c>
      <c r="E414" s="71">
        <v>44657</v>
      </c>
      <c r="F414" t="s">
        <v>7249</v>
      </c>
      <c r="G414" t="s">
        <v>1907</v>
      </c>
      <c r="H414" t="s">
        <v>7248</v>
      </c>
      <c r="J414" s="40">
        <v>0</v>
      </c>
      <c r="K414" s="40">
        <v>25.12</v>
      </c>
    </row>
    <row r="415" spans="1:11" x14ac:dyDescent="0.35">
      <c r="A415">
        <v>11001</v>
      </c>
      <c r="B415" t="s">
        <v>19</v>
      </c>
      <c r="C415" s="70">
        <v>8726424.7200000007</v>
      </c>
      <c r="D415" s="70">
        <v>2805924.35</v>
      </c>
      <c r="E415" s="71">
        <v>44658</v>
      </c>
      <c r="F415" t="s">
        <v>17698</v>
      </c>
      <c r="G415" t="s">
        <v>15843</v>
      </c>
      <c r="H415" t="s">
        <v>17697</v>
      </c>
      <c r="J415" s="40">
        <v>0</v>
      </c>
      <c r="K415" s="40">
        <v>262.7</v>
      </c>
    </row>
    <row r="416" spans="1:11" x14ac:dyDescent="0.35">
      <c r="A416">
        <v>11001</v>
      </c>
      <c r="B416" t="s">
        <v>19</v>
      </c>
      <c r="C416" s="70">
        <v>8726424.7200000007</v>
      </c>
      <c r="D416" s="70">
        <v>2805924.35</v>
      </c>
      <c r="E416" s="71">
        <v>44658</v>
      </c>
      <c r="F416" t="s">
        <v>18042</v>
      </c>
      <c r="G416" t="s">
        <v>15843</v>
      </c>
      <c r="H416" t="s">
        <v>18041</v>
      </c>
      <c r="J416" s="40">
        <v>0</v>
      </c>
      <c r="K416" s="40">
        <v>377.01</v>
      </c>
    </row>
    <row r="417" spans="1:11" x14ac:dyDescent="0.35">
      <c r="A417">
        <v>11001</v>
      </c>
      <c r="B417" t="s">
        <v>19</v>
      </c>
      <c r="C417" s="70">
        <v>8726424.7200000007</v>
      </c>
      <c r="D417" s="70">
        <v>2805924.35</v>
      </c>
      <c r="E417" s="71">
        <v>44658</v>
      </c>
      <c r="F417" t="s">
        <v>18382</v>
      </c>
      <c r="G417" t="s">
        <v>15843</v>
      </c>
      <c r="H417" t="s">
        <v>18381</v>
      </c>
      <c r="J417" s="40">
        <v>0</v>
      </c>
      <c r="K417" s="40">
        <v>454.46</v>
      </c>
    </row>
    <row r="418" spans="1:11" x14ac:dyDescent="0.35">
      <c r="A418">
        <v>11001</v>
      </c>
      <c r="B418" t="s">
        <v>19</v>
      </c>
      <c r="C418" s="70">
        <v>8726424.7200000007</v>
      </c>
      <c r="D418" s="70">
        <v>2805924.35</v>
      </c>
      <c r="E418" s="71">
        <v>44658</v>
      </c>
      <c r="F418" t="s">
        <v>17929</v>
      </c>
      <c r="G418" t="s">
        <v>15843</v>
      </c>
      <c r="H418" t="s">
        <v>17928</v>
      </c>
      <c r="J418" s="40">
        <v>0</v>
      </c>
      <c r="K418" s="40">
        <v>650.55999999999995</v>
      </c>
    </row>
    <row r="419" spans="1:11" x14ac:dyDescent="0.35">
      <c r="A419">
        <v>11001</v>
      </c>
      <c r="B419" t="s">
        <v>19</v>
      </c>
      <c r="C419" s="70">
        <v>8726424.7200000007</v>
      </c>
      <c r="D419" s="70">
        <v>2805924.35</v>
      </c>
      <c r="E419" s="71">
        <v>44658</v>
      </c>
      <c r="F419" t="s">
        <v>18920</v>
      </c>
      <c r="G419" t="s">
        <v>15843</v>
      </c>
      <c r="H419" t="s">
        <v>18919</v>
      </c>
      <c r="J419" s="40">
        <v>0</v>
      </c>
      <c r="K419" s="40">
        <v>1734.2</v>
      </c>
    </row>
    <row r="420" spans="1:11" x14ac:dyDescent="0.35">
      <c r="A420">
        <v>11001</v>
      </c>
      <c r="B420" t="s">
        <v>19</v>
      </c>
      <c r="C420" s="70">
        <v>8726424.7200000007</v>
      </c>
      <c r="D420" s="70">
        <v>2805924.35</v>
      </c>
      <c r="E420" s="71">
        <v>44658</v>
      </c>
      <c r="F420" t="s">
        <v>18272</v>
      </c>
      <c r="G420" t="s">
        <v>15843</v>
      </c>
      <c r="H420" t="s">
        <v>18271</v>
      </c>
      <c r="J420" s="40">
        <v>0</v>
      </c>
      <c r="K420" s="40">
        <v>2428.44</v>
      </c>
    </row>
    <row r="421" spans="1:11" x14ac:dyDescent="0.35">
      <c r="A421">
        <v>11001</v>
      </c>
      <c r="B421" t="s">
        <v>19</v>
      </c>
      <c r="C421" s="70">
        <v>8726424.7200000007</v>
      </c>
      <c r="D421" s="70">
        <v>2805924.35</v>
      </c>
      <c r="E421" s="71">
        <v>44658</v>
      </c>
      <c r="F421" t="s">
        <v>17694</v>
      </c>
      <c r="G421" t="s">
        <v>15843</v>
      </c>
      <c r="H421" t="s">
        <v>17693</v>
      </c>
      <c r="J421" s="40">
        <v>0</v>
      </c>
      <c r="K421" s="40">
        <v>2950.12</v>
      </c>
    </row>
    <row r="422" spans="1:11" x14ac:dyDescent="0.35">
      <c r="A422">
        <v>11001</v>
      </c>
      <c r="B422" t="s">
        <v>19</v>
      </c>
      <c r="C422" s="70">
        <v>8726424.7200000007</v>
      </c>
      <c r="D422" s="70">
        <v>2805924.35</v>
      </c>
      <c r="E422" s="71">
        <v>44658</v>
      </c>
      <c r="F422" t="s">
        <v>17845</v>
      </c>
      <c r="G422" t="s">
        <v>15843</v>
      </c>
      <c r="H422" t="s">
        <v>17844</v>
      </c>
      <c r="J422" s="40">
        <v>0</v>
      </c>
      <c r="K422" s="40">
        <v>3391.1</v>
      </c>
    </row>
    <row r="423" spans="1:11" x14ac:dyDescent="0.35">
      <c r="A423">
        <v>11001</v>
      </c>
      <c r="B423" t="s">
        <v>19</v>
      </c>
      <c r="C423" s="70">
        <v>8726424.7200000007</v>
      </c>
      <c r="D423" s="70">
        <v>2805924.35</v>
      </c>
      <c r="E423" s="71">
        <v>44658</v>
      </c>
      <c r="F423" t="s">
        <v>17813</v>
      </c>
      <c r="G423" t="s">
        <v>15843</v>
      </c>
      <c r="H423" t="s">
        <v>17812</v>
      </c>
      <c r="J423" s="40">
        <v>0</v>
      </c>
      <c r="K423" s="40">
        <v>3624.54</v>
      </c>
    </row>
    <row r="424" spans="1:11" x14ac:dyDescent="0.35">
      <c r="A424">
        <v>11001</v>
      </c>
      <c r="B424" t="s">
        <v>19</v>
      </c>
      <c r="C424" s="70">
        <v>8726424.7200000007</v>
      </c>
      <c r="D424" s="70">
        <v>2805924.35</v>
      </c>
      <c r="E424" s="71">
        <v>44658</v>
      </c>
      <c r="F424" t="s">
        <v>18308</v>
      </c>
      <c r="G424" t="s">
        <v>15843</v>
      </c>
      <c r="H424" t="s">
        <v>18307</v>
      </c>
      <c r="J424" s="40">
        <v>0</v>
      </c>
      <c r="K424" s="40">
        <v>3624.54</v>
      </c>
    </row>
    <row r="425" spans="1:11" x14ac:dyDescent="0.35">
      <c r="A425">
        <v>11001</v>
      </c>
      <c r="B425" t="s">
        <v>19</v>
      </c>
      <c r="C425" s="70">
        <v>8726424.7200000007</v>
      </c>
      <c r="D425" s="70">
        <v>2805924.35</v>
      </c>
      <c r="E425" s="71">
        <v>44658</v>
      </c>
      <c r="F425" t="s">
        <v>18192</v>
      </c>
      <c r="G425" t="s">
        <v>15843</v>
      </c>
      <c r="H425" t="s">
        <v>18191</v>
      </c>
      <c r="J425" s="40">
        <v>0</v>
      </c>
      <c r="K425" s="40">
        <v>4559.67</v>
      </c>
    </row>
    <row r="426" spans="1:11" x14ac:dyDescent="0.35">
      <c r="A426">
        <v>11001</v>
      </c>
      <c r="B426" t="s">
        <v>19</v>
      </c>
      <c r="C426" s="70">
        <v>8726424.7200000007</v>
      </c>
      <c r="D426" s="70">
        <v>2805924.35</v>
      </c>
      <c r="E426" s="71">
        <v>44658</v>
      </c>
      <c r="F426" t="s">
        <v>18880</v>
      </c>
      <c r="G426" t="s">
        <v>15843</v>
      </c>
      <c r="H426" t="s">
        <v>18879</v>
      </c>
      <c r="J426" s="40">
        <v>0</v>
      </c>
      <c r="K426" s="40">
        <v>4715.6099999999997</v>
      </c>
    </row>
    <row r="427" spans="1:11" x14ac:dyDescent="0.35">
      <c r="A427">
        <v>11001</v>
      </c>
      <c r="B427" t="s">
        <v>19</v>
      </c>
      <c r="C427" s="70">
        <v>8726424.7200000007</v>
      </c>
      <c r="D427" s="70">
        <v>2805924.35</v>
      </c>
      <c r="E427" s="71">
        <v>44658</v>
      </c>
      <c r="F427" t="s">
        <v>18112</v>
      </c>
      <c r="G427" t="s">
        <v>15843</v>
      </c>
      <c r="H427" t="s">
        <v>18111</v>
      </c>
      <c r="J427" s="40">
        <v>0</v>
      </c>
      <c r="K427" s="40">
        <v>19171.62</v>
      </c>
    </row>
    <row r="428" spans="1:11" x14ac:dyDescent="0.35">
      <c r="A428">
        <v>11001</v>
      </c>
      <c r="B428" t="s">
        <v>19</v>
      </c>
      <c r="C428" s="70">
        <v>8726424.7200000007</v>
      </c>
      <c r="D428" s="70">
        <v>2805924.35</v>
      </c>
      <c r="E428" s="71">
        <v>44661</v>
      </c>
      <c r="F428" t="s">
        <v>17716</v>
      </c>
      <c r="G428" t="s">
        <v>15843</v>
      </c>
      <c r="H428" t="s">
        <v>17715</v>
      </c>
      <c r="J428" s="40">
        <v>0</v>
      </c>
      <c r="K428" s="40">
        <v>6852.71</v>
      </c>
    </row>
    <row r="429" spans="1:11" x14ac:dyDescent="0.35">
      <c r="A429">
        <v>11001</v>
      </c>
      <c r="B429" t="s">
        <v>19</v>
      </c>
      <c r="C429" s="70">
        <v>8726424.7200000007</v>
      </c>
      <c r="D429" s="70">
        <v>2805924.35</v>
      </c>
      <c r="E429" s="71">
        <v>44661</v>
      </c>
      <c r="F429" t="s">
        <v>18823</v>
      </c>
      <c r="G429" t="s">
        <v>15843</v>
      </c>
      <c r="H429" t="s">
        <v>18822</v>
      </c>
      <c r="J429" s="40">
        <v>0</v>
      </c>
      <c r="K429" s="40">
        <v>121799.69</v>
      </c>
    </row>
    <row r="430" spans="1:11" x14ac:dyDescent="0.35">
      <c r="A430">
        <v>11001</v>
      </c>
      <c r="B430" t="s">
        <v>19</v>
      </c>
      <c r="C430" s="70">
        <v>8726424.7200000007</v>
      </c>
      <c r="D430" s="70">
        <v>2805924.35</v>
      </c>
      <c r="E430" s="71">
        <v>44665</v>
      </c>
      <c r="F430" t="s">
        <v>19148</v>
      </c>
      <c r="G430" t="s">
        <v>7116</v>
      </c>
      <c r="H430" t="s">
        <v>19147</v>
      </c>
      <c r="J430" s="40">
        <v>23112.49</v>
      </c>
      <c r="K430" s="40">
        <v>0</v>
      </c>
    </row>
    <row r="431" spans="1:11" x14ac:dyDescent="0.35">
      <c r="A431">
        <v>11001</v>
      </c>
      <c r="B431" t="s">
        <v>19</v>
      </c>
      <c r="C431" s="70">
        <v>8726424.7200000007</v>
      </c>
      <c r="D431" s="70">
        <v>2805924.35</v>
      </c>
      <c r="E431" s="71">
        <v>44665</v>
      </c>
      <c r="F431" t="s">
        <v>7239</v>
      </c>
      <c r="G431" t="s">
        <v>1907</v>
      </c>
      <c r="H431" t="s">
        <v>7238</v>
      </c>
      <c r="J431" s="40">
        <v>0</v>
      </c>
      <c r="K431" s="40">
        <v>2.86</v>
      </c>
    </row>
    <row r="432" spans="1:11" x14ac:dyDescent="0.35">
      <c r="A432">
        <v>11001</v>
      </c>
      <c r="B432" t="s">
        <v>19</v>
      </c>
      <c r="C432" s="70">
        <v>8726424.7200000007</v>
      </c>
      <c r="D432" s="70">
        <v>2805924.35</v>
      </c>
      <c r="E432" s="71">
        <v>44665</v>
      </c>
      <c r="F432" t="s">
        <v>7237</v>
      </c>
      <c r="G432" t="s">
        <v>1907</v>
      </c>
      <c r="H432" t="s">
        <v>7236</v>
      </c>
      <c r="J432" s="40">
        <v>0</v>
      </c>
      <c r="K432" s="40">
        <v>24.36</v>
      </c>
    </row>
    <row r="433" spans="1:11" x14ac:dyDescent="0.35">
      <c r="A433">
        <v>11001</v>
      </c>
      <c r="B433" t="s">
        <v>19</v>
      </c>
      <c r="C433" s="70">
        <v>8726424.7200000007</v>
      </c>
      <c r="D433" s="70">
        <v>2805924.35</v>
      </c>
      <c r="E433" s="71">
        <v>44665</v>
      </c>
      <c r="F433" t="s">
        <v>19743</v>
      </c>
      <c r="G433" t="s">
        <v>1907</v>
      </c>
      <c r="H433" t="s">
        <v>19742</v>
      </c>
      <c r="J433" s="40">
        <v>0</v>
      </c>
      <c r="K433" s="40">
        <v>134927.16</v>
      </c>
    </row>
    <row r="434" spans="1:11" x14ac:dyDescent="0.35">
      <c r="A434">
        <v>11001</v>
      </c>
      <c r="B434" t="s">
        <v>19</v>
      </c>
      <c r="C434" s="70">
        <v>8726424.7200000007</v>
      </c>
      <c r="D434" s="70">
        <v>2805924.35</v>
      </c>
      <c r="E434" s="71">
        <v>44665</v>
      </c>
      <c r="F434" t="s">
        <v>19698</v>
      </c>
      <c r="G434" t="s">
        <v>1907</v>
      </c>
      <c r="H434" t="s">
        <v>2036</v>
      </c>
      <c r="J434" s="40">
        <v>0</v>
      </c>
      <c r="K434" s="40">
        <v>198095.34</v>
      </c>
    </row>
    <row r="435" spans="1:11" x14ac:dyDescent="0.35">
      <c r="A435">
        <v>11001</v>
      </c>
      <c r="B435" t="s">
        <v>19</v>
      </c>
      <c r="C435" s="70">
        <v>8726424.7200000007</v>
      </c>
      <c r="D435" s="70">
        <v>2805924.35</v>
      </c>
      <c r="E435" s="71">
        <v>44675</v>
      </c>
      <c r="F435" t="s">
        <v>18190</v>
      </c>
      <c r="G435" t="s">
        <v>15843</v>
      </c>
      <c r="H435" t="s">
        <v>18189</v>
      </c>
      <c r="J435" s="40">
        <v>0</v>
      </c>
      <c r="K435" s="40">
        <v>691.02</v>
      </c>
    </row>
    <row r="436" spans="1:11" x14ac:dyDescent="0.35">
      <c r="A436">
        <v>11001</v>
      </c>
      <c r="B436" t="s">
        <v>19</v>
      </c>
      <c r="C436" s="70">
        <v>8726424.7200000007</v>
      </c>
      <c r="D436" s="70">
        <v>2805924.35</v>
      </c>
      <c r="E436" s="71">
        <v>44675</v>
      </c>
      <c r="F436" t="s">
        <v>18463</v>
      </c>
      <c r="G436" t="s">
        <v>15843</v>
      </c>
      <c r="H436" t="s">
        <v>2097</v>
      </c>
      <c r="J436" s="40">
        <v>0</v>
      </c>
      <c r="K436" s="40">
        <v>2543.46</v>
      </c>
    </row>
    <row r="437" spans="1:11" x14ac:dyDescent="0.35">
      <c r="A437">
        <v>11001</v>
      </c>
      <c r="B437" t="s">
        <v>19</v>
      </c>
      <c r="C437" s="70">
        <v>8726424.7200000007</v>
      </c>
      <c r="D437" s="70">
        <v>2805924.35</v>
      </c>
      <c r="E437" s="71">
        <v>44675</v>
      </c>
      <c r="F437" t="s">
        <v>18374</v>
      </c>
      <c r="G437" t="s">
        <v>15843</v>
      </c>
      <c r="H437" t="s">
        <v>18373</v>
      </c>
      <c r="J437" s="40">
        <v>0</v>
      </c>
      <c r="K437" s="40">
        <v>6708.73</v>
      </c>
    </row>
    <row r="438" spans="1:11" x14ac:dyDescent="0.35">
      <c r="A438">
        <v>11001</v>
      </c>
      <c r="B438" t="s">
        <v>19</v>
      </c>
      <c r="C438" s="70">
        <v>8726424.7200000007</v>
      </c>
      <c r="D438" s="70">
        <v>2805924.35</v>
      </c>
      <c r="E438" s="71">
        <v>44676</v>
      </c>
      <c r="F438" t="s">
        <v>19843</v>
      </c>
      <c r="G438" t="s">
        <v>1912</v>
      </c>
      <c r="I438" t="s">
        <v>19842</v>
      </c>
      <c r="J438" s="40">
        <v>0</v>
      </c>
      <c r="K438" s="40">
        <v>127.08</v>
      </c>
    </row>
    <row r="439" spans="1:11" x14ac:dyDescent="0.35">
      <c r="A439">
        <v>11001</v>
      </c>
      <c r="B439" t="s">
        <v>19</v>
      </c>
      <c r="C439" s="70">
        <v>8726424.7200000007</v>
      </c>
      <c r="D439" s="70">
        <v>2805924.35</v>
      </c>
      <c r="E439" s="71">
        <v>44676</v>
      </c>
      <c r="F439" t="s">
        <v>19978</v>
      </c>
      <c r="G439" t="s">
        <v>1907</v>
      </c>
      <c r="H439" t="s">
        <v>19977</v>
      </c>
      <c r="J439" s="40">
        <v>1000000</v>
      </c>
      <c r="K439" s="40">
        <v>0</v>
      </c>
    </row>
    <row r="440" spans="1:11" x14ac:dyDescent="0.35">
      <c r="A440">
        <v>11001</v>
      </c>
      <c r="B440" t="s">
        <v>19</v>
      </c>
      <c r="C440" s="70">
        <v>8726424.7200000007</v>
      </c>
      <c r="D440" s="70">
        <v>2805924.35</v>
      </c>
      <c r="E440" s="71">
        <v>44677</v>
      </c>
      <c r="F440" t="s">
        <v>19841</v>
      </c>
      <c r="G440" t="s">
        <v>1912</v>
      </c>
      <c r="I440" t="s">
        <v>19840</v>
      </c>
      <c r="J440" s="40">
        <v>0</v>
      </c>
      <c r="K440" s="40">
        <v>403.92</v>
      </c>
    </row>
    <row r="441" spans="1:11" x14ac:dyDescent="0.35">
      <c r="A441">
        <v>11001</v>
      </c>
      <c r="B441" t="s">
        <v>19</v>
      </c>
      <c r="C441" s="70">
        <v>8726424.7200000007</v>
      </c>
      <c r="D441" s="70">
        <v>2805924.35</v>
      </c>
      <c r="E441" s="71">
        <v>44677</v>
      </c>
      <c r="F441" t="s">
        <v>19839</v>
      </c>
      <c r="G441" t="s">
        <v>1912</v>
      </c>
      <c r="I441" t="s">
        <v>19838</v>
      </c>
      <c r="J441" s="40">
        <v>0</v>
      </c>
      <c r="K441" s="40">
        <v>7173.36</v>
      </c>
    </row>
    <row r="442" spans="1:11" x14ac:dyDescent="0.35">
      <c r="A442">
        <v>11001</v>
      </c>
      <c r="B442" t="s">
        <v>19</v>
      </c>
      <c r="C442" s="70">
        <v>8726424.7200000007</v>
      </c>
      <c r="D442" s="70">
        <v>2805924.35</v>
      </c>
      <c r="E442" s="71">
        <v>44677</v>
      </c>
      <c r="F442" t="s">
        <v>17691</v>
      </c>
      <c r="G442" t="s">
        <v>15843</v>
      </c>
      <c r="H442" t="s">
        <v>17690</v>
      </c>
      <c r="J442" s="40">
        <v>0</v>
      </c>
      <c r="K442" s="40">
        <v>1030.68</v>
      </c>
    </row>
    <row r="443" spans="1:11" x14ac:dyDescent="0.35">
      <c r="A443">
        <v>11001</v>
      </c>
      <c r="B443" t="s">
        <v>19</v>
      </c>
      <c r="C443" s="70">
        <v>8726424.7200000007</v>
      </c>
      <c r="D443" s="70">
        <v>2805924.35</v>
      </c>
      <c r="E443" s="71">
        <v>44678</v>
      </c>
      <c r="F443" t="s">
        <v>2389</v>
      </c>
      <c r="G443" t="s">
        <v>1907</v>
      </c>
      <c r="H443" t="s">
        <v>2379</v>
      </c>
      <c r="J443" s="40">
        <v>493475.92</v>
      </c>
      <c r="K443" s="40">
        <v>0</v>
      </c>
    </row>
    <row r="444" spans="1:11" x14ac:dyDescent="0.35">
      <c r="A444">
        <v>11001</v>
      </c>
      <c r="B444" t="s">
        <v>19</v>
      </c>
      <c r="C444" s="70">
        <v>8726424.7200000007</v>
      </c>
      <c r="D444" s="70">
        <v>2805924.35</v>
      </c>
      <c r="E444" s="71">
        <v>44678</v>
      </c>
      <c r="F444" t="s">
        <v>2388</v>
      </c>
      <c r="G444" t="s">
        <v>1907</v>
      </c>
      <c r="H444" t="s">
        <v>2379</v>
      </c>
      <c r="J444" s="40">
        <v>494678.92</v>
      </c>
      <c r="K444" s="40">
        <v>0</v>
      </c>
    </row>
    <row r="445" spans="1:11" x14ac:dyDescent="0.35">
      <c r="A445">
        <v>11001</v>
      </c>
      <c r="B445" t="s">
        <v>19</v>
      </c>
      <c r="C445" s="70">
        <v>8726424.7200000007</v>
      </c>
      <c r="D445" s="70">
        <v>2805924.35</v>
      </c>
      <c r="E445" s="71">
        <v>44681</v>
      </c>
      <c r="F445" t="s">
        <v>6336</v>
      </c>
      <c r="G445" t="s">
        <v>2247</v>
      </c>
      <c r="J445" s="40">
        <v>0</v>
      </c>
      <c r="K445" s="40">
        <v>197000.45</v>
      </c>
    </row>
    <row r="446" spans="1:11" x14ac:dyDescent="0.35">
      <c r="A446">
        <v>11001</v>
      </c>
      <c r="B446" t="s">
        <v>19</v>
      </c>
      <c r="C446" s="70">
        <v>8726424.7200000007</v>
      </c>
      <c r="D446" s="70">
        <v>2805924.35</v>
      </c>
      <c r="E446" s="71">
        <v>44682</v>
      </c>
      <c r="F446" t="s">
        <v>19597</v>
      </c>
      <c r="G446" t="s">
        <v>1907</v>
      </c>
      <c r="H446" t="s">
        <v>19596</v>
      </c>
      <c r="J446" s="40">
        <v>0</v>
      </c>
      <c r="K446" s="40">
        <v>458270.25</v>
      </c>
    </row>
    <row r="447" spans="1:11" x14ac:dyDescent="0.35">
      <c r="A447">
        <v>11001</v>
      </c>
      <c r="B447" t="s">
        <v>19</v>
      </c>
      <c r="C447" s="70">
        <v>8726424.7200000007</v>
      </c>
      <c r="D447" s="70">
        <v>2805924.35</v>
      </c>
      <c r="E447" s="71">
        <v>44683</v>
      </c>
      <c r="F447" t="s">
        <v>19543</v>
      </c>
      <c r="G447" t="s">
        <v>1907</v>
      </c>
      <c r="H447" t="s">
        <v>19528</v>
      </c>
      <c r="J447" s="40">
        <v>0</v>
      </c>
      <c r="K447" s="40">
        <v>1169.48</v>
      </c>
    </row>
    <row r="448" spans="1:11" x14ac:dyDescent="0.35">
      <c r="A448">
        <v>11001</v>
      </c>
      <c r="B448" t="s">
        <v>19</v>
      </c>
      <c r="C448" s="70">
        <v>8726424.7200000007</v>
      </c>
      <c r="D448" s="70">
        <v>2805924.35</v>
      </c>
      <c r="E448" s="71">
        <v>44683</v>
      </c>
      <c r="F448" t="s">
        <v>19556</v>
      </c>
      <c r="G448" t="s">
        <v>1907</v>
      </c>
      <c r="H448" t="s">
        <v>2061</v>
      </c>
      <c r="J448" s="40">
        <v>0</v>
      </c>
      <c r="K448" s="40">
        <v>5691.39</v>
      </c>
    </row>
    <row r="449" spans="1:11" x14ac:dyDescent="0.35">
      <c r="A449">
        <v>11001</v>
      </c>
      <c r="B449" t="s">
        <v>19</v>
      </c>
      <c r="C449" s="70">
        <v>8726424.7200000007</v>
      </c>
      <c r="D449" s="70">
        <v>2805924.35</v>
      </c>
      <c r="E449" s="71">
        <v>44683</v>
      </c>
      <c r="F449" t="s">
        <v>19500</v>
      </c>
      <c r="G449" t="s">
        <v>1907</v>
      </c>
      <c r="H449" t="s">
        <v>19465</v>
      </c>
      <c r="J449" s="40">
        <v>0</v>
      </c>
      <c r="K449" s="40">
        <v>23809.64</v>
      </c>
    </row>
    <row r="450" spans="1:11" x14ac:dyDescent="0.35">
      <c r="A450">
        <v>11001</v>
      </c>
      <c r="B450" t="s">
        <v>19</v>
      </c>
      <c r="C450" s="70">
        <v>8726424.7200000007</v>
      </c>
      <c r="D450" s="70">
        <v>2805924.35</v>
      </c>
      <c r="E450" s="71">
        <v>44683</v>
      </c>
      <c r="F450" t="s">
        <v>18746</v>
      </c>
      <c r="G450" t="s">
        <v>15843</v>
      </c>
      <c r="H450" t="s">
        <v>18745</v>
      </c>
      <c r="J450" s="40">
        <v>0</v>
      </c>
      <c r="K450" s="40">
        <v>1673.2</v>
      </c>
    </row>
    <row r="451" spans="1:11" x14ac:dyDescent="0.35">
      <c r="A451">
        <v>11001</v>
      </c>
      <c r="B451" t="s">
        <v>19</v>
      </c>
      <c r="C451" s="70">
        <v>8726424.7200000007</v>
      </c>
      <c r="D451" s="70">
        <v>2805924.35</v>
      </c>
      <c r="E451" s="71">
        <v>44683</v>
      </c>
      <c r="F451" t="s">
        <v>17654</v>
      </c>
      <c r="G451" t="s">
        <v>15843</v>
      </c>
      <c r="H451" t="s">
        <v>17653</v>
      </c>
      <c r="J451" s="40">
        <v>0</v>
      </c>
      <c r="K451" s="40">
        <v>1252.98</v>
      </c>
    </row>
    <row r="452" spans="1:11" x14ac:dyDescent="0.35">
      <c r="A452">
        <v>11001</v>
      </c>
      <c r="B452" t="s">
        <v>19</v>
      </c>
      <c r="C452" s="70">
        <v>8726424.7200000007</v>
      </c>
      <c r="D452" s="70">
        <v>2805924.35</v>
      </c>
      <c r="E452" s="71">
        <v>44684</v>
      </c>
      <c r="F452" t="s">
        <v>19595</v>
      </c>
      <c r="G452" t="s">
        <v>1907</v>
      </c>
      <c r="H452" t="s">
        <v>19594</v>
      </c>
      <c r="J452" s="40">
        <v>0</v>
      </c>
      <c r="K452" s="40">
        <v>13461.86</v>
      </c>
    </row>
    <row r="453" spans="1:11" x14ac:dyDescent="0.35">
      <c r="A453">
        <v>11001</v>
      </c>
      <c r="B453" t="s">
        <v>19</v>
      </c>
      <c r="C453" s="70">
        <v>8726424.7200000007</v>
      </c>
      <c r="D453" s="70">
        <v>2805924.35</v>
      </c>
      <c r="E453" s="71">
        <v>44684</v>
      </c>
      <c r="F453" t="s">
        <v>20002</v>
      </c>
      <c r="G453" t="s">
        <v>1907</v>
      </c>
      <c r="H453" t="s">
        <v>20001</v>
      </c>
      <c r="J453" s="40">
        <v>0</v>
      </c>
      <c r="K453" s="40">
        <v>20480.849999999999</v>
      </c>
    </row>
    <row r="454" spans="1:11" x14ac:dyDescent="0.35">
      <c r="A454">
        <v>11001</v>
      </c>
      <c r="B454" t="s">
        <v>19</v>
      </c>
      <c r="C454" s="70">
        <v>8726424.7200000007</v>
      </c>
      <c r="D454" s="70">
        <v>2805924.35</v>
      </c>
      <c r="E454" s="71">
        <v>44685</v>
      </c>
      <c r="F454" t="s">
        <v>19146</v>
      </c>
      <c r="G454" t="s">
        <v>7116</v>
      </c>
      <c r="H454" t="s">
        <v>19145</v>
      </c>
      <c r="J454" s="40">
        <v>205735.14</v>
      </c>
      <c r="K454" s="40">
        <v>0</v>
      </c>
    </row>
    <row r="455" spans="1:11" x14ac:dyDescent="0.35">
      <c r="A455">
        <v>11001</v>
      </c>
      <c r="B455" t="s">
        <v>19</v>
      </c>
      <c r="C455" s="70">
        <v>8726424.7200000007</v>
      </c>
      <c r="D455" s="70">
        <v>2805924.35</v>
      </c>
      <c r="E455" s="71">
        <v>44685</v>
      </c>
      <c r="F455" t="s">
        <v>19976</v>
      </c>
      <c r="G455" t="s">
        <v>1907</v>
      </c>
      <c r="H455" t="s">
        <v>19975</v>
      </c>
      <c r="J455" s="40">
        <v>1000000</v>
      </c>
      <c r="K455" s="40">
        <v>0</v>
      </c>
    </row>
    <row r="456" spans="1:11" x14ac:dyDescent="0.35">
      <c r="A456">
        <v>11001</v>
      </c>
      <c r="B456" t="s">
        <v>19</v>
      </c>
      <c r="C456" s="70">
        <v>8726424.7200000007</v>
      </c>
      <c r="D456" s="70">
        <v>2805924.35</v>
      </c>
      <c r="E456" s="71">
        <v>44687</v>
      </c>
      <c r="F456" t="s">
        <v>15780</v>
      </c>
      <c r="G456" t="s">
        <v>1907</v>
      </c>
      <c r="H456" t="s">
        <v>1934</v>
      </c>
      <c r="J456" s="40">
        <v>4393.3900000000003</v>
      </c>
      <c r="K456" s="40">
        <v>0</v>
      </c>
    </row>
    <row r="457" spans="1:11" x14ac:dyDescent="0.35">
      <c r="A457">
        <v>11001</v>
      </c>
      <c r="B457" t="s">
        <v>19</v>
      </c>
      <c r="C457" s="70">
        <v>8726424.7200000007</v>
      </c>
      <c r="D457" s="70">
        <v>2805924.35</v>
      </c>
      <c r="E457" s="71">
        <v>44687</v>
      </c>
      <c r="F457" t="s">
        <v>19046</v>
      </c>
      <c r="G457" t="s">
        <v>15843</v>
      </c>
      <c r="H457" t="s">
        <v>19045</v>
      </c>
      <c r="J457" s="40">
        <v>0</v>
      </c>
      <c r="K457" s="40">
        <v>6852.59</v>
      </c>
    </row>
    <row r="458" spans="1:11" x14ac:dyDescent="0.35">
      <c r="A458">
        <v>11001</v>
      </c>
      <c r="B458" t="s">
        <v>19</v>
      </c>
      <c r="C458" s="70">
        <v>8726424.7200000007</v>
      </c>
      <c r="D458" s="70">
        <v>2805924.35</v>
      </c>
      <c r="E458" s="71">
        <v>44690</v>
      </c>
      <c r="F458" t="s">
        <v>7378</v>
      </c>
      <c r="G458" t="s">
        <v>1907</v>
      </c>
      <c r="H458" t="s">
        <v>7205</v>
      </c>
      <c r="J458" s="40">
        <v>0</v>
      </c>
      <c r="K458" s="40">
        <v>23.67</v>
      </c>
    </row>
    <row r="459" spans="1:11" x14ac:dyDescent="0.35">
      <c r="A459">
        <v>11001</v>
      </c>
      <c r="B459" t="s">
        <v>19</v>
      </c>
      <c r="C459" s="70">
        <v>8726424.7200000007</v>
      </c>
      <c r="D459" s="70">
        <v>2805924.35</v>
      </c>
      <c r="E459" s="71">
        <v>44690</v>
      </c>
      <c r="F459" t="s">
        <v>7377</v>
      </c>
      <c r="G459" t="s">
        <v>1907</v>
      </c>
      <c r="H459" t="s">
        <v>7205</v>
      </c>
      <c r="J459" s="40">
        <v>0</v>
      </c>
      <c r="K459" s="40">
        <v>-23.67</v>
      </c>
    </row>
    <row r="460" spans="1:11" x14ac:dyDescent="0.35">
      <c r="A460">
        <v>11001</v>
      </c>
      <c r="B460" t="s">
        <v>19</v>
      </c>
      <c r="C460" s="70">
        <v>8726424.7200000007</v>
      </c>
      <c r="D460" s="70">
        <v>2805924.35</v>
      </c>
      <c r="E460" s="71">
        <v>44690</v>
      </c>
      <c r="F460" t="s">
        <v>7206</v>
      </c>
      <c r="G460" t="s">
        <v>1907</v>
      </c>
      <c r="H460" t="s">
        <v>7205</v>
      </c>
      <c r="J460" s="40">
        <v>0</v>
      </c>
      <c r="K460" s="40">
        <v>23.67</v>
      </c>
    </row>
    <row r="461" spans="1:11" x14ac:dyDescent="0.35">
      <c r="A461">
        <v>11001</v>
      </c>
      <c r="B461" t="s">
        <v>19</v>
      </c>
      <c r="C461" s="70">
        <v>8726424.7200000007</v>
      </c>
      <c r="D461" s="70">
        <v>2805924.35</v>
      </c>
      <c r="E461" s="71">
        <v>44690</v>
      </c>
      <c r="F461" t="s">
        <v>19837</v>
      </c>
      <c r="G461" t="s">
        <v>1912</v>
      </c>
      <c r="J461" s="40">
        <v>0</v>
      </c>
      <c r="K461" s="40">
        <v>112.84</v>
      </c>
    </row>
    <row r="462" spans="1:11" x14ac:dyDescent="0.35">
      <c r="A462">
        <v>11001</v>
      </c>
      <c r="B462" t="s">
        <v>19</v>
      </c>
      <c r="C462" s="70">
        <v>8726424.7200000007</v>
      </c>
      <c r="D462" s="70">
        <v>2805924.35</v>
      </c>
      <c r="E462" s="71">
        <v>44690</v>
      </c>
      <c r="F462" t="s">
        <v>15926</v>
      </c>
      <c r="G462" t="s">
        <v>15843</v>
      </c>
      <c r="H462" t="s">
        <v>15925</v>
      </c>
      <c r="J462" s="40">
        <v>0</v>
      </c>
      <c r="K462" s="40">
        <v>87.26</v>
      </c>
    </row>
    <row r="463" spans="1:11" x14ac:dyDescent="0.35">
      <c r="A463">
        <v>11001</v>
      </c>
      <c r="B463" t="s">
        <v>19</v>
      </c>
      <c r="C463" s="70">
        <v>8726424.7200000007</v>
      </c>
      <c r="D463" s="70">
        <v>2805924.35</v>
      </c>
      <c r="E463" s="71">
        <v>44690</v>
      </c>
      <c r="F463" t="s">
        <v>17672</v>
      </c>
      <c r="G463" t="s">
        <v>15843</v>
      </c>
      <c r="H463" t="s">
        <v>17671</v>
      </c>
      <c r="J463" s="40">
        <v>0</v>
      </c>
      <c r="K463" s="40">
        <v>408.38</v>
      </c>
    </row>
    <row r="464" spans="1:11" x14ac:dyDescent="0.35">
      <c r="A464">
        <v>11001</v>
      </c>
      <c r="B464" t="s">
        <v>19</v>
      </c>
      <c r="C464" s="70">
        <v>8726424.7200000007</v>
      </c>
      <c r="D464" s="70">
        <v>2805924.35</v>
      </c>
      <c r="E464" s="71">
        <v>44690</v>
      </c>
      <c r="F464" t="s">
        <v>17927</v>
      </c>
      <c r="G464" t="s">
        <v>15843</v>
      </c>
      <c r="H464" t="s">
        <v>17926</v>
      </c>
      <c r="J464" s="40">
        <v>0</v>
      </c>
      <c r="K464" s="40">
        <v>523.55999999999995</v>
      </c>
    </row>
    <row r="465" spans="1:11" x14ac:dyDescent="0.35">
      <c r="A465">
        <v>11001</v>
      </c>
      <c r="B465" t="s">
        <v>19</v>
      </c>
      <c r="C465" s="70">
        <v>8726424.7200000007</v>
      </c>
      <c r="D465" s="70">
        <v>2805924.35</v>
      </c>
      <c r="E465" s="71">
        <v>44690</v>
      </c>
      <c r="F465" t="s">
        <v>18037</v>
      </c>
      <c r="G465" t="s">
        <v>15843</v>
      </c>
      <c r="H465" t="s">
        <v>18036</v>
      </c>
      <c r="J465" s="40">
        <v>0</v>
      </c>
      <c r="K465" s="40">
        <v>721.35</v>
      </c>
    </row>
    <row r="466" spans="1:11" x14ac:dyDescent="0.35">
      <c r="A466">
        <v>11001</v>
      </c>
      <c r="B466" t="s">
        <v>19</v>
      </c>
      <c r="C466" s="70">
        <v>8726424.7200000007</v>
      </c>
      <c r="D466" s="70">
        <v>2805924.35</v>
      </c>
      <c r="E466" s="71">
        <v>44690</v>
      </c>
      <c r="F466" t="s">
        <v>18974</v>
      </c>
      <c r="G466" t="s">
        <v>15843</v>
      </c>
      <c r="H466" t="s">
        <v>18973</v>
      </c>
      <c r="J466" s="40">
        <v>0</v>
      </c>
      <c r="K466" s="40">
        <v>1020.94</v>
      </c>
    </row>
    <row r="467" spans="1:11" x14ac:dyDescent="0.35">
      <c r="A467">
        <v>11001</v>
      </c>
      <c r="B467" t="s">
        <v>19</v>
      </c>
      <c r="C467" s="70">
        <v>8726424.7200000007</v>
      </c>
      <c r="D467" s="70">
        <v>2805924.35</v>
      </c>
      <c r="E467" s="71">
        <v>44690</v>
      </c>
      <c r="F467" t="s">
        <v>18705</v>
      </c>
      <c r="G467" t="s">
        <v>15843</v>
      </c>
      <c r="H467" t="s">
        <v>18704</v>
      </c>
      <c r="J467" s="40">
        <v>0</v>
      </c>
      <c r="K467" s="40">
        <v>1925.79</v>
      </c>
    </row>
    <row r="468" spans="1:11" x14ac:dyDescent="0.35">
      <c r="A468">
        <v>11001</v>
      </c>
      <c r="B468" t="s">
        <v>19</v>
      </c>
      <c r="C468" s="70">
        <v>8726424.7200000007</v>
      </c>
      <c r="D468" s="70">
        <v>2805924.35</v>
      </c>
      <c r="E468" s="71">
        <v>44690</v>
      </c>
      <c r="F468" t="s">
        <v>18462</v>
      </c>
      <c r="G468" t="s">
        <v>15843</v>
      </c>
      <c r="H468" t="s">
        <v>18461</v>
      </c>
      <c r="J468" s="40">
        <v>0</v>
      </c>
      <c r="K468" s="40">
        <v>2348.0300000000002</v>
      </c>
    </row>
    <row r="469" spans="1:11" x14ac:dyDescent="0.35">
      <c r="A469">
        <v>11001</v>
      </c>
      <c r="B469" t="s">
        <v>19</v>
      </c>
      <c r="C469" s="70">
        <v>8726424.7200000007</v>
      </c>
      <c r="D469" s="70">
        <v>2805924.35</v>
      </c>
      <c r="E469" s="71">
        <v>44690</v>
      </c>
      <c r="F469" t="s">
        <v>18306</v>
      </c>
      <c r="G469" t="s">
        <v>15843</v>
      </c>
      <c r="H469" t="s">
        <v>18305</v>
      </c>
      <c r="J469" s="40">
        <v>0</v>
      </c>
      <c r="K469" s="40">
        <v>3403.14</v>
      </c>
    </row>
    <row r="470" spans="1:11" x14ac:dyDescent="0.35">
      <c r="A470">
        <v>11001</v>
      </c>
      <c r="B470" t="s">
        <v>19</v>
      </c>
      <c r="C470" s="70">
        <v>8726424.7200000007</v>
      </c>
      <c r="D470" s="70">
        <v>2805924.35</v>
      </c>
      <c r="E470" s="71">
        <v>44690</v>
      </c>
      <c r="F470" t="s">
        <v>18188</v>
      </c>
      <c r="G470" t="s">
        <v>15843</v>
      </c>
      <c r="H470" t="s">
        <v>18187</v>
      </c>
      <c r="J470" s="40">
        <v>0</v>
      </c>
      <c r="K470" s="40">
        <v>4281.1499999999996</v>
      </c>
    </row>
    <row r="471" spans="1:11" x14ac:dyDescent="0.35">
      <c r="A471">
        <v>11001</v>
      </c>
      <c r="B471" t="s">
        <v>19</v>
      </c>
      <c r="C471" s="70">
        <v>8726424.7200000007</v>
      </c>
      <c r="D471" s="70">
        <v>2805924.35</v>
      </c>
      <c r="E471" s="71">
        <v>44690</v>
      </c>
      <c r="F471" t="s">
        <v>18878</v>
      </c>
      <c r="G471" t="s">
        <v>15843</v>
      </c>
      <c r="H471" t="s">
        <v>18877</v>
      </c>
      <c r="J471" s="40">
        <v>0</v>
      </c>
      <c r="K471" s="40">
        <v>4379.87</v>
      </c>
    </row>
    <row r="472" spans="1:11" x14ac:dyDescent="0.35">
      <c r="A472">
        <v>11001</v>
      </c>
      <c r="B472" t="s">
        <v>19</v>
      </c>
      <c r="C472" s="70">
        <v>8726424.7200000007</v>
      </c>
      <c r="D472" s="70">
        <v>2805924.35</v>
      </c>
      <c r="E472" s="71">
        <v>44690</v>
      </c>
      <c r="F472" t="s">
        <v>18152</v>
      </c>
      <c r="G472" t="s">
        <v>15843</v>
      </c>
      <c r="H472" t="s">
        <v>18151</v>
      </c>
      <c r="J472" s="40">
        <v>0</v>
      </c>
      <c r="K472" s="40">
        <v>5019.78</v>
      </c>
    </row>
    <row r="473" spans="1:11" x14ac:dyDescent="0.35">
      <c r="A473">
        <v>11001</v>
      </c>
      <c r="B473" t="s">
        <v>19</v>
      </c>
      <c r="C473" s="70">
        <v>8726424.7200000007</v>
      </c>
      <c r="D473" s="70">
        <v>2805924.35</v>
      </c>
      <c r="E473" s="71">
        <v>44690</v>
      </c>
      <c r="F473" t="s">
        <v>17667</v>
      </c>
      <c r="G473" t="s">
        <v>15843</v>
      </c>
      <c r="H473" t="s">
        <v>17666</v>
      </c>
      <c r="J473" s="40">
        <v>0</v>
      </c>
      <c r="K473" s="40">
        <v>7632.93</v>
      </c>
    </row>
    <row r="474" spans="1:11" x14ac:dyDescent="0.35">
      <c r="A474">
        <v>11001</v>
      </c>
      <c r="B474" t="s">
        <v>19</v>
      </c>
      <c r="C474" s="70">
        <v>8726424.7200000007</v>
      </c>
      <c r="D474" s="70">
        <v>2805924.35</v>
      </c>
      <c r="E474" s="71">
        <v>44690</v>
      </c>
      <c r="F474" t="s">
        <v>18804</v>
      </c>
      <c r="G474" t="s">
        <v>15843</v>
      </c>
      <c r="H474" t="s">
        <v>18803</v>
      </c>
      <c r="J474" s="40">
        <v>0</v>
      </c>
      <c r="K474" s="40">
        <v>9460.15</v>
      </c>
    </row>
    <row r="475" spans="1:11" x14ac:dyDescent="0.35">
      <c r="A475">
        <v>11001</v>
      </c>
      <c r="B475" t="s">
        <v>19</v>
      </c>
      <c r="C475" s="70">
        <v>8726424.7200000007</v>
      </c>
      <c r="D475" s="70">
        <v>2805924.35</v>
      </c>
      <c r="E475" s="71">
        <v>44690</v>
      </c>
      <c r="F475" t="s">
        <v>18110</v>
      </c>
      <c r="G475" t="s">
        <v>15843</v>
      </c>
      <c r="H475" t="s">
        <v>18109</v>
      </c>
      <c r="J475" s="40">
        <v>0</v>
      </c>
      <c r="K475" s="40">
        <v>18257.419999999998</v>
      </c>
    </row>
    <row r="476" spans="1:11" x14ac:dyDescent="0.35">
      <c r="A476">
        <v>11001</v>
      </c>
      <c r="B476" t="s">
        <v>19</v>
      </c>
      <c r="C476" s="70">
        <v>8726424.7200000007</v>
      </c>
      <c r="D476" s="70">
        <v>2805924.35</v>
      </c>
      <c r="E476" s="71">
        <v>44690</v>
      </c>
      <c r="F476" t="s">
        <v>15924</v>
      </c>
      <c r="G476" t="s">
        <v>15843</v>
      </c>
      <c r="H476" t="s">
        <v>15923</v>
      </c>
      <c r="J476" s="40">
        <v>0</v>
      </c>
      <c r="K476" s="40">
        <v>-87.26</v>
      </c>
    </row>
    <row r="477" spans="1:11" x14ac:dyDescent="0.35">
      <c r="A477">
        <v>11001</v>
      </c>
      <c r="B477" t="s">
        <v>19</v>
      </c>
      <c r="C477" s="70">
        <v>8726424.7200000007</v>
      </c>
      <c r="D477" s="70">
        <v>2805924.35</v>
      </c>
      <c r="E477" s="71">
        <v>44690</v>
      </c>
      <c r="F477" t="s">
        <v>16923</v>
      </c>
      <c r="G477" t="s">
        <v>15843</v>
      </c>
      <c r="H477" t="s">
        <v>16922</v>
      </c>
      <c r="J477" s="40">
        <v>0</v>
      </c>
      <c r="K477" s="40">
        <v>87.26</v>
      </c>
    </row>
    <row r="478" spans="1:11" x14ac:dyDescent="0.35">
      <c r="A478">
        <v>11001</v>
      </c>
      <c r="B478" t="s">
        <v>19</v>
      </c>
      <c r="C478" s="70">
        <v>8726424.7200000007</v>
      </c>
      <c r="D478" s="70">
        <v>2805924.35</v>
      </c>
      <c r="E478" s="71">
        <v>44690</v>
      </c>
      <c r="F478" t="s">
        <v>19836</v>
      </c>
      <c r="G478" t="s">
        <v>1912</v>
      </c>
      <c r="J478" s="40">
        <v>0</v>
      </c>
      <c r="K478" s="40">
        <v>-112.84</v>
      </c>
    </row>
    <row r="479" spans="1:11" x14ac:dyDescent="0.35">
      <c r="A479">
        <v>11001</v>
      </c>
      <c r="B479" t="s">
        <v>19</v>
      </c>
      <c r="C479" s="70">
        <v>8726424.7200000007</v>
      </c>
      <c r="D479" s="70">
        <v>2805924.35</v>
      </c>
      <c r="E479" s="71">
        <v>44690</v>
      </c>
      <c r="F479" t="s">
        <v>19835</v>
      </c>
      <c r="G479" t="s">
        <v>1912</v>
      </c>
      <c r="I479" t="s">
        <v>19834</v>
      </c>
      <c r="J479" s="40">
        <v>0</v>
      </c>
      <c r="K479" s="40">
        <v>89.15</v>
      </c>
    </row>
    <row r="480" spans="1:11" x14ac:dyDescent="0.35">
      <c r="A480">
        <v>11001</v>
      </c>
      <c r="B480" t="s">
        <v>19</v>
      </c>
      <c r="C480" s="70">
        <v>8726424.7200000007</v>
      </c>
      <c r="D480" s="70">
        <v>2805924.35</v>
      </c>
      <c r="E480" s="71">
        <v>44690</v>
      </c>
      <c r="F480" t="s">
        <v>7198</v>
      </c>
      <c r="G480" t="s">
        <v>1907</v>
      </c>
      <c r="H480" t="s">
        <v>7197</v>
      </c>
      <c r="J480" s="40">
        <v>0</v>
      </c>
      <c r="K480" s="40">
        <v>23.69</v>
      </c>
    </row>
    <row r="481" spans="1:11" x14ac:dyDescent="0.35">
      <c r="A481">
        <v>11001</v>
      </c>
      <c r="B481" t="s">
        <v>19</v>
      </c>
      <c r="C481" s="70">
        <v>8726424.7200000007</v>
      </c>
      <c r="D481" s="70">
        <v>2805924.35</v>
      </c>
      <c r="E481" s="71">
        <v>44691</v>
      </c>
      <c r="F481" t="s">
        <v>15710</v>
      </c>
      <c r="G481" t="s">
        <v>1907</v>
      </c>
      <c r="H481" t="s">
        <v>15709</v>
      </c>
      <c r="J481" s="40">
        <v>0</v>
      </c>
      <c r="K481" s="40">
        <v>169855.77</v>
      </c>
    </row>
    <row r="482" spans="1:11" x14ac:dyDescent="0.35">
      <c r="A482">
        <v>11001</v>
      </c>
      <c r="B482" t="s">
        <v>19</v>
      </c>
      <c r="C482" s="70">
        <v>8726424.7200000007</v>
      </c>
      <c r="D482" s="70">
        <v>2805924.35</v>
      </c>
      <c r="E482" s="71">
        <v>44694</v>
      </c>
      <c r="F482" t="s">
        <v>19741</v>
      </c>
      <c r="G482" t="s">
        <v>1907</v>
      </c>
      <c r="H482" t="s">
        <v>19738</v>
      </c>
      <c r="J482" s="40">
        <v>0</v>
      </c>
      <c r="K482" s="40">
        <v>12563.89</v>
      </c>
    </row>
    <row r="483" spans="1:11" x14ac:dyDescent="0.35">
      <c r="A483">
        <v>11001</v>
      </c>
      <c r="B483" t="s">
        <v>19</v>
      </c>
      <c r="C483" s="70">
        <v>8726424.7200000007</v>
      </c>
      <c r="D483" s="70">
        <v>2805924.35</v>
      </c>
      <c r="E483" s="71">
        <v>44694</v>
      </c>
      <c r="F483" t="s">
        <v>19740</v>
      </c>
      <c r="G483" t="s">
        <v>1907</v>
      </c>
      <c r="H483" t="s">
        <v>19738</v>
      </c>
      <c r="J483" s="40">
        <v>0</v>
      </c>
      <c r="K483" s="40">
        <v>117.23</v>
      </c>
    </row>
    <row r="484" spans="1:11" x14ac:dyDescent="0.35">
      <c r="A484">
        <v>11001</v>
      </c>
      <c r="B484" t="s">
        <v>19</v>
      </c>
      <c r="C484" s="70">
        <v>8726424.7200000007</v>
      </c>
      <c r="D484" s="70">
        <v>2805924.35</v>
      </c>
      <c r="E484" s="71">
        <v>44694</v>
      </c>
      <c r="F484" t="s">
        <v>19739</v>
      </c>
      <c r="G484" t="s">
        <v>1907</v>
      </c>
      <c r="H484" t="s">
        <v>19738</v>
      </c>
      <c r="J484" s="40">
        <v>0</v>
      </c>
      <c r="K484" s="40">
        <v>123591.44</v>
      </c>
    </row>
    <row r="485" spans="1:11" x14ac:dyDescent="0.35">
      <c r="A485">
        <v>11001</v>
      </c>
      <c r="B485" t="s">
        <v>19</v>
      </c>
      <c r="C485" s="70">
        <v>8726424.7200000007</v>
      </c>
      <c r="D485" s="70">
        <v>2805924.35</v>
      </c>
      <c r="E485" s="71">
        <v>44694</v>
      </c>
      <c r="F485" t="s">
        <v>19697</v>
      </c>
      <c r="G485" t="s">
        <v>1907</v>
      </c>
      <c r="H485" t="s">
        <v>19696</v>
      </c>
      <c r="J485" s="40">
        <v>0</v>
      </c>
      <c r="K485" s="40">
        <v>231802.46</v>
      </c>
    </row>
    <row r="486" spans="1:11" x14ac:dyDescent="0.35">
      <c r="A486">
        <v>11001</v>
      </c>
      <c r="B486" t="s">
        <v>19</v>
      </c>
      <c r="C486" s="70">
        <v>8726424.7200000007</v>
      </c>
      <c r="D486" s="70">
        <v>2805924.35</v>
      </c>
      <c r="E486" s="71">
        <v>44696</v>
      </c>
      <c r="F486" t="s">
        <v>18270</v>
      </c>
      <c r="G486" t="s">
        <v>15843</v>
      </c>
      <c r="H486" t="s">
        <v>18269</v>
      </c>
      <c r="J486" s="40">
        <v>0</v>
      </c>
      <c r="K486" s="40">
        <v>1722.08</v>
      </c>
    </row>
    <row r="487" spans="1:11" x14ac:dyDescent="0.35">
      <c r="A487">
        <v>11001</v>
      </c>
      <c r="B487" t="s">
        <v>19</v>
      </c>
      <c r="C487" s="70">
        <v>8726424.7200000007</v>
      </c>
      <c r="D487" s="70">
        <v>2805924.35</v>
      </c>
      <c r="E487" s="71">
        <v>44696</v>
      </c>
      <c r="F487" t="s">
        <v>17843</v>
      </c>
      <c r="G487" t="s">
        <v>15843</v>
      </c>
      <c r="H487" t="s">
        <v>17842</v>
      </c>
      <c r="J487" s="40">
        <v>0</v>
      </c>
      <c r="K487" s="40">
        <v>3231.42</v>
      </c>
    </row>
    <row r="488" spans="1:11" x14ac:dyDescent="0.35">
      <c r="A488">
        <v>11001</v>
      </c>
      <c r="B488" t="s">
        <v>19</v>
      </c>
      <c r="C488" s="70">
        <v>8726424.7200000007</v>
      </c>
      <c r="D488" s="70">
        <v>2805924.35</v>
      </c>
      <c r="E488" s="71">
        <v>44696</v>
      </c>
      <c r="F488" t="s">
        <v>18606</v>
      </c>
      <c r="G488" t="s">
        <v>15843</v>
      </c>
      <c r="H488" t="s">
        <v>18605</v>
      </c>
      <c r="J488" s="40">
        <v>0</v>
      </c>
      <c r="K488" s="40">
        <v>4620.68</v>
      </c>
    </row>
    <row r="489" spans="1:11" x14ac:dyDescent="0.35">
      <c r="A489">
        <v>11001</v>
      </c>
      <c r="B489" t="s">
        <v>19</v>
      </c>
      <c r="C489" s="70">
        <v>8726424.7200000007</v>
      </c>
      <c r="D489" s="70">
        <v>2805924.35</v>
      </c>
      <c r="E489" s="71">
        <v>44696</v>
      </c>
      <c r="F489" t="s">
        <v>2082</v>
      </c>
      <c r="G489" t="s">
        <v>1907</v>
      </c>
      <c r="H489" t="s">
        <v>2081</v>
      </c>
      <c r="J489" s="40">
        <v>0</v>
      </c>
      <c r="K489" s="40">
        <v>0.59</v>
      </c>
    </row>
    <row r="490" spans="1:11" x14ac:dyDescent="0.35">
      <c r="A490">
        <v>11001</v>
      </c>
      <c r="B490" t="s">
        <v>19</v>
      </c>
      <c r="C490" s="70">
        <v>8726424.7200000007</v>
      </c>
      <c r="D490" s="70">
        <v>2805924.35</v>
      </c>
      <c r="E490" s="71">
        <v>44697</v>
      </c>
      <c r="F490" t="s">
        <v>19833</v>
      </c>
      <c r="G490" t="s">
        <v>1912</v>
      </c>
      <c r="J490" s="40">
        <v>0</v>
      </c>
      <c r="K490" s="40">
        <v>456.79</v>
      </c>
    </row>
    <row r="491" spans="1:11" x14ac:dyDescent="0.35">
      <c r="A491">
        <v>11001</v>
      </c>
      <c r="B491" t="s">
        <v>19</v>
      </c>
      <c r="C491" s="70">
        <v>8726424.7200000007</v>
      </c>
      <c r="D491" s="70">
        <v>2805924.35</v>
      </c>
      <c r="E491" s="71">
        <v>44697</v>
      </c>
      <c r="F491" t="s">
        <v>19832</v>
      </c>
      <c r="G491" t="s">
        <v>1912</v>
      </c>
      <c r="J491" s="40">
        <v>0</v>
      </c>
      <c r="K491" s="40">
        <v>-456.79</v>
      </c>
    </row>
    <row r="492" spans="1:11" x14ac:dyDescent="0.35">
      <c r="A492">
        <v>11001</v>
      </c>
      <c r="B492" t="s">
        <v>19</v>
      </c>
      <c r="C492" s="70">
        <v>8726424.7200000007</v>
      </c>
      <c r="D492" s="70">
        <v>2805924.35</v>
      </c>
      <c r="E492" s="71">
        <v>44697</v>
      </c>
      <c r="F492" t="s">
        <v>19831</v>
      </c>
      <c r="G492" t="s">
        <v>1912</v>
      </c>
      <c r="I492" t="s">
        <v>19830</v>
      </c>
      <c r="J492" s="40">
        <v>0</v>
      </c>
      <c r="K492" s="40">
        <v>456.79</v>
      </c>
    </row>
    <row r="493" spans="1:11" x14ac:dyDescent="0.35">
      <c r="A493">
        <v>11001</v>
      </c>
      <c r="B493" t="s">
        <v>19</v>
      </c>
      <c r="C493" s="70">
        <v>8726424.7200000007</v>
      </c>
      <c r="D493" s="70">
        <v>2805924.35</v>
      </c>
      <c r="E493" s="71">
        <v>44699</v>
      </c>
      <c r="F493" t="s">
        <v>16983</v>
      </c>
      <c r="G493" t="s">
        <v>15843</v>
      </c>
      <c r="H493" t="s">
        <v>16982</v>
      </c>
      <c r="J493" s="40">
        <v>0</v>
      </c>
      <c r="K493" s="40">
        <v>1342.87</v>
      </c>
    </row>
    <row r="494" spans="1:11" x14ac:dyDescent="0.35">
      <c r="A494">
        <v>11001</v>
      </c>
      <c r="B494" t="s">
        <v>19</v>
      </c>
      <c r="C494" s="70">
        <v>8726424.7200000007</v>
      </c>
      <c r="D494" s="70">
        <v>2805924.35</v>
      </c>
      <c r="E494" s="71">
        <v>44699</v>
      </c>
      <c r="F494" t="s">
        <v>18703</v>
      </c>
      <c r="G494" t="s">
        <v>15843</v>
      </c>
      <c r="H494" t="s">
        <v>18702</v>
      </c>
      <c r="J494" s="40">
        <v>0</v>
      </c>
      <c r="K494" s="40">
        <v>2683.05</v>
      </c>
    </row>
    <row r="495" spans="1:11" x14ac:dyDescent="0.35">
      <c r="A495">
        <v>11001</v>
      </c>
      <c r="B495" t="s">
        <v>19</v>
      </c>
      <c r="C495" s="70">
        <v>8726424.7200000007</v>
      </c>
      <c r="D495" s="70">
        <v>2805924.35</v>
      </c>
      <c r="E495" s="71">
        <v>44699</v>
      </c>
      <c r="F495" t="s">
        <v>18918</v>
      </c>
      <c r="G495" t="s">
        <v>15843</v>
      </c>
      <c r="H495" t="s">
        <v>18917</v>
      </c>
      <c r="J495" s="40">
        <v>0</v>
      </c>
      <c r="K495" s="40">
        <v>4355.1000000000004</v>
      </c>
    </row>
    <row r="496" spans="1:11" x14ac:dyDescent="0.35">
      <c r="A496">
        <v>11001</v>
      </c>
      <c r="B496" t="s">
        <v>19</v>
      </c>
      <c r="C496" s="70">
        <v>8726424.7200000007</v>
      </c>
      <c r="D496" s="70">
        <v>2805924.35</v>
      </c>
      <c r="E496" s="71">
        <v>44699</v>
      </c>
      <c r="F496" t="s">
        <v>17034</v>
      </c>
      <c r="G496" t="s">
        <v>15843</v>
      </c>
      <c r="H496" t="s">
        <v>17033</v>
      </c>
      <c r="J496" s="40">
        <v>0</v>
      </c>
      <c r="K496" s="40">
        <v>5535</v>
      </c>
    </row>
    <row r="497" spans="1:11" x14ac:dyDescent="0.35">
      <c r="A497">
        <v>11001</v>
      </c>
      <c r="B497" t="s">
        <v>19</v>
      </c>
      <c r="C497" s="70">
        <v>8726424.7200000007</v>
      </c>
      <c r="D497" s="70">
        <v>2805924.35</v>
      </c>
      <c r="E497" s="71">
        <v>44700</v>
      </c>
      <c r="F497" t="s">
        <v>17948</v>
      </c>
      <c r="G497" t="s">
        <v>15843</v>
      </c>
      <c r="H497" t="s">
        <v>17947</v>
      </c>
      <c r="J497" s="40">
        <v>0</v>
      </c>
      <c r="K497" s="40">
        <v>4598.57</v>
      </c>
    </row>
    <row r="498" spans="1:11" x14ac:dyDescent="0.35">
      <c r="A498">
        <v>11001</v>
      </c>
      <c r="B498" t="s">
        <v>19</v>
      </c>
      <c r="C498" s="70">
        <v>8726424.7200000007</v>
      </c>
      <c r="D498" s="70">
        <v>2805924.35</v>
      </c>
      <c r="E498" s="71">
        <v>44700</v>
      </c>
      <c r="F498" t="s">
        <v>18369</v>
      </c>
      <c r="G498" t="s">
        <v>15843</v>
      </c>
      <c r="H498" t="s">
        <v>18368</v>
      </c>
      <c r="J498" s="40">
        <v>0</v>
      </c>
      <c r="K498" s="40">
        <v>51887.64</v>
      </c>
    </row>
    <row r="499" spans="1:11" x14ac:dyDescent="0.35">
      <c r="A499">
        <v>11001</v>
      </c>
      <c r="B499" t="s">
        <v>19</v>
      </c>
      <c r="C499" s="70">
        <v>8726424.7200000007</v>
      </c>
      <c r="D499" s="70">
        <v>2805924.35</v>
      </c>
      <c r="E499" s="71">
        <v>44703</v>
      </c>
      <c r="F499" t="s">
        <v>16978</v>
      </c>
      <c r="G499" t="s">
        <v>15843</v>
      </c>
      <c r="H499" t="s">
        <v>16977</v>
      </c>
      <c r="J499" s="40">
        <v>0</v>
      </c>
      <c r="K499" s="40">
        <v>628.16</v>
      </c>
    </row>
    <row r="500" spans="1:11" x14ac:dyDescent="0.35">
      <c r="A500">
        <v>11001</v>
      </c>
      <c r="B500" t="s">
        <v>19</v>
      </c>
      <c r="C500" s="70">
        <v>8726424.7200000007</v>
      </c>
      <c r="D500" s="70">
        <v>2805924.35</v>
      </c>
      <c r="E500" s="71">
        <v>44706</v>
      </c>
      <c r="F500" t="s">
        <v>17665</v>
      </c>
      <c r="G500" t="s">
        <v>15843</v>
      </c>
      <c r="H500" t="s">
        <v>17664</v>
      </c>
      <c r="J500" s="40">
        <v>0</v>
      </c>
      <c r="K500" s="40">
        <v>174.16</v>
      </c>
    </row>
    <row r="501" spans="1:11" x14ac:dyDescent="0.35">
      <c r="A501">
        <v>11001</v>
      </c>
      <c r="B501" t="s">
        <v>19</v>
      </c>
      <c r="C501" s="70">
        <v>8726424.7200000007</v>
      </c>
      <c r="D501" s="70">
        <v>2805924.35</v>
      </c>
      <c r="E501" s="71">
        <v>44706</v>
      </c>
      <c r="F501" t="s">
        <v>17663</v>
      </c>
      <c r="G501" t="s">
        <v>15843</v>
      </c>
      <c r="H501" t="s">
        <v>17662</v>
      </c>
      <c r="J501" s="40">
        <v>0</v>
      </c>
      <c r="K501" s="40">
        <v>201.4</v>
      </c>
    </row>
    <row r="502" spans="1:11" x14ac:dyDescent="0.35">
      <c r="A502">
        <v>11001</v>
      </c>
      <c r="B502" t="s">
        <v>19</v>
      </c>
      <c r="C502" s="70">
        <v>8726424.7200000007</v>
      </c>
      <c r="D502" s="70">
        <v>2805924.35</v>
      </c>
      <c r="E502" s="71">
        <v>44706</v>
      </c>
      <c r="F502" t="s">
        <v>17661</v>
      </c>
      <c r="G502" t="s">
        <v>15843</v>
      </c>
      <c r="H502" t="s">
        <v>17660</v>
      </c>
      <c r="J502" s="40">
        <v>0</v>
      </c>
      <c r="K502" s="40">
        <v>876.15</v>
      </c>
    </row>
    <row r="503" spans="1:11" x14ac:dyDescent="0.35">
      <c r="A503">
        <v>11001</v>
      </c>
      <c r="B503" t="s">
        <v>19</v>
      </c>
      <c r="C503" s="70">
        <v>8726424.7200000007</v>
      </c>
      <c r="D503" s="70">
        <v>2805924.35</v>
      </c>
      <c r="E503" s="71">
        <v>44706</v>
      </c>
      <c r="F503" t="s">
        <v>18802</v>
      </c>
      <c r="G503" t="s">
        <v>15843</v>
      </c>
      <c r="H503" t="s">
        <v>18801</v>
      </c>
      <c r="J503" s="40">
        <v>0</v>
      </c>
      <c r="K503" s="40">
        <v>12017.86</v>
      </c>
    </row>
    <row r="504" spans="1:11" x14ac:dyDescent="0.35">
      <c r="A504">
        <v>11001</v>
      </c>
      <c r="B504" t="s">
        <v>19</v>
      </c>
      <c r="C504" s="70">
        <v>8726424.7200000007</v>
      </c>
      <c r="D504" s="70">
        <v>2805924.35</v>
      </c>
      <c r="E504" s="71">
        <v>44706</v>
      </c>
      <c r="F504" t="s">
        <v>18068</v>
      </c>
      <c r="G504" t="s">
        <v>15843</v>
      </c>
      <c r="H504" t="s">
        <v>18067</v>
      </c>
      <c r="J504" s="40">
        <v>0</v>
      </c>
      <c r="K504" s="40">
        <v>29607.03</v>
      </c>
    </row>
    <row r="505" spans="1:11" x14ac:dyDescent="0.35">
      <c r="A505">
        <v>11001</v>
      </c>
      <c r="B505" t="s">
        <v>19</v>
      </c>
      <c r="C505" s="70">
        <v>8726424.7200000007</v>
      </c>
      <c r="D505" s="70">
        <v>2805924.35</v>
      </c>
      <c r="E505" s="71">
        <v>44707</v>
      </c>
      <c r="F505" t="s">
        <v>3296</v>
      </c>
      <c r="G505" t="s">
        <v>1907</v>
      </c>
      <c r="H505" t="s">
        <v>3294</v>
      </c>
      <c r="J505" s="40">
        <v>8338.69</v>
      </c>
      <c r="K505" s="40">
        <v>0</v>
      </c>
    </row>
    <row r="506" spans="1:11" x14ac:dyDescent="0.35">
      <c r="A506">
        <v>11001</v>
      </c>
      <c r="B506" t="s">
        <v>19</v>
      </c>
      <c r="C506" s="70">
        <v>8726424.7200000007</v>
      </c>
      <c r="D506" s="70">
        <v>2805924.35</v>
      </c>
      <c r="E506" s="71">
        <v>44707</v>
      </c>
      <c r="F506" t="s">
        <v>19457</v>
      </c>
      <c r="G506" t="s">
        <v>1907</v>
      </c>
      <c r="H506" t="s">
        <v>19406</v>
      </c>
      <c r="J506" s="40">
        <v>0</v>
      </c>
      <c r="K506" s="40">
        <v>702.73</v>
      </c>
    </row>
    <row r="507" spans="1:11" x14ac:dyDescent="0.35">
      <c r="A507">
        <v>11001</v>
      </c>
      <c r="B507" t="s">
        <v>19</v>
      </c>
      <c r="C507" s="70">
        <v>8726424.7200000007</v>
      </c>
      <c r="D507" s="70">
        <v>2805924.35</v>
      </c>
      <c r="E507" s="71">
        <v>44707</v>
      </c>
      <c r="F507" t="s">
        <v>19431</v>
      </c>
      <c r="G507" t="s">
        <v>1907</v>
      </c>
      <c r="H507" t="s">
        <v>19318</v>
      </c>
      <c r="J507" s="40">
        <v>0</v>
      </c>
      <c r="K507" s="40">
        <v>18.25</v>
      </c>
    </row>
    <row r="508" spans="1:11" x14ac:dyDescent="0.35">
      <c r="A508">
        <v>11001</v>
      </c>
      <c r="B508" t="s">
        <v>19</v>
      </c>
      <c r="C508" s="70">
        <v>8726424.7200000007</v>
      </c>
      <c r="D508" s="70">
        <v>2805924.35</v>
      </c>
      <c r="E508" s="71">
        <v>44708</v>
      </c>
      <c r="F508" t="s">
        <v>19555</v>
      </c>
      <c r="G508" t="s">
        <v>1907</v>
      </c>
      <c r="H508" t="s">
        <v>2061</v>
      </c>
      <c r="J508" s="40">
        <v>0</v>
      </c>
      <c r="K508" s="40">
        <v>2956.11</v>
      </c>
    </row>
    <row r="509" spans="1:11" x14ac:dyDescent="0.35">
      <c r="A509">
        <v>11001</v>
      </c>
      <c r="B509" t="s">
        <v>19</v>
      </c>
      <c r="C509" s="70">
        <v>8726424.7200000007</v>
      </c>
      <c r="D509" s="70">
        <v>2805924.35</v>
      </c>
      <c r="E509" s="71">
        <v>44710</v>
      </c>
      <c r="F509" t="s">
        <v>19499</v>
      </c>
      <c r="G509" t="s">
        <v>1907</v>
      </c>
      <c r="H509" t="s">
        <v>19465</v>
      </c>
      <c r="J509" s="40">
        <v>0</v>
      </c>
      <c r="K509" s="40">
        <v>12801.85</v>
      </c>
    </row>
    <row r="510" spans="1:11" x14ac:dyDescent="0.35">
      <c r="A510">
        <v>11001</v>
      </c>
      <c r="B510" t="s">
        <v>19</v>
      </c>
      <c r="C510" s="70">
        <v>8726424.7200000007</v>
      </c>
      <c r="D510" s="70">
        <v>2805924.35</v>
      </c>
      <c r="E510" s="71">
        <v>44710</v>
      </c>
      <c r="F510" t="s">
        <v>19498</v>
      </c>
      <c r="G510" t="s">
        <v>1907</v>
      </c>
      <c r="H510" t="s">
        <v>19465</v>
      </c>
      <c r="J510" s="40">
        <v>0</v>
      </c>
      <c r="K510" s="40">
        <v>11.92</v>
      </c>
    </row>
    <row r="511" spans="1:11" x14ac:dyDescent="0.35">
      <c r="A511">
        <v>11001</v>
      </c>
      <c r="B511" t="s">
        <v>19</v>
      </c>
      <c r="C511" s="70">
        <v>8726424.7200000007</v>
      </c>
      <c r="D511" s="70">
        <v>2805924.35</v>
      </c>
      <c r="E511" s="71">
        <v>44710</v>
      </c>
      <c r="F511" t="s">
        <v>19456</v>
      </c>
      <c r="G511" t="s">
        <v>1907</v>
      </c>
      <c r="H511" t="s">
        <v>19406</v>
      </c>
      <c r="J511" s="40">
        <v>0</v>
      </c>
      <c r="K511" s="40">
        <v>2070.66</v>
      </c>
    </row>
    <row r="512" spans="1:11" x14ac:dyDescent="0.35">
      <c r="A512">
        <v>11001</v>
      </c>
      <c r="B512" t="s">
        <v>19</v>
      </c>
      <c r="C512" s="70">
        <v>8726424.7200000007</v>
      </c>
      <c r="D512" s="70">
        <v>2805924.35</v>
      </c>
      <c r="E512" s="71">
        <v>44711</v>
      </c>
      <c r="F512" t="s">
        <v>19455</v>
      </c>
      <c r="G512" t="s">
        <v>1907</v>
      </c>
      <c r="H512" t="s">
        <v>19406</v>
      </c>
      <c r="J512" s="40">
        <v>0</v>
      </c>
      <c r="K512" s="40">
        <v>618.48</v>
      </c>
    </row>
    <row r="513" spans="1:11" x14ac:dyDescent="0.35">
      <c r="A513">
        <v>11001</v>
      </c>
      <c r="B513" t="s">
        <v>19</v>
      </c>
      <c r="C513" s="70">
        <v>8726424.7200000007</v>
      </c>
      <c r="D513" s="70">
        <v>2805924.35</v>
      </c>
      <c r="E513" s="71">
        <v>44711</v>
      </c>
      <c r="F513" t="s">
        <v>16959</v>
      </c>
      <c r="G513" t="s">
        <v>15843</v>
      </c>
      <c r="H513" t="s">
        <v>16958</v>
      </c>
      <c r="J513" s="40">
        <v>0</v>
      </c>
      <c r="K513" s="40">
        <v>7539.2</v>
      </c>
    </row>
    <row r="514" spans="1:11" x14ac:dyDescent="0.35">
      <c r="A514">
        <v>11001</v>
      </c>
      <c r="B514" t="s">
        <v>19</v>
      </c>
      <c r="C514" s="70">
        <v>8726424.7200000007</v>
      </c>
      <c r="D514" s="70">
        <v>2805924.35</v>
      </c>
      <c r="E514" s="71">
        <v>44712</v>
      </c>
      <c r="F514" t="s">
        <v>6011</v>
      </c>
      <c r="G514" t="s">
        <v>2247</v>
      </c>
      <c r="J514" s="40">
        <v>0</v>
      </c>
      <c r="K514" s="40">
        <v>46535.78</v>
      </c>
    </row>
    <row r="515" spans="1:11" x14ac:dyDescent="0.35">
      <c r="A515">
        <v>11001</v>
      </c>
      <c r="B515" t="s">
        <v>19</v>
      </c>
      <c r="C515" s="70">
        <v>8726424.7200000007</v>
      </c>
      <c r="D515" s="70">
        <v>2805924.35</v>
      </c>
      <c r="E515" s="71">
        <v>44713</v>
      </c>
      <c r="F515" t="s">
        <v>15708</v>
      </c>
      <c r="G515" t="s">
        <v>1907</v>
      </c>
      <c r="H515" t="s">
        <v>15707</v>
      </c>
      <c r="J515" s="40">
        <v>0</v>
      </c>
      <c r="K515" s="40">
        <v>199821.54</v>
      </c>
    </row>
    <row r="516" spans="1:11" x14ac:dyDescent="0.35">
      <c r="A516">
        <v>11001</v>
      </c>
      <c r="B516" t="s">
        <v>19</v>
      </c>
      <c r="C516" s="70">
        <v>8726424.7200000007</v>
      </c>
      <c r="D516" s="70">
        <v>2805924.35</v>
      </c>
      <c r="E516" s="71">
        <v>44713</v>
      </c>
      <c r="F516" t="s">
        <v>19593</v>
      </c>
      <c r="G516" t="s">
        <v>1907</v>
      </c>
      <c r="H516" t="s">
        <v>19579</v>
      </c>
      <c r="J516" s="40">
        <v>0</v>
      </c>
      <c r="K516" s="40">
        <v>453495.34</v>
      </c>
    </row>
    <row r="517" spans="1:11" x14ac:dyDescent="0.35">
      <c r="A517">
        <v>11001</v>
      </c>
      <c r="B517" t="s">
        <v>19</v>
      </c>
      <c r="C517" s="70">
        <v>8726424.7200000007</v>
      </c>
      <c r="D517" s="70">
        <v>2805924.35</v>
      </c>
      <c r="E517" s="71">
        <v>44713</v>
      </c>
      <c r="F517" t="s">
        <v>16914</v>
      </c>
      <c r="G517" t="s">
        <v>15843</v>
      </c>
      <c r="H517" t="s">
        <v>16913</v>
      </c>
      <c r="J517" s="40">
        <v>0</v>
      </c>
      <c r="K517" s="40">
        <v>2808.27</v>
      </c>
    </row>
    <row r="518" spans="1:11" x14ac:dyDescent="0.35">
      <c r="A518">
        <v>11001</v>
      </c>
      <c r="B518" t="s">
        <v>19</v>
      </c>
      <c r="C518" s="70">
        <v>8726424.7200000007</v>
      </c>
      <c r="D518" s="70">
        <v>2805924.35</v>
      </c>
      <c r="E518" s="71">
        <v>44714</v>
      </c>
      <c r="F518" t="s">
        <v>19144</v>
      </c>
      <c r="G518" t="s">
        <v>7116</v>
      </c>
      <c r="H518" t="s">
        <v>19143</v>
      </c>
      <c r="J518" s="40">
        <v>66247.78</v>
      </c>
      <c r="K518" s="40">
        <v>0</v>
      </c>
    </row>
    <row r="519" spans="1:11" x14ac:dyDescent="0.35">
      <c r="A519">
        <v>11001</v>
      </c>
      <c r="B519" t="s">
        <v>19</v>
      </c>
      <c r="C519" s="70">
        <v>8726424.7200000007</v>
      </c>
      <c r="D519" s="70">
        <v>2805924.35</v>
      </c>
      <c r="E519" s="71">
        <v>44714</v>
      </c>
      <c r="F519" t="s">
        <v>16953</v>
      </c>
      <c r="G519" t="s">
        <v>15843</v>
      </c>
      <c r="H519" t="s">
        <v>16952</v>
      </c>
      <c r="J519" s="40">
        <v>0</v>
      </c>
      <c r="K519" s="40">
        <v>2156.59</v>
      </c>
    </row>
    <row r="520" spans="1:11" x14ac:dyDescent="0.35">
      <c r="A520">
        <v>11001</v>
      </c>
      <c r="B520" t="s">
        <v>19</v>
      </c>
      <c r="C520" s="70">
        <v>8726424.7200000007</v>
      </c>
      <c r="D520" s="70">
        <v>2805924.35</v>
      </c>
      <c r="E520" s="71">
        <v>44718</v>
      </c>
      <c r="F520" t="s">
        <v>19044</v>
      </c>
      <c r="G520" t="s">
        <v>15843</v>
      </c>
      <c r="H520" t="s">
        <v>19043</v>
      </c>
      <c r="J520" s="40">
        <v>0</v>
      </c>
      <c r="K520" s="40">
        <v>7159.36</v>
      </c>
    </row>
    <row r="521" spans="1:11" x14ac:dyDescent="0.35">
      <c r="A521">
        <v>11001</v>
      </c>
      <c r="B521" t="s">
        <v>19</v>
      </c>
      <c r="C521" s="70">
        <v>8726424.7200000007</v>
      </c>
      <c r="D521" s="70">
        <v>2805924.35</v>
      </c>
      <c r="E521" s="71">
        <v>44721</v>
      </c>
      <c r="F521" t="s">
        <v>15772</v>
      </c>
      <c r="G521" t="s">
        <v>1907</v>
      </c>
      <c r="H521" t="s">
        <v>1934</v>
      </c>
      <c r="J521" s="40">
        <v>49097.96</v>
      </c>
      <c r="K521" s="40">
        <v>0</v>
      </c>
    </row>
    <row r="522" spans="1:11" x14ac:dyDescent="0.35">
      <c r="A522">
        <v>11001</v>
      </c>
      <c r="B522" t="s">
        <v>19</v>
      </c>
      <c r="C522" s="70">
        <v>8726424.7200000007</v>
      </c>
      <c r="D522" s="70">
        <v>2805924.35</v>
      </c>
      <c r="E522" s="71">
        <v>44722</v>
      </c>
      <c r="F522" t="s">
        <v>19554</v>
      </c>
      <c r="G522" t="s">
        <v>1907</v>
      </c>
      <c r="H522" t="s">
        <v>2061</v>
      </c>
      <c r="J522" s="40">
        <v>0</v>
      </c>
      <c r="K522" s="40">
        <v>480.79</v>
      </c>
    </row>
    <row r="523" spans="1:11" x14ac:dyDescent="0.35">
      <c r="A523">
        <v>11001</v>
      </c>
      <c r="B523" t="s">
        <v>19</v>
      </c>
      <c r="C523" s="70">
        <v>8726424.7200000007</v>
      </c>
      <c r="D523" s="70">
        <v>2805924.35</v>
      </c>
      <c r="E523" s="71">
        <v>44722</v>
      </c>
      <c r="F523" t="s">
        <v>19542</v>
      </c>
      <c r="G523" t="s">
        <v>1907</v>
      </c>
      <c r="H523" t="s">
        <v>19528</v>
      </c>
      <c r="J523" s="40">
        <v>0</v>
      </c>
      <c r="K523" s="40">
        <v>1517.32</v>
      </c>
    </row>
    <row r="524" spans="1:11" x14ac:dyDescent="0.35">
      <c r="A524">
        <v>11001</v>
      </c>
      <c r="B524" t="s">
        <v>19</v>
      </c>
      <c r="C524" s="70">
        <v>8726424.7200000007</v>
      </c>
      <c r="D524" s="70">
        <v>2805924.35</v>
      </c>
      <c r="E524" s="71">
        <v>44722</v>
      </c>
      <c r="F524" t="s">
        <v>19497</v>
      </c>
      <c r="G524" t="s">
        <v>1907</v>
      </c>
      <c r="H524" t="s">
        <v>19465</v>
      </c>
      <c r="J524" s="40">
        <v>0</v>
      </c>
      <c r="K524" s="40">
        <v>9634.9599999999991</v>
      </c>
    </row>
    <row r="525" spans="1:11" x14ac:dyDescent="0.35">
      <c r="A525">
        <v>11001</v>
      </c>
      <c r="B525" t="s">
        <v>19</v>
      </c>
      <c r="C525" s="70">
        <v>8726424.7200000007</v>
      </c>
      <c r="D525" s="70">
        <v>2805924.35</v>
      </c>
      <c r="E525" s="71">
        <v>44722</v>
      </c>
      <c r="F525" t="s">
        <v>19242</v>
      </c>
      <c r="G525" t="s">
        <v>1907</v>
      </c>
      <c r="H525" t="s">
        <v>19230</v>
      </c>
      <c r="J525" s="40">
        <v>0</v>
      </c>
      <c r="K525" s="40">
        <v>416</v>
      </c>
    </row>
    <row r="526" spans="1:11" x14ac:dyDescent="0.35">
      <c r="A526">
        <v>11001</v>
      </c>
      <c r="B526" t="s">
        <v>19</v>
      </c>
      <c r="C526" s="70">
        <v>8726424.7200000007</v>
      </c>
      <c r="D526" s="70">
        <v>2805924.35</v>
      </c>
      <c r="E526" s="71">
        <v>44724</v>
      </c>
      <c r="F526" t="s">
        <v>17659</v>
      </c>
      <c r="G526" t="s">
        <v>15843</v>
      </c>
      <c r="H526" t="s">
        <v>17658</v>
      </c>
      <c r="J526" s="40">
        <v>0</v>
      </c>
      <c r="K526" s="40">
        <v>465.78</v>
      </c>
    </row>
    <row r="527" spans="1:11" x14ac:dyDescent="0.35">
      <c r="A527">
        <v>11001</v>
      </c>
      <c r="B527" t="s">
        <v>19</v>
      </c>
      <c r="C527" s="70">
        <v>8726424.7200000007</v>
      </c>
      <c r="D527" s="70">
        <v>2805924.35</v>
      </c>
      <c r="E527" s="71">
        <v>44724</v>
      </c>
      <c r="F527" t="s">
        <v>18959</v>
      </c>
      <c r="G527" t="s">
        <v>15843</v>
      </c>
      <c r="H527" t="s">
        <v>18958</v>
      </c>
      <c r="J527" s="40">
        <v>0</v>
      </c>
      <c r="K527" s="40">
        <v>1692.44</v>
      </c>
    </row>
    <row r="528" spans="1:11" x14ac:dyDescent="0.35">
      <c r="A528">
        <v>11001</v>
      </c>
      <c r="B528" t="s">
        <v>19</v>
      </c>
      <c r="C528" s="70">
        <v>8726424.7200000007</v>
      </c>
      <c r="D528" s="70">
        <v>2805924.35</v>
      </c>
      <c r="E528" s="71">
        <v>44724</v>
      </c>
      <c r="F528" t="s">
        <v>18831</v>
      </c>
      <c r="G528" t="s">
        <v>15843</v>
      </c>
      <c r="H528" t="s">
        <v>18830</v>
      </c>
      <c r="J528" s="40">
        <v>0</v>
      </c>
      <c r="K528" s="40">
        <v>3466.67</v>
      </c>
    </row>
    <row r="529" spans="1:11" x14ac:dyDescent="0.35">
      <c r="A529">
        <v>11001</v>
      </c>
      <c r="B529" t="s">
        <v>19</v>
      </c>
      <c r="C529" s="70">
        <v>8726424.7200000007</v>
      </c>
      <c r="D529" s="70">
        <v>2805924.35</v>
      </c>
      <c r="E529" s="71">
        <v>44724</v>
      </c>
      <c r="F529" t="s">
        <v>19006</v>
      </c>
      <c r="G529" t="s">
        <v>15843</v>
      </c>
      <c r="H529" t="s">
        <v>19005</v>
      </c>
      <c r="J529" s="40">
        <v>0</v>
      </c>
      <c r="K529" s="40">
        <v>4160</v>
      </c>
    </row>
    <row r="530" spans="1:11" x14ac:dyDescent="0.35">
      <c r="A530">
        <v>11001</v>
      </c>
      <c r="B530" t="s">
        <v>19</v>
      </c>
      <c r="C530" s="70">
        <v>8726424.7200000007</v>
      </c>
      <c r="D530" s="70">
        <v>2805924.35</v>
      </c>
      <c r="E530" s="71">
        <v>44724</v>
      </c>
      <c r="F530" t="s">
        <v>18814</v>
      </c>
      <c r="G530" t="s">
        <v>15843</v>
      </c>
      <c r="H530" t="s">
        <v>18813</v>
      </c>
      <c r="J530" s="40">
        <v>0</v>
      </c>
      <c r="K530" s="40">
        <v>5543.7</v>
      </c>
    </row>
    <row r="531" spans="1:11" x14ac:dyDescent="0.35">
      <c r="A531">
        <v>11001</v>
      </c>
      <c r="B531" t="s">
        <v>19</v>
      </c>
      <c r="C531" s="70">
        <v>8726424.7200000007</v>
      </c>
      <c r="D531" s="70">
        <v>2805924.35</v>
      </c>
      <c r="E531" s="71">
        <v>44724</v>
      </c>
      <c r="F531" t="s">
        <v>17485</v>
      </c>
      <c r="G531" t="s">
        <v>15843</v>
      </c>
      <c r="H531" t="s">
        <v>17484</v>
      </c>
      <c r="J531" s="40">
        <v>0</v>
      </c>
      <c r="K531" s="40">
        <v>36674.300000000003</v>
      </c>
    </row>
    <row r="532" spans="1:11" x14ac:dyDescent="0.35">
      <c r="A532">
        <v>11001</v>
      </c>
      <c r="B532" t="s">
        <v>19</v>
      </c>
      <c r="C532" s="70">
        <v>8726424.7200000007</v>
      </c>
      <c r="D532" s="70">
        <v>2805924.35</v>
      </c>
      <c r="E532" s="71">
        <v>44725</v>
      </c>
      <c r="F532" t="s">
        <v>19737</v>
      </c>
      <c r="G532" t="s">
        <v>1907</v>
      </c>
      <c r="H532" t="s">
        <v>19734</v>
      </c>
      <c r="J532" s="40">
        <v>0</v>
      </c>
      <c r="K532" s="40">
        <v>125430.23</v>
      </c>
    </row>
    <row r="533" spans="1:11" x14ac:dyDescent="0.35">
      <c r="A533">
        <v>11001</v>
      </c>
      <c r="B533" t="s">
        <v>19</v>
      </c>
      <c r="C533" s="70">
        <v>8726424.7200000007</v>
      </c>
      <c r="D533" s="70">
        <v>2805924.35</v>
      </c>
      <c r="E533" s="71">
        <v>44725</v>
      </c>
      <c r="F533" t="s">
        <v>19736</v>
      </c>
      <c r="G533" t="s">
        <v>1907</v>
      </c>
      <c r="H533" t="s">
        <v>19734</v>
      </c>
      <c r="J533" s="40">
        <v>0</v>
      </c>
      <c r="K533" s="40">
        <v>7465.12</v>
      </c>
    </row>
    <row r="534" spans="1:11" x14ac:dyDescent="0.35">
      <c r="A534">
        <v>11001</v>
      </c>
      <c r="B534" t="s">
        <v>19</v>
      </c>
      <c r="C534" s="70">
        <v>8726424.7200000007</v>
      </c>
      <c r="D534" s="70">
        <v>2805924.35</v>
      </c>
      <c r="E534" s="71">
        <v>44725</v>
      </c>
      <c r="F534" t="s">
        <v>19735</v>
      </c>
      <c r="G534" t="s">
        <v>1907</v>
      </c>
      <c r="H534" t="s">
        <v>19734</v>
      </c>
      <c r="J534" s="40">
        <v>0</v>
      </c>
      <c r="K534" s="40">
        <v>58.14</v>
      </c>
    </row>
    <row r="535" spans="1:11" x14ac:dyDescent="0.35">
      <c r="A535">
        <v>11001</v>
      </c>
      <c r="B535" t="s">
        <v>19</v>
      </c>
      <c r="C535" s="70">
        <v>8726424.7200000007</v>
      </c>
      <c r="D535" s="70">
        <v>2805924.35</v>
      </c>
      <c r="E535" s="71">
        <v>44725</v>
      </c>
      <c r="F535" t="s">
        <v>19695</v>
      </c>
      <c r="G535" t="s">
        <v>1907</v>
      </c>
      <c r="H535" t="s">
        <v>2034</v>
      </c>
      <c r="J535" s="40">
        <v>0</v>
      </c>
      <c r="K535" s="40">
        <v>194304.07</v>
      </c>
    </row>
    <row r="536" spans="1:11" x14ac:dyDescent="0.35">
      <c r="A536">
        <v>11001</v>
      </c>
      <c r="B536" t="s">
        <v>19</v>
      </c>
      <c r="C536" s="70">
        <v>8726424.7200000007</v>
      </c>
      <c r="D536" s="70">
        <v>2805924.35</v>
      </c>
      <c r="E536" s="71">
        <v>44725</v>
      </c>
      <c r="F536" t="s">
        <v>18800</v>
      </c>
      <c r="G536" t="s">
        <v>15843</v>
      </c>
      <c r="H536" t="s">
        <v>18799</v>
      </c>
      <c r="J536" s="40">
        <v>0</v>
      </c>
      <c r="K536" s="40">
        <v>748.26</v>
      </c>
    </row>
    <row r="537" spans="1:11" x14ac:dyDescent="0.35">
      <c r="A537">
        <v>11001</v>
      </c>
      <c r="B537" t="s">
        <v>19</v>
      </c>
      <c r="C537" s="70">
        <v>8726424.7200000007</v>
      </c>
      <c r="D537" s="70">
        <v>2805924.35</v>
      </c>
      <c r="E537" s="71">
        <v>44725</v>
      </c>
      <c r="F537" t="s">
        <v>19004</v>
      </c>
      <c r="G537" t="s">
        <v>15843</v>
      </c>
      <c r="H537" t="s">
        <v>19003</v>
      </c>
      <c r="J537" s="40">
        <v>0</v>
      </c>
      <c r="K537" s="40">
        <v>8162.79</v>
      </c>
    </row>
    <row r="538" spans="1:11" x14ac:dyDescent="0.35">
      <c r="A538">
        <v>11001</v>
      </c>
      <c r="B538" t="s">
        <v>19</v>
      </c>
      <c r="C538" s="70">
        <v>8726424.7200000007</v>
      </c>
      <c r="D538" s="70">
        <v>2805924.35</v>
      </c>
      <c r="E538" s="71">
        <v>44726</v>
      </c>
      <c r="F538" t="s">
        <v>17925</v>
      </c>
      <c r="G538" t="s">
        <v>15843</v>
      </c>
      <c r="H538" t="s">
        <v>17924</v>
      </c>
      <c r="J538" s="40">
        <v>0</v>
      </c>
      <c r="K538" s="40">
        <v>609.4</v>
      </c>
    </row>
    <row r="539" spans="1:11" x14ac:dyDescent="0.35">
      <c r="A539">
        <v>11001</v>
      </c>
      <c r="B539" t="s">
        <v>19</v>
      </c>
      <c r="C539" s="70">
        <v>8726424.7200000007</v>
      </c>
      <c r="D539" s="70">
        <v>2805924.35</v>
      </c>
      <c r="E539" s="71">
        <v>44726</v>
      </c>
      <c r="F539" t="s">
        <v>17689</v>
      </c>
      <c r="G539" t="s">
        <v>15843</v>
      </c>
      <c r="H539" t="s">
        <v>17688</v>
      </c>
      <c r="J539" s="40">
        <v>0</v>
      </c>
      <c r="K539" s="40">
        <v>645.1</v>
      </c>
    </row>
    <row r="540" spans="1:11" x14ac:dyDescent="0.35">
      <c r="A540">
        <v>11001</v>
      </c>
      <c r="B540" t="s">
        <v>19</v>
      </c>
      <c r="C540" s="70">
        <v>8726424.7200000007</v>
      </c>
      <c r="D540" s="70">
        <v>2805924.35</v>
      </c>
      <c r="E540" s="71">
        <v>44726</v>
      </c>
      <c r="F540" t="s">
        <v>18690</v>
      </c>
      <c r="G540" t="s">
        <v>15843</v>
      </c>
      <c r="H540" t="s">
        <v>18689</v>
      </c>
      <c r="J540" s="40">
        <v>0</v>
      </c>
      <c r="K540" s="40">
        <v>2403.9499999999998</v>
      </c>
    </row>
    <row r="541" spans="1:11" x14ac:dyDescent="0.35">
      <c r="A541">
        <v>11001</v>
      </c>
      <c r="B541" t="s">
        <v>19</v>
      </c>
      <c r="C541" s="70">
        <v>8726424.7200000007</v>
      </c>
      <c r="D541" s="70">
        <v>2805924.35</v>
      </c>
      <c r="E541" s="71">
        <v>44726</v>
      </c>
      <c r="F541" t="s">
        <v>17002</v>
      </c>
      <c r="G541" t="s">
        <v>15843</v>
      </c>
      <c r="H541" t="s">
        <v>17001</v>
      </c>
      <c r="J541" s="40">
        <v>0</v>
      </c>
      <c r="K541" s="40">
        <v>2840.61</v>
      </c>
    </row>
    <row r="542" spans="1:11" x14ac:dyDescent="0.35">
      <c r="A542">
        <v>11001</v>
      </c>
      <c r="B542" t="s">
        <v>19</v>
      </c>
      <c r="C542" s="70">
        <v>8726424.7200000007</v>
      </c>
      <c r="D542" s="70">
        <v>2805924.35</v>
      </c>
      <c r="E542" s="71">
        <v>44726</v>
      </c>
      <c r="F542" t="s">
        <v>18916</v>
      </c>
      <c r="G542" t="s">
        <v>15843</v>
      </c>
      <c r="H542" t="s">
        <v>18915</v>
      </c>
      <c r="J542" s="40">
        <v>0</v>
      </c>
      <c r="K542" s="40">
        <v>4715.6099999999997</v>
      </c>
    </row>
    <row r="543" spans="1:11" x14ac:dyDescent="0.35">
      <c r="A543">
        <v>11001</v>
      </c>
      <c r="B543" t="s">
        <v>19</v>
      </c>
      <c r="C543" s="70">
        <v>8726424.7200000007</v>
      </c>
      <c r="D543" s="70">
        <v>2805924.35</v>
      </c>
      <c r="E543" s="71">
        <v>44726</v>
      </c>
      <c r="F543" t="s">
        <v>18620</v>
      </c>
      <c r="G543" t="s">
        <v>15843</v>
      </c>
      <c r="H543" t="s">
        <v>18619</v>
      </c>
      <c r="J543" s="40">
        <v>0</v>
      </c>
      <c r="K543" s="40">
        <v>12562.39</v>
      </c>
    </row>
    <row r="544" spans="1:11" x14ac:dyDescent="0.35">
      <c r="A544">
        <v>11001</v>
      </c>
      <c r="B544" t="s">
        <v>19</v>
      </c>
      <c r="C544" s="70">
        <v>8726424.7200000007</v>
      </c>
      <c r="D544" s="70">
        <v>2805924.35</v>
      </c>
      <c r="E544" s="71">
        <v>44726</v>
      </c>
      <c r="F544" t="s">
        <v>18440</v>
      </c>
      <c r="G544" t="s">
        <v>15843</v>
      </c>
      <c r="H544" t="s">
        <v>18439</v>
      </c>
      <c r="J544" s="40">
        <v>0</v>
      </c>
      <c r="K544" s="40">
        <v>19181.97</v>
      </c>
    </row>
    <row r="545" spans="1:11" x14ac:dyDescent="0.35">
      <c r="A545">
        <v>11001</v>
      </c>
      <c r="B545" t="s">
        <v>19</v>
      </c>
      <c r="C545" s="70">
        <v>8726424.7200000007</v>
      </c>
      <c r="D545" s="70">
        <v>2805924.35</v>
      </c>
      <c r="E545" s="71">
        <v>44726</v>
      </c>
      <c r="F545" t="s">
        <v>18029</v>
      </c>
      <c r="G545" t="s">
        <v>15843</v>
      </c>
      <c r="H545" t="s">
        <v>18028</v>
      </c>
      <c r="J545" s="40">
        <v>0</v>
      </c>
      <c r="K545" s="40">
        <v>21673.82</v>
      </c>
    </row>
    <row r="546" spans="1:11" x14ac:dyDescent="0.35">
      <c r="A546">
        <v>11001</v>
      </c>
      <c r="B546" t="s">
        <v>19</v>
      </c>
      <c r="C546" s="70">
        <v>8726424.7200000007</v>
      </c>
      <c r="D546" s="70">
        <v>2805924.35</v>
      </c>
      <c r="E546" s="71">
        <v>44727</v>
      </c>
      <c r="F546" t="s">
        <v>2380</v>
      </c>
      <c r="G546" t="s">
        <v>1907</v>
      </c>
      <c r="H546" t="s">
        <v>2379</v>
      </c>
      <c r="J546" s="40">
        <v>993427.45</v>
      </c>
      <c r="K546" s="40">
        <v>0</v>
      </c>
    </row>
    <row r="547" spans="1:11" x14ac:dyDescent="0.35">
      <c r="A547">
        <v>11001</v>
      </c>
      <c r="B547" t="s">
        <v>19</v>
      </c>
      <c r="C547" s="70">
        <v>8726424.7200000007</v>
      </c>
      <c r="D547" s="70">
        <v>2805924.35</v>
      </c>
      <c r="E547" s="71">
        <v>44727</v>
      </c>
      <c r="F547" t="s">
        <v>16931</v>
      </c>
      <c r="G547" t="s">
        <v>15843</v>
      </c>
      <c r="H547" t="s">
        <v>16930</v>
      </c>
      <c r="J547" s="40">
        <v>0</v>
      </c>
      <c r="K547" s="40">
        <v>6436.01</v>
      </c>
    </row>
    <row r="548" spans="1:11" x14ac:dyDescent="0.35">
      <c r="A548">
        <v>11001</v>
      </c>
      <c r="B548" t="s">
        <v>19</v>
      </c>
      <c r="C548" s="70">
        <v>8726424.7200000007</v>
      </c>
      <c r="D548" s="70">
        <v>2805924.35</v>
      </c>
      <c r="E548" s="71">
        <v>44728</v>
      </c>
      <c r="F548" t="s">
        <v>19829</v>
      </c>
      <c r="G548" t="s">
        <v>1912</v>
      </c>
      <c r="I548" t="s">
        <v>19828</v>
      </c>
      <c r="J548" s="40">
        <v>0</v>
      </c>
      <c r="K548" s="40">
        <v>470.35</v>
      </c>
    </row>
    <row r="549" spans="1:11" x14ac:dyDescent="0.35">
      <c r="A549">
        <v>11001</v>
      </c>
      <c r="B549" t="s">
        <v>19</v>
      </c>
      <c r="C549" s="70">
        <v>8726424.7200000007</v>
      </c>
      <c r="D549" s="70">
        <v>2805924.35</v>
      </c>
      <c r="E549" s="71">
        <v>44728</v>
      </c>
      <c r="F549" t="s">
        <v>19827</v>
      </c>
      <c r="G549" t="s">
        <v>1912</v>
      </c>
      <c r="I549" t="s">
        <v>19826</v>
      </c>
      <c r="J549" s="40">
        <v>0</v>
      </c>
      <c r="K549" s="40">
        <v>3517.43</v>
      </c>
    </row>
    <row r="550" spans="1:11" x14ac:dyDescent="0.35">
      <c r="A550">
        <v>11001</v>
      </c>
      <c r="B550" t="s">
        <v>19</v>
      </c>
      <c r="C550" s="70">
        <v>8726424.7200000007</v>
      </c>
      <c r="D550" s="70">
        <v>2805924.35</v>
      </c>
      <c r="E550" s="71">
        <v>44728</v>
      </c>
      <c r="F550" t="s">
        <v>19825</v>
      </c>
      <c r="G550" t="s">
        <v>1912</v>
      </c>
      <c r="I550" t="s">
        <v>19824</v>
      </c>
      <c r="J550" s="40">
        <v>0</v>
      </c>
      <c r="K550" s="40">
        <v>5676.19</v>
      </c>
    </row>
    <row r="551" spans="1:11" x14ac:dyDescent="0.35">
      <c r="A551">
        <v>11001</v>
      </c>
      <c r="B551" t="s">
        <v>19</v>
      </c>
      <c r="C551" s="70">
        <v>8726424.7200000007</v>
      </c>
      <c r="D551" s="70">
        <v>2805924.35</v>
      </c>
      <c r="E551" s="71">
        <v>44728</v>
      </c>
      <c r="F551" t="s">
        <v>7152</v>
      </c>
      <c r="G551" t="s">
        <v>1907</v>
      </c>
      <c r="H551" t="s">
        <v>7151</v>
      </c>
      <c r="J551" s="40">
        <v>0</v>
      </c>
      <c r="K551" s="40">
        <v>25.13</v>
      </c>
    </row>
    <row r="552" spans="1:11" x14ac:dyDescent="0.35">
      <c r="A552">
        <v>11001</v>
      </c>
      <c r="B552" t="s">
        <v>19</v>
      </c>
      <c r="C552" s="70">
        <v>8726424.7200000007</v>
      </c>
      <c r="D552" s="70">
        <v>2805924.35</v>
      </c>
      <c r="E552" s="71">
        <v>44728</v>
      </c>
      <c r="F552" t="s">
        <v>18567</v>
      </c>
      <c r="G552" t="s">
        <v>15843</v>
      </c>
      <c r="H552" t="s">
        <v>18566</v>
      </c>
      <c r="J552" s="40">
        <v>0</v>
      </c>
      <c r="K552" s="40">
        <v>405.43</v>
      </c>
    </row>
    <row r="553" spans="1:11" x14ac:dyDescent="0.35">
      <c r="A553">
        <v>11001</v>
      </c>
      <c r="B553" t="s">
        <v>19</v>
      </c>
      <c r="C553" s="70">
        <v>8726424.7200000007</v>
      </c>
      <c r="D553" s="70">
        <v>2805924.35</v>
      </c>
      <c r="E553" s="71">
        <v>44728</v>
      </c>
      <c r="F553" t="s">
        <v>15883</v>
      </c>
      <c r="G553" t="s">
        <v>15843</v>
      </c>
      <c r="H553" t="s">
        <v>15882</v>
      </c>
      <c r="J553" s="40">
        <v>0</v>
      </c>
      <c r="K553" s="40">
        <v>606.41</v>
      </c>
    </row>
    <row r="554" spans="1:11" x14ac:dyDescent="0.35">
      <c r="A554">
        <v>11001</v>
      </c>
      <c r="B554" t="s">
        <v>19</v>
      </c>
      <c r="C554" s="70">
        <v>8726424.7200000007</v>
      </c>
      <c r="D554" s="70">
        <v>2805924.35</v>
      </c>
      <c r="E554" s="71">
        <v>44728</v>
      </c>
      <c r="F554" t="s">
        <v>18361</v>
      </c>
      <c r="G554" t="s">
        <v>15843</v>
      </c>
      <c r="H554" t="s">
        <v>2015</v>
      </c>
      <c r="J554" s="40">
        <v>0</v>
      </c>
      <c r="K554" s="40">
        <v>766.97</v>
      </c>
    </row>
    <row r="555" spans="1:11" x14ac:dyDescent="0.35">
      <c r="A555">
        <v>11001</v>
      </c>
      <c r="B555" t="s">
        <v>19</v>
      </c>
      <c r="C555" s="70">
        <v>8726424.7200000007</v>
      </c>
      <c r="D555" s="70">
        <v>2805924.35</v>
      </c>
      <c r="E555" s="71">
        <v>44728</v>
      </c>
      <c r="F555" t="s">
        <v>18186</v>
      </c>
      <c r="G555" t="s">
        <v>15843</v>
      </c>
      <c r="H555" t="s">
        <v>18185</v>
      </c>
      <c r="J555" s="40">
        <v>0</v>
      </c>
      <c r="K555" s="40">
        <v>4250.25</v>
      </c>
    </row>
    <row r="556" spans="1:11" x14ac:dyDescent="0.35">
      <c r="A556">
        <v>11001</v>
      </c>
      <c r="B556" t="s">
        <v>19</v>
      </c>
      <c r="C556" s="70">
        <v>8726424.7200000007</v>
      </c>
      <c r="D556" s="70">
        <v>2805924.35</v>
      </c>
      <c r="E556" s="71">
        <v>44728</v>
      </c>
      <c r="F556" t="s">
        <v>17841</v>
      </c>
      <c r="G556" t="s">
        <v>15843</v>
      </c>
      <c r="H556" t="s">
        <v>17840</v>
      </c>
      <c r="J556" s="40">
        <v>0</v>
      </c>
      <c r="K556" s="40">
        <v>4315.97</v>
      </c>
    </row>
    <row r="557" spans="1:11" x14ac:dyDescent="0.35">
      <c r="A557">
        <v>11001</v>
      </c>
      <c r="B557" t="s">
        <v>19</v>
      </c>
      <c r="C557" s="70">
        <v>8726424.7200000007</v>
      </c>
      <c r="D557" s="70">
        <v>2805924.35</v>
      </c>
      <c r="E557" s="71">
        <v>44728</v>
      </c>
      <c r="F557" t="s">
        <v>18854</v>
      </c>
      <c r="G557" t="s">
        <v>15843</v>
      </c>
      <c r="H557" t="s">
        <v>18853</v>
      </c>
      <c r="J557" s="40">
        <v>0</v>
      </c>
      <c r="K557" s="40">
        <v>25232.31</v>
      </c>
    </row>
    <row r="558" spans="1:11" x14ac:dyDescent="0.35">
      <c r="A558">
        <v>11001</v>
      </c>
      <c r="B558" t="s">
        <v>19</v>
      </c>
      <c r="C558" s="70">
        <v>8726424.7200000007</v>
      </c>
      <c r="D558" s="70">
        <v>2805924.35</v>
      </c>
      <c r="E558" s="71">
        <v>44728</v>
      </c>
      <c r="F558" t="s">
        <v>18664</v>
      </c>
      <c r="G558" t="s">
        <v>15843</v>
      </c>
      <c r="H558" t="s">
        <v>18663</v>
      </c>
      <c r="J558" s="40">
        <v>0</v>
      </c>
      <c r="K558" s="40">
        <v>39363.49</v>
      </c>
    </row>
    <row r="559" spans="1:11" x14ac:dyDescent="0.35">
      <c r="A559">
        <v>11001</v>
      </c>
      <c r="B559" t="s">
        <v>19</v>
      </c>
      <c r="C559" s="70">
        <v>8726424.7200000007</v>
      </c>
      <c r="D559" s="70">
        <v>2805924.35</v>
      </c>
      <c r="E559" s="71">
        <v>44728</v>
      </c>
      <c r="F559" t="s">
        <v>18268</v>
      </c>
      <c r="G559" t="s">
        <v>1907</v>
      </c>
      <c r="H559" t="s">
        <v>18267</v>
      </c>
      <c r="J559" s="40">
        <v>0</v>
      </c>
      <c r="K559" s="40">
        <v>2402.84</v>
      </c>
    </row>
    <row r="560" spans="1:11" x14ac:dyDescent="0.35">
      <c r="A560">
        <v>11001</v>
      </c>
      <c r="B560" t="s">
        <v>19</v>
      </c>
      <c r="C560" s="70">
        <v>8726424.7200000007</v>
      </c>
      <c r="D560" s="70">
        <v>2805924.35</v>
      </c>
      <c r="E560" s="71">
        <v>44732</v>
      </c>
      <c r="F560" t="s">
        <v>19142</v>
      </c>
      <c r="G560" t="s">
        <v>7116</v>
      </c>
      <c r="H560" t="s">
        <v>19141</v>
      </c>
      <c r="J560" s="40">
        <v>12996.14</v>
      </c>
      <c r="K560" s="40">
        <v>0</v>
      </c>
    </row>
    <row r="561" spans="1:11" x14ac:dyDescent="0.35">
      <c r="A561">
        <v>11001</v>
      </c>
      <c r="B561" t="s">
        <v>19</v>
      </c>
      <c r="C561" s="70">
        <v>8726424.7200000007</v>
      </c>
      <c r="D561" s="70">
        <v>2805924.35</v>
      </c>
      <c r="E561" s="71">
        <v>44733</v>
      </c>
      <c r="F561" t="s">
        <v>7134</v>
      </c>
      <c r="G561" t="s">
        <v>1907</v>
      </c>
      <c r="H561" t="s">
        <v>7130</v>
      </c>
      <c r="J561" s="40">
        <v>0</v>
      </c>
      <c r="K561" s="40">
        <v>25.11</v>
      </c>
    </row>
    <row r="562" spans="1:11" x14ac:dyDescent="0.35">
      <c r="A562">
        <v>11001</v>
      </c>
      <c r="B562" t="s">
        <v>19</v>
      </c>
      <c r="C562" s="70">
        <v>8726424.7200000007</v>
      </c>
      <c r="D562" s="70">
        <v>2805924.35</v>
      </c>
      <c r="E562" s="71">
        <v>44733</v>
      </c>
      <c r="F562" t="s">
        <v>7133</v>
      </c>
      <c r="G562" t="s">
        <v>1907</v>
      </c>
      <c r="H562" t="s">
        <v>7130</v>
      </c>
      <c r="J562" s="40">
        <v>0</v>
      </c>
      <c r="K562" s="40">
        <v>25.17</v>
      </c>
    </row>
    <row r="563" spans="1:11" x14ac:dyDescent="0.35">
      <c r="A563">
        <v>11001</v>
      </c>
      <c r="B563" t="s">
        <v>19</v>
      </c>
      <c r="C563" s="70">
        <v>8726424.7200000007</v>
      </c>
      <c r="D563" s="70">
        <v>2805924.35</v>
      </c>
      <c r="E563" s="71">
        <v>44733</v>
      </c>
      <c r="F563" t="s">
        <v>7132</v>
      </c>
      <c r="G563" t="s">
        <v>1907</v>
      </c>
      <c r="H563" t="s">
        <v>7130</v>
      </c>
      <c r="J563" s="40">
        <v>0</v>
      </c>
      <c r="K563" s="40">
        <v>25.27</v>
      </c>
    </row>
    <row r="564" spans="1:11" x14ac:dyDescent="0.35">
      <c r="A564">
        <v>11001</v>
      </c>
      <c r="B564" t="s">
        <v>19</v>
      </c>
      <c r="C564" s="70">
        <v>8726424.7200000007</v>
      </c>
      <c r="D564" s="70">
        <v>2805924.35</v>
      </c>
      <c r="E564" s="71">
        <v>44733</v>
      </c>
      <c r="F564" t="s">
        <v>7131</v>
      </c>
      <c r="G564" t="s">
        <v>1907</v>
      </c>
      <c r="H564" t="s">
        <v>7130</v>
      </c>
      <c r="J564" s="40">
        <v>0</v>
      </c>
      <c r="K564" s="40">
        <v>25.2</v>
      </c>
    </row>
    <row r="565" spans="1:11" x14ac:dyDescent="0.35">
      <c r="A565">
        <v>11001</v>
      </c>
      <c r="B565" t="s">
        <v>19</v>
      </c>
      <c r="C565" s="70">
        <v>8726424.7200000007</v>
      </c>
      <c r="D565" s="70">
        <v>2805924.35</v>
      </c>
      <c r="E565" s="71">
        <v>44733</v>
      </c>
      <c r="F565" t="s">
        <v>19974</v>
      </c>
      <c r="G565" t="s">
        <v>1907</v>
      </c>
      <c r="H565" t="s">
        <v>19973</v>
      </c>
      <c r="J565" s="40">
        <v>1000000</v>
      </c>
      <c r="K565" s="40">
        <v>0</v>
      </c>
    </row>
    <row r="566" spans="1:11" x14ac:dyDescent="0.35">
      <c r="A566">
        <v>11001</v>
      </c>
      <c r="B566" t="s">
        <v>19</v>
      </c>
      <c r="C566" s="70">
        <v>8726424.7200000007</v>
      </c>
      <c r="D566" s="70">
        <v>2805924.35</v>
      </c>
      <c r="E566" s="71">
        <v>44736</v>
      </c>
      <c r="F566" t="s">
        <v>19454</v>
      </c>
      <c r="G566" t="s">
        <v>1907</v>
      </c>
      <c r="H566" t="s">
        <v>19406</v>
      </c>
      <c r="J566" s="40">
        <v>0</v>
      </c>
      <c r="K566" s="40">
        <v>139.16</v>
      </c>
    </row>
    <row r="567" spans="1:11" x14ac:dyDescent="0.35">
      <c r="A567">
        <v>11001</v>
      </c>
      <c r="B567" t="s">
        <v>19</v>
      </c>
      <c r="C567" s="70">
        <v>8726424.7200000007</v>
      </c>
      <c r="D567" s="70">
        <v>2805924.35</v>
      </c>
      <c r="E567" s="71">
        <v>44736</v>
      </c>
      <c r="F567" t="s">
        <v>16921</v>
      </c>
      <c r="G567" t="s">
        <v>15843</v>
      </c>
      <c r="H567" t="s">
        <v>16920</v>
      </c>
      <c r="J567" s="40">
        <v>0</v>
      </c>
      <c r="K567" s="40">
        <v>87.16</v>
      </c>
    </row>
    <row r="568" spans="1:11" x14ac:dyDescent="0.35">
      <c r="A568">
        <v>11001</v>
      </c>
      <c r="B568" t="s">
        <v>19</v>
      </c>
      <c r="C568" s="70">
        <v>8726424.7200000007</v>
      </c>
      <c r="D568" s="70">
        <v>2805924.35</v>
      </c>
      <c r="E568" s="71">
        <v>44736</v>
      </c>
      <c r="F568" t="s">
        <v>16878</v>
      </c>
      <c r="G568" t="s">
        <v>15843</v>
      </c>
      <c r="H568" t="s">
        <v>16877</v>
      </c>
      <c r="J568" s="40">
        <v>0</v>
      </c>
      <c r="K568" s="40">
        <v>679.84</v>
      </c>
    </row>
    <row r="569" spans="1:11" x14ac:dyDescent="0.35">
      <c r="A569">
        <v>11001</v>
      </c>
      <c r="B569" t="s">
        <v>19</v>
      </c>
      <c r="C569" s="70">
        <v>8726424.7200000007</v>
      </c>
      <c r="D569" s="70">
        <v>2805924.35</v>
      </c>
      <c r="E569" s="71">
        <v>44736</v>
      </c>
      <c r="F569" t="s">
        <v>16902</v>
      </c>
      <c r="G569" t="s">
        <v>15843</v>
      </c>
      <c r="H569" t="s">
        <v>16901</v>
      </c>
      <c r="J569" s="40">
        <v>0</v>
      </c>
      <c r="K569" s="40">
        <v>2255.37</v>
      </c>
    </row>
    <row r="570" spans="1:11" x14ac:dyDescent="0.35">
      <c r="A570">
        <v>11001</v>
      </c>
      <c r="B570" t="s">
        <v>19</v>
      </c>
      <c r="C570" s="70">
        <v>8726424.7200000007</v>
      </c>
      <c r="D570" s="70">
        <v>2805924.35</v>
      </c>
      <c r="E570" s="71">
        <v>44736</v>
      </c>
      <c r="F570" t="s">
        <v>17811</v>
      </c>
      <c r="G570" t="s">
        <v>15843</v>
      </c>
      <c r="H570" t="s">
        <v>17810</v>
      </c>
      <c r="J570" s="40">
        <v>0</v>
      </c>
      <c r="K570" s="40">
        <v>10197.56</v>
      </c>
    </row>
    <row r="571" spans="1:11" x14ac:dyDescent="0.35">
      <c r="A571">
        <v>11001</v>
      </c>
      <c r="B571" t="s">
        <v>19</v>
      </c>
      <c r="C571" s="70">
        <v>8726424.7200000007</v>
      </c>
      <c r="D571" s="70">
        <v>2805924.35</v>
      </c>
      <c r="E571" s="71">
        <v>44738</v>
      </c>
      <c r="F571" t="s">
        <v>19241</v>
      </c>
      <c r="G571" t="s">
        <v>1907</v>
      </c>
      <c r="H571" t="s">
        <v>19230</v>
      </c>
      <c r="J571" s="40">
        <v>0</v>
      </c>
      <c r="K571" s="40">
        <v>32.54</v>
      </c>
    </row>
    <row r="572" spans="1:11" x14ac:dyDescent="0.35">
      <c r="A572">
        <v>11001</v>
      </c>
      <c r="B572" t="s">
        <v>19</v>
      </c>
      <c r="C572" s="70">
        <v>8726424.7200000007</v>
      </c>
      <c r="D572" s="70">
        <v>2805924.35</v>
      </c>
      <c r="E572" s="71">
        <v>44739</v>
      </c>
      <c r="F572" t="s">
        <v>19453</v>
      </c>
      <c r="G572" t="s">
        <v>1907</v>
      </c>
      <c r="H572" t="s">
        <v>19406</v>
      </c>
      <c r="J572" s="40">
        <v>0</v>
      </c>
      <c r="K572" s="40">
        <v>25.91</v>
      </c>
    </row>
    <row r="573" spans="1:11" x14ac:dyDescent="0.35">
      <c r="A573">
        <v>11001</v>
      </c>
      <c r="B573" t="s">
        <v>19</v>
      </c>
      <c r="C573" s="70">
        <v>8726424.7200000007</v>
      </c>
      <c r="D573" s="70">
        <v>2805924.35</v>
      </c>
      <c r="E573" s="71">
        <v>44739</v>
      </c>
      <c r="F573" t="s">
        <v>18304</v>
      </c>
      <c r="G573" t="s">
        <v>15843</v>
      </c>
      <c r="H573" t="s">
        <v>18303</v>
      </c>
      <c r="J573" s="40">
        <v>0</v>
      </c>
      <c r="K573" s="40">
        <v>3444.22</v>
      </c>
    </row>
    <row r="574" spans="1:11" x14ac:dyDescent="0.35">
      <c r="A574">
        <v>11001</v>
      </c>
      <c r="B574" t="s">
        <v>19</v>
      </c>
      <c r="C574" s="70">
        <v>8726424.7200000007</v>
      </c>
      <c r="D574" s="70">
        <v>2805924.35</v>
      </c>
      <c r="E574" s="71">
        <v>44739</v>
      </c>
      <c r="F574" t="s">
        <v>18302</v>
      </c>
      <c r="G574" t="s">
        <v>15843</v>
      </c>
      <c r="H574" t="s">
        <v>18301</v>
      </c>
      <c r="J574" s="40">
        <v>0</v>
      </c>
      <c r="K574" s="40">
        <v>-3444.22</v>
      </c>
    </row>
    <row r="575" spans="1:11" x14ac:dyDescent="0.35">
      <c r="A575">
        <v>11001</v>
      </c>
      <c r="B575" t="s">
        <v>19</v>
      </c>
      <c r="C575" s="70">
        <v>8726424.7200000007</v>
      </c>
      <c r="D575" s="70">
        <v>2805924.35</v>
      </c>
      <c r="E575" s="71">
        <v>44739</v>
      </c>
      <c r="F575" t="s">
        <v>18300</v>
      </c>
      <c r="G575" t="s">
        <v>15843</v>
      </c>
      <c r="H575" t="s">
        <v>18299</v>
      </c>
      <c r="J575" s="40">
        <v>0</v>
      </c>
      <c r="K575" s="40">
        <v>6888.43</v>
      </c>
    </row>
    <row r="576" spans="1:11" x14ac:dyDescent="0.35">
      <c r="A576">
        <v>11001</v>
      </c>
      <c r="B576" t="s">
        <v>19</v>
      </c>
      <c r="C576" s="70">
        <v>8726424.7200000007</v>
      </c>
      <c r="D576" s="70">
        <v>2805924.35</v>
      </c>
      <c r="E576" s="71">
        <v>44742</v>
      </c>
      <c r="F576" t="s">
        <v>5746</v>
      </c>
      <c r="G576" t="s">
        <v>2247</v>
      </c>
      <c r="J576" s="40">
        <v>0</v>
      </c>
      <c r="K576" s="40">
        <v>261365.51</v>
      </c>
    </row>
    <row r="577" spans="1:11" x14ac:dyDescent="0.35">
      <c r="A577">
        <v>11001</v>
      </c>
      <c r="B577" t="s">
        <v>19</v>
      </c>
      <c r="C577" s="70">
        <v>8726424.7200000007</v>
      </c>
      <c r="D577" s="70">
        <v>2805924.35</v>
      </c>
      <c r="E577" s="71">
        <v>44743</v>
      </c>
      <c r="F577" t="s">
        <v>19823</v>
      </c>
      <c r="G577" t="s">
        <v>1912</v>
      </c>
      <c r="I577" t="s">
        <v>19822</v>
      </c>
      <c r="J577" s="40">
        <v>0</v>
      </c>
      <c r="K577" s="40">
        <v>450.57</v>
      </c>
    </row>
    <row r="578" spans="1:11" x14ac:dyDescent="0.35">
      <c r="A578">
        <v>11001</v>
      </c>
      <c r="B578" t="s">
        <v>19</v>
      </c>
      <c r="C578" s="70">
        <v>8726424.7200000007</v>
      </c>
      <c r="D578" s="70">
        <v>2805924.35</v>
      </c>
      <c r="E578" s="71">
        <v>44743</v>
      </c>
      <c r="F578" t="s">
        <v>19821</v>
      </c>
      <c r="G578" t="s">
        <v>1912</v>
      </c>
      <c r="I578" t="s">
        <v>19820</v>
      </c>
      <c r="J578" s="40">
        <v>0</v>
      </c>
      <c r="K578" s="40">
        <v>761.68</v>
      </c>
    </row>
    <row r="579" spans="1:11" x14ac:dyDescent="0.35">
      <c r="A579">
        <v>11001</v>
      </c>
      <c r="B579" t="s">
        <v>19</v>
      </c>
      <c r="C579" s="70">
        <v>8726424.7200000007</v>
      </c>
      <c r="D579" s="70">
        <v>2805924.35</v>
      </c>
      <c r="E579" s="71">
        <v>44743</v>
      </c>
      <c r="F579" t="s">
        <v>19819</v>
      </c>
      <c r="G579" t="s">
        <v>1912</v>
      </c>
      <c r="I579" t="s">
        <v>19818</v>
      </c>
      <c r="J579" s="40">
        <v>0</v>
      </c>
      <c r="K579" s="40">
        <v>4387.43</v>
      </c>
    </row>
    <row r="580" spans="1:11" x14ac:dyDescent="0.35">
      <c r="A580">
        <v>11001</v>
      </c>
      <c r="B580" t="s">
        <v>19</v>
      </c>
      <c r="C580" s="70">
        <v>8726424.7200000007</v>
      </c>
      <c r="D580" s="70">
        <v>2805924.35</v>
      </c>
      <c r="E580" s="71">
        <v>44743</v>
      </c>
      <c r="F580" t="s">
        <v>19592</v>
      </c>
      <c r="G580" t="s">
        <v>1907</v>
      </c>
      <c r="H580" t="s">
        <v>19577</v>
      </c>
      <c r="J580" s="40">
        <v>0</v>
      </c>
      <c r="K580" s="40">
        <v>450275.77</v>
      </c>
    </row>
    <row r="581" spans="1:11" x14ac:dyDescent="0.35">
      <c r="A581">
        <v>11001</v>
      </c>
      <c r="B581" t="s">
        <v>19</v>
      </c>
      <c r="C581" s="70">
        <v>8726424.7200000007</v>
      </c>
      <c r="D581" s="70">
        <v>2805924.35</v>
      </c>
      <c r="E581" s="71">
        <v>44743</v>
      </c>
      <c r="F581" t="s">
        <v>17670</v>
      </c>
      <c r="G581" t="s">
        <v>15843</v>
      </c>
      <c r="H581" t="s">
        <v>17669</v>
      </c>
      <c r="J581" s="40">
        <v>0</v>
      </c>
      <c r="K581" s="40">
        <v>398.18</v>
      </c>
    </row>
    <row r="582" spans="1:11" x14ac:dyDescent="0.35">
      <c r="A582">
        <v>11001</v>
      </c>
      <c r="B582" t="s">
        <v>19</v>
      </c>
      <c r="C582" s="70">
        <v>8726424.7200000007</v>
      </c>
      <c r="D582" s="70">
        <v>2805924.35</v>
      </c>
      <c r="E582" s="71">
        <v>44743</v>
      </c>
      <c r="F582" t="s">
        <v>18244</v>
      </c>
      <c r="G582" t="s">
        <v>15843</v>
      </c>
      <c r="H582" t="s">
        <v>18243</v>
      </c>
      <c r="J582" s="40">
        <v>0</v>
      </c>
      <c r="K582" s="40">
        <v>432.79</v>
      </c>
    </row>
    <row r="583" spans="1:11" x14ac:dyDescent="0.35">
      <c r="A583">
        <v>11001</v>
      </c>
      <c r="B583" t="s">
        <v>19</v>
      </c>
      <c r="C583" s="70">
        <v>8726424.7200000007</v>
      </c>
      <c r="D583" s="70">
        <v>2805924.35</v>
      </c>
      <c r="E583" s="71">
        <v>44743</v>
      </c>
      <c r="F583" t="s">
        <v>18085</v>
      </c>
      <c r="G583" t="s">
        <v>15843</v>
      </c>
      <c r="H583" t="s">
        <v>18084</v>
      </c>
      <c r="J583" s="40">
        <v>0</v>
      </c>
      <c r="K583" s="40">
        <v>726.69</v>
      </c>
    </row>
    <row r="584" spans="1:11" x14ac:dyDescent="0.35">
      <c r="A584">
        <v>11001</v>
      </c>
      <c r="B584" t="s">
        <v>19</v>
      </c>
      <c r="C584" s="70">
        <v>8726424.7200000007</v>
      </c>
      <c r="D584" s="70">
        <v>2805924.35</v>
      </c>
      <c r="E584" s="71">
        <v>44743</v>
      </c>
      <c r="F584" t="s">
        <v>18360</v>
      </c>
      <c r="G584" t="s">
        <v>15843</v>
      </c>
      <c r="H584" t="s">
        <v>18359</v>
      </c>
      <c r="J584" s="40">
        <v>0</v>
      </c>
      <c r="K584" s="40">
        <v>1790.7</v>
      </c>
    </row>
    <row r="585" spans="1:11" x14ac:dyDescent="0.35">
      <c r="A585">
        <v>11001</v>
      </c>
      <c r="B585" t="s">
        <v>19</v>
      </c>
      <c r="C585" s="70">
        <v>8726424.7200000007</v>
      </c>
      <c r="D585" s="70">
        <v>2805924.35</v>
      </c>
      <c r="E585" s="71">
        <v>44743</v>
      </c>
      <c r="F585" t="s">
        <v>18150</v>
      </c>
      <c r="G585" t="s">
        <v>15843</v>
      </c>
      <c r="H585" t="s">
        <v>18149</v>
      </c>
      <c r="J585" s="40">
        <v>0</v>
      </c>
      <c r="K585" s="40">
        <v>2654.57</v>
      </c>
    </row>
    <row r="586" spans="1:11" x14ac:dyDescent="0.35">
      <c r="A586">
        <v>11001</v>
      </c>
      <c r="B586" t="s">
        <v>19</v>
      </c>
      <c r="C586" s="70">
        <v>8726424.7200000007</v>
      </c>
      <c r="D586" s="70">
        <v>2805924.35</v>
      </c>
      <c r="E586" s="71">
        <v>44743</v>
      </c>
      <c r="F586" t="s">
        <v>17809</v>
      </c>
      <c r="G586" t="s">
        <v>15843</v>
      </c>
      <c r="H586" t="s">
        <v>17808</v>
      </c>
      <c r="J586" s="40">
        <v>0</v>
      </c>
      <c r="K586" s="40">
        <v>3318.21</v>
      </c>
    </row>
    <row r="587" spans="1:11" x14ac:dyDescent="0.35">
      <c r="A587">
        <v>11001</v>
      </c>
      <c r="B587" t="s">
        <v>19</v>
      </c>
      <c r="C587" s="70">
        <v>8726424.7200000007</v>
      </c>
      <c r="D587" s="70">
        <v>2805924.35</v>
      </c>
      <c r="E587" s="71">
        <v>44743</v>
      </c>
      <c r="F587" t="s">
        <v>16981</v>
      </c>
      <c r="G587" t="s">
        <v>15843</v>
      </c>
      <c r="H587" t="s">
        <v>16980</v>
      </c>
      <c r="J587" s="40">
        <v>0</v>
      </c>
      <c r="K587" s="40">
        <v>3832.39</v>
      </c>
    </row>
    <row r="588" spans="1:11" x14ac:dyDescent="0.35">
      <c r="A588">
        <v>11001</v>
      </c>
      <c r="B588" t="s">
        <v>19</v>
      </c>
      <c r="C588" s="70">
        <v>8726424.7200000007</v>
      </c>
      <c r="D588" s="70">
        <v>2805924.35</v>
      </c>
      <c r="E588" s="71">
        <v>44743</v>
      </c>
      <c r="F588" t="s">
        <v>18798</v>
      </c>
      <c r="G588" t="s">
        <v>15843</v>
      </c>
      <c r="H588" t="s">
        <v>18797</v>
      </c>
      <c r="J588" s="40">
        <v>0</v>
      </c>
      <c r="K588" s="40">
        <v>5743.05</v>
      </c>
    </row>
    <row r="589" spans="1:11" x14ac:dyDescent="0.35">
      <c r="A589">
        <v>11001</v>
      </c>
      <c r="B589" t="s">
        <v>19</v>
      </c>
      <c r="C589" s="70">
        <v>8726424.7200000007</v>
      </c>
      <c r="D589" s="70">
        <v>2805924.35</v>
      </c>
      <c r="E589" s="71">
        <v>44743</v>
      </c>
      <c r="F589" t="s">
        <v>18024</v>
      </c>
      <c r="G589" t="s">
        <v>15843</v>
      </c>
      <c r="H589" t="s">
        <v>2059</v>
      </c>
      <c r="J589" s="40">
        <v>0</v>
      </c>
      <c r="K589" s="40">
        <v>7865.29</v>
      </c>
    </row>
    <row r="590" spans="1:11" x14ac:dyDescent="0.35">
      <c r="A590">
        <v>11001</v>
      </c>
      <c r="B590" t="s">
        <v>19</v>
      </c>
      <c r="C590" s="70">
        <v>8726424.7200000007</v>
      </c>
      <c r="D590" s="70">
        <v>2805924.35</v>
      </c>
      <c r="E590" s="71">
        <v>44743</v>
      </c>
      <c r="F590" t="s">
        <v>18842</v>
      </c>
      <c r="G590" t="s">
        <v>15843</v>
      </c>
      <c r="H590" t="s">
        <v>18841</v>
      </c>
      <c r="J590" s="40">
        <v>0</v>
      </c>
      <c r="K590" s="40">
        <v>14718.38</v>
      </c>
    </row>
    <row r="591" spans="1:11" x14ac:dyDescent="0.35">
      <c r="A591">
        <v>11001</v>
      </c>
      <c r="B591" t="s">
        <v>19</v>
      </c>
      <c r="C591" s="70">
        <v>8726424.7200000007</v>
      </c>
      <c r="D591" s="70">
        <v>2805924.35</v>
      </c>
      <c r="E591" s="71">
        <v>44743</v>
      </c>
      <c r="F591" t="s">
        <v>15706</v>
      </c>
      <c r="G591" t="s">
        <v>1907</v>
      </c>
      <c r="H591" t="s">
        <v>15697</v>
      </c>
      <c r="J591" s="40">
        <v>0</v>
      </c>
      <c r="K591" s="40">
        <v>1165.0899999999999</v>
      </c>
    </row>
    <row r="592" spans="1:11" x14ac:dyDescent="0.35">
      <c r="A592">
        <v>11001</v>
      </c>
      <c r="B592" t="s">
        <v>19</v>
      </c>
      <c r="C592" s="70">
        <v>8726424.7200000007</v>
      </c>
      <c r="D592" s="70">
        <v>2805924.35</v>
      </c>
      <c r="E592" s="71">
        <v>44743</v>
      </c>
      <c r="F592" t="s">
        <v>2060</v>
      </c>
      <c r="G592" t="s">
        <v>1907</v>
      </c>
      <c r="H592" t="s">
        <v>2059</v>
      </c>
      <c r="J592" s="40">
        <v>0</v>
      </c>
      <c r="K592" s="40">
        <v>0</v>
      </c>
    </row>
    <row r="593" spans="1:11" x14ac:dyDescent="0.35">
      <c r="A593">
        <v>11001</v>
      </c>
      <c r="B593" t="s">
        <v>19</v>
      </c>
      <c r="C593" s="70">
        <v>8726424.7200000007</v>
      </c>
      <c r="D593" s="70">
        <v>2805924.35</v>
      </c>
      <c r="E593" s="71">
        <v>44745</v>
      </c>
      <c r="F593" t="s">
        <v>19541</v>
      </c>
      <c r="G593" t="s">
        <v>1907</v>
      </c>
      <c r="H593" t="s">
        <v>19528</v>
      </c>
      <c r="J593" s="40">
        <v>0</v>
      </c>
      <c r="K593" s="40">
        <v>76.23</v>
      </c>
    </row>
    <row r="594" spans="1:11" x14ac:dyDescent="0.35">
      <c r="A594">
        <v>11001</v>
      </c>
      <c r="B594" t="s">
        <v>19</v>
      </c>
      <c r="C594" s="70">
        <v>8726424.7200000007</v>
      </c>
      <c r="D594" s="70">
        <v>2805924.35</v>
      </c>
      <c r="E594" s="71">
        <v>44745</v>
      </c>
      <c r="F594" t="s">
        <v>19553</v>
      </c>
      <c r="G594" t="s">
        <v>1907</v>
      </c>
      <c r="H594" t="s">
        <v>2061</v>
      </c>
      <c r="J594" s="40">
        <v>0</v>
      </c>
      <c r="K594" s="40">
        <v>695.87</v>
      </c>
    </row>
    <row r="595" spans="1:11" x14ac:dyDescent="0.35">
      <c r="A595">
        <v>11001</v>
      </c>
      <c r="B595" t="s">
        <v>19</v>
      </c>
      <c r="C595" s="70">
        <v>8726424.7200000007</v>
      </c>
      <c r="D595" s="70">
        <v>2805924.35</v>
      </c>
      <c r="E595" s="71">
        <v>44745</v>
      </c>
      <c r="F595" t="s">
        <v>19452</v>
      </c>
      <c r="G595" t="s">
        <v>1907</v>
      </c>
      <c r="H595" t="s">
        <v>19406</v>
      </c>
      <c r="J595" s="40">
        <v>0</v>
      </c>
      <c r="K595" s="40">
        <v>1288.79</v>
      </c>
    </row>
    <row r="596" spans="1:11" x14ac:dyDescent="0.35">
      <c r="A596">
        <v>11001</v>
      </c>
      <c r="B596" t="s">
        <v>19</v>
      </c>
      <c r="C596" s="70">
        <v>8726424.7200000007</v>
      </c>
      <c r="D596" s="70">
        <v>2805924.35</v>
      </c>
      <c r="E596" s="71">
        <v>44745</v>
      </c>
      <c r="F596" t="s">
        <v>19240</v>
      </c>
      <c r="G596" t="s">
        <v>1907</v>
      </c>
      <c r="H596" t="s">
        <v>19230</v>
      </c>
      <c r="J596" s="40">
        <v>0</v>
      </c>
      <c r="K596" s="40">
        <v>5081.6000000000004</v>
      </c>
    </row>
    <row r="597" spans="1:11" x14ac:dyDescent="0.35">
      <c r="A597">
        <v>11001</v>
      </c>
      <c r="B597" t="s">
        <v>19</v>
      </c>
      <c r="C597" s="70">
        <v>8726424.7200000007</v>
      </c>
      <c r="D597" s="70">
        <v>2805924.35</v>
      </c>
      <c r="E597" s="71">
        <v>44745</v>
      </c>
      <c r="F597" t="s">
        <v>19496</v>
      </c>
      <c r="G597" t="s">
        <v>1907</v>
      </c>
      <c r="H597" t="s">
        <v>19465</v>
      </c>
      <c r="J597" s="40">
        <v>0</v>
      </c>
      <c r="K597" s="40">
        <v>7837.48</v>
      </c>
    </row>
    <row r="598" spans="1:11" x14ac:dyDescent="0.35">
      <c r="A598">
        <v>11001</v>
      </c>
      <c r="B598" t="s">
        <v>19</v>
      </c>
      <c r="C598" s="70">
        <v>8726424.7200000007</v>
      </c>
      <c r="D598" s="70">
        <v>2805924.35</v>
      </c>
      <c r="E598" s="71">
        <v>44745</v>
      </c>
      <c r="F598" t="s">
        <v>18744</v>
      </c>
      <c r="G598" t="s">
        <v>15843</v>
      </c>
      <c r="H598" t="s">
        <v>18743</v>
      </c>
      <c r="J598" s="40">
        <v>0</v>
      </c>
      <c r="K598" s="40">
        <v>12630.43</v>
      </c>
    </row>
    <row r="599" spans="1:11" x14ac:dyDescent="0.35">
      <c r="A599">
        <v>11001</v>
      </c>
      <c r="B599" t="s">
        <v>19</v>
      </c>
      <c r="C599" s="70">
        <v>8726424.7200000007</v>
      </c>
      <c r="D599" s="70">
        <v>2805924.35</v>
      </c>
      <c r="E599" s="71">
        <v>44746</v>
      </c>
      <c r="F599" t="s">
        <v>15760</v>
      </c>
      <c r="G599" t="s">
        <v>1907</v>
      </c>
      <c r="H599" t="s">
        <v>1934</v>
      </c>
      <c r="J599" s="40">
        <v>34875.57</v>
      </c>
      <c r="K599" s="40">
        <v>0</v>
      </c>
    </row>
    <row r="600" spans="1:11" x14ac:dyDescent="0.35">
      <c r="A600">
        <v>11001</v>
      </c>
      <c r="B600" t="s">
        <v>19</v>
      </c>
      <c r="C600" s="70">
        <v>8726424.7200000007</v>
      </c>
      <c r="D600" s="70">
        <v>2805924.35</v>
      </c>
      <c r="E600" s="71">
        <v>44746</v>
      </c>
      <c r="F600" t="s">
        <v>3295</v>
      </c>
      <c r="G600" t="s">
        <v>1907</v>
      </c>
      <c r="H600" t="s">
        <v>3294</v>
      </c>
      <c r="J600" s="40">
        <v>2216.25</v>
      </c>
      <c r="K600" s="40">
        <v>0</v>
      </c>
    </row>
    <row r="601" spans="1:11" x14ac:dyDescent="0.35">
      <c r="A601">
        <v>11001</v>
      </c>
      <c r="B601" t="s">
        <v>19</v>
      </c>
      <c r="C601" s="70">
        <v>8726424.7200000007</v>
      </c>
      <c r="D601" s="70">
        <v>2805924.35</v>
      </c>
      <c r="E601" s="71">
        <v>44747</v>
      </c>
      <c r="F601" t="s">
        <v>19042</v>
      </c>
      <c r="G601" t="s">
        <v>15843</v>
      </c>
      <c r="H601" t="s">
        <v>19041</v>
      </c>
      <c r="J601" s="40">
        <v>0</v>
      </c>
      <c r="K601" s="40">
        <v>7142.09</v>
      </c>
    </row>
    <row r="602" spans="1:11" x14ac:dyDescent="0.35">
      <c r="A602">
        <v>11001</v>
      </c>
      <c r="B602" t="s">
        <v>19</v>
      </c>
      <c r="C602" s="70">
        <v>8726424.7200000007</v>
      </c>
      <c r="D602" s="70">
        <v>2805924.35</v>
      </c>
      <c r="E602" s="71">
        <v>44747</v>
      </c>
      <c r="F602" t="s">
        <v>7093</v>
      </c>
      <c r="G602" t="s">
        <v>1907</v>
      </c>
      <c r="H602" t="s">
        <v>7092</v>
      </c>
      <c r="J602" s="40">
        <v>0</v>
      </c>
      <c r="K602" s="40">
        <v>25.15</v>
      </c>
    </row>
    <row r="603" spans="1:11" x14ac:dyDescent="0.35">
      <c r="A603">
        <v>11001</v>
      </c>
      <c r="B603" t="s">
        <v>19</v>
      </c>
      <c r="C603" s="70">
        <v>8726424.7200000007</v>
      </c>
      <c r="D603" s="70">
        <v>2805924.35</v>
      </c>
      <c r="E603" s="71">
        <v>44748</v>
      </c>
      <c r="F603" t="s">
        <v>15705</v>
      </c>
      <c r="G603" t="s">
        <v>1907</v>
      </c>
      <c r="H603" t="s">
        <v>15704</v>
      </c>
      <c r="J603" s="40">
        <v>0</v>
      </c>
      <c r="K603" s="40">
        <v>175682.84</v>
      </c>
    </row>
    <row r="604" spans="1:11" x14ac:dyDescent="0.35">
      <c r="A604">
        <v>11001</v>
      </c>
      <c r="B604" t="s">
        <v>19</v>
      </c>
      <c r="C604" s="70">
        <v>8726424.7200000007</v>
      </c>
      <c r="D604" s="70">
        <v>2805924.35</v>
      </c>
      <c r="E604" s="71">
        <v>44754</v>
      </c>
      <c r="F604" t="s">
        <v>17000</v>
      </c>
      <c r="G604" t="s">
        <v>15843</v>
      </c>
      <c r="H604" t="s">
        <v>16999</v>
      </c>
      <c r="I604" t="s">
        <v>16998</v>
      </c>
      <c r="J604" s="40">
        <v>0</v>
      </c>
      <c r="K604" s="40">
        <v>3516.32</v>
      </c>
    </row>
    <row r="605" spans="1:11" x14ac:dyDescent="0.35">
      <c r="A605">
        <v>11001</v>
      </c>
      <c r="B605" t="s">
        <v>19</v>
      </c>
      <c r="C605" s="70">
        <v>8726424.7200000007</v>
      </c>
      <c r="D605" s="70">
        <v>2805924.35</v>
      </c>
      <c r="E605" s="71">
        <v>44754</v>
      </c>
      <c r="F605" t="s">
        <v>16897</v>
      </c>
      <c r="G605" t="s">
        <v>15843</v>
      </c>
      <c r="H605" t="s">
        <v>16896</v>
      </c>
      <c r="I605" t="s">
        <v>16895</v>
      </c>
      <c r="J605" s="40">
        <v>0</v>
      </c>
      <c r="K605" s="40">
        <v>2228.19</v>
      </c>
    </row>
    <row r="606" spans="1:11" x14ac:dyDescent="0.35">
      <c r="A606">
        <v>11001</v>
      </c>
      <c r="B606" t="s">
        <v>19</v>
      </c>
      <c r="C606" s="70">
        <v>8726424.7200000007</v>
      </c>
      <c r="D606" s="70">
        <v>2805924.35</v>
      </c>
      <c r="E606" s="71">
        <v>44754</v>
      </c>
      <c r="F606" t="s">
        <v>18972</v>
      </c>
      <c r="G606" t="s">
        <v>15843</v>
      </c>
      <c r="H606" t="s">
        <v>18971</v>
      </c>
      <c r="I606" t="s">
        <v>18970</v>
      </c>
      <c r="J606" s="40">
        <v>0</v>
      </c>
      <c r="K606" s="40">
        <v>1208.96</v>
      </c>
    </row>
    <row r="607" spans="1:11" x14ac:dyDescent="0.35">
      <c r="A607">
        <v>11001</v>
      </c>
      <c r="B607" t="s">
        <v>19</v>
      </c>
      <c r="C607" s="70">
        <v>8726424.7200000007</v>
      </c>
      <c r="D607" s="70">
        <v>2805924.35</v>
      </c>
      <c r="E607" s="71">
        <v>44754</v>
      </c>
      <c r="F607" t="s">
        <v>18876</v>
      </c>
      <c r="G607" t="s">
        <v>15843</v>
      </c>
      <c r="H607" t="s">
        <v>18875</v>
      </c>
      <c r="I607" t="s">
        <v>18874</v>
      </c>
      <c r="J607" s="40">
        <v>0</v>
      </c>
      <c r="K607" s="40">
        <v>4422.79</v>
      </c>
    </row>
    <row r="608" spans="1:11" x14ac:dyDescent="0.35">
      <c r="A608">
        <v>11001</v>
      </c>
      <c r="B608" t="s">
        <v>19</v>
      </c>
      <c r="C608" s="70">
        <v>8726424.7200000007</v>
      </c>
      <c r="D608" s="70">
        <v>2805924.35</v>
      </c>
      <c r="E608" s="71">
        <v>44754</v>
      </c>
      <c r="F608" t="s">
        <v>17839</v>
      </c>
      <c r="G608" t="s">
        <v>15843</v>
      </c>
      <c r="H608" t="s">
        <v>17838</v>
      </c>
      <c r="I608" t="s">
        <v>17837</v>
      </c>
      <c r="J608" s="40">
        <v>0</v>
      </c>
      <c r="K608" s="40">
        <v>4619.1899999999996</v>
      </c>
    </row>
    <row r="609" spans="1:11" x14ac:dyDescent="0.35">
      <c r="A609">
        <v>11001</v>
      </c>
      <c r="B609" t="s">
        <v>19</v>
      </c>
      <c r="C609" s="70">
        <v>8726424.7200000007</v>
      </c>
      <c r="D609" s="70">
        <v>2805924.35</v>
      </c>
      <c r="E609" s="71">
        <v>44754</v>
      </c>
      <c r="F609" t="s">
        <v>18266</v>
      </c>
      <c r="G609" t="s">
        <v>15843</v>
      </c>
      <c r="H609" t="s">
        <v>18265</v>
      </c>
      <c r="I609" t="s">
        <v>18264</v>
      </c>
      <c r="J609" s="40">
        <v>0</v>
      </c>
      <c r="K609" s="40">
        <v>997.39</v>
      </c>
    </row>
    <row r="610" spans="1:11" x14ac:dyDescent="0.35">
      <c r="A610">
        <v>11001</v>
      </c>
      <c r="B610" t="s">
        <v>19</v>
      </c>
      <c r="C610" s="70">
        <v>8726424.7200000007</v>
      </c>
      <c r="D610" s="70">
        <v>2805924.35</v>
      </c>
      <c r="E610" s="71">
        <v>44754</v>
      </c>
      <c r="F610" t="s">
        <v>18683</v>
      </c>
      <c r="G610" t="s">
        <v>15843</v>
      </c>
      <c r="H610" t="s">
        <v>18682</v>
      </c>
      <c r="I610" t="s">
        <v>18681</v>
      </c>
      <c r="J610" s="40">
        <v>0</v>
      </c>
      <c r="K610" s="40">
        <v>258.64999999999998</v>
      </c>
    </row>
    <row r="611" spans="1:11" x14ac:dyDescent="0.35">
      <c r="A611">
        <v>11001</v>
      </c>
      <c r="B611" t="s">
        <v>19</v>
      </c>
      <c r="C611" s="70">
        <v>8726424.7200000007</v>
      </c>
      <c r="D611" s="70">
        <v>2805924.35</v>
      </c>
      <c r="E611" s="71">
        <v>44754</v>
      </c>
      <c r="F611" t="s">
        <v>16912</v>
      </c>
      <c r="G611" t="s">
        <v>15843</v>
      </c>
      <c r="H611" t="s">
        <v>16911</v>
      </c>
      <c r="I611" t="s">
        <v>16910</v>
      </c>
      <c r="J611" s="40">
        <v>0</v>
      </c>
      <c r="K611" s="40">
        <v>9241.5300000000007</v>
      </c>
    </row>
    <row r="612" spans="1:11" x14ac:dyDescent="0.35">
      <c r="A612">
        <v>11001</v>
      </c>
      <c r="B612" t="s">
        <v>19</v>
      </c>
      <c r="C612" s="70">
        <v>8726424.7200000007</v>
      </c>
      <c r="D612" s="70">
        <v>2805924.35</v>
      </c>
      <c r="E612" s="71">
        <v>44754</v>
      </c>
      <c r="F612" t="s">
        <v>18129</v>
      </c>
      <c r="G612" t="s">
        <v>15843</v>
      </c>
      <c r="H612" t="s">
        <v>18128</v>
      </c>
      <c r="I612" t="s">
        <v>18127</v>
      </c>
      <c r="J612" s="40">
        <v>0</v>
      </c>
      <c r="K612" s="40">
        <v>13399.25</v>
      </c>
    </row>
    <row r="613" spans="1:11" x14ac:dyDescent="0.35">
      <c r="A613">
        <v>11001</v>
      </c>
      <c r="B613" t="s">
        <v>19</v>
      </c>
      <c r="C613" s="70">
        <v>8726424.7200000007</v>
      </c>
      <c r="D613" s="70">
        <v>2805924.35</v>
      </c>
      <c r="E613" s="71">
        <v>44754</v>
      </c>
      <c r="F613" t="s">
        <v>16821</v>
      </c>
      <c r="G613" t="s">
        <v>15843</v>
      </c>
      <c r="H613" t="s">
        <v>16820</v>
      </c>
      <c r="I613" t="s">
        <v>16815</v>
      </c>
      <c r="J613" s="40">
        <v>0</v>
      </c>
      <c r="K613" s="40">
        <v>5722.07</v>
      </c>
    </row>
    <row r="614" spans="1:11" x14ac:dyDescent="0.35">
      <c r="A614">
        <v>11001</v>
      </c>
      <c r="B614" t="s">
        <v>19</v>
      </c>
      <c r="C614" s="70">
        <v>8726424.7200000007</v>
      </c>
      <c r="D614" s="70">
        <v>2805924.35</v>
      </c>
      <c r="E614" s="71">
        <v>44754</v>
      </c>
      <c r="F614" t="s">
        <v>18796</v>
      </c>
      <c r="G614" t="s">
        <v>15843</v>
      </c>
      <c r="H614" t="s">
        <v>18795</v>
      </c>
      <c r="I614" t="s">
        <v>18794</v>
      </c>
      <c r="J614" s="40">
        <v>0</v>
      </c>
      <c r="K614" s="40">
        <v>6895.24</v>
      </c>
    </row>
    <row r="615" spans="1:11" x14ac:dyDescent="0.35">
      <c r="A615">
        <v>11001</v>
      </c>
      <c r="B615" t="s">
        <v>19</v>
      </c>
      <c r="C615" s="70">
        <v>8726424.7200000007</v>
      </c>
      <c r="D615" s="70">
        <v>2805924.35</v>
      </c>
      <c r="E615" s="71">
        <v>44754</v>
      </c>
      <c r="F615" t="s">
        <v>18184</v>
      </c>
      <c r="G615" t="s">
        <v>15843</v>
      </c>
      <c r="H615" t="s">
        <v>18183</v>
      </c>
      <c r="I615" t="s">
        <v>18182</v>
      </c>
      <c r="J615" s="40">
        <v>0</v>
      </c>
      <c r="K615" s="40">
        <v>4224.63</v>
      </c>
    </row>
    <row r="616" spans="1:11" x14ac:dyDescent="0.35">
      <c r="A616">
        <v>11001</v>
      </c>
      <c r="B616" t="s">
        <v>19</v>
      </c>
      <c r="C616" s="70">
        <v>8726424.7200000007</v>
      </c>
      <c r="D616" s="70">
        <v>2805924.35</v>
      </c>
      <c r="E616" s="71">
        <v>44754</v>
      </c>
      <c r="F616" t="s">
        <v>15910</v>
      </c>
      <c r="G616" t="s">
        <v>1907</v>
      </c>
      <c r="H616" t="s">
        <v>15909</v>
      </c>
      <c r="I616" t="s">
        <v>15908</v>
      </c>
      <c r="J616" s="40">
        <v>0</v>
      </c>
      <c r="K616" s="40">
        <v>524.11</v>
      </c>
    </row>
    <row r="617" spans="1:11" x14ac:dyDescent="0.35">
      <c r="A617">
        <v>11001</v>
      </c>
      <c r="B617" t="s">
        <v>19</v>
      </c>
      <c r="C617" s="70">
        <v>8726424.7200000007</v>
      </c>
      <c r="D617" s="70">
        <v>2805924.35</v>
      </c>
      <c r="E617" s="71">
        <v>44754</v>
      </c>
      <c r="F617" t="s">
        <v>7088</v>
      </c>
      <c r="G617" t="s">
        <v>1907</v>
      </c>
      <c r="H617" t="s">
        <v>7086</v>
      </c>
      <c r="J617" s="40">
        <v>0</v>
      </c>
      <c r="K617" s="40">
        <v>1260.02</v>
      </c>
    </row>
    <row r="618" spans="1:11" x14ac:dyDescent="0.35">
      <c r="A618">
        <v>11001</v>
      </c>
      <c r="B618" t="s">
        <v>19</v>
      </c>
      <c r="C618" s="70">
        <v>8726424.7200000007</v>
      </c>
      <c r="D618" s="70">
        <v>2805924.35</v>
      </c>
      <c r="E618" s="71">
        <v>44754</v>
      </c>
      <c r="F618" t="s">
        <v>16819</v>
      </c>
      <c r="G618" t="s">
        <v>15843</v>
      </c>
      <c r="H618" t="s">
        <v>16818</v>
      </c>
      <c r="I618" t="s">
        <v>16815</v>
      </c>
      <c r="J618" s="40">
        <v>0</v>
      </c>
      <c r="K618" s="40">
        <v>-5722.07</v>
      </c>
    </row>
    <row r="619" spans="1:11" x14ac:dyDescent="0.35">
      <c r="A619">
        <v>11001</v>
      </c>
      <c r="B619" t="s">
        <v>19</v>
      </c>
      <c r="C619" s="70">
        <v>8726424.7200000007</v>
      </c>
      <c r="D619" s="70">
        <v>2805924.35</v>
      </c>
      <c r="E619" s="71">
        <v>44754</v>
      </c>
      <c r="F619" t="s">
        <v>16817</v>
      </c>
      <c r="G619" t="s">
        <v>15843</v>
      </c>
      <c r="H619" t="s">
        <v>16816</v>
      </c>
      <c r="I619" t="s">
        <v>16815</v>
      </c>
      <c r="J619" s="40">
        <v>0</v>
      </c>
      <c r="K619" s="40">
        <v>5567.07</v>
      </c>
    </row>
    <row r="620" spans="1:11" x14ac:dyDescent="0.35">
      <c r="A620">
        <v>11001</v>
      </c>
      <c r="B620" t="s">
        <v>19</v>
      </c>
      <c r="C620" s="70">
        <v>8726424.7200000007</v>
      </c>
      <c r="D620" s="70">
        <v>2805924.35</v>
      </c>
      <c r="E620" s="71">
        <v>44754</v>
      </c>
      <c r="F620" t="s">
        <v>7087</v>
      </c>
      <c r="G620" t="s">
        <v>1907</v>
      </c>
      <c r="H620" t="s">
        <v>7086</v>
      </c>
      <c r="J620" s="40">
        <v>0</v>
      </c>
      <c r="K620" s="40">
        <v>-1260.02</v>
      </c>
    </row>
    <row r="621" spans="1:11" x14ac:dyDescent="0.35">
      <c r="A621">
        <v>11001</v>
      </c>
      <c r="B621" t="s">
        <v>19</v>
      </c>
      <c r="C621" s="70">
        <v>8726424.7200000007</v>
      </c>
      <c r="D621" s="70">
        <v>2805924.35</v>
      </c>
      <c r="E621" s="71">
        <v>44754</v>
      </c>
      <c r="F621" t="s">
        <v>19817</v>
      </c>
      <c r="G621" t="s">
        <v>1907</v>
      </c>
      <c r="H621" t="s">
        <v>7086</v>
      </c>
      <c r="I621" t="s">
        <v>19816</v>
      </c>
      <c r="J621" s="40">
        <v>0</v>
      </c>
      <c r="K621" s="40">
        <v>1260.02</v>
      </c>
    </row>
    <row r="622" spans="1:11" x14ac:dyDescent="0.35">
      <c r="A622">
        <v>11001</v>
      </c>
      <c r="B622" t="s">
        <v>19</v>
      </c>
      <c r="C622" s="70">
        <v>8726424.7200000007</v>
      </c>
      <c r="D622" s="70">
        <v>2805924.35</v>
      </c>
      <c r="E622" s="71">
        <v>44755</v>
      </c>
      <c r="F622" t="s">
        <v>18108</v>
      </c>
      <c r="G622" t="s">
        <v>15843</v>
      </c>
      <c r="H622" t="s">
        <v>18107</v>
      </c>
      <c r="I622" t="s">
        <v>18106</v>
      </c>
      <c r="J622" s="40">
        <v>0</v>
      </c>
      <c r="K622" s="40">
        <v>38516.14</v>
      </c>
    </row>
    <row r="623" spans="1:11" x14ac:dyDescent="0.35">
      <c r="A623">
        <v>11001</v>
      </c>
      <c r="B623" t="s">
        <v>19</v>
      </c>
      <c r="C623" s="70">
        <v>8726424.7200000007</v>
      </c>
      <c r="D623" s="70">
        <v>2805924.35</v>
      </c>
      <c r="E623" s="71">
        <v>44755</v>
      </c>
      <c r="F623" t="s">
        <v>18821</v>
      </c>
      <c r="G623" t="s">
        <v>15843</v>
      </c>
      <c r="H623" t="s">
        <v>18820</v>
      </c>
      <c r="I623" t="s">
        <v>18819</v>
      </c>
      <c r="J623" s="40">
        <v>0</v>
      </c>
      <c r="K623" s="40">
        <v>115387.32</v>
      </c>
    </row>
    <row r="624" spans="1:11" x14ac:dyDescent="0.35">
      <c r="A624">
        <v>11001</v>
      </c>
      <c r="B624" t="s">
        <v>19</v>
      </c>
      <c r="C624" s="70">
        <v>8726424.7200000007</v>
      </c>
      <c r="D624" s="70">
        <v>2805924.35</v>
      </c>
      <c r="E624" s="71">
        <v>44756</v>
      </c>
      <c r="F624" t="s">
        <v>18604</v>
      </c>
      <c r="G624" t="s">
        <v>15843</v>
      </c>
      <c r="H624" t="s">
        <v>18603</v>
      </c>
      <c r="J624" s="40">
        <v>0</v>
      </c>
      <c r="K624" s="40">
        <v>7548.39</v>
      </c>
    </row>
    <row r="625" spans="1:11" x14ac:dyDescent="0.35">
      <c r="A625">
        <v>11001</v>
      </c>
      <c r="B625" t="s">
        <v>19</v>
      </c>
      <c r="C625" s="70">
        <v>8726424.7200000007</v>
      </c>
      <c r="D625" s="70">
        <v>2805924.35</v>
      </c>
      <c r="E625" s="71">
        <v>44756</v>
      </c>
      <c r="F625" t="s">
        <v>17649</v>
      </c>
      <c r="G625" t="s">
        <v>15843</v>
      </c>
      <c r="H625" t="s">
        <v>17648</v>
      </c>
      <c r="I625" t="s">
        <v>17647</v>
      </c>
      <c r="J625" s="40">
        <v>0</v>
      </c>
      <c r="K625" s="40">
        <v>6739.63</v>
      </c>
    </row>
    <row r="626" spans="1:11" x14ac:dyDescent="0.35">
      <c r="A626">
        <v>11001</v>
      </c>
      <c r="B626" t="s">
        <v>19</v>
      </c>
      <c r="C626" s="70">
        <v>8726424.7200000007</v>
      </c>
      <c r="D626" s="70">
        <v>2805924.35</v>
      </c>
      <c r="E626" s="71">
        <v>44756</v>
      </c>
      <c r="F626" t="s">
        <v>19591</v>
      </c>
      <c r="G626" t="s">
        <v>1907</v>
      </c>
      <c r="H626" t="s">
        <v>19590</v>
      </c>
      <c r="J626" s="40">
        <v>0</v>
      </c>
      <c r="K626" s="40">
        <v>1092.74</v>
      </c>
    </row>
    <row r="627" spans="1:11" x14ac:dyDescent="0.35">
      <c r="A627">
        <v>11001</v>
      </c>
      <c r="B627" t="s">
        <v>19</v>
      </c>
      <c r="C627" s="70">
        <v>8726424.7200000007</v>
      </c>
      <c r="D627" s="70">
        <v>2805924.35</v>
      </c>
      <c r="E627" s="71">
        <v>44756</v>
      </c>
      <c r="F627" t="s">
        <v>19733</v>
      </c>
      <c r="G627" t="s">
        <v>1907</v>
      </c>
      <c r="H627" t="s">
        <v>2042</v>
      </c>
      <c r="J627" s="40">
        <v>0</v>
      </c>
      <c r="K627" s="40">
        <v>100.23</v>
      </c>
    </row>
    <row r="628" spans="1:11" x14ac:dyDescent="0.35">
      <c r="A628">
        <v>11001</v>
      </c>
      <c r="B628" t="s">
        <v>19</v>
      </c>
      <c r="C628" s="70">
        <v>8726424.7200000007</v>
      </c>
      <c r="D628" s="70">
        <v>2805924.35</v>
      </c>
      <c r="E628" s="71">
        <v>44756</v>
      </c>
      <c r="F628" t="s">
        <v>19732</v>
      </c>
      <c r="G628" t="s">
        <v>1907</v>
      </c>
      <c r="H628" t="s">
        <v>19731</v>
      </c>
      <c r="J628" s="40">
        <v>0</v>
      </c>
      <c r="K628" s="40">
        <v>2393.4299999999998</v>
      </c>
    </row>
    <row r="629" spans="1:11" x14ac:dyDescent="0.35">
      <c r="A629">
        <v>11001</v>
      </c>
      <c r="B629" t="s">
        <v>19</v>
      </c>
      <c r="C629" s="70">
        <v>8726424.7200000007</v>
      </c>
      <c r="D629" s="70">
        <v>2805924.35</v>
      </c>
      <c r="E629" s="71">
        <v>44756</v>
      </c>
      <c r="F629" t="s">
        <v>19730</v>
      </c>
      <c r="G629" t="s">
        <v>1907</v>
      </c>
      <c r="H629" t="s">
        <v>19729</v>
      </c>
      <c r="J629" s="40">
        <v>0</v>
      </c>
      <c r="K629" s="40">
        <v>127656.97</v>
      </c>
    </row>
    <row r="630" spans="1:11" x14ac:dyDescent="0.35">
      <c r="A630">
        <v>11001</v>
      </c>
      <c r="B630" t="s">
        <v>19</v>
      </c>
      <c r="C630" s="70">
        <v>8726424.7200000007</v>
      </c>
      <c r="D630" s="70">
        <v>2805924.35</v>
      </c>
      <c r="E630" s="71">
        <v>44756</v>
      </c>
      <c r="F630" t="s">
        <v>19757</v>
      </c>
      <c r="G630" t="s">
        <v>1907</v>
      </c>
      <c r="H630" t="s">
        <v>19756</v>
      </c>
      <c r="J630" s="40">
        <v>0</v>
      </c>
      <c r="K630" s="40">
        <v>1783.41</v>
      </c>
    </row>
    <row r="631" spans="1:11" x14ac:dyDescent="0.35">
      <c r="A631">
        <v>11001</v>
      </c>
      <c r="B631" t="s">
        <v>19</v>
      </c>
      <c r="C631" s="70">
        <v>8726424.7200000007</v>
      </c>
      <c r="D631" s="70">
        <v>2805924.35</v>
      </c>
      <c r="E631" s="71">
        <v>44756</v>
      </c>
      <c r="F631" t="s">
        <v>19755</v>
      </c>
      <c r="G631" t="s">
        <v>1907</v>
      </c>
      <c r="H631" t="s">
        <v>19691</v>
      </c>
      <c r="J631" s="40">
        <v>0</v>
      </c>
      <c r="K631" s="40">
        <v>206344.47</v>
      </c>
    </row>
    <row r="632" spans="1:11" x14ac:dyDescent="0.35">
      <c r="A632">
        <v>11001</v>
      </c>
      <c r="B632" t="s">
        <v>19</v>
      </c>
      <c r="C632" s="70">
        <v>8726424.7200000007</v>
      </c>
      <c r="D632" s="70">
        <v>2805924.35</v>
      </c>
      <c r="E632" s="71">
        <v>44757</v>
      </c>
      <c r="F632" t="s">
        <v>7085</v>
      </c>
      <c r="G632" t="s">
        <v>1907</v>
      </c>
      <c r="H632" t="s">
        <v>7084</v>
      </c>
      <c r="J632" s="40">
        <v>0</v>
      </c>
      <c r="K632" s="40">
        <v>25.38</v>
      </c>
    </row>
    <row r="633" spans="1:11" x14ac:dyDescent="0.35">
      <c r="A633">
        <v>11001</v>
      </c>
      <c r="B633" t="s">
        <v>19</v>
      </c>
      <c r="C633" s="70">
        <v>8726424.7200000007</v>
      </c>
      <c r="D633" s="70">
        <v>2805924.35</v>
      </c>
      <c r="E633" s="71">
        <v>44766</v>
      </c>
      <c r="F633" t="s">
        <v>19451</v>
      </c>
      <c r="G633" t="s">
        <v>1907</v>
      </c>
      <c r="H633" t="s">
        <v>1932</v>
      </c>
      <c r="J633" s="40">
        <v>0</v>
      </c>
      <c r="K633" s="40">
        <v>139.19999999999999</v>
      </c>
    </row>
    <row r="634" spans="1:11" x14ac:dyDescent="0.35">
      <c r="A634">
        <v>11001</v>
      </c>
      <c r="B634" t="s">
        <v>19</v>
      </c>
      <c r="C634" s="70">
        <v>8726424.7200000007</v>
      </c>
      <c r="D634" s="70">
        <v>2805924.35</v>
      </c>
      <c r="E634" s="71">
        <v>44767</v>
      </c>
      <c r="F634" t="s">
        <v>19450</v>
      </c>
      <c r="G634" t="s">
        <v>1907</v>
      </c>
      <c r="H634" t="s">
        <v>1932</v>
      </c>
      <c r="J634" s="40">
        <v>0</v>
      </c>
      <c r="K634" s="40">
        <v>16.32</v>
      </c>
    </row>
    <row r="635" spans="1:11" x14ac:dyDescent="0.35">
      <c r="A635">
        <v>11001</v>
      </c>
      <c r="B635" t="s">
        <v>19</v>
      </c>
      <c r="C635" s="70">
        <v>8726424.7200000007</v>
      </c>
      <c r="D635" s="70">
        <v>2805924.35</v>
      </c>
      <c r="E635" s="71">
        <v>44768</v>
      </c>
      <c r="F635" t="s">
        <v>18242</v>
      </c>
      <c r="G635" t="s">
        <v>15843</v>
      </c>
      <c r="H635" t="s">
        <v>18241</v>
      </c>
      <c r="I635" t="s">
        <v>18240</v>
      </c>
      <c r="J635" s="40">
        <v>0</v>
      </c>
      <c r="K635" s="40">
        <v>478.66</v>
      </c>
    </row>
    <row r="636" spans="1:11" x14ac:dyDescent="0.35">
      <c r="A636">
        <v>11001</v>
      </c>
      <c r="B636" t="s">
        <v>19</v>
      </c>
      <c r="C636" s="70">
        <v>8726424.7200000007</v>
      </c>
      <c r="D636" s="70">
        <v>2805924.35</v>
      </c>
      <c r="E636" s="71">
        <v>44768</v>
      </c>
      <c r="F636" t="s">
        <v>18949</v>
      </c>
      <c r="G636" t="s">
        <v>15843</v>
      </c>
      <c r="H636" t="s">
        <v>18948</v>
      </c>
      <c r="I636" t="s">
        <v>18947</v>
      </c>
      <c r="J636" s="40">
        <v>0</v>
      </c>
      <c r="K636" s="40">
        <v>11608.13</v>
      </c>
    </row>
    <row r="637" spans="1:11" x14ac:dyDescent="0.35">
      <c r="A637">
        <v>11001</v>
      </c>
      <c r="B637" t="s">
        <v>19</v>
      </c>
      <c r="C637" s="70">
        <v>8726424.7200000007</v>
      </c>
      <c r="D637" s="70">
        <v>2805924.35</v>
      </c>
      <c r="E637" s="71">
        <v>44768</v>
      </c>
      <c r="F637" t="s">
        <v>17923</v>
      </c>
      <c r="G637" t="s">
        <v>15843</v>
      </c>
      <c r="H637" t="s">
        <v>17922</v>
      </c>
      <c r="I637" t="s">
        <v>17921</v>
      </c>
      <c r="J637" s="40">
        <v>0</v>
      </c>
      <c r="K637" s="40">
        <v>783.74</v>
      </c>
    </row>
    <row r="638" spans="1:11" x14ac:dyDescent="0.35">
      <c r="A638">
        <v>11001</v>
      </c>
      <c r="B638" t="s">
        <v>19</v>
      </c>
      <c r="C638" s="70">
        <v>8726424.7200000007</v>
      </c>
      <c r="D638" s="70">
        <v>2805924.35</v>
      </c>
      <c r="E638" s="71">
        <v>44768</v>
      </c>
      <c r="F638" t="s">
        <v>19002</v>
      </c>
      <c r="G638" t="s">
        <v>15843</v>
      </c>
      <c r="H638" t="s">
        <v>19001</v>
      </c>
      <c r="J638" s="40">
        <v>0</v>
      </c>
      <c r="K638" s="40">
        <v>4075.47</v>
      </c>
    </row>
    <row r="639" spans="1:11" x14ac:dyDescent="0.35">
      <c r="A639">
        <v>11001</v>
      </c>
      <c r="B639" t="s">
        <v>19</v>
      </c>
      <c r="C639" s="70">
        <v>8726424.7200000007</v>
      </c>
      <c r="D639" s="70">
        <v>2805924.35</v>
      </c>
      <c r="E639" s="71">
        <v>44768</v>
      </c>
      <c r="F639" t="s">
        <v>18602</v>
      </c>
      <c r="G639" t="s">
        <v>15843</v>
      </c>
      <c r="H639" t="s">
        <v>18601</v>
      </c>
      <c r="I639" t="s">
        <v>18600</v>
      </c>
      <c r="J639" s="40">
        <v>0</v>
      </c>
      <c r="K639" s="40">
        <v>1426.42</v>
      </c>
    </row>
    <row r="640" spans="1:11" x14ac:dyDescent="0.35">
      <c r="A640">
        <v>11001</v>
      </c>
      <c r="B640" t="s">
        <v>19</v>
      </c>
      <c r="C640" s="70">
        <v>8726424.7200000007</v>
      </c>
      <c r="D640" s="70">
        <v>2805924.35</v>
      </c>
      <c r="E640" s="71">
        <v>44768</v>
      </c>
      <c r="F640" t="s">
        <v>16718</v>
      </c>
      <c r="G640" t="s">
        <v>15843</v>
      </c>
      <c r="H640" t="s">
        <v>16717</v>
      </c>
      <c r="I640" t="s">
        <v>16716</v>
      </c>
      <c r="J640" s="40">
        <v>0</v>
      </c>
      <c r="K640" s="40">
        <v>1324.53</v>
      </c>
    </row>
    <row r="641" spans="1:11" x14ac:dyDescent="0.35">
      <c r="A641">
        <v>11001</v>
      </c>
      <c r="B641" t="s">
        <v>19</v>
      </c>
      <c r="C641" s="70">
        <v>8726424.7200000007</v>
      </c>
      <c r="D641" s="70">
        <v>2805924.35</v>
      </c>
      <c r="E641" s="71">
        <v>44768</v>
      </c>
      <c r="F641" t="s">
        <v>18349</v>
      </c>
      <c r="G641" t="s">
        <v>15843</v>
      </c>
      <c r="H641" t="s">
        <v>18348</v>
      </c>
      <c r="I641" t="s">
        <v>18347</v>
      </c>
      <c r="J641" s="40">
        <v>0</v>
      </c>
      <c r="K641" s="40">
        <v>1619.74</v>
      </c>
    </row>
    <row r="642" spans="1:11" x14ac:dyDescent="0.35">
      <c r="A642">
        <v>11001</v>
      </c>
      <c r="B642" t="s">
        <v>19</v>
      </c>
      <c r="C642" s="70">
        <v>8726424.7200000007</v>
      </c>
      <c r="D642" s="70">
        <v>2805924.35</v>
      </c>
      <c r="E642" s="71">
        <v>44768</v>
      </c>
      <c r="F642" t="s">
        <v>18793</v>
      </c>
      <c r="G642" t="s">
        <v>15843</v>
      </c>
      <c r="H642" t="s">
        <v>18792</v>
      </c>
      <c r="I642" t="s">
        <v>18791</v>
      </c>
      <c r="J642" s="40">
        <v>0</v>
      </c>
      <c r="K642" s="40">
        <v>5878.08</v>
      </c>
    </row>
    <row r="643" spans="1:11" x14ac:dyDescent="0.35">
      <c r="A643">
        <v>11001</v>
      </c>
      <c r="B643" t="s">
        <v>19</v>
      </c>
      <c r="C643" s="70">
        <v>8726424.7200000007</v>
      </c>
      <c r="D643" s="70">
        <v>2805924.35</v>
      </c>
      <c r="E643" s="71">
        <v>44768</v>
      </c>
      <c r="F643" t="s">
        <v>15874</v>
      </c>
      <c r="G643" t="s">
        <v>1907</v>
      </c>
      <c r="H643" t="s">
        <v>15873</v>
      </c>
      <c r="J643" s="40">
        <v>0</v>
      </c>
      <c r="K643" s="40">
        <v>1501.31</v>
      </c>
    </row>
    <row r="644" spans="1:11" x14ac:dyDescent="0.35">
      <c r="A644">
        <v>11001</v>
      </c>
      <c r="B644" t="s">
        <v>19</v>
      </c>
      <c r="C644" s="70">
        <v>8726424.7200000007</v>
      </c>
      <c r="D644" s="70">
        <v>2805924.35</v>
      </c>
      <c r="E644" s="71">
        <v>44768</v>
      </c>
      <c r="F644" t="s">
        <v>2045</v>
      </c>
      <c r="G644" t="s">
        <v>1907</v>
      </c>
      <c r="J644" s="40">
        <v>0.01</v>
      </c>
      <c r="K644" s="40">
        <v>0</v>
      </c>
    </row>
    <row r="645" spans="1:11" x14ac:dyDescent="0.35">
      <c r="A645">
        <v>11001</v>
      </c>
      <c r="B645" t="s">
        <v>19</v>
      </c>
      <c r="C645" s="70">
        <v>8726424.7200000007</v>
      </c>
      <c r="D645" s="70">
        <v>2805924.35</v>
      </c>
      <c r="E645" s="71">
        <v>44769</v>
      </c>
      <c r="F645" t="s">
        <v>18011</v>
      </c>
      <c r="G645" t="s">
        <v>15843</v>
      </c>
      <c r="H645" t="s">
        <v>18010</v>
      </c>
      <c r="I645" t="s">
        <v>18009</v>
      </c>
      <c r="J645" s="40">
        <v>0</v>
      </c>
      <c r="K645" s="40">
        <v>25045.81</v>
      </c>
    </row>
    <row r="646" spans="1:11" x14ac:dyDescent="0.35">
      <c r="A646">
        <v>11001</v>
      </c>
      <c r="B646" t="s">
        <v>19</v>
      </c>
      <c r="C646" s="70">
        <v>8726424.7200000007</v>
      </c>
      <c r="D646" s="70">
        <v>2805924.35</v>
      </c>
      <c r="E646" s="71">
        <v>44769</v>
      </c>
      <c r="F646" t="s">
        <v>18460</v>
      </c>
      <c r="G646" t="s">
        <v>15843</v>
      </c>
      <c r="H646" t="s">
        <v>18459</v>
      </c>
      <c r="I646" t="s">
        <v>18458</v>
      </c>
      <c r="J646" s="40">
        <v>0</v>
      </c>
      <c r="K646" s="40">
        <v>1252.96</v>
      </c>
    </row>
    <row r="647" spans="1:11" x14ac:dyDescent="0.35">
      <c r="A647">
        <v>11001</v>
      </c>
      <c r="B647" t="s">
        <v>19</v>
      </c>
      <c r="C647" s="70">
        <v>8726424.7200000007</v>
      </c>
      <c r="D647" s="70">
        <v>2805924.35</v>
      </c>
      <c r="E647" s="71">
        <v>44769</v>
      </c>
      <c r="F647" t="s">
        <v>18680</v>
      </c>
      <c r="G647" t="s">
        <v>15843</v>
      </c>
      <c r="H647" t="s">
        <v>18679</v>
      </c>
      <c r="I647" t="s">
        <v>18678</v>
      </c>
      <c r="J647" s="40">
        <v>0</v>
      </c>
      <c r="K647" s="40">
        <v>10682.5</v>
      </c>
    </row>
    <row r="648" spans="1:11" x14ac:dyDescent="0.35">
      <c r="A648">
        <v>11001</v>
      </c>
      <c r="B648" t="s">
        <v>19</v>
      </c>
      <c r="C648" s="70">
        <v>8726424.7200000007</v>
      </c>
      <c r="D648" s="70">
        <v>2805924.35</v>
      </c>
      <c r="E648" s="71">
        <v>44769</v>
      </c>
      <c r="F648" t="s">
        <v>17687</v>
      </c>
      <c r="G648" t="s">
        <v>15843</v>
      </c>
      <c r="H648" t="s">
        <v>17686</v>
      </c>
      <c r="I648" t="s">
        <v>17685</v>
      </c>
      <c r="J648" s="40">
        <v>0</v>
      </c>
      <c r="K648" s="40">
        <v>1468.05</v>
      </c>
    </row>
    <row r="649" spans="1:11" x14ac:dyDescent="0.35">
      <c r="A649">
        <v>11001</v>
      </c>
      <c r="B649" t="s">
        <v>19</v>
      </c>
      <c r="C649" s="70">
        <v>8726424.7200000007</v>
      </c>
      <c r="D649" s="70">
        <v>2805924.35</v>
      </c>
      <c r="E649" s="71">
        <v>44770</v>
      </c>
      <c r="F649" t="s">
        <v>19449</v>
      </c>
      <c r="G649" t="s">
        <v>1907</v>
      </c>
      <c r="H649" t="s">
        <v>1932</v>
      </c>
      <c r="J649" s="40">
        <v>0</v>
      </c>
      <c r="K649" s="40">
        <v>25.63</v>
      </c>
    </row>
    <row r="650" spans="1:11" x14ac:dyDescent="0.35">
      <c r="A650">
        <v>11001</v>
      </c>
      <c r="B650" t="s">
        <v>19</v>
      </c>
      <c r="C650" s="70">
        <v>8726424.7200000007</v>
      </c>
      <c r="D650" s="70">
        <v>2805924.35</v>
      </c>
      <c r="E650" s="71">
        <v>44773</v>
      </c>
      <c r="F650" t="s">
        <v>18239</v>
      </c>
      <c r="G650" t="s">
        <v>1907</v>
      </c>
      <c r="H650" t="s">
        <v>18238</v>
      </c>
      <c r="J650" s="40">
        <v>936.3</v>
      </c>
      <c r="K650" s="40">
        <v>0</v>
      </c>
    </row>
    <row r="651" spans="1:11" x14ac:dyDescent="0.35">
      <c r="A651">
        <v>11001</v>
      </c>
      <c r="B651" t="s">
        <v>19</v>
      </c>
      <c r="C651" s="70">
        <v>8726424.7200000007</v>
      </c>
      <c r="D651" s="70">
        <v>2805924.35</v>
      </c>
      <c r="E651" s="71">
        <v>44773</v>
      </c>
      <c r="F651" t="s">
        <v>7083</v>
      </c>
      <c r="G651" t="s">
        <v>1907</v>
      </c>
      <c r="H651" t="s">
        <v>7082</v>
      </c>
      <c r="J651" s="40">
        <v>0</v>
      </c>
      <c r="K651" s="40">
        <v>2.85</v>
      </c>
    </row>
    <row r="652" spans="1:11" x14ac:dyDescent="0.35">
      <c r="A652">
        <v>11001</v>
      </c>
      <c r="B652" t="s">
        <v>19</v>
      </c>
      <c r="C652" s="70">
        <v>8726424.7200000007</v>
      </c>
      <c r="D652" s="70">
        <v>2805924.35</v>
      </c>
      <c r="E652" s="71">
        <v>44773</v>
      </c>
      <c r="F652" t="s">
        <v>5438</v>
      </c>
      <c r="G652" t="s">
        <v>2247</v>
      </c>
      <c r="J652" s="40">
        <v>166320.10999999999</v>
      </c>
      <c r="K652" s="40">
        <v>0</v>
      </c>
    </row>
    <row r="653" spans="1:11" x14ac:dyDescent="0.35">
      <c r="A653">
        <v>11001</v>
      </c>
      <c r="B653" t="s">
        <v>19</v>
      </c>
      <c r="C653" s="70">
        <v>8726424.7200000007</v>
      </c>
      <c r="D653" s="70">
        <v>2805924.35</v>
      </c>
      <c r="E653" s="71">
        <v>44774</v>
      </c>
      <c r="F653" t="s">
        <v>19589</v>
      </c>
      <c r="G653" t="s">
        <v>1907</v>
      </c>
      <c r="H653" t="s">
        <v>19588</v>
      </c>
      <c r="J653" s="40">
        <v>0</v>
      </c>
      <c r="K653" s="40">
        <v>526473.38</v>
      </c>
    </row>
    <row r="654" spans="1:11" x14ac:dyDescent="0.35">
      <c r="A654">
        <v>11001</v>
      </c>
      <c r="B654" t="s">
        <v>19</v>
      </c>
      <c r="C654" s="70">
        <v>8726424.7200000007</v>
      </c>
      <c r="D654" s="70">
        <v>2805924.35</v>
      </c>
      <c r="E654" s="71">
        <v>44774</v>
      </c>
      <c r="F654" t="s">
        <v>17706</v>
      </c>
      <c r="G654" t="s">
        <v>15843</v>
      </c>
      <c r="H654" t="s">
        <v>17705</v>
      </c>
      <c r="J654" s="40">
        <v>0</v>
      </c>
      <c r="K654" s="40">
        <v>2075.69</v>
      </c>
    </row>
    <row r="655" spans="1:11" x14ac:dyDescent="0.35">
      <c r="A655">
        <v>11001</v>
      </c>
      <c r="B655" t="s">
        <v>19</v>
      </c>
      <c r="C655" s="70">
        <v>8726424.7200000007</v>
      </c>
      <c r="D655" s="70">
        <v>2805924.35</v>
      </c>
      <c r="E655" s="71">
        <v>44775</v>
      </c>
      <c r="F655" t="s">
        <v>19430</v>
      </c>
      <c r="G655" t="s">
        <v>1907</v>
      </c>
      <c r="H655" t="s">
        <v>19198</v>
      </c>
      <c r="J655" s="40">
        <v>0</v>
      </c>
      <c r="K655" s="40">
        <v>4</v>
      </c>
    </row>
    <row r="656" spans="1:11" x14ac:dyDescent="0.35">
      <c r="A656">
        <v>11001</v>
      </c>
      <c r="B656" t="s">
        <v>19</v>
      </c>
      <c r="C656" s="70">
        <v>8726424.7200000007</v>
      </c>
      <c r="D656" s="70">
        <v>2805924.35</v>
      </c>
      <c r="E656" s="71">
        <v>44775</v>
      </c>
      <c r="F656" t="s">
        <v>19540</v>
      </c>
      <c r="G656" t="s">
        <v>1907</v>
      </c>
      <c r="H656" t="s">
        <v>19521</v>
      </c>
      <c r="J656" s="40">
        <v>0</v>
      </c>
      <c r="K656" s="40">
        <v>49.89</v>
      </c>
    </row>
    <row r="657" spans="1:11" x14ac:dyDescent="0.35">
      <c r="A657">
        <v>11001</v>
      </c>
      <c r="B657" t="s">
        <v>19</v>
      </c>
      <c r="C657" s="70">
        <v>8726424.7200000007</v>
      </c>
      <c r="D657" s="70">
        <v>2805924.35</v>
      </c>
      <c r="E657" s="71">
        <v>44775</v>
      </c>
      <c r="F657" t="s">
        <v>19448</v>
      </c>
      <c r="G657" t="s">
        <v>1907</v>
      </c>
      <c r="H657" t="s">
        <v>1932</v>
      </c>
      <c r="J657" s="40">
        <v>0</v>
      </c>
      <c r="K657" s="40">
        <v>2020.97</v>
      </c>
    </row>
    <row r="658" spans="1:11" x14ac:dyDescent="0.35">
      <c r="A658">
        <v>11001</v>
      </c>
      <c r="B658" t="s">
        <v>19</v>
      </c>
      <c r="C658" s="70">
        <v>8726424.7200000007</v>
      </c>
      <c r="D658" s="70">
        <v>2805924.35</v>
      </c>
      <c r="E658" s="71">
        <v>44775</v>
      </c>
      <c r="F658" t="s">
        <v>19552</v>
      </c>
      <c r="G658" t="s">
        <v>1907</v>
      </c>
      <c r="H658" t="s">
        <v>19506</v>
      </c>
      <c r="J658" s="40">
        <v>0</v>
      </c>
      <c r="K658" s="40">
        <v>4548.8</v>
      </c>
    </row>
    <row r="659" spans="1:11" x14ac:dyDescent="0.35">
      <c r="A659">
        <v>11001</v>
      </c>
      <c r="B659" t="s">
        <v>19</v>
      </c>
      <c r="C659" s="70">
        <v>8726424.7200000007</v>
      </c>
      <c r="D659" s="70">
        <v>2805924.35</v>
      </c>
      <c r="E659" s="71">
        <v>44775</v>
      </c>
      <c r="F659" t="s">
        <v>19239</v>
      </c>
      <c r="G659" t="s">
        <v>1907</v>
      </c>
      <c r="H659" t="s">
        <v>19206</v>
      </c>
      <c r="J659" s="40">
        <v>0</v>
      </c>
      <c r="K659" s="40">
        <v>6764.86</v>
      </c>
    </row>
    <row r="660" spans="1:11" x14ac:dyDescent="0.35">
      <c r="A660">
        <v>11001</v>
      </c>
      <c r="B660" t="s">
        <v>19</v>
      </c>
      <c r="C660" s="70">
        <v>8726424.7200000007</v>
      </c>
      <c r="D660" s="70">
        <v>2805924.35</v>
      </c>
      <c r="E660" s="71">
        <v>44775</v>
      </c>
      <c r="F660" t="s">
        <v>19495</v>
      </c>
      <c r="G660" t="s">
        <v>1907</v>
      </c>
      <c r="H660" t="s">
        <v>19458</v>
      </c>
      <c r="J660" s="40">
        <v>0</v>
      </c>
      <c r="K660" s="40">
        <v>8870.15</v>
      </c>
    </row>
    <row r="661" spans="1:11" x14ac:dyDescent="0.35">
      <c r="A661">
        <v>11001</v>
      </c>
      <c r="B661" t="s">
        <v>19</v>
      </c>
      <c r="C661" s="70">
        <v>8726424.7200000007</v>
      </c>
      <c r="D661" s="70">
        <v>2805924.35</v>
      </c>
      <c r="E661" s="71">
        <v>44775</v>
      </c>
      <c r="F661" t="s">
        <v>15703</v>
      </c>
      <c r="G661" t="s">
        <v>1907</v>
      </c>
      <c r="H661" t="s">
        <v>1962</v>
      </c>
      <c r="J661" s="40">
        <v>0</v>
      </c>
      <c r="K661" s="40">
        <v>209025.45</v>
      </c>
    </row>
    <row r="662" spans="1:11" x14ac:dyDescent="0.35">
      <c r="A662">
        <v>11001</v>
      </c>
      <c r="B662" t="s">
        <v>19</v>
      </c>
      <c r="C662" s="70">
        <v>8726424.7200000007</v>
      </c>
      <c r="D662" s="70">
        <v>2805924.35</v>
      </c>
      <c r="E662" s="71">
        <v>44778</v>
      </c>
      <c r="F662" t="s">
        <v>19040</v>
      </c>
      <c r="G662" t="s">
        <v>15843</v>
      </c>
      <c r="H662" t="s">
        <v>19039</v>
      </c>
      <c r="J662" s="40">
        <v>0</v>
      </c>
      <c r="K662" s="40">
        <v>7173.01</v>
      </c>
    </row>
    <row r="663" spans="1:11" x14ac:dyDescent="0.35">
      <c r="A663">
        <v>11001</v>
      </c>
      <c r="B663" t="s">
        <v>19</v>
      </c>
      <c r="C663" s="70">
        <v>8726424.7200000007</v>
      </c>
      <c r="D663" s="70">
        <v>2805924.35</v>
      </c>
      <c r="E663" s="71">
        <v>44781</v>
      </c>
      <c r="F663" t="s">
        <v>19972</v>
      </c>
      <c r="G663" t="s">
        <v>1907</v>
      </c>
      <c r="H663" t="s">
        <v>19971</v>
      </c>
      <c r="J663" s="40">
        <v>500000</v>
      </c>
      <c r="K663" s="40">
        <v>0</v>
      </c>
    </row>
    <row r="664" spans="1:11" x14ac:dyDescent="0.35">
      <c r="A664">
        <v>11001</v>
      </c>
      <c r="B664" t="s">
        <v>19</v>
      </c>
      <c r="C664" s="70">
        <v>8726424.7200000007</v>
      </c>
      <c r="D664" s="70">
        <v>2805924.35</v>
      </c>
      <c r="E664" s="71">
        <v>44781</v>
      </c>
      <c r="F664" t="s">
        <v>16711</v>
      </c>
      <c r="G664" t="s">
        <v>15843</v>
      </c>
      <c r="H664" t="s">
        <v>16710</v>
      </c>
      <c r="J664" s="40">
        <v>0</v>
      </c>
      <c r="K664" s="40">
        <v>6912.35</v>
      </c>
    </row>
    <row r="665" spans="1:11" x14ac:dyDescent="0.35">
      <c r="A665">
        <v>11001</v>
      </c>
      <c r="B665" t="s">
        <v>19</v>
      </c>
      <c r="C665" s="70">
        <v>8726424.7200000007</v>
      </c>
      <c r="D665" s="70">
        <v>2805924.35</v>
      </c>
      <c r="E665" s="71">
        <v>44784</v>
      </c>
      <c r="F665" t="s">
        <v>7372</v>
      </c>
      <c r="G665" t="s">
        <v>1907</v>
      </c>
      <c r="H665" t="s">
        <v>7371</v>
      </c>
      <c r="J665" s="40">
        <v>0</v>
      </c>
      <c r="K665" s="40">
        <v>24.31</v>
      </c>
    </row>
    <row r="666" spans="1:11" x14ac:dyDescent="0.35">
      <c r="A666">
        <v>11001</v>
      </c>
      <c r="B666" t="s">
        <v>19</v>
      </c>
      <c r="C666" s="70">
        <v>8726424.7200000007</v>
      </c>
      <c r="D666" s="70">
        <v>2805924.35</v>
      </c>
      <c r="E666" s="71">
        <v>44784</v>
      </c>
      <c r="F666" t="s">
        <v>16683</v>
      </c>
      <c r="G666" t="s">
        <v>15843</v>
      </c>
      <c r="H666" t="s">
        <v>16682</v>
      </c>
      <c r="J666" s="40">
        <v>0</v>
      </c>
      <c r="K666" s="40">
        <v>11118.05</v>
      </c>
    </row>
    <row r="667" spans="1:11" x14ac:dyDescent="0.35">
      <c r="A667">
        <v>11001</v>
      </c>
      <c r="B667" t="s">
        <v>19</v>
      </c>
      <c r="C667" s="70">
        <v>8726424.7200000007</v>
      </c>
      <c r="D667" s="70">
        <v>2805924.35</v>
      </c>
      <c r="E667" s="71">
        <v>44784</v>
      </c>
      <c r="F667" t="s">
        <v>18828</v>
      </c>
      <c r="G667" t="s">
        <v>15843</v>
      </c>
      <c r="H667" t="s">
        <v>18827</v>
      </c>
      <c r="J667" s="40">
        <v>0</v>
      </c>
      <c r="K667" s="40">
        <v>599.88</v>
      </c>
    </row>
    <row r="668" spans="1:11" x14ac:dyDescent="0.35">
      <c r="A668">
        <v>11001</v>
      </c>
      <c r="B668" t="s">
        <v>19</v>
      </c>
      <c r="C668" s="70">
        <v>8726424.7200000007</v>
      </c>
      <c r="D668" s="70">
        <v>2805924.35</v>
      </c>
      <c r="E668" s="71">
        <v>44784</v>
      </c>
      <c r="F668" t="s">
        <v>15702</v>
      </c>
      <c r="G668" t="s">
        <v>1907</v>
      </c>
      <c r="H668" t="s">
        <v>15701</v>
      </c>
      <c r="J668" s="40">
        <v>0</v>
      </c>
      <c r="K668" s="40">
        <v>971.77</v>
      </c>
    </row>
    <row r="669" spans="1:11" x14ac:dyDescent="0.35">
      <c r="A669">
        <v>11001</v>
      </c>
      <c r="B669" t="s">
        <v>19</v>
      </c>
      <c r="C669" s="70">
        <v>8726424.7200000007</v>
      </c>
      <c r="D669" s="70">
        <v>2805924.35</v>
      </c>
      <c r="E669" s="71">
        <v>44784</v>
      </c>
      <c r="F669" t="s">
        <v>19587</v>
      </c>
      <c r="G669" t="s">
        <v>1907</v>
      </c>
      <c r="H669" t="s">
        <v>19586</v>
      </c>
      <c r="J669" s="40">
        <v>0</v>
      </c>
      <c r="K669" s="40">
        <v>7619.52</v>
      </c>
    </row>
    <row r="670" spans="1:11" x14ac:dyDescent="0.35">
      <c r="A670">
        <v>11001</v>
      </c>
      <c r="B670" t="s">
        <v>19</v>
      </c>
      <c r="C670" s="70">
        <v>8726424.7200000007</v>
      </c>
      <c r="D670" s="70">
        <v>2805924.35</v>
      </c>
      <c r="E670" s="71">
        <v>44784</v>
      </c>
      <c r="F670" t="s">
        <v>19728</v>
      </c>
      <c r="G670" t="s">
        <v>1907</v>
      </c>
      <c r="H670" t="s">
        <v>6370</v>
      </c>
      <c r="J670" s="40">
        <v>0</v>
      </c>
      <c r="K670" s="40">
        <v>106.78</v>
      </c>
    </row>
    <row r="671" spans="1:11" x14ac:dyDescent="0.35">
      <c r="A671">
        <v>11001</v>
      </c>
      <c r="B671" t="s">
        <v>19</v>
      </c>
      <c r="C671" s="70">
        <v>8726424.7200000007</v>
      </c>
      <c r="D671" s="70">
        <v>2805924.35</v>
      </c>
      <c r="E671" s="71">
        <v>44784</v>
      </c>
      <c r="F671" t="s">
        <v>19727</v>
      </c>
      <c r="G671" t="s">
        <v>1907</v>
      </c>
      <c r="H671" t="s">
        <v>2004</v>
      </c>
      <c r="J671" s="40">
        <v>0</v>
      </c>
      <c r="K671" s="40">
        <v>17223.689999999999</v>
      </c>
    </row>
    <row r="672" spans="1:11" x14ac:dyDescent="0.35">
      <c r="A672">
        <v>11001</v>
      </c>
      <c r="B672" t="s">
        <v>19</v>
      </c>
      <c r="C672" s="70">
        <v>8726424.7200000007</v>
      </c>
      <c r="D672" s="70">
        <v>2805924.35</v>
      </c>
      <c r="E672" s="71">
        <v>44784</v>
      </c>
      <c r="F672" t="s">
        <v>19726</v>
      </c>
      <c r="G672" t="s">
        <v>1907</v>
      </c>
      <c r="H672" t="s">
        <v>6361</v>
      </c>
      <c r="J672" s="40">
        <v>0</v>
      </c>
      <c r="K672" s="40">
        <v>141707.57999999999</v>
      </c>
    </row>
    <row r="673" spans="1:11" x14ac:dyDescent="0.35">
      <c r="A673">
        <v>11001</v>
      </c>
      <c r="B673" t="s">
        <v>19</v>
      </c>
      <c r="C673" s="70">
        <v>8726424.7200000007</v>
      </c>
      <c r="D673" s="70">
        <v>2805924.35</v>
      </c>
      <c r="E673" s="71">
        <v>44784</v>
      </c>
      <c r="F673" t="s">
        <v>19694</v>
      </c>
      <c r="G673" t="s">
        <v>1907</v>
      </c>
      <c r="H673" t="s">
        <v>19693</v>
      </c>
      <c r="I673" t="s">
        <v>19693</v>
      </c>
      <c r="J673" s="40">
        <v>0</v>
      </c>
      <c r="K673" s="40">
        <v>282228.90000000002</v>
      </c>
    </row>
    <row r="674" spans="1:11" x14ac:dyDescent="0.35">
      <c r="A674">
        <v>11001</v>
      </c>
      <c r="B674" t="s">
        <v>19</v>
      </c>
      <c r="C674" s="70">
        <v>8726424.7200000007</v>
      </c>
      <c r="D674" s="70">
        <v>2805924.35</v>
      </c>
      <c r="E674" s="71">
        <v>44785</v>
      </c>
      <c r="F674" t="s">
        <v>19815</v>
      </c>
      <c r="G674" t="s">
        <v>1907</v>
      </c>
      <c r="H674" t="s">
        <v>19814</v>
      </c>
      <c r="I674" t="s">
        <v>19813</v>
      </c>
      <c r="J674" s="40">
        <v>0</v>
      </c>
      <c r="K674" s="40">
        <v>13999.47</v>
      </c>
    </row>
    <row r="675" spans="1:11" x14ac:dyDescent="0.35">
      <c r="A675">
        <v>11001</v>
      </c>
      <c r="B675" t="s">
        <v>19</v>
      </c>
      <c r="C675" s="70">
        <v>8726424.7200000007</v>
      </c>
      <c r="D675" s="70">
        <v>2805924.35</v>
      </c>
      <c r="E675" s="71">
        <v>44787</v>
      </c>
      <c r="F675" t="s">
        <v>20000</v>
      </c>
      <c r="G675" t="s">
        <v>1907</v>
      </c>
      <c r="H675" t="s">
        <v>19999</v>
      </c>
      <c r="J675" s="40">
        <v>0</v>
      </c>
      <c r="K675" s="40">
        <v>296236.34999999998</v>
      </c>
    </row>
    <row r="676" spans="1:11" x14ac:dyDescent="0.35">
      <c r="A676">
        <v>11001</v>
      </c>
      <c r="B676" t="s">
        <v>19</v>
      </c>
      <c r="C676" s="70">
        <v>8726424.7200000007</v>
      </c>
      <c r="D676" s="70">
        <v>2805924.35</v>
      </c>
      <c r="E676" s="71">
        <v>44792</v>
      </c>
      <c r="F676" t="s">
        <v>15748</v>
      </c>
      <c r="G676" t="s">
        <v>1907</v>
      </c>
      <c r="H676" t="s">
        <v>1934</v>
      </c>
      <c r="J676" s="40">
        <v>32890.660000000003</v>
      </c>
      <c r="K676" s="40">
        <v>0</v>
      </c>
    </row>
    <row r="677" spans="1:11" x14ac:dyDescent="0.35">
      <c r="A677">
        <v>11001</v>
      </c>
      <c r="B677" t="s">
        <v>19</v>
      </c>
      <c r="C677" s="70">
        <v>8726424.7200000007</v>
      </c>
      <c r="D677" s="70">
        <v>2805924.35</v>
      </c>
      <c r="E677" s="71">
        <v>44794</v>
      </c>
      <c r="F677" t="s">
        <v>18298</v>
      </c>
      <c r="G677" t="s">
        <v>15843</v>
      </c>
      <c r="H677" t="s">
        <v>18297</v>
      </c>
      <c r="J677" s="40">
        <v>0</v>
      </c>
      <c r="K677" s="40">
        <v>3593.37</v>
      </c>
    </row>
    <row r="678" spans="1:11" x14ac:dyDescent="0.35">
      <c r="A678">
        <v>11001</v>
      </c>
      <c r="B678" t="s">
        <v>19</v>
      </c>
      <c r="C678" s="70">
        <v>8726424.7200000007</v>
      </c>
      <c r="D678" s="70">
        <v>2805924.35</v>
      </c>
      <c r="E678" s="71">
        <v>44794</v>
      </c>
      <c r="F678" t="s">
        <v>17807</v>
      </c>
      <c r="G678" t="s">
        <v>15843</v>
      </c>
      <c r="H678" t="s">
        <v>17806</v>
      </c>
      <c r="J678" s="40">
        <v>0</v>
      </c>
      <c r="K678" s="40">
        <v>3593.37</v>
      </c>
    </row>
    <row r="679" spans="1:11" x14ac:dyDescent="0.35">
      <c r="A679">
        <v>11001</v>
      </c>
      <c r="B679" t="s">
        <v>19</v>
      </c>
      <c r="C679" s="70">
        <v>8726424.7200000007</v>
      </c>
      <c r="D679" s="70">
        <v>2805924.35</v>
      </c>
      <c r="E679" s="71">
        <v>44794</v>
      </c>
      <c r="F679" t="s">
        <v>17836</v>
      </c>
      <c r="G679" t="s">
        <v>15843</v>
      </c>
      <c r="H679" t="s">
        <v>17835</v>
      </c>
      <c r="J679" s="40">
        <v>0</v>
      </c>
      <c r="K679" s="40">
        <v>5388.25</v>
      </c>
    </row>
    <row r="680" spans="1:11" x14ac:dyDescent="0.35">
      <c r="A680">
        <v>11001</v>
      </c>
      <c r="B680" t="s">
        <v>19</v>
      </c>
      <c r="C680" s="70">
        <v>8726424.7200000007</v>
      </c>
      <c r="D680" s="70">
        <v>2805924.35</v>
      </c>
      <c r="E680" s="71">
        <v>44794</v>
      </c>
      <c r="F680" t="s">
        <v>18008</v>
      </c>
      <c r="G680" t="s">
        <v>15843</v>
      </c>
      <c r="H680" t="s">
        <v>18007</v>
      </c>
      <c r="J680" s="40">
        <v>0</v>
      </c>
      <c r="K680" s="40">
        <v>1132.06</v>
      </c>
    </row>
    <row r="681" spans="1:11" x14ac:dyDescent="0.35">
      <c r="A681">
        <v>11001</v>
      </c>
      <c r="B681" t="s">
        <v>19</v>
      </c>
      <c r="C681" s="70">
        <v>8726424.7200000007</v>
      </c>
      <c r="D681" s="70">
        <v>2805924.35</v>
      </c>
      <c r="E681" s="71">
        <v>44794</v>
      </c>
      <c r="F681" t="s">
        <v>16814</v>
      </c>
      <c r="G681" t="s">
        <v>15843</v>
      </c>
      <c r="H681" t="s">
        <v>16813</v>
      </c>
      <c r="J681" s="40">
        <v>0</v>
      </c>
      <c r="K681" s="40">
        <v>1259.6500000000001</v>
      </c>
    </row>
    <row r="682" spans="1:11" x14ac:dyDescent="0.35">
      <c r="A682">
        <v>11001</v>
      </c>
      <c r="B682" t="s">
        <v>19</v>
      </c>
      <c r="C682" s="70">
        <v>8726424.7200000007</v>
      </c>
      <c r="D682" s="70">
        <v>2805924.35</v>
      </c>
      <c r="E682" s="71">
        <v>44794</v>
      </c>
      <c r="F682" t="s">
        <v>16736</v>
      </c>
      <c r="G682" t="s">
        <v>15843</v>
      </c>
      <c r="H682" t="s">
        <v>16735</v>
      </c>
      <c r="J682" s="40">
        <v>0</v>
      </c>
      <c r="K682" s="40">
        <v>1742.94</v>
      </c>
    </row>
    <row r="683" spans="1:11" x14ac:dyDescent="0.35">
      <c r="A683">
        <v>11001</v>
      </c>
      <c r="B683" t="s">
        <v>19</v>
      </c>
      <c r="C683" s="70">
        <v>8726424.7200000007</v>
      </c>
      <c r="D683" s="70">
        <v>2805924.35</v>
      </c>
      <c r="E683" s="71">
        <v>44794</v>
      </c>
      <c r="F683" t="s">
        <v>16708</v>
      </c>
      <c r="G683" t="s">
        <v>15843</v>
      </c>
      <c r="H683" t="s">
        <v>16707</v>
      </c>
      <c r="J683" s="40">
        <v>0</v>
      </c>
      <c r="K683" s="40">
        <v>1257.68</v>
      </c>
    </row>
    <row r="684" spans="1:11" x14ac:dyDescent="0.35">
      <c r="A684">
        <v>11001</v>
      </c>
      <c r="B684" t="s">
        <v>19</v>
      </c>
      <c r="C684" s="70">
        <v>8726424.7200000007</v>
      </c>
      <c r="D684" s="70">
        <v>2805924.35</v>
      </c>
      <c r="E684" s="71">
        <v>44794</v>
      </c>
      <c r="F684" t="s">
        <v>18147</v>
      </c>
      <c r="G684" t="s">
        <v>15843</v>
      </c>
      <c r="H684" t="s">
        <v>18146</v>
      </c>
      <c r="J684" s="40">
        <v>0</v>
      </c>
      <c r="K684" s="40">
        <v>1383.45</v>
      </c>
    </row>
    <row r="685" spans="1:11" x14ac:dyDescent="0.35">
      <c r="A685">
        <v>11001</v>
      </c>
      <c r="B685" t="s">
        <v>19</v>
      </c>
      <c r="C685" s="70">
        <v>8726424.7200000007</v>
      </c>
      <c r="D685" s="70">
        <v>2805924.35</v>
      </c>
      <c r="E685" s="71">
        <v>44794</v>
      </c>
      <c r="F685" t="s">
        <v>2003</v>
      </c>
      <c r="G685" t="s">
        <v>1907</v>
      </c>
      <c r="H685" t="s">
        <v>2002</v>
      </c>
      <c r="J685" s="40">
        <v>0</v>
      </c>
      <c r="K685" s="40">
        <v>0</v>
      </c>
    </row>
    <row r="686" spans="1:11" x14ac:dyDescent="0.35">
      <c r="A686">
        <v>11001</v>
      </c>
      <c r="B686" t="s">
        <v>19</v>
      </c>
      <c r="C686" s="70">
        <v>8726424.7200000007</v>
      </c>
      <c r="D686" s="70">
        <v>2805924.35</v>
      </c>
      <c r="E686" s="71">
        <v>44794</v>
      </c>
      <c r="F686" t="s">
        <v>19238</v>
      </c>
      <c r="G686" t="s">
        <v>1907</v>
      </c>
      <c r="H686" t="s">
        <v>19206</v>
      </c>
      <c r="J686" s="40">
        <v>0</v>
      </c>
      <c r="K686" s="40">
        <v>1732.15</v>
      </c>
    </row>
    <row r="687" spans="1:11" x14ac:dyDescent="0.35">
      <c r="A687">
        <v>11001</v>
      </c>
      <c r="B687" t="s">
        <v>19</v>
      </c>
      <c r="C687" s="70">
        <v>8726424.7200000007</v>
      </c>
      <c r="D687" s="70">
        <v>2805924.35</v>
      </c>
      <c r="E687" s="71">
        <v>44795</v>
      </c>
      <c r="F687" t="s">
        <v>19812</v>
      </c>
      <c r="G687" t="s">
        <v>1907</v>
      </c>
      <c r="H687" t="s">
        <v>7070</v>
      </c>
      <c r="I687" t="s">
        <v>19811</v>
      </c>
      <c r="J687" s="40">
        <v>0</v>
      </c>
      <c r="K687" s="40">
        <v>267.83999999999997</v>
      </c>
    </row>
    <row r="688" spans="1:11" x14ac:dyDescent="0.35">
      <c r="A688">
        <v>11001</v>
      </c>
      <c r="B688" t="s">
        <v>19</v>
      </c>
      <c r="C688" s="70">
        <v>8726424.7200000007</v>
      </c>
      <c r="D688" s="70">
        <v>2805924.35</v>
      </c>
      <c r="E688" s="71">
        <v>44795</v>
      </c>
      <c r="F688" t="s">
        <v>19810</v>
      </c>
      <c r="G688" t="s">
        <v>1907</v>
      </c>
      <c r="H688" t="s">
        <v>19809</v>
      </c>
      <c r="I688" t="s">
        <v>19808</v>
      </c>
      <c r="J688" s="40">
        <v>0</v>
      </c>
      <c r="K688" s="40">
        <v>395.53</v>
      </c>
    </row>
    <row r="689" spans="1:11" x14ac:dyDescent="0.35">
      <c r="A689">
        <v>11001</v>
      </c>
      <c r="B689" t="s">
        <v>19</v>
      </c>
      <c r="C689" s="70">
        <v>8726424.7200000007</v>
      </c>
      <c r="D689" s="70">
        <v>2805924.35</v>
      </c>
      <c r="E689" s="71">
        <v>44795</v>
      </c>
      <c r="F689" t="s">
        <v>19807</v>
      </c>
      <c r="G689" t="s">
        <v>1907</v>
      </c>
      <c r="H689" t="s">
        <v>19806</v>
      </c>
      <c r="I689" t="s">
        <v>19805</v>
      </c>
      <c r="J689" s="40">
        <v>0</v>
      </c>
      <c r="K689" s="40">
        <v>1580.94</v>
      </c>
    </row>
    <row r="690" spans="1:11" x14ac:dyDescent="0.35">
      <c r="A690">
        <v>11001</v>
      </c>
      <c r="B690" t="s">
        <v>19</v>
      </c>
      <c r="C690" s="70">
        <v>8726424.7200000007</v>
      </c>
      <c r="D690" s="70">
        <v>2805924.35</v>
      </c>
      <c r="E690" s="71">
        <v>44795</v>
      </c>
      <c r="F690" t="s">
        <v>16997</v>
      </c>
      <c r="G690" t="s">
        <v>15843</v>
      </c>
      <c r="H690" t="s">
        <v>16996</v>
      </c>
      <c r="J690" s="40">
        <v>0</v>
      </c>
      <c r="K690" s="40">
        <v>4320.05</v>
      </c>
    </row>
    <row r="691" spans="1:11" x14ac:dyDescent="0.35">
      <c r="A691">
        <v>11001</v>
      </c>
      <c r="B691" t="s">
        <v>19</v>
      </c>
      <c r="C691" s="70">
        <v>8726424.7200000007</v>
      </c>
      <c r="D691" s="70">
        <v>2805924.35</v>
      </c>
      <c r="E691" s="71">
        <v>44795</v>
      </c>
      <c r="F691" t="s">
        <v>18340</v>
      </c>
      <c r="G691" t="s">
        <v>15843</v>
      </c>
      <c r="H691" t="s">
        <v>1998</v>
      </c>
      <c r="J691" s="40">
        <v>0</v>
      </c>
      <c r="K691" s="40">
        <v>4420.17</v>
      </c>
    </row>
    <row r="692" spans="1:11" x14ac:dyDescent="0.35">
      <c r="A692">
        <v>11001</v>
      </c>
      <c r="B692" t="s">
        <v>19</v>
      </c>
      <c r="C692" s="70">
        <v>8726424.7200000007</v>
      </c>
      <c r="D692" s="70">
        <v>2805924.35</v>
      </c>
      <c r="E692" s="71">
        <v>44795</v>
      </c>
      <c r="F692" t="s">
        <v>18181</v>
      </c>
      <c r="G692" t="s">
        <v>15843</v>
      </c>
      <c r="H692" t="s">
        <v>18180</v>
      </c>
      <c r="J692" s="40">
        <v>0</v>
      </c>
      <c r="K692" s="40">
        <v>4769.84</v>
      </c>
    </row>
    <row r="693" spans="1:11" x14ac:dyDescent="0.35">
      <c r="A693">
        <v>11001</v>
      </c>
      <c r="B693" t="s">
        <v>19</v>
      </c>
      <c r="C693" s="70">
        <v>8726424.7200000007</v>
      </c>
      <c r="D693" s="70">
        <v>2805924.35</v>
      </c>
      <c r="E693" s="71">
        <v>44795</v>
      </c>
      <c r="F693" t="s">
        <v>18969</v>
      </c>
      <c r="G693" t="s">
        <v>15843</v>
      </c>
      <c r="H693" t="s">
        <v>18968</v>
      </c>
      <c r="J693" s="40">
        <v>0</v>
      </c>
      <c r="K693" s="40">
        <v>1283.3599999999999</v>
      </c>
    </row>
    <row r="694" spans="1:11" x14ac:dyDescent="0.35">
      <c r="A694">
        <v>11001</v>
      </c>
      <c r="B694" t="s">
        <v>19</v>
      </c>
      <c r="C694" s="70">
        <v>8726424.7200000007</v>
      </c>
      <c r="D694" s="70">
        <v>2805924.35</v>
      </c>
      <c r="E694" s="71">
        <v>44795</v>
      </c>
      <c r="F694" t="s">
        <v>19000</v>
      </c>
      <c r="G694" t="s">
        <v>15843</v>
      </c>
      <c r="H694" t="s">
        <v>18999</v>
      </c>
      <c r="J694" s="40">
        <v>0</v>
      </c>
      <c r="K694" s="40">
        <v>6131.63</v>
      </c>
    </row>
    <row r="695" spans="1:11" x14ac:dyDescent="0.35">
      <c r="A695">
        <v>11001</v>
      </c>
      <c r="B695" t="s">
        <v>19</v>
      </c>
      <c r="C695" s="70">
        <v>8726424.7200000007</v>
      </c>
      <c r="D695" s="70">
        <v>2805924.35</v>
      </c>
      <c r="E695" s="71">
        <v>44795</v>
      </c>
      <c r="F695" t="s">
        <v>18790</v>
      </c>
      <c r="G695" t="s">
        <v>15843</v>
      </c>
      <c r="H695" t="s">
        <v>18789</v>
      </c>
      <c r="J695" s="40">
        <v>0</v>
      </c>
      <c r="K695" s="40">
        <v>6954.3</v>
      </c>
    </row>
    <row r="696" spans="1:11" x14ac:dyDescent="0.35">
      <c r="A696">
        <v>11001</v>
      </c>
      <c r="B696" t="s">
        <v>19</v>
      </c>
      <c r="C696" s="70">
        <v>8726424.7200000007</v>
      </c>
      <c r="D696" s="70">
        <v>2805924.35</v>
      </c>
      <c r="E696" s="71">
        <v>44795</v>
      </c>
      <c r="F696" t="s">
        <v>18263</v>
      </c>
      <c r="G696" t="s">
        <v>15843</v>
      </c>
      <c r="H696" t="s">
        <v>18262</v>
      </c>
      <c r="J696" s="40">
        <v>0</v>
      </c>
      <c r="K696" s="40">
        <v>1292.28</v>
      </c>
    </row>
    <row r="697" spans="1:11" x14ac:dyDescent="0.35">
      <c r="A697">
        <v>11001</v>
      </c>
      <c r="B697" t="s">
        <v>19</v>
      </c>
      <c r="C697" s="70">
        <v>8726424.7200000007</v>
      </c>
      <c r="D697" s="70">
        <v>2805924.35</v>
      </c>
      <c r="E697" s="71">
        <v>44795</v>
      </c>
      <c r="F697" t="s">
        <v>17657</v>
      </c>
      <c r="G697" t="s">
        <v>15843</v>
      </c>
      <c r="H697" t="s">
        <v>17656</v>
      </c>
      <c r="J697" s="40">
        <v>0</v>
      </c>
      <c r="K697" s="40">
        <v>1342.17</v>
      </c>
    </row>
    <row r="698" spans="1:11" x14ac:dyDescent="0.35">
      <c r="A698">
        <v>11001</v>
      </c>
      <c r="B698" t="s">
        <v>19</v>
      </c>
      <c r="C698" s="70">
        <v>8726424.7200000007</v>
      </c>
      <c r="D698" s="70">
        <v>2805924.35</v>
      </c>
      <c r="E698" s="71">
        <v>44795</v>
      </c>
      <c r="F698" t="s">
        <v>18105</v>
      </c>
      <c r="G698" t="s">
        <v>15843</v>
      </c>
      <c r="H698" t="s">
        <v>18104</v>
      </c>
      <c r="J698" s="40">
        <v>0</v>
      </c>
      <c r="K698" s="40">
        <v>21075.26</v>
      </c>
    </row>
    <row r="699" spans="1:11" x14ac:dyDescent="0.35">
      <c r="A699">
        <v>11001</v>
      </c>
      <c r="B699" t="s">
        <v>19</v>
      </c>
      <c r="C699" s="70">
        <v>8726424.7200000007</v>
      </c>
      <c r="D699" s="70">
        <v>2805924.35</v>
      </c>
      <c r="E699" s="71">
        <v>44795</v>
      </c>
      <c r="F699" t="s">
        <v>18873</v>
      </c>
      <c r="G699" t="s">
        <v>15843</v>
      </c>
      <c r="H699" t="s">
        <v>18872</v>
      </c>
      <c r="J699" s="40">
        <v>0</v>
      </c>
      <c r="K699" s="40">
        <v>5184.34</v>
      </c>
    </row>
    <row r="700" spans="1:11" x14ac:dyDescent="0.35">
      <c r="A700">
        <v>11001</v>
      </c>
      <c r="B700" t="s">
        <v>19</v>
      </c>
      <c r="C700" s="70">
        <v>8726424.7200000007</v>
      </c>
      <c r="D700" s="70">
        <v>2805924.35</v>
      </c>
      <c r="E700" s="71">
        <v>44795</v>
      </c>
      <c r="F700" t="s">
        <v>16667</v>
      </c>
      <c r="G700" t="s">
        <v>15843</v>
      </c>
      <c r="H700" t="s">
        <v>16666</v>
      </c>
      <c r="J700" s="40">
        <v>0</v>
      </c>
      <c r="K700" s="40">
        <v>675.9</v>
      </c>
    </row>
    <row r="701" spans="1:11" x14ac:dyDescent="0.35">
      <c r="A701">
        <v>11001</v>
      </c>
      <c r="B701" t="s">
        <v>19</v>
      </c>
      <c r="C701" s="70">
        <v>8726424.7200000007</v>
      </c>
      <c r="D701" s="70">
        <v>2805924.35</v>
      </c>
      <c r="E701" s="71">
        <v>44795</v>
      </c>
      <c r="F701" t="s">
        <v>16676</v>
      </c>
      <c r="G701" t="s">
        <v>15843</v>
      </c>
      <c r="H701" t="s">
        <v>16675</v>
      </c>
      <c r="J701" s="40">
        <v>0</v>
      </c>
      <c r="K701" s="40">
        <v>342.17</v>
      </c>
    </row>
    <row r="702" spans="1:11" x14ac:dyDescent="0.35">
      <c r="A702">
        <v>11001</v>
      </c>
      <c r="B702" t="s">
        <v>19</v>
      </c>
      <c r="C702" s="70">
        <v>8726424.7200000007</v>
      </c>
      <c r="D702" s="70">
        <v>2805924.35</v>
      </c>
      <c r="E702" s="71">
        <v>44795</v>
      </c>
      <c r="F702" t="s">
        <v>16679</v>
      </c>
      <c r="G702" t="s">
        <v>15843</v>
      </c>
      <c r="H702" t="s">
        <v>16678</v>
      </c>
      <c r="J702" s="40">
        <v>0</v>
      </c>
      <c r="K702" s="40">
        <v>338.67</v>
      </c>
    </row>
    <row r="703" spans="1:11" x14ac:dyDescent="0.35">
      <c r="A703">
        <v>11001</v>
      </c>
      <c r="B703" t="s">
        <v>19</v>
      </c>
      <c r="C703" s="70">
        <v>8726424.7200000007</v>
      </c>
      <c r="D703" s="70">
        <v>2805924.35</v>
      </c>
      <c r="E703" s="71">
        <v>44795</v>
      </c>
      <c r="F703" t="s">
        <v>18217</v>
      </c>
      <c r="G703" t="s">
        <v>15843</v>
      </c>
      <c r="H703" t="s">
        <v>18216</v>
      </c>
      <c r="J703" s="40">
        <v>0</v>
      </c>
      <c r="K703" s="40">
        <v>770.02</v>
      </c>
    </row>
    <row r="704" spans="1:11" x14ac:dyDescent="0.35">
      <c r="A704">
        <v>11001</v>
      </c>
      <c r="B704" t="s">
        <v>19</v>
      </c>
      <c r="C704" s="70">
        <v>8726424.7200000007</v>
      </c>
      <c r="D704" s="70">
        <v>2805924.35</v>
      </c>
      <c r="E704" s="71">
        <v>44795</v>
      </c>
      <c r="F704" t="s">
        <v>17739</v>
      </c>
      <c r="G704" t="s">
        <v>15843</v>
      </c>
      <c r="H704" t="s">
        <v>17738</v>
      </c>
      <c r="J704" s="40">
        <v>0</v>
      </c>
      <c r="K704" s="40">
        <v>1699.27</v>
      </c>
    </row>
    <row r="705" spans="1:11" x14ac:dyDescent="0.35">
      <c r="A705">
        <v>11001</v>
      </c>
      <c r="B705" t="s">
        <v>19</v>
      </c>
      <c r="C705" s="70">
        <v>8726424.7200000007</v>
      </c>
      <c r="D705" s="70">
        <v>2805924.35</v>
      </c>
      <c r="E705" s="71">
        <v>44795</v>
      </c>
      <c r="F705" t="s">
        <v>16705</v>
      </c>
      <c r="G705" t="s">
        <v>15843</v>
      </c>
      <c r="H705" t="s">
        <v>16704</v>
      </c>
      <c r="J705" s="40">
        <v>0</v>
      </c>
      <c r="K705" s="40">
        <v>499.98</v>
      </c>
    </row>
    <row r="706" spans="1:11" x14ac:dyDescent="0.35">
      <c r="A706">
        <v>11001</v>
      </c>
      <c r="B706" t="s">
        <v>19</v>
      </c>
      <c r="C706" s="70">
        <v>8726424.7200000007</v>
      </c>
      <c r="D706" s="70">
        <v>2805924.35</v>
      </c>
      <c r="E706" s="71">
        <v>44795</v>
      </c>
      <c r="F706" t="s">
        <v>18169</v>
      </c>
      <c r="G706" t="s">
        <v>15843</v>
      </c>
      <c r="H706" t="s">
        <v>18168</v>
      </c>
      <c r="J706" s="40">
        <v>0</v>
      </c>
      <c r="K706" s="40">
        <v>1589.88</v>
      </c>
    </row>
    <row r="707" spans="1:11" x14ac:dyDescent="0.35">
      <c r="A707">
        <v>11001</v>
      </c>
      <c r="B707" t="s">
        <v>19</v>
      </c>
      <c r="C707" s="70">
        <v>8726424.7200000007</v>
      </c>
      <c r="D707" s="70">
        <v>2805924.35</v>
      </c>
      <c r="E707" s="71">
        <v>44795</v>
      </c>
      <c r="F707" t="s">
        <v>17870</v>
      </c>
      <c r="G707" t="s">
        <v>15843</v>
      </c>
      <c r="H707" t="s">
        <v>17869</v>
      </c>
      <c r="J707" s="40">
        <v>0</v>
      </c>
      <c r="K707" s="40">
        <v>3678.98</v>
      </c>
    </row>
    <row r="708" spans="1:11" x14ac:dyDescent="0.35">
      <c r="A708">
        <v>11001</v>
      </c>
      <c r="B708" t="s">
        <v>19</v>
      </c>
      <c r="C708" s="70">
        <v>8726424.7200000007</v>
      </c>
      <c r="D708" s="70">
        <v>2805924.35</v>
      </c>
      <c r="E708" s="71">
        <v>44795</v>
      </c>
      <c r="F708" t="s">
        <v>17920</v>
      </c>
      <c r="G708" t="s">
        <v>15843</v>
      </c>
      <c r="H708" t="s">
        <v>17919</v>
      </c>
      <c r="J708" s="40">
        <v>0</v>
      </c>
      <c r="K708" s="40">
        <v>639.85</v>
      </c>
    </row>
    <row r="709" spans="1:11" x14ac:dyDescent="0.35">
      <c r="A709">
        <v>11001</v>
      </c>
      <c r="B709" t="s">
        <v>19</v>
      </c>
      <c r="C709" s="70">
        <v>8726424.7200000007</v>
      </c>
      <c r="D709" s="70">
        <v>2805924.35</v>
      </c>
      <c r="E709" s="71">
        <v>44795</v>
      </c>
      <c r="F709" t="s">
        <v>2001</v>
      </c>
      <c r="G709" t="s">
        <v>1907</v>
      </c>
      <c r="H709" t="s">
        <v>2000</v>
      </c>
      <c r="J709" s="40">
        <v>0</v>
      </c>
      <c r="K709" s="40">
        <v>0</v>
      </c>
    </row>
    <row r="710" spans="1:11" x14ac:dyDescent="0.35">
      <c r="A710">
        <v>11001</v>
      </c>
      <c r="B710" t="s">
        <v>19</v>
      </c>
      <c r="C710" s="70">
        <v>8726424.7200000007</v>
      </c>
      <c r="D710" s="70">
        <v>2805924.35</v>
      </c>
      <c r="E710" s="71">
        <v>44795</v>
      </c>
      <c r="F710" t="s">
        <v>1999</v>
      </c>
      <c r="G710" t="s">
        <v>1907</v>
      </c>
      <c r="H710" t="s">
        <v>1998</v>
      </c>
      <c r="J710" s="40">
        <v>0</v>
      </c>
      <c r="K710" s="40">
        <v>0</v>
      </c>
    </row>
    <row r="711" spans="1:11" x14ac:dyDescent="0.35">
      <c r="A711">
        <v>11001</v>
      </c>
      <c r="B711" t="s">
        <v>19</v>
      </c>
      <c r="C711" s="70">
        <v>8726424.7200000007</v>
      </c>
      <c r="D711" s="70">
        <v>2805924.35</v>
      </c>
      <c r="E711" s="71">
        <v>44796</v>
      </c>
      <c r="F711" t="s">
        <v>19804</v>
      </c>
      <c r="G711" t="s">
        <v>1907</v>
      </c>
      <c r="H711" t="s">
        <v>19803</v>
      </c>
      <c r="I711" t="s">
        <v>19802</v>
      </c>
      <c r="J711" s="40">
        <v>0</v>
      </c>
      <c r="K711" s="40">
        <v>368.72</v>
      </c>
    </row>
    <row r="712" spans="1:11" x14ac:dyDescent="0.35">
      <c r="A712">
        <v>11001</v>
      </c>
      <c r="B712" t="s">
        <v>19</v>
      </c>
      <c r="C712" s="70">
        <v>8726424.7200000007</v>
      </c>
      <c r="D712" s="70">
        <v>2805924.35</v>
      </c>
      <c r="E712" s="71">
        <v>44796</v>
      </c>
      <c r="F712" t="s">
        <v>19801</v>
      </c>
      <c r="G712" t="s">
        <v>1907</v>
      </c>
      <c r="H712" t="s">
        <v>19800</v>
      </c>
      <c r="I712" t="s">
        <v>19799</v>
      </c>
      <c r="J712" s="40">
        <v>0</v>
      </c>
      <c r="K712" s="40">
        <v>1478.35</v>
      </c>
    </row>
    <row r="713" spans="1:11" x14ac:dyDescent="0.35">
      <c r="A713">
        <v>11001</v>
      </c>
      <c r="B713" t="s">
        <v>19</v>
      </c>
      <c r="C713" s="70">
        <v>8726424.7200000007</v>
      </c>
      <c r="D713" s="70">
        <v>2805924.35</v>
      </c>
      <c r="E713" s="71">
        <v>44796</v>
      </c>
      <c r="F713" t="s">
        <v>19798</v>
      </c>
      <c r="G713" t="s">
        <v>1907</v>
      </c>
      <c r="H713" t="s">
        <v>19797</v>
      </c>
      <c r="I713" t="s">
        <v>19796</v>
      </c>
      <c r="J713" s="40">
        <v>0</v>
      </c>
      <c r="K713" s="40">
        <v>676.17</v>
      </c>
    </row>
    <row r="714" spans="1:11" x14ac:dyDescent="0.35">
      <c r="A714">
        <v>11001</v>
      </c>
      <c r="B714" t="s">
        <v>19</v>
      </c>
      <c r="C714" s="70">
        <v>8726424.7200000007</v>
      </c>
      <c r="D714" s="70">
        <v>2805924.35</v>
      </c>
      <c r="E714" s="71">
        <v>44796</v>
      </c>
      <c r="F714" t="s">
        <v>17684</v>
      </c>
      <c r="G714" t="s">
        <v>15843</v>
      </c>
      <c r="H714" t="s">
        <v>17683</v>
      </c>
      <c r="J714" s="40">
        <v>0</v>
      </c>
      <c r="K714" s="40">
        <v>677.54</v>
      </c>
    </row>
    <row r="715" spans="1:11" x14ac:dyDescent="0.35">
      <c r="A715">
        <v>11001</v>
      </c>
      <c r="B715" t="s">
        <v>19</v>
      </c>
      <c r="C715" s="70">
        <v>8726424.7200000007</v>
      </c>
      <c r="D715" s="70">
        <v>2805924.35</v>
      </c>
      <c r="E715" s="71">
        <v>44796</v>
      </c>
      <c r="F715" t="s">
        <v>18845</v>
      </c>
      <c r="G715" t="s">
        <v>15843</v>
      </c>
      <c r="H715" t="s">
        <v>18844</v>
      </c>
      <c r="J715" s="40">
        <v>0</v>
      </c>
      <c r="K715" s="40">
        <v>4172.2</v>
      </c>
    </row>
    <row r="716" spans="1:11" x14ac:dyDescent="0.35">
      <c r="A716">
        <v>11001</v>
      </c>
      <c r="B716" t="s">
        <v>19</v>
      </c>
      <c r="C716" s="70">
        <v>8726424.7200000007</v>
      </c>
      <c r="D716" s="70">
        <v>2805924.35</v>
      </c>
      <c r="E716" s="71">
        <v>44796</v>
      </c>
      <c r="F716" t="s">
        <v>18132</v>
      </c>
      <c r="G716" t="s">
        <v>15843</v>
      </c>
      <c r="H716" t="s">
        <v>18131</v>
      </c>
      <c r="J716" s="40">
        <v>0</v>
      </c>
      <c r="K716" s="40">
        <v>2808.29</v>
      </c>
    </row>
    <row r="717" spans="1:11" x14ac:dyDescent="0.35">
      <c r="A717">
        <v>11001</v>
      </c>
      <c r="B717" t="s">
        <v>19</v>
      </c>
      <c r="C717" s="70">
        <v>8726424.7200000007</v>
      </c>
      <c r="D717" s="70">
        <v>2805924.35</v>
      </c>
      <c r="E717" s="71">
        <v>44796</v>
      </c>
      <c r="F717" t="s">
        <v>16650</v>
      </c>
      <c r="G717" t="s">
        <v>15843</v>
      </c>
      <c r="H717" t="s">
        <v>16649</v>
      </c>
      <c r="J717" s="40">
        <v>0</v>
      </c>
      <c r="K717" s="40">
        <v>2781.47</v>
      </c>
    </row>
    <row r="718" spans="1:11" x14ac:dyDescent="0.35">
      <c r="A718">
        <v>11001</v>
      </c>
      <c r="B718" t="s">
        <v>19</v>
      </c>
      <c r="C718" s="70">
        <v>8726424.7200000007</v>
      </c>
      <c r="D718" s="70">
        <v>2805924.35</v>
      </c>
      <c r="E718" s="71">
        <v>44797</v>
      </c>
      <c r="F718" t="s">
        <v>19447</v>
      </c>
      <c r="G718" t="s">
        <v>1907</v>
      </c>
      <c r="H718" t="s">
        <v>1932</v>
      </c>
      <c r="J718" s="40">
        <v>0</v>
      </c>
      <c r="K718" s="40">
        <v>164.43</v>
      </c>
    </row>
    <row r="719" spans="1:11" x14ac:dyDescent="0.35">
      <c r="A719">
        <v>11001</v>
      </c>
      <c r="B719" t="s">
        <v>19</v>
      </c>
      <c r="C719" s="70">
        <v>8726424.7200000007</v>
      </c>
      <c r="D719" s="70">
        <v>2805924.35</v>
      </c>
      <c r="E719" s="71">
        <v>44799</v>
      </c>
      <c r="F719" t="s">
        <v>19446</v>
      </c>
      <c r="G719" t="s">
        <v>1907</v>
      </c>
      <c r="H719" t="s">
        <v>19345</v>
      </c>
      <c r="J719" s="40">
        <v>0</v>
      </c>
      <c r="K719" s="40">
        <v>17.64</v>
      </c>
    </row>
    <row r="720" spans="1:11" x14ac:dyDescent="0.35">
      <c r="A720">
        <v>11001</v>
      </c>
      <c r="B720" t="s">
        <v>19</v>
      </c>
      <c r="C720" s="70">
        <v>8726424.7200000007</v>
      </c>
      <c r="D720" s="70">
        <v>2805924.35</v>
      </c>
      <c r="E720" s="71">
        <v>44801</v>
      </c>
      <c r="F720" t="s">
        <v>19445</v>
      </c>
      <c r="G720" t="s">
        <v>1907</v>
      </c>
      <c r="H720" t="s">
        <v>1932</v>
      </c>
      <c r="J720" s="40">
        <v>0</v>
      </c>
      <c r="K720" s="40">
        <v>27</v>
      </c>
    </row>
    <row r="721" spans="1:11" x14ac:dyDescent="0.35">
      <c r="A721">
        <v>11001</v>
      </c>
      <c r="B721" t="s">
        <v>19</v>
      </c>
      <c r="C721" s="70">
        <v>8726424.7200000007</v>
      </c>
      <c r="D721" s="70">
        <v>2805924.35</v>
      </c>
      <c r="E721" s="71">
        <v>44802</v>
      </c>
      <c r="F721" t="s">
        <v>19964</v>
      </c>
      <c r="G721" t="s">
        <v>1907</v>
      </c>
      <c r="H721" t="s">
        <v>19963</v>
      </c>
      <c r="J721" s="40">
        <v>500000</v>
      </c>
      <c r="K721" s="40">
        <v>0</v>
      </c>
    </row>
    <row r="722" spans="1:11" x14ac:dyDescent="0.35">
      <c r="A722">
        <v>11001</v>
      </c>
      <c r="B722" t="s">
        <v>19</v>
      </c>
      <c r="C722" s="70">
        <v>8726424.7200000007</v>
      </c>
      <c r="D722" s="70">
        <v>2805924.35</v>
      </c>
      <c r="E722" s="71">
        <v>44802</v>
      </c>
      <c r="F722" t="s">
        <v>14947</v>
      </c>
      <c r="G722" t="s">
        <v>1907</v>
      </c>
      <c r="H722" t="s">
        <v>14946</v>
      </c>
      <c r="J722" s="40">
        <v>133.86000000000001</v>
      </c>
      <c r="K722" s="40">
        <v>0</v>
      </c>
    </row>
    <row r="723" spans="1:11" x14ac:dyDescent="0.35">
      <c r="A723">
        <v>11001</v>
      </c>
      <c r="B723" t="s">
        <v>19</v>
      </c>
      <c r="C723" s="70">
        <v>8726424.7200000007</v>
      </c>
      <c r="D723" s="70">
        <v>2805924.35</v>
      </c>
      <c r="E723" s="71">
        <v>44804</v>
      </c>
      <c r="F723" t="s">
        <v>16664</v>
      </c>
      <c r="G723" t="s">
        <v>15843</v>
      </c>
      <c r="H723" t="s">
        <v>16663</v>
      </c>
      <c r="J723" s="40">
        <v>0</v>
      </c>
      <c r="K723" s="40">
        <v>215.37</v>
      </c>
    </row>
    <row r="724" spans="1:11" x14ac:dyDescent="0.35">
      <c r="A724">
        <v>11001</v>
      </c>
      <c r="B724" t="s">
        <v>19</v>
      </c>
      <c r="C724" s="70">
        <v>8726424.7200000007</v>
      </c>
      <c r="D724" s="70">
        <v>2805924.35</v>
      </c>
      <c r="E724" s="71">
        <v>44804</v>
      </c>
      <c r="F724" t="s">
        <v>17737</v>
      </c>
      <c r="G724" t="s">
        <v>15843</v>
      </c>
      <c r="H724" t="s">
        <v>17736</v>
      </c>
      <c r="J724" s="40">
        <v>0</v>
      </c>
      <c r="K724" s="40">
        <v>4689.72</v>
      </c>
    </row>
    <row r="725" spans="1:11" x14ac:dyDescent="0.35">
      <c r="A725">
        <v>11001</v>
      </c>
      <c r="B725" t="s">
        <v>19</v>
      </c>
      <c r="C725" s="70">
        <v>8726424.7200000007</v>
      </c>
      <c r="D725" s="70">
        <v>2805924.35</v>
      </c>
      <c r="E725" s="71">
        <v>44804</v>
      </c>
      <c r="F725" t="s">
        <v>19962</v>
      </c>
      <c r="G725" t="s">
        <v>1907</v>
      </c>
      <c r="H725" t="s">
        <v>19961</v>
      </c>
      <c r="J725" s="40">
        <v>500000</v>
      </c>
      <c r="K725" s="40">
        <v>0</v>
      </c>
    </row>
    <row r="726" spans="1:11" x14ac:dyDescent="0.35">
      <c r="A726">
        <v>11001</v>
      </c>
      <c r="B726" t="s">
        <v>19</v>
      </c>
      <c r="C726" s="70">
        <v>8726424.7200000007</v>
      </c>
      <c r="D726" s="70">
        <v>2805924.35</v>
      </c>
      <c r="E726" s="71">
        <v>44804</v>
      </c>
      <c r="F726" t="s">
        <v>5254</v>
      </c>
      <c r="G726" t="s">
        <v>2247</v>
      </c>
      <c r="H726" t="s">
        <v>2265</v>
      </c>
      <c r="J726" s="40">
        <v>83993.9</v>
      </c>
      <c r="K726" s="40">
        <v>0</v>
      </c>
    </row>
    <row r="727" spans="1:11" x14ac:dyDescent="0.35">
      <c r="A727">
        <v>11001</v>
      </c>
      <c r="B727" t="s">
        <v>19</v>
      </c>
      <c r="C727" s="70">
        <v>8726424.7200000007</v>
      </c>
      <c r="D727" s="70">
        <v>2805924.35</v>
      </c>
      <c r="E727" s="71">
        <v>44805</v>
      </c>
      <c r="F727" t="s">
        <v>19585</v>
      </c>
      <c r="G727" t="s">
        <v>1907</v>
      </c>
      <c r="H727" t="s">
        <v>19575</v>
      </c>
      <c r="J727" s="40">
        <v>0</v>
      </c>
      <c r="K727" s="40">
        <v>480880.4</v>
      </c>
    </row>
    <row r="728" spans="1:11" x14ac:dyDescent="0.35">
      <c r="A728">
        <v>11001</v>
      </c>
      <c r="B728" t="s">
        <v>19</v>
      </c>
      <c r="C728" s="70">
        <v>8726424.7200000007</v>
      </c>
      <c r="D728" s="70">
        <v>2805924.35</v>
      </c>
      <c r="E728" s="71">
        <v>44805</v>
      </c>
      <c r="F728" t="s">
        <v>19960</v>
      </c>
      <c r="G728" t="s">
        <v>1907</v>
      </c>
      <c r="H728" t="s">
        <v>19959</v>
      </c>
      <c r="J728" s="40">
        <v>500000</v>
      </c>
      <c r="K728" s="40">
        <v>0</v>
      </c>
    </row>
    <row r="729" spans="1:11" x14ac:dyDescent="0.35">
      <c r="A729">
        <v>11001</v>
      </c>
      <c r="B729" t="s">
        <v>19</v>
      </c>
      <c r="C729" s="70">
        <v>8726424.7200000007</v>
      </c>
      <c r="D729" s="70">
        <v>2805924.35</v>
      </c>
      <c r="E729" s="71">
        <v>44806</v>
      </c>
      <c r="F729" t="s">
        <v>19551</v>
      </c>
      <c r="G729" t="s">
        <v>1907</v>
      </c>
      <c r="H729" t="s">
        <v>19506</v>
      </c>
      <c r="I729" t="s">
        <v>19508</v>
      </c>
      <c r="J729" s="40">
        <v>0</v>
      </c>
      <c r="K729" s="40">
        <v>427.48</v>
      </c>
    </row>
    <row r="730" spans="1:11" x14ac:dyDescent="0.35">
      <c r="A730">
        <v>11001</v>
      </c>
      <c r="B730" t="s">
        <v>19</v>
      </c>
      <c r="C730" s="70">
        <v>8726424.7200000007</v>
      </c>
      <c r="D730" s="70">
        <v>2805924.35</v>
      </c>
      <c r="E730" s="71">
        <v>44806</v>
      </c>
      <c r="F730" t="s">
        <v>19539</v>
      </c>
      <c r="G730" t="s">
        <v>1907</v>
      </c>
      <c r="H730" t="s">
        <v>19521</v>
      </c>
      <c r="I730" t="s">
        <v>19523</v>
      </c>
      <c r="J730" s="40">
        <v>0</v>
      </c>
      <c r="K730" s="40">
        <v>2604.0300000000002</v>
      </c>
    </row>
    <row r="731" spans="1:11" x14ac:dyDescent="0.35">
      <c r="A731">
        <v>11001</v>
      </c>
      <c r="B731" t="s">
        <v>19</v>
      </c>
      <c r="C731" s="70">
        <v>8726424.7200000007</v>
      </c>
      <c r="D731" s="70">
        <v>2805924.35</v>
      </c>
      <c r="E731" s="71">
        <v>44806</v>
      </c>
      <c r="F731" t="s">
        <v>19494</v>
      </c>
      <c r="G731" t="s">
        <v>1907</v>
      </c>
      <c r="H731" t="s">
        <v>19458</v>
      </c>
      <c r="I731" t="s">
        <v>19461</v>
      </c>
      <c r="J731" s="40">
        <v>0</v>
      </c>
      <c r="K731" s="40">
        <v>7231.85</v>
      </c>
    </row>
    <row r="732" spans="1:11" x14ac:dyDescent="0.35">
      <c r="A732">
        <v>11001</v>
      </c>
      <c r="B732" t="s">
        <v>19</v>
      </c>
      <c r="C732" s="70">
        <v>8726424.7200000007</v>
      </c>
      <c r="D732" s="70">
        <v>2805924.35</v>
      </c>
      <c r="E732" s="71">
        <v>44806</v>
      </c>
      <c r="F732" t="s">
        <v>19444</v>
      </c>
      <c r="G732" t="s">
        <v>1907</v>
      </c>
      <c r="H732" t="s">
        <v>19345</v>
      </c>
      <c r="J732" s="40">
        <v>0</v>
      </c>
      <c r="K732" s="40">
        <v>1022.99</v>
      </c>
    </row>
    <row r="733" spans="1:11" x14ac:dyDescent="0.35">
      <c r="A733">
        <v>11001</v>
      </c>
      <c r="B733" t="s">
        <v>19</v>
      </c>
      <c r="C733" s="70">
        <v>8726424.7200000007</v>
      </c>
      <c r="D733" s="70">
        <v>2805924.35</v>
      </c>
      <c r="E733" s="71">
        <v>44806</v>
      </c>
      <c r="F733" t="s">
        <v>19237</v>
      </c>
      <c r="G733" t="s">
        <v>1907</v>
      </c>
      <c r="H733" t="s">
        <v>19206</v>
      </c>
      <c r="I733" t="s">
        <v>2300</v>
      </c>
      <c r="J733" s="40">
        <v>0</v>
      </c>
      <c r="K733" s="40">
        <v>6245.9</v>
      </c>
    </row>
    <row r="734" spans="1:11" x14ac:dyDescent="0.35">
      <c r="A734">
        <v>11001</v>
      </c>
      <c r="B734" t="s">
        <v>19</v>
      </c>
      <c r="C734" s="70">
        <v>8726424.7200000007</v>
      </c>
      <c r="D734" s="70">
        <v>2805924.35</v>
      </c>
      <c r="E734" s="71">
        <v>44809</v>
      </c>
      <c r="F734" t="s">
        <v>19038</v>
      </c>
      <c r="G734" t="s">
        <v>15843</v>
      </c>
      <c r="H734" t="s">
        <v>19037</v>
      </c>
      <c r="I734" t="s">
        <v>19030</v>
      </c>
      <c r="J734" s="40">
        <v>0</v>
      </c>
      <c r="K734" s="40">
        <v>6270.86</v>
      </c>
    </row>
    <row r="735" spans="1:11" x14ac:dyDescent="0.35">
      <c r="A735">
        <v>11001</v>
      </c>
      <c r="B735" t="s">
        <v>19</v>
      </c>
      <c r="C735" s="70">
        <v>8726424.7200000007</v>
      </c>
      <c r="D735" s="70">
        <v>2805924.35</v>
      </c>
      <c r="E735" s="71">
        <v>44809</v>
      </c>
      <c r="F735" t="s">
        <v>19958</v>
      </c>
      <c r="G735" t="s">
        <v>1907</v>
      </c>
      <c r="H735" t="s">
        <v>19957</v>
      </c>
      <c r="J735" s="40">
        <v>500000</v>
      </c>
      <c r="K735" s="40">
        <v>0</v>
      </c>
    </row>
    <row r="736" spans="1:11" x14ac:dyDescent="0.35">
      <c r="A736">
        <v>11001</v>
      </c>
      <c r="B736" t="s">
        <v>19</v>
      </c>
      <c r="C736" s="70">
        <v>8726424.7200000007</v>
      </c>
      <c r="D736" s="70">
        <v>2805924.35</v>
      </c>
      <c r="E736" s="71">
        <v>44809</v>
      </c>
      <c r="F736" t="s">
        <v>19956</v>
      </c>
      <c r="G736" t="s">
        <v>1907</v>
      </c>
      <c r="H736" t="s">
        <v>19955</v>
      </c>
      <c r="J736" s="40">
        <v>500000</v>
      </c>
      <c r="K736" s="40">
        <v>0</v>
      </c>
    </row>
    <row r="737" spans="1:11" x14ac:dyDescent="0.35">
      <c r="A737">
        <v>11001</v>
      </c>
      <c r="B737" t="s">
        <v>19</v>
      </c>
      <c r="C737" s="70">
        <v>8726424.7200000007</v>
      </c>
      <c r="D737" s="70">
        <v>2805924.35</v>
      </c>
      <c r="E737" s="71">
        <v>44810</v>
      </c>
      <c r="F737" t="s">
        <v>15700</v>
      </c>
      <c r="G737" t="s">
        <v>1907</v>
      </c>
      <c r="H737" t="s">
        <v>15699</v>
      </c>
      <c r="J737" s="40">
        <v>0</v>
      </c>
      <c r="K737" s="40">
        <v>200422.48</v>
      </c>
    </row>
    <row r="738" spans="1:11" x14ac:dyDescent="0.35">
      <c r="A738">
        <v>11001</v>
      </c>
      <c r="B738" t="s">
        <v>19</v>
      </c>
      <c r="C738" s="70">
        <v>8726424.7200000007</v>
      </c>
      <c r="D738" s="70">
        <v>2805924.35</v>
      </c>
      <c r="E738" s="71">
        <v>44810</v>
      </c>
      <c r="F738" t="s">
        <v>19998</v>
      </c>
      <c r="G738" t="s">
        <v>1907</v>
      </c>
      <c r="H738" t="s">
        <v>19997</v>
      </c>
      <c r="J738" s="40">
        <v>0</v>
      </c>
      <c r="K738" s="40">
        <v>1463700.23</v>
      </c>
    </row>
    <row r="739" spans="1:11" x14ac:dyDescent="0.35">
      <c r="A739">
        <v>11001</v>
      </c>
      <c r="B739" t="s">
        <v>19</v>
      </c>
      <c r="C739" s="70">
        <v>8726424.7200000007</v>
      </c>
      <c r="D739" s="70">
        <v>2805924.35</v>
      </c>
      <c r="E739" s="71">
        <v>44810</v>
      </c>
      <c r="F739" t="s">
        <v>19996</v>
      </c>
      <c r="G739" t="s">
        <v>1907</v>
      </c>
      <c r="H739" t="s">
        <v>19995</v>
      </c>
      <c r="J739" s="40">
        <v>0</v>
      </c>
      <c r="K739" s="40">
        <v>2927400.47</v>
      </c>
    </row>
    <row r="740" spans="1:11" x14ac:dyDescent="0.35">
      <c r="A740">
        <v>11001</v>
      </c>
      <c r="B740" t="s">
        <v>19</v>
      </c>
      <c r="C740" s="70">
        <v>8726424.7200000007</v>
      </c>
      <c r="D740" s="70">
        <v>2805924.35</v>
      </c>
      <c r="E740" s="71">
        <v>44811</v>
      </c>
      <c r="F740" t="s">
        <v>15744</v>
      </c>
      <c r="G740" t="s">
        <v>1907</v>
      </c>
      <c r="H740" t="s">
        <v>1934</v>
      </c>
      <c r="J740" s="40">
        <v>65110.66</v>
      </c>
      <c r="K740" s="40">
        <v>0</v>
      </c>
    </row>
    <row r="741" spans="1:11" x14ac:dyDescent="0.35">
      <c r="A741">
        <v>11001</v>
      </c>
      <c r="B741" t="s">
        <v>19</v>
      </c>
      <c r="C741" s="70">
        <v>8726424.7200000007</v>
      </c>
      <c r="D741" s="70">
        <v>2805924.35</v>
      </c>
      <c r="E741" s="71">
        <v>44812</v>
      </c>
      <c r="F741" t="s">
        <v>19954</v>
      </c>
      <c r="G741" t="s">
        <v>1907</v>
      </c>
      <c r="H741" t="s">
        <v>19953</v>
      </c>
      <c r="J741" s="40">
        <v>500000</v>
      </c>
      <c r="K741" s="40">
        <v>0</v>
      </c>
    </row>
    <row r="742" spans="1:11" x14ac:dyDescent="0.35">
      <c r="A742">
        <v>11001</v>
      </c>
      <c r="B742" t="s">
        <v>19</v>
      </c>
      <c r="C742" s="70">
        <v>8726424.7200000007</v>
      </c>
      <c r="D742" s="70">
        <v>2805924.35</v>
      </c>
      <c r="E742" s="71">
        <v>44820</v>
      </c>
      <c r="F742" t="s">
        <v>19690</v>
      </c>
      <c r="G742" t="s">
        <v>1907</v>
      </c>
      <c r="H742" t="s">
        <v>19689</v>
      </c>
      <c r="J742" s="40">
        <v>0</v>
      </c>
      <c r="K742" s="40">
        <v>205497.68</v>
      </c>
    </row>
    <row r="743" spans="1:11" x14ac:dyDescent="0.35">
      <c r="A743">
        <v>11001</v>
      </c>
      <c r="B743" t="s">
        <v>19</v>
      </c>
      <c r="C743" s="70">
        <v>8726424.7200000007</v>
      </c>
      <c r="D743" s="70">
        <v>2805924.35</v>
      </c>
      <c r="E743" s="71">
        <v>44820</v>
      </c>
      <c r="F743" t="s">
        <v>7366</v>
      </c>
      <c r="G743" t="s">
        <v>1907</v>
      </c>
      <c r="H743" t="s">
        <v>7363</v>
      </c>
      <c r="I743" t="s">
        <v>7363</v>
      </c>
      <c r="J743" s="40">
        <v>0</v>
      </c>
      <c r="K743" s="40">
        <v>1578.56</v>
      </c>
    </row>
    <row r="744" spans="1:11" x14ac:dyDescent="0.35">
      <c r="A744">
        <v>11001</v>
      </c>
      <c r="B744" t="s">
        <v>19</v>
      </c>
      <c r="C744" s="70">
        <v>8726424.7200000007</v>
      </c>
      <c r="D744" s="70">
        <v>2805924.35</v>
      </c>
      <c r="E744" s="71">
        <v>44820</v>
      </c>
      <c r="F744" t="s">
        <v>7365</v>
      </c>
      <c r="G744" t="s">
        <v>1907</v>
      </c>
      <c r="H744" t="s">
        <v>7363</v>
      </c>
      <c r="I744" t="s">
        <v>7363</v>
      </c>
      <c r="J744" s="40">
        <v>0</v>
      </c>
      <c r="K744" s="40">
        <v>-1578.56</v>
      </c>
    </row>
    <row r="745" spans="1:11" x14ac:dyDescent="0.35">
      <c r="A745">
        <v>11001</v>
      </c>
      <c r="B745" t="s">
        <v>19</v>
      </c>
      <c r="C745" s="70">
        <v>8726424.7200000007</v>
      </c>
      <c r="D745" s="70">
        <v>2805924.35</v>
      </c>
      <c r="E745" s="71">
        <v>44820</v>
      </c>
      <c r="F745" t="s">
        <v>7364</v>
      </c>
      <c r="G745" t="s">
        <v>1907</v>
      </c>
      <c r="H745" t="s">
        <v>7363</v>
      </c>
      <c r="I745" t="s">
        <v>7363</v>
      </c>
      <c r="J745" s="40">
        <v>0</v>
      </c>
      <c r="K745" s="40">
        <v>1578.56</v>
      </c>
    </row>
    <row r="746" spans="1:11" x14ac:dyDescent="0.35">
      <c r="A746">
        <v>11001</v>
      </c>
      <c r="B746" t="s">
        <v>19</v>
      </c>
      <c r="C746" s="70">
        <v>8726424.7200000007</v>
      </c>
      <c r="D746" s="70">
        <v>2805924.35</v>
      </c>
      <c r="E746" s="71">
        <v>44820</v>
      </c>
      <c r="F746" t="s">
        <v>19795</v>
      </c>
      <c r="G746" t="s">
        <v>1907</v>
      </c>
      <c r="H746" t="s">
        <v>19794</v>
      </c>
      <c r="I746" t="s">
        <v>19794</v>
      </c>
      <c r="J746" s="40">
        <v>0</v>
      </c>
      <c r="K746" s="40">
        <v>866.5</v>
      </c>
    </row>
    <row r="747" spans="1:11" x14ac:dyDescent="0.35">
      <c r="A747">
        <v>11001</v>
      </c>
      <c r="B747" t="s">
        <v>19</v>
      </c>
      <c r="C747" s="70">
        <v>8726424.7200000007</v>
      </c>
      <c r="D747" s="70">
        <v>2805924.35</v>
      </c>
      <c r="E747" s="71">
        <v>44820</v>
      </c>
      <c r="F747" t="s">
        <v>19793</v>
      </c>
      <c r="G747" t="s">
        <v>1907</v>
      </c>
      <c r="H747" t="s">
        <v>19792</v>
      </c>
      <c r="I747" t="s">
        <v>19792</v>
      </c>
      <c r="J747" s="40">
        <v>0</v>
      </c>
      <c r="K747" s="40">
        <v>918.66</v>
      </c>
    </row>
    <row r="748" spans="1:11" x14ac:dyDescent="0.35">
      <c r="A748">
        <v>11001</v>
      </c>
      <c r="B748" t="s">
        <v>19</v>
      </c>
      <c r="C748" s="70">
        <v>8726424.7200000007</v>
      </c>
      <c r="D748" s="70">
        <v>2805924.35</v>
      </c>
      <c r="E748" s="71">
        <v>44820</v>
      </c>
      <c r="F748" t="s">
        <v>19791</v>
      </c>
      <c r="G748" t="s">
        <v>1907</v>
      </c>
      <c r="H748" t="s">
        <v>19790</v>
      </c>
      <c r="I748" t="s">
        <v>19790</v>
      </c>
      <c r="J748" s="40">
        <v>0</v>
      </c>
      <c r="K748" s="40">
        <v>408.32</v>
      </c>
    </row>
    <row r="749" spans="1:11" x14ac:dyDescent="0.35">
      <c r="A749">
        <v>11001</v>
      </c>
      <c r="B749" t="s">
        <v>19</v>
      </c>
      <c r="C749" s="70">
        <v>8726424.7200000007</v>
      </c>
      <c r="D749" s="70">
        <v>2805924.35</v>
      </c>
      <c r="E749" s="71">
        <v>44820</v>
      </c>
      <c r="F749" t="s">
        <v>18083</v>
      </c>
      <c r="G749" t="s">
        <v>15843</v>
      </c>
      <c r="H749" t="s">
        <v>18082</v>
      </c>
      <c r="I749" t="s">
        <v>18081</v>
      </c>
      <c r="J749" s="40">
        <v>0</v>
      </c>
      <c r="K749" s="40">
        <v>743.99</v>
      </c>
    </row>
    <row r="750" spans="1:11" x14ac:dyDescent="0.35">
      <c r="A750">
        <v>11001</v>
      </c>
      <c r="B750" t="s">
        <v>19</v>
      </c>
      <c r="C750" s="70">
        <v>8726424.7200000007</v>
      </c>
      <c r="D750" s="70">
        <v>2805924.35</v>
      </c>
      <c r="E750" s="71">
        <v>44820</v>
      </c>
      <c r="F750" t="s">
        <v>18618</v>
      </c>
      <c r="G750" t="s">
        <v>15843</v>
      </c>
      <c r="H750" t="s">
        <v>18617</v>
      </c>
      <c r="I750" t="s">
        <v>18616</v>
      </c>
      <c r="J750" s="40">
        <v>0</v>
      </c>
      <c r="K750" s="40">
        <v>11890.24</v>
      </c>
    </row>
    <row r="751" spans="1:11" x14ac:dyDescent="0.35">
      <c r="A751">
        <v>11001</v>
      </c>
      <c r="B751" t="s">
        <v>19</v>
      </c>
      <c r="C751" s="70">
        <v>8726424.7200000007</v>
      </c>
      <c r="D751" s="70">
        <v>2805924.35</v>
      </c>
      <c r="E751" s="71">
        <v>44820</v>
      </c>
      <c r="F751" t="s">
        <v>18237</v>
      </c>
      <c r="G751" t="s">
        <v>15843</v>
      </c>
      <c r="H751" t="s">
        <v>18236</v>
      </c>
      <c r="I751" t="s">
        <v>18235</v>
      </c>
      <c r="J751" s="40">
        <v>0</v>
      </c>
      <c r="K751" s="40">
        <v>468.35</v>
      </c>
    </row>
    <row r="752" spans="1:11" x14ac:dyDescent="0.35">
      <c r="A752">
        <v>11001</v>
      </c>
      <c r="B752" t="s">
        <v>19</v>
      </c>
      <c r="C752" s="70">
        <v>8726424.7200000007</v>
      </c>
      <c r="D752" s="70">
        <v>2805924.35</v>
      </c>
      <c r="E752" s="71">
        <v>44820</v>
      </c>
      <c r="F752" t="s">
        <v>18871</v>
      </c>
      <c r="G752" t="s">
        <v>15843</v>
      </c>
      <c r="H752" t="s">
        <v>18870</v>
      </c>
      <c r="I752" t="s">
        <v>18869</v>
      </c>
      <c r="J752" s="40">
        <v>0</v>
      </c>
      <c r="K752" s="40">
        <v>9312.7199999999993</v>
      </c>
    </row>
    <row r="753" spans="1:11" x14ac:dyDescent="0.35">
      <c r="A753">
        <v>11001</v>
      </c>
      <c r="B753" t="s">
        <v>19</v>
      </c>
      <c r="C753" s="70">
        <v>8726424.7200000007</v>
      </c>
      <c r="D753" s="70">
        <v>2805924.35</v>
      </c>
      <c r="E753" s="71">
        <v>44820</v>
      </c>
      <c r="F753" t="s">
        <v>16995</v>
      </c>
      <c r="G753" t="s">
        <v>15843</v>
      </c>
      <c r="H753" t="s">
        <v>16994</v>
      </c>
      <c r="I753" t="s">
        <v>16993</v>
      </c>
      <c r="J753" s="40">
        <v>0</v>
      </c>
      <c r="K753" s="40">
        <v>3525.04</v>
      </c>
    </row>
    <row r="754" spans="1:11" x14ac:dyDescent="0.35">
      <c r="A754">
        <v>11001</v>
      </c>
      <c r="B754" t="s">
        <v>19</v>
      </c>
      <c r="C754" s="70">
        <v>8726424.7200000007</v>
      </c>
      <c r="D754" s="70">
        <v>2805924.35</v>
      </c>
      <c r="E754" s="71">
        <v>44820</v>
      </c>
      <c r="F754" t="s">
        <v>18103</v>
      </c>
      <c r="G754" t="s">
        <v>15843</v>
      </c>
      <c r="H754" t="s">
        <v>18102</v>
      </c>
      <c r="I754" t="s">
        <v>18101</v>
      </c>
      <c r="J754" s="40">
        <v>0</v>
      </c>
      <c r="K754" s="40">
        <v>22388.21</v>
      </c>
    </row>
    <row r="755" spans="1:11" x14ac:dyDescent="0.35">
      <c r="A755">
        <v>11001</v>
      </c>
      <c r="B755" t="s">
        <v>19</v>
      </c>
      <c r="C755" s="70">
        <v>8726424.7200000007</v>
      </c>
      <c r="D755" s="70">
        <v>2805924.35</v>
      </c>
      <c r="E755" s="71">
        <v>44820</v>
      </c>
      <c r="F755" t="s">
        <v>16875</v>
      </c>
      <c r="G755" t="s">
        <v>15843</v>
      </c>
      <c r="H755" t="s">
        <v>16874</v>
      </c>
      <c r="I755" t="s">
        <v>16873</v>
      </c>
      <c r="J755" s="40">
        <v>0</v>
      </c>
      <c r="K755" s="40">
        <v>1087.1099999999999</v>
      </c>
    </row>
    <row r="756" spans="1:11" x14ac:dyDescent="0.35">
      <c r="A756">
        <v>11001</v>
      </c>
      <c r="B756" t="s">
        <v>19</v>
      </c>
      <c r="C756" s="70">
        <v>8726424.7200000007</v>
      </c>
      <c r="D756" s="70">
        <v>2805924.35</v>
      </c>
      <c r="E756" s="71">
        <v>44820</v>
      </c>
      <c r="F756" t="s">
        <v>18967</v>
      </c>
      <c r="G756" t="s">
        <v>15843</v>
      </c>
      <c r="H756" t="s">
        <v>18966</v>
      </c>
      <c r="I756" t="s">
        <v>16536</v>
      </c>
      <c r="J756" s="40">
        <v>0</v>
      </c>
      <c r="K756" s="40">
        <v>203.83</v>
      </c>
    </row>
    <row r="757" spans="1:11" x14ac:dyDescent="0.35">
      <c r="A757">
        <v>11001</v>
      </c>
      <c r="B757" t="s">
        <v>19</v>
      </c>
      <c r="C757" s="70">
        <v>8726424.7200000007</v>
      </c>
      <c r="D757" s="70">
        <v>2805924.35</v>
      </c>
      <c r="E757" s="71">
        <v>44820</v>
      </c>
      <c r="F757" t="s">
        <v>18788</v>
      </c>
      <c r="G757" t="s">
        <v>15843</v>
      </c>
      <c r="H757" t="s">
        <v>18787</v>
      </c>
      <c r="I757" t="s">
        <v>18786</v>
      </c>
      <c r="J757" s="40">
        <v>0</v>
      </c>
      <c r="K757" s="40">
        <v>747.39</v>
      </c>
    </row>
    <row r="758" spans="1:11" x14ac:dyDescent="0.35">
      <c r="A758">
        <v>11001</v>
      </c>
      <c r="B758" t="s">
        <v>19</v>
      </c>
      <c r="C758" s="70">
        <v>8726424.7200000007</v>
      </c>
      <c r="D758" s="70">
        <v>2805924.35</v>
      </c>
      <c r="E758" s="71">
        <v>44820</v>
      </c>
      <c r="F758" t="s">
        <v>18261</v>
      </c>
      <c r="G758" t="s">
        <v>15843</v>
      </c>
      <c r="H758" t="s">
        <v>18260</v>
      </c>
      <c r="I758" t="s">
        <v>18259</v>
      </c>
      <c r="J758" s="40">
        <v>0</v>
      </c>
      <c r="K758" s="40">
        <v>3149.22</v>
      </c>
    </row>
    <row r="759" spans="1:11" x14ac:dyDescent="0.35">
      <c r="A759">
        <v>11001</v>
      </c>
      <c r="B759" t="s">
        <v>19</v>
      </c>
      <c r="C759" s="70">
        <v>8726424.7200000007</v>
      </c>
      <c r="D759" s="70">
        <v>2805924.35</v>
      </c>
      <c r="E759" s="71">
        <v>44820</v>
      </c>
      <c r="F759" t="s">
        <v>18179</v>
      </c>
      <c r="G759" t="s">
        <v>15843</v>
      </c>
      <c r="H759" t="s">
        <v>18178</v>
      </c>
      <c r="I759" t="s">
        <v>18177</v>
      </c>
      <c r="J759" s="40">
        <v>0</v>
      </c>
      <c r="K759" s="40">
        <v>4783.28</v>
      </c>
    </row>
    <row r="760" spans="1:11" x14ac:dyDescent="0.35">
      <c r="A760">
        <v>11001</v>
      </c>
      <c r="B760" t="s">
        <v>19</v>
      </c>
      <c r="C760" s="70">
        <v>8726424.7200000007</v>
      </c>
      <c r="D760" s="70">
        <v>2805924.35</v>
      </c>
      <c r="E760" s="71">
        <v>44820</v>
      </c>
      <c r="F760" t="s">
        <v>18599</v>
      </c>
      <c r="G760" t="s">
        <v>15843</v>
      </c>
      <c r="H760" t="s">
        <v>18598</v>
      </c>
      <c r="I760" t="s">
        <v>18597</v>
      </c>
      <c r="J760" s="40">
        <v>0</v>
      </c>
      <c r="K760" s="40">
        <v>5469.51</v>
      </c>
    </row>
    <row r="761" spans="1:11" x14ac:dyDescent="0.35">
      <c r="A761">
        <v>11001</v>
      </c>
      <c r="B761" t="s">
        <v>19</v>
      </c>
      <c r="C761" s="70">
        <v>8726424.7200000007</v>
      </c>
      <c r="D761" s="70">
        <v>2805924.35</v>
      </c>
      <c r="E761" s="71">
        <v>44820</v>
      </c>
      <c r="F761" t="s">
        <v>18998</v>
      </c>
      <c r="G761" t="s">
        <v>15843</v>
      </c>
      <c r="H761" t="s">
        <v>18997</v>
      </c>
      <c r="I761" t="s">
        <v>18996</v>
      </c>
      <c r="J761" s="40">
        <v>0</v>
      </c>
      <c r="K761" s="40">
        <v>5778.66</v>
      </c>
    </row>
    <row r="762" spans="1:11" x14ac:dyDescent="0.35">
      <c r="A762">
        <v>11001</v>
      </c>
      <c r="B762" t="s">
        <v>19</v>
      </c>
      <c r="C762" s="70">
        <v>8726424.7200000007</v>
      </c>
      <c r="D762" s="70">
        <v>2805924.35</v>
      </c>
      <c r="E762" s="71">
        <v>44820</v>
      </c>
      <c r="F762" t="s">
        <v>18296</v>
      </c>
      <c r="G762" t="s">
        <v>15843</v>
      </c>
      <c r="H762" t="s">
        <v>18295</v>
      </c>
      <c r="I762" t="s">
        <v>18294</v>
      </c>
      <c r="J762" s="40">
        <v>0</v>
      </c>
      <c r="K762" s="40">
        <v>3397.21</v>
      </c>
    </row>
    <row r="763" spans="1:11" x14ac:dyDescent="0.35">
      <c r="A763">
        <v>11001</v>
      </c>
      <c r="B763" t="s">
        <v>19</v>
      </c>
      <c r="C763" s="70">
        <v>8726424.7200000007</v>
      </c>
      <c r="D763" s="70">
        <v>2805924.35</v>
      </c>
      <c r="E763" s="71">
        <v>44820</v>
      </c>
      <c r="F763" t="s">
        <v>17805</v>
      </c>
      <c r="G763" t="s">
        <v>15843</v>
      </c>
      <c r="H763" t="s">
        <v>17804</v>
      </c>
      <c r="I763" t="s">
        <v>17803</v>
      </c>
      <c r="J763" s="40">
        <v>0</v>
      </c>
      <c r="K763" s="40">
        <v>3397.21</v>
      </c>
    </row>
    <row r="764" spans="1:11" x14ac:dyDescent="0.35">
      <c r="A764">
        <v>11001</v>
      </c>
      <c r="B764" t="s">
        <v>19</v>
      </c>
      <c r="C764" s="70">
        <v>8726424.7200000007</v>
      </c>
      <c r="D764" s="70">
        <v>2805924.35</v>
      </c>
      <c r="E764" s="71">
        <v>44820</v>
      </c>
      <c r="F764" t="s">
        <v>19725</v>
      </c>
      <c r="G764" t="s">
        <v>1907</v>
      </c>
      <c r="H764" t="s">
        <v>19724</v>
      </c>
      <c r="J764" s="40">
        <v>0</v>
      </c>
      <c r="K764" s="40">
        <v>139741.87</v>
      </c>
    </row>
    <row r="765" spans="1:11" x14ac:dyDescent="0.35">
      <c r="A765">
        <v>11001</v>
      </c>
      <c r="B765" t="s">
        <v>19</v>
      </c>
      <c r="C765" s="70">
        <v>8726424.7200000007</v>
      </c>
      <c r="D765" s="70">
        <v>2805924.35</v>
      </c>
      <c r="E765" s="71">
        <v>44823</v>
      </c>
      <c r="F765" t="s">
        <v>7362</v>
      </c>
      <c r="G765" t="s">
        <v>1907</v>
      </c>
      <c r="H765" t="s">
        <v>7361</v>
      </c>
      <c r="J765" s="40">
        <v>0</v>
      </c>
      <c r="K765" s="40">
        <v>24.13</v>
      </c>
    </row>
    <row r="766" spans="1:11" x14ac:dyDescent="0.35">
      <c r="A766">
        <v>11001</v>
      </c>
      <c r="B766" t="s">
        <v>19</v>
      </c>
      <c r="C766" s="70">
        <v>8726424.7200000007</v>
      </c>
      <c r="D766" s="70">
        <v>2805924.35</v>
      </c>
      <c r="E766" s="71">
        <v>44823</v>
      </c>
      <c r="F766" t="s">
        <v>18215</v>
      </c>
      <c r="G766" t="s">
        <v>15843</v>
      </c>
      <c r="H766" t="s">
        <v>18214</v>
      </c>
      <c r="I766" t="s">
        <v>18213</v>
      </c>
      <c r="J766" s="40">
        <v>0</v>
      </c>
      <c r="K766" s="40">
        <v>3675.95</v>
      </c>
    </row>
    <row r="767" spans="1:11" x14ac:dyDescent="0.35">
      <c r="A767">
        <v>11001</v>
      </c>
      <c r="B767" t="s">
        <v>19</v>
      </c>
      <c r="C767" s="70">
        <v>8726424.7200000007</v>
      </c>
      <c r="D767" s="70">
        <v>2805924.35</v>
      </c>
      <c r="E767" s="71">
        <v>44823</v>
      </c>
      <c r="F767" t="s">
        <v>16588</v>
      </c>
      <c r="G767" t="s">
        <v>15843</v>
      </c>
      <c r="H767" t="s">
        <v>16587</v>
      </c>
      <c r="I767" t="s">
        <v>16586</v>
      </c>
      <c r="J767" s="40">
        <v>0</v>
      </c>
      <c r="K767" s="40">
        <v>72.48</v>
      </c>
    </row>
    <row r="768" spans="1:11" x14ac:dyDescent="0.35">
      <c r="A768">
        <v>11001</v>
      </c>
      <c r="B768" t="s">
        <v>19</v>
      </c>
      <c r="C768" s="70">
        <v>8726424.7200000007</v>
      </c>
      <c r="D768" s="70">
        <v>2805924.35</v>
      </c>
      <c r="E768" s="71">
        <v>44823</v>
      </c>
      <c r="F768" t="s">
        <v>17868</v>
      </c>
      <c r="G768" t="s">
        <v>15843</v>
      </c>
      <c r="H768" t="s">
        <v>17867</v>
      </c>
      <c r="I768" t="s">
        <v>17866</v>
      </c>
      <c r="J768" s="40">
        <v>0</v>
      </c>
      <c r="K768" s="40">
        <v>3663.67</v>
      </c>
    </row>
    <row r="769" spans="1:11" x14ac:dyDescent="0.35">
      <c r="A769">
        <v>11001</v>
      </c>
      <c r="B769" t="s">
        <v>19</v>
      </c>
      <c r="C769" s="70">
        <v>8726424.7200000007</v>
      </c>
      <c r="D769" s="70">
        <v>2805924.35</v>
      </c>
      <c r="E769" s="71">
        <v>44823</v>
      </c>
      <c r="F769" t="s">
        <v>16908</v>
      </c>
      <c r="G769" t="s">
        <v>15843</v>
      </c>
      <c r="H769" t="s">
        <v>16907</v>
      </c>
      <c r="I769" t="s">
        <v>16906</v>
      </c>
      <c r="J769" s="40">
        <v>0</v>
      </c>
      <c r="K769" s="40">
        <v>169.61</v>
      </c>
    </row>
    <row r="770" spans="1:11" x14ac:dyDescent="0.35">
      <c r="A770">
        <v>11001</v>
      </c>
      <c r="B770" t="s">
        <v>19</v>
      </c>
      <c r="C770" s="70">
        <v>8726424.7200000007</v>
      </c>
      <c r="D770" s="70">
        <v>2805924.35</v>
      </c>
      <c r="E770" s="71">
        <v>44823</v>
      </c>
      <c r="F770" t="s">
        <v>18000</v>
      </c>
      <c r="G770" t="s">
        <v>15843</v>
      </c>
      <c r="H770" t="s">
        <v>17999</v>
      </c>
      <c r="I770" t="s">
        <v>17998</v>
      </c>
      <c r="J770" s="40">
        <v>0</v>
      </c>
      <c r="K770" s="40">
        <v>18759.349999999999</v>
      </c>
    </row>
    <row r="771" spans="1:11" x14ac:dyDescent="0.35">
      <c r="A771">
        <v>11001</v>
      </c>
      <c r="B771" t="s">
        <v>19</v>
      </c>
      <c r="C771" s="70">
        <v>8726424.7200000007</v>
      </c>
      <c r="D771" s="70">
        <v>2805924.35</v>
      </c>
      <c r="E771" s="71">
        <v>44823</v>
      </c>
      <c r="F771" t="s">
        <v>18914</v>
      </c>
      <c r="G771" t="s">
        <v>15843</v>
      </c>
      <c r="H771" t="s">
        <v>18913</v>
      </c>
      <c r="I771" t="s">
        <v>18912</v>
      </c>
      <c r="J771" s="40">
        <v>0</v>
      </c>
      <c r="K771" s="40">
        <v>7234.27</v>
      </c>
    </row>
    <row r="772" spans="1:11" x14ac:dyDescent="0.35">
      <c r="A772">
        <v>11001</v>
      </c>
      <c r="B772" t="s">
        <v>19</v>
      </c>
      <c r="C772" s="70">
        <v>8726424.7200000007</v>
      </c>
      <c r="D772" s="70">
        <v>2805924.35</v>
      </c>
      <c r="E772" s="71">
        <v>44823</v>
      </c>
      <c r="F772" t="s">
        <v>18457</v>
      </c>
      <c r="G772" t="s">
        <v>15843</v>
      </c>
      <c r="H772" t="s">
        <v>1974</v>
      </c>
      <c r="I772" t="s">
        <v>1973</v>
      </c>
      <c r="J772" s="40">
        <v>0</v>
      </c>
      <c r="K772" s="40">
        <v>359.44</v>
      </c>
    </row>
    <row r="773" spans="1:11" x14ac:dyDescent="0.35">
      <c r="A773">
        <v>11001</v>
      </c>
      <c r="B773" t="s">
        <v>19</v>
      </c>
      <c r="C773" s="70">
        <v>8726424.7200000007</v>
      </c>
      <c r="D773" s="70">
        <v>2805924.35</v>
      </c>
      <c r="E773" s="71">
        <v>44823</v>
      </c>
      <c r="F773" t="s">
        <v>17834</v>
      </c>
      <c r="G773" t="s">
        <v>15843</v>
      </c>
      <c r="H773" t="s">
        <v>17833</v>
      </c>
      <c r="I773" t="s">
        <v>17832</v>
      </c>
      <c r="J773" s="40">
        <v>0</v>
      </c>
      <c r="K773" s="40">
        <v>1492.61</v>
      </c>
    </row>
    <row r="774" spans="1:11" x14ac:dyDescent="0.35">
      <c r="A774">
        <v>11001</v>
      </c>
      <c r="B774" t="s">
        <v>19</v>
      </c>
      <c r="C774" s="70">
        <v>8726424.7200000007</v>
      </c>
      <c r="D774" s="70">
        <v>2805924.35</v>
      </c>
      <c r="E774" s="71">
        <v>44824</v>
      </c>
      <c r="F774" t="s">
        <v>18785</v>
      </c>
      <c r="G774" t="s">
        <v>15843</v>
      </c>
      <c r="H774" t="s">
        <v>18784</v>
      </c>
      <c r="I774" t="s">
        <v>18783</v>
      </c>
      <c r="J774" s="40">
        <v>0</v>
      </c>
      <c r="K774" s="40">
        <v>8557.7199999999993</v>
      </c>
    </row>
    <row r="775" spans="1:11" x14ac:dyDescent="0.35">
      <c r="A775">
        <v>11001</v>
      </c>
      <c r="B775" t="s">
        <v>19</v>
      </c>
      <c r="C775" s="70">
        <v>8726424.7200000007</v>
      </c>
      <c r="D775" s="70">
        <v>2805924.35</v>
      </c>
      <c r="E775" s="71">
        <v>44825</v>
      </c>
      <c r="F775" t="s">
        <v>16634</v>
      </c>
      <c r="G775" t="s">
        <v>15843</v>
      </c>
      <c r="H775" t="s">
        <v>16633</v>
      </c>
      <c r="I775" t="s">
        <v>16632</v>
      </c>
      <c r="J775" s="40">
        <v>0</v>
      </c>
      <c r="K775" s="40">
        <v>252.03</v>
      </c>
    </row>
    <row r="776" spans="1:11" x14ac:dyDescent="0.35">
      <c r="A776">
        <v>11001</v>
      </c>
      <c r="B776" t="s">
        <v>19</v>
      </c>
      <c r="C776" s="70">
        <v>8726424.7200000007</v>
      </c>
      <c r="D776" s="70">
        <v>2805924.35</v>
      </c>
      <c r="E776" s="71">
        <v>44826</v>
      </c>
      <c r="F776" t="s">
        <v>19140</v>
      </c>
      <c r="G776" t="s">
        <v>7116</v>
      </c>
      <c r="H776" t="s">
        <v>19139</v>
      </c>
      <c r="J776" s="40">
        <v>62688.53</v>
      </c>
      <c r="K776" s="40">
        <v>0</v>
      </c>
    </row>
    <row r="777" spans="1:11" x14ac:dyDescent="0.35">
      <c r="A777">
        <v>11001</v>
      </c>
      <c r="B777" t="s">
        <v>19</v>
      </c>
      <c r="C777" s="70">
        <v>8726424.7200000007</v>
      </c>
      <c r="D777" s="70">
        <v>2805924.35</v>
      </c>
      <c r="E777" s="71">
        <v>44829</v>
      </c>
      <c r="F777" t="s">
        <v>19443</v>
      </c>
      <c r="G777" t="s">
        <v>1907</v>
      </c>
      <c r="H777" t="s">
        <v>1932</v>
      </c>
      <c r="I777" t="s">
        <v>19345</v>
      </c>
      <c r="J777" s="40">
        <v>0</v>
      </c>
      <c r="K777" s="40">
        <v>188.88</v>
      </c>
    </row>
    <row r="778" spans="1:11" x14ac:dyDescent="0.35">
      <c r="A778">
        <v>11001</v>
      </c>
      <c r="B778" t="s">
        <v>19</v>
      </c>
      <c r="C778" s="70">
        <v>8726424.7200000007</v>
      </c>
      <c r="D778" s="70">
        <v>2805924.35</v>
      </c>
      <c r="E778" s="71">
        <v>44829</v>
      </c>
      <c r="F778" t="s">
        <v>16630</v>
      </c>
      <c r="G778" t="s">
        <v>15843</v>
      </c>
      <c r="H778" t="s">
        <v>16629</v>
      </c>
      <c r="I778" t="s">
        <v>16628</v>
      </c>
      <c r="J778" s="40">
        <v>0</v>
      </c>
      <c r="K778" s="40">
        <v>389.8</v>
      </c>
    </row>
    <row r="779" spans="1:11" x14ac:dyDescent="0.35">
      <c r="A779">
        <v>11001</v>
      </c>
      <c r="B779" t="s">
        <v>19</v>
      </c>
      <c r="C779" s="70">
        <v>8726424.7200000007</v>
      </c>
      <c r="D779" s="70">
        <v>2805924.35</v>
      </c>
      <c r="E779" s="71">
        <v>44829</v>
      </c>
      <c r="F779" t="s">
        <v>16575</v>
      </c>
      <c r="G779" t="s">
        <v>15843</v>
      </c>
      <c r="H779" t="s">
        <v>16574</v>
      </c>
      <c r="I779" t="s">
        <v>16573</v>
      </c>
      <c r="J779" s="40">
        <v>0</v>
      </c>
      <c r="K779" s="40">
        <v>69247.64</v>
      </c>
    </row>
    <row r="780" spans="1:11" x14ac:dyDescent="0.35">
      <c r="A780">
        <v>11001</v>
      </c>
      <c r="B780" t="s">
        <v>19</v>
      </c>
      <c r="C780" s="70">
        <v>8726424.7200000007</v>
      </c>
      <c r="D780" s="70">
        <v>2805924.35</v>
      </c>
      <c r="E780" s="71">
        <v>44829</v>
      </c>
      <c r="F780" t="s">
        <v>18333</v>
      </c>
      <c r="G780" t="s">
        <v>15843</v>
      </c>
      <c r="H780" t="s">
        <v>18332</v>
      </c>
      <c r="I780" t="s">
        <v>18331</v>
      </c>
      <c r="J780" s="40">
        <v>0</v>
      </c>
      <c r="K780" s="40">
        <v>6152.77</v>
      </c>
    </row>
    <row r="781" spans="1:11" x14ac:dyDescent="0.35">
      <c r="A781">
        <v>11001</v>
      </c>
      <c r="B781" t="s">
        <v>19</v>
      </c>
      <c r="C781" s="70">
        <v>8726424.7200000007</v>
      </c>
      <c r="D781" s="70">
        <v>2805924.35</v>
      </c>
      <c r="E781" s="71">
        <v>44832</v>
      </c>
      <c r="F781" t="s">
        <v>19442</v>
      </c>
      <c r="G781" t="s">
        <v>1907</v>
      </c>
      <c r="H781" t="s">
        <v>1932</v>
      </c>
      <c r="I781" t="s">
        <v>19345</v>
      </c>
      <c r="J781" s="40">
        <v>0</v>
      </c>
      <c r="K781" s="40">
        <v>24.89</v>
      </c>
    </row>
    <row r="782" spans="1:11" x14ac:dyDescent="0.35">
      <c r="A782">
        <v>11001</v>
      </c>
      <c r="B782" t="s">
        <v>19</v>
      </c>
      <c r="C782" s="70">
        <v>8726424.7200000007</v>
      </c>
      <c r="D782" s="70">
        <v>2805924.35</v>
      </c>
      <c r="E782" s="71">
        <v>44832</v>
      </c>
      <c r="F782" t="s">
        <v>19952</v>
      </c>
      <c r="G782" t="s">
        <v>1907</v>
      </c>
      <c r="H782" t="s">
        <v>19951</v>
      </c>
      <c r="J782" s="40">
        <v>1000000</v>
      </c>
      <c r="K782" s="40">
        <v>0</v>
      </c>
    </row>
    <row r="783" spans="1:11" x14ac:dyDescent="0.35">
      <c r="A783">
        <v>11001</v>
      </c>
      <c r="B783" t="s">
        <v>19</v>
      </c>
      <c r="C783" s="70">
        <v>8726424.7200000007</v>
      </c>
      <c r="D783" s="70">
        <v>2805924.35</v>
      </c>
      <c r="E783" s="71">
        <v>44834</v>
      </c>
      <c r="F783" t="s">
        <v>4827</v>
      </c>
      <c r="G783" t="s">
        <v>2247</v>
      </c>
      <c r="H783" t="s">
        <v>2262</v>
      </c>
      <c r="J783" s="40">
        <v>0</v>
      </c>
      <c r="K783" s="40">
        <v>196533.47</v>
      </c>
    </row>
    <row r="784" spans="1:11" x14ac:dyDescent="0.35">
      <c r="A784">
        <v>11001</v>
      </c>
      <c r="B784" t="s">
        <v>19</v>
      </c>
      <c r="C784" s="70">
        <v>8726424.7200000007</v>
      </c>
      <c r="D784" s="70">
        <v>2805924.35</v>
      </c>
      <c r="E784" s="71">
        <v>44836</v>
      </c>
      <c r="F784" t="s">
        <v>18435</v>
      </c>
      <c r="G784" t="s">
        <v>15843</v>
      </c>
      <c r="H784" t="s">
        <v>18434</v>
      </c>
      <c r="I784" t="s">
        <v>18433</v>
      </c>
      <c r="J784" s="40">
        <v>0</v>
      </c>
      <c r="K784" s="40">
        <v>103844.29</v>
      </c>
    </row>
    <row r="785" spans="1:11" x14ac:dyDescent="0.35">
      <c r="A785">
        <v>11001</v>
      </c>
      <c r="B785" t="s">
        <v>19</v>
      </c>
      <c r="C785" s="70">
        <v>8726424.7200000007</v>
      </c>
      <c r="D785" s="70">
        <v>2805924.35</v>
      </c>
      <c r="E785" s="71">
        <v>44836</v>
      </c>
      <c r="F785" t="s">
        <v>19568</v>
      </c>
      <c r="G785" t="s">
        <v>1907</v>
      </c>
      <c r="H785" t="s">
        <v>19566</v>
      </c>
      <c r="J785" s="40">
        <v>0</v>
      </c>
      <c r="K785" s="40">
        <v>473374.83</v>
      </c>
    </row>
    <row r="786" spans="1:11" x14ac:dyDescent="0.35">
      <c r="A786">
        <v>11001</v>
      </c>
      <c r="B786" t="s">
        <v>19</v>
      </c>
      <c r="C786" s="70">
        <v>8726424.7200000007</v>
      </c>
      <c r="D786" s="70">
        <v>2805924.35</v>
      </c>
      <c r="E786" s="71">
        <v>44836</v>
      </c>
      <c r="F786" t="s">
        <v>19550</v>
      </c>
      <c r="G786" t="s">
        <v>1907</v>
      </c>
      <c r="H786" t="s">
        <v>19508</v>
      </c>
      <c r="J786" s="40">
        <v>0</v>
      </c>
      <c r="K786" s="40">
        <v>806.23</v>
      </c>
    </row>
    <row r="787" spans="1:11" x14ac:dyDescent="0.35">
      <c r="A787">
        <v>11001</v>
      </c>
      <c r="B787" t="s">
        <v>19</v>
      </c>
      <c r="C787" s="70">
        <v>8726424.7200000007</v>
      </c>
      <c r="D787" s="70">
        <v>2805924.35</v>
      </c>
      <c r="E787" s="71">
        <v>44836</v>
      </c>
      <c r="F787" t="s">
        <v>19538</v>
      </c>
      <c r="G787" t="s">
        <v>1907</v>
      </c>
      <c r="H787" t="s">
        <v>19523</v>
      </c>
      <c r="J787" s="40">
        <v>0</v>
      </c>
      <c r="K787" s="40">
        <v>43.77</v>
      </c>
    </row>
    <row r="788" spans="1:11" x14ac:dyDescent="0.35">
      <c r="A788">
        <v>11001</v>
      </c>
      <c r="B788" t="s">
        <v>19</v>
      </c>
      <c r="C788" s="70">
        <v>8726424.7200000007</v>
      </c>
      <c r="D788" s="70">
        <v>2805924.35</v>
      </c>
      <c r="E788" s="71">
        <v>44836</v>
      </c>
      <c r="F788" t="s">
        <v>19493</v>
      </c>
      <c r="G788" t="s">
        <v>1907</v>
      </c>
      <c r="H788" t="s">
        <v>19461</v>
      </c>
      <c r="J788" s="40">
        <v>0</v>
      </c>
      <c r="K788" s="40">
        <v>8450.51</v>
      </c>
    </row>
    <row r="789" spans="1:11" x14ac:dyDescent="0.35">
      <c r="A789">
        <v>11001</v>
      </c>
      <c r="B789" t="s">
        <v>19</v>
      </c>
      <c r="C789" s="70">
        <v>8726424.7200000007</v>
      </c>
      <c r="D789" s="70">
        <v>2805924.35</v>
      </c>
      <c r="E789" s="71">
        <v>44836</v>
      </c>
      <c r="F789" t="s">
        <v>19236</v>
      </c>
      <c r="G789" t="s">
        <v>1907</v>
      </c>
      <c r="H789" t="s">
        <v>2300</v>
      </c>
      <c r="J789" s="40">
        <v>0</v>
      </c>
      <c r="K789" s="40">
        <v>3965.68</v>
      </c>
    </row>
    <row r="790" spans="1:11" x14ac:dyDescent="0.35">
      <c r="A790">
        <v>11001</v>
      </c>
      <c r="B790" t="s">
        <v>19</v>
      </c>
      <c r="C790" s="70">
        <v>8726424.7200000007</v>
      </c>
      <c r="D790" s="70">
        <v>2805924.35</v>
      </c>
      <c r="E790" s="71">
        <v>44836</v>
      </c>
      <c r="F790" t="s">
        <v>19441</v>
      </c>
      <c r="G790" t="s">
        <v>1907</v>
      </c>
      <c r="H790" t="s">
        <v>19345</v>
      </c>
      <c r="J790" s="40">
        <v>0</v>
      </c>
      <c r="K790" s="40">
        <v>1650.46</v>
      </c>
    </row>
    <row r="791" spans="1:11" x14ac:dyDescent="0.35">
      <c r="A791">
        <v>11001</v>
      </c>
      <c r="B791" t="s">
        <v>19</v>
      </c>
      <c r="C791" s="70">
        <v>8726424.7200000007</v>
      </c>
      <c r="D791" s="70">
        <v>2805924.35</v>
      </c>
      <c r="E791" s="71">
        <v>44840</v>
      </c>
      <c r="F791" t="s">
        <v>19036</v>
      </c>
      <c r="G791" t="s">
        <v>15843</v>
      </c>
      <c r="H791" t="s">
        <v>19035</v>
      </c>
      <c r="I791" t="s">
        <v>19030</v>
      </c>
      <c r="J791" s="40">
        <v>0</v>
      </c>
      <c r="K791" s="40">
        <v>5462.69</v>
      </c>
    </row>
    <row r="792" spans="1:11" x14ac:dyDescent="0.35">
      <c r="A792">
        <v>11001</v>
      </c>
      <c r="B792" t="s">
        <v>19</v>
      </c>
      <c r="C792" s="70">
        <v>8726424.7200000007</v>
      </c>
      <c r="D792" s="70">
        <v>2805924.35</v>
      </c>
      <c r="E792" s="71">
        <v>44840</v>
      </c>
      <c r="F792" t="s">
        <v>15696</v>
      </c>
      <c r="G792" t="s">
        <v>1907</v>
      </c>
      <c r="H792" t="s">
        <v>15695</v>
      </c>
      <c r="J792" s="40">
        <v>0</v>
      </c>
      <c r="K792" s="40">
        <v>212889.31</v>
      </c>
    </row>
    <row r="793" spans="1:11" x14ac:dyDescent="0.35">
      <c r="A793">
        <v>11001</v>
      </c>
      <c r="B793" t="s">
        <v>19</v>
      </c>
      <c r="C793" s="70">
        <v>8726424.7200000007</v>
      </c>
      <c r="D793" s="70">
        <v>2805924.35</v>
      </c>
      <c r="E793" s="71">
        <v>44841</v>
      </c>
      <c r="F793" t="s">
        <v>16560</v>
      </c>
      <c r="G793" t="s">
        <v>15843</v>
      </c>
      <c r="H793" t="s">
        <v>16559</v>
      </c>
      <c r="I793" t="s">
        <v>16558</v>
      </c>
      <c r="J793" s="40">
        <v>0</v>
      </c>
      <c r="K793" s="40">
        <v>255.32</v>
      </c>
    </row>
    <row r="794" spans="1:11" x14ac:dyDescent="0.35">
      <c r="A794">
        <v>11001</v>
      </c>
      <c r="B794" t="s">
        <v>19</v>
      </c>
      <c r="C794" s="70">
        <v>8726424.7200000007</v>
      </c>
      <c r="D794" s="70">
        <v>2805924.35</v>
      </c>
      <c r="E794" s="71">
        <v>44841</v>
      </c>
      <c r="F794" t="s">
        <v>18293</v>
      </c>
      <c r="G794" t="s">
        <v>15843</v>
      </c>
      <c r="H794" t="s">
        <v>18292</v>
      </c>
      <c r="I794" t="s">
        <v>18291</v>
      </c>
      <c r="J794" s="40">
        <v>0</v>
      </c>
      <c r="K794" s="40">
        <v>3319.15</v>
      </c>
    </row>
    <row r="795" spans="1:11" x14ac:dyDescent="0.35">
      <c r="A795">
        <v>11001</v>
      </c>
      <c r="B795" t="s">
        <v>19</v>
      </c>
      <c r="C795" s="70">
        <v>8726424.7200000007</v>
      </c>
      <c r="D795" s="70">
        <v>2805924.35</v>
      </c>
      <c r="E795" s="71">
        <v>44841</v>
      </c>
      <c r="F795" t="s">
        <v>18080</v>
      </c>
      <c r="G795" t="s">
        <v>15843</v>
      </c>
      <c r="H795" t="s">
        <v>18079</v>
      </c>
      <c r="I795" t="s">
        <v>18078</v>
      </c>
      <c r="J795" s="40">
        <v>0</v>
      </c>
      <c r="K795" s="40">
        <v>363.45</v>
      </c>
    </row>
    <row r="796" spans="1:11" x14ac:dyDescent="0.35">
      <c r="A796">
        <v>11001</v>
      </c>
      <c r="B796" t="s">
        <v>19</v>
      </c>
      <c r="C796" s="70">
        <v>8726424.7200000007</v>
      </c>
      <c r="D796" s="70">
        <v>2805924.35</v>
      </c>
      <c r="E796" s="71">
        <v>44841</v>
      </c>
      <c r="F796" t="s">
        <v>18995</v>
      </c>
      <c r="G796" t="s">
        <v>15843</v>
      </c>
      <c r="H796" t="s">
        <v>18994</v>
      </c>
      <c r="I796" t="s">
        <v>18993</v>
      </c>
      <c r="J796" s="40">
        <v>0</v>
      </c>
      <c r="K796" s="40">
        <v>5669.11</v>
      </c>
    </row>
    <row r="797" spans="1:11" x14ac:dyDescent="0.35">
      <c r="A797">
        <v>11001</v>
      </c>
      <c r="B797" t="s">
        <v>19</v>
      </c>
      <c r="C797" s="70">
        <v>8726424.7200000007</v>
      </c>
      <c r="D797" s="70">
        <v>2805924.35</v>
      </c>
      <c r="E797" s="71">
        <v>44841</v>
      </c>
      <c r="F797" t="s">
        <v>16556</v>
      </c>
      <c r="G797" t="s">
        <v>15843</v>
      </c>
      <c r="H797" t="s">
        <v>16555</v>
      </c>
      <c r="I797" t="s">
        <v>16554</v>
      </c>
      <c r="J797" s="40">
        <v>0</v>
      </c>
      <c r="K797" s="40">
        <v>18255.32</v>
      </c>
    </row>
    <row r="798" spans="1:11" x14ac:dyDescent="0.35">
      <c r="A798">
        <v>11001</v>
      </c>
      <c r="B798" t="s">
        <v>19</v>
      </c>
      <c r="C798" s="70">
        <v>8726424.7200000007</v>
      </c>
      <c r="D798" s="70">
        <v>2805924.35</v>
      </c>
      <c r="E798" s="71">
        <v>44841</v>
      </c>
      <c r="F798" t="s">
        <v>18596</v>
      </c>
      <c r="G798" t="s">
        <v>15843</v>
      </c>
      <c r="H798" t="s">
        <v>18595</v>
      </c>
      <c r="I798" t="s">
        <v>18594</v>
      </c>
      <c r="J798" s="40">
        <v>0</v>
      </c>
      <c r="K798" s="40">
        <v>4356.38</v>
      </c>
    </row>
    <row r="799" spans="1:11" x14ac:dyDescent="0.35">
      <c r="A799">
        <v>11001</v>
      </c>
      <c r="B799" t="s">
        <v>19</v>
      </c>
      <c r="C799" s="70">
        <v>8726424.7200000007</v>
      </c>
      <c r="D799" s="70">
        <v>2805924.35</v>
      </c>
      <c r="E799" s="71">
        <v>44841</v>
      </c>
      <c r="F799" t="s">
        <v>17831</v>
      </c>
      <c r="G799" t="s">
        <v>15843</v>
      </c>
      <c r="H799" t="s">
        <v>17830</v>
      </c>
      <c r="I799" t="s">
        <v>17829</v>
      </c>
      <c r="J799" s="40">
        <v>0</v>
      </c>
      <c r="K799" s="40">
        <v>8555</v>
      </c>
    </row>
    <row r="800" spans="1:11" x14ac:dyDescent="0.35">
      <c r="A800">
        <v>11001</v>
      </c>
      <c r="B800" t="s">
        <v>19</v>
      </c>
      <c r="C800" s="70">
        <v>8726424.7200000007</v>
      </c>
      <c r="D800" s="70">
        <v>2805924.35</v>
      </c>
      <c r="E800" s="71">
        <v>44841</v>
      </c>
      <c r="F800" t="s">
        <v>18868</v>
      </c>
      <c r="G800" t="s">
        <v>15843</v>
      </c>
      <c r="H800" t="s">
        <v>18867</v>
      </c>
      <c r="I800" t="s">
        <v>18866</v>
      </c>
      <c r="J800" s="40">
        <v>0</v>
      </c>
      <c r="K800" s="40">
        <v>4826.95</v>
      </c>
    </row>
    <row r="801" spans="1:11" x14ac:dyDescent="0.35">
      <c r="A801">
        <v>11001</v>
      </c>
      <c r="B801" t="s">
        <v>19</v>
      </c>
      <c r="C801" s="70">
        <v>8726424.7200000007</v>
      </c>
      <c r="D801" s="70">
        <v>2805924.35</v>
      </c>
      <c r="E801" s="71">
        <v>44841</v>
      </c>
      <c r="F801" t="s">
        <v>17682</v>
      </c>
      <c r="G801" t="s">
        <v>15843</v>
      </c>
      <c r="H801" t="s">
        <v>17681</v>
      </c>
      <c r="I801" t="s">
        <v>17680</v>
      </c>
      <c r="J801" s="40">
        <v>0</v>
      </c>
      <c r="K801" s="40">
        <v>298.72000000000003</v>
      </c>
    </row>
    <row r="802" spans="1:11" x14ac:dyDescent="0.35">
      <c r="A802">
        <v>11001</v>
      </c>
      <c r="B802" t="s">
        <v>19</v>
      </c>
      <c r="C802" s="70">
        <v>8726424.7200000007</v>
      </c>
      <c r="D802" s="70">
        <v>2805924.35</v>
      </c>
      <c r="E802" s="71">
        <v>44841</v>
      </c>
      <c r="F802" t="s">
        <v>18766</v>
      </c>
      <c r="G802" t="s">
        <v>15843</v>
      </c>
      <c r="H802" t="s">
        <v>18765</v>
      </c>
      <c r="I802" t="s">
        <v>18764</v>
      </c>
      <c r="J802" s="40">
        <v>0</v>
      </c>
      <c r="K802" s="40">
        <v>663.83</v>
      </c>
    </row>
    <row r="803" spans="1:11" x14ac:dyDescent="0.35">
      <c r="A803">
        <v>11001</v>
      </c>
      <c r="B803" t="s">
        <v>19</v>
      </c>
      <c r="C803" s="70">
        <v>8726424.7200000007</v>
      </c>
      <c r="D803" s="70">
        <v>2805924.35</v>
      </c>
      <c r="E803" s="71">
        <v>44841</v>
      </c>
      <c r="F803" t="s">
        <v>18100</v>
      </c>
      <c r="G803" t="s">
        <v>15843</v>
      </c>
      <c r="H803" t="s">
        <v>18099</v>
      </c>
      <c r="I803" t="s">
        <v>18098</v>
      </c>
      <c r="J803" s="40">
        <v>0</v>
      </c>
      <c r="K803" s="40">
        <v>22422.13</v>
      </c>
    </row>
    <row r="804" spans="1:11" x14ac:dyDescent="0.35">
      <c r="A804">
        <v>11001</v>
      </c>
      <c r="B804" t="s">
        <v>19</v>
      </c>
      <c r="C804" s="70">
        <v>8726424.7200000007</v>
      </c>
      <c r="D804" s="70">
        <v>2805924.35</v>
      </c>
      <c r="E804" s="71">
        <v>44841</v>
      </c>
      <c r="F804" t="s">
        <v>17918</v>
      </c>
      <c r="G804" t="s">
        <v>15843</v>
      </c>
      <c r="H804" t="s">
        <v>17917</v>
      </c>
      <c r="J804" s="40">
        <v>0</v>
      </c>
      <c r="K804" s="40">
        <v>170.21</v>
      </c>
    </row>
    <row r="805" spans="1:11" x14ac:dyDescent="0.35">
      <c r="A805">
        <v>11001</v>
      </c>
      <c r="B805" t="s">
        <v>19</v>
      </c>
      <c r="C805" s="70">
        <v>8726424.7200000007</v>
      </c>
      <c r="D805" s="70">
        <v>2805924.35</v>
      </c>
      <c r="E805" s="71">
        <v>44841</v>
      </c>
      <c r="F805" t="s">
        <v>18782</v>
      </c>
      <c r="G805" t="s">
        <v>15843</v>
      </c>
      <c r="H805" t="s">
        <v>18781</v>
      </c>
      <c r="I805" t="s">
        <v>18780</v>
      </c>
      <c r="J805" s="40">
        <v>0</v>
      </c>
      <c r="K805" s="40">
        <v>730.21</v>
      </c>
    </row>
    <row r="806" spans="1:11" x14ac:dyDescent="0.35">
      <c r="A806">
        <v>11001</v>
      </c>
      <c r="B806" t="s">
        <v>19</v>
      </c>
      <c r="C806" s="70">
        <v>8726424.7200000007</v>
      </c>
      <c r="D806" s="70">
        <v>2805924.35</v>
      </c>
      <c r="E806" s="71">
        <v>44841</v>
      </c>
      <c r="F806" t="s">
        <v>18742</v>
      </c>
      <c r="G806" t="s">
        <v>15843</v>
      </c>
      <c r="H806" t="s">
        <v>18741</v>
      </c>
      <c r="I806" t="s">
        <v>14345</v>
      </c>
      <c r="J806" s="40">
        <v>0</v>
      </c>
      <c r="K806" s="40">
        <v>12634.01</v>
      </c>
    </row>
    <row r="807" spans="1:11" x14ac:dyDescent="0.35">
      <c r="A807">
        <v>11001</v>
      </c>
      <c r="B807" t="s">
        <v>19</v>
      </c>
      <c r="C807" s="70">
        <v>8726424.7200000007</v>
      </c>
      <c r="D807" s="70">
        <v>2805924.35</v>
      </c>
      <c r="E807" s="71">
        <v>44841</v>
      </c>
      <c r="F807" t="s">
        <v>19723</v>
      </c>
      <c r="G807" t="s">
        <v>1907</v>
      </c>
      <c r="H807" t="s">
        <v>19722</v>
      </c>
      <c r="J807" s="40">
        <v>0</v>
      </c>
      <c r="K807" s="40">
        <v>142591.49</v>
      </c>
    </row>
    <row r="808" spans="1:11" x14ac:dyDescent="0.35">
      <c r="A808">
        <v>11001</v>
      </c>
      <c r="B808" t="s">
        <v>19</v>
      </c>
      <c r="C808" s="70">
        <v>8726424.7200000007</v>
      </c>
      <c r="D808" s="70">
        <v>2805924.35</v>
      </c>
      <c r="E808" s="71">
        <v>44841</v>
      </c>
      <c r="F808" t="s">
        <v>19789</v>
      </c>
      <c r="G808" t="s">
        <v>1912</v>
      </c>
      <c r="H808" t="s">
        <v>19788</v>
      </c>
      <c r="I808" t="s">
        <v>19788</v>
      </c>
      <c r="J808" s="40">
        <v>0</v>
      </c>
      <c r="K808" s="40">
        <v>437.36</v>
      </c>
    </row>
    <row r="809" spans="1:11" x14ac:dyDescent="0.35">
      <c r="A809">
        <v>11001</v>
      </c>
      <c r="B809" t="s">
        <v>19</v>
      </c>
      <c r="C809" s="70">
        <v>8726424.7200000007</v>
      </c>
      <c r="D809" s="70">
        <v>2805924.35</v>
      </c>
      <c r="E809" s="71">
        <v>44843</v>
      </c>
      <c r="F809" t="s">
        <v>18225</v>
      </c>
      <c r="G809" t="s">
        <v>15843</v>
      </c>
      <c r="H809" t="s">
        <v>18224</v>
      </c>
      <c r="I809" t="s">
        <v>18223</v>
      </c>
      <c r="J809" s="40">
        <v>0</v>
      </c>
      <c r="K809" s="40">
        <v>663.83</v>
      </c>
    </row>
    <row r="810" spans="1:11" x14ac:dyDescent="0.35">
      <c r="A810">
        <v>11001</v>
      </c>
      <c r="B810" t="s">
        <v>19</v>
      </c>
      <c r="C810" s="70">
        <v>8726424.7200000007</v>
      </c>
      <c r="D810" s="70">
        <v>2805924.35</v>
      </c>
      <c r="E810" s="71">
        <v>44843</v>
      </c>
      <c r="F810" t="s">
        <v>16872</v>
      </c>
      <c r="G810" t="s">
        <v>15843</v>
      </c>
      <c r="H810" t="s">
        <v>16871</v>
      </c>
      <c r="I810" t="s">
        <v>16870</v>
      </c>
      <c r="J810" s="40">
        <v>0</v>
      </c>
      <c r="K810" s="40">
        <v>1194.8900000000001</v>
      </c>
    </row>
    <row r="811" spans="1:11" x14ac:dyDescent="0.35">
      <c r="A811">
        <v>11001</v>
      </c>
      <c r="B811" t="s">
        <v>19</v>
      </c>
      <c r="C811" s="70">
        <v>8726424.7200000007</v>
      </c>
      <c r="D811" s="70">
        <v>2805924.35</v>
      </c>
      <c r="E811" s="71">
        <v>44843</v>
      </c>
      <c r="F811" t="s">
        <v>17802</v>
      </c>
      <c r="G811" t="s">
        <v>15843</v>
      </c>
      <c r="H811" t="s">
        <v>17801</v>
      </c>
      <c r="I811" t="s">
        <v>17800</v>
      </c>
      <c r="J811" s="40">
        <v>0</v>
      </c>
      <c r="K811" s="40">
        <v>3319.15</v>
      </c>
    </row>
    <row r="812" spans="1:11" x14ac:dyDescent="0.35">
      <c r="A812">
        <v>11001</v>
      </c>
      <c r="B812" t="s">
        <v>19</v>
      </c>
      <c r="C812" s="70">
        <v>8726424.7200000007</v>
      </c>
      <c r="D812" s="70">
        <v>2805924.35</v>
      </c>
      <c r="E812" s="71">
        <v>44843</v>
      </c>
      <c r="F812" t="s">
        <v>16551</v>
      </c>
      <c r="G812" t="s">
        <v>15843</v>
      </c>
      <c r="H812" t="s">
        <v>16550</v>
      </c>
      <c r="I812" t="s">
        <v>16549</v>
      </c>
      <c r="J812" s="40">
        <v>0</v>
      </c>
      <c r="K812" s="40">
        <v>2267.23</v>
      </c>
    </row>
    <row r="813" spans="1:11" x14ac:dyDescent="0.35">
      <c r="A813">
        <v>11001</v>
      </c>
      <c r="B813" t="s">
        <v>19</v>
      </c>
      <c r="C813" s="70">
        <v>8726424.7200000007</v>
      </c>
      <c r="D813" s="70">
        <v>2805924.35</v>
      </c>
      <c r="E813" s="71">
        <v>44843</v>
      </c>
      <c r="F813" t="s">
        <v>17994</v>
      </c>
      <c r="G813" t="s">
        <v>15843</v>
      </c>
      <c r="H813" t="s">
        <v>17993</v>
      </c>
      <c r="I813" t="s">
        <v>17992</v>
      </c>
      <c r="J813" s="40">
        <v>0</v>
      </c>
      <c r="K813" s="40">
        <v>1062.1300000000001</v>
      </c>
    </row>
    <row r="814" spans="1:11" x14ac:dyDescent="0.35">
      <c r="A814">
        <v>11001</v>
      </c>
      <c r="B814" t="s">
        <v>19</v>
      </c>
      <c r="C814" s="70">
        <v>8726424.7200000007</v>
      </c>
      <c r="D814" s="70">
        <v>2805924.35</v>
      </c>
      <c r="E814" s="71">
        <v>44843</v>
      </c>
      <c r="F814" t="s">
        <v>18176</v>
      </c>
      <c r="G814" t="s">
        <v>15843</v>
      </c>
      <c r="H814" t="s">
        <v>18175</v>
      </c>
      <c r="I814" t="s">
        <v>18174</v>
      </c>
      <c r="J814" s="40">
        <v>0</v>
      </c>
      <c r="K814" s="40">
        <v>4180.47</v>
      </c>
    </row>
    <row r="815" spans="1:11" x14ac:dyDescent="0.35">
      <c r="A815">
        <v>11001</v>
      </c>
      <c r="B815" t="s">
        <v>19</v>
      </c>
      <c r="C815" s="70">
        <v>8726424.7200000007</v>
      </c>
      <c r="D815" s="70">
        <v>2805924.35</v>
      </c>
      <c r="E815" s="71">
        <v>44843</v>
      </c>
      <c r="F815" t="s">
        <v>18456</v>
      </c>
      <c r="G815" t="s">
        <v>15843</v>
      </c>
      <c r="H815" t="s">
        <v>18455</v>
      </c>
      <c r="I815" t="s">
        <v>18454</v>
      </c>
      <c r="J815" s="40">
        <v>0</v>
      </c>
      <c r="K815" s="40">
        <v>1367.17</v>
      </c>
    </row>
    <row r="816" spans="1:11" x14ac:dyDescent="0.35">
      <c r="A816">
        <v>11001</v>
      </c>
      <c r="B816" t="s">
        <v>19</v>
      </c>
      <c r="C816" s="70">
        <v>8726424.7200000007</v>
      </c>
      <c r="D816" s="70">
        <v>2805924.35</v>
      </c>
      <c r="E816" s="71">
        <v>44843</v>
      </c>
      <c r="F816" t="s">
        <v>18234</v>
      </c>
      <c r="G816" t="s">
        <v>15843</v>
      </c>
      <c r="H816" t="s">
        <v>18233</v>
      </c>
      <c r="I816" t="s">
        <v>18232</v>
      </c>
      <c r="J816" s="40">
        <v>0</v>
      </c>
      <c r="K816" s="40">
        <v>497.3</v>
      </c>
    </row>
    <row r="817" spans="1:11" x14ac:dyDescent="0.35">
      <c r="A817">
        <v>11001</v>
      </c>
      <c r="B817" t="s">
        <v>19</v>
      </c>
      <c r="C817" s="70">
        <v>8726424.7200000007</v>
      </c>
      <c r="D817" s="70">
        <v>2805924.35</v>
      </c>
      <c r="E817" s="71">
        <v>44843</v>
      </c>
      <c r="F817" t="s">
        <v>18330</v>
      </c>
      <c r="G817" t="s">
        <v>15843</v>
      </c>
      <c r="H817" t="s">
        <v>18329</v>
      </c>
      <c r="I817" t="s">
        <v>18328</v>
      </c>
      <c r="J817" s="40">
        <v>0</v>
      </c>
      <c r="K817" s="40">
        <v>3836.88</v>
      </c>
    </row>
    <row r="818" spans="1:11" x14ac:dyDescent="0.35">
      <c r="A818">
        <v>11001</v>
      </c>
      <c r="B818" t="s">
        <v>19</v>
      </c>
      <c r="C818" s="70">
        <v>8726424.7200000007</v>
      </c>
      <c r="D818" s="70">
        <v>2805924.35</v>
      </c>
      <c r="E818" s="71">
        <v>44843</v>
      </c>
      <c r="F818" t="s">
        <v>18258</v>
      </c>
      <c r="G818" t="s">
        <v>15843</v>
      </c>
      <c r="H818" t="s">
        <v>18257</v>
      </c>
      <c r="I818" t="s">
        <v>18256</v>
      </c>
      <c r="J818" s="40">
        <v>0</v>
      </c>
      <c r="K818" s="40">
        <v>1581.57</v>
      </c>
    </row>
    <row r="819" spans="1:11" x14ac:dyDescent="0.35">
      <c r="A819">
        <v>11001</v>
      </c>
      <c r="B819" t="s">
        <v>19</v>
      </c>
      <c r="C819" s="70">
        <v>8726424.7200000007</v>
      </c>
      <c r="D819" s="70">
        <v>2805924.35</v>
      </c>
      <c r="E819" s="71">
        <v>44843</v>
      </c>
      <c r="F819" t="s">
        <v>18248</v>
      </c>
      <c r="G819" t="s">
        <v>15843</v>
      </c>
      <c r="H819" t="s">
        <v>18247</v>
      </c>
      <c r="I819" t="s">
        <v>18246</v>
      </c>
      <c r="J819" s="40">
        <v>0</v>
      </c>
      <c r="K819" s="40">
        <v>3644.21</v>
      </c>
    </row>
    <row r="820" spans="1:11" x14ac:dyDescent="0.35">
      <c r="A820">
        <v>11001</v>
      </c>
      <c r="B820" t="s">
        <v>19</v>
      </c>
      <c r="C820" s="70">
        <v>8726424.7200000007</v>
      </c>
      <c r="D820" s="70">
        <v>2805924.35</v>
      </c>
      <c r="E820" s="71">
        <v>44843</v>
      </c>
      <c r="F820" t="s">
        <v>18677</v>
      </c>
      <c r="G820" t="s">
        <v>15843</v>
      </c>
      <c r="H820" t="s">
        <v>18676</v>
      </c>
      <c r="I820" t="s">
        <v>18675</v>
      </c>
      <c r="J820" s="40">
        <v>0</v>
      </c>
      <c r="K820" s="40">
        <v>1419.75</v>
      </c>
    </row>
    <row r="821" spans="1:11" x14ac:dyDescent="0.35">
      <c r="A821">
        <v>11001</v>
      </c>
      <c r="B821" t="s">
        <v>19</v>
      </c>
      <c r="C821" s="70">
        <v>8726424.7200000007</v>
      </c>
      <c r="D821" s="70">
        <v>2805924.35</v>
      </c>
      <c r="E821" s="71">
        <v>44843</v>
      </c>
      <c r="F821" t="s">
        <v>16523</v>
      </c>
      <c r="G821" t="s">
        <v>15843</v>
      </c>
      <c r="H821" t="s">
        <v>16522</v>
      </c>
      <c r="I821" t="s">
        <v>16521</v>
      </c>
      <c r="J821" s="40">
        <v>0</v>
      </c>
      <c r="K821" s="40">
        <v>7296.49</v>
      </c>
    </row>
    <row r="822" spans="1:11" x14ac:dyDescent="0.35">
      <c r="A822">
        <v>11001</v>
      </c>
      <c r="B822" t="s">
        <v>19</v>
      </c>
      <c r="C822" s="70">
        <v>8726424.7200000007</v>
      </c>
      <c r="D822" s="70">
        <v>2805924.35</v>
      </c>
      <c r="E822" s="71">
        <v>44843</v>
      </c>
      <c r="F822" t="s">
        <v>16992</v>
      </c>
      <c r="G822" t="s">
        <v>15843</v>
      </c>
      <c r="H822" t="s">
        <v>16991</v>
      </c>
      <c r="I822" t="s">
        <v>16990</v>
      </c>
      <c r="J822" s="40">
        <v>0</v>
      </c>
      <c r="K822" s="40">
        <v>3440.04</v>
      </c>
    </row>
    <row r="823" spans="1:11" x14ac:dyDescent="0.35">
      <c r="A823">
        <v>11001</v>
      </c>
      <c r="B823" t="s">
        <v>19</v>
      </c>
      <c r="C823" s="70">
        <v>8726424.7200000007</v>
      </c>
      <c r="D823" s="70">
        <v>2805924.35</v>
      </c>
      <c r="E823" s="71">
        <v>44843</v>
      </c>
      <c r="F823" t="s">
        <v>16662</v>
      </c>
      <c r="G823" t="s">
        <v>15843</v>
      </c>
      <c r="H823" t="s">
        <v>16661</v>
      </c>
      <c r="I823" t="s">
        <v>16660</v>
      </c>
      <c r="J823" s="40">
        <v>0</v>
      </c>
      <c r="K823" s="40">
        <v>139.4</v>
      </c>
    </row>
    <row r="824" spans="1:11" x14ac:dyDescent="0.35">
      <c r="A824">
        <v>11001</v>
      </c>
      <c r="B824" t="s">
        <v>19</v>
      </c>
      <c r="C824" s="70">
        <v>8726424.7200000007</v>
      </c>
      <c r="D824" s="70">
        <v>2805924.35</v>
      </c>
      <c r="E824" s="71">
        <v>44845</v>
      </c>
      <c r="F824" t="s">
        <v>18066</v>
      </c>
      <c r="G824" t="s">
        <v>15843</v>
      </c>
      <c r="H824" t="s">
        <v>18065</v>
      </c>
      <c r="I824" t="s">
        <v>18064</v>
      </c>
      <c r="J824" s="40">
        <v>0</v>
      </c>
      <c r="K824" s="40">
        <v>34482.400000000001</v>
      </c>
    </row>
    <row r="825" spans="1:11" x14ac:dyDescent="0.35">
      <c r="A825">
        <v>11001</v>
      </c>
      <c r="B825" t="s">
        <v>19</v>
      </c>
      <c r="C825" s="70">
        <v>8726424.7200000007</v>
      </c>
      <c r="D825" s="70">
        <v>2805924.35</v>
      </c>
      <c r="E825" s="71">
        <v>44845</v>
      </c>
      <c r="F825" t="s">
        <v>18818</v>
      </c>
      <c r="G825" t="s">
        <v>15843</v>
      </c>
      <c r="H825" t="s">
        <v>18817</v>
      </c>
      <c r="I825" t="s">
        <v>18816</v>
      </c>
      <c r="J825" s="40">
        <v>0</v>
      </c>
      <c r="K825" s="40">
        <v>113220.11</v>
      </c>
    </row>
    <row r="826" spans="1:11" x14ac:dyDescent="0.35">
      <c r="A826">
        <v>11001</v>
      </c>
      <c r="B826" t="s">
        <v>19</v>
      </c>
      <c r="C826" s="70">
        <v>8726424.7200000007</v>
      </c>
      <c r="D826" s="70">
        <v>2805924.35</v>
      </c>
      <c r="E826" s="71">
        <v>44845</v>
      </c>
      <c r="F826" t="s">
        <v>19787</v>
      </c>
      <c r="G826" t="s">
        <v>1912</v>
      </c>
      <c r="H826" t="s">
        <v>19786</v>
      </c>
      <c r="I826" t="s">
        <v>19786</v>
      </c>
      <c r="J826" s="40">
        <v>0</v>
      </c>
      <c r="K826" s="40">
        <v>107.71</v>
      </c>
    </row>
    <row r="827" spans="1:11" x14ac:dyDescent="0.35">
      <c r="A827">
        <v>11001</v>
      </c>
      <c r="B827" t="s">
        <v>19</v>
      </c>
      <c r="C827" s="70">
        <v>8726424.7200000007</v>
      </c>
      <c r="D827" s="70">
        <v>2805924.35</v>
      </c>
      <c r="E827" s="71">
        <v>44845</v>
      </c>
      <c r="F827" t="s">
        <v>19785</v>
      </c>
      <c r="G827" t="s">
        <v>1912</v>
      </c>
      <c r="H827" t="s">
        <v>19784</v>
      </c>
      <c r="I827" t="s">
        <v>19784</v>
      </c>
      <c r="J827" s="40">
        <v>0</v>
      </c>
      <c r="K827" s="40">
        <v>900.26</v>
      </c>
    </row>
    <row r="828" spans="1:11" x14ac:dyDescent="0.35">
      <c r="A828">
        <v>11001</v>
      </c>
      <c r="B828" t="s">
        <v>19</v>
      </c>
      <c r="C828" s="70">
        <v>8726424.7200000007</v>
      </c>
      <c r="D828" s="70">
        <v>2805924.35</v>
      </c>
      <c r="E828" s="71">
        <v>44845</v>
      </c>
      <c r="F828" t="s">
        <v>19783</v>
      </c>
      <c r="G828" t="s">
        <v>1912</v>
      </c>
      <c r="H828" t="s">
        <v>19782</v>
      </c>
      <c r="I828" t="s">
        <v>19782</v>
      </c>
      <c r="J828" s="40">
        <v>0</v>
      </c>
      <c r="K828" s="40">
        <v>691.89</v>
      </c>
    </row>
    <row r="829" spans="1:11" x14ac:dyDescent="0.35">
      <c r="A829">
        <v>11001</v>
      </c>
      <c r="B829" t="s">
        <v>19</v>
      </c>
      <c r="C829" s="70">
        <v>8726424.7200000007</v>
      </c>
      <c r="D829" s="70">
        <v>2805924.35</v>
      </c>
      <c r="E829" s="71">
        <v>44847</v>
      </c>
      <c r="F829" t="s">
        <v>2371</v>
      </c>
      <c r="G829" t="s">
        <v>1907</v>
      </c>
      <c r="H829" t="s">
        <v>1962</v>
      </c>
      <c r="J829" s="40">
        <v>998263.83</v>
      </c>
      <c r="K829" s="40">
        <v>0</v>
      </c>
    </row>
    <row r="830" spans="1:11" x14ac:dyDescent="0.35">
      <c r="A830">
        <v>11001</v>
      </c>
      <c r="B830" t="s">
        <v>19</v>
      </c>
      <c r="C830" s="70">
        <v>8726424.7200000007</v>
      </c>
      <c r="D830" s="70">
        <v>2805924.35</v>
      </c>
      <c r="E830" s="71">
        <v>44853</v>
      </c>
      <c r="F830" t="s">
        <v>19138</v>
      </c>
      <c r="G830" t="s">
        <v>7116</v>
      </c>
      <c r="H830" t="s">
        <v>19137</v>
      </c>
      <c r="J830" s="40">
        <v>86972.32</v>
      </c>
      <c r="K830" s="40">
        <v>0</v>
      </c>
    </row>
    <row r="831" spans="1:11" x14ac:dyDescent="0.35">
      <c r="A831">
        <v>11001</v>
      </c>
      <c r="B831" t="s">
        <v>19</v>
      </c>
      <c r="C831" s="70">
        <v>8726424.7200000007</v>
      </c>
      <c r="D831" s="70">
        <v>2805924.35</v>
      </c>
      <c r="E831" s="71">
        <v>44855</v>
      </c>
      <c r="F831" t="s">
        <v>15739</v>
      </c>
      <c r="G831" t="s">
        <v>1907</v>
      </c>
      <c r="H831" t="s">
        <v>1934</v>
      </c>
      <c r="J831" s="40">
        <v>28286.240000000002</v>
      </c>
      <c r="K831" s="40">
        <v>0</v>
      </c>
    </row>
    <row r="832" spans="1:11" x14ac:dyDescent="0.35">
      <c r="A832">
        <v>11001</v>
      </c>
      <c r="B832" t="s">
        <v>19</v>
      </c>
      <c r="C832" s="70">
        <v>8726424.7200000007</v>
      </c>
      <c r="D832" s="70">
        <v>2805924.35</v>
      </c>
      <c r="E832" s="71">
        <v>44858</v>
      </c>
      <c r="F832" t="s">
        <v>19688</v>
      </c>
      <c r="G832" t="s">
        <v>1907</v>
      </c>
      <c r="H832" t="s">
        <v>1948</v>
      </c>
      <c r="J832" s="40">
        <v>0</v>
      </c>
      <c r="K832" s="40">
        <v>212315.15</v>
      </c>
    </row>
    <row r="833" spans="1:11" x14ac:dyDescent="0.35">
      <c r="A833">
        <v>11001</v>
      </c>
      <c r="B833" t="s">
        <v>19</v>
      </c>
      <c r="C833" s="70">
        <v>8726424.7200000007</v>
      </c>
      <c r="D833" s="70">
        <v>2805924.35</v>
      </c>
      <c r="E833" s="71">
        <v>44858</v>
      </c>
      <c r="F833" t="s">
        <v>19440</v>
      </c>
      <c r="G833" t="s">
        <v>1907</v>
      </c>
      <c r="H833" t="s">
        <v>19345</v>
      </c>
      <c r="J833" s="40">
        <v>0</v>
      </c>
      <c r="K833" s="40">
        <v>263.70999999999998</v>
      </c>
    </row>
    <row r="834" spans="1:11" x14ac:dyDescent="0.35">
      <c r="A834">
        <v>11001</v>
      </c>
      <c r="B834" t="s">
        <v>19</v>
      </c>
      <c r="C834" s="70">
        <v>8726424.7200000007</v>
      </c>
      <c r="D834" s="70">
        <v>2805924.35</v>
      </c>
      <c r="E834" s="71">
        <v>44859</v>
      </c>
      <c r="F834" t="s">
        <v>19065</v>
      </c>
      <c r="G834" t="s">
        <v>7116</v>
      </c>
      <c r="H834" t="s">
        <v>4652</v>
      </c>
      <c r="J834" s="40">
        <v>2830.87</v>
      </c>
      <c r="K834" s="40">
        <v>0</v>
      </c>
    </row>
    <row r="835" spans="1:11" x14ac:dyDescent="0.35">
      <c r="A835">
        <v>11001</v>
      </c>
      <c r="B835" t="s">
        <v>19</v>
      </c>
      <c r="C835" s="70">
        <v>8726424.7200000007</v>
      </c>
      <c r="D835" s="70">
        <v>2805924.35</v>
      </c>
      <c r="E835" s="71">
        <v>44859</v>
      </c>
      <c r="F835" t="s">
        <v>16976</v>
      </c>
      <c r="G835" t="s">
        <v>15843</v>
      </c>
      <c r="H835" t="s">
        <v>16975</v>
      </c>
      <c r="I835" t="s">
        <v>16974</v>
      </c>
      <c r="J835" s="40">
        <v>0</v>
      </c>
      <c r="K835" s="40">
        <v>56.2</v>
      </c>
    </row>
    <row r="836" spans="1:11" x14ac:dyDescent="0.35">
      <c r="A836">
        <v>11001</v>
      </c>
      <c r="B836" t="s">
        <v>19</v>
      </c>
      <c r="C836" s="70">
        <v>8726424.7200000007</v>
      </c>
      <c r="D836" s="70">
        <v>2805924.35</v>
      </c>
      <c r="E836" s="71">
        <v>44859</v>
      </c>
      <c r="F836" t="s">
        <v>16485</v>
      </c>
      <c r="G836" t="s">
        <v>15843</v>
      </c>
      <c r="H836" t="s">
        <v>16484</v>
      </c>
      <c r="I836" t="s">
        <v>16483</v>
      </c>
      <c r="J836" s="40">
        <v>0</v>
      </c>
      <c r="K836" s="40">
        <v>13506.15</v>
      </c>
    </row>
    <row r="837" spans="1:11" x14ac:dyDescent="0.35">
      <c r="A837">
        <v>11001</v>
      </c>
      <c r="B837" t="s">
        <v>19</v>
      </c>
      <c r="C837" s="70">
        <v>8726424.7200000007</v>
      </c>
      <c r="D837" s="70">
        <v>2805924.35</v>
      </c>
      <c r="E837" s="71">
        <v>44859</v>
      </c>
      <c r="F837" t="s">
        <v>16492</v>
      </c>
      <c r="G837" t="s">
        <v>15843</v>
      </c>
      <c r="H837" t="s">
        <v>16491</v>
      </c>
      <c r="I837" t="s">
        <v>16490</v>
      </c>
      <c r="J837" s="40">
        <v>0</v>
      </c>
      <c r="K837" s="40">
        <v>1035.54</v>
      </c>
    </row>
    <row r="838" spans="1:11" x14ac:dyDescent="0.35">
      <c r="A838">
        <v>11001</v>
      </c>
      <c r="B838" t="s">
        <v>19</v>
      </c>
      <c r="C838" s="70">
        <v>8726424.7200000007</v>
      </c>
      <c r="D838" s="70">
        <v>2805924.35</v>
      </c>
      <c r="E838" s="71">
        <v>44859</v>
      </c>
      <c r="F838" t="s">
        <v>19781</v>
      </c>
      <c r="G838" t="s">
        <v>1912</v>
      </c>
      <c r="H838" t="s">
        <v>19780</v>
      </c>
      <c r="I838" t="s">
        <v>19780</v>
      </c>
      <c r="J838" s="40">
        <v>0</v>
      </c>
      <c r="K838" s="40">
        <v>928.2</v>
      </c>
    </row>
    <row r="839" spans="1:11" x14ac:dyDescent="0.35">
      <c r="A839">
        <v>11001</v>
      </c>
      <c r="B839" t="s">
        <v>19</v>
      </c>
      <c r="C839" s="70">
        <v>8726424.7200000007</v>
      </c>
      <c r="D839" s="70">
        <v>2805924.35</v>
      </c>
      <c r="E839" s="71">
        <v>44860</v>
      </c>
      <c r="F839" t="s">
        <v>18852</v>
      </c>
      <c r="G839" t="s">
        <v>15843</v>
      </c>
      <c r="H839" t="s">
        <v>18851</v>
      </c>
      <c r="I839" t="s">
        <v>18850</v>
      </c>
      <c r="J839" s="40">
        <v>0</v>
      </c>
      <c r="K839" s="40">
        <v>29976.86</v>
      </c>
    </row>
    <row r="840" spans="1:11" x14ac:dyDescent="0.35">
      <c r="A840">
        <v>11001</v>
      </c>
      <c r="B840" t="s">
        <v>19</v>
      </c>
      <c r="C840" s="70">
        <v>8726424.7200000007</v>
      </c>
      <c r="D840" s="70">
        <v>2805924.35</v>
      </c>
      <c r="E840" s="71">
        <v>44860</v>
      </c>
      <c r="F840" t="s">
        <v>16526</v>
      </c>
      <c r="G840" t="s">
        <v>15932</v>
      </c>
      <c r="H840" t="s">
        <v>16525</v>
      </c>
      <c r="I840" t="s">
        <v>14955</v>
      </c>
      <c r="J840" s="40">
        <v>0</v>
      </c>
      <c r="K840" s="40">
        <v>27818.05</v>
      </c>
    </row>
    <row r="841" spans="1:11" x14ac:dyDescent="0.35">
      <c r="A841">
        <v>11001</v>
      </c>
      <c r="B841" t="s">
        <v>19</v>
      </c>
      <c r="C841" s="70">
        <v>8726424.7200000007</v>
      </c>
      <c r="D841" s="70">
        <v>2805924.35</v>
      </c>
      <c r="E841" s="71">
        <v>44860</v>
      </c>
      <c r="F841" t="s">
        <v>7360</v>
      </c>
      <c r="G841" t="s">
        <v>1907</v>
      </c>
      <c r="H841" t="s">
        <v>7359</v>
      </c>
      <c r="J841" s="40">
        <v>0</v>
      </c>
      <c r="K841" s="40">
        <v>25.74</v>
      </c>
    </row>
    <row r="842" spans="1:11" x14ac:dyDescent="0.35">
      <c r="A842">
        <v>11001</v>
      </c>
      <c r="B842" t="s">
        <v>19</v>
      </c>
      <c r="C842" s="70">
        <v>8726424.7200000007</v>
      </c>
      <c r="D842" s="70">
        <v>2805924.35</v>
      </c>
      <c r="E842" s="71">
        <v>44861</v>
      </c>
      <c r="F842" t="s">
        <v>19439</v>
      </c>
      <c r="G842" t="s">
        <v>1907</v>
      </c>
      <c r="H842" t="s">
        <v>19345</v>
      </c>
      <c r="J842" s="40">
        <v>0</v>
      </c>
      <c r="K842" s="40">
        <v>29.79</v>
      </c>
    </row>
    <row r="843" spans="1:11" x14ac:dyDescent="0.35">
      <c r="A843">
        <v>11001</v>
      </c>
      <c r="B843" t="s">
        <v>19</v>
      </c>
      <c r="C843" s="70">
        <v>8726424.7200000007</v>
      </c>
      <c r="D843" s="70">
        <v>2805924.35</v>
      </c>
      <c r="E843" s="71">
        <v>44865</v>
      </c>
      <c r="F843" t="s">
        <v>15694</v>
      </c>
      <c r="G843" t="s">
        <v>1907</v>
      </c>
      <c r="H843" t="s">
        <v>15693</v>
      </c>
      <c r="J843" s="40">
        <v>0</v>
      </c>
      <c r="K843" s="40">
        <v>208400.7</v>
      </c>
    </row>
    <row r="844" spans="1:11" x14ac:dyDescent="0.35">
      <c r="A844">
        <v>11001</v>
      </c>
      <c r="B844" t="s">
        <v>19</v>
      </c>
      <c r="C844" s="70">
        <v>8726424.7200000007</v>
      </c>
      <c r="D844" s="70">
        <v>2805924.35</v>
      </c>
      <c r="E844" s="71">
        <v>44865</v>
      </c>
      <c r="F844" t="s">
        <v>4600</v>
      </c>
      <c r="G844" t="s">
        <v>2247</v>
      </c>
      <c r="H844" t="s">
        <v>1919</v>
      </c>
      <c r="I844" t="s">
        <v>1919</v>
      </c>
      <c r="J844" s="40">
        <v>17273.810000000001</v>
      </c>
      <c r="K844" s="40">
        <v>0</v>
      </c>
    </row>
    <row r="845" spans="1:11" x14ac:dyDescent="0.35">
      <c r="A845">
        <v>11001</v>
      </c>
      <c r="B845" t="s">
        <v>19</v>
      </c>
      <c r="C845" s="70">
        <v>8726424.7200000007</v>
      </c>
      <c r="D845" s="70">
        <v>2805924.35</v>
      </c>
      <c r="E845" s="71">
        <v>44867</v>
      </c>
      <c r="F845" t="s">
        <v>19565</v>
      </c>
      <c r="G845" t="s">
        <v>1907</v>
      </c>
      <c r="H845" t="s">
        <v>19564</v>
      </c>
      <c r="J845" s="40">
        <v>0</v>
      </c>
      <c r="K845" s="40">
        <v>564041.5</v>
      </c>
    </row>
    <row r="846" spans="1:11" x14ac:dyDescent="0.35">
      <c r="A846">
        <v>11001</v>
      </c>
      <c r="B846" t="s">
        <v>19</v>
      </c>
      <c r="C846" s="70">
        <v>8726424.7200000007</v>
      </c>
      <c r="D846" s="70">
        <v>2805924.35</v>
      </c>
      <c r="E846" s="71">
        <v>44867</v>
      </c>
      <c r="F846" t="s">
        <v>19549</v>
      </c>
      <c r="G846" t="s">
        <v>1907</v>
      </c>
      <c r="H846" t="s">
        <v>19508</v>
      </c>
      <c r="I846" t="s">
        <v>19508</v>
      </c>
      <c r="J846" s="40">
        <v>0</v>
      </c>
      <c r="K846" s="40">
        <v>775.66</v>
      </c>
    </row>
    <row r="847" spans="1:11" x14ac:dyDescent="0.35">
      <c r="A847">
        <v>11001</v>
      </c>
      <c r="B847" t="s">
        <v>19</v>
      </c>
      <c r="C847" s="70">
        <v>8726424.7200000007</v>
      </c>
      <c r="D847" s="70">
        <v>2805924.35</v>
      </c>
      <c r="E847" s="71">
        <v>44867</v>
      </c>
      <c r="F847" t="s">
        <v>19492</v>
      </c>
      <c r="G847" t="s">
        <v>1907</v>
      </c>
      <c r="H847" t="s">
        <v>19461</v>
      </c>
      <c r="J847" s="40">
        <v>0</v>
      </c>
      <c r="K847" s="40">
        <v>4784.01</v>
      </c>
    </row>
    <row r="848" spans="1:11" x14ac:dyDescent="0.35">
      <c r="A848">
        <v>11001</v>
      </c>
      <c r="B848" t="s">
        <v>19</v>
      </c>
      <c r="C848" s="70">
        <v>8726424.7200000007</v>
      </c>
      <c r="D848" s="70">
        <v>2805924.35</v>
      </c>
      <c r="E848" s="71">
        <v>44867</v>
      </c>
      <c r="F848" t="s">
        <v>19537</v>
      </c>
      <c r="G848" t="s">
        <v>1907</v>
      </c>
      <c r="H848" t="s">
        <v>19523</v>
      </c>
      <c r="J848" s="40">
        <v>0</v>
      </c>
      <c r="K848" s="40">
        <v>27.97</v>
      </c>
    </row>
    <row r="849" spans="1:11" x14ac:dyDescent="0.35">
      <c r="A849">
        <v>11001</v>
      </c>
      <c r="B849" t="s">
        <v>19</v>
      </c>
      <c r="C849" s="70">
        <v>8726424.7200000007</v>
      </c>
      <c r="D849" s="70">
        <v>2805924.35</v>
      </c>
      <c r="E849" s="71">
        <v>44867</v>
      </c>
      <c r="F849" t="s">
        <v>19438</v>
      </c>
      <c r="G849" t="s">
        <v>1907</v>
      </c>
      <c r="H849" t="s">
        <v>19345</v>
      </c>
      <c r="I849" t="s">
        <v>19345</v>
      </c>
      <c r="J849" s="40">
        <v>0</v>
      </c>
      <c r="K849" s="40">
        <v>867.96</v>
      </c>
    </row>
    <row r="850" spans="1:11" x14ac:dyDescent="0.35">
      <c r="A850">
        <v>11001</v>
      </c>
      <c r="B850" t="s">
        <v>19</v>
      </c>
      <c r="C850" s="70">
        <v>8726424.7200000007</v>
      </c>
      <c r="D850" s="70">
        <v>2805924.35</v>
      </c>
      <c r="E850" s="71">
        <v>44867</v>
      </c>
      <c r="F850" t="s">
        <v>19235</v>
      </c>
      <c r="G850" t="s">
        <v>1907</v>
      </c>
      <c r="H850" t="s">
        <v>2300</v>
      </c>
      <c r="J850" s="40">
        <v>0</v>
      </c>
      <c r="K850" s="40">
        <v>3764.88</v>
      </c>
    </row>
    <row r="851" spans="1:11" x14ac:dyDescent="0.35">
      <c r="A851">
        <v>11001</v>
      </c>
      <c r="B851" t="s">
        <v>19</v>
      </c>
      <c r="C851" s="70">
        <v>8726424.7200000007</v>
      </c>
      <c r="D851" s="70">
        <v>2805924.35</v>
      </c>
      <c r="E851" s="71">
        <v>44867</v>
      </c>
      <c r="F851" t="s">
        <v>19197</v>
      </c>
      <c r="G851" t="s">
        <v>1907</v>
      </c>
      <c r="H851" t="s">
        <v>19196</v>
      </c>
      <c r="J851" s="40">
        <v>0</v>
      </c>
      <c r="K851" s="40">
        <v>1398.31</v>
      </c>
    </row>
    <row r="852" spans="1:11" x14ac:dyDescent="0.35">
      <c r="A852">
        <v>11001</v>
      </c>
      <c r="B852" t="s">
        <v>19</v>
      </c>
      <c r="C852" s="70">
        <v>8726424.7200000007</v>
      </c>
      <c r="D852" s="70">
        <v>2805924.35</v>
      </c>
      <c r="E852" s="71">
        <v>44868</v>
      </c>
      <c r="F852" t="s">
        <v>16477</v>
      </c>
      <c r="G852" t="s">
        <v>15843</v>
      </c>
      <c r="H852" t="s">
        <v>16476</v>
      </c>
      <c r="I852" t="s">
        <v>16475</v>
      </c>
      <c r="J852" s="40">
        <v>0</v>
      </c>
      <c r="K852" s="40">
        <v>8523.4</v>
      </c>
    </row>
    <row r="853" spans="1:11" x14ac:dyDescent="0.35">
      <c r="A853">
        <v>11001</v>
      </c>
      <c r="B853" t="s">
        <v>19</v>
      </c>
      <c r="C853" s="70">
        <v>8726424.7200000007</v>
      </c>
      <c r="D853" s="70">
        <v>2805924.35</v>
      </c>
      <c r="E853" s="71">
        <v>44868</v>
      </c>
      <c r="F853" t="s">
        <v>16455</v>
      </c>
      <c r="G853" t="s">
        <v>15843</v>
      </c>
      <c r="H853" t="s">
        <v>16454</v>
      </c>
      <c r="I853" t="s">
        <v>12161</v>
      </c>
      <c r="J853" s="40">
        <v>0</v>
      </c>
      <c r="K853" s="40">
        <v>98.07</v>
      </c>
    </row>
    <row r="854" spans="1:11" x14ac:dyDescent="0.35">
      <c r="A854">
        <v>11001</v>
      </c>
      <c r="B854" t="s">
        <v>19</v>
      </c>
      <c r="C854" s="70">
        <v>8726424.7200000007</v>
      </c>
      <c r="D854" s="70">
        <v>2805924.35</v>
      </c>
      <c r="E854" s="71">
        <v>44868</v>
      </c>
      <c r="F854" t="s">
        <v>17991</v>
      </c>
      <c r="G854" t="s">
        <v>15843</v>
      </c>
      <c r="H854" t="s">
        <v>17990</v>
      </c>
      <c r="I854" t="s">
        <v>17989</v>
      </c>
      <c r="J854" s="40">
        <v>0</v>
      </c>
      <c r="K854" s="40">
        <v>20815.07</v>
      </c>
    </row>
    <row r="855" spans="1:11" x14ac:dyDescent="0.35">
      <c r="A855">
        <v>11001</v>
      </c>
      <c r="B855" t="s">
        <v>19</v>
      </c>
      <c r="C855" s="70">
        <v>8726424.7200000007</v>
      </c>
      <c r="D855" s="70">
        <v>2805924.35</v>
      </c>
      <c r="E855" s="71">
        <v>44868</v>
      </c>
      <c r="F855" t="s">
        <v>18231</v>
      </c>
      <c r="G855" t="s">
        <v>15843</v>
      </c>
      <c r="H855" t="s">
        <v>18230</v>
      </c>
      <c r="I855" t="s">
        <v>18229</v>
      </c>
      <c r="J855" s="40">
        <v>0</v>
      </c>
      <c r="K855" s="40">
        <v>541.89</v>
      </c>
    </row>
    <row r="856" spans="1:11" x14ac:dyDescent="0.35">
      <c r="A856">
        <v>11001</v>
      </c>
      <c r="B856" t="s">
        <v>19</v>
      </c>
      <c r="C856" s="70">
        <v>8726424.7200000007</v>
      </c>
      <c r="D856" s="70">
        <v>2805924.35</v>
      </c>
      <c r="E856" s="71">
        <v>44868</v>
      </c>
      <c r="F856" t="s">
        <v>17679</v>
      </c>
      <c r="G856" t="s">
        <v>15843</v>
      </c>
      <c r="H856" t="s">
        <v>17678</v>
      </c>
      <c r="I856" t="s">
        <v>17677</v>
      </c>
      <c r="J856" s="40">
        <v>0</v>
      </c>
      <c r="K856" s="40">
        <v>622.86</v>
      </c>
    </row>
    <row r="857" spans="1:11" x14ac:dyDescent="0.35">
      <c r="A857">
        <v>11001</v>
      </c>
      <c r="B857" t="s">
        <v>19</v>
      </c>
      <c r="C857" s="70">
        <v>8726424.7200000007</v>
      </c>
      <c r="D857" s="70">
        <v>2805924.35</v>
      </c>
      <c r="E857" s="71">
        <v>44868</v>
      </c>
      <c r="F857" t="s">
        <v>18779</v>
      </c>
      <c r="G857" t="s">
        <v>15843</v>
      </c>
      <c r="H857" t="s">
        <v>18778</v>
      </c>
      <c r="I857" t="s">
        <v>18777</v>
      </c>
      <c r="J857" s="40">
        <v>0</v>
      </c>
      <c r="K857" s="40">
        <v>7943.4</v>
      </c>
    </row>
    <row r="858" spans="1:11" x14ac:dyDescent="0.35">
      <c r="A858">
        <v>11001</v>
      </c>
      <c r="B858" t="s">
        <v>19</v>
      </c>
      <c r="C858" s="70">
        <v>8726424.7200000007</v>
      </c>
      <c r="D858" s="70">
        <v>2805924.35</v>
      </c>
      <c r="E858" s="71">
        <v>44868</v>
      </c>
      <c r="F858" t="s">
        <v>16659</v>
      </c>
      <c r="G858" t="s">
        <v>15843</v>
      </c>
      <c r="H858" t="s">
        <v>16658</v>
      </c>
      <c r="I858" t="s">
        <v>16657</v>
      </c>
      <c r="J858" s="40">
        <v>0</v>
      </c>
      <c r="K858" s="40">
        <v>165.55</v>
      </c>
    </row>
    <row r="859" spans="1:11" x14ac:dyDescent="0.35">
      <c r="A859">
        <v>11001</v>
      </c>
      <c r="B859" t="s">
        <v>19</v>
      </c>
      <c r="C859" s="70">
        <v>8726424.7200000007</v>
      </c>
      <c r="D859" s="70">
        <v>2805924.35</v>
      </c>
      <c r="E859" s="71">
        <v>44868</v>
      </c>
      <c r="F859" t="s">
        <v>18212</v>
      </c>
      <c r="G859" t="s">
        <v>15843</v>
      </c>
      <c r="H859" t="s">
        <v>18211</v>
      </c>
      <c r="I859" t="s">
        <v>18210</v>
      </c>
      <c r="J859" s="40">
        <v>0</v>
      </c>
      <c r="K859" s="40">
        <v>354.05</v>
      </c>
    </row>
    <row r="860" spans="1:11" x14ac:dyDescent="0.35">
      <c r="A860">
        <v>11001</v>
      </c>
      <c r="B860" t="s">
        <v>19</v>
      </c>
      <c r="C860" s="70">
        <v>8726424.7200000007</v>
      </c>
      <c r="D860" s="70">
        <v>2805924.35</v>
      </c>
      <c r="E860" s="71">
        <v>44868</v>
      </c>
      <c r="F860" t="s">
        <v>18965</v>
      </c>
      <c r="G860" t="s">
        <v>15843</v>
      </c>
      <c r="H860" t="s">
        <v>18964</v>
      </c>
      <c r="I860" t="s">
        <v>18963</v>
      </c>
      <c r="J860" s="40">
        <v>0</v>
      </c>
      <c r="K860" s="40">
        <v>786.78</v>
      </c>
    </row>
    <row r="861" spans="1:11" x14ac:dyDescent="0.35">
      <c r="A861">
        <v>11001</v>
      </c>
      <c r="B861" t="s">
        <v>19</v>
      </c>
      <c r="C861" s="70">
        <v>8726424.7200000007</v>
      </c>
      <c r="D861" s="70">
        <v>2805924.35</v>
      </c>
      <c r="E861" s="71">
        <v>44868</v>
      </c>
      <c r="F861" t="s">
        <v>18290</v>
      </c>
      <c r="G861" t="s">
        <v>15843</v>
      </c>
      <c r="H861" t="s">
        <v>18289</v>
      </c>
      <c r="I861" t="s">
        <v>18288</v>
      </c>
      <c r="J861" s="40">
        <v>0</v>
      </c>
      <c r="K861" s="40">
        <v>3278.23</v>
      </c>
    </row>
    <row r="862" spans="1:11" x14ac:dyDescent="0.35">
      <c r="A862">
        <v>11001</v>
      </c>
      <c r="B862" t="s">
        <v>19</v>
      </c>
      <c r="C862" s="70">
        <v>8726424.7200000007</v>
      </c>
      <c r="D862" s="70">
        <v>2805924.35</v>
      </c>
      <c r="E862" s="71">
        <v>44868</v>
      </c>
      <c r="F862" t="s">
        <v>16595</v>
      </c>
      <c r="G862" t="s">
        <v>15843</v>
      </c>
      <c r="H862" t="s">
        <v>16594</v>
      </c>
      <c r="I862" t="s">
        <v>16593</v>
      </c>
      <c r="J862" s="40">
        <v>0</v>
      </c>
      <c r="K862" s="40">
        <v>4618.21</v>
      </c>
    </row>
    <row r="863" spans="1:11" x14ac:dyDescent="0.35">
      <c r="A863">
        <v>11001</v>
      </c>
      <c r="B863" t="s">
        <v>19</v>
      </c>
      <c r="C863" s="70">
        <v>8726424.7200000007</v>
      </c>
      <c r="D863" s="70">
        <v>2805924.35</v>
      </c>
      <c r="E863" s="71">
        <v>44868</v>
      </c>
      <c r="F863" t="s">
        <v>18077</v>
      </c>
      <c r="G863" t="s">
        <v>15843</v>
      </c>
      <c r="H863" t="s">
        <v>18076</v>
      </c>
      <c r="I863" t="s">
        <v>18075</v>
      </c>
      <c r="J863" s="40">
        <v>0</v>
      </c>
      <c r="K863" s="40">
        <v>717.93</v>
      </c>
    </row>
    <row r="864" spans="1:11" x14ac:dyDescent="0.35">
      <c r="A864">
        <v>11001</v>
      </c>
      <c r="B864" t="s">
        <v>19</v>
      </c>
      <c r="C864" s="70">
        <v>8726424.7200000007</v>
      </c>
      <c r="D864" s="70">
        <v>2805924.35</v>
      </c>
      <c r="E864" s="71">
        <v>44868</v>
      </c>
      <c r="F864" t="s">
        <v>16480</v>
      </c>
      <c r="G864" t="s">
        <v>15843</v>
      </c>
      <c r="H864" t="s">
        <v>16479</v>
      </c>
      <c r="J864" s="40">
        <v>0</v>
      </c>
      <c r="K864" s="40">
        <v>934.44</v>
      </c>
    </row>
    <row r="865" spans="1:11" x14ac:dyDescent="0.35">
      <c r="A865">
        <v>11001</v>
      </c>
      <c r="B865" t="s">
        <v>19</v>
      </c>
      <c r="C865" s="70">
        <v>8726424.7200000007</v>
      </c>
      <c r="D865" s="70">
        <v>2805924.35</v>
      </c>
      <c r="E865" s="71">
        <v>44868</v>
      </c>
      <c r="F865" t="s">
        <v>3456</v>
      </c>
      <c r="G865" t="s">
        <v>1907</v>
      </c>
      <c r="H865" t="s">
        <v>3455</v>
      </c>
      <c r="I865" t="s">
        <v>3455</v>
      </c>
      <c r="J865" s="40">
        <v>0</v>
      </c>
      <c r="K865" s="40">
        <v>61.08</v>
      </c>
    </row>
    <row r="866" spans="1:11" x14ac:dyDescent="0.35">
      <c r="A866">
        <v>11001</v>
      </c>
      <c r="B866" t="s">
        <v>19</v>
      </c>
      <c r="C866" s="70">
        <v>8726424.7200000007</v>
      </c>
      <c r="D866" s="70">
        <v>2805924.35</v>
      </c>
      <c r="E866" s="71">
        <v>44868</v>
      </c>
      <c r="F866" t="s">
        <v>19779</v>
      </c>
      <c r="G866" t="s">
        <v>1912</v>
      </c>
      <c r="H866" t="s">
        <v>19778</v>
      </c>
      <c r="I866" t="s">
        <v>19778</v>
      </c>
      <c r="J866" s="40">
        <v>0</v>
      </c>
      <c r="K866" s="40">
        <v>20.27</v>
      </c>
    </row>
    <row r="867" spans="1:11" x14ac:dyDescent="0.35">
      <c r="A867">
        <v>11001</v>
      </c>
      <c r="B867" t="s">
        <v>19</v>
      </c>
      <c r="C867" s="70">
        <v>8726424.7200000007</v>
      </c>
      <c r="D867" s="70">
        <v>2805924.35</v>
      </c>
      <c r="E867" s="71">
        <v>44868</v>
      </c>
      <c r="F867" t="s">
        <v>19777</v>
      </c>
      <c r="G867" t="s">
        <v>1912</v>
      </c>
      <c r="H867" t="s">
        <v>19774</v>
      </c>
      <c r="I867" t="s">
        <v>19774</v>
      </c>
      <c r="J867" s="40">
        <v>0</v>
      </c>
      <c r="K867" s="40">
        <v>125.28</v>
      </c>
    </row>
    <row r="868" spans="1:11" x14ac:dyDescent="0.35">
      <c r="A868">
        <v>11001</v>
      </c>
      <c r="B868" t="s">
        <v>19</v>
      </c>
      <c r="C868" s="70">
        <v>8726424.7200000007</v>
      </c>
      <c r="D868" s="70">
        <v>2805924.35</v>
      </c>
      <c r="E868" s="71">
        <v>44868</v>
      </c>
      <c r="F868" t="s">
        <v>19776</v>
      </c>
      <c r="G868" t="s">
        <v>1912</v>
      </c>
      <c r="H868" t="s">
        <v>19774</v>
      </c>
      <c r="I868" t="s">
        <v>19774</v>
      </c>
      <c r="J868" s="40">
        <v>0</v>
      </c>
      <c r="K868" s="40">
        <v>125.28</v>
      </c>
    </row>
    <row r="869" spans="1:11" x14ac:dyDescent="0.35">
      <c r="A869">
        <v>11001</v>
      </c>
      <c r="B869" t="s">
        <v>19</v>
      </c>
      <c r="C869" s="70">
        <v>8726424.7200000007</v>
      </c>
      <c r="D869" s="70">
        <v>2805924.35</v>
      </c>
      <c r="E869" s="71">
        <v>44868</v>
      </c>
      <c r="F869" t="s">
        <v>19775</v>
      </c>
      <c r="G869" t="s">
        <v>1912</v>
      </c>
      <c r="H869" t="s">
        <v>19774</v>
      </c>
      <c r="I869" t="s">
        <v>19774</v>
      </c>
      <c r="J869" s="40">
        <v>0</v>
      </c>
      <c r="K869" s="40">
        <v>-125.28</v>
      </c>
    </row>
    <row r="870" spans="1:11" x14ac:dyDescent="0.35">
      <c r="A870">
        <v>11001</v>
      </c>
      <c r="B870" t="s">
        <v>19</v>
      </c>
      <c r="C870" s="70">
        <v>8726424.7200000007</v>
      </c>
      <c r="D870" s="70">
        <v>2805924.35</v>
      </c>
      <c r="E870" s="71">
        <v>44871</v>
      </c>
      <c r="F870" t="s">
        <v>19034</v>
      </c>
      <c r="G870" t="s">
        <v>15843</v>
      </c>
      <c r="H870" t="s">
        <v>19033</v>
      </c>
      <c r="I870" t="s">
        <v>19030</v>
      </c>
      <c r="J870" s="40">
        <v>0</v>
      </c>
      <c r="K870" s="40">
        <v>5450.9</v>
      </c>
    </row>
    <row r="871" spans="1:11" x14ac:dyDescent="0.35">
      <c r="A871">
        <v>11001</v>
      </c>
      <c r="B871" t="s">
        <v>19</v>
      </c>
      <c r="C871" s="70">
        <v>8726424.7200000007</v>
      </c>
      <c r="D871" s="70">
        <v>2805924.35</v>
      </c>
      <c r="E871" s="71">
        <v>44872</v>
      </c>
      <c r="F871" t="s">
        <v>7356</v>
      </c>
      <c r="G871" t="s">
        <v>1907</v>
      </c>
      <c r="H871" t="s">
        <v>7355</v>
      </c>
      <c r="I871" t="s">
        <v>7355</v>
      </c>
      <c r="J871" s="40">
        <v>0</v>
      </c>
      <c r="K871" s="40">
        <v>1709</v>
      </c>
    </row>
    <row r="872" spans="1:11" x14ac:dyDescent="0.35">
      <c r="A872">
        <v>11001</v>
      </c>
      <c r="B872" t="s">
        <v>19</v>
      </c>
      <c r="C872" s="70">
        <v>8726424.7200000007</v>
      </c>
      <c r="D872" s="70">
        <v>2805924.35</v>
      </c>
      <c r="E872" s="71">
        <v>44874</v>
      </c>
      <c r="F872" t="s">
        <v>15735</v>
      </c>
      <c r="G872" t="s">
        <v>1907</v>
      </c>
      <c r="H872" t="s">
        <v>1934</v>
      </c>
      <c r="J872" s="40">
        <v>44434.1</v>
      </c>
      <c r="K872" s="40">
        <v>0</v>
      </c>
    </row>
    <row r="873" spans="1:11" x14ac:dyDescent="0.35">
      <c r="A873">
        <v>11001</v>
      </c>
      <c r="B873" t="s">
        <v>19</v>
      </c>
      <c r="C873" s="70">
        <v>8726424.7200000007</v>
      </c>
      <c r="D873" s="70">
        <v>2805924.35</v>
      </c>
      <c r="E873" s="71">
        <v>44876</v>
      </c>
      <c r="F873" t="s">
        <v>19136</v>
      </c>
      <c r="G873" t="s">
        <v>7116</v>
      </c>
      <c r="H873" t="s">
        <v>19135</v>
      </c>
      <c r="J873" s="40">
        <v>135537.53</v>
      </c>
      <c r="K873" s="40">
        <v>0</v>
      </c>
    </row>
    <row r="874" spans="1:11" x14ac:dyDescent="0.35">
      <c r="A874">
        <v>11001</v>
      </c>
      <c r="B874" t="s">
        <v>19</v>
      </c>
      <c r="C874" s="70">
        <v>8726424.7200000007</v>
      </c>
      <c r="D874" s="70">
        <v>2805924.35</v>
      </c>
      <c r="E874" s="71">
        <v>44879</v>
      </c>
      <c r="F874" t="s">
        <v>19721</v>
      </c>
      <c r="G874" t="s">
        <v>1907</v>
      </c>
      <c r="H874" t="s">
        <v>19720</v>
      </c>
      <c r="J874" s="40">
        <v>0</v>
      </c>
      <c r="K874" s="40">
        <v>103.26</v>
      </c>
    </row>
    <row r="875" spans="1:11" x14ac:dyDescent="0.35">
      <c r="A875">
        <v>11001</v>
      </c>
      <c r="B875" t="s">
        <v>19</v>
      </c>
      <c r="C875" s="70">
        <v>8726424.7200000007</v>
      </c>
      <c r="D875" s="70">
        <v>2805924.35</v>
      </c>
      <c r="E875" s="71">
        <v>44879</v>
      </c>
      <c r="F875" t="s">
        <v>19719</v>
      </c>
      <c r="G875" t="s">
        <v>1907</v>
      </c>
      <c r="H875" t="s">
        <v>19718</v>
      </c>
      <c r="J875" s="40">
        <v>0</v>
      </c>
      <c r="K875" s="40">
        <v>7989.53</v>
      </c>
    </row>
    <row r="876" spans="1:11" x14ac:dyDescent="0.35">
      <c r="A876">
        <v>11001</v>
      </c>
      <c r="B876" t="s">
        <v>19</v>
      </c>
      <c r="C876" s="70">
        <v>8726424.7200000007</v>
      </c>
      <c r="D876" s="70">
        <v>2805924.35</v>
      </c>
      <c r="E876" s="71">
        <v>44879</v>
      </c>
      <c r="F876" t="s">
        <v>19717</v>
      </c>
      <c r="G876" t="s">
        <v>1907</v>
      </c>
      <c r="H876" t="s">
        <v>19716</v>
      </c>
      <c r="J876" s="40">
        <v>0</v>
      </c>
      <c r="K876" s="40">
        <v>147592.20000000001</v>
      </c>
    </row>
    <row r="877" spans="1:11" x14ac:dyDescent="0.35">
      <c r="A877">
        <v>11001</v>
      </c>
      <c r="B877" t="s">
        <v>19</v>
      </c>
      <c r="C877" s="70">
        <v>8726424.7200000007</v>
      </c>
      <c r="D877" s="70">
        <v>2805924.35</v>
      </c>
      <c r="E877" s="71">
        <v>44880</v>
      </c>
      <c r="F877" t="s">
        <v>16396</v>
      </c>
      <c r="G877" t="s">
        <v>15843</v>
      </c>
      <c r="H877" t="s">
        <v>16395</v>
      </c>
      <c r="I877" t="s">
        <v>16394</v>
      </c>
      <c r="J877" s="40">
        <v>0</v>
      </c>
      <c r="K877" s="40">
        <v>1362.45</v>
      </c>
    </row>
    <row r="878" spans="1:11" x14ac:dyDescent="0.35">
      <c r="A878">
        <v>11001</v>
      </c>
      <c r="B878" t="s">
        <v>19</v>
      </c>
      <c r="C878" s="70">
        <v>8726424.7200000007</v>
      </c>
      <c r="D878" s="70">
        <v>2805924.35</v>
      </c>
      <c r="E878" s="71">
        <v>44882</v>
      </c>
      <c r="F878" t="s">
        <v>16406</v>
      </c>
      <c r="G878" t="s">
        <v>15843</v>
      </c>
      <c r="H878" t="s">
        <v>16405</v>
      </c>
      <c r="I878" t="s">
        <v>16404</v>
      </c>
      <c r="J878" s="40">
        <v>0</v>
      </c>
      <c r="K878" s="40">
        <v>69431.73</v>
      </c>
    </row>
    <row r="879" spans="1:11" x14ac:dyDescent="0.35">
      <c r="A879">
        <v>11001</v>
      </c>
      <c r="B879" t="s">
        <v>19</v>
      </c>
      <c r="C879" s="70">
        <v>8726424.7200000007</v>
      </c>
      <c r="D879" s="70">
        <v>2805924.35</v>
      </c>
      <c r="E879" s="71">
        <v>44882</v>
      </c>
      <c r="F879" t="s">
        <v>19687</v>
      </c>
      <c r="G879" t="s">
        <v>1907</v>
      </c>
      <c r="H879" t="s">
        <v>1919</v>
      </c>
      <c r="J879" s="40">
        <v>0</v>
      </c>
      <c r="K879" s="40">
        <v>289719.99</v>
      </c>
    </row>
    <row r="880" spans="1:11" x14ac:dyDescent="0.35">
      <c r="A880">
        <v>11001</v>
      </c>
      <c r="B880" t="s">
        <v>19</v>
      </c>
      <c r="C880" s="70">
        <v>8726424.7200000007</v>
      </c>
      <c r="D880" s="70">
        <v>2805924.35</v>
      </c>
      <c r="E880" s="71">
        <v>44882</v>
      </c>
      <c r="F880" t="s">
        <v>19994</v>
      </c>
      <c r="G880" t="s">
        <v>1907</v>
      </c>
      <c r="H880" t="s">
        <v>19993</v>
      </c>
      <c r="J880" s="40">
        <v>2905405.05</v>
      </c>
      <c r="K880" s="40">
        <v>0</v>
      </c>
    </row>
    <row r="881" spans="1:11" x14ac:dyDescent="0.35">
      <c r="A881">
        <v>11001</v>
      </c>
      <c r="B881" t="s">
        <v>19</v>
      </c>
      <c r="C881" s="70">
        <v>8726424.7200000007</v>
      </c>
      <c r="D881" s="70">
        <v>2805924.35</v>
      </c>
      <c r="E881" s="71">
        <v>44887</v>
      </c>
      <c r="F881" t="s">
        <v>18097</v>
      </c>
      <c r="G881" t="s">
        <v>15843</v>
      </c>
      <c r="H881" t="s">
        <v>18096</v>
      </c>
      <c r="I881" t="s">
        <v>18095</v>
      </c>
      <c r="J881" s="40">
        <v>0</v>
      </c>
      <c r="K881" s="40">
        <v>24777.27</v>
      </c>
    </row>
    <row r="882" spans="1:11" x14ac:dyDescent="0.35">
      <c r="A882">
        <v>11001</v>
      </c>
      <c r="B882" t="s">
        <v>19</v>
      </c>
      <c r="C882" s="70">
        <v>8726424.7200000007</v>
      </c>
      <c r="D882" s="70">
        <v>2805924.35</v>
      </c>
      <c r="E882" s="71">
        <v>44887</v>
      </c>
      <c r="F882" t="s">
        <v>18992</v>
      </c>
      <c r="G882" t="s">
        <v>15843</v>
      </c>
      <c r="H882" t="s">
        <v>1930</v>
      </c>
      <c r="J882" s="40">
        <v>0</v>
      </c>
      <c r="K882" s="40">
        <v>5868.52</v>
      </c>
    </row>
    <row r="883" spans="1:11" x14ac:dyDescent="0.35">
      <c r="A883">
        <v>11001</v>
      </c>
      <c r="B883" t="s">
        <v>19</v>
      </c>
      <c r="C883" s="70">
        <v>8726424.7200000007</v>
      </c>
      <c r="D883" s="70">
        <v>2805924.35</v>
      </c>
      <c r="E883" s="71">
        <v>44888</v>
      </c>
      <c r="F883" t="s">
        <v>18865</v>
      </c>
      <c r="G883" t="s">
        <v>15843</v>
      </c>
      <c r="H883" t="s">
        <v>18864</v>
      </c>
      <c r="I883" t="s">
        <v>18863</v>
      </c>
      <c r="J883" s="40">
        <v>0</v>
      </c>
      <c r="K883" s="40">
        <v>4927.6000000000004</v>
      </c>
    </row>
    <row r="884" spans="1:11" x14ac:dyDescent="0.35">
      <c r="A884">
        <v>11001</v>
      </c>
      <c r="B884" t="s">
        <v>19</v>
      </c>
      <c r="C884" s="70">
        <v>8726424.7200000007</v>
      </c>
      <c r="D884" s="70">
        <v>2805924.35</v>
      </c>
      <c r="E884" s="71">
        <v>44888</v>
      </c>
      <c r="F884" t="s">
        <v>16466</v>
      </c>
      <c r="G884" t="s">
        <v>15843</v>
      </c>
      <c r="H884" t="s">
        <v>16465</v>
      </c>
      <c r="I884" t="s">
        <v>16464</v>
      </c>
      <c r="J884" s="40">
        <v>0</v>
      </c>
      <c r="K884" s="40">
        <v>600.05999999999995</v>
      </c>
    </row>
    <row r="885" spans="1:11" x14ac:dyDescent="0.35">
      <c r="A885">
        <v>11001</v>
      </c>
      <c r="B885" t="s">
        <v>19</v>
      </c>
      <c r="C885" s="70">
        <v>8726424.7200000007</v>
      </c>
      <c r="D885" s="70">
        <v>2805924.35</v>
      </c>
      <c r="E885" s="71">
        <v>44888</v>
      </c>
      <c r="F885" t="s">
        <v>16989</v>
      </c>
      <c r="G885" t="s">
        <v>15843</v>
      </c>
      <c r="H885" t="s">
        <v>16988</v>
      </c>
      <c r="I885" t="s">
        <v>16987</v>
      </c>
      <c r="J885" s="40">
        <v>0</v>
      </c>
      <c r="K885" s="40">
        <v>2565.1</v>
      </c>
    </row>
    <row r="886" spans="1:11" x14ac:dyDescent="0.35">
      <c r="A886">
        <v>11001</v>
      </c>
      <c r="B886" t="s">
        <v>19</v>
      </c>
      <c r="C886" s="70">
        <v>8726424.7200000007</v>
      </c>
      <c r="D886" s="70">
        <v>2805924.35</v>
      </c>
      <c r="E886" s="71">
        <v>44888</v>
      </c>
      <c r="F886" t="s">
        <v>18776</v>
      </c>
      <c r="G886" t="s">
        <v>15843</v>
      </c>
      <c r="H886" t="s">
        <v>18775</v>
      </c>
      <c r="I886" t="s">
        <v>18774</v>
      </c>
      <c r="J886" s="40">
        <v>0</v>
      </c>
      <c r="K886" s="40">
        <v>3091.23</v>
      </c>
    </row>
    <row r="887" spans="1:11" x14ac:dyDescent="0.35">
      <c r="A887">
        <v>11001</v>
      </c>
      <c r="B887" t="s">
        <v>19</v>
      </c>
      <c r="C887" s="70">
        <v>8726424.7200000007</v>
      </c>
      <c r="D887" s="70">
        <v>2805924.35</v>
      </c>
      <c r="E887" s="71">
        <v>44888</v>
      </c>
      <c r="F887" t="s">
        <v>17828</v>
      </c>
      <c r="G887" t="s">
        <v>15843</v>
      </c>
      <c r="H887" t="s">
        <v>17827</v>
      </c>
      <c r="I887" t="s">
        <v>17826</v>
      </c>
      <c r="J887" s="40">
        <v>0</v>
      </c>
      <c r="K887" s="40">
        <v>5212.5600000000004</v>
      </c>
    </row>
    <row r="888" spans="1:11" x14ac:dyDescent="0.35">
      <c r="A888">
        <v>11001</v>
      </c>
      <c r="B888" t="s">
        <v>19</v>
      </c>
      <c r="C888" s="70">
        <v>8726424.7200000007</v>
      </c>
      <c r="D888" s="70">
        <v>2805924.35</v>
      </c>
      <c r="E888" s="71">
        <v>44888</v>
      </c>
      <c r="F888" t="s">
        <v>17799</v>
      </c>
      <c r="G888" t="s">
        <v>15843</v>
      </c>
      <c r="H888" t="s">
        <v>17798</v>
      </c>
      <c r="I888" t="s">
        <v>17793</v>
      </c>
      <c r="J888" s="40">
        <v>0</v>
      </c>
      <c r="K888" s="40">
        <v>3388.36</v>
      </c>
    </row>
    <row r="889" spans="1:11" x14ac:dyDescent="0.35">
      <c r="A889">
        <v>11001</v>
      </c>
      <c r="B889" t="s">
        <v>19</v>
      </c>
      <c r="C889" s="70">
        <v>8726424.7200000007</v>
      </c>
      <c r="D889" s="70">
        <v>2805924.35</v>
      </c>
      <c r="E889" s="71">
        <v>44888</v>
      </c>
      <c r="F889" t="s">
        <v>18763</v>
      </c>
      <c r="G889" t="s">
        <v>15843</v>
      </c>
      <c r="H889" t="s">
        <v>18762</v>
      </c>
      <c r="I889" t="s">
        <v>18761</v>
      </c>
      <c r="J889" s="40">
        <v>0</v>
      </c>
      <c r="K889" s="40">
        <v>338.84</v>
      </c>
    </row>
    <row r="890" spans="1:11" x14ac:dyDescent="0.35">
      <c r="A890">
        <v>11001</v>
      </c>
      <c r="B890" t="s">
        <v>19</v>
      </c>
      <c r="C890" s="70">
        <v>8726424.7200000007</v>
      </c>
      <c r="D890" s="70">
        <v>2805924.35</v>
      </c>
      <c r="E890" s="71">
        <v>44888</v>
      </c>
      <c r="F890" t="s">
        <v>16715</v>
      </c>
      <c r="G890" t="s">
        <v>15843</v>
      </c>
      <c r="H890" t="s">
        <v>16714</v>
      </c>
      <c r="I890" t="s">
        <v>16713</v>
      </c>
      <c r="J890" s="40">
        <v>0</v>
      </c>
      <c r="K890" s="40">
        <v>4049.09</v>
      </c>
    </row>
    <row r="891" spans="1:11" x14ac:dyDescent="0.35">
      <c r="A891">
        <v>11001</v>
      </c>
      <c r="B891" t="s">
        <v>19</v>
      </c>
      <c r="C891" s="70">
        <v>8726424.7200000007</v>
      </c>
      <c r="D891" s="70">
        <v>2805924.35</v>
      </c>
      <c r="E891" s="71">
        <v>44888</v>
      </c>
      <c r="F891" t="s">
        <v>17967</v>
      </c>
      <c r="G891" t="s">
        <v>15843</v>
      </c>
      <c r="H891" t="s">
        <v>17966</v>
      </c>
      <c r="I891" t="s">
        <v>17965</v>
      </c>
      <c r="J891" s="40">
        <v>0</v>
      </c>
      <c r="K891" s="40">
        <v>321.75</v>
      </c>
    </row>
    <row r="892" spans="1:11" x14ac:dyDescent="0.35">
      <c r="A892">
        <v>11001</v>
      </c>
      <c r="B892" t="s">
        <v>19</v>
      </c>
      <c r="C892" s="70">
        <v>8726424.7200000007</v>
      </c>
      <c r="D892" s="70">
        <v>2805924.35</v>
      </c>
      <c r="E892" s="71">
        <v>44888</v>
      </c>
      <c r="F892" t="s">
        <v>16425</v>
      </c>
      <c r="G892" t="s">
        <v>15843</v>
      </c>
      <c r="H892" t="s">
        <v>16424</v>
      </c>
      <c r="I892" t="s">
        <v>16423</v>
      </c>
      <c r="J892" s="40">
        <v>0</v>
      </c>
      <c r="K892" s="40">
        <v>491.17</v>
      </c>
    </row>
    <row r="893" spans="1:11" x14ac:dyDescent="0.35">
      <c r="A893">
        <v>11001</v>
      </c>
      <c r="B893" t="s">
        <v>19</v>
      </c>
      <c r="C893" s="70">
        <v>8726424.7200000007</v>
      </c>
      <c r="D893" s="70">
        <v>2805924.35</v>
      </c>
      <c r="E893" s="71">
        <v>44888</v>
      </c>
      <c r="F893" t="s">
        <v>18652</v>
      </c>
      <c r="G893" t="s">
        <v>15843</v>
      </c>
      <c r="H893" t="s">
        <v>4297</v>
      </c>
      <c r="I893" t="s">
        <v>4296</v>
      </c>
      <c r="J893" s="40">
        <v>0</v>
      </c>
      <c r="K893" s="40">
        <v>9683.52</v>
      </c>
    </row>
    <row r="894" spans="1:11" x14ac:dyDescent="0.35">
      <c r="A894">
        <v>11001</v>
      </c>
      <c r="B894" t="s">
        <v>19</v>
      </c>
      <c r="C894" s="70">
        <v>8726424.7200000007</v>
      </c>
      <c r="D894" s="70">
        <v>2805924.35</v>
      </c>
      <c r="E894" s="71">
        <v>44888</v>
      </c>
      <c r="F894" t="s">
        <v>18651</v>
      </c>
      <c r="G894" t="s">
        <v>15843</v>
      </c>
      <c r="H894" t="s">
        <v>18650</v>
      </c>
      <c r="I894" t="s">
        <v>4296</v>
      </c>
      <c r="J894" s="40">
        <v>0</v>
      </c>
      <c r="K894" s="40">
        <v>-9683.52</v>
      </c>
    </row>
    <row r="895" spans="1:11" x14ac:dyDescent="0.35">
      <c r="A895">
        <v>11001</v>
      </c>
      <c r="B895" t="s">
        <v>19</v>
      </c>
      <c r="C895" s="70">
        <v>8726424.7200000007</v>
      </c>
      <c r="D895" s="70">
        <v>2805924.35</v>
      </c>
      <c r="E895" s="71">
        <v>44888</v>
      </c>
      <c r="F895" t="s">
        <v>17797</v>
      </c>
      <c r="G895" t="s">
        <v>15843</v>
      </c>
      <c r="H895" t="s">
        <v>17796</v>
      </c>
      <c r="I895" t="s">
        <v>17793</v>
      </c>
      <c r="J895" s="40">
        <v>0</v>
      </c>
      <c r="K895" s="40">
        <v>-3388.36</v>
      </c>
    </row>
    <row r="896" spans="1:11" x14ac:dyDescent="0.35">
      <c r="A896">
        <v>11001</v>
      </c>
      <c r="B896" t="s">
        <v>19</v>
      </c>
      <c r="C896" s="70">
        <v>8726424.7200000007</v>
      </c>
      <c r="D896" s="70">
        <v>2805924.35</v>
      </c>
      <c r="E896" s="71">
        <v>44888</v>
      </c>
      <c r="F896" t="s">
        <v>17795</v>
      </c>
      <c r="G896" t="s">
        <v>15843</v>
      </c>
      <c r="H896" t="s">
        <v>17794</v>
      </c>
      <c r="I896" t="s">
        <v>17793</v>
      </c>
      <c r="J896" s="40">
        <v>0</v>
      </c>
      <c r="K896" s="40">
        <v>5082.54</v>
      </c>
    </row>
    <row r="897" spans="1:11" x14ac:dyDescent="0.35">
      <c r="A897">
        <v>11001</v>
      </c>
      <c r="B897" t="s">
        <v>19</v>
      </c>
      <c r="C897" s="70">
        <v>8726424.7200000007</v>
      </c>
      <c r="D897" s="70">
        <v>2805924.35</v>
      </c>
      <c r="E897" s="71">
        <v>44888</v>
      </c>
      <c r="F897" t="s">
        <v>19773</v>
      </c>
      <c r="G897" t="s">
        <v>1912</v>
      </c>
      <c r="H897" t="s">
        <v>19770</v>
      </c>
      <c r="I897" t="s">
        <v>19770</v>
      </c>
      <c r="J897" s="40">
        <v>0</v>
      </c>
      <c r="K897" s="40">
        <v>1643.65</v>
      </c>
    </row>
    <row r="898" spans="1:11" x14ac:dyDescent="0.35">
      <c r="A898">
        <v>11001</v>
      </c>
      <c r="B898" t="s">
        <v>19</v>
      </c>
      <c r="C898" s="70">
        <v>8726424.7200000007</v>
      </c>
      <c r="D898" s="70">
        <v>2805924.35</v>
      </c>
      <c r="E898" s="71">
        <v>44888</v>
      </c>
      <c r="F898" t="s">
        <v>19772</v>
      </c>
      <c r="G898" t="s">
        <v>1912</v>
      </c>
      <c r="H898" t="s">
        <v>19770</v>
      </c>
      <c r="I898" t="s">
        <v>19770</v>
      </c>
      <c r="J898" s="40">
        <v>0</v>
      </c>
      <c r="K898" s="40">
        <v>1643.65</v>
      </c>
    </row>
    <row r="899" spans="1:11" x14ac:dyDescent="0.35">
      <c r="A899">
        <v>11001</v>
      </c>
      <c r="B899" t="s">
        <v>19</v>
      </c>
      <c r="C899" s="70">
        <v>8726424.7200000007</v>
      </c>
      <c r="D899" s="70">
        <v>2805924.35</v>
      </c>
      <c r="E899" s="71">
        <v>44888</v>
      </c>
      <c r="F899" t="s">
        <v>19771</v>
      </c>
      <c r="G899" t="s">
        <v>1912</v>
      </c>
      <c r="H899" t="s">
        <v>19770</v>
      </c>
      <c r="I899" t="s">
        <v>19770</v>
      </c>
      <c r="J899" s="40">
        <v>0</v>
      </c>
      <c r="K899" s="40">
        <v>-1643.65</v>
      </c>
    </row>
    <row r="900" spans="1:11" x14ac:dyDescent="0.35">
      <c r="A900">
        <v>11001</v>
      </c>
      <c r="B900" t="s">
        <v>19</v>
      </c>
      <c r="C900" s="70">
        <v>8726424.7200000007</v>
      </c>
      <c r="D900" s="70">
        <v>2805924.35</v>
      </c>
      <c r="E900" s="71">
        <v>44889</v>
      </c>
      <c r="F900" t="s">
        <v>16734</v>
      </c>
      <c r="G900" t="s">
        <v>15843</v>
      </c>
      <c r="H900" t="s">
        <v>16733</v>
      </c>
      <c r="I900" t="s">
        <v>16732</v>
      </c>
      <c r="J900" s="40">
        <v>0</v>
      </c>
      <c r="K900" s="40">
        <v>1505.26</v>
      </c>
    </row>
    <row r="901" spans="1:11" x14ac:dyDescent="0.35">
      <c r="A901">
        <v>11001</v>
      </c>
      <c r="B901" t="s">
        <v>19</v>
      </c>
      <c r="C901" s="70">
        <v>8726424.7200000007</v>
      </c>
      <c r="D901" s="70">
        <v>2805924.35</v>
      </c>
      <c r="E901" s="71">
        <v>44889</v>
      </c>
      <c r="F901" t="s">
        <v>18453</v>
      </c>
      <c r="G901" t="s">
        <v>15843</v>
      </c>
      <c r="H901" t="s">
        <v>18452</v>
      </c>
      <c r="I901" t="s">
        <v>18451</v>
      </c>
      <c r="J901" s="40">
        <v>0</v>
      </c>
      <c r="K901" s="40">
        <v>1560.67</v>
      </c>
    </row>
    <row r="902" spans="1:11" x14ac:dyDescent="0.35">
      <c r="A902">
        <v>11001</v>
      </c>
      <c r="B902" t="s">
        <v>19</v>
      </c>
      <c r="C902" s="70">
        <v>8726424.7200000007</v>
      </c>
      <c r="D902" s="70">
        <v>2805924.35</v>
      </c>
      <c r="E902" s="71">
        <v>44889</v>
      </c>
      <c r="F902" t="s">
        <v>16519</v>
      </c>
      <c r="G902" t="s">
        <v>15843</v>
      </c>
      <c r="H902" t="s">
        <v>16518</v>
      </c>
      <c r="I902" t="s">
        <v>16517</v>
      </c>
      <c r="J902" s="40">
        <v>0</v>
      </c>
      <c r="K902" s="40">
        <v>2356.42</v>
      </c>
    </row>
    <row r="903" spans="1:11" x14ac:dyDescent="0.35">
      <c r="A903">
        <v>11001</v>
      </c>
      <c r="B903" t="s">
        <v>19</v>
      </c>
      <c r="C903" s="70">
        <v>8726424.7200000007</v>
      </c>
      <c r="D903" s="70">
        <v>2805924.35</v>
      </c>
      <c r="E903" s="71">
        <v>44889</v>
      </c>
      <c r="F903" t="s">
        <v>18165</v>
      </c>
      <c r="G903" t="s">
        <v>15843</v>
      </c>
      <c r="H903" t="s">
        <v>18164</v>
      </c>
      <c r="I903" t="s">
        <v>18163</v>
      </c>
      <c r="J903" s="40">
        <v>0</v>
      </c>
      <c r="K903" s="40">
        <v>1094.74</v>
      </c>
    </row>
    <row r="904" spans="1:11" x14ac:dyDescent="0.35">
      <c r="A904">
        <v>11001</v>
      </c>
      <c r="B904" t="s">
        <v>19</v>
      </c>
      <c r="C904" s="70">
        <v>8726424.7200000007</v>
      </c>
      <c r="D904" s="70">
        <v>2805924.35</v>
      </c>
      <c r="E904" s="71">
        <v>44889</v>
      </c>
      <c r="F904" t="s">
        <v>18911</v>
      </c>
      <c r="G904" t="s">
        <v>15843</v>
      </c>
      <c r="H904" t="s">
        <v>18910</v>
      </c>
      <c r="I904" t="s">
        <v>18909</v>
      </c>
      <c r="J904" s="40">
        <v>0</v>
      </c>
      <c r="K904" s="40">
        <v>2452.92</v>
      </c>
    </row>
    <row r="905" spans="1:11" x14ac:dyDescent="0.35">
      <c r="A905">
        <v>11001</v>
      </c>
      <c r="B905" t="s">
        <v>19</v>
      </c>
      <c r="C905" s="70">
        <v>8726424.7200000007</v>
      </c>
      <c r="D905" s="70">
        <v>2805924.35</v>
      </c>
      <c r="E905" s="71">
        <v>44889</v>
      </c>
      <c r="F905" t="s">
        <v>18255</v>
      </c>
      <c r="G905" t="s">
        <v>15843</v>
      </c>
      <c r="H905" t="s">
        <v>18254</v>
      </c>
      <c r="I905" t="s">
        <v>18253</v>
      </c>
      <c r="J905" s="40">
        <v>0</v>
      </c>
      <c r="K905" s="40">
        <v>2709.47</v>
      </c>
    </row>
    <row r="906" spans="1:11" x14ac:dyDescent="0.35">
      <c r="A906">
        <v>11001</v>
      </c>
      <c r="B906" t="s">
        <v>19</v>
      </c>
      <c r="C906" s="70">
        <v>8726424.7200000007</v>
      </c>
      <c r="D906" s="70">
        <v>2805924.35</v>
      </c>
      <c r="E906" s="71">
        <v>44889</v>
      </c>
      <c r="F906" t="s">
        <v>17676</v>
      </c>
      <c r="G906" t="s">
        <v>15843</v>
      </c>
      <c r="H906" t="s">
        <v>17675</v>
      </c>
      <c r="I906" t="s">
        <v>17674</v>
      </c>
      <c r="J906" s="40">
        <v>0</v>
      </c>
      <c r="K906" s="40">
        <v>650</v>
      </c>
    </row>
    <row r="907" spans="1:11" x14ac:dyDescent="0.35">
      <c r="A907">
        <v>11001</v>
      </c>
      <c r="B907" t="s">
        <v>19</v>
      </c>
      <c r="C907" s="70">
        <v>8726424.7200000007</v>
      </c>
      <c r="D907" s="70">
        <v>2805924.35</v>
      </c>
      <c r="E907" s="71">
        <v>44889</v>
      </c>
      <c r="F907" t="s">
        <v>19437</v>
      </c>
      <c r="G907" t="s">
        <v>1907</v>
      </c>
      <c r="H907" t="s">
        <v>19345</v>
      </c>
      <c r="J907" s="40">
        <v>0</v>
      </c>
      <c r="K907" s="40">
        <v>274.27</v>
      </c>
    </row>
    <row r="908" spans="1:11" x14ac:dyDescent="0.35">
      <c r="A908">
        <v>11001</v>
      </c>
      <c r="B908" t="s">
        <v>19</v>
      </c>
      <c r="C908" s="70">
        <v>8726424.7200000007</v>
      </c>
      <c r="D908" s="70">
        <v>2805924.35</v>
      </c>
      <c r="E908" s="71">
        <v>44892</v>
      </c>
      <c r="F908" t="s">
        <v>16440</v>
      </c>
      <c r="G908" t="s">
        <v>15843</v>
      </c>
      <c r="H908" t="s">
        <v>16439</v>
      </c>
      <c r="I908" t="s">
        <v>16438</v>
      </c>
      <c r="J908" s="40">
        <v>0</v>
      </c>
      <c r="K908" s="40">
        <v>526.47</v>
      </c>
    </row>
    <row r="909" spans="1:11" x14ac:dyDescent="0.35">
      <c r="A909">
        <v>11001</v>
      </c>
      <c r="B909" t="s">
        <v>19</v>
      </c>
      <c r="C909" s="70">
        <v>8726424.7200000007</v>
      </c>
      <c r="D909" s="70">
        <v>2805924.35</v>
      </c>
      <c r="E909" s="71">
        <v>44892</v>
      </c>
      <c r="F909" t="s">
        <v>16592</v>
      </c>
      <c r="G909" t="s">
        <v>15843</v>
      </c>
      <c r="H909" t="s">
        <v>16591</v>
      </c>
      <c r="I909" t="s">
        <v>16590</v>
      </c>
      <c r="J909" s="40">
        <v>0</v>
      </c>
      <c r="K909" s="40">
        <v>179.66</v>
      </c>
    </row>
    <row r="910" spans="1:11" x14ac:dyDescent="0.35">
      <c r="A910">
        <v>11001</v>
      </c>
      <c r="B910" t="s">
        <v>19</v>
      </c>
      <c r="C910" s="70">
        <v>8726424.7200000007</v>
      </c>
      <c r="D910" s="70">
        <v>2805924.35</v>
      </c>
      <c r="E910" s="71">
        <v>44892</v>
      </c>
      <c r="F910" t="s">
        <v>16656</v>
      </c>
      <c r="G910" t="s">
        <v>15843</v>
      </c>
      <c r="H910" t="s">
        <v>16655</v>
      </c>
      <c r="I910" t="s">
        <v>16654</v>
      </c>
      <c r="J910" s="40">
        <v>0</v>
      </c>
      <c r="K910" s="40">
        <v>222.43</v>
      </c>
    </row>
    <row r="911" spans="1:11" x14ac:dyDescent="0.35">
      <c r="A911">
        <v>11001</v>
      </c>
      <c r="B911" t="s">
        <v>19</v>
      </c>
      <c r="C911" s="70">
        <v>8726424.7200000007</v>
      </c>
      <c r="D911" s="70">
        <v>2805924.35</v>
      </c>
      <c r="E911" s="71">
        <v>44892</v>
      </c>
      <c r="F911" t="s">
        <v>17916</v>
      </c>
      <c r="G911" t="s">
        <v>15843</v>
      </c>
      <c r="H911" t="s">
        <v>17915</v>
      </c>
      <c r="I911" t="s">
        <v>17914</v>
      </c>
      <c r="J911" s="40">
        <v>0</v>
      </c>
      <c r="K911" s="40">
        <v>273.76</v>
      </c>
    </row>
    <row r="912" spans="1:11" x14ac:dyDescent="0.35">
      <c r="A912">
        <v>11001</v>
      </c>
      <c r="B912" t="s">
        <v>19</v>
      </c>
      <c r="C912" s="70">
        <v>8726424.7200000007</v>
      </c>
      <c r="D912" s="70">
        <v>2805924.35</v>
      </c>
      <c r="E912" s="71">
        <v>44892</v>
      </c>
      <c r="F912" t="s">
        <v>16534</v>
      </c>
      <c r="G912" t="s">
        <v>15843</v>
      </c>
      <c r="H912" t="s">
        <v>16533</v>
      </c>
      <c r="I912" t="s">
        <v>16532</v>
      </c>
      <c r="J912" s="40">
        <v>0</v>
      </c>
      <c r="K912" s="40">
        <v>1462.71</v>
      </c>
    </row>
    <row r="913" spans="1:11" x14ac:dyDescent="0.35">
      <c r="A913">
        <v>11001</v>
      </c>
      <c r="B913" t="s">
        <v>19</v>
      </c>
      <c r="C913" s="70">
        <v>8726424.7200000007</v>
      </c>
      <c r="D913" s="70">
        <v>2805924.35</v>
      </c>
      <c r="E913" s="71">
        <v>44892</v>
      </c>
      <c r="F913" t="s">
        <v>16973</v>
      </c>
      <c r="G913" t="s">
        <v>15843</v>
      </c>
      <c r="H913" t="s">
        <v>16972</v>
      </c>
      <c r="I913" t="s">
        <v>16971</v>
      </c>
      <c r="J913" s="40">
        <v>0</v>
      </c>
      <c r="K913" s="40">
        <v>58.5</v>
      </c>
    </row>
    <row r="914" spans="1:11" x14ac:dyDescent="0.35">
      <c r="A914">
        <v>11001</v>
      </c>
      <c r="B914" t="s">
        <v>19</v>
      </c>
      <c r="C914" s="70">
        <v>8726424.7200000007</v>
      </c>
      <c r="D914" s="70">
        <v>2805924.35</v>
      </c>
      <c r="E914" s="71">
        <v>44893</v>
      </c>
      <c r="F914" t="s">
        <v>18740</v>
      </c>
      <c r="G914" t="s">
        <v>15843</v>
      </c>
      <c r="H914" t="s">
        <v>18739</v>
      </c>
      <c r="I914" t="s">
        <v>18736</v>
      </c>
      <c r="J914" s="40">
        <v>0</v>
      </c>
      <c r="K914" s="40">
        <v>6298.79</v>
      </c>
    </row>
    <row r="915" spans="1:11" x14ac:dyDescent="0.35">
      <c r="A915">
        <v>11001</v>
      </c>
      <c r="B915" t="s">
        <v>19</v>
      </c>
      <c r="C915" s="70">
        <v>8726424.7200000007</v>
      </c>
      <c r="D915" s="70">
        <v>2805924.35</v>
      </c>
      <c r="E915" s="71">
        <v>44893</v>
      </c>
      <c r="F915" t="s">
        <v>19436</v>
      </c>
      <c r="G915" t="s">
        <v>1907</v>
      </c>
      <c r="H915" t="s">
        <v>19345</v>
      </c>
      <c r="J915" s="40">
        <v>0</v>
      </c>
      <c r="K915" s="40">
        <v>30.54</v>
      </c>
    </row>
    <row r="916" spans="1:11" x14ac:dyDescent="0.35">
      <c r="A916">
        <v>11001</v>
      </c>
      <c r="B916" t="s">
        <v>19</v>
      </c>
      <c r="C916" s="70">
        <v>8726424.7200000007</v>
      </c>
      <c r="D916" s="70">
        <v>2805924.35</v>
      </c>
      <c r="E916" s="71">
        <v>44893</v>
      </c>
      <c r="F916" t="s">
        <v>19769</v>
      </c>
      <c r="G916" t="s">
        <v>1912</v>
      </c>
      <c r="H916" t="s">
        <v>19766</v>
      </c>
      <c r="I916" t="s">
        <v>19766</v>
      </c>
      <c r="J916" s="40">
        <v>0</v>
      </c>
      <c r="K916" s="40">
        <v>80.38</v>
      </c>
    </row>
    <row r="917" spans="1:11" x14ac:dyDescent="0.35">
      <c r="A917">
        <v>11001</v>
      </c>
      <c r="B917" t="s">
        <v>19</v>
      </c>
      <c r="C917" s="70">
        <v>8726424.7200000007</v>
      </c>
      <c r="D917" s="70">
        <v>2805924.35</v>
      </c>
      <c r="E917" s="71">
        <v>44893</v>
      </c>
      <c r="F917" t="s">
        <v>19768</v>
      </c>
      <c r="G917" t="s">
        <v>1912</v>
      </c>
      <c r="H917" t="s">
        <v>19766</v>
      </c>
      <c r="I917" t="s">
        <v>19766</v>
      </c>
      <c r="J917" s="40">
        <v>0</v>
      </c>
      <c r="K917" s="40">
        <v>80.38</v>
      </c>
    </row>
    <row r="918" spans="1:11" x14ac:dyDescent="0.35">
      <c r="A918">
        <v>11001</v>
      </c>
      <c r="B918" t="s">
        <v>19</v>
      </c>
      <c r="C918" s="70">
        <v>8726424.7200000007</v>
      </c>
      <c r="D918" s="70">
        <v>2805924.35</v>
      </c>
      <c r="E918" s="71">
        <v>44893</v>
      </c>
      <c r="F918" t="s">
        <v>19767</v>
      </c>
      <c r="G918" t="s">
        <v>1912</v>
      </c>
      <c r="H918" t="s">
        <v>19766</v>
      </c>
      <c r="I918" t="s">
        <v>19766</v>
      </c>
      <c r="J918" s="40">
        <v>0</v>
      </c>
      <c r="K918" s="40">
        <v>-80.38</v>
      </c>
    </row>
    <row r="919" spans="1:11" x14ac:dyDescent="0.35">
      <c r="A919">
        <v>11001</v>
      </c>
      <c r="B919" t="s">
        <v>19</v>
      </c>
      <c r="C919" s="70">
        <v>8726424.7200000007</v>
      </c>
      <c r="D919" s="70">
        <v>2805924.35</v>
      </c>
      <c r="E919" s="71">
        <v>44894</v>
      </c>
      <c r="F919" t="s">
        <v>19134</v>
      </c>
      <c r="G919" t="s">
        <v>7116</v>
      </c>
      <c r="H919" t="s">
        <v>19133</v>
      </c>
      <c r="J919" s="40">
        <v>23175.69</v>
      </c>
      <c r="K919" s="40">
        <v>0</v>
      </c>
    </row>
    <row r="920" spans="1:11" x14ac:dyDescent="0.35">
      <c r="A920">
        <v>11001</v>
      </c>
      <c r="B920" t="s">
        <v>19</v>
      </c>
      <c r="C920" s="70">
        <v>8726424.7200000007</v>
      </c>
      <c r="D920" s="70">
        <v>2805924.35</v>
      </c>
      <c r="E920" s="71">
        <v>44895</v>
      </c>
      <c r="F920" t="s">
        <v>15734</v>
      </c>
      <c r="G920" t="s">
        <v>1907</v>
      </c>
      <c r="H920" t="s">
        <v>1934</v>
      </c>
      <c r="J920" s="40">
        <v>56044.46</v>
      </c>
      <c r="K920" s="40">
        <v>0</v>
      </c>
    </row>
    <row r="921" spans="1:11" x14ac:dyDescent="0.35">
      <c r="A921">
        <v>11001</v>
      </c>
      <c r="B921" t="s">
        <v>19</v>
      </c>
      <c r="C921" s="70">
        <v>8726424.7200000007</v>
      </c>
      <c r="D921" s="70">
        <v>2805924.35</v>
      </c>
      <c r="E921" s="71">
        <v>44895</v>
      </c>
      <c r="F921" t="s">
        <v>4123</v>
      </c>
      <c r="G921" t="s">
        <v>2247</v>
      </c>
      <c r="H921" t="s">
        <v>1916</v>
      </c>
      <c r="I921" t="s">
        <v>1916</v>
      </c>
      <c r="J921" s="40">
        <v>45845.23</v>
      </c>
      <c r="K921" s="40">
        <v>0</v>
      </c>
    </row>
    <row r="922" spans="1:11" x14ac:dyDescent="0.35">
      <c r="A922">
        <v>11001</v>
      </c>
      <c r="B922" t="s">
        <v>19</v>
      </c>
      <c r="C922" s="70">
        <v>8726424.7200000007</v>
      </c>
      <c r="D922" s="70">
        <v>2805924.35</v>
      </c>
      <c r="E922" s="71">
        <v>44896</v>
      </c>
      <c r="F922" t="s">
        <v>18773</v>
      </c>
      <c r="G922" t="s">
        <v>15843</v>
      </c>
      <c r="H922" t="s">
        <v>18772</v>
      </c>
      <c r="I922" t="s">
        <v>18771</v>
      </c>
      <c r="J922" s="40">
        <v>0</v>
      </c>
      <c r="K922" s="40">
        <v>6282.65</v>
      </c>
    </row>
    <row r="923" spans="1:11" x14ac:dyDescent="0.35">
      <c r="A923">
        <v>11001</v>
      </c>
      <c r="B923" t="s">
        <v>19</v>
      </c>
      <c r="C923" s="70">
        <v>8726424.7200000007</v>
      </c>
      <c r="D923" s="70">
        <v>2805924.35</v>
      </c>
      <c r="E923" s="71">
        <v>44896</v>
      </c>
      <c r="F923" t="s">
        <v>18589</v>
      </c>
      <c r="G923" t="s">
        <v>15843</v>
      </c>
      <c r="H923" t="s">
        <v>18588</v>
      </c>
      <c r="I923" t="s">
        <v>18587</v>
      </c>
      <c r="J923" s="40">
        <v>0</v>
      </c>
      <c r="K923" s="40">
        <v>2257.06</v>
      </c>
    </row>
    <row r="924" spans="1:11" x14ac:dyDescent="0.35">
      <c r="A924">
        <v>11001</v>
      </c>
      <c r="B924" t="s">
        <v>19</v>
      </c>
      <c r="C924" s="70">
        <v>8726424.7200000007</v>
      </c>
      <c r="D924" s="70">
        <v>2805924.35</v>
      </c>
      <c r="E924" s="71">
        <v>44896</v>
      </c>
      <c r="F924" t="s">
        <v>19491</v>
      </c>
      <c r="G924" t="s">
        <v>1907</v>
      </c>
      <c r="H924" t="s">
        <v>19458</v>
      </c>
      <c r="J924" s="40">
        <v>41.01</v>
      </c>
      <c r="K924" s="40">
        <v>0</v>
      </c>
    </row>
    <row r="925" spans="1:11" x14ac:dyDescent="0.35">
      <c r="A925">
        <v>11001</v>
      </c>
      <c r="B925" t="s">
        <v>19</v>
      </c>
      <c r="C925" s="70">
        <v>8726424.7200000007</v>
      </c>
      <c r="D925" s="70">
        <v>2805924.35</v>
      </c>
      <c r="E925" s="71">
        <v>44896</v>
      </c>
      <c r="F925" t="s">
        <v>19562</v>
      </c>
      <c r="G925" t="s">
        <v>1907</v>
      </c>
      <c r="H925" t="s">
        <v>19561</v>
      </c>
      <c r="J925" s="40">
        <v>0</v>
      </c>
      <c r="K925" s="40">
        <v>638159.87</v>
      </c>
    </row>
    <row r="926" spans="1:11" x14ac:dyDescent="0.35">
      <c r="A926">
        <v>11001</v>
      </c>
      <c r="B926" t="s">
        <v>19</v>
      </c>
      <c r="C926" s="70">
        <v>8726424.7200000007</v>
      </c>
      <c r="D926" s="70">
        <v>2805924.35</v>
      </c>
      <c r="E926" s="71">
        <v>44897</v>
      </c>
      <c r="F926" t="s">
        <v>19548</v>
      </c>
      <c r="G926" t="s">
        <v>1907</v>
      </c>
      <c r="H926" t="s">
        <v>19506</v>
      </c>
      <c r="J926" s="40">
        <v>0</v>
      </c>
      <c r="K926" s="40">
        <v>378.94</v>
      </c>
    </row>
    <row r="927" spans="1:11" x14ac:dyDescent="0.35">
      <c r="A927">
        <v>11001</v>
      </c>
      <c r="B927" t="s">
        <v>19</v>
      </c>
      <c r="C927" s="70">
        <v>8726424.7200000007</v>
      </c>
      <c r="D927" s="70">
        <v>2805924.35</v>
      </c>
      <c r="E927" s="71">
        <v>44897</v>
      </c>
      <c r="F927" t="s">
        <v>19490</v>
      </c>
      <c r="G927" t="s">
        <v>1907</v>
      </c>
      <c r="H927" t="s">
        <v>19458</v>
      </c>
      <c r="J927" s="40">
        <v>0</v>
      </c>
      <c r="K927" s="40">
        <v>11309.25</v>
      </c>
    </row>
    <row r="928" spans="1:11" x14ac:dyDescent="0.35">
      <c r="A928">
        <v>11001</v>
      </c>
      <c r="B928" t="s">
        <v>19</v>
      </c>
      <c r="C928" s="70">
        <v>8726424.7200000007</v>
      </c>
      <c r="D928" s="70">
        <v>2805924.35</v>
      </c>
      <c r="E928" s="71">
        <v>44897</v>
      </c>
      <c r="F928" t="s">
        <v>19536</v>
      </c>
      <c r="G928" t="s">
        <v>1907</v>
      </c>
      <c r="H928" t="s">
        <v>19521</v>
      </c>
      <c r="J928" s="40">
        <v>0</v>
      </c>
      <c r="K928" s="40">
        <v>270.79000000000002</v>
      </c>
    </row>
    <row r="929" spans="1:11" x14ac:dyDescent="0.35">
      <c r="A929">
        <v>11001</v>
      </c>
      <c r="B929" t="s">
        <v>19</v>
      </c>
      <c r="C929" s="70">
        <v>8726424.7200000007</v>
      </c>
      <c r="D929" s="70">
        <v>2805924.35</v>
      </c>
      <c r="E929" s="71">
        <v>44897</v>
      </c>
      <c r="F929" t="s">
        <v>19435</v>
      </c>
      <c r="G929" t="s">
        <v>1907</v>
      </c>
      <c r="H929" t="s">
        <v>1932</v>
      </c>
      <c r="J929" s="40">
        <v>0</v>
      </c>
      <c r="K929" s="40">
        <v>2101.39</v>
      </c>
    </row>
    <row r="930" spans="1:11" x14ac:dyDescent="0.35">
      <c r="A930">
        <v>11001</v>
      </c>
      <c r="B930" t="s">
        <v>19</v>
      </c>
      <c r="C930" s="70">
        <v>8726424.7200000007</v>
      </c>
      <c r="D930" s="70">
        <v>2805924.35</v>
      </c>
      <c r="E930" s="71">
        <v>44897</v>
      </c>
      <c r="F930" t="s">
        <v>19234</v>
      </c>
      <c r="G930" t="s">
        <v>1907</v>
      </c>
      <c r="H930" t="s">
        <v>19206</v>
      </c>
      <c r="J930" s="40">
        <v>0</v>
      </c>
      <c r="K930" s="40">
        <v>5367.35</v>
      </c>
    </row>
    <row r="931" spans="1:11" x14ac:dyDescent="0.35">
      <c r="A931">
        <v>11001</v>
      </c>
      <c r="B931" t="s">
        <v>19</v>
      </c>
      <c r="C931" s="70">
        <v>8726424.7200000007</v>
      </c>
      <c r="D931" s="70">
        <v>2805924.35</v>
      </c>
      <c r="E931" s="71">
        <v>44897</v>
      </c>
      <c r="F931" t="s">
        <v>19195</v>
      </c>
      <c r="G931" t="s">
        <v>1907</v>
      </c>
      <c r="H931" t="s">
        <v>19194</v>
      </c>
      <c r="J931" s="40">
        <v>0</v>
      </c>
      <c r="K931" s="40">
        <v>2915.57</v>
      </c>
    </row>
    <row r="932" spans="1:11" x14ac:dyDescent="0.35">
      <c r="A932">
        <v>11001</v>
      </c>
      <c r="B932" t="s">
        <v>19</v>
      </c>
      <c r="C932" s="70">
        <v>8726424.7200000007</v>
      </c>
      <c r="D932" s="70">
        <v>2805924.35</v>
      </c>
      <c r="E932" s="71">
        <v>44899</v>
      </c>
      <c r="F932" t="s">
        <v>16869</v>
      </c>
      <c r="G932" t="s">
        <v>15843</v>
      </c>
      <c r="H932" t="s">
        <v>16868</v>
      </c>
      <c r="I932" t="s">
        <v>16867</v>
      </c>
      <c r="J932" s="40">
        <v>0</v>
      </c>
      <c r="K932" s="40">
        <v>1523.53</v>
      </c>
    </row>
    <row r="933" spans="1:11" x14ac:dyDescent="0.35">
      <c r="A933">
        <v>11001</v>
      </c>
      <c r="B933" t="s">
        <v>19</v>
      </c>
      <c r="C933" s="70">
        <v>8726424.7200000007</v>
      </c>
      <c r="D933" s="70">
        <v>2805924.35</v>
      </c>
      <c r="E933" s="71">
        <v>44900</v>
      </c>
      <c r="F933" t="s">
        <v>19032</v>
      </c>
      <c r="G933" t="s">
        <v>15843</v>
      </c>
      <c r="H933" t="s">
        <v>19031</v>
      </c>
      <c r="I933" t="s">
        <v>19030</v>
      </c>
      <c r="J933" s="40">
        <v>0</v>
      </c>
      <c r="K933" s="40">
        <v>5811.58</v>
      </c>
    </row>
    <row r="934" spans="1:11" x14ac:dyDescent="0.35">
      <c r="A934">
        <v>11001</v>
      </c>
      <c r="B934" t="s">
        <v>19</v>
      </c>
      <c r="C934" s="70">
        <v>8726424.7200000007</v>
      </c>
      <c r="D934" s="70">
        <v>2805924.35</v>
      </c>
      <c r="E934" s="71">
        <v>44900</v>
      </c>
      <c r="F934" t="s">
        <v>15408</v>
      </c>
      <c r="G934" t="s">
        <v>1907</v>
      </c>
      <c r="H934" t="s">
        <v>15407</v>
      </c>
      <c r="I934" t="s">
        <v>15407</v>
      </c>
      <c r="J934" s="40">
        <v>7864.78</v>
      </c>
      <c r="K934" s="40">
        <v>0</v>
      </c>
    </row>
    <row r="935" spans="1:11" x14ac:dyDescent="0.35">
      <c r="A935">
        <v>11001</v>
      </c>
      <c r="B935" t="s">
        <v>19</v>
      </c>
      <c r="C935" s="70">
        <v>8726424.7200000007</v>
      </c>
      <c r="D935" s="70">
        <v>2805924.35</v>
      </c>
      <c r="E935" s="71">
        <v>44900</v>
      </c>
      <c r="F935" t="s">
        <v>19992</v>
      </c>
      <c r="G935" t="s">
        <v>1907</v>
      </c>
      <c r="H935" t="s">
        <v>15407</v>
      </c>
      <c r="J935" s="40">
        <v>1476668.64</v>
      </c>
      <c r="K935" s="40">
        <v>0</v>
      </c>
    </row>
    <row r="936" spans="1:11" x14ac:dyDescent="0.35">
      <c r="A936">
        <v>11001</v>
      </c>
      <c r="B936" t="s">
        <v>19</v>
      </c>
      <c r="C936" s="70">
        <v>8726424.7200000007</v>
      </c>
      <c r="D936" s="70">
        <v>2805924.35</v>
      </c>
      <c r="E936" s="71">
        <v>44901</v>
      </c>
      <c r="F936" t="s">
        <v>15692</v>
      </c>
      <c r="G936" t="s">
        <v>1907</v>
      </c>
      <c r="H936" t="s">
        <v>15691</v>
      </c>
      <c r="J936" s="40">
        <v>0</v>
      </c>
      <c r="K936" s="40">
        <v>230575.09</v>
      </c>
    </row>
    <row r="937" spans="1:11" x14ac:dyDescent="0.35">
      <c r="A937">
        <v>11001</v>
      </c>
      <c r="B937" t="s">
        <v>19</v>
      </c>
      <c r="C937" s="70">
        <v>8726424.7200000007</v>
      </c>
      <c r="D937" s="70">
        <v>2805924.35</v>
      </c>
      <c r="E937" s="71">
        <v>44901</v>
      </c>
      <c r="F937" t="s">
        <v>19991</v>
      </c>
      <c r="G937" t="s">
        <v>1907</v>
      </c>
      <c r="H937" t="s">
        <v>19990</v>
      </c>
      <c r="J937" s="40">
        <v>0</v>
      </c>
      <c r="K937" s="40">
        <v>2934272.3</v>
      </c>
    </row>
    <row r="938" spans="1:11" x14ac:dyDescent="0.35">
      <c r="A938">
        <v>11001</v>
      </c>
      <c r="B938" t="s">
        <v>19</v>
      </c>
      <c r="C938" s="70">
        <v>8726424.7200000007</v>
      </c>
      <c r="D938" s="70">
        <v>2805924.35</v>
      </c>
      <c r="E938" s="71">
        <v>44903</v>
      </c>
      <c r="F938" t="s">
        <v>16356</v>
      </c>
      <c r="G938" t="s">
        <v>15843</v>
      </c>
      <c r="H938" t="s">
        <v>16355</v>
      </c>
      <c r="I938" t="s">
        <v>16354</v>
      </c>
      <c r="J938" s="40">
        <v>0</v>
      </c>
      <c r="K938" s="40">
        <v>18428.95</v>
      </c>
    </row>
    <row r="939" spans="1:11" x14ac:dyDescent="0.35">
      <c r="A939">
        <v>11001</v>
      </c>
      <c r="B939" t="s">
        <v>19</v>
      </c>
      <c r="C939" s="70">
        <v>8726424.7200000007</v>
      </c>
      <c r="D939" s="70">
        <v>2805924.35</v>
      </c>
      <c r="E939" s="71">
        <v>44903</v>
      </c>
      <c r="F939" t="s">
        <v>18728</v>
      </c>
      <c r="G939" t="s">
        <v>15843</v>
      </c>
      <c r="H939" t="s">
        <v>18727</v>
      </c>
      <c r="I939" t="s">
        <v>18726</v>
      </c>
      <c r="J939" s="40">
        <v>0</v>
      </c>
      <c r="K939" s="40">
        <v>12340.6</v>
      </c>
    </row>
    <row r="940" spans="1:11" x14ac:dyDescent="0.35">
      <c r="A940">
        <v>11001</v>
      </c>
      <c r="B940" t="s">
        <v>19</v>
      </c>
      <c r="C940" s="70">
        <v>8726424.7200000007</v>
      </c>
      <c r="D940" s="70">
        <v>2805924.35</v>
      </c>
      <c r="E940" s="71">
        <v>44903</v>
      </c>
      <c r="F940" t="s">
        <v>16488</v>
      </c>
      <c r="G940" t="s">
        <v>15843</v>
      </c>
      <c r="H940" t="s">
        <v>16487</v>
      </c>
      <c r="I940" t="s">
        <v>16486</v>
      </c>
      <c r="J940" s="40">
        <v>0</v>
      </c>
      <c r="K940" s="40">
        <v>1006.39</v>
      </c>
    </row>
    <row r="941" spans="1:11" x14ac:dyDescent="0.35">
      <c r="A941">
        <v>11001</v>
      </c>
      <c r="B941" t="s">
        <v>19</v>
      </c>
      <c r="C941" s="70">
        <v>8726424.7200000007</v>
      </c>
      <c r="D941" s="70">
        <v>2805924.35</v>
      </c>
      <c r="E941" s="71">
        <v>44904</v>
      </c>
      <c r="F941" t="s">
        <v>16403</v>
      </c>
      <c r="G941" t="s">
        <v>15843</v>
      </c>
      <c r="H941" t="s">
        <v>16402</v>
      </c>
      <c r="I941" t="s">
        <v>16401</v>
      </c>
      <c r="J941" s="40">
        <v>0</v>
      </c>
      <c r="K941" s="40">
        <v>70182.89</v>
      </c>
    </row>
    <row r="942" spans="1:11" x14ac:dyDescent="0.35">
      <c r="A942">
        <v>11001</v>
      </c>
      <c r="B942" t="s">
        <v>19</v>
      </c>
      <c r="C942" s="70">
        <v>8726424.7200000007</v>
      </c>
      <c r="D942" s="70">
        <v>2805924.35</v>
      </c>
      <c r="E942" s="71">
        <v>44904</v>
      </c>
      <c r="F942" t="s">
        <v>18480</v>
      </c>
      <c r="G942" t="s">
        <v>15843</v>
      </c>
      <c r="H942" t="s">
        <v>18479</v>
      </c>
      <c r="I942" t="s">
        <v>3605</v>
      </c>
      <c r="J942" s="40">
        <v>0</v>
      </c>
      <c r="K942" s="40">
        <v>32459.31</v>
      </c>
    </row>
    <row r="943" spans="1:11" x14ac:dyDescent="0.35">
      <c r="A943">
        <v>11001</v>
      </c>
      <c r="B943" t="s">
        <v>19</v>
      </c>
      <c r="C943" s="70">
        <v>8726424.7200000007</v>
      </c>
      <c r="D943" s="70">
        <v>2805924.35</v>
      </c>
      <c r="E943" s="71">
        <v>44904</v>
      </c>
      <c r="F943" t="s">
        <v>18478</v>
      </c>
      <c r="G943" t="s">
        <v>15843</v>
      </c>
      <c r="H943" t="s">
        <v>18477</v>
      </c>
      <c r="I943" t="s">
        <v>3605</v>
      </c>
      <c r="J943" s="40">
        <v>0</v>
      </c>
      <c r="K943" s="40">
        <v>-32459.31</v>
      </c>
    </row>
    <row r="944" spans="1:11" x14ac:dyDescent="0.35">
      <c r="A944">
        <v>11001</v>
      </c>
      <c r="B944" t="s">
        <v>19</v>
      </c>
      <c r="C944" s="70">
        <v>8726424.7200000007</v>
      </c>
      <c r="D944" s="70">
        <v>2805924.35</v>
      </c>
      <c r="E944" s="71">
        <v>44909</v>
      </c>
      <c r="F944" t="s">
        <v>19434</v>
      </c>
      <c r="G944" t="s">
        <v>1907</v>
      </c>
      <c r="H944" t="s">
        <v>1932</v>
      </c>
      <c r="J944" s="40">
        <v>0</v>
      </c>
      <c r="K944" s="40">
        <v>7.95</v>
      </c>
    </row>
    <row r="945" spans="1:11" x14ac:dyDescent="0.35">
      <c r="A945">
        <v>11001</v>
      </c>
      <c r="B945" t="s">
        <v>19</v>
      </c>
      <c r="C945" s="70">
        <v>8726424.7200000007</v>
      </c>
      <c r="D945" s="70">
        <v>2805924.35</v>
      </c>
      <c r="E945" s="71">
        <v>44909</v>
      </c>
      <c r="F945" t="s">
        <v>19715</v>
      </c>
      <c r="G945" t="s">
        <v>1907</v>
      </c>
      <c r="H945" t="s">
        <v>19714</v>
      </c>
      <c r="J945" s="40">
        <v>0</v>
      </c>
      <c r="K945" s="40">
        <v>6542.52</v>
      </c>
    </row>
    <row r="946" spans="1:11" x14ac:dyDescent="0.35">
      <c r="A946">
        <v>11001</v>
      </c>
      <c r="B946" t="s">
        <v>19</v>
      </c>
      <c r="C946" s="70">
        <v>8726424.7200000007</v>
      </c>
      <c r="D946" s="70">
        <v>2805924.35</v>
      </c>
      <c r="E946" s="71">
        <v>44909</v>
      </c>
      <c r="F946" t="s">
        <v>19713</v>
      </c>
      <c r="G946" t="s">
        <v>1907</v>
      </c>
      <c r="H946" t="s">
        <v>19712</v>
      </c>
      <c r="J946" s="40">
        <v>0</v>
      </c>
      <c r="K946" s="40">
        <v>68.040000000000006</v>
      </c>
    </row>
    <row r="947" spans="1:11" x14ac:dyDescent="0.35">
      <c r="A947">
        <v>11001</v>
      </c>
      <c r="B947" t="s">
        <v>19</v>
      </c>
      <c r="C947" s="70">
        <v>8726424.7200000007</v>
      </c>
      <c r="D947" s="70">
        <v>2805924.35</v>
      </c>
      <c r="E947" s="71">
        <v>44909</v>
      </c>
      <c r="F947" t="s">
        <v>19711</v>
      </c>
      <c r="G947" t="s">
        <v>1907</v>
      </c>
      <c r="H947" t="s">
        <v>19710</v>
      </c>
      <c r="J947" s="40">
        <v>0</v>
      </c>
      <c r="K947" s="40">
        <v>159388.26999999999</v>
      </c>
    </row>
    <row r="948" spans="1:11" x14ac:dyDescent="0.35">
      <c r="A948">
        <v>11001</v>
      </c>
      <c r="B948" t="s">
        <v>19</v>
      </c>
      <c r="C948" s="70">
        <v>8726424.7200000007</v>
      </c>
      <c r="D948" s="70">
        <v>2805924.35</v>
      </c>
      <c r="E948" s="71">
        <v>44909</v>
      </c>
      <c r="F948" t="s">
        <v>19686</v>
      </c>
      <c r="G948" t="s">
        <v>1907</v>
      </c>
      <c r="H948" t="s">
        <v>19685</v>
      </c>
      <c r="J948" s="40">
        <v>0</v>
      </c>
      <c r="K948" s="40">
        <v>332857.77</v>
      </c>
    </row>
    <row r="949" spans="1:11" x14ac:dyDescent="0.35">
      <c r="A949">
        <v>11001</v>
      </c>
      <c r="B949" t="s">
        <v>19</v>
      </c>
      <c r="C949" s="70">
        <v>8726424.7200000007</v>
      </c>
      <c r="D949" s="70">
        <v>2805924.35</v>
      </c>
      <c r="E949" s="71">
        <v>44910</v>
      </c>
      <c r="F949" t="s">
        <v>2366</v>
      </c>
      <c r="G949" t="s">
        <v>1907</v>
      </c>
      <c r="H949" t="s">
        <v>2365</v>
      </c>
      <c r="J949" s="40">
        <v>52.55</v>
      </c>
      <c r="K949" s="40">
        <v>0</v>
      </c>
    </row>
    <row r="950" spans="1:11" x14ac:dyDescent="0.35">
      <c r="A950">
        <v>11001</v>
      </c>
      <c r="B950" t="s">
        <v>19</v>
      </c>
      <c r="C950" s="70">
        <v>8726424.7200000007</v>
      </c>
      <c r="D950" s="70">
        <v>2805924.35</v>
      </c>
      <c r="E950" s="71">
        <v>44910</v>
      </c>
      <c r="F950" t="s">
        <v>19943</v>
      </c>
      <c r="G950" t="s">
        <v>1912</v>
      </c>
      <c r="H950" t="s">
        <v>19942</v>
      </c>
      <c r="I950" t="s">
        <v>19942</v>
      </c>
      <c r="J950" s="40">
        <v>1000000</v>
      </c>
      <c r="K950" s="40">
        <v>0</v>
      </c>
    </row>
    <row r="951" spans="1:11" x14ac:dyDescent="0.35">
      <c r="A951">
        <v>11001</v>
      </c>
      <c r="B951" t="s">
        <v>19</v>
      </c>
      <c r="C951" s="70">
        <v>8726424.7200000007</v>
      </c>
      <c r="D951" s="70">
        <v>2805924.35</v>
      </c>
      <c r="E951" s="71">
        <v>44914</v>
      </c>
      <c r="F951" t="s">
        <v>19941</v>
      </c>
      <c r="G951" t="s">
        <v>1912</v>
      </c>
      <c r="H951" t="s">
        <v>19940</v>
      </c>
      <c r="I951" t="s">
        <v>19940</v>
      </c>
      <c r="J951" s="40">
        <v>1000000</v>
      </c>
      <c r="K951" s="40">
        <v>0</v>
      </c>
    </row>
    <row r="952" spans="1:11" x14ac:dyDescent="0.35">
      <c r="A952">
        <v>11001</v>
      </c>
      <c r="B952" t="s">
        <v>19</v>
      </c>
      <c r="C952" s="70">
        <v>8726424.7200000007</v>
      </c>
      <c r="D952" s="70">
        <v>2805924.35</v>
      </c>
      <c r="E952" s="71">
        <v>44915</v>
      </c>
      <c r="F952" t="s">
        <v>18593</v>
      </c>
      <c r="G952" t="s">
        <v>15843</v>
      </c>
      <c r="H952" t="s">
        <v>18592</v>
      </c>
      <c r="I952" t="s">
        <v>18591</v>
      </c>
      <c r="J952" s="40">
        <v>0</v>
      </c>
      <c r="K952" s="40">
        <v>1564.1</v>
      </c>
    </row>
    <row r="953" spans="1:11" x14ac:dyDescent="0.35">
      <c r="A953">
        <v>11001</v>
      </c>
      <c r="B953" t="s">
        <v>19</v>
      </c>
      <c r="C953" s="70">
        <v>8726424.7200000007</v>
      </c>
      <c r="D953" s="70">
        <v>2805924.35</v>
      </c>
      <c r="E953" s="71">
        <v>44915</v>
      </c>
      <c r="F953" t="s">
        <v>18287</v>
      </c>
      <c r="G953" t="s">
        <v>15843</v>
      </c>
      <c r="H953" t="s">
        <v>18286</v>
      </c>
      <c r="I953" t="s">
        <v>18285</v>
      </c>
      <c r="J953" s="40">
        <v>0</v>
      </c>
      <c r="K953" s="40">
        <v>3372.73</v>
      </c>
    </row>
    <row r="954" spans="1:11" x14ac:dyDescent="0.35">
      <c r="A954">
        <v>11001</v>
      </c>
      <c r="B954" t="s">
        <v>19</v>
      </c>
      <c r="C954" s="70">
        <v>8726424.7200000007</v>
      </c>
      <c r="D954" s="70">
        <v>2805924.35</v>
      </c>
      <c r="E954" s="71">
        <v>44915</v>
      </c>
      <c r="F954" t="s">
        <v>16866</v>
      </c>
      <c r="G954" t="s">
        <v>15843</v>
      </c>
      <c r="H954" t="s">
        <v>16865</v>
      </c>
      <c r="I954" t="s">
        <v>16864</v>
      </c>
      <c r="J954" s="40">
        <v>0</v>
      </c>
      <c r="K954" s="40">
        <v>1618.91</v>
      </c>
    </row>
    <row r="955" spans="1:11" x14ac:dyDescent="0.35">
      <c r="A955">
        <v>11001</v>
      </c>
      <c r="B955" t="s">
        <v>19</v>
      </c>
      <c r="C955" s="70">
        <v>8726424.7200000007</v>
      </c>
      <c r="D955" s="70">
        <v>2805924.35</v>
      </c>
      <c r="E955" s="71">
        <v>44915</v>
      </c>
      <c r="F955" t="s">
        <v>18073</v>
      </c>
      <c r="G955" t="s">
        <v>15843</v>
      </c>
      <c r="H955" t="s">
        <v>18072</v>
      </c>
      <c r="I955" t="s">
        <v>18071</v>
      </c>
      <c r="J955" s="40">
        <v>0</v>
      </c>
      <c r="K955" s="40">
        <v>369.31</v>
      </c>
    </row>
    <row r="956" spans="1:11" x14ac:dyDescent="0.35">
      <c r="A956">
        <v>11001</v>
      </c>
      <c r="B956" t="s">
        <v>19</v>
      </c>
      <c r="C956" s="70">
        <v>8726424.7200000007</v>
      </c>
      <c r="D956" s="70">
        <v>2805924.35</v>
      </c>
      <c r="E956" s="71">
        <v>44915</v>
      </c>
      <c r="F956" t="s">
        <v>17791</v>
      </c>
      <c r="G956" t="s">
        <v>15843</v>
      </c>
      <c r="H956" t="s">
        <v>17790</v>
      </c>
      <c r="I956" t="s">
        <v>17789</v>
      </c>
      <c r="J956" s="40">
        <v>0</v>
      </c>
      <c r="K956" s="40">
        <v>3372.73</v>
      </c>
    </row>
    <row r="957" spans="1:11" x14ac:dyDescent="0.35">
      <c r="A957">
        <v>11001</v>
      </c>
      <c r="B957" t="s">
        <v>19</v>
      </c>
      <c r="C957" s="70">
        <v>8726424.7200000007</v>
      </c>
      <c r="D957" s="70">
        <v>2805924.35</v>
      </c>
      <c r="E957" s="71">
        <v>44915</v>
      </c>
      <c r="F957" t="s">
        <v>18161</v>
      </c>
      <c r="G957" t="s">
        <v>15843</v>
      </c>
      <c r="H957" t="s">
        <v>18160</v>
      </c>
      <c r="I957" t="s">
        <v>18159</v>
      </c>
      <c r="J957" s="40">
        <v>0</v>
      </c>
      <c r="K957" s="40">
        <v>2158.5500000000002</v>
      </c>
    </row>
    <row r="958" spans="1:11" x14ac:dyDescent="0.35">
      <c r="A958">
        <v>11001</v>
      </c>
      <c r="B958" t="s">
        <v>19</v>
      </c>
      <c r="C958" s="70">
        <v>8726424.7200000007</v>
      </c>
      <c r="D958" s="70">
        <v>2805924.35</v>
      </c>
      <c r="E958" s="71">
        <v>44915</v>
      </c>
      <c r="F958" t="s">
        <v>16368</v>
      </c>
      <c r="G958" t="s">
        <v>15843</v>
      </c>
      <c r="H958" t="s">
        <v>16367</v>
      </c>
      <c r="I958" t="s">
        <v>16366</v>
      </c>
      <c r="J958" s="40">
        <v>0</v>
      </c>
      <c r="K958" s="40">
        <v>648.6</v>
      </c>
    </row>
    <row r="959" spans="1:11" x14ac:dyDescent="0.35">
      <c r="A959">
        <v>11001</v>
      </c>
      <c r="B959" t="s">
        <v>19</v>
      </c>
      <c r="C959" s="70">
        <v>8726424.7200000007</v>
      </c>
      <c r="D959" s="70">
        <v>2805924.35</v>
      </c>
      <c r="E959" s="71">
        <v>44915</v>
      </c>
      <c r="F959" t="s">
        <v>18450</v>
      </c>
      <c r="G959" t="s">
        <v>15843</v>
      </c>
      <c r="H959" t="s">
        <v>18449</v>
      </c>
      <c r="I959" t="s">
        <v>18448</v>
      </c>
      <c r="J959" s="40">
        <v>0</v>
      </c>
      <c r="K959" s="40">
        <v>1496.5</v>
      </c>
    </row>
    <row r="960" spans="1:11" x14ac:dyDescent="0.35">
      <c r="A960">
        <v>11001</v>
      </c>
      <c r="B960" t="s">
        <v>19</v>
      </c>
      <c r="C960" s="70">
        <v>8726424.7200000007</v>
      </c>
      <c r="D960" s="70">
        <v>2805924.35</v>
      </c>
      <c r="E960" s="71">
        <v>44915</v>
      </c>
      <c r="F960" t="s">
        <v>18252</v>
      </c>
      <c r="G960" t="s">
        <v>15843</v>
      </c>
      <c r="H960" t="s">
        <v>18251</v>
      </c>
      <c r="I960" t="s">
        <v>18250</v>
      </c>
      <c r="J960" s="40">
        <v>0</v>
      </c>
      <c r="K960" s="40">
        <v>4153.5200000000004</v>
      </c>
    </row>
    <row r="961" spans="1:11" x14ac:dyDescent="0.35">
      <c r="A961">
        <v>11001</v>
      </c>
      <c r="B961" t="s">
        <v>19</v>
      </c>
      <c r="C961" s="70">
        <v>8726424.7200000007</v>
      </c>
      <c r="D961" s="70">
        <v>2805924.35</v>
      </c>
      <c r="E961" s="71">
        <v>44915</v>
      </c>
      <c r="F961" t="s">
        <v>16970</v>
      </c>
      <c r="G961" t="s">
        <v>15843</v>
      </c>
      <c r="H961" t="s">
        <v>16969</v>
      </c>
      <c r="I961" t="s">
        <v>16968</v>
      </c>
      <c r="J961" s="40">
        <v>0</v>
      </c>
      <c r="K961" s="40">
        <v>74.95</v>
      </c>
    </row>
    <row r="962" spans="1:11" x14ac:dyDescent="0.35">
      <c r="A962">
        <v>11001</v>
      </c>
      <c r="B962" t="s">
        <v>19</v>
      </c>
      <c r="C962" s="70">
        <v>8726424.7200000007</v>
      </c>
      <c r="D962" s="70">
        <v>2805924.35</v>
      </c>
      <c r="E962" s="71">
        <v>44915</v>
      </c>
      <c r="F962" t="s">
        <v>18615</v>
      </c>
      <c r="G962" t="s">
        <v>15843</v>
      </c>
      <c r="H962" t="s">
        <v>18614</v>
      </c>
      <c r="I962" t="s">
        <v>18613</v>
      </c>
      <c r="J962" s="40">
        <v>0</v>
      </c>
      <c r="K962" s="40">
        <v>18718.650000000001</v>
      </c>
    </row>
    <row r="963" spans="1:11" x14ac:dyDescent="0.35">
      <c r="A963">
        <v>11001</v>
      </c>
      <c r="B963" t="s">
        <v>19</v>
      </c>
      <c r="C963" s="70">
        <v>8726424.7200000007</v>
      </c>
      <c r="D963" s="70">
        <v>2805924.35</v>
      </c>
      <c r="E963" s="71">
        <v>44915</v>
      </c>
      <c r="F963" t="s">
        <v>18228</v>
      </c>
      <c r="G963" t="s">
        <v>15843</v>
      </c>
      <c r="H963" t="s">
        <v>18227</v>
      </c>
      <c r="I963" t="s">
        <v>18226</v>
      </c>
      <c r="J963" s="40">
        <v>0</v>
      </c>
      <c r="K963" s="40">
        <v>561.26</v>
      </c>
    </row>
    <row r="964" spans="1:11" x14ac:dyDescent="0.35">
      <c r="A964">
        <v>11001</v>
      </c>
      <c r="B964" t="s">
        <v>19</v>
      </c>
      <c r="C964" s="70">
        <v>8726424.7200000007</v>
      </c>
      <c r="D964" s="70">
        <v>2805924.35</v>
      </c>
      <c r="E964" s="71">
        <v>44915</v>
      </c>
      <c r="F964" t="s">
        <v>17979</v>
      </c>
      <c r="G964" t="s">
        <v>15843</v>
      </c>
      <c r="H964" t="s">
        <v>17978</v>
      </c>
      <c r="I964" t="s">
        <v>17977</v>
      </c>
      <c r="J964" s="40">
        <v>0</v>
      </c>
      <c r="K964" s="40">
        <v>25006.92</v>
      </c>
    </row>
    <row r="965" spans="1:11" x14ac:dyDescent="0.35">
      <c r="A965">
        <v>11001</v>
      </c>
      <c r="B965" t="s">
        <v>19</v>
      </c>
      <c r="C965" s="70">
        <v>8726424.7200000007</v>
      </c>
      <c r="D965" s="70">
        <v>2805924.35</v>
      </c>
      <c r="E965" s="71">
        <v>44915</v>
      </c>
      <c r="F965" t="s">
        <v>18962</v>
      </c>
      <c r="G965" t="s">
        <v>15843</v>
      </c>
      <c r="H965" t="s">
        <v>18961</v>
      </c>
      <c r="I965" t="s">
        <v>18960</v>
      </c>
      <c r="J965" s="40">
        <v>0</v>
      </c>
      <c r="K965" s="40">
        <v>809.46</v>
      </c>
    </row>
    <row r="966" spans="1:11" x14ac:dyDescent="0.35">
      <c r="A966">
        <v>11001</v>
      </c>
      <c r="B966" t="s">
        <v>19</v>
      </c>
      <c r="C966" s="70">
        <v>8726424.7200000007</v>
      </c>
      <c r="D966" s="70">
        <v>2805924.35</v>
      </c>
      <c r="E966" s="71">
        <v>44915</v>
      </c>
      <c r="F966" t="s">
        <v>16437</v>
      </c>
      <c r="G966" t="s">
        <v>15843</v>
      </c>
      <c r="H966" t="s">
        <v>16436</v>
      </c>
      <c r="I966" t="s">
        <v>16435</v>
      </c>
      <c r="J966" s="40">
        <v>0</v>
      </c>
      <c r="K966" s="40">
        <v>345.92</v>
      </c>
    </row>
    <row r="967" spans="1:11" x14ac:dyDescent="0.35">
      <c r="A967">
        <v>11001</v>
      </c>
      <c r="B967" t="s">
        <v>19</v>
      </c>
      <c r="C967" s="70">
        <v>8726424.7200000007</v>
      </c>
      <c r="D967" s="70">
        <v>2805924.35</v>
      </c>
      <c r="E967" s="71">
        <v>44915</v>
      </c>
      <c r="F967" t="s">
        <v>18094</v>
      </c>
      <c r="G967" t="s">
        <v>15843</v>
      </c>
      <c r="H967" t="s">
        <v>18093</v>
      </c>
      <c r="I967" t="s">
        <v>18092</v>
      </c>
      <c r="J967" s="40">
        <v>0</v>
      </c>
      <c r="K967" s="40">
        <v>26280.77</v>
      </c>
    </row>
    <row r="968" spans="1:11" x14ac:dyDescent="0.35">
      <c r="A968">
        <v>11001</v>
      </c>
      <c r="B968" t="s">
        <v>19</v>
      </c>
      <c r="C968" s="70">
        <v>8726424.7200000007</v>
      </c>
      <c r="D968" s="70">
        <v>2805924.35</v>
      </c>
      <c r="E968" s="71">
        <v>44915</v>
      </c>
      <c r="F968" t="s">
        <v>18862</v>
      </c>
      <c r="G968" t="s">
        <v>15843</v>
      </c>
      <c r="H968" t="s">
        <v>18861</v>
      </c>
      <c r="I968" t="s">
        <v>18860</v>
      </c>
      <c r="J968" s="40">
        <v>0</v>
      </c>
      <c r="K968" s="40">
        <v>4741.42</v>
      </c>
    </row>
    <row r="969" spans="1:11" x14ac:dyDescent="0.35">
      <c r="A969">
        <v>11001</v>
      </c>
      <c r="B969" t="s">
        <v>19</v>
      </c>
      <c r="C969" s="70">
        <v>8726424.7200000007</v>
      </c>
      <c r="D969" s="70">
        <v>2805924.35</v>
      </c>
      <c r="E969" s="71">
        <v>44915</v>
      </c>
      <c r="F969" t="s">
        <v>16463</v>
      </c>
      <c r="G969" t="s">
        <v>15843</v>
      </c>
      <c r="H969" t="s">
        <v>16462</v>
      </c>
      <c r="I969" t="s">
        <v>16461</v>
      </c>
      <c r="J969" s="40">
        <v>0</v>
      </c>
      <c r="K969" s="40">
        <v>597.29</v>
      </c>
    </row>
    <row r="970" spans="1:11" x14ac:dyDescent="0.35">
      <c r="A970">
        <v>11001</v>
      </c>
      <c r="B970" t="s">
        <v>19</v>
      </c>
      <c r="C970" s="70">
        <v>8726424.7200000007</v>
      </c>
      <c r="D970" s="70">
        <v>2805924.35</v>
      </c>
      <c r="E970" s="71">
        <v>44915</v>
      </c>
      <c r="F970" t="s">
        <v>18770</v>
      </c>
      <c r="G970" t="s">
        <v>15843</v>
      </c>
      <c r="H970" t="s">
        <v>18769</v>
      </c>
      <c r="I970" t="s">
        <v>18768</v>
      </c>
      <c r="J970" s="40">
        <v>0</v>
      </c>
      <c r="K970" s="40">
        <v>8914.3799999999992</v>
      </c>
    </row>
    <row r="971" spans="1:11" x14ac:dyDescent="0.35">
      <c r="A971">
        <v>11001</v>
      </c>
      <c r="B971" t="s">
        <v>19</v>
      </c>
      <c r="C971" s="70">
        <v>8726424.7200000007</v>
      </c>
      <c r="D971" s="70">
        <v>2805924.35</v>
      </c>
      <c r="E971" s="71">
        <v>44915</v>
      </c>
      <c r="F971" t="s">
        <v>16353</v>
      </c>
      <c r="G971" t="s">
        <v>15843</v>
      </c>
      <c r="H971" t="s">
        <v>16352</v>
      </c>
      <c r="I971" t="s">
        <v>16351</v>
      </c>
      <c r="J971" s="40">
        <v>0</v>
      </c>
      <c r="K971" s="40">
        <v>127.03</v>
      </c>
    </row>
    <row r="972" spans="1:11" x14ac:dyDescent="0.35">
      <c r="A972">
        <v>11001</v>
      </c>
      <c r="B972" t="s">
        <v>19</v>
      </c>
      <c r="C972" s="70">
        <v>8726424.7200000007</v>
      </c>
      <c r="D972" s="70">
        <v>2805924.35</v>
      </c>
      <c r="E972" s="71">
        <v>44915</v>
      </c>
      <c r="F972" t="s">
        <v>16381</v>
      </c>
      <c r="G972" t="s">
        <v>15843</v>
      </c>
      <c r="H972" t="s">
        <v>16380</v>
      </c>
      <c r="I972" t="s">
        <v>16379</v>
      </c>
      <c r="J972" s="40">
        <v>0</v>
      </c>
      <c r="K972" s="40">
        <v>5059.09</v>
      </c>
    </row>
    <row r="973" spans="1:11" x14ac:dyDescent="0.35">
      <c r="A973">
        <v>11001</v>
      </c>
      <c r="B973" t="s">
        <v>19</v>
      </c>
      <c r="C973" s="70">
        <v>8726424.7200000007</v>
      </c>
      <c r="D973" s="70">
        <v>2805924.35</v>
      </c>
      <c r="E973" s="71">
        <v>44915</v>
      </c>
      <c r="F973" t="s">
        <v>16344</v>
      </c>
      <c r="G973" t="s">
        <v>15843</v>
      </c>
      <c r="H973" t="s">
        <v>16343</v>
      </c>
      <c r="I973" t="s">
        <v>16342</v>
      </c>
      <c r="J973" s="40">
        <v>0</v>
      </c>
      <c r="K973" s="40">
        <v>7588.64</v>
      </c>
    </row>
    <row r="974" spans="1:11" x14ac:dyDescent="0.35">
      <c r="A974">
        <v>11001</v>
      </c>
      <c r="B974" t="s">
        <v>19</v>
      </c>
      <c r="C974" s="70">
        <v>8726424.7200000007</v>
      </c>
      <c r="D974" s="70">
        <v>2805924.35</v>
      </c>
      <c r="E974" s="71">
        <v>44915</v>
      </c>
      <c r="F974" t="s">
        <v>17962</v>
      </c>
      <c r="G974" t="s">
        <v>15843</v>
      </c>
      <c r="H974" t="s">
        <v>17961</v>
      </c>
      <c r="I974" t="s">
        <v>17960</v>
      </c>
      <c r="J974" s="40">
        <v>0</v>
      </c>
      <c r="K974" s="40">
        <v>11782.63</v>
      </c>
    </row>
    <row r="975" spans="1:11" x14ac:dyDescent="0.35">
      <c r="A975">
        <v>11001</v>
      </c>
      <c r="B975" t="s">
        <v>19</v>
      </c>
      <c r="C975" s="70">
        <v>8726424.7200000007</v>
      </c>
      <c r="D975" s="70">
        <v>2805924.35</v>
      </c>
      <c r="E975" s="71">
        <v>44915</v>
      </c>
      <c r="F975" t="s">
        <v>16986</v>
      </c>
      <c r="G975" t="s">
        <v>15843</v>
      </c>
      <c r="H975" t="s">
        <v>16985</v>
      </c>
      <c r="I975" t="s">
        <v>16984</v>
      </c>
      <c r="J975" s="40">
        <v>0</v>
      </c>
      <c r="K975" s="40">
        <v>2978.02</v>
      </c>
    </row>
    <row r="976" spans="1:11" x14ac:dyDescent="0.35">
      <c r="A976">
        <v>11001</v>
      </c>
      <c r="B976" t="s">
        <v>19</v>
      </c>
      <c r="C976" s="70">
        <v>8726424.7200000007</v>
      </c>
      <c r="D976" s="70">
        <v>2805924.35</v>
      </c>
      <c r="E976" s="71">
        <v>44915</v>
      </c>
      <c r="F976" t="s">
        <v>16812</v>
      </c>
      <c r="G976" t="s">
        <v>15843</v>
      </c>
      <c r="H976" t="s">
        <v>16811</v>
      </c>
      <c r="I976" t="s">
        <v>16810</v>
      </c>
      <c r="J976" s="40">
        <v>0</v>
      </c>
      <c r="K976" s="40">
        <v>14114.87</v>
      </c>
    </row>
    <row r="977" spans="1:11" x14ac:dyDescent="0.35">
      <c r="A977">
        <v>11001</v>
      </c>
      <c r="B977" t="s">
        <v>19</v>
      </c>
      <c r="C977" s="70">
        <v>8726424.7200000007</v>
      </c>
      <c r="D977" s="70">
        <v>2805924.35</v>
      </c>
      <c r="E977" s="71">
        <v>44915</v>
      </c>
      <c r="F977" t="s">
        <v>17825</v>
      </c>
      <c r="G977" t="s">
        <v>15843</v>
      </c>
      <c r="H977" t="s">
        <v>17824</v>
      </c>
      <c r="I977" t="s">
        <v>17823</v>
      </c>
      <c r="J977" s="40">
        <v>0</v>
      </c>
      <c r="K977" s="40">
        <v>5328.91</v>
      </c>
    </row>
    <row r="978" spans="1:11" x14ac:dyDescent="0.35">
      <c r="A978">
        <v>11001</v>
      </c>
      <c r="B978" t="s">
        <v>19</v>
      </c>
      <c r="C978" s="70">
        <v>8726424.7200000007</v>
      </c>
      <c r="D978" s="70">
        <v>2805924.35</v>
      </c>
      <c r="E978" s="71">
        <v>44915</v>
      </c>
      <c r="F978" t="s">
        <v>17913</v>
      </c>
      <c r="G978" t="s">
        <v>15843</v>
      </c>
      <c r="H978" t="s">
        <v>17912</v>
      </c>
      <c r="I978" t="s">
        <v>17911</v>
      </c>
      <c r="J978" s="40">
        <v>0</v>
      </c>
      <c r="K978" s="40">
        <v>674.55</v>
      </c>
    </row>
    <row r="979" spans="1:11" x14ac:dyDescent="0.35">
      <c r="A979">
        <v>11001</v>
      </c>
      <c r="B979" t="s">
        <v>19</v>
      </c>
      <c r="C979" s="70">
        <v>8726424.7200000007</v>
      </c>
      <c r="D979" s="70">
        <v>2805924.35</v>
      </c>
      <c r="E979" s="71">
        <v>44915</v>
      </c>
      <c r="F979" t="s">
        <v>16365</v>
      </c>
      <c r="G979" t="s">
        <v>1907</v>
      </c>
      <c r="H979" t="s">
        <v>16364</v>
      </c>
      <c r="J979" s="40">
        <v>648.6</v>
      </c>
      <c r="K979" s="40">
        <v>0</v>
      </c>
    </row>
    <row r="980" spans="1:11" x14ac:dyDescent="0.35">
      <c r="A980">
        <v>11001</v>
      </c>
      <c r="B980" t="s">
        <v>19</v>
      </c>
      <c r="C980" s="70">
        <v>8726424.7200000007</v>
      </c>
      <c r="D980" s="70">
        <v>2805924.35</v>
      </c>
      <c r="E980" s="71">
        <v>44915</v>
      </c>
      <c r="F980" t="s">
        <v>19765</v>
      </c>
      <c r="G980" t="s">
        <v>1907</v>
      </c>
      <c r="H980" t="s">
        <v>19764</v>
      </c>
      <c r="I980" t="s">
        <v>19764</v>
      </c>
      <c r="J980" s="40">
        <v>0</v>
      </c>
      <c r="K980" s="40">
        <v>2125.23</v>
      </c>
    </row>
    <row r="981" spans="1:11" x14ac:dyDescent="0.35">
      <c r="A981">
        <v>11001</v>
      </c>
      <c r="B981" t="s">
        <v>19</v>
      </c>
      <c r="C981" s="70">
        <v>8726424.7200000007</v>
      </c>
      <c r="D981" s="70">
        <v>2805924.35</v>
      </c>
      <c r="E981" s="71">
        <v>44915</v>
      </c>
      <c r="F981" t="s">
        <v>19763</v>
      </c>
      <c r="G981" t="s">
        <v>1907</v>
      </c>
      <c r="H981" t="s">
        <v>19762</v>
      </c>
      <c r="I981" t="s">
        <v>19762</v>
      </c>
      <c r="J981" s="40">
        <v>0</v>
      </c>
      <c r="K981" s="40">
        <v>1277.1099999999999</v>
      </c>
    </row>
    <row r="982" spans="1:11" x14ac:dyDescent="0.35">
      <c r="A982">
        <v>11001</v>
      </c>
      <c r="B982" t="s">
        <v>19</v>
      </c>
      <c r="C982" s="70">
        <v>8726424.7200000007</v>
      </c>
      <c r="D982" s="70">
        <v>2805924.35</v>
      </c>
      <c r="E982" s="71">
        <v>44916</v>
      </c>
      <c r="F982" t="s">
        <v>18126</v>
      </c>
      <c r="G982" t="s">
        <v>15843</v>
      </c>
      <c r="H982" t="s">
        <v>18125</v>
      </c>
      <c r="I982" t="s">
        <v>18124</v>
      </c>
      <c r="J982" s="40">
        <v>0</v>
      </c>
      <c r="K982" s="40">
        <v>4037.96</v>
      </c>
    </row>
    <row r="983" spans="1:11" x14ac:dyDescent="0.35">
      <c r="A983">
        <v>11001</v>
      </c>
      <c r="B983" t="s">
        <v>19</v>
      </c>
      <c r="C983" s="70">
        <v>8726424.7200000007</v>
      </c>
      <c r="D983" s="70">
        <v>2805924.35</v>
      </c>
      <c r="E983" s="71">
        <v>44916</v>
      </c>
      <c r="F983" t="s">
        <v>18315</v>
      </c>
      <c r="G983" t="s">
        <v>15843</v>
      </c>
      <c r="H983" t="s">
        <v>18314</v>
      </c>
      <c r="I983" t="s">
        <v>18313</v>
      </c>
      <c r="J983" s="40">
        <v>0</v>
      </c>
      <c r="K983" s="40">
        <v>15390.28</v>
      </c>
    </row>
    <row r="984" spans="1:11" x14ac:dyDescent="0.35">
      <c r="A984">
        <v>11001</v>
      </c>
      <c r="B984" t="s">
        <v>19</v>
      </c>
      <c r="C984" s="70">
        <v>8726424.7200000007</v>
      </c>
      <c r="D984" s="70">
        <v>2805924.35</v>
      </c>
      <c r="E984" s="71">
        <v>44916</v>
      </c>
      <c r="F984" t="s">
        <v>18173</v>
      </c>
      <c r="G984" t="s">
        <v>15843</v>
      </c>
      <c r="H984" t="s">
        <v>18172</v>
      </c>
      <c r="I984" t="s">
        <v>18171</v>
      </c>
      <c r="J984" s="40">
        <v>0</v>
      </c>
      <c r="K984" s="40">
        <v>5166.26</v>
      </c>
    </row>
    <row r="985" spans="1:11" x14ac:dyDescent="0.35">
      <c r="A985">
        <v>11001</v>
      </c>
      <c r="B985" t="s">
        <v>19</v>
      </c>
      <c r="C985" s="70">
        <v>8726424.7200000007</v>
      </c>
      <c r="D985" s="70">
        <v>2805924.35</v>
      </c>
      <c r="E985" s="71">
        <v>44916</v>
      </c>
      <c r="F985" t="s">
        <v>17865</v>
      </c>
      <c r="G985" t="s">
        <v>15843</v>
      </c>
      <c r="H985" t="s">
        <v>17864</v>
      </c>
      <c r="I985" t="s">
        <v>17863</v>
      </c>
      <c r="J985" s="40">
        <v>0</v>
      </c>
      <c r="K985" s="40">
        <v>4610.01</v>
      </c>
    </row>
    <row r="986" spans="1:11" x14ac:dyDescent="0.35">
      <c r="A986">
        <v>11001</v>
      </c>
      <c r="B986" t="s">
        <v>19</v>
      </c>
      <c r="C986" s="70">
        <v>8726424.7200000007</v>
      </c>
      <c r="D986" s="70">
        <v>2805924.35</v>
      </c>
      <c r="E986" s="71">
        <v>44916</v>
      </c>
      <c r="F986" t="s">
        <v>16337</v>
      </c>
      <c r="G986" t="s">
        <v>15843</v>
      </c>
      <c r="H986" t="s">
        <v>16336</v>
      </c>
      <c r="I986" t="s">
        <v>16335</v>
      </c>
      <c r="J986" s="40">
        <v>0</v>
      </c>
      <c r="K986" s="40">
        <v>8412.42</v>
      </c>
    </row>
    <row r="987" spans="1:11" x14ac:dyDescent="0.35">
      <c r="A987">
        <v>11001</v>
      </c>
      <c r="B987" t="s">
        <v>19</v>
      </c>
      <c r="C987" s="70">
        <v>8726424.7200000007</v>
      </c>
      <c r="D987" s="70">
        <v>2805924.35</v>
      </c>
      <c r="E987" s="71">
        <v>44916</v>
      </c>
      <c r="F987" t="s">
        <v>19939</v>
      </c>
      <c r="G987" t="s">
        <v>1912</v>
      </c>
      <c r="H987" t="s">
        <v>19938</v>
      </c>
      <c r="I987" t="s">
        <v>19938</v>
      </c>
      <c r="J987" s="40">
        <v>1000000</v>
      </c>
      <c r="K987" s="40">
        <v>0</v>
      </c>
    </row>
    <row r="988" spans="1:11" x14ac:dyDescent="0.35">
      <c r="A988">
        <v>11001</v>
      </c>
      <c r="B988" t="s">
        <v>19</v>
      </c>
      <c r="C988" s="70">
        <v>8726424.7200000007</v>
      </c>
      <c r="D988" s="70">
        <v>2805924.35</v>
      </c>
      <c r="E988" s="71">
        <v>44917</v>
      </c>
      <c r="F988" t="s">
        <v>16326</v>
      </c>
      <c r="G988" t="s">
        <v>15843</v>
      </c>
      <c r="H988" t="s">
        <v>16325</v>
      </c>
      <c r="I988" t="s">
        <v>16324</v>
      </c>
      <c r="J988" s="40">
        <v>0</v>
      </c>
      <c r="K988" s="40">
        <v>39348.269999999997</v>
      </c>
    </row>
    <row r="989" spans="1:11" x14ac:dyDescent="0.35">
      <c r="A989">
        <v>11001</v>
      </c>
      <c r="B989" t="s">
        <v>19</v>
      </c>
      <c r="C989" s="70">
        <v>8726424.7200000007</v>
      </c>
      <c r="D989" s="70">
        <v>2805924.35</v>
      </c>
      <c r="E989" s="71">
        <v>44917</v>
      </c>
      <c r="F989" t="s">
        <v>18849</v>
      </c>
      <c r="G989" t="s">
        <v>15843</v>
      </c>
      <c r="H989" t="s">
        <v>18848</v>
      </c>
      <c r="I989" t="s">
        <v>18847</v>
      </c>
      <c r="J989" s="40">
        <v>0</v>
      </c>
      <c r="K989" s="40">
        <v>30183.78</v>
      </c>
    </row>
    <row r="990" spans="1:11" x14ac:dyDescent="0.35">
      <c r="A990">
        <v>11001</v>
      </c>
      <c r="B990" t="s">
        <v>19</v>
      </c>
      <c r="C990" s="70">
        <v>8726424.7200000007</v>
      </c>
      <c r="D990" s="70">
        <v>2805924.35</v>
      </c>
      <c r="E990" s="71">
        <v>44918</v>
      </c>
      <c r="F990" t="s">
        <v>18991</v>
      </c>
      <c r="G990" t="s">
        <v>15843</v>
      </c>
      <c r="H990" t="s">
        <v>18990</v>
      </c>
      <c r="I990" t="s">
        <v>18989</v>
      </c>
      <c r="J990" s="40">
        <v>0</v>
      </c>
      <c r="K990" s="40">
        <v>2739.09</v>
      </c>
    </row>
    <row r="991" spans="1:11" x14ac:dyDescent="0.35">
      <c r="A991">
        <v>11001</v>
      </c>
      <c r="B991" t="s">
        <v>19</v>
      </c>
      <c r="C991" s="70">
        <v>8726424.7200000007</v>
      </c>
      <c r="D991" s="70">
        <v>2805924.35</v>
      </c>
      <c r="E991" s="71">
        <v>44918</v>
      </c>
      <c r="F991" t="s">
        <v>16363</v>
      </c>
      <c r="G991" t="s">
        <v>15843</v>
      </c>
      <c r="H991" t="s">
        <v>16362</v>
      </c>
      <c r="I991" t="s">
        <v>16361</v>
      </c>
      <c r="J991" s="40">
        <v>0</v>
      </c>
      <c r="K991" s="40">
        <v>647.11</v>
      </c>
    </row>
    <row r="992" spans="1:11" x14ac:dyDescent="0.35">
      <c r="A992">
        <v>11001</v>
      </c>
      <c r="B992" t="s">
        <v>19</v>
      </c>
      <c r="C992" s="70">
        <v>8726424.7200000007</v>
      </c>
      <c r="D992" s="70">
        <v>2805924.35</v>
      </c>
      <c r="E992" s="71">
        <v>44918</v>
      </c>
      <c r="F992" t="s">
        <v>18209</v>
      </c>
      <c r="G992" t="s">
        <v>15843</v>
      </c>
      <c r="H992" t="s">
        <v>18208</v>
      </c>
      <c r="I992" t="s">
        <v>18207</v>
      </c>
      <c r="J992" s="40">
        <v>0</v>
      </c>
      <c r="K992" s="40">
        <v>605.69000000000005</v>
      </c>
    </row>
    <row r="993" spans="1:11" x14ac:dyDescent="0.35">
      <c r="A993">
        <v>11001</v>
      </c>
      <c r="B993" t="s">
        <v>19</v>
      </c>
      <c r="C993" s="70">
        <v>8726424.7200000007</v>
      </c>
      <c r="D993" s="70">
        <v>2805924.35</v>
      </c>
      <c r="E993" s="71">
        <v>44918</v>
      </c>
      <c r="F993" t="s">
        <v>19433</v>
      </c>
      <c r="G993" t="s">
        <v>1907</v>
      </c>
      <c r="H993" t="s">
        <v>1932</v>
      </c>
      <c r="J993" s="40">
        <v>0</v>
      </c>
      <c r="K993" s="40">
        <v>356.05</v>
      </c>
    </row>
    <row r="994" spans="1:11" x14ac:dyDescent="0.35">
      <c r="A994">
        <v>11001</v>
      </c>
      <c r="B994" t="s">
        <v>19</v>
      </c>
      <c r="C994" s="70">
        <v>8726424.7200000007</v>
      </c>
      <c r="D994" s="70">
        <v>2805924.35</v>
      </c>
      <c r="E994" s="71">
        <v>44922</v>
      </c>
      <c r="F994" t="s">
        <v>19432</v>
      </c>
      <c r="G994" t="s">
        <v>1907</v>
      </c>
      <c r="H994" t="s">
        <v>1932</v>
      </c>
      <c r="J994" s="40">
        <v>0</v>
      </c>
      <c r="K994" s="40">
        <v>29.9</v>
      </c>
    </row>
    <row r="995" spans="1:11" x14ac:dyDescent="0.35">
      <c r="A995">
        <v>11001</v>
      </c>
      <c r="B995" t="s">
        <v>19</v>
      </c>
      <c r="C995" s="70">
        <v>8726424.7200000007</v>
      </c>
      <c r="D995" s="70">
        <v>2805924.35</v>
      </c>
      <c r="E995" s="71">
        <v>44923</v>
      </c>
      <c r="F995" t="s">
        <v>16341</v>
      </c>
      <c r="G995" t="s">
        <v>15843</v>
      </c>
      <c r="H995" t="s">
        <v>16340</v>
      </c>
      <c r="I995" t="s">
        <v>16339</v>
      </c>
      <c r="J995" s="40">
        <v>0</v>
      </c>
      <c r="K995" s="40">
        <v>7470.2</v>
      </c>
    </row>
    <row r="996" spans="1:11" x14ac:dyDescent="0.35">
      <c r="A996">
        <v>11001</v>
      </c>
      <c r="B996" t="s">
        <v>19</v>
      </c>
      <c r="C996" s="70">
        <v>8726424.7200000007</v>
      </c>
      <c r="D996" s="70">
        <v>2805924.35</v>
      </c>
      <c r="E996" s="71">
        <v>44923</v>
      </c>
      <c r="F996" t="s">
        <v>16322</v>
      </c>
      <c r="G996" t="s">
        <v>15843</v>
      </c>
      <c r="H996" t="s">
        <v>16321</v>
      </c>
      <c r="I996" t="s">
        <v>16320</v>
      </c>
      <c r="J996" s="40">
        <v>0</v>
      </c>
      <c r="K996" s="40">
        <v>10969.35</v>
      </c>
    </row>
    <row r="997" spans="1:11" x14ac:dyDescent="0.35">
      <c r="A997">
        <v>11001</v>
      </c>
      <c r="B997" t="s">
        <v>19</v>
      </c>
      <c r="C997" s="70">
        <v>8726424.7200000007</v>
      </c>
      <c r="D997" s="70">
        <v>2805924.35</v>
      </c>
      <c r="E997" s="71">
        <v>44923</v>
      </c>
      <c r="F997" t="s">
        <v>16330</v>
      </c>
      <c r="G997" t="s">
        <v>15843</v>
      </c>
      <c r="H997" t="s">
        <v>16329</v>
      </c>
      <c r="I997" t="s">
        <v>16328</v>
      </c>
      <c r="J997" s="40">
        <v>0</v>
      </c>
      <c r="K997" s="40">
        <v>27467.11</v>
      </c>
    </row>
    <row r="998" spans="1:11" x14ac:dyDescent="0.35">
      <c r="A998">
        <v>11001</v>
      </c>
      <c r="B998" t="s">
        <v>19</v>
      </c>
      <c r="C998" s="70">
        <v>8726424.7200000007</v>
      </c>
      <c r="D998" s="70">
        <v>2805924.35</v>
      </c>
      <c r="E998" s="71">
        <v>44923</v>
      </c>
      <c r="F998" t="s">
        <v>19761</v>
      </c>
      <c r="G998" t="s">
        <v>1907</v>
      </c>
      <c r="H998" t="s">
        <v>19760</v>
      </c>
      <c r="I998" t="s">
        <v>19760</v>
      </c>
      <c r="J998" s="40">
        <v>0</v>
      </c>
      <c r="K998" s="40">
        <v>8280.9500000000007</v>
      </c>
    </row>
    <row r="999" spans="1:11" x14ac:dyDescent="0.35">
      <c r="A999">
        <v>11001</v>
      </c>
      <c r="B999" t="s">
        <v>19</v>
      </c>
      <c r="C999" s="70">
        <v>8726424.7200000007</v>
      </c>
      <c r="D999" s="70">
        <v>2805924.35</v>
      </c>
      <c r="E999" s="71">
        <v>44924</v>
      </c>
      <c r="F999" t="s">
        <v>18738</v>
      </c>
      <c r="G999" t="s">
        <v>15843</v>
      </c>
      <c r="H999" t="s">
        <v>18737</v>
      </c>
      <c r="I999" t="s">
        <v>18736</v>
      </c>
      <c r="J999" s="40">
        <v>0</v>
      </c>
      <c r="K999" s="40">
        <v>3709.05</v>
      </c>
    </row>
    <row r="1000" spans="1:11" x14ac:dyDescent="0.35">
      <c r="A1000">
        <v>11001</v>
      </c>
      <c r="B1000" t="s">
        <v>19</v>
      </c>
      <c r="C1000" s="70">
        <v>8726424.7200000007</v>
      </c>
      <c r="D1000" s="70">
        <v>2805924.35</v>
      </c>
      <c r="E1000" s="71">
        <v>44924</v>
      </c>
      <c r="F1000" t="s">
        <v>16400</v>
      </c>
      <c r="G1000" t="s">
        <v>15843</v>
      </c>
      <c r="H1000" t="s">
        <v>16399</v>
      </c>
      <c r="I1000" t="s">
        <v>16398</v>
      </c>
      <c r="J1000" s="40">
        <v>0</v>
      </c>
      <c r="K1000" s="40">
        <v>68037.600000000006</v>
      </c>
    </row>
    <row r="1001" spans="1:11" x14ac:dyDescent="0.35">
      <c r="A1001">
        <v>11001</v>
      </c>
      <c r="B1001" t="s">
        <v>19</v>
      </c>
      <c r="C1001" s="70">
        <v>8726424.7200000007</v>
      </c>
      <c r="D1001" s="70">
        <v>2805924.35</v>
      </c>
      <c r="E1001" s="71">
        <v>44924</v>
      </c>
      <c r="F1001" t="s">
        <v>19132</v>
      </c>
      <c r="G1001" t="s">
        <v>7116</v>
      </c>
      <c r="H1001" t="s">
        <v>19131</v>
      </c>
      <c r="J1001" s="40">
        <v>155103.76</v>
      </c>
      <c r="K1001" s="40">
        <v>0</v>
      </c>
    </row>
    <row r="1002" spans="1:11" x14ac:dyDescent="0.35">
      <c r="A1002">
        <v>11001</v>
      </c>
      <c r="B1002" t="s">
        <v>19</v>
      </c>
      <c r="C1002" s="70">
        <v>8726424.7200000007</v>
      </c>
      <c r="D1002" s="70">
        <v>2805924.35</v>
      </c>
      <c r="E1002" s="71">
        <v>44924</v>
      </c>
      <c r="F1002" t="s">
        <v>19937</v>
      </c>
      <c r="G1002" t="s">
        <v>1907</v>
      </c>
      <c r="H1002" t="s">
        <v>19935</v>
      </c>
      <c r="J1002" s="40">
        <v>1000000</v>
      </c>
      <c r="K1002" s="40">
        <v>0</v>
      </c>
    </row>
    <row r="1003" spans="1:11" x14ac:dyDescent="0.35">
      <c r="A1003">
        <v>11001</v>
      </c>
      <c r="B1003" t="s">
        <v>19</v>
      </c>
      <c r="C1003" s="70">
        <v>8726424.7200000007</v>
      </c>
      <c r="D1003" s="70">
        <v>2805924.35</v>
      </c>
      <c r="E1003" s="71">
        <v>44924</v>
      </c>
      <c r="F1003" t="s">
        <v>19936</v>
      </c>
      <c r="G1003" t="s">
        <v>1907</v>
      </c>
      <c r="H1003" t="s">
        <v>19935</v>
      </c>
      <c r="J1003" s="40">
        <v>-1000000</v>
      </c>
      <c r="K1003" s="40">
        <v>0</v>
      </c>
    </row>
    <row r="1004" spans="1:11" x14ac:dyDescent="0.35">
      <c r="A1004">
        <v>11001</v>
      </c>
      <c r="B1004" t="s">
        <v>19</v>
      </c>
      <c r="C1004" s="70">
        <v>8726424.7200000007</v>
      </c>
      <c r="D1004" s="70">
        <v>2805924.35</v>
      </c>
      <c r="E1004" s="71">
        <v>44924</v>
      </c>
      <c r="F1004" t="s">
        <v>19934</v>
      </c>
      <c r="G1004" t="s">
        <v>1912</v>
      </c>
      <c r="J1004" s="40">
        <v>1000000</v>
      </c>
      <c r="K1004" s="40">
        <v>0</v>
      </c>
    </row>
    <row r="1005" spans="1:11" x14ac:dyDescent="0.35">
      <c r="A1005">
        <v>11001</v>
      </c>
      <c r="B1005" t="s">
        <v>19</v>
      </c>
      <c r="C1005" s="70">
        <v>8726424.7200000007</v>
      </c>
      <c r="D1005" s="70">
        <v>2805924.35</v>
      </c>
      <c r="E1005" s="71">
        <v>44926</v>
      </c>
      <c r="F1005" t="s">
        <v>3775</v>
      </c>
      <c r="G1005" t="s">
        <v>2247</v>
      </c>
      <c r="H1005" t="s">
        <v>1911</v>
      </c>
      <c r="I1005" t="s">
        <v>1911</v>
      </c>
      <c r="J1005" s="40">
        <v>0</v>
      </c>
      <c r="K1005" s="40">
        <v>54530.19</v>
      </c>
    </row>
    <row r="1006" spans="1:11" x14ac:dyDescent="0.35">
      <c r="A1006">
        <v>11002</v>
      </c>
      <c r="B1006" t="s">
        <v>20</v>
      </c>
      <c r="C1006" s="70">
        <v>2313209.2599999998</v>
      </c>
      <c r="D1006" s="70">
        <v>743797.19</v>
      </c>
      <c r="E1006" s="71">
        <v>44563</v>
      </c>
      <c r="F1006" t="s">
        <v>19535</v>
      </c>
      <c r="G1006" t="s">
        <v>1907</v>
      </c>
      <c r="H1006" t="s">
        <v>19528</v>
      </c>
      <c r="J1006" s="40">
        <v>0</v>
      </c>
      <c r="K1006" s="40">
        <v>1948.64</v>
      </c>
    </row>
    <row r="1007" spans="1:11" x14ac:dyDescent="0.35">
      <c r="A1007">
        <v>11002</v>
      </c>
      <c r="B1007" t="s">
        <v>20</v>
      </c>
      <c r="C1007" s="70">
        <v>2313209.2599999998</v>
      </c>
      <c r="D1007" s="70">
        <v>743797.19</v>
      </c>
      <c r="E1007" s="71">
        <v>44563</v>
      </c>
      <c r="F1007" t="s">
        <v>19520</v>
      </c>
      <c r="G1007" t="s">
        <v>1907</v>
      </c>
      <c r="H1007" t="s">
        <v>2061</v>
      </c>
      <c r="J1007" s="40">
        <v>0</v>
      </c>
      <c r="K1007" s="40">
        <v>2875</v>
      </c>
    </row>
    <row r="1008" spans="1:11" x14ac:dyDescent="0.35">
      <c r="A1008">
        <v>11002</v>
      </c>
      <c r="B1008" t="s">
        <v>20</v>
      </c>
      <c r="C1008" s="70">
        <v>2313209.2599999998</v>
      </c>
      <c r="D1008" s="70">
        <v>743797.19</v>
      </c>
      <c r="E1008" s="71">
        <v>44563</v>
      </c>
      <c r="F1008" t="s">
        <v>19489</v>
      </c>
      <c r="G1008" t="s">
        <v>1907</v>
      </c>
      <c r="H1008" t="s">
        <v>19465</v>
      </c>
      <c r="J1008" s="40">
        <v>0</v>
      </c>
      <c r="K1008" s="40">
        <v>10015.370000000001</v>
      </c>
    </row>
    <row r="1009" spans="1:11" x14ac:dyDescent="0.35">
      <c r="A1009">
        <v>11002</v>
      </c>
      <c r="B1009" t="s">
        <v>20</v>
      </c>
      <c r="C1009" s="70">
        <v>2313209.2599999998</v>
      </c>
      <c r="D1009" s="70">
        <v>743797.19</v>
      </c>
      <c r="E1009" s="71">
        <v>44566</v>
      </c>
      <c r="F1009" t="s">
        <v>7352</v>
      </c>
      <c r="G1009" t="s">
        <v>1907</v>
      </c>
      <c r="H1009" t="s">
        <v>7351</v>
      </c>
      <c r="J1009" s="40">
        <v>0</v>
      </c>
      <c r="K1009" s="40">
        <v>25</v>
      </c>
    </row>
    <row r="1010" spans="1:11" x14ac:dyDescent="0.35">
      <c r="A1010">
        <v>11002</v>
      </c>
      <c r="B1010" t="s">
        <v>20</v>
      </c>
      <c r="C1010" s="70">
        <v>2313209.2599999998</v>
      </c>
      <c r="D1010" s="70">
        <v>743797.19</v>
      </c>
      <c r="E1010" s="71">
        <v>44566</v>
      </c>
      <c r="F1010" t="s">
        <v>7350</v>
      </c>
      <c r="G1010" t="s">
        <v>1907</v>
      </c>
      <c r="H1010" t="s">
        <v>7348</v>
      </c>
      <c r="J1010" s="40">
        <v>0</v>
      </c>
      <c r="K1010" s="40">
        <v>25</v>
      </c>
    </row>
    <row r="1011" spans="1:11" x14ac:dyDescent="0.35">
      <c r="A1011">
        <v>11002</v>
      </c>
      <c r="B1011" t="s">
        <v>20</v>
      </c>
      <c r="C1011" s="70">
        <v>2313209.2599999998</v>
      </c>
      <c r="D1011" s="70">
        <v>743797.19</v>
      </c>
      <c r="E1011" s="71">
        <v>44566</v>
      </c>
      <c r="F1011" t="s">
        <v>7349</v>
      </c>
      <c r="G1011" t="s">
        <v>1907</v>
      </c>
      <c r="H1011" t="s">
        <v>7348</v>
      </c>
      <c r="J1011" s="40">
        <v>0</v>
      </c>
      <c r="K1011" s="40">
        <v>25</v>
      </c>
    </row>
    <row r="1012" spans="1:11" x14ac:dyDescent="0.35">
      <c r="A1012">
        <v>11002</v>
      </c>
      <c r="B1012" t="s">
        <v>20</v>
      </c>
      <c r="C1012" s="70">
        <v>2313209.2599999998</v>
      </c>
      <c r="D1012" s="70">
        <v>743797.19</v>
      </c>
      <c r="E1012" s="71">
        <v>44566</v>
      </c>
      <c r="F1012" t="s">
        <v>19029</v>
      </c>
      <c r="G1012" t="s">
        <v>15843</v>
      </c>
      <c r="H1012" t="s">
        <v>19028</v>
      </c>
      <c r="J1012" s="40">
        <v>0</v>
      </c>
      <c r="K1012" s="40">
        <v>429.9</v>
      </c>
    </row>
    <row r="1013" spans="1:11" x14ac:dyDescent="0.35">
      <c r="A1013">
        <v>11002</v>
      </c>
      <c r="B1013" t="s">
        <v>20</v>
      </c>
      <c r="C1013" s="70">
        <v>2313209.2599999998</v>
      </c>
      <c r="D1013" s="70">
        <v>743797.19</v>
      </c>
      <c r="E1013" s="71">
        <v>44566</v>
      </c>
      <c r="F1013" t="s">
        <v>17601</v>
      </c>
      <c r="G1013" t="s">
        <v>15843</v>
      </c>
      <c r="H1013" t="s">
        <v>17600</v>
      </c>
      <c r="J1013" s="40">
        <v>0</v>
      </c>
      <c r="K1013" s="40">
        <v>25038</v>
      </c>
    </row>
    <row r="1014" spans="1:11" x14ac:dyDescent="0.35">
      <c r="A1014">
        <v>11002</v>
      </c>
      <c r="B1014" t="s">
        <v>20</v>
      </c>
      <c r="C1014" s="70">
        <v>2313209.2599999998</v>
      </c>
      <c r="D1014" s="70">
        <v>743797.19</v>
      </c>
      <c r="E1014" s="71">
        <v>44566</v>
      </c>
      <c r="F1014" t="s">
        <v>17426</v>
      </c>
      <c r="G1014" t="s">
        <v>15843</v>
      </c>
      <c r="H1014" t="s">
        <v>17425</v>
      </c>
      <c r="J1014" s="40">
        <v>0</v>
      </c>
      <c r="K1014" s="40">
        <v>88725.94</v>
      </c>
    </row>
    <row r="1015" spans="1:11" x14ac:dyDescent="0.35">
      <c r="A1015">
        <v>11002</v>
      </c>
      <c r="B1015" t="s">
        <v>20</v>
      </c>
      <c r="C1015" s="70">
        <v>2313209.2599999998</v>
      </c>
      <c r="D1015" s="70">
        <v>743797.19</v>
      </c>
      <c r="E1015" s="71">
        <v>44566</v>
      </c>
      <c r="F1015" t="s">
        <v>17424</v>
      </c>
      <c r="G1015" t="s">
        <v>15843</v>
      </c>
      <c r="H1015" t="s">
        <v>17423</v>
      </c>
      <c r="J1015" s="40">
        <v>0</v>
      </c>
      <c r="K1015" s="40">
        <v>101700.15</v>
      </c>
    </row>
    <row r="1016" spans="1:11" x14ac:dyDescent="0.35">
      <c r="A1016">
        <v>11002</v>
      </c>
      <c r="B1016" t="s">
        <v>20</v>
      </c>
      <c r="C1016" s="70">
        <v>2313209.2599999998</v>
      </c>
      <c r="D1016" s="70">
        <v>743797.19</v>
      </c>
      <c r="E1016" s="71">
        <v>44578</v>
      </c>
      <c r="F1016" t="s">
        <v>19879</v>
      </c>
      <c r="G1016" t="s">
        <v>1907</v>
      </c>
      <c r="H1016" t="s">
        <v>6959</v>
      </c>
      <c r="J1016" s="40">
        <v>0</v>
      </c>
      <c r="K1016" s="40">
        <v>22298.61</v>
      </c>
    </row>
    <row r="1017" spans="1:11" x14ac:dyDescent="0.35">
      <c r="A1017">
        <v>11002</v>
      </c>
      <c r="B1017" t="s">
        <v>20</v>
      </c>
      <c r="C1017" s="70">
        <v>2313209.2599999998</v>
      </c>
      <c r="D1017" s="70">
        <v>743797.19</v>
      </c>
      <c r="E1017" s="71">
        <v>44578</v>
      </c>
      <c r="F1017" t="s">
        <v>19907</v>
      </c>
      <c r="G1017" t="s">
        <v>1907</v>
      </c>
      <c r="H1017" t="s">
        <v>6961</v>
      </c>
      <c r="J1017" s="40">
        <v>0</v>
      </c>
      <c r="K1017" s="40">
        <v>82072.67</v>
      </c>
    </row>
    <row r="1018" spans="1:11" x14ac:dyDescent="0.35">
      <c r="A1018">
        <v>11002</v>
      </c>
      <c r="B1018" t="s">
        <v>20</v>
      </c>
      <c r="C1018" s="70">
        <v>2313209.2599999998</v>
      </c>
      <c r="D1018" s="70">
        <v>743797.19</v>
      </c>
      <c r="E1018" s="71">
        <v>44579</v>
      </c>
      <c r="F1018" t="s">
        <v>17636</v>
      </c>
      <c r="G1018" t="s">
        <v>15843</v>
      </c>
      <c r="H1018" t="s">
        <v>17635</v>
      </c>
      <c r="J1018" s="40">
        <v>0</v>
      </c>
      <c r="K1018" s="40">
        <v>8025</v>
      </c>
    </row>
    <row r="1019" spans="1:11" x14ac:dyDescent="0.35">
      <c r="A1019">
        <v>11002</v>
      </c>
      <c r="B1019" t="s">
        <v>20</v>
      </c>
      <c r="C1019" s="70">
        <v>2313209.2599999998</v>
      </c>
      <c r="D1019" s="70">
        <v>743797.19</v>
      </c>
      <c r="E1019" s="71">
        <v>44580</v>
      </c>
      <c r="F1019" t="s">
        <v>19931</v>
      </c>
      <c r="G1019" t="s">
        <v>1907</v>
      </c>
      <c r="H1019" t="s">
        <v>6956</v>
      </c>
      <c r="J1019" s="40">
        <v>0</v>
      </c>
      <c r="K1019" s="40">
        <v>45352.959999999999</v>
      </c>
    </row>
    <row r="1020" spans="1:11" x14ac:dyDescent="0.35">
      <c r="A1020">
        <v>11002</v>
      </c>
      <c r="B1020" t="s">
        <v>20</v>
      </c>
      <c r="C1020" s="70">
        <v>2313209.2599999998</v>
      </c>
      <c r="D1020" s="70">
        <v>743797.19</v>
      </c>
      <c r="E1020" s="71">
        <v>44580</v>
      </c>
      <c r="F1020" t="s">
        <v>7337</v>
      </c>
      <c r="G1020" t="s">
        <v>1907</v>
      </c>
      <c r="H1020" t="s">
        <v>7336</v>
      </c>
      <c r="J1020" s="40">
        <v>0</v>
      </c>
      <c r="K1020" s="40">
        <v>24</v>
      </c>
    </row>
    <row r="1021" spans="1:11" x14ac:dyDescent="0.35">
      <c r="A1021">
        <v>11002</v>
      </c>
      <c r="B1021" t="s">
        <v>20</v>
      </c>
      <c r="C1021" s="70">
        <v>2313209.2599999998</v>
      </c>
      <c r="D1021" s="70">
        <v>743797.19</v>
      </c>
      <c r="E1021" s="71">
        <v>44580</v>
      </c>
      <c r="F1021" t="s">
        <v>6957</v>
      </c>
      <c r="G1021" t="s">
        <v>1907</v>
      </c>
      <c r="H1021" t="s">
        <v>6956</v>
      </c>
      <c r="J1021" s="40">
        <v>0</v>
      </c>
      <c r="K1021" s="40">
        <v>472.38</v>
      </c>
    </row>
    <row r="1022" spans="1:11" x14ac:dyDescent="0.35">
      <c r="A1022">
        <v>11002</v>
      </c>
      <c r="B1022" t="s">
        <v>20</v>
      </c>
      <c r="C1022" s="70">
        <v>2313209.2599999998</v>
      </c>
      <c r="D1022" s="70">
        <v>743797.19</v>
      </c>
      <c r="E1022" s="71">
        <v>44580</v>
      </c>
      <c r="F1022" t="s">
        <v>17535</v>
      </c>
      <c r="G1022" t="s">
        <v>15843</v>
      </c>
      <c r="H1022" t="s">
        <v>17534</v>
      </c>
      <c r="J1022" s="40">
        <v>0</v>
      </c>
      <c r="K1022" s="40">
        <v>6115.8</v>
      </c>
    </row>
    <row r="1023" spans="1:11" x14ac:dyDescent="0.35">
      <c r="A1023">
        <v>11002</v>
      </c>
      <c r="B1023" t="s">
        <v>20</v>
      </c>
      <c r="C1023" s="70">
        <v>2313209.2599999998</v>
      </c>
      <c r="D1023" s="70">
        <v>743797.19</v>
      </c>
      <c r="E1023" s="71">
        <v>44581</v>
      </c>
      <c r="F1023" t="s">
        <v>7333</v>
      </c>
      <c r="G1023" t="s">
        <v>1907</v>
      </c>
      <c r="H1023" t="s">
        <v>7332</v>
      </c>
      <c r="J1023" s="40">
        <v>0</v>
      </c>
      <c r="K1023" s="40">
        <v>25</v>
      </c>
    </row>
    <row r="1024" spans="1:11" x14ac:dyDescent="0.35">
      <c r="A1024">
        <v>11002</v>
      </c>
      <c r="B1024" t="s">
        <v>20</v>
      </c>
      <c r="C1024" s="70">
        <v>2313209.2599999998</v>
      </c>
      <c r="D1024" s="70">
        <v>743797.19</v>
      </c>
      <c r="E1024" s="71">
        <v>44581</v>
      </c>
      <c r="F1024" t="s">
        <v>18670</v>
      </c>
      <c r="G1024" t="s">
        <v>15843</v>
      </c>
      <c r="H1024" t="s">
        <v>6954</v>
      </c>
      <c r="J1024" s="40">
        <v>0</v>
      </c>
      <c r="K1024" s="40">
        <v>35529.26</v>
      </c>
    </row>
    <row r="1025" spans="1:11" x14ac:dyDescent="0.35">
      <c r="A1025">
        <v>11002</v>
      </c>
      <c r="B1025" t="s">
        <v>20</v>
      </c>
      <c r="C1025" s="70">
        <v>2313209.2599999998</v>
      </c>
      <c r="D1025" s="70">
        <v>743797.19</v>
      </c>
      <c r="E1025" s="71">
        <v>44585</v>
      </c>
      <c r="F1025" t="s">
        <v>6953</v>
      </c>
      <c r="G1025" t="s">
        <v>1907</v>
      </c>
      <c r="H1025" t="s">
        <v>6951</v>
      </c>
      <c r="J1025" s="40">
        <v>88251.87</v>
      </c>
      <c r="K1025" s="40">
        <v>0</v>
      </c>
    </row>
    <row r="1026" spans="1:11" x14ac:dyDescent="0.35">
      <c r="A1026">
        <v>11002</v>
      </c>
      <c r="B1026" t="s">
        <v>20</v>
      </c>
      <c r="C1026" s="70">
        <v>2313209.2599999998</v>
      </c>
      <c r="D1026" s="70">
        <v>743797.19</v>
      </c>
      <c r="E1026" s="71">
        <v>44585</v>
      </c>
      <c r="F1026" t="s">
        <v>6952</v>
      </c>
      <c r="G1026" t="s">
        <v>1907</v>
      </c>
      <c r="H1026" t="s">
        <v>6951</v>
      </c>
      <c r="J1026" s="40">
        <v>-88251.87</v>
      </c>
      <c r="K1026" s="40">
        <v>0</v>
      </c>
    </row>
    <row r="1027" spans="1:11" x14ac:dyDescent="0.35">
      <c r="A1027">
        <v>11002</v>
      </c>
      <c r="B1027" t="s">
        <v>20</v>
      </c>
      <c r="C1027" s="70">
        <v>2313209.2599999998</v>
      </c>
      <c r="D1027" s="70">
        <v>743797.19</v>
      </c>
      <c r="E1027" s="71">
        <v>44586</v>
      </c>
      <c r="F1027" t="s">
        <v>2396</v>
      </c>
      <c r="G1027" t="s">
        <v>1907</v>
      </c>
      <c r="H1027" t="s">
        <v>2395</v>
      </c>
      <c r="J1027" s="40">
        <v>2999972.5</v>
      </c>
      <c r="K1027" s="40">
        <v>0</v>
      </c>
    </row>
    <row r="1028" spans="1:11" x14ac:dyDescent="0.35">
      <c r="A1028">
        <v>11002</v>
      </c>
      <c r="B1028" t="s">
        <v>20</v>
      </c>
      <c r="C1028" s="70">
        <v>2313209.2599999998</v>
      </c>
      <c r="D1028" s="70">
        <v>743797.19</v>
      </c>
      <c r="E1028" s="71">
        <v>44587</v>
      </c>
      <c r="F1028" t="s">
        <v>7328</v>
      </c>
      <c r="G1028" t="s">
        <v>7116</v>
      </c>
      <c r="H1028" t="s">
        <v>7327</v>
      </c>
      <c r="J1028" s="40">
        <v>42898.91</v>
      </c>
      <c r="K1028" s="40">
        <v>0</v>
      </c>
    </row>
    <row r="1029" spans="1:11" x14ac:dyDescent="0.35">
      <c r="A1029">
        <v>11002</v>
      </c>
      <c r="B1029" t="s">
        <v>20</v>
      </c>
      <c r="C1029" s="70">
        <v>2313209.2599999998</v>
      </c>
      <c r="D1029" s="70">
        <v>743797.19</v>
      </c>
      <c r="E1029" s="71">
        <v>44588</v>
      </c>
      <c r="F1029" t="s">
        <v>19989</v>
      </c>
      <c r="G1029" t="s">
        <v>1907</v>
      </c>
      <c r="H1029" t="s">
        <v>19988</v>
      </c>
      <c r="J1029" s="40">
        <v>0</v>
      </c>
      <c r="K1029" s="40">
        <v>1000000</v>
      </c>
    </row>
    <row r="1030" spans="1:11" x14ac:dyDescent="0.35">
      <c r="A1030">
        <v>11002</v>
      </c>
      <c r="B1030" t="s">
        <v>20</v>
      </c>
      <c r="C1030" s="70">
        <v>2313209.2599999998</v>
      </c>
      <c r="D1030" s="70">
        <v>743797.19</v>
      </c>
      <c r="E1030" s="71">
        <v>44588</v>
      </c>
      <c r="F1030" t="s">
        <v>7321</v>
      </c>
      <c r="G1030" t="s">
        <v>1907</v>
      </c>
      <c r="H1030" t="s">
        <v>7320</v>
      </c>
      <c r="J1030" s="40">
        <v>0</v>
      </c>
      <c r="K1030" s="40">
        <v>2.85</v>
      </c>
    </row>
    <row r="1031" spans="1:11" x14ac:dyDescent="0.35">
      <c r="A1031">
        <v>11002</v>
      </c>
      <c r="B1031" t="s">
        <v>20</v>
      </c>
      <c r="C1031" s="70">
        <v>2313209.2599999998</v>
      </c>
      <c r="D1031" s="70">
        <v>743797.19</v>
      </c>
      <c r="E1031" s="71">
        <v>44588</v>
      </c>
      <c r="F1031" t="s">
        <v>7319</v>
      </c>
      <c r="G1031" t="s">
        <v>1907</v>
      </c>
      <c r="H1031" t="s">
        <v>7318</v>
      </c>
      <c r="J1031" s="40">
        <v>0</v>
      </c>
      <c r="K1031" s="40">
        <v>12.5</v>
      </c>
    </row>
    <row r="1032" spans="1:11" x14ac:dyDescent="0.35">
      <c r="A1032">
        <v>11002</v>
      </c>
      <c r="B1032" t="s">
        <v>20</v>
      </c>
      <c r="C1032" s="70">
        <v>2313209.2599999998</v>
      </c>
      <c r="D1032" s="70">
        <v>743797.19</v>
      </c>
      <c r="E1032" s="71">
        <v>44588</v>
      </c>
      <c r="F1032" t="s">
        <v>19027</v>
      </c>
      <c r="G1032" t="s">
        <v>15843</v>
      </c>
      <c r="H1032" t="s">
        <v>19026</v>
      </c>
      <c r="J1032" s="40">
        <v>0</v>
      </c>
      <c r="K1032" s="40">
        <v>4919.55</v>
      </c>
    </row>
    <row r="1033" spans="1:11" x14ac:dyDescent="0.35">
      <c r="A1033">
        <v>11002</v>
      </c>
      <c r="B1033" t="s">
        <v>20</v>
      </c>
      <c r="C1033" s="70">
        <v>2313209.2599999998</v>
      </c>
      <c r="D1033" s="70">
        <v>743797.19</v>
      </c>
      <c r="E1033" s="71">
        <v>44588</v>
      </c>
      <c r="F1033" t="s">
        <v>17509</v>
      </c>
      <c r="G1033" t="s">
        <v>15843</v>
      </c>
      <c r="H1033" t="s">
        <v>17508</v>
      </c>
      <c r="J1033" s="40">
        <v>0</v>
      </c>
      <c r="K1033" s="40">
        <v>1880.58</v>
      </c>
    </row>
    <row r="1034" spans="1:11" x14ac:dyDescent="0.35">
      <c r="A1034">
        <v>11002</v>
      </c>
      <c r="B1034" t="s">
        <v>20</v>
      </c>
      <c r="C1034" s="70">
        <v>2313209.2599999998</v>
      </c>
      <c r="D1034" s="70">
        <v>743797.19</v>
      </c>
      <c r="E1034" s="71">
        <v>44588</v>
      </c>
      <c r="F1034" t="s">
        <v>17184</v>
      </c>
      <c r="G1034" t="s">
        <v>15843</v>
      </c>
      <c r="H1034" t="s">
        <v>17183</v>
      </c>
      <c r="J1034" s="40">
        <v>0</v>
      </c>
      <c r="K1034" s="40">
        <v>8500</v>
      </c>
    </row>
    <row r="1035" spans="1:11" x14ac:dyDescent="0.35">
      <c r="A1035">
        <v>11002</v>
      </c>
      <c r="B1035" t="s">
        <v>20</v>
      </c>
      <c r="C1035" s="70">
        <v>2313209.2599999998</v>
      </c>
      <c r="D1035" s="70">
        <v>743797.19</v>
      </c>
      <c r="E1035" s="71">
        <v>44591</v>
      </c>
      <c r="F1035" t="s">
        <v>19123</v>
      </c>
      <c r="G1035" t="s">
        <v>7116</v>
      </c>
      <c r="H1035" t="s">
        <v>19122</v>
      </c>
      <c r="J1035" s="40">
        <v>96000</v>
      </c>
      <c r="K1035" s="40">
        <v>0</v>
      </c>
    </row>
    <row r="1036" spans="1:11" x14ac:dyDescent="0.35">
      <c r="A1036">
        <v>11002</v>
      </c>
      <c r="B1036" t="s">
        <v>20</v>
      </c>
      <c r="C1036" s="70">
        <v>2313209.2599999998</v>
      </c>
      <c r="D1036" s="70">
        <v>743797.19</v>
      </c>
      <c r="E1036" s="71">
        <v>44592</v>
      </c>
      <c r="F1036" t="s">
        <v>19929</v>
      </c>
      <c r="G1036" t="s">
        <v>1907</v>
      </c>
      <c r="H1036" t="s">
        <v>7316</v>
      </c>
      <c r="J1036" s="40">
        <v>95990</v>
      </c>
      <c r="K1036" s="40">
        <v>0</v>
      </c>
    </row>
    <row r="1037" spans="1:11" x14ac:dyDescent="0.35">
      <c r="A1037">
        <v>11002</v>
      </c>
      <c r="B1037" t="s">
        <v>20</v>
      </c>
      <c r="C1037" s="70">
        <v>2313209.2599999998</v>
      </c>
      <c r="D1037" s="70">
        <v>743797.19</v>
      </c>
      <c r="E1037" s="71">
        <v>44592</v>
      </c>
      <c r="F1037" t="s">
        <v>6945</v>
      </c>
      <c r="G1037" t="s">
        <v>2247</v>
      </c>
      <c r="J1037" s="40">
        <v>0</v>
      </c>
      <c r="K1037" s="40">
        <v>0</v>
      </c>
    </row>
    <row r="1038" spans="1:11" x14ac:dyDescent="0.35">
      <c r="A1038">
        <v>11002</v>
      </c>
      <c r="B1038" t="s">
        <v>20</v>
      </c>
      <c r="C1038" s="70">
        <v>2313209.2599999998</v>
      </c>
      <c r="D1038" s="70">
        <v>743797.19</v>
      </c>
      <c r="E1038" s="71">
        <v>44592</v>
      </c>
      <c r="F1038" t="s">
        <v>19119</v>
      </c>
      <c r="G1038" t="s">
        <v>7116</v>
      </c>
      <c r="H1038" t="s">
        <v>19118</v>
      </c>
      <c r="J1038" s="40">
        <v>96000</v>
      </c>
      <c r="K1038" s="40">
        <v>0</v>
      </c>
    </row>
    <row r="1039" spans="1:11" x14ac:dyDescent="0.35">
      <c r="A1039">
        <v>11002</v>
      </c>
      <c r="B1039" t="s">
        <v>20</v>
      </c>
      <c r="C1039" s="70">
        <v>2313209.2599999998</v>
      </c>
      <c r="D1039" s="70">
        <v>743797.19</v>
      </c>
      <c r="E1039" s="71">
        <v>44592</v>
      </c>
      <c r="F1039" t="s">
        <v>19927</v>
      </c>
      <c r="G1039" t="s">
        <v>1907</v>
      </c>
      <c r="H1039" t="s">
        <v>7316</v>
      </c>
      <c r="J1039" s="40">
        <v>-95990</v>
      </c>
      <c r="K1039" s="40">
        <v>0</v>
      </c>
    </row>
    <row r="1040" spans="1:11" x14ac:dyDescent="0.35">
      <c r="A1040">
        <v>11002</v>
      </c>
      <c r="B1040" t="s">
        <v>20</v>
      </c>
      <c r="C1040" s="70">
        <v>2313209.2599999998</v>
      </c>
      <c r="D1040" s="70">
        <v>743797.19</v>
      </c>
      <c r="E1040" s="71">
        <v>44592</v>
      </c>
      <c r="F1040" t="s">
        <v>19117</v>
      </c>
      <c r="G1040" t="s">
        <v>7116</v>
      </c>
      <c r="H1040" t="s">
        <v>19116</v>
      </c>
      <c r="J1040" s="40">
        <v>-96000</v>
      </c>
      <c r="K1040" s="40">
        <v>0</v>
      </c>
    </row>
    <row r="1041" spans="1:11" x14ac:dyDescent="0.35">
      <c r="A1041">
        <v>11002</v>
      </c>
      <c r="B1041" t="s">
        <v>20</v>
      </c>
      <c r="C1041" s="70">
        <v>2313209.2599999998</v>
      </c>
      <c r="D1041" s="70">
        <v>743797.19</v>
      </c>
      <c r="E1041" s="71">
        <v>44592</v>
      </c>
      <c r="F1041" t="s">
        <v>7313</v>
      </c>
      <c r="G1041" t="s">
        <v>7116</v>
      </c>
      <c r="H1041" t="s">
        <v>7312</v>
      </c>
      <c r="J1041" s="40">
        <v>95990</v>
      </c>
      <c r="K1041" s="40">
        <v>0</v>
      </c>
    </row>
    <row r="1042" spans="1:11" x14ac:dyDescent="0.35">
      <c r="A1042">
        <v>11002</v>
      </c>
      <c r="B1042" t="s">
        <v>20</v>
      </c>
      <c r="C1042" s="70">
        <v>2313209.2599999998</v>
      </c>
      <c r="D1042" s="70">
        <v>743797.19</v>
      </c>
      <c r="E1042" s="71">
        <v>44594</v>
      </c>
      <c r="F1042" t="s">
        <v>19534</v>
      </c>
      <c r="G1042" t="s">
        <v>1907</v>
      </c>
      <c r="H1042" t="s">
        <v>19528</v>
      </c>
      <c r="J1042" s="40">
        <v>0</v>
      </c>
      <c r="K1042" s="40">
        <v>2423.14</v>
      </c>
    </row>
    <row r="1043" spans="1:11" x14ac:dyDescent="0.35">
      <c r="A1043">
        <v>11002</v>
      </c>
      <c r="B1043" t="s">
        <v>20</v>
      </c>
      <c r="C1043" s="70">
        <v>2313209.2599999998</v>
      </c>
      <c r="D1043" s="70">
        <v>743797.19</v>
      </c>
      <c r="E1043" s="71">
        <v>44594</v>
      </c>
      <c r="F1043" t="s">
        <v>19519</v>
      </c>
      <c r="G1043" t="s">
        <v>1907</v>
      </c>
      <c r="H1043" t="s">
        <v>2061</v>
      </c>
      <c r="J1043" s="40">
        <v>0</v>
      </c>
      <c r="K1043" s="40">
        <v>4704.63</v>
      </c>
    </row>
    <row r="1044" spans="1:11" x14ac:dyDescent="0.35">
      <c r="A1044">
        <v>11002</v>
      </c>
      <c r="B1044" t="s">
        <v>20</v>
      </c>
      <c r="C1044" s="70">
        <v>2313209.2599999998</v>
      </c>
      <c r="D1044" s="70">
        <v>743797.19</v>
      </c>
      <c r="E1044" s="71">
        <v>44594</v>
      </c>
      <c r="F1044" t="s">
        <v>19487</v>
      </c>
      <c r="G1044" t="s">
        <v>1907</v>
      </c>
      <c r="H1044" t="s">
        <v>19465</v>
      </c>
      <c r="J1044" s="40">
        <v>0</v>
      </c>
      <c r="K1044" s="40">
        <v>20897.91</v>
      </c>
    </row>
    <row r="1045" spans="1:11" x14ac:dyDescent="0.35">
      <c r="A1045">
        <v>11002</v>
      </c>
      <c r="B1045" t="s">
        <v>20</v>
      </c>
      <c r="C1045" s="70">
        <v>2313209.2599999998</v>
      </c>
      <c r="D1045" s="70">
        <v>743797.19</v>
      </c>
      <c r="E1045" s="71">
        <v>44595</v>
      </c>
      <c r="F1045" t="s">
        <v>7309</v>
      </c>
      <c r="G1045" t="s">
        <v>7116</v>
      </c>
      <c r="H1045" t="s">
        <v>7308</v>
      </c>
      <c r="J1045" s="40">
        <v>500120.41</v>
      </c>
      <c r="K1045" s="40">
        <v>0</v>
      </c>
    </row>
    <row r="1046" spans="1:11" x14ac:dyDescent="0.35">
      <c r="A1046">
        <v>11002</v>
      </c>
      <c r="B1046" t="s">
        <v>20</v>
      </c>
      <c r="C1046" s="70">
        <v>2313209.2599999998</v>
      </c>
      <c r="D1046" s="70">
        <v>743797.19</v>
      </c>
      <c r="E1046" s="71">
        <v>44595</v>
      </c>
      <c r="F1046" t="s">
        <v>19987</v>
      </c>
      <c r="G1046" t="s">
        <v>1907</v>
      </c>
      <c r="H1046" t="s">
        <v>19986</v>
      </c>
      <c r="J1046" s="40">
        <v>0</v>
      </c>
      <c r="K1046" s="40">
        <v>1000000</v>
      </c>
    </row>
    <row r="1047" spans="1:11" x14ac:dyDescent="0.35">
      <c r="A1047">
        <v>11002</v>
      </c>
      <c r="B1047" t="s">
        <v>20</v>
      </c>
      <c r="C1047" s="70">
        <v>2313209.2599999998</v>
      </c>
      <c r="D1047" s="70">
        <v>743797.19</v>
      </c>
      <c r="E1047" s="71">
        <v>44596</v>
      </c>
      <c r="F1047" t="s">
        <v>19985</v>
      </c>
      <c r="G1047" t="s">
        <v>1907</v>
      </c>
      <c r="H1047" t="s">
        <v>19984</v>
      </c>
      <c r="J1047" s="40">
        <v>0</v>
      </c>
      <c r="K1047" s="40">
        <v>1000000</v>
      </c>
    </row>
    <row r="1048" spans="1:11" x14ac:dyDescent="0.35">
      <c r="A1048">
        <v>11002</v>
      </c>
      <c r="B1048" t="s">
        <v>20</v>
      </c>
      <c r="C1048" s="70">
        <v>2313209.2599999998</v>
      </c>
      <c r="D1048" s="70">
        <v>743797.19</v>
      </c>
      <c r="E1048" s="71">
        <v>44601</v>
      </c>
      <c r="F1048" t="s">
        <v>18559</v>
      </c>
      <c r="G1048" t="s">
        <v>15843</v>
      </c>
      <c r="H1048" t="s">
        <v>18558</v>
      </c>
      <c r="J1048" s="40">
        <v>0</v>
      </c>
      <c r="K1048" s="40">
        <v>857.79</v>
      </c>
    </row>
    <row r="1049" spans="1:11" x14ac:dyDescent="0.35">
      <c r="A1049">
        <v>11002</v>
      </c>
      <c r="B1049" t="s">
        <v>20</v>
      </c>
      <c r="C1049" s="70">
        <v>2313209.2599999998</v>
      </c>
      <c r="D1049" s="70">
        <v>743797.19</v>
      </c>
      <c r="E1049" s="71">
        <v>44601</v>
      </c>
      <c r="F1049" t="s">
        <v>17599</v>
      </c>
      <c r="G1049" t="s">
        <v>15843</v>
      </c>
      <c r="H1049" t="s">
        <v>17598</v>
      </c>
      <c r="J1049" s="40">
        <v>0</v>
      </c>
      <c r="K1049" s="40">
        <v>1758</v>
      </c>
    </row>
    <row r="1050" spans="1:11" x14ac:dyDescent="0.35">
      <c r="A1050">
        <v>11002</v>
      </c>
      <c r="B1050" t="s">
        <v>20</v>
      </c>
      <c r="C1050" s="70">
        <v>2313209.2599999998</v>
      </c>
      <c r="D1050" s="70">
        <v>743797.19</v>
      </c>
      <c r="E1050" s="71">
        <v>44601</v>
      </c>
      <c r="F1050" t="s">
        <v>17213</v>
      </c>
      <c r="G1050" t="s">
        <v>15843</v>
      </c>
      <c r="H1050" t="s">
        <v>17212</v>
      </c>
      <c r="J1050" s="40">
        <v>0</v>
      </c>
      <c r="K1050" s="40">
        <v>5288</v>
      </c>
    </row>
    <row r="1051" spans="1:11" x14ac:dyDescent="0.35">
      <c r="A1051">
        <v>11002</v>
      </c>
      <c r="B1051" t="s">
        <v>20</v>
      </c>
      <c r="C1051" s="70">
        <v>2313209.2599999998</v>
      </c>
      <c r="D1051" s="70">
        <v>743797.19</v>
      </c>
      <c r="E1051" s="71">
        <v>44601</v>
      </c>
      <c r="F1051" t="s">
        <v>17086</v>
      </c>
      <c r="G1051" t="s">
        <v>15843</v>
      </c>
      <c r="H1051" t="s">
        <v>17085</v>
      </c>
      <c r="J1051" s="40">
        <v>0</v>
      </c>
      <c r="K1051" s="40">
        <v>22728.75</v>
      </c>
    </row>
    <row r="1052" spans="1:11" x14ac:dyDescent="0.35">
      <c r="A1052">
        <v>11002</v>
      </c>
      <c r="B1052" t="s">
        <v>20</v>
      </c>
      <c r="C1052" s="70">
        <v>2313209.2599999998</v>
      </c>
      <c r="D1052" s="70">
        <v>743797.19</v>
      </c>
      <c r="E1052" s="71">
        <v>44601</v>
      </c>
      <c r="F1052" t="s">
        <v>17083</v>
      </c>
      <c r="G1052" t="s">
        <v>15843</v>
      </c>
      <c r="H1052" t="s">
        <v>17082</v>
      </c>
      <c r="J1052" s="40">
        <v>0</v>
      </c>
      <c r="K1052" s="40">
        <v>-22728.75</v>
      </c>
    </row>
    <row r="1053" spans="1:11" x14ac:dyDescent="0.35">
      <c r="A1053">
        <v>11002</v>
      </c>
      <c r="B1053" t="s">
        <v>20</v>
      </c>
      <c r="C1053" s="70">
        <v>2313209.2599999998</v>
      </c>
      <c r="D1053" s="70">
        <v>743797.19</v>
      </c>
      <c r="E1053" s="71">
        <v>44601</v>
      </c>
      <c r="F1053" t="s">
        <v>17169</v>
      </c>
      <c r="G1053" t="s">
        <v>15843</v>
      </c>
      <c r="H1053" t="s">
        <v>17168</v>
      </c>
      <c r="J1053" s="40">
        <v>0</v>
      </c>
      <c r="K1053" s="40">
        <v>22728.75</v>
      </c>
    </row>
    <row r="1054" spans="1:11" x14ac:dyDescent="0.35">
      <c r="A1054">
        <v>11002</v>
      </c>
      <c r="B1054" t="s">
        <v>20</v>
      </c>
      <c r="C1054" s="70">
        <v>2313209.2599999998</v>
      </c>
      <c r="D1054" s="70">
        <v>743797.19</v>
      </c>
      <c r="E1054" s="71">
        <v>44606</v>
      </c>
      <c r="F1054" t="s">
        <v>17533</v>
      </c>
      <c r="G1054" t="s">
        <v>15843</v>
      </c>
      <c r="H1054" t="s">
        <v>17532</v>
      </c>
      <c r="J1054" s="40">
        <v>0</v>
      </c>
      <c r="K1054" s="40">
        <v>5000</v>
      </c>
    </row>
    <row r="1055" spans="1:11" x14ac:dyDescent="0.35">
      <c r="A1055">
        <v>11002</v>
      </c>
      <c r="B1055" t="s">
        <v>20</v>
      </c>
      <c r="C1055" s="70">
        <v>2313209.2599999998</v>
      </c>
      <c r="D1055" s="70">
        <v>743797.19</v>
      </c>
      <c r="E1055" s="71">
        <v>44609</v>
      </c>
      <c r="F1055" t="s">
        <v>7307</v>
      </c>
      <c r="G1055" t="s">
        <v>7116</v>
      </c>
      <c r="H1055" t="s">
        <v>7306</v>
      </c>
      <c r="J1055" s="40">
        <v>91397.49</v>
      </c>
      <c r="K1055" s="40">
        <v>0</v>
      </c>
    </row>
    <row r="1056" spans="1:11" x14ac:dyDescent="0.35">
      <c r="A1056">
        <v>11002</v>
      </c>
      <c r="B1056" t="s">
        <v>20</v>
      </c>
      <c r="C1056" s="70">
        <v>2313209.2599999998</v>
      </c>
      <c r="D1056" s="70">
        <v>743797.19</v>
      </c>
      <c r="E1056" s="71">
        <v>44609</v>
      </c>
      <c r="F1056" t="s">
        <v>17507</v>
      </c>
      <c r="G1056" t="s">
        <v>15843</v>
      </c>
      <c r="H1056" t="s">
        <v>17506</v>
      </c>
      <c r="J1056" s="40">
        <v>0</v>
      </c>
      <c r="K1056" s="40">
        <v>1695.82</v>
      </c>
    </row>
    <row r="1057" spans="1:11" x14ac:dyDescent="0.35">
      <c r="A1057">
        <v>11002</v>
      </c>
      <c r="B1057" t="s">
        <v>20</v>
      </c>
      <c r="C1057" s="70">
        <v>2313209.2599999998</v>
      </c>
      <c r="D1057" s="70">
        <v>743797.19</v>
      </c>
      <c r="E1057" s="71">
        <v>44612</v>
      </c>
      <c r="F1057" t="s">
        <v>19187</v>
      </c>
      <c r="G1057" t="s">
        <v>7116</v>
      </c>
      <c r="H1057" t="s">
        <v>19186</v>
      </c>
      <c r="J1057" s="40">
        <v>96000</v>
      </c>
      <c r="K1057" s="40">
        <v>0</v>
      </c>
    </row>
    <row r="1058" spans="1:11" x14ac:dyDescent="0.35">
      <c r="A1058">
        <v>11002</v>
      </c>
      <c r="B1058" t="s">
        <v>20</v>
      </c>
      <c r="C1058" s="70">
        <v>2313209.2599999998</v>
      </c>
      <c r="D1058" s="70">
        <v>743797.19</v>
      </c>
      <c r="E1058" s="71">
        <v>44613</v>
      </c>
      <c r="F1058" t="s">
        <v>19983</v>
      </c>
      <c r="G1058" t="s">
        <v>1907</v>
      </c>
      <c r="H1058" t="s">
        <v>19982</v>
      </c>
      <c r="J1058" s="40">
        <v>0</v>
      </c>
      <c r="K1058" s="40">
        <v>300000</v>
      </c>
    </row>
    <row r="1059" spans="1:11" x14ac:dyDescent="0.35">
      <c r="A1059">
        <v>11002</v>
      </c>
      <c r="B1059" t="s">
        <v>20</v>
      </c>
      <c r="C1059" s="70">
        <v>2313209.2599999998</v>
      </c>
      <c r="D1059" s="70">
        <v>743797.19</v>
      </c>
      <c r="E1059" s="71">
        <v>44614</v>
      </c>
      <c r="F1059" t="s">
        <v>17417</v>
      </c>
      <c r="G1059" t="s">
        <v>15843</v>
      </c>
      <c r="H1059" t="s">
        <v>17416</v>
      </c>
      <c r="J1059" s="40">
        <v>0</v>
      </c>
      <c r="K1059" s="40">
        <v>110988.34</v>
      </c>
    </row>
    <row r="1060" spans="1:11" x14ac:dyDescent="0.35">
      <c r="A1060">
        <v>11002</v>
      </c>
      <c r="B1060" t="s">
        <v>20</v>
      </c>
      <c r="C1060" s="70">
        <v>2313209.2599999998</v>
      </c>
      <c r="D1060" s="70">
        <v>743797.19</v>
      </c>
      <c r="E1060" s="71">
        <v>44614</v>
      </c>
      <c r="F1060" t="s">
        <v>19906</v>
      </c>
      <c r="G1060" t="s">
        <v>1907</v>
      </c>
      <c r="H1060" t="s">
        <v>6702</v>
      </c>
      <c r="J1060" s="40">
        <v>0</v>
      </c>
      <c r="K1060" s="40">
        <v>135910.24</v>
      </c>
    </row>
    <row r="1061" spans="1:11" x14ac:dyDescent="0.35">
      <c r="A1061">
        <v>11002</v>
      </c>
      <c r="B1061" t="s">
        <v>20</v>
      </c>
      <c r="C1061" s="70">
        <v>2313209.2599999998</v>
      </c>
      <c r="D1061" s="70">
        <v>743797.19</v>
      </c>
      <c r="E1061" s="71">
        <v>44616</v>
      </c>
      <c r="F1061" t="s">
        <v>17124</v>
      </c>
      <c r="G1061" t="s">
        <v>15843</v>
      </c>
      <c r="H1061" t="s">
        <v>17123</v>
      </c>
      <c r="J1061" s="40">
        <v>0</v>
      </c>
      <c r="K1061" s="40">
        <v>3000</v>
      </c>
    </row>
    <row r="1062" spans="1:11" x14ac:dyDescent="0.35">
      <c r="A1062">
        <v>11002</v>
      </c>
      <c r="B1062" t="s">
        <v>20</v>
      </c>
      <c r="C1062" s="70">
        <v>2313209.2599999998</v>
      </c>
      <c r="D1062" s="70">
        <v>743797.19</v>
      </c>
      <c r="E1062" s="71">
        <v>44617</v>
      </c>
      <c r="F1062" t="s">
        <v>7386</v>
      </c>
      <c r="G1062" t="s">
        <v>1907</v>
      </c>
      <c r="H1062" t="s">
        <v>7379</v>
      </c>
      <c r="J1062" s="40">
        <v>0</v>
      </c>
      <c r="K1062" s="40">
        <v>25</v>
      </c>
    </row>
    <row r="1063" spans="1:11" x14ac:dyDescent="0.35">
      <c r="A1063">
        <v>11002</v>
      </c>
      <c r="B1063" t="s">
        <v>20</v>
      </c>
      <c r="C1063" s="70">
        <v>2313209.2599999998</v>
      </c>
      <c r="D1063" s="70">
        <v>743797.19</v>
      </c>
      <c r="E1063" s="71">
        <v>44617</v>
      </c>
      <c r="F1063" t="s">
        <v>7385</v>
      </c>
      <c r="G1063" t="s">
        <v>1907</v>
      </c>
      <c r="H1063" t="s">
        <v>7379</v>
      </c>
      <c r="J1063" s="40">
        <v>0</v>
      </c>
      <c r="K1063" s="40">
        <v>12.5</v>
      </c>
    </row>
    <row r="1064" spans="1:11" x14ac:dyDescent="0.35">
      <c r="A1064">
        <v>11002</v>
      </c>
      <c r="B1064" t="s">
        <v>20</v>
      </c>
      <c r="C1064" s="70">
        <v>2313209.2599999998</v>
      </c>
      <c r="D1064" s="70">
        <v>743797.19</v>
      </c>
      <c r="E1064" s="71">
        <v>44617</v>
      </c>
      <c r="F1064" t="s">
        <v>7384</v>
      </c>
      <c r="G1064" t="s">
        <v>1907</v>
      </c>
      <c r="H1064" t="s">
        <v>7379</v>
      </c>
      <c r="J1064" s="40">
        <v>0</v>
      </c>
      <c r="K1064" s="40">
        <v>12.5</v>
      </c>
    </row>
    <row r="1065" spans="1:11" x14ac:dyDescent="0.35">
      <c r="A1065">
        <v>11002</v>
      </c>
      <c r="B1065" t="s">
        <v>20</v>
      </c>
      <c r="C1065" s="70">
        <v>2313209.2599999998</v>
      </c>
      <c r="D1065" s="70">
        <v>743797.19</v>
      </c>
      <c r="E1065" s="71">
        <v>44617</v>
      </c>
      <c r="F1065" t="s">
        <v>7383</v>
      </c>
      <c r="G1065" t="s">
        <v>1907</v>
      </c>
      <c r="H1065" t="s">
        <v>7379</v>
      </c>
      <c r="J1065" s="40">
        <v>0</v>
      </c>
      <c r="K1065" s="40">
        <v>24</v>
      </c>
    </row>
    <row r="1066" spans="1:11" x14ac:dyDescent="0.35">
      <c r="A1066">
        <v>11002</v>
      </c>
      <c r="B1066" t="s">
        <v>20</v>
      </c>
      <c r="C1066" s="70">
        <v>2313209.2599999998</v>
      </c>
      <c r="D1066" s="70">
        <v>743797.19</v>
      </c>
      <c r="E1066" s="71">
        <v>44617</v>
      </c>
      <c r="F1066" t="s">
        <v>7382</v>
      </c>
      <c r="G1066" t="s">
        <v>1907</v>
      </c>
      <c r="H1066" t="s">
        <v>7379</v>
      </c>
      <c r="J1066" s="40">
        <v>0</v>
      </c>
      <c r="K1066" s="40">
        <v>24</v>
      </c>
    </row>
    <row r="1067" spans="1:11" x14ac:dyDescent="0.35">
      <c r="A1067">
        <v>11002</v>
      </c>
      <c r="B1067" t="s">
        <v>20</v>
      </c>
      <c r="C1067" s="70">
        <v>2313209.2599999998</v>
      </c>
      <c r="D1067" s="70">
        <v>743797.19</v>
      </c>
      <c r="E1067" s="71">
        <v>44617</v>
      </c>
      <c r="F1067" t="s">
        <v>7381</v>
      </c>
      <c r="G1067" t="s">
        <v>1907</v>
      </c>
      <c r="H1067" t="s">
        <v>7379</v>
      </c>
      <c r="J1067" s="40">
        <v>0</v>
      </c>
      <c r="K1067" s="40">
        <v>24</v>
      </c>
    </row>
    <row r="1068" spans="1:11" x14ac:dyDescent="0.35">
      <c r="A1068">
        <v>11002</v>
      </c>
      <c r="B1068" t="s">
        <v>20</v>
      </c>
      <c r="C1068" s="70">
        <v>2313209.2599999998</v>
      </c>
      <c r="D1068" s="70">
        <v>743797.19</v>
      </c>
      <c r="E1068" s="71">
        <v>44617</v>
      </c>
      <c r="F1068" t="s">
        <v>7380</v>
      </c>
      <c r="G1068" t="s">
        <v>1907</v>
      </c>
      <c r="H1068" t="s">
        <v>7379</v>
      </c>
      <c r="J1068" s="40">
        <v>0</v>
      </c>
      <c r="K1068" s="40">
        <v>24</v>
      </c>
    </row>
    <row r="1069" spans="1:11" x14ac:dyDescent="0.35">
      <c r="A1069">
        <v>11002</v>
      </c>
      <c r="B1069" t="s">
        <v>20</v>
      </c>
      <c r="C1069" s="70">
        <v>2313209.2599999998</v>
      </c>
      <c r="D1069" s="70">
        <v>743797.19</v>
      </c>
      <c r="E1069" s="71">
        <v>44617</v>
      </c>
      <c r="F1069" t="s">
        <v>17137</v>
      </c>
      <c r="G1069" t="s">
        <v>15843</v>
      </c>
      <c r="H1069" t="s">
        <v>17136</v>
      </c>
      <c r="J1069" s="40">
        <v>0</v>
      </c>
      <c r="K1069" s="40">
        <v>10000</v>
      </c>
    </row>
    <row r="1070" spans="1:11" x14ac:dyDescent="0.35">
      <c r="A1070">
        <v>11002</v>
      </c>
      <c r="B1070" t="s">
        <v>20</v>
      </c>
      <c r="C1070" s="70">
        <v>2313209.2599999998</v>
      </c>
      <c r="D1070" s="70">
        <v>743797.19</v>
      </c>
      <c r="E1070" s="71">
        <v>44621</v>
      </c>
      <c r="F1070" t="s">
        <v>7296</v>
      </c>
      <c r="G1070" t="s">
        <v>1907</v>
      </c>
      <c r="H1070" t="s">
        <v>7295</v>
      </c>
      <c r="J1070" s="40">
        <v>0</v>
      </c>
      <c r="K1070" s="40">
        <v>12.5</v>
      </c>
    </row>
    <row r="1071" spans="1:11" x14ac:dyDescent="0.35">
      <c r="A1071">
        <v>11002</v>
      </c>
      <c r="B1071" t="s">
        <v>20</v>
      </c>
      <c r="C1071" s="70">
        <v>2313209.2599999998</v>
      </c>
      <c r="D1071" s="70">
        <v>743797.19</v>
      </c>
      <c r="E1071" s="71">
        <v>44621</v>
      </c>
      <c r="F1071" t="s">
        <v>18941</v>
      </c>
      <c r="G1071" t="s">
        <v>15843</v>
      </c>
      <c r="H1071" t="s">
        <v>18940</v>
      </c>
      <c r="J1071" s="40">
        <v>0</v>
      </c>
      <c r="K1071" s="40">
        <v>24021</v>
      </c>
    </row>
    <row r="1072" spans="1:11" x14ac:dyDescent="0.35">
      <c r="A1072">
        <v>11002</v>
      </c>
      <c r="B1072" t="s">
        <v>20</v>
      </c>
      <c r="C1072" s="70">
        <v>2313209.2599999998</v>
      </c>
      <c r="D1072" s="70">
        <v>743797.19</v>
      </c>
      <c r="E1072" s="71">
        <v>44622</v>
      </c>
      <c r="F1072" t="s">
        <v>19518</v>
      </c>
      <c r="G1072" t="s">
        <v>1907</v>
      </c>
      <c r="H1072" t="s">
        <v>2061</v>
      </c>
      <c r="J1072" s="40">
        <v>0</v>
      </c>
      <c r="K1072" s="40">
        <v>1323.11</v>
      </c>
    </row>
    <row r="1073" spans="1:11" x14ac:dyDescent="0.35">
      <c r="A1073">
        <v>11002</v>
      </c>
      <c r="B1073" t="s">
        <v>20</v>
      </c>
      <c r="C1073" s="70">
        <v>2313209.2599999998</v>
      </c>
      <c r="D1073" s="70">
        <v>743797.19</v>
      </c>
      <c r="E1073" s="71">
        <v>44622</v>
      </c>
      <c r="F1073" t="s">
        <v>19533</v>
      </c>
      <c r="G1073" t="s">
        <v>1907</v>
      </c>
      <c r="H1073" t="s">
        <v>19528</v>
      </c>
      <c r="J1073" s="40">
        <v>0</v>
      </c>
      <c r="K1073" s="40">
        <v>2105.2800000000002</v>
      </c>
    </row>
    <row r="1074" spans="1:11" x14ac:dyDescent="0.35">
      <c r="A1074">
        <v>11002</v>
      </c>
      <c r="B1074" t="s">
        <v>20</v>
      </c>
      <c r="C1074" s="70">
        <v>2313209.2599999998</v>
      </c>
      <c r="D1074" s="70">
        <v>743797.19</v>
      </c>
      <c r="E1074" s="71">
        <v>44622</v>
      </c>
      <c r="F1074" t="s">
        <v>19485</v>
      </c>
      <c r="G1074" t="s">
        <v>1907</v>
      </c>
      <c r="H1074" t="s">
        <v>19465</v>
      </c>
      <c r="J1074" s="40">
        <v>0</v>
      </c>
      <c r="K1074" s="40">
        <v>24956.73</v>
      </c>
    </row>
    <row r="1075" spans="1:11" x14ac:dyDescent="0.35">
      <c r="A1075">
        <v>11002</v>
      </c>
      <c r="B1075" t="s">
        <v>20</v>
      </c>
      <c r="C1075" s="70">
        <v>2313209.2599999998</v>
      </c>
      <c r="D1075" s="70">
        <v>743797.19</v>
      </c>
      <c r="E1075" s="71">
        <v>44627</v>
      </c>
      <c r="F1075" t="s">
        <v>7294</v>
      </c>
      <c r="G1075" t="s">
        <v>1907</v>
      </c>
      <c r="H1075" t="s">
        <v>7293</v>
      </c>
      <c r="J1075" s="40">
        <v>0</v>
      </c>
      <c r="K1075" s="40">
        <v>25</v>
      </c>
    </row>
    <row r="1076" spans="1:11" x14ac:dyDescent="0.35">
      <c r="A1076">
        <v>11002</v>
      </c>
      <c r="B1076" t="s">
        <v>20</v>
      </c>
      <c r="C1076" s="70">
        <v>2313209.2599999998</v>
      </c>
      <c r="D1076" s="70">
        <v>743797.19</v>
      </c>
      <c r="E1076" s="71">
        <v>44627</v>
      </c>
      <c r="F1076" t="s">
        <v>18669</v>
      </c>
      <c r="G1076" t="s">
        <v>15843</v>
      </c>
      <c r="H1076" t="s">
        <v>6695</v>
      </c>
      <c r="J1076" s="40">
        <v>0</v>
      </c>
      <c r="K1076" s="40">
        <v>35385.11</v>
      </c>
    </row>
    <row r="1077" spans="1:11" x14ac:dyDescent="0.35">
      <c r="A1077">
        <v>11002</v>
      </c>
      <c r="B1077" t="s">
        <v>20</v>
      </c>
      <c r="C1077" s="70">
        <v>2313209.2599999998</v>
      </c>
      <c r="D1077" s="70">
        <v>743797.19</v>
      </c>
      <c r="E1077" s="71">
        <v>44629</v>
      </c>
      <c r="F1077" t="s">
        <v>2392</v>
      </c>
      <c r="G1077" t="s">
        <v>1907</v>
      </c>
      <c r="H1077" t="s">
        <v>2391</v>
      </c>
      <c r="J1077" s="40">
        <v>1999972.5</v>
      </c>
      <c r="K1077" s="40">
        <v>0</v>
      </c>
    </row>
    <row r="1078" spans="1:11" x14ac:dyDescent="0.35">
      <c r="A1078">
        <v>11002</v>
      </c>
      <c r="B1078" t="s">
        <v>20</v>
      </c>
      <c r="C1078" s="70">
        <v>2313209.2599999998</v>
      </c>
      <c r="D1078" s="70">
        <v>743797.19</v>
      </c>
      <c r="E1078" s="71">
        <v>44629</v>
      </c>
      <c r="F1078" t="s">
        <v>19894</v>
      </c>
      <c r="G1078" t="s">
        <v>1907</v>
      </c>
      <c r="H1078" t="s">
        <v>6691</v>
      </c>
      <c r="J1078" s="40">
        <v>0</v>
      </c>
      <c r="K1078" s="40">
        <v>70000</v>
      </c>
    </row>
    <row r="1079" spans="1:11" x14ac:dyDescent="0.35">
      <c r="A1079">
        <v>11002</v>
      </c>
      <c r="B1079" t="s">
        <v>20</v>
      </c>
      <c r="C1079" s="70">
        <v>2313209.2599999998</v>
      </c>
      <c r="D1079" s="70">
        <v>743797.19</v>
      </c>
      <c r="E1079" s="71">
        <v>44629</v>
      </c>
      <c r="F1079" t="s">
        <v>19981</v>
      </c>
      <c r="G1079" t="s">
        <v>1907</v>
      </c>
      <c r="H1079" t="s">
        <v>19979</v>
      </c>
      <c r="J1079" s="40">
        <v>0</v>
      </c>
      <c r="K1079" s="40">
        <v>92459.19</v>
      </c>
    </row>
    <row r="1080" spans="1:11" x14ac:dyDescent="0.35">
      <c r="A1080">
        <v>11002</v>
      </c>
      <c r="B1080" t="s">
        <v>20</v>
      </c>
      <c r="C1080" s="70">
        <v>2313209.2599999998</v>
      </c>
      <c r="D1080" s="70">
        <v>743797.19</v>
      </c>
      <c r="E1080" s="71">
        <v>44629</v>
      </c>
      <c r="F1080" t="s">
        <v>19926</v>
      </c>
      <c r="G1080" t="s">
        <v>1907</v>
      </c>
      <c r="H1080" t="s">
        <v>6693</v>
      </c>
      <c r="J1080" s="40">
        <v>0</v>
      </c>
      <c r="K1080" s="40">
        <v>33215.379999999997</v>
      </c>
    </row>
    <row r="1081" spans="1:11" x14ac:dyDescent="0.35">
      <c r="A1081">
        <v>11002</v>
      </c>
      <c r="B1081" t="s">
        <v>20</v>
      </c>
      <c r="C1081" s="70">
        <v>2313209.2599999998</v>
      </c>
      <c r="D1081" s="70">
        <v>743797.19</v>
      </c>
      <c r="E1081" s="71">
        <v>44629</v>
      </c>
      <c r="F1081" t="s">
        <v>19980</v>
      </c>
      <c r="G1081" t="s">
        <v>1907</v>
      </c>
      <c r="H1081" t="s">
        <v>19979</v>
      </c>
      <c r="J1081" s="40">
        <v>0</v>
      </c>
      <c r="K1081" s="40">
        <v>-92459.19</v>
      </c>
    </row>
    <row r="1082" spans="1:11" x14ac:dyDescent="0.35">
      <c r="A1082">
        <v>11002</v>
      </c>
      <c r="B1082" t="s">
        <v>20</v>
      </c>
      <c r="C1082" s="70">
        <v>2313209.2599999998</v>
      </c>
      <c r="D1082" s="70">
        <v>743797.19</v>
      </c>
      <c r="E1082" s="71">
        <v>44629</v>
      </c>
      <c r="F1082" t="s">
        <v>19905</v>
      </c>
      <c r="G1082" t="s">
        <v>1912</v>
      </c>
      <c r="J1082" s="40">
        <v>0</v>
      </c>
      <c r="K1082" s="40">
        <v>92459.19</v>
      </c>
    </row>
    <row r="1083" spans="1:11" x14ac:dyDescent="0.35">
      <c r="A1083">
        <v>11002</v>
      </c>
      <c r="B1083" t="s">
        <v>20</v>
      </c>
      <c r="C1083" s="70">
        <v>2313209.2599999998</v>
      </c>
      <c r="D1083" s="70">
        <v>743797.19</v>
      </c>
      <c r="E1083" s="71">
        <v>44634</v>
      </c>
      <c r="F1083" t="s">
        <v>7292</v>
      </c>
      <c r="G1083" t="s">
        <v>1907</v>
      </c>
      <c r="H1083" t="s">
        <v>7291</v>
      </c>
      <c r="J1083" s="40">
        <v>0</v>
      </c>
      <c r="K1083" s="40">
        <v>24</v>
      </c>
    </row>
    <row r="1084" spans="1:11" x14ac:dyDescent="0.35">
      <c r="A1084">
        <v>11002</v>
      </c>
      <c r="B1084" t="s">
        <v>20</v>
      </c>
      <c r="C1084" s="70">
        <v>2313209.2599999998</v>
      </c>
      <c r="D1084" s="70">
        <v>743797.19</v>
      </c>
      <c r="E1084" s="71">
        <v>44634</v>
      </c>
      <c r="F1084" t="s">
        <v>19025</v>
      </c>
      <c r="G1084" t="s">
        <v>15843</v>
      </c>
      <c r="H1084" t="s">
        <v>19024</v>
      </c>
      <c r="J1084" s="40">
        <v>0</v>
      </c>
      <c r="K1084" s="40">
        <v>1520.63</v>
      </c>
    </row>
    <row r="1085" spans="1:11" x14ac:dyDescent="0.35">
      <c r="A1085">
        <v>11002</v>
      </c>
      <c r="B1085" t="s">
        <v>20</v>
      </c>
      <c r="C1085" s="70">
        <v>2313209.2599999998</v>
      </c>
      <c r="D1085" s="70">
        <v>743797.19</v>
      </c>
      <c r="E1085" s="71">
        <v>44634</v>
      </c>
      <c r="F1085" t="s">
        <v>17505</v>
      </c>
      <c r="G1085" t="s">
        <v>15843</v>
      </c>
      <c r="H1085" t="s">
        <v>17504</v>
      </c>
      <c r="J1085" s="40">
        <v>0</v>
      </c>
      <c r="K1085" s="40">
        <v>1875.85</v>
      </c>
    </row>
    <row r="1086" spans="1:11" x14ac:dyDescent="0.35">
      <c r="A1086">
        <v>11002</v>
      </c>
      <c r="B1086" t="s">
        <v>20</v>
      </c>
      <c r="C1086" s="70">
        <v>2313209.2599999998</v>
      </c>
      <c r="D1086" s="70">
        <v>743797.19</v>
      </c>
      <c r="E1086" s="71">
        <v>44641</v>
      </c>
      <c r="F1086" t="s">
        <v>7288</v>
      </c>
      <c r="G1086" t="s">
        <v>1907</v>
      </c>
      <c r="H1086" t="s">
        <v>7287</v>
      </c>
      <c r="J1086" s="40">
        <v>0</v>
      </c>
      <c r="K1086" s="40">
        <v>24</v>
      </c>
    </row>
    <row r="1087" spans="1:11" x14ac:dyDescent="0.35">
      <c r="A1087">
        <v>11002</v>
      </c>
      <c r="B1087" t="s">
        <v>20</v>
      </c>
      <c r="C1087" s="70">
        <v>2313209.2599999998</v>
      </c>
      <c r="D1087" s="70">
        <v>743797.19</v>
      </c>
      <c r="E1087" s="71">
        <v>44641</v>
      </c>
      <c r="F1087" t="s">
        <v>7286</v>
      </c>
      <c r="G1087" t="s">
        <v>1907</v>
      </c>
      <c r="H1087" t="s">
        <v>7285</v>
      </c>
      <c r="J1087" s="40">
        <v>0</v>
      </c>
      <c r="K1087" s="40">
        <v>24</v>
      </c>
    </row>
    <row r="1088" spans="1:11" x14ac:dyDescent="0.35">
      <c r="A1088">
        <v>11002</v>
      </c>
      <c r="B1088" t="s">
        <v>20</v>
      </c>
      <c r="C1088" s="70">
        <v>2313209.2599999998</v>
      </c>
      <c r="D1088" s="70">
        <v>743797.19</v>
      </c>
      <c r="E1088" s="71">
        <v>44641</v>
      </c>
      <c r="F1088" t="s">
        <v>7284</v>
      </c>
      <c r="G1088" t="s">
        <v>1907</v>
      </c>
      <c r="H1088" t="s">
        <v>7283</v>
      </c>
      <c r="J1088" s="40">
        <v>0</v>
      </c>
      <c r="K1088" s="40">
        <v>25</v>
      </c>
    </row>
    <row r="1089" spans="1:11" x14ac:dyDescent="0.35">
      <c r="A1089">
        <v>11002</v>
      </c>
      <c r="B1089" t="s">
        <v>20</v>
      </c>
      <c r="C1089" s="70">
        <v>2313209.2599999998</v>
      </c>
      <c r="D1089" s="70">
        <v>743797.19</v>
      </c>
      <c r="E1089" s="71">
        <v>44641</v>
      </c>
      <c r="F1089" t="s">
        <v>17182</v>
      </c>
      <c r="G1089" t="s">
        <v>15843</v>
      </c>
      <c r="H1089" t="s">
        <v>17181</v>
      </c>
      <c r="J1089" s="40">
        <v>0</v>
      </c>
      <c r="K1089" s="40">
        <v>8500</v>
      </c>
    </row>
    <row r="1090" spans="1:11" x14ac:dyDescent="0.35">
      <c r="A1090">
        <v>11002</v>
      </c>
      <c r="B1090" t="s">
        <v>20</v>
      </c>
      <c r="C1090" s="70">
        <v>2313209.2599999998</v>
      </c>
      <c r="D1090" s="70">
        <v>743797.19</v>
      </c>
      <c r="E1090" s="71">
        <v>44641</v>
      </c>
      <c r="F1090" t="s">
        <v>17531</v>
      </c>
      <c r="G1090" t="s">
        <v>15843</v>
      </c>
      <c r="H1090" t="s">
        <v>17530</v>
      </c>
      <c r="J1090" s="40">
        <v>0</v>
      </c>
      <c r="K1090" s="40">
        <v>10000</v>
      </c>
    </row>
    <row r="1091" spans="1:11" x14ac:dyDescent="0.35">
      <c r="A1091">
        <v>11002</v>
      </c>
      <c r="B1091" t="s">
        <v>20</v>
      </c>
      <c r="C1091" s="70">
        <v>2313209.2599999998</v>
      </c>
      <c r="D1091" s="70">
        <v>743797.19</v>
      </c>
      <c r="E1091" s="71">
        <v>44641</v>
      </c>
      <c r="F1091" t="s">
        <v>17412</v>
      </c>
      <c r="G1091" t="s">
        <v>15843</v>
      </c>
      <c r="H1091" t="s">
        <v>17411</v>
      </c>
      <c r="J1091" s="40">
        <v>0</v>
      </c>
      <c r="K1091" s="40">
        <v>118208.76</v>
      </c>
    </row>
    <row r="1092" spans="1:11" x14ac:dyDescent="0.35">
      <c r="A1092">
        <v>11002</v>
      </c>
      <c r="B1092" t="s">
        <v>20</v>
      </c>
      <c r="C1092" s="70">
        <v>2313209.2599999998</v>
      </c>
      <c r="D1092" s="70">
        <v>743797.19</v>
      </c>
      <c r="E1092" s="71">
        <v>44644</v>
      </c>
      <c r="F1092" t="s">
        <v>7279</v>
      </c>
      <c r="G1092" t="s">
        <v>1907</v>
      </c>
      <c r="H1092" t="s">
        <v>7278</v>
      </c>
      <c r="J1092" s="40">
        <v>0</v>
      </c>
      <c r="K1092" s="40">
        <v>12.5</v>
      </c>
    </row>
    <row r="1093" spans="1:11" x14ac:dyDescent="0.35">
      <c r="A1093">
        <v>11002</v>
      </c>
      <c r="B1093" t="s">
        <v>20</v>
      </c>
      <c r="C1093" s="70">
        <v>2313209.2599999998</v>
      </c>
      <c r="D1093" s="70">
        <v>743797.19</v>
      </c>
      <c r="E1093" s="71">
        <v>44644</v>
      </c>
      <c r="F1093" t="s">
        <v>7277</v>
      </c>
      <c r="G1093" t="s">
        <v>1907</v>
      </c>
      <c r="H1093" t="s">
        <v>7276</v>
      </c>
      <c r="J1093" s="40">
        <v>0</v>
      </c>
      <c r="K1093" s="40">
        <v>24</v>
      </c>
    </row>
    <row r="1094" spans="1:11" x14ac:dyDescent="0.35">
      <c r="A1094">
        <v>11002</v>
      </c>
      <c r="B1094" t="s">
        <v>20</v>
      </c>
      <c r="C1094" s="70">
        <v>2313209.2599999998</v>
      </c>
      <c r="D1094" s="70">
        <v>743797.19</v>
      </c>
      <c r="E1094" s="71">
        <v>44644</v>
      </c>
      <c r="F1094" t="s">
        <v>7275</v>
      </c>
      <c r="G1094" t="s">
        <v>1907</v>
      </c>
      <c r="H1094" t="s">
        <v>7274</v>
      </c>
      <c r="J1094" s="40">
        <v>0</v>
      </c>
      <c r="K1094" s="40">
        <v>24</v>
      </c>
    </row>
    <row r="1095" spans="1:11" x14ac:dyDescent="0.35">
      <c r="A1095">
        <v>11002</v>
      </c>
      <c r="B1095" t="s">
        <v>20</v>
      </c>
      <c r="C1095" s="70">
        <v>2313209.2599999998</v>
      </c>
      <c r="D1095" s="70">
        <v>743797.19</v>
      </c>
      <c r="E1095" s="71">
        <v>44644</v>
      </c>
      <c r="F1095" t="s">
        <v>17597</v>
      </c>
      <c r="G1095" t="s">
        <v>15843</v>
      </c>
      <c r="H1095" t="s">
        <v>17596</v>
      </c>
      <c r="J1095" s="40">
        <v>0</v>
      </c>
      <c r="K1095" s="40">
        <v>650.46</v>
      </c>
    </row>
    <row r="1096" spans="1:11" x14ac:dyDescent="0.35">
      <c r="A1096">
        <v>11002</v>
      </c>
      <c r="B1096" t="s">
        <v>20</v>
      </c>
      <c r="C1096" s="70">
        <v>2313209.2599999998</v>
      </c>
      <c r="D1096" s="70">
        <v>743797.19</v>
      </c>
      <c r="E1096" s="71">
        <v>44644</v>
      </c>
      <c r="F1096" t="s">
        <v>18767</v>
      </c>
      <c r="G1096" t="s">
        <v>15843</v>
      </c>
      <c r="H1096" t="s">
        <v>3571</v>
      </c>
      <c r="J1096" s="40">
        <v>0</v>
      </c>
      <c r="K1096" s="40">
        <v>1207.8499999999999</v>
      </c>
    </row>
    <row r="1097" spans="1:11" x14ac:dyDescent="0.35">
      <c r="A1097">
        <v>11002</v>
      </c>
      <c r="B1097" t="s">
        <v>20</v>
      </c>
      <c r="C1097" s="70">
        <v>2313209.2599999998</v>
      </c>
      <c r="D1097" s="70">
        <v>743797.19</v>
      </c>
      <c r="E1097" s="71">
        <v>44644</v>
      </c>
      <c r="F1097" t="s">
        <v>17720</v>
      </c>
      <c r="G1097" t="s">
        <v>15843</v>
      </c>
      <c r="H1097" t="s">
        <v>6684</v>
      </c>
      <c r="J1097" s="40">
        <v>0</v>
      </c>
      <c r="K1097" s="40">
        <v>2810.85</v>
      </c>
    </row>
    <row r="1098" spans="1:11" x14ac:dyDescent="0.35">
      <c r="A1098">
        <v>11002</v>
      </c>
      <c r="B1098" t="s">
        <v>20</v>
      </c>
      <c r="C1098" s="70">
        <v>2313209.2599999998</v>
      </c>
      <c r="D1098" s="70">
        <v>743797.19</v>
      </c>
      <c r="E1098" s="71">
        <v>44644</v>
      </c>
      <c r="F1098" t="s">
        <v>17193</v>
      </c>
      <c r="G1098" t="s">
        <v>15843</v>
      </c>
      <c r="H1098" t="s">
        <v>17192</v>
      </c>
      <c r="J1098" s="40">
        <v>0</v>
      </c>
      <c r="K1098" s="40">
        <v>3232.08</v>
      </c>
    </row>
    <row r="1099" spans="1:11" x14ac:dyDescent="0.35">
      <c r="A1099">
        <v>11002</v>
      </c>
      <c r="B1099" t="s">
        <v>20</v>
      </c>
      <c r="C1099" s="70">
        <v>2313209.2599999998</v>
      </c>
      <c r="D1099" s="70">
        <v>743797.19</v>
      </c>
      <c r="E1099" s="71">
        <v>44644</v>
      </c>
      <c r="F1099" t="s">
        <v>17718</v>
      </c>
      <c r="G1099" t="s">
        <v>15843</v>
      </c>
      <c r="H1099" t="s">
        <v>6682</v>
      </c>
      <c r="J1099" s="40">
        <v>0</v>
      </c>
      <c r="K1099" s="40">
        <v>5850</v>
      </c>
    </row>
    <row r="1100" spans="1:11" x14ac:dyDescent="0.35">
      <c r="A1100">
        <v>11002</v>
      </c>
      <c r="B1100" t="s">
        <v>20</v>
      </c>
      <c r="C1100" s="70">
        <v>2313209.2599999998</v>
      </c>
      <c r="D1100" s="70">
        <v>743797.19</v>
      </c>
      <c r="E1100" s="71">
        <v>44648</v>
      </c>
      <c r="F1100" t="s">
        <v>7263</v>
      </c>
      <c r="G1100" t="s">
        <v>1907</v>
      </c>
      <c r="H1100" t="s">
        <v>7262</v>
      </c>
      <c r="J1100" s="40">
        <v>0</v>
      </c>
      <c r="K1100" s="40">
        <v>25</v>
      </c>
    </row>
    <row r="1101" spans="1:11" x14ac:dyDescent="0.35">
      <c r="A1101">
        <v>11002</v>
      </c>
      <c r="B1101" t="s">
        <v>20</v>
      </c>
      <c r="C1101" s="70">
        <v>2313209.2599999998</v>
      </c>
      <c r="D1101" s="70">
        <v>743797.19</v>
      </c>
      <c r="E1101" s="71">
        <v>44648</v>
      </c>
      <c r="F1101" t="s">
        <v>7261</v>
      </c>
      <c r="G1101" t="s">
        <v>1907</v>
      </c>
      <c r="H1101" t="s">
        <v>7260</v>
      </c>
      <c r="J1101" s="40">
        <v>0</v>
      </c>
      <c r="K1101" s="40">
        <v>25</v>
      </c>
    </row>
    <row r="1102" spans="1:11" x14ac:dyDescent="0.35">
      <c r="A1102">
        <v>11002</v>
      </c>
      <c r="B1102" t="s">
        <v>20</v>
      </c>
      <c r="C1102" s="70">
        <v>2313209.2599999998</v>
      </c>
      <c r="D1102" s="70">
        <v>743797.19</v>
      </c>
      <c r="E1102" s="71">
        <v>44648</v>
      </c>
      <c r="F1102" t="s">
        <v>18555</v>
      </c>
      <c r="G1102" t="s">
        <v>15843</v>
      </c>
      <c r="H1102" t="s">
        <v>18554</v>
      </c>
      <c r="J1102" s="40">
        <v>0</v>
      </c>
      <c r="K1102" s="40">
        <v>33649.25</v>
      </c>
    </row>
    <row r="1103" spans="1:11" x14ac:dyDescent="0.35">
      <c r="A1103">
        <v>11002</v>
      </c>
      <c r="B1103" t="s">
        <v>20</v>
      </c>
      <c r="C1103" s="70">
        <v>2313209.2599999998</v>
      </c>
      <c r="D1103" s="70">
        <v>743797.19</v>
      </c>
      <c r="E1103" s="71">
        <v>44648</v>
      </c>
      <c r="F1103" t="s">
        <v>18668</v>
      </c>
      <c r="G1103" t="s">
        <v>15843</v>
      </c>
      <c r="H1103" t="s">
        <v>18667</v>
      </c>
      <c r="J1103" s="40">
        <v>0</v>
      </c>
      <c r="K1103" s="40">
        <v>34294.120000000003</v>
      </c>
    </row>
    <row r="1104" spans="1:11" x14ac:dyDescent="0.35">
      <c r="A1104">
        <v>11002</v>
      </c>
      <c r="B1104" t="s">
        <v>20</v>
      </c>
      <c r="C1104" s="70">
        <v>2313209.2599999998</v>
      </c>
      <c r="D1104" s="70">
        <v>743797.19</v>
      </c>
      <c r="E1104" s="71">
        <v>44648</v>
      </c>
      <c r="F1104" t="s">
        <v>18646</v>
      </c>
      <c r="G1104" t="s">
        <v>15843</v>
      </c>
      <c r="H1104" t="s">
        <v>18645</v>
      </c>
      <c r="J1104" s="40">
        <v>0</v>
      </c>
      <c r="K1104" s="40">
        <v>73606.820000000007</v>
      </c>
    </row>
    <row r="1105" spans="1:11" x14ac:dyDescent="0.35">
      <c r="A1105">
        <v>11002</v>
      </c>
      <c r="B1105" t="s">
        <v>20</v>
      </c>
      <c r="C1105" s="70">
        <v>2313209.2599999998</v>
      </c>
      <c r="D1105" s="70">
        <v>743797.19</v>
      </c>
      <c r="E1105" s="71">
        <v>44648</v>
      </c>
      <c r="F1105" t="s">
        <v>18644</v>
      </c>
      <c r="G1105" t="s">
        <v>15843</v>
      </c>
      <c r="H1105" t="s">
        <v>18643</v>
      </c>
      <c r="J1105" s="40">
        <v>0</v>
      </c>
      <c r="K1105" s="40">
        <v>32784.11</v>
      </c>
    </row>
    <row r="1106" spans="1:11" x14ac:dyDescent="0.35">
      <c r="A1106">
        <v>11002</v>
      </c>
      <c r="B1106" t="s">
        <v>20</v>
      </c>
      <c r="C1106" s="70">
        <v>2313209.2599999998</v>
      </c>
      <c r="D1106" s="70">
        <v>743797.19</v>
      </c>
      <c r="E1106" s="71">
        <v>44648</v>
      </c>
      <c r="F1106" t="s">
        <v>18642</v>
      </c>
      <c r="G1106" t="s">
        <v>15843</v>
      </c>
      <c r="H1106" t="s">
        <v>18641</v>
      </c>
      <c r="J1106" s="40">
        <v>0</v>
      </c>
      <c r="K1106" s="40">
        <v>-32784.11</v>
      </c>
    </row>
    <row r="1107" spans="1:11" x14ac:dyDescent="0.35">
      <c r="A1107">
        <v>11002</v>
      </c>
      <c r="B1107" t="s">
        <v>20</v>
      </c>
      <c r="C1107" s="70">
        <v>2313209.2599999998</v>
      </c>
      <c r="D1107" s="70">
        <v>743797.19</v>
      </c>
      <c r="E1107" s="71">
        <v>44651</v>
      </c>
      <c r="F1107" t="s">
        <v>7251</v>
      </c>
      <c r="G1107" t="s">
        <v>7116</v>
      </c>
      <c r="H1107" t="s">
        <v>7250</v>
      </c>
      <c r="J1107" s="40">
        <v>53941.99</v>
      </c>
      <c r="K1107" s="40">
        <v>0</v>
      </c>
    </row>
    <row r="1108" spans="1:11" x14ac:dyDescent="0.35">
      <c r="A1108">
        <v>11002</v>
      </c>
      <c r="B1108" t="s">
        <v>20</v>
      </c>
      <c r="C1108" s="70">
        <v>2313209.2599999998</v>
      </c>
      <c r="D1108" s="70">
        <v>743797.19</v>
      </c>
      <c r="E1108" s="71">
        <v>44651</v>
      </c>
      <c r="F1108" t="s">
        <v>6666</v>
      </c>
      <c r="G1108" t="s">
        <v>2247</v>
      </c>
      <c r="J1108" s="40">
        <v>0</v>
      </c>
      <c r="K1108" s="40">
        <v>0</v>
      </c>
    </row>
    <row r="1109" spans="1:11" x14ac:dyDescent="0.35">
      <c r="A1109">
        <v>11002</v>
      </c>
      <c r="B1109" t="s">
        <v>20</v>
      </c>
      <c r="C1109" s="70">
        <v>2313209.2599999998</v>
      </c>
      <c r="D1109" s="70">
        <v>743797.19</v>
      </c>
      <c r="E1109" s="71">
        <v>44654</v>
      </c>
      <c r="F1109" t="s">
        <v>19532</v>
      </c>
      <c r="G1109" t="s">
        <v>1907</v>
      </c>
      <c r="H1109" t="s">
        <v>19528</v>
      </c>
      <c r="J1109" s="40">
        <v>0</v>
      </c>
      <c r="K1109" s="40">
        <v>7432.2</v>
      </c>
    </row>
    <row r="1110" spans="1:11" x14ac:dyDescent="0.35">
      <c r="A1110">
        <v>11002</v>
      </c>
      <c r="B1110" t="s">
        <v>20</v>
      </c>
      <c r="C1110" s="70">
        <v>2313209.2599999998</v>
      </c>
      <c r="D1110" s="70">
        <v>743797.19</v>
      </c>
      <c r="E1110" s="71">
        <v>44654</v>
      </c>
      <c r="F1110" t="s">
        <v>19484</v>
      </c>
      <c r="G1110" t="s">
        <v>1907</v>
      </c>
      <c r="H1110" t="s">
        <v>19465</v>
      </c>
      <c r="J1110" s="40">
        <v>0</v>
      </c>
      <c r="K1110" s="40">
        <v>16070.35</v>
      </c>
    </row>
    <row r="1111" spans="1:11" x14ac:dyDescent="0.35">
      <c r="A1111">
        <v>11002</v>
      </c>
      <c r="B1111" t="s">
        <v>20</v>
      </c>
      <c r="C1111" s="70">
        <v>2313209.2599999998</v>
      </c>
      <c r="D1111" s="70">
        <v>743797.19</v>
      </c>
      <c r="E1111" s="71">
        <v>44654</v>
      </c>
      <c r="F1111" t="s">
        <v>19517</v>
      </c>
      <c r="G1111" t="s">
        <v>1907</v>
      </c>
      <c r="H1111" t="s">
        <v>2061</v>
      </c>
      <c r="J1111" s="40">
        <v>0</v>
      </c>
      <c r="K1111" s="40">
        <v>16704.169999999998</v>
      </c>
    </row>
    <row r="1112" spans="1:11" x14ac:dyDescent="0.35">
      <c r="A1112">
        <v>11002</v>
      </c>
      <c r="B1112" t="s">
        <v>20</v>
      </c>
      <c r="C1112" s="70">
        <v>2313209.2599999998</v>
      </c>
      <c r="D1112" s="70">
        <v>743797.19</v>
      </c>
      <c r="E1112" s="71">
        <v>44658</v>
      </c>
      <c r="F1112" t="s">
        <v>7247</v>
      </c>
      <c r="G1112" t="s">
        <v>1907</v>
      </c>
      <c r="H1112" t="s">
        <v>7246</v>
      </c>
      <c r="J1112" s="40">
        <v>0</v>
      </c>
      <c r="K1112" s="40">
        <v>12.5</v>
      </c>
    </row>
    <row r="1113" spans="1:11" x14ac:dyDescent="0.35">
      <c r="A1113">
        <v>11002</v>
      </c>
      <c r="B1113" t="s">
        <v>20</v>
      </c>
      <c r="C1113" s="70">
        <v>2313209.2599999998</v>
      </c>
      <c r="D1113" s="70">
        <v>743797.19</v>
      </c>
      <c r="E1113" s="71">
        <v>44658</v>
      </c>
      <c r="F1113" t="s">
        <v>18553</v>
      </c>
      <c r="G1113" t="s">
        <v>15843</v>
      </c>
      <c r="H1113" t="s">
        <v>18552</v>
      </c>
      <c r="J1113" s="40">
        <v>0</v>
      </c>
      <c r="K1113" s="40">
        <v>7316.35</v>
      </c>
    </row>
    <row r="1114" spans="1:11" x14ac:dyDescent="0.35">
      <c r="A1114">
        <v>11002</v>
      </c>
      <c r="B1114" t="s">
        <v>20</v>
      </c>
      <c r="C1114" s="70">
        <v>2313209.2599999998</v>
      </c>
      <c r="D1114" s="70">
        <v>743797.19</v>
      </c>
      <c r="E1114" s="71">
        <v>44662</v>
      </c>
      <c r="F1114" t="s">
        <v>7245</v>
      </c>
      <c r="G1114" t="s">
        <v>1907</v>
      </c>
      <c r="H1114" t="s">
        <v>7241</v>
      </c>
      <c r="J1114" s="40">
        <v>0</v>
      </c>
      <c r="K1114" s="40">
        <v>25</v>
      </c>
    </row>
    <row r="1115" spans="1:11" x14ac:dyDescent="0.35">
      <c r="A1115">
        <v>11002</v>
      </c>
      <c r="B1115" t="s">
        <v>20</v>
      </c>
      <c r="C1115" s="70">
        <v>2313209.2599999998</v>
      </c>
      <c r="D1115" s="70">
        <v>743797.19</v>
      </c>
      <c r="E1115" s="71">
        <v>44662</v>
      </c>
      <c r="F1115" t="s">
        <v>7244</v>
      </c>
      <c r="G1115" t="s">
        <v>1907</v>
      </c>
      <c r="H1115" t="s">
        <v>7241</v>
      </c>
      <c r="J1115" s="40">
        <v>0</v>
      </c>
      <c r="K1115" s="40">
        <v>25</v>
      </c>
    </row>
    <row r="1116" spans="1:11" x14ac:dyDescent="0.35">
      <c r="A1116">
        <v>11002</v>
      </c>
      <c r="B1116" t="s">
        <v>20</v>
      </c>
      <c r="C1116" s="70">
        <v>2313209.2599999998</v>
      </c>
      <c r="D1116" s="70">
        <v>743797.19</v>
      </c>
      <c r="E1116" s="71">
        <v>44662</v>
      </c>
      <c r="F1116" t="s">
        <v>7243</v>
      </c>
      <c r="G1116" t="s">
        <v>1907</v>
      </c>
      <c r="H1116" t="s">
        <v>7241</v>
      </c>
      <c r="J1116" s="40">
        <v>0</v>
      </c>
      <c r="K1116" s="40">
        <v>24</v>
      </c>
    </row>
    <row r="1117" spans="1:11" x14ac:dyDescent="0.35">
      <c r="A1117">
        <v>11002</v>
      </c>
      <c r="B1117" t="s">
        <v>20</v>
      </c>
      <c r="C1117" s="70">
        <v>2313209.2599999998</v>
      </c>
      <c r="D1117" s="70">
        <v>743797.19</v>
      </c>
      <c r="E1117" s="71">
        <v>44662</v>
      </c>
      <c r="F1117" t="s">
        <v>7242</v>
      </c>
      <c r="G1117" t="s">
        <v>1907</v>
      </c>
      <c r="H1117" t="s">
        <v>7241</v>
      </c>
      <c r="J1117" s="40">
        <v>0</v>
      </c>
      <c r="K1117" s="40">
        <v>24</v>
      </c>
    </row>
    <row r="1118" spans="1:11" x14ac:dyDescent="0.35">
      <c r="A1118">
        <v>11002</v>
      </c>
      <c r="B1118" t="s">
        <v>20</v>
      </c>
      <c r="C1118" s="70">
        <v>2313209.2599999998</v>
      </c>
      <c r="D1118" s="70">
        <v>743797.19</v>
      </c>
      <c r="E1118" s="71">
        <v>44662</v>
      </c>
      <c r="F1118" t="s">
        <v>17122</v>
      </c>
      <c r="G1118" t="s">
        <v>15843</v>
      </c>
      <c r="H1118" t="s">
        <v>17121</v>
      </c>
      <c r="J1118" s="40">
        <v>0</v>
      </c>
      <c r="K1118" s="40">
        <v>3000</v>
      </c>
    </row>
    <row r="1119" spans="1:11" x14ac:dyDescent="0.35">
      <c r="A1119">
        <v>11002</v>
      </c>
      <c r="B1119" t="s">
        <v>20</v>
      </c>
      <c r="C1119" s="70">
        <v>2313209.2599999998</v>
      </c>
      <c r="D1119" s="70">
        <v>743797.19</v>
      </c>
      <c r="E1119" s="71">
        <v>44662</v>
      </c>
      <c r="F1119" t="s">
        <v>17180</v>
      </c>
      <c r="G1119" t="s">
        <v>15843</v>
      </c>
      <c r="H1119" t="s">
        <v>17179</v>
      </c>
      <c r="J1119" s="40">
        <v>0</v>
      </c>
      <c r="K1119" s="40">
        <v>3315</v>
      </c>
    </row>
    <row r="1120" spans="1:11" x14ac:dyDescent="0.35">
      <c r="A1120">
        <v>11002</v>
      </c>
      <c r="B1120" t="s">
        <v>20</v>
      </c>
      <c r="C1120" s="70">
        <v>2313209.2599999998</v>
      </c>
      <c r="D1120" s="70">
        <v>743797.19</v>
      </c>
      <c r="E1120" s="71">
        <v>44662</v>
      </c>
      <c r="F1120" t="s">
        <v>17404</v>
      </c>
      <c r="G1120" t="s">
        <v>15843</v>
      </c>
      <c r="H1120" t="s">
        <v>17403</v>
      </c>
      <c r="J1120" s="40">
        <v>0</v>
      </c>
      <c r="K1120" s="40">
        <v>70500.399999999994</v>
      </c>
    </row>
    <row r="1121" spans="1:11" x14ac:dyDescent="0.35">
      <c r="A1121">
        <v>11002</v>
      </c>
      <c r="B1121" t="s">
        <v>20</v>
      </c>
      <c r="C1121" s="70">
        <v>2313209.2599999998</v>
      </c>
      <c r="D1121" s="70">
        <v>743797.19</v>
      </c>
      <c r="E1121" s="71">
        <v>44662</v>
      </c>
      <c r="F1121" t="s">
        <v>18640</v>
      </c>
      <c r="G1121" t="s">
        <v>15843</v>
      </c>
      <c r="H1121" t="s">
        <v>18639</v>
      </c>
      <c r="J1121" s="40">
        <v>0</v>
      </c>
      <c r="K1121" s="40">
        <v>32784.11</v>
      </c>
    </row>
    <row r="1122" spans="1:11" x14ac:dyDescent="0.35">
      <c r="A1122">
        <v>11002</v>
      </c>
      <c r="B1122" t="s">
        <v>20</v>
      </c>
      <c r="C1122" s="70">
        <v>2313209.2599999998</v>
      </c>
      <c r="D1122" s="70">
        <v>743797.19</v>
      </c>
      <c r="E1122" s="71">
        <v>44663</v>
      </c>
      <c r="F1122" t="s">
        <v>19925</v>
      </c>
      <c r="G1122" t="s">
        <v>1907</v>
      </c>
      <c r="H1122" t="s">
        <v>6414</v>
      </c>
      <c r="J1122" s="40">
        <v>0</v>
      </c>
      <c r="K1122" s="40">
        <v>87367.49</v>
      </c>
    </row>
    <row r="1123" spans="1:11" x14ac:dyDescent="0.35">
      <c r="A1123">
        <v>11002</v>
      </c>
      <c r="B1123" t="s">
        <v>20</v>
      </c>
      <c r="C1123" s="70">
        <v>2313209.2599999998</v>
      </c>
      <c r="D1123" s="70">
        <v>743797.19</v>
      </c>
      <c r="E1123" s="71">
        <v>44663</v>
      </c>
      <c r="F1123" t="s">
        <v>19902</v>
      </c>
      <c r="G1123" t="s">
        <v>1907</v>
      </c>
      <c r="H1123" t="s">
        <v>6412</v>
      </c>
      <c r="J1123" s="40">
        <v>0</v>
      </c>
      <c r="K1123" s="40">
        <v>91527.42</v>
      </c>
    </row>
    <row r="1124" spans="1:11" x14ac:dyDescent="0.35">
      <c r="A1124">
        <v>11002</v>
      </c>
      <c r="B1124" t="s">
        <v>20</v>
      </c>
      <c r="C1124" s="70">
        <v>2313209.2599999998</v>
      </c>
      <c r="D1124" s="70">
        <v>743797.19</v>
      </c>
      <c r="E1124" s="71">
        <v>44665</v>
      </c>
      <c r="F1124" t="s">
        <v>19023</v>
      </c>
      <c r="G1124" t="s">
        <v>15843</v>
      </c>
      <c r="H1124" t="s">
        <v>19022</v>
      </c>
      <c r="J1124" s="40">
        <v>0</v>
      </c>
      <c r="K1124" s="40">
        <v>587.04999999999995</v>
      </c>
    </row>
    <row r="1125" spans="1:11" x14ac:dyDescent="0.35">
      <c r="A1125">
        <v>11002</v>
      </c>
      <c r="B1125" t="s">
        <v>20</v>
      </c>
      <c r="C1125" s="70">
        <v>2313209.2599999998</v>
      </c>
      <c r="D1125" s="70">
        <v>743797.19</v>
      </c>
      <c r="E1125" s="71">
        <v>44671</v>
      </c>
      <c r="F1125" t="s">
        <v>7230</v>
      </c>
      <c r="G1125" t="s">
        <v>7116</v>
      </c>
      <c r="H1125" t="s">
        <v>7229</v>
      </c>
      <c r="J1125" s="40">
        <v>30562.5</v>
      </c>
      <c r="K1125" s="40">
        <v>0</v>
      </c>
    </row>
    <row r="1126" spans="1:11" x14ac:dyDescent="0.35">
      <c r="A1126">
        <v>11002</v>
      </c>
      <c r="B1126" t="s">
        <v>20</v>
      </c>
      <c r="C1126" s="70">
        <v>2313209.2599999998</v>
      </c>
      <c r="D1126" s="70">
        <v>743797.19</v>
      </c>
      <c r="E1126" s="71">
        <v>44676</v>
      </c>
      <c r="F1126" t="s">
        <v>19978</v>
      </c>
      <c r="G1126" t="s">
        <v>1907</v>
      </c>
      <c r="H1126" t="s">
        <v>19977</v>
      </c>
      <c r="J1126" s="40">
        <v>0</v>
      </c>
      <c r="K1126" s="40">
        <v>1000000</v>
      </c>
    </row>
    <row r="1127" spans="1:11" x14ac:dyDescent="0.35">
      <c r="A1127">
        <v>11002</v>
      </c>
      <c r="B1127" t="s">
        <v>20</v>
      </c>
      <c r="C1127" s="70">
        <v>2313209.2599999998</v>
      </c>
      <c r="D1127" s="70">
        <v>743797.19</v>
      </c>
      <c r="E1127" s="71">
        <v>44676</v>
      </c>
      <c r="F1127" t="s">
        <v>7228</v>
      </c>
      <c r="G1127" t="s">
        <v>1907</v>
      </c>
      <c r="H1127" t="s">
        <v>7226</v>
      </c>
      <c r="J1127" s="40">
        <v>0</v>
      </c>
      <c r="K1127" s="40">
        <v>24</v>
      </c>
    </row>
    <row r="1128" spans="1:11" x14ac:dyDescent="0.35">
      <c r="A1128">
        <v>11002</v>
      </c>
      <c r="B1128" t="s">
        <v>20</v>
      </c>
      <c r="C1128" s="70">
        <v>2313209.2599999998</v>
      </c>
      <c r="D1128" s="70">
        <v>743797.19</v>
      </c>
      <c r="E1128" s="71">
        <v>44676</v>
      </c>
      <c r="F1128" t="s">
        <v>7227</v>
      </c>
      <c r="G1128" t="s">
        <v>1907</v>
      </c>
      <c r="H1128" t="s">
        <v>7226</v>
      </c>
      <c r="J1128" s="40">
        <v>0</v>
      </c>
      <c r="K1128" s="40">
        <v>24</v>
      </c>
    </row>
    <row r="1129" spans="1:11" x14ac:dyDescent="0.35">
      <c r="A1129">
        <v>11002</v>
      </c>
      <c r="B1129" t="s">
        <v>20</v>
      </c>
      <c r="C1129" s="70">
        <v>2313209.2599999998</v>
      </c>
      <c r="D1129" s="70">
        <v>743797.19</v>
      </c>
      <c r="E1129" s="71">
        <v>44676</v>
      </c>
      <c r="F1129" t="s">
        <v>19878</v>
      </c>
      <c r="G1129" t="s">
        <v>1907</v>
      </c>
      <c r="H1129" t="s">
        <v>19875</v>
      </c>
      <c r="J1129" s="40">
        <v>0</v>
      </c>
      <c r="K1129" s="40">
        <v>150000</v>
      </c>
    </row>
    <row r="1130" spans="1:11" x14ac:dyDescent="0.35">
      <c r="A1130">
        <v>11002</v>
      </c>
      <c r="B1130" t="s">
        <v>20</v>
      </c>
      <c r="C1130" s="70">
        <v>2313209.2599999998</v>
      </c>
      <c r="D1130" s="70">
        <v>743797.19</v>
      </c>
      <c r="E1130" s="71">
        <v>44676</v>
      </c>
      <c r="F1130" t="s">
        <v>17595</v>
      </c>
      <c r="G1130" t="s">
        <v>15843</v>
      </c>
      <c r="H1130" t="s">
        <v>17594</v>
      </c>
      <c r="J1130" s="40">
        <v>0</v>
      </c>
      <c r="K1130" s="40">
        <v>764.73</v>
      </c>
    </row>
    <row r="1131" spans="1:11" x14ac:dyDescent="0.35">
      <c r="A1131">
        <v>11002</v>
      </c>
      <c r="B1131" t="s">
        <v>20</v>
      </c>
      <c r="C1131" s="70">
        <v>2313209.2599999998</v>
      </c>
      <c r="D1131" s="70">
        <v>743797.19</v>
      </c>
      <c r="E1131" s="71">
        <v>44676</v>
      </c>
      <c r="F1131" t="s">
        <v>17205</v>
      </c>
      <c r="G1131" t="s">
        <v>15843</v>
      </c>
      <c r="H1131" t="s">
        <v>17204</v>
      </c>
      <c r="J1131" s="40">
        <v>0</v>
      </c>
      <c r="K1131" s="40">
        <v>4800</v>
      </c>
    </row>
    <row r="1132" spans="1:11" x14ac:dyDescent="0.35">
      <c r="A1132">
        <v>11002</v>
      </c>
      <c r="B1132" t="s">
        <v>20</v>
      </c>
      <c r="C1132" s="70">
        <v>2313209.2599999998</v>
      </c>
      <c r="D1132" s="70">
        <v>743797.19</v>
      </c>
      <c r="E1132" s="71">
        <v>44676</v>
      </c>
      <c r="F1132" t="s">
        <v>19877</v>
      </c>
      <c r="G1132" t="s">
        <v>1912</v>
      </c>
      <c r="J1132" s="40">
        <v>0</v>
      </c>
      <c r="K1132" s="40">
        <v>150000</v>
      </c>
    </row>
    <row r="1133" spans="1:11" x14ac:dyDescent="0.35">
      <c r="A1133">
        <v>11002</v>
      </c>
      <c r="B1133" t="s">
        <v>20</v>
      </c>
      <c r="C1133" s="70">
        <v>2313209.2599999998</v>
      </c>
      <c r="D1133" s="70">
        <v>743797.19</v>
      </c>
      <c r="E1133" s="71">
        <v>44676</v>
      </c>
      <c r="F1133" t="s">
        <v>19876</v>
      </c>
      <c r="G1133" t="s">
        <v>1907</v>
      </c>
      <c r="H1133" t="s">
        <v>19875</v>
      </c>
      <c r="J1133" s="40">
        <v>0</v>
      </c>
      <c r="K1133" s="40">
        <v>-150000</v>
      </c>
    </row>
    <row r="1134" spans="1:11" x14ac:dyDescent="0.35">
      <c r="A1134">
        <v>11002</v>
      </c>
      <c r="B1134" t="s">
        <v>20</v>
      </c>
      <c r="C1134" s="70">
        <v>2313209.2599999998</v>
      </c>
      <c r="D1134" s="70">
        <v>743797.19</v>
      </c>
      <c r="E1134" s="71">
        <v>44677</v>
      </c>
      <c r="F1134" t="s">
        <v>7225</v>
      </c>
      <c r="G1134" t="s">
        <v>1907</v>
      </c>
      <c r="H1134" t="s">
        <v>7220</v>
      </c>
      <c r="J1134" s="40">
        <v>0</v>
      </c>
      <c r="K1134" s="40">
        <v>25</v>
      </c>
    </row>
    <row r="1135" spans="1:11" x14ac:dyDescent="0.35">
      <c r="A1135">
        <v>11002</v>
      </c>
      <c r="B1135" t="s">
        <v>20</v>
      </c>
      <c r="C1135" s="70">
        <v>2313209.2599999998</v>
      </c>
      <c r="D1135" s="70">
        <v>743797.19</v>
      </c>
      <c r="E1135" s="71">
        <v>44677</v>
      </c>
      <c r="F1135" t="s">
        <v>7224</v>
      </c>
      <c r="G1135" t="s">
        <v>1907</v>
      </c>
      <c r="H1135" t="s">
        <v>7220</v>
      </c>
      <c r="J1135" s="40">
        <v>0</v>
      </c>
      <c r="K1135" s="40">
        <v>25</v>
      </c>
    </row>
    <row r="1136" spans="1:11" x14ac:dyDescent="0.35">
      <c r="A1136">
        <v>11002</v>
      </c>
      <c r="B1136" t="s">
        <v>20</v>
      </c>
      <c r="C1136" s="70">
        <v>2313209.2599999998</v>
      </c>
      <c r="D1136" s="70">
        <v>743797.19</v>
      </c>
      <c r="E1136" s="71">
        <v>44677</v>
      </c>
      <c r="F1136" t="s">
        <v>7223</v>
      </c>
      <c r="G1136" t="s">
        <v>1907</v>
      </c>
      <c r="H1136" t="s">
        <v>7220</v>
      </c>
      <c r="J1136" s="40">
        <v>0</v>
      </c>
      <c r="K1136" s="40">
        <v>25</v>
      </c>
    </row>
    <row r="1137" spans="1:11" x14ac:dyDescent="0.35">
      <c r="A1137">
        <v>11002</v>
      </c>
      <c r="B1137" t="s">
        <v>20</v>
      </c>
      <c r="C1137" s="70">
        <v>2313209.2599999998</v>
      </c>
      <c r="D1137" s="70">
        <v>743797.19</v>
      </c>
      <c r="E1137" s="71">
        <v>44677</v>
      </c>
      <c r="F1137" t="s">
        <v>7222</v>
      </c>
      <c r="G1137" t="s">
        <v>1907</v>
      </c>
      <c r="H1137" t="s">
        <v>7220</v>
      </c>
      <c r="J1137" s="40">
        <v>0</v>
      </c>
      <c r="K1137" s="40">
        <v>12.5</v>
      </c>
    </row>
    <row r="1138" spans="1:11" x14ac:dyDescent="0.35">
      <c r="A1138">
        <v>11002</v>
      </c>
      <c r="B1138" t="s">
        <v>20</v>
      </c>
      <c r="C1138" s="70">
        <v>2313209.2599999998</v>
      </c>
      <c r="D1138" s="70">
        <v>743797.19</v>
      </c>
      <c r="E1138" s="71">
        <v>44677</v>
      </c>
      <c r="F1138" t="s">
        <v>7221</v>
      </c>
      <c r="G1138" t="s">
        <v>1907</v>
      </c>
      <c r="H1138" t="s">
        <v>7220</v>
      </c>
      <c r="J1138" s="40">
        <v>0</v>
      </c>
      <c r="K1138" s="40">
        <v>24</v>
      </c>
    </row>
    <row r="1139" spans="1:11" x14ac:dyDescent="0.35">
      <c r="A1139">
        <v>11002</v>
      </c>
      <c r="B1139" t="s">
        <v>20</v>
      </c>
      <c r="C1139" s="70">
        <v>2313209.2599999998</v>
      </c>
      <c r="D1139" s="70">
        <v>743797.19</v>
      </c>
      <c r="E1139" s="71">
        <v>44677</v>
      </c>
      <c r="F1139" t="s">
        <v>17503</v>
      </c>
      <c r="G1139" t="s">
        <v>15843</v>
      </c>
      <c r="H1139" t="s">
        <v>17502</v>
      </c>
      <c r="J1139" s="40">
        <v>0</v>
      </c>
      <c r="K1139" s="40">
        <v>2376.81</v>
      </c>
    </row>
    <row r="1140" spans="1:11" x14ac:dyDescent="0.35">
      <c r="A1140">
        <v>11002</v>
      </c>
      <c r="B1140" t="s">
        <v>20</v>
      </c>
      <c r="C1140" s="70">
        <v>2313209.2599999998</v>
      </c>
      <c r="D1140" s="70">
        <v>743797.19</v>
      </c>
      <c r="E1140" s="71">
        <v>44677</v>
      </c>
      <c r="F1140" t="s">
        <v>17529</v>
      </c>
      <c r="G1140" t="s">
        <v>15843</v>
      </c>
      <c r="H1140" t="s">
        <v>6400</v>
      </c>
      <c r="J1140" s="40">
        <v>0</v>
      </c>
      <c r="K1140" s="40">
        <v>5000</v>
      </c>
    </row>
    <row r="1141" spans="1:11" x14ac:dyDescent="0.35">
      <c r="A1141">
        <v>11002</v>
      </c>
      <c r="B1141" t="s">
        <v>20</v>
      </c>
      <c r="C1141" s="70">
        <v>2313209.2599999998</v>
      </c>
      <c r="D1141" s="70">
        <v>743797.19</v>
      </c>
      <c r="E1141" s="71">
        <v>44677</v>
      </c>
      <c r="F1141" t="s">
        <v>18638</v>
      </c>
      <c r="G1141" t="s">
        <v>15843</v>
      </c>
      <c r="H1141" t="s">
        <v>18637</v>
      </c>
      <c r="J1141" s="40">
        <v>0</v>
      </c>
      <c r="K1141" s="40">
        <v>38197.33</v>
      </c>
    </row>
    <row r="1142" spans="1:11" x14ac:dyDescent="0.35">
      <c r="A1142">
        <v>11002</v>
      </c>
      <c r="B1142" t="s">
        <v>20</v>
      </c>
      <c r="C1142" s="70">
        <v>2313209.2599999998</v>
      </c>
      <c r="D1142" s="70">
        <v>743797.19</v>
      </c>
      <c r="E1142" s="71">
        <v>44677</v>
      </c>
      <c r="F1142" t="s">
        <v>18666</v>
      </c>
      <c r="G1142" t="s">
        <v>15843</v>
      </c>
      <c r="H1142" t="s">
        <v>18665</v>
      </c>
      <c r="J1142" s="40">
        <v>0</v>
      </c>
      <c r="K1142" s="40">
        <v>39599.199999999997</v>
      </c>
    </row>
    <row r="1143" spans="1:11" x14ac:dyDescent="0.35">
      <c r="A1143">
        <v>11002</v>
      </c>
      <c r="B1143" t="s">
        <v>20</v>
      </c>
      <c r="C1143" s="70">
        <v>2313209.2599999998</v>
      </c>
      <c r="D1143" s="70">
        <v>743797.19</v>
      </c>
      <c r="E1143" s="71">
        <v>44677</v>
      </c>
      <c r="F1143" t="s">
        <v>17571</v>
      </c>
      <c r="G1143" t="s">
        <v>15843</v>
      </c>
      <c r="H1143" t="s">
        <v>17570</v>
      </c>
      <c r="J1143" s="40">
        <v>0</v>
      </c>
      <c r="K1143" s="40">
        <v>42209.1</v>
      </c>
    </row>
    <row r="1144" spans="1:11" x14ac:dyDescent="0.35">
      <c r="A1144">
        <v>11002</v>
      </c>
      <c r="B1144" t="s">
        <v>20</v>
      </c>
      <c r="C1144" s="70">
        <v>2313209.2599999998</v>
      </c>
      <c r="D1144" s="70">
        <v>743797.19</v>
      </c>
      <c r="E1144" s="71">
        <v>44678</v>
      </c>
      <c r="F1144" t="s">
        <v>7219</v>
      </c>
      <c r="G1144" t="s">
        <v>7116</v>
      </c>
      <c r="H1144" t="s">
        <v>7218</v>
      </c>
      <c r="J1144" s="40">
        <v>94475</v>
      </c>
      <c r="K1144" s="40">
        <v>0</v>
      </c>
    </row>
    <row r="1145" spans="1:11" x14ac:dyDescent="0.35">
      <c r="A1145">
        <v>11002</v>
      </c>
      <c r="B1145" t="s">
        <v>20</v>
      </c>
      <c r="C1145" s="70">
        <v>2313209.2599999998</v>
      </c>
      <c r="D1145" s="70">
        <v>743797.19</v>
      </c>
      <c r="E1145" s="71">
        <v>44681</v>
      </c>
      <c r="F1145" t="s">
        <v>6396</v>
      </c>
      <c r="G1145" t="s">
        <v>2247</v>
      </c>
      <c r="J1145" s="40">
        <v>0</v>
      </c>
      <c r="K1145" s="40">
        <v>0</v>
      </c>
    </row>
    <row r="1146" spans="1:11" x14ac:dyDescent="0.35">
      <c r="A1146">
        <v>11002</v>
      </c>
      <c r="B1146" t="s">
        <v>20</v>
      </c>
      <c r="C1146" s="70">
        <v>2313209.2599999998</v>
      </c>
      <c r="D1146" s="70">
        <v>743797.19</v>
      </c>
      <c r="E1146" s="71">
        <v>44683</v>
      </c>
      <c r="F1146" t="s">
        <v>19483</v>
      </c>
      <c r="G1146" t="s">
        <v>1907</v>
      </c>
      <c r="H1146" t="s">
        <v>19465</v>
      </c>
      <c r="J1146" s="40">
        <v>0</v>
      </c>
      <c r="K1146" s="40">
        <v>9034.35</v>
      </c>
    </row>
    <row r="1147" spans="1:11" x14ac:dyDescent="0.35">
      <c r="A1147">
        <v>11002</v>
      </c>
      <c r="B1147" t="s">
        <v>20</v>
      </c>
      <c r="C1147" s="70">
        <v>2313209.2599999998</v>
      </c>
      <c r="D1147" s="70">
        <v>743797.19</v>
      </c>
      <c r="E1147" s="71">
        <v>44683</v>
      </c>
      <c r="F1147" t="s">
        <v>19531</v>
      </c>
      <c r="G1147" t="s">
        <v>1907</v>
      </c>
      <c r="H1147" t="s">
        <v>19528</v>
      </c>
      <c r="J1147" s="40">
        <v>0</v>
      </c>
      <c r="K1147" s="40">
        <v>19278.29</v>
      </c>
    </row>
    <row r="1148" spans="1:11" x14ac:dyDescent="0.35">
      <c r="A1148">
        <v>11002</v>
      </c>
      <c r="B1148" t="s">
        <v>20</v>
      </c>
      <c r="C1148" s="70">
        <v>2313209.2599999998</v>
      </c>
      <c r="D1148" s="70">
        <v>743797.19</v>
      </c>
      <c r="E1148" s="71">
        <v>44683</v>
      </c>
      <c r="F1148" t="s">
        <v>19516</v>
      </c>
      <c r="G1148" t="s">
        <v>1907</v>
      </c>
      <c r="H1148" t="s">
        <v>2061</v>
      </c>
      <c r="J1148" s="40">
        <v>0</v>
      </c>
      <c r="K1148" s="40">
        <v>21655.99</v>
      </c>
    </row>
    <row r="1149" spans="1:11" x14ac:dyDescent="0.35">
      <c r="A1149">
        <v>11002</v>
      </c>
      <c r="B1149" t="s">
        <v>20</v>
      </c>
      <c r="C1149" s="70">
        <v>2313209.2599999998</v>
      </c>
      <c r="D1149" s="70">
        <v>743797.19</v>
      </c>
      <c r="E1149" s="71">
        <v>44684</v>
      </c>
      <c r="F1149" t="s">
        <v>2387</v>
      </c>
      <c r="G1149" t="s">
        <v>1907</v>
      </c>
      <c r="H1149" t="s">
        <v>2386</v>
      </c>
      <c r="J1149" s="40">
        <v>1999972.5</v>
      </c>
      <c r="K1149" s="40">
        <v>0</v>
      </c>
    </row>
    <row r="1150" spans="1:11" x14ac:dyDescent="0.35">
      <c r="A1150">
        <v>11002</v>
      </c>
      <c r="B1150" t="s">
        <v>20</v>
      </c>
      <c r="C1150" s="70">
        <v>2313209.2599999998</v>
      </c>
      <c r="D1150" s="70">
        <v>743797.19</v>
      </c>
      <c r="E1150" s="71">
        <v>44685</v>
      </c>
      <c r="F1150" t="s">
        <v>19976</v>
      </c>
      <c r="G1150" t="s">
        <v>1907</v>
      </c>
      <c r="H1150" t="s">
        <v>19975</v>
      </c>
      <c r="J1150" s="40">
        <v>0</v>
      </c>
      <c r="K1150" s="40">
        <v>1000000</v>
      </c>
    </row>
    <row r="1151" spans="1:11" x14ac:dyDescent="0.35">
      <c r="A1151">
        <v>11002</v>
      </c>
      <c r="B1151" t="s">
        <v>20</v>
      </c>
      <c r="C1151" s="70">
        <v>2313209.2599999998</v>
      </c>
      <c r="D1151" s="70">
        <v>743797.19</v>
      </c>
      <c r="E1151" s="71">
        <v>44685</v>
      </c>
      <c r="F1151" t="s">
        <v>19482</v>
      </c>
      <c r="G1151" t="s">
        <v>1907</v>
      </c>
      <c r="H1151" t="s">
        <v>19465</v>
      </c>
      <c r="J1151" s="40">
        <v>24</v>
      </c>
      <c r="K1151" s="40">
        <v>0</v>
      </c>
    </row>
    <row r="1152" spans="1:11" x14ac:dyDescent="0.35">
      <c r="A1152">
        <v>11002</v>
      </c>
      <c r="B1152" t="s">
        <v>20</v>
      </c>
      <c r="C1152" s="70">
        <v>2313209.2599999998</v>
      </c>
      <c r="D1152" s="70">
        <v>743797.19</v>
      </c>
      <c r="E1152" s="71">
        <v>44685</v>
      </c>
      <c r="F1152" t="s">
        <v>19889</v>
      </c>
      <c r="G1152" t="s">
        <v>1912</v>
      </c>
      <c r="I1152" t="s">
        <v>19888</v>
      </c>
      <c r="J1152" s="40">
        <v>0</v>
      </c>
      <c r="K1152" s="40">
        <v>150000</v>
      </c>
    </row>
    <row r="1153" spans="1:11" x14ac:dyDescent="0.35">
      <c r="A1153">
        <v>11002</v>
      </c>
      <c r="B1153" t="s">
        <v>20</v>
      </c>
      <c r="C1153" s="70">
        <v>2313209.2599999998</v>
      </c>
      <c r="D1153" s="70">
        <v>743797.19</v>
      </c>
      <c r="E1153" s="71">
        <v>44690</v>
      </c>
      <c r="F1153" t="s">
        <v>7204</v>
      </c>
      <c r="G1153" t="s">
        <v>1907</v>
      </c>
      <c r="H1153" t="s">
        <v>7203</v>
      </c>
      <c r="J1153" s="40">
        <v>0</v>
      </c>
      <c r="K1153" s="40">
        <v>12.5</v>
      </c>
    </row>
    <row r="1154" spans="1:11" x14ac:dyDescent="0.35">
      <c r="A1154">
        <v>11002</v>
      </c>
      <c r="B1154" t="s">
        <v>20</v>
      </c>
      <c r="C1154" s="70">
        <v>2313209.2599999998</v>
      </c>
      <c r="D1154" s="70">
        <v>743797.19</v>
      </c>
      <c r="E1154" s="71">
        <v>44690</v>
      </c>
      <c r="F1154" t="s">
        <v>7202</v>
      </c>
      <c r="G1154" t="s">
        <v>1907</v>
      </c>
      <c r="H1154" t="s">
        <v>7201</v>
      </c>
      <c r="J1154" s="40">
        <v>0</v>
      </c>
      <c r="K1154" s="40">
        <v>25</v>
      </c>
    </row>
    <row r="1155" spans="1:11" x14ac:dyDescent="0.35">
      <c r="A1155">
        <v>11002</v>
      </c>
      <c r="B1155" t="s">
        <v>20</v>
      </c>
      <c r="C1155" s="70">
        <v>2313209.2599999998</v>
      </c>
      <c r="D1155" s="70">
        <v>743797.19</v>
      </c>
      <c r="E1155" s="71">
        <v>44690</v>
      </c>
      <c r="F1155" t="s">
        <v>17593</v>
      </c>
      <c r="G1155" t="s">
        <v>15843</v>
      </c>
      <c r="H1155" t="s">
        <v>17592</v>
      </c>
      <c r="J1155" s="40">
        <v>0</v>
      </c>
      <c r="K1155" s="40">
        <v>527.4</v>
      </c>
    </row>
    <row r="1156" spans="1:11" x14ac:dyDescent="0.35">
      <c r="A1156">
        <v>11002</v>
      </c>
      <c r="B1156" t="s">
        <v>20</v>
      </c>
      <c r="C1156" s="70">
        <v>2313209.2599999998</v>
      </c>
      <c r="D1156" s="70">
        <v>743797.19</v>
      </c>
      <c r="E1156" s="71">
        <v>44690</v>
      </c>
      <c r="F1156" t="s">
        <v>19021</v>
      </c>
      <c r="G1156" t="s">
        <v>15843</v>
      </c>
      <c r="H1156" t="s">
        <v>19020</v>
      </c>
      <c r="J1156" s="40">
        <v>0</v>
      </c>
      <c r="K1156" s="40">
        <v>894.09</v>
      </c>
    </row>
    <row r="1157" spans="1:11" x14ac:dyDescent="0.35">
      <c r="A1157">
        <v>11002</v>
      </c>
      <c r="B1157" t="s">
        <v>20</v>
      </c>
      <c r="C1157" s="70">
        <v>2313209.2599999998</v>
      </c>
      <c r="D1157" s="70">
        <v>743797.19</v>
      </c>
      <c r="E1157" s="71">
        <v>44690</v>
      </c>
      <c r="F1157" t="s">
        <v>18551</v>
      </c>
      <c r="G1157" t="s">
        <v>15843</v>
      </c>
      <c r="H1157" t="s">
        <v>18550</v>
      </c>
      <c r="J1157" s="40">
        <v>0</v>
      </c>
      <c r="K1157" s="40">
        <v>11817.92</v>
      </c>
    </row>
    <row r="1158" spans="1:11" x14ac:dyDescent="0.35">
      <c r="A1158">
        <v>11002</v>
      </c>
      <c r="B1158" t="s">
        <v>20</v>
      </c>
      <c r="C1158" s="70">
        <v>2313209.2599999998</v>
      </c>
      <c r="D1158" s="70">
        <v>743797.19</v>
      </c>
      <c r="E1158" s="71">
        <v>44690</v>
      </c>
      <c r="F1158" t="s">
        <v>17019</v>
      </c>
      <c r="G1158" t="s">
        <v>15843</v>
      </c>
      <c r="H1158" t="s">
        <v>17018</v>
      </c>
      <c r="J1158" s="40">
        <v>0</v>
      </c>
      <c r="K1158" s="40">
        <v>21000</v>
      </c>
    </row>
    <row r="1159" spans="1:11" x14ac:dyDescent="0.35">
      <c r="A1159">
        <v>11002</v>
      </c>
      <c r="B1159" t="s">
        <v>20</v>
      </c>
      <c r="C1159" s="70">
        <v>2313209.2599999998</v>
      </c>
      <c r="D1159" s="70">
        <v>743797.19</v>
      </c>
      <c r="E1159" s="71">
        <v>44694</v>
      </c>
      <c r="F1159" t="s">
        <v>7194</v>
      </c>
      <c r="G1159" t="s">
        <v>1907</v>
      </c>
      <c r="H1159" t="s">
        <v>7193</v>
      </c>
      <c r="J1159" s="40">
        <v>0</v>
      </c>
      <c r="K1159" s="40">
        <v>24</v>
      </c>
    </row>
    <row r="1160" spans="1:11" x14ac:dyDescent="0.35">
      <c r="A1160">
        <v>11002</v>
      </c>
      <c r="B1160" t="s">
        <v>20</v>
      </c>
      <c r="C1160" s="70">
        <v>2313209.2599999998</v>
      </c>
      <c r="D1160" s="70">
        <v>743797.19</v>
      </c>
      <c r="E1160" s="71">
        <v>44697</v>
      </c>
      <c r="F1160" t="s">
        <v>7192</v>
      </c>
      <c r="G1160" t="s">
        <v>1907</v>
      </c>
      <c r="H1160" t="s">
        <v>7191</v>
      </c>
      <c r="J1160" s="40">
        <v>0</v>
      </c>
      <c r="K1160" s="40">
        <v>12.5</v>
      </c>
    </row>
    <row r="1161" spans="1:11" x14ac:dyDescent="0.35">
      <c r="A1161">
        <v>11002</v>
      </c>
      <c r="B1161" t="s">
        <v>20</v>
      </c>
      <c r="C1161" s="70">
        <v>2313209.2599999998</v>
      </c>
      <c r="D1161" s="70">
        <v>743797.19</v>
      </c>
      <c r="E1161" s="71">
        <v>44697</v>
      </c>
      <c r="F1161" t="s">
        <v>17632</v>
      </c>
      <c r="G1161" t="s">
        <v>15843</v>
      </c>
      <c r="H1161" t="s">
        <v>17631</v>
      </c>
      <c r="J1161" s="40">
        <v>0</v>
      </c>
      <c r="K1161" s="40">
        <v>2692.54</v>
      </c>
    </row>
    <row r="1162" spans="1:11" x14ac:dyDescent="0.35">
      <c r="A1162">
        <v>11002</v>
      </c>
      <c r="B1162" t="s">
        <v>20</v>
      </c>
      <c r="C1162" s="70">
        <v>2313209.2599999998</v>
      </c>
      <c r="D1162" s="70">
        <v>743797.19</v>
      </c>
      <c r="E1162" s="71">
        <v>44698</v>
      </c>
      <c r="F1162" t="s">
        <v>19121</v>
      </c>
      <c r="G1162" t="s">
        <v>7116</v>
      </c>
      <c r="H1162" t="s">
        <v>19120</v>
      </c>
      <c r="J1162" s="40">
        <v>40495</v>
      </c>
      <c r="K1162" s="40">
        <v>0</v>
      </c>
    </row>
    <row r="1163" spans="1:11" x14ac:dyDescent="0.35">
      <c r="A1163">
        <v>11002</v>
      </c>
      <c r="B1163" t="s">
        <v>20</v>
      </c>
      <c r="C1163" s="70">
        <v>2313209.2599999998</v>
      </c>
      <c r="D1163" s="70">
        <v>743797.19</v>
      </c>
      <c r="E1163" s="71">
        <v>44700</v>
      </c>
      <c r="F1163" t="s">
        <v>7182</v>
      </c>
      <c r="G1163" t="s">
        <v>1907</v>
      </c>
      <c r="H1163" t="s">
        <v>7181</v>
      </c>
      <c r="J1163" s="40">
        <v>0</v>
      </c>
      <c r="K1163" s="40">
        <v>25</v>
      </c>
    </row>
    <row r="1164" spans="1:11" x14ac:dyDescent="0.35">
      <c r="A1164">
        <v>11002</v>
      </c>
      <c r="B1164" t="s">
        <v>20</v>
      </c>
      <c r="C1164" s="70">
        <v>2313209.2599999998</v>
      </c>
      <c r="D1164" s="70">
        <v>743797.19</v>
      </c>
      <c r="E1164" s="71">
        <v>44700</v>
      </c>
      <c r="F1164" t="s">
        <v>17379</v>
      </c>
      <c r="G1164" t="s">
        <v>15843</v>
      </c>
      <c r="H1164" t="s">
        <v>17378</v>
      </c>
      <c r="J1164" s="40">
        <v>0</v>
      </c>
      <c r="K1164" s="40">
        <v>97592.52</v>
      </c>
    </row>
    <row r="1165" spans="1:11" x14ac:dyDescent="0.35">
      <c r="A1165">
        <v>11002</v>
      </c>
      <c r="B1165" t="s">
        <v>20</v>
      </c>
      <c r="C1165" s="70">
        <v>2313209.2599999998</v>
      </c>
      <c r="D1165" s="70">
        <v>743797.19</v>
      </c>
      <c r="E1165" s="71">
        <v>44704</v>
      </c>
      <c r="F1165" t="s">
        <v>19874</v>
      </c>
      <c r="G1165" t="s">
        <v>1912</v>
      </c>
      <c r="I1165" t="s">
        <v>2079</v>
      </c>
      <c r="J1165" s="40">
        <v>0</v>
      </c>
      <c r="K1165" s="40">
        <v>500000</v>
      </c>
    </row>
    <row r="1166" spans="1:11" x14ac:dyDescent="0.35">
      <c r="A1166">
        <v>11002</v>
      </c>
      <c r="B1166" t="s">
        <v>20</v>
      </c>
      <c r="C1166" s="70">
        <v>2313209.2599999998</v>
      </c>
      <c r="D1166" s="70">
        <v>743797.19</v>
      </c>
      <c r="E1166" s="71">
        <v>44704</v>
      </c>
      <c r="F1166" t="s">
        <v>2080</v>
      </c>
      <c r="G1166" t="s">
        <v>1907</v>
      </c>
      <c r="H1166" t="s">
        <v>2079</v>
      </c>
      <c r="J1166" s="40">
        <v>0.01</v>
      </c>
      <c r="K1166" s="40">
        <v>0</v>
      </c>
    </row>
    <row r="1167" spans="1:11" x14ac:dyDescent="0.35">
      <c r="A1167">
        <v>11002</v>
      </c>
      <c r="B1167" t="s">
        <v>20</v>
      </c>
      <c r="C1167" s="70">
        <v>2313209.2599999998</v>
      </c>
      <c r="D1167" s="70">
        <v>743797.19</v>
      </c>
      <c r="E1167" s="71">
        <v>44708</v>
      </c>
      <c r="F1167" t="s">
        <v>19481</v>
      </c>
      <c r="G1167" t="s">
        <v>1907</v>
      </c>
      <c r="H1167" t="s">
        <v>19465</v>
      </c>
      <c r="J1167" s="40">
        <v>0</v>
      </c>
      <c r="K1167" s="40">
        <v>10139.89</v>
      </c>
    </row>
    <row r="1168" spans="1:11" x14ac:dyDescent="0.35">
      <c r="A1168">
        <v>11002</v>
      </c>
      <c r="B1168" t="s">
        <v>20</v>
      </c>
      <c r="C1168" s="70">
        <v>2313209.2599999998</v>
      </c>
      <c r="D1168" s="70">
        <v>743797.19</v>
      </c>
      <c r="E1168" s="71">
        <v>44708</v>
      </c>
      <c r="F1168" t="s">
        <v>19515</v>
      </c>
      <c r="G1168" t="s">
        <v>1907</v>
      </c>
      <c r="H1168" t="s">
        <v>2061</v>
      </c>
      <c r="J1168" s="40">
        <v>0</v>
      </c>
      <c r="K1168" s="40">
        <v>27682.38</v>
      </c>
    </row>
    <row r="1169" spans="1:11" x14ac:dyDescent="0.35">
      <c r="A1169">
        <v>11002</v>
      </c>
      <c r="B1169" t="s">
        <v>20</v>
      </c>
      <c r="C1169" s="70">
        <v>2313209.2599999998</v>
      </c>
      <c r="D1169" s="70">
        <v>743797.19</v>
      </c>
      <c r="E1169" s="71">
        <v>44712</v>
      </c>
      <c r="F1169" t="s">
        <v>19428</v>
      </c>
      <c r="G1169" t="s">
        <v>1907</v>
      </c>
      <c r="H1169" t="s">
        <v>19406</v>
      </c>
      <c r="J1169" s="40">
        <v>0</v>
      </c>
      <c r="K1169" s="40">
        <v>329.77</v>
      </c>
    </row>
    <row r="1170" spans="1:11" x14ac:dyDescent="0.35">
      <c r="A1170">
        <v>11002</v>
      </c>
      <c r="B1170" t="s">
        <v>20</v>
      </c>
      <c r="C1170" s="70">
        <v>2313209.2599999998</v>
      </c>
      <c r="D1170" s="70">
        <v>743797.19</v>
      </c>
      <c r="E1170" s="71">
        <v>44712</v>
      </c>
      <c r="F1170" t="s">
        <v>6091</v>
      </c>
      <c r="G1170" t="s">
        <v>2247</v>
      </c>
      <c r="J1170" s="40">
        <v>0</v>
      </c>
      <c r="K1170" s="40">
        <v>0</v>
      </c>
    </row>
    <row r="1171" spans="1:11" x14ac:dyDescent="0.35">
      <c r="A1171">
        <v>11002</v>
      </c>
      <c r="B1171" t="s">
        <v>20</v>
      </c>
      <c r="C1171" s="70">
        <v>2313209.2599999998</v>
      </c>
      <c r="D1171" s="70">
        <v>743797.19</v>
      </c>
      <c r="E1171" s="71">
        <v>44713</v>
      </c>
      <c r="F1171" t="s">
        <v>19427</v>
      </c>
      <c r="G1171" t="s">
        <v>1907</v>
      </c>
      <c r="H1171" t="s">
        <v>19406</v>
      </c>
      <c r="J1171" s="40">
        <v>0</v>
      </c>
      <c r="K1171" s="40">
        <v>414.85</v>
      </c>
    </row>
    <row r="1172" spans="1:11" x14ac:dyDescent="0.35">
      <c r="A1172">
        <v>11002</v>
      </c>
      <c r="B1172" t="s">
        <v>20</v>
      </c>
      <c r="C1172" s="70">
        <v>2313209.2599999998</v>
      </c>
      <c r="D1172" s="70">
        <v>743797.19</v>
      </c>
      <c r="E1172" s="71">
        <v>44714</v>
      </c>
      <c r="F1172" t="s">
        <v>19323</v>
      </c>
      <c r="G1172" t="s">
        <v>1907</v>
      </c>
      <c r="H1172" t="s">
        <v>19318</v>
      </c>
      <c r="J1172" s="40">
        <v>0</v>
      </c>
      <c r="K1172" s="40">
        <v>379.44</v>
      </c>
    </row>
    <row r="1173" spans="1:11" x14ac:dyDescent="0.35">
      <c r="A1173">
        <v>11002</v>
      </c>
      <c r="B1173" t="s">
        <v>20</v>
      </c>
      <c r="C1173" s="70">
        <v>2313209.2599999998</v>
      </c>
      <c r="D1173" s="70">
        <v>743797.19</v>
      </c>
      <c r="E1173" s="71">
        <v>44714</v>
      </c>
      <c r="F1173" t="s">
        <v>19426</v>
      </c>
      <c r="G1173" t="s">
        <v>1907</v>
      </c>
      <c r="H1173" t="s">
        <v>19406</v>
      </c>
      <c r="J1173" s="40">
        <v>0</v>
      </c>
      <c r="K1173" s="40">
        <v>747.09</v>
      </c>
    </row>
    <row r="1174" spans="1:11" x14ac:dyDescent="0.35">
      <c r="A1174">
        <v>11002</v>
      </c>
      <c r="B1174" t="s">
        <v>20</v>
      </c>
      <c r="C1174" s="70">
        <v>2313209.2599999998</v>
      </c>
      <c r="D1174" s="70">
        <v>743797.19</v>
      </c>
      <c r="E1174" s="71">
        <v>44715</v>
      </c>
      <c r="F1174" t="s">
        <v>19425</v>
      </c>
      <c r="G1174" t="s">
        <v>1907</v>
      </c>
      <c r="H1174" t="s">
        <v>19406</v>
      </c>
      <c r="J1174" s="40">
        <v>0</v>
      </c>
      <c r="K1174" s="40">
        <v>791.09</v>
      </c>
    </row>
    <row r="1175" spans="1:11" x14ac:dyDescent="0.35">
      <c r="A1175">
        <v>11002</v>
      </c>
      <c r="B1175" t="s">
        <v>20</v>
      </c>
      <c r="C1175" s="70">
        <v>2313209.2599999998</v>
      </c>
      <c r="D1175" s="70">
        <v>743797.19</v>
      </c>
      <c r="E1175" s="71">
        <v>44718</v>
      </c>
      <c r="F1175" t="s">
        <v>19424</v>
      </c>
      <c r="G1175" t="s">
        <v>1907</v>
      </c>
      <c r="H1175" t="s">
        <v>19406</v>
      </c>
      <c r="J1175" s="40">
        <v>0</v>
      </c>
      <c r="K1175" s="40">
        <v>2197.36</v>
      </c>
    </row>
    <row r="1176" spans="1:11" x14ac:dyDescent="0.35">
      <c r="A1176">
        <v>11002</v>
      </c>
      <c r="B1176" t="s">
        <v>20</v>
      </c>
      <c r="C1176" s="70">
        <v>2313209.2599999998</v>
      </c>
      <c r="D1176" s="70">
        <v>743797.19</v>
      </c>
      <c r="E1176" s="71">
        <v>44719</v>
      </c>
      <c r="F1176" t="s">
        <v>19423</v>
      </c>
      <c r="G1176" t="s">
        <v>1907</v>
      </c>
      <c r="H1176" t="s">
        <v>19406</v>
      </c>
      <c r="J1176" s="40">
        <v>0</v>
      </c>
      <c r="K1176" s="40">
        <v>478.81</v>
      </c>
    </row>
    <row r="1177" spans="1:11" x14ac:dyDescent="0.35">
      <c r="A1177">
        <v>11002</v>
      </c>
      <c r="B1177" t="s">
        <v>20</v>
      </c>
      <c r="C1177" s="70">
        <v>2313209.2599999998</v>
      </c>
      <c r="D1177" s="70">
        <v>743797.19</v>
      </c>
      <c r="E1177" s="71">
        <v>44720</v>
      </c>
      <c r="F1177" t="s">
        <v>19422</v>
      </c>
      <c r="G1177" t="s">
        <v>1907</v>
      </c>
      <c r="H1177" t="s">
        <v>19406</v>
      </c>
      <c r="J1177" s="40">
        <v>0</v>
      </c>
      <c r="K1177" s="40">
        <v>509.53</v>
      </c>
    </row>
    <row r="1178" spans="1:11" x14ac:dyDescent="0.35">
      <c r="A1178">
        <v>11002</v>
      </c>
      <c r="B1178" t="s">
        <v>20</v>
      </c>
      <c r="C1178" s="70">
        <v>2313209.2599999998</v>
      </c>
      <c r="D1178" s="70">
        <v>743797.19</v>
      </c>
      <c r="E1178" s="71">
        <v>44721</v>
      </c>
      <c r="F1178" t="s">
        <v>19421</v>
      </c>
      <c r="G1178" t="s">
        <v>1907</v>
      </c>
      <c r="H1178" t="s">
        <v>19406</v>
      </c>
      <c r="J1178" s="40">
        <v>0</v>
      </c>
      <c r="K1178" s="40">
        <v>586.89</v>
      </c>
    </row>
    <row r="1179" spans="1:11" x14ac:dyDescent="0.35">
      <c r="A1179">
        <v>11002</v>
      </c>
      <c r="B1179" t="s">
        <v>20</v>
      </c>
      <c r="C1179" s="70">
        <v>2313209.2599999998</v>
      </c>
      <c r="D1179" s="70">
        <v>743797.19</v>
      </c>
      <c r="E1179" s="71">
        <v>44722</v>
      </c>
      <c r="F1179" t="s">
        <v>19420</v>
      </c>
      <c r="G1179" t="s">
        <v>1907</v>
      </c>
      <c r="H1179" t="s">
        <v>19406</v>
      </c>
      <c r="J1179" s="40">
        <v>0</v>
      </c>
      <c r="K1179" s="40">
        <v>609.14</v>
      </c>
    </row>
    <row r="1180" spans="1:11" x14ac:dyDescent="0.35">
      <c r="A1180">
        <v>11002</v>
      </c>
      <c r="B1180" t="s">
        <v>20</v>
      </c>
      <c r="C1180" s="70">
        <v>2313209.2599999998</v>
      </c>
      <c r="D1180" s="70">
        <v>743797.19</v>
      </c>
      <c r="E1180" s="71">
        <v>44722</v>
      </c>
      <c r="F1180" t="s">
        <v>19480</v>
      </c>
      <c r="G1180" t="s">
        <v>1907</v>
      </c>
      <c r="H1180" t="s">
        <v>19465</v>
      </c>
      <c r="J1180" s="40">
        <v>0</v>
      </c>
      <c r="K1180" s="40">
        <v>5621.43</v>
      </c>
    </row>
    <row r="1181" spans="1:11" x14ac:dyDescent="0.35">
      <c r="A1181">
        <v>11002</v>
      </c>
      <c r="B1181" t="s">
        <v>20</v>
      </c>
      <c r="C1181" s="70">
        <v>2313209.2599999998</v>
      </c>
      <c r="D1181" s="70">
        <v>743797.19</v>
      </c>
      <c r="E1181" s="71">
        <v>44722</v>
      </c>
      <c r="F1181" t="s">
        <v>19530</v>
      </c>
      <c r="G1181" t="s">
        <v>1907</v>
      </c>
      <c r="H1181" t="s">
        <v>19528</v>
      </c>
      <c r="J1181" s="40">
        <v>0</v>
      </c>
      <c r="K1181" s="40">
        <v>12555.51</v>
      </c>
    </row>
    <row r="1182" spans="1:11" x14ac:dyDescent="0.35">
      <c r="A1182">
        <v>11002</v>
      </c>
      <c r="B1182" t="s">
        <v>20</v>
      </c>
      <c r="C1182" s="70">
        <v>2313209.2599999998</v>
      </c>
      <c r="D1182" s="70">
        <v>743797.19</v>
      </c>
      <c r="E1182" s="71">
        <v>44722</v>
      </c>
      <c r="F1182" t="s">
        <v>19514</v>
      </c>
      <c r="G1182" t="s">
        <v>1907</v>
      </c>
      <c r="H1182" t="s">
        <v>2061</v>
      </c>
      <c r="J1182" s="40">
        <v>0</v>
      </c>
      <c r="K1182" s="40">
        <v>7205.73</v>
      </c>
    </row>
    <row r="1183" spans="1:11" x14ac:dyDescent="0.35">
      <c r="A1183">
        <v>11002</v>
      </c>
      <c r="B1183" t="s">
        <v>20</v>
      </c>
      <c r="C1183" s="70">
        <v>2313209.2599999998</v>
      </c>
      <c r="D1183" s="70">
        <v>743797.19</v>
      </c>
      <c r="E1183" s="71">
        <v>44724</v>
      </c>
      <c r="F1183" t="s">
        <v>19419</v>
      </c>
      <c r="G1183" t="s">
        <v>1907</v>
      </c>
      <c r="H1183" t="s">
        <v>19406</v>
      </c>
      <c r="J1183" s="40">
        <v>0</v>
      </c>
      <c r="K1183" s="40">
        <v>1230.23</v>
      </c>
    </row>
    <row r="1184" spans="1:11" x14ac:dyDescent="0.35">
      <c r="A1184">
        <v>11002</v>
      </c>
      <c r="B1184" t="s">
        <v>20</v>
      </c>
      <c r="C1184" s="70">
        <v>2313209.2599999998</v>
      </c>
      <c r="D1184" s="70">
        <v>743797.19</v>
      </c>
      <c r="E1184" s="71">
        <v>44724</v>
      </c>
      <c r="F1184" t="s">
        <v>19322</v>
      </c>
      <c r="G1184" t="s">
        <v>1907</v>
      </c>
      <c r="H1184" t="s">
        <v>19318</v>
      </c>
      <c r="J1184" s="40">
        <v>0</v>
      </c>
      <c r="K1184" s="40">
        <v>367.77</v>
      </c>
    </row>
    <row r="1185" spans="1:11" x14ac:dyDescent="0.35">
      <c r="A1185">
        <v>11002</v>
      </c>
      <c r="B1185" t="s">
        <v>20</v>
      </c>
      <c r="C1185" s="70">
        <v>2313209.2599999998</v>
      </c>
      <c r="D1185" s="70">
        <v>743797.19</v>
      </c>
      <c r="E1185" s="71">
        <v>44724</v>
      </c>
      <c r="F1185" t="s">
        <v>19479</v>
      </c>
      <c r="G1185" t="s">
        <v>1907</v>
      </c>
      <c r="H1185" t="s">
        <v>19465</v>
      </c>
      <c r="J1185" s="40">
        <v>1117.81</v>
      </c>
      <c r="K1185" s="40">
        <v>0</v>
      </c>
    </row>
    <row r="1186" spans="1:11" x14ac:dyDescent="0.35">
      <c r="A1186">
        <v>11002</v>
      </c>
      <c r="B1186" t="s">
        <v>20</v>
      </c>
      <c r="C1186" s="70">
        <v>2313209.2599999998</v>
      </c>
      <c r="D1186" s="70">
        <v>743797.19</v>
      </c>
      <c r="E1186" s="71">
        <v>44724</v>
      </c>
      <c r="F1186" t="s">
        <v>19233</v>
      </c>
      <c r="G1186" t="s">
        <v>1907</v>
      </c>
      <c r="H1186" t="s">
        <v>19230</v>
      </c>
      <c r="J1186" s="40">
        <v>0</v>
      </c>
      <c r="K1186" s="40">
        <v>1579</v>
      </c>
    </row>
    <row r="1187" spans="1:11" x14ac:dyDescent="0.35">
      <c r="A1187">
        <v>11002</v>
      </c>
      <c r="B1187" t="s">
        <v>20</v>
      </c>
      <c r="C1187" s="70">
        <v>2313209.2599999998</v>
      </c>
      <c r="D1187" s="70">
        <v>743797.19</v>
      </c>
      <c r="E1187" s="71">
        <v>44725</v>
      </c>
      <c r="F1187" t="s">
        <v>19418</v>
      </c>
      <c r="G1187" t="s">
        <v>1907</v>
      </c>
      <c r="H1187" t="s">
        <v>19406</v>
      </c>
      <c r="J1187" s="40">
        <v>0</v>
      </c>
      <c r="K1187" s="40">
        <v>425.92</v>
      </c>
    </row>
    <row r="1188" spans="1:11" x14ac:dyDescent="0.35">
      <c r="A1188">
        <v>11002</v>
      </c>
      <c r="B1188" t="s">
        <v>20</v>
      </c>
      <c r="C1188" s="70">
        <v>2313209.2599999998</v>
      </c>
      <c r="D1188" s="70">
        <v>743797.19</v>
      </c>
      <c r="E1188" s="71">
        <v>44725</v>
      </c>
      <c r="F1188" t="s">
        <v>7160</v>
      </c>
      <c r="G1188" t="s">
        <v>1907</v>
      </c>
      <c r="H1188" t="s">
        <v>7159</v>
      </c>
      <c r="J1188" s="40">
        <v>0</v>
      </c>
      <c r="K1188" s="40">
        <v>25</v>
      </c>
    </row>
    <row r="1189" spans="1:11" x14ac:dyDescent="0.35">
      <c r="A1189">
        <v>11002</v>
      </c>
      <c r="B1189" t="s">
        <v>20</v>
      </c>
      <c r="C1189" s="70">
        <v>2313209.2599999998</v>
      </c>
      <c r="D1189" s="70">
        <v>743797.19</v>
      </c>
      <c r="E1189" s="71">
        <v>44725</v>
      </c>
      <c r="F1189" t="s">
        <v>7158</v>
      </c>
      <c r="G1189" t="s">
        <v>7116</v>
      </c>
      <c r="H1189" t="s">
        <v>7157</v>
      </c>
      <c r="J1189" s="40">
        <v>9877.83</v>
      </c>
      <c r="K1189" s="40">
        <v>0</v>
      </c>
    </row>
    <row r="1190" spans="1:11" x14ac:dyDescent="0.35">
      <c r="A1190">
        <v>11002</v>
      </c>
      <c r="B1190" t="s">
        <v>20</v>
      </c>
      <c r="C1190" s="70">
        <v>2313209.2599999998</v>
      </c>
      <c r="D1190" s="70">
        <v>743797.19</v>
      </c>
      <c r="E1190" s="71">
        <v>44725</v>
      </c>
      <c r="F1190" t="s">
        <v>17071</v>
      </c>
      <c r="G1190" t="s">
        <v>15843</v>
      </c>
      <c r="H1190" t="s">
        <v>17070</v>
      </c>
      <c r="J1190" s="40">
        <v>0</v>
      </c>
      <c r="K1190" s="40">
        <v>30000</v>
      </c>
    </row>
    <row r="1191" spans="1:11" x14ac:dyDescent="0.35">
      <c r="A1191">
        <v>11002</v>
      </c>
      <c r="B1191" t="s">
        <v>20</v>
      </c>
      <c r="C1191" s="70">
        <v>2313209.2599999998</v>
      </c>
      <c r="D1191" s="70">
        <v>743797.19</v>
      </c>
      <c r="E1191" s="71">
        <v>44726</v>
      </c>
      <c r="F1191" t="s">
        <v>19417</v>
      </c>
      <c r="G1191" t="s">
        <v>1907</v>
      </c>
      <c r="H1191" t="s">
        <v>19406</v>
      </c>
      <c r="J1191" s="40">
        <v>0</v>
      </c>
      <c r="K1191" s="40">
        <v>421.12</v>
      </c>
    </row>
    <row r="1192" spans="1:11" x14ac:dyDescent="0.35">
      <c r="A1192">
        <v>11002</v>
      </c>
      <c r="B1192" t="s">
        <v>20</v>
      </c>
      <c r="C1192" s="70">
        <v>2313209.2599999998</v>
      </c>
      <c r="D1192" s="70">
        <v>743797.19</v>
      </c>
      <c r="E1192" s="71">
        <v>44726</v>
      </c>
      <c r="F1192" t="s">
        <v>19321</v>
      </c>
      <c r="G1192" t="s">
        <v>1907</v>
      </c>
      <c r="H1192" t="s">
        <v>19318</v>
      </c>
      <c r="J1192" s="40">
        <v>0</v>
      </c>
      <c r="K1192" s="40">
        <v>767.82</v>
      </c>
    </row>
    <row r="1193" spans="1:11" x14ac:dyDescent="0.35">
      <c r="A1193">
        <v>11002</v>
      </c>
      <c r="B1193" t="s">
        <v>20</v>
      </c>
      <c r="C1193" s="70">
        <v>2313209.2599999998</v>
      </c>
      <c r="D1193" s="70">
        <v>743797.19</v>
      </c>
      <c r="E1193" s="71">
        <v>44726</v>
      </c>
      <c r="F1193" t="s">
        <v>19924</v>
      </c>
      <c r="G1193" t="s">
        <v>1912</v>
      </c>
      <c r="J1193" s="40">
        <v>0</v>
      </c>
      <c r="K1193" s="40">
        <v>80000</v>
      </c>
    </row>
    <row r="1194" spans="1:11" x14ac:dyDescent="0.35">
      <c r="A1194">
        <v>11002</v>
      </c>
      <c r="B1194" t="s">
        <v>20</v>
      </c>
      <c r="C1194" s="70">
        <v>2313209.2599999998</v>
      </c>
      <c r="D1194" s="70">
        <v>743797.19</v>
      </c>
      <c r="E1194" s="71">
        <v>44726</v>
      </c>
      <c r="F1194" t="s">
        <v>19901</v>
      </c>
      <c r="G1194" t="s">
        <v>1912</v>
      </c>
      <c r="J1194" s="40">
        <v>0</v>
      </c>
      <c r="K1194" s="40">
        <v>100000</v>
      </c>
    </row>
    <row r="1195" spans="1:11" x14ac:dyDescent="0.35">
      <c r="A1195">
        <v>11002</v>
      </c>
      <c r="B1195" t="s">
        <v>20</v>
      </c>
      <c r="C1195" s="70">
        <v>2313209.2599999998</v>
      </c>
      <c r="D1195" s="70">
        <v>743797.19</v>
      </c>
      <c r="E1195" s="71">
        <v>44727</v>
      </c>
      <c r="F1195" t="s">
        <v>19416</v>
      </c>
      <c r="G1195" t="s">
        <v>1907</v>
      </c>
      <c r="H1195" t="s">
        <v>19406</v>
      </c>
      <c r="J1195" s="40">
        <v>0</v>
      </c>
      <c r="K1195" s="40">
        <v>2080.7800000000002</v>
      </c>
    </row>
    <row r="1196" spans="1:11" x14ac:dyDescent="0.35">
      <c r="A1196">
        <v>11002</v>
      </c>
      <c r="B1196" t="s">
        <v>20</v>
      </c>
      <c r="C1196" s="70">
        <v>2313209.2599999998</v>
      </c>
      <c r="D1196" s="70">
        <v>743797.19</v>
      </c>
      <c r="E1196" s="71">
        <v>44727</v>
      </c>
      <c r="F1196" t="s">
        <v>2378</v>
      </c>
      <c r="G1196" t="s">
        <v>1907</v>
      </c>
      <c r="H1196" t="s">
        <v>2377</v>
      </c>
      <c r="J1196" s="40">
        <v>2999972.5</v>
      </c>
      <c r="K1196" s="40">
        <v>0</v>
      </c>
    </row>
    <row r="1197" spans="1:11" x14ac:dyDescent="0.35">
      <c r="A1197">
        <v>11002</v>
      </c>
      <c r="B1197" t="s">
        <v>20</v>
      </c>
      <c r="C1197" s="70">
        <v>2313209.2599999998</v>
      </c>
      <c r="D1197" s="70">
        <v>743797.19</v>
      </c>
      <c r="E1197" s="71">
        <v>44728</v>
      </c>
      <c r="F1197" t="s">
        <v>19415</v>
      </c>
      <c r="G1197" t="s">
        <v>1907</v>
      </c>
      <c r="H1197" t="s">
        <v>19406</v>
      </c>
      <c r="J1197" s="40">
        <v>0</v>
      </c>
      <c r="K1197" s="40">
        <v>518.21</v>
      </c>
    </row>
    <row r="1198" spans="1:11" x14ac:dyDescent="0.35">
      <c r="A1198">
        <v>11002</v>
      </c>
      <c r="B1198" t="s">
        <v>20</v>
      </c>
      <c r="C1198" s="70">
        <v>2313209.2599999998</v>
      </c>
      <c r="D1198" s="70">
        <v>743797.19</v>
      </c>
      <c r="E1198" s="71">
        <v>44728</v>
      </c>
      <c r="F1198" t="s">
        <v>7150</v>
      </c>
      <c r="G1198" t="s">
        <v>1907</v>
      </c>
      <c r="H1198" t="s">
        <v>7143</v>
      </c>
      <c r="J1198" s="40">
        <v>0</v>
      </c>
      <c r="K1198" s="40">
        <v>25</v>
      </c>
    </row>
    <row r="1199" spans="1:11" x14ac:dyDescent="0.35">
      <c r="A1199">
        <v>11002</v>
      </c>
      <c r="B1199" t="s">
        <v>20</v>
      </c>
      <c r="C1199" s="70">
        <v>2313209.2599999998</v>
      </c>
      <c r="D1199" s="70">
        <v>743797.19</v>
      </c>
      <c r="E1199" s="71">
        <v>44728</v>
      </c>
      <c r="F1199" t="s">
        <v>7149</v>
      </c>
      <c r="G1199" t="s">
        <v>1907</v>
      </c>
      <c r="H1199" t="s">
        <v>7143</v>
      </c>
      <c r="J1199" s="40">
        <v>0</v>
      </c>
      <c r="K1199" s="40">
        <v>25</v>
      </c>
    </row>
    <row r="1200" spans="1:11" x14ac:dyDescent="0.35">
      <c r="A1200">
        <v>11002</v>
      </c>
      <c r="B1200" t="s">
        <v>20</v>
      </c>
      <c r="C1200" s="70">
        <v>2313209.2599999998</v>
      </c>
      <c r="D1200" s="70">
        <v>743797.19</v>
      </c>
      <c r="E1200" s="71">
        <v>44728</v>
      </c>
      <c r="F1200" t="s">
        <v>7148</v>
      </c>
      <c r="G1200" t="s">
        <v>1907</v>
      </c>
      <c r="H1200" t="s">
        <v>7143</v>
      </c>
      <c r="J1200" s="40">
        <v>0</v>
      </c>
      <c r="K1200" s="40">
        <v>24</v>
      </c>
    </row>
    <row r="1201" spans="1:11" x14ac:dyDescent="0.35">
      <c r="A1201">
        <v>11002</v>
      </c>
      <c r="B1201" t="s">
        <v>20</v>
      </c>
      <c r="C1201" s="70">
        <v>2313209.2599999998</v>
      </c>
      <c r="D1201" s="70">
        <v>743797.19</v>
      </c>
      <c r="E1201" s="71">
        <v>44728</v>
      </c>
      <c r="F1201" t="s">
        <v>7147</v>
      </c>
      <c r="G1201" t="s">
        <v>1907</v>
      </c>
      <c r="H1201" t="s">
        <v>7143</v>
      </c>
      <c r="J1201" s="40">
        <v>0</v>
      </c>
      <c r="K1201" s="40">
        <v>24</v>
      </c>
    </row>
    <row r="1202" spans="1:11" x14ac:dyDescent="0.35">
      <c r="A1202">
        <v>11002</v>
      </c>
      <c r="B1202" t="s">
        <v>20</v>
      </c>
      <c r="C1202" s="70">
        <v>2313209.2599999998</v>
      </c>
      <c r="D1202" s="70">
        <v>743797.19</v>
      </c>
      <c r="E1202" s="71">
        <v>44728</v>
      </c>
      <c r="F1202" t="s">
        <v>7146</v>
      </c>
      <c r="G1202" t="s">
        <v>1907</v>
      </c>
      <c r="H1202" t="s">
        <v>7143</v>
      </c>
      <c r="J1202" s="40">
        <v>0</v>
      </c>
      <c r="K1202" s="40">
        <v>24</v>
      </c>
    </row>
    <row r="1203" spans="1:11" x14ac:dyDescent="0.35">
      <c r="A1203">
        <v>11002</v>
      </c>
      <c r="B1203" t="s">
        <v>20</v>
      </c>
      <c r="C1203" s="70">
        <v>2313209.2599999998</v>
      </c>
      <c r="D1203" s="70">
        <v>743797.19</v>
      </c>
      <c r="E1203" s="71">
        <v>44728</v>
      </c>
      <c r="F1203" t="s">
        <v>7145</v>
      </c>
      <c r="G1203" t="s">
        <v>1907</v>
      </c>
      <c r="H1203" t="s">
        <v>7143</v>
      </c>
      <c r="J1203" s="40">
        <v>0</v>
      </c>
      <c r="K1203" s="40">
        <v>24</v>
      </c>
    </row>
    <row r="1204" spans="1:11" x14ac:dyDescent="0.35">
      <c r="A1204">
        <v>11002</v>
      </c>
      <c r="B1204" t="s">
        <v>20</v>
      </c>
      <c r="C1204" s="70">
        <v>2313209.2599999998</v>
      </c>
      <c r="D1204" s="70">
        <v>743797.19</v>
      </c>
      <c r="E1204" s="71">
        <v>44728</v>
      </c>
      <c r="F1204" t="s">
        <v>7144</v>
      </c>
      <c r="G1204" t="s">
        <v>1907</v>
      </c>
      <c r="H1204" t="s">
        <v>7143</v>
      </c>
      <c r="J1204" s="40">
        <v>0</v>
      </c>
      <c r="K1204" s="40">
        <v>24</v>
      </c>
    </row>
    <row r="1205" spans="1:11" x14ac:dyDescent="0.35">
      <c r="A1205">
        <v>11002</v>
      </c>
      <c r="B1205" t="s">
        <v>20</v>
      </c>
      <c r="C1205" s="70">
        <v>2313209.2599999998</v>
      </c>
      <c r="D1205" s="70">
        <v>743797.19</v>
      </c>
      <c r="E1205" s="71">
        <v>44728</v>
      </c>
      <c r="F1205" t="s">
        <v>17211</v>
      </c>
      <c r="G1205" t="s">
        <v>15843</v>
      </c>
      <c r="H1205" t="s">
        <v>17210</v>
      </c>
      <c r="J1205" s="40">
        <v>0</v>
      </c>
      <c r="K1205" s="40">
        <v>2774</v>
      </c>
    </row>
    <row r="1206" spans="1:11" x14ac:dyDescent="0.35">
      <c r="A1206">
        <v>11002</v>
      </c>
      <c r="B1206" t="s">
        <v>20</v>
      </c>
      <c r="C1206" s="70">
        <v>2313209.2599999998</v>
      </c>
      <c r="D1206" s="70">
        <v>743797.19</v>
      </c>
      <c r="E1206" s="71">
        <v>44728</v>
      </c>
      <c r="F1206" t="s">
        <v>16950</v>
      </c>
      <c r="G1206" t="s">
        <v>15843</v>
      </c>
      <c r="H1206" t="s">
        <v>16949</v>
      </c>
      <c r="J1206" s="40">
        <v>0</v>
      </c>
      <c r="K1206" s="40">
        <v>2793.2</v>
      </c>
    </row>
    <row r="1207" spans="1:11" x14ac:dyDescent="0.35">
      <c r="A1207">
        <v>11002</v>
      </c>
      <c r="B1207" t="s">
        <v>20</v>
      </c>
      <c r="C1207" s="70">
        <v>2313209.2599999998</v>
      </c>
      <c r="D1207" s="70">
        <v>743797.19</v>
      </c>
      <c r="E1207" s="71">
        <v>44728</v>
      </c>
      <c r="F1207" t="s">
        <v>16894</v>
      </c>
      <c r="G1207" t="s">
        <v>15843</v>
      </c>
      <c r="H1207" t="s">
        <v>16893</v>
      </c>
      <c r="J1207" s="40">
        <v>0</v>
      </c>
      <c r="K1207" s="40">
        <v>6875</v>
      </c>
    </row>
    <row r="1208" spans="1:11" x14ac:dyDescent="0.35">
      <c r="A1208">
        <v>11002</v>
      </c>
      <c r="B1208" t="s">
        <v>20</v>
      </c>
      <c r="C1208" s="70">
        <v>2313209.2599999998</v>
      </c>
      <c r="D1208" s="70">
        <v>743797.19</v>
      </c>
      <c r="E1208" s="71">
        <v>44728</v>
      </c>
      <c r="F1208" t="s">
        <v>16929</v>
      </c>
      <c r="G1208" t="s">
        <v>15843</v>
      </c>
      <c r="H1208" t="s">
        <v>16928</v>
      </c>
      <c r="J1208" s="40">
        <v>0</v>
      </c>
      <c r="K1208" s="40">
        <v>7680</v>
      </c>
    </row>
    <row r="1209" spans="1:11" x14ac:dyDescent="0.35">
      <c r="A1209">
        <v>11002</v>
      </c>
      <c r="B1209" t="s">
        <v>20</v>
      </c>
      <c r="C1209" s="70">
        <v>2313209.2599999998</v>
      </c>
      <c r="D1209" s="70">
        <v>743797.19</v>
      </c>
      <c r="E1209" s="71">
        <v>44728</v>
      </c>
      <c r="F1209" t="s">
        <v>17528</v>
      </c>
      <c r="G1209" t="s">
        <v>15843</v>
      </c>
      <c r="H1209" t="s">
        <v>17527</v>
      </c>
      <c r="J1209" s="40">
        <v>0</v>
      </c>
      <c r="K1209" s="40">
        <v>5000</v>
      </c>
    </row>
    <row r="1210" spans="1:11" x14ac:dyDescent="0.35">
      <c r="A1210">
        <v>11002</v>
      </c>
      <c r="B1210" t="s">
        <v>20</v>
      </c>
      <c r="C1210" s="70">
        <v>2313209.2599999998</v>
      </c>
      <c r="D1210" s="70">
        <v>743797.19</v>
      </c>
      <c r="E1210" s="71">
        <v>44728</v>
      </c>
      <c r="F1210" t="s">
        <v>17566</v>
      </c>
      <c r="G1210" t="s">
        <v>15843</v>
      </c>
      <c r="H1210" t="s">
        <v>17565</v>
      </c>
      <c r="J1210" s="40">
        <v>0</v>
      </c>
      <c r="K1210" s="40">
        <v>20744.73</v>
      </c>
    </row>
    <row r="1211" spans="1:11" x14ac:dyDescent="0.35">
      <c r="A1211">
        <v>11002</v>
      </c>
      <c r="B1211" t="s">
        <v>20</v>
      </c>
      <c r="C1211" s="70">
        <v>2313209.2599999998</v>
      </c>
      <c r="D1211" s="70">
        <v>743797.19</v>
      </c>
      <c r="E1211" s="71">
        <v>44728</v>
      </c>
      <c r="F1211" t="s">
        <v>17591</v>
      </c>
      <c r="G1211" t="s">
        <v>15843</v>
      </c>
      <c r="H1211" t="s">
        <v>17590</v>
      </c>
      <c r="J1211" s="40">
        <v>0</v>
      </c>
      <c r="K1211" s="40">
        <v>33476.400000000001</v>
      </c>
    </row>
    <row r="1212" spans="1:11" x14ac:dyDescent="0.35">
      <c r="A1212">
        <v>11002</v>
      </c>
      <c r="B1212" t="s">
        <v>20</v>
      </c>
      <c r="C1212" s="70">
        <v>2313209.2599999998</v>
      </c>
      <c r="D1212" s="70">
        <v>743797.19</v>
      </c>
      <c r="E1212" s="71">
        <v>44728</v>
      </c>
      <c r="F1212" t="s">
        <v>17526</v>
      </c>
      <c r="G1212" t="s">
        <v>15843</v>
      </c>
      <c r="H1212" t="s">
        <v>17525</v>
      </c>
      <c r="J1212" s="40">
        <v>0</v>
      </c>
      <c r="K1212" s="40">
        <v>-5000</v>
      </c>
    </row>
    <row r="1213" spans="1:11" x14ac:dyDescent="0.35">
      <c r="A1213">
        <v>11002</v>
      </c>
      <c r="B1213" t="s">
        <v>20</v>
      </c>
      <c r="C1213" s="70">
        <v>2313209.2599999998</v>
      </c>
      <c r="D1213" s="70">
        <v>743797.19</v>
      </c>
      <c r="E1213" s="71">
        <v>44728</v>
      </c>
      <c r="F1213" t="s">
        <v>17524</v>
      </c>
      <c r="G1213" t="s">
        <v>15843</v>
      </c>
      <c r="H1213" t="s">
        <v>17523</v>
      </c>
      <c r="J1213" s="40">
        <v>0</v>
      </c>
      <c r="K1213" s="40">
        <v>10000</v>
      </c>
    </row>
    <row r="1214" spans="1:11" x14ac:dyDescent="0.35">
      <c r="A1214">
        <v>11002</v>
      </c>
      <c r="B1214" t="s">
        <v>20</v>
      </c>
      <c r="C1214" s="70">
        <v>2313209.2599999998</v>
      </c>
      <c r="D1214" s="70">
        <v>743797.19</v>
      </c>
      <c r="E1214" s="71">
        <v>44729</v>
      </c>
      <c r="F1214" t="s">
        <v>19414</v>
      </c>
      <c r="G1214" t="s">
        <v>1907</v>
      </c>
      <c r="H1214" t="s">
        <v>19406</v>
      </c>
      <c r="J1214" s="40">
        <v>0</v>
      </c>
      <c r="K1214" s="40">
        <v>563.62</v>
      </c>
    </row>
    <row r="1215" spans="1:11" x14ac:dyDescent="0.35">
      <c r="A1215">
        <v>11002</v>
      </c>
      <c r="B1215" t="s">
        <v>20</v>
      </c>
      <c r="C1215" s="70">
        <v>2313209.2599999998</v>
      </c>
      <c r="D1215" s="70">
        <v>743797.19</v>
      </c>
      <c r="E1215" s="71">
        <v>44729</v>
      </c>
      <c r="F1215" t="s">
        <v>19101</v>
      </c>
      <c r="G1215" t="s">
        <v>7116</v>
      </c>
      <c r="H1215" t="s">
        <v>19100</v>
      </c>
      <c r="J1215" s="40">
        <v>232001.64</v>
      </c>
      <c r="K1215" s="40">
        <v>0</v>
      </c>
    </row>
    <row r="1216" spans="1:11" x14ac:dyDescent="0.35">
      <c r="A1216">
        <v>11002</v>
      </c>
      <c r="B1216" t="s">
        <v>20</v>
      </c>
      <c r="C1216" s="70">
        <v>2313209.2599999998</v>
      </c>
      <c r="D1216" s="70">
        <v>743797.19</v>
      </c>
      <c r="E1216" s="71">
        <v>44729</v>
      </c>
      <c r="F1216" t="s">
        <v>17367</v>
      </c>
      <c r="G1216" t="s">
        <v>15843</v>
      </c>
      <c r="H1216" t="s">
        <v>1909</v>
      </c>
      <c r="J1216" s="40">
        <v>0</v>
      </c>
      <c r="K1216" s="40">
        <v>107956</v>
      </c>
    </row>
    <row r="1217" spans="1:11" x14ac:dyDescent="0.35">
      <c r="A1217">
        <v>11002</v>
      </c>
      <c r="B1217" t="s">
        <v>20</v>
      </c>
      <c r="C1217" s="70">
        <v>2313209.2599999998</v>
      </c>
      <c r="D1217" s="70">
        <v>743797.19</v>
      </c>
      <c r="E1217" s="71">
        <v>44731</v>
      </c>
      <c r="F1217" t="s">
        <v>19413</v>
      </c>
      <c r="G1217" t="s">
        <v>1907</v>
      </c>
      <c r="H1217" t="s">
        <v>19406</v>
      </c>
      <c r="J1217" s="40">
        <v>0</v>
      </c>
      <c r="K1217" s="40">
        <v>533.28</v>
      </c>
    </row>
    <row r="1218" spans="1:11" x14ac:dyDescent="0.35">
      <c r="A1218">
        <v>11002</v>
      </c>
      <c r="B1218" t="s">
        <v>20</v>
      </c>
      <c r="C1218" s="70">
        <v>2313209.2599999998</v>
      </c>
      <c r="D1218" s="70">
        <v>743797.19</v>
      </c>
      <c r="E1218" s="71">
        <v>44731</v>
      </c>
      <c r="F1218" t="s">
        <v>19232</v>
      </c>
      <c r="G1218" t="s">
        <v>1907</v>
      </c>
      <c r="H1218" t="s">
        <v>19230</v>
      </c>
      <c r="J1218" s="40">
        <v>0</v>
      </c>
      <c r="K1218" s="40">
        <v>662.15</v>
      </c>
    </row>
    <row r="1219" spans="1:11" x14ac:dyDescent="0.35">
      <c r="A1219">
        <v>11002</v>
      </c>
      <c r="B1219" t="s">
        <v>20</v>
      </c>
      <c r="C1219" s="70">
        <v>2313209.2599999998</v>
      </c>
      <c r="D1219" s="70">
        <v>743797.19</v>
      </c>
      <c r="E1219" s="71">
        <v>44733</v>
      </c>
      <c r="F1219" t="s">
        <v>19974</v>
      </c>
      <c r="G1219" t="s">
        <v>1907</v>
      </c>
      <c r="H1219" t="s">
        <v>19973</v>
      </c>
      <c r="J1219" s="40">
        <v>0</v>
      </c>
      <c r="K1219" s="40">
        <v>1000000</v>
      </c>
    </row>
    <row r="1220" spans="1:11" x14ac:dyDescent="0.35">
      <c r="A1220">
        <v>11002</v>
      </c>
      <c r="B1220" t="s">
        <v>20</v>
      </c>
      <c r="C1220" s="70">
        <v>2313209.2599999998</v>
      </c>
      <c r="D1220" s="70">
        <v>743797.19</v>
      </c>
      <c r="E1220" s="71">
        <v>44733</v>
      </c>
      <c r="F1220" t="s">
        <v>19923</v>
      </c>
      <c r="G1220" t="s">
        <v>1912</v>
      </c>
      <c r="J1220" s="40">
        <v>0</v>
      </c>
      <c r="K1220" s="40">
        <v>105700</v>
      </c>
    </row>
    <row r="1221" spans="1:11" x14ac:dyDescent="0.35">
      <c r="A1221">
        <v>11002</v>
      </c>
      <c r="B1221" t="s">
        <v>20</v>
      </c>
      <c r="C1221" s="70">
        <v>2313209.2599999998</v>
      </c>
      <c r="D1221" s="70">
        <v>743797.19</v>
      </c>
      <c r="E1221" s="71">
        <v>44733</v>
      </c>
      <c r="F1221" t="s">
        <v>19900</v>
      </c>
      <c r="G1221" t="s">
        <v>1912</v>
      </c>
      <c r="J1221" s="40">
        <v>0</v>
      </c>
      <c r="K1221" s="40">
        <v>307625</v>
      </c>
    </row>
    <row r="1222" spans="1:11" x14ac:dyDescent="0.35">
      <c r="A1222">
        <v>11002</v>
      </c>
      <c r="B1222" t="s">
        <v>20</v>
      </c>
      <c r="C1222" s="70">
        <v>2313209.2599999998</v>
      </c>
      <c r="D1222" s="70">
        <v>743797.19</v>
      </c>
      <c r="E1222" s="71">
        <v>44733</v>
      </c>
      <c r="F1222" t="s">
        <v>19873</v>
      </c>
      <c r="G1222" t="s">
        <v>1912</v>
      </c>
      <c r="J1222" s="40">
        <v>0</v>
      </c>
      <c r="K1222" s="40">
        <v>253256.15</v>
      </c>
    </row>
    <row r="1223" spans="1:11" x14ac:dyDescent="0.35">
      <c r="A1223">
        <v>11002</v>
      </c>
      <c r="B1223" t="s">
        <v>20</v>
      </c>
      <c r="C1223" s="70">
        <v>2313209.2599999998</v>
      </c>
      <c r="D1223" s="70">
        <v>743797.19</v>
      </c>
      <c r="E1223" s="71">
        <v>44733</v>
      </c>
      <c r="F1223" t="s">
        <v>7129</v>
      </c>
      <c r="G1223" t="s">
        <v>7116</v>
      </c>
      <c r="H1223" t="s">
        <v>7128</v>
      </c>
      <c r="J1223" s="40">
        <v>15740</v>
      </c>
      <c r="K1223" s="40">
        <v>0</v>
      </c>
    </row>
    <row r="1224" spans="1:11" x14ac:dyDescent="0.35">
      <c r="A1224">
        <v>11002</v>
      </c>
      <c r="B1224" t="s">
        <v>20</v>
      </c>
      <c r="C1224" s="70">
        <v>2313209.2599999998</v>
      </c>
      <c r="D1224" s="70">
        <v>743797.19</v>
      </c>
      <c r="E1224" s="71">
        <v>44734</v>
      </c>
      <c r="F1224" t="s">
        <v>7125</v>
      </c>
      <c r="G1224" t="s">
        <v>7116</v>
      </c>
      <c r="H1224" t="s">
        <v>7124</v>
      </c>
      <c r="J1224" s="40">
        <v>13783.8</v>
      </c>
      <c r="K1224" s="40">
        <v>0</v>
      </c>
    </row>
    <row r="1225" spans="1:11" x14ac:dyDescent="0.35">
      <c r="A1225">
        <v>11002</v>
      </c>
      <c r="B1225" t="s">
        <v>20</v>
      </c>
      <c r="C1225" s="70">
        <v>2313209.2599999998</v>
      </c>
      <c r="D1225" s="70">
        <v>743797.19</v>
      </c>
      <c r="E1225" s="71">
        <v>44735</v>
      </c>
      <c r="F1225" t="s">
        <v>19231</v>
      </c>
      <c r="G1225" t="s">
        <v>1907</v>
      </c>
      <c r="H1225" t="s">
        <v>19230</v>
      </c>
      <c r="J1225" s="40">
        <v>0</v>
      </c>
      <c r="K1225" s="40">
        <v>249.44</v>
      </c>
    </row>
    <row r="1226" spans="1:11" x14ac:dyDescent="0.35">
      <c r="A1226">
        <v>11002</v>
      </c>
      <c r="B1226" t="s">
        <v>20</v>
      </c>
      <c r="C1226" s="70">
        <v>2313209.2599999998</v>
      </c>
      <c r="D1226" s="70">
        <v>743797.19</v>
      </c>
      <c r="E1226" s="71">
        <v>44736</v>
      </c>
      <c r="F1226" t="s">
        <v>19412</v>
      </c>
      <c r="G1226" t="s">
        <v>1907</v>
      </c>
      <c r="H1226" t="s">
        <v>19406</v>
      </c>
      <c r="J1226" s="40">
        <v>0</v>
      </c>
      <c r="K1226" s="40">
        <v>55.09</v>
      </c>
    </row>
    <row r="1227" spans="1:11" x14ac:dyDescent="0.35">
      <c r="A1227">
        <v>11002</v>
      </c>
      <c r="B1227" t="s">
        <v>20</v>
      </c>
      <c r="C1227" s="70">
        <v>2313209.2599999998</v>
      </c>
      <c r="D1227" s="70">
        <v>743797.19</v>
      </c>
      <c r="E1227" s="71">
        <v>44736</v>
      </c>
      <c r="F1227" t="s">
        <v>7121</v>
      </c>
      <c r="G1227" t="s">
        <v>1907</v>
      </c>
      <c r="H1227" t="s">
        <v>7120</v>
      </c>
      <c r="J1227" s="40">
        <v>0</v>
      </c>
      <c r="K1227" s="40">
        <v>12.5</v>
      </c>
    </row>
    <row r="1228" spans="1:11" x14ac:dyDescent="0.35">
      <c r="A1228">
        <v>11002</v>
      </c>
      <c r="B1228" t="s">
        <v>20</v>
      </c>
      <c r="C1228" s="70">
        <v>2313209.2599999998</v>
      </c>
      <c r="D1228" s="70">
        <v>743797.19</v>
      </c>
      <c r="E1228" s="71">
        <v>44736</v>
      </c>
      <c r="F1228" t="s">
        <v>18122</v>
      </c>
      <c r="G1228" t="s">
        <v>15843</v>
      </c>
      <c r="H1228" t="s">
        <v>18121</v>
      </c>
      <c r="J1228" s="40">
        <v>0</v>
      </c>
      <c r="K1228" s="40">
        <v>9500</v>
      </c>
    </row>
    <row r="1229" spans="1:11" x14ac:dyDescent="0.35">
      <c r="A1229">
        <v>11002</v>
      </c>
      <c r="B1229" t="s">
        <v>20</v>
      </c>
      <c r="C1229" s="70">
        <v>2313209.2599999998</v>
      </c>
      <c r="D1229" s="70">
        <v>743797.19</v>
      </c>
      <c r="E1229" s="71">
        <v>44740</v>
      </c>
      <c r="F1229" t="s">
        <v>19411</v>
      </c>
      <c r="G1229" t="s">
        <v>1907</v>
      </c>
      <c r="H1229" t="s">
        <v>19406</v>
      </c>
      <c r="J1229" s="40">
        <v>0</v>
      </c>
      <c r="K1229" s="40">
        <v>1667.2</v>
      </c>
    </row>
    <row r="1230" spans="1:11" x14ac:dyDescent="0.35">
      <c r="A1230">
        <v>11002</v>
      </c>
      <c r="B1230" t="s">
        <v>20</v>
      </c>
      <c r="C1230" s="70">
        <v>2313209.2599999998</v>
      </c>
      <c r="D1230" s="70">
        <v>743797.19</v>
      </c>
      <c r="E1230" s="71">
        <v>44740</v>
      </c>
      <c r="F1230" t="s">
        <v>7117</v>
      </c>
      <c r="G1230" t="s">
        <v>7116</v>
      </c>
      <c r="H1230" t="s">
        <v>7115</v>
      </c>
      <c r="J1230" s="40">
        <v>6880</v>
      </c>
      <c r="K1230" s="40">
        <v>0</v>
      </c>
    </row>
    <row r="1231" spans="1:11" x14ac:dyDescent="0.35">
      <c r="A1231">
        <v>11002</v>
      </c>
      <c r="B1231" t="s">
        <v>20</v>
      </c>
      <c r="C1231" s="70">
        <v>2313209.2599999998</v>
      </c>
      <c r="D1231" s="70">
        <v>743797.19</v>
      </c>
      <c r="E1231" s="71">
        <v>44741</v>
      </c>
      <c r="F1231" t="s">
        <v>19410</v>
      </c>
      <c r="G1231" t="s">
        <v>1907</v>
      </c>
      <c r="H1231" t="s">
        <v>19406</v>
      </c>
      <c r="J1231" s="40">
        <v>0</v>
      </c>
      <c r="K1231" s="40">
        <v>38.86</v>
      </c>
    </row>
    <row r="1232" spans="1:11" x14ac:dyDescent="0.35">
      <c r="A1232">
        <v>11002</v>
      </c>
      <c r="B1232" t="s">
        <v>20</v>
      </c>
      <c r="C1232" s="70">
        <v>2313209.2599999998</v>
      </c>
      <c r="D1232" s="70">
        <v>743797.19</v>
      </c>
      <c r="E1232" s="71">
        <v>44742</v>
      </c>
      <c r="F1232" t="s">
        <v>19320</v>
      </c>
      <c r="G1232" t="s">
        <v>1907</v>
      </c>
      <c r="H1232" t="s">
        <v>19318</v>
      </c>
      <c r="J1232" s="40">
        <v>0</v>
      </c>
      <c r="K1232" s="40">
        <v>71.48</v>
      </c>
    </row>
    <row r="1233" spans="1:11" x14ac:dyDescent="0.35">
      <c r="A1233">
        <v>11002</v>
      </c>
      <c r="B1233" t="s">
        <v>20</v>
      </c>
      <c r="C1233" s="70">
        <v>2313209.2599999998</v>
      </c>
      <c r="D1233" s="70">
        <v>743797.19</v>
      </c>
      <c r="E1233" s="71">
        <v>44742</v>
      </c>
      <c r="F1233" t="s">
        <v>5861</v>
      </c>
      <c r="G1233" t="s">
        <v>2247</v>
      </c>
      <c r="J1233" s="40">
        <v>0</v>
      </c>
      <c r="K1233" s="40">
        <v>0</v>
      </c>
    </row>
    <row r="1234" spans="1:11" x14ac:dyDescent="0.35">
      <c r="A1234">
        <v>11002</v>
      </c>
      <c r="B1234" t="s">
        <v>20</v>
      </c>
      <c r="C1234" s="70">
        <v>2313209.2599999998</v>
      </c>
      <c r="D1234" s="70">
        <v>743797.19</v>
      </c>
      <c r="E1234" s="71">
        <v>44743</v>
      </c>
      <c r="F1234" t="s">
        <v>19409</v>
      </c>
      <c r="G1234" t="s">
        <v>1907</v>
      </c>
      <c r="H1234" t="s">
        <v>19406</v>
      </c>
      <c r="J1234" s="40">
        <v>0</v>
      </c>
      <c r="K1234" s="40">
        <v>116.63</v>
      </c>
    </row>
    <row r="1235" spans="1:11" x14ac:dyDescent="0.35">
      <c r="A1235">
        <v>11002</v>
      </c>
      <c r="B1235" t="s">
        <v>20</v>
      </c>
      <c r="C1235" s="70">
        <v>2313209.2599999998</v>
      </c>
      <c r="D1235" s="70">
        <v>743797.19</v>
      </c>
      <c r="E1235" s="71">
        <v>44743</v>
      </c>
      <c r="F1235" t="s">
        <v>7114</v>
      </c>
      <c r="G1235" t="s">
        <v>1907</v>
      </c>
      <c r="H1235" t="s">
        <v>7107</v>
      </c>
      <c r="J1235" s="40">
        <v>0</v>
      </c>
      <c r="K1235" s="40">
        <v>24</v>
      </c>
    </row>
    <row r="1236" spans="1:11" x14ac:dyDescent="0.35">
      <c r="A1236">
        <v>11002</v>
      </c>
      <c r="B1236" t="s">
        <v>20</v>
      </c>
      <c r="C1236" s="70">
        <v>2313209.2599999998</v>
      </c>
      <c r="D1236" s="70">
        <v>743797.19</v>
      </c>
      <c r="E1236" s="71">
        <v>44743</v>
      </c>
      <c r="F1236" t="s">
        <v>7113</v>
      </c>
      <c r="G1236" t="s">
        <v>1907</v>
      </c>
      <c r="H1236" t="s">
        <v>7107</v>
      </c>
      <c r="J1236" s="40">
        <v>0</v>
      </c>
      <c r="K1236" s="40">
        <v>24</v>
      </c>
    </row>
    <row r="1237" spans="1:11" x14ac:dyDescent="0.35">
      <c r="A1237">
        <v>11002</v>
      </c>
      <c r="B1237" t="s">
        <v>20</v>
      </c>
      <c r="C1237" s="70">
        <v>2313209.2599999998</v>
      </c>
      <c r="D1237" s="70">
        <v>743797.19</v>
      </c>
      <c r="E1237" s="71">
        <v>44743</v>
      </c>
      <c r="F1237" t="s">
        <v>7112</v>
      </c>
      <c r="G1237" t="s">
        <v>1907</v>
      </c>
      <c r="H1237" t="s">
        <v>7107</v>
      </c>
      <c r="J1237" s="40">
        <v>0</v>
      </c>
      <c r="K1237" s="40">
        <v>24</v>
      </c>
    </row>
    <row r="1238" spans="1:11" x14ac:dyDescent="0.35">
      <c r="A1238">
        <v>11002</v>
      </c>
      <c r="B1238" t="s">
        <v>20</v>
      </c>
      <c r="C1238" s="70">
        <v>2313209.2599999998</v>
      </c>
      <c r="D1238" s="70">
        <v>743797.19</v>
      </c>
      <c r="E1238" s="71">
        <v>44743</v>
      </c>
      <c r="F1238" t="s">
        <v>7111</v>
      </c>
      <c r="G1238" t="s">
        <v>1907</v>
      </c>
      <c r="H1238" t="s">
        <v>7107</v>
      </c>
      <c r="J1238" s="40">
        <v>0</v>
      </c>
      <c r="K1238" s="40">
        <v>25</v>
      </c>
    </row>
    <row r="1239" spans="1:11" x14ac:dyDescent="0.35">
      <c r="A1239">
        <v>11002</v>
      </c>
      <c r="B1239" t="s">
        <v>20</v>
      </c>
      <c r="C1239" s="70">
        <v>2313209.2599999998</v>
      </c>
      <c r="D1239" s="70">
        <v>743797.19</v>
      </c>
      <c r="E1239" s="71">
        <v>44743</v>
      </c>
      <c r="F1239" t="s">
        <v>7110</v>
      </c>
      <c r="G1239" t="s">
        <v>1907</v>
      </c>
      <c r="H1239" t="s">
        <v>7107</v>
      </c>
      <c r="J1239" s="40">
        <v>0</v>
      </c>
      <c r="K1239" s="40">
        <v>24</v>
      </c>
    </row>
    <row r="1240" spans="1:11" x14ac:dyDescent="0.35">
      <c r="A1240">
        <v>11002</v>
      </c>
      <c r="B1240" t="s">
        <v>20</v>
      </c>
      <c r="C1240" s="70">
        <v>2313209.2599999998</v>
      </c>
      <c r="D1240" s="70">
        <v>743797.19</v>
      </c>
      <c r="E1240" s="71">
        <v>44743</v>
      </c>
      <c r="F1240" t="s">
        <v>7109</v>
      </c>
      <c r="G1240" t="s">
        <v>1907</v>
      </c>
      <c r="H1240" t="s">
        <v>7107</v>
      </c>
      <c r="J1240" s="40">
        <v>0</v>
      </c>
      <c r="K1240" s="40">
        <v>24</v>
      </c>
    </row>
    <row r="1241" spans="1:11" x14ac:dyDescent="0.35">
      <c r="A1241">
        <v>11002</v>
      </c>
      <c r="B1241" t="s">
        <v>20</v>
      </c>
      <c r="C1241" s="70">
        <v>2313209.2599999998</v>
      </c>
      <c r="D1241" s="70">
        <v>743797.19</v>
      </c>
      <c r="E1241" s="71">
        <v>44743</v>
      </c>
      <c r="F1241" t="s">
        <v>7108</v>
      </c>
      <c r="G1241" t="s">
        <v>1907</v>
      </c>
      <c r="H1241" t="s">
        <v>7107</v>
      </c>
      <c r="J1241" s="40">
        <v>0</v>
      </c>
      <c r="K1241" s="40">
        <v>24</v>
      </c>
    </row>
    <row r="1242" spans="1:11" x14ac:dyDescent="0.35">
      <c r="A1242">
        <v>11002</v>
      </c>
      <c r="B1242" t="s">
        <v>20</v>
      </c>
      <c r="C1242" s="70">
        <v>2313209.2599999998</v>
      </c>
      <c r="D1242" s="70">
        <v>743797.19</v>
      </c>
      <c r="E1242" s="71">
        <v>44743</v>
      </c>
      <c r="F1242" t="s">
        <v>17542</v>
      </c>
      <c r="G1242" t="s">
        <v>15843</v>
      </c>
      <c r="H1242" t="s">
        <v>17541</v>
      </c>
      <c r="J1242" s="40">
        <v>0</v>
      </c>
      <c r="K1242" s="40">
        <v>2655</v>
      </c>
    </row>
    <row r="1243" spans="1:11" x14ac:dyDescent="0.35">
      <c r="A1243">
        <v>11002</v>
      </c>
      <c r="B1243" t="s">
        <v>20</v>
      </c>
      <c r="C1243" s="70">
        <v>2313209.2599999998</v>
      </c>
      <c r="D1243" s="70">
        <v>743797.19</v>
      </c>
      <c r="E1243" s="71">
        <v>44743</v>
      </c>
      <c r="F1243" t="s">
        <v>17501</v>
      </c>
      <c r="G1243" t="s">
        <v>15843</v>
      </c>
      <c r="H1243" t="s">
        <v>17500</v>
      </c>
      <c r="J1243" s="40">
        <v>0</v>
      </c>
      <c r="K1243" s="40">
        <v>2670.13</v>
      </c>
    </row>
    <row r="1244" spans="1:11" x14ac:dyDescent="0.35">
      <c r="A1244">
        <v>11002</v>
      </c>
      <c r="B1244" t="s">
        <v>20</v>
      </c>
      <c r="C1244" s="70">
        <v>2313209.2599999998</v>
      </c>
      <c r="D1244" s="70">
        <v>743797.19</v>
      </c>
      <c r="E1244" s="71">
        <v>44743</v>
      </c>
      <c r="F1244" t="s">
        <v>17569</v>
      </c>
      <c r="G1244" t="s">
        <v>15843</v>
      </c>
      <c r="H1244" t="s">
        <v>17568</v>
      </c>
      <c r="J1244" s="40">
        <v>0</v>
      </c>
      <c r="K1244" s="40">
        <v>4513.8100000000004</v>
      </c>
    </row>
    <row r="1245" spans="1:11" x14ac:dyDescent="0.35">
      <c r="A1245">
        <v>11002</v>
      </c>
      <c r="B1245" t="s">
        <v>20</v>
      </c>
      <c r="C1245" s="70">
        <v>2313209.2599999998</v>
      </c>
      <c r="D1245" s="70">
        <v>743797.19</v>
      </c>
      <c r="E1245" s="71">
        <v>44743</v>
      </c>
      <c r="F1245" t="s">
        <v>17744</v>
      </c>
      <c r="G1245" t="s">
        <v>15843</v>
      </c>
      <c r="H1245" t="s">
        <v>5586</v>
      </c>
      <c r="J1245" s="40">
        <v>0</v>
      </c>
      <c r="K1245" s="40">
        <v>4878.5</v>
      </c>
    </row>
    <row r="1246" spans="1:11" x14ac:dyDescent="0.35">
      <c r="A1246">
        <v>11002</v>
      </c>
      <c r="B1246" t="s">
        <v>20</v>
      </c>
      <c r="C1246" s="70">
        <v>2313209.2599999998</v>
      </c>
      <c r="D1246" s="70">
        <v>743797.19</v>
      </c>
      <c r="E1246" s="71">
        <v>44743</v>
      </c>
      <c r="F1246" t="s">
        <v>16948</v>
      </c>
      <c r="G1246" t="s">
        <v>15843</v>
      </c>
      <c r="H1246" t="s">
        <v>16947</v>
      </c>
      <c r="J1246" s="40">
        <v>0</v>
      </c>
      <c r="K1246" s="40">
        <v>7800</v>
      </c>
    </row>
    <row r="1247" spans="1:11" x14ac:dyDescent="0.35">
      <c r="A1247">
        <v>11002</v>
      </c>
      <c r="B1247" t="s">
        <v>20</v>
      </c>
      <c r="C1247" s="70">
        <v>2313209.2599999998</v>
      </c>
      <c r="D1247" s="70">
        <v>743797.19</v>
      </c>
      <c r="E1247" s="71">
        <v>44743</v>
      </c>
      <c r="F1247" t="s">
        <v>16853</v>
      </c>
      <c r="G1247" t="s">
        <v>15843</v>
      </c>
      <c r="H1247" t="s">
        <v>16852</v>
      </c>
      <c r="J1247" s="40">
        <v>0</v>
      </c>
      <c r="K1247" s="40">
        <v>26000.12</v>
      </c>
    </row>
    <row r="1248" spans="1:11" x14ac:dyDescent="0.35">
      <c r="A1248">
        <v>11002</v>
      </c>
      <c r="B1248" t="s">
        <v>20</v>
      </c>
      <c r="C1248" s="70">
        <v>2313209.2599999998</v>
      </c>
      <c r="D1248" s="70">
        <v>743797.19</v>
      </c>
      <c r="E1248" s="71">
        <v>44743</v>
      </c>
      <c r="F1248" t="s">
        <v>16761</v>
      </c>
      <c r="G1248" t="s">
        <v>1907</v>
      </c>
      <c r="H1248" t="s">
        <v>16760</v>
      </c>
      <c r="J1248" s="40">
        <v>0</v>
      </c>
      <c r="K1248" s="40">
        <v>2090</v>
      </c>
    </row>
    <row r="1249" spans="1:11" x14ac:dyDescent="0.35">
      <c r="A1249">
        <v>11002</v>
      </c>
      <c r="B1249" t="s">
        <v>20</v>
      </c>
      <c r="C1249" s="70">
        <v>2313209.2599999998</v>
      </c>
      <c r="D1249" s="70">
        <v>743797.19</v>
      </c>
      <c r="E1249" s="71">
        <v>44745</v>
      </c>
      <c r="F1249" t="s">
        <v>19408</v>
      </c>
      <c r="G1249" t="s">
        <v>1907</v>
      </c>
      <c r="H1249" t="s">
        <v>19406</v>
      </c>
      <c r="J1249" s="40">
        <v>0</v>
      </c>
      <c r="K1249" s="40">
        <v>1214.4000000000001</v>
      </c>
    </row>
    <row r="1250" spans="1:11" x14ac:dyDescent="0.35">
      <c r="A1250">
        <v>11002</v>
      </c>
      <c r="B1250" t="s">
        <v>20</v>
      </c>
      <c r="C1250" s="70">
        <v>2313209.2599999998</v>
      </c>
      <c r="D1250" s="70">
        <v>743797.19</v>
      </c>
      <c r="E1250" s="71">
        <v>44745</v>
      </c>
      <c r="F1250" t="s">
        <v>19319</v>
      </c>
      <c r="G1250" t="s">
        <v>1907</v>
      </c>
      <c r="H1250" t="s">
        <v>19318</v>
      </c>
      <c r="J1250" s="40">
        <v>0</v>
      </c>
      <c r="K1250" s="40">
        <v>702</v>
      </c>
    </row>
    <row r="1251" spans="1:11" x14ac:dyDescent="0.35">
      <c r="A1251">
        <v>11002</v>
      </c>
      <c r="B1251" t="s">
        <v>20</v>
      </c>
      <c r="C1251" s="70">
        <v>2313209.2599999998</v>
      </c>
      <c r="D1251" s="70">
        <v>743797.19</v>
      </c>
      <c r="E1251" s="71">
        <v>44745</v>
      </c>
      <c r="F1251" t="s">
        <v>19478</v>
      </c>
      <c r="G1251" t="s">
        <v>1907</v>
      </c>
      <c r="H1251" t="s">
        <v>19465</v>
      </c>
      <c r="J1251" s="40">
        <v>0</v>
      </c>
      <c r="K1251" s="40">
        <v>7983.55</v>
      </c>
    </row>
    <row r="1252" spans="1:11" x14ac:dyDescent="0.35">
      <c r="A1252">
        <v>11002</v>
      </c>
      <c r="B1252" t="s">
        <v>20</v>
      </c>
      <c r="C1252" s="70">
        <v>2313209.2599999998</v>
      </c>
      <c r="D1252" s="70">
        <v>743797.19</v>
      </c>
      <c r="E1252" s="71">
        <v>44745</v>
      </c>
      <c r="F1252" t="s">
        <v>19529</v>
      </c>
      <c r="G1252" t="s">
        <v>1907</v>
      </c>
      <c r="H1252" t="s">
        <v>19528</v>
      </c>
      <c r="J1252" s="40">
        <v>0</v>
      </c>
      <c r="K1252" s="40">
        <v>510.11</v>
      </c>
    </row>
    <row r="1253" spans="1:11" x14ac:dyDescent="0.35">
      <c r="A1253">
        <v>11002</v>
      </c>
      <c r="B1253" t="s">
        <v>20</v>
      </c>
      <c r="C1253" s="70">
        <v>2313209.2599999998</v>
      </c>
      <c r="D1253" s="70">
        <v>743797.19</v>
      </c>
      <c r="E1253" s="71">
        <v>44745</v>
      </c>
      <c r="F1253" t="s">
        <v>19513</v>
      </c>
      <c r="G1253" t="s">
        <v>1907</v>
      </c>
      <c r="H1253" t="s">
        <v>2061</v>
      </c>
      <c r="J1253" s="40">
        <v>0</v>
      </c>
      <c r="K1253" s="40">
        <v>8576.25</v>
      </c>
    </row>
    <row r="1254" spans="1:11" x14ac:dyDescent="0.35">
      <c r="A1254">
        <v>11002</v>
      </c>
      <c r="B1254" t="s">
        <v>20</v>
      </c>
      <c r="C1254" s="70">
        <v>2313209.2599999998</v>
      </c>
      <c r="D1254" s="70">
        <v>743797.19</v>
      </c>
      <c r="E1254" s="71">
        <v>44746</v>
      </c>
      <c r="F1254" t="s">
        <v>19407</v>
      </c>
      <c r="G1254" t="s">
        <v>1907</v>
      </c>
      <c r="H1254" t="s">
        <v>19406</v>
      </c>
      <c r="J1254" s="40">
        <v>0</v>
      </c>
      <c r="K1254" s="40">
        <v>12.9</v>
      </c>
    </row>
    <row r="1255" spans="1:11" x14ac:dyDescent="0.35">
      <c r="A1255">
        <v>11002</v>
      </c>
      <c r="B1255" t="s">
        <v>20</v>
      </c>
      <c r="C1255" s="70">
        <v>2313209.2599999998</v>
      </c>
      <c r="D1255" s="70">
        <v>743797.19</v>
      </c>
      <c r="E1255" s="71">
        <v>44747</v>
      </c>
      <c r="F1255" t="s">
        <v>7091</v>
      </c>
      <c r="G1255" t="s">
        <v>1907</v>
      </c>
      <c r="H1255" t="s">
        <v>7089</v>
      </c>
      <c r="J1255" s="40">
        <v>0</v>
      </c>
      <c r="K1255" s="40">
        <v>25</v>
      </c>
    </row>
    <row r="1256" spans="1:11" x14ac:dyDescent="0.35">
      <c r="A1256">
        <v>11002</v>
      </c>
      <c r="B1256" t="s">
        <v>20</v>
      </c>
      <c r="C1256" s="70">
        <v>2313209.2599999998</v>
      </c>
      <c r="D1256" s="70">
        <v>743797.19</v>
      </c>
      <c r="E1256" s="71">
        <v>44747</v>
      </c>
      <c r="F1256" t="s">
        <v>7090</v>
      </c>
      <c r="G1256" t="s">
        <v>1907</v>
      </c>
      <c r="H1256" t="s">
        <v>7089</v>
      </c>
      <c r="J1256" s="40">
        <v>0</v>
      </c>
      <c r="K1256" s="40">
        <v>25</v>
      </c>
    </row>
    <row r="1257" spans="1:11" x14ac:dyDescent="0.35">
      <c r="A1257">
        <v>11002</v>
      </c>
      <c r="B1257" t="s">
        <v>20</v>
      </c>
      <c r="C1257" s="70">
        <v>2313209.2599999998</v>
      </c>
      <c r="D1257" s="70">
        <v>743797.19</v>
      </c>
      <c r="E1257" s="71">
        <v>44747</v>
      </c>
      <c r="F1257" t="s">
        <v>18662</v>
      </c>
      <c r="G1257" t="s">
        <v>15843</v>
      </c>
      <c r="H1257" t="s">
        <v>5571</v>
      </c>
      <c r="J1257" s="40">
        <v>0</v>
      </c>
      <c r="K1257" s="40">
        <v>43203.48</v>
      </c>
    </row>
    <row r="1258" spans="1:11" x14ac:dyDescent="0.35">
      <c r="A1258">
        <v>11002</v>
      </c>
      <c r="B1258" t="s">
        <v>20</v>
      </c>
      <c r="C1258" s="70">
        <v>2313209.2599999998</v>
      </c>
      <c r="D1258" s="70">
        <v>743797.19</v>
      </c>
      <c r="E1258" s="71">
        <v>44747</v>
      </c>
      <c r="F1258" t="s">
        <v>18636</v>
      </c>
      <c r="G1258" t="s">
        <v>15843</v>
      </c>
      <c r="H1258" t="s">
        <v>18635</v>
      </c>
      <c r="J1258" s="40">
        <v>0</v>
      </c>
      <c r="K1258" s="40">
        <v>78692.09</v>
      </c>
    </row>
    <row r="1259" spans="1:11" x14ac:dyDescent="0.35">
      <c r="A1259">
        <v>11002</v>
      </c>
      <c r="B1259" t="s">
        <v>20</v>
      </c>
      <c r="C1259" s="70">
        <v>2313209.2599999998</v>
      </c>
      <c r="D1259" s="70">
        <v>743797.19</v>
      </c>
      <c r="E1259" s="71">
        <v>44748</v>
      </c>
      <c r="F1259" t="s">
        <v>19085</v>
      </c>
      <c r="G1259" t="s">
        <v>7116</v>
      </c>
      <c r="H1259" t="s">
        <v>19084</v>
      </c>
      <c r="J1259" s="40">
        <v>27939.1</v>
      </c>
      <c r="K1259" s="40">
        <v>0</v>
      </c>
    </row>
    <row r="1260" spans="1:11" x14ac:dyDescent="0.35">
      <c r="A1260">
        <v>11002</v>
      </c>
      <c r="B1260" t="s">
        <v>20</v>
      </c>
      <c r="C1260" s="70">
        <v>2313209.2599999998</v>
      </c>
      <c r="D1260" s="70">
        <v>743797.19</v>
      </c>
      <c r="E1260" s="71">
        <v>44748</v>
      </c>
      <c r="F1260" t="s">
        <v>19083</v>
      </c>
      <c r="G1260" t="s">
        <v>1907</v>
      </c>
      <c r="H1260" t="s">
        <v>19081</v>
      </c>
      <c r="J1260" s="40">
        <v>27939.1</v>
      </c>
      <c r="K1260" s="40">
        <v>0</v>
      </c>
    </row>
    <row r="1261" spans="1:11" x14ac:dyDescent="0.35">
      <c r="A1261">
        <v>11002</v>
      </c>
      <c r="B1261" t="s">
        <v>20</v>
      </c>
      <c r="C1261" s="70">
        <v>2313209.2599999998</v>
      </c>
      <c r="D1261" s="70">
        <v>743797.19</v>
      </c>
      <c r="E1261" s="71">
        <v>44748</v>
      </c>
      <c r="F1261" t="s">
        <v>19082</v>
      </c>
      <c r="G1261" t="s">
        <v>1907</v>
      </c>
      <c r="H1261" t="s">
        <v>19081</v>
      </c>
      <c r="J1261" s="40">
        <v>-27939.1</v>
      </c>
      <c r="K1261" s="40">
        <v>0</v>
      </c>
    </row>
    <row r="1262" spans="1:11" x14ac:dyDescent="0.35">
      <c r="A1262">
        <v>11002</v>
      </c>
      <c r="B1262" t="s">
        <v>20</v>
      </c>
      <c r="C1262" s="70">
        <v>2313209.2599999998</v>
      </c>
      <c r="D1262" s="70">
        <v>743797.19</v>
      </c>
      <c r="E1262" s="71">
        <v>44754</v>
      </c>
      <c r="F1262" t="s">
        <v>17166</v>
      </c>
      <c r="G1262" t="s">
        <v>15843</v>
      </c>
      <c r="H1262" t="s">
        <v>17165</v>
      </c>
      <c r="I1262" t="s">
        <v>17164</v>
      </c>
      <c r="J1262" s="40">
        <v>0</v>
      </c>
      <c r="K1262" s="40">
        <v>1560</v>
      </c>
    </row>
    <row r="1263" spans="1:11" x14ac:dyDescent="0.35">
      <c r="A1263">
        <v>11002</v>
      </c>
      <c r="B1263" t="s">
        <v>20</v>
      </c>
      <c r="C1263" s="70">
        <v>2313209.2599999998</v>
      </c>
      <c r="D1263" s="70">
        <v>743797.19</v>
      </c>
      <c r="E1263" s="71">
        <v>44754</v>
      </c>
      <c r="F1263" t="s">
        <v>17178</v>
      </c>
      <c r="G1263" t="s">
        <v>15843</v>
      </c>
      <c r="H1263" t="s">
        <v>17177</v>
      </c>
      <c r="I1263" t="s">
        <v>17176</v>
      </c>
      <c r="J1263" s="40">
        <v>0</v>
      </c>
      <c r="K1263" s="40">
        <v>8500</v>
      </c>
    </row>
    <row r="1264" spans="1:11" x14ac:dyDescent="0.35">
      <c r="A1264">
        <v>11002</v>
      </c>
      <c r="B1264" t="s">
        <v>20</v>
      </c>
      <c r="C1264" s="70">
        <v>2313209.2599999998</v>
      </c>
      <c r="D1264" s="70">
        <v>743797.19</v>
      </c>
      <c r="E1264" s="71">
        <v>44754</v>
      </c>
      <c r="F1264" t="s">
        <v>16843</v>
      </c>
      <c r="G1264" t="s">
        <v>15843</v>
      </c>
      <c r="H1264" t="s">
        <v>16842</v>
      </c>
      <c r="I1264" t="s">
        <v>16841</v>
      </c>
      <c r="J1264" s="40">
        <v>0</v>
      </c>
      <c r="K1264" s="40">
        <v>5000</v>
      </c>
    </row>
    <row r="1265" spans="1:11" x14ac:dyDescent="0.35">
      <c r="A1265">
        <v>11002</v>
      </c>
      <c r="B1265" t="s">
        <v>20</v>
      </c>
      <c r="C1265" s="70">
        <v>2313209.2599999998</v>
      </c>
      <c r="D1265" s="70">
        <v>743797.19</v>
      </c>
      <c r="E1265" s="71">
        <v>44754</v>
      </c>
      <c r="F1265" t="s">
        <v>17046</v>
      </c>
      <c r="G1265" t="s">
        <v>15843</v>
      </c>
      <c r="H1265" t="s">
        <v>17045</v>
      </c>
      <c r="I1265" t="s">
        <v>17040</v>
      </c>
      <c r="J1265" s="40">
        <v>0</v>
      </c>
      <c r="K1265" s="40">
        <v>7433.28</v>
      </c>
    </row>
    <row r="1266" spans="1:11" x14ac:dyDescent="0.35">
      <c r="A1266">
        <v>11002</v>
      </c>
      <c r="B1266" t="s">
        <v>20</v>
      </c>
      <c r="C1266" s="70">
        <v>2313209.2599999998</v>
      </c>
      <c r="D1266" s="70">
        <v>743797.19</v>
      </c>
      <c r="E1266" s="71">
        <v>44754</v>
      </c>
      <c r="F1266" t="s">
        <v>19093</v>
      </c>
      <c r="G1266" t="s">
        <v>1907</v>
      </c>
      <c r="H1266" t="s">
        <v>19092</v>
      </c>
      <c r="J1266" s="40">
        <v>31604.39</v>
      </c>
      <c r="K1266" s="40">
        <v>0</v>
      </c>
    </row>
    <row r="1267" spans="1:11" x14ac:dyDescent="0.35">
      <c r="A1267">
        <v>11002</v>
      </c>
      <c r="B1267" t="s">
        <v>20</v>
      </c>
      <c r="C1267" s="70">
        <v>2313209.2599999998</v>
      </c>
      <c r="D1267" s="70">
        <v>743797.19</v>
      </c>
      <c r="E1267" s="71">
        <v>44755</v>
      </c>
      <c r="F1267" t="s">
        <v>17069</v>
      </c>
      <c r="G1267" t="s">
        <v>15843</v>
      </c>
      <c r="H1267" t="s">
        <v>17068</v>
      </c>
      <c r="I1267" t="s">
        <v>17067</v>
      </c>
      <c r="J1267" s="40">
        <v>0</v>
      </c>
      <c r="K1267" s="40">
        <v>30000</v>
      </c>
    </row>
    <row r="1268" spans="1:11" x14ac:dyDescent="0.35">
      <c r="A1268">
        <v>11002</v>
      </c>
      <c r="B1268" t="s">
        <v>20</v>
      </c>
      <c r="C1268" s="70">
        <v>2313209.2599999998</v>
      </c>
      <c r="D1268" s="70">
        <v>743797.19</v>
      </c>
      <c r="E1268" s="71">
        <v>44755</v>
      </c>
      <c r="F1268" t="s">
        <v>17522</v>
      </c>
      <c r="G1268" t="s">
        <v>15843</v>
      </c>
      <c r="H1268" t="s">
        <v>17521</v>
      </c>
      <c r="I1268" t="s">
        <v>17520</v>
      </c>
      <c r="J1268" s="40">
        <v>0</v>
      </c>
      <c r="K1268" s="40">
        <v>5000</v>
      </c>
    </row>
    <row r="1269" spans="1:11" x14ac:dyDescent="0.35">
      <c r="A1269">
        <v>11002</v>
      </c>
      <c r="B1269" t="s">
        <v>20</v>
      </c>
      <c r="C1269" s="70">
        <v>2313209.2599999998</v>
      </c>
      <c r="D1269" s="70">
        <v>743797.19</v>
      </c>
      <c r="E1269" s="71">
        <v>44755</v>
      </c>
      <c r="F1269" t="s">
        <v>18547</v>
      </c>
      <c r="G1269" t="s">
        <v>15843</v>
      </c>
      <c r="H1269" t="s">
        <v>18546</v>
      </c>
      <c r="J1269" s="40">
        <v>0</v>
      </c>
      <c r="K1269" s="40">
        <v>57909.83</v>
      </c>
    </row>
    <row r="1270" spans="1:11" x14ac:dyDescent="0.35">
      <c r="A1270">
        <v>11002</v>
      </c>
      <c r="B1270" t="s">
        <v>20</v>
      </c>
      <c r="C1270" s="70">
        <v>2313209.2599999998</v>
      </c>
      <c r="D1270" s="70">
        <v>743797.19</v>
      </c>
      <c r="E1270" s="71">
        <v>44756</v>
      </c>
      <c r="F1270" t="s">
        <v>19405</v>
      </c>
      <c r="G1270" t="s">
        <v>1907</v>
      </c>
      <c r="H1270" t="s">
        <v>1932</v>
      </c>
      <c r="J1270" s="40">
        <v>0</v>
      </c>
      <c r="K1270" s="40">
        <v>235.82</v>
      </c>
    </row>
    <row r="1271" spans="1:11" x14ac:dyDescent="0.35">
      <c r="A1271">
        <v>11002</v>
      </c>
      <c r="B1271" t="s">
        <v>20</v>
      </c>
      <c r="C1271" s="70">
        <v>2313209.2599999998</v>
      </c>
      <c r="D1271" s="70">
        <v>743797.19</v>
      </c>
      <c r="E1271" s="71">
        <v>44756</v>
      </c>
      <c r="F1271" t="s">
        <v>19922</v>
      </c>
      <c r="G1271" t="s">
        <v>1907</v>
      </c>
      <c r="H1271" t="s">
        <v>19920</v>
      </c>
      <c r="I1271" t="s">
        <v>19920</v>
      </c>
      <c r="J1271" s="40">
        <v>0</v>
      </c>
      <c r="K1271" s="40">
        <v>69786.12</v>
      </c>
    </row>
    <row r="1272" spans="1:11" x14ac:dyDescent="0.35">
      <c r="A1272">
        <v>11002</v>
      </c>
      <c r="B1272" t="s">
        <v>20</v>
      </c>
      <c r="C1272" s="70">
        <v>2313209.2599999998</v>
      </c>
      <c r="D1272" s="70">
        <v>743797.19</v>
      </c>
      <c r="E1272" s="71">
        <v>44756</v>
      </c>
      <c r="F1272" t="s">
        <v>19921</v>
      </c>
      <c r="G1272" t="s">
        <v>1907</v>
      </c>
      <c r="H1272" t="s">
        <v>19920</v>
      </c>
      <c r="I1272" t="s">
        <v>19920</v>
      </c>
      <c r="J1272" s="40">
        <v>0</v>
      </c>
      <c r="K1272" s="40">
        <v>-69786.12</v>
      </c>
    </row>
    <row r="1273" spans="1:11" x14ac:dyDescent="0.35">
      <c r="A1273">
        <v>11002</v>
      </c>
      <c r="B1273" t="s">
        <v>20</v>
      </c>
      <c r="C1273" s="70">
        <v>2313209.2599999998</v>
      </c>
      <c r="D1273" s="70">
        <v>743797.19</v>
      </c>
      <c r="E1273" s="71">
        <v>44756</v>
      </c>
      <c r="F1273" t="s">
        <v>19919</v>
      </c>
      <c r="G1273" t="s">
        <v>1907</v>
      </c>
      <c r="H1273" t="s">
        <v>19917</v>
      </c>
      <c r="J1273" s="40">
        <v>0</v>
      </c>
      <c r="K1273" s="40">
        <v>69786.12</v>
      </c>
    </row>
    <row r="1274" spans="1:11" x14ac:dyDescent="0.35">
      <c r="A1274">
        <v>11002</v>
      </c>
      <c r="B1274" t="s">
        <v>20</v>
      </c>
      <c r="C1274" s="70">
        <v>2313209.2599999998</v>
      </c>
      <c r="D1274" s="70">
        <v>743797.19</v>
      </c>
      <c r="E1274" s="71">
        <v>44756</v>
      </c>
      <c r="F1274" t="s">
        <v>19918</v>
      </c>
      <c r="G1274" t="s">
        <v>1907</v>
      </c>
      <c r="H1274" t="s">
        <v>19917</v>
      </c>
      <c r="J1274" s="40">
        <v>0</v>
      </c>
      <c r="K1274" s="40">
        <v>-69786.12</v>
      </c>
    </row>
    <row r="1275" spans="1:11" x14ac:dyDescent="0.35">
      <c r="A1275">
        <v>11002</v>
      </c>
      <c r="B1275" t="s">
        <v>20</v>
      </c>
      <c r="C1275" s="70">
        <v>2313209.2599999998</v>
      </c>
      <c r="D1275" s="70">
        <v>743797.19</v>
      </c>
      <c r="E1275" s="71">
        <v>44756</v>
      </c>
      <c r="F1275" t="s">
        <v>19916</v>
      </c>
      <c r="G1275" t="s">
        <v>1912</v>
      </c>
      <c r="J1275" s="40">
        <v>0</v>
      </c>
      <c r="K1275" s="40">
        <v>69786.12</v>
      </c>
    </row>
    <row r="1276" spans="1:11" x14ac:dyDescent="0.35">
      <c r="A1276">
        <v>11002</v>
      </c>
      <c r="B1276" t="s">
        <v>20</v>
      </c>
      <c r="C1276" s="70">
        <v>2313209.2599999998</v>
      </c>
      <c r="D1276" s="70">
        <v>743797.19</v>
      </c>
      <c r="E1276" s="71">
        <v>44757</v>
      </c>
      <c r="F1276" t="s">
        <v>17357</v>
      </c>
      <c r="G1276" t="s">
        <v>1907</v>
      </c>
      <c r="H1276" t="s">
        <v>7084</v>
      </c>
      <c r="I1276" t="s">
        <v>7084</v>
      </c>
      <c r="J1276" s="40">
        <v>0</v>
      </c>
      <c r="K1276" s="40">
        <v>53963.35</v>
      </c>
    </row>
    <row r="1277" spans="1:11" x14ac:dyDescent="0.35">
      <c r="A1277">
        <v>11002</v>
      </c>
      <c r="B1277" t="s">
        <v>20</v>
      </c>
      <c r="C1277" s="70">
        <v>2313209.2599999998</v>
      </c>
      <c r="D1277" s="70">
        <v>743797.19</v>
      </c>
      <c r="E1277" s="71">
        <v>44757</v>
      </c>
      <c r="F1277" t="s">
        <v>19404</v>
      </c>
      <c r="G1277" t="s">
        <v>1907</v>
      </c>
      <c r="H1277" t="s">
        <v>1932</v>
      </c>
      <c r="J1277" s="40">
        <v>0</v>
      </c>
      <c r="K1277" s="40">
        <v>12</v>
      </c>
    </row>
    <row r="1278" spans="1:11" x14ac:dyDescent="0.35">
      <c r="A1278">
        <v>11002</v>
      </c>
      <c r="B1278" t="s">
        <v>20</v>
      </c>
      <c r="C1278" s="70">
        <v>2313209.2599999998</v>
      </c>
      <c r="D1278" s="70">
        <v>743797.19</v>
      </c>
      <c r="E1278" s="71">
        <v>44760</v>
      </c>
      <c r="F1278" t="s">
        <v>17743</v>
      </c>
      <c r="G1278" t="s">
        <v>1907</v>
      </c>
      <c r="H1278" t="s">
        <v>12809</v>
      </c>
      <c r="I1278" t="s">
        <v>12809</v>
      </c>
      <c r="J1278" s="40">
        <v>4848.5</v>
      </c>
      <c r="K1278" s="40">
        <v>0</v>
      </c>
    </row>
    <row r="1279" spans="1:11" x14ac:dyDescent="0.35">
      <c r="A1279">
        <v>11002</v>
      </c>
      <c r="B1279" t="s">
        <v>20</v>
      </c>
      <c r="C1279" s="70">
        <v>2313209.2599999998</v>
      </c>
      <c r="D1279" s="70">
        <v>743797.19</v>
      </c>
      <c r="E1279" s="71">
        <v>44761</v>
      </c>
      <c r="F1279" t="s">
        <v>19403</v>
      </c>
      <c r="G1279" t="s">
        <v>1907</v>
      </c>
      <c r="H1279" t="s">
        <v>1932</v>
      </c>
      <c r="J1279" s="40">
        <v>0</v>
      </c>
      <c r="K1279" s="40">
        <v>49.92</v>
      </c>
    </row>
    <row r="1280" spans="1:11" x14ac:dyDescent="0.35">
      <c r="A1280">
        <v>11002</v>
      </c>
      <c r="B1280" t="s">
        <v>20</v>
      </c>
      <c r="C1280" s="70">
        <v>2313209.2599999998</v>
      </c>
      <c r="D1280" s="70">
        <v>743797.19</v>
      </c>
      <c r="E1280" s="71">
        <v>44762</v>
      </c>
      <c r="F1280" t="s">
        <v>19402</v>
      </c>
      <c r="G1280" t="s">
        <v>1907</v>
      </c>
      <c r="H1280" t="s">
        <v>1932</v>
      </c>
      <c r="J1280" s="40">
        <v>0</v>
      </c>
      <c r="K1280" s="40">
        <v>1773.82</v>
      </c>
    </row>
    <row r="1281" spans="1:11" x14ac:dyDescent="0.35">
      <c r="A1281">
        <v>11002</v>
      </c>
      <c r="B1281" t="s">
        <v>20</v>
      </c>
      <c r="C1281" s="70">
        <v>2313209.2599999998</v>
      </c>
      <c r="D1281" s="70">
        <v>743797.19</v>
      </c>
      <c r="E1281" s="71">
        <v>44762</v>
      </c>
      <c r="F1281" t="s">
        <v>19317</v>
      </c>
      <c r="G1281" t="s">
        <v>1907</v>
      </c>
      <c r="H1281" t="s">
        <v>19198</v>
      </c>
      <c r="J1281" s="40">
        <v>0</v>
      </c>
      <c r="K1281" s="40">
        <v>3954.84</v>
      </c>
    </row>
    <row r="1282" spans="1:11" x14ac:dyDescent="0.35">
      <c r="A1282">
        <v>11002</v>
      </c>
      <c r="B1282" t="s">
        <v>20</v>
      </c>
      <c r="C1282" s="70">
        <v>2313209.2599999998</v>
      </c>
      <c r="D1282" s="70">
        <v>743797.19</v>
      </c>
      <c r="E1282" s="71">
        <v>44763</v>
      </c>
      <c r="F1282" t="s">
        <v>19098</v>
      </c>
      <c r="G1282" t="s">
        <v>1907</v>
      </c>
      <c r="H1282" t="s">
        <v>19097</v>
      </c>
      <c r="J1282" s="40">
        <v>39371.1</v>
      </c>
      <c r="K1282" s="40">
        <v>0</v>
      </c>
    </row>
    <row r="1283" spans="1:11" x14ac:dyDescent="0.35">
      <c r="A1283">
        <v>11002</v>
      </c>
      <c r="B1283" t="s">
        <v>20</v>
      </c>
      <c r="C1283" s="70">
        <v>2313209.2599999998</v>
      </c>
      <c r="D1283" s="70">
        <v>743797.19</v>
      </c>
      <c r="E1283" s="71">
        <v>44763</v>
      </c>
      <c r="F1283" t="s">
        <v>19401</v>
      </c>
      <c r="G1283" t="s">
        <v>1907</v>
      </c>
      <c r="H1283" t="s">
        <v>1932</v>
      </c>
      <c r="J1283" s="40">
        <v>0</v>
      </c>
      <c r="K1283" s="40">
        <v>1836.85</v>
      </c>
    </row>
    <row r="1284" spans="1:11" x14ac:dyDescent="0.35">
      <c r="A1284">
        <v>11002</v>
      </c>
      <c r="B1284" t="s">
        <v>20</v>
      </c>
      <c r="C1284" s="70">
        <v>2313209.2599999998</v>
      </c>
      <c r="D1284" s="70">
        <v>743797.19</v>
      </c>
      <c r="E1284" s="71">
        <v>44763</v>
      </c>
      <c r="F1284" t="s">
        <v>19229</v>
      </c>
      <c r="G1284" t="s">
        <v>1907</v>
      </c>
      <c r="H1284" t="s">
        <v>19206</v>
      </c>
      <c r="J1284" s="40">
        <v>0</v>
      </c>
      <c r="K1284" s="40">
        <v>4.99</v>
      </c>
    </row>
    <row r="1285" spans="1:11" x14ac:dyDescent="0.35">
      <c r="A1285">
        <v>11002</v>
      </c>
      <c r="B1285" t="s">
        <v>20</v>
      </c>
      <c r="C1285" s="70">
        <v>2313209.2599999998</v>
      </c>
      <c r="D1285" s="70">
        <v>743797.19</v>
      </c>
      <c r="E1285" s="71">
        <v>44764</v>
      </c>
      <c r="F1285" t="s">
        <v>19400</v>
      </c>
      <c r="G1285" t="s">
        <v>1907</v>
      </c>
      <c r="H1285" t="s">
        <v>1932</v>
      </c>
      <c r="J1285" s="40">
        <v>0</v>
      </c>
      <c r="K1285" s="40">
        <v>500</v>
      </c>
    </row>
    <row r="1286" spans="1:11" x14ac:dyDescent="0.35">
      <c r="A1286">
        <v>11002</v>
      </c>
      <c r="B1286" t="s">
        <v>20</v>
      </c>
      <c r="C1286" s="70">
        <v>2313209.2599999998</v>
      </c>
      <c r="D1286" s="70">
        <v>743797.19</v>
      </c>
      <c r="E1286" s="71">
        <v>44766</v>
      </c>
      <c r="F1286" t="s">
        <v>19399</v>
      </c>
      <c r="G1286" t="s">
        <v>1907</v>
      </c>
      <c r="H1286" t="s">
        <v>1932</v>
      </c>
      <c r="J1286" s="40">
        <v>0</v>
      </c>
      <c r="K1286" s="40">
        <v>1000</v>
      </c>
    </row>
    <row r="1287" spans="1:11" x14ac:dyDescent="0.35">
      <c r="A1287">
        <v>11002</v>
      </c>
      <c r="B1287" t="s">
        <v>20</v>
      </c>
      <c r="C1287" s="70">
        <v>2313209.2599999998</v>
      </c>
      <c r="D1287" s="70">
        <v>743797.19</v>
      </c>
      <c r="E1287" s="71">
        <v>44768</v>
      </c>
      <c r="F1287" t="s">
        <v>16799</v>
      </c>
      <c r="G1287" t="s">
        <v>15843</v>
      </c>
      <c r="H1287" t="s">
        <v>16798</v>
      </c>
      <c r="I1287" t="s">
        <v>16797</v>
      </c>
      <c r="J1287" s="40">
        <v>0</v>
      </c>
      <c r="K1287" s="40">
        <v>10708.37</v>
      </c>
    </row>
    <row r="1288" spans="1:11" x14ac:dyDescent="0.35">
      <c r="A1288">
        <v>11002</v>
      </c>
      <c r="B1288" t="s">
        <v>20</v>
      </c>
      <c r="C1288" s="70">
        <v>2313209.2599999998</v>
      </c>
      <c r="D1288" s="70">
        <v>743797.19</v>
      </c>
      <c r="E1288" s="71">
        <v>44768</v>
      </c>
      <c r="F1288" t="s">
        <v>17622</v>
      </c>
      <c r="G1288" t="s">
        <v>15843</v>
      </c>
      <c r="H1288" t="s">
        <v>17621</v>
      </c>
      <c r="I1288" t="s">
        <v>17620</v>
      </c>
      <c r="J1288" s="40">
        <v>0</v>
      </c>
      <c r="K1288" s="40">
        <v>7293.97</v>
      </c>
    </row>
    <row r="1289" spans="1:11" x14ac:dyDescent="0.35">
      <c r="A1289">
        <v>11002</v>
      </c>
      <c r="B1289" t="s">
        <v>20</v>
      </c>
      <c r="C1289" s="70">
        <v>2313209.2599999998</v>
      </c>
      <c r="D1289" s="70">
        <v>743797.19</v>
      </c>
      <c r="E1289" s="71">
        <v>44768</v>
      </c>
      <c r="F1289" t="s">
        <v>16805</v>
      </c>
      <c r="G1289" t="s">
        <v>15843</v>
      </c>
      <c r="H1289" t="s">
        <v>16804</v>
      </c>
      <c r="I1289" t="s">
        <v>16803</v>
      </c>
      <c r="J1289" s="40">
        <v>0</v>
      </c>
      <c r="K1289" s="40">
        <v>3000</v>
      </c>
    </row>
    <row r="1290" spans="1:11" x14ac:dyDescent="0.35">
      <c r="A1290">
        <v>11002</v>
      </c>
      <c r="B1290" t="s">
        <v>20</v>
      </c>
      <c r="C1290" s="70">
        <v>2313209.2599999998</v>
      </c>
      <c r="D1290" s="70">
        <v>743797.19</v>
      </c>
      <c r="E1290" s="71">
        <v>44768</v>
      </c>
      <c r="F1290" t="s">
        <v>16687</v>
      </c>
      <c r="G1290" t="s">
        <v>15843</v>
      </c>
      <c r="H1290" t="s">
        <v>16686</v>
      </c>
      <c r="I1290" t="s">
        <v>16685</v>
      </c>
      <c r="J1290" s="40">
        <v>0</v>
      </c>
      <c r="K1290" s="40">
        <v>5780</v>
      </c>
    </row>
    <row r="1291" spans="1:11" x14ac:dyDescent="0.35">
      <c r="A1291">
        <v>11002</v>
      </c>
      <c r="B1291" t="s">
        <v>20</v>
      </c>
      <c r="C1291" s="70">
        <v>2313209.2599999998</v>
      </c>
      <c r="D1291" s="70">
        <v>743797.19</v>
      </c>
      <c r="E1291" s="71">
        <v>44768</v>
      </c>
      <c r="F1291" t="s">
        <v>16918</v>
      </c>
      <c r="G1291" t="s">
        <v>15843</v>
      </c>
      <c r="H1291" t="s">
        <v>16917</v>
      </c>
      <c r="I1291" t="s">
        <v>16916</v>
      </c>
      <c r="J1291" s="40">
        <v>0</v>
      </c>
      <c r="K1291" s="40">
        <v>15000</v>
      </c>
    </row>
    <row r="1292" spans="1:11" x14ac:dyDescent="0.35">
      <c r="A1292">
        <v>11002</v>
      </c>
      <c r="B1292" t="s">
        <v>20</v>
      </c>
      <c r="C1292" s="70">
        <v>2313209.2599999998</v>
      </c>
      <c r="D1292" s="70">
        <v>743797.19</v>
      </c>
      <c r="E1292" s="71">
        <v>44768</v>
      </c>
      <c r="F1292" t="s">
        <v>18939</v>
      </c>
      <c r="G1292" t="s">
        <v>15843</v>
      </c>
      <c r="H1292" t="s">
        <v>18938</v>
      </c>
      <c r="J1292" s="40">
        <v>0</v>
      </c>
      <c r="K1292" s="40">
        <v>1045</v>
      </c>
    </row>
    <row r="1293" spans="1:11" x14ac:dyDescent="0.35">
      <c r="A1293">
        <v>11002</v>
      </c>
      <c r="B1293" t="s">
        <v>20</v>
      </c>
      <c r="C1293" s="70">
        <v>2313209.2599999998</v>
      </c>
      <c r="D1293" s="70">
        <v>743797.19</v>
      </c>
      <c r="E1293" s="71">
        <v>44768</v>
      </c>
      <c r="F1293" t="s">
        <v>19398</v>
      </c>
      <c r="G1293" t="s">
        <v>1907</v>
      </c>
      <c r="H1293" t="s">
        <v>1932</v>
      </c>
      <c r="J1293" s="40">
        <v>0</v>
      </c>
      <c r="K1293" s="40">
        <v>548.47</v>
      </c>
    </row>
    <row r="1294" spans="1:11" x14ac:dyDescent="0.35">
      <c r="A1294">
        <v>11002</v>
      </c>
      <c r="B1294" t="s">
        <v>20</v>
      </c>
      <c r="C1294" s="70">
        <v>2313209.2599999998</v>
      </c>
      <c r="D1294" s="70">
        <v>743797.19</v>
      </c>
      <c r="E1294" s="71">
        <v>44769</v>
      </c>
      <c r="F1294" t="s">
        <v>18545</v>
      </c>
      <c r="G1294" t="s">
        <v>15843</v>
      </c>
      <c r="H1294" t="s">
        <v>18544</v>
      </c>
      <c r="I1294" t="s">
        <v>18543</v>
      </c>
      <c r="J1294" s="40">
        <v>0</v>
      </c>
      <c r="K1294" s="40">
        <v>8168</v>
      </c>
    </row>
    <row r="1295" spans="1:11" x14ac:dyDescent="0.35">
      <c r="A1295">
        <v>11002</v>
      </c>
      <c r="B1295" t="s">
        <v>20</v>
      </c>
      <c r="C1295" s="70">
        <v>2313209.2599999998</v>
      </c>
      <c r="D1295" s="70">
        <v>743797.19</v>
      </c>
      <c r="E1295" s="71">
        <v>44769</v>
      </c>
      <c r="F1295" t="s">
        <v>19130</v>
      </c>
      <c r="G1295" t="s">
        <v>1907</v>
      </c>
      <c r="H1295" t="s">
        <v>19129</v>
      </c>
      <c r="J1295" s="40">
        <v>23977.88</v>
      </c>
      <c r="K1295" s="40">
        <v>0</v>
      </c>
    </row>
    <row r="1296" spans="1:11" x14ac:dyDescent="0.35">
      <c r="A1296">
        <v>11002</v>
      </c>
      <c r="B1296" t="s">
        <v>20</v>
      </c>
      <c r="C1296" s="70">
        <v>2313209.2599999998</v>
      </c>
      <c r="D1296" s="70">
        <v>743797.19</v>
      </c>
      <c r="E1296" s="71">
        <v>44769</v>
      </c>
      <c r="F1296" t="s">
        <v>19397</v>
      </c>
      <c r="G1296" t="s">
        <v>1907</v>
      </c>
      <c r="H1296" t="s">
        <v>1932</v>
      </c>
      <c r="J1296" s="40">
        <v>0</v>
      </c>
      <c r="K1296" s="40">
        <v>60</v>
      </c>
    </row>
    <row r="1297" spans="1:11" x14ac:dyDescent="0.35">
      <c r="A1297">
        <v>11002</v>
      </c>
      <c r="B1297" t="s">
        <v>20</v>
      </c>
      <c r="C1297" s="70">
        <v>2313209.2599999998</v>
      </c>
      <c r="D1297" s="70">
        <v>743797.19</v>
      </c>
      <c r="E1297" s="71">
        <v>44770</v>
      </c>
      <c r="F1297" t="s">
        <v>19396</v>
      </c>
      <c r="G1297" t="s">
        <v>1907</v>
      </c>
      <c r="H1297" t="s">
        <v>1932</v>
      </c>
      <c r="J1297" s="40">
        <v>0</v>
      </c>
      <c r="K1297" s="40">
        <v>2183.6999999999998</v>
      </c>
    </row>
    <row r="1298" spans="1:11" x14ac:dyDescent="0.35">
      <c r="A1298">
        <v>11002</v>
      </c>
      <c r="B1298" t="s">
        <v>20</v>
      </c>
      <c r="C1298" s="70">
        <v>2313209.2599999998</v>
      </c>
      <c r="D1298" s="70">
        <v>743797.19</v>
      </c>
      <c r="E1298" s="71">
        <v>44770</v>
      </c>
      <c r="F1298" t="s">
        <v>19316</v>
      </c>
      <c r="G1298" t="s">
        <v>1907</v>
      </c>
      <c r="H1298" t="s">
        <v>19198</v>
      </c>
      <c r="J1298" s="40">
        <v>0</v>
      </c>
      <c r="K1298" s="40">
        <v>500</v>
      </c>
    </row>
    <row r="1299" spans="1:11" x14ac:dyDescent="0.35">
      <c r="A1299">
        <v>11002</v>
      </c>
      <c r="B1299" t="s">
        <v>20</v>
      </c>
      <c r="C1299" s="70">
        <v>2313209.2599999998</v>
      </c>
      <c r="D1299" s="70">
        <v>743797.19</v>
      </c>
      <c r="E1299" s="71">
        <v>44773</v>
      </c>
      <c r="F1299" t="s">
        <v>7081</v>
      </c>
      <c r="G1299" t="s">
        <v>1907</v>
      </c>
      <c r="H1299" t="s">
        <v>7080</v>
      </c>
      <c r="J1299" s="40">
        <v>0</v>
      </c>
      <c r="K1299" s="40">
        <v>315</v>
      </c>
    </row>
    <row r="1300" spans="1:11" x14ac:dyDescent="0.35">
      <c r="A1300">
        <v>11002</v>
      </c>
      <c r="B1300" t="s">
        <v>20</v>
      </c>
      <c r="C1300" s="70">
        <v>2313209.2599999998</v>
      </c>
      <c r="D1300" s="70">
        <v>743797.19</v>
      </c>
      <c r="E1300" s="71">
        <v>44773</v>
      </c>
      <c r="F1300" t="s">
        <v>18839</v>
      </c>
      <c r="G1300" t="s">
        <v>15843</v>
      </c>
      <c r="H1300" t="s">
        <v>18838</v>
      </c>
      <c r="I1300" t="s">
        <v>18832</v>
      </c>
      <c r="J1300" s="40">
        <v>0</v>
      </c>
      <c r="K1300" s="40">
        <v>1111.5</v>
      </c>
    </row>
    <row r="1301" spans="1:11" x14ac:dyDescent="0.35">
      <c r="A1301">
        <v>11002</v>
      </c>
      <c r="B1301" t="s">
        <v>20</v>
      </c>
      <c r="C1301" s="70">
        <v>2313209.2599999998</v>
      </c>
      <c r="D1301" s="70">
        <v>743797.19</v>
      </c>
      <c r="E1301" s="71">
        <v>44773</v>
      </c>
      <c r="F1301" t="s">
        <v>19315</v>
      </c>
      <c r="G1301" t="s">
        <v>1907</v>
      </c>
      <c r="H1301" t="s">
        <v>19198</v>
      </c>
      <c r="J1301" s="40">
        <v>0</v>
      </c>
      <c r="K1301" s="40">
        <v>1000</v>
      </c>
    </row>
    <row r="1302" spans="1:11" x14ac:dyDescent="0.35">
      <c r="A1302">
        <v>11002</v>
      </c>
      <c r="B1302" t="s">
        <v>20</v>
      </c>
      <c r="C1302" s="70">
        <v>2313209.2599999998</v>
      </c>
      <c r="D1302" s="70">
        <v>743797.19</v>
      </c>
      <c r="E1302" s="71">
        <v>44773</v>
      </c>
      <c r="F1302" t="s">
        <v>5555</v>
      </c>
      <c r="G1302" t="s">
        <v>2247</v>
      </c>
      <c r="J1302" s="40">
        <v>0</v>
      </c>
      <c r="K1302" s="40">
        <v>0</v>
      </c>
    </row>
    <row r="1303" spans="1:11" x14ac:dyDescent="0.35">
      <c r="A1303">
        <v>11002</v>
      </c>
      <c r="B1303" t="s">
        <v>20</v>
      </c>
      <c r="C1303" s="70">
        <v>2313209.2599999998</v>
      </c>
      <c r="D1303" s="70">
        <v>743797.19</v>
      </c>
      <c r="E1303" s="71">
        <v>44774</v>
      </c>
      <c r="F1303" t="s">
        <v>19314</v>
      </c>
      <c r="G1303" t="s">
        <v>1907</v>
      </c>
      <c r="H1303" t="s">
        <v>19198</v>
      </c>
      <c r="J1303" s="40">
        <v>0</v>
      </c>
      <c r="K1303" s="40">
        <v>500</v>
      </c>
    </row>
    <row r="1304" spans="1:11" x14ac:dyDescent="0.35">
      <c r="A1304">
        <v>11002</v>
      </c>
      <c r="B1304" t="s">
        <v>20</v>
      </c>
      <c r="C1304" s="70">
        <v>2313209.2599999998</v>
      </c>
      <c r="D1304" s="70">
        <v>743797.19</v>
      </c>
      <c r="E1304" s="71">
        <v>44775</v>
      </c>
      <c r="F1304" t="s">
        <v>19228</v>
      </c>
      <c r="G1304" t="s">
        <v>1907</v>
      </c>
      <c r="H1304" t="s">
        <v>19206</v>
      </c>
      <c r="J1304" s="40">
        <v>0</v>
      </c>
      <c r="K1304" s="40">
        <v>522</v>
      </c>
    </row>
    <row r="1305" spans="1:11" x14ac:dyDescent="0.35">
      <c r="A1305">
        <v>11002</v>
      </c>
      <c r="B1305" t="s">
        <v>20</v>
      </c>
      <c r="C1305" s="70">
        <v>2313209.2599999998</v>
      </c>
      <c r="D1305" s="70">
        <v>743797.19</v>
      </c>
      <c r="E1305" s="71">
        <v>44775</v>
      </c>
      <c r="F1305" t="s">
        <v>19527</v>
      </c>
      <c r="G1305" t="s">
        <v>1907</v>
      </c>
      <c r="H1305" t="s">
        <v>19521</v>
      </c>
      <c r="J1305" s="40">
        <v>0</v>
      </c>
      <c r="K1305" s="40">
        <v>541.11</v>
      </c>
    </row>
    <row r="1306" spans="1:11" x14ac:dyDescent="0.35">
      <c r="A1306">
        <v>11002</v>
      </c>
      <c r="B1306" t="s">
        <v>20</v>
      </c>
      <c r="C1306" s="70">
        <v>2313209.2599999998</v>
      </c>
      <c r="D1306" s="70">
        <v>743797.19</v>
      </c>
      <c r="E1306" s="71">
        <v>44775</v>
      </c>
      <c r="F1306" t="s">
        <v>19395</v>
      </c>
      <c r="G1306" t="s">
        <v>1907</v>
      </c>
      <c r="H1306" t="s">
        <v>1932</v>
      </c>
      <c r="J1306" s="40">
        <v>0</v>
      </c>
      <c r="K1306" s="40">
        <v>587.20000000000005</v>
      </c>
    </row>
    <row r="1307" spans="1:11" x14ac:dyDescent="0.35">
      <c r="A1307">
        <v>11002</v>
      </c>
      <c r="B1307" t="s">
        <v>20</v>
      </c>
      <c r="C1307" s="70">
        <v>2313209.2599999998</v>
      </c>
      <c r="D1307" s="70">
        <v>743797.19</v>
      </c>
      <c r="E1307" s="71">
        <v>44775</v>
      </c>
      <c r="F1307" t="s">
        <v>19512</v>
      </c>
      <c r="G1307" t="s">
        <v>1907</v>
      </c>
      <c r="H1307" t="s">
        <v>19506</v>
      </c>
      <c r="J1307" s="40">
        <v>0</v>
      </c>
      <c r="K1307" s="40">
        <v>7820.32</v>
      </c>
    </row>
    <row r="1308" spans="1:11" x14ac:dyDescent="0.35">
      <c r="A1308">
        <v>11002</v>
      </c>
      <c r="B1308" t="s">
        <v>20</v>
      </c>
      <c r="C1308" s="70">
        <v>2313209.2599999998</v>
      </c>
      <c r="D1308" s="70">
        <v>743797.19</v>
      </c>
      <c r="E1308" s="71">
        <v>44775</v>
      </c>
      <c r="F1308" t="s">
        <v>19477</v>
      </c>
      <c r="G1308" t="s">
        <v>1907</v>
      </c>
      <c r="H1308" t="s">
        <v>19458</v>
      </c>
      <c r="J1308" s="40">
        <v>0</v>
      </c>
      <c r="K1308" s="40">
        <v>8649.27</v>
      </c>
    </row>
    <row r="1309" spans="1:11" x14ac:dyDescent="0.35">
      <c r="A1309">
        <v>11002</v>
      </c>
      <c r="B1309" t="s">
        <v>20</v>
      </c>
      <c r="C1309" s="70">
        <v>2313209.2599999998</v>
      </c>
      <c r="D1309" s="70">
        <v>743797.19</v>
      </c>
      <c r="E1309" s="71">
        <v>44775</v>
      </c>
      <c r="F1309" t="s">
        <v>16730</v>
      </c>
      <c r="G1309" t="s">
        <v>15843</v>
      </c>
      <c r="H1309" t="s">
        <v>16729</v>
      </c>
      <c r="J1309" s="40">
        <v>0</v>
      </c>
      <c r="K1309" s="40">
        <v>34800.25</v>
      </c>
    </row>
    <row r="1310" spans="1:11" x14ac:dyDescent="0.35">
      <c r="A1310">
        <v>11002</v>
      </c>
      <c r="B1310" t="s">
        <v>20</v>
      </c>
      <c r="C1310" s="70">
        <v>2313209.2599999998</v>
      </c>
      <c r="D1310" s="70">
        <v>743797.19</v>
      </c>
      <c r="E1310" s="71">
        <v>44775</v>
      </c>
      <c r="F1310" t="s">
        <v>18634</v>
      </c>
      <c r="G1310" t="s">
        <v>15843</v>
      </c>
      <c r="H1310" t="s">
        <v>18633</v>
      </c>
      <c r="J1310" s="40">
        <v>0</v>
      </c>
      <c r="K1310" s="40">
        <v>42179.71</v>
      </c>
    </row>
    <row r="1311" spans="1:11" x14ac:dyDescent="0.35">
      <c r="A1311">
        <v>11002</v>
      </c>
      <c r="B1311" t="s">
        <v>20</v>
      </c>
      <c r="C1311" s="70">
        <v>2313209.2599999998</v>
      </c>
      <c r="D1311" s="70">
        <v>743797.19</v>
      </c>
      <c r="E1311" s="71">
        <v>44775</v>
      </c>
      <c r="F1311" t="s">
        <v>18661</v>
      </c>
      <c r="G1311" t="s">
        <v>15843</v>
      </c>
      <c r="H1311" t="s">
        <v>5274</v>
      </c>
      <c r="J1311" s="40">
        <v>0</v>
      </c>
      <c r="K1311" s="40">
        <v>43130.31</v>
      </c>
    </row>
    <row r="1312" spans="1:11" x14ac:dyDescent="0.35">
      <c r="A1312">
        <v>11002</v>
      </c>
      <c r="B1312" t="s">
        <v>20</v>
      </c>
      <c r="C1312" s="70">
        <v>2313209.2599999998</v>
      </c>
      <c r="D1312" s="70">
        <v>743797.19</v>
      </c>
      <c r="E1312" s="71">
        <v>44775</v>
      </c>
      <c r="F1312" t="s">
        <v>17519</v>
      </c>
      <c r="G1312" t="s">
        <v>15843</v>
      </c>
      <c r="H1312" t="s">
        <v>17518</v>
      </c>
      <c r="J1312" s="40">
        <v>0</v>
      </c>
      <c r="K1312" s="40">
        <v>4940.8999999999996</v>
      </c>
    </row>
    <row r="1313" spans="1:11" x14ac:dyDescent="0.35">
      <c r="A1313">
        <v>11002</v>
      </c>
      <c r="B1313" t="s">
        <v>20</v>
      </c>
      <c r="C1313" s="70">
        <v>2313209.2599999998</v>
      </c>
      <c r="D1313" s="70">
        <v>743797.19</v>
      </c>
      <c r="E1313" s="71">
        <v>44775</v>
      </c>
      <c r="F1313" t="s">
        <v>17517</v>
      </c>
      <c r="G1313" t="s">
        <v>15843</v>
      </c>
      <c r="H1313" t="s">
        <v>17516</v>
      </c>
      <c r="J1313" s="40">
        <v>0</v>
      </c>
      <c r="K1313" s="40">
        <v>-4940.8999999999996</v>
      </c>
    </row>
    <row r="1314" spans="1:11" x14ac:dyDescent="0.35">
      <c r="A1314">
        <v>11002</v>
      </c>
      <c r="B1314" t="s">
        <v>20</v>
      </c>
      <c r="C1314" s="70">
        <v>2313209.2599999998</v>
      </c>
      <c r="D1314" s="70">
        <v>743797.19</v>
      </c>
      <c r="E1314" s="71">
        <v>44775</v>
      </c>
      <c r="F1314" t="s">
        <v>17515</v>
      </c>
      <c r="G1314" t="s">
        <v>1907</v>
      </c>
      <c r="H1314" t="s">
        <v>3938</v>
      </c>
      <c r="J1314" s="40">
        <v>4940.8999999999996</v>
      </c>
      <c r="K1314" s="40">
        <v>0</v>
      </c>
    </row>
    <row r="1315" spans="1:11" x14ac:dyDescent="0.35">
      <c r="A1315">
        <v>11002</v>
      </c>
      <c r="B1315" t="s">
        <v>20</v>
      </c>
      <c r="C1315" s="70">
        <v>2313209.2599999998</v>
      </c>
      <c r="D1315" s="70">
        <v>743797.19</v>
      </c>
      <c r="E1315" s="71">
        <v>44776</v>
      </c>
      <c r="F1315" t="s">
        <v>17349</v>
      </c>
      <c r="G1315" t="s">
        <v>15843</v>
      </c>
      <c r="H1315" t="s">
        <v>17348</v>
      </c>
      <c r="J1315" s="40">
        <v>0</v>
      </c>
      <c r="K1315" s="40">
        <v>27138.55</v>
      </c>
    </row>
    <row r="1316" spans="1:11" x14ac:dyDescent="0.35">
      <c r="A1316">
        <v>11002</v>
      </c>
      <c r="B1316" t="s">
        <v>20</v>
      </c>
      <c r="C1316" s="70">
        <v>2313209.2599999998</v>
      </c>
      <c r="D1316" s="70">
        <v>743797.19</v>
      </c>
      <c r="E1316" s="71">
        <v>44776</v>
      </c>
      <c r="F1316" t="s">
        <v>19313</v>
      </c>
      <c r="G1316" t="s">
        <v>1907</v>
      </c>
      <c r="H1316" t="s">
        <v>19198</v>
      </c>
      <c r="J1316" s="40">
        <v>0</v>
      </c>
      <c r="K1316" s="40">
        <v>515.12</v>
      </c>
    </row>
    <row r="1317" spans="1:11" x14ac:dyDescent="0.35">
      <c r="A1317">
        <v>11002</v>
      </c>
      <c r="B1317" t="s">
        <v>20</v>
      </c>
      <c r="C1317" s="70">
        <v>2313209.2599999998</v>
      </c>
      <c r="D1317" s="70">
        <v>743797.19</v>
      </c>
      <c r="E1317" s="71">
        <v>44776</v>
      </c>
      <c r="F1317" t="s">
        <v>19394</v>
      </c>
      <c r="G1317" t="s">
        <v>1907</v>
      </c>
      <c r="H1317" t="s">
        <v>1932</v>
      </c>
      <c r="J1317" s="40">
        <v>0</v>
      </c>
      <c r="K1317" s="40">
        <v>46.6</v>
      </c>
    </row>
    <row r="1318" spans="1:11" x14ac:dyDescent="0.35">
      <c r="A1318">
        <v>11002</v>
      </c>
      <c r="B1318" t="s">
        <v>20</v>
      </c>
      <c r="C1318" s="70">
        <v>2313209.2599999998</v>
      </c>
      <c r="D1318" s="70">
        <v>743797.19</v>
      </c>
      <c r="E1318" s="71">
        <v>44777</v>
      </c>
      <c r="F1318" t="s">
        <v>19312</v>
      </c>
      <c r="G1318" t="s">
        <v>1907</v>
      </c>
      <c r="H1318" t="s">
        <v>19198</v>
      </c>
      <c r="J1318" s="40">
        <v>0</v>
      </c>
      <c r="K1318" s="40">
        <v>500</v>
      </c>
    </row>
    <row r="1319" spans="1:11" x14ac:dyDescent="0.35">
      <c r="A1319">
        <v>11002</v>
      </c>
      <c r="B1319" t="s">
        <v>20</v>
      </c>
      <c r="C1319" s="70">
        <v>2313209.2599999998</v>
      </c>
      <c r="D1319" s="70">
        <v>743797.19</v>
      </c>
      <c r="E1319" s="71">
        <v>44777</v>
      </c>
      <c r="F1319" t="s">
        <v>19393</v>
      </c>
      <c r="G1319" t="s">
        <v>1907</v>
      </c>
      <c r="H1319" t="s">
        <v>1932</v>
      </c>
      <c r="J1319" s="40">
        <v>0</v>
      </c>
      <c r="K1319" s="40">
        <v>46.6</v>
      </c>
    </row>
    <row r="1320" spans="1:11" x14ac:dyDescent="0.35">
      <c r="A1320">
        <v>11002</v>
      </c>
      <c r="B1320" t="s">
        <v>20</v>
      </c>
      <c r="C1320" s="70">
        <v>2313209.2599999998</v>
      </c>
      <c r="D1320" s="70">
        <v>743797.19</v>
      </c>
      <c r="E1320" s="71">
        <v>44778</v>
      </c>
      <c r="F1320" t="s">
        <v>19311</v>
      </c>
      <c r="G1320" t="s">
        <v>1907</v>
      </c>
      <c r="H1320" t="s">
        <v>19198</v>
      </c>
      <c r="J1320" s="40">
        <v>0</v>
      </c>
      <c r="K1320" s="40">
        <v>1000</v>
      </c>
    </row>
    <row r="1321" spans="1:11" x14ac:dyDescent="0.35">
      <c r="A1321">
        <v>11002</v>
      </c>
      <c r="B1321" t="s">
        <v>20</v>
      </c>
      <c r="C1321" s="70">
        <v>2313209.2599999998</v>
      </c>
      <c r="D1321" s="70">
        <v>743797.19</v>
      </c>
      <c r="E1321" s="71">
        <v>44778</v>
      </c>
      <c r="F1321" t="s">
        <v>19392</v>
      </c>
      <c r="G1321" t="s">
        <v>1907</v>
      </c>
      <c r="H1321" t="s">
        <v>1932</v>
      </c>
      <c r="J1321" s="40">
        <v>0</v>
      </c>
      <c r="K1321" s="40">
        <v>202.3</v>
      </c>
    </row>
    <row r="1322" spans="1:11" x14ac:dyDescent="0.35">
      <c r="A1322">
        <v>11002</v>
      </c>
      <c r="B1322" t="s">
        <v>20</v>
      </c>
      <c r="C1322" s="70">
        <v>2313209.2599999998</v>
      </c>
      <c r="D1322" s="70">
        <v>743797.19</v>
      </c>
      <c r="E1322" s="71">
        <v>44781</v>
      </c>
      <c r="F1322" t="s">
        <v>19972</v>
      </c>
      <c r="G1322" t="s">
        <v>1907</v>
      </c>
      <c r="H1322" t="s">
        <v>19971</v>
      </c>
      <c r="J1322" s="40">
        <v>0</v>
      </c>
      <c r="K1322" s="40">
        <v>500000</v>
      </c>
    </row>
    <row r="1323" spans="1:11" x14ac:dyDescent="0.35">
      <c r="A1323">
        <v>11002</v>
      </c>
      <c r="B1323" t="s">
        <v>20</v>
      </c>
      <c r="C1323" s="70">
        <v>2313209.2599999998</v>
      </c>
      <c r="D1323" s="70">
        <v>743797.19</v>
      </c>
      <c r="E1323" s="71">
        <v>44781</v>
      </c>
      <c r="F1323" t="s">
        <v>19310</v>
      </c>
      <c r="G1323" t="s">
        <v>1907</v>
      </c>
      <c r="H1323" t="s">
        <v>19198</v>
      </c>
      <c r="J1323" s="40">
        <v>0</v>
      </c>
      <c r="K1323" s="40">
        <v>1500</v>
      </c>
    </row>
    <row r="1324" spans="1:11" x14ac:dyDescent="0.35">
      <c r="A1324">
        <v>11002</v>
      </c>
      <c r="B1324" t="s">
        <v>20</v>
      </c>
      <c r="C1324" s="70">
        <v>2313209.2599999998</v>
      </c>
      <c r="D1324" s="70">
        <v>743797.19</v>
      </c>
      <c r="E1324" s="71">
        <v>44782</v>
      </c>
      <c r="F1324" t="s">
        <v>19091</v>
      </c>
      <c r="G1324" t="s">
        <v>7116</v>
      </c>
      <c r="H1324" t="s">
        <v>19090</v>
      </c>
      <c r="J1324" s="40">
        <v>34217</v>
      </c>
      <c r="K1324" s="40">
        <v>0</v>
      </c>
    </row>
    <row r="1325" spans="1:11" x14ac:dyDescent="0.35">
      <c r="A1325">
        <v>11002</v>
      </c>
      <c r="B1325" t="s">
        <v>20</v>
      </c>
      <c r="C1325" s="70">
        <v>2313209.2599999998</v>
      </c>
      <c r="D1325" s="70">
        <v>743797.19</v>
      </c>
      <c r="E1325" s="71">
        <v>44783</v>
      </c>
      <c r="F1325" t="s">
        <v>17044</v>
      </c>
      <c r="G1325" t="s">
        <v>15843</v>
      </c>
      <c r="H1325" t="s">
        <v>17043</v>
      </c>
      <c r="I1325" t="s">
        <v>17040</v>
      </c>
      <c r="J1325" s="40">
        <v>0</v>
      </c>
      <c r="K1325" s="40">
        <v>7433.28</v>
      </c>
    </row>
    <row r="1326" spans="1:11" x14ac:dyDescent="0.35">
      <c r="A1326">
        <v>11002</v>
      </c>
      <c r="B1326" t="s">
        <v>20</v>
      </c>
      <c r="C1326" s="70">
        <v>2313209.2599999998</v>
      </c>
      <c r="D1326" s="70">
        <v>743797.19</v>
      </c>
      <c r="E1326" s="71">
        <v>44783</v>
      </c>
      <c r="F1326" t="s">
        <v>17042</v>
      </c>
      <c r="G1326" t="s">
        <v>15843</v>
      </c>
      <c r="H1326" t="s">
        <v>17041</v>
      </c>
      <c r="I1326" t="s">
        <v>17040</v>
      </c>
      <c r="J1326" s="40">
        <v>0</v>
      </c>
      <c r="K1326" s="40">
        <v>-7433.28</v>
      </c>
    </row>
    <row r="1327" spans="1:11" x14ac:dyDescent="0.35">
      <c r="A1327">
        <v>11002</v>
      </c>
      <c r="B1327" t="s">
        <v>20</v>
      </c>
      <c r="C1327" s="70">
        <v>2313209.2599999998</v>
      </c>
      <c r="D1327" s="70">
        <v>743797.19</v>
      </c>
      <c r="E1327" s="71">
        <v>44783</v>
      </c>
      <c r="F1327" t="s">
        <v>18837</v>
      </c>
      <c r="G1327" t="s">
        <v>15843</v>
      </c>
      <c r="H1327" t="s">
        <v>18836</v>
      </c>
      <c r="I1327" t="s">
        <v>18832</v>
      </c>
      <c r="J1327" s="40">
        <v>0</v>
      </c>
      <c r="K1327" s="40">
        <v>1111.5</v>
      </c>
    </row>
    <row r="1328" spans="1:11" x14ac:dyDescent="0.35">
      <c r="A1328">
        <v>11002</v>
      </c>
      <c r="B1328" t="s">
        <v>20</v>
      </c>
      <c r="C1328" s="70">
        <v>2313209.2599999998</v>
      </c>
      <c r="D1328" s="70">
        <v>743797.19</v>
      </c>
      <c r="E1328" s="71">
        <v>44783</v>
      </c>
      <c r="F1328" t="s">
        <v>18834</v>
      </c>
      <c r="G1328" t="s">
        <v>15843</v>
      </c>
      <c r="H1328" t="s">
        <v>18833</v>
      </c>
      <c r="I1328" t="s">
        <v>18832</v>
      </c>
      <c r="J1328" s="40">
        <v>0</v>
      </c>
      <c r="K1328" s="40">
        <v>-1111.5</v>
      </c>
    </row>
    <row r="1329" spans="1:11" x14ac:dyDescent="0.35">
      <c r="A1329">
        <v>11002</v>
      </c>
      <c r="B1329" t="s">
        <v>20</v>
      </c>
      <c r="C1329" s="70">
        <v>2313209.2599999998</v>
      </c>
      <c r="D1329" s="70">
        <v>743797.19</v>
      </c>
      <c r="E1329" s="71">
        <v>44783</v>
      </c>
      <c r="F1329" t="s">
        <v>19309</v>
      </c>
      <c r="G1329" t="s">
        <v>1907</v>
      </c>
      <c r="H1329" t="s">
        <v>19198</v>
      </c>
      <c r="J1329" s="40">
        <v>0</v>
      </c>
      <c r="K1329" s="40">
        <v>500</v>
      </c>
    </row>
    <row r="1330" spans="1:11" x14ac:dyDescent="0.35">
      <c r="A1330">
        <v>11002</v>
      </c>
      <c r="B1330" t="s">
        <v>20</v>
      </c>
      <c r="C1330" s="70">
        <v>2313209.2599999998</v>
      </c>
      <c r="D1330" s="70">
        <v>743797.19</v>
      </c>
      <c r="E1330" s="71">
        <v>44783</v>
      </c>
      <c r="F1330" t="s">
        <v>19391</v>
      </c>
      <c r="G1330" t="s">
        <v>1907</v>
      </c>
      <c r="H1330" t="s">
        <v>1932</v>
      </c>
      <c r="J1330" s="40">
        <v>0</v>
      </c>
      <c r="K1330" s="40">
        <v>288</v>
      </c>
    </row>
    <row r="1331" spans="1:11" x14ac:dyDescent="0.35">
      <c r="A1331">
        <v>11002</v>
      </c>
      <c r="B1331" t="s">
        <v>20</v>
      </c>
      <c r="C1331" s="70">
        <v>2313209.2599999998</v>
      </c>
      <c r="D1331" s="70">
        <v>743797.19</v>
      </c>
      <c r="E1331" s="71">
        <v>44784</v>
      </c>
      <c r="F1331" t="s">
        <v>17203</v>
      </c>
      <c r="G1331" t="s">
        <v>15843</v>
      </c>
      <c r="H1331" t="s">
        <v>17202</v>
      </c>
      <c r="J1331" s="40">
        <v>0</v>
      </c>
      <c r="K1331" s="40">
        <v>4000</v>
      </c>
    </row>
    <row r="1332" spans="1:11" x14ac:dyDescent="0.35">
      <c r="A1332">
        <v>11002</v>
      </c>
      <c r="B1332" t="s">
        <v>20</v>
      </c>
      <c r="C1332" s="70">
        <v>2313209.2599999998</v>
      </c>
      <c r="D1332" s="70">
        <v>743797.19</v>
      </c>
      <c r="E1332" s="71">
        <v>44784</v>
      </c>
      <c r="F1332" t="s">
        <v>17618</v>
      </c>
      <c r="G1332" t="s">
        <v>15843</v>
      </c>
      <c r="H1332" t="s">
        <v>17617</v>
      </c>
      <c r="J1332" s="40">
        <v>0</v>
      </c>
      <c r="K1332" s="40">
        <v>17029.27</v>
      </c>
    </row>
    <row r="1333" spans="1:11" x14ac:dyDescent="0.35">
      <c r="A1333">
        <v>11002</v>
      </c>
      <c r="B1333" t="s">
        <v>20</v>
      </c>
      <c r="C1333" s="70">
        <v>2313209.2599999998</v>
      </c>
      <c r="D1333" s="70">
        <v>743797.19</v>
      </c>
      <c r="E1333" s="71">
        <v>44784</v>
      </c>
      <c r="F1333" t="s">
        <v>17114</v>
      </c>
      <c r="G1333" t="s">
        <v>15843</v>
      </c>
      <c r="H1333" t="s">
        <v>17113</v>
      </c>
      <c r="J1333" s="40">
        <v>0</v>
      </c>
      <c r="K1333" s="40">
        <v>36000</v>
      </c>
    </row>
    <row r="1334" spans="1:11" x14ac:dyDescent="0.35">
      <c r="A1334">
        <v>11002</v>
      </c>
      <c r="B1334" t="s">
        <v>20</v>
      </c>
      <c r="C1334" s="70">
        <v>2313209.2599999998</v>
      </c>
      <c r="D1334" s="70">
        <v>743797.19</v>
      </c>
      <c r="E1334" s="71">
        <v>44784</v>
      </c>
      <c r="F1334" t="s">
        <v>19308</v>
      </c>
      <c r="G1334" t="s">
        <v>1907</v>
      </c>
      <c r="H1334" t="s">
        <v>19198</v>
      </c>
      <c r="J1334" s="40">
        <v>0</v>
      </c>
      <c r="K1334" s="40">
        <v>2717.5</v>
      </c>
    </row>
    <row r="1335" spans="1:11" x14ac:dyDescent="0.35">
      <c r="A1335">
        <v>11002</v>
      </c>
      <c r="B1335" t="s">
        <v>20</v>
      </c>
      <c r="C1335" s="70">
        <v>2313209.2599999998</v>
      </c>
      <c r="D1335" s="70">
        <v>743797.19</v>
      </c>
      <c r="E1335" s="71">
        <v>44785</v>
      </c>
      <c r="F1335" t="s">
        <v>17134</v>
      </c>
      <c r="G1335" t="s">
        <v>15843</v>
      </c>
      <c r="H1335" t="s">
        <v>17133</v>
      </c>
      <c r="J1335" s="40">
        <v>0</v>
      </c>
      <c r="K1335" s="40">
        <v>81895</v>
      </c>
    </row>
    <row r="1336" spans="1:11" x14ac:dyDescent="0.35">
      <c r="A1336">
        <v>11002</v>
      </c>
      <c r="B1336" t="s">
        <v>20</v>
      </c>
      <c r="C1336" s="70">
        <v>2313209.2599999998</v>
      </c>
      <c r="D1336" s="70">
        <v>743797.19</v>
      </c>
      <c r="E1336" s="71">
        <v>44785</v>
      </c>
      <c r="F1336" t="s">
        <v>19227</v>
      </c>
      <c r="G1336" t="s">
        <v>1907</v>
      </c>
      <c r="H1336" t="s">
        <v>19206</v>
      </c>
      <c r="J1336" s="40">
        <v>0</v>
      </c>
      <c r="K1336" s="40">
        <v>4854.8500000000004</v>
      </c>
    </row>
    <row r="1337" spans="1:11" x14ac:dyDescent="0.35">
      <c r="A1337">
        <v>11002</v>
      </c>
      <c r="B1337" t="s">
        <v>20</v>
      </c>
      <c r="C1337" s="70">
        <v>2313209.2599999998</v>
      </c>
      <c r="D1337" s="70">
        <v>743797.19</v>
      </c>
      <c r="E1337" s="71">
        <v>44787</v>
      </c>
      <c r="F1337" t="s">
        <v>19307</v>
      </c>
      <c r="G1337" t="s">
        <v>1907</v>
      </c>
      <c r="H1337" t="s">
        <v>19198</v>
      </c>
      <c r="J1337" s="40">
        <v>0</v>
      </c>
      <c r="K1337" s="40">
        <v>144</v>
      </c>
    </row>
    <row r="1338" spans="1:11" x14ac:dyDescent="0.35">
      <c r="A1338">
        <v>11002</v>
      </c>
      <c r="B1338" t="s">
        <v>20</v>
      </c>
      <c r="C1338" s="70">
        <v>2313209.2599999998</v>
      </c>
      <c r="D1338" s="70">
        <v>743797.19</v>
      </c>
      <c r="E1338" s="71">
        <v>44787</v>
      </c>
      <c r="F1338" t="s">
        <v>19390</v>
      </c>
      <c r="G1338" t="s">
        <v>1907</v>
      </c>
      <c r="H1338" t="s">
        <v>1932</v>
      </c>
      <c r="J1338" s="40">
        <v>0</v>
      </c>
      <c r="K1338" s="40">
        <v>1500</v>
      </c>
    </row>
    <row r="1339" spans="1:11" x14ac:dyDescent="0.35">
      <c r="A1339">
        <v>11002</v>
      </c>
      <c r="B1339" t="s">
        <v>20</v>
      </c>
      <c r="C1339" s="70">
        <v>2313209.2599999998</v>
      </c>
      <c r="D1339" s="70">
        <v>743797.19</v>
      </c>
      <c r="E1339" s="71">
        <v>44788</v>
      </c>
      <c r="F1339" t="s">
        <v>19389</v>
      </c>
      <c r="G1339" t="s">
        <v>1907</v>
      </c>
      <c r="H1339" t="s">
        <v>1932</v>
      </c>
      <c r="J1339" s="40">
        <v>0</v>
      </c>
      <c r="K1339" s="40">
        <v>512</v>
      </c>
    </row>
    <row r="1340" spans="1:11" x14ac:dyDescent="0.35">
      <c r="A1340">
        <v>11002</v>
      </c>
      <c r="B1340" t="s">
        <v>20</v>
      </c>
      <c r="C1340" s="70">
        <v>2313209.2599999998</v>
      </c>
      <c r="D1340" s="70">
        <v>743797.19</v>
      </c>
      <c r="E1340" s="71">
        <v>44788</v>
      </c>
      <c r="F1340" t="s">
        <v>19887</v>
      </c>
      <c r="G1340" t="s">
        <v>1912</v>
      </c>
      <c r="J1340" s="40">
        <v>0</v>
      </c>
      <c r="K1340" s="40">
        <v>70396.460000000006</v>
      </c>
    </row>
    <row r="1341" spans="1:11" x14ac:dyDescent="0.35">
      <c r="A1341">
        <v>11002</v>
      </c>
      <c r="B1341" t="s">
        <v>20</v>
      </c>
      <c r="C1341" s="70">
        <v>2313209.2599999998</v>
      </c>
      <c r="D1341" s="70">
        <v>743797.19</v>
      </c>
      <c r="E1341" s="71">
        <v>44789</v>
      </c>
      <c r="F1341" t="s">
        <v>19165</v>
      </c>
      <c r="G1341" t="s">
        <v>7116</v>
      </c>
      <c r="H1341" t="s">
        <v>19164</v>
      </c>
      <c r="J1341" s="40">
        <v>59024.1</v>
      </c>
      <c r="K1341" s="40">
        <v>0</v>
      </c>
    </row>
    <row r="1342" spans="1:11" x14ac:dyDescent="0.35">
      <c r="A1342">
        <v>11002</v>
      </c>
      <c r="B1342" t="s">
        <v>20</v>
      </c>
      <c r="C1342" s="70">
        <v>2313209.2599999998</v>
      </c>
      <c r="D1342" s="70">
        <v>743797.19</v>
      </c>
      <c r="E1342" s="71">
        <v>44789</v>
      </c>
      <c r="F1342" t="s">
        <v>19388</v>
      </c>
      <c r="G1342" t="s">
        <v>1907</v>
      </c>
      <c r="H1342" t="s">
        <v>1932</v>
      </c>
      <c r="J1342" s="40">
        <v>0</v>
      </c>
      <c r="K1342" s="40">
        <v>384</v>
      </c>
    </row>
    <row r="1343" spans="1:11" x14ac:dyDescent="0.35">
      <c r="A1343">
        <v>11002</v>
      </c>
      <c r="B1343" t="s">
        <v>20</v>
      </c>
      <c r="C1343" s="70">
        <v>2313209.2599999998</v>
      </c>
      <c r="D1343" s="70">
        <v>743797.19</v>
      </c>
      <c r="E1343" s="71">
        <v>44790</v>
      </c>
      <c r="F1343" t="s">
        <v>19076</v>
      </c>
      <c r="G1343" t="s">
        <v>7116</v>
      </c>
      <c r="H1343" t="s">
        <v>19075</v>
      </c>
      <c r="J1343" s="40">
        <v>121667.2</v>
      </c>
      <c r="K1343" s="40">
        <v>0</v>
      </c>
    </row>
    <row r="1344" spans="1:11" x14ac:dyDescent="0.35">
      <c r="A1344">
        <v>11002</v>
      </c>
      <c r="B1344" t="s">
        <v>20</v>
      </c>
      <c r="C1344" s="70">
        <v>2313209.2599999998</v>
      </c>
      <c r="D1344" s="70">
        <v>743797.19</v>
      </c>
      <c r="E1344" s="71">
        <v>44790</v>
      </c>
      <c r="F1344" t="s">
        <v>19387</v>
      </c>
      <c r="G1344" t="s">
        <v>1907</v>
      </c>
      <c r="H1344" t="s">
        <v>1932</v>
      </c>
      <c r="J1344" s="40">
        <v>0</v>
      </c>
      <c r="K1344" s="40">
        <v>500</v>
      </c>
    </row>
    <row r="1345" spans="1:11" x14ac:dyDescent="0.35">
      <c r="A1345">
        <v>11002</v>
      </c>
      <c r="B1345" t="s">
        <v>20</v>
      </c>
      <c r="C1345" s="70">
        <v>2313209.2599999998</v>
      </c>
      <c r="D1345" s="70">
        <v>743797.19</v>
      </c>
      <c r="E1345" s="71">
        <v>44790</v>
      </c>
      <c r="F1345" t="s">
        <v>2373</v>
      </c>
      <c r="G1345" t="s">
        <v>1907</v>
      </c>
      <c r="H1345" t="s">
        <v>2372</v>
      </c>
      <c r="J1345" s="40">
        <v>24999972.5</v>
      </c>
      <c r="K1345" s="40">
        <v>0</v>
      </c>
    </row>
    <row r="1346" spans="1:11" x14ac:dyDescent="0.35">
      <c r="A1346">
        <v>11002</v>
      </c>
      <c r="B1346" t="s">
        <v>20</v>
      </c>
      <c r="C1346" s="70">
        <v>2313209.2599999998</v>
      </c>
      <c r="D1346" s="70">
        <v>743797.19</v>
      </c>
      <c r="E1346" s="71">
        <v>44791</v>
      </c>
      <c r="F1346" t="s">
        <v>19306</v>
      </c>
      <c r="G1346" t="s">
        <v>1907</v>
      </c>
      <c r="H1346" t="s">
        <v>19198</v>
      </c>
      <c r="J1346" s="40">
        <v>0</v>
      </c>
      <c r="K1346" s="40">
        <v>180.65</v>
      </c>
    </row>
    <row r="1347" spans="1:11" x14ac:dyDescent="0.35">
      <c r="A1347">
        <v>11002</v>
      </c>
      <c r="B1347" t="s">
        <v>20</v>
      </c>
      <c r="C1347" s="70">
        <v>2313209.2599999998</v>
      </c>
      <c r="D1347" s="70">
        <v>743797.19</v>
      </c>
      <c r="E1347" s="71">
        <v>44791</v>
      </c>
      <c r="F1347" t="s">
        <v>19970</v>
      </c>
      <c r="G1347" t="s">
        <v>1907</v>
      </c>
      <c r="H1347" t="s">
        <v>19969</v>
      </c>
      <c r="J1347" s="40">
        <v>0</v>
      </c>
      <c r="K1347" s="40">
        <v>5000000</v>
      </c>
    </row>
    <row r="1348" spans="1:11" x14ac:dyDescent="0.35">
      <c r="A1348">
        <v>11002</v>
      </c>
      <c r="B1348" t="s">
        <v>20</v>
      </c>
      <c r="C1348" s="70">
        <v>2313209.2599999998</v>
      </c>
      <c r="D1348" s="70">
        <v>743797.19</v>
      </c>
      <c r="E1348" s="71">
        <v>44791</v>
      </c>
      <c r="F1348" t="s">
        <v>19968</v>
      </c>
      <c r="G1348" t="s">
        <v>1907</v>
      </c>
      <c r="H1348" t="s">
        <v>19967</v>
      </c>
      <c r="J1348" s="40">
        <v>0</v>
      </c>
      <c r="K1348" s="40">
        <v>5000000</v>
      </c>
    </row>
    <row r="1349" spans="1:11" x14ac:dyDescent="0.35">
      <c r="A1349">
        <v>11002</v>
      </c>
      <c r="B1349" t="s">
        <v>20</v>
      </c>
      <c r="C1349" s="70">
        <v>2313209.2599999998</v>
      </c>
      <c r="D1349" s="70">
        <v>743797.19</v>
      </c>
      <c r="E1349" s="71">
        <v>44791</v>
      </c>
      <c r="F1349" t="s">
        <v>19966</v>
      </c>
      <c r="G1349" t="s">
        <v>1907</v>
      </c>
      <c r="H1349" t="s">
        <v>19965</v>
      </c>
      <c r="J1349" s="40">
        <v>0</v>
      </c>
      <c r="K1349" s="40">
        <v>10000000</v>
      </c>
    </row>
    <row r="1350" spans="1:11" x14ac:dyDescent="0.35">
      <c r="A1350">
        <v>11002</v>
      </c>
      <c r="B1350" t="s">
        <v>20</v>
      </c>
      <c r="C1350" s="70">
        <v>2313209.2599999998</v>
      </c>
      <c r="D1350" s="70">
        <v>743797.19</v>
      </c>
      <c r="E1350" s="71">
        <v>44792</v>
      </c>
      <c r="F1350" t="s">
        <v>19305</v>
      </c>
      <c r="G1350" t="s">
        <v>1907</v>
      </c>
      <c r="H1350" t="s">
        <v>19198</v>
      </c>
      <c r="J1350" s="40">
        <v>0</v>
      </c>
      <c r="K1350" s="40">
        <v>500</v>
      </c>
    </row>
    <row r="1351" spans="1:11" x14ac:dyDescent="0.35">
      <c r="A1351">
        <v>11002</v>
      </c>
      <c r="B1351" t="s">
        <v>20</v>
      </c>
      <c r="C1351" s="70">
        <v>2313209.2599999998</v>
      </c>
      <c r="D1351" s="70">
        <v>743797.19</v>
      </c>
      <c r="E1351" s="71">
        <v>44794</v>
      </c>
      <c r="F1351" t="s">
        <v>19304</v>
      </c>
      <c r="G1351" t="s">
        <v>1907</v>
      </c>
      <c r="H1351" t="s">
        <v>19198</v>
      </c>
      <c r="J1351" s="40">
        <v>0</v>
      </c>
      <c r="K1351" s="40">
        <v>525</v>
      </c>
    </row>
    <row r="1352" spans="1:11" x14ac:dyDescent="0.35">
      <c r="A1352">
        <v>11002</v>
      </c>
      <c r="B1352" t="s">
        <v>20</v>
      </c>
      <c r="C1352" s="70">
        <v>2313209.2599999998</v>
      </c>
      <c r="D1352" s="70">
        <v>743797.19</v>
      </c>
      <c r="E1352" s="71">
        <v>44794</v>
      </c>
      <c r="F1352" t="s">
        <v>19019</v>
      </c>
      <c r="G1352" t="s">
        <v>15843</v>
      </c>
      <c r="H1352" t="s">
        <v>5265</v>
      </c>
      <c r="J1352" s="40">
        <v>0</v>
      </c>
      <c r="K1352" s="40">
        <v>7260.88</v>
      </c>
    </row>
    <row r="1353" spans="1:11" x14ac:dyDescent="0.35">
      <c r="A1353">
        <v>11002</v>
      </c>
      <c r="B1353" t="s">
        <v>20</v>
      </c>
      <c r="C1353" s="70">
        <v>2313209.2599999998</v>
      </c>
      <c r="D1353" s="70">
        <v>743797.19</v>
      </c>
      <c r="E1353" s="71">
        <v>44795</v>
      </c>
      <c r="F1353" t="s">
        <v>18542</v>
      </c>
      <c r="G1353" t="s">
        <v>15843</v>
      </c>
      <c r="H1353" t="s">
        <v>18541</v>
      </c>
      <c r="J1353" s="40">
        <v>0</v>
      </c>
      <c r="K1353" s="40">
        <v>13097.92</v>
      </c>
    </row>
    <row r="1354" spans="1:11" x14ac:dyDescent="0.35">
      <c r="A1354">
        <v>11002</v>
      </c>
      <c r="B1354" t="s">
        <v>20</v>
      </c>
      <c r="C1354" s="70">
        <v>2313209.2599999998</v>
      </c>
      <c r="D1354" s="70">
        <v>743797.19</v>
      </c>
      <c r="E1354" s="71">
        <v>44795</v>
      </c>
      <c r="F1354" t="s">
        <v>17564</v>
      </c>
      <c r="G1354" t="s">
        <v>15843</v>
      </c>
      <c r="H1354" t="s">
        <v>17563</v>
      </c>
      <c r="J1354" s="40">
        <v>0</v>
      </c>
      <c r="K1354" s="40">
        <v>1588.17</v>
      </c>
    </row>
    <row r="1355" spans="1:11" x14ac:dyDescent="0.35">
      <c r="A1355">
        <v>11002</v>
      </c>
      <c r="B1355" t="s">
        <v>20</v>
      </c>
      <c r="C1355" s="70">
        <v>2313209.2599999998</v>
      </c>
      <c r="D1355" s="70">
        <v>743797.19</v>
      </c>
      <c r="E1355" s="71">
        <v>44795</v>
      </c>
      <c r="F1355" t="s">
        <v>16702</v>
      </c>
      <c r="G1355" t="s">
        <v>15843</v>
      </c>
      <c r="H1355" t="s">
        <v>16701</v>
      </c>
      <c r="J1355" s="40">
        <v>0</v>
      </c>
      <c r="K1355" s="40">
        <v>9910</v>
      </c>
    </row>
    <row r="1356" spans="1:11" x14ac:dyDescent="0.35">
      <c r="A1356">
        <v>11002</v>
      </c>
      <c r="B1356" t="s">
        <v>20</v>
      </c>
      <c r="C1356" s="70">
        <v>2313209.2599999998</v>
      </c>
      <c r="D1356" s="70">
        <v>743797.19</v>
      </c>
      <c r="E1356" s="71">
        <v>44795</v>
      </c>
      <c r="F1356" t="s">
        <v>16673</v>
      </c>
      <c r="G1356" t="s">
        <v>15843</v>
      </c>
      <c r="H1356" t="s">
        <v>16672</v>
      </c>
      <c r="J1356" s="40">
        <v>0</v>
      </c>
      <c r="K1356" s="40">
        <v>8580</v>
      </c>
    </row>
    <row r="1357" spans="1:11" x14ac:dyDescent="0.35">
      <c r="A1357">
        <v>11002</v>
      </c>
      <c r="B1357" t="s">
        <v>20</v>
      </c>
      <c r="C1357" s="70">
        <v>2313209.2599999998</v>
      </c>
      <c r="D1357" s="70">
        <v>743797.19</v>
      </c>
      <c r="E1357" s="71">
        <v>44795</v>
      </c>
      <c r="F1357" t="s">
        <v>16693</v>
      </c>
      <c r="G1357" t="s">
        <v>15843</v>
      </c>
      <c r="H1357" t="s">
        <v>16692</v>
      </c>
      <c r="J1357" s="40">
        <v>0</v>
      </c>
      <c r="K1357" s="40">
        <v>19200</v>
      </c>
    </row>
    <row r="1358" spans="1:11" x14ac:dyDescent="0.35">
      <c r="A1358">
        <v>11002</v>
      </c>
      <c r="B1358" t="s">
        <v>20</v>
      </c>
      <c r="C1358" s="70">
        <v>2313209.2599999998</v>
      </c>
      <c r="D1358" s="70">
        <v>743797.19</v>
      </c>
      <c r="E1358" s="71">
        <v>44795</v>
      </c>
      <c r="F1358" t="s">
        <v>16840</v>
      </c>
      <c r="G1358" t="s">
        <v>15843</v>
      </c>
      <c r="H1358" t="s">
        <v>16839</v>
      </c>
      <c r="J1358" s="40">
        <v>0</v>
      </c>
      <c r="K1358" s="40">
        <v>2500</v>
      </c>
    </row>
    <row r="1359" spans="1:11" x14ac:dyDescent="0.35">
      <c r="A1359">
        <v>11002</v>
      </c>
      <c r="B1359" t="s">
        <v>20</v>
      </c>
      <c r="C1359" s="70">
        <v>2313209.2599999998</v>
      </c>
      <c r="D1359" s="70">
        <v>743797.19</v>
      </c>
      <c r="E1359" s="71">
        <v>44795</v>
      </c>
      <c r="F1359" t="s">
        <v>17017</v>
      </c>
      <c r="G1359" t="s">
        <v>15843</v>
      </c>
      <c r="H1359" t="s">
        <v>17016</v>
      </c>
      <c r="J1359" s="40">
        <v>0</v>
      </c>
      <c r="K1359" s="40">
        <v>19000</v>
      </c>
    </row>
    <row r="1360" spans="1:11" x14ac:dyDescent="0.35">
      <c r="A1360">
        <v>11002</v>
      </c>
      <c r="B1360" t="s">
        <v>20</v>
      </c>
      <c r="C1360" s="70">
        <v>2313209.2599999998</v>
      </c>
      <c r="D1360" s="70">
        <v>743797.19</v>
      </c>
      <c r="E1360" s="71">
        <v>44795</v>
      </c>
      <c r="F1360" t="s">
        <v>17066</v>
      </c>
      <c r="G1360" t="s">
        <v>15843</v>
      </c>
      <c r="H1360" t="s">
        <v>17065</v>
      </c>
      <c r="J1360" s="40">
        <v>0</v>
      </c>
      <c r="K1360" s="40">
        <v>15000</v>
      </c>
    </row>
    <row r="1361" spans="1:11" x14ac:dyDescent="0.35">
      <c r="A1361">
        <v>11002</v>
      </c>
      <c r="B1361" t="s">
        <v>20</v>
      </c>
      <c r="C1361" s="70">
        <v>2313209.2599999998</v>
      </c>
      <c r="D1361" s="70">
        <v>743797.19</v>
      </c>
      <c r="E1361" s="71">
        <v>44795</v>
      </c>
      <c r="F1361" t="s">
        <v>17499</v>
      </c>
      <c r="G1361" t="s">
        <v>15843</v>
      </c>
      <c r="H1361" t="s">
        <v>17498</v>
      </c>
      <c r="J1361" s="40">
        <v>0</v>
      </c>
      <c r="K1361" s="40">
        <v>2345.2399999999998</v>
      </c>
    </row>
    <row r="1362" spans="1:11" x14ac:dyDescent="0.35">
      <c r="A1362">
        <v>11002</v>
      </c>
      <c r="B1362" t="s">
        <v>20</v>
      </c>
      <c r="C1362" s="70">
        <v>2313209.2599999998</v>
      </c>
      <c r="D1362" s="70">
        <v>743797.19</v>
      </c>
      <c r="E1362" s="71">
        <v>44795</v>
      </c>
      <c r="F1362" t="s">
        <v>17589</v>
      </c>
      <c r="G1362" t="s">
        <v>15843</v>
      </c>
      <c r="H1362" t="s">
        <v>17588</v>
      </c>
      <c r="J1362" s="40">
        <v>0</v>
      </c>
      <c r="K1362" s="40">
        <v>9373.9599999999991</v>
      </c>
    </row>
    <row r="1363" spans="1:11" x14ac:dyDescent="0.35">
      <c r="A1363">
        <v>11002</v>
      </c>
      <c r="B1363" t="s">
        <v>20</v>
      </c>
      <c r="C1363" s="70">
        <v>2313209.2599999998</v>
      </c>
      <c r="D1363" s="70">
        <v>743797.19</v>
      </c>
      <c r="E1363" s="71">
        <v>44795</v>
      </c>
      <c r="F1363" t="s">
        <v>16850</v>
      </c>
      <c r="G1363" t="s">
        <v>15843</v>
      </c>
      <c r="H1363" t="s">
        <v>16849</v>
      </c>
      <c r="J1363" s="40">
        <v>0</v>
      </c>
      <c r="K1363" s="40">
        <v>20000</v>
      </c>
    </row>
    <row r="1364" spans="1:11" x14ac:dyDescent="0.35">
      <c r="A1364">
        <v>11002</v>
      </c>
      <c r="B1364" t="s">
        <v>20</v>
      </c>
      <c r="C1364" s="70">
        <v>2313209.2599999998</v>
      </c>
      <c r="D1364" s="70">
        <v>743797.19</v>
      </c>
      <c r="E1364" s="71">
        <v>44795</v>
      </c>
      <c r="F1364" t="s">
        <v>17039</v>
      </c>
      <c r="G1364" t="s">
        <v>15843</v>
      </c>
      <c r="H1364" t="s">
        <v>17038</v>
      </c>
      <c r="J1364" s="40">
        <v>0</v>
      </c>
      <c r="K1364" s="40">
        <v>8693.57</v>
      </c>
    </row>
    <row r="1365" spans="1:11" x14ac:dyDescent="0.35">
      <c r="A1365">
        <v>11002</v>
      </c>
      <c r="B1365" t="s">
        <v>20</v>
      </c>
      <c r="C1365" s="70">
        <v>2313209.2599999998</v>
      </c>
      <c r="D1365" s="70">
        <v>743797.19</v>
      </c>
      <c r="E1365" s="71">
        <v>44795</v>
      </c>
      <c r="F1365" t="s">
        <v>19303</v>
      </c>
      <c r="G1365" t="s">
        <v>1907</v>
      </c>
      <c r="H1365" t="s">
        <v>19198</v>
      </c>
      <c r="J1365" s="40">
        <v>0</v>
      </c>
      <c r="K1365" s="40">
        <v>500</v>
      </c>
    </row>
    <row r="1366" spans="1:11" x14ac:dyDescent="0.35">
      <c r="A1366">
        <v>11002</v>
      </c>
      <c r="B1366" t="s">
        <v>20</v>
      </c>
      <c r="C1366" s="70">
        <v>2313209.2599999998</v>
      </c>
      <c r="D1366" s="70">
        <v>743797.19</v>
      </c>
      <c r="E1366" s="71">
        <v>44795</v>
      </c>
      <c r="F1366" t="s">
        <v>19386</v>
      </c>
      <c r="G1366" t="s">
        <v>1907</v>
      </c>
      <c r="H1366" t="s">
        <v>1932</v>
      </c>
      <c r="J1366" s="40">
        <v>0</v>
      </c>
      <c r="K1366" s="40">
        <v>42.87</v>
      </c>
    </row>
    <row r="1367" spans="1:11" x14ac:dyDescent="0.35">
      <c r="A1367">
        <v>11002</v>
      </c>
      <c r="B1367" t="s">
        <v>20</v>
      </c>
      <c r="C1367" s="70">
        <v>2313209.2599999998</v>
      </c>
      <c r="D1367" s="70">
        <v>743797.19</v>
      </c>
      <c r="E1367" s="71">
        <v>44796</v>
      </c>
      <c r="F1367" t="s">
        <v>17497</v>
      </c>
      <c r="G1367" t="s">
        <v>15843</v>
      </c>
      <c r="H1367" t="s">
        <v>17496</v>
      </c>
      <c r="J1367" s="40">
        <v>0</v>
      </c>
      <c r="K1367" s="40">
        <v>3976.31</v>
      </c>
    </row>
    <row r="1368" spans="1:11" x14ac:dyDescent="0.35">
      <c r="A1368">
        <v>11002</v>
      </c>
      <c r="B1368" t="s">
        <v>20</v>
      </c>
      <c r="C1368" s="70">
        <v>2313209.2599999998</v>
      </c>
      <c r="D1368" s="70">
        <v>743797.19</v>
      </c>
      <c r="E1368" s="71">
        <v>44796</v>
      </c>
      <c r="F1368" t="s">
        <v>17201</v>
      </c>
      <c r="G1368" t="s">
        <v>15843</v>
      </c>
      <c r="H1368" t="s">
        <v>17200</v>
      </c>
      <c r="J1368" s="40">
        <v>0</v>
      </c>
      <c r="K1368" s="40">
        <v>5350</v>
      </c>
    </row>
    <row r="1369" spans="1:11" x14ac:dyDescent="0.35">
      <c r="A1369">
        <v>11002</v>
      </c>
      <c r="B1369" t="s">
        <v>20</v>
      </c>
      <c r="C1369" s="70">
        <v>2313209.2599999998</v>
      </c>
      <c r="D1369" s="70">
        <v>743797.19</v>
      </c>
      <c r="E1369" s="71">
        <v>44796</v>
      </c>
      <c r="F1369" t="s">
        <v>17615</v>
      </c>
      <c r="G1369" t="s">
        <v>15843</v>
      </c>
      <c r="H1369" t="s">
        <v>17614</v>
      </c>
      <c r="J1369" s="40">
        <v>0</v>
      </c>
      <c r="K1369" s="40">
        <v>2168.33</v>
      </c>
    </row>
    <row r="1370" spans="1:11" x14ac:dyDescent="0.35">
      <c r="A1370">
        <v>11002</v>
      </c>
      <c r="B1370" t="s">
        <v>20</v>
      </c>
      <c r="C1370" s="70">
        <v>2313209.2599999998</v>
      </c>
      <c r="D1370" s="70">
        <v>743797.19</v>
      </c>
      <c r="E1370" s="71">
        <v>44796</v>
      </c>
      <c r="F1370" t="s">
        <v>7071</v>
      </c>
      <c r="G1370" t="s">
        <v>1907</v>
      </c>
      <c r="H1370" t="s">
        <v>7070</v>
      </c>
      <c r="J1370" s="40">
        <v>0</v>
      </c>
      <c r="K1370" s="40">
        <v>515</v>
      </c>
    </row>
    <row r="1371" spans="1:11" x14ac:dyDescent="0.35">
      <c r="A1371">
        <v>11002</v>
      </c>
      <c r="B1371" t="s">
        <v>20</v>
      </c>
      <c r="C1371" s="70">
        <v>2313209.2599999998</v>
      </c>
      <c r="D1371" s="70">
        <v>743797.19</v>
      </c>
      <c r="E1371" s="71">
        <v>44796</v>
      </c>
      <c r="F1371" t="s">
        <v>19385</v>
      </c>
      <c r="G1371" t="s">
        <v>1907</v>
      </c>
      <c r="H1371" t="s">
        <v>1932</v>
      </c>
      <c r="J1371" s="40">
        <v>0</v>
      </c>
      <c r="K1371" s="40">
        <v>9</v>
      </c>
    </row>
    <row r="1372" spans="1:11" x14ac:dyDescent="0.35">
      <c r="A1372">
        <v>11002</v>
      </c>
      <c r="B1372" t="s">
        <v>20</v>
      </c>
      <c r="C1372" s="70">
        <v>2313209.2599999998</v>
      </c>
      <c r="D1372" s="70">
        <v>743797.19</v>
      </c>
      <c r="E1372" s="71">
        <v>44797</v>
      </c>
      <c r="F1372" t="s">
        <v>19384</v>
      </c>
      <c r="G1372" t="s">
        <v>1907</v>
      </c>
      <c r="H1372" t="s">
        <v>19345</v>
      </c>
      <c r="J1372" s="40">
        <v>0</v>
      </c>
      <c r="K1372" s="40">
        <v>370.14</v>
      </c>
    </row>
    <row r="1373" spans="1:11" x14ac:dyDescent="0.35">
      <c r="A1373">
        <v>11002</v>
      </c>
      <c r="B1373" t="s">
        <v>20</v>
      </c>
      <c r="C1373" s="70">
        <v>2313209.2599999998</v>
      </c>
      <c r="D1373" s="70">
        <v>743797.19</v>
      </c>
      <c r="E1373" s="71">
        <v>44797</v>
      </c>
      <c r="F1373" t="s">
        <v>19302</v>
      </c>
      <c r="G1373" t="s">
        <v>1907</v>
      </c>
      <c r="H1373" t="s">
        <v>19198</v>
      </c>
      <c r="J1373" s="40">
        <v>0</v>
      </c>
      <c r="K1373" s="40">
        <v>500</v>
      </c>
    </row>
    <row r="1374" spans="1:11" x14ac:dyDescent="0.35">
      <c r="A1374">
        <v>11002</v>
      </c>
      <c r="B1374" t="s">
        <v>20</v>
      </c>
      <c r="C1374" s="70">
        <v>2313209.2599999998</v>
      </c>
      <c r="D1374" s="70">
        <v>743797.19</v>
      </c>
      <c r="E1374" s="71">
        <v>44797</v>
      </c>
      <c r="F1374" t="s">
        <v>18660</v>
      </c>
      <c r="G1374" t="s">
        <v>15843</v>
      </c>
      <c r="H1374" t="s">
        <v>18659</v>
      </c>
      <c r="J1374" s="40">
        <v>0</v>
      </c>
      <c r="K1374" s="40">
        <v>48786.22</v>
      </c>
    </row>
    <row r="1375" spans="1:11" x14ac:dyDescent="0.35">
      <c r="A1375">
        <v>11002</v>
      </c>
      <c r="B1375" t="s">
        <v>20</v>
      </c>
      <c r="C1375" s="70">
        <v>2313209.2599999998</v>
      </c>
      <c r="D1375" s="70">
        <v>743797.19</v>
      </c>
      <c r="E1375" s="71">
        <v>44797</v>
      </c>
      <c r="F1375" t="s">
        <v>18632</v>
      </c>
      <c r="G1375" t="s">
        <v>15843</v>
      </c>
      <c r="H1375" t="s">
        <v>18631</v>
      </c>
      <c r="J1375" s="40">
        <v>0</v>
      </c>
      <c r="K1375" s="40">
        <v>45097.75</v>
      </c>
    </row>
    <row r="1376" spans="1:11" x14ac:dyDescent="0.35">
      <c r="A1376">
        <v>11002</v>
      </c>
      <c r="B1376" t="s">
        <v>20</v>
      </c>
      <c r="C1376" s="70">
        <v>2313209.2599999998</v>
      </c>
      <c r="D1376" s="70">
        <v>743797.19</v>
      </c>
      <c r="E1376" s="71">
        <v>44797</v>
      </c>
      <c r="F1376" t="s">
        <v>19886</v>
      </c>
      <c r="G1376" t="s">
        <v>1912</v>
      </c>
      <c r="J1376" s="40">
        <v>0</v>
      </c>
      <c r="K1376" s="40">
        <v>68999.289999999994</v>
      </c>
    </row>
    <row r="1377" spans="1:11" x14ac:dyDescent="0.35">
      <c r="A1377">
        <v>11002</v>
      </c>
      <c r="B1377" t="s">
        <v>20</v>
      </c>
      <c r="C1377" s="70">
        <v>2313209.2599999998</v>
      </c>
      <c r="D1377" s="70">
        <v>743797.19</v>
      </c>
      <c r="E1377" s="71">
        <v>44798</v>
      </c>
      <c r="F1377" t="s">
        <v>19383</v>
      </c>
      <c r="G1377" t="s">
        <v>1907</v>
      </c>
      <c r="H1377" t="s">
        <v>19345</v>
      </c>
      <c r="J1377" s="40">
        <v>0</v>
      </c>
      <c r="K1377" s="40">
        <v>15</v>
      </c>
    </row>
    <row r="1378" spans="1:11" x14ac:dyDescent="0.35">
      <c r="A1378">
        <v>11002</v>
      </c>
      <c r="B1378" t="s">
        <v>20</v>
      </c>
      <c r="C1378" s="70">
        <v>2313209.2599999998</v>
      </c>
      <c r="D1378" s="70">
        <v>743797.19</v>
      </c>
      <c r="E1378" s="71">
        <v>44798</v>
      </c>
      <c r="F1378" t="s">
        <v>19301</v>
      </c>
      <c r="G1378" t="s">
        <v>1907</v>
      </c>
      <c r="H1378" t="s">
        <v>19198</v>
      </c>
      <c r="J1378" s="40">
        <v>0</v>
      </c>
      <c r="K1378" s="40">
        <v>500</v>
      </c>
    </row>
    <row r="1379" spans="1:11" x14ac:dyDescent="0.35">
      <c r="A1379">
        <v>11002</v>
      </c>
      <c r="B1379" t="s">
        <v>20</v>
      </c>
      <c r="C1379" s="70">
        <v>2313209.2599999998</v>
      </c>
      <c r="D1379" s="70">
        <v>743797.19</v>
      </c>
      <c r="E1379" s="71">
        <v>44799</v>
      </c>
      <c r="F1379" t="s">
        <v>19300</v>
      </c>
      <c r="G1379" t="s">
        <v>1907</v>
      </c>
      <c r="H1379" t="s">
        <v>19198</v>
      </c>
      <c r="J1379" s="40">
        <v>0</v>
      </c>
      <c r="K1379" s="40">
        <v>1295.04</v>
      </c>
    </row>
    <row r="1380" spans="1:11" x14ac:dyDescent="0.35">
      <c r="A1380">
        <v>11002</v>
      </c>
      <c r="B1380" t="s">
        <v>20</v>
      </c>
      <c r="C1380" s="70">
        <v>2313209.2599999998</v>
      </c>
      <c r="D1380" s="70">
        <v>743797.19</v>
      </c>
      <c r="E1380" s="71">
        <v>44801</v>
      </c>
      <c r="F1380" t="s">
        <v>19382</v>
      </c>
      <c r="G1380" t="s">
        <v>1907</v>
      </c>
      <c r="H1380" t="s">
        <v>19345</v>
      </c>
      <c r="J1380" s="40">
        <v>0</v>
      </c>
      <c r="K1380" s="40">
        <v>1847.45</v>
      </c>
    </row>
    <row r="1381" spans="1:11" x14ac:dyDescent="0.35">
      <c r="A1381">
        <v>11002</v>
      </c>
      <c r="B1381" t="s">
        <v>20</v>
      </c>
      <c r="C1381" s="70">
        <v>2313209.2599999998</v>
      </c>
      <c r="D1381" s="70">
        <v>743797.19</v>
      </c>
      <c r="E1381" s="71">
        <v>44801</v>
      </c>
      <c r="F1381" t="s">
        <v>19299</v>
      </c>
      <c r="G1381" t="s">
        <v>1907</v>
      </c>
      <c r="H1381" t="s">
        <v>19198</v>
      </c>
      <c r="J1381" s="40">
        <v>0</v>
      </c>
      <c r="K1381" s="40">
        <v>1000</v>
      </c>
    </row>
    <row r="1382" spans="1:11" x14ac:dyDescent="0.35">
      <c r="A1382">
        <v>11002</v>
      </c>
      <c r="B1382" t="s">
        <v>20</v>
      </c>
      <c r="C1382" s="70">
        <v>2313209.2599999998</v>
      </c>
      <c r="D1382" s="70">
        <v>743797.19</v>
      </c>
      <c r="E1382" s="71">
        <v>44802</v>
      </c>
      <c r="F1382" t="s">
        <v>19964</v>
      </c>
      <c r="G1382" t="s">
        <v>1907</v>
      </c>
      <c r="H1382" t="s">
        <v>19963</v>
      </c>
      <c r="J1382" s="40">
        <v>0</v>
      </c>
      <c r="K1382" s="40">
        <v>500000</v>
      </c>
    </row>
    <row r="1383" spans="1:11" x14ac:dyDescent="0.35">
      <c r="A1383">
        <v>11002</v>
      </c>
      <c r="B1383" t="s">
        <v>20</v>
      </c>
      <c r="C1383" s="70">
        <v>2313209.2599999998</v>
      </c>
      <c r="D1383" s="70">
        <v>743797.19</v>
      </c>
      <c r="E1383" s="71">
        <v>44802</v>
      </c>
      <c r="F1383" t="s">
        <v>19298</v>
      </c>
      <c r="G1383" t="s">
        <v>1907</v>
      </c>
      <c r="H1383" t="s">
        <v>19198</v>
      </c>
      <c r="J1383" s="40">
        <v>0</v>
      </c>
      <c r="K1383" s="40">
        <v>500</v>
      </c>
    </row>
    <row r="1384" spans="1:11" x14ac:dyDescent="0.35">
      <c r="A1384">
        <v>11002</v>
      </c>
      <c r="B1384" t="s">
        <v>20</v>
      </c>
      <c r="C1384" s="70">
        <v>2313209.2599999998</v>
      </c>
      <c r="D1384" s="70">
        <v>743797.19</v>
      </c>
      <c r="E1384" s="71">
        <v>44803</v>
      </c>
      <c r="F1384" t="s">
        <v>19297</v>
      </c>
      <c r="G1384" t="s">
        <v>1907</v>
      </c>
      <c r="H1384" t="s">
        <v>19198</v>
      </c>
      <c r="J1384" s="40">
        <v>0</v>
      </c>
      <c r="K1384" s="40">
        <v>24.99</v>
      </c>
    </row>
    <row r="1385" spans="1:11" x14ac:dyDescent="0.35">
      <c r="A1385">
        <v>11002</v>
      </c>
      <c r="B1385" t="s">
        <v>20</v>
      </c>
      <c r="C1385" s="70">
        <v>2313209.2599999998</v>
      </c>
      <c r="D1385" s="70">
        <v>743797.19</v>
      </c>
      <c r="E1385" s="71">
        <v>44804</v>
      </c>
      <c r="F1385" t="s">
        <v>19962</v>
      </c>
      <c r="G1385" t="s">
        <v>1907</v>
      </c>
      <c r="H1385" t="s">
        <v>19961</v>
      </c>
      <c r="J1385" s="40">
        <v>0</v>
      </c>
      <c r="K1385" s="40">
        <v>500000</v>
      </c>
    </row>
    <row r="1386" spans="1:11" x14ac:dyDescent="0.35">
      <c r="A1386">
        <v>11002</v>
      </c>
      <c r="B1386" t="s">
        <v>20</v>
      </c>
      <c r="C1386" s="70">
        <v>2313209.2599999998</v>
      </c>
      <c r="D1386" s="70">
        <v>743797.19</v>
      </c>
      <c r="E1386" s="71">
        <v>44804</v>
      </c>
      <c r="F1386" t="s">
        <v>7062</v>
      </c>
      <c r="G1386" t="s">
        <v>1907</v>
      </c>
      <c r="H1386" t="s">
        <v>7061</v>
      </c>
      <c r="J1386" s="40">
        <v>0</v>
      </c>
      <c r="K1386" s="40">
        <v>50</v>
      </c>
    </row>
    <row r="1387" spans="1:11" x14ac:dyDescent="0.35">
      <c r="A1387">
        <v>11002</v>
      </c>
      <c r="B1387" t="s">
        <v>20</v>
      </c>
      <c r="C1387" s="70">
        <v>2313209.2599999998</v>
      </c>
      <c r="D1387" s="70">
        <v>743797.19</v>
      </c>
      <c r="E1387" s="71">
        <v>44804</v>
      </c>
      <c r="F1387" t="s">
        <v>19296</v>
      </c>
      <c r="G1387" t="s">
        <v>1907</v>
      </c>
      <c r="H1387" t="s">
        <v>19198</v>
      </c>
      <c r="J1387" s="40">
        <v>0</v>
      </c>
      <c r="K1387" s="40">
        <v>1000</v>
      </c>
    </row>
    <row r="1388" spans="1:11" x14ac:dyDescent="0.35">
      <c r="A1388">
        <v>11002</v>
      </c>
      <c r="B1388" t="s">
        <v>20</v>
      </c>
      <c r="C1388" s="70">
        <v>2313209.2599999998</v>
      </c>
      <c r="D1388" s="70">
        <v>743797.19</v>
      </c>
      <c r="E1388" s="71">
        <v>44804</v>
      </c>
      <c r="F1388" t="s">
        <v>5082</v>
      </c>
      <c r="G1388" t="s">
        <v>2247</v>
      </c>
      <c r="H1388" t="s">
        <v>2265</v>
      </c>
      <c r="J1388" s="40">
        <v>0</v>
      </c>
      <c r="K1388" s="40">
        <v>0</v>
      </c>
    </row>
    <row r="1389" spans="1:11" x14ac:dyDescent="0.35">
      <c r="A1389">
        <v>11002</v>
      </c>
      <c r="B1389" t="s">
        <v>20</v>
      </c>
      <c r="C1389" s="70">
        <v>2313209.2599999998</v>
      </c>
      <c r="D1389" s="70">
        <v>743797.19</v>
      </c>
      <c r="E1389" s="71">
        <v>44805</v>
      </c>
      <c r="F1389" t="s">
        <v>19960</v>
      </c>
      <c r="G1389" t="s">
        <v>1907</v>
      </c>
      <c r="H1389" t="s">
        <v>19959</v>
      </c>
      <c r="J1389" s="40">
        <v>0</v>
      </c>
      <c r="K1389" s="40">
        <v>500000</v>
      </c>
    </row>
    <row r="1390" spans="1:11" x14ac:dyDescent="0.35">
      <c r="A1390">
        <v>11002</v>
      </c>
      <c r="B1390" t="s">
        <v>20</v>
      </c>
      <c r="C1390" s="70">
        <v>2313209.2599999998</v>
      </c>
      <c r="D1390" s="70">
        <v>743797.19</v>
      </c>
      <c r="E1390" s="71">
        <v>44805</v>
      </c>
      <c r="F1390" t="s">
        <v>19295</v>
      </c>
      <c r="G1390" t="s">
        <v>1907</v>
      </c>
      <c r="H1390" t="s">
        <v>19198</v>
      </c>
      <c r="J1390" s="40">
        <v>0</v>
      </c>
      <c r="K1390" s="40">
        <v>500</v>
      </c>
    </row>
    <row r="1391" spans="1:11" x14ac:dyDescent="0.35">
      <c r="A1391">
        <v>11002</v>
      </c>
      <c r="B1391" t="s">
        <v>20</v>
      </c>
      <c r="C1391" s="70">
        <v>2313209.2599999998</v>
      </c>
      <c r="D1391" s="70">
        <v>743797.19</v>
      </c>
      <c r="E1391" s="71">
        <v>44806</v>
      </c>
      <c r="F1391" t="s">
        <v>19511</v>
      </c>
      <c r="G1391" t="s">
        <v>1907</v>
      </c>
      <c r="H1391" t="s">
        <v>19508</v>
      </c>
      <c r="J1391" s="40">
        <v>0</v>
      </c>
      <c r="K1391" s="40">
        <v>4957.05</v>
      </c>
    </row>
    <row r="1392" spans="1:11" x14ac:dyDescent="0.35">
      <c r="A1392">
        <v>11002</v>
      </c>
      <c r="B1392" t="s">
        <v>20</v>
      </c>
      <c r="C1392" s="70">
        <v>2313209.2599999998</v>
      </c>
      <c r="D1392" s="70">
        <v>743797.19</v>
      </c>
      <c r="E1392" s="71">
        <v>44806</v>
      </c>
      <c r="F1392" t="s">
        <v>19476</v>
      </c>
      <c r="G1392" t="s">
        <v>1907</v>
      </c>
      <c r="H1392" t="s">
        <v>19458</v>
      </c>
      <c r="J1392" s="40">
        <v>0</v>
      </c>
      <c r="K1392" s="40">
        <v>8756.08</v>
      </c>
    </row>
    <row r="1393" spans="1:11" x14ac:dyDescent="0.35">
      <c r="A1393">
        <v>11002</v>
      </c>
      <c r="B1393" t="s">
        <v>20</v>
      </c>
      <c r="C1393" s="70">
        <v>2313209.2599999998</v>
      </c>
      <c r="D1393" s="70">
        <v>743797.19</v>
      </c>
      <c r="E1393" s="71">
        <v>44806</v>
      </c>
      <c r="F1393" t="s">
        <v>19526</v>
      </c>
      <c r="G1393" t="s">
        <v>1907</v>
      </c>
      <c r="H1393" t="s">
        <v>19521</v>
      </c>
      <c r="J1393" s="40">
        <v>0</v>
      </c>
      <c r="K1393" s="40">
        <v>542.11</v>
      </c>
    </row>
    <row r="1394" spans="1:11" x14ac:dyDescent="0.35">
      <c r="A1394">
        <v>11002</v>
      </c>
      <c r="B1394" t="s">
        <v>20</v>
      </c>
      <c r="C1394" s="70">
        <v>2313209.2599999998</v>
      </c>
      <c r="D1394" s="70">
        <v>743797.19</v>
      </c>
      <c r="E1394" s="71">
        <v>44806</v>
      </c>
      <c r="F1394" t="s">
        <v>19381</v>
      </c>
      <c r="G1394" t="s">
        <v>1907</v>
      </c>
      <c r="H1394" t="s">
        <v>1932</v>
      </c>
      <c r="J1394" s="40">
        <v>0</v>
      </c>
      <c r="K1394" s="40">
        <v>594.23</v>
      </c>
    </row>
    <row r="1395" spans="1:11" x14ac:dyDescent="0.35">
      <c r="A1395">
        <v>11002</v>
      </c>
      <c r="B1395" t="s">
        <v>20</v>
      </c>
      <c r="C1395" s="70">
        <v>2313209.2599999998</v>
      </c>
      <c r="D1395" s="70">
        <v>743797.19</v>
      </c>
      <c r="E1395" s="71">
        <v>44808</v>
      </c>
      <c r="F1395" t="s">
        <v>19294</v>
      </c>
      <c r="G1395" t="s">
        <v>1907</v>
      </c>
      <c r="H1395" t="s">
        <v>19198</v>
      </c>
      <c r="J1395" s="40">
        <v>0</v>
      </c>
      <c r="K1395" s="40">
        <v>1534.56</v>
      </c>
    </row>
    <row r="1396" spans="1:11" x14ac:dyDescent="0.35">
      <c r="A1396">
        <v>11002</v>
      </c>
      <c r="B1396" t="s">
        <v>20</v>
      </c>
      <c r="C1396" s="70">
        <v>2313209.2599999998</v>
      </c>
      <c r="D1396" s="70">
        <v>743797.19</v>
      </c>
      <c r="E1396" s="71">
        <v>44808</v>
      </c>
      <c r="F1396" t="s">
        <v>19226</v>
      </c>
      <c r="G1396" t="s">
        <v>1907</v>
      </c>
      <c r="H1396" t="s">
        <v>19206</v>
      </c>
      <c r="J1396" s="40">
        <v>0</v>
      </c>
      <c r="K1396" s="40">
        <v>1435.28</v>
      </c>
    </row>
    <row r="1397" spans="1:11" x14ac:dyDescent="0.35">
      <c r="A1397">
        <v>11002</v>
      </c>
      <c r="B1397" t="s">
        <v>20</v>
      </c>
      <c r="C1397" s="70">
        <v>2313209.2599999998</v>
      </c>
      <c r="D1397" s="70">
        <v>743797.19</v>
      </c>
      <c r="E1397" s="71">
        <v>44809</v>
      </c>
      <c r="F1397" t="s">
        <v>19958</v>
      </c>
      <c r="G1397" t="s">
        <v>1907</v>
      </c>
      <c r="H1397" t="s">
        <v>19957</v>
      </c>
      <c r="J1397" s="40">
        <v>0</v>
      </c>
      <c r="K1397" s="40">
        <v>500000</v>
      </c>
    </row>
    <row r="1398" spans="1:11" x14ac:dyDescent="0.35">
      <c r="A1398">
        <v>11002</v>
      </c>
      <c r="B1398" t="s">
        <v>20</v>
      </c>
      <c r="C1398" s="70">
        <v>2313209.2599999998</v>
      </c>
      <c r="D1398" s="70">
        <v>743797.19</v>
      </c>
      <c r="E1398" s="71">
        <v>44809</v>
      </c>
      <c r="F1398" t="s">
        <v>19956</v>
      </c>
      <c r="G1398" t="s">
        <v>1907</v>
      </c>
      <c r="H1398" t="s">
        <v>19955</v>
      </c>
      <c r="J1398" s="40">
        <v>0</v>
      </c>
      <c r="K1398" s="40">
        <v>500000</v>
      </c>
    </row>
    <row r="1399" spans="1:11" x14ac:dyDescent="0.35">
      <c r="A1399">
        <v>11002</v>
      </c>
      <c r="B1399" t="s">
        <v>20</v>
      </c>
      <c r="C1399" s="70">
        <v>2313209.2599999998</v>
      </c>
      <c r="D1399" s="70">
        <v>743797.19</v>
      </c>
      <c r="E1399" s="71">
        <v>44809</v>
      </c>
      <c r="F1399" t="s">
        <v>19380</v>
      </c>
      <c r="G1399" t="s">
        <v>1907</v>
      </c>
      <c r="H1399" t="s">
        <v>1932</v>
      </c>
      <c r="J1399" s="40">
        <v>0</v>
      </c>
      <c r="K1399" s="40">
        <v>17.23</v>
      </c>
    </row>
    <row r="1400" spans="1:11" x14ac:dyDescent="0.35">
      <c r="A1400">
        <v>11002</v>
      </c>
      <c r="B1400" t="s">
        <v>20</v>
      </c>
      <c r="C1400" s="70">
        <v>2313209.2599999998</v>
      </c>
      <c r="D1400" s="70">
        <v>743797.19</v>
      </c>
      <c r="E1400" s="71">
        <v>44809</v>
      </c>
      <c r="F1400" t="s">
        <v>19885</v>
      </c>
      <c r="G1400" t="s">
        <v>1912</v>
      </c>
      <c r="H1400" t="s">
        <v>19884</v>
      </c>
      <c r="I1400" t="s">
        <v>19884</v>
      </c>
      <c r="J1400" s="40">
        <v>0</v>
      </c>
      <c r="K1400" s="40">
        <v>204060</v>
      </c>
    </row>
    <row r="1401" spans="1:11" x14ac:dyDescent="0.35">
      <c r="A1401">
        <v>11002</v>
      </c>
      <c r="B1401" t="s">
        <v>20</v>
      </c>
      <c r="C1401" s="70">
        <v>2313209.2599999998</v>
      </c>
      <c r="D1401" s="70">
        <v>743797.19</v>
      </c>
      <c r="E1401" s="71">
        <v>44811</v>
      </c>
      <c r="F1401" t="s">
        <v>17735</v>
      </c>
      <c r="G1401" t="s">
        <v>15843</v>
      </c>
      <c r="H1401" t="s">
        <v>17734</v>
      </c>
      <c r="I1401" t="s">
        <v>17733</v>
      </c>
      <c r="J1401" s="40">
        <v>0</v>
      </c>
      <c r="K1401" s="40">
        <v>24944.400000000001</v>
      </c>
    </row>
    <row r="1402" spans="1:11" x14ac:dyDescent="0.35">
      <c r="A1402">
        <v>11002</v>
      </c>
      <c r="B1402" t="s">
        <v>20</v>
      </c>
      <c r="C1402" s="70">
        <v>2313209.2599999998</v>
      </c>
      <c r="D1402" s="70">
        <v>743797.19</v>
      </c>
      <c r="E1402" s="71">
        <v>44811</v>
      </c>
      <c r="F1402" t="s">
        <v>19379</v>
      </c>
      <c r="G1402" t="s">
        <v>1907</v>
      </c>
      <c r="H1402" t="s">
        <v>1932</v>
      </c>
      <c r="J1402" s="40">
        <v>0</v>
      </c>
      <c r="K1402" s="40">
        <v>1500</v>
      </c>
    </row>
    <row r="1403" spans="1:11" x14ac:dyDescent="0.35">
      <c r="A1403">
        <v>11002</v>
      </c>
      <c r="B1403" t="s">
        <v>20</v>
      </c>
      <c r="C1403" s="70">
        <v>2313209.2599999998</v>
      </c>
      <c r="D1403" s="70">
        <v>743797.19</v>
      </c>
      <c r="E1403" s="71">
        <v>44812</v>
      </c>
      <c r="F1403" t="s">
        <v>19954</v>
      </c>
      <c r="G1403" t="s">
        <v>1907</v>
      </c>
      <c r="H1403" t="s">
        <v>19953</v>
      </c>
      <c r="J1403" s="40">
        <v>0</v>
      </c>
      <c r="K1403" s="40">
        <v>500000</v>
      </c>
    </row>
    <row r="1404" spans="1:11" x14ac:dyDescent="0.35">
      <c r="A1404">
        <v>11002</v>
      </c>
      <c r="B1404" t="s">
        <v>20</v>
      </c>
      <c r="C1404" s="70">
        <v>2313209.2599999998</v>
      </c>
      <c r="D1404" s="70">
        <v>743797.19</v>
      </c>
      <c r="E1404" s="71">
        <v>44812</v>
      </c>
      <c r="F1404" t="s">
        <v>19293</v>
      </c>
      <c r="G1404" t="s">
        <v>1907</v>
      </c>
      <c r="H1404" t="s">
        <v>19198</v>
      </c>
      <c r="J1404" s="40">
        <v>0</v>
      </c>
      <c r="K1404" s="40">
        <v>500</v>
      </c>
    </row>
    <row r="1405" spans="1:11" x14ac:dyDescent="0.35">
      <c r="A1405">
        <v>11002</v>
      </c>
      <c r="B1405" t="s">
        <v>20</v>
      </c>
      <c r="C1405" s="70">
        <v>2313209.2599999998</v>
      </c>
      <c r="D1405" s="70">
        <v>743797.19</v>
      </c>
      <c r="E1405" s="71">
        <v>44812</v>
      </c>
      <c r="F1405" t="s">
        <v>19378</v>
      </c>
      <c r="G1405" t="s">
        <v>1907</v>
      </c>
      <c r="H1405" t="s">
        <v>1932</v>
      </c>
      <c r="J1405" s="40">
        <v>0</v>
      </c>
      <c r="K1405" s="40">
        <v>39.35</v>
      </c>
    </row>
    <row r="1406" spans="1:11" x14ac:dyDescent="0.35">
      <c r="A1406">
        <v>11002</v>
      </c>
      <c r="B1406" t="s">
        <v>20</v>
      </c>
      <c r="C1406" s="70">
        <v>2313209.2599999998</v>
      </c>
      <c r="D1406" s="70">
        <v>743797.19</v>
      </c>
      <c r="E1406" s="71">
        <v>44813</v>
      </c>
      <c r="F1406" t="s">
        <v>16838</v>
      </c>
      <c r="G1406" t="s">
        <v>1907</v>
      </c>
      <c r="H1406" t="s">
        <v>16837</v>
      </c>
      <c r="J1406" s="40">
        <v>2425</v>
      </c>
      <c r="K1406" s="40">
        <v>0</v>
      </c>
    </row>
    <row r="1407" spans="1:11" x14ac:dyDescent="0.35">
      <c r="A1407">
        <v>11002</v>
      </c>
      <c r="B1407" t="s">
        <v>20</v>
      </c>
      <c r="C1407" s="70">
        <v>2313209.2599999998</v>
      </c>
      <c r="D1407" s="70">
        <v>743797.19</v>
      </c>
      <c r="E1407" s="71">
        <v>44813</v>
      </c>
      <c r="F1407" t="s">
        <v>19292</v>
      </c>
      <c r="G1407" t="s">
        <v>1907</v>
      </c>
      <c r="H1407" t="s">
        <v>19198</v>
      </c>
      <c r="J1407" s="40">
        <v>0</v>
      </c>
      <c r="K1407" s="40">
        <v>1000</v>
      </c>
    </row>
    <row r="1408" spans="1:11" x14ac:dyDescent="0.35">
      <c r="A1408">
        <v>11002</v>
      </c>
      <c r="B1408" t="s">
        <v>20</v>
      </c>
      <c r="C1408" s="70">
        <v>2313209.2599999998</v>
      </c>
      <c r="D1408" s="70">
        <v>743797.19</v>
      </c>
      <c r="E1408" s="71">
        <v>44815</v>
      </c>
      <c r="F1408" t="s">
        <v>19291</v>
      </c>
      <c r="G1408" t="s">
        <v>1907</v>
      </c>
      <c r="H1408" t="s">
        <v>19198</v>
      </c>
      <c r="J1408" s="40">
        <v>0</v>
      </c>
      <c r="K1408" s="40">
        <v>1000</v>
      </c>
    </row>
    <row r="1409" spans="1:11" x14ac:dyDescent="0.35">
      <c r="A1409">
        <v>11002</v>
      </c>
      <c r="B1409" t="s">
        <v>20</v>
      </c>
      <c r="C1409" s="70">
        <v>2313209.2599999998</v>
      </c>
      <c r="D1409" s="70">
        <v>743797.19</v>
      </c>
      <c r="E1409" s="71">
        <v>44816</v>
      </c>
      <c r="F1409" t="s">
        <v>19290</v>
      </c>
      <c r="G1409" t="s">
        <v>1907</v>
      </c>
      <c r="H1409" t="s">
        <v>19198</v>
      </c>
      <c r="J1409" s="40">
        <v>0</v>
      </c>
      <c r="K1409" s="40">
        <v>2386.25</v>
      </c>
    </row>
    <row r="1410" spans="1:11" x14ac:dyDescent="0.35">
      <c r="A1410">
        <v>11002</v>
      </c>
      <c r="B1410" t="s">
        <v>20</v>
      </c>
      <c r="C1410" s="70">
        <v>2313209.2599999998</v>
      </c>
      <c r="D1410" s="70">
        <v>743797.19</v>
      </c>
      <c r="E1410" s="71">
        <v>44818</v>
      </c>
      <c r="F1410" t="s">
        <v>19128</v>
      </c>
      <c r="G1410" t="s">
        <v>7116</v>
      </c>
      <c r="H1410" t="s">
        <v>7367</v>
      </c>
      <c r="J1410" s="40">
        <v>19355</v>
      </c>
      <c r="K1410" s="40">
        <v>0</v>
      </c>
    </row>
    <row r="1411" spans="1:11" x14ac:dyDescent="0.35">
      <c r="A1411">
        <v>11002</v>
      </c>
      <c r="B1411" t="s">
        <v>20</v>
      </c>
      <c r="C1411" s="70">
        <v>2313209.2599999998</v>
      </c>
      <c r="D1411" s="70">
        <v>743797.19</v>
      </c>
      <c r="E1411" s="71">
        <v>44818</v>
      </c>
      <c r="F1411" t="s">
        <v>19289</v>
      </c>
      <c r="G1411" t="s">
        <v>1907</v>
      </c>
      <c r="H1411" t="s">
        <v>19198</v>
      </c>
      <c r="J1411" s="40">
        <v>0</v>
      </c>
      <c r="K1411" s="40">
        <v>1000</v>
      </c>
    </row>
    <row r="1412" spans="1:11" x14ac:dyDescent="0.35">
      <c r="A1412">
        <v>11002</v>
      </c>
      <c r="B1412" t="s">
        <v>20</v>
      </c>
      <c r="C1412" s="70">
        <v>2313209.2599999998</v>
      </c>
      <c r="D1412" s="70">
        <v>743797.19</v>
      </c>
      <c r="E1412" s="71">
        <v>44818</v>
      </c>
      <c r="F1412" t="s">
        <v>19377</v>
      </c>
      <c r="G1412" t="s">
        <v>1907</v>
      </c>
      <c r="H1412" t="s">
        <v>1932</v>
      </c>
      <c r="J1412" s="40">
        <v>0</v>
      </c>
      <c r="K1412" s="40">
        <v>37.9</v>
      </c>
    </row>
    <row r="1413" spans="1:11" x14ac:dyDescent="0.35">
      <c r="A1413">
        <v>11002</v>
      </c>
      <c r="B1413" t="s">
        <v>20</v>
      </c>
      <c r="C1413" s="70">
        <v>2313209.2599999998</v>
      </c>
      <c r="D1413" s="70">
        <v>743797.19</v>
      </c>
      <c r="E1413" s="71">
        <v>44819</v>
      </c>
      <c r="F1413" t="s">
        <v>19288</v>
      </c>
      <c r="G1413" t="s">
        <v>1907</v>
      </c>
      <c r="H1413" t="s">
        <v>19198</v>
      </c>
      <c r="J1413" s="40">
        <v>0</v>
      </c>
      <c r="K1413" s="40">
        <v>500</v>
      </c>
    </row>
    <row r="1414" spans="1:11" x14ac:dyDescent="0.35">
      <c r="A1414">
        <v>11002</v>
      </c>
      <c r="B1414" t="s">
        <v>20</v>
      </c>
      <c r="C1414" s="70">
        <v>2313209.2599999998</v>
      </c>
      <c r="D1414" s="70">
        <v>743797.19</v>
      </c>
      <c r="E1414" s="71">
        <v>44819</v>
      </c>
      <c r="F1414" t="s">
        <v>19376</v>
      </c>
      <c r="G1414" t="s">
        <v>1907</v>
      </c>
      <c r="H1414" t="s">
        <v>1932</v>
      </c>
      <c r="J1414" s="40">
        <v>0</v>
      </c>
      <c r="K1414" s="40">
        <v>12</v>
      </c>
    </row>
    <row r="1415" spans="1:11" x14ac:dyDescent="0.35">
      <c r="A1415">
        <v>11002</v>
      </c>
      <c r="B1415" t="s">
        <v>20</v>
      </c>
      <c r="C1415" s="70">
        <v>2313209.2599999998</v>
      </c>
      <c r="D1415" s="70">
        <v>743797.19</v>
      </c>
      <c r="E1415" s="71">
        <v>44820</v>
      </c>
      <c r="F1415" t="s">
        <v>17037</v>
      </c>
      <c r="G1415" t="s">
        <v>15843</v>
      </c>
      <c r="H1415" t="s">
        <v>17036</v>
      </c>
      <c r="I1415" t="s">
        <v>17035</v>
      </c>
      <c r="J1415" s="40">
        <v>0</v>
      </c>
      <c r="K1415" s="40">
        <v>9217.16</v>
      </c>
    </row>
    <row r="1416" spans="1:11" x14ac:dyDescent="0.35">
      <c r="A1416">
        <v>11002</v>
      </c>
      <c r="B1416" t="s">
        <v>20</v>
      </c>
      <c r="C1416" s="70">
        <v>2313209.2599999998</v>
      </c>
      <c r="D1416" s="70">
        <v>743797.19</v>
      </c>
      <c r="E1416" s="71">
        <v>44820</v>
      </c>
      <c r="F1416" t="s">
        <v>16802</v>
      </c>
      <c r="G1416" t="s">
        <v>15843</v>
      </c>
      <c r="H1416" t="s">
        <v>16801</v>
      </c>
      <c r="J1416" s="40">
        <v>0</v>
      </c>
      <c r="K1416" s="40">
        <v>2747.86</v>
      </c>
    </row>
    <row r="1417" spans="1:11" x14ac:dyDescent="0.35">
      <c r="A1417">
        <v>11002</v>
      </c>
      <c r="B1417" t="s">
        <v>20</v>
      </c>
      <c r="C1417" s="70">
        <v>2313209.2599999998</v>
      </c>
      <c r="D1417" s="70">
        <v>743797.19</v>
      </c>
      <c r="E1417" s="71">
        <v>44820</v>
      </c>
      <c r="F1417" t="s">
        <v>16614</v>
      </c>
      <c r="G1417" t="s">
        <v>15843</v>
      </c>
      <c r="H1417" t="s">
        <v>16613</v>
      </c>
      <c r="I1417" t="s">
        <v>16612</v>
      </c>
      <c r="J1417" s="40">
        <v>0</v>
      </c>
      <c r="K1417" s="40">
        <v>5100</v>
      </c>
    </row>
    <row r="1418" spans="1:11" x14ac:dyDescent="0.35">
      <c r="A1418">
        <v>11002</v>
      </c>
      <c r="B1418" t="s">
        <v>20</v>
      </c>
      <c r="C1418" s="70">
        <v>2313209.2599999998</v>
      </c>
      <c r="D1418" s="70">
        <v>743797.19</v>
      </c>
      <c r="E1418" s="71">
        <v>44820</v>
      </c>
      <c r="F1418" t="s">
        <v>17495</v>
      </c>
      <c r="G1418" t="s">
        <v>15843</v>
      </c>
      <c r="H1418" t="s">
        <v>17494</v>
      </c>
      <c r="I1418" t="s">
        <v>17493</v>
      </c>
      <c r="J1418" s="40">
        <v>0</v>
      </c>
      <c r="K1418" s="40">
        <v>5407.1</v>
      </c>
    </row>
    <row r="1419" spans="1:11" x14ac:dyDescent="0.35">
      <c r="A1419">
        <v>11002</v>
      </c>
      <c r="B1419" t="s">
        <v>20</v>
      </c>
      <c r="C1419" s="70">
        <v>2313209.2599999998</v>
      </c>
      <c r="D1419" s="70">
        <v>743797.19</v>
      </c>
      <c r="E1419" s="71">
        <v>44820</v>
      </c>
      <c r="F1419" t="s">
        <v>17132</v>
      </c>
      <c r="G1419" t="s">
        <v>15843</v>
      </c>
      <c r="H1419" t="s">
        <v>17131</v>
      </c>
      <c r="I1419" t="s">
        <v>17130</v>
      </c>
      <c r="J1419" s="40">
        <v>0</v>
      </c>
      <c r="K1419" s="40">
        <v>2403.33</v>
      </c>
    </row>
    <row r="1420" spans="1:11" x14ac:dyDescent="0.35">
      <c r="A1420">
        <v>11002</v>
      </c>
      <c r="B1420" t="s">
        <v>20</v>
      </c>
      <c r="C1420" s="70">
        <v>2313209.2599999998</v>
      </c>
      <c r="D1420" s="70">
        <v>743797.19</v>
      </c>
      <c r="E1420" s="71">
        <v>44820</v>
      </c>
      <c r="F1420" t="s">
        <v>19287</v>
      </c>
      <c r="G1420" t="s">
        <v>1907</v>
      </c>
      <c r="H1420" t="s">
        <v>19198</v>
      </c>
      <c r="J1420" s="40">
        <v>0</v>
      </c>
      <c r="K1420" s="40">
        <v>1408.44</v>
      </c>
    </row>
    <row r="1421" spans="1:11" x14ac:dyDescent="0.35">
      <c r="A1421">
        <v>11002</v>
      </c>
      <c r="B1421" t="s">
        <v>20</v>
      </c>
      <c r="C1421" s="70">
        <v>2313209.2599999998</v>
      </c>
      <c r="D1421" s="70">
        <v>743797.19</v>
      </c>
      <c r="E1421" s="71">
        <v>44820</v>
      </c>
      <c r="F1421" t="s">
        <v>19375</v>
      </c>
      <c r="G1421" t="s">
        <v>1907</v>
      </c>
      <c r="H1421" t="s">
        <v>1932</v>
      </c>
      <c r="J1421" s="40">
        <v>0</v>
      </c>
      <c r="K1421" s="40">
        <v>86.7</v>
      </c>
    </row>
    <row r="1422" spans="1:11" x14ac:dyDescent="0.35">
      <c r="A1422">
        <v>11002</v>
      </c>
      <c r="B1422" t="s">
        <v>20</v>
      </c>
      <c r="C1422" s="70">
        <v>2313209.2599999998</v>
      </c>
      <c r="D1422" s="70">
        <v>743797.19</v>
      </c>
      <c r="E1422" s="71">
        <v>44820</v>
      </c>
      <c r="F1422" t="s">
        <v>19225</v>
      </c>
      <c r="G1422" t="s">
        <v>1907</v>
      </c>
      <c r="H1422" t="s">
        <v>19206</v>
      </c>
      <c r="J1422" s="40">
        <v>0</v>
      </c>
      <c r="K1422" s="40">
        <v>702</v>
      </c>
    </row>
    <row r="1423" spans="1:11" x14ac:dyDescent="0.35">
      <c r="A1423">
        <v>11002</v>
      </c>
      <c r="B1423" t="s">
        <v>20</v>
      </c>
      <c r="C1423" s="70">
        <v>2313209.2599999998</v>
      </c>
      <c r="D1423" s="70">
        <v>743797.19</v>
      </c>
      <c r="E1423" s="71">
        <v>44822</v>
      </c>
      <c r="F1423" t="s">
        <v>19163</v>
      </c>
      <c r="G1423" t="s">
        <v>7116</v>
      </c>
      <c r="H1423" t="s">
        <v>19162</v>
      </c>
      <c r="J1423" s="40">
        <v>53781.3</v>
      </c>
      <c r="K1423" s="40">
        <v>0</v>
      </c>
    </row>
    <row r="1424" spans="1:11" x14ac:dyDescent="0.35">
      <c r="A1424">
        <v>11002</v>
      </c>
      <c r="B1424" t="s">
        <v>20</v>
      </c>
      <c r="C1424" s="70">
        <v>2313209.2599999998</v>
      </c>
      <c r="D1424" s="70">
        <v>743797.19</v>
      </c>
      <c r="E1424" s="71">
        <v>44822</v>
      </c>
      <c r="F1424" t="s">
        <v>19286</v>
      </c>
      <c r="G1424" t="s">
        <v>1907</v>
      </c>
      <c r="H1424" t="s">
        <v>19198</v>
      </c>
      <c r="J1424" s="40">
        <v>0</v>
      </c>
      <c r="K1424" s="40">
        <v>1000</v>
      </c>
    </row>
    <row r="1425" spans="1:11" x14ac:dyDescent="0.35">
      <c r="A1425">
        <v>11002</v>
      </c>
      <c r="B1425" t="s">
        <v>20</v>
      </c>
      <c r="C1425" s="70">
        <v>2313209.2599999998</v>
      </c>
      <c r="D1425" s="70">
        <v>743797.19</v>
      </c>
      <c r="E1425" s="71">
        <v>44823</v>
      </c>
      <c r="F1425" t="s">
        <v>16836</v>
      </c>
      <c r="G1425" t="s">
        <v>15843</v>
      </c>
      <c r="H1425" t="s">
        <v>16835</v>
      </c>
      <c r="I1425" t="s">
        <v>16834</v>
      </c>
      <c r="J1425" s="40">
        <v>0</v>
      </c>
      <c r="K1425" s="40">
        <v>2535</v>
      </c>
    </row>
    <row r="1426" spans="1:11" x14ac:dyDescent="0.35">
      <c r="A1426">
        <v>11002</v>
      </c>
      <c r="B1426" t="s">
        <v>20</v>
      </c>
      <c r="C1426" s="70">
        <v>2313209.2599999998</v>
      </c>
      <c r="D1426" s="70">
        <v>743797.19</v>
      </c>
      <c r="E1426" s="71">
        <v>44823</v>
      </c>
      <c r="F1426" t="s">
        <v>17064</v>
      </c>
      <c r="G1426" t="s">
        <v>15843</v>
      </c>
      <c r="H1426" t="s">
        <v>17063</v>
      </c>
      <c r="I1426" t="s">
        <v>17062</v>
      </c>
      <c r="J1426" s="40">
        <v>0</v>
      </c>
      <c r="K1426" s="40">
        <v>15000</v>
      </c>
    </row>
    <row r="1427" spans="1:11" x14ac:dyDescent="0.35">
      <c r="A1427">
        <v>11002</v>
      </c>
      <c r="B1427" t="s">
        <v>20</v>
      </c>
      <c r="C1427" s="70">
        <v>2313209.2599999998</v>
      </c>
      <c r="D1427" s="70">
        <v>743797.19</v>
      </c>
      <c r="E1427" s="71">
        <v>44823</v>
      </c>
      <c r="F1427" t="s">
        <v>16892</v>
      </c>
      <c r="G1427" t="s">
        <v>15843</v>
      </c>
      <c r="H1427" t="s">
        <v>16891</v>
      </c>
      <c r="I1427" t="s">
        <v>16890</v>
      </c>
      <c r="J1427" s="40">
        <v>0</v>
      </c>
      <c r="K1427" s="40">
        <v>6562.5</v>
      </c>
    </row>
    <row r="1428" spans="1:11" x14ac:dyDescent="0.35">
      <c r="A1428">
        <v>11002</v>
      </c>
      <c r="B1428" t="s">
        <v>20</v>
      </c>
      <c r="C1428" s="70">
        <v>2313209.2599999998</v>
      </c>
      <c r="D1428" s="70">
        <v>743797.19</v>
      </c>
      <c r="E1428" s="71">
        <v>44823</v>
      </c>
      <c r="F1428" t="s">
        <v>17641</v>
      </c>
      <c r="G1428" t="s">
        <v>15843</v>
      </c>
      <c r="H1428" t="s">
        <v>17640</v>
      </c>
      <c r="I1428" t="s">
        <v>17639</v>
      </c>
      <c r="J1428" s="40">
        <v>0</v>
      </c>
      <c r="K1428" s="40">
        <v>326</v>
      </c>
    </row>
    <row r="1429" spans="1:11" x14ac:dyDescent="0.35">
      <c r="A1429">
        <v>11002</v>
      </c>
      <c r="B1429" t="s">
        <v>20</v>
      </c>
      <c r="C1429" s="70">
        <v>2313209.2599999998</v>
      </c>
      <c r="D1429" s="70">
        <v>743797.19</v>
      </c>
      <c r="E1429" s="71">
        <v>44823</v>
      </c>
      <c r="F1429" t="s">
        <v>19285</v>
      </c>
      <c r="G1429" t="s">
        <v>1907</v>
      </c>
      <c r="H1429" t="s">
        <v>19198</v>
      </c>
      <c r="J1429" s="40">
        <v>0</v>
      </c>
      <c r="K1429" s="40">
        <v>500</v>
      </c>
    </row>
    <row r="1430" spans="1:11" x14ac:dyDescent="0.35">
      <c r="A1430">
        <v>11002</v>
      </c>
      <c r="B1430" t="s">
        <v>20</v>
      </c>
      <c r="C1430" s="70">
        <v>2313209.2599999998</v>
      </c>
      <c r="D1430" s="70">
        <v>743797.19</v>
      </c>
      <c r="E1430" s="71">
        <v>44824</v>
      </c>
      <c r="F1430" t="s">
        <v>17309</v>
      </c>
      <c r="G1430" t="s">
        <v>15843</v>
      </c>
      <c r="H1430" t="s">
        <v>17308</v>
      </c>
      <c r="I1430" t="s">
        <v>17307</v>
      </c>
      <c r="J1430" s="40">
        <v>0</v>
      </c>
      <c r="K1430" s="40">
        <v>16181.55</v>
      </c>
    </row>
    <row r="1431" spans="1:11" x14ac:dyDescent="0.35">
      <c r="A1431">
        <v>11002</v>
      </c>
      <c r="B1431" t="s">
        <v>20</v>
      </c>
      <c r="C1431" s="70">
        <v>2313209.2599999998</v>
      </c>
      <c r="D1431" s="70">
        <v>743797.19</v>
      </c>
      <c r="E1431" s="71">
        <v>44825</v>
      </c>
      <c r="F1431" t="s">
        <v>17732</v>
      </c>
      <c r="G1431" t="s">
        <v>15843</v>
      </c>
      <c r="H1431" t="s">
        <v>17731</v>
      </c>
      <c r="I1431" t="s">
        <v>17730</v>
      </c>
      <c r="J1431" s="40">
        <v>0</v>
      </c>
      <c r="K1431" s="40">
        <v>4777.1099999999997</v>
      </c>
    </row>
    <row r="1432" spans="1:11" x14ac:dyDescent="0.35">
      <c r="A1432">
        <v>11002</v>
      </c>
      <c r="B1432" t="s">
        <v>20</v>
      </c>
      <c r="C1432" s="70">
        <v>2313209.2599999998</v>
      </c>
      <c r="D1432" s="70">
        <v>743797.19</v>
      </c>
      <c r="E1432" s="71">
        <v>44825</v>
      </c>
      <c r="F1432" t="s">
        <v>17613</v>
      </c>
      <c r="G1432" t="s">
        <v>15843</v>
      </c>
      <c r="H1432" t="s">
        <v>17612</v>
      </c>
      <c r="I1432" t="s">
        <v>17611</v>
      </c>
      <c r="J1432" s="40">
        <v>0</v>
      </c>
      <c r="K1432" s="40">
        <v>16313.29</v>
      </c>
    </row>
    <row r="1433" spans="1:11" x14ac:dyDescent="0.35">
      <c r="A1433">
        <v>11002</v>
      </c>
      <c r="B1433" t="s">
        <v>20</v>
      </c>
      <c r="C1433" s="70">
        <v>2313209.2599999998</v>
      </c>
      <c r="D1433" s="70">
        <v>743797.19</v>
      </c>
      <c r="E1433" s="71">
        <v>44825</v>
      </c>
      <c r="F1433" t="s">
        <v>19284</v>
      </c>
      <c r="G1433" t="s">
        <v>1907</v>
      </c>
      <c r="H1433" t="s">
        <v>19198</v>
      </c>
      <c r="J1433" s="40">
        <v>0</v>
      </c>
      <c r="K1433" s="40">
        <v>500</v>
      </c>
    </row>
    <row r="1434" spans="1:11" x14ac:dyDescent="0.35">
      <c r="A1434">
        <v>11002</v>
      </c>
      <c r="B1434" t="s">
        <v>20</v>
      </c>
      <c r="C1434" s="70">
        <v>2313209.2599999998</v>
      </c>
      <c r="D1434" s="70">
        <v>743797.19</v>
      </c>
      <c r="E1434" s="71">
        <v>44826</v>
      </c>
      <c r="F1434" t="s">
        <v>18658</v>
      </c>
      <c r="G1434" t="s">
        <v>15843</v>
      </c>
      <c r="H1434" t="s">
        <v>18657</v>
      </c>
      <c r="I1434" t="s">
        <v>18656</v>
      </c>
      <c r="J1434" s="40">
        <v>0</v>
      </c>
      <c r="K1434" s="40">
        <v>56377.31</v>
      </c>
    </row>
    <row r="1435" spans="1:11" x14ac:dyDescent="0.35">
      <c r="A1435">
        <v>11002</v>
      </c>
      <c r="B1435" t="s">
        <v>20</v>
      </c>
      <c r="C1435" s="70">
        <v>2313209.2599999998</v>
      </c>
      <c r="D1435" s="70">
        <v>743797.19</v>
      </c>
      <c r="E1435" s="71">
        <v>44826</v>
      </c>
      <c r="F1435" t="s">
        <v>18630</v>
      </c>
      <c r="G1435" t="s">
        <v>15843</v>
      </c>
      <c r="H1435" t="s">
        <v>18629</v>
      </c>
      <c r="I1435" t="s">
        <v>18628</v>
      </c>
      <c r="J1435" s="40">
        <v>0</v>
      </c>
      <c r="K1435" s="40">
        <v>46339.9</v>
      </c>
    </row>
    <row r="1436" spans="1:11" x14ac:dyDescent="0.35">
      <c r="A1436">
        <v>11002</v>
      </c>
      <c r="B1436" t="s">
        <v>20</v>
      </c>
      <c r="C1436" s="70">
        <v>2313209.2599999998</v>
      </c>
      <c r="D1436" s="70">
        <v>743797.19</v>
      </c>
      <c r="E1436" s="71">
        <v>44826</v>
      </c>
      <c r="F1436" t="s">
        <v>19374</v>
      </c>
      <c r="G1436" t="s">
        <v>1907</v>
      </c>
      <c r="H1436" t="s">
        <v>1932</v>
      </c>
      <c r="J1436" s="40">
        <v>0</v>
      </c>
      <c r="K1436" s="40">
        <v>1000</v>
      </c>
    </row>
    <row r="1437" spans="1:11" x14ac:dyDescent="0.35">
      <c r="A1437">
        <v>11002</v>
      </c>
      <c r="B1437" t="s">
        <v>20</v>
      </c>
      <c r="C1437" s="70">
        <v>2313209.2599999998</v>
      </c>
      <c r="D1437" s="70">
        <v>743797.19</v>
      </c>
      <c r="E1437" s="71">
        <v>44827</v>
      </c>
      <c r="F1437" t="s">
        <v>19373</v>
      </c>
      <c r="G1437" t="s">
        <v>1907</v>
      </c>
      <c r="H1437" t="s">
        <v>1932</v>
      </c>
      <c r="J1437" s="40">
        <v>0</v>
      </c>
      <c r="K1437" s="40">
        <v>500</v>
      </c>
    </row>
    <row r="1438" spans="1:11" x14ac:dyDescent="0.35">
      <c r="A1438">
        <v>11002</v>
      </c>
      <c r="B1438" t="s">
        <v>20</v>
      </c>
      <c r="C1438" s="70">
        <v>2313209.2599999998</v>
      </c>
      <c r="D1438" s="70">
        <v>743797.19</v>
      </c>
      <c r="E1438" s="71">
        <v>44829</v>
      </c>
      <c r="F1438" t="s">
        <v>19372</v>
      </c>
      <c r="G1438" t="s">
        <v>1907</v>
      </c>
      <c r="H1438" t="s">
        <v>1932</v>
      </c>
      <c r="J1438" s="40">
        <v>0</v>
      </c>
      <c r="K1438" s="40">
        <v>1000</v>
      </c>
    </row>
    <row r="1439" spans="1:11" x14ac:dyDescent="0.35">
      <c r="A1439">
        <v>11002</v>
      </c>
      <c r="B1439" t="s">
        <v>20</v>
      </c>
      <c r="C1439" s="70">
        <v>2313209.2599999998</v>
      </c>
      <c r="D1439" s="70">
        <v>743797.19</v>
      </c>
      <c r="E1439" s="71">
        <v>44832</v>
      </c>
      <c r="F1439" t="s">
        <v>19952</v>
      </c>
      <c r="G1439" t="s">
        <v>1907</v>
      </c>
      <c r="H1439" t="s">
        <v>19951</v>
      </c>
      <c r="J1439" s="40">
        <v>0</v>
      </c>
      <c r="K1439" s="40">
        <v>1000000</v>
      </c>
    </row>
    <row r="1440" spans="1:11" x14ac:dyDescent="0.35">
      <c r="A1440">
        <v>11002</v>
      </c>
      <c r="B1440" t="s">
        <v>20</v>
      </c>
      <c r="C1440" s="70">
        <v>2313209.2599999998</v>
      </c>
      <c r="D1440" s="70">
        <v>743797.19</v>
      </c>
      <c r="E1440" s="71">
        <v>44832</v>
      </c>
      <c r="F1440" t="s">
        <v>18540</v>
      </c>
      <c r="G1440" t="s">
        <v>15843</v>
      </c>
      <c r="H1440" t="s">
        <v>18539</v>
      </c>
      <c r="I1440" t="s">
        <v>18538</v>
      </c>
      <c r="J1440" s="40">
        <v>0</v>
      </c>
      <c r="K1440" s="40">
        <v>562.14</v>
      </c>
    </row>
    <row r="1441" spans="1:11" x14ac:dyDescent="0.35">
      <c r="A1441">
        <v>11002</v>
      </c>
      <c r="B1441" t="s">
        <v>20</v>
      </c>
      <c r="C1441" s="70">
        <v>2313209.2599999998</v>
      </c>
      <c r="D1441" s="70">
        <v>743797.19</v>
      </c>
      <c r="E1441" s="71">
        <v>44832</v>
      </c>
      <c r="F1441" t="s">
        <v>18937</v>
      </c>
      <c r="G1441" t="s">
        <v>15843</v>
      </c>
      <c r="H1441" t="s">
        <v>18936</v>
      </c>
      <c r="I1441" t="s">
        <v>18935</v>
      </c>
      <c r="J1441" s="40">
        <v>0</v>
      </c>
      <c r="K1441" s="40">
        <v>5406.57</v>
      </c>
    </row>
    <row r="1442" spans="1:11" x14ac:dyDescent="0.35">
      <c r="A1442">
        <v>11002</v>
      </c>
      <c r="B1442" t="s">
        <v>20</v>
      </c>
      <c r="C1442" s="70">
        <v>2313209.2599999998</v>
      </c>
      <c r="D1442" s="70">
        <v>743797.19</v>
      </c>
      <c r="E1442" s="71">
        <v>44832</v>
      </c>
      <c r="F1442" t="s">
        <v>19371</v>
      </c>
      <c r="G1442" t="s">
        <v>1907</v>
      </c>
      <c r="H1442" t="s">
        <v>1932</v>
      </c>
      <c r="J1442" s="40">
        <v>0</v>
      </c>
      <c r="K1442" s="40">
        <v>2958</v>
      </c>
    </row>
    <row r="1443" spans="1:11" x14ac:dyDescent="0.35">
      <c r="A1443">
        <v>11002</v>
      </c>
      <c r="B1443" t="s">
        <v>20</v>
      </c>
      <c r="C1443" s="70">
        <v>2313209.2599999998</v>
      </c>
      <c r="D1443" s="70">
        <v>743797.19</v>
      </c>
      <c r="E1443" s="71">
        <v>44833</v>
      </c>
      <c r="F1443" t="s">
        <v>19370</v>
      </c>
      <c r="G1443" t="s">
        <v>1907</v>
      </c>
      <c r="H1443" t="s">
        <v>1932</v>
      </c>
      <c r="J1443" s="40">
        <v>0</v>
      </c>
      <c r="K1443" s="40">
        <v>500</v>
      </c>
    </row>
    <row r="1444" spans="1:11" x14ac:dyDescent="0.35">
      <c r="A1444">
        <v>11002</v>
      </c>
      <c r="B1444" t="s">
        <v>20</v>
      </c>
      <c r="C1444" s="70">
        <v>2313209.2599999998</v>
      </c>
      <c r="D1444" s="70">
        <v>743797.19</v>
      </c>
      <c r="E1444" s="71">
        <v>44834</v>
      </c>
      <c r="F1444" t="s">
        <v>7058</v>
      </c>
      <c r="G1444" t="s">
        <v>1907</v>
      </c>
      <c r="H1444" t="s">
        <v>7057</v>
      </c>
      <c r="J1444" s="40">
        <v>0</v>
      </c>
      <c r="K1444" s="40">
        <v>293</v>
      </c>
    </row>
    <row r="1445" spans="1:11" x14ac:dyDescent="0.35">
      <c r="A1445">
        <v>11002</v>
      </c>
      <c r="B1445" t="s">
        <v>20</v>
      </c>
      <c r="C1445" s="70">
        <v>2313209.2599999998</v>
      </c>
      <c r="D1445" s="70">
        <v>743797.19</v>
      </c>
      <c r="E1445" s="71">
        <v>44834</v>
      </c>
      <c r="F1445" t="s">
        <v>19369</v>
      </c>
      <c r="G1445" t="s">
        <v>1907</v>
      </c>
      <c r="H1445" t="s">
        <v>1932</v>
      </c>
      <c r="J1445" s="40">
        <v>0</v>
      </c>
      <c r="K1445" s="40">
        <v>534.79999999999995</v>
      </c>
    </row>
    <row r="1446" spans="1:11" x14ac:dyDescent="0.35">
      <c r="A1446">
        <v>11002</v>
      </c>
      <c r="B1446" t="s">
        <v>20</v>
      </c>
      <c r="C1446" s="70">
        <v>2313209.2599999998</v>
      </c>
      <c r="D1446" s="70">
        <v>743797.19</v>
      </c>
      <c r="E1446" s="71">
        <v>44834</v>
      </c>
      <c r="F1446" t="s">
        <v>4958</v>
      </c>
      <c r="G1446" t="s">
        <v>2247</v>
      </c>
      <c r="H1446" t="s">
        <v>2262</v>
      </c>
      <c r="J1446" s="40">
        <v>0</v>
      </c>
      <c r="K1446" s="40">
        <v>0</v>
      </c>
    </row>
    <row r="1447" spans="1:11" x14ac:dyDescent="0.35">
      <c r="A1447">
        <v>11002</v>
      </c>
      <c r="B1447" t="s">
        <v>20</v>
      </c>
      <c r="C1447" s="70">
        <v>2313209.2599999998</v>
      </c>
      <c r="D1447" s="70">
        <v>743797.19</v>
      </c>
      <c r="E1447" s="71">
        <v>44836</v>
      </c>
      <c r="F1447" t="s">
        <v>19192</v>
      </c>
      <c r="G1447" t="s">
        <v>7116</v>
      </c>
      <c r="H1447" t="s">
        <v>7046</v>
      </c>
      <c r="J1447" s="40">
        <v>14299.4</v>
      </c>
      <c r="K1447" s="40">
        <v>0</v>
      </c>
    </row>
    <row r="1448" spans="1:11" x14ac:dyDescent="0.35">
      <c r="A1448">
        <v>11002</v>
      </c>
      <c r="B1448" t="s">
        <v>20</v>
      </c>
      <c r="C1448" s="70">
        <v>2313209.2599999998</v>
      </c>
      <c r="D1448" s="70">
        <v>743797.19</v>
      </c>
      <c r="E1448" s="71">
        <v>44836</v>
      </c>
      <c r="F1448" t="s">
        <v>19224</v>
      </c>
      <c r="G1448" t="s">
        <v>1907</v>
      </c>
      <c r="H1448" t="s">
        <v>2300</v>
      </c>
      <c r="J1448" s="40">
        <v>0</v>
      </c>
      <c r="K1448" s="40">
        <v>630</v>
      </c>
    </row>
    <row r="1449" spans="1:11" x14ac:dyDescent="0.35">
      <c r="A1449">
        <v>11002</v>
      </c>
      <c r="B1449" t="s">
        <v>20</v>
      </c>
      <c r="C1449" s="70">
        <v>2313209.2599999998</v>
      </c>
      <c r="D1449" s="70">
        <v>743797.19</v>
      </c>
      <c r="E1449" s="71">
        <v>44836</v>
      </c>
      <c r="F1449" t="s">
        <v>19368</v>
      </c>
      <c r="G1449" t="s">
        <v>1907</v>
      </c>
      <c r="H1449" t="s">
        <v>19345</v>
      </c>
      <c r="J1449" s="40">
        <v>0</v>
      </c>
      <c r="K1449" s="40">
        <v>1575.33</v>
      </c>
    </row>
    <row r="1450" spans="1:11" x14ac:dyDescent="0.35">
      <c r="A1450">
        <v>11002</v>
      </c>
      <c r="B1450" t="s">
        <v>20</v>
      </c>
      <c r="C1450" s="70">
        <v>2313209.2599999998</v>
      </c>
      <c r="D1450" s="70">
        <v>743797.19</v>
      </c>
      <c r="E1450" s="71">
        <v>44836</v>
      </c>
      <c r="F1450" t="s">
        <v>19525</v>
      </c>
      <c r="G1450" t="s">
        <v>1907</v>
      </c>
      <c r="H1450" t="s">
        <v>19523</v>
      </c>
      <c r="J1450" s="40">
        <v>0</v>
      </c>
      <c r="K1450" s="40">
        <v>542.11</v>
      </c>
    </row>
    <row r="1451" spans="1:11" x14ac:dyDescent="0.35">
      <c r="A1451">
        <v>11002</v>
      </c>
      <c r="B1451" t="s">
        <v>20</v>
      </c>
      <c r="C1451" s="70">
        <v>2313209.2599999998</v>
      </c>
      <c r="D1451" s="70">
        <v>743797.19</v>
      </c>
      <c r="E1451" s="71">
        <v>44836</v>
      </c>
      <c r="F1451" t="s">
        <v>19475</v>
      </c>
      <c r="G1451" t="s">
        <v>1907</v>
      </c>
      <c r="H1451" t="s">
        <v>19461</v>
      </c>
      <c r="J1451" s="40">
        <v>0</v>
      </c>
      <c r="K1451" s="40">
        <v>7936</v>
      </c>
    </row>
    <row r="1452" spans="1:11" x14ac:dyDescent="0.35">
      <c r="A1452">
        <v>11002</v>
      </c>
      <c r="B1452" t="s">
        <v>20</v>
      </c>
      <c r="C1452" s="70">
        <v>2313209.2599999998</v>
      </c>
      <c r="D1452" s="70">
        <v>743797.19</v>
      </c>
      <c r="E1452" s="71">
        <v>44836</v>
      </c>
      <c r="F1452" t="s">
        <v>19510</v>
      </c>
      <c r="G1452" t="s">
        <v>1907</v>
      </c>
      <c r="H1452" t="s">
        <v>19508</v>
      </c>
      <c r="J1452" s="40">
        <v>0</v>
      </c>
      <c r="K1452" s="40">
        <v>1462.11</v>
      </c>
    </row>
    <row r="1453" spans="1:11" x14ac:dyDescent="0.35">
      <c r="A1453">
        <v>11002</v>
      </c>
      <c r="B1453" t="s">
        <v>20</v>
      </c>
      <c r="C1453" s="70">
        <v>2313209.2599999998</v>
      </c>
      <c r="D1453" s="70">
        <v>743797.19</v>
      </c>
      <c r="E1453" s="71">
        <v>44837</v>
      </c>
      <c r="F1453" t="s">
        <v>17209</v>
      </c>
      <c r="G1453" t="s">
        <v>15843</v>
      </c>
      <c r="H1453" t="s">
        <v>17208</v>
      </c>
      <c r="I1453" t="s">
        <v>17207</v>
      </c>
      <c r="J1453" s="40">
        <v>0</v>
      </c>
      <c r="K1453" s="40">
        <v>37860</v>
      </c>
    </row>
    <row r="1454" spans="1:11" x14ac:dyDescent="0.35">
      <c r="A1454">
        <v>11002</v>
      </c>
      <c r="B1454" t="s">
        <v>20</v>
      </c>
      <c r="C1454" s="70">
        <v>2313209.2599999998</v>
      </c>
      <c r="D1454" s="70">
        <v>743797.19</v>
      </c>
      <c r="E1454" s="71">
        <v>44837</v>
      </c>
      <c r="F1454" t="s">
        <v>19367</v>
      </c>
      <c r="G1454" t="s">
        <v>1907</v>
      </c>
      <c r="H1454" t="s">
        <v>19345</v>
      </c>
      <c r="J1454" s="40">
        <v>0</v>
      </c>
      <c r="K1454" s="40">
        <v>375.71</v>
      </c>
    </row>
    <row r="1455" spans="1:11" x14ac:dyDescent="0.35">
      <c r="A1455">
        <v>11002</v>
      </c>
      <c r="B1455" t="s">
        <v>20</v>
      </c>
      <c r="C1455" s="70">
        <v>2313209.2599999998</v>
      </c>
      <c r="D1455" s="70">
        <v>743797.19</v>
      </c>
      <c r="E1455" s="71">
        <v>44840</v>
      </c>
      <c r="F1455" t="s">
        <v>19366</v>
      </c>
      <c r="G1455" t="s">
        <v>1907</v>
      </c>
      <c r="H1455" t="s">
        <v>19345</v>
      </c>
      <c r="J1455" s="40">
        <v>0</v>
      </c>
      <c r="K1455" s="40">
        <v>1017.23</v>
      </c>
    </row>
    <row r="1456" spans="1:11" x14ac:dyDescent="0.35">
      <c r="A1456">
        <v>11002</v>
      </c>
      <c r="B1456" t="s">
        <v>20</v>
      </c>
      <c r="C1456" s="70">
        <v>2313209.2599999998</v>
      </c>
      <c r="D1456" s="70">
        <v>743797.19</v>
      </c>
      <c r="E1456" s="71">
        <v>44840</v>
      </c>
      <c r="F1456" t="s">
        <v>19283</v>
      </c>
      <c r="G1456" t="s">
        <v>1907</v>
      </c>
      <c r="H1456" t="s">
        <v>19203</v>
      </c>
      <c r="J1456" s="40">
        <v>0</v>
      </c>
      <c r="K1456" s="40">
        <v>64.55</v>
      </c>
    </row>
    <row r="1457" spans="1:11" x14ac:dyDescent="0.35">
      <c r="A1457">
        <v>11002</v>
      </c>
      <c r="B1457" t="s">
        <v>20</v>
      </c>
      <c r="C1457" s="70">
        <v>2313209.2599999998</v>
      </c>
      <c r="D1457" s="70">
        <v>743797.19</v>
      </c>
      <c r="E1457" s="71">
        <v>44841</v>
      </c>
      <c r="F1457" t="s">
        <v>17492</v>
      </c>
      <c r="G1457" t="s">
        <v>15843</v>
      </c>
      <c r="H1457" t="s">
        <v>17491</v>
      </c>
      <c r="I1457" t="s">
        <v>17490</v>
      </c>
      <c r="J1457" s="40">
        <v>0</v>
      </c>
      <c r="K1457" s="40">
        <v>2563.2600000000002</v>
      </c>
    </row>
    <row r="1458" spans="1:11" x14ac:dyDescent="0.35">
      <c r="A1458">
        <v>11002</v>
      </c>
      <c r="B1458" t="s">
        <v>20</v>
      </c>
      <c r="C1458" s="70">
        <v>2313209.2599999998</v>
      </c>
      <c r="D1458" s="70">
        <v>743797.19</v>
      </c>
      <c r="E1458" s="71">
        <v>44841</v>
      </c>
      <c r="F1458" t="s">
        <v>16833</v>
      </c>
      <c r="G1458" t="s">
        <v>15843</v>
      </c>
      <c r="H1458" t="s">
        <v>16832</v>
      </c>
      <c r="I1458" t="s">
        <v>7042</v>
      </c>
      <c r="J1458" s="40">
        <v>0</v>
      </c>
      <c r="K1458" s="40">
        <v>2500</v>
      </c>
    </row>
    <row r="1459" spans="1:11" x14ac:dyDescent="0.35">
      <c r="A1459">
        <v>11002</v>
      </c>
      <c r="B1459" t="s">
        <v>20</v>
      </c>
      <c r="C1459" s="70">
        <v>2313209.2599999998</v>
      </c>
      <c r="D1459" s="70">
        <v>743797.19</v>
      </c>
      <c r="E1459" s="71">
        <v>44841</v>
      </c>
      <c r="F1459" t="s">
        <v>16618</v>
      </c>
      <c r="G1459" t="s">
        <v>15843</v>
      </c>
      <c r="H1459" t="s">
        <v>16617</v>
      </c>
      <c r="I1459" t="s">
        <v>16616</v>
      </c>
      <c r="J1459" s="40">
        <v>0</v>
      </c>
      <c r="K1459" s="40">
        <v>5800</v>
      </c>
    </row>
    <row r="1460" spans="1:11" x14ac:dyDescent="0.35">
      <c r="A1460">
        <v>11002</v>
      </c>
      <c r="B1460" t="s">
        <v>20</v>
      </c>
      <c r="C1460" s="70">
        <v>2313209.2599999998</v>
      </c>
      <c r="D1460" s="70">
        <v>743797.19</v>
      </c>
      <c r="E1460" s="71">
        <v>44841</v>
      </c>
      <c r="F1460" t="s">
        <v>19018</v>
      </c>
      <c r="G1460" t="s">
        <v>15843</v>
      </c>
      <c r="H1460" t="s">
        <v>19017</v>
      </c>
      <c r="I1460" t="s">
        <v>19016</v>
      </c>
      <c r="J1460" s="40">
        <v>0</v>
      </c>
      <c r="K1460" s="40">
        <v>2139.35</v>
      </c>
    </row>
    <row r="1461" spans="1:11" x14ac:dyDescent="0.35">
      <c r="A1461">
        <v>11002</v>
      </c>
      <c r="B1461" t="s">
        <v>20</v>
      </c>
      <c r="C1461" s="70">
        <v>2313209.2599999998</v>
      </c>
      <c r="D1461" s="70">
        <v>743797.19</v>
      </c>
      <c r="E1461" s="71">
        <v>44841</v>
      </c>
      <c r="F1461" t="s">
        <v>19365</v>
      </c>
      <c r="G1461" t="s">
        <v>1907</v>
      </c>
      <c r="H1461" t="s">
        <v>19345</v>
      </c>
      <c r="J1461" s="40">
        <v>0</v>
      </c>
      <c r="K1461" s="40">
        <v>3887.25</v>
      </c>
    </row>
    <row r="1462" spans="1:11" x14ac:dyDescent="0.35">
      <c r="A1462">
        <v>11002</v>
      </c>
      <c r="B1462" t="s">
        <v>20</v>
      </c>
      <c r="C1462" s="70">
        <v>2313209.2599999998</v>
      </c>
      <c r="D1462" s="70">
        <v>743797.19</v>
      </c>
      <c r="E1462" s="71">
        <v>44843</v>
      </c>
      <c r="F1462" t="s">
        <v>19096</v>
      </c>
      <c r="G1462" t="s">
        <v>7116</v>
      </c>
      <c r="H1462" t="s">
        <v>7040</v>
      </c>
      <c r="J1462" s="40">
        <v>13239.3</v>
      </c>
      <c r="K1462" s="40">
        <v>0</v>
      </c>
    </row>
    <row r="1463" spans="1:11" x14ac:dyDescent="0.35">
      <c r="A1463">
        <v>11002</v>
      </c>
      <c r="B1463" t="s">
        <v>20</v>
      </c>
      <c r="C1463" s="70">
        <v>2313209.2599999998</v>
      </c>
      <c r="D1463" s="70">
        <v>743797.19</v>
      </c>
      <c r="E1463" s="71">
        <v>44843</v>
      </c>
      <c r="F1463" t="s">
        <v>19364</v>
      </c>
      <c r="G1463" t="s">
        <v>1907</v>
      </c>
      <c r="H1463" t="s">
        <v>19345</v>
      </c>
      <c r="J1463" s="40">
        <v>0</v>
      </c>
      <c r="K1463" s="40">
        <v>500</v>
      </c>
    </row>
    <row r="1464" spans="1:11" x14ac:dyDescent="0.35">
      <c r="A1464">
        <v>11002</v>
      </c>
      <c r="B1464" t="s">
        <v>20</v>
      </c>
      <c r="C1464" s="70">
        <v>2313209.2599999998</v>
      </c>
      <c r="D1464" s="70">
        <v>743797.19</v>
      </c>
      <c r="E1464" s="71">
        <v>44845</v>
      </c>
      <c r="F1464" t="s">
        <v>17610</v>
      </c>
      <c r="G1464" t="s">
        <v>15843</v>
      </c>
      <c r="H1464" t="s">
        <v>17609</v>
      </c>
      <c r="I1464" t="s">
        <v>17608</v>
      </c>
      <c r="J1464" s="40">
        <v>0</v>
      </c>
      <c r="K1464" s="40">
        <v>802.47</v>
      </c>
    </row>
    <row r="1465" spans="1:11" x14ac:dyDescent="0.35">
      <c r="A1465">
        <v>11002</v>
      </c>
      <c r="B1465" t="s">
        <v>20</v>
      </c>
      <c r="C1465" s="70">
        <v>2313209.2599999998</v>
      </c>
      <c r="D1465" s="70">
        <v>743797.19</v>
      </c>
      <c r="E1465" s="71">
        <v>44845</v>
      </c>
      <c r="F1465" t="s">
        <v>18934</v>
      </c>
      <c r="G1465" t="s">
        <v>15843</v>
      </c>
      <c r="H1465" t="s">
        <v>18933</v>
      </c>
      <c r="I1465" t="s">
        <v>18932</v>
      </c>
      <c r="J1465" s="40">
        <v>0</v>
      </c>
      <c r="K1465" s="40">
        <v>3858.81</v>
      </c>
    </row>
    <row r="1466" spans="1:11" x14ac:dyDescent="0.35">
      <c r="A1466">
        <v>11002</v>
      </c>
      <c r="B1466" t="s">
        <v>20</v>
      </c>
      <c r="C1466" s="70">
        <v>2313209.2599999998</v>
      </c>
      <c r="D1466" s="70">
        <v>743797.19</v>
      </c>
      <c r="E1466" s="71">
        <v>44845</v>
      </c>
      <c r="F1466" t="s">
        <v>17061</v>
      </c>
      <c r="G1466" t="s">
        <v>15843</v>
      </c>
      <c r="H1466" t="s">
        <v>17060</v>
      </c>
      <c r="I1466" t="s">
        <v>17059</v>
      </c>
      <c r="J1466" s="40">
        <v>0</v>
      </c>
      <c r="K1466" s="40">
        <v>15000</v>
      </c>
    </row>
    <row r="1467" spans="1:11" x14ac:dyDescent="0.35">
      <c r="A1467">
        <v>11002</v>
      </c>
      <c r="B1467" t="s">
        <v>20</v>
      </c>
      <c r="C1467" s="70">
        <v>2313209.2599999998</v>
      </c>
      <c r="D1467" s="70">
        <v>743797.19</v>
      </c>
      <c r="E1467" s="71">
        <v>44845</v>
      </c>
      <c r="F1467" t="s">
        <v>16543</v>
      </c>
      <c r="G1467" t="s">
        <v>15843</v>
      </c>
      <c r="H1467" t="s">
        <v>16542</v>
      </c>
      <c r="I1467" t="s">
        <v>16541</v>
      </c>
      <c r="J1467" s="40">
        <v>0</v>
      </c>
      <c r="K1467" s="40">
        <v>1500</v>
      </c>
    </row>
    <row r="1468" spans="1:11" x14ac:dyDescent="0.35">
      <c r="A1468">
        <v>11002</v>
      </c>
      <c r="B1468" t="s">
        <v>20</v>
      </c>
      <c r="C1468" s="70">
        <v>2313209.2599999998</v>
      </c>
      <c r="D1468" s="70">
        <v>743797.19</v>
      </c>
      <c r="E1468" s="71">
        <v>44845</v>
      </c>
      <c r="F1468" t="s">
        <v>17587</v>
      </c>
      <c r="G1468" t="s">
        <v>15843</v>
      </c>
      <c r="H1468" t="s">
        <v>17586</v>
      </c>
      <c r="I1468" t="s">
        <v>17585</v>
      </c>
      <c r="J1468" s="40">
        <v>0</v>
      </c>
      <c r="K1468" s="40">
        <v>643.5</v>
      </c>
    </row>
    <row r="1469" spans="1:11" x14ac:dyDescent="0.35">
      <c r="A1469">
        <v>11002</v>
      </c>
      <c r="B1469" t="s">
        <v>20</v>
      </c>
      <c r="C1469" s="70">
        <v>2313209.2599999998</v>
      </c>
      <c r="D1469" s="70">
        <v>743797.19</v>
      </c>
      <c r="E1469" s="71">
        <v>44845</v>
      </c>
      <c r="F1469" t="s">
        <v>17129</v>
      </c>
      <c r="G1469" t="s">
        <v>15843</v>
      </c>
      <c r="H1469" t="s">
        <v>17128</v>
      </c>
      <c r="I1469" t="s">
        <v>17127</v>
      </c>
      <c r="J1469" s="40">
        <v>0</v>
      </c>
      <c r="K1469" s="40">
        <v>5378.33</v>
      </c>
    </row>
    <row r="1470" spans="1:11" x14ac:dyDescent="0.35">
      <c r="A1470">
        <v>11002</v>
      </c>
      <c r="B1470" t="s">
        <v>20</v>
      </c>
      <c r="C1470" s="70">
        <v>2313209.2599999998</v>
      </c>
      <c r="D1470" s="70">
        <v>743797.19</v>
      </c>
      <c r="E1470" s="71">
        <v>44845</v>
      </c>
      <c r="F1470" t="s">
        <v>17562</v>
      </c>
      <c r="G1470" t="s">
        <v>15843</v>
      </c>
      <c r="H1470" t="s">
        <v>17561</v>
      </c>
      <c r="I1470" t="s">
        <v>17560</v>
      </c>
      <c r="J1470" s="40">
        <v>0</v>
      </c>
      <c r="K1470" s="40">
        <v>4133.5200000000004</v>
      </c>
    </row>
    <row r="1471" spans="1:11" x14ac:dyDescent="0.35">
      <c r="A1471">
        <v>11002</v>
      </c>
      <c r="B1471" t="s">
        <v>20</v>
      </c>
      <c r="C1471" s="70">
        <v>2313209.2599999998</v>
      </c>
      <c r="D1471" s="70">
        <v>743797.19</v>
      </c>
      <c r="E1471" s="71">
        <v>44845</v>
      </c>
      <c r="F1471" t="s">
        <v>16889</v>
      </c>
      <c r="G1471" t="s">
        <v>15843</v>
      </c>
      <c r="H1471" t="s">
        <v>16888</v>
      </c>
      <c r="I1471" t="s">
        <v>16887</v>
      </c>
      <c r="J1471" s="40">
        <v>0</v>
      </c>
      <c r="K1471" s="40">
        <v>6562.5</v>
      </c>
    </row>
    <row r="1472" spans="1:11" x14ac:dyDescent="0.35">
      <c r="A1472">
        <v>11002</v>
      </c>
      <c r="B1472" t="s">
        <v>20</v>
      </c>
      <c r="C1472" s="70">
        <v>2313209.2599999998</v>
      </c>
      <c r="D1472" s="70">
        <v>743797.19</v>
      </c>
      <c r="E1472" s="71">
        <v>44845</v>
      </c>
      <c r="F1472" t="s">
        <v>19363</v>
      </c>
      <c r="G1472" t="s">
        <v>1907</v>
      </c>
      <c r="H1472" t="s">
        <v>19345</v>
      </c>
      <c r="J1472" s="40">
        <v>0</v>
      </c>
      <c r="K1472" s="40">
        <v>500</v>
      </c>
    </row>
    <row r="1473" spans="1:11" x14ac:dyDescent="0.35">
      <c r="A1473">
        <v>11002</v>
      </c>
      <c r="B1473" t="s">
        <v>20</v>
      </c>
      <c r="C1473" s="70">
        <v>2313209.2599999998</v>
      </c>
      <c r="D1473" s="70">
        <v>743797.19</v>
      </c>
      <c r="E1473" s="71">
        <v>44846</v>
      </c>
      <c r="F1473" t="s">
        <v>19362</v>
      </c>
      <c r="G1473" t="s">
        <v>1907</v>
      </c>
      <c r="H1473" t="s">
        <v>19345</v>
      </c>
      <c r="J1473" s="40">
        <v>0</v>
      </c>
      <c r="K1473" s="40">
        <v>500</v>
      </c>
    </row>
    <row r="1474" spans="1:11" x14ac:dyDescent="0.35">
      <c r="A1474">
        <v>11002</v>
      </c>
      <c r="B1474" t="s">
        <v>20</v>
      </c>
      <c r="C1474" s="70">
        <v>2313209.2599999998</v>
      </c>
      <c r="D1474" s="70">
        <v>743797.19</v>
      </c>
      <c r="E1474" s="71">
        <v>44846</v>
      </c>
      <c r="F1474" t="s">
        <v>19282</v>
      </c>
      <c r="G1474" t="s">
        <v>1907</v>
      </c>
      <c r="H1474" t="s">
        <v>19203</v>
      </c>
      <c r="J1474" s="40">
        <v>0</v>
      </c>
      <c r="K1474" s="40">
        <v>1886.25</v>
      </c>
    </row>
    <row r="1475" spans="1:11" x14ac:dyDescent="0.35">
      <c r="A1475">
        <v>11002</v>
      </c>
      <c r="B1475" t="s">
        <v>20</v>
      </c>
      <c r="C1475" s="70">
        <v>2313209.2599999998</v>
      </c>
      <c r="D1475" s="70">
        <v>743797.19</v>
      </c>
      <c r="E1475" s="71">
        <v>44847</v>
      </c>
      <c r="F1475" t="s">
        <v>19361</v>
      </c>
      <c r="G1475" t="s">
        <v>1907</v>
      </c>
      <c r="H1475" t="s">
        <v>19345</v>
      </c>
      <c r="J1475" s="40">
        <v>0</v>
      </c>
      <c r="K1475" s="40">
        <v>500</v>
      </c>
    </row>
    <row r="1476" spans="1:11" x14ac:dyDescent="0.35">
      <c r="A1476">
        <v>11002</v>
      </c>
      <c r="B1476" t="s">
        <v>20</v>
      </c>
      <c r="C1476" s="70">
        <v>2313209.2599999998</v>
      </c>
      <c r="D1476" s="70">
        <v>743797.19</v>
      </c>
      <c r="E1476" s="71">
        <v>44847</v>
      </c>
      <c r="F1476" t="s">
        <v>19281</v>
      </c>
      <c r="G1476" t="s">
        <v>1907</v>
      </c>
      <c r="H1476" t="s">
        <v>19203</v>
      </c>
      <c r="J1476" s="40">
        <v>0</v>
      </c>
      <c r="K1476" s="40">
        <v>798.17</v>
      </c>
    </row>
    <row r="1477" spans="1:11" x14ac:dyDescent="0.35">
      <c r="A1477">
        <v>11002</v>
      </c>
      <c r="B1477" t="s">
        <v>20</v>
      </c>
      <c r="C1477" s="70">
        <v>2313209.2599999998</v>
      </c>
      <c r="D1477" s="70">
        <v>743797.19</v>
      </c>
      <c r="E1477" s="71">
        <v>44848</v>
      </c>
      <c r="F1477" t="s">
        <v>19223</v>
      </c>
      <c r="G1477" t="s">
        <v>1907</v>
      </c>
      <c r="H1477" t="s">
        <v>2300</v>
      </c>
      <c r="J1477" s="40">
        <v>0</v>
      </c>
      <c r="K1477" s="40">
        <v>1613.36</v>
      </c>
    </row>
    <row r="1478" spans="1:11" x14ac:dyDescent="0.35">
      <c r="A1478">
        <v>11002</v>
      </c>
      <c r="B1478" t="s">
        <v>20</v>
      </c>
      <c r="C1478" s="70">
        <v>2313209.2599999998</v>
      </c>
      <c r="D1478" s="70">
        <v>743797.19</v>
      </c>
      <c r="E1478" s="71">
        <v>44848</v>
      </c>
      <c r="F1478" t="s">
        <v>19360</v>
      </c>
      <c r="G1478" t="s">
        <v>1907</v>
      </c>
      <c r="H1478" t="s">
        <v>19345</v>
      </c>
      <c r="J1478" s="40">
        <v>0</v>
      </c>
      <c r="K1478" s="40">
        <v>500</v>
      </c>
    </row>
    <row r="1479" spans="1:11" x14ac:dyDescent="0.35">
      <c r="A1479">
        <v>11002</v>
      </c>
      <c r="B1479" t="s">
        <v>20</v>
      </c>
      <c r="C1479" s="70">
        <v>2313209.2599999998</v>
      </c>
      <c r="D1479" s="70">
        <v>743797.19</v>
      </c>
      <c r="E1479" s="71">
        <v>44850</v>
      </c>
      <c r="F1479" t="s">
        <v>19359</v>
      </c>
      <c r="G1479" t="s">
        <v>1907</v>
      </c>
      <c r="H1479" t="s">
        <v>19345</v>
      </c>
      <c r="J1479" s="40">
        <v>0</v>
      </c>
      <c r="K1479" s="40">
        <v>561</v>
      </c>
    </row>
    <row r="1480" spans="1:11" x14ac:dyDescent="0.35">
      <c r="A1480">
        <v>11002</v>
      </c>
      <c r="B1480" t="s">
        <v>20</v>
      </c>
      <c r="C1480" s="70">
        <v>2313209.2599999998</v>
      </c>
      <c r="D1480" s="70">
        <v>743797.19</v>
      </c>
      <c r="E1480" s="71">
        <v>44852</v>
      </c>
      <c r="F1480" t="s">
        <v>19074</v>
      </c>
      <c r="G1480" t="s">
        <v>7116</v>
      </c>
      <c r="H1480" t="s">
        <v>19073</v>
      </c>
      <c r="J1480" s="40">
        <v>145362</v>
      </c>
      <c r="K1480" s="40">
        <v>0</v>
      </c>
    </row>
    <row r="1481" spans="1:11" x14ac:dyDescent="0.35">
      <c r="A1481">
        <v>11002</v>
      </c>
      <c r="B1481" t="s">
        <v>20</v>
      </c>
      <c r="C1481" s="70">
        <v>2313209.2599999998</v>
      </c>
      <c r="D1481" s="70">
        <v>743797.19</v>
      </c>
      <c r="E1481" s="71">
        <v>44852</v>
      </c>
      <c r="F1481" t="s">
        <v>19899</v>
      </c>
      <c r="G1481" t="s">
        <v>1912</v>
      </c>
      <c r="H1481" t="s">
        <v>19898</v>
      </c>
      <c r="J1481" s="40">
        <v>0</v>
      </c>
      <c r="K1481" s="40">
        <v>339540</v>
      </c>
    </row>
    <row r="1482" spans="1:11" x14ac:dyDescent="0.35">
      <c r="A1482">
        <v>11002</v>
      </c>
      <c r="B1482" t="s">
        <v>20</v>
      </c>
      <c r="C1482" s="70">
        <v>2313209.2599999998</v>
      </c>
      <c r="D1482" s="70">
        <v>743797.19</v>
      </c>
      <c r="E1482" s="71">
        <v>44852</v>
      </c>
      <c r="F1482" t="s">
        <v>16500</v>
      </c>
      <c r="G1482" t="s">
        <v>15843</v>
      </c>
      <c r="H1482" t="s">
        <v>16499</v>
      </c>
      <c r="I1482" t="s">
        <v>16498</v>
      </c>
      <c r="J1482" s="40">
        <v>0</v>
      </c>
      <c r="K1482" s="40">
        <v>11000</v>
      </c>
    </row>
    <row r="1483" spans="1:11" x14ac:dyDescent="0.35">
      <c r="A1483">
        <v>11002</v>
      </c>
      <c r="B1483" t="s">
        <v>20</v>
      </c>
      <c r="C1483" s="70">
        <v>2313209.2599999998</v>
      </c>
      <c r="D1483" s="70">
        <v>743797.19</v>
      </c>
      <c r="E1483" s="71">
        <v>44852</v>
      </c>
      <c r="F1483" t="s">
        <v>19358</v>
      </c>
      <c r="G1483" t="s">
        <v>1907</v>
      </c>
      <c r="H1483" t="s">
        <v>19345</v>
      </c>
      <c r="J1483" s="40">
        <v>0</v>
      </c>
      <c r="K1483" s="40">
        <v>500</v>
      </c>
    </row>
    <row r="1484" spans="1:11" x14ac:dyDescent="0.35">
      <c r="A1484">
        <v>11002</v>
      </c>
      <c r="B1484" t="s">
        <v>20</v>
      </c>
      <c r="C1484" s="70">
        <v>2313209.2599999998</v>
      </c>
      <c r="D1484" s="70">
        <v>743797.19</v>
      </c>
      <c r="E1484" s="71">
        <v>44854</v>
      </c>
      <c r="F1484" t="s">
        <v>19357</v>
      </c>
      <c r="G1484" t="s">
        <v>1907</v>
      </c>
      <c r="H1484" t="s">
        <v>19345</v>
      </c>
      <c r="J1484" s="40">
        <v>0</v>
      </c>
      <c r="K1484" s="40">
        <v>500</v>
      </c>
    </row>
    <row r="1485" spans="1:11" x14ac:dyDescent="0.35">
      <c r="A1485">
        <v>11002</v>
      </c>
      <c r="B1485" t="s">
        <v>20</v>
      </c>
      <c r="C1485" s="70">
        <v>2313209.2599999998</v>
      </c>
      <c r="D1485" s="70">
        <v>743797.19</v>
      </c>
      <c r="E1485" s="71">
        <v>44854</v>
      </c>
      <c r="F1485" t="s">
        <v>19280</v>
      </c>
      <c r="G1485" t="s">
        <v>1907</v>
      </c>
      <c r="H1485" t="s">
        <v>19203</v>
      </c>
      <c r="J1485" s="40">
        <v>0</v>
      </c>
      <c r="K1485" s="40">
        <v>158.69999999999999</v>
      </c>
    </row>
    <row r="1486" spans="1:11" x14ac:dyDescent="0.35">
      <c r="A1486">
        <v>11002</v>
      </c>
      <c r="B1486" t="s">
        <v>20</v>
      </c>
      <c r="C1486" s="70">
        <v>2313209.2599999998</v>
      </c>
      <c r="D1486" s="70">
        <v>743797.19</v>
      </c>
      <c r="E1486" s="71">
        <v>44855</v>
      </c>
      <c r="F1486" t="s">
        <v>19356</v>
      </c>
      <c r="G1486" t="s">
        <v>1907</v>
      </c>
      <c r="H1486" t="s">
        <v>19345</v>
      </c>
      <c r="J1486" s="40">
        <v>0</v>
      </c>
      <c r="K1486" s="40">
        <v>530.24</v>
      </c>
    </row>
    <row r="1487" spans="1:11" x14ac:dyDescent="0.35">
      <c r="A1487">
        <v>11002</v>
      </c>
      <c r="B1487" t="s">
        <v>20</v>
      </c>
      <c r="C1487" s="70">
        <v>2313209.2599999998</v>
      </c>
      <c r="D1487" s="70">
        <v>743797.19</v>
      </c>
      <c r="E1487" s="71">
        <v>44857</v>
      </c>
      <c r="F1487" t="s">
        <v>19355</v>
      </c>
      <c r="G1487" t="s">
        <v>1907</v>
      </c>
      <c r="H1487" t="s">
        <v>19345</v>
      </c>
      <c r="J1487" s="40">
        <v>0</v>
      </c>
      <c r="K1487" s="40">
        <v>1000</v>
      </c>
    </row>
    <row r="1488" spans="1:11" x14ac:dyDescent="0.35">
      <c r="A1488">
        <v>11002</v>
      </c>
      <c r="B1488" t="s">
        <v>20</v>
      </c>
      <c r="C1488" s="70">
        <v>2313209.2599999998</v>
      </c>
      <c r="D1488" s="70">
        <v>743797.19</v>
      </c>
      <c r="E1488" s="71">
        <v>44859</v>
      </c>
      <c r="F1488" t="s">
        <v>17553</v>
      </c>
      <c r="G1488" t="s">
        <v>15843</v>
      </c>
      <c r="H1488" t="s">
        <v>17552</v>
      </c>
      <c r="I1488" t="s">
        <v>17551</v>
      </c>
      <c r="J1488" s="40">
        <v>0</v>
      </c>
      <c r="K1488" s="40">
        <v>300</v>
      </c>
    </row>
    <row r="1489" spans="1:11" x14ac:dyDescent="0.35">
      <c r="A1489">
        <v>11002</v>
      </c>
      <c r="B1489" t="s">
        <v>20</v>
      </c>
      <c r="C1489" s="70">
        <v>2313209.2599999998</v>
      </c>
      <c r="D1489" s="70">
        <v>743797.19</v>
      </c>
      <c r="E1489" s="71">
        <v>44859</v>
      </c>
      <c r="F1489" t="s">
        <v>16547</v>
      </c>
      <c r="G1489" t="s">
        <v>15843</v>
      </c>
      <c r="H1489" t="s">
        <v>16546</v>
      </c>
      <c r="I1489" t="s">
        <v>16545</v>
      </c>
      <c r="J1489" s="40">
        <v>0</v>
      </c>
      <c r="K1489" s="40">
        <v>7000</v>
      </c>
    </row>
    <row r="1490" spans="1:11" x14ac:dyDescent="0.35">
      <c r="A1490">
        <v>11002</v>
      </c>
      <c r="B1490" t="s">
        <v>20</v>
      </c>
      <c r="C1490" s="70">
        <v>2313209.2599999998</v>
      </c>
      <c r="D1490" s="70">
        <v>743797.19</v>
      </c>
      <c r="E1490" s="71">
        <v>44859</v>
      </c>
      <c r="F1490" t="s">
        <v>16539</v>
      </c>
      <c r="G1490" t="s">
        <v>15843</v>
      </c>
      <c r="H1490" t="s">
        <v>16538</v>
      </c>
      <c r="I1490" t="s">
        <v>16537</v>
      </c>
      <c r="J1490" s="40">
        <v>0</v>
      </c>
      <c r="K1490" s="40">
        <v>4400</v>
      </c>
    </row>
    <row r="1491" spans="1:11" x14ac:dyDescent="0.35">
      <c r="A1491">
        <v>11002</v>
      </c>
      <c r="B1491" t="s">
        <v>20</v>
      </c>
      <c r="C1491" s="70">
        <v>2313209.2599999998</v>
      </c>
      <c r="D1491" s="70">
        <v>743797.19</v>
      </c>
      <c r="E1491" s="71">
        <v>44859</v>
      </c>
      <c r="F1491" t="s">
        <v>17578</v>
      </c>
      <c r="G1491" t="s">
        <v>15843</v>
      </c>
      <c r="H1491" t="s">
        <v>17577</v>
      </c>
      <c r="I1491" t="s">
        <v>17576</v>
      </c>
      <c r="J1491" s="40">
        <v>0</v>
      </c>
      <c r="K1491" s="40">
        <v>5463.06</v>
      </c>
    </row>
    <row r="1492" spans="1:11" x14ac:dyDescent="0.35">
      <c r="A1492">
        <v>11002</v>
      </c>
      <c r="B1492" t="s">
        <v>20</v>
      </c>
      <c r="C1492" s="70">
        <v>2313209.2599999998</v>
      </c>
      <c r="D1492" s="70">
        <v>743797.19</v>
      </c>
      <c r="E1492" s="71">
        <v>44859</v>
      </c>
      <c r="F1492" t="s">
        <v>17191</v>
      </c>
      <c r="G1492" t="s">
        <v>1907</v>
      </c>
      <c r="H1492" t="s">
        <v>17190</v>
      </c>
      <c r="J1492" s="40">
        <v>0</v>
      </c>
      <c r="K1492" s="40">
        <v>11400</v>
      </c>
    </row>
    <row r="1493" spans="1:11" x14ac:dyDescent="0.35">
      <c r="A1493">
        <v>11002</v>
      </c>
      <c r="B1493" t="s">
        <v>20</v>
      </c>
      <c r="C1493" s="70">
        <v>2313209.2599999998</v>
      </c>
      <c r="D1493" s="70">
        <v>743797.19</v>
      </c>
      <c r="E1493" s="71">
        <v>44859</v>
      </c>
      <c r="F1493" t="s">
        <v>19354</v>
      </c>
      <c r="G1493" t="s">
        <v>1907</v>
      </c>
      <c r="H1493" t="s">
        <v>19345</v>
      </c>
      <c r="J1493" s="40">
        <v>0</v>
      </c>
      <c r="K1493" s="40">
        <v>500</v>
      </c>
    </row>
    <row r="1494" spans="1:11" x14ac:dyDescent="0.35">
      <c r="A1494">
        <v>11002</v>
      </c>
      <c r="B1494" t="s">
        <v>20</v>
      </c>
      <c r="C1494" s="70">
        <v>2313209.2599999998</v>
      </c>
      <c r="D1494" s="70">
        <v>743797.19</v>
      </c>
      <c r="E1494" s="71">
        <v>44860</v>
      </c>
      <c r="F1494" t="s">
        <v>19353</v>
      </c>
      <c r="G1494" t="s">
        <v>1907</v>
      </c>
      <c r="H1494" t="s">
        <v>19345</v>
      </c>
      <c r="J1494" s="40">
        <v>0</v>
      </c>
      <c r="K1494" s="40">
        <v>518</v>
      </c>
    </row>
    <row r="1495" spans="1:11" x14ac:dyDescent="0.35">
      <c r="A1495">
        <v>11002</v>
      </c>
      <c r="B1495" t="s">
        <v>20</v>
      </c>
      <c r="C1495" s="70">
        <v>2313209.2599999998</v>
      </c>
      <c r="D1495" s="70">
        <v>743797.19</v>
      </c>
      <c r="E1495" s="71">
        <v>44861</v>
      </c>
      <c r="F1495" t="s">
        <v>19352</v>
      </c>
      <c r="G1495" t="s">
        <v>1907</v>
      </c>
      <c r="H1495" t="s">
        <v>19345</v>
      </c>
      <c r="J1495" s="40">
        <v>0</v>
      </c>
      <c r="K1495" s="40">
        <v>560</v>
      </c>
    </row>
    <row r="1496" spans="1:11" x14ac:dyDescent="0.35">
      <c r="A1496">
        <v>11002</v>
      </c>
      <c r="B1496" t="s">
        <v>20</v>
      </c>
      <c r="C1496" s="70">
        <v>2313209.2599999998</v>
      </c>
      <c r="D1496" s="70">
        <v>743797.19</v>
      </c>
      <c r="E1496" s="71">
        <v>44862</v>
      </c>
      <c r="F1496" t="s">
        <v>19161</v>
      </c>
      <c r="G1496" t="s">
        <v>7116</v>
      </c>
      <c r="H1496" t="s">
        <v>7038</v>
      </c>
      <c r="J1496" s="40">
        <v>3325.5</v>
      </c>
      <c r="K1496" s="40">
        <v>0</v>
      </c>
    </row>
    <row r="1497" spans="1:11" x14ac:dyDescent="0.35">
      <c r="A1497">
        <v>11002</v>
      </c>
      <c r="B1497" t="s">
        <v>20</v>
      </c>
      <c r="C1497" s="70">
        <v>2313209.2599999998</v>
      </c>
      <c r="D1497" s="70">
        <v>743797.19</v>
      </c>
      <c r="E1497" s="71">
        <v>44862</v>
      </c>
      <c r="F1497" t="s">
        <v>17189</v>
      </c>
      <c r="G1497" t="s">
        <v>1907</v>
      </c>
      <c r="H1497" t="s">
        <v>7357</v>
      </c>
      <c r="J1497" s="40">
        <v>11370</v>
      </c>
      <c r="K1497" s="40">
        <v>0</v>
      </c>
    </row>
    <row r="1498" spans="1:11" x14ac:dyDescent="0.35">
      <c r="A1498">
        <v>11002</v>
      </c>
      <c r="B1498" t="s">
        <v>20</v>
      </c>
      <c r="C1498" s="70">
        <v>2313209.2599999998</v>
      </c>
      <c r="D1498" s="70">
        <v>743797.19</v>
      </c>
      <c r="E1498" s="71">
        <v>44862</v>
      </c>
      <c r="F1498" t="s">
        <v>19351</v>
      </c>
      <c r="G1498" t="s">
        <v>1907</v>
      </c>
      <c r="H1498" t="s">
        <v>19345</v>
      </c>
      <c r="J1498" s="40">
        <v>0</v>
      </c>
      <c r="K1498" s="40">
        <v>1993.6</v>
      </c>
    </row>
    <row r="1499" spans="1:11" x14ac:dyDescent="0.35">
      <c r="A1499">
        <v>11002</v>
      </c>
      <c r="B1499" t="s">
        <v>20</v>
      </c>
      <c r="C1499" s="70">
        <v>2313209.2599999998</v>
      </c>
      <c r="D1499" s="70">
        <v>743797.19</v>
      </c>
      <c r="E1499" s="71">
        <v>44864</v>
      </c>
      <c r="F1499" t="s">
        <v>19222</v>
      </c>
      <c r="G1499" t="s">
        <v>1907</v>
      </c>
      <c r="H1499" t="s">
        <v>19206</v>
      </c>
      <c r="J1499" s="40">
        <v>0</v>
      </c>
      <c r="K1499" s="40">
        <v>2500</v>
      </c>
    </row>
    <row r="1500" spans="1:11" x14ac:dyDescent="0.35">
      <c r="A1500">
        <v>11002</v>
      </c>
      <c r="B1500" t="s">
        <v>20</v>
      </c>
      <c r="C1500" s="70">
        <v>2313209.2599999998</v>
      </c>
      <c r="D1500" s="70">
        <v>743797.19</v>
      </c>
      <c r="E1500" s="71">
        <v>44865</v>
      </c>
      <c r="F1500" t="s">
        <v>19072</v>
      </c>
      <c r="G1500" t="s">
        <v>7116</v>
      </c>
      <c r="H1500" t="s">
        <v>19071</v>
      </c>
      <c r="J1500" s="40">
        <v>28237.23</v>
      </c>
      <c r="K1500" s="40">
        <v>0</v>
      </c>
    </row>
    <row r="1501" spans="1:11" x14ac:dyDescent="0.35">
      <c r="A1501">
        <v>11002</v>
      </c>
      <c r="B1501" t="s">
        <v>20</v>
      </c>
      <c r="C1501" s="70">
        <v>2313209.2599999998</v>
      </c>
      <c r="D1501" s="70">
        <v>743797.19</v>
      </c>
      <c r="E1501" s="71">
        <v>44865</v>
      </c>
      <c r="F1501" t="s">
        <v>7029</v>
      </c>
      <c r="G1501" t="s">
        <v>1907</v>
      </c>
      <c r="J1501" s="40">
        <v>0</v>
      </c>
      <c r="K1501" s="40">
        <v>424.35</v>
      </c>
    </row>
    <row r="1502" spans="1:11" x14ac:dyDescent="0.35">
      <c r="A1502">
        <v>11002</v>
      </c>
      <c r="B1502" t="s">
        <v>20</v>
      </c>
      <c r="C1502" s="70">
        <v>2313209.2599999998</v>
      </c>
      <c r="D1502" s="70">
        <v>743797.19</v>
      </c>
      <c r="E1502" s="71">
        <v>44865</v>
      </c>
      <c r="F1502" t="s">
        <v>19221</v>
      </c>
      <c r="G1502" t="s">
        <v>1907</v>
      </c>
      <c r="H1502" t="s">
        <v>2300</v>
      </c>
      <c r="J1502" s="40">
        <v>0</v>
      </c>
      <c r="K1502" s="40">
        <v>500</v>
      </c>
    </row>
    <row r="1503" spans="1:11" x14ac:dyDescent="0.35">
      <c r="A1503">
        <v>11002</v>
      </c>
      <c r="B1503" t="s">
        <v>20</v>
      </c>
      <c r="C1503" s="70">
        <v>2313209.2599999998</v>
      </c>
      <c r="D1503" s="70">
        <v>743797.19</v>
      </c>
      <c r="E1503" s="71">
        <v>44865</v>
      </c>
      <c r="F1503" t="s">
        <v>4442</v>
      </c>
      <c r="G1503" t="s">
        <v>2247</v>
      </c>
      <c r="H1503" t="s">
        <v>1919</v>
      </c>
      <c r="I1503" t="s">
        <v>1919</v>
      </c>
      <c r="J1503" s="40">
        <v>0</v>
      </c>
      <c r="K1503" s="40">
        <v>0</v>
      </c>
    </row>
    <row r="1504" spans="1:11" x14ac:dyDescent="0.35">
      <c r="A1504">
        <v>11002</v>
      </c>
      <c r="B1504" t="s">
        <v>20</v>
      </c>
      <c r="C1504" s="70">
        <v>2313209.2599999998</v>
      </c>
      <c r="D1504" s="70">
        <v>743797.19</v>
      </c>
      <c r="E1504" s="71">
        <v>44867</v>
      </c>
      <c r="F1504" t="s">
        <v>19509</v>
      </c>
      <c r="G1504" t="s">
        <v>1907</v>
      </c>
      <c r="H1504" t="s">
        <v>19508</v>
      </c>
      <c r="J1504" s="40">
        <v>0</v>
      </c>
      <c r="K1504" s="40">
        <v>4162.6099999999997</v>
      </c>
    </row>
    <row r="1505" spans="1:11" x14ac:dyDescent="0.35">
      <c r="A1505">
        <v>11002</v>
      </c>
      <c r="B1505" t="s">
        <v>20</v>
      </c>
      <c r="C1505" s="70">
        <v>2313209.2599999998</v>
      </c>
      <c r="D1505" s="70">
        <v>743797.19</v>
      </c>
      <c r="E1505" s="71">
        <v>44867</v>
      </c>
      <c r="F1505" t="s">
        <v>19474</v>
      </c>
      <c r="G1505" t="s">
        <v>1907</v>
      </c>
      <c r="H1505" t="s">
        <v>19461</v>
      </c>
      <c r="J1505" s="40">
        <v>0</v>
      </c>
      <c r="K1505" s="40">
        <v>12091.54</v>
      </c>
    </row>
    <row r="1506" spans="1:11" x14ac:dyDescent="0.35">
      <c r="A1506">
        <v>11002</v>
      </c>
      <c r="B1506" t="s">
        <v>20</v>
      </c>
      <c r="C1506" s="70">
        <v>2313209.2599999998</v>
      </c>
      <c r="D1506" s="70">
        <v>743797.19</v>
      </c>
      <c r="E1506" s="71">
        <v>44867</v>
      </c>
      <c r="F1506" t="s">
        <v>19524</v>
      </c>
      <c r="G1506" t="s">
        <v>1907</v>
      </c>
      <c r="H1506" t="s">
        <v>19523</v>
      </c>
      <c r="J1506" s="40">
        <v>0</v>
      </c>
      <c r="K1506" s="40">
        <v>542.11</v>
      </c>
    </row>
    <row r="1507" spans="1:11" x14ac:dyDescent="0.35">
      <c r="A1507">
        <v>11002</v>
      </c>
      <c r="B1507" t="s">
        <v>20</v>
      </c>
      <c r="C1507" s="70">
        <v>2313209.2599999998</v>
      </c>
      <c r="D1507" s="70">
        <v>743797.19</v>
      </c>
      <c r="E1507" s="71">
        <v>44867</v>
      </c>
      <c r="F1507" t="s">
        <v>19350</v>
      </c>
      <c r="G1507" t="s">
        <v>1907</v>
      </c>
      <c r="H1507" t="s">
        <v>19345</v>
      </c>
      <c r="J1507" s="40">
        <v>0</v>
      </c>
      <c r="K1507" s="40">
        <v>788.63</v>
      </c>
    </row>
    <row r="1508" spans="1:11" x14ac:dyDescent="0.35">
      <c r="A1508">
        <v>11002</v>
      </c>
      <c r="B1508" t="s">
        <v>20</v>
      </c>
      <c r="C1508" s="70">
        <v>2313209.2599999998</v>
      </c>
      <c r="D1508" s="70">
        <v>743797.19</v>
      </c>
      <c r="E1508" s="71">
        <v>44867</v>
      </c>
      <c r="F1508" t="s">
        <v>19220</v>
      </c>
      <c r="G1508" t="s">
        <v>1907</v>
      </c>
      <c r="H1508" t="s">
        <v>19206</v>
      </c>
      <c r="J1508" s="40">
        <v>0</v>
      </c>
      <c r="K1508" s="40">
        <v>2058</v>
      </c>
    </row>
    <row r="1509" spans="1:11" x14ac:dyDescent="0.35">
      <c r="A1509">
        <v>11002</v>
      </c>
      <c r="B1509" t="s">
        <v>20</v>
      </c>
      <c r="C1509" s="70">
        <v>2313209.2599999998</v>
      </c>
      <c r="D1509" s="70">
        <v>743797.19</v>
      </c>
      <c r="E1509" s="71">
        <v>44868</v>
      </c>
      <c r="F1509" t="s">
        <v>16831</v>
      </c>
      <c r="G1509" t="s">
        <v>15843</v>
      </c>
      <c r="H1509" t="s">
        <v>16830</v>
      </c>
      <c r="I1509" t="s">
        <v>16829</v>
      </c>
      <c r="J1509" s="40">
        <v>0</v>
      </c>
      <c r="K1509" s="40">
        <v>2535</v>
      </c>
    </row>
    <row r="1510" spans="1:11" x14ac:dyDescent="0.35">
      <c r="A1510">
        <v>11002</v>
      </c>
      <c r="B1510" t="s">
        <v>20</v>
      </c>
      <c r="C1510" s="70">
        <v>2313209.2599999998</v>
      </c>
      <c r="D1510" s="70">
        <v>743797.19</v>
      </c>
      <c r="E1510" s="71">
        <v>44868</v>
      </c>
      <c r="F1510" t="s">
        <v>17559</v>
      </c>
      <c r="G1510" t="s">
        <v>15843</v>
      </c>
      <c r="H1510" t="s">
        <v>17558</v>
      </c>
      <c r="I1510" t="s">
        <v>17557</v>
      </c>
      <c r="J1510" s="40">
        <v>0</v>
      </c>
      <c r="K1510" s="40">
        <v>120.29</v>
      </c>
    </row>
    <row r="1511" spans="1:11" x14ac:dyDescent="0.35">
      <c r="A1511">
        <v>11002</v>
      </c>
      <c r="B1511" t="s">
        <v>20</v>
      </c>
      <c r="C1511" s="70">
        <v>2313209.2599999998</v>
      </c>
      <c r="D1511" s="70">
        <v>743797.19</v>
      </c>
      <c r="E1511" s="71">
        <v>44868</v>
      </c>
      <c r="F1511" t="s">
        <v>16452</v>
      </c>
      <c r="G1511" t="s">
        <v>15843</v>
      </c>
      <c r="H1511" t="s">
        <v>16451</v>
      </c>
      <c r="I1511" t="s">
        <v>16450</v>
      </c>
      <c r="J1511" s="40">
        <v>0</v>
      </c>
      <c r="K1511" s="40">
        <v>1647</v>
      </c>
    </row>
    <row r="1512" spans="1:11" x14ac:dyDescent="0.35">
      <c r="A1512">
        <v>11002</v>
      </c>
      <c r="B1512" t="s">
        <v>20</v>
      </c>
      <c r="C1512" s="70">
        <v>2313209.2599999998</v>
      </c>
      <c r="D1512" s="70">
        <v>743797.19</v>
      </c>
      <c r="E1512" s="71">
        <v>44868</v>
      </c>
      <c r="F1512" t="s">
        <v>16886</v>
      </c>
      <c r="G1512" t="s">
        <v>15843</v>
      </c>
      <c r="H1512" t="s">
        <v>16885</v>
      </c>
      <c r="I1512" t="s">
        <v>16884</v>
      </c>
      <c r="J1512" s="40">
        <v>0</v>
      </c>
      <c r="K1512" s="40">
        <v>6562.5</v>
      </c>
    </row>
    <row r="1513" spans="1:11" x14ac:dyDescent="0.35">
      <c r="A1513">
        <v>11002</v>
      </c>
      <c r="B1513" t="s">
        <v>20</v>
      </c>
      <c r="C1513" s="70">
        <v>2313209.2599999998</v>
      </c>
      <c r="D1513" s="70">
        <v>743797.19</v>
      </c>
      <c r="E1513" s="71">
        <v>44868</v>
      </c>
      <c r="F1513" t="s">
        <v>17584</v>
      </c>
      <c r="G1513" t="s">
        <v>15843</v>
      </c>
      <c r="H1513" t="s">
        <v>17583</v>
      </c>
      <c r="I1513" t="s">
        <v>17582</v>
      </c>
      <c r="J1513" s="40">
        <v>0</v>
      </c>
      <c r="K1513" s="40">
        <v>743.04</v>
      </c>
    </row>
    <row r="1514" spans="1:11" x14ac:dyDescent="0.35">
      <c r="A1514">
        <v>11002</v>
      </c>
      <c r="B1514" t="s">
        <v>20</v>
      </c>
      <c r="C1514" s="70">
        <v>2313209.2599999998</v>
      </c>
      <c r="D1514" s="70">
        <v>743797.19</v>
      </c>
      <c r="E1514" s="71">
        <v>44868</v>
      </c>
      <c r="F1514" t="s">
        <v>18931</v>
      </c>
      <c r="G1514" t="s">
        <v>15843</v>
      </c>
      <c r="H1514" t="s">
        <v>18930</v>
      </c>
      <c r="I1514" t="s">
        <v>18929</v>
      </c>
      <c r="J1514" s="40">
        <v>0</v>
      </c>
      <c r="K1514" s="40">
        <v>9235.85</v>
      </c>
    </row>
    <row r="1515" spans="1:11" x14ac:dyDescent="0.35">
      <c r="A1515">
        <v>11002</v>
      </c>
      <c r="B1515" t="s">
        <v>20</v>
      </c>
      <c r="C1515" s="70">
        <v>2313209.2599999998</v>
      </c>
      <c r="D1515" s="70">
        <v>743797.19</v>
      </c>
      <c r="E1515" s="71">
        <v>44868</v>
      </c>
      <c r="F1515" t="s">
        <v>16847</v>
      </c>
      <c r="G1515" t="s">
        <v>15843</v>
      </c>
      <c r="H1515" t="s">
        <v>16846</v>
      </c>
      <c r="I1515" t="s">
        <v>16845</v>
      </c>
      <c r="J1515" s="40">
        <v>0</v>
      </c>
      <c r="K1515" s="40">
        <v>23500</v>
      </c>
    </row>
    <row r="1516" spans="1:11" x14ac:dyDescent="0.35">
      <c r="A1516">
        <v>11002</v>
      </c>
      <c r="B1516" t="s">
        <v>20</v>
      </c>
      <c r="C1516" s="70">
        <v>2313209.2599999998</v>
      </c>
      <c r="D1516" s="70">
        <v>743797.19</v>
      </c>
      <c r="E1516" s="71">
        <v>44868</v>
      </c>
      <c r="F1516" t="s">
        <v>19349</v>
      </c>
      <c r="G1516" t="s">
        <v>1907</v>
      </c>
      <c r="H1516" t="s">
        <v>19345</v>
      </c>
      <c r="J1516" s="40">
        <v>0</v>
      </c>
      <c r="K1516" s="40">
        <v>17.23</v>
      </c>
    </row>
    <row r="1517" spans="1:11" x14ac:dyDescent="0.35">
      <c r="A1517">
        <v>11002</v>
      </c>
      <c r="B1517" t="s">
        <v>20</v>
      </c>
      <c r="C1517" s="70">
        <v>2313209.2599999998</v>
      </c>
      <c r="D1517" s="70">
        <v>743797.19</v>
      </c>
      <c r="E1517" s="71">
        <v>44868</v>
      </c>
      <c r="F1517" t="s">
        <v>19219</v>
      </c>
      <c r="G1517" t="s">
        <v>1907</v>
      </c>
      <c r="H1517" t="s">
        <v>19206</v>
      </c>
      <c r="J1517" s="40">
        <v>0</v>
      </c>
      <c r="K1517" s="40">
        <v>1000</v>
      </c>
    </row>
    <row r="1518" spans="1:11" x14ac:dyDescent="0.35">
      <c r="A1518">
        <v>11002</v>
      </c>
      <c r="B1518" t="s">
        <v>20</v>
      </c>
      <c r="C1518" s="70">
        <v>2313209.2599999998</v>
      </c>
      <c r="D1518" s="70">
        <v>743797.19</v>
      </c>
      <c r="E1518" s="71">
        <v>44869</v>
      </c>
      <c r="F1518" t="s">
        <v>19218</v>
      </c>
      <c r="G1518" t="s">
        <v>1907</v>
      </c>
      <c r="H1518" t="s">
        <v>19206</v>
      </c>
      <c r="J1518" s="40">
        <v>0</v>
      </c>
      <c r="K1518" s="40">
        <v>1500</v>
      </c>
    </row>
    <row r="1519" spans="1:11" x14ac:dyDescent="0.35">
      <c r="A1519">
        <v>11002</v>
      </c>
      <c r="B1519" t="s">
        <v>20</v>
      </c>
      <c r="C1519" s="70">
        <v>2313209.2599999998</v>
      </c>
      <c r="D1519" s="70">
        <v>743797.19</v>
      </c>
      <c r="E1519" s="71">
        <v>44871</v>
      </c>
      <c r="F1519" t="s">
        <v>19348</v>
      </c>
      <c r="G1519" t="s">
        <v>1907</v>
      </c>
      <c r="H1519" t="s">
        <v>19345</v>
      </c>
      <c r="J1519" s="40">
        <v>0</v>
      </c>
      <c r="K1519" s="40">
        <v>1956.08</v>
      </c>
    </row>
    <row r="1520" spans="1:11" x14ac:dyDescent="0.35">
      <c r="A1520">
        <v>11002</v>
      </c>
      <c r="B1520" t="s">
        <v>20</v>
      </c>
      <c r="C1520" s="70">
        <v>2313209.2599999998</v>
      </c>
      <c r="D1520" s="70">
        <v>743797.19</v>
      </c>
      <c r="E1520" s="71">
        <v>44871</v>
      </c>
      <c r="F1520" t="s">
        <v>19217</v>
      </c>
      <c r="G1520" t="s">
        <v>1907</v>
      </c>
      <c r="H1520" t="s">
        <v>19206</v>
      </c>
      <c r="J1520" s="40">
        <v>0</v>
      </c>
      <c r="K1520" s="40">
        <v>1500</v>
      </c>
    </row>
    <row r="1521" spans="1:11" x14ac:dyDescent="0.35">
      <c r="A1521">
        <v>11002</v>
      </c>
      <c r="B1521" t="s">
        <v>20</v>
      </c>
      <c r="C1521" s="70">
        <v>2313209.2599999998</v>
      </c>
      <c r="D1521" s="70">
        <v>743797.19</v>
      </c>
      <c r="E1521" s="71">
        <v>44872</v>
      </c>
      <c r="F1521" t="s">
        <v>19109</v>
      </c>
      <c r="G1521" t="s">
        <v>7116</v>
      </c>
      <c r="H1521" t="s">
        <v>7025</v>
      </c>
      <c r="J1521" s="40">
        <v>300603.46000000002</v>
      </c>
      <c r="K1521" s="40">
        <v>0</v>
      </c>
    </row>
    <row r="1522" spans="1:11" x14ac:dyDescent="0.35">
      <c r="A1522">
        <v>11002</v>
      </c>
      <c r="B1522" t="s">
        <v>20</v>
      </c>
      <c r="C1522" s="70">
        <v>2313209.2599999998</v>
      </c>
      <c r="D1522" s="70">
        <v>743797.19</v>
      </c>
      <c r="E1522" s="71">
        <v>44872</v>
      </c>
      <c r="F1522" t="s">
        <v>19191</v>
      </c>
      <c r="G1522" t="s">
        <v>7116</v>
      </c>
      <c r="H1522" t="s">
        <v>7023</v>
      </c>
      <c r="J1522" s="40">
        <v>504877.5</v>
      </c>
      <c r="K1522" s="40">
        <v>0</v>
      </c>
    </row>
    <row r="1523" spans="1:11" x14ac:dyDescent="0.35">
      <c r="A1523">
        <v>11002</v>
      </c>
      <c r="B1523" t="s">
        <v>20</v>
      </c>
      <c r="C1523" s="70">
        <v>2313209.2599999998</v>
      </c>
      <c r="D1523" s="70">
        <v>743797.19</v>
      </c>
      <c r="E1523" s="71">
        <v>44872</v>
      </c>
      <c r="F1523" t="s">
        <v>18928</v>
      </c>
      <c r="G1523" t="s">
        <v>15843</v>
      </c>
      <c r="H1523" t="s">
        <v>18927</v>
      </c>
      <c r="I1523" t="s">
        <v>18926</v>
      </c>
      <c r="J1523" s="40">
        <v>0</v>
      </c>
      <c r="K1523" s="40">
        <v>69923</v>
      </c>
    </row>
    <row r="1524" spans="1:11" x14ac:dyDescent="0.35">
      <c r="A1524">
        <v>11002</v>
      </c>
      <c r="B1524" t="s">
        <v>20</v>
      </c>
      <c r="C1524" s="70">
        <v>2313209.2599999998</v>
      </c>
      <c r="D1524" s="70">
        <v>743797.19</v>
      </c>
      <c r="E1524" s="71">
        <v>44872</v>
      </c>
      <c r="F1524" t="s">
        <v>18655</v>
      </c>
      <c r="G1524" t="s">
        <v>15843</v>
      </c>
      <c r="H1524" t="s">
        <v>18654</v>
      </c>
      <c r="I1524" t="s">
        <v>18653</v>
      </c>
      <c r="J1524" s="40">
        <v>0</v>
      </c>
      <c r="K1524" s="40">
        <v>45821.599999999999</v>
      </c>
    </row>
    <row r="1525" spans="1:11" x14ac:dyDescent="0.35">
      <c r="A1525">
        <v>11002</v>
      </c>
      <c r="B1525" t="s">
        <v>20</v>
      </c>
      <c r="C1525" s="70">
        <v>2313209.2599999998</v>
      </c>
      <c r="D1525" s="70">
        <v>743797.19</v>
      </c>
      <c r="E1525" s="71">
        <v>44872</v>
      </c>
      <c r="F1525" t="s">
        <v>18627</v>
      </c>
      <c r="G1525" t="s">
        <v>15843</v>
      </c>
      <c r="H1525" t="s">
        <v>4300</v>
      </c>
      <c r="I1525" t="s">
        <v>4299</v>
      </c>
      <c r="J1525" s="40">
        <v>0</v>
      </c>
      <c r="K1525" s="40">
        <v>47944.959999999999</v>
      </c>
    </row>
    <row r="1526" spans="1:11" x14ac:dyDescent="0.35">
      <c r="A1526">
        <v>11002</v>
      </c>
      <c r="B1526" t="s">
        <v>20</v>
      </c>
      <c r="C1526" s="70">
        <v>2313209.2599999998</v>
      </c>
      <c r="D1526" s="70">
        <v>743797.19</v>
      </c>
      <c r="E1526" s="71">
        <v>44872</v>
      </c>
      <c r="F1526" t="s">
        <v>18504</v>
      </c>
      <c r="G1526" t="s">
        <v>15843</v>
      </c>
      <c r="H1526" t="s">
        <v>18503</v>
      </c>
      <c r="I1526" t="s">
        <v>18502</v>
      </c>
      <c r="J1526" s="40">
        <v>0</v>
      </c>
      <c r="K1526" s="40">
        <v>47895.98</v>
      </c>
    </row>
    <row r="1527" spans="1:11" x14ac:dyDescent="0.35">
      <c r="A1527">
        <v>11002</v>
      </c>
      <c r="B1527" t="s">
        <v>20</v>
      </c>
      <c r="C1527" s="70">
        <v>2313209.2599999998</v>
      </c>
      <c r="D1527" s="70">
        <v>743797.19</v>
      </c>
      <c r="E1527" s="71">
        <v>44872</v>
      </c>
      <c r="F1527" t="s">
        <v>16598</v>
      </c>
      <c r="G1527" t="s">
        <v>15843</v>
      </c>
      <c r="H1527" t="s">
        <v>16597</v>
      </c>
      <c r="I1527" t="s">
        <v>16596</v>
      </c>
      <c r="J1527" s="40">
        <v>0</v>
      </c>
      <c r="K1527" s="40">
        <v>31536</v>
      </c>
    </row>
    <row r="1528" spans="1:11" x14ac:dyDescent="0.35">
      <c r="A1528">
        <v>11002</v>
      </c>
      <c r="B1528" t="s">
        <v>20</v>
      </c>
      <c r="C1528" s="70">
        <v>2313209.2599999998</v>
      </c>
      <c r="D1528" s="70">
        <v>743797.19</v>
      </c>
      <c r="E1528" s="71">
        <v>44872</v>
      </c>
      <c r="F1528" t="s">
        <v>19216</v>
      </c>
      <c r="G1528" t="s">
        <v>1907</v>
      </c>
      <c r="H1528" t="s">
        <v>19206</v>
      </c>
      <c r="J1528" s="40">
        <v>0</v>
      </c>
      <c r="K1528" s="40">
        <v>500</v>
      </c>
    </row>
    <row r="1529" spans="1:11" x14ac:dyDescent="0.35">
      <c r="A1529">
        <v>11002</v>
      </c>
      <c r="B1529" t="s">
        <v>20</v>
      </c>
      <c r="C1529" s="70">
        <v>2313209.2599999998</v>
      </c>
      <c r="D1529" s="70">
        <v>743797.19</v>
      </c>
      <c r="E1529" s="71">
        <v>44872</v>
      </c>
      <c r="F1529" t="s">
        <v>19915</v>
      </c>
      <c r="G1529" t="s">
        <v>1912</v>
      </c>
      <c r="H1529" t="s">
        <v>19914</v>
      </c>
      <c r="I1529" t="s">
        <v>19914</v>
      </c>
      <c r="J1529" s="40">
        <v>0</v>
      </c>
      <c r="K1529" s="40">
        <v>39724</v>
      </c>
    </row>
    <row r="1530" spans="1:11" x14ac:dyDescent="0.35">
      <c r="A1530">
        <v>11002</v>
      </c>
      <c r="B1530" t="s">
        <v>20</v>
      </c>
      <c r="C1530" s="70">
        <v>2313209.2599999998</v>
      </c>
      <c r="D1530" s="70">
        <v>743797.19</v>
      </c>
      <c r="E1530" s="71">
        <v>44872</v>
      </c>
      <c r="F1530" t="s">
        <v>19883</v>
      </c>
      <c r="G1530" t="s">
        <v>1912</v>
      </c>
      <c r="H1530" t="s">
        <v>19882</v>
      </c>
      <c r="I1530" t="s">
        <v>19882</v>
      </c>
      <c r="J1530" s="40">
        <v>0</v>
      </c>
      <c r="K1530" s="40">
        <v>128240</v>
      </c>
    </row>
    <row r="1531" spans="1:11" x14ac:dyDescent="0.35">
      <c r="A1531">
        <v>11002</v>
      </c>
      <c r="B1531" t="s">
        <v>20</v>
      </c>
      <c r="C1531" s="70">
        <v>2313209.2599999998</v>
      </c>
      <c r="D1531" s="70">
        <v>743797.19</v>
      </c>
      <c r="E1531" s="71">
        <v>44872</v>
      </c>
      <c r="F1531" t="s">
        <v>19872</v>
      </c>
      <c r="G1531" t="s">
        <v>1912</v>
      </c>
      <c r="H1531" t="s">
        <v>19871</v>
      </c>
      <c r="I1531" t="s">
        <v>19871</v>
      </c>
      <c r="J1531" s="40">
        <v>0</v>
      </c>
      <c r="K1531" s="40">
        <v>141984.95000000001</v>
      </c>
    </row>
    <row r="1532" spans="1:11" x14ac:dyDescent="0.35">
      <c r="A1532">
        <v>11002</v>
      </c>
      <c r="B1532" t="s">
        <v>20</v>
      </c>
      <c r="C1532" s="70">
        <v>2313209.2599999998</v>
      </c>
      <c r="D1532" s="70">
        <v>743797.19</v>
      </c>
      <c r="E1532" s="71">
        <v>44876</v>
      </c>
      <c r="F1532" t="s">
        <v>19279</v>
      </c>
      <c r="G1532" t="s">
        <v>1907</v>
      </c>
      <c r="H1532" t="s">
        <v>19203</v>
      </c>
      <c r="J1532" s="40">
        <v>0</v>
      </c>
      <c r="K1532" s="40">
        <v>2500</v>
      </c>
    </row>
    <row r="1533" spans="1:11" x14ac:dyDescent="0.35">
      <c r="A1533">
        <v>11002</v>
      </c>
      <c r="B1533" t="s">
        <v>20</v>
      </c>
      <c r="C1533" s="70">
        <v>2313209.2599999998</v>
      </c>
      <c r="D1533" s="70">
        <v>743797.19</v>
      </c>
      <c r="E1533" s="71">
        <v>44876</v>
      </c>
      <c r="F1533" t="s">
        <v>19347</v>
      </c>
      <c r="G1533" t="s">
        <v>1907</v>
      </c>
      <c r="H1533" t="s">
        <v>1932</v>
      </c>
      <c r="J1533" s="40">
        <v>0</v>
      </c>
      <c r="K1533" s="40">
        <v>540</v>
      </c>
    </row>
    <row r="1534" spans="1:11" x14ac:dyDescent="0.35">
      <c r="A1534">
        <v>11002</v>
      </c>
      <c r="B1534" t="s">
        <v>20</v>
      </c>
      <c r="C1534" s="70">
        <v>2313209.2599999998</v>
      </c>
      <c r="D1534" s="70">
        <v>743797.19</v>
      </c>
      <c r="E1534" s="71">
        <v>44878</v>
      </c>
      <c r="F1534" t="s">
        <v>19278</v>
      </c>
      <c r="G1534" t="s">
        <v>1907</v>
      </c>
      <c r="H1534" t="s">
        <v>19203</v>
      </c>
      <c r="J1534" s="40">
        <v>0</v>
      </c>
      <c r="K1534" s="40">
        <v>1886.25</v>
      </c>
    </row>
    <row r="1535" spans="1:11" x14ac:dyDescent="0.35">
      <c r="A1535">
        <v>11002</v>
      </c>
      <c r="B1535" t="s">
        <v>20</v>
      </c>
      <c r="C1535" s="70">
        <v>2313209.2599999998</v>
      </c>
      <c r="D1535" s="70">
        <v>743797.19</v>
      </c>
      <c r="E1535" s="71">
        <v>44879</v>
      </c>
      <c r="F1535" t="s">
        <v>19346</v>
      </c>
      <c r="G1535" t="s">
        <v>1907</v>
      </c>
      <c r="H1535" t="s">
        <v>19345</v>
      </c>
      <c r="J1535" s="40">
        <v>0</v>
      </c>
      <c r="K1535" s="40">
        <v>25.27</v>
      </c>
    </row>
    <row r="1536" spans="1:11" x14ac:dyDescent="0.35">
      <c r="A1536">
        <v>11002</v>
      </c>
      <c r="B1536" t="s">
        <v>20</v>
      </c>
      <c r="C1536" s="70">
        <v>2313209.2599999998</v>
      </c>
      <c r="D1536" s="70">
        <v>743797.19</v>
      </c>
      <c r="E1536" s="71">
        <v>44880</v>
      </c>
      <c r="F1536" t="s">
        <v>19344</v>
      </c>
      <c r="G1536" t="s">
        <v>1907</v>
      </c>
      <c r="H1536" t="s">
        <v>1932</v>
      </c>
      <c r="J1536" s="40">
        <v>0</v>
      </c>
      <c r="K1536" s="40">
        <v>120.47</v>
      </c>
    </row>
    <row r="1537" spans="1:11" x14ac:dyDescent="0.35">
      <c r="A1537">
        <v>11002</v>
      </c>
      <c r="B1537" t="s">
        <v>20</v>
      </c>
      <c r="C1537" s="70">
        <v>2313209.2599999998</v>
      </c>
      <c r="D1537" s="70">
        <v>743797.19</v>
      </c>
      <c r="E1537" s="71">
        <v>44881</v>
      </c>
      <c r="F1537" t="s">
        <v>19089</v>
      </c>
      <c r="G1537" t="s">
        <v>7116</v>
      </c>
      <c r="H1537" t="s">
        <v>7019</v>
      </c>
      <c r="J1537" s="40">
        <v>6464.2</v>
      </c>
      <c r="K1537" s="40">
        <v>0</v>
      </c>
    </row>
    <row r="1538" spans="1:11" x14ac:dyDescent="0.35">
      <c r="A1538">
        <v>11002</v>
      </c>
      <c r="B1538" t="s">
        <v>20</v>
      </c>
      <c r="C1538" s="70">
        <v>2313209.2599999998</v>
      </c>
      <c r="D1538" s="70">
        <v>743797.19</v>
      </c>
      <c r="E1538" s="71">
        <v>44881</v>
      </c>
      <c r="F1538" t="s">
        <v>19057</v>
      </c>
      <c r="G1538" t="s">
        <v>7116</v>
      </c>
      <c r="H1538" t="s">
        <v>19056</v>
      </c>
      <c r="J1538" s="40">
        <v>147957.64000000001</v>
      </c>
      <c r="K1538" s="40">
        <v>0</v>
      </c>
    </row>
    <row r="1539" spans="1:11" x14ac:dyDescent="0.35">
      <c r="A1539">
        <v>11002</v>
      </c>
      <c r="B1539" t="s">
        <v>20</v>
      </c>
      <c r="C1539" s="70">
        <v>2313209.2599999998</v>
      </c>
      <c r="D1539" s="70">
        <v>743797.19</v>
      </c>
      <c r="E1539" s="71">
        <v>44881</v>
      </c>
      <c r="F1539" t="s">
        <v>19277</v>
      </c>
      <c r="G1539" t="s">
        <v>1907</v>
      </c>
      <c r="H1539" t="s">
        <v>19203</v>
      </c>
      <c r="J1539" s="40">
        <v>0</v>
      </c>
      <c r="K1539" s="40">
        <v>500</v>
      </c>
    </row>
    <row r="1540" spans="1:11" x14ac:dyDescent="0.35">
      <c r="A1540">
        <v>11002</v>
      </c>
      <c r="B1540" t="s">
        <v>20</v>
      </c>
      <c r="C1540" s="70">
        <v>2313209.2599999998</v>
      </c>
      <c r="D1540" s="70">
        <v>743797.19</v>
      </c>
      <c r="E1540" s="71">
        <v>44881</v>
      </c>
      <c r="F1540" t="s">
        <v>19343</v>
      </c>
      <c r="G1540" t="s">
        <v>1907</v>
      </c>
      <c r="H1540" t="s">
        <v>1932</v>
      </c>
      <c r="J1540" s="40">
        <v>0</v>
      </c>
      <c r="K1540" s="40">
        <v>98.91</v>
      </c>
    </row>
    <row r="1541" spans="1:11" x14ac:dyDescent="0.35">
      <c r="A1541">
        <v>11002</v>
      </c>
      <c r="B1541" t="s">
        <v>20</v>
      </c>
      <c r="C1541" s="70">
        <v>2313209.2599999998</v>
      </c>
      <c r="D1541" s="70">
        <v>743797.19</v>
      </c>
      <c r="E1541" s="71">
        <v>44882</v>
      </c>
      <c r="F1541" t="s">
        <v>19276</v>
      </c>
      <c r="G1541" t="s">
        <v>1907</v>
      </c>
      <c r="H1541" t="s">
        <v>19203</v>
      </c>
      <c r="J1541" s="40">
        <v>0</v>
      </c>
      <c r="K1541" s="40">
        <v>500</v>
      </c>
    </row>
    <row r="1542" spans="1:11" x14ac:dyDescent="0.35">
      <c r="A1542">
        <v>11002</v>
      </c>
      <c r="B1542" t="s">
        <v>20</v>
      </c>
      <c r="C1542" s="70">
        <v>2313209.2599999998</v>
      </c>
      <c r="D1542" s="70">
        <v>743797.19</v>
      </c>
      <c r="E1542" s="71">
        <v>44882</v>
      </c>
      <c r="F1542" t="s">
        <v>19342</v>
      </c>
      <c r="G1542" t="s">
        <v>1907</v>
      </c>
      <c r="H1542" t="s">
        <v>1932</v>
      </c>
      <c r="J1542" s="40">
        <v>0</v>
      </c>
      <c r="K1542" s="40">
        <v>463.14</v>
      </c>
    </row>
    <row r="1543" spans="1:11" x14ac:dyDescent="0.35">
      <c r="A1543">
        <v>11002</v>
      </c>
      <c r="B1543" t="s">
        <v>20</v>
      </c>
      <c r="C1543" s="70">
        <v>2313209.2599999998</v>
      </c>
      <c r="D1543" s="70">
        <v>743797.19</v>
      </c>
      <c r="E1543" s="71">
        <v>44883</v>
      </c>
      <c r="F1543" t="s">
        <v>19950</v>
      </c>
      <c r="G1543" t="s">
        <v>1907</v>
      </c>
      <c r="H1543" t="s">
        <v>15409</v>
      </c>
      <c r="J1543" s="40">
        <v>5000000</v>
      </c>
      <c r="K1543" s="40">
        <v>0</v>
      </c>
    </row>
    <row r="1544" spans="1:11" x14ac:dyDescent="0.35">
      <c r="A1544">
        <v>11002</v>
      </c>
      <c r="B1544" t="s">
        <v>20</v>
      </c>
      <c r="C1544" s="70">
        <v>2313209.2599999998</v>
      </c>
      <c r="D1544" s="70">
        <v>743797.19</v>
      </c>
      <c r="E1544" s="71">
        <v>44883</v>
      </c>
      <c r="F1544" t="s">
        <v>15410</v>
      </c>
      <c r="G1544" t="s">
        <v>1907</v>
      </c>
      <c r="H1544" t="s">
        <v>15409</v>
      </c>
      <c r="J1544" s="40">
        <v>44657.06</v>
      </c>
      <c r="K1544" s="40">
        <v>0</v>
      </c>
    </row>
    <row r="1545" spans="1:11" x14ac:dyDescent="0.35">
      <c r="A1545">
        <v>11002</v>
      </c>
      <c r="B1545" t="s">
        <v>20</v>
      </c>
      <c r="C1545" s="70">
        <v>2313209.2599999998</v>
      </c>
      <c r="D1545" s="70">
        <v>743797.19</v>
      </c>
      <c r="E1545" s="71">
        <v>44883</v>
      </c>
      <c r="F1545" t="s">
        <v>19275</v>
      </c>
      <c r="G1545" t="s">
        <v>1907</v>
      </c>
      <c r="H1545" t="s">
        <v>19203</v>
      </c>
      <c r="J1545" s="40">
        <v>0</v>
      </c>
      <c r="K1545" s="40">
        <v>796.65</v>
      </c>
    </row>
    <row r="1546" spans="1:11" x14ac:dyDescent="0.35">
      <c r="A1546">
        <v>11002</v>
      </c>
      <c r="B1546" t="s">
        <v>20</v>
      </c>
      <c r="C1546" s="70">
        <v>2313209.2599999998</v>
      </c>
      <c r="D1546" s="70">
        <v>743797.19</v>
      </c>
      <c r="E1546" s="71">
        <v>44885</v>
      </c>
      <c r="F1546" t="s">
        <v>19274</v>
      </c>
      <c r="G1546" t="s">
        <v>1907</v>
      </c>
      <c r="H1546" t="s">
        <v>19203</v>
      </c>
      <c r="J1546" s="40">
        <v>0</v>
      </c>
      <c r="K1546" s="40">
        <v>1000</v>
      </c>
    </row>
    <row r="1547" spans="1:11" x14ac:dyDescent="0.35">
      <c r="A1547">
        <v>11002</v>
      </c>
      <c r="B1547" t="s">
        <v>20</v>
      </c>
      <c r="C1547" s="70">
        <v>2313209.2599999998</v>
      </c>
      <c r="D1547" s="70">
        <v>743797.19</v>
      </c>
      <c r="E1547" s="71">
        <v>44886</v>
      </c>
      <c r="F1547" t="s">
        <v>2370</v>
      </c>
      <c r="G1547" t="s">
        <v>1907</v>
      </c>
      <c r="H1547" t="s">
        <v>2369</v>
      </c>
      <c r="J1547" s="40">
        <v>6999972.5</v>
      </c>
      <c r="K1547" s="40">
        <v>0</v>
      </c>
    </row>
    <row r="1548" spans="1:11" x14ac:dyDescent="0.35">
      <c r="A1548">
        <v>11002</v>
      </c>
      <c r="B1548" t="s">
        <v>20</v>
      </c>
      <c r="C1548" s="70">
        <v>2313209.2599999998</v>
      </c>
      <c r="D1548" s="70">
        <v>743797.19</v>
      </c>
      <c r="E1548" s="71">
        <v>44886</v>
      </c>
      <c r="F1548" t="s">
        <v>19273</v>
      </c>
      <c r="G1548" t="s">
        <v>1907</v>
      </c>
      <c r="H1548" t="s">
        <v>19203</v>
      </c>
      <c r="J1548" s="40">
        <v>0</v>
      </c>
      <c r="K1548" s="40">
        <v>500</v>
      </c>
    </row>
    <row r="1549" spans="1:11" x14ac:dyDescent="0.35">
      <c r="A1549">
        <v>11002</v>
      </c>
      <c r="B1549" t="s">
        <v>20</v>
      </c>
      <c r="C1549" s="70">
        <v>2313209.2599999998</v>
      </c>
      <c r="D1549" s="70">
        <v>743797.19</v>
      </c>
      <c r="E1549" s="71">
        <v>44886</v>
      </c>
      <c r="F1549" t="s">
        <v>19913</v>
      </c>
      <c r="G1549" t="s">
        <v>1912</v>
      </c>
      <c r="H1549" t="s">
        <v>19912</v>
      </c>
      <c r="I1549" t="s">
        <v>19912</v>
      </c>
      <c r="J1549" s="40">
        <v>0</v>
      </c>
      <c r="K1549" s="40">
        <v>256050</v>
      </c>
    </row>
    <row r="1550" spans="1:11" x14ac:dyDescent="0.35">
      <c r="A1550">
        <v>11002</v>
      </c>
      <c r="B1550" t="s">
        <v>20</v>
      </c>
      <c r="C1550" s="70">
        <v>2313209.2599999998</v>
      </c>
      <c r="D1550" s="70">
        <v>743797.19</v>
      </c>
      <c r="E1550" s="71">
        <v>44886</v>
      </c>
      <c r="F1550" t="s">
        <v>19897</v>
      </c>
      <c r="G1550" t="s">
        <v>1912</v>
      </c>
      <c r="H1550" t="s">
        <v>19896</v>
      </c>
      <c r="I1550" t="s">
        <v>19896</v>
      </c>
      <c r="J1550" s="40">
        <v>0</v>
      </c>
      <c r="K1550" s="40">
        <v>354720</v>
      </c>
    </row>
    <row r="1551" spans="1:11" x14ac:dyDescent="0.35">
      <c r="A1551">
        <v>11002</v>
      </c>
      <c r="B1551" t="s">
        <v>20</v>
      </c>
      <c r="C1551" s="70">
        <v>2313209.2599999998</v>
      </c>
      <c r="D1551" s="70">
        <v>743797.19</v>
      </c>
      <c r="E1551" s="71">
        <v>44886</v>
      </c>
      <c r="F1551" t="s">
        <v>19881</v>
      </c>
      <c r="G1551" t="s">
        <v>1912</v>
      </c>
      <c r="H1551" t="s">
        <v>19880</v>
      </c>
      <c r="I1551" t="s">
        <v>19880</v>
      </c>
      <c r="J1551" s="40">
        <v>0</v>
      </c>
      <c r="K1551" s="40">
        <v>331300</v>
      </c>
    </row>
    <row r="1552" spans="1:11" x14ac:dyDescent="0.35">
      <c r="A1552">
        <v>11002</v>
      </c>
      <c r="B1552" t="s">
        <v>20</v>
      </c>
      <c r="C1552" s="70">
        <v>2313209.2599999998</v>
      </c>
      <c r="D1552" s="70">
        <v>743797.19</v>
      </c>
      <c r="E1552" s="71">
        <v>44886</v>
      </c>
      <c r="F1552" t="s">
        <v>19870</v>
      </c>
      <c r="G1552" t="s">
        <v>1912</v>
      </c>
      <c r="H1552" t="s">
        <v>19869</v>
      </c>
      <c r="I1552" t="s">
        <v>19869</v>
      </c>
      <c r="J1552" s="40">
        <v>0</v>
      </c>
      <c r="K1552" s="40">
        <v>506695.62</v>
      </c>
    </row>
    <row r="1553" spans="1:11" x14ac:dyDescent="0.35">
      <c r="A1553">
        <v>11002</v>
      </c>
      <c r="B1553" t="s">
        <v>20</v>
      </c>
      <c r="C1553" s="70">
        <v>2313209.2599999998</v>
      </c>
      <c r="D1553" s="70">
        <v>743797.19</v>
      </c>
      <c r="E1553" s="71">
        <v>44887</v>
      </c>
      <c r="F1553" t="s">
        <v>17188</v>
      </c>
      <c r="G1553" t="s">
        <v>15843</v>
      </c>
      <c r="H1553" t="s">
        <v>17187</v>
      </c>
      <c r="I1553" t="s">
        <v>17186</v>
      </c>
      <c r="J1553" s="40">
        <v>0</v>
      </c>
      <c r="K1553" s="40">
        <v>11400</v>
      </c>
    </row>
    <row r="1554" spans="1:11" x14ac:dyDescent="0.35">
      <c r="A1554">
        <v>11002</v>
      </c>
      <c r="B1554" t="s">
        <v>20</v>
      </c>
      <c r="C1554" s="70">
        <v>2313209.2599999998</v>
      </c>
      <c r="D1554" s="70">
        <v>743797.19</v>
      </c>
      <c r="E1554" s="71">
        <v>44887</v>
      </c>
      <c r="F1554" t="s">
        <v>16448</v>
      </c>
      <c r="G1554" t="s">
        <v>15843</v>
      </c>
      <c r="H1554" t="s">
        <v>16447</v>
      </c>
      <c r="I1554" t="s">
        <v>16446</v>
      </c>
      <c r="J1554" s="40">
        <v>0</v>
      </c>
      <c r="K1554" s="40">
        <v>10900</v>
      </c>
    </row>
    <row r="1555" spans="1:11" x14ac:dyDescent="0.35">
      <c r="A1555">
        <v>11002</v>
      </c>
      <c r="B1555" t="s">
        <v>20</v>
      </c>
      <c r="C1555" s="70">
        <v>2313209.2599999998</v>
      </c>
      <c r="D1555" s="70">
        <v>743797.19</v>
      </c>
      <c r="E1555" s="71">
        <v>44888</v>
      </c>
      <c r="F1555" t="s">
        <v>19190</v>
      </c>
      <c r="G1555" t="s">
        <v>7116</v>
      </c>
      <c r="H1555" t="s">
        <v>19189</v>
      </c>
      <c r="J1555" s="40">
        <v>2004.12</v>
      </c>
      <c r="K1555" s="40">
        <v>0</v>
      </c>
    </row>
    <row r="1556" spans="1:11" x14ac:dyDescent="0.35">
      <c r="A1556">
        <v>11002</v>
      </c>
      <c r="B1556" t="s">
        <v>20</v>
      </c>
      <c r="C1556" s="70">
        <v>2313209.2599999998</v>
      </c>
      <c r="D1556" s="70">
        <v>743797.19</v>
      </c>
      <c r="E1556" s="71">
        <v>44888</v>
      </c>
      <c r="F1556" t="s">
        <v>17607</v>
      </c>
      <c r="G1556" t="s">
        <v>15843</v>
      </c>
      <c r="H1556" t="s">
        <v>17606</v>
      </c>
      <c r="I1556" t="s">
        <v>17605</v>
      </c>
      <c r="J1556" s="40">
        <v>0</v>
      </c>
      <c r="K1556" s="40">
        <v>34001.599999999999</v>
      </c>
    </row>
    <row r="1557" spans="1:11" x14ac:dyDescent="0.35">
      <c r="A1557">
        <v>11002</v>
      </c>
      <c r="B1557" t="s">
        <v>20</v>
      </c>
      <c r="C1557" s="70">
        <v>2313209.2599999998</v>
      </c>
      <c r="D1557" s="70">
        <v>743797.19</v>
      </c>
      <c r="E1557" s="71">
        <v>44888</v>
      </c>
      <c r="F1557" t="s">
        <v>17489</v>
      </c>
      <c r="G1557" t="s">
        <v>15843</v>
      </c>
      <c r="H1557" t="s">
        <v>17488</v>
      </c>
      <c r="I1557" t="s">
        <v>17487</v>
      </c>
      <c r="J1557" s="40">
        <v>0</v>
      </c>
      <c r="K1557" s="40">
        <v>9607.39</v>
      </c>
    </row>
    <row r="1558" spans="1:11" x14ac:dyDescent="0.35">
      <c r="A1558">
        <v>11002</v>
      </c>
      <c r="B1558" t="s">
        <v>20</v>
      </c>
      <c r="C1558" s="70">
        <v>2313209.2599999998</v>
      </c>
      <c r="D1558" s="70">
        <v>743797.19</v>
      </c>
      <c r="E1558" s="71">
        <v>44888</v>
      </c>
      <c r="F1558" t="s">
        <v>16828</v>
      </c>
      <c r="G1558" t="s">
        <v>15843</v>
      </c>
      <c r="H1558" t="s">
        <v>16827</v>
      </c>
      <c r="I1558" t="s">
        <v>16826</v>
      </c>
      <c r="J1558" s="40">
        <v>0</v>
      </c>
      <c r="K1558" s="40">
        <v>2535</v>
      </c>
    </row>
    <row r="1559" spans="1:11" x14ac:dyDescent="0.35">
      <c r="A1559">
        <v>11002</v>
      </c>
      <c r="B1559" t="s">
        <v>20</v>
      </c>
      <c r="C1559" s="70">
        <v>2313209.2599999998</v>
      </c>
      <c r="D1559" s="70">
        <v>743797.19</v>
      </c>
      <c r="E1559" s="71">
        <v>44888</v>
      </c>
      <c r="F1559" t="s">
        <v>17199</v>
      </c>
      <c r="G1559" t="s">
        <v>15843</v>
      </c>
      <c r="H1559" t="s">
        <v>17198</v>
      </c>
      <c r="I1559" t="s">
        <v>17197</v>
      </c>
      <c r="J1559" s="40">
        <v>0</v>
      </c>
      <c r="K1559" s="40">
        <v>4000</v>
      </c>
    </row>
    <row r="1560" spans="1:11" x14ac:dyDescent="0.35">
      <c r="A1560">
        <v>11002</v>
      </c>
      <c r="B1560" t="s">
        <v>20</v>
      </c>
      <c r="C1560" s="70">
        <v>2313209.2599999998</v>
      </c>
      <c r="D1560" s="70">
        <v>743797.19</v>
      </c>
      <c r="E1560" s="71">
        <v>44888</v>
      </c>
      <c r="F1560" t="s">
        <v>18649</v>
      </c>
      <c r="G1560" t="s">
        <v>15843</v>
      </c>
      <c r="H1560" t="s">
        <v>18648</v>
      </c>
      <c r="I1560" t="s">
        <v>4296</v>
      </c>
      <c r="J1560" s="40">
        <v>0</v>
      </c>
      <c r="K1560" s="40">
        <v>9683.59</v>
      </c>
    </row>
    <row r="1561" spans="1:11" x14ac:dyDescent="0.35">
      <c r="A1561">
        <v>11002</v>
      </c>
      <c r="B1561" t="s">
        <v>20</v>
      </c>
      <c r="C1561" s="70">
        <v>2313209.2599999998</v>
      </c>
      <c r="D1561" s="70">
        <v>743797.19</v>
      </c>
      <c r="E1561" s="71">
        <v>44888</v>
      </c>
      <c r="F1561" t="s">
        <v>16414</v>
      </c>
      <c r="G1561" t="s">
        <v>15843</v>
      </c>
      <c r="H1561" t="s">
        <v>16413</v>
      </c>
      <c r="I1561" t="s">
        <v>16412</v>
      </c>
      <c r="J1561" s="40">
        <v>0</v>
      </c>
      <c r="K1561" s="40">
        <v>4191.8</v>
      </c>
    </row>
    <row r="1562" spans="1:11" x14ac:dyDescent="0.35">
      <c r="A1562">
        <v>11002</v>
      </c>
      <c r="B1562" t="s">
        <v>20</v>
      </c>
      <c r="C1562" s="70">
        <v>2313209.2599999998</v>
      </c>
      <c r="D1562" s="70">
        <v>743797.19</v>
      </c>
      <c r="E1562" s="71">
        <v>44888</v>
      </c>
      <c r="F1562" t="s">
        <v>16421</v>
      </c>
      <c r="G1562" t="s">
        <v>15843</v>
      </c>
      <c r="H1562" t="s">
        <v>16420</v>
      </c>
      <c r="I1562" t="s">
        <v>16419</v>
      </c>
      <c r="J1562" s="40">
        <v>0</v>
      </c>
      <c r="K1562" s="40">
        <v>43245</v>
      </c>
    </row>
    <row r="1563" spans="1:11" x14ac:dyDescent="0.35">
      <c r="A1563">
        <v>11002</v>
      </c>
      <c r="B1563" t="s">
        <v>20</v>
      </c>
      <c r="C1563" s="70">
        <v>2313209.2599999998</v>
      </c>
      <c r="D1563" s="70">
        <v>743797.19</v>
      </c>
      <c r="E1563" s="71">
        <v>44888</v>
      </c>
      <c r="F1563" t="s">
        <v>18626</v>
      </c>
      <c r="G1563" t="s">
        <v>15843</v>
      </c>
      <c r="H1563" t="s">
        <v>18625</v>
      </c>
      <c r="I1563" t="s">
        <v>18624</v>
      </c>
      <c r="J1563" s="40">
        <v>0</v>
      </c>
      <c r="K1563" s="40">
        <v>51496.77</v>
      </c>
    </row>
    <row r="1564" spans="1:11" x14ac:dyDescent="0.35">
      <c r="A1564">
        <v>11002</v>
      </c>
      <c r="B1564" t="s">
        <v>20</v>
      </c>
      <c r="C1564" s="70">
        <v>2313209.2599999998</v>
      </c>
      <c r="D1564" s="70">
        <v>743797.19</v>
      </c>
      <c r="E1564" s="71">
        <v>44888</v>
      </c>
      <c r="F1564" t="s">
        <v>19272</v>
      </c>
      <c r="G1564" t="s">
        <v>1907</v>
      </c>
      <c r="H1564" t="s">
        <v>19203</v>
      </c>
      <c r="J1564" s="40">
        <v>0</v>
      </c>
      <c r="K1564" s="40">
        <v>500</v>
      </c>
    </row>
    <row r="1565" spans="1:11" x14ac:dyDescent="0.35">
      <c r="A1565">
        <v>11002</v>
      </c>
      <c r="B1565" t="s">
        <v>20</v>
      </c>
      <c r="C1565" s="70">
        <v>2313209.2599999998</v>
      </c>
      <c r="D1565" s="70">
        <v>743797.19</v>
      </c>
      <c r="E1565" s="71">
        <v>44889</v>
      </c>
      <c r="F1565" t="s">
        <v>19271</v>
      </c>
      <c r="G1565" t="s">
        <v>1907</v>
      </c>
      <c r="H1565" t="s">
        <v>19203</v>
      </c>
      <c r="J1565" s="40">
        <v>0</v>
      </c>
      <c r="K1565" s="40">
        <v>1087.44</v>
      </c>
    </row>
    <row r="1566" spans="1:11" x14ac:dyDescent="0.35">
      <c r="A1566">
        <v>11002</v>
      </c>
      <c r="B1566" t="s">
        <v>20</v>
      </c>
      <c r="C1566" s="70">
        <v>2313209.2599999998</v>
      </c>
      <c r="D1566" s="70">
        <v>743797.19</v>
      </c>
      <c r="E1566" s="71">
        <v>44890</v>
      </c>
      <c r="F1566" t="s">
        <v>16385</v>
      </c>
      <c r="G1566" t="s">
        <v>15843</v>
      </c>
      <c r="H1566" t="s">
        <v>16384</v>
      </c>
      <c r="I1566" t="s">
        <v>16383</v>
      </c>
      <c r="J1566" s="40">
        <v>0</v>
      </c>
      <c r="K1566" s="40">
        <v>1570</v>
      </c>
    </row>
    <row r="1567" spans="1:11" x14ac:dyDescent="0.35">
      <c r="A1567">
        <v>11002</v>
      </c>
      <c r="B1567" t="s">
        <v>20</v>
      </c>
      <c r="C1567" s="70">
        <v>2313209.2599999998</v>
      </c>
      <c r="D1567" s="70">
        <v>743797.19</v>
      </c>
      <c r="E1567" s="71">
        <v>44890</v>
      </c>
      <c r="F1567" t="s">
        <v>19270</v>
      </c>
      <c r="G1567" t="s">
        <v>1907</v>
      </c>
      <c r="H1567" t="s">
        <v>19203</v>
      </c>
      <c r="J1567" s="40">
        <v>0</v>
      </c>
      <c r="K1567" s="40">
        <v>500</v>
      </c>
    </row>
    <row r="1568" spans="1:11" x14ac:dyDescent="0.35">
      <c r="A1568">
        <v>11002</v>
      </c>
      <c r="B1568" t="s">
        <v>20</v>
      </c>
      <c r="C1568" s="70">
        <v>2313209.2599999998</v>
      </c>
      <c r="D1568" s="70">
        <v>743797.19</v>
      </c>
      <c r="E1568" s="71">
        <v>44890</v>
      </c>
      <c r="F1568" t="s">
        <v>19341</v>
      </c>
      <c r="G1568" t="s">
        <v>1907</v>
      </c>
      <c r="H1568" t="s">
        <v>1932</v>
      </c>
      <c r="J1568" s="40">
        <v>0</v>
      </c>
      <c r="K1568" s="40">
        <v>18</v>
      </c>
    </row>
    <row r="1569" spans="1:11" x14ac:dyDescent="0.35">
      <c r="A1569">
        <v>11002</v>
      </c>
      <c r="B1569" t="s">
        <v>20</v>
      </c>
      <c r="C1569" s="70">
        <v>2313209.2599999998</v>
      </c>
      <c r="D1569" s="70">
        <v>743797.19</v>
      </c>
      <c r="E1569" s="71">
        <v>44890</v>
      </c>
      <c r="F1569" t="s">
        <v>19215</v>
      </c>
      <c r="G1569" t="s">
        <v>1907</v>
      </c>
      <c r="H1569" t="s">
        <v>19206</v>
      </c>
      <c r="J1569" s="40">
        <v>0</v>
      </c>
      <c r="K1569" s="40">
        <v>163.15</v>
      </c>
    </row>
    <row r="1570" spans="1:11" x14ac:dyDescent="0.35">
      <c r="A1570">
        <v>11002</v>
      </c>
      <c r="B1570" t="s">
        <v>20</v>
      </c>
      <c r="C1570" s="70">
        <v>2313209.2599999998</v>
      </c>
      <c r="D1570" s="70">
        <v>743797.19</v>
      </c>
      <c r="E1570" s="71">
        <v>44892</v>
      </c>
      <c r="F1570" t="s">
        <v>19015</v>
      </c>
      <c r="G1570" t="s">
        <v>15843</v>
      </c>
      <c r="H1570" t="s">
        <v>4278</v>
      </c>
      <c r="I1570" t="s">
        <v>4277</v>
      </c>
      <c r="J1570" s="40">
        <v>0</v>
      </c>
      <c r="K1570" s="40">
        <v>175.5</v>
      </c>
    </row>
    <row r="1571" spans="1:11" x14ac:dyDescent="0.35">
      <c r="A1571">
        <v>11002</v>
      </c>
      <c r="B1571" t="s">
        <v>20</v>
      </c>
      <c r="C1571" s="70">
        <v>2313209.2599999998</v>
      </c>
      <c r="D1571" s="70">
        <v>743797.19</v>
      </c>
      <c r="E1571" s="71">
        <v>44892</v>
      </c>
      <c r="F1571" t="s">
        <v>19269</v>
      </c>
      <c r="G1571" t="s">
        <v>1907</v>
      </c>
      <c r="H1571" t="s">
        <v>19203</v>
      </c>
      <c r="J1571" s="40">
        <v>0</v>
      </c>
      <c r="K1571" s="40">
        <v>500</v>
      </c>
    </row>
    <row r="1572" spans="1:11" x14ac:dyDescent="0.35">
      <c r="A1572">
        <v>11002</v>
      </c>
      <c r="B1572" t="s">
        <v>20</v>
      </c>
      <c r="C1572" s="70">
        <v>2313209.2599999998</v>
      </c>
      <c r="D1572" s="70">
        <v>743797.19</v>
      </c>
      <c r="E1572" s="71">
        <v>44892</v>
      </c>
      <c r="F1572" t="s">
        <v>19340</v>
      </c>
      <c r="G1572" t="s">
        <v>1907</v>
      </c>
      <c r="H1572" t="s">
        <v>1932</v>
      </c>
      <c r="J1572" s="40">
        <v>0</v>
      </c>
      <c r="K1572" s="40">
        <v>60</v>
      </c>
    </row>
    <row r="1573" spans="1:11" x14ac:dyDescent="0.35">
      <c r="A1573">
        <v>11002</v>
      </c>
      <c r="B1573" t="s">
        <v>20</v>
      </c>
      <c r="C1573" s="70">
        <v>2313209.2599999998</v>
      </c>
      <c r="D1573" s="70">
        <v>743797.19</v>
      </c>
      <c r="E1573" s="71">
        <v>44893</v>
      </c>
      <c r="F1573" t="s">
        <v>19088</v>
      </c>
      <c r="G1573" t="s">
        <v>7116</v>
      </c>
      <c r="H1573" t="s">
        <v>19087</v>
      </c>
      <c r="J1573" s="40">
        <v>70960.88</v>
      </c>
      <c r="K1573" s="40">
        <v>0</v>
      </c>
    </row>
    <row r="1574" spans="1:11" x14ac:dyDescent="0.35">
      <c r="A1574">
        <v>11002</v>
      </c>
      <c r="B1574" t="s">
        <v>20</v>
      </c>
      <c r="C1574" s="70">
        <v>2313209.2599999998</v>
      </c>
      <c r="D1574" s="70">
        <v>743797.19</v>
      </c>
      <c r="E1574" s="71">
        <v>44893</v>
      </c>
      <c r="F1574" t="s">
        <v>17513</v>
      </c>
      <c r="G1574" t="s">
        <v>15843</v>
      </c>
      <c r="H1574" t="s">
        <v>17512</v>
      </c>
      <c r="I1574" t="s">
        <v>17511</v>
      </c>
      <c r="J1574" s="40">
        <v>0</v>
      </c>
      <c r="K1574" s="40">
        <v>6250</v>
      </c>
    </row>
    <row r="1575" spans="1:11" x14ac:dyDescent="0.35">
      <c r="A1575">
        <v>11002</v>
      </c>
      <c r="B1575" t="s">
        <v>20</v>
      </c>
      <c r="C1575" s="70">
        <v>2313209.2599999998</v>
      </c>
      <c r="D1575" s="70">
        <v>743797.19</v>
      </c>
      <c r="E1575" s="71">
        <v>44893</v>
      </c>
      <c r="F1575" t="s">
        <v>16444</v>
      </c>
      <c r="G1575" t="s">
        <v>15843</v>
      </c>
      <c r="H1575" t="s">
        <v>16443</v>
      </c>
      <c r="I1575" t="s">
        <v>16442</v>
      </c>
      <c r="J1575" s="40">
        <v>0</v>
      </c>
      <c r="K1575" s="40">
        <v>150</v>
      </c>
    </row>
    <row r="1576" spans="1:11" x14ac:dyDescent="0.35">
      <c r="A1576">
        <v>11002</v>
      </c>
      <c r="B1576" t="s">
        <v>20</v>
      </c>
      <c r="C1576" s="70">
        <v>2313209.2599999998</v>
      </c>
      <c r="D1576" s="70">
        <v>743797.19</v>
      </c>
      <c r="E1576" s="71">
        <v>44893</v>
      </c>
      <c r="F1576" t="s">
        <v>16611</v>
      </c>
      <c r="G1576" t="s">
        <v>15843</v>
      </c>
      <c r="H1576" t="s">
        <v>16610</v>
      </c>
      <c r="I1576" t="s">
        <v>16609</v>
      </c>
      <c r="J1576" s="40">
        <v>0</v>
      </c>
      <c r="K1576" s="40">
        <v>475.49</v>
      </c>
    </row>
    <row r="1577" spans="1:11" x14ac:dyDescent="0.35">
      <c r="A1577">
        <v>11002</v>
      </c>
      <c r="B1577" t="s">
        <v>20</v>
      </c>
      <c r="C1577" s="70">
        <v>2313209.2599999998</v>
      </c>
      <c r="D1577" s="70">
        <v>743797.19</v>
      </c>
      <c r="E1577" s="71">
        <v>44893</v>
      </c>
      <c r="F1577" t="s">
        <v>17476</v>
      </c>
      <c r="G1577" t="s">
        <v>15843</v>
      </c>
      <c r="H1577" t="s">
        <v>17475</v>
      </c>
      <c r="I1577" t="s">
        <v>17474</v>
      </c>
      <c r="J1577" s="40">
        <v>0</v>
      </c>
      <c r="K1577" s="40">
        <v>1500</v>
      </c>
    </row>
    <row r="1578" spans="1:11" x14ac:dyDescent="0.35">
      <c r="A1578">
        <v>11002</v>
      </c>
      <c r="B1578" t="s">
        <v>20</v>
      </c>
      <c r="C1578" s="70">
        <v>2313209.2599999998</v>
      </c>
      <c r="D1578" s="70">
        <v>743797.19</v>
      </c>
      <c r="E1578" s="71">
        <v>44893</v>
      </c>
      <c r="F1578" t="s">
        <v>16374</v>
      </c>
      <c r="G1578" t="s">
        <v>15843</v>
      </c>
      <c r="H1578" t="s">
        <v>16373</v>
      </c>
      <c r="I1578" t="s">
        <v>16372</v>
      </c>
      <c r="J1578" s="40">
        <v>0</v>
      </c>
      <c r="K1578" s="40">
        <v>3800</v>
      </c>
    </row>
    <row r="1579" spans="1:11" x14ac:dyDescent="0.35">
      <c r="A1579">
        <v>11002</v>
      </c>
      <c r="B1579" t="s">
        <v>20</v>
      </c>
      <c r="C1579" s="70">
        <v>2313209.2599999998</v>
      </c>
      <c r="D1579" s="70">
        <v>743797.19</v>
      </c>
      <c r="E1579" s="71">
        <v>44893</v>
      </c>
      <c r="F1579" t="s">
        <v>16459</v>
      </c>
      <c r="G1579" t="s">
        <v>15843</v>
      </c>
      <c r="H1579" t="s">
        <v>16458</v>
      </c>
      <c r="I1579" t="s">
        <v>16457</v>
      </c>
      <c r="J1579" s="40">
        <v>0</v>
      </c>
      <c r="K1579" s="40">
        <v>352</v>
      </c>
    </row>
    <row r="1580" spans="1:11" x14ac:dyDescent="0.35">
      <c r="A1580">
        <v>11002</v>
      </c>
      <c r="B1580" t="s">
        <v>20</v>
      </c>
      <c r="C1580" s="70">
        <v>2313209.2599999998</v>
      </c>
      <c r="D1580" s="70">
        <v>743797.19</v>
      </c>
      <c r="E1580" s="71">
        <v>44893</v>
      </c>
      <c r="F1580" t="s">
        <v>19268</v>
      </c>
      <c r="G1580" t="s">
        <v>1907</v>
      </c>
      <c r="H1580" t="s">
        <v>19203</v>
      </c>
      <c r="J1580" s="40">
        <v>0</v>
      </c>
      <c r="K1580" s="40">
        <v>500</v>
      </c>
    </row>
    <row r="1581" spans="1:11" x14ac:dyDescent="0.35">
      <c r="A1581">
        <v>11002</v>
      </c>
      <c r="B1581" t="s">
        <v>20</v>
      </c>
      <c r="C1581" s="70">
        <v>2313209.2599999998</v>
      </c>
      <c r="D1581" s="70">
        <v>743797.19</v>
      </c>
      <c r="E1581" s="71">
        <v>44893</v>
      </c>
      <c r="F1581" t="s">
        <v>19339</v>
      </c>
      <c r="G1581" t="s">
        <v>1907</v>
      </c>
      <c r="H1581" t="s">
        <v>1932</v>
      </c>
      <c r="J1581" s="40">
        <v>0</v>
      </c>
      <c r="K1581" s="40">
        <v>2054.85</v>
      </c>
    </row>
    <row r="1582" spans="1:11" x14ac:dyDescent="0.35">
      <c r="A1582">
        <v>11002</v>
      </c>
      <c r="B1582" t="s">
        <v>20</v>
      </c>
      <c r="C1582" s="70">
        <v>2313209.2599999998</v>
      </c>
      <c r="D1582" s="70">
        <v>743797.19</v>
      </c>
      <c r="E1582" s="71">
        <v>44894</v>
      </c>
      <c r="F1582" t="s">
        <v>19127</v>
      </c>
      <c r="G1582" t="s">
        <v>7116</v>
      </c>
      <c r="H1582" t="s">
        <v>7017</v>
      </c>
      <c r="J1582" s="40">
        <v>31595.96</v>
      </c>
      <c r="K1582" s="40">
        <v>0</v>
      </c>
    </row>
    <row r="1583" spans="1:11" x14ac:dyDescent="0.35">
      <c r="A1583">
        <v>11002</v>
      </c>
      <c r="B1583" t="s">
        <v>20</v>
      </c>
      <c r="C1583" s="70">
        <v>2313209.2599999998</v>
      </c>
      <c r="D1583" s="70">
        <v>743797.19</v>
      </c>
      <c r="E1583" s="71">
        <v>44894</v>
      </c>
      <c r="F1583" t="s">
        <v>19095</v>
      </c>
      <c r="G1583" t="s">
        <v>7116</v>
      </c>
      <c r="H1583" t="s">
        <v>7015</v>
      </c>
      <c r="J1583" s="40">
        <v>10177.5</v>
      </c>
      <c r="K1583" s="40">
        <v>0</v>
      </c>
    </row>
    <row r="1584" spans="1:11" x14ac:dyDescent="0.35">
      <c r="A1584">
        <v>11002</v>
      </c>
      <c r="B1584" t="s">
        <v>20</v>
      </c>
      <c r="C1584" s="70">
        <v>2313209.2599999998</v>
      </c>
      <c r="D1584" s="70">
        <v>743797.19</v>
      </c>
      <c r="E1584" s="71">
        <v>44894</v>
      </c>
      <c r="F1584" t="s">
        <v>19267</v>
      </c>
      <c r="G1584" t="s">
        <v>1907</v>
      </c>
      <c r="H1584" t="s">
        <v>19203</v>
      </c>
      <c r="J1584" s="40">
        <v>0</v>
      </c>
      <c r="K1584" s="40">
        <v>500</v>
      </c>
    </row>
    <row r="1585" spans="1:11" x14ac:dyDescent="0.35">
      <c r="A1585">
        <v>11002</v>
      </c>
      <c r="B1585" t="s">
        <v>20</v>
      </c>
      <c r="C1585" s="70">
        <v>2313209.2599999998</v>
      </c>
      <c r="D1585" s="70">
        <v>743797.19</v>
      </c>
      <c r="E1585" s="71">
        <v>44894</v>
      </c>
      <c r="F1585" t="s">
        <v>19338</v>
      </c>
      <c r="G1585" t="s">
        <v>1907</v>
      </c>
      <c r="H1585" t="s">
        <v>1932</v>
      </c>
      <c r="J1585" s="40">
        <v>0</v>
      </c>
      <c r="K1585" s="40">
        <v>351.16</v>
      </c>
    </row>
    <row r="1586" spans="1:11" x14ac:dyDescent="0.35">
      <c r="A1586">
        <v>11002</v>
      </c>
      <c r="B1586" t="s">
        <v>20</v>
      </c>
      <c r="C1586" s="70">
        <v>2313209.2599999998</v>
      </c>
      <c r="D1586" s="70">
        <v>743797.19</v>
      </c>
      <c r="E1586" s="71">
        <v>44895</v>
      </c>
      <c r="F1586" t="s">
        <v>7014</v>
      </c>
      <c r="G1586" t="s">
        <v>1907</v>
      </c>
      <c r="H1586" t="s">
        <v>1916</v>
      </c>
      <c r="J1586" s="40">
        <v>0</v>
      </c>
      <c r="K1586" s="40">
        <v>650.45000000000005</v>
      </c>
    </row>
    <row r="1587" spans="1:11" x14ac:dyDescent="0.35">
      <c r="A1587">
        <v>11002</v>
      </c>
      <c r="B1587" t="s">
        <v>20</v>
      </c>
      <c r="C1587" s="70">
        <v>2313209.2599999998</v>
      </c>
      <c r="D1587" s="70">
        <v>743797.19</v>
      </c>
      <c r="E1587" s="71">
        <v>44895</v>
      </c>
      <c r="F1587" t="s">
        <v>4270</v>
      </c>
      <c r="G1587" t="s">
        <v>2247</v>
      </c>
      <c r="H1587" t="s">
        <v>1916</v>
      </c>
      <c r="I1587" t="s">
        <v>1916</v>
      </c>
      <c r="J1587" s="40">
        <v>0</v>
      </c>
      <c r="K1587" s="40">
        <v>0</v>
      </c>
    </row>
    <row r="1588" spans="1:11" x14ac:dyDescent="0.35">
      <c r="A1588">
        <v>11002</v>
      </c>
      <c r="B1588" t="s">
        <v>20</v>
      </c>
      <c r="C1588" s="70">
        <v>2313209.2599999998</v>
      </c>
      <c r="D1588" s="70">
        <v>743797.19</v>
      </c>
      <c r="E1588" s="71">
        <v>44896</v>
      </c>
      <c r="F1588" t="s">
        <v>17729</v>
      </c>
      <c r="G1588" t="s">
        <v>15843</v>
      </c>
      <c r="H1588" t="s">
        <v>17728</v>
      </c>
      <c r="I1588" t="s">
        <v>17727</v>
      </c>
      <c r="J1588" s="40">
        <v>0</v>
      </c>
      <c r="K1588" s="40">
        <v>19445.400000000001</v>
      </c>
    </row>
    <row r="1589" spans="1:11" x14ac:dyDescent="0.35">
      <c r="A1589">
        <v>11002</v>
      </c>
      <c r="B1589" t="s">
        <v>20</v>
      </c>
      <c r="C1589" s="70">
        <v>2313209.2599999998</v>
      </c>
      <c r="D1589" s="70">
        <v>743797.19</v>
      </c>
      <c r="E1589" s="71">
        <v>44896</v>
      </c>
      <c r="F1589" t="s">
        <v>17058</v>
      </c>
      <c r="G1589" t="s">
        <v>15843</v>
      </c>
      <c r="H1589" t="s">
        <v>17057</v>
      </c>
      <c r="I1589" t="s">
        <v>17056</v>
      </c>
      <c r="J1589" s="40">
        <v>0</v>
      </c>
      <c r="K1589" s="40">
        <v>15000</v>
      </c>
    </row>
    <row r="1590" spans="1:11" x14ac:dyDescent="0.35">
      <c r="A1590">
        <v>11002</v>
      </c>
      <c r="B1590" t="s">
        <v>20</v>
      </c>
      <c r="C1590" s="70">
        <v>2313209.2599999998</v>
      </c>
      <c r="D1590" s="70">
        <v>743797.19</v>
      </c>
      <c r="E1590" s="71">
        <v>44896</v>
      </c>
      <c r="F1590" t="s">
        <v>16691</v>
      </c>
      <c r="G1590" t="s">
        <v>15843</v>
      </c>
      <c r="H1590" t="s">
        <v>16690</v>
      </c>
      <c r="I1590" t="s">
        <v>16689</v>
      </c>
      <c r="J1590" s="40">
        <v>0</v>
      </c>
      <c r="K1590" s="40">
        <v>12400</v>
      </c>
    </row>
    <row r="1591" spans="1:11" x14ac:dyDescent="0.35">
      <c r="A1591">
        <v>11002</v>
      </c>
      <c r="B1591" t="s">
        <v>20</v>
      </c>
      <c r="C1591" s="70">
        <v>2313209.2599999998</v>
      </c>
      <c r="D1591" s="70">
        <v>743797.19</v>
      </c>
      <c r="E1591" s="71">
        <v>44896</v>
      </c>
      <c r="F1591" t="s">
        <v>19266</v>
      </c>
      <c r="G1591" t="s">
        <v>1907</v>
      </c>
      <c r="H1591" t="s">
        <v>19198</v>
      </c>
      <c r="J1591" s="40">
        <v>0</v>
      </c>
      <c r="K1591" s="40">
        <v>500</v>
      </c>
    </row>
    <row r="1592" spans="1:11" x14ac:dyDescent="0.35">
      <c r="A1592">
        <v>11002</v>
      </c>
      <c r="B1592" t="s">
        <v>20</v>
      </c>
      <c r="C1592" s="70">
        <v>2313209.2599999998</v>
      </c>
      <c r="D1592" s="70">
        <v>743797.19</v>
      </c>
      <c r="E1592" s="71">
        <v>44897</v>
      </c>
      <c r="F1592" t="s">
        <v>17109</v>
      </c>
      <c r="G1592" t="s">
        <v>15843</v>
      </c>
      <c r="H1592" t="s">
        <v>17108</v>
      </c>
      <c r="I1592" t="s">
        <v>17107</v>
      </c>
      <c r="J1592" s="40">
        <v>0</v>
      </c>
      <c r="K1592" s="40">
        <v>512.47</v>
      </c>
    </row>
    <row r="1593" spans="1:11" x14ac:dyDescent="0.35">
      <c r="A1593">
        <v>11002</v>
      </c>
      <c r="B1593" t="s">
        <v>20</v>
      </c>
      <c r="C1593" s="70">
        <v>2313209.2599999998</v>
      </c>
      <c r="D1593" s="70">
        <v>743797.19</v>
      </c>
      <c r="E1593" s="71">
        <v>44897</v>
      </c>
      <c r="F1593" t="s">
        <v>19507</v>
      </c>
      <c r="G1593" t="s">
        <v>1907</v>
      </c>
      <c r="H1593" t="s">
        <v>19506</v>
      </c>
      <c r="J1593" s="40">
        <v>0</v>
      </c>
      <c r="K1593" s="40">
        <v>14435.15</v>
      </c>
    </row>
    <row r="1594" spans="1:11" x14ac:dyDescent="0.35">
      <c r="A1594">
        <v>11002</v>
      </c>
      <c r="B1594" t="s">
        <v>20</v>
      </c>
      <c r="C1594" s="70">
        <v>2313209.2599999998</v>
      </c>
      <c r="D1594" s="70">
        <v>743797.19</v>
      </c>
      <c r="E1594" s="71">
        <v>44897</v>
      </c>
      <c r="F1594" t="s">
        <v>19265</v>
      </c>
      <c r="G1594" t="s">
        <v>1907</v>
      </c>
      <c r="H1594" t="s">
        <v>19198</v>
      </c>
      <c r="J1594" s="40">
        <v>0</v>
      </c>
      <c r="K1594" s="40">
        <v>500</v>
      </c>
    </row>
    <row r="1595" spans="1:11" x14ac:dyDescent="0.35">
      <c r="A1595">
        <v>11002</v>
      </c>
      <c r="B1595" t="s">
        <v>20</v>
      </c>
      <c r="C1595" s="70">
        <v>2313209.2599999998</v>
      </c>
      <c r="D1595" s="70">
        <v>743797.19</v>
      </c>
      <c r="E1595" s="71">
        <v>44897</v>
      </c>
      <c r="F1595" t="s">
        <v>19473</v>
      </c>
      <c r="G1595" t="s">
        <v>1907</v>
      </c>
      <c r="H1595" t="s">
        <v>19458</v>
      </c>
      <c r="J1595" s="40">
        <v>0</v>
      </c>
      <c r="K1595" s="40">
        <v>8088.96</v>
      </c>
    </row>
    <row r="1596" spans="1:11" x14ac:dyDescent="0.35">
      <c r="A1596">
        <v>11002</v>
      </c>
      <c r="B1596" t="s">
        <v>20</v>
      </c>
      <c r="C1596" s="70">
        <v>2313209.2599999998</v>
      </c>
      <c r="D1596" s="70">
        <v>743797.19</v>
      </c>
      <c r="E1596" s="71">
        <v>44897</v>
      </c>
      <c r="F1596" t="s">
        <v>19522</v>
      </c>
      <c r="G1596" t="s">
        <v>1907</v>
      </c>
      <c r="H1596" t="s">
        <v>19521</v>
      </c>
      <c r="J1596" s="40">
        <v>0</v>
      </c>
      <c r="K1596" s="40">
        <v>649.99</v>
      </c>
    </row>
    <row r="1597" spans="1:11" x14ac:dyDescent="0.35">
      <c r="A1597">
        <v>11002</v>
      </c>
      <c r="B1597" t="s">
        <v>20</v>
      </c>
      <c r="C1597" s="70">
        <v>2313209.2599999998</v>
      </c>
      <c r="D1597" s="70">
        <v>743797.19</v>
      </c>
      <c r="E1597" s="71">
        <v>44897</v>
      </c>
      <c r="F1597" t="s">
        <v>19337</v>
      </c>
      <c r="G1597" t="s">
        <v>1907</v>
      </c>
      <c r="H1597" t="s">
        <v>1932</v>
      </c>
      <c r="J1597" s="40">
        <v>0</v>
      </c>
      <c r="K1597" s="40">
        <v>182.03</v>
      </c>
    </row>
    <row r="1598" spans="1:11" x14ac:dyDescent="0.35">
      <c r="A1598">
        <v>11002</v>
      </c>
      <c r="B1598" t="s">
        <v>20</v>
      </c>
      <c r="C1598" s="70">
        <v>2313209.2599999998</v>
      </c>
      <c r="D1598" s="70">
        <v>743797.19</v>
      </c>
      <c r="E1598" s="71">
        <v>44897</v>
      </c>
      <c r="F1598" t="s">
        <v>19214</v>
      </c>
      <c r="G1598" t="s">
        <v>1907</v>
      </c>
      <c r="H1598" t="s">
        <v>19206</v>
      </c>
      <c r="J1598" s="40">
        <v>0</v>
      </c>
      <c r="K1598" s="40">
        <v>802</v>
      </c>
    </row>
    <row r="1599" spans="1:11" x14ac:dyDescent="0.35">
      <c r="A1599">
        <v>11002</v>
      </c>
      <c r="B1599" t="s">
        <v>20</v>
      </c>
      <c r="C1599" s="70">
        <v>2313209.2599999998</v>
      </c>
      <c r="D1599" s="70">
        <v>743797.19</v>
      </c>
      <c r="E1599" s="71">
        <v>44899</v>
      </c>
      <c r="F1599" t="s">
        <v>19264</v>
      </c>
      <c r="G1599" t="s">
        <v>1907</v>
      </c>
      <c r="H1599" t="s">
        <v>19198</v>
      </c>
      <c r="J1599" s="40">
        <v>0</v>
      </c>
      <c r="K1599" s="40">
        <v>1000</v>
      </c>
    </row>
    <row r="1600" spans="1:11" x14ac:dyDescent="0.35">
      <c r="A1600">
        <v>11002</v>
      </c>
      <c r="B1600" t="s">
        <v>20</v>
      </c>
      <c r="C1600" s="70">
        <v>2313209.2599999998</v>
      </c>
      <c r="D1600" s="70">
        <v>743797.19</v>
      </c>
      <c r="E1600" s="71">
        <v>44899</v>
      </c>
      <c r="F1600" t="s">
        <v>19336</v>
      </c>
      <c r="G1600" t="s">
        <v>1907</v>
      </c>
      <c r="H1600" t="s">
        <v>1932</v>
      </c>
      <c r="J1600" s="40">
        <v>0</v>
      </c>
      <c r="K1600" s="40">
        <v>38.770000000000003</v>
      </c>
    </row>
    <row r="1601" spans="1:11" x14ac:dyDescent="0.35">
      <c r="A1601">
        <v>11002</v>
      </c>
      <c r="B1601" t="s">
        <v>20</v>
      </c>
      <c r="C1601" s="70">
        <v>2313209.2599999998</v>
      </c>
      <c r="D1601" s="70">
        <v>743797.19</v>
      </c>
      <c r="E1601" s="71">
        <v>44900</v>
      </c>
      <c r="F1601" t="s">
        <v>19263</v>
      </c>
      <c r="G1601" t="s">
        <v>1907</v>
      </c>
      <c r="H1601" t="s">
        <v>19198</v>
      </c>
      <c r="J1601" s="40">
        <v>0</v>
      </c>
      <c r="K1601" s="40">
        <v>500</v>
      </c>
    </row>
    <row r="1602" spans="1:11" x14ac:dyDescent="0.35">
      <c r="A1602">
        <v>11002</v>
      </c>
      <c r="B1602" t="s">
        <v>20</v>
      </c>
      <c r="C1602" s="70">
        <v>2313209.2599999998</v>
      </c>
      <c r="D1602" s="70">
        <v>743797.19</v>
      </c>
      <c r="E1602" s="71">
        <v>44900</v>
      </c>
      <c r="F1602" t="s">
        <v>19335</v>
      </c>
      <c r="G1602" t="s">
        <v>1907</v>
      </c>
      <c r="H1602" t="s">
        <v>1932</v>
      </c>
      <c r="J1602" s="40">
        <v>0</v>
      </c>
      <c r="K1602" s="40">
        <v>47.75</v>
      </c>
    </row>
    <row r="1603" spans="1:11" x14ac:dyDescent="0.35">
      <c r="A1603">
        <v>11002</v>
      </c>
      <c r="B1603" t="s">
        <v>20</v>
      </c>
      <c r="C1603" s="70">
        <v>2313209.2599999998</v>
      </c>
      <c r="D1603" s="70">
        <v>743797.19</v>
      </c>
      <c r="E1603" s="71">
        <v>44901</v>
      </c>
      <c r="F1603" t="s">
        <v>19949</v>
      </c>
      <c r="G1603" t="s">
        <v>1907</v>
      </c>
      <c r="H1603" t="s">
        <v>19948</v>
      </c>
      <c r="J1603" s="40">
        <v>0</v>
      </c>
      <c r="K1603" s="40">
        <v>3000000</v>
      </c>
    </row>
    <row r="1604" spans="1:11" x14ac:dyDescent="0.35">
      <c r="A1604">
        <v>11002</v>
      </c>
      <c r="B1604" t="s">
        <v>20</v>
      </c>
      <c r="C1604" s="70">
        <v>2313209.2599999998</v>
      </c>
      <c r="D1604" s="70">
        <v>743797.19</v>
      </c>
      <c r="E1604" s="71">
        <v>44901</v>
      </c>
      <c r="F1604" t="s">
        <v>19947</v>
      </c>
      <c r="G1604" t="s">
        <v>1907</v>
      </c>
      <c r="H1604" t="s">
        <v>19946</v>
      </c>
      <c r="J1604" s="40">
        <v>0</v>
      </c>
      <c r="K1604" s="40">
        <v>4000000</v>
      </c>
    </row>
    <row r="1605" spans="1:11" x14ac:dyDescent="0.35">
      <c r="A1605">
        <v>11002</v>
      </c>
      <c r="B1605" t="s">
        <v>20</v>
      </c>
      <c r="C1605" s="70">
        <v>2313209.2599999998</v>
      </c>
      <c r="D1605" s="70">
        <v>743797.19</v>
      </c>
      <c r="E1605" s="71">
        <v>44901</v>
      </c>
      <c r="F1605" t="s">
        <v>19945</v>
      </c>
      <c r="G1605" t="s">
        <v>1907</v>
      </c>
      <c r="H1605" t="s">
        <v>19944</v>
      </c>
      <c r="J1605" s="40">
        <v>24317.8</v>
      </c>
      <c r="K1605" s="40">
        <v>0</v>
      </c>
    </row>
    <row r="1606" spans="1:11" x14ac:dyDescent="0.35">
      <c r="A1606">
        <v>11002</v>
      </c>
      <c r="B1606" t="s">
        <v>20</v>
      </c>
      <c r="C1606" s="70">
        <v>2313209.2599999998</v>
      </c>
      <c r="D1606" s="70">
        <v>743797.19</v>
      </c>
      <c r="E1606" s="71">
        <v>44902</v>
      </c>
      <c r="F1606" t="s">
        <v>19059</v>
      </c>
      <c r="G1606" t="s">
        <v>7116</v>
      </c>
      <c r="H1606" t="s">
        <v>19058</v>
      </c>
      <c r="J1606" s="40">
        <v>66469.8</v>
      </c>
      <c r="K1606" s="40">
        <v>0</v>
      </c>
    </row>
    <row r="1607" spans="1:11" x14ac:dyDescent="0.35">
      <c r="A1607">
        <v>11002</v>
      </c>
      <c r="B1607" t="s">
        <v>20</v>
      </c>
      <c r="C1607" s="70">
        <v>2313209.2599999998</v>
      </c>
      <c r="D1607" s="70">
        <v>743797.19</v>
      </c>
      <c r="E1607" s="71">
        <v>44902</v>
      </c>
      <c r="F1607" t="s">
        <v>19262</v>
      </c>
      <c r="G1607" t="s">
        <v>1907</v>
      </c>
      <c r="H1607" t="s">
        <v>19198</v>
      </c>
      <c r="J1607" s="40">
        <v>0</v>
      </c>
      <c r="K1607" s="40">
        <v>1000</v>
      </c>
    </row>
    <row r="1608" spans="1:11" x14ac:dyDescent="0.35">
      <c r="A1608">
        <v>11002</v>
      </c>
      <c r="B1608" t="s">
        <v>20</v>
      </c>
      <c r="C1608" s="70">
        <v>2313209.2599999998</v>
      </c>
      <c r="D1608" s="70">
        <v>743797.19</v>
      </c>
      <c r="E1608" s="71">
        <v>44902</v>
      </c>
      <c r="F1608" t="s">
        <v>19334</v>
      </c>
      <c r="G1608" t="s">
        <v>1907</v>
      </c>
      <c r="H1608" t="s">
        <v>1932</v>
      </c>
      <c r="J1608" s="40">
        <v>0</v>
      </c>
      <c r="K1608" s="40">
        <v>2546.09</v>
      </c>
    </row>
    <row r="1609" spans="1:11" x14ac:dyDescent="0.35">
      <c r="A1609">
        <v>11002</v>
      </c>
      <c r="B1609" t="s">
        <v>20</v>
      </c>
      <c r="C1609" s="70">
        <v>2313209.2599999998</v>
      </c>
      <c r="D1609" s="70">
        <v>743797.19</v>
      </c>
      <c r="E1609" s="71">
        <v>44903</v>
      </c>
      <c r="F1609" t="s">
        <v>19261</v>
      </c>
      <c r="G1609" t="s">
        <v>1907</v>
      </c>
      <c r="H1609" t="s">
        <v>19198</v>
      </c>
      <c r="J1609" s="40">
        <v>0</v>
      </c>
      <c r="K1609" s="40">
        <v>500</v>
      </c>
    </row>
    <row r="1610" spans="1:11" x14ac:dyDescent="0.35">
      <c r="A1610">
        <v>11002</v>
      </c>
      <c r="B1610" t="s">
        <v>20</v>
      </c>
      <c r="C1610" s="70">
        <v>2313209.2599999998</v>
      </c>
      <c r="D1610" s="70">
        <v>743797.19</v>
      </c>
      <c r="E1610" s="71">
        <v>44904</v>
      </c>
      <c r="F1610" t="s">
        <v>18476</v>
      </c>
      <c r="G1610" t="s">
        <v>15843</v>
      </c>
      <c r="H1610" t="s">
        <v>3606</v>
      </c>
      <c r="I1610" t="s">
        <v>3605</v>
      </c>
      <c r="J1610" s="40">
        <v>0</v>
      </c>
      <c r="K1610" s="40">
        <v>32549.31</v>
      </c>
    </row>
    <row r="1611" spans="1:11" x14ac:dyDescent="0.35">
      <c r="A1611">
        <v>11002</v>
      </c>
      <c r="B1611" t="s">
        <v>20</v>
      </c>
      <c r="C1611" s="70">
        <v>2313209.2599999998</v>
      </c>
      <c r="D1611" s="70">
        <v>743797.19</v>
      </c>
      <c r="E1611" s="71">
        <v>44904</v>
      </c>
      <c r="F1611" t="s">
        <v>19260</v>
      </c>
      <c r="G1611" t="s">
        <v>1907</v>
      </c>
      <c r="H1611" t="s">
        <v>19198</v>
      </c>
      <c r="J1611" s="40">
        <v>0</v>
      </c>
      <c r="K1611" s="40">
        <v>1000</v>
      </c>
    </row>
    <row r="1612" spans="1:11" x14ac:dyDescent="0.35">
      <c r="A1612">
        <v>11002</v>
      </c>
      <c r="B1612" t="s">
        <v>20</v>
      </c>
      <c r="C1612" s="70">
        <v>2313209.2599999998</v>
      </c>
      <c r="D1612" s="70">
        <v>743797.19</v>
      </c>
      <c r="E1612" s="71">
        <v>44906</v>
      </c>
      <c r="F1612" t="s">
        <v>19259</v>
      </c>
      <c r="G1612" t="s">
        <v>1907</v>
      </c>
      <c r="H1612" t="s">
        <v>19198</v>
      </c>
      <c r="J1612" s="40">
        <v>0</v>
      </c>
      <c r="K1612" s="40">
        <v>1500</v>
      </c>
    </row>
    <row r="1613" spans="1:11" x14ac:dyDescent="0.35">
      <c r="A1613">
        <v>11002</v>
      </c>
      <c r="B1613" t="s">
        <v>20</v>
      </c>
      <c r="C1613" s="70">
        <v>2313209.2599999998</v>
      </c>
      <c r="D1613" s="70">
        <v>743797.19</v>
      </c>
      <c r="E1613" s="71">
        <v>44907</v>
      </c>
      <c r="F1613" t="s">
        <v>19258</v>
      </c>
      <c r="G1613" t="s">
        <v>1907</v>
      </c>
      <c r="H1613" t="s">
        <v>19198</v>
      </c>
      <c r="J1613" s="40">
        <v>0</v>
      </c>
      <c r="K1613" s="40">
        <v>1886.25</v>
      </c>
    </row>
    <row r="1614" spans="1:11" x14ac:dyDescent="0.35">
      <c r="A1614">
        <v>11002</v>
      </c>
      <c r="B1614" t="s">
        <v>20</v>
      </c>
      <c r="C1614" s="70">
        <v>2313209.2599999998</v>
      </c>
      <c r="D1614" s="70">
        <v>743797.19</v>
      </c>
      <c r="E1614" s="71">
        <v>44907</v>
      </c>
      <c r="F1614" t="s">
        <v>19333</v>
      </c>
      <c r="G1614" t="s">
        <v>1907</v>
      </c>
      <c r="H1614" t="s">
        <v>1932</v>
      </c>
      <c r="J1614" s="40">
        <v>0</v>
      </c>
      <c r="K1614" s="40">
        <v>544</v>
      </c>
    </row>
    <row r="1615" spans="1:11" x14ac:dyDescent="0.35">
      <c r="A1615">
        <v>11002</v>
      </c>
      <c r="B1615" t="s">
        <v>20</v>
      </c>
      <c r="C1615" s="70">
        <v>2313209.2599999998</v>
      </c>
      <c r="D1615" s="70">
        <v>743797.19</v>
      </c>
      <c r="E1615" s="71">
        <v>44908</v>
      </c>
      <c r="F1615" t="s">
        <v>19257</v>
      </c>
      <c r="G1615" t="s">
        <v>1907</v>
      </c>
      <c r="H1615" t="s">
        <v>19198</v>
      </c>
      <c r="J1615" s="40">
        <v>0</v>
      </c>
      <c r="K1615" s="40">
        <v>1000</v>
      </c>
    </row>
    <row r="1616" spans="1:11" x14ac:dyDescent="0.35">
      <c r="A1616">
        <v>11002</v>
      </c>
      <c r="B1616" t="s">
        <v>20</v>
      </c>
      <c r="C1616" s="70">
        <v>2313209.2599999998</v>
      </c>
      <c r="D1616" s="70">
        <v>743797.19</v>
      </c>
      <c r="E1616" s="71">
        <v>44909</v>
      </c>
      <c r="F1616" t="s">
        <v>19185</v>
      </c>
      <c r="G1616" t="s">
        <v>7116</v>
      </c>
      <c r="H1616" t="s">
        <v>19184</v>
      </c>
      <c r="J1616" s="40">
        <v>506875</v>
      </c>
      <c r="K1616" s="40">
        <v>0</v>
      </c>
    </row>
    <row r="1617" spans="1:11" x14ac:dyDescent="0.35">
      <c r="A1617">
        <v>11002</v>
      </c>
      <c r="B1617" t="s">
        <v>20</v>
      </c>
      <c r="C1617" s="70">
        <v>2313209.2599999998</v>
      </c>
      <c r="D1617" s="70">
        <v>743797.19</v>
      </c>
      <c r="E1617" s="71">
        <v>44909</v>
      </c>
      <c r="F1617" t="s">
        <v>19256</v>
      </c>
      <c r="G1617" t="s">
        <v>1907</v>
      </c>
      <c r="H1617" t="s">
        <v>19198</v>
      </c>
      <c r="J1617" s="40">
        <v>0</v>
      </c>
      <c r="K1617" s="40">
        <v>500</v>
      </c>
    </row>
    <row r="1618" spans="1:11" x14ac:dyDescent="0.35">
      <c r="A1618">
        <v>11002</v>
      </c>
      <c r="B1618" t="s">
        <v>20</v>
      </c>
      <c r="C1618" s="70">
        <v>2313209.2599999998</v>
      </c>
      <c r="D1618" s="70">
        <v>743797.19</v>
      </c>
      <c r="E1618" s="71">
        <v>44910</v>
      </c>
      <c r="F1618" t="s">
        <v>19943</v>
      </c>
      <c r="G1618" t="s">
        <v>1912</v>
      </c>
      <c r="H1618" t="s">
        <v>19942</v>
      </c>
      <c r="I1618" t="s">
        <v>19942</v>
      </c>
      <c r="J1618" s="40">
        <v>0</v>
      </c>
      <c r="K1618" s="40">
        <v>1000000</v>
      </c>
    </row>
    <row r="1619" spans="1:11" x14ac:dyDescent="0.35">
      <c r="A1619">
        <v>11002</v>
      </c>
      <c r="B1619" t="s">
        <v>20</v>
      </c>
      <c r="C1619" s="70">
        <v>2313209.2599999998</v>
      </c>
      <c r="D1619" s="70">
        <v>743797.19</v>
      </c>
      <c r="E1619" s="71">
        <v>44910</v>
      </c>
      <c r="F1619" t="s">
        <v>19255</v>
      </c>
      <c r="G1619" t="s">
        <v>1907</v>
      </c>
      <c r="H1619" t="s">
        <v>19198</v>
      </c>
      <c r="J1619" s="40">
        <v>0</v>
      </c>
      <c r="K1619" s="40">
        <v>1000</v>
      </c>
    </row>
    <row r="1620" spans="1:11" x14ac:dyDescent="0.35">
      <c r="A1620">
        <v>11002</v>
      </c>
      <c r="B1620" t="s">
        <v>20</v>
      </c>
      <c r="C1620" s="70">
        <v>2313209.2599999998</v>
      </c>
      <c r="D1620" s="70">
        <v>743797.19</v>
      </c>
      <c r="E1620" s="71">
        <v>44910</v>
      </c>
      <c r="F1620" t="s">
        <v>19332</v>
      </c>
      <c r="G1620" t="s">
        <v>1907</v>
      </c>
      <c r="H1620" t="s">
        <v>1932</v>
      </c>
      <c r="J1620" s="40">
        <v>0</v>
      </c>
      <c r="K1620" s="40">
        <v>1035.8599999999999</v>
      </c>
    </row>
    <row r="1621" spans="1:11" x14ac:dyDescent="0.35">
      <c r="A1621">
        <v>11002</v>
      </c>
      <c r="B1621" t="s">
        <v>20</v>
      </c>
      <c r="C1621" s="70">
        <v>2313209.2599999998</v>
      </c>
      <c r="D1621" s="70">
        <v>743797.19</v>
      </c>
      <c r="E1621" s="71">
        <v>44911</v>
      </c>
      <c r="F1621" t="s">
        <v>19254</v>
      </c>
      <c r="G1621" t="s">
        <v>1907</v>
      </c>
      <c r="H1621" t="s">
        <v>19198</v>
      </c>
      <c r="J1621" s="40">
        <v>0</v>
      </c>
      <c r="K1621" s="40">
        <v>1000</v>
      </c>
    </row>
    <row r="1622" spans="1:11" x14ac:dyDescent="0.35">
      <c r="A1622">
        <v>11002</v>
      </c>
      <c r="B1622" t="s">
        <v>20</v>
      </c>
      <c r="C1622" s="70">
        <v>2313209.2599999998</v>
      </c>
      <c r="D1622" s="70">
        <v>743797.19</v>
      </c>
      <c r="E1622" s="71">
        <v>44911</v>
      </c>
      <c r="F1622" t="s">
        <v>19331</v>
      </c>
      <c r="G1622" t="s">
        <v>1907</v>
      </c>
      <c r="H1622" t="s">
        <v>1932</v>
      </c>
      <c r="J1622" s="40">
        <v>0</v>
      </c>
      <c r="K1622" s="40">
        <v>49</v>
      </c>
    </row>
    <row r="1623" spans="1:11" x14ac:dyDescent="0.35">
      <c r="A1623">
        <v>11002</v>
      </c>
      <c r="B1623" t="s">
        <v>20</v>
      </c>
      <c r="C1623" s="70">
        <v>2313209.2599999998</v>
      </c>
      <c r="D1623" s="70">
        <v>743797.19</v>
      </c>
      <c r="E1623" s="71">
        <v>44913</v>
      </c>
      <c r="F1623" t="s">
        <v>19253</v>
      </c>
      <c r="G1623" t="s">
        <v>1907</v>
      </c>
      <c r="H1623" t="s">
        <v>19198</v>
      </c>
      <c r="J1623" s="40">
        <v>0</v>
      </c>
      <c r="K1623" s="40">
        <v>1000</v>
      </c>
    </row>
    <row r="1624" spans="1:11" x14ac:dyDescent="0.35">
      <c r="A1624">
        <v>11002</v>
      </c>
      <c r="B1624" t="s">
        <v>20</v>
      </c>
      <c r="C1624" s="70">
        <v>2313209.2599999998</v>
      </c>
      <c r="D1624" s="70">
        <v>743797.19</v>
      </c>
      <c r="E1624" s="71">
        <v>44914</v>
      </c>
      <c r="F1624" t="s">
        <v>19941</v>
      </c>
      <c r="G1624" t="s">
        <v>1912</v>
      </c>
      <c r="H1624" t="s">
        <v>19940</v>
      </c>
      <c r="I1624" t="s">
        <v>19940</v>
      </c>
      <c r="J1624" s="40">
        <v>0</v>
      </c>
      <c r="K1624" s="40">
        <v>1000000</v>
      </c>
    </row>
    <row r="1625" spans="1:11" x14ac:dyDescent="0.35">
      <c r="A1625">
        <v>11002</v>
      </c>
      <c r="B1625" t="s">
        <v>20</v>
      </c>
      <c r="C1625" s="70">
        <v>2313209.2599999998</v>
      </c>
      <c r="D1625" s="70">
        <v>743797.19</v>
      </c>
      <c r="E1625" s="71">
        <v>44914</v>
      </c>
      <c r="F1625" t="s">
        <v>19252</v>
      </c>
      <c r="G1625" t="s">
        <v>1907</v>
      </c>
      <c r="H1625" t="s">
        <v>19198</v>
      </c>
      <c r="J1625" s="40">
        <v>0</v>
      </c>
      <c r="K1625" s="40">
        <v>500</v>
      </c>
    </row>
    <row r="1626" spans="1:11" x14ac:dyDescent="0.35">
      <c r="A1626">
        <v>11002</v>
      </c>
      <c r="B1626" t="s">
        <v>20</v>
      </c>
      <c r="C1626" s="70">
        <v>2313209.2599999998</v>
      </c>
      <c r="D1626" s="70">
        <v>743797.19</v>
      </c>
      <c r="E1626" s="71">
        <v>44915</v>
      </c>
      <c r="F1626" t="s">
        <v>17556</v>
      </c>
      <c r="G1626" t="s">
        <v>15843</v>
      </c>
      <c r="H1626" t="s">
        <v>17555</v>
      </c>
      <c r="I1626" t="s">
        <v>17554</v>
      </c>
      <c r="J1626" s="40">
        <v>0</v>
      </c>
      <c r="K1626" s="40">
        <v>12603.15</v>
      </c>
    </row>
    <row r="1627" spans="1:11" x14ac:dyDescent="0.35">
      <c r="A1627">
        <v>11002</v>
      </c>
      <c r="B1627" t="s">
        <v>20</v>
      </c>
      <c r="C1627" s="70">
        <v>2313209.2599999998</v>
      </c>
      <c r="D1627" s="70">
        <v>743797.19</v>
      </c>
      <c r="E1627" s="71">
        <v>44915</v>
      </c>
      <c r="F1627" t="s">
        <v>18925</v>
      </c>
      <c r="G1627" t="s">
        <v>15843</v>
      </c>
      <c r="H1627" t="s">
        <v>18924</v>
      </c>
      <c r="I1627" t="s">
        <v>18923</v>
      </c>
      <c r="J1627" s="40">
        <v>0</v>
      </c>
      <c r="K1627" s="40">
        <v>21800.26</v>
      </c>
    </row>
    <row r="1628" spans="1:11" x14ac:dyDescent="0.35">
      <c r="A1628">
        <v>11002</v>
      </c>
      <c r="B1628" t="s">
        <v>20</v>
      </c>
      <c r="C1628" s="70">
        <v>2313209.2599999998</v>
      </c>
      <c r="D1628" s="70">
        <v>743797.19</v>
      </c>
      <c r="E1628" s="71">
        <v>44915</v>
      </c>
      <c r="F1628" t="s">
        <v>19014</v>
      </c>
      <c r="G1628" t="s">
        <v>15843</v>
      </c>
      <c r="H1628" t="s">
        <v>3930</v>
      </c>
      <c r="I1628" t="s">
        <v>3929</v>
      </c>
      <c r="J1628" s="40">
        <v>0</v>
      </c>
      <c r="K1628" s="40">
        <v>2530.2600000000002</v>
      </c>
    </row>
    <row r="1629" spans="1:11" x14ac:dyDescent="0.35">
      <c r="A1629">
        <v>11002</v>
      </c>
      <c r="B1629" t="s">
        <v>20</v>
      </c>
      <c r="C1629" s="70">
        <v>2313209.2599999998</v>
      </c>
      <c r="D1629" s="70">
        <v>743797.19</v>
      </c>
      <c r="E1629" s="71">
        <v>44915</v>
      </c>
      <c r="F1629" t="s">
        <v>16418</v>
      </c>
      <c r="G1629" t="s">
        <v>15843</v>
      </c>
      <c r="H1629" t="s">
        <v>16417</v>
      </c>
      <c r="I1629" t="s">
        <v>16416</v>
      </c>
      <c r="J1629" s="40">
        <v>0</v>
      </c>
      <c r="K1629" s="40">
        <v>7351.65</v>
      </c>
    </row>
    <row r="1630" spans="1:11" x14ac:dyDescent="0.35">
      <c r="A1630">
        <v>11002</v>
      </c>
      <c r="B1630" t="s">
        <v>20</v>
      </c>
      <c r="C1630" s="70">
        <v>2313209.2599999998</v>
      </c>
      <c r="D1630" s="70">
        <v>743797.19</v>
      </c>
      <c r="E1630" s="71">
        <v>44915</v>
      </c>
      <c r="F1630" t="s">
        <v>17604</v>
      </c>
      <c r="G1630" t="s">
        <v>15843</v>
      </c>
      <c r="H1630" t="s">
        <v>17603</v>
      </c>
      <c r="I1630" t="s">
        <v>17602</v>
      </c>
      <c r="J1630" s="40">
        <v>0</v>
      </c>
      <c r="K1630" s="40">
        <v>23315</v>
      </c>
    </row>
    <row r="1631" spans="1:11" x14ac:dyDescent="0.35">
      <c r="A1631">
        <v>11002</v>
      </c>
      <c r="B1631" t="s">
        <v>20</v>
      </c>
      <c r="C1631" s="70">
        <v>2313209.2599999998</v>
      </c>
      <c r="D1631" s="70">
        <v>743797.19</v>
      </c>
      <c r="E1631" s="71">
        <v>44915</v>
      </c>
      <c r="F1631" t="s">
        <v>16608</v>
      </c>
      <c r="G1631" t="s">
        <v>15843</v>
      </c>
      <c r="H1631" t="s">
        <v>16607</v>
      </c>
      <c r="I1631" t="s">
        <v>16606</v>
      </c>
      <c r="J1631" s="40">
        <v>0</v>
      </c>
      <c r="K1631" s="40">
        <v>7573.57</v>
      </c>
    </row>
    <row r="1632" spans="1:11" x14ac:dyDescent="0.35">
      <c r="A1632">
        <v>11002</v>
      </c>
      <c r="B1632" t="s">
        <v>20</v>
      </c>
      <c r="C1632" s="70">
        <v>2313209.2599999998</v>
      </c>
      <c r="D1632" s="70">
        <v>743797.19</v>
      </c>
      <c r="E1632" s="71">
        <v>44915</v>
      </c>
      <c r="F1632" t="s">
        <v>19251</v>
      </c>
      <c r="G1632" t="s">
        <v>1907</v>
      </c>
      <c r="H1632" t="s">
        <v>19198</v>
      </c>
      <c r="J1632" s="40">
        <v>0</v>
      </c>
      <c r="K1632" s="40">
        <v>500</v>
      </c>
    </row>
    <row r="1633" spans="1:11" x14ac:dyDescent="0.35">
      <c r="A1633">
        <v>11002</v>
      </c>
      <c r="B1633" t="s">
        <v>20</v>
      </c>
      <c r="C1633" s="70">
        <v>2313209.2599999998</v>
      </c>
      <c r="D1633" s="70">
        <v>743797.19</v>
      </c>
      <c r="E1633" s="71">
        <v>44915</v>
      </c>
      <c r="F1633" t="s">
        <v>19330</v>
      </c>
      <c r="G1633" t="s">
        <v>1907</v>
      </c>
      <c r="H1633" t="s">
        <v>1932</v>
      </c>
      <c r="J1633" s="40">
        <v>0</v>
      </c>
      <c r="K1633" s="40">
        <v>17.809999999999999</v>
      </c>
    </row>
    <row r="1634" spans="1:11" x14ac:dyDescent="0.35">
      <c r="A1634">
        <v>11002</v>
      </c>
      <c r="B1634" t="s">
        <v>20</v>
      </c>
      <c r="C1634" s="70">
        <v>2313209.2599999998</v>
      </c>
      <c r="D1634" s="70">
        <v>743797.19</v>
      </c>
      <c r="E1634" s="71">
        <v>44916</v>
      </c>
      <c r="F1634" t="s">
        <v>17055</v>
      </c>
      <c r="G1634" t="s">
        <v>15843</v>
      </c>
      <c r="H1634" t="s">
        <v>17054</v>
      </c>
      <c r="I1634" t="s">
        <v>17053</v>
      </c>
      <c r="J1634" s="40">
        <v>0</v>
      </c>
      <c r="K1634" s="40">
        <v>15000</v>
      </c>
    </row>
    <row r="1635" spans="1:11" x14ac:dyDescent="0.35">
      <c r="A1635">
        <v>11002</v>
      </c>
      <c r="B1635" t="s">
        <v>20</v>
      </c>
      <c r="C1635" s="70">
        <v>2313209.2599999998</v>
      </c>
      <c r="D1635" s="70">
        <v>743797.19</v>
      </c>
      <c r="E1635" s="71">
        <v>44916</v>
      </c>
      <c r="F1635" t="s">
        <v>16371</v>
      </c>
      <c r="G1635" t="s">
        <v>15843</v>
      </c>
      <c r="H1635" t="s">
        <v>16370</v>
      </c>
      <c r="I1635" t="s">
        <v>16369</v>
      </c>
      <c r="J1635" s="40">
        <v>0</v>
      </c>
      <c r="K1635" s="40">
        <v>3800</v>
      </c>
    </row>
    <row r="1636" spans="1:11" x14ac:dyDescent="0.35">
      <c r="A1636">
        <v>11002</v>
      </c>
      <c r="B1636" t="s">
        <v>20</v>
      </c>
      <c r="C1636" s="70">
        <v>2313209.2599999998</v>
      </c>
      <c r="D1636" s="70">
        <v>743797.19</v>
      </c>
      <c r="E1636" s="71">
        <v>44916</v>
      </c>
      <c r="F1636" t="s">
        <v>16825</v>
      </c>
      <c r="G1636" t="s">
        <v>15843</v>
      </c>
      <c r="H1636" t="s">
        <v>16824</v>
      </c>
      <c r="I1636" t="s">
        <v>16823</v>
      </c>
      <c r="J1636" s="40">
        <v>0</v>
      </c>
      <c r="K1636" s="40">
        <v>2535</v>
      </c>
    </row>
    <row r="1637" spans="1:11" x14ac:dyDescent="0.35">
      <c r="A1637">
        <v>11002</v>
      </c>
      <c r="B1637" t="s">
        <v>20</v>
      </c>
      <c r="C1637" s="70">
        <v>2313209.2599999998</v>
      </c>
      <c r="D1637" s="70">
        <v>743797.19</v>
      </c>
      <c r="E1637" s="71">
        <v>44916</v>
      </c>
      <c r="F1637" t="s">
        <v>19939</v>
      </c>
      <c r="G1637" t="s">
        <v>1912</v>
      </c>
      <c r="H1637" t="s">
        <v>19938</v>
      </c>
      <c r="I1637" t="s">
        <v>19938</v>
      </c>
      <c r="J1637" s="40">
        <v>0</v>
      </c>
      <c r="K1637" s="40">
        <v>1000000</v>
      </c>
    </row>
    <row r="1638" spans="1:11" x14ac:dyDescent="0.35">
      <c r="A1638">
        <v>11002</v>
      </c>
      <c r="B1638" t="s">
        <v>20</v>
      </c>
      <c r="C1638" s="70">
        <v>2313209.2599999998</v>
      </c>
      <c r="D1638" s="70">
        <v>743797.19</v>
      </c>
      <c r="E1638" s="71">
        <v>44916</v>
      </c>
      <c r="F1638" t="s">
        <v>19250</v>
      </c>
      <c r="G1638" t="s">
        <v>1907</v>
      </c>
      <c r="H1638" t="s">
        <v>19198</v>
      </c>
      <c r="J1638" s="40">
        <v>0</v>
      </c>
      <c r="K1638" s="40">
        <v>500</v>
      </c>
    </row>
    <row r="1639" spans="1:11" x14ac:dyDescent="0.35">
      <c r="A1639">
        <v>11002</v>
      </c>
      <c r="B1639" t="s">
        <v>20</v>
      </c>
      <c r="C1639" s="70">
        <v>2313209.2599999998</v>
      </c>
      <c r="D1639" s="70">
        <v>743797.19</v>
      </c>
      <c r="E1639" s="71">
        <v>44916</v>
      </c>
      <c r="F1639" t="s">
        <v>19329</v>
      </c>
      <c r="G1639" t="s">
        <v>1907</v>
      </c>
      <c r="H1639" t="s">
        <v>1932</v>
      </c>
      <c r="J1639" s="40">
        <v>0</v>
      </c>
      <c r="K1639" s="40">
        <v>17.61</v>
      </c>
    </row>
    <row r="1640" spans="1:11" x14ac:dyDescent="0.35">
      <c r="A1640">
        <v>11002</v>
      </c>
      <c r="B1640" t="s">
        <v>20</v>
      </c>
      <c r="C1640" s="70">
        <v>2313209.2599999998</v>
      </c>
      <c r="D1640" s="70">
        <v>743797.19</v>
      </c>
      <c r="E1640" s="71">
        <v>44917</v>
      </c>
      <c r="F1640" t="s">
        <v>18647</v>
      </c>
      <c r="G1640" t="s">
        <v>15843</v>
      </c>
      <c r="H1640" t="s">
        <v>3927</v>
      </c>
      <c r="I1640" t="s">
        <v>3926</v>
      </c>
      <c r="J1640" s="40">
        <v>0</v>
      </c>
      <c r="K1640" s="40">
        <v>40133.089999999997</v>
      </c>
    </row>
    <row r="1641" spans="1:11" x14ac:dyDescent="0.35">
      <c r="A1641">
        <v>11002</v>
      </c>
      <c r="B1641" t="s">
        <v>20</v>
      </c>
      <c r="C1641" s="70">
        <v>2313209.2599999998</v>
      </c>
      <c r="D1641" s="70">
        <v>743797.19</v>
      </c>
      <c r="E1641" s="71">
        <v>44917</v>
      </c>
      <c r="F1641" t="s">
        <v>19249</v>
      </c>
      <c r="G1641" t="s">
        <v>1907</v>
      </c>
      <c r="H1641" t="s">
        <v>19198</v>
      </c>
      <c r="J1641" s="40">
        <v>0</v>
      </c>
      <c r="K1641" s="40">
        <v>500</v>
      </c>
    </row>
    <row r="1642" spans="1:11" x14ac:dyDescent="0.35">
      <c r="A1642">
        <v>11002</v>
      </c>
      <c r="B1642" t="s">
        <v>20</v>
      </c>
      <c r="C1642" s="70">
        <v>2313209.2599999998</v>
      </c>
      <c r="D1642" s="70">
        <v>743797.19</v>
      </c>
      <c r="E1642" s="71">
        <v>44918</v>
      </c>
      <c r="F1642" t="s">
        <v>19248</v>
      </c>
      <c r="G1642" t="s">
        <v>1907</v>
      </c>
      <c r="H1642" t="s">
        <v>19198</v>
      </c>
      <c r="J1642" s="40">
        <v>0</v>
      </c>
      <c r="K1642" s="40">
        <v>500</v>
      </c>
    </row>
    <row r="1643" spans="1:11" x14ac:dyDescent="0.35">
      <c r="A1643">
        <v>11002</v>
      </c>
      <c r="B1643" t="s">
        <v>20</v>
      </c>
      <c r="C1643" s="70">
        <v>2313209.2599999998</v>
      </c>
      <c r="D1643" s="70">
        <v>743797.19</v>
      </c>
      <c r="E1643" s="71">
        <v>44918</v>
      </c>
      <c r="F1643" t="s">
        <v>19328</v>
      </c>
      <c r="G1643" t="s">
        <v>1907</v>
      </c>
      <c r="H1643" t="s">
        <v>1932</v>
      </c>
      <c r="J1643" s="40">
        <v>0</v>
      </c>
      <c r="K1643" s="40">
        <v>159.41</v>
      </c>
    </row>
    <row r="1644" spans="1:11" x14ac:dyDescent="0.35">
      <c r="A1644">
        <v>11002</v>
      </c>
      <c r="B1644" t="s">
        <v>20</v>
      </c>
      <c r="C1644" s="70">
        <v>2313209.2599999998</v>
      </c>
      <c r="D1644" s="70">
        <v>743797.19</v>
      </c>
      <c r="E1644" s="71">
        <v>44918</v>
      </c>
      <c r="F1644" t="s">
        <v>19909</v>
      </c>
      <c r="G1644" t="s">
        <v>1912</v>
      </c>
      <c r="H1644" t="s">
        <v>19908</v>
      </c>
      <c r="I1644" t="s">
        <v>19908</v>
      </c>
      <c r="J1644" s="40">
        <v>0</v>
      </c>
      <c r="K1644" s="40">
        <v>159210</v>
      </c>
    </row>
    <row r="1645" spans="1:11" x14ac:dyDescent="0.35">
      <c r="A1645">
        <v>11002</v>
      </c>
      <c r="B1645" t="s">
        <v>20</v>
      </c>
      <c r="C1645" s="70">
        <v>2313209.2599999998</v>
      </c>
      <c r="D1645" s="70">
        <v>743797.19</v>
      </c>
      <c r="E1645" s="71">
        <v>44920</v>
      </c>
      <c r="F1645" t="s">
        <v>19183</v>
      </c>
      <c r="G1645" t="s">
        <v>7116</v>
      </c>
      <c r="H1645" t="s">
        <v>7002</v>
      </c>
      <c r="J1645" s="40">
        <v>38616.080000000002</v>
      </c>
      <c r="K1645" s="40">
        <v>0</v>
      </c>
    </row>
    <row r="1646" spans="1:11" x14ac:dyDescent="0.35">
      <c r="A1646">
        <v>11002</v>
      </c>
      <c r="B1646" t="s">
        <v>20</v>
      </c>
      <c r="C1646" s="70">
        <v>2313209.2599999998</v>
      </c>
      <c r="D1646" s="70">
        <v>743797.19</v>
      </c>
      <c r="E1646" s="71">
        <v>44920</v>
      </c>
      <c r="F1646" t="s">
        <v>19247</v>
      </c>
      <c r="G1646" t="s">
        <v>1907</v>
      </c>
      <c r="H1646" t="s">
        <v>19198</v>
      </c>
      <c r="J1646" s="40">
        <v>0</v>
      </c>
      <c r="K1646" s="40">
        <v>1500</v>
      </c>
    </row>
    <row r="1647" spans="1:11" x14ac:dyDescent="0.35">
      <c r="A1647">
        <v>11002</v>
      </c>
      <c r="B1647" t="s">
        <v>20</v>
      </c>
      <c r="C1647" s="70">
        <v>2313209.2599999998</v>
      </c>
      <c r="D1647" s="70">
        <v>743797.19</v>
      </c>
      <c r="E1647" s="71">
        <v>44921</v>
      </c>
      <c r="F1647" t="s">
        <v>19327</v>
      </c>
      <c r="G1647" t="s">
        <v>1907</v>
      </c>
      <c r="H1647" t="s">
        <v>1932</v>
      </c>
      <c r="J1647" s="40">
        <v>0</v>
      </c>
      <c r="K1647" s="40">
        <v>18</v>
      </c>
    </row>
    <row r="1648" spans="1:11" x14ac:dyDescent="0.35">
      <c r="A1648">
        <v>11002</v>
      </c>
      <c r="B1648" t="s">
        <v>20</v>
      </c>
      <c r="C1648" s="70">
        <v>2313209.2599999998</v>
      </c>
      <c r="D1648" s="70">
        <v>743797.19</v>
      </c>
      <c r="E1648" s="71">
        <v>44922</v>
      </c>
      <c r="F1648" t="s">
        <v>19246</v>
      </c>
      <c r="G1648" t="s">
        <v>1907</v>
      </c>
      <c r="H1648" t="s">
        <v>19198</v>
      </c>
      <c r="J1648" s="40">
        <v>0</v>
      </c>
      <c r="K1648" s="40">
        <v>500</v>
      </c>
    </row>
    <row r="1649" spans="1:11" x14ac:dyDescent="0.35">
      <c r="A1649">
        <v>11002</v>
      </c>
      <c r="B1649" t="s">
        <v>20</v>
      </c>
      <c r="C1649" s="70">
        <v>2313209.2599999998</v>
      </c>
      <c r="D1649" s="70">
        <v>743797.19</v>
      </c>
      <c r="E1649" s="71">
        <v>44922</v>
      </c>
      <c r="F1649" t="s">
        <v>19326</v>
      </c>
      <c r="G1649" t="s">
        <v>1907</v>
      </c>
      <c r="H1649" t="s">
        <v>1932</v>
      </c>
      <c r="J1649" s="40">
        <v>0</v>
      </c>
      <c r="K1649" s="40">
        <v>60</v>
      </c>
    </row>
    <row r="1650" spans="1:11" x14ac:dyDescent="0.35">
      <c r="A1650">
        <v>11002</v>
      </c>
      <c r="B1650" t="s">
        <v>20</v>
      </c>
      <c r="C1650" s="70">
        <v>2313209.2599999998</v>
      </c>
      <c r="D1650" s="70">
        <v>743797.19</v>
      </c>
      <c r="E1650" s="71">
        <v>44923</v>
      </c>
      <c r="F1650" t="s">
        <v>17581</v>
      </c>
      <c r="G1650" t="s">
        <v>15843</v>
      </c>
      <c r="H1650" t="s">
        <v>17580</v>
      </c>
      <c r="I1650" t="s">
        <v>17579</v>
      </c>
      <c r="J1650" s="40">
        <v>0</v>
      </c>
      <c r="K1650" s="40">
        <v>48877.97</v>
      </c>
    </row>
    <row r="1651" spans="1:11" x14ac:dyDescent="0.35">
      <c r="A1651">
        <v>11002</v>
      </c>
      <c r="B1651" t="s">
        <v>20</v>
      </c>
      <c r="C1651" s="70">
        <v>2313209.2599999998</v>
      </c>
      <c r="D1651" s="70">
        <v>743797.19</v>
      </c>
      <c r="E1651" s="71">
        <v>44923</v>
      </c>
      <c r="F1651" t="s">
        <v>19245</v>
      </c>
      <c r="G1651" t="s">
        <v>1907</v>
      </c>
      <c r="H1651" t="s">
        <v>19198</v>
      </c>
      <c r="J1651" s="40">
        <v>0</v>
      </c>
      <c r="K1651" s="40">
        <v>500</v>
      </c>
    </row>
    <row r="1652" spans="1:11" x14ac:dyDescent="0.35">
      <c r="A1652">
        <v>11002</v>
      </c>
      <c r="B1652" t="s">
        <v>20</v>
      </c>
      <c r="C1652" s="70">
        <v>2313209.2599999998</v>
      </c>
      <c r="D1652" s="70">
        <v>743797.19</v>
      </c>
      <c r="E1652" s="71">
        <v>44923</v>
      </c>
      <c r="F1652" t="s">
        <v>19325</v>
      </c>
      <c r="G1652" t="s">
        <v>1907</v>
      </c>
      <c r="H1652" t="s">
        <v>1932</v>
      </c>
      <c r="J1652" s="40">
        <v>0</v>
      </c>
      <c r="K1652" s="40">
        <v>2152.85</v>
      </c>
    </row>
    <row r="1653" spans="1:11" x14ac:dyDescent="0.35">
      <c r="A1653">
        <v>11002</v>
      </c>
      <c r="B1653" t="s">
        <v>20</v>
      </c>
      <c r="C1653" s="70">
        <v>2313209.2599999998</v>
      </c>
      <c r="D1653" s="70">
        <v>743797.19</v>
      </c>
      <c r="E1653" s="71">
        <v>44924</v>
      </c>
      <c r="F1653" t="s">
        <v>19937</v>
      </c>
      <c r="G1653" t="s">
        <v>1907</v>
      </c>
      <c r="H1653" t="s">
        <v>19935</v>
      </c>
      <c r="J1653" s="40">
        <v>0</v>
      </c>
      <c r="K1653" s="40">
        <v>1000000</v>
      </c>
    </row>
    <row r="1654" spans="1:11" x14ac:dyDescent="0.35">
      <c r="A1654">
        <v>11002</v>
      </c>
      <c r="B1654" t="s">
        <v>20</v>
      </c>
      <c r="C1654" s="70">
        <v>2313209.2599999998</v>
      </c>
      <c r="D1654" s="70">
        <v>743797.19</v>
      </c>
      <c r="E1654" s="71">
        <v>44924</v>
      </c>
      <c r="F1654" t="s">
        <v>19936</v>
      </c>
      <c r="G1654" t="s">
        <v>1907</v>
      </c>
      <c r="H1654" t="s">
        <v>19935</v>
      </c>
      <c r="J1654" s="40">
        <v>0</v>
      </c>
      <c r="K1654" s="40">
        <v>-1000000</v>
      </c>
    </row>
    <row r="1655" spans="1:11" x14ac:dyDescent="0.35">
      <c r="A1655">
        <v>11002</v>
      </c>
      <c r="B1655" t="s">
        <v>20</v>
      </c>
      <c r="C1655" s="70">
        <v>2313209.2599999998</v>
      </c>
      <c r="D1655" s="70">
        <v>743797.19</v>
      </c>
      <c r="E1655" s="71">
        <v>44924</v>
      </c>
      <c r="F1655" t="s">
        <v>19934</v>
      </c>
      <c r="G1655" t="s">
        <v>1912</v>
      </c>
      <c r="J1655" s="40">
        <v>0</v>
      </c>
      <c r="K1655" s="40">
        <v>1000000</v>
      </c>
    </row>
    <row r="1656" spans="1:11" x14ac:dyDescent="0.35">
      <c r="A1656">
        <v>11002</v>
      </c>
      <c r="B1656" t="s">
        <v>20</v>
      </c>
      <c r="C1656" s="70">
        <v>2313209.2599999998</v>
      </c>
      <c r="D1656" s="70">
        <v>743797.19</v>
      </c>
      <c r="E1656" s="71">
        <v>44924</v>
      </c>
      <c r="F1656" t="s">
        <v>18760</v>
      </c>
      <c r="G1656" t="s">
        <v>15843</v>
      </c>
      <c r="H1656" t="s">
        <v>18759</v>
      </c>
      <c r="I1656" t="s">
        <v>18758</v>
      </c>
      <c r="J1656" s="40">
        <v>0</v>
      </c>
      <c r="K1656" s="40">
        <v>29250</v>
      </c>
    </row>
    <row r="1657" spans="1:11" x14ac:dyDescent="0.35">
      <c r="A1657">
        <v>11002</v>
      </c>
      <c r="B1657" t="s">
        <v>20</v>
      </c>
      <c r="C1657" s="70">
        <v>2313209.2599999998</v>
      </c>
      <c r="D1657" s="70">
        <v>743797.19</v>
      </c>
      <c r="E1657" s="71">
        <v>44924</v>
      </c>
      <c r="F1657" t="s">
        <v>6999</v>
      </c>
      <c r="G1657" t="s">
        <v>1907</v>
      </c>
      <c r="H1657" t="s">
        <v>6998</v>
      </c>
      <c r="J1657" s="40">
        <v>0</v>
      </c>
      <c r="K1657" s="40">
        <v>2.85</v>
      </c>
    </row>
    <row r="1658" spans="1:11" x14ac:dyDescent="0.35">
      <c r="A1658">
        <v>11002</v>
      </c>
      <c r="B1658" t="s">
        <v>20</v>
      </c>
      <c r="C1658" s="70">
        <v>2313209.2599999998</v>
      </c>
      <c r="D1658" s="70">
        <v>743797.19</v>
      </c>
      <c r="E1658" s="71">
        <v>44924</v>
      </c>
      <c r="F1658" t="s">
        <v>19324</v>
      </c>
      <c r="G1658" t="s">
        <v>1907</v>
      </c>
      <c r="H1658" t="s">
        <v>1932</v>
      </c>
      <c r="J1658" s="40">
        <v>0</v>
      </c>
      <c r="K1658" s="40">
        <v>910.2</v>
      </c>
    </row>
    <row r="1659" spans="1:11" x14ac:dyDescent="0.35">
      <c r="A1659">
        <v>11002</v>
      </c>
      <c r="B1659" t="s">
        <v>20</v>
      </c>
      <c r="C1659" s="70">
        <v>2313209.2599999998</v>
      </c>
      <c r="D1659" s="70">
        <v>743797.19</v>
      </c>
      <c r="E1659" s="71">
        <v>44924</v>
      </c>
      <c r="F1659" t="s">
        <v>19244</v>
      </c>
      <c r="G1659" t="s">
        <v>1907</v>
      </c>
      <c r="H1659" t="s">
        <v>19198</v>
      </c>
      <c r="J1659" s="40">
        <v>0</v>
      </c>
      <c r="K1659" s="40">
        <v>1000</v>
      </c>
    </row>
    <row r="1660" spans="1:11" x14ac:dyDescent="0.35">
      <c r="A1660">
        <v>11002</v>
      </c>
      <c r="B1660" t="s">
        <v>20</v>
      </c>
      <c r="C1660" s="70">
        <v>2313209.2599999998</v>
      </c>
      <c r="D1660" s="70">
        <v>743797.19</v>
      </c>
      <c r="E1660" s="71">
        <v>44925</v>
      </c>
      <c r="F1660" t="s">
        <v>6997</v>
      </c>
      <c r="G1660" t="s">
        <v>1907</v>
      </c>
      <c r="H1660" t="s">
        <v>6996</v>
      </c>
      <c r="J1660" s="40">
        <v>0</v>
      </c>
      <c r="K1660" s="40">
        <v>311.99</v>
      </c>
    </row>
    <row r="1661" spans="1:11" x14ac:dyDescent="0.35">
      <c r="A1661">
        <v>11002</v>
      </c>
      <c r="B1661" t="s">
        <v>20</v>
      </c>
      <c r="C1661" s="70">
        <v>2313209.2599999998</v>
      </c>
      <c r="D1661" s="70">
        <v>743797.19</v>
      </c>
      <c r="E1661" s="71">
        <v>44925</v>
      </c>
      <c r="F1661" t="s">
        <v>19243</v>
      </c>
      <c r="G1661" t="s">
        <v>1907</v>
      </c>
      <c r="H1661" t="s">
        <v>19198</v>
      </c>
      <c r="J1661" s="40">
        <v>0</v>
      </c>
      <c r="K1661" s="40">
        <v>1000</v>
      </c>
    </row>
    <row r="1662" spans="1:11" x14ac:dyDescent="0.35">
      <c r="A1662">
        <v>11002</v>
      </c>
      <c r="B1662" t="s">
        <v>20</v>
      </c>
      <c r="C1662" s="70">
        <v>2313209.2599999998</v>
      </c>
      <c r="D1662" s="70">
        <v>743797.19</v>
      </c>
      <c r="E1662" s="71">
        <v>44926</v>
      </c>
      <c r="F1662" t="s">
        <v>3918</v>
      </c>
      <c r="G1662" t="s">
        <v>2247</v>
      </c>
      <c r="H1662" t="s">
        <v>1911</v>
      </c>
      <c r="I1662" t="s">
        <v>1911</v>
      </c>
      <c r="J1662" s="40">
        <v>0</v>
      </c>
      <c r="K1662" s="40">
        <v>0</v>
      </c>
    </row>
    <row r="1663" spans="1:11" x14ac:dyDescent="0.35">
      <c r="A1663">
        <v>11010</v>
      </c>
      <c r="B1663" t="s">
        <v>21</v>
      </c>
      <c r="C1663" s="70">
        <v>69476.03</v>
      </c>
      <c r="D1663" s="70">
        <v>22339.56</v>
      </c>
      <c r="E1663" s="71">
        <v>44563</v>
      </c>
      <c r="F1663" t="s">
        <v>19472</v>
      </c>
      <c r="G1663" t="s">
        <v>1907</v>
      </c>
      <c r="H1663" t="s">
        <v>19465</v>
      </c>
      <c r="J1663" s="40">
        <v>0</v>
      </c>
      <c r="K1663" s="40">
        <v>256.98</v>
      </c>
    </row>
    <row r="1664" spans="1:11" x14ac:dyDescent="0.35">
      <c r="A1664">
        <v>11010</v>
      </c>
      <c r="B1664" t="s">
        <v>21</v>
      </c>
      <c r="C1664" s="70">
        <v>69476.03</v>
      </c>
      <c r="D1664" s="70">
        <v>22339.56</v>
      </c>
      <c r="E1664" s="71">
        <v>44575</v>
      </c>
      <c r="F1664" t="s">
        <v>7347</v>
      </c>
      <c r="G1664" t="s">
        <v>7116</v>
      </c>
      <c r="H1664" t="s">
        <v>7346</v>
      </c>
      <c r="J1664" s="40">
        <v>4089.55</v>
      </c>
      <c r="K1664" s="40">
        <v>0</v>
      </c>
    </row>
    <row r="1665" spans="1:11" x14ac:dyDescent="0.35">
      <c r="A1665">
        <v>11010</v>
      </c>
      <c r="B1665" t="s">
        <v>21</v>
      </c>
      <c r="C1665" s="70">
        <v>69476.03</v>
      </c>
      <c r="D1665" s="70">
        <v>22339.56</v>
      </c>
      <c r="E1665" s="71">
        <v>44578</v>
      </c>
      <c r="F1665" t="s">
        <v>19933</v>
      </c>
      <c r="G1665" t="s">
        <v>1907</v>
      </c>
      <c r="H1665" t="s">
        <v>6693</v>
      </c>
      <c r="J1665" s="40">
        <v>45907.62</v>
      </c>
      <c r="K1665" s="40">
        <v>0</v>
      </c>
    </row>
    <row r="1666" spans="1:11" x14ac:dyDescent="0.35">
      <c r="A1666">
        <v>11010</v>
      </c>
      <c r="B1666" t="s">
        <v>21</v>
      </c>
      <c r="C1666" s="70">
        <v>69476.03</v>
      </c>
      <c r="D1666" s="70">
        <v>22339.56</v>
      </c>
      <c r="E1666" s="71">
        <v>44578</v>
      </c>
      <c r="F1666" t="s">
        <v>7345</v>
      </c>
      <c r="G1666" t="s">
        <v>1907</v>
      </c>
      <c r="H1666" t="s">
        <v>7344</v>
      </c>
      <c r="J1666" s="40">
        <v>0</v>
      </c>
      <c r="K1666" s="40">
        <v>23.88</v>
      </c>
    </row>
    <row r="1667" spans="1:11" x14ac:dyDescent="0.35">
      <c r="A1667">
        <v>11010</v>
      </c>
      <c r="B1667" t="s">
        <v>21</v>
      </c>
      <c r="C1667" s="70">
        <v>69476.03</v>
      </c>
      <c r="D1667" s="70">
        <v>22339.56</v>
      </c>
      <c r="E1667" s="71">
        <v>44578</v>
      </c>
      <c r="F1667" t="s">
        <v>17163</v>
      </c>
      <c r="G1667" t="s">
        <v>15843</v>
      </c>
      <c r="H1667" t="s">
        <v>17162</v>
      </c>
      <c r="J1667" s="40">
        <v>0</v>
      </c>
      <c r="K1667" s="40">
        <v>2853.38</v>
      </c>
    </row>
    <row r="1668" spans="1:11" x14ac:dyDescent="0.35">
      <c r="A1668">
        <v>11010</v>
      </c>
      <c r="B1668" t="s">
        <v>21</v>
      </c>
      <c r="C1668" s="70">
        <v>69476.03</v>
      </c>
      <c r="D1668" s="70">
        <v>22339.56</v>
      </c>
      <c r="E1668" s="71">
        <v>44578</v>
      </c>
      <c r="F1668" t="s">
        <v>19181</v>
      </c>
      <c r="G1668" t="s">
        <v>7116</v>
      </c>
      <c r="H1668" t="s">
        <v>19180</v>
      </c>
      <c r="J1668" s="40">
        <v>97024.51</v>
      </c>
      <c r="K1668" s="40">
        <v>0</v>
      </c>
    </row>
    <row r="1669" spans="1:11" x14ac:dyDescent="0.35">
      <c r="A1669">
        <v>11010</v>
      </c>
      <c r="B1669" t="s">
        <v>21</v>
      </c>
      <c r="C1669" s="70">
        <v>69476.03</v>
      </c>
      <c r="D1669" s="70">
        <v>22339.56</v>
      </c>
      <c r="E1669" s="71">
        <v>44580</v>
      </c>
      <c r="F1669" t="s">
        <v>19932</v>
      </c>
      <c r="G1669" t="s">
        <v>1907</v>
      </c>
      <c r="H1669" t="s">
        <v>6956</v>
      </c>
      <c r="J1669" s="40">
        <v>0</v>
      </c>
      <c r="K1669" s="40">
        <v>45613.81</v>
      </c>
    </row>
    <row r="1670" spans="1:11" x14ac:dyDescent="0.35">
      <c r="A1670">
        <v>11010</v>
      </c>
      <c r="B1670" t="s">
        <v>21</v>
      </c>
      <c r="C1670" s="70">
        <v>69476.03</v>
      </c>
      <c r="D1670" s="70">
        <v>22339.56</v>
      </c>
      <c r="E1670" s="71">
        <v>44580</v>
      </c>
      <c r="F1670" t="s">
        <v>19931</v>
      </c>
      <c r="G1670" t="s">
        <v>1907</v>
      </c>
      <c r="H1670" t="s">
        <v>6956</v>
      </c>
      <c r="J1670" s="40">
        <v>45352.959999999999</v>
      </c>
      <c r="K1670" s="40">
        <v>0</v>
      </c>
    </row>
    <row r="1671" spans="1:11" x14ac:dyDescent="0.35">
      <c r="A1671">
        <v>11010</v>
      </c>
      <c r="B1671" t="s">
        <v>21</v>
      </c>
      <c r="C1671" s="70">
        <v>69476.03</v>
      </c>
      <c r="D1671" s="70">
        <v>22339.56</v>
      </c>
      <c r="E1671" s="71">
        <v>44588</v>
      </c>
      <c r="F1671" t="s">
        <v>17104</v>
      </c>
      <c r="G1671" t="s">
        <v>15843</v>
      </c>
      <c r="H1671" t="s">
        <v>17103</v>
      </c>
      <c r="J1671" s="40">
        <v>0</v>
      </c>
      <c r="K1671" s="40">
        <v>9988.1</v>
      </c>
    </row>
    <row r="1672" spans="1:11" x14ac:dyDescent="0.35">
      <c r="A1672">
        <v>11010</v>
      </c>
      <c r="B1672" t="s">
        <v>21</v>
      </c>
      <c r="C1672" s="70">
        <v>69476.03</v>
      </c>
      <c r="D1672" s="70">
        <v>22339.56</v>
      </c>
      <c r="E1672" s="71">
        <v>44588</v>
      </c>
      <c r="F1672" t="s">
        <v>17422</v>
      </c>
      <c r="G1672" t="s">
        <v>15843</v>
      </c>
      <c r="H1672" t="s">
        <v>17421</v>
      </c>
      <c r="J1672" s="40">
        <v>0</v>
      </c>
      <c r="K1672" s="40">
        <v>14308.63</v>
      </c>
    </row>
    <row r="1673" spans="1:11" x14ac:dyDescent="0.35">
      <c r="A1673">
        <v>11010</v>
      </c>
      <c r="B1673" t="s">
        <v>21</v>
      </c>
      <c r="C1673" s="70">
        <v>69476.03</v>
      </c>
      <c r="D1673" s="70">
        <v>22339.56</v>
      </c>
      <c r="E1673" s="71">
        <v>44592</v>
      </c>
      <c r="F1673" t="s">
        <v>19930</v>
      </c>
      <c r="G1673" t="s">
        <v>1907</v>
      </c>
      <c r="H1673" t="s">
        <v>7316</v>
      </c>
      <c r="J1673" s="40">
        <v>95990</v>
      </c>
      <c r="K1673" s="40">
        <v>0</v>
      </c>
    </row>
    <row r="1674" spans="1:11" x14ac:dyDescent="0.35">
      <c r="A1674">
        <v>11010</v>
      </c>
      <c r="B1674" t="s">
        <v>21</v>
      </c>
      <c r="C1674" s="70">
        <v>69476.03</v>
      </c>
      <c r="D1674" s="70">
        <v>22339.56</v>
      </c>
      <c r="E1674" s="71">
        <v>44592</v>
      </c>
      <c r="F1674" t="s">
        <v>19929</v>
      </c>
      <c r="G1674" t="s">
        <v>1907</v>
      </c>
      <c r="H1674" t="s">
        <v>7316</v>
      </c>
      <c r="J1674" s="40">
        <v>0</v>
      </c>
      <c r="K1674" s="40">
        <v>95990</v>
      </c>
    </row>
    <row r="1675" spans="1:11" x14ac:dyDescent="0.35">
      <c r="A1675">
        <v>11010</v>
      </c>
      <c r="B1675" t="s">
        <v>21</v>
      </c>
      <c r="C1675" s="70">
        <v>69476.03</v>
      </c>
      <c r="D1675" s="70">
        <v>22339.56</v>
      </c>
      <c r="E1675" s="71">
        <v>44592</v>
      </c>
      <c r="F1675" t="s">
        <v>6892</v>
      </c>
      <c r="G1675" t="s">
        <v>2247</v>
      </c>
      <c r="J1675" s="40">
        <v>0</v>
      </c>
      <c r="K1675" s="40">
        <v>3525.33</v>
      </c>
    </row>
    <row r="1676" spans="1:11" x14ac:dyDescent="0.35">
      <c r="A1676">
        <v>11010</v>
      </c>
      <c r="B1676" t="s">
        <v>21</v>
      </c>
      <c r="C1676" s="70">
        <v>69476.03</v>
      </c>
      <c r="D1676" s="70">
        <v>22339.56</v>
      </c>
      <c r="E1676" s="71">
        <v>44592</v>
      </c>
      <c r="F1676" t="s">
        <v>19928</v>
      </c>
      <c r="G1676" t="s">
        <v>1907</v>
      </c>
      <c r="H1676" t="s">
        <v>7316</v>
      </c>
      <c r="J1676" s="40">
        <v>-95990</v>
      </c>
      <c r="K1676" s="40">
        <v>0</v>
      </c>
    </row>
    <row r="1677" spans="1:11" x14ac:dyDescent="0.35">
      <c r="A1677">
        <v>11010</v>
      </c>
      <c r="B1677" t="s">
        <v>21</v>
      </c>
      <c r="C1677" s="70">
        <v>69476.03</v>
      </c>
      <c r="D1677" s="70">
        <v>22339.56</v>
      </c>
      <c r="E1677" s="71">
        <v>44592</v>
      </c>
      <c r="F1677" t="s">
        <v>19927</v>
      </c>
      <c r="G1677" t="s">
        <v>1907</v>
      </c>
      <c r="H1677" t="s">
        <v>7316</v>
      </c>
      <c r="J1677" s="40">
        <v>0</v>
      </c>
      <c r="K1677" s="40">
        <v>-95990</v>
      </c>
    </row>
    <row r="1678" spans="1:11" x14ac:dyDescent="0.35">
      <c r="A1678">
        <v>11010</v>
      </c>
      <c r="B1678" t="s">
        <v>21</v>
      </c>
      <c r="C1678" s="70">
        <v>69476.03</v>
      </c>
      <c r="D1678" s="70">
        <v>22339.56</v>
      </c>
      <c r="E1678" s="71">
        <v>44593</v>
      </c>
      <c r="F1678" t="s">
        <v>3464</v>
      </c>
      <c r="G1678" t="s">
        <v>1907</v>
      </c>
      <c r="H1678" t="s">
        <v>3463</v>
      </c>
      <c r="J1678" s="40">
        <v>0</v>
      </c>
      <c r="K1678" s="40">
        <v>42.22</v>
      </c>
    </row>
    <row r="1679" spans="1:11" x14ac:dyDescent="0.35">
      <c r="A1679">
        <v>11010</v>
      </c>
      <c r="B1679" t="s">
        <v>21</v>
      </c>
      <c r="C1679" s="70">
        <v>69476.03</v>
      </c>
      <c r="D1679" s="70">
        <v>22339.56</v>
      </c>
      <c r="E1679" s="71">
        <v>44594</v>
      </c>
      <c r="F1679" t="s">
        <v>19488</v>
      </c>
      <c r="G1679" t="s">
        <v>1907</v>
      </c>
      <c r="H1679" t="s">
        <v>19465</v>
      </c>
      <c r="J1679" s="40">
        <v>0</v>
      </c>
      <c r="K1679" s="40">
        <v>256.88</v>
      </c>
    </row>
    <row r="1680" spans="1:11" x14ac:dyDescent="0.35">
      <c r="A1680">
        <v>11010</v>
      </c>
      <c r="B1680" t="s">
        <v>21</v>
      </c>
      <c r="C1680" s="70">
        <v>69476.03</v>
      </c>
      <c r="D1680" s="70">
        <v>22339.56</v>
      </c>
      <c r="E1680" s="71">
        <v>44594</v>
      </c>
      <c r="F1680" t="s">
        <v>19486</v>
      </c>
      <c r="G1680" t="s">
        <v>1907</v>
      </c>
      <c r="H1680" t="s">
        <v>19465</v>
      </c>
      <c r="J1680" s="40">
        <v>0</v>
      </c>
      <c r="K1680" s="40">
        <v>-256.88</v>
      </c>
    </row>
    <row r="1681" spans="1:11" x14ac:dyDescent="0.35">
      <c r="A1681">
        <v>11010</v>
      </c>
      <c r="B1681" t="s">
        <v>21</v>
      </c>
      <c r="C1681" s="70">
        <v>69476.03</v>
      </c>
      <c r="D1681" s="70">
        <v>22339.56</v>
      </c>
      <c r="E1681" s="71">
        <v>44594</v>
      </c>
      <c r="F1681" t="s">
        <v>19471</v>
      </c>
      <c r="G1681" t="s">
        <v>1907</v>
      </c>
      <c r="H1681" t="s">
        <v>19465</v>
      </c>
      <c r="J1681" s="40">
        <v>0</v>
      </c>
      <c r="K1681" s="40">
        <v>256.88</v>
      </c>
    </row>
    <row r="1682" spans="1:11" x14ac:dyDescent="0.35">
      <c r="A1682">
        <v>11010</v>
      </c>
      <c r="B1682" t="s">
        <v>21</v>
      </c>
      <c r="C1682" s="70">
        <v>69476.03</v>
      </c>
      <c r="D1682" s="70">
        <v>22339.56</v>
      </c>
      <c r="E1682" s="71">
        <v>44603</v>
      </c>
      <c r="F1682" t="s">
        <v>17418</v>
      </c>
      <c r="G1682" t="s">
        <v>15843</v>
      </c>
      <c r="H1682" t="s">
        <v>6676</v>
      </c>
      <c r="J1682" s="40">
        <v>0</v>
      </c>
      <c r="K1682" s="40">
        <v>16712.46</v>
      </c>
    </row>
    <row r="1683" spans="1:11" x14ac:dyDescent="0.35">
      <c r="A1683">
        <v>11010</v>
      </c>
      <c r="B1683" t="s">
        <v>21</v>
      </c>
      <c r="C1683" s="70">
        <v>69476.03</v>
      </c>
      <c r="D1683" s="70">
        <v>22339.56</v>
      </c>
      <c r="E1683" s="71">
        <v>44606</v>
      </c>
      <c r="F1683" t="s">
        <v>17482</v>
      </c>
      <c r="G1683" t="s">
        <v>15843</v>
      </c>
      <c r="H1683" t="s">
        <v>17481</v>
      </c>
      <c r="J1683" s="40">
        <v>0</v>
      </c>
      <c r="K1683" s="40">
        <v>16952.939999999999</v>
      </c>
    </row>
    <row r="1684" spans="1:11" x14ac:dyDescent="0.35">
      <c r="A1684">
        <v>11010</v>
      </c>
      <c r="B1684" t="s">
        <v>21</v>
      </c>
      <c r="C1684" s="70">
        <v>69476.03</v>
      </c>
      <c r="D1684" s="70">
        <v>22339.56</v>
      </c>
      <c r="E1684" s="71">
        <v>44614</v>
      </c>
      <c r="F1684" t="s">
        <v>17415</v>
      </c>
      <c r="G1684" t="s">
        <v>15843</v>
      </c>
      <c r="H1684" t="s">
        <v>3586</v>
      </c>
      <c r="J1684" s="40">
        <v>0</v>
      </c>
      <c r="K1684" s="40">
        <v>48004.39</v>
      </c>
    </row>
    <row r="1685" spans="1:11" x14ac:dyDescent="0.35">
      <c r="A1685">
        <v>11010</v>
      </c>
      <c r="B1685" t="s">
        <v>21</v>
      </c>
      <c r="C1685" s="70">
        <v>69476.03</v>
      </c>
      <c r="D1685" s="70">
        <v>22339.56</v>
      </c>
      <c r="E1685" s="71">
        <v>44617</v>
      </c>
      <c r="F1685" t="s">
        <v>7305</v>
      </c>
      <c r="G1685" t="s">
        <v>1907</v>
      </c>
      <c r="H1685" t="s">
        <v>7300</v>
      </c>
      <c r="J1685" s="40">
        <v>0</v>
      </c>
      <c r="K1685" s="40">
        <v>24.44</v>
      </c>
    </row>
    <row r="1686" spans="1:11" x14ac:dyDescent="0.35">
      <c r="A1686">
        <v>11010</v>
      </c>
      <c r="B1686" t="s">
        <v>21</v>
      </c>
      <c r="C1686" s="70">
        <v>69476.03</v>
      </c>
      <c r="D1686" s="70">
        <v>22339.56</v>
      </c>
      <c r="E1686" s="71">
        <v>44617</v>
      </c>
      <c r="F1686" t="s">
        <v>7304</v>
      </c>
      <c r="G1686" t="s">
        <v>1907</v>
      </c>
      <c r="H1686" t="s">
        <v>7300</v>
      </c>
      <c r="J1686" s="40">
        <v>0</v>
      </c>
      <c r="K1686" s="40">
        <v>24.53</v>
      </c>
    </row>
    <row r="1687" spans="1:11" x14ac:dyDescent="0.35">
      <c r="A1687">
        <v>11010</v>
      </c>
      <c r="B1687" t="s">
        <v>21</v>
      </c>
      <c r="C1687" s="70">
        <v>69476.03</v>
      </c>
      <c r="D1687" s="70">
        <v>22339.56</v>
      </c>
      <c r="E1687" s="71">
        <v>44617</v>
      </c>
      <c r="F1687" t="s">
        <v>7303</v>
      </c>
      <c r="G1687" t="s">
        <v>1907</v>
      </c>
      <c r="H1687" t="s">
        <v>7300</v>
      </c>
      <c r="J1687" s="40">
        <v>0</v>
      </c>
      <c r="K1687" s="40">
        <v>11.18</v>
      </c>
    </row>
    <row r="1688" spans="1:11" x14ac:dyDescent="0.35">
      <c r="A1688">
        <v>11010</v>
      </c>
      <c r="B1688" t="s">
        <v>21</v>
      </c>
      <c r="C1688" s="70">
        <v>69476.03</v>
      </c>
      <c r="D1688" s="70">
        <v>22339.56</v>
      </c>
      <c r="E1688" s="71">
        <v>44617</v>
      </c>
      <c r="F1688" t="s">
        <v>7302</v>
      </c>
      <c r="G1688" t="s">
        <v>1907</v>
      </c>
      <c r="H1688" t="s">
        <v>7300</v>
      </c>
      <c r="J1688" s="40">
        <v>0</v>
      </c>
      <c r="K1688" s="40">
        <v>24.63</v>
      </c>
    </row>
    <row r="1689" spans="1:11" x14ac:dyDescent="0.35">
      <c r="A1689">
        <v>11010</v>
      </c>
      <c r="B1689" t="s">
        <v>21</v>
      </c>
      <c r="C1689" s="70">
        <v>69476.03</v>
      </c>
      <c r="D1689" s="70">
        <v>22339.56</v>
      </c>
      <c r="E1689" s="71">
        <v>44617</v>
      </c>
      <c r="F1689" t="s">
        <v>7301</v>
      </c>
      <c r="G1689" t="s">
        <v>1907</v>
      </c>
      <c r="H1689" t="s">
        <v>7300</v>
      </c>
      <c r="J1689" s="40">
        <v>0</v>
      </c>
      <c r="K1689" s="40">
        <v>11.18</v>
      </c>
    </row>
    <row r="1690" spans="1:11" x14ac:dyDescent="0.35">
      <c r="A1690">
        <v>11010</v>
      </c>
      <c r="B1690" t="s">
        <v>21</v>
      </c>
      <c r="C1690" s="70">
        <v>69476.03</v>
      </c>
      <c r="D1690" s="70">
        <v>22339.56</v>
      </c>
      <c r="E1690" s="71">
        <v>44621</v>
      </c>
      <c r="F1690" t="s">
        <v>3462</v>
      </c>
      <c r="G1690" t="s">
        <v>1907</v>
      </c>
      <c r="H1690" t="s">
        <v>3461</v>
      </c>
      <c r="J1690" s="40">
        <v>0</v>
      </c>
      <c r="K1690" s="40">
        <v>31.5</v>
      </c>
    </row>
    <row r="1691" spans="1:11" x14ac:dyDescent="0.35">
      <c r="A1691">
        <v>11010</v>
      </c>
      <c r="B1691" t="s">
        <v>21</v>
      </c>
      <c r="C1691" s="70">
        <v>69476.03</v>
      </c>
      <c r="D1691" s="70">
        <v>22339.56</v>
      </c>
      <c r="E1691" s="71">
        <v>44622</v>
      </c>
      <c r="F1691" t="s">
        <v>19470</v>
      </c>
      <c r="G1691" t="s">
        <v>1907</v>
      </c>
      <c r="H1691" t="s">
        <v>19465</v>
      </c>
      <c r="J1691" s="40">
        <v>0</v>
      </c>
      <c r="K1691" s="40">
        <v>252.02</v>
      </c>
    </row>
    <row r="1692" spans="1:11" x14ac:dyDescent="0.35">
      <c r="A1692">
        <v>11010</v>
      </c>
      <c r="B1692" t="s">
        <v>21</v>
      </c>
      <c r="C1692" s="70">
        <v>69476.03</v>
      </c>
      <c r="D1692" s="70">
        <v>22339.56</v>
      </c>
      <c r="E1692" s="71">
        <v>44629</v>
      </c>
      <c r="F1692" t="s">
        <v>19926</v>
      </c>
      <c r="G1692" t="s">
        <v>1907</v>
      </c>
      <c r="H1692" t="s">
        <v>6693</v>
      </c>
      <c r="J1692" s="40">
        <v>33215.379999999997</v>
      </c>
      <c r="K1692" s="40">
        <v>0</v>
      </c>
    </row>
    <row r="1693" spans="1:11" x14ac:dyDescent="0.35">
      <c r="A1693">
        <v>11010</v>
      </c>
      <c r="B1693" t="s">
        <v>21</v>
      </c>
      <c r="C1693" s="70">
        <v>69476.03</v>
      </c>
      <c r="D1693" s="70">
        <v>22339.56</v>
      </c>
      <c r="E1693" s="71">
        <v>44629</v>
      </c>
      <c r="F1693" t="s">
        <v>6694</v>
      </c>
      <c r="G1693" t="s">
        <v>1907</v>
      </c>
      <c r="H1693" t="s">
        <v>6693</v>
      </c>
      <c r="J1693" s="40">
        <v>0</v>
      </c>
      <c r="K1693" s="40">
        <v>305.82</v>
      </c>
    </row>
    <row r="1694" spans="1:11" x14ac:dyDescent="0.35">
      <c r="A1694">
        <v>11010</v>
      </c>
      <c r="B1694" t="s">
        <v>21</v>
      </c>
      <c r="C1694" s="70">
        <v>69476.03</v>
      </c>
      <c r="D1694" s="70">
        <v>22339.56</v>
      </c>
      <c r="E1694" s="71">
        <v>44636</v>
      </c>
      <c r="F1694" t="s">
        <v>7290</v>
      </c>
      <c r="G1694" t="s">
        <v>1907</v>
      </c>
      <c r="H1694" t="s">
        <v>7289</v>
      </c>
      <c r="J1694" s="40">
        <v>0</v>
      </c>
      <c r="K1694" s="40">
        <v>23.97</v>
      </c>
    </row>
    <row r="1695" spans="1:11" x14ac:dyDescent="0.35">
      <c r="A1695">
        <v>11010</v>
      </c>
      <c r="B1695" t="s">
        <v>21</v>
      </c>
      <c r="C1695" s="70">
        <v>69476.03</v>
      </c>
      <c r="D1695" s="70">
        <v>22339.56</v>
      </c>
      <c r="E1695" s="71">
        <v>44636</v>
      </c>
      <c r="F1695" t="s">
        <v>17161</v>
      </c>
      <c r="G1695" t="s">
        <v>15843</v>
      </c>
      <c r="H1695" t="s">
        <v>17160</v>
      </c>
      <c r="J1695" s="40">
        <v>0</v>
      </c>
      <c r="K1695" s="40">
        <v>2748.47</v>
      </c>
    </row>
    <row r="1696" spans="1:11" x14ac:dyDescent="0.35">
      <c r="A1696">
        <v>11010</v>
      </c>
      <c r="B1696" t="s">
        <v>21</v>
      </c>
      <c r="C1696" s="70">
        <v>69476.03</v>
      </c>
      <c r="D1696" s="70">
        <v>22339.56</v>
      </c>
      <c r="E1696" s="71">
        <v>44641</v>
      </c>
      <c r="F1696" t="s">
        <v>7282</v>
      </c>
      <c r="G1696" t="s">
        <v>1907</v>
      </c>
      <c r="H1696" t="s">
        <v>7272</v>
      </c>
      <c r="J1696" s="40">
        <v>0</v>
      </c>
      <c r="K1696" s="40">
        <v>25.08</v>
      </c>
    </row>
    <row r="1697" spans="1:11" x14ac:dyDescent="0.35">
      <c r="A1697">
        <v>11010</v>
      </c>
      <c r="B1697" t="s">
        <v>21</v>
      </c>
      <c r="C1697" s="70">
        <v>69476.03</v>
      </c>
      <c r="D1697" s="70">
        <v>22339.56</v>
      </c>
      <c r="E1697" s="71">
        <v>44641</v>
      </c>
      <c r="F1697" t="s">
        <v>17410</v>
      </c>
      <c r="G1697" t="s">
        <v>15843</v>
      </c>
      <c r="H1697" t="s">
        <v>17409</v>
      </c>
      <c r="J1697" s="40">
        <v>0</v>
      </c>
      <c r="K1697" s="40">
        <v>40574.79</v>
      </c>
    </row>
    <row r="1698" spans="1:11" x14ac:dyDescent="0.35">
      <c r="A1698">
        <v>11010</v>
      </c>
      <c r="B1698" t="s">
        <v>21</v>
      </c>
      <c r="C1698" s="70">
        <v>69476.03</v>
      </c>
      <c r="D1698" s="70">
        <v>22339.56</v>
      </c>
      <c r="E1698" s="71">
        <v>44644</v>
      </c>
      <c r="F1698" t="s">
        <v>7273</v>
      </c>
      <c r="G1698" t="s">
        <v>1907</v>
      </c>
      <c r="H1698" t="s">
        <v>7272</v>
      </c>
      <c r="J1698" s="40">
        <v>0</v>
      </c>
      <c r="K1698" s="40">
        <v>10.99</v>
      </c>
    </row>
    <row r="1699" spans="1:11" x14ac:dyDescent="0.35">
      <c r="A1699">
        <v>11010</v>
      </c>
      <c r="B1699" t="s">
        <v>21</v>
      </c>
      <c r="C1699" s="70">
        <v>69476.03</v>
      </c>
      <c r="D1699" s="70">
        <v>22339.56</v>
      </c>
      <c r="E1699" s="71">
        <v>44644</v>
      </c>
      <c r="F1699" t="s">
        <v>7271</v>
      </c>
      <c r="G1699" t="s">
        <v>1907</v>
      </c>
      <c r="H1699" t="s">
        <v>7254</v>
      </c>
      <c r="J1699" s="40">
        <v>0</v>
      </c>
      <c r="K1699" s="40">
        <v>25.02</v>
      </c>
    </row>
    <row r="1700" spans="1:11" x14ac:dyDescent="0.35">
      <c r="A1700">
        <v>11010</v>
      </c>
      <c r="B1700" t="s">
        <v>21</v>
      </c>
      <c r="C1700" s="70">
        <v>69476.03</v>
      </c>
      <c r="D1700" s="70">
        <v>22339.56</v>
      </c>
      <c r="E1700" s="71">
        <v>44644</v>
      </c>
      <c r="F1700" t="s">
        <v>17480</v>
      </c>
      <c r="G1700" t="s">
        <v>15843</v>
      </c>
      <c r="H1700" t="s">
        <v>17479</v>
      </c>
      <c r="J1700" s="40">
        <v>0</v>
      </c>
      <c r="K1700" s="40">
        <v>17714.689999999999</v>
      </c>
    </row>
    <row r="1701" spans="1:11" x14ac:dyDescent="0.35">
      <c r="A1701">
        <v>11010</v>
      </c>
      <c r="B1701" t="s">
        <v>21</v>
      </c>
      <c r="C1701" s="70">
        <v>69476.03</v>
      </c>
      <c r="D1701" s="70">
        <v>22339.56</v>
      </c>
      <c r="E1701" s="71">
        <v>44649</v>
      </c>
      <c r="F1701" t="s">
        <v>7255</v>
      </c>
      <c r="G1701" t="s">
        <v>1907</v>
      </c>
      <c r="H1701" t="s">
        <v>7254</v>
      </c>
      <c r="J1701" s="40">
        <v>0</v>
      </c>
      <c r="K1701" s="40">
        <v>11.04</v>
      </c>
    </row>
    <row r="1702" spans="1:11" x14ac:dyDescent="0.35">
      <c r="A1702">
        <v>11010</v>
      </c>
      <c r="B1702" t="s">
        <v>21</v>
      </c>
      <c r="C1702" s="70">
        <v>69476.03</v>
      </c>
      <c r="D1702" s="70">
        <v>22339.56</v>
      </c>
      <c r="E1702" s="71">
        <v>44651</v>
      </c>
      <c r="F1702" t="s">
        <v>19179</v>
      </c>
      <c r="G1702" t="s">
        <v>7116</v>
      </c>
      <c r="H1702" t="s">
        <v>19178</v>
      </c>
      <c r="J1702" s="40">
        <v>21228.92</v>
      </c>
      <c r="K1702" s="40">
        <v>0</v>
      </c>
    </row>
    <row r="1703" spans="1:11" x14ac:dyDescent="0.35">
      <c r="A1703">
        <v>11010</v>
      </c>
      <c r="B1703" t="s">
        <v>21</v>
      </c>
      <c r="C1703" s="70">
        <v>69476.03</v>
      </c>
      <c r="D1703" s="70">
        <v>22339.56</v>
      </c>
      <c r="E1703" s="71">
        <v>44651</v>
      </c>
      <c r="F1703" t="s">
        <v>6603</v>
      </c>
      <c r="G1703" t="s">
        <v>2247</v>
      </c>
      <c r="J1703" s="40">
        <v>1004.49</v>
      </c>
      <c r="K1703" s="40">
        <v>0</v>
      </c>
    </row>
    <row r="1704" spans="1:11" x14ac:dyDescent="0.35">
      <c r="A1704">
        <v>11010</v>
      </c>
      <c r="B1704" t="s">
        <v>21</v>
      </c>
      <c r="C1704" s="70">
        <v>69476.03</v>
      </c>
      <c r="D1704" s="70">
        <v>22339.56</v>
      </c>
      <c r="E1704" s="71">
        <v>44654</v>
      </c>
      <c r="F1704" t="s">
        <v>19469</v>
      </c>
      <c r="G1704" t="s">
        <v>1907</v>
      </c>
      <c r="H1704" t="s">
        <v>19465</v>
      </c>
      <c r="J1704" s="40">
        <v>0</v>
      </c>
      <c r="K1704" s="40">
        <v>313.97000000000003</v>
      </c>
    </row>
    <row r="1705" spans="1:11" x14ac:dyDescent="0.35">
      <c r="A1705">
        <v>11010</v>
      </c>
      <c r="B1705" t="s">
        <v>21</v>
      </c>
      <c r="C1705" s="70">
        <v>69476.03</v>
      </c>
      <c r="D1705" s="70">
        <v>22339.56</v>
      </c>
      <c r="E1705" s="71">
        <v>44657</v>
      </c>
      <c r="F1705" t="s">
        <v>17478</v>
      </c>
      <c r="G1705" t="s">
        <v>15843</v>
      </c>
      <c r="H1705" t="s">
        <v>17477</v>
      </c>
      <c r="J1705" s="40">
        <v>0</v>
      </c>
      <c r="K1705" s="40">
        <v>16377.67</v>
      </c>
    </row>
    <row r="1706" spans="1:11" x14ac:dyDescent="0.35">
      <c r="A1706">
        <v>11010</v>
      </c>
      <c r="B1706" t="s">
        <v>21</v>
      </c>
      <c r="C1706" s="70">
        <v>69476.03</v>
      </c>
      <c r="D1706" s="70">
        <v>22339.56</v>
      </c>
      <c r="E1706" s="71">
        <v>44662</v>
      </c>
      <c r="F1706" t="s">
        <v>17402</v>
      </c>
      <c r="G1706" t="s">
        <v>15843</v>
      </c>
      <c r="H1706" t="s">
        <v>17401</v>
      </c>
      <c r="J1706" s="40">
        <v>0</v>
      </c>
      <c r="K1706" s="40">
        <v>43672.72</v>
      </c>
    </row>
    <row r="1707" spans="1:11" x14ac:dyDescent="0.35">
      <c r="A1707">
        <v>11010</v>
      </c>
      <c r="B1707" t="s">
        <v>21</v>
      </c>
      <c r="C1707" s="70">
        <v>69476.03</v>
      </c>
      <c r="D1707" s="70">
        <v>22339.56</v>
      </c>
      <c r="E1707" s="71">
        <v>44663</v>
      </c>
      <c r="F1707" t="s">
        <v>19925</v>
      </c>
      <c r="G1707" t="s">
        <v>1907</v>
      </c>
      <c r="H1707" t="s">
        <v>6414</v>
      </c>
      <c r="J1707" s="40">
        <v>87367.49</v>
      </c>
      <c r="K1707" s="40">
        <v>0</v>
      </c>
    </row>
    <row r="1708" spans="1:11" x14ac:dyDescent="0.35">
      <c r="A1708">
        <v>11010</v>
      </c>
      <c r="B1708" t="s">
        <v>21</v>
      </c>
      <c r="C1708" s="70">
        <v>69476.03</v>
      </c>
      <c r="D1708" s="70">
        <v>22339.56</v>
      </c>
      <c r="E1708" s="71">
        <v>44663</v>
      </c>
      <c r="F1708" t="s">
        <v>6415</v>
      </c>
      <c r="G1708" t="s">
        <v>1907</v>
      </c>
      <c r="H1708" t="s">
        <v>6414</v>
      </c>
      <c r="J1708" s="40">
        <v>0</v>
      </c>
      <c r="K1708" s="40">
        <v>439.96</v>
      </c>
    </row>
    <row r="1709" spans="1:11" x14ac:dyDescent="0.35">
      <c r="A1709">
        <v>11010</v>
      </c>
      <c r="B1709" t="s">
        <v>21</v>
      </c>
      <c r="C1709" s="70">
        <v>69476.03</v>
      </c>
      <c r="D1709" s="70">
        <v>22339.56</v>
      </c>
      <c r="E1709" s="71">
        <v>44665</v>
      </c>
      <c r="F1709" t="s">
        <v>7235</v>
      </c>
      <c r="G1709" t="s">
        <v>1907</v>
      </c>
      <c r="H1709" t="s">
        <v>7233</v>
      </c>
      <c r="J1709" s="40">
        <v>0</v>
      </c>
      <c r="K1709" s="40">
        <v>25.09</v>
      </c>
    </row>
    <row r="1710" spans="1:11" x14ac:dyDescent="0.35">
      <c r="A1710">
        <v>11010</v>
      </c>
      <c r="B1710" t="s">
        <v>21</v>
      </c>
      <c r="C1710" s="70">
        <v>69476.03</v>
      </c>
      <c r="D1710" s="70">
        <v>22339.56</v>
      </c>
      <c r="E1710" s="71">
        <v>44665</v>
      </c>
      <c r="F1710" t="s">
        <v>7234</v>
      </c>
      <c r="G1710" t="s">
        <v>1907</v>
      </c>
      <c r="H1710" t="s">
        <v>7233</v>
      </c>
      <c r="J1710" s="40">
        <v>0</v>
      </c>
      <c r="K1710" s="40">
        <v>10.91</v>
      </c>
    </row>
    <row r="1711" spans="1:11" x14ac:dyDescent="0.35">
      <c r="A1711">
        <v>11010</v>
      </c>
      <c r="B1711" t="s">
        <v>21</v>
      </c>
      <c r="C1711" s="70">
        <v>69476.03</v>
      </c>
      <c r="D1711" s="70">
        <v>22339.56</v>
      </c>
      <c r="E1711" s="71">
        <v>44665</v>
      </c>
      <c r="F1711" t="s">
        <v>17159</v>
      </c>
      <c r="G1711" t="s">
        <v>15843</v>
      </c>
      <c r="H1711" t="s">
        <v>17158</v>
      </c>
      <c r="J1711" s="40">
        <v>0</v>
      </c>
      <c r="K1711" s="40">
        <v>8186</v>
      </c>
    </row>
    <row r="1712" spans="1:11" x14ac:dyDescent="0.35">
      <c r="A1712">
        <v>11010</v>
      </c>
      <c r="B1712" t="s">
        <v>21</v>
      </c>
      <c r="C1712" s="70">
        <v>69476.03</v>
      </c>
      <c r="D1712" s="70">
        <v>22339.56</v>
      </c>
      <c r="E1712" s="71">
        <v>44671</v>
      </c>
      <c r="F1712" t="s">
        <v>19107</v>
      </c>
      <c r="G1712" t="s">
        <v>7116</v>
      </c>
      <c r="H1712" t="s">
        <v>19106</v>
      </c>
      <c r="J1712" s="40">
        <v>32004.31</v>
      </c>
      <c r="K1712" s="40">
        <v>0</v>
      </c>
    </row>
    <row r="1713" spans="1:11" x14ac:dyDescent="0.35">
      <c r="A1713">
        <v>11010</v>
      </c>
      <c r="B1713" t="s">
        <v>21</v>
      </c>
      <c r="C1713" s="70">
        <v>69476.03</v>
      </c>
      <c r="D1713" s="70">
        <v>22339.56</v>
      </c>
      <c r="E1713" s="71">
        <v>44678</v>
      </c>
      <c r="F1713" t="s">
        <v>7217</v>
      </c>
      <c r="G1713" t="s">
        <v>1907</v>
      </c>
      <c r="H1713" t="s">
        <v>7214</v>
      </c>
      <c r="J1713" s="40">
        <v>0</v>
      </c>
      <c r="K1713" s="40">
        <v>24.79</v>
      </c>
    </row>
    <row r="1714" spans="1:11" x14ac:dyDescent="0.35">
      <c r="A1714">
        <v>11010</v>
      </c>
      <c r="B1714" t="s">
        <v>21</v>
      </c>
      <c r="C1714" s="70">
        <v>69476.03</v>
      </c>
      <c r="D1714" s="70">
        <v>22339.56</v>
      </c>
      <c r="E1714" s="71">
        <v>44678</v>
      </c>
      <c r="F1714" t="s">
        <v>17389</v>
      </c>
      <c r="G1714" t="s">
        <v>15843</v>
      </c>
      <c r="H1714" t="s">
        <v>17388</v>
      </c>
      <c r="J1714" s="40">
        <v>0</v>
      </c>
      <c r="K1714" s="40">
        <v>29725.52</v>
      </c>
    </row>
    <row r="1715" spans="1:11" x14ac:dyDescent="0.35">
      <c r="A1715">
        <v>11010</v>
      </c>
      <c r="B1715" t="s">
        <v>21</v>
      </c>
      <c r="C1715" s="70">
        <v>69476.03</v>
      </c>
      <c r="D1715" s="70">
        <v>22339.56</v>
      </c>
      <c r="E1715" s="71">
        <v>44681</v>
      </c>
      <c r="F1715" t="s">
        <v>6349</v>
      </c>
      <c r="G1715" t="s">
        <v>2247</v>
      </c>
      <c r="J1715" s="40">
        <v>0</v>
      </c>
      <c r="K1715" s="40">
        <v>3157.79</v>
      </c>
    </row>
    <row r="1716" spans="1:11" x14ac:dyDescent="0.35">
      <c r="A1716">
        <v>11010</v>
      </c>
      <c r="B1716" t="s">
        <v>21</v>
      </c>
      <c r="C1716" s="70">
        <v>69476.03</v>
      </c>
      <c r="D1716" s="70">
        <v>22339.56</v>
      </c>
      <c r="E1716" s="71">
        <v>44682</v>
      </c>
      <c r="F1716" t="s">
        <v>19177</v>
      </c>
      <c r="G1716" t="s">
        <v>7116</v>
      </c>
      <c r="H1716" t="s">
        <v>19176</v>
      </c>
      <c r="J1716" s="40">
        <v>44234.53</v>
      </c>
      <c r="K1716" s="40">
        <v>0</v>
      </c>
    </row>
    <row r="1717" spans="1:11" x14ac:dyDescent="0.35">
      <c r="A1717">
        <v>11010</v>
      </c>
      <c r="B1717" t="s">
        <v>21</v>
      </c>
      <c r="C1717" s="70">
        <v>69476.03</v>
      </c>
      <c r="D1717" s="70">
        <v>22339.56</v>
      </c>
      <c r="E1717" s="71">
        <v>44683</v>
      </c>
      <c r="F1717" t="s">
        <v>19468</v>
      </c>
      <c r="G1717" t="s">
        <v>1907</v>
      </c>
      <c r="H1717" t="s">
        <v>19461</v>
      </c>
      <c r="J1717" s="40">
        <v>0</v>
      </c>
      <c r="K1717" s="40">
        <v>298.98</v>
      </c>
    </row>
    <row r="1718" spans="1:11" x14ac:dyDescent="0.35">
      <c r="A1718">
        <v>11010</v>
      </c>
      <c r="B1718" t="s">
        <v>21</v>
      </c>
      <c r="C1718" s="70">
        <v>69476.03</v>
      </c>
      <c r="D1718" s="70">
        <v>22339.56</v>
      </c>
      <c r="E1718" s="71">
        <v>44683</v>
      </c>
      <c r="F1718" t="s">
        <v>7215</v>
      </c>
      <c r="G1718" t="s">
        <v>1907</v>
      </c>
      <c r="H1718" t="s">
        <v>7214</v>
      </c>
      <c r="J1718" s="40">
        <v>0</v>
      </c>
      <c r="K1718" s="40">
        <v>10.53</v>
      </c>
    </row>
    <row r="1719" spans="1:11" x14ac:dyDescent="0.35">
      <c r="A1719">
        <v>11010</v>
      </c>
      <c r="B1719" t="s">
        <v>21</v>
      </c>
      <c r="C1719" s="70">
        <v>69476.03</v>
      </c>
      <c r="D1719" s="70">
        <v>22339.56</v>
      </c>
      <c r="E1719" s="71">
        <v>44684</v>
      </c>
      <c r="F1719" t="s">
        <v>7213</v>
      </c>
      <c r="G1719" t="s">
        <v>1907</v>
      </c>
      <c r="H1719" t="s">
        <v>7212</v>
      </c>
      <c r="J1719" s="40">
        <v>0</v>
      </c>
      <c r="K1719" s="40">
        <v>3.34</v>
      </c>
    </row>
    <row r="1720" spans="1:11" x14ac:dyDescent="0.35">
      <c r="A1720">
        <v>11010</v>
      </c>
      <c r="B1720" t="s">
        <v>21</v>
      </c>
      <c r="C1720" s="70">
        <v>69476.03</v>
      </c>
      <c r="D1720" s="70">
        <v>22339.56</v>
      </c>
      <c r="E1720" s="71">
        <v>44691</v>
      </c>
      <c r="F1720" t="s">
        <v>7196</v>
      </c>
      <c r="G1720" t="s">
        <v>1907</v>
      </c>
      <c r="H1720" t="s">
        <v>7195</v>
      </c>
      <c r="J1720" s="40">
        <v>0</v>
      </c>
      <c r="K1720" s="40">
        <v>12.48</v>
      </c>
    </row>
    <row r="1721" spans="1:11" x14ac:dyDescent="0.35">
      <c r="A1721">
        <v>11010</v>
      </c>
      <c r="B1721" t="s">
        <v>21</v>
      </c>
      <c r="C1721" s="70">
        <v>69476.03</v>
      </c>
      <c r="D1721" s="70">
        <v>22339.56</v>
      </c>
      <c r="E1721" s="71">
        <v>44691</v>
      </c>
      <c r="F1721" t="s">
        <v>17157</v>
      </c>
      <c r="G1721" t="s">
        <v>15843</v>
      </c>
      <c r="H1721" t="s">
        <v>17156</v>
      </c>
      <c r="J1721" s="40">
        <v>0</v>
      </c>
      <c r="K1721" s="40">
        <v>2639.04</v>
      </c>
    </row>
    <row r="1722" spans="1:11" x14ac:dyDescent="0.35">
      <c r="A1722">
        <v>11010</v>
      </c>
      <c r="B1722" t="s">
        <v>21</v>
      </c>
      <c r="C1722" s="70">
        <v>69476.03</v>
      </c>
      <c r="D1722" s="70">
        <v>22339.56</v>
      </c>
      <c r="E1722" s="71">
        <v>44694</v>
      </c>
      <c r="F1722" t="s">
        <v>19114</v>
      </c>
      <c r="G1722" t="s">
        <v>7116</v>
      </c>
      <c r="H1722" t="s">
        <v>19113</v>
      </c>
      <c r="J1722" s="40">
        <v>115793.42</v>
      </c>
      <c r="K1722" s="40">
        <v>0</v>
      </c>
    </row>
    <row r="1723" spans="1:11" x14ac:dyDescent="0.35">
      <c r="A1723">
        <v>11010</v>
      </c>
      <c r="B1723" t="s">
        <v>21</v>
      </c>
      <c r="C1723" s="70">
        <v>69476.03</v>
      </c>
      <c r="D1723" s="70">
        <v>22339.56</v>
      </c>
      <c r="E1723" s="71">
        <v>44699</v>
      </c>
      <c r="F1723" t="s">
        <v>7186</v>
      </c>
      <c r="G1723" t="s">
        <v>1907</v>
      </c>
      <c r="H1723" t="s">
        <v>7175</v>
      </c>
      <c r="J1723" s="40">
        <v>0</v>
      </c>
      <c r="K1723" s="40">
        <v>24.97</v>
      </c>
    </row>
    <row r="1724" spans="1:11" x14ac:dyDescent="0.35">
      <c r="A1724">
        <v>11010</v>
      </c>
      <c r="B1724" t="s">
        <v>21</v>
      </c>
      <c r="C1724" s="70">
        <v>69476.03</v>
      </c>
      <c r="D1724" s="70">
        <v>22339.56</v>
      </c>
      <c r="E1724" s="71">
        <v>44699</v>
      </c>
      <c r="F1724" t="s">
        <v>17383</v>
      </c>
      <c r="G1724" t="s">
        <v>15843</v>
      </c>
      <c r="H1724" t="s">
        <v>17382</v>
      </c>
      <c r="J1724" s="40">
        <v>0</v>
      </c>
      <c r="K1724" s="40">
        <v>104559.47</v>
      </c>
    </row>
    <row r="1725" spans="1:11" x14ac:dyDescent="0.35">
      <c r="A1725">
        <v>11010</v>
      </c>
      <c r="B1725" t="s">
        <v>21</v>
      </c>
      <c r="C1725" s="70">
        <v>69476.03</v>
      </c>
      <c r="D1725" s="70">
        <v>22339.56</v>
      </c>
      <c r="E1725" s="71">
        <v>44700</v>
      </c>
      <c r="F1725" t="s">
        <v>7180</v>
      </c>
      <c r="G1725" t="s">
        <v>1907</v>
      </c>
      <c r="H1725" t="s">
        <v>7179</v>
      </c>
      <c r="J1725" s="40">
        <v>0</v>
      </c>
      <c r="K1725" s="40">
        <v>23.95</v>
      </c>
    </row>
    <row r="1726" spans="1:11" x14ac:dyDescent="0.35">
      <c r="A1726">
        <v>11010</v>
      </c>
      <c r="B1726" t="s">
        <v>21</v>
      </c>
      <c r="C1726" s="70">
        <v>69476.03</v>
      </c>
      <c r="D1726" s="70">
        <v>22339.56</v>
      </c>
      <c r="E1726" s="71">
        <v>44700</v>
      </c>
      <c r="F1726" t="s">
        <v>16963</v>
      </c>
      <c r="G1726" t="s">
        <v>15843</v>
      </c>
      <c r="H1726" t="s">
        <v>16962</v>
      </c>
      <c r="J1726" s="40">
        <v>0</v>
      </c>
      <c r="K1726" s="40">
        <v>10557.81</v>
      </c>
    </row>
    <row r="1727" spans="1:11" x14ac:dyDescent="0.35">
      <c r="A1727">
        <v>11010</v>
      </c>
      <c r="B1727" t="s">
        <v>21</v>
      </c>
      <c r="C1727" s="70">
        <v>69476.03</v>
      </c>
      <c r="D1727" s="70">
        <v>22339.56</v>
      </c>
      <c r="E1727" s="71">
        <v>44704</v>
      </c>
      <c r="F1727" t="s">
        <v>7176</v>
      </c>
      <c r="G1727" t="s">
        <v>1907</v>
      </c>
      <c r="H1727" t="s">
        <v>7175</v>
      </c>
      <c r="J1727" s="40">
        <v>0</v>
      </c>
      <c r="K1727" s="40">
        <v>10.67</v>
      </c>
    </row>
    <row r="1728" spans="1:11" x14ac:dyDescent="0.35">
      <c r="A1728">
        <v>11010</v>
      </c>
      <c r="B1728" t="s">
        <v>21</v>
      </c>
      <c r="C1728" s="70">
        <v>69476.03</v>
      </c>
      <c r="D1728" s="70">
        <v>22339.56</v>
      </c>
      <c r="E1728" s="71">
        <v>44704</v>
      </c>
      <c r="F1728" t="s">
        <v>7174</v>
      </c>
      <c r="G1728" t="s">
        <v>1907</v>
      </c>
      <c r="H1728" t="s">
        <v>7173</v>
      </c>
      <c r="J1728" s="40">
        <v>0</v>
      </c>
      <c r="K1728" s="40">
        <v>12.59</v>
      </c>
    </row>
    <row r="1729" spans="1:11" x14ac:dyDescent="0.35">
      <c r="A1729">
        <v>11010</v>
      </c>
      <c r="B1729" t="s">
        <v>21</v>
      </c>
      <c r="C1729" s="70">
        <v>69476.03</v>
      </c>
      <c r="D1729" s="70">
        <v>22339.56</v>
      </c>
      <c r="E1729" s="71">
        <v>44704</v>
      </c>
      <c r="F1729" t="s">
        <v>18549</v>
      </c>
      <c r="G1729" t="s">
        <v>15843</v>
      </c>
      <c r="H1729" t="s">
        <v>18548</v>
      </c>
      <c r="J1729" s="40">
        <v>0</v>
      </c>
      <c r="K1729" s="40">
        <v>18388.72</v>
      </c>
    </row>
    <row r="1730" spans="1:11" x14ac:dyDescent="0.35">
      <c r="A1730">
        <v>11010</v>
      </c>
      <c r="B1730" t="s">
        <v>21</v>
      </c>
      <c r="C1730" s="70">
        <v>69476.03</v>
      </c>
      <c r="D1730" s="70">
        <v>22339.56</v>
      </c>
      <c r="E1730" s="71">
        <v>44706</v>
      </c>
      <c r="F1730" t="s">
        <v>7170</v>
      </c>
      <c r="G1730" t="s">
        <v>1907</v>
      </c>
      <c r="H1730" t="s">
        <v>7168</v>
      </c>
      <c r="J1730" s="40">
        <v>0</v>
      </c>
      <c r="K1730" s="40">
        <v>24.91</v>
      </c>
    </row>
    <row r="1731" spans="1:11" x14ac:dyDescent="0.35">
      <c r="A1731">
        <v>11010</v>
      </c>
      <c r="B1731" t="s">
        <v>21</v>
      </c>
      <c r="C1731" s="70">
        <v>69476.03</v>
      </c>
      <c r="D1731" s="70">
        <v>22339.56</v>
      </c>
      <c r="E1731" s="71">
        <v>44706</v>
      </c>
      <c r="F1731" t="s">
        <v>17377</v>
      </c>
      <c r="G1731" t="s">
        <v>15843</v>
      </c>
      <c r="H1731" t="s">
        <v>3584</v>
      </c>
      <c r="J1731" s="40">
        <v>0</v>
      </c>
      <c r="K1731" s="40">
        <v>70734.59</v>
      </c>
    </row>
    <row r="1732" spans="1:11" x14ac:dyDescent="0.35">
      <c r="A1732">
        <v>11010</v>
      </c>
      <c r="B1732" t="s">
        <v>21</v>
      </c>
      <c r="C1732" s="70">
        <v>69476.03</v>
      </c>
      <c r="D1732" s="70">
        <v>22339.56</v>
      </c>
      <c r="E1732" s="71">
        <v>44708</v>
      </c>
      <c r="F1732" t="s">
        <v>19467</v>
      </c>
      <c r="G1732" t="s">
        <v>1907</v>
      </c>
      <c r="H1732" t="s">
        <v>19465</v>
      </c>
      <c r="J1732" s="40">
        <v>0</v>
      </c>
      <c r="K1732" s="40">
        <v>305.04000000000002</v>
      </c>
    </row>
    <row r="1733" spans="1:11" x14ac:dyDescent="0.35">
      <c r="A1733">
        <v>11010</v>
      </c>
      <c r="B1733" t="s">
        <v>21</v>
      </c>
      <c r="C1733" s="70">
        <v>69476.03</v>
      </c>
      <c r="D1733" s="70">
        <v>22339.56</v>
      </c>
      <c r="E1733" s="71">
        <v>44711</v>
      </c>
      <c r="F1733" t="s">
        <v>7169</v>
      </c>
      <c r="G1733" t="s">
        <v>1907</v>
      </c>
      <c r="H1733" t="s">
        <v>7168</v>
      </c>
      <c r="J1733" s="40">
        <v>0</v>
      </c>
      <c r="K1733" s="40">
        <v>10.77</v>
      </c>
    </row>
    <row r="1734" spans="1:11" x14ac:dyDescent="0.35">
      <c r="A1734">
        <v>11010</v>
      </c>
      <c r="B1734" t="s">
        <v>21</v>
      </c>
      <c r="C1734" s="70">
        <v>69476.03</v>
      </c>
      <c r="D1734" s="70">
        <v>22339.56</v>
      </c>
      <c r="E1734" s="71">
        <v>44712</v>
      </c>
      <c r="F1734" t="s">
        <v>6026</v>
      </c>
      <c r="G1734" t="s">
        <v>2247</v>
      </c>
      <c r="J1734" s="40">
        <v>2028.6</v>
      </c>
      <c r="K1734" s="40">
        <v>0</v>
      </c>
    </row>
    <row r="1735" spans="1:11" x14ac:dyDescent="0.35">
      <c r="A1735">
        <v>11010</v>
      </c>
      <c r="B1735" t="s">
        <v>21</v>
      </c>
      <c r="C1735" s="70">
        <v>69476.03</v>
      </c>
      <c r="D1735" s="70">
        <v>22339.56</v>
      </c>
      <c r="E1735" s="71">
        <v>44713</v>
      </c>
      <c r="F1735" t="s">
        <v>7164</v>
      </c>
      <c r="G1735" t="s">
        <v>1907</v>
      </c>
      <c r="H1735" t="s">
        <v>7163</v>
      </c>
      <c r="J1735" s="40">
        <v>0</v>
      </c>
      <c r="K1735" s="40">
        <v>53.12</v>
      </c>
    </row>
    <row r="1736" spans="1:11" x14ac:dyDescent="0.35">
      <c r="A1736">
        <v>11010</v>
      </c>
      <c r="B1736" t="s">
        <v>21</v>
      </c>
      <c r="C1736" s="70">
        <v>69476.03</v>
      </c>
      <c r="D1736" s="70">
        <v>22339.56</v>
      </c>
      <c r="E1736" s="71">
        <v>44713</v>
      </c>
      <c r="F1736" t="s">
        <v>16961</v>
      </c>
      <c r="G1736" t="s">
        <v>1907</v>
      </c>
      <c r="H1736" t="s">
        <v>14466</v>
      </c>
      <c r="J1736" s="40">
        <v>565.6</v>
      </c>
      <c r="K1736" s="40">
        <v>0</v>
      </c>
    </row>
    <row r="1737" spans="1:11" x14ac:dyDescent="0.35">
      <c r="A1737">
        <v>11010</v>
      </c>
      <c r="B1737" t="s">
        <v>21</v>
      </c>
      <c r="C1737" s="70">
        <v>69476.03</v>
      </c>
      <c r="D1737" s="70">
        <v>22339.56</v>
      </c>
      <c r="E1737" s="71">
        <v>44726</v>
      </c>
      <c r="F1737" t="s">
        <v>19924</v>
      </c>
      <c r="G1737" t="s">
        <v>1912</v>
      </c>
      <c r="J1737" s="40">
        <v>80000</v>
      </c>
      <c r="K1737" s="40">
        <v>0</v>
      </c>
    </row>
    <row r="1738" spans="1:11" x14ac:dyDescent="0.35">
      <c r="A1738">
        <v>11010</v>
      </c>
      <c r="B1738" t="s">
        <v>21</v>
      </c>
      <c r="C1738" s="70">
        <v>69476.03</v>
      </c>
      <c r="D1738" s="70">
        <v>22339.56</v>
      </c>
      <c r="E1738" s="71">
        <v>44727</v>
      </c>
      <c r="F1738" t="s">
        <v>19175</v>
      </c>
      <c r="G1738" t="s">
        <v>7116</v>
      </c>
      <c r="H1738" t="s">
        <v>19174</v>
      </c>
      <c r="J1738" s="40">
        <v>8697.39</v>
      </c>
      <c r="K1738" s="40">
        <v>0</v>
      </c>
    </row>
    <row r="1739" spans="1:11" x14ac:dyDescent="0.35">
      <c r="A1739">
        <v>11010</v>
      </c>
      <c r="B1739" t="s">
        <v>21</v>
      </c>
      <c r="C1739" s="70">
        <v>69476.03</v>
      </c>
      <c r="D1739" s="70">
        <v>22339.56</v>
      </c>
      <c r="E1739" s="71">
        <v>44732</v>
      </c>
      <c r="F1739" t="s">
        <v>17365</v>
      </c>
      <c r="G1739" t="s">
        <v>15843</v>
      </c>
      <c r="H1739" t="s">
        <v>2068</v>
      </c>
      <c r="J1739" s="40">
        <v>0</v>
      </c>
      <c r="K1739" s="40">
        <v>119944.65</v>
      </c>
    </row>
    <row r="1740" spans="1:11" x14ac:dyDescent="0.35">
      <c r="A1740">
        <v>11010</v>
      </c>
      <c r="B1740" t="s">
        <v>21</v>
      </c>
      <c r="C1740" s="70">
        <v>69476.03</v>
      </c>
      <c r="D1740" s="70">
        <v>22339.56</v>
      </c>
      <c r="E1740" s="71">
        <v>44732</v>
      </c>
      <c r="F1740" t="s">
        <v>2069</v>
      </c>
      <c r="G1740" t="s">
        <v>1907</v>
      </c>
      <c r="H1740" t="s">
        <v>2068</v>
      </c>
      <c r="J1740" s="40">
        <v>0.14000000000000001</v>
      </c>
      <c r="K1740" s="40">
        <v>0</v>
      </c>
    </row>
    <row r="1741" spans="1:11" x14ac:dyDescent="0.35">
      <c r="A1741">
        <v>11010</v>
      </c>
      <c r="B1741" t="s">
        <v>21</v>
      </c>
      <c r="C1741" s="70">
        <v>69476.03</v>
      </c>
      <c r="D1741" s="70">
        <v>22339.56</v>
      </c>
      <c r="E1741" s="71">
        <v>44733</v>
      </c>
      <c r="F1741" t="s">
        <v>19923</v>
      </c>
      <c r="G1741" t="s">
        <v>1912</v>
      </c>
      <c r="J1741" s="40">
        <v>105700</v>
      </c>
      <c r="K1741" s="40">
        <v>0</v>
      </c>
    </row>
    <row r="1742" spans="1:11" x14ac:dyDescent="0.35">
      <c r="A1742">
        <v>11010</v>
      </c>
      <c r="B1742" t="s">
        <v>21</v>
      </c>
      <c r="C1742" s="70">
        <v>69476.03</v>
      </c>
      <c r="D1742" s="70">
        <v>22339.56</v>
      </c>
      <c r="E1742" s="71">
        <v>44742</v>
      </c>
      <c r="F1742" t="s">
        <v>5765</v>
      </c>
      <c r="G1742" t="s">
        <v>2247</v>
      </c>
      <c r="J1742" s="40">
        <v>0</v>
      </c>
      <c r="K1742" s="40">
        <v>1695.53</v>
      </c>
    </row>
    <row r="1743" spans="1:11" x14ac:dyDescent="0.35">
      <c r="A1743">
        <v>11010</v>
      </c>
      <c r="B1743" t="s">
        <v>21</v>
      </c>
      <c r="C1743" s="70">
        <v>69476.03</v>
      </c>
      <c r="D1743" s="70">
        <v>22339.56</v>
      </c>
      <c r="E1743" s="71">
        <v>44743</v>
      </c>
      <c r="F1743" t="s">
        <v>7106</v>
      </c>
      <c r="G1743" t="s">
        <v>1907</v>
      </c>
      <c r="H1743" t="s">
        <v>7104</v>
      </c>
      <c r="J1743" s="40">
        <v>0</v>
      </c>
      <c r="K1743" s="40">
        <v>2.73</v>
      </c>
    </row>
    <row r="1744" spans="1:11" x14ac:dyDescent="0.35">
      <c r="A1744">
        <v>11010</v>
      </c>
      <c r="B1744" t="s">
        <v>21</v>
      </c>
      <c r="C1744" s="70">
        <v>69476.03</v>
      </c>
      <c r="D1744" s="70">
        <v>22339.56</v>
      </c>
      <c r="E1744" s="71">
        <v>44743</v>
      </c>
      <c r="F1744" t="s">
        <v>7105</v>
      </c>
      <c r="G1744" t="s">
        <v>1907</v>
      </c>
      <c r="H1744" t="s">
        <v>7104</v>
      </c>
      <c r="J1744" s="40">
        <v>0</v>
      </c>
      <c r="K1744" s="40">
        <v>9.94</v>
      </c>
    </row>
    <row r="1745" spans="1:11" x14ac:dyDescent="0.35">
      <c r="A1745">
        <v>11010</v>
      </c>
      <c r="B1745" t="s">
        <v>21</v>
      </c>
      <c r="C1745" s="70">
        <v>69476.03</v>
      </c>
      <c r="D1745" s="70">
        <v>22339.56</v>
      </c>
      <c r="E1745" s="71">
        <v>44743</v>
      </c>
      <c r="F1745" t="s">
        <v>7103</v>
      </c>
      <c r="G1745" t="s">
        <v>1907</v>
      </c>
      <c r="H1745" t="s">
        <v>7102</v>
      </c>
      <c r="J1745" s="40">
        <v>0</v>
      </c>
      <c r="K1745" s="40">
        <v>24.03</v>
      </c>
    </row>
    <row r="1746" spans="1:11" x14ac:dyDescent="0.35">
      <c r="A1746">
        <v>11010</v>
      </c>
      <c r="B1746" t="s">
        <v>21</v>
      </c>
      <c r="C1746" s="70">
        <v>69476.03</v>
      </c>
      <c r="D1746" s="70">
        <v>22339.56</v>
      </c>
      <c r="E1746" s="71">
        <v>44743</v>
      </c>
      <c r="F1746" t="s">
        <v>7101</v>
      </c>
      <c r="G1746" t="s">
        <v>1907</v>
      </c>
      <c r="H1746" t="s">
        <v>7100</v>
      </c>
      <c r="J1746" s="40">
        <v>0</v>
      </c>
      <c r="K1746" s="40">
        <v>24.03</v>
      </c>
    </row>
    <row r="1747" spans="1:11" x14ac:dyDescent="0.35">
      <c r="A1747">
        <v>11010</v>
      </c>
      <c r="B1747" t="s">
        <v>21</v>
      </c>
      <c r="C1747" s="70">
        <v>69476.03</v>
      </c>
      <c r="D1747" s="70">
        <v>22339.56</v>
      </c>
      <c r="E1747" s="71">
        <v>44743</v>
      </c>
      <c r="F1747" t="s">
        <v>17155</v>
      </c>
      <c r="G1747" t="s">
        <v>15843</v>
      </c>
      <c r="H1747" t="s">
        <v>17154</v>
      </c>
      <c r="J1747" s="40">
        <v>0</v>
      </c>
      <c r="K1747" s="40">
        <v>2612.73</v>
      </c>
    </row>
    <row r="1748" spans="1:11" x14ac:dyDescent="0.35">
      <c r="A1748">
        <v>11010</v>
      </c>
      <c r="B1748" t="s">
        <v>21</v>
      </c>
      <c r="C1748" s="70">
        <v>69476.03</v>
      </c>
      <c r="D1748" s="70">
        <v>22339.56</v>
      </c>
      <c r="E1748" s="71">
        <v>44743</v>
      </c>
      <c r="F1748" t="s">
        <v>17011</v>
      </c>
      <c r="G1748" t="s">
        <v>15843</v>
      </c>
      <c r="H1748" t="s">
        <v>17010</v>
      </c>
      <c r="J1748" s="40">
        <v>0</v>
      </c>
      <c r="K1748" s="40">
        <v>6793.11</v>
      </c>
    </row>
    <row r="1749" spans="1:11" x14ac:dyDescent="0.35">
      <c r="A1749">
        <v>11010</v>
      </c>
      <c r="B1749" t="s">
        <v>21</v>
      </c>
      <c r="C1749" s="70">
        <v>69476.03</v>
      </c>
      <c r="D1749" s="70">
        <v>22339.56</v>
      </c>
      <c r="E1749" s="71">
        <v>44745</v>
      </c>
      <c r="F1749" t="s">
        <v>19466</v>
      </c>
      <c r="G1749" t="s">
        <v>1907</v>
      </c>
      <c r="H1749" t="s">
        <v>19465</v>
      </c>
      <c r="J1749" s="40">
        <v>0</v>
      </c>
      <c r="K1749" s="40">
        <v>296.86</v>
      </c>
    </row>
    <row r="1750" spans="1:11" x14ac:dyDescent="0.35">
      <c r="A1750">
        <v>11010</v>
      </c>
      <c r="B1750" t="s">
        <v>21</v>
      </c>
      <c r="C1750" s="70">
        <v>69476.03</v>
      </c>
      <c r="D1750" s="70">
        <v>22339.56</v>
      </c>
      <c r="E1750" s="71">
        <v>44756</v>
      </c>
      <c r="F1750" t="s">
        <v>19922</v>
      </c>
      <c r="G1750" t="s">
        <v>1907</v>
      </c>
      <c r="H1750" t="s">
        <v>19920</v>
      </c>
      <c r="I1750" t="s">
        <v>19920</v>
      </c>
      <c r="J1750" s="40">
        <v>69786.12</v>
      </c>
      <c r="K1750" s="40">
        <v>0</v>
      </c>
    </row>
    <row r="1751" spans="1:11" x14ac:dyDescent="0.35">
      <c r="A1751">
        <v>11010</v>
      </c>
      <c r="B1751" t="s">
        <v>21</v>
      </c>
      <c r="C1751" s="70">
        <v>69476.03</v>
      </c>
      <c r="D1751" s="70">
        <v>22339.56</v>
      </c>
      <c r="E1751" s="71">
        <v>44756</v>
      </c>
      <c r="F1751" t="s">
        <v>19921</v>
      </c>
      <c r="G1751" t="s">
        <v>1907</v>
      </c>
      <c r="H1751" t="s">
        <v>19920</v>
      </c>
      <c r="I1751" t="s">
        <v>19920</v>
      </c>
      <c r="J1751" s="40">
        <v>-69786.12</v>
      </c>
      <c r="K1751" s="40">
        <v>0</v>
      </c>
    </row>
    <row r="1752" spans="1:11" x14ac:dyDescent="0.35">
      <c r="A1752">
        <v>11010</v>
      </c>
      <c r="B1752" t="s">
        <v>21</v>
      </c>
      <c r="C1752" s="70">
        <v>69476.03</v>
      </c>
      <c r="D1752" s="70">
        <v>22339.56</v>
      </c>
      <c r="E1752" s="71">
        <v>44756</v>
      </c>
      <c r="F1752" t="s">
        <v>19919</v>
      </c>
      <c r="G1752" t="s">
        <v>1907</v>
      </c>
      <c r="H1752" t="s">
        <v>19917</v>
      </c>
      <c r="J1752" s="40">
        <v>69786.12</v>
      </c>
      <c r="K1752" s="40">
        <v>0</v>
      </c>
    </row>
    <row r="1753" spans="1:11" x14ac:dyDescent="0.35">
      <c r="A1753">
        <v>11010</v>
      </c>
      <c r="B1753" t="s">
        <v>21</v>
      </c>
      <c r="C1753" s="70">
        <v>69476.03</v>
      </c>
      <c r="D1753" s="70">
        <v>22339.56</v>
      </c>
      <c r="E1753" s="71">
        <v>44756</v>
      </c>
      <c r="F1753" t="s">
        <v>19918</v>
      </c>
      <c r="G1753" t="s">
        <v>1907</v>
      </c>
      <c r="H1753" t="s">
        <v>19917</v>
      </c>
      <c r="J1753" s="40">
        <v>-69786.12</v>
      </c>
      <c r="K1753" s="40">
        <v>0</v>
      </c>
    </row>
    <row r="1754" spans="1:11" x14ac:dyDescent="0.35">
      <c r="A1754">
        <v>11010</v>
      </c>
      <c r="B1754" t="s">
        <v>21</v>
      </c>
      <c r="C1754" s="70">
        <v>69476.03</v>
      </c>
      <c r="D1754" s="70">
        <v>22339.56</v>
      </c>
      <c r="E1754" s="71">
        <v>44756</v>
      </c>
      <c r="F1754" t="s">
        <v>19916</v>
      </c>
      <c r="G1754" t="s">
        <v>1912</v>
      </c>
      <c r="J1754" s="40">
        <v>69786.12</v>
      </c>
      <c r="K1754" s="40">
        <v>0</v>
      </c>
    </row>
    <row r="1755" spans="1:11" x14ac:dyDescent="0.35">
      <c r="A1755">
        <v>11010</v>
      </c>
      <c r="B1755" t="s">
        <v>21</v>
      </c>
      <c r="C1755" s="70">
        <v>69476.03</v>
      </c>
      <c r="D1755" s="70">
        <v>22339.56</v>
      </c>
      <c r="E1755" s="71">
        <v>44757</v>
      </c>
      <c r="F1755" t="s">
        <v>17356</v>
      </c>
      <c r="G1755" t="s">
        <v>1907</v>
      </c>
      <c r="H1755" t="s">
        <v>17355</v>
      </c>
      <c r="J1755" s="40">
        <v>0</v>
      </c>
      <c r="K1755" s="40">
        <v>96899.54</v>
      </c>
    </row>
    <row r="1756" spans="1:11" x14ac:dyDescent="0.35">
      <c r="A1756">
        <v>11010</v>
      </c>
      <c r="B1756" t="s">
        <v>21</v>
      </c>
      <c r="C1756" s="70">
        <v>69476.03</v>
      </c>
      <c r="D1756" s="70">
        <v>22339.56</v>
      </c>
      <c r="E1756" s="71">
        <v>44760</v>
      </c>
      <c r="F1756" t="s">
        <v>19173</v>
      </c>
      <c r="G1756" t="s">
        <v>1907</v>
      </c>
      <c r="H1756" t="s">
        <v>19172</v>
      </c>
      <c r="J1756" s="40">
        <v>60839.25</v>
      </c>
      <c r="K1756" s="40">
        <v>0</v>
      </c>
    </row>
    <row r="1757" spans="1:11" x14ac:dyDescent="0.35">
      <c r="A1757">
        <v>11010</v>
      </c>
      <c r="B1757" t="s">
        <v>21</v>
      </c>
      <c r="C1757" s="70">
        <v>69476.03</v>
      </c>
      <c r="D1757" s="70">
        <v>22339.56</v>
      </c>
      <c r="E1757" s="71">
        <v>44768</v>
      </c>
      <c r="F1757" t="s">
        <v>17466</v>
      </c>
      <c r="G1757" t="s">
        <v>15843</v>
      </c>
      <c r="H1757" t="s">
        <v>17465</v>
      </c>
      <c r="I1757" t="s">
        <v>17464</v>
      </c>
      <c r="J1757" s="40">
        <v>0</v>
      </c>
      <c r="K1757" s="40">
        <v>5127</v>
      </c>
    </row>
    <row r="1758" spans="1:11" x14ac:dyDescent="0.35">
      <c r="A1758">
        <v>11010</v>
      </c>
      <c r="B1758" t="s">
        <v>21</v>
      </c>
      <c r="C1758" s="70">
        <v>69476.03</v>
      </c>
      <c r="D1758" s="70">
        <v>22339.56</v>
      </c>
      <c r="E1758" s="71">
        <v>44769</v>
      </c>
      <c r="F1758" t="s">
        <v>16758</v>
      </c>
      <c r="G1758" t="s">
        <v>15843</v>
      </c>
      <c r="H1758" t="s">
        <v>16757</v>
      </c>
      <c r="I1758" t="s">
        <v>7373</v>
      </c>
      <c r="J1758" s="40">
        <v>0</v>
      </c>
      <c r="K1758" s="40">
        <v>3729.37</v>
      </c>
    </row>
    <row r="1759" spans="1:11" x14ac:dyDescent="0.35">
      <c r="A1759">
        <v>11010</v>
      </c>
      <c r="B1759" t="s">
        <v>21</v>
      </c>
      <c r="C1759" s="70">
        <v>69476.03</v>
      </c>
      <c r="D1759" s="70">
        <v>22339.56</v>
      </c>
      <c r="E1759" s="71">
        <v>44773</v>
      </c>
      <c r="F1759" t="s">
        <v>7374</v>
      </c>
      <c r="G1759" t="s">
        <v>1907</v>
      </c>
      <c r="H1759" t="s">
        <v>7373</v>
      </c>
      <c r="J1759" s="40">
        <v>0</v>
      </c>
      <c r="K1759" s="40">
        <v>73.63</v>
      </c>
    </row>
    <row r="1760" spans="1:11" x14ac:dyDescent="0.35">
      <c r="A1760">
        <v>11010</v>
      </c>
      <c r="B1760" t="s">
        <v>21</v>
      </c>
      <c r="C1760" s="70">
        <v>69476.03</v>
      </c>
      <c r="D1760" s="70">
        <v>22339.56</v>
      </c>
      <c r="E1760" s="71">
        <v>44773</v>
      </c>
      <c r="F1760" t="s">
        <v>5464</v>
      </c>
      <c r="G1760" t="s">
        <v>2247</v>
      </c>
      <c r="J1760" s="40">
        <v>0</v>
      </c>
      <c r="K1760" s="40">
        <v>850.61</v>
      </c>
    </row>
    <row r="1761" spans="1:11" x14ac:dyDescent="0.35">
      <c r="A1761">
        <v>11010</v>
      </c>
      <c r="B1761" t="s">
        <v>21</v>
      </c>
      <c r="C1761" s="70">
        <v>69476.03</v>
      </c>
      <c r="D1761" s="70">
        <v>22339.56</v>
      </c>
      <c r="E1761" s="71">
        <v>44774</v>
      </c>
      <c r="F1761" t="s">
        <v>17153</v>
      </c>
      <c r="G1761" t="s">
        <v>15843</v>
      </c>
      <c r="H1761" t="s">
        <v>17152</v>
      </c>
      <c r="J1761" s="40">
        <v>0</v>
      </c>
      <c r="K1761" s="40">
        <v>2560.91</v>
      </c>
    </row>
    <row r="1762" spans="1:11" x14ac:dyDescent="0.35">
      <c r="A1762">
        <v>11010</v>
      </c>
      <c r="B1762" t="s">
        <v>21</v>
      </c>
      <c r="C1762" s="70">
        <v>69476.03</v>
      </c>
      <c r="D1762" s="70">
        <v>22339.56</v>
      </c>
      <c r="E1762" s="71">
        <v>44775</v>
      </c>
      <c r="F1762" t="s">
        <v>19464</v>
      </c>
      <c r="G1762" t="s">
        <v>1907</v>
      </c>
      <c r="H1762" t="s">
        <v>19461</v>
      </c>
      <c r="J1762" s="40">
        <v>0</v>
      </c>
      <c r="K1762" s="40">
        <v>290.82</v>
      </c>
    </row>
    <row r="1763" spans="1:11" x14ac:dyDescent="0.35">
      <c r="A1763">
        <v>11010</v>
      </c>
      <c r="B1763" t="s">
        <v>21</v>
      </c>
      <c r="C1763" s="70">
        <v>69476.03</v>
      </c>
      <c r="D1763" s="70">
        <v>22339.56</v>
      </c>
      <c r="E1763" s="71">
        <v>44776</v>
      </c>
      <c r="F1763" t="s">
        <v>3460</v>
      </c>
      <c r="G1763" t="s">
        <v>1907</v>
      </c>
      <c r="H1763" t="s">
        <v>3459</v>
      </c>
      <c r="J1763" s="40">
        <v>0</v>
      </c>
      <c r="K1763" s="40">
        <v>24.99</v>
      </c>
    </row>
    <row r="1764" spans="1:11" x14ac:dyDescent="0.35">
      <c r="A1764">
        <v>11010</v>
      </c>
      <c r="B1764" t="s">
        <v>21</v>
      </c>
      <c r="C1764" s="70">
        <v>69476.03</v>
      </c>
      <c r="D1764" s="70">
        <v>22339.56</v>
      </c>
      <c r="E1764" s="71">
        <v>44776</v>
      </c>
      <c r="F1764" t="s">
        <v>17347</v>
      </c>
      <c r="G1764" t="s">
        <v>15843</v>
      </c>
      <c r="H1764" t="s">
        <v>17346</v>
      </c>
      <c r="J1764" s="40">
        <v>0</v>
      </c>
      <c r="K1764" s="40">
        <v>80260.98</v>
      </c>
    </row>
    <row r="1765" spans="1:11" x14ac:dyDescent="0.35">
      <c r="A1765">
        <v>11010</v>
      </c>
      <c r="B1765" t="s">
        <v>21</v>
      </c>
      <c r="C1765" s="70">
        <v>69476.03</v>
      </c>
      <c r="D1765" s="70">
        <v>22339.56</v>
      </c>
      <c r="E1765" s="71">
        <v>44776</v>
      </c>
      <c r="F1765" t="s">
        <v>17345</v>
      </c>
      <c r="G1765" t="s">
        <v>15843</v>
      </c>
      <c r="H1765" t="s">
        <v>17344</v>
      </c>
      <c r="J1765" s="40">
        <v>0</v>
      </c>
      <c r="K1765" s="40">
        <v>-80260.98</v>
      </c>
    </row>
    <row r="1766" spans="1:11" x14ac:dyDescent="0.35">
      <c r="A1766">
        <v>11010</v>
      </c>
      <c r="B1766" t="s">
        <v>21</v>
      </c>
      <c r="C1766" s="70">
        <v>69476.03</v>
      </c>
      <c r="D1766" s="70">
        <v>22339.56</v>
      </c>
      <c r="E1766" s="71">
        <v>44776</v>
      </c>
      <c r="F1766" t="s">
        <v>17343</v>
      </c>
      <c r="G1766" t="s">
        <v>15843</v>
      </c>
      <c r="H1766" t="s">
        <v>17342</v>
      </c>
      <c r="J1766" s="40">
        <v>0</v>
      </c>
      <c r="K1766" s="40">
        <v>81806.11</v>
      </c>
    </row>
    <row r="1767" spans="1:11" x14ac:dyDescent="0.35">
      <c r="A1767">
        <v>11010</v>
      </c>
      <c r="B1767" t="s">
        <v>21</v>
      </c>
      <c r="C1767" s="70">
        <v>69476.03</v>
      </c>
      <c r="D1767" s="70">
        <v>22339.56</v>
      </c>
      <c r="E1767" s="71">
        <v>44777</v>
      </c>
      <c r="F1767" t="s">
        <v>19079</v>
      </c>
      <c r="G1767" t="s">
        <v>7116</v>
      </c>
      <c r="H1767" t="s">
        <v>19078</v>
      </c>
      <c r="J1767" s="40">
        <v>49011.6</v>
      </c>
      <c r="K1767" s="40">
        <v>0</v>
      </c>
    </row>
    <row r="1768" spans="1:11" x14ac:dyDescent="0.35">
      <c r="A1768">
        <v>11010</v>
      </c>
      <c r="B1768" t="s">
        <v>21</v>
      </c>
      <c r="C1768" s="70">
        <v>69476.03</v>
      </c>
      <c r="D1768" s="70">
        <v>22339.56</v>
      </c>
      <c r="E1768" s="71">
        <v>44783</v>
      </c>
      <c r="F1768" t="s">
        <v>17341</v>
      </c>
      <c r="G1768" t="s">
        <v>1907</v>
      </c>
      <c r="H1768" t="s">
        <v>17340</v>
      </c>
      <c r="J1768" s="40">
        <v>21212.29</v>
      </c>
      <c r="K1768" s="40">
        <v>0</v>
      </c>
    </row>
    <row r="1769" spans="1:11" x14ac:dyDescent="0.35">
      <c r="A1769">
        <v>11010</v>
      </c>
      <c r="B1769" t="s">
        <v>21</v>
      </c>
      <c r="C1769" s="70">
        <v>69476.03</v>
      </c>
      <c r="D1769" s="70">
        <v>22339.56</v>
      </c>
      <c r="E1769" s="71">
        <v>44784</v>
      </c>
      <c r="F1769" t="s">
        <v>19067</v>
      </c>
      <c r="G1769" t="s">
        <v>7116</v>
      </c>
      <c r="H1769" t="s">
        <v>19066</v>
      </c>
      <c r="J1769" s="40">
        <v>48586.5</v>
      </c>
      <c r="K1769" s="40">
        <v>0</v>
      </c>
    </row>
    <row r="1770" spans="1:11" x14ac:dyDescent="0.35">
      <c r="A1770">
        <v>11010</v>
      </c>
      <c r="B1770" t="s">
        <v>21</v>
      </c>
      <c r="C1770" s="70">
        <v>69476.03</v>
      </c>
      <c r="D1770" s="70">
        <v>22339.56</v>
      </c>
      <c r="E1770" s="71">
        <v>44788</v>
      </c>
      <c r="F1770" t="s">
        <v>16670</v>
      </c>
      <c r="G1770" t="s">
        <v>15843</v>
      </c>
      <c r="H1770" t="s">
        <v>16669</v>
      </c>
      <c r="J1770" s="40">
        <v>0</v>
      </c>
      <c r="K1770" s="40">
        <v>740.16</v>
      </c>
    </row>
    <row r="1771" spans="1:11" x14ac:dyDescent="0.35">
      <c r="A1771">
        <v>11010</v>
      </c>
      <c r="B1771" t="s">
        <v>21</v>
      </c>
      <c r="C1771" s="70">
        <v>69476.03</v>
      </c>
      <c r="D1771" s="70">
        <v>22339.56</v>
      </c>
      <c r="E1771" s="71">
        <v>44792</v>
      </c>
      <c r="F1771" t="s">
        <v>19212</v>
      </c>
      <c r="G1771" t="s">
        <v>1907</v>
      </c>
      <c r="H1771" t="s">
        <v>1932</v>
      </c>
      <c r="J1771" s="40">
        <v>0</v>
      </c>
      <c r="K1771" s="40">
        <v>1.81</v>
      </c>
    </row>
    <row r="1772" spans="1:11" x14ac:dyDescent="0.35">
      <c r="A1772">
        <v>11010</v>
      </c>
      <c r="B1772" t="s">
        <v>21</v>
      </c>
      <c r="C1772" s="70">
        <v>69476.03</v>
      </c>
      <c r="D1772" s="70">
        <v>22339.56</v>
      </c>
      <c r="E1772" s="71">
        <v>44795</v>
      </c>
      <c r="F1772" t="s">
        <v>17151</v>
      </c>
      <c r="G1772" t="s">
        <v>15843</v>
      </c>
      <c r="H1772" t="s">
        <v>17150</v>
      </c>
      <c r="J1772" s="40">
        <v>0</v>
      </c>
      <c r="K1772" s="40">
        <v>2501.4499999999998</v>
      </c>
    </row>
    <row r="1773" spans="1:11" x14ac:dyDescent="0.35">
      <c r="A1773">
        <v>11010</v>
      </c>
      <c r="B1773" t="s">
        <v>21</v>
      </c>
      <c r="C1773" s="70">
        <v>69476.03</v>
      </c>
      <c r="D1773" s="70">
        <v>22339.56</v>
      </c>
      <c r="E1773" s="71">
        <v>44795</v>
      </c>
      <c r="F1773" t="s">
        <v>17463</v>
      </c>
      <c r="G1773" t="s">
        <v>15843</v>
      </c>
      <c r="H1773" t="s">
        <v>17462</v>
      </c>
      <c r="J1773" s="40">
        <v>0</v>
      </c>
      <c r="K1773" s="40">
        <v>25325.65</v>
      </c>
    </row>
    <row r="1774" spans="1:11" x14ac:dyDescent="0.35">
      <c r="A1774">
        <v>11010</v>
      </c>
      <c r="B1774" t="s">
        <v>21</v>
      </c>
      <c r="C1774" s="70">
        <v>69476.03</v>
      </c>
      <c r="D1774" s="70">
        <v>22339.56</v>
      </c>
      <c r="E1774" s="71">
        <v>44796</v>
      </c>
      <c r="F1774" t="s">
        <v>16643</v>
      </c>
      <c r="G1774" t="s">
        <v>15843</v>
      </c>
      <c r="H1774" t="s">
        <v>16642</v>
      </c>
      <c r="J1774" s="40">
        <v>0</v>
      </c>
      <c r="K1774" s="40">
        <v>2978.24</v>
      </c>
    </row>
    <row r="1775" spans="1:11" x14ac:dyDescent="0.35">
      <c r="A1775">
        <v>11010</v>
      </c>
      <c r="B1775" t="s">
        <v>21</v>
      </c>
      <c r="C1775" s="70">
        <v>69476.03</v>
      </c>
      <c r="D1775" s="70">
        <v>22339.56</v>
      </c>
      <c r="E1775" s="71">
        <v>44796</v>
      </c>
      <c r="F1775" t="s">
        <v>7067</v>
      </c>
      <c r="G1775" t="s">
        <v>1907</v>
      </c>
      <c r="H1775" t="s">
        <v>7066</v>
      </c>
      <c r="J1775" s="40">
        <v>0</v>
      </c>
      <c r="K1775" s="40">
        <v>130.01</v>
      </c>
    </row>
    <row r="1776" spans="1:11" x14ac:dyDescent="0.35">
      <c r="A1776">
        <v>11010</v>
      </c>
      <c r="B1776" t="s">
        <v>21</v>
      </c>
      <c r="C1776" s="70">
        <v>69476.03</v>
      </c>
      <c r="D1776" s="70">
        <v>22339.56</v>
      </c>
      <c r="E1776" s="71">
        <v>44798</v>
      </c>
      <c r="F1776" t="s">
        <v>19171</v>
      </c>
      <c r="G1776" t="s">
        <v>7116</v>
      </c>
      <c r="H1776" t="s">
        <v>19170</v>
      </c>
      <c r="J1776" s="40">
        <v>48171.76</v>
      </c>
      <c r="K1776" s="40">
        <v>0</v>
      </c>
    </row>
    <row r="1777" spans="1:11" x14ac:dyDescent="0.35">
      <c r="A1777">
        <v>11010</v>
      </c>
      <c r="B1777" t="s">
        <v>21</v>
      </c>
      <c r="C1777" s="70">
        <v>69476.03</v>
      </c>
      <c r="D1777" s="70">
        <v>22339.56</v>
      </c>
      <c r="E1777" s="71">
        <v>44804</v>
      </c>
      <c r="F1777" t="s">
        <v>4994</v>
      </c>
      <c r="G1777" t="s">
        <v>2247</v>
      </c>
      <c r="H1777" t="s">
        <v>2265</v>
      </c>
      <c r="J1777" s="40">
        <v>0</v>
      </c>
      <c r="K1777" s="40">
        <v>3955.5</v>
      </c>
    </row>
    <row r="1778" spans="1:11" x14ac:dyDescent="0.35">
      <c r="A1778">
        <v>11010</v>
      </c>
      <c r="B1778" t="s">
        <v>21</v>
      </c>
      <c r="C1778" s="70">
        <v>69476.03</v>
      </c>
      <c r="D1778" s="70">
        <v>22339.56</v>
      </c>
      <c r="E1778" s="71">
        <v>44805</v>
      </c>
      <c r="F1778" t="s">
        <v>3458</v>
      </c>
      <c r="G1778" t="s">
        <v>1907</v>
      </c>
      <c r="H1778" t="s">
        <v>3457</v>
      </c>
      <c r="J1778" s="40">
        <v>0</v>
      </c>
      <c r="K1778" s="40">
        <v>9.85</v>
      </c>
    </row>
    <row r="1779" spans="1:11" x14ac:dyDescent="0.35">
      <c r="A1779">
        <v>11010</v>
      </c>
      <c r="B1779" t="s">
        <v>21</v>
      </c>
      <c r="C1779" s="70">
        <v>69476.03</v>
      </c>
      <c r="D1779" s="70">
        <v>22339.56</v>
      </c>
      <c r="E1779" s="71">
        <v>44805</v>
      </c>
      <c r="F1779" t="s">
        <v>19211</v>
      </c>
      <c r="G1779" t="s">
        <v>1907</v>
      </c>
      <c r="H1779" t="s">
        <v>1932</v>
      </c>
      <c r="J1779" s="40">
        <v>0</v>
      </c>
      <c r="K1779" s="40">
        <v>700.04</v>
      </c>
    </row>
    <row r="1780" spans="1:11" x14ac:dyDescent="0.35">
      <c r="A1780">
        <v>11010</v>
      </c>
      <c r="B1780" t="s">
        <v>21</v>
      </c>
      <c r="C1780" s="70">
        <v>69476.03</v>
      </c>
      <c r="D1780" s="70">
        <v>22339.56</v>
      </c>
      <c r="E1780" s="71">
        <v>44806</v>
      </c>
      <c r="F1780" t="s">
        <v>19463</v>
      </c>
      <c r="G1780" t="s">
        <v>1907</v>
      </c>
      <c r="H1780" t="s">
        <v>19458</v>
      </c>
      <c r="J1780" s="40">
        <v>0</v>
      </c>
      <c r="K1780" s="40">
        <v>283.81</v>
      </c>
    </row>
    <row r="1781" spans="1:11" x14ac:dyDescent="0.35">
      <c r="A1781">
        <v>11010</v>
      </c>
      <c r="B1781" t="s">
        <v>21</v>
      </c>
      <c r="C1781" s="70">
        <v>69476.03</v>
      </c>
      <c r="D1781" s="70">
        <v>22339.56</v>
      </c>
      <c r="E1781" s="71">
        <v>44806</v>
      </c>
      <c r="F1781" t="s">
        <v>19210</v>
      </c>
      <c r="G1781" t="s">
        <v>1907</v>
      </c>
      <c r="H1781" t="s">
        <v>1932</v>
      </c>
      <c r="J1781" s="40">
        <v>0</v>
      </c>
      <c r="K1781" s="40">
        <v>26.91</v>
      </c>
    </row>
    <row r="1782" spans="1:11" x14ac:dyDescent="0.35">
      <c r="A1782">
        <v>11010</v>
      </c>
      <c r="B1782" t="s">
        <v>21</v>
      </c>
      <c r="C1782" s="70">
        <v>69476.03</v>
      </c>
      <c r="D1782" s="70">
        <v>22339.56</v>
      </c>
      <c r="E1782" s="71">
        <v>44812</v>
      </c>
      <c r="F1782" t="s">
        <v>17322</v>
      </c>
      <c r="G1782" t="s">
        <v>15843</v>
      </c>
      <c r="H1782" t="s">
        <v>17321</v>
      </c>
      <c r="I1782" t="s">
        <v>17320</v>
      </c>
      <c r="J1782" s="40">
        <v>0</v>
      </c>
      <c r="K1782" s="40">
        <v>72578.94</v>
      </c>
    </row>
    <row r="1783" spans="1:11" x14ac:dyDescent="0.35">
      <c r="A1783">
        <v>11010</v>
      </c>
      <c r="B1783" t="s">
        <v>21</v>
      </c>
      <c r="C1783" s="70">
        <v>69476.03</v>
      </c>
      <c r="D1783" s="70">
        <v>22339.56</v>
      </c>
      <c r="E1783" s="71">
        <v>44812</v>
      </c>
      <c r="F1783" t="s">
        <v>17319</v>
      </c>
      <c r="G1783" t="s">
        <v>15843</v>
      </c>
      <c r="H1783" t="s">
        <v>17318</v>
      </c>
      <c r="I1783" t="s">
        <v>17317</v>
      </c>
      <c r="J1783" s="40">
        <v>0</v>
      </c>
      <c r="K1783" s="40">
        <v>80163.5</v>
      </c>
    </row>
    <row r="1784" spans="1:11" x14ac:dyDescent="0.35">
      <c r="A1784">
        <v>11010</v>
      </c>
      <c r="B1784" t="s">
        <v>21</v>
      </c>
      <c r="C1784" s="70">
        <v>69476.03</v>
      </c>
      <c r="D1784" s="70">
        <v>22339.56</v>
      </c>
      <c r="E1784" s="71">
        <v>44815</v>
      </c>
      <c r="F1784" t="s">
        <v>19207</v>
      </c>
      <c r="G1784" t="s">
        <v>1907</v>
      </c>
      <c r="H1784" t="s">
        <v>19206</v>
      </c>
      <c r="J1784" s="40">
        <v>0</v>
      </c>
      <c r="K1784" s="40">
        <v>302.83999999999997</v>
      </c>
    </row>
    <row r="1785" spans="1:11" x14ac:dyDescent="0.35">
      <c r="A1785">
        <v>11010</v>
      </c>
      <c r="B1785" t="s">
        <v>21</v>
      </c>
      <c r="C1785" s="70">
        <v>69476.03</v>
      </c>
      <c r="D1785" s="70">
        <v>22339.56</v>
      </c>
      <c r="E1785" s="71">
        <v>44816</v>
      </c>
      <c r="F1785" t="s">
        <v>19070</v>
      </c>
      <c r="G1785" t="s">
        <v>7116</v>
      </c>
      <c r="H1785" t="s">
        <v>7369</v>
      </c>
      <c r="J1785" s="40">
        <v>10743.06</v>
      </c>
      <c r="K1785" s="40">
        <v>0</v>
      </c>
    </row>
    <row r="1786" spans="1:11" x14ac:dyDescent="0.35">
      <c r="A1786">
        <v>11010</v>
      </c>
      <c r="B1786" t="s">
        <v>21</v>
      </c>
      <c r="C1786" s="70">
        <v>69476.03</v>
      </c>
      <c r="D1786" s="70">
        <v>22339.56</v>
      </c>
      <c r="E1786" s="71">
        <v>44822</v>
      </c>
      <c r="F1786" t="s">
        <v>19063</v>
      </c>
      <c r="G1786" t="s">
        <v>7116</v>
      </c>
      <c r="H1786" t="s">
        <v>19062</v>
      </c>
      <c r="J1786" s="40">
        <v>155627.87</v>
      </c>
      <c r="K1786" s="40">
        <v>0</v>
      </c>
    </row>
    <row r="1787" spans="1:11" x14ac:dyDescent="0.35">
      <c r="A1787">
        <v>11010</v>
      </c>
      <c r="B1787" t="s">
        <v>21</v>
      </c>
      <c r="C1787" s="70">
        <v>69476.03</v>
      </c>
      <c r="D1787" s="70">
        <v>22339.56</v>
      </c>
      <c r="E1787" s="71">
        <v>44825</v>
      </c>
      <c r="F1787" t="s">
        <v>16647</v>
      </c>
      <c r="G1787" t="s">
        <v>15843</v>
      </c>
      <c r="H1787" t="s">
        <v>16646</v>
      </c>
      <c r="I1787" t="s">
        <v>16645</v>
      </c>
      <c r="J1787" s="40">
        <v>0</v>
      </c>
      <c r="K1787" s="40">
        <v>10356.950000000001</v>
      </c>
    </row>
    <row r="1788" spans="1:11" x14ac:dyDescent="0.35">
      <c r="A1788">
        <v>11010</v>
      </c>
      <c r="B1788" t="s">
        <v>21</v>
      </c>
      <c r="C1788" s="70">
        <v>69476.03</v>
      </c>
      <c r="D1788" s="70">
        <v>22339.56</v>
      </c>
      <c r="E1788" s="71">
        <v>44832</v>
      </c>
      <c r="F1788" t="s">
        <v>19204</v>
      </c>
      <c r="G1788" t="s">
        <v>1907</v>
      </c>
      <c r="H1788" t="s">
        <v>19203</v>
      </c>
      <c r="J1788" s="40">
        <v>0</v>
      </c>
      <c r="K1788" s="40">
        <v>225.2</v>
      </c>
    </row>
    <row r="1789" spans="1:11" x14ac:dyDescent="0.35">
      <c r="A1789">
        <v>11010</v>
      </c>
      <c r="B1789" t="s">
        <v>21</v>
      </c>
      <c r="C1789" s="70">
        <v>69476.03</v>
      </c>
      <c r="D1789" s="70">
        <v>22339.56</v>
      </c>
      <c r="E1789" s="71">
        <v>44834</v>
      </c>
      <c r="F1789" t="s">
        <v>7052</v>
      </c>
      <c r="G1789" t="s">
        <v>1907</v>
      </c>
      <c r="H1789" t="s">
        <v>7051</v>
      </c>
      <c r="J1789" s="40">
        <v>0</v>
      </c>
      <c r="K1789" s="40">
        <v>92.95</v>
      </c>
    </row>
    <row r="1790" spans="1:11" x14ac:dyDescent="0.35">
      <c r="A1790">
        <v>11010</v>
      </c>
      <c r="B1790" t="s">
        <v>21</v>
      </c>
      <c r="C1790" s="70">
        <v>69476.03</v>
      </c>
      <c r="D1790" s="70">
        <v>22339.56</v>
      </c>
      <c r="E1790" s="71">
        <v>44834</v>
      </c>
      <c r="F1790" t="s">
        <v>4865</v>
      </c>
      <c r="G1790" t="s">
        <v>2247</v>
      </c>
      <c r="H1790" t="s">
        <v>2262</v>
      </c>
      <c r="J1790" s="40">
        <v>0</v>
      </c>
      <c r="K1790" s="40">
        <v>1956.87</v>
      </c>
    </row>
    <row r="1791" spans="1:11" x14ac:dyDescent="0.35">
      <c r="A1791">
        <v>11010</v>
      </c>
      <c r="B1791" t="s">
        <v>21</v>
      </c>
      <c r="C1791" s="70">
        <v>69476.03</v>
      </c>
      <c r="D1791" s="70">
        <v>22339.56</v>
      </c>
      <c r="E1791" s="71">
        <v>44835</v>
      </c>
      <c r="F1791" t="s">
        <v>15413</v>
      </c>
      <c r="G1791" t="s">
        <v>1907</v>
      </c>
      <c r="H1791" t="s">
        <v>15412</v>
      </c>
      <c r="J1791" s="40">
        <v>0</v>
      </c>
      <c r="K1791" s="40">
        <v>3.42</v>
      </c>
    </row>
    <row r="1792" spans="1:11" x14ac:dyDescent="0.35">
      <c r="A1792">
        <v>11010</v>
      </c>
      <c r="B1792" t="s">
        <v>21</v>
      </c>
      <c r="C1792" s="70">
        <v>69476.03</v>
      </c>
      <c r="D1792" s="70">
        <v>22339.56</v>
      </c>
      <c r="E1792" s="71">
        <v>44836</v>
      </c>
      <c r="F1792" t="s">
        <v>19462</v>
      </c>
      <c r="G1792" t="s">
        <v>1907</v>
      </c>
      <c r="H1792" t="s">
        <v>19461</v>
      </c>
      <c r="J1792" s="40">
        <v>0</v>
      </c>
      <c r="K1792" s="40">
        <v>403.28</v>
      </c>
    </row>
    <row r="1793" spans="1:11" x14ac:dyDescent="0.35">
      <c r="A1793">
        <v>11010</v>
      </c>
      <c r="B1793" t="s">
        <v>21</v>
      </c>
      <c r="C1793" s="70">
        <v>69476.03</v>
      </c>
      <c r="D1793" s="70">
        <v>22339.56</v>
      </c>
      <c r="E1793" s="71">
        <v>44837</v>
      </c>
      <c r="F1793" t="s">
        <v>17301</v>
      </c>
      <c r="G1793" t="s">
        <v>15843</v>
      </c>
      <c r="H1793" t="s">
        <v>17300</v>
      </c>
      <c r="J1793" s="40">
        <v>0</v>
      </c>
      <c r="K1793" s="40">
        <v>72330.509999999995</v>
      </c>
    </row>
    <row r="1794" spans="1:11" x14ac:dyDescent="0.35">
      <c r="A1794">
        <v>11010</v>
      </c>
      <c r="B1794" t="s">
        <v>21</v>
      </c>
      <c r="C1794" s="70">
        <v>69476.03</v>
      </c>
      <c r="D1794" s="70">
        <v>22339.56</v>
      </c>
      <c r="E1794" s="71">
        <v>44837</v>
      </c>
      <c r="F1794" t="s">
        <v>17545</v>
      </c>
      <c r="G1794" t="s">
        <v>15843</v>
      </c>
      <c r="H1794" t="s">
        <v>17544</v>
      </c>
      <c r="J1794" s="40">
        <v>0</v>
      </c>
      <c r="K1794" s="40">
        <v>67046.13</v>
      </c>
    </row>
    <row r="1795" spans="1:11" x14ac:dyDescent="0.35">
      <c r="A1795">
        <v>11010</v>
      </c>
      <c r="B1795" t="s">
        <v>21</v>
      </c>
      <c r="C1795" s="70">
        <v>69476.03</v>
      </c>
      <c r="D1795" s="70">
        <v>22339.56</v>
      </c>
      <c r="E1795" s="71">
        <v>44845</v>
      </c>
      <c r="F1795" t="s">
        <v>19169</v>
      </c>
      <c r="G1795" t="s">
        <v>7116</v>
      </c>
      <c r="H1795" t="s">
        <v>19168</v>
      </c>
      <c r="J1795" s="40">
        <v>220853.07</v>
      </c>
      <c r="K1795" s="40">
        <v>0</v>
      </c>
    </row>
    <row r="1796" spans="1:11" x14ac:dyDescent="0.35">
      <c r="A1796">
        <v>11010</v>
      </c>
      <c r="B1796" t="s">
        <v>21</v>
      </c>
      <c r="C1796" s="70">
        <v>69476.03</v>
      </c>
      <c r="D1796" s="70">
        <v>22339.56</v>
      </c>
      <c r="E1796" s="71">
        <v>44845</v>
      </c>
      <c r="F1796" t="s">
        <v>17009</v>
      </c>
      <c r="G1796" t="s">
        <v>15843</v>
      </c>
      <c r="H1796" t="s">
        <v>17008</v>
      </c>
      <c r="I1796" t="s">
        <v>17007</v>
      </c>
      <c r="J1796" s="40">
        <v>0</v>
      </c>
      <c r="K1796" s="40">
        <v>2914.02</v>
      </c>
    </row>
    <row r="1797" spans="1:11" x14ac:dyDescent="0.35">
      <c r="A1797">
        <v>11010</v>
      </c>
      <c r="B1797" t="s">
        <v>21</v>
      </c>
      <c r="C1797" s="70">
        <v>69476.03</v>
      </c>
      <c r="D1797" s="70">
        <v>22339.56</v>
      </c>
      <c r="E1797" s="71">
        <v>44845</v>
      </c>
      <c r="F1797" t="s">
        <v>16530</v>
      </c>
      <c r="G1797" t="s">
        <v>15843</v>
      </c>
      <c r="H1797" t="s">
        <v>16529</v>
      </c>
      <c r="I1797" t="s">
        <v>16528</v>
      </c>
      <c r="J1797" s="40">
        <v>0</v>
      </c>
      <c r="K1797" s="40">
        <v>7770.73</v>
      </c>
    </row>
    <row r="1798" spans="1:11" x14ac:dyDescent="0.35">
      <c r="A1798">
        <v>11010</v>
      </c>
      <c r="B1798" t="s">
        <v>21</v>
      </c>
      <c r="C1798" s="70">
        <v>69476.03</v>
      </c>
      <c r="D1798" s="70">
        <v>22339.56</v>
      </c>
      <c r="E1798" s="71">
        <v>44847</v>
      </c>
      <c r="F1798" t="s">
        <v>19202</v>
      </c>
      <c r="G1798" t="s">
        <v>1907</v>
      </c>
      <c r="H1798" t="s">
        <v>19198</v>
      </c>
      <c r="J1798" s="40">
        <v>0</v>
      </c>
      <c r="K1798" s="40">
        <v>668.3</v>
      </c>
    </row>
    <row r="1799" spans="1:11" x14ac:dyDescent="0.35">
      <c r="A1799">
        <v>11010</v>
      </c>
      <c r="B1799" t="s">
        <v>21</v>
      </c>
      <c r="C1799" s="70">
        <v>69476.03</v>
      </c>
      <c r="D1799" s="70">
        <v>22339.56</v>
      </c>
      <c r="E1799" s="71">
        <v>44860</v>
      </c>
      <c r="F1799" t="s">
        <v>17293</v>
      </c>
      <c r="G1799" t="s">
        <v>15843</v>
      </c>
      <c r="H1799" t="s">
        <v>17292</v>
      </c>
      <c r="J1799" s="40">
        <v>0</v>
      </c>
      <c r="K1799" s="40">
        <v>65665.78</v>
      </c>
    </row>
    <row r="1800" spans="1:11" x14ac:dyDescent="0.35">
      <c r="A1800">
        <v>11010</v>
      </c>
      <c r="B1800" t="s">
        <v>21</v>
      </c>
      <c r="C1800" s="70">
        <v>69476.03</v>
      </c>
      <c r="D1800" s="70">
        <v>22339.56</v>
      </c>
      <c r="E1800" s="71">
        <v>44860</v>
      </c>
      <c r="F1800" t="s">
        <v>17291</v>
      </c>
      <c r="G1800" t="s">
        <v>15843</v>
      </c>
      <c r="H1800" t="s">
        <v>17290</v>
      </c>
      <c r="J1800" s="40">
        <v>0</v>
      </c>
      <c r="K1800" s="40">
        <v>65665.78</v>
      </c>
    </row>
    <row r="1801" spans="1:11" x14ac:dyDescent="0.35">
      <c r="A1801">
        <v>11010</v>
      </c>
      <c r="B1801" t="s">
        <v>21</v>
      </c>
      <c r="C1801" s="70">
        <v>69476.03</v>
      </c>
      <c r="D1801" s="70">
        <v>22339.56</v>
      </c>
      <c r="E1801" s="71">
        <v>44860</v>
      </c>
      <c r="F1801" t="s">
        <v>17289</v>
      </c>
      <c r="G1801" t="s">
        <v>15843</v>
      </c>
      <c r="H1801" t="s">
        <v>17288</v>
      </c>
      <c r="J1801" s="40">
        <v>0</v>
      </c>
      <c r="K1801" s="40">
        <v>65486.21</v>
      </c>
    </row>
    <row r="1802" spans="1:11" x14ac:dyDescent="0.35">
      <c r="A1802">
        <v>11010</v>
      </c>
      <c r="B1802" t="s">
        <v>21</v>
      </c>
      <c r="C1802" s="70">
        <v>69476.03</v>
      </c>
      <c r="D1802" s="70">
        <v>22339.56</v>
      </c>
      <c r="E1802" s="71">
        <v>44860</v>
      </c>
      <c r="F1802" t="s">
        <v>17287</v>
      </c>
      <c r="G1802" t="s">
        <v>15843</v>
      </c>
      <c r="H1802" t="s">
        <v>17286</v>
      </c>
      <c r="J1802" s="40">
        <v>0</v>
      </c>
      <c r="K1802" s="40">
        <v>-65486.21</v>
      </c>
    </row>
    <row r="1803" spans="1:11" x14ac:dyDescent="0.35">
      <c r="A1803">
        <v>11010</v>
      </c>
      <c r="B1803" t="s">
        <v>21</v>
      </c>
      <c r="C1803" s="70">
        <v>69476.03</v>
      </c>
      <c r="D1803" s="70">
        <v>22339.56</v>
      </c>
      <c r="E1803" s="71">
        <v>44860</v>
      </c>
      <c r="F1803" t="s">
        <v>17285</v>
      </c>
      <c r="G1803" t="s">
        <v>15843</v>
      </c>
      <c r="H1803" t="s">
        <v>17284</v>
      </c>
      <c r="J1803" s="40">
        <v>0</v>
      </c>
      <c r="K1803" s="40">
        <v>65665.78</v>
      </c>
    </row>
    <row r="1804" spans="1:11" x14ac:dyDescent="0.35">
      <c r="A1804">
        <v>11010</v>
      </c>
      <c r="B1804" t="s">
        <v>21</v>
      </c>
      <c r="C1804" s="70">
        <v>69476.03</v>
      </c>
      <c r="D1804" s="70">
        <v>22339.56</v>
      </c>
      <c r="E1804" s="71">
        <v>44865</v>
      </c>
      <c r="F1804" t="s">
        <v>7034</v>
      </c>
      <c r="G1804" t="s">
        <v>1907</v>
      </c>
      <c r="H1804" t="s">
        <v>7033</v>
      </c>
      <c r="J1804" s="40">
        <v>0</v>
      </c>
      <c r="K1804" s="40">
        <v>225.67</v>
      </c>
    </row>
    <row r="1805" spans="1:11" x14ac:dyDescent="0.35">
      <c r="A1805">
        <v>11010</v>
      </c>
      <c r="B1805" t="s">
        <v>21</v>
      </c>
      <c r="C1805" s="70">
        <v>69476.03</v>
      </c>
      <c r="D1805" s="70">
        <v>22339.56</v>
      </c>
      <c r="E1805" s="71">
        <v>44865</v>
      </c>
      <c r="F1805" t="s">
        <v>4341</v>
      </c>
      <c r="G1805" t="s">
        <v>2247</v>
      </c>
      <c r="H1805" t="s">
        <v>1919</v>
      </c>
      <c r="I1805" t="s">
        <v>1919</v>
      </c>
      <c r="J1805" s="40">
        <v>5641.15</v>
      </c>
      <c r="K1805" s="40">
        <v>0</v>
      </c>
    </row>
    <row r="1806" spans="1:11" x14ac:dyDescent="0.35">
      <c r="A1806">
        <v>11010</v>
      </c>
      <c r="B1806" t="s">
        <v>21</v>
      </c>
      <c r="C1806" s="70">
        <v>69476.03</v>
      </c>
      <c r="D1806" s="70">
        <v>22339.56</v>
      </c>
      <c r="E1806" s="71">
        <v>44867</v>
      </c>
      <c r="F1806" t="s">
        <v>19460</v>
      </c>
      <c r="G1806" t="s">
        <v>1907</v>
      </c>
      <c r="H1806" t="s">
        <v>19458</v>
      </c>
      <c r="J1806" s="40">
        <v>0</v>
      </c>
      <c r="K1806" s="40">
        <v>442.12</v>
      </c>
    </row>
    <row r="1807" spans="1:11" x14ac:dyDescent="0.35">
      <c r="A1807">
        <v>11010</v>
      </c>
      <c r="B1807" t="s">
        <v>21</v>
      </c>
      <c r="C1807" s="70">
        <v>69476.03</v>
      </c>
      <c r="D1807" s="70">
        <v>22339.56</v>
      </c>
      <c r="E1807" s="71">
        <v>44868</v>
      </c>
      <c r="F1807" t="s">
        <v>16496</v>
      </c>
      <c r="G1807" t="s">
        <v>15843</v>
      </c>
      <c r="H1807" t="s">
        <v>16495</v>
      </c>
      <c r="I1807" t="s">
        <v>16494</v>
      </c>
      <c r="J1807" s="40">
        <v>0</v>
      </c>
      <c r="K1807" s="40">
        <v>25759.42</v>
      </c>
    </row>
    <row r="1808" spans="1:11" x14ac:dyDescent="0.35">
      <c r="A1808">
        <v>11010</v>
      </c>
      <c r="B1808" t="s">
        <v>21</v>
      </c>
      <c r="C1808" s="70">
        <v>69476.03</v>
      </c>
      <c r="D1808" s="70">
        <v>22339.56</v>
      </c>
      <c r="E1808" s="71">
        <v>44868</v>
      </c>
      <c r="F1808" t="s">
        <v>17006</v>
      </c>
      <c r="G1808" t="s">
        <v>15843</v>
      </c>
      <c r="H1808" t="s">
        <v>17005</v>
      </c>
      <c r="I1808" t="s">
        <v>17004</v>
      </c>
      <c r="J1808" s="40">
        <v>0</v>
      </c>
      <c r="K1808" s="40">
        <v>2927.21</v>
      </c>
    </row>
    <row r="1809" spans="1:11" x14ac:dyDescent="0.35">
      <c r="A1809">
        <v>11010</v>
      </c>
      <c r="B1809" t="s">
        <v>21</v>
      </c>
      <c r="C1809" s="70">
        <v>69476.03</v>
      </c>
      <c r="D1809" s="70">
        <v>22339.56</v>
      </c>
      <c r="E1809" s="71">
        <v>44868</v>
      </c>
      <c r="F1809" t="s">
        <v>16392</v>
      </c>
      <c r="G1809" t="s">
        <v>15843</v>
      </c>
      <c r="H1809" t="s">
        <v>16391</v>
      </c>
      <c r="I1809" t="s">
        <v>16390</v>
      </c>
      <c r="J1809" s="40">
        <v>0</v>
      </c>
      <c r="K1809" s="40">
        <v>29272.07</v>
      </c>
    </row>
    <row r="1810" spans="1:11" x14ac:dyDescent="0.35">
      <c r="A1810">
        <v>11010</v>
      </c>
      <c r="B1810" t="s">
        <v>21</v>
      </c>
      <c r="C1810" s="70">
        <v>69476.03</v>
      </c>
      <c r="D1810" s="70">
        <v>22339.56</v>
      </c>
      <c r="E1810" s="71">
        <v>44869</v>
      </c>
      <c r="F1810" t="s">
        <v>19201</v>
      </c>
      <c r="G1810" t="s">
        <v>1907</v>
      </c>
      <c r="H1810" t="s">
        <v>19198</v>
      </c>
      <c r="J1810" s="40">
        <v>0</v>
      </c>
      <c r="K1810" s="40">
        <v>14.67</v>
      </c>
    </row>
    <row r="1811" spans="1:11" x14ac:dyDescent="0.35">
      <c r="A1811">
        <v>11010</v>
      </c>
      <c r="B1811" t="s">
        <v>21</v>
      </c>
      <c r="C1811" s="70">
        <v>69476.03</v>
      </c>
      <c r="D1811" s="70">
        <v>22339.56</v>
      </c>
      <c r="E1811" s="71">
        <v>44872</v>
      </c>
      <c r="F1811" t="s">
        <v>19915</v>
      </c>
      <c r="G1811" t="s">
        <v>1912</v>
      </c>
      <c r="H1811" t="s">
        <v>19914</v>
      </c>
      <c r="I1811" t="s">
        <v>19914</v>
      </c>
      <c r="J1811" s="40">
        <v>39724</v>
      </c>
      <c r="K1811" s="40">
        <v>0</v>
      </c>
    </row>
    <row r="1812" spans="1:11" x14ac:dyDescent="0.35">
      <c r="A1812">
        <v>11010</v>
      </c>
      <c r="B1812" t="s">
        <v>21</v>
      </c>
      <c r="C1812" s="70">
        <v>69476.03</v>
      </c>
      <c r="D1812" s="70">
        <v>22339.56</v>
      </c>
      <c r="E1812" s="71">
        <v>44874</v>
      </c>
      <c r="F1812" t="s">
        <v>19112</v>
      </c>
      <c r="G1812" t="s">
        <v>7116</v>
      </c>
      <c r="H1812" t="s">
        <v>19111</v>
      </c>
      <c r="J1812" s="40">
        <v>6691.29</v>
      </c>
      <c r="K1812" s="40">
        <v>0</v>
      </c>
    </row>
    <row r="1813" spans="1:11" x14ac:dyDescent="0.35">
      <c r="A1813">
        <v>11010</v>
      </c>
      <c r="B1813" t="s">
        <v>21</v>
      </c>
      <c r="C1813" s="70">
        <v>69476.03</v>
      </c>
      <c r="D1813" s="70">
        <v>22339.56</v>
      </c>
      <c r="E1813" s="71">
        <v>44878</v>
      </c>
      <c r="F1813" t="s">
        <v>19061</v>
      </c>
      <c r="G1813" t="s">
        <v>7116</v>
      </c>
      <c r="H1813" t="s">
        <v>7021</v>
      </c>
      <c r="J1813" s="40">
        <v>23305.279999999999</v>
      </c>
      <c r="K1813" s="40">
        <v>0</v>
      </c>
    </row>
    <row r="1814" spans="1:11" x14ac:dyDescent="0.35">
      <c r="A1814">
        <v>11010</v>
      </c>
      <c r="B1814" t="s">
        <v>21</v>
      </c>
      <c r="C1814" s="70">
        <v>69476.03</v>
      </c>
      <c r="D1814" s="70">
        <v>22339.56</v>
      </c>
      <c r="E1814" s="71">
        <v>44886</v>
      </c>
      <c r="F1814" t="s">
        <v>19913</v>
      </c>
      <c r="G1814" t="s">
        <v>1912</v>
      </c>
      <c r="H1814" t="s">
        <v>19912</v>
      </c>
      <c r="I1814" t="s">
        <v>19912</v>
      </c>
      <c r="J1814" s="40">
        <v>256050</v>
      </c>
      <c r="K1814" s="40">
        <v>0</v>
      </c>
    </row>
    <row r="1815" spans="1:11" x14ac:dyDescent="0.35">
      <c r="A1815">
        <v>11010</v>
      </c>
      <c r="B1815" t="s">
        <v>21</v>
      </c>
      <c r="C1815" s="70">
        <v>69476.03</v>
      </c>
      <c r="D1815" s="70">
        <v>22339.56</v>
      </c>
      <c r="E1815" s="71">
        <v>44887</v>
      </c>
      <c r="F1815" t="s">
        <v>19126</v>
      </c>
      <c r="G1815" t="s">
        <v>7116</v>
      </c>
      <c r="H1815" t="s">
        <v>19125</v>
      </c>
      <c r="J1815" s="40">
        <v>13373.2</v>
      </c>
      <c r="K1815" s="40">
        <v>0</v>
      </c>
    </row>
    <row r="1816" spans="1:11" x14ac:dyDescent="0.35">
      <c r="A1816">
        <v>11010</v>
      </c>
      <c r="B1816" t="s">
        <v>21</v>
      </c>
      <c r="C1816" s="70">
        <v>69476.03</v>
      </c>
      <c r="D1816" s="70">
        <v>22339.56</v>
      </c>
      <c r="E1816" s="71">
        <v>44888</v>
      </c>
      <c r="F1816" t="s">
        <v>17112</v>
      </c>
      <c r="G1816" t="s">
        <v>15843</v>
      </c>
      <c r="H1816" t="s">
        <v>17111</v>
      </c>
      <c r="I1816" t="s">
        <v>17110</v>
      </c>
      <c r="J1816" s="40">
        <v>0</v>
      </c>
      <c r="K1816" s="40">
        <v>28291.91</v>
      </c>
    </row>
    <row r="1817" spans="1:11" x14ac:dyDescent="0.35">
      <c r="A1817">
        <v>11010</v>
      </c>
      <c r="B1817" t="s">
        <v>21</v>
      </c>
      <c r="C1817" s="70">
        <v>69476.03</v>
      </c>
      <c r="D1817" s="70">
        <v>22339.56</v>
      </c>
      <c r="E1817" s="71">
        <v>44888</v>
      </c>
      <c r="F1817" t="s">
        <v>17277</v>
      </c>
      <c r="G1817" t="s">
        <v>15843</v>
      </c>
      <c r="H1817" t="s">
        <v>17276</v>
      </c>
      <c r="I1817" t="s">
        <v>17273</v>
      </c>
      <c r="J1817" s="40">
        <v>0</v>
      </c>
      <c r="K1817" s="40">
        <v>123693.74</v>
      </c>
    </row>
    <row r="1818" spans="1:11" x14ac:dyDescent="0.35">
      <c r="A1818">
        <v>11010</v>
      </c>
      <c r="B1818" t="s">
        <v>21</v>
      </c>
      <c r="C1818" s="70">
        <v>69476.03</v>
      </c>
      <c r="D1818" s="70">
        <v>22339.56</v>
      </c>
      <c r="E1818" s="71">
        <v>44888</v>
      </c>
      <c r="F1818" t="s">
        <v>17275</v>
      </c>
      <c r="G1818" t="s">
        <v>15843</v>
      </c>
      <c r="H1818" t="s">
        <v>17274</v>
      </c>
      <c r="I1818" t="s">
        <v>17273</v>
      </c>
      <c r="J1818" s="40">
        <v>0</v>
      </c>
      <c r="K1818" s="40">
        <v>-123693.74</v>
      </c>
    </row>
    <row r="1819" spans="1:11" x14ac:dyDescent="0.35">
      <c r="A1819">
        <v>11010</v>
      </c>
      <c r="B1819" t="s">
        <v>21</v>
      </c>
      <c r="C1819" s="70">
        <v>69476.03</v>
      </c>
      <c r="D1819" s="70">
        <v>22339.56</v>
      </c>
      <c r="E1819" s="71">
        <v>44888</v>
      </c>
      <c r="F1819" t="s">
        <v>17272</v>
      </c>
      <c r="G1819" t="s">
        <v>15843</v>
      </c>
      <c r="H1819" t="s">
        <v>17271</v>
      </c>
      <c r="I1819" t="s">
        <v>17270</v>
      </c>
      <c r="J1819" s="40">
        <v>0</v>
      </c>
      <c r="K1819" s="40">
        <v>196485.65</v>
      </c>
    </row>
    <row r="1820" spans="1:11" x14ac:dyDescent="0.35">
      <c r="A1820">
        <v>11010</v>
      </c>
      <c r="B1820" t="s">
        <v>21</v>
      </c>
      <c r="C1820" s="70">
        <v>69476.03</v>
      </c>
      <c r="D1820" s="70">
        <v>22339.56</v>
      </c>
      <c r="E1820" s="71">
        <v>44893</v>
      </c>
      <c r="F1820" t="s">
        <v>19167</v>
      </c>
      <c r="G1820" t="s">
        <v>7116</v>
      </c>
      <c r="H1820" t="s">
        <v>19166</v>
      </c>
      <c r="J1820" s="40">
        <v>33209.5</v>
      </c>
      <c r="K1820" s="40">
        <v>0</v>
      </c>
    </row>
    <row r="1821" spans="1:11" x14ac:dyDescent="0.35">
      <c r="A1821">
        <v>11010</v>
      </c>
      <c r="B1821" t="s">
        <v>21</v>
      </c>
      <c r="C1821" s="70">
        <v>69476.03</v>
      </c>
      <c r="D1821" s="70">
        <v>22339.56</v>
      </c>
      <c r="E1821" s="71">
        <v>44893</v>
      </c>
      <c r="F1821" t="s">
        <v>16410</v>
      </c>
      <c r="G1821" t="s">
        <v>15843</v>
      </c>
      <c r="H1821" t="s">
        <v>16409</v>
      </c>
      <c r="I1821" t="s">
        <v>16408</v>
      </c>
      <c r="J1821" s="40">
        <v>0</v>
      </c>
      <c r="K1821" s="40">
        <v>5237.0600000000004</v>
      </c>
    </row>
    <row r="1822" spans="1:11" x14ac:dyDescent="0.35">
      <c r="A1822">
        <v>11010</v>
      </c>
      <c r="B1822" t="s">
        <v>21</v>
      </c>
      <c r="C1822" s="70">
        <v>69476.03</v>
      </c>
      <c r="D1822" s="70">
        <v>22339.56</v>
      </c>
      <c r="E1822" s="71">
        <v>44893</v>
      </c>
      <c r="F1822" t="s">
        <v>16474</v>
      </c>
      <c r="G1822" t="s">
        <v>15843</v>
      </c>
      <c r="H1822" t="s">
        <v>16473</v>
      </c>
      <c r="I1822" t="s">
        <v>16472</v>
      </c>
      <c r="J1822" s="40">
        <v>0</v>
      </c>
      <c r="K1822" s="40">
        <v>7541.36</v>
      </c>
    </row>
    <row r="1823" spans="1:11" x14ac:dyDescent="0.35">
      <c r="A1823">
        <v>11010</v>
      </c>
      <c r="B1823" t="s">
        <v>21</v>
      </c>
      <c r="C1823" s="70">
        <v>69476.03</v>
      </c>
      <c r="D1823" s="70">
        <v>22339.56</v>
      </c>
      <c r="E1823" s="71">
        <v>44895</v>
      </c>
      <c r="F1823" t="s">
        <v>7013</v>
      </c>
      <c r="G1823" t="s">
        <v>1907</v>
      </c>
      <c r="H1823" t="s">
        <v>7012</v>
      </c>
      <c r="J1823" s="40">
        <v>0</v>
      </c>
      <c r="K1823" s="40">
        <v>265.99</v>
      </c>
    </row>
    <row r="1824" spans="1:11" x14ac:dyDescent="0.35">
      <c r="A1824">
        <v>11010</v>
      </c>
      <c r="B1824" t="s">
        <v>21</v>
      </c>
      <c r="C1824" s="70">
        <v>69476.03</v>
      </c>
      <c r="D1824" s="70">
        <v>22339.56</v>
      </c>
      <c r="E1824" s="71">
        <v>44895</v>
      </c>
      <c r="F1824" t="s">
        <v>4165</v>
      </c>
      <c r="G1824" t="s">
        <v>2247</v>
      </c>
      <c r="H1824" t="s">
        <v>1916</v>
      </c>
      <c r="I1824" t="s">
        <v>1916</v>
      </c>
      <c r="J1824" s="40">
        <v>2547.25</v>
      </c>
      <c r="K1824" s="40">
        <v>0</v>
      </c>
    </row>
    <row r="1825" spans="1:11" x14ac:dyDescent="0.35">
      <c r="A1825">
        <v>11010</v>
      </c>
      <c r="B1825" t="s">
        <v>21</v>
      </c>
      <c r="C1825" s="70">
        <v>69476.03</v>
      </c>
      <c r="D1825" s="70">
        <v>22339.56</v>
      </c>
      <c r="E1825" s="71">
        <v>44896</v>
      </c>
      <c r="F1825" t="s">
        <v>16470</v>
      </c>
      <c r="G1825" t="s">
        <v>15843</v>
      </c>
      <c r="H1825" t="s">
        <v>16469</v>
      </c>
      <c r="I1825" t="s">
        <v>16468</v>
      </c>
      <c r="J1825" s="40">
        <v>0</v>
      </c>
      <c r="K1825" s="40">
        <v>17632.740000000002</v>
      </c>
    </row>
    <row r="1826" spans="1:11" x14ac:dyDescent="0.35">
      <c r="A1826">
        <v>11010</v>
      </c>
      <c r="B1826" t="s">
        <v>21</v>
      </c>
      <c r="C1826" s="70">
        <v>69476.03</v>
      </c>
      <c r="D1826" s="70">
        <v>22339.56</v>
      </c>
      <c r="E1826" s="71">
        <v>44896</v>
      </c>
      <c r="F1826" t="s">
        <v>17473</v>
      </c>
      <c r="G1826" t="s">
        <v>15843</v>
      </c>
      <c r="H1826" t="s">
        <v>17472</v>
      </c>
      <c r="J1826" s="40">
        <v>0</v>
      </c>
      <c r="K1826" s="40">
        <v>-17714.689999999999</v>
      </c>
    </row>
    <row r="1827" spans="1:11" x14ac:dyDescent="0.35">
      <c r="A1827">
        <v>11010</v>
      </c>
      <c r="B1827" t="s">
        <v>21</v>
      </c>
      <c r="C1827" s="70">
        <v>69476.03</v>
      </c>
      <c r="D1827" s="70">
        <v>22339.56</v>
      </c>
      <c r="E1827" s="71">
        <v>44896</v>
      </c>
      <c r="F1827" t="s">
        <v>17259</v>
      </c>
      <c r="G1827" t="s">
        <v>15843</v>
      </c>
      <c r="H1827" t="s">
        <v>17258</v>
      </c>
      <c r="J1827" s="40">
        <v>0</v>
      </c>
      <c r="K1827" s="40">
        <v>16840.71</v>
      </c>
    </row>
    <row r="1828" spans="1:11" x14ac:dyDescent="0.35">
      <c r="A1828">
        <v>11010</v>
      </c>
      <c r="B1828" t="s">
        <v>21</v>
      </c>
      <c r="C1828" s="70">
        <v>69476.03</v>
      </c>
      <c r="D1828" s="70">
        <v>22339.56</v>
      </c>
      <c r="E1828" s="71">
        <v>44897</v>
      </c>
      <c r="F1828" t="s">
        <v>19459</v>
      </c>
      <c r="G1828" t="s">
        <v>1907</v>
      </c>
      <c r="H1828" t="s">
        <v>19458</v>
      </c>
      <c r="J1828" s="40">
        <v>0</v>
      </c>
      <c r="K1828" s="40">
        <v>389.42</v>
      </c>
    </row>
    <row r="1829" spans="1:11" x14ac:dyDescent="0.35">
      <c r="A1829">
        <v>11010</v>
      </c>
      <c r="B1829" t="s">
        <v>21</v>
      </c>
      <c r="C1829" s="70">
        <v>69476.03</v>
      </c>
      <c r="D1829" s="70">
        <v>22339.56</v>
      </c>
      <c r="E1829" s="71">
        <v>44899</v>
      </c>
      <c r="F1829" t="s">
        <v>19209</v>
      </c>
      <c r="G1829" t="s">
        <v>1907</v>
      </c>
      <c r="H1829" t="s">
        <v>1932</v>
      </c>
      <c r="J1829" s="40">
        <v>0</v>
      </c>
      <c r="K1829" s="40">
        <v>111.62</v>
      </c>
    </row>
    <row r="1830" spans="1:11" x14ac:dyDescent="0.35">
      <c r="A1830">
        <v>11010</v>
      </c>
      <c r="B1830" t="s">
        <v>21</v>
      </c>
      <c r="C1830" s="70">
        <v>69476.03</v>
      </c>
      <c r="D1830" s="70">
        <v>22339.56</v>
      </c>
      <c r="E1830" s="71">
        <v>44899</v>
      </c>
      <c r="F1830" t="s">
        <v>19199</v>
      </c>
      <c r="G1830" t="s">
        <v>1907</v>
      </c>
      <c r="H1830" t="s">
        <v>19198</v>
      </c>
      <c r="J1830" s="40">
        <v>0</v>
      </c>
      <c r="K1830" s="40">
        <v>15.81</v>
      </c>
    </row>
    <row r="1831" spans="1:11" x14ac:dyDescent="0.35">
      <c r="A1831">
        <v>11010</v>
      </c>
      <c r="B1831" t="s">
        <v>21</v>
      </c>
      <c r="C1831" s="70">
        <v>69476.03</v>
      </c>
      <c r="D1831" s="70">
        <v>22339.56</v>
      </c>
      <c r="E1831" s="71">
        <v>44900</v>
      </c>
      <c r="F1831" t="s">
        <v>19105</v>
      </c>
      <c r="G1831" t="s">
        <v>7116</v>
      </c>
      <c r="H1831" t="s">
        <v>19104</v>
      </c>
      <c r="J1831" s="40">
        <v>11871.38</v>
      </c>
      <c r="K1831" s="40">
        <v>0</v>
      </c>
    </row>
    <row r="1832" spans="1:11" x14ac:dyDescent="0.35">
      <c r="A1832">
        <v>11010</v>
      </c>
      <c r="B1832" t="s">
        <v>21</v>
      </c>
      <c r="C1832" s="70">
        <v>69476.03</v>
      </c>
      <c r="D1832" s="70">
        <v>22339.56</v>
      </c>
      <c r="E1832" s="71">
        <v>44915</v>
      </c>
      <c r="F1832" t="s">
        <v>16389</v>
      </c>
      <c r="G1832" t="s">
        <v>15843</v>
      </c>
      <c r="H1832" t="s">
        <v>16388</v>
      </c>
      <c r="I1832" t="s">
        <v>16387</v>
      </c>
      <c r="J1832" s="40">
        <v>0</v>
      </c>
      <c r="K1832" s="40">
        <v>15892.48</v>
      </c>
    </row>
    <row r="1833" spans="1:11" x14ac:dyDescent="0.35">
      <c r="A1833">
        <v>11010</v>
      </c>
      <c r="B1833" t="s">
        <v>21</v>
      </c>
      <c r="C1833" s="70">
        <v>69476.03</v>
      </c>
      <c r="D1833" s="70">
        <v>22339.56</v>
      </c>
      <c r="E1833" s="71">
        <v>44915</v>
      </c>
      <c r="F1833" t="s">
        <v>19911</v>
      </c>
      <c r="G1833" t="s">
        <v>1907</v>
      </c>
      <c r="H1833" t="s">
        <v>19910</v>
      </c>
      <c r="J1833" s="40">
        <v>31785.65</v>
      </c>
      <c r="K1833" s="40">
        <v>0</v>
      </c>
    </row>
    <row r="1834" spans="1:11" x14ac:dyDescent="0.35">
      <c r="A1834">
        <v>11010</v>
      </c>
      <c r="B1834" t="s">
        <v>21</v>
      </c>
      <c r="C1834" s="70">
        <v>69476.03</v>
      </c>
      <c r="D1834" s="70">
        <v>22339.56</v>
      </c>
      <c r="E1834" s="71">
        <v>44916</v>
      </c>
      <c r="F1834" t="s">
        <v>17149</v>
      </c>
      <c r="G1834" t="s">
        <v>15843</v>
      </c>
      <c r="H1834" t="s">
        <v>17148</v>
      </c>
      <c r="I1834" t="s">
        <v>17147</v>
      </c>
      <c r="J1834" s="40">
        <v>0</v>
      </c>
      <c r="K1834" s="40">
        <v>2656.89</v>
      </c>
    </row>
    <row r="1835" spans="1:11" x14ac:dyDescent="0.35">
      <c r="A1835">
        <v>11010</v>
      </c>
      <c r="B1835" t="s">
        <v>21</v>
      </c>
      <c r="C1835" s="70">
        <v>69476.03</v>
      </c>
      <c r="D1835" s="70">
        <v>22339.56</v>
      </c>
      <c r="E1835" s="71">
        <v>44917</v>
      </c>
      <c r="F1835" t="s">
        <v>17461</v>
      </c>
      <c r="G1835" t="s">
        <v>15843</v>
      </c>
      <c r="H1835" t="s">
        <v>17460</v>
      </c>
      <c r="I1835" t="s">
        <v>17459</v>
      </c>
      <c r="J1835" s="40">
        <v>0</v>
      </c>
      <c r="K1835" s="40">
        <v>65706.759999999995</v>
      </c>
    </row>
    <row r="1836" spans="1:11" x14ac:dyDescent="0.35">
      <c r="A1836">
        <v>11010</v>
      </c>
      <c r="B1836" t="s">
        <v>21</v>
      </c>
      <c r="C1836" s="70">
        <v>69476.03</v>
      </c>
      <c r="D1836" s="70">
        <v>22339.56</v>
      </c>
      <c r="E1836" s="71">
        <v>44918</v>
      </c>
      <c r="F1836" t="s">
        <v>19909</v>
      </c>
      <c r="G1836" t="s">
        <v>1912</v>
      </c>
      <c r="H1836" t="s">
        <v>19908</v>
      </c>
      <c r="I1836" t="s">
        <v>19908</v>
      </c>
      <c r="J1836" s="40">
        <v>159210</v>
      </c>
      <c r="K1836" s="40">
        <v>0</v>
      </c>
    </row>
    <row r="1837" spans="1:11" x14ac:dyDescent="0.35">
      <c r="A1837">
        <v>11010</v>
      </c>
      <c r="B1837" t="s">
        <v>21</v>
      </c>
      <c r="C1837" s="70">
        <v>69476.03</v>
      </c>
      <c r="D1837" s="70">
        <v>22339.56</v>
      </c>
      <c r="E1837" s="71">
        <v>44918</v>
      </c>
      <c r="F1837" t="s">
        <v>17231</v>
      </c>
      <c r="G1837" t="s">
        <v>15843</v>
      </c>
      <c r="H1837" t="s">
        <v>17230</v>
      </c>
      <c r="I1837" t="s">
        <v>17229</v>
      </c>
      <c r="J1837" s="40">
        <v>0</v>
      </c>
      <c r="K1837" s="40">
        <v>82577.94</v>
      </c>
    </row>
    <row r="1838" spans="1:11" x14ac:dyDescent="0.35">
      <c r="A1838">
        <v>11010</v>
      </c>
      <c r="B1838" t="s">
        <v>21</v>
      </c>
      <c r="C1838" s="70">
        <v>69476.03</v>
      </c>
      <c r="D1838" s="70">
        <v>22339.56</v>
      </c>
      <c r="E1838" s="71">
        <v>44918</v>
      </c>
      <c r="F1838" t="s">
        <v>17228</v>
      </c>
      <c r="G1838" t="s">
        <v>15843</v>
      </c>
      <c r="H1838" t="s">
        <v>17227</v>
      </c>
      <c r="I1838" t="s">
        <v>17226</v>
      </c>
      <c r="J1838" s="40">
        <v>0</v>
      </c>
      <c r="K1838" s="40">
        <v>82577.94</v>
      </c>
    </row>
    <row r="1839" spans="1:11" x14ac:dyDescent="0.35">
      <c r="A1839">
        <v>11010</v>
      </c>
      <c r="B1839" t="s">
        <v>21</v>
      </c>
      <c r="C1839" s="70">
        <v>69476.03</v>
      </c>
      <c r="D1839" s="70">
        <v>22339.56</v>
      </c>
      <c r="E1839" s="71">
        <v>44920</v>
      </c>
      <c r="F1839" t="s">
        <v>19103</v>
      </c>
      <c r="G1839" t="s">
        <v>7116</v>
      </c>
      <c r="H1839" t="s">
        <v>19102</v>
      </c>
      <c r="J1839" s="40">
        <v>12036.25</v>
      </c>
      <c r="K1839" s="40">
        <v>0</v>
      </c>
    </row>
    <row r="1840" spans="1:11" x14ac:dyDescent="0.35">
      <c r="A1840">
        <v>11010</v>
      </c>
      <c r="B1840" t="s">
        <v>21</v>
      </c>
      <c r="C1840" s="70">
        <v>69476.03</v>
      </c>
      <c r="D1840" s="70">
        <v>22339.56</v>
      </c>
      <c r="E1840" s="71">
        <v>44922</v>
      </c>
      <c r="F1840" t="s">
        <v>19054</v>
      </c>
      <c r="G1840" t="s">
        <v>7116</v>
      </c>
      <c r="H1840" t="s">
        <v>7000</v>
      </c>
      <c r="J1840" s="40">
        <v>236890.39</v>
      </c>
      <c r="K1840" s="40">
        <v>0</v>
      </c>
    </row>
    <row r="1841" spans="1:11" x14ac:dyDescent="0.35">
      <c r="A1841">
        <v>11010</v>
      </c>
      <c r="B1841" t="s">
        <v>21</v>
      </c>
      <c r="C1841" s="70">
        <v>69476.03</v>
      </c>
      <c r="D1841" s="70">
        <v>22339.56</v>
      </c>
      <c r="E1841" s="71">
        <v>44925</v>
      </c>
      <c r="F1841" t="s">
        <v>6995</v>
      </c>
      <c r="G1841" t="s">
        <v>1907</v>
      </c>
      <c r="H1841" t="s">
        <v>6994</v>
      </c>
      <c r="J1841" s="40">
        <v>0</v>
      </c>
      <c r="K1841" s="40">
        <v>198.18</v>
      </c>
    </row>
    <row r="1842" spans="1:11" x14ac:dyDescent="0.35">
      <c r="A1842">
        <v>11010</v>
      </c>
      <c r="B1842" t="s">
        <v>21</v>
      </c>
      <c r="C1842" s="70">
        <v>69476.03</v>
      </c>
      <c r="D1842" s="70">
        <v>22339.56</v>
      </c>
      <c r="E1842" s="71">
        <v>44926</v>
      </c>
      <c r="F1842" t="s">
        <v>3817</v>
      </c>
      <c r="G1842" t="s">
        <v>2247</v>
      </c>
      <c r="H1842" t="s">
        <v>1911</v>
      </c>
      <c r="I1842" t="s">
        <v>1911</v>
      </c>
      <c r="J1842" s="40">
        <v>3498.12</v>
      </c>
      <c r="K1842" s="40">
        <v>0</v>
      </c>
    </row>
    <row r="1843" spans="1:11" x14ac:dyDescent="0.35">
      <c r="A1843">
        <v>11010</v>
      </c>
      <c r="B1843" t="s">
        <v>21</v>
      </c>
      <c r="C1843" s="70">
        <v>69476.03</v>
      </c>
      <c r="D1843" s="70">
        <v>22339.56</v>
      </c>
      <c r="E1843" s="71">
        <v>44926</v>
      </c>
      <c r="F1843" t="s">
        <v>3579</v>
      </c>
      <c r="G1843" t="s">
        <v>2247</v>
      </c>
      <c r="H1843" t="s">
        <v>1911</v>
      </c>
      <c r="I1843" t="s">
        <v>1911</v>
      </c>
      <c r="J1843" s="40">
        <v>0</v>
      </c>
      <c r="K1843" s="40">
        <v>873.98</v>
      </c>
    </row>
    <row r="1844" spans="1:11" x14ac:dyDescent="0.35">
      <c r="A1844">
        <v>11011</v>
      </c>
      <c r="B1844" t="s">
        <v>22</v>
      </c>
      <c r="C1844" s="70">
        <v>101319.55</v>
      </c>
      <c r="D1844" s="70">
        <v>32578.63</v>
      </c>
      <c r="E1844" s="71">
        <v>44578</v>
      </c>
      <c r="F1844" t="s">
        <v>19907</v>
      </c>
      <c r="G1844" t="s">
        <v>1907</v>
      </c>
      <c r="H1844" t="s">
        <v>6961</v>
      </c>
      <c r="J1844" s="40">
        <v>82072.67</v>
      </c>
      <c r="K1844" s="40">
        <v>0</v>
      </c>
    </row>
    <row r="1845" spans="1:11" x14ac:dyDescent="0.35">
      <c r="A1845">
        <v>11011</v>
      </c>
      <c r="B1845" t="s">
        <v>22</v>
      </c>
      <c r="C1845" s="70">
        <v>101319.55</v>
      </c>
      <c r="D1845" s="70">
        <v>32578.63</v>
      </c>
      <c r="E1845" s="71">
        <v>44578</v>
      </c>
      <c r="F1845" t="s">
        <v>6962</v>
      </c>
      <c r="G1845" t="s">
        <v>1907</v>
      </c>
      <c r="H1845" t="s">
        <v>6961</v>
      </c>
      <c r="J1845" s="40">
        <v>0</v>
      </c>
      <c r="K1845" s="40">
        <v>140.31</v>
      </c>
    </row>
    <row r="1846" spans="1:11" x14ac:dyDescent="0.35">
      <c r="A1846">
        <v>11011</v>
      </c>
      <c r="B1846" t="s">
        <v>22</v>
      </c>
      <c r="C1846" s="70">
        <v>101319.55</v>
      </c>
      <c r="D1846" s="70">
        <v>32578.63</v>
      </c>
      <c r="E1846" s="71">
        <v>44578</v>
      </c>
      <c r="F1846" t="s">
        <v>7343</v>
      </c>
      <c r="G1846" t="s">
        <v>1907</v>
      </c>
      <c r="H1846" t="s">
        <v>7329</v>
      </c>
      <c r="J1846" s="40">
        <v>0</v>
      </c>
      <c r="K1846" s="40">
        <v>12.43</v>
      </c>
    </row>
    <row r="1847" spans="1:11" x14ac:dyDescent="0.35">
      <c r="A1847">
        <v>11011</v>
      </c>
      <c r="B1847" t="s">
        <v>22</v>
      </c>
      <c r="C1847" s="70">
        <v>101319.55</v>
      </c>
      <c r="D1847" s="70">
        <v>32578.63</v>
      </c>
      <c r="E1847" s="71">
        <v>44578</v>
      </c>
      <c r="F1847" t="s">
        <v>7342</v>
      </c>
      <c r="G1847" t="s">
        <v>1907</v>
      </c>
      <c r="H1847" t="s">
        <v>7329</v>
      </c>
      <c r="J1847" s="40">
        <v>0</v>
      </c>
      <c r="K1847" s="40">
        <v>12.43</v>
      </c>
    </row>
    <row r="1848" spans="1:11" x14ac:dyDescent="0.35">
      <c r="A1848">
        <v>11011</v>
      </c>
      <c r="B1848" t="s">
        <v>22</v>
      </c>
      <c r="C1848" s="70">
        <v>101319.55</v>
      </c>
      <c r="D1848" s="70">
        <v>32578.63</v>
      </c>
      <c r="E1848" s="71">
        <v>44578</v>
      </c>
      <c r="F1848" t="s">
        <v>7341</v>
      </c>
      <c r="G1848" t="s">
        <v>1907</v>
      </c>
      <c r="H1848" t="s">
        <v>7340</v>
      </c>
      <c r="J1848" s="40">
        <v>0</v>
      </c>
      <c r="K1848" s="40">
        <v>24.85</v>
      </c>
    </row>
    <row r="1849" spans="1:11" x14ac:dyDescent="0.35">
      <c r="A1849">
        <v>11011</v>
      </c>
      <c r="B1849" t="s">
        <v>22</v>
      </c>
      <c r="C1849" s="70">
        <v>101319.55</v>
      </c>
      <c r="D1849" s="70">
        <v>32578.63</v>
      </c>
      <c r="E1849" s="71">
        <v>44578</v>
      </c>
      <c r="F1849" t="s">
        <v>17101</v>
      </c>
      <c r="G1849" t="s">
        <v>15843</v>
      </c>
      <c r="H1849" t="s">
        <v>17100</v>
      </c>
      <c r="J1849" s="40">
        <v>0</v>
      </c>
      <c r="K1849" s="40">
        <v>7696.18</v>
      </c>
    </row>
    <row r="1850" spans="1:11" x14ac:dyDescent="0.35">
      <c r="A1850">
        <v>11011</v>
      </c>
      <c r="B1850" t="s">
        <v>22</v>
      </c>
      <c r="C1850" s="70">
        <v>101319.55</v>
      </c>
      <c r="D1850" s="70">
        <v>32578.63</v>
      </c>
      <c r="E1850" s="71">
        <v>44578</v>
      </c>
      <c r="F1850" t="s">
        <v>17099</v>
      </c>
      <c r="G1850" t="s">
        <v>15843</v>
      </c>
      <c r="H1850" t="s">
        <v>17098</v>
      </c>
      <c r="J1850" s="40">
        <v>0</v>
      </c>
      <c r="K1850" s="40">
        <v>1924.05</v>
      </c>
    </row>
    <row r="1851" spans="1:11" x14ac:dyDescent="0.35">
      <c r="A1851">
        <v>11011</v>
      </c>
      <c r="B1851" t="s">
        <v>22</v>
      </c>
      <c r="C1851" s="70">
        <v>101319.55</v>
      </c>
      <c r="D1851" s="70">
        <v>32578.63</v>
      </c>
      <c r="E1851" s="71">
        <v>44578</v>
      </c>
      <c r="F1851" t="s">
        <v>17097</v>
      </c>
      <c r="G1851" t="s">
        <v>15843</v>
      </c>
      <c r="H1851" t="s">
        <v>17096</v>
      </c>
      <c r="J1851" s="40">
        <v>0</v>
      </c>
      <c r="K1851" s="40">
        <v>17369.66</v>
      </c>
    </row>
    <row r="1852" spans="1:11" x14ac:dyDescent="0.35">
      <c r="A1852">
        <v>11011</v>
      </c>
      <c r="B1852" t="s">
        <v>22</v>
      </c>
      <c r="C1852" s="70">
        <v>101319.55</v>
      </c>
      <c r="D1852" s="70">
        <v>32578.63</v>
      </c>
      <c r="E1852" s="71">
        <v>44581</v>
      </c>
      <c r="F1852" t="s">
        <v>7331</v>
      </c>
      <c r="G1852" t="s">
        <v>1907</v>
      </c>
      <c r="H1852" t="s">
        <v>7329</v>
      </c>
      <c r="J1852" s="40">
        <v>0</v>
      </c>
      <c r="K1852" s="40">
        <v>10.89</v>
      </c>
    </row>
    <row r="1853" spans="1:11" x14ac:dyDescent="0.35">
      <c r="A1853">
        <v>11011</v>
      </c>
      <c r="B1853" t="s">
        <v>22</v>
      </c>
      <c r="C1853" s="70">
        <v>101319.55</v>
      </c>
      <c r="D1853" s="70">
        <v>32578.63</v>
      </c>
      <c r="E1853" s="71">
        <v>44581</v>
      </c>
      <c r="F1853" t="s">
        <v>7330</v>
      </c>
      <c r="G1853" t="s">
        <v>1907</v>
      </c>
      <c r="H1853" t="s">
        <v>7329</v>
      </c>
      <c r="J1853" s="40">
        <v>0</v>
      </c>
      <c r="K1853" s="40">
        <v>10.89</v>
      </c>
    </row>
    <row r="1854" spans="1:11" x14ac:dyDescent="0.35">
      <c r="A1854">
        <v>11011</v>
      </c>
      <c r="B1854" t="s">
        <v>22</v>
      </c>
      <c r="C1854" s="70">
        <v>101319.55</v>
      </c>
      <c r="D1854" s="70">
        <v>32578.63</v>
      </c>
      <c r="E1854" s="71">
        <v>44588</v>
      </c>
      <c r="F1854" t="s">
        <v>17420</v>
      </c>
      <c r="G1854" t="s">
        <v>15843</v>
      </c>
      <c r="H1854" t="s">
        <v>17419</v>
      </c>
      <c r="J1854" s="40">
        <v>0</v>
      </c>
      <c r="K1854" s="40">
        <v>28429.08</v>
      </c>
    </row>
    <row r="1855" spans="1:11" x14ac:dyDescent="0.35">
      <c r="A1855">
        <v>11011</v>
      </c>
      <c r="B1855" t="s">
        <v>22</v>
      </c>
      <c r="C1855" s="70">
        <v>101319.55</v>
      </c>
      <c r="D1855" s="70">
        <v>32578.63</v>
      </c>
      <c r="E1855" s="71">
        <v>44592</v>
      </c>
      <c r="F1855" t="s">
        <v>6884</v>
      </c>
      <c r="G1855" t="s">
        <v>2247</v>
      </c>
      <c r="J1855" s="40">
        <v>0</v>
      </c>
      <c r="K1855" s="40">
        <v>1242.3800000000001</v>
      </c>
    </row>
    <row r="1856" spans="1:11" x14ac:dyDescent="0.35">
      <c r="A1856">
        <v>11011</v>
      </c>
      <c r="B1856" t="s">
        <v>22</v>
      </c>
      <c r="C1856" s="70">
        <v>101319.55</v>
      </c>
      <c r="D1856" s="70">
        <v>32578.63</v>
      </c>
      <c r="E1856" s="71">
        <v>44614</v>
      </c>
      <c r="F1856" t="s">
        <v>19906</v>
      </c>
      <c r="G1856" t="s">
        <v>1907</v>
      </c>
      <c r="H1856" t="s">
        <v>6702</v>
      </c>
      <c r="J1856" s="40">
        <v>135910.24</v>
      </c>
      <c r="K1856" s="40">
        <v>0</v>
      </c>
    </row>
    <row r="1857" spans="1:11" x14ac:dyDescent="0.35">
      <c r="A1857">
        <v>11011</v>
      </c>
      <c r="B1857" t="s">
        <v>22</v>
      </c>
      <c r="C1857" s="70">
        <v>101319.55</v>
      </c>
      <c r="D1857" s="70">
        <v>32578.63</v>
      </c>
      <c r="E1857" s="71">
        <v>44614</v>
      </c>
      <c r="F1857" t="s">
        <v>6703</v>
      </c>
      <c r="G1857" t="s">
        <v>1907</v>
      </c>
      <c r="H1857" t="s">
        <v>6702</v>
      </c>
      <c r="J1857" s="40">
        <v>0</v>
      </c>
      <c r="K1857" s="40">
        <v>281.16000000000003</v>
      </c>
    </row>
    <row r="1858" spans="1:11" x14ac:dyDescent="0.35">
      <c r="A1858">
        <v>11011</v>
      </c>
      <c r="B1858" t="s">
        <v>22</v>
      </c>
      <c r="C1858" s="70">
        <v>101319.55</v>
      </c>
      <c r="D1858" s="70">
        <v>32578.63</v>
      </c>
      <c r="E1858" s="71">
        <v>44614</v>
      </c>
      <c r="F1858" t="s">
        <v>17414</v>
      </c>
      <c r="G1858" t="s">
        <v>15843</v>
      </c>
      <c r="H1858" t="s">
        <v>17413</v>
      </c>
      <c r="J1858" s="40">
        <v>0</v>
      </c>
      <c r="K1858" s="40">
        <v>127254.66</v>
      </c>
    </row>
    <row r="1859" spans="1:11" x14ac:dyDescent="0.35">
      <c r="A1859">
        <v>11011</v>
      </c>
      <c r="B1859" t="s">
        <v>22</v>
      </c>
      <c r="C1859" s="70">
        <v>101319.55</v>
      </c>
      <c r="D1859" s="70">
        <v>32578.63</v>
      </c>
      <c r="E1859" s="71">
        <v>44617</v>
      </c>
      <c r="F1859" t="s">
        <v>7299</v>
      </c>
      <c r="G1859" t="s">
        <v>1907</v>
      </c>
      <c r="H1859" t="s">
        <v>7297</v>
      </c>
      <c r="J1859" s="40">
        <v>0</v>
      </c>
      <c r="K1859" s="40">
        <v>24.58</v>
      </c>
    </row>
    <row r="1860" spans="1:11" x14ac:dyDescent="0.35">
      <c r="A1860">
        <v>11011</v>
      </c>
      <c r="B1860" t="s">
        <v>22</v>
      </c>
      <c r="C1860" s="70">
        <v>101319.55</v>
      </c>
      <c r="D1860" s="70">
        <v>32578.63</v>
      </c>
      <c r="E1860" s="71">
        <v>44617</v>
      </c>
      <c r="F1860" t="s">
        <v>7298</v>
      </c>
      <c r="G1860" t="s">
        <v>1907</v>
      </c>
      <c r="H1860" t="s">
        <v>7297</v>
      </c>
      <c r="J1860" s="40">
        <v>0</v>
      </c>
      <c r="K1860" s="40">
        <v>16.07</v>
      </c>
    </row>
    <row r="1861" spans="1:11" x14ac:dyDescent="0.35">
      <c r="A1861">
        <v>11011</v>
      </c>
      <c r="B1861" t="s">
        <v>22</v>
      </c>
      <c r="C1861" s="70">
        <v>101319.55</v>
      </c>
      <c r="D1861" s="70">
        <v>32578.63</v>
      </c>
      <c r="E1861" s="71">
        <v>44629</v>
      </c>
      <c r="F1861" t="s">
        <v>19905</v>
      </c>
      <c r="G1861" t="s">
        <v>1912</v>
      </c>
      <c r="J1861" s="40">
        <v>92459.19</v>
      </c>
      <c r="K1861" s="40">
        <v>0</v>
      </c>
    </row>
    <row r="1862" spans="1:11" x14ac:dyDescent="0.35">
      <c r="A1862">
        <v>11011</v>
      </c>
      <c r="B1862" t="s">
        <v>22</v>
      </c>
      <c r="C1862" s="70">
        <v>101319.55</v>
      </c>
      <c r="D1862" s="70">
        <v>32578.63</v>
      </c>
      <c r="E1862" s="71">
        <v>44634</v>
      </c>
      <c r="F1862" t="s">
        <v>19904</v>
      </c>
      <c r="G1862" t="s">
        <v>1912</v>
      </c>
      <c r="J1862" s="40">
        <v>0</v>
      </c>
      <c r="K1862" s="40">
        <v>51424.21</v>
      </c>
    </row>
    <row r="1863" spans="1:11" x14ac:dyDescent="0.35">
      <c r="A1863">
        <v>11011</v>
      </c>
      <c r="B1863" t="s">
        <v>22</v>
      </c>
      <c r="C1863" s="70">
        <v>101319.55</v>
      </c>
      <c r="D1863" s="70">
        <v>32578.63</v>
      </c>
      <c r="E1863" s="71">
        <v>44634</v>
      </c>
      <c r="F1863" t="s">
        <v>19903</v>
      </c>
      <c r="G1863" t="s">
        <v>1912</v>
      </c>
      <c r="J1863" s="40">
        <v>0</v>
      </c>
      <c r="K1863" s="40">
        <v>-51424.21</v>
      </c>
    </row>
    <row r="1864" spans="1:11" x14ac:dyDescent="0.35">
      <c r="A1864">
        <v>11011</v>
      </c>
      <c r="B1864" t="s">
        <v>22</v>
      </c>
      <c r="C1864" s="70">
        <v>101319.55</v>
      </c>
      <c r="D1864" s="70">
        <v>32578.63</v>
      </c>
      <c r="E1864" s="71">
        <v>44641</v>
      </c>
      <c r="F1864" t="s">
        <v>7281</v>
      </c>
      <c r="G1864" t="s">
        <v>1907</v>
      </c>
      <c r="H1864" t="s">
        <v>7280</v>
      </c>
      <c r="J1864" s="40">
        <v>0</v>
      </c>
      <c r="K1864" s="40">
        <v>25.06</v>
      </c>
    </row>
    <row r="1865" spans="1:11" x14ac:dyDescent="0.35">
      <c r="A1865">
        <v>11011</v>
      </c>
      <c r="B1865" t="s">
        <v>22</v>
      </c>
      <c r="C1865" s="70">
        <v>101319.55</v>
      </c>
      <c r="D1865" s="70">
        <v>32578.63</v>
      </c>
      <c r="E1865" s="71">
        <v>44641</v>
      </c>
      <c r="F1865" t="s">
        <v>17408</v>
      </c>
      <c r="G1865" t="s">
        <v>15843</v>
      </c>
      <c r="H1865" t="s">
        <v>17407</v>
      </c>
      <c r="J1865" s="40">
        <v>0</v>
      </c>
      <c r="K1865" s="40">
        <v>54209.24</v>
      </c>
    </row>
    <row r="1866" spans="1:11" x14ac:dyDescent="0.35">
      <c r="A1866">
        <v>11011</v>
      </c>
      <c r="B1866" t="s">
        <v>22</v>
      </c>
      <c r="C1866" s="70">
        <v>101319.55</v>
      </c>
      <c r="D1866" s="70">
        <v>32578.63</v>
      </c>
      <c r="E1866" s="71">
        <v>44644</v>
      </c>
      <c r="F1866" t="s">
        <v>7270</v>
      </c>
      <c r="G1866" t="s">
        <v>1907</v>
      </c>
      <c r="H1866" t="s">
        <v>7269</v>
      </c>
      <c r="J1866" s="40">
        <v>0</v>
      </c>
      <c r="K1866" s="40">
        <v>23.98</v>
      </c>
    </row>
    <row r="1867" spans="1:11" x14ac:dyDescent="0.35">
      <c r="A1867">
        <v>11011</v>
      </c>
      <c r="B1867" t="s">
        <v>22</v>
      </c>
      <c r="C1867" s="70">
        <v>101319.55</v>
      </c>
      <c r="D1867" s="70">
        <v>32578.63</v>
      </c>
      <c r="E1867" s="71">
        <v>44644</v>
      </c>
      <c r="F1867" t="s">
        <v>7268</v>
      </c>
      <c r="G1867" t="s">
        <v>1907</v>
      </c>
      <c r="H1867" t="s">
        <v>7252</v>
      </c>
      <c r="J1867" s="40">
        <v>0</v>
      </c>
      <c r="K1867" s="40">
        <v>23.98</v>
      </c>
    </row>
    <row r="1868" spans="1:11" x14ac:dyDescent="0.35">
      <c r="A1868">
        <v>11011</v>
      </c>
      <c r="B1868" t="s">
        <v>22</v>
      </c>
      <c r="C1868" s="70">
        <v>101319.55</v>
      </c>
      <c r="D1868" s="70">
        <v>32578.63</v>
      </c>
      <c r="E1868" s="71">
        <v>44644</v>
      </c>
      <c r="F1868" t="s">
        <v>7267</v>
      </c>
      <c r="G1868" t="s">
        <v>1907</v>
      </c>
      <c r="H1868" t="s">
        <v>7266</v>
      </c>
      <c r="J1868" s="40">
        <v>0</v>
      </c>
      <c r="K1868" s="40">
        <v>24.97</v>
      </c>
    </row>
    <row r="1869" spans="1:11" x14ac:dyDescent="0.35">
      <c r="A1869">
        <v>11011</v>
      </c>
      <c r="B1869" t="s">
        <v>22</v>
      </c>
      <c r="C1869" s="70">
        <v>101319.55</v>
      </c>
      <c r="D1869" s="70">
        <v>32578.63</v>
      </c>
      <c r="E1869" s="71">
        <v>44644</v>
      </c>
      <c r="F1869" t="s">
        <v>17470</v>
      </c>
      <c r="G1869" t="s">
        <v>15843</v>
      </c>
      <c r="H1869" t="s">
        <v>17469</v>
      </c>
      <c r="J1869" s="40">
        <v>0</v>
      </c>
      <c r="K1869" s="40">
        <v>19379.53</v>
      </c>
    </row>
    <row r="1870" spans="1:11" x14ac:dyDescent="0.35">
      <c r="A1870">
        <v>11011</v>
      </c>
      <c r="B1870" t="s">
        <v>22</v>
      </c>
      <c r="C1870" s="70">
        <v>101319.55</v>
      </c>
      <c r="D1870" s="70">
        <v>32578.63</v>
      </c>
      <c r="E1870" s="71">
        <v>44644</v>
      </c>
      <c r="F1870" t="s">
        <v>17051</v>
      </c>
      <c r="G1870" t="s">
        <v>15843</v>
      </c>
      <c r="H1870" t="s">
        <v>17050</v>
      </c>
      <c r="J1870" s="40">
        <v>0</v>
      </c>
      <c r="K1870" s="40">
        <v>5278.24</v>
      </c>
    </row>
    <row r="1871" spans="1:11" x14ac:dyDescent="0.35">
      <c r="A1871">
        <v>11011</v>
      </c>
      <c r="B1871" t="s">
        <v>22</v>
      </c>
      <c r="C1871" s="70">
        <v>101319.55</v>
      </c>
      <c r="D1871" s="70">
        <v>32578.63</v>
      </c>
      <c r="E1871" s="71">
        <v>44644</v>
      </c>
      <c r="F1871" t="s">
        <v>17406</v>
      </c>
      <c r="G1871" t="s">
        <v>15843</v>
      </c>
      <c r="H1871" t="s">
        <v>17405</v>
      </c>
      <c r="J1871" s="40">
        <v>0</v>
      </c>
      <c r="K1871" s="40">
        <v>6597.8</v>
      </c>
    </row>
    <row r="1872" spans="1:11" x14ac:dyDescent="0.35">
      <c r="A1872">
        <v>11011</v>
      </c>
      <c r="B1872" t="s">
        <v>22</v>
      </c>
      <c r="C1872" s="70">
        <v>101319.55</v>
      </c>
      <c r="D1872" s="70">
        <v>32578.63</v>
      </c>
      <c r="E1872" s="71">
        <v>44648</v>
      </c>
      <c r="F1872" t="s">
        <v>7259</v>
      </c>
      <c r="G1872" t="s">
        <v>1907</v>
      </c>
      <c r="H1872" t="s">
        <v>7258</v>
      </c>
      <c r="J1872" s="40">
        <v>0</v>
      </c>
      <c r="K1872" s="40">
        <v>24.94</v>
      </c>
    </row>
    <row r="1873" spans="1:11" x14ac:dyDescent="0.35">
      <c r="A1873">
        <v>11011</v>
      </c>
      <c r="B1873" t="s">
        <v>22</v>
      </c>
      <c r="C1873" s="70">
        <v>101319.55</v>
      </c>
      <c r="D1873" s="70">
        <v>32578.63</v>
      </c>
      <c r="E1873" s="71">
        <v>44648</v>
      </c>
      <c r="F1873" t="s">
        <v>17468</v>
      </c>
      <c r="G1873" t="s">
        <v>15843</v>
      </c>
      <c r="H1873" t="s">
        <v>17467</v>
      </c>
      <c r="J1873" s="40">
        <v>0</v>
      </c>
      <c r="K1873" s="40">
        <v>35875.25</v>
      </c>
    </row>
    <row r="1874" spans="1:11" x14ac:dyDescent="0.35">
      <c r="A1874">
        <v>11011</v>
      </c>
      <c r="B1874" t="s">
        <v>22</v>
      </c>
      <c r="C1874" s="70">
        <v>101319.55</v>
      </c>
      <c r="D1874" s="70">
        <v>32578.63</v>
      </c>
      <c r="E1874" s="71">
        <v>44649</v>
      </c>
      <c r="F1874" t="s">
        <v>7253</v>
      </c>
      <c r="G1874" t="s">
        <v>1907</v>
      </c>
      <c r="H1874" t="s">
        <v>7252</v>
      </c>
      <c r="J1874" s="40">
        <v>0</v>
      </c>
      <c r="K1874" s="40">
        <v>15.71</v>
      </c>
    </row>
    <row r="1875" spans="1:11" x14ac:dyDescent="0.35">
      <c r="A1875">
        <v>11011</v>
      </c>
      <c r="B1875" t="s">
        <v>22</v>
      </c>
      <c r="C1875" s="70">
        <v>101319.55</v>
      </c>
      <c r="D1875" s="70">
        <v>32578.63</v>
      </c>
      <c r="E1875" s="71">
        <v>44651</v>
      </c>
      <c r="F1875" t="s">
        <v>6594</v>
      </c>
      <c r="G1875" t="s">
        <v>2247</v>
      </c>
      <c r="J1875" s="40">
        <v>0</v>
      </c>
      <c r="K1875" s="40">
        <v>1853.62</v>
      </c>
    </row>
    <row r="1876" spans="1:11" x14ac:dyDescent="0.35">
      <c r="A1876">
        <v>11011</v>
      </c>
      <c r="B1876" t="s">
        <v>22</v>
      </c>
      <c r="C1876" s="70">
        <v>101319.55</v>
      </c>
      <c r="D1876" s="70">
        <v>32578.63</v>
      </c>
      <c r="E1876" s="71">
        <v>44662</v>
      </c>
      <c r="F1876" t="s">
        <v>7240</v>
      </c>
      <c r="G1876" t="s">
        <v>1907</v>
      </c>
      <c r="H1876" t="s">
        <v>7231</v>
      </c>
      <c r="J1876" s="40">
        <v>0</v>
      </c>
      <c r="K1876" s="40">
        <v>24.96</v>
      </c>
    </row>
    <row r="1877" spans="1:11" x14ac:dyDescent="0.35">
      <c r="A1877">
        <v>11011</v>
      </c>
      <c r="B1877" t="s">
        <v>22</v>
      </c>
      <c r="C1877" s="70">
        <v>101319.55</v>
      </c>
      <c r="D1877" s="70">
        <v>32578.63</v>
      </c>
      <c r="E1877" s="71">
        <v>44662</v>
      </c>
      <c r="F1877" t="s">
        <v>17400</v>
      </c>
      <c r="G1877" t="s">
        <v>15843</v>
      </c>
      <c r="H1877" t="s">
        <v>17399</v>
      </c>
      <c r="J1877" s="40">
        <v>0</v>
      </c>
      <c r="K1877" s="40">
        <v>47269.86</v>
      </c>
    </row>
    <row r="1878" spans="1:11" x14ac:dyDescent="0.35">
      <c r="A1878">
        <v>11011</v>
      </c>
      <c r="B1878" t="s">
        <v>22</v>
      </c>
      <c r="C1878" s="70">
        <v>101319.55</v>
      </c>
      <c r="D1878" s="70">
        <v>32578.63</v>
      </c>
      <c r="E1878" s="71">
        <v>44663</v>
      </c>
      <c r="F1878" t="s">
        <v>19902</v>
      </c>
      <c r="G1878" t="s">
        <v>1907</v>
      </c>
      <c r="H1878" t="s">
        <v>6412</v>
      </c>
      <c r="J1878" s="40">
        <v>91527.42</v>
      </c>
      <c r="K1878" s="40">
        <v>0</v>
      </c>
    </row>
    <row r="1879" spans="1:11" x14ac:dyDescent="0.35">
      <c r="A1879">
        <v>11011</v>
      </c>
      <c r="B1879" t="s">
        <v>22</v>
      </c>
      <c r="C1879" s="70">
        <v>101319.55</v>
      </c>
      <c r="D1879" s="70">
        <v>32578.63</v>
      </c>
      <c r="E1879" s="71">
        <v>44663</v>
      </c>
      <c r="F1879" t="s">
        <v>6413</v>
      </c>
      <c r="G1879" t="s">
        <v>1907</v>
      </c>
      <c r="H1879" t="s">
        <v>6412</v>
      </c>
      <c r="J1879" s="40">
        <v>0</v>
      </c>
      <c r="K1879" s="40">
        <v>422.91</v>
      </c>
    </row>
    <row r="1880" spans="1:11" x14ac:dyDescent="0.35">
      <c r="A1880">
        <v>11011</v>
      </c>
      <c r="B1880" t="s">
        <v>22</v>
      </c>
      <c r="C1880" s="70">
        <v>101319.55</v>
      </c>
      <c r="D1880" s="70">
        <v>32578.63</v>
      </c>
      <c r="E1880" s="71">
        <v>44665</v>
      </c>
      <c r="F1880" t="s">
        <v>7232</v>
      </c>
      <c r="G1880" t="s">
        <v>1907</v>
      </c>
      <c r="H1880" t="s">
        <v>7231</v>
      </c>
      <c r="J1880" s="40">
        <v>0</v>
      </c>
      <c r="K1880" s="40">
        <v>15.76</v>
      </c>
    </row>
    <row r="1881" spans="1:11" x14ac:dyDescent="0.35">
      <c r="A1881">
        <v>11011</v>
      </c>
      <c r="B1881" t="s">
        <v>22</v>
      </c>
      <c r="C1881" s="70">
        <v>101319.55</v>
      </c>
      <c r="D1881" s="70">
        <v>32578.63</v>
      </c>
      <c r="E1881" s="71">
        <v>44678</v>
      </c>
      <c r="F1881" t="s">
        <v>7216</v>
      </c>
      <c r="G1881" t="s">
        <v>1907</v>
      </c>
      <c r="H1881" t="s">
        <v>7208</v>
      </c>
      <c r="J1881" s="40">
        <v>0</v>
      </c>
      <c r="K1881" s="40">
        <v>23.77</v>
      </c>
    </row>
    <row r="1882" spans="1:11" x14ac:dyDescent="0.35">
      <c r="A1882">
        <v>11011</v>
      </c>
      <c r="B1882" t="s">
        <v>22</v>
      </c>
      <c r="C1882" s="70">
        <v>101319.55</v>
      </c>
      <c r="D1882" s="70">
        <v>32578.63</v>
      </c>
      <c r="E1882" s="71">
        <v>44678</v>
      </c>
      <c r="F1882" t="s">
        <v>17387</v>
      </c>
      <c r="G1882" t="s">
        <v>15843</v>
      </c>
      <c r="H1882" t="s">
        <v>6417</v>
      </c>
      <c r="J1882" s="40">
        <v>0</v>
      </c>
      <c r="K1882" s="40">
        <v>6288.87</v>
      </c>
    </row>
    <row r="1883" spans="1:11" x14ac:dyDescent="0.35">
      <c r="A1883">
        <v>11011</v>
      </c>
      <c r="B1883" t="s">
        <v>22</v>
      </c>
      <c r="C1883" s="70">
        <v>101319.55</v>
      </c>
      <c r="D1883" s="70">
        <v>32578.63</v>
      </c>
      <c r="E1883" s="71">
        <v>44681</v>
      </c>
      <c r="F1883" t="s">
        <v>6342</v>
      </c>
      <c r="G1883" t="s">
        <v>2247</v>
      </c>
      <c r="J1883" s="40">
        <v>0</v>
      </c>
      <c r="K1883" s="40">
        <v>2931.96</v>
      </c>
    </row>
    <row r="1884" spans="1:11" x14ac:dyDescent="0.35">
      <c r="A1884">
        <v>11011</v>
      </c>
      <c r="B1884" t="s">
        <v>22</v>
      </c>
      <c r="C1884" s="70">
        <v>101319.55</v>
      </c>
      <c r="D1884" s="70">
        <v>32578.63</v>
      </c>
      <c r="E1884" s="71">
        <v>44684</v>
      </c>
      <c r="F1884" t="s">
        <v>7211</v>
      </c>
      <c r="G1884" t="s">
        <v>1907</v>
      </c>
      <c r="H1884" t="s">
        <v>7210</v>
      </c>
      <c r="J1884" s="40">
        <v>0</v>
      </c>
      <c r="K1884" s="40">
        <v>3.95</v>
      </c>
    </row>
    <row r="1885" spans="1:11" x14ac:dyDescent="0.35">
      <c r="A1885">
        <v>11011</v>
      </c>
      <c r="B1885" t="s">
        <v>22</v>
      </c>
      <c r="C1885" s="70">
        <v>101319.55</v>
      </c>
      <c r="D1885" s="70">
        <v>32578.63</v>
      </c>
      <c r="E1885" s="71">
        <v>44684</v>
      </c>
      <c r="F1885" t="s">
        <v>7209</v>
      </c>
      <c r="G1885" t="s">
        <v>1907</v>
      </c>
      <c r="H1885" t="s">
        <v>7208</v>
      </c>
      <c r="J1885" s="40">
        <v>0</v>
      </c>
      <c r="K1885" s="40">
        <v>15.02</v>
      </c>
    </row>
    <row r="1886" spans="1:11" x14ac:dyDescent="0.35">
      <c r="A1886">
        <v>11011</v>
      </c>
      <c r="B1886" t="s">
        <v>22</v>
      </c>
      <c r="C1886" s="70">
        <v>101319.55</v>
      </c>
      <c r="D1886" s="70">
        <v>32578.63</v>
      </c>
      <c r="E1886" s="71">
        <v>44690</v>
      </c>
      <c r="F1886" t="s">
        <v>7200</v>
      </c>
      <c r="G1886" t="s">
        <v>1907</v>
      </c>
      <c r="H1886" t="s">
        <v>7199</v>
      </c>
      <c r="J1886" s="40">
        <v>0</v>
      </c>
      <c r="K1886" s="40">
        <v>23.68</v>
      </c>
    </row>
    <row r="1887" spans="1:11" x14ac:dyDescent="0.35">
      <c r="A1887">
        <v>11011</v>
      </c>
      <c r="B1887" t="s">
        <v>22</v>
      </c>
      <c r="C1887" s="70">
        <v>101319.55</v>
      </c>
      <c r="D1887" s="70">
        <v>32578.63</v>
      </c>
      <c r="E1887" s="71">
        <v>44690</v>
      </c>
      <c r="F1887" t="s">
        <v>17031</v>
      </c>
      <c r="G1887" t="s">
        <v>15843</v>
      </c>
      <c r="H1887" t="s">
        <v>17030</v>
      </c>
      <c r="J1887" s="40">
        <v>0</v>
      </c>
      <c r="K1887" s="40">
        <v>3839.62</v>
      </c>
    </row>
    <row r="1888" spans="1:11" x14ac:dyDescent="0.35">
      <c r="A1888">
        <v>11011</v>
      </c>
      <c r="B1888" t="s">
        <v>22</v>
      </c>
      <c r="C1888" s="70">
        <v>101319.55</v>
      </c>
      <c r="D1888" s="70">
        <v>32578.63</v>
      </c>
      <c r="E1888" s="71">
        <v>44690</v>
      </c>
      <c r="F1888" t="s">
        <v>17458</v>
      </c>
      <c r="G1888" t="s">
        <v>15843</v>
      </c>
      <c r="H1888" t="s">
        <v>17457</v>
      </c>
      <c r="J1888" s="40">
        <v>0</v>
      </c>
      <c r="K1888" s="40">
        <v>1710.73</v>
      </c>
    </row>
    <row r="1889" spans="1:11" x14ac:dyDescent="0.35">
      <c r="A1889">
        <v>11011</v>
      </c>
      <c r="B1889" t="s">
        <v>22</v>
      </c>
      <c r="C1889" s="70">
        <v>101319.55</v>
      </c>
      <c r="D1889" s="70">
        <v>32578.63</v>
      </c>
      <c r="E1889" s="71">
        <v>44699</v>
      </c>
      <c r="F1889" t="s">
        <v>7185</v>
      </c>
      <c r="G1889" t="s">
        <v>1907</v>
      </c>
      <c r="H1889" t="s">
        <v>7171</v>
      </c>
      <c r="J1889" s="40">
        <v>0</v>
      </c>
      <c r="K1889" s="40">
        <v>24.87</v>
      </c>
    </row>
    <row r="1890" spans="1:11" x14ac:dyDescent="0.35">
      <c r="A1890">
        <v>11011</v>
      </c>
      <c r="B1890" t="s">
        <v>22</v>
      </c>
      <c r="C1890" s="70">
        <v>101319.55</v>
      </c>
      <c r="D1890" s="70">
        <v>32578.63</v>
      </c>
      <c r="E1890" s="71">
        <v>44699</v>
      </c>
      <c r="F1890" t="s">
        <v>17381</v>
      </c>
      <c r="G1890" t="s">
        <v>15843</v>
      </c>
      <c r="H1890" t="s">
        <v>17380</v>
      </c>
      <c r="J1890" s="40">
        <v>0</v>
      </c>
      <c r="K1890" s="40">
        <v>41271.54</v>
      </c>
    </row>
    <row r="1891" spans="1:11" x14ac:dyDescent="0.35">
      <c r="A1891">
        <v>11011</v>
      </c>
      <c r="B1891" t="s">
        <v>22</v>
      </c>
      <c r="C1891" s="70">
        <v>101319.55</v>
      </c>
      <c r="D1891" s="70">
        <v>32578.63</v>
      </c>
      <c r="E1891" s="71">
        <v>44704</v>
      </c>
      <c r="F1891" t="s">
        <v>7172</v>
      </c>
      <c r="G1891" t="s">
        <v>1907</v>
      </c>
      <c r="H1891" t="s">
        <v>7171</v>
      </c>
      <c r="J1891" s="40">
        <v>0</v>
      </c>
      <c r="K1891" s="40">
        <v>15.09</v>
      </c>
    </row>
    <row r="1892" spans="1:11" x14ac:dyDescent="0.35">
      <c r="A1892">
        <v>11011</v>
      </c>
      <c r="B1892" t="s">
        <v>22</v>
      </c>
      <c r="C1892" s="70">
        <v>101319.55</v>
      </c>
      <c r="D1892" s="70">
        <v>32578.63</v>
      </c>
      <c r="E1892" s="71">
        <v>44712</v>
      </c>
      <c r="F1892" t="s">
        <v>6019</v>
      </c>
      <c r="G1892" t="s">
        <v>2247</v>
      </c>
      <c r="J1892" s="40">
        <v>0</v>
      </c>
      <c r="K1892" s="40">
        <v>646.21</v>
      </c>
    </row>
    <row r="1893" spans="1:11" x14ac:dyDescent="0.35">
      <c r="A1893">
        <v>11011</v>
      </c>
      <c r="B1893" t="s">
        <v>22</v>
      </c>
      <c r="C1893" s="70">
        <v>101319.55</v>
      </c>
      <c r="D1893" s="70">
        <v>32578.63</v>
      </c>
      <c r="E1893" s="71">
        <v>44725</v>
      </c>
      <c r="F1893" t="s">
        <v>7156</v>
      </c>
      <c r="G1893" t="s">
        <v>1907</v>
      </c>
      <c r="H1893" t="s">
        <v>7155</v>
      </c>
      <c r="J1893" s="40">
        <v>0</v>
      </c>
      <c r="K1893" s="40">
        <v>12.2</v>
      </c>
    </row>
    <row r="1894" spans="1:11" x14ac:dyDescent="0.35">
      <c r="A1894">
        <v>11011</v>
      </c>
      <c r="B1894" t="s">
        <v>22</v>
      </c>
      <c r="C1894" s="70">
        <v>101319.55</v>
      </c>
      <c r="D1894" s="70">
        <v>32578.63</v>
      </c>
      <c r="E1894" s="71">
        <v>44725</v>
      </c>
      <c r="F1894" t="s">
        <v>15844</v>
      </c>
      <c r="G1894" t="s">
        <v>15843</v>
      </c>
      <c r="H1894" t="s">
        <v>15842</v>
      </c>
      <c r="J1894" s="40">
        <v>0</v>
      </c>
      <c r="K1894" s="40">
        <v>865.54</v>
      </c>
    </row>
    <row r="1895" spans="1:11" x14ac:dyDescent="0.35">
      <c r="A1895">
        <v>11011</v>
      </c>
      <c r="B1895" t="s">
        <v>22</v>
      </c>
      <c r="C1895" s="70">
        <v>101319.55</v>
      </c>
      <c r="D1895" s="70">
        <v>32578.63</v>
      </c>
      <c r="E1895" s="71">
        <v>44726</v>
      </c>
      <c r="F1895" t="s">
        <v>19901</v>
      </c>
      <c r="G1895" t="s">
        <v>1912</v>
      </c>
      <c r="J1895" s="40">
        <v>100000</v>
      </c>
      <c r="K1895" s="40">
        <v>0</v>
      </c>
    </row>
    <row r="1896" spans="1:11" x14ac:dyDescent="0.35">
      <c r="A1896">
        <v>11011</v>
      </c>
      <c r="B1896" t="s">
        <v>22</v>
      </c>
      <c r="C1896" s="70">
        <v>101319.55</v>
      </c>
      <c r="D1896" s="70">
        <v>32578.63</v>
      </c>
      <c r="E1896" s="71">
        <v>44728</v>
      </c>
      <c r="F1896" t="s">
        <v>7142</v>
      </c>
      <c r="G1896" t="s">
        <v>1907</v>
      </c>
      <c r="H1896" t="s">
        <v>7141</v>
      </c>
      <c r="J1896" s="40">
        <v>0</v>
      </c>
      <c r="K1896" s="40">
        <v>24.03</v>
      </c>
    </row>
    <row r="1897" spans="1:11" x14ac:dyDescent="0.35">
      <c r="A1897">
        <v>11011</v>
      </c>
      <c r="B1897" t="s">
        <v>22</v>
      </c>
      <c r="C1897" s="70">
        <v>101319.55</v>
      </c>
      <c r="D1897" s="70">
        <v>32578.63</v>
      </c>
      <c r="E1897" s="71">
        <v>44728</v>
      </c>
      <c r="F1897" t="s">
        <v>7140</v>
      </c>
      <c r="G1897" t="s">
        <v>1907</v>
      </c>
      <c r="H1897" t="s">
        <v>7139</v>
      </c>
      <c r="J1897" s="40">
        <v>0</v>
      </c>
      <c r="K1897" s="40">
        <v>24.03</v>
      </c>
    </row>
    <row r="1898" spans="1:11" x14ac:dyDescent="0.35">
      <c r="A1898">
        <v>11011</v>
      </c>
      <c r="B1898" t="s">
        <v>22</v>
      </c>
      <c r="C1898" s="70">
        <v>101319.55</v>
      </c>
      <c r="D1898" s="70">
        <v>32578.63</v>
      </c>
      <c r="E1898" s="71">
        <v>44728</v>
      </c>
      <c r="F1898" t="s">
        <v>17029</v>
      </c>
      <c r="G1898" t="s">
        <v>15843</v>
      </c>
      <c r="H1898" t="s">
        <v>17028</v>
      </c>
      <c r="J1898" s="40">
        <v>0</v>
      </c>
      <c r="K1898" s="40">
        <v>786.1</v>
      </c>
    </row>
    <row r="1899" spans="1:11" x14ac:dyDescent="0.35">
      <c r="A1899">
        <v>11011</v>
      </c>
      <c r="B1899" t="s">
        <v>22</v>
      </c>
      <c r="C1899" s="70">
        <v>101319.55</v>
      </c>
      <c r="D1899" s="70">
        <v>32578.63</v>
      </c>
      <c r="E1899" s="71">
        <v>44728</v>
      </c>
      <c r="F1899" t="s">
        <v>17049</v>
      </c>
      <c r="G1899" t="s">
        <v>15843</v>
      </c>
      <c r="H1899" t="s">
        <v>17048</v>
      </c>
      <c r="J1899" s="40">
        <v>0</v>
      </c>
      <c r="K1899" s="40">
        <v>4244.0600000000004</v>
      </c>
    </row>
    <row r="1900" spans="1:11" x14ac:dyDescent="0.35">
      <c r="A1900">
        <v>11011</v>
      </c>
      <c r="B1900" t="s">
        <v>22</v>
      </c>
      <c r="C1900" s="70">
        <v>101319.55</v>
      </c>
      <c r="D1900" s="70">
        <v>32578.63</v>
      </c>
      <c r="E1900" s="71">
        <v>44729</v>
      </c>
      <c r="F1900" t="s">
        <v>17366</v>
      </c>
      <c r="G1900" t="s">
        <v>15843</v>
      </c>
      <c r="H1900" t="s">
        <v>2070</v>
      </c>
      <c r="J1900" s="40">
        <v>0</v>
      </c>
      <c r="K1900" s="40">
        <v>111701.41</v>
      </c>
    </row>
    <row r="1901" spans="1:11" x14ac:dyDescent="0.35">
      <c r="A1901">
        <v>11011</v>
      </c>
      <c r="B1901" t="s">
        <v>22</v>
      </c>
      <c r="C1901" s="70">
        <v>101319.55</v>
      </c>
      <c r="D1901" s="70">
        <v>32578.63</v>
      </c>
      <c r="E1901" s="71">
        <v>44729</v>
      </c>
      <c r="F1901" t="s">
        <v>2071</v>
      </c>
      <c r="G1901" t="s">
        <v>1907</v>
      </c>
      <c r="H1901" t="s">
        <v>2070</v>
      </c>
      <c r="J1901" s="40">
        <v>0.14000000000000001</v>
      </c>
      <c r="K1901" s="40">
        <v>0</v>
      </c>
    </row>
    <row r="1902" spans="1:11" x14ac:dyDescent="0.35">
      <c r="A1902">
        <v>11011</v>
      </c>
      <c r="B1902" t="s">
        <v>22</v>
      </c>
      <c r="C1902" s="70">
        <v>101319.55</v>
      </c>
      <c r="D1902" s="70">
        <v>32578.63</v>
      </c>
      <c r="E1902" s="71">
        <v>44733</v>
      </c>
      <c r="F1902" t="s">
        <v>19900</v>
      </c>
      <c r="G1902" t="s">
        <v>1912</v>
      </c>
      <c r="J1902" s="40">
        <v>307625</v>
      </c>
      <c r="K1902" s="40">
        <v>0</v>
      </c>
    </row>
    <row r="1903" spans="1:11" x14ac:dyDescent="0.35">
      <c r="A1903">
        <v>11011</v>
      </c>
      <c r="B1903" t="s">
        <v>22</v>
      </c>
      <c r="C1903" s="70">
        <v>101319.55</v>
      </c>
      <c r="D1903" s="70">
        <v>32578.63</v>
      </c>
      <c r="E1903" s="71">
        <v>44742</v>
      </c>
      <c r="F1903" t="s">
        <v>5756</v>
      </c>
      <c r="G1903" t="s">
        <v>2247</v>
      </c>
      <c r="J1903" s="40">
        <v>0</v>
      </c>
      <c r="K1903" s="40">
        <v>3806.56</v>
      </c>
    </row>
    <row r="1904" spans="1:11" x14ac:dyDescent="0.35">
      <c r="A1904">
        <v>11011</v>
      </c>
      <c r="B1904" t="s">
        <v>22</v>
      </c>
      <c r="C1904" s="70">
        <v>101319.55</v>
      </c>
      <c r="D1904" s="70">
        <v>32578.63</v>
      </c>
      <c r="E1904" s="71">
        <v>44743</v>
      </c>
      <c r="F1904" t="s">
        <v>7099</v>
      </c>
      <c r="G1904" t="s">
        <v>1907</v>
      </c>
      <c r="H1904" t="s">
        <v>7098</v>
      </c>
      <c r="J1904" s="40">
        <v>0</v>
      </c>
      <c r="K1904" s="40">
        <v>23.84</v>
      </c>
    </row>
    <row r="1905" spans="1:11" x14ac:dyDescent="0.35">
      <c r="A1905">
        <v>11011</v>
      </c>
      <c r="B1905" t="s">
        <v>22</v>
      </c>
      <c r="C1905" s="70">
        <v>101319.55</v>
      </c>
      <c r="D1905" s="70">
        <v>32578.63</v>
      </c>
      <c r="E1905" s="71">
        <v>44743</v>
      </c>
      <c r="F1905" t="s">
        <v>7097</v>
      </c>
      <c r="G1905" t="s">
        <v>1907</v>
      </c>
      <c r="H1905" t="s">
        <v>7096</v>
      </c>
      <c r="J1905" s="40">
        <v>0</v>
      </c>
      <c r="K1905" s="40">
        <v>23.84</v>
      </c>
    </row>
    <row r="1906" spans="1:11" x14ac:dyDescent="0.35">
      <c r="A1906">
        <v>11011</v>
      </c>
      <c r="B1906" t="s">
        <v>22</v>
      </c>
      <c r="C1906" s="70">
        <v>101319.55</v>
      </c>
      <c r="D1906" s="70">
        <v>32578.63</v>
      </c>
      <c r="E1906" s="71">
        <v>44743</v>
      </c>
      <c r="F1906" t="s">
        <v>17027</v>
      </c>
      <c r="G1906" t="s">
        <v>15843</v>
      </c>
      <c r="H1906" t="s">
        <v>17026</v>
      </c>
      <c r="J1906" s="40">
        <v>0</v>
      </c>
      <c r="K1906" s="40">
        <v>646.46</v>
      </c>
    </row>
    <row r="1907" spans="1:11" x14ac:dyDescent="0.35">
      <c r="A1907">
        <v>11011</v>
      </c>
      <c r="B1907" t="s">
        <v>22</v>
      </c>
      <c r="C1907" s="70">
        <v>101319.55</v>
      </c>
      <c r="D1907" s="70">
        <v>32578.63</v>
      </c>
      <c r="E1907" s="71">
        <v>44743</v>
      </c>
      <c r="F1907" t="s">
        <v>16808</v>
      </c>
      <c r="G1907" t="s">
        <v>15843</v>
      </c>
      <c r="H1907" t="s">
        <v>16807</v>
      </c>
      <c r="J1907" s="40">
        <v>0</v>
      </c>
      <c r="K1907" s="40">
        <v>1027.81</v>
      </c>
    </row>
    <row r="1908" spans="1:11" x14ac:dyDescent="0.35">
      <c r="A1908">
        <v>11011</v>
      </c>
      <c r="B1908" t="s">
        <v>22</v>
      </c>
      <c r="C1908" s="70">
        <v>101319.55</v>
      </c>
      <c r="D1908" s="70">
        <v>32578.63</v>
      </c>
      <c r="E1908" s="71">
        <v>44754</v>
      </c>
      <c r="F1908" t="s">
        <v>17025</v>
      </c>
      <c r="G1908" t="s">
        <v>15843</v>
      </c>
      <c r="H1908" t="s">
        <v>17024</v>
      </c>
      <c r="J1908" s="40">
        <v>0</v>
      </c>
      <c r="K1908" s="40">
        <v>1463.87</v>
      </c>
    </row>
    <row r="1909" spans="1:11" x14ac:dyDescent="0.35">
      <c r="A1909">
        <v>11011</v>
      </c>
      <c r="B1909" t="s">
        <v>22</v>
      </c>
      <c r="C1909" s="70">
        <v>101319.55</v>
      </c>
      <c r="D1909" s="70">
        <v>32578.63</v>
      </c>
      <c r="E1909" s="71">
        <v>44757</v>
      </c>
      <c r="F1909" t="s">
        <v>17354</v>
      </c>
      <c r="G1909" t="s">
        <v>1907</v>
      </c>
      <c r="H1909" t="s">
        <v>5564</v>
      </c>
      <c r="J1909" s="40">
        <v>0</v>
      </c>
      <c r="K1909" s="40">
        <v>63043.39</v>
      </c>
    </row>
    <row r="1910" spans="1:11" x14ac:dyDescent="0.35">
      <c r="A1910">
        <v>11011</v>
      </c>
      <c r="B1910" t="s">
        <v>22</v>
      </c>
      <c r="C1910" s="70">
        <v>101319.55</v>
      </c>
      <c r="D1910" s="70">
        <v>32578.63</v>
      </c>
      <c r="E1910" s="71">
        <v>44773</v>
      </c>
      <c r="F1910" t="s">
        <v>7079</v>
      </c>
      <c r="G1910" t="s">
        <v>1907</v>
      </c>
      <c r="H1910" t="s">
        <v>7078</v>
      </c>
      <c r="J1910" s="40">
        <v>0</v>
      </c>
      <c r="K1910" s="40">
        <v>47.14</v>
      </c>
    </row>
    <row r="1911" spans="1:11" x14ac:dyDescent="0.35">
      <c r="A1911">
        <v>11011</v>
      </c>
      <c r="B1911" t="s">
        <v>22</v>
      </c>
      <c r="C1911" s="70">
        <v>101319.55</v>
      </c>
      <c r="D1911" s="70">
        <v>32578.63</v>
      </c>
      <c r="E1911" s="71">
        <v>44773</v>
      </c>
      <c r="F1911" t="s">
        <v>5450</v>
      </c>
      <c r="G1911" t="s">
        <v>2247</v>
      </c>
      <c r="J1911" s="40">
        <v>964.32</v>
      </c>
      <c r="K1911" s="40">
        <v>0</v>
      </c>
    </row>
    <row r="1912" spans="1:11" x14ac:dyDescent="0.35">
      <c r="A1912">
        <v>11011</v>
      </c>
      <c r="B1912" t="s">
        <v>22</v>
      </c>
      <c r="C1912" s="70">
        <v>101319.55</v>
      </c>
      <c r="D1912" s="70">
        <v>32578.63</v>
      </c>
      <c r="E1912" s="71">
        <v>44788</v>
      </c>
      <c r="F1912" t="s">
        <v>7073</v>
      </c>
      <c r="G1912" t="s">
        <v>1907</v>
      </c>
      <c r="H1912" t="s">
        <v>7072</v>
      </c>
      <c r="J1912" s="40">
        <v>0</v>
      </c>
      <c r="K1912" s="40">
        <v>24.78</v>
      </c>
    </row>
    <row r="1913" spans="1:11" x14ac:dyDescent="0.35">
      <c r="A1913">
        <v>11011</v>
      </c>
      <c r="B1913" t="s">
        <v>22</v>
      </c>
      <c r="C1913" s="70">
        <v>101319.55</v>
      </c>
      <c r="D1913" s="70">
        <v>32578.63</v>
      </c>
      <c r="E1913" s="71">
        <v>44788</v>
      </c>
      <c r="F1913" t="s">
        <v>17339</v>
      </c>
      <c r="G1913" t="s">
        <v>15843</v>
      </c>
      <c r="H1913" t="s">
        <v>17338</v>
      </c>
      <c r="J1913" s="40">
        <v>0</v>
      </c>
      <c r="K1913" s="40">
        <v>84109.84</v>
      </c>
    </row>
    <row r="1914" spans="1:11" x14ac:dyDescent="0.35">
      <c r="A1914">
        <v>11011</v>
      </c>
      <c r="B1914" t="s">
        <v>22</v>
      </c>
      <c r="C1914" s="70">
        <v>101319.55</v>
      </c>
      <c r="D1914" s="70">
        <v>32578.63</v>
      </c>
      <c r="E1914" s="71">
        <v>44804</v>
      </c>
      <c r="F1914" t="s">
        <v>4977</v>
      </c>
      <c r="G1914" t="s">
        <v>2247</v>
      </c>
      <c r="H1914" t="s">
        <v>2265</v>
      </c>
      <c r="J1914" s="40">
        <v>0</v>
      </c>
      <c r="K1914" s="40">
        <v>8676.69</v>
      </c>
    </row>
    <row r="1915" spans="1:11" x14ac:dyDescent="0.35">
      <c r="A1915">
        <v>11011</v>
      </c>
      <c r="B1915" t="s">
        <v>22</v>
      </c>
      <c r="C1915" s="70">
        <v>101319.55</v>
      </c>
      <c r="D1915" s="70">
        <v>32578.63</v>
      </c>
      <c r="E1915" s="71">
        <v>44824</v>
      </c>
      <c r="F1915" t="s">
        <v>16605</v>
      </c>
      <c r="G1915" t="s">
        <v>15843</v>
      </c>
      <c r="H1915" t="s">
        <v>16604</v>
      </c>
      <c r="I1915" t="s">
        <v>16603</v>
      </c>
      <c r="J1915" s="40">
        <v>0</v>
      </c>
      <c r="K1915" s="40">
        <v>20610.759999999998</v>
      </c>
    </row>
    <row r="1916" spans="1:11" x14ac:dyDescent="0.35">
      <c r="A1916">
        <v>11011</v>
      </c>
      <c r="B1916" t="s">
        <v>22</v>
      </c>
      <c r="C1916" s="70">
        <v>101319.55</v>
      </c>
      <c r="D1916" s="70">
        <v>32578.63</v>
      </c>
      <c r="E1916" s="71">
        <v>44824</v>
      </c>
      <c r="F1916" t="s">
        <v>7060</v>
      </c>
      <c r="G1916" t="s">
        <v>1907</v>
      </c>
      <c r="H1916" t="s">
        <v>7059</v>
      </c>
      <c r="J1916" s="40">
        <v>0</v>
      </c>
      <c r="K1916" s="40">
        <v>25.17</v>
      </c>
    </row>
    <row r="1917" spans="1:11" x14ac:dyDescent="0.35">
      <c r="A1917">
        <v>11011</v>
      </c>
      <c r="B1917" t="s">
        <v>22</v>
      </c>
      <c r="C1917" s="70">
        <v>101319.55</v>
      </c>
      <c r="D1917" s="70">
        <v>32578.63</v>
      </c>
      <c r="E1917" s="71">
        <v>44834</v>
      </c>
      <c r="F1917" t="s">
        <v>4843</v>
      </c>
      <c r="G1917" t="s">
        <v>2247</v>
      </c>
      <c r="H1917" t="s">
        <v>2262</v>
      </c>
      <c r="J1917" s="40">
        <v>0</v>
      </c>
      <c r="K1917" s="40">
        <v>5242.43</v>
      </c>
    </row>
    <row r="1918" spans="1:11" x14ac:dyDescent="0.35">
      <c r="A1918">
        <v>11011</v>
      </c>
      <c r="B1918" t="s">
        <v>22</v>
      </c>
      <c r="C1918" s="70">
        <v>101319.55</v>
      </c>
      <c r="D1918" s="70">
        <v>32578.63</v>
      </c>
      <c r="E1918" s="71">
        <v>44837</v>
      </c>
      <c r="F1918" t="s">
        <v>17299</v>
      </c>
      <c r="G1918" t="s">
        <v>15843</v>
      </c>
      <c r="H1918" t="s">
        <v>4624</v>
      </c>
      <c r="I1918" t="s">
        <v>4623</v>
      </c>
      <c r="J1918" s="40">
        <v>0</v>
      </c>
      <c r="K1918" s="40">
        <v>70895.97</v>
      </c>
    </row>
    <row r="1919" spans="1:11" x14ac:dyDescent="0.35">
      <c r="A1919">
        <v>11011</v>
      </c>
      <c r="B1919" t="s">
        <v>22</v>
      </c>
      <c r="C1919" s="70">
        <v>101319.55</v>
      </c>
      <c r="D1919" s="70">
        <v>32578.63</v>
      </c>
      <c r="E1919" s="71">
        <v>44852</v>
      </c>
      <c r="F1919" t="s">
        <v>19899</v>
      </c>
      <c r="G1919" t="s">
        <v>1912</v>
      </c>
      <c r="H1919" t="s">
        <v>19898</v>
      </c>
      <c r="J1919" s="40">
        <v>339540</v>
      </c>
      <c r="K1919" s="40">
        <v>0</v>
      </c>
    </row>
    <row r="1920" spans="1:11" x14ac:dyDescent="0.35">
      <c r="A1920">
        <v>11011</v>
      </c>
      <c r="B1920" t="s">
        <v>22</v>
      </c>
      <c r="C1920" s="70">
        <v>101319.55</v>
      </c>
      <c r="D1920" s="70">
        <v>32578.63</v>
      </c>
      <c r="E1920" s="71">
        <v>44860</v>
      </c>
      <c r="F1920" t="s">
        <v>17283</v>
      </c>
      <c r="G1920" t="s">
        <v>15843</v>
      </c>
      <c r="H1920" t="s">
        <v>17282</v>
      </c>
      <c r="I1920" t="s">
        <v>17281</v>
      </c>
      <c r="J1920" s="40">
        <v>0</v>
      </c>
      <c r="K1920" s="40">
        <v>60328.5</v>
      </c>
    </row>
    <row r="1921" spans="1:11" x14ac:dyDescent="0.35">
      <c r="A1921">
        <v>11011</v>
      </c>
      <c r="B1921" t="s">
        <v>22</v>
      </c>
      <c r="C1921" s="70">
        <v>101319.55</v>
      </c>
      <c r="D1921" s="70">
        <v>32578.63</v>
      </c>
      <c r="E1921" s="71">
        <v>44865</v>
      </c>
      <c r="F1921" t="s">
        <v>7032</v>
      </c>
      <c r="G1921" t="s">
        <v>1907</v>
      </c>
      <c r="H1921" t="s">
        <v>7031</v>
      </c>
      <c r="J1921" s="40">
        <v>0</v>
      </c>
      <c r="K1921" s="40">
        <v>78.709999999999994</v>
      </c>
    </row>
    <row r="1922" spans="1:11" x14ac:dyDescent="0.35">
      <c r="A1922">
        <v>11011</v>
      </c>
      <c r="B1922" t="s">
        <v>22</v>
      </c>
      <c r="C1922" s="70">
        <v>101319.55</v>
      </c>
      <c r="D1922" s="70">
        <v>32578.63</v>
      </c>
      <c r="E1922" s="71">
        <v>44865</v>
      </c>
      <c r="F1922" t="s">
        <v>4319</v>
      </c>
      <c r="G1922" t="s">
        <v>2247</v>
      </c>
      <c r="H1922" t="s">
        <v>1919</v>
      </c>
      <c r="I1922" t="s">
        <v>1919</v>
      </c>
      <c r="J1922" s="40">
        <v>7771.58</v>
      </c>
      <c r="K1922" s="40">
        <v>0</v>
      </c>
    </row>
    <row r="1923" spans="1:11" x14ac:dyDescent="0.35">
      <c r="A1923">
        <v>11011</v>
      </c>
      <c r="B1923" t="s">
        <v>22</v>
      </c>
      <c r="C1923" s="70">
        <v>101319.55</v>
      </c>
      <c r="D1923" s="70">
        <v>32578.63</v>
      </c>
      <c r="E1923" s="71">
        <v>44886</v>
      </c>
      <c r="F1923" t="s">
        <v>19897</v>
      </c>
      <c r="G1923" t="s">
        <v>1912</v>
      </c>
      <c r="H1923" t="s">
        <v>19896</v>
      </c>
      <c r="I1923" t="s">
        <v>19896</v>
      </c>
      <c r="J1923" s="40">
        <v>354720</v>
      </c>
      <c r="K1923" s="40">
        <v>0</v>
      </c>
    </row>
    <row r="1924" spans="1:11" x14ac:dyDescent="0.35">
      <c r="A1924">
        <v>11011</v>
      </c>
      <c r="B1924" t="s">
        <v>22</v>
      </c>
      <c r="C1924" s="70">
        <v>101319.55</v>
      </c>
      <c r="D1924" s="70">
        <v>32578.63</v>
      </c>
      <c r="E1924" s="71">
        <v>44888</v>
      </c>
      <c r="F1924" t="s">
        <v>17269</v>
      </c>
      <c r="G1924" t="s">
        <v>15843</v>
      </c>
      <c r="H1924" t="s">
        <v>17268</v>
      </c>
      <c r="I1924" t="s">
        <v>17267</v>
      </c>
      <c r="J1924" s="40">
        <v>0</v>
      </c>
      <c r="K1924" s="40">
        <v>163531.56</v>
      </c>
    </row>
    <row r="1925" spans="1:11" x14ac:dyDescent="0.35">
      <c r="A1925">
        <v>11011</v>
      </c>
      <c r="B1925" t="s">
        <v>22</v>
      </c>
      <c r="C1925" s="70">
        <v>101319.55</v>
      </c>
      <c r="D1925" s="70">
        <v>32578.63</v>
      </c>
      <c r="E1925" s="71">
        <v>44893</v>
      </c>
      <c r="F1925" t="s">
        <v>17022</v>
      </c>
      <c r="G1925" t="s">
        <v>15843</v>
      </c>
      <c r="H1925" t="s">
        <v>17021</v>
      </c>
      <c r="I1925" t="s">
        <v>17020</v>
      </c>
      <c r="J1925" s="40">
        <v>0</v>
      </c>
      <c r="K1925" s="40">
        <v>2804.77</v>
      </c>
    </row>
    <row r="1926" spans="1:11" x14ac:dyDescent="0.35">
      <c r="A1926">
        <v>11011</v>
      </c>
      <c r="B1926" t="s">
        <v>22</v>
      </c>
      <c r="C1926" s="70">
        <v>101319.55</v>
      </c>
      <c r="D1926" s="70">
        <v>32578.63</v>
      </c>
      <c r="E1926" s="71">
        <v>44895</v>
      </c>
      <c r="F1926" t="s">
        <v>7011</v>
      </c>
      <c r="G1926" t="s">
        <v>1907</v>
      </c>
      <c r="H1926" t="s">
        <v>7010</v>
      </c>
      <c r="J1926" s="40">
        <v>0</v>
      </c>
      <c r="K1926" s="40">
        <v>100.97</v>
      </c>
    </row>
    <row r="1927" spans="1:11" x14ac:dyDescent="0.35">
      <c r="A1927">
        <v>11011</v>
      </c>
      <c r="B1927" t="s">
        <v>22</v>
      </c>
      <c r="C1927" s="70">
        <v>101319.55</v>
      </c>
      <c r="D1927" s="70">
        <v>32578.63</v>
      </c>
      <c r="E1927" s="71">
        <v>44895</v>
      </c>
      <c r="F1927" t="s">
        <v>4141</v>
      </c>
      <c r="G1927" t="s">
        <v>2247</v>
      </c>
      <c r="H1927" t="s">
        <v>1916</v>
      </c>
      <c r="I1927" t="s">
        <v>1916</v>
      </c>
      <c r="J1927" s="40">
        <v>19796.21</v>
      </c>
      <c r="K1927" s="40">
        <v>0</v>
      </c>
    </row>
    <row r="1928" spans="1:11" x14ac:dyDescent="0.35">
      <c r="A1928">
        <v>11011</v>
      </c>
      <c r="B1928" t="s">
        <v>22</v>
      </c>
      <c r="C1928" s="70">
        <v>101319.55</v>
      </c>
      <c r="D1928" s="70">
        <v>32578.63</v>
      </c>
      <c r="E1928" s="71">
        <v>44917</v>
      </c>
      <c r="F1928" t="s">
        <v>16601</v>
      </c>
      <c r="G1928" t="s">
        <v>15843</v>
      </c>
      <c r="H1928" t="s">
        <v>16600</v>
      </c>
      <c r="I1928" t="s">
        <v>16599</v>
      </c>
      <c r="J1928" s="40">
        <v>0</v>
      </c>
      <c r="K1928" s="40">
        <v>52339.47</v>
      </c>
    </row>
    <row r="1929" spans="1:11" x14ac:dyDescent="0.35">
      <c r="A1929">
        <v>11011</v>
      </c>
      <c r="B1929" t="s">
        <v>22</v>
      </c>
      <c r="C1929" s="70">
        <v>101319.55</v>
      </c>
      <c r="D1929" s="70">
        <v>32578.63</v>
      </c>
      <c r="E1929" s="71">
        <v>44918</v>
      </c>
      <c r="F1929" t="s">
        <v>17234</v>
      </c>
      <c r="G1929" t="s">
        <v>15843</v>
      </c>
      <c r="H1929" t="s">
        <v>17233</v>
      </c>
      <c r="I1929" t="s">
        <v>17232</v>
      </c>
      <c r="J1929" s="40">
        <v>0</v>
      </c>
      <c r="K1929" s="40">
        <v>82611.22</v>
      </c>
    </row>
    <row r="1930" spans="1:11" x14ac:dyDescent="0.35">
      <c r="A1930">
        <v>11011</v>
      </c>
      <c r="B1930" t="s">
        <v>22</v>
      </c>
      <c r="C1930" s="70">
        <v>101319.55</v>
      </c>
      <c r="D1930" s="70">
        <v>32578.63</v>
      </c>
      <c r="E1930" s="71">
        <v>44925</v>
      </c>
      <c r="F1930" t="s">
        <v>6993</v>
      </c>
      <c r="G1930" t="s">
        <v>1907</v>
      </c>
      <c r="H1930" t="s">
        <v>6992</v>
      </c>
      <c r="J1930" s="40">
        <v>0</v>
      </c>
      <c r="K1930" s="40">
        <v>58.26</v>
      </c>
    </row>
    <row r="1931" spans="1:11" x14ac:dyDescent="0.35">
      <c r="A1931">
        <v>11011</v>
      </c>
      <c r="B1931" t="s">
        <v>22</v>
      </c>
      <c r="C1931" s="70">
        <v>101319.55</v>
      </c>
      <c r="D1931" s="70">
        <v>32578.63</v>
      </c>
      <c r="E1931" s="71">
        <v>44925</v>
      </c>
      <c r="F1931" t="s">
        <v>6985</v>
      </c>
      <c r="G1931" t="s">
        <v>1907</v>
      </c>
      <c r="H1931" t="s">
        <v>6984</v>
      </c>
      <c r="J1931" s="40">
        <v>0</v>
      </c>
      <c r="K1931" s="40">
        <v>14.45</v>
      </c>
    </row>
    <row r="1932" spans="1:11" x14ac:dyDescent="0.35">
      <c r="A1932">
        <v>11011</v>
      </c>
      <c r="B1932" t="s">
        <v>22</v>
      </c>
      <c r="C1932" s="70">
        <v>101319.55</v>
      </c>
      <c r="D1932" s="70">
        <v>32578.63</v>
      </c>
      <c r="E1932" s="71">
        <v>44926</v>
      </c>
      <c r="F1932" t="s">
        <v>3793</v>
      </c>
      <c r="G1932" t="s">
        <v>2247</v>
      </c>
      <c r="H1932" t="s">
        <v>1911</v>
      </c>
      <c r="I1932" t="s">
        <v>1911</v>
      </c>
      <c r="J1932" s="40">
        <v>2195.6999999999998</v>
      </c>
      <c r="K1932" s="40">
        <v>0</v>
      </c>
    </row>
    <row r="1933" spans="1:11" x14ac:dyDescent="0.35">
      <c r="A1933">
        <v>11012</v>
      </c>
      <c r="B1933" t="s">
        <v>1363</v>
      </c>
      <c r="C1933" s="70">
        <v>16445.27</v>
      </c>
      <c r="D1933" s="70">
        <v>5287.87</v>
      </c>
      <c r="E1933" s="71">
        <v>44592</v>
      </c>
      <c r="F1933" t="s">
        <v>6893</v>
      </c>
      <c r="G1933" t="s">
        <v>2247</v>
      </c>
      <c r="J1933" s="40">
        <v>0</v>
      </c>
      <c r="K1933" s="40">
        <v>155.94</v>
      </c>
    </row>
    <row r="1934" spans="1:11" x14ac:dyDescent="0.35">
      <c r="A1934">
        <v>11012</v>
      </c>
      <c r="B1934" t="s">
        <v>1363</v>
      </c>
      <c r="C1934" s="70">
        <v>16445.27</v>
      </c>
      <c r="D1934" s="70">
        <v>5287.87</v>
      </c>
      <c r="E1934" s="71">
        <v>44629</v>
      </c>
      <c r="F1934" t="s">
        <v>19895</v>
      </c>
      <c r="G1934" t="s">
        <v>1907</v>
      </c>
      <c r="H1934" t="s">
        <v>6961</v>
      </c>
      <c r="J1934" s="40">
        <v>51173.67</v>
      </c>
      <c r="K1934" s="40">
        <v>0</v>
      </c>
    </row>
    <row r="1935" spans="1:11" x14ac:dyDescent="0.35">
      <c r="A1935">
        <v>11012</v>
      </c>
      <c r="B1935" t="s">
        <v>1363</v>
      </c>
      <c r="C1935" s="70">
        <v>16445.27</v>
      </c>
      <c r="D1935" s="70">
        <v>5287.87</v>
      </c>
      <c r="E1935" s="71">
        <v>44629</v>
      </c>
      <c r="F1935" t="s">
        <v>19894</v>
      </c>
      <c r="G1935" t="s">
        <v>1907</v>
      </c>
      <c r="H1935" t="s">
        <v>6691</v>
      </c>
      <c r="J1935" s="40">
        <v>70000</v>
      </c>
      <c r="K1935" s="40">
        <v>0</v>
      </c>
    </row>
    <row r="1936" spans="1:11" x14ac:dyDescent="0.35">
      <c r="A1936">
        <v>11012</v>
      </c>
      <c r="B1936" t="s">
        <v>1363</v>
      </c>
      <c r="C1936" s="70">
        <v>16445.27</v>
      </c>
      <c r="D1936" s="70">
        <v>5287.87</v>
      </c>
      <c r="E1936" s="71">
        <v>44629</v>
      </c>
      <c r="F1936" t="s">
        <v>6692</v>
      </c>
      <c r="G1936" t="s">
        <v>1907</v>
      </c>
      <c r="H1936" t="s">
        <v>6691</v>
      </c>
      <c r="J1936" s="40">
        <v>0</v>
      </c>
      <c r="K1936" s="40">
        <v>140.31</v>
      </c>
    </row>
    <row r="1937" spans="1:11" x14ac:dyDescent="0.35">
      <c r="A1937">
        <v>11012</v>
      </c>
      <c r="B1937" t="s">
        <v>1363</v>
      </c>
      <c r="C1937" s="70">
        <v>16445.27</v>
      </c>
      <c r="D1937" s="70">
        <v>5287.87</v>
      </c>
      <c r="E1937" s="71">
        <v>44634</v>
      </c>
      <c r="F1937" t="s">
        <v>19893</v>
      </c>
      <c r="G1937" t="s">
        <v>1907</v>
      </c>
      <c r="H1937" t="s">
        <v>19891</v>
      </c>
      <c r="J1937" s="40">
        <v>0</v>
      </c>
      <c r="K1937" s="40">
        <v>51424.21</v>
      </c>
    </row>
    <row r="1938" spans="1:11" x14ac:dyDescent="0.35">
      <c r="A1938">
        <v>11012</v>
      </c>
      <c r="B1938" t="s">
        <v>1363</v>
      </c>
      <c r="C1938" s="70">
        <v>16445.27</v>
      </c>
      <c r="D1938" s="70">
        <v>5287.87</v>
      </c>
      <c r="E1938" s="71">
        <v>44634</v>
      </c>
      <c r="F1938" t="s">
        <v>19892</v>
      </c>
      <c r="G1938" t="s">
        <v>1907</v>
      </c>
      <c r="H1938" t="s">
        <v>19891</v>
      </c>
      <c r="J1938" s="40">
        <v>0</v>
      </c>
      <c r="K1938" s="40">
        <v>-51424.21</v>
      </c>
    </row>
    <row r="1939" spans="1:11" x14ac:dyDescent="0.35">
      <c r="A1939">
        <v>11012</v>
      </c>
      <c r="B1939" t="s">
        <v>1363</v>
      </c>
      <c r="C1939" s="70">
        <v>16445.27</v>
      </c>
      <c r="D1939" s="70">
        <v>5287.87</v>
      </c>
      <c r="E1939" s="71">
        <v>44634</v>
      </c>
      <c r="F1939" t="s">
        <v>19890</v>
      </c>
      <c r="G1939" t="s">
        <v>1912</v>
      </c>
      <c r="J1939" s="40">
        <v>0</v>
      </c>
      <c r="K1939" s="40">
        <v>51424.21</v>
      </c>
    </row>
    <row r="1940" spans="1:11" x14ac:dyDescent="0.35">
      <c r="A1940">
        <v>11012</v>
      </c>
      <c r="B1940" t="s">
        <v>1363</v>
      </c>
      <c r="C1940" s="70">
        <v>16445.27</v>
      </c>
      <c r="D1940" s="70">
        <v>5287.87</v>
      </c>
      <c r="E1940" s="71">
        <v>44648</v>
      </c>
      <c r="F1940" t="s">
        <v>7257</v>
      </c>
      <c r="G1940" t="s">
        <v>1907</v>
      </c>
      <c r="H1940" t="s">
        <v>7256</v>
      </c>
      <c r="J1940" s="40">
        <v>0</v>
      </c>
      <c r="K1940" s="40">
        <v>25.04</v>
      </c>
    </row>
    <row r="1941" spans="1:11" x14ac:dyDescent="0.35">
      <c r="A1941">
        <v>11012</v>
      </c>
      <c r="B1941" t="s">
        <v>1363</v>
      </c>
      <c r="C1941" s="70">
        <v>16445.27</v>
      </c>
      <c r="D1941" s="70">
        <v>5287.87</v>
      </c>
      <c r="E1941" s="71">
        <v>44648</v>
      </c>
      <c r="F1941" t="s">
        <v>17081</v>
      </c>
      <c r="G1941" t="s">
        <v>15843</v>
      </c>
      <c r="H1941" t="s">
        <v>17080</v>
      </c>
      <c r="J1941" s="40">
        <v>0</v>
      </c>
      <c r="K1941" s="40">
        <v>51449.07</v>
      </c>
    </row>
    <row r="1942" spans="1:11" x14ac:dyDescent="0.35">
      <c r="A1942">
        <v>11012</v>
      </c>
      <c r="B1942" t="s">
        <v>1363</v>
      </c>
      <c r="C1942" s="70">
        <v>16445.27</v>
      </c>
      <c r="D1942" s="70">
        <v>5287.87</v>
      </c>
      <c r="E1942" s="71">
        <v>44651</v>
      </c>
      <c r="F1942" t="s">
        <v>6605</v>
      </c>
      <c r="G1942" t="s">
        <v>2247</v>
      </c>
      <c r="J1942" s="40">
        <v>2305.84</v>
      </c>
      <c r="K1942" s="40">
        <v>0</v>
      </c>
    </row>
    <row r="1943" spans="1:11" x14ac:dyDescent="0.35">
      <c r="A1943">
        <v>11012</v>
      </c>
      <c r="B1943" t="s">
        <v>1363</v>
      </c>
      <c r="C1943" s="70">
        <v>16445.27</v>
      </c>
      <c r="D1943" s="70">
        <v>5287.87</v>
      </c>
      <c r="E1943" s="71">
        <v>44681</v>
      </c>
      <c r="F1943" t="s">
        <v>6350</v>
      </c>
      <c r="G1943" t="s">
        <v>2247</v>
      </c>
      <c r="J1943" s="40">
        <v>0</v>
      </c>
      <c r="K1943" s="40">
        <v>1124.1300000000001</v>
      </c>
    </row>
    <row r="1944" spans="1:11" x14ac:dyDescent="0.35">
      <c r="A1944">
        <v>11012</v>
      </c>
      <c r="B1944" t="s">
        <v>1363</v>
      </c>
      <c r="C1944" s="70">
        <v>16445.27</v>
      </c>
      <c r="D1944" s="70">
        <v>5287.87</v>
      </c>
      <c r="E1944" s="71">
        <v>44685</v>
      </c>
      <c r="F1944" t="s">
        <v>19889</v>
      </c>
      <c r="G1944" t="s">
        <v>1912</v>
      </c>
      <c r="I1944" t="s">
        <v>19888</v>
      </c>
      <c r="J1944" s="40">
        <v>150000</v>
      </c>
      <c r="K1944" s="40">
        <v>0</v>
      </c>
    </row>
    <row r="1945" spans="1:11" x14ac:dyDescent="0.35">
      <c r="A1945">
        <v>11012</v>
      </c>
      <c r="B1945" t="s">
        <v>1363</v>
      </c>
      <c r="C1945" s="70">
        <v>16445.27</v>
      </c>
      <c r="D1945" s="70">
        <v>5287.87</v>
      </c>
      <c r="E1945" s="71">
        <v>44697</v>
      </c>
      <c r="F1945" t="s">
        <v>7190</v>
      </c>
      <c r="G1945" t="s">
        <v>1907</v>
      </c>
      <c r="H1945" t="s">
        <v>7189</v>
      </c>
      <c r="J1945" s="40">
        <v>0</v>
      </c>
      <c r="K1945" s="40">
        <v>8.64</v>
      </c>
    </row>
    <row r="1946" spans="1:11" x14ac:dyDescent="0.35">
      <c r="A1946">
        <v>11012</v>
      </c>
      <c r="B1946" t="s">
        <v>1363</v>
      </c>
      <c r="C1946" s="70">
        <v>16445.27</v>
      </c>
      <c r="D1946" s="70">
        <v>5287.87</v>
      </c>
      <c r="E1946" s="71">
        <v>44697</v>
      </c>
      <c r="F1946" t="s">
        <v>17750</v>
      </c>
      <c r="G1946" t="s">
        <v>15843</v>
      </c>
      <c r="H1946" t="s">
        <v>7187</v>
      </c>
      <c r="J1946" s="40">
        <v>0</v>
      </c>
      <c r="K1946" s="40">
        <v>3371.57</v>
      </c>
    </row>
    <row r="1947" spans="1:11" x14ac:dyDescent="0.35">
      <c r="A1947">
        <v>11012</v>
      </c>
      <c r="B1947" t="s">
        <v>1363</v>
      </c>
      <c r="C1947" s="70">
        <v>16445.27</v>
      </c>
      <c r="D1947" s="70">
        <v>5287.87</v>
      </c>
      <c r="E1947" s="71">
        <v>44700</v>
      </c>
      <c r="F1947" t="s">
        <v>7178</v>
      </c>
      <c r="G1947" t="s">
        <v>1907</v>
      </c>
      <c r="H1947" t="s">
        <v>7177</v>
      </c>
      <c r="J1947" s="40">
        <v>0</v>
      </c>
      <c r="K1947" s="40">
        <v>24.93</v>
      </c>
    </row>
    <row r="1948" spans="1:11" x14ac:dyDescent="0.35">
      <c r="A1948">
        <v>11012</v>
      </c>
      <c r="B1948" t="s">
        <v>1363</v>
      </c>
      <c r="C1948" s="70">
        <v>16445.27</v>
      </c>
      <c r="D1948" s="70">
        <v>5287.87</v>
      </c>
      <c r="E1948" s="71">
        <v>44700</v>
      </c>
      <c r="F1948" t="s">
        <v>17014</v>
      </c>
      <c r="G1948" t="s">
        <v>15843</v>
      </c>
      <c r="H1948" t="s">
        <v>17013</v>
      </c>
      <c r="J1948" s="40">
        <v>0</v>
      </c>
      <c r="K1948" s="40">
        <v>38478.910000000003</v>
      </c>
    </row>
    <row r="1949" spans="1:11" x14ac:dyDescent="0.35">
      <c r="A1949">
        <v>11012</v>
      </c>
      <c r="B1949" t="s">
        <v>1363</v>
      </c>
      <c r="C1949" s="70">
        <v>16445.27</v>
      </c>
      <c r="D1949" s="70">
        <v>5287.87</v>
      </c>
      <c r="E1949" s="71">
        <v>44704</v>
      </c>
      <c r="F1949" t="s">
        <v>17749</v>
      </c>
      <c r="G1949" t="s">
        <v>1907</v>
      </c>
      <c r="H1949" t="s">
        <v>7189</v>
      </c>
      <c r="J1949" s="40">
        <v>3432.39</v>
      </c>
      <c r="K1949" s="40">
        <v>0</v>
      </c>
    </row>
    <row r="1950" spans="1:11" x14ac:dyDescent="0.35">
      <c r="A1950">
        <v>11012</v>
      </c>
      <c r="B1950" t="s">
        <v>1363</v>
      </c>
      <c r="C1950" s="70">
        <v>16445.27</v>
      </c>
      <c r="D1950" s="70">
        <v>5287.87</v>
      </c>
      <c r="E1950" s="71">
        <v>44711</v>
      </c>
      <c r="F1950" t="s">
        <v>7167</v>
      </c>
      <c r="G1950" t="s">
        <v>1907</v>
      </c>
      <c r="H1950" t="s">
        <v>7166</v>
      </c>
      <c r="J1950" s="40">
        <v>0</v>
      </c>
      <c r="K1950" s="40">
        <v>24.12</v>
      </c>
    </row>
    <row r="1951" spans="1:11" x14ac:dyDescent="0.35">
      <c r="A1951">
        <v>11012</v>
      </c>
      <c r="B1951" t="s">
        <v>1363</v>
      </c>
      <c r="C1951" s="70">
        <v>16445.27</v>
      </c>
      <c r="D1951" s="70">
        <v>5287.87</v>
      </c>
      <c r="E1951" s="71">
        <v>44711</v>
      </c>
      <c r="F1951" t="s">
        <v>7165</v>
      </c>
      <c r="G1951" t="s">
        <v>1907</v>
      </c>
      <c r="H1951" t="s">
        <v>7161</v>
      </c>
      <c r="J1951" s="40">
        <v>0</v>
      </c>
      <c r="K1951" s="40">
        <v>24.12</v>
      </c>
    </row>
    <row r="1952" spans="1:11" x14ac:dyDescent="0.35">
      <c r="A1952">
        <v>11012</v>
      </c>
      <c r="B1952" t="s">
        <v>1363</v>
      </c>
      <c r="C1952" s="70">
        <v>16445.27</v>
      </c>
      <c r="D1952" s="70">
        <v>5287.87</v>
      </c>
      <c r="E1952" s="71">
        <v>44711</v>
      </c>
      <c r="F1952" t="s">
        <v>17174</v>
      </c>
      <c r="G1952" t="s">
        <v>15843</v>
      </c>
      <c r="H1952" t="s">
        <v>17173</v>
      </c>
      <c r="J1952" s="40">
        <v>0</v>
      </c>
      <c r="K1952" s="40">
        <v>3159.35</v>
      </c>
    </row>
    <row r="1953" spans="1:11" x14ac:dyDescent="0.35">
      <c r="A1953">
        <v>11012</v>
      </c>
      <c r="B1953" t="s">
        <v>1363</v>
      </c>
      <c r="C1953" s="70">
        <v>16445.27</v>
      </c>
      <c r="D1953" s="70">
        <v>5287.87</v>
      </c>
      <c r="E1953" s="71">
        <v>44711</v>
      </c>
      <c r="F1953" t="s">
        <v>16956</v>
      </c>
      <c r="G1953" t="s">
        <v>15843</v>
      </c>
      <c r="H1953" t="s">
        <v>16955</v>
      </c>
      <c r="J1953" s="40">
        <v>0</v>
      </c>
      <c r="K1953" s="40">
        <v>1676.08</v>
      </c>
    </row>
    <row r="1954" spans="1:11" x14ac:dyDescent="0.35">
      <c r="A1954">
        <v>11012</v>
      </c>
      <c r="B1954" t="s">
        <v>1363</v>
      </c>
      <c r="C1954" s="70">
        <v>16445.27</v>
      </c>
      <c r="D1954" s="70">
        <v>5287.87</v>
      </c>
      <c r="E1954" s="71">
        <v>44711</v>
      </c>
      <c r="F1954" t="s">
        <v>17171</v>
      </c>
      <c r="G1954" t="s">
        <v>15843</v>
      </c>
      <c r="H1954" t="s">
        <v>17170</v>
      </c>
      <c r="J1954" s="40">
        <v>0</v>
      </c>
      <c r="K1954" s="40">
        <v>-3159.35</v>
      </c>
    </row>
    <row r="1955" spans="1:11" x14ac:dyDescent="0.35">
      <c r="A1955">
        <v>11012</v>
      </c>
      <c r="B1955" t="s">
        <v>1363</v>
      </c>
      <c r="C1955" s="70">
        <v>16445.27</v>
      </c>
      <c r="D1955" s="70">
        <v>5287.87</v>
      </c>
      <c r="E1955" s="71">
        <v>44711</v>
      </c>
      <c r="F1955" t="s">
        <v>16939</v>
      </c>
      <c r="G1955" t="s">
        <v>15843</v>
      </c>
      <c r="H1955" t="s">
        <v>16938</v>
      </c>
      <c r="J1955" s="40">
        <v>0</v>
      </c>
      <c r="K1955" s="40">
        <v>3159.35</v>
      </c>
    </row>
    <row r="1956" spans="1:11" x14ac:dyDescent="0.35">
      <c r="A1956">
        <v>11012</v>
      </c>
      <c r="B1956" t="s">
        <v>1363</v>
      </c>
      <c r="C1956" s="70">
        <v>16445.27</v>
      </c>
      <c r="D1956" s="70">
        <v>5287.87</v>
      </c>
      <c r="E1956" s="71">
        <v>44712</v>
      </c>
      <c r="F1956" t="s">
        <v>6033</v>
      </c>
      <c r="G1956" t="s">
        <v>2247</v>
      </c>
      <c r="J1956" s="40">
        <v>85.13</v>
      </c>
      <c r="K1956" s="40">
        <v>0</v>
      </c>
    </row>
    <row r="1957" spans="1:11" x14ac:dyDescent="0.35">
      <c r="A1957">
        <v>11012</v>
      </c>
      <c r="B1957" t="s">
        <v>1363</v>
      </c>
      <c r="C1957" s="70">
        <v>16445.27</v>
      </c>
      <c r="D1957" s="70">
        <v>5287.87</v>
      </c>
      <c r="E1957" s="71">
        <v>44715</v>
      </c>
      <c r="F1957" t="s">
        <v>7162</v>
      </c>
      <c r="G1957" t="s">
        <v>1907</v>
      </c>
      <c r="H1957" t="s">
        <v>7161</v>
      </c>
      <c r="J1957" s="40">
        <v>0</v>
      </c>
      <c r="K1957" s="40">
        <v>7.21</v>
      </c>
    </row>
    <row r="1958" spans="1:11" x14ac:dyDescent="0.35">
      <c r="A1958">
        <v>11012</v>
      </c>
      <c r="B1958" t="s">
        <v>1363</v>
      </c>
      <c r="C1958" s="70">
        <v>16445.27</v>
      </c>
      <c r="D1958" s="70">
        <v>5287.87</v>
      </c>
      <c r="E1958" s="71">
        <v>44726</v>
      </c>
      <c r="F1958" t="s">
        <v>7154</v>
      </c>
      <c r="G1958" t="s">
        <v>1907</v>
      </c>
      <c r="H1958" t="s">
        <v>7153</v>
      </c>
      <c r="J1958" s="40">
        <v>0</v>
      </c>
      <c r="K1958" s="40">
        <v>6.57</v>
      </c>
    </row>
    <row r="1959" spans="1:11" x14ac:dyDescent="0.35">
      <c r="A1959">
        <v>11012</v>
      </c>
      <c r="B1959" t="s">
        <v>1363</v>
      </c>
      <c r="C1959" s="70">
        <v>16445.27</v>
      </c>
      <c r="D1959" s="70">
        <v>5287.87</v>
      </c>
      <c r="E1959" s="71">
        <v>44726</v>
      </c>
      <c r="F1959" t="s">
        <v>16926</v>
      </c>
      <c r="G1959" t="s">
        <v>15843</v>
      </c>
      <c r="H1959" t="s">
        <v>16925</v>
      </c>
      <c r="J1959" s="40">
        <v>0</v>
      </c>
      <c r="K1959" s="40">
        <v>148.63999999999999</v>
      </c>
    </row>
    <row r="1960" spans="1:11" x14ac:dyDescent="0.35">
      <c r="A1960">
        <v>11012</v>
      </c>
      <c r="B1960" t="s">
        <v>1363</v>
      </c>
      <c r="C1960" s="70">
        <v>16445.27</v>
      </c>
      <c r="D1960" s="70">
        <v>5287.87</v>
      </c>
      <c r="E1960" s="71">
        <v>44728</v>
      </c>
      <c r="F1960" t="s">
        <v>7138</v>
      </c>
      <c r="G1960" t="s">
        <v>1907</v>
      </c>
      <c r="H1960" t="s">
        <v>7137</v>
      </c>
      <c r="J1960" s="40">
        <v>0</v>
      </c>
      <c r="K1960" s="40">
        <v>25.07</v>
      </c>
    </row>
    <row r="1961" spans="1:11" x14ac:dyDescent="0.35">
      <c r="A1961">
        <v>11012</v>
      </c>
      <c r="B1961" t="s">
        <v>1363</v>
      </c>
      <c r="C1961" s="70">
        <v>16445.27</v>
      </c>
      <c r="D1961" s="70">
        <v>5287.87</v>
      </c>
      <c r="E1961" s="71">
        <v>44728</v>
      </c>
      <c r="F1961" t="s">
        <v>7136</v>
      </c>
      <c r="G1961" t="s">
        <v>1907</v>
      </c>
      <c r="H1961" t="s">
        <v>7135</v>
      </c>
      <c r="J1961" s="40">
        <v>0</v>
      </c>
      <c r="K1961" s="40">
        <v>24.04</v>
      </c>
    </row>
    <row r="1962" spans="1:11" x14ac:dyDescent="0.35">
      <c r="A1962">
        <v>11012</v>
      </c>
      <c r="B1962" t="s">
        <v>1363</v>
      </c>
      <c r="C1962" s="70">
        <v>16445.27</v>
      </c>
      <c r="D1962" s="70">
        <v>5287.87</v>
      </c>
      <c r="E1962" s="71">
        <v>44728</v>
      </c>
      <c r="F1962" t="s">
        <v>17079</v>
      </c>
      <c r="G1962" t="s">
        <v>15843</v>
      </c>
      <c r="H1962" t="s">
        <v>17078</v>
      </c>
      <c r="J1962" s="40">
        <v>0</v>
      </c>
      <c r="K1962" s="40">
        <v>42128.13</v>
      </c>
    </row>
    <row r="1963" spans="1:11" x14ac:dyDescent="0.35">
      <c r="A1963">
        <v>11012</v>
      </c>
      <c r="B1963" t="s">
        <v>1363</v>
      </c>
      <c r="C1963" s="70">
        <v>16445.27</v>
      </c>
      <c r="D1963" s="70">
        <v>5287.87</v>
      </c>
      <c r="E1963" s="71">
        <v>44728</v>
      </c>
      <c r="F1963" t="s">
        <v>16755</v>
      </c>
      <c r="G1963" t="s">
        <v>15843</v>
      </c>
      <c r="H1963" t="s">
        <v>16754</v>
      </c>
      <c r="J1963" s="40">
        <v>0</v>
      </c>
      <c r="K1963" s="40">
        <v>3063.86</v>
      </c>
    </row>
    <row r="1964" spans="1:11" x14ac:dyDescent="0.35">
      <c r="A1964">
        <v>11012</v>
      </c>
      <c r="B1964" t="s">
        <v>1363</v>
      </c>
      <c r="C1964" s="70">
        <v>16445.27</v>
      </c>
      <c r="D1964" s="70">
        <v>5287.87</v>
      </c>
      <c r="E1964" s="71">
        <v>44732</v>
      </c>
      <c r="F1964" t="s">
        <v>16937</v>
      </c>
      <c r="G1964" t="s">
        <v>15843</v>
      </c>
      <c r="H1964" t="s">
        <v>16936</v>
      </c>
      <c r="J1964" s="40">
        <v>0</v>
      </c>
      <c r="K1964" s="40">
        <v>3074.4</v>
      </c>
    </row>
    <row r="1965" spans="1:11" x14ac:dyDescent="0.35">
      <c r="A1965">
        <v>11012</v>
      </c>
      <c r="B1965" t="s">
        <v>1363</v>
      </c>
      <c r="C1965" s="70">
        <v>16445.27</v>
      </c>
      <c r="D1965" s="70">
        <v>5287.87</v>
      </c>
      <c r="E1965" s="71">
        <v>44732</v>
      </c>
      <c r="F1965" t="s">
        <v>16935</v>
      </c>
      <c r="G1965" t="s">
        <v>15843</v>
      </c>
      <c r="H1965" t="s">
        <v>16934</v>
      </c>
      <c r="J1965" s="40">
        <v>0</v>
      </c>
      <c r="K1965" s="40">
        <v>-3074.4</v>
      </c>
    </row>
    <row r="1966" spans="1:11" x14ac:dyDescent="0.35">
      <c r="A1966">
        <v>11012</v>
      </c>
      <c r="B1966" t="s">
        <v>1363</v>
      </c>
      <c r="C1966" s="70">
        <v>16445.27</v>
      </c>
      <c r="D1966" s="70">
        <v>5287.87</v>
      </c>
      <c r="E1966" s="71">
        <v>44742</v>
      </c>
      <c r="F1966" t="s">
        <v>5772</v>
      </c>
      <c r="G1966" t="s">
        <v>2247</v>
      </c>
      <c r="J1966" s="40">
        <v>0</v>
      </c>
      <c r="K1966" s="40">
        <v>4949.29</v>
      </c>
    </row>
    <row r="1967" spans="1:11" x14ac:dyDescent="0.35">
      <c r="A1967">
        <v>11012</v>
      </c>
      <c r="B1967" t="s">
        <v>1363</v>
      </c>
      <c r="C1967" s="70">
        <v>16445.27</v>
      </c>
      <c r="D1967" s="70">
        <v>5287.87</v>
      </c>
      <c r="E1967" s="71">
        <v>44743</v>
      </c>
      <c r="F1967" t="s">
        <v>17748</v>
      </c>
      <c r="G1967" t="s">
        <v>15843</v>
      </c>
      <c r="H1967" t="s">
        <v>17747</v>
      </c>
      <c r="J1967" s="40">
        <v>0</v>
      </c>
      <c r="K1967" s="40">
        <v>3316.85</v>
      </c>
    </row>
    <row r="1968" spans="1:11" x14ac:dyDescent="0.35">
      <c r="A1968">
        <v>11012</v>
      </c>
      <c r="B1968" t="s">
        <v>1363</v>
      </c>
      <c r="C1968" s="70">
        <v>16445.27</v>
      </c>
      <c r="D1968" s="70">
        <v>5287.87</v>
      </c>
      <c r="E1968" s="71">
        <v>44743</v>
      </c>
      <c r="F1968" t="s">
        <v>17746</v>
      </c>
      <c r="G1968" t="s">
        <v>15843</v>
      </c>
      <c r="H1968" t="s">
        <v>17745</v>
      </c>
      <c r="J1968" s="40">
        <v>0</v>
      </c>
      <c r="K1968" s="40">
        <v>-3316.85</v>
      </c>
    </row>
    <row r="1969" spans="1:11" x14ac:dyDescent="0.35">
      <c r="A1969">
        <v>11012</v>
      </c>
      <c r="B1969" t="s">
        <v>1363</v>
      </c>
      <c r="C1969" s="70">
        <v>16445.27</v>
      </c>
      <c r="D1969" s="70">
        <v>5287.87</v>
      </c>
      <c r="E1969" s="71">
        <v>44754</v>
      </c>
      <c r="F1969" t="s">
        <v>16775</v>
      </c>
      <c r="G1969" t="s">
        <v>1907</v>
      </c>
      <c r="H1969" t="s">
        <v>7027</v>
      </c>
      <c r="J1969" s="40">
        <v>0</v>
      </c>
      <c r="K1969" s="40">
        <v>2088.3200000000002</v>
      </c>
    </row>
    <row r="1970" spans="1:11" x14ac:dyDescent="0.35">
      <c r="A1970">
        <v>11012</v>
      </c>
      <c r="B1970" t="s">
        <v>1363</v>
      </c>
      <c r="C1970" s="70">
        <v>16445.27</v>
      </c>
      <c r="D1970" s="70">
        <v>5287.87</v>
      </c>
      <c r="E1970" s="71">
        <v>44768</v>
      </c>
      <c r="F1970" t="s">
        <v>17077</v>
      </c>
      <c r="G1970" t="s">
        <v>15843</v>
      </c>
      <c r="H1970" t="s">
        <v>17076</v>
      </c>
      <c r="I1970" t="s">
        <v>17075</v>
      </c>
      <c r="J1970" s="40">
        <v>0</v>
      </c>
      <c r="K1970" s="40">
        <v>4727.87</v>
      </c>
    </row>
    <row r="1971" spans="1:11" x14ac:dyDescent="0.35">
      <c r="A1971">
        <v>11012</v>
      </c>
      <c r="B1971" t="s">
        <v>1363</v>
      </c>
      <c r="C1971" s="70">
        <v>16445.27</v>
      </c>
      <c r="D1971" s="70">
        <v>5287.87</v>
      </c>
      <c r="E1971" s="71">
        <v>44768</v>
      </c>
      <c r="F1971" t="s">
        <v>16753</v>
      </c>
      <c r="G1971" t="s">
        <v>15843</v>
      </c>
      <c r="H1971" t="s">
        <v>16752</v>
      </c>
      <c r="I1971" t="s">
        <v>16751</v>
      </c>
      <c r="J1971" s="40">
        <v>0</v>
      </c>
      <c r="K1971" s="40">
        <v>2668.96</v>
      </c>
    </row>
    <row r="1972" spans="1:11" x14ac:dyDescent="0.35">
      <c r="A1972">
        <v>11012</v>
      </c>
      <c r="B1972" t="s">
        <v>1363</v>
      </c>
      <c r="C1972" s="70">
        <v>16445.27</v>
      </c>
      <c r="D1972" s="70">
        <v>5287.87</v>
      </c>
      <c r="E1972" s="71">
        <v>44769</v>
      </c>
      <c r="F1972" t="s">
        <v>16774</v>
      </c>
      <c r="G1972" t="s">
        <v>15843</v>
      </c>
      <c r="H1972" t="s">
        <v>16773</v>
      </c>
      <c r="I1972" t="s">
        <v>16772</v>
      </c>
      <c r="J1972" s="40">
        <v>0</v>
      </c>
      <c r="K1972" s="40">
        <v>2973.69</v>
      </c>
    </row>
    <row r="1973" spans="1:11" x14ac:dyDescent="0.35">
      <c r="A1973">
        <v>11012</v>
      </c>
      <c r="B1973" t="s">
        <v>1363</v>
      </c>
      <c r="C1973" s="70">
        <v>16445.27</v>
      </c>
      <c r="D1973" s="70">
        <v>5287.87</v>
      </c>
      <c r="E1973" s="71">
        <v>44773</v>
      </c>
      <c r="F1973" t="s">
        <v>7075</v>
      </c>
      <c r="G1973" t="s">
        <v>1907</v>
      </c>
      <c r="H1973" t="s">
        <v>7074</v>
      </c>
      <c r="J1973" s="40">
        <v>0</v>
      </c>
      <c r="K1973" s="40">
        <v>99.81</v>
      </c>
    </row>
    <row r="1974" spans="1:11" x14ac:dyDescent="0.35">
      <c r="A1974">
        <v>11012</v>
      </c>
      <c r="B1974" t="s">
        <v>1363</v>
      </c>
      <c r="C1974" s="70">
        <v>16445.27</v>
      </c>
      <c r="D1974" s="70">
        <v>5287.87</v>
      </c>
      <c r="E1974" s="71">
        <v>44773</v>
      </c>
      <c r="F1974" t="s">
        <v>5470</v>
      </c>
      <c r="G1974" t="s">
        <v>2247</v>
      </c>
      <c r="J1974" s="40">
        <v>1561.73</v>
      </c>
      <c r="K1974" s="40">
        <v>0</v>
      </c>
    </row>
    <row r="1975" spans="1:11" x14ac:dyDescent="0.35">
      <c r="A1975">
        <v>11012</v>
      </c>
      <c r="B1975" t="s">
        <v>1363</v>
      </c>
      <c r="C1975" s="70">
        <v>16445.27</v>
      </c>
      <c r="D1975" s="70">
        <v>5287.87</v>
      </c>
      <c r="E1975" s="71">
        <v>44784</v>
      </c>
      <c r="F1975" t="s">
        <v>16966</v>
      </c>
      <c r="G1975" t="s">
        <v>15843</v>
      </c>
      <c r="H1975" t="s">
        <v>16965</v>
      </c>
      <c r="J1975" s="40">
        <v>0</v>
      </c>
      <c r="K1975" s="40">
        <v>20582.080000000002</v>
      </c>
    </row>
    <row r="1976" spans="1:11" x14ac:dyDescent="0.35">
      <c r="A1976">
        <v>11012</v>
      </c>
      <c r="B1976" t="s">
        <v>1363</v>
      </c>
      <c r="C1976" s="70">
        <v>16445.27</v>
      </c>
      <c r="D1976" s="70">
        <v>5287.87</v>
      </c>
      <c r="E1976" s="71">
        <v>44784</v>
      </c>
      <c r="F1976" t="s">
        <v>16727</v>
      </c>
      <c r="G1976" t="s">
        <v>15843</v>
      </c>
      <c r="H1976" t="s">
        <v>16726</v>
      </c>
      <c r="J1976" s="40">
        <v>0</v>
      </c>
      <c r="K1976" s="40">
        <v>27324.49</v>
      </c>
    </row>
    <row r="1977" spans="1:11" x14ac:dyDescent="0.35">
      <c r="A1977">
        <v>11012</v>
      </c>
      <c r="B1977" t="s">
        <v>1363</v>
      </c>
      <c r="C1977" s="70">
        <v>16445.27</v>
      </c>
      <c r="D1977" s="70">
        <v>5287.87</v>
      </c>
      <c r="E1977" s="71">
        <v>44788</v>
      </c>
      <c r="F1977" t="s">
        <v>19887</v>
      </c>
      <c r="G1977" t="s">
        <v>1912</v>
      </c>
      <c r="J1977" s="40">
        <v>70396.460000000006</v>
      </c>
      <c r="K1977" s="40">
        <v>0</v>
      </c>
    </row>
    <row r="1978" spans="1:11" x14ac:dyDescent="0.35">
      <c r="A1978">
        <v>11012</v>
      </c>
      <c r="B1978" t="s">
        <v>1363</v>
      </c>
      <c r="C1978" s="70">
        <v>16445.27</v>
      </c>
      <c r="D1978" s="70">
        <v>5287.87</v>
      </c>
      <c r="E1978" s="71">
        <v>44791</v>
      </c>
      <c r="F1978" t="s">
        <v>16653</v>
      </c>
      <c r="G1978" t="s">
        <v>15843</v>
      </c>
      <c r="H1978" t="s">
        <v>16652</v>
      </c>
      <c r="J1978" s="40">
        <v>0</v>
      </c>
      <c r="K1978" s="40">
        <v>3581.58</v>
      </c>
    </row>
    <row r="1979" spans="1:11" x14ac:dyDescent="0.35">
      <c r="A1979">
        <v>11012</v>
      </c>
      <c r="B1979" t="s">
        <v>1363</v>
      </c>
      <c r="C1979" s="70">
        <v>16445.27</v>
      </c>
      <c r="D1979" s="70">
        <v>5287.87</v>
      </c>
      <c r="E1979" s="71">
        <v>44796</v>
      </c>
      <c r="F1979" t="s">
        <v>7069</v>
      </c>
      <c r="G1979" t="s">
        <v>1907</v>
      </c>
      <c r="H1979" t="s">
        <v>7068</v>
      </c>
      <c r="J1979" s="40">
        <v>0</v>
      </c>
      <c r="K1979" s="40">
        <v>86.77</v>
      </c>
    </row>
    <row r="1980" spans="1:11" x14ac:dyDescent="0.35">
      <c r="A1980">
        <v>11012</v>
      </c>
      <c r="B1980" t="s">
        <v>1363</v>
      </c>
      <c r="C1980" s="70">
        <v>16445.27</v>
      </c>
      <c r="D1980" s="70">
        <v>5287.87</v>
      </c>
      <c r="E1980" s="71">
        <v>44797</v>
      </c>
      <c r="F1980" t="s">
        <v>19886</v>
      </c>
      <c r="G1980" t="s">
        <v>1912</v>
      </c>
      <c r="J1980" s="40">
        <v>68999.289999999994</v>
      </c>
      <c r="K1980" s="40">
        <v>0</v>
      </c>
    </row>
    <row r="1981" spans="1:11" x14ac:dyDescent="0.35">
      <c r="A1981">
        <v>11012</v>
      </c>
      <c r="B1981" t="s">
        <v>1363</v>
      </c>
      <c r="C1981" s="70">
        <v>16445.27</v>
      </c>
      <c r="D1981" s="70">
        <v>5287.87</v>
      </c>
      <c r="E1981" s="71">
        <v>44804</v>
      </c>
      <c r="F1981" t="s">
        <v>4999</v>
      </c>
      <c r="G1981" t="s">
        <v>2247</v>
      </c>
      <c r="H1981" t="s">
        <v>2265</v>
      </c>
      <c r="J1981" s="40">
        <v>0</v>
      </c>
      <c r="K1981" s="40">
        <v>2280.73</v>
      </c>
    </row>
    <row r="1982" spans="1:11" x14ac:dyDescent="0.35">
      <c r="A1982">
        <v>11012</v>
      </c>
      <c r="B1982" t="s">
        <v>1363</v>
      </c>
      <c r="C1982" s="70">
        <v>16445.27</v>
      </c>
      <c r="D1982" s="70">
        <v>5287.87</v>
      </c>
      <c r="E1982" s="71">
        <v>44809</v>
      </c>
      <c r="F1982" t="s">
        <v>19885</v>
      </c>
      <c r="G1982" t="s">
        <v>1912</v>
      </c>
      <c r="H1982" t="s">
        <v>19884</v>
      </c>
      <c r="I1982" t="s">
        <v>19884</v>
      </c>
      <c r="J1982" s="40">
        <v>204060</v>
      </c>
      <c r="K1982" s="40">
        <v>0</v>
      </c>
    </row>
    <row r="1983" spans="1:11" x14ac:dyDescent="0.35">
      <c r="A1983">
        <v>11012</v>
      </c>
      <c r="B1983" t="s">
        <v>1363</v>
      </c>
      <c r="C1983" s="70">
        <v>16445.27</v>
      </c>
      <c r="D1983" s="70">
        <v>5287.87</v>
      </c>
      <c r="E1983" s="71">
        <v>44812</v>
      </c>
      <c r="F1983" t="s">
        <v>17326</v>
      </c>
      <c r="G1983" t="s">
        <v>15843</v>
      </c>
      <c r="H1983" t="s">
        <v>17325</v>
      </c>
      <c r="I1983" t="s">
        <v>4669</v>
      </c>
      <c r="J1983" s="40">
        <v>0</v>
      </c>
      <c r="K1983" s="40">
        <v>53728.4</v>
      </c>
    </row>
    <row r="1984" spans="1:11" x14ac:dyDescent="0.35">
      <c r="A1984">
        <v>11012</v>
      </c>
      <c r="B1984" t="s">
        <v>1363</v>
      </c>
      <c r="C1984" s="70">
        <v>16445.27</v>
      </c>
      <c r="D1984" s="70">
        <v>5287.87</v>
      </c>
      <c r="E1984" s="71">
        <v>44812</v>
      </c>
      <c r="F1984" t="s">
        <v>17324</v>
      </c>
      <c r="G1984" t="s">
        <v>15843</v>
      </c>
      <c r="H1984" t="s">
        <v>17323</v>
      </c>
      <c r="I1984" t="s">
        <v>4615</v>
      </c>
      <c r="J1984" s="40">
        <v>0</v>
      </c>
      <c r="K1984" s="40">
        <v>49556.72</v>
      </c>
    </row>
    <row r="1985" spans="1:11" x14ac:dyDescent="0.35">
      <c r="A1985">
        <v>11012</v>
      </c>
      <c r="B1985" t="s">
        <v>1363</v>
      </c>
      <c r="C1985" s="70">
        <v>16445.27</v>
      </c>
      <c r="D1985" s="70">
        <v>5287.87</v>
      </c>
      <c r="E1985" s="71">
        <v>44823</v>
      </c>
      <c r="F1985" t="s">
        <v>17312</v>
      </c>
      <c r="G1985" t="s">
        <v>1907</v>
      </c>
      <c r="H1985" t="s">
        <v>4615</v>
      </c>
      <c r="I1985" t="s">
        <v>4615</v>
      </c>
      <c r="J1985" s="40">
        <v>48991.62</v>
      </c>
      <c r="K1985" s="40">
        <v>0</v>
      </c>
    </row>
    <row r="1986" spans="1:11" x14ac:dyDescent="0.35">
      <c r="A1986">
        <v>11012</v>
      </c>
      <c r="B1986" t="s">
        <v>1363</v>
      </c>
      <c r="C1986" s="70">
        <v>16445.27</v>
      </c>
      <c r="D1986" s="70">
        <v>5287.87</v>
      </c>
      <c r="E1986" s="71">
        <v>44823</v>
      </c>
      <c r="F1986" t="s">
        <v>17311</v>
      </c>
      <c r="G1986" t="s">
        <v>1907</v>
      </c>
      <c r="H1986" t="s">
        <v>4669</v>
      </c>
      <c r="I1986" t="s">
        <v>17310</v>
      </c>
      <c r="J1986" s="40">
        <v>53117.98</v>
      </c>
      <c r="K1986" s="40">
        <v>0</v>
      </c>
    </row>
    <row r="1987" spans="1:11" x14ac:dyDescent="0.35">
      <c r="A1987">
        <v>11012</v>
      </c>
      <c r="B1987" t="s">
        <v>1363</v>
      </c>
      <c r="C1987" s="70">
        <v>16445.27</v>
      </c>
      <c r="D1987" s="70">
        <v>5287.87</v>
      </c>
      <c r="E1987" s="71">
        <v>44825</v>
      </c>
      <c r="F1987" t="s">
        <v>16750</v>
      </c>
      <c r="G1987" t="s">
        <v>15843</v>
      </c>
      <c r="H1987" t="s">
        <v>16749</v>
      </c>
      <c r="I1987" t="s">
        <v>16748</v>
      </c>
      <c r="J1987" s="40">
        <v>0</v>
      </c>
      <c r="K1987" s="40">
        <v>13089.87</v>
      </c>
    </row>
    <row r="1988" spans="1:11" x14ac:dyDescent="0.35">
      <c r="A1988">
        <v>11012</v>
      </c>
      <c r="B1988" t="s">
        <v>1363</v>
      </c>
      <c r="C1988" s="70">
        <v>16445.27</v>
      </c>
      <c r="D1988" s="70">
        <v>5287.87</v>
      </c>
      <c r="E1988" s="71">
        <v>44833</v>
      </c>
      <c r="F1988" t="s">
        <v>17304</v>
      </c>
      <c r="G1988" t="s">
        <v>15843</v>
      </c>
      <c r="H1988" t="s">
        <v>17303</v>
      </c>
      <c r="I1988" t="s">
        <v>17302</v>
      </c>
      <c r="J1988" s="40">
        <v>0</v>
      </c>
      <c r="K1988" s="40">
        <v>185527.96</v>
      </c>
    </row>
    <row r="1989" spans="1:11" x14ac:dyDescent="0.35">
      <c r="A1989">
        <v>11012</v>
      </c>
      <c r="B1989" t="s">
        <v>1363</v>
      </c>
      <c r="C1989" s="70">
        <v>16445.27</v>
      </c>
      <c r="D1989" s="70">
        <v>5287.87</v>
      </c>
      <c r="E1989" s="71">
        <v>44834</v>
      </c>
      <c r="F1989" t="s">
        <v>7056</v>
      </c>
      <c r="G1989" t="s">
        <v>1907</v>
      </c>
      <c r="H1989" t="s">
        <v>7055</v>
      </c>
      <c r="J1989" s="40">
        <v>0</v>
      </c>
      <c r="K1989" s="40">
        <v>37.51</v>
      </c>
    </row>
    <row r="1990" spans="1:11" x14ac:dyDescent="0.35">
      <c r="A1990">
        <v>11012</v>
      </c>
      <c r="B1990" t="s">
        <v>1363</v>
      </c>
      <c r="C1990" s="70">
        <v>16445.27</v>
      </c>
      <c r="D1990" s="70">
        <v>5287.87</v>
      </c>
      <c r="E1990" s="71">
        <v>44834</v>
      </c>
      <c r="F1990" t="s">
        <v>7054</v>
      </c>
      <c r="G1990" t="s">
        <v>1907</v>
      </c>
      <c r="H1990" t="s">
        <v>7053</v>
      </c>
      <c r="J1990" s="40">
        <v>0</v>
      </c>
      <c r="K1990" s="40">
        <v>74.5</v>
      </c>
    </row>
    <row r="1991" spans="1:11" x14ac:dyDescent="0.35">
      <c r="A1991">
        <v>11012</v>
      </c>
      <c r="B1991" t="s">
        <v>1363</v>
      </c>
      <c r="C1991" s="70">
        <v>16445.27</v>
      </c>
      <c r="D1991" s="70">
        <v>5287.87</v>
      </c>
      <c r="E1991" s="71">
        <v>44834</v>
      </c>
      <c r="F1991" t="s">
        <v>4870</v>
      </c>
      <c r="G1991" t="s">
        <v>2247</v>
      </c>
      <c r="H1991" t="s">
        <v>2262</v>
      </c>
      <c r="J1991" s="40">
        <v>0</v>
      </c>
      <c r="K1991" s="40">
        <v>12469.14</v>
      </c>
    </row>
    <row r="1992" spans="1:11" x14ac:dyDescent="0.35">
      <c r="A1992">
        <v>11012</v>
      </c>
      <c r="B1992" t="s">
        <v>1363</v>
      </c>
      <c r="C1992" s="70">
        <v>16445.27</v>
      </c>
      <c r="D1992" s="70">
        <v>5287.87</v>
      </c>
      <c r="E1992" s="71">
        <v>44845</v>
      </c>
      <c r="F1992" t="s">
        <v>16747</v>
      </c>
      <c r="G1992" t="s">
        <v>15843</v>
      </c>
      <c r="H1992" t="s">
        <v>16746</v>
      </c>
      <c r="J1992" s="40">
        <v>0</v>
      </c>
      <c r="K1992" s="40">
        <v>12302.5</v>
      </c>
    </row>
    <row r="1993" spans="1:11" x14ac:dyDescent="0.35">
      <c r="A1993">
        <v>11012</v>
      </c>
      <c r="B1993" t="s">
        <v>1363</v>
      </c>
      <c r="C1993" s="70">
        <v>16445.27</v>
      </c>
      <c r="D1993" s="70">
        <v>5287.87</v>
      </c>
      <c r="E1993" s="71">
        <v>44860</v>
      </c>
      <c r="F1993" t="s">
        <v>17295</v>
      </c>
      <c r="G1993" t="s">
        <v>15843</v>
      </c>
      <c r="H1993" t="s">
        <v>17294</v>
      </c>
      <c r="J1993" s="40">
        <v>0</v>
      </c>
      <c r="K1993" s="40">
        <v>87078.97</v>
      </c>
    </row>
    <row r="1994" spans="1:11" x14ac:dyDescent="0.35">
      <c r="A1994">
        <v>11012</v>
      </c>
      <c r="B1994" t="s">
        <v>1363</v>
      </c>
      <c r="C1994" s="70">
        <v>16445.27</v>
      </c>
      <c r="D1994" s="70">
        <v>5287.87</v>
      </c>
      <c r="E1994" s="71">
        <v>44865</v>
      </c>
      <c r="F1994" t="s">
        <v>7036</v>
      </c>
      <c r="G1994" t="s">
        <v>1907</v>
      </c>
      <c r="H1994" t="s">
        <v>7035</v>
      </c>
      <c r="J1994" s="40">
        <v>0</v>
      </c>
      <c r="K1994" s="40">
        <v>36.590000000000003</v>
      </c>
    </row>
    <row r="1995" spans="1:11" x14ac:dyDescent="0.35">
      <c r="A1995">
        <v>11012</v>
      </c>
      <c r="B1995" t="s">
        <v>1363</v>
      </c>
      <c r="C1995" s="70">
        <v>16445.27</v>
      </c>
      <c r="D1995" s="70">
        <v>5287.87</v>
      </c>
      <c r="E1995" s="71">
        <v>44865</v>
      </c>
      <c r="F1995" t="s">
        <v>4348</v>
      </c>
      <c r="G1995" t="s">
        <v>2247</v>
      </c>
      <c r="H1995" t="s">
        <v>1919</v>
      </c>
      <c r="I1995" t="s">
        <v>1919</v>
      </c>
      <c r="J1995" s="40">
        <v>0</v>
      </c>
      <c r="K1995" s="40">
        <v>1838.92</v>
      </c>
    </row>
    <row r="1996" spans="1:11" x14ac:dyDescent="0.35">
      <c r="A1996">
        <v>11012</v>
      </c>
      <c r="B1996" t="s">
        <v>1363</v>
      </c>
      <c r="C1996" s="70">
        <v>16445.27</v>
      </c>
      <c r="D1996" s="70">
        <v>5287.87</v>
      </c>
      <c r="E1996" s="71">
        <v>44868</v>
      </c>
      <c r="F1996" t="s">
        <v>16771</v>
      </c>
      <c r="G1996" t="s">
        <v>15843</v>
      </c>
      <c r="H1996" t="s">
        <v>16770</v>
      </c>
      <c r="I1996" t="s">
        <v>16769</v>
      </c>
      <c r="J1996" s="40">
        <v>0</v>
      </c>
      <c r="K1996" s="40">
        <v>242.25</v>
      </c>
    </row>
    <row r="1997" spans="1:11" x14ac:dyDescent="0.35">
      <c r="A1997">
        <v>11012</v>
      </c>
      <c r="B1997" t="s">
        <v>1363</v>
      </c>
      <c r="C1997" s="70">
        <v>16445.27</v>
      </c>
      <c r="D1997" s="70">
        <v>5287.87</v>
      </c>
      <c r="E1997" s="71">
        <v>44868</v>
      </c>
      <c r="F1997" t="s">
        <v>16725</v>
      </c>
      <c r="G1997" t="s">
        <v>15843</v>
      </c>
      <c r="H1997" t="s">
        <v>16724</v>
      </c>
      <c r="I1997" t="s">
        <v>16723</v>
      </c>
      <c r="J1997" s="40">
        <v>0</v>
      </c>
      <c r="K1997" s="40">
        <v>24917.27</v>
      </c>
    </row>
    <row r="1998" spans="1:11" x14ac:dyDescent="0.35">
      <c r="A1998">
        <v>11012</v>
      </c>
      <c r="B1998" t="s">
        <v>1363</v>
      </c>
      <c r="C1998" s="70">
        <v>16445.27</v>
      </c>
      <c r="D1998" s="70">
        <v>5287.87</v>
      </c>
      <c r="E1998" s="71">
        <v>44868</v>
      </c>
      <c r="F1998" t="s">
        <v>17074</v>
      </c>
      <c r="G1998" t="s">
        <v>15843</v>
      </c>
      <c r="H1998" t="s">
        <v>17073</v>
      </c>
      <c r="I1998" t="s">
        <v>17072</v>
      </c>
      <c r="J1998" s="40">
        <v>0</v>
      </c>
      <c r="K1998" s="40">
        <v>21456.53</v>
      </c>
    </row>
    <row r="1999" spans="1:11" x14ac:dyDescent="0.35">
      <c r="A1999">
        <v>11012</v>
      </c>
      <c r="B1999" t="s">
        <v>1363</v>
      </c>
      <c r="C1999" s="70">
        <v>16445.27</v>
      </c>
      <c r="D1999" s="70">
        <v>5287.87</v>
      </c>
      <c r="E1999" s="71">
        <v>44872</v>
      </c>
      <c r="F1999" t="s">
        <v>19883</v>
      </c>
      <c r="G1999" t="s">
        <v>1912</v>
      </c>
      <c r="H1999" t="s">
        <v>19882</v>
      </c>
      <c r="I1999" t="s">
        <v>19882</v>
      </c>
      <c r="J1999" s="40">
        <v>128240</v>
      </c>
      <c r="K1999" s="40">
        <v>0</v>
      </c>
    </row>
    <row r="2000" spans="1:11" x14ac:dyDescent="0.35">
      <c r="A2000">
        <v>11012</v>
      </c>
      <c r="B2000" t="s">
        <v>1363</v>
      </c>
      <c r="C2000" s="70">
        <v>16445.27</v>
      </c>
      <c r="D2000" s="70">
        <v>5287.87</v>
      </c>
      <c r="E2000" s="71">
        <v>44886</v>
      </c>
      <c r="F2000" t="s">
        <v>19881</v>
      </c>
      <c r="G2000" t="s">
        <v>1912</v>
      </c>
      <c r="H2000" t="s">
        <v>19880</v>
      </c>
      <c r="I2000" t="s">
        <v>19880</v>
      </c>
      <c r="J2000" s="40">
        <v>331300</v>
      </c>
      <c r="K2000" s="40">
        <v>0</v>
      </c>
    </row>
    <row r="2001" spans="1:11" x14ac:dyDescent="0.35">
      <c r="A2001">
        <v>11012</v>
      </c>
      <c r="B2001" t="s">
        <v>1363</v>
      </c>
      <c r="C2001" s="70">
        <v>16445.27</v>
      </c>
      <c r="D2001" s="70">
        <v>5287.87</v>
      </c>
      <c r="E2001" s="71">
        <v>44888</v>
      </c>
      <c r="F2001" t="s">
        <v>17266</v>
      </c>
      <c r="G2001" t="s">
        <v>15843</v>
      </c>
      <c r="H2001" t="s">
        <v>17265</v>
      </c>
      <c r="I2001" t="s">
        <v>17264</v>
      </c>
      <c r="J2001" s="40">
        <v>0</v>
      </c>
      <c r="K2001" s="40">
        <v>150664.87</v>
      </c>
    </row>
    <row r="2002" spans="1:11" x14ac:dyDescent="0.35">
      <c r="A2002">
        <v>11012</v>
      </c>
      <c r="B2002" t="s">
        <v>1363</v>
      </c>
      <c r="C2002" s="70">
        <v>16445.27</v>
      </c>
      <c r="D2002" s="70">
        <v>5287.87</v>
      </c>
      <c r="E2002" s="71">
        <v>44888</v>
      </c>
      <c r="F2002" t="s">
        <v>16768</v>
      </c>
      <c r="G2002" t="s">
        <v>15843</v>
      </c>
      <c r="H2002" t="s">
        <v>16767</v>
      </c>
      <c r="I2002" t="s">
        <v>16766</v>
      </c>
      <c r="J2002" s="40">
        <v>0</v>
      </c>
      <c r="K2002" s="40">
        <v>1453.34</v>
      </c>
    </row>
    <row r="2003" spans="1:11" x14ac:dyDescent="0.35">
      <c r="A2003">
        <v>11012</v>
      </c>
      <c r="B2003" t="s">
        <v>1363</v>
      </c>
      <c r="C2003" s="70">
        <v>16445.27</v>
      </c>
      <c r="D2003" s="70">
        <v>5287.87</v>
      </c>
      <c r="E2003" s="71">
        <v>44888</v>
      </c>
      <c r="F2003" t="s">
        <v>1928</v>
      </c>
      <c r="G2003" t="s">
        <v>1907</v>
      </c>
      <c r="H2003" t="s">
        <v>1927</v>
      </c>
      <c r="J2003" s="40">
        <v>0</v>
      </c>
      <c r="K2003" s="40">
        <v>0.01</v>
      </c>
    </row>
    <row r="2004" spans="1:11" x14ac:dyDescent="0.35">
      <c r="A2004">
        <v>11012</v>
      </c>
      <c r="B2004" t="s">
        <v>1363</v>
      </c>
      <c r="C2004" s="70">
        <v>16445.27</v>
      </c>
      <c r="D2004" s="70">
        <v>5287.87</v>
      </c>
      <c r="E2004" s="71">
        <v>44895</v>
      </c>
      <c r="F2004" t="s">
        <v>7009</v>
      </c>
      <c r="G2004" t="s">
        <v>1907</v>
      </c>
      <c r="H2004" t="s">
        <v>7008</v>
      </c>
      <c r="J2004" s="40">
        <v>0</v>
      </c>
      <c r="K2004" s="40">
        <v>259.36</v>
      </c>
    </row>
    <row r="2005" spans="1:11" x14ac:dyDescent="0.35">
      <c r="A2005">
        <v>11012</v>
      </c>
      <c r="B2005" t="s">
        <v>1363</v>
      </c>
      <c r="C2005" s="70">
        <v>16445.27</v>
      </c>
      <c r="D2005" s="70">
        <v>5287.87</v>
      </c>
      <c r="E2005" s="71">
        <v>44895</v>
      </c>
      <c r="F2005" t="s">
        <v>4173</v>
      </c>
      <c r="G2005" t="s">
        <v>2247</v>
      </c>
      <c r="H2005" t="s">
        <v>1916</v>
      </c>
      <c r="I2005" t="s">
        <v>1916</v>
      </c>
      <c r="J2005" s="40">
        <v>9324.2999999999993</v>
      </c>
      <c r="K2005" s="40">
        <v>0</v>
      </c>
    </row>
    <row r="2006" spans="1:11" x14ac:dyDescent="0.35">
      <c r="A2006">
        <v>11012</v>
      </c>
      <c r="B2006" t="s">
        <v>1363</v>
      </c>
      <c r="C2006" s="70">
        <v>16445.27</v>
      </c>
      <c r="D2006" s="70">
        <v>5287.87</v>
      </c>
      <c r="E2006" s="71">
        <v>44896</v>
      </c>
      <c r="F2006" t="s">
        <v>16745</v>
      </c>
      <c r="G2006" t="s">
        <v>15843</v>
      </c>
      <c r="H2006" t="s">
        <v>16744</v>
      </c>
      <c r="I2006" t="s">
        <v>16743</v>
      </c>
      <c r="J2006" s="40">
        <v>0</v>
      </c>
      <c r="K2006" s="40">
        <v>11976.66</v>
      </c>
    </row>
    <row r="2007" spans="1:11" x14ac:dyDescent="0.35">
      <c r="A2007">
        <v>11012</v>
      </c>
      <c r="B2007" t="s">
        <v>1363</v>
      </c>
      <c r="C2007" s="70">
        <v>16445.27</v>
      </c>
      <c r="D2007" s="70">
        <v>5287.87</v>
      </c>
      <c r="E2007" s="71">
        <v>44896</v>
      </c>
      <c r="F2007" t="s">
        <v>3454</v>
      </c>
      <c r="G2007" t="s">
        <v>1907</v>
      </c>
      <c r="H2007" t="s">
        <v>3453</v>
      </c>
      <c r="J2007" s="40">
        <v>0</v>
      </c>
      <c r="K2007" s="40">
        <v>1.93</v>
      </c>
    </row>
    <row r="2008" spans="1:11" x14ac:dyDescent="0.35">
      <c r="A2008">
        <v>11012</v>
      </c>
      <c r="B2008" t="s">
        <v>1363</v>
      </c>
      <c r="C2008" s="70">
        <v>16445.27</v>
      </c>
      <c r="D2008" s="70">
        <v>5287.87</v>
      </c>
      <c r="E2008" s="71">
        <v>44918</v>
      </c>
      <c r="F2008" t="s">
        <v>17239</v>
      </c>
      <c r="G2008" t="s">
        <v>15843</v>
      </c>
      <c r="H2008" t="s">
        <v>17238</v>
      </c>
      <c r="I2008" t="s">
        <v>17237</v>
      </c>
      <c r="J2008" s="40">
        <v>0</v>
      </c>
      <c r="K2008" s="40">
        <v>41891.370000000003</v>
      </c>
    </row>
    <row r="2009" spans="1:11" x14ac:dyDescent="0.35">
      <c r="A2009">
        <v>11012</v>
      </c>
      <c r="B2009" t="s">
        <v>1363</v>
      </c>
      <c r="C2009" s="70">
        <v>16445.27</v>
      </c>
      <c r="D2009" s="70">
        <v>5287.87</v>
      </c>
      <c r="E2009" s="71">
        <v>44918</v>
      </c>
      <c r="F2009" t="s">
        <v>17236</v>
      </c>
      <c r="G2009" t="s">
        <v>15843</v>
      </c>
      <c r="H2009" t="s">
        <v>17235</v>
      </c>
      <c r="I2009" t="s">
        <v>9317</v>
      </c>
      <c r="J2009" s="40">
        <v>0</v>
      </c>
      <c r="K2009" s="40">
        <v>41891.370000000003</v>
      </c>
    </row>
    <row r="2010" spans="1:11" x14ac:dyDescent="0.35">
      <c r="A2010">
        <v>11012</v>
      </c>
      <c r="B2010" t="s">
        <v>1363</v>
      </c>
      <c r="C2010" s="70">
        <v>16445.27</v>
      </c>
      <c r="D2010" s="70">
        <v>5287.87</v>
      </c>
      <c r="E2010" s="71">
        <v>44923</v>
      </c>
      <c r="F2010" t="s">
        <v>16765</v>
      </c>
      <c r="G2010" t="s">
        <v>15843</v>
      </c>
      <c r="H2010" t="s">
        <v>16764</v>
      </c>
      <c r="I2010" t="s">
        <v>16763</v>
      </c>
      <c r="J2010" s="40">
        <v>0</v>
      </c>
      <c r="K2010" s="40">
        <v>840.83</v>
      </c>
    </row>
    <row r="2011" spans="1:11" x14ac:dyDescent="0.35">
      <c r="A2011">
        <v>11012</v>
      </c>
      <c r="B2011" t="s">
        <v>1363</v>
      </c>
      <c r="C2011" s="70">
        <v>16445.27</v>
      </c>
      <c r="D2011" s="70">
        <v>5287.87</v>
      </c>
      <c r="E2011" s="71">
        <v>44925</v>
      </c>
      <c r="F2011" t="s">
        <v>6989</v>
      </c>
      <c r="G2011" t="s">
        <v>1907</v>
      </c>
      <c r="H2011" t="s">
        <v>6988</v>
      </c>
      <c r="J2011" s="40">
        <v>0</v>
      </c>
      <c r="K2011" s="40">
        <v>87.37</v>
      </c>
    </row>
    <row r="2012" spans="1:11" x14ac:dyDescent="0.35">
      <c r="A2012">
        <v>11012</v>
      </c>
      <c r="B2012" t="s">
        <v>1363</v>
      </c>
      <c r="C2012" s="70">
        <v>16445.27</v>
      </c>
      <c r="D2012" s="70">
        <v>5287.87</v>
      </c>
      <c r="E2012" s="71">
        <v>44926</v>
      </c>
      <c r="F2012" t="s">
        <v>3824</v>
      </c>
      <c r="G2012" t="s">
        <v>2247</v>
      </c>
      <c r="H2012" t="s">
        <v>1911</v>
      </c>
      <c r="I2012" t="s">
        <v>1911</v>
      </c>
      <c r="J2012" s="40">
        <v>1455.72</v>
      </c>
      <c r="K2012" s="40">
        <v>0</v>
      </c>
    </row>
    <row r="2013" spans="1:11" x14ac:dyDescent="0.35">
      <c r="A2013">
        <v>11013</v>
      </c>
      <c r="B2013" t="s">
        <v>1364</v>
      </c>
      <c r="C2013" s="70">
        <v>48407.68</v>
      </c>
      <c r="D2013" s="70">
        <v>15565.17</v>
      </c>
      <c r="E2013" s="71">
        <v>44565</v>
      </c>
      <c r="F2013" t="s">
        <v>17116</v>
      </c>
      <c r="G2013" t="s">
        <v>15843</v>
      </c>
      <c r="H2013" t="s">
        <v>17115</v>
      </c>
      <c r="J2013" s="40">
        <v>0</v>
      </c>
      <c r="K2013" s="40">
        <v>16287.51</v>
      </c>
    </row>
    <row r="2014" spans="1:11" x14ac:dyDescent="0.35">
      <c r="A2014">
        <v>11013</v>
      </c>
      <c r="B2014" t="s">
        <v>1364</v>
      </c>
      <c r="C2014" s="70">
        <v>48407.68</v>
      </c>
      <c r="D2014" s="70">
        <v>15565.17</v>
      </c>
      <c r="E2014" s="71">
        <v>44565</v>
      </c>
      <c r="F2014" t="s">
        <v>7354</v>
      </c>
      <c r="G2014" t="s">
        <v>1907</v>
      </c>
      <c r="H2014" t="s">
        <v>7353</v>
      </c>
      <c r="J2014" s="40">
        <v>0</v>
      </c>
      <c r="K2014" s="40">
        <v>26.9</v>
      </c>
    </row>
    <row r="2015" spans="1:11" x14ac:dyDescent="0.35">
      <c r="A2015">
        <v>11013</v>
      </c>
      <c r="B2015" t="s">
        <v>1364</v>
      </c>
      <c r="C2015" s="70">
        <v>48407.68</v>
      </c>
      <c r="D2015" s="70">
        <v>15565.17</v>
      </c>
      <c r="E2015" s="71">
        <v>44578</v>
      </c>
      <c r="F2015" t="s">
        <v>19879</v>
      </c>
      <c r="G2015" t="s">
        <v>1907</v>
      </c>
      <c r="H2015" t="s">
        <v>6959</v>
      </c>
      <c r="J2015" s="40">
        <v>22298.61</v>
      </c>
      <c r="K2015" s="40">
        <v>0</v>
      </c>
    </row>
    <row r="2016" spans="1:11" x14ac:dyDescent="0.35">
      <c r="A2016">
        <v>11013</v>
      </c>
      <c r="B2016" t="s">
        <v>1364</v>
      </c>
      <c r="C2016" s="70">
        <v>48407.68</v>
      </c>
      <c r="D2016" s="70">
        <v>15565.17</v>
      </c>
      <c r="E2016" s="71">
        <v>44578</v>
      </c>
      <c r="F2016" t="s">
        <v>6960</v>
      </c>
      <c r="G2016" t="s">
        <v>1907</v>
      </c>
      <c r="H2016" t="s">
        <v>6959</v>
      </c>
      <c r="J2016" s="40">
        <v>2542.94</v>
      </c>
      <c r="K2016" s="40">
        <v>0</v>
      </c>
    </row>
    <row r="2017" spans="1:11" x14ac:dyDescent="0.35">
      <c r="A2017">
        <v>11013</v>
      </c>
      <c r="B2017" t="s">
        <v>1364</v>
      </c>
      <c r="C2017" s="70">
        <v>48407.68</v>
      </c>
      <c r="D2017" s="70">
        <v>15565.17</v>
      </c>
      <c r="E2017" s="71">
        <v>44580</v>
      </c>
      <c r="F2017" t="s">
        <v>7335</v>
      </c>
      <c r="G2017" t="s">
        <v>1907</v>
      </c>
      <c r="H2017" t="s">
        <v>7334</v>
      </c>
      <c r="J2017" s="40">
        <v>0</v>
      </c>
      <c r="K2017" s="40">
        <v>13.88</v>
      </c>
    </row>
    <row r="2018" spans="1:11" x14ac:dyDescent="0.35">
      <c r="A2018">
        <v>11013</v>
      </c>
      <c r="B2018" t="s">
        <v>1364</v>
      </c>
      <c r="C2018" s="70">
        <v>48407.68</v>
      </c>
      <c r="D2018" s="70">
        <v>15565.17</v>
      </c>
      <c r="E2018" s="71">
        <v>44580</v>
      </c>
      <c r="F2018" t="s">
        <v>17126</v>
      </c>
      <c r="G2018" t="s">
        <v>15843</v>
      </c>
      <c r="H2018" t="s">
        <v>17125</v>
      </c>
      <c r="J2018" s="40">
        <v>0</v>
      </c>
      <c r="K2018" s="40">
        <v>3345.84</v>
      </c>
    </row>
    <row r="2019" spans="1:11" x14ac:dyDescent="0.35">
      <c r="A2019">
        <v>11013</v>
      </c>
      <c r="B2019" t="s">
        <v>1364</v>
      </c>
      <c r="C2019" s="70">
        <v>48407.68</v>
      </c>
      <c r="D2019" s="70">
        <v>15565.17</v>
      </c>
      <c r="E2019" s="71">
        <v>44592</v>
      </c>
      <c r="F2019" t="s">
        <v>6880</v>
      </c>
      <c r="G2019" t="s">
        <v>2247</v>
      </c>
      <c r="J2019" s="40">
        <v>0</v>
      </c>
      <c r="K2019" s="40">
        <v>572.03</v>
      </c>
    </row>
    <row r="2020" spans="1:11" x14ac:dyDescent="0.35">
      <c r="A2020">
        <v>11013</v>
      </c>
      <c r="B2020" t="s">
        <v>1364</v>
      </c>
      <c r="C2020" s="70">
        <v>48407.68</v>
      </c>
      <c r="D2020" s="70">
        <v>15565.17</v>
      </c>
      <c r="E2020" s="71">
        <v>44592</v>
      </c>
      <c r="F2020" t="s">
        <v>6770</v>
      </c>
      <c r="G2020" t="s">
        <v>1907</v>
      </c>
      <c r="H2020" t="s">
        <v>6769</v>
      </c>
      <c r="J2020" s="40">
        <v>1738.11</v>
      </c>
      <c r="K2020" s="40">
        <v>0</v>
      </c>
    </row>
    <row r="2021" spans="1:11" x14ac:dyDescent="0.35">
      <c r="A2021">
        <v>11013</v>
      </c>
      <c r="B2021" t="s">
        <v>1364</v>
      </c>
      <c r="C2021" s="70">
        <v>48407.68</v>
      </c>
      <c r="D2021" s="70">
        <v>15565.17</v>
      </c>
      <c r="E2021" s="71">
        <v>44592</v>
      </c>
      <c r="F2021" t="s">
        <v>6722</v>
      </c>
      <c r="G2021" t="s">
        <v>2247</v>
      </c>
      <c r="H2021" t="s">
        <v>6720</v>
      </c>
      <c r="I2021" t="s">
        <v>6720</v>
      </c>
      <c r="J2021" s="40">
        <v>47.51</v>
      </c>
      <c r="K2021" s="40">
        <v>0</v>
      </c>
    </row>
    <row r="2022" spans="1:11" x14ac:dyDescent="0.35">
      <c r="A2022">
        <v>11013</v>
      </c>
      <c r="B2022" t="s">
        <v>1364</v>
      </c>
      <c r="C2022" s="70">
        <v>48407.68</v>
      </c>
      <c r="D2022" s="70">
        <v>15565.17</v>
      </c>
      <c r="E2022" s="71">
        <v>44651</v>
      </c>
      <c r="F2022" t="s">
        <v>6589</v>
      </c>
      <c r="G2022" t="s">
        <v>2247</v>
      </c>
      <c r="J2022" s="40">
        <v>131.29</v>
      </c>
      <c r="K2022" s="40">
        <v>0</v>
      </c>
    </row>
    <row r="2023" spans="1:11" x14ac:dyDescent="0.35">
      <c r="A2023">
        <v>11013</v>
      </c>
      <c r="B2023" t="s">
        <v>1364</v>
      </c>
      <c r="C2023" s="70">
        <v>48407.68</v>
      </c>
      <c r="D2023" s="70">
        <v>15565.17</v>
      </c>
      <c r="E2023" s="71">
        <v>44676</v>
      </c>
      <c r="F2023" t="s">
        <v>19878</v>
      </c>
      <c r="G2023" t="s">
        <v>1907</v>
      </c>
      <c r="H2023" t="s">
        <v>19875</v>
      </c>
      <c r="J2023" s="40">
        <v>150000</v>
      </c>
      <c r="K2023" s="40">
        <v>0</v>
      </c>
    </row>
    <row r="2024" spans="1:11" x14ac:dyDescent="0.35">
      <c r="A2024">
        <v>11013</v>
      </c>
      <c r="B2024" t="s">
        <v>1364</v>
      </c>
      <c r="C2024" s="70">
        <v>48407.68</v>
      </c>
      <c r="D2024" s="70">
        <v>15565.17</v>
      </c>
      <c r="E2024" s="71">
        <v>44676</v>
      </c>
      <c r="F2024" t="s">
        <v>19877</v>
      </c>
      <c r="G2024" t="s">
        <v>1912</v>
      </c>
      <c r="J2024" s="40">
        <v>150000</v>
      </c>
      <c r="K2024" s="40">
        <v>0</v>
      </c>
    </row>
    <row r="2025" spans="1:11" x14ac:dyDescent="0.35">
      <c r="A2025">
        <v>11013</v>
      </c>
      <c r="B2025" t="s">
        <v>1364</v>
      </c>
      <c r="C2025" s="70">
        <v>48407.68</v>
      </c>
      <c r="D2025" s="70">
        <v>15565.17</v>
      </c>
      <c r="E2025" s="71">
        <v>44676</v>
      </c>
      <c r="F2025" t="s">
        <v>19876</v>
      </c>
      <c r="G2025" t="s">
        <v>1907</v>
      </c>
      <c r="H2025" t="s">
        <v>19875</v>
      </c>
      <c r="J2025" s="40">
        <v>-150000</v>
      </c>
      <c r="K2025" s="40">
        <v>0</v>
      </c>
    </row>
    <row r="2026" spans="1:11" x14ac:dyDescent="0.35">
      <c r="A2026">
        <v>11013</v>
      </c>
      <c r="B2026" t="s">
        <v>1364</v>
      </c>
      <c r="C2026" s="70">
        <v>48407.68</v>
      </c>
      <c r="D2026" s="70">
        <v>15565.17</v>
      </c>
      <c r="E2026" s="71">
        <v>44681</v>
      </c>
      <c r="F2026" t="s">
        <v>6340</v>
      </c>
      <c r="G2026" t="s">
        <v>2247</v>
      </c>
      <c r="J2026" s="40">
        <v>8481.83</v>
      </c>
      <c r="K2026" s="40">
        <v>0</v>
      </c>
    </row>
    <row r="2027" spans="1:11" x14ac:dyDescent="0.35">
      <c r="A2027">
        <v>11013</v>
      </c>
      <c r="B2027" t="s">
        <v>1364</v>
      </c>
      <c r="C2027" s="70">
        <v>48407.68</v>
      </c>
      <c r="D2027" s="70">
        <v>15565.17</v>
      </c>
      <c r="E2027" s="71">
        <v>44685</v>
      </c>
      <c r="F2027" t="s">
        <v>7207</v>
      </c>
      <c r="G2027" t="s">
        <v>1907</v>
      </c>
      <c r="H2027" t="s">
        <v>7122</v>
      </c>
      <c r="J2027" s="40">
        <v>0</v>
      </c>
      <c r="K2027" s="40">
        <v>26.53</v>
      </c>
    </row>
    <row r="2028" spans="1:11" x14ac:dyDescent="0.35">
      <c r="A2028">
        <v>11013</v>
      </c>
      <c r="B2028" t="s">
        <v>1364</v>
      </c>
      <c r="C2028" s="70">
        <v>48407.68</v>
      </c>
      <c r="D2028" s="70">
        <v>15565.17</v>
      </c>
      <c r="E2028" s="71">
        <v>44685</v>
      </c>
      <c r="F2028" t="s">
        <v>17386</v>
      </c>
      <c r="G2028" t="s">
        <v>15843</v>
      </c>
      <c r="H2028" t="s">
        <v>17385</v>
      </c>
      <c r="J2028" s="40">
        <v>0</v>
      </c>
      <c r="K2028" s="40">
        <v>80167.759999999995</v>
      </c>
    </row>
    <row r="2029" spans="1:11" x14ac:dyDescent="0.35">
      <c r="A2029">
        <v>11013</v>
      </c>
      <c r="B2029" t="s">
        <v>1364</v>
      </c>
      <c r="C2029" s="70">
        <v>48407.68</v>
      </c>
      <c r="D2029" s="70">
        <v>15565.17</v>
      </c>
      <c r="E2029" s="71">
        <v>44699</v>
      </c>
      <c r="F2029" t="s">
        <v>7184</v>
      </c>
      <c r="G2029" t="s">
        <v>1907</v>
      </c>
      <c r="H2029" t="s">
        <v>7183</v>
      </c>
      <c r="J2029" s="40">
        <v>0</v>
      </c>
      <c r="K2029" s="40">
        <v>25.48</v>
      </c>
    </row>
    <row r="2030" spans="1:11" x14ac:dyDescent="0.35">
      <c r="A2030">
        <v>11013</v>
      </c>
      <c r="B2030" t="s">
        <v>1364</v>
      </c>
      <c r="C2030" s="70">
        <v>48407.68</v>
      </c>
      <c r="D2030" s="70">
        <v>15565.17</v>
      </c>
      <c r="E2030" s="71">
        <v>44699</v>
      </c>
      <c r="F2030" t="s">
        <v>17120</v>
      </c>
      <c r="G2030" t="s">
        <v>15843</v>
      </c>
      <c r="H2030" t="s">
        <v>17119</v>
      </c>
      <c r="J2030" s="40">
        <v>0</v>
      </c>
      <c r="K2030" s="40">
        <v>2299.73</v>
      </c>
    </row>
    <row r="2031" spans="1:11" x14ac:dyDescent="0.35">
      <c r="A2031">
        <v>11013</v>
      </c>
      <c r="B2031" t="s">
        <v>1364</v>
      </c>
      <c r="C2031" s="70">
        <v>48407.68</v>
      </c>
      <c r="D2031" s="70">
        <v>15565.17</v>
      </c>
      <c r="E2031" s="71">
        <v>44704</v>
      </c>
      <c r="F2031" t="s">
        <v>19874</v>
      </c>
      <c r="G2031" t="s">
        <v>1912</v>
      </c>
      <c r="I2031" t="s">
        <v>2079</v>
      </c>
      <c r="J2031" s="40">
        <v>500000</v>
      </c>
      <c r="K2031" s="40">
        <v>0</v>
      </c>
    </row>
    <row r="2032" spans="1:11" x14ac:dyDescent="0.35">
      <c r="A2032">
        <v>11013</v>
      </c>
      <c r="B2032" t="s">
        <v>1364</v>
      </c>
      <c r="C2032" s="70">
        <v>48407.68</v>
      </c>
      <c r="D2032" s="70">
        <v>15565.17</v>
      </c>
      <c r="E2032" s="71">
        <v>44712</v>
      </c>
      <c r="F2032" t="s">
        <v>6015</v>
      </c>
      <c r="G2032" t="s">
        <v>2247</v>
      </c>
      <c r="J2032" s="40">
        <v>26813.1</v>
      </c>
      <c r="K2032" s="40">
        <v>0</v>
      </c>
    </row>
    <row r="2033" spans="1:11" x14ac:dyDescent="0.35">
      <c r="A2033">
        <v>11013</v>
      </c>
      <c r="B2033" t="s">
        <v>1364</v>
      </c>
      <c r="C2033" s="70">
        <v>48407.68</v>
      </c>
      <c r="D2033" s="70">
        <v>15565.17</v>
      </c>
      <c r="E2033" s="71">
        <v>44733</v>
      </c>
      <c r="F2033" t="s">
        <v>19873</v>
      </c>
      <c r="G2033" t="s">
        <v>1912</v>
      </c>
      <c r="J2033" s="40">
        <v>253256.15</v>
      </c>
      <c r="K2033" s="40">
        <v>0</v>
      </c>
    </row>
    <row r="2034" spans="1:11" x14ac:dyDescent="0.35">
      <c r="A2034">
        <v>11013</v>
      </c>
      <c r="B2034" t="s">
        <v>1364</v>
      </c>
      <c r="C2034" s="70">
        <v>48407.68</v>
      </c>
      <c r="D2034" s="70">
        <v>15565.17</v>
      </c>
      <c r="E2034" s="71">
        <v>44733</v>
      </c>
      <c r="F2034" t="s">
        <v>7127</v>
      </c>
      <c r="G2034" t="s">
        <v>1907</v>
      </c>
      <c r="H2034" t="s">
        <v>7126</v>
      </c>
      <c r="J2034" s="40">
        <v>0</v>
      </c>
      <c r="K2034" s="40">
        <v>25.88</v>
      </c>
    </row>
    <row r="2035" spans="1:11" x14ac:dyDescent="0.35">
      <c r="A2035">
        <v>11013</v>
      </c>
      <c r="B2035" t="s">
        <v>1364</v>
      </c>
      <c r="C2035" s="70">
        <v>48407.68</v>
      </c>
      <c r="D2035" s="70">
        <v>15565.17</v>
      </c>
      <c r="E2035" s="71">
        <v>44733</v>
      </c>
      <c r="F2035" t="s">
        <v>17361</v>
      </c>
      <c r="G2035" t="s">
        <v>15843</v>
      </c>
      <c r="H2035" t="s">
        <v>2066</v>
      </c>
      <c r="J2035" s="40">
        <v>0</v>
      </c>
      <c r="K2035" s="40">
        <v>228554.23999999999</v>
      </c>
    </row>
    <row r="2036" spans="1:11" x14ac:dyDescent="0.35">
      <c r="A2036">
        <v>11013</v>
      </c>
      <c r="B2036" t="s">
        <v>1364</v>
      </c>
      <c r="C2036" s="70">
        <v>48407.68</v>
      </c>
      <c r="D2036" s="70">
        <v>15565.17</v>
      </c>
      <c r="E2036" s="71">
        <v>44733</v>
      </c>
      <c r="F2036" t="s">
        <v>2067</v>
      </c>
      <c r="G2036" t="s">
        <v>1907</v>
      </c>
      <c r="H2036" t="s">
        <v>2066</v>
      </c>
      <c r="J2036" s="40">
        <v>0.27</v>
      </c>
      <c r="K2036" s="40">
        <v>0</v>
      </c>
    </row>
    <row r="2037" spans="1:11" x14ac:dyDescent="0.35">
      <c r="A2037">
        <v>11013</v>
      </c>
      <c r="B2037" t="s">
        <v>1364</v>
      </c>
      <c r="C2037" s="70">
        <v>48407.68</v>
      </c>
      <c r="D2037" s="70">
        <v>15565.17</v>
      </c>
      <c r="E2037" s="71">
        <v>44735</v>
      </c>
      <c r="F2037" t="s">
        <v>7123</v>
      </c>
      <c r="G2037" t="s">
        <v>1907</v>
      </c>
      <c r="H2037" t="s">
        <v>7122</v>
      </c>
      <c r="J2037" s="40">
        <v>0</v>
      </c>
      <c r="K2037" s="40">
        <v>104.43</v>
      </c>
    </row>
    <row r="2038" spans="1:11" x14ac:dyDescent="0.35">
      <c r="A2038">
        <v>11013</v>
      </c>
      <c r="B2038" t="s">
        <v>1364</v>
      </c>
      <c r="C2038" s="70">
        <v>48407.68</v>
      </c>
      <c r="D2038" s="70">
        <v>15565.17</v>
      </c>
      <c r="E2038" s="71">
        <v>44736</v>
      </c>
      <c r="F2038" t="s">
        <v>7119</v>
      </c>
      <c r="G2038" t="s">
        <v>1907</v>
      </c>
      <c r="H2038" t="s">
        <v>7118</v>
      </c>
      <c r="J2038" s="40">
        <v>0</v>
      </c>
      <c r="K2038" s="40">
        <v>12.92</v>
      </c>
    </row>
    <row r="2039" spans="1:11" x14ac:dyDescent="0.35">
      <c r="A2039">
        <v>11013</v>
      </c>
      <c r="B2039" t="s">
        <v>1364</v>
      </c>
      <c r="C2039" s="70">
        <v>48407.68</v>
      </c>
      <c r="D2039" s="70">
        <v>15565.17</v>
      </c>
      <c r="E2039" s="71">
        <v>44736</v>
      </c>
      <c r="F2039" t="s">
        <v>15841</v>
      </c>
      <c r="G2039" t="s">
        <v>1907</v>
      </c>
      <c r="H2039" t="s">
        <v>7118</v>
      </c>
      <c r="J2039" s="40">
        <v>0</v>
      </c>
      <c r="K2039" s="40">
        <v>3024.43</v>
      </c>
    </row>
    <row r="2040" spans="1:11" x14ac:dyDescent="0.35">
      <c r="A2040">
        <v>11013</v>
      </c>
      <c r="B2040" t="s">
        <v>1364</v>
      </c>
      <c r="C2040" s="70">
        <v>48407.68</v>
      </c>
      <c r="D2040" s="70">
        <v>15565.17</v>
      </c>
      <c r="E2040" s="71">
        <v>44742</v>
      </c>
      <c r="F2040" t="s">
        <v>5751</v>
      </c>
      <c r="G2040" t="s">
        <v>2247</v>
      </c>
      <c r="J2040" s="40">
        <v>0</v>
      </c>
      <c r="K2040" s="40">
        <v>22011.8</v>
      </c>
    </row>
    <row r="2041" spans="1:11" x14ac:dyDescent="0.35">
      <c r="A2041">
        <v>11013</v>
      </c>
      <c r="B2041" t="s">
        <v>1364</v>
      </c>
      <c r="C2041" s="70">
        <v>48407.68</v>
      </c>
      <c r="D2041" s="70">
        <v>15565.17</v>
      </c>
      <c r="E2041" s="71">
        <v>44743</v>
      </c>
      <c r="F2041" t="s">
        <v>7095</v>
      </c>
      <c r="G2041" t="s">
        <v>1907</v>
      </c>
      <c r="H2041" t="s">
        <v>7094</v>
      </c>
      <c r="J2041" s="40">
        <v>0</v>
      </c>
      <c r="K2041" s="40">
        <v>24.28</v>
      </c>
    </row>
    <row r="2042" spans="1:11" x14ac:dyDescent="0.35">
      <c r="A2042">
        <v>11013</v>
      </c>
      <c r="B2042" t="s">
        <v>1364</v>
      </c>
      <c r="C2042" s="70">
        <v>48407.68</v>
      </c>
      <c r="D2042" s="70">
        <v>15565.17</v>
      </c>
      <c r="E2042" s="71">
        <v>44743</v>
      </c>
      <c r="F2042" t="s">
        <v>16862</v>
      </c>
      <c r="G2042" t="s">
        <v>15843</v>
      </c>
      <c r="H2042" t="s">
        <v>16861</v>
      </c>
      <c r="J2042" s="40">
        <v>0</v>
      </c>
      <c r="K2042" s="40">
        <v>2898.54</v>
      </c>
    </row>
    <row r="2043" spans="1:11" x14ac:dyDescent="0.35">
      <c r="A2043">
        <v>11013</v>
      </c>
      <c r="B2043" t="s">
        <v>1364</v>
      </c>
      <c r="C2043" s="70">
        <v>48407.68</v>
      </c>
      <c r="D2043" s="70">
        <v>15565.17</v>
      </c>
      <c r="E2043" s="71">
        <v>44754</v>
      </c>
      <c r="F2043" t="s">
        <v>16795</v>
      </c>
      <c r="G2043" t="s">
        <v>15843</v>
      </c>
      <c r="H2043" t="s">
        <v>16794</v>
      </c>
      <c r="I2043" t="s">
        <v>16793</v>
      </c>
      <c r="J2043" s="40">
        <v>0</v>
      </c>
      <c r="K2043" s="40">
        <v>5410.2</v>
      </c>
    </row>
    <row r="2044" spans="1:11" x14ac:dyDescent="0.35">
      <c r="A2044">
        <v>11013</v>
      </c>
      <c r="B2044" t="s">
        <v>1364</v>
      </c>
      <c r="C2044" s="70">
        <v>48407.68</v>
      </c>
      <c r="D2044" s="70">
        <v>15565.17</v>
      </c>
      <c r="E2044" s="71">
        <v>44757</v>
      </c>
      <c r="F2044" t="s">
        <v>17353</v>
      </c>
      <c r="G2044" t="s">
        <v>1907</v>
      </c>
      <c r="H2044" t="s">
        <v>5562</v>
      </c>
      <c r="J2044" s="40">
        <v>0</v>
      </c>
      <c r="K2044" s="40">
        <v>135500.98000000001</v>
      </c>
    </row>
    <row r="2045" spans="1:11" x14ac:dyDescent="0.35">
      <c r="A2045">
        <v>11013</v>
      </c>
      <c r="B2045" t="s">
        <v>1364</v>
      </c>
      <c r="C2045" s="70">
        <v>48407.68</v>
      </c>
      <c r="D2045" s="70">
        <v>15565.17</v>
      </c>
      <c r="E2045" s="71">
        <v>44768</v>
      </c>
      <c r="F2045" t="s">
        <v>16792</v>
      </c>
      <c r="G2045" t="s">
        <v>15843</v>
      </c>
      <c r="H2045" t="s">
        <v>16791</v>
      </c>
      <c r="I2045" t="s">
        <v>7076</v>
      </c>
      <c r="J2045" s="40">
        <v>0</v>
      </c>
      <c r="K2045" s="40">
        <v>1906.99</v>
      </c>
    </row>
    <row r="2046" spans="1:11" x14ac:dyDescent="0.35">
      <c r="A2046">
        <v>11013</v>
      </c>
      <c r="B2046" t="s">
        <v>1364</v>
      </c>
      <c r="C2046" s="70">
        <v>48407.68</v>
      </c>
      <c r="D2046" s="70">
        <v>15565.17</v>
      </c>
      <c r="E2046" s="71">
        <v>44773</v>
      </c>
      <c r="F2046" t="s">
        <v>7077</v>
      </c>
      <c r="G2046" t="s">
        <v>1907</v>
      </c>
      <c r="H2046" t="s">
        <v>7076</v>
      </c>
      <c r="J2046" s="40">
        <v>0</v>
      </c>
      <c r="K2046" s="40">
        <v>95.24</v>
      </c>
    </row>
    <row r="2047" spans="1:11" x14ac:dyDescent="0.35">
      <c r="A2047">
        <v>11013</v>
      </c>
      <c r="B2047" t="s">
        <v>1364</v>
      </c>
      <c r="C2047" s="70">
        <v>48407.68</v>
      </c>
      <c r="D2047" s="70">
        <v>15565.17</v>
      </c>
      <c r="E2047" s="71">
        <v>44773</v>
      </c>
      <c r="F2047" t="s">
        <v>5446</v>
      </c>
      <c r="G2047" t="s">
        <v>2247</v>
      </c>
      <c r="J2047" s="40">
        <v>16138.5</v>
      </c>
      <c r="K2047" s="40">
        <v>0</v>
      </c>
    </row>
    <row r="2048" spans="1:11" x14ac:dyDescent="0.35">
      <c r="A2048">
        <v>11013</v>
      </c>
      <c r="B2048" t="s">
        <v>1364</v>
      </c>
      <c r="C2048" s="70">
        <v>48407.68</v>
      </c>
      <c r="D2048" s="70">
        <v>15565.17</v>
      </c>
      <c r="E2048" s="71">
        <v>44784</v>
      </c>
      <c r="F2048" t="s">
        <v>16699</v>
      </c>
      <c r="G2048" t="s">
        <v>15843</v>
      </c>
      <c r="H2048" t="s">
        <v>16698</v>
      </c>
      <c r="J2048" s="40">
        <v>0</v>
      </c>
      <c r="K2048" s="40">
        <v>552.25</v>
      </c>
    </row>
    <row r="2049" spans="1:11" x14ac:dyDescent="0.35">
      <c r="A2049">
        <v>11013</v>
      </c>
      <c r="B2049" t="s">
        <v>1364</v>
      </c>
      <c r="C2049" s="70">
        <v>48407.68</v>
      </c>
      <c r="D2049" s="70">
        <v>15565.17</v>
      </c>
      <c r="E2049" s="71">
        <v>44788</v>
      </c>
      <c r="F2049" t="s">
        <v>17337</v>
      </c>
      <c r="G2049" t="s">
        <v>15843</v>
      </c>
      <c r="H2049" t="s">
        <v>17336</v>
      </c>
      <c r="J2049" s="40">
        <v>0</v>
      </c>
      <c r="K2049" s="40">
        <v>84341.09</v>
      </c>
    </row>
    <row r="2050" spans="1:11" x14ac:dyDescent="0.35">
      <c r="A2050">
        <v>11013</v>
      </c>
      <c r="B2050" t="s">
        <v>1364</v>
      </c>
      <c r="C2050" s="70">
        <v>48407.68</v>
      </c>
      <c r="D2050" s="70">
        <v>15565.17</v>
      </c>
      <c r="E2050" s="71">
        <v>44795</v>
      </c>
      <c r="F2050" t="s">
        <v>16790</v>
      </c>
      <c r="G2050" t="s">
        <v>15843</v>
      </c>
      <c r="H2050" t="s">
        <v>16789</v>
      </c>
      <c r="J2050" s="40">
        <v>0</v>
      </c>
      <c r="K2050" s="40">
        <v>2001.7</v>
      </c>
    </row>
    <row r="2051" spans="1:11" x14ac:dyDescent="0.35">
      <c r="A2051">
        <v>11013</v>
      </c>
      <c r="B2051" t="s">
        <v>1364</v>
      </c>
      <c r="C2051" s="70">
        <v>48407.68</v>
      </c>
      <c r="D2051" s="70">
        <v>15565.17</v>
      </c>
      <c r="E2051" s="71">
        <v>44795</v>
      </c>
      <c r="F2051" t="s">
        <v>16721</v>
      </c>
      <c r="G2051" t="s">
        <v>15843</v>
      </c>
      <c r="H2051" t="s">
        <v>16720</v>
      </c>
      <c r="J2051" s="40">
        <v>0</v>
      </c>
      <c r="K2051" s="40">
        <v>19428.18</v>
      </c>
    </row>
    <row r="2052" spans="1:11" x14ac:dyDescent="0.35">
      <c r="A2052">
        <v>11013</v>
      </c>
      <c r="B2052" t="s">
        <v>1364</v>
      </c>
      <c r="C2052" s="70">
        <v>48407.68</v>
      </c>
      <c r="D2052" s="70">
        <v>15565.17</v>
      </c>
      <c r="E2052" s="71">
        <v>44796</v>
      </c>
      <c r="F2052" t="s">
        <v>7065</v>
      </c>
      <c r="G2052" t="s">
        <v>1907</v>
      </c>
      <c r="H2052" t="s">
        <v>7063</v>
      </c>
      <c r="J2052" s="40">
        <v>0</v>
      </c>
      <c r="K2052" s="40">
        <v>121.41</v>
      </c>
    </row>
    <row r="2053" spans="1:11" x14ac:dyDescent="0.35">
      <c r="A2053">
        <v>11013</v>
      </c>
      <c r="B2053" t="s">
        <v>1364</v>
      </c>
      <c r="C2053" s="70">
        <v>48407.68</v>
      </c>
      <c r="D2053" s="70">
        <v>15565.17</v>
      </c>
      <c r="E2053" s="71">
        <v>44799</v>
      </c>
      <c r="F2053" t="s">
        <v>7064</v>
      </c>
      <c r="G2053" t="s">
        <v>1907</v>
      </c>
      <c r="H2053" t="s">
        <v>7063</v>
      </c>
      <c r="J2053" s="40">
        <v>0</v>
      </c>
      <c r="K2053" s="40">
        <v>47.34</v>
      </c>
    </row>
    <row r="2054" spans="1:11" x14ac:dyDescent="0.35">
      <c r="A2054">
        <v>11013</v>
      </c>
      <c r="B2054" t="s">
        <v>1364</v>
      </c>
      <c r="C2054" s="70">
        <v>48407.68</v>
      </c>
      <c r="D2054" s="70">
        <v>15565.17</v>
      </c>
      <c r="E2054" s="71">
        <v>44804</v>
      </c>
      <c r="F2054" t="s">
        <v>4975</v>
      </c>
      <c r="G2054" t="s">
        <v>2247</v>
      </c>
      <c r="H2054" t="s">
        <v>2265</v>
      </c>
      <c r="J2054" s="40">
        <v>0</v>
      </c>
      <c r="K2054" s="40">
        <v>20928.490000000002</v>
      </c>
    </row>
    <row r="2055" spans="1:11" x14ac:dyDescent="0.35">
      <c r="A2055">
        <v>11013</v>
      </c>
      <c r="B2055" t="s">
        <v>1364</v>
      </c>
      <c r="C2055" s="70">
        <v>48407.68</v>
      </c>
      <c r="D2055" s="70">
        <v>15565.17</v>
      </c>
      <c r="E2055" s="71">
        <v>44812</v>
      </c>
      <c r="F2055" t="s">
        <v>17316</v>
      </c>
      <c r="G2055" t="s">
        <v>15843</v>
      </c>
      <c r="H2055" t="s">
        <v>4635</v>
      </c>
      <c r="I2055" t="s">
        <v>4634</v>
      </c>
      <c r="J2055" s="40">
        <v>0</v>
      </c>
      <c r="K2055" s="40">
        <v>92351.2</v>
      </c>
    </row>
    <row r="2056" spans="1:11" x14ac:dyDescent="0.35">
      <c r="A2056">
        <v>11013</v>
      </c>
      <c r="B2056" t="s">
        <v>1364</v>
      </c>
      <c r="C2056" s="70">
        <v>48407.68</v>
      </c>
      <c r="D2056" s="70">
        <v>15565.17</v>
      </c>
      <c r="E2056" s="71">
        <v>44825</v>
      </c>
      <c r="F2056" t="s">
        <v>16788</v>
      </c>
      <c r="G2056" t="s">
        <v>15843</v>
      </c>
      <c r="H2056" t="s">
        <v>16787</v>
      </c>
      <c r="I2056" t="s">
        <v>16786</v>
      </c>
      <c r="J2056" s="40">
        <v>0</v>
      </c>
      <c r="K2056" s="40">
        <v>1955.71</v>
      </c>
    </row>
    <row r="2057" spans="1:11" x14ac:dyDescent="0.35">
      <c r="A2057">
        <v>11013</v>
      </c>
      <c r="B2057" t="s">
        <v>1364</v>
      </c>
      <c r="C2057" s="70">
        <v>48407.68</v>
      </c>
      <c r="D2057" s="70">
        <v>15565.17</v>
      </c>
      <c r="E2057" s="71">
        <v>44832</v>
      </c>
      <c r="F2057" t="s">
        <v>17306</v>
      </c>
      <c r="G2057" t="s">
        <v>15843</v>
      </c>
      <c r="H2057" t="s">
        <v>17305</v>
      </c>
      <c r="I2057" t="s">
        <v>4626</v>
      </c>
      <c r="J2057" s="40">
        <v>0</v>
      </c>
      <c r="K2057" s="40">
        <v>14907.95</v>
      </c>
    </row>
    <row r="2058" spans="1:11" x14ac:dyDescent="0.35">
      <c r="A2058">
        <v>11013</v>
      </c>
      <c r="B2058" t="s">
        <v>1364</v>
      </c>
      <c r="C2058" s="70">
        <v>48407.68</v>
      </c>
      <c r="D2058" s="70">
        <v>15565.17</v>
      </c>
      <c r="E2058" s="71">
        <v>44832</v>
      </c>
      <c r="F2058" t="s">
        <v>16860</v>
      </c>
      <c r="G2058" t="s">
        <v>15843</v>
      </c>
      <c r="H2058" t="s">
        <v>16859</v>
      </c>
      <c r="I2058" t="s">
        <v>16858</v>
      </c>
      <c r="J2058" s="40">
        <v>0</v>
      </c>
      <c r="K2058" s="40">
        <v>7972.33</v>
      </c>
    </row>
    <row r="2059" spans="1:11" x14ac:dyDescent="0.35">
      <c r="A2059">
        <v>11013</v>
      </c>
      <c r="B2059" t="s">
        <v>1364</v>
      </c>
      <c r="C2059" s="70">
        <v>48407.68</v>
      </c>
      <c r="D2059" s="70">
        <v>15565.17</v>
      </c>
      <c r="E2059" s="71">
        <v>44834</v>
      </c>
      <c r="F2059" t="s">
        <v>7050</v>
      </c>
      <c r="G2059" t="s">
        <v>1907</v>
      </c>
      <c r="J2059" s="40">
        <v>0</v>
      </c>
      <c r="K2059" s="40">
        <v>295.33</v>
      </c>
    </row>
    <row r="2060" spans="1:11" x14ac:dyDescent="0.35">
      <c r="A2060">
        <v>11013</v>
      </c>
      <c r="B2060" t="s">
        <v>1364</v>
      </c>
      <c r="C2060" s="70">
        <v>48407.68</v>
      </c>
      <c r="D2060" s="70">
        <v>15565.17</v>
      </c>
      <c r="E2060" s="71">
        <v>44834</v>
      </c>
      <c r="F2060" t="s">
        <v>4840</v>
      </c>
      <c r="G2060" t="s">
        <v>2247</v>
      </c>
      <c r="H2060" t="s">
        <v>2262</v>
      </c>
      <c r="J2060" s="40">
        <v>0</v>
      </c>
      <c r="K2060" s="40">
        <v>7382.87</v>
      </c>
    </row>
    <row r="2061" spans="1:11" x14ac:dyDescent="0.35">
      <c r="A2061">
        <v>11013</v>
      </c>
      <c r="B2061" t="s">
        <v>1364</v>
      </c>
      <c r="C2061" s="70">
        <v>48407.68</v>
      </c>
      <c r="D2061" s="70">
        <v>15565.17</v>
      </c>
      <c r="E2061" s="71">
        <v>44837</v>
      </c>
      <c r="F2061" t="s">
        <v>17298</v>
      </c>
      <c r="G2061" t="s">
        <v>15843</v>
      </c>
      <c r="H2061" t="s">
        <v>17297</v>
      </c>
      <c r="I2061" t="s">
        <v>17296</v>
      </c>
      <c r="J2061" s="40">
        <v>0</v>
      </c>
      <c r="K2061" s="40">
        <v>76815</v>
      </c>
    </row>
    <row r="2062" spans="1:11" x14ac:dyDescent="0.35">
      <c r="A2062">
        <v>11013</v>
      </c>
      <c r="B2062" t="s">
        <v>1364</v>
      </c>
      <c r="C2062" s="70">
        <v>48407.68</v>
      </c>
      <c r="D2062" s="70">
        <v>15565.17</v>
      </c>
      <c r="E2062" s="71">
        <v>44841</v>
      </c>
      <c r="F2062" t="s">
        <v>16571</v>
      </c>
      <c r="G2062" t="s">
        <v>15843</v>
      </c>
      <c r="H2062" t="s">
        <v>16570</v>
      </c>
      <c r="I2062" t="s">
        <v>16569</v>
      </c>
      <c r="J2062" s="40">
        <v>0</v>
      </c>
      <c r="K2062" s="40">
        <v>1371.57</v>
      </c>
    </row>
    <row r="2063" spans="1:11" x14ac:dyDescent="0.35">
      <c r="A2063">
        <v>11013</v>
      </c>
      <c r="B2063" t="s">
        <v>1364</v>
      </c>
      <c r="C2063" s="70">
        <v>48407.68</v>
      </c>
      <c r="D2063" s="70">
        <v>15565.17</v>
      </c>
      <c r="E2063" s="71">
        <v>44845</v>
      </c>
      <c r="F2063" t="s">
        <v>16516</v>
      </c>
      <c r="G2063" t="s">
        <v>15843</v>
      </c>
      <c r="H2063" t="s">
        <v>16515</v>
      </c>
      <c r="I2063" t="s">
        <v>16514</v>
      </c>
      <c r="J2063" s="40">
        <v>0</v>
      </c>
      <c r="K2063" s="40">
        <v>640.62</v>
      </c>
    </row>
    <row r="2064" spans="1:11" x14ac:dyDescent="0.35">
      <c r="A2064">
        <v>11013</v>
      </c>
      <c r="B2064" t="s">
        <v>1364</v>
      </c>
      <c r="C2064" s="70">
        <v>48407.68</v>
      </c>
      <c r="D2064" s="70">
        <v>15565.17</v>
      </c>
      <c r="E2064" s="71">
        <v>44845</v>
      </c>
      <c r="F2064" t="s">
        <v>16882</v>
      </c>
      <c r="G2064" t="s">
        <v>15843</v>
      </c>
      <c r="H2064" t="s">
        <v>16881</v>
      </c>
      <c r="I2064" t="s">
        <v>16880</v>
      </c>
      <c r="J2064" s="40">
        <v>0</v>
      </c>
      <c r="K2064" s="40">
        <v>1907.44</v>
      </c>
    </row>
    <row r="2065" spans="1:11" x14ac:dyDescent="0.35">
      <c r="A2065">
        <v>11013</v>
      </c>
      <c r="B2065" t="s">
        <v>1364</v>
      </c>
      <c r="C2065" s="70">
        <v>48407.68</v>
      </c>
      <c r="D2065" s="70">
        <v>15565.17</v>
      </c>
      <c r="E2065" s="71">
        <v>44845</v>
      </c>
      <c r="F2065" t="s">
        <v>16567</v>
      </c>
      <c r="G2065" t="s">
        <v>1907</v>
      </c>
      <c r="H2065" t="s">
        <v>16565</v>
      </c>
      <c r="J2065" s="40">
        <v>0</v>
      </c>
      <c r="K2065" s="40">
        <v>176.6</v>
      </c>
    </row>
    <row r="2066" spans="1:11" x14ac:dyDescent="0.35">
      <c r="A2066">
        <v>11013</v>
      </c>
      <c r="B2066" t="s">
        <v>1364</v>
      </c>
      <c r="C2066" s="70">
        <v>48407.68</v>
      </c>
      <c r="D2066" s="70">
        <v>15565.17</v>
      </c>
      <c r="E2066" s="71">
        <v>44853</v>
      </c>
      <c r="F2066" t="s">
        <v>16566</v>
      </c>
      <c r="G2066" t="s">
        <v>1907</v>
      </c>
      <c r="H2066" t="s">
        <v>16565</v>
      </c>
      <c r="J2066" s="40">
        <v>178.55</v>
      </c>
      <c r="K2066" s="40">
        <v>0</v>
      </c>
    </row>
    <row r="2067" spans="1:11" x14ac:dyDescent="0.35">
      <c r="A2067">
        <v>11013</v>
      </c>
      <c r="B2067" t="s">
        <v>1364</v>
      </c>
      <c r="C2067" s="70">
        <v>48407.68</v>
      </c>
      <c r="D2067" s="70">
        <v>15565.17</v>
      </c>
      <c r="E2067" s="71">
        <v>44859</v>
      </c>
      <c r="F2067" t="s">
        <v>16857</v>
      </c>
      <c r="G2067" t="s">
        <v>15843</v>
      </c>
      <c r="H2067" t="s">
        <v>16856</v>
      </c>
      <c r="I2067" t="s">
        <v>16855</v>
      </c>
      <c r="J2067" s="40">
        <v>0</v>
      </c>
      <c r="K2067" s="40">
        <v>2586.58</v>
      </c>
    </row>
    <row r="2068" spans="1:11" x14ac:dyDescent="0.35">
      <c r="A2068">
        <v>11013</v>
      </c>
      <c r="B2068" t="s">
        <v>1364</v>
      </c>
      <c r="C2068" s="70">
        <v>48407.68</v>
      </c>
      <c r="D2068" s="70">
        <v>15565.17</v>
      </c>
      <c r="E2068" s="71">
        <v>44860</v>
      </c>
      <c r="F2068" t="s">
        <v>17280</v>
      </c>
      <c r="G2068" t="s">
        <v>15843</v>
      </c>
      <c r="H2068" t="s">
        <v>17279</v>
      </c>
      <c r="I2068" t="s">
        <v>17278</v>
      </c>
      <c r="J2068" s="40">
        <v>0</v>
      </c>
      <c r="K2068" s="40">
        <v>93028.98</v>
      </c>
    </row>
    <row r="2069" spans="1:11" x14ac:dyDescent="0.35">
      <c r="A2069">
        <v>11013</v>
      </c>
      <c r="B2069" t="s">
        <v>1364</v>
      </c>
      <c r="C2069" s="70">
        <v>48407.68</v>
      </c>
      <c r="D2069" s="70">
        <v>15565.17</v>
      </c>
      <c r="E2069" s="71">
        <v>44865</v>
      </c>
      <c r="F2069" t="s">
        <v>7030</v>
      </c>
      <c r="G2069" t="s">
        <v>1907</v>
      </c>
      <c r="J2069" s="40">
        <v>0</v>
      </c>
      <c r="K2069" s="40">
        <v>348.19</v>
      </c>
    </row>
    <row r="2070" spans="1:11" x14ac:dyDescent="0.35">
      <c r="A2070">
        <v>11013</v>
      </c>
      <c r="B2070" t="s">
        <v>1364</v>
      </c>
      <c r="C2070" s="70">
        <v>48407.68</v>
      </c>
      <c r="D2070" s="70">
        <v>15565.17</v>
      </c>
      <c r="E2070" s="71">
        <v>44865</v>
      </c>
      <c r="F2070" t="s">
        <v>4316</v>
      </c>
      <c r="G2070" t="s">
        <v>2247</v>
      </c>
      <c r="H2070" t="s">
        <v>1919</v>
      </c>
      <c r="I2070" t="s">
        <v>1919</v>
      </c>
      <c r="J2070" s="40">
        <v>1561.36</v>
      </c>
      <c r="K2070" s="40">
        <v>0</v>
      </c>
    </row>
    <row r="2071" spans="1:11" x14ac:dyDescent="0.35">
      <c r="A2071">
        <v>11013</v>
      </c>
      <c r="B2071" t="s">
        <v>1364</v>
      </c>
      <c r="C2071" s="70">
        <v>48407.68</v>
      </c>
      <c r="D2071" s="70">
        <v>15565.17</v>
      </c>
      <c r="E2071" s="71">
        <v>44868</v>
      </c>
      <c r="F2071" t="s">
        <v>16785</v>
      </c>
      <c r="G2071" t="s">
        <v>15843</v>
      </c>
      <c r="H2071" t="s">
        <v>16784</v>
      </c>
      <c r="I2071" t="s">
        <v>16783</v>
      </c>
      <c r="J2071" s="40">
        <v>0</v>
      </c>
      <c r="K2071" s="40">
        <v>1804.99</v>
      </c>
    </row>
    <row r="2072" spans="1:11" x14ac:dyDescent="0.35">
      <c r="A2072">
        <v>11013</v>
      </c>
      <c r="B2072" t="s">
        <v>1364</v>
      </c>
      <c r="C2072" s="70">
        <v>48407.68</v>
      </c>
      <c r="D2072" s="70">
        <v>15565.17</v>
      </c>
      <c r="E2072" s="71">
        <v>44868</v>
      </c>
      <c r="F2072" t="s">
        <v>16697</v>
      </c>
      <c r="G2072" t="s">
        <v>15843</v>
      </c>
      <c r="H2072" t="s">
        <v>16696</v>
      </c>
      <c r="I2072" t="s">
        <v>16695</v>
      </c>
      <c r="J2072" s="40">
        <v>0</v>
      </c>
      <c r="K2072" s="40">
        <v>3314.47</v>
      </c>
    </row>
    <row r="2073" spans="1:11" x14ac:dyDescent="0.35">
      <c r="A2073">
        <v>11013</v>
      </c>
      <c r="B2073" t="s">
        <v>1364</v>
      </c>
      <c r="C2073" s="70">
        <v>48407.68</v>
      </c>
      <c r="D2073" s="70">
        <v>15565.17</v>
      </c>
      <c r="E2073" s="71">
        <v>44868</v>
      </c>
      <c r="F2073" t="s">
        <v>16564</v>
      </c>
      <c r="G2073" t="s">
        <v>15843</v>
      </c>
      <c r="H2073" t="s">
        <v>16563</v>
      </c>
      <c r="I2073" t="s">
        <v>16562</v>
      </c>
      <c r="J2073" s="40">
        <v>0</v>
      </c>
      <c r="K2073" s="40">
        <v>180.13</v>
      </c>
    </row>
    <row r="2074" spans="1:11" x14ac:dyDescent="0.35">
      <c r="A2074">
        <v>11013</v>
      </c>
      <c r="B2074" t="s">
        <v>1364</v>
      </c>
      <c r="C2074" s="70">
        <v>48407.68</v>
      </c>
      <c r="D2074" s="70">
        <v>15565.17</v>
      </c>
      <c r="E2074" s="71">
        <v>44872</v>
      </c>
      <c r="F2074" t="s">
        <v>19872</v>
      </c>
      <c r="G2074" t="s">
        <v>1912</v>
      </c>
      <c r="H2074" t="s">
        <v>19871</v>
      </c>
      <c r="I2074" t="s">
        <v>19871</v>
      </c>
      <c r="J2074" s="40">
        <v>141984.95000000001</v>
      </c>
      <c r="K2074" s="40">
        <v>0</v>
      </c>
    </row>
    <row r="2075" spans="1:11" x14ac:dyDescent="0.35">
      <c r="A2075">
        <v>11013</v>
      </c>
      <c r="B2075" t="s">
        <v>1364</v>
      </c>
      <c r="C2075" s="70">
        <v>48407.68</v>
      </c>
      <c r="D2075" s="70">
        <v>15565.17</v>
      </c>
      <c r="E2075" s="71">
        <v>44886</v>
      </c>
      <c r="F2075" t="s">
        <v>19870</v>
      </c>
      <c r="G2075" t="s">
        <v>1912</v>
      </c>
      <c r="H2075" t="s">
        <v>19869</v>
      </c>
      <c r="I2075" t="s">
        <v>19869</v>
      </c>
      <c r="J2075" s="40">
        <v>506695.62</v>
      </c>
      <c r="K2075" s="40">
        <v>0</v>
      </c>
    </row>
    <row r="2076" spans="1:11" x14ac:dyDescent="0.35">
      <c r="A2076">
        <v>11013</v>
      </c>
      <c r="B2076" t="s">
        <v>1364</v>
      </c>
      <c r="C2076" s="70">
        <v>48407.68</v>
      </c>
      <c r="D2076" s="70">
        <v>15565.17</v>
      </c>
      <c r="E2076" s="71">
        <v>44888</v>
      </c>
      <c r="F2076" t="s">
        <v>17263</v>
      </c>
      <c r="G2076" t="s">
        <v>15843</v>
      </c>
      <c r="H2076" t="s">
        <v>4285</v>
      </c>
      <c r="I2076" t="s">
        <v>4284</v>
      </c>
      <c r="J2076" s="40">
        <v>0</v>
      </c>
      <c r="K2076" s="40">
        <v>142506.22</v>
      </c>
    </row>
    <row r="2077" spans="1:11" x14ac:dyDescent="0.35">
      <c r="A2077">
        <v>11013</v>
      </c>
      <c r="B2077" t="s">
        <v>1364</v>
      </c>
      <c r="C2077" s="70">
        <v>48407.68</v>
      </c>
      <c r="D2077" s="70">
        <v>15565.17</v>
      </c>
      <c r="E2077" s="71">
        <v>44888</v>
      </c>
      <c r="F2077" t="s">
        <v>16782</v>
      </c>
      <c r="G2077" t="s">
        <v>15843</v>
      </c>
      <c r="H2077" t="s">
        <v>16781</v>
      </c>
      <c r="I2077" t="s">
        <v>16780</v>
      </c>
      <c r="J2077" s="40">
        <v>0</v>
      </c>
      <c r="K2077" s="40">
        <v>2084.37</v>
      </c>
    </row>
    <row r="2078" spans="1:11" x14ac:dyDescent="0.35">
      <c r="A2078">
        <v>11013</v>
      </c>
      <c r="B2078" t="s">
        <v>1364</v>
      </c>
      <c r="C2078" s="70">
        <v>48407.68</v>
      </c>
      <c r="D2078" s="70">
        <v>15565.17</v>
      </c>
      <c r="E2078" s="71">
        <v>44895</v>
      </c>
      <c r="F2078" t="s">
        <v>7007</v>
      </c>
      <c r="G2078" t="s">
        <v>1907</v>
      </c>
      <c r="H2078" t="s">
        <v>7006</v>
      </c>
      <c r="J2078" s="40">
        <v>0</v>
      </c>
      <c r="K2078" s="40">
        <v>295.20999999999998</v>
      </c>
    </row>
    <row r="2079" spans="1:11" x14ac:dyDescent="0.35">
      <c r="A2079">
        <v>11013</v>
      </c>
      <c r="B2079" t="s">
        <v>1364</v>
      </c>
      <c r="C2079" s="70">
        <v>48407.68</v>
      </c>
      <c r="D2079" s="70">
        <v>15565.17</v>
      </c>
      <c r="E2079" s="71">
        <v>44895</v>
      </c>
      <c r="F2079" t="s">
        <v>4137</v>
      </c>
      <c r="G2079" t="s">
        <v>2247</v>
      </c>
      <c r="H2079" t="s">
        <v>1916</v>
      </c>
      <c r="I2079" t="s">
        <v>1916</v>
      </c>
      <c r="J2079" s="40">
        <v>11774.36</v>
      </c>
      <c r="K2079" s="40">
        <v>0</v>
      </c>
    </row>
    <row r="2080" spans="1:11" x14ac:dyDescent="0.35">
      <c r="A2080">
        <v>11013</v>
      </c>
      <c r="B2080" t="s">
        <v>1364</v>
      </c>
      <c r="C2080" s="70">
        <v>48407.68</v>
      </c>
      <c r="D2080" s="70">
        <v>15565.17</v>
      </c>
      <c r="E2080" s="71">
        <v>44915</v>
      </c>
      <c r="F2080" t="s">
        <v>16349</v>
      </c>
      <c r="G2080" t="s">
        <v>15843</v>
      </c>
      <c r="H2080" t="s">
        <v>16348</v>
      </c>
      <c r="I2080" t="s">
        <v>16347</v>
      </c>
      <c r="J2080" s="40">
        <v>0</v>
      </c>
      <c r="K2080" s="40">
        <v>1654.75</v>
      </c>
    </row>
    <row r="2081" spans="1:11" x14ac:dyDescent="0.35">
      <c r="A2081">
        <v>11013</v>
      </c>
      <c r="B2081" t="s">
        <v>1364</v>
      </c>
      <c r="C2081" s="70">
        <v>48407.68</v>
      </c>
      <c r="D2081" s="70">
        <v>15565.17</v>
      </c>
      <c r="E2081" s="71">
        <v>44918</v>
      </c>
      <c r="F2081" t="s">
        <v>17245</v>
      </c>
      <c r="G2081" t="s">
        <v>15843</v>
      </c>
      <c r="H2081" t="s">
        <v>17244</v>
      </c>
      <c r="I2081" t="s">
        <v>17243</v>
      </c>
      <c r="J2081" s="40">
        <v>0</v>
      </c>
      <c r="K2081" s="40">
        <v>50518.82</v>
      </c>
    </row>
    <row r="2082" spans="1:11" x14ac:dyDescent="0.35">
      <c r="A2082">
        <v>11013</v>
      </c>
      <c r="B2082" t="s">
        <v>1364</v>
      </c>
      <c r="C2082" s="70">
        <v>48407.68</v>
      </c>
      <c r="D2082" s="70">
        <v>15565.17</v>
      </c>
      <c r="E2082" s="71">
        <v>44918</v>
      </c>
      <c r="F2082" t="s">
        <v>17242</v>
      </c>
      <c r="G2082" t="s">
        <v>15843</v>
      </c>
      <c r="H2082" t="s">
        <v>17241</v>
      </c>
      <c r="I2082" t="s">
        <v>17240</v>
      </c>
      <c r="J2082" s="40">
        <v>0</v>
      </c>
      <c r="K2082" s="40">
        <v>50518.82</v>
      </c>
    </row>
    <row r="2083" spans="1:11" x14ac:dyDescent="0.35">
      <c r="A2083">
        <v>11013</v>
      </c>
      <c r="B2083" t="s">
        <v>1364</v>
      </c>
      <c r="C2083" s="70">
        <v>48407.68</v>
      </c>
      <c r="D2083" s="70">
        <v>15565.17</v>
      </c>
      <c r="E2083" s="71">
        <v>44923</v>
      </c>
      <c r="F2083" t="s">
        <v>16779</v>
      </c>
      <c r="G2083" t="s">
        <v>15843</v>
      </c>
      <c r="H2083" t="s">
        <v>16778</v>
      </c>
      <c r="I2083" t="s">
        <v>16777</v>
      </c>
      <c r="J2083" s="40">
        <v>0</v>
      </c>
      <c r="K2083" s="40">
        <v>2149.5500000000002</v>
      </c>
    </row>
    <row r="2084" spans="1:11" x14ac:dyDescent="0.35">
      <c r="A2084">
        <v>11013</v>
      </c>
      <c r="B2084" t="s">
        <v>1364</v>
      </c>
      <c r="C2084" s="70">
        <v>48407.68</v>
      </c>
      <c r="D2084" s="70">
        <v>15565.17</v>
      </c>
      <c r="E2084" s="71">
        <v>44925</v>
      </c>
      <c r="F2084" t="s">
        <v>6991</v>
      </c>
      <c r="G2084" t="s">
        <v>1907</v>
      </c>
      <c r="H2084" t="s">
        <v>6990</v>
      </c>
      <c r="J2084" s="40">
        <v>0</v>
      </c>
      <c r="K2084" s="40">
        <v>78.44</v>
      </c>
    </row>
    <row r="2085" spans="1:11" x14ac:dyDescent="0.35">
      <c r="A2085">
        <v>11013</v>
      </c>
      <c r="B2085" t="s">
        <v>1364</v>
      </c>
      <c r="C2085" s="70">
        <v>48407.68</v>
      </c>
      <c r="D2085" s="70">
        <v>15565.17</v>
      </c>
      <c r="E2085" s="71">
        <v>44925</v>
      </c>
      <c r="F2085" t="s">
        <v>6987</v>
      </c>
      <c r="G2085" t="s">
        <v>1907</v>
      </c>
      <c r="H2085" t="s">
        <v>6986</v>
      </c>
      <c r="J2085" s="40">
        <v>0</v>
      </c>
      <c r="K2085" s="40">
        <v>151.9</v>
      </c>
    </row>
    <row r="2086" spans="1:11" x14ac:dyDescent="0.35">
      <c r="A2086">
        <v>11013</v>
      </c>
      <c r="B2086" t="s">
        <v>1364</v>
      </c>
      <c r="C2086" s="70">
        <v>48407.68</v>
      </c>
      <c r="D2086" s="70">
        <v>15565.17</v>
      </c>
      <c r="E2086" s="71">
        <v>44926</v>
      </c>
      <c r="F2086" t="s">
        <v>6983</v>
      </c>
      <c r="G2086" t="s">
        <v>1907</v>
      </c>
      <c r="H2086" t="s">
        <v>6982</v>
      </c>
      <c r="J2086" s="40">
        <v>0</v>
      </c>
      <c r="K2086" s="40">
        <v>221.1</v>
      </c>
    </row>
    <row r="2087" spans="1:11" x14ac:dyDescent="0.35">
      <c r="A2087">
        <v>11013</v>
      </c>
      <c r="B2087" t="s">
        <v>1364</v>
      </c>
      <c r="C2087" s="70">
        <v>48407.68</v>
      </c>
      <c r="D2087" s="70">
        <v>15565.17</v>
      </c>
      <c r="E2087" s="71">
        <v>44926</v>
      </c>
      <c r="F2087" t="s">
        <v>3787</v>
      </c>
      <c r="G2087" t="s">
        <v>2247</v>
      </c>
      <c r="H2087" t="s">
        <v>1911</v>
      </c>
      <c r="I2087" t="s">
        <v>1911</v>
      </c>
      <c r="J2087" s="40">
        <v>6491.2</v>
      </c>
      <c r="K2087" s="40">
        <v>0</v>
      </c>
    </row>
    <row r="2088" spans="1:11" x14ac:dyDescent="0.35">
      <c r="A2088">
        <v>11014</v>
      </c>
      <c r="B2088" t="s">
        <v>23</v>
      </c>
      <c r="C2088" s="70">
        <v>0</v>
      </c>
      <c r="D2088" s="70">
        <v>0</v>
      </c>
      <c r="E2088" s="71">
        <v>44895</v>
      </c>
      <c r="F2088" t="s">
        <v>2368</v>
      </c>
      <c r="G2088" t="s">
        <v>1907</v>
      </c>
      <c r="H2088" t="s">
        <v>2367</v>
      </c>
      <c r="J2088" s="40">
        <v>1000000</v>
      </c>
      <c r="K2088" s="40">
        <v>0</v>
      </c>
    </row>
    <row r="2089" spans="1:11" x14ac:dyDescent="0.35">
      <c r="A2089">
        <v>11014</v>
      </c>
      <c r="B2089" t="s">
        <v>23</v>
      </c>
      <c r="C2089" s="70">
        <v>0</v>
      </c>
      <c r="D2089" s="70">
        <v>0</v>
      </c>
      <c r="E2089" s="71">
        <v>44926</v>
      </c>
      <c r="F2089" t="s">
        <v>3917</v>
      </c>
      <c r="G2089" t="s">
        <v>2247</v>
      </c>
      <c r="H2089" t="s">
        <v>1911</v>
      </c>
      <c r="I2089" t="s">
        <v>1911</v>
      </c>
      <c r="J2089" s="40">
        <v>0</v>
      </c>
      <c r="K2089" s="40">
        <v>0</v>
      </c>
    </row>
    <row r="2090" spans="1:11" x14ac:dyDescent="0.35">
      <c r="A2090">
        <v>15600</v>
      </c>
      <c r="B2090" t="s">
        <v>57</v>
      </c>
      <c r="C2090" s="70">
        <v>271306.82</v>
      </c>
      <c r="D2090" s="70">
        <v>77582.03</v>
      </c>
      <c r="E2090" s="71">
        <v>44564</v>
      </c>
      <c r="F2090" t="s">
        <v>17940</v>
      </c>
      <c r="G2090" t="s">
        <v>2142</v>
      </c>
      <c r="H2090" t="s">
        <v>17939</v>
      </c>
      <c r="I2090" t="s">
        <v>17938</v>
      </c>
      <c r="J2090" s="40">
        <v>388.1</v>
      </c>
      <c r="K2090" s="40">
        <v>0</v>
      </c>
    </row>
    <row r="2091" spans="1:11" x14ac:dyDescent="0.35">
      <c r="A2091">
        <v>15600</v>
      </c>
      <c r="B2091" t="s">
        <v>57</v>
      </c>
      <c r="C2091" s="70">
        <v>271306.82</v>
      </c>
      <c r="D2091" s="70">
        <v>77582.03</v>
      </c>
      <c r="E2091" s="71">
        <v>44619</v>
      </c>
      <c r="F2091" t="s">
        <v>17774</v>
      </c>
      <c r="G2091" t="s">
        <v>2142</v>
      </c>
      <c r="H2091" t="s">
        <v>17773</v>
      </c>
      <c r="I2091" t="s">
        <v>17772</v>
      </c>
      <c r="J2091" s="40">
        <v>2360.33</v>
      </c>
      <c r="K2091" s="40">
        <v>0</v>
      </c>
    </row>
    <row r="2092" spans="1:11" x14ac:dyDescent="0.35">
      <c r="A2092">
        <v>15600</v>
      </c>
      <c r="B2092" t="s">
        <v>57</v>
      </c>
      <c r="C2092" s="70">
        <v>271306.82</v>
      </c>
      <c r="D2092" s="70">
        <v>77582.03</v>
      </c>
      <c r="E2092" s="71">
        <v>44651</v>
      </c>
      <c r="F2092" t="s">
        <v>19863</v>
      </c>
      <c r="G2092" t="s">
        <v>1907</v>
      </c>
      <c r="H2092" t="s">
        <v>19861</v>
      </c>
      <c r="I2092" t="s">
        <v>19860</v>
      </c>
      <c r="J2092" s="40">
        <v>4773.25</v>
      </c>
      <c r="K2092" s="40">
        <v>0</v>
      </c>
    </row>
    <row r="2093" spans="1:11" x14ac:dyDescent="0.35">
      <c r="A2093">
        <v>15600</v>
      </c>
      <c r="B2093" t="s">
        <v>57</v>
      </c>
      <c r="C2093" s="70">
        <v>271306.82</v>
      </c>
      <c r="D2093" s="70">
        <v>77582.03</v>
      </c>
      <c r="E2093" s="71">
        <v>44684</v>
      </c>
      <c r="F2093" t="s">
        <v>17652</v>
      </c>
      <c r="G2093" t="s">
        <v>2142</v>
      </c>
      <c r="H2093" t="s">
        <v>17651</v>
      </c>
      <c r="I2093" t="s">
        <v>17650</v>
      </c>
      <c r="J2093" s="40">
        <v>1065.52</v>
      </c>
      <c r="K2093" s="40">
        <v>0</v>
      </c>
    </row>
    <row r="2094" spans="1:11" x14ac:dyDescent="0.35">
      <c r="A2094">
        <v>15600</v>
      </c>
      <c r="B2094" t="s">
        <v>57</v>
      </c>
      <c r="C2094" s="70">
        <v>271306.82</v>
      </c>
      <c r="D2094" s="70">
        <v>77582.03</v>
      </c>
      <c r="E2094" s="71">
        <v>44713</v>
      </c>
      <c r="F2094" t="s">
        <v>17907</v>
      </c>
      <c r="G2094" t="s">
        <v>2142</v>
      </c>
      <c r="H2094" t="s">
        <v>17906</v>
      </c>
      <c r="I2094" t="s">
        <v>17905</v>
      </c>
      <c r="J2094" s="40">
        <v>11759.23</v>
      </c>
      <c r="K2094" s="40">
        <v>0</v>
      </c>
    </row>
    <row r="2095" spans="1:11" x14ac:dyDescent="0.35">
      <c r="A2095">
        <v>15600</v>
      </c>
      <c r="B2095" t="s">
        <v>57</v>
      </c>
      <c r="C2095" s="70">
        <v>271306.82</v>
      </c>
      <c r="D2095" s="70">
        <v>77582.03</v>
      </c>
      <c r="E2095" s="71">
        <v>44732</v>
      </c>
      <c r="F2095" t="s">
        <v>18812</v>
      </c>
      <c r="G2095" t="s">
        <v>2142</v>
      </c>
      <c r="H2095" t="s">
        <v>18811</v>
      </c>
      <c r="I2095" t="s">
        <v>18810</v>
      </c>
      <c r="J2095" s="40">
        <v>4628.49</v>
      </c>
      <c r="K2095" s="40">
        <v>0</v>
      </c>
    </row>
    <row r="2096" spans="1:11" x14ac:dyDescent="0.35">
      <c r="A2096">
        <v>15600</v>
      </c>
      <c r="B2096" t="s">
        <v>57</v>
      </c>
      <c r="C2096" s="70">
        <v>271306.82</v>
      </c>
      <c r="D2096" s="70">
        <v>77582.03</v>
      </c>
      <c r="E2096" s="71">
        <v>44732</v>
      </c>
      <c r="F2096" t="s">
        <v>15918</v>
      </c>
      <c r="G2096" t="s">
        <v>2142</v>
      </c>
      <c r="H2096" t="s">
        <v>15917</v>
      </c>
      <c r="I2096" t="s">
        <v>15916</v>
      </c>
      <c r="J2096" s="40">
        <v>329.02</v>
      </c>
      <c r="K2096" s="40">
        <v>0</v>
      </c>
    </row>
    <row r="2097" spans="1:11" x14ac:dyDescent="0.35">
      <c r="A2097">
        <v>15600</v>
      </c>
      <c r="B2097" t="s">
        <v>57</v>
      </c>
      <c r="C2097" s="70">
        <v>271306.82</v>
      </c>
      <c r="D2097" s="70">
        <v>77582.03</v>
      </c>
      <c r="E2097" s="71">
        <v>44732</v>
      </c>
      <c r="F2097" t="s">
        <v>16904</v>
      </c>
      <c r="G2097" t="s">
        <v>2142</v>
      </c>
      <c r="H2097" t="s">
        <v>16903</v>
      </c>
      <c r="I2097" t="s">
        <v>14256</v>
      </c>
      <c r="J2097" s="40">
        <v>1920.42</v>
      </c>
      <c r="K2097" s="40">
        <v>0</v>
      </c>
    </row>
    <row r="2098" spans="1:11" x14ac:dyDescent="0.35">
      <c r="A2098">
        <v>15600</v>
      </c>
      <c r="B2098" t="s">
        <v>57</v>
      </c>
      <c r="C2098" s="70">
        <v>271306.82</v>
      </c>
      <c r="D2098" s="70">
        <v>77582.03</v>
      </c>
      <c r="E2098" s="71">
        <v>44743</v>
      </c>
      <c r="F2098" t="s">
        <v>19862</v>
      </c>
      <c r="G2098" t="s">
        <v>1907</v>
      </c>
      <c r="H2098" t="s">
        <v>19861</v>
      </c>
      <c r="I2098" t="s">
        <v>19860</v>
      </c>
      <c r="J2098" s="40">
        <v>-4773.25</v>
      </c>
      <c r="K2098" s="40">
        <v>0</v>
      </c>
    </row>
    <row r="2099" spans="1:11" x14ac:dyDescent="0.35">
      <c r="A2099">
        <v>15600</v>
      </c>
      <c r="B2099" t="s">
        <v>57</v>
      </c>
      <c r="C2099" s="70">
        <v>271306.82</v>
      </c>
      <c r="D2099" s="70">
        <v>77582.03</v>
      </c>
      <c r="E2099" s="71">
        <v>44745</v>
      </c>
      <c r="F2099" t="s">
        <v>16900</v>
      </c>
      <c r="G2099" t="s">
        <v>2142</v>
      </c>
      <c r="H2099" t="s">
        <v>16899</v>
      </c>
      <c r="I2099" t="s">
        <v>16898</v>
      </c>
      <c r="J2099" s="40">
        <v>1881.74</v>
      </c>
      <c r="K2099" s="40">
        <v>0</v>
      </c>
    </row>
    <row r="2100" spans="1:11" x14ac:dyDescent="0.35">
      <c r="A2100">
        <v>15600</v>
      </c>
      <c r="B2100" t="s">
        <v>57</v>
      </c>
      <c r="C2100" s="70">
        <v>271306.82</v>
      </c>
      <c r="D2100" s="70">
        <v>77582.03</v>
      </c>
      <c r="E2100" s="71">
        <v>44774</v>
      </c>
      <c r="F2100" t="s">
        <v>17882</v>
      </c>
      <c r="G2100" t="s">
        <v>2142</v>
      </c>
      <c r="H2100" t="s">
        <v>17881</v>
      </c>
      <c r="I2100" t="s">
        <v>17880</v>
      </c>
      <c r="J2100" s="40">
        <v>2256.85</v>
      </c>
      <c r="K2100" s="40">
        <v>0</v>
      </c>
    </row>
    <row r="2101" spans="1:11" x14ac:dyDescent="0.35">
      <c r="A2101">
        <v>15600</v>
      </c>
      <c r="B2101" t="s">
        <v>57</v>
      </c>
      <c r="C2101" s="70">
        <v>271306.82</v>
      </c>
      <c r="D2101" s="70">
        <v>77582.03</v>
      </c>
      <c r="E2101" s="71">
        <v>44804</v>
      </c>
      <c r="F2101" t="s">
        <v>16200</v>
      </c>
      <c r="G2101" t="s">
        <v>1912</v>
      </c>
      <c r="J2101" s="40">
        <v>10552.65</v>
      </c>
      <c r="K2101" s="40">
        <v>0</v>
      </c>
    </row>
    <row r="2102" spans="1:11" x14ac:dyDescent="0.35">
      <c r="A2102">
        <v>15600</v>
      </c>
      <c r="B2102" t="s">
        <v>57</v>
      </c>
      <c r="C2102" s="70">
        <v>271306.82</v>
      </c>
      <c r="D2102" s="70">
        <v>77582.03</v>
      </c>
      <c r="E2102" s="71">
        <v>44805</v>
      </c>
      <c r="F2102" t="s">
        <v>17859</v>
      </c>
      <c r="G2102" t="s">
        <v>2142</v>
      </c>
      <c r="H2102" t="s">
        <v>17858</v>
      </c>
      <c r="I2102" t="s">
        <v>17853</v>
      </c>
      <c r="J2102" s="40">
        <v>9469.92</v>
      </c>
      <c r="K2102" s="40">
        <v>0</v>
      </c>
    </row>
    <row r="2103" spans="1:11" x14ac:dyDescent="0.35">
      <c r="A2103">
        <v>15600</v>
      </c>
      <c r="B2103" t="s">
        <v>57</v>
      </c>
      <c r="C2103" s="70">
        <v>271306.82</v>
      </c>
      <c r="D2103" s="70">
        <v>77582.03</v>
      </c>
      <c r="E2103" s="71">
        <v>44805</v>
      </c>
      <c r="F2103" t="s">
        <v>17879</v>
      </c>
      <c r="G2103" t="s">
        <v>2142</v>
      </c>
      <c r="H2103" t="s">
        <v>17878</v>
      </c>
      <c r="I2103" t="s">
        <v>17873</v>
      </c>
      <c r="J2103" s="40">
        <v>1385.56</v>
      </c>
      <c r="K2103" s="40">
        <v>0</v>
      </c>
    </row>
    <row r="2104" spans="1:11" x14ac:dyDescent="0.35">
      <c r="A2104">
        <v>15600</v>
      </c>
      <c r="B2104" t="s">
        <v>57</v>
      </c>
      <c r="C2104" s="70">
        <v>271306.82</v>
      </c>
      <c r="D2104" s="70">
        <v>77582.03</v>
      </c>
      <c r="E2104" s="71">
        <v>44805</v>
      </c>
      <c r="F2104" t="s">
        <v>16195</v>
      </c>
      <c r="G2104" t="s">
        <v>1912</v>
      </c>
      <c r="J2104" s="40">
        <v>-10552.65</v>
      </c>
      <c r="K2104" s="40">
        <v>0</v>
      </c>
    </row>
    <row r="2105" spans="1:11" x14ac:dyDescent="0.35">
      <c r="A2105">
        <v>15600</v>
      </c>
      <c r="B2105" t="s">
        <v>57</v>
      </c>
      <c r="C2105" s="70">
        <v>271306.82</v>
      </c>
      <c r="D2105" s="70">
        <v>77582.03</v>
      </c>
      <c r="E2105" s="71">
        <v>44805</v>
      </c>
      <c r="F2105" t="s">
        <v>17857</v>
      </c>
      <c r="G2105" t="s">
        <v>2142</v>
      </c>
      <c r="H2105" t="s">
        <v>17856</v>
      </c>
      <c r="I2105" t="s">
        <v>17853</v>
      </c>
      <c r="J2105" s="40">
        <v>-9469.92</v>
      </c>
      <c r="K2105" s="40">
        <v>0</v>
      </c>
    </row>
    <row r="2106" spans="1:11" x14ac:dyDescent="0.35">
      <c r="A2106">
        <v>15600</v>
      </c>
      <c r="B2106" t="s">
        <v>57</v>
      </c>
      <c r="C2106" s="70">
        <v>271306.82</v>
      </c>
      <c r="D2106" s="70">
        <v>77582.03</v>
      </c>
      <c r="E2106" s="71">
        <v>44805</v>
      </c>
      <c r="F2106" t="s">
        <v>17877</v>
      </c>
      <c r="G2106" t="s">
        <v>2142</v>
      </c>
      <c r="H2106" t="s">
        <v>17876</v>
      </c>
      <c r="I2106" t="s">
        <v>17873</v>
      </c>
      <c r="J2106" s="40">
        <v>-1385.56</v>
      </c>
      <c r="K2106" s="40">
        <v>0</v>
      </c>
    </row>
    <row r="2107" spans="1:11" x14ac:dyDescent="0.35">
      <c r="A2107">
        <v>15600</v>
      </c>
      <c r="B2107" t="s">
        <v>57</v>
      </c>
      <c r="C2107" s="70">
        <v>271306.82</v>
      </c>
      <c r="D2107" s="70">
        <v>77582.03</v>
      </c>
      <c r="E2107" s="71">
        <v>44805</v>
      </c>
      <c r="F2107" t="s">
        <v>17875</v>
      </c>
      <c r="G2107" t="s">
        <v>2142</v>
      </c>
      <c r="H2107" t="s">
        <v>17874</v>
      </c>
      <c r="I2107" t="s">
        <v>17873</v>
      </c>
      <c r="J2107" s="40">
        <v>1621.1</v>
      </c>
      <c r="K2107" s="40">
        <v>0</v>
      </c>
    </row>
    <row r="2108" spans="1:11" x14ac:dyDescent="0.35">
      <c r="A2108">
        <v>15600</v>
      </c>
      <c r="B2108" t="s">
        <v>57</v>
      </c>
      <c r="C2108" s="70">
        <v>271306.82</v>
      </c>
      <c r="D2108" s="70">
        <v>77582.03</v>
      </c>
      <c r="E2108" s="71">
        <v>44805</v>
      </c>
      <c r="F2108" t="s">
        <v>17855</v>
      </c>
      <c r="G2108" t="s">
        <v>2142</v>
      </c>
      <c r="H2108" t="s">
        <v>17854</v>
      </c>
      <c r="I2108" t="s">
        <v>17853</v>
      </c>
      <c r="J2108" s="40">
        <v>11079.81</v>
      </c>
      <c r="K2108" s="40">
        <v>0</v>
      </c>
    </row>
    <row r="2109" spans="1:11" x14ac:dyDescent="0.35">
      <c r="A2109">
        <v>15600</v>
      </c>
      <c r="B2109" t="s">
        <v>57</v>
      </c>
      <c r="C2109" s="70">
        <v>271306.82</v>
      </c>
      <c r="D2109" s="70">
        <v>77582.03</v>
      </c>
      <c r="E2109" s="71">
        <v>44833</v>
      </c>
      <c r="F2109" t="s">
        <v>17997</v>
      </c>
      <c r="G2109" t="s">
        <v>2142</v>
      </c>
      <c r="H2109" t="s">
        <v>17996</v>
      </c>
      <c r="I2109" t="s">
        <v>17995</v>
      </c>
      <c r="J2109" s="40">
        <v>904.97</v>
      </c>
      <c r="K2109" s="40">
        <v>0</v>
      </c>
    </row>
    <row r="2110" spans="1:11" x14ac:dyDescent="0.35">
      <c r="A2110">
        <v>15600</v>
      </c>
      <c r="B2110" t="s">
        <v>57</v>
      </c>
      <c r="C2110" s="70">
        <v>271306.82</v>
      </c>
      <c r="D2110" s="70">
        <v>77582.03</v>
      </c>
      <c r="E2110" s="71">
        <v>44875</v>
      </c>
      <c r="F2110" t="s">
        <v>16428</v>
      </c>
      <c r="G2110" t="s">
        <v>2142</v>
      </c>
      <c r="H2110" t="s">
        <v>16427</v>
      </c>
      <c r="I2110" t="s">
        <v>16426</v>
      </c>
      <c r="J2110" s="40">
        <v>406.84</v>
      </c>
      <c r="K2110" s="40">
        <v>0</v>
      </c>
    </row>
    <row r="2111" spans="1:11" x14ac:dyDescent="0.35">
      <c r="A2111">
        <v>15600</v>
      </c>
      <c r="B2111" t="s">
        <v>57</v>
      </c>
      <c r="C2111" s="70">
        <v>271306.82</v>
      </c>
      <c r="D2111" s="70">
        <v>77582.03</v>
      </c>
      <c r="E2111" s="71">
        <v>44893</v>
      </c>
      <c r="F2111" t="s">
        <v>16359</v>
      </c>
      <c r="G2111" t="s">
        <v>2142</v>
      </c>
      <c r="H2111" t="s">
        <v>16358</v>
      </c>
      <c r="I2111" t="s">
        <v>16357</v>
      </c>
      <c r="J2111" s="40">
        <v>15764.98</v>
      </c>
      <c r="K2111" s="40">
        <v>0</v>
      </c>
    </row>
    <row r="2112" spans="1:11" x14ac:dyDescent="0.35">
      <c r="A2112">
        <v>15600</v>
      </c>
      <c r="B2112" t="s">
        <v>57</v>
      </c>
      <c r="C2112" s="70">
        <v>271306.82</v>
      </c>
      <c r="D2112" s="70">
        <v>77582.03</v>
      </c>
      <c r="E2112" s="71">
        <v>44902</v>
      </c>
      <c r="F2112" t="s">
        <v>18954</v>
      </c>
      <c r="G2112" t="s">
        <v>2142</v>
      </c>
      <c r="H2112" t="s">
        <v>18953</v>
      </c>
      <c r="I2112" t="s">
        <v>18952</v>
      </c>
      <c r="J2112" s="40">
        <v>1250.42</v>
      </c>
      <c r="K2112" s="40">
        <v>0</v>
      </c>
    </row>
    <row r="2113" spans="1:11" x14ac:dyDescent="0.35">
      <c r="A2113">
        <v>15600</v>
      </c>
      <c r="B2113" t="s">
        <v>57</v>
      </c>
      <c r="C2113" s="70">
        <v>271306.82</v>
      </c>
      <c r="D2113" s="70">
        <v>77582.03</v>
      </c>
      <c r="E2113" s="71">
        <v>44926</v>
      </c>
      <c r="F2113" t="s">
        <v>19864</v>
      </c>
      <c r="G2113" t="s">
        <v>1907</v>
      </c>
      <c r="H2113" t="s">
        <v>16357</v>
      </c>
      <c r="I2113" t="s">
        <v>16357</v>
      </c>
      <c r="J2113" s="40">
        <v>0</v>
      </c>
      <c r="K2113" s="40">
        <v>15764.98</v>
      </c>
    </row>
    <row r="2114" spans="1:11" x14ac:dyDescent="0.35">
      <c r="A2114">
        <v>15600</v>
      </c>
      <c r="B2114" t="s">
        <v>57</v>
      </c>
      <c r="C2114" s="70">
        <v>271306.82</v>
      </c>
      <c r="D2114" s="70">
        <v>77582.03</v>
      </c>
      <c r="E2114" s="71">
        <v>44926</v>
      </c>
      <c r="F2114" t="s">
        <v>19868</v>
      </c>
      <c r="G2114" t="s">
        <v>1907</v>
      </c>
      <c r="H2114" t="s">
        <v>18578</v>
      </c>
      <c r="I2114" t="s">
        <v>18279</v>
      </c>
      <c r="J2114" s="40">
        <v>426.86</v>
      </c>
      <c r="K2114" s="40">
        <v>0</v>
      </c>
    </row>
    <row r="2115" spans="1:11" x14ac:dyDescent="0.35">
      <c r="A2115">
        <v>15600</v>
      </c>
      <c r="B2115" t="s">
        <v>57</v>
      </c>
      <c r="C2115" s="70">
        <v>271306.82</v>
      </c>
      <c r="D2115" s="70">
        <v>77582.03</v>
      </c>
      <c r="E2115" s="71">
        <v>44926</v>
      </c>
      <c r="F2115" t="s">
        <v>19867</v>
      </c>
      <c r="G2115" t="s">
        <v>1907</v>
      </c>
      <c r="H2115" t="s">
        <v>17701</v>
      </c>
      <c r="I2115" t="s">
        <v>17700</v>
      </c>
      <c r="J2115" s="40">
        <v>8067.02</v>
      </c>
      <c r="K2115" s="40">
        <v>0</v>
      </c>
    </row>
    <row r="2116" spans="1:11" x14ac:dyDescent="0.35">
      <c r="A2116">
        <v>15900</v>
      </c>
      <c r="B2116" t="s">
        <v>1310</v>
      </c>
      <c r="C2116" s="70">
        <v>1173558.8899999999</v>
      </c>
      <c r="D2116" s="70">
        <v>341234.76</v>
      </c>
      <c r="E2116" s="71">
        <v>44572</v>
      </c>
      <c r="F2116" t="s">
        <v>18429</v>
      </c>
      <c r="G2116" t="s">
        <v>2142</v>
      </c>
      <c r="H2116" t="s">
        <v>18428</v>
      </c>
      <c r="I2116" t="s">
        <v>18427</v>
      </c>
      <c r="J2116" s="40">
        <v>2056.2600000000002</v>
      </c>
      <c r="K2116" s="40">
        <v>0</v>
      </c>
    </row>
    <row r="2117" spans="1:11" x14ac:dyDescent="0.35">
      <c r="A2117">
        <v>15900</v>
      </c>
      <c r="B2117" t="s">
        <v>1310</v>
      </c>
      <c r="C2117" s="70">
        <v>1173558.8899999999</v>
      </c>
      <c r="D2117" s="70">
        <v>341234.76</v>
      </c>
      <c r="E2117" s="71">
        <v>44573</v>
      </c>
      <c r="F2117" t="s">
        <v>18426</v>
      </c>
      <c r="G2117" t="s">
        <v>2142</v>
      </c>
      <c r="H2117" t="s">
        <v>18425</v>
      </c>
      <c r="I2117" t="s">
        <v>18424</v>
      </c>
      <c r="J2117" s="40">
        <v>2066.17</v>
      </c>
      <c r="K2117" s="40">
        <v>0</v>
      </c>
    </row>
    <row r="2118" spans="1:11" x14ac:dyDescent="0.35">
      <c r="A2118">
        <v>15900</v>
      </c>
      <c r="B2118" t="s">
        <v>1310</v>
      </c>
      <c r="C2118" s="70">
        <v>1173558.8899999999</v>
      </c>
      <c r="D2118" s="70">
        <v>341234.76</v>
      </c>
      <c r="E2118" s="71">
        <v>44580</v>
      </c>
      <c r="F2118" t="s">
        <v>18415</v>
      </c>
      <c r="G2118" t="s">
        <v>2142</v>
      </c>
      <c r="H2118" t="s">
        <v>18414</v>
      </c>
      <c r="I2118" t="s">
        <v>18413</v>
      </c>
      <c r="J2118" s="40">
        <v>2057.5700000000002</v>
      </c>
      <c r="K2118" s="40">
        <v>0</v>
      </c>
    </row>
    <row r="2119" spans="1:11" x14ac:dyDescent="0.35">
      <c r="A2119">
        <v>15900</v>
      </c>
      <c r="B2119" t="s">
        <v>1310</v>
      </c>
      <c r="C2119" s="70">
        <v>1173558.8899999999</v>
      </c>
      <c r="D2119" s="70">
        <v>341234.76</v>
      </c>
      <c r="E2119" s="71">
        <v>44591</v>
      </c>
      <c r="F2119" t="s">
        <v>18410</v>
      </c>
      <c r="G2119" t="s">
        <v>2142</v>
      </c>
      <c r="H2119" t="s">
        <v>18409</v>
      </c>
      <c r="I2119" t="s">
        <v>18408</v>
      </c>
      <c r="J2119" s="40">
        <v>2090.2199999999998</v>
      </c>
      <c r="K2119" s="40">
        <v>0</v>
      </c>
    </row>
    <row r="2120" spans="1:11" x14ac:dyDescent="0.35">
      <c r="A2120">
        <v>15900</v>
      </c>
      <c r="B2120" t="s">
        <v>1310</v>
      </c>
      <c r="C2120" s="70">
        <v>1173558.8899999999</v>
      </c>
      <c r="D2120" s="70">
        <v>341234.76</v>
      </c>
      <c r="E2120" s="71">
        <v>44592</v>
      </c>
      <c r="F2120" t="s">
        <v>18725</v>
      </c>
      <c r="G2120" t="s">
        <v>2142</v>
      </c>
      <c r="H2120" t="s">
        <v>18724</v>
      </c>
      <c r="I2120" t="s">
        <v>18723</v>
      </c>
      <c r="J2120" s="40">
        <v>3506.72</v>
      </c>
      <c r="K2120" s="40">
        <v>0</v>
      </c>
    </row>
    <row r="2121" spans="1:11" x14ac:dyDescent="0.35">
      <c r="A2121">
        <v>15900</v>
      </c>
      <c r="B2121" t="s">
        <v>1310</v>
      </c>
      <c r="C2121" s="70">
        <v>1173558.8899999999</v>
      </c>
      <c r="D2121" s="70">
        <v>341234.76</v>
      </c>
      <c r="E2121" s="71">
        <v>44600</v>
      </c>
      <c r="F2121" t="s">
        <v>18722</v>
      </c>
      <c r="G2121" t="s">
        <v>2142</v>
      </c>
      <c r="H2121" t="s">
        <v>18721</v>
      </c>
      <c r="I2121" t="s">
        <v>18720</v>
      </c>
      <c r="J2121" s="40">
        <v>3592.34</v>
      </c>
      <c r="K2121" s="40">
        <v>0</v>
      </c>
    </row>
    <row r="2122" spans="1:11" x14ac:dyDescent="0.35">
      <c r="A2122">
        <v>15900</v>
      </c>
      <c r="B2122" t="s">
        <v>1310</v>
      </c>
      <c r="C2122" s="70">
        <v>1173558.8899999999</v>
      </c>
      <c r="D2122" s="70">
        <v>341234.76</v>
      </c>
      <c r="E2122" s="71">
        <v>44605</v>
      </c>
      <c r="F2122" t="s">
        <v>18717</v>
      </c>
      <c r="G2122" t="s">
        <v>2142</v>
      </c>
      <c r="H2122" t="s">
        <v>18716</v>
      </c>
      <c r="I2122" t="s">
        <v>18715</v>
      </c>
      <c r="J2122" s="40">
        <v>3580.12</v>
      </c>
      <c r="K2122" s="40">
        <v>0</v>
      </c>
    </row>
    <row r="2123" spans="1:11" x14ac:dyDescent="0.35">
      <c r="A2123">
        <v>15900</v>
      </c>
      <c r="B2123" t="s">
        <v>1310</v>
      </c>
      <c r="C2123" s="70">
        <v>1173558.8899999999</v>
      </c>
      <c r="D2123" s="70">
        <v>341234.76</v>
      </c>
      <c r="E2123" s="71">
        <v>44607</v>
      </c>
      <c r="F2123" t="s">
        <v>18714</v>
      </c>
      <c r="G2123" t="s">
        <v>2142</v>
      </c>
      <c r="H2123" t="s">
        <v>18713</v>
      </c>
      <c r="I2123" t="s">
        <v>18712</v>
      </c>
      <c r="J2123" s="40">
        <v>7182.44</v>
      </c>
      <c r="K2123" s="40">
        <v>0</v>
      </c>
    </row>
    <row r="2124" spans="1:11" x14ac:dyDescent="0.35">
      <c r="A2124">
        <v>15900</v>
      </c>
      <c r="B2124" t="s">
        <v>1310</v>
      </c>
      <c r="C2124" s="70">
        <v>1173558.8899999999</v>
      </c>
      <c r="D2124" s="70">
        <v>341234.76</v>
      </c>
      <c r="E2124" s="71">
        <v>44615</v>
      </c>
      <c r="F2124" t="s">
        <v>18986</v>
      </c>
      <c r="G2124" t="s">
        <v>2142</v>
      </c>
      <c r="H2124" t="s">
        <v>18985</v>
      </c>
      <c r="I2124" t="s">
        <v>18984</v>
      </c>
      <c r="J2124" s="40">
        <v>372.32</v>
      </c>
      <c r="K2124" s="40">
        <v>0</v>
      </c>
    </row>
    <row r="2125" spans="1:11" x14ac:dyDescent="0.35">
      <c r="A2125">
        <v>15900</v>
      </c>
      <c r="B2125" t="s">
        <v>1310</v>
      </c>
      <c r="C2125" s="70">
        <v>1173558.8899999999</v>
      </c>
      <c r="D2125" s="70">
        <v>341234.76</v>
      </c>
      <c r="E2125" s="71">
        <v>44626</v>
      </c>
      <c r="F2125" t="s">
        <v>18401</v>
      </c>
      <c r="G2125" t="s">
        <v>2142</v>
      </c>
      <c r="H2125" t="s">
        <v>18400</v>
      </c>
      <c r="I2125" t="s">
        <v>18399</v>
      </c>
      <c r="J2125" s="40">
        <v>462.25</v>
      </c>
      <c r="K2125" s="40">
        <v>0</v>
      </c>
    </row>
    <row r="2126" spans="1:11" x14ac:dyDescent="0.35">
      <c r="A2126">
        <v>15900</v>
      </c>
      <c r="B2126" t="s">
        <v>1310</v>
      </c>
      <c r="C2126" s="70">
        <v>1173558.8899999999</v>
      </c>
      <c r="D2126" s="70">
        <v>341234.76</v>
      </c>
      <c r="E2126" s="71">
        <v>44629</v>
      </c>
      <c r="F2126" t="s">
        <v>18398</v>
      </c>
      <c r="G2126" t="s">
        <v>2142</v>
      </c>
      <c r="H2126" t="s">
        <v>18397</v>
      </c>
      <c r="I2126" t="s">
        <v>18396</v>
      </c>
      <c r="J2126" s="40">
        <v>456.76</v>
      </c>
      <c r="K2126" s="40">
        <v>0</v>
      </c>
    </row>
    <row r="2127" spans="1:11" x14ac:dyDescent="0.35">
      <c r="A2127">
        <v>15900</v>
      </c>
      <c r="B2127" t="s">
        <v>1310</v>
      </c>
      <c r="C2127" s="70">
        <v>1173558.8899999999</v>
      </c>
      <c r="D2127" s="70">
        <v>341234.76</v>
      </c>
      <c r="E2127" s="71">
        <v>44629</v>
      </c>
      <c r="F2127" t="s">
        <v>18395</v>
      </c>
      <c r="G2127" t="s">
        <v>2142</v>
      </c>
      <c r="H2127" t="s">
        <v>18394</v>
      </c>
      <c r="I2127" t="s">
        <v>18393</v>
      </c>
      <c r="J2127" s="40">
        <v>456.76</v>
      </c>
      <c r="K2127" s="40">
        <v>0</v>
      </c>
    </row>
    <row r="2128" spans="1:11" x14ac:dyDescent="0.35">
      <c r="A2128">
        <v>15900</v>
      </c>
      <c r="B2128" t="s">
        <v>1310</v>
      </c>
      <c r="C2128" s="70">
        <v>1173558.8899999999</v>
      </c>
      <c r="D2128" s="70">
        <v>341234.76</v>
      </c>
      <c r="E2128" s="71">
        <v>44637</v>
      </c>
      <c r="F2128" t="s">
        <v>18047</v>
      </c>
      <c r="G2128" t="s">
        <v>2142</v>
      </c>
      <c r="H2128" t="s">
        <v>18046</v>
      </c>
      <c r="I2128" t="s">
        <v>18045</v>
      </c>
      <c r="J2128" s="40">
        <v>318.77999999999997</v>
      </c>
      <c r="K2128" s="40">
        <v>0</v>
      </c>
    </row>
    <row r="2129" spans="1:11" x14ac:dyDescent="0.35">
      <c r="A2129">
        <v>15900</v>
      </c>
      <c r="B2129" t="s">
        <v>1310</v>
      </c>
      <c r="C2129" s="70">
        <v>1173558.8899999999</v>
      </c>
      <c r="D2129" s="70">
        <v>341234.76</v>
      </c>
      <c r="E2129" s="71">
        <v>44640</v>
      </c>
      <c r="F2129" t="s">
        <v>18983</v>
      </c>
      <c r="G2129" t="s">
        <v>2142</v>
      </c>
      <c r="H2129" t="s">
        <v>18982</v>
      </c>
      <c r="I2129" t="s">
        <v>18981</v>
      </c>
      <c r="J2129" s="40">
        <v>324.8</v>
      </c>
      <c r="K2129" s="40">
        <v>0</v>
      </c>
    </row>
    <row r="2130" spans="1:11" x14ac:dyDescent="0.35">
      <c r="A2130">
        <v>15900</v>
      </c>
      <c r="B2130" t="s">
        <v>1310</v>
      </c>
      <c r="C2130" s="70">
        <v>1173558.8899999999</v>
      </c>
      <c r="D2130" s="70">
        <v>341234.76</v>
      </c>
      <c r="E2130" s="71">
        <v>44649</v>
      </c>
      <c r="F2130" t="s">
        <v>18711</v>
      </c>
      <c r="G2130" t="s">
        <v>2142</v>
      </c>
      <c r="H2130" t="s">
        <v>18710</v>
      </c>
      <c r="I2130" t="s">
        <v>18709</v>
      </c>
      <c r="J2130" s="40">
        <v>3089</v>
      </c>
      <c r="K2130" s="40">
        <v>0</v>
      </c>
    </row>
    <row r="2131" spans="1:11" x14ac:dyDescent="0.35">
      <c r="A2131">
        <v>15900</v>
      </c>
      <c r="B2131" t="s">
        <v>1310</v>
      </c>
      <c r="C2131" s="70">
        <v>1173558.8899999999</v>
      </c>
      <c r="D2131" s="70">
        <v>341234.76</v>
      </c>
      <c r="E2131" s="71">
        <v>44656</v>
      </c>
      <c r="F2131" t="s">
        <v>18388</v>
      </c>
      <c r="G2131" t="s">
        <v>2142</v>
      </c>
      <c r="H2131" t="s">
        <v>18387</v>
      </c>
      <c r="I2131" t="s">
        <v>18386</v>
      </c>
      <c r="J2131" s="40">
        <v>2574.2399999999998</v>
      </c>
      <c r="K2131" s="40">
        <v>0</v>
      </c>
    </row>
    <row r="2132" spans="1:11" x14ac:dyDescent="0.35">
      <c r="A2132">
        <v>15900</v>
      </c>
      <c r="B2132" t="s">
        <v>1310</v>
      </c>
      <c r="C2132" s="70">
        <v>1173558.8899999999</v>
      </c>
      <c r="D2132" s="70">
        <v>341234.76</v>
      </c>
      <c r="E2132" s="71">
        <v>44656</v>
      </c>
      <c r="F2132" t="s">
        <v>18446</v>
      </c>
      <c r="G2132" t="s">
        <v>2142</v>
      </c>
      <c r="H2132" t="s">
        <v>18445</v>
      </c>
      <c r="I2132" t="s">
        <v>18444</v>
      </c>
      <c r="J2132" s="40">
        <v>6006.91</v>
      </c>
      <c r="K2132" s="40">
        <v>0</v>
      </c>
    </row>
    <row r="2133" spans="1:11" x14ac:dyDescent="0.35">
      <c r="A2133">
        <v>15900</v>
      </c>
      <c r="B2133" t="s">
        <v>1310</v>
      </c>
      <c r="C2133" s="70">
        <v>1173558.8899999999</v>
      </c>
      <c r="D2133" s="70">
        <v>341234.76</v>
      </c>
      <c r="E2133" s="71">
        <v>44657</v>
      </c>
      <c r="F2133" t="s">
        <v>18385</v>
      </c>
      <c r="G2133" t="s">
        <v>2142</v>
      </c>
      <c r="H2133" t="s">
        <v>18384</v>
      </c>
      <c r="I2133" t="s">
        <v>18383</v>
      </c>
      <c r="J2133" s="40">
        <v>569.27</v>
      </c>
      <c r="K2133" s="40">
        <v>0</v>
      </c>
    </row>
    <row r="2134" spans="1:11" x14ac:dyDescent="0.35">
      <c r="A2134">
        <v>15900</v>
      </c>
      <c r="B2134" t="s">
        <v>1310</v>
      </c>
      <c r="C2134" s="70">
        <v>1173558.8899999999</v>
      </c>
      <c r="D2134" s="70">
        <v>341234.76</v>
      </c>
      <c r="E2134" s="71">
        <v>44664</v>
      </c>
      <c r="F2134" t="s">
        <v>18380</v>
      </c>
      <c r="G2134" t="s">
        <v>2142</v>
      </c>
      <c r="H2134" t="s">
        <v>18379</v>
      </c>
      <c r="I2134" t="s">
        <v>18378</v>
      </c>
      <c r="J2134" s="40">
        <v>2095.31</v>
      </c>
      <c r="K2134" s="40">
        <v>0</v>
      </c>
    </row>
    <row r="2135" spans="1:11" x14ac:dyDescent="0.35">
      <c r="A2135">
        <v>15900</v>
      </c>
      <c r="B2135" t="s">
        <v>1310</v>
      </c>
      <c r="C2135" s="70">
        <v>1173558.8899999999</v>
      </c>
      <c r="D2135" s="70">
        <v>341234.76</v>
      </c>
      <c r="E2135" s="71">
        <v>44664</v>
      </c>
      <c r="F2135" t="s">
        <v>18377</v>
      </c>
      <c r="G2135" t="s">
        <v>2142</v>
      </c>
      <c r="H2135" t="s">
        <v>18376</v>
      </c>
      <c r="I2135" t="s">
        <v>18375</v>
      </c>
      <c r="J2135" s="40">
        <v>511.44</v>
      </c>
      <c r="K2135" s="40">
        <v>0</v>
      </c>
    </row>
    <row r="2136" spans="1:11" x14ac:dyDescent="0.35">
      <c r="A2136">
        <v>15900</v>
      </c>
      <c r="B2136" t="s">
        <v>1310</v>
      </c>
      <c r="C2136" s="70">
        <v>1173558.8899999999</v>
      </c>
      <c r="D2136" s="70">
        <v>341234.76</v>
      </c>
      <c r="E2136" s="71">
        <v>44676</v>
      </c>
      <c r="F2136" t="s">
        <v>18040</v>
      </c>
      <c r="G2136" t="s">
        <v>2142</v>
      </c>
      <c r="H2136" t="s">
        <v>18039</v>
      </c>
      <c r="I2136" t="s">
        <v>18038</v>
      </c>
      <c r="J2136" s="40">
        <v>644.08000000000004</v>
      </c>
      <c r="K2136" s="40">
        <v>0</v>
      </c>
    </row>
    <row r="2137" spans="1:11" x14ac:dyDescent="0.35">
      <c r="A2137">
        <v>15900</v>
      </c>
      <c r="B2137" t="s">
        <v>1310</v>
      </c>
      <c r="C2137" s="70">
        <v>1173558.8899999999</v>
      </c>
      <c r="D2137" s="70">
        <v>341234.76</v>
      </c>
      <c r="E2137" s="71">
        <v>44679</v>
      </c>
      <c r="F2137" t="s">
        <v>18708</v>
      </c>
      <c r="G2137" t="s">
        <v>2142</v>
      </c>
      <c r="H2137" t="s">
        <v>18707</v>
      </c>
      <c r="I2137" t="s">
        <v>18706</v>
      </c>
      <c r="J2137" s="40">
        <v>805.5</v>
      </c>
      <c r="K2137" s="40">
        <v>0</v>
      </c>
    </row>
    <row r="2138" spans="1:11" x14ac:dyDescent="0.35">
      <c r="A2138">
        <v>15900</v>
      </c>
      <c r="B2138" t="s">
        <v>1310</v>
      </c>
      <c r="C2138" s="70">
        <v>1173558.8899999999</v>
      </c>
      <c r="D2138" s="70">
        <v>341234.76</v>
      </c>
      <c r="E2138" s="71">
        <v>44698</v>
      </c>
      <c r="F2138" t="s">
        <v>18035</v>
      </c>
      <c r="G2138" t="s">
        <v>2142</v>
      </c>
      <c r="H2138" t="s">
        <v>18034</v>
      </c>
      <c r="I2138" t="s">
        <v>18033</v>
      </c>
      <c r="J2138" s="40">
        <v>2368.41</v>
      </c>
      <c r="K2138" s="40">
        <v>0</v>
      </c>
    </row>
    <row r="2139" spans="1:11" x14ac:dyDescent="0.35">
      <c r="A2139">
        <v>15900</v>
      </c>
      <c r="B2139" t="s">
        <v>1310</v>
      </c>
      <c r="C2139" s="70">
        <v>1173558.8899999999</v>
      </c>
      <c r="D2139" s="70">
        <v>341234.76</v>
      </c>
      <c r="E2139" s="71">
        <v>44703</v>
      </c>
      <c r="F2139" t="s">
        <v>18701</v>
      </c>
      <c r="G2139" t="s">
        <v>2142</v>
      </c>
      <c r="H2139" t="s">
        <v>18700</v>
      </c>
      <c r="I2139" t="s">
        <v>18699</v>
      </c>
      <c r="J2139" s="40">
        <v>2289.8000000000002</v>
      </c>
      <c r="K2139" s="40">
        <v>0</v>
      </c>
    </row>
    <row r="2140" spans="1:11" x14ac:dyDescent="0.35">
      <c r="A2140">
        <v>15900</v>
      </c>
      <c r="B2140" t="s">
        <v>1310</v>
      </c>
      <c r="C2140" s="70">
        <v>1173558.8899999999</v>
      </c>
      <c r="D2140" s="70">
        <v>341234.76</v>
      </c>
      <c r="E2140" s="71">
        <v>44706</v>
      </c>
      <c r="F2140" t="s">
        <v>18698</v>
      </c>
      <c r="G2140" t="s">
        <v>2142</v>
      </c>
      <c r="H2140" t="s">
        <v>18697</v>
      </c>
      <c r="I2140" t="s">
        <v>18696</v>
      </c>
      <c r="J2140" s="40">
        <v>9751.26</v>
      </c>
      <c r="K2140" s="40">
        <v>0</v>
      </c>
    </row>
    <row r="2141" spans="1:11" x14ac:dyDescent="0.35">
      <c r="A2141">
        <v>15900</v>
      </c>
      <c r="B2141" t="s">
        <v>1310</v>
      </c>
      <c r="C2141" s="70">
        <v>1173558.8899999999</v>
      </c>
      <c r="D2141" s="70">
        <v>341234.76</v>
      </c>
      <c r="E2141" s="71">
        <v>44707</v>
      </c>
      <c r="F2141" t="s">
        <v>18367</v>
      </c>
      <c r="G2141" t="s">
        <v>2142</v>
      </c>
      <c r="H2141" t="s">
        <v>18366</v>
      </c>
      <c r="I2141" t="s">
        <v>18365</v>
      </c>
      <c r="J2141" s="40">
        <v>466.87</v>
      </c>
      <c r="K2141" s="40">
        <v>0</v>
      </c>
    </row>
    <row r="2142" spans="1:11" x14ac:dyDescent="0.35">
      <c r="A2142">
        <v>15900</v>
      </c>
      <c r="B2142" t="s">
        <v>1310</v>
      </c>
      <c r="C2142" s="70">
        <v>1173558.8899999999</v>
      </c>
      <c r="D2142" s="70">
        <v>341234.76</v>
      </c>
      <c r="E2142" s="71">
        <v>44711</v>
      </c>
      <c r="F2142" t="s">
        <v>18695</v>
      </c>
      <c r="G2142" t="s">
        <v>2142</v>
      </c>
      <c r="H2142" t="s">
        <v>18694</v>
      </c>
      <c r="I2142" t="s">
        <v>18684</v>
      </c>
      <c r="J2142" s="40">
        <v>2319.4899999999998</v>
      </c>
      <c r="K2142" s="40">
        <v>0</v>
      </c>
    </row>
    <row r="2143" spans="1:11" x14ac:dyDescent="0.35">
      <c r="A2143">
        <v>15900</v>
      </c>
      <c r="B2143" t="s">
        <v>1310</v>
      </c>
      <c r="C2143" s="70">
        <v>1173558.8899999999</v>
      </c>
      <c r="D2143" s="70">
        <v>341234.76</v>
      </c>
      <c r="E2143" s="71">
        <v>44714</v>
      </c>
      <c r="F2143" t="s">
        <v>18693</v>
      </c>
      <c r="G2143" t="s">
        <v>2142</v>
      </c>
      <c r="H2143" t="s">
        <v>18692</v>
      </c>
      <c r="I2143" t="s">
        <v>18691</v>
      </c>
      <c r="J2143" s="40">
        <v>2119.86</v>
      </c>
      <c r="K2143" s="40">
        <v>0</v>
      </c>
    </row>
    <row r="2144" spans="1:11" x14ac:dyDescent="0.35">
      <c r="A2144">
        <v>15900</v>
      </c>
      <c r="B2144" t="s">
        <v>1310</v>
      </c>
      <c r="C2144" s="70">
        <v>1173558.8899999999</v>
      </c>
      <c r="D2144" s="70">
        <v>341234.76</v>
      </c>
      <c r="E2144" s="71">
        <v>44719</v>
      </c>
      <c r="F2144" t="s">
        <v>18032</v>
      </c>
      <c r="G2144" t="s">
        <v>2142</v>
      </c>
      <c r="H2144" t="s">
        <v>18031</v>
      </c>
      <c r="I2144" t="s">
        <v>18030</v>
      </c>
      <c r="J2144" s="40">
        <v>2982.24</v>
      </c>
      <c r="K2144" s="40">
        <v>0</v>
      </c>
    </row>
    <row r="2145" spans="1:11" x14ac:dyDescent="0.35">
      <c r="A2145">
        <v>15900</v>
      </c>
      <c r="B2145" t="s">
        <v>1310</v>
      </c>
      <c r="C2145" s="70">
        <v>1173558.8899999999</v>
      </c>
      <c r="D2145" s="70">
        <v>341234.76</v>
      </c>
      <c r="E2145" s="71">
        <v>44724</v>
      </c>
      <c r="F2145" t="s">
        <v>18364</v>
      </c>
      <c r="G2145" t="s">
        <v>2142</v>
      </c>
      <c r="H2145" t="s">
        <v>18363</v>
      </c>
      <c r="I2145" t="s">
        <v>18362</v>
      </c>
      <c r="J2145" s="40">
        <v>465.21</v>
      </c>
      <c r="K2145" s="40">
        <v>0</v>
      </c>
    </row>
    <row r="2146" spans="1:11" x14ac:dyDescent="0.35">
      <c r="A2146">
        <v>15900</v>
      </c>
      <c r="B2146" t="s">
        <v>1310</v>
      </c>
      <c r="C2146" s="70">
        <v>1173558.8899999999</v>
      </c>
      <c r="D2146" s="70">
        <v>341234.76</v>
      </c>
      <c r="E2146" s="71">
        <v>44725</v>
      </c>
      <c r="F2146" t="s">
        <v>18957</v>
      </c>
      <c r="G2146" t="s">
        <v>2142</v>
      </c>
      <c r="H2146" t="s">
        <v>18956</v>
      </c>
      <c r="I2146" t="s">
        <v>18955</v>
      </c>
      <c r="J2146" s="40">
        <v>1419.21</v>
      </c>
      <c r="K2146" s="40">
        <v>0</v>
      </c>
    </row>
    <row r="2147" spans="1:11" x14ac:dyDescent="0.35">
      <c r="A2147">
        <v>15900</v>
      </c>
      <c r="B2147" t="s">
        <v>1310</v>
      </c>
      <c r="C2147" s="70">
        <v>1173558.8899999999</v>
      </c>
      <c r="D2147" s="70">
        <v>341234.76</v>
      </c>
      <c r="E2147" s="71">
        <v>44735</v>
      </c>
      <c r="F2147" t="s">
        <v>18027</v>
      </c>
      <c r="G2147" t="s">
        <v>2142</v>
      </c>
      <c r="H2147" t="s">
        <v>18026</v>
      </c>
      <c r="I2147" t="s">
        <v>18025</v>
      </c>
      <c r="J2147" s="40">
        <v>629.55999999999995</v>
      </c>
      <c r="K2147" s="40">
        <v>0</v>
      </c>
    </row>
    <row r="2148" spans="1:11" x14ac:dyDescent="0.35">
      <c r="A2148">
        <v>15900</v>
      </c>
      <c r="B2148" t="s">
        <v>1310</v>
      </c>
      <c r="C2148" s="70">
        <v>1173558.8899999999</v>
      </c>
      <c r="D2148" s="70">
        <v>341234.76</v>
      </c>
      <c r="E2148" s="71">
        <v>44743</v>
      </c>
      <c r="F2148" t="s">
        <v>18688</v>
      </c>
      <c r="G2148" t="s">
        <v>2142</v>
      </c>
      <c r="H2148" t="s">
        <v>18687</v>
      </c>
      <c r="I2148" t="s">
        <v>18684</v>
      </c>
      <c r="J2148" s="40">
        <v>-2319.4899999999998</v>
      </c>
      <c r="K2148" s="40">
        <v>0</v>
      </c>
    </row>
    <row r="2149" spans="1:11" x14ac:dyDescent="0.35">
      <c r="A2149">
        <v>15900</v>
      </c>
      <c r="B2149" t="s">
        <v>1310</v>
      </c>
      <c r="C2149" s="70">
        <v>1173558.8899999999</v>
      </c>
      <c r="D2149" s="70">
        <v>341234.76</v>
      </c>
      <c r="E2149" s="71">
        <v>44743</v>
      </c>
      <c r="F2149" t="s">
        <v>18686</v>
      </c>
      <c r="G2149" t="s">
        <v>2142</v>
      </c>
      <c r="H2149" t="s">
        <v>18685</v>
      </c>
      <c r="I2149" t="s">
        <v>18684</v>
      </c>
      <c r="J2149" s="40">
        <v>-2319.4899999999998</v>
      </c>
      <c r="K2149" s="40">
        <v>0</v>
      </c>
    </row>
    <row r="2150" spans="1:11" x14ac:dyDescent="0.35">
      <c r="A2150">
        <v>15900</v>
      </c>
      <c r="B2150" t="s">
        <v>1310</v>
      </c>
      <c r="C2150" s="70">
        <v>1173558.8899999999</v>
      </c>
      <c r="D2150" s="70">
        <v>341234.76</v>
      </c>
      <c r="E2150" s="71">
        <v>44752</v>
      </c>
      <c r="F2150" t="s">
        <v>18023</v>
      </c>
      <c r="G2150" t="s">
        <v>2142</v>
      </c>
      <c r="H2150" t="s">
        <v>18022</v>
      </c>
      <c r="I2150" t="s">
        <v>18021</v>
      </c>
      <c r="J2150" s="40">
        <v>2954.12</v>
      </c>
      <c r="K2150" s="40">
        <v>0</v>
      </c>
    </row>
    <row r="2151" spans="1:11" x14ac:dyDescent="0.35">
      <c r="A2151">
        <v>15900</v>
      </c>
      <c r="B2151" t="s">
        <v>1310</v>
      </c>
      <c r="C2151" s="70">
        <v>1173558.8899999999</v>
      </c>
      <c r="D2151" s="70">
        <v>341234.76</v>
      </c>
      <c r="E2151" s="71">
        <v>44752</v>
      </c>
      <c r="F2151" t="s">
        <v>18358</v>
      </c>
      <c r="G2151" t="s">
        <v>2142</v>
      </c>
      <c r="H2151" t="s">
        <v>18357</v>
      </c>
      <c r="I2151" t="s">
        <v>18356</v>
      </c>
      <c r="J2151" s="40">
        <v>451.18</v>
      </c>
      <c r="K2151" s="40">
        <v>0</v>
      </c>
    </row>
    <row r="2152" spans="1:11" x14ac:dyDescent="0.35">
      <c r="A2152">
        <v>15900</v>
      </c>
      <c r="B2152" t="s">
        <v>1310</v>
      </c>
      <c r="C2152" s="70">
        <v>1173558.8899999999</v>
      </c>
      <c r="D2152" s="70">
        <v>341234.76</v>
      </c>
      <c r="E2152" s="71">
        <v>44754</v>
      </c>
      <c r="F2152" t="s">
        <v>18020</v>
      </c>
      <c r="G2152" t="s">
        <v>2142</v>
      </c>
      <c r="H2152" t="s">
        <v>18019</v>
      </c>
      <c r="I2152" t="s">
        <v>18018</v>
      </c>
      <c r="J2152" s="40">
        <v>2950.73</v>
      </c>
      <c r="K2152" s="40">
        <v>0</v>
      </c>
    </row>
    <row r="2153" spans="1:11" x14ac:dyDescent="0.35">
      <c r="A2153">
        <v>15900</v>
      </c>
      <c r="B2153" t="s">
        <v>1310</v>
      </c>
      <c r="C2153" s="70">
        <v>1173558.8899999999</v>
      </c>
      <c r="D2153" s="70">
        <v>341234.76</v>
      </c>
      <c r="E2153" s="71">
        <v>44755</v>
      </c>
      <c r="F2153" t="s">
        <v>18017</v>
      </c>
      <c r="G2153" t="s">
        <v>2142</v>
      </c>
      <c r="H2153" t="s">
        <v>18016</v>
      </c>
      <c r="I2153" t="s">
        <v>18015</v>
      </c>
      <c r="J2153" s="40">
        <v>2962.63</v>
      </c>
      <c r="K2153" s="40">
        <v>0</v>
      </c>
    </row>
    <row r="2154" spans="1:11" x14ac:dyDescent="0.35">
      <c r="A2154">
        <v>15900</v>
      </c>
      <c r="B2154" t="s">
        <v>1310</v>
      </c>
      <c r="C2154" s="70">
        <v>1173558.8899999999</v>
      </c>
      <c r="D2154" s="70">
        <v>341234.76</v>
      </c>
      <c r="E2154" s="71">
        <v>44760</v>
      </c>
      <c r="F2154" t="s">
        <v>18014</v>
      </c>
      <c r="G2154" t="s">
        <v>2142</v>
      </c>
      <c r="H2154" t="s">
        <v>18013</v>
      </c>
      <c r="I2154" t="s">
        <v>18012</v>
      </c>
      <c r="J2154" s="40">
        <v>12306.7</v>
      </c>
      <c r="K2154" s="40">
        <v>0</v>
      </c>
    </row>
    <row r="2155" spans="1:11" x14ac:dyDescent="0.35">
      <c r="A2155">
        <v>15900</v>
      </c>
      <c r="B2155" t="s">
        <v>1310</v>
      </c>
      <c r="C2155" s="70">
        <v>1173558.8899999999</v>
      </c>
      <c r="D2155" s="70">
        <v>341234.76</v>
      </c>
      <c r="E2155" s="71">
        <v>44760</v>
      </c>
      <c r="F2155" t="s">
        <v>18355</v>
      </c>
      <c r="G2155" t="s">
        <v>2142</v>
      </c>
      <c r="H2155" t="s">
        <v>18354</v>
      </c>
      <c r="I2155" t="s">
        <v>18353</v>
      </c>
      <c r="J2155" s="40">
        <v>925.95</v>
      </c>
      <c r="K2155" s="40">
        <v>0</v>
      </c>
    </row>
    <row r="2156" spans="1:11" x14ac:dyDescent="0.35">
      <c r="A2156">
        <v>15900</v>
      </c>
      <c r="B2156" t="s">
        <v>1310</v>
      </c>
      <c r="C2156" s="70">
        <v>1173558.8899999999</v>
      </c>
      <c r="D2156" s="70">
        <v>341234.76</v>
      </c>
      <c r="E2156" s="71">
        <v>44763</v>
      </c>
      <c r="F2156" t="s">
        <v>16742</v>
      </c>
      <c r="G2156" t="s">
        <v>2142</v>
      </c>
      <c r="H2156" t="s">
        <v>16741</v>
      </c>
      <c r="I2156" t="s">
        <v>16740</v>
      </c>
      <c r="J2156" s="40">
        <v>1403.89</v>
      </c>
      <c r="K2156" s="40">
        <v>0</v>
      </c>
    </row>
    <row r="2157" spans="1:11" x14ac:dyDescent="0.35">
      <c r="A2157">
        <v>15900</v>
      </c>
      <c r="B2157" t="s">
        <v>1310</v>
      </c>
      <c r="C2157" s="70">
        <v>1173558.8899999999</v>
      </c>
      <c r="D2157" s="70">
        <v>341234.76</v>
      </c>
      <c r="E2157" s="71">
        <v>44766</v>
      </c>
      <c r="F2157" t="s">
        <v>18352</v>
      </c>
      <c r="G2157" t="s">
        <v>2142</v>
      </c>
      <c r="H2157" t="s">
        <v>18351</v>
      </c>
      <c r="I2157" t="s">
        <v>18350</v>
      </c>
      <c r="J2157" s="40">
        <v>958.78</v>
      </c>
      <c r="K2157" s="40">
        <v>0</v>
      </c>
    </row>
    <row r="2158" spans="1:11" x14ac:dyDescent="0.35">
      <c r="A2158">
        <v>15900</v>
      </c>
      <c r="B2158" t="s">
        <v>1310</v>
      </c>
      <c r="C2158" s="70">
        <v>1173558.8899999999</v>
      </c>
      <c r="D2158" s="70">
        <v>341234.76</v>
      </c>
      <c r="E2158" s="71">
        <v>44774</v>
      </c>
      <c r="F2158" t="s">
        <v>19866</v>
      </c>
      <c r="G2158" t="s">
        <v>1907</v>
      </c>
      <c r="H2158" t="s">
        <v>18578</v>
      </c>
      <c r="I2158" t="s">
        <v>18279</v>
      </c>
      <c r="J2158" s="40">
        <v>439.48</v>
      </c>
      <c r="K2158" s="40">
        <v>0</v>
      </c>
    </row>
    <row r="2159" spans="1:11" x14ac:dyDescent="0.35">
      <c r="A2159">
        <v>15900</v>
      </c>
      <c r="B2159" t="s">
        <v>1310</v>
      </c>
      <c r="C2159" s="70">
        <v>1173558.8899999999</v>
      </c>
      <c r="D2159" s="70">
        <v>341234.76</v>
      </c>
      <c r="E2159" s="71">
        <v>44776</v>
      </c>
      <c r="F2159" t="s">
        <v>18346</v>
      </c>
      <c r="G2159" t="s">
        <v>2142</v>
      </c>
      <c r="H2159" t="s">
        <v>18345</v>
      </c>
      <c r="I2159" t="s">
        <v>18344</v>
      </c>
      <c r="J2159" s="40">
        <v>2703.5</v>
      </c>
      <c r="K2159" s="40">
        <v>0</v>
      </c>
    </row>
    <row r="2160" spans="1:11" x14ac:dyDescent="0.35">
      <c r="A2160">
        <v>15900</v>
      </c>
      <c r="B2160" t="s">
        <v>1310</v>
      </c>
      <c r="C2160" s="70">
        <v>1173558.8899999999</v>
      </c>
      <c r="D2160" s="70">
        <v>341234.76</v>
      </c>
      <c r="E2160" s="71">
        <v>44781</v>
      </c>
      <c r="F2160" t="s">
        <v>16739</v>
      </c>
      <c r="G2160" t="s">
        <v>2142</v>
      </c>
      <c r="H2160" t="s">
        <v>16738</v>
      </c>
      <c r="I2160" t="s">
        <v>16737</v>
      </c>
      <c r="J2160" s="40">
        <v>1322.51</v>
      </c>
      <c r="K2160" s="40">
        <v>0</v>
      </c>
    </row>
    <row r="2161" spans="1:11" x14ac:dyDescent="0.35">
      <c r="A2161">
        <v>15900</v>
      </c>
      <c r="B2161" t="s">
        <v>1310</v>
      </c>
      <c r="C2161" s="70">
        <v>1173558.8899999999</v>
      </c>
      <c r="D2161" s="70">
        <v>341234.76</v>
      </c>
      <c r="E2161" s="71">
        <v>44795</v>
      </c>
      <c r="F2161" t="s">
        <v>18343</v>
      </c>
      <c r="G2161" t="s">
        <v>2142</v>
      </c>
      <c r="H2161" t="s">
        <v>18342</v>
      </c>
      <c r="I2161" t="s">
        <v>18341</v>
      </c>
      <c r="J2161" s="40">
        <v>1431.79</v>
      </c>
      <c r="K2161" s="40">
        <v>0</v>
      </c>
    </row>
    <row r="2162" spans="1:11" x14ac:dyDescent="0.35">
      <c r="A2162">
        <v>15900</v>
      </c>
      <c r="B2162" t="s">
        <v>1310</v>
      </c>
      <c r="C2162" s="70">
        <v>1173558.8899999999</v>
      </c>
      <c r="D2162" s="70">
        <v>341234.76</v>
      </c>
      <c r="E2162" s="71">
        <v>44795</v>
      </c>
      <c r="F2162" t="s">
        <v>18006</v>
      </c>
      <c r="G2162" t="s">
        <v>2142</v>
      </c>
      <c r="H2162" t="s">
        <v>18005</v>
      </c>
      <c r="I2162" t="s">
        <v>18004</v>
      </c>
      <c r="J2162" s="40">
        <v>11822.06</v>
      </c>
      <c r="K2162" s="40">
        <v>0</v>
      </c>
    </row>
    <row r="2163" spans="1:11" x14ac:dyDescent="0.35">
      <c r="A2163">
        <v>15900</v>
      </c>
      <c r="B2163" t="s">
        <v>1310</v>
      </c>
      <c r="C2163" s="70">
        <v>1173558.8899999999</v>
      </c>
      <c r="D2163" s="70">
        <v>341234.76</v>
      </c>
      <c r="E2163" s="71">
        <v>44805</v>
      </c>
      <c r="F2163" t="s">
        <v>18339</v>
      </c>
      <c r="G2163" t="s">
        <v>2142</v>
      </c>
      <c r="H2163" t="s">
        <v>18338</v>
      </c>
      <c r="I2163" t="s">
        <v>18337</v>
      </c>
      <c r="J2163" s="40">
        <v>1813.32</v>
      </c>
      <c r="K2163" s="40">
        <v>0</v>
      </c>
    </row>
    <row r="2164" spans="1:11" x14ac:dyDescent="0.35">
      <c r="A2164">
        <v>15900</v>
      </c>
      <c r="B2164" t="s">
        <v>1310</v>
      </c>
      <c r="C2164" s="70">
        <v>1173558.8899999999</v>
      </c>
      <c r="D2164" s="70">
        <v>341234.76</v>
      </c>
      <c r="E2164" s="71">
        <v>44815</v>
      </c>
      <c r="F2164" t="s">
        <v>18336</v>
      </c>
      <c r="G2164" t="s">
        <v>2142</v>
      </c>
      <c r="H2164" t="s">
        <v>18335</v>
      </c>
      <c r="I2164" t="s">
        <v>18334</v>
      </c>
      <c r="J2164" s="40">
        <v>2209.16</v>
      </c>
      <c r="K2164" s="40">
        <v>0</v>
      </c>
    </row>
    <row r="2165" spans="1:11" x14ac:dyDescent="0.35">
      <c r="A2165">
        <v>15900</v>
      </c>
      <c r="B2165" t="s">
        <v>1310</v>
      </c>
      <c r="C2165" s="70">
        <v>1173558.8899999999</v>
      </c>
      <c r="D2165" s="70">
        <v>341234.76</v>
      </c>
      <c r="E2165" s="71">
        <v>44818</v>
      </c>
      <c r="F2165" t="s">
        <v>18003</v>
      </c>
      <c r="G2165" t="s">
        <v>2142</v>
      </c>
      <c r="H2165" t="s">
        <v>18002</v>
      </c>
      <c r="I2165" t="s">
        <v>18001</v>
      </c>
      <c r="J2165" s="40">
        <v>4802.09</v>
      </c>
      <c r="K2165" s="40">
        <v>0</v>
      </c>
    </row>
    <row r="2166" spans="1:11" x14ac:dyDescent="0.35">
      <c r="A2166">
        <v>15900</v>
      </c>
      <c r="B2166" t="s">
        <v>1310</v>
      </c>
      <c r="C2166" s="70">
        <v>1173558.8899999999</v>
      </c>
      <c r="D2166" s="70">
        <v>341234.76</v>
      </c>
      <c r="E2166" s="71">
        <v>44880</v>
      </c>
      <c r="F2166" t="s">
        <v>17988</v>
      </c>
      <c r="G2166" t="s">
        <v>2142</v>
      </c>
      <c r="H2166" t="s">
        <v>17987</v>
      </c>
      <c r="I2166" t="s">
        <v>17986</v>
      </c>
      <c r="J2166" s="40">
        <v>18484.669999999998</v>
      </c>
      <c r="K2166" s="40">
        <v>0</v>
      </c>
    </row>
    <row r="2167" spans="1:11" x14ac:dyDescent="0.35">
      <c r="A2167">
        <v>15900</v>
      </c>
      <c r="B2167" t="s">
        <v>1310</v>
      </c>
      <c r="C2167" s="70">
        <v>1173558.8899999999</v>
      </c>
      <c r="D2167" s="70">
        <v>341234.76</v>
      </c>
      <c r="E2167" s="71">
        <v>44881</v>
      </c>
      <c r="F2167" t="s">
        <v>18327</v>
      </c>
      <c r="G2167" t="s">
        <v>2142</v>
      </c>
      <c r="H2167" t="s">
        <v>18326</v>
      </c>
      <c r="I2167" t="s">
        <v>18325</v>
      </c>
      <c r="J2167" s="40">
        <v>2718.5</v>
      </c>
      <c r="K2167" s="40">
        <v>0</v>
      </c>
    </row>
    <row r="2168" spans="1:11" x14ac:dyDescent="0.35">
      <c r="A2168">
        <v>15900</v>
      </c>
      <c r="B2168" t="s">
        <v>1310</v>
      </c>
      <c r="C2168" s="70">
        <v>1173558.8899999999</v>
      </c>
      <c r="D2168" s="70">
        <v>341234.76</v>
      </c>
      <c r="E2168" s="71">
        <v>44885</v>
      </c>
      <c r="F2168" t="s">
        <v>18324</v>
      </c>
      <c r="G2168" t="s">
        <v>2142</v>
      </c>
      <c r="H2168" t="s">
        <v>18323</v>
      </c>
      <c r="I2168" t="s">
        <v>18322</v>
      </c>
      <c r="J2168" s="40">
        <v>4141.26</v>
      </c>
      <c r="K2168" s="40">
        <v>0</v>
      </c>
    </row>
    <row r="2169" spans="1:11" x14ac:dyDescent="0.35">
      <c r="A2169">
        <v>15900</v>
      </c>
      <c r="B2169" t="s">
        <v>1310</v>
      </c>
      <c r="C2169" s="70">
        <v>1173558.8899999999</v>
      </c>
      <c r="D2169" s="70">
        <v>341234.76</v>
      </c>
      <c r="E2169" s="71">
        <v>44889</v>
      </c>
      <c r="F2169" t="s">
        <v>18321</v>
      </c>
      <c r="G2169" t="s">
        <v>2142</v>
      </c>
      <c r="H2169" t="s">
        <v>18320</v>
      </c>
      <c r="I2169" t="s">
        <v>18319</v>
      </c>
      <c r="J2169" s="40">
        <v>2981.96</v>
      </c>
      <c r="K2169" s="40">
        <v>0</v>
      </c>
    </row>
    <row r="2170" spans="1:11" x14ac:dyDescent="0.35">
      <c r="A2170">
        <v>15900</v>
      </c>
      <c r="B2170" t="s">
        <v>1310</v>
      </c>
      <c r="C2170" s="70">
        <v>1173558.8899999999</v>
      </c>
      <c r="D2170" s="70">
        <v>341234.76</v>
      </c>
      <c r="E2170" s="71">
        <v>44894</v>
      </c>
      <c r="F2170" t="s">
        <v>17985</v>
      </c>
      <c r="G2170" t="s">
        <v>2142</v>
      </c>
      <c r="H2170" t="s">
        <v>17984</v>
      </c>
      <c r="I2170" t="s">
        <v>17983</v>
      </c>
      <c r="J2170" s="40">
        <v>1427.9</v>
      </c>
      <c r="K2170" s="40">
        <v>0</v>
      </c>
    </row>
    <row r="2171" spans="1:11" x14ac:dyDescent="0.35">
      <c r="A2171">
        <v>15900</v>
      </c>
      <c r="B2171" t="s">
        <v>1310</v>
      </c>
      <c r="C2171" s="70">
        <v>1173558.8899999999</v>
      </c>
      <c r="D2171" s="70">
        <v>341234.76</v>
      </c>
      <c r="E2171" s="71">
        <v>44902</v>
      </c>
      <c r="F2171" t="s">
        <v>17982</v>
      </c>
      <c r="G2171" t="s">
        <v>2142</v>
      </c>
      <c r="H2171" t="s">
        <v>17981</v>
      </c>
      <c r="I2171" t="s">
        <v>17980</v>
      </c>
      <c r="J2171" s="40">
        <v>1669.22</v>
      </c>
      <c r="K2171" s="40">
        <v>0</v>
      </c>
    </row>
    <row r="2172" spans="1:11" x14ac:dyDescent="0.35">
      <c r="A2172">
        <v>15900</v>
      </c>
      <c r="B2172" t="s">
        <v>1310</v>
      </c>
      <c r="C2172" s="70">
        <v>1173558.8899999999</v>
      </c>
      <c r="D2172" s="70">
        <v>341234.76</v>
      </c>
      <c r="E2172" s="71">
        <v>44909</v>
      </c>
      <c r="F2172" t="s">
        <v>16313</v>
      </c>
      <c r="G2172" t="s">
        <v>2142</v>
      </c>
      <c r="H2172" t="s">
        <v>16312</v>
      </c>
      <c r="I2172" t="s">
        <v>16311</v>
      </c>
      <c r="J2172" s="40">
        <v>2012.16</v>
      </c>
      <c r="K2172" s="40">
        <v>0</v>
      </c>
    </row>
    <row r="2173" spans="1:11" x14ac:dyDescent="0.35">
      <c r="A2173">
        <v>15900</v>
      </c>
      <c r="B2173" t="s">
        <v>1310</v>
      </c>
      <c r="C2173" s="70">
        <v>1173558.8899999999</v>
      </c>
      <c r="D2173" s="70">
        <v>341234.76</v>
      </c>
      <c r="E2173" s="71">
        <v>44921</v>
      </c>
      <c r="F2173" t="s">
        <v>16310</v>
      </c>
      <c r="G2173" t="s">
        <v>2142</v>
      </c>
      <c r="H2173" t="s">
        <v>16309</v>
      </c>
      <c r="I2173" t="s">
        <v>16308</v>
      </c>
      <c r="J2173" s="40">
        <v>2172.59</v>
      </c>
      <c r="K2173" s="40">
        <v>0</v>
      </c>
    </row>
    <row r="2174" spans="1:11" x14ac:dyDescent="0.35">
      <c r="A2174">
        <v>15900</v>
      </c>
      <c r="B2174" t="s">
        <v>1310</v>
      </c>
      <c r="C2174" s="70">
        <v>1173558.8899999999</v>
      </c>
      <c r="D2174" s="70">
        <v>341234.76</v>
      </c>
      <c r="E2174" s="71">
        <v>44926</v>
      </c>
      <c r="F2174" t="s">
        <v>19868</v>
      </c>
      <c r="G2174" t="s">
        <v>1907</v>
      </c>
      <c r="H2174" t="s">
        <v>18578</v>
      </c>
      <c r="I2174" t="s">
        <v>18279</v>
      </c>
      <c r="J2174" s="40">
        <v>0</v>
      </c>
      <c r="K2174" s="40">
        <v>426.86</v>
      </c>
    </row>
    <row r="2175" spans="1:11" x14ac:dyDescent="0.35">
      <c r="A2175">
        <v>15900</v>
      </c>
      <c r="B2175" t="s">
        <v>1310</v>
      </c>
      <c r="C2175" s="70">
        <v>1173558.8899999999</v>
      </c>
      <c r="D2175" s="70">
        <v>341234.76</v>
      </c>
      <c r="E2175" s="71">
        <v>44926</v>
      </c>
      <c r="F2175" t="s">
        <v>18674</v>
      </c>
      <c r="G2175" t="s">
        <v>2142</v>
      </c>
      <c r="H2175" t="s">
        <v>18673</v>
      </c>
      <c r="I2175" t="s">
        <v>8272</v>
      </c>
      <c r="J2175" s="40">
        <v>-3207.54</v>
      </c>
      <c r="K2175" s="40">
        <v>0</v>
      </c>
    </row>
    <row r="2176" spans="1:11" x14ac:dyDescent="0.35">
      <c r="A2176">
        <v>15900</v>
      </c>
      <c r="B2176" t="s">
        <v>1310</v>
      </c>
      <c r="C2176" s="70">
        <v>1173558.8899999999</v>
      </c>
      <c r="D2176" s="70">
        <v>341234.76</v>
      </c>
      <c r="E2176" s="71">
        <v>44926</v>
      </c>
      <c r="F2176" t="s">
        <v>18672</v>
      </c>
      <c r="G2176" t="s">
        <v>2142</v>
      </c>
      <c r="H2176" t="s">
        <v>18671</v>
      </c>
      <c r="I2176" t="s">
        <v>8272</v>
      </c>
      <c r="J2176" s="40">
        <v>3207.54</v>
      </c>
      <c r="K2176" s="40">
        <v>0</v>
      </c>
    </row>
    <row r="2177" spans="1:11" x14ac:dyDescent="0.35">
      <c r="A2177">
        <v>15900</v>
      </c>
      <c r="B2177" t="s">
        <v>1310</v>
      </c>
      <c r="C2177" s="70">
        <v>1173558.8899999999</v>
      </c>
      <c r="D2177" s="70">
        <v>341234.76</v>
      </c>
      <c r="E2177" s="71">
        <v>44926</v>
      </c>
      <c r="F2177" t="s">
        <v>8274</v>
      </c>
      <c r="G2177" t="s">
        <v>2142</v>
      </c>
      <c r="H2177" t="s">
        <v>8273</v>
      </c>
      <c r="I2177" t="s">
        <v>8272</v>
      </c>
      <c r="J2177" s="40">
        <v>-2741.49</v>
      </c>
      <c r="K2177" s="40">
        <v>0</v>
      </c>
    </row>
    <row r="2178" spans="1:11" x14ac:dyDescent="0.35">
      <c r="A2178">
        <v>15901</v>
      </c>
      <c r="B2178" t="s">
        <v>1368</v>
      </c>
      <c r="C2178" s="70">
        <v>186939.91</v>
      </c>
      <c r="D2178" s="70">
        <v>55356.5</v>
      </c>
      <c r="E2178" s="71">
        <v>44676</v>
      </c>
      <c r="F2178" t="s">
        <v>18372</v>
      </c>
      <c r="G2178" t="s">
        <v>2142</v>
      </c>
      <c r="H2178" t="s">
        <v>18371</v>
      </c>
      <c r="I2178" t="s">
        <v>18370</v>
      </c>
      <c r="J2178" s="40">
        <v>45426.92</v>
      </c>
      <c r="K2178" s="40">
        <v>0</v>
      </c>
    </row>
    <row r="2179" spans="1:11" x14ac:dyDescent="0.35">
      <c r="A2179">
        <v>15901</v>
      </c>
      <c r="B2179" t="s">
        <v>1368</v>
      </c>
      <c r="C2179" s="70">
        <v>186939.91</v>
      </c>
      <c r="D2179" s="70">
        <v>55356.5</v>
      </c>
      <c r="E2179" s="71">
        <v>44689</v>
      </c>
      <c r="F2179" t="s">
        <v>18443</v>
      </c>
      <c r="G2179" t="s">
        <v>2142</v>
      </c>
      <c r="H2179" t="s">
        <v>18442</v>
      </c>
      <c r="I2179" t="s">
        <v>18441</v>
      </c>
      <c r="J2179" s="40">
        <v>3158.82</v>
      </c>
      <c r="K2179" s="40">
        <v>0</v>
      </c>
    </row>
    <row r="2180" spans="1:11" x14ac:dyDescent="0.35">
      <c r="A2180">
        <v>15901</v>
      </c>
      <c r="B2180" t="s">
        <v>1368</v>
      </c>
      <c r="C2180" s="70">
        <v>186939.91</v>
      </c>
      <c r="D2180" s="70">
        <v>55356.5</v>
      </c>
      <c r="E2180" s="71">
        <v>44808</v>
      </c>
      <c r="F2180" t="s">
        <v>18438</v>
      </c>
      <c r="G2180" t="s">
        <v>2142</v>
      </c>
      <c r="H2180" t="s">
        <v>18437</v>
      </c>
      <c r="I2180" t="s">
        <v>18436</v>
      </c>
      <c r="J2180" s="40">
        <v>93173.87</v>
      </c>
      <c r="K2180" s="40">
        <v>0</v>
      </c>
    </row>
    <row r="2181" spans="1:11" x14ac:dyDescent="0.35">
      <c r="A2181">
        <v>15901</v>
      </c>
      <c r="B2181" t="s">
        <v>1368</v>
      </c>
      <c r="C2181" s="70">
        <v>186939.91</v>
      </c>
      <c r="D2181" s="70">
        <v>55356.5</v>
      </c>
      <c r="E2181" s="71">
        <v>44913</v>
      </c>
      <c r="F2181" t="s">
        <v>18318</v>
      </c>
      <c r="G2181" t="s">
        <v>2142</v>
      </c>
      <c r="H2181" t="s">
        <v>18317</v>
      </c>
      <c r="I2181" t="s">
        <v>18316</v>
      </c>
      <c r="J2181" s="40">
        <v>1159.0899999999999</v>
      </c>
      <c r="K2181" s="40">
        <v>0</v>
      </c>
    </row>
    <row r="2182" spans="1:11" x14ac:dyDescent="0.35">
      <c r="A2182">
        <v>15902</v>
      </c>
      <c r="B2182" t="s">
        <v>58</v>
      </c>
      <c r="C2182" s="70">
        <v>30679.55</v>
      </c>
      <c r="D2182" s="70">
        <v>8096.95</v>
      </c>
      <c r="J2182" s="40">
        <v>0</v>
      </c>
      <c r="K2182" s="40">
        <v>0</v>
      </c>
    </row>
    <row r="2183" spans="1:11" x14ac:dyDescent="0.35">
      <c r="A2183">
        <v>15905</v>
      </c>
      <c r="B2183" t="s">
        <v>59</v>
      </c>
      <c r="C2183" s="70">
        <v>159783.75</v>
      </c>
      <c r="D2183" s="70">
        <v>50113.75</v>
      </c>
      <c r="E2183" s="71">
        <v>44577</v>
      </c>
      <c r="F2183" t="s">
        <v>18145</v>
      </c>
      <c r="G2183" t="s">
        <v>2142</v>
      </c>
      <c r="H2183" t="s">
        <v>18144</v>
      </c>
      <c r="I2183" t="s">
        <v>18143</v>
      </c>
      <c r="J2183" s="40">
        <v>2531.41</v>
      </c>
      <c r="K2183" s="40">
        <v>0</v>
      </c>
    </row>
    <row r="2184" spans="1:11" x14ac:dyDescent="0.35">
      <c r="A2184">
        <v>15905</v>
      </c>
      <c r="B2184" t="s">
        <v>59</v>
      </c>
      <c r="C2184" s="70">
        <v>159783.75</v>
      </c>
      <c r="D2184" s="70">
        <v>50113.75</v>
      </c>
      <c r="E2184" s="71">
        <v>44580</v>
      </c>
      <c r="F2184" t="s">
        <v>14334</v>
      </c>
      <c r="G2184" t="s">
        <v>1907</v>
      </c>
      <c r="H2184" t="s">
        <v>14333</v>
      </c>
      <c r="I2184" t="s">
        <v>14332</v>
      </c>
      <c r="J2184" s="40">
        <v>2087.9299999999998</v>
      </c>
      <c r="K2184" s="40">
        <v>0</v>
      </c>
    </row>
    <row r="2185" spans="1:11" x14ac:dyDescent="0.35">
      <c r="A2185">
        <v>15905</v>
      </c>
      <c r="B2185" t="s">
        <v>59</v>
      </c>
      <c r="C2185" s="70">
        <v>159783.75</v>
      </c>
      <c r="D2185" s="70">
        <v>50113.75</v>
      </c>
      <c r="E2185" s="71">
        <v>44580</v>
      </c>
      <c r="F2185" t="s">
        <v>14331</v>
      </c>
      <c r="G2185" t="s">
        <v>1907</v>
      </c>
      <c r="H2185" t="s">
        <v>14330</v>
      </c>
      <c r="I2185" t="s">
        <v>14329</v>
      </c>
      <c r="J2185" s="40">
        <v>1915.9</v>
      </c>
      <c r="K2185" s="40">
        <v>0</v>
      </c>
    </row>
    <row r="2186" spans="1:11" x14ac:dyDescent="0.35">
      <c r="A2186">
        <v>15905</v>
      </c>
      <c r="B2186" t="s">
        <v>59</v>
      </c>
      <c r="C2186" s="70">
        <v>159783.75</v>
      </c>
      <c r="D2186" s="70">
        <v>50113.75</v>
      </c>
      <c r="E2186" s="71">
        <v>44595</v>
      </c>
      <c r="F2186" t="s">
        <v>17972</v>
      </c>
      <c r="G2186" t="s">
        <v>3104</v>
      </c>
      <c r="H2186" t="s">
        <v>17971</v>
      </c>
      <c r="I2186" t="s">
        <v>17970</v>
      </c>
      <c r="J2186" s="40">
        <v>2754.31</v>
      </c>
      <c r="K2186" s="40">
        <v>0</v>
      </c>
    </row>
    <row r="2187" spans="1:11" x14ac:dyDescent="0.35">
      <c r="A2187">
        <v>15905</v>
      </c>
      <c r="B2187" t="s">
        <v>59</v>
      </c>
      <c r="C2187" s="70">
        <v>159783.75</v>
      </c>
      <c r="D2187" s="70">
        <v>50113.75</v>
      </c>
      <c r="E2187" s="71">
        <v>44607</v>
      </c>
      <c r="F2187" t="s">
        <v>17788</v>
      </c>
      <c r="G2187" t="s">
        <v>2142</v>
      </c>
      <c r="H2187" t="s">
        <v>17787</v>
      </c>
      <c r="I2187" t="s">
        <v>17786</v>
      </c>
      <c r="J2187" s="40">
        <v>2530.9699999999998</v>
      </c>
      <c r="K2187" s="40">
        <v>0</v>
      </c>
    </row>
    <row r="2188" spans="1:11" x14ac:dyDescent="0.35">
      <c r="A2188">
        <v>15905</v>
      </c>
      <c r="B2188" t="s">
        <v>59</v>
      </c>
      <c r="C2188" s="70">
        <v>159783.75</v>
      </c>
      <c r="D2188" s="70">
        <v>50113.75</v>
      </c>
      <c r="E2188" s="71">
        <v>44628</v>
      </c>
      <c r="F2188" t="s">
        <v>17725</v>
      </c>
      <c r="G2188" t="s">
        <v>2142</v>
      </c>
      <c r="H2188" t="s">
        <v>13683</v>
      </c>
      <c r="I2188" t="s">
        <v>13682</v>
      </c>
      <c r="J2188" s="40">
        <v>500</v>
      </c>
      <c r="K2188" s="40">
        <v>0</v>
      </c>
    </row>
    <row r="2189" spans="1:11" x14ac:dyDescent="0.35">
      <c r="A2189">
        <v>15905</v>
      </c>
      <c r="B2189" t="s">
        <v>59</v>
      </c>
      <c r="C2189" s="70">
        <v>159783.75</v>
      </c>
      <c r="D2189" s="70">
        <v>50113.75</v>
      </c>
      <c r="E2189" s="71">
        <v>44636</v>
      </c>
      <c r="F2189" t="s">
        <v>17958</v>
      </c>
      <c r="G2189" t="s">
        <v>2142</v>
      </c>
      <c r="H2189" t="s">
        <v>17957</v>
      </c>
      <c r="I2189" t="s">
        <v>17956</v>
      </c>
      <c r="J2189" s="40">
        <v>30030.560000000001</v>
      </c>
      <c r="K2189" s="40">
        <v>0</v>
      </c>
    </row>
    <row r="2190" spans="1:11" x14ac:dyDescent="0.35">
      <c r="A2190">
        <v>15905</v>
      </c>
      <c r="B2190" t="s">
        <v>59</v>
      </c>
      <c r="C2190" s="70">
        <v>159783.75</v>
      </c>
      <c r="D2190" s="70">
        <v>50113.75</v>
      </c>
      <c r="E2190" s="71">
        <v>44636</v>
      </c>
      <c r="F2190" t="s">
        <v>17955</v>
      </c>
      <c r="G2190" t="s">
        <v>2142</v>
      </c>
      <c r="H2190" t="s">
        <v>17954</v>
      </c>
      <c r="I2190" t="s">
        <v>17953</v>
      </c>
      <c r="J2190" s="40">
        <v>-33984.769999999997</v>
      </c>
      <c r="K2190" s="40">
        <v>0</v>
      </c>
    </row>
    <row r="2191" spans="1:11" x14ac:dyDescent="0.35">
      <c r="A2191">
        <v>15905</v>
      </c>
      <c r="B2191" t="s">
        <v>59</v>
      </c>
      <c r="C2191" s="70">
        <v>159783.75</v>
      </c>
      <c r="D2191" s="70">
        <v>50113.75</v>
      </c>
      <c r="E2191" s="71">
        <v>44640</v>
      </c>
      <c r="F2191" t="s">
        <v>18140</v>
      </c>
      <c r="G2191" t="s">
        <v>2142</v>
      </c>
      <c r="H2191" t="s">
        <v>18139</v>
      </c>
      <c r="I2191" t="s">
        <v>18138</v>
      </c>
      <c r="J2191" s="40">
        <v>2413.4899999999998</v>
      </c>
      <c r="K2191" s="40">
        <v>0</v>
      </c>
    </row>
    <row r="2192" spans="1:11" x14ac:dyDescent="0.35">
      <c r="A2192">
        <v>15905</v>
      </c>
      <c r="B2192" t="s">
        <v>59</v>
      </c>
      <c r="C2192" s="70">
        <v>159783.75</v>
      </c>
      <c r="D2192" s="70">
        <v>50113.75</v>
      </c>
      <c r="E2192" s="71">
        <v>44677</v>
      </c>
      <c r="F2192" t="s">
        <v>17950</v>
      </c>
      <c r="G2192" t="s">
        <v>2142</v>
      </c>
      <c r="H2192" t="s">
        <v>17949</v>
      </c>
      <c r="I2192" t="s">
        <v>13661</v>
      </c>
      <c r="J2192" s="40">
        <v>4131.2299999999996</v>
      </c>
      <c r="K2192" s="40">
        <v>0</v>
      </c>
    </row>
    <row r="2193" spans="1:11" x14ac:dyDescent="0.35">
      <c r="A2193">
        <v>15905</v>
      </c>
      <c r="B2193" t="s">
        <v>59</v>
      </c>
      <c r="C2193" s="70">
        <v>159783.75</v>
      </c>
      <c r="D2193" s="70">
        <v>50113.75</v>
      </c>
      <c r="E2193" s="71">
        <v>44711</v>
      </c>
      <c r="F2193" t="s">
        <v>18570</v>
      </c>
      <c r="G2193" t="s">
        <v>2142</v>
      </c>
      <c r="H2193" t="s">
        <v>18569</v>
      </c>
      <c r="I2193" t="s">
        <v>18568</v>
      </c>
      <c r="J2193" s="40">
        <v>361.88</v>
      </c>
      <c r="K2193" s="40">
        <v>0</v>
      </c>
    </row>
    <row r="2194" spans="1:11" x14ac:dyDescent="0.35">
      <c r="A2194">
        <v>15905</v>
      </c>
      <c r="B2194" t="s">
        <v>59</v>
      </c>
      <c r="C2194" s="70">
        <v>159783.75</v>
      </c>
      <c r="D2194" s="70">
        <v>50113.75</v>
      </c>
      <c r="E2194" s="71">
        <v>44743</v>
      </c>
      <c r="F2194" t="s">
        <v>17946</v>
      </c>
      <c r="G2194" t="s">
        <v>2142</v>
      </c>
      <c r="H2194" t="s">
        <v>17945</v>
      </c>
      <c r="I2194" t="s">
        <v>7754</v>
      </c>
      <c r="J2194" s="40">
        <v>33788.03</v>
      </c>
      <c r="K2194" s="40">
        <v>0</v>
      </c>
    </row>
    <row r="2195" spans="1:11" x14ac:dyDescent="0.35">
      <c r="A2195">
        <v>15905</v>
      </c>
      <c r="B2195" t="s">
        <v>59</v>
      </c>
      <c r="C2195" s="70">
        <v>159783.75</v>
      </c>
      <c r="D2195" s="70">
        <v>50113.75</v>
      </c>
      <c r="E2195" s="71">
        <v>44775</v>
      </c>
      <c r="F2195" t="s">
        <v>17702</v>
      </c>
      <c r="G2195" t="s">
        <v>2142</v>
      </c>
      <c r="H2195" t="s">
        <v>17701</v>
      </c>
      <c r="I2195" t="s">
        <v>17700</v>
      </c>
      <c r="J2195" s="40">
        <v>8067.02</v>
      </c>
      <c r="K2195" s="40">
        <v>0</v>
      </c>
    </row>
    <row r="2196" spans="1:11" x14ac:dyDescent="0.35">
      <c r="A2196">
        <v>15905</v>
      </c>
      <c r="B2196" t="s">
        <v>59</v>
      </c>
      <c r="C2196" s="70">
        <v>159783.75</v>
      </c>
      <c r="D2196" s="70">
        <v>50113.75</v>
      </c>
      <c r="E2196" s="71">
        <v>44776</v>
      </c>
      <c r="F2196" t="s">
        <v>16680</v>
      </c>
      <c r="G2196" t="s">
        <v>2142</v>
      </c>
      <c r="H2196" t="s">
        <v>13954</v>
      </c>
      <c r="I2196" t="s">
        <v>13953</v>
      </c>
      <c r="J2196" s="40">
        <v>297.08</v>
      </c>
      <c r="K2196" s="40">
        <v>0</v>
      </c>
    </row>
    <row r="2197" spans="1:11" x14ac:dyDescent="0.35">
      <c r="A2197">
        <v>15905</v>
      </c>
      <c r="B2197" t="s">
        <v>59</v>
      </c>
      <c r="C2197" s="70">
        <v>159783.75</v>
      </c>
      <c r="D2197" s="70">
        <v>50113.75</v>
      </c>
      <c r="E2197" s="71">
        <v>44794</v>
      </c>
      <c r="F2197" t="s">
        <v>18135</v>
      </c>
      <c r="G2197" t="s">
        <v>2142</v>
      </c>
      <c r="H2197" t="s">
        <v>18134</v>
      </c>
      <c r="I2197" t="s">
        <v>18133</v>
      </c>
      <c r="J2197" s="40">
        <v>2418.67</v>
      </c>
      <c r="K2197" s="40">
        <v>0</v>
      </c>
    </row>
    <row r="2198" spans="1:11" x14ac:dyDescent="0.35">
      <c r="A2198">
        <v>15905</v>
      </c>
      <c r="B2198" t="s">
        <v>59</v>
      </c>
      <c r="C2198" s="70">
        <v>159783.75</v>
      </c>
      <c r="D2198" s="70">
        <v>50113.75</v>
      </c>
      <c r="E2198" s="71">
        <v>44895</v>
      </c>
      <c r="F2198" t="s">
        <v>16194</v>
      </c>
      <c r="G2198" t="s">
        <v>2343</v>
      </c>
      <c r="H2198" t="s">
        <v>16192</v>
      </c>
      <c r="I2198" t="s">
        <v>16192</v>
      </c>
      <c r="J2198" s="40">
        <v>4363</v>
      </c>
      <c r="K2198" s="40">
        <v>0</v>
      </c>
    </row>
    <row r="2199" spans="1:11" x14ac:dyDescent="0.35">
      <c r="A2199">
        <v>15905</v>
      </c>
      <c r="B2199" t="s">
        <v>59</v>
      </c>
      <c r="C2199" s="70">
        <v>159783.75</v>
      </c>
      <c r="D2199" s="70">
        <v>50113.75</v>
      </c>
      <c r="E2199" s="71">
        <v>44896</v>
      </c>
      <c r="F2199" t="s">
        <v>16193</v>
      </c>
      <c r="G2199" t="s">
        <v>2343</v>
      </c>
      <c r="H2199" t="s">
        <v>16192</v>
      </c>
      <c r="I2199" t="s">
        <v>16192</v>
      </c>
      <c r="J2199" s="40">
        <v>-4363</v>
      </c>
      <c r="K2199" s="40">
        <v>0</v>
      </c>
    </row>
    <row r="2200" spans="1:11" x14ac:dyDescent="0.35">
      <c r="A2200">
        <v>15905</v>
      </c>
      <c r="B2200" t="s">
        <v>59</v>
      </c>
      <c r="C2200" s="70">
        <v>159783.75</v>
      </c>
      <c r="D2200" s="70">
        <v>50113.75</v>
      </c>
      <c r="E2200" s="71">
        <v>44922</v>
      </c>
      <c r="F2200" t="s">
        <v>16378</v>
      </c>
      <c r="G2200" t="s">
        <v>2142</v>
      </c>
      <c r="H2200" t="s">
        <v>16377</v>
      </c>
      <c r="I2200" t="s">
        <v>16376</v>
      </c>
      <c r="J2200" s="40">
        <v>4271.07</v>
      </c>
      <c r="K2200" s="40">
        <v>0</v>
      </c>
    </row>
    <row r="2201" spans="1:11" x14ac:dyDescent="0.35">
      <c r="A2201">
        <v>15905</v>
      </c>
      <c r="B2201" t="s">
        <v>59</v>
      </c>
      <c r="C2201" s="70">
        <v>159783.75</v>
      </c>
      <c r="D2201" s="70">
        <v>50113.75</v>
      </c>
      <c r="E2201" s="71">
        <v>44922</v>
      </c>
      <c r="F2201" t="s">
        <v>19865</v>
      </c>
      <c r="G2201" t="s">
        <v>1907</v>
      </c>
      <c r="H2201" t="s">
        <v>16377</v>
      </c>
      <c r="I2201" t="s">
        <v>16376</v>
      </c>
      <c r="J2201" s="40">
        <v>0</v>
      </c>
      <c r="K2201" s="40">
        <v>4271.07</v>
      </c>
    </row>
    <row r="2202" spans="1:11" x14ac:dyDescent="0.35">
      <c r="A2202">
        <v>15905</v>
      </c>
      <c r="B2202" t="s">
        <v>59</v>
      </c>
      <c r="C2202" s="70">
        <v>159783.75</v>
      </c>
      <c r="D2202" s="70">
        <v>50113.75</v>
      </c>
      <c r="E2202" s="71">
        <v>44926</v>
      </c>
      <c r="F2202" t="s">
        <v>13684</v>
      </c>
      <c r="G2202" t="s">
        <v>1907</v>
      </c>
      <c r="H2202" t="s">
        <v>13683</v>
      </c>
      <c r="I2202" t="s">
        <v>13682</v>
      </c>
      <c r="J2202" s="40">
        <v>0</v>
      </c>
      <c r="K2202" s="40">
        <v>500</v>
      </c>
    </row>
    <row r="2203" spans="1:11" x14ac:dyDescent="0.35">
      <c r="A2203">
        <v>15905</v>
      </c>
      <c r="B2203" t="s">
        <v>59</v>
      </c>
      <c r="C2203" s="70">
        <v>159783.75</v>
      </c>
      <c r="D2203" s="70">
        <v>50113.75</v>
      </c>
      <c r="E2203" s="71">
        <v>44926</v>
      </c>
      <c r="F2203" t="s">
        <v>13955</v>
      </c>
      <c r="G2203" t="s">
        <v>1907</v>
      </c>
      <c r="H2203" t="s">
        <v>13954</v>
      </c>
      <c r="I2203" t="s">
        <v>13953</v>
      </c>
      <c r="J2203" s="40">
        <v>0</v>
      </c>
      <c r="K2203" s="40">
        <v>297.08999999999997</v>
      </c>
    </row>
    <row r="2204" spans="1:11" x14ac:dyDescent="0.35">
      <c r="A2204">
        <v>15905</v>
      </c>
      <c r="B2204" t="s">
        <v>59</v>
      </c>
      <c r="C2204" s="70">
        <v>159783.75</v>
      </c>
      <c r="D2204" s="70">
        <v>50113.75</v>
      </c>
      <c r="E2204" s="71">
        <v>44926</v>
      </c>
      <c r="F2204" t="s">
        <v>19867</v>
      </c>
      <c r="G2204" t="s">
        <v>1907</v>
      </c>
      <c r="H2204" t="s">
        <v>17701</v>
      </c>
      <c r="I2204" t="s">
        <v>17700</v>
      </c>
      <c r="J2204" s="40">
        <v>0</v>
      </c>
      <c r="K2204" s="40">
        <v>8067.02</v>
      </c>
    </row>
    <row r="2205" spans="1:11" x14ac:dyDescent="0.35">
      <c r="A2205">
        <v>15906</v>
      </c>
      <c r="B2205" t="s">
        <v>60</v>
      </c>
      <c r="C2205" s="70">
        <v>0</v>
      </c>
      <c r="D2205" s="70">
        <v>0</v>
      </c>
      <c r="E2205" s="71">
        <v>44759</v>
      </c>
      <c r="F2205" t="s">
        <v>18283</v>
      </c>
      <c r="G2205" t="s">
        <v>2142</v>
      </c>
      <c r="H2205" t="s">
        <v>18282</v>
      </c>
      <c r="I2205" t="s">
        <v>18279</v>
      </c>
      <c r="J2205" s="40">
        <v>426.86</v>
      </c>
      <c r="K2205" s="40">
        <v>0</v>
      </c>
    </row>
    <row r="2206" spans="1:11" x14ac:dyDescent="0.35">
      <c r="A2206">
        <v>15906</v>
      </c>
      <c r="B2206" t="s">
        <v>60</v>
      </c>
      <c r="C2206" s="70">
        <v>0</v>
      </c>
      <c r="D2206" s="70">
        <v>0</v>
      </c>
      <c r="E2206" s="71">
        <v>44759</v>
      </c>
      <c r="F2206" t="s">
        <v>18281</v>
      </c>
      <c r="G2206" t="s">
        <v>2142</v>
      </c>
      <c r="H2206" t="s">
        <v>18280</v>
      </c>
      <c r="I2206" t="s">
        <v>18279</v>
      </c>
      <c r="J2206" s="40">
        <v>-426.86</v>
      </c>
      <c r="K2206" s="40">
        <v>0</v>
      </c>
    </row>
    <row r="2207" spans="1:11" x14ac:dyDescent="0.35">
      <c r="A2207">
        <v>15906</v>
      </c>
      <c r="B2207" t="s">
        <v>60</v>
      </c>
      <c r="C2207" s="70">
        <v>0</v>
      </c>
      <c r="D2207" s="70">
        <v>0</v>
      </c>
      <c r="E2207" s="71">
        <v>44759</v>
      </c>
      <c r="F2207" t="s">
        <v>18583</v>
      </c>
      <c r="G2207" t="s">
        <v>2142</v>
      </c>
      <c r="H2207" t="s">
        <v>18582</v>
      </c>
      <c r="I2207" t="s">
        <v>18279</v>
      </c>
      <c r="J2207" s="40">
        <v>426.86</v>
      </c>
      <c r="K2207" s="40">
        <v>0</v>
      </c>
    </row>
    <row r="2208" spans="1:11" x14ac:dyDescent="0.35">
      <c r="A2208">
        <v>15906</v>
      </c>
      <c r="B2208" t="s">
        <v>60</v>
      </c>
      <c r="C2208" s="70">
        <v>0</v>
      </c>
      <c r="D2208" s="70">
        <v>0</v>
      </c>
      <c r="E2208" s="71">
        <v>44759</v>
      </c>
      <c r="F2208" t="s">
        <v>18581</v>
      </c>
      <c r="G2208" t="s">
        <v>2142</v>
      </c>
      <c r="H2208" t="s">
        <v>18580</v>
      </c>
      <c r="I2208" t="s">
        <v>18279</v>
      </c>
      <c r="J2208" s="40">
        <v>-426.86</v>
      </c>
      <c r="K2208" s="40">
        <v>0</v>
      </c>
    </row>
    <row r="2209" spans="1:11" x14ac:dyDescent="0.35">
      <c r="A2209">
        <v>15906</v>
      </c>
      <c r="B2209" t="s">
        <v>60</v>
      </c>
      <c r="C2209" s="70">
        <v>0</v>
      </c>
      <c r="D2209" s="70">
        <v>0</v>
      </c>
      <c r="E2209" s="71">
        <v>44759</v>
      </c>
      <c r="F2209" t="s">
        <v>18579</v>
      </c>
      <c r="G2209" t="s">
        <v>2142</v>
      </c>
      <c r="H2209" t="s">
        <v>18578</v>
      </c>
      <c r="I2209" t="s">
        <v>18279</v>
      </c>
      <c r="J2209" s="40">
        <v>426.86</v>
      </c>
      <c r="K2209" s="40">
        <v>0</v>
      </c>
    </row>
    <row r="2210" spans="1:11" x14ac:dyDescent="0.35">
      <c r="A2210">
        <v>15906</v>
      </c>
      <c r="B2210" t="s">
        <v>60</v>
      </c>
      <c r="C2210" s="70">
        <v>0</v>
      </c>
      <c r="D2210" s="70">
        <v>0</v>
      </c>
      <c r="E2210" s="71">
        <v>44773</v>
      </c>
      <c r="F2210" t="s">
        <v>5437</v>
      </c>
      <c r="G2210" t="s">
        <v>2247</v>
      </c>
      <c r="J2210" s="40">
        <v>11.45</v>
      </c>
      <c r="K2210" s="40">
        <v>0</v>
      </c>
    </row>
    <row r="2211" spans="1:11" x14ac:dyDescent="0.35">
      <c r="A2211">
        <v>15906</v>
      </c>
      <c r="B2211" t="s">
        <v>60</v>
      </c>
      <c r="C2211" s="70">
        <v>0</v>
      </c>
      <c r="D2211" s="70">
        <v>0</v>
      </c>
      <c r="E2211" s="71">
        <v>44774</v>
      </c>
      <c r="F2211" t="s">
        <v>19866</v>
      </c>
      <c r="G2211" t="s">
        <v>1907</v>
      </c>
      <c r="H2211" t="s">
        <v>18578</v>
      </c>
      <c r="I2211" t="s">
        <v>18279</v>
      </c>
      <c r="J2211" s="40">
        <v>0</v>
      </c>
      <c r="K2211" s="40">
        <v>439.48</v>
      </c>
    </row>
    <row r="2212" spans="1:11" x14ac:dyDescent="0.35">
      <c r="A2212">
        <v>15907</v>
      </c>
      <c r="B2212" t="s">
        <v>1280</v>
      </c>
      <c r="C2212" s="70">
        <v>0</v>
      </c>
      <c r="D2212" s="70">
        <v>0</v>
      </c>
      <c r="E2212" s="71">
        <v>44922</v>
      </c>
      <c r="F2212" t="s">
        <v>19865</v>
      </c>
      <c r="G2212" t="s">
        <v>1907</v>
      </c>
      <c r="H2212" t="s">
        <v>16377</v>
      </c>
      <c r="I2212" t="s">
        <v>16376</v>
      </c>
      <c r="J2212" s="40">
        <v>4271.07</v>
      </c>
      <c r="K2212" s="40">
        <v>0</v>
      </c>
    </row>
    <row r="2213" spans="1:11" x14ac:dyDescent="0.35">
      <c r="A2213">
        <v>15907</v>
      </c>
      <c r="B2213" t="s">
        <v>1280</v>
      </c>
      <c r="C2213" s="70">
        <v>0</v>
      </c>
      <c r="D2213" s="70">
        <v>0</v>
      </c>
      <c r="E2213" s="71">
        <v>44926</v>
      </c>
      <c r="F2213" t="s">
        <v>3521</v>
      </c>
      <c r="G2213" t="s">
        <v>2247</v>
      </c>
      <c r="H2213" t="s">
        <v>1911</v>
      </c>
      <c r="I2213" t="s">
        <v>1911</v>
      </c>
      <c r="J2213" s="40">
        <v>0</v>
      </c>
      <c r="K2213" s="40">
        <v>8.5</v>
      </c>
    </row>
    <row r="2214" spans="1:11" x14ac:dyDescent="0.35">
      <c r="A2214">
        <v>15908</v>
      </c>
      <c r="B2214" t="s">
        <v>1309</v>
      </c>
      <c r="C2214" s="70">
        <v>0</v>
      </c>
      <c r="D2214" s="70">
        <v>0</v>
      </c>
      <c r="E2214" s="71">
        <v>44926</v>
      </c>
      <c r="F2214" t="s">
        <v>19864</v>
      </c>
      <c r="G2214" t="s">
        <v>1907</v>
      </c>
      <c r="H2214" t="s">
        <v>16357</v>
      </c>
      <c r="I2214" t="s">
        <v>16357</v>
      </c>
      <c r="J2214" s="40">
        <v>15764.98</v>
      </c>
      <c r="K2214" s="40">
        <v>0</v>
      </c>
    </row>
    <row r="2215" spans="1:11" x14ac:dyDescent="0.35">
      <c r="A2215">
        <v>15908</v>
      </c>
      <c r="B2215" t="s">
        <v>1309</v>
      </c>
      <c r="C2215" s="70">
        <v>0</v>
      </c>
      <c r="D2215" s="70">
        <v>0</v>
      </c>
      <c r="E2215" s="71">
        <v>44926</v>
      </c>
      <c r="F2215" t="s">
        <v>3520</v>
      </c>
      <c r="G2215" t="s">
        <v>2247</v>
      </c>
      <c r="H2215" t="s">
        <v>1911</v>
      </c>
      <c r="I2215" t="s">
        <v>1911</v>
      </c>
      <c r="J2215" s="40">
        <v>0</v>
      </c>
      <c r="K2215" s="40">
        <v>362.88</v>
      </c>
    </row>
    <row r="2216" spans="1:11" x14ac:dyDescent="0.35">
      <c r="A2216">
        <v>15910</v>
      </c>
      <c r="B2216" t="s">
        <v>1900</v>
      </c>
      <c r="C2216" s="70">
        <v>-655869</v>
      </c>
      <c r="D2216" s="70">
        <v>-184131</v>
      </c>
      <c r="E2216" s="71">
        <v>44926</v>
      </c>
      <c r="F2216" t="s">
        <v>9820</v>
      </c>
      <c r="G2216" t="s">
        <v>1912</v>
      </c>
      <c r="H2216" t="s">
        <v>1911</v>
      </c>
      <c r="I2216" t="s">
        <v>1911</v>
      </c>
      <c r="J2216" s="40">
        <v>0</v>
      </c>
      <c r="K2216" s="40">
        <v>102039</v>
      </c>
    </row>
    <row r="2217" spans="1:11" x14ac:dyDescent="0.35">
      <c r="A2217">
        <v>15911</v>
      </c>
      <c r="B2217" t="s">
        <v>1901</v>
      </c>
      <c r="C2217" s="70">
        <v>-36086</v>
      </c>
      <c r="D2217" s="70">
        <v>-10423</v>
      </c>
      <c r="E2217" s="71">
        <v>44926</v>
      </c>
      <c r="F2217" t="s">
        <v>9820</v>
      </c>
      <c r="G2217" t="s">
        <v>1912</v>
      </c>
      <c r="H2217" t="s">
        <v>1911</v>
      </c>
      <c r="I2217" t="s">
        <v>1911</v>
      </c>
      <c r="J2217" s="40">
        <v>0</v>
      </c>
      <c r="K2217" s="40">
        <v>17815</v>
      </c>
    </row>
    <row r="2218" spans="1:11" x14ac:dyDescent="0.35">
      <c r="A2218">
        <v>15912</v>
      </c>
      <c r="B2218" t="s">
        <v>1902</v>
      </c>
      <c r="C2218" s="70">
        <v>-30679</v>
      </c>
      <c r="D2218" s="70">
        <v>-8057</v>
      </c>
      <c r="J2218" s="40">
        <v>0</v>
      </c>
      <c r="K2218" s="40">
        <v>0</v>
      </c>
    </row>
    <row r="2219" spans="1:11" x14ac:dyDescent="0.35">
      <c r="A2219">
        <v>15913</v>
      </c>
      <c r="B2219" t="s">
        <v>1898</v>
      </c>
      <c r="C2219" s="70">
        <v>-50204</v>
      </c>
      <c r="D2219" s="70">
        <v>-14013</v>
      </c>
      <c r="E2219" s="71">
        <v>44926</v>
      </c>
      <c r="F2219" t="s">
        <v>9820</v>
      </c>
      <c r="G2219" t="s">
        <v>1912</v>
      </c>
      <c r="H2219" t="s">
        <v>1911</v>
      </c>
      <c r="I2219" t="s">
        <v>1911</v>
      </c>
      <c r="J2219" s="40">
        <v>0</v>
      </c>
      <c r="K2219" s="40">
        <v>7688</v>
      </c>
    </row>
    <row r="2220" spans="1:11" x14ac:dyDescent="0.35">
      <c r="A2220">
        <v>15914</v>
      </c>
      <c r="B2220" t="s">
        <v>1899</v>
      </c>
      <c r="C2220" s="70">
        <v>-6541</v>
      </c>
      <c r="D2220" s="70">
        <v>-1922</v>
      </c>
      <c r="E2220" s="71">
        <v>44743</v>
      </c>
      <c r="F2220" t="s">
        <v>17708</v>
      </c>
      <c r="G2220" t="s">
        <v>2142</v>
      </c>
      <c r="H2220" t="s">
        <v>17707</v>
      </c>
      <c r="I2220" t="s">
        <v>17700</v>
      </c>
      <c r="J2220" s="40">
        <v>8067.02</v>
      </c>
      <c r="K2220" s="40">
        <v>0</v>
      </c>
    </row>
    <row r="2221" spans="1:11" x14ac:dyDescent="0.35">
      <c r="A2221">
        <v>15914</v>
      </c>
      <c r="B2221" t="s">
        <v>1899</v>
      </c>
      <c r="C2221" s="70">
        <v>-6541</v>
      </c>
      <c r="D2221" s="70">
        <v>-1922</v>
      </c>
      <c r="E2221" s="71">
        <v>44774</v>
      </c>
      <c r="F2221" t="s">
        <v>17704</v>
      </c>
      <c r="G2221" t="s">
        <v>2142</v>
      </c>
      <c r="H2221" t="s">
        <v>17703</v>
      </c>
      <c r="I2221" t="s">
        <v>17700</v>
      </c>
      <c r="J2221" s="40">
        <v>-8067.02</v>
      </c>
      <c r="K2221" s="40">
        <v>0</v>
      </c>
    </row>
    <row r="2222" spans="1:11" x14ac:dyDescent="0.35">
      <c r="A2222">
        <v>15914</v>
      </c>
      <c r="B2222" t="s">
        <v>1899</v>
      </c>
      <c r="C2222" s="70">
        <v>-6541</v>
      </c>
      <c r="D2222" s="70">
        <v>-1922</v>
      </c>
      <c r="E2222" s="71">
        <v>44926</v>
      </c>
      <c r="F2222" t="s">
        <v>9820</v>
      </c>
      <c r="G2222" t="s">
        <v>1912</v>
      </c>
      <c r="H2222" t="s">
        <v>1911</v>
      </c>
      <c r="I2222" t="s">
        <v>1911</v>
      </c>
      <c r="J2222" s="40">
        <v>0</v>
      </c>
      <c r="K2222" s="40">
        <v>15745</v>
      </c>
    </row>
    <row r="2223" spans="1:11" x14ac:dyDescent="0.35">
      <c r="A2223">
        <v>20001</v>
      </c>
      <c r="B2223" t="s">
        <v>228</v>
      </c>
      <c r="C2223" s="70">
        <v>-0.01</v>
      </c>
      <c r="D2223" s="70">
        <v>0</v>
      </c>
      <c r="E2223" s="71">
        <v>44805</v>
      </c>
      <c r="F2223" t="s">
        <v>1978</v>
      </c>
      <c r="G2223" t="s">
        <v>1907</v>
      </c>
      <c r="J2223" s="40">
        <v>0</v>
      </c>
      <c r="K2223" s="40">
        <v>0.97</v>
      </c>
    </row>
    <row r="2224" spans="1:11" x14ac:dyDescent="0.35">
      <c r="A2224">
        <v>20010</v>
      </c>
      <c r="B2224" t="s">
        <v>19859</v>
      </c>
      <c r="C2224" s="70">
        <v>18340.830000000002</v>
      </c>
      <c r="D2224" s="70">
        <v>5895.8</v>
      </c>
      <c r="E2224" s="71">
        <v>44592</v>
      </c>
      <c r="F2224" t="s">
        <v>6874</v>
      </c>
      <c r="G2224" t="s">
        <v>2247</v>
      </c>
      <c r="J2224" s="40">
        <v>0</v>
      </c>
      <c r="K2224" s="40">
        <v>27.21</v>
      </c>
    </row>
    <row r="2225" spans="1:11" x14ac:dyDescent="0.35">
      <c r="A2225">
        <v>20010</v>
      </c>
      <c r="B2225" t="s">
        <v>19859</v>
      </c>
      <c r="C2225" s="70">
        <v>18340.830000000002</v>
      </c>
      <c r="D2225" s="70">
        <v>5895.8</v>
      </c>
      <c r="E2225" s="71">
        <v>44592</v>
      </c>
      <c r="F2225" t="s">
        <v>6768</v>
      </c>
      <c r="G2225" t="s">
        <v>2247</v>
      </c>
      <c r="H2225" t="s">
        <v>6720</v>
      </c>
      <c r="I2225" t="s">
        <v>6720</v>
      </c>
      <c r="J2225" s="40">
        <v>0</v>
      </c>
      <c r="K2225" s="40">
        <v>128.11000000000001</v>
      </c>
    </row>
    <row r="2226" spans="1:11" x14ac:dyDescent="0.35">
      <c r="A2226">
        <v>20010</v>
      </c>
      <c r="B2226" t="s">
        <v>19859</v>
      </c>
      <c r="C2226" s="70">
        <v>18340.830000000002</v>
      </c>
      <c r="D2226" s="70">
        <v>5895.8</v>
      </c>
      <c r="E2226" s="71">
        <v>44593</v>
      </c>
      <c r="F2226" t="s">
        <v>18468</v>
      </c>
      <c r="G2226" t="s">
        <v>1912</v>
      </c>
      <c r="J2226" s="40">
        <v>0</v>
      </c>
      <c r="K2226" s="40">
        <v>1003.79</v>
      </c>
    </row>
    <row r="2227" spans="1:11" x14ac:dyDescent="0.35">
      <c r="A2227">
        <v>20010</v>
      </c>
      <c r="B2227" t="s">
        <v>19859</v>
      </c>
      <c r="C2227" s="70">
        <v>18340.830000000002</v>
      </c>
      <c r="D2227" s="70">
        <v>5895.8</v>
      </c>
      <c r="E2227" s="71">
        <v>44651</v>
      </c>
      <c r="F2227" t="s">
        <v>19863</v>
      </c>
      <c r="G2227" t="s">
        <v>1907</v>
      </c>
      <c r="H2227" t="s">
        <v>19861</v>
      </c>
      <c r="I2227" t="s">
        <v>19860</v>
      </c>
      <c r="J2227" s="40">
        <v>0</v>
      </c>
      <c r="K2227" s="40">
        <v>4773.25</v>
      </c>
    </row>
    <row r="2228" spans="1:11" x14ac:dyDescent="0.35">
      <c r="A2228">
        <v>20010</v>
      </c>
      <c r="B2228" t="s">
        <v>19859</v>
      </c>
      <c r="C2228" s="70">
        <v>18340.830000000002</v>
      </c>
      <c r="D2228" s="70">
        <v>5895.8</v>
      </c>
      <c r="E2228" s="71">
        <v>44651</v>
      </c>
      <c r="F2228" t="s">
        <v>6583</v>
      </c>
      <c r="G2228" t="s">
        <v>2247</v>
      </c>
      <c r="J2228" s="40">
        <v>0</v>
      </c>
      <c r="K2228" s="40">
        <v>91.55</v>
      </c>
    </row>
    <row r="2229" spans="1:11" x14ac:dyDescent="0.35">
      <c r="A2229">
        <v>20010</v>
      </c>
      <c r="B2229" t="s">
        <v>19859</v>
      </c>
      <c r="C2229" s="70">
        <v>18340.830000000002</v>
      </c>
      <c r="D2229" s="70">
        <v>5895.8</v>
      </c>
      <c r="E2229" s="71">
        <v>44713</v>
      </c>
      <c r="F2229" t="s">
        <v>17907</v>
      </c>
      <c r="G2229" t="s">
        <v>2142</v>
      </c>
      <c r="H2229" t="s">
        <v>17906</v>
      </c>
      <c r="I2229" t="s">
        <v>17905</v>
      </c>
      <c r="J2229" s="40">
        <v>-4703.6400000000003</v>
      </c>
      <c r="K2229" s="40">
        <v>0</v>
      </c>
    </row>
    <row r="2230" spans="1:11" x14ac:dyDescent="0.35">
      <c r="A2230">
        <v>20010</v>
      </c>
      <c r="B2230" t="s">
        <v>19859</v>
      </c>
      <c r="C2230" s="70">
        <v>18340.830000000002</v>
      </c>
      <c r="D2230" s="70">
        <v>5895.8</v>
      </c>
      <c r="E2230" s="71">
        <v>44742</v>
      </c>
      <c r="F2230" t="s">
        <v>5745</v>
      </c>
      <c r="G2230" t="s">
        <v>2247</v>
      </c>
      <c r="J2230" s="40">
        <v>372.26</v>
      </c>
      <c r="K2230" s="40">
        <v>0</v>
      </c>
    </row>
    <row r="2231" spans="1:11" x14ac:dyDescent="0.35">
      <c r="A2231">
        <v>20010</v>
      </c>
      <c r="B2231" t="s">
        <v>19859</v>
      </c>
      <c r="C2231" s="70">
        <v>18340.830000000002</v>
      </c>
      <c r="D2231" s="70">
        <v>5895.8</v>
      </c>
      <c r="E2231" s="71">
        <v>44743</v>
      </c>
      <c r="F2231" t="s">
        <v>19862</v>
      </c>
      <c r="G2231" t="s">
        <v>1907</v>
      </c>
      <c r="H2231" t="s">
        <v>19861</v>
      </c>
      <c r="I2231" t="s">
        <v>19860</v>
      </c>
      <c r="J2231" s="40">
        <v>0</v>
      </c>
      <c r="K2231" s="40">
        <v>-4773.25</v>
      </c>
    </row>
    <row r="2232" spans="1:11" x14ac:dyDescent="0.35">
      <c r="A2232">
        <v>20010</v>
      </c>
      <c r="B2232" t="s">
        <v>19859</v>
      </c>
      <c r="C2232" s="70">
        <v>18340.830000000002</v>
      </c>
      <c r="D2232" s="70">
        <v>5895.8</v>
      </c>
      <c r="E2232" s="71">
        <v>44773</v>
      </c>
      <c r="F2232" t="s">
        <v>5436</v>
      </c>
      <c r="G2232" t="s">
        <v>2247</v>
      </c>
      <c r="J2232" s="40">
        <v>0</v>
      </c>
      <c r="K2232" s="40">
        <v>441.87</v>
      </c>
    </row>
    <row r="2233" spans="1:11" x14ac:dyDescent="0.35">
      <c r="A2233">
        <v>20010</v>
      </c>
      <c r="B2233" t="s">
        <v>19859</v>
      </c>
      <c r="C2233" s="70">
        <v>18340.830000000002</v>
      </c>
      <c r="D2233" s="70">
        <v>5895.8</v>
      </c>
      <c r="E2233" s="71">
        <v>44926</v>
      </c>
      <c r="F2233" t="s">
        <v>3519</v>
      </c>
      <c r="G2233" t="s">
        <v>2247</v>
      </c>
      <c r="H2233" t="s">
        <v>1911</v>
      </c>
      <c r="I2233" t="s">
        <v>1911</v>
      </c>
      <c r="J2233" s="40">
        <v>128.11000000000001</v>
      </c>
      <c r="K2233" s="40">
        <v>0</v>
      </c>
    </row>
    <row r="2234" spans="1:11" x14ac:dyDescent="0.35">
      <c r="A2234">
        <v>20601</v>
      </c>
      <c r="B2234" t="s">
        <v>19858</v>
      </c>
      <c r="C2234" s="70">
        <v>0.01</v>
      </c>
      <c r="D2234" s="70">
        <v>0</v>
      </c>
      <c r="E2234" s="71">
        <v>44563</v>
      </c>
      <c r="F2234" t="s">
        <v>15690</v>
      </c>
      <c r="G2234" t="s">
        <v>15639</v>
      </c>
      <c r="H2234" t="s">
        <v>15689</v>
      </c>
      <c r="J2234" s="40">
        <v>0</v>
      </c>
      <c r="K2234" s="40">
        <v>3570</v>
      </c>
    </row>
    <row r="2235" spans="1:11" x14ac:dyDescent="0.35">
      <c r="A2235">
        <v>20601</v>
      </c>
      <c r="B2235" t="s">
        <v>19858</v>
      </c>
      <c r="C2235" s="70">
        <v>0.01</v>
      </c>
      <c r="D2235" s="70">
        <v>0</v>
      </c>
      <c r="E2235" s="71">
        <v>44592</v>
      </c>
      <c r="F2235" t="s">
        <v>15798</v>
      </c>
      <c r="G2235" t="s">
        <v>1912</v>
      </c>
      <c r="J2235" s="40">
        <v>3570</v>
      </c>
      <c r="K2235" s="40">
        <v>0</v>
      </c>
    </row>
    <row r="2236" spans="1:11" x14ac:dyDescent="0.35">
      <c r="A2236">
        <v>20601</v>
      </c>
      <c r="B2236" t="s">
        <v>19858</v>
      </c>
      <c r="C2236" s="70">
        <v>0.01</v>
      </c>
      <c r="D2236" s="70">
        <v>0</v>
      </c>
      <c r="E2236" s="71">
        <v>44592</v>
      </c>
      <c r="F2236" t="s">
        <v>6873</v>
      </c>
      <c r="G2236" t="s">
        <v>2247</v>
      </c>
      <c r="J2236" s="40">
        <v>365.6</v>
      </c>
      <c r="K2236" s="40">
        <v>0</v>
      </c>
    </row>
    <row r="2237" spans="1:11" x14ac:dyDescent="0.35">
      <c r="A2237">
        <v>20601</v>
      </c>
      <c r="B2237" t="s">
        <v>19858</v>
      </c>
      <c r="C2237" s="70">
        <v>0.01</v>
      </c>
      <c r="D2237" s="70">
        <v>0</v>
      </c>
      <c r="E2237" s="71">
        <v>44592</v>
      </c>
      <c r="F2237" t="s">
        <v>6767</v>
      </c>
      <c r="G2237" t="s">
        <v>2247</v>
      </c>
      <c r="H2237" t="s">
        <v>6720</v>
      </c>
      <c r="I2237" t="s">
        <v>6720</v>
      </c>
      <c r="J2237" s="40">
        <v>0</v>
      </c>
      <c r="K2237" s="40">
        <v>365.6</v>
      </c>
    </row>
    <row r="2238" spans="1:11" x14ac:dyDescent="0.35">
      <c r="A2238">
        <v>20601</v>
      </c>
      <c r="B2238" t="s">
        <v>19858</v>
      </c>
      <c r="C2238" s="70">
        <v>0.01</v>
      </c>
      <c r="D2238" s="70">
        <v>0</v>
      </c>
      <c r="E2238" s="71">
        <v>44592</v>
      </c>
      <c r="F2238" t="s">
        <v>2132</v>
      </c>
      <c r="G2238" t="s">
        <v>1912</v>
      </c>
      <c r="J2238" s="40">
        <v>-365.6</v>
      </c>
      <c r="K2238" s="40">
        <v>0</v>
      </c>
    </row>
    <row r="2239" spans="1:11" x14ac:dyDescent="0.35">
      <c r="A2239">
        <v>20601</v>
      </c>
      <c r="B2239" t="s">
        <v>19858</v>
      </c>
      <c r="C2239" s="70">
        <v>0.01</v>
      </c>
      <c r="D2239" s="70">
        <v>0</v>
      </c>
      <c r="E2239" s="71">
        <v>44598</v>
      </c>
      <c r="F2239" t="s">
        <v>15688</v>
      </c>
      <c r="G2239" t="s">
        <v>15639</v>
      </c>
      <c r="H2239" t="s">
        <v>15687</v>
      </c>
      <c r="J2239" s="40">
        <v>0</v>
      </c>
      <c r="K2239" s="40">
        <v>1321.49</v>
      </c>
    </row>
    <row r="2240" spans="1:11" x14ac:dyDescent="0.35">
      <c r="A2240">
        <v>20601</v>
      </c>
      <c r="B2240" t="s">
        <v>19858</v>
      </c>
      <c r="C2240" s="70">
        <v>0.01</v>
      </c>
      <c r="D2240" s="70">
        <v>0</v>
      </c>
      <c r="E2240" s="71">
        <v>44598</v>
      </c>
      <c r="F2240" t="s">
        <v>15686</v>
      </c>
      <c r="G2240" t="s">
        <v>15639</v>
      </c>
      <c r="H2240" t="s">
        <v>15685</v>
      </c>
      <c r="J2240" s="40">
        <v>0</v>
      </c>
      <c r="K2240" s="40">
        <v>-1321.49</v>
      </c>
    </row>
    <row r="2241" spans="1:11" x14ac:dyDescent="0.35">
      <c r="A2241">
        <v>20601</v>
      </c>
      <c r="B2241" t="s">
        <v>19858</v>
      </c>
      <c r="C2241" s="70">
        <v>0.01</v>
      </c>
      <c r="D2241" s="70">
        <v>0</v>
      </c>
      <c r="E2241" s="71">
        <v>44609</v>
      </c>
      <c r="F2241" t="s">
        <v>15684</v>
      </c>
      <c r="G2241" t="s">
        <v>15639</v>
      </c>
      <c r="H2241" t="s">
        <v>15683</v>
      </c>
      <c r="J2241" s="40">
        <v>0</v>
      </c>
      <c r="K2241" s="40">
        <v>1546.15</v>
      </c>
    </row>
    <row r="2242" spans="1:11" x14ac:dyDescent="0.35">
      <c r="A2242">
        <v>20601</v>
      </c>
      <c r="B2242" t="s">
        <v>19858</v>
      </c>
      <c r="C2242" s="70">
        <v>0.01</v>
      </c>
      <c r="D2242" s="70">
        <v>0</v>
      </c>
      <c r="E2242" s="71">
        <v>44612</v>
      </c>
      <c r="F2242" t="s">
        <v>15682</v>
      </c>
      <c r="G2242" t="s">
        <v>15639</v>
      </c>
      <c r="H2242" t="s">
        <v>15681</v>
      </c>
      <c r="J2242" s="40">
        <v>0</v>
      </c>
      <c r="K2242" s="40">
        <v>5839.33</v>
      </c>
    </row>
    <row r="2243" spans="1:11" x14ac:dyDescent="0.35">
      <c r="A2243">
        <v>20601</v>
      </c>
      <c r="B2243" t="s">
        <v>19858</v>
      </c>
      <c r="C2243" s="70">
        <v>0.01</v>
      </c>
      <c r="D2243" s="70">
        <v>0</v>
      </c>
      <c r="E2243" s="71">
        <v>44620</v>
      </c>
      <c r="F2243" t="s">
        <v>15792</v>
      </c>
      <c r="G2243" t="s">
        <v>1912</v>
      </c>
      <c r="J2243" s="40">
        <v>7385.48</v>
      </c>
      <c r="K2243" s="40">
        <v>0</v>
      </c>
    </row>
    <row r="2244" spans="1:11" x14ac:dyDescent="0.35">
      <c r="A2244">
        <v>20601</v>
      </c>
      <c r="B2244" t="s">
        <v>19858</v>
      </c>
      <c r="C2244" s="70">
        <v>0.01</v>
      </c>
      <c r="D2244" s="70">
        <v>0</v>
      </c>
      <c r="E2244" s="71">
        <v>44642</v>
      </c>
      <c r="F2244" t="s">
        <v>15680</v>
      </c>
      <c r="G2244" t="s">
        <v>15639</v>
      </c>
      <c r="H2244" t="s">
        <v>15679</v>
      </c>
      <c r="J2244" s="40">
        <v>0</v>
      </c>
      <c r="K2244" s="40">
        <v>23800</v>
      </c>
    </row>
    <row r="2245" spans="1:11" x14ac:dyDescent="0.35">
      <c r="A2245">
        <v>20601</v>
      </c>
      <c r="B2245" t="s">
        <v>19858</v>
      </c>
      <c r="C2245" s="70">
        <v>0.01</v>
      </c>
      <c r="D2245" s="70">
        <v>0</v>
      </c>
      <c r="E2245" s="71">
        <v>44642</v>
      </c>
      <c r="F2245" t="s">
        <v>15678</v>
      </c>
      <c r="G2245" t="s">
        <v>15639</v>
      </c>
      <c r="H2245" t="s">
        <v>15677</v>
      </c>
      <c r="J2245" s="40">
        <v>0</v>
      </c>
      <c r="K2245" s="40">
        <v>2023</v>
      </c>
    </row>
    <row r="2246" spans="1:11" x14ac:dyDescent="0.35">
      <c r="A2246">
        <v>20601</v>
      </c>
      <c r="B2246" t="s">
        <v>19858</v>
      </c>
      <c r="C2246" s="70">
        <v>0.01</v>
      </c>
      <c r="D2246" s="70">
        <v>0</v>
      </c>
      <c r="E2246" s="71">
        <v>44651</v>
      </c>
      <c r="F2246" t="s">
        <v>15676</v>
      </c>
      <c r="G2246" t="s">
        <v>15639</v>
      </c>
      <c r="H2246" t="s">
        <v>15675</v>
      </c>
      <c r="J2246" s="40">
        <v>0</v>
      </c>
      <c r="K2246" s="40">
        <v>6885</v>
      </c>
    </row>
    <row r="2247" spans="1:11" x14ac:dyDescent="0.35">
      <c r="A2247">
        <v>20601</v>
      </c>
      <c r="B2247" t="s">
        <v>19858</v>
      </c>
      <c r="C2247" s="70">
        <v>0.01</v>
      </c>
      <c r="D2247" s="70">
        <v>0</v>
      </c>
      <c r="E2247" s="71">
        <v>44651</v>
      </c>
      <c r="F2247" t="s">
        <v>6582</v>
      </c>
      <c r="G2247" t="s">
        <v>2247</v>
      </c>
      <c r="J2247" s="40">
        <v>0</v>
      </c>
      <c r="K2247" s="40">
        <v>398.4</v>
      </c>
    </row>
    <row r="2248" spans="1:11" x14ac:dyDescent="0.35">
      <c r="A2248">
        <v>20601</v>
      </c>
      <c r="B2248" t="s">
        <v>19858</v>
      </c>
      <c r="C2248" s="70">
        <v>0.01</v>
      </c>
      <c r="D2248" s="70">
        <v>0</v>
      </c>
      <c r="E2248" s="71">
        <v>44651</v>
      </c>
      <c r="F2248" t="s">
        <v>15786</v>
      </c>
      <c r="G2248" t="s">
        <v>1912</v>
      </c>
      <c r="J2248" s="40">
        <v>32708</v>
      </c>
      <c r="K2248" s="40">
        <v>0</v>
      </c>
    </row>
    <row r="2249" spans="1:11" x14ac:dyDescent="0.35">
      <c r="A2249">
        <v>20601</v>
      </c>
      <c r="B2249" t="s">
        <v>19858</v>
      </c>
      <c r="C2249" s="70">
        <v>0.01</v>
      </c>
      <c r="D2249" s="70">
        <v>0</v>
      </c>
      <c r="E2249" s="71">
        <v>44681</v>
      </c>
      <c r="F2249" t="s">
        <v>6335</v>
      </c>
      <c r="G2249" t="s">
        <v>2247</v>
      </c>
      <c r="J2249" s="40">
        <v>398.4</v>
      </c>
      <c r="K2249" s="40">
        <v>0</v>
      </c>
    </row>
    <row r="2250" spans="1:11" x14ac:dyDescent="0.35">
      <c r="A2250">
        <v>20601</v>
      </c>
      <c r="B2250" t="s">
        <v>19858</v>
      </c>
      <c r="C2250" s="70">
        <v>0.01</v>
      </c>
      <c r="D2250" s="70">
        <v>0</v>
      </c>
      <c r="E2250" s="71">
        <v>44728</v>
      </c>
      <c r="F2250" t="s">
        <v>15674</v>
      </c>
      <c r="G2250" t="s">
        <v>15639</v>
      </c>
      <c r="H2250" t="s">
        <v>15673</v>
      </c>
      <c r="J2250" s="40">
        <v>0</v>
      </c>
      <c r="K2250" s="40">
        <v>4760</v>
      </c>
    </row>
    <row r="2251" spans="1:11" x14ac:dyDescent="0.35">
      <c r="A2251">
        <v>20601</v>
      </c>
      <c r="B2251" t="s">
        <v>19858</v>
      </c>
      <c r="C2251" s="70">
        <v>0.01</v>
      </c>
      <c r="D2251" s="70">
        <v>0</v>
      </c>
      <c r="E2251" s="71">
        <v>44742</v>
      </c>
      <c r="F2251" t="s">
        <v>15672</v>
      </c>
      <c r="G2251" t="s">
        <v>15639</v>
      </c>
      <c r="H2251" t="s">
        <v>15671</v>
      </c>
      <c r="J2251" s="40">
        <v>0</v>
      </c>
      <c r="K2251" s="40">
        <v>9040.93</v>
      </c>
    </row>
    <row r="2252" spans="1:11" x14ac:dyDescent="0.35">
      <c r="A2252">
        <v>20601</v>
      </c>
      <c r="B2252" t="s">
        <v>19858</v>
      </c>
      <c r="C2252" s="70">
        <v>0.01</v>
      </c>
      <c r="D2252" s="70">
        <v>0</v>
      </c>
      <c r="E2252" s="71">
        <v>44742</v>
      </c>
      <c r="F2252" t="s">
        <v>15670</v>
      </c>
      <c r="G2252" t="s">
        <v>15639</v>
      </c>
      <c r="H2252" t="s">
        <v>15669</v>
      </c>
      <c r="J2252" s="40">
        <v>0</v>
      </c>
      <c r="K2252" s="40">
        <v>5856.35</v>
      </c>
    </row>
    <row r="2253" spans="1:11" x14ac:dyDescent="0.35">
      <c r="A2253">
        <v>20601</v>
      </c>
      <c r="B2253" t="s">
        <v>19858</v>
      </c>
      <c r="C2253" s="70">
        <v>0.01</v>
      </c>
      <c r="D2253" s="70">
        <v>0</v>
      </c>
      <c r="E2253" s="71">
        <v>44742</v>
      </c>
      <c r="F2253" t="s">
        <v>15668</v>
      </c>
      <c r="G2253" t="s">
        <v>15639</v>
      </c>
      <c r="H2253" t="s">
        <v>15667</v>
      </c>
      <c r="J2253" s="40">
        <v>0</v>
      </c>
      <c r="K2253" s="40">
        <v>2231.25</v>
      </c>
    </row>
    <row r="2254" spans="1:11" x14ac:dyDescent="0.35">
      <c r="A2254">
        <v>20601</v>
      </c>
      <c r="B2254" t="s">
        <v>19858</v>
      </c>
      <c r="C2254" s="70">
        <v>0.01</v>
      </c>
      <c r="D2254" s="70">
        <v>0</v>
      </c>
      <c r="E2254" s="71">
        <v>44742</v>
      </c>
      <c r="F2254" t="s">
        <v>5744</v>
      </c>
      <c r="G2254" t="s">
        <v>2247</v>
      </c>
      <c r="J2254" s="40">
        <v>62.57</v>
      </c>
      <c r="K2254" s="40">
        <v>0</v>
      </c>
    </row>
    <row r="2255" spans="1:11" x14ac:dyDescent="0.35">
      <c r="A2255">
        <v>20601</v>
      </c>
      <c r="B2255" t="s">
        <v>19858</v>
      </c>
      <c r="C2255" s="70">
        <v>0.01</v>
      </c>
      <c r="D2255" s="70">
        <v>0</v>
      </c>
      <c r="E2255" s="71">
        <v>44742</v>
      </c>
      <c r="F2255" t="s">
        <v>15765</v>
      </c>
      <c r="G2255" t="s">
        <v>1912</v>
      </c>
      <c r="J2255" s="40">
        <v>21888.53</v>
      </c>
      <c r="K2255" s="40">
        <v>0</v>
      </c>
    </row>
    <row r="2256" spans="1:11" x14ac:dyDescent="0.35">
      <c r="A2256">
        <v>20601</v>
      </c>
      <c r="B2256" t="s">
        <v>19858</v>
      </c>
      <c r="C2256" s="70">
        <v>0.01</v>
      </c>
      <c r="D2256" s="70">
        <v>0</v>
      </c>
      <c r="E2256" s="71">
        <v>44773</v>
      </c>
      <c r="F2256" t="s">
        <v>5435</v>
      </c>
      <c r="G2256" t="s">
        <v>2247</v>
      </c>
      <c r="J2256" s="40">
        <v>0</v>
      </c>
      <c r="K2256" s="40">
        <v>62.57</v>
      </c>
    </row>
    <row r="2257" spans="1:11" x14ac:dyDescent="0.35">
      <c r="A2257">
        <v>20601</v>
      </c>
      <c r="B2257" t="s">
        <v>19858</v>
      </c>
      <c r="C2257" s="70">
        <v>0.01</v>
      </c>
      <c r="D2257" s="70">
        <v>0</v>
      </c>
      <c r="E2257" s="71">
        <v>44804</v>
      </c>
      <c r="F2257" t="s">
        <v>15666</v>
      </c>
      <c r="G2257" t="s">
        <v>15639</v>
      </c>
      <c r="H2257" t="s">
        <v>15665</v>
      </c>
      <c r="J2257" s="40">
        <v>0</v>
      </c>
      <c r="K2257" s="40">
        <v>23800</v>
      </c>
    </row>
    <row r="2258" spans="1:11" x14ac:dyDescent="0.35">
      <c r="A2258">
        <v>20601</v>
      </c>
      <c r="B2258" t="s">
        <v>19858</v>
      </c>
      <c r="C2258" s="70">
        <v>0.01</v>
      </c>
      <c r="D2258" s="70">
        <v>0</v>
      </c>
      <c r="E2258" s="71">
        <v>44804</v>
      </c>
      <c r="F2258" t="s">
        <v>15747</v>
      </c>
      <c r="G2258" t="s">
        <v>1912</v>
      </c>
      <c r="J2258" s="40">
        <v>23800</v>
      </c>
      <c r="K2258" s="40">
        <v>0</v>
      </c>
    </row>
    <row r="2259" spans="1:11" x14ac:dyDescent="0.35">
      <c r="A2259">
        <v>20601</v>
      </c>
      <c r="B2259" t="s">
        <v>19858</v>
      </c>
      <c r="C2259" s="70">
        <v>0.01</v>
      </c>
      <c r="D2259" s="70">
        <v>0</v>
      </c>
      <c r="E2259" s="71">
        <v>44809</v>
      </c>
      <c r="F2259" t="s">
        <v>15664</v>
      </c>
      <c r="G2259" t="s">
        <v>15639</v>
      </c>
      <c r="H2259" t="s">
        <v>15663</v>
      </c>
      <c r="J2259" s="40">
        <v>0</v>
      </c>
      <c r="K2259" s="40">
        <v>23301.96</v>
      </c>
    </row>
    <row r="2260" spans="1:11" x14ac:dyDescent="0.35">
      <c r="A2260">
        <v>20601</v>
      </c>
      <c r="B2260" t="s">
        <v>19858</v>
      </c>
      <c r="C2260" s="70">
        <v>0.01</v>
      </c>
      <c r="D2260" s="70">
        <v>0</v>
      </c>
      <c r="E2260" s="71">
        <v>44834</v>
      </c>
      <c r="F2260" t="s">
        <v>4826</v>
      </c>
      <c r="G2260" t="s">
        <v>2247</v>
      </c>
      <c r="H2260" t="s">
        <v>2262</v>
      </c>
      <c r="J2260" s="40">
        <v>841.85</v>
      </c>
      <c r="K2260" s="40">
        <v>0</v>
      </c>
    </row>
    <row r="2261" spans="1:11" x14ac:dyDescent="0.35">
      <c r="A2261">
        <v>20601</v>
      </c>
      <c r="B2261" t="s">
        <v>19858</v>
      </c>
      <c r="C2261" s="70">
        <v>0.01</v>
      </c>
      <c r="D2261" s="70">
        <v>0</v>
      </c>
      <c r="E2261" s="71">
        <v>44834</v>
      </c>
      <c r="F2261" t="s">
        <v>15743</v>
      </c>
      <c r="G2261" t="s">
        <v>1912</v>
      </c>
      <c r="H2261" t="s">
        <v>15740</v>
      </c>
      <c r="I2261" t="s">
        <v>15740</v>
      </c>
      <c r="J2261" s="40">
        <v>23301.96</v>
      </c>
      <c r="K2261" s="40">
        <v>0</v>
      </c>
    </row>
    <row r="2262" spans="1:11" x14ac:dyDescent="0.35">
      <c r="A2262">
        <v>20601</v>
      </c>
      <c r="B2262" t="s">
        <v>19858</v>
      </c>
      <c r="C2262" s="70">
        <v>0.01</v>
      </c>
      <c r="D2262" s="70">
        <v>0</v>
      </c>
      <c r="E2262" s="71">
        <v>44834</v>
      </c>
      <c r="F2262" t="s">
        <v>4675</v>
      </c>
      <c r="G2262" t="s">
        <v>2247</v>
      </c>
      <c r="H2262" t="s">
        <v>2262</v>
      </c>
      <c r="J2262" s="40">
        <v>0</v>
      </c>
      <c r="K2262" s="40">
        <v>841.85</v>
      </c>
    </row>
    <row r="2263" spans="1:11" x14ac:dyDescent="0.35">
      <c r="A2263">
        <v>20601</v>
      </c>
      <c r="B2263" t="s">
        <v>19858</v>
      </c>
      <c r="C2263" s="70">
        <v>0.01</v>
      </c>
      <c r="D2263" s="70">
        <v>0</v>
      </c>
      <c r="E2263" s="71">
        <v>44875</v>
      </c>
      <c r="F2263" t="s">
        <v>15662</v>
      </c>
      <c r="G2263" t="s">
        <v>15639</v>
      </c>
      <c r="H2263" t="s">
        <v>15661</v>
      </c>
      <c r="J2263" s="40">
        <v>0</v>
      </c>
      <c r="K2263" s="40">
        <v>5662.72</v>
      </c>
    </row>
    <row r="2264" spans="1:11" x14ac:dyDescent="0.35">
      <c r="A2264">
        <v>20601</v>
      </c>
      <c r="B2264" t="s">
        <v>19858</v>
      </c>
      <c r="C2264" s="70">
        <v>0.01</v>
      </c>
      <c r="D2264" s="70">
        <v>0</v>
      </c>
      <c r="E2264" s="71">
        <v>44894</v>
      </c>
      <c r="F2264" t="s">
        <v>15660</v>
      </c>
      <c r="G2264" t="s">
        <v>15639</v>
      </c>
      <c r="H2264" t="s">
        <v>15659</v>
      </c>
      <c r="J2264" s="40">
        <v>0</v>
      </c>
      <c r="K2264" s="40">
        <v>4711.21</v>
      </c>
    </row>
    <row r="2265" spans="1:11" x14ac:dyDescent="0.35">
      <c r="A2265">
        <v>20601</v>
      </c>
      <c r="B2265" t="s">
        <v>19858</v>
      </c>
      <c r="C2265" s="70">
        <v>0.01</v>
      </c>
      <c r="D2265" s="70">
        <v>0</v>
      </c>
      <c r="E2265" s="71">
        <v>44895</v>
      </c>
      <c r="F2265" t="s">
        <v>15733</v>
      </c>
      <c r="G2265" t="s">
        <v>1912</v>
      </c>
      <c r="H2265" t="s">
        <v>1916</v>
      </c>
      <c r="I2265" t="s">
        <v>1916</v>
      </c>
      <c r="J2265" s="40">
        <v>10373.93</v>
      </c>
      <c r="K2265" s="40">
        <v>0</v>
      </c>
    </row>
    <row r="2266" spans="1:11" x14ac:dyDescent="0.35">
      <c r="A2266">
        <v>20601</v>
      </c>
      <c r="B2266" t="s">
        <v>19858</v>
      </c>
      <c r="C2266" s="70">
        <v>0.01</v>
      </c>
      <c r="D2266" s="70">
        <v>0</v>
      </c>
      <c r="E2266" s="71">
        <v>44903</v>
      </c>
      <c r="F2266" t="s">
        <v>15658</v>
      </c>
      <c r="G2266" t="s">
        <v>15639</v>
      </c>
      <c r="H2266" t="s">
        <v>15657</v>
      </c>
      <c r="J2266" s="40">
        <v>0</v>
      </c>
      <c r="K2266" s="40">
        <v>28917</v>
      </c>
    </row>
    <row r="2267" spans="1:11" x14ac:dyDescent="0.35">
      <c r="A2267">
        <v>20601</v>
      </c>
      <c r="B2267" t="s">
        <v>19858</v>
      </c>
      <c r="C2267" s="70">
        <v>0.01</v>
      </c>
      <c r="D2267" s="70">
        <v>0</v>
      </c>
      <c r="E2267" s="71">
        <v>44911</v>
      </c>
      <c r="F2267" t="s">
        <v>15656</v>
      </c>
      <c r="G2267" t="s">
        <v>15639</v>
      </c>
      <c r="H2267" t="s">
        <v>15655</v>
      </c>
      <c r="J2267" s="40">
        <v>0</v>
      </c>
      <c r="K2267" s="40">
        <v>727.6</v>
      </c>
    </row>
    <row r="2268" spans="1:11" x14ac:dyDescent="0.35">
      <c r="A2268">
        <v>20601</v>
      </c>
      <c r="B2268" t="s">
        <v>19858</v>
      </c>
      <c r="C2268" s="70">
        <v>0.01</v>
      </c>
      <c r="D2268" s="70">
        <v>0</v>
      </c>
      <c r="E2268" s="71">
        <v>44915</v>
      </c>
      <c r="F2268" t="s">
        <v>15654</v>
      </c>
      <c r="G2268" t="s">
        <v>15639</v>
      </c>
      <c r="H2268" t="s">
        <v>15653</v>
      </c>
      <c r="J2268" s="40">
        <v>0</v>
      </c>
      <c r="K2268" s="40">
        <v>9750.4599999999991</v>
      </c>
    </row>
    <row r="2269" spans="1:11" x14ac:dyDescent="0.35">
      <c r="A2269">
        <v>20601</v>
      </c>
      <c r="B2269" t="s">
        <v>19858</v>
      </c>
      <c r="C2269" s="70">
        <v>0.01</v>
      </c>
      <c r="D2269" s="70">
        <v>0</v>
      </c>
      <c r="E2269" s="71">
        <v>44917</v>
      </c>
      <c r="F2269" t="s">
        <v>15652</v>
      </c>
      <c r="G2269" t="s">
        <v>15639</v>
      </c>
      <c r="H2269" t="s">
        <v>15651</v>
      </c>
      <c r="J2269" s="40">
        <v>0</v>
      </c>
      <c r="K2269" s="40">
        <v>4619.6000000000004</v>
      </c>
    </row>
    <row r="2270" spans="1:11" x14ac:dyDescent="0.35">
      <c r="A2270">
        <v>20601</v>
      </c>
      <c r="B2270" t="s">
        <v>19858</v>
      </c>
      <c r="C2270" s="70">
        <v>0.01</v>
      </c>
      <c r="D2270" s="70">
        <v>0</v>
      </c>
      <c r="E2270" s="71">
        <v>44921</v>
      </c>
      <c r="F2270" t="s">
        <v>15650</v>
      </c>
      <c r="G2270" t="s">
        <v>15639</v>
      </c>
      <c r="H2270" t="s">
        <v>15649</v>
      </c>
      <c r="J2270" s="40">
        <v>0</v>
      </c>
      <c r="K2270" s="40">
        <v>9520</v>
      </c>
    </row>
    <row r="2271" spans="1:11" x14ac:dyDescent="0.35">
      <c r="A2271">
        <v>20601</v>
      </c>
      <c r="B2271" t="s">
        <v>19858</v>
      </c>
      <c r="C2271" s="70">
        <v>0.01</v>
      </c>
      <c r="D2271" s="70">
        <v>0</v>
      </c>
      <c r="E2271" s="71">
        <v>44922</v>
      </c>
      <c r="F2271" t="s">
        <v>15648</v>
      </c>
      <c r="G2271" t="s">
        <v>15639</v>
      </c>
      <c r="H2271" t="s">
        <v>15647</v>
      </c>
      <c r="J2271" s="40">
        <v>0</v>
      </c>
      <c r="K2271" s="40">
        <v>38671.33</v>
      </c>
    </row>
    <row r="2272" spans="1:11" x14ac:dyDescent="0.35">
      <c r="A2272">
        <v>20601</v>
      </c>
      <c r="B2272" t="s">
        <v>19858</v>
      </c>
      <c r="C2272" s="70">
        <v>0.01</v>
      </c>
      <c r="D2272" s="70">
        <v>0</v>
      </c>
      <c r="E2272" s="71">
        <v>44924</v>
      </c>
      <c r="F2272" t="s">
        <v>15646</v>
      </c>
      <c r="G2272" t="s">
        <v>15639</v>
      </c>
      <c r="H2272" t="s">
        <v>15645</v>
      </c>
      <c r="J2272" s="40">
        <v>0</v>
      </c>
      <c r="K2272" s="40">
        <v>7016.75</v>
      </c>
    </row>
    <row r="2273" spans="1:11" x14ac:dyDescent="0.35">
      <c r="A2273">
        <v>20601</v>
      </c>
      <c r="B2273" t="s">
        <v>19858</v>
      </c>
      <c r="C2273" s="70">
        <v>0.01</v>
      </c>
      <c r="D2273" s="70">
        <v>0</v>
      </c>
      <c r="E2273" s="71">
        <v>44925</v>
      </c>
      <c r="F2273" t="s">
        <v>15644</v>
      </c>
      <c r="G2273" t="s">
        <v>15639</v>
      </c>
      <c r="H2273" t="s">
        <v>15643</v>
      </c>
      <c r="J2273" s="40">
        <v>0</v>
      </c>
      <c r="K2273" s="40">
        <v>1961.12</v>
      </c>
    </row>
    <row r="2274" spans="1:11" x14ac:dyDescent="0.35">
      <c r="A2274">
        <v>20601</v>
      </c>
      <c r="B2274" t="s">
        <v>19858</v>
      </c>
      <c r="C2274" s="70">
        <v>0.01</v>
      </c>
      <c r="D2274" s="70">
        <v>0</v>
      </c>
      <c r="E2274" s="71">
        <v>44925</v>
      </c>
      <c r="F2274" t="s">
        <v>15642</v>
      </c>
      <c r="G2274" t="s">
        <v>15639</v>
      </c>
      <c r="H2274" t="s">
        <v>15641</v>
      </c>
      <c r="J2274" s="40">
        <v>0</v>
      </c>
      <c r="K2274" s="40">
        <v>2291.94</v>
      </c>
    </row>
    <row r="2275" spans="1:11" x14ac:dyDescent="0.35">
      <c r="A2275">
        <v>20601</v>
      </c>
      <c r="B2275" t="s">
        <v>19858</v>
      </c>
      <c r="C2275" s="70">
        <v>0.01</v>
      </c>
      <c r="D2275" s="70">
        <v>0</v>
      </c>
      <c r="E2275" s="71">
        <v>44925</v>
      </c>
      <c r="F2275" t="s">
        <v>15640</v>
      </c>
      <c r="G2275" t="s">
        <v>15639</v>
      </c>
      <c r="H2275" t="s">
        <v>15638</v>
      </c>
      <c r="J2275" s="40">
        <v>0</v>
      </c>
      <c r="K2275" s="40">
        <v>6885</v>
      </c>
    </row>
    <row r="2276" spans="1:11" x14ac:dyDescent="0.35">
      <c r="A2276">
        <v>20601</v>
      </c>
      <c r="B2276" t="s">
        <v>19858</v>
      </c>
      <c r="C2276" s="70">
        <v>0.01</v>
      </c>
      <c r="D2276" s="70">
        <v>0</v>
      </c>
      <c r="E2276" s="71">
        <v>44926</v>
      </c>
      <c r="F2276" t="s">
        <v>3774</v>
      </c>
      <c r="G2276" t="s">
        <v>2247</v>
      </c>
      <c r="H2276" t="s">
        <v>1911</v>
      </c>
      <c r="I2276" t="s">
        <v>1911</v>
      </c>
      <c r="J2276" s="40">
        <v>953.11</v>
      </c>
      <c r="K2276" s="40">
        <v>0</v>
      </c>
    </row>
    <row r="2277" spans="1:11" x14ac:dyDescent="0.35">
      <c r="A2277">
        <v>20601</v>
      </c>
      <c r="B2277" t="s">
        <v>19858</v>
      </c>
      <c r="C2277" s="70">
        <v>0.01</v>
      </c>
      <c r="D2277" s="70">
        <v>0</v>
      </c>
      <c r="E2277" s="71">
        <v>44926</v>
      </c>
      <c r="F2277" t="s">
        <v>15730</v>
      </c>
      <c r="G2277" t="s">
        <v>1912</v>
      </c>
      <c r="H2277" t="s">
        <v>1911</v>
      </c>
      <c r="I2277" t="s">
        <v>1911</v>
      </c>
      <c r="J2277" s="40">
        <v>110360.8</v>
      </c>
      <c r="K2277" s="40">
        <v>0</v>
      </c>
    </row>
    <row r="2278" spans="1:11" x14ac:dyDescent="0.35">
      <c r="A2278">
        <v>20601</v>
      </c>
      <c r="B2278" t="s">
        <v>19858</v>
      </c>
      <c r="C2278" s="70">
        <v>0.01</v>
      </c>
      <c r="D2278" s="70">
        <v>0</v>
      </c>
      <c r="E2278" s="71">
        <v>44926</v>
      </c>
      <c r="F2278" t="s">
        <v>3591</v>
      </c>
      <c r="G2278" t="s">
        <v>2247</v>
      </c>
      <c r="H2278" t="s">
        <v>1911</v>
      </c>
      <c r="I2278" t="s">
        <v>1911</v>
      </c>
      <c r="J2278" s="40">
        <v>0</v>
      </c>
      <c r="K2278" s="40">
        <v>953.11</v>
      </c>
    </row>
    <row r="2279" spans="1:11" x14ac:dyDescent="0.35">
      <c r="A2279">
        <v>20601</v>
      </c>
      <c r="B2279" t="s">
        <v>19858</v>
      </c>
      <c r="C2279" s="70">
        <v>0.01</v>
      </c>
      <c r="D2279" s="70">
        <v>0</v>
      </c>
      <c r="E2279" s="71">
        <v>44926</v>
      </c>
      <c r="F2279" t="s">
        <v>3518</v>
      </c>
      <c r="G2279" t="s">
        <v>2247</v>
      </c>
      <c r="H2279" t="s">
        <v>1911</v>
      </c>
      <c r="I2279" t="s">
        <v>1911</v>
      </c>
      <c r="J2279" s="40">
        <v>365.6</v>
      </c>
      <c r="K2279" s="40">
        <v>0</v>
      </c>
    </row>
    <row r="2280" spans="1:11" x14ac:dyDescent="0.35">
      <c r="A2280">
        <v>20602</v>
      </c>
      <c r="B2280" t="s">
        <v>19759</v>
      </c>
      <c r="C2280" s="70">
        <v>46527.73</v>
      </c>
      <c r="D2280" s="70">
        <v>14960.69</v>
      </c>
      <c r="E2280" s="71">
        <v>44562</v>
      </c>
      <c r="F2280" t="s">
        <v>9819</v>
      </c>
      <c r="G2280" t="s">
        <v>2142</v>
      </c>
      <c r="H2280" t="s">
        <v>3155</v>
      </c>
      <c r="I2280" t="s">
        <v>3154</v>
      </c>
      <c r="J2280" s="40">
        <v>691.44</v>
      </c>
      <c r="K2280" s="40">
        <v>0</v>
      </c>
    </row>
    <row r="2281" spans="1:11" x14ac:dyDescent="0.35">
      <c r="A2281">
        <v>20602</v>
      </c>
      <c r="B2281" t="s">
        <v>19759</v>
      </c>
      <c r="C2281" s="70">
        <v>46527.73</v>
      </c>
      <c r="D2281" s="70">
        <v>14960.69</v>
      </c>
      <c r="E2281" s="71">
        <v>44562</v>
      </c>
      <c r="F2281" t="s">
        <v>16306</v>
      </c>
      <c r="G2281" t="s">
        <v>2142</v>
      </c>
      <c r="H2281" t="s">
        <v>16305</v>
      </c>
      <c r="I2281" t="s">
        <v>16304</v>
      </c>
      <c r="J2281" s="40">
        <v>144.47999999999999</v>
      </c>
      <c r="K2281" s="40">
        <v>0</v>
      </c>
    </row>
    <row r="2282" spans="1:11" x14ac:dyDescent="0.35">
      <c r="A2282">
        <v>20602</v>
      </c>
      <c r="B2282" t="s">
        <v>19759</v>
      </c>
      <c r="C2282" s="70">
        <v>46527.73</v>
      </c>
      <c r="D2282" s="70">
        <v>14960.69</v>
      </c>
      <c r="E2282" s="71">
        <v>44562</v>
      </c>
      <c r="F2282" t="s">
        <v>8555</v>
      </c>
      <c r="G2282" t="s">
        <v>2142</v>
      </c>
      <c r="H2282" t="s">
        <v>8554</v>
      </c>
      <c r="I2282" t="s">
        <v>8553</v>
      </c>
      <c r="J2282" s="40">
        <v>115.41</v>
      </c>
      <c r="K2282" s="40">
        <v>0</v>
      </c>
    </row>
    <row r="2283" spans="1:11" x14ac:dyDescent="0.35">
      <c r="A2283">
        <v>20602</v>
      </c>
      <c r="B2283" t="s">
        <v>19759</v>
      </c>
      <c r="C2283" s="70">
        <v>46527.73</v>
      </c>
      <c r="D2283" s="70">
        <v>14960.69</v>
      </c>
      <c r="E2283" s="71">
        <v>44563</v>
      </c>
      <c r="F2283" t="s">
        <v>16300</v>
      </c>
      <c r="G2283" t="s">
        <v>2142</v>
      </c>
      <c r="H2283" t="s">
        <v>16299</v>
      </c>
      <c r="I2283" t="s">
        <v>16298</v>
      </c>
      <c r="J2283" s="40">
        <v>282.06</v>
      </c>
      <c r="K2283" s="40">
        <v>0</v>
      </c>
    </row>
    <row r="2284" spans="1:11" x14ac:dyDescent="0.35">
      <c r="A2284">
        <v>20602</v>
      </c>
      <c r="B2284" t="s">
        <v>19759</v>
      </c>
      <c r="C2284" s="70">
        <v>46527.73</v>
      </c>
      <c r="D2284" s="70">
        <v>14960.69</v>
      </c>
      <c r="E2284" s="71">
        <v>44563</v>
      </c>
      <c r="F2284" t="s">
        <v>14339</v>
      </c>
      <c r="G2284" t="s">
        <v>2142</v>
      </c>
      <c r="H2284" t="s">
        <v>14338</v>
      </c>
      <c r="I2284" t="s">
        <v>14337</v>
      </c>
      <c r="J2284" s="40">
        <v>693.56</v>
      </c>
      <c r="K2284" s="40">
        <v>0</v>
      </c>
    </row>
    <row r="2285" spans="1:11" x14ac:dyDescent="0.35">
      <c r="A2285">
        <v>20602</v>
      </c>
      <c r="B2285" t="s">
        <v>19759</v>
      </c>
      <c r="C2285" s="70">
        <v>46527.73</v>
      </c>
      <c r="D2285" s="70">
        <v>14960.69</v>
      </c>
      <c r="E2285" s="71">
        <v>44563</v>
      </c>
      <c r="F2285" t="s">
        <v>13681</v>
      </c>
      <c r="G2285" t="s">
        <v>2142</v>
      </c>
      <c r="H2285" t="s">
        <v>13680</v>
      </c>
      <c r="I2285" t="s">
        <v>13679</v>
      </c>
      <c r="J2285" s="40">
        <v>1.31</v>
      </c>
      <c r="K2285" s="40">
        <v>0</v>
      </c>
    </row>
    <row r="2286" spans="1:11" x14ac:dyDescent="0.35">
      <c r="A2286">
        <v>20602</v>
      </c>
      <c r="B2286" t="s">
        <v>19759</v>
      </c>
      <c r="C2286" s="70">
        <v>46527.73</v>
      </c>
      <c r="D2286" s="70">
        <v>14960.69</v>
      </c>
      <c r="E2286" s="71">
        <v>44563</v>
      </c>
      <c r="F2286" t="s">
        <v>13678</v>
      </c>
      <c r="G2286" t="s">
        <v>2142</v>
      </c>
      <c r="H2286" t="s">
        <v>13677</v>
      </c>
      <c r="I2286" t="s">
        <v>13676</v>
      </c>
      <c r="J2286" s="40">
        <v>1.5</v>
      </c>
      <c r="K2286" s="40">
        <v>0</v>
      </c>
    </row>
    <row r="2287" spans="1:11" x14ac:dyDescent="0.35">
      <c r="A2287">
        <v>20602</v>
      </c>
      <c r="B2287" t="s">
        <v>19759</v>
      </c>
      <c r="C2287" s="70">
        <v>46527.73</v>
      </c>
      <c r="D2287" s="70">
        <v>14960.69</v>
      </c>
      <c r="E2287" s="71">
        <v>44564</v>
      </c>
      <c r="F2287" t="s">
        <v>16297</v>
      </c>
      <c r="G2287" t="s">
        <v>2142</v>
      </c>
      <c r="H2287" t="s">
        <v>16296</v>
      </c>
      <c r="I2287" t="s">
        <v>16295</v>
      </c>
      <c r="J2287" s="40">
        <v>535.61</v>
      </c>
      <c r="K2287" s="40">
        <v>0</v>
      </c>
    </row>
    <row r="2288" spans="1:11" x14ac:dyDescent="0.35">
      <c r="A2288">
        <v>20602</v>
      </c>
      <c r="B2288" t="s">
        <v>19759</v>
      </c>
      <c r="C2288" s="70">
        <v>46527.73</v>
      </c>
      <c r="D2288" s="70">
        <v>14960.69</v>
      </c>
      <c r="E2288" s="71">
        <v>44564</v>
      </c>
      <c r="F2288" t="s">
        <v>16294</v>
      </c>
      <c r="G2288" t="s">
        <v>2142</v>
      </c>
      <c r="H2288" t="s">
        <v>16293</v>
      </c>
      <c r="I2288" t="s">
        <v>16292</v>
      </c>
      <c r="J2288" s="40">
        <v>55.12</v>
      </c>
      <c r="K2288" s="40">
        <v>0</v>
      </c>
    </row>
    <row r="2289" spans="1:11" x14ac:dyDescent="0.35">
      <c r="A2289">
        <v>20602</v>
      </c>
      <c r="B2289" t="s">
        <v>19759</v>
      </c>
      <c r="C2289" s="70">
        <v>46527.73</v>
      </c>
      <c r="D2289" s="70">
        <v>14960.69</v>
      </c>
      <c r="E2289" s="71">
        <v>44564</v>
      </c>
      <c r="F2289" t="s">
        <v>13675</v>
      </c>
      <c r="G2289" t="s">
        <v>2142</v>
      </c>
      <c r="H2289" t="s">
        <v>13674</v>
      </c>
      <c r="I2289" t="s">
        <v>13673</v>
      </c>
      <c r="J2289" s="40">
        <v>1.63</v>
      </c>
      <c r="K2289" s="40">
        <v>0</v>
      </c>
    </row>
    <row r="2290" spans="1:11" x14ac:dyDescent="0.35">
      <c r="A2290">
        <v>20602</v>
      </c>
      <c r="B2290" t="s">
        <v>19759</v>
      </c>
      <c r="C2290" s="70">
        <v>46527.73</v>
      </c>
      <c r="D2290" s="70">
        <v>14960.69</v>
      </c>
      <c r="E2290" s="71">
        <v>44564</v>
      </c>
      <c r="F2290" t="s">
        <v>13672</v>
      </c>
      <c r="G2290" t="s">
        <v>2142</v>
      </c>
      <c r="H2290" t="s">
        <v>13671</v>
      </c>
      <c r="I2290" t="s">
        <v>13670</v>
      </c>
      <c r="J2290" s="40">
        <v>1.48</v>
      </c>
      <c r="K2290" s="40">
        <v>0</v>
      </c>
    </row>
    <row r="2291" spans="1:11" x14ac:dyDescent="0.35">
      <c r="A2291">
        <v>20602</v>
      </c>
      <c r="B2291" t="s">
        <v>19759</v>
      </c>
      <c r="C2291" s="70">
        <v>46527.73</v>
      </c>
      <c r="D2291" s="70">
        <v>14960.69</v>
      </c>
      <c r="E2291" s="71">
        <v>44564</v>
      </c>
      <c r="F2291" t="s">
        <v>17940</v>
      </c>
      <c r="G2291" t="s">
        <v>2142</v>
      </c>
      <c r="H2291" t="s">
        <v>17939</v>
      </c>
      <c r="I2291" t="s">
        <v>17938</v>
      </c>
      <c r="J2291" s="40">
        <v>65.98</v>
      </c>
      <c r="K2291" s="40">
        <v>0</v>
      </c>
    </row>
    <row r="2292" spans="1:11" x14ac:dyDescent="0.35">
      <c r="A2292">
        <v>20602</v>
      </c>
      <c r="B2292" t="s">
        <v>19759</v>
      </c>
      <c r="C2292" s="70">
        <v>46527.73</v>
      </c>
      <c r="D2292" s="70">
        <v>14960.69</v>
      </c>
      <c r="E2292" s="71">
        <v>44564</v>
      </c>
      <c r="F2292" t="s">
        <v>12106</v>
      </c>
      <c r="G2292" t="s">
        <v>2142</v>
      </c>
      <c r="H2292" t="s">
        <v>12105</v>
      </c>
      <c r="I2292" t="s">
        <v>12104</v>
      </c>
      <c r="J2292" s="40">
        <v>3.3</v>
      </c>
      <c r="K2292" s="40">
        <v>0</v>
      </c>
    </row>
    <row r="2293" spans="1:11" x14ac:dyDescent="0.35">
      <c r="A2293">
        <v>20602</v>
      </c>
      <c r="B2293" t="s">
        <v>19759</v>
      </c>
      <c r="C2293" s="70">
        <v>46527.73</v>
      </c>
      <c r="D2293" s="70">
        <v>14960.69</v>
      </c>
      <c r="E2293" s="71">
        <v>44565</v>
      </c>
      <c r="F2293" t="s">
        <v>13915</v>
      </c>
      <c r="G2293" t="s">
        <v>2142</v>
      </c>
      <c r="H2293" t="s">
        <v>13914</v>
      </c>
      <c r="I2293" t="s">
        <v>13913</v>
      </c>
      <c r="J2293" s="40">
        <v>15.81</v>
      </c>
      <c r="K2293" s="40">
        <v>0</v>
      </c>
    </row>
    <row r="2294" spans="1:11" x14ac:dyDescent="0.35">
      <c r="A2294">
        <v>20602</v>
      </c>
      <c r="B2294" t="s">
        <v>19759</v>
      </c>
      <c r="C2294" s="70">
        <v>46527.73</v>
      </c>
      <c r="D2294" s="70">
        <v>14960.69</v>
      </c>
      <c r="E2294" s="71">
        <v>44565</v>
      </c>
      <c r="F2294" t="s">
        <v>13279</v>
      </c>
      <c r="G2294" t="s">
        <v>2142</v>
      </c>
      <c r="H2294" t="s">
        <v>13278</v>
      </c>
      <c r="I2294" t="s">
        <v>13277</v>
      </c>
      <c r="J2294" s="40">
        <v>120.88</v>
      </c>
      <c r="K2294" s="40">
        <v>0</v>
      </c>
    </row>
    <row r="2295" spans="1:11" x14ac:dyDescent="0.35">
      <c r="A2295">
        <v>20602</v>
      </c>
      <c r="B2295" t="s">
        <v>19759</v>
      </c>
      <c r="C2295" s="70">
        <v>46527.73</v>
      </c>
      <c r="D2295" s="70">
        <v>14960.69</v>
      </c>
      <c r="E2295" s="71">
        <v>44565</v>
      </c>
      <c r="F2295" t="s">
        <v>11234</v>
      </c>
      <c r="G2295" t="s">
        <v>2142</v>
      </c>
      <c r="H2295" t="s">
        <v>6976</v>
      </c>
      <c r="I2295" t="s">
        <v>6975</v>
      </c>
      <c r="J2295" s="40">
        <v>26.36</v>
      </c>
      <c r="K2295" s="40">
        <v>0</v>
      </c>
    </row>
    <row r="2296" spans="1:11" x14ac:dyDescent="0.35">
      <c r="A2296">
        <v>20602</v>
      </c>
      <c r="B2296" t="s">
        <v>19759</v>
      </c>
      <c r="C2296" s="70">
        <v>46527.73</v>
      </c>
      <c r="D2296" s="70">
        <v>14960.69</v>
      </c>
      <c r="E2296" s="71">
        <v>44566</v>
      </c>
      <c r="F2296" t="s">
        <v>16291</v>
      </c>
      <c r="G2296" t="s">
        <v>2142</v>
      </c>
      <c r="H2296" t="s">
        <v>16290</v>
      </c>
      <c r="I2296" t="s">
        <v>16289</v>
      </c>
      <c r="J2296" s="40">
        <v>629.14</v>
      </c>
      <c r="K2296" s="40">
        <v>0</v>
      </c>
    </row>
    <row r="2297" spans="1:11" x14ac:dyDescent="0.35">
      <c r="A2297">
        <v>20602</v>
      </c>
      <c r="B2297" t="s">
        <v>19759</v>
      </c>
      <c r="C2297" s="70">
        <v>46527.73</v>
      </c>
      <c r="D2297" s="70">
        <v>14960.69</v>
      </c>
      <c r="E2297" s="71">
        <v>44566</v>
      </c>
      <c r="F2297" t="s">
        <v>19857</v>
      </c>
      <c r="G2297" t="s">
        <v>1912</v>
      </c>
      <c r="I2297" t="s">
        <v>19856</v>
      </c>
      <c r="J2297" s="40">
        <v>4257.83</v>
      </c>
      <c r="K2297" s="40">
        <v>0</v>
      </c>
    </row>
    <row r="2298" spans="1:11" x14ac:dyDescent="0.35">
      <c r="A2298">
        <v>20602</v>
      </c>
      <c r="B2298" t="s">
        <v>19759</v>
      </c>
      <c r="C2298" s="70">
        <v>46527.73</v>
      </c>
      <c r="D2298" s="70">
        <v>14960.69</v>
      </c>
      <c r="E2298" s="71">
        <v>44566</v>
      </c>
      <c r="F2298" t="s">
        <v>8552</v>
      </c>
      <c r="G2298" t="s">
        <v>2142</v>
      </c>
      <c r="H2298" t="s">
        <v>8551</v>
      </c>
      <c r="I2298" t="s">
        <v>8550</v>
      </c>
      <c r="J2298" s="40">
        <v>61.82</v>
      </c>
      <c r="K2298" s="40">
        <v>0</v>
      </c>
    </row>
    <row r="2299" spans="1:11" x14ac:dyDescent="0.35">
      <c r="A2299">
        <v>20602</v>
      </c>
      <c r="B2299" t="s">
        <v>19759</v>
      </c>
      <c r="C2299" s="70">
        <v>46527.73</v>
      </c>
      <c r="D2299" s="70">
        <v>14960.69</v>
      </c>
      <c r="E2299" s="71">
        <v>44566</v>
      </c>
      <c r="F2299" t="s">
        <v>6971</v>
      </c>
      <c r="G2299" t="s">
        <v>2142</v>
      </c>
      <c r="H2299" t="s">
        <v>6969</v>
      </c>
      <c r="I2299" t="s">
        <v>6968</v>
      </c>
      <c r="J2299" s="40">
        <v>62.07</v>
      </c>
      <c r="K2299" s="40">
        <v>0</v>
      </c>
    </row>
    <row r="2300" spans="1:11" x14ac:dyDescent="0.35">
      <c r="A2300">
        <v>20602</v>
      </c>
      <c r="B2300" t="s">
        <v>19759</v>
      </c>
      <c r="C2300" s="70">
        <v>46527.73</v>
      </c>
      <c r="D2300" s="70">
        <v>14960.69</v>
      </c>
      <c r="E2300" s="71">
        <v>44567</v>
      </c>
      <c r="F2300" t="s">
        <v>13912</v>
      </c>
      <c r="G2300" t="s">
        <v>2142</v>
      </c>
      <c r="H2300" t="s">
        <v>13911</v>
      </c>
      <c r="I2300" t="s">
        <v>13910</v>
      </c>
      <c r="J2300" s="40">
        <v>3.32</v>
      </c>
      <c r="K2300" s="40">
        <v>0</v>
      </c>
    </row>
    <row r="2301" spans="1:11" x14ac:dyDescent="0.35">
      <c r="A2301">
        <v>20602</v>
      </c>
      <c r="B2301" t="s">
        <v>19759</v>
      </c>
      <c r="C2301" s="70">
        <v>46527.73</v>
      </c>
      <c r="D2301" s="70">
        <v>14960.69</v>
      </c>
      <c r="E2301" s="71">
        <v>44567</v>
      </c>
      <c r="F2301" t="s">
        <v>12825</v>
      </c>
      <c r="G2301" t="s">
        <v>2142</v>
      </c>
      <c r="H2301" t="s">
        <v>12824</v>
      </c>
      <c r="I2301" t="s">
        <v>12823</v>
      </c>
      <c r="J2301" s="40">
        <v>105.15</v>
      </c>
      <c r="K2301" s="40">
        <v>0</v>
      </c>
    </row>
    <row r="2302" spans="1:11" x14ac:dyDescent="0.35">
      <c r="A2302">
        <v>20602</v>
      </c>
      <c r="B2302" t="s">
        <v>19759</v>
      </c>
      <c r="C2302" s="70">
        <v>46527.73</v>
      </c>
      <c r="D2302" s="70">
        <v>14960.69</v>
      </c>
      <c r="E2302" s="71">
        <v>44571</v>
      </c>
      <c r="F2302" t="s">
        <v>13669</v>
      </c>
      <c r="G2302" t="s">
        <v>2142</v>
      </c>
      <c r="H2302" t="s">
        <v>13668</v>
      </c>
      <c r="I2302" t="s">
        <v>13667</v>
      </c>
      <c r="J2302" s="40">
        <v>1.68</v>
      </c>
      <c r="K2302" s="40">
        <v>0</v>
      </c>
    </row>
    <row r="2303" spans="1:11" x14ac:dyDescent="0.35">
      <c r="A2303">
        <v>20602</v>
      </c>
      <c r="B2303" t="s">
        <v>19759</v>
      </c>
      <c r="C2303" s="70">
        <v>46527.73</v>
      </c>
      <c r="D2303" s="70">
        <v>14960.69</v>
      </c>
      <c r="E2303" s="71">
        <v>44571</v>
      </c>
      <c r="F2303" t="s">
        <v>13666</v>
      </c>
      <c r="G2303" t="s">
        <v>2142</v>
      </c>
      <c r="H2303" t="s">
        <v>13665</v>
      </c>
      <c r="I2303" t="s">
        <v>13664</v>
      </c>
      <c r="J2303" s="40">
        <v>1.4</v>
      </c>
      <c r="K2303" s="40">
        <v>0</v>
      </c>
    </row>
    <row r="2304" spans="1:11" x14ac:dyDescent="0.35">
      <c r="A2304">
        <v>20602</v>
      </c>
      <c r="B2304" t="s">
        <v>19759</v>
      </c>
      <c r="C2304" s="70">
        <v>46527.73</v>
      </c>
      <c r="D2304" s="70">
        <v>14960.69</v>
      </c>
      <c r="E2304" s="71">
        <v>44572</v>
      </c>
      <c r="F2304" t="s">
        <v>13663</v>
      </c>
      <c r="G2304" t="s">
        <v>2142</v>
      </c>
      <c r="H2304" t="s">
        <v>13662</v>
      </c>
      <c r="I2304" t="s">
        <v>13661</v>
      </c>
      <c r="J2304" s="40">
        <v>1.43</v>
      </c>
      <c r="K2304" s="40">
        <v>0</v>
      </c>
    </row>
    <row r="2305" spans="1:11" x14ac:dyDescent="0.35">
      <c r="A2305">
        <v>20602</v>
      </c>
      <c r="B2305" t="s">
        <v>19759</v>
      </c>
      <c r="C2305" s="70">
        <v>46527.73</v>
      </c>
      <c r="D2305" s="70">
        <v>14960.69</v>
      </c>
      <c r="E2305" s="71">
        <v>44572</v>
      </c>
      <c r="F2305" t="s">
        <v>13660</v>
      </c>
      <c r="G2305" t="s">
        <v>2142</v>
      </c>
      <c r="H2305" t="s">
        <v>13659</v>
      </c>
      <c r="I2305" t="s">
        <v>13658</v>
      </c>
      <c r="J2305" s="40">
        <v>1.69</v>
      </c>
      <c r="K2305" s="40">
        <v>0</v>
      </c>
    </row>
    <row r="2306" spans="1:11" x14ac:dyDescent="0.35">
      <c r="A2306">
        <v>20602</v>
      </c>
      <c r="B2306" t="s">
        <v>19759</v>
      </c>
      <c r="C2306" s="70">
        <v>46527.73</v>
      </c>
      <c r="D2306" s="70">
        <v>14960.69</v>
      </c>
      <c r="E2306" s="71">
        <v>44572</v>
      </c>
      <c r="F2306" t="s">
        <v>18429</v>
      </c>
      <c r="G2306" t="s">
        <v>2142</v>
      </c>
      <c r="H2306" t="s">
        <v>18428</v>
      </c>
      <c r="I2306" t="s">
        <v>18427</v>
      </c>
      <c r="J2306" s="40">
        <v>349.56</v>
      </c>
      <c r="K2306" s="40">
        <v>0</v>
      </c>
    </row>
    <row r="2307" spans="1:11" x14ac:dyDescent="0.35">
      <c r="A2307">
        <v>20602</v>
      </c>
      <c r="B2307" t="s">
        <v>19759</v>
      </c>
      <c r="C2307" s="70">
        <v>46527.73</v>
      </c>
      <c r="D2307" s="70">
        <v>14960.69</v>
      </c>
      <c r="E2307" s="71">
        <v>44573</v>
      </c>
      <c r="F2307" t="s">
        <v>18426</v>
      </c>
      <c r="G2307" t="s">
        <v>2142</v>
      </c>
      <c r="H2307" t="s">
        <v>18425</v>
      </c>
      <c r="I2307" t="s">
        <v>18424</v>
      </c>
      <c r="J2307" s="40">
        <v>351.25</v>
      </c>
      <c r="K2307" s="40">
        <v>0</v>
      </c>
    </row>
    <row r="2308" spans="1:11" x14ac:dyDescent="0.35">
      <c r="A2308">
        <v>20602</v>
      </c>
      <c r="B2308" t="s">
        <v>19759</v>
      </c>
      <c r="C2308" s="70">
        <v>46527.73</v>
      </c>
      <c r="D2308" s="70">
        <v>14960.69</v>
      </c>
      <c r="E2308" s="71">
        <v>44573</v>
      </c>
      <c r="F2308" t="s">
        <v>13657</v>
      </c>
      <c r="G2308" t="s">
        <v>2142</v>
      </c>
      <c r="H2308" t="s">
        <v>13656</v>
      </c>
      <c r="I2308" t="s">
        <v>13655</v>
      </c>
      <c r="J2308" s="40">
        <v>1.37</v>
      </c>
      <c r="K2308" s="40">
        <v>0</v>
      </c>
    </row>
    <row r="2309" spans="1:11" x14ac:dyDescent="0.35">
      <c r="A2309">
        <v>20602</v>
      </c>
      <c r="B2309" t="s">
        <v>19759</v>
      </c>
      <c r="C2309" s="70">
        <v>46527.73</v>
      </c>
      <c r="D2309" s="70">
        <v>14960.69</v>
      </c>
      <c r="E2309" s="71">
        <v>44573</v>
      </c>
      <c r="F2309" t="s">
        <v>13909</v>
      </c>
      <c r="G2309" t="s">
        <v>2142</v>
      </c>
      <c r="H2309" t="s">
        <v>13908</v>
      </c>
      <c r="I2309" t="s">
        <v>13907</v>
      </c>
      <c r="J2309" s="40">
        <v>1.4</v>
      </c>
      <c r="K2309" s="40">
        <v>0</v>
      </c>
    </row>
    <row r="2310" spans="1:11" x14ac:dyDescent="0.35">
      <c r="A2310">
        <v>20602</v>
      </c>
      <c r="B2310" t="s">
        <v>19759</v>
      </c>
      <c r="C2310" s="70">
        <v>46527.73</v>
      </c>
      <c r="D2310" s="70">
        <v>14960.69</v>
      </c>
      <c r="E2310" s="71">
        <v>44574</v>
      </c>
      <c r="F2310" t="s">
        <v>16282</v>
      </c>
      <c r="G2310" t="s">
        <v>2142</v>
      </c>
      <c r="H2310" t="s">
        <v>16281</v>
      </c>
      <c r="I2310" t="s">
        <v>16280</v>
      </c>
      <c r="J2310" s="40">
        <v>156.37</v>
      </c>
      <c r="K2310" s="40">
        <v>0</v>
      </c>
    </row>
    <row r="2311" spans="1:11" x14ac:dyDescent="0.35">
      <c r="A2311">
        <v>20602</v>
      </c>
      <c r="B2311" t="s">
        <v>19759</v>
      </c>
      <c r="C2311" s="70">
        <v>46527.73</v>
      </c>
      <c r="D2311" s="70">
        <v>14960.69</v>
      </c>
      <c r="E2311" s="71">
        <v>44575</v>
      </c>
      <c r="F2311" t="s">
        <v>16279</v>
      </c>
      <c r="G2311" t="s">
        <v>2142</v>
      </c>
      <c r="H2311" t="s">
        <v>16278</v>
      </c>
      <c r="I2311" t="s">
        <v>16277</v>
      </c>
      <c r="J2311" s="40">
        <v>133.69999999999999</v>
      </c>
      <c r="K2311" s="40">
        <v>0</v>
      </c>
    </row>
    <row r="2312" spans="1:11" x14ac:dyDescent="0.35">
      <c r="A2312">
        <v>20602</v>
      </c>
      <c r="B2312" t="s">
        <v>19759</v>
      </c>
      <c r="C2312" s="70">
        <v>46527.73</v>
      </c>
      <c r="D2312" s="70">
        <v>14960.69</v>
      </c>
      <c r="E2312" s="71">
        <v>44575</v>
      </c>
      <c r="F2312" t="s">
        <v>16276</v>
      </c>
      <c r="G2312" t="s">
        <v>2142</v>
      </c>
      <c r="H2312" t="s">
        <v>16275</v>
      </c>
      <c r="I2312" t="s">
        <v>16274</v>
      </c>
      <c r="J2312" s="40">
        <v>212.47</v>
      </c>
      <c r="K2312" s="40">
        <v>0</v>
      </c>
    </row>
    <row r="2313" spans="1:11" x14ac:dyDescent="0.35">
      <c r="A2313">
        <v>20602</v>
      </c>
      <c r="B2313" t="s">
        <v>19759</v>
      </c>
      <c r="C2313" s="70">
        <v>46527.73</v>
      </c>
      <c r="D2313" s="70">
        <v>14960.69</v>
      </c>
      <c r="E2313" s="71">
        <v>44576</v>
      </c>
      <c r="F2313" t="s">
        <v>8207</v>
      </c>
      <c r="G2313" t="s">
        <v>2142</v>
      </c>
      <c r="H2313" t="s">
        <v>8206</v>
      </c>
      <c r="I2313" t="s">
        <v>8205</v>
      </c>
      <c r="J2313" s="40">
        <v>9.84</v>
      </c>
      <c r="K2313" s="40">
        <v>0</v>
      </c>
    </row>
    <row r="2314" spans="1:11" x14ac:dyDescent="0.35">
      <c r="A2314">
        <v>20602</v>
      </c>
      <c r="B2314" t="s">
        <v>19759</v>
      </c>
      <c r="C2314" s="70">
        <v>46527.73</v>
      </c>
      <c r="D2314" s="70">
        <v>14960.69</v>
      </c>
      <c r="E2314" s="71">
        <v>44577</v>
      </c>
      <c r="F2314" t="s">
        <v>16273</v>
      </c>
      <c r="G2314" t="s">
        <v>2142</v>
      </c>
      <c r="H2314" t="s">
        <v>16272</v>
      </c>
      <c r="I2314" t="s">
        <v>9079</v>
      </c>
      <c r="J2314" s="40">
        <v>170.65</v>
      </c>
      <c r="K2314" s="40">
        <v>0</v>
      </c>
    </row>
    <row r="2315" spans="1:11" x14ac:dyDescent="0.35">
      <c r="A2315">
        <v>20602</v>
      </c>
      <c r="B2315" t="s">
        <v>19759</v>
      </c>
      <c r="C2315" s="70">
        <v>46527.73</v>
      </c>
      <c r="D2315" s="70">
        <v>14960.69</v>
      </c>
      <c r="E2315" s="71">
        <v>44577</v>
      </c>
      <c r="F2315" t="s">
        <v>18145</v>
      </c>
      <c r="G2315" t="s">
        <v>2142</v>
      </c>
      <c r="H2315" t="s">
        <v>18144</v>
      </c>
      <c r="I2315" t="s">
        <v>18143</v>
      </c>
      <c r="J2315" s="40">
        <v>430.34</v>
      </c>
      <c r="K2315" s="40">
        <v>0</v>
      </c>
    </row>
    <row r="2316" spans="1:11" x14ac:dyDescent="0.35">
      <c r="A2316">
        <v>20602</v>
      </c>
      <c r="B2316" t="s">
        <v>19759</v>
      </c>
      <c r="C2316" s="70">
        <v>46527.73</v>
      </c>
      <c r="D2316" s="70">
        <v>14960.69</v>
      </c>
      <c r="E2316" s="71">
        <v>44578</v>
      </c>
      <c r="F2316" t="s">
        <v>8729</v>
      </c>
      <c r="G2316" t="s">
        <v>2142</v>
      </c>
      <c r="H2316" t="s">
        <v>8728</v>
      </c>
      <c r="I2316" t="s">
        <v>8727</v>
      </c>
      <c r="J2316" s="40">
        <v>255.41</v>
      </c>
      <c r="K2316" s="40">
        <v>0</v>
      </c>
    </row>
    <row r="2317" spans="1:11" x14ac:dyDescent="0.35">
      <c r="A2317">
        <v>20602</v>
      </c>
      <c r="B2317" t="s">
        <v>19759</v>
      </c>
      <c r="C2317" s="70">
        <v>46527.73</v>
      </c>
      <c r="D2317" s="70">
        <v>14960.69</v>
      </c>
      <c r="E2317" s="71">
        <v>44579</v>
      </c>
      <c r="F2317" t="s">
        <v>16271</v>
      </c>
      <c r="G2317" t="s">
        <v>2142</v>
      </c>
      <c r="H2317" t="s">
        <v>16270</v>
      </c>
      <c r="I2317" t="s">
        <v>16269</v>
      </c>
      <c r="J2317" s="40">
        <v>71.42</v>
      </c>
      <c r="K2317" s="40">
        <v>0</v>
      </c>
    </row>
    <row r="2318" spans="1:11" x14ac:dyDescent="0.35">
      <c r="A2318">
        <v>20602</v>
      </c>
      <c r="B2318" t="s">
        <v>19759</v>
      </c>
      <c r="C2318" s="70">
        <v>46527.73</v>
      </c>
      <c r="D2318" s="70">
        <v>14960.69</v>
      </c>
      <c r="E2318" s="71">
        <v>44580</v>
      </c>
      <c r="F2318" t="s">
        <v>18415</v>
      </c>
      <c r="G2318" t="s">
        <v>2142</v>
      </c>
      <c r="H2318" t="s">
        <v>18414</v>
      </c>
      <c r="I2318" t="s">
        <v>18413</v>
      </c>
      <c r="J2318" s="40">
        <v>349.79</v>
      </c>
      <c r="K2318" s="40">
        <v>0</v>
      </c>
    </row>
    <row r="2319" spans="1:11" x14ac:dyDescent="0.35">
      <c r="A2319">
        <v>20602</v>
      </c>
      <c r="B2319" t="s">
        <v>19759</v>
      </c>
      <c r="C2319" s="70">
        <v>46527.73</v>
      </c>
      <c r="D2319" s="70">
        <v>14960.69</v>
      </c>
      <c r="E2319" s="71">
        <v>44580</v>
      </c>
      <c r="F2319" t="s">
        <v>14336</v>
      </c>
      <c r="G2319" t="s">
        <v>2142</v>
      </c>
      <c r="H2319" t="s">
        <v>14333</v>
      </c>
      <c r="I2319" t="s">
        <v>14332</v>
      </c>
      <c r="J2319" s="40">
        <v>354.95</v>
      </c>
      <c r="K2319" s="40">
        <v>0</v>
      </c>
    </row>
    <row r="2320" spans="1:11" x14ac:dyDescent="0.35">
      <c r="A2320">
        <v>20602</v>
      </c>
      <c r="B2320" t="s">
        <v>19759</v>
      </c>
      <c r="C2320" s="70">
        <v>46527.73</v>
      </c>
      <c r="D2320" s="70">
        <v>14960.69</v>
      </c>
      <c r="E2320" s="71">
        <v>44580</v>
      </c>
      <c r="F2320" t="s">
        <v>14335</v>
      </c>
      <c r="G2320" t="s">
        <v>2142</v>
      </c>
      <c r="H2320" t="s">
        <v>14330</v>
      </c>
      <c r="I2320" t="s">
        <v>14329</v>
      </c>
      <c r="J2320" s="40">
        <v>325.7</v>
      </c>
      <c r="K2320" s="40">
        <v>0</v>
      </c>
    </row>
    <row r="2321" spans="1:11" x14ac:dyDescent="0.35">
      <c r="A2321">
        <v>20602</v>
      </c>
      <c r="B2321" t="s">
        <v>19759</v>
      </c>
      <c r="C2321" s="70">
        <v>46527.73</v>
      </c>
      <c r="D2321" s="70">
        <v>14960.69</v>
      </c>
      <c r="E2321" s="71">
        <v>44580</v>
      </c>
      <c r="F2321" t="s">
        <v>8549</v>
      </c>
      <c r="G2321" t="s">
        <v>2142</v>
      </c>
      <c r="H2321" t="s">
        <v>8548</v>
      </c>
      <c r="I2321" t="s">
        <v>8547</v>
      </c>
      <c r="J2321" s="40">
        <v>22.51</v>
      </c>
      <c r="K2321" s="40">
        <v>0</v>
      </c>
    </row>
    <row r="2322" spans="1:11" x14ac:dyDescent="0.35">
      <c r="A2322">
        <v>20602</v>
      </c>
      <c r="B2322" t="s">
        <v>19759</v>
      </c>
      <c r="C2322" s="70">
        <v>46527.73</v>
      </c>
      <c r="D2322" s="70">
        <v>14960.69</v>
      </c>
      <c r="E2322" s="71">
        <v>44580</v>
      </c>
      <c r="F2322" t="s">
        <v>12070</v>
      </c>
      <c r="G2322" t="s">
        <v>2142</v>
      </c>
      <c r="H2322" t="s">
        <v>12069</v>
      </c>
      <c r="I2322" t="s">
        <v>12068</v>
      </c>
      <c r="J2322" s="40">
        <v>3.26</v>
      </c>
      <c r="K2322" s="40">
        <v>0</v>
      </c>
    </row>
    <row r="2323" spans="1:11" x14ac:dyDescent="0.35">
      <c r="A2323">
        <v>20602</v>
      </c>
      <c r="B2323" t="s">
        <v>19759</v>
      </c>
      <c r="C2323" s="70">
        <v>46527.73</v>
      </c>
      <c r="D2323" s="70">
        <v>14960.69</v>
      </c>
      <c r="E2323" s="71">
        <v>44581</v>
      </c>
      <c r="F2323" t="s">
        <v>8546</v>
      </c>
      <c r="G2323" t="s">
        <v>2142</v>
      </c>
      <c r="H2323" t="s">
        <v>8545</v>
      </c>
      <c r="I2323" t="s">
        <v>8544</v>
      </c>
      <c r="J2323" s="40">
        <v>88.29</v>
      </c>
      <c r="K2323" s="40">
        <v>0</v>
      </c>
    </row>
    <row r="2324" spans="1:11" x14ac:dyDescent="0.35">
      <c r="A2324">
        <v>20602</v>
      </c>
      <c r="B2324" t="s">
        <v>19759</v>
      </c>
      <c r="C2324" s="70">
        <v>46527.73</v>
      </c>
      <c r="D2324" s="70">
        <v>14960.69</v>
      </c>
      <c r="E2324" s="71">
        <v>44581</v>
      </c>
      <c r="F2324" t="s">
        <v>10794</v>
      </c>
      <c r="G2324" t="s">
        <v>2142</v>
      </c>
      <c r="H2324" t="s">
        <v>10793</v>
      </c>
      <c r="I2324" t="s">
        <v>10792</v>
      </c>
      <c r="J2324" s="40">
        <v>51.28</v>
      </c>
      <c r="K2324" s="40">
        <v>0</v>
      </c>
    </row>
    <row r="2325" spans="1:11" x14ac:dyDescent="0.35">
      <c r="A2325">
        <v>20602</v>
      </c>
      <c r="B2325" t="s">
        <v>19759</v>
      </c>
      <c r="C2325" s="70">
        <v>46527.73</v>
      </c>
      <c r="D2325" s="70">
        <v>14960.69</v>
      </c>
      <c r="E2325" s="71">
        <v>44585</v>
      </c>
      <c r="F2325" t="s">
        <v>12822</v>
      </c>
      <c r="G2325" t="s">
        <v>2142</v>
      </c>
      <c r="H2325" t="s">
        <v>12821</v>
      </c>
      <c r="I2325" t="s">
        <v>12820</v>
      </c>
      <c r="J2325" s="40">
        <v>749.89</v>
      </c>
      <c r="K2325" s="40">
        <v>0</v>
      </c>
    </row>
    <row r="2326" spans="1:11" x14ac:dyDescent="0.35">
      <c r="A2326">
        <v>20602</v>
      </c>
      <c r="B2326" t="s">
        <v>19759</v>
      </c>
      <c r="C2326" s="70">
        <v>46527.73</v>
      </c>
      <c r="D2326" s="70">
        <v>14960.69</v>
      </c>
      <c r="E2326" s="71">
        <v>44586</v>
      </c>
      <c r="F2326" t="s">
        <v>16268</v>
      </c>
      <c r="G2326" t="s">
        <v>2142</v>
      </c>
      <c r="H2326" t="s">
        <v>16267</v>
      </c>
      <c r="I2326" t="s">
        <v>16266</v>
      </c>
      <c r="J2326" s="40">
        <v>199.41</v>
      </c>
      <c r="K2326" s="40">
        <v>0</v>
      </c>
    </row>
    <row r="2327" spans="1:11" x14ac:dyDescent="0.35">
      <c r="A2327">
        <v>20602</v>
      </c>
      <c r="B2327" t="s">
        <v>19759</v>
      </c>
      <c r="C2327" s="70">
        <v>46527.73</v>
      </c>
      <c r="D2327" s="70">
        <v>14960.69</v>
      </c>
      <c r="E2327" s="71">
        <v>44586</v>
      </c>
      <c r="F2327" t="s">
        <v>16184</v>
      </c>
      <c r="G2327" t="s">
        <v>2142</v>
      </c>
      <c r="H2327" t="s">
        <v>13944</v>
      </c>
      <c r="I2327" t="s">
        <v>13943</v>
      </c>
      <c r="J2327" s="40">
        <v>17723.03</v>
      </c>
      <c r="K2327" s="40">
        <v>0</v>
      </c>
    </row>
    <row r="2328" spans="1:11" x14ac:dyDescent="0.35">
      <c r="A2328">
        <v>20602</v>
      </c>
      <c r="B2328" t="s">
        <v>19759</v>
      </c>
      <c r="C2328" s="70">
        <v>46527.73</v>
      </c>
      <c r="D2328" s="70">
        <v>14960.69</v>
      </c>
      <c r="E2328" s="71">
        <v>44590</v>
      </c>
      <c r="F2328" t="s">
        <v>11233</v>
      </c>
      <c r="G2328" t="s">
        <v>2142</v>
      </c>
      <c r="H2328" t="s">
        <v>11232</v>
      </c>
      <c r="I2328" t="s">
        <v>11231</v>
      </c>
      <c r="J2328" s="40">
        <v>2.19</v>
      </c>
      <c r="K2328" s="40">
        <v>0</v>
      </c>
    </row>
    <row r="2329" spans="1:11" x14ac:dyDescent="0.35">
      <c r="A2329">
        <v>20602</v>
      </c>
      <c r="B2329" t="s">
        <v>19759</v>
      </c>
      <c r="C2329" s="70">
        <v>46527.73</v>
      </c>
      <c r="D2329" s="70">
        <v>14960.69</v>
      </c>
      <c r="E2329" s="71">
        <v>44590</v>
      </c>
      <c r="F2329" t="s">
        <v>11230</v>
      </c>
      <c r="G2329" t="s">
        <v>2142</v>
      </c>
      <c r="H2329" t="s">
        <v>11229</v>
      </c>
      <c r="I2329" t="s">
        <v>11228</v>
      </c>
      <c r="J2329" s="40">
        <v>2.27</v>
      </c>
      <c r="K2329" s="40">
        <v>0</v>
      </c>
    </row>
    <row r="2330" spans="1:11" x14ac:dyDescent="0.35">
      <c r="A2330">
        <v>20602</v>
      </c>
      <c r="B2330" t="s">
        <v>19759</v>
      </c>
      <c r="C2330" s="70">
        <v>46527.73</v>
      </c>
      <c r="D2330" s="70">
        <v>14960.69</v>
      </c>
      <c r="E2330" s="71">
        <v>44591</v>
      </c>
      <c r="F2330" t="s">
        <v>16264</v>
      </c>
      <c r="G2330" t="s">
        <v>2142</v>
      </c>
      <c r="H2330" t="s">
        <v>16263</v>
      </c>
      <c r="I2330" t="s">
        <v>16262</v>
      </c>
      <c r="J2330" s="40">
        <v>568.04999999999995</v>
      </c>
      <c r="K2330" s="40">
        <v>0</v>
      </c>
    </row>
    <row r="2331" spans="1:11" x14ac:dyDescent="0.35">
      <c r="A2331">
        <v>20602</v>
      </c>
      <c r="B2331" t="s">
        <v>19759</v>
      </c>
      <c r="C2331" s="70">
        <v>46527.73</v>
      </c>
      <c r="D2331" s="70">
        <v>14960.69</v>
      </c>
      <c r="E2331" s="71">
        <v>44591</v>
      </c>
      <c r="F2331" t="s">
        <v>18410</v>
      </c>
      <c r="G2331" t="s">
        <v>2142</v>
      </c>
      <c r="H2331" t="s">
        <v>18409</v>
      </c>
      <c r="I2331" t="s">
        <v>18408</v>
      </c>
      <c r="J2331" s="40">
        <v>355.34</v>
      </c>
      <c r="K2331" s="40">
        <v>0</v>
      </c>
    </row>
    <row r="2332" spans="1:11" x14ac:dyDescent="0.35">
      <c r="A2332">
        <v>20602</v>
      </c>
      <c r="B2332" t="s">
        <v>19759</v>
      </c>
      <c r="C2332" s="70">
        <v>46527.73</v>
      </c>
      <c r="D2332" s="70">
        <v>14960.69</v>
      </c>
      <c r="E2332" s="71">
        <v>44592</v>
      </c>
      <c r="F2332" t="s">
        <v>12957</v>
      </c>
      <c r="G2332" t="s">
        <v>2142</v>
      </c>
      <c r="H2332" t="s">
        <v>12956</v>
      </c>
      <c r="I2332" t="s">
        <v>12955</v>
      </c>
      <c r="J2332" s="40">
        <v>46.98</v>
      </c>
      <c r="K2332" s="40">
        <v>0</v>
      </c>
    </row>
    <row r="2333" spans="1:11" x14ac:dyDescent="0.35">
      <c r="A2333">
        <v>20602</v>
      </c>
      <c r="B2333" t="s">
        <v>19759</v>
      </c>
      <c r="C2333" s="70">
        <v>46527.73</v>
      </c>
      <c r="D2333" s="70">
        <v>14960.69</v>
      </c>
      <c r="E2333" s="71">
        <v>44592</v>
      </c>
      <c r="F2333" t="s">
        <v>9381</v>
      </c>
      <c r="G2333" t="s">
        <v>2142</v>
      </c>
      <c r="H2333" t="s">
        <v>9380</v>
      </c>
      <c r="I2333" t="s">
        <v>9379</v>
      </c>
      <c r="J2333" s="40">
        <v>28.74</v>
      </c>
      <c r="K2333" s="40">
        <v>0</v>
      </c>
    </row>
    <row r="2334" spans="1:11" x14ac:dyDescent="0.35">
      <c r="A2334">
        <v>20602</v>
      </c>
      <c r="B2334" t="s">
        <v>19759</v>
      </c>
      <c r="C2334" s="70">
        <v>46527.73</v>
      </c>
      <c r="D2334" s="70">
        <v>14960.69</v>
      </c>
      <c r="E2334" s="71">
        <v>44592</v>
      </c>
      <c r="F2334" t="s">
        <v>8901</v>
      </c>
      <c r="G2334" t="s">
        <v>2142</v>
      </c>
      <c r="H2334" t="s">
        <v>8900</v>
      </c>
      <c r="I2334" t="s">
        <v>8899</v>
      </c>
      <c r="J2334" s="40">
        <v>5149.47</v>
      </c>
      <c r="K2334" s="40">
        <v>0</v>
      </c>
    </row>
    <row r="2335" spans="1:11" x14ac:dyDescent="0.35">
      <c r="A2335">
        <v>20602</v>
      </c>
      <c r="B2335" t="s">
        <v>19759</v>
      </c>
      <c r="C2335" s="70">
        <v>46527.73</v>
      </c>
      <c r="D2335" s="70">
        <v>14960.69</v>
      </c>
      <c r="E2335" s="71">
        <v>44592</v>
      </c>
      <c r="F2335" t="s">
        <v>8898</v>
      </c>
      <c r="G2335" t="s">
        <v>2142</v>
      </c>
      <c r="H2335" t="s">
        <v>8897</v>
      </c>
      <c r="I2335" t="s">
        <v>8896</v>
      </c>
      <c r="J2335" s="40">
        <v>54.45</v>
      </c>
      <c r="K2335" s="40">
        <v>0</v>
      </c>
    </row>
    <row r="2336" spans="1:11" x14ac:dyDescent="0.35">
      <c r="A2336">
        <v>20602</v>
      </c>
      <c r="B2336" t="s">
        <v>19759</v>
      </c>
      <c r="C2336" s="70">
        <v>46527.73</v>
      </c>
      <c r="D2336" s="70">
        <v>14960.69</v>
      </c>
      <c r="E2336" s="71">
        <v>44592</v>
      </c>
      <c r="F2336" t="s">
        <v>18725</v>
      </c>
      <c r="G2336" t="s">
        <v>2142</v>
      </c>
      <c r="H2336" t="s">
        <v>18724</v>
      </c>
      <c r="I2336" t="s">
        <v>18723</v>
      </c>
      <c r="J2336" s="40">
        <v>596.14</v>
      </c>
      <c r="K2336" s="40">
        <v>0</v>
      </c>
    </row>
    <row r="2337" spans="1:11" x14ac:dyDescent="0.35">
      <c r="A2337">
        <v>20602</v>
      </c>
      <c r="B2337" t="s">
        <v>19759</v>
      </c>
      <c r="C2337" s="70">
        <v>46527.73</v>
      </c>
      <c r="D2337" s="70">
        <v>14960.69</v>
      </c>
      <c r="E2337" s="71">
        <v>44592</v>
      </c>
      <c r="F2337" t="s">
        <v>14328</v>
      </c>
      <c r="G2337" t="s">
        <v>2142</v>
      </c>
      <c r="H2337" t="s">
        <v>14327</v>
      </c>
      <c r="I2337" t="s">
        <v>14326</v>
      </c>
      <c r="J2337" s="40">
        <v>427.3</v>
      </c>
      <c r="K2337" s="40">
        <v>0</v>
      </c>
    </row>
    <row r="2338" spans="1:11" x14ac:dyDescent="0.35">
      <c r="A2338">
        <v>20602</v>
      </c>
      <c r="B2338" t="s">
        <v>19759</v>
      </c>
      <c r="C2338" s="70">
        <v>46527.73</v>
      </c>
      <c r="D2338" s="70">
        <v>14960.69</v>
      </c>
      <c r="E2338" s="71">
        <v>44592</v>
      </c>
      <c r="F2338" t="s">
        <v>8638</v>
      </c>
      <c r="G2338" t="s">
        <v>2142</v>
      </c>
      <c r="H2338" t="s">
        <v>8637</v>
      </c>
      <c r="I2338" t="s">
        <v>8636</v>
      </c>
      <c r="J2338" s="40">
        <v>329.68</v>
      </c>
      <c r="K2338" s="40">
        <v>0</v>
      </c>
    </row>
    <row r="2339" spans="1:11" x14ac:dyDescent="0.35">
      <c r="A2339">
        <v>20602</v>
      </c>
      <c r="B2339" t="s">
        <v>19759</v>
      </c>
      <c r="C2339" s="70">
        <v>46527.73</v>
      </c>
      <c r="D2339" s="70">
        <v>14960.69</v>
      </c>
      <c r="E2339" s="71">
        <v>44592</v>
      </c>
      <c r="F2339" t="s">
        <v>10995</v>
      </c>
      <c r="G2339" t="s">
        <v>2142</v>
      </c>
      <c r="H2339" t="s">
        <v>2130</v>
      </c>
      <c r="I2339" t="s">
        <v>2129</v>
      </c>
      <c r="J2339" s="40">
        <v>276.81</v>
      </c>
      <c r="K2339" s="40">
        <v>0</v>
      </c>
    </row>
    <row r="2340" spans="1:11" x14ac:dyDescent="0.35">
      <c r="A2340">
        <v>20602</v>
      </c>
      <c r="B2340" t="s">
        <v>19759</v>
      </c>
      <c r="C2340" s="70">
        <v>46527.73</v>
      </c>
      <c r="D2340" s="70">
        <v>14960.69</v>
      </c>
      <c r="E2340" s="71">
        <v>44592</v>
      </c>
      <c r="F2340" t="s">
        <v>9973</v>
      </c>
      <c r="G2340" t="s">
        <v>2142</v>
      </c>
      <c r="H2340" t="s">
        <v>9972</v>
      </c>
      <c r="I2340" t="s">
        <v>9971</v>
      </c>
      <c r="J2340" s="40">
        <v>150.66999999999999</v>
      </c>
      <c r="K2340" s="40">
        <v>0</v>
      </c>
    </row>
    <row r="2341" spans="1:11" x14ac:dyDescent="0.35">
      <c r="A2341">
        <v>20602</v>
      </c>
      <c r="B2341" t="s">
        <v>19759</v>
      </c>
      <c r="C2341" s="70">
        <v>46527.73</v>
      </c>
      <c r="D2341" s="70">
        <v>14960.69</v>
      </c>
      <c r="E2341" s="71">
        <v>44592</v>
      </c>
      <c r="F2341" t="s">
        <v>8543</v>
      </c>
      <c r="G2341" t="s">
        <v>2142</v>
      </c>
      <c r="H2341" t="s">
        <v>8542</v>
      </c>
      <c r="I2341" t="s">
        <v>8541</v>
      </c>
      <c r="J2341" s="40">
        <v>176.82</v>
      </c>
      <c r="K2341" s="40">
        <v>0</v>
      </c>
    </row>
    <row r="2342" spans="1:11" x14ac:dyDescent="0.35">
      <c r="A2342">
        <v>20602</v>
      </c>
      <c r="B2342" t="s">
        <v>19759</v>
      </c>
      <c r="C2342" s="70">
        <v>46527.73</v>
      </c>
      <c r="D2342" s="70">
        <v>14960.69</v>
      </c>
      <c r="E2342" s="71">
        <v>44592</v>
      </c>
      <c r="F2342" t="s">
        <v>8540</v>
      </c>
      <c r="G2342" t="s">
        <v>2142</v>
      </c>
      <c r="H2342" t="s">
        <v>8383</v>
      </c>
      <c r="I2342" t="s">
        <v>8382</v>
      </c>
      <c r="J2342" s="40">
        <v>-13.49</v>
      </c>
      <c r="K2342" s="40">
        <v>0</v>
      </c>
    </row>
    <row r="2343" spans="1:11" x14ac:dyDescent="0.35">
      <c r="A2343">
        <v>20602</v>
      </c>
      <c r="B2343" t="s">
        <v>19759</v>
      </c>
      <c r="C2343" s="70">
        <v>46527.73</v>
      </c>
      <c r="D2343" s="70">
        <v>14960.69</v>
      </c>
      <c r="E2343" s="71">
        <v>44592</v>
      </c>
      <c r="F2343" t="s">
        <v>13906</v>
      </c>
      <c r="G2343" t="s">
        <v>2142</v>
      </c>
      <c r="H2343" t="s">
        <v>13905</v>
      </c>
      <c r="I2343" t="s">
        <v>13904</v>
      </c>
      <c r="J2343" s="40">
        <v>34.020000000000003</v>
      </c>
      <c r="K2343" s="40">
        <v>0</v>
      </c>
    </row>
    <row r="2344" spans="1:11" x14ac:dyDescent="0.35">
      <c r="A2344">
        <v>20602</v>
      </c>
      <c r="B2344" t="s">
        <v>19759</v>
      </c>
      <c r="C2344" s="70">
        <v>46527.73</v>
      </c>
      <c r="D2344" s="70">
        <v>14960.69</v>
      </c>
      <c r="E2344" s="71">
        <v>44592</v>
      </c>
      <c r="F2344" t="s">
        <v>16261</v>
      </c>
      <c r="G2344" t="s">
        <v>2142</v>
      </c>
      <c r="H2344" t="s">
        <v>16260</v>
      </c>
      <c r="I2344" t="s">
        <v>16259</v>
      </c>
      <c r="J2344" s="40">
        <v>1534</v>
      </c>
      <c r="K2344" s="40">
        <v>0</v>
      </c>
    </row>
    <row r="2345" spans="1:11" x14ac:dyDescent="0.35">
      <c r="A2345">
        <v>20602</v>
      </c>
      <c r="B2345" t="s">
        <v>19759</v>
      </c>
      <c r="C2345" s="70">
        <v>46527.73</v>
      </c>
      <c r="D2345" s="70">
        <v>14960.69</v>
      </c>
      <c r="E2345" s="71">
        <v>44592</v>
      </c>
      <c r="F2345" t="s">
        <v>15803</v>
      </c>
      <c r="G2345" t="s">
        <v>1912</v>
      </c>
      <c r="J2345" s="40">
        <v>366.74</v>
      </c>
      <c r="K2345" s="40">
        <v>0</v>
      </c>
    </row>
    <row r="2346" spans="1:11" x14ac:dyDescent="0.35">
      <c r="A2346">
        <v>20602</v>
      </c>
      <c r="B2346" t="s">
        <v>19759</v>
      </c>
      <c r="C2346" s="70">
        <v>46527.73</v>
      </c>
      <c r="D2346" s="70">
        <v>14960.69</v>
      </c>
      <c r="E2346" s="71">
        <v>44592</v>
      </c>
      <c r="F2346" t="s">
        <v>15802</v>
      </c>
      <c r="G2346" t="s">
        <v>1912</v>
      </c>
      <c r="J2346" s="40">
        <v>0</v>
      </c>
      <c r="K2346" s="40">
        <v>426.87</v>
      </c>
    </row>
    <row r="2347" spans="1:11" x14ac:dyDescent="0.35">
      <c r="A2347">
        <v>20602</v>
      </c>
      <c r="B2347" t="s">
        <v>19759</v>
      </c>
      <c r="C2347" s="70">
        <v>46527.73</v>
      </c>
      <c r="D2347" s="70">
        <v>14960.69</v>
      </c>
      <c r="E2347" s="71">
        <v>44592</v>
      </c>
      <c r="F2347" t="s">
        <v>15801</v>
      </c>
      <c r="G2347" t="s">
        <v>1912</v>
      </c>
      <c r="J2347" s="40">
        <v>0</v>
      </c>
      <c r="K2347" s="40">
        <v>176.82</v>
      </c>
    </row>
    <row r="2348" spans="1:11" x14ac:dyDescent="0.35">
      <c r="A2348">
        <v>20602</v>
      </c>
      <c r="B2348" t="s">
        <v>19759</v>
      </c>
      <c r="C2348" s="70">
        <v>46527.73</v>
      </c>
      <c r="D2348" s="70">
        <v>14960.69</v>
      </c>
      <c r="E2348" s="71">
        <v>44592</v>
      </c>
      <c r="F2348" t="s">
        <v>15800</v>
      </c>
      <c r="G2348" t="s">
        <v>1912</v>
      </c>
      <c r="J2348" s="40">
        <v>0</v>
      </c>
      <c r="K2348" s="40">
        <v>3197.04</v>
      </c>
    </row>
    <row r="2349" spans="1:11" x14ac:dyDescent="0.35">
      <c r="A2349">
        <v>20602</v>
      </c>
      <c r="B2349" t="s">
        <v>19759</v>
      </c>
      <c r="C2349" s="70">
        <v>46527.73</v>
      </c>
      <c r="D2349" s="70">
        <v>14960.69</v>
      </c>
      <c r="E2349" s="71">
        <v>44592</v>
      </c>
      <c r="F2349" t="s">
        <v>15799</v>
      </c>
      <c r="G2349" t="s">
        <v>1912</v>
      </c>
      <c r="J2349" s="40">
        <v>0</v>
      </c>
      <c r="K2349" s="40">
        <v>7507.73</v>
      </c>
    </row>
    <row r="2350" spans="1:11" x14ac:dyDescent="0.35">
      <c r="A2350">
        <v>20602</v>
      </c>
      <c r="B2350" t="s">
        <v>19759</v>
      </c>
      <c r="C2350" s="70">
        <v>46527.73</v>
      </c>
      <c r="D2350" s="70">
        <v>14960.69</v>
      </c>
      <c r="E2350" s="71">
        <v>44592</v>
      </c>
      <c r="F2350" t="s">
        <v>15797</v>
      </c>
      <c r="G2350" t="s">
        <v>1912</v>
      </c>
      <c r="J2350" s="40">
        <v>0</v>
      </c>
      <c r="K2350" s="40">
        <v>35799.49</v>
      </c>
    </row>
    <row r="2351" spans="1:11" x14ac:dyDescent="0.35">
      <c r="A2351">
        <v>20602</v>
      </c>
      <c r="B2351" t="s">
        <v>19759</v>
      </c>
      <c r="C2351" s="70">
        <v>46527.73</v>
      </c>
      <c r="D2351" s="70">
        <v>14960.69</v>
      </c>
      <c r="E2351" s="71">
        <v>44592</v>
      </c>
      <c r="F2351" t="s">
        <v>6872</v>
      </c>
      <c r="G2351" t="s">
        <v>2247</v>
      </c>
      <c r="J2351" s="40">
        <v>0</v>
      </c>
      <c r="K2351" s="40">
        <v>930.12</v>
      </c>
    </row>
    <row r="2352" spans="1:11" x14ac:dyDescent="0.35">
      <c r="A2352">
        <v>20602</v>
      </c>
      <c r="B2352" t="s">
        <v>19759</v>
      </c>
      <c r="C2352" s="70">
        <v>46527.73</v>
      </c>
      <c r="D2352" s="70">
        <v>14960.69</v>
      </c>
      <c r="E2352" s="71">
        <v>44592</v>
      </c>
      <c r="F2352" t="s">
        <v>15044</v>
      </c>
      <c r="G2352" t="s">
        <v>2142</v>
      </c>
      <c r="H2352" t="s">
        <v>15043</v>
      </c>
      <c r="I2352" t="s">
        <v>15042</v>
      </c>
      <c r="J2352" s="40">
        <v>5044.62</v>
      </c>
      <c r="K2352" s="40">
        <v>0</v>
      </c>
    </row>
    <row r="2353" spans="1:11" x14ac:dyDescent="0.35">
      <c r="A2353">
        <v>20602</v>
      </c>
      <c r="B2353" t="s">
        <v>19759</v>
      </c>
      <c r="C2353" s="70">
        <v>46527.73</v>
      </c>
      <c r="D2353" s="70">
        <v>14960.69</v>
      </c>
      <c r="E2353" s="71">
        <v>44592</v>
      </c>
      <c r="F2353" t="s">
        <v>15041</v>
      </c>
      <c r="G2353" t="s">
        <v>2142</v>
      </c>
      <c r="H2353" t="s">
        <v>15040</v>
      </c>
      <c r="I2353" t="s">
        <v>15039</v>
      </c>
      <c r="J2353" s="40">
        <v>293.66000000000003</v>
      </c>
      <c r="K2353" s="40">
        <v>0</v>
      </c>
    </row>
    <row r="2354" spans="1:11" x14ac:dyDescent="0.35">
      <c r="A2354">
        <v>20602</v>
      </c>
      <c r="B2354" t="s">
        <v>19759</v>
      </c>
      <c r="C2354" s="70">
        <v>46527.73</v>
      </c>
      <c r="D2354" s="70">
        <v>14960.69</v>
      </c>
      <c r="E2354" s="71">
        <v>44592</v>
      </c>
      <c r="F2354" t="s">
        <v>9234</v>
      </c>
      <c r="G2354" t="s">
        <v>2142</v>
      </c>
      <c r="H2354" t="s">
        <v>6718</v>
      </c>
      <c r="I2354" t="s">
        <v>6717</v>
      </c>
      <c r="J2354" s="40">
        <v>197.58</v>
      </c>
      <c r="K2354" s="40">
        <v>0</v>
      </c>
    </row>
    <row r="2355" spans="1:11" x14ac:dyDescent="0.35">
      <c r="A2355">
        <v>20602</v>
      </c>
      <c r="B2355" t="s">
        <v>19759</v>
      </c>
      <c r="C2355" s="70">
        <v>46527.73</v>
      </c>
      <c r="D2355" s="70">
        <v>14960.69</v>
      </c>
      <c r="E2355" s="71">
        <v>44592</v>
      </c>
      <c r="F2355" t="s">
        <v>8726</v>
      </c>
      <c r="G2355" t="s">
        <v>2142</v>
      </c>
      <c r="H2355" t="s">
        <v>8725</v>
      </c>
      <c r="I2355" t="s">
        <v>8724</v>
      </c>
      <c r="J2355" s="40">
        <v>285.45</v>
      </c>
      <c r="K2355" s="40">
        <v>0</v>
      </c>
    </row>
    <row r="2356" spans="1:11" x14ac:dyDescent="0.35">
      <c r="A2356">
        <v>20602</v>
      </c>
      <c r="B2356" t="s">
        <v>19759</v>
      </c>
      <c r="C2356" s="70">
        <v>46527.73</v>
      </c>
      <c r="D2356" s="70">
        <v>14960.69</v>
      </c>
      <c r="E2356" s="71">
        <v>44592</v>
      </c>
      <c r="F2356" t="s">
        <v>6766</v>
      </c>
      <c r="G2356" t="s">
        <v>2247</v>
      </c>
      <c r="H2356" t="s">
        <v>6720</v>
      </c>
      <c r="I2356" t="s">
        <v>6720</v>
      </c>
      <c r="J2356" s="40">
        <v>682.81</v>
      </c>
      <c r="K2356" s="40">
        <v>0</v>
      </c>
    </row>
    <row r="2357" spans="1:11" x14ac:dyDescent="0.35">
      <c r="A2357">
        <v>20602</v>
      </c>
      <c r="B2357" t="s">
        <v>19759</v>
      </c>
      <c r="C2357" s="70">
        <v>46527.73</v>
      </c>
      <c r="D2357" s="70">
        <v>14960.69</v>
      </c>
      <c r="E2357" s="71">
        <v>44592</v>
      </c>
      <c r="F2357" t="s">
        <v>2132</v>
      </c>
      <c r="G2357" t="s">
        <v>1912</v>
      </c>
      <c r="J2357" s="40">
        <v>0</v>
      </c>
      <c r="K2357" s="40">
        <v>-824.79</v>
      </c>
    </row>
    <row r="2358" spans="1:11" x14ac:dyDescent="0.35">
      <c r="A2358">
        <v>20602</v>
      </c>
      <c r="B2358" t="s">
        <v>19759</v>
      </c>
      <c r="C2358" s="70">
        <v>46527.73</v>
      </c>
      <c r="D2358" s="70">
        <v>14960.69</v>
      </c>
      <c r="E2358" s="71">
        <v>44593</v>
      </c>
      <c r="F2358" t="s">
        <v>14322</v>
      </c>
      <c r="G2358" t="s">
        <v>2142</v>
      </c>
      <c r="H2358" t="s">
        <v>14321</v>
      </c>
      <c r="I2358" t="s">
        <v>14320</v>
      </c>
      <c r="J2358" s="40">
        <v>680.64</v>
      </c>
      <c r="K2358" s="40">
        <v>0</v>
      </c>
    </row>
    <row r="2359" spans="1:11" x14ac:dyDescent="0.35">
      <c r="A2359">
        <v>20602</v>
      </c>
      <c r="B2359" t="s">
        <v>19759</v>
      </c>
      <c r="C2359" s="70">
        <v>46527.73</v>
      </c>
      <c r="D2359" s="70">
        <v>14960.69</v>
      </c>
      <c r="E2359" s="71">
        <v>44593</v>
      </c>
      <c r="F2359" t="s">
        <v>13903</v>
      </c>
      <c r="G2359" t="s">
        <v>2142</v>
      </c>
      <c r="H2359" t="s">
        <v>13902</v>
      </c>
      <c r="I2359" t="s">
        <v>13901</v>
      </c>
      <c r="J2359" s="40">
        <v>49.16</v>
      </c>
      <c r="K2359" s="40">
        <v>0</v>
      </c>
    </row>
    <row r="2360" spans="1:11" x14ac:dyDescent="0.35">
      <c r="A2360">
        <v>20602</v>
      </c>
      <c r="B2360" t="s">
        <v>19759</v>
      </c>
      <c r="C2360" s="70">
        <v>46527.73</v>
      </c>
      <c r="D2360" s="70">
        <v>14960.69</v>
      </c>
      <c r="E2360" s="71">
        <v>44593</v>
      </c>
      <c r="F2360" t="s">
        <v>8539</v>
      </c>
      <c r="G2360" t="s">
        <v>2142</v>
      </c>
      <c r="H2360" t="s">
        <v>8538</v>
      </c>
      <c r="I2360" t="s">
        <v>8537</v>
      </c>
      <c r="J2360" s="40">
        <v>26.13</v>
      </c>
      <c r="K2360" s="40">
        <v>0</v>
      </c>
    </row>
    <row r="2361" spans="1:11" x14ac:dyDescent="0.35">
      <c r="A2361">
        <v>20602</v>
      </c>
      <c r="B2361" t="s">
        <v>19759</v>
      </c>
      <c r="C2361" s="70">
        <v>46527.73</v>
      </c>
      <c r="D2361" s="70">
        <v>14960.69</v>
      </c>
      <c r="E2361" s="71">
        <v>44593</v>
      </c>
      <c r="F2361" t="s">
        <v>8536</v>
      </c>
      <c r="G2361" t="s">
        <v>2142</v>
      </c>
      <c r="H2361" t="s">
        <v>8535</v>
      </c>
      <c r="I2361" t="s">
        <v>8534</v>
      </c>
      <c r="J2361" s="40">
        <v>32.51</v>
      </c>
      <c r="K2361" s="40">
        <v>0</v>
      </c>
    </row>
    <row r="2362" spans="1:11" x14ac:dyDescent="0.35">
      <c r="A2362">
        <v>20602</v>
      </c>
      <c r="B2362" t="s">
        <v>19759</v>
      </c>
      <c r="C2362" s="70">
        <v>46527.73</v>
      </c>
      <c r="D2362" s="70">
        <v>14960.69</v>
      </c>
      <c r="E2362" s="71">
        <v>44593</v>
      </c>
      <c r="F2362" t="s">
        <v>13654</v>
      </c>
      <c r="G2362" t="s">
        <v>2142</v>
      </c>
      <c r="H2362" t="s">
        <v>13653</v>
      </c>
      <c r="I2362" t="s">
        <v>13652</v>
      </c>
      <c r="J2362" s="40">
        <v>1.48</v>
      </c>
      <c r="K2362" s="40">
        <v>0</v>
      </c>
    </row>
    <row r="2363" spans="1:11" x14ac:dyDescent="0.35">
      <c r="A2363">
        <v>20602</v>
      </c>
      <c r="B2363" t="s">
        <v>19759</v>
      </c>
      <c r="C2363" s="70">
        <v>46527.73</v>
      </c>
      <c r="D2363" s="70">
        <v>14960.69</v>
      </c>
      <c r="E2363" s="71">
        <v>44593</v>
      </c>
      <c r="F2363" t="s">
        <v>13651</v>
      </c>
      <c r="G2363" t="s">
        <v>2142</v>
      </c>
      <c r="H2363" t="s">
        <v>13650</v>
      </c>
      <c r="I2363" t="s">
        <v>13649</v>
      </c>
      <c r="J2363" s="40">
        <v>1.29</v>
      </c>
      <c r="K2363" s="40">
        <v>0</v>
      </c>
    </row>
    <row r="2364" spans="1:11" x14ac:dyDescent="0.35">
      <c r="A2364">
        <v>20602</v>
      </c>
      <c r="B2364" t="s">
        <v>19759</v>
      </c>
      <c r="C2364" s="70">
        <v>46527.73</v>
      </c>
      <c r="D2364" s="70">
        <v>14960.69</v>
      </c>
      <c r="E2364" s="71">
        <v>44593</v>
      </c>
      <c r="F2364" t="s">
        <v>13648</v>
      </c>
      <c r="G2364" t="s">
        <v>2142</v>
      </c>
      <c r="H2364" t="s">
        <v>13647</v>
      </c>
      <c r="I2364" t="s">
        <v>13646</v>
      </c>
      <c r="J2364" s="40">
        <v>1.31</v>
      </c>
      <c r="K2364" s="40">
        <v>0</v>
      </c>
    </row>
    <row r="2365" spans="1:11" x14ac:dyDescent="0.35">
      <c r="A2365">
        <v>20602</v>
      </c>
      <c r="B2365" t="s">
        <v>19759</v>
      </c>
      <c r="C2365" s="70">
        <v>46527.73</v>
      </c>
      <c r="D2365" s="70">
        <v>14960.69</v>
      </c>
      <c r="E2365" s="71">
        <v>44593</v>
      </c>
      <c r="F2365" t="s">
        <v>13645</v>
      </c>
      <c r="G2365" t="s">
        <v>2142</v>
      </c>
      <c r="H2365" t="s">
        <v>13644</v>
      </c>
      <c r="I2365" t="s">
        <v>13643</v>
      </c>
      <c r="J2365" s="40">
        <v>1.46</v>
      </c>
      <c r="K2365" s="40">
        <v>0</v>
      </c>
    </row>
    <row r="2366" spans="1:11" x14ac:dyDescent="0.35">
      <c r="A2366">
        <v>20602</v>
      </c>
      <c r="B2366" t="s">
        <v>19759</v>
      </c>
      <c r="C2366" s="70">
        <v>46527.73</v>
      </c>
      <c r="D2366" s="70">
        <v>14960.69</v>
      </c>
      <c r="E2366" s="71">
        <v>44593</v>
      </c>
      <c r="F2366" t="s">
        <v>13642</v>
      </c>
      <c r="G2366" t="s">
        <v>2142</v>
      </c>
      <c r="H2366" t="s">
        <v>13641</v>
      </c>
      <c r="I2366" t="s">
        <v>13640</v>
      </c>
      <c r="J2366" s="40">
        <v>1.46</v>
      </c>
      <c r="K2366" s="40">
        <v>0</v>
      </c>
    </row>
    <row r="2367" spans="1:11" x14ac:dyDescent="0.35">
      <c r="A2367">
        <v>20602</v>
      </c>
      <c r="B2367" t="s">
        <v>19759</v>
      </c>
      <c r="C2367" s="70">
        <v>46527.73</v>
      </c>
      <c r="D2367" s="70">
        <v>14960.69</v>
      </c>
      <c r="E2367" s="71">
        <v>44593</v>
      </c>
      <c r="F2367" t="s">
        <v>13639</v>
      </c>
      <c r="G2367" t="s">
        <v>2142</v>
      </c>
      <c r="H2367" t="s">
        <v>13638</v>
      </c>
      <c r="I2367" t="s">
        <v>13637</v>
      </c>
      <c r="J2367" s="40">
        <v>1.38</v>
      </c>
      <c r="K2367" s="40">
        <v>0</v>
      </c>
    </row>
    <row r="2368" spans="1:11" x14ac:dyDescent="0.35">
      <c r="A2368">
        <v>20602</v>
      </c>
      <c r="B2368" t="s">
        <v>19759</v>
      </c>
      <c r="C2368" s="70">
        <v>46527.73</v>
      </c>
      <c r="D2368" s="70">
        <v>14960.69</v>
      </c>
      <c r="E2368" s="71">
        <v>44593</v>
      </c>
      <c r="F2368" t="s">
        <v>13636</v>
      </c>
      <c r="G2368" t="s">
        <v>2142</v>
      </c>
      <c r="H2368" t="s">
        <v>13635</v>
      </c>
      <c r="I2368" t="s">
        <v>13634</v>
      </c>
      <c r="J2368" s="40">
        <v>1.36</v>
      </c>
      <c r="K2368" s="40">
        <v>0</v>
      </c>
    </row>
    <row r="2369" spans="1:11" x14ac:dyDescent="0.35">
      <c r="A2369">
        <v>20602</v>
      </c>
      <c r="B2369" t="s">
        <v>19759</v>
      </c>
      <c r="C2369" s="70">
        <v>46527.73</v>
      </c>
      <c r="D2369" s="70">
        <v>14960.69</v>
      </c>
      <c r="E2369" s="71">
        <v>44593</v>
      </c>
      <c r="F2369" t="s">
        <v>13633</v>
      </c>
      <c r="G2369" t="s">
        <v>2142</v>
      </c>
      <c r="H2369" t="s">
        <v>13632</v>
      </c>
      <c r="I2369" t="s">
        <v>13631</v>
      </c>
      <c r="J2369" s="40">
        <v>1.72</v>
      </c>
      <c r="K2369" s="40">
        <v>0</v>
      </c>
    </row>
    <row r="2370" spans="1:11" x14ac:dyDescent="0.35">
      <c r="A2370">
        <v>20602</v>
      </c>
      <c r="B2370" t="s">
        <v>19759</v>
      </c>
      <c r="C2370" s="70">
        <v>46527.73</v>
      </c>
      <c r="D2370" s="70">
        <v>14960.69</v>
      </c>
      <c r="E2370" s="71">
        <v>44593</v>
      </c>
      <c r="F2370" t="s">
        <v>13630</v>
      </c>
      <c r="G2370" t="s">
        <v>2142</v>
      </c>
      <c r="H2370" t="s">
        <v>13629</v>
      </c>
      <c r="I2370" t="s">
        <v>13628</v>
      </c>
      <c r="J2370" s="40">
        <v>1.46</v>
      </c>
      <c r="K2370" s="40">
        <v>0</v>
      </c>
    </row>
    <row r="2371" spans="1:11" x14ac:dyDescent="0.35">
      <c r="A2371">
        <v>20602</v>
      </c>
      <c r="B2371" t="s">
        <v>19759</v>
      </c>
      <c r="C2371" s="70">
        <v>46527.73</v>
      </c>
      <c r="D2371" s="70">
        <v>14960.69</v>
      </c>
      <c r="E2371" s="71">
        <v>44593</v>
      </c>
      <c r="F2371" t="s">
        <v>13627</v>
      </c>
      <c r="G2371" t="s">
        <v>2142</v>
      </c>
      <c r="H2371" t="s">
        <v>13626</v>
      </c>
      <c r="I2371" t="s">
        <v>13625</v>
      </c>
      <c r="J2371" s="40">
        <v>1.7</v>
      </c>
      <c r="K2371" s="40">
        <v>0</v>
      </c>
    </row>
    <row r="2372" spans="1:11" x14ac:dyDescent="0.35">
      <c r="A2372">
        <v>20602</v>
      </c>
      <c r="B2372" t="s">
        <v>19759</v>
      </c>
      <c r="C2372" s="70">
        <v>46527.73</v>
      </c>
      <c r="D2372" s="70">
        <v>14960.69</v>
      </c>
      <c r="E2372" s="71">
        <v>44593</v>
      </c>
      <c r="F2372" t="s">
        <v>13624</v>
      </c>
      <c r="G2372" t="s">
        <v>2142</v>
      </c>
      <c r="H2372" t="s">
        <v>13623</v>
      </c>
      <c r="I2372" t="s">
        <v>13622</v>
      </c>
      <c r="J2372" s="40">
        <v>1.49</v>
      </c>
      <c r="K2372" s="40">
        <v>0</v>
      </c>
    </row>
    <row r="2373" spans="1:11" x14ac:dyDescent="0.35">
      <c r="A2373">
        <v>20602</v>
      </c>
      <c r="B2373" t="s">
        <v>19759</v>
      </c>
      <c r="C2373" s="70">
        <v>46527.73</v>
      </c>
      <c r="D2373" s="70">
        <v>14960.69</v>
      </c>
      <c r="E2373" s="71">
        <v>44593</v>
      </c>
      <c r="F2373" t="s">
        <v>13621</v>
      </c>
      <c r="G2373" t="s">
        <v>2142</v>
      </c>
      <c r="H2373" t="s">
        <v>13620</v>
      </c>
      <c r="I2373" t="s">
        <v>13619</v>
      </c>
      <c r="J2373" s="40">
        <v>1.49</v>
      </c>
      <c r="K2373" s="40">
        <v>0</v>
      </c>
    </row>
    <row r="2374" spans="1:11" x14ac:dyDescent="0.35">
      <c r="A2374">
        <v>20602</v>
      </c>
      <c r="B2374" t="s">
        <v>19759</v>
      </c>
      <c r="C2374" s="70">
        <v>46527.73</v>
      </c>
      <c r="D2374" s="70">
        <v>14960.69</v>
      </c>
      <c r="E2374" s="71">
        <v>44593</v>
      </c>
      <c r="F2374" t="s">
        <v>13618</v>
      </c>
      <c r="G2374" t="s">
        <v>2142</v>
      </c>
      <c r="H2374" t="s">
        <v>13617</v>
      </c>
      <c r="I2374" t="s">
        <v>13616</v>
      </c>
      <c r="J2374" s="40">
        <v>1.67</v>
      </c>
      <c r="K2374" s="40">
        <v>0</v>
      </c>
    </row>
    <row r="2375" spans="1:11" x14ac:dyDescent="0.35">
      <c r="A2375">
        <v>20602</v>
      </c>
      <c r="B2375" t="s">
        <v>19759</v>
      </c>
      <c r="C2375" s="70">
        <v>46527.73</v>
      </c>
      <c r="D2375" s="70">
        <v>14960.69</v>
      </c>
      <c r="E2375" s="71">
        <v>44593</v>
      </c>
      <c r="F2375" t="s">
        <v>3153</v>
      </c>
      <c r="G2375" t="s">
        <v>2142</v>
      </c>
      <c r="H2375" t="s">
        <v>3152</v>
      </c>
      <c r="I2375" t="s">
        <v>3151</v>
      </c>
      <c r="J2375" s="40">
        <v>669.36</v>
      </c>
      <c r="K2375" s="40">
        <v>0</v>
      </c>
    </row>
    <row r="2376" spans="1:11" x14ac:dyDescent="0.35">
      <c r="A2376">
        <v>20602</v>
      </c>
      <c r="B2376" t="s">
        <v>19759</v>
      </c>
      <c r="C2376" s="70">
        <v>46527.73</v>
      </c>
      <c r="D2376" s="70">
        <v>14960.69</v>
      </c>
      <c r="E2376" s="71">
        <v>44595</v>
      </c>
      <c r="F2376" t="s">
        <v>13276</v>
      </c>
      <c r="G2376" t="s">
        <v>2142</v>
      </c>
      <c r="H2376" t="s">
        <v>13275</v>
      </c>
      <c r="I2376" t="s">
        <v>13274</v>
      </c>
      <c r="J2376" s="40">
        <v>117.39</v>
      </c>
      <c r="K2376" s="40">
        <v>0</v>
      </c>
    </row>
    <row r="2377" spans="1:11" x14ac:dyDescent="0.35">
      <c r="A2377">
        <v>20602</v>
      </c>
      <c r="B2377" t="s">
        <v>19759</v>
      </c>
      <c r="C2377" s="70">
        <v>46527.73</v>
      </c>
      <c r="D2377" s="70">
        <v>14960.69</v>
      </c>
      <c r="E2377" s="71">
        <v>44595</v>
      </c>
      <c r="F2377" t="s">
        <v>13615</v>
      </c>
      <c r="G2377" t="s">
        <v>2142</v>
      </c>
      <c r="H2377" t="s">
        <v>13614</v>
      </c>
      <c r="I2377" t="s">
        <v>13613</v>
      </c>
      <c r="J2377" s="40">
        <v>1.46</v>
      </c>
      <c r="K2377" s="40">
        <v>0</v>
      </c>
    </row>
    <row r="2378" spans="1:11" x14ac:dyDescent="0.35">
      <c r="A2378">
        <v>20602</v>
      </c>
      <c r="B2378" t="s">
        <v>19759</v>
      </c>
      <c r="C2378" s="70">
        <v>46527.73</v>
      </c>
      <c r="D2378" s="70">
        <v>14960.69</v>
      </c>
      <c r="E2378" s="71">
        <v>44595</v>
      </c>
      <c r="F2378" t="s">
        <v>13612</v>
      </c>
      <c r="G2378" t="s">
        <v>2142</v>
      </c>
      <c r="H2378" t="s">
        <v>13611</v>
      </c>
      <c r="I2378" t="s">
        <v>13610</v>
      </c>
      <c r="J2378" s="40">
        <v>1.64</v>
      </c>
      <c r="K2378" s="40">
        <v>0</v>
      </c>
    </row>
    <row r="2379" spans="1:11" x14ac:dyDescent="0.35">
      <c r="A2379">
        <v>20602</v>
      </c>
      <c r="B2379" t="s">
        <v>19759</v>
      </c>
      <c r="C2379" s="70">
        <v>46527.73</v>
      </c>
      <c r="D2379" s="70">
        <v>14960.69</v>
      </c>
      <c r="E2379" s="71">
        <v>44595</v>
      </c>
      <c r="F2379" t="s">
        <v>17972</v>
      </c>
      <c r="G2379" t="s">
        <v>3104</v>
      </c>
      <c r="H2379" t="s">
        <v>17971</v>
      </c>
      <c r="I2379" t="s">
        <v>17970</v>
      </c>
      <c r="J2379" s="40">
        <v>468.23</v>
      </c>
      <c r="K2379" s="40">
        <v>0</v>
      </c>
    </row>
    <row r="2380" spans="1:11" x14ac:dyDescent="0.35">
      <c r="A2380">
        <v>20602</v>
      </c>
      <c r="B2380" t="s">
        <v>19759</v>
      </c>
      <c r="C2380" s="70">
        <v>46527.73</v>
      </c>
      <c r="D2380" s="70">
        <v>14960.69</v>
      </c>
      <c r="E2380" s="71">
        <v>44596</v>
      </c>
      <c r="F2380" t="s">
        <v>11227</v>
      </c>
      <c r="G2380" t="s">
        <v>2142</v>
      </c>
      <c r="H2380" t="s">
        <v>11226</v>
      </c>
      <c r="I2380" t="s">
        <v>11221</v>
      </c>
      <c r="J2380" s="40">
        <v>81.569999999999993</v>
      </c>
      <c r="K2380" s="40">
        <v>0</v>
      </c>
    </row>
    <row r="2381" spans="1:11" x14ac:dyDescent="0.35">
      <c r="A2381">
        <v>20602</v>
      </c>
      <c r="B2381" t="s">
        <v>19759</v>
      </c>
      <c r="C2381" s="70">
        <v>46527.73</v>
      </c>
      <c r="D2381" s="70">
        <v>14960.69</v>
      </c>
      <c r="E2381" s="71">
        <v>44596</v>
      </c>
      <c r="F2381" t="s">
        <v>11225</v>
      </c>
      <c r="G2381" t="s">
        <v>2142</v>
      </c>
      <c r="H2381" t="s">
        <v>11224</v>
      </c>
      <c r="I2381" t="s">
        <v>11221</v>
      </c>
      <c r="J2381" s="40">
        <v>-81.569999999999993</v>
      </c>
      <c r="K2381" s="40">
        <v>0</v>
      </c>
    </row>
    <row r="2382" spans="1:11" x14ac:dyDescent="0.35">
      <c r="A2382">
        <v>20602</v>
      </c>
      <c r="B2382" t="s">
        <v>19759</v>
      </c>
      <c r="C2382" s="70">
        <v>46527.73</v>
      </c>
      <c r="D2382" s="70">
        <v>14960.69</v>
      </c>
      <c r="E2382" s="71">
        <v>44596</v>
      </c>
      <c r="F2382" t="s">
        <v>11223</v>
      </c>
      <c r="G2382" t="s">
        <v>2142</v>
      </c>
      <c r="H2382" t="s">
        <v>11222</v>
      </c>
      <c r="I2382" t="s">
        <v>11221</v>
      </c>
      <c r="J2382" s="40">
        <v>25.5</v>
      </c>
      <c r="K2382" s="40">
        <v>0</v>
      </c>
    </row>
    <row r="2383" spans="1:11" x14ac:dyDescent="0.35">
      <c r="A2383">
        <v>20602</v>
      </c>
      <c r="B2383" t="s">
        <v>19759</v>
      </c>
      <c r="C2383" s="70">
        <v>46527.73</v>
      </c>
      <c r="D2383" s="70">
        <v>14960.69</v>
      </c>
      <c r="E2383" s="71">
        <v>44598</v>
      </c>
      <c r="F2383" t="s">
        <v>13897</v>
      </c>
      <c r="G2383" t="s">
        <v>2142</v>
      </c>
      <c r="H2383" t="s">
        <v>13896</v>
      </c>
      <c r="I2383" t="s">
        <v>13895</v>
      </c>
      <c r="J2383" s="40">
        <v>3.23</v>
      </c>
      <c r="K2383" s="40">
        <v>0</v>
      </c>
    </row>
    <row r="2384" spans="1:11" x14ac:dyDescent="0.35">
      <c r="A2384">
        <v>20602</v>
      </c>
      <c r="B2384" t="s">
        <v>19759</v>
      </c>
      <c r="C2384" s="70">
        <v>46527.73</v>
      </c>
      <c r="D2384" s="70">
        <v>14960.69</v>
      </c>
      <c r="E2384" s="71">
        <v>44600</v>
      </c>
      <c r="F2384" t="s">
        <v>13894</v>
      </c>
      <c r="G2384" t="s">
        <v>2142</v>
      </c>
      <c r="H2384" t="s">
        <v>13893</v>
      </c>
      <c r="I2384" t="s">
        <v>13892</v>
      </c>
      <c r="J2384" s="40">
        <v>20.91</v>
      </c>
      <c r="K2384" s="40">
        <v>0</v>
      </c>
    </row>
    <row r="2385" spans="1:11" x14ac:dyDescent="0.35">
      <c r="A2385">
        <v>20602</v>
      </c>
      <c r="B2385" t="s">
        <v>19759</v>
      </c>
      <c r="C2385" s="70">
        <v>46527.73</v>
      </c>
      <c r="D2385" s="70">
        <v>14960.69</v>
      </c>
      <c r="E2385" s="71">
        <v>44600</v>
      </c>
      <c r="F2385" t="s">
        <v>18722</v>
      </c>
      <c r="G2385" t="s">
        <v>2142</v>
      </c>
      <c r="H2385" t="s">
        <v>18721</v>
      </c>
      <c r="I2385" t="s">
        <v>18720</v>
      </c>
      <c r="J2385" s="40">
        <v>610.70000000000005</v>
      </c>
      <c r="K2385" s="40">
        <v>0</v>
      </c>
    </row>
    <row r="2386" spans="1:11" x14ac:dyDescent="0.35">
      <c r="A2386">
        <v>20602</v>
      </c>
      <c r="B2386" t="s">
        <v>19759</v>
      </c>
      <c r="C2386" s="70">
        <v>46527.73</v>
      </c>
      <c r="D2386" s="70">
        <v>14960.69</v>
      </c>
      <c r="E2386" s="71">
        <v>44601</v>
      </c>
      <c r="F2386" t="s">
        <v>19855</v>
      </c>
      <c r="G2386" t="s">
        <v>1912</v>
      </c>
      <c r="I2386" t="s">
        <v>19854</v>
      </c>
      <c r="J2386" s="40">
        <v>901.19</v>
      </c>
      <c r="K2386" s="40">
        <v>0</v>
      </c>
    </row>
    <row r="2387" spans="1:11" x14ac:dyDescent="0.35">
      <c r="A2387">
        <v>20602</v>
      </c>
      <c r="B2387" t="s">
        <v>19759</v>
      </c>
      <c r="C2387" s="70">
        <v>46527.73</v>
      </c>
      <c r="D2387" s="70">
        <v>14960.69</v>
      </c>
      <c r="E2387" s="71">
        <v>44601</v>
      </c>
      <c r="F2387" t="s">
        <v>19853</v>
      </c>
      <c r="G2387" t="s">
        <v>1912</v>
      </c>
      <c r="I2387" t="s">
        <v>19852</v>
      </c>
      <c r="J2387" s="40">
        <v>299.60000000000002</v>
      </c>
      <c r="K2387" s="40">
        <v>0</v>
      </c>
    </row>
    <row r="2388" spans="1:11" x14ac:dyDescent="0.35">
      <c r="A2388">
        <v>20602</v>
      </c>
      <c r="B2388" t="s">
        <v>19759</v>
      </c>
      <c r="C2388" s="70">
        <v>46527.73</v>
      </c>
      <c r="D2388" s="70">
        <v>14960.69</v>
      </c>
      <c r="E2388" s="71">
        <v>44601</v>
      </c>
      <c r="F2388" t="s">
        <v>8533</v>
      </c>
      <c r="G2388" t="s">
        <v>2142</v>
      </c>
      <c r="H2388" t="s">
        <v>8532</v>
      </c>
      <c r="I2388" t="s">
        <v>8531</v>
      </c>
      <c r="J2388" s="40">
        <v>10.67</v>
      </c>
      <c r="K2388" s="40">
        <v>0</v>
      </c>
    </row>
    <row r="2389" spans="1:11" x14ac:dyDescent="0.35">
      <c r="A2389">
        <v>20602</v>
      </c>
      <c r="B2389" t="s">
        <v>19759</v>
      </c>
      <c r="C2389" s="70">
        <v>46527.73</v>
      </c>
      <c r="D2389" s="70">
        <v>14960.69</v>
      </c>
      <c r="E2389" s="71">
        <v>44601</v>
      </c>
      <c r="F2389" t="s">
        <v>13609</v>
      </c>
      <c r="G2389" t="s">
        <v>2142</v>
      </c>
      <c r="H2389" t="s">
        <v>13608</v>
      </c>
      <c r="I2389" t="s">
        <v>13607</v>
      </c>
      <c r="J2389" s="40">
        <v>1.51</v>
      </c>
      <c r="K2389" s="40">
        <v>0</v>
      </c>
    </row>
    <row r="2390" spans="1:11" x14ac:dyDescent="0.35">
      <c r="A2390">
        <v>20602</v>
      </c>
      <c r="B2390" t="s">
        <v>19759</v>
      </c>
      <c r="C2390" s="70">
        <v>46527.73</v>
      </c>
      <c r="D2390" s="70">
        <v>14960.69</v>
      </c>
      <c r="E2390" s="71">
        <v>44601</v>
      </c>
      <c r="F2390" t="s">
        <v>13606</v>
      </c>
      <c r="G2390" t="s">
        <v>2142</v>
      </c>
      <c r="H2390" t="s">
        <v>13605</v>
      </c>
      <c r="I2390" t="s">
        <v>13604</v>
      </c>
      <c r="J2390" s="40">
        <v>1.43</v>
      </c>
      <c r="K2390" s="40">
        <v>0</v>
      </c>
    </row>
    <row r="2391" spans="1:11" x14ac:dyDescent="0.35">
      <c r="A2391">
        <v>20602</v>
      </c>
      <c r="B2391" t="s">
        <v>19759</v>
      </c>
      <c r="C2391" s="70">
        <v>46527.73</v>
      </c>
      <c r="D2391" s="70">
        <v>14960.69</v>
      </c>
      <c r="E2391" s="71">
        <v>44602</v>
      </c>
      <c r="F2391" t="s">
        <v>8202</v>
      </c>
      <c r="G2391" t="s">
        <v>2142</v>
      </c>
      <c r="H2391" t="s">
        <v>8201</v>
      </c>
      <c r="I2391" t="s">
        <v>8200</v>
      </c>
      <c r="J2391" s="40">
        <v>79.17</v>
      </c>
      <c r="K2391" s="40">
        <v>0</v>
      </c>
    </row>
    <row r="2392" spans="1:11" x14ac:dyDescent="0.35">
      <c r="A2392">
        <v>20602</v>
      </c>
      <c r="B2392" t="s">
        <v>19759</v>
      </c>
      <c r="C2392" s="70">
        <v>46527.73</v>
      </c>
      <c r="D2392" s="70">
        <v>14960.69</v>
      </c>
      <c r="E2392" s="71">
        <v>44603</v>
      </c>
      <c r="F2392" t="s">
        <v>16255</v>
      </c>
      <c r="G2392" t="s">
        <v>2142</v>
      </c>
      <c r="H2392" t="s">
        <v>16254</v>
      </c>
      <c r="I2392" t="s">
        <v>16253</v>
      </c>
      <c r="J2392" s="40">
        <v>387.57</v>
      </c>
      <c r="K2392" s="40">
        <v>0</v>
      </c>
    </row>
    <row r="2393" spans="1:11" x14ac:dyDescent="0.35">
      <c r="A2393">
        <v>20602</v>
      </c>
      <c r="B2393" t="s">
        <v>19759</v>
      </c>
      <c r="C2393" s="70">
        <v>46527.73</v>
      </c>
      <c r="D2393" s="70">
        <v>14960.69</v>
      </c>
      <c r="E2393" s="71">
        <v>44603</v>
      </c>
      <c r="F2393" t="s">
        <v>3290</v>
      </c>
      <c r="G2393" t="s">
        <v>2142</v>
      </c>
      <c r="H2393" t="s">
        <v>3289</v>
      </c>
      <c r="I2393" t="s">
        <v>3288</v>
      </c>
      <c r="J2393" s="40">
        <v>117.54</v>
      </c>
      <c r="K2393" s="40">
        <v>0</v>
      </c>
    </row>
    <row r="2394" spans="1:11" x14ac:dyDescent="0.35">
      <c r="A2394">
        <v>20602</v>
      </c>
      <c r="B2394" t="s">
        <v>19759</v>
      </c>
      <c r="C2394" s="70">
        <v>46527.73</v>
      </c>
      <c r="D2394" s="70">
        <v>14960.69</v>
      </c>
      <c r="E2394" s="71">
        <v>44605</v>
      </c>
      <c r="F2394" t="s">
        <v>18717</v>
      </c>
      <c r="G2394" t="s">
        <v>2142</v>
      </c>
      <c r="H2394" t="s">
        <v>18716</v>
      </c>
      <c r="I2394" t="s">
        <v>18715</v>
      </c>
      <c r="J2394" s="40">
        <v>608.62</v>
      </c>
      <c r="K2394" s="40">
        <v>0</v>
      </c>
    </row>
    <row r="2395" spans="1:11" x14ac:dyDescent="0.35">
      <c r="A2395">
        <v>20602</v>
      </c>
      <c r="B2395" t="s">
        <v>19759</v>
      </c>
      <c r="C2395" s="70">
        <v>46527.73</v>
      </c>
      <c r="D2395" s="70">
        <v>14960.69</v>
      </c>
      <c r="E2395" s="71">
        <v>44605</v>
      </c>
      <c r="F2395" t="s">
        <v>12007</v>
      </c>
      <c r="G2395" t="s">
        <v>2142</v>
      </c>
      <c r="H2395" t="s">
        <v>12006</v>
      </c>
      <c r="I2395" t="s">
        <v>12005</v>
      </c>
      <c r="J2395" s="40">
        <v>3.15</v>
      </c>
      <c r="K2395" s="40">
        <v>0</v>
      </c>
    </row>
    <row r="2396" spans="1:11" x14ac:dyDescent="0.35">
      <c r="A2396">
        <v>20602</v>
      </c>
      <c r="B2396" t="s">
        <v>19759</v>
      </c>
      <c r="C2396" s="70">
        <v>46527.73</v>
      </c>
      <c r="D2396" s="70">
        <v>14960.69</v>
      </c>
      <c r="E2396" s="71">
        <v>44605</v>
      </c>
      <c r="F2396" t="s">
        <v>13603</v>
      </c>
      <c r="G2396" t="s">
        <v>2142</v>
      </c>
      <c r="H2396" t="s">
        <v>13602</v>
      </c>
      <c r="I2396" t="s">
        <v>13601</v>
      </c>
      <c r="J2396" s="40">
        <v>1.44</v>
      </c>
      <c r="K2396" s="40">
        <v>0</v>
      </c>
    </row>
    <row r="2397" spans="1:11" x14ac:dyDescent="0.35">
      <c r="A2397">
        <v>20602</v>
      </c>
      <c r="B2397" t="s">
        <v>19759</v>
      </c>
      <c r="C2397" s="70">
        <v>46527.73</v>
      </c>
      <c r="D2397" s="70">
        <v>14960.69</v>
      </c>
      <c r="E2397" s="71">
        <v>44605</v>
      </c>
      <c r="F2397" t="s">
        <v>13600</v>
      </c>
      <c r="G2397" t="s">
        <v>2142</v>
      </c>
      <c r="H2397" t="s">
        <v>13599</v>
      </c>
      <c r="I2397" t="s">
        <v>13598</v>
      </c>
      <c r="J2397" s="40">
        <v>1.51</v>
      </c>
      <c r="K2397" s="40">
        <v>0</v>
      </c>
    </row>
    <row r="2398" spans="1:11" x14ac:dyDescent="0.35">
      <c r="A2398">
        <v>20602</v>
      </c>
      <c r="B2398" t="s">
        <v>19759</v>
      </c>
      <c r="C2398" s="70">
        <v>46527.73</v>
      </c>
      <c r="D2398" s="70">
        <v>14960.69</v>
      </c>
      <c r="E2398" s="71">
        <v>44606</v>
      </c>
      <c r="F2398" t="s">
        <v>16252</v>
      </c>
      <c r="G2398" t="s">
        <v>2142</v>
      </c>
      <c r="H2398" t="s">
        <v>16251</v>
      </c>
      <c r="I2398" t="s">
        <v>16250</v>
      </c>
      <c r="J2398" s="40">
        <v>625.38</v>
      </c>
      <c r="K2398" s="40">
        <v>0</v>
      </c>
    </row>
    <row r="2399" spans="1:11" x14ac:dyDescent="0.35">
      <c r="A2399">
        <v>20602</v>
      </c>
      <c r="B2399" t="s">
        <v>19759</v>
      </c>
      <c r="C2399" s="70">
        <v>46527.73</v>
      </c>
      <c r="D2399" s="70">
        <v>14960.69</v>
      </c>
      <c r="E2399" s="71">
        <v>44606</v>
      </c>
      <c r="F2399" t="s">
        <v>13891</v>
      </c>
      <c r="G2399" t="s">
        <v>2142</v>
      </c>
      <c r="H2399" t="s">
        <v>13890</v>
      </c>
      <c r="I2399" t="s">
        <v>13889</v>
      </c>
      <c r="J2399" s="40">
        <v>11.09</v>
      </c>
      <c r="K2399" s="40">
        <v>0</v>
      </c>
    </row>
    <row r="2400" spans="1:11" x14ac:dyDescent="0.35">
      <c r="A2400">
        <v>20602</v>
      </c>
      <c r="B2400" t="s">
        <v>19759</v>
      </c>
      <c r="C2400" s="70">
        <v>46527.73</v>
      </c>
      <c r="D2400" s="70">
        <v>14960.69</v>
      </c>
      <c r="E2400" s="71">
        <v>44606</v>
      </c>
      <c r="F2400" t="s">
        <v>13597</v>
      </c>
      <c r="G2400" t="s">
        <v>2142</v>
      </c>
      <c r="H2400" t="s">
        <v>13596</v>
      </c>
      <c r="I2400" t="s">
        <v>13595</v>
      </c>
      <c r="J2400" s="40">
        <v>1.74</v>
      </c>
      <c r="K2400" s="40">
        <v>0</v>
      </c>
    </row>
    <row r="2401" spans="1:11" x14ac:dyDescent="0.35">
      <c r="A2401">
        <v>20602</v>
      </c>
      <c r="B2401" t="s">
        <v>19759</v>
      </c>
      <c r="C2401" s="70">
        <v>46527.73</v>
      </c>
      <c r="D2401" s="70">
        <v>14960.69</v>
      </c>
      <c r="E2401" s="71">
        <v>44606</v>
      </c>
      <c r="F2401" t="s">
        <v>13594</v>
      </c>
      <c r="G2401" t="s">
        <v>2142</v>
      </c>
      <c r="H2401" t="s">
        <v>13593</v>
      </c>
      <c r="I2401" t="s">
        <v>13592</v>
      </c>
      <c r="J2401" s="40">
        <v>1.39</v>
      </c>
      <c r="K2401" s="40">
        <v>0</v>
      </c>
    </row>
    <row r="2402" spans="1:11" x14ac:dyDescent="0.35">
      <c r="A2402">
        <v>20602</v>
      </c>
      <c r="B2402" t="s">
        <v>19759</v>
      </c>
      <c r="C2402" s="70">
        <v>46527.73</v>
      </c>
      <c r="D2402" s="70">
        <v>14960.69</v>
      </c>
      <c r="E2402" s="71">
        <v>44607</v>
      </c>
      <c r="F2402" t="s">
        <v>13133</v>
      </c>
      <c r="G2402" t="s">
        <v>13074</v>
      </c>
      <c r="H2402" t="s">
        <v>13132</v>
      </c>
      <c r="I2402" t="s">
        <v>13131</v>
      </c>
      <c r="J2402" s="40">
        <v>1.05</v>
      </c>
      <c r="K2402" s="40">
        <v>0</v>
      </c>
    </row>
    <row r="2403" spans="1:11" x14ac:dyDescent="0.35">
      <c r="A2403">
        <v>20602</v>
      </c>
      <c r="B2403" t="s">
        <v>19759</v>
      </c>
      <c r="C2403" s="70">
        <v>46527.73</v>
      </c>
      <c r="D2403" s="70">
        <v>14960.69</v>
      </c>
      <c r="E2403" s="71">
        <v>44607</v>
      </c>
      <c r="F2403" t="s">
        <v>17788</v>
      </c>
      <c r="G2403" t="s">
        <v>2142</v>
      </c>
      <c r="H2403" t="s">
        <v>17787</v>
      </c>
      <c r="I2403" t="s">
        <v>17786</v>
      </c>
      <c r="J2403" s="40">
        <v>430.27</v>
      </c>
      <c r="K2403" s="40">
        <v>0</v>
      </c>
    </row>
    <row r="2404" spans="1:11" x14ac:dyDescent="0.35">
      <c r="A2404">
        <v>20602</v>
      </c>
      <c r="B2404" t="s">
        <v>19759</v>
      </c>
      <c r="C2404" s="70">
        <v>46527.73</v>
      </c>
      <c r="D2404" s="70">
        <v>14960.69</v>
      </c>
      <c r="E2404" s="71">
        <v>44607</v>
      </c>
      <c r="F2404" t="s">
        <v>18714</v>
      </c>
      <c r="G2404" t="s">
        <v>2142</v>
      </c>
      <c r="H2404" t="s">
        <v>18713</v>
      </c>
      <c r="I2404" t="s">
        <v>18712</v>
      </c>
      <c r="J2404" s="40">
        <v>1221.02</v>
      </c>
      <c r="K2404" s="40">
        <v>0</v>
      </c>
    </row>
    <row r="2405" spans="1:11" x14ac:dyDescent="0.35">
      <c r="A2405">
        <v>20602</v>
      </c>
      <c r="B2405" t="s">
        <v>19759</v>
      </c>
      <c r="C2405" s="70">
        <v>46527.73</v>
      </c>
      <c r="D2405" s="70">
        <v>14960.69</v>
      </c>
      <c r="E2405" s="71">
        <v>44607</v>
      </c>
      <c r="F2405" t="s">
        <v>8199</v>
      </c>
      <c r="G2405" t="s">
        <v>2142</v>
      </c>
      <c r="H2405" t="s">
        <v>8198</v>
      </c>
      <c r="I2405" t="s">
        <v>8197</v>
      </c>
      <c r="J2405" s="40">
        <v>9.49</v>
      </c>
      <c r="K2405" s="40">
        <v>0</v>
      </c>
    </row>
    <row r="2406" spans="1:11" x14ac:dyDescent="0.35">
      <c r="A2406">
        <v>20602</v>
      </c>
      <c r="B2406" t="s">
        <v>19759</v>
      </c>
      <c r="C2406" s="70">
        <v>46527.73</v>
      </c>
      <c r="D2406" s="70">
        <v>14960.69</v>
      </c>
      <c r="E2406" s="71">
        <v>44607</v>
      </c>
      <c r="F2406" t="s">
        <v>13590</v>
      </c>
      <c r="G2406" t="s">
        <v>2142</v>
      </c>
      <c r="H2406" t="s">
        <v>13589</v>
      </c>
      <c r="I2406" t="s">
        <v>13588</v>
      </c>
      <c r="J2406" s="40">
        <v>1.37</v>
      </c>
      <c r="K2406" s="40">
        <v>0</v>
      </c>
    </row>
    <row r="2407" spans="1:11" x14ac:dyDescent="0.35">
      <c r="A2407">
        <v>20602</v>
      </c>
      <c r="B2407" t="s">
        <v>19759</v>
      </c>
      <c r="C2407" s="70">
        <v>46527.73</v>
      </c>
      <c r="D2407" s="70">
        <v>14960.69</v>
      </c>
      <c r="E2407" s="71">
        <v>44607</v>
      </c>
      <c r="F2407" t="s">
        <v>13587</v>
      </c>
      <c r="G2407" t="s">
        <v>2142</v>
      </c>
      <c r="H2407" t="s">
        <v>13586</v>
      </c>
      <c r="I2407" t="s">
        <v>13585</v>
      </c>
      <c r="J2407" s="40">
        <v>1.56</v>
      </c>
      <c r="K2407" s="40">
        <v>0</v>
      </c>
    </row>
    <row r="2408" spans="1:11" x14ac:dyDescent="0.35">
      <c r="A2408">
        <v>20602</v>
      </c>
      <c r="B2408" t="s">
        <v>19759</v>
      </c>
      <c r="C2408" s="70">
        <v>46527.73</v>
      </c>
      <c r="D2408" s="70">
        <v>14960.69</v>
      </c>
      <c r="E2408" s="71">
        <v>44608</v>
      </c>
      <c r="F2408" t="s">
        <v>13888</v>
      </c>
      <c r="G2408" t="s">
        <v>2142</v>
      </c>
      <c r="H2408" t="s">
        <v>13887</v>
      </c>
      <c r="I2408" t="s">
        <v>13886</v>
      </c>
      <c r="J2408" s="40">
        <v>34.21</v>
      </c>
      <c r="K2408" s="40">
        <v>0</v>
      </c>
    </row>
    <row r="2409" spans="1:11" x14ac:dyDescent="0.35">
      <c r="A2409">
        <v>20602</v>
      </c>
      <c r="B2409" t="s">
        <v>19759</v>
      </c>
      <c r="C2409" s="70">
        <v>46527.73</v>
      </c>
      <c r="D2409" s="70">
        <v>14960.69</v>
      </c>
      <c r="E2409" s="71">
        <v>44608</v>
      </c>
      <c r="F2409" t="s">
        <v>13885</v>
      </c>
      <c r="G2409" t="s">
        <v>2142</v>
      </c>
      <c r="H2409" t="s">
        <v>13884</v>
      </c>
      <c r="I2409" t="s">
        <v>13883</v>
      </c>
      <c r="J2409" s="40">
        <v>34.21</v>
      </c>
      <c r="K2409" s="40">
        <v>0</v>
      </c>
    </row>
    <row r="2410" spans="1:11" x14ac:dyDescent="0.35">
      <c r="A2410">
        <v>20602</v>
      </c>
      <c r="B2410" t="s">
        <v>19759</v>
      </c>
      <c r="C2410" s="70">
        <v>46527.73</v>
      </c>
      <c r="D2410" s="70">
        <v>14960.69</v>
      </c>
      <c r="E2410" s="71">
        <v>44608</v>
      </c>
      <c r="F2410" t="s">
        <v>13273</v>
      </c>
      <c r="G2410" t="s">
        <v>2142</v>
      </c>
      <c r="H2410" t="s">
        <v>13272</v>
      </c>
      <c r="I2410" t="s">
        <v>13271</v>
      </c>
      <c r="J2410" s="40">
        <v>369.75</v>
      </c>
      <c r="K2410" s="40">
        <v>0</v>
      </c>
    </row>
    <row r="2411" spans="1:11" x14ac:dyDescent="0.35">
      <c r="A2411">
        <v>20602</v>
      </c>
      <c r="B2411" t="s">
        <v>19759</v>
      </c>
      <c r="C2411" s="70">
        <v>46527.73</v>
      </c>
      <c r="D2411" s="70">
        <v>14960.69</v>
      </c>
      <c r="E2411" s="71">
        <v>44608</v>
      </c>
      <c r="F2411" t="s">
        <v>13882</v>
      </c>
      <c r="G2411" t="s">
        <v>2142</v>
      </c>
      <c r="H2411" t="s">
        <v>13881</v>
      </c>
      <c r="I2411" t="s">
        <v>13880</v>
      </c>
      <c r="J2411" s="40">
        <v>34.21</v>
      </c>
      <c r="K2411" s="40">
        <v>0</v>
      </c>
    </row>
    <row r="2412" spans="1:11" x14ac:dyDescent="0.35">
      <c r="A2412">
        <v>20602</v>
      </c>
      <c r="B2412" t="s">
        <v>19759</v>
      </c>
      <c r="C2412" s="70">
        <v>46527.73</v>
      </c>
      <c r="D2412" s="70">
        <v>14960.69</v>
      </c>
      <c r="E2412" s="71">
        <v>44608</v>
      </c>
      <c r="F2412" t="s">
        <v>13584</v>
      </c>
      <c r="G2412" t="s">
        <v>2142</v>
      </c>
      <c r="H2412" t="s">
        <v>13583</v>
      </c>
      <c r="I2412" t="s">
        <v>13582</v>
      </c>
      <c r="J2412" s="40">
        <v>1.47</v>
      </c>
      <c r="K2412" s="40">
        <v>0</v>
      </c>
    </row>
    <row r="2413" spans="1:11" x14ac:dyDescent="0.35">
      <c r="A2413">
        <v>20602</v>
      </c>
      <c r="B2413" t="s">
        <v>19759</v>
      </c>
      <c r="C2413" s="70">
        <v>46527.73</v>
      </c>
      <c r="D2413" s="70">
        <v>14960.69</v>
      </c>
      <c r="E2413" s="71">
        <v>44608</v>
      </c>
      <c r="F2413" t="s">
        <v>13581</v>
      </c>
      <c r="G2413" t="s">
        <v>2142</v>
      </c>
      <c r="H2413" t="s">
        <v>13580</v>
      </c>
      <c r="I2413" t="s">
        <v>13579</v>
      </c>
      <c r="J2413" s="40">
        <v>1.27</v>
      </c>
      <c r="K2413" s="40">
        <v>0</v>
      </c>
    </row>
    <row r="2414" spans="1:11" x14ac:dyDescent="0.35">
      <c r="A2414">
        <v>20602</v>
      </c>
      <c r="B2414" t="s">
        <v>19759</v>
      </c>
      <c r="C2414" s="70">
        <v>46527.73</v>
      </c>
      <c r="D2414" s="70">
        <v>14960.69</v>
      </c>
      <c r="E2414" s="71">
        <v>44609</v>
      </c>
      <c r="F2414" t="s">
        <v>8530</v>
      </c>
      <c r="G2414" t="s">
        <v>2142</v>
      </c>
      <c r="H2414" t="s">
        <v>8529</v>
      </c>
      <c r="I2414" t="s">
        <v>8528</v>
      </c>
      <c r="J2414" s="40">
        <v>90.62</v>
      </c>
      <c r="K2414" s="40">
        <v>0</v>
      </c>
    </row>
    <row r="2415" spans="1:11" x14ac:dyDescent="0.35">
      <c r="A2415">
        <v>20602</v>
      </c>
      <c r="B2415" t="s">
        <v>19759</v>
      </c>
      <c r="C2415" s="70">
        <v>46527.73</v>
      </c>
      <c r="D2415" s="70">
        <v>14960.69</v>
      </c>
      <c r="E2415" s="71">
        <v>44609</v>
      </c>
      <c r="F2415" t="s">
        <v>9218</v>
      </c>
      <c r="G2415" t="s">
        <v>2142</v>
      </c>
      <c r="H2415" t="s">
        <v>9217</v>
      </c>
      <c r="I2415" t="s">
        <v>9216</v>
      </c>
      <c r="J2415" s="40">
        <v>37.36</v>
      </c>
      <c r="K2415" s="40">
        <v>0</v>
      </c>
    </row>
    <row r="2416" spans="1:11" x14ac:dyDescent="0.35">
      <c r="A2416">
        <v>20602</v>
      </c>
      <c r="B2416" t="s">
        <v>19759</v>
      </c>
      <c r="C2416" s="70">
        <v>46527.73</v>
      </c>
      <c r="D2416" s="70">
        <v>14960.69</v>
      </c>
      <c r="E2416" s="71">
        <v>44610</v>
      </c>
      <c r="F2416" t="s">
        <v>8527</v>
      </c>
      <c r="G2416" t="s">
        <v>2142</v>
      </c>
      <c r="H2416" t="s">
        <v>8526</v>
      </c>
      <c r="I2416" t="s">
        <v>8525</v>
      </c>
      <c r="J2416" s="40">
        <v>21.95</v>
      </c>
      <c r="K2416" s="40">
        <v>0</v>
      </c>
    </row>
    <row r="2417" spans="1:11" x14ac:dyDescent="0.35">
      <c r="A2417">
        <v>20602</v>
      </c>
      <c r="B2417" t="s">
        <v>19759</v>
      </c>
      <c r="C2417" s="70">
        <v>46527.73</v>
      </c>
      <c r="D2417" s="70">
        <v>14960.69</v>
      </c>
      <c r="E2417" s="71">
        <v>44612</v>
      </c>
      <c r="F2417" t="s">
        <v>16249</v>
      </c>
      <c r="G2417" t="s">
        <v>2142</v>
      </c>
      <c r="H2417" t="s">
        <v>16248</v>
      </c>
      <c r="I2417" t="s">
        <v>16247</v>
      </c>
      <c r="J2417" s="40">
        <v>88.52</v>
      </c>
      <c r="K2417" s="40">
        <v>0</v>
      </c>
    </row>
    <row r="2418" spans="1:11" x14ac:dyDescent="0.35">
      <c r="A2418">
        <v>20602</v>
      </c>
      <c r="B2418" t="s">
        <v>19759</v>
      </c>
      <c r="C2418" s="70">
        <v>46527.73</v>
      </c>
      <c r="D2418" s="70">
        <v>14960.69</v>
      </c>
      <c r="E2418" s="71">
        <v>44612</v>
      </c>
      <c r="F2418" t="s">
        <v>13879</v>
      </c>
      <c r="G2418" t="s">
        <v>2142</v>
      </c>
      <c r="H2418" t="s">
        <v>13878</v>
      </c>
      <c r="I2418" t="s">
        <v>13877</v>
      </c>
      <c r="J2418" s="40">
        <v>2.92</v>
      </c>
      <c r="K2418" s="40">
        <v>0</v>
      </c>
    </row>
    <row r="2419" spans="1:11" x14ac:dyDescent="0.35">
      <c r="A2419">
        <v>20602</v>
      </c>
      <c r="B2419" t="s">
        <v>19759</v>
      </c>
      <c r="C2419" s="70">
        <v>46527.73</v>
      </c>
      <c r="D2419" s="70">
        <v>14960.69</v>
      </c>
      <c r="E2419" s="71">
        <v>44613</v>
      </c>
      <c r="F2419" t="s">
        <v>11992</v>
      </c>
      <c r="G2419" t="s">
        <v>2142</v>
      </c>
      <c r="H2419" t="s">
        <v>11991</v>
      </c>
      <c r="I2419" t="s">
        <v>11990</v>
      </c>
      <c r="J2419" s="40">
        <v>3.18</v>
      </c>
      <c r="K2419" s="40">
        <v>0</v>
      </c>
    </row>
    <row r="2420" spans="1:11" x14ac:dyDescent="0.35">
      <c r="A2420">
        <v>20602</v>
      </c>
      <c r="B2420" t="s">
        <v>19759</v>
      </c>
      <c r="C2420" s="70">
        <v>46527.73</v>
      </c>
      <c r="D2420" s="70">
        <v>14960.69</v>
      </c>
      <c r="E2420" s="71">
        <v>44613</v>
      </c>
      <c r="F2420" t="s">
        <v>13876</v>
      </c>
      <c r="G2420" t="s">
        <v>2142</v>
      </c>
      <c r="H2420" t="s">
        <v>13875</v>
      </c>
      <c r="I2420" t="s">
        <v>13870</v>
      </c>
      <c r="J2420" s="40">
        <v>5.04</v>
      </c>
      <c r="K2420" s="40">
        <v>0</v>
      </c>
    </row>
    <row r="2421" spans="1:11" x14ac:dyDescent="0.35">
      <c r="A2421">
        <v>20602</v>
      </c>
      <c r="B2421" t="s">
        <v>19759</v>
      </c>
      <c r="C2421" s="70">
        <v>46527.73</v>
      </c>
      <c r="D2421" s="70">
        <v>14960.69</v>
      </c>
      <c r="E2421" s="71">
        <v>44613</v>
      </c>
      <c r="F2421" t="s">
        <v>13874</v>
      </c>
      <c r="G2421" t="s">
        <v>2142</v>
      </c>
      <c r="H2421" t="s">
        <v>13873</v>
      </c>
      <c r="I2421" t="s">
        <v>13870</v>
      </c>
      <c r="J2421" s="40">
        <v>-5.04</v>
      </c>
      <c r="K2421" s="40">
        <v>0</v>
      </c>
    </row>
    <row r="2422" spans="1:11" x14ac:dyDescent="0.35">
      <c r="A2422">
        <v>20602</v>
      </c>
      <c r="B2422" t="s">
        <v>19759</v>
      </c>
      <c r="C2422" s="70">
        <v>46527.73</v>
      </c>
      <c r="D2422" s="70">
        <v>14960.69</v>
      </c>
      <c r="E2422" s="71">
        <v>44613</v>
      </c>
      <c r="F2422" t="s">
        <v>13872</v>
      </c>
      <c r="G2422" t="s">
        <v>2142</v>
      </c>
      <c r="H2422" t="s">
        <v>13871</v>
      </c>
      <c r="I2422" t="s">
        <v>13870</v>
      </c>
      <c r="J2422" s="40">
        <v>12.11</v>
      </c>
      <c r="K2422" s="40">
        <v>0</v>
      </c>
    </row>
    <row r="2423" spans="1:11" x14ac:dyDescent="0.35">
      <c r="A2423">
        <v>20602</v>
      </c>
      <c r="B2423" t="s">
        <v>19759</v>
      </c>
      <c r="C2423" s="70">
        <v>46527.73</v>
      </c>
      <c r="D2423" s="70">
        <v>14960.69</v>
      </c>
      <c r="E2423" s="71">
        <v>44614</v>
      </c>
      <c r="F2423" t="s">
        <v>13578</v>
      </c>
      <c r="G2423" t="s">
        <v>2142</v>
      </c>
      <c r="H2423" t="s">
        <v>13577</v>
      </c>
      <c r="I2423" t="s">
        <v>13576</v>
      </c>
      <c r="J2423" s="40">
        <v>1.31</v>
      </c>
      <c r="K2423" s="40">
        <v>0</v>
      </c>
    </row>
    <row r="2424" spans="1:11" x14ac:dyDescent="0.35">
      <c r="A2424">
        <v>20602</v>
      </c>
      <c r="B2424" t="s">
        <v>19759</v>
      </c>
      <c r="C2424" s="70">
        <v>46527.73</v>
      </c>
      <c r="D2424" s="70">
        <v>14960.69</v>
      </c>
      <c r="E2424" s="71">
        <v>44614</v>
      </c>
      <c r="F2424" t="s">
        <v>13575</v>
      </c>
      <c r="G2424" t="s">
        <v>2142</v>
      </c>
      <c r="H2424" t="s">
        <v>13574</v>
      </c>
      <c r="I2424" t="s">
        <v>13573</v>
      </c>
      <c r="J2424" s="40">
        <v>1.64</v>
      </c>
      <c r="K2424" s="40">
        <v>0</v>
      </c>
    </row>
    <row r="2425" spans="1:11" x14ac:dyDescent="0.35">
      <c r="A2425">
        <v>20602</v>
      </c>
      <c r="B2425" t="s">
        <v>19759</v>
      </c>
      <c r="C2425" s="70">
        <v>46527.73</v>
      </c>
      <c r="D2425" s="70">
        <v>14960.69</v>
      </c>
      <c r="E2425" s="71">
        <v>44615</v>
      </c>
      <c r="F2425" t="s">
        <v>13869</v>
      </c>
      <c r="G2425" t="s">
        <v>2142</v>
      </c>
      <c r="H2425" t="s">
        <v>13868</v>
      </c>
      <c r="I2425" t="s">
        <v>13867</v>
      </c>
      <c r="J2425" s="40">
        <v>33.79</v>
      </c>
      <c r="K2425" s="40">
        <v>0</v>
      </c>
    </row>
    <row r="2426" spans="1:11" x14ac:dyDescent="0.35">
      <c r="A2426">
        <v>20602</v>
      </c>
      <c r="B2426" t="s">
        <v>19759</v>
      </c>
      <c r="C2426" s="70">
        <v>46527.73</v>
      </c>
      <c r="D2426" s="70">
        <v>14960.69</v>
      </c>
      <c r="E2426" s="71">
        <v>44615</v>
      </c>
      <c r="F2426" t="s">
        <v>13866</v>
      </c>
      <c r="G2426" t="s">
        <v>2142</v>
      </c>
      <c r="H2426" t="s">
        <v>13865</v>
      </c>
      <c r="I2426" t="s">
        <v>13864</v>
      </c>
      <c r="J2426" s="40">
        <v>20.27</v>
      </c>
      <c r="K2426" s="40">
        <v>0</v>
      </c>
    </row>
    <row r="2427" spans="1:11" x14ac:dyDescent="0.35">
      <c r="A2427">
        <v>20602</v>
      </c>
      <c r="B2427" t="s">
        <v>19759</v>
      </c>
      <c r="C2427" s="70">
        <v>46527.73</v>
      </c>
      <c r="D2427" s="70">
        <v>14960.69</v>
      </c>
      <c r="E2427" s="71">
        <v>44615</v>
      </c>
      <c r="F2427" t="s">
        <v>3213</v>
      </c>
      <c r="G2427" t="s">
        <v>2142</v>
      </c>
      <c r="H2427" t="s">
        <v>3212</v>
      </c>
      <c r="I2427" t="s">
        <v>3211</v>
      </c>
      <c r="J2427" s="40">
        <v>291.37</v>
      </c>
      <c r="K2427" s="40">
        <v>0</v>
      </c>
    </row>
    <row r="2428" spans="1:11" x14ac:dyDescent="0.35">
      <c r="A2428">
        <v>20602</v>
      </c>
      <c r="B2428" t="s">
        <v>19759</v>
      </c>
      <c r="C2428" s="70">
        <v>46527.73</v>
      </c>
      <c r="D2428" s="70">
        <v>14960.69</v>
      </c>
      <c r="E2428" s="71">
        <v>44615</v>
      </c>
      <c r="F2428" t="s">
        <v>18986</v>
      </c>
      <c r="G2428" t="s">
        <v>2142</v>
      </c>
      <c r="H2428" t="s">
        <v>18985</v>
      </c>
      <c r="I2428" t="s">
        <v>18984</v>
      </c>
      <c r="J2428" s="40">
        <v>63.3</v>
      </c>
      <c r="K2428" s="40">
        <v>0</v>
      </c>
    </row>
    <row r="2429" spans="1:11" x14ac:dyDescent="0.35">
      <c r="A2429">
        <v>20602</v>
      </c>
      <c r="B2429" t="s">
        <v>19759</v>
      </c>
      <c r="C2429" s="70">
        <v>46527.73</v>
      </c>
      <c r="D2429" s="70">
        <v>14960.69</v>
      </c>
      <c r="E2429" s="71">
        <v>44615</v>
      </c>
      <c r="F2429" t="s">
        <v>13572</v>
      </c>
      <c r="G2429" t="s">
        <v>2142</v>
      </c>
      <c r="H2429" t="s">
        <v>13571</v>
      </c>
      <c r="I2429" t="s">
        <v>13570</v>
      </c>
      <c r="J2429" s="40">
        <v>1.25</v>
      </c>
      <c r="K2429" s="40">
        <v>0</v>
      </c>
    </row>
    <row r="2430" spans="1:11" x14ac:dyDescent="0.35">
      <c r="A2430">
        <v>20602</v>
      </c>
      <c r="B2430" t="s">
        <v>19759</v>
      </c>
      <c r="C2430" s="70">
        <v>46527.73</v>
      </c>
      <c r="D2430" s="70">
        <v>14960.69</v>
      </c>
      <c r="E2430" s="71">
        <v>44616</v>
      </c>
      <c r="F2430" t="s">
        <v>13569</v>
      </c>
      <c r="G2430" t="s">
        <v>2142</v>
      </c>
      <c r="H2430" t="s">
        <v>13568</v>
      </c>
      <c r="I2430" t="s">
        <v>13567</v>
      </c>
      <c r="J2430" s="40">
        <v>1.38</v>
      </c>
      <c r="K2430" s="40">
        <v>0</v>
      </c>
    </row>
    <row r="2431" spans="1:11" x14ac:dyDescent="0.35">
      <c r="A2431">
        <v>20602</v>
      </c>
      <c r="B2431" t="s">
        <v>19759</v>
      </c>
      <c r="C2431" s="70">
        <v>46527.73</v>
      </c>
      <c r="D2431" s="70">
        <v>14960.69</v>
      </c>
      <c r="E2431" s="71">
        <v>44616</v>
      </c>
      <c r="F2431" t="s">
        <v>13566</v>
      </c>
      <c r="G2431" t="s">
        <v>2142</v>
      </c>
      <c r="H2431" t="s">
        <v>13565</v>
      </c>
      <c r="I2431" t="s">
        <v>13564</v>
      </c>
      <c r="J2431" s="40">
        <v>1.37</v>
      </c>
      <c r="K2431" s="40">
        <v>0</v>
      </c>
    </row>
    <row r="2432" spans="1:11" x14ac:dyDescent="0.35">
      <c r="A2432">
        <v>20602</v>
      </c>
      <c r="B2432" t="s">
        <v>19759</v>
      </c>
      <c r="C2432" s="70">
        <v>46527.73</v>
      </c>
      <c r="D2432" s="70">
        <v>14960.69</v>
      </c>
      <c r="E2432" s="71">
        <v>44617</v>
      </c>
      <c r="F2432" t="s">
        <v>3210</v>
      </c>
      <c r="G2432" t="s">
        <v>2142</v>
      </c>
      <c r="H2432" t="s">
        <v>2127</v>
      </c>
      <c r="I2432" t="s">
        <v>2126</v>
      </c>
      <c r="J2432" s="40">
        <v>93.94</v>
      </c>
      <c r="K2432" s="40">
        <v>0</v>
      </c>
    </row>
    <row r="2433" spans="1:11" x14ac:dyDescent="0.35">
      <c r="A2433">
        <v>20602</v>
      </c>
      <c r="B2433" t="s">
        <v>19759</v>
      </c>
      <c r="C2433" s="70">
        <v>46527.73</v>
      </c>
      <c r="D2433" s="70">
        <v>14960.69</v>
      </c>
      <c r="E2433" s="71">
        <v>44617</v>
      </c>
      <c r="F2433" t="s">
        <v>16244</v>
      </c>
      <c r="G2433" t="s">
        <v>2142</v>
      </c>
      <c r="H2433" t="s">
        <v>16243</v>
      </c>
      <c r="I2433" t="s">
        <v>16242</v>
      </c>
      <c r="J2433" s="40">
        <v>521.63</v>
      </c>
      <c r="K2433" s="40">
        <v>0</v>
      </c>
    </row>
    <row r="2434" spans="1:11" x14ac:dyDescent="0.35">
      <c r="A2434">
        <v>20602</v>
      </c>
      <c r="B2434" t="s">
        <v>19759</v>
      </c>
      <c r="C2434" s="70">
        <v>46527.73</v>
      </c>
      <c r="D2434" s="70">
        <v>14960.69</v>
      </c>
      <c r="E2434" s="71">
        <v>44617</v>
      </c>
      <c r="F2434" t="s">
        <v>3410</v>
      </c>
      <c r="G2434" t="s">
        <v>2142</v>
      </c>
      <c r="H2434" t="s">
        <v>3409</v>
      </c>
      <c r="I2434" t="s">
        <v>3408</v>
      </c>
      <c r="J2434" s="40">
        <v>167.8</v>
      </c>
      <c r="K2434" s="40">
        <v>0</v>
      </c>
    </row>
    <row r="2435" spans="1:11" x14ac:dyDescent="0.35">
      <c r="A2435">
        <v>20602</v>
      </c>
      <c r="B2435" t="s">
        <v>19759</v>
      </c>
      <c r="C2435" s="70">
        <v>46527.73</v>
      </c>
      <c r="D2435" s="70">
        <v>14960.69</v>
      </c>
      <c r="E2435" s="71">
        <v>44618</v>
      </c>
      <c r="F2435" t="s">
        <v>12979</v>
      </c>
      <c r="G2435" t="s">
        <v>2142</v>
      </c>
      <c r="H2435" t="s">
        <v>12978</v>
      </c>
      <c r="I2435" t="s">
        <v>12977</v>
      </c>
      <c r="J2435" s="40">
        <v>339.06</v>
      </c>
      <c r="K2435" s="40">
        <v>0</v>
      </c>
    </row>
    <row r="2436" spans="1:11" x14ac:dyDescent="0.35">
      <c r="A2436">
        <v>20602</v>
      </c>
      <c r="B2436" t="s">
        <v>19759</v>
      </c>
      <c r="C2436" s="70">
        <v>46527.73</v>
      </c>
      <c r="D2436" s="70">
        <v>14960.69</v>
      </c>
      <c r="E2436" s="71">
        <v>44619</v>
      </c>
      <c r="F2436" t="s">
        <v>13130</v>
      </c>
      <c r="G2436" t="s">
        <v>13074</v>
      </c>
      <c r="H2436" t="s">
        <v>13129</v>
      </c>
      <c r="I2436" t="s">
        <v>13128</v>
      </c>
      <c r="J2436" s="40">
        <v>2.0499999999999998</v>
      </c>
      <c r="K2436" s="40">
        <v>0</v>
      </c>
    </row>
    <row r="2437" spans="1:11" x14ac:dyDescent="0.35">
      <c r="A2437">
        <v>20602</v>
      </c>
      <c r="B2437" t="s">
        <v>19759</v>
      </c>
      <c r="C2437" s="70">
        <v>46527.73</v>
      </c>
      <c r="D2437" s="70">
        <v>14960.69</v>
      </c>
      <c r="E2437" s="71">
        <v>44619</v>
      </c>
      <c r="F2437" t="s">
        <v>13863</v>
      </c>
      <c r="G2437" t="s">
        <v>2142</v>
      </c>
      <c r="H2437" t="s">
        <v>13862</v>
      </c>
      <c r="I2437" t="s">
        <v>13861</v>
      </c>
      <c r="J2437" s="40">
        <v>23.29</v>
      </c>
      <c r="K2437" s="40">
        <v>0</v>
      </c>
    </row>
    <row r="2438" spans="1:11" x14ac:dyDescent="0.35">
      <c r="A2438">
        <v>20602</v>
      </c>
      <c r="B2438" t="s">
        <v>19759</v>
      </c>
      <c r="C2438" s="70">
        <v>46527.73</v>
      </c>
      <c r="D2438" s="70">
        <v>14960.69</v>
      </c>
      <c r="E2438" s="71">
        <v>44619</v>
      </c>
      <c r="F2438" t="s">
        <v>12819</v>
      </c>
      <c r="G2438" t="s">
        <v>2142</v>
      </c>
      <c r="H2438" t="s">
        <v>12818</v>
      </c>
      <c r="I2438" t="s">
        <v>12817</v>
      </c>
      <c r="J2438" s="40">
        <v>742.81</v>
      </c>
      <c r="K2438" s="40">
        <v>0</v>
      </c>
    </row>
    <row r="2439" spans="1:11" x14ac:dyDescent="0.35">
      <c r="A2439">
        <v>20602</v>
      </c>
      <c r="B2439" t="s">
        <v>19759</v>
      </c>
      <c r="C2439" s="70">
        <v>46527.73</v>
      </c>
      <c r="D2439" s="70">
        <v>14960.69</v>
      </c>
      <c r="E2439" s="71">
        <v>44619</v>
      </c>
      <c r="F2439" t="s">
        <v>17774</v>
      </c>
      <c r="G2439" t="s">
        <v>2142</v>
      </c>
      <c r="H2439" t="s">
        <v>17773</v>
      </c>
      <c r="I2439" t="s">
        <v>17772</v>
      </c>
      <c r="J2439" s="40">
        <v>401.25</v>
      </c>
      <c r="K2439" s="40">
        <v>0</v>
      </c>
    </row>
    <row r="2440" spans="1:11" x14ac:dyDescent="0.35">
      <c r="A2440">
        <v>20602</v>
      </c>
      <c r="B2440" t="s">
        <v>19759</v>
      </c>
      <c r="C2440" s="70">
        <v>46527.73</v>
      </c>
      <c r="D2440" s="70">
        <v>14960.69</v>
      </c>
      <c r="E2440" s="71">
        <v>44619</v>
      </c>
      <c r="F2440" t="s">
        <v>13860</v>
      </c>
      <c r="G2440" t="s">
        <v>2142</v>
      </c>
      <c r="H2440" t="s">
        <v>13859</v>
      </c>
      <c r="I2440" t="s">
        <v>13858</v>
      </c>
      <c r="J2440" s="40">
        <v>21.85</v>
      </c>
      <c r="K2440" s="40">
        <v>0</v>
      </c>
    </row>
    <row r="2441" spans="1:11" x14ac:dyDescent="0.35">
      <c r="A2441">
        <v>20602</v>
      </c>
      <c r="B2441" t="s">
        <v>19759</v>
      </c>
      <c r="C2441" s="70">
        <v>46527.73</v>
      </c>
      <c r="D2441" s="70">
        <v>14960.69</v>
      </c>
      <c r="E2441" s="71">
        <v>44619</v>
      </c>
      <c r="F2441" t="s">
        <v>13563</v>
      </c>
      <c r="G2441" t="s">
        <v>2142</v>
      </c>
      <c r="H2441" t="s">
        <v>13562</v>
      </c>
      <c r="I2441" t="s">
        <v>13561</v>
      </c>
      <c r="J2441" s="40">
        <v>1.43</v>
      </c>
      <c r="K2441" s="40">
        <v>0</v>
      </c>
    </row>
    <row r="2442" spans="1:11" x14ac:dyDescent="0.35">
      <c r="A2442">
        <v>20602</v>
      </c>
      <c r="B2442" t="s">
        <v>19759</v>
      </c>
      <c r="C2442" s="70">
        <v>46527.73</v>
      </c>
      <c r="D2442" s="70">
        <v>14960.69</v>
      </c>
      <c r="E2442" s="71">
        <v>44620</v>
      </c>
      <c r="F2442" t="s">
        <v>10994</v>
      </c>
      <c r="G2442" t="s">
        <v>2142</v>
      </c>
      <c r="H2442" t="s">
        <v>10993</v>
      </c>
      <c r="I2442" t="s">
        <v>10992</v>
      </c>
      <c r="J2442" s="40">
        <v>270.74</v>
      </c>
      <c r="K2442" s="40">
        <v>0</v>
      </c>
    </row>
    <row r="2443" spans="1:11" x14ac:dyDescent="0.35">
      <c r="A2443">
        <v>20602</v>
      </c>
      <c r="B2443" t="s">
        <v>19759</v>
      </c>
      <c r="C2443" s="70">
        <v>46527.73</v>
      </c>
      <c r="D2443" s="70">
        <v>14960.69</v>
      </c>
      <c r="E2443" s="71">
        <v>44620</v>
      </c>
      <c r="F2443" t="s">
        <v>14319</v>
      </c>
      <c r="G2443" t="s">
        <v>2142</v>
      </c>
      <c r="H2443" t="s">
        <v>14318</v>
      </c>
      <c r="I2443" t="s">
        <v>14317</v>
      </c>
      <c r="J2443" s="40">
        <v>582.14</v>
      </c>
      <c r="K2443" s="40">
        <v>0</v>
      </c>
    </row>
    <row r="2444" spans="1:11" x14ac:dyDescent="0.35">
      <c r="A2444">
        <v>20602</v>
      </c>
      <c r="B2444" t="s">
        <v>19759</v>
      </c>
      <c r="C2444" s="70">
        <v>46527.73</v>
      </c>
      <c r="D2444" s="70">
        <v>14960.69</v>
      </c>
      <c r="E2444" s="71">
        <v>44620</v>
      </c>
      <c r="F2444" t="s">
        <v>8631</v>
      </c>
      <c r="G2444" t="s">
        <v>2142</v>
      </c>
      <c r="H2444" t="s">
        <v>8630</v>
      </c>
      <c r="I2444" t="s">
        <v>8629</v>
      </c>
      <c r="J2444" s="40">
        <v>282.88</v>
      </c>
      <c r="K2444" s="40">
        <v>0</v>
      </c>
    </row>
    <row r="2445" spans="1:11" x14ac:dyDescent="0.35">
      <c r="A2445">
        <v>20602</v>
      </c>
      <c r="B2445" t="s">
        <v>19759</v>
      </c>
      <c r="C2445" s="70">
        <v>46527.73</v>
      </c>
      <c r="D2445" s="70">
        <v>14960.69</v>
      </c>
      <c r="E2445" s="71">
        <v>44620</v>
      </c>
      <c r="F2445" t="s">
        <v>9200</v>
      </c>
      <c r="G2445" t="s">
        <v>2142</v>
      </c>
      <c r="H2445" t="s">
        <v>6202</v>
      </c>
      <c r="I2445" t="s">
        <v>6201</v>
      </c>
      <c r="J2445" s="40">
        <v>181.13</v>
      </c>
      <c r="K2445" s="40">
        <v>0</v>
      </c>
    </row>
    <row r="2446" spans="1:11" x14ac:dyDescent="0.35">
      <c r="A2446">
        <v>20602</v>
      </c>
      <c r="B2446" t="s">
        <v>19759</v>
      </c>
      <c r="C2446" s="70">
        <v>46527.73</v>
      </c>
      <c r="D2446" s="70">
        <v>14960.69</v>
      </c>
      <c r="E2446" s="71">
        <v>44620</v>
      </c>
      <c r="F2446" t="s">
        <v>11080</v>
      </c>
      <c r="G2446" t="s">
        <v>2142</v>
      </c>
      <c r="H2446" t="s">
        <v>11079</v>
      </c>
      <c r="I2446" t="s">
        <v>11078</v>
      </c>
      <c r="J2446" s="40">
        <v>2442.9</v>
      </c>
      <c r="K2446" s="40">
        <v>0</v>
      </c>
    </row>
    <row r="2447" spans="1:11" x14ac:dyDescent="0.35">
      <c r="A2447">
        <v>20602</v>
      </c>
      <c r="B2447" t="s">
        <v>19759</v>
      </c>
      <c r="C2447" s="70">
        <v>46527.73</v>
      </c>
      <c r="D2447" s="70">
        <v>14960.69</v>
      </c>
      <c r="E2447" s="71">
        <v>44620</v>
      </c>
      <c r="F2447" t="s">
        <v>13857</v>
      </c>
      <c r="G2447" t="s">
        <v>2142</v>
      </c>
      <c r="H2447" t="s">
        <v>13856</v>
      </c>
      <c r="I2447" t="s">
        <v>13855</v>
      </c>
      <c r="J2447" s="40">
        <v>94.5</v>
      </c>
      <c r="K2447" s="40">
        <v>0</v>
      </c>
    </row>
    <row r="2448" spans="1:11" x14ac:dyDescent="0.35">
      <c r="A2448">
        <v>20602</v>
      </c>
      <c r="B2448" t="s">
        <v>19759</v>
      </c>
      <c r="C2448" s="70">
        <v>46527.73</v>
      </c>
      <c r="D2448" s="70">
        <v>14960.69</v>
      </c>
      <c r="E2448" s="71">
        <v>44620</v>
      </c>
      <c r="F2448" t="s">
        <v>13560</v>
      </c>
      <c r="G2448" t="s">
        <v>2142</v>
      </c>
      <c r="H2448" t="s">
        <v>13559</v>
      </c>
      <c r="I2448" t="s">
        <v>13558</v>
      </c>
      <c r="J2448" s="40">
        <v>1.77</v>
      </c>
      <c r="K2448" s="40">
        <v>0</v>
      </c>
    </row>
    <row r="2449" spans="1:11" x14ac:dyDescent="0.35">
      <c r="A2449">
        <v>20602</v>
      </c>
      <c r="B2449" t="s">
        <v>19759</v>
      </c>
      <c r="C2449" s="70">
        <v>46527.73</v>
      </c>
      <c r="D2449" s="70">
        <v>14960.69</v>
      </c>
      <c r="E2449" s="71">
        <v>44620</v>
      </c>
      <c r="F2449" t="s">
        <v>13557</v>
      </c>
      <c r="G2449" t="s">
        <v>2142</v>
      </c>
      <c r="H2449" t="s">
        <v>13556</v>
      </c>
      <c r="I2449" t="s">
        <v>13555</v>
      </c>
      <c r="J2449" s="40">
        <v>2.25</v>
      </c>
      <c r="K2449" s="40">
        <v>0</v>
      </c>
    </row>
    <row r="2450" spans="1:11" x14ac:dyDescent="0.35">
      <c r="A2450">
        <v>20602</v>
      </c>
      <c r="B2450" t="s">
        <v>19759</v>
      </c>
      <c r="C2450" s="70">
        <v>46527.73</v>
      </c>
      <c r="D2450" s="70">
        <v>14960.69</v>
      </c>
      <c r="E2450" s="71">
        <v>44620</v>
      </c>
      <c r="F2450" t="s">
        <v>13554</v>
      </c>
      <c r="G2450" t="s">
        <v>2142</v>
      </c>
      <c r="H2450" t="s">
        <v>13553</v>
      </c>
      <c r="I2450" t="s">
        <v>13552</v>
      </c>
      <c r="J2450" s="40">
        <v>1.38</v>
      </c>
      <c r="K2450" s="40">
        <v>0</v>
      </c>
    </row>
    <row r="2451" spans="1:11" x14ac:dyDescent="0.35">
      <c r="A2451">
        <v>20602</v>
      </c>
      <c r="B2451" t="s">
        <v>19759</v>
      </c>
      <c r="C2451" s="70">
        <v>46527.73</v>
      </c>
      <c r="D2451" s="70">
        <v>14960.69</v>
      </c>
      <c r="E2451" s="71">
        <v>44620</v>
      </c>
      <c r="F2451" t="s">
        <v>12949</v>
      </c>
      <c r="G2451" t="s">
        <v>2142</v>
      </c>
      <c r="H2451" t="s">
        <v>12948</v>
      </c>
      <c r="I2451" t="s">
        <v>12947</v>
      </c>
      <c r="J2451" s="40">
        <v>248.37</v>
      </c>
      <c r="K2451" s="40">
        <v>0</v>
      </c>
    </row>
    <row r="2452" spans="1:11" x14ac:dyDescent="0.35">
      <c r="A2452">
        <v>20602</v>
      </c>
      <c r="B2452" t="s">
        <v>19759</v>
      </c>
      <c r="C2452" s="70">
        <v>46527.73</v>
      </c>
      <c r="D2452" s="70">
        <v>14960.69</v>
      </c>
      <c r="E2452" s="71">
        <v>44620</v>
      </c>
      <c r="F2452" t="s">
        <v>11621</v>
      </c>
      <c r="G2452" t="s">
        <v>2142</v>
      </c>
      <c r="H2452" t="s">
        <v>11620</v>
      </c>
      <c r="I2452" t="s">
        <v>11619</v>
      </c>
      <c r="J2452" s="40">
        <v>525.83000000000004</v>
      </c>
      <c r="K2452" s="40">
        <v>0</v>
      </c>
    </row>
    <row r="2453" spans="1:11" x14ac:dyDescent="0.35">
      <c r="A2453">
        <v>20602</v>
      </c>
      <c r="B2453" t="s">
        <v>19759</v>
      </c>
      <c r="C2453" s="70">
        <v>46527.73</v>
      </c>
      <c r="D2453" s="70">
        <v>14960.69</v>
      </c>
      <c r="E2453" s="71">
        <v>44620</v>
      </c>
      <c r="F2453" t="s">
        <v>11077</v>
      </c>
      <c r="G2453" t="s">
        <v>2142</v>
      </c>
      <c r="H2453" t="s">
        <v>11076</v>
      </c>
      <c r="I2453" t="s">
        <v>7754</v>
      </c>
      <c r="J2453" s="40">
        <v>630.99</v>
      </c>
      <c r="K2453" s="40">
        <v>0</v>
      </c>
    </row>
    <row r="2454" spans="1:11" x14ac:dyDescent="0.35">
      <c r="A2454">
        <v>20602</v>
      </c>
      <c r="B2454" t="s">
        <v>19759</v>
      </c>
      <c r="C2454" s="70">
        <v>46527.73</v>
      </c>
      <c r="D2454" s="70">
        <v>14960.69</v>
      </c>
      <c r="E2454" s="71">
        <v>44620</v>
      </c>
      <c r="F2454" t="s">
        <v>8894</v>
      </c>
      <c r="G2454" t="s">
        <v>2142</v>
      </c>
      <c r="H2454" t="s">
        <v>8893</v>
      </c>
      <c r="I2454" t="s">
        <v>8892</v>
      </c>
      <c r="J2454" s="40">
        <v>49.86</v>
      </c>
      <c r="K2454" s="40">
        <v>0</v>
      </c>
    </row>
    <row r="2455" spans="1:11" x14ac:dyDescent="0.35">
      <c r="A2455">
        <v>20602</v>
      </c>
      <c r="B2455" t="s">
        <v>19759</v>
      </c>
      <c r="C2455" s="70">
        <v>46527.73</v>
      </c>
      <c r="D2455" s="70">
        <v>14960.69</v>
      </c>
      <c r="E2455" s="71">
        <v>44620</v>
      </c>
      <c r="F2455" t="s">
        <v>16241</v>
      </c>
      <c r="G2455" t="s">
        <v>2142</v>
      </c>
      <c r="H2455" t="s">
        <v>16240</v>
      </c>
      <c r="I2455" t="s">
        <v>16239</v>
      </c>
      <c r="J2455" s="40">
        <v>630.02</v>
      </c>
      <c r="K2455" s="40">
        <v>0</v>
      </c>
    </row>
    <row r="2456" spans="1:11" x14ac:dyDescent="0.35">
      <c r="A2456">
        <v>20602</v>
      </c>
      <c r="B2456" t="s">
        <v>19759</v>
      </c>
      <c r="C2456" s="70">
        <v>46527.73</v>
      </c>
      <c r="D2456" s="70">
        <v>14960.69</v>
      </c>
      <c r="E2456" s="71">
        <v>44620</v>
      </c>
      <c r="F2456" t="s">
        <v>15795</v>
      </c>
      <c r="G2456" t="s">
        <v>1912</v>
      </c>
      <c r="J2456" s="40">
        <v>0</v>
      </c>
      <c r="K2456" s="40">
        <v>553.24</v>
      </c>
    </row>
    <row r="2457" spans="1:11" x14ac:dyDescent="0.35">
      <c r="A2457">
        <v>20602</v>
      </c>
      <c r="B2457" t="s">
        <v>19759</v>
      </c>
      <c r="C2457" s="70">
        <v>46527.73</v>
      </c>
      <c r="D2457" s="70">
        <v>14960.69</v>
      </c>
      <c r="E2457" s="71">
        <v>44620</v>
      </c>
      <c r="F2457" t="s">
        <v>15794</v>
      </c>
      <c r="G2457" t="s">
        <v>1912</v>
      </c>
      <c r="J2457" s="40">
        <v>0</v>
      </c>
      <c r="K2457" s="40">
        <v>2474.9</v>
      </c>
    </row>
    <row r="2458" spans="1:11" x14ac:dyDescent="0.35">
      <c r="A2458">
        <v>20602</v>
      </c>
      <c r="B2458" t="s">
        <v>19759</v>
      </c>
      <c r="C2458" s="70">
        <v>46527.73</v>
      </c>
      <c r="D2458" s="70">
        <v>14960.69</v>
      </c>
      <c r="E2458" s="71">
        <v>44620</v>
      </c>
      <c r="F2458" t="s">
        <v>15793</v>
      </c>
      <c r="G2458" t="s">
        <v>1912</v>
      </c>
      <c r="J2458" s="40">
        <v>0</v>
      </c>
      <c r="K2458" s="40">
        <v>6329.78</v>
      </c>
    </row>
    <row r="2459" spans="1:11" x14ac:dyDescent="0.35">
      <c r="A2459">
        <v>20602</v>
      </c>
      <c r="B2459" t="s">
        <v>19759</v>
      </c>
      <c r="C2459" s="70">
        <v>46527.73</v>
      </c>
      <c r="D2459" s="70">
        <v>14960.69</v>
      </c>
      <c r="E2459" s="71">
        <v>44620</v>
      </c>
      <c r="F2459" t="s">
        <v>15791</v>
      </c>
      <c r="G2459" t="s">
        <v>1912</v>
      </c>
      <c r="J2459" s="40">
        <v>0</v>
      </c>
      <c r="K2459" s="40">
        <v>15265.32</v>
      </c>
    </row>
    <row r="2460" spans="1:11" x14ac:dyDescent="0.35">
      <c r="A2460">
        <v>20602</v>
      </c>
      <c r="B2460" t="s">
        <v>19759</v>
      </c>
      <c r="C2460" s="70">
        <v>46527.73</v>
      </c>
      <c r="D2460" s="70">
        <v>14960.69</v>
      </c>
      <c r="E2460" s="71">
        <v>44620</v>
      </c>
      <c r="F2460" t="s">
        <v>15035</v>
      </c>
      <c r="G2460" t="s">
        <v>2142</v>
      </c>
      <c r="H2460" t="s">
        <v>15034</v>
      </c>
      <c r="I2460" t="s">
        <v>15033</v>
      </c>
      <c r="J2460" s="40">
        <v>4926.38</v>
      </c>
      <c r="K2460" s="40">
        <v>0</v>
      </c>
    </row>
    <row r="2461" spans="1:11" x14ac:dyDescent="0.35">
      <c r="A2461">
        <v>20602</v>
      </c>
      <c r="B2461" t="s">
        <v>19759</v>
      </c>
      <c r="C2461" s="70">
        <v>46527.73</v>
      </c>
      <c r="D2461" s="70">
        <v>14960.69</v>
      </c>
      <c r="E2461" s="71">
        <v>44620</v>
      </c>
      <c r="F2461" t="s">
        <v>15032</v>
      </c>
      <c r="G2461" t="s">
        <v>2142</v>
      </c>
      <c r="H2461" t="s">
        <v>15031</v>
      </c>
      <c r="I2461" t="s">
        <v>15030</v>
      </c>
      <c r="J2461" s="40">
        <v>280.83999999999997</v>
      </c>
      <c r="K2461" s="40">
        <v>0</v>
      </c>
    </row>
    <row r="2462" spans="1:11" x14ac:dyDescent="0.35">
      <c r="A2462">
        <v>20602</v>
      </c>
      <c r="B2462" t="s">
        <v>19759</v>
      </c>
      <c r="C2462" s="70">
        <v>46527.73</v>
      </c>
      <c r="D2462" s="70">
        <v>14960.69</v>
      </c>
      <c r="E2462" s="71">
        <v>44620</v>
      </c>
      <c r="F2462" t="s">
        <v>8890</v>
      </c>
      <c r="G2462" t="s">
        <v>2142</v>
      </c>
      <c r="H2462" t="s">
        <v>8889</v>
      </c>
      <c r="I2462" t="s">
        <v>8888</v>
      </c>
      <c r="J2462" s="40">
        <v>4985.99</v>
      </c>
      <c r="K2462" s="40">
        <v>0</v>
      </c>
    </row>
    <row r="2463" spans="1:11" x14ac:dyDescent="0.35">
      <c r="A2463">
        <v>20602</v>
      </c>
      <c r="B2463" t="s">
        <v>19759</v>
      </c>
      <c r="C2463" s="70">
        <v>46527.73</v>
      </c>
      <c r="D2463" s="70">
        <v>14960.69</v>
      </c>
      <c r="E2463" s="71">
        <v>44620</v>
      </c>
      <c r="F2463" t="s">
        <v>7995</v>
      </c>
      <c r="G2463" t="s">
        <v>2142</v>
      </c>
      <c r="H2463" t="s">
        <v>7994</v>
      </c>
      <c r="I2463" t="s">
        <v>7991</v>
      </c>
      <c r="J2463" s="40">
        <v>427.33</v>
      </c>
      <c r="K2463" s="40">
        <v>0</v>
      </c>
    </row>
    <row r="2464" spans="1:11" x14ac:dyDescent="0.35">
      <c r="A2464">
        <v>20602</v>
      </c>
      <c r="B2464" t="s">
        <v>19759</v>
      </c>
      <c r="C2464" s="70">
        <v>46527.73</v>
      </c>
      <c r="D2464" s="70">
        <v>14960.69</v>
      </c>
      <c r="E2464" s="71">
        <v>44620</v>
      </c>
      <c r="F2464" t="s">
        <v>10938</v>
      </c>
      <c r="G2464" t="s">
        <v>2142</v>
      </c>
      <c r="H2464" t="s">
        <v>10937</v>
      </c>
      <c r="I2464" t="s">
        <v>10936</v>
      </c>
      <c r="J2464" s="40">
        <v>527.13</v>
      </c>
      <c r="K2464" s="40">
        <v>0</v>
      </c>
    </row>
    <row r="2465" spans="1:11" x14ac:dyDescent="0.35">
      <c r="A2465">
        <v>20602</v>
      </c>
      <c r="B2465" t="s">
        <v>19759</v>
      </c>
      <c r="C2465" s="70">
        <v>46527.73</v>
      </c>
      <c r="D2465" s="70">
        <v>14960.69</v>
      </c>
      <c r="E2465" s="71">
        <v>44621</v>
      </c>
      <c r="F2465" t="s">
        <v>16174</v>
      </c>
      <c r="G2465" t="s">
        <v>2142</v>
      </c>
      <c r="H2465" t="s">
        <v>15052</v>
      </c>
      <c r="I2465" t="s">
        <v>15051</v>
      </c>
      <c r="J2465" s="40">
        <v>850</v>
      </c>
      <c r="K2465" s="40">
        <v>0</v>
      </c>
    </row>
    <row r="2466" spans="1:11" x14ac:dyDescent="0.35">
      <c r="A2466">
        <v>20602</v>
      </c>
      <c r="B2466" t="s">
        <v>19759</v>
      </c>
      <c r="C2466" s="70">
        <v>46527.73</v>
      </c>
      <c r="D2466" s="70">
        <v>14960.69</v>
      </c>
      <c r="E2466" s="71">
        <v>44621</v>
      </c>
      <c r="F2466" t="s">
        <v>10705</v>
      </c>
      <c r="G2466" t="s">
        <v>2142</v>
      </c>
      <c r="H2466" t="s">
        <v>10704</v>
      </c>
      <c r="I2466" t="s">
        <v>10703</v>
      </c>
      <c r="J2466" s="40">
        <v>35.47</v>
      </c>
      <c r="K2466" s="40">
        <v>0</v>
      </c>
    </row>
    <row r="2467" spans="1:11" x14ac:dyDescent="0.35">
      <c r="A2467">
        <v>20602</v>
      </c>
      <c r="B2467" t="s">
        <v>19759</v>
      </c>
      <c r="C2467" s="70">
        <v>46527.73</v>
      </c>
      <c r="D2467" s="70">
        <v>14960.69</v>
      </c>
      <c r="E2467" s="71">
        <v>44621</v>
      </c>
      <c r="F2467" t="s">
        <v>3293</v>
      </c>
      <c r="G2467" t="s">
        <v>3104</v>
      </c>
      <c r="H2467" t="s">
        <v>3292</v>
      </c>
      <c r="I2467" t="s">
        <v>3291</v>
      </c>
      <c r="J2467" s="40">
        <v>12.5</v>
      </c>
      <c r="K2467" s="40">
        <v>0</v>
      </c>
    </row>
    <row r="2468" spans="1:11" x14ac:dyDescent="0.35">
      <c r="A2468">
        <v>20602</v>
      </c>
      <c r="B2468" t="s">
        <v>19759</v>
      </c>
      <c r="C2468" s="70">
        <v>46527.73</v>
      </c>
      <c r="D2468" s="70">
        <v>14960.69</v>
      </c>
      <c r="E2468" s="71">
        <v>44621</v>
      </c>
      <c r="F2468" t="s">
        <v>8524</v>
      </c>
      <c r="G2468" t="s">
        <v>2142</v>
      </c>
      <c r="H2468" t="s">
        <v>8523</v>
      </c>
      <c r="I2468" t="s">
        <v>8522</v>
      </c>
      <c r="J2468" s="40">
        <v>52.16</v>
      </c>
      <c r="K2468" s="40">
        <v>0</v>
      </c>
    </row>
    <row r="2469" spans="1:11" x14ac:dyDescent="0.35">
      <c r="A2469">
        <v>20602</v>
      </c>
      <c r="B2469" t="s">
        <v>19759</v>
      </c>
      <c r="C2469" s="70">
        <v>46527.73</v>
      </c>
      <c r="D2469" s="70">
        <v>14960.69</v>
      </c>
      <c r="E2469" s="71">
        <v>44621</v>
      </c>
      <c r="F2469" t="s">
        <v>13551</v>
      </c>
      <c r="G2469" t="s">
        <v>2142</v>
      </c>
      <c r="H2469" t="s">
        <v>13550</v>
      </c>
      <c r="I2469" t="s">
        <v>13549</v>
      </c>
      <c r="J2469" s="40">
        <v>1.83</v>
      </c>
      <c r="K2469" s="40">
        <v>0</v>
      </c>
    </row>
    <row r="2470" spans="1:11" x14ac:dyDescent="0.35">
      <c r="A2470">
        <v>20602</v>
      </c>
      <c r="B2470" t="s">
        <v>19759</v>
      </c>
      <c r="C2470" s="70">
        <v>46527.73</v>
      </c>
      <c r="D2470" s="70">
        <v>14960.69</v>
      </c>
      <c r="E2470" s="71">
        <v>44621</v>
      </c>
      <c r="F2470" t="s">
        <v>13548</v>
      </c>
      <c r="G2470" t="s">
        <v>2142</v>
      </c>
      <c r="H2470" t="s">
        <v>13547</v>
      </c>
      <c r="I2470" t="s">
        <v>13546</v>
      </c>
      <c r="J2470" s="40">
        <v>1.35</v>
      </c>
      <c r="K2470" s="40">
        <v>0</v>
      </c>
    </row>
    <row r="2471" spans="1:11" x14ac:dyDescent="0.35">
      <c r="A2471">
        <v>20602</v>
      </c>
      <c r="B2471" t="s">
        <v>19759</v>
      </c>
      <c r="C2471" s="70">
        <v>46527.73</v>
      </c>
      <c r="D2471" s="70">
        <v>14960.69</v>
      </c>
      <c r="E2471" s="71">
        <v>44621</v>
      </c>
      <c r="F2471" t="s">
        <v>13270</v>
      </c>
      <c r="G2471" t="s">
        <v>2142</v>
      </c>
      <c r="H2471" t="s">
        <v>13269</v>
      </c>
      <c r="I2471" t="s">
        <v>13268</v>
      </c>
      <c r="J2471" s="40">
        <v>115.79</v>
      </c>
      <c r="K2471" s="40">
        <v>0</v>
      </c>
    </row>
    <row r="2472" spans="1:11" x14ac:dyDescent="0.35">
      <c r="A2472">
        <v>20602</v>
      </c>
      <c r="B2472" t="s">
        <v>19759</v>
      </c>
      <c r="C2472" s="70">
        <v>46527.73</v>
      </c>
      <c r="D2472" s="70">
        <v>14960.69</v>
      </c>
      <c r="E2472" s="71">
        <v>44621</v>
      </c>
      <c r="F2472" t="s">
        <v>11220</v>
      </c>
      <c r="G2472" t="s">
        <v>2142</v>
      </c>
      <c r="H2472" t="s">
        <v>11219</v>
      </c>
      <c r="I2472" t="s">
        <v>11218</v>
      </c>
      <c r="J2472" s="40">
        <v>2.16</v>
      </c>
      <c r="K2472" s="40">
        <v>0</v>
      </c>
    </row>
    <row r="2473" spans="1:11" x14ac:dyDescent="0.35">
      <c r="A2473">
        <v>20602</v>
      </c>
      <c r="B2473" t="s">
        <v>19759</v>
      </c>
      <c r="C2473" s="70">
        <v>46527.73</v>
      </c>
      <c r="D2473" s="70">
        <v>14960.69</v>
      </c>
      <c r="E2473" s="71">
        <v>44621</v>
      </c>
      <c r="F2473" t="s">
        <v>11217</v>
      </c>
      <c r="G2473" t="s">
        <v>2142</v>
      </c>
      <c r="H2473" t="s">
        <v>11216</v>
      </c>
      <c r="I2473" t="s">
        <v>11215</v>
      </c>
      <c r="J2473" s="40">
        <v>2.0499999999999998</v>
      </c>
      <c r="K2473" s="40">
        <v>0</v>
      </c>
    </row>
    <row r="2474" spans="1:11" x14ac:dyDescent="0.35">
      <c r="A2474">
        <v>20602</v>
      </c>
      <c r="B2474" t="s">
        <v>19759</v>
      </c>
      <c r="C2474" s="70">
        <v>46527.73</v>
      </c>
      <c r="D2474" s="70">
        <v>14960.69</v>
      </c>
      <c r="E2474" s="71">
        <v>44621</v>
      </c>
      <c r="F2474" t="s">
        <v>3191</v>
      </c>
      <c r="G2474" t="s">
        <v>2142</v>
      </c>
      <c r="H2474" t="s">
        <v>3190</v>
      </c>
      <c r="I2474" t="s">
        <v>3189</v>
      </c>
      <c r="J2474" s="40">
        <v>31.09</v>
      </c>
      <c r="K2474" s="40">
        <v>0</v>
      </c>
    </row>
    <row r="2475" spans="1:11" x14ac:dyDescent="0.35">
      <c r="A2475">
        <v>20602</v>
      </c>
      <c r="B2475" t="s">
        <v>19759</v>
      </c>
      <c r="C2475" s="70">
        <v>46527.73</v>
      </c>
      <c r="D2475" s="70">
        <v>14960.69</v>
      </c>
      <c r="E2475" s="71">
        <v>44621</v>
      </c>
      <c r="F2475" t="s">
        <v>13854</v>
      </c>
      <c r="G2475" t="s">
        <v>2142</v>
      </c>
      <c r="H2475" t="s">
        <v>13853</v>
      </c>
      <c r="I2475" t="s">
        <v>13852</v>
      </c>
      <c r="J2475" s="40">
        <v>23.74</v>
      </c>
      <c r="K2475" s="40">
        <v>0</v>
      </c>
    </row>
    <row r="2476" spans="1:11" x14ac:dyDescent="0.35">
      <c r="A2476">
        <v>20602</v>
      </c>
      <c r="B2476" t="s">
        <v>19759</v>
      </c>
      <c r="C2476" s="70">
        <v>46527.73</v>
      </c>
      <c r="D2476" s="70">
        <v>14960.69</v>
      </c>
      <c r="E2476" s="71">
        <v>44621</v>
      </c>
      <c r="F2476" t="s">
        <v>7993</v>
      </c>
      <c r="G2476" t="s">
        <v>2142</v>
      </c>
      <c r="H2476" t="s">
        <v>7992</v>
      </c>
      <c r="I2476" t="s">
        <v>7991</v>
      </c>
      <c r="J2476" s="40">
        <v>-427.33</v>
      </c>
      <c r="K2476" s="40">
        <v>0</v>
      </c>
    </row>
    <row r="2477" spans="1:11" x14ac:dyDescent="0.35">
      <c r="A2477">
        <v>20602</v>
      </c>
      <c r="B2477" t="s">
        <v>19759</v>
      </c>
      <c r="C2477" s="70">
        <v>46527.73</v>
      </c>
      <c r="D2477" s="70">
        <v>14960.69</v>
      </c>
      <c r="E2477" s="71">
        <v>44622</v>
      </c>
      <c r="F2477" t="s">
        <v>3188</v>
      </c>
      <c r="G2477" t="s">
        <v>2142</v>
      </c>
      <c r="H2477" t="s">
        <v>3187</v>
      </c>
      <c r="I2477" t="s">
        <v>3186</v>
      </c>
      <c r="J2477" s="40">
        <v>411.36</v>
      </c>
      <c r="K2477" s="40">
        <v>0</v>
      </c>
    </row>
    <row r="2478" spans="1:11" x14ac:dyDescent="0.35">
      <c r="A2478">
        <v>20602</v>
      </c>
      <c r="B2478" t="s">
        <v>19759</v>
      </c>
      <c r="C2478" s="70">
        <v>46527.73</v>
      </c>
      <c r="D2478" s="70">
        <v>14960.69</v>
      </c>
      <c r="E2478" s="71">
        <v>44622</v>
      </c>
      <c r="F2478" t="s">
        <v>13545</v>
      </c>
      <c r="G2478" t="s">
        <v>2142</v>
      </c>
      <c r="H2478" t="s">
        <v>13544</v>
      </c>
      <c r="I2478" t="s">
        <v>13543</v>
      </c>
      <c r="J2478" s="40">
        <v>1.6</v>
      </c>
      <c r="K2478" s="40">
        <v>0</v>
      </c>
    </row>
    <row r="2479" spans="1:11" x14ac:dyDescent="0.35">
      <c r="A2479">
        <v>20602</v>
      </c>
      <c r="B2479" t="s">
        <v>19759</v>
      </c>
      <c r="C2479" s="70">
        <v>46527.73</v>
      </c>
      <c r="D2479" s="70">
        <v>14960.69</v>
      </c>
      <c r="E2479" s="71">
        <v>44622</v>
      </c>
      <c r="F2479" t="s">
        <v>13542</v>
      </c>
      <c r="G2479" t="s">
        <v>2142</v>
      </c>
      <c r="H2479" t="s">
        <v>13541</v>
      </c>
      <c r="I2479" t="s">
        <v>13540</v>
      </c>
      <c r="J2479" s="40">
        <v>1.44</v>
      </c>
      <c r="K2479" s="40">
        <v>0</v>
      </c>
    </row>
    <row r="2480" spans="1:11" x14ac:dyDescent="0.35">
      <c r="A2480">
        <v>20602</v>
      </c>
      <c r="B2480" t="s">
        <v>19759</v>
      </c>
      <c r="C2480" s="70">
        <v>46527.73</v>
      </c>
      <c r="D2480" s="70">
        <v>14960.69</v>
      </c>
      <c r="E2480" s="71">
        <v>44622</v>
      </c>
      <c r="F2480" t="s">
        <v>11075</v>
      </c>
      <c r="G2480" t="s">
        <v>2142</v>
      </c>
      <c r="H2480" t="s">
        <v>11074</v>
      </c>
      <c r="I2480" t="s">
        <v>11073</v>
      </c>
      <c r="J2480" s="40">
        <v>1708.94</v>
      </c>
      <c r="K2480" s="40">
        <v>0</v>
      </c>
    </row>
    <row r="2481" spans="1:11" x14ac:dyDescent="0.35">
      <c r="A2481">
        <v>20602</v>
      </c>
      <c r="B2481" t="s">
        <v>19759</v>
      </c>
      <c r="C2481" s="70">
        <v>46527.73</v>
      </c>
      <c r="D2481" s="70">
        <v>14960.69</v>
      </c>
      <c r="E2481" s="71">
        <v>44622</v>
      </c>
      <c r="F2481" t="s">
        <v>14307</v>
      </c>
      <c r="G2481" t="s">
        <v>2142</v>
      </c>
      <c r="H2481" t="s">
        <v>14306</v>
      </c>
      <c r="I2481" t="s">
        <v>14305</v>
      </c>
      <c r="J2481" s="40">
        <v>667.17</v>
      </c>
      <c r="K2481" s="40">
        <v>0</v>
      </c>
    </row>
    <row r="2482" spans="1:11" x14ac:dyDescent="0.35">
      <c r="A2482">
        <v>20602</v>
      </c>
      <c r="B2482" t="s">
        <v>19759</v>
      </c>
      <c r="C2482" s="70">
        <v>46527.73</v>
      </c>
      <c r="D2482" s="70">
        <v>14960.69</v>
      </c>
      <c r="E2482" s="71">
        <v>44623</v>
      </c>
      <c r="F2482" t="s">
        <v>13536</v>
      </c>
      <c r="G2482" t="s">
        <v>2142</v>
      </c>
      <c r="H2482" t="s">
        <v>13535</v>
      </c>
      <c r="I2482" t="s">
        <v>13534</v>
      </c>
      <c r="J2482" s="40">
        <v>2.89</v>
      </c>
      <c r="K2482" s="40">
        <v>0</v>
      </c>
    </row>
    <row r="2483" spans="1:11" x14ac:dyDescent="0.35">
      <c r="A2483">
        <v>20602</v>
      </c>
      <c r="B2483" t="s">
        <v>19759</v>
      </c>
      <c r="C2483" s="70">
        <v>46527.73</v>
      </c>
      <c r="D2483" s="70">
        <v>14960.69</v>
      </c>
      <c r="E2483" s="71">
        <v>44624</v>
      </c>
      <c r="F2483" t="s">
        <v>13533</v>
      </c>
      <c r="G2483" t="s">
        <v>2142</v>
      </c>
      <c r="H2483" t="s">
        <v>13532</v>
      </c>
      <c r="I2483" t="s">
        <v>13531</v>
      </c>
      <c r="J2483" s="40">
        <v>1.79</v>
      </c>
      <c r="K2483" s="40">
        <v>0</v>
      </c>
    </row>
    <row r="2484" spans="1:11" x14ac:dyDescent="0.35">
      <c r="A2484">
        <v>20602</v>
      </c>
      <c r="B2484" t="s">
        <v>19759</v>
      </c>
      <c r="C2484" s="70">
        <v>46527.73</v>
      </c>
      <c r="D2484" s="70">
        <v>14960.69</v>
      </c>
      <c r="E2484" s="71">
        <v>44624</v>
      </c>
      <c r="F2484" t="s">
        <v>11214</v>
      </c>
      <c r="G2484" t="s">
        <v>2142</v>
      </c>
      <c r="H2484" t="s">
        <v>11213</v>
      </c>
      <c r="I2484" t="s">
        <v>11212</v>
      </c>
      <c r="J2484" s="40">
        <v>25.14</v>
      </c>
      <c r="K2484" s="40">
        <v>0</v>
      </c>
    </row>
    <row r="2485" spans="1:11" x14ac:dyDescent="0.35">
      <c r="A2485">
        <v>20602</v>
      </c>
      <c r="B2485" t="s">
        <v>19759</v>
      </c>
      <c r="C2485" s="70">
        <v>46527.73</v>
      </c>
      <c r="D2485" s="70">
        <v>14960.69</v>
      </c>
      <c r="E2485" s="71">
        <v>44626</v>
      </c>
      <c r="F2485" t="s">
        <v>18401</v>
      </c>
      <c r="G2485" t="s">
        <v>2142</v>
      </c>
      <c r="H2485" t="s">
        <v>18400</v>
      </c>
      <c r="I2485" t="s">
        <v>18399</v>
      </c>
      <c r="J2485" s="40">
        <v>78.58</v>
      </c>
      <c r="K2485" s="40">
        <v>0</v>
      </c>
    </row>
    <row r="2486" spans="1:11" x14ac:dyDescent="0.35">
      <c r="A2486">
        <v>20602</v>
      </c>
      <c r="B2486" t="s">
        <v>19759</v>
      </c>
      <c r="C2486" s="70">
        <v>46527.73</v>
      </c>
      <c r="D2486" s="70">
        <v>14960.69</v>
      </c>
      <c r="E2486" s="71">
        <v>44626</v>
      </c>
      <c r="F2486" t="s">
        <v>13530</v>
      </c>
      <c r="G2486" t="s">
        <v>2142</v>
      </c>
      <c r="H2486" t="s">
        <v>13529</v>
      </c>
      <c r="I2486" t="s">
        <v>13528</v>
      </c>
      <c r="J2486" s="40">
        <v>1.58</v>
      </c>
      <c r="K2486" s="40">
        <v>0</v>
      </c>
    </row>
    <row r="2487" spans="1:11" x14ac:dyDescent="0.35">
      <c r="A2487">
        <v>20602</v>
      </c>
      <c r="B2487" t="s">
        <v>19759</v>
      </c>
      <c r="C2487" s="70">
        <v>46527.73</v>
      </c>
      <c r="D2487" s="70">
        <v>14960.69</v>
      </c>
      <c r="E2487" s="71">
        <v>44626</v>
      </c>
      <c r="F2487" t="s">
        <v>13527</v>
      </c>
      <c r="G2487" t="s">
        <v>2142</v>
      </c>
      <c r="H2487" t="s">
        <v>13526</v>
      </c>
      <c r="I2487" t="s">
        <v>13525</v>
      </c>
      <c r="J2487" s="40">
        <v>1.39</v>
      </c>
      <c r="K2487" s="40">
        <v>0</v>
      </c>
    </row>
    <row r="2488" spans="1:11" x14ac:dyDescent="0.35">
      <c r="A2488">
        <v>20602</v>
      </c>
      <c r="B2488" t="s">
        <v>19759</v>
      </c>
      <c r="C2488" s="70">
        <v>46527.73</v>
      </c>
      <c r="D2488" s="70">
        <v>14960.69</v>
      </c>
      <c r="E2488" s="71">
        <v>44626</v>
      </c>
      <c r="F2488" t="s">
        <v>13851</v>
      </c>
      <c r="G2488" t="s">
        <v>2142</v>
      </c>
      <c r="H2488" t="s">
        <v>13850</v>
      </c>
      <c r="I2488" t="s">
        <v>13849</v>
      </c>
      <c r="J2488" s="40">
        <v>3.18</v>
      </c>
      <c r="K2488" s="40">
        <v>0</v>
      </c>
    </row>
    <row r="2489" spans="1:11" x14ac:dyDescent="0.35">
      <c r="A2489">
        <v>20602</v>
      </c>
      <c r="B2489" t="s">
        <v>19759</v>
      </c>
      <c r="C2489" s="70">
        <v>46527.73</v>
      </c>
      <c r="D2489" s="70">
        <v>14960.69</v>
      </c>
      <c r="E2489" s="71">
        <v>44627</v>
      </c>
      <c r="F2489" t="s">
        <v>8521</v>
      </c>
      <c r="G2489" t="s">
        <v>2142</v>
      </c>
      <c r="H2489" t="s">
        <v>8520</v>
      </c>
      <c r="I2489" t="s">
        <v>8519</v>
      </c>
      <c r="J2489" s="40">
        <v>83.04</v>
      </c>
      <c r="K2489" s="40">
        <v>0</v>
      </c>
    </row>
    <row r="2490" spans="1:11" x14ac:dyDescent="0.35">
      <c r="A2490">
        <v>20602</v>
      </c>
      <c r="B2490" t="s">
        <v>19759</v>
      </c>
      <c r="C2490" s="70">
        <v>46527.73</v>
      </c>
      <c r="D2490" s="70">
        <v>14960.69</v>
      </c>
      <c r="E2490" s="71">
        <v>44627</v>
      </c>
      <c r="F2490" t="s">
        <v>13524</v>
      </c>
      <c r="G2490" t="s">
        <v>2142</v>
      </c>
      <c r="H2490" t="s">
        <v>13523</v>
      </c>
      <c r="I2490" t="s">
        <v>13522</v>
      </c>
      <c r="J2490" s="40">
        <v>2.29</v>
      </c>
      <c r="K2490" s="40">
        <v>0</v>
      </c>
    </row>
    <row r="2491" spans="1:11" x14ac:dyDescent="0.35">
      <c r="A2491">
        <v>20602</v>
      </c>
      <c r="B2491" t="s">
        <v>19759</v>
      </c>
      <c r="C2491" s="70">
        <v>46527.73</v>
      </c>
      <c r="D2491" s="70">
        <v>14960.69</v>
      </c>
      <c r="E2491" s="71">
        <v>44627</v>
      </c>
      <c r="F2491" t="s">
        <v>13521</v>
      </c>
      <c r="G2491" t="s">
        <v>2142</v>
      </c>
      <c r="H2491" t="s">
        <v>13520</v>
      </c>
      <c r="I2491" t="s">
        <v>13519</v>
      </c>
      <c r="J2491" s="40">
        <v>1.29</v>
      </c>
      <c r="K2491" s="40">
        <v>0</v>
      </c>
    </row>
    <row r="2492" spans="1:11" x14ac:dyDescent="0.35">
      <c r="A2492">
        <v>20602</v>
      </c>
      <c r="B2492" t="s">
        <v>19759</v>
      </c>
      <c r="C2492" s="70">
        <v>46527.73</v>
      </c>
      <c r="D2492" s="70">
        <v>14960.69</v>
      </c>
      <c r="E2492" s="71">
        <v>44628</v>
      </c>
      <c r="F2492" t="s">
        <v>17725</v>
      </c>
      <c r="G2492" t="s">
        <v>2142</v>
      </c>
      <c r="H2492" t="s">
        <v>13683</v>
      </c>
      <c r="I2492" t="s">
        <v>13682</v>
      </c>
      <c r="J2492" s="40">
        <v>85</v>
      </c>
      <c r="K2492" s="40">
        <v>0</v>
      </c>
    </row>
    <row r="2493" spans="1:11" x14ac:dyDescent="0.35">
      <c r="A2493">
        <v>20602</v>
      </c>
      <c r="B2493" t="s">
        <v>19759</v>
      </c>
      <c r="C2493" s="70">
        <v>46527.73</v>
      </c>
      <c r="D2493" s="70">
        <v>14960.69</v>
      </c>
      <c r="E2493" s="71">
        <v>44628</v>
      </c>
      <c r="F2493" t="s">
        <v>8518</v>
      </c>
      <c r="G2493" t="s">
        <v>2142</v>
      </c>
      <c r="H2493" t="s">
        <v>8517</v>
      </c>
      <c r="I2493" t="s">
        <v>8516</v>
      </c>
      <c r="J2493" s="40">
        <v>25.58</v>
      </c>
      <c r="K2493" s="40">
        <v>0</v>
      </c>
    </row>
    <row r="2494" spans="1:11" x14ac:dyDescent="0.35">
      <c r="A2494">
        <v>20602</v>
      </c>
      <c r="B2494" t="s">
        <v>19759</v>
      </c>
      <c r="C2494" s="70">
        <v>46527.73</v>
      </c>
      <c r="D2494" s="70">
        <v>14960.69</v>
      </c>
      <c r="E2494" s="71">
        <v>44628</v>
      </c>
      <c r="F2494" t="s">
        <v>13518</v>
      </c>
      <c r="G2494" t="s">
        <v>2142</v>
      </c>
      <c r="H2494" t="s">
        <v>13517</v>
      </c>
      <c r="I2494" t="s">
        <v>13516</v>
      </c>
      <c r="J2494" s="40">
        <v>1.89</v>
      </c>
      <c r="K2494" s="40">
        <v>0</v>
      </c>
    </row>
    <row r="2495" spans="1:11" x14ac:dyDescent="0.35">
      <c r="A2495">
        <v>20602</v>
      </c>
      <c r="B2495" t="s">
        <v>19759</v>
      </c>
      <c r="C2495" s="70">
        <v>46527.73</v>
      </c>
      <c r="D2495" s="70">
        <v>14960.69</v>
      </c>
      <c r="E2495" s="71">
        <v>44628</v>
      </c>
      <c r="F2495" t="s">
        <v>13515</v>
      </c>
      <c r="G2495" t="s">
        <v>2142</v>
      </c>
      <c r="H2495" t="s">
        <v>13514</v>
      </c>
      <c r="I2495" t="s">
        <v>13513</v>
      </c>
      <c r="J2495" s="40">
        <v>1.3</v>
      </c>
      <c r="K2495" s="40">
        <v>0</v>
      </c>
    </row>
    <row r="2496" spans="1:11" x14ac:dyDescent="0.35">
      <c r="A2496">
        <v>20602</v>
      </c>
      <c r="B2496" t="s">
        <v>19759</v>
      </c>
      <c r="C2496" s="70">
        <v>46527.73</v>
      </c>
      <c r="D2496" s="70">
        <v>14960.69</v>
      </c>
      <c r="E2496" s="71">
        <v>44629</v>
      </c>
      <c r="F2496" t="s">
        <v>18398</v>
      </c>
      <c r="G2496" t="s">
        <v>2142</v>
      </c>
      <c r="H2496" t="s">
        <v>18397</v>
      </c>
      <c r="I2496" t="s">
        <v>18396</v>
      </c>
      <c r="J2496" s="40">
        <v>77.650000000000006</v>
      </c>
      <c r="K2496" s="40">
        <v>0</v>
      </c>
    </row>
    <row r="2497" spans="1:11" x14ac:dyDescent="0.35">
      <c r="A2497">
        <v>20602</v>
      </c>
      <c r="B2497" t="s">
        <v>19759</v>
      </c>
      <c r="C2497" s="70">
        <v>46527.73</v>
      </c>
      <c r="D2497" s="70">
        <v>14960.69</v>
      </c>
      <c r="E2497" s="71">
        <v>44629</v>
      </c>
      <c r="F2497" t="s">
        <v>18395</v>
      </c>
      <c r="G2497" t="s">
        <v>2142</v>
      </c>
      <c r="H2497" t="s">
        <v>18394</v>
      </c>
      <c r="I2497" t="s">
        <v>18393</v>
      </c>
      <c r="J2497" s="40">
        <v>77.650000000000006</v>
      </c>
      <c r="K2497" s="40">
        <v>0</v>
      </c>
    </row>
    <row r="2498" spans="1:11" x14ac:dyDescent="0.35">
      <c r="A2498">
        <v>20602</v>
      </c>
      <c r="B2498" t="s">
        <v>19759</v>
      </c>
      <c r="C2498" s="70">
        <v>46527.73</v>
      </c>
      <c r="D2498" s="70">
        <v>14960.69</v>
      </c>
      <c r="E2498" s="71">
        <v>44629</v>
      </c>
      <c r="F2498" t="s">
        <v>8515</v>
      </c>
      <c r="G2498" t="s">
        <v>2142</v>
      </c>
      <c r="H2498" t="s">
        <v>8514</v>
      </c>
      <c r="I2498" t="s">
        <v>8513</v>
      </c>
      <c r="J2498" s="40">
        <v>8.23</v>
      </c>
      <c r="K2498" s="40">
        <v>0</v>
      </c>
    </row>
    <row r="2499" spans="1:11" x14ac:dyDescent="0.35">
      <c r="A2499">
        <v>20602</v>
      </c>
      <c r="B2499" t="s">
        <v>19759</v>
      </c>
      <c r="C2499" s="70">
        <v>46527.73</v>
      </c>
      <c r="D2499" s="70">
        <v>14960.69</v>
      </c>
      <c r="E2499" s="71">
        <v>44632</v>
      </c>
      <c r="F2499" t="s">
        <v>16238</v>
      </c>
      <c r="G2499" t="s">
        <v>2142</v>
      </c>
      <c r="H2499" t="s">
        <v>16237</v>
      </c>
      <c r="I2499" t="s">
        <v>13048</v>
      </c>
      <c r="J2499" s="40">
        <v>1491.51</v>
      </c>
      <c r="K2499" s="40">
        <v>0</v>
      </c>
    </row>
    <row r="2500" spans="1:11" x14ac:dyDescent="0.35">
      <c r="A2500">
        <v>20602</v>
      </c>
      <c r="B2500" t="s">
        <v>19759</v>
      </c>
      <c r="C2500" s="70">
        <v>46527.73</v>
      </c>
      <c r="D2500" s="70">
        <v>14960.69</v>
      </c>
      <c r="E2500" s="71">
        <v>44632</v>
      </c>
      <c r="F2500" t="s">
        <v>16236</v>
      </c>
      <c r="G2500" t="s">
        <v>2142</v>
      </c>
      <c r="H2500" t="s">
        <v>16235</v>
      </c>
      <c r="I2500" t="s">
        <v>13051</v>
      </c>
      <c r="J2500" s="40">
        <v>450.76</v>
      </c>
      <c r="K2500" s="40">
        <v>0</v>
      </c>
    </row>
    <row r="2501" spans="1:11" x14ac:dyDescent="0.35">
      <c r="A2501">
        <v>20602</v>
      </c>
      <c r="B2501" t="s">
        <v>19759</v>
      </c>
      <c r="C2501" s="70">
        <v>46527.73</v>
      </c>
      <c r="D2501" s="70">
        <v>14960.69</v>
      </c>
      <c r="E2501" s="71">
        <v>44632</v>
      </c>
      <c r="F2501" t="s">
        <v>16234</v>
      </c>
      <c r="G2501" t="s">
        <v>2142</v>
      </c>
      <c r="H2501" t="s">
        <v>16233</v>
      </c>
      <c r="I2501" t="s">
        <v>4666</v>
      </c>
      <c r="J2501" s="40">
        <v>1513.55</v>
      </c>
      <c r="K2501" s="40">
        <v>0</v>
      </c>
    </row>
    <row r="2502" spans="1:11" x14ac:dyDescent="0.35">
      <c r="A2502">
        <v>20602</v>
      </c>
      <c r="B2502" t="s">
        <v>19759</v>
      </c>
      <c r="C2502" s="70">
        <v>46527.73</v>
      </c>
      <c r="D2502" s="70">
        <v>14960.69</v>
      </c>
      <c r="E2502" s="71">
        <v>44632</v>
      </c>
      <c r="F2502" t="s">
        <v>16232</v>
      </c>
      <c r="G2502" t="s">
        <v>2142</v>
      </c>
      <c r="H2502" t="s">
        <v>16231</v>
      </c>
      <c r="I2502" t="s">
        <v>13048</v>
      </c>
      <c r="J2502" s="40">
        <v>-1491.51</v>
      </c>
      <c r="K2502" s="40">
        <v>0</v>
      </c>
    </row>
    <row r="2503" spans="1:11" x14ac:dyDescent="0.35">
      <c r="A2503">
        <v>20602</v>
      </c>
      <c r="B2503" t="s">
        <v>19759</v>
      </c>
      <c r="C2503" s="70">
        <v>46527.73</v>
      </c>
      <c r="D2503" s="70">
        <v>14960.69</v>
      </c>
      <c r="E2503" s="71">
        <v>44633</v>
      </c>
      <c r="F2503" t="s">
        <v>9958</v>
      </c>
      <c r="G2503" t="s">
        <v>2142</v>
      </c>
      <c r="H2503" t="s">
        <v>9957</v>
      </c>
      <c r="I2503" t="s">
        <v>9956</v>
      </c>
      <c r="J2503" s="40">
        <v>149.33000000000001</v>
      </c>
      <c r="K2503" s="40">
        <v>0</v>
      </c>
    </row>
    <row r="2504" spans="1:11" x14ac:dyDescent="0.35">
      <c r="A2504">
        <v>20602</v>
      </c>
      <c r="B2504" t="s">
        <v>19759</v>
      </c>
      <c r="C2504" s="70">
        <v>46527.73</v>
      </c>
      <c r="D2504" s="70">
        <v>14960.69</v>
      </c>
      <c r="E2504" s="71">
        <v>44633</v>
      </c>
      <c r="F2504" t="s">
        <v>11981</v>
      </c>
      <c r="G2504" t="s">
        <v>2142</v>
      </c>
      <c r="H2504" t="s">
        <v>11980</v>
      </c>
      <c r="I2504" t="s">
        <v>11979</v>
      </c>
      <c r="J2504" s="40">
        <v>3.13</v>
      </c>
      <c r="K2504" s="40">
        <v>0</v>
      </c>
    </row>
    <row r="2505" spans="1:11" x14ac:dyDescent="0.35">
      <c r="A2505">
        <v>20602</v>
      </c>
      <c r="B2505" t="s">
        <v>19759</v>
      </c>
      <c r="C2505" s="70">
        <v>46527.73</v>
      </c>
      <c r="D2505" s="70">
        <v>14960.69</v>
      </c>
      <c r="E2505" s="71">
        <v>44633</v>
      </c>
      <c r="F2505" t="s">
        <v>3170</v>
      </c>
      <c r="G2505" t="s">
        <v>2142</v>
      </c>
      <c r="H2505" t="s">
        <v>3169</v>
      </c>
      <c r="I2505" t="s">
        <v>3168</v>
      </c>
      <c r="J2505" s="40">
        <v>18.23</v>
      </c>
      <c r="K2505" s="40">
        <v>0</v>
      </c>
    </row>
    <row r="2506" spans="1:11" x14ac:dyDescent="0.35">
      <c r="A2506">
        <v>20602</v>
      </c>
      <c r="B2506" t="s">
        <v>19759</v>
      </c>
      <c r="C2506" s="70">
        <v>46527.73</v>
      </c>
      <c r="D2506" s="70">
        <v>14960.69</v>
      </c>
      <c r="E2506" s="71">
        <v>44634</v>
      </c>
      <c r="F2506" t="s">
        <v>19851</v>
      </c>
      <c r="G2506" t="s">
        <v>1912</v>
      </c>
      <c r="J2506" s="40">
        <v>318.5</v>
      </c>
      <c r="K2506" s="40">
        <v>0</v>
      </c>
    </row>
    <row r="2507" spans="1:11" x14ac:dyDescent="0.35">
      <c r="A2507">
        <v>20602</v>
      </c>
      <c r="B2507" t="s">
        <v>19759</v>
      </c>
      <c r="C2507" s="70">
        <v>46527.73</v>
      </c>
      <c r="D2507" s="70">
        <v>14960.69</v>
      </c>
      <c r="E2507" s="71">
        <v>44634</v>
      </c>
      <c r="F2507" t="s">
        <v>16227</v>
      </c>
      <c r="G2507" t="s">
        <v>2142</v>
      </c>
      <c r="H2507" t="s">
        <v>16226</v>
      </c>
      <c r="I2507" t="s">
        <v>16225</v>
      </c>
      <c r="J2507" s="40">
        <v>390.15</v>
      </c>
      <c r="K2507" s="40">
        <v>0</v>
      </c>
    </row>
    <row r="2508" spans="1:11" x14ac:dyDescent="0.35">
      <c r="A2508">
        <v>20602</v>
      </c>
      <c r="B2508" t="s">
        <v>19759</v>
      </c>
      <c r="C2508" s="70">
        <v>46527.73</v>
      </c>
      <c r="D2508" s="70">
        <v>14960.69</v>
      </c>
      <c r="E2508" s="71">
        <v>44634</v>
      </c>
      <c r="F2508" t="s">
        <v>8512</v>
      </c>
      <c r="G2508" t="s">
        <v>2142</v>
      </c>
      <c r="H2508" t="s">
        <v>8511</v>
      </c>
      <c r="I2508" t="s">
        <v>8510</v>
      </c>
      <c r="J2508" s="40">
        <v>8.27</v>
      </c>
      <c r="K2508" s="40">
        <v>0</v>
      </c>
    </row>
    <row r="2509" spans="1:11" x14ac:dyDescent="0.35">
      <c r="A2509">
        <v>20602</v>
      </c>
      <c r="B2509" t="s">
        <v>19759</v>
      </c>
      <c r="C2509" s="70">
        <v>46527.73</v>
      </c>
      <c r="D2509" s="70">
        <v>14960.69</v>
      </c>
      <c r="E2509" s="71">
        <v>44634</v>
      </c>
      <c r="F2509" t="s">
        <v>19850</v>
      </c>
      <c r="G2509" t="s">
        <v>1912</v>
      </c>
      <c r="J2509" s="40">
        <v>-318.5</v>
      </c>
      <c r="K2509" s="40">
        <v>0</v>
      </c>
    </row>
    <row r="2510" spans="1:11" x14ac:dyDescent="0.35">
      <c r="A2510">
        <v>20602</v>
      </c>
      <c r="B2510" t="s">
        <v>19759</v>
      </c>
      <c r="C2510" s="70">
        <v>46527.73</v>
      </c>
      <c r="D2510" s="70">
        <v>14960.69</v>
      </c>
      <c r="E2510" s="71">
        <v>44634</v>
      </c>
      <c r="F2510" t="s">
        <v>19849</v>
      </c>
      <c r="G2510" t="s">
        <v>1912</v>
      </c>
      <c r="I2510" t="s">
        <v>19848</v>
      </c>
      <c r="J2510" s="40">
        <v>318.5</v>
      </c>
      <c r="K2510" s="40">
        <v>0</v>
      </c>
    </row>
    <row r="2511" spans="1:11" x14ac:dyDescent="0.35">
      <c r="A2511">
        <v>20602</v>
      </c>
      <c r="B2511" t="s">
        <v>19759</v>
      </c>
      <c r="C2511" s="70">
        <v>46527.73</v>
      </c>
      <c r="D2511" s="70">
        <v>14960.69</v>
      </c>
      <c r="E2511" s="71">
        <v>44635</v>
      </c>
      <c r="F2511" t="s">
        <v>13127</v>
      </c>
      <c r="G2511" t="s">
        <v>13074</v>
      </c>
      <c r="H2511" t="s">
        <v>13126</v>
      </c>
      <c r="I2511" t="s">
        <v>13125</v>
      </c>
      <c r="J2511" s="40">
        <v>1.03</v>
      </c>
      <c r="K2511" s="40">
        <v>0</v>
      </c>
    </row>
    <row r="2512" spans="1:11" x14ac:dyDescent="0.35">
      <c r="A2512">
        <v>20602</v>
      </c>
      <c r="B2512" t="s">
        <v>19759</v>
      </c>
      <c r="C2512" s="70">
        <v>46527.73</v>
      </c>
      <c r="D2512" s="70">
        <v>14960.69</v>
      </c>
      <c r="E2512" s="71">
        <v>44635</v>
      </c>
      <c r="F2512" t="s">
        <v>8509</v>
      </c>
      <c r="G2512" t="s">
        <v>2142</v>
      </c>
      <c r="H2512" t="s">
        <v>8508</v>
      </c>
      <c r="I2512" t="s">
        <v>8507</v>
      </c>
      <c r="J2512" s="40">
        <v>20.95</v>
      </c>
      <c r="K2512" s="40">
        <v>0</v>
      </c>
    </row>
    <row r="2513" spans="1:11" x14ac:dyDescent="0.35">
      <c r="A2513">
        <v>20602</v>
      </c>
      <c r="B2513" t="s">
        <v>19759</v>
      </c>
      <c r="C2513" s="70">
        <v>46527.73</v>
      </c>
      <c r="D2513" s="70">
        <v>14960.69</v>
      </c>
      <c r="E2513" s="71">
        <v>44635</v>
      </c>
      <c r="F2513" t="s">
        <v>8191</v>
      </c>
      <c r="G2513" t="s">
        <v>2142</v>
      </c>
      <c r="H2513" t="s">
        <v>8190</v>
      </c>
      <c r="I2513" t="s">
        <v>8189</v>
      </c>
      <c r="J2513" s="40">
        <v>9.31</v>
      </c>
      <c r="K2513" s="40">
        <v>0</v>
      </c>
    </row>
    <row r="2514" spans="1:11" x14ac:dyDescent="0.35">
      <c r="A2514">
        <v>20602</v>
      </c>
      <c r="B2514" t="s">
        <v>19759</v>
      </c>
      <c r="C2514" s="70">
        <v>46527.73</v>
      </c>
      <c r="D2514" s="70">
        <v>14960.69</v>
      </c>
      <c r="E2514" s="71">
        <v>44636</v>
      </c>
      <c r="F2514" t="s">
        <v>17958</v>
      </c>
      <c r="G2514" t="s">
        <v>2142</v>
      </c>
      <c r="H2514" t="s">
        <v>17957</v>
      </c>
      <c r="I2514" t="s">
        <v>17956</v>
      </c>
      <c r="J2514" s="40">
        <v>5105.2</v>
      </c>
      <c r="K2514" s="40">
        <v>0</v>
      </c>
    </row>
    <row r="2515" spans="1:11" x14ac:dyDescent="0.35">
      <c r="A2515">
        <v>20602</v>
      </c>
      <c r="B2515" t="s">
        <v>19759</v>
      </c>
      <c r="C2515" s="70">
        <v>46527.73</v>
      </c>
      <c r="D2515" s="70">
        <v>14960.69</v>
      </c>
      <c r="E2515" s="71">
        <v>44636</v>
      </c>
      <c r="F2515" t="s">
        <v>17955</v>
      </c>
      <c r="G2515" t="s">
        <v>2142</v>
      </c>
      <c r="H2515" t="s">
        <v>17954</v>
      </c>
      <c r="I2515" t="s">
        <v>17953</v>
      </c>
      <c r="J2515" s="40">
        <v>-5777.41</v>
      </c>
      <c r="K2515" s="40">
        <v>0</v>
      </c>
    </row>
    <row r="2516" spans="1:11" x14ac:dyDescent="0.35">
      <c r="A2516">
        <v>20602</v>
      </c>
      <c r="B2516" t="s">
        <v>19759</v>
      </c>
      <c r="C2516" s="70">
        <v>46527.73</v>
      </c>
      <c r="D2516" s="70">
        <v>14960.69</v>
      </c>
      <c r="E2516" s="71">
        <v>44636</v>
      </c>
      <c r="F2516" t="s">
        <v>13267</v>
      </c>
      <c r="G2516" t="s">
        <v>2142</v>
      </c>
      <c r="H2516" t="s">
        <v>13266</v>
      </c>
      <c r="I2516" t="s">
        <v>13265</v>
      </c>
      <c r="J2516" s="40">
        <v>541.03</v>
      </c>
      <c r="K2516" s="40">
        <v>0</v>
      </c>
    </row>
    <row r="2517" spans="1:11" x14ac:dyDescent="0.35">
      <c r="A2517">
        <v>20602</v>
      </c>
      <c r="B2517" t="s">
        <v>19759</v>
      </c>
      <c r="C2517" s="70">
        <v>46527.73</v>
      </c>
      <c r="D2517" s="70">
        <v>14960.69</v>
      </c>
      <c r="E2517" s="71">
        <v>44637</v>
      </c>
      <c r="F2517" t="s">
        <v>8506</v>
      </c>
      <c r="G2517" t="s">
        <v>2142</v>
      </c>
      <c r="H2517" t="s">
        <v>8505</v>
      </c>
      <c r="I2517" t="s">
        <v>8504</v>
      </c>
      <c r="J2517" s="40">
        <v>91.95</v>
      </c>
      <c r="K2517" s="40">
        <v>0</v>
      </c>
    </row>
    <row r="2518" spans="1:11" x14ac:dyDescent="0.35">
      <c r="A2518">
        <v>20602</v>
      </c>
      <c r="B2518" t="s">
        <v>19759</v>
      </c>
      <c r="C2518" s="70">
        <v>46527.73</v>
      </c>
      <c r="D2518" s="70">
        <v>14960.69</v>
      </c>
      <c r="E2518" s="71">
        <v>44637</v>
      </c>
      <c r="F2518" t="s">
        <v>18047</v>
      </c>
      <c r="G2518" t="s">
        <v>2142</v>
      </c>
      <c r="H2518" t="s">
        <v>18046</v>
      </c>
      <c r="I2518" t="s">
        <v>18045</v>
      </c>
      <c r="J2518" s="40">
        <v>54.19</v>
      </c>
      <c r="K2518" s="40">
        <v>0</v>
      </c>
    </row>
    <row r="2519" spans="1:11" x14ac:dyDescent="0.35">
      <c r="A2519">
        <v>20602</v>
      </c>
      <c r="B2519" t="s">
        <v>19759</v>
      </c>
      <c r="C2519" s="70">
        <v>46527.73</v>
      </c>
      <c r="D2519" s="70">
        <v>14960.69</v>
      </c>
      <c r="E2519" s="71">
        <v>44640</v>
      </c>
      <c r="F2519" t="s">
        <v>18983</v>
      </c>
      <c r="G2519" t="s">
        <v>2142</v>
      </c>
      <c r="H2519" t="s">
        <v>18982</v>
      </c>
      <c r="I2519" t="s">
        <v>18981</v>
      </c>
      <c r="J2519" s="40">
        <v>55.22</v>
      </c>
      <c r="K2519" s="40">
        <v>0</v>
      </c>
    </row>
    <row r="2520" spans="1:11" x14ac:dyDescent="0.35">
      <c r="A2520">
        <v>20602</v>
      </c>
      <c r="B2520" t="s">
        <v>19759</v>
      </c>
      <c r="C2520" s="70">
        <v>46527.73</v>
      </c>
      <c r="D2520" s="70">
        <v>14960.69</v>
      </c>
      <c r="E2520" s="71">
        <v>44640</v>
      </c>
      <c r="F2520" t="s">
        <v>18140</v>
      </c>
      <c r="G2520" t="s">
        <v>2142</v>
      </c>
      <c r="H2520" t="s">
        <v>18139</v>
      </c>
      <c r="I2520" t="s">
        <v>18138</v>
      </c>
      <c r="J2520" s="40">
        <v>410.29</v>
      </c>
      <c r="K2520" s="40">
        <v>0</v>
      </c>
    </row>
    <row r="2521" spans="1:11" x14ac:dyDescent="0.35">
      <c r="A2521">
        <v>20602</v>
      </c>
      <c r="B2521" t="s">
        <v>19759</v>
      </c>
      <c r="C2521" s="70">
        <v>46527.73</v>
      </c>
      <c r="D2521" s="70">
        <v>14960.69</v>
      </c>
      <c r="E2521" s="71">
        <v>44640</v>
      </c>
      <c r="F2521" t="s">
        <v>10671</v>
      </c>
      <c r="G2521" t="s">
        <v>2142</v>
      </c>
      <c r="H2521" t="s">
        <v>10670</v>
      </c>
      <c r="I2521" t="s">
        <v>10669</v>
      </c>
      <c r="J2521" s="40">
        <v>58.65</v>
      </c>
      <c r="K2521" s="40">
        <v>0</v>
      </c>
    </row>
    <row r="2522" spans="1:11" x14ac:dyDescent="0.35">
      <c r="A2522">
        <v>20602</v>
      </c>
      <c r="B2522" t="s">
        <v>19759</v>
      </c>
      <c r="C2522" s="70">
        <v>46527.73</v>
      </c>
      <c r="D2522" s="70">
        <v>14960.69</v>
      </c>
      <c r="E2522" s="71">
        <v>44640</v>
      </c>
      <c r="F2522" t="s">
        <v>11972</v>
      </c>
      <c r="G2522" t="s">
        <v>2142</v>
      </c>
      <c r="H2522" t="s">
        <v>11971</v>
      </c>
      <c r="I2522" t="s">
        <v>11970</v>
      </c>
      <c r="J2522" s="40">
        <v>3.13</v>
      </c>
      <c r="K2522" s="40">
        <v>0</v>
      </c>
    </row>
    <row r="2523" spans="1:11" x14ac:dyDescent="0.35">
      <c r="A2523">
        <v>20602</v>
      </c>
      <c r="B2523" t="s">
        <v>19759</v>
      </c>
      <c r="C2523" s="70">
        <v>46527.73</v>
      </c>
      <c r="D2523" s="70">
        <v>14960.69</v>
      </c>
      <c r="E2523" s="71">
        <v>44641</v>
      </c>
      <c r="F2523" t="s">
        <v>13264</v>
      </c>
      <c r="G2523" t="s">
        <v>2142</v>
      </c>
      <c r="H2523" t="s">
        <v>13263</v>
      </c>
      <c r="I2523" t="s">
        <v>13262</v>
      </c>
      <c r="J2523" s="40">
        <v>35.89</v>
      </c>
      <c r="K2523" s="40">
        <v>0</v>
      </c>
    </row>
    <row r="2524" spans="1:11" x14ac:dyDescent="0.35">
      <c r="A2524">
        <v>20602</v>
      </c>
      <c r="B2524" t="s">
        <v>19759</v>
      </c>
      <c r="C2524" s="70">
        <v>46527.73</v>
      </c>
      <c r="D2524" s="70">
        <v>14960.69</v>
      </c>
      <c r="E2524" s="71">
        <v>44642</v>
      </c>
      <c r="F2524" t="s">
        <v>8503</v>
      </c>
      <c r="G2524" t="s">
        <v>2142</v>
      </c>
      <c r="H2524" t="s">
        <v>8502</v>
      </c>
      <c r="I2524" t="s">
        <v>8501</v>
      </c>
      <c r="J2524" s="40">
        <v>-8.3800000000000008</v>
      </c>
      <c r="K2524" s="40">
        <v>0</v>
      </c>
    </row>
    <row r="2525" spans="1:11" x14ac:dyDescent="0.35">
      <c r="A2525">
        <v>20602</v>
      </c>
      <c r="B2525" t="s">
        <v>19759</v>
      </c>
      <c r="C2525" s="70">
        <v>46527.73</v>
      </c>
      <c r="D2525" s="70">
        <v>14960.69</v>
      </c>
      <c r="E2525" s="71">
        <v>44643</v>
      </c>
      <c r="F2525" t="s">
        <v>13845</v>
      </c>
      <c r="G2525" t="s">
        <v>2142</v>
      </c>
      <c r="H2525" t="s">
        <v>13844</v>
      </c>
      <c r="I2525" t="s">
        <v>13843</v>
      </c>
      <c r="J2525" s="40">
        <v>17.54</v>
      </c>
      <c r="K2525" s="40">
        <v>0</v>
      </c>
    </row>
    <row r="2526" spans="1:11" x14ac:dyDescent="0.35">
      <c r="A2526">
        <v>20602</v>
      </c>
      <c r="B2526" t="s">
        <v>19759</v>
      </c>
      <c r="C2526" s="70">
        <v>46527.73</v>
      </c>
      <c r="D2526" s="70">
        <v>14960.69</v>
      </c>
      <c r="E2526" s="71">
        <v>44644</v>
      </c>
      <c r="F2526" t="s">
        <v>14301</v>
      </c>
      <c r="G2526" t="s">
        <v>2142</v>
      </c>
      <c r="H2526" t="s">
        <v>14300</v>
      </c>
      <c r="I2526" t="s">
        <v>14299</v>
      </c>
      <c r="J2526" s="40">
        <v>63.33</v>
      </c>
      <c r="K2526" s="40">
        <v>0</v>
      </c>
    </row>
    <row r="2527" spans="1:11" x14ac:dyDescent="0.35">
      <c r="A2527">
        <v>20602</v>
      </c>
      <c r="B2527" t="s">
        <v>19759</v>
      </c>
      <c r="C2527" s="70">
        <v>46527.73</v>
      </c>
      <c r="D2527" s="70">
        <v>14960.69</v>
      </c>
      <c r="E2527" s="71">
        <v>44644</v>
      </c>
      <c r="F2527" t="s">
        <v>3407</v>
      </c>
      <c r="G2527" t="s">
        <v>2142</v>
      </c>
      <c r="H2527" t="s">
        <v>3406</v>
      </c>
      <c r="I2527" t="s">
        <v>3405</v>
      </c>
      <c r="J2527" s="40">
        <v>170.82</v>
      </c>
      <c r="K2527" s="40">
        <v>0</v>
      </c>
    </row>
    <row r="2528" spans="1:11" x14ac:dyDescent="0.35">
      <c r="A2528">
        <v>20602</v>
      </c>
      <c r="B2528" t="s">
        <v>19759</v>
      </c>
      <c r="C2528" s="70">
        <v>46527.73</v>
      </c>
      <c r="D2528" s="70">
        <v>14960.69</v>
      </c>
      <c r="E2528" s="71">
        <v>44644</v>
      </c>
      <c r="F2528" t="s">
        <v>19847</v>
      </c>
      <c r="G2528" t="s">
        <v>1912</v>
      </c>
      <c r="J2528" s="40">
        <v>110.78</v>
      </c>
      <c r="K2528" s="40">
        <v>0</v>
      </c>
    </row>
    <row r="2529" spans="1:11" x14ac:dyDescent="0.35">
      <c r="A2529">
        <v>20602</v>
      </c>
      <c r="B2529" t="s">
        <v>19759</v>
      </c>
      <c r="C2529" s="70">
        <v>46527.73</v>
      </c>
      <c r="D2529" s="70">
        <v>14960.69</v>
      </c>
      <c r="E2529" s="71">
        <v>44644</v>
      </c>
      <c r="F2529" t="s">
        <v>9179</v>
      </c>
      <c r="G2529" t="s">
        <v>2142</v>
      </c>
      <c r="H2529" t="s">
        <v>9178</v>
      </c>
      <c r="I2529" t="s">
        <v>9177</v>
      </c>
      <c r="J2529" s="40">
        <v>38.25</v>
      </c>
      <c r="K2529" s="40">
        <v>0</v>
      </c>
    </row>
    <row r="2530" spans="1:11" x14ac:dyDescent="0.35">
      <c r="A2530">
        <v>20602</v>
      </c>
      <c r="B2530" t="s">
        <v>19759</v>
      </c>
      <c r="C2530" s="70">
        <v>46527.73</v>
      </c>
      <c r="D2530" s="70">
        <v>14960.69</v>
      </c>
      <c r="E2530" s="71">
        <v>44644</v>
      </c>
      <c r="F2530" t="s">
        <v>15123</v>
      </c>
      <c r="G2530" t="s">
        <v>2142</v>
      </c>
      <c r="H2530" t="s">
        <v>15122</v>
      </c>
      <c r="I2530" t="s">
        <v>15121</v>
      </c>
      <c r="J2530" s="40">
        <v>408</v>
      </c>
      <c r="K2530" s="40">
        <v>0</v>
      </c>
    </row>
    <row r="2531" spans="1:11" x14ac:dyDescent="0.35">
      <c r="A2531">
        <v>20602</v>
      </c>
      <c r="B2531" t="s">
        <v>19759</v>
      </c>
      <c r="C2531" s="70">
        <v>46527.73</v>
      </c>
      <c r="D2531" s="70">
        <v>14960.69</v>
      </c>
      <c r="E2531" s="71">
        <v>44644</v>
      </c>
      <c r="F2531" t="s">
        <v>19846</v>
      </c>
      <c r="G2531" t="s">
        <v>1912</v>
      </c>
      <c r="I2531" t="s">
        <v>19845</v>
      </c>
      <c r="J2531" s="40">
        <v>110.91</v>
      </c>
      <c r="K2531" s="40">
        <v>0</v>
      </c>
    </row>
    <row r="2532" spans="1:11" x14ac:dyDescent="0.35">
      <c r="A2532">
        <v>20602</v>
      </c>
      <c r="B2532" t="s">
        <v>19759</v>
      </c>
      <c r="C2532" s="70">
        <v>46527.73</v>
      </c>
      <c r="D2532" s="70">
        <v>14960.69</v>
      </c>
      <c r="E2532" s="71">
        <v>44644</v>
      </c>
      <c r="F2532" t="s">
        <v>19844</v>
      </c>
      <c r="G2532" t="s">
        <v>1912</v>
      </c>
      <c r="J2532" s="40">
        <v>-110.78</v>
      </c>
      <c r="K2532" s="40">
        <v>0</v>
      </c>
    </row>
    <row r="2533" spans="1:11" x14ac:dyDescent="0.35">
      <c r="A2533">
        <v>20602</v>
      </c>
      <c r="B2533" t="s">
        <v>19759</v>
      </c>
      <c r="C2533" s="70">
        <v>46527.73</v>
      </c>
      <c r="D2533" s="70">
        <v>14960.69</v>
      </c>
      <c r="E2533" s="71">
        <v>44647</v>
      </c>
      <c r="F2533" t="s">
        <v>13124</v>
      </c>
      <c r="G2533" t="s">
        <v>13074</v>
      </c>
      <c r="H2533" t="s">
        <v>13123</v>
      </c>
      <c r="I2533" t="s">
        <v>13122</v>
      </c>
      <c r="J2533" s="40">
        <v>2.08</v>
      </c>
      <c r="K2533" s="40">
        <v>0</v>
      </c>
    </row>
    <row r="2534" spans="1:11" x14ac:dyDescent="0.35">
      <c r="A2534">
        <v>20602</v>
      </c>
      <c r="B2534" t="s">
        <v>19759</v>
      </c>
      <c r="C2534" s="70">
        <v>46527.73</v>
      </c>
      <c r="D2534" s="70">
        <v>14960.69</v>
      </c>
      <c r="E2534" s="71">
        <v>44647</v>
      </c>
      <c r="F2534" t="s">
        <v>13842</v>
      </c>
      <c r="G2534" t="s">
        <v>2142</v>
      </c>
      <c r="H2534" t="s">
        <v>13841</v>
      </c>
      <c r="I2534" t="s">
        <v>13840</v>
      </c>
      <c r="J2534" s="40">
        <v>12.17</v>
      </c>
      <c r="K2534" s="40">
        <v>0</v>
      </c>
    </row>
    <row r="2535" spans="1:11" x14ac:dyDescent="0.35">
      <c r="A2535">
        <v>20602</v>
      </c>
      <c r="B2535" t="s">
        <v>19759</v>
      </c>
      <c r="C2535" s="70">
        <v>46527.73</v>
      </c>
      <c r="D2535" s="70">
        <v>14960.69</v>
      </c>
      <c r="E2535" s="71">
        <v>44647</v>
      </c>
      <c r="F2535" t="s">
        <v>16224</v>
      </c>
      <c r="G2535" t="s">
        <v>2142</v>
      </c>
      <c r="H2535" t="s">
        <v>16223</v>
      </c>
      <c r="I2535" t="s">
        <v>16222</v>
      </c>
      <c r="J2535" s="40">
        <v>410.76</v>
      </c>
      <c r="K2535" s="40">
        <v>0</v>
      </c>
    </row>
    <row r="2536" spans="1:11" x14ac:dyDescent="0.35">
      <c r="A2536">
        <v>20602</v>
      </c>
      <c r="B2536" t="s">
        <v>19759</v>
      </c>
      <c r="C2536" s="70">
        <v>46527.73</v>
      </c>
      <c r="D2536" s="70">
        <v>14960.69</v>
      </c>
      <c r="E2536" s="71">
        <v>44647</v>
      </c>
      <c r="F2536" t="s">
        <v>11179</v>
      </c>
      <c r="G2536" t="s">
        <v>2142</v>
      </c>
      <c r="H2536" t="s">
        <v>11178</v>
      </c>
      <c r="I2536" t="s">
        <v>11177</v>
      </c>
      <c r="J2536" s="40">
        <v>1582.38</v>
      </c>
      <c r="K2536" s="40">
        <v>0</v>
      </c>
    </row>
    <row r="2537" spans="1:11" x14ac:dyDescent="0.35">
      <c r="A2537">
        <v>20602</v>
      </c>
      <c r="B2537" t="s">
        <v>19759</v>
      </c>
      <c r="C2537" s="70">
        <v>46527.73</v>
      </c>
      <c r="D2537" s="70">
        <v>14960.69</v>
      </c>
      <c r="E2537" s="71">
        <v>44649</v>
      </c>
      <c r="F2537" t="s">
        <v>11211</v>
      </c>
      <c r="G2537" t="s">
        <v>2142</v>
      </c>
      <c r="H2537" t="s">
        <v>11210</v>
      </c>
      <c r="I2537" t="s">
        <v>11209</v>
      </c>
      <c r="J2537" s="40">
        <v>1.6</v>
      </c>
      <c r="K2537" s="40">
        <v>0</v>
      </c>
    </row>
    <row r="2538" spans="1:11" x14ac:dyDescent="0.35">
      <c r="A2538">
        <v>20602</v>
      </c>
      <c r="B2538" t="s">
        <v>19759</v>
      </c>
      <c r="C2538" s="70">
        <v>46527.73</v>
      </c>
      <c r="D2538" s="70">
        <v>14960.69</v>
      </c>
      <c r="E2538" s="71">
        <v>44649</v>
      </c>
      <c r="F2538" t="s">
        <v>18711</v>
      </c>
      <c r="G2538" t="s">
        <v>2142</v>
      </c>
      <c r="H2538" t="s">
        <v>18710</v>
      </c>
      <c r="I2538" t="s">
        <v>18709</v>
      </c>
      <c r="J2538" s="40">
        <v>525.13</v>
      </c>
      <c r="K2538" s="40">
        <v>0</v>
      </c>
    </row>
    <row r="2539" spans="1:11" x14ac:dyDescent="0.35">
      <c r="A2539">
        <v>20602</v>
      </c>
      <c r="B2539" t="s">
        <v>19759</v>
      </c>
      <c r="C2539" s="70">
        <v>46527.73</v>
      </c>
      <c r="D2539" s="70">
        <v>14960.69</v>
      </c>
      <c r="E2539" s="71">
        <v>44650</v>
      </c>
      <c r="F2539" t="s">
        <v>13839</v>
      </c>
      <c r="G2539" t="s">
        <v>2142</v>
      </c>
      <c r="H2539" t="s">
        <v>13838</v>
      </c>
      <c r="I2539" t="s">
        <v>13837</v>
      </c>
      <c r="J2539" s="40">
        <v>6.4</v>
      </c>
      <c r="K2539" s="40">
        <v>0</v>
      </c>
    </row>
    <row r="2540" spans="1:11" x14ac:dyDescent="0.35">
      <c r="A2540">
        <v>20602</v>
      </c>
      <c r="B2540" t="s">
        <v>19759</v>
      </c>
      <c r="C2540" s="70">
        <v>46527.73</v>
      </c>
      <c r="D2540" s="70">
        <v>14960.69</v>
      </c>
      <c r="E2540" s="71">
        <v>44650</v>
      </c>
      <c r="F2540" t="s">
        <v>16221</v>
      </c>
      <c r="G2540" t="s">
        <v>2142</v>
      </c>
      <c r="H2540" t="s">
        <v>16220</v>
      </c>
      <c r="I2540" t="s">
        <v>16219</v>
      </c>
      <c r="J2540" s="40">
        <v>639.9</v>
      </c>
      <c r="K2540" s="40">
        <v>0</v>
      </c>
    </row>
    <row r="2541" spans="1:11" x14ac:dyDescent="0.35">
      <c r="A2541">
        <v>20602</v>
      </c>
      <c r="B2541" t="s">
        <v>19759</v>
      </c>
      <c r="C2541" s="70">
        <v>46527.73</v>
      </c>
      <c r="D2541" s="70">
        <v>14960.69</v>
      </c>
      <c r="E2541" s="71">
        <v>44651</v>
      </c>
      <c r="F2541" t="s">
        <v>13836</v>
      </c>
      <c r="G2541" t="s">
        <v>2142</v>
      </c>
      <c r="H2541" t="s">
        <v>2108</v>
      </c>
      <c r="I2541" t="s">
        <v>2107</v>
      </c>
      <c r="J2541" s="40">
        <v>31.43</v>
      </c>
      <c r="K2541" s="40">
        <v>0</v>
      </c>
    </row>
    <row r="2542" spans="1:11" x14ac:dyDescent="0.35">
      <c r="A2542">
        <v>20602</v>
      </c>
      <c r="B2542" t="s">
        <v>19759</v>
      </c>
      <c r="C2542" s="70">
        <v>46527.73</v>
      </c>
      <c r="D2542" s="70">
        <v>14960.69</v>
      </c>
      <c r="E2542" s="71">
        <v>44651</v>
      </c>
      <c r="F2542" t="s">
        <v>8887</v>
      </c>
      <c r="G2542" t="s">
        <v>2142</v>
      </c>
      <c r="H2542" t="s">
        <v>6679</v>
      </c>
      <c r="I2542" t="s">
        <v>6678</v>
      </c>
      <c r="J2542" s="40">
        <v>54.78</v>
      </c>
      <c r="K2542" s="40">
        <v>0</v>
      </c>
    </row>
    <row r="2543" spans="1:11" x14ac:dyDescent="0.35">
      <c r="A2543">
        <v>20602</v>
      </c>
      <c r="B2543" t="s">
        <v>19759</v>
      </c>
      <c r="C2543" s="70">
        <v>46527.73</v>
      </c>
      <c r="D2543" s="70">
        <v>14960.69</v>
      </c>
      <c r="E2543" s="71">
        <v>44651</v>
      </c>
      <c r="F2543" t="s">
        <v>3150</v>
      </c>
      <c r="G2543" t="s">
        <v>2142</v>
      </c>
      <c r="H2543" t="s">
        <v>3149</v>
      </c>
      <c r="I2543" t="s">
        <v>3148</v>
      </c>
      <c r="J2543" s="40">
        <v>660.47</v>
      </c>
      <c r="K2543" s="40">
        <v>0</v>
      </c>
    </row>
    <row r="2544" spans="1:11" x14ac:dyDescent="0.35">
      <c r="A2544">
        <v>20602</v>
      </c>
      <c r="B2544" t="s">
        <v>19759</v>
      </c>
      <c r="C2544" s="70">
        <v>46527.73</v>
      </c>
      <c r="D2544" s="70">
        <v>14960.69</v>
      </c>
      <c r="E2544" s="71">
        <v>44651</v>
      </c>
      <c r="F2544" t="s">
        <v>14298</v>
      </c>
      <c r="G2544" t="s">
        <v>2142</v>
      </c>
      <c r="H2544" t="s">
        <v>14297</v>
      </c>
      <c r="I2544" t="s">
        <v>14296</v>
      </c>
      <c r="J2544" s="40">
        <v>689.23</v>
      </c>
      <c r="K2544" s="40">
        <v>0</v>
      </c>
    </row>
    <row r="2545" spans="1:11" x14ac:dyDescent="0.35">
      <c r="A2545">
        <v>20602</v>
      </c>
      <c r="B2545" t="s">
        <v>19759</v>
      </c>
      <c r="C2545" s="70">
        <v>46527.73</v>
      </c>
      <c r="D2545" s="70">
        <v>14960.69</v>
      </c>
      <c r="E2545" s="71">
        <v>44651</v>
      </c>
      <c r="F2545" t="s">
        <v>8628</v>
      </c>
      <c r="G2545" t="s">
        <v>2142</v>
      </c>
      <c r="H2545" t="s">
        <v>8627</v>
      </c>
      <c r="I2545" t="s">
        <v>8626</v>
      </c>
      <c r="J2545" s="40">
        <v>358.63</v>
      </c>
      <c r="K2545" s="40">
        <v>0</v>
      </c>
    </row>
    <row r="2546" spans="1:11" x14ac:dyDescent="0.35">
      <c r="A2546">
        <v>20602</v>
      </c>
      <c r="B2546" t="s">
        <v>19759</v>
      </c>
      <c r="C2546" s="70">
        <v>46527.73</v>
      </c>
      <c r="D2546" s="70">
        <v>14960.69</v>
      </c>
      <c r="E2546" s="71">
        <v>44651</v>
      </c>
      <c r="F2546" t="s">
        <v>12945</v>
      </c>
      <c r="G2546" t="s">
        <v>2142</v>
      </c>
      <c r="H2546" t="s">
        <v>12944</v>
      </c>
      <c r="I2546" t="s">
        <v>12943</v>
      </c>
      <c r="J2546" s="40">
        <v>544.41</v>
      </c>
      <c r="K2546" s="40">
        <v>0</v>
      </c>
    </row>
    <row r="2547" spans="1:11" x14ac:dyDescent="0.35">
      <c r="A2547">
        <v>20602</v>
      </c>
      <c r="B2547" t="s">
        <v>19759</v>
      </c>
      <c r="C2547" s="70">
        <v>46527.73</v>
      </c>
      <c r="D2547" s="70">
        <v>14960.69</v>
      </c>
      <c r="E2547" s="71">
        <v>44651</v>
      </c>
      <c r="F2547" t="s">
        <v>11616</v>
      </c>
      <c r="G2547" t="s">
        <v>2142</v>
      </c>
      <c r="H2547" t="s">
        <v>11615</v>
      </c>
      <c r="I2547" t="s">
        <v>11614</v>
      </c>
      <c r="J2547" s="40">
        <v>526.64</v>
      </c>
      <c r="K2547" s="40">
        <v>0</v>
      </c>
    </row>
    <row r="2548" spans="1:11" x14ac:dyDescent="0.35">
      <c r="A2548">
        <v>20602</v>
      </c>
      <c r="B2548" t="s">
        <v>19759</v>
      </c>
      <c r="C2548" s="70">
        <v>46527.73</v>
      </c>
      <c r="D2548" s="70">
        <v>14960.69</v>
      </c>
      <c r="E2548" s="71">
        <v>44651</v>
      </c>
      <c r="F2548" t="s">
        <v>15026</v>
      </c>
      <c r="G2548" t="s">
        <v>2142</v>
      </c>
      <c r="H2548" t="s">
        <v>6403</v>
      </c>
      <c r="I2548" t="s">
        <v>6402</v>
      </c>
      <c r="J2548" s="40">
        <v>273.83</v>
      </c>
      <c r="K2548" s="40">
        <v>0</v>
      </c>
    </row>
    <row r="2549" spans="1:11" x14ac:dyDescent="0.35">
      <c r="A2549">
        <v>20602</v>
      </c>
      <c r="B2549" t="s">
        <v>19759</v>
      </c>
      <c r="C2549" s="70">
        <v>46527.73</v>
      </c>
      <c r="D2549" s="70">
        <v>14960.69</v>
      </c>
      <c r="E2549" s="71">
        <v>44651</v>
      </c>
      <c r="F2549" t="s">
        <v>15025</v>
      </c>
      <c r="G2549" t="s">
        <v>2142</v>
      </c>
      <c r="H2549" t="s">
        <v>15024</v>
      </c>
      <c r="I2549" t="s">
        <v>15023</v>
      </c>
      <c r="J2549" s="40">
        <v>5276.21</v>
      </c>
      <c r="K2549" s="40">
        <v>0</v>
      </c>
    </row>
    <row r="2550" spans="1:11" x14ac:dyDescent="0.35">
      <c r="A2550">
        <v>20602</v>
      </c>
      <c r="B2550" t="s">
        <v>19759</v>
      </c>
      <c r="C2550" s="70">
        <v>46527.73</v>
      </c>
      <c r="D2550" s="70">
        <v>14960.69</v>
      </c>
      <c r="E2550" s="71">
        <v>44651</v>
      </c>
      <c r="F2550" t="s">
        <v>8886</v>
      </c>
      <c r="G2550" t="s">
        <v>2142</v>
      </c>
      <c r="H2550" t="s">
        <v>6406</v>
      </c>
      <c r="I2550" t="s">
        <v>6405</v>
      </c>
      <c r="J2550" s="40">
        <v>5760.98</v>
      </c>
      <c r="K2550" s="40">
        <v>0</v>
      </c>
    </row>
    <row r="2551" spans="1:11" x14ac:dyDescent="0.35">
      <c r="A2551">
        <v>20602</v>
      </c>
      <c r="B2551" t="s">
        <v>19759</v>
      </c>
      <c r="C2551" s="70">
        <v>46527.73</v>
      </c>
      <c r="D2551" s="70">
        <v>14960.69</v>
      </c>
      <c r="E2551" s="71">
        <v>44651</v>
      </c>
      <c r="F2551" t="s">
        <v>8500</v>
      </c>
      <c r="G2551" t="s">
        <v>2142</v>
      </c>
      <c r="H2551" t="s">
        <v>8499</v>
      </c>
      <c r="I2551" t="s">
        <v>8498</v>
      </c>
      <c r="J2551" s="40">
        <v>67.11</v>
      </c>
      <c r="K2551" s="40">
        <v>0</v>
      </c>
    </row>
    <row r="2552" spans="1:11" x14ac:dyDescent="0.35">
      <c r="A2552">
        <v>20602</v>
      </c>
      <c r="B2552" t="s">
        <v>19759</v>
      </c>
      <c r="C2552" s="70">
        <v>46527.73</v>
      </c>
      <c r="D2552" s="70">
        <v>14960.69</v>
      </c>
      <c r="E2552" s="71">
        <v>44651</v>
      </c>
      <c r="F2552" t="s">
        <v>6581</v>
      </c>
      <c r="G2552" t="s">
        <v>2247</v>
      </c>
      <c r="J2552" s="40">
        <v>486.36</v>
      </c>
      <c r="K2552" s="40">
        <v>0</v>
      </c>
    </row>
    <row r="2553" spans="1:11" x14ac:dyDescent="0.35">
      <c r="A2553">
        <v>20602</v>
      </c>
      <c r="B2553" t="s">
        <v>19759</v>
      </c>
      <c r="C2553" s="70">
        <v>46527.73</v>
      </c>
      <c r="D2553" s="70">
        <v>14960.69</v>
      </c>
      <c r="E2553" s="71">
        <v>44651</v>
      </c>
      <c r="F2553" t="s">
        <v>15789</v>
      </c>
      <c r="G2553" t="s">
        <v>1912</v>
      </c>
      <c r="J2553" s="40">
        <v>0</v>
      </c>
      <c r="K2553" s="40">
        <v>828.41</v>
      </c>
    </row>
    <row r="2554" spans="1:11" x14ac:dyDescent="0.35">
      <c r="A2554">
        <v>20602</v>
      </c>
      <c r="B2554" t="s">
        <v>19759</v>
      </c>
      <c r="C2554" s="70">
        <v>46527.73</v>
      </c>
      <c r="D2554" s="70">
        <v>14960.69</v>
      </c>
      <c r="E2554" s="71">
        <v>44651</v>
      </c>
      <c r="F2554" t="s">
        <v>15788</v>
      </c>
      <c r="G2554" t="s">
        <v>1912</v>
      </c>
      <c r="J2554" s="40">
        <v>0</v>
      </c>
      <c r="K2554" s="40">
        <v>12285.97</v>
      </c>
    </row>
    <row r="2555" spans="1:11" x14ac:dyDescent="0.35">
      <c r="A2555">
        <v>20602</v>
      </c>
      <c r="B2555" t="s">
        <v>19759</v>
      </c>
      <c r="C2555" s="70">
        <v>46527.73</v>
      </c>
      <c r="D2555" s="70">
        <v>14960.69</v>
      </c>
      <c r="E2555" s="71">
        <v>44651</v>
      </c>
      <c r="F2555" t="s">
        <v>15785</v>
      </c>
      <c r="G2555" t="s">
        <v>1912</v>
      </c>
      <c r="J2555" s="40">
        <v>0</v>
      </c>
      <c r="K2555" s="40">
        <v>24550.25</v>
      </c>
    </row>
    <row r="2556" spans="1:11" x14ac:dyDescent="0.35">
      <c r="A2556">
        <v>20602</v>
      </c>
      <c r="B2556" t="s">
        <v>19759</v>
      </c>
      <c r="C2556" s="70">
        <v>46527.73</v>
      </c>
      <c r="D2556" s="70">
        <v>14960.69</v>
      </c>
      <c r="E2556" s="71">
        <v>44652</v>
      </c>
      <c r="F2556" t="s">
        <v>13512</v>
      </c>
      <c r="G2556" t="s">
        <v>2142</v>
      </c>
      <c r="H2556" t="s">
        <v>13511</v>
      </c>
      <c r="I2556" t="s">
        <v>13510</v>
      </c>
      <c r="J2556" s="40">
        <v>1.34</v>
      </c>
      <c r="K2556" s="40">
        <v>0</v>
      </c>
    </row>
    <row r="2557" spans="1:11" x14ac:dyDescent="0.35">
      <c r="A2557">
        <v>20602</v>
      </c>
      <c r="B2557" t="s">
        <v>19759</v>
      </c>
      <c r="C2557" s="70">
        <v>46527.73</v>
      </c>
      <c r="D2557" s="70">
        <v>14960.69</v>
      </c>
      <c r="E2557" s="71">
        <v>44652</v>
      </c>
      <c r="F2557" t="s">
        <v>13509</v>
      </c>
      <c r="G2557" t="s">
        <v>2142</v>
      </c>
      <c r="H2557" t="s">
        <v>13508</v>
      </c>
      <c r="I2557" t="s">
        <v>13507</v>
      </c>
      <c r="J2557" s="40">
        <v>2.36</v>
      </c>
      <c r="K2557" s="40">
        <v>0</v>
      </c>
    </row>
    <row r="2558" spans="1:11" x14ac:dyDescent="0.35">
      <c r="A2558">
        <v>20602</v>
      </c>
      <c r="B2558" t="s">
        <v>19759</v>
      </c>
      <c r="C2558" s="70">
        <v>46527.73</v>
      </c>
      <c r="D2558" s="70">
        <v>14960.69</v>
      </c>
      <c r="E2558" s="71">
        <v>44652</v>
      </c>
      <c r="F2558" t="s">
        <v>13506</v>
      </c>
      <c r="G2558" t="s">
        <v>2142</v>
      </c>
      <c r="H2558" t="s">
        <v>13505</v>
      </c>
      <c r="I2558" t="s">
        <v>13504</v>
      </c>
      <c r="J2558" s="40">
        <v>1.21</v>
      </c>
      <c r="K2558" s="40">
        <v>0</v>
      </c>
    </row>
    <row r="2559" spans="1:11" x14ac:dyDescent="0.35">
      <c r="A2559">
        <v>20602</v>
      </c>
      <c r="B2559" t="s">
        <v>19759</v>
      </c>
      <c r="C2559" s="70">
        <v>46527.73</v>
      </c>
      <c r="D2559" s="70">
        <v>14960.69</v>
      </c>
      <c r="E2559" s="71">
        <v>44652</v>
      </c>
      <c r="F2559" t="s">
        <v>13503</v>
      </c>
      <c r="G2559" t="s">
        <v>2142</v>
      </c>
      <c r="H2559" t="s">
        <v>13502</v>
      </c>
      <c r="I2559" t="s">
        <v>13501</v>
      </c>
      <c r="J2559" s="40">
        <v>1.78</v>
      </c>
      <c r="K2559" s="40">
        <v>0</v>
      </c>
    </row>
    <row r="2560" spans="1:11" x14ac:dyDescent="0.35">
      <c r="A2560">
        <v>20602</v>
      </c>
      <c r="B2560" t="s">
        <v>19759</v>
      </c>
      <c r="C2560" s="70">
        <v>46527.73</v>
      </c>
      <c r="D2560" s="70">
        <v>14960.69</v>
      </c>
      <c r="E2560" s="71">
        <v>44652</v>
      </c>
      <c r="F2560" t="s">
        <v>13500</v>
      </c>
      <c r="G2560" t="s">
        <v>2142</v>
      </c>
      <c r="H2560" t="s">
        <v>13499</v>
      </c>
      <c r="I2560" t="s">
        <v>13498</v>
      </c>
      <c r="J2560" s="40">
        <v>1.46</v>
      </c>
      <c r="K2560" s="40">
        <v>0</v>
      </c>
    </row>
    <row r="2561" spans="1:11" x14ac:dyDescent="0.35">
      <c r="A2561">
        <v>20602</v>
      </c>
      <c r="B2561" t="s">
        <v>19759</v>
      </c>
      <c r="C2561" s="70">
        <v>46527.73</v>
      </c>
      <c r="D2561" s="70">
        <v>14960.69</v>
      </c>
      <c r="E2561" s="71">
        <v>44652</v>
      </c>
      <c r="F2561" t="s">
        <v>13497</v>
      </c>
      <c r="G2561" t="s">
        <v>2142</v>
      </c>
      <c r="H2561" t="s">
        <v>13496</v>
      </c>
      <c r="I2561" t="s">
        <v>13495</v>
      </c>
      <c r="J2561" s="40">
        <v>1.57</v>
      </c>
      <c r="K2561" s="40">
        <v>0</v>
      </c>
    </row>
    <row r="2562" spans="1:11" x14ac:dyDescent="0.35">
      <c r="A2562">
        <v>20602</v>
      </c>
      <c r="B2562" t="s">
        <v>19759</v>
      </c>
      <c r="C2562" s="70">
        <v>46527.73</v>
      </c>
      <c r="D2562" s="70">
        <v>14960.69</v>
      </c>
      <c r="E2562" s="71">
        <v>44652</v>
      </c>
      <c r="F2562" t="s">
        <v>13494</v>
      </c>
      <c r="G2562" t="s">
        <v>2142</v>
      </c>
      <c r="H2562" t="s">
        <v>13493</v>
      </c>
      <c r="I2562" t="s">
        <v>13492</v>
      </c>
      <c r="J2562" s="40">
        <v>1.4</v>
      </c>
      <c r="K2562" s="40">
        <v>0</v>
      </c>
    </row>
    <row r="2563" spans="1:11" x14ac:dyDescent="0.35">
      <c r="A2563">
        <v>20602</v>
      </c>
      <c r="B2563" t="s">
        <v>19759</v>
      </c>
      <c r="C2563" s="70">
        <v>46527.73</v>
      </c>
      <c r="D2563" s="70">
        <v>14960.69</v>
      </c>
      <c r="E2563" s="71">
        <v>44652</v>
      </c>
      <c r="F2563" t="s">
        <v>13491</v>
      </c>
      <c r="G2563" t="s">
        <v>2142</v>
      </c>
      <c r="H2563" t="s">
        <v>13490</v>
      </c>
      <c r="I2563" t="s">
        <v>13489</v>
      </c>
      <c r="J2563" s="40">
        <v>1.23</v>
      </c>
      <c r="K2563" s="40">
        <v>0</v>
      </c>
    </row>
    <row r="2564" spans="1:11" x14ac:dyDescent="0.35">
      <c r="A2564">
        <v>20602</v>
      </c>
      <c r="B2564" t="s">
        <v>19759</v>
      </c>
      <c r="C2564" s="70">
        <v>46527.73</v>
      </c>
      <c r="D2564" s="70">
        <v>14960.69</v>
      </c>
      <c r="E2564" s="71">
        <v>44652</v>
      </c>
      <c r="F2564" t="s">
        <v>13488</v>
      </c>
      <c r="G2564" t="s">
        <v>2142</v>
      </c>
      <c r="H2564" t="s">
        <v>13487</v>
      </c>
      <c r="I2564" t="s">
        <v>13486</v>
      </c>
      <c r="J2564" s="40">
        <v>1.95</v>
      </c>
      <c r="K2564" s="40">
        <v>0</v>
      </c>
    </row>
    <row r="2565" spans="1:11" x14ac:dyDescent="0.35">
      <c r="A2565">
        <v>20602</v>
      </c>
      <c r="B2565" t="s">
        <v>19759</v>
      </c>
      <c r="C2565" s="70">
        <v>46527.73</v>
      </c>
      <c r="D2565" s="70">
        <v>14960.69</v>
      </c>
      <c r="E2565" s="71">
        <v>44652</v>
      </c>
      <c r="F2565" t="s">
        <v>13485</v>
      </c>
      <c r="G2565" t="s">
        <v>2142</v>
      </c>
      <c r="H2565" t="s">
        <v>13484</v>
      </c>
      <c r="I2565" t="s">
        <v>13483</v>
      </c>
      <c r="J2565" s="40">
        <v>1.69</v>
      </c>
      <c r="K2565" s="40">
        <v>0</v>
      </c>
    </row>
    <row r="2566" spans="1:11" x14ac:dyDescent="0.35">
      <c r="A2566">
        <v>20602</v>
      </c>
      <c r="B2566" t="s">
        <v>19759</v>
      </c>
      <c r="C2566" s="70">
        <v>46527.73</v>
      </c>
      <c r="D2566" s="70">
        <v>14960.69</v>
      </c>
      <c r="E2566" s="71">
        <v>44652</v>
      </c>
      <c r="F2566" t="s">
        <v>13482</v>
      </c>
      <c r="G2566" t="s">
        <v>2142</v>
      </c>
      <c r="H2566" t="s">
        <v>13481</v>
      </c>
      <c r="I2566" t="s">
        <v>13480</v>
      </c>
      <c r="J2566" s="40">
        <v>1.33</v>
      </c>
      <c r="K2566" s="40">
        <v>0</v>
      </c>
    </row>
    <row r="2567" spans="1:11" x14ac:dyDescent="0.35">
      <c r="A2567">
        <v>20602</v>
      </c>
      <c r="B2567" t="s">
        <v>19759</v>
      </c>
      <c r="C2567" s="70">
        <v>46527.73</v>
      </c>
      <c r="D2567" s="70">
        <v>14960.69</v>
      </c>
      <c r="E2567" s="71">
        <v>44652</v>
      </c>
      <c r="F2567" t="s">
        <v>13479</v>
      </c>
      <c r="G2567" t="s">
        <v>2142</v>
      </c>
      <c r="H2567" t="s">
        <v>13478</v>
      </c>
      <c r="I2567" t="s">
        <v>13477</v>
      </c>
      <c r="J2567" s="40">
        <v>1.46</v>
      </c>
      <c r="K2567" s="40">
        <v>0</v>
      </c>
    </row>
    <row r="2568" spans="1:11" x14ac:dyDescent="0.35">
      <c r="A2568">
        <v>20602</v>
      </c>
      <c r="B2568" t="s">
        <v>19759</v>
      </c>
      <c r="C2568" s="70">
        <v>46527.73</v>
      </c>
      <c r="D2568" s="70">
        <v>14960.69</v>
      </c>
      <c r="E2568" s="71">
        <v>44652</v>
      </c>
      <c r="F2568" t="s">
        <v>13476</v>
      </c>
      <c r="G2568" t="s">
        <v>2142</v>
      </c>
      <c r="H2568" t="s">
        <v>13475</v>
      </c>
      <c r="I2568" t="s">
        <v>13474</v>
      </c>
      <c r="J2568" s="40">
        <v>1.38</v>
      </c>
      <c r="K2568" s="40">
        <v>0</v>
      </c>
    </row>
    <row r="2569" spans="1:11" x14ac:dyDescent="0.35">
      <c r="A2569">
        <v>20602</v>
      </c>
      <c r="B2569" t="s">
        <v>19759</v>
      </c>
      <c r="C2569" s="70">
        <v>46527.73</v>
      </c>
      <c r="D2569" s="70">
        <v>14960.69</v>
      </c>
      <c r="E2569" s="71">
        <v>44652</v>
      </c>
      <c r="F2569" t="s">
        <v>13473</v>
      </c>
      <c r="G2569" t="s">
        <v>2142</v>
      </c>
      <c r="H2569" t="s">
        <v>13472</v>
      </c>
      <c r="I2569" t="s">
        <v>13471</v>
      </c>
      <c r="J2569" s="40">
        <v>1.99</v>
      </c>
      <c r="K2569" s="40">
        <v>0</v>
      </c>
    </row>
    <row r="2570" spans="1:11" x14ac:dyDescent="0.35">
      <c r="A2570">
        <v>20602</v>
      </c>
      <c r="B2570" t="s">
        <v>19759</v>
      </c>
      <c r="C2570" s="70">
        <v>46527.73</v>
      </c>
      <c r="D2570" s="70">
        <v>14960.69</v>
      </c>
      <c r="E2570" s="71">
        <v>44652</v>
      </c>
      <c r="F2570" t="s">
        <v>13470</v>
      </c>
      <c r="G2570" t="s">
        <v>2142</v>
      </c>
      <c r="H2570" t="s">
        <v>13469</v>
      </c>
      <c r="I2570" t="s">
        <v>13468</v>
      </c>
      <c r="J2570" s="40">
        <v>1.23</v>
      </c>
      <c r="K2570" s="40">
        <v>0</v>
      </c>
    </row>
    <row r="2571" spans="1:11" x14ac:dyDescent="0.35">
      <c r="A2571">
        <v>20602</v>
      </c>
      <c r="B2571" t="s">
        <v>19759</v>
      </c>
      <c r="C2571" s="70">
        <v>46527.73</v>
      </c>
      <c r="D2571" s="70">
        <v>14960.69</v>
      </c>
      <c r="E2571" s="71">
        <v>44652</v>
      </c>
      <c r="F2571" t="s">
        <v>13467</v>
      </c>
      <c r="G2571" t="s">
        <v>2142</v>
      </c>
      <c r="H2571" t="s">
        <v>13466</v>
      </c>
      <c r="I2571" t="s">
        <v>13465</v>
      </c>
      <c r="J2571" s="40">
        <v>1.46</v>
      </c>
      <c r="K2571" s="40">
        <v>0</v>
      </c>
    </row>
    <row r="2572" spans="1:11" x14ac:dyDescent="0.35">
      <c r="A2572">
        <v>20602</v>
      </c>
      <c r="B2572" t="s">
        <v>19759</v>
      </c>
      <c r="C2572" s="70">
        <v>46527.73</v>
      </c>
      <c r="D2572" s="70">
        <v>14960.69</v>
      </c>
      <c r="E2572" s="71">
        <v>44652</v>
      </c>
      <c r="F2572" t="s">
        <v>16168</v>
      </c>
      <c r="G2572" t="s">
        <v>2142</v>
      </c>
      <c r="H2572" t="s">
        <v>14248</v>
      </c>
      <c r="I2572" t="s">
        <v>14247</v>
      </c>
      <c r="J2572" s="40">
        <v>2020.26</v>
      </c>
      <c r="K2572" s="40">
        <v>0</v>
      </c>
    </row>
    <row r="2573" spans="1:11" x14ac:dyDescent="0.35">
      <c r="A2573">
        <v>20602</v>
      </c>
      <c r="B2573" t="s">
        <v>19759</v>
      </c>
      <c r="C2573" s="70">
        <v>46527.73</v>
      </c>
      <c r="D2573" s="70">
        <v>14960.69</v>
      </c>
      <c r="E2573" s="71">
        <v>44652</v>
      </c>
      <c r="F2573" t="s">
        <v>16167</v>
      </c>
      <c r="G2573" t="s">
        <v>2142</v>
      </c>
      <c r="H2573" t="s">
        <v>10021</v>
      </c>
      <c r="I2573" t="s">
        <v>10020</v>
      </c>
      <c r="J2573" s="40">
        <v>837.44</v>
      </c>
      <c r="K2573" s="40">
        <v>0</v>
      </c>
    </row>
    <row r="2574" spans="1:11" x14ac:dyDescent="0.35">
      <c r="A2574">
        <v>20602</v>
      </c>
      <c r="B2574" t="s">
        <v>19759</v>
      </c>
      <c r="C2574" s="70">
        <v>46527.73</v>
      </c>
      <c r="D2574" s="70">
        <v>14960.69</v>
      </c>
      <c r="E2574" s="71">
        <v>44652</v>
      </c>
      <c r="F2574" t="s">
        <v>13464</v>
      </c>
      <c r="G2574" t="s">
        <v>2142</v>
      </c>
      <c r="H2574" t="s">
        <v>13463</v>
      </c>
      <c r="I2574" t="s">
        <v>13462</v>
      </c>
      <c r="J2574" s="40">
        <v>1.28</v>
      </c>
      <c r="K2574" s="40">
        <v>0</v>
      </c>
    </row>
    <row r="2575" spans="1:11" x14ac:dyDescent="0.35">
      <c r="A2575">
        <v>20602</v>
      </c>
      <c r="B2575" t="s">
        <v>19759</v>
      </c>
      <c r="C2575" s="70">
        <v>46527.73</v>
      </c>
      <c r="D2575" s="70">
        <v>14960.69</v>
      </c>
      <c r="E2575" s="71">
        <v>44652</v>
      </c>
      <c r="F2575" t="s">
        <v>13461</v>
      </c>
      <c r="G2575" t="s">
        <v>2142</v>
      </c>
      <c r="H2575" t="s">
        <v>13460</v>
      </c>
      <c r="I2575" t="s">
        <v>13459</v>
      </c>
      <c r="J2575" s="40">
        <v>1.44</v>
      </c>
      <c r="K2575" s="40">
        <v>0</v>
      </c>
    </row>
    <row r="2576" spans="1:11" x14ac:dyDescent="0.35">
      <c r="A2576">
        <v>20602</v>
      </c>
      <c r="B2576" t="s">
        <v>19759</v>
      </c>
      <c r="C2576" s="70">
        <v>46527.73</v>
      </c>
      <c r="D2576" s="70">
        <v>14960.69</v>
      </c>
      <c r="E2576" s="71">
        <v>44652</v>
      </c>
      <c r="F2576" t="s">
        <v>13458</v>
      </c>
      <c r="G2576" t="s">
        <v>2142</v>
      </c>
      <c r="H2576" t="s">
        <v>13457</v>
      </c>
      <c r="I2576" t="s">
        <v>13456</v>
      </c>
      <c r="J2576" s="40">
        <v>1.47</v>
      </c>
      <c r="K2576" s="40">
        <v>0</v>
      </c>
    </row>
    <row r="2577" spans="1:11" x14ac:dyDescent="0.35">
      <c r="A2577">
        <v>20602</v>
      </c>
      <c r="B2577" t="s">
        <v>19759</v>
      </c>
      <c r="C2577" s="70">
        <v>46527.73</v>
      </c>
      <c r="D2577" s="70">
        <v>14960.69</v>
      </c>
      <c r="E2577" s="71">
        <v>44652</v>
      </c>
      <c r="F2577" t="s">
        <v>13455</v>
      </c>
      <c r="G2577" t="s">
        <v>2142</v>
      </c>
      <c r="H2577" t="s">
        <v>13454</v>
      </c>
      <c r="I2577" t="s">
        <v>13453</v>
      </c>
      <c r="J2577" s="40">
        <v>1.33</v>
      </c>
      <c r="K2577" s="40">
        <v>0</v>
      </c>
    </row>
    <row r="2578" spans="1:11" x14ac:dyDescent="0.35">
      <c r="A2578">
        <v>20602</v>
      </c>
      <c r="B2578" t="s">
        <v>19759</v>
      </c>
      <c r="C2578" s="70">
        <v>46527.73</v>
      </c>
      <c r="D2578" s="70">
        <v>14960.69</v>
      </c>
      <c r="E2578" s="71">
        <v>44652</v>
      </c>
      <c r="F2578" t="s">
        <v>12585</v>
      </c>
      <c r="G2578" t="s">
        <v>2142</v>
      </c>
      <c r="H2578" t="s">
        <v>12584</v>
      </c>
      <c r="I2578" t="s">
        <v>12583</v>
      </c>
      <c r="J2578" s="40">
        <v>48.17</v>
      </c>
      <c r="K2578" s="40">
        <v>0</v>
      </c>
    </row>
    <row r="2579" spans="1:11" x14ac:dyDescent="0.35">
      <c r="A2579">
        <v>20602</v>
      </c>
      <c r="B2579" t="s">
        <v>19759</v>
      </c>
      <c r="C2579" s="70">
        <v>46527.73</v>
      </c>
      <c r="D2579" s="70">
        <v>14960.69</v>
      </c>
      <c r="E2579" s="71">
        <v>44652</v>
      </c>
      <c r="F2579" t="s">
        <v>3147</v>
      </c>
      <c r="G2579" t="s">
        <v>2142</v>
      </c>
      <c r="H2579" t="s">
        <v>3146</v>
      </c>
      <c r="I2579" t="s">
        <v>3145</v>
      </c>
      <c r="J2579" s="40">
        <v>673.36</v>
      </c>
      <c r="K2579" s="40">
        <v>0</v>
      </c>
    </row>
    <row r="2580" spans="1:11" x14ac:dyDescent="0.35">
      <c r="A2580">
        <v>20602</v>
      </c>
      <c r="B2580" t="s">
        <v>19759</v>
      </c>
      <c r="C2580" s="70">
        <v>46527.73</v>
      </c>
      <c r="D2580" s="70">
        <v>14960.69</v>
      </c>
      <c r="E2580" s="71">
        <v>44652</v>
      </c>
      <c r="F2580" t="s">
        <v>16166</v>
      </c>
      <c r="G2580" t="s">
        <v>2142</v>
      </c>
      <c r="H2580" t="s">
        <v>8240</v>
      </c>
      <c r="I2580" t="s">
        <v>8239</v>
      </c>
      <c r="J2580" s="40">
        <v>610.30999999999995</v>
      </c>
      <c r="K2580" s="40">
        <v>0</v>
      </c>
    </row>
    <row r="2581" spans="1:11" x14ac:dyDescent="0.35">
      <c r="A2581">
        <v>20602</v>
      </c>
      <c r="B2581" t="s">
        <v>19759</v>
      </c>
      <c r="C2581" s="70">
        <v>46527.73</v>
      </c>
      <c r="D2581" s="70">
        <v>14960.69</v>
      </c>
      <c r="E2581" s="71">
        <v>44654</v>
      </c>
      <c r="F2581" t="s">
        <v>13452</v>
      </c>
      <c r="G2581" t="s">
        <v>2142</v>
      </c>
      <c r="H2581" t="s">
        <v>13451</v>
      </c>
      <c r="I2581" t="s">
        <v>13450</v>
      </c>
      <c r="J2581" s="40">
        <v>1.22</v>
      </c>
      <c r="K2581" s="40">
        <v>0</v>
      </c>
    </row>
    <row r="2582" spans="1:11" x14ac:dyDescent="0.35">
      <c r="A2582">
        <v>20602</v>
      </c>
      <c r="B2582" t="s">
        <v>19759</v>
      </c>
      <c r="C2582" s="70">
        <v>46527.73</v>
      </c>
      <c r="D2582" s="70">
        <v>14960.69</v>
      </c>
      <c r="E2582" s="71">
        <v>44655</v>
      </c>
      <c r="F2582" t="s">
        <v>13449</v>
      </c>
      <c r="G2582" t="s">
        <v>2142</v>
      </c>
      <c r="H2582" t="s">
        <v>13448</v>
      </c>
      <c r="I2582" t="s">
        <v>13447</v>
      </c>
      <c r="J2582" s="40">
        <v>3.46</v>
      </c>
      <c r="K2582" s="40">
        <v>0</v>
      </c>
    </row>
    <row r="2583" spans="1:11" x14ac:dyDescent="0.35">
      <c r="A2583">
        <v>20602</v>
      </c>
      <c r="B2583" t="s">
        <v>19759</v>
      </c>
      <c r="C2583" s="70">
        <v>46527.73</v>
      </c>
      <c r="D2583" s="70">
        <v>14960.69</v>
      </c>
      <c r="E2583" s="71">
        <v>44655</v>
      </c>
      <c r="F2583" t="s">
        <v>13446</v>
      </c>
      <c r="G2583" t="s">
        <v>2142</v>
      </c>
      <c r="H2583" t="s">
        <v>13445</v>
      </c>
      <c r="I2583" t="s">
        <v>13444</v>
      </c>
      <c r="J2583" s="40">
        <v>3.37</v>
      </c>
      <c r="K2583" s="40">
        <v>0</v>
      </c>
    </row>
    <row r="2584" spans="1:11" x14ac:dyDescent="0.35">
      <c r="A2584">
        <v>20602</v>
      </c>
      <c r="B2584" t="s">
        <v>19759</v>
      </c>
      <c r="C2584" s="70">
        <v>46527.73</v>
      </c>
      <c r="D2584" s="70">
        <v>14960.69</v>
      </c>
      <c r="E2584" s="71">
        <v>44655</v>
      </c>
      <c r="F2584" t="s">
        <v>13443</v>
      </c>
      <c r="G2584" t="s">
        <v>2142</v>
      </c>
      <c r="H2584" t="s">
        <v>13442</v>
      </c>
      <c r="I2584" t="s">
        <v>13441</v>
      </c>
      <c r="J2584" s="40">
        <v>1.71</v>
      </c>
      <c r="K2584" s="40">
        <v>0</v>
      </c>
    </row>
    <row r="2585" spans="1:11" x14ac:dyDescent="0.35">
      <c r="A2585">
        <v>20602</v>
      </c>
      <c r="B2585" t="s">
        <v>19759</v>
      </c>
      <c r="C2585" s="70">
        <v>46527.73</v>
      </c>
      <c r="D2585" s="70">
        <v>14960.69</v>
      </c>
      <c r="E2585" s="71">
        <v>44655</v>
      </c>
      <c r="F2585" t="s">
        <v>11208</v>
      </c>
      <c r="G2585" t="s">
        <v>2142</v>
      </c>
      <c r="H2585" t="s">
        <v>6424</v>
      </c>
      <c r="I2585" t="s">
        <v>6423</v>
      </c>
      <c r="J2585" s="40">
        <v>22.04</v>
      </c>
      <c r="K2585" s="40">
        <v>0</v>
      </c>
    </row>
    <row r="2586" spans="1:11" x14ac:dyDescent="0.35">
      <c r="A2586">
        <v>20602</v>
      </c>
      <c r="B2586" t="s">
        <v>19759</v>
      </c>
      <c r="C2586" s="70">
        <v>46527.73</v>
      </c>
      <c r="D2586" s="70">
        <v>14960.69</v>
      </c>
      <c r="E2586" s="71">
        <v>44656</v>
      </c>
      <c r="F2586" t="s">
        <v>13440</v>
      </c>
      <c r="G2586" t="s">
        <v>2142</v>
      </c>
      <c r="H2586" t="s">
        <v>13439</v>
      </c>
      <c r="I2586" t="s">
        <v>13438</v>
      </c>
      <c r="J2586" s="40">
        <v>1.56</v>
      </c>
      <c r="K2586" s="40">
        <v>0</v>
      </c>
    </row>
    <row r="2587" spans="1:11" x14ac:dyDescent="0.35">
      <c r="A2587">
        <v>20602</v>
      </c>
      <c r="B2587" t="s">
        <v>19759</v>
      </c>
      <c r="C2587" s="70">
        <v>46527.73</v>
      </c>
      <c r="D2587" s="70">
        <v>14960.69</v>
      </c>
      <c r="E2587" s="71">
        <v>44656</v>
      </c>
      <c r="F2587" t="s">
        <v>18388</v>
      </c>
      <c r="G2587" t="s">
        <v>2142</v>
      </c>
      <c r="H2587" t="s">
        <v>18387</v>
      </c>
      <c r="I2587" t="s">
        <v>18386</v>
      </c>
      <c r="J2587" s="40">
        <v>437.62</v>
      </c>
      <c r="K2587" s="40">
        <v>0</v>
      </c>
    </row>
    <row r="2588" spans="1:11" x14ac:dyDescent="0.35">
      <c r="A2588">
        <v>20602</v>
      </c>
      <c r="B2588" t="s">
        <v>19759</v>
      </c>
      <c r="C2588" s="70">
        <v>46527.73</v>
      </c>
      <c r="D2588" s="70">
        <v>14960.69</v>
      </c>
      <c r="E2588" s="71">
        <v>44656</v>
      </c>
      <c r="F2588" t="s">
        <v>13835</v>
      </c>
      <c r="G2588" t="s">
        <v>2142</v>
      </c>
      <c r="H2588" t="s">
        <v>13834</v>
      </c>
      <c r="I2588" t="s">
        <v>13833</v>
      </c>
      <c r="J2588" s="40">
        <v>11.28</v>
      </c>
      <c r="K2588" s="40">
        <v>0</v>
      </c>
    </row>
    <row r="2589" spans="1:11" x14ac:dyDescent="0.35">
      <c r="A2589">
        <v>20602</v>
      </c>
      <c r="B2589" t="s">
        <v>19759</v>
      </c>
      <c r="C2589" s="70">
        <v>46527.73</v>
      </c>
      <c r="D2589" s="70">
        <v>14960.69</v>
      </c>
      <c r="E2589" s="71">
        <v>44656</v>
      </c>
      <c r="F2589" t="s">
        <v>11207</v>
      </c>
      <c r="G2589" t="s">
        <v>2142</v>
      </c>
      <c r="H2589" t="s">
        <v>11206</v>
      </c>
      <c r="I2589" t="s">
        <v>11205</v>
      </c>
      <c r="J2589" s="40">
        <v>0.04</v>
      </c>
      <c r="K2589" s="40">
        <v>0</v>
      </c>
    </row>
    <row r="2590" spans="1:11" x14ac:dyDescent="0.35">
      <c r="A2590">
        <v>20602</v>
      </c>
      <c r="B2590" t="s">
        <v>19759</v>
      </c>
      <c r="C2590" s="70">
        <v>46527.73</v>
      </c>
      <c r="D2590" s="70">
        <v>14960.69</v>
      </c>
      <c r="E2590" s="71">
        <v>44656</v>
      </c>
      <c r="F2590" t="s">
        <v>13832</v>
      </c>
      <c r="G2590" t="s">
        <v>2142</v>
      </c>
      <c r="H2590" t="s">
        <v>13831</v>
      </c>
      <c r="I2590" t="s">
        <v>13830</v>
      </c>
      <c r="J2590" s="40">
        <v>54.85</v>
      </c>
      <c r="K2590" s="40">
        <v>0</v>
      </c>
    </row>
    <row r="2591" spans="1:11" x14ac:dyDescent="0.35">
      <c r="A2591">
        <v>20602</v>
      </c>
      <c r="B2591" t="s">
        <v>19759</v>
      </c>
      <c r="C2591" s="70">
        <v>46527.73</v>
      </c>
      <c r="D2591" s="70">
        <v>14960.69</v>
      </c>
      <c r="E2591" s="71">
        <v>44656</v>
      </c>
      <c r="F2591" t="s">
        <v>18446</v>
      </c>
      <c r="G2591" t="s">
        <v>2142</v>
      </c>
      <c r="H2591" t="s">
        <v>18445</v>
      </c>
      <c r="I2591" t="s">
        <v>18444</v>
      </c>
      <c r="J2591" s="40">
        <v>1021.17</v>
      </c>
      <c r="K2591" s="40">
        <v>0</v>
      </c>
    </row>
    <row r="2592" spans="1:11" x14ac:dyDescent="0.35">
      <c r="A2592">
        <v>20602</v>
      </c>
      <c r="B2592" t="s">
        <v>19759</v>
      </c>
      <c r="C2592" s="70">
        <v>46527.73</v>
      </c>
      <c r="D2592" s="70">
        <v>14960.69</v>
      </c>
      <c r="E2592" s="71">
        <v>44657</v>
      </c>
      <c r="F2592" t="s">
        <v>18385</v>
      </c>
      <c r="G2592" t="s">
        <v>2142</v>
      </c>
      <c r="H2592" t="s">
        <v>18384</v>
      </c>
      <c r="I2592" t="s">
        <v>18383</v>
      </c>
      <c r="J2592" s="40">
        <v>96.78</v>
      </c>
      <c r="K2592" s="40">
        <v>0</v>
      </c>
    </row>
    <row r="2593" spans="1:11" x14ac:dyDescent="0.35">
      <c r="A2593">
        <v>20602</v>
      </c>
      <c r="B2593" t="s">
        <v>19759</v>
      </c>
      <c r="C2593" s="70">
        <v>46527.73</v>
      </c>
      <c r="D2593" s="70">
        <v>14960.69</v>
      </c>
      <c r="E2593" s="71">
        <v>44657</v>
      </c>
      <c r="F2593" t="s">
        <v>13829</v>
      </c>
      <c r="G2593" t="s">
        <v>2142</v>
      </c>
      <c r="H2593" t="s">
        <v>13828</v>
      </c>
      <c r="I2593" t="s">
        <v>13827</v>
      </c>
      <c r="J2593" s="40">
        <v>3.2</v>
      </c>
      <c r="K2593" s="40">
        <v>0</v>
      </c>
    </row>
    <row r="2594" spans="1:11" x14ac:dyDescent="0.35">
      <c r="A2594">
        <v>20602</v>
      </c>
      <c r="B2594" t="s">
        <v>19759</v>
      </c>
      <c r="C2594" s="70">
        <v>46527.73</v>
      </c>
      <c r="D2594" s="70">
        <v>14960.69</v>
      </c>
      <c r="E2594" s="71">
        <v>44657</v>
      </c>
      <c r="F2594" t="s">
        <v>11939</v>
      </c>
      <c r="G2594" t="s">
        <v>2142</v>
      </c>
      <c r="H2594" t="s">
        <v>11938</v>
      </c>
      <c r="I2594" t="s">
        <v>11937</v>
      </c>
      <c r="J2594" s="40">
        <v>3.16</v>
      </c>
      <c r="K2594" s="40">
        <v>0</v>
      </c>
    </row>
    <row r="2595" spans="1:11" x14ac:dyDescent="0.35">
      <c r="A2595">
        <v>20602</v>
      </c>
      <c r="B2595" t="s">
        <v>19759</v>
      </c>
      <c r="C2595" s="70">
        <v>46527.73</v>
      </c>
      <c r="D2595" s="70">
        <v>14960.69</v>
      </c>
      <c r="E2595" s="71">
        <v>44658</v>
      </c>
      <c r="F2595" t="s">
        <v>16215</v>
      </c>
      <c r="G2595" t="s">
        <v>2142</v>
      </c>
      <c r="H2595" t="s">
        <v>16214</v>
      </c>
      <c r="I2595" t="s">
        <v>16213</v>
      </c>
      <c r="J2595" s="40">
        <v>492.72</v>
      </c>
      <c r="K2595" s="40">
        <v>0</v>
      </c>
    </row>
    <row r="2596" spans="1:11" x14ac:dyDescent="0.35">
      <c r="A2596">
        <v>20602</v>
      </c>
      <c r="B2596" t="s">
        <v>19759</v>
      </c>
      <c r="C2596" s="70">
        <v>46527.73</v>
      </c>
      <c r="D2596" s="70">
        <v>14960.69</v>
      </c>
      <c r="E2596" s="71">
        <v>44658</v>
      </c>
      <c r="F2596" t="s">
        <v>13437</v>
      </c>
      <c r="G2596" t="s">
        <v>2142</v>
      </c>
      <c r="H2596" t="s">
        <v>13436</v>
      </c>
      <c r="I2596" t="s">
        <v>13435</v>
      </c>
      <c r="J2596" s="40">
        <v>1.48</v>
      </c>
      <c r="K2596" s="40">
        <v>0</v>
      </c>
    </row>
    <row r="2597" spans="1:11" x14ac:dyDescent="0.35">
      <c r="A2597">
        <v>20602</v>
      </c>
      <c r="B2597" t="s">
        <v>19759</v>
      </c>
      <c r="C2597" s="70">
        <v>46527.73</v>
      </c>
      <c r="D2597" s="70">
        <v>14960.69</v>
      </c>
      <c r="E2597" s="71">
        <v>44658</v>
      </c>
      <c r="F2597" t="s">
        <v>13434</v>
      </c>
      <c r="G2597" t="s">
        <v>2142</v>
      </c>
      <c r="H2597" t="s">
        <v>13433</v>
      </c>
      <c r="I2597" t="s">
        <v>13432</v>
      </c>
      <c r="J2597" s="40">
        <v>2.0099999999999998</v>
      </c>
      <c r="K2597" s="40">
        <v>0</v>
      </c>
    </row>
    <row r="2598" spans="1:11" x14ac:dyDescent="0.35">
      <c r="A2598">
        <v>20602</v>
      </c>
      <c r="B2598" t="s">
        <v>19759</v>
      </c>
      <c r="C2598" s="70">
        <v>46527.73</v>
      </c>
      <c r="D2598" s="70">
        <v>14960.69</v>
      </c>
      <c r="E2598" s="71">
        <v>44658</v>
      </c>
      <c r="F2598" t="s">
        <v>16159</v>
      </c>
      <c r="G2598" t="s">
        <v>2142</v>
      </c>
      <c r="H2598" t="s">
        <v>15105</v>
      </c>
      <c r="I2598" t="s">
        <v>6099</v>
      </c>
      <c r="J2598" s="40">
        <v>17984.509999999998</v>
      </c>
      <c r="K2598" s="40">
        <v>0</v>
      </c>
    </row>
    <row r="2599" spans="1:11" x14ac:dyDescent="0.35">
      <c r="A2599">
        <v>20602</v>
      </c>
      <c r="B2599" t="s">
        <v>19759</v>
      </c>
      <c r="C2599" s="70">
        <v>46527.73</v>
      </c>
      <c r="D2599" s="70">
        <v>14960.69</v>
      </c>
      <c r="E2599" s="71">
        <v>44658</v>
      </c>
      <c r="F2599" t="s">
        <v>16158</v>
      </c>
      <c r="G2599" t="s">
        <v>2142</v>
      </c>
      <c r="H2599" t="s">
        <v>16157</v>
      </c>
      <c r="I2599" t="s">
        <v>6099</v>
      </c>
      <c r="J2599" s="40">
        <v>-17984.509999999998</v>
      </c>
      <c r="K2599" s="40">
        <v>0</v>
      </c>
    </row>
    <row r="2600" spans="1:11" x14ac:dyDescent="0.35">
      <c r="A2600">
        <v>20602</v>
      </c>
      <c r="B2600" t="s">
        <v>19759</v>
      </c>
      <c r="C2600" s="70">
        <v>46527.73</v>
      </c>
      <c r="D2600" s="70">
        <v>14960.69</v>
      </c>
      <c r="E2600" s="71">
        <v>44661</v>
      </c>
      <c r="F2600" t="s">
        <v>13826</v>
      </c>
      <c r="G2600" t="s">
        <v>2142</v>
      </c>
      <c r="H2600" t="s">
        <v>13825</v>
      </c>
      <c r="I2600" t="s">
        <v>13824</v>
      </c>
      <c r="J2600" s="40">
        <v>9.84</v>
      </c>
      <c r="K2600" s="40">
        <v>0</v>
      </c>
    </row>
    <row r="2601" spans="1:11" x14ac:dyDescent="0.35">
      <c r="A2601">
        <v>20602</v>
      </c>
      <c r="B2601" t="s">
        <v>19759</v>
      </c>
      <c r="C2601" s="70">
        <v>46527.73</v>
      </c>
      <c r="D2601" s="70">
        <v>14960.69</v>
      </c>
      <c r="E2601" s="71">
        <v>44662</v>
      </c>
      <c r="F2601" t="s">
        <v>13823</v>
      </c>
      <c r="G2601" t="s">
        <v>2142</v>
      </c>
      <c r="H2601" t="s">
        <v>13822</v>
      </c>
      <c r="I2601" t="s">
        <v>13821</v>
      </c>
      <c r="J2601" s="40">
        <v>8.32</v>
      </c>
      <c r="K2601" s="40">
        <v>0</v>
      </c>
    </row>
    <row r="2602" spans="1:11" x14ac:dyDescent="0.35">
      <c r="A2602">
        <v>20602</v>
      </c>
      <c r="B2602" t="s">
        <v>19759</v>
      </c>
      <c r="C2602" s="70">
        <v>46527.73</v>
      </c>
      <c r="D2602" s="70">
        <v>14960.69</v>
      </c>
      <c r="E2602" s="71">
        <v>44663</v>
      </c>
      <c r="F2602" t="s">
        <v>13431</v>
      </c>
      <c r="G2602" t="s">
        <v>2142</v>
      </c>
      <c r="H2602" t="s">
        <v>13430</v>
      </c>
      <c r="I2602" t="s">
        <v>13429</v>
      </c>
      <c r="J2602" s="40">
        <v>1.61</v>
      </c>
      <c r="K2602" s="40">
        <v>0</v>
      </c>
    </row>
    <row r="2603" spans="1:11" x14ac:dyDescent="0.35">
      <c r="A2603">
        <v>20602</v>
      </c>
      <c r="B2603" t="s">
        <v>19759</v>
      </c>
      <c r="C2603" s="70">
        <v>46527.73</v>
      </c>
      <c r="D2603" s="70">
        <v>14960.69</v>
      </c>
      <c r="E2603" s="71">
        <v>44664</v>
      </c>
      <c r="F2603" t="s">
        <v>13428</v>
      </c>
      <c r="G2603" t="s">
        <v>2142</v>
      </c>
      <c r="H2603" t="s">
        <v>13427</v>
      </c>
      <c r="I2603" t="s">
        <v>13426</v>
      </c>
      <c r="J2603" s="40">
        <v>1.6</v>
      </c>
      <c r="K2603" s="40">
        <v>0</v>
      </c>
    </row>
    <row r="2604" spans="1:11" x14ac:dyDescent="0.35">
      <c r="A2604">
        <v>20602</v>
      </c>
      <c r="B2604" t="s">
        <v>19759</v>
      </c>
      <c r="C2604" s="70">
        <v>46527.73</v>
      </c>
      <c r="D2604" s="70">
        <v>14960.69</v>
      </c>
      <c r="E2604" s="71">
        <v>44664</v>
      </c>
      <c r="F2604" t="s">
        <v>9952</v>
      </c>
      <c r="G2604" t="s">
        <v>2142</v>
      </c>
      <c r="H2604" t="s">
        <v>9951</v>
      </c>
      <c r="I2604" t="s">
        <v>9950</v>
      </c>
      <c r="J2604" s="40">
        <v>150.96</v>
      </c>
      <c r="K2604" s="40">
        <v>0</v>
      </c>
    </row>
    <row r="2605" spans="1:11" x14ac:dyDescent="0.35">
      <c r="A2605">
        <v>20602</v>
      </c>
      <c r="B2605" t="s">
        <v>19759</v>
      </c>
      <c r="C2605" s="70">
        <v>46527.73</v>
      </c>
      <c r="D2605" s="70">
        <v>14960.69</v>
      </c>
      <c r="E2605" s="71">
        <v>44664</v>
      </c>
      <c r="F2605" t="s">
        <v>18380</v>
      </c>
      <c r="G2605" t="s">
        <v>2142</v>
      </c>
      <c r="H2605" t="s">
        <v>18379</v>
      </c>
      <c r="I2605" t="s">
        <v>18378</v>
      </c>
      <c r="J2605" s="40">
        <v>356.2</v>
      </c>
      <c r="K2605" s="40">
        <v>0</v>
      </c>
    </row>
    <row r="2606" spans="1:11" x14ac:dyDescent="0.35">
      <c r="A2606">
        <v>20602</v>
      </c>
      <c r="B2606" t="s">
        <v>19759</v>
      </c>
      <c r="C2606" s="70">
        <v>46527.73</v>
      </c>
      <c r="D2606" s="70">
        <v>14960.69</v>
      </c>
      <c r="E2606" s="71">
        <v>44664</v>
      </c>
      <c r="F2606" t="s">
        <v>18377</v>
      </c>
      <c r="G2606" t="s">
        <v>2142</v>
      </c>
      <c r="H2606" t="s">
        <v>18376</v>
      </c>
      <c r="I2606" t="s">
        <v>18375</v>
      </c>
      <c r="J2606" s="40">
        <v>86.94</v>
      </c>
      <c r="K2606" s="40">
        <v>0</v>
      </c>
    </row>
    <row r="2607" spans="1:11" x14ac:dyDescent="0.35">
      <c r="A2607">
        <v>20602</v>
      </c>
      <c r="B2607" t="s">
        <v>19759</v>
      </c>
      <c r="C2607" s="70">
        <v>46527.73</v>
      </c>
      <c r="D2607" s="70">
        <v>14960.69</v>
      </c>
      <c r="E2607" s="71">
        <v>44665</v>
      </c>
      <c r="F2607" t="s">
        <v>13946</v>
      </c>
      <c r="G2607" t="s">
        <v>2142</v>
      </c>
      <c r="H2607" t="s">
        <v>2100</v>
      </c>
      <c r="I2607" t="s">
        <v>2099</v>
      </c>
      <c r="J2607" s="40">
        <v>17841.23</v>
      </c>
      <c r="K2607" s="40">
        <v>0</v>
      </c>
    </row>
    <row r="2608" spans="1:11" x14ac:dyDescent="0.35">
      <c r="A2608">
        <v>20602</v>
      </c>
      <c r="B2608" t="s">
        <v>19759</v>
      </c>
      <c r="C2608" s="70">
        <v>46527.73</v>
      </c>
      <c r="D2608" s="70">
        <v>14960.69</v>
      </c>
      <c r="E2608" s="71">
        <v>44668</v>
      </c>
      <c r="F2608" t="s">
        <v>11287</v>
      </c>
      <c r="G2608" t="s">
        <v>2142</v>
      </c>
      <c r="H2608" t="s">
        <v>5277</v>
      </c>
      <c r="I2608" t="s">
        <v>5276</v>
      </c>
      <c r="J2608" s="40">
        <v>276.51</v>
      </c>
      <c r="K2608" s="40">
        <v>0</v>
      </c>
    </row>
    <row r="2609" spans="1:11" x14ac:dyDescent="0.35">
      <c r="A2609">
        <v>20602</v>
      </c>
      <c r="B2609" t="s">
        <v>19759</v>
      </c>
      <c r="C2609" s="70">
        <v>46527.73</v>
      </c>
      <c r="D2609" s="70">
        <v>14960.69</v>
      </c>
      <c r="E2609" s="71">
        <v>44670</v>
      </c>
      <c r="F2609" t="s">
        <v>13425</v>
      </c>
      <c r="G2609" t="s">
        <v>2142</v>
      </c>
      <c r="H2609" t="s">
        <v>13424</v>
      </c>
      <c r="I2609" t="s">
        <v>13423</v>
      </c>
      <c r="J2609" s="40">
        <v>1.52</v>
      </c>
      <c r="K2609" s="40">
        <v>0</v>
      </c>
    </row>
    <row r="2610" spans="1:11" x14ac:dyDescent="0.35">
      <c r="A2610">
        <v>20602</v>
      </c>
      <c r="B2610" t="s">
        <v>19759</v>
      </c>
      <c r="C2610" s="70">
        <v>46527.73</v>
      </c>
      <c r="D2610" s="70">
        <v>14960.69</v>
      </c>
      <c r="E2610" s="71">
        <v>44670</v>
      </c>
      <c r="F2610" t="s">
        <v>13422</v>
      </c>
      <c r="G2610" t="s">
        <v>2142</v>
      </c>
      <c r="H2610" t="s">
        <v>13421</v>
      </c>
      <c r="I2610" t="s">
        <v>13420</v>
      </c>
      <c r="J2610" s="40">
        <v>1.75</v>
      </c>
      <c r="K2610" s="40">
        <v>0</v>
      </c>
    </row>
    <row r="2611" spans="1:11" x14ac:dyDescent="0.35">
      <c r="A2611">
        <v>20602</v>
      </c>
      <c r="B2611" t="s">
        <v>19759</v>
      </c>
      <c r="C2611" s="70">
        <v>46527.73</v>
      </c>
      <c r="D2611" s="70">
        <v>14960.69</v>
      </c>
      <c r="E2611" s="71">
        <v>44670</v>
      </c>
      <c r="F2611" t="s">
        <v>13419</v>
      </c>
      <c r="G2611" t="s">
        <v>2142</v>
      </c>
      <c r="H2611" t="s">
        <v>13418</v>
      </c>
      <c r="I2611" t="s">
        <v>13417</v>
      </c>
      <c r="J2611" s="40">
        <v>1.75</v>
      </c>
      <c r="K2611" s="40">
        <v>0</v>
      </c>
    </row>
    <row r="2612" spans="1:11" x14ac:dyDescent="0.35">
      <c r="A2612">
        <v>20602</v>
      </c>
      <c r="B2612" t="s">
        <v>19759</v>
      </c>
      <c r="C2612" s="70">
        <v>46527.73</v>
      </c>
      <c r="D2612" s="70">
        <v>14960.69</v>
      </c>
      <c r="E2612" s="71">
        <v>44670</v>
      </c>
      <c r="F2612" t="s">
        <v>13416</v>
      </c>
      <c r="G2612" t="s">
        <v>2142</v>
      </c>
      <c r="H2612" t="s">
        <v>13415</v>
      </c>
      <c r="I2612" t="s">
        <v>13414</v>
      </c>
      <c r="J2612" s="40">
        <v>1.45</v>
      </c>
      <c r="K2612" s="40">
        <v>0</v>
      </c>
    </row>
    <row r="2613" spans="1:11" x14ac:dyDescent="0.35">
      <c r="A2613">
        <v>20602</v>
      </c>
      <c r="B2613" t="s">
        <v>19759</v>
      </c>
      <c r="C2613" s="70">
        <v>46527.73</v>
      </c>
      <c r="D2613" s="70">
        <v>14960.69</v>
      </c>
      <c r="E2613" s="71">
        <v>44670</v>
      </c>
      <c r="F2613" t="s">
        <v>13413</v>
      </c>
      <c r="G2613" t="s">
        <v>2142</v>
      </c>
      <c r="H2613" t="s">
        <v>13412</v>
      </c>
      <c r="I2613" t="s">
        <v>13411</v>
      </c>
      <c r="J2613" s="40">
        <v>2.11</v>
      </c>
      <c r="K2613" s="40">
        <v>0</v>
      </c>
    </row>
    <row r="2614" spans="1:11" x14ac:dyDescent="0.35">
      <c r="A2614">
        <v>20602</v>
      </c>
      <c r="B2614" t="s">
        <v>19759</v>
      </c>
      <c r="C2614" s="70">
        <v>46527.73</v>
      </c>
      <c r="D2614" s="70">
        <v>14960.69</v>
      </c>
      <c r="E2614" s="71">
        <v>44670</v>
      </c>
      <c r="F2614" t="s">
        <v>13410</v>
      </c>
      <c r="G2614" t="s">
        <v>2142</v>
      </c>
      <c r="H2614" t="s">
        <v>13409</v>
      </c>
      <c r="I2614" t="s">
        <v>13408</v>
      </c>
      <c r="J2614" s="40">
        <v>1.33</v>
      </c>
      <c r="K2614" s="40">
        <v>0</v>
      </c>
    </row>
    <row r="2615" spans="1:11" x14ac:dyDescent="0.35">
      <c r="A2615">
        <v>20602</v>
      </c>
      <c r="B2615" t="s">
        <v>19759</v>
      </c>
      <c r="C2615" s="70">
        <v>46527.73</v>
      </c>
      <c r="D2615" s="70">
        <v>14960.69</v>
      </c>
      <c r="E2615" s="71">
        <v>44670</v>
      </c>
      <c r="F2615" t="s">
        <v>13407</v>
      </c>
      <c r="G2615" t="s">
        <v>2142</v>
      </c>
      <c r="H2615" t="s">
        <v>13406</v>
      </c>
      <c r="I2615" t="s">
        <v>13405</v>
      </c>
      <c r="J2615" s="40">
        <v>1.32</v>
      </c>
      <c r="K2615" s="40">
        <v>0</v>
      </c>
    </row>
    <row r="2616" spans="1:11" x14ac:dyDescent="0.35">
      <c r="A2616">
        <v>20602</v>
      </c>
      <c r="B2616" t="s">
        <v>19759</v>
      </c>
      <c r="C2616" s="70">
        <v>46527.73</v>
      </c>
      <c r="D2616" s="70">
        <v>14960.69</v>
      </c>
      <c r="E2616" s="71">
        <v>44676</v>
      </c>
      <c r="F2616" t="s">
        <v>19843</v>
      </c>
      <c r="G2616" t="s">
        <v>1912</v>
      </c>
      <c r="I2616" t="s">
        <v>19842</v>
      </c>
      <c r="J2616" s="40">
        <v>127.08</v>
      </c>
      <c r="K2616" s="40">
        <v>0</v>
      </c>
    </row>
    <row r="2617" spans="1:11" x14ac:dyDescent="0.35">
      <c r="A2617">
        <v>20602</v>
      </c>
      <c r="B2617" t="s">
        <v>19759</v>
      </c>
      <c r="C2617" s="70">
        <v>46527.73</v>
      </c>
      <c r="D2617" s="70">
        <v>14960.69</v>
      </c>
      <c r="E2617" s="71">
        <v>44676</v>
      </c>
      <c r="F2617" t="s">
        <v>18040</v>
      </c>
      <c r="G2617" t="s">
        <v>2142</v>
      </c>
      <c r="H2617" t="s">
        <v>18039</v>
      </c>
      <c r="I2617" t="s">
        <v>18038</v>
      </c>
      <c r="J2617" s="40">
        <v>109.49</v>
      </c>
      <c r="K2617" s="40">
        <v>0</v>
      </c>
    </row>
    <row r="2618" spans="1:11" x14ac:dyDescent="0.35">
      <c r="A2618">
        <v>20602</v>
      </c>
      <c r="B2618" t="s">
        <v>19759</v>
      </c>
      <c r="C2618" s="70">
        <v>46527.73</v>
      </c>
      <c r="D2618" s="70">
        <v>14960.69</v>
      </c>
      <c r="E2618" s="71">
        <v>44676</v>
      </c>
      <c r="F2618" t="s">
        <v>18372</v>
      </c>
      <c r="G2618" t="s">
        <v>2142</v>
      </c>
      <c r="H2618" t="s">
        <v>18371</v>
      </c>
      <c r="I2618" t="s">
        <v>18370</v>
      </c>
      <c r="J2618" s="40">
        <v>7722.58</v>
      </c>
      <c r="K2618" s="40">
        <v>0</v>
      </c>
    </row>
    <row r="2619" spans="1:11" x14ac:dyDescent="0.35">
      <c r="A2619">
        <v>20602</v>
      </c>
      <c r="B2619" t="s">
        <v>19759</v>
      </c>
      <c r="C2619" s="70">
        <v>46527.73</v>
      </c>
      <c r="D2619" s="70">
        <v>14960.69</v>
      </c>
      <c r="E2619" s="71">
        <v>44677</v>
      </c>
      <c r="F2619" t="s">
        <v>19841</v>
      </c>
      <c r="G2619" t="s">
        <v>1912</v>
      </c>
      <c r="I2619" t="s">
        <v>19840</v>
      </c>
      <c r="J2619" s="40">
        <v>403.92</v>
      </c>
      <c r="K2619" s="40">
        <v>0</v>
      </c>
    </row>
    <row r="2620" spans="1:11" x14ac:dyDescent="0.35">
      <c r="A2620">
        <v>20602</v>
      </c>
      <c r="B2620" t="s">
        <v>19759</v>
      </c>
      <c r="C2620" s="70">
        <v>46527.73</v>
      </c>
      <c r="D2620" s="70">
        <v>14960.69</v>
      </c>
      <c r="E2620" s="71">
        <v>44677</v>
      </c>
      <c r="F2620" t="s">
        <v>19839</v>
      </c>
      <c r="G2620" t="s">
        <v>1912</v>
      </c>
      <c r="I2620" t="s">
        <v>19838</v>
      </c>
      <c r="J2620" s="40">
        <v>7173.36</v>
      </c>
      <c r="K2620" s="40">
        <v>0</v>
      </c>
    </row>
    <row r="2621" spans="1:11" x14ac:dyDescent="0.35">
      <c r="A2621">
        <v>20602</v>
      </c>
      <c r="B2621" t="s">
        <v>19759</v>
      </c>
      <c r="C2621" s="70">
        <v>46527.73</v>
      </c>
      <c r="D2621" s="70">
        <v>14960.69</v>
      </c>
      <c r="E2621" s="71">
        <v>44677</v>
      </c>
      <c r="F2621" t="s">
        <v>13261</v>
      </c>
      <c r="G2621" t="s">
        <v>2142</v>
      </c>
      <c r="H2621" t="s">
        <v>13260</v>
      </c>
      <c r="I2621" t="s">
        <v>13259</v>
      </c>
      <c r="J2621" s="40">
        <v>392.82</v>
      </c>
      <c r="K2621" s="40">
        <v>0</v>
      </c>
    </row>
    <row r="2622" spans="1:11" x14ac:dyDescent="0.35">
      <c r="A2622">
        <v>20602</v>
      </c>
      <c r="B2622" t="s">
        <v>19759</v>
      </c>
      <c r="C2622" s="70">
        <v>46527.73</v>
      </c>
      <c r="D2622" s="70">
        <v>14960.69</v>
      </c>
      <c r="E2622" s="71">
        <v>44677</v>
      </c>
      <c r="F2622" t="s">
        <v>17950</v>
      </c>
      <c r="G2622" t="s">
        <v>2142</v>
      </c>
      <c r="H2622" t="s">
        <v>17949</v>
      </c>
      <c r="I2622" t="s">
        <v>13661</v>
      </c>
      <c r="J2622" s="40">
        <v>702.31</v>
      </c>
      <c r="K2622" s="40">
        <v>0</v>
      </c>
    </row>
    <row r="2623" spans="1:11" x14ac:dyDescent="0.35">
      <c r="A2623">
        <v>20602</v>
      </c>
      <c r="B2623" t="s">
        <v>19759</v>
      </c>
      <c r="C2623" s="70">
        <v>46527.73</v>
      </c>
      <c r="D2623" s="70">
        <v>14960.69</v>
      </c>
      <c r="E2623" s="71">
        <v>44678</v>
      </c>
      <c r="F2623" t="s">
        <v>13115</v>
      </c>
      <c r="G2623" t="s">
        <v>13074</v>
      </c>
      <c r="H2623" t="s">
        <v>13114</v>
      </c>
      <c r="I2623" t="s">
        <v>13113</v>
      </c>
      <c r="J2623" s="40">
        <v>2.0099999999999998</v>
      </c>
      <c r="K2623" s="40">
        <v>0</v>
      </c>
    </row>
    <row r="2624" spans="1:11" x14ac:dyDescent="0.35">
      <c r="A2624">
        <v>20602</v>
      </c>
      <c r="B2624" t="s">
        <v>19759</v>
      </c>
      <c r="C2624" s="70">
        <v>46527.73</v>
      </c>
      <c r="D2624" s="70">
        <v>14960.69</v>
      </c>
      <c r="E2624" s="71">
        <v>44679</v>
      </c>
      <c r="F2624" t="s">
        <v>11204</v>
      </c>
      <c r="G2624" t="s">
        <v>2142</v>
      </c>
      <c r="H2624" t="s">
        <v>11203</v>
      </c>
      <c r="I2624" t="s">
        <v>11202</v>
      </c>
      <c r="J2624" s="40">
        <v>1.51</v>
      </c>
      <c r="K2624" s="40">
        <v>0</v>
      </c>
    </row>
    <row r="2625" spans="1:11" x14ac:dyDescent="0.35">
      <c r="A2625">
        <v>20602</v>
      </c>
      <c r="B2625" t="s">
        <v>19759</v>
      </c>
      <c r="C2625" s="70">
        <v>46527.73</v>
      </c>
      <c r="D2625" s="70">
        <v>14960.69</v>
      </c>
      <c r="E2625" s="71">
        <v>44679</v>
      </c>
      <c r="F2625" t="s">
        <v>18708</v>
      </c>
      <c r="G2625" t="s">
        <v>2142</v>
      </c>
      <c r="H2625" t="s">
        <v>18707</v>
      </c>
      <c r="I2625" t="s">
        <v>18706</v>
      </c>
      <c r="J2625" s="40">
        <v>136.93</v>
      </c>
      <c r="K2625" s="40">
        <v>0</v>
      </c>
    </row>
    <row r="2626" spans="1:11" x14ac:dyDescent="0.35">
      <c r="A2626">
        <v>20602</v>
      </c>
      <c r="B2626" t="s">
        <v>19759</v>
      </c>
      <c r="C2626" s="70">
        <v>46527.73</v>
      </c>
      <c r="D2626" s="70">
        <v>14960.69</v>
      </c>
      <c r="E2626" s="71">
        <v>44679</v>
      </c>
      <c r="F2626" t="s">
        <v>8497</v>
      </c>
      <c r="G2626" t="s">
        <v>2142</v>
      </c>
      <c r="H2626" t="s">
        <v>8496</v>
      </c>
      <c r="I2626" t="s">
        <v>8495</v>
      </c>
      <c r="J2626" s="40">
        <v>22.8</v>
      </c>
      <c r="K2626" s="40">
        <v>0</v>
      </c>
    </row>
    <row r="2627" spans="1:11" x14ac:dyDescent="0.35">
      <c r="A2627">
        <v>20602</v>
      </c>
      <c r="B2627" t="s">
        <v>19759</v>
      </c>
      <c r="C2627" s="70">
        <v>46527.73</v>
      </c>
      <c r="D2627" s="70">
        <v>14960.69</v>
      </c>
      <c r="E2627" s="71">
        <v>44680</v>
      </c>
      <c r="F2627" t="s">
        <v>16212</v>
      </c>
      <c r="G2627" t="s">
        <v>2142</v>
      </c>
      <c r="H2627" t="s">
        <v>16211</v>
      </c>
      <c r="I2627" t="s">
        <v>16210</v>
      </c>
      <c r="J2627" s="40">
        <v>353.61</v>
      </c>
      <c r="K2627" s="40">
        <v>0</v>
      </c>
    </row>
    <row r="2628" spans="1:11" x14ac:dyDescent="0.35">
      <c r="A2628">
        <v>20602</v>
      </c>
      <c r="B2628" t="s">
        <v>19759</v>
      </c>
      <c r="C2628" s="70">
        <v>46527.73</v>
      </c>
      <c r="D2628" s="70">
        <v>14960.69</v>
      </c>
      <c r="E2628" s="71">
        <v>44680</v>
      </c>
      <c r="F2628" t="s">
        <v>13820</v>
      </c>
      <c r="G2628" t="s">
        <v>2142</v>
      </c>
      <c r="H2628" t="s">
        <v>13819</v>
      </c>
      <c r="I2628" t="s">
        <v>13818</v>
      </c>
      <c r="J2628" s="40">
        <v>153.75</v>
      </c>
      <c r="K2628" s="40">
        <v>0</v>
      </c>
    </row>
    <row r="2629" spans="1:11" x14ac:dyDescent="0.35">
      <c r="A2629">
        <v>20602</v>
      </c>
      <c r="B2629" t="s">
        <v>19759</v>
      </c>
      <c r="C2629" s="70">
        <v>46527.73</v>
      </c>
      <c r="D2629" s="70">
        <v>14960.69</v>
      </c>
      <c r="E2629" s="71">
        <v>44681</v>
      </c>
      <c r="F2629" t="s">
        <v>6334</v>
      </c>
      <c r="G2629" t="s">
        <v>2247</v>
      </c>
      <c r="J2629" s="40">
        <v>0</v>
      </c>
      <c r="K2629" s="40">
        <v>608.5</v>
      </c>
    </row>
    <row r="2630" spans="1:11" x14ac:dyDescent="0.35">
      <c r="A2630">
        <v>20602</v>
      </c>
      <c r="B2630" t="s">
        <v>19759</v>
      </c>
      <c r="C2630" s="70">
        <v>46527.73</v>
      </c>
      <c r="D2630" s="70">
        <v>14960.69</v>
      </c>
      <c r="E2630" s="71">
        <v>44681</v>
      </c>
      <c r="F2630" t="s">
        <v>14292</v>
      </c>
      <c r="G2630" t="s">
        <v>2142</v>
      </c>
      <c r="H2630" t="s">
        <v>14291</v>
      </c>
      <c r="I2630" t="s">
        <v>14290</v>
      </c>
      <c r="J2630" s="40">
        <v>652.72</v>
      </c>
      <c r="K2630" s="40">
        <v>0</v>
      </c>
    </row>
    <row r="2631" spans="1:11" x14ac:dyDescent="0.35">
      <c r="A2631">
        <v>20602</v>
      </c>
      <c r="B2631" t="s">
        <v>19759</v>
      </c>
      <c r="C2631" s="70">
        <v>46527.73</v>
      </c>
      <c r="D2631" s="70">
        <v>14960.69</v>
      </c>
      <c r="E2631" s="71">
        <v>44681</v>
      </c>
      <c r="F2631" t="s">
        <v>12942</v>
      </c>
      <c r="G2631" t="s">
        <v>2142</v>
      </c>
      <c r="H2631" t="s">
        <v>12941</v>
      </c>
      <c r="I2631" t="s">
        <v>12940</v>
      </c>
      <c r="J2631" s="40">
        <v>67.02</v>
      </c>
      <c r="K2631" s="40">
        <v>0</v>
      </c>
    </row>
    <row r="2632" spans="1:11" x14ac:dyDescent="0.35">
      <c r="A2632">
        <v>20602</v>
      </c>
      <c r="B2632" t="s">
        <v>19759</v>
      </c>
      <c r="C2632" s="70">
        <v>46527.73</v>
      </c>
      <c r="D2632" s="70">
        <v>14960.69</v>
      </c>
      <c r="E2632" s="71">
        <v>44681</v>
      </c>
      <c r="F2632" t="s">
        <v>3287</v>
      </c>
      <c r="G2632" t="s">
        <v>2142</v>
      </c>
      <c r="H2632" t="s">
        <v>3286</v>
      </c>
      <c r="I2632" t="s">
        <v>3285</v>
      </c>
      <c r="J2632" s="40">
        <v>245.68</v>
      </c>
      <c r="K2632" s="40">
        <v>0</v>
      </c>
    </row>
    <row r="2633" spans="1:11" x14ac:dyDescent="0.35">
      <c r="A2633">
        <v>20602</v>
      </c>
      <c r="B2633" t="s">
        <v>19759</v>
      </c>
      <c r="C2633" s="70">
        <v>46527.73</v>
      </c>
      <c r="D2633" s="70">
        <v>14960.69</v>
      </c>
      <c r="E2633" s="71">
        <v>44681</v>
      </c>
      <c r="F2633" t="s">
        <v>8625</v>
      </c>
      <c r="G2633" t="s">
        <v>2142</v>
      </c>
      <c r="H2633" t="s">
        <v>8624</v>
      </c>
      <c r="I2633" t="s">
        <v>8623</v>
      </c>
      <c r="J2633" s="40">
        <v>257.38</v>
      </c>
      <c r="K2633" s="40">
        <v>0</v>
      </c>
    </row>
    <row r="2634" spans="1:11" x14ac:dyDescent="0.35">
      <c r="A2634">
        <v>20602</v>
      </c>
      <c r="B2634" t="s">
        <v>19759</v>
      </c>
      <c r="C2634" s="70">
        <v>46527.73</v>
      </c>
      <c r="D2634" s="70">
        <v>14960.69</v>
      </c>
      <c r="E2634" s="71">
        <v>44681</v>
      </c>
      <c r="F2634" t="s">
        <v>8884</v>
      </c>
      <c r="G2634" t="s">
        <v>2142</v>
      </c>
      <c r="H2634" t="s">
        <v>8883</v>
      </c>
      <c r="I2634" t="s">
        <v>8882</v>
      </c>
      <c r="J2634" s="40">
        <v>52.96</v>
      </c>
      <c r="K2634" s="40">
        <v>0</v>
      </c>
    </row>
    <row r="2635" spans="1:11" x14ac:dyDescent="0.35">
      <c r="A2635">
        <v>20602</v>
      </c>
      <c r="B2635" t="s">
        <v>19759</v>
      </c>
      <c r="C2635" s="70">
        <v>46527.73</v>
      </c>
      <c r="D2635" s="70">
        <v>14960.69</v>
      </c>
      <c r="E2635" s="71">
        <v>44681</v>
      </c>
      <c r="F2635" t="s">
        <v>3144</v>
      </c>
      <c r="G2635" t="s">
        <v>2142</v>
      </c>
      <c r="H2635" t="s">
        <v>3143</v>
      </c>
      <c r="I2635" t="s">
        <v>3142</v>
      </c>
      <c r="J2635" s="40">
        <v>97.38</v>
      </c>
      <c r="K2635" s="40">
        <v>0</v>
      </c>
    </row>
    <row r="2636" spans="1:11" x14ac:dyDescent="0.35">
      <c r="A2636">
        <v>20602</v>
      </c>
      <c r="B2636" t="s">
        <v>19759</v>
      </c>
      <c r="C2636" s="70">
        <v>46527.73</v>
      </c>
      <c r="D2636" s="70">
        <v>14960.69</v>
      </c>
      <c r="E2636" s="71">
        <v>44681</v>
      </c>
      <c r="F2636" t="s">
        <v>8494</v>
      </c>
      <c r="G2636" t="s">
        <v>1912</v>
      </c>
      <c r="I2636" t="s">
        <v>13258</v>
      </c>
      <c r="J2636" s="40">
        <v>3.51</v>
      </c>
      <c r="K2636" s="40">
        <v>0</v>
      </c>
    </row>
    <row r="2637" spans="1:11" x14ac:dyDescent="0.35">
      <c r="A2637">
        <v>20602</v>
      </c>
      <c r="B2637" t="s">
        <v>19759</v>
      </c>
      <c r="C2637" s="70">
        <v>46527.73</v>
      </c>
      <c r="D2637" s="70">
        <v>14960.69</v>
      </c>
      <c r="E2637" s="71">
        <v>44681</v>
      </c>
      <c r="F2637" t="s">
        <v>8494</v>
      </c>
      <c r="G2637" t="s">
        <v>1912</v>
      </c>
      <c r="I2637" t="s">
        <v>13404</v>
      </c>
      <c r="J2637" s="40">
        <v>1.31</v>
      </c>
      <c r="K2637" s="40">
        <v>0</v>
      </c>
    </row>
    <row r="2638" spans="1:11" x14ac:dyDescent="0.35">
      <c r="A2638">
        <v>20602</v>
      </c>
      <c r="B2638" t="s">
        <v>19759</v>
      </c>
      <c r="C2638" s="70">
        <v>46527.73</v>
      </c>
      <c r="D2638" s="70">
        <v>14960.69</v>
      </c>
      <c r="E2638" s="71">
        <v>44681</v>
      </c>
      <c r="F2638" t="s">
        <v>8494</v>
      </c>
      <c r="G2638" t="s">
        <v>1912</v>
      </c>
      <c r="I2638" t="s">
        <v>13403</v>
      </c>
      <c r="J2638" s="40">
        <v>2.1</v>
      </c>
      <c r="K2638" s="40">
        <v>0</v>
      </c>
    </row>
    <row r="2639" spans="1:11" x14ac:dyDescent="0.35">
      <c r="A2639">
        <v>20602</v>
      </c>
      <c r="B2639" t="s">
        <v>19759</v>
      </c>
      <c r="C2639" s="70">
        <v>46527.73</v>
      </c>
      <c r="D2639" s="70">
        <v>14960.69</v>
      </c>
      <c r="E2639" s="71">
        <v>44681</v>
      </c>
      <c r="F2639" t="s">
        <v>8494</v>
      </c>
      <c r="G2639" t="s">
        <v>1912</v>
      </c>
      <c r="I2639" t="s">
        <v>13257</v>
      </c>
      <c r="J2639" s="40">
        <v>1.0900000000000001</v>
      </c>
      <c r="K2639" s="40">
        <v>0</v>
      </c>
    </row>
    <row r="2640" spans="1:11" x14ac:dyDescent="0.35">
      <c r="A2640">
        <v>20602</v>
      </c>
      <c r="B2640" t="s">
        <v>19759</v>
      </c>
      <c r="C2640" s="70">
        <v>46527.73</v>
      </c>
      <c r="D2640" s="70">
        <v>14960.69</v>
      </c>
      <c r="E2640" s="71">
        <v>44681</v>
      </c>
      <c r="F2640" t="s">
        <v>8494</v>
      </c>
      <c r="G2640" t="s">
        <v>1912</v>
      </c>
      <c r="I2640" t="s">
        <v>13256</v>
      </c>
      <c r="J2640" s="40">
        <v>3.94</v>
      </c>
      <c r="K2640" s="40">
        <v>0</v>
      </c>
    </row>
    <row r="2641" spans="1:11" x14ac:dyDescent="0.35">
      <c r="A2641">
        <v>20602</v>
      </c>
      <c r="B2641" t="s">
        <v>19759</v>
      </c>
      <c r="C2641" s="70">
        <v>46527.73</v>
      </c>
      <c r="D2641" s="70">
        <v>14960.69</v>
      </c>
      <c r="E2641" s="71">
        <v>44681</v>
      </c>
      <c r="F2641" t="s">
        <v>2096</v>
      </c>
      <c r="G2641" t="s">
        <v>1912</v>
      </c>
      <c r="I2641" t="s">
        <v>13255</v>
      </c>
      <c r="J2641" s="40">
        <v>3.94</v>
      </c>
      <c r="K2641" s="40">
        <v>0</v>
      </c>
    </row>
    <row r="2642" spans="1:11" x14ac:dyDescent="0.35">
      <c r="A2642">
        <v>20602</v>
      </c>
      <c r="B2642" t="s">
        <v>19759</v>
      </c>
      <c r="C2642" s="70">
        <v>46527.73</v>
      </c>
      <c r="D2642" s="70">
        <v>14960.69</v>
      </c>
      <c r="E2642" s="71">
        <v>44681</v>
      </c>
      <c r="F2642" t="s">
        <v>2096</v>
      </c>
      <c r="G2642" t="s">
        <v>1912</v>
      </c>
      <c r="I2642" t="s">
        <v>8490</v>
      </c>
      <c r="J2642" s="40">
        <v>28.43</v>
      </c>
      <c r="K2642" s="40">
        <v>0</v>
      </c>
    </row>
    <row r="2643" spans="1:11" x14ac:dyDescent="0.35">
      <c r="A2643">
        <v>20602</v>
      </c>
      <c r="B2643" t="s">
        <v>19759</v>
      </c>
      <c r="C2643" s="70">
        <v>46527.73</v>
      </c>
      <c r="D2643" s="70">
        <v>14960.69</v>
      </c>
      <c r="E2643" s="71">
        <v>44681</v>
      </c>
      <c r="F2643" t="s">
        <v>2096</v>
      </c>
      <c r="G2643" t="s">
        <v>1912</v>
      </c>
      <c r="I2643" t="s">
        <v>13815</v>
      </c>
      <c r="J2643" s="40">
        <v>28.47</v>
      </c>
      <c r="K2643" s="40">
        <v>0</v>
      </c>
    </row>
    <row r="2644" spans="1:11" x14ac:dyDescent="0.35">
      <c r="A2644">
        <v>20602</v>
      </c>
      <c r="B2644" t="s">
        <v>19759</v>
      </c>
      <c r="C2644" s="70">
        <v>46527.73</v>
      </c>
      <c r="D2644" s="70">
        <v>14960.69</v>
      </c>
      <c r="E2644" s="71">
        <v>44681</v>
      </c>
      <c r="F2644" t="s">
        <v>2096</v>
      </c>
      <c r="G2644" t="s">
        <v>1912</v>
      </c>
      <c r="I2644" t="s">
        <v>13253</v>
      </c>
      <c r="J2644" s="40">
        <v>3.5</v>
      </c>
      <c r="K2644" s="40">
        <v>0</v>
      </c>
    </row>
    <row r="2645" spans="1:11" x14ac:dyDescent="0.35">
      <c r="A2645">
        <v>20602</v>
      </c>
      <c r="B2645" t="s">
        <v>19759</v>
      </c>
      <c r="C2645" s="70">
        <v>46527.73</v>
      </c>
      <c r="D2645" s="70">
        <v>14960.69</v>
      </c>
      <c r="E2645" s="71">
        <v>44681</v>
      </c>
      <c r="F2645" t="s">
        <v>2096</v>
      </c>
      <c r="G2645" t="s">
        <v>1912</v>
      </c>
      <c r="I2645" t="s">
        <v>13252</v>
      </c>
      <c r="J2645" s="40">
        <v>1.31</v>
      </c>
      <c r="K2645" s="40">
        <v>0</v>
      </c>
    </row>
    <row r="2646" spans="1:11" x14ac:dyDescent="0.35">
      <c r="A2646">
        <v>20602</v>
      </c>
      <c r="B2646" t="s">
        <v>19759</v>
      </c>
      <c r="C2646" s="70">
        <v>46527.73</v>
      </c>
      <c r="D2646" s="70">
        <v>14960.69</v>
      </c>
      <c r="E2646" s="71">
        <v>44681</v>
      </c>
      <c r="F2646" t="s">
        <v>2096</v>
      </c>
      <c r="G2646" t="s">
        <v>1912</v>
      </c>
      <c r="I2646" t="s">
        <v>13251</v>
      </c>
      <c r="J2646" s="40">
        <v>5.87</v>
      </c>
      <c r="K2646" s="40">
        <v>0</v>
      </c>
    </row>
    <row r="2647" spans="1:11" x14ac:dyDescent="0.35">
      <c r="A2647">
        <v>20602</v>
      </c>
      <c r="B2647" t="s">
        <v>19759</v>
      </c>
      <c r="C2647" s="70">
        <v>46527.73</v>
      </c>
      <c r="D2647" s="70">
        <v>14960.69</v>
      </c>
      <c r="E2647" s="71">
        <v>44681</v>
      </c>
      <c r="F2647" t="s">
        <v>2096</v>
      </c>
      <c r="G2647" t="s">
        <v>1912</v>
      </c>
      <c r="I2647" t="s">
        <v>13250</v>
      </c>
      <c r="J2647" s="40">
        <v>1.31</v>
      </c>
      <c r="K2647" s="40">
        <v>0</v>
      </c>
    </row>
    <row r="2648" spans="1:11" x14ac:dyDescent="0.35">
      <c r="A2648">
        <v>20602</v>
      </c>
      <c r="B2648" t="s">
        <v>19759</v>
      </c>
      <c r="C2648" s="70">
        <v>46527.73</v>
      </c>
      <c r="D2648" s="70">
        <v>14960.69</v>
      </c>
      <c r="E2648" s="71">
        <v>44681</v>
      </c>
      <c r="F2648" t="s">
        <v>2096</v>
      </c>
      <c r="G2648" t="s">
        <v>1912</v>
      </c>
      <c r="I2648" t="s">
        <v>13248</v>
      </c>
      <c r="J2648" s="40">
        <v>1.31</v>
      </c>
      <c r="K2648" s="40">
        <v>0</v>
      </c>
    </row>
    <row r="2649" spans="1:11" x14ac:dyDescent="0.35">
      <c r="A2649">
        <v>20602</v>
      </c>
      <c r="B2649" t="s">
        <v>19759</v>
      </c>
      <c r="C2649" s="70">
        <v>46527.73</v>
      </c>
      <c r="D2649" s="70">
        <v>14960.69</v>
      </c>
      <c r="E2649" s="71">
        <v>44681</v>
      </c>
      <c r="F2649" t="s">
        <v>2096</v>
      </c>
      <c r="G2649" t="s">
        <v>1912</v>
      </c>
      <c r="I2649" t="s">
        <v>13247</v>
      </c>
      <c r="J2649" s="40">
        <v>1.0900000000000001</v>
      </c>
      <c r="K2649" s="40">
        <v>0</v>
      </c>
    </row>
    <row r="2650" spans="1:11" x14ac:dyDescent="0.35">
      <c r="A2650">
        <v>20602</v>
      </c>
      <c r="B2650" t="s">
        <v>19759</v>
      </c>
      <c r="C2650" s="70">
        <v>46527.73</v>
      </c>
      <c r="D2650" s="70">
        <v>14960.69</v>
      </c>
      <c r="E2650" s="71">
        <v>44681</v>
      </c>
      <c r="F2650" t="s">
        <v>2096</v>
      </c>
      <c r="G2650" t="s">
        <v>1912</v>
      </c>
      <c r="I2650" t="s">
        <v>13246</v>
      </c>
      <c r="J2650" s="40">
        <v>1.36</v>
      </c>
      <c r="K2650" s="40">
        <v>0</v>
      </c>
    </row>
    <row r="2651" spans="1:11" x14ac:dyDescent="0.35">
      <c r="A2651">
        <v>20602</v>
      </c>
      <c r="B2651" t="s">
        <v>19759</v>
      </c>
      <c r="C2651" s="70">
        <v>46527.73</v>
      </c>
      <c r="D2651" s="70">
        <v>14960.69</v>
      </c>
      <c r="E2651" s="71">
        <v>44681</v>
      </c>
      <c r="F2651" t="s">
        <v>2096</v>
      </c>
      <c r="G2651" t="s">
        <v>1912</v>
      </c>
      <c r="I2651" t="s">
        <v>13245</v>
      </c>
      <c r="J2651" s="40">
        <v>3.94</v>
      </c>
      <c r="K2651" s="40">
        <v>0</v>
      </c>
    </row>
    <row r="2652" spans="1:11" x14ac:dyDescent="0.35">
      <c r="A2652">
        <v>20602</v>
      </c>
      <c r="B2652" t="s">
        <v>19759</v>
      </c>
      <c r="C2652" s="70">
        <v>46527.73</v>
      </c>
      <c r="D2652" s="70">
        <v>14960.69</v>
      </c>
      <c r="E2652" s="71">
        <v>44681</v>
      </c>
      <c r="F2652" t="s">
        <v>2094</v>
      </c>
      <c r="G2652" t="s">
        <v>1912</v>
      </c>
      <c r="I2652" t="s">
        <v>13244</v>
      </c>
      <c r="J2652" s="40">
        <v>1.53</v>
      </c>
      <c r="K2652" s="40">
        <v>0</v>
      </c>
    </row>
    <row r="2653" spans="1:11" x14ac:dyDescent="0.35">
      <c r="A2653">
        <v>20602</v>
      </c>
      <c r="B2653" t="s">
        <v>19759</v>
      </c>
      <c r="C2653" s="70">
        <v>46527.73</v>
      </c>
      <c r="D2653" s="70">
        <v>14960.69</v>
      </c>
      <c r="E2653" s="71">
        <v>44681</v>
      </c>
      <c r="F2653" t="s">
        <v>2094</v>
      </c>
      <c r="G2653" t="s">
        <v>1912</v>
      </c>
      <c r="I2653" t="s">
        <v>13243</v>
      </c>
      <c r="J2653" s="40">
        <v>3.94</v>
      </c>
      <c r="K2653" s="40">
        <v>0</v>
      </c>
    </row>
    <row r="2654" spans="1:11" x14ac:dyDescent="0.35">
      <c r="A2654">
        <v>20602</v>
      </c>
      <c r="B2654" t="s">
        <v>19759</v>
      </c>
      <c r="C2654" s="70">
        <v>46527.73</v>
      </c>
      <c r="D2654" s="70">
        <v>14960.69</v>
      </c>
      <c r="E2654" s="71">
        <v>44681</v>
      </c>
      <c r="F2654" t="s">
        <v>2094</v>
      </c>
      <c r="G2654" t="s">
        <v>1912</v>
      </c>
      <c r="I2654" t="s">
        <v>13242</v>
      </c>
      <c r="J2654" s="40">
        <v>3.94</v>
      </c>
      <c r="K2654" s="40">
        <v>0</v>
      </c>
    </row>
    <row r="2655" spans="1:11" x14ac:dyDescent="0.35">
      <c r="A2655">
        <v>20602</v>
      </c>
      <c r="B2655" t="s">
        <v>19759</v>
      </c>
      <c r="C2655" s="70">
        <v>46527.73</v>
      </c>
      <c r="D2655" s="70">
        <v>14960.69</v>
      </c>
      <c r="E2655" s="71">
        <v>44681</v>
      </c>
      <c r="F2655" t="s">
        <v>2094</v>
      </c>
      <c r="G2655" t="s">
        <v>1912</v>
      </c>
      <c r="I2655" t="s">
        <v>13241</v>
      </c>
      <c r="J2655" s="40">
        <v>1.0900000000000001</v>
      </c>
      <c r="K2655" s="40">
        <v>0</v>
      </c>
    </row>
    <row r="2656" spans="1:11" x14ac:dyDescent="0.35">
      <c r="A2656">
        <v>20602</v>
      </c>
      <c r="B2656" t="s">
        <v>19759</v>
      </c>
      <c r="C2656" s="70">
        <v>46527.73</v>
      </c>
      <c r="D2656" s="70">
        <v>14960.69</v>
      </c>
      <c r="E2656" s="71">
        <v>44681</v>
      </c>
      <c r="F2656" t="s">
        <v>2094</v>
      </c>
      <c r="G2656" t="s">
        <v>1912</v>
      </c>
      <c r="I2656" t="s">
        <v>13239</v>
      </c>
      <c r="J2656" s="40">
        <v>3.94</v>
      </c>
      <c r="K2656" s="40">
        <v>0</v>
      </c>
    </row>
    <row r="2657" spans="1:11" x14ac:dyDescent="0.35">
      <c r="A2657">
        <v>20602</v>
      </c>
      <c r="B2657" t="s">
        <v>19759</v>
      </c>
      <c r="C2657" s="70">
        <v>46527.73</v>
      </c>
      <c r="D2657" s="70">
        <v>14960.69</v>
      </c>
      <c r="E2657" s="71">
        <v>44681</v>
      </c>
      <c r="F2657" t="s">
        <v>2094</v>
      </c>
      <c r="G2657" t="s">
        <v>1912</v>
      </c>
      <c r="I2657" t="s">
        <v>13238</v>
      </c>
      <c r="J2657" s="40">
        <v>3.94</v>
      </c>
      <c r="K2657" s="40">
        <v>0</v>
      </c>
    </row>
    <row r="2658" spans="1:11" x14ac:dyDescent="0.35">
      <c r="A2658">
        <v>20602</v>
      </c>
      <c r="B2658" t="s">
        <v>19759</v>
      </c>
      <c r="C2658" s="70">
        <v>46527.73</v>
      </c>
      <c r="D2658" s="70">
        <v>14960.69</v>
      </c>
      <c r="E2658" s="71">
        <v>44681</v>
      </c>
      <c r="F2658" t="s">
        <v>2094</v>
      </c>
      <c r="G2658" t="s">
        <v>1912</v>
      </c>
      <c r="I2658" t="s">
        <v>13237</v>
      </c>
      <c r="J2658" s="40">
        <v>6.13</v>
      </c>
      <c r="K2658" s="40">
        <v>0</v>
      </c>
    </row>
    <row r="2659" spans="1:11" x14ac:dyDescent="0.35">
      <c r="A2659">
        <v>20602</v>
      </c>
      <c r="B2659" t="s">
        <v>19759</v>
      </c>
      <c r="C2659" s="70">
        <v>46527.73</v>
      </c>
      <c r="D2659" s="70">
        <v>14960.69</v>
      </c>
      <c r="E2659" s="71">
        <v>44681</v>
      </c>
      <c r="F2659" t="s">
        <v>2094</v>
      </c>
      <c r="G2659" t="s">
        <v>1912</v>
      </c>
      <c r="I2659" t="s">
        <v>13234</v>
      </c>
      <c r="J2659" s="40">
        <v>2.41</v>
      </c>
      <c r="K2659" s="40">
        <v>0</v>
      </c>
    </row>
    <row r="2660" spans="1:11" x14ac:dyDescent="0.35">
      <c r="A2660">
        <v>20602</v>
      </c>
      <c r="B2660" t="s">
        <v>19759</v>
      </c>
      <c r="C2660" s="70">
        <v>46527.73</v>
      </c>
      <c r="D2660" s="70">
        <v>14960.69</v>
      </c>
      <c r="E2660" s="71">
        <v>44681</v>
      </c>
      <c r="F2660" t="s">
        <v>2094</v>
      </c>
      <c r="G2660" t="s">
        <v>1912</v>
      </c>
      <c r="I2660" t="s">
        <v>13398</v>
      </c>
      <c r="J2660" s="40">
        <v>1.88</v>
      </c>
      <c r="K2660" s="40">
        <v>0</v>
      </c>
    </row>
    <row r="2661" spans="1:11" x14ac:dyDescent="0.35">
      <c r="A2661">
        <v>20602</v>
      </c>
      <c r="B2661" t="s">
        <v>19759</v>
      </c>
      <c r="C2661" s="70">
        <v>46527.73</v>
      </c>
      <c r="D2661" s="70">
        <v>14960.69</v>
      </c>
      <c r="E2661" s="71">
        <v>44681</v>
      </c>
      <c r="F2661" t="s">
        <v>9946</v>
      </c>
      <c r="G2661" t="s">
        <v>2142</v>
      </c>
      <c r="H2661" t="s">
        <v>9945</v>
      </c>
      <c r="I2661" t="s">
        <v>9944</v>
      </c>
      <c r="J2661" s="40">
        <v>127.91</v>
      </c>
      <c r="K2661" s="40">
        <v>0</v>
      </c>
    </row>
    <row r="2662" spans="1:11" x14ac:dyDescent="0.35">
      <c r="A2662">
        <v>20602</v>
      </c>
      <c r="B2662" t="s">
        <v>19759</v>
      </c>
      <c r="C2662" s="70">
        <v>46527.73</v>
      </c>
      <c r="D2662" s="70">
        <v>14960.69</v>
      </c>
      <c r="E2662" s="71">
        <v>44681</v>
      </c>
      <c r="F2662" t="s">
        <v>9723</v>
      </c>
      <c r="G2662" t="s">
        <v>2142</v>
      </c>
      <c r="H2662" t="s">
        <v>9722</v>
      </c>
      <c r="I2662" t="s">
        <v>9721</v>
      </c>
      <c r="J2662" s="40">
        <v>670.01</v>
      </c>
      <c r="K2662" s="40">
        <v>0</v>
      </c>
    </row>
    <row r="2663" spans="1:11" x14ac:dyDescent="0.35">
      <c r="A2663">
        <v>20602</v>
      </c>
      <c r="B2663" t="s">
        <v>19759</v>
      </c>
      <c r="C2663" s="70">
        <v>46527.73</v>
      </c>
      <c r="D2663" s="70">
        <v>14960.69</v>
      </c>
      <c r="E2663" s="71">
        <v>44681</v>
      </c>
      <c r="F2663" t="s">
        <v>8881</v>
      </c>
      <c r="G2663" t="s">
        <v>2142</v>
      </c>
      <c r="H2663" t="s">
        <v>8880</v>
      </c>
      <c r="I2663" t="s">
        <v>8879</v>
      </c>
      <c r="J2663" s="40">
        <v>5762.12</v>
      </c>
      <c r="K2663" s="40">
        <v>0</v>
      </c>
    </row>
    <row r="2664" spans="1:11" x14ac:dyDescent="0.35">
      <c r="A2664">
        <v>20602</v>
      </c>
      <c r="B2664" t="s">
        <v>19759</v>
      </c>
      <c r="C2664" s="70">
        <v>46527.73</v>
      </c>
      <c r="D2664" s="70">
        <v>14960.69</v>
      </c>
      <c r="E2664" s="71">
        <v>44681</v>
      </c>
      <c r="F2664" t="s">
        <v>12542</v>
      </c>
      <c r="G2664" t="s">
        <v>2142</v>
      </c>
      <c r="H2664" t="s">
        <v>12541</v>
      </c>
      <c r="I2664" t="s">
        <v>12540</v>
      </c>
      <c r="J2664" s="40">
        <v>46.13</v>
      </c>
      <c r="K2664" s="40">
        <v>0</v>
      </c>
    </row>
    <row r="2665" spans="1:11" x14ac:dyDescent="0.35">
      <c r="A2665">
        <v>20602</v>
      </c>
      <c r="B2665" t="s">
        <v>19759</v>
      </c>
      <c r="C2665" s="70">
        <v>46527.73</v>
      </c>
      <c r="D2665" s="70">
        <v>14960.69</v>
      </c>
      <c r="E2665" s="71">
        <v>44681</v>
      </c>
      <c r="F2665" t="s">
        <v>6161</v>
      </c>
      <c r="G2665" t="s">
        <v>2247</v>
      </c>
      <c r="J2665" s="40">
        <v>0</v>
      </c>
      <c r="K2665" s="40">
        <v>1376.22</v>
      </c>
    </row>
    <row r="2666" spans="1:11" x14ac:dyDescent="0.35">
      <c r="A2666">
        <v>20602</v>
      </c>
      <c r="B2666" t="s">
        <v>19759</v>
      </c>
      <c r="C2666" s="70">
        <v>46527.73</v>
      </c>
      <c r="D2666" s="70">
        <v>14960.69</v>
      </c>
      <c r="E2666" s="71">
        <v>44681</v>
      </c>
      <c r="F2666" t="s">
        <v>15783</v>
      </c>
      <c r="G2666" t="s">
        <v>1912</v>
      </c>
      <c r="J2666" s="40">
        <v>0</v>
      </c>
      <c r="K2666" s="40">
        <v>610.30999999999995</v>
      </c>
    </row>
    <row r="2667" spans="1:11" x14ac:dyDescent="0.35">
      <c r="A2667">
        <v>20602</v>
      </c>
      <c r="B2667" t="s">
        <v>19759</v>
      </c>
      <c r="C2667" s="70">
        <v>46527.73</v>
      </c>
      <c r="D2667" s="70">
        <v>14960.69</v>
      </c>
      <c r="E2667" s="71">
        <v>44681</v>
      </c>
      <c r="F2667" t="s">
        <v>15782</v>
      </c>
      <c r="G2667" t="s">
        <v>1912</v>
      </c>
      <c r="J2667" s="40">
        <v>0</v>
      </c>
      <c r="K2667" s="40">
        <v>1589.33</v>
      </c>
    </row>
    <row r="2668" spans="1:11" x14ac:dyDescent="0.35">
      <c r="A2668">
        <v>20602</v>
      </c>
      <c r="B2668" t="s">
        <v>19759</v>
      </c>
      <c r="C2668" s="70">
        <v>46527.73</v>
      </c>
      <c r="D2668" s="70">
        <v>14960.69</v>
      </c>
      <c r="E2668" s="71">
        <v>44681</v>
      </c>
      <c r="F2668" t="s">
        <v>15781</v>
      </c>
      <c r="G2668" t="s">
        <v>1912</v>
      </c>
      <c r="J2668" s="40">
        <v>0</v>
      </c>
      <c r="K2668" s="40">
        <v>48257.86</v>
      </c>
    </row>
    <row r="2669" spans="1:11" x14ac:dyDescent="0.35">
      <c r="A2669">
        <v>20602</v>
      </c>
      <c r="B2669" t="s">
        <v>19759</v>
      </c>
      <c r="C2669" s="70">
        <v>46527.73</v>
      </c>
      <c r="D2669" s="70">
        <v>14960.69</v>
      </c>
      <c r="E2669" s="71">
        <v>44681</v>
      </c>
      <c r="F2669" t="s">
        <v>15022</v>
      </c>
      <c r="G2669" t="s">
        <v>2142</v>
      </c>
      <c r="H2669" t="s">
        <v>5568</v>
      </c>
      <c r="I2669" t="s">
        <v>5567</v>
      </c>
      <c r="J2669" s="40">
        <v>287.52999999999997</v>
      </c>
      <c r="K2669" s="40">
        <v>0</v>
      </c>
    </row>
    <row r="2670" spans="1:11" x14ac:dyDescent="0.35">
      <c r="A2670">
        <v>20602</v>
      </c>
      <c r="B2670" t="s">
        <v>19759</v>
      </c>
      <c r="C2670" s="70">
        <v>46527.73</v>
      </c>
      <c r="D2670" s="70">
        <v>14960.69</v>
      </c>
      <c r="E2670" s="71">
        <v>44681</v>
      </c>
      <c r="F2670" t="s">
        <v>15021</v>
      </c>
      <c r="G2670" t="s">
        <v>2142</v>
      </c>
      <c r="H2670" t="s">
        <v>15020</v>
      </c>
      <c r="I2670" t="s">
        <v>15019</v>
      </c>
      <c r="J2670" s="40">
        <v>5216.72</v>
      </c>
      <c r="K2670" s="40">
        <v>0</v>
      </c>
    </row>
    <row r="2671" spans="1:11" x14ac:dyDescent="0.35">
      <c r="A2671">
        <v>20602</v>
      </c>
      <c r="B2671" t="s">
        <v>19759</v>
      </c>
      <c r="C2671" s="70">
        <v>46527.73</v>
      </c>
      <c r="D2671" s="70">
        <v>14960.69</v>
      </c>
      <c r="E2671" s="71">
        <v>44682</v>
      </c>
      <c r="F2671" t="s">
        <v>16151</v>
      </c>
      <c r="G2671" t="s">
        <v>2142</v>
      </c>
      <c r="H2671" t="s">
        <v>6100</v>
      </c>
      <c r="I2671" t="s">
        <v>6099</v>
      </c>
      <c r="J2671" s="40">
        <v>5571.41</v>
      </c>
      <c r="K2671" s="40">
        <v>0</v>
      </c>
    </row>
    <row r="2672" spans="1:11" x14ac:dyDescent="0.35">
      <c r="A2672">
        <v>20602</v>
      </c>
      <c r="B2672" t="s">
        <v>19759</v>
      </c>
      <c r="C2672" s="70">
        <v>46527.73</v>
      </c>
      <c r="D2672" s="70">
        <v>14960.69</v>
      </c>
      <c r="E2672" s="71">
        <v>44682</v>
      </c>
      <c r="F2672" t="s">
        <v>8877</v>
      </c>
      <c r="G2672" t="s">
        <v>2142</v>
      </c>
      <c r="H2672" t="s">
        <v>8876</v>
      </c>
      <c r="I2672" t="s">
        <v>8875</v>
      </c>
      <c r="J2672" s="40">
        <v>209.11</v>
      </c>
      <c r="K2672" s="40">
        <v>0</v>
      </c>
    </row>
    <row r="2673" spans="1:11" x14ac:dyDescent="0.35">
      <c r="A2673">
        <v>20602</v>
      </c>
      <c r="B2673" t="s">
        <v>19759</v>
      </c>
      <c r="C2673" s="70">
        <v>46527.73</v>
      </c>
      <c r="D2673" s="70">
        <v>14960.69</v>
      </c>
      <c r="E2673" s="71">
        <v>44682</v>
      </c>
      <c r="F2673" t="s">
        <v>15103</v>
      </c>
      <c r="G2673" t="s">
        <v>2142</v>
      </c>
      <c r="H2673" t="s">
        <v>15102</v>
      </c>
      <c r="I2673" t="s">
        <v>15101</v>
      </c>
      <c r="J2673" s="40">
        <v>327.57</v>
      </c>
      <c r="K2673" s="40">
        <v>0</v>
      </c>
    </row>
    <row r="2674" spans="1:11" x14ac:dyDescent="0.35">
      <c r="A2674">
        <v>20602</v>
      </c>
      <c r="B2674" t="s">
        <v>19759</v>
      </c>
      <c r="C2674" s="70">
        <v>46527.73</v>
      </c>
      <c r="D2674" s="70">
        <v>14960.69</v>
      </c>
      <c r="E2674" s="71">
        <v>44682</v>
      </c>
      <c r="F2674" t="s">
        <v>11286</v>
      </c>
      <c r="G2674" t="s">
        <v>2142</v>
      </c>
      <c r="H2674" t="s">
        <v>11285</v>
      </c>
      <c r="I2674" t="s">
        <v>11284</v>
      </c>
      <c r="J2674" s="40">
        <v>44.08</v>
      </c>
      <c r="K2674" s="40">
        <v>0</v>
      </c>
    </row>
    <row r="2675" spans="1:11" x14ac:dyDescent="0.35">
      <c r="A2675">
        <v>20602</v>
      </c>
      <c r="B2675" t="s">
        <v>19759</v>
      </c>
      <c r="C2675" s="70">
        <v>46527.73</v>
      </c>
      <c r="D2675" s="70">
        <v>14960.69</v>
      </c>
      <c r="E2675" s="71">
        <v>44682</v>
      </c>
      <c r="F2675" t="s">
        <v>11283</v>
      </c>
      <c r="G2675" t="s">
        <v>2142</v>
      </c>
      <c r="H2675" t="s">
        <v>11282</v>
      </c>
      <c r="I2675" t="s">
        <v>11281</v>
      </c>
      <c r="J2675" s="40">
        <v>-44.08</v>
      </c>
      <c r="K2675" s="40">
        <v>0</v>
      </c>
    </row>
    <row r="2676" spans="1:11" x14ac:dyDescent="0.35">
      <c r="A2676">
        <v>20602</v>
      </c>
      <c r="B2676" t="s">
        <v>19759</v>
      </c>
      <c r="C2676" s="70">
        <v>46527.73</v>
      </c>
      <c r="D2676" s="70">
        <v>14960.69</v>
      </c>
      <c r="E2676" s="71">
        <v>44682</v>
      </c>
      <c r="F2676" t="s">
        <v>3284</v>
      </c>
      <c r="G2676" t="s">
        <v>2142</v>
      </c>
      <c r="H2676" t="s">
        <v>3283</v>
      </c>
      <c r="I2676" t="s">
        <v>3282</v>
      </c>
      <c r="J2676" s="40">
        <v>142.49</v>
      </c>
      <c r="K2676" s="40">
        <v>0</v>
      </c>
    </row>
    <row r="2677" spans="1:11" x14ac:dyDescent="0.35">
      <c r="A2677">
        <v>20602</v>
      </c>
      <c r="B2677" t="s">
        <v>19759</v>
      </c>
      <c r="C2677" s="70">
        <v>46527.73</v>
      </c>
      <c r="D2677" s="70">
        <v>14960.69</v>
      </c>
      <c r="E2677" s="71">
        <v>44682</v>
      </c>
      <c r="F2677" t="s">
        <v>16149</v>
      </c>
      <c r="G2677" t="s">
        <v>2142</v>
      </c>
      <c r="H2677" t="s">
        <v>8740</v>
      </c>
      <c r="I2677" t="s">
        <v>8739</v>
      </c>
      <c r="J2677" s="40">
        <v>3956.43</v>
      </c>
      <c r="K2677" s="40">
        <v>0</v>
      </c>
    </row>
    <row r="2678" spans="1:11" x14ac:dyDescent="0.35">
      <c r="A2678">
        <v>20602</v>
      </c>
      <c r="B2678" t="s">
        <v>19759</v>
      </c>
      <c r="C2678" s="70">
        <v>46527.73</v>
      </c>
      <c r="D2678" s="70">
        <v>14960.69</v>
      </c>
      <c r="E2678" s="71">
        <v>44682</v>
      </c>
      <c r="F2678" t="s">
        <v>8472</v>
      </c>
      <c r="G2678" t="s">
        <v>2142</v>
      </c>
      <c r="H2678" t="s">
        <v>8471</v>
      </c>
      <c r="I2678" t="s">
        <v>8470</v>
      </c>
      <c r="J2678" s="40">
        <v>22.56</v>
      </c>
      <c r="K2678" s="40">
        <v>0</v>
      </c>
    </row>
    <row r="2679" spans="1:11" x14ac:dyDescent="0.35">
      <c r="A2679">
        <v>20602</v>
      </c>
      <c r="B2679" t="s">
        <v>19759</v>
      </c>
      <c r="C2679" s="70">
        <v>46527.73</v>
      </c>
      <c r="D2679" s="70">
        <v>14960.69</v>
      </c>
      <c r="E2679" s="71">
        <v>44682</v>
      </c>
      <c r="F2679" t="s">
        <v>3141</v>
      </c>
      <c r="G2679" t="s">
        <v>2142</v>
      </c>
      <c r="H2679" t="s">
        <v>3140</v>
      </c>
      <c r="I2679" t="s">
        <v>3139</v>
      </c>
      <c r="J2679" s="40">
        <v>644.74</v>
      </c>
      <c r="K2679" s="40">
        <v>0</v>
      </c>
    </row>
    <row r="2680" spans="1:11" x14ac:dyDescent="0.35">
      <c r="A2680">
        <v>20602</v>
      </c>
      <c r="B2680" t="s">
        <v>19759</v>
      </c>
      <c r="C2680" s="70">
        <v>46527.73</v>
      </c>
      <c r="D2680" s="70">
        <v>14960.69</v>
      </c>
      <c r="E2680" s="71">
        <v>44682</v>
      </c>
      <c r="F2680" t="s">
        <v>3326</v>
      </c>
      <c r="G2680" t="s">
        <v>2142</v>
      </c>
      <c r="H2680" t="s">
        <v>3325</v>
      </c>
      <c r="I2680" t="s">
        <v>3324</v>
      </c>
      <c r="J2680" s="40">
        <v>2205.5</v>
      </c>
      <c r="K2680" s="40">
        <v>0</v>
      </c>
    </row>
    <row r="2681" spans="1:11" x14ac:dyDescent="0.35">
      <c r="A2681">
        <v>20602</v>
      </c>
      <c r="B2681" t="s">
        <v>19759</v>
      </c>
      <c r="C2681" s="70">
        <v>46527.73</v>
      </c>
      <c r="D2681" s="70">
        <v>14960.69</v>
      </c>
      <c r="E2681" s="71">
        <v>44682</v>
      </c>
      <c r="F2681" t="s">
        <v>14269</v>
      </c>
      <c r="G2681" t="s">
        <v>2142</v>
      </c>
      <c r="H2681" t="s">
        <v>14268</v>
      </c>
      <c r="I2681" t="s">
        <v>14267</v>
      </c>
      <c r="J2681" s="40">
        <v>18.12</v>
      </c>
      <c r="K2681" s="40">
        <v>0</v>
      </c>
    </row>
    <row r="2682" spans="1:11" x14ac:dyDescent="0.35">
      <c r="A2682">
        <v>20602</v>
      </c>
      <c r="B2682" t="s">
        <v>19759</v>
      </c>
      <c r="C2682" s="70">
        <v>46527.73</v>
      </c>
      <c r="D2682" s="70">
        <v>14960.69</v>
      </c>
      <c r="E2682" s="71">
        <v>44682</v>
      </c>
      <c r="F2682" t="s">
        <v>13805</v>
      </c>
      <c r="G2682" t="s">
        <v>2142</v>
      </c>
      <c r="H2682" t="s">
        <v>13804</v>
      </c>
      <c r="I2682" t="s">
        <v>13803</v>
      </c>
      <c r="J2682" s="40">
        <v>14.73</v>
      </c>
      <c r="K2682" s="40">
        <v>0</v>
      </c>
    </row>
    <row r="2683" spans="1:11" x14ac:dyDescent="0.35">
      <c r="A2683">
        <v>20602</v>
      </c>
      <c r="B2683" t="s">
        <v>19759</v>
      </c>
      <c r="C2683" s="70">
        <v>46527.73</v>
      </c>
      <c r="D2683" s="70">
        <v>14960.69</v>
      </c>
      <c r="E2683" s="71">
        <v>44685</v>
      </c>
      <c r="F2683" t="s">
        <v>11201</v>
      </c>
      <c r="G2683" t="s">
        <v>2142</v>
      </c>
      <c r="H2683" t="s">
        <v>6108</v>
      </c>
      <c r="I2683" t="s">
        <v>6107</v>
      </c>
      <c r="J2683" s="40">
        <v>22.39</v>
      </c>
      <c r="K2683" s="40">
        <v>0</v>
      </c>
    </row>
    <row r="2684" spans="1:11" x14ac:dyDescent="0.35">
      <c r="A2684">
        <v>20602</v>
      </c>
      <c r="B2684" t="s">
        <v>19759</v>
      </c>
      <c r="C2684" s="70">
        <v>46527.73</v>
      </c>
      <c r="D2684" s="70">
        <v>14960.69</v>
      </c>
      <c r="E2684" s="71">
        <v>44685</v>
      </c>
      <c r="F2684" t="s">
        <v>8469</v>
      </c>
      <c r="G2684" t="s">
        <v>2142</v>
      </c>
      <c r="H2684" t="s">
        <v>8468</v>
      </c>
      <c r="I2684" t="s">
        <v>8353</v>
      </c>
      <c r="J2684" s="40">
        <v>22.77</v>
      </c>
      <c r="K2684" s="40">
        <v>0</v>
      </c>
    </row>
    <row r="2685" spans="1:11" x14ac:dyDescent="0.35">
      <c r="A2685">
        <v>20602</v>
      </c>
      <c r="B2685" t="s">
        <v>19759</v>
      </c>
      <c r="C2685" s="70">
        <v>46527.73</v>
      </c>
      <c r="D2685" s="70">
        <v>14960.69</v>
      </c>
      <c r="E2685" s="71">
        <v>44686</v>
      </c>
      <c r="F2685" t="s">
        <v>11200</v>
      </c>
      <c r="G2685" t="s">
        <v>2142</v>
      </c>
      <c r="H2685" t="s">
        <v>11199</v>
      </c>
      <c r="I2685" t="s">
        <v>11198</v>
      </c>
      <c r="J2685" s="40">
        <v>1.32</v>
      </c>
      <c r="K2685" s="40">
        <v>0</v>
      </c>
    </row>
    <row r="2686" spans="1:11" x14ac:dyDescent="0.35">
      <c r="A2686">
        <v>20602</v>
      </c>
      <c r="B2686" t="s">
        <v>19759</v>
      </c>
      <c r="C2686" s="70">
        <v>46527.73</v>
      </c>
      <c r="D2686" s="70">
        <v>14960.69</v>
      </c>
      <c r="E2686" s="71">
        <v>44687</v>
      </c>
      <c r="F2686" t="s">
        <v>13802</v>
      </c>
      <c r="G2686" t="s">
        <v>2142</v>
      </c>
      <c r="H2686" t="s">
        <v>13801</v>
      </c>
      <c r="I2686" t="s">
        <v>13800</v>
      </c>
      <c r="J2686" s="40">
        <v>3.02</v>
      </c>
      <c r="K2686" s="40">
        <v>0</v>
      </c>
    </row>
    <row r="2687" spans="1:11" x14ac:dyDescent="0.35">
      <c r="A2687">
        <v>20602</v>
      </c>
      <c r="B2687" t="s">
        <v>19759</v>
      </c>
      <c r="C2687" s="70">
        <v>46527.73</v>
      </c>
      <c r="D2687" s="70">
        <v>14960.69</v>
      </c>
      <c r="E2687" s="71">
        <v>44689</v>
      </c>
      <c r="F2687" t="s">
        <v>13233</v>
      </c>
      <c r="G2687" t="s">
        <v>2142</v>
      </c>
      <c r="H2687" t="s">
        <v>13232</v>
      </c>
      <c r="I2687" t="s">
        <v>13231</v>
      </c>
      <c r="J2687" s="40">
        <v>413.08</v>
      </c>
      <c r="K2687" s="40">
        <v>0</v>
      </c>
    </row>
    <row r="2688" spans="1:11" x14ac:dyDescent="0.35">
      <c r="A2688">
        <v>20602</v>
      </c>
      <c r="B2688" t="s">
        <v>19759</v>
      </c>
      <c r="C2688" s="70">
        <v>46527.73</v>
      </c>
      <c r="D2688" s="70">
        <v>14960.69</v>
      </c>
      <c r="E2688" s="71">
        <v>44689</v>
      </c>
      <c r="F2688" t="s">
        <v>18443</v>
      </c>
      <c r="G2688" t="s">
        <v>2142</v>
      </c>
      <c r="H2688" t="s">
        <v>18442</v>
      </c>
      <c r="I2688" t="s">
        <v>18441</v>
      </c>
      <c r="J2688" s="40">
        <v>537</v>
      </c>
      <c r="K2688" s="40">
        <v>0</v>
      </c>
    </row>
    <row r="2689" spans="1:11" x14ac:dyDescent="0.35">
      <c r="A2689">
        <v>20602</v>
      </c>
      <c r="B2689" t="s">
        <v>19759</v>
      </c>
      <c r="C2689" s="70">
        <v>46527.73</v>
      </c>
      <c r="D2689" s="70">
        <v>14960.69</v>
      </c>
      <c r="E2689" s="71">
        <v>44690</v>
      </c>
      <c r="F2689" t="s">
        <v>19837</v>
      </c>
      <c r="G2689" t="s">
        <v>1912</v>
      </c>
      <c r="J2689" s="40">
        <v>112.84</v>
      </c>
      <c r="K2689" s="40">
        <v>0</v>
      </c>
    </row>
    <row r="2690" spans="1:11" x14ac:dyDescent="0.35">
      <c r="A2690">
        <v>20602</v>
      </c>
      <c r="B2690" t="s">
        <v>19759</v>
      </c>
      <c r="C2690" s="70">
        <v>46527.73</v>
      </c>
      <c r="D2690" s="70">
        <v>14960.69</v>
      </c>
      <c r="E2690" s="71">
        <v>44690</v>
      </c>
      <c r="F2690" t="s">
        <v>11826</v>
      </c>
      <c r="G2690" t="s">
        <v>2142</v>
      </c>
      <c r="H2690" t="s">
        <v>11825</v>
      </c>
      <c r="I2690" t="s">
        <v>11824</v>
      </c>
      <c r="J2690" s="40">
        <v>2.97</v>
      </c>
      <c r="K2690" s="40">
        <v>0</v>
      </c>
    </row>
    <row r="2691" spans="1:11" x14ac:dyDescent="0.35">
      <c r="A2691">
        <v>20602</v>
      </c>
      <c r="B2691" t="s">
        <v>19759</v>
      </c>
      <c r="C2691" s="70">
        <v>46527.73</v>
      </c>
      <c r="D2691" s="70">
        <v>14960.69</v>
      </c>
      <c r="E2691" s="71">
        <v>44690</v>
      </c>
      <c r="F2691" t="s">
        <v>8467</v>
      </c>
      <c r="G2691" t="s">
        <v>2142</v>
      </c>
      <c r="H2691" t="s">
        <v>2018</v>
      </c>
      <c r="I2691" t="s">
        <v>2017</v>
      </c>
      <c r="J2691" s="40">
        <v>111.57</v>
      </c>
      <c r="K2691" s="40">
        <v>0</v>
      </c>
    </row>
    <row r="2692" spans="1:11" x14ac:dyDescent="0.35">
      <c r="A2692">
        <v>20602</v>
      </c>
      <c r="B2692" t="s">
        <v>19759</v>
      </c>
      <c r="C2692" s="70">
        <v>46527.73</v>
      </c>
      <c r="D2692" s="70">
        <v>14960.69</v>
      </c>
      <c r="E2692" s="71">
        <v>44690</v>
      </c>
      <c r="F2692" t="s">
        <v>10991</v>
      </c>
      <c r="G2692" t="s">
        <v>2142</v>
      </c>
      <c r="H2692" t="s">
        <v>10990</v>
      </c>
      <c r="I2692" t="s">
        <v>10989</v>
      </c>
      <c r="J2692" s="40">
        <v>59.34</v>
      </c>
      <c r="K2692" s="40">
        <v>0</v>
      </c>
    </row>
    <row r="2693" spans="1:11" x14ac:dyDescent="0.35">
      <c r="A2693">
        <v>20602</v>
      </c>
      <c r="B2693" t="s">
        <v>19759</v>
      </c>
      <c r="C2693" s="70">
        <v>46527.73</v>
      </c>
      <c r="D2693" s="70">
        <v>14960.69</v>
      </c>
      <c r="E2693" s="71">
        <v>44690</v>
      </c>
      <c r="F2693" t="s">
        <v>19836</v>
      </c>
      <c r="G2693" t="s">
        <v>1912</v>
      </c>
      <c r="J2693" s="40">
        <v>-112.84</v>
      </c>
      <c r="K2693" s="40">
        <v>0</v>
      </c>
    </row>
    <row r="2694" spans="1:11" x14ac:dyDescent="0.35">
      <c r="A2694">
        <v>20602</v>
      </c>
      <c r="B2694" t="s">
        <v>19759</v>
      </c>
      <c r="C2694" s="70">
        <v>46527.73</v>
      </c>
      <c r="D2694" s="70">
        <v>14960.69</v>
      </c>
      <c r="E2694" s="71">
        <v>44690</v>
      </c>
      <c r="F2694" t="s">
        <v>19835</v>
      </c>
      <c r="G2694" t="s">
        <v>1912</v>
      </c>
      <c r="I2694" t="s">
        <v>19834</v>
      </c>
      <c r="J2694" s="40">
        <v>89.15</v>
      </c>
      <c r="K2694" s="40">
        <v>0</v>
      </c>
    </row>
    <row r="2695" spans="1:11" x14ac:dyDescent="0.35">
      <c r="A2695">
        <v>20602</v>
      </c>
      <c r="B2695" t="s">
        <v>19759</v>
      </c>
      <c r="C2695" s="70">
        <v>46527.73</v>
      </c>
      <c r="D2695" s="70">
        <v>14960.69</v>
      </c>
      <c r="E2695" s="71">
        <v>44691</v>
      </c>
      <c r="F2695" t="s">
        <v>16206</v>
      </c>
      <c r="G2695" t="s">
        <v>2142</v>
      </c>
      <c r="H2695" t="s">
        <v>16205</v>
      </c>
      <c r="I2695" t="s">
        <v>16204</v>
      </c>
      <c r="J2695" s="40">
        <v>490.9</v>
      </c>
      <c r="K2695" s="40">
        <v>0</v>
      </c>
    </row>
    <row r="2696" spans="1:11" x14ac:dyDescent="0.35">
      <c r="A2696">
        <v>20602</v>
      </c>
      <c r="B2696" t="s">
        <v>19759</v>
      </c>
      <c r="C2696" s="70">
        <v>46527.73</v>
      </c>
      <c r="D2696" s="70">
        <v>14960.69</v>
      </c>
      <c r="E2696" s="71">
        <v>44691</v>
      </c>
      <c r="F2696" t="s">
        <v>11280</v>
      </c>
      <c r="G2696" t="s">
        <v>2142</v>
      </c>
      <c r="H2696" t="s">
        <v>11279</v>
      </c>
      <c r="I2696" t="s">
        <v>11278</v>
      </c>
      <c r="J2696" s="40">
        <v>29.03</v>
      </c>
      <c r="K2696" s="40">
        <v>0</v>
      </c>
    </row>
    <row r="2697" spans="1:11" x14ac:dyDescent="0.35">
      <c r="A2697">
        <v>20602</v>
      </c>
      <c r="B2697" t="s">
        <v>19759</v>
      </c>
      <c r="C2697" s="70">
        <v>46527.73</v>
      </c>
      <c r="D2697" s="70">
        <v>14960.69</v>
      </c>
      <c r="E2697" s="71">
        <v>44691</v>
      </c>
      <c r="F2697" t="s">
        <v>13230</v>
      </c>
      <c r="G2697" t="s">
        <v>2142</v>
      </c>
      <c r="H2697" t="s">
        <v>13229</v>
      </c>
      <c r="I2697" t="s">
        <v>13228</v>
      </c>
      <c r="J2697" s="40">
        <v>390.21</v>
      </c>
      <c r="K2697" s="40">
        <v>0</v>
      </c>
    </row>
    <row r="2698" spans="1:11" x14ac:dyDescent="0.35">
      <c r="A2698">
        <v>20602</v>
      </c>
      <c r="B2698" t="s">
        <v>19759</v>
      </c>
      <c r="C2698" s="70">
        <v>46527.73</v>
      </c>
      <c r="D2698" s="70">
        <v>14960.69</v>
      </c>
      <c r="E2698" s="71">
        <v>44692</v>
      </c>
      <c r="F2698" t="s">
        <v>13227</v>
      </c>
      <c r="G2698" t="s">
        <v>2142</v>
      </c>
      <c r="H2698" t="s">
        <v>13226</v>
      </c>
      <c r="I2698" t="s">
        <v>13225</v>
      </c>
      <c r="J2698" s="40">
        <v>109.2</v>
      </c>
      <c r="K2698" s="40">
        <v>0</v>
      </c>
    </row>
    <row r="2699" spans="1:11" x14ac:dyDescent="0.35">
      <c r="A2699">
        <v>20602</v>
      </c>
      <c r="B2699" t="s">
        <v>19759</v>
      </c>
      <c r="C2699" s="70">
        <v>46527.73</v>
      </c>
      <c r="D2699" s="70">
        <v>14960.69</v>
      </c>
      <c r="E2699" s="71">
        <v>44693</v>
      </c>
      <c r="F2699" t="s">
        <v>16203</v>
      </c>
      <c r="G2699" t="s">
        <v>2142</v>
      </c>
      <c r="H2699" t="s">
        <v>16202</v>
      </c>
      <c r="I2699" t="s">
        <v>16201</v>
      </c>
      <c r="J2699" s="40">
        <v>462.21</v>
      </c>
      <c r="K2699" s="40">
        <v>0</v>
      </c>
    </row>
    <row r="2700" spans="1:11" x14ac:dyDescent="0.35">
      <c r="A2700">
        <v>20602</v>
      </c>
      <c r="B2700" t="s">
        <v>19759</v>
      </c>
      <c r="C2700" s="70">
        <v>46527.73</v>
      </c>
      <c r="D2700" s="70">
        <v>14960.69</v>
      </c>
      <c r="E2700" s="71">
        <v>44693</v>
      </c>
      <c r="F2700" t="s">
        <v>13224</v>
      </c>
      <c r="G2700" t="s">
        <v>2142</v>
      </c>
      <c r="H2700" t="s">
        <v>13223</v>
      </c>
      <c r="I2700" t="s">
        <v>13222</v>
      </c>
      <c r="J2700" s="40">
        <v>339.56</v>
      </c>
      <c r="K2700" s="40">
        <v>0</v>
      </c>
    </row>
    <row r="2701" spans="1:11" x14ac:dyDescent="0.35">
      <c r="A2701">
        <v>20602</v>
      </c>
      <c r="B2701" t="s">
        <v>19759</v>
      </c>
      <c r="C2701" s="70">
        <v>46527.73</v>
      </c>
      <c r="D2701" s="70">
        <v>14960.69</v>
      </c>
      <c r="E2701" s="71">
        <v>44693</v>
      </c>
      <c r="F2701" t="s">
        <v>12802</v>
      </c>
      <c r="G2701" t="s">
        <v>2142</v>
      </c>
      <c r="H2701" t="s">
        <v>12801</v>
      </c>
      <c r="I2701" t="s">
        <v>12800</v>
      </c>
      <c r="J2701" s="40">
        <v>506.17</v>
      </c>
      <c r="K2701" s="40">
        <v>0</v>
      </c>
    </row>
    <row r="2702" spans="1:11" x14ac:dyDescent="0.35">
      <c r="A2702">
        <v>20602</v>
      </c>
      <c r="B2702" t="s">
        <v>19759</v>
      </c>
      <c r="C2702" s="70">
        <v>46527.73</v>
      </c>
      <c r="D2702" s="70">
        <v>14960.69</v>
      </c>
      <c r="E2702" s="71">
        <v>44696</v>
      </c>
      <c r="F2702" t="s">
        <v>8170</v>
      </c>
      <c r="G2702" t="s">
        <v>2142</v>
      </c>
      <c r="H2702" t="s">
        <v>8169</v>
      </c>
      <c r="I2702" t="s">
        <v>8168</v>
      </c>
      <c r="J2702" s="40">
        <v>8.9700000000000006</v>
      </c>
      <c r="K2702" s="40">
        <v>0</v>
      </c>
    </row>
    <row r="2703" spans="1:11" x14ac:dyDescent="0.35">
      <c r="A2703">
        <v>20602</v>
      </c>
      <c r="B2703" t="s">
        <v>19759</v>
      </c>
      <c r="C2703" s="70">
        <v>46527.73</v>
      </c>
      <c r="D2703" s="70">
        <v>14960.69</v>
      </c>
      <c r="E2703" s="71">
        <v>44696</v>
      </c>
      <c r="F2703" t="s">
        <v>8466</v>
      </c>
      <c r="G2703" t="s">
        <v>2142</v>
      </c>
      <c r="H2703" t="s">
        <v>8465</v>
      </c>
      <c r="I2703" t="s">
        <v>8464</v>
      </c>
      <c r="J2703" s="40">
        <v>5.92</v>
      </c>
      <c r="K2703" s="40">
        <v>0</v>
      </c>
    </row>
    <row r="2704" spans="1:11" x14ac:dyDescent="0.35">
      <c r="A2704">
        <v>20602</v>
      </c>
      <c r="B2704" t="s">
        <v>19759</v>
      </c>
      <c r="C2704" s="70">
        <v>46527.73</v>
      </c>
      <c r="D2704" s="70">
        <v>14960.69</v>
      </c>
      <c r="E2704" s="71">
        <v>44697</v>
      </c>
      <c r="F2704" t="s">
        <v>19833</v>
      </c>
      <c r="G2704" t="s">
        <v>1912</v>
      </c>
      <c r="J2704" s="40">
        <v>456.79</v>
      </c>
      <c r="K2704" s="40">
        <v>0</v>
      </c>
    </row>
    <row r="2705" spans="1:11" x14ac:dyDescent="0.35">
      <c r="A2705">
        <v>20602</v>
      </c>
      <c r="B2705" t="s">
        <v>19759</v>
      </c>
      <c r="C2705" s="70">
        <v>46527.73</v>
      </c>
      <c r="D2705" s="70">
        <v>14960.69</v>
      </c>
      <c r="E2705" s="71">
        <v>44697</v>
      </c>
      <c r="F2705" t="s">
        <v>12790</v>
      </c>
      <c r="G2705" t="s">
        <v>2142</v>
      </c>
      <c r="H2705" t="s">
        <v>12789</v>
      </c>
      <c r="I2705" t="s">
        <v>12788</v>
      </c>
      <c r="J2705" s="40">
        <v>102.93</v>
      </c>
      <c r="K2705" s="40">
        <v>0</v>
      </c>
    </row>
    <row r="2706" spans="1:11" x14ac:dyDescent="0.35">
      <c r="A2706">
        <v>20602</v>
      </c>
      <c r="B2706" t="s">
        <v>19759</v>
      </c>
      <c r="C2706" s="70">
        <v>46527.73</v>
      </c>
      <c r="D2706" s="70">
        <v>14960.69</v>
      </c>
      <c r="E2706" s="71">
        <v>44697</v>
      </c>
      <c r="F2706" t="s">
        <v>19832</v>
      </c>
      <c r="G2706" t="s">
        <v>1912</v>
      </c>
      <c r="J2706" s="40">
        <v>-456.79</v>
      </c>
      <c r="K2706" s="40">
        <v>0</v>
      </c>
    </row>
    <row r="2707" spans="1:11" x14ac:dyDescent="0.35">
      <c r="A2707">
        <v>20602</v>
      </c>
      <c r="B2707" t="s">
        <v>19759</v>
      </c>
      <c r="C2707" s="70">
        <v>46527.73</v>
      </c>
      <c r="D2707" s="70">
        <v>14960.69</v>
      </c>
      <c r="E2707" s="71">
        <v>44697</v>
      </c>
      <c r="F2707" t="s">
        <v>19831</v>
      </c>
      <c r="G2707" t="s">
        <v>1912</v>
      </c>
      <c r="I2707" t="s">
        <v>19830</v>
      </c>
      <c r="J2707" s="40">
        <v>456.79</v>
      </c>
      <c r="K2707" s="40">
        <v>0</v>
      </c>
    </row>
    <row r="2708" spans="1:11" x14ac:dyDescent="0.35">
      <c r="A2708">
        <v>20602</v>
      </c>
      <c r="B2708" t="s">
        <v>19759</v>
      </c>
      <c r="C2708" s="70">
        <v>46527.73</v>
      </c>
      <c r="D2708" s="70">
        <v>14960.69</v>
      </c>
      <c r="E2708" s="71">
        <v>44699</v>
      </c>
      <c r="F2708" t="s">
        <v>13799</v>
      </c>
      <c r="G2708" t="s">
        <v>2142</v>
      </c>
      <c r="H2708" t="s">
        <v>13798</v>
      </c>
      <c r="I2708" t="s">
        <v>13797</v>
      </c>
      <c r="J2708" s="40">
        <v>21.86</v>
      </c>
      <c r="K2708" s="40">
        <v>0</v>
      </c>
    </row>
    <row r="2709" spans="1:11" x14ac:dyDescent="0.35">
      <c r="A2709">
        <v>20602</v>
      </c>
      <c r="B2709" t="s">
        <v>19759</v>
      </c>
      <c r="C2709" s="70">
        <v>46527.73</v>
      </c>
      <c r="D2709" s="70">
        <v>14960.69</v>
      </c>
      <c r="E2709" s="71">
        <v>44701</v>
      </c>
      <c r="F2709" t="s">
        <v>8463</v>
      </c>
      <c r="G2709" t="s">
        <v>2142</v>
      </c>
      <c r="H2709" t="s">
        <v>8462</v>
      </c>
      <c r="I2709" t="s">
        <v>8461</v>
      </c>
      <c r="J2709" s="40">
        <v>22.45</v>
      </c>
      <c r="K2709" s="40">
        <v>0</v>
      </c>
    </row>
    <row r="2710" spans="1:11" x14ac:dyDescent="0.35">
      <c r="A2710">
        <v>20602</v>
      </c>
      <c r="B2710" t="s">
        <v>19759</v>
      </c>
      <c r="C2710" s="70">
        <v>46527.73</v>
      </c>
      <c r="D2710" s="70">
        <v>14960.69</v>
      </c>
      <c r="E2710" s="71">
        <v>44701</v>
      </c>
      <c r="F2710" t="s">
        <v>10526</v>
      </c>
      <c r="G2710" t="s">
        <v>2142</v>
      </c>
      <c r="H2710" t="s">
        <v>10525</v>
      </c>
      <c r="I2710" t="s">
        <v>10524</v>
      </c>
      <c r="J2710" s="40">
        <v>66.180000000000007</v>
      </c>
      <c r="K2710" s="40">
        <v>0</v>
      </c>
    </row>
    <row r="2711" spans="1:11" x14ac:dyDescent="0.35">
      <c r="A2711">
        <v>20602</v>
      </c>
      <c r="B2711" t="s">
        <v>19759</v>
      </c>
      <c r="C2711" s="70">
        <v>46527.73</v>
      </c>
      <c r="D2711" s="70">
        <v>14960.69</v>
      </c>
      <c r="E2711" s="71">
        <v>44705</v>
      </c>
      <c r="F2711" t="s">
        <v>13221</v>
      </c>
      <c r="G2711" t="s">
        <v>2142</v>
      </c>
      <c r="H2711" t="s">
        <v>13220</v>
      </c>
      <c r="I2711" t="s">
        <v>13219</v>
      </c>
      <c r="J2711" s="40">
        <v>351.42</v>
      </c>
      <c r="K2711" s="40">
        <v>0</v>
      </c>
    </row>
    <row r="2712" spans="1:11" x14ac:dyDescent="0.35">
      <c r="A2712">
        <v>20602</v>
      </c>
      <c r="B2712" t="s">
        <v>19759</v>
      </c>
      <c r="C2712" s="70">
        <v>46527.73</v>
      </c>
      <c r="D2712" s="70">
        <v>14960.69</v>
      </c>
      <c r="E2712" s="71">
        <v>44705</v>
      </c>
      <c r="F2712" t="s">
        <v>11782</v>
      </c>
      <c r="G2712" t="s">
        <v>2142</v>
      </c>
      <c r="H2712" t="s">
        <v>11781</v>
      </c>
      <c r="I2712" t="s">
        <v>11780</v>
      </c>
      <c r="J2712" s="40">
        <v>3.05</v>
      </c>
      <c r="K2712" s="40">
        <v>0</v>
      </c>
    </row>
    <row r="2713" spans="1:11" x14ac:dyDescent="0.35">
      <c r="A2713">
        <v>20602</v>
      </c>
      <c r="B2713" t="s">
        <v>19759</v>
      </c>
      <c r="C2713" s="70">
        <v>46527.73</v>
      </c>
      <c r="D2713" s="70">
        <v>14960.69</v>
      </c>
      <c r="E2713" s="71">
        <v>44707</v>
      </c>
      <c r="F2713" t="s">
        <v>16144</v>
      </c>
      <c r="G2713" t="s">
        <v>2142</v>
      </c>
      <c r="H2713" t="s">
        <v>10027</v>
      </c>
      <c r="I2713" t="s">
        <v>10026</v>
      </c>
      <c r="J2713" s="40">
        <v>1286.22</v>
      </c>
      <c r="K2713" s="40">
        <v>0</v>
      </c>
    </row>
    <row r="2714" spans="1:11" x14ac:dyDescent="0.35">
      <c r="A2714">
        <v>20602</v>
      </c>
      <c r="B2714" t="s">
        <v>19759</v>
      </c>
      <c r="C2714" s="70">
        <v>46527.73</v>
      </c>
      <c r="D2714" s="70">
        <v>14960.69</v>
      </c>
      <c r="E2714" s="71">
        <v>44708</v>
      </c>
      <c r="F2714" t="s">
        <v>13112</v>
      </c>
      <c r="G2714" t="s">
        <v>13074</v>
      </c>
      <c r="H2714" t="s">
        <v>13111</v>
      </c>
      <c r="I2714" t="s">
        <v>13110</v>
      </c>
      <c r="J2714" s="40">
        <v>1.99</v>
      </c>
      <c r="K2714" s="40">
        <v>0</v>
      </c>
    </row>
    <row r="2715" spans="1:11" x14ac:dyDescent="0.35">
      <c r="A2715">
        <v>20602</v>
      </c>
      <c r="B2715" t="s">
        <v>19759</v>
      </c>
      <c r="C2715" s="70">
        <v>46527.73</v>
      </c>
      <c r="D2715" s="70">
        <v>14960.69</v>
      </c>
      <c r="E2715" s="71">
        <v>44709</v>
      </c>
      <c r="F2715" t="s">
        <v>11197</v>
      </c>
      <c r="G2715" t="s">
        <v>2142</v>
      </c>
      <c r="H2715" t="s">
        <v>11196</v>
      </c>
      <c r="I2715" t="s">
        <v>11195</v>
      </c>
      <c r="J2715" s="40">
        <v>3.2</v>
      </c>
      <c r="K2715" s="40">
        <v>0</v>
      </c>
    </row>
    <row r="2716" spans="1:11" x14ac:dyDescent="0.35">
      <c r="A2716">
        <v>20602</v>
      </c>
      <c r="B2716" t="s">
        <v>19759</v>
      </c>
      <c r="C2716" s="70">
        <v>46527.73</v>
      </c>
      <c r="D2716" s="70">
        <v>14960.69</v>
      </c>
      <c r="E2716" s="71">
        <v>44711</v>
      </c>
      <c r="F2716" t="s">
        <v>18570</v>
      </c>
      <c r="G2716" t="s">
        <v>2142</v>
      </c>
      <c r="H2716" t="s">
        <v>18569</v>
      </c>
      <c r="I2716" t="s">
        <v>18568</v>
      </c>
      <c r="J2716" s="40">
        <v>61.52</v>
      </c>
      <c r="K2716" s="40">
        <v>0</v>
      </c>
    </row>
    <row r="2717" spans="1:11" x14ac:dyDescent="0.35">
      <c r="A2717">
        <v>20602</v>
      </c>
      <c r="B2717" t="s">
        <v>19759</v>
      </c>
      <c r="C2717" s="70">
        <v>46527.73</v>
      </c>
      <c r="D2717" s="70">
        <v>14960.69</v>
      </c>
      <c r="E2717" s="71">
        <v>44712</v>
      </c>
      <c r="F2717" t="s">
        <v>14266</v>
      </c>
      <c r="G2717" t="s">
        <v>2142</v>
      </c>
      <c r="H2717" t="s">
        <v>14265</v>
      </c>
      <c r="I2717" t="s">
        <v>14264</v>
      </c>
      <c r="J2717" s="40">
        <v>655.46</v>
      </c>
      <c r="K2717" s="40">
        <v>0</v>
      </c>
    </row>
    <row r="2718" spans="1:11" x14ac:dyDescent="0.35">
      <c r="A2718">
        <v>20602</v>
      </c>
      <c r="B2718" t="s">
        <v>19759</v>
      </c>
      <c r="C2718" s="70">
        <v>46527.73</v>
      </c>
      <c r="D2718" s="70">
        <v>14960.69</v>
      </c>
      <c r="E2718" s="71">
        <v>44712</v>
      </c>
      <c r="F2718" t="s">
        <v>12787</v>
      </c>
      <c r="G2718" t="s">
        <v>2142</v>
      </c>
      <c r="H2718" t="s">
        <v>12786</v>
      </c>
      <c r="I2718" t="s">
        <v>12785</v>
      </c>
      <c r="J2718" s="40">
        <v>707.34</v>
      </c>
      <c r="K2718" s="40">
        <v>0</v>
      </c>
    </row>
    <row r="2719" spans="1:11" x14ac:dyDescent="0.35">
      <c r="A2719">
        <v>20602</v>
      </c>
      <c r="B2719" t="s">
        <v>19759</v>
      </c>
      <c r="C2719" s="70">
        <v>46527.73</v>
      </c>
      <c r="D2719" s="70">
        <v>14960.69</v>
      </c>
      <c r="E2719" s="71">
        <v>44712</v>
      </c>
      <c r="F2719" t="s">
        <v>8871</v>
      </c>
      <c r="G2719" t="s">
        <v>2142</v>
      </c>
      <c r="H2719" t="s">
        <v>8870</v>
      </c>
      <c r="I2719" t="s">
        <v>8869</v>
      </c>
      <c r="J2719" s="40">
        <v>197.78</v>
      </c>
      <c r="K2719" s="40">
        <v>0</v>
      </c>
    </row>
    <row r="2720" spans="1:11" x14ac:dyDescent="0.35">
      <c r="A2720">
        <v>20602</v>
      </c>
      <c r="B2720" t="s">
        <v>19759</v>
      </c>
      <c r="C2720" s="70">
        <v>46527.73</v>
      </c>
      <c r="D2720" s="70">
        <v>14960.69</v>
      </c>
      <c r="E2720" s="71">
        <v>44712</v>
      </c>
      <c r="F2720" t="s">
        <v>8868</v>
      </c>
      <c r="G2720" t="s">
        <v>2142</v>
      </c>
      <c r="H2720" t="s">
        <v>8867</v>
      </c>
      <c r="I2720" t="s">
        <v>8866</v>
      </c>
      <c r="J2720" s="40">
        <v>6083.41</v>
      </c>
      <c r="K2720" s="40">
        <v>0</v>
      </c>
    </row>
    <row r="2721" spans="1:11" x14ac:dyDescent="0.35">
      <c r="A2721">
        <v>20602</v>
      </c>
      <c r="B2721" t="s">
        <v>19759</v>
      </c>
      <c r="C2721" s="70">
        <v>46527.73</v>
      </c>
      <c r="D2721" s="70">
        <v>14960.69</v>
      </c>
      <c r="E2721" s="71">
        <v>44712</v>
      </c>
      <c r="F2721" t="s">
        <v>8622</v>
      </c>
      <c r="G2721" t="s">
        <v>2142</v>
      </c>
      <c r="H2721" t="s">
        <v>8621</v>
      </c>
      <c r="I2721" t="s">
        <v>8620</v>
      </c>
      <c r="J2721" s="40">
        <v>362.2</v>
      </c>
      <c r="K2721" s="40">
        <v>0</v>
      </c>
    </row>
    <row r="2722" spans="1:11" x14ac:dyDescent="0.35">
      <c r="A2722">
        <v>20602</v>
      </c>
      <c r="B2722" t="s">
        <v>19759</v>
      </c>
      <c r="C2722" s="70">
        <v>46527.73</v>
      </c>
      <c r="D2722" s="70">
        <v>14960.69</v>
      </c>
      <c r="E2722" s="71">
        <v>44712</v>
      </c>
      <c r="F2722" t="s">
        <v>2077</v>
      </c>
      <c r="G2722" t="s">
        <v>1912</v>
      </c>
      <c r="I2722" t="s">
        <v>8459</v>
      </c>
      <c r="J2722" s="40">
        <v>29.51</v>
      </c>
      <c r="K2722" s="40">
        <v>0</v>
      </c>
    </row>
    <row r="2723" spans="1:11" x14ac:dyDescent="0.35">
      <c r="A2723">
        <v>20602</v>
      </c>
      <c r="B2723" t="s">
        <v>19759</v>
      </c>
      <c r="C2723" s="70">
        <v>46527.73</v>
      </c>
      <c r="D2723" s="70">
        <v>14960.69</v>
      </c>
      <c r="E2723" s="71">
        <v>44712</v>
      </c>
      <c r="F2723" t="s">
        <v>2077</v>
      </c>
      <c r="G2723" t="s">
        <v>1912</v>
      </c>
      <c r="I2723" t="s">
        <v>13796</v>
      </c>
      <c r="J2723" s="40">
        <v>6.71</v>
      </c>
      <c r="K2723" s="40">
        <v>0</v>
      </c>
    </row>
    <row r="2724" spans="1:11" x14ac:dyDescent="0.35">
      <c r="A2724">
        <v>20602</v>
      </c>
      <c r="B2724" t="s">
        <v>19759</v>
      </c>
      <c r="C2724" s="70">
        <v>46527.73</v>
      </c>
      <c r="D2724" s="70">
        <v>14960.69</v>
      </c>
      <c r="E2724" s="71">
        <v>44712</v>
      </c>
      <c r="F2724" t="s">
        <v>2077</v>
      </c>
      <c r="G2724" t="s">
        <v>1912</v>
      </c>
      <c r="I2724" t="s">
        <v>13794</v>
      </c>
      <c r="J2724" s="40">
        <v>35.22</v>
      </c>
      <c r="K2724" s="40">
        <v>0</v>
      </c>
    </row>
    <row r="2725" spans="1:11" x14ac:dyDescent="0.35">
      <c r="A2725">
        <v>20602</v>
      </c>
      <c r="B2725" t="s">
        <v>19759</v>
      </c>
      <c r="C2725" s="70">
        <v>46527.73</v>
      </c>
      <c r="D2725" s="70">
        <v>14960.69</v>
      </c>
      <c r="E2725" s="71">
        <v>44712</v>
      </c>
      <c r="F2725" t="s">
        <v>2077</v>
      </c>
      <c r="G2725" t="s">
        <v>1912</v>
      </c>
      <c r="I2725" t="s">
        <v>13218</v>
      </c>
      <c r="J2725" s="40">
        <v>3.92</v>
      </c>
      <c r="K2725" s="40">
        <v>0</v>
      </c>
    </row>
    <row r="2726" spans="1:11" x14ac:dyDescent="0.35">
      <c r="A2726">
        <v>20602</v>
      </c>
      <c r="B2726" t="s">
        <v>19759</v>
      </c>
      <c r="C2726" s="70">
        <v>46527.73</v>
      </c>
      <c r="D2726" s="70">
        <v>14960.69</v>
      </c>
      <c r="E2726" s="71">
        <v>44712</v>
      </c>
      <c r="F2726" t="s">
        <v>2077</v>
      </c>
      <c r="G2726" t="s">
        <v>1912</v>
      </c>
      <c r="I2726" t="s">
        <v>13217</v>
      </c>
      <c r="J2726" s="40">
        <v>3.92</v>
      </c>
      <c r="K2726" s="40">
        <v>0</v>
      </c>
    </row>
    <row r="2727" spans="1:11" x14ac:dyDescent="0.35">
      <c r="A2727">
        <v>20602</v>
      </c>
      <c r="B2727" t="s">
        <v>19759</v>
      </c>
      <c r="C2727" s="70">
        <v>46527.73</v>
      </c>
      <c r="D2727" s="70">
        <v>14960.69</v>
      </c>
      <c r="E2727" s="71">
        <v>44712</v>
      </c>
      <c r="F2727" t="s">
        <v>2077</v>
      </c>
      <c r="G2727" t="s">
        <v>1912</v>
      </c>
      <c r="I2727" t="s">
        <v>13216</v>
      </c>
      <c r="J2727" s="40">
        <v>1.74</v>
      </c>
      <c r="K2727" s="40">
        <v>0</v>
      </c>
    </row>
    <row r="2728" spans="1:11" x14ac:dyDescent="0.35">
      <c r="A2728">
        <v>20602</v>
      </c>
      <c r="B2728" t="s">
        <v>19759</v>
      </c>
      <c r="C2728" s="70">
        <v>46527.73</v>
      </c>
      <c r="D2728" s="70">
        <v>14960.69</v>
      </c>
      <c r="E2728" s="71">
        <v>44712</v>
      </c>
      <c r="F2728" t="s">
        <v>2077</v>
      </c>
      <c r="G2728" t="s">
        <v>1912</v>
      </c>
      <c r="I2728" t="s">
        <v>13215</v>
      </c>
      <c r="J2728" s="40">
        <v>1.74</v>
      </c>
      <c r="K2728" s="40">
        <v>0</v>
      </c>
    </row>
    <row r="2729" spans="1:11" x14ac:dyDescent="0.35">
      <c r="A2729">
        <v>20602</v>
      </c>
      <c r="B2729" t="s">
        <v>19759</v>
      </c>
      <c r="C2729" s="70">
        <v>46527.73</v>
      </c>
      <c r="D2729" s="70">
        <v>14960.69</v>
      </c>
      <c r="E2729" s="71">
        <v>44712</v>
      </c>
      <c r="F2729" t="s">
        <v>15015</v>
      </c>
      <c r="G2729" t="s">
        <v>2142</v>
      </c>
      <c r="H2729" t="s">
        <v>15014</v>
      </c>
      <c r="I2729" t="s">
        <v>15013</v>
      </c>
      <c r="J2729" s="40">
        <v>5618.26</v>
      </c>
      <c r="K2729" s="40">
        <v>0</v>
      </c>
    </row>
    <row r="2730" spans="1:11" x14ac:dyDescent="0.35">
      <c r="A2730">
        <v>20602</v>
      </c>
      <c r="B2730" t="s">
        <v>19759</v>
      </c>
      <c r="C2730" s="70">
        <v>46527.73</v>
      </c>
      <c r="D2730" s="70">
        <v>14960.69</v>
      </c>
      <c r="E2730" s="71">
        <v>44712</v>
      </c>
      <c r="F2730" t="s">
        <v>15012</v>
      </c>
      <c r="G2730" t="s">
        <v>2142</v>
      </c>
      <c r="H2730" t="s">
        <v>15011</v>
      </c>
      <c r="I2730" t="s">
        <v>15010</v>
      </c>
      <c r="J2730" s="40">
        <v>311.38</v>
      </c>
      <c r="K2730" s="40">
        <v>0</v>
      </c>
    </row>
    <row r="2731" spans="1:11" x14ac:dyDescent="0.35">
      <c r="A2731">
        <v>20602</v>
      </c>
      <c r="B2731" t="s">
        <v>19759</v>
      </c>
      <c r="C2731" s="70">
        <v>46527.73</v>
      </c>
      <c r="D2731" s="70">
        <v>14960.69</v>
      </c>
      <c r="E2731" s="71">
        <v>44712</v>
      </c>
      <c r="F2731" t="s">
        <v>6010</v>
      </c>
      <c r="G2731" t="s">
        <v>2247</v>
      </c>
      <c r="J2731" s="40">
        <v>1285</v>
      </c>
      <c r="K2731" s="40">
        <v>0</v>
      </c>
    </row>
    <row r="2732" spans="1:11" x14ac:dyDescent="0.35">
      <c r="A2732">
        <v>20602</v>
      </c>
      <c r="B2732" t="s">
        <v>19759</v>
      </c>
      <c r="C2732" s="70">
        <v>46527.73</v>
      </c>
      <c r="D2732" s="70">
        <v>14960.69</v>
      </c>
      <c r="E2732" s="71">
        <v>44712</v>
      </c>
      <c r="F2732" t="s">
        <v>13792</v>
      </c>
      <c r="G2732" t="s">
        <v>2142</v>
      </c>
      <c r="H2732" t="s">
        <v>13791</v>
      </c>
      <c r="I2732" t="s">
        <v>13790</v>
      </c>
      <c r="J2732" s="40">
        <v>183.34</v>
      </c>
      <c r="K2732" s="40">
        <v>0</v>
      </c>
    </row>
    <row r="2733" spans="1:11" x14ac:dyDescent="0.35">
      <c r="A2733">
        <v>20602</v>
      </c>
      <c r="B2733" t="s">
        <v>19759</v>
      </c>
      <c r="C2733" s="70">
        <v>46527.73</v>
      </c>
      <c r="D2733" s="70">
        <v>14960.69</v>
      </c>
      <c r="E2733" s="71">
        <v>44712</v>
      </c>
      <c r="F2733" t="s">
        <v>11059</v>
      </c>
      <c r="G2733" t="s">
        <v>2142</v>
      </c>
      <c r="H2733" t="s">
        <v>11058</v>
      </c>
      <c r="I2733" t="s">
        <v>11057</v>
      </c>
      <c r="J2733" s="40">
        <v>385.71</v>
      </c>
      <c r="K2733" s="40">
        <v>0</v>
      </c>
    </row>
    <row r="2734" spans="1:11" x14ac:dyDescent="0.35">
      <c r="A2734">
        <v>20602</v>
      </c>
      <c r="B2734" t="s">
        <v>19759</v>
      </c>
      <c r="C2734" s="70">
        <v>46527.73</v>
      </c>
      <c r="D2734" s="70">
        <v>14960.69</v>
      </c>
      <c r="E2734" s="71">
        <v>44712</v>
      </c>
      <c r="F2734" t="s">
        <v>12928</v>
      </c>
      <c r="G2734" t="s">
        <v>2142</v>
      </c>
      <c r="H2734" t="s">
        <v>12927</v>
      </c>
      <c r="I2734" t="s">
        <v>12926</v>
      </c>
      <c r="J2734" s="40">
        <v>259.69</v>
      </c>
      <c r="K2734" s="40">
        <v>0</v>
      </c>
    </row>
    <row r="2735" spans="1:11" x14ac:dyDescent="0.35">
      <c r="A2735">
        <v>20602</v>
      </c>
      <c r="B2735" t="s">
        <v>19759</v>
      </c>
      <c r="C2735" s="70">
        <v>46527.73</v>
      </c>
      <c r="D2735" s="70">
        <v>14960.69</v>
      </c>
      <c r="E2735" s="71">
        <v>44712</v>
      </c>
      <c r="F2735" t="s">
        <v>12925</v>
      </c>
      <c r="G2735" t="s">
        <v>2142</v>
      </c>
      <c r="H2735" t="s">
        <v>12924</v>
      </c>
      <c r="I2735" t="s">
        <v>12923</v>
      </c>
      <c r="J2735" s="40">
        <v>12.94</v>
      </c>
      <c r="K2735" s="40">
        <v>0</v>
      </c>
    </row>
    <row r="2736" spans="1:11" x14ac:dyDescent="0.35">
      <c r="A2736">
        <v>20602</v>
      </c>
      <c r="B2736" t="s">
        <v>19759</v>
      </c>
      <c r="C2736" s="70">
        <v>46527.73</v>
      </c>
      <c r="D2736" s="70">
        <v>14960.69</v>
      </c>
      <c r="E2736" s="71">
        <v>44712</v>
      </c>
      <c r="F2736" t="s">
        <v>13109</v>
      </c>
      <c r="G2736" t="s">
        <v>13074</v>
      </c>
      <c r="H2736" t="s">
        <v>13108</v>
      </c>
      <c r="I2736" t="s">
        <v>13107</v>
      </c>
      <c r="J2736" s="40">
        <v>2.0299999999999998</v>
      </c>
      <c r="K2736" s="40">
        <v>0</v>
      </c>
    </row>
    <row r="2737" spans="1:11" x14ac:dyDescent="0.35">
      <c r="A2737">
        <v>20602</v>
      </c>
      <c r="B2737" t="s">
        <v>19759</v>
      </c>
      <c r="C2737" s="70">
        <v>46527.73</v>
      </c>
      <c r="D2737" s="70">
        <v>14960.69</v>
      </c>
      <c r="E2737" s="71">
        <v>44712</v>
      </c>
      <c r="F2737" t="s">
        <v>13106</v>
      </c>
      <c r="G2737" t="s">
        <v>13074</v>
      </c>
      <c r="H2737" t="s">
        <v>13105</v>
      </c>
      <c r="I2737" t="s">
        <v>13104</v>
      </c>
      <c r="J2737" s="40">
        <v>0.98</v>
      </c>
      <c r="K2737" s="40">
        <v>0</v>
      </c>
    </row>
    <row r="2738" spans="1:11" x14ac:dyDescent="0.35">
      <c r="A2738">
        <v>20602</v>
      </c>
      <c r="B2738" t="s">
        <v>19759</v>
      </c>
      <c r="C2738" s="70">
        <v>46527.73</v>
      </c>
      <c r="D2738" s="70">
        <v>14960.69</v>
      </c>
      <c r="E2738" s="71">
        <v>44712</v>
      </c>
      <c r="F2738" t="s">
        <v>13103</v>
      </c>
      <c r="G2738" t="s">
        <v>13074</v>
      </c>
      <c r="H2738" t="s">
        <v>13102</v>
      </c>
      <c r="I2738" t="s">
        <v>13101</v>
      </c>
      <c r="J2738" s="40">
        <v>0.98</v>
      </c>
      <c r="K2738" s="40">
        <v>0</v>
      </c>
    </row>
    <row r="2739" spans="1:11" x14ac:dyDescent="0.35">
      <c r="A2739">
        <v>20602</v>
      </c>
      <c r="B2739" t="s">
        <v>19759</v>
      </c>
      <c r="C2739" s="70">
        <v>46527.73</v>
      </c>
      <c r="D2739" s="70">
        <v>14960.69</v>
      </c>
      <c r="E2739" s="71">
        <v>44712</v>
      </c>
      <c r="F2739" t="s">
        <v>10988</v>
      </c>
      <c r="G2739" t="s">
        <v>2142</v>
      </c>
      <c r="H2739" t="s">
        <v>10987</v>
      </c>
      <c r="I2739" t="s">
        <v>10986</v>
      </c>
      <c r="J2739" s="40">
        <v>57.86</v>
      </c>
      <c r="K2739" s="40">
        <v>0</v>
      </c>
    </row>
    <row r="2740" spans="1:11" x14ac:dyDescent="0.35">
      <c r="A2740">
        <v>20602</v>
      </c>
      <c r="B2740" t="s">
        <v>19759</v>
      </c>
      <c r="C2740" s="70">
        <v>46527.73</v>
      </c>
      <c r="D2740" s="70">
        <v>14960.69</v>
      </c>
      <c r="E2740" s="71">
        <v>44712</v>
      </c>
      <c r="F2740" t="s">
        <v>15779</v>
      </c>
      <c r="G2740" t="s">
        <v>1912</v>
      </c>
      <c r="J2740" s="40">
        <v>429.28</v>
      </c>
      <c r="K2740" s="40">
        <v>0</v>
      </c>
    </row>
    <row r="2741" spans="1:11" x14ac:dyDescent="0.35">
      <c r="A2741">
        <v>20602</v>
      </c>
      <c r="B2741" t="s">
        <v>19759</v>
      </c>
      <c r="C2741" s="70">
        <v>46527.73</v>
      </c>
      <c r="D2741" s="70">
        <v>14960.69</v>
      </c>
      <c r="E2741" s="71">
        <v>44712</v>
      </c>
      <c r="F2741" t="s">
        <v>15778</v>
      </c>
      <c r="G2741" t="s">
        <v>1912</v>
      </c>
      <c r="J2741" s="40">
        <v>569.63</v>
      </c>
      <c r="K2741" s="40">
        <v>0</v>
      </c>
    </row>
    <row r="2742" spans="1:11" x14ac:dyDescent="0.35">
      <c r="A2742">
        <v>20602</v>
      </c>
      <c r="B2742" t="s">
        <v>19759</v>
      </c>
      <c r="C2742" s="70">
        <v>46527.73</v>
      </c>
      <c r="D2742" s="70">
        <v>14960.69</v>
      </c>
      <c r="E2742" s="71">
        <v>44713</v>
      </c>
      <c r="F2742" t="s">
        <v>15777</v>
      </c>
      <c r="G2742" t="s">
        <v>1912</v>
      </c>
      <c r="J2742" s="40">
        <v>0</v>
      </c>
      <c r="K2742" s="40">
        <v>2720.01</v>
      </c>
    </row>
    <row r="2743" spans="1:11" x14ac:dyDescent="0.35">
      <c r="A2743">
        <v>20602</v>
      </c>
      <c r="B2743" t="s">
        <v>19759</v>
      </c>
      <c r="C2743" s="70">
        <v>46527.73</v>
      </c>
      <c r="D2743" s="70">
        <v>14960.69</v>
      </c>
      <c r="E2743" s="71">
        <v>44713</v>
      </c>
      <c r="F2743" t="s">
        <v>15776</v>
      </c>
      <c r="G2743" t="s">
        <v>1912</v>
      </c>
      <c r="J2743" s="40">
        <v>0</v>
      </c>
      <c r="K2743" s="40">
        <v>327.57</v>
      </c>
    </row>
    <row r="2744" spans="1:11" x14ac:dyDescent="0.35">
      <c r="A2744">
        <v>20602</v>
      </c>
      <c r="B2744" t="s">
        <v>19759</v>
      </c>
      <c r="C2744" s="70">
        <v>46527.73</v>
      </c>
      <c r="D2744" s="70">
        <v>14960.69</v>
      </c>
      <c r="E2744" s="71">
        <v>44713</v>
      </c>
      <c r="F2744" t="s">
        <v>15775</v>
      </c>
      <c r="G2744" t="s">
        <v>1912</v>
      </c>
      <c r="J2744" s="40">
        <v>0</v>
      </c>
      <c r="K2744" s="40">
        <v>10524.18</v>
      </c>
    </row>
    <row r="2745" spans="1:11" x14ac:dyDescent="0.35">
      <c r="A2745">
        <v>20602</v>
      </c>
      <c r="B2745" t="s">
        <v>19759</v>
      </c>
      <c r="C2745" s="70">
        <v>46527.73</v>
      </c>
      <c r="D2745" s="70">
        <v>14960.69</v>
      </c>
      <c r="E2745" s="71">
        <v>44713</v>
      </c>
      <c r="F2745" t="s">
        <v>15774</v>
      </c>
      <c r="G2745" t="s">
        <v>1912</v>
      </c>
      <c r="J2745" s="40">
        <v>0</v>
      </c>
      <c r="K2745" s="40">
        <v>21727.7</v>
      </c>
    </row>
    <row r="2746" spans="1:11" x14ac:dyDescent="0.35">
      <c r="A2746">
        <v>20602</v>
      </c>
      <c r="B2746" t="s">
        <v>19759</v>
      </c>
      <c r="C2746" s="70">
        <v>46527.73</v>
      </c>
      <c r="D2746" s="70">
        <v>14960.69</v>
      </c>
      <c r="E2746" s="71">
        <v>44713</v>
      </c>
      <c r="F2746" t="s">
        <v>11054</v>
      </c>
      <c r="G2746" t="s">
        <v>2142</v>
      </c>
      <c r="H2746" t="s">
        <v>11053</v>
      </c>
      <c r="I2746" t="s">
        <v>11052</v>
      </c>
      <c r="J2746" s="40">
        <v>729.37</v>
      </c>
      <c r="K2746" s="40">
        <v>0</v>
      </c>
    </row>
    <row r="2747" spans="1:11" x14ac:dyDescent="0.35">
      <c r="A2747">
        <v>20602</v>
      </c>
      <c r="B2747" t="s">
        <v>19759</v>
      </c>
      <c r="C2747" s="70">
        <v>46527.73</v>
      </c>
      <c r="D2747" s="70">
        <v>14960.69</v>
      </c>
      <c r="E2747" s="71">
        <v>44713</v>
      </c>
      <c r="F2747" t="s">
        <v>8162</v>
      </c>
      <c r="G2747" t="s">
        <v>2142</v>
      </c>
      <c r="H2747" t="s">
        <v>8161</v>
      </c>
      <c r="I2747" t="s">
        <v>8160</v>
      </c>
      <c r="J2747" s="40">
        <v>52.79</v>
      </c>
      <c r="K2747" s="40">
        <v>0</v>
      </c>
    </row>
    <row r="2748" spans="1:11" x14ac:dyDescent="0.35">
      <c r="A2748">
        <v>20602</v>
      </c>
      <c r="B2748" t="s">
        <v>19759</v>
      </c>
      <c r="C2748" s="70">
        <v>46527.73</v>
      </c>
      <c r="D2748" s="70">
        <v>14960.69</v>
      </c>
      <c r="E2748" s="71">
        <v>44713</v>
      </c>
      <c r="F2748" t="s">
        <v>8159</v>
      </c>
      <c r="G2748" t="s">
        <v>2142</v>
      </c>
      <c r="H2748" t="s">
        <v>8158</v>
      </c>
      <c r="I2748" t="s">
        <v>8157</v>
      </c>
      <c r="J2748" s="40">
        <v>52.79</v>
      </c>
      <c r="K2748" s="40">
        <v>0</v>
      </c>
    </row>
    <row r="2749" spans="1:11" x14ac:dyDescent="0.35">
      <c r="A2749">
        <v>20602</v>
      </c>
      <c r="B2749" t="s">
        <v>19759</v>
      </c>
      <c r="C2749" s="70">
        <v>46527.73</v>
      </c>
      <c r="D2749" s="70">
        <v>14960.69</v>
      </c>
      <c r="E2749" s="71">
        <v>44713</v>
      </c>
      <c r="F2749" t="s">
        <v>11167</v>
      </c>
      <c r="G2749" t="s">
        <v>2142</v>
      </c>
      <c r="H2749" t="s">
        <v>11166</v>
      </c>
      <c r="I2749" t="s">
        <v>11165</v>
      </c>
      <c r="J2749" s="40">
        <v>984.37</v>
      </c>
      <c r="K2749" s="40">
        <v>0</v>
      </c>
    </row>
    <row r="2750" spans="1:11" x14ac:dyDescent="0.35">
      <c r="A2750">
        <v>20602</v>
      </c>
      <c r="B2750" t="s">
        <v>19759</v>
      </c>
      <c r="C2750" s="70">
        <v>46527.73</v>
      </c>
      <c r="D2750" s="70">
        <v>14960.69</v>
      </c>
      <c r="E2750" s="71">
        <v>44713</v>
      </c>
      <c r="F2750" t="s">
        <v>17907</v>
      </c>
      <c r="G2750" t="s">
        <v>2142</v>
      </c>
      <c r="H2750" t="s">
        <v>17906</v>
      </c>
      <c r="I2750" t="s">
        <v>17905</v>
      </c>
      <c r="J2750" s="40">
        <v>1199.45</v>
      </c>
      <c r="K2750" s="40">
        <v>0</v>
      </c>
    </row>
    <row r="2751" spans="1:11" x14ac:dyDescent="0.35">
      <c r="A2751">
        <v>20602</v>
      </c>
      <c r="B2751" t="s">
        <v>19759</v>
      </c>
      <c r="C2751" s="70">
        <v>46527.73</v>
      </c>
      <c r="D2751" s="70">
        <v>14960.69</v>
      </c>
      <c r="E2751" s="71">
        <v>44713</v>
      </c>
      <c r="F2751" t="s">
        <v>13100</v>
      </c>
      <c r="G2751" t="s">
        <v>13074</v>
      </c>
      <c r="H2751" t="s">
        <v>13099</v>
      </c>
      <c r="I2751" t="s">
        <v>13098</v>
      </c>
      <c r="J2751" s="40">
        <v>1</v>
      </c>
      <c r="K2751" s="40">
        <v>0</v>
      </c>
    </row>
    <row r="2752" spans="1:11" x14ac:dyDescent="0.35">
      <c r="A2752">
        <v>20602</v>
      </c>
      <c r="B2752" t="s">
        <v>19759</v>
      </c>
      <c r="C2752" s="70">
        <v>46527.73</v>
      </c>
      <c r="D2752" s="70">
        <v>14960.69</v>
      </c>
      <c r="E2752" s="71">
        <v>44713</v>
      </c>
      <c r="F2752" t="s">
        <v>13789</v>
      </c>
      <c r="G2752" t="s">
        <v>2142</v>
      </c>
      <c r="H2752" t="s">
        <v>13788</v>
      </c>
      <c r="I2752" t="s">
        <v>13787</v>
      </c>
      <c r="J2752" s="40">
        <v>14.88</v>
      </c>
      <c r="K2752" s="40">
        <v>0</v>
      </c>
    </row>
    <row r="2753" spans="1:11" x14ac:dyDescent="0.35">
      <c r="A2753">
        <v>20602</v>
      </c>
      <c r="B2753" t="s">
        <v>19759</v>
      </c>
      <c r="C2753" s="70">
        <v>46527.73</v>
      </c>
      <c r="D2753" s="70">
        <v>14960.69</v>
      </c>
      <c r="E2753" s="71">
        <v>44713</v>
      </c>
      <c r="F2753" t="s">
        <v>2498</v>
      </c>
      <c r="G2753" t="s">
        <v>2142</v>
      </c>
      <c r="H2753" t="s">
        <v>2497</v>
      </c>
      <c r="I2753" t="s">
        <v>2496</v>
      </c>
      <c r="J2753" s="40">
        <v>2040</v>
      </c>
      <c r="K2753" s="40">
        <v>0</v>
      </c>
    </row>
    <row r="2754" spans="1:11" x14ac:dyDescent="0.35">
      <c r="A2754">
        <v>20602</v>
      </c>
      <c r="B2754" t="s">
        <v>19759</v>
      </c>
      <c r="C2754" s="70">
        <v>46527.73</v>
      </c>
      <c r="D2754" s="70">
        <v>14960.69</v>
      </c>
      <c r="E2754" s="71">
        <v>44713</v>
      </c>
      <c r="F2754" t="s">
        <v>10899</v>
      </c>
      <c r="G2754" t="s">
        <v>2142</v>
      </c>
      <c r="H2754" t="s">
        <v>10898</v>
      </c>
      <c r="I2754" t="s">
        <v>10897</v>
      </c>
      <c r="J2754" s="40">
        <v>532.41</v>
      </c>
      <c r="K2754" s="40">
        <v>0</v>
      </c>
    </row>
    <row r="2755" spans="1:11" x14ac:dyDescent="0.35">
      <c r="A2755">
        <v>20602</v>
      </c>
      <c r="B2755" t="s">
        <v>19759</v>
      </c>
      <c r="C2755" s="70">
        <v>46527.73</v>
      </c>
      <c r="D2755" s="70">
        <v>14960.69</v>
      </c>
      <c r="E2755" s="71">
        <v>44713</v>
      </c>
      <c r="F2755" t="s">
        <v>10896</v>
      </c>
      <c r="G2755" t="s">
        <v>2142</v>
      </c>
      <c r="H2755" t="s">
        <v>10895</v>
      </c>
      <c r="I2755" t="s">
        <v>10894</v>
      </c>
      <c r="J2755" s="40">
        <v>521.15</v>
      </c>
      <c r="K2755" s="40">
        <v>0</v>
      </c>
    </row>
    <row r="2756" spans="1:11" x14ac:dyDescent="0.35">
      <c r="A2756">
        <v>20602</v>
      </c>
      <c r="B2756" t="s">
        <v>19759</v>
      </c>
      <c r="C2756" s="70">
        <v>46527.73</v>
      </c>
      <c r="D2756" s="70">
        <v>14960.69</v>
      </c>
      <c r="E2756" s="71">
        <v>44713</v>
      </c>
      <c r="F2756" t="s">
        <v>11164</v>
      </c>
      <c r="G2756" t="s">
        <v>2142</v>
      </c>
      <c r="H2756" t="s">
        <v>11163</v>
      </c>
      <c r="I2756" t="s">
        <v>11162</v>
      </c>
      <c r="J2756" s="40">
        <v>1891.73</v>
      </c>
      <c r="K2756" s="40">
        <v>0</v>
      </c>
    </row>
    <row r="2757" spans="1:11" x14ac:dyDescent="0.35">
      <c r="A2757">
        <v>20602</v>
      </c>
      <c r="B2757" t="s">
        <v>19759</v>
      </c>
      <c r="C2757" s="70">
        <v>46527.73</v>
      </c>
      <c r="D2757" s="70">
        <v>14960.69</v>
      </c>
      <c r="E2757" s="71">
        <v>44713</v>
      </c>
      <c r="F2757" t="s">
        <v>12782</v>
      </c>
      <c r="G2757" t="s">
        <v>2142</v>
      </c>
      <c r="H2757" t="s">
        <v>12781</v>
      </c>
      <c r="I2757" t="s">
        <v>12780</v>
      </c>
      <c r="J2757" s="40">
        <v>127.68</v>
      </c>
      <c r="K2757" s="40">
        <v>0</v>
      </c>
    </row>
    <row r="2758" spans="1:11" x14ac:dyDescent="0.35">
      <c r="A2758">
        <v>20602</v>
      </c>
      <c r="B2758" t="s">
        <v>19759</v>
      </c>
      <c r="C2758" s="70">
        <v>46527.73</v>
      </c>
      <c r="D2758" s="70">
        <v>14960.69</v>
      </c>
      <c r="E2758" s="71">
        <v>44713</v>
      </c>
      <c r="F2758" t="s">
        <v>10486</v>
      </c>
      <c r="G2758" t="s">
        <v>2142</v>
      </c>
      <c r="H2758" t="s">
        <v>10485</v>
      </c>
      <c r="I2758" t="s">
        <v>10484</v>
      </c>
      <c r="J2758" s="40">
        <v>2762.3</v>
      </c>
      <c r="K2758" s="40">
        <v>0</v>
      </c>
    </row>
    <row r="2759" spans="1:11" x14ac:dyDescent="0.35">
      <c r="A2759">
        <v>20602</v>
      </c>
      <c r="B2759" t="s">
        <v>19759</v>
      </c>
      <c r="C2759" s="70">
        <v>46527.73</v>
      </c>
      <c r="D2759" s="70">
        <v>14960.69</v>
      </c>
      <c r="E2759" s="71">
        <v>44713</v>
      </c>
      <c r="F2759" t="s">
        <v>13097</v>
      </c>
      <c r="G2759" t="s">
        <v>13074</v>
      </c>
      <c r="H2759" t="s">
        <v>13096</v>
      </c>
      <c r="I2759" t="s">
        <v>13095</v>
      </c>
      <c r="J2759" s="40">
        <v>0.9</v>
      </c>
      <c r="K2759" s="40">
        <v>0</v>
      </c>
    </row>
    <row r="2760" spans="1:11" x14ac:dyDescent="0.35">
      <c r="A2760">
        <v>20602</v>
      </c>
      <c r="B2760" t="s">
        <v>19759</v>
      </c>
      <c r="C2760" s="70">
        <v>46527.73</v>
      </c>
      <c r="D2760" s="70">
        <v>14960.69</v>
      </c>
      <c r="E2760" s="71">
        <v>44714</v>
      </c>
      <c r="F2760" t="s">
        <v>13213</v>
      </c>
      <c r="G2760" t="s">
        <v>2142</v>
      </c>
      <c r="H2760" t="s">
        <v>13212</v>
      </c>
      <c r="I2760" t="s">
        <v>13211</v>
      </c>
      <c r="J2760" s="40">
        <v>111.98</v>
      </c>
      <c r="K2760" s="40">
        <v>0</v>
      </c>
    </row>
    <row r="2761" spans="1:11" x14ac:dyDescent="0.35">
      <c r="A2761">
        <v>20602</v>
      </c>
      <c r="B2761" t="s">
        <v>19759</v>
      </c>
      <c r="C2761" s="70">
        <v>46527.73</v>
      </c>
      <c r="D2761" s="70">
        <v>14960.69</v>
      </c>
      <c r="E2761" s="71">
        <v>44714</v>
      </c>
      <c r="F2761" t="s">
        <v>8456</v>
      </c>
      <c r="G2761" t="s">
        <v>2142</v>
      </c>
      <c r="H2761" t="s">
        <v>8455</v>
      </c>
      <c r="I2761" t="s">
        <v>8454</v>
      </c>
      <c r="J2761" s="40">
        <v>4.3099999999999996</v>
      </c>
      <c r="K2761" s="40">
        <v>0</v>
      </c>
    </row>
    <row r="2762" spans="1:11" x14ac:dyDescent="0.35">
      <c r="A2762">
        <v>20602</v>
      </c>
      <c r="B2762" t="s">
        <v>19759</v>
      </c>
      <c r="C2762" s="70">
        <v>46527.73</v>
      </c>
      <c r="D2762" s="70">
        <v>14960.69</v>
      </c>
      <c r="E2762" s="71">
        <v>44714</v>
      </c>
      <c r="F2762" t="s">
        <v>8861</v>
      </c>
      <c r="G2762" t="s">
        <v>2142</v>
      </c>
      <c r="H2762" t="s">
        <v>5868</v>
      </c>
      <c r="I2762" t="s">
        <v>5867</v>
      </c>
      <c r="J2762" s="40">
        <v>54.78</v>
      </c>
      <c r="K2762" s="40">
        <v>0</v>
      </c>
    </row>
    <row r="2763" spans="1:11" x14ac:dyDescent="0.35">
      <c r="A2763">
        <v>20602</v>
      </c>
      <c r="B2763" t="s">
        <v>19759</v>
      </c>
      <c r="C2763" s="70">
        <v>46527.73</v>
      </c>
      <c r="D2763" s="70">
        <v>14960.69</v>
      </c>
      <c r="E2763" s="71">
        <v>44714</v>
      </c>
      <c r="F2763" t="s">
        <v>8453</v>
      </c>
      <c r="G2763" t="s">
        <v>2142</v>
      </c>
      <c r="H2763" t="s">
        <v>8452</v>
      </c>
      <c r="I2763" t="s">
        <v>8451</v>
      </c>
      <c r="J2763" s="40">
        <v>9.1300000000000008</v>
      </c>
      <c r="K2763" s="40">
        <v>0</v>
      </c>
    </row>
    <row r="2764" spans="1:11" x14ac:dyDescent="0.35">
      <c r="A2764">
        <v>20602</v>
      </c>
      <c r="B2764" t="s">
        <v>19759</v>
      </c>
      <c r="C2764" s="70">
        <v>46527.73</v>
      </c>
      <c r="D2764" s="70">
        <v>14960.69</v>
      </c>
      <c r="E2764" s="71">
        <v>44716</v>
      </c>
      <c r="F2764" t="s">
        <v>11194</v>
      </c>
      <c r="G2764" t="s">
        <v>2142</v>
      </c>
      <c r="H2764" t="s">
        <v>11193</v>
      </c>
      <c r="I2764" t="s">
        <v>11192</v>
      </c>
      <c r="J2764" s="40">
        <v>24.25</v>
      </c>
      <c r="K2764" s="40">
        <v>0</v>
      </c>
    </row>
    <row r="2765" spans="1:11" x14ac:dyDescent="0.35">
      <c r="A2765">
        <v>20602</v>
      </c>
      <c r="B2765" t="s">
        <v>19759</v>
      </c>
      <c r="C2765" s="70">
        <v>46527.73</v>
      </c>
      <c r="D2765" s="70">
        <v>14960.69</v>
      </c>
      <c r="E2765" s="71">
        <v>44718</v>
      </c>
      <c r="F2765" t="s">
        <v>13783</v>
      </c>
      <c r="G2765" t="s">
        <v>2142</v>
      </c>
      <c r="H2765" t="s">
        <v>13782</v>
      </c>
      <c r="I2765" t="s">
        <v>13781</v>
      </c>
      <c r="J2765" s="40">
        <v>3.1</v>
      </c>
      <c r="K2765" s="40">
        <v>0</v>
      </c>
    </row>
    <row r="2766" spans="1:11" x14ac:dyDescent="0.35">
      <c r="A2766">
        <v>20602</v>
      </c>
      <c r="B2766" t="s">
        <v>19759</v>
      </c>
      <c r="C2766" s="70">
        <v>46527.73</v>
      </c>
      <c r="D2766" s="70">
        <v>14960.69</v>
      </c>
      <c r="E2766" s="71">
        <v>44718</v>
      </c>
      <c r="F2766" t="s">
        <v>13780</v>
      </c>
      <c r="G2766" t="s">
        <v>2142</v>
      </c>
      <c r="H2766" t="s">
        <v>13779</v>
      </c>
      <c r="I2766" t="s">
        <v>13778</v>
      </c>
      <c r="J2766" s="40">
        <v>26.12</v>
      </c>
      <c r="K2766" s="40">
        <v>0</v>
      </c>
    </row>
    <row r="2767" spans="1:11" x14ac:dyDescent="0.35">
      <c r="A2767">
        <v>20602</v>
      </c>
      <c r="B2767" t="s">
        <v>19759</v>
      </c>
      <c r="C2767" s="70">
        <v>46527.73</v>
      </c>
      <c r="D2767" s="70">
        <v>14960.69</v>
      </c>
      <c r="E2767" s="71">
        <v>44719</v>
      </c>
      <c r="F2767" t="s">
        <v>11158</v>
      </c>
      <c r="G2767" t="s">
        <v>2142</v>
      </c>
      <c r="H2767" t="s">
        <v>11157</v>
      </c>
      <c r="I2767" t="s">
        <v>11143</v>
      </c>
      <c r="J2767" s="40">
        <v>25.46</v>
      </c>
      <c r="K2767" s="40">
        <v>0</v>
      </c>
    </row>
    <row r="2768" spans="1:11" x14ac:dyDescent="0.35">
      <c r="A2768">
        <v>20602</v>
      </c>
      <c r="B2768" t="s">
        <v>19759</v>
      </c>
      <c r="C2768" s="70">
        <v>46527.73</v>
      </c>
      <c r="D2768" s="70">
        <v>14960.69</v>
      </c>
      <c r="E2768" s="71">
        <v>44719</v>
      </c>
      <c r="F2768" t="s">
        <v>11762</v>
      </c>
      <c r="G2768" t="s">
        <v>2142</v>
      </c>
      <c r="H2768" t="s">
        <v>11761</v>
      </c>
      <c r="I2768" t="s">
        <v>11760</v>
      </c>
      <c r="J2768" s="40">
        <v>3.06</v>
      </c>
      <c r="K2768" s="40">
        <v>0</v>
      </c>
    </row>
    <row r="2769" spans="1:11" x14ac:dyDescent="0.35">
      <c r="A2769">
        <v>20602</v>
      </c>
      <c r="B2769" t="s">
        <v>19759</v>
      </c>
      <c r="C2769" s="70">
        <v>46527.73</v>
      </c>
      <c r="D2769" s="70">
        <v>14960.69</v>
      </c>
      <c r="E2769" s="71">
        <v>44719</v>
      </c>
      <c r="F2769" t="s">
        <v>8450</v>
      </c>
      <c r="G2769" t="s">
        <v>2142</v>
      </c>
      <c r="H2769" t="s">
        <v>8449</v>
      </c>
      <c r="I2769" t="s">
        <v>8448</v>
      </c>
      <c r="J2769" s="40">
        <v>5.53</v>
      </c>
      <c r="K2769" s="40">
        <v>0</v>
      </c>
    </row>
    <row r="2770" spans="1:11" x14ac:dyDescent="0.35">
      <c r="A2770">
        <v>20602</v>
      </c>
      <c r="B2770" t="s">
        <v>19759</v>
      </c>
      <c r="C2770" s="70">
        <v>46527.73</v>
      </c>
      <c r="D2770" s="70">
        <v>14960.69</v>
      </c>
      <c r="E2770" s="71">
        <v>44721</v>
      </c>
      <c r="F2770" t="s">
        <v>8444</v>
      </c>
      <c r="G2770" t="s">
        <v>2142</v>
      </c>
      <c r="H2770" t="s">
        <v>8443</v>
      </c>
      <c r="I2770" t="s">
        <v>8442</v>
      </c>
      <c r="J2770" s="40">
        <v>35.65</v>
      </c>
      <c r="K2770" s="40">
        <v>0</v>
      </c>
    </row>
    <row r="2771" spans="1:11" x14ac:dyDescent="0.35">
      <c r="A2771">
        <v>20602</v>
      </c>
      <c r="B2771" t="s">
        <v>19759</v>
      </c>
      <c r="C2771" s="70">
        <v>46527.73</v>
      </c>
      <c r="D2771" s="70">
        <v>14960.69</v>
      </c>
      <c r="E2771" s="71">
        <v>44721</v>
      </c>
      <c r="F2771" t="s">
        <v>13777</v>
      </c>
      <c r="G2771" t="s">
        <v>2142</v>
      </c>
      <c r="H2771" t="s">
        <v>13776</v>
      </c>
      <c r="I2771" t="s">
        <v>13775</v>
      </c>
      <c r="J2771" s="40">
        <v>9.48</v>
      </c>
      <c r="K2771" s="40">
        <v>0</v>
      </c>
    </row>
    <row r="2772" spans="1:11" x14ac:dyDescent="0.35">
      <c r="A2772">
        <v>20602</v>
      </c>
      <c r="B2772" t="s">
        <v>19759</v>
      </c>
      <c r="C2772" s="70">
        <v>46527.73</v>
      </c>
      <c r="D2772" s="70">
        <v>14960.69</v>
      </c>
      <c r="E2772" s="71">
        <v>44724</v>
      </c>
      <c r="F2772" t="s">
        <v>8441</v>
      </c>
      <c r="G2772" t="s">
        <v>2142</v>
      </c>
      <c r="H2772" t="s">
        <v>8440</v>
      </c>
      <c r="I2772" t="s">
        <v>8439</v>
      </c>
      <c r="J2772" s="40">
        <v>34.4</v>
      </c>
      <c r="K2772" s="40">
        <v>0</v>
      </c>
    </row>
    <row r="2773" spans="1:11" x14ac:dyDescent="0.35">
      <c r="A2773">
        <v>20602</v>
      </c>
      <c r="B2773" t="s">
        <v>19759</v>
      </c>
      <c r="C2773" s="70">
        <v>46527.73</v>
      </c>
      <c r="D2773" s="70">
        <v>14960.69</v>
      </c>
      <c r="E2773" s="71">
        <v>44724</v>
      </c>
      <c r="F2773" t="s">
        <v>12779</v>
      </c>
      <c r="G2773" t="s">
        <v>2142</v>
      </c>
      <c r="H2773" t="s">
        <v>12778</v>
      </c>
      <c r="I2773" t="s">
        <v>12777</v>
      </c>
      <c r="J2773" s="40">
        <v>20.66</v>
      </c>
      <c r="K2773" s="40">
        <v>0</v>
      </c>
    </row>
    <row r="2774" spans="1:11" x14ac:dyDescent="0.35">
      <c r="A2774">
        <v>20602</v>
      </c>
      <c r="B2774" t="s">
        <v>19759</v>
      </c>
      <c r="C2774" s="70">
        <v>46527.73</v>
      </c>
      <c r="D2774" s="70">
        <v>14960.69</v>
      </c>
      <c r="E2774" s="71">
        <v>44725</v>
      </c>
      <c r="F2774" t="s">
        <v>10474</v>
      </c>
      <c r="G2774" t="s">
        <v>2142</v>
      </c>
      <c r="H2774" t="s">
        <v>10473</v>
      </c>
      <c r="I2774" t="s">
        <v>10472</v>
      </c>
      <c r="J2774" s="40">
        <v>53.37</v>
      </c>
      <c r="K2774" s="40">
        <v>0</v>
      </c>
    </row>
    <row r="2775" spans="1:11" x14ac:dyDescent="0.35">
      <c r="A2775">
        <v>20602</v>
      </c>
      <c r="B2775" t="s">
        <v>19759</v>
      </c>
      <c r="C2775" s="70">
        <v>46527.73</v>
      </c>
      <c r="D2775" s="70">
        <v>14960.69</v>
      </c>
      <c r="E2775" s="71">
        <v>44725</v>
      </c>
      <c r="F2775" t="s">
        <v>8435</v>
      </c>
      <c r="G2775" t="s">
        <v>2142</v>
      </c>
      <c r="H2775" t="s">
        <v>8434</v>
      </c>
      <c r="I2775" t="s">
        <v>8433</v>
      </c>
      <c r="J2775" s="40">
        <v>8.66</v>
      </c>
      <c r="K2775" s="40">
        <v>0</v>
      </c>
    </row>
    <row r="2776" spans="1:11" x14ac:dyDescent="0.35">
      <c r="A2776">
        <v>20602</v>
      </c>
      <c r="B2776" t="s">
        <v>19759</v>
      </c>
      <c r="C2776" s="70">
        <v>46527.73</v>
      </c>
      <c r="D2776" s="70">
        <v>14960.69</v>
      </c>
      <c r="E2776" s="71">
        <v>44725</v>
      </c>
      <c r="F2776" t="s">
        <v>10985</v>
      </c>
      <c r="G2776" t="s">
        <v>2142</v>
      </c>
      <c r="H2776" t="s">
        <v>10984</v>
      </c>
      <c r="I2776" t="s">
        <v>10983</v>
      </c>
      <c r="J2776" s="40">
        <v>34.590000000000003</v>
      </c>
      <c r="K2776" s="40">
        <v>0</v>
      </c>
    </row>
    <row r="2777" spans="1:11" x14ac:dyDescent="0.35">
      <c r="A2777">
        <v>20602</v>
      </c>
      <c r="B2777" t="s">
        <v>19759</v>
      </c>
      <c r="C2777" s="70">
        <v>46527.73</v>
      </c>
      <c r="D2777" s="70">
        <v>14960.69</v>
      </c>
      <c r="E2777" s="71">
        <v>44725</v>
      </c>
      <c r="F2777" t="s">
        <v>12870</v>
      </c>
      <c r="G2777" t="s">
        <v>2142</v>
      </c>
      <c r="H2777" t="s">
        <v>12869</v>
      </c>
      <c r="I2777" t="s">
        <v>12868</v>
      </c>
      <c r="J2777" s="40">
        <v>593.02</v>
      </c>
      <c r="K2777" s="40">
        <v>0</v>
      </c>
    </row>
    <row r="2778" spans="1:11" x14ac:dyDescent="0.35">
      <c r="A2778">
        <v>20602</v>
      </c>
      <c r="B2778" t="s">
        <v>19759</v>
      </c>
      <c r="C2778" s="70">
        <v>46527.73</v>
      </c>
      <c r="D2778" s="70">
        <v>14960.69</v>
      </c>
      <c r="E2778" s="71">
        <v>44727</v>
      </c>
      <c r="F2778" t="s">
        <v>13210</v>
      </c>
      <c r="G2778" t="s">
        <v>2142</v>
      </c>
      <c r="H2778" t="s">
        <v>13209</v>
      </c>
      <c r="I2778" t="s">
        <v>13208</v>
      </c>
      <c r="J2778" s="40">
        <v>851.86</v>
      </c>
      <c r="K2778" s="40">
        <v>0</v>
      </c>
    </row>
    <row r="2779" spans="1:11" x14ac:dyDescent="0.35">
      <c r="A2779">
        <v>20602</v>
      </c>
      <c r="B2779" t="s">
        <v>19759</v>
      </c>
      <c r="C2779" s="70">
        <v>46527.73</v>
      </c>
      <c r="D2779" s="70">
        <v>14960.69</v>
      </c>
      <c r="E2779" s="71">
        <v>44727</v>
      </c>
      <c r="F2779" t="s">
        <v>8153</v>
      </c>
      <c r="G2779" t="s">
        <v>2142</v>
      </c>
      <c r="H2779" t="s">
        <v>8152</v>
      </c>
      <c r="I2779" t="s">
        <v>8151</v>
      </c>
      <c r="J2779" s="40">
        <v>8.86</v>
      </c>
      <c r="K2779" s="40">
        <v>0</v>
      </c>
    </row>
    <row r="2780" spans="1:11" x14ac:dyDescent="0.35">
      <c r="A2780">
        <v>20602</v>
      </c>
      <c r="B2780" t="s">
        <v>19759</v>
      </c>
      <c r="C2780" s="70">
        <v>46527.73</v>
      </c>
      <c r="D2780" s="70">
        <v>14960.69</v>
      </c>
      <c r="E2780" s="71">
        <v>44728</v>
      </c>
      <c r="F2780" t="s">
        <v>8713</v>
      </c>
      <c r="G2780" t="s">
        <v>2142</v>
      </c>
      <c r="H2780" t="s">
        <v>8712</v>
      </c>
      <c r="I2780" t="s">
        <v>8711</v>
      </c>
      <c r="J2780" s="40">
        <v>627.11</v>
      </c>
      <c r="K2780" s="40">
        <v>0</v>
      </c>
    </row>
    <row r="2781" spans="1:11" x14ac:dyDescent="0.35">
      <c r="A2781">
        <v>20602</v>
      </c>
      <c r="B2781" t="s">
        <v>19759</v>
      </c>
      <c r="C2781" s="70">
        <v>46527.73</v>
      </c>
      <c r="D2781" s="70">
        <v>14960.69</v>
      </c>
      <c r="E2781" s="71">
        <v>44728</v>
      </c>
      <c r="F2781" t="s">
        <v>8432</v>
      </c>
      <c r="G2781" t="s">
        <v>2142</v>
      </c>
      <c r="H2781" t="s">
        <v>8431</v>
      </c>
      <c r="I2781" t="s">
        <v>8430</v>
      </c>
      <c r="J2781" s="40">
        <v>11.26</v>
      </c>
      <c r="K2781" s="40">
        <v>0</v>
      </c>
    </row>
    <row r="2782" spans="1:11" x14ac:dyDescent="0.35">
      <c r="A2782">
        <v>20602</v>
      </c>
      <c r="B2782" t="s">
        <v>19759</v>
      </c>
      <c r="C2782" s="70">
        <v>46527.73</v>
      </c>
      <c r="D2782" s="70">
        <v>14960.69</v>
      </c>
      <c r="E2782" s="71">
        <v>44728</v>
      </c>
      <c r="F2782" t="s">
        <v>19829</v>
      </c>
      <c r="G2782" t="s">
        <v>1912</v>
      </c>
      <c r="I2782" t="s">
        <v>19828</v>
      </c>
      <c r="J2782" s="40">
        <v>470.35</v>
      </c>
      <c r="K2782" s="40">
        <v>0</v>
      </c>
    </row>
    <row r="2783" spans="1:11" x14ac:dyDescent="0.35">
      <c r="A2783">
        <v>20602</v>
      </c>
      <c r="B2783" t="s">
        <v>19759</v>
      </c>
      <c r="C2783" s="70">
        <v>46527.73</v>
      </c>
      <c r="D2783" s="70">
        <v>14960.69</v>
      </c>
      <c r="E2783" s="71">
        <v>44728</v>
      </c>
      <c r="F2783" t="s">
        <v>19827</v>
      </c>
      <c r="G2783" t="s">
        <v>1912</v>
      </c>
      <c r="I2783" t="s">
        <v>19826</v>
      </c>
      <c r="J2783" s="40">
        <v>3517.43</v>
      </c>
      <c r="K2783" s="40">
        <v>0</v>
      </c>
    </row>
    <row r="2784" spans="1:11" x14ac:dyDescent="0.35">
      <c r="A2784">
        <v>20602</v>
      </c>
      <c r="B2784" t="s">
        <v>19759</v>
      </c>
      <c r="C2784" s="70">
        <v>46527.73</v>
      </c>
      <c r="D2784" s="70">
        <v>14960.69</v>
      </c>
      <c r="E2784" s="71">
        <v>44728</v>
      </c>
      <c r="F2784" t="s">
        <v>19825</v>
      </c>
      <c r="G2784" t="s">
        <v>1912</v>
      </c>
      <c r="I2784" t="s">
        <v>19824</v>
      </c>
      <c r="J2784" s="40">
        <v>5676.19</v>
      </c>
      <c r="K2784" s="40">
        <v>0</v>
      </c>
    </row>
    <row r="2785" spans="1:11" x14ac:dyDescent="0.35">
      <c r="A2785">
        <v>20602</v>
      </c>
      <c r="B2785" t="s">
        <v>19759</v>
      </c>
      <c r="C2785" s="70">
        <v>46527.73</v>
      </c>
      <c r="D2785" s="70">
        <v>14960.69</v>
      </c>
      <c r="E2785" s="71">
        <v>44732</v>
      </c>
      <c r="F2785" t="s">
        <v>14260</v>
      </c>
      <c r="G2785" t="s">
        <v>2142</v>
      </c>
      <c r="H2785" t="s">
        <v>14259</v>
      </c>
      <c r="I2785" t="s">
        <v>14256</v>
      </c>
      <c r="J2785" s="40">
        <v>326.47000000000003</v>
      </c>
      <c r="K2785" s="40">
        <v>0</v>
      </c>
    </row>
    <row r="2786" spans="1:11" x14ac:dyDescent="0.35">
      <c r="A2786">
        <v>20602</v>
      </c>
      <c r="B2786" t="s">
        <v>19759</v>
      </c>
      <c r="C2786" s="70">
        <v>46527.73</v>
      </c>
      <c r="D2786" s="70">
        <v>14960.69</v>
      </c>
      <c r="E2786" s="71">
        <v>44732</v>
      </c>
      <c r="F2786" t="s">
        <v>10462</v>
      </c>
      <c r="G2786" t="s">
        <v>2142</v>
      </c>
      <c r="H2786" t="s">
        <v>10461</v>
      </c>
      <c r="I2786" t="s">
        <v>10460</v>
      </c>
      <c r="J2786" s="40">
        <v>64.180000000000007</v>
      </c>
      <c r="K2786" s="40">
        <v>0</v>
      </c>
    </row>
    <row r="2787" spans="1:11" x14ac:dyDescent="0.35">
      <c r="A2787">
        <v>20602</v>
      </c>
      <c r="B2787" t="s">
        <v>19759</v>
      </c>
      <c r="C2787" s="70">
        <v>46527.73</v>
      </c>
      <c r="D2787" s="70">
        <v>14960.69</v>
      </c>
      <c r="E2787" s="71">
        <v>44732</v>
      </c>
      <c r="F2787" t="s">
        <v>14258</v>
      </c>
      <c r="G2787" t="s">
        <v>2142</v>
      </c>
      <c r="H2787" t="s">
        <v>14257</v>
      </c>
      <c r="I2787" t="s">
        <v>14256</v>
      </c>
      <c r="J2787" s="40">
        <v>-326.47000000000003</v>
      </c>
      <c r="K2787" s="40">
        <v>0</v>
      </c>
    </row>
    <row r="2788" spans="1:11" x14ac:dyDescent="0.35">
      <c r="A2788">
        <v>20602</v>
      </c>
      <c r="B2788" t="s">
        <v>19759</v>
      </c>
      <c r="C2788" s="70">
        <v>46527.73</v>
      </c>
      <c r="D2788" s="70">
        <v>14960.69</v>
      </c>
      <c r="E2788" s="71">
        <v>44733</v>
      </c>
      <c r="F2788" t="s">
        <v>8426</v>
      </c>
      <c r="G2788" t="s">
        <v>2142</v>
      </c>
      <c r="H2788" t="s">
        <v>8425</v>
      </c>
      <c r="I2788" t="s">
        <v>8424</v>
      </c>
      <c r="J2788" s="40">
        <v>77.28</v>
      </c>
      <c r="K2788" s="40">
        <v>0</v>
      </c>
    </row>
    <row r="2789" spans="1:11" x14ac:dyDescent="0.35">
      <c r="A2789">
        <v>20602</v>
      </c>
      <c r="B2789" t="s">
        <v>19759</v>
      </c>
      <c r="C2789" s="70">
        <v>46527.73</v>
      </c>
      <c r="D2789" s="70">
        <v>14960.69</v>
      </c>
      <c r="E2789" s="71">
        <v>44734</v>
      </c>
      <c r="F2789" t="s">
        <v>7911</v>
      </c>
      <c r="G2789" t="s">
        <v>2142</v>
      </c>
      <c r="H2789" t="s">
        <v>7910</v>
      </c>
      <c r="I2789" t="s">
        <v>7905</v>
      </c>
      <c r="J2789" s="40">
        <v>98.89</v>
      </c>
      <c r="K2789" s="40">
        <v>0</v>
      </c>
    </row>
    <row r="2790" spans="1:11" x14ac:dyDescent="0.35">
      <c r="A2790">
        <v>20602</v>
      </c>
      <c r="B2790" t="s">
        <v>19759</v>
      </c>
      <c r="C2790" s="70">
        <v>46527.73</v>
      </c>
      <c r="D2790" s="70">
        <v>14960.69</v>
      </c>
      <c r="E2790" s="71">
        <v>44734</v>
      </c>
      <c r="F2790" t="s">
        <v>11750</v>
      </c>
      <c r="G2790" t="s">
        <v>2142</v>
      </c>
      <c r="H2790" t="s">
        <v>11749</v>
      </c>
      <c r="I2790" t="s">
        <v>11748</v>
      </c>
      <c r="J2790" s="40">
        <v>2.94</v>
      </c>
      <c r="K2790" s="40">
        <v>0</v>
      </c>
    </row>
    <row r="2791" spans="1:11" x14ac:dyDescent="0.35">
      <c r="A2791">
        <v>20602</v>
      </c>
      <c r="B2791" t="s">
        <v>19759</v>
      </c>
      <c r="C2791" s="70">
        <v>46527.73</v>
      </c>
      <c r="D2791" s="70">
        <v>14960.69</v>
      </c>
      <c r="E2791" s="71">
        <v>44734</v>
      </c>
      <c r="F2791" t="s">
        <v>7909</v>
      </c>
      <c r="G2791" t="s">
        <v>2142</v>
      </c>
      <c r="H2791" t="s">
        <v>7908</v>
      </c>
      <c r="I2791" t="s">
        <v>7905</v>
      </c>
      <c r="J2791" s="40">
        <v>-98.89</v>
      </c>
      <c r="K2791" s="40">
        <v>0</v>
      </c>
    </row>
    <row r="2792" spans="1:11" x14ac:dyDescent="0.35">
      <c r="A2792">
        <v>20602</v>
      </c>
      <c r="B2792" t="s">
        <v>19759</v>
      </c>
      <c r="C2792" s="70">
        <v>46527.73</v>
      </c>
      <c r="D2792" s="70">
        <v>14960.69</v>
      </c>
      <c r="E2792" s="71">
        <v>44735</v>
      </c>
      <c r="F2792" t="s">
        <v>12863</v>
      </c>
      <c r="G2792" t="s">
        <v>2142</v>
      </c>
      <c r="H2792" t="s">
        <v>12862</v>
      </c>
      <c r="I2792" t="s">
        <v>12861</v>
      </c>
      <c r="J2792" s="40">
        <v>1183.6400000000001</v>
      </c>
      <c r="K2792" s="40">
        <v>0</v>
      </c>
    </row>
    <row r="2793" spans="1:11" x14ac:dyDescent="0.35">
      <c r="A2793">
        <v>20602</v>
      </c>
      <c r="B2793" t="s">
        <v>19759</v>
      </c>
      <c r="C2793" s="70">
        <v>46527.73</v>
      </c>
      <c r="D2793" s="70">
        <v>14960.69</v>
      </c>
      <c r="E2793" s="71">
        <v>44738</v>
      </c>
      <c r="F2793" t="s">
        <v>10887</v>
      </c>
      <c r="G2793" t="s">
        <v>2142</v>
      </c>
      <c r="H2793" t="s">
        <v>10886</v>
      </c>
      <c r="I2793" t="s">
        <v>10885</v>
      </c>
      <c r="J2793" s="40">
        <v>1481.7</v>
      </c>
      <c r="K2793" s="40">
        <v>0</v>
      </c>
    </row>
    <row r="2794" spans="1:11" x14ac:dyDescent="0.35">
      <c r="A2794">
        <v>20602</v>
      </c>
      <c r="B2794" t="s">
        <v>19759</v>
      </c>
      <c r="C2794" s="70">
        <v>46527.73</v>
      </c>
      <c r="D2794" s="70">
        <v>14960.69</v>
      </c>
      <c r="E2794" s="71">
        <v>44738</v>
      </c>
      <c r="F2794" t="s">
        <v>13771</v>
      </c>
      <c r="G2794" t="s">
        <v>2142</v>
      </c>
      <c r="H2794" t="s">
        <v>13770</v>
      </c>
      <c r="I2794" t="s">
        <v>13769</v>
      </c>
      <c r="J2794" s="40">
        <v>14.18</v>
      </c>
      <c r="K2794" s="40">
        <v>0</v>
      </c>
    </row>
    <row r="2795" spans="1:11" x14ac:dyDescent="0.35">
      <c r="A2795">
        <v>20602</v>
      </c>
      <c r="B2795" t="s">
        <v>19759</v>
      </c>
      <c r="C2795" s="70">
        <v>46527.73</v>
      </c>
      <c r="D2795" s="70">
        <v>14960.69</v>
      </c>
      <c r="E2795" s="71">
        <v>44739</v>
      </c>
      <c r="F2795" t="s">
        <v>11191</v>
      </c>
      <c r="G2795" t="s">
        <v>2142</v>
      </c>
      <c r="H2795" t="s">
        <v>11190</v>
      </c>
      <c r="I2795" t="s">
        <v>11189</v>
      </c>
      <c r="J2795" s="40">
        <v>0.96</v>
      </c>
      <c r="K2795" s="40">
        <v>0</v>
      </c>
    </row>
    <row r="2796" spans="1:11" x14ac:dyDescent="0.35">
      <c r="A2796">
        <v>20602</v>
      </c>
      <c r="B2796" t="s">
        <v>19759</v>
      </c>
      <c r="C2796" s="70">
        <v>46527.73</v>
      </c>
      <c r="D2796" s="70">
        <v>14960.69</v>
      </c>
      <c r="E2796" s="71">
        <v>44739</v>
      </c>
      <c r="F2796" t="s">
        <v>13768</v>
      </c>
      <c r="G2796" t="s">
        <v>2142</v>
      </c>
      <c r="H2796" t="s">
        <v>13767</v>
      </c>
      <c r="I2796" t="s">
        <v>13766</v>
      </c>
      <c r="J2796" s="40">
        <v>32.590000000000003</v>
      </c>
      <c r="K2796" s="40">
        <v>0</v>
      </c>
    </row>
    <row r="2797" spans="1:11" x14ac:dyDescent="0.35">
      <c r="A2797">
        <v>20602</v>
      </c>
      <c r="B2797" t="s">
        <v>19759</v>
      </c>
      <c r="C2797" s="70">
        <v>46527.73</v>
      </c>
      <c r="D2797" s="70">
        <v>14960.69</v>
      </c>
      <c r="E2797" s="71">
        <v>44740</v>
      </c>
      <c r="F2797" t="s">
        <v>11610</v>
      </c>
      <c r="G2797" t="s">
        <v>2142</v>
      </c>
      <c r="H2797" t="s">
        <v>11609</v>
      </c>
      <c r="I2797" t="s">
        <v>11608</v>
      </c>
      <c r="J2797" s="40">
        <v>494.76</v>
      </c>
      <c r="K2797" s="40">
        <v>0</v>
      </c>
    </row>
    <row r="2798" spans="1:11" x14ac:dyDescent="0.35">
      <c r="A2798">
        <v>20602</v>
      </c>
      <c r="B2798" t="s">
        <v>19759</v>
      </c>
      <c r="C2798" s="70">
        <v>46527.73</v>
      </c>
      <c r="D2798" s="70">
        <v>14960.69</v>
      </c>
      <c r="E2798" s="71">
        <v>44740</v>
      </c>
      <c r="F2798" t="s">
        <v>11607</v>
      </c>
      <c r="G2798" t="s">
        <v>2142</v>
      </c>
      <c r="H2798" t="s">
        <v>11606</v>
      </c>
      <c r="I2798" t="s">
        <v>11605</v>
      </c>
      <c r="J2798" s="40">
        <v>494.76</v>
      </c>
      <c r="K2798" s="40">
        <v>0</v>
      </c>
    </row>
    <row r="2799" spans="1:11" x14ac:dyDescent="0.35">
      <c r="A2799">
        <v>20602</v>
      </c>
      <c r="B2799" t="s">
        <v>19759</v>
      </c>
      <c r="C2799" s="70">
        <v>46527.73</v>
      </c>
      <c r="D2799" s="70">
        <v>14960.69</v>
      </c>
      <c r="E2799" s="71">
        <v>44740</v>
      </c>
      <c r="F2799" t="s">
        <v>8423</v>
      </c>
      <c r="G2799" t="s">
        <v>2142</v>
      </c>
      <c r="H2799" t="s">
        <v>8422</v>
      </c>
      <c r="I2799" t="s">
        <v>8421</v>
      </c>
      <c r="J2799" s="40">
        <v>11.35</v>
      </c>
      <c r="K2799" s="40">
        <v>0</v>
      </c>
    </row>
    <row r="2800" spans="1:11" x14ac:dyDescent="0.35">
      <c r="A2800">
        <v>20602</v>
      </c>
      <c r="B2800" t="s">
        <v>19759</v>
      </c>
      <c r="C2800" s="70">
        <v>46527.73</v>
      </c>
      <c r="D2800" s="70">
        <v>14960.69</v>
      </c>
      <c r="E2800" s="71">
        <v>44741</v>
      </c>
      <c r="F2800" t="s">
        <v>14255</v>
      </c>
      <c r="G2800" t="s">
        <v>2142</v>
      </c>
      <c r="H2800" t="s">
        <v>14254</v>
      </c>
      <c r="I2800" t="s">
        <v>14253</v>
      </c>
      <c r="J2800" s="40">
        <v>98.55</v>
      </c>
      <c r="K2800" s="40">
        <v>0</v>
      </c>
    </row>
    <row r="2801" spans="1:11" x14ac:dyDescent="0.35">
      <c r="A2801">
        <v>20602</v>
      </c>
      <c r="B2801" t="s">
        <v>19759</v>
      </c>
      <c r="C2801" s="70">
        <v>46527.73</v>
      </c>
      <c r="D2801" s="70">
        <v>14960.69</v>
      </c>
      <c r="E2801" s="71">
        <v>44741</v>
      </c>
      <c r="F2801" t="s">
        <v>8420</v>
      </c>
      <c r="G2801" t="s">
        <v>2142</v>
      </c>
      <c r="H2801" t="s">
        <v>8419</v>
      </c>
      <c r="I2801" t="s">
        <v>8418</v>
      </c>
      <c r="J2801" s="40">
        <v>73.94</v>
      </c>
      <c r="K2801" s="40">
        <v>0</v>
      </c>
    </row>
    <row r="2802" spans="1:11" x14ac:dyDescent="0.35">
      <c r="A2802">
        <v>20602</v>
      </c>
      <c r="B2802" t="s">
        <v>19759</v>
      </c>
      <c r="C2802" s="70">
        <v>46527.73</v>
      </c>
      <c r="D2802" s="70">
        <v>14960.69</v>
      </c>
      <c r="E2802" s="71">
        <v>44741</v>
      </c>
      <c r="F2802" t="s">
        <v>12767</v>
      </c>
      <c r="G2802" t="s">
        <v>2142</v>
      </c>
      <c r="H2802" t="s">
        <v>2052</v>
      </c>
      <c r="I2802" t="s">
        <v>2051</v>
      </c>
      <c r="J2802" s="40">
        <v>53.45</v>
      </c>
      <c r="K2802" s="40">
        <v>0</v>
      </c>
    </row>
    <row r="2803" spans="1:11" x14ac:dyDescent="0.35">
      <c r="A2803">
        <v>20602</v>
      </c>
      <c r="B2803" t="s">
        <v>19759</v>
      </c>
      <c r="C2803" s="70">
        <v>46527.73</v>
      </c>
      <c r="D2803" s="70">
        <v>14960.69</v>
      </c>
      <c r="E2803" s="71">
        <v>44742</v>
      </c>
      <c r="F2803" t="s">
        <v>8860</v>
      </c>
      <c r="G2803" t="s">
        <v>2142</v>
      </c>
      <c r="H2803" t="s">
        <v>8859</v>
      </c>
      <c r="I2803" t="s">
        <v>5273</v>
      </c>
      <c r="J2803" s="40">
        <v>5739.89</v>
      </c>
      <c r="K2803" s="40">
        <v>0</v>
      </c>
    </row>
    <row r="2804" spans="1:11" x14ac:dyDescent="0.35">
      <c r="A2804">
        <v>20602</v>
      </c>
      <c r="B2804" t="s">
        <v>19759</v>
      </c>
      <c r="C2804" s="70">
        <v>46527.73</v>
      </c>
      <c r="D2804" s="70">
        <v>14960.69</v>
      </c>
      <c r="E2804" s="71">
        <v>44742</v>
      </c>
      <c r="F2804" t="s">
        <v>8619</v>
      </c>
      <c r="G2804" t="s">
        <v>2142</v>
      </c>
      <c r="H2804" t="s">
        <v>8618</v>
      </c>
      <c r="I2804" t="s">
        <v>8617</v>
      </c>
      <c r="J2804" s="40">
        <v>144.26</v>
      </c>
      <c r="K2804" s="40">
        <v>0</v>
      </c>
    </row>
    <row r="2805" spans="1:11" x14ac:dyDescent="0.35">
      <c r="A2805">
        <v>20602</v>
      </c>
      <c r="B2805" t="s">
        <v>19759</v>
      </c>
      <c r="C2805" s="70">
        <v>46527.73</v>
      </c>
      <c r="D2805" s="70">
        <v>14960.69</v>
      </c>
      <c r="E2805" s="71">
        <v>44742</v>
      </c>
      <c r="F2805" t="s">
        <v>14252</v>
      </c>
      <c r="G2805" t="s">
        <v>2142</v>
      </c>
      <c r="H2805" t="s">
        <v>14251</v>
      </c>
      <c r="I2805" t="s">
        <v>14250</v>
      </c>
      <c r="J2805" s="40">
        <v>636.24</v>
      </c>
      <c r="K2805" s="40">
        <v>0</v>
      </c>
    </row>
    <row r="2806" spans="1:11" x14ac:dyDescent="0.35">
      <c r="A2806">
        <v>20602</v>
      </c>
      <c r="B2806" t="s">
        <v>19759</v>
      </c>
      <c r="C2806" s="70">
        <v>46527.73</v>
      </c>
      <c r="D2806" s="70">
        <v>14960.69</v>
      </c>
      <c r="E2806" s="71">
        <v>44742</v>
      </c>
      <c r="F2806" t="s">
        <v>10880</v>
      </c>
      <c r="G2806" t="s">
        <v>2142</v>
      </c>
      <c r="H2806" t="s">
        <v>10879</v>
      </c>
      <c r="I2806" t="s">
        <v>10878</v>
      </c>
      <c r="J2806" s="40">
        <v>482.13</v>
      </c>
      <c r="K2806" s="40">
        <v>0</v>
      </c>
    </row>
    <row r="2807" spans="1:11" x14ac:dyDescent="0.35">
      <c r="A2807">
        <v>20602</v>
      </c>
      <c r="B2807" t="s">
        <v>19759</v>
      </c>
      <c r="C2807" s="70">
        <v>46527.73</v>
      </c>
      <c r="D2807" s="70">
        <v>14960.69</v>
      </c>
      <c r="E2807" s="71">
        <v>44742</v>
      </c>
      <c r="F2807" t="s">
        <v>12922</v>
      </c>
      <c r="G2807" t="s">
        <v>2142</v>
      </c>
      <c r="H2807" t="s">
        <v>12921</v>
      </c>
      <c r="I2807" t="s">
        <v>12920</v>
      </c>
      <c r="J2807" s="40">
        <v>3.32</v>
      </c>
      <c r="K2807" s="40">
        <v>0</v>
      </c>
    </row>
    <row r="2808" spans="1:11" x14ac:dyDescent="0.35">
      <c r="A2808">
        <v>20602</v>
      </c>
      <c r="B2808" t="s">
        <v>19759</v>
      </c>
      <c r="C2808" s="70">
        <v>46527.73</v>
      </c>
      <c r="D2808" s="70">
        <v>14960.69</v>
      </c>
      <c r="E2808" s="71">
        <v>44742</v>
      </c>
      <c r="F2808" t="s">
        <v>8858</v>
      </c>
      <c r="G2808" t="s">
        <v>2142</v>
      </c>
      <c r="H2808" t="s">
        <v>8857</v>
      </c>
      <c r="I2808" t="s">
        <v>8856</v>
      </c>
      <c r="J2808" s="40">
        <v>49.63</v>
      </c>
      <c r="K2808" s="40">
        <v>0</v>
      </c>
    </row>
    <row r="2809" spans="1:11" x14ac:dyDescent="0.35">
      <c r="A2809">
        <v>20602</v>
      </c>
      <c r="B2809" t="s">
        <v>19759</v>
      </c>
      <c r="C2809" s="70">
        <v>46527.73</v>
      </c>
      <c r="D2809" s="70">
        <v>14960.69</v>
      </c>
      <c r="E2809" s="71">
        <v>44742</v>
      </c>
      <c r="F2809" t="s">
        <v>3138</v>
      </c>
      <c r="G2809" t="s">
        <v>2142</v>
      </c>
      <c r="H2809" t="s">
        <v>3137</v>
      </c>
      <c r="I2809" t="s">
        <v>3136</v>
      </c>
      <c r="J2809" s="40">
        <v>611.03</v>
      </c>
      <c r="K2809" s="40">
        <v>0</v>
      </c>
    </row>
    <row r="2810" spans="1:11" x14ac:dyDescent="0.35">
      <c r="A2810">
        <v>20602</v>
      </c>
      <c r="B2810" t="s">
        <v>19759</v>
      </c>
      <c r="C2810" s="70">
        <v>46527.73</v>
      </c>
      <c r="D2810" s="70">
        <v>14960.69</v>
      </c>
      <c r="E2810" s="71">
        <v>44742</v>
      </c>
      <c r="F2810" t="s">
        <v>2063</v>
      </c>
      <c r="G2810" t="s">
        <v>1912</v>
      </c>
      <c r="I2810" t="s">
        <v>13207</v>
      </c>
      <c r="J2810" s="40">
        <v>3.11</v>
      </c>
      <c r="K2810" s="40">
        <v>0</v>
      </c>
    </row>
    <row r="2811" spans="1:11" x14ac:dyDescent="0.35">
      <c r="A2811">
        <v>20602</v>
      </c>
      <c r="B2811" t="s">
        <v>19759</v>
      </c>
      <c r="C2811" s="70">
        <v>46527.73</v>
      </c>
      <c r="D2811" s="70">
        <v>14960.69</v>
      </c>
      <c r="E2811" s="71">
        <v>44742</v>
      </c>
      <c r="F2811" t="s">
        <v>2063</v>
      </c>
      <c r="G2811" t="s">
        <v>1912</v>
      </c>
      <c r="I2811" t="s">
        <v>13206</v>
      </c>
      <c r="J2811" s="40">
        <v>1.25</v>
      </c>
      <c r="K2811" s="40">
        <v>0</v>
      </c>
    </row>
    <row r="2812" spans="1:11" x14ac:dyDescent="0.35">
      <c r="A2812">
        <v>20602</v>
      </c>
      <c r="B2812" t="s">
        <v>19759</v>
      </c>
      <c r="C2812" s="70">
        <v>46527.73</v>
      </c>
      <c r="D2812" s="70">
        <v>14960.69</v>
      </c>
      <c r="E2812" s="71">
        <v>44742</v>
      </c>
      <c r="F2812" t="s">
        <v>2063</v>
      </c>
      <c r="G2812" t="s">
        <v>1912</v>
      </c>
      <c r="I2812" t="s">
        <v>13205</v>
      </c>
      <c r="J2812" s="40">
        <v>3.74</v>
      </c>
      <c r="K2812" s="40">
        <v>0</v>
      </c>
    </row>
    <row r="2813" spans="1:11" x14ac:dyDescent="0.35">
      <c r="A2813">
        <v>20602</v>
      </c>
      <c r="B2813" t="s">
        <v>19759</v>
      </c>
      <c r="C2813" s="70">
        <v>46527.73</v>
      </c>
      <c r="D2813" s="70">
        <v>14960.69</v>
      </c>
      <c r="E2813" s="71">
        <v>44742</v>
      </c>
      <c r="F2813" t="s">
        <v>2063</v>
      </c>
      <c r="G2813" t="s">
        <v>1912</v>
      </c>
      <c r="I2813" t="s">
        <v>13204</v>
      </c>
      <c r="J2813" s="40">
        <v>1.45</v>
      </c>
      <c r="K2813" s="40">
        <v>0</v>
      </c>
    </row>
    <row r="2814" spans="1:11" x14ac:dyDescent="0.35">
      <c r="A2814">
        <v>20602</v>
      </c>
      <c r="B2814" t="s">
        <v>19759</v>
      </c>
      <c r="C2814" s="70">
        <v>46527.73</v>
      </c>
      <c r="D2814" s="70">
        <v>14960.69</v>
      </c>
      <c r="E2814" s="71">
        <v>44742</v>
      </c>
      <c r="F2814" t="s">
        <v>2063</v>
      </c>
      <c r="G2814" t="s">
        <v>1912</v>
      </c>
      <c r="I2814" t="s">
        <v>13203</v>
      </c>
      <c r="J2814" s="40">
        <v>1.99</v>
      </c>
      <c r="K2814" s="40">
        <v>0</v>
      </c>
    </row>
    <row r="2815" spans="1:11" x14ac:dyDescent="0.35">
      <c r="A2815">
        <v>20602</v>
      </c>
      <c r="B2815" t="s">
        <v>19759</v>
      </c>
      <c r="C2815" s="70">
        <v>46527.73</v>
      </c>
      <c r="D2815" s="70">
        <v>14960.69</v>
      </c>
      <c r="E2815" s="71">
        <v>44742</v>
      </c>
      <c r="F2815" t="s">
        <v>13394</v>
      </c>
      <c r="G2815" t="s">
        <v>2142</v>
      </c>
      <c r="H2815" t="s">
        <v>13393</v>
      </c>
      <c r="I2815" t="s">
        <v>13392</v>
      </c>
      <c r="J2815" s="40">
        <v>136.25</v>
      </c>
      <c r="K2815" s="40">
        <v>0</v>
      </c>
    </row>
    <row r="2816" spans="1:11" x14ac:dyDescent="0.35">
      <c r="A2816">
        <v>20602</v>
      </c>
      <c r="B2816" t="s">
        <v>19759</v>
      </c>
      <c r="C2816" s="70">
        <v>46527.73</v>
      </c>
      <c r="D2816" s="70">
        <v>14960.69</v>
      </c>
      <c r="E2816" s="71">
        <v>44742</v>
      </c>
      <c r="F2816" t="s">
        <v>15006</v>
      </c>
      <c r="G2816" t="s">
        <v>2142</v>
      </c>
      <c r="H2816" t="s">
        <v>15005</v>
      </c>
      <c r="I2816" t="s">
        <v>15004</v>
      </c>
      <c r="J2816" s="40">
        <v>5791.39</v>
      </c>
      <c r="K2816" s="40">
        <v>0</v>
      </c>
    </row>
    <row r="2817" spans="1:11" x14ac:dyDescent="0.35">
      <c r="A2817">
        <v>20602</v>
      </c>
      <c r="B2817" t="s">
        <v>19759</v>
      </c>
      <c r="C2817" s="70">
        <v>46527.73</v>
      </c>
      <c r="D2817" s="70">
        <v>14960.69</v>
      </c>
      <c r="E2817" s="71">
        <v>44742</v>
      </c>
      <c r="F2817" t="s">
        <v>15003</v>
      </c>
      <c r="G2817" t="s">
        <v>2142</v>
      </c>
      <c r="H2817" t="s">
        <v>5271</v>
      </c>
      <c r="I2817" t="s">
        <v>5270</v>
      </c>
      <c r="J2817" s="40">
        <v>337.29</v>
      </c>
      <c r="K2817" s="40">
        <v>0</v>
      </c>
    </row>
    <row r="2818" spans="1:11" x14ac:dyDescent="0.35">
      <c r="A2818">
        <v>20602</v>
      </c>
      <c r="B2818" t="s">
        <v>19759</v>
      </c>
      <c r="C2818" s="70">
        <v>46527.73</v>
      </c>
      <c r="D2818" s="70">
        <v>14960.69</v>
      </c>
      <c r="E2818" s="71">
        <v>44742</v>
      </c>
      <c r="F2818" t="s">
        <v>5743</v>
      </c>
      <c r="G2818" t="s">
        <v>2247</v>
      </c>
      <c r="J2818" s="40">
        <v>0</v>
      </c>
      <c r="K2818" s="40">
        <v>982.56</v>
      </c>
    </row>
    <row r="2819" spans="1:11" x14ac:dyDescent="0.35">
      <c r="A2819">
        <v>20602</v>
      </c>
      <c r="B2819" t="s">
        <v>19759</v>
      </c>
      <c r="C2819" s="70">
        <v>46527.73</v>
      </c>
      <c r="D2819" s="70">
        <v>14960.69</v>
      </c>
      <c r="E2819" s="71">
        <v>44742</v>
      </c>
      <c r="F2819" t="s">
        <v>15771</v>
      </c>
      <c r="G2819" t="s">
        <v>1912</v>
      </c>
      <c r="J2819" s="40">
        <v>0</v>
      </c>
      <c r="K2819" s="40">
        <v>14.73</v>
      </c>
    </row>
    <row r="2820" spans="1:11" x14ac:dyDescent="0.35">
      <c r="A2820">
        <v>20602</v>
      </c>
      <c r="B2820" t="s">
        <v>19759</v>
      </c>
      <c r="C2820" s="70">
        <v>46527.73</v>
      </c>
      <c r="D2820" s="70">
        <v>14960.69</v>
      </c>
      <c r="E2820" s="71">
        <v>44742</v>
      </c>
      <c r="F2820" t="s">
        <v>15770</v>
      </c>
      <c r="G2820" t="s">
        <v>1912</v>
      </c>
      <c r="J2820" s="40">
        <v>0</v>
      </c>
      <c r="K2820" s="40">
        <v>1053.56</v>
      </c>
    </row>
    <row r="2821" spans="1:11" x14ac:dyDescent="0.35">
      <c r="A2821">
        <v>20602</v>
      </c>
      <c r="B2821" t="s">
        <v>19759</v>
      </c>
      <c r="C2821" s="70">
        <v>46527.73</v>
      </c>
      <c r="D2821" s="70">
        <v>14960.69</v>
      </c>
      <c r="E2821" s="71">
        <v>44742</v>
      </c>
      <c r="F2821" t="s">
        <v>15769</v>
      </c>
      <c r="G2821" t="s">
        <v>1912</v>
      </c>
      <c r="J2821" s="40">
        <v>0</v>
      </c>
      <c r="K2821" s="40">
        <v>1628.86</v>
      </c>
    </row>
    <row r="2822" spans="1:11" x14ac:dyDescent="0.35">
      <c r="A2822">
        <v>20602</v>
      </c>
      <c r="B2822" t="s">
        <v>19759</v>
      </c>
      <c r="C2822" s="70">
        <v>46527.73</v>
      </c>
      <c r="D2822" s="70">
        <v>14960.69</v>
      </c>
      <c r="E2822" s="71">
        <v>44742</v>
      </c>
      <c r="F2822" t="s">
        <v>15768</v>
      </c>
      <c r="G2822" t="s">
        <v>1912</v>
      </c>
      <c r="J2822" s="40">
        <v>0</v>
      </c>
      <c r="K2822" s="40">
        <v>8089.5</v>
      </c>
    </row>
    <row r="2823" spans="1:11" x14ac:dyDescent="0.35">
      <c r="A2823">
        <v>20602</v>
      </c>
      <c r="B2823" t="s">
        <v>19759</v>
      </c>
      <c r="C2823" s="70">
        <v>46527.73</v>
      </c>
      <c r="D2823" s="70">
        <v>14960.69</v>
      </c>
      <c r="E2823" s="71">
        <v>44742</v>
      </c>
      <c r="F2823" t="s">
        <v>15767</v>
      </c>
      <c r="G2823" t="s">
        <v>1912</v>
      </c>
      <c r="J2823" s="40">
        <v>0</v>
      </c>
      <c r="K2823" s="40">
        <v>6256.89</v>
      </c>
    </row>
    <row r="2824" spans="1:11" x14ac:dyDescent="0.35">
      <c r="A2824">
        <v>20602</v>
      </c>
      <c r="B2824" t="s">
        <v>19759</v>
      </c>
      <c r="C2824" s="70">
        <v>46527.73</v>
      </c>
      <c r="D2824" s="70">
        <v>14960.69</v>
      </c>
      <c r="E2824" s="71">
        <v>44742</v>
      </c>
      <c r="F2824" t="s">
        <v>15764</v>
      </c>
      <c r="G2824" t="s">
        <v>1912</v>
      </c>
      <c r="J2824" s="40">
        <v>0</v>
      </c>
      <c r="K2824" s="40">
        <v>32615.41</v>
      </c>
    </row>
    <row r="2825" spans="1:11" x14ac:dyDescent="0.35">
      <c r="A2825">
        <v>20602</v>
      </c>
      <c r="B2825" t="s">
        <v>19759</v>
      </c>
      <c r="C2825" s="70">
        <v>46527.73</v>
      </c>
      <c r="D2825" s="70">
        <v>14960.69</v>
      </c>
      <c r="E2825" s="71">
        <v>44743</v>
      </c>
      <c r="F2825" t="s">
        <v>19823</v>
      </c>
      <c r="G2825" t="s">
        <v>1912</v>
      </c>
      <c r="I2825" t="s">
        <v>19822</v>
      </c>
      <c r="J2825" s="40">
        <v>450.57</v>
      </c>
      <c r="K2825" s="40">
        <v>0</v>
      </c>
    </row>
    <row r="2826" spans="1:11" x14ac:dyDescent="0.35">
      <c r="A2826">
        <v>20602</v>
      </c>
      <c r="B2826" t="s">
        <v>19759</v>
      </c>
      <c r="C2826" s="70">
        <v>46527.73</v>
      </c>
      <c r="D2826" s="70">
        <v>14960.69</v>
      </c>
      <c r="E2826" s="71">
        <v>44743</v>
      </c>
      <c r="F2826" t="s">
        <v>19821</v>
      </c>
      <c r="G2826" t="s">
        <v>1912</v>
      </c>
      <c r="I2826" t="s">
        <v>19820</v>
      </c>
      <c r="J2826" s="40">
        <v>761.68</v>
      </c>
      <c r="K2826" s="40">
        <v>0</v>
      </c>
    </row>
    <row r="2827" spans="1:11" x14ac:dyDescent="0.35">
      <c r="A2827">
        <v>20602</v>
      </c>
      <c r="B2827" t="s">
        <v>19759</v>
      </c>
      <c r="C2827" s="70">
        <v>46527.73</v>
      </c>
      <c r="D2827" s="70">
        <v>14960.69</v>
      </c>
      <c r="E2827" s="71">
        <v>44743</v>
      </c>
      <c r="F2827" t="s">
        <v>19819</v>
      </c>
      <c r="G2827" t="s">
        <v>1912</v>
      </c>
      <c r="I2827" t="s">
        <v>19818</v>
      </c>
      <c r="J2827" s="40">
        <v>4387.43</v>
      </c>
      <c r="K2827" s="40">
        <v>0</v>
      </c>
    </row>
    <row r="2828" spans="1:11" x14ac:dyDescent="0.35">
      <c r="A2828">
        <v>20602</v>
      </c>
      <c r="B2828" t="s">
        <v>19759</v>
      </c>
      <c r="C2828" s="70">
        <v>46527.73</v>
      </c>
      <c r="D2828" s="70">
        <v>14960.69</v>
      </c>
      <c r="E2828" s="71">
        <v>44743</v>
      </c>
      <c r="F2828" t="s">
        <v>11050</v>
      </c>
      <c r="G2828" t="s">
        <v>2142</v>
      </c>
      <c r="H2828" t="s">
        <v>11049</v>
      </c>
      <c r="I2828" t="s">
        <v>11048</v>
      </c>
      <c r="J2828" s="40">
        <v>242.76</v>
      </c>
      <c r="K2828" s="40">
        <v>0</v>
      </c>
    </row>
    <row r="2829" spans="1:11" x14ac:dyDescent="0.35">
      <c r="A2829">
        <v>20602</v>
      </c>
      <c r="B2829" t="s">
        <v>19759</v>
      </c>
      <c r="C2829" s="70">
        <v>46527.73</v>
      </c>
      <c r="D2829" s="70">
        <v>14960.69</v>
      </c>
      <c r="E2829" s="71">
        <v>44743</v>
      </c>
      <c r="F2829" t="s">
        <v>11047</v>
      </c>
      <c r="G2829" t="s">
        <v>2142</v>
      </c>
      <c r="H2829" t="s">
        <v>11046</v>
      </c>
      <c r="I2829" t="s">
        <v>11045</v>
      </c>
      <c r="J2829" s="40">
        <v>321.05</v>
      </c>
      <c r="K2829" s="40">
        <v>0</v>
      </c>
    </row>
    <row r="2830" spans="1:11" x14ac:dyDescent="0.35">
      <c r="A2830">
        <v>20602</v>
      </c>
      <c r="B2830" t="s">
        <v>19759</v>
      </c>
      <c r="C2830" s="70">
        <v>46527.73</v>
      </c>
      <c r="D2830" s="70">
        <v>14960.69</v>
      </c>
      <c r="E2830" s="71">
        <v>44743</v>
      </c>
      <c r="F2830" t="s">
        <v>3400</v>
      </c>
      <c r="G2830" t="s">
        <v>2142</v>
      </c>
      <c r="H2830" t="s">
        <v>3399</v>
      </c>
      <c r="I2830" t="s">
        <v>3398</v>
      </c>
      <c r="J2830" s="40">
        <v>169.29</v>
      </c>
      <c r="K2830" s="40">
        <v>0</v>
      </c>
    </row>
    <row r="2831" spans="1:11" x14ac:dyDescent="0.35">
      <c r="A2831">
        <v>20602</v>
      </c>
      <c r="B2831" t="s">
        <v>19759</v>
      </c>
      <c r="C2831" s="70">
        <v>46527.73</v>
      </c>
      <c r="D2831" s="70">
        <v>14960.69</v>
      </c>
      <c r="E2831" s="71">
        <v>44743</v>
      </c>
      <c r="F2831" t="s">
        <v>12492</v>
      </c>
      <c r="G2831" t="s">
        <v>2142</v>
      </c>
      <c r="H2831" t="s">
        <v>12491</v>
      </c>
      <c r="I2831" t="s">
        <v>12490</v>
      </c>
      <c r="J2831" s="40">
        <v>122.23</v>
      </c>
      <c r="K2831" s="40">
        <v>0</v>
      </c>
    </row>
    <row r="2832" spans="1:11" x14ac:dyDescent="0.35">
      <c r="A2832">
        <v>20602</v>
      </c>
      <c r="B2832" t="s">
        <v>19759</v>
      </c>
      <c r="C2832" s="70">
        <v>46527.73</v>
      </c>
      <c r="D2832" s="70">
        <v>14960.69</v>
      </c>
      <c r="E2832" s="71">
        <v>44743</v>
      </c>
      <c r="F2832" t="s">
        <v>12489</v>
      </c>
      <c r="G2832" t="s">
        <v>2142</v>
      </c>
      <c r="H2832" t="s">
        <v>12488</v>
      </c>
      <c r="I2832" t="s">
        <v>12487</v>
      </c>
      <c r="J2832" s="40">
        <v>92.29</v>
      </c>
      <c r="K2832" s="40">
        <v>0</v>
      </c>
    </row>
    <row r="2833" spans="1:11" x14ac:dyDescent="0.35">
      <c r="A2833">
        <v>20602</v>
      </c>
      <c r="B2833" t="s">
        <v>19759</v>
      </c>
      <c r="C2833" s="70">
        <v>46527.73</v>
      </c>
      <c r="D2833" s="70">
        <v>14960.69</v>
      </c>
      <c r="E2833" s="71">
        <v>44743</v>
      </c>
      <c r="F2833" t="s">
        <v>8413</v>
      </c>
      <c r="G2833" t="s">
        <v>2142</v>
      </c>
      <c r="H2833" t="s">
        <v>8412</v>
      </c>
      <c r="I2833" t="s">
        <v>8411</v>
      </c>
      <c r="J2833" s="40">
        <v>210.47</v>
      </c>
      <c r="K2833" s="40">
        <v>0</v>
      </c>
    </row>
    <row r="2834" spans="1:11" x14ac:dyDescent="0.35">
      <c r="A2834">
        <v>20602</v>
      </c>
      <c r="B2834" t="s">
        <v>19759</v>
      </c>
      <c r="C2834" s="70">
        <v>46527.73</v>
      </c>
      <c r="D2834" s="70">
        <v>14960.69</v>
      </c>
      <c r="E2834" s="71">
        <v>44743</v>
      </c>
      <c r="F2834" t="s">
        <v>7904</v>
      </c>
      <c r="G2834" t="s">
        <v>2142</v>
      </c>
      <c r="H2834" t="s">
        <v>5590</v>
      </c>
      <c r="I2834" t="s">
        <v>5589</v>
      </c>
      <c r="J2834" s="40">
        <v>161.03</v>
      </c>
      <c r="K2834" s="40">
        <v>0</v>
      </c>
    </row>
    <row r="2835" spans="1:11" x14ac:dyDescent="0.35">
      <c r="A2835">
        <v>20602</v>
      </c>
      <c r="B2835" t="s">
        <v>19759</v>
      </c>
      <c r="C2835" s="70">
        <v>46527.73</v>
      </c>
      <c r="D2835" s="70">
        <v>14960.69</v>
      </c>
      <c r="E2835" s="71">
        <v>44743</v>
      </c>
      <c r="F2835" t="s">
        <v>3281</v>
      </c>
      <c r="G2835" t="s">
        <v>2142</v>
      </c>
      <c r="H2835" t="s">
        <v>3280</v>
      </c>
      <c r="I2835" t="s">
        <v>3279</v>
      </c>
      <c r="J2835" s="40">
        <v>106.25</v>
      </c>
      <c r="K2835" s="40">
        <v>0</v>
      </c>
    </row>
    <row r="2836" spans="1:11" x14ac:dyDescent="0.35">
      <c r="A2836">
        <v>20602</v>
      </c>
      <c r="B2836" t="s">
        <v>19759</v>
      </c>
      <c r="C2836" s="70">
        <v>46527.73</v>
      </c>
      <c r="D2836" s="70">
        <v>14960.69</v>
      </c>
      <c r="E2836" s="71">
        <v>44743</v>
      </c>
      <c r="F2836" t="s">
        <v>3278</v>
      </c>
      <c r="G2836" t="s">
        <v>2142</v>
      </c>
      <c r="H2836" t="s">
        <v>3277</v>
      </c>
      <c r="I2836" t="s">
        <v>3276</v>
      </c>
      <c r="J2836" s="40">
        <v>109.44</v>
      </c>
      <c r="K2836" s="40">
        <v>0</v>
      </c>
    </row>
    <row r="2837" spans="1:11" x14ac:dyDescent="0.35">
      <c r="A2837">
        <v>20602</v>
      </c>
      <c r="B2837" t="s">
        <v>19759</v>
      </c>
      <c r="C2837" s="70">
        <v>46527.73</v>
      </c>
      <c r="D2837" s="70">
        <v>14960.69</v>
      </c>
      <c r="E2837" s="71">
        <v>44743</v>
      </c>
      <c r="F2837" t="s">
        <v>9922</v>
      </c>
      <c r="G2837" t="s">
        <v>2142</v>
      </c>
      <c r="H2837" t="s">
        <v>9921</v>
      </c>
      <c r="I2837" t="s">
        <v>9920</v>
      </c>
      <c r="J2837" s="40">
        <v>60.8</v>
      </c>
      <c r="K2837" s="40">
        <v>0</v>
      </c>
    </row>
    <row r="2838" spans="1:11" x14ac:dyDescent="0.35">
      <c r="A2838">
        <v>20602</v>
      </c>
      <c r="B2838" t="s">
        <v>19759</v>
      </c>
      <c r="C2838" s="70">
        <v>46527.73</v>
      </c>
      <c r="D2838" s="70">
        <v>14960.69</v>
      </c>
      <c r="E2838" s="71">
        <v>44743</v>
      </c>
      <c r="F2838" t="s">
        <v>9919</v>
      </c>
      <c r="G2838" t="s">
        <v>2142</v>
      </c>
      <c r="H2838" t="s">
        <v>9918</v>
      </c>
      <c r="I2838" t="s">
        <v>9917</v>
      </c>
      <c r="J2838" s="40">
        <v>61.35</v>
      </c>
      <c r="K2838" s="40">
        <v>0</v>
      </c>
    </row>
    <row r="2839" spans="1:11" x14ac:dyDescent="0.35">
      <c r="A2839">
        <v>20602</v>
      </c>
      <c r="B2839" t="s">
        <v>19759</v>
      </c>
      <c r="C2839" s="70">
        <v>46527.73</v>
      </c>
      <c r="D2839" s="70">
        <v>14960.69</v>
      </c>
      <c r="E2839" s="71">
        <v>44743</v>
      </c>
      <c r="F2839" t="s">
        <v>8852</v>
      </c>
      <c r="G2839" t="s">
        <v>2142</v>
      </c>
      <c r="H2839" t="s">
        <v>8851</v>
      </c>
      <c r="I2839" t="s">
        <v>8850</v>
      </c>
      <c r="J2839" s="40">
        <v>269.89999999999998</v>
      </c>
      <c r="K2839" s="40">
        <v>0</v>
      </c>
    </row>
    <row r="2840" spans="1:11" x14ac:dyDescent="0.35">
      <c r="A2840">
        <v>20602</v>
      </c>
      <c r="B2840" t="s">
        <v>19759</v>
      </c>
      <c r="C2840" s="70">
        <v>46527.73</v>
      </c>
      <c r="D2840" s="70">
        <v>14960.69</v>
      </c>
      <c r="E2840" s="71">
        <v>44743</v>
      </c>
      <c r="F2840" t="s">
        <v>14240</v>
      </c>
      <c r="G2840" t="s">
        <v>2142</v>
      </c>
      <c r="H2840" t="s">
        <v>14239</v>
      </c>
      <c r="I2840" t="s">
        <v>14238</v>
      </c>
      <c r="J2840" s="40">
        <v>4.4800000000000004</v>
      </c>
      <c r="K2840" s="40">
        <v>0</v>
      </c>
    </row>
    <row r="2841" spans="1:11" x14ac:dyDescent="0.35">
      <c r="A2841">
        <v>20602</v>
      </c>
      <c r="B2841" t="s">
        <v>19759</v>
      </c>
      <c r="C2841" s="70">
        <v>46527.73</v>
      </c>
      <c r="D2841" s="70">
        <v>14960.69</v>
      </c>
      <c r="E2841" s="71">
        <v>44743</v>
      </c>
      <c r="F2841" t="s">
        <v>13764</v>
      </c>
      <c r="G2841" t="s">
        <v>2142</v>
      </c>
      <c r="H2841" t="s">
        <v>13763</v>
      </c>
      <c r="I2841" t="s">
        <v>13762</v>
      </c>
      <c r="J2841" s="40">
        <v>9.94</v>
      </c>
      <c r="K2841" s="40">
        <v>0</v>
      </c>
    </row>
    <row r="2842" spans="1:11" x14ac:dyDescent="0.35">
      <c r="A2842">
        <v>20602</v>
      </c>
      <c r="B2842" t="s">
        <v>19759</v>
      </c>
      <c r="C2842" s="70">
        <v>46527.73</v>
      </c>
      <c r="D2842" s="70">
        <v>14960.69</v>
      </c>
      <c r="E2842" s="71">
        <v>44743</v>
      </c>
      <c r="F2842" t="s">
        <v>14234</v>
      </c>
      <c r="G2842" t="s">
        <v>2142</v>
      </c>
      <c r="H2842" t="s">
        <v>14233</v>
      </c>
      <c r="I2842" t="s">
        <v>14232</v>
      </c>
      <c r="J2842" s="40">
        <v>80.2</v>
      </c>
      <c r="K2842" s="40">
        <v>0</v>
      </c>
    </row>
    <row r="2843" spans="1:11" x14ac:dyDescent="0.35">
      <c r="A2843">
        <v>20602</v>
      </c>
      <c r="B2843" t="s">
        <v>19759</v>
      </c>
      <c r="C2843" s="70">
        <v>46527.73</v>
      </c>
      <c r="D2843" s="70">
        <v>14960.69</v>
      </c>
      <c r="E2843" s="71">
        <v>44743</v>
      </c>
      <c r="F2843" t="s">
        <v>17946</v>
      </c>
      <c r="G2843" t="s">
        <v>2142</v>
      </c>
      <c r="H2843" t="s">
        <v>17945</v>
      </c>
      <c r="I2843" t="s">
        <v>7754</v>
      </c>
      <c r="J2843" s="40">
        <v>5743.96</v>
      </c>
      <c r="K2843" s="40">
        <v>0</v>
      </c>
    </row>
    <row r="2844" spans="1:11" x14ac:dyDescent="0.35">
      <c r="A2844">
        <v>20602</v>
      </c>
      <c r="B2844" t="s">
        <v>19759</v>
      </c>
      <c r="C2844" s="70">
        <v>46527.73</v>
      </c>
      <c r="D2844" s="70">
        <v>14960.69</v>
      </c>
      <c r="E2844" s="71">
        <v>44743</v>
      </c>
      <c r="F2844" t="s">
        <v>17708</v>
      </c>
      <c r="G2844" t="s">
        <v>2142</v>
      </c>
      <c r="H2844" t="s">
        <v>17707</v>
      </c>
      <c r="I2844" t="s">
        <v>17700</v>
      </c>
      <c r="J2844" s="40">
        <v>1371.39</v>
      </c>
      <c r="K2844" s="40">
        <v>0</v>
      </c>
    </row>
    <row r="2845" spans="1:11" x14ac:dyDescent="0.35">
      <c r="A2845">
        <v>20602</v>
      </c>
      <c r="B2845" t="s">
        <v>19759</v>
      </c>
      <c r="C2845" s="70">
        <v>46527.73</v>
      </c>
      <c r="D2845" s="70">
        <v>14960.69</v>
      </c>
      <c r="E2845" s="71">
        <v>44743</v>
      </c>
      <c r="F2845" t="s">
        <v>8384</v>
      </c>
      <c r="G2845" t="s">
        <v>1907</v>
      </c>
      <c r="H2845" t="s">
        <v>8383</v>
      </c>
      <c r="I2845" t="s">
        <v>8382</v>
      </c>
      <c r="J2845" s="40">
        <v>12.44</v>
      </c>
      <c r="K2845" s="40">
        <v>0</v>
      </c>
    </row>
    <row r="2846" spans="1:11" x14ac:dyDescent="0.35">
      <c r="A2846">
        <v>20602</v>
      </c>
      <c r="B2846" t="s">
        <v>19759</v>
      </c>
      <c r="C2846" s="70">
        <v>46527.73</v>
      </c>
      <c r="D2846" s="70">
        <v>14960.69</v>
      </c>
      <c r="E2846" s="71">
        <v>44743</v>
      </c>
      <c r="F2846" t="s">
        <v>7827</v>
      </c>
      <c r="G2846" t="s">
        <v>2142</v>
      </c>
      <c r="H2846" t="s">
        <v>7826</v>
      </c>
      <c r="I2846" t="s">
        <v>7825</v>
      </c>
      <c r="J2846" s="40">
        <v>428.65</v>
      </c>
      <c r="K2846" s="40">
        <v>0</v>
      </c>
    </row>
    <row r="2847" spans="1:11" x14ac:dyDescent="0.35">
      <c r="A2847">
        <v>20602</v>
      </c>
      <c r="B2847" t="s">
        <v>19759</v>
      </c>
      <c r="C2847" s="70">
        <v>46527.73</v>
      </c>
      <c r="D2847" s="70">
        <v>14960.69</v>
      </c>
      <c r="E2847" s="71">
        <v>44743</v>
      </c>
      <c r="F2847" t="s">
        <v>13761</v>
      </c>
      <c r="G2847" t="s">
        <v>2142</v>
      </c>
      <c r="H2847" t="s">
        <v>13760</v>
      </c>
      <c r="I2847" t="s">
        <v>13759</v>
      </c>
      <c r="J2847" s="40">
        <v>28.07</v>
      </c>
      <c r="K2847" s="40">
        <v>0</v>
      </c>
    </row>
    <row r="2848" spans="1:11" x14ac:dyDescent="0.35">
      <c r="A2848">
        <v>20602</v>
      </c>
      <c r="B2848" t="s">
        <v>19759</v>
      </c>
      <c r="C2848" s="70">
        <v>46527.73</v>
      </c>
      <c r="D2848" s="70">
        <v>14960.69</v>
      </c>
      <c r="E2848" s="71">
        <v>44743</v>
      </c>
      <c r="F2848" t="s">
        <v>8381</v>
      </c>
      <c r="G2848" t="s">
        <v>2142</v>
      </c>
      <c r="H2848" t="s">
        <v>8380</v>
      </c>
      <c r="I2848" t="s">
        <v>8379</v>
      </c>
      <c r="J2848" s="40">
        <v>55.68</v>
      </c>
      <c r="K2848" s="40">
        <v>0</v>
      </c>
    </row>
    <row r="2849" spans="1:11" x14ac:dyDescent="0.35">
      <c r="A2849">
        <v>20602</v>
      </c>
      <c r="B2849" t="s">
        <v>19759</v>
      </c>
      <c r="C2849" s="70">
        <v>46527.73</v>
      </c>
      <c r="D2849" s="70">
        <v>14960.69</v>
      </c>
      <c r="E2849" s="71">
        <v>44743</v>
      </c>
      <c r="F2849" t="s">
        <v>8357</v>
      </c>
      <c r="G2849" t="s">
        <v>2142</v>
      </c>
      <c r="H2849" t="s">
        <v>8356</v>
      </c>
      <c r="I2849" t="s">
        <v>8353</v>
      </c>
      <c r="J2849" s="40">
        <v>-22.77</v>
      </c>
      <c r="K2849" s="40">
        <v>0</v>
      </c>
    </row>
    <row r="2850" spans="1:11" x14ac:dyDescent="0.35">
      <c r="A2850">
        <v>20602</v>
      </c>
      <c r="B2850" t="s">
        <v>19759</v>
      </c>
      <c r="C2850" s="70">
        <v>46527.73</v>
      </c>
      <c r="D2850" s="70">
        <v>14960.69</v>
      </c>
      <c r="E2850" s="71">
        <v>44743</v>
      </c>
      <c r="F2850" t="s">
        <v>8355</v>
      </c>
      <c r="G2850" t="s">
        <v>2142</v>
      </c>
      <c r="H2850" t="s">
        <v>8354</v>
      </c>
      <c r="I2850" t="s">
        <v>8353</v>
      </c>
      <c r="J2850" s="40">
        <v>22.77</v>
      </c>
      <c r="K2850" s="40">
        <v>0</v>
      </c>
    </row>
    <row r="2851" spans="1:11" x14ac:dyDescent="0.35">
      <c r="A2851">
        <v>20602</v>
      </c>
      <c r="B2851" t="s">
        <v>19759</v>
      </c>
      <c r="C2851" s="70">
        <v>46527.73</v>
      </c>
      <c r="D2851" s="70">
        <v>14960.69</v>
      </c>
      <c r="E2851" s="71">
        <v>44743</v>
      </c>
      <c r="F2851" t="s">
        <v>3135</v>
      </c>
      <c r="G2851" t="s">
        <v>2142</v>
      </c>
      <c r="H2851" t="s">
        <v>3134</v>
      </c>
      <c r="I2851" t="s">
        <v>3133</v>
      </c>
      <c r="J2851" s="40">
        <v>74.58</v>
      </c>
      <c r="K2851" s="40">
        <v>0</v>
      </c>
    </row>
    <row r="2852" spans="1:11" x14ac:dyDescent="0.35">
      <c r="A2852">
        <v>20602</v>
      </c>
      <c r="B2852" t="s">
        <v>19759</v>
      </c>
      <c r="C2852" s="70">
        <v>46527.73</v>
      </c>
      <c r="D2852" s="70">
        <v>14960.69</v>
      </c>
      <c r="E2852" s="71">
        <v>44743</v>
      </c>
      <c r="F2852" t="s">
        <v>8616</v>
      </c>
      <c r="G2852" t="s">
        <v>2142</v>
      </c>
      <c r="H2852" t="s">
        <v>8615</v>
      </c>
      <c r="I2852" t="s">
        <v>8614</v>
      </c>
      <c r="J2852" s="40">
        <v>816.86</v>
      </c>
      <c r="K2852" s="40">
        <v>0</v>
      </c>
    </row>
    <row r="2853" spans="1:11" x14ac:dyDescent="0.35">
      <c r="A2853">
        <v>20602</v>
      </c>
      <c r="B2853" t="s">
        <v>19759</v>
      </c>
      <c r="C2853" s="70">
        <v>46527.73</v>
      </c>
      <c r="D2853" s="70">
        <v>14960.69</v>
      </c>
      <c r="E2853" s="71">
        <v>44743</v>
      </c>
      <c r="F2853" t="s">
        <v>15762</v>
      </c>
      <c r="G2853" t="s">
        <v>1912</v>
      </c>
      <c r="J2853" s="40">
        <v>0</v>
      </c>
      <c r="K2853" s="40">
        <v>1853.75</v>
      </c>
    </row>
    <row r="2854" spans="1:11" x14ac:dyDescent="0.35">
      <c r="A2854">
        <v>20602</v>
      </c>
      <c r="B2854" t="s">
        <v>19759</v>
      </c>
      <c r="C2854" s="70">
        <v>46527.73</v>
      </c>
      <c r="D2854" s="70">
        <v>14960.69</v>
      </c>
      <c r="E2854" s="71">
        <v>44743</v>
      </c>
      <c r="F2854" t="s">
        <v>15761</v>
      </c>
      <c r="G2854" t="s">
        <v>1912</v>
      </c>
      <c r="J2854" s="40">
        <v>0</v>
      </c>
      <c r="K2854" s="40">
        <v>5.5</v>
      </c>
    </row>
    <row r="2855" spans="1:11" x14ac:dyDescent="0.35">
      <c r="A2855">
        <v>20602</v>
      </c>
      <c r="B2855" t="s">
        <v>19759</v>
      </c>
      <c r="C2855" s="70">
        <v>46527.73</v>
      </c>
      <c r="D2855" s="70">
        <v>14960.69</v>
      </c>
      <c r="E2855" s="71">
        <v>44745</v>
      </c>
      <c r="F2855" t="s">
        <v>8132</v>
      </c>
      <c r="G2855" t="s">
        <v>2142</v>
      </c>
      <c r="H2855" t="s">
        <v>8131</v>
      </c>
      <c r="I2855" t="s">
        <v>8130</v>
      </c>
      <c r="J2855" s="40">
        <v>31.94</v>
      </c>
      <c r="K2855" s="40">
        <v>0</v>
      </c>
    </row>
    <row r="2856" spans="1:11" x14ac:dyDescent="0.35">
      <c r="A2856">
        <v>20602</v>
      </c>
      <c r="B2856" t="s">
        <v>19759</v>
      </c>
      <c r="C2856" s="70">
        <v>46527.73</v>
      </c>
      <c r="D2856" s="70">
        <v>14960.69</v>
      </c>
      <c r="E2856" s="71">
        <v>44745</v>
      </c>
      <c r="F2856" t="s">
        <v>16114</v>
      </c>
      <c r="G2856" t="s">
        <v>2142</v>
      </c>
      <c r="H2856" t="s">
        <v>14093</v>
      </c>
      <c r="I2856" t="s">
        <v>14092</v>
      </c>
      <c r="J2856" s="40">
        <v>1835.19</v>
      </c>
      <c r="K2856" s="40">
        <v>0</v>
      </c>
    </row>
    <row r="2857" spans="1:11" x14ac:dyDescent="0.35">
      <c r="A2857">
        <v>20602</v>
      </c>
      <c r="B2857" t="s">
        <v>19759</v>
      </c>
      <c r="C2857" s="70">
        <v>46527.73</v>
      </c>
      <c r="D2857" s="70">
        <v>14960.69</v>
      </c>
      <c r="E2857" s="71">
        <v>44746</v>
      </c>
      <c r="F2857" t="s">
        <v>11155</v>
      </c>
      <c r="G2857" t="s">
        <v>2142</v>
      </c>
      <c r="H2857" t="s">
        <v>11154</v>
      </c>
      <c r="I2857" t="s">
        <v>11153</v>
      </c>
      <c r="J2857" s="40">
        <v>37.450000000000003</v>
      </c>
      <c r="K2857" s="40">
        <v>0</v>
      </c>
    </row>
    <row r="2858" spans="1:11" x14ac:dyDescent="0.35">
      <c r="A2858">
        <v>20602</v>
      </c>
      <c r="B2858" t="s">
        <v>19759</v>
      </c>
      <c r="C2858" s="70">
        <v>46527.73</v>
      </c>
      <c r="D2858" s="70">
        <v>14960.69</v>
      </c>
      <c r="E2858" s="71">
        <v>44746</v>
      </c>
      <c r="F2858" t="s">
        <v>11188</v>
      </c>
      <c r="G2858" t="s">
        <v>2142</v>
      </c>
      <c r="H2858" t="s">
        <v>11187</v>
      </c>
      <c r="I2858" t="s">
        <v>11182</v>
      </c>
      <c r="J2858" s="40">
        <v>76.59</v>
      </c>
      <c r="K2858" s="40">
        <v>0</v>
      </c>
    </row>
    <row r="2859" spans="1:11" x14ac:dyDescent="0.35">
      <c r="A2859">
        <v>20602</v>
      </c>
      <c r="B2859" t="s">
        <v>19759</v>
      </c>
      <c r="C2859" s="70">
        <v>46527.73</v>
      </c>
      <c r="D2859" s="70">
        <v>14960.69</v>
      </c>
      <c r="E2859" s="71">
        <v>44746</v>
      </c>
      <c r="F2859" t="s">
        <v>14231</v>
      </c>
      <c r="G2859" t="s">
        <v>2142</v>
      </c>
      <c r="H2859" t="s">
        <v>14230</v>
      </c>
      <c r="I2859" t="s">
        <v>14229</v>
      </c>
      <c r="J2859" s="40">
        <v>6.52</v>
      </c>
      <c r="K2859" s="40">
        <v>0</v>
      </c>
    </row>
    <row r="2860" spans="1:11" x14ac:dyDescent="0.35">
      <c r="A2860">
        <v>20602</v>
      </c>
      <c r="B2860" t="s">
        <v>19759</v>
      </c>
      <c r="C2860" s="70">
        <v>46527.73</v>
      </c>
      <c r="D2860" s="70">
        <v>14960.69</v>
      </c>
      <c r="E2860" s="71">
        <v>44746</v>
      </c>
      <c r="F2860" t="s">
        <v>14228</v>
      </c>
      <c r="G2860" t="s">
        <v>2142</v>
      </c>
      <c r="H2860" t="s">
        <v>14227</v>
      </c>
      <c r="I2860" t="s">
        <v>14226</v>
      </c>
      <c r="J2860" s="40">
        <v>8.75</v>
      </c>
      <c r="K2860" s="40">
        <v>0</v>
      </c>
    </row>
    <row r="2861" spans="1:11" x14ac:dyDescent="0.35">
      <c r="A2861">
        <v>20602</v>
      </c>
      <c r="B2861" t="s">
        <v>19759</v>
      </c>
      <c r="C2861" s="70">
        <v>46527.73</v>
      </c>
      <c r="D2861" s="70">
        <v>14960.69</v>
      </c>
      <c r="E2861" s="71">
        <v>44746</v>
      </c>
      <c r="F2861" t="s">
        <v>11186</v>
      </c>
      <c r="G2861" t="s">
        <v>2142</v>
      </c>
      <c r="H2861" t="s">
        <v>11185</v>
      </c>
      <c r="I2861" t="s">
        <v>11182</v>
      </c>
      <c r="J2861" s="40">
        <v>-76.59</v>
      </c>
      <c r="K2861" s="40">
        <v>0</v>
      </c>
    </row>
    <row r="2862" spans="1:11" x14ac:dyDescent="0.35">
      <c r="A2862">
        <v>20602</v>
      </c>
      <c r="B2862" t="s">
        <v>19759</v>
      </c>
      <c r="C2862" s="70">
        <v>46527.73</v>
      </c>
      <c r="D2862" s="70">
        <v>14960.69</v>
      </c>
      <c r="E2862" s="71">
        <v>44746</v>
      </c>
      <c r="F2862" t="s">
        <v>11184</v>
      </c>
      <c r="G2862" t="s">
        <v>2142</v>
      </c>
      <c r="H2862" t="s">
        <v>11183</v>
      </c>
      <c r="I2862" t="s">
        <v>11182</v>
      </c>
      <c r="J2862" s="40">
        <v>21.91</v>
      </c>
      <c r="K2862" s="40">
        <v>0</v>
      </c>
    </row>
    <row r="2863" spans="1:11" x14ac:dyDescent="0.35">
      <c r="A2863">
        <v>20602</v>
      </c>
      <c r="B2863" t="s">
        <v>19759</v>
      </c>
      <c r="C2863" s="70">
        <v>46527.73</v>
      </c>
      <c r="D2863" s="70">
        <v>14960.69</v>
      </c>
      <c r="E2863" s="71">
        <v>44747</v>
      </c>
      <c r="F2863" t="s">
        <v>13202</v>
      </c>
      <c r="G2863" t="s">
        <v>2142</v>
      </c>
      <c r="H2863" t="s">
        <v>13201</v>
      </c>
      <c r="I2863" t="s">
        <v>13200</v>
      </c>
      <c r="J2863" s="40">
        <v>106.28</v>
      </c>
      <c r="K2863" s="40">
        <v>0</v>
      </c>
    </row>
    <row r="2864" spans="1:11" x14ac:dyDescent="0.35">
      <c r="A2864">
        <v>20602</v>
      </c>
      <c r="B2864" t="s">
        <v>19759</v>
      </c>
      <c r="C2864" s="70">
        <v>46527.73</v>
      </c>
      <c r="D2864" s="70">
        <v>14960.69</v>
      </c>
      <c r="E2864" s="71">
        <v>44748</v>
      </c>
      <c r="F2864" t="s">
        <v>13199</v>
      </c>
      <c r="G2864" t="s">
        <v>2142</v>
      </c>
      <c r="H2864" t="s">
        <v>13198</v>
      </c>
      <c r="I2864" t="s">
        <v>13197</v>
      </c>
      <c r="J2864" s="40">
        <v>887.14</v>
      </c>
      <c r="K2864" s="40">
        <v>0</v>
      </c>
    </row>
    <row r="2865" spans="1:11" x14ac:dyDescent="0.35">
      <c r="A2865">
        <v>20602</v>
      </c>
      <c r="B2865" t="s">
        <v>19759</v>
      </c>
      <c r="C2865" s="70">
        <v>46527.73</v>
      </c>
      <c r="D2865" s="70">
        <v>14960.69</v>
      </c>
      <c r="E2865" s="71">
        <v>44748</v>
      </c>
      <c r="F2865" t="s">
        <v>14225</v>
      </c>
      <c r="G2865" t="s">
        <v>2142</v>
      </c>
      <c r="H2865" t="s">
        <v>14224</v>
      </c>
      <c r="I2865" t="s">
        <v>14223</v>
      </c>
      <c r="J2865" s="40">
        <v>2.94</v>
      </c>
      <c r="K2865" s="40">
        <v>0</v>
      </c>
    </row>
    <row r="2866" spans="1:11" x14ac:dyDescent="0.35">
      <c r="A2866">
        <v>20602</v>
      </c>
      <c r="B2866" t="s">
        <v>19759</v>
      </c>
      <c r="C2866" s="70">
        <v>46527.73</v>
      </c>
      <c r="D2866" s="70">
        <v>14960.69</v>
      </c>
      <c r="E2866" s="71">
        <v>44748</v>
      </c>
      <c r="F2866" t="s">
        <v>13758</v>
      </c>
      <c r="G2866" t="s">
        <v>2142</v>
      </c>
      <c r="H2866" t="s">
        <v>13757</v>
      </c>
      <c r="I2866" t="s">
        <v>13756</v>
      </c>
      <c r="J2866" s="40">
        <v>6.62</v>
      </c>
      <c r="K2866" s="40">
        <v>0</v>
      </c>
    </row>
    <row r="2867" spans="1:11" x14ac:dyDescent="0.35">
      <c r="A2867">
        <v>20602</v>
      </c>
      <c r="B2867" t="s">
        <v>19759</v>
      </c>
      <c r="C2867" s="70">
        <v>46527.73</v>
      </c>
      <c r="D2867" s="70">
        <v>14960.69</v>
      </c>
      <c r="E2867" s="71">
        <v>44750</v>
      </c>
      <c r="F2867" t="s">
        <v>14222</v>
      </c>
      <c r="G2867" t="s">
        <v>2142</v>
      </c>
      <c r="H2867" t="s">
        <v>14221</v>
      </c>
      <c r="I2867" t="s">
        <v>12476</v>
      </c>
      <c r="J2867" s="40">
        <v>46.2</v>
      </c>
      <c r="K2867" s="40">
        <v>0</v>
      </c>
    </row>
    <row r="2868" spans="1:11" x14ac:dyDescent="0.35">
      <c r="A2868">
        <v>20602</v>
      </c>
      <c r="B2868" t="s">
        <v>19759</v>
      </c>
      <c r="C2868" s="70">
        <v>46527.73</v>
      </c>
      <c r="D2868" s="70">
        <v>14960.69</v>
      </c>
      <c r="E2868" s="71">
        <v>44752</v>
      </c>
      <c r="F2868" t="s">
        <v>8651</v>
      </c>
      <c r="G2868" t="s">
        <v>2142</v>
      </c>
      <c r="H2868" t="s">
        <v>8650</v>
      </c>
      <c r="I2868" t="s">
        <v>8649</v>
      </c>
      <c r="J2868" s="40">
        <v>38.659999999999997</v>
      </c>
      <c r="K2868" s="40">
        <v>0</v>
      </c>
    </row>
    <row r="2869" spans="1:11" x14ac:dyDescent="0.35">
      <c r="A2869">
        <v>20602</v>
      </c>
      <c r="B2869" t="s">
        <v>19759</v>
      </c>
      <c r="C2869" s="70">
        <v>46527.73</v>
      </c>
      <c r="D2869" s="70">
        <v>14960.69</v>
      </c>
      <c r="E2869" s="71">
        <v>44753</v>
      </c>
      <c r="F2869" t="s">
        <v>14220</v>
      </c>
      <c r="G2869" t="s">
        <v>2142</v>
      </c>
      <c r="H2869" t="s">
        <v>14219</v>
      </c>
      <c r="I2869" t="s">
        <v>14218</v>
      </c>
      <c r="J2869" s="40">
        <v>26.98</v>
      </c>
      <c r="K2869" s="40">
        <v>0</v>
      </c>
    </row>
    <row r="2870" spans="1:11" x14ac:dyDescent="0.35">
      <c r="A2870">
        <v>20602</v>
      </c>
      <c r="B2870" t="s">
        <v>19759</v>
      </c>
      <c r="C2870" s="70">
        <v>46527.73</v>
      </c>
      <c r="D2870" s="70">
        <v>14960.69</v>
      </c>
      <c r="E2870" s="71">
        <v>44753</v>
      </c>
      <c r="F2870" t="s">
        <v>8352</v>
      </c>
      <c r="G2870" t="s">
        <v>2142</v>
      </c>
      <c r="H2870" t="s">
        <v>2021</v>
      </c>
      <c r="I2870" t="s">
        <v>2020</v>
      </c>
      <c r="J2870" s="40">
        <v>48.98</v>
      </c>
      <c r="K2870" s="40">
        <v>0</v>
      </c>
    </row>
    <row r="2871" spans="1:11" x14ac:dyDescent="0.35">
      <c r="A2871">
        <v>20602</v>
      </c>
      <c r="B2871" t="s">
        <v>19759</v>
      </c>
      <c r="C2871" s="70">
        <v>46527.73</v>
      </c>
      <c r="D2871" s="70">
        <v>14960.69</v>
      </c>
      <c r="E2871" s="71">
        <v>44754</v>
      </c>
      <c r="F2871" t="s">
        <v>8700</v>
      </c>
      <c r="G2871" t="s">
        <v>2142</v>
      </c>
      <c r="H2871" t="s">
        <v>8699</v>
      </c>
      <c r="I2871" t="s">
        <v>8698</v>
      </c>
      <c r="J2871" s="40">
        <v>671.17</v>
      </c>
      <c r="K2871" s="40">
        <v>0</v>
      </c>
    </row>
    <row r="2872" spans="1:11" x14ac:dyDescent="0.35">
      <c r="A2872">
        <v>20602</v>
      </c>
      <c r="B2872" t="s">
        <v>19759</v>
      </c>
      <c r="C2872" s="70">
        <v>46527.73</v>
      </c>
      <c r="D2872" s="70">
        <v>14960.69</v>
      </c>
      <c r="E2872" s="71">
        <v>44754</v>
      </c>
      <c r="F2872" t="s">
        <v>8351</v>
      </c>
      <c r="G2872" t="s">
        <v>2142</v>
      </c>
      <c r="H2872" t="s">
        <v>8350</v>
      </c>
      <c r="I2872" t="s">
        <v>8349</v>
      </c>
      <c r="J2872" s="40">
        <v>21.89</v>
      </c>
      <c r="K2872" s="40">
        <v>0</v>
      </c>
    </row>
    <row r="2873" spans="1:11" x14ac:dyDescent="0.35">
      <c r="A2873">
        <v>20602</v>
      </c>
      <c r="B2873" t="s">
        <v>19759</v>
      </c>
      <c r="C2873" s="70">
        <v>46527.73</v>
      </c>
      <c r="D2873" s="70">
        <v>14960.69</v>
      </c>
      <c r="E2873" s="71">
        <v>44754</v>
      </c>
      <c r="F2873" t="s">
        <v>14217</v>
      </c>
      <c r="G2873" t="s">
        <v>2142</v>
      </c>
      <c r="H2873" t="s">
        <v>14216</v>
      </c>
      <c r="I2873" t="s">
        <v>14215</v>
      </c>
      <c r="J2873" s="40">
        <v>55.09</v>
      </c>
      <c r="K2873" s="40">
        <v>0</v>
      </c>
    </row>
    <row r="2874" spans="1:11" x14ac:dyDescent="0.35">
      <c r="A2874">
        <v>20602</v>
      </c>
      <c r="B2874" t="s">
        <v>19759</v>
      </c>
      <c r="C2874" s="70">
        <v>46527.73</v>
      </c>
      <c r="D2874" s="70">
        <v>14960.69</v>
      </c>
      <c r="E2874" s="71">
        <v>44754</v>
      </c>
      <c r="F2874" t="s">
        <v>19817</v>
      </c>
      <c r="G2874" t="s">
        <v>1907</v>
      </c>
      <c r="H2874" t="s">
        <v>7086</v>
      </c>
      <c r="I2874" t="s">
        <v>19816</v>
      </c>
      <c r="J2874" s="40">
        <v>1260.02</v>
      </c>
      <c r="K2874" s="40">
        <v>0</v>
      </c>
    </row>
    <row r="2875" spans="1:11" x14ac:dyDescent="0.35">
      <c r="A2875">
        <v>20602</v>
      </c>
      <c r="B2875" t="s">
        <v>19759</v>
      </c>
      <c r="C2875" s="70">
        <v>46527.73</v>
      </c>
      <c r="D2875" s="70">
        <v>14960.69</v>
      </c>
      <c r="E2875" s="71">
        <v>44755</v>
      </c>
      <c r="F2875" t="s">
        <v>10381</v>
      </c>
      <c r="G2875" t="s">
        <v>2142</v>
      </c>
      <c r="H2875" t="s">
        <v>10380</v>
      </c>
      <c r="I2875" t="s">
        <v>10379</v>
      </c>
      <c r="J2875" s="40">
        <v>52.91</v>
      </c>
      <c r="K2875" s="40">
        <v>0</v>
      </c>
    </row>
    <row r="2876" spans="1:11" x14ac:dyDescent="0.35">
      <c r="A2876">
        <v>20602</v>
      </c>
      <c r="B2876" t="s">
        <v>19759</v>
      </c>
      <c r="C2876" s="70">
        <v>46527.73</v>
      </c>
      <c r="D2876" s="70">
        <v>14960.69</v>
      </c>
      <c r="E2876" s="71">
        <v>44755</v>
      </c>
      <c r="F2876" t="s">
        <v>9913</v>
      </c>
      <c r="G2876" t="s">
        <v>2142</v>
      </c>
      <c r="H2876" t="s">
        <v>9912</v>
      </c>
      <c r="I2876" t="s">
        <v>9911</v>
      </c>
      <c r="J2876" s="40">
        <v>125.77</v>
      </c>
      <c r="K2876" s="40">
        <v>0</v>
      </c>
    </row>
    <row r="2877" spans="1:11" x14ac:dyDescent="0.35">
      <c r="A2877">
        <v>20602</v>
      </c>
      <c r="B2877" t="s">
        <v>19759</v>
      </c>
      <c r="C2877" s="70">
        <v>46527.73</v>
      </c>
      <c r="D2877" s="70">
        <v>14960.69</v>
      </c>
      <c r="E2877" s="71">
        <v>44756</v>
      </c>
      <c r="F2877" t="s">
        <v>16113</v>
      </c>
      <c r="G2877" t="s">
        <v>2142</v>
      </c>
      <c r="H2877" t="s">
        <v>13931</v>
      </c>
      <c r="I2877" t="s">
        <v>13930</v>
      </c>
      <c r="J2877" s="40">
        <v>16756.02</v>
      </c>
      <c r="K2877" s="40">
        <v>0</v>
      </c>
    </row>
    <row r="2878" spans="1:11" x14ac:dyDescent="0.35">
      <c r="A2878">
        <v>20602</v>
      </c>
      <c r="B2878" t="s">
        <v>19759</v>
      </c>
      <c r="C2878" s="70">
        <v>46527.73</v>
      </c>
      <c r="D2878" s="70">
        <v>14960.69</v>
      </c>
      <c r="E2878" s="71">
        <v>44757</v>
      </c>
      <c r="F2878" t="s">
        <v>13093</v>
      </c>
      <c r="G2878" t="s">
        <v>13074</v>
      </c>
      <c r="H2878" t="s">
        <v>13092</v>
      </c>
      <c r="I2878" t="s">
        <v>13091</v>
      </c>
      <c r="J2878" s="40">
        <v>2.76</v>
      </c>
      <c r="K2878" s="40">
        <v>0</v>
      </c>
    </row>
    <row r="2879" spans="1:11" x14ac:dyDescent="0.35">
      <c r="A2879">
        <v>20602</v>
      </c>
      <c r="B2879" t="s">
        <v>19759</v>
      </c>
      <c r="C2879" s="70">
        <v>46527.73</v>
      </c>
      <c r="D2879" s="70">
        <v>14960.69</v>
      </c>
      <c r="E2879" s="71">
        <v>44757</v>
      </c>
      <c r="F2879" t="s">
        <v>13090</v>
      </c>
      <c r="G2879" t="s">
        <v>13074</v>
      </c>
      <c r="H2879" t="s">
        <v>13089</v>
      </c>
      <c r="I2879" t="s">
        <v>13088</v>
      </c>
      <c r="J2879" s="40">
        <v>2.79</v>
      </c>
      <c r="K2879" s="40">
        <v>0</v>
      </c>
    </row>
    <row r="2880" spans="1:11" x14ac:dyDescent="0.35">
      <c r="A2880">
        <v>20602</v>
      </c>
      <c r="B2880" t="s">
        <v>19759</v>
      </c>
      <c r="C2880" s="70">
        <v>46527.73</v>
      </c>
      <c r="D2880" s="70">
        <v>14960.69</v>
      </c>
      <c r="E2880" s="71">
        <v>44759</v>
      </c>
      <c r="F2880" t="s">
        <v>9626</v>
      </c>
      <c r="G2880" t="s">
        <v>2142</v>
      </c>
      <c r="H2880" t="s">
        <v>9625</v>
      </c>
      <c r="I2880" t="s">
        <v>9624</v>
      </c>
      <c r="J2880" s="40">
        <v>1093.6199999999999</v>
      </c>
      <c r="K2880" s="40">
        <v>0</v>
      </c>
    </row>
    <row r="2881" spans="1:11" x14ac:dyDescent="0.35">
      <c r="A2881">
        <v>20602</v>
      </c>
      <c r="B2881" t="s">
        <v>19759</v>
      </c>
      <c r="C2881" s="70">
        <v>46527.73</v>
      </c>
      <c r="D2881" s="70">
        <v>14960.69</v>
      </c>
      <c r="E2881" s="71">
        <v>44759</v>
      </c>
      <c r="F2881" t="s">
        <v>18583</v>
      </c>
      <c r="G2881" t="s">
        <v>2142</v>
      </c>
      <c r="H2881" t="s">
        <v>18582</v>
      </c>
      <c r="I2881" t="s">
        <v>18279</v>
      </c>
      <c r="J2881" s="40">
        <v>72.56</v>
      </c>
      <c r="K2881" s="40">
        <v>0</v>
      </c>
    </row>
    <row r="2882" spans="1:11" x14ac:dyDescent="0.35">
      <c r="A2882">
        <v>20602</v>
      </c>
      <c r="B2882" t="s">
        <v>19759</v>
      </c>
      <c r="C2882" s="70">
        <v>46527.73</v>
      </c>
      <c r="D2882" s="70">
        <v>14960.69</v>
      </c>
      <c r="E2882" s="71">
        <v>44759</v>
      </c>
      <c r="F2882" t="s">
        <v>18581</v>
      </c>
      <c r="G2882" t="s">
        <v>2142</v>
      </c>
      <c r="H2882" t="s">
        <v>18580</v>
      </c>
      <c r="I2882" t="s">
        <v>18279</v>
      </c>
      <c r="J2882" s="40">
        <v>-72.56</v>
      </c>
      <c r="K2882" s="40">
        <v>0</v>
      </c>
    </row>
    <row r="2883" spans="1:11" x14ac:dyDescent="0.35">
      <c r="A2883">
        <v>20602</v>
      </c>
      <c r="B2883" t="s">
        <v>19759</v>
      </c>
      <c r="C2883" s="70">
        <v>46527.73</v>
      </c>
      <c r="D2883" s="70">
        <v>14960.69</v>
      </c>
      <c r="E2883" s="71">
        <v>44759</v>
      </c>
      <c r="F2883" t="s">
        <v>10370</v>
      </c>
      <c r="G2883" t="s">
        <v>2142</v>
      </c>
      <c r="H2883" t="s">
        <v>10369</v>
      </c>
      <c r="I2883" t="s">
        <v>10368</v>
      </c>
      <c r="J2883" s="40">
        <v>976.45</v>
      </c>
      <c r="K2883" s="40">
        <v>0</v>
      </c>
    </row>
    <row r="2884" spans="1:11" x14ac:dyDescent="0.35">
      <c r="A2884">
        <v>20602</v>
      </c>
      <c r="B2884" t="s">
        <v>19759</v>
      </c>
      <c r="C2884" s="70">
        <v>46527.73</v>
      </c>
      <c r="D2884" s="70">
        <v>14960.69</v>
      </c>
      <c r="E2884" s="71">
        <v>44760</v>
      </c>
      <c r="F2884" t="s">
        <v>14211</v>
      </c>
      <c r="G2884" t="s">
        <v>2142</v>
      </c>
      <c r="H2884" t="s">
        <v>14210</v>
      </c>
      <c r="I2884" t="s">
        <v>14209</v>
      </c>
      <c r="J2884" s="40">
        <v>295.22000000000003</v>
      </c>
      <c r="K2884" s="40">
        <v>0</v>
      </c>
    </row>
    <row r="2885" spans="1:11" x14ac:dyDescent="0.35">
      <c r="A2885">
        <v>20602</v>
      </c>
      <c r="B2885" t="s">
        <v>19759</v>
      </c>
      <c r="C2885" s="70">
        <v>46527.73</v>
      </c>
      <c r="D2885" s="70">
        <v>14960.69</v>
      </c>
      <c r="E2885" s="71">
        <v>44760</v>
      </c>
      <c r="F2885" t="s">
        <v>8348</v>
      </c>
      <c r="G2885" t="s">
        <v>2142</v>
      </c>
      <c r="H2885" t="s">
        <v>8347</v>
      </c>
      <c r="I2885" t="s">
        <v>8342</v>
      </c>
      <c r="J2885" s="40">
        <v>24.01</v>
      </c>
      <c r="K2885" s="40">
        <v>0</v>
      </c>
    </row>
    <row r="2886" spans="1:11" x14ac:dyDescent="0.35">
      <c r="A2886">
        <v>20602</v>
      </c>
      <c r="B2886" t="s">
        <v>19759</v>
      </c>
      <c r="C2886" s="70">
        <v>46527.73</v>
      </c>
      <c r="D2886" s="70">
        <v>14960.69</v>
      </c>
      <c r="E2886" s="71">
        <v>44760</v>
      </c>
      <c r="F2886" t="s">
        <v>14208</v>
      </c>
      <c r="G2886" t="s">
        <v>2142</v>
      </c>
      <c r="H2886" t="s">
        <v>14207</v>
      </c>
      <c r="I2886" t="s">
        <v>14206</v>
      </c>
      <c r="J2886" s="40">
        <v>16.239999999999998</v>
      </c>
      <c r="K2886" s="40">
        <v>0</v>
      </c>
    </row>
    <row r="2887" spans="1:11" x14ac:dyDescent="0.35">
      <c r="A2887">
        <v>20602</v>
      </c>
      <c r="B2887" t="s">
        <v>19759</v>
      </c>
      <c r="C2887" s="70">
        <v>46527.73</v>
      </c>
      <c r="D2887" s="70">
        <v>14960.69</v>
      </c>
      <c r="E2887" s="71">
        <v>44760</v>
      </c>
      <c r="F2887" t="s">
        <v>8346</v>
      </c>
      <c r="G2887" t="s">
        <v>2142</v>
      </c>
      <c r="H2887" t="s">
        <v>8345</v>
      </c>
      <c r="I2887" t="s">
        <v>8342</v>
      </c>
      <c r="J2887" s="40">
        <v>-24.01</v>
      </c>
      <c r="K2887" s="40">
        <v>0</v>
      </c>
    </row>
    <row r="2888" spans="1:11" x14ac:dyDescent="0.35">
      <c r="A2888">
        <v>20602</v>
      </c>
      <c r="B2888" t="s">
        <v>19759</v>
      </c>
      <c r="C2888" s="70">
        <v>46527.73</v>
      </c>
      <c r="D2888" s="70">
        <v>14960.69</v>
      </c>
      <c r="E2888" s="71">
        <v>44760</v>
      </c>
      <c r="F2888" t="s">
        <v>8344</v>
      </c>
      <c r="G2888" t="s">
        <v>2142</v>
      </c>
      <c r="H2888" t="s">
        <v>8343</v>
      </c>
      <c r="I2888" t="s">
        <v>8342</v>
      </c>
      <c r="J2888" s="40">
        <v>24.01</v>
      </c>
      <c r="K2888" s="40">
        <v>0</v>
      </c>
    </row>
    <row r="2889" spans="1:11" x14ac:dyDescent="0.35">
      <c r="A2889">
        <v>20602</v>
      </c>
      <c r="B2889" t="s">
        <v>19759</v>
      </c>
      <c r="C2889" s="70">
        <v>46527.73</v>
      </c>
      <c r="D2889" s="70">
        <v>14960.69</v>
      </c>
      <c r="E2889" s="71">
        <v>44761</v>
      </c>
      <c r="F2889" t="s">
        <v>14205</v>
      </c>
      <c r="G2889" t="s">
        <v>2142</v>
      </c>
      <c r="H2889" t="s">
        <v>14204</v>
      </c>
      <c r="I2889" t="s">
        <v>14203</v>
      </c>
      <c r="J2889" s="40">
        <v>193.01</v>
      </c>
      <c r="K2889" s="40">
        <v>0</v>
      </c>
    </row>
    <row r="2890" spans="1:11" x14ac:dyDescent="0.35">
      <c r="A2890">
        <v>20602</v>
      </c>
      <c r="B2890" t="s">
        <v>19759</v>
      </c>
      <c r="C2890" s="70">
        <v>46527.73</v>
      </c>
      <c r="D2890" s="70">
        <v>14960.69</v>
      </c>
      <c r="E2890" s="71">
        <v>44761</v>
      </c>
      <c r="F2890" t="s">
        <v>13940</v>
      </c>
      <c r="G2890" t="s">
        <v>2142</v>
      </c>
      <c r="H2890" t="s">
        <v>13939</v>
      </c>
      <c r="I2890" t="s">
        <v>13938</v>
      </c>
      <c r="J2890" s="40">
        <v>69.290000000000006</v>
      </c>
      <c r="K2890" s="40">
        <v>0</v>
      </c>
    </row>
    <row r="2891" spans="1:11" x14ac:dyDescent="0.35">
      <c r="A2891">
        <v>20602</v>
      </c>
      <c r="B2891" t="s">
        <v>19759</v>
      </c>
      <c r="C2891" s="70">
        <v>46527.73</v>
      </c>
      <c r="D2891" s="70">
        <v>14960.69</v>
      </c>
      <c r="E2891" s="71">
        <v>44763</v>
      </c>
      <c r="F2891" t="s">
        <v>10982</v>
      </c>
      <c r="G2891" t="s">
        <v>2142</v>
      </c>
      <c r="H2891" t="s">
        <v>10981</v>
      </c>
      <c r="I2891" t="s">
        <v>10980</v>
      </c>
      <c r="J2891" s="40">
        <v>172.21</v>
      </c>
      <c r="K2891" s="40">
        <v>0</v>
      </c>
    </row>
    <row r="2892" spans="1:11" x14ac:dyDescent="0.35">
      <c r="A2892">
        <v>20602</v>
      </c>
      <c r="B2892" t="s">
        <v>19759</v>
      </c>
      <c r="C2892" s="70">
        <v>46527.73</v>
      </c>
      <c r="D2892" s="70">
        <v>14960.69</v>
      </c>
      <c r="E2892" s="71">
        <v>44763</v>
      </c>
      <c r="F2892" t="s">
        <v>10358</v>
      </c>
      <c r="G2892" t="s">
        <v>2142</v>
      </c>
      <c r="H2892" t="s">
        <v>10357</v>
      </c>
      <c r="I2892" t="s">
        <v>10356</v>
      </c>
      <c r="J2892" s="40">
        <v>69.349999999999994</v>
      </c>
      <c r="K2892" s="40">
        <v>0</v>
      </c>
    </row>
    <row r="2893" spans="1:11" x14ac:dyDescent="0.35">
      <c r="A2893">
        <v>20602</v>
      </c>
      <c r="B2893" t="s">
        <v>19759</v>
      </c>
      <c r="C2893" s="70">
        <v>46527.73</v>
      </c>
      <c r="D2893" s="70">
        <v>14960.69</v>
      </c>
      <c r="E2893" s="71">
        <v>44767</v>
      </c>
      <c r="F2893" t="s">
        <v>13196</v>
      </c>
      <c r="G2893" t="s">
        <v>2142</v>
      </c>
      <c r="H2893" t="s">
        <v>13195</v>
      </c>
      <c r="I2893" t="s">
        <v>13194</v>
      </c>
      <c r="J2893" s="40">
        <v>855.32</v>
      </c>
      <c r="K2893" s="40">
        <v>0</v>
      </c>
    </row>
    <row r="2894" spans="1:11" x14ac:dyDescent="0.35">
      <c r="A2894">
        <v>20602</v>
      </c>
      <c r="B2894" t="s">
        <v>19759</v>
      </c>
      <c r="C2894" s="70">
        <v>46527.73</v>
      </c>
      <c r="D2894" s="70">
        <v>14960.69</v>
      </c>
      <c r="E2894" s="71">
        <v>44767</v>
      </c>
      <c r="F2894" t="s">
        <v>9081</v>
      </c>
      <c r="G2894" t="s">
        <v>2142</v>
      </c>
      <c r="H2894" t="s">
        <v>9080</v>
      </c>
      <c r="I2894" t="s">
        <v>9079</v>
      </c>
      <c r="J2894" s="40">
        <v>1530.44</v>
      </c>
      <c r="K2894" s="40">
        <v>0</v>
      </c>
    </row>
    <row r="2895" spans="1:11" x14ac:dyDescent="0.35">
      <c r="A2895">
        <v>20602</v>
      </c>
      <c r="B2895" t="s">
        <v>19759</v>
      </c>
      <c r="C2895" s="70">
        <v>46527.73</v>
      </c>
      <c r="D2895" s="70">
        <v>14960.69</v>
      </c>
      <c r="E2895" s="71">
        <v>44767</v>
      </c>
      <c r="F2895" t="s">
        <v>13755</v>
      </c>
      <c r="G2895" t="s">
        <v>2142</v>
      </c>
      <c r="H2895" t="s">
        <v>13754</v>
      </c>
      <c r="I2895" t="s">
        <v>13753</v>
      </c>
      <c r="J2895" s="40">
        <v>6.74</v>
      </c>
      <c r="K2895" s="40">
        <v>0</v>
      </c>
    </row>
    <row r="2896" spans="1:11" x14ac:dyDescent="0.35">
      <c r="A2896">
        <v>20602</v>
      </c>
      <c r="B2896" t="s">
        <v>19759</v>
      </c>
      <c r="C2896" s="70">
        <v>46527.73</v>
      </c>
      <c r="D2896" s="70">
        <v>14960.69</v>
      </c>
      <c r="E2896" s="71">
        <v>44769</v>
      </c>
      <c r="F2896" t="s">
        <v>9623</v>
      </c>
      <c r="G2896" t="s">
        <v>2142</v>
      </c>
      <c r="H2896" t="s">
        <v>9622</v>
      </c>
      <c r="I2896" t="s">
        <v>9621</v>
      </c>
      <c r="J2896" s="40">
        <v>208.35</v>
      </c>
      <c r="K2896" s="40">
        <v>0</v>
      </c>
    </row>
    <row r="2897" spans="1:11" x14ac:dyDescent="0.35">
      <c r="A2897">
        <v>20602</v>
      </c>
      <c r="B2897" t="s">
        <v>19759</v>
      </c>
      <c r="C2897" s="70">
        <v>46527.73</v>
      </c>
      <c r="D2897" s="70">
        <v>14960.69</v>
      </c>
      <c r="E2897" s="71">
        <v>44769</v>
      </c>
      <c r="F2897" t="s">
        <v>3393</v>
      </c>
      <c r="G2897" t="s">
        <v>2142</v>
      </c>
      <c r="H2897" t="s">
        <v>3392</v>
      </c>
      <c r="I2897" t="s">
        <v>3391</v>
      </c>
      <c r="J2897" s="40">
        <v>182.05</v>
      </c>
      <c r="K2897" s="40">
        <v>0</v>
      </c>
    </row>
    <row r="2898" spans="1:11" x14ac:dyDescent="0.35">
      <c r="A2898">
        <v>20602</v>
      </c>
      <c r="B2898" t="s">
        <v>19759</v>
      </c>
      <c r="C2898" s="70">
        <v>46527.73</v>
      </c>
      <c r="D2898" s="70">
        <v>14960.69</v>
      </c>
      <c r="E2898" s="71">
        <v>44769</v>
      </c>
      <c r="F2898" t="s">
        <v>13752</v>
      </c>
      <c r="G2898" t="s">
        <v>2142</v>
      </c>
      <c r="H2898" t="s">
        <v>13751</v>
      </c>
      <c r="I2898" t="s">
        <v>13750</v>
      </c>
      <c r="J2898" s="40">
        <v>6.78</v>
      </c>
      <c r="K2898" s="40">
        <v>0</v>
      </c>
    </row>
    <row r="2899" spans="1:11" x14ac:dyDescent="0.35">
      <c r="A2899">
        <v>20602</v>
      </c>
      <c r="B2899" t="s">
        <v>19759</v>
      </c>
      <c r="C2899" s="70">
        <v>46527.73</v>
      </c>
      <c r="D2899" s="70">
        <v>14960.69</v>
      </c>
      <c r="E2899" s="71">
        <v>44771</v>
      </c>
      <c r="F2899" t="s">
        <v>13065</v>
      </c>
      <c r="G2899" t="s">
        <v>2142</v>
      </c>
      <c r="H2899" t="s">
        <v>5560</v>
      </c>
      <c r="I2899" t="s">
        <v>5559</v>
      </c>
      <c r="J2899" s="40">
        <v>153.08000000000001</v>
      </c>
      <c r="K2899" s="40">
        <v>0</v>
      </c>
    </row>
    <row r="2900" spans="1:11" x14ac:dyDescent="0.35">
      <c r="A2900">
        <v>20602</v>
      </c>
      <c r="B2900" t="s">
        <v>19759</v>
      </c>
      <c r="C2900" s="70">
        <v>46527.73</v>
      </c>
      <c r="D2900" s="70">
        <v>14960.69</v>
      </c>
      <c r="E2900" s="71">
        <v>44773</v>
      </c>
      <c r="F2900" t="s">
        <v>3132</v>
      </c>
      <c r="G2900" t="s">
        <v>2142</v>
      </c>
      <c r="H2900" t="s">
        <v>3131</v>
      </c>
      <c r="I2900" t="s">
        <v>3130</v>
      </c>
      <c r="J2900" s="40">
        <v>630.66999999999996</v>
      </c>
      <c r="K2900" s="40">
        <v>0</v>
      </c>
    </row>
    <row r="2901" spans="1:11" x14ac:dyDescent="0.35">
      <c r="A2901">
        <v>20602</v>
      </c>
      <c r="B2901" t="s">
        <v>19759</v>
      </c>
      <c r="C2901" s="70">
        <v>46527.73</v>
      </c>
      <c r="D2901" s="70">
        <v>14960.69</v>
      </c>
      <c r="E2901" s="71">
        <v>44773</v>
      </c>
      <c r="F2901" t="s">
        <v>11044</v>
      </c>
      <c r="G2901" t="s">
        <v>2142</v>
      </c>
      <c r="H2901" t="s">
        <v>3957</v>
      </c>
      <c r="I2901" t="s">
        <v>3956</v>
      </c>
      <c r="J2901" s="40">
        <v>3624.4</v>
      </c>
      <c r="K2901" s="40">
        <v>0</v>
      </c>
    </row>
    <row r="2902" spans="1:11" x14ac:dyDescent="0.35">
      <c r="A2902">
        <v>20602</v>
      </c>
      <c r="B2902" t="s">
        <v>19759</v>
      </c>
      <c r="C2902" s="70">
        <v>46527.73</v>
      </c>
      <c r="D2902" s="70">
        <v>14960.69</v>
      </c>
      <c r="E2902" s="71">
        <v>44773</v>
      </c>
      <c r="F2902" t="s">
        <v>13749</v>
      </c>
      <c r="G2902" t="s">
        <v>2142</v>
      </c>
      <c r="H2902" t="s">
        <v>13748</v>
      </c>
      <c r="I2902" t="s">
        <v>13747</v>
      </c>
      <c r="J2902" s="40">
        <v>180.48</v>
      </c>
      <c r="K2902" s="40">
        <v>0</v>
      </c>
    </row>
    <row r="2903" spans="1:11" x14ac:dyDescent="0.35">
      <c r="A2903">
        <v>20602</v>
      </c>
      <c r="B2903" t="s">
        <v>19759</v>
      </c>
      <c r="C2903" s="70">
        <v>46527.73</v>
      </c>
      <c r="D2903" s="70">
        <v>14960.69</v>
      </c>
      <c r="E2903" s="71">
        <v>44773</v>
      </c>
      <c r="F2903" t="s">
        <v>3129</v>
      </c>
      <c r="G2903" t="s">
        <v>2142</v>
      </c>
      <c r="H2903" t="s">
        <v>3128</v>
      </c>
      <c r="I2903" t="s">
        <v>3127</v>
      </c>
      <c r="J2903" s="40">
        <v>40.11</v>
      </c>
      <c r="K2903" s="40">
        <v>0</v>
      </c>
    </row>
    <row r="2904" spans="1:11" x14ac:dyDescent="0.35">
      <c r="A2904">
        <v>20602</v>
      </c>
      <c r="B2904" t="s">
        <v>19759</v>
      </c>
      <c r="C2904" s="70">
        <v>46527.73</v>
      </c>
      <c r="D2904" s="70">
        <v>14960.69</v>
      </c>
      <c r="E2904" s="71">
        <v>44773</v>
      </c>
      <c r="F2904" t="s">
        <v>9907</v>
      </c>
      <c r="G2904" t="s">
        <v>2142</v>
      </c>
      <c r="H2904" t="s">
        <v>9906</v>
      </c>
      <c r="I2904" t="s">
        <v>9905</v>
      </c>
      <c r="J2904" s="40">
        <v>60.16</v>
      </c>
      <c r="K2904" s="40">
        <v>0</v>
      </c>
    </row>
    <row r="2905" spans="1:11" x14ac:dyDescent="0.35">
      <c r="A2905">
        <v>20602</v>
      </c>
      <c r="B2905" t="s">
        <v>19759</v>
      </c>
      <c r="C2905" s="70">
        <v>46527.73</v>
      </c>
      <c r="D2905" s="70">
        <v>14960.69</v>
      </c>
      <c r="E2905" s="71">
        <v>44773</v>
      </c>
      <c r="F2905" t="s">
        <v>8610</v>
      </c>
      <c r="G2905" t="s">
        <v>2142</v>
      </c>
      <c r="H2905" t="s">
        <v>8609</v>
      </c>
      <c r="I2905" t="s">
        <v>8608</v>
      </c>
      <c r="J2905" s="40">
        <v>181.73</v>
      </c>
      <c r="K2905" s="40">
        <v>0</v>
      </c>
    </row>
    <row r="2906" spans="1:11" x14ac:dyDescent="0.35">
      <c r="A2906">
        <v>20602</v>
      </c>
      <c r="B2906" t="s">
        <v>19759</v>
      </c>
      <c r="C2906" s="70">
        <v>46527.73</v>
      </c>
      <c r="D2906" s="70">
        <v>14960.69</v>
      </c>
      <c r="E2906" s="71">
        <v>44773</v>
      </c>
      <c r="F2906" t="s">
        <v>11043</v>
      </c>
      <c r="G2906" t="s">
        <v>2142</v>
      </c>
      <c r="H2906" t="s">
        <v>11042</v>
      </c>
      <c r="I2906" t="s">
        <v>11041</v>
      </c>
      <c r="J2906" s="40">
        <v>340</v>
      </c>
      <c r="K2906" s="40">
        <v>0</v>
      </c>
    </row>
    <row r="2907" spans="1:11" x14ac:dyDescent="0.35">
      <c r="A2907">
        <v>20602</v>
      </c>
      <c r="B2907" t="s">
        <v>19759</v>
      </c>
      <c r="C2907" s="70">
        <v>46527.73</v>
      </c>
      <c r="D2907" s="70">
        <v>14960.69</v>
      </c>
      <c r="E2907" s="71">
        <v>44773</v>
      </c>
      <c r="F2907" t="s">
        <v>3390</v>
      </c>
      <c r="G2907" t="s">
        <v>2142</v>
      </c>
      <c r="H2907" t="s">
        <v>3389</v>
      </c>
      <c r="I2907" t="s">
        <v>3388</v>
      </c>
      <c r="J2907" s="40">
        <v>187.34</v>
      </c>
      <c r="K2907" s="40">
        <v>0</v>
      </c>
    </row>
    <row r="2908" spans="1:11" x14ac:dyDescent="0.35">
      <c r="A2908">
        <v>20602</v>
      </c>
      <c r="B2908" t="s">
        <v>19759</v>
      </c>
      <c r="C2908" s="70">
        <v>46527.73</v>
      </c>
      <c r="D2908" s="70">
        <v>14960.69</v>
      </c>
      <c r="E2908" s="71">
        <v>44773</v>
      </c>
      <c r="F2908" t="s">
        <v>8849</v>
      </c>
      <c r="G2908" t="s">
        <v>2142</v>
      </c>
      <c r="H2908" t="s">
        <v>8848</v>
      </c>
      <c r="I2908" t="s">
        <v>8847</v>
      </c>
      <c r="J2908" s="40">
        <v>331.87</v>
      </c>
      <c r="K2908" s="40">
        <v>0</v>
      </c>
    </row>
    <row r="2909" spans="1:11" x14ac:dyDescent="0.35">
      <c r="A2909">
        <v>20602</v>
      </c>
      <c r="B2909" t="s">
        <v>19759</v>
      </c>
      <c r="C2909" s="70">
        <v>46527.73</v>
      </c>
      <c r="D2909" s="70">
        <v>14960.69</v>
      </c>
      <c r="E2909" s="71">
        <v>44773</v>
      </c>
      <c r="F2909" t="s">
        <v>3126</v>
      </c>
      <c r="G2909" t="s">
        <v>2142</v>
      </c>
      <c r="H2909" t="s">
        <v>3125</v>
      </c>
      <c r="I2909" t="s">
        <v>3124</v>
      </c>
      <c r="J2909" s="40">
        <v>611.03</v>
      </c>
      <c r="K2909" s="40">
        <v>0</v>
      </c>
    </row>
    <row r="2910" spans="1:11" x14ac:dyDescent="0.35">
      <c r="A2910">
        <v>20602</v>
      </c>
      <c r="B2910" t="s">
        <v>19759</v>
      </c>
      <c r="C2910" s="70">
        <v>46527.73</v>
      </c>
      <c r="D2910" s="70">
        <v>14960.69</v>
      </c>
      <c r="E2910" s="71">
        <v>44773</v>
      </c>
      <c r="F2910" t="s">
        <v>8846</v>
      </c>
      <c r="G2910" t="s">
        <v>2142</v>
      </c>
      <c r="H2910" t="s">
        <v>5263</v>
      </c>
      <c r="I2910" t="s">
        <v>8845</v>
      </c>
      <c r="J2910" s="40">
        <v>6754.63</v>
      </c>
      <c r="K2910" s="40">
        <v>0</v>
      </c>
    </row>
    <row r="2911" spans="1:11" x14ac:dyDescent="0.35">
      <c r="A2911">
        <v>20602</v>
      </c>
      <c r="B2911" t="s">
        <v>19759</v>
      </c>
      <c r="C2911" s="70">
        <v>46527.73</v>
      </c>
      <c r="D2911" s="70">
        <v>14960.69</v>
      </c>
      <c r="E2911" s="71">
        <v>44773</v>
      </c>
      <c r="F2911" t="s">
        <v>14999</v>
      </c>
      <c r="G2911" t="s">
        <v>2142</v>
      </c>
      <c r="H2911" t="s">
        <v>14998</v>
      </c>
      <c r="I2911" t="s">
        <v>14997</v>
      </c>
      <c r="J2911" s="40">
        <v>6221.84</v>
      </c>
      <c r="K2911" s="40">
        <v>0</v>
      </c>
    </row>
    <row r="2912" spans="1:11" x14ac:dyDescent="0.35">
      <c r="A2912">
        <v>20602</v>
      </c>
      <c r="B2912" t="s">
        <v>19759</v>
      </c>
      <c r="C2912" s="70">
        <v>46527.73</v>
      </c>
      <c r="D2912" s="70">
        <v>14960.69</v>
      </c>
      <c r="E2912" s="71">
        <v>44773</v>
      </c>
      <c r="F2912" t="s">
        <v>14996</v>
      </c>
      <c r="G2912" t="s">
        <v>2142</v>
      </c>
      <c r="H2912" t="s">
        <v>5260</v>
      </c>
      <c r="I2912" t="s">
        <v>5259</v>
      </c>
      <c r="J2912" s="40">
        <v>330.83</v>
      </c>
      <c r="K2912" s="40">
        <v>0</v>
      </c>
    </row>
    <row r="2913" spans="1:11" x14ac:dyDescent="0.35">
      <c r="A2913">
        <v>20602</v>
      </c>
      <c r="B2913" t="s">
        <v>19759</v>
      </c>
      <c r="C2913" s="70">
        <v>46527.73</v>
      </c>
      <c r="D2913" s="70">
        <v>14960.69</v>
      </c>
      <c r="E2913" s="71">
        <v>44773</v>
      </c>
      <c r="F2913" t="s">
        <v>15759</v>
      </c>
      <c r="G2913" t="s">
        <v>1912</v>
      </c>
      <c r="J2913" s="40">
        <v>0</v>
      </c>
      <c r="K2913" s="40">
        <v>1371.39</v>
      </c>
    </row>
    <row r="2914" spans="1:11" x14ac:dyDescent="0.35">
      <c r="A2914">
        <v>20602</v>
      </c>
      <c r="B2914" t="s">
        <v>19759</v>
      </c>
      <c r="C2914" s="70">
        <v>46527.73</v>
      </c>
      <c r="D2914" s="70">
        <v>14960.69</v>
      </c>
      <c r="E2914" s="71">
        <v>44773</v>
      </c>
      <c r="F2914" t="s">
        <v>15758</v>
      </c>
      <c r="G2914" t="s">
        <v>1912</v>
      </c>
      <c r="J2914" s="40">
        <v>0</v>
      </c>
      <c r="K2914" s="40">
        <v>5743.96</v>
      </c>
    </row>
    <row r="2915" spans="1:11" x14ac:dyDescent="0.35">
      <c r="A2915">
        <v>20602</v>
      </c>
      <c r="B2915" t="s">
        <v>19759</v>
      </c>
      <c r="C2915" s="70">
        <v>46527.73</v>
      </c>
      <c r="D2915" s="70">
        <v>14960.69</v>
      </c>
      <c r="E2915" s="71">
        <v>44773</v>
      </c>
      <c r="F2915" t="s">
        <v>15757</v>
      </c>
      <c r="G2915" t="s">
        <v>1912</v>
      </c>
      <c r="J2915" s="40">
        <v>0</v>
      </c>
      <c r="K2915" s="40">
        <v>3685.75</v>
      </c>
    </row>
    <row r="2916" spans="1:11" x14ac:dyDescent="0.35">
      <c r="A2916">
        <v>20602</v>
      </c>
      <c r="B2916" t="s">
        <v>19759</v>
      </c>
      <c r="C2916" s="70">
        <v>46527.73</v>
      </c>
      <c r="D2916" s="70">
        <v>14960.69</v>
      </c>
      <c r="E2916" s="71">
        <v>44773</v>
      </c>
      <c r="F2916" t="s">
        <v>15756</v>
      </c>
      <c r="G2916" t="s">
        <v>1912</v>
      </c>
      <c r="J2916" s="40">
        <v>0</v>
      </c>
      <c r="K2916" s="40">
        <v>546.46</v>
      </c>
    </row>
    <row r="2917" spans="1:11" x14ac:dyDescent="0.35">
      <c r="A2917">
        <v>20602</v>
      </c>
      <c r="B2917" t="s">
        <v>19759</v>
      </c>
      <c r="C2917" s="70">
        <v>46527.73</v>
      </c>
      <c r="D2917" s="70">
        <v>14960.69</v>
      </c>
      <c r="E2917" s="71">
        <v>44773</v>
      </c>
      <c r="F2917" t="s">
        <v>15754</v>
      </c>
      <c r="G2917" t="s">
        <v>1912</v>
      </c>
      <c r="J2917" s="40">
        <v>0</v>
      </c>
      <c r="K2917" s="40">
        <v>1855.41</v>
      </c>
    </row>
    <row r="2918" spans="1:11" x14ac:dyDescent="0.35">
      <c r="A2918">
        <v>20602</v>
      </c>
      <c r="B2918" t="s">
        <v>19759</v>
      </c>
      <c r="C2918" s="70">
        <v>46527.73</v>
      </c>
      <c r="D2918" s="70">
        <v>14960.69</v>
      </c>
      <c r="E2918" s="71">
        <v>44773</v>
      </c>
      <c r="F2918" t="s">
        <v>15753</v>
      </c>
      <c r="G2918" t="s">
        <v>1912</v>
      </c>
      <c r="J2918" s="40">
        <v>0</v>
      </c>
      <c r="K2918" s="40">
        <v>47983.8</v>
      </c>
    </row>
    <row r="2919" spans="1:11" x14ac:dyDescent="0.35">
      <c r="A2919">
        <v>20602</v>
      </c>
      <c r="B2919" t="s">
        <v>19759</v>
      </c>
      <c r="C2919" s="70">
        <v>46527.73</v>
      </c>
      <c r="D2919" s="70">
        <v>14960.69</v>
      </c>
      <c r="E2919" s="71">
        <v>44773</v>
      </c>
      <c r="F2919" t="s">
        <v>12463</v>
      </c>
      <c r="G2919" t="s">
        <v>2142</v>
      </c>
      <c r="H2919" t="s">
        <v>12462</v>
      </c>
      <c r="I2919" t="s">
        <v>12461</v>
      </c>
      <c r="J2919" s="40">
        <v>95.25</v>
      </c>
      <c r="K2919" s="40">
        <v>0</v>
      </c>
    </row>
    <row r="2920" spans="1:11" x14ac:dyDescent="0.35">
      <c r="A2920">
        <v>20602</v>
      </c>
      <c r="B2920" t="s">
        <v>19759</v>
      </c>
      <c r="C2920" s="70">
        <v>46527.73</v>
      </c>
      <c r="D2920" s="70">
        <v>14960.69</v>
      </c>
      <c r="E2920" s="71">
        <v>44773</v>
      </c>
      <c r="F2920" t="s">
        <v>12916</v>
      </c>
      <c r="G2920" t="s">
        <v>2142</v>
      </c>
      <c r="H2920" t="s">
        <v>12915</v>
      </c>
      <c r="I2920" t="s">
        <v>12914</v>
      </c>
      <c r="J2920" s="40">
        <v>69.59</v>
      </c>
      <c r="K2920" s="40">
        <v>0</v>
      </c>
    </row>
    <row r="2921" spans="1:11" x14ac:dyDescent="0.35">
      <c r="A2921">
        <v>20602</v>
      </c>
      <c r="B2921" t="s">
        <v>19759</v>
      </c>
      <c r="C2921" s="70">
        <v>46527.73</v>
      </c>
      <c r="D2921" s="70">
        <v>14960.69</v>
      </c>
      <c r="E2921" s="71">
        <v>44773</v>
      </c>
      <c r="F2921" t="s">
        <v>9904</v>
      </c>
      <c r="G2921" t="s">
        <v>2142</v>
      </c>
      <c r="H2921" t="s">
        <v>9903</v>
      </c>
      <c r="I2921" t="s">
        <v>9902</v>
      </c>
      <c r="J2921" s="40">
        <v>134.66</v>
      </c>
      <c r="K2921" s="40">
        <v>0</v>
      </c>
    </row>
    <row r="2922" spans="1:11" x14ac:dyDescent="0.35">
      <c r="A2922">
        <v>20602</v>
      </c>
      <c r="B2922" t="s">
        <v>19759</v>
      </c>
      <c r="C2922" s="70">
        <v>46527.73</v>
      </c>
      <c r="D2922" s="70">
        <v>14960.69</v>
      </c>
      <c r="E2922" s="71">
        <v>44773</v>
      </c>
      <c r="F2922" t="s">
        <v>9901</v>
      </c>
      <c r="G2922" t="s">
        <v>2142</v>
      </c>
      <c r="H2922" t="s">
        <v>9900</v>
      </c>
      <c r="I2922" t="s">
        <v>9884</v>
      </c>
      <c r="J2922" s="40">
        <v>107.28</v>
      </c>
      <c r="K2922" s="40">
        <v>0</v>
      </c>
    </row>
    <row r="2923" spans="1:11" x14ac:dyDescent="0.35">
      <c r="A2923">
        <v>20602</v>
      </c>
      <c r="B2923" t="s">
        <v>19759</v>
      </c>
      <c r="C2923" s="70">
        <v>46527.73</v>
      </c>
      <c r="D2923" s="70">
        <v>14960.69</v>
      </c>
      <c r="E2923" s="71">
        <v>44773</v>
      </c>
      <c r="F2923" t="s">
        <v>8697</v>
      </c>
      <c r="G2923" t="s">
        <v>2142</v>
      </c>
      <c r="H2923" t="s">
        <v>8696</v>
      </c>
      <c r="I2923" t="s">
        <v>8695</v>
      </c>
      <c r="J2923" s="40">
        <v>782.91</v>
      </c>
      <c r="K2923" s="40">
        <v>0</v>
      </c>
    </row>
    <row r="2924" spans="1:11" x14ac:dyDescent="0.35">
      <c r="A2924">
        <v>20602</v>
      </c>
      <c r="B2924" t="s">
        <v>19759</v>
      </c>
      <c r="C2924" s="70">
        <v>46527.73</v>
      </c>
      <c r="D2924" s="70">
        <v>14960.69</v>
      </c>
      <c r="E2924" s="71">
        <v>44773</v>
      </c>
      <c r="F2924" t="s">
        <v>13746</v>
      </c>
      <c r="G2924" t="s">
        <v>2142</v>
      </c>
      <c r="H2924" t="s">
        <v>13745</v>
      </c>
      <c r="I2924" t="s">
        <v>13744</v>
      </c>
      <c r="J2924" s="40">
        <v>17.07</v>
      </c>
      <c r="K2924" s="40">
        <v>0</v>
      </c>
    </row>
    <row r="2925" spans="1:11" x14ac:dyDescent="0.35">
      <c r="A2925">
        <v>20602</v>
      </c>
      <c r="B2925" t="s">
        <v>19759</v>
      </c>
      <c r="C2925" s="70">
        <v>46527.73</v>
      </c>
      <c r="D2925" s="70">
        <v>14960.69</v>
      </c>
      <c r="E2925" s="71">
        <v>44773</v>
      </c>
      <c r="F2925" t="s">
        <v>12856</v>
      </c>
      <c r="G2925" t="s">
        <v>2142</v>
      </c>
      <c r="H2925" t="s">
        <v>12855</v>
      </c>
      <c r="I2925" t="s">
        <v>12854</v>
      </c>
      <c r="J2925" s="40">
        <v>601.59</v>
      </c>
      <c r="K2925" s="40">
        <v>0</v>
      </c>
    </row>
    <row r="2926" spans="1:11" x14ac:dyDescent="0.35">
      <c r="A2926">
        <v>20602</v>
      </c>
      <c r="B2926" t="s">
        <v>19759</v>
      </c>
      <c r="C2926" s="70">
        <v>46527.73</v>
      </c>
      <c r="D2926" s="70">
        <v>14960.69</v>
      </c>
      <c r="E2926" s="71">
        <v>44773</v>
      </c>
      <c r="F2926" t="s">
        <v>5434</v>
      </c>
      <c r="G2926" t="s">
        <v>2247</v>
      </c>
      <c r="J2926" s="40">
        <v>1173.01</v>
      </c>
      <c r="K2926" s="40">
        <v>0</v>
      </c>
    </row>
    <row r="2927" spans="1:11" x14ac:dyDescent="0.35">
      <c r="A2927">
        <v>20602</v>
      </c>
      <c r="B2927" t="s">
        <v>19759</v>
      </c>
      <c r="C2927" s="70">
        <v>46527.73</v>
      </c>
      <c r="D2927" s="70">
        <v>14960.69</v>
      </c>
      <c r="E2927" s="71">
        <v>44774</v>
      </c>
      <c r="F2927" t="s">
        <v>14690</v>
      </c>
      <c r="G2927" t="s">
        <v>2142</v>
      </c>
      <c r="H2927" t="s">
        <v>14689</v>
      </c>
      <c r="I2927" t="s">
        <v>14688</v>
      </c>
      <c r="J2927" s="40">
        <v>70.5</v>
      </c>
      <c r="K2927" s="40">
        <v>0</v>
      </c>
    </row>
    <row r="2928" spans="1:11" x14ac:dyDescent="0.35">
      <c r="A2928">
        <v>20602</v>
      </c>
      <c r="B2928" t="s">
        <v>19759</v>
      </c>
      <c r="C2928" s="70">
        <v>46527.73</v>
      </c>
      <c r="D2928" s="70">
        <v>14960.69</v>
      </c>
      <c r="E2928" s="71">
        <v>44774</v>
      </c>
      <c r="F2928" t="s">
        <v>8337</v>
      </c>
      <c r="G2928" t="s">
        <v>2142</v>
      </c>
      <c r="H2928" t="s">
        <v>8336</v>
      </c>
      <c r="I2928" t="s">
        <v>8335</v>
      </c>
      <c r="J2928" s="40">
        <v>102.16</v>
      </c>
      <c r="K2928" s="40">
        <v>0</v>
      </c>
    </row>
    <row r="2929" spans="1:11" x14ac:dyDescent="0.35">
      <c r="A2929">
        <v>20602</v>
      </c>
      <c r="B2929" t="s">
        <v>19759</v>
      </c>
      <c r="C2929" s="70">
        <v>46527.73</v>
      </c>
      <c r="D2929" s="70">
        <v>14960.69</v>
      </c>
      <c r="E2929" s="71">
        <v>44774</v>
      </c>
      <c r="F2929" t="s">
        <v>13390</v>
      </c>
      <c r="G2929" t="s">
        <v>2142</v>
      </c>
      <c r="H2929" t="s">
        <v>13389</v>
      </c>
      <c r="I2929" t="s">
        <v>13388</v>
      </c>
      <c r="J2929" s="40">
        <v>1.26</v>
      </c>
      <c r="K2929" s="40">
        <v>0</v>
      </c>
    </row>
    <row r="2930" spans="1:11" x14ac:dyDescent="0.35">
      <c r="A2930">
        <v>20602</v>
      </c>
      <c r="B2930" t="s">
        <v>19759</v>
      </c>
      <c r="C2930" s="70">
        <v>46527.73</v>
      </c>
      <c r="D2930" s="70">
        <v>14960.69</v>
      </c>
      <c r="E2930" s="71">
        <v>44774</v>
      </c>
      <c r="F2930" t="s">
        <v>11276</v>
      </c>
      <c r="G2930" t="s">
        <v>2142</v>
      </c>
      <c r="H2930" t="s">
        <v>11275</v>
      </c>
      <c r="I2930" t="s">
        <v>11274</v>
      </c>
      <c r="J2930" s="40">
        <v>31.84</v>
      </c>
      <c r="K2930" s="40">
        <v>0</v>
      </c>
    </row>
    <row r="2931" spans="1:11" x14ac:dyDescent="0.35">
      <c r="A2931">
        <v>20602</v>
      </c>
      <c r="B2931" t="s">
        <v>19759</v>
      </c>
      <c r="C2931" s="70">
        <v>46527.73</v>
      </c>
      <c r="D2931" s="70">
        <v>14960.69</v>
      </c>
      <c r="E2931" s="71">
        <v>44774</v>
      </c>
      <c r="F2931" t="s">
        <v>8120</v>
      </c>
      <c r="G2931" t="s">
        <v>2142</v>
      </c>
      <c r="H2931" t="s">
        <v>8119</v>
      </c>
      <c r="I2931" t="s">
        <v>8118</v>
      </c>
      <c r="J2931" s="40">
        <v>5.07</v>
      </c>
      <c r="K2931" s="40">
        <v>0</v>
      </c>
    </row>
    <row r="2932" spans="1:11" x14ac:dyDescent="0.35">
      <c r="A2932">
        <v>20602</v>
      </c>
      <c r="B2932" t="s">
        <v>19759</v>
      </c>
      <c r="C2932" s="70">
        <v>46527.73</v>
      </c>
      <c r="D2932" s="70">
        <v>14960.69</v>
      </c>
      <c r="E2932" s="71">
        <v>44774</v>
      </c>
      <c r="F2932" t="s">
        <v>8117</v>
      </c>
      <c r="G2932" t="s">
        <v>2142</v>
      </c>
      <c r="H2932" t="s">
        <v>8116</v>
      </c>
      <c r="I2932" t="s">
        <v>8115</v>
      </c>
      <c r="J2932" s="40">
        <v>5.38</v>
      </c>
      <c r="K2932" s="40">
        <v>0</v>
      </c>
    </row>
    <row r="2933" spans="1:11" x14ac:dyDescent="0.35">
      <c r="A2933">
        <v>20602</v>
      </c>
      <c r="B2933" t="s">
        <v>19759</v>
      </c>
      <c r="C2933" s="70">
        <v>46527.73</v>
      </c>
      <c r="D2933" s="70">
        <v>14960.69</v>
      </c>
      <c r="E2933" s="71">
        <v>44774</v>
      </c>
      <c r="F2933" t="s">
        <v>8114</v>
      </c>
      <c r="G2933" t="s">
        <v>2142</v>
      </c>
      <c r="H2933" t="s">
        <v>8113</v>
      </c>
      <c r="I2933" t="s">
        <v>8112</v>
      </c>
      <c r="J2933" s="40">
        <v>5.25</v>
      </c>
      <c r="K2933" s="40">
        <v>0</v>
      </c>
    </row>
    <row r="2934" spans="1:11" x14ac:dyDescent="0.35">
      <c r="A2934">
        <v>20602</v>
      </c>
      <c r="B2934" t="s">
        <v>19759</v>
      </c>
      <c r="C2934" s="70">
        <v>46527.73</v>
      </c>
      <c r="D2934" s="70">
        <v>14960.69</v>
      </c>
      <c r="E2934" s="71">
        <v>44774</v>
      </c>
      <c r="F2934" t="s">
        <v>8111</v>
      </c>
      <c r="G2934" t="s">
        <v>2142</v>
      </c>
      <c r="H2934" t="s">
        <v>8110</v>
      </c>
      <c r="I2934" t="s">
        <v>8109</v>
      </c>
      <c r="J2934" s="40">
        <v>18.600000000000001</v>
      </c>
      <c r="K2934" s="40">
        <v>0</v>
      </c>
    </row>
    <row r="2935" spans="1:11" x14ac:dyDescent="0.35">
      <c r="A2935">
        <v>20602</v>
      </c>
      <c r="B2935" t="s">
        <v>19759</v>
      </c>
      <c r="C2935" s="70">
        <v>46527.73</v>
      </c>
      <c r="D2935" s="70">
        <v>14960.69</v>
      </c>
      <c r="E2935" s="71">
        <v>44774</v>
      </c>
      <c r="F2935" t="s">
        <v>8108</v>
      </c>
      <c r="G2935" t="s">
        <v>2142</v>
      </c>
      <c r="H2935" t="s">
        <v>8107</v>
      </c>
      <c r="I2935" t="s">
        <v>8106</v>
      </c>
      <c r="J2935" s="40">
        <v>14.62</v>
      </c>
      <c r="K2935" s="40">
        <v>0</v>
      </c>
    </row>
    <row r="2936" spans="1:11" x14ac:dyDescent="0.35">
      <c r="A2936">
        <v>20602</v>
      </c>
      <c r="B2936" t="s">
        <v>19759</v>
      </c>
      <c r="C2936" s="70">
        <v>46527.73</v>
      </c>
      <c r="D2936" s="70">
        <v>14960.69</v>
      </c>
      <c r="E2936" s="71">
        <v>44774</v>
      </c>
      <c r="F2936" t="s">
        <v>8105</v>
      </c>
      <c r="G2936" t="s">
        <v>2142</v>
      </c>
      <c r="H2936" t="s">
        <v>8104</v>
      </c>
      <c r="I2936" t="s">
        <v>8103</v>
      </c>
      <c r="J2936" s="40">
        <v>5.5</v>
      </c>
      <c r="K2936" s="40">
        <v>0</v>
      </c>
    </row>
    <row r="2937" spans="1:11" x14ac:dyDescent="0.35">
      <c r="A2937">
        <v>20602</v>
      </c>
      <c r="B2937" t="s">
        <v>19759</v>
      </c>
      <c r="C2937" s="70">
        <v>46527.73</v>
      </c>
      <c r="D2937" s="70">
        <v>14960.69</v>
      </c>
      <c r="E2937" s="71">
        <v>44774</v>
      </c>
      <c r="F2937" t="s">
        <v>11148</v>
      </c>
      <c r="G2937" t="s">
        <v>2142</v>
      </c>
      <c r="H2937" t="s">
        <v>11147</v>
      </c>
      <c r="I2937" t="s">
        <v>11146</v>
      </c>
      <c r="J2937" s="40">
        <v>1853.75</v>
      </c>
      <c r="K2937" s="40">
        <v>0</v>
      </c>
    </row>
    <row r="2938" spans="1:11" x14ac:dyDescent="0.35">
      <c r="A2938">
        <v>20602</v>
      </c>
      <c r="B2938" t="s">
        <v>19759</v>
      </c>
      <c r="C2938" s="70">
        <v>46527.73</v>
      </c>
      <c r="D2938" s="70">
        <v>14960.69</v>
      </c>
      <c r="E2938" s="71">
        <v>44774</v>
      </c>
      <c r="F2938" t="s">
        <v>11145</v>
      </c>
      <c r="G2938" t="s">
        <v>2142</v>
      </c>
      <c r="H2938" t="s">
        <v>11144</v>
      </c>
      <c r="I2938" t="s">
        <v>11143</v>
      </c>
      <c r="J2938" s="40">
        <v>-25.46</v>
      </c>
      <c r="K2938" s="40">
        <v>0</v>
      </c>
    </row>
    <row r="2939" spans="1:11" x14ac:dyDescent="0.35">
      <c r="A2939">
        <v>20602</v>
      </c>
      <c r="B2939" t="s">
        <v>19759</v>
      </c>
      <c r="C2939" s="70">
        <v>46527.73</v>
      </c>
      <c r="D2939" s="70">
        <v>14960.69</v>
      </c>
      <c r="E2939" s="71">
        <v>44774</v>
      </c>
      <c r="F2939" t="s">
        <v>11142</v>
      </c>
      <c r="G2939" t="s">
        <v>2142</v>
      </c>
      <c r="H2939" t="s">
        <v>11141</v>
      </c>
      <c r="I2939" t="s">
        <v>11140</v>
      </c>
      <c r="J2939" s="40">
        <v>-1584.34</v>
      </c>
      <c r="K2939" s="40">
        <v>0</v>
      </c>
    </row>
    <row r="2940" spans="1:11" x14ac:dyDescent="0.35">
      <c r="A2940">
        <v>20602</v>
      </c>
      <c r="B2940" t="s">
        <v>19759</v>
      </c>
      <c r="C2940" s="70">
        <v>46527.73</v>
      </c>
      <c r="D2940" s="70">
        <v>14960.69</v>
      </c>
      <c r="E2940" s="71">
        <v>44774</v>
      </c>
      <c r="F2940" t="s">
        <v>8100</v>
      </c>
      <c r="G2940" t="s">
        <v>2142</v>
      </c>
      <c r="H2940" t="s">
        <v>8099</v>
      </c>
      <c r="I2940" t="s">
        <v>8098</v>
      </c>
      <c r="J2940" s="40">
        <v>57.72</v>
      </c>
      <c r="K2940" s="40">
        <v>0</v>
      </c>
    </row>
    <row r="2941" spans="1:11" x14ac:dyDescent="0.35">
      <c r="A2941">
        <v>20602</v>
      </c>
      <c r="B2941" t="s">
        <v>19759</v>
      </c>
      <c r="C2941" s="70">
        <v>46527.73</v>
      </c>
      <c r="D2941" s="70">
        <v>14960.69</v>
      </c>
      <c r="E2941" s="71">
        <v>44774</v>
      </c>
      <c r="F2941" t="s">
        <v>17704</v>
      </c>
      <c r="G2941" t="s">
        <v>2142</v>
      </c>
      <c r="H2941" t="s">
        <v>17703</v>
      </c>
      <c r="I2941" t="s">
        <v>17700</v>
      </c>
      <c r="J2941" s="40">
        <v>-1371.39</v>
      </c>
      <c r="K2941" s="40">
        <v>0</v>
      </c>
    </row>
    <row r="2942" spans="1:11" x14ac:dyDescent="0.35">
      <c r="A2942">
        <v>20602</v>
      </c>
      <c r="B2942" t="s">
        <v>19759</v>
      </c>
      <c r="C2942" s="70">
        <v>46527.73</v>
      </c>
      <c r="D2942" s="70">
        <v>14960.69</v>
      </c>
      <c r="E2942" s="71">
        <v>44775</v>
      </c>
      <c r="F2942" t="s">
        <v>13193</v>
      </c>
      <c r="G2942" t="s">
        <v>2142</v>
      </c>
      <c r="H2942" t="s">
        <v>13192</v>
      </c>
      <c r="I2942" t="s">
        <v>13191</v>
      </c>
      <c r="J2942" s="40">
        <v>111.08</v>
      </c>
      <c r="K2942" s="40">
        <v>0</v>
      </c>
    </row>
    <row r="2943" spans="1:11" x14ac:dyDescent="0.35">
      <c r="A2943">
        <v>20602</v>
      </c>
      <c r="B2943" t="s">
        <v>19759</v>
      </c>
      <c r="C2943" s="70">
        <v>46527.73</v>
      </c>
      <c r="D2943" s="70">
        <v>14960.69</v>
      </c>
      <c r="E2943" s="71">
        <v>44775</v>
      </c>
      <c r="F2943" t="s">
        <v>8843</v>
      </c>
      <c r="G2943" t="s">
        <v>2142</v>
      </c>
      <c r="H2943" t="s">
        <v>5268</v>
      </c>
      <c r="I2943" t="s">
        <v>5267</v>
      </c>
      <c r="J2943" s="40">
        <v>48.6</v>
      </c>
      <c r="K2943" s="40">
        <v>0</v>
      </c>
    </row>
    <row r="2944" spans="1:11" x14ac:dyDescent="0.35">
      <c r="A2944">
        <v>20602</v>
      </c>
      <c r="B2944" t="s">
        <v>19759</v>
      </c>
      <c r="C2944" s="70">
        <v>46527.73</v>
      </c>
      <c r="D2944" s="70">
        <v>14960.69</v>
      </c>
      <c r="E2944" s="71">
        <v>44775</v>
      </c>
      <c r="F2944" t="s">
        <v>11139</v>
      </c>
      <c r="G2944" t="s">
        <v>2142</v>
      </c>
      <c r="H2944" t="s">
        <v>11138</v>
      </c>
      <c r="I2944" t="s">
        <v>11137</v>
      </c>
      <c r="J2944" s="40">
        <v>24.6</v>
      </c>
      <c r="K2944" s="40">
        <v>0</v>
      </c>
    </row>
    <row r="2945" spans="1:11" x14ac:dyDescent="0.35">
      <c r="A2945">
        <v>20602</v>
      </c>
      <c r="B2945" t="s">
        <v>19759</v>
      </c>
      <c r="C2945" s="70">
        <v>46527.73</v>
      </c>
      <c r="D2945" s="70">
        <v>14960.69</v>
      </c>
      <c r="E2945" s="71">
        <v>44775</v>
      </c>
      <c r="F2945" t="s">
        <v>17702</v>
      </c>
      <c r="G2945" t="s">
        <v>2142</v>
      </c>
      <c r="H2945" t="s">
        <v>17701</v>
      </c>
      <c r="I2945" t="s">
        <v>17700</v>
      </c>
      <c r="J2945" s="40">
        <v>1371.39</v>
      </c>
      <c r="K2945" s="40">
        <v>0</v>
      </c>
    </row>
    <row r="2946" spans="1:11" x14ac:dyDescent="0.35">
      <c r="A2946">
        <v>20602</v>
      </c>
      <c r="B2946" t="s">
        <v>19759</v>
      </c>
      <c r="C2946" s="70">
        <v>46527.73</v>
      </c>
      <c r="D2946" s="70">
        <v>14960.69</v>
      </c>
      <c r="E2946" s="71">
        <v>44776</v>
      </c>
      <c r="F2946" t="s">
        <v>8097</v>
      </c>
      <c r="G2946" t="s">
        <v>2142</v>
      </c>
      <c r="H2946" t="s">
        <v>8096</v>
      </c>
      <c r="I2946" t="s">
        <v>8095</v>
      </c>
      <c r="J2946" s="40">
        <v>52.4</v>
      </c>
      <c r="K2946" s="40">
        <v>0</v>
      </c>
    </row>
    <row r="2947" spans="1:11" x14ac:dyDescent="0.35">
      <c r="A2947">
        <v>20602</v>
      </c>
      <c r="B2947" t="s">
        <v>19759</v>
      </c>
      <c r="C2947" s="70">
        <v>46527.73</v>
      </c>
      <c r="D2947" s="70">
        <v>14960.69</v>
      </c>
      <c r="E2947" s="71">
        <v>44777</v>
      </c>
      <c r="F2947" t="s">
        <v>13743</v>
      </c>
      <c r="G2947" t="s">
        <v>2142</v>
      </c>
      <c r="H2947" t="s">
        <v>13742</v>
      </c>
      <c r="I2947" t="s">
        <v>13741</v>
      </c>
      <c r="J2947" s="40">
        <v>84.79</v>
      </c>
      <c r="K2947" s="40">
        <v>0</v>
      </c>
    </row>
    <row r="2948" spans="1:11" x14ac:dyDescent="0.35">
      <c r="A2948">
        <v>20602</v>
      </c>
      <c r="B2948" t="s">
        <v>19759</v>
      </c>
      <c r="C2948" s="70">
        <v>46527.73</v>
      </c>
      <c r="D2948" s="70">
        <v>14960.69</v>
      </c>
      <c r="E2948" s="71">
        <v>44777</v>
      </c>
      <c r="F2948" t="s">
        <v>14198</v>
      </c>
      <c r="G2948" t="s">
        <v>2142</v>
      </c>
      <c r="H2948" t="s">
        <v>14197</v>
      </c>
      <c r="I2948" t="s">
        <v>14196</v>
      </c>
      <c r="J2948" s="40">
        <v>195.18</v>
      </c>
      <c r="K2948" s="40">
        <v>0</v>
      </c>
    </row>
    <row r="2949" spans="1:11" x14ac:dyDescent="0.35">
      <c r="A2949">
        <v>20602</v>
      </c>
      <c r="B2949" t="s">
        <v>19759</v>
      </c>
      <c r="C2949" s="70">
        <v>46527.73</v>
      </c>
      <c r="D2949" s="70">
        <v>14960.69</v>
      </c>
      <c r="E2949" s="71">
        <v>44779</v>
      </c>
      <c r="F2949" t="s">
        <v>14195</v>
      </c>
      <c r="G2949" t="s">
        <v>2142</v>
      </c>
      <c r="H2949" t="s">
        <v>14194</v>
      </c>
      <c r="I2949" t="s">
        <v>14193</v>
      </c>
      <c r="J2949" s="40">
        <v>3.09</v>
      </c>
      <c r="K2949" s="40">
        <v>0</v>
      </c>
    </row>
    <row r="2950" spans="1:11" x14ac:dyDescent="0.35">
      <c r="A2950">
        <v>20602</v>
      </c>
      <c r="B2950" t="s">
        <v>19759</v>
      </c>
      <c r="C2950" s="70">
        <v>46527.73</v>
      </c>
      <c r="D2950" s="70">
        <v>14960.69</v>
      </c>
      <c r="E2950" s="71">
        <v>44780</v>
      </c>
      <c r="F2950" t="s">
        <v>14192</v>
      </c>
      <c r="G2950" t="s">
        <v>2142</v>
      </c>
      <c r="H2950" t="s">
        <v>14191</v>
      </c>
      <c r="I2950" t="s">
        <v>14190</v>
      </c>
      <c r="J2950" s="40">
        <v>4.59</v>
      </c>
      <c r="K2950" s="40">
        <v>0</v>
      </c>
    </row>
    <row r="2951" spans="1:11" x14ac:dyDescent="0.35">
      <c r="A2951">
        <v>20602</v>
      </c>
      <c r="B2951" t="s">
        <v>19759</v>
      </c>
      <c r="C2951" s="70">
        <v>46527.73</v>
      </c>
      <c r="D2951" s="70">
        <v>14960.69</v>
      </c>
      <c r="E2951" s="71">
        <v>44781</v>
      </c>
      <c r="F2951" t="s">
        <v>14189</v>
      </c>
      <c r="G2951" t="s">
        <v>2142</v>
      </c>
      <c r="H2951" t="s">
        <v>14188</v>
      </c>
      <c r="I2951" t="s">
        <v>14187</v>
      </c>
      <c r="J2951" s="40">
        <v>741.31</v>
      </c>
      <c r="K2951" s="40">
        <v>0</v>
      </c>
    </row>
    <row r="2952" spans="1:11" x14ac:dyDescent="0.35">
      <c r="A2952">
        <v>20602</v>
      </c>
      <c r="B2952" t="s">
        <v>19759</v>
      </c>
      <c r="C2952" s="70">
        <v>46527.73</v>
      </c>
      <c r="D2952" s="70">
        <v>14960.69</v>
      </c>
      <c r="E2952" s="71">
        <v>44781</v>
      </c>
      <c r="F2952" t="s">
        <v>13740</v>
      </c>
      <c r="G2952" t="s">
        <v>2142</v>
      </c>
      <c r="H2952" t="s">
        <v>13739</v>
      </c>
      <c r="I2952" t="s">
        <v>13738</v>
      </c>
      <c r="J2952" s="40">
        <v>227.88</v>
      </c>
      <c r="K2952" s="40">
        <v>0</v>
      </c>
    </row>
    <row r="2953" spans="1:11" x14ac:dyDescent="0.35">
      <c r="A2953">
        <v>20602</v>
      </c>
      <c r="B2953" t="s">
        <v>19759</v>
      </c>
      <c r="C2953" s="70">
        <v>46527.73</v>
      </c>
      <c r="D2953" s="70">
        <v>14960.69</v>
      </c>
      <c r="E2953" s="71">
        <v>44781</v>
      </c>
      <c r="F2953" t="s">
        <v>14186</v>
      </c>
      <c r="G2953" t="s">
        <v>2142</v>
      </c>
      <c r="H2953" t="s">
        <v>14185</v>
      </c>
      <c r="I2953" t="s">
        <v>14184</v>
      </c>
      <c r="J2953" s="40">
        <v>2.14</v>
      </c>
      <c r="K2953" s="40">
        <v>0</v>
      </c>
    </row>
    <row r="2954" spans="1:11" x14ac:dyDescent="0.35">
      <c r="A2954">
        <v>20602</v>
      </c>
      <c r="B2954" t="s">
        <v>19759</v>
      </c>
      <c r="C2954" s="70">
        <v>46527.73</v>
      </c>
      <c r="D2954" s="70">
        <v>14960.69</v>
      </c>
      <c r="E2954" s="71">
        <v>44781</v>
      </c>
      <c r="F2954" t="s">
        <v>8334</v>
      </c>
      <c r="G2954" t="s">
        <v>2142</v>
      </c>
      <c r="H2954" t="s">
        <v>2009</v>
      </c>
      <c r="I2954" t="s">
        <v>2008</v>
      </c>
      <c r="J2954" s="40">
        <v>11.66</v>
      </c>
      <c r="K2954" s="40">
        <v>0</v>
      </c>
    </row>
    <row r="2955" spans="1:11" x14ac:dyDescent="0.35">
      <c r="A2955">
        <v>20602</v>
      </c>
      <c r="B2955" t="s">
        <v>19759</v>
      </c>
      <c r="C2955" s="70">
        <v>46527.73</v>
      </c>
      <c r="D2955" s="70">
        <v>14960.69</v>
      </c>
      <c r="E2955" s="71">
        <v>44782</v>
      </c>
      <c r="F2955" t="s">
        <v>13737</v>
      </c>
      <c r="G2955" t="s">
        <v>2142</v>
      </c>
      <c r="H2955" t="s">
        <v>13736</v>
      </c>
      <c r="I2955" t="s">
        <v>13735</v>
      </c>
      <c r="J2955" s="40">
        <v>70.78</v>
      </c>
      <c r="K2955" s="40">
        <v>0</v>
      </c>
    </row>
    <row r="2956" spans="1:11" x14ac:dyDescent="0.35">
      <c r="A2956">
        <v>20602</v>
      </c>
      <c r="B2956" t="s">
        <v>19759</v>
      </c>
      <c r="C2956" s="70">
        <v>46527.73</v>
      </c>
      <c r="D2956" s="70">
        <v>14960.69</v>
      </c>
      <c r="E2956" s="71">
        <v>44782</v>
      </c>
      <c r="F2956" t="s">
        <v>10280</v>
      </c>
      <c r="G2956" t="s">
        <v>2142</v>
      </c>
      <c r="H2956" t="s">
        <v>10279</v>
      </c>
      <c r="I2956" t="s">
        <v>10278</v>
      </c>
      <c r="J2956" s="40">
        <v>398.31</v>
      </c>
      <c r="K2956" s="40">
        <v>0</v>
      </c>
    </row>
    <row r="2957" spans="1:11" x14ac:dyDescent="0.35">
      <c r="A2957">
        <v>20602</v>
      </c>
      <c r="B2957" t="s">
        <v>19759</v>
      </c>
      <c r="C2957" s="70">
        <v>46527.73</v>
      </c>
      <c r="D2957" s="70">
        <v>14960.69</v>
      </c>
      <c r="E2957" s="71">
        <v>44783</v>
      </c>
      <c r="F2957" t="s">
        <v>14183</v>
      </c>
      <c r="G2957" t="s">
        <v>2142</v>
      </c>
      <c r="H2957" t="s">
        <v>14182</v>
      </c>
      <c r="I2957" t="s">
        <v>14181</v>
      </c>
      <c r="J2957" s="40">
        <v>4.6500000000000004</v>
      </c>
      <c r="K2957" s="40">
        <v>0</v>
      </c>
    </row>
    <row r="2958" spans="1:11" x14ac:dyDescent="0.35">
      <c r="A2958">
        <v>20602</v>
      </c>
      <c r="B2958" t="s">
        <v>19759</v>
      </c>
      <c r="C2958" s="70">
        <v>46527.73</v>
      </c>
      <c r="D2958" s="70">
        <v>14960.69</v>
      </c>
      <c r="E2958" s="71">
        <v>44785</v>
      </c>
      <c r="F2958" t="s">
        <v>19815</v>
      </c>
      <c r="G2958" t="s">
        <v>1907</v>
      </c>
      <c r="H2958" t="s">
        <v>19814</v>
      </c>
      <c r="I2958" t="s">
        <v>19813</v>
      </c>
      <c r="J2958" s="40">
        <v>13999.47</v>
      </c>
      <c r="K2958" s="40">
        <v>0</v>
      </c>
    </row>
    <row r="2959" spans="1:11" x14ac:dyDescent="0.35">
      <c r="A2959">
        <v>20602</v>
      </c>
      <c r="B2959" t="s">
        <v>19759</v>
      </c>
      <c r="C2959" s="70">
        <v>46527.73</v>
      </c>
      <c r="D2959" s="70">
        <v>14960.69</v>
      </c>
      <c r="E2959" s="71">
        <v>44786</v>
      </c>
      <c r="F2959" t="s">
        <v>10277</v>
      </c>
      <c r="G2959" t="s">
        <v>2142</v>
      </c>
      <c r="H2959" t="s">
        <v>10276</v>
      </c>
      <c r="I2959" t="s">
        <v>10275</v>
      </c>
      <c r="J2959" s="40">
        <v>47.73</v>
      </c>
      <c r="K2959" s="40">
        <v>0</v>
      </c>
    </row>
    <row r="2960" spans="1:11" x14ac:dyDescent="0.35">
      <c r="A2960">
        <v>20602</v>
      </c>
      <c r="B2960" t="s">
        <v>19759</v>
      </c>
      <c r="C2960" s="70">
        <v>46527.73</v>
      </c>
      <c r="D2960" s="70">
        <v>14960.69</v>
      </c>
      <c r="E2960" s="71">
        <v>44786</v>
      </c>
      <c r="F2960" t="s">
        <v>10274</v>
      </c>
      <c r="G2960" t="s">
        <v>2142</v>
      </c>
      <c r="H2960" t="s">
        <v>10273</v>
      </c>
      <c r="I2960" t="s">
        <v>10272</v>
      </c>
      <c r="J2960" s="40">
        <v>114.24</v>
      </c>
      <c r="K2960" s="40">
        <v>0</v>
      </c>
    </row>
    <row r="2961" spans="1:11" x14ac:dyDescent="0.35">
      <c r="A2961">
        <v>20602</v>
      </c>
      <c r="B2961" t="s">
        <v>19759</v>
      </c>
      <c r="C2961" s="70">
        <v>46527.73</v>
      </c>
      <c r="D2961" s="70">
        <v>14960.69</v>
      </c>
      <c r="E2961" s="71">
        <v>44787</v>
      </c>
      <c r="F2961" t="s">
        <v>13734</v>
      </c>
      <c r="G2961" t="s">
        <v>2142</v>
      </c>
      <c r="H2961" t="s">
        <v>13733</v>
      </c>
      <c r="I2961" t="s">
        <v>13732</v>
      </c>
      <c r="J2961" s="40">
        <v>1.35</v>
      </c>
      <c r="K2961" s="40">
        <v>0</v>
      </c>
    </row>
    <row r="2962" spans="1:11" x14ac:dyDescent="0.35">
      <c r="A2962">
        <v>20602</v>
      </c>
      <c r="B2962" t="s">
        <v>19759</v>
      </c>
      <c r="C2962" s="70">
        <v>46527.73</v>
      </c>
      <c r="D2962" s="70">
        <v>14960.69</v>
      </c>
      <c r="E2962" s="71">
        <v>44787</v>
      </c>
      <c r="F2962" t="s">
        <v>11133</v>
      </c>
      <c r="G2962" t="s">
        <v>2142</v>
      </c>
      <c r="H2962" t="s">
        <v>11132</v>
      </c>
      <c r="I2962" t="s">
        <v>11131</v>
      </c>
      <c r="J2962" s="40">
        <v>197.48</v>
      </c>
      <c r="K2962" s="40">
        <v>0</v>
      </c>
    </row>
    <row r="2963" spans="1:11" x14ac:dyDescent="0.35">
      <c r="A2963">
        <v>20602</v>
      </c>
      <c r="B2963" t="s">
        <v>19759</v>
      </c>
      <c r="C2963" s="70">
        <v>46527.73</v>
      </c>
      <c r="D2963" s="70">
        <v>14960.69</v>
      </c>
      <c r="E2963" s="71">
        <v>44789</v>
      </c>
      <c r="F2963" t="s">
        <v>8094</v>
      </c>
      <c r="G2963" t="s">
        <v>2142</v>
      </c>
      <c r="H2963" t="s">
        <v>8093</v>
      </c>
      <c r="I2963" t="s">
        <v>8092</v>
      </c>
      <c r="J2963" s="40">
        <v>31.94</v>
      </c>
      <c r="K2963" s="40">
        <v>0</v>
      </c>
    </row>
    <row r="2964" spans="1:11" x14ac:dyDescent="0.35">
      <c r="A2964">
        <v>20602</v>
      </c>
      <c r="B2964" t="s">
        <v>19759</v>
      </c>
      <c r="C2964" s="70">
        <v>46527.73</v>
      </c>
      <c r="D2964" s="70">
        <v>14960.69</v>
      </c>
      <c r="E2964" s="71">
        <v>44789</v>
      </c>
      <c r="F2964" t="s">
        <v>12913</v>
      </c>
      <c r="G2964" t="s">
        <v>2142</v>
      </c>
      <c r="H2964" t="s">
        <v>12912</v>
      </c>
      <c r="I2964" t="s">
        <v>12911</v>
      </c>
      <c r="J2964" s="40">
        <v>12.47</v>
      </c>
      <c r="K2964" s="40">
        <v>0</v>
      </c>
    </row>
    <row r="2965" spans="1:11" x14ac:dyDescent="0.35">
      <c r="A2965">
        <v>20602</v>
      </c>
      <c r="B2965" t="s">
        <v>19759</v>
      </c>
      <c r="C2965" s="70">
        <v>46527.73</v>
      </c>
      <c r="D2965" s="70">
        <v>14960.69</v>
      </c>
      <c r="E2965" s="71">
        <v>44790</v>
      </c>
      <c r="F2965" t="s">
        <v>13190</v>
      </c>
      <c r="G2965" t="s">
        <v>2142</v>
      </c>
      <c r="H2965" t="s">
        <v>13189</v>
      </c>
      <c r="I2965" t="s">
        <v>13188</v>
      </c>
      <c r="J2965" s="40">
        <v>902.83</v>
      </c>
      <c r="K2965" s="40">
        <v>0</v>
      </c>
    </row>
    <row r="2966" spans="1:11" x14ac:dyDescent="0.35">
      <c r="A2966">
        <v>20602</v>
      </c>
      <c r="B2966" t="s">
        <v>19759</v>
      </c>
      <c r="C2966" s="70">
        <v>46527.73</v>
      </c>
      <c r="D2966" s="70">
        <v>14960.69</v>
      </c>
      <c r="E2966" s="71">
        <v>44790</v>
      </c>
      <c r="F2966" t="s">
        <v>14177</v>
      </c>
      <c r="G2966" t="s">
        <v>2142</v>
      </c>
      <c r="H2966" t="s">
        <v>14176</v>
      </c>
      <c r="I2966" t="s">
        <v>14175</v>
      </c>
      <c r="J2966" s="40">
        <v>11.64</v>
      </c>
      <c r="K2966" s="40">
        <v>0</v>
      </c>
    </row>
    <row r="2967" spans="1:11" x14ac:dyDescent="0.35">
      <c r="A2967">
        <v>20602</v>
      </c>
      <c r="B2967" t="s">
        <v>19759</v>
      </c>
      <c r="C2967" s="70">
        <v>46527.73</v>
      </c>
      <c r="D2967" s="70">
        <v>14960.69</v>
      </c>
      <c r="E2967" s="71">
        <v>44794</v>
      </c>
      <c r="F2967" t="s">
        <v>11429</v>
      </c>
      <c r="G2967" t="s">
        <v>2142</v>
      </c>
      <c r="H2967" t="s">
        <v>11428</v>
      </c>
      <c r="I2967" t="s">
        <v>11427</v>
      </c>
      <c r="J2967" s="40">
        <v>70.849999999999994</v>
      </c>
      <c r="K2967" s="40">
        <v>0</v>
      </c>
    </row>
    <row r="2968" spans="1:11" x14ac:dyDescent="0.35">
      <c r="A2968">
        <v>20602</v>
      </c>
      <c r="B2968" t="s">
        <v>19759</v>
      </c>
      <c r="C2968" s="70">
        <v>46527.73</v>
      </c>
      <c r="D2968" s="70">
        <v>14960.69</v>
      </c>
      <c r="E2968" s="71">
        <v>44794</v>
      </c>
      <c r="F2968" t="s">
        <v>11040</v>
      </c>
      <c r="G2968" t="s">
        <v>2142</v>
      </c>
      <c r="H2968" t="s">
        <v>11039</v>
      </c>
      <c r="I2968" t="s">
        <v>11038</v>
      </c>
      <c r="J2968" s="40">
        <v>201.01</v>
      </c>
      <c r="K2968" s="40">
        <v>0</v>
      </c>
    </row>
    <row r="2969" spans="1:11" x14ac:dyDescent="0.35">
      <c r="A2969">
        <v>20602</v>
      </c>
      <c r="B2969" t="s">
        <v>19759</v>
      </c>
      <c r="C2969" s="70">
        <v>46527.73</v>
      </c>
      <c r="D2969" s="70">
        <v>14960.69</v>
      </c>
      <c r="E2969" s="71">
        <v>44794</v>
      </c>
      <c r="F2969" t="s">
        <v>11130</v>
      </c>
      <c r="G2969" t="s">
        <v>2142</v>
      </c>
      <c r="H2969" t="s">
        <v>11129</v>
      </c>
      <c r="I2969" t="s">
        <v>11128</v>
      </c>
      <c r="J2969" s="40">
        <v>1827.4</v>
      </c>
      <c r="K2969" s="40">
        <v>0</v>
      </c>
    </row>
    <row r="2970" spans="1:11" x14ac:dyDescent="0.35">
      <c r="A2970">
        <v>20602</v>
      </c>
      <c r="B2970" t="s">
        <v>19759</v>
      </c>
      <c r="C2970" s="70">
        <v>46527.73</v>
      </c>
      <c r="D2970" s="70">
        <v>14960.69</v>
      </c>
      <c r="E2970" s="71">
        <v>44795</v>
      </c>
      <c r="F2970" t="s">
        <v>10860</v>
      </c>
      <c r="G2970" t="s">
        <v>2142</v>
      </c>
      <c r="H2970" t="s">
        <v>10859</v>
      </c>
      <c r="I2970" t="s">
        <v>10858</v>
      </c>
      <c r="J2970" s="40">
        <v>517.98</v>
      </c>
      <c r="K2970" s="40">
        <v>0</v>
      </c>
    </row>
    <row r="2971" spans="1:11" x14ac:dyDescent="0.35">
      <c r="A2971">
        <v>20602</v>
      </c>
      <c r="B2971" t="s">
        <v>19759</v>
      </c>
      <c r="C2971" s="70">
        <v>46527.73</v>
      </c>
      <c r="D2971" s="70">
        <v>14960.69</v>
      </c>
      <c r="E2971" s="71">
        <v>44795</v>
      </c>
      <c r="F2971" t="s">
        <v>11601</v>
      </c>
      <c r="G2971" t="s">
        <v>2142</v>
      </c>
      <c r="H2971" t="s">
        <v>11600</v>
      </c>
      <c r="I2971" t="s">
        <v>11599</v>
      </c>
      <c r="J2971" s="40">
        <v>517.98</v>
      </c>
      <c r="K2971" s="40">
        <v>0</v>
      </c>
    </row>
    <row r="2972" spans="1:11" x14ac:dyDescent="0.35">
      <c r="A2972">
        <v>20602</v>
      </c>
      <c r="B2972" t="s">
        <v>19759</v>
      </c>
      <c r="C2972" s="70">
        <v>46527.73</v>
      </c>
      <c r="D2972" s="70">
        <v>14960.69</v>
      </c>
      <c r="E2972" s="71">
        <v>44795</v>
      </c>
      <c r="F2972" t="s">
        <v>10259</v>
      </c>
      <c r="G2972" t="s">
        <v>2142</v>
      </c>
      <c r="H2972" t="s">
        <v>10258</v>
      </c>
      <c r="I2972" t="s">
        <v>10257</v>
      </c>
      <c r="J2972" s="40">
        <v>71.41</v>
      </c>
      <c r="K2972" s="40">
        <v>0</v>
      </c>
    </row>
    <row r="2973" spans="1:11" x14ac:dyDescent="0.35">
      <c r="A2973">
        <v>20602</v>
      </c>
      <c r="B2973" t="s">
        <v>19759</v>
      </c>
      <c r="C2973" s="70">
        <v>46527.73</v>
      </c>
      <c r="D2973" s="70">
        <v>14960.69</v>
      </c>
      <c r="E2973" s="71">
        <v>44795</v>
      </c>
      <c r="F2973" t="s">
        <v>8601</v>
      </c>
      <c r="G2973" t="s">
        <v>2142</v>
      </c>
      <c r="H2973" t="s">
        <v>8600</v>
      </c>
      <c r="I2973" t="s">
        <v>8599</v>
      </c>
      <c r="J2973" s="40">
        <v>181.58</v>
      </c>
      <c r="K2973" s="40">
        <v>0</v>
      </c>
    </row>
    <row r="2974" spans="1:11" x14ac:dyDescent="0.35">
      <c r="A2974">
        <v>20602</v>
      </c>
      <c r="B2974" t="s">
        <v>19759</v>
      </c>
      <c r="C2974" s="70">
        <v>46527.73</v>
      </c>
      <c r="D2974" s="70">
        <v>14960.69</v>
      </c>
      <c r="E2974" s="71">
        <v>44795</v>
      </c>
      <c r="F2974" t="s">
        <v>19812</v>
      </c>
      <c r="G2974" t="s">
        <v>1907</v>
      </c>
      <c r="H2974" t="s">
        <v>7070</v>
      </c>
      <c r="I2974" t="s">
        <v>19811</v>
      </c>
      <c r="J2974" s="40">
        <v>267.83999999999997</v>
      </c>
      <c r="K2974" s="40">
        <v>0</v>
      </c>
    </row>
    <row r="2975" spans="1:11" x14ac:dyDescent="0.35">
      <c r="A2975">
        <v>20602</v>
      </c>
      <c r="B2975" t="s">
        <v>19759</v>
      </c>
      <c r="C2975" s="70">
        <v>46527.73</v>
      </c>
      <c r="D2975" s="70">
        <v>14960.69</v>
      </c>
      <c r="E2975" s="71">
        <v>44795</v>
      </c>
      <c r="F2975" t="s">
        <v>19810</v>
      </c>
      <c r="G2975" t="s">
        <v>1907</v>
      </c>
      <c r="H2975" t="s">
        <v>19809</v>
      </c>
      <c r="I2975" t="s">
        <v>19808</v>
      </c>
      <c r="J2975" s="40">
        <v>395.53</v>
      </c>
      <c r="K2975" s="40">
        <v>0</v>
      </c>
    </row>
    <row r="2976" spans="1:11" x14ac:dyDescent="0.35">
      <c r="A2976">
        <v>20602</v>
      </c>
      <c r="B2976" t="s">
        <v>19759</v>
      </c>
      <c r="C2976" s="70">
        <v>46527.73</v>
      </c>
      <c r="D2976" s="70">
        <v>14960.69</v>
      </c>
      <c r="E2976" s="71">
        <v>44795</v>
      </c>
      <c r="F2976" t="s">
        <v>19807</v>
      </c>
      <c r="G2976" t="s">
        <v>1907</v>
      </c>
      <c r="H2976" t="s">
        <v>19806</v>
      </c>
      <c r="I2976" t="s">
        <v>19805</v>
      </c>
      <c r="J2976" s="40">
        <v>1580.94</v>
      </c>
      <c r="K2976" s="40">
        <v>0</v>
      </c>
    </row>
    <row r="2977" spans="1:11" x14ac:dyDescent="0.35">
      <c r="A2977">
        <v>20602</v>
      </c>
      <c r="B2977" t="s">
        <v>19759</v>
      </c>
      <c r="C2977" s="70">
        <v>46527.73</v>
      </c>
      <c r="D2977" s="70">
        <v>14960.69</v>
      </c>
      <c r="E2977" s="71">
        <v>44795</v>
      </c>
      <c r="F2977" t="s">
        <v>11268</v>
      </c>
      <c r="G2977" t="s">
        <v>2142</v>
      </c>
      <c r="H2977" t="s">
        <v>11267</v>
      </c>
      <c r="I2977" t="s">
        <v>11266</v>
      </c>
      <c r="J2977" s="40">
        <v>948.21</v>
      </c>
      <c r="K2977" s="40">
        <v>0</v>
      </c>
    </row>
    <row r="2978" spans="1:11" x14ac:dyDescent="0.35">
      <c r="A2978">
        <v>20602</v>
      </c>
      <c r="B2978" t="s">
        <v>19759</v>
      </c>
      <c r="C2978" s="70">
        <v>46527.73</v>
      </c>
      <c r="D2978" s="70">
        <v>14960.69</v>
      </c>
      <c r="E2978" s="71">
        <v>44796</v>
      </c>
      <c r="F2978" t="s">
        <v>19804</v>
      </c>
      <c r="G2978" t="s">
        <v>1907</v>
      </c>
      <c r="H2978" t="s">
        <v>19803</v>
      </c>
      <c r="I2978" t="s">
        <v>19802</v>
      </c>
      <c r="J2978" s="40">
        <v>368.72</v>
      </c>
      <c r="K2978" s="40">
        <v>0</v>
      </c>
    </row>
    <row r="2979" spans="1:11" x14ac:dyDescent="0.35">
      <c r="A2979">
        <v>20602</v>
      </c>
      <c r="B2979" t="s">
        <v>19759</v>
      </c>
      <c r="C2979" s="70">
        <v>46527.73</v>
      </c>
      <c r="D2979" s="70">
        <v>14960.69</v>
      </c>
      <c r="E2979" s="71">
        <v>44796</v>
      </c>
      <c r="F2979" t="s">
        <v>19801</v>
      </c>
      <c r="G2979" t="s">
        <v>1907</v>
      </c>
      <c r="H2979" t="s">
        <v>19800</v>
      </c>
      <c r="I2979" t="s">
        <v>19799</v>
      </c>
      <c r="J2979" s="40">
        <v>1478.35</v>
      </c>
      <c r="K2979" s="40">
        <v>0</v>
      </c>
    </row>
    <row r="2980" spans="1:11" x14ac:dyDescent="0.35">
      <c r="A2980">
        <v>20602</v>
      </c>
      <c r="B2980" t="s">
        <v>19759</v>
      </c>
      <c r="C2980" s="70">
        <v>46527.73</v>
      </c>
      <c r="D2980" s="70">
        <v>14960.69</v>
      </c>
      <c r="E2980" s="71">
        <v>44796</v>
      </c>
      <c r="F2980" t="s">
        <v>19798</v>
      </c>
      <c r="G2980" t="s">
        <v>1907</v>
      </c>
      <c r="H2980" t="s">
        <v>19797</v>
      </c>
      <c r="I2980" t="s">
        <v>19796</v>
      </c>
      <c r="J2980" s="40">
        <v>676.17</v>
      </c>
      <c r="K2980" s="40">
        <v>0</v>
      </c>
    </row>
    <row r="2981" spans="1:11" x14ac:dyDescent="0.35">
      <c r="A2981">
        <v>20602</v>
      </c>
      <c r="B2981" t="s">
        <v>19759</v>
      </c>
      <c r="C2981" s="70">
        <v>46527.73</v>
      </c>
      <c r="D2981" s="70">
        <v>14960.69</v>
      </c>
      <c r="E2981" s="71">
        <v>44796</v>
      </c>
      <c r="F2981" t="s">
        <v>8333</v>
      </c>
      <c r="G2981" t="s">
        <v>2142</v>
      </c>
      <c r="H2981" t="s">
        <v>8332</v>
      </c>
      <c r="I2981" t="s">
        <v>8331</v>
      </c>
      <c r="J2981" s="40">
        <v>9.65</v>
      </c>
      <c r="K2981" s="40">
        <v>0</v>
      </c>
    </row>
    <row r="2982" spans="1:11" x14ac:dyDescent="0.35">
      <c r="A2982">
        <v>20602</v>
      </c>
      <c r="B2982" t="s">
        <v>19759</v>
      </c>
      <c r="C2982" s="70">
        <v>46527.73</v>
      </c>
      <c r="D2982" s="70">
        <v>14960.69</v>
      </c>
      <c r="E2982" s="71">
        <v>44797</v>
      </c>
      <c r="F2982" t="s">
        <v>13064</v>
      </c>
      <c r="G2982" t="s">
        <v>2142</v>
      </c>
      <c r="H2982" t="s">
        <v>13063</v>
      </c>
      <c r="I2982" t="s">
        <v>13062</v>
      </c>
      <c r="J2982" s="40">
        <v>404.51</v>
      </c>
      <c r="K2982" s="40">
        <v>0</v>
      </c>
    </row>
    <row r="2983" spans="1:11" x14ac:dyDescent="0.35">
      <c r="A2983">
        <v>20602</v>
      </c>
      <c r="B2983" t="s">
        <v>19759</v>
      </c>
      <c r="C2983" s="70">
        <v>46527.73</v>
      </c>
      <c r="D2983" s="70">
        <v>14960.69</v>
      </c>
      <c r="E2983" s="71">
        <v>44798</v>
      </c>
      <c r="F2983" t="s">
        <v>12760</v>
      </c>
      <c r="G2983" t="s">
        <v>2142</v>
      </c>
      <c r="H2983" t="s">
        <v>12759</v>
      </c>
      <c r="I2983" t="s">
        <v>12758</v>
      </c>
      <c r="J2983" s="40">
        <v>1748.63</v>
      </c>
      <c r="K2983" s="40">
        <v>0</v>
      </c>
    </row>
    <row r="2984" spans="1:11" x14ac:dyDescent="0.35">
      <c r="A2984">
        <v>20602</v>
      </c>
      <c r="B2984" t="s">
        <v>19759</v>
      </c>
      <c r="C2984" s="70">
        <v>46527.73</v>
      </c>
      <c r="D2984" s="70">
        <v>14960.69</v>
      </c>
      <c r="E2984" s="71">
        <v>44800</v>
      </c>
      <c r="F2984" t="s">
        <v>13084</v>
      </c>
      <c r="G2984" t="s">
        <v>13074</v>
      </c>
      <c r="H2984" t="s">
        <v>13083</v>
      </c>
      <c r="I2984" t="s">
        <v>13082</v>
      </c>
      <c r="J2984" s="40">
        <v>2.04</v>
      </c>
      <c r="K2984" s="40">
        <v>0</v>
      </c>
    </row>
    <row r="2985" spans="1:11" x14ac:dyDescent="0.35">
      <c r="A2985">
        <v>20602</v>
      </c>
      <c r="B2985" t="s">
        <v>19759</v>
      </c>
      <c r="C2985" s="70">
        <v>46527.73</v>
      </c>
      <c r="D2985" s="70">
        <v>14960.69</v>
      </c>
      <c r="E2985" s="71">
        <v>44801</v>
      </c>
      <c r="F2985" t="s">
        <v>3123</v>
      </c>
      <c r="G2985" t="s">
        <v>2142</v>
      </c>
      <c r="H2985" t="s">
        <v>3122</v>
      </c>
      <c r="I2985" t="s">
        <v>3121</v>
      </c>
      <c r="J2985" s="40">
        <v>98.9</v>
      </c>
      <c r="K2985" s="40">
        <v>0</v>
      </c>
    </row>
    <row r="2986" spans="1:11" x14ac:dyDescent="0.35">
      <c r="A2986">
        <v>20602</v>
      </c>
      <c r="B2986" t="s">
        <v>19759</v>
      </c>
      <c r="C2986" s="70">
        <v>46527.73</v>
      </c>
      <c r="D2986" s="70">
        <v>14960.69</v>
      </c>
      <c r="E2986" s="71">
        <v>44801</v>
      </c>
      <c r="F2986" t="s">
        <v>13731</v>
      </c>
      <c r="G2986" t="s">
        <v>2142</v>
      </c>
      <c r="H2986" t="s">
        <v>13730</v>
      </c>
      <c r="I2986" t="s">
        <v>13729</v>
      </c>
      <c r="J2986" s="40">
        <v>8.19</v>
      </c>
      <c r="K2986" s="40">
        <v>0</v>
      </c>
    </row>
    <row r="2987" spans="1:11" x14ac:dyDescent="0.35">
      <c r="A2987">
        <v>20602</v>
      </c>
      <c r="B2987" t="s">
        <v>19759</v>
      </c>
      <c r="C2987" s="70">
        <v>46527.73</v>
      </c>
      <c r="D2987" s="70">
        <v>14960.69</v>
      </c>
      <c r="E2987" s="71">
        <v>44802</v>
      </c>
      <c r="F2987" t="s">
        <v>14171</v>
      </c>
      <c r="G2987" t="s">
        <v>2142</v>
      </c>
      <c r="H2987" t="s">
        <v>14170</v>
      </c>
      <c r="I2987" t="s">
        <v>14169</v>
      </c>
      <c r="J2987" s="40">
        <v>59.54</v>
      </c>
      <c r="K2987" s="40">
        <v>0</v>
      </c>
    </row>
    <row r="2988" spans="1:11" x14ac:dyDescent="0.35">
      <c r="A2988">
        <v>20602</v>
      </c>
      <c r="B2988" t="s">
        <v>19759</v>
      </c>
      <c r="C2988" s="70">
        <v>46527.73</v>
      </c>
      <c r="D2988" s="70">
        <v>14960.69</v>
      </c>
      <c r="E2988" s="71">
        <v>44803</v>
      </c>
      <c r="F2988" t="s">
        <v>14168</v>
      </c>
      <c r="G2988" t="s">
        <v>2142</v>
      </c>
      <c r="H2988" t="s">
        <v>14167</v>
      </c>
      <c r="I2988" t="s">
        <v>14166</v>
      </c>
      <c r="J2988" s="40">
        <v>7.68</v>
      </c>
      <c r="K2988" s="40">
        <v>0</v>
      </c>
    </row>
    <row r="2989" spans="1:11" x14ac:dyDescent="0.35">
      <c r="A2989">
        <v>20602</v>
      </c>
      <c r="B2989" t="s">
        <v>19759</v>
      </c>
      <c r="C2989" s="70">
        <v>46527.73</v>
      </c>
      <c r="D2989" s="70">
        <v>14960.69</v>
      </c>
      <c r="E2989" s="71">
        <v>44803</v>
      </c>
      <c r="F2989" t="s">
        <v>12851</v>
      </c>
      <c r="G2989" t="s">
        <v>2142</v>
      </c>
      <c r="H2989" t="s">
        <v>12850</v>
      </c>
      <c r="I2989" t="s">
        <v>12849</v>
      </c>
      <c r="J2989" s="40">
        <v>884.72</v>
      </c>
      <c r="K2989" s="40">
        <v>0</v>
      </c>
    </row>
    <row r="2990" spans="1:11" x14ac:dyDescent="0.35">
      <c r="A2990">
        <v>20602</v>
      </c>
      <c r="B2990" t="s">
        <v>19759</v>
      </c>
      <c r="C2990" s="70">
        <v>46527.73</v>
      </c>
      <c r="D2990" s="70">
        <v>14960.69</v>
      </c>
      <c r="E2990" s="71">
        <v>44804</v>
      </c>
      <c r="F2990" t="s">
        <v>13728</v>
      </c>
      <c r="G2990" t="s">
        <v>2142</v>
      </c>
      <c r="H2990" t="s">
        <v>13727</v>
      </c>
      <c r="I2990" t="s">
        <v>13726</v>
      </c>
      <c r="J2990" s="40">
        <v>30.53</v>
      </c>
      <c r="K2990" s="40">
        <v>0</v>
      </c>
    </row>
    <row r="2991" spans="1:11" x14ac:dyDescent="0.35">
      <c r="A2991">
        <v>20602</v>
      </c>
      <c r="B2991" t="s">
        <v>19759</v>
      </c>
      <c r="C2991" s="70">
        <v>46527.73</v>
      </c>
      <c r="D2991" s="70">
        <v>14960.69</v>
      </c>
      <c r="E2991" s="71">
        <v>44804</v>
      </c>
      <c r="F2991" t="s">
        <v>9894</v>
      </c>
      <c r="G2991" t="s">
        <v>2142</v>
      </c>
      <c r="H2991" t="s">
        <v>9893</v>
      </c>
      <c r="I2991" t="s">
        <v>9892</v>
      </c>
      <c r="J2991" s="40">
        <v>61.06</v>
      </c>
      <c r="K2991" s="40">
        <v>0</v>
      </c>
    </row>
    <row r="2992" spans="1:11" x14ac:dyDescent="0.35">
      <c r="A2992">
        <v>20602</v>
      </c>
      <c r="B2992" t="s">
        <v>19759</v>
      </c>
      <c r="C2992" s="70">
        <v>46527.73</v>
      </c>
      <c r="D2992" s="70">
        <v>14960.69</v>
      </c>
      <c r="E2992" s="71">
        <v>44804</v>
      </c>
      <c r="F2992" t="s">
        <v>8598</v>
      </c>
      <c r="G2992" t="s">
        <v>2142</v>
      </c>
      <c r="H2992" t="s">
        <v>8597</v>
      </c>
      <c r="I2992" t="s">
        <v>8596</v>
      </c>
      <c r="J2992" s="40">
        <v>471.69</v>
      </c>
      <c r="K2992" s="40">
        <v>0</v>
      </c>
    </row>
    <row r="2993" spans="1:11" x14ac:dyDescent="0.35">
      <c r="A2993">
        <v>20602</v>
      </c>
      <c r="B2993" t="s">
        <v>19759</v>
      </c>
      <c r="C2993" s="70">
        <v>46527.73</v>
      </c>
      <c r="D2993" s="70">
        <v>14960.69</v>
      </c>
      <c r="E2993" s="71">
        <v>44804</v>
      </c>
      <c r="F2993" t="s">
        <v>13383</v>
      </c>
      <c r="G2993" t="s">
        <v>2142</v>
      </c>
      <c r="H2993" t="s">
        <v>13382</v>
      </c>
      <c r="I2993" t="s">
        <v>13381</v>
      </c>
      <c r="J2993" s="40">
        <v>12.48</v>
      </c>
      <c r="K2993" s="40">
        <v>0</v>
      </c>
    </row>
    <row r="2994" spans="1:11" x14ac:dyDescent="0.35">
      <c r="A2994">
        <v>20602</v>
      </c>
      <c r="B2994" t="s">
        <v>19759</v>
      </c>
      <c r="C2994" s="70">
        <v>46527.73</v>
      </c>
      <c r="D2994" s="70">
        <v>14960.69</v>
      </c>
      <c r="E2994" s="71">
        <v>44804</v>
      </c>
      <c r="F2994" t="s">
        <v>11037</v>
      </c>
      <c r="G2994" t="s">
        <v>2142</v>
      </c>
      <c r="H2994" t="s">
        <v>11036</v>
      </c>
      <c r="I2994" t="s">
        <v>11035</v>
      </c>
      <c r="J2994" s="40">
        <v>694.11</v>
      </c>
      <c r="K2994" s="40">
        <v>0</v>
      </c>
    </row>
    <row r="2995" spans="1:11" x14ac:dyDescent="0.35">
      <c r="A2995">
        <v>20602</v>
      </c>
      <c r="B2995" t="s">
        <v>19759</v>
      </c>
      <c r="C2995" s="70">
        <v>46527.73</v>
      </c>
      <c r="D2995" s="70">
        <v>14960.69</v>
      </c>
      <c r="E2995" s="71">
        <v>44804</v>
      </c>
      <c r="F2995" t="s">
        <v>8842</v>
      </c>
      <c r="G2995" t="s">
        <v>2142</v>
      </c>
      <c r="H2995" t="s">
        <v>8841</v>
      </c>
      <c r="I2995" t="s">
        <v>8840</v>
      </c>
      <c r="J2995" s="40">
        <v>778.62</v>
      </c>
      <c r="K2995" s="40">
        <v>0</v>
      </c>
    </row>
    <row r="2996" spans="1:11" x14ac:dyDescent="0.35">
      <c r="A2996">
        <v>20602</v>
      </c>
      <c r="B2996" t="s">
        <v>19759</v>
      </c>
      <c r="C2996" s="70">
        <v>46527.73</v>
      </c>
      <c r="D2996" s="70">
        <v>14960.69</v>
      </c>
      <c r="E2996" s="71">
        <v>44804</v>
      </c>
      <c r="F2996" t="s">
        <v>12907</v>
      </c>
      <c r="G2996" t="s">
        <v>2142</v>
      </c>
      <c r="H2996" t="s">
        <v>12906</v>
      </c>
      <c r="I2996" t="s">
        <v>12905</v>
      </c>
      <c r="J2996" s="40">
        <v>5.59</v>
      </c>
      <c r="K2996" s="40">
        <v>0</v>
      </c>
    </row>
    <row r="2997" spans="1:11" x14ac:dyDescent="0.35">
      <c r="A2997">
        <v>20602</v>
      </c>
      <c r="B2997" t="s">
        <v>19759</v>
      </c>
      <c r="C2997" s="70">
        <v>46527.73</v>
      </c>
      <c r="D2997" s="70">
        <v>14960.69</v>
      </c>
      <c r="E2997" s="71">
        <v>44804</v>
      </c>
      <c r="F2997" t="s">
        <v>8086</v>
      </c>
      <c r="G2997" t="s">
        <v>2142</v>
      </c>
      <c r="H2997" t="s">
        <v>8085</v>
      </c>
      <c r="I2997" t="s">
        <v>8084</v>
      </c>
      <c r="J2997" s="40">
        <v>169.19</v>
      </c>
      <c r="K2997" s="40">
        <v>0</v>
      </c>
    </row>
    <row r="2998" spans="1:11" x14ac:dyDescent="0.35">
      <c r="A2998">
        <v>20602</v>
      </c>
      <c r="B2998" t="s">
        <v>19759</v>
      </c>
      <c r="C2998" s="70">
        <v>46527.73</v>
      </c>
      <c r="D2998" s="70">
        <v>14960.69</v>
      </c>
      <c r="E2998" s="71">
        <v>44804</v>
      </c>
      <c r="F2998" t="s">
        <v>8839</v>
      </c>
      <c r="G2998" t="s">
        <v>2142</v>
      </c>
      <c r="H2998" t="s">
        <v>4661</v>
      </c>
      <c r="I2998" t="s">
        <v>4660</v>
      </c>
      <c r="J2998" s="40">
        <v>7410.5</v>
      </c>
      <c r="K2998" s="40">
        <v>0</v>
      </c>
    </row>
    <row r="2999" spans="1:11" x14ac:dyDescent="0.35">
      <c r="A2999">
        <v>20602</v>
      </c>
      <c r="B2999" t="s">
        <v>19759</v>
      </c>
      <c r="C2999" s="70">
        <v>46527.73</v>
      </c>
      <c r="D2999" s="70">
        <v>14960.69</v>
      </c>
      <c r="E2999" s="71">
        <v>44804</v>
      </c>
      <c r="F2999" t="s">
        <v>14991</v>
      </c>
      <c r="G2999" t="s">
        <v>2142</v>
      </c>
      <c r="H2999" t="s">
        <v>14990</v>
      </c>
      <c r="I2999" t="s">
        <v>14989</v>
      </c>
      <c r="J2999" s="40">
        <v>330.83</v>
      </c>
      <c r="K2999" s="40">
        <v>0</v>
      </c>
    </row>
    <row r="3000" spans="1:11" x14ac:dyDescent="0.35">
      <c r="A3000">
        <v>20602</v>
      </c>
      <c r="B3000" t="s">
        <v>19759</v>
      </c>
      <c r="C3000" s="70">
        <v>46527.73</v>
      </c>
      <c r="D3000" s="70">
        <v>14960.69</v>
      </c>
      <c r="E3000" s="71">
        <v>44804</v>
      </c>
      <c r="F3000" t="s">
        <v>14988</v>
      </c>
      <c r="G3000" t="s">
        <v>2142</v>
      </c>
      <c r="H3000" t="s">
        <v>4658</v>
      </c>
      <c r="I3000" t="s">
        <v>4657</v>
      </c>
      <c r="J3000" s="40">
        <v>6402.32</v>
      </c>
      <c r="K3000" s="40">
        <v>0</v>
      </c>
    </row>
    <row r="3001" spans="1:11" x14ac:dyDescent="0.35">
      <c r="A3001">
        <v>20602</v>
      </c>
      <c r="B3001" t="s">
        <v>19759</v>
      </c>
      <c r="C3001" s="70">
        <v>46527.73</v>
      </c>
      <c r="D3001" s="70">
        <v>14960.69</v>
      </c>
      <c r="E3001" s="71">
        <v>44804</v>
      </c>
      <c r="F3001" t="s">
        <v>15746</v>
      </c>
      <c r="G3001" t="s">
        <v>1912</v>
      </c>
      <c r="J3001" s="40">
        <v>0</v>
      </c>
      <c r="K3001" s="40">
        <v>50577.87</v>
      </c>
    </row>
    <row r="3002" spans="1:11" x14ac:dyDescent="0.35">
      <c r="A3002">
        <v>20602</v>
      </c>
      <c r="B3002" t="s">
        <v>19759</v>
      </c>
      <c r="C3002" s="70">
        <v>46527.73</v>
      </c>
      <c r="D3002" s="70">
        <v>14960.69</v>
      </c>
      <c r="E3002" s="71">
        <v>44804</v>
      </c>
      <c r="F3002" t="s">
        <v>14155</v>
      </c>
      <c r="G3002" t="s">
        <v>2142</v>
      </c>
      <c r="H3002" t="s">
        <v>14154</v>
      </c>
      <c r="I3002" t="s">
        <v>14153</v>
      </c>
      <c r="J3002" s="40">
        <v>45.79</v>
      </c>
      <c r="K3002" s="40">
        <v>0</v>
      </c>
    </row>
    <row r="3003" spans="1:11" x14ac:dyDescent="0.35">
      <c r="A3003">
        <v>20602</v>
      </c>
      <c r="B3003" t="s">
        <v>19759</v>
      </c>
      <c r="C3003" s="70">
        <v>46527.73</v>
      </c>
      <c r="D3003" s="70">
        <v>14960.69</v>
      </c>
      <c r="E3003" s="71">
        <v>44804</v>
      </c>
      <c r="F3003" t="s">
        <v>5253</v>
      </c>
      <c r="G3003" t="s">
        <v>2247</v>
      </c>
      <c r="H3003" t="s">
        <v>2265</v>
      </c>
      <c r="J3003" s="40">
        <v>24.73</v>
      </c>
      <c r="K3003" s="40">
        <v>0</v>
      </c>
    </row>
    <row r="3004" spans="1:11" x14ac:dyDescent="0.35">
      <c r="A3004">
        <v>20602</v>
      </c>
      <c r="B3004" t="s">
        <v>19759</v>
      </c>
      <c r="C3004" s="70">
        <v>46527.73</v>
      </c>
      <c r="D3004" s="70">
        <v>14960.69</v>
      </c>
      <c r="E3004" s="71">
        <v>44805</v>
      </c>
      <c r="F3004" t="s">
        <v>3120</v>
      </c>
      <c r="G3004" t="s">
        <v>2142</v>
      </c>
      <c r="H3004" t="s">
        <v>3119</v>
      </c>
      <c r="I3004" t="s">
        <v>3118</v>
      </c>
      <c r="J3004" s="40">
        <v>640.11</v>
      </c>
      <c r="K3004" s="40">
        <v>0</v>
      </c>
    </row>
    <row r="3005" spans="1:11" x14ac:dyDescent="0.35">
      <c r="A3005">
        <v>20602</v>
      </c>
      <c r="B3005" t="s">
        <v>19759</v>
      </c>
      <c r="C3005" s="70">
        <v>46527.73</v>
      </c>
      <c r="D3005" s="70">
        <v>14960.69</v>
      </c>
      <c r="E3005" s="71">
        <v>44805</v>
      </c>
      <c r="F3005" t="s">
        <v>10978</v>
      </c>
      <c r="G3005" t="s">
        <v>2142</v>
      </c>
      <c r="H3005" t="s">
        <v>10977</v>
      </c>
      <c r="I3005" t="s">
        <v>10976</v>
      </c>
      <c r="J3005" s="40">
        <v>161.71</v>
      </c>
      <c r="K3005" s="40">
        <v>0</v>
      </c>
    </row>
    <row r="3006" spans="1:11" x14ac:dyDescent="0.35">
      <c r="A3006">
        <v>20602</v>
      </c>
      <c r="B3006" t="s">
        <v>19759</v>
      </c>
      <c r="C3006" s="70">
        <v>46527.73</v>
      </c>
      <c r="D3006" s="70">
        <v>14960.69</v>
      </c>
      <c r="E3006" s="71">
        <v>44805</v>
      </c>
      <c r="F3006" t="s">
        <v>8928</v>
      </c>
      <c r="G3006" t="s">
        <v>2142</v>
      </c>
      <c r="H3006" t="s">
        <v>8927</v>
      </c>
      <c r="I3006" t="s">
        <v>8926</v>
      </c>
      <c r="J3006" s="40">
        <v>42.98</v>
      </c>
      <c r="K3006" s="40">
        <v>0</v>
      </c>
    </row>
    <row r="3007" spans="1:11" x14ac:dyDescent="0.35">
      <c r="A3007">
        <v>20602</v>
      </c>
      <c r="B3007" t="s">
        <v>19759</v>
      </c>
      <c r="C3007" s="70">
        <v>46527.73</v>
      </c>
      <c r="D3007" s="70">
        <v>14960.69</v>
      </c>
      <c r="E3007" s="71">
        <v>44805</v>
      </c>
      <c r="F3007" t="s">
        <v>14152</v>
      </c>
      <c r="G3007" t="s">
        <v>2142</v>
      </c>
      <c r="H3007" t="s">
        <v>14151</v>
      </c>
      <c r="I3007" t="s">
        <v>14125</v>
      </c>
      <c r="J3007" s="40">
        <v>323.76</v>
      </c>
      <c r="K3007" s="40">
        <v>0</v>
      </c>
    </row>
    <row r="3008" spans="1:11" x14ac:dyDescent="0.35">
      <c r="A3008">
        <v>20602</v>
      </c>
      <c r="B3008" t="s">
        <v>19759</v>
      </c>
      <c r="C3008" s="70">
        <v>46527.73</v>
      </c>
      <c r="D3008" s="70">
        <v>14960.69</v>
      </c>
      <c r="E3008" s="71">
        <v>44805</v>
      </c>
      <c r="F3008" t="s">
        <v>14150</v>
      </c>
      <c r="G3008" t="s">
        <v>2142</v>
      </c>
      <c r="H3008" t="s">
        <v>14149</v>
      </c>
      <c r="I3008" t="s">
        <v>11678</v>
      </c>
      <c r="J3008" s="40">
        <v>7.71</v>
      </c>
      <c r="K3008" s="40">
        <v>0</v>
      </c>
    </row>
    <row r="3009" spans="1:11" x14ac:dyDescent="0.35">
      <c r="A3009">
        <v>20602</v>
      </c>
      <c r="B3009" t="s">
        <v>19759</v>
      </c>
      <c r="C3009" s="70">
        <v>46527.73</v>
      </c>
      <c r="D3009" s="70">
        <v>14960.69</v>
      </c>
      <c r="E3009" s="71">
        <v>44805</v>
      </c>
      <c r="F3009" t="s">
        <v>14148</v>
      </c>
      <c r="G3009" t="s">
        <v>2142</v>
      </c>
      <c r="H3009" t="s">
        <v>14147</v>
      </c>
      <c r="I3009" t="s">
        <v>14146</v>
      </c>
      <c r="J3009" s="40">
        <v>9.11</v>
      </c>
      <c r="K3009" s="40">
        <v>0</v>
      </c>
    </row>
    <row r="3010" spans="1:11" x14ac:dyDescent="0.35">
      <c r="A3010">
        <v>20602</v>
      </c>
      <c r="B3010" t="s">
        <v>19759</v>
      </c>
      <c r="C3010" s="70">
        <v>46527.73</v>
      </c>
      <c r="D3010" s="70">
        <v>14960.69</v>
      </c>
      <c r="E3010" s="71">
        <v>44805</v>
      </c>
      <c r="F3010" t="s">
        <v>14145</v>
      </c>
      <c r="G3010" t="s">
        <v>2142</v>
      </c>
      <c r="H3010" t="s">
        <v>14144</v>
      </c>
      <c r="I3010" t="s">
        <v>14122</v>
      </c>
      <c r="J3010" s="40">
        <v>86.15</v>
      </c>
      <c r="K3010" s="40">
        <v>0</v>
      </c>
    </row>
    <row r="3011" spans="1:11" x14ac:dyDescent="0.35">
      <c r="A3011">
        <v>20602</v>
      </c>
      <c r="B3011" t="s">
        <v>19759</v>
      </c>
      <c r="C3011" s="70">
        <v>46527.73</v>
      </c>
      <c r="D3011" s="70">
        <v>14960.69</v>
      </c>
      <c r="E3011" s="71">
        <v>44805</v>
      </c>
      <c r="F3011" t="s">
        <v>14143</v>
      </c>
      <c r="G3011" t="s">
        <v>2142</v>
      </c>
      <c r="H3011" t="s">
        <v>14142</v>
      </c>
      <c r="I3011" t="s">
        <v>14119</v>
      </c>
      <c r="J3011" s="40">
        <v>488.07</v>
      </c>
      <c r="K3011" s="40">
        <v>0</v>
      </c>
    </row>
    <row r="3012" spans="1:11" x14ac:dyDescent="0.35">
      <c r="A3012">
        <v>20602</v>
      </c>
      <c r="B3012" t="s">
        <v>19759</v>
      </c>
      <c r="C3012" s="70">
        <v>46527.73</v>
      </c>
      <c r="D3012" s="70">
        <v>14960.69</v>
      </c>
      <c r="E3012" s="71">
        <v>44805</v>
      </c>
      <c r="F3012" t="s">
        <v>8255</v>
      </c>
      <c r="G3012" t="s">
        <v>2142</v>
      </c>
      <c r="H3012" t="s">
        <v>8254</v>
      </c>
      <c r="I3012" t="s">
        <v>8253</v>
      </c>
      <c r="J3012" s="40">
        <v>104.91</v>
      </c>
      <c r="K3012" s="40">
        <v>0</v>
      </c>
    </row>
    <row r="3013" spans="1:11" x14ac:dyDescent="0.35">
      <c r="A3013">
        <v>20602</v>
      </c>
      <c r="B3013" t="s">
        <v>19759</v>
      </c>
      <c r="C3013" s="70">
        <v>46527.73</v>
      </c>
      <c r="D3013" s="70">
        <v>14960.69</v>
      </c>
      <c r="E3013" s="71">
        <v>44805</v>
      </c>
      <c r="F3013" t="s">
        <v>16199</v>
      </c>
      <c r="G3013" t="s">
        <v>2142</v>
      </c>
      <c r="H3013" t="s">
        <v>16198</v>
      </c>
      <c r="I3013" t="s">
        <v>13051</v>
      </c>
      <c r="J3013" s="40">
        <v>-450.76</v>
      </c>
      <c r="K3013" s="40">
        <v>0</v>
      </c>
    </row>
    <row r="3014" spans="1:11" x14ac:dyDescent="0.35">
      <c r="A3014">
        <v>20602</v>
      </c>
      <c r="B3014" t="s">
        <v>19759</v>
      </c>
      <c r="C3014" s="70">
        <v>46527.73</v>
      </c>
      <c r="D3014" s="70">
        <v>14960.69</v>
      </c>
      <c r="E3014" s="71">
        <v>44805</v>
      </c>
      <c r="F3014" t="s">
        <v>16197</v>
      </c>
      <c r="G3014" t="s">
        <v>2142</v>
      </c>
      <c r="H3014" t="s">
        <v>16196</v>
      </c>
      <c r="I3014" t="s">
        <v>4666</v>
      </c>
      <c r="J3014" s="40">
        <v>-1513.55</v>
      </c>
      <c r="K3014" s="40">
        <v>0</v>
      </c>
    </row>
    <row r="3015" spans="1:11" x14ac:dyDescent="0.35">
      <c r="A3015">
        <v>20602</v>
      </c>
      <c r="B3015" t="s">
        <v>19759</v>
      </c>
      <c r="C3015" s="70">
        <v>46527.73</v>
      </c>
      <c r="D3015" s="70">
        <v>14960.69</v>
      </c>
      <c r="E3015" s="71">
        <v>44805</v>
      </c>
      <c r="F3015" t="s">
        <v>9886</v>
      </c>
      <c r="G3015" t="s">
        <v>2142</v>
      </c>
      <c r="H3015" t="s">
        <v>9885</v>
      </c>
      <c r="I3015" t="s">
        <v>9884</v>
      </c>
      <c r="J3015" s="40">
        <v>-107.28</v>
      </c>
      <c r="K3015" s="40">
        <v>0</v>
      </c>
    </row>
    <row r="3016" spans="1:11" x14ac:dyDescent="0.35">
      <c r="A3016">
        <v>20602</v>
      </c>
      <c r="B3016" t="s">
        <v>19759</v>
      </c>
      <c r="C3016" s="70">
        <v>46527.73</v>
      </c>
      <c r="D3016" s="70">
        <v>14960.69</v>
      </c>
      <c r="E3016" s="71">
        <v>44805</v>
      </c>
      <c r="F3016" t="s">
        <v>13187</v>
      </c>
      <c r="G3016" t="s">
        <v>2142</v>
      </c>
      <c r="H3016" t="s">
        <v>13186</v>
      </c>
      <c r="I3016" t="s">
        <v>13185</v>
      </c>
      <c r="J3016" s="40">
        <v>112.65</v>
      </c>
      <c r="K3016" s="40">
        <v>0</v>
      </c>
    </row>
    <row r="3017" spans="1:11" x14ac:dyDescent="0.35">
      <c r="A3017">
        <v>20602</v>
      </c>
      <c r="B3017" t="s">
        <v>19759</v>
      </c>
      <c r="C3017" s="70">
        <v>46527.73</v>
      </c>
      <c r="D3017" s="70">
        <v>14960.69</v>
      </c>
      <c r="E3017" s="71">
        <v>44805</v>
      </c>
      <c r="F3017" t="s">
        <v>13184</v>
      </c>
      <c r="G3017" t="s">
        <v>2142</v>
      </c>
      <c r="H3017" t="s">
        <v>1946</v>
      </c>
      <c r="I3017" t="s">
        <v>1945</v>
      </c>
      <c r="J3017" s="40">
        <v>362.69</v>
      </c>
      <c r="K3017" s="40">
        <v>0</v>
      </c>
    </row>
    <row r="3018" spans="1:11" x14ac:dyDescent="0.35">
      <c r="A3018">
        <v>20602</v>
      </c>
      <c r="B3018" t="s">
        <v>19759</v>
      </c>
      <c r="C3018" s="70">
        <v>46527.73</v>
      </c>
      <c r="D3018" s="70">
        <v>14960.69</v>
      </c>
      <c r="E3018" s="71">
        <v>44805</v>
      </c>
      <c r="F3018" t="s">
        <v>13053</v>
      </c>
      <c r="G3018" t="s">
        <v>2142</v>
      </c>
      <c r="H3018" t="s">
        <v>13052</v>
      </c>
      <c r="I3018" t="s">
        <v>13051</v>
      </c>
      <c r="J3018" s="40">
        <v>450.76</v>
      </c>
      <c r="K3018" s="40">
        <v>0</v>
      </c>
    </row>
    <row r="3019" spans="1:11" x14ac:dyDescent="0.35">
      <c r="A3019">
        <v>20602</v>
      </c>
      <c r="B3019" t="s">
        <v>19759</v>
      </c>
      <c r="C3019" s="70">
        <v>46527.73</v>
      </c>
      <c r="D3019" s="70">
        <v>14960.69</v>
      </c>
      <c r="E3019" s="71">
        <v>44805</v>
      </c>
      <c r="F3019" t="s">
        <v>13050</v>
      </c>
      <c r="G3019" t="s">
        <v>2142</v>
      </c>
      <c r="H3019" t="s">
        <v>13049</v>
      </c>
      <c r="I3019" t="s">
        <v>13048</v>
      </c>
      <c r="J3019" s="40">
        <v>1491.51</v>
      </c>
      <c r="K3019" s="40">
        <v>0</v>
      </c>
    </row>
    <row r="3020" spans="1:11" x14ac:dyDescent="0.35">
      <c r="A3020">
        <v>20602</v>
      </c>
      <c r="B3020" t="s">
        <v>19759</v>
      </c>
      <c r="C3020" s="70">
        <v>46527.73</v>
      </c>
      <c r="D3020" s="70">
        <v>14960.69</v>
      </c>
      <c r="E3020" s="71">
        <v>44805</v>
      </c>
      <c r="F3020" t="s">
        <v>13047</v>
      </c>
      <c r="G3020" t="s">
        <v>2142</v>
      </c>
      <c r="H3020" t="s">
        <v>4667</v>
      </c>
      <c r="I3020" t="s">
        <v>4666</v>
      </c>
      <c r="J3020" s="40">
        <v>1514.62</v>
      </c>
      <c r="K3020" s="40">
        <v>0</v>
      </c>
    </row>
    <row r="3021" spans="1:11" x14ac:dyDescent="0.35">
      <c r="A3021">
        <v>20602</v>
      </c>
      <c r="B3021" t="s">
        <v>19759</v>
      </c>
      <c r="C3021" s="70">
        <v>46527.73</v>
      </c>
      <c r="D3021" s="70">
        <v>14960.69</v>
      </c>
      <c r="E3021" s="71">
        <v>44805</v>
      </c>
      <c r="F3021" t="s">
        <v>14141</v>
      </c>
      <c r="G3021" t="s">
        <v>2142</v>
      </c>
      <c r="H3021" t="s">
        <v>14140</v>
      </c>
      <c r="I3021" t="s">
        <v>14139</v>
      </c>
      <c r="J3021" s="40">
        <v>46.48</v>
      </c>
      <c r="K3021" s="40">
        <v>0</v>
      </c>
    </row>
    <row r="3022" spans="1:11" x14ac:dyDescent="0.35">
      <c r="A3022">
        <v>20602</v>
      </c>
      <c r="B3022" t="s">
        <v>19759</v>
      </c>
      <c r="C3022" s="70">
        <v>46527.73</v>
      </c>
      <c r="D3022" s="70">
        <v>14960.69</v>
      </c>
      <c r="E3022" s="71">
        <v>44805</v>
      </c>
      <c r="F3022" t="s">
        <v>14138</v>
      </c>
      <c r="G3022" t="s">
        <v>2142</v>
      </c>
      <c r="H3022" t="s">
        <v>14137</v>
      </c>
      <c r="I3022" t="s">
        <v>14136</v>
      </c>
      <c r="J3022" s="40">
        <v>2.4900000000000002</v>
      </c>
      <c r="K3022" s="40">
        <v>0</v>
      </c>
    </row>
    <row r="3023" spans="1:11" x14ac:dyDescent="0.35">
      <c r="A3023">
        <v>20602</v>
      </c>
      <c r="B3023" t="s">
        <v>19759</v>
      </c>
      <c r="C3023" s="70">
        <v>46527.73</v>
      </c>
      <c r="D3023" s="70">
        <v>14960.69</v>
      </c>
      <c r="E3023" s="71">
        <v>44805</v>
      </c>
      <c r="F3023" t="s">
        <v>16078</v>
      </c>
      <c r="G3023" t="s">
        <v>2142</v>
      </c>
      <c r="H3023" t="s">
        <v>8906</v>
      </c>
      <c r="I3023" t="s">
        <v>8905</v>
      </c>
      <c r="J3023" s="40">
        <v>4702.13</v>
      </c>
      <c r="K3023" s="40">
        <v>0</v>
      </c>
    </row>
    <row r="3024" spans="1:11" x14ac:dyDescent="0.35">
      <c r="A3024">
        <v>20602</v>
      </c>
      <c r="B3024" t="s">
        <v>19759</v>
      </c>
      <c r="C3024" s="70">
        <v>46527.73</v>
      </c>
      <c r="D3024" s="70">
        <v>14960.69</v>
      </c>
      <c r="E3024" s="71">
        <v>44805</v>
      </c>
      <c r="F3024" t="s">
        <v>3354</v>
      </c>
      <c r="G3024" t="s">
        <v>2142</v>
      </c>
      <c r="H3024" t="s">
        <v>3353</v>
      </c>
      <c r="I3024" t="s">
        <v>3352</v>
      </c>
      <c r="J3024" s="40">
        <v>494.19</v>
      </c>
      <c r="K3024" s="40">
        <v>0</v>
      </c>
    </row>
    <row r="3025" spans="1:11" x14ac:dyDescent="0.35">
      <c r="A3025">
        <v>20602</v>
      </c>
      <c r="B3025" t="s">
        <v>19759</v>
      </c>
      <c r="C3025" s="70">
        <v>46527.73</v>
      </c>
      <c r="D3025" s="70">
        <v>14960.69</v>
      </c>
      <c r="E3025" s="71">
        <v>44805</v>
      </c>
      <c r="F3025" t="s">
        <v>14135</v>
      </c>
      <c r="G3025" t="s">
        <v>2142</v>
      </c>
      <c r="H3025" t="s">
        <v>14134</v>
      </c>
      <c r="I3025" t="s">
        <v>14125</v>
      </c>
      <c r="J3025" s="40">
        <v>-323.76</v>
      </c>
      <c r="K3025" s="40">
        <v>0</v>
      </c>
    </row>
    <row r="3026" spans="1:11" x14ac:dyDescent="0.35">
      <c r="A3026">
        <v>20602</v>
      </c>
      <c r="B3026" t="s">
        <v>19759</v>
      </c>
      <c r="C3026" s="70">
        <v>46527.73</v>
      </c>
      <c r="D3026" s="70">
        <v>14960.69</v>
      </c>
      <c r="E3026" s="71">
        <v>44805</v>
      </c>
      <c r="F3026" t="s">
        <v>14133</v>
      </c>
      <c r="G3026" t="s">
        <v>2142</v>
      </c>
      <c r="H3026" t="s">
        <v>14132</v>
      </c>
      <c r="I3026" t="s">
        <v>11678</v>
      </c>
      <c r="J3026" s="40">
        <v>-7.71</v>
      </c>
      <c r="K3026" s="40">
        <v>0</v>
      </c>
    </row>
    <row r="3027" spans="1:11" x14ac:dyDescent="0.35">
      <c r="A3027">
        <v>20602</v>
      </c>
      <c r="B3027" t="s">
        <v>19759</v>
      </c>
      <c r="C3027" s="70">
        <v>46527.73</v>
      </c>
      <c r="D3027" s="70">
        <v>14960.69</v>
      </c>
      <c r="E3027" s="71">
        <v>44805</v>
      </c>
      <c r="F3027" t="s">
        <v>14131</v>
      </c>
      <c r="G3027" t="s">
        <v>2142</v>
      </c>
      <c r="H3027" t="s">
        <v>14130</v>
      </c>
      <c r="I3027" t="s">
        <v>14122</v>
      </c>
      <c r="J3027" s="40">
        <v>-86.15</v>
      </c>
      <c r="K3027" s="40">
        <v>0</v>
      </c>
    </row>
    <row r="3028" spans="1:11" x14ac:dyDescent="0.35">
      <c r="A3028">
        <v>20602</v>
      </c>
      <c r="B3028" t="s">
        <v>19759</v>
      </c>
      <c r="C3028" s="70">
        <v>46527.73</v>
      </c>
      <c r="D3028" s="70">
        <v>14960.69</v>
      </c>
      <c r="E3028" s="71">
        <v>44805</v>
      </c>
      <c r="F3028" t="s">
        <v>14129</v>
      </c>
      <c r="G3028" t="s">
        <v>2142</v>
      </c>
      <c r="H3028" t="s">
        <v>14128</v>
      </c>
      <c r="I3028" t="s">
        <v>14119</v>
      </c>
      <c r="J3028" s="40">
        <v>-488.07</v>
      </c>
      <c r="K3028" s="40">
        <v>0</v>
      </c>
    </row>
    <row r="3029" spans="1:11" x14ac:dyDescent="0.35">
      <c r="A3029">
        <v>20602</v>
      </c>
      <c r="B3029" t="s">
        <v>19759</v>
      </c>
      <c r="C3029" s="70">
        <v>46527.73</v>
      </c>
      <c r="D3029" s="70">
        <v>14960.69</v>
      </c>
      <c r="E3029" s="71">
        <v>44807</v>
      </c>
      <c r="F3029" t="s">
        <v>8837</v>
      </c>
      <c r="G3029" t="s">
        <v>2142</v>
      </c>
      <c r="H3029" t="s">
        <v>8836</v>
      </c>
      <c r="I3029" t="s">
        <v>8835</v>
      </c>
      <c r="J3029" s="40">
        <v>48.84</v>
      </c>
      <c r="K3029" s="40">
        <v>0</v>
      </c>
    </row>
    <row r="3030" spans="1:11" x14ac:dyDescent="0.35">
      <c r="A3030">
        <v>20602</v>
      </c>
      <c r="B3030" t="s">
        <v>19759</v>
      </c>
      <c r="C3030" s="70">
        <v>46527.73</v>
      </c>
      <c r="D3030" s="70">
        <v>14960.69</v>
      </c>
      <c r="E3030" s="71">
        <v>44808</v>
      </c>
      <c r="F3030" t="s">
        <v>13183</v>
      </c>
      <c r="G3030" t="s">
        <v>2142</v>
      </c>
      <c r="H3030" t="s">
        <v>13182</v>
      </c>
      <c r="I3030" t="s">
        <v>13181</v>
      </c>
      <c r="J3030" s="40">
        <v>110.81</v>
      </c>
      <c r="K3030" s="40">
        <v>0</v>
      </c>
    </row>
    <row r="3031" spans="1:11" x14ac:dyDescent="0.35">
      <c r="A3031">
        <v>20602</v>
      </c>
      <c r="B3031" t="s">
        <v>19759</v>
      </c>
      <c r="C3031" s="70">
        <v>46527.73</v>
      </c>
      <c r="D3031" s="70">
        <v>14960.69</v>
      </c>
      <c r="E3031" s="71">
        <v>44808</v>
      </c>
      <c r="F3031" t="s">
        <v>8079</v>
      </c>
      <c r="G3031" t="s">
        <v>2142</v>
      </c>
      <c r="H3031" t="s">
        <v>8078</v>
      </c>
      <c r="I3031" t="s">
        <v>8073</v>
      </c>
      <c r="J3031" s="40">
        <v>17.649999999999999</v>
      </c>
      <c r="K3031" s="40">
        <v>0</v>
      </c>
    </row>
    <row r="3032" spans="1:11" x14ac:dyDescent="0.35">
      <c r="A3032">
        <v>20602</v>
      </c>
      <c r="B3032" t="s">
        <v>19759</v>
      </c>
      <c r="C3032" s="70">
        <v>46527.73</v>
      </c>
      <c r="D3032" s="70">
        <v>14960.69</v>
      </c>
      <c r="E3032" s="71">
        <v>44808</v>
      </c>
      <c r="F3032" t="s">
        <v>8077</v>
      </c>
      <c r="G3032" t="s">
        <v>2142</v>
      </c>
      <c r="H3032" t="s">
        <v>8076</v>
      </c>
      <c r="I3032" t="s">
        <v>8073</v>
      </c>
      <c r="J3032" s="40">
        <v>-17.649999999999999</v>
      </c>
      <c r="K3032" s="40">
        <v>0</v>
      </c>
    </row>
    <row r="3033" spans="1:11" x14ac:dyDescent="0.35">
      <c r="A3033">
        <v>20602</v>
      </c>
      <c r="B3033" t="s">
        <v>19759</v>
      </c>
      <c r="C3033" s="70">
        <v>46527.73</v>
      </c>
      <c r="D3033" s="70">
        <v>14960.69</v>
      </c>
      <c r="E3033" s="71">
        <v>44808</v>
      </c>
      <c r="F3033" t="s">
        <v>8075</v>
      </c>
      <c r="G3033" t="s">
        <v>2142</v>
      </c>
      <c r="H3033" t="s">
        <v>8074</v>
      </c>
      <c r="I3033" t="s">
        <v>8073</v>
      </c>
      <c r="J3033" s="40">
        <v>17.649999999999999</v>
      </c>
      <c r="K3033" s="40">
        <v>0</v>
      </c>
    </row>
    <row r="3034" spans="1:11" x14ac:dyDescent="0.35">
      <c r="A3034">
        <v>20602</v>
      </c>
      <c r="B3034" t="s">
        <v>19759</v>
      </c>
      <c r="C3034" s="70">
        <v>46527.73</v>
      </c>
      <c r="D3034" s="70">
        <v>14960.69</v>
      </c>
      <c r="E3034" s="71">
        <v>44809</v>
      </c>
      <c r="F3034" t="s">
        <v>14118</v>
      </c>
      <c r="G3034" t="s">
        <v>2142</v>
      </c>
      <c r="H3034" t="s">
        <v>14117</v>
      </c>
      <c r="I3034" t="s">
        <v>14116</v>
      </c>
      <c r="J3034" s="40">
        <v>13.44</v>
      </c>
      <c r="K3034" s="40">
        <v>0</v>
      </c>
    </row>
    <row r="3035" spans="1:11" x14ac:dyDescent="0.35">
      <c r="A3035">
        <v>20602</v>
      </c>
      <c r="B3035" t="s">
        <v>19759</v>
      </c>
      <c r="C3035" s="70">
        <v>46527.73</v>
      </c>
      <c r="D3035" s="70">
        <v>14960.69</v>
      </c>
      <c r="E3035" s="71">
        <v>44810</v>
      </c>
      <c r="F3035" t="s">
        <v>14115</v>
      </c>
      <c r="G3035" t="s">
        <v>2142</v>
      </c>
      <c r="H3035" t="s">
        <v>14114</v>
      </c>
      <c r="I3035" t="s">
        <v>14113</v>
      </c>
      <c r="J3035" s="40">
        <v>723.73</v>
      </c>
      <c r="K3035" s="40">
        <v>0</v>
      </c>
    </row>
    <row r="3036" spans="1:11" x14ac:dyDescent="0.35">
      <c r="A3036">
        <v>20602</v>
      </c>
      <c r="B3036" t="s">
        <v>19759</v>
      </c>
      <c r="C3036" s="70">
        <v>46527.73</v>
      </c>
      <c r="D3036" s="70">
        <v>14960.69</v>
      </c>
      <c r="E3036" s="71">
        <v>44810</v>
      </c>
      <c r="F3036" t="s">
        <v>14112</v>
      </c>
      <c r="G3036" t="s">
        <v>2142</v>
      </c>
      <c r="H3036" t="s">
        <v>14111</v>
      </c>
      <c r="I3036" t="s">
        <v>14110</v>
      </c>
      <c r="J3036" s="40">
        <v>3.02</v>
      </c>
      <c r="K3036" s="40">
        <v>0</v>
      </c>
    </row>
    <row r="3037" spans="1:11" x14ac:dyDescent="0.35">
      <c r="A3037">
        <v>20602</v>
      </c>
      <c r="B3037" t="s">
        <v>19759</v>
      </c>
      <c r="C3037" s="70">
        <v>46527.73</v>
      </c>
      <c r="D3037" s="70">
        <v>14960.69</v>
      </c>
      <c r="E3037" s="71">
        <v>44815</v>
      </c>
      <c r="F3037" t="s">
        <v>11401</v>
      </c>
      <c r="G3037" t="s">
        <v>2142</v>
      </c>
      <c r="H3037" t="s">
        <v>11400</v>
      </c>
      <c r="I3037" t="s">
        <v>11399</v>
      </c>
      <c r="J3037" s="40">
        <v>24.99</v>
      </c>
      <c r="K3037" s="40">
        <v>0</v>
      </c>
    </row>
    <row r="3038" spans="1:11" x14ac:dyDescent="0.35">
      <c r="A3038">
        <v>20602</v>
      </c>
      <c r="B3038" t="s">
        <v>19759</v>
      </c>
      <c r="C3038" s="70">
        <v>46527.73</v>
      </c>
      <c r="D3038" s="70">
        <v>14960.69</v>
      </c>
      <c r="E3038" s="71">
        <v>44816</v>
      </c>
      <c r="F3038" t="s">
        <v>12754</v>
      </c>
      <c r="G3038" t="s">
        <v>2142</v>
      </c>
      <c r="H3038" t="s">
        <v>12753</v>
      </c>
      <c r="I3038" t="s">
        <v>12752</v>
      </c>
      <c r="J3038" s="40">
        <v>541.27</v>
      </c>
      <c r="K3038" s="40">
        <v>0</v>
      </c>
    </row>
    <row r="3039" spans="1:11" x14ac:dyDescent="0.35">
      <c r="A3039">
        <v>20602</v>
      </c>
      <c r="B3039" t="s">
        <v>19759</v>
      </c>
      <c r="C3039" s="70">
        <v>46527.73</v>
      </c>
      <c r="D3039" s="70">
        <v>14960.69</v>
      </c>
      <c r="E3039" s="71">
        <v>44816</v>
      </c>
      <c r="F3039" t="s">
        <v>14109</v>
      </c>
      <c r="G3039" t="s">
        <v>2142</v>
      </c>
      <c r="H3039" t="s">
        <v>14108</v>
      </c>
      <c r="I3039" t="s">
        <v>14107</v>
      </c>
      <c r="J3039" s="40">
        <v>16.54</v>
      </c>
      <c r="K3039" s="40">
        <v>0</v>
      </c>
    </row>
    <row r="3040" spans="1:11" x14ac:dyDescent="0.35">
      <c r="A3040">
        <v>20602</v>
      </c>
      <c r="B3040" t="s">
        <v>19759</v>
      </c>
      <c r="C3040" s="70">
        <v>46527.73</v>
      </c>
      <c r="D3040" s="70">
        <v>14960.69</v>
      </c>
      <c r="E3040" s="71">
        <v>44817</v>
      </c>
      <c r="F3040" t="s">
        <v>10204</v>
      </c>
      <c r="G3040" t="s">
        <v>2142</v>
      </c>
      <c r="H3040" t="s">
        <v>10203</v>
      </c>
      <c r="I3040" t="s">
        <v>10202</v>
      </c>
      <c r="J3040" s="40">
        <v>54.74</v>
      </c>
      <c r="K3040" s="40">
        <v>0</v>
      </c>
    </row>
    <row r="3041" spans="1:11" x14ac:dyDescent="0.35">
      <c r="A3041">
        <v>20602</v>
      </c>
      <c r="B3041" t="s">
        <v>19759</v>
      </c>
      <c r="C3041" s="70">
        <v>46527.73</v>
      </c>
      <c r="D3041" s="70">
        <v>14960.69</v>
      </c>
      <c r="E3041" s="71">
        <v>44817</v>
      </c>
      <c r="F3041" t="s">
        <v>9877</v>
      </c>
      <c r="G3041" t="s">
        <v>2142</v>
      </c>
      <c r="H3041" t="s">
        <v>9876</v>
      </c>
      <c r="I3041" t="s">
        <v>9875</v>
      </c>
      <c r="J3041" s="40">
        <v>130.12</v>
      </c>
      <c r="K3041" s="40">
        <v>0</v>
      </c>
    </row>
    <row r="3042" spans="1:11" x14ac:dyDescent="0.35">
      <c r="A3042">
        <v>20602</v>
      </c>
      <c r="B3042" t="s">
        <v>19759</v>
      </c>
      <c r="C3042" s="70">
        <v>46527.73</v>
      </c>
      <c r="D3042" s="70">
        <v>14960.69</v>
      </c>
      <c r="E3042" s="71">
        <v>44817</v>
      </c>
      <c r="F3042" t="s">
        <v>8325</v>
      </c>
      <c r="G3042" t="s">
        <v>2142</v>
      </c>
      <c r="H3042" t="s">
        <v>8324</v>
      </c>
      <c r="I3042" t="s">
        <v>8323</v>
      </c>
      <c r="J3042" s="40">
        <v>35</v>
      </c>
      <c r="K3042" s="40">
        <v>0</v>
      </c>
    </row>
    <row r="3043" spans="1:11" x14ac:dyDescent="0.35">
      <c r="A3043">
        <v>20602</v>
      </c>
      <c r="B3043" t="s">
        <v>19759</v>
      </c>
      <c r="C3043" s="70">
        <v>46527.73</v>
      </c>
      <c r="D3043" s="70">
        <v>14960.69</v>
      </c>
      <c r="E3043" s="71">
        <v>44817</v>
      </c>
      <c r="F3043" t="s">
        <v>11395</v>
      </c>
      <c r="G3043" t="s">
        <v>2142</v>
      </c>
      <c r="H3043" t="s">
        <v>11394</v>
      </c>
      <c r="I3043" t="s">
        <v>11384</v>
      </c>
      <c r="J3043" s="40">
        <v>8.64</v>
      </c>
      <c r="K3043" s="40">
        <v>0</v>
      </c>
    </row>
    <row r="3044" spans="1:11" x14ac:dyDescent="0.35">
      <c r="A3044">
        <v>20602</v>
      </c>
      <c r="B3044" t="s">
        <v>19759</v>
      </c>
      <c r="C3044" s="70">
        <v>46527.73</v>
      </c>
      <c r="D3044" s="70">
        <v>14960.69</v>
      </c>
      <c r="E3044" s="71">
        <v>44819</v>
      </c>
      <c r="F3044" t="s">
        <v>13180</v>
      </c>
      <c r="G3044" t="s">
        <v>2142</v>
      </c>
      <c r="H3044" t="s">
        <v>13179</v>
      </c>
      <c r="I3044" t="s">
        <v>13178</v>
      </c>
      <c r="J3044" s="40">
        <v>1242.3399999999999</v>
      </c>
      <c r="K3044" s="40">
        <v>0</v>
      </c>
    </row>
    <row r="3045" spans="1:11" x14ac:dyDescent="0.35">
      <c r="A3045">
        <v>20602</v>
      </c>
      <c r="B3045" t="s">
        <v>19759</v>
      </c>
      <c r="C3045" s="70">
        <v>46527.73</v>
      </c>
      <c r="D3045" s="70">
        <v>14960.69</v>
      </c>
      <c r="E3045" s="71">
        <v>44819</v>
      </c>
      <c r="F3045" t="s">
        <v>8072</v>
      </c>
      <c r="G3045" t="s">
        <v>2142</v>
      </c>
      <c r="H3045" t="s">
        <v>8071</v>
      </c>
      <c r="I3045" t="s">
        <v>8070</v>
      </c>
      <c r="J3045" s="40">
        <v>20.74</v>
      </c>
      <c r="K3045" s="40">
        <v>0</v>
      </c>
    </row>
    <row r="3046" spans="1:11" x14ac:dyDescent="0.35">
      <c r="A3046">
        <v>20602</v>
      </c>
      <c r="B3046" t="s">
        <v>19759</v>
      </c>
      <c r="C3046" s="70">
        <v>46527.73</v>
      </c>
      <c r="D3046" s="70">
        <v>14960.69</v>
      </c>
      <c r="E3046" s="71">
        <v>44819</v>
      </c>
      <c r="F3046" t="s">
        <v>14106</v>
      </c>
      <c r="G3046" t="s">
        <v>2142</v>
      </c>
      <c r="H3046" t="s">
        <v>14105</v>
      </c>
      <c r="I3046" t="s">
        <v>14104</v>
      </c>
      <c r="J3046" s="40">
        <v>71.97</v>
      </c>
      <c r="K3046" s="40">
        <v>0</v>
      </c>
    </row>
    <row r="3047" spans="1:11" x14ac:dyDescent="0.35">
      <c r="A3047">
        <v>20602</v>
      </c>
      <c r="B3047" t="s">
        <v>19759</v>
      </c>
      <c r="C3047" s="70">
        <v>46527.73</v>
      </c>
      <c r="D3047" s="70">
        <v>14960.69</v>
      </c>
      <c r="E3047" s="71">
        <v>44819</v>
      </c>
      <c r="F3047" t="s">
        <v>8322</v>
      </c>
      <c r="G3047" t="s">
        <v>2142</v>
      </c>
      <c r="H3047" t="s">
        <v>8321</v>
      </c>
      <c r="I3047" t="s">
        <v>8320</v>
      </c>
      <c r="J3047" s="40">
        <v>43.61</v>
      </c>
      <c r="K3047" s="40">
        <v>0</v>
      </c>
    </row>
    <row r="3048" spans="1:11" x14ac:dyDescent="0.35">
      <c r="A3048">
        <v>20602</v>
      </c>
      <c r="B3048" t="s">
        <v>19759</v>
      </c>
      <c r="C3048" s="70">
        <v>46527.73</v>
      </c>
      <c r="D3048" s="70">
        <v>14960.69</v>
      </c>
      <c r="E3048" s="71">
        <v>44819</v>
      </c>
      <c r="F3048" t="s">
        <v>14103</v>
      </c>
      <c r="G3048" t="s">
        <v>2142</v>
      </c>
      <c r="H3048" t="s">
        <v>14102</v>
      </c>
      <c r="I3048" t="s">
        <v>14101</v>
      </c>
      <c r="J3048" s="40">
        <v>16.3</v>
      </c>
      <c r="K3048" s="40">
        <v>0</v>
      </c>
    </row>
    <row r="3049" spans="1:11" x14ac:dyDescent="0.35">
      <c r="A3049">
        <v>20602</v>
      </c>
      <c r="B3049" t="s">
        <v>19759</v>
      </c>
      <c r="C3049" s="70">
        <v>46527.73</v>
      </c>
      <c r="D3049" s="70">
        <v>14960.69</v>
      </c>
      <c r="E3049" s="71">
        <v>44820</v>
      </c>
      <c r="F3049" t="s">
        <v>7366</v>
      </c>
      <c r="G3049" t="s">
        <v>1907</v>
      </c>
      <c r="H3049" t="s">
        <v>7363</v>
      </c>
      <c r="I3049" t="s">
        <v>7363</v>
      </c>
      <c r="J3049" s="40">
        <v>1566</v>
      </c>
      <c r="K3049" s="40">
        <v>0</v>
      </c>
    </row>
    <row r="3050" spans="1:11" x14ac:dyDescent="0.35">
      <c r="A3050">
        <v>20602</v>
      </c>
      <c r="B3050" t="s">
        <v>19759</v>
      </c>
      <c r="C3050" s="70">
        <v>46527.73</v>
      </c>
      <c r="D3050" s="70">
        <v>14960.69</v>
      </c>
      <c r="E3050" s="71">
        <v>44820</v>
      </c>
      <c r="F3050" t="s">
        <v>7365</v>
      </c>
      <c r="G3050" t="s">
        <v>1907</v>
      </c>
      <c r="H3050" t="s">
        <v>7363</v>
      </c>
      <c r="I3050" t="s">
        <v>7363</v>
      </c>
      <c r="J3050" s="40">
        <v>-1566</v>
      </c>
      <c r="K3050" s="40">
        <v>0</v>
      </c>
    </row>
    <row r="3051" spans="1:11" x14ac:dyDescent="0.35">
      <c r="A3051">
        <v>20602</v>
      </c>
      <c r="B3051" t="s">
        <v>19759</v>
      </c>
      <c r="C3051" s="70">
        <v>46527.73</v>
      </c>
      <c r="D3051" s="70">
        <v>14960.69</v>
      </c>
      <c r="E3051" s="71">
        <v>44820</v>
      </c>
      <c r="F3051" t="s">
        <v>7364</v>
      </c>
      <c r="G3051" t="s">
        <v>1907</v>
      </c>
      <c r="H3051" t="s">
        <v>7363</v>
      </c>
      <c r="I3051" t="s">
        <v>7363</v>
      </c>
      <c r="J3051" s="40">
        <v>1566</v>
      </c>
      <c r="K3051" s="40">
        <v>0</v>
      </c>
    </row>
    <row r="3052" spans="1:11" x14ac:dyDescent="0.35">
      <c r="A3052">
        <v>20602</v>
      </c>
      <c r="B3052" t="s">
        <v>19759</v>
      </c>
      <c r="C3052" s="70">
        <v>46527.73</v>
      </c>
      <c r="D3052" s="70">
        <v>14960.69</v>
      </c>
      <c r="E3052" s="71">
        <v>44820</v>
      </c>
      <c r="F3052" t="s">
        <v>19795</v>
      </c>
      <c r="G3052" t="s">
        <v>1907</v>
      </c>
      <c r="H3052" t="s">
        <v>19794</v>
      </c>
      <c r="I3052" t="s">
        <v>19794</v>
      </c>
      <c r="J3052" s="40">
        <v>866.5</v>
      </c>
      <c r="K3052" s="40">
        <v>0</v>
      </c>
    </row>
    <row r="3053" spans="1:11" x14ac:dyDescent="0.35">
      <c r="A3053">
        <v>20602</v>
      </c>
      <c r="B3053" t="s">
        <v>19759</v>
      </c>
      <c r="C3053" s="70">
        <v>46527.73</v>
      </c>
      <c r="D3053" s="70">
        <v>14960.69</v>
      </c>
      <c r="E3053" s="71">
        <v>44820</v>
      </c>
      <c r="F3053" t="s">
        <v>19793</v>
      </c>
      <c r="G3053" t="s">
        <v>1907</v>
      </c>
      <c r="H3053" t="s">
        <v>19792</v>
      </c>
      <c r="I3053" t="s">
        <v>19792</v>
      </c>
      <c r="J3053" s="40">
        <v>918.66</v>
      </c>
      <c r="K3053" s="40">
        <v>0</v>
      </c>
    </row>
    <row r="3054" spans="1:11" x14ac:dyDescent="0.35">
      <c r="A3054">
        <v>20602</v>
      </c>
      <c r="B3054" t="s">
        <v>19759</v>
      </c>
      <c r="C3054" s="70">
        <v>46527.73</v>
      </c>
      <c r="D3054" s="70">
        <v>14960.69</v>
      </c>
      <c r="E3054" s="71">
        <v>44820</v>
      </c>
      <c r="F3054" t="s">
        <v>19791</v>
      </c>
      <c r="G3054" t="s">
        <v>1907</v>
      </c>
      <c r="H3054" t="s">
        <v>19790</v>
      </c>
      <c r="I3054" t="s">
        <v>19790</v>
      </c>
      <c r="J3054" s="40">
        <v>408.32</v>
      </c>
      <c r="K3054" s="40">
        <v>0</v>
      </c>
    </row>
    <row r="3055" spans="1:11" x14ac:dyDescent="0.35">
      <c r="A3055">
        <v>20602</v>
      </c>
      <c r="B3055" t="s">
        <v>19759</v>
      </c>
      <c r="C3055" s="70">
        <v>46527.73</v>
      </c>
      <c r="D3055" s="70">
        <v>14960.69</v>
      </c>
      <c r="E3055" s="71">
        <v>44820</v>
      </c>
      <c r="F3055" t="s">
        <v>9004</v>
      </c>
      <c r="G3055" t="s">
        <v>2142</v>
      </c>
      <c r="H3055" t="s">
        <v>9003</v>
      </c>
      <c r="I3055" t="s">
        <v>9002</v>
      </c>
      <c r="J3055" s="40">
        <v>541.95000000000005</v>
      </c>
      <c r="K3055" s="40">
        <v>0</v>
      </c>
    </row>
    <row r="3056" spans="1:11" x14ac:dyDescent="0.35">
      <c r="A3056">
        <v>20602</v>
      </c>
      <c r="B3056" t="s">
        <v>19759</v>
      </c>
      <c r="C3056" s="70">
        <v>46527.73</v>
      </c>
      <c r="D3056" s="70">
        <v>14960.69</v>
      </c>
      <c r="E3056" s="71">
        <v>44820</v>
      </c>
      <c r="F3056" t="s">
        <v>10851</v>
      </c>
      <c r="G3056" t="s">
        <v>2142</v>
      </c>
      <c r="H3056" t="s">
        <v>10850</v>
      </c>
      <c r="I3056" t="s">
        <v>10849</v>
      </c>
      <c r="J3056" s="40">
        <v>493.61</v>
      </c>
      <c r="K3056" s="40">
        <v>0</v>
      </c>
    </row>
    <row r="3057" spans="1:11" x14ac:dyDescent="0.35">
      <c r="A3057">
        <v>20602</v>
      </c>
      <c r="B3057" t="s">
        <v>19759</v>
      </c>
      <c r="C3057" s="70">
        <v>46527.73</v>
      </c>
      <c r="D3057" s="70">
        <v>14960.69</v>
      </c>
      <c r="E3057" s="71">
        <v>44822</v>
      </c>
      <c r="F3057" t="s">
        <v>9547</v>
      </c>
      <c r="G3057" t="s">
        <v>2142</v>
      </c>
      <c r="H3057" t="s">
        <v>9546</v>
      </c>
      <c r="I3057" t="s">
        <v>9545</v>
      </c>
      <c r="J3057" s="40">
        <v>794.72</v>
      </c>
      <c r="K3057" s="40">
        <v>0</v>
      </c>
    </row>
    <row r="3058" spans="1:11" x14ac:dyDescent="0.35">
      <c r="A3058">
        <v>20602</v>
      </c>
      <c r="B3058" t="s">
        <v>19759</v>
      </c>
      <c r="C3058" s="70">
        <v>46527.73</v>
      </c>
      <c r="D3058" s="70">
        <v>14960.69</v>
      </c>
      <c r="E3058" s="71">
        <v>44822</v>
      </c>
      <c r="F3058" t="s">
        <v>11595</v>
      </c>
      <c r="G3058" t="s">
        <v>2142</v>
      </c>
      <c r="H3058" t="s">
        <v>11594</v>
      </c>
      <c r="I3058" t="s">
        <v>11593</v>
      </c>
      <c r="J3058" s="40">
        <v>493.61</v>
      </c>
      <c r="K3058" s="40">
        <v>0</v>
      </c>
    </row>
    <row r="3059" spans="1:11" x14ac:dyDescent="0.35">
      <c r="A3059">
        <v>20602</v>
      </c>
      <c r="B3059" t="s">
        <v>19759</v>
      </c>
      <c r="C3059" s="70">
        <v>46527.73</v>
      </c>
      <c r="D3059" s="70">
        <v>14960.69</v>
      </c>
      <c r="E3059" s="71">
        <v>44822</v>
      </c>
      <c r="F3059" t="s">
        <v>8069</v>
      </c>
      <c r="G3059" t="s">
        <v>2142</v>
      </c>
      <c r="H3059" t="s">
        <v>8068</v>
      </c>
      <c r="I3059" t="s">
        <v>8067</v>
      </c>
      <c r="J3059" s="40">
        <v>54.05</v>
      </c>
      <c r="K3059" s="40">
        <v>0</v>
      </c>
    </row>
    <row r="3060" spans="1:11" x14ac:dyDescent="0.35">
      <c r="A3060">
        <v>20602</v>
      </c>
      <c r="B3060" t="s">
        <v>19759</v>
      </c>
      <c r="C3060" s="70">
        <v>46527.73</v>
      </c>
      <c r="D3060" s="70">
        <v>14960.69</v>
      </c>
      <c r="E3060" s="71">
        <v>44822</v>
      </c>
      <c r="F3060" t="s">
        <v>8066</v>
      </c>
      <c r="G3060" t="s">
        <v>2142</v>
      </c>
      <c r="H3060" t="s">
        <v>8065</v>
      </c>
      <c r="I3060" t="s">
        <v>8064</v>
      </c>
      <c r="J3060" s="40">
        <v>54.05</v>
      </c>
      <c r="K3060" s="40">
        <v>0</v>
      </c>
    </row>
    <row r="3061" spans="1:11" x14ac:dyDescent="0.35">
      <c r="A3061">
        <v>20602</v>
      </c>
      <c r="B3061" t="s">
        <v>19759</v>
      </c>
      <c r="C3061" s="70">
        <v>46527.73</v>
      </c>
      <c r="D3061" s="70">
        <v>14960.69</v>
      </c>
      <c r="E3061" s="71">
        <v>44823</v>
      </c>
      <c r="F3061" t="s">
        <v>10201</v>
      </c>
      <c r="G3061" t="s">
        <v>2142</v>
      </c>
      <c r="H3061" t="s">
        <v>10200</v>
      </c>
      <c r="I3061" t="s">
        <v>10199</v>
      </c>
      <c r="J3061" s="40">
        <v>73.849999999999994</v>
      </c>
      <c r="K3061" s="40">
        <v>0</v>
      </c>
    </row>
    <row r="3062" spans="1:11" x14ac:dyDescent="0.35">
      <c r="A3062">
        <v>20602</v>
      </c>
      <c r="B3062" t="s">
        <v>19759</v>
      </c>
      <c r="C3062" s="70">
        <v>46527.73</v>
      </c>
      <c r="D3062" s="70">
        <v>14960.69</v>
      </c>
      <c r="E3062" s="71">
        <v>44823</v>
      </c>
      <c r="F3062" t="s">
        <v>3380</v>
      </c>
      <c r="G3062" t="s">
        <v>2142</v>
      </c>
      <c r="H3062" t="s">
        <v>3379</v>
      </c>
      <c r="I3062" t="s">
        <v>3378</v>
      </c>
      <c r="J3062" s="40">
        <v>209.41</v>
      </c>
      <c r="K3062" s="40">
        <v>0</v>
      </c>
    </row>
    <row r="3063" spans="1:11" x14ac:dyDescent="0.35">
      <c r="A3063">
        <v>20602</v>
      </c>
      <c r="B3063" t="s">
        <v>19759</v>
      </c>
      <c r="C3063" s="70">
        <v>46527.73</v>
      </c>
      <c r="D3063" s="70">
        <v>14960.69</v>
      </c>
      <c r="E3063" s="71">
        <v>44823</v>
      </c>
      <c r="F3063" t="s">
        <v>8689</v>
      </c>
      <c r="G3063" t="s">
        <v>2142</v>
      </c>
      <c r="H3063" t="s">
        <v>8688</v>
      </c>
      <c r="I3063" t="s">
        <v>8687</v>
      </c>
      <c r="J3063" s="40">
        <v>216.87</v>
      </c>
      <c r="K3063" s="40">
        <v>0</v>
      </c>
    </row>
    <row r="3064" spans="1:11" x14ac:dyDescent="0.35">
      <c r="A3064">
        <v>20602</v>
      </c>
      <c r="B3064" t="s">
        <v>19759</v>
      </c>
      <c r="C3064" s="70">
        <v>46527.73</v>
      </c>
      <c r="D3064" s="70">
        <v>14960.69</v>
      </c>
      <c r="E3064" s="71">
        <v>44826</v>
      </c>
      <c r="F3064" t="s">
        <v>12904</v>
      </c>
      <c r="G3064" t="s">
        <v>2142</v>
      </c>
      <c r="H3064" t="s">
        <v>12903</v>
      </c>
      <c r="I3064" t="s">
        <v>12902</v>
      </c>
      <c r="J3064" s="40">
        <v>1.47</v>
      </c>
      <c r="K3064" s="40">
        <v>0</v>
      </c>
    </row>
    <row r="3065" spans="1:11" x14ac:dyDescent="0.35">
      <c r="A3065">
        <v>20602</v>
      </c>
      <c r="B3065" t="s">
        <v>19759</v>
      </c>
      <c r="C3065" s="70">
        <v>46527.73</v>
      </c>
      <c r="D3065" s="70">
        <v>14960.69</v>
      </c>
      <c r="E3065" s="71">
        <v>44826</v>
      </c>
      <c r="F3065" t="s">
        <v>12901</v>
      </c>
      <c r="G3065" t="s">
        <v>2142</v>
      </c>
      <c r="H3065" t="s">
        <v>12900</v>
      </c>
      <c r="I3065" t="s">
        <v>12899</v>
      </c>
      <c r="J3065" s="40">
        <v>1.47</v>
      </c>
      <c r="K3065" s="40">
        <v>0</v>
      </c>
    </row>
    <row r="3066" spans="1:11" x14ac:dyDescent="0.35">
      <c r="A3066">
        <v>20602</v>
      </c>
      <c r="B3066" t="s">
        <v>19759</v>
      </c>
      <c r="C3066" s="70">
        <v>46527.73</v>
      </c>
      <c r="D3066" s="70">
        <v>14960.69</v>
      </c>
      <c r="E3066" s="71">
        <v>44826</v>
      </c>
      <c r="F3066" t="s">
        <v>12898</v>
      </c>
      <c r="G3066" t="s">
        <v>2142</v>
      </c>
      <c r="H3066" t="s">
        <v>12897</v>
      </c>
      <c r="I3066" t="s">
        <v>12896</v>
      </c>
      <c r="J3066" s="40">
        <v>1.47</v>
      </c>
      <c r="K3066" s="40">
        <v>0</v>
      </c>
    </row>
    <row r="3067" spans="1:11" x14ac:dyDescent="0.35">
      <c r="A3067">
        <v>20602</v>
      </c>
      <c r="B3067" t="s">
        <v>19759</v>
      </c>
      <c r="C3067" s="70">
        <v>46527.73</v>
      </c>
      <c r="D3067" s="70">
        <v>14960.69</v>
      </c>
      <c r="E3067" s="71">
        <v>44826</v>
      </c>
      <c r="F3067" t="s">
        <v>12895</v>
      </c>
      <c r="G3067" t="s">
        <v>2142</v>
      </c>
      <c r="H3067" t="s">
        <v>12894</v>
      </c>
      <c r="I3067" t="s">
        <v>12893</v>
      </c>
      <c r="J3067" s="40">
        <v>2.94</v>
      </c>
      <c r="K3067" s="40">
        <v>0</v>
      </c>
    </row>
    <row r="3068" spans="1:11" x14ac:dyDescent="0.35">
      <c r="A3068">
        <v>20602</v>
      </c>
      <c r="B3068" t="s">
        <v>19759</v>
      </c>
      <c r="C3068" s="70">
        <v>46527.73</v>
      </c>
      <c r="D3068" s="70">
        <v>14960.69</v>
      </c>
      <c r="E3068" s="71">
        <v>44826</v>
      </c>
      <c r="F3068" t="s">
        <v>12892</v>
      </c>
      <c r="G3068" t="s">
        <v>2142</v>
      </c>
      <c r="H3068" t="s">
        <v>12891</v>
      </c>
      <c r="I3068" t="s">
        <v>12890</v>
      </c>
      <c r="J3068" s="40">
        <v>1.47</v>
      </c>
      <c r="K3068" s="40">
        <v>0</v>
      </c>
    </row>
    <row r="3069" spans="1:11" x14ac:dyDescent="0.35">
      <c r="A3069">
        <v>20602</v>
      </c>
      <c r="B3069" t="s">
        <v>19759</v>
      </c>
      <c r="C3069" s="70">
        <v>46527.73</v>
      </c>
      <c r="D3069" s="70">
        <v>14960.69</v>
      </c>
      <c r="E3069" s="71">
        <v>44826</v>
      </c>
      <c r="F3069" t="s">
        <v>12889</v>
      </c>
      <c r="G3069" t="s">
        <v>2142</v>
      </c>
      <c r="H3069" t="s">
        <v>12888</v>
      </c>
      <c r="I3069" t="s">
        <v>12887</v>
      </c>
      <c r="J3069" s="40">
        <v>1.47</v>
      </c>
      <c r="K3069" s="40">
        <v>0</v>
      </c>
    </row>
    <row r="3070" spans="1:11" x14ac:dyDescent="0.35">
      <c r="A3070">
        <v>20602</v>
      </c>
      <c r="B3070" t="s">
        <v>19759</v>
      </c>
      <c r="C3070" s="70">
        <v>46527.73</v>
      </c>
      <c r="D3070" s="70">
        <v>14960.69</v>
      </c>
      <c r="E3070" s="71">
        <v>44826</v>
      </c>
      <c r="F3070" t="s">
        <v>12886</v>
      </c>
      <c r="G3070" t="s">
        <v>2142</v>
      </c>
      <c r="H3070" t="s">
        <v>12885</v>
      </c>
      <c r="I3070" t="s">
        <v>12884</v>
      </c>
      <c r="J3070" s="40">
        <v>1.47</v>
      </c>
      <c r="K3070" s="40">
        <v>0</v>
      </c>
    </row>
    <row r="3071" spans="1:11" x14ac:dyDescent="0.35">
      <c r="A3071">
        <v>20602</v>
      </c>
      <c r="B3071" t="s">
        <v>19759</v>
      </c>
      <c r="C3071" s="70">
        <v>46527.73</v>
      </c>
      <c r="D3071" s="70">
        <v>14960.69</v>
      </c>
      <c r="E3071" s="71">
        <v>44826</v>
      </c>
      <c r="F3071" t="s">
        <v>12883</v>
      </c>
      <c r="G3071" t="s">
        <v>2142</v>
      </c>
      <c r="H3071" t="s">
        <v>12882</v>
      </c>
      <c r="I3071" t="s">
        <v>12881</v>
      </c>
      <c r="J3071" s="40">
        <v>14.99</v>
      </c>
      <c r="K3071" s="40">
        <v>0</v>
      </c>
    </row>
    <row r="3072" spans="1:11" x14ac:dyDescent="0.35">
      <c r="A3072">
        <v>20602</v>
      </c>
      <c r="B3072" t="s">
        <v>19759</v>
      </c>
      <c r="C3072" s="70">
        <v>46527.73</v>
      </c>
      <c r="D3072" s="70">
        <v>14960.69</v>
      </c>
      <c r="E3072" s="71">
        <v>44829</v>
      </c>
      <c r="F3072" t="s">
        <v>14100</v>
      </c>
      <c r="G3072" t="s">
        <v>2142</v>
      </c>
      <c r="H3072" t="s">
        <v>14099</v>
      </c>
      <c r="I3072" t="s">
        <v>14098</v>
      </c>
      <c r="J3072" s="40">
        <v>8.77</v>
      </c>
      <c r="K3072" s="40">
        <v>0</v>
      </c>
    </row>
    <row r="3073" spans="1:11" x14ac:dyDescent="0.35">
      <c r="A3073">
        <v>20602</v>
      </c>
      <c r="B3073" t="s">
        <v>19759</v>
      </c>
      <c r="C3073" s="70">
        <v>46527.73</v>
      </c>
      <c r="D3073" s="70">
        <v>14960.69</v>
      </c>
      <c r="E3073" s="71">
        <v>44831</v>
      </c>
      <c r="F3073" t="s">
        <v>13081</v>
      </c>
      <c r="G3073" t="s">
        <v>2142</v>
      </c>
      <c r="H3073" t="s">
        <v>13080</v>
      </c>
      <c r="I3073" t="s">
        <v>13079</v>
      </c>
      <c r="J3073" s="40">
        <v>1.91</v>
      </c>
      <c r="K3073" s="40">
        <v>0</v>
      </c>
    </row>
    <row r="3074" spans="1:11" x14ac:dyDescent="0.35">
      <c r="A3074">
        <v>20602</v>
      </c>
      <c r="B3074" t="s">
        <v>19759</v>
      </c>
      <c r="C3074" s="70">
        <v>46527.73</v>
      </c>
      <c r="D3074" s="70">
        <v>14960.69</v>
      </c>
      <c r="E3074" s="71">
        <v>44832</v>
      </c>
      <c r="F3074" t="s">
        <v>10974</v>
      </c>
      <c r="G3074" t="s">
        <v>2142</v>
      </c>
      <c r="H3074" t="s">
        <v>10973</v>
      </c>
      <c r="I3074" t="s">
        <v>10972</v>
      </c>
      <c r="J3074" s="40">
        <v>2644.23</v>
      </c>
      <c r="K3074" s="40">
        <v>0</v>
      </c>
    </row>
    <row r="3075" spans="1:11" x14ac:dyDescent="0.35">
      <c r="A3075">
        <v>20602</v>
      </c>
      <c r="B3075" t="s">
        <v>19759</v>
      </c>
      <c r="C3075" s="70">
        <v>46527.73</v>
      </c>
      <c r="D3075" s="70">
        <v>14960.69</v>
      </c>
      <c r="E3075" s="71">
        <v>44832</v>
      </c>
      <c r="F3075" t="s">
        <v>16063</v>
      </c>
      <c r="G3075" t="s">
        <v>2142</v>
      </c>
      <c r="H3075" t="s">
        <v>13917</v>
      </c>
      <c r="I3075" t="s">
        <v>13916</v>
      </c>
      <c r="J3075" s="40">
        <v>9927.8799999999992</v>
      </c>
      <c r="K3075" s="40">
        <v>0</v>
      </c>
    </row>
    <row r="3076" spans="1:11" x14ac:dyDescent="0.35">
      <c r="A3076">
        <v>20602</v>
      </c>
      <c r="B3076" t="s">
        <v>19759</v>
      </c>
      <c r="C3076" s="70">
        <v>46527.73</v>
      </c>
      <c r="D3076" s="70">
        <v>14960.69</v>
      </c>
      <c r="E3076" s="71">
        <v>44833</v>
      </c>
      <c r="F3076" t="s">
        <v>8319</v>
      </c>
      <c r="G3076" t="s">
        <v>2142</v>
      </c>
      <c r="H3076" t="s">
        <v>8318</v>
      </c>
      <c r="I3076" t="s">
        <v>8317</v>
      </c>
      <c r="J3076" s="40">
        <v>555.76</v>
      </c>
      <c r="K3076" s="40">
        <v>0</v>
      </c>
    </row>
    <row r="3077" spans="1:11" x14ac:dyDescent="0.35">
      <c r="A3077">
        <v>20602</v>
      </c>
      <c r="B3077" t="s">
        <v>19759</v>
      </c>
      <c r="C3077" s="70">
        <v>46527.73</v>
      </c>
      <c r="D3077" s="70">
        <v>14960.69</v>
      </c>
      <c r="E3077" s="71">
        <v>44833</v>
      </c>
      <c r="F3077" t="s">
        <v>12845</v>
      </c>
      <c r="G3077" t="s">
        <v>2142</v>
      </c>
      <c r="H3077" t="s">
        <v>1955</v>
      </c>
      <c r="I3077" t="s">
        <v>1954</v>
      </c>
      <c r="J3077" s="40">
        <v>817.8</v>
      </c>
      <c r="K3077" s="40">
        <v>0</v>
      </c>
    </row>
    <row r="3078" spans="1:11" x14ac:dyDescent="0.35">
      <c r="A3078">
        <v>20602</v>
      </c>
      <c r="B3078" t="s">
        <v>19759</v>
      </c>
      <c r="C3078" s="70">
        <v>46527.73</v>
      </c>
      <c r="D3078" s="70">
        <v>14960.69</v>
      </c>
      <c r="E3078" s="71">
        <v>44833</v>
      </c>
      <c r="F3078" t="s">
        <v>8316</v>
      </c>
      <c r="G3078" t="s">
        <v>2142</v>
      </c>
      <c r="H3078" t="s">
        <v>8315</v>
      </c>
      <c r="I3078" t="s">
        <v>8314</v>
      </c>
      <c r="J3078" s="40">
        <v>205.5</v>
      </c>
      <c r="K3078" s="40">
        <v>0</v>
      </c>
    </row>
    <row r="3079" spans="1:11" x14ac:dyDescent="0.35">
      <c r="A3079">
        <v>20602</v>
      </c>
      <c r="B3079" t="s">
        <v>19759</v>
      </c>
      <c r="C3079" s="70">
        <v>46527.73</v>
      </c>
      <c r="D3079" s="70">
        <v>14960.69</v>
      </c>
      <c r="E3079" s="71">
        <v>44834</v>
      </c>
      <c r="F3079" t="s">
        <v>8592</v>
      </c>
      <c r="G3079" t="s">
        <v>2142</v>
      </c>
      <c r="H3079" t="s">
        <v>8591</v>
      </c>
      <c r="I3079" t="s">
        <v>8590</v>
      </c>
      <c r="J3079" s="40">
        <v>228.63</v>
      </c>
      <c r="K3079" s="40">
        <v>0</v>
      </c>
    </row>
    <row r="3080" spans="1:11" x14ac:dyDescent="0.35">
      <c r="A3080">
        <v>20602</v>
      </c>
      <c r="B3080" t="s">
        <v>19759</v>
      </c>
      <c r="C3080" s="70">
        <v>46527.73</v>
      </c>
      <c r="D3080" s="70">
        <v>14960.69</v>
      </c>
      <c r="E3080" s="71">
        <v>44834</v>
      </c>
      <c r="F3080" t="s">
        <v>13040</v>
      </c>
      <c r="G3080" t="s">
        <v>2142</v>
      </c>
      <c r="H3080" t="s">
        <v>4664</v>
      </c>
      <c r="I3080" t="s">
        <v>4663</v>
      </c>
      <c r="J3080" s="40">
        <v>783.66</v>
      </c>
      <c r="K3080" s="40">
        <v>0</v>
      </c>
    </row>
    <row r="3081" spans="1:11" x14ac:dyDescent="0.35">
      <c r="A3081">
        <v>20602</v>
      </c>
      <c r="B3081" t="s">
        <v>19759</v>
      </c>
      <c r="C3081" s="70">
        <v>46527.73</v>
      </c>
      <c r="D3081" s="70">
        <v>14960.69</v>
      </c>
      <c r="E3081" s="71">
        <v>44834</v>
      </c>
      <c r="F3081" t="s">
        <v>8834</v>
      </c>
      <c r="G3081" t="s">
        <v>2142</v>
      </c>
      <c r="H3081" t="s">
        <v>8833</v>
      </c>
      <c r="I3081" t="s">
        <v>8832</v>
      </c>
      <c r="J3081" s="40">
        <v>5889.3</v>
      </c>
      <c r="K3081" s="40">
        <v>0</v>
      </c>
    </row>
    <row r="3082" spans="1:11" x14ac:dyDescent="0.35">
      <c r="A3082">
        <v>20602</v>
      </c>
      <c r="B3082" t="s">
        <v>19759</v>
      </c>
      <c r="C3082" s="70">
        <v>46527.73</v>
      </c>
      <c r="D3082" s="70">
        <v>14960.69</v>
      </c>
      <c r="E3082" s="71">
        <v>44834</v>
      </c>
      <c r="F3082" t="s">
        <v>8831</v>
      </c>
      <c r="G3082" t="s">
        <v>2142</v>
      </c>
      <c r="H3082" t="s">
        <v>8830</v>
      </c>
      <c r="I3082" t="s">
        <v>8829</v>
      </c>
      <c r="J3082" s="40">
        <v>762.9</v>
      </c>
      <c r="K3082" s="40">
        <v>0</v>
      </c>
    </row>
    <row r="3083" spans="1:11" x14ac:dyDescent="0.35">
      <c r="A3083">
        <v>20602</v>
      </c>
      <c r="B3083" t="s">
        <v>19759</v>
      </c>
      <c r="C3083" s="70">
        <v>46527.73</v>
      </c>
      <c r="D3083" s="70">
        <v>14960.69</v>
      </c>
      <c r="E3083" s="71">
        <v>44834</v>
      </c>
      <c r="F3083" t="s">
        <v>13724</v>
      </c>
      <c r="G3083" t="s">
        <v>2142</v>
      </c>
      <c r="H3083" t="s">
        <v>13723</v>
      </c>
      <c r="I3083" t="s">
        <v>13722</v>
      </c>
      <c r="J3083" s="40">
        <v>115.16</v>
      </c>
      <c r="K3083" s="40">
        <v>0</v>
      </c>
    </row>
    <row r="3084" spans="1:11" x14ac:dyDescent="0.35">
      <c r="A3084">
        <v>20602</v>
      </c>
      <c r="B3084" t="s">
        <v>19759</v>
      </c>
      <c r="C3084" s="70">
        <v>46527.73</v>
      </c>
      <c r="D3084" s="70">
        <v>14960.69</v>
      </c>
      <c r="E3084" s="71">
        <v>44834</v>
      </c>
      <c r="F3084" t="s">
        <v>11029</v>
      </c>
      <c r="G3084" t="s">
        <v>2142</v>
      </c>
      <c r="H3084" t="s">
        <v>3950</v>
      </c>
      <c r="I3084" t="s">
        <v>3949</v>
      </c>
      <c r="J3084" s="40">
        <v>326.92</v>
      </c>
      <c r="K3084" s="40">
        <v>0</v>
      </c>
    </row>
    <row r="3085" spans="1:11" x14ac:dyDescent="0.35">
      <c r="A3085">
        <v>20602</v>
      </c>
      <c r="B3085" t="s">
        <v>19759</v>
      </c>
      <c r="C3085" s="70">
        <v>46527.73</v>
      </c>
      <c r="D3085" s="70">
        <v>14960.69</v>
      </c>
      <c r="E3085" s="71">
        <v>44834</v>
      </c>
      <c r="F3085" t="s">
        <v>11028</v>
      </c>
      <c r="G3085" t="s">
        <v>2142</v>
      </c>
      <c r="H3085" t="s">
        <v>11027</v>
      </c>
      <c r="I3085" t="s">
        <v>11026</v>
      </c>
      <c r="J3085" s="40">
        <v>2442.9</v>
      </c>
      <c r="K3085" s="40">
        <v>0</v>
      </c>
    </row>
    <row r="3086" spans="1:11" x14ac:dyDescent="0.35">
      <c r="A3086">
        <v>20602</v>
      </c>
      <c r="B3086" t="s">
        <v>19759</v>
      </c>
      <c r="C3086" s="70">
        <v>46527.73</v>
      </c>
      <c r="D3086" s="70">
        <v>14960.69</v>
      </c>
      <c r="E3086" s="71">
        <v>44834</v>
      </c>
      <c r="F3086" t="s">
        <v>3429</v>
      </c>
      <c r="G3086" t="s">
        <v>2142</v>
      </c>
      <c r="H3086" t="s">
        <v>3428</v>
      </c>
      <c r="I3086" t="s">
        <v>3427</v>
      </c>
      <c r="J3086" s="40">
        <v>6.05</v>
      </c>
      <c r="K3086" s="40">
        <v>0</v>
      </c>
    </row>
    <row r="3087" spans="1:11" x14ac:dyDescent="0.35">
      <c r="A3087">
        <v>20602</v>
      </c>
      <c r="B3087" t="s">
        <v>19759</v>
      </c>
      <c r="C3087" s="70">
        <v>46527.73</v>
      </c>
      <c r="D3087" s="70">
        <v>14960.69</v>
      </c>
      <c r="E3087" s="71">
        <v>44834</v>
      </c>
      <c r="F3087" t="s">
        <v>9874</v>
      </c>
      <c r="G3087" t="s">
        <v>2142</v>
      </c>
      <c r="H3087" t="s">
        <v>9873</v>
      </c>
      <c r="I3087" t="s">
        <v>9872</v>
      </c>
      <c r="J3087" s="40">
        <v>57.58</v>
      </c>
      <c r="K3087" s="40">
        <v>0</v>
      </c>
    </row>
    <row r="3088" spans="1:11" x14ac:dyDescent="0.35">
      <c r="A3088">
        <v>20602</v>
      </c>
      <c r="B3088" t="s">
        <v>19759</v>
      </c>
      <c r="C3088" s="70">
        <v>46527.73</v>
      </c>
      <c r="D3088" s="70">
        <v>14960.69</v>
      </c>
      <c r="E3088" s="71">
        <v>44834</v>
      </c>
      <c r="F3088" t="s">
        <v>13379</v>
      </c>
      <c r="G3088" t="s">
        <v>2142</v>
      </c>
      <c r="H3088" t="s">
        <v>13378</v>
      </c>
      <c r="I3088" t="s">
        <v>13377</v>
      </c>
      <c r="J3088" s="40">
        <v>23.42</v>
      </c>
      <c r="K3088" s="40">
        <v>0</v>
      </c>
    </row>
    <row r="3089" spans="1:11" x14ac:dyDescent="0.35">
      <c r="A3089">
        <v>20602</v>
      </c>
      <c r="B3089" t="s">
        <v>19759</v>
      </c>
      <c r="C3089" s="70">
        <v>46527.73</v>
      </c>
      <c r="D3089" s="70">
        <v>14960.69</v>
      </c>
      <c r="E3089" s="71">
        <v>44834</v>
      </c>
      <c r="F3089" t="s">
        <v>8062</v>
      </c>
      <c r="G3089" t="s">
        <v>2142</v>
      </c>
      <c r="H3089" t="s">
        <v>8061</v>
      </c>
      <c r="I3089" t="s">
        <v>8060</v>
      </c>
      <c r="J3089" s="40">
        <v>516.41</v>
      </c>
      <c r="K3089" s="40">
        <v>0</v>
      </c>
    </row>
    <row r="3090" spans="1:11" x14ac:dyDescent="0.35">
      <c r="A3090">
        <v>20602</v>
      </c>
      <c r="B3090" t="s">
        <v>19759</v>
      </c>
      <c r="C3090" s="70">
        <v>46527.73</v>
      </c>
      <c r="D3090" s="70">
        <v>14960.69</v>
      </c>
      <c r="E3090" s="71">
        <v>44834</v>
      </c>
      <c r="F3090" t="s">
        <v>14986</v>
      </c>
      <c r="G3090" t="s">
        <v>2142</v>
      </c>
      <c r="H3090" t="s">
        <v>14985</v>
      </c>
      <c r="I3090" t="s">
        <v>14984</v>
      </c>
      <c r="J3090" s="40">
        <v>360.74</v>
      </c>
      <c r="K3090" s="40">
        <v>0</v>
      </c>
    </row>
    <row r="3091" spans="1:11" x14ac:dyDescent="0.35">
      <c r="A3091">
        <v>20602</v>
      </c>
      <c r="B3091" t="s">
        <v>19759</v>
      </c>
      <c r="C3091" s="70">
        <v>46527.73</v>
      </c>
      <c r="D3091" s="70">
        <v>14960.69</v>
      </c>
      <c r="E3091" s="71">
        <v>44834</v>
      </c>
      <c r="F3091" t="s">
        <v>14983</v>
      </c>
      <c r="G3091" t="s">
        <v>2142</v>
      </c>
      <c r="H3091" t="s">
        <v>14982</v>
      </c>
      <c r="I3091" t="s">
        <v>14981</v>
      </c>
      <c r="J3091" s="40">
        <v>6605.62</v>
      </c>
      <c r="K3091" s="40">
        <v>0</v>
      </c>
    </row>
    <row r="3092" spans="1:11" x14ac:dyDescent="0.35">
      <c r="A3092">
        <v>20602</v>
      </c>
      <c r="B3092" t="s">
        <v>19759</v>
      </c>
      <c r="C3092" s="70">
        <v>46527.73</v>
      </c>
      <c r="D3092" s="70">
        <v>14960.69</v>
      </c>
      <c r="E3092" s="71">
        <v>44834</v>
      </c>
      <c r="F3092" t="s">
        <v>14091</v>
      </c>
      <c r="G3092" t="s">
        <v>2142</v>
      </c>
      <c r="H3092" t="s">
        <v>14090</v>
      </c>
      <c r="I3092" t="s">
        <v>14089</v>
      </c>
      <c r="J3092" s="40">
        <v>91.17</v>
      </c>
      <c r="K3092" s="40">
        <v>0</v>
      </c>
    </row>
    <row r="3093" spans="1:11" x14ac:dyDescent="0.35">
      <c r="A3093">
        <v>20602</v>
      </c>
      <c r="B3093" t="s">
        <v>19759</v>
      </c>
      <c r="C3093" s="70">
        <v>46527.73</v>
      </c>
      <c r="D3093" s="70">
        <v>14960.69</v>
      </c>
      <c r="E3093" s="71">
        <v>44834</v>
      </c>
      <c r="F3093" t="s">
        <v>4825</v>
      </c>
      <c r="G3093" t="s">
        <v>2247</v>
      </c>
      <c r="H3093" t="s">
        <v>2262</v>
      </c>
      <c r="J3093" s="40">
        <v>0</v>
      </c>
      <c r="K3093" s="40">
        <v>1061.95</v>
      </c>
    </row>
    <row r="3094" spans="1:11" x14ac:dyDescent="0.35">
      <c r="A3094">
        <v>20602</v>
      </c>
      <c r="B3094" t="s">
        <v>19759</v>
      </c>
      <c r="C3094" s="70">
        <v>46527.73</v>
      </c>
      <c r="D3094" s="70">
        <v>14960.69</v>
      </c>
      <c r="E3094" s="71">
        <v>44834</v>
      </c>
      <c r="F3094" t="s">
        <v>15742</v>
      </c>
      <c r="G3094" t="s">
        <v>1912</v>
      </c>
      <c r="H3094" t="s">
        <v>15740</v>
      </c>
      <c r="I3094" t="s">
        <v>15740</v>
      </c>
      <c r="J3094" s="40">
        <v>0</v>
      </c>
      <c r="K3094" s="40">
        <v>50929.279999999999</v>
      </c>
    </row>
    <row r="3095" spans="1:11" x14ac:dyDescent="0.35">
      <c r="A3095">
        <v>20602</v>
      </c>
      <c r="B3095" t="s">
        <v>19759</v>
      </c>
      <c r="C3095" s="70">
        <v>46527.73</v>
      </c>
      <c r="D3095" s="70">
        <v>14960.69</v>
      </c>
      <c r="E3095" s="71">
        <v>44834</v>
      </c>
      <c r="F3095" t="s">
        <v>4674</v>
      </c>
      <c r="G3095" t="s">
        <v>2247</v>
      </c>
      <c r="H3095" t="s">
        <v>2262</v>
      </c>
      <c r="J3095" s="40">
        <v>1061.95</v>
      </c>
      <c r="K3095" s="40">
        <v>0</v>
      </c>
    </row>
    <row r="3096" spans="1:11" x14ac:dyDescent="0.35">
      <c r="A3096">
        <v>20602</v>
      </c>
      <c r="B3096" t="s">
        <v>19759</v>
      </c>
      <c r="C3096" s="70">
        <v>46527.73</v>
      </c>
      <c r="D3096" s="70">
        <v>14960.69</v>
      </c>
      <c r="E3096" s="71">
        <v>44835</v>
      </c>
      <c r="F3096" t="s">
        <v>3117</v>
      </c>
      <c r="G3096" t="s">
        <v>2142</v>
      </c>
      <c r="H3096" t="s">
        <v>3116</v>
      </c>
      <c r="I3096" t="s">
        <v>3115</v>
      </c>
      <c r="J3096" s="40">
        <v>604.33000000000004</v>
      </c>
      <c r="K3096" s="40">
        <v>0</v>
      </c>
    </row>
    <row r="3097" spans="1:11" x14ac:dyDescent="0.35">
      <c r="A3097">
        <v>20602</v>
      </c>
      <c r="B3097" t="s">
        <v>19759</v>
      </c>
      <c r="C3097" s="70">
        <v>46527.73</v>
      </c>
      <c r="D3097" s="70">
        <v>14960.69</v>
      </c>
      <c r="E3097" s="71">
        <v>44835</v>
      </c>
      <c r="F3097" t="s">
        <v>14647</v>
      </c>
      <c r="G3097" t="s">
        <v>2142</v>
      </c>
      <c r="H3097" t="s">
        <v>14646</v>
      </c>
      <c r="I3097" t="s">
        <v>14645</v>
      </c>
      <c r="J3097" s="40">
        <v>2032.68</v>
      </c>
      <c r="K3097" s="40">
        <v>0</v>
      </c>
    </row>
    <row r="3098" spans="1:11" x14ac:dyDescent="0.35">
      <c r="A3098">
        <v>20602</v>
      </c>
      <c r="B3098" t="s">
        <v>19759</v>
      </c>
      <c r="C3098" s="70">
        <v>46527.73</v>
      </c>
      <c r="D3098" s="70">
        <v>14960.69</v>
      </c>
      <c r="E3098" s="71">
        <v>44835</v>
      </c>
      <c r="F3098" t="s">
        <v>11388</v>
      </c>
      <c r="G3098" t="s">
        <v>2142</v>
      </c>
      <c r="H3098" t="s">
        <v>11387</v>
      </c>
      <c r="I3098" t="s">
        <v>11384</v>
      </c>
      <c r="J3098" s="40">
        <v>-8.64</v>
      </c>
      <c r="K3098" s="40">
        <v>0</v>
      </c>
    </row>
    <row r="3099" spans="1:11" x14ac:dyDescent="0.35">
      <c r="A3099">
        <v>20602</v>
      </c>
      <c r="B3099" t="s">
        <v>19759</v>
      </c>
      <c r="C3099" s="70">
        <v>46527.73</v>
      </c>
      <c r="D3099" s="70">
        <v>14960.69</v>
      </c>
      <c r="E3099" s="71">
        <v>44835</v>
      </c>
      <c r="F3099" t="s">
        <v>13721</v>
      </c>
      <c r="G3099" t="s">
        <v>2142</v>
      </c>
      <c r="H3099" t="s">
        <v>13720</v>
      </c>
      <c r="I3099" t="s">
        <v>13719</v>
      </c>
      <c r="J3099" s="40">
        <v>8.5399999999999991</v>
      </c>
      <c r="K3099" s="40">
        <v>0</v>
      </c>
    </row>
    <row r="3100" spans="1:11" x14ac:dyDescent="0.35">
      <c r="A3100">
        <v>20602</v>
      </c>
      <c r="B3100" t="s">
        <v>19759</v>
      </c>
      <c r="C3100" s="70">
        <v>46527.73</v>
      </c>
      <c r="D3100" s="70">
        <v>14960.69</v>
      </c>
      <c r="E3100" s="71">
        <v>44835</v>
      </c>
      <c r="F3100" t="s">
        <v>13718</v>
      </c>
      <c r="G3100" t="s">
        <v>2142</v>
      </c>
      <c r="H3100" t="s">
        <v>13717</v>
      </c>
      <c r="I3100" t="s">
        <v>11399</v>
      </c>
      <c r="J3100" s="40">
        <v>24.99</v>
      </c>
      <c r="K3100" s="40">
        <v>0</v>
      </c>
    </row>
    <row r="3101" spans="1:11" x14ac:dyDescent="0.35">
      <c r="A3101">
        <v>20602</v>
      </c>
      <c r="B3101" t="s">
        <v>19759</v>
      </c>
      <c r="C3101" s="70">
        <v>46527.73</v>
      </c>
      <c r="D3101" s="70">
        <v>14960.69</v>
      </c>
      <c r="E3101" s="71">
        <v>44835</v>
      </c>
      <c r="F3101" t="s">
        <v>13716</v>
      </c>
      <c r="G3101" t="s">
        <v>2142</v>
      </c>
      <c r="H3101" t="s">
        <v>13715</v>
      </c>
      <c r="I3101" t="s">
        <v>13714</v>
      </c>
      <c r="J3101" s="40">
        <v>5.3</v>
      </c>
      <c r="K3101" s="40">
        <v>0</v>
      </c>
    </row>
    <row r="3102" spans="1:11" x14ac:dyDescent="0.35">
      <c r="A3102">
        <v>20602</v>
      </c>
      <c r="B3102" t="s">
        <v>19759</v>
      </c>
      <c r="C3102" s="70">
        <v>46527.73</v>
      </c>
      <c r="D3102" s="70">
        <v>14960.69</v>
      </c>
      <c r="E3102" s="71">
        <v>44836</v>
      </c>
      <c r="F3102" t="s">
        <v>13173</v>
      </c>
      <c r="G3102" t="s">
        <v>2142</v>
      </c>
      <c r="H3102" t="s">
        <v>13172</v>
      </c>
      <c r="I3102" t="s">
        <v>13171</v>
      </c>
      <c r="J3102" s="40">
        <v>105.56</v>
      </c>
      <c r="K3102" s="40">
        <v>0</v>
      </c>
    </row>
    <row r="3103" spans="1:11" x14ac:dyDescent="0.35">
      <c r="A3103">
        <v>20602</v>
      </c>
      <c r="B3103" t="s">
        <v>19759</v>
      </c>
      <c r="C3103" s="70">
        <v>46527.73</v>
      </c>
      <c r="D3103" s="70">
        <v>14960.69</v>
      </c>
      <c r="E3103" s="71">
        <v>44836</v>
      </c>
      <c r="F3103" t="s">
        <v>8827</v>
      </c>
      <c r="G3103" t="s">
        <v>2142</v>
      </c>
      <c r="H3103" t="s">
        <v>8826</v>
      </c>
      <c r="I3103" t="s">
        <v>8825</v>
      </c>
      <c r="J3103" s="40">
        <v>47.27</v>
      </c>
      <c r="K3103" s="40">
        <v>0</v>
      </c>
    </row>
    <row r="3104" spans="1:11" x14ac:dyDescent="0.35">
      <c r="A3104">
        <v>20602</v>
      </c>
      <c r="B3104" t="s">
        <v>19759</v>
      </c>
      <c r="C3104" s="70">
        <v>46527.73</v>
      </c>
      <c r="D3104" s="70">
        <v>14960.69</v>
      </c>
      <c r="E3104" s="71">
        <v>44837</v>
      </c>
      <c r="F3104" t="s">
        <v>14085</v>
      </c>
      <c r="G3104" t="s">
        <v>2142</v>
      </c>
      <c r="H3104" t="s">
        <v>14084</v>
      </c>
      <c r="I3104" t="s">
        <v>14083</v>
      </c>
      <c r="J3104" s="40">
        <v>690</v>
      </c>
      <c r="K3104" s="40">
        <v>0</v>
      </c>
    </row>
    <row r="3105" spans="1:11" x14ac:dyDescent="0.35">
      <c r="A3105">
        <v>20602</v>
      </c>
      <c r="B3105" t="s">
        <v>19759</v>
      </c>
      <c r="C3105" s="70">
        <v>46527.73</v>
      </c>
      <c r="D3105" s="70">
        <v>14960.69</v>
      </c>
      <c r="E3105" s="71">
        <v>44837</v>
      </c>
      <c r="F3105" t="s">
        <v>14082</v>
      </c>
      <c r="G3105" t="s">
        <v>2142</v>
      </c>
      <c r="H3105" t="s">
        <v>14081</v>
      </c>
      <c r="I3105" t="s">
        <v>14080</v>
      </c>
      <c r="J3105" s="40">
        <v>11.39</v>
      </c>
      <c r="K3105" s="40">
        <v>0</v>
      </c>
    </row>
    <row r="3106" spans="1:11" x14ac:dyDescent="0.35">
      <c r="A3106">
        <v>20602</v>
      </c>
      <c r="B3106" t="s">
        <v>19759</v>
      </c>
      <c r="C3106" s="70">
        <v>46527.73</v>
      </c>
      <c r="D3106" s="70">
        <v>14960.69</v>
      </c>
      <c r="E3106" s="71">
        <v>44837</v>
      </c>
      <c r="F3106" t="s">
        <v>8055</v>
      </c>
      <c r="G3106" t="s">
        <v>2142</v>
      </c>
      <c r="H3106" t="s">
        <v>8054</v>
      </c>
      <c r="I3106" t="s">
        <v>8049</v>
      </c>
      <c r="J3106" s="40">
        <v>37.47</v>
      </c>
      <c r="K3106" s="40">
        <v>0</v>
      </c>
    </row>
    <row r="3107" spans="1:11" x14ac:dyDescent="0.35">
      <c r="A3107">
        <v>20602</v>
      </c>
      <c r="B3107" t="s">
        <v>19759</v>
      </c>
      <c r="C3107" s="70">
        <v>46527.73</v>
      </c>
      <c r="D3107" s="70">
        <v>14960.69</v>
      </c>
      <c r="E3107" s="71">
        <v>44837</v>
      </c>
      <c r="F3107" t="s">
        <v>8053</v>
      </c>
      <c r="G3107" t="s">
        <v>2142</v>
      </c>
      <c r="H3107" t="s">
        <v>8052</v>
      </c>
      <c r="I3107" t="s">
        <v>8049</v>
      </c>
      <c r="J3107" s="40">
        <v>-37.47</v>
      </c>
      <c r="K3107" s="40">
        <v>0</v>
      </c>
    </row>
    <row r="3108" spans="1:11" x14ac:dyDescent="0.35">
      <c r="A3108">
        <v>20602</v>
      </c>
      <c r="B3108" t="s">
        <v>19759</v>
      </c>
      <c r="C3108" s="70">
        <v>46527.73</v>
      </c>
      <c r="D3108" s="70">
        <v>14960.69</v>
      </c>
      <c r="E3108" s="71">
        <v>44837</v>
      </c>
      <c r="F3108" t="s">
        <v>8051</v>
      </c>
      <c r="G3108" t="s">
        <v>2142</v>
      </c>
      <c r="H3108" t="s">
        <v>8050</v>
      </c>
      <c r="I3108" t="s">
        <v>8049</v>
      </c>
      <c r="J3108" s="40">
        <v>37.47</v>
      </c>
      <c r="K3108" s="40">
        <v>0</v>
      </c>
    </row>
    <row r="3109" spans="1:11" x14ac:dyDescent="0.35">
      <c r="A3109">
        <v>20602</v>
      </c>
      <c r="B3109" t="s">
        <v>19759</v>
      </c>
      <c r="C3109" s="70">
        <v>46527.73</v>
      </c>
      <c r="D3109" s="70">
        <v>14960.69</v>
      </c>
      <c r="E3109" s="71">
        <v>44840</v>
      </c>
      <c r="F3109" t="s">
        <v>16050</v>
      </c>
      <c r="G3109" t="s">
        <v>2142</v>
      </c>
      <c r="H3109" t="s">
        <v>13957</v>
      </c>
      <c r="I3109" t="s">
        <v>13956</v>
      </c>
      <c r="J3109" s="40">
        <v>1828.97</v>
      </c>
      <c r="K3109" s="40">
        <v>0</v>
      </c>
    </row>
    <row r="3110" spans="1:11" x14ac:dyDescent="0.35">
      <c r="A3110">
        <v>20602</v>
      </c>
      <c r="B3110" t="s">
        <v>19759</v>
      </c>
      <c r="C3110" s="70">
        <v>46527.73</v>
      </c>
      <c r="D3110" s="70">
        <v>14960.69</v>
      </c>
      <c r="E3110" s="71">
        <v>44841</v>
      </c>
      <c r="F3110" t="s">
        <v>8674</v>
      </c>
      <c r="G3110" t="s">
        <v>2142</v>
      </c>
      <c r="H3110" t="s">
        <v>8673</v>
      </c>
      <c r="I3110" t="s">
        <v>8672</v>
      </c>
      <c r="J3110" s="40">
        <v>741.4</v>
      </c>
      <c r="K3110" s="40">
        <v>0</v>
      </c>
    </row>
    <row r="3111" spans="1:11" x14ac:dyDescent="0.35">
      <c r="A3111">
        <v>20602</v>
      </c>
      <c r="B3111" t="s">
        <v>19759</v>
      </c>
      <c r="C3111" s="70">
        <v>46527.73</v>
      </c>
      <c r="D3111" s="70">
        <v>14960.69</v>
      </c>
      <c r="E3111" s="71">
        <v>44841</v>
      </c>
      <c r="F3111" t="s">
        <v>8671</v>
      </c>
      <c r="G3111" t="s">
        <v>2142</v>
      </c>
      <c r="H3111" t="s">
        <v>8670</v>
      </c>
      <c r="I3111" t="s">
        <v>8669</v>
      </c>
      <c r="J3111" s="40">
        <v>501.64</v>
      </c>
      <c r="K3111" s="40">
        <v>0</v>
      </c>
    </row>
    <row r="3112" spans="1:11" x14ac:dyDescent="0.35">
      <c r="A3112">
        <v>20602</v>
      </c>
      <c r="B3112" t="s">
        <v>19759</v>
      </c>
      <c r="C3112" s="70">
        <v>46527.73</v>
      </c>
      <c r="D3112" s="70">
        <v>14960.69</v>
      </c>
      <c r="E3112" s="71">
        <v>44841</v>
      </c>
      <c r="F3112" t="s">
        <v>19789</v>
      </c>
      <c r="G3112" t="s">
        <v>1912</v>
      </c>
      <c r="H3112" t="s">
        <v>19788</v>
      </c>
      <c r="I3112" t="s">
        <v>19788</v>
      </c>
      <c r="J3112" s="40">
        <v>437.36</v>
      </c>
      <c r="K3112" s="40">
        <v>0</v>
      </c>
    </row>
    <row r="3113" spans="1:11" x14ac:dyDescent="0.35">
      <c r="A3113">
        <v>20602</v>
      </c>
      <c r="B3113" t="s">
        <v>19759</v>
      </c>
      <c r="C3113" s="70">
        <v>46527.73</v>
      </c>
      <c r="D3113" s="70">
        <v>14960.69</v>
      </c>
      <c r="E3113" s="71">
        <v>44843</v>
      </c>
      <c r="F3113" t="s">
        <v>8048</v>
      </c>
      <c r="G3113" t="s">
        <v>2142</v>
      </c>
      <c r="H3113" t="s">
        <v>8047</v>
      </c>
      <c r="I3113" t="s">
        <v>8046</v>
      </c>
      <c r="J3113" s="40">
        <v>52.81</v>
      </c>
      <c r="K3113" s="40">
        <v>0</v>
      </c>
    </row>
    <row r="3114" spans="1:11" x14ac:dyDescent="0.35">
      <c r="A3114">
        <v>20602</v>
      </c>
      <c r="B3114" t="s">
        <v>19759</v>
      </c>
      <c r="C3114" s="70">
        <v>46527.73</v>
      </c>
      <c r="D3114" s="70">
        <v>14960.69</v>
      </c>
      <c r="E3114" s="71">
        <v>44843</v>
      </c>
      <c r="F3114" t="s">
        <v>10839</v>
      </c>
      <c r="G3114" t="s">
        <v>2142</v>
      </c>
      <c r="H3114" t="s">
        <v>10838</v>
      </c>
      <c r="I3114" t="s">
        <v>10837</v>
      </c>
      <c r="J3114" s="40">
        <v>482.27</v>
      </c>
      <c r="K3114" s="40">
        <v>0</v>
      </c>
    </row>
    <row r="3115" spans="1:11" x14ac:dyDescent="0.35">
      <c r="A3115">
        <v>20602</v>
      </c>
      <c r="B3115" t="s">
        <v>19759</v>
      </c>
      <c r="C3115" s="70">
        <v>46527.73</v>
      </c>
      <c r="D3115" s="70">
        <v>14960.69</v>
      </c>
      <c r="E3115" s="71">
        <v>44843</v>
      </c>
      <c r="F3115" t="s">
        <v>11589</v>
      </c>
      <c r="G3115" t="s">
        <v>2142</v>
      </c>
      <c r="H3115" t="s">
        <v>11588</v>
      </c>
      <c r="I3115" t="s">
        <v>11587</v>
      </c>
      <c r="J3115" s="40">
        <v>482.27</v>
      </c>
      <c r="K3115" s="40">
        <v>0</v>
      </c>
    </row>
    <row r="3116" spans="1:11" x14ac:dyDescent="0.35">
      <c r="A3116">
        <v>20602</v>
      </c>
      <c r="B3116" t="s">
        <v>19759</v>
      </c>
      <c r="C3116" s="70">
        <v>46527.73</v>
      </c>
      <c r="D3116" s="70">
        <v>14960.69</v>
      </c>
      <c r="E3116" s="71">
        <v>44843</v>
      </c>
      <c r="F3116" t="s">
        <v>16043</v>
      </c>
      <c r="G3116" t="s">
        <v>2142</v>
      </c>
      <c r="H3116" t="s">
        <v>8903</v>
      </c>
      <c r="I3116" t="s">
        <v>8902</v>
      </c>
      <c r="J3116" s="40">
        <v>1060.17</v>
      </c>
      <c r="K3116" s="40">
        <v>0</v>
      </c>
    </row>
    <row r="3117" spans="1:11" x14ac:dyDescent="0.35">
      <c r="A3117">
        <v>20602</v>
      </c>
      <c r="B3117" t="s">
        <v>19759</v>
      </c>
      <c r="C3117" s="70">
        <v>46527.73</v>
      </c>
      <c r="D3117" s="70">
        <v>14960.69</v>
      </c>
      <c r="E3117" s="71">
        <v>44844</v>
      </c>
      <c r="F3117" t="s">
        <v>3374</v>
      </c>
      <c r="G3117" t="s">
        <v>2142</v>
      </c>
      <c r="H3117" t="s">
        <v>3373</v>
      </c>
      <c r="I3117" t="s">
        <v>3372</v>
      </c>
      <c r="J3117" s="40">
        <v>198.65</v>
      </c>
      <c r="K3117" s="40">
        <v>0</v>
      </c>
    </row>
    <row r="3118" spans="1:11" x14ac:dyDescent="0.35">
      <c r="A3118">
        <v>20602</v>
      </c>
      <c r="B3118" t="s">
        <v>19759</v>
      </c>
      <c r="C3118" s="70">
        <v>46527.73</v>
      </c>
      <c r="D3118" s="70">
        <v>14960.69</v>
      </c>
      <c r="E3118" s="71">
        <v>44845</v>
      </c>
      <c r="F3118" t="s">
        <v>10968</v>
      </c>
      <c r="G3118" t="s">
        <v>2142</v>
      </c>
      <c r="H3118" t="s">
        <v>10967</v>
      </c>
      <c r="I3118" t="s">
        <v>10966</v>
      </c>
      <c r="J3118" s="40">
        <v>170.95</v>
      </c>
      <c r="K3118" s="40">
        <v>0</v>
      </c>
    </row>
    <row r="3119" spans="1:11" x14ac:dyDescent="0.35">
      <c r="A3119">
        <v>20602</v>
      </c>
      <c r="B3119" t="s">
        <v>19759</v>
      </c>
      <c r="C3119" s="70">
        <v>46527.73</v>
      </c>
      <c r="D3119" s="70">
        <v>14960.69</v>
      </c>
      <c r="E3119" s="71">
        <v>44845</v>
      </c>
      <c r="F3119" t="s">
        <v>3114</v>
      </c>
      <c r="G3119" t="s">
        <v>2142</v>
      </c>
      <c r="H3119" t="s">
        <v>3113</v>
      </c>
      <c r="I3119" t="s">
        <v>3112</v>
      </c>
      <c r="J3119" s="40">
        <v>1.84</v>
      </c>
      <c r="K3119" s="40">
        <v>0</v>
      </c>
    </row>
    <row r="3120" spans="1:11" x14ac:dyDescent="0.35">
      <c r="A3120">
        <v>20602</v>
      </c>
      <c r="B3120" t="s">
        <v>19759</v>
      </c>
      <c r="C3120" s="70">
        <v>46527.73</v>
      </c>
      <c r="D3120" s="70">
        <v>14960.69</v>
      </c>
      <c r="E3120" s="71">
        <v>44845</v>
      </c>
      <c r="F3120" t="s">
        <v>14079</v>
      </c>
      <c r="G3120" t="s">
        <v>2142</v>
      </c>
      <c r="H3120" t="s">
        <v>14078</v>
      </c>
      <c r="I3120" t="s">
        <v>14077</v>
      </c>
      <c r="J3120" s="40">
        <v>15.67</v>
      </c>
      <c r="K3120" s="40">
        <v>0</v>
      </c>
    </row>
    <row r="3121" spans="1:11" x14ac:dyDescent="0.35">
      <c r="A3121">
        <v>20602</v>
      </c>
      <c r="B3121" t="s">
        <v>19759</v>
      </c>
      <c r="C3121" s="70">
        <v>46527.73</v>
      </c>
      <c r="D3121" s="70">
        <v>14960.69</v>
      </c>
      <c r="E3121" s="71">
        <v>44845</v>
      </c>
      <c r="F3121" t="s">
        <v>11253</v>
      </c>
      <c r="G3121" t="s">
        <v>2142</v>
      </c>
      <c r="H3121" t="s">
        <v>11252</v>
      </c>
      <c r="I3121" t="s">
        <v>11251</v>
      </c>
      <c r="J3121" s="40">
        <v>306.07</v>
      </c>
      <c r="K3121" s="40">
        <v>0</v>
      </c>
    </row>
    <row r="3122" spans="1:11" x14ac:dyDescent="0.35">
      <c r="A3122">
        <v>20602</v>
      </c>
      <c r="B3122" t="s">
        <v>19759</v>
      </c>
      <c r="C3122" s="70">
        <v>46527.73</v>
      </c>
      <c r="D3122" s="70">
        <v>14960.69</v>
      </c>
      <c r="E3122" s="71">
        <v>44845</v>
      </c>
      <c r="F3122" t="s">
        <v>19787</v>
      </c>
      <c r="G3122" t="s">
        <v>1912</v>
      </c>
      <c r="H3122" t="s">
        <v>19786</v>
      </c>
      <c r="I3122" t="s">
        <v>19786</v>
      </c>
      <c r="J3122" s="40">
        <v>107.71</v>
      </c>
      <c r="K3122" s="40">
        <v>0</v>
      </c>
    </row>
    <row r="3123" spans="1:11" x14ac:dyDescent="0.35">
      <c r="A3123">
        <v>20602</v>
      </c>
      <c r="B3123" t="s">
        <v>19759</v>
      </c>
      <c r="C3123" s="70">
        <v>46527.73</v>
      </c>
      <c r="D3123" s="70">
        <v>14960.69</v>
      </c>
      <c r="E3123" s="71">
        <v>44845</v>
      </c>
      <c r="F3123" t="s">
        <v>19785</v>
      </c>
      <c r="G3123" t="s">
        <v>1912</v>
      </c>
      <c r="H3123" t="s">
        <v>19784</v>
      </c>
      <c r="I3123" t="s">
        <v>19784</v>
      </c>
      <c r="J3123" s="40">
        <v>900.26</v>
      </c>
      <c r="K3123" s="40">
        <v>0</v>
      </c>
    </row>
    <row r="3124" spans="1:11" x14ac:dyDescent="0.35">
      <c r="A3124">
        <v>20602</v>
      </c>
      <c r="B3124" t="s">
        <v>19759</v>
      </c>
      <c r="C3124" s="70">
        <v>46527.73</v>
      </c>
      <c r="D3124" s="70">
        <v>14960.69</v>
      </c>
      <c r="E3124" s="71">
        <v>44845</v>
      </c>
      <c r="F3124" t="s">
        <v>19783</v>
      </c>
      <c r="G3124" t="s">
        <v>1912</v>
      </c>
      <c r="H3124" t="s">
        <v>19782</v>
      </c>
      <c r="I3124" t="s">
        <v>19782</v>
      </c>
      <c r="J3124" s="40">
        <v>691.89</v>
      </c>
      <c r="K3124" s="40">
        <v>0</v>
      </c>
    </row>
    <row r="3125" spans="1:11" x14ac:dyDescent="0.35">
      <c r="A3125">
        <v>20602</v>
      </c>
      <c r="B3125" t="s">
        <v>19759</v>
      </c>
      <c r="C3125" s="70">
        <v>46527.73</v>
      </c>
      <c r="D3125" s="70">
        <v>14960.69</v>
      </c>
      <c r="E3125" s="71">
        <v>44846</v>
      </c>
      <c r="F3125" t="s">
        <v>16042</v>
      </c>
      <c r="G3125" t="s">
        <v>2142</v>
      </c>
      <c r="H3125" t="s">
        <v>13920</v>
      </c>
      <c r="I3125" t="s">
        <v>13919</v>
      </c>
      <c r="J3125" s="40">
        <v>16520</v>
      </c>
      <c r="K3125" s="40">
        <v>0</v>
      </c>
    </row>
    <row r="3126" spans="1:11" x14ac:dyDescent="0.35">
      <c r="A3126">
        <v>20602</v>
      </c>
      <c r="B3126" t="s">
        <v>19759</v>
      </c>
      <c r="C3126" s="70">
        <v>46527.73</v>
      </c>
      <c r="D3126" s="70">
        <v>14960.69</v>
      </c>
      <c r="E3126" s="71">
        <v>44846</v>
      </c>
      <c r="F3126" t="s">
        <v>8045</v>
      </c>
      <c r="G3126" t="s">
        <v>2142</v>
      </c>
      <c r="H3126" t="s">
        <v>8044</v>
      </c>
      <c r="I3126" t="s">
        <v>8043</v>
      </c>
      <c r="J3126" s="40">
        <v>15.49</v>
      </c>
      <c r="K3126" s="40">
        <v>0</v>
      </c>
    </row>
    <row r="3127" spans="1:11" x14ac:dyDescent="0.35">
      <c r="A3127">
        <v>20602</v>
      </c>
      <c r="B3127" t="s">
        <v>19759</v>
      </c>
      <c r="C3127" s="70">
        <v>46527.73</v>
      </c>
      <c r="D3127" s="70">
        <v>14960.69</v>
      </c>
      <c r="E3127" s="71">
        <v>44847</v>
      </c>
      <c r="F3127" t="s">
        <v>9866</v>
      </c>
      <c r="G3127" t="s">
        <v>2142</v>
      </c>
      <c r="H3127" t="s">
        <v>9865</v>
      </c>
      <c r="I3127" t="s">
        <v>9864</v>
      </c>
      <c r="J3127" s="40">
        <v>122.04</v>
      </c>
      <c r="K3127" s="40">
        <v>0</v>
      </c>
    </row>
    <row r="3128" spans="1:11" x14ac:dyDescent="0.35">
      <c r="A3128">
        <v>20602</v>
      </c>
      <c r="B3128" t="s">
        <v>19759</v>
      </c>
      <c r="C3128" s="70">
        <v>46527.73</v>
      </c>
      <c r="D3128" s="70">
        <v>14960.69</v>
      </c>
      <c r="E3128" s="71">
        <v>44849</v>
      </c>
      <c r="F3128" t="s">
        <v>8042</v>
      </c>
      <c r="G3128" t="s">
        <v>2142</v>
      </c>
      <c r="H3128" t="s">
        <v>8041</v>
      </c>
      <c r="I3128" t="s">
        <v>8040</v>
      </c>
      <c r="J3128" s="40">
        <v>24.2</v>
      </c>
      <c r="K3128" s="40">
        <v>0</v>
      </c>
    </row>
    <row r="3129" spans="1:11" x14ac:dyDescent="0.35">
      <c r="A3129">
        <v>20602</v>
      </c>
      <c r="B3129" t="s">
        <v>19759</v>
      </c>
      <c r="C3129" s="70">
        <v>46527.73</v>
      </c>
      <c r="D3129" s="70">
        <v>14960.69</v>
      </c>
      <c r="E3129" s="71">
        <v>44852</v>
      </c>
      <c r="F3129" t="s">
        <v>13170</v>
      </c>
      <c r="G3129" t="s">
        <v>2142</v>
      </c>
      <c r="H3129" t="s">
        <v>13169</v>
      </c>
      <c r="I3129" t="s">
        <v>13168</v>
      </c>
      <c r="J3129" s="40">
        <v>1161.33</v>
      </c>
      <c r="K3129" s="40">
        <v>0</v>
      </c>
    </row>
    <row r="3130" spans="1:11" x14ac:dyDescent="0.35">
      <c r="A3130">
        <v>20602</v>
      </c>
      <c r="B3130" t="s">
        <v>19759</v>
      </c>
      <c r="C3130" s="70">
        <v>46527.73</v>
      </c>
      <c r="D3130" s="70">
        <v>14960.69</v>
      </c>
      <c r="E3130" s="71">
        <v>44852</v>
      </c>
      <c r="F3130" t="s">
        <v>9514</v>
      </c>
      <c r="G3130" t="s">
        <v>2142</v>
      </c>
      <c r="H3130" t="s">
        <v>9513</v>
      </c>
      <c r="I3130" t="s">
        <v>9512</v>
      </c>
      <c r="J3130" s="40">
        <v>631.54999999999995</v>
      </c>
      <c r="K3130" s="40">
        <v>0</v>
      </c>
    </row>
    <row r="3131" spans="1:11" x14ac:dyDescent="0.35">
      <c r="A3131">
        <v>20602</v>
      </c>
      <c r="B3131" t="s">
        <v>19759</v>
      </c>
      <c r="C3131" s="70">
        <v>46527.73</v>
      </c>
      <c r="D3131" s="70">
        <v>14960.69</v>
      </c>
      <c r="E3131" s="71">
        <v>44852</v>
      </c>
      <c r="F3131" t="s">
        <v>11566</v>
      </c>
      <c r="G3131" t="s">
        <v>2142</v>
      </c>
      <c r="H3131" t="s">
        <v>11565</v>
      </c>
      <c r="I3131" t="s">
        <v>11564</v>
      </c>
      <c r="J3131" s="40">
        <v>96.24</v>
      </c>
      <c r="K3131" s="40">
        <v>0</v>
      </c>
    </row>
    <row r="3132" spans="1:11" x14ac:dyDescent="0.35">
      <c r="A3132">
        <v>20602</v>
      </c>
      <c r="B3132" t="s">
        <v>19759</v>
      </c>
      <c r="C3132" s="70">
        <v>46527.73</v>
      </c>
      <c r="D3132" s="70">
        <v>14960.69</v>
      </c>
      <c r="E3132" s="71">
        <v>44852</v>
      </c>
      <c r="F3132" t="s">
        <v>12841</v>
      </c>
      <c r="G3132" t="s">
        <v>2142</v>
      </c>
      <c r="H3132" t="s">
        <v>1951</v>
      </c>
      <c r="I3132" t="s">
        <v>1950</v>
      </c>
      <c r="J3132" s="40">
        <v>821.87</v>
      </c>
      <c r="K3132" s="40">
        <v>0</v>
      </c>
    </row>
    <row r="3133" spans="1:11" x14ac:dyDescent="0.35">
      <c r="A3133">
        <v>20602</v>
      </c>
      <c r="B3133" t="s">
        <v>19759</v>
      </c>
      <c r="C3133" s="70">
        <v>46527.73</v>
      </c>
      <c r="D3133" s="70">
        <v>14960.69</v>
      </c>
      <c r="E3133" s="71">
        <v>44853</v>
      </c>
      <c r="F3133" t="s">
        <v>7856</v>
      </c>
      <c r="G3133" t="s">
        <v>2142</v>
      </c>
      <c r="H3133" t="s">
        <v>7855</v>
      </c>
      <c r="I3133" t="s">
        <v>7854</v>
      </c>
      <c r="J3133" s="40">
        <v>42.51</v>
      </c>
      <c r="K3133" s="40">
        <v>0</v>
      </c>
    </row>
    <row r="3134" spans="1:11" x14ac:dyDescent="0.35">
      <c r="A3134">
        <v>20602</v>
      </c>
      <c r="B3134" t="s">
        <v>19759</v>
      </c>
      <c r="C3134" s="70">
        <v>46527.73</v>
      </c>
      <c r="D3134" s="70">
        <v>14960.69</v>
      </c>
      <c r="E3134" s="71">
        <v>44853</v>
      </c>
      <c r="F3134" t="s">
        <v>7853</v>
      </c>
      <c r="G3134" t="s">
        <v>2142</v>
      </c>
      <c r="H3134" t="s">
        <v>7852</v>
      </c>
      <c r="I3134" t="s">
        <v>7851</v>
      </c>
      <c r="J3134" s="40">
        <v>42.51</v>
      </c>
      <c r="K3134" s="40">
        <v>0</v>
      </c>
    </row>
    <row r="3135" spans="1:11" x14ac:dyDescent="0.35">
      <c r="A3135">
        <v>20602</v>
      </c>
      <c r="B3135" t="s">
        <v>19759</v>
      </c>
      <c r="C3135" s="70">
        <v>46527.73</v>
      </c>
      <c r="D3135" s="70">
        <v>14960.69</v>
      </c>
      <c r="E3135" s="71">
        <v>44854</v>
      </c>
      <c r="F3135" t="s">
        <v>10145</v>
      </c>
      <c r="G3135" t="s">
        <v>2142</v>
      </c>
      <c r="H3135" t="s">
        <v>10144</v>
      </c>
      <c r="I3135" t="s">
        <v>10143</v>
      </c>
      <c r="J3135" s="40">
        <v>79.14</v>
      </c>
      <c r="K3135" s="40">
        <v>0</v>
      </c>
    </row>
    <row r="3136" spans="1:11" x14ac:dyDescent="0.35">
      <c r="A3136">
        <v>20602</v>
      </c>
      <c r="B3136" t="s">
        <v>19759</v>
      </c>
      <c r="C3136" s="70">
        <v>46527.73</v>
      </c>
      <c r="D3136" s="70">
        <v>14960.69</v>
      </c>
      <c r="E3136" s="71">
        <v>44854</v>
      </c>
      <c r="F3136" t="s">
        <v>13032</v>
      </c>
      <c r="G3136" t="s">
        <v>2142</v>
      </c>
      <c r="H3136" t="s">
        <v>4655</v>
      </c>
      <c r="I3136" t="s">
        <v>4654</v>
      </c>
      <c r="J3136" s="40">
        <v>562.53</v>
      </c>
      <c r="K3136" s="40">
        <v>0</v>
      </c>
    </row>
    <row r="3137" spans="1:11" x14ac:dyDescent="0.35">
      <c r="A3137">
        <v>20602</v>
      </c>
      <c r="B3137" t="s">
        <v>19759</v>
      </c>
      <c r="C3137" s="70">
        <v>46527.73</v>
      </c>
      <c r="D3137" s="70">
        <v>14960.69</v>
      </c>
      <c r="E3137" s="71">
        <v>44858</v>
      </c>
      <c r="F3137" t="s">
        <v>2420</v>
      </c>
      <c r="G3137" t="s">
        <v>2142</v>
      </c>
      <c r="H3137" t="s">
        <v>2419</v>
      </c>
      <c r="I3137" t="s">
        <v>2418</v>
      </c>
      <c r="J3137" s="40">
        <v>150.55000000000001</v>
      </c>
      <c r="K3137" s="40">
        <v>0</v>
      </c>
    </row>
    <row r="3138" spans="1:11" x14ac:dyDescent="0.35">
      <c r="A3138">
        <v>20602</v>
      </c>
      <c r="B3138" t="s">
        <v>19759</v>
      </c>
      <c r="C3138" s="70">
        <v>46527.73</v>
      </c>
      <c r="D3138" s="70">
        <v>14960.69</v>
      </c>
      <c r="E3138" s="71">
        <v>44859</v>
      </c>
      <c r="F3138" t="s">
        <v>19781</v>
      </c>
      <c r="G3138" t="s">
        <v>1912</v>
      </c>
      <c r="H3138" t="s">
        <v>19780</v>
      </c>
      <c r="I3138" t="s">
        <v>19780</v>
      </c>
      <c r="J3138" s="40">
        <v>928.2</v>
      </c>
      <c r="K3138" s="40">
        <v>0</v>
      </c>
    </row>
    <row r="3139" spans="1:11" x14ac:dyDescent="0.35">
      <c r="A3139">
        <v>20602</v>
      </c>
      <c r="B3139" t="s">
        <v>19759</v>
      </c>
      <c r="C3139" s="70">
        <v>46527.73</v>
      </c>
      <c r="D3139" s="70">
        <v>14960.69</v>
      </c>
      <c r="E3139" s="71">
        <v>44865</v>
      </c>
      <c r="F3139" t="s">
        <v>8038</v>
      </c>
      <c r="G3139" t="s">
        <v>2142</v>
      </c>
      <c r="H3139" t="s">
        <v>8037</v>
      </c>
      <c r="I3139" t="s">
        <v>8036</v>
      </c>
      <c r="J3139" s="40">
        <v>25.28</v>
      </c>
      <c r="K3139" s="40">
        <v>0</v>
      </c>
    </row>
    <row r="3140" spans="1:11" x14ac:dyDescent="0.35">
      <c r="A3140">
        <v>20602</v>
      </c>
      <c r="B3140" t="s">
        <v>19759</v>
      </c>
      <c r="C3140" s="70">
        <v>46527.73</v>
      </c>
      <c r="D3140" s="70">
        <v>14960.69</v>
      </c>
      <c r="E3140" s="71">
        <v>44865</v>
      </c>
      <c r="F3140" t="s">
        <v>14980</v>
      </c>
      <c r="G3140" t="s">
        <v>2142</v>
      </c>
      <c r="H3140" t="s">
        <v>14979</v>
      </c>
      <c r="I3140" t="s">
        <v>14978</v>
      </c>
      <c r="J3140" s="40">
        <v>387.74</v>
      </c>
      <c r="K3140" s="40">
        <v>0</v>
      </c>
    </row>
    <row r="3141" spans="1:11" x14ac:dyDescent="0.35">
      <c r="A3141">
        <v>20602</v>
      </c>
      <c r="B3141" t="s">
        <v>19759</v>
      </c>
      <c r="C3141" s="70">
        <v>46527.73</v>
      </c>
      <c r="D3141" s="70">
        <v>14960.69</v>
      </c>
      <c r="E3141" s="71">
        <v>44865</v>
      </c>
      <c r="F3141" t="s">
        <v>14977</v>
      </c>
      <c r="G3141" t="s">
        <v>2142</v>
      </c>
      <c r="H3141" t="s">
        <v>14976</v>
      </c>
      <c r="I3141" t="s">
        <v>14975</v>
      </c>
      <c r="J3141" s="40">
        <v>7094.7</v>
      </c>
      <c r="K3141" s="40">
        <v>0</v>
      </c>
    </row>
    <row r="3142" spans="1:11" x14ac:dyDescent="0.35">
      <c r="A3142">
        <v>20602</v>
      </c>
      <c r="B3142" t="s">
        <v>19759</v>
      </c>
      <c r="C3142" s="70">
        <v>46527.73</v>
      </c>
      <c r="D3142" s="70">
        <v>14960.69</v>
      </c>
      <c r="E3142" s="71">
        <v>44865</v>
      </c>
      <c r="F3142" t="s">
        <v>8824</v>
      </c>
      <c r="G3142" t="s">
        <v>2142</v>
      </c>
      <c r="H3142" t="s">
        <v>4281</v>
      </c>
      <c r="I3142" t="s">
        <v>4280</v>
      </c>
      <c r="J3142" s="40">
        <v>1408.89</v>
      </c>
      <c r="K3142" s="40">
        <v>0</v>
      </c>
    </row>
    <row r="3143" spans="1:11" x14ac:dyDescent="0.35">
      <c r="A3143">
        <v>20602</v>
      </c>
      <c r="B3143" t="s">
        <v>19759</v>
      </c>
      <c r="C3143" s="70">
        <v>46527.73</v>
      </c>
      <c r="D3143" s="70">
        <v>14960.69</v>
      </c>
      <c r="E3143" s="71">
        <v>44865</v>
      </c>
      <c r="F3143" t="s">
        <v>8589</v>
      </c>
      <c r="G3143" t="s">
        <v>2142</v>
      </c>
      <c r="H3143" t="s">
        <v>8588</v>
      </c>
      <c r="I3143" t="s">
        <v>8587</v>
      </c>
      <c r="J3143" s="40">
        <v>381.42</v>
      </c>
      <c r="K3143" s="40">
        <v>0</v>
      </c>
    </row>
    <row r="3144" spans="1:11" x14ac:dyDescent="0.35">
      <c r="A3144">
        <v>20602</v>
      </c>
      <c r="B3144" t="s">
        <v>19759</v>
      </c>
      <c r="C3144" s="70">
        <v>46527.73</v>
      </c>
      <c r="D3144" s="70">
        <v>14960.69</v>
      </c>
      <c r="E3144" s="71">
        <v>44865</v>
      </c>
      <c r="F3144" t="s">
        <v>14067</v>
      </c>
      <c r="G3144" t="s">
        <v>2142</v>
      </c>
      <c r="H3144" t="s">
        <v>14066</v>
      </c>
      <c r="I3144" t="s">
        <v>14065</v>
      </c>
      <c r="J3144" s="40">
        <v>91.5</v>
      </c>
      <c r="K3144" s="40">
        <v>0</v>
      </c>
    </row>
    <row r="3145" spans="1:11" x14ac:dyDescent="0.35">
      <c r="A3145">
        <v>20602</v>
      </c>
      <c r="B3145" t="s">
        <v>19759</v>
      </c>
      <c r="C3145" s="70">
        <v>46527.73</v>
      </c>
      <c r="D3145" s="70">
        <v>14960.69</v>
      </c>
      <c r="E3145" s="71">
        <v>44865</v>
      </c>
      <c r="F3145" t="s">
        <v>15738</v>
      </c>
      <c r="G3145" t="s">
        <v>1912</v>
      </c>
      <c r="H3145" t="s">
        <v>1919</v>
      </c>
      <c r="I3145" t="s">
        <v>1919</v>
      </c>
      <c r="J3145" s="40">
        <v>0</v>
      </c>
      <c r="K3145" s="40">
        <v>51362.9</v>
      </c>
    </row>
    <row r="3146" spans="1:11" x14ac:dyDescent="0.35">
      <c r="A3146">
        <v>20602</v>
      </c>
      <c r="B3146" t="s">
        <v>19759</v>
      </c>
      <c r="C3146" s="70">
        <v>46527.73</v>
      </c>
      <c r="D3146" s="70">
        <v>14960.69</v>
      </c>
      <c r="E3146" s="71">
        <v>44865</v>
      </c>
      <c r="F3146" t="s">
        <v>4599</v>
      </c>
      <c r="G3146" t="s">
        <v>2247</v>
      </c>
      <c r="H3146" t="s">
        <v>1919</v>
      </c>
      <c r="I3146" t="s">
        <v>1919</v>
      </c>
      <c r="J3146" s="40">
        <v>0</v>
      </c>
      <c r="K3146" s="40">
        <v>39.03</v>
      </c>
    </row>
    <row r="3147" spans="1:11" x14ac:dyDescent="0.35">
      <c r="A3147">
        <v>20602</v>
      </c>
      <c r="B3147" t="s">
        <v>19759</v>
      </c>
      <c r="C3147" s="70">
        <v>46527.73</v>
      </c>
      <c r="D3147" s="70">
        <v>14960.69</v>
      </c>
      <c r="E3147" s="71">
        <v>44866</v>
      </c>
      <c r="F3147" t="s">
        <v>2402</v>
      </c>
      <c r="G3147" t="s">
        <v>2142</v>
      </c>
      <c r="H3147" t="s">
        <v>2401</v>
      </c>
      <c r="I3147" t="s">
        <v>2400</v>
      </c>
      <c r="J3147" s="40">
        <v>9840.7199999999993</v>
      </c>
      <c r="K3147" s="40">
        <v>0</v>
      </c>
    </row>
    <row r="3148" spans="1:11" x14ac:dyDescent="0.35">
      <c r="A3148">
        <v>20602</v>
      </c>
      <c r="B3148" t="s">
        <v>19759</v>
      </c>
      <c r="C3148" s="70">
        <v>46527.73</v>
      </c>
      <c r="D3148" s="70">
        <v>14960.69</v>
      </c>
      <c r="E3148" s="71">
        <v>44866</v>
      </c>
      <c r="F3148" t="s">
        <v>8822</v>
      </c>
      <c r="G3148" t="s">
        <v>2142</v>
      </c>
      <c r="H3148" t="s">
        <v>8821</v>
      </c>
      <c r="I3148" t="s">
        <v>8820</v>
      </c>
      <c r="J3148" s="40">
        <v>4887.84</v>
      </c>
      <c r="K3148" s="40">
        <v>0</v>
      </c>
    </row>
    <row r="3149" spans="1:11" x14ac:dyDescent="0.35">
      <c r="A3149">
        <v>20602</v>
      </c>
      <c r="B3149" t="s">
        <v>19759</v>
      </c>
      <c r="C3149" s="70">
        <v>46527.73</v>
      </c>
      <c r="D3149" s="70">
        <v>14960.69</v>
      </c>
      <c r="E3149" s="71">
        <v>44866</v>
      </c>
      <c r="F3149" t="s">
        <v>16024</v>
      </c>
      <c r="G3149" t="s">
        <v>2142</v>
      </c>
      <c r="H3149" t="s">
        <v>8957</v>
      </c>
      <c r="I3149" t="s">
        <v>8956</v>
      </c>
      <c r="J3149" s="40">
        <v>5950</v>
      </c>
      <c r="K3149" s="40">
        <v>0</v>
      </c>
    </row>
    <row r="3150" spans="1:11" x14ac:dyDescent="0.35">
      <c r="A3150">
        <v>20602</v>
      </c>
      <c r="B3150" t="s">
        <v>19759</v>
      </c>
      <c r="C3150" s="70">
        <v>46527.73</v>
      </c>
      <c r="D3150" s="70">
        <v>14960.69</v>
      </c>
      <c r="E3150" s="71">
        <v>44866</v>
      </c>
      <c r="F3150" t="s">
        <v>16023</v>
      </c>
      <c r="G3150" t="s">
        <v>2142</v>
      </c>
      <c r="H3150" t="s">
        <v>10006</v>
      </c>
      <c r="I3150" t="s">
        <v>10005</v>
      </c>
      <c r="J3150" s="40">
        <v>1734</v>
      </c>
      <c r="K3150" s="40">
        <v>0</v>
      </c>
    </row>
    <row r="3151" spans="1:11" x14ac:dyDescent="0.35">
      <c r="A3151">
        <v>20602</v>
      </c>
      <c r="B3151" t="s">
        <v>19759</v>
      </c>
      <c r="C3151" s="70">
        <v>46527.73</v>
      </c>
      <c r="D3151" s="70">
        <v>14960.69</v>
      </c>
      <c r="E3151" s="71">
        <v>44866</v>
      </c>
      <c r="F3151" t="s">
        <v>14063</v>
      </c>
      <c r="G3151" t="s">
        <v>2142</v>
      </c>
      <c r="H3151" t="s">
        <v>14062</v>
      </c>
      <c r="I3151" t="s">
        <v>14061</v>
      </c>
      <c r="J3151" s="40">
        <v>2.92</v>
      </c>
      <c r="K3151" s="40">
        <v>0</v>
      </c>
    </row>
    <row r="3152" spans="1:11" x14ac:dyDescent="0.35">
      <c r="A3152">
        <v>20602</v>
      </c>
      <c r="B3152" t="s">
        <v>19759</v>
      </c>
      <c r="C3152" s="70">
        <v>46527.73</v>
      </c>
      <c r="D3152" s="70">
        <v>14960.69</v>
      </c>
      <c r="E3152" s="71">
        <v>44866</v>
      </c>
      <c r="F3152" t="s">
        <v>13710</v>
      </c>
      <c r="G3152" t="s">
        <v>2142</v>
      </c>
      <c r="H3152" t="s">
        <v>13709</v>
      </c>
      <c r="I3152" t="s">
        <v>13708</v>
      </c>
      <c r="J3152" s="40">
        <v>41.98</v>
      </c>
      <c r="K3152" s="40">
        <v>0</v>
      </c>
    </row>
    <row r="3153" spans="1:11" x14ac:dyDescent="0.35">
      <c r="A3153">
        <v>20602</v>
      </c>
      <c r="B3153" t="s">
        <v>19759</v>
      </c>
      <c r="C3153" s="70">
        <v>46527.73</v>
      </c>
      <c r="D3153" s="70">
        <v>14960.69</v>
      </c>
      <c r="E3153" s="71">
        <v>44866</v>
      </c>
      <c r="F3153" t="s">
        <v>14060</v>
      </c>
      <c r="G3153" t="s">
        <v>2142</v>
      </c>
      <c r="H3153" t="s">
        <v>14059</v>
      </c>
      <c r="I3153" t="s">
        <v>14058</v>
      </c>
      <c r="J3153" s="40">
        <v>7.17</v>
      </c>
      <c r="K3153" s="40">
        <v>0</v>
      </c>
    </row>
    <row r="3154" spans="1:11" x14ac:dyDescent="0.35">
      <c r="A3154">
        <v>20602</v>
      </c>
      <c r="B3154" t="s">
        <v>19759</v>
      </c>
      <c r="C3154" s="70">
        <v>46527.73</v>
      </c>
      <c r="D3154" s="70">
        <v>14960.69</v>
      </c>
      <c r="E3154" s="71">
        <v>44866</v>
      </c>
      <c r="F3154" t="s">
        <v>9861</v>
      </c>
      <c r="G3154" t="s">
        <v>2142</v>
      </c>
      <c r="H3154" t="s">
        <v>9860</v>
      </c>
      <c r="I3154" t="s">
        <v>9859</v>
      </c>
      <c r="J3154" s="40">
        <v>57.87</v>
      </c>
      <c r="K3154" s="40">
        <v>0</v>
      </c>
    </row>
    <row r="3155" spans="1:11" x14ac:dyDescent="0.35">
      <c r="A3155">
        <v>20602</v>
      </c>
      <c r="B3155" t="s">
        <v>19759</v>
      </c>
      <c r="C3155" s="70">
        <v>46527.73</v>
      </c>
      <c r="D3155" s="70">
        <v>14960.69</v>
      </c>
      <c r="E3155" s="71">
        <v>44866</v>
      </c>
      <c r="F3155" t="s">
        <v>14054</v>
      </c>
      <c r="G3155" t="s">
        <v>2142</v>
      </c>
      <c r="H3155" t="s">
        <v>14053</v>
      </c>
      <c r="I3155" t="s">
        <v>14052</v>
      </c>
      <c r="J3155" s="40">
        <v>26.74</v>
      </c>
      <c r="K3155" s="40">
        <v>0</v>
      </c>
    </row>
    <row r="3156" spans="1:11" x14ac:dyDescent="0.35">
      <c r="A3156">
        <v>20602</v>
      </c>
      <c r="B3156" t="s">
        <v>19759</v>
      </c>
      <c r="C3156" s="70">
        <v>46527.73</v>
      </c>
      <c r="D3156" s="70">
        <v>14960.69</v>
      </c>
      <c r="E3156" s="71">
        <v>44866</v>
      </c>
      <c r="F3156" t="s">
        <v>13370</v>
      </c>
      <c r="G3156" t="s">
        <v>2142</v>
      </c>
      <c r="H3156" t="s">
        <v>13369</v>
      </c>
      <c r="I3156" t="s">
        <v>13368</v>
      </c>
      <c r="J3156" s="40">
        <v>21.36</v>
      </c>
      <c r="K3156" s="40">
        <v>0</v>
      </c>
    </row>
    <row r="3157" spans="1:11" x14ac:dyDescent="0.35">
      <c r="A3157">
        <v>20602</v>
      </c>
      <c r="B3157" t="s">
        <v>19759</v>
      </c>
      <c r="C3157" s="70">
        <v>46527.73</v>
      </c>
      <c r="D3157" s="70">
        <v>14960.69</v>
      </c>
      <c r="E3157" s="71">
        <v>44866</v>
      </c>
      <c r="F3157" t="s">
        <v>13367</v>
      </c>
      <c r="G3157" t="s">
        <v>2142</v>
      </c>
      <c r="H3157" t="s">
        <v>13366</v>
      </c>
      <c r="I3157" t="s">
        <v>13365</v>
      </c>
      <c r="J3157" s="40">
        <v>2.4900000000000002</v>
      </c>
      <c r="K3157" s="40">
        <v>0</v>
      </c>
    </row>
    <row r="3158" spans="1:11" x14ac:dyDescent="0.35">
      <c r="A3158">
        <v>20602</v>
      </c>
      <c r="B3158" t="s">
        <v>19759</v>
      </c>
      <c r="C3158" s="70">
        <v>46527.73</v>
      </c>
      <c r="D3158" s="70">
        <v>14960.69</v>
      </c>
      <c r="E3158" s="71">
        <v>44866</v>
      </c>
      <c r="F3158" t="s">
        <v>13707</v>
      </c>
      <c r="G3158" t="s">
        <v>2142</v>
      </c>
      <c r="H3158" t="s">
        <v>13706</v>
      </c>
      <c r="I3158" t="s">
        <v>13705</v>
      </c>
      <c r="J3158" s="40">
        <v>13.7</v>
      </c>
      <c r="K3158" s="40">
        <v>0</v>
      </c>
    </row>
    <row r="3159" spans="1:11" x14ac:dyDescent="0.35">
      <c r="A3159">
        <v>20602</v>
      </c>
      <c r="B3159" t="s">
        <v>19759</v>
      </c>
      <c r="C3159" s="70">
        <v>46527.73</v>
      </c>
      <c r="D3159" s="70">
        <v>14960.69</v>
      </c>
      <c r="E3159" s="71">
        <v>44867</v>
      </c>
      <c r="F3159" t="s">
        <v>14047</v>
      </c>
      <c r="G3159" t="s">
        <v>2142</v>
      </c>
      <c r="H3159" t="s">
        <v>14046</v>
      </c>
      <c r="I3159" t="s">
        <v>14045</v>
      </c>
      <c r="J3159" s="40">
        <v>698.38</v>
      </c>
      <c r="K3159" s="40">
        <v>0</v>
      </c>
    </row>
    <row r="3160" spans="1:11" x14ac:dyDescent="0.35">
      <c r="A3160">
        <v>20602</v>
      </c>
      <c r="B3160" t="s">
        <v>19759</v>
      </c>
      <c r="C3160" s="70">
        <v>46527.73</v>
      </c>
      <c r="D3160" s="70">
        <v>14960.69</v>
      </c>
      <c r="E3160" s="71">
        <v>44868</v>
      </c>
      <c r="F3160" t="s">
        <v>14607</v>
      </c>
      <c r="G3160" t="s">
        <v>2142</v>
      </c>
      <c r="H3160" t="s">
        <v>14606</v>
      </c>
      <c r="I3160" t="s">
        <v>14605</v>
      </c>
      <c r="J3160" s="40">
        <v>1238.44</v>
      </c>
      <c r="K3160" s="40">
        <v>0</v>
      </c>
    </row>
    <row r="3161" spans="1:11" x14ac:dyDescent="0.35">
      <c r="A3161">
        <v>20602</v>
      </c>
      <c r="B3161" t="s">
        <v>19759</v>
      </c>
      <c r="C3161" s="70">
        <v>46527.73</v>
      </c>
      <c r="D3161" s="70">
        <v>14960.69</v>
      </c>
      <c r="E3161" s="71">
        <v>44868</v>
      </c>
      <c r="F3161" t="s">
        <v>8033</v>
      </c>
      <c r="G3161" t="s">
        <v>2142</v>
      </c>
      <c r="H3161" t="s">
        <v>8032</v>
      </c>
      <c r="I3161" t="s">
        <v>8031</v>
      </c>
      <c r="J3161" s="40">
        <v>52.16</v>
      </c>
      <c r="K3161" s="40">
        <v>0</v>
      </c>
    </row>
    <row r="3162" spans="1:11" x14ac:dyDescent="0.35">
      <c r="A3162">
        <v>20602</v>
      </c>
      <c r="B3162" t="s">
        <v>19759</v>
      </c>
      <c r="C3162" s="70">
        <v>46527.73</v>
      </c>
      <c r="D3162" s="70">
        <v>14960.69</v>
      </c>
      <c r="E3162" s="71">
        <v>44868</v>
      </c>
      <c r="F3162" t="s">
        <v>8030</v>
      </c>
      <c r="G3162" t="s">
        <v>2142</v>
      </c>
      <c r="H3162" t="s">
        <v>8029</v>
      </c>
      <c r="I3162" t="s">
        <v>8028</v>
      </c>
      <c r="J3162" s="40">
        <v>52.16</v>
      </c>
      <c r="K3162" s="40">
        <v>0</v>
      </c>
    </row>
    <row r="3163" spans="1:11" x14ac:dyDescent="0.35">
      <c r="A3163">
        <v>20602</v>
      </c>
      <c r="B3163" t="s">
        <v>19759</v>
      </c>
      <c r="C3163" s="70">
        <v>46527.73</v>
      </c>
      <c r="D3163" s="70">
        <v>14960.69</v>
      </c>
      <c r="E3163" s="71">
        <v>44868</v>
      </c>
      <c r="F3163" t="s">
        <v>14044</v>
      </c>
      <c r="G3163" t="s">
        <v>2142</v>
      </c>
      <c r="H3163" t="s">
        <v>14043</v>
      </c>
      <c r="I3163" t="s">
        <v>14042</v>
      </c>
      <c r="J3163" s="40">
        <v>569.21</v>
      </c>
      <c r="K3163" s="40">
        <v>0</v>
      </c>
    </row>
    <row r="3164" spans="1:11" x14ac:dyDescent="0.35">
      <c r="A3164">
        <v>20602</v>
      </c>
      <c r="B3164" t="s">
        <v>19759</v>
      </c>
      <c r="C3164" s="70">
        <v>46527.73</v>
      </c>
      <c r="D3164" s="70">
        <v>14960.69</v>
      </c>
      <c r="E3164" s="71">
        <v>44868</v>
      </c>
      <c r="F3164" t="s">
        <v>19779</v>
      </c>
      <c r="G3164" t="s">
        <v>1912</v>
      </c>
      <c r="H3164" t="s">
        <v>19778</v>
      </c>
      <c r="I3164" t="s">
        <v>19778</v>
      </c>
      <c r="J3164" s="40">
        <v>20.27</v>
      </c>
      <c r="K3164" s="40">
        <v>0</v>
      </c>
    </row>
    <row r="3165" spans="1:11" x14ac:dyDescent="0.35">
      <c r="A3165">
        <v>20602</v>
      </c>
      <c r="B3165" t="s">
        <v>19759</v>
      </c>
      <c r="C3165" s="70">
        <v>46527.73</v>
      </c>
      <c r="D3165" s="70">
        <v>14960.69</v>
      </c>
      <c r="E3165" s="71">
        <v>44868</v>
      </c>
      <c r="F3165" t="s">
        <v>19777</v>
      </c>
      <c r="G3165" t="s">
        <v>1912</v>
      </c>
      <c r="H3165" t="s">
        <v>19774</v>
      </c>
      <c r="I3165" t="s">
        <v>19774</v>
      </c>
      <c r="J3165" s="40">
        <v>125.28</v>
      </c>
      <c r="K3165" s="40">
        <v>0</v>
      </c>
    </row>
    <row r="3166" spans="1:11" x14ac:dyDescent="0.35">
      <c r="A3166">
        <v>20602</v>
      </c>
      <c r="B3166" t="s">
        <v>19759</v>
      </c>
      <c r="C3166" s="70">
        <v>46527.73</v>
      </c>
      <c r="D3166" s="70">
        <v>14960.69</v>
      </c>
      <c r="E3166" s="71">
        <v>44868</v>
      </c>
      <c r="F3166" t="s">
        <v>8819</v>
      </c>
      <c r="G3166" t="s">
        <v>2142</v>
      </c>
      <c r="H3166" t="s">
        <v>8818</v>
      </c>
      <c r="I3166" t="s">
        <v>8817</v>
      </c>
      <c r="J3166" s="40">
        <v>47.99</v>
      </c>
      <c r="K3166" s="40">
        <v>0</v>
      </c>
    </row>
    <row r="3167" spans="1:11" x14ac:dyDescent="0.35">
      <c r="A3167">
        <v>20602</v>
      </c>
      <c r="B3167" t="s">
        <v>19759</v>
      </c>
      <c r="C3167" s="70">
        <v>46527.73</v>
      </c>
      <c r="D3167" s="70">
        <v>14960.69</v>
      </c>
      <c r="E3167" s="71">
        <v>44868</v>
      </c>
      <c r="F3167" t="s">
        <v>19776</v>
      </c>
      <c r="G3167" t="s">
        <v>1912</v>
      </c>
      <c r="H3167" t="s">
        <v>19774</v>
      </c>
      <c r="I3167" t="s">
        <v>19774</v>
      </c>
      <c r="J3167" s="40">
        <v>125.28</v>
      </c>
      <c r="K3167" s="40">
        <v>0</v>
      </c>
    </row>
    <row r="3168" spans="1:11" x14ac:dyDescent="0.35">
      <c r="A3168">
        <v>20602</v>
      </c>
      <c r="B3168" t="s">
        <v>19759</v>
      </c>
      <c r="C3168" s="70">
        <v>46527.73</v>
      </c>
      <c r="D3168" s="70">
        <v>14960.69</v>
      </c>
      <c r="E3168" s="71">
        <v>44868</v>
      </c>
      <c r="F3168" t="s">
        <v>19775</v>
      </c>
      <c r="G3168" t="s">
        <v>1912</v>
      </c>
      <c r="H3168" t="s">
        <v>19774</v>
      </c>
      <c r="I3168" t="s">
        <v>19774</v>
      </c>
      <c r="J3168" s="40">
        <v>-125.28</v>
      </c>
      <c r="K3168" s="40">
        <v>0</v>
      </c>
    </row>
    <row r="3169" spans="1:11" x14ac:dyDescent="0.35">
      <c r="A3169">
        <v>20602</v>
      </c>
      <c r="B3169" t="s">
        <v>19759</v>
      </c>
      <c r="C3169" s="70">
        <v>46527.73</v>
      </c>
      <c r="D3169" s="70">
        <v>14960.69</v>
      </c>
      <c r="E3169" s="71">
        <v>44869</v>
      </c>
      <c r="F3169" t="s">
        <v>11583</v>
      </c>
      <c r="G3169" t="s">
        <v>2142</v>
      </c>
      <c r="H3169" t="s">
        <v>11582</v>
      </c>
      <c r="I3169" t="s">
        <v>11581</v>
      </c>
      <c r="J3169" s="40">
        <v>476.99</v>
      </c>
      <c r="K3169" s="40">
        <v>0</v>
      </c>
    </row>
    <row r="3170" spans="1:11" x14ac:dyDescent="0.35">
      <c r="A3170">
        <v>20602</v>
      </c>
      <c r="B3170" t="s">
        <v>19759</v>
      </c>
      <c r="C3170" s="70">
        <v>46527.73</v>
      </c>
      <c r="D3170" s="70">
        <v>14960.69</v>
      </c>
      <c r="E3170" s="71">
        <v>44871</v>
      </c>
      <c r="F3170" t="s">
        <v>7778</v>
      </c>
      <c r="G3170" t="s">
        <v>2142</v>
      </c>
      <c r="H3170" t="s">
        <v>7777</v>
      </c>
      <c r="I3170" t="s">
        <v>7776</v>
      </c>
      <c r="J3170" s="40">
        <v>2647.31</v>
      </c>
      <c r="K3170" s="40">
        <v>0</v>
      </c>
    </row>
    <row r="3171" spans="1:11" x14ac:dyDescent="0.35">
      <c r="A3171">
        <v>20602</v>
      </c>
      <c r="B3171" t="s">
        <v>19759</v>
      </c>
      <c r="C3171" s="70">
        <v>46527.73</v>
      </c>
      <c r="D3171" s="70">
        <v>14960.69</v>
      </c>
      <c r="E3171" s="71">
        <v>44871</v>
      </c>
      <c r="F3171" t="s">
        <v>14041</v>
      </c>
      <c r="G3171" t="s">
        <v>2142</v>
      </c>
      <c r="H3171" t="s">
        <v>14040</v>
      </c>
      <c r="I3171" t="s">
        <v>14039</v>
      </c>
      <c r="J3171" s="40">
        <v>2.9</v>
      </c>
      <c r="K3171" s="40">
        <v>0</v>
      </c>
    </row>
    <row r="3172" spans="1:11" x14ac:dyDescent="0.35">
      <c r="A3172">
        <v>20602</v>
      </c>
      <c r="B3172" t="s">
        <v>19759</v>
      </c>
      <c r="C3172" s="70">
        <v>46527.73</v>
      </c>
      <c r="D3172" s="70">
        <v>14960.69</v>
      </c>
      <c r="E3172" s="71">
        <v>44872</v>
      </c>
      <c r="F3172" t="s">
        <v>14038</v>
      </c>
      <c r="G3172" t="s">
        <v>2142</v>
      </c>
      <c r="H3172" t="s">
        <v>14037</v>
      </c>
      <c r="I3172" t="s">
        <v>14036</v>
      </c>
      <c r="J3172" s="40">
        <v>11.53</v>
      </c>
      <c r="K3172" s="40">
        <v>0</v>
      </c>
    </row>
    <row r="3173" spans="1:11" x14ac:dyDescent="0.35">
      <c r="A3173">
        <v>20602</v>
      </c>
      <c r="B3173" t="s">
        <v>19759</v>
      </c>
      <c r="C3173" s="70">
        <v>46527.73</v>
      </c>
      <c r="D3173" s="70">
        <v>14960.69</v>
      </c>
      <c r="E3173" s="71">
        <v>44873</v>
      </c>
      <c r="F3173" t="s">
        <v>12739</v>
      </c>
      <c r="G3173" t="s">
        <v>2142</v>
      </c>
      <c r="H3173" t="s">
        <v>12738</v>
      </c>
      <c r="I3173" t="s">
        <v>12737</v>
      </c>
      <c r="J3173" s="40">
        <v>345.11</v>
      </c>
      <c r="K3173" s="40">
        <v>0</v>
      </c>
    </row>
    <row r="3174" spans="1:11" x14ac:dyDescent="0.35">
      <c r="A3174">
        <v>20602</v>
      </c>
      <c r="B3174" t="s">
        <v>19759</v>
      </c>
      <c r="C3174" s="70">
        <v>46527.73</v>
      </c>
      <c r="D3174" s="70">
        <v>14960.69</v>
      </c>
      <c r="E3174" s="71">
        <v>44874</v>
      </c>
      <c r="F3174" t="s">
        <v>10123</v>
      </c>
      <c r="G3174" t="s">
        <v>2142</v>
      </c>
      <c r="H3174" t="s">
        <v>10122</v>
      </c>
      <c r="I3174" t="s">
        <v>10121</v>
      </c>
      <c r="J3174" s="40">
        <v>33.75</v>
      </c>
      <c r="K3174" s="40">
        <v>0</v>
      </c>
    </row>
    <row r="3175" spans="1:11" x14ac:dyDescent="0.35">
      <c r="A3175">
        <v>20602</v>
      </c>
      <c r="B3175" t="s">
        <v>19759</v>
      </c>
      <c r="C3175" s="70">
        <v>46527.73</v>
      </c>
      <c r="D3175" s="70">
        <v>14960.69</v>
      </c>
      <c r="E3175" s="71">
        <v>44874</v>
      </c>
      <c r="F3175" t="s">
        <v>13008</v>
      </c>
      <c r="G3175" t="s">
        <v>2142</v>
      </c>
      <c r="H3175" t="s">
        <v>4304</v>
      </c>
      <c r="I3175" t="s">
        <v>4303</v>
      </c>
      <c r="J3175" s="40">
        <v>1349.92</v>
      </c>
      <c r="K3175" s="40">
        <v>0</v>
      </c>
    </row>
    <row r="3176" spans="1:11" x14ac:dyDescent="0.35">
      <c r="A3176">
        <v>20602</v>
      </c>
      <c r="B3176" t="s">
        <v>19759</v>
      </c>
      <c r="C3176" s="70">
        <v>46527.73</v>
      </c>
      <c r="D3176" s="70">
        <v>14960.69</v>
      </c>
      <c r="E3176" s="71">
        <v>44875</v>
      </c>
      <c r="F3176" t="s">
        <v>13165</v>
      </c>
      <c r="G3176" t="s">
        <v>2142</v>
      </c>
      <c r="H3176" t="s">
        <v>13164</v>
      </c>
      <c r="I3176" t="s">
        <v>13163</v>
      </c>
      <c r="J3176" s="40">
        <v>104.97</v>
      </c>
      <c r="K3176" s="40">
        <v>0</v>
      </c>
    </row>
    <row r="3177" spans="1:11" x14ac:dyDescent="0.35">
      <c r="A3177">
        <v>20602</v>
      </c>
      <c r="B3177" t="s">
        <v>19759</v>
      </c>
      <c r="C3177" s="70">
        <v>46527.73</v>
      </c>
      <c r="D3177" s="70">
        <v>14960.69</v>
      </c>
      <c r="E3177" s="71">
        <v>44878</v>
      </c>
      <c r="F3177" t="s">
        <v>10105</v>
      </c>
      <c r="G3177" t="s">
        <v>2142</v>
      </c>
      <c r="H3177" t="s">
        <v>10104</v>
      </c>
      <c r="I3177" t="s">
        <v>10103</v>
      </c>
      <c r="J3177" s="40">
        <v>88.67</v>
      </c>
      <c r="K3177" s="40">
        <v>0</v>
      </c>
    </row>
    <row r="3178" spans="1:11" x14ac:dyDescent="0.35">
      <c r="A3178">
        <v>20602</v>
      </c>
      <c r="B3178" t="s">
        <v>19759</v>
      </c>
      <c r="C3178" s="70">
        <v>46527.73</v>
      </c>
      <c r="D3178" s="70">
        <v>14960.69</v>
      </c>
      <c r="E3178" s="71">
        <v>44878</v>
      </c>
      <c r="F3178" t="s">
        <v>9855</v>
      </c>
      <c r="G3178" t="s">
        <v>2142</v>
      </c>
      <c r="H3178" t="s">
        <v>9854</v>
      </c>
      <c r="I3178" t="s">
        <v>9853</v>
      </c>
      <c r="J3178" s="40">
        <v>126.46</v>
      </c>
      <c r="K3178" s="40">
        <v>0</v>
      </c>
    </row>
    <row r="3179" spans="1:11" x14ac:dyDescent="0.35">
      <c r="A3179">
        <v>20602</v>
      </c>
      <c r="B3179" t="s">
        <v>19759</v>
      </c>
      <c r="C3179" s="70">
        <v>46527.73</v>
      </c>
      <c r="D3179" s="70">
        <v>14960.69</v>
      </c>
      <c r="E3179" s="71">
        <v>44879</v>
      </c>
      <c r="F3179" t="s">
        <v>2353</v>
      </c>
      <c r="G3179" t="s">
        <v>2142</v>
      </c>
      <c r="H3179" t="s">
        <v>2352</v>
      </c>
      <c r="I3179" t="s">
        <v>2347</v>
      </c>
      <c r="J3179" s="40">
        <v>7000.55</v>
      </c>
      <c r="K3179" s="40">
        <v>0</v>
      </c>
    </row>
    <row r="3180" spans="1:11" x14ac:dyDescent="0.35">
      <c r="A3180">
        <v>20602</v>
      </c>
      <c r="B3180" t="s">
        <v>19759</v>
      </c>
      <c r="C3180" s="70">
        <v>46527.73</v>
      </c>
      <c r="D3180" s="70">
        <v>14960.69</v>
      </c>
      <c r="E3180" s="71">
        <v>44879</v>
      </c>
      <c r="F3180" t="s">
        <v>7850</v>
      </c>
      <c r="G3180" t="s">
        <v>2142</v>
      </c>
      <c r="H3180" t="s">
        <v>7849</v>
      </c>
      <c r="I3180" t="s">
        <v>7848</v>
      </c>
      <c r="J3180" s="40">
        <v>43.78</v>
      </c>
      <c r="K3180" s="40">
        <v>0</v>
      </c>
    </row>
    <row r="3181" spans="1:11" x14ac:dyDescent="0.35">
      <c r="A3181">
        <v>20602</v>
      </c>
      <c r="B3181" t="s">
        <v>19759</v>
      </c>
      <c r="C3181" s="70">
        <v>46527.73</v>
      </c>
      <c r="D3181" s="70">
        <v>14960.69</v>
      </c>
      <c r="E3181" s="71">
        <v>44879</v>
      </c>
      <c r="F3181" t="s">
        <v>2351</v>
      </c>
      <c r="G3181" t="s">
        <v>2142</v>
      </c>
      <c r="H3181" t="s">
        <v>2350</v>
      </c>
      <c r="I3181" t="s">
        <v>2347</v>
      </c>
      <c r="J3181" s="40">
        <v>-7000.55</v>
      </c>
      <c r="K3181" s="40">
        <v>0</v>
      </c>
    </row>
    <row r="3182" spans="1:11" x14ac:dyDescent="0.35">
      <c r="A3182">
        <v>20602</v>
      </c>
      <c r="B3182" t="s">
        <v>19759</v>
      </c>
      <c r="C3182" s="70">
        <v>46527.73</v>
      </c>
      <c r="D3182" s="70">
        <v>14960.69</v>
      </c>
      <c r="E3182" s="71">
        <v>44879</v>
      </c>
      <c r="F3182" t="s">
        <v>13704</v>
      </c>
      <c r="G3182" t="s">
        <v>2142</v>
      </c>
      <c r="H3182" t="s">
        <v>13703</v>
      </c>
      <c r="I3182" t="s">
        <v>13702</v>
      </c>
      <c r="J3182" s="40">
        <v>23.64</v>
      </c>
      <c r="K3182" s="40">
        <v>0</v>
      </c>
    </row>
    <row r="3183" spans="1:11" x14ac:dyDescent="0.35">
      <c r="A3183">
        <v>20602</v>
      </c>
      <c r="B3183" t="s">
        <v>19759</v>
      </c>
      <c r="C3183" s="70">
        <v>46527.73</v>
      </c>
      <c r="D3183" s="70">
        <v>14960.69</v>
      </c>
      <c r="E3183" s="71">
        <v>44880</v>
      </c>
      <c r="F3183" t="s">
        <v>8027</v>
      </c>
      <c r="G3183" t="s">
        <v>2142</v>
      </c>
      <c r="H3183" t="s">
        <v>8026</v>
      </c>
      <c r="I3183" t="s">
        <v>8025</v>
      </c>
      <c r="J3183" s="40">
        <v>32.17</v>
      </c>
      <c r="K3183" s="40">
        <v>0</v>
      </c>
    </row>
    <row r="3184" spans="1:11" x14ac:dyDescent="0.35">
      <c r="A3184">
        <v>20602</v>
      </c>
      <c r="B3184" t="s">
        <v>19759</v>
      </c>
      <c r="C3184" s="70">
        <v>46527.73</v>
      </c>
      <c r="D3184" s="70">
        <v>14960.69</v>
      </c>
      <c r="E3184" s="71">
        <v>44880</v>
      </c>
      <c r="F3184" t="s">
        <v>14035</v>
      </c>
      <c r="G3184" t="s">
        <v>2142</v>
      </c>
      <c r="H3184" t="s">
        <v>14034</v>
      </c>
      <c r="I3184" t="s">
        <v>14033</v>
      </c>
      <c r="J3184" s="40">
        <v>71.95</v>
      </c>
      <c r="K3184" s="40">
        <v>0</v>
      </c>
    </row>
    <row r="3185" spans="1:11" x14ac:dyDescent="0.35">
      <c r="A3185">
        <v>20602</v>
      </c>
      <c r="B3185" t="s">
        <v>19759</v>
      </c>
      <c r="C3185" s="70">
        <v>46527.73</v>
      </c>
      <c r="D3185" s="70">
        <v>14960.69</v>
      </c>
      <c r="E3185" s="71">
        <v>44880</v>
      </c>
      <c r="F3185" t="s">
        <v>14032</v>
      </c>
      <c r="G3185" t="s">
        <v>2142</v>
      </c>
      <c r="H3185" t="s">
        <v>14031</v>
      </c>
      <c r="I3185" t="s">
        <v>14030</v>
      </c>
      <c r="J3185" s="40">
        <v>16.329999999999998</v>
      </c>
      <c r="K3185" s="40">
        <v>0</v>
      </c>
    </row>
    <row r="3186" spans="1:11" x14ac:dyDescent="0.35">
      <c r="A3186">
        <v>20602</v>
      </c>
      <c r="B3186" t="s">
        <v>19759</v>
      </c>
      <c r="C3186" s="70">
        <v>46527.73</v>
      </c>
      <c r="D3186" s="70">
        <v>14960.69</v>
      </c>
      <c r="E3186" s="71">
        <v>44881</v>
      </c>
      <c r="F3186" t="s">
        <v>14029</v>
      </c>
      <c r="G3186" t="s">
        <v>2142</v>
      </c>
      <c r="H3186" t="s">
        <v>14028</v>
      </c>
      <c r="I3186" t="s">
        <v>14027</v>
      </c>
      <c r="J3186" s="40">
        <v>32.28</v>
      </c>
      <c r="K3186" s="40">
        <v>0</v>
      </c>
    </row>
    <row r="3187" spans="1:11" x14ac:dyDescent="0.35">
      <c r="A3187">
        <v>20602</v>
      </c>
      <c r="B3187" t="s">
        <v>19759</v>
      </c>
      <c r="C3187" s="70">
        <v>46527.73</v>
      </c>
      <c r="D3187" s="70">
        <v>14960.69</v>
      </c>
      <c r="E3187" s="71">
        <v>44886</v>
      </c>
      <c r="F3187" t="s">
        <v>14598</v>
      </c>
      <c r="G3187" t="s">
        <v>2142</v>
      </c>
      <c r="H3187" t="s">
        <v>14597</v>
      </c>
      <c r="I3187" t="s">
        <v>14596</v>
      </c>
      <c r="J3187" s="40">
        <v>588.91</v>
      </c>
      <c r="K3187" s="40">
        <v>0</v>
      </c>
    </row>
    <row r="3188" spans="1:11" x14ac:dyDescent="0.35">
      <c r="A3188">
        <v>20602</v>
      </c>
      <c r="B3188" t="s">
        <v>19759</v>
      </c>
      <c r="C3188" s="70">
        <v>46527.73</v>
      </c>
      <c r="D3188" s="70">
        <v>14960.69</v>
      </c>
      <c r="E3188" s="71">
        <v>44886</v>
      </c>
      <c r="F3188" t="s">
        <v>10099</v>
      </c>
      <c r="G3188" t="s">
        <v>2142</v>
      </c>
      <c r="H3188" t="s">
        <v>10098</v>
      </c>
      <c r="I3188" t="s">
        <v>10097</v>
      </c>
      <c r="J3188" s="40">
        <v>81.67</v>
      </c>
      <c r="K3188" s="40">
        <v>0</v>
      </c>
    </row>
    <row r="3189" spans="1:11" x14ac:dyDescent="0.35">
      <c r="A3189">
        <v>20602</v>
      </c>
      <c r="B3189" t="s">
        <v>19759</v>
      </c>
      <c r="C3189" s="70">
        <v>46527.73</v>
      </c>
      <c r="D3189" s="70">
        <v>14960.69</v>
      </c>
      <c r="E3189" s="71">
        <v>44888</v>
      </c>
      <c r="F3189" t="s">
        <v>13162</v>
      </c>
      <c r="G3189" t="s">
        <v>2142</v>
      </c>
      <c r="H3189" t="s">
        <v>13161</v>
      </c>
      <c r="I3189" t="s">
        <v>13160</v>
      </c>
      <c r="J3189" s="40">
        <v>1243.4000000000001</v>
      </c>
      <c r="K3189" s="40">
        <v>0</v>
      </c>
    </row>
    <row r="3190" spans="1:11" x14ac:dyDescent="0.35">
      <c r="A3190">
        <v>20602</v>
      </c>
      <c r="B3190" t="s">
        <v>19759</v>
      </c>
      <c r="C3190" s="70">
        <v>46527.73</v>
      </c>
      <c r="D3190" s="70">
        <v>14960.69</v>
      </c>
      <c r="E3190" s="71">
        <v>44888</v>
      </c>
      <c r="F3190" t="s">
        <v>7814</v>
      </c>
      <c r="G3190" t="s">
        <v>2142</v>
      </c>
      <c r="H3190" t="s">
        <v>7813</v>
      </c>
      <c r="I3190" t="s">
        <v>7812</v>
      </c>
      <c r="J3190" s="40">
        <v>492.33</v>
      </c>
      <c r="K3190" s="40">
        <v>0</v>
      </c>
    </row>
    <row r="3191" spans="1:11" x14ac:dyDescent="0.35">
      <c r="A3191">
        <v>20602</v>
      </c>
      <c r="B3191" t="s">
        <v>19759</v>
      </c>
      <c r="C3191" s="70">
        <v>46527.73</v>
      </c>
      <c r="D3191" s="70">
        <v>14960.69</v>
      </c>
      <c r="E3191" s="71">
        <v>44888</v>
      </c>
      <c r="F3191" t="s">
        <v>7811</v>
      </c>
      <c r="G3191" t="s">
        <v>2142</v>
      </c>
      <c r="H3191" t="s">
        <v>7810</v>
      </c>
      <c r="I3191" t="s">
        <v>7809</v>
      </c>
      <c r="J3191" s="40">
        <v>246.16</v>
      </c>
      <c r="K3191" s="40">
        <v>0</v>
      </c>
    </row>
    <row r="3192" spans="1:11" x14ac:dyDescent="0.35">
      <c r="A3192">
        <v>20602</v>
      </c>
      <c r="B3192" t="s">
        <v>19759</v>
      </c>
      <c r="C3192" s="70">
        <v>46527.73</v>
      </c>
      <c r="D3192" s="70">
        <v>14960.69</v>
      </c>
      <c r="E3192" s="71">
        <v>44888</v>
      </c>
      <c r="F3192" t="s">
        <v>12837</v>
      </c>
      <c r="G3192" t="s">
        <v>2142</v>
      </c>
      <c r="H3192" t="s">
        <v>12836</v>
      </c>
      <c r="I3192" t="s">
        <v>1929</v>
      </c>
      <c r="J3192" s="40">
        <v>858.12</v>
      </c>
      <c r="K3192" s="40">
        <v>0</v>
      </c>
    </row>
    <row r="3193" spans="1:11" x14ac:dyDescent="0.35">
      <c r="A3193">
        <v>20602</v>
      </c>
      <c r="B3193" t="s">
        <v>19759</v>
      </c>
      <c r="C3193" s="70">
        <v>46527.73</v>
      </c>
      <c r="D3193" s="70">
        <v>14960.69</v>
      </c>
      <c r="E3193" s="71">
        <v>44888</v>
      </c>
      <c r="F3193" t="s">
        <v>8665</v>
      </c>
      <c r="G3193" t="s">
        <v>2142</v>
      </c>
      <c r="H3193" t="s">
        <v>8664</v>
      </c>
      <c r="I3193" t="s">
        <v>8663</v>
      </c>
      <c r="J3193" s="40">
        <v>757.38</v>
      </c>
      <c r="K3193" s="40">
        <v>0</v>
      </c>
    </row>
    <row r="3194" spans="1:11" x14ac:dyDescent="0.35">
      <c r="A3194">
        <v>20602</v>
      </c>
      <c r="B3194" t="s">
        <v>19759</v>
      </c>
      <c r="C3194" s="70">
        <v>46527.73</v>
      </c>
      <c r="D3194" s="70">
        <v>14960.69</v>
      </c>
      <c r="E3194" s="71">
        <v>44888</v>
      </c>
      <c r="F3194" t="s">
        <v>19773</v>
      </c>
      <c r="G3194" t="s">
        <v>1912</v>
      </c>
      <c r="H3194" t="s">
        <v>19770</v>
      </c>
      <c r="I3194" t="s">
        <v>19770</v>
      </c>
      <c r="J3194" s="40">
        <v>1643.65</v>
      </c>
      <c r="K3194" s="40">
        <v>0</v>
      </c>
    </row>
    <row r="3195" spans="1:11" x14ac:dyDescent="0.35">
      <c r="A3195">
        <v>20602</v>
      </c>
      <c r="B3195" t="s">
        <v>19759</v>
      </c>
      <c r="C3195" s="70">
        <v>46527.73</v>
      </c>
      <c r="D3195" s="70">
        <v>14960.69</v>
      </c>
      <c r="E3195" s="71">
        <v>44888</v>
      </c>
      <c r="F3195" t="s">
        <v>11638</v>
      </c>
      <c r="G3195" t="s">
        <v>2142</v>
      </c>
      <c r="H3195" t="s">
        <v>11637</v>
      </c>
      <c r="I3195" t="s">
        <v>11636</v>
      </c>
      <c r="J3195" s="40">
        <v>984.65</v>
      </c>
      <c r="K3195" s="40">
        <v>0</v>
      </c>
    </row>
    <row r="3196" spans="1:11" x14ac:dyDescent="0.35">
      <c r="A3196">
        <v>20602</v>
      </c>
      <c r="B3196" t="s">
        <v>19759</v>
      </c>
      <c r="C3196" s="70">
        <v>46527.73</v>
      </c>
      <c r="D3196" s="70">
        <v>14960.69</v>
      </c>
      <c r="E3196" s="71">
        <v>44888</v>
      </c>
      <c r="F3196" t="s">
        <v>14026</v>
      </c>
      <c r="G3196" t="s">
        <v>2142</v>
      </c>
      <c r="H3196" t="s">
        <v>14025</v>
      </c>
      <c r="I3196" t="s">
        <v>14024</v>
      </c>
      <c r="J3196" s="40">
        <v>16.25</v>
      </c>
      <c r="K3196" s="40">
        <v>0</v>
      </c>
    </row>
    <row r="3197" spans="1:11" x14ac:dyDescent="0.35">
      <c r="A3197">
        <v>20602</v>
      </c>
      <c r="B3197" t="s">
        <v>19759</v>
      </c>
      <c r="C3197" s="70">
        <v>46527.73</v>
      </c>
      <c r="D3197" s="70">
        <v>14960.69</v>
      </c>
      <c r="E3197" s="71">
        <v>44888</v>
      </c>
      <c r="F3197" t="s">
        <v>19772</v>
      </c>
      <c r="G3197" t="s">
        <v>1912</v>
      </c>
      <c r="H3197" t="s">
        <v>19770</v>
      </c>
      <c r="I3197" t="s">
        <v>19770</v>
      </c>
      <c r="J3197" s="40">
        <v>1643.65</v>
      </c>
      <c r="K3197" s="40">
        <v>0</v>
      </c>
    </row>
    <row r="3198" spans="1:11" x14ac:dyDescent="0.35">
      <c r="A3198">
        <v>20602</v>
      </c>
      <c r="B3198" t="s">
        <v>19759</v>
      </c>
      <c r="C3198" s="70">
        <v>46527.73</v>
      </c>
      <c r="D3198" s="70">
        <v>14960.69</v>
      </c>
      <c r="E3198" s="71">
        <v>44888</v>
      </c>
      <c r="F3198" t="s">
        <v>19771</v>
      </c>
      <c r="G3198" t="s">
        <v>1912</v>
      </c>
      <c r="H3198" t="s">
        <v>19770</v>
      </c>
      <c r="I3198" t="s">
        <v>19770</v>
      </c>
      <c r="J3198" s="40">
        <v>-1643.65</v>
      </c>
      <c r="K3198" s="40">
        <v>0</v>
      </c>
    </row>
    <row r="3199" spans="1:11" x14ac:dyDescent="0.35">
      <c r="A3199">
        <v>20602</v>
      </c>
      <c r="B3199" t="s">
        <v>19759</v>
      </c>
      <c r="C3199" s="70">
        <v>46527.73</v>
      </c>
      <c r="D3199" s="70">
        <v>14960.69</v>
      </c>
      <c r="E3199" s="71">
        <v>44889</v>
      </c>
      <c r="F3199" t="s">
        <v>3368</v>
      </c>
      <c r="G3199" t="s">
        <v>2142</v>
      </c>
      <c r="H3199" t="s">
        <v>3367</v>
      </c>
      <c r="I3199" t="s">
        <v>3366</v>
      </c>
      <c r="J3199" s="40">
        <v>226.76</v>
      </c>
      <c r="K3199" s="40">
        <v>0</v>
      </c>
    </row>
    <row r="3200" spans="1:11" x14ac:dyDescent="0.35">
      <c r="A3200">
        <v>20602</v>
      </c>
      <c r="B3200" t="s">
        <v>19759</v>
      </c>
      <c r="C3200" s="70">
        <v>46527.73</v>
      </c>
      <c r="D3200" s="70">
        <v>14960.69</v>
      </c>
      <c r="E3200" s="71">
        <v>44889</v>
      </c>
      <c r="F3200" t="s">
        <v>8910</v>
      </c>
      <c r="G3200" t="s">
        <v>2142</v>
      </c>
      <c r="H3200" t="s">
        <v>8909</v>
      </c>
      <c r="I3200" t="s">
        <v>8908</v>
      </c>
      <c r="J3200" s="40">
        <v>342.39</v>
      </c>
      <c r="K3200" s="40">
        <v>0</v>
      </c>
    </row>
    <row r="3201" spans="1:11" x14ac:dyDescent="0.35">
      <c r="A3201">
        <v>20602</v>
      </c>
      <c r="B3201" t="s">
        <v>19759</v>
      </c>
      <c r="C3201" s="70">
        <v>46527.73</v>
      </c>
      <c r="D3201" s="70">
        <v>14960.69</v>
      </c>
      <c r="E3201" s="71">
        <v>44889</v>
      </c>
      <c r="F3201" t="s">
        <v>11563</v>
      </c>
      <c r="G3201" t="s">
        <v>2142</v>
      </c>
      <c r="H3201" t="s">
        <v>11562</v>
      </c>
      <c r="I3201" t="s">
        <v>11561</v>
      </c>
      <c r="J3201" s="40">
        <v>49.71</v>
      </c>
      <c r="K3201" s="40">
        <v>0</v>
      </c>
    </row>
    <row r="3202" spans="1:11" x14ac:dyDescent="0.35">
      <c r="A3202">
        <v>20602</v>
      </c>
      <c r="B3202" t="s">
        <v>19759</v>
      </c>
      <c r="C3202" s="70">
        <v>46527.73</v>
      </c>
      <c r="D3202" s="70">
        <v>14960.69</v>
      </c>
      <c r="E3202" s="71">
        <v>44889</v>
      </c>
      <c r="F3202" t="s">
        <v>12973</v>
      </c>
      <c r="G3202" t="s">
        <v>2142</v>
      </c>
      <c r="H3202" t="s">
        <v>12972</v>
      </c>
      <c r="I3202" t="s">
        <v>12971</v>
      </c>
      <c r="J3202" s="40">
        <v>159.06</v>
      </c>
      <c r="K3202" s="40">
        <v>0</v>
      </c>
    </row>
    <row r="3203" spans="1:11" x14ac:dyDescent="0.35">
      <c r="A3203">
        <v>20602</v>
      </c>
      <c r="B3203" t="s">
        <v>19759</v>
      </c>
      <c r="C3203" s="70">
        <v>46527.73</v>
      </c>
      <c r="D3203" s="70">
        <v>14960.69</v>
      </c>
      <c r="E3203" s="71">
        <v>44889</v>
      </c>
      <c r="F3203" t="s">
        <v>8307</v>
      </c>
      <c r="G3203" t="s">
        <v>2142</v>
      </c>
      <c r="H3203" t="s">
        <v>8306</v>
      </c>
      <c r="I3203" t="s">
        <v>8305</v>
      </c>
      <c r="J3203" s="40">
        <v>407.6</v>
      </c>
      <c r="K3203" s="40">
        <v>0</v>
      </c>
    </row>
    <row r="3204" spans="1:11" x14ac:dyDescent="0.35">
      <c r="A3204">
        <v>20602</v>
      </c>
      <c r="B3204" t="s">
        <v>19759</v>
      </c>
      <c r="C3204" s="70">
        <v>46527.73</v>
      </c>
      <c r="D3204" s="70">
        <v>14960.69</v>
      </c>
      <c r="E3204" s="71">
        <v>44892</v>
      </c>
      <c r="F3204" t="s">
        <v>13929</v>
      </c>
      <c r="G3204" t="s">
        <v>2142</v>
      </c>
      <c r="H3204" t="s">
        <v>13928</v>
      </c>
      <c r="I3204" t="s">
        <v>13927</v>
      </c>
      <c r="J3204" s="40">
        <v>920.3</v>
      </c>
      <c r="K3204" s="40">
        <v>0</v>
      </c>
    </row>
    <row r="3205" spans="1:11" x14ac:dyDescent="0.35">
      <c r="A3205">
        <v>20602</v>
      </c>
      <c r="B3205" t="s">
        <v>19759</v>
      </c>
      <c r="C3205" s="70">
        <v>46527.73</v>
      </c>
      <c r="D3205" s="70">
        <v>14960.69</v>
      </c>
      <c r="E3205" s="71">
        <v>44892</v>
      </c>
      <c r="F3205" t="s">
        <v>14020</v>
      </c>
      <c r="G3205" t="s">
        <v>2142</v>
      </c>
      <c r="H3205" t="s">
        <v>14019</v>
      </c>
      <c r="I3205" t="s">
        <v>14018</v>
      </c>
      <c r="J3205" s="40">
        <v>4.47</v>
      </c>
      <c r="K3205" s="40">
        <v>0</v>
      </c>
    </row>
    <row r="3206" spans="1:11" x14ac:dyDescent="0.35">
      <c r="A3206">
        <v>20602</v>
      </c>
      <c r="B3206" t="s">
        <v>19759</v>
      </c>
      <c r="C3206" s="70">
        <v>46527.73</v>
      </c>
      <c r="D3206" s="70">
        <v>14960.69</v>
      </c>
      <c r="E3206" s="71">
        <v>44892</v>
      </c>
      <c r="F3206" t="s">
        <v>8304</v>
      </c>
      <c r="G3206" t="s">
        <v>2142</v>
      </c>
      <c r="H3206" t="s">
        <v>8303</v>
      </c>
      <c r="I3206" t="s">
        <v>8302</v>
      </c>
      <c r="J3206" s="40">
        <v>106.12</v>
      </c>
      <c r="K3206" s="40">
        <v>0</v>
      </c>
    </row>
    <row r="3207" spans="1:11" x14ac:dyDescent="0.35">
      <c r="A3207">
        <v>20602</v>
      </c>
      <c r="B3207" t="s">
        <v>19759</v>
      </c>
      <c r="C3207" s="70">
        <v>46527.73</v>
      </c>
      <c r="D3207" s="70">
        <v>14960.69</v>
      </c>
      <c r="E3207" s="71">
        <v>44892</v>
      </c>
      <c r="F3207" t="s">
        <v>13701</v>
      </c>
      <c r="G3207" t="s">
        <v>2142</v>
      </c>
      <c r="H3207" t="s">
        <v>13700</v>
      </c>
      <c r="I3207" t="s">
        <v>13699</v>
      </c>
      <c r="J3207" s="40">
        <v>91.34</v>
      </c>
      <c r="K3207" s="40">
        <v>0</v>
      </c>
    </row>
    <row r="3208" spans="1:11" x14ac:dyDescent="0.35">
      <c r="A3208">
        <v>20602</v>
      </c>
      <c r="B3208" t="s">
        <v>19759</v>
      </c>
      <c r="C3208" s="70">
        <v>46527.73</v>
      </c>
      <c r="D3208" s="70">
        <v>14960.69</v>
      </c>
      <c r="E3208" s="71">
        <v>44893</v>
      </c>
      <c r="F3208" t="s">
        <v>11246</v>
      </c>
      <c r="G3208" t="s">
        <v>2142</v>
      </c>
      <c r="H3208" t="s">
        <v>11245</v>
      </c>
      <c r="I3208" t="s">
        <v>11244</v>
      </c>
      <c r="J3208" s="40">
        <v>26.01</v>
      </c>
      <c r="K3208" s="40">
        <v>0</v>
      </c>
    </row>
    <row r="3209" spans="1:11" x14ac:dyDescent="0.35">
      <c r="A3209">
        <v>20602</v>
      </c>
      <c r="B3209" t="s">
        <v>19759</v>
      </c>
      <c r="C3209" s="70">
        <v>46527.73</v>
      </c>
      <c r="D3209" s="70">
        <v>14960.69</v>
      </c>
      <c r="E3209" s="71">
        <v>44893</v>
      </c>
      <c r="F3209" t="s">
        <v>15998</v>
      </c>
      <c r="G3209" t="s">
        <v>2142</v>
      </c>
      <c r="H3209" t="s">
        <v>2398</v>
      </c>
      <c r="I3209" t="s">
        <v>2397</v>
      </c>
      <c r="J3209" s="40">
        <v>10144.120000000001</v>
      </c>
      <c r="K3209" s="40">
        <v>0</v>
      </c>
    </row>
    <row r="3210" spans="1:11" x14ac:dyDescent="0.35">
      <c r="A3210">
        <v>20602</v>
      </c>
      <c r="B3210" t="s">
        <v>19759</v>
      </c>
      <c r="C3210" s="70">
        <v>46527.73</v>
      </c>
      <c r="D3210" s="70">
        <v>14960.69</v>
      </c>
      <c r="E3210" s="71">
        <v>44893</v>
      </c>
      <c r="F3210" t="s">
        <v>2417</v>
      </c>
      <c r="G3210" t="s">
        <v>2142</v>
      </c>
      <c r="H3210" t="s">
        <v>2416</v>
      </c>
      <c r="I3210" t="s">
        <v>2415</v>
      </c>
      <c r="J3210" s="40">
        <v>146.36000000000001</v>
      </c>
      <c r="K3210" s="40">
        <v>0</v>
      </c>
    </row>
    <row r="3211" spans="1:11" x14ac:dyDescent="0.35">
      <c r="A3211">
        <v>20602</v>
      </c>
      <c r="B3211" t="s">
        <v>19759</v>
      </c>
      <c r="C3211" s="70">
        <v>46527.73</v>
      </c>
      <c r="D3211" s="70">
        <v>14960.69</v>
      </c>
      <c r="E3211" s="71">
        <v>44893</v>
      </c>
      <c r="F3211" t="s">
        <v>19769</v>
      </c>
      <c r="G3211" t="s">
        <v>1912</v>
      </c>
      <c r="H3211" t="s">
        <v>19766</v>
      </c>
      <c r="I3211" t="s">
        <v>19766</v>
      </c>
      <c r="J3211" s="40">
        <v>80.38</v>
      </c>
      <c r="K3211" s="40">
        <v>0</v>
      </c>
    </row>
    <row r="3212" spans="1:11" x14ac:dyDescent="0.35">
      <c r="A3212">
        <v>20602</v>
      </c>
      <c r="B3212" t="s">
        <v>19759</v>
      </c>
      <c r="C3212" s="70">
        <v>46527.73</v>
      </c>
      <c r="D3212" s="70">
        <v>14960.69</v>
      </c>
      <c r="E3212" s="71">
        <v>44893</v>
      </c>
      <c r="F3212" t="s">
        <v>19768</v>
      </c>
      <c r="G3212" t="s">
        <v>1912</v>
      </c>
      <c r="H3212" t="s">
        <v>19766</v>
      </c>
      <c r="I3212" t="s">
        <v>19766</v>
      </c>
      <c r="J3212" s="40">
        <v>80.38</v>
      </c>
      <c r="K3212" s="40">
        <v>0</v>
      </c>
    </row>
    <row r="3213" spans="1:11" x14ac:dyDescent="0.35">
      <c r="A3213">
        <v>20602</v>
      </c>
      <c r="B3213" t="s">
        <v>19759</v>
      </c>
      <c r="C3213" s="70">
        <v>46527.73</v>
      </c>
      <c r="D3213" s="70">
        <v>14960.69</v>
      </c>
      <c r="E3213" s="71">
        <v>44893</v>
      </c>
      <c r="F3213" t="s">
        <v>19767</v>
      </c>
      <c r="G3213" t="s">
        <v>1912</v>
      </c>
      <c r="H3213" t="s">
        <v>19766</v>
      </c>
      <c r="I3213" t="s">
        <v>19766</v>
      </c>
      <c r="J3213" s="40">
        <v>-80.38</v>
      </c>
      <c r="K3213" s="40">
        <v>0</v>
      </c>
    </row>
    <row r="3214" spans="1:11" x14ac:dyDescent="0.35">
      <c r="A3214">
        <v>20602</v>
      </c>
      <c r="B3214" t="s">
        <v>19759</v>
      </c>
      <c r="C3214" s="70">
        <v>46527.73</v>
      </c>
      <c r="D3214" s="70">
        <v>14960.69</v>
      </c>
      <c r="E3214" s="71">
        <v>44894</v>
      </c>
      <c r="F3214" t="s">
        <v>15997</v>
      </c>
      <c r="G3214" t="s">
        <v>2142</v>
      </c>
      <c r="H3214" t="s">
        <v>14568</v>
      </c>
      <c r="I3214" t="s">
        <v>14567</v>
      </c>
      <c r="J3214" s="40">
        <v>4444.4799999999996</v>
      </c>
      <c r="K3214" s="40">
        <v>0</v>
      </c>
    </row>
    <row r="3215" spans="1:11" x14ac:dyDescent="0.35">
      <c r="A3215">
        <v>20602</v>
      </c>
      <c r="B3215" t="s">
        <v>19759</v>
      </c>
      <c r="C3215" s="70">
        <v>46527.73</v>
      </c>
      <c r="D3215" s="70">
        <v>14960.69</v>
      </c>
      <c r="E3215" s="71">
        <v>44894</v>
      </c>
      <c r="F3215" t="s">
        <v>8301</v>
      </c>
      <c r="G3215" t="s">
        <v>2142</v>
      </c>
      <c r="H3215" t="s">
        <v>8300</v>
      </c>
      <c r="I3215" t="s">
        <v>8299</v>
      </c>
      <c r="J3215" s="40">
        <v>9.36</v>
      </c>
      <c r="K3215" s="40">
        <v>0</v>
      </c>
    </row>
    <row r="3216" spans="1:11" x14ac:dyDescent="0.35">
      <c r="A3216">
        <v>20602</v>
      </c>
      <c r="B3216" t="s">
        <v>19759</v>
      </c>
      <c r="C3216" s="70">
        <v>46527.73</v>
      </c>
      <c r="D3216" s="70">
        <v>14960.69</v>
      </c>
      <c r="E3216" s="71">
        <v>44894</v>
      </c>
      <c r="F3216" t="s">
        <v>14017</v>
      </c>
      <c r="G3216" t="s">
        <v>2142</v>
      </c>
      <c r="H3216" t="s">
        <v>14016</v>
      </c>
      <c r="I3216" t="s">
        <v>14015</v>
      </c>
      <c r="J3216" s="40">
        <v>8.92</v>
      </c>
      <c r="K3216" s="40">
        <v>0</v>
      </c>
    </row>
    <row r="3217" spans="1:11" x14ac:dyDescent="0.35">
      <c r="A3217">
        <v>20602</v>
      </c>
      <c r="B3217" t="s">
        <v>19759</v>
      </c>
      <c r="C3217" s="70">
        <v>46527.73</v>
      </c>
      <c r="D3217" s="70">
        <v>14960.69</v>
      </c>
      <c r="E3217" s="71">
        <v>44894</v>
      </c>
      <c r="F3217" t="s">
        <v>14011</v>
      </c>
      <c r="G3217" t="s">
        <v>2142</v>
      </c>
      <c r="H3217" t="s">
        <v>14010</v>
      </c>
      <c r="I3217" t="s">
        <v>14009</v>
      </c>
      <c r="J3217" s="40">
        <v>37.99</v>
      </c>
      <c r="K3217" s="40">
        <v>0</v>
      </c>
    </row>
    <row r="3218" spans="1:11" x14ac:dyDescent="0.35">
      <c r="A3218">
        <v>20602</v>
      </c>
      <c r="B3218" t="s">
        <v>19759</v>
      </c>
      <c r="C3218" s="70">
        <v>46527.73</v>
      </c>
      <c r="D3218" s="70">
        <v>14960.69</v>
      </c>
      <c r="E3218" s="71">
        <v>44895</v>
      </c>
      <c r="F3218" t="s">
        <v>8586</v>
      </c>
      <c r="G3218" t="s">
        <v>2142</v>
      </c>
      <c r="H3218" t="s">
        <v>8585</v>
      </c>
      <c r="I3218" t="s">
        <v>8584</v>
      </c>
      <c r="J3218" s="40">
        <v>608.41</v>
      </c>
      <c r="K3218" s="40">
        <v>0</v>
      </c>
    </row>
    <row r="3219" spans="1:11" x14ac:dyDescent="0.35">
      <c r="A3219">
        <v>20602</v>
      </c>
      <c r="B3219" t="s">
        <v>19759</v>
      </c>
      <c r="C3219" s="70">
        <v>46527.73</v>
      </c>
      <c r="D3219" s="70">
        <v>14960.69</v>
      </c>
      <c r="E3219" s="71">
        <v>44895</v>
      </c>
      <c r="F3219" t="s">
        <v>8816</v>
      </c>
      <c r="G3219" t="s">
        <v>2142</v>
      </c>
      <c r="H3219" t="s">
        <v>8815</v>
      </c>
      <c r="I3219" t="s">
        <v>8814</v>
      </c>
      <c r="J3219" s="40">
        <v>943.19</v>
      </c>
      <c r="K3219" s="40">
        <v>0</v>
      </c>
    </row>
    <row r="3220" spans="1:11" x14ac:dyDescent="0.35">
      <c r="A3220">
        <v>20602</v>
      </c>
      <c r="B3220" t="s">
        <v>19759</v>
      </c>
      <c r="C3220" s="70">
        <v>46527.73</v>
      </c>
      <c r="D3220" s="70">
        <v>14960.69</v>
      </c>
      <c r="E3220" s="71">
        <v>44895</v>
      </c>
      <c r="F3220" t="s">
        <v>11118</v>
      </c>
      <c r="G3220" t="s">
        <v>2142</v>
      </c>
      <c r="H3220" t="s">
        <v>11117</v>
      </c>
      <c r="I3220" t="s">
        <v>11116</v>
      </c>
      <c r="J3220" s="40">
        <v>27.15</v>
      </c>
      <c r="K3220" s="40">
        <v>0</v>
      </c>
    </row>
    <row r="3221" spans="1:11" x14ac:dyDescent="0.35">
      <c r="A3221">
        <v>20602</v>
      </c>
      <c r="B3221" t="s">
        <v>19759</v>
      </c>
      <c r="C3221" s="70">
        <v>46527.73</v>
      </c>
      <c r="D3221" s="70">
        <v>14960.69</v>
      </c>
      <c r="E3221" s="71">
        <v>44895</v>
      </c>
      <c r="F3221" t="s">
        <v>3111</v>
      </c>
      <c r="G3221" t="s">
        <v>2142</v>
      </c>
      <c r="H3221" t="s">
        <v>3110</v>
      </c>
      <c r="I3221" t="s">
        <v>3109</v>
      </c>
      <c r="J3221" s="40">
        <v>756.59</v>
      </c>
      <c r="K3221" s="40">
        <v>0</v>
      </c>
    </row>
    <row r="3222" spans="1:11" x14ac:dyDescent="0.35">
      <c r="A3222">
        <v>20602</v>
      </c>
      <c r="B3222" t="s">
        <v>19759</v>
      </c>
      <c r="C3222" s="70">
        <v>46527.73</v>
      </c>
      <c r="D3222" s="70">
        <v>14960.69</v>
      </c>
      <c r="E3222" s="71">
        <v>44895</v>
      </c>
      <c r="F3222" t="s">
        <v>13698</v>
      </c>
      <c r="G3222" t="s">
        <v>2142</v>
      </c>
      <c r="H3222" t="s">
        <v>13697</v>
      </c>
      <c r="I3222" t="s">
        <v>13696</v>
      </c>
      <c r="J3222" s="40">
        <v>118.57</v>
      </c>
      <c r="K3222" s="40">
        <v>0</v>
      </c>
    </row>
    <row r="3223" spans="1:11" x14ac:dyDescent="0.35">
      <c r="A3223">
        <v>20602</v>
      </c>
      <c r="B3223" t="s">
        <v>19759</v>
      </c>
      <c r="C3223" s="70">
        <v>46527.73</v>
      </c>
      <c r="D3223" s="70">
        <v>14960.69</v>
      </c>
      <c r="E3223" s="71">
        <v>44895</v>
      </c>
      <c r="F3223" t="s">
        <v>8813</v>
      </c>
      <c r="G3223" t="s">
        <v>2142</v>
      </c>
      <c r="H3223" t="s">
        <v>8812</v>
      </c>
      <c r="I3223" t="s">
        <v>8811</v>
      </c>
      <c r="J3223" s="40">
        <v>4863.1400000000003</v>
      </c>
      <c r="K3223" s="40">
        <v>0</v>
      </c>
    </row>
    <row r="3224" spans="1:11" x14ac:dyDescent="0.35">
      <c r="A3224">
        <v>20602</v>
      </c>
      <c r="B3224" t="s">
        <v>19759</v>
      </c>
      <c r="C3224" s="70">
        <v>46527.73</v>
      </c>
      <c r="D3224" s="70">
        <v>14960.69</v>
      </c>
      <c r="E3224" s="71">
        <v>44895</v>
      </c>
      <c r="F3224" t="s">
        <v>14974</v>
      </c>
      <c r="G3224" t="s">
        <v>2142</v>
      </c>
      <c r="H3224" t="s">
        <v>14973</v>
      </c>
      <c r="I3224" t="s">
        <v>14972</v>
      </c>
      <c r="J3224" s="40">
        <v>7413</v>
      </c>
      <c r="K3224" s="40">
        <v>0</v>
      </c>
    </row>
    <row r="3225" spans="1:11" x14ac:dyDescent="0.35">
      <c r="A3225">
        <v>20602</v>
      </c>
      <c r="B3225" t="s">
        <v>19759</v>
      </c>
      <c r="C3225" s="70">
        <v>46527.73</v>
      </c>
      <c r="D3225" s="70">
        <v>14960.69</v>
      </c>
      <c r="E3225" s="71">
        <v>44895</v>
      </c>
      <c r="F3225" t="s">
        <v>14971</v>
      </c>
      <c r="G3225" t="s">
        <v>2142</v>
      </c>
      <c r="H3225" t="s">
        <v>14970</v>
      </c>
      <c r="I3225" t="s">
        <v>14969</v>
      </c>
      <c r="J3225" s="40">
        <v>408.85</v>
      </c>
      <c r="K3225" s="40">
        <v>0</v>
      </c>
    </row>
    <row r="3226" spans="1:11" x14ac:dyDescent="0.35">
      <c r="A3226">
        <v>20602</v>
      </c>
      <c r="B3226" t="s">
        <v>19759</v>
      </c>
      <c r="C3226" s="70">
        <v>46527.73</v>
      </c>
      <c r="D3226" s="70">
        <v>14960.69</v>
      </c>
      <c r="E3226" s="71">
        <v>44895</v>
      </c>
      <c r="F3226" t="s">
        <v>14008</v>
      </c>
      <c r="G3226" t="s">
        <v>2142</v>
      </c>
      <c r="H3226" t="s">
        <v>14007</v>
      </c>
      <c r="I3226" t="s">
        <v>14006</v>
      </c>
      <c r="J3226" s="40">
        <v>93.87</v>
      </c>
      <c r="K3226" s="40">
        <v>0</v>
      </c>
    </row>
    <row r="3227" spans="1:11" x14ac:dyDescent="0.35">
      <c r="A3227">
        <v>20602</v>
      </c>
      <c r="B3227" t="s">
        <v>19759</v>
      </c>
      <c r="C3227" s="70">
        <v>46527.73</v>
      </c>
      <c r="D3227" s="70">
        <v>14960.69</v>
      </c>
      <c r="E3227" s="71">
        <v>44895</v>
      </c>
      <c r="F3227" t="s">
        <v>14005</v>
      </c>
      <c r="G3227" t="s">
        <v>2142</v>
      </c>
      <c r="H3227" t="s">
        <v>14004</v>
      </c>
      <c r="I3227" t="s">
        <v>14003</v>
      </c>
      <c r="J3227" s="40">
        <v>15.2</v>
      </c>
      <c r="K3227" s="40">
        <v>0</v>
      </c>
    </row>
    <row r="3228" spans="1:11" x14ac:dyDescent="0.35">
      <c r="A3228">
        <v>20602</v>
      </c>
      <c r="B3228" t="s">
        <v>19759</v>
      </c>
      <c r="C3228" s="70">
        <v>46527.73</v>
      </c>
      <c r="D3228" s="70">
        <v>14960.69</v>
      </c>
      <c r="E3228" s="71">
        <v>44895</v>
      </c>
      <c r="F3228" t="s">
        <v>14002</v>
      </c>
      <c r="G3228" t="s">
        <v>2142</v>
      </c>
      <c r="H3228" t="s">
        <v>14001</v>
      </c>
      <c r="I3228" t="s">
        <v>14000</v>
      </c>
      <c r="J3228" s="40">
        <v>-7.6</v>
      </c>
      <c r="K3228" s="40">
        <v>0</v>
      </c>
    </row>
    <row r="3229" spans="1:11" x14ac:dyDescent="0.35">
      <c r="A3229">
        <v>20602</v>
      </c>
      <c r="B3229" t="s">
        <v>19759</v>
      </c>
      <c r="C3229" s="70">
        <v>46527.73</v>
      </c>
      <c r="D3229" s="70">
        <v>14960.69</v>
      </c>
      <c r="E3229" s="71">
        <v>44895</v>
      </c>
      <c r="F3229" t="s">
        <v>13999</v>
      </c>
      <c r="G3229" t="s">
        <v>2142</v>
      </c>
      <c r="H3229" t="s">
        <v>13998</v>
      </c>
      <c r="I3229" t="s">
        <v>13997</v>
      </c>
      <c r="J3229" s="40">
        <v>9.2899999999999991</v>
      </c>
      <c r="K3229" s="40">
        <v>0</v>
      </c>
    </row>
    <row r="3230" spans="1:11" x14ac:dyDescent="0.35">
      <c r="A3230">
        <v>20602</v>
      </c>
      <c r="B3230" t="s">
        <v>19759</v>
      </c>
      <c r="C3230" s="70">
        <v>46527.73</v>
      </c>
      <c r="D3230" s="70">
        <v>14960.69</v>
      </c>
      <c r="E3230" s="71">
        <v>44895</v>
      </c>
      <c r="F3230" t="s">
        <v>15732</v>
      </c>
      <c r="G3230" t="s">
        <v>1912</v>
      </c>
      <c r="H3230" t="s">
        <v>1916</v>
      </c>
      <c r="I3230" t="s">
        <v>1916</v>
      </c>
      <c r="J3230" s="40">
        <v>0</v>
      </c>
      <c r="K3230" s="40">
        <v>60247.19</v>
      </c>
    </row>
    <row r="3231" spans="1:11" x14ac:dyDescent="0.35">
      <c r="A3231">
        <v>20602</v>
      </c>
      <c r="B3231" t="s">
        <v>19759</v>
      </c>
      <c r="C3231" s="70">
        <v>46527.73</v>
      </c>
      <c r="D3231" s="70">
        <v>14960.69</v>
      </c>
      <c r="E3231" s="71">
        <v>44895</v>
      </c>
      <c r="F3231" t="s">
        <v>4122</v>
      </c>
      <c r="G3231" t="s">
        <v>2247</v>
      </c>
      <c r="H3231" t="s">
        <v>1916</v>
      </c>
      <c r="I3231" t="s">
        <v>1916</v>
      </c>
      <c r="J3231" s="40">
        <v>39.61</v>
      </c>
      <c r="K3231" s="40">
        <v>0</v>
      </c>
    </row>
    <row r="3232" spans="1:11" x14ac:dyDescent="0.35">
      <c r="A3232">
        <v>20602</v>
      </c>
      <c r="B3232" t="s">
        <v>19759</v>
      </c>
      <c r="C3232" s="70">
        <v>46527.73</v>
      </c>
      <c r="D3232" s="70">
        <v>14960.69</v>
      </c>
      <c r="E3232" s="71">
        <v>44896</v>
      </c>
      <c r="F3232" t="s">
        <v>3271</v>
      </c>
      <c r="G3232" t="s">
        <v>2142</v>
      </c>
      <c r="H3232" t="s">
        <v>3270</v>
      </c>
      <c r="I3232" t="s">
        <v>3269</v>
      </c>
      <c r="J3232" s="40">
        <v>188.25</v>
      </c>
      <c r="K3232" s="40">
        <v>0</v>
      </c>
    </row>
    <row r="3233" spans="1:11" x14ac:dyDescent="0.35">
      <c r="A3233">
        <v>20602</v>
      </c>
      <c r="B3233" t="s">
        <v>19759</v>
      </c>
      <c r="C3233" s="70">
        <v>46527.73</v>
      </c>
      <c r="D3233" s="70">
        <v>14960.69</v>
      </c>
      <c r="E3233" s="71">
        <v>44896</v>
      </c>
      <c r="F3233" t="s">
        <v>3268</v>
      </c>
      <c r="G3233" t="s">
        <v>2142</v>
      </c>
      <c r="H3233" t="s">
        <v>3267</v>
      </c>
      <c r="I3233" t="s">
        <v>3266</v>
      </c>
      <c r="J3233" s="40">
        <v>132.5</v>
      </c>
      <c r="K3233" s="40">
        <v>0</v>
      </c>
    </row>
    <row r="3234" spans="1:11" x14ac:dyDescent="0.35">
      <c r="A3234">
        <v>20602</v>
      </c>
      <c r="B3234" t="s">
        <v>19759</v>
      </c>
      <c r="C3234" s="70">
        <v>46527.73</v>
      </c>
      <c r="D3234" s="70">
        <v>14960.69</v>
      </c>
      <c r="E3234" s="71">
        <v>44896</v>
      </c>
      <c r="F3234" t="s">
        <v>3265</v>
      </c>
      <c r="G3234" t="s">
        <v>2142</v>
      </c>
      <c r="H3234" t="s">
        <v>3264</v>
      </c>
      <c r="I3234" t="s">
        <v>3263</v>
      </c>
      <c r="J3234" s="40">
        <v>183.55</v>
      </c>
      <c r="K3234" s="40">
        <v>0</v>
      </c>
    </row>
    <row r="3235" spans="1:11" x14ac:dyDescent="0.35">
      <c r="A3235">
        <v>20602</v>
      </c>
      <c r="B3235" t="s">
        <v>19759</v>
      </c>
      <c r="C3235" s="70">
        <v>46527.73</v>
      </c>
      <c r="D3235" s="70">
        <v>14960.69</v>
      </c>
      <c r="E3235" s="71">
        <v>44896</v>
      </c>
      <c r="F3235" t="s">
        <v>3262</v>
      </c>
      <c r="G3235" t="s">
        <v>2142</v>
      </c>
      <c r="H3235" t="s">
        <v>3261</v>
      </c>
      <c r="I3235" t="s">
        <v>3260</v>
      </c>
      <c r="J3235" s="40">
        <v>134.31</v>
      </c>
      <c r="K3235" s="40">
        <v>0</v>
      </c>
    </row>
    <row r="3236" spans="1:11" x14ac:dyDescent="0.35">
      <c r="A3236">
        <v>20602</v>
      </c>
      <c r="B3236" t="s">
        <v>19759</v>
      </c>
      <c r="C3236" s="70">
        <v>46527.73</v>
      </c>
      <c r="D3236" s="70">
        <v>14960.69</v>
      </c>
      <c r="E3236" s="71">
        <v>44896</v>
      </c>
      <c r="F3236" t="s">
        <v>3259</v>
      </c>
      <c r="G3236" t="s">
        <v>2142</v>
      </c>
      <c r="H3236" t="s">
        <v>3258</v>
      </c>
      <c r="I3236" t="s">
        <v>3257</v>
      </c>
      <c r="J3236" s="40">
        <v>136.85</v>
      </c>
      <c r="K3236" s="40">
        <v>0</v>
      </c>
    </row>
    <row r="3237" spans="1:11" x14ac:dyDescent="0.35">
      <c r="A3237">
        <v>20602</v>
      </c>
      <c r="B3237" t="s">
        <v>19759</v>
      </c>
      <c r="C3237" s="70">
        <v>46527.73</v>
      </c>
      <c r="D3237" s="70">
        <v>14960.69</v>
      </c>
      <c r="E3237" s="71">
        <v>44896</v>
      </c>
      <c r="F3237" t="s">
        <v>9850</v>
      </c>
      <c r="G3237" t="s">
        <v>2142</v>
      </c>
      <c r="H3237" t="s">
        <v>9849</v>
      </c>
      <c r="I3237" t="s">
        <v>9848</v>
      </c>
      <c r="J3237" s="40">
        <v>59.67</v>
      </c>
      <c r="K3237" s="40">
        <v>0</v>
      </c>
    </row>
    <row r="3238" spans="1:11" x14ac:dyDescent="0.35">
      <c r="A3238">
        <v>20602</v>
      </c>
      <c r="B3238" t="s">
        <v>19759</v>
      </c>
      <c r="C3238" s="70">
        <v>46527.73</v>
      </c>
      <c r="D3238" s="70">
        <v>14960.69</v>
      </c>
      <c r="E3238" s="71">
        <v>44896</v>
      </c>
      <c r="F3238" t="s">
        <v>8297</v>
      </c>
      <c r="G3238" t="s">
        <v>2142</v>
      </c>
      <c r="H3238" t="s">
        <v>8296</v>
      </c>
      <c r="I3238" t="s">
        <v>8295</v>
      </c>
      <c r="J3238" s="40">
        <v>204.03</v>
      </c>
      <c r="K3238" s="40">
        <v>0</v>
      </c>
    </row>
    <row r="3239" spans="1:11" x14ac:dyDescent="0.35">
      <c r="A3239">
        <v>20602</v>
      </c>
      <c r="B3239" t="s">
        <v>19759</v>
      </c>
      <c r="C3239" s="70">
        <v>46527.73</v>
      </c>
      <c r="D3239" s="70">
        <v>14960.69</v>
      </c>
      <c r="E3239" s="71">
        <v>44896</v>
      </c>
      <c r="F3239" t="s">
        <v>8294</v>
      </c>
      <c r="G3239" t="s">
        <v>2142</v>
      </c>
      <c r="H3239" t="s">
        <v>8293</v>
      </c>
      <c r="I3239" t="s">
        <v>8292</v>
      </c>
      <c r="J3239" s="40">
        <v>210.59</v>
      </c>
      <c r="K3239" s="40">
        <v>0</v>
      </c>
    </row>
    <row r="3240" spans="1:11" x14ac:dyDescent="0.35">
      <c r="A3240">
        <v>20602</v>
      </c>
      <c r="B3240" t="s">
        <v>19759</v>
      </c>
      <c r="C3240" s="70">
        <v>46527.73</v>
      </c>
      <c r="D3240" s="70">
        <v>14960.69</v>
      </c>
      <c r="E3240" s="71">
        <v>44896</v>
      </c>
      <c r="F3240" t="s">
        <v>7425</v>
      </c>
      <c r="G3240" t="s">
        <v>2142</v>
      </c>
      <c r="H3240" t="s">
        <v>7424</v>
      </c>
      <c r="I3240" t="s">
        <v>7423</v>
      </c>
      <c r="J3240" s="40">
        <v>65.010000000000005</v>
      </c>
      <c r="K3240" s="40">
        <v>0</v>
      </c>
    </row>
    <row r="3241" spans="1:11" x14ac:dyDescent="0.35">
      <c r="A3241">
        <v>20602</v>
      </c>
      <c r="B3241" t="s">
        <v>19759</v>
      </c>
      <c r="C3241" s="70">
        <v>46527.73</v>
      </c>
      <c r="D3241" s="70">
        <v>14960.69</v>
      </c>
      <c r="E3241" s="71">
        <v>44899</v>
      </c>
      <c r="F3241" t="s">
        <v>13151</v>
      </c>
      <c r="G3241" t="s">
        <v>2142</v>
      </c>
      <c r="H3241" t="s">
        <v>13150</v>
      </c>
      <c r="I3241" t="s">
        <v>13149</v>
      </c>
      <c r="J3241" s="40">
        <v>110.68</v>
      </c>
      <c r="K3241" s="40">
        <v>0</v>
      </c>
    </row>
    <row r="3242" spans="1:11" x14ac:dyDescent="0.35">
      <c r="A3242">
        <v>20602</v>
      </c>
      <c r="B3242" t="s">
        <v>19759</v>
      </c>
      <c r="C3242" s="70">
        <v>46527.73</v>
      </c>
      <c r="D3242" s="70">
        <v>14960.69</v>
      </c>
      <c r="E3242" s="71">
        <v>44899</v>
      </c>
      <c r="F3242" t="s">
        <v>8021</v>
      </c>
      <c r="G3242" t="s">
        <v>2142</v>
      </c>
      <c r="H3242" t="s">
        <v>8020</v>
      </c>
      <c r="I3242" t="s">
        <v>8019</v>
      </c>
      <c r="J3242" s="40">
        <v>30.44</v>
      </c>
      <c r="K3242" s="40">
        <v>0</v>
      </c>
    </row>
    <row r="3243" spans="1:11" x14ac:dyDescent="0.35">
      <c r="A3243">
        <v>20602</v>
      </c>
      <c r="B3243" t="s">
        <v>19759</v>
      </c>
      <c r="C3243" s="70">
        <v>46527.73</v>
      </c>
      <c r="D3243" s="70">
        <v>14960.69</v>
      </c>
      <c r="E3243" s="71">
        <v>44900</v>
      </c>
      <c r="F3243" t="s">
        <v>10959</v>
      </c>
      <c r="G3243" t="s">
        <v>2142</v>
      </c>
      <c r="H3243" t="s">
        <v>10958</v>
      </c>
      <c r="I3243" t="s">
        <v>10957</v>
      </c>
      <c r="J3243" s="40">
        <v>220.91</v>
      </c>
      <c r="K3243" s="40">
        <v>0</v>
      </c>
    </row>
    <row r="3244" spans="1:11" x14ac:dyDescent="0.35">
      <c r="A3244">
        <v>20602</v>
      </c>
      <c r="B3244" t="s">
        <v>19759</v>
      </c>
      <c r="C3244" s="70">
        <v>46527.73</v>
      </c>
      <c r="D3244" s="70">
        <v>14960.69</v>
      </c>
      <c r="E3244" s="71">
        <v>44901</v>
      </c>
      <c r="F3244" t="s">
        <v>8291</v>
      </c>
      <c r="G3244" t="s">
        <v>2142</v>
      </c>
      <c r="H3244" t="s">
        <v>8290</v>
      </c>
      <c r="I3244" t="s">
        <v>8289</v>
      </c>
      <c r="J3244" s="40">
        <v>172.12</v>
      </c>
      <c r="K3244" s="40">
        <v>0</v>
      </c>
    </row>
    <row r="3245" spans="1:11" x14ac:dyDescent="0.35">
      <c r="A3245">
        <v>20602</v>
      </c>
      <c r="B3245" t="s">
        <v>19759</v>
      </c>
      <c r="C3245" s="70">
        <v>46527.73</v>
      </c>
      <c r="D3245" s="70">
        <v>14960.69</v>
      </c>
      <c r="E3245" s="71">
        <v>44901</v>
      </c>
      <c r="F3245" t="s">
        <v>13977</v>
      </c>
      <c r="G3245" t="s">
        <v>2142</v>
      </c>
      <c r="H3245" t="s">
        <v>13976</v>
      </c>
      <c r="I3245" t="s">
        <v>13975</v>
      </c>
      <c r="J3245" s="40">
        <v>701.26</v>
      </c>
      <c r="K3245" s="40">
        <v>0</v>
      </c>
    </row>
    <row r="3246" spans="1:11" x14ac:dyDescent="0.35">
      <c r="A3246">
        <v>20602</v>
      </c>
      <c r="B3246" t="s">
        <v>19759</v>
      </c>
      <c r="C3246" s="70">
        <v>46527.73</v>
      </c>
      <c r="D3246" s="70">
        <v>14960.69</v>
      </c>
      <c r="E3246" s="71">
        <v>44901</v>
      </c>
      <c r="F3246" t="s">
        <v>13974</v>
      </c>
      <c r="G3246" t="s">
        <v>2142</v>
      </c>
      <c r="H3246" t="s">
        <v>13973</v>
      </c>
      <c r="I3246" t="s">
        <v>13972</v>
      </c>
      <c r="J3246" s="40">
        <v>3.03</v>
      </c>
      <c r="K3246" s="40">
        <v>0</v>
      </c>
    </row>
    <row r="3247" spans="1:11" x14ac:dyDescent="0.35">
      <c r="A3247">
        <v>20602</v>
      </c>
      <c r="B3247" t="s">
        <v>19759</v>
      </c>
      <c r="C3247" s="70">
        <v>46527.73</v>
      </c>
      <c r="D3247" s="70">
        <v>14960.69</v>
      </c>
      <c r="E3247" s="71">
        <v>44901</v>
      </c>
      <c r="F3247" t="s">
        <v>13971</v>
      </c>
      <c r="G3247" t="s">
        <v>2142</v>
      </c>
      <c r="H3247" t="s">
        <v>13970</v>
      </c>
      <c r="I3247" t="s">
        <v>13969</v>
      </c>
      <c r="J3247" s="40">
        <v>66.209999999999994</v>
      </c>
      <c r="K3247" s="40">
        <v>0</v>
      </c>
    </row>
    <row r="3248" spans="1:11" x14ac:dyDescent="0.35">
      <c r="A3248">
        <v>20602</v>
      </c>
      <c r="B3248" t="s">
        <v>19759</v>
      </c>
      <c r="C3248" s="70">
        <v>46527.73</v>
      </c>
      <c r="D3248" s="70">
        <v>14960.69</v>
      </c>
      <c r="E3248" s="71">
        <v>44901</v>
      </c>
      <c r="F3248" t="s">
        <v>13968</v>
      </c>
      <c r="G3248" t="s">
        <v>2142</v>
      </c>
      <c r="H3248" t="s">
        <v>13967</v>
      </c>
      <c r="I3248" t="s">
        <v>13966</v>
      </c>
      <c r="J3248" s="40">
        <v>8.98</v>
      </c>
      <c r="K3248" s="40">
        <v>0</v>
      </c>
    </row>
    <row r="3249" spans="1:11" x14ac:dyDescent="0.35">
      <c r="A3249">
        <v>20602</v>
      </c>
      <c r="B3249" t="s">
        <v>19759</v>
      </c>
      <c r="C3249" s="70">
        <v>46527.73</v>
      </c>
      <c r="D3249" s="70">
        <v>14960.69</v>
      </c>
      <c r="E3249" s="71">
        <v>44903</v>
      </c>
      <c r="F3249" t="s">
        <v>8288</v>
      </c>
      <c r="G3249" t="s">
        <v>2142</v>
      </c>
      <c r="H3249" t="s">
        <v>8287</v>
      </c>
      <c r="I3249" t="s">
        <v>8286</v>
      </c>
      <c r="J3249" s="40">
        <v>335.21</v>
      </c>
      <c r="K3249" s="40">
        <v>0</v>
      </c>
    </row>
    <row r="3250" spans="1:11" x14ac:dyDescent="0.35">
      <c r="A3250">
        <v>20602</v>
      </c>
      <c r="B3250" t="s">
        <v>19759</v>
      </c>
      <c r="C3250" s="70">
        <v>46527.73</v>
      </c>
      <c r="D3250" s="70">
        <v>14960.69</v>
      </c>
      <c r="E3250" s="71">
        <v>44903</v>
      </c>
      <c r="F3250" t="s">
        <v>8018</v>
      </c>
      <c r="G3250" t="s">
        <v>2142</v>
      </c>
      <c r="H3250" t="s">
        <v>8017</v>
      </c>
      <c r="I3250" t="s">
        <v>8016</v>
      </c>
      <c r="J3250" s="40">
        <v>66.510000000000005</v>
      </c>
      <c r="K3250" s="40">
        <v>0</v>
      </c>
    </row>
    <row r="3251" spans="1:11" x14ac:dyDescent="0.35">
      <c r="A3251">
        <v>20602</v>
      </c>
      <c r="B3251" t="s">
        <v>19759</v>
      </c>
      <c r="C3251" s="70">
        <v>46527.73</v>
      </c>
      <c r="D3251" s="70">
        <v>14960.69</v>
      </c>
      <c r="E3251" s="71">
        <v>44905</v>
      </c>
      <c r="F3251" t="s">
        <v>7847</v>
      </c>
      <c r="G3251" t="s">
        <v>2142</v>
      </c>
      <c r="H3251" t="s">
        <v>7846</v>
      </c>
      <c r="I3251" t="s">
        <v>7845</v>
      </c>
      <c r="J3251" s="40">
        <v>44.01</v>
      </c>
      <c r="K3251" s="40">
        <v>0</v>
      </c>
    </row>
    <row r="3252" spans="1:11" x14ac:dyDescent="0.35">
      <c r="A3252">
        <v>20602</v>
      </c>
      <c r="B3252" t="s">
        <v>19759</v>
      </c>
      <c r="C3252" s="70">
        <v>46527.73</v>
      </c>
      <c r="D3252" s="70">
        <v>14960.69</v>
      </c>
      <c r="E3252" s="71">
        <v>44907</v>
      </c>
      <c r="F3252" t="s">
        <v>13965</v>
      </c>
      <c r="G3252" t="s">
        <v>2142</v>
      </c>
      <c r="H3252" t="s">
        <v>13964</v>
      </c>
      <c r="I3252" t="s">
        <v>13963</v>
      </c>
      <c r="J3252" s="40">
        <v>16.37</v>
      </c>
      <c r="K3252" s="40">
        <v>0</v>
      </c>
    </row>
    <row r="3253" spans="1:11" x14ac:dyDescent="0.35">
      <c r="A3253">
        <v>20602</v>
      </c>
      <c r="B3253" t="s">
        <v>19759</v>
      </c>
      <c r="C3253" s="70">
        <v>46527.73</v>
      </c>
      <c r="D3253" s="70">
        <v>14960.69</v>
      </c>
      <c r="E3253" s="71">
        <v>44907</v>
      </c>
      <c r="F3253" t="s">
        <v>9259</v>
      </c>
      <c r="G3253" t="s">
        <v>2142</v>
      </c>
      <c r="H3253" t="s">
        <v>9258</v>
      </c>
      <c r="I3253" t="s">
        <v>9257</v>
      </c>
      <c r="J3253" s="40">
        <v>326.61</v>
      </c>
      <c r="K3253" s="40">
        <v>0</v>
      </c>
    </row>
    <row r="3254" spans="1:11" x14ac:dyDescent="0.35">
      <c r="A3254">
        <v>20602</v>
      </c>
      <c r="B3254" t="s">
        <v>19759</v>
      </c>
      <c r="C3254" s="70">
        <v>46527.73</v>
      </c>
      <c r="D3254" s="70">
        <v>14960.69</v>
      </c>
      <c r="E3254" s="71">
        <v>44908</v>
      </c>
      <c r="F3254" t="s">
        <v>15970</v>
      </c>
      <c r="G3254" t="s">
        <v>2142</v>
      </c>
      <c r="H3254" t="s">
        <v>15969</v>
      </c>
      <c r="I3254" t="s">
        <v>3932</v>
      </c>
      <c r="J3254" s="40">
        <v>7340.94</v>
      </c>
      <c r="K3254" s="40">
        <v>0</v>
      </c>
    </row>
    <row r="3255" spans="1:11" x14ac:dyDescent="0.35">
      <c r="A3255">
        <v>20602</v>
      </c>
      <c r="B3255" t="s">
        <v>19759</v>
      </c>
      <c r="C3255" s="70">
        <v>46527.73</v>
      </c>
      <c r="D3255" s="70">
        <v>14960.69</v>
      </c>
      <c r="E3255" s="71">
        <v>44908</v>
      </c>
      <c r="F3255" t="s">
        <v>15968</v>
      </c>
      <c r="G3255" t="s">
        <v>2142</v>
      </c>
      <c r="H3255" t="s">
        <v>15967</v>
      </c>
      <c r="I3255" t="s">
        <v>3932</v>
      </c>
      <c r="J3255" s="40">
        <v>-7340.94</v>
      </c>
      <c r="K3255" s="40">
        <v>0</v>
      </c>
    </row>
    <row r="3256" spans="1:11" x14ac:dyDescent="0.35">
      <c r="A3256">
        <v>20602</v>
      </c>
      <c r="B3256" t="s">
        <v>19759</v>
      </c>
      <c r="C3256" s="70">
        <v>46527.73</v>
      </c>
      <c r="D3256" s="70">
        <v>14960.69</v>
      </c>
      <c r="E3256" s="71">
        <v>44908</v>
      </c>
      <c r="F3256" t="s">
        <v>15966</v>
      </c>
      <c r="G3256" t="s">
        <v>2142</v>
      </c>
      <c r="H3256" t="s">
        <v>3933</v>
      </c>
      <c r="I3256" t="s">
        <v>3932</v>
      </c>
      <c r="J3256" s="40">
        <v>7340.94</v>
      </c>
      <c r="K3256" s="40">
        <v>0</v>
      </c>
    </row>
    <row r="3257" spans="1:11" x14ac:dyDescent="0.35">
      <c r="A3257">
        <v>20602</v>
      </c>
      <c r="B3257" t="s">
        <v>19759</v>
      </c>
      <c r="C3257" s="70">
        <v>46527.73</v>
      </c>
      <c r="D3257" s="70">
        <v>14960.69</v>
      </c>
      <c r="E3257" s="71">
        <v>44908</v>
      </c>
      <c r="F3257" t="s">
        <v>9847</v>
      </c>
      <c r="G3257" t="s">
        <v>2142</v>
      </c>
      <c r="H3257" t="s">
        <v>9846</v>
      </c>
      <c r="I3257" t="s">
        <v>9845</v>
      </c>
      <c r="J3257" s="40">
        <v>127.12</v>
      </c>
      <c r="K3257" s="40">
        <v>0</v>
      </c>
    </row>
    <row r="3258" spans="1:11" x14ac:dyDescent="0.35">
      <c r="A3258">
        <v>20602</v>
      </c>
      <c r="B3258" t="s">
        <v>19759</v>
      </c>
      <c r="C3258" s="70">
        <v>46527.73</v>
      </c>
      <c r="D3258" s="70">
        <v>14960.69</v>
      </c>
      <c r="E3258" s="71">
        <v>44908</v>
      </c>
      <c r="F3258" t="s">
        <v>13695</v>
      </c>
      <c r="G3258" t="s">
        <v>2142</v>
      </c>
      <c r="H3258" t="s">
        <v>13694</v>
      </c>
      <c r="I3258" t="s">
        <v>13693</v>
      </c>
      <c r="J3258" s="40">
        <v>39.200000000000003</v>
      </c>
      <c r="K3258" s="40">
        <v>0</v>
      </c>
    </row>
    <row r="3259" spans="1:11" x14ac:dyDescent="0.35">
      <c r="A3259">
        <v>20602</v>
      </c>
      <c r="B3259" t="s">
        <v>19759</v>
      </c>
      <c r="C3259" s="70">
        <v>46527.73</v>
      </c>
      <c r="D3259" s="70">
        <v>14960.69</v>
      </c>
      <c r="E3259" s="71">
        <v>44908</v>
      </c>
      <c r="F3259" t="s">
        <v>3252</v>
      </c>
      <c r="G3259" t="s">
        <v>2142</v>
      </c>
      <c r="H3259" t="s">
        <v>3251</v>
      </c>
      <c r="I3259" t="s">
        <v>3250</v>
      </c>
      <c r="J3259" s="40">
        <v>148.19999999999999</v>
      </c>
      <c r="K3259" s="40">
        <v>0</v>
      </c>
    </row>
    <row r="3260" spans="1:11" x14ac:dyDescent="0.35">
      <c r="A3260">
        <v>20602</v>
      </c>
      <c r="B3260" t="s">
        <v>19759</v>
      </c>
      <c r="C3260" s="70">
        <v>46527.73</v>
      </c>
      <c r="D3260" s="70">
        <v>14960.69</v>
      </c>
      <c r="E3260" s="71">
        <v>44909</v>
      </c>
      <c r="F3260" t="s">
        <v>13148</v>
      </c>
      <c r="G3260" t="s">
        <v>2142</v>
      </c>
      <c r="H3260" t="s">
        <v>13147</v>
      </c>
      <c r="I3260" t="s">
        <v>13146</v>
      </c>
      <c r="J3260" s="40">
        <v>1207.99</v>
      </c>
      <c r="K3260" s="40">
        <v>0</v>
      </c>
    </row>
    <row r="3261" spans="1:11" x14ac:dyDescent="0.35">
      <c r="A3261">
        <v>20602</v>
      </c>
      <c r="B3261" t="s">
        <v>19759</v>
      </c>
      <c r="C3261" s="70">
        <v>46527.73</v>
      </c>
      <c r="D3261" s="70">
        <v>14960.69</v>
      </c>
      <c r="E3261" s="71">
        <v>44909</v>
      </c>
      <c r="F3261" t="s">
        <v>7422</v>
      </c>
      <c r="G3261" t="s">
        <v>2142</v>
      </c>
      <c r="H3261" t="s">
        <v>7421</v>
      </c>
      <c r="I3261" t="s">
        <v>7420</v>
      </c>
      <c r="J3261" s="40">
        <v>855.73</v>
      </c>
      <c r="K3261" s="40">
        <v>0</v>
      </c>
    </row>
    <row r="3262" spans="1:11" x14ac:dyDescent="0.35">
      <c r="A3262">
        <v>20602</v>
      </c>
      <c r="B3262" t="s">
        <v>19759</v>
      </c>
      <c r="C3262" s="70">
        <v>46527.73</v>
      </c>
      <c r="D3262" s="70">
        <v>14960.69</v>
      </c>
      <c r="E3262" s="71">
        <v>44909</v>
      </c>
      <c r="F3262" t="s">
        <v>13962</v>
      </c>
      <c r="G3262" t="s">
        <v>2142</v>
      </c>
      <c r="H3262" t="s">
        <v>13961</v>
      </c>
      <c r="I3262" t="s">
        <v>13960</v>
      </c>
      <c r="J3262" s="40">
        <v>8.9700000000000006</v>
      </c>
      <c r="K3262" s="40">
        <v>0</v>
      </c>
    </row>
    <row r="3263" spans="1:11" x14ac:dyDescent="0.35">
      <c r="A3263">
        <v>20602</v>
      </c>
      <c r="B3263" t="s">
        <v>19759</v>
      </c>
      <c r="C3263" s="70">
        <v>46527.73</v>
      </c>
      <c r="D3263" s="70">
        <v>14960.69</v>
      </c>
      <c r="E3263" s="71">
        <v>44909</v>
      </c>
      <c r="F3263" t="s">
        <v>8285</v>
      </c>
      <c r="G3263" t="s">
        <v>2142</v>
      </c>
      <c r="H3263" t="s">
        <v>8284</v>
      </c>
      <c r="I3263" t="s">
        <v>8283</v>
      </c>
      <c r="J3263" s="40">
        <v>31.28</v>
      </c>
      <c r="K3263" s="40">
        <v>0</v>
      </c>
    </row>
    <row r="3264" spans="1:11" x14ac:dyDescent="0.35">
      <c r="A3264">
        <v>20602</v>
      </c>
      <c r="B3264" t="s">
        <v>19759</v>
      </c>
      <c r="C3264" s="70">
        <v>46527.73</v>
      </c>
      <c r="D3264" s="70">
        <v>14960.69</v>
      </c>
      <c r="E3264" s="71">
        <v>44909</v>
      </c>
      <c r="F3264" t="s">
        <v>7419</v>
      </c>
      <c r="G3264" t="s">
        <v>2142</v>
      </c>
      <c r="H3264" t="s">
        <v>7418</v>
      </c>
      <c r="I3264" t="s">
        <v>7417</v>
      </c>
      <c r="J3264" s="40">
        <v>46.23</v>
      </c>
      <c r="K3264" s="40">
        <v>0</v>
      </c>
    </row>
    <row r="3265" spans="1:11" x14ac:dyDescent="0.35">
      <c r="A3265">
        <v>20602</v>
      </c>
      <c r="B3265" t="s">
        <v>19759</v>
      </c>
      <c r="C3265" s="70">
        <v>46527.73</v>
      </c>
      <c r="D3265" s="70">
        <v>14960.69</v>
      </c>
      <c r="E3265" s="71">
        <v>44910</v>
      </c>
      <c r="F3265" t="s">
        <v>8015</v>
      </c>
      <c r="G3265" t="s">
        <v>2142</v>
      </c>
      <c r="H3265" t="s">
        <v>8014</v>
      </c>
      <c r="I3265" t="s">
        <v>8013</v>
      </c>
      <c r="J3265" s="40">
        <v>38.96</v>
      </c>
      <c r="K3265" s="40">
        <v>0</v>
      </c>
    </row>
    <row r="3266" spans="1:11" x14ac:dyDescent="0.35">
      <c r="A3266">
        <v>20602</v>
      </c>
      <c r="B3266" t="s">
        <v>19759</v>
      </c>
      <c r="C3266" s="70">
        <v>46527.73</v>
      </c>
      <c r="D3266" s="70">
        <v>14960.69</v>
      </c>
      <c r="E3266" s="71">
        <v>44915</v>
      </c>
      <c r="F3266" t="s">
        <v>8012</v>
      </c>
      <c r="G3266" t="s">
        <v>2142</v>
      </c>
      <c r="H3266" t="s">
        <v>8011</v>
      </c>
      <c r="I3266" t="s">
        <v>8010</v>
      </c>
      <c r="J3266" s="40">
        <v>53.66</v>
      </c>
      <c r="K3266" s="40">
        <v>0</v>
      </c>
    </row>
    <row r="3267" spans="1:11" x14ac:dyDescent="0.35">
      <c r="A3267">
        <v>20602</v>
      </c>
      <c r="B3267" t="s">
        <v>19759</v>
      </c>
      <c r="C3267" s="70">
        <v>46527.73</v>
      </c>
      <c r="D3267" s="70">
        <v>14960.69</v>
      </c>
      <c r="E3267" s="71">
        <v>44915</v>
      </c>
      <c r="F3267" t="s">
        <v>3362</v>
      </c>
      <c r="G3267" t="s">
        <v>2142</v>
      </c>
      <c r="H3267" t="s">
        <v>3361</v>
      </c>
      <c r="I3267" t="s">
        <v>3360</v>
      </c>
      <c r="J3267" s="40">
        <v>217.44</v>
      </c>
      <c r="K3267" s="40">
        <v>0</v>
      </c>
    </row>
    <row r="3268" spans="1:11" x14ac:dyDescent="0.35">
      <c r="A3268">
        <v>20602</v>
      </c>
      <c r="B3268" t="s">
        <v>19759</v>
      </c>
      <c r="C3268" s="70">
        <v>46527.73</v>
      </c>
      <c r="D3268" s="70">
        <v>14960.69</v>
      </c>
      <c r="E3268" s="71">
        <v>44915</v>
      </c>
      <c r="F3268" t="s">
        <v>12964</v>
      </c>
      <c r="G3268" t="s">
        <v>2142</v>
      </c>
      <c r="H3268" t="s">
        <v>12963</v>
      </c>
      <c r="I3268" t="s">
        <v>12962</v>
      </c>
      <c r="J3268" s="40">
        <v>313.64</v>
      </c>
      <c r="K3268" s="40">
        <v>0</v>
      </c>
    </row>
    <row r="3269" spans="1:11" x14ac:dyDescent="0.35">
      <c r="A3269">
        <v>20602</v>
      </c>
      <c r="B3269" t="s">
        <v>19759</v>
      </c>
      <c r="C3269" s="70">
        <v>46527.73</v>
      </c>
      <c r="D3269" s="70">
        <v>14960.69</v>
      </c>
      <c r="E3269" s="71">
        <v>44915</v>
      </c>
      <c r="F3269" t="s">
        <v>8656</v>
      </c>
      <c r="G3269" t="s">
        <v>2142</v>
      </c>
      <c r="H3269" t="s">
        <v>8655</v>
      </c>
      <c r="I3269" t="s">
        <v>8654</v>
      </c>
      <c r="J3269" s="40">
        <v>774.29</v>
      </c>
      <c r="K3269" s="40">
        <v>0</v>
      </c>
    </row>
    <row r="3270" spans="1:11" x14ac:dyDescent="0.35">
      <c r="A3270">
        <v>20602</v>
      </c>
      <c r="B3270" t="s">
        <v>19759</v>
      </c>
      <c r="C3270" s="70">
        <v>46527.73</v>
      </c>
      <c r="D3270" s="70">
        <v>14960.69</v>
      </c>
      <c r="E3270" s="71">
        <v>44915</v>
      </c>
      <c r="F3270" t="s">
        <v>7808</v>
      </c>
      <c r="G3270" t="s">
        <v>2142</v>
      </c>
      <c r="H3270" t="s">
        <v>7807</v>
      </c>
      <c r="I3270" t="s">
        <v>7806</v>
      </c>
      <c r="J3270" s="40">
        <v>490.05</v>
      </c>
      <c r="K3270" s="40">
        <v>0</v>
      </c>
    </row>
    <row r="3271" spans="1:11" x14ac:dyDescent="0.35">
      <c r="A3271">
        <v>20602</v>
      </c>
      <c r="B3271" t="s">
        <v>19759</v>
      </c>
      <c r="C3271" s="70">
        <v>46527.73</v>
      </c>
      <c r="D3271" s="70">
        <v>14960.69</v>
      </c>
      <c r="E3271" s="71">
        <v>44915</v>
      </c>
      <c r="F3271" t="s">
        <v>19765</v>
      </c>
      <c r="G3271" t="s">
        <v>1907</v>
      </c>
      <c r="H3271" t="s">
        <v>19764</v>
      </c>
      <c r="I3271" t="s">
        <v>19764</v>
      </c>
      <c r="J3271" s="40">
        <v>2125.23</v>
      </c>
      <c r="K3271" s="40">
        <v>0</v>
      </c>
    </row>
    <row r="3272" spans="1:11" x14ac:dyDescent="0.35">
      <c r="A3272">
        <v>20602</v>
      </c>
      <c r="B3272" t="s">
        <v>19759</v>
      </c>
      <c r="C3272" s="70">
        <v>46527.73</v>
      </c>
      <c r="D3272" s="70">
        <v>14960.69</v>
      </c>
      <c r="E3272" s="71">
        <v>44915</v>
      </c>
      <c r="F3272" t="s">
        <v>19763</v>
      </c>
      <c r="G3272" t="s">
        <v>1907</v>
      </c>
      <c r="H3272" t="s">
        <v>19762</v>
      </c>
      <c r="I3272" t="s">
        <v>19762</v>
      </c>
      <c r="J3272" s="40">
        <v>1277.1099999999999</v>
      </c>
      <c r="K3272" s="40">
        <v>0</v>
      </c>
    </row>
    <row r="3273" spans="1:11" x14ac:dyDescent="0.35">
      <c r="A3273">
        <v>20602</v>
      </c>
      <c r="B3273" t="s">
        <v>19759</v>
      </c>
      <c r="C3273" s="70">
        <v>46527.73</v>
      </c>
      <c r="D3273" s="70">
        <v>14960.69</v>
      </c>
      <c r="E3273" s="71">
        <v>44915</v>
      </c>
      <c r="F3273" t="s">
        <v>7787</v>
      </c>
      <c r="G3273" t="s">
        <v>2142</v>
      </c>
      <c r="H3273" t="s">
        <v>7786</v>
      </c>
      <c r="I3273" t="s">
        <v>7785</v>
      </c>
      <c r="J3273" s="40">
        <v>1102.6199999999999</v>
      </c>
      <c r="K3273" s="40">
        <v>0</v>
      </c>
    </row>
    <row r="3274" spans="1:11" x14ac:dyDescent="0.35">
      <c r="A3274">
        <v>20602</v>
      </c>
      <c r="B3274" t="s">
        <v>19759</v>
      </c>
      <c r="C3274" s="70">
        <v>46527.73</v>
      </c>
      <c r="D3274" s="70">
        <v>14960.69</v>
      </c>
      <c r="E3274" s="71">
        <v>44915</v>
      </c>
      <c r="F3274" t="s">
        <v>10046</v>
      </c>
      <c r="G3274" t="s">
        <v>2142</v>
      </c>
      <c r="H3274" t="s">
        <v>10045</v>
      </c>
      <c r="I3274" t="s">
        <v>10044</v>
      </c>
      <c r="J3274" s="40">
        <v>88.5</v>
      </c>
      <c r="K3274" s="40">
        <v>0</v>
      </c>
    </row>
    <row r="3275" spans="1:11" x14ac:dyDescent="0.35">
      <c r="A3275">
        <v>20602</v>
      </c>
      <c r="B3275" t="s">
        <v>19759</v>
      </c>
      <c r="C3275" s="70">
        <v>46527.73</v>
      </c>
      <c r="D3275" s="70">
        <v>14960.69</v>
      </c>
      <c r="E3275" s="71">
        <v>44916</v>
      </c>
      <c r="F3275" t="s">
        <v>11577</v>
      </c>
      <c r="G3275" t="s">
        <v>2142</v>
      </c>
      <c r="H3275" t="s">
        <v>11576</v>
      </c>
      <c r="I3275" t="s">
        <v>11575</v>
      </c>
      <c r="J3275" s="40">
        <v>488.93</v>
      </c>
      <c r="K3275" s="40">
        <v>0</v>
      </c>
    </row>
    <row r="3276" spans="1:11" x14ac:dyDescent="0.35">
      <c r="A3276">
        <v>20602</v>
      </c>
      <c r="B3276" t="s">
        <v>19759</v>
      </c>
      <c r="C3276" s="70">
        <v>46527.73</v>
      </c>
      <c r="D3276" s="70">
        <v>14960.69</v>
      </c>
      <c r="E3276" s="71">
        <v>44916</v>
      </c>
      <c r="F3276" t="s">
        <v>9454</v>
      </c>
      <c r="G3276" t="s">
        <v>2142</v>
      </c>
      <c r="H3276" t="s">
        <v>9453</v>
      </c>
      <c r="I3276" t="s">
        <v>9452</v>
      </c>
      <c r="J3276" s="40">
        <v>226.74</v>
      </c>
      <c r="K3276" s="40">
        <v>0</v>
      </c>
    </row>
    <row r="3277" spans="1:11" x14ac:dyDescent="0.35">
      <c r="A3277">
        <v>20602</v>
      </c>
      <c r="B3277" t="s">
        <v>19759</v>
      </c>
      <c r="C3277" s="70">
        <v>46527.73</v>
      </c>
      <c r="D3277" s="70">
        <v>14960.69</v>
      </c>
      <c r="E3277" s="71">
        <v>44917</v>
      </c>
      <c r="F3277" t="s">
        <v>11241</v>
      </c>
      <c r="G3277" t="s">
        <v>2142</v>
      </c>
      <c r="H3277" t="s">
        <v>11240</v>
      </c>
      <c r="I3277" t="s">
        <v>11239</v>
      </c>
      <c r="J3277" s="40">
        <v>345.14</v>
      </c>
      <c r="K3277" s="40">
        <v>0</v>
      </c>
    </row>
    <row r="3278" spans="1:11" x14ac:dyDescent="0.35">
      <c r="A3278">
        <v>20602</v>
      </c>
      <c r="B3278" t="s">
        <v>19759</v>
      </c>
      <c r="C3278" s="70">
        <v>46527.73</v>
      </c>
      <c r="D3278" s="70">
        <v>14960.69</v>
      </c>
      <c r="E3278" s="71">
        <v>44917</v>
      </c>
      <c r="F3278" t="s">
        <v>7416</v>
      </c>
      <c r="G3278" t="s">
        <v>2142</v>
      </c>
      <c r="H3278" t="s">
        <v>7415</v>
      </c>
      <c r="I3278" t="s">
        <v>7414</v>
      </c>
      <c r="J3278" s="40">
        <v>59.51</v>
      </c>
      <c r="K3278" s="40">
        <v>0</v>
      </c>
    </row>
    <row r="3279" spans="1:11" x14ac:dyDescent="0.35">
      <c r="A3279">
        <v>20602</v>
      </c>
      <c r="B3279" t="s">
        <v>19759</v>
      </c>
      <c r="C3279" s="70">
        <v>46527.73</v>
      </c>
      <c r="D3279" s="70">
        <v>14960.69</v>
      </c>
      <c r="E3279" s="71">
        <v>44917</v>
      </c>
      <c r="F3279" t="s">
        <v>8282</v>
      </c>
      <c r="G3279" t="s">
        <v>2142</v>
      </c>
      <c r="H3279" t="s">
        <v>8281</v>
      </c>
      <c r="I3279" t="s">
        <v>8280</v>
      </c>
      <c r="J3279" s="40">
        <v>215.13</v>
      </c>
      <c r="K3279" s="40">
        <v>0</v>
      </c>
    </row>
    <row r="3280" spans="1:11" x14ac:dyDescent="0.35">
      <c r="A3280">
        <v>20602</v>
      </c>
      <c r="B3280" t="s">
        <v>19759</v>
      </c>
      <c r="C3280" s="70">
        <v>46527.73</v>
      </c>
      <c r="D3280" s="70">
        <v>14960.69</v>
      </c>
      <c r="E3280" s="71">
        <v>44920</v>
      </c>
      <c r="F3280" t="s">
        <v>15962</v>
      </c>
      <c r="G3280" t="s">
        <v>2142</v>
      </c>
      <c r="H3280" t="s">
        <v>15961</v>
      </c>
      <c r="I3280" t="s">
        <v>15960</v>
      </c>
      <c r="J3280" s="40">
        <v>4467.82</v>
      </c>
      <c r="K3280" s="40">
        <v>0</v>
      </c>
    </row>
    <row r="3281" spans="1:11" x14ac:dyDescent="0.35">
      <c r="A3281">
        <v>20602</v>
      </c>
      <c r="B3281" t="s">
        <v>19759</v>
      </c>
      <c r="C3281" s="70">
        <v>46527.73</v>
      </c>
      <c r="D3281" s="70">
        <v>14960.69</v>
      </c>
      <c r="E3281" s="71">
        <v>44921</v>
      </c>
      <c r="F3281" t="s">
        <v>15959</v>
      </c>
      <c r="G3281" t="s">
        <v>2142</v>
      </c>
      <c r="H3281" t="s">
        <v>15958</v>
      </c>
      <c r="I3281" t="s">
        <v>15957</v>
      </c>
      <c r="J3281" s="40">
        <v>9993.35</v>
      </c>
      <c r="K3281" s="40">
        <v>0</v>
      </c>
    </row>
    <row r="3282" spans="1:11" x14ac:dyDescent="0.35">
      <c r="A3282">
        <v>20602</v>
      </c>
      <c r="B3282" t="s">
        <v>19759</v>
      </c>
      <c r="C3282" s="70">
        <v>46527.73</v>
      </c>
      <c r="D3282" s="70">
        <v>14960.69</v>
      </c>
      <c r="E3282" s="71">
        <v>44922</v>
      </c>
      <c r="F3282" t="s">
        <v>9844</v>
      </c>
      <c r="G3282" t="s">
        <v>2142</v>
      </c>
      <c r="H3282" t="s">
        <v>9843</v>
      </c>
      <c r="I3282" t="s">
        <v>9842</v>
      </c>
      <c r="J3282" s="40">
        <v>58.09</v>
      </c>
      <c r="K3282" s="40">
        <v>0</v>
      </c>
    </row>
    <row r="3283" spans="1:11" x14ac:dyDescent="0.35">
      <c r="A3283">
        <v>20602</v>
      </c>
      <c r="B3283" t="s">
        <v>19759</v>
      </c>
      <c r="C3283" s="70">
        <v>46527.73</v>
      </c>
      <c r="D3283" s="70">
        <v>14960.69</v>
      </c>
      <c r="E3283" s="71">
        <v>44923</v>
      </c>
      <c r="F3283" t="s">
        <v>19761</v>
      </c>
      <c r="G3283" t="s">
        <v>1907</v>
      </c>
      <c r="H3283" t="s">
        <v>19760</v>
      </c>
      <c r="I3283" t="s">
        <v>19760</v>
      </c>
      <c r="J3283" s="40">
        <v>8280.9500000000007</v>
      </c>
      <c r="K3283" s="40">
        <v>0</v>
      </c>
    </row>
    <row r="3284" spans="1:11" x14ac:dyDescent="0.35">
      <c r="A3284">
        <v>20602</v>
      </c>
      <c r="B3284" t="s">
        <v>19759</v>
      </c>
      <c r="C3284" s="70">
        <v>46527.73</v>
      </c>
      <c r="D3284" s="70">
        <v>14960.69</v>
      </c>
      <c r="E3284" s="71">
        <v>44923</v>
      </c>
      <c r="F3284" t="s">
        <v>13924</v>
      </c>
      <c r="G3284" t="s">
        <v>2142</v>
      </c>
      <c r="H3284" t="s">
        <v>13923</v>
      </c>
      <c r="I3284" t="s">
        <v>13922</v>
      </c>
      <c r="J3284" s="40">
        <v>539.99</v>
      </c>
      <c r="K3284" s="40">
        <v>0</v>
      </c>
    </row>
    <row r="3285" spans="1:11" x14ac:dyDescent="0.35">
      <c r="A3285">
        <v>20602</v>
      </c>
      <c r="B3285" t="s">
        <v>19759</v>
      </c>
      <c r="C3285" s="70">
        <v>46527.73</v>
      </c>
      <c r="D3285" s="70">
        <v>14960.69</v>
      </c>
      <c r="E3285" s="71">
        <v>44923</v>
      </c>
      <c r="F3285" t="s">
        <v>7784</v>
      </c>
      <c r="G3285" t="s">
        <v>2142</v>
      </c>
      <c r="H3285" t="s">
        <v>7783</v>
      </c>
      <c r="I3285" t="s">
        <v>7782</v>
      </c>
      <c r="J3285" s="40">
        <v>1085.4100000000001</v>
      </c>
      <c r="K3285" s="40">
        <v>0</v>
      </c>
    </row>
    <row r="3286" spans="1:11" x14ac:dyDescent="0.35">
      <c r="A3286">
        <v>20602</v>
      </c>
      <c r="B3286" t="s">
        <v>19759</v>
      </c>
      <c r="C3286" s="70">
        <v>46527.73</v>
      </c>
      <c r="D3286" s="70">
        <v>14960.69</v>
      </c>
      <c r="E3286" s="71">
        <v>44924</v>
      </c>
      <c r="F3286" t="s">
        <v>10956</v>
      </c>
      <c r="G3286" t="s">
        <v>2142</v>
      </c>
      <c r="H3286" t="s">
        <v>10955</v>
      </c>
      <c r="I3286" t="s">
        <v>10954</v>
      </c>
      <c r="J3286" s="40">
        <v>231.1</v>
      </c>
      <c r="K3286" s="40">
        <v>0</v>
      </c>
    </row>
    <row r="3287" spans="1:11" x14ac:dyDescent="0.35">
      <c r="A3287">
        <v>20602</v>
      </c>
      <c r="B3287" t="s">
        <v>19759</v>
      </c>
      <c r="C3287" s="70">
        <v>46527.73</v>
      </c>
      <c r="D3287" s="70">
        <v>14960.69</v>
      </c>
      <c r="E3287" s="71">
        <v>44924</v>
      </c>
      <c r="F3287" t="s">
        <v>10037</v>
      </c>
      <c r="G3287" t="s">
        <v>2142</v>
      </c>
      <c r="H3287" t="s">
        <v>10036</v>
      </c>
      <c r="I3287" t="s">
        <v>10035</v>
      </c>
      <c r="J3287" s="40">
        <v>279.94</v>
      </c>
      <c r="K3287" s="40">
        <v>0</v>
      </c>
    </row>
    <row r="3288" spans="1:11" x14ac:dyDescent="0.35">
      <c r="A3288">
        <v>20602</v>
      </c>
      <c r="B3288" t="s">
        <v>19759</v>
      </c>
      <c r="C3288" s="70">
        <v>46527.73</v>
      </c>
      <c r="D3288" s="70">
        <v>14960.69</v>
      </c>
      <c r="E3288" s="71">
        <v>44924</v>
      </c>
      <c r="F3288" t="s">
        <v>13689</v>
      </c>
      <c r="G3288" t="s">
        <v>2142</v>
      </c>
      <c r="H3288" t="s">
        <v>13688</v>
      </c>
      <c r="I3288" t="s">
        <v>13687</v>
      </c>
      <c r="J3288" s="40">
        <v>28.89</v>
      </c>
      <c r="K3288" s="40">
        <v>0</v>
      </c>
    </row>
    <row r="3289" spans="1:11" x14ac:dyDescent="0.35">
      <c r="A3289">
        <v>20602</v>
      </c>
      <c r="B3289" t="s">
        <v>19759</v>
      </c>
      <c r="C3289" s="70">
        <v>46527.73</v>
      </c>
      <c r="D3289" s="70">
        <v>14960.69</v>
      </c>
      <c r="E3289" s="71">
        <v>44925</v>
      </c>
      <c r="F3289" t="s">
        <v>11297</v>
      </c>
      <c r="G3289" t="s">
        <v>2142</v>
      </c>
      <c r="H3289" t="s">
        <v>11296</v>
      </c>
      <c r="I3289" t="s">
        <v>11295</v>
      </c>
      <c r="J3289" s="40">
        <v>55.08</v>
      </c>
      <c r="K3289" s="40">
        <v>0</v>
      </c>
    </row>
    <row r="3290" spans="1:11" x14ac:dyDescent="0.35">
      <c r="A3290">
        <v>20602</v>
      </c>
      <c r="B3290" t="s">
        <v>19759</v>
      </c>
      <c r="C3290" s="70">
        <v>46527.73</v>
      </c>
      <c r="D3290" s="70">
        <v>14960.69</v>
      </c>
      <c r="E3290" s="71">
        <v>44925</v>
      </c>
      <c r="F3290" t="s">
        <v>11557</v>
      </c>
      <c r="G3290" t="s">
        <v>2142</v>
      </c>
      <c r="H3290" t="s">
        <v>11556</v>
      </c>
      <c r="I3290" t="s">
        <v>11555</v>
      </c>
      <c r="J3290" s="40">
        <v>4264.5</v>
      </c>
      <c r="K3290" s="40">
        <v>0</v>
      </c>
    </row>
    <row r="3291" spans="1:11" x14ac:dyDescent="0.35">
      <c r="A3291">
        <v>20602</v>
      </c>
      <c r="B3291" t="s">
        <v>19759</v>
      </c>
      <c r="C3291" s="70">
        <v>46527.73</v>
      </c>
      <c r="D3291" s="70">
        <v>14960.69</v>
      </c>
      <c r="E3291" s="71">
        <v>44926</v>
      </c>
      <c r="F3291" t="s">
        <v>3108</v>
      </c>
      <c r="G3291" t="s">
        <v>2142</v>
      </c>
      <c r="H3291" t="s">
        <v>3107</v>
      </c>
      <c r="I3291" t="s">
        <v>3106</v>
      </c>
      <c r="J3291" s="40">
        <v>696.36</v>
      </c>
      <c r="K3291" s="40">
        <v>0</v>
      </c>
    </row>
    <row r="3292" spans="1:11" x14ac:dyDescent="0.35">
      <c r="A3292">
        <v>20602</v>
      </c>
      <c r="B3292" t="s">
        <v>19759</v>
      </c>
      <c r="C3292" s="70">
        <v>46527.73</v>
      </c>
      <c r="D3292" s="70">
        <v>14960.69</v>
      </c>
      <c r="E3292" s="71">
        <v>44926</v>
      </c>
      <c r="F3292" t="s">
        <v>15952</v>
      </c>
      <c r="G3292" t="s">
        <v>2142</v>
      </c>
      <c r="H3292" t="s">
        <v>15951</v>
      </c>
      <c r="I3292" t="s">
        <v>15950</v>
      </c>
      <c r="J3292" s="40">
        <v>658.92</v>
      </c>
      <c r="K3292" s="40">
        <v>0</v>
      </c>
    </row>
    <row r="3293" spans="1:11" x14ac:dyDescent="0.35">
      <c r="A3293">
        <v>20602</v>
      </c>
      <c r="B3293" t="s">
        <v>19759</v>
      </c>
      <c r="C3293" s="70">
        <v>46527.73</v>
      </c>
      <c r="D3293" s="70">
        <v>14960.69</v>
      </c>
      <c r="E3293" s="71">
        <v>44926</v>
      </c>
      <c r="F3293" t="s">
        <v>9378</v>
      </c>
      <c r="G3293" t="s">
        <v>2142</v>
      </c>
      <c r="H3293" t="s">
        <v>9377</v>
      </c>
      <c r="I3293" t="s">
        <v>9376</v>
      </c>
      <c r="J3293" s="40">
        <v>2173.91</v>
      </c>
      <c r="K3293" s="40">
        <v>0</v>
      </c>
    </row>
    <row r="3294" spans="1:11" x14ac:dyDescent="0.35">
      <c r="A3294">
        <v>20602</v>
      </c>
      <c r="B3294" t="s">
        <v>19759</v>
      </c>
      <c r="C3294" s="70">
        <v>46527.73</v>
      </c>
      <c r="D3294" s="70">
        <v>14960.69</v>
      </c>
      <c r="E3294" s="71">
        <v>44926</v>
      </c>
      <c r="F3294" t="s">
        <v>15949</v>
      </c>
      <c r="G3294" t="s">
        <v>2142</v>
      </c>
      <c r="H3294" t="s">
        <v>8954</v>
      </c>
      <c r="I3294" t="s">
        <v>8953</v>
      </c>
      <c r="J3294" s="40">
        <v>1842.46</v>
      </c>
      <c r="K3294" s="40">
        <v>0</v>
      </c>
    </row>
    <row r="3295" spans="1:11" x14ac:dyDescent="0.35">
      <c r="A3295">
        <v>20602</v>
      </c>
      <c r="B3295" t="s">
        <v>19759</v>
      </c>
      <c r="C3295" s="70">
        <v>46527.73</v>
      </c>
      <c r="D3295" s="70">
        <v>14960.69</v>
      </c>
      <c r="E3295" s="71">
        <v>44926</v>
      </c>
      <c r="F3295" t="s">
        <v>8581</v>
      </c>
      <c r="G3295" t="s">
        <v>2142</v>
      </c>
      <c r="H3295" t="s">
        <v>8580</v>
      </c>
      <c r="I3295" t="s">
        <v>8579</v>
      </c>
      <c r="J3295" s="40">
        <v>347.1</v>
      </c>
      <c r="K3295" s="40">
        <v>0</v>
      </c>
    </row>
    <row r="3296" spans="1:11" x14ac:dyDescent="0.35">
      <c r="A3296">
        <v>20602</v>
      </c>
      <c r="B3296" t="s">
        <v>19759</v>
      </c>
      <c r="C3296" s="70">
        <v>46527.73</v>
      </c>
      <c r="D3296" s="70">
        <v>14960.69</v>
      </c>
      <c r="E3296" s="71">
        <v>44926</v>
      </c>
      <c r="F3296" t="s">
        <v>14968</v>
      </c>
      <c r="G3296" t="s">
        <v>2142</v>
      </c>
      <c r="H3296" t="s">
        <v>14967</v>
      </c>
      <c r="I3296" t="s">
        <v>14966</v>
      </c>
      <c r="J3296" s="40">
        <v>448.14</v>
      </c>
      <c r="K3296" s="40">
        <v>0</v>
      </c>
    </row>
    <row r="3297" spans="1:11" x14ac:dyDescent="0.35">
      <c r="A3297">
        <v>20602</v>
      </c>
      <c r="B3297" t="s">
        <v>19759</v>
      </c>
      <c r="C3297" s="70">
        <v>46527.73</v>
      </c>
      <c r="D3297" s="70">
        <v>14960.69</v>
      </c>
      <c r="E3297" s="71">
        <v>44926</v>
      </c>
      <c r="F3297" t="s">
        <v>12832</v>
      </c>
      <c r="G3297" t="s">
        <v>2142</v>
      </c>
      <c r="H3297" t="s">
        <v>12831</v>
      </c>
      <c r="I3297" t="s">
        <v>12830</v>
      </c>
      <c r="J3297" s="40">
        <v>393.25</v>
      </c>
      <c r="K3297" s="40">
        <v>0</v>
      </c>
    </row>
    <row r="3298" spans="1:11" x14ac:dyDescent="0.35">
      <c r="A3298">
        <v>20602</v>
      </c>
      <c r="B3298" t="s">
        <v>19759</v>
      </c>
      <c r="C3298" s="70">
        <v>46527.73</v>
      </c>
      <c r="D3298" s="70">
        <v>14960.69</v>
      </c>
      <c r="E3298" s="71">
        <v>44926</v>
      </c>
      <c r="F3298" t="s">
        <v>12985</v>
      </c>
      <c r="G3298" t="s">
        <v>2142</v>
      </c>
      <c r="H3298" t="s">
        <v>12984</v>
      </c>
      <c r="I3298" t="s">
        <v>12983</v>
      </c>
      <c r="J3298" s="40">
        <v>1677.3</v>
      </c>
      <c r="K3298" s="40">
        <v>0</v>
      </c>
    </row>
    <row r="3299" spans="1:11" x14ac:dyDescent="0.35">
      <c r="A3299">
        <v>20602</v>
      </c>
      <c r="B3299" t="s">
        <v>19759</v>
      </c>
      <c r="C3299" s="70">
        <v>46527.73</v>
      </c>
      <c r="D3299" s="70">
        <v>14960.69</v>
      </c>
      <c r="E3299" s="71">
        <v>44926</v>
      </c>
      <c r="F3299" t="s">
        <v>13358</v>
      </c>
      <c r="G3299" t="s">
        <v>2142</v>
      </c>
      <c r="H3299" t="s">
        <v>13357</v>
      </c>
      <c r="I3299" t="s">
        <v>13356</v>
      </c>
      <c r="J3299" s="40">
        <v>15.4</v>
      </c>
      <c r="K3299" s="40">
        <v>0</v>
      </c>
    </row>
    <row r="3300" spans="1:11" x14ac:dyDescent="0.35">
      <c r="A3300">
        <v>20602</v>
      </c>
      <c r="B3300" t="s">
        <v>19759</v>
      </c>
      <c r="C3300" s="70">
        <v>46527.73</v>
      </c>
      <c r="D3300" s="70">
        <v>14960.69</v>
      </c>
      <c r="E3300" s="71">
        <v>44926</v>
      </c>
      <c r="F3300" t="s">
        <v>3773</v>
      </c>
      <c r="G3300" t="s">
        <v>2247</v>
      </c>
      <c r="H3300" t="s">
        <v>1911</v>
      </c>
      <c r="I3300" t="s">
        <v>1911</v>
      </c>
      <c r="J3300" s="40">
        <v>0</v>
      </c>
      <c r="K3300" s="40">
        <v>569.94000000000005</v>
      </c>
    </row>
    <row r="3301" spans="1:11" x14ac:dyDescent="0.35">
      <c r="A3301">
        <v>20602</v>
      </c>
      <c r="B3301" t="s">
        <v>19759</v>
      </c>
      <c r="C3301" s="70">
        <v>46527.73</v>
      </c>
      <c r="D3301" s="70">
        <v>14960.69</v>
      </c>
      <c r="E3301" s="71">
        <v>44926</v>
      </c>
      <c r="F3301" t="s">
        <v>15729</v>
      </c>
      <c r="G3301" t="s">
        <v>1912</v>
      </c>
      <c r="H3301" t="s">
        <v>1911</v>
      </c>
      <c r="I3301" t="s">
        <v>1911</v>
      </c>
      <c r="J3301" s="40">
        <v>0</v>
      </c>
      <c r="K3301" s="40">
        <v>58655.75</v>
      </c>
    </row>
    <row r="3302" spans="1:11" x14ac:dyDescent="0.35">
      <c r="A3302">
        <v>20602</v>
      </c>
      <c r="B3302" t="s">
        <v>19759</v>
      </c>
      <c r="C3302" s="70">
        <v>46527.73</v>
      </c>
      <c r="D3302" s="70">
        <v>14960.69</v>
      </c>
      <c r="E3302" s="71">
        <v>44926</v>
      </c>
      <c r="F3302" t="s">
        <v>3590</v>
      </c>
      <c r="G3302" t="s">
        <v>2247</v>
      </c>
      <c r="H3302" t="s">
        <v>1911</v>
      </c>
      <c r="I3302" t="s">
        <v>1911</v>
      </c>
      <c r="J3302" s="40">
        <v>569.36</v>
      </c>
      <c r="K3302" s="40">
        <v>0</v>
      </c>
    </row>
    <row r="3303" spans="1:11" x14ac:dyDescent="0.35">
      <c r="A3303">
        <v>20602</v>
      </c>
      <c r="B3303" t="s">
        <v>19759</v>
      </c>
      <c r="C3303" s="70">
        <v>46527.73</v>
      </c>
      <c r="D3303" s="70">
        <v>14960.69</v>
      </c>
      <c r="E3303" s="71">
        <v>44926</v>
      </c>
      <c r="F3303" t="s">
        <v>3517</v>
      </c>
      <c r="G3303" t="s">
        <v>2247</v>
      </c>
      <c r="H3303" t="s">
        <v>1911</v>
      </c>
      <c r="I3303" t="s">
        <v>1911</v>
      </c>
      <c r="J3303" s="40">
        <v>0</v>
      </c>
      <c r="K3303" s="40">
        <v>682.81</v>
      </c>
    </row>
    <row r="3304" spans="1:11" x14ac:dyDescent="0.35">
      <c r="A3304">
        <v>20603</v>
      </c>
      <c r="B3304" t="s">
        <v>19758</v>
      </c>
      <c r="C3304" s="70">
        <v>0</v>
      </c>
      <c r="D3304" s="70">
        <v>0</v>
      </c>
      <c r="E3304" s="71">
        <v>44684</v>
      </c>
      <c r="F3304" t="s">
        <v>17652</v>
      </c>
      <c r="G3304" t="s">
        <v>2142</v>
      </c>
      <c r="H3304" t="s">
        <v>17651</v>
      </c>
      <c r="I3304" t="s">
        <v>17650</v>
      </c>
      <c r="J3304" s="40">
        <v>181.14</v>
      </c>
      <c r="K3304" s="40">
        <v>0</v>
      </c>
    </row>
    <row r="3305" spans="1:11" x14ac:dyDescent="0.35">
      <c r="A3305">
        <v>20603</v>
      </c>
      <c r="B3305" t="s">
        <v>19758</v>
      </c>
      <c r="C3305" s="70">
        <v>0</v>
      </c>
      <c r="D3305" s="70">
        <v>0</v>
      </c>
      <c r="E3305" s="71">
        <v>44698</v>
      </c>
      <c r="F3305" t="s">
        <v>18035</v>
      </c>
      <c r="G3305" t="s">
        <v>2142</v>
      </c>
      <c r="H3305" t="s">
        <v>18034</v>
      </c>
      <c r="I3305" t="s">
        <v>18033</v>
      </c>
      <c r="J3305" s="40">
        <v>402.63</v>
      </c>
      <c r="K3305" s="40">
        <v>0</v>
      </c>
    </row>
    <row r="3306" spans="1:11" x14ac:dyDescent="0.35">
      <c r="A3306">
        <v>20603</v>
      </c>
      <c r="B3306" t="s">
        <v>19758</v>
      </c>
      <c r="C3306" s="70">
        <v>0</v>
      </c>
      <c r="D3306" s="70">
        <v>0</v>
      </c>
      <c r="E3306" s="71">
        <v>44703</v>
      </c>
      <c r="F3306" t="s">
        <v>18701</v>
      </c>
      <c r="G3306" t="s">
        <v>2142</v>
      </c>
      <c r="H3306" t="s">
        <v>18700</v>
      </c>
      <c r="I3306" t="s">
        <v>18699</v>
      </c>
      <c r="J3306" s="40">
        <v>389.26</v>
      </c>
      <c r="K3306" s="40">
        <v>0</v>
      </c>
    </row>
    <row r="3307" spans="1:11" x14ac:dyDescent="0.35">
      <c r="A3307">
        <v>20603</v>
      </c>
      <c r="B3307" t="s">
        <v>19758</v>
      </c>
      <c r="C3307" s="70">
        <v>0</v>
      </c>
      <c r="D3307" s="70">
        <v>0</v>
      </c>
      <c r="E3307" s="71">
        <v>44706</v>
      </c>
      <c r="F3307" t="s">
        <v>18698</v>
      </c>
      <c r="G3307" t="s">
        <v>2142</v>
      </c>
      <c r="H3307" t="s">
        <v>18697</v>
      </c>
      <c r="I3307" t="s">
        <v>18696</v>
      </c>
      <c r="J3307" s="40">
        <v>1657.72</v>
      </c>
      <c r="K3307" s="40">
        <v>0</v>
      </c>
    </row>
    <row r="3308" spans="1:11" x14ac:dyDescent="0.35">
      <c r="A3308">
        <v>20603</v>
      </c>
      <c r="B3308" t="s">
        <v>19758</v>
      </c>
      <c r="C3308" s="70">
        <v>0</v>
      </c>
      <c r="D3308" s="70">
        <v>0</v>
      </c>
      <c r="E3308" s="71">
        <v>44707</v>
      </c>
      <c r="F3308" t="s">
        <v>18367</v>
      </c>
      <c r="G3308" t="s">
        <v>2142</v>
      </c>
      <c r="H3308" t="s">
        <v>18366</v>
      </c>
      <c r="I3308" t="s">
        <v>18365</v>
      </c>
      <c r="J3308" s="40">
        <v>79.37</v>
      </c>
      <c r="K3308" s="40">
        <v>0</v>
      </c>
    </row>
    <row r="3309" spans="1:11" x14ac:dyDescent="0.35">
      <c r="A3309">
        <v>20603</v>
      </c>
      <c r="B3309" t="s">
        <v>19758</v>
      </c>
      <c r="C3309" s="70">
        <v>0</v>
      </c>
      <c r="D3309" s="70">
        <v>0</v>
      </c>
      <c r="E3309" s="71">
        <v>44711</v>
      </c>
      <c r="F3309" t="s">
        <v>18695</v>
      </c>
      <c r="G3309" t="s">
        <v>2142</v>
      </c>
      <c r="H3309" t="s">
        <v>18694</v>
      </c>
      <c r="I3309" t="s">
        <v>18684</v>
      </c>
      <c r="J3309" s="40">
        <v>394.31</v>
      </c>
      <c r="K3309" s="40">
        <v>0</v>
      </c>
    </row>
    <row r="3310" spans="1:11" x14ac:dyDescent="0.35">
      <c r="A3310">
        <v>20603</v>
      </c>
      <c r="B3310" t="s">
        <v>19758</v>
      </c>
      <c r="C3310" s="70">
        <v>0</v>
      </c>
      <c r="D3310" s="70">
        <v>0</v>
      </c>
      <c r="E3310" s="71">
        <v>44712</v>
      </c>
      <c r="F3310" t="s">
        <v>6009</v>
      </c>
      <c r="G3310" t="s">
        <v>2247</v>
      </c>
      <c r="J3310" s="40">
        <v>14.03</v>
      </c>
      <c r="K3310" s="40">
        <v>0</v>
      </c>
    </row>
    <row r="3311" spans="1:11" x14ac:dyDescent="0.35">
      <c r="A3311">
        <v>20603</v>
      </c>
      <c r="B3311" t="s">
        <v>19758</v>
      </c>
      <c r="C3311" s="70">
        <v>0</v>
      </c>
      <c r="D3311" s="70">
        <v>0</v>
      </c>
      <c r="E3311" s="71">
        <v>44713</v>
      </c>
      <c r="F3311" t="s">
        <v>15773</v>
      </c>
      <c r="G3311" t="s">
        <v>1912</v>
      </c>
      <c r="J3311" s="40">
        <v>0</v>
      </c>
      <c r="K3311" s="40">
        <v>2139.7199999999998</v>
      </c>
    </row>
    <row r="3312" spans="1:11" x14ac:dyDescent="0.35">
      <c r="A3312">
        <v>20603</v>
      </c>
      <c r="B3312" t="s">
        <v>19758</v>
      </c>
      <c r="C3312" s="70">
        <v>0</v>
      </c>
      <c r="D3312" s="70">
        <v>0</v>
      </c>
      <c r="E3312" s="71">
        <v>44714</v>
      </c>
      <c r="F3312" t="s">
        <v>18693</v>
      </c>
      <c r="G3312" t="s">
        <v>2142</v>
      </c>
      <c r="H3312" t="s">
        <v>18692</v>
      </c>
      <c r="I3312" t="s">
        <v>18691</v>
      </c>
      <c r="J3312" s="40">
        <v>360.38</v>
      </c>
      <c r="K3312" s="40">
        <v>0</v>
      </c>
    </row>
    <row r="3313" spans="1:11" x14ac:dyDescent="0.35">
      <c r="A3313">
        <v>20603</v>
      </c>
      <c r="B3313" t="s">
        <v>19758</v>
      </c>
      <c r="C3313" s="70">
        <v>0</v>
      </c>
      <c r="D3313" s="70">
        <v>0</v>
      </c>
      <c r="E3313" s="71">
        <v>44719</v>
      </c>
      <c r="F3313" t="s">
        <v>18032</v>
      </c>
      <c r="G3313" t="s">
        <v>2142</v>
      </c>
      <c r="H3313" t="s">
        <v>18031</v>
      </c>
      <c r="I3313" t="s">
        <v>18030</v>
      </c>
      <c r="J3313" s="40">
        <v>506.98</v>
      </c>
      <c r="K3313" s="40">
        <v>0</v>
      </c>
    </row>
    <row r="3314" spans="1:11" x14ac:dyDescent="0.35">
      <c r="A3314">
        <v>20603</v>
      </c>
      <c r="B3314" t="s">
        <v>19758</v>
      </c>
      <c r="C3314" s="70">
        <v>0</v>
      </c>
      <c r="D3314" s="70">
        <v>0</v>
      </c>
      <c r="E3314" s="71">
        <v>44724</v>
      </c>
      <c r="F3314" t="s">
        <v>18364</v>
      </c>
      <c r="G3314" t="s">
        <v>2142</v>
      </c>
      <c r="H3314" t="s">
        <v>18363</v>
      </c>
      <c r="I3314" t="s">
        <v>18362</v>
      </c>
      <c r="J3314" s="40">
        <v>79.09</v>
      </c>
      <c r="K3314" s="40">
        <v>0</v>
      </c>
    </row>
    <row r="3315" spans="1:11" x14ac:dyDescent="0.35">
      <c r="A3315">
        <v>20603</v>
      </c>
      <c r="B3315" t="s">
        <v>19758</v>
      </c>
      <c r="C3315" s="70">
        <v>0</v>
      </c>
      <c r="D3315" s="70">
        <v>0</v>
      </c>
      <c r="E3315" s="71">
        <v>44724</v>
      </c>
      <c r="F3315" t="s">
        <v>8438</v>
      </c>
      <c r="G3315" t="s">
        <v>2142</v>
      </c>
      <c r="H3315" t="s">
        <v>8437</v>
      </c>
      <c r="I3315" t="s">
        <v>8436</v>
      </c>
      <c r="J3315" s="40">
        <v>35.26</v>
      </c>
      <c r="K3315" s="40">
        <v>0</v>
      </c>
    </row>
    <row r="3316" spans="1:11" x14ac:dyDescent="0.35">
      <c r="A3316">
        <v>20603</v>
      </c>
      <c r="B3316" t="s">
        <v>19758</v>
      </c>
      <c r="C3316" s="70">
        <v>0</v>
      </c>
      <c r="D3316" s="70">
        <v>0</v>
      </c>
      <c r="E3316" s="71">
        <v>44725</v>
      </c>
      <c r="F3316" t="s">
        <v>18957</v>
      </c>
      <c r="G3316" t="s">
        <v>2142</v>
      </c>
      <c r="H3316" t="s">
        <v>18956</v>
      </c>
      <c r="I3316" t="s">
        <v>18955</v>
      </c>
      <c r="J3316" s="40">
        <v>241.26</v>
      </c>
      <c r="K3316" s="40">
        <v>0</v>
      </c>
    </row>
    <row r="3317" spans="1:11" x14ac:dyDescent="0.35">
      <c r="A3317">
        <v>20603</v>
      </c>
      <c r="B3317" t="s">
        <v>19758</v>
      </c>
      <c r="C3317" s="70">
        <v>0</v>
      </c>
      <c r="D3317" s="70">
        <v>0</v>
      </c>
      <c r="E3317" s="71">
        <v>44727</v>
      </c>
      <c r="F3317" t="s">
        <v>10471</v>
      </c>
      <c r="G3317" t="s">
        <v>2142</v>
      </c>
      <c r="H3317" t="s">
        <v>10470</v>
      </c>
      <c r="I3317" t="s">
        <v>10469</v>
      </c>
      <c r="J3317" s="40">
        <v>615.23</v>
      </c>
      <c r="K3317" s="40">
        <v>0</v>
      </c>
    </row>
    <row r="3318" spans="1:11" x14ac:dyDescent="0.35">
      <c r="A3318">
        <v>20603</v>
      </c>
      <c r="B3318" t="s">
        <v>19758</v>
      </c>
      <c r="C3318" s="70">
        <v>0</v>
      </c>
      <c r="D3318" s="70">
        <v>0</v>
      </c>
      <c r="E3318" s="71">
        <v>44732</v>
      </c>
      <c r="F3318" t="s">
        <v>18812</v>
      </c>
      <c r="G3318" t="s">
        <v>2142</v>
      </c>
      <c r="H3318" t="s">
        <v>18811</v>
      </c>
      <c r="I3318" t="s">
        <v>18810</v>
      </c>
      <c r="J3318" s="40">
        <v>786.85</v>
      </c>
      <c r="K3318" s="40">
        <v>0</v>
      </c>
    </row>
    <row r="3319" spans="1:11" x14ac:dyDescent="0.35">
      <c r="A3319">
        <v>20603</v>
      </c>
      <c r="B3319" t="s">
        <v>19758</v>
      </c>
      <c r="C3319" s="70">
        <v>0</v>
      </c>
      <c r="D3319" s="70">
        <v>0</v>
      </c>
      <c r="E3319" s="71">
        <v>44732</v>
      </c>
      <c r="F3319" t="s">
        <v>15918</v>
      </c>
      <c r="G3319" t="s">
        <v>2142</v>
      </c>
      <c r="H3319" t="s">
        <v>15917</v>
      </c>
      <c r="I3319" t="s">
        <v>15916</v>
      </c>
      <c r="J3319" s="40">
        <v>55.93</v>
      </c>
      <c r="K3319" s="40">
        <v>0</v>
      </c>
    </row>
    <row r="3320" spans="1:11" x14ac:dyDescent="0.35">
      <c r="A3320">
        <v>20603</v>
      </c>
      <c r="B3320" t="s">
        <v>19758</v>
      </c>
      <c r="C3320" s="70">
        <v>0</v>
      </c>
      <c r="D3320" s="70">
        <v>0</v>
      </c>
      <c r="E3320" s="71">
        <v>44732</v>
      </c>
      <c r="F3320" t="s">
        <v>16904</v>
      </c>
      <c r="G3320" t="s">
        <v>2142</v>
      </c>
      <c r="H3320" t="s">
        <v>16903</v>
      </c>
      <c r="I3320" t="s">
        <v>14256</v>
      </c>
      <c r="J3320" s="40">
        <v>326.47000000000003</v>
      </c>
      <c r="K3320" s="40">
        <v>0</v>
      </c>
    </row>
    <row r="3321" spans="1:11" x14ac:dyDescent="0.35">
      <c r="A3321">
        <v>20603</v>
      </c>
      <c r="B3321" t="s">
        <v>19758</v>
      </c>
      <c r="C3321" s="70">
        <v>0</v>
      </c>
      <c r="D3321" s="70">
        <v>0</v>
      </c>
      <c r="E3321" s="71">
        <v>44733</v>
      </c>
      <c r="F3321" t="s">
        <v>8429</v>
      </c>
      <c r="G3321" t="s">
        <v>2142</v>
      </c>
      <c r="H3321" t="s">
        <v>8428</v>
      </c>
      <c r="I3321" t="s">
        <v>8427</v>
      </c>
      <c r="J3321" s="40">
        <v>52.58</v>
      </c>
      <c r="K3321" s="40">
        <v>0</v>
      </c>
    </row>
    <row r="3322" spans="1:11" x14ac:dyDescent="0.35">
      <c r="A3322">
        <v>20603</v>
      </c>
      <c r="B3322" t="s">
        <v>19758</v>
      </c>
      <c r="C3322" s="70">
        <v>0</v>
      </c>
      <c r="D3322" s="70">
        <v>0</v>
      </c>
      <c r="E3322" s="71">
        <v>44735</v>
      </c>
      <c r="F3322" t="s">
        <v>18027</v>
      </c>
      <c r="G3322" t="s">
        <v>2142</v>
      </c>
      <c r="H3322" t="s">
        <v>18026</v>
      </c>
      <c r="I3322" t="s">
        <v>18025</v>
      </c>
      <c r="J3322" s="40">
        <v>107.03</v>
      </c>
      <c r="K3322" s="40">
        <v>0</v>
      </c>
    </row>
    <row r="3323" spans="1:11" x14ac:dyDescent="0.35">
      <c r="A3323">
        <v>20603</v>
      </c>
      <c r="B3323" t="s">
        <v>19758</v>
      </c>
      <c r="C3323" s="70">
        <v>0</v>
      </c>
      <c r="D3323" s="70">
        <v>0</v>
      </c>
      <c r="E3323" s="71">
        <v>44742</v>
      </c>
      <c r="F3323" t="s">
        <v>5742</v>
      </c>
      <c r="G3323" t="s">
        <v>2247</v>
      </c>
      <c r="J3323" s="40">
        <v>0</v>
      </c>
      <c r="K3323" s="40">
        <v>130.81</v>
      </c>
    </row>
    <row r="3324" spans="1:11" x14ac:dyDescent="0.35">
      <c r="A3324">
        <v>20603</v>
      </c>
      <c r="B3324" t="s">
        <v>19758</v>
      </c>
      <c r="C3324" s="70">
        <v>0</v>
      </c>
      <c r="D3324" s="70">
        <v>0</v>
      </c>
      <c r="E3324" s="71">
        <v>44742</v>
      </c>
      <c r="F3324" t="s">
        <v>15766</v>
      </c>
      <c r="G3324" t="s">
        <v>1912</v>
      </c>
      <c r="J3324" s="40">
        <v>0</v>
      </c>
      <c r="K3324" s="40">
        <v>964.71</v>
      </c>
    </row>
    <row r="3325" spans="1:11" x14ac:dyDescent="0.35">
      <c r="A3325">
        <v>20603</v>
      </c>
      <c r="B3325" t="s">
        <v>19758</v>
      </c>
      <c r="C3325" s="70">
        <v>0</v>
      </c>
      <c r="D3325" s="70">
        <v>0</v>
      </c>
      <c r="E3325" s="71">
        <v>44742</v>
      </c>
      <c r="F3325" t="s">
        <v>15763</v>
      </c>
      <c r="G3325" t="s">
        <v>1912</v>
      </c>
      <c r="J3325" s="40">
        <v>0</v>
      </c>
      <c r="K3325" s="40">
        <v>3167.06</v>
      </c>
    </row>
    <row r="3326" spans="1:11" x14ac:dyDescent="0.35">
      <c r="A3326">
        <v>20603</v>
      </c>
      <c r="B3326" t="s">
        <v>19758</v>
      </c>
      <c r="C3326" s="70">
        <v>0</v>
      </c>
      <c r="D3326" s="70">
        <v>0</v>
      </c>
      <c r="E3326" s="71">
        <v>44743</v>
      </c>
      <c r="F3326" t="s">
        <v>18688</v>
      </c>
      <c r="G3326" t="s">
        <v>2142</v>
      </c>
      <c r="H3326" t="s">
        <v>18687</v>
      </c>
      <c r="I3326" t="s">
        <v>18684</v>
      </c>
      <c r="J3326" s="40">
        <v>-394.31</v>
      </c>
      <c r="K3326" s="40">
        <v>0</v>
      </c>
    </row>
    <row r="3327" spans="1:11" x14ac:dyDescent="0.35">
      <c r="A3327">
        <v>20603</v>
      </c>
      <c r="B3327" t="s">
        <v>19758</v>
      </c>
      <c r="C3327" s="70">
        <v>0</v>
      </c>
      <c r="D3327" s="70">
        <v>0</v>
      </c>
      <c r="E3327" s="71">
        <v>44743</v>
      </c>
      <c r="F3327" t="s">
        <v>18686</v>
      </c>
      <c r="G3327" t="s">
        <v>2142</v>
      </c>
      <c r="H3327" t="s">
        <v>18685</v>
      </c>
      <c r="I3327" t="s">
        <v>18684</v>
      </c>
      <c r="J3327" s="40">
        <v>-394.31</v>
      </c>
      <c r="K3327" s="40">
        <v>0</v>
      </c>
    </row>
    <row r="3328" spans="1:11" x14ac:dyDescent="0.35">
      <c r="A3328">
        <v>20603</v>
      </c>
      <c r="B3328" t="s">
        <v>19758</v>
      </c>
      <c r="C3328" s="70">
        <v>0</v>
      </c>
      <c r="D3328" s="70">
        <v>0</v>
      </c>
      <c r="E3328" s="71">
        <v>44745</v>
      </c>
      <c r="F3328" t="s">
        <v>16900</v>
      </c>
      <c r="G3328" t="s">
        <v>2142</v>
      </c>
      <c r="H3328" t="s">
        <v>16899</v>
      </c>
      <c r="I3328" t="s">
        <v>16898</v>
      </c>
      <c r="J3328" s="40">
        <v>319.89999999999998</v>
      </c>
      <c r="K3328" s="40">
        <v>0</v>
      </c>
    </row>
    <row r="3329" spans="1:11" x14ac:dyDescent="0.35">
      <c r="A3329">
        <v>20603</v>
      </c>
      <c r="B3329" t="s">
        <v>19758</v>
      </c>
      <c r="C3329" s="70">
        <v>0</v>
      </c>
      <c r="D3329" s="70">
        <v>0</v>
      </c>
      <c r="E3329" s="71">
        <v>44752</v>
      </c>
      <c r="F3329" t="s">
        <v>18023</v>
      </c>
      <c r="G3329" t="s">
        <v>2142</v>
      </c>
      <c r="H3329" t="s">
        <v>18022</v>
      </c>
      <c r="I3329" t="s">
        <v>18021</v>
      </c>
      <c r="J3329" s="40">
        <v>502.2</v>
      </c>
      <c r="K3329" s="40">
        <v>0</v>
      </c>
    </row>
    <row r="3330" spans="1:11" x14ac:dyDescent="0.35">
      <c r="A3330">
        <v>20603</v>
      </c>
      <c r="B3330" t="s">
        <v>19758</v>
      </c>
      <c r="C3330" s="70">
        <v>0</v>
      </c>
      <c r="D3330" s="70">
        <v>0</v>
      </c>
      <c r="E3330" s="71">
        <v>44752</v>
      </c>
      <c r="F3330" t="s">
        <v>18358</v>
      </c>
      <c r="G3330" t="s">
        <v>2142</v>
      </c>
      <c r="H3330" t="s">
        <v>18357</v>
      </c>
      <c r="I3330" t="s">
        <v>18356</v>
      </c>
      <c r="J3330" s="40">
        <v>76.7</v>
      </c>
      <c r="K3330" s="40">
        <v>0</v>
      </c>
    </row>
    <row r="3331" spans="1:11" x14ac:dyDescent="0.35">
      <c r="A3331">
        <v>20603</v>
      </c>
      <c r="B3331" t="s">
        <v>19758</v>
      </c>
      <c r="C3331" s="70">
        <v>0</v>
      </c>
      <c r="D3331" s="70">
        <v>0</v>
      </c>
      <c r="E3331" s="71">
        <v>44754</v>
      </c>
      <c r="F3331" t="s">
        <v>18020</v>
      </c>
      <c r="G3331" t="s">
        <v>2142</v>
      </c>
      <c r="H3331" t="s">
        <v>18019</v>
      </c>
      <c r="I3331" t="s">
        <v>18018</v>
      </c>
      <c r="J3331" s="40">
        <v>501.62</v>
      </c>
      <c r="K3331" s="40">
        <v>0</v>
      </c>
    </row>
    <row r="3332" spans="1:11" x14ac:dyDescent="0.35">
      <c r="A3332">
        <v>20603</v>
      </c>
      <c r="B3332" t="s">
        <v>19758</v>
      </c>
      <c r="C3332" s="70">
        <v>0</v>
      </c>
      <c r="D3332" s="70">
        <v>0</v>
      </c>
      <c r="E3332" s="71">
        <v>44755</v>
      </c>
      <c r="F3332" t="s">
        <v>18017</v>
      </c>
      <c r="G3332" t="s">
        <v>2142</v>
      </c>
      <c r="H3332" t="s">
        <v>18016</v>
      </c>
      <c r="I3332" t="s">
        <v>18015</v>
      </c>
      <c r="J3332" s="40">
        <v>503.65</v>
      </c>
      <c r="K3332" s="40">
        <v>0</v>
      </c>
    </row>
    <row r="3333" spans="1:11" x14ac:dyDescent="0.35">
      <c r="A3333">
        <v>20603</v>
      </c>
      <c r="B3333" t="s">
        <v>19758</v>
      </c>
      <c r="C3333" s="70">
        <v>0</v>
      </c>
      <c r="D3333" s="70">
        <v>0</v>
      </c>
      <c r="E3333" s="71">
        <v>44759</v>
      </c>
      <c r="F3333" t="s">
        <v>18283</v>
      </c>
      <c r="G3333" t="s">
        <v>2142</v>
      </c>
      <c r="H3333" t="s">
        <v>18282</v>
      </c>
      <c r="I3333" t="s">
        <v>18279</v>
      </c>
      <c r="J3333" s="40">
        <v>72.56</v>
      </c>
      <c r="K3333" s="40">
        <v>0</v>
      </c>
    </row>
    <row r="3334" spans="1:11" x14ac:dyDescent="0.35">
      <c r="A3334">
        <v>20603</v>
      </c>
      <c r="B3334" t="s">
        <v>19758</v>
      </c>
      <c r="C3334" s="70">
        <v>0</v>
      </c>
      <c r="D3334" s="70">
        <v>0</v>
      </c>
      <c r="E3334" s="71">
        <v>44759</v>
      </c>
      <c r="F3334" t="s">
        <v>18281</v>
      </c>
      <c r="G3334" t="s">
        <v>2142</v>
      </c>
      <c r="H3334" t="s">
        <v>18280</v>
      </c>
      <c r="I3334" t="s">
        <v>18279</v>
      </c>
      <c r="J3334" s="40">
        <v>-72.56</v>
      </c>
      <c r="K3334" s="40">
        <v>0</v>
      </c>
    </row>
    <row r="3335" spans="1:11" x14ac:dyDescent="0.35">
      <c r="A3335">
        <v>20603</v>
      </c>
      <c r="B3335" t="s">
        <v>19758</v>
      </c>
      <c r="C3335" s="70">
        <v>0</v>
      </c>
      <c r="D3335" s="70">
        <v>0</v>
      </c>
      <c r="E3335" s="71">
        <v>44759</v>
      </c>
      <c r="F3335" t="s">
        <v>18579</v>
      </c>
      <c r="G3335" t="s">
        <v>2142</v>
      </c>
      <c r="H3335" t="s">
        <v>18578</v>
      </c>
      <c r="I3335" t="s">
        <v>18279</v>
      </c>
      <c r="J3335" s="40">
        <v>72.56</v>
      </c>
      <c r="K3335" s="40">
        <v>0</v>
      </c>
    </row>
    <row r="3336" spans="1:11" x14ac:dyDescent="0.35">
      <c r="A3336">
        <v>20603</v>
      </c>
      <c r="B3336" t="s">
        <v>19758</v>
      </c>
      <c r="C3336" s="70">
        <v>0</v>
      </c>
      <c r="D3336" s="70">
        <v>0</v>
      </c>
      <c r="E3336" s="71">
        <v>44760</v>
      </c>
      <c r="F3336" t="s">
        <v>18014</v>
      </c>
      <c r="G3336" t="s">
        <v>2142</v>
      </c>
      <c r="H3336" t="s">
        <v>18013</v>
      </c>
      <c r="I3336" t="s">
        <v>18012</v>
      </c>
      <c r="J3336" s="40">
        <v>2092.14</v>
      </c>
      <c r="K3336" s="40">
        <v>0</v>
      </c>
    </row>
    <row r="3337" spans="1:11" x14ac:dyDescent="0.35">
      <c r="A3337">
        <v>20603</v>
      </c>
      <c r="B3337" t="s">
        <v>19758</v>
      </c>
      <c r="C3337" s="70">
        <v>0</v>
      </c>
      <c r="D3337" s="70">
        <v>0</v>
      </c>
      <c r="E3337" s="71">
        <v>44760</v>
      </c>
      <c r="F3337" t="s">
        <v>18355</v>
      </c>
      <c r="G3337" t="s">
        <v>2142</v>
      </c>
      <c r="H3337" t="s">
        <v>18354</v>
      </c>
      <c r="I3337" t="s">
        <v>18353</v>
      </c>
      <c r="J3337" s="40">
        <v>157.41</v>
      </c>
      <c r="K3337" s="40">
        <v>0</v>
      </c>
    </row>
    <row r="3338" spans="1:11" x14ac:dyDescent="0.35">
      <c r="A3338">
        <v>20603</v>
      </c>
      <c r="B3338" t="s">
        <v>19758</v>
      </c>
      <c r="C3338" s="70">
        <v>0</v>
      </c>
      <c r="D3338" s="70">
        <v>0</v>
      </c>
      <c r="E3338" s="71">
        <v>44763</v>
      </c>
      <c r="F3338" t="s">
        <v>16742</v>
      </c>
      <c r="G3338" t="s">
        <v>2142</v>
      </c>
      <c r="H3338" t="s">
        <v>16741</v>
      </c>
      <c r="I3338" t="s">
        <v>16740</v>
      </c>
      <c r="J3338" s="40">
        <v>238.66</v>
      </c>
      <c r="K3338" s="40">
        <v>0</v>
      </c>
    </row>
    <row r="3339" spans="1:11" x14ac:dyDescent="0.35">
      <c r="A3339">
        <v>20603</v>
      </c>
      <c r="B3339" t="s">
        <v>19758</v>
      </c>
      <c r="C3339" s="70">
        <v>0</v>
      </c>
      <c r="D3339" s="70">
        <v>0</v>
      </c>
      <c r="E3339" s="71">
        <v>44763</v>
      </c>
      <c r="F3339" t="s">
        <v>8341</v>
      </c>
      <c r="G3339" t="s">
        <v>2142</v>
      </c>
      <c r="H3339" t="s">
        <v>8340</v>
      </c>
      <c r="I3339" t="s">
        <v>8339</v>
      </c>
      <c r="J3339" s="40">
        <v>155.01</v>
      </c>
      <c r="K3339" s="40">
        <v>0</v>
      </c>
    </row>
    <row r="3340" spans="1:11" x14ac:dyDescent="0.35">
      <c r="A3340">
        <v>20603</v>
      </c>
      <c r="B3340" t="s">
        <v>19758</v>
      </c>
      <c r="C3340" s="70">
        <v>0</v>
      </c>
      <c r="D3340" s="70">
        <v>0</v>
      </c>
      <c r="E3340" s="71">
        <v>44766</v>
      </c>
      <c r="F3340" t="s">
        <v>18352</v>
      </c>
      <c r="G3340" t="s">
        <v>2142</v>
      </c>
      <c r="H3340" t="s">
        <v>18351</v>
      </c>
      <c r="I3340" t="s">
        <v>18350</v>
      </c>
      <c r="J3340" s="40">
        <v>162.99</v>
      </c>
      <c r="K3340" s="40">
        <v>0</v>
      </c>
    </row>
    <row r="3341" spans="1:11" x14ac:dyDescent="0.35">
      <c r="A3341">
        <v>20603</v>
      </c>
      <c r="B3341" t="s">
        <v>19758</v>
      </c>
      <c r="C3341" s="70">
        <v>0</v>
      </c>
      <c r="D3341" s="70">
        <v>0</v>
      </c>
      <c r="E3341" s="71">
        <v>44773</v>
      </c>
      <c r="F3341" t="s">
        <v>15755</v>
      </c>
      <c r="G3341" t="s">
        <v>1912</v>
      </c>
      <c r="J3341" s="40">
        <v>394.31</v>
      </c>
      <c r="K3341" s="40">
        <v>0</v>
      </c>
    </row>
    <row r="3342" spans="1:11" x14ac:dyDescent="0.35">
      <c r="A3342">
        <v>20603</v>
      </c>
      <c r="B3342" t="s">
        <v>19758</v>
      </c>
      <c r="C3342" s="70">
        <v>0</v>
      </c>
      <c r="D3342" s="70">
        <v>0</v>
      </c>
      <c r="E3342" s="71">
        <v>44773</v>
      </c>
      <c r="F3342" t="s">
        <v>15752</v>
      </c>
      <c r="G3342" t="s">
        <v>1912</v>
      </c>
      <c r="J3342" s="40">
        <v>0</v>
      </c>
      <c r="K3342" s="40">
        <v>4388.53</v>
      </c>
    </row>
    <row r="3343" spans="1:11" x14ac:dyDescent="0.35">
      <c r="A3343">
        <v>20603</v>
      </c>
      <c r="B3343" t="s">
        <v>19758</v>
      </c>
      <c r="C3343" s="70">
        <v>0</v>
      </c>
      <c r="D3343" s="70">
        <v>0</v>
      </c>
      <c r="E3343" s="71">
        <v>44773</v>
      </c>
      <c r="F3343" t="s">
        <v>5433</v>
      </c>
      <c r="G3343" t="s">
        <v>2247</v>
      </c>
      <c r="J3343" s="40">
        <v>116.78</v>
      </c>
      <c r="K3343" s="40">
        <v>0</v>
      </c>
    </row>
    <row r="3344" spans="1:11" x14ac:dyDescent="0.35">
      <c r="A3344">
        <v>20603</v>
      </c>
      <c r="B3344" t="s">
        <v>19758</v>
      </c>
      <c r="C3344" s="70">
        <v>0</v>
      </c>
      <c r="D3344" s="70">
        <v>0</v>
      </c>
      <c r="E3344" s="71">
        <v>44774</v>
      </c>
      <c r="F3344" t="s">
        <v>17882</v>
      </c>
      <c r="G3344" t="s">
        <v>2142</v>
      </c>
      <c r="H3344" t="s">
        <v>17881</v>
      </c>
      <c r="I3344" t="s">
        <v>17880</v>
      </c>
      <c r="J3344" s="40">
        <v>383.67</v>
      </c>
      <c r="K3344" s="40">
        <v>0</v>
      </c>
    </row>
    <row r="3345" spans="1:11" x14ac:dyDescent="0.35">
      <c r="A3345">
        <v>20603</v>
      </c>
      <c r="B3345" t="s">
        <v>19758</v>
      </c>
      <c r="C3345" s="70">
        <v>0</v>
      </c>
      <c r="D3345" s="70">
        <v>0</v>
      </c>
      <c r="E3345" s="71">
        <v>44776</v>
      </c>
      <c r="F3345" t="s">
        <v>18346</v>
      </c>
      <c r="G3345" t="s">
        <v>2142</v>
      </c>
      <c r="H3345" t="s">
        <v>18345</v>
      </c>
      <c r="I3345" t="s">
        <v>18344</v>
      </c>
      <c r="J3345" s="40">
        <v>459.6</v>
      </c>
      <c r="K3345" s="40">
        <v>0</v>
      </c>
    </row>
    <row r="3346" spans="1:11" x14ac:dyDescent="0.35">
      <c r="A3346">
        <v>20603</v>
      </c>
      <c r="B3346" t="s">
        <v>19758</v>
      </c>
      <c r="C3346" s="70">
        <v>0</v>
      </c>
      <c r="D3346" s="70">
        <v>0</v>
      </c>
      <c r="E3346" s="71">
        <v>44776</v>
      </c>
      <c r="F3346" t="s">
        <v>16680</v>
      </c>
      <c r="G3346" t="s">
        <v>2142</v>
      </c>
      <c r="H3346" t="s">
        <v>13954</v>
      </c>
      <c r="I3346" t="s">
        <v>13953</v>
      </c>
      <c r="J3346" s="40">
        <v>50.51</v>
      </c>
      <c r="K3346" s="40">
        <v>0</v>
      </c>
    </row>
    <row r="3347" spans="1:11" x14ac:dyDescent="0.35">
      <c r="A3347">
        <v>20603</v>
      </c>
      <c r="B3347" t="s">
        <v>19758</v>
      </c>
      <c r="C3347" s="70">
        <v>0</v>
      </c>
      <c r="D3347" s="70">
        <v>0</v>
      </c>
      <c r="E3347" s="71">
        <v>44781</v>
      </c>
      <c r="F3347" t="s">
        <v>16739</v>
      </c>
      <c r="G3347" t="s">
        <v>2142</v>
      </c>
      <c r="H3347" t="s">
        <v>16738</v>
      </c>
      <c r="I3347" t="s">
        <v>16737</v>
      </c>
      <c r="J3347" s="40">
        <v>224.83</v>
      </c>
      <c r="K3347" s="40">
        <v>0</v>
      </c>
    </row>
    <row r="3348" spans="1:11" x14ac:dyDescent="0.35">
      <c r="A3348">
        <v>20603</v>
      </c>
      <c r="B3348" t="s">
        <v>19758</v>
      </c>
      <c r="C3348" s="70">
        <v>0</v>
      </c>
      <c r="D3348" s="70">
        <v>0</v>
      </c>
      <c r="E3348" s="71">
        <v>44794</v>
      </c>
      <c r="F3348" t="s">
        <v>18135</v>
      </c>
      <c r="G3348" t="s">
        <v>2142</v>
      </c>
      <c r="H3348" t="s">
        <v>18134</v>
      </c>
      <c r="I3348" t="s">
        <v>18133</v>
      </c>
      <c r="J3348" s="40">
        <v>411.18</v>
      </c>
      <c r="K3348" s="40">
        <v>0</v>
      </c>
    </row>
    <row r="3349" spans="1:11" x14ac:dyDescent="0.35">
      <c r="A3349">
        <v>20603</v>
      </c>
      <c r="B3349" t="s">
        <v>19758</v>
      </c>
      <c r="C3349" s="70">
        <v>0</v>
      </c>
      <c r="D3349" s="70">
        <v>0</v>
      </c>
      <c r="E3349" s="71">
        <v>44795</v>
      </c>
      <c r="F3349" t="s">
        <v>18343</v>
      </c>
      <c r="G3349" t="s">
        <v>2142</v>
      </c>
      <c r="H3349" t="s">
        <v>18342</v>
      </c>
      <c r="I3349" t="s">
        <v>18341</v>
      </c>
      <c r="J3349" s="40">
        <v>243.41</v>
      </c>
      <c r="K3349" s="40">
        <v>0</v>
      </c>
    </row>
    <row r="3350" spans="1:11" x14ac:dyDescent="0.35">
      <c r="A3350">
        <v>20603</v>
      </c>
      <c r="B3350" t="s">
        <v>19758</v>
      </c>
      <c r="C3350" s="70">
        <v>0</v>
      </c>
      <c r="D3350" s="70">
        <v>0</v>
      </c>
      <c r="E3350" s="71">
        <v>44795</v>
      </c>
      <c r="F3350" t="s">
        <v>18006</v>
      </c>
      <c r="G3350" t="s">
        <v>2142</v>
      </c>
      <c r="H3350" t="s">
        <v>18005</v>
      </c>
      <c r="I3350" t="s">
        <v>18004</v>
      </c>
      <c r="J3350" s="40">
        <v>2009.75</v>
      </c>
      <c r="K3350" s="40">
        <v>0</v>
      </c>
    </row>
    <row r="3351" spans="1:11" x14ac:dyDescent="0.35">
      <c r="A3351">
        <v>20603</v>
      </c>
      <c r="B3351" t="s">
        <v>19758</v>
      </c>
      <c r="C3351" s="70">
        <v>0</v>
      </c>
      <c r="D3351" s="70">
        <v>0</v>
      </c>
      <c r="E3351" s="71">
        <v>44804</v>
      </c>
      <c r="F3351" t="s">
        <v>15745</v>
      </c>
      <c r="G3351" t="s">
        <v>1912</v>
      </c>
      <c r="J3351" s="40">
        <v>0</v>
      </c>
      <c r="K3351" s="40">
        <v>3782.95</v>
      </c>
    </row>
    <row r="3352" spans="1:11" x14ac:dyDescent="0.35">
      <c r="A3352">
        <v>20603</v>
      </c>
      <c r="B3352" t="s">
        <v>19758</v>
      </c>
      <c r="C3352" s="70">
        <v>0</v>
      </c>
      <c r="D3352" s="70">
        <v>0</v>
      </c>
      <c r="E3352" s="71">
        <v>44805</v>
      </c>
      <c r="F3352" t="s">
        <v>18339</v>
      </c>
      <c r="G3352" t="s">
        <v>2142</v>
      </c>
      <c r="H3352" t="s">
        <v>18338</v>
      </c>
      <c r="I3352" t="s">
        <v>18337</v>
      </c>
      <c r="J3352" s="40">
        <v>308.26</v>
      </c>
      <c r="K3352" s="40">
        <v>0</v>
      </c>
    </row>
    <row r="3353" spans="1:11" x14ac:dyDescent="0.35">
      <c r="A3353">
        <v>20603</v>
      </c>
      <c r="B3353" t="s">
        <v>19758</v>
      </c>
      <c r="C3353" s="70">
        <v>0</v>
      </c>
      <c r="D3353" s="70">
        <v>0</v>
      </c>
      <c r="E3353" s="71">
        <v>44805</v>
      </c>
      <c r="F3353" t="s">
        <v>17859</v>
      </c>
      <c r="G3353" t="s">
        <v>2142</v>
      </c>
      <c r="H3353" t="s">
        <v>17858</v>
      </c>
      <c r="I3353" t="s">
        <v>17853</v>
      </c>
      <c r="J3353" s="40">
        <v>1609.89</v>
      </c>
      <c r="K3353" s="40">
        <v>0</v>
      </c>
    </row>
    <row r="3354" spans="1:11" x14ac:dyDescent="0.35">
      <c r="A3354">
        <v>20603</v>
      </c>
      <c r="B3354" t="s">
        <v>19758</v>
      </c>
      <c r="C3354" s="70">
        <v>0</v>
      </c>
      <c r="D3354" s="70">
        <v>0</v>
      </c>
      <c r="E3354" s="71">
        <v>44805</v>
      </c>
      <c r="F3354" t="s">
        <v>8328</v>
      </c>
      <c r="G3354" t="s">
        <v>2142</v>
      </c>
      <c r="H3354" t="s">
        <v>8327</v>
      </c>
      <c r="I3354" t="s">
        <v>8326</v>
      </c>
      <c r="J3354" s="40">
        <v>223.13</v>
      </c>
      <c r="K3354" s="40">
        <v>0</v>
      </c>
    </row>
    <row r="3355" spans="1:11" x14ac:dyDescent="0.35">
      <c r="A3355">
        <v>20603</v>
      </c>
      <c r="B3355" t="s">
        <v>19758</v>
      </c>
      <c r="C3355" s="70">
        <v>0</v>
      </c>
      <c r="D3355" s="70">
        <v>0</v>
      </c>
      <c r="E3355" s="71">
        <v>44805</v>
      </c>
      <c r="F3355" t="s">
        <v>17879</v>
      </c>
      <c r="G3355" t="s">
        <v>2142</v>
      </c>
      <c r="H3355" t="s">
        <v>17878</v>
      </c>
      <c r="I3355" t="s">
        <v>17873</v>
      </c>
      <c r="J3355" s="40">
        <v>235.54</v>
      </c>
      <c r="K3355" s="40">
        <v>0</v>
      </c>
    </row>
    <row r="3356" spans="1:11" x14ac:dyDescent="0.35">
      <c r="A3356">
        <v>20603</v>
      </c>
      <c r="B3356" t="s">
        <v>19758</v>
      </c>
      <c r="C3356" s="70">
        <v>0</v>
      </c>
      <c r="D3356" s="70">
        <v>0</v>
      </c>
      <c r="E3356" s="71">
        <v>44805</v>
      </c>
      <c r="F3356" t="s">
        <v>17857</v>
      </c>
      <c r="G3356" t="s">
        <v>2142</v>
      </c>
      <c r="H3356" t="s">
        <v>17856</v>
      </c>
      <c r="I3356" t="s">
        <v>17853</v>
      </c>
      <c r="J3356" s="40">
        <v>-1609.89</v>
      </c>
      <c r="K3356" s="40">
        <v>0</v>
      </c>
    </row>
    <row r="3357" spans="1:11" x14ac:dyDescent="0.35">
      <c r="A3357">
        <v>20603</v>
      </c>
      <c r="B3357" t="s">
        <v>19758</v>
      </c>
      <c r="C3357" s="70">
        <v>0</v>
      </c>
      <c r="D3357" s="70">
        <v>0</v>
      </c>
      <c r="E3357" s="71">
        <v>44805</v>
      </c>
      <c r="F3357" t="s">
        <v>17877</v>
      </c>
      <c r="G3357" t="s">
        <v>2142</v>
      </c>
      <c r="H3357" t="s">
        <v>17876</v>
      </c>
      <c r="I3357" t="s">
        <v>17873</v>
      </c>
      <c r="J3357" s="40">
        <v>-235.54</v>
      </c>
      <c r="K3357" s="40">
        <v>0</v>
      </c>
    </row>
    <row r="3358" spans="1:11" x14ac:dyDescent="0.35">
      <c r="A3358">
        <v>20603</v>
      </c>
      <c r="B3358" t="s">
        <v>19758</v>
      </c>
      <c r="C3358" s="70">
        <v>0</v>
      </c>
      <c r="D3358" s="70">
        <v>0</v>
      </c>
      <c r="E3358" s="71">
        <v>44808</v>
      </c>
      <c r="F3358" t="s">
        <v>18438</v>
      </c>
      <c r="G3358" t="s">
        <v>2142</v>
      </c>
      <c r="H3358" t="s">
        <v>18437</v>
      </c>
      <c r="I3358" t="s">
        <v>18436</v>
      </c>
      <c r="J3358" s="40">
        <v>15839.56</v>
      </c>
      <c r="K3358" s="40">
        <v>0</v>
      </c>
    </row>
    <row r="3359" spans="1:11" x14ac:dyDescent="0.35">
      <c r="A3359">
        <v>20603</v>
      </c>
      <c r="B3359" t="s">
        <v>19758</v>
      </c>
      <c r="C3359" s="70">
        <v>0</v>
      </c>
      <c r="D3359" s="70">
        <v>0</v>
      </c>
      <c r="E3359" s="71">
        <v>44815</v>
      </c>
      <c r="F3359" t="s">
        <v>18336</v>
      </c>
      <c r="G3359" t="s">
        <v>2142</v>
      </c>
      <c r="H3359" t="s">
        <v>18335</v>
      </c>
      <c r="I3359" t="s">
        <v>18334</v>
      </c>
      <c r="J3359" s="40">
        <v>375.56</v>
      </c>
      <c r="K3359" s="40">
        <v>0</v>
      </c>
    </row>
    <row r="3360" spans="1:11" x14ac:dyDescent="0.35">
      <c r="A3360">
        <v>20603</v>
      </c>
      <c r="B3360" t="s">
        <v>19758</v>
      </c>
      <c r="C3360" s="70">
        <v>0</v>
      </c>
      <c r="D3360" s="70">
        <v>0</v>
      </c>
      <c r="E3360" s="71">
        <v>44818</v>
      </c>
      <c r="F3360" t="s">
        <v>18003</v>
      </c>
      <c r="G3360" t="s">
        <v>2142</v>
      </c>
      <c r="H3360" t="s">
        <v>18002</v>
      </c>
      <c r="I3360" t="s">
        <v>18001</v>
      </c>
      <c r="J3360" s="40">
        <v>816.36</v>
      </c>
      <c r="K3360" s="40">
        <v>0</v>
      </c>
    </row>
    <row r="3361" spans="1:11" x14ac:dyDescent="0.35">
      <c r="A3361">
        <v>20603</v>
      </c>
      <c r="B3361" t="s">
        <v>19758</v>
      </c>
      <c r="C3361" s="70">
        <v>0</v>
      </c>
      <c r="D3361" s="70">
        <v>0</v>
      </c>
      <c r="E3361" s="71">
        <v>44833</v>
      </c>
      <c r="F3361" t="s">
        <v>17997</v>
      </c>
      <c r="G3361" t="s">
        <v>2142</v>
      </c>
      <c r="H3361" t="s">
        <v>17996</v>
      </c>
      <c r="I3361" t="s">
        <v>17995</v>
      </c>
      <c r="J3361" s="40">
        <v>153.85</v>
      </c>
      <c r="K3361" s="40">
        <v>0</v>
      </c>
    </row>
    <row r="3362" spans="1:11" x14ac:dyDescent="0.35">
      <c r="A3362">
        <v>20603</v>
      </c>
      <c r="B3362" t="s">
        <v>19758</v>
      </c>
      <c r="C3362" s="70">
        <v>0</v>
      </c>
      <c r="D3362" s="70">
        <v>0</v>
      </c>
      <c r="E3362" s="71">
        <v>44834</v>
      </c>
      <c r="F3362" t="s">
        <v>14097</v>
      </c>
      <c r="G3362" t="s">
        <v>2142</v>
      </c>
      <c r="H3362" t="s">
        <v>14096</v>
      </c>
      <c r="I3362" t="s">
        <v>14095</v>
      </c>
      <c r="J3362" s="40">
        <v>23.99</v>
      </c>
      <c r="K3362" s="40">
        <v>0</v>
      </c>
    </row>
    <row r="3363" spans="1:11" x14ac:dyDescent="0.35">
      <c r="A3363">
        <v>20603</v>
      </c>
      <c r="B3363" t="s">
        <v>19758</v>
      </c>
      <c r="C3363" s="70">
        <v>0</v>
      </c>
      <c r="D3363" s="70">
        <v>0</v>
      </c>
      <c r="E3363" s="71">
        <v>44834</v>
      </c>
      <c r="F3363" t="s">
        <v>4824</v>
      </c>
      <c r="G3363" t="s">
        <v>2247</v>
      </c>
      <c r="H3363" t="s">
        <v>2262</v>
      </c>
      <c r="J3363" s="40">
        <v>0</v>
      </c>
      <c r="K3363" s="40">
        <v>1004.12</v>
      </c>
    </row>
    <row r="3364" spans="1:11" x14ac:dyDescent="0.35">
      <c r="A3364">
        <v>20603</v>
      </c>
      <c r="B3364" t="s">
        <v>19758</v>
      </c>
      <c r="C3364" s="70">
        <v>0</v>
      </c>
      <c r="D3364" s="70">
        <v>0</v>
      </c>
      <c r="E3364" s="71">
        <v>44834</v>
      </c>
      <c r="F3364" t="s">
        <v>15741</v>
      </c>
      <c r="G3364" t="s">
        <v>1912</v>
      </c>
      <c r="H3364" t="s">
        <v>15740</v>
      </c>
      <c r="I3364" t="s">
        <v>15740</v>
      </c>
      <c r="J3364" s="40">
        <v>0</v>
      </c>
      <c r="K3364" s="40">
        <v>17740.71</v>
      </c>
    </row>
    <row r="3365" spans="1:11" x14ac:dyDescent="0.35">
      <c r="A3365">
        <v>20603</v>
      </c>
      <c r="B3365" t="s">
        <v>19758</v>
      </c>
      <c r="C3365" s="70">
        <v>0</v>
      </c>
      <c r="D3365" s="70">
        <v>0</v>
      </c>
      <c r="E3365" s="71">
        <v>44834</v>
      </c>
      <c r="F3365" t="s">
        <v>4673</v>
      </c>
      <c r="G3365" t="s">
        <v>2247</v>
      </c>
      <c r="H3365" t="s">
        <v>2262</v>
      </c>
      <c r="J3365" s="40">
        <v>1004.12</v>
      </c>
      <c r="K3365" s="40">
        <v>0</v>
      </c>
    </row>
    <row r="3366" spans="1:11" x14ac:dyDescent="0.35">
      <c r="A3366">
        <v>20603</v>
      </c>
      <c r="B3366" t="s">
        <v>19758</v>
      </c>
      <c r="C3366" s="70">
        <v>0</v>
      </c>
      <c r="D3366" s="70">
        <v>0</v>
      </c>
      <c r="E3366" s="71">
        <v>44853</v>
      </c>
      <c r="F3366" t="s">
        <v>8311</v>
      </c>
      <c r="G3366" t="s">
        <v>2142</v>
      </c>
      <c r="H3366" t="s">
        <v>8310</v>
      </c>
      <c r="I3366" t="s">
        <v>8309</v>
      </c>
      <c r="J3366" s="40">
        <v>3048.33</v>
      </c>
      <c r="K3366" s="40">
        <v>0</v>
      </c>
    </row>
    <row r="3367" spans="1:11" x14ac:dyDescent="0.35">
      <c r="A3367">
        <v>20603</v>
      </c>
      <c r="B3367" t="s">
        <v>19758</v>
      </c>
      <c r="C3367" s="70">
        <v>0</v>
      </c>
      <c r="D3367" s="70">
        <v>0</v>
      </c>
      <c r="E3367" s="71">
        <v>44865</v>
      </c>
      <c r="F3367" t="s">
        <v>15737</v>
      </c>
      <c r="G3367" t="s">
        <v>1912</v>
      </c>
      <c r="H3367" t="s">
        <v>1919</v>
      </c>
      <c r="I3367" t="s">
        <v>1919</v>
      </c>
      <c r="J3367" s="40">
        <v>0</v>
      </c>
      <c r="K3367" s="40">
        <v>3048.33</v>
      </c>
    </row>
    <row r="3368" spans="1:11" x14ac:dyDescent="0.35">
      <c r="A3368">
        <v>20603</v>
      </c>
      <c r="B3368" t="s">
        <v>19758</v>
      </c>
      <c r="C3368" s="70">
        <v>0</v>
      </c>
      <c r="D3368" s="70">
        <v>0</v>
      </c>
      <c r="E3368" s="71">
        <v>44866</v>
      </c>
      <c r="F3368" t="s">
        <v>14057</v>
      </c>
      <c r="G3368" t="s">
        <v>2142</v>
      </c>
      <c r="H3368" t="s">
        <v>14056</v>
      </c>
      <c r="I3368" t="s">
        <v>14055</v>
      </c>
      <c r="J3368" s="40">
        <v>24.08</v>
      </c>
      <c r="K3368" s="40">
        <v>0</v>
      </c>
    </row>
    <row r="3369" spans="1:11" x14ac:dyDescent="0.35">
      <c r="A3369">
        <v>20603</v>
      </c>
      <c r="B3369" t="s">
        <v>19758</v>
      </c>
      <c r="C3369" s="70">
        <v>0</v>
      </c>
      <c r="D3369" s="70">
        <v>0</v>
      </c>
      <c r="E3369" s="71">
        <v>44875</v>
      </c>
      <c r="F3369" t="s">
        <v>16428</v>
      </c>
      <c r="G3369" t="s">
        <v>2142</v>
      </c>
      <c r="H3369" t="s">
        <v>16427</v>
      </c>
      <c r="I3369" t="s">
        <v>16426</v>
      </c>
      <c r="J3369" s="40">
        <v>69.16</v>
      </c>
      <c r="K3369" s="40">
        <v>0</v>
      </c>
    </row>
    <row r="3370" spans="1:11" x14ac:dyDescent="0.35">
      <c r="A3370">
        <v>20603</v>
      </c>
      <c r="B3370" t="s">
        <v>19758</v>
      </c>
      <c r="C3370" s="70">
        <v>0</v>
      </c>
      <c r="D3370" s="70">
        <v>0</v>
      </c>
      <c r="E3370" s="71">
        <v>44880</v>
      </c>
      <c r="F3370" t="s">
        <v>17988</v>
      </c>
      <c r="G3370" t="s">
        <v>2142</v>
      </c>
      <c r="H3370" t="s">
        <v>17987</v>
      </c>
      <c r="I3370" t="s">
        <v>17986</v>
      </c>
      <c r="J3370" s="40">
        <v>3142.4</v>
      </c>
      <c r="K3370" s="40">
        <v>0</v>
      </c>
    </row>
    <row r="3371" spans="1:11" x14ac:dyDescent="0.35">
      <c r="A3371">
        <v>20603</v>
      </c>
      <c r="B3371" t="s">
        <v>19758</v>
      </c>
      <c r="C3371" s="70">
        <v>0</v>
      </c>
      <c r="D3371" s="70">
        <v>0</v>
      </c>
      <c r="E3371" s="71">
        <v>44881</v>
      </c>
      <c r="F3371" t="s">
        <v>18327</v>
      </c>
      <c r="G3371" t="s">
        <v>2142</v>
      </c>
      <c r="H3371" t="s">
        <v>18326</v>
      </c>
      <c r="I3371" t="s">
        <v>18325</v>
      </c>
      <c r="J3371" s="40">
        <v>462.15</v>
      </c>
      <c r="K3371" s="40">
        <v>0</v>
      </c>
    </row>
    <row r="3372" spans="1:11" x14ac:dyDescent="0.35">
      <c r="A3372">
        <v>20603</v>
      </c>
      <c r="B3372" t="s">
        <v>19758</v>
      </c>
      <c r="C3372" s="70">
        <v>0</v>
      </c>
      <c r="D3372" s="70">
        <v>0</v>
      </c>
      <c r="E3372" s="71">
        <v>44885</v>
      </c>
      <c r="F3372" t="s">
        <v>18324</v>
      </c>
      <c r="G3372" t="s">
        <v>2142</v>
      </c>
      <c r="H3372" t="s">
        <v>18323</v>
      </c>
      <c r="I3372" t="s">
        <v>18322</v>
      </c>
      <c r="J3372" s="40">
        <v>704.01</v>
      </c>
      <c r="K3372" s="40">
        <v>0</v>
      </c>
    </row>
    <row r="3373" spans="1:11" x14ac:dyDescent="0.35">
      <c r="A3373">
        <v>20603</v>
      </c>
      <c r="B3373" t="s">
        <v>19758</v>
      </c>
      <c r="C3373" s="70">
        <v>0</v>
      </c>
      <c r="D3373" s="70">
        <v>0</v>
      </c>
      <c r="E3373" s="71">
        <v>44889</v>
      </c>
      <c r="F3373" t="s">
        <v>18321</v>
      </c>
      <c r="G3373" t="s">
        <v>2142</v>
      </c>
      <c r="H3373" t="s">
        <v>18320</v>
      </c>
      <c r="I3373" t="s">
        <v>18319</v>
      </c>
      <c r="J3373" s="40">
        <v>506.93</v>
      </c>
      <c r="K3373" s="40">
        <v>0</v>
      </c>
    </row>
    <row r="3374" spans="1:11" x14ac:dyDescent="0.35">
      <c r="A3374">
        <v>20603</v>
      </c>
      <c r="B3374" t="s">
        <v>19758</v>
      </c>
      <c r="C3374" s="70">
        <v>0</v>
      </c>
      <c r="D3374" s="70">
        <v>0</v>
      </c>
      <c r="E3374" s="71">
        <v>44893</v>
      </c>
      <c r="F3374" t="s">
        <v>16359</v>
      </c>
      <c r="G3374" t="s">
        <v>2142</v>
      </c>
      <c r="H3374" t="s">
        <v>16358</v>
      </c>
      <c r="I3374" t="s">
        <v>16357</v>
      </c>
      <c r="J3374" s="40">
        <v>2680.05</v>
      </c>
      <c r="K3374" s="40">
        <v>0</v>
      </c>
    </row>
    <row r="3375" spans="1:11" x14ac:dyDescent="0.35">
      <c r="A3375">
        <v>20603</v>
      </c>
      <c r="B3375" t="s">
        <v>19758</v>
      </c>
      <c r="C3375" s="70">
        <v>0</v>
      </c>
      <c r="D3375" s="70">
        <v>0</v>
      </c>
      <c r="E3375" s="71">
        <v>44894</v>
      </c>
      <c r="F3375" t="s">
        <v>17985</v>
      </c>
      <c r="G3375" t="s">
        <v>2142</v>
      </c>
      <c r="H3375" t="s">
        <v>17984</v>
      </c>
      <c r="I3375" t="s">
        <v>17983</v>
      </c>
      <c r="J3375" s="40">
        <v>242.75</v>
      </c>
      <c r="K3375" s="40">
        <v>0</v>
      </c>
    </row>
    <row r="3376" spans="1:11" x14ac:dyDescent="0.35">
      <c r="A3376">
        <v>20603</v>
      </c>
      <c r="B3376" t="s">
        <v>19758</v>
      </c>
      <c r="C3376" s="70">
        <v>0</v>
      </c>
      <c r="D3376" s="70">
        <v>0</v>
      </c>
      <c r="E3376" s="71">
        <v>44894</v>
      </c>
      <c r="F3376" t="s">
        <v>14014</v>
      </c>
      <c r="G3376" t="s">
        <v>2142</v>
      </c>
      <c r="H3376" t="s">
        <v>14013</v>
      </c>
      <c r="I3376" t="s">
        <v>14012</v>
      </c>
      <c r="J3376" s="40">
        <v>24.77</v>
      </c>
      <c r="K3376" s="40">
        <v>0</v>
      </c>
    </row>
    <row r="3377" spans="1:11" x14ac:dyDescent="0.35">
      <c r="A3377">
        <v>20603</v>
      </c>
      <c r="B3377" t="s">
        <v>19758</v>
      </c>
      <c r="C3377" s="70">
        <v>0</v>
      </c>
      <c r="D3377" s="70">
        <v>0</v>
      </c>
      <c r="E3377" s="71">
        <v>44895</v>
      </c>
      <c r="F3377" t="s">
        <v>15731</v>
      </c>
      <c r="G3377" t="s">
        <v>1912</v>
      </c>
      <c r="H3377" t="s">
        <v>1916</v>
      </c>
      <c r="I3377" t="s">
        <v>1916</v>
      </c>
      <c r="J3377" s="40">
        <v>0</v>
      </c>
      <c r="K3377" s="40">
        <v>7856.3</v>
      </c>
    </row>
    <row r="3378" spans="1:11" x14ac:dyDescent="0.35">
      <c r="A3378">
        <v>20603</v>
      </c>
      <c r="B3378" t="s">
        <v>19758</v>
      </c>
      <c r="C3378" s="70">
        <v>0</v>
      </c>
      <c r="D3378" s="70">
        <v>0</v>
      </c>
      <c r="E3378" s="71">
        <v>44902</v>
      </c>
      <c r="F3378" t="s">
        <v>17982</v>
      </c>
      <c r="G3378" t="s">
        <v>2142</v>
      </c>
      <c r="H3378" t="s">
        <v>17981</v>
      </c>
      <c r="I3378" t="s">
        <v>17980</v>
      </c>
      <c r="J3378" s="40">
        <v>283.76</v>
      </c>
      <c r="K3378" s="40">
        <v>0</v>
      </c>
    </row>
    <row r="3379" spans="1:11" x14ac:dyDescent="0.35">
      <c r="A3379">
        <v>20603</v>
      </c>
      <c r="B3379" t="s">
        <v>19758</v>
      </c>
      <c r="C3379" s="70">
        <v>0</v>
      </c>
      <c r="D3379" s="70">
        <v>0</v>
      </c>
      <c r="E3379" s="71">
        <v>44902</v>
      </c>
      <c r="F3379" t="s">
        <v>18954</v>
      </c>
      <c r="G3379" t="s">
        <v>2142</v>
      </c>
      <c r="H3379" t="s">
        <v>18953</v>
      </c>
      <c r="I3379" t="s">
        <v>18952</v>
      </c>
      <c r="J3379" s="40">
        <v>212.57</v>
      </c>
      <c r="K3379" s="40">
        <v>0</v>
      </c>
    </row>
    <row r="3380" spans="1:11" x14ac:dyDescent="0.35">
      <c r="A3380">
        <v>20603</v>
      </c>
      <c r="B3380" t="s">
        <v>19758</v>
      </c>
      <c r="C3380" s="70">
        <v>0</v>
      </c>
      <c r="D3380" s="70">
        <v>0</v>
      </c>
      <c r="E3380" s="71">
        <v>44908</v>
      </c>
      <c r="F3380" t="s">
        <v>3255</v>
      </c>
      <c r="G3380" t="s">
        <v>2142</v>
      </c>
      <c r="H3380" t="s">
        <v>3254</v>
      </c>
      <c r="I3380" t="s">
        <v>3253</v>
      </c>
      <c r="J3380" s="40">
        <v>18.649999999999999</v>
      </c>
      <c r="K3380" s="40">
        <v>0</v>
      </c>
    </row>
    <row r="3381" spans="1:11" x14ac:dyDescent="0.35">
      <c r="A3381">
        <v>20603</v>
      </c>
      <c r="B3381" t="s">
        <v>19758</v>
      </c>
      <c r="C3381" s="70">
        <v>0</v>
      </c>
      <c r="D3381" s="70">
        <v>0</v>
      </c>
      <c r="E3381" s="71">
        <v>44913</v>
      </c>
      <c r="F3381" t="s">
        <v>18318</v>
      </c>
      <c r="G3381" t="s">
        <v>2142</v>
      </c>
      <c r="H3381" t="s">
        <v>18317</v>
      </c>
      <c r="I3381" t="s">
        <v>18316</v>
      </c>
      <c r="J3381" s="40">
        <v>197.04</v>
      </c>
      <c r="K3381" s="40">
        <v>0</v>
      </c>
    </row>
    <row r="3382" spans="1:11" x14ac:dyDescent="0.35">
      <c r="A3382">
        <v>20603</v>
      </c>
      <c r="B3382" t="s">
        <v>19758</v>
      </c>
      <c r="C3382" s="70">
        <v>0</v>
      </c>
      <c r="D3382" s="70">
        <v>0</v>
      </c>
      <c r="E3382" s="71">
        <v>44922</v>
      </c>
      <c r="F3382" t="s">
        <v>16378</v>
      </c>
      <c r="G3382" t="s">
        <v>2142</v>
      </c>
      <c r="H3382" t="s">
        <v>16377</v>
      </c>
      <c r="I3382" t="s">
        <v>16376</v>
      </c>
      <c r="J3382" s="40">
        <v>726.08</v>
      </c>
      <c r="K3382" s="40">
        <v>0</v>
      </c>
    </row>
    <row r="3383" spans="1:11" x14ac:dyDescent="0.35">
      <c r="A3383">
        <v>20603</v>
      </c>
      <c r="B3383" t="s">
        <v>19758</v>
      </c>
      <c r="C3383" s="70">
        <v>0</v>
      </c>
      <c r="D3383" s="70">
        <v>0</v>
      </c>
      <c r="E3383" s="71">
        <v>44923</v>
      </c>
      <c r="F3383" t="s">
        <v>13692</v>
      </c>
      <c r="G3383" t="s">
        <v>2142</v>
      </c>
      <c r="H3383" t="s">
        <v>13691</v>
      </c>
      <c r="I3383" t="s">
        <v>13690</v>
      </c>
      <c r="J3383" s="40">
        <v>6.19</v>
      </c>
      <c r="K3383" s="40">
        <v>0</v>
      </c>
    </row>
    <row r="3384" spans="1:11" x14ac:dyDescent="0.35">
      <c r="A3384">
        <v>20603</v>
      </c>
      <c r="B3384" t="s">
        <v>19758</v>
      </c>
      <c r="C3384" s="70">
        <v>0</v>
      </c>
      <c r="D3384" s="70">
        <v>0</v>
      </c>
      <c r="E3384" s="71">
        <v>44926</v>
      </c>
      <c r="F3384" t="s">
        <v>3772</v>
      </c>
      <c r="G3384" t="s">
        <v>2247</v>
      </c>
      <c r="H3384" t="s">
        <v>1911</v>
      </c>
      <c r="I3384" t="s">
        <v>1911</v>
      </c>
      <c r="J3384" s="40">
        <v>0</v>
      </c>
      <c r="K3384" s="40">
        <v>16.13</v>
      </c>
    </row>
    <row r="3385" spans="1:11" x14ac:dyDescent="0.35">
      <c r="A3385">
        <v>20603</v>
      </c>
      <c r="B3385" t="s">
        <v>19758</v>
      </c>
      <c r="C3385" s="70">
        <v>0</v>
      </c>
      <c r="D3385" s="70">
        <v>0</v>
      </c>
      <c r="E3385" s="71">
        <v>44926</v>
      </c>
      <c r="F3385" t="s">
        <v>15728</v>
      </c>
      <c r="G3385" t="s">
        <v>1912</v>
      </c>
      <c r="H3385" t="s">
        <v>1911</v>
      </c>
      <c r="I3385" t="s">
        <v>1911</v>
      </c>
      <c r="J3385" s="40">
        <v>0</v>
      </c>
      <c r="K3385" s="40">
        <v>1444.29</v>
      </c>
    </row>
    <row r="3386" spans="1:11" x14ac:dyDescent="0.35">
      <c r="A3386">
        <v>20603</v>
      </c>
      <c r="B3386" t="s">
        <v>19758</v>
      </c>
      <c r="C3386" s="70">
        <v>0</v>
      </c>
      <c r="D3386" s="70">
        <v>0</v>
      </c>
      <c r="E3386" s="71">
        <v>44926</v>
      </c>
      <c r="F3386" t="s">
        <v>3589</v>
      </c>
      <c r="G3386" t="s">
        <v>2247</v>
      </c>
      <c r="H3386" t="s">
        <v>1911</v>
      </c>
      <c r="I3386" t="s">
        <v>1911</v>
      </c>
      <c r="J3386" s="40">
        <v>16.13</v>
      </c>
      <c r="K3386" s="40">
        <v>0</v>
      </c>
    </row>
    <row r="3387" spans="1:11" x14ac:dyDescent="0.35">
      <c r="A3387">
        <v>20604</v>
      </c>
      <c r="B3387" t="s">
        <v>216</v>
      </c>
      <c r="C3387" s="70">
        <v>-479927</v>
      </c>
      <c r="D3387" s="70">
        <v>-154317.37</v>
      </c>
      <c r="E3387" s="71">
        <v>44577</v>
      </c>
      <c r="F3387" t="s">
        <v>19703</v>
      </c>
      <c r="G3387" t="s">
        <v>1907</v>
      </c>
      <c r="H3387" t="s">
        <v>19702</v>
      </c>
      <c r="J3387" s="40">
        <v>154267.76</v>
      </c>
      <c r="K3387" s="40">
        <v>0</v>
      </c>
    </row>
    <row r="3388" spans="1:11" x14ac:dyDescent="0.35">
      <c r="A3388">
        <v>20604</v>
      </c>
      <c r="B3388" t="s">
        <v>216</v>
      </c>
      <c r="C3388" s="70">
        <v>-479927</v>
      </c>
      <c r="D3388" s="70">
        <v>-154317.37</v>
      </c>
      <c r="E3388" s="71">
        <v>44592</v>
      </c>
      <c r="F3388" t="s">
        <v>2134</v>
      </c>
      <c r="G3388" t="s">
        <v>1912</v>
      </c>
      <c r="J3388" s="40">
        <v>0</v>
      </c>
      <c r="K3388" s="40">
        <v>198944.63</v>
      </c>
    </row>
    <row r="3389" spans="1:11" x14ac:dyDescent="0.35">
      <c r="A3389">
        <v>20604</v>
      </c>
      <c r="B3389" t="s">
        <v>216</v>
      </c>
      <c r="C3389" s="70">
        <v>-479927</v>
      </c>
      <c r="D3389" s="70">
        <v>-154317.37</v>
      </c>
      <c r="E3389" s="71">
        <v>44592</v>
      </c>
      <c r="F3389" t="s">
        <v>6871</v>
      </c>
      <c r="G3389" t="s">
        <v>2247</v>
      </c>
      <c r="J3389" s="40">
        <v>49.64</v>
      </c>
      <c r="K3389" s="40">
        <v>0</v>
      </c>
    </row>
    <row r="3390" spans="1:11" x14ac:dyDescent="0.35">
      <c r="A3390">
        <v>20604</v>
      </c>
      <c r="B3390" t="s">
        <v>216</v>
      </c>
      <c r="C3390" s="70">
        <v>-479927</v>
      </c>
      <c r="D3390" s="70">
        <v>-154317.37</v>
      </c>
      <c r="E3390" s="71">
        <v>44609</v>
      </c>
      <c r="F3390" t="s">
        <v>19701</v>
      </c>
      <c r="G3390" t="s">
        <v>1907</v>
      </c>
      <c r="H3390" t="s">
        <v>2038</v>
      </c>
      <c r="J3390" s="40">
        <v>199318.91</v>
      </c>
      <c r="K3390" s="40">
        <v>0</v>
      </c>
    </row>
    <row r="3391" spans="1:11" x14ac:dyDescent="0.35">
      <c r="A3391">
        <v>20604</v>
      </c>
      <c r="B3391" t="s">
        <v>216</v>
      </c>
      <c r="C3391" s="70">
        <v>-479927</v>
      </c>
      <c r="D3391" s="70">
        <v>-154317.37</v>
      </c>
      <c r="E3391" s="71">
        <v>44620</v>
      </c>
      <c r="F3391" t="s">
        <v>2122</v>
      </c>
      <c r="G3391" t="s">
        <v>1912</v>
      </c>
      <c r="J3391" s="40">
        <v>0</v>
      </c>
      <c r="K3391" s="40">
        <v>196302.67</v>
      </c>
    </row>
    <row r="3392" spans="1:11" x14ac:dyDescent="0.35">
      <c r="A3392">
        <v>20604</v>
      </c>
      <c r="B3392" t="s">
        <v>216</v>
      </c>
      <c r="C3392" s="70">
        <v>-479927</v>
      </c>
      <c r="D3392" s="70">
        <v>-154317.37</v>
      </c>
      <c r="E3392" s="71">
        <v>44620</v>
      </c>
      <c r="F3392" t="s">
        <v>2121</v>
      </c>
      <c r="G3392" t="s">
        <v>1912</v>
      </c>
      <c r="J3392" s="40">
        <v>0</v>
      </c>
      <c r="K3392" s="40">
        <v>-196302.67</v>
      </c>
    </row>
    <row r="3393" spans="1:11" x14ac:dyDescent="0.35">
      <c r="A3393">
        <v>20604</v>
      </c>
      <c r="B3393" t="s">
        <v>216</v>
      </c>
      <c r="C3393" s="70">
        <v>-479927</v>
      </c>
      <c r="D3393" s="70">
        <v>-154317.37</v>
      </c>
      <c r="E3393" s="71">
        <v>44620</v>
      </c>
      <c r="F3393" t="s">
        <v>2120</v>
      </c>
      <c r="G3393" t="s">
        <v>1912</v>
      </c>
      <c r="J3393" s="40">
        <v>0</v>
      </c>
      <c r="K3393" s="40">
        <v>200197.04</v>
      </c>
    </row>
    <row r="3394" spans="1:11" x14ac:dyDescent="0.35">
      <c r="A3394">
        <v>20604</v>
      </c>
      <c r="B3394" t="s">
        <v>216</v>
      </c>
      <c r="C3394" s="70">
        <v>-479927</v>
      </c>
      <c r="D3394" s="70">
        <v>-154317.37</v>
      </c>
      <c r="E3394" s="71">
        <v>44634</v>
      </c>
      <c r="F3394" t="s">
        <v>19709</v>
      </c>
      <c r="G3394" t="s">
        <v>1907</v>
      </c>
      <c r="H3394" t="s">
        <v>19699</v>
      </c>
      <c r="J3394" s="40">
        <v>198359.24</v>
      </c>
      <c r="K3394" s="40">
        <v>0</v>
      </c>
    </row>
    <row r="3395" spans="1:11" x14ac:dyDescent="0.35">
      <c r="A3395">
        <v>20604</v>
      </c>
      <c r="B3395" t="s">
        <v>216</v>
      </c>
      <c r="C3395" s="70">
        <v>-479927</v>
      </c>
      <c r="D3395" s="70">
        <v>-154317.37</v>
      </c>
      <c r="E3395" s="71">
        <v>44651</v>
      </c>
      <c r="F3395" t="s">
        <v>2106</v>
      </c>
      <c r="G3395" t="s">
        <v>1912</v>
      </c>
      <c r="J3395" s="40">
        <v>0</v>
      </c>
      <c r="K3395" s="40">
        <v>197036.84</v>
      </c>
    </row>
    <row r="3396" spans="1:11" x14ac:dyDescent="0.35">
      <c r="A3396">
        <v>20604</v>
      </c>
      <c r="B3396" t="s">
        <v>216</v>
      </c>
      <c r="C3396" s="70">
        <v>-479927</v>
      </c>
      <c r="D3396" s="70">
        <v>-154317.37</v>
      </c>
      <c r="E3396" s="71">
        <v>44651</v>
      </c>
      <c r="F3396" t="s">
        <v>6580</v>
      </c>
      <c r="G3396" t="s">
        <v>2247</v>
      </c>
      <c r="J3396" s="40">
        <v>0</v>
      </c>
      <c r="K3396" s="40">
        <v>4282.43</v>
      </c>
    </row>
    <row r="3397" spans="1:11" x14ac:dyDescent="0.35">
      <c r="A3397">
        <v>20604</v>
      </c>
      <c r="B3397" t="s">
        <v>216</v>
      </c>
      <c r="C3397" s="70">
        <v>-479927</v>
      </c>
      <c r="D3397" s="70">
        <v>-154317.37</v>
      </c>
      <c r="E3397" s="71">
        <v>44665</v>
      </c>
      <c r="F3397" t="s">
        <v>19698</v>
      </c>
      <c r="G3397" t="s">
        <v>1907</v>
      </c>
      <c r="H3397" t="s">
        <v>2036</v>
      </c>
      <c r="J3397" s="40">
        <v>195620.19</v>
      </c>
      <c r="K3397" s="40">
        <v>0</v>
      </c>
    </row>
    <row r="3398" spans="1:11" x14ac:dyDescent="0.35">
      <c r="A3398">
        <v>20604</v>
      </c>
      <c r="B3398" t="s">
        <v>216</v>
      </c>
      <c r="C3398" s="70">
        <v>-479927</v>
      </c>
      <c r="D3398" s="70">
        <v>-154317.37</v>
      </c>
      <c r="E3398" s="71">
        <v>44681</v>
      </c>
      <c r="F3398" t="s">
        <v>6333</v>
      </c>
      <c r="G3398" t="s">
        <v>2247</v>
      </c>
      <c r="J3398" s="40">
        <v>7162.57</v>
      </c>
      <c r="K3398" s="40">
        <v>0</v>
      </c>
    </row>
    <row r="3399" spans="1:11" x14ac:dyDescent="0.35">
      <c r="A3399">
        <v>20604</v>
      </c>
      <c r="B3399" t="s">
        <v>216</v>
      </c>
      <c r="C3399" s="70">
        <v>-479927</v>
      </c>
      <c r="D3399" s="70">
        <v>-154317.37</v>
      </c>
      <c r="E3399" s="71">
        <v>44681</v>
      </c>
      <c r="F3399" t="s">
        <v>2095</v>
      </c>
      <c r="G3399" t="s">
        <v>1912</v>
      </c>
      <c r="J3399" s="40">
        <v>0</v>
      </c>
      <c r="K3399" s="40">
        <v>236745.55</v>
      </c>
    </row>
    <row r="3400" spans="1:11" x14ac:dyDescent="0.35">
      <c r="A3400">
        <v>20604</v>
      </c>
      <c r="B3400" t="s">
        <v>216</v>
      </c>
      <c r="C3400" s="70">
        <v>-479927</v>
      </c>
      <c r="D3400" s="70">
        <v>-154317.37</v>
      </c>
      <c r="E3400" s="71">
        <v>44694</v>
      </c>
      <c r="F3400" t="s">
        <v>19697</v>
      </c>
      <c r="G3400" t="s">
        <v>1907</v>
      </c>
      <c r="H3400" t="s">
        <v>19696</v>
      </c>
      <c r="J3400" s="40">
        <v>230153.87</v>
      </c>
      <c r="K3400" s="40">
        <v>0</v>
      </c>
    </row>
    <row r="3401" spans="1:11" x14ac:dyDescent="0.35">
      <c r="A3401">
        <v>20604</v>
      </c>
      <c r="B3401" t="s">
        <v>216</v>
      </c>
      <c r="C3401" s="70">
        <v>-479927</v>
      </c>
      <c r="D3401" s="70">
        <v>-154317.37</v>
      </c>
      <c r="E3401" s="71">
        <v>44712</v>
      </c>
      <c r="F3401" t="s">
        <v>2078</v>
      </c>
      <c r="G3401" t="s">
        <v>1912</v>
      </c>
      <c r="J3401" s="40">
        <v>0</v>
      </c>
      <c r="K3401" s="40">
        <v>198456.86</v>
      </c>
    </row>
    <row r="3402" spans="1:11" x14ac:dyDescent="0.35">
      <c r="A3402">
        <v>20604</v>
      </c>
      <c r="B3402" t="s">
        <v>216</v>
      </c>
      <c r="C3402" s="70">
        <v>-479927</v>
      </c>
      <c r="D3402" s="70">
        <v>-154317.37</v>
      </c>
      <c r="E3402" s="71">
        <v>44712</v>
      </c>
      <c r="F3402" t="s">
        <v>6008</v>
      </c>
      <c r="G3402" t="s">
        <v>2247</v>
      </c>
      <c r="J3402" s="40">
        <v>6591.68</v>
      </c>
      <c r="K3402" s="40">
        <v>0</v>
      </c>
    </row>
    <row r="3403" spans="1:11" x14ac:dyDescent="0.35">
      <c r="A3403">
        <v>20604</v>
      </c>
      <c r="B3403" t="s">
        <v>216</v>
      </c>
      <c r="C3403" s="70">
        <v>-479927</v>
      </c>
      <c r="D3403" s="70">
        <v>-154317.37</v>
      </c>
      <c r="E3403" s="71">
        <v>44725</v>
      </c>
      <c r="F3403" t="s">
        <v>19695</v>
      </c>
      <c r="G3403" t="s">
        <v>1907</v>
      </c>
      <c r="H3403" t="s">
        <v>2034</v>
      </c>
      <c r="J3403" s="40">
        <v>192572.38</v>
      </c>
      <c r="K3403" s="40">
        <v>0</v>
      </c>
    </row>
    <row r="3404" spans="1:11" x14ac:dyDescent="0.35">
      <c r="A3404">
        <v>20604</v>
      </c>
      <c r="B3404" t="s">
        <v>216</v>
      </c>
      <c r="C3404" s="70">
        <v>-479927</v>
      </c>
      <c r="D3404" s="70">
        <v>-154317.37</v>
      </c>
      <c r="E3404" s="71">
        <v>44742</v>
      </c>
      <c r="F3404" t="s">
        <v>2064</v>
      </c>
      <c r="G3404" t="s">
        <v>1912</v>
      </c>
      <c r="J3404" s="40">
        <v>0</v>
      </c>
      <c r="K3404" s="40">
        <v>203086.58</v>
      </c>
    </row>
    <row r="3405" spans="1:11" x14ac:dyDescent="0.35">
      <c r="A3405">
        <v>20604</v>
      </c>
      <c r="B3405" t="s">
        <v>216</v>
      </c>
      <c r="C3405" s="70">
        <v>-479927</v>
      </c>
      <c r="D3405" s="70">
        <v>-154317.37</v>
      </c>
      <c r="E3405" s="71">
        <v>44742</v>
      </c>
      <c r="F3405" t="s">
        <v>5741</v>
      </c>
      <c r="G3405" t="s">
        <v>2247</v>
      </c>
      <c r="J3405" s="40">
        <v>5884.49</v>
      </c>
      <c r="K3405" s="40">
        <v>0</v>
      </c>
    </row>
    <row r="3406" spans="1:11" x14ac:dyDescent="0.35">
      <c r="A3406">
        <v>20604</v>
      </c>
      <c r="B3406" t="s">
        <v>216</v>
      </c>
      <c r="C3406" s="70">
        <v>-479927</v>
      </c>
      <c r="D3406" s="70">
        <v>-154317.37</v>
      </c>
      <c r="E3406" s="71">
        <v>44756</v>
      </c>
      <c r="F3406" t="s">
        <v>19757</v>
      </c>
      <c r="G3406" t="s">
        <v>1907</v>
      </c>
      <c r="H3406" t="s">
        <v>19756</v>
      </c>
      <c r="J3406" s="40">
        <v>1783.41</v>
      </c>
      <c r="K3406" s="40">
        <v>0</v>
      </c>
    </row>
    <row r="3407" spans="1:11" x14ac:dyDescent="0.35">
      <c r="A3407">
        <v>20604</v>
      </c>
      <c r="B3407" t="s">
        <v>216</v>
      </c>
      <c r="C3407" s="70">
        <v>-479927</v>
      </c>
      <c r="D3407" s="70">
        <v>-154317.37</v>
      </c>
      <c r="E3407" s="71">
        <v>44756</v>
      </c>
      <c r="F3407" t="s">
        <v>19755</v>
      </c>
      <c r="G3407" t="s">
        <v>1907</v>
      </c>
      <c r="H3407" t="s">
        <v>19691</v>
      </c>
      <c r="J3407" s="40">
        <v>206344.47</v>
      </c>
      <c r="K3407" s="40">
        <v>0</v>
      </c>
    </row>
    <row r="3408" spans="1:11" x14ac:dyDescent="0.35">
      <c r="A3408">
        <v>20604</v>
      </c>
      <c r="B3408" t="s">
        <v>216</v>
      </c>
      <c r="C3408" s="70">
        <v>-479927</v>
      </c>
      <c r="D3408" s="70">
        <v>-154317.37</v>
      </c>
      <c r="E3408" s="71">
        <v>44773</v>
      </c>
      <c r="F3408" t="s">
        <v>2044</v>
      </c>
      <c r="G3408" t="s">
        <v>1912</v>
      </c>
      <c r="J3408" s="40">
        <v>0</v>
      </c>
      <c r="K3408" s="40">
        <v>269238.89</v>
      </c>
    </row>
    <row r="3409" spans="1:11" x14ac:dyDescent="0.35">
      <c r="A3409">
        <v>20604</v>
      </c>
      <c r="B3409" t="s">
        <v>216</v>
      </c>
      <c r="C3409" s="70">
        <v>-479927</v>
      </c>
      <c r="D3409" s="70">
        <v>-154317.37</v>
      </c>
      <c r="E3409" s="71">
        <v>44773</v>
      </c>
      <c r="F3409" t="s">
        <v>5432</v>
      </c>
      <c r="G3409" t="s">
        <v>2247</v>
      </c>
      <c r="J3409" s="40">
        <v>0</v>
      </c>
      <c r="K3409" s="40">
        <v>1556.47</v>
      </c>
    </row>
    <row r="3410" spans="1:11" x14ac:dyDescent="0.35">
      <c r="A3410">
        <v>20604</v>
      </c>
      <c r="B3410" t="s">
        <v>216</v>
      </c>
      <c r="C3410" s="70">
        <v>-479927</v>
      </c>
      <c r="D3410" s="70">
        <v>-154317.37</v>
      </c>
      <c r="E3410" s="71">
        <v>44784</v>
      </c>
      <c r="F3410" t="s">
        <v>19694</v>
      </c>
      <c r="G3410" t="s">
        <v>1907</v>
      </c>
      <c r="H3410" t="s">
        <v>19693</v>
      </c>
      <c r="I3410" t="s">
        <v>19693</v>
      </c>
      <c r="J3410" s="40">
        <v>280143.90999999997</v>
      </c>
      <c r="K3410" s="40">
        <v>0</v>
      </c>
    </row>
    <row r="3411" spans="1:11" x14ac:dyDescent="0.35">
      <c r="A3411">
        <v>20604</v>
      </c>
      <c r="B3411" t="s">
        <v>216</v>
      </c>
      <c r="C3411" s="70">
        <v>-479927</v>
      </c>
      <c r="D3411" s="70">
        <v>-154317.37</v>
      </c>
      <c r="E3411" s="71">
        <v>44804</v>
      </c>
      <c r="F3411" t="s">
        <v>1994</v>
      </c>
      <c r="G3411" t="s">
        <v>1912</v>
      </c>
      <c r="J3411" s="40">
        <v>0</v>
      </c>
      <c r="K3411" s="40">
        <v>210149.36</v>
      </c>
    </row>
    <row r="3412" spans="1:11" x14ac:dyDescent="0.35">
      <c r="A3412">
        <v>20604</v>
      </c>
      <c r="B3412" t="s">
        <v>216</v>
      </c>
      <c r="C3412" s="70">
        <v>-479927</v>
      </c>
      <c r="D3412" s="70">
        <v>-154317.37</v>
      </c>
      <c r="E3412" s="71">
        <v>44804</v>
      </c>
      <c r="F3412" t="s">
        <v>5252</v>
      </c>
      <c r="G3412" t="s">
        <v>2247</v>
      </c>
      <c r="H3412" t="s">
        <v>2265</v>
      </c>
      <c r="J3412" s="40">
        <v>0</v>
      </c>
      <c r="K3412" s="40">
        <v>10852.89</v>
      </c>
    </row>
    <row r="3413" spans="1:11" x14ac:dyDescent="0.35">
      <c r="A3413">
        <v>20604</v>
      </c>
      <c r="B3413" t="s">
        <v>216</v>
      </c>
      <c r="C3413" s="70">
        <v>-479927</v>
      </c>
      <c r="D3413" s="70">
        <v>-154317.37</v>
      </c>
      <c r="E3413" s="71">
        <v>44805</v>
      </c>
      <c r="F3413" t="s">
        <v>19692</v>
      </c>
      <c r="G3413" t="s">
        <v>1907</v>
      </c>
      <c r="H3413" t="s">
        <v>19691</v>
      </c>
      <c r="J3413" s="40">
        <v>0</v>
      </c>
      <c r="K3413" s="40">
        <v>1672.12</v>
      </c>
    </row>
    <row r="3414" spans="1:11" x14ac:dyDescent="0.35">
      <c r="A3414">
        <v>20604</v>
      </c>
      <c r="B3414" t="s">
        <v>216</v>
      </c>
      <c r="C3414" s="70">
        <v>-479927</v>
      </c>
      <c r="D3414" s="70">
        <v>-154317.37</v>
      </c>
      <c r="E3414" s="71">
        <v>44820</v>
      </c>
      <c r="F3414" t="s">
        <v>19690</v>
      </c>
      <c r="G3414" t="s">
        <v>1907</v>
      </c>
      <c r="H3414" t="s">
        <v>19689</v>
      </c>
      <c r="J3414" s="40">
        <v>203864.4</v>
      </c>
      <c r="K3414" s="40">
        <v>0</v>
      </c>
    </row>
    <row r="3415" spans="1:11" x14ac:dyDescent="0.35">
      <c r="A3415">
        <v>20604</v>
      </c>
      <c r="B3415" t="s">
        <v>216</v>
      </c>
      <c r="C3415" s="70">
        <v>-479927</v>
      </c>
      <c r="D3415" s="70">
        <v>-154317.37</v>
      </c>
      <c r="E3415" s="71">
        <v>44834</v>
      </c>
      <c r="F3415" t="s">
        <v>1972</v>
      </c>
      <c r="G3415" t="s">
        <v>1912</v>
      </c>
      <c r="J3415" s="40">
        <v>0</v>
      </c>
      <c r="K3415" s="40">
        <v>211542.48</v>
      </c>
    </row>
    <row r="3416" spans="1:11" x14ac:dyDescent="0.35">
      <c r="A3416">
        <v>20604</v>
      </c>
      <c r="B3416" t="s">
        <v>216</v>
      </c>
      <c r="C3416" s="70">
        <v>-479927</v>
      </c>
      <c r="D3416" s="70">
        <v>-154317.37</v>
      </c>
      <c r="E3416" s="71">
        <v>44834</v>
      </c>
      <c r="F3416" t="s">
        <v>4823</v>
      </c>
      <c r="G3416" t="s">
        <v>2247</v>
      </c>
      <c r="H3416" t="s">
        <v>2262</v>
      </c>
      <c r="J3416" s="40">
        <v>6167.78</v>
      </c>
      <c r="K3416" s="40">
        <v>0</v>
      </c>
    </row>
    <row r="3417" spans="1:11" x14ac:dyDescent="0.35">
      <c r="A3417">
        <v>20604</v>
      </c>
      <c r="B3417" t="s">
        <v>216</v>
      </c>
      <c r="C3417" s="70">
        <v>-479927</v>
      </c>
      <c r="D3417" s="70">
        <v>-154317.37</v>
      </c>
      <c r="E3417" s="71">
        <v>44835</v>
      </c>
      <c r="F3417" t="s">
        <v>14343</v>
      </c>
      <c r="G3417" t="s">
        <v>1912</v>
      </c>
      <c r="J3417" s="40">
        <v>0</v>
      </c>
      <c r="K3417" s="40">
        <v>1747.79</v>
      </c>
    </row>
    <row r="3418" spans="1:11" x14ac:dyDescent="0.35">
      <c r="A3418">
        <v>20604</v>
      </c>
      <c r="B3418" t="s">
        <v>216</v>
      </c>
      <c r="C3418" s="70">
        <v>-479927</v>
      </c>
      <c r="D3418" s="70">
        <v>-154317.37</v>
      </c>
      <c r="E3418" s="71">
        <v>44835</v>
      </c>
      <c r="F3418" t="s">
        <v>1957</v>
      </c>
      <c r="G3418" t="s">
        <v>1907</v>
      </c>
      <c r="J3418" s="40">
        <v>0.12</v>
      </c>
      <c r="K3418" s="40">
        <v>0</v>
      </c>
    </row>
    <row r="3419" spans="1:11" x14ac:dyDescent="0.35">
      <c r="A3419">
        <v>20604</v>
      </c>
      <c r="B3419" t="s">
        <v>216</v>
      </c>
      <c r="C3419" s="70">
        <v>-479927</v>
      </c>
      <c r="D3419" s="70">
        <v>-154317.37</v>
      </c>
      <c r="E3419" s="71">
        <v>44858</v>
      </c>
      <c r="F3419" t="s">
        <v>19688</v>
      </c>
      <c r="G3419" t="s">
        <v>1907</v>
      </c>
      <c r="H3419" t="s">
        <v>1948</v>
      </c>
      <c r="J3419" s="40">
        <v>210709.87</v>
      </c>
      <c r="K3419" s="40">
        <v>0</v>
      </c>
    </row>
    <row r="3420" spans="1:11" x14ac:dyDescent="0.35">
      <c r="A3420">
        <v>20604</v>
      </c>
      <c r="B3420" t="s">
        <v>216</v>
      </c>
      <c r="C3420" s="70">
        <v>-479927</v>
      </c>
      <c r="D3420" s="70">
        <v>-154317.37</v>
      </c>
      <c r="E3420" s="71">
        <v>44865</v>
      </c>
      <c r="F3420" t="s">
        <v>1944</v>
      </c>
      <c r="G3420" t="s">
        <v>1912</v>
      </c>
      <c r="H3420" t="s">
        <v>1919</v>
      </c>
      <c r="I3420" t="s">
        <v>1919</v>
      </c>
      <c r="J3420" s="40">
        <v>0</v>
      </c>
      <c r="K3420" s="40">
        <v>282135.13</v>
      </c>
    </row>
    <row r="3421" spans="1:11" x14ac:dyDescent="0.35">
      <c r="A3421">
        <v>20604</v>
      </c>
      <c r="B3421" t="s">
        <v>216</v>
      </c>
      <c r="C3421" s="70">
        <v>-479927</v>
      </c>
      <c r="D3421" s="70">
        <v>-154317.37</v>
      </c>
      <c r="E3421" s="71">
        <v>44865</v>
      </c>
      <c r="F3421" t="s">
        <v>4598</v>
      </c>
      <c r="G3421" t="s">
        <v>2247</v>
      </c>
      <c r="H3421" t="s">
        <v>1919</v>
      </c>
      <c r="I3421" t="s">
        <v>1919</v>
      </c>
      <c r="J3421" s="40">
        <v>832.61</v>
      </c>
      <c r="K3421" s="40">
        <v>0</v>
      </c>
    </row>
    <row r="3422" spans="1:11" x14ac:dyDescent="0.35">
      <c r="A3422">
        <v>20604</v>
      </c>
      <c r="B3422" t="s">
        <v>216</v>
      </c>
      <c r="C3422" s="70">
        <v>-479927</v>
      </c>
      <c r="D3422" s="70">
        <v>-154317.37</v>
      </c>
      <c r="E3422" s="71">
        <v>44882</v>
      </c>
      <c r="F3422" t="s">
        <v>19687</v>
      </c>
      <c r="G3422" t="s">
        <v>1907</v>
      </c>
      <c r="H3422" t="s">
        <v>1919</v>
      </c>
      <c r="J3422" s="40">
        <v>288092.86</v>
      </c>
      <c r="K3422" s="40">
        <v>0</v>
      </c>
    </row>
    <row r="3423" spans="1:11" x14ac:dyDescent="0.35">
      <c r="A3423">
        <v>20604</v>
      </c>
      <c r="B3423" t="s">
        <v>216</v>
      </c>
      <c r="C3423" s="70">
        <v>-479927</v>
      </c>
      <c r="D3423" s="70">
        <v>-154317.37</v>
      </c>
      <c r="E3423" s="71">
        <v>44895</v>
      </c>
      <c r="F3423" t="s">
        <v>1926</v>
      </c>
      <c r="G3423" t="s">
        <v>1912</v>
      </c>
      <c r="H3423" t="s">
        <v>1916</v>
      </c>
      <c r="J3423" s="40">
        <v>0</v>
      </c>
      <c r="K3423" s="40">
        <v>328224.40000000002</v>
      </c>
    </row>
    <row r="3424" spans="1:11" x14ac:dyDescent="0.35">
      <c r="A3424">
        <v>20604</v>
      </c>
      <c r="B3424" t="s">
        <v>216</v>
      </c>
      <c r="C3424" s="70">
        <v>-479927</v>
      </c>
      <c r="D3424" s="70">
        <v>-154317.37</v>
      </c>
      <c r="E3424" s="71">
        <v>44895</v>
      </c>
      <c r="F3424" t="s">
        <v>4121</v>
      </c>
      <c r="G3424" t="s">
        <v>2247</v>
      </c>
      <c r="H3424" t="s">
        <v>1916</v>
      </c>
      <c r="I3424" t="s">
        <v>1916</v>
      </c>
      <c r="J3424" s="40">
        <v>0</v>
      </c>
      <c r="K3424" s="40">
        <v>5957.68</v>
      </c>
    </row>
    <row r="3425" spans="1:11" x14ac:dyDescent="0.35">
      <c r="A3425">
        <v>20604</v>
      </c>
      <c r="B3425" t="s">
        <v>216</v>
      </c>
      <c r="C3425" s="70">
        <v>-479927</v>
      </c>
      <c r="D3425" s="70">
        <v>-154317.37</v>
      </c>
      <c r="E3425" s="71">
        <v>44909</v>
      </c>
      <c r="F3425" t="s">
        <v>19686</v>
      </c>
      <c r="G3425" t="s">
        <v>1907</v>
      </c>
      <c r="H3425" t="s">
        <v>19685</v>
      </c>
      <c r="J3425" s="40">
        <v>331208.21000000002</v>
      </c>
      <c r="K3425" s="40">
        <v>0</v>
      </c>
    </row>
    <row r="3426" spans="1:11" x14ac:dyDescent="0.35">
      <c r="A3426">
        <v>20604</v>
      </c>
      <c r="B3426" t="s">
        <v>216</v>
      </c>
      <c r="C3426" s="70">
        <v>-479927</v>
      </c>
      <c r="D3426" s="70">
        <v>-154317.37</v>
      </c>
      <c r="E3426" s="71">
        <v>44926</v>
      </c>
      <c r="F3426" t="s">
        <v>1913</v>
      </c>
      <c r="G3426" t="s">
        <v>1912</v>
      </c>
      <c r="H3426" t="s">
        <v>1911</v>
      </c>
      <c r="I3426" t="s">
        <v>1911</v>
      </c>
      <c r="J3426" s="40">
        <v>0</v>
      </c>
      <c r="K3426" s="40">
        <v>258016.2</v>
      </c>
    </row>
    <row r="3427" spans="1:11" x14ac:dyDescent="0.35">
      <c r="A3427">
        <v>20604</v>
      </c>
      <c r="B3427" t="s">
        <v>216</v>
      </c>
      <c r="C3427" s="70">
        <v>-479927</v>
      </c>
      <c r="D3427" s="70">
        <v>-154317.37</v>
      </c>
      <c r="E3427" s="71">
        <v>44926</v>
      </c>
      <c r="F3427" t="s">
        <v>3771</v>
      </c>
      <c r="G3427" t="s">
        <v>2247</v>
      </c>
      <c r="H3427" t="s">
        <v>1911</v>
      </c>
      <c r="I3427" t="s">
        <v>1911</v>
      </c>
      <c r="J3427" s="40">
        <v>0</v>
      </c>
      <c r="K3427" s="40">
        <v>2983.86</v>
      </c>
    </row>
    <row r="3428" spans="1:11" x14ac:dyDescent="0.35">
      <c r="A3428">
        <v>20605</v>
      </c>
      <c r="B3428" t="s">
        <v>217</v>
      </c>
      <c r="C3428" s="70">
        <v>-363584</v>
      </c>
      <c r="D3428" s="70">
        <v>-116908.04</v>
      </c>
      <c r="E3428" s="71">
        <v>44575</v>
      </c>
      <c r="F3428" t="s">
        <v>19754</v>
      </c>
      <c r="G3428" t="s">
        <v>1907</v>
      </c>
      <c r="H3428" t="s">
        <v>19752</v>
      </c>
      <c r="J3428" s="40">
        <v>116723.56</v>
      </c>
      <c r="K3428" s="40">
        <v>0</v>
      </c>
    </row>
    <row r="3429" spans="1:11" x14ac:dyDescent="0.35">
      <c r="A3429">
        <v>20605</v>
      </c>
      <c r="B3429" t="s">
        <v>217</v>
      </c>
      <c r="C3429" s="70">
        <v>-363584</v>
      </c>
      <c r="D3429" s="70">
        <v>-116908.04</v>
      </c>
      <c r="E3429" s="71">
        <v>44575</v>
      </c>
      <c r="F3429" t="s">
        <v>19753</v>
      </c>
      <c r="G3429" t="s">
        <v>1907</v>
      </c>
      <c r="H3429" t="s">
        <v>19752</v>
      </c>
      <c r="J3429" s="40">
        <v>267.76</v>
      </c>
      <c r="K3429" s="40">
        <v>0</v>
      </c>
    </row>
    <row r="3430" spans="1:11" x14ac:dyDescent="0.35">
      <c r="A3430">
        <v>20605</v>
      </c>
      <c r="B3430" t="s">
        <v>217</v>
      </c>
      <c r="C3430" s="70">
        <v>-363584</v>
      </c>
      <c r="D3430" s="70">
        <v>-116908.04</v>
      </c>
      <c r="E3430" s="71">
        <v>44592</v>
      </c>
      <c r="F3430" t="s">
        <v>2134</v>
      </c>
      <c r="G3430" t="s">
        <v>1912</v>
      </c>
      <c r="J3430" s="40">
        <v>0</v>
      </c>
      <c r="K3430" s="40">
        <v>128913.92</v>
      </c>
    </row>
    <row r="3431" spans="1:11" x14ac:dyDescent="0.35">
      <c r="A3431">
        <v>20605</v>
      </c>
      <c r="B3431" t="s">
        <v>217</v>
      </c>
      <c r="C3431" s="70">
        <v>-363584</v>
      </c>
      <c r="D3431" s="70">
        <v>-116908.04</v>
      </c>
      <c r="E3431" s="71">
        <v>44592</v>
      </c>
      <c r="F3431" t="s">
        <v>6870</v>
      </c>
      <c r="G3431" t="s">
        <v>2247</v>
      </c>
      <c r="J3431" s="40">
        <v>34.4</v>
      </c>
      <c r="K3431" s="40">
        <v>0</v>
      </c>
    </row>
    <row r="3432" spans="1:11" x14ac:dyDescent="0.35">
      <c r="A3432">
        <v>20605</v>
      </c>
      <c r="B3432" t="s">
        <v>217</v>
      </c>
      <c r="C3432" s="70">
        <v>-363584</v>
      </c>
      <c r="D3432" s="70">
        <v>-116908.04</v>
      </c>
      <c r="E3432" s="71">
        <v>44607</v>
      </c>
      <c r="F3432" t="s">
        <v>19751</v>
      </c>
      <c r="G3432" t="s">
        <v>1907</v>
      </c>
      <c r="H3432" t="s">
        <v>19748</v>
      </c>
      <c r="J3432" s="40">
        <v>115384.19</v>
      </c>
      <c r="K3432" s="40">
        <v>0</v>
      </c>
    </row>
    <row r="3433" spans="1:11" x14ac:dyDescent="0.35">
      <c r="A3433">
        <v>20605</v>
      </c>
      <c r="B3433" t="s">
        <v>217</v>
      </c>
      <c r="C3433" s="70">
        <v>-363584</v>
      </c>
      <c r="D3433" s="70">
        <v>-116908.04</v>
      </c>
      <c r="E3433" s="71">
        <v>44607</v>
      </c>
      <c r="F3433" t="s">
        <v>19750</v>
      </c>
      <c r="G3433" t="s">
        <v>1907</v>
      </c>
      <c r="H3433" t="s">
        <v>19748</v>
      </c>
      <c r="J3433" s="40">
        <v>12099.53</v>
      </c>
      <c r="K3433" s="40">
        <v>0</v>
      </c>
    </row>
    <row r="3434" spans="1:11" x14ac:dyDescent="0.35">
      <c r="A3434">
        <v>20605</v>
      </c>
      <c r="B3434" t="s">
        <v>217</v>
      </c>
      <c r="C3434" s="70">
        <v>-363584</v>
      </c>
      <c r="D3434" s="70">
        <v>-116908.04</v>
      </c>
      <c r="E3434" s="71">
        <v>44607</v>
      </c>
      <c r="F3434" t="s">
        <v>19749</v>
      </c>
      <c r="G3434" t="s">
        <v>1907</v>
      </c>
      <c r="H3434" t="s">
        <v>19748</v>
      </c>
      <c r="J3434" s="40">
        <v>231.01</v>
      </c>
      <c r="K3434" s="40">
        <v>0</v>
      </c>
    </row>
    <row r="3435" spans="1:11" x14ac:dyDescent="0.35">
      <c r="A3435">
        <v>20605</v>
      </c>
      <c r="B3435" t="s">
        <v>217</v>
      </c>
      <c r="C3435" s="70">
        <v>-363584</v>
      </c>
      <c r="D3435" s="70">
        <v>-116908.04</v>
      </c>
      <c r="E3435" s="71">
        <v>44620</v>
      </c>
      <c r="F3435" t="s">
        <v>2122</v>
      </c>
      <c r="G3435" t="s">
        <v>1912</v>
      </c>
      <c r="J3435" s="40">
        <v>0</v>
      </c>
      <c r="K3435" s="40">
        <v>127201.98</v>
      </c>
    </row>
    <row r="3436" spans="1:11" x14ac:dyDescent="0.35">
      <c r="A3436">
        <v>20605</v>
      </c>
      <c r="B3436" t="s">
        <v>217</v>
      </c>
      <c r="C3436" s="70">
        <v>-363584</v>
      </c>
      <c r="D3436" s="70">
        <v>-116908.04</v>
      </c>
      <c r="E3436" s="71">
        <v>44620</v>
      </c>
      <c r="F3436" t="s">
        <v>2121</v>
      </c>
      <c r="G3436" t="s">
        <v>1912</v>
      </c>
      <c r="J3436" s="40">
        <v>0</v>
      </c>
      <c r="K3436" s="40">
        <v>-127201.98</v>
      </c>
    </row>
    <row r="3437" spans="1:11" x14ac:dyDescent="0.35">
      <c r="A3437">
        <v>20605</v>
      </c>
      <c r="B3437" t="s">
        <v>217</v>
      </c>
      <c r="C3437" s="70">
        <v>-363584</v>
      </c>
      <c r="D3437" s="70">
        <v>-116908.04</v>
      </c>
      <c r="E3437" s="71">
        <v>44620</v>
      </c>
      <c r="F3437" t="s">
        <v>2120</v>
      </c>
      <c r="G3437" t="s">
        <v>1912</v>
      </c>
      <c r="J3437" s="40">
        <v>0</v>
      </c>
      <c r="K3437" s="40">
        <v>127615.82</v>
      </c>
    </row>
    <row r="3438" spans="1:11" x14ac:dyDescent="0.35">
      <c r="A3438">
        <v>20605</v>
      </c>
      <c r="B3438" t="s">
        <v>217</v>
      </c>
      <c r="C3438" s="70">
        <v>-363584</v>
      </c>
      <c r="D3438" s="70">
        <v>-116908.04</v>
      </c>
      <c r="E3438" s="71">
        <v>44633</v>
      </c>
      <c r="F3438" t="s">
        <v>19747</v>
      </c>
      <c r="G3438" t="s">
        <v>1907</v>
      </c>
      <c r="H3438" t="s">
        <v>19744</v>
      </c>
      <c r="J3438" s="40">
        <v>2507.35</v>
      </c>
      <c r="K3438" s="40">
        <v>0</v>
      </c>
    </row>
    <row r="3439" spans="1:11" x14ac:dyDescent="0.35">
      <c r="A3439">
        <v>20605</v>
      </c>
      <c r="B3439" t="s">
        <v>217</v>
      </c>
      <c r="C3439" s="70">
        <v>-363584</v>
      </c>
      <c r="D3439" s="70">
        <v>-116908.04</v>
      </c>
      <c r="E3439" s="71">
        <v>44633</v>
      </c>
      <c r="F3439" t="s">
        <v>19746</v>
      </c>
      <c r="G3439" t="s">
        <v>1907</v>
      </c>
      <c r="H3439" t="s">
        <v>19744</v>
      </c>
      <c r="J3439" s="40">
        <v>123703.43</v>
      </c>
      <c r="K3439" s="40">
        <v>0</v>
      </c>
    </row>
    <row r="3440" spans="1:11" x14ac:dyDescent="0.35">
      <c r="A3440">
        <v>20605</v>
      </c>
      <c r="B3440" t="s">
        <v>217</v>
      </c>
      <c r="C3440" s="70">
        <v>-363584</v>
      </c>
      <c r="D3440" s="70">
        <v>-116908.04</v>
      </c>
      <c r="E3440" s="71">
        <v>44633</v>
      </c>
      <c r="F3440" t="s">
        <v>19745</v>
      </c>
      <c r="G3440" t="s">
        <v>1907</v>
      </c>
      <c r="H3440" t="s">
        <v>19744</v>
      </c>
      <c r="J3440" s="40">
        <v>388.48</v>
      </c>
      <c r="K3440" s="40">
        <v>0</v>
      </c>
    </row>
    <row r="3441" spans="1:11" x14ac:dyDescent="0.35">
      <c r="A3441">
        <v>20605</v>
      </c>
      <c r="B3441" t="s">
        <v>217</v>
      </c>
      <c r="C3441" s="70">
        <v>-363584</v>
      </c>
      <c r="D3441" s="70">
        <v>-116908.04</v>
      </c>
      <c r="E3441" s="71">
        <v>44651</v>
      </c>
      <c r="F3441" t="s">
        <v>2106</v>
      </c>
      <c r="G3441" t="s">
        <v>1912</v>
      </c>
      <c r="J3441" s="40">
        <v>0</v>
      </c>
      <c r="K3441" s="40">
        <v>135904.28</v>
      </c>
    </row>
    <row r="3442" spans="1:11" x14ac:dyDescent="0.35">
      <c r="A3442">
        <v>20605</v>
      </c>
      <c r="B3442" t="s">
        <v>217</v>
      </c>
      <c r="C3442" s="70">
        <v>-363584</v>
      </c>
      <c r="D3442" s="70">
        <v>-116908.04</v>
      </c>
      <c r="E3442" s="71">
        <v>44651</v>
      </c>
      <c r="F3442" t="s">
        <v>6579</v>
      </c>
      <c r="G3442" t="s">
        <v>2247</v>
      </c>
      <c r="J3442" s="40">
        <v>2216.46</v>
      </c>
      <c r="K3442" s="40">
        <v>0</v>
      </c>
    </row>
    <row r="3443" spans="1:11" x14ac:dyDescent="0.35">
      <c r="A3443">
        <v>20605</v>
      </c>
      <c r="B3443" t="s">
        <v>217</v>
      </c>
      <c r="C3443" s="70">
        <v>-363584</v>
      </c>
      <c r="D3443" s="70">
        <v>-116908.04</v>
      </c>
      <c r="E3443" s="71">
        <v>44665</v>
      </c>
      <c r="F3443" t="s">
        <v>19743</v>
      </c>
      <c r="G3443" t="s">
        <v>1907</v>
      </c>
      <c r="H3443" t="s">
        <v>19742</v>
      </c>
      <c r="J3443" s="40">
        <v>134927.16</v>
      </c>
      <c r="K3443" s="40">
        <v>0</v>
      </c>
    </row>
    <row r="3444" spans="1:11" x14ac:dyDescent="0.35">
      <c r="A3444">
        <v>20605</v>
      </c>
      <c r="B3444" t="s">
        <v>217</v>
      </c>
      <c r="C3444" s="70">
        <v>-363584</v>
      </c>
      <c r="D3444" s="70">
        <v>-116908.04</v>
      </c>
      <c r="E3444" s="71">
        <v>44681</v>
      </c>
      <c r="F3444" t="s">
        <v>6332</v>
      </c>
      <c r="G3444" t="s">
        <v>2247</v>
      </c>
      <c r="J3444" s="40">
        <v>972.09</v>
      </c>
      <c r="K3444" s="40">
        <v>0</v>
      </c>
    </row>
    <row r="3445" spans="1:11" x14ac:dyDescent="0.35">
      <c r="A3445">
        <v>20605</v>
      </c>
      <c r="B3445" t="s">
        <v>217</v>
      </c>
      <c r="C3445" s="70">
        <v>-363584</v>
      </c>
      <c r="D3445" s="70">
        <v>-116908.04</v>
      </c>
      <c r="E3445" s="71">
        <v>44681</v>
      </c>
      <c r="F3445" t="s">
        <v>2095</v>
      </c>
      <c r="G3445" t="s">
        <v>1912</v>
      </c>
      <c r="J3445" s="40">
        <v>0</v>
      </c>
      <c r="K3445" s="40">
        <v>140175.46</v>
      </c>
    </row>
    <row r="3446" spans="1:11" x14ac:dyDescent="0.35">
      <c r="A3446">
        <v>20605</v>
      </c>
      <c r="B3446" t="s">
        <v>217</v>
      </c>
      <c r="C3446" s="70">
        <v>-363584</v>
      </c>
      <c r="D3446" s="70">
        <v>-116908.04</v>
      </c>
      <c r="E3446" s="71">
        <v>44694</v>
      </c>
      <c r="F3446" t="s">
        <v>19741</v>
      </c>
      <c r="G3446" t="s">
        <v>1907</v>
      </c>
      <c r="H3446" t="s">
        <v>19738</v>
      </c>
      <c r="J3446" s="40">
        <v>12563.89</v>
      </c>
      <c r="K3446" s="40">
        <v>0</v>
      </c>
    </row>
    <row r="3447" spans="1:11" x14ac:dyDescent="0.35">
      <c r="A3447">
        <v>20605</v>
      </c>
      <c r="B3447" t="s">
        <v>217</v>
      </c>
      <c r="C3447" s="70">
        <v>-363584</v>
      </c>
      <c r="D3447" s="70">
        <v>-116908.04</v>
      </c>
      <c r="E3447" s="71">
        <v>44694</v>
      </c>
      <c r="F3447" t="s">
        <v>19740</v>
      </c>
      <c r="G3447" t="s">
        <v>1907</v>
      </c>
      <c r="H3447" t="s">
        <v>19738</v>
      </c>
      <c r="J3447" s="40">
        <v>117.23</v>
      </c>
      <c r="K3447" s="40">
        <v>0</v>
      </c>
    </row>
    <row r="3448" spans="1:11" x14ac:dyDescent="0.35">
      <c r="A3448">
        <v>20605</v>
      </c>
      <c r="B3448" t="s">
        <v>217</v>
      </c>
      <c r="C3448" s="70">
        <v>-363584</v>
      </c>
      <c r="D3448" s="70">
        <v>-116908.04</v>
      </c>
      <c r="E3448" s="71">
        <v>44694</v>
      </c>
      <c r="F3448" t="s">
        <v>19739</v>
      </c>
      <c r="G3448" t="s">
        <v>1907</v>
      </c>
      <c r="H3448" t="s">
        <v>19738</v>
      </c>
      <c r="J3448" s="40">
        <v>123591.44</v>
      </c>
      <c r="K3448" s="40">
        <v>0</v>
      </c>
    </row>
    <row r="3449" spans="1:11" x14ac:dyDescent="0.35">
      <c r="A3449">
        <v>20605</v>
      </c>
      <c r="B3449" t="s">
        <v>217</v>
      </c>
      <c r="C3449" s="70">
        <v>-363584</v>
      </c>
      <c r="D3449" s="70">
        <v>-116908.04</v>
      </c>
      <c r="E3449" s="71">
        <v>44712</v>
      </c>
      <c r="F3449" t="s">
        <v>2078</v>
      </c>
      <c r="G3449" t="s">
        <v>1912</v>
      </c>
      <c r="J3449" s="40">
        <v>0</v>
      </c>
      <c r="K3449" s="40">
        <v>137016.18</v>
      </c>
    </row>
    <row r="3450" spans="1:11" x14ac:dyDescent="0.35">
      <c r="A3450">
        <v>20605</v>
      </c>
      <c r="B3450" t="s">
        <v>217</v>
      </c>
      <c r="C3450" s="70">
        <v>-363584</v>
      </c>
      <c r="D3450" s="70">
        <v>-116908.04</v>
      </c>
      <c r="E3450" s="71">
        <v>44712</v>
      </c>
      <c r="F3450" t="s">
        <v>6007</v>
      </c>
      <c r="G3450" t="s">
        <v>2247</v>
      </c>
      <c r="J3450" s="40">
        <v>3902.18</v>
      </c>
      <c r="K3450" s="40">
        <v>0</v>
      </c>
    </row>
    <row r="3451" spans="1:11" x14ac:dyDescent="0.35">
      <c r="A3451">
        <v>20605</v>
      </c>
      <c r="B3451" t="s">
        <v>217</v>
      </c>
      <c r="C3451" s="70">
        <v>-363584</v>
      </c>
      <c r="D3451" s="70">
        <v>-116908.04</v>
      </c>
      <c r="E3451" s="71">
        <v>44725</v>
      </c>
      <c r="F3451" t="s">
        <v>19737</v>
      </c>
      <c r="G3451" t="s">
        <v>1907</v>
      </c>
      <c r="H3451" t="s">
        <v>19734</v>
      </c>
      <c r="J3451" s="40">
        <v>125430.23</v>
      </c>
      <c r="K3451" s="40">
        <v>0</v>
      </c>
    </row>
    <row r="3452" spans="1:11" x14ac:dyDescent="0.35">
      <c r="A3452">
        <v>20605</v>
      </c>
      <c r="B3452" t="s">
        <v>217</v>
      </c>
      <c r="C3452" s="70">
        <v>-363584</v>
      </c>
      <c r="D3452" s="70">
        <v>-116908.04</v>
      </c>
      <c r="E3452" s="71">
        <v>44725</v>
      </c>
      <c r="F3452" t="s">
        <v>19736</v>
      </c>
      <c r="G3452" t="s">
        <v>1907</v>
      </c>
      <c r="H3452" t="s">
        <v>19734</v>
      </c>
      <c r="J3452" s="40">
        <v>7465.12</v>
      </c>
      <c r="K3452" s="40">
        <v>0</v>
      </c>
    </row>
    <row r="3453" spans="1:11" x14ac:dyDescent="0.35">
      <c r="A3453">
        <v>20605</v>
      </c>
      <c r="B3453" t="s">
        <v>217</v>
      </c>
      <c r="C3453" s="70">
        <v>-363584</v>
      </c>
      <c r="D3453" s="70">
        <v>-116908.04</v>
      </c>
      <c r="E3453" s="71">
        <v>44725</v>
      </c>
      <c r="F3453" t="s">
        <v>19735</v>
      </c>
      <c r="G3453" t="s">
        <v>1907</v>
      </c>
      <c r="H3453" t="s">
        <v>19734</v>
      </c>
      <c r="J3453" s="40">
        <v>58.14</v>
      </c>
      <c r="K3453" s="40">
        <v>0</v>
      </c>
    </row>
    <row r="3454" spans="1:11" x14ac:dyDescent="0.35">
      <c r="A3454">
        <v>20605</v>
      </c>
      <c r="B3454" t="s">
        <v>217</v>
      </c>
      <c r="C3454" s="70">
        <v>-363584</v>
      </c>
      <c r="D3454" s="70">
        <v>-116908.04</v>
      </c>
      <c r="E3454" s="71">
        <v>44742</v>
      </c>
      <c r="F3454" t="s">
        <v>2064</v>
      </c>
      <c r="G3454" t="s">
        <v>1912</v>
      </c>
      <c r="J3454" s="40">
        <v>0</v>
      </c>
      <c r="K3454" s="40">
        <v>129109.49</v>
      </c>
    </row>
    <row r="3455" spans="1:11" x14ac:dyDescent="0.35">
      <c r="A3455">
        <v>20605</v>
      </c>
      <c r="B3455" t="s">
        <v>217</v>
      </c>
      <c r="C3455" s="70">
        <v>-363584</v>
      </c>
      <c r="D3455" s="70">
        <v>-116908.04</v>
      </c>
      <c r="E3455" s="71">
        <v>44742</v>
      </c>
      <c r="F3455" t="s">
        <v>5740</v>
      </c>
      <c r="G3455" t="s">
        <v>2247</v>
      </c>
      <c r="J3455" s="40">
        <v>4057.48</v>
      </c>
      <c r="K3455" s="40">
        <v>0</v>
      </c>
    </row>
    <row r="3456" spans="1:11" x14ac:dyDescent="0.35">
      <c r="A3456">
        <v>20605</v>
      </c>
      <c r="B3456" t="s">
        <v>217</v>
      </c>
      <c r="C3456" s="70">
        <v>-363584</v>
      </c>
      <c r="D3456" s="70">
        <v>-116908.04</v>
      </c>
      <c r="E3456" s="71">
        <v>44756</v>
      </c>
      <c r="F3456" t="s">
        <v>19733</v>
      </c>
      <c r="G3456" t="s">
        <v>1907</v>
      </c>
      <c r="H3456" t="s">
        <v>2042</v>
      </c>
      <c r="J3456" s="40">
        <v>100.23</v>
      </c>
      <c r="K3456" s="40">
        <v>0</v>
      </c>
    </row>
    <row r="3457" spans="1:11" x14ac:dyDescent="0.35">
      <c r="A3457">
        <v>20605</v>
      </c>
      <c r="B3457" t="s">
        <v>217</v>
      </c>
      <c r="C3457" s="70">
        <v>-363584</v>
      </c>
      <c r="D3457" s="70">
        <v>-116908.04</v>
      </c>
      <c r="E3457" s="71">
        <v>44756</v>
      </c>
      <c r="F3457" t="s">
        <v>19732</v>
      </c>
      <c r="G3457" t="s">
        <v>1907</v>
      </c>
      <c r="H3457" t="s">
        <v>19731</v>
      </c>
      <c r="J3457" s="40">
        <v>2393.4299999999998</v>
      </c>
      <c r="K3457" s="40">
        <v>0</v>
      </c>
    </row>
    <row r="3458" spans="1:11" x14ac:dyDescent="0.35">
      <c r="A3458">
        <v>20605</v>
      </c>
      <c r="B3458" t="s">
        <v>217</v>
      </c>
      <c r="C3458" s="70">
        <v>-363584</v>
      </c>
      <c r="D3458" s="70">
        <v>-116908.04</v>
      </c>
      <c r="E3458" s="71">
        <v>44756</v>
      </c>
      <c r="F3458" t="s">
        <v>19730</v>
      </c>
      <c r="G3458" t="s">
        <v>1907</v>
      </c>
      <c r="H3458" t="s">
        <v>19729</v>
      </c>
      <c r="J3458" s="40">
        <v>127656.97</v>
      </c>
      <c r="K3458" s="40">
        <v>0</v>
      </c>
    </row>
    <row r="3459" spans="1:11" x14ac:dyDescent="0.35">
      <c r="A3459">
        <v>20605</v>
      </c>
      <c r="B3459" t="s">
        <v>217</v>
      </c>
      <c r="C3459" s="70">
        <v>-363584</v>
      </c>
      <c r="D3459" s="70">
        <v>-116908.04</v>
      </c>
      <c r="E3459" s="71">
        <v>44773</v>
      </c>
      <c r="F3459" t="s">
        <v>2044</v>
      </c>
      <c r="G3459" t="s">
        <v>1912</v>
      </c>
      <c r="J3459" s="40">
        <v>0</v>
      </c>
      <c r="K3459" s="40">
        <v>152847.31</v>
      </c>
    </row>
    <row r="3460" spans="1:11" x14ac:dyDescent="0.35">
      <c r="A3460">
        <v>20605</v>
      </c>
      <c r="B3460" t="s">
        <v>217</v>
      </c>
      <c r="C3460" s="70">
        <v>-363584</v>
      </c>
      <c r="D3460" s="70">
        <v>-116908.04</v>
      </c>
      <c r="E3460" s="71">
        <v>44773</v>
      </c>
      <c r="F3460" t="s">
        <v>5431</v>
      </c>
      <c r="G3460" t="s">
        <v>2247</v>
      </c>
      <c r="J3460" s="40">
        <v>0</v>
      </c>
      <c r="K3460" s="40">
        <v>1037.74</v>
      </c>
    </row>
    <row r="3461" spans="1:11" x14ac:dyDescent="0.35">
      <c r="A3461">
        <v>20605</v>
      </c>
      <c r="B3461" t="s">
        <v>217</v>
      </c>
      <c r="C3461" s="70">
        <v>-363584</v>
      </c>
      <c r="D3461" s="70">
        <v>-116908.04</v>
      </c>
      <c r="E3461" s="71">
        <v>44774</v>
      </c>
      <c r="F3461" t="s">
        <v>2043</v>
      </c>
      <c r="G3461" t="s">
        <v>1907</v>
      </c>
      <c r="H3461" t="s">
        <v>2042</v>
      </c>
      <c r="J3461" s="40">
        <v>0.06</v>
      </c>
      <c r="K3461" s="40">
        <v>0</v>
      </c>
    </row>
    <row r="3462" spans="1:11" x14ac:dyDescent="0.35">
      <c r="A3462">
        <v>20605</v>
      </c>
      <c r="B3462" t="s">
        <v>217</v>
      </c>
      <c r="C3462" s="70">
        <v>-363584</v>
      </c>
      <c r="D3462" s="70">
        <v>-116908.04</v>
      </c>
      <c r="E3462" s="71">
        <v>44784</v>
      </c>
      <c r="F3462" t="s">
        <v>19728</v>
      </c>
      <c r="G3462" t="s">
        <v>1907</v>
      </c>
      <c r="H3462" t="s">
        <v>6370</v>
      </c>
      <c r="J3462" s="40">
        <v>106.78</v>
      </c>
      <c r="K3462" s="40">
        <v>0</v>
      </c>
    </row>
    <row r="3463" spans="1:11" x14ac:dyDescent="0.35">
      <c r="A3463">
        <v>20605</v>
      </c>
      <c r="B3463" t="s">
        <v>217</v>
      </c>
      <c r="C3463" s="70">
        <v>-363584</v>
      </c>
      <c r="D3463" s="70">
        <v>-116908.04</v>
      </c>
      <c r="E3463" s="71">
        <v>44784</v>
      </c>
      <c r="F3463" t="s">
        <v>19727</v>
      </c>
      <c r="G3463" t="s">
        <v>1907</v>
      </c>
      <c r="H3463" t="s">
        <v>2004</v>
      </c>
      <c r="J3463" s="40">
        <v>17223.689999999999</v>
      </c>
      <c r="K3463" s="40">
        <v>0</v>
      </c>
    </row>
    <row r="3464" spans="1:11" x14ac:dyDescent="0.35">
      <c r="A3464">
        <v>20605</v>
      </c>
      <c r="B3464" t="s">
        <v>217</v>
      </c>
      <c r="C3464" s="70">
        <v>-363584</v>
      </c>
      <c r="D3464" s="70">
        <v>-116908.04</v>
      </c>
      <c r="E3464" s="71">
        <v>44784</v>
      </c>
      <c r="F3464" t="s">
        <v>19726</v>
      </c>
      <c r="G3464" t="s">
        <v>1907</v>
      </c>
      <c r="H3464" t="s">
        <v>6361</v>
      </c>
      <c r="J3464" s="40">
        <v>141707.57999999999</v>
      </c>
      <c r="K3464" s="40">
        <v>0</v>
      </c>
    </row>
    <row r="3465" spans="1:11" x14ac:dyDescent="0.35">
      <c r="A3465">
        <v>20605</v>
      </c>
      <c r="B3465" t="s">
        <v>217</v>
      </c>
      <c r="C3465" s="70">
        <v>-363584</v>
      </c>
      <c r="D3465" s="70">
        <v>-116908.04</v>
      </c>
      <c r="E3465" s="71">
        <v>44784</v>
      </c>
      <c r="F3465" t="s">
        <v>2005</v>
      </c>
      <c r="G3465" t="s">
        <v>1907</v>
      </c>
      <c r="H3465" t="s">
        <v>2004</v>
      </c>
      <c r="J3465" s="40">
        <v>0.06</v>
      </c>
      <c r="K3465" s="40">
        <v>0</v>
      </c>
    </row>
    <row r="3466" spans="1:11" x14ac:dyDescent="0.35">
      <c r="A3466">
        <v>20605</v>
      </c>
      <c r="B3466" t="s">
        <v>217</v>
      </c>
      <c r="C3466" s="70">
        <v>-363584</v>
      </c>
      <c r="D3466" s="70">
        <v>-116908.04</v>
      </c>
      <c r="E3466" s="71">
        <v>44804</v>
      </c>
      <c r="F3466" t="s">
        <v>1994</v>
      </c>
      <c r="G3466" t="s">
        <v>1912</v>
      </c>
      <c r="J3466" s="40">
        <v>0</v>
      </c>
      <c r="K3466" s="40">
        <v>144049.99</v>
      </c>
    </row>
    <row r="3467" spans="1:11" x14ac:dyDescent="0.35">
      <c r="A3467">
        <v>20605</v>
      </c>
      <c r="B3467" t="s">
        <v>217</v>
      </c>
      <c r="C3467" s="70">
        <v>-363584</v>
      </c>
      <c r="D3467" s="70">
        <v>-116908.04</v>
      </c>
      <c r="E3467" s="71">
        <v>44804</v>
      </c>
      <c r="F3467" t="s">
        <v>5251</v>
      </c>
      <c r="G3467" t="s">
        <v>2247</v>
      </c>
      <c r="H3467" t="s">
        <v>2265</v>
      </c>
      <c r="J3467" s="40">
        <v>0</v>
      </c>
      <c r="K3467" s="40">
        <v>6189.14</v>
      </c>
    </row>
    <row r="3468" spans="1:11" x14ac:dyDescent="0.35">
      <c r="A3468">
        <v>20605</v>
      </c>
      <c r="B3468" t="s">
        <v>217</v>
      </c>
      <c r="C3468" s="70">
        <v>-363584</v>
      </c>
      <c r="D3468" s="70">
        <v>-116908.04</v>
      </c>
      <c r="E3468" s="71">
        <v>44820</v>
      </c>
      <c r="F3468" t="s">
        <v>19725</v>
      </c>
      <c r="G3468" t="s">
        <v>1907</v>
      </c>
      <c r="H3468" t="s">
        <v>19724</v>
      </c>
      <c r="J3468" s="40">
        <v>139741.87</v>
      </c>
      <c r="K3468" s="40">
        <v>0</v>
      </c>
    </row>
    <row r="3469" spans="1:11" x14ac:dyDescent="0.35">
      <c r="A3469">
        <v>20605</v>
      </c>
      <c r="B3469" t="s">
        <v>217</v>
      </c>
      <c r="C3469" s="70">
        <v>-363584</v>
      </c>
      <c r="D3469" s="70">
        <v>-116908.04</v>
      </c>
      <c r="E3469" s="71">
        <v>44834</v>
      </c>
      <c r="F3469" t="s">
        <v>1972</v>
      </c>
      <c r="G3469" t="s">
        <v>1912</v>
      </c>
      <c r="J3469" s="40">
        <v>0</v>
      </c>
      <c r="K3469" s="40">
        <v>141867.06</v>
      </c>
    </row>
    <row r="3470" spans="1:11" x14ac:dyDescent="0.35">
      <c r="A3470">
        <v>20605</v>
      </c>
      <c r="B3470" t="s">
        <v>217</v>
      </c>
      <c r="C3470" s="70">
        <v>-363584</v>
      </c>
      <c r="D3470" s="70">
        <v>-116908.04</v>
      </c>
      <c r="E3470" s="71">
        <v>44834</v>
      </c>
      <c r="F3470" t="s">
        <v>4822</v>
      </c>
      <c r="G3470" t="s">
        <v>2247</v>
      </c>
      <c r="H3470" t="s">
        <v>2262</v>
      </c>
      <c r="J3470" s="40">
        <v>4301.6899999999996</v>
      </c>
      <c r="K3470" s="40">
        <v>0</v>
      </c>
    </row>
    <row r="3471" spans="1:11" x14ac:dyDescent="0.35">
      <c r="A3471">
        <v>20605</v>
      </c>
      <c r="B3471" t="s">
        <v>217</v>
      </c>
      <c r="C3471" s="70">
        <v>-363584</v>
      </c>
      <c r="D3471" s="70">
        <v>-116908.04</v>
      </c>
      <c r="E3471" s="71">
        <v>44835</v>
      </c>
      <c r="F3471" t="s">
        <v>14343</v>
      </c>
      <c r="G3471" t="s">
        <v>1912</v>
      </c>
      <c r="J3471" s="40">
        <v>621.14</v>
      </c>
      <c r="K3471" s="40">
        <v>0</v>
      </c>
    </row>
    <row r="3472" spans="1:11" x14ac:dyDescent="0.35">
      <c r="A3472">
        <v>20605</v>
      </c>
      <c r="B3472" t="s">
        <v>217</v>
      </c>
      <c r="C3472" s="70">
        <v>-363584</v>
      </c>
      <c r="D3472" s="70">
        <v>-116908.04</v>
      </c>
      <c r="E3472" s="71">
        <v>44841</v>
      </c>
      <c r="F3472" t="s">
        <v>19723</v>
      </c>
      <c r="G3472" t="s">
        <v>1907</v>
      </c>
      <c r="H3472" t="s">
        <v>19722</v>
      </c>
      <c r="J3472" s="40">
        <v>142591.49</v>
      </c>
      <c r="K3472" s="40">
        <v>0</v>
      </c>
    </row>
    <row r="3473" spans="1:11" x14ac:dyDescent="0.35">
      <c r="A3473">
        <v>20605</v>
      </c>
      <c r="B3473" t="s">
        <v>217</v>
      </c>
      <c r="C3473" s="70">
        <v>-363584</v>
      </c>
      <c r="D3473" s="70">
        <v>-116908.04</v>
      </c>
      <c r="E3473" s="71">
        <v>44865</v>
      </c>
      <c r="F3473" t="s">
        <v>1944</v>
      </c>
      <c r="G3473" t="s">
        <v>1912</v>
      </c>
      <c r="H3473" t="s">
        <v>1919</v>
      </c>
      <c r="I3473" t="s">
        <v>1919</v>
      </c>
      <c r="J3473" s="40">
        <v>0</v>
      </c>
      <c r="K3473" s="40">
        <v>151627.48000000001</v>
      </c>
    </row>
    <row r="3474" spans="1:11" x14ac:dyDescent="0.35">
      <c r="A3474">
        <v>20605</v>
      </c>
      <c r="B3474" t="s">
        <v>217</v>
      </c>
      <c r="C3474" s="70">
        <v>-363584</v>
      </c>
      <c r="D3474" s="70">
        <v>-116908.04</v>
      </c>
      <c r="E3474" s="71">
        <v>44865</v>
      </c>
      <c r="F3474" t="s">
        <v>4597</v>
      </c>
      <c r="G3474" t="s">
        <v>2247</v>
      </c>
      <c r="H3474" t="s">
        <v>1919</v>
      </c>
      <c r="I3474" t="s">
        <v>1919</v>
      </c>
      <c r="J3474" s="40">
        <v>0</v>
      </c>
      <c r="K3474" s="40">
        <v>721.74</v>
      </c>
    </row>
    <row r="3475" spans="1:11" x14ac:dyDescent="0.35">
      <c r="A3475">
        <v>20605</v>
      </c>
      <c r="B3475" t="s">
        <v>217</v>
      </c>
      <c r="C3475" s="70">
        <v>-363584</v>
      </c>
      <c r="D3475" s="70">
        <v>-116908.04</v>
      </c>
      <c r="E3475" s="71">
        <v>44879</v>
      </c>
      <c r="F3475" t="s">
        <v>19721</v>
      </c>
      <c r="G3475" t="s">
        <v>1907</v>
      </c>
      <c r="H3475" t="s">
        <v>19720</v>
      </c>
      <c r="J3475" s="40">
        <v>103.26</v>
      </c>
      <c r="K3475" s="40">
        <v>0</v>
      </c>
    </row>
    <row r="3476" spans="1:11" x14ac:dyDescent="0.35">
      <c r="A3476">
        <v>20605</v>
      </c>
      <c r="B3476" t="s">
        <v>217</v>
      </c>
      <c r="C3476" s="70">
        <v>-363584</v>
      </c>
      <c r="D3476" s="70">
        <v>-116908.04</v>
      </c>
      <c r="E3476" s="71">
        <v>44879</v>
      </c>
      <c r="F3476" t="s">
        <v>19719</v>
      </c>
      <c r="G3476" t="s">
        <v>1907</v>
      </c>
      <c r="H3476" t="s">
        <v>19718</v>
      </c>
      <c r="J3476" s="40">
        <v>7989.53</v>
      </c>
      <c r="K3476" s="40">
        <v>0</v>
      </c>
    </row>
    <row r="3477" spans="1:11" x14ac:dyDescent="0.35">
      <c r="A3477">
        <v>20605</v>
      </c>
      <c r="B3477" t="s">
        <v>217</v>
      </c>
      <c r="C3477" s="70">
        <v>-363584</v>
      </c>
      <c r="D3477" s="70">
        <v>-116908.04</v>
      </c>
      <c r="E3477" s="71">
        <v>44879</v>
      </c>
      <c r="F3477" t="s">
        <v>19717</v>
      </c>
      <c r="G3477" t="s">
        <v>1907</v>
      </c>
      <c r="H3477" t="s">
        <v>19716</v>
      </c>
      <c r="J3477" s="40">
        <v>147592.20000000001</v>
      </c>
      <c r="K3477" s="40">
        <v>0</v>
      </c>
    </row>
    <row r="3478" spans="1:11" x14ac:dyDescent="0.35">
      <c r="A3478">
        <v>20605</v>
      </c>
      <c r="B3478" t="s">
        <v>217</v>
      </c>
      <c r="C3478" s="70">
        <v>-363584</v>
      </c>
      <c r="D3478" s="70">
        <v>-116908.04</v>
      </c>
      <c r="E3478" s="71">
        <v>44895</v>
      </c>
      <c r="F3478" t="s">
        <v>1926</v>
      </c>
      <c r="G3478" t="s">
        <v>1912</v>
      </c>
      <c r="H3478" t="s">
        <v>1916</v>
      </c>
      <c r="J3478" s="40">
        <v>0</v>
      </c>
      <c r="K3478" s="40">
        <v>164503.34</v>
      </c>
    </row>
    <row r="3479" spans="1:11" x14ac:dyDescent="0.35">
      <c r="A3479">
        <v>20605</v>
      </c>
      <c r="B3479" t="s">
        <v>217</v>
      </c>
      <c r="C3479" s="70">
        <v>-363584</v>
      </c>
      <c r="D3479" s="70">
        <v>-116908.04</v>
      </c>
      <c r="E3479" s="71">
        <v>44895</v>
      </c>
      <c r="F3479" t="s">
        <v>4120</v>
      </c>
      <c r="G3479" t="s">
        <v>2247</v>
      </c>
      <c r="H3479" t="s">
        <v>1916</v>
      </c>
      <c r="I3479" t="s">
        <v>1916</v>
      </c>
      <c r="J3479" s="40">
        <v>0</v>
      </c>
      <c r="K3479" s="40">
        <v>4038.64</v>
      </c>
    </row>
    <row r="3480" spans="1:11" x14ac:dyDescent="0.35">
      <c r="A3480">
        <v>20605</v>
      </c>
      <c r="B3480" t="s">
        <v>217</v>
      </c>
      <c r="C3480" s="70">
        <v>-363584</v>
      </c>
      <c r="D3480" s="70">
        <v>-116908.04</v>
      </c>
      <c r="E3480" s="71">
        <v>44909</v>
      </c>
      <c r="F3480" t="s">
        <v>19715</v>
      </c>
      <c r="G3480" t="s">
        <v>1907</v>
      </c>
      <c r="H3480" t="s">
        <v>19714</v>
      </c>
      <c r="J3480" s="40">
        <v>6542.52</v>
      </c>
      <c r="K3480" s="40">
        <v>0</v>
      </c>
    </row>
    <row r="3481" spans="1:11" x14ac:dyDescent="0.35">
      <c r="A3481">
        <v>20605</v>
      </c>
      <c r="B3481" t="s">
        <v>217</v>
      </c>
      <c r="C3481" s="70">
        <v>-363584</v>
      </c>
      <c r="D3481" s="70">
        <v>-116908.04</v>
      </c>
      <c r="E3481" s="71">
        <v>44909</v>
      </c>
      <c r="F3481" t="s">
        <v>19713</v>
      </c>
      <c r="G3481" t="s">
        <v>1907</v>
      </c>
      <c r="H3481" t="s">
        <v>19712</v>
      </c>
      <c r="J3481" s="40">
        <v>68.040000000000006</v>
      </c>
      <c r="K3481" s="40">
        <v>0</v>
      </c>
    </row>
    <row r="3482" spans="1:11" x14ac:dyDescent="0.35">
      <c r="A3482">
        <v>20605</v>
      </c>
      <c r="B3482" t="s">
        <v>217</v>
      </c>
      <c r="C3482" s="70">
        <v>-363584</v>
      </c>
      <c r="D3482" s="70">
        <v>-116908.04</v>
      </c>
      <c r="E3482" s="71">
        <v>44909</v>
      </c>
      <c r="F3482" t="s">
        <v>19711</v>
      </c>
      <c r="G3482" t="s">
        <v>1907</v>
      </c>
      <c r="H3482" t="s">
        <v>19710</v>
      </c>
      <c r="J3482" s="40">
        <v>159388.26999999999</v>
      </c>
      <c r="K3482" s="40">
        <v>0</v>
      </c>
    </row>
    <row r="3483" spans="1:11" x14ac:dyDescent="0.35">
      <c r="A3483">
        <v>20605</v>
      </c>
      <c r="B3483" t="s">
        <v>217</v>
      </c>
      <c r="C3483" s="70">
        <v>-363584</v>
      </c>
      <c r="D3483" s="70">
        <v>-116908.04</v>
      </c>
      <c r="E3483" s="71">
        <v>44926</v>
      </c>
      <c r="F3483" t="s">
        <v>1913</v>
      </c>
      <c r="G3483" t="s">
        <v>1912</v>
      </c>
      <c r="H3483" t="s">
        <v>1911</v>
      </c>
      <c r="I3483" t="s">
        <v>1911</v>
      </c>
      <c r="J3483" s="40">
        <v>0</v>
      </c>
      <c r="K3483" s="40">
        <v>165842.85</v>
      </c>
    </row>
    <row r="3484" spans="1:11" x14ac:dyDescent="0.35">
      <c r="A3484">
        <v>20605</v>
      </c>
      <c r="B3484" t="s">
        <v>217</v>
      </c>
      <c r="C3484" s="70">
        <v>-363584</v>
      </c>
      <c r="D3484" s="70">
        <v>-116908.04</v>
      </c>
      <c r="E3484" s="71">
        <v>44926</v>
      </c>
      <c r="F3484" t="s">
        <v>3770</v>
      </c>
      <c r="G3484" t="s">
        <v>2247</v>
      </c>
      <c r="H3484" t="s">
        <v>1911</v>
      </c>
      <c r="I3484" t="s">
        <v>1911</v>
      </c>
      <c r="J3484" s="40">
        <v>0</v>
      </c>
      <c r="K3484" s="40">
        <v>1512.09</v>
      </c>
    </row>
    <row r="3485" spans="1:11" x14ac:dyDescent="0.35">
      <c r="A3485">
        <v>20606</v>
      </c>
      <c r="B3485" t="s">
        <v>19708</v>
      </c>
      <c r="C3485" s="70">
        <v>-500.51</v>
      </c>
      <c r="D3485" s="70">
        <v>-160.93</v>
      </c>
      <c r="E3485" s="71">
        <v>44577</v>
      </c>
      <c r="F3485" t="s">
        <v>19703</v>
      </c>
      <c r="G3485" t="s">
        <v>1907</v>
      </c>
      <c r="H3485" t="s">
        <v>19702</v>
      </c>
      <c r="J3485" s="40">
        <v>160.72</v>
      </c>
      <c r="K3485" s="40">
        <v>0</v>
      </c>
    </row>
    <row r="3486" spans="1:11" x14ac:dyDescent="0.35">
      <c r="A3486">
        <v>20606</v>
      </c>
      <c r="B3486" t="s">
        <v>19708</v>
      </c>
      <c r="C3486" s="70">
        <v>-500.51</v>
      </c>
      <c r="D3486" s="70">
        <v>-160.93</v>
      </c>
      <c r="E3486" s="71">
        <v>44588</v>
      </c>
      <c r="F3486" t="s">
        <v>17886</v>
      </c>
      <c r="G3486" t="s">
        <v>15843</v>
      </c>
      <c r="H3486" t="s">
        <v>17885</v>
      </c>
      <c r="J3486" s="40">
        <v>0</v>
      </c>
      <c r="K3486" s="40">
        <v>85.29</v>
      </c>
    </row>
    <row r="3487" spans="1:11" x14ac:dyDescent="0.35">
      <c r="A3487">
        <v>20606</v>
      </c>
      <c r="B3487" t="s">
        <v>19708</v>
      </c>
      <c r="C3487" s="70">
        <v>-500.51</v>
      </c>
      <c r="D3487" s="70">
        <v>-160.93</v>
      </c>
      <c r="E3487" s="71">
        <v>44592</v>
      </c>
      <c r="F3487" t="s">
        <v>6869</v>
      </c>
      <c r="G3487" t="s">
        <v>2247</v>
      </c>
      <c r="J3487" s="40">
        <v>0.02</v>
      </c>
      <c r="K3487" s="40">
        <v>0</v>
      </c>
    </row>
    <row r="3488" spans="1:11" x14ac:dyDescent="0.35">
      <c r="A3488">
        <v>20606</v>
      </c>
      <c r="B3488" t="s">
        <v>19708</v>
      </c>
      <c r="C3488" s="70">
        <v>-500.51</v>
      </c>
      <c r="D3488" s="70">
        <v>-160.93</v>
      </c>
      <c r="E3488" s="71">
        <v>44609</v>
      </c>
      <c r="F3488" t="s">
        <v>19701</v>
      </c>
      <c r="G3488" t="s">
        <v>1907</v>
      </c>
      <c r="H3488" t="s">
        <v>2038</v>
      </c>
      <c r="J3488" s="40">
        <v>85.6</v>
      </c>
      <c r="K3488" s="40">
        <v>0</v>
      </c>
    </row>
    <row r="3489" spans="1:11" x14ac:dyDescent="0.35">
      <c r="A3489">
        <v>20606</v>
      </c>
      <c r="B3489" t="s">
        <v>19708</v>
      </c>
      <c r="C3489" s="70">
        <v>-500.51</v>
      </c>
      <c r="D3489" s="70">
        <v>-160.93</v>
      </c>
      <c r="E3489" s="71">
        <v>44616</v>
      </c>
      <c r="F3489" t="s">
        <v>17884</v>
      </c>
      <c r="G3489" t="s">
        <v>15843</v>
      </c>
      <c r="H3489" t="s">
        <v>17883</v>
      </c>
      <c r="J3489" s="40">
        <v>0</v>
      </c>
      <c r="K3489" s="40">
        <v>137.57</v>
      </c>
    </row>
    <row r="3490" spans="1:11" x14ac:dyDescent="0.35">
      <c r="A3490">
        <v>20606</v>
      </c>
      <c r="B3490" t="s">
        <v>19708</v>
      </c>
      <c r="C3490" s="70">
        <v>-500.51</v>
      </c>
      <c r="D3490" s="70">
        <v>-160.93</v>
      </c>
      <c r="E3490" s="71">
        <v>44634</v>
      </c>
      <c r="F3490" t="s">
        <v>19700</v>
      </c>
      <c r="G3490" t="s">
        <v>1907</v>
      </c>
      <c r="H3490" t="s">
        <v>19699</v>
      </c>
      <c r="J3490" s="40">
        <v>198359.24</v>
      </c>
      <c r="K3490" s="40">
        <v>0</v>
      </c>
    </row>
    <row r="3491" spans="1:11" x14ac:dyDescent="0.35">
      <c r="A3491">
        <v>20606</v>
      </c>
      <c r="B3491" t="s">
        <v>19708</v>
      </c>
      <c r="C3491" s="70">
        <v>-500.51</v>
      </c>
      <c r="D3491" s="70">
        <v>-160.93</v>
      </c>
      <c r="E3491" s="71">
        <v>44634</v>
      </c>
      <c r="F3491" t="s">
        <v>19700</v>
      </c>
      <c r="G3491" t="s">
        <v>1907</v>
      </c>
      <c r="H3491" t="s">
        <v>19699</v>
      </c>
      <c r="J3491" s="40">
        <v>137.69999999999999</v>
      </c>
      <c r="K3491" s="40">
        <v>0</v>
      </c>
    </row>
    <row r="3492" spans="1:11" x14ac:dyDescent="0.35">
      <c r="A3492">
        <v>20606</v>
      </c>
      <c r="B3492" t="s">
        <v>19708</v>
      </c>
      <c r="C3492" s="70">
        <v>-500.51</v>
      </c>
      <c r="D3492" s="70">
        <v>-160.93</v>
      </c>
      <c r="E3492" s="71">
        <v>44634</v>
      </c>
      <c r="F3492" t="s">
        <v>19709</v>
      </c>
      <c r="G3492" t="s">
        <v>1907</v>
      </c>
      <c r="H3492" t="s">
        <v>19699</v>
      </c>
      <c r="J3492" s="40">
        <v>0</v>
      </c>
      <c r="K3492" s="40">
        <v>198359.24</v>
      </c>
    </row>
    <row r="3493" spans="1:11" x14ac:dyDescent="0.35">
      <c r="A3493">
        <v>20606</v>
      </c>
      <c r="B3493" t="s">
        <v>19708</v>
      </c>
      <c r="C3493" s="70">
        <v>-500.51</v>
      </c>
      <c r="D3493" s="70">
        <v>-160.93</v>
      </c>
      <c r="E3493" s="71">
        <v>44648</v>
      </c>
      <c r="F3493" t="s">
        <v>17952</v>
      </c>
      <c r="G3493" t="s">
        <v>15843</v>
      </c>
      <c r="H3493" t="s">
        <v>17951</v>
      </c>
      <c r="J3493" s="40">
        <v>0</v>
      </c>
      <c r="K3493" s="40">
        <v>711.66</v>
      </c>
    </row>
    <row r="3494" spans="1:11" x14ac:dyDescent="0.35">
      <c r="A3494">
        <v>20606</v>
      </c>
      <c r="B3494" t="s">
        <v>19708</v>
      </c>
      <c r="C3494" s="70">
        <v>-500.51</v>
      </c>
      <c r="D3494" s="70">
        <v>-160.93</v>
      </c>
      <c r="E3494" s="71">
        <v>44651</v>
      </c>
      <c r="F3494" t="s">
        <v>6578</v>
      </c>
      <c r="G3494" t="s">
        <v>2247</v>
      </c>
      <c r="J3494" s="40">
        <v>5735.33</v>
      </c>
      <c r="K3494" s="40">
        <v>0</v>
      </c>
    </row>
    <row r="3495" spans="1:11" x14ac:dyDescent="0.35">
      <c r="A3495">
        <v>20606</v>
      </c>
      <c r="B3495" t="s">
        <v>19708</v>
      </c>
      <c r="C3495" s="70">
        <v>-500.51</v>
      </c>
      <c r="D3495" s="70">
        <v>-160.93</v>
      </c>
      <c r="E3495" s="71">
        <v>44665</v>
      </c>
      <c r="F3495" t="s">
        <v>19698</v>
      </c>
      <c r="G3495" t="s">
        <v>1907</v>
      </c>
      <c r="H3495" t="s">
        <v>2036</v>
      </c>
      <c r="J3495" s="40">
        <v>716.79</v>
      </c>
      <c r="K3495" s="40">
        <v>0</v>
      </c>
    </row>
    <row r="3496" spans="1:11" x14ac:dyDescent="0.35">
      <c r="A3496">
        <v>20606</v>
      </c>
      <c r="B3496" t="s">
        <v>19708</v>
      </c>
      <c r="C3496" s="70">
        <v>-500.51</v>
      </c>
      <c r="D3496" s="70">
        <v>-160.93</v>
      </c>
      <c r="E3496" s="71">
        <v>44681</v>
      </c>
      <c r="F3496" t="s">
        <v>6331</v>
      </c>
      <c r="G3496" t="s">
        <v>2247</v>
      </c>
      <c r="J3496" s="40">
        <v>0</v>
      </c>
      <c r="K3496" s="40">
        <v>5740.73</v>
      </c>
    </row>
    <row r="3497" spans="1:11" x14ac:dyDescent="0.35">
      <c r="A3497">
        <v>20606</v>
      </c>
      <c r="B3497" t="s">
        <v>19708</v>
      </c>
      <c r="C3497" s="70">
        <v>-500.51</v>
      </c>
      <c r="D3497" s="70">
        <v>-160.93</v>
      </c>
      <c r="E3497" s="71">
        <v>44700</v>
      </c>
      <c r="F3497" t="s">
        <v>17948</v>
      </c>
      <c r="G3497" t="s">
        <v>15843</v>
      </c>
      <c r="H3497" t="s">
        <v>17947</v>
      </c>
      <c r="J3497" s="40">
        <v>0</v>
      </c>
      <c r="K3497" s="40">
        <v>93.85</v>
      </c>
    </row>
    <row r="3498" spans="1:11" x14ac:dyDescent="0.35">
      <c r="A3498">
        <v>20606</v>
      </c>
      <c r="B3498" t="s">
        <v>19708</v>
      </c>
      <c r="C3498" s="70">
        <v>-500.51</v>
      </c>
      <c r="D3498" s="70">
        <v>-160.93</v>
      </c>
      <c r="E3498" s="71">
        <v>44706</v>
      </c>
      <c r="F3498" t="s">
        <v>17663</v>
      </c>
      <c r="G3498" t="s">
        <v>15843</v>
      </c>
      <c r="H3498" t="s">
        <v>17662</v>
      </c>
      <c r="J3498" s="40">
        <v>0</v>
      </c>
      <c r="K3498" s="40">
        <v>4.1100000000000003</v>
      </c>
    </row>
    <row r="3499" spans="1:11" x14ac:dyDescent="0.35">
      <c r="A3499">
        <v>20606</v>
      </c>
      <c r="B3499" t="s">
        <v>19708</v>
      </c>
      <c r="C3499" s="70">
        <v>-500.51</v>
      </c>
      <c r="D3499" s="70">
        <v>-160.93</v>
      </c>
      <c r="E3499" s="71">
        <v>44712</v>
      </c>
      <c r="F3499" t="s">
        <v>6006</v>
      </c>
      <c r="G3499" t="s">
        <v>2247</v>
      </c>
      <c r="J3499" s="40">
        <v>0</v>
      </c>
      <c r="K3499" s="40">
        <v>1.52</v>
      </c>
    </row>
    <row r="3500" spans="1:11" x14ac:dyDescent="0.35">
      <c r="A3500">
        <v>20606</v>
      </c>
      <c r="B3500" t="s">
        <v>19708</v>
      </c>
      <c r="C3500" s="70">
        <v>-500.51</v>
      </c>
      <c r="D3500" s="70">
        <v>-160.93</v>
      </c>
      <c r="E3500" s="71">
        <v>44725</v>
      </c>
      <c r="F3500" t="s">
        <v>19695</v>
      </c>
      <c r="G3500" t="s">
        <v>1907</v>
      </c>
      <c r="H3500" t="s">
        <v>2034</v>
      </c>
      <c r="J3500" s="40">
        <v>96.52</v>
      </c>
      <c r="K3500" s="40">
        <v>0</v>
      </c>
    </row>
    <row r="3501" spans="1:11" x14ac:dyDescent="0.35">
      <c r="A3501">
        <v>20606</v>
      </c>
      <c r="B3501" t="s">
        <v>19708</v>
      </c>
      <c r="C3501" s="70">
        <v>-500.51</v>
      </c>
      <c r="D3501" s="70">
        <v>-160.93</v>
      </c>
      <c r="E3501" s="71">
        <v>44727</v>
      </c>
      <c r="F3501" t="s">
        <v>16931</v>
      </c>
      <c r="G3501" t="s">
        <v>15843</v>
      </c>
      <c r="H3501" t="s">
        <v>16930</v>
      </c>
      <c r="J3501" s="40">
        <v>0</v>
      </c>
      <c r="K3501" s="40">
        <v>338.74</v>
      </c>
    </row>
    <row r="3502" spans="1:11" x14ac:dyDescent="0.35">
      <c r="A3502">
        <v>20606</v>
      </c>
      <c r="B3502" t="s">
        <v>19708</v>
      </c>
      <c r="C3502" s="70">
        <v>-500.51</v>
      </c>
      <c r="D3502" s="70">
        <v>-160.93</v>
      </c>
      <c r="E3502" s="71">
        <v>44742</v>
      </c>
      <c r="F3502" t="s">
        <v>5739</v>
      </c>
      <c r="G3502" t="s">
        <v>2247</v>
      </c>
      <c r="J3502" s="40">
        <v>7.4</v>
      </c>
      <c r="K3502" s="40">
        <v>0</v>
      </c>
    </row>
    <row r="3503" spans="1:11" x14ac:dyDescent="0.35">
      <c r="A3503">
        <v>20606</v>
      </c>
      <c r="B3503" t="s">
        <v>19708</v>
      </c>
      <c r="C3503" s="70">
        <v>-500.51</v>
      </c>
      <c r="D3503" s="70">
        <v>-160.93</v>
      </c>
      <c r="E3503" s="71">
        <v>44773</v>
      </c>
      <c r="F3503" t="s">
        <v>5430</v>
      </c>
      <c r="G3503" t="s">
        <v>2247</v>
      </c>
      <c r="J3503" s="40">
        <v>0</v>
      </c>
      <c r="K3503" s="40">
        <v>10.75</v>
      </c>
    </row>
    <row r="3504" spans="1:11" x14ac:dyDescent="0.35">
      <c r="A3504">
        <v>20606</v>
      </c>
      <c r="B3504" t="s">
        <v>19708</v>
      </c>
      <c r="C3504" s="70">
        <v>-500.51</v>
      </c>
      <c r="D3504" s="70">
        <v>-160.93</v>
      </c>
      <c r="E3504" s="71">
        <v>44774</v>
      </c>
      <c r="F3504" t="s">
        <v>2041</v>
      </c>
      <c r="G3504" t="s">
        <v>1907</v>
      </c>
      <c r="H3504" t="s">
        <v>2040</v>
      </c>
      <c r="J3504" s="40">
        <v>0.15</v>
      </c>
      <c r="K3504" s="40">
        <v>0</v>
      </c>
    </row>
    <row r="3505" spans="1:11" x14ac:dyDescent="0.35">
      <c r="A3505">
        <v>20606</v>
      </c>
      <c r="B3505" t="s">
        <v>19708</v>
      </c>
      <c r="C3505" s="70">
        <v>-500.51</v>
      </c>
      <c r="D3505" s="70">
        <v>-160.93</v>
      </c>
      <c r="E3505" s="71">
        <v>44774</v>
      </c>
      <c r="F3505" t="s">
        <v>2039</v>
      </c>
      <c r="G3505" t="s">
        <v>1907</v>
      </c>
      <c r="H3505" t="s">
        <v>2038</v>
      </c>
      <c r="J3505" s="40">
        <v>0</v>
      </c>
      <c r="K3505" s="40">
        <v>0.12</v>
      </c>
    </row>
    <row r="3506" spans="1:11" x14ac:dyDescent="0.35">
      <c r="A3506">
        <v>20606</v>
      </c>
      <c r="B3506" t="s">
        <v>19708</v>
      </c>
      <c r="C3506" s="70">
        <v>-500.51</v>
      </c>
      <c r="D3506" s="70">
        <v>-160.93</v>
      </c>
      <c r="E3506" s="71">
        <v>44774</v>
      </c>
      <c r="F3506" t="s">
        <v>2037</v>
      </c>
      <c r="G3506" t="s">
        <v>1907</v>
      </c>
      <c r="H3506" t="s">
        <v>2036</v>
      </c>
      <c r="J3506" s="40">
        <v>0</v>
      </c>
      <c r="K3506" s="40">
        <v>0.01</v>
      </c>
    </row>
    <row r="3507" spans="1:11" x14ac:dyDescent="0.35">
      <c r="A3507">
        <v>20606</v>
      </c>
      <c r="B3507" t="s">
        <v>19708</v>
      </c>
      <c r="C3507" s="70">
        <v>-500.51</v>
      </c>
      <c r="D3507" s="70">
        <v>-160.93</v>
      </c>
      <c r="E3507" s="71">
        <v>44774</v>
      </c>
      <c r="F3507" t="s">
        <v>2035</v>
      </c>
      <c r="G3507" t="s">
        <v>1907</v>
      </c>
      <c r="H3507" t="s">
        <v>2034</v>
      </c>
      <c r="J3507" s="40">
        <v>0.01</v>
      </c>
      <c r="K3507" s="40">
        <v>0</v>
      </c>
    </row>
    <row r="3508" spans="1:11" x14ac:dyDescent="0.35">
      <c r="A3508">
        <v>20606</v>
      </c>
      <c r="B3508" t="s">
        <v>19708</v>
      </c>
      <c r="C3508" s="70">
        <v>-500.51</v>
      </c>
      <c r="D3508" s="70">
        <v>-160.93</v>
      </c>
      <c r="E3508" s="71">
        <v>44784</v>
      </c>
      <c r="F3508" t="s">
        <v>19694</v>
      </c>
      <c r="G3508" t="s">
        <v>1907</v>
      </c>
      <c r="H3508" t="s">
        <v>19693</v>
      </c>
      <c r="I3508" t="s">
        <v>19693</v>
      </c>
      <c r="J3508" s="40">
        <v>359.01</v>
      </c>
      <c r="K3508" s="40">
        <v>0</v>
      </c>
    </row>
    <row r="3509" spans="1:11" x14ac:dyDescent="0.35">
      <c r="A3509">
        <v>20606</v>
      </c>
      <c r="B3509" t="s">
        <v>19708</v>
      </c>
      <c r="C3509" s="70">
        <v>-500.51</v>
      </c>
      <c r="D3509" s="70">
        <v>-160.93</v>
      </c>
      <c r="E3509" s="71">
        <v>44795</v>
      </c>
      <c r="F3509" t="s">
        <v>16679</v>
      </c>
      <c r="G3509" t="s">
        <v>15843</v>
      </c>
      <c r="H3509" t="s">
        <v>16678</v>
      </c>
      <c r="J3509" s="40">
        <v>0</v>
      </c>
      <c r="K3509" s="40">
        <v>17.82</v>
      </c>
    </row>
    <row r="3510" spans="1:11" x14ac:dyDescent="0.35">
      <c r="A3510">
        <v>20606</v>
      </c>
      <c r="B3510" t="s">
        <v>19708</v>
      </c>
      <c r="C3510" s="70">
        <v>-500.51</v>
      </c>
      <c r="D3510" s="70">
        <v>-160.93</v>
      </c>
      <c r="E3510" s="71">
        <v>44804</v>
      </c>
      <c r="F3510" t="s">
        <v>5250</v>
      </c>
      <c r="G3510" t="s">
        <v>2247</v>
      </c>
      <c r="H3510" t="s">
        <v>2265</v>
      </c>
      <c r="J3510" s="40">
        <v>0</v>
      </c>
      <c r="K3510" s="40">
        <v>13.66</v>
      </c>
    </row>
    <row r="3511" spans="1:11" x14ac:dyDescent="0.35">
      <c r="A3511">
        <v>20606</v>
      </c>
      <c r="B3511" t="s">
        <v>19708</v>
      </c>
      <c r="C3511" s="70">
        <v>-500.51</v>
      </c>
      <c r="D3511" s="70">
        <v>-160.93</v>
      </c>
      <c r="E3511" s="71">
        <v>44825</v>
      </c>
      <c r="F3511" t="s">
        <v>16634</v>
      </c>
      <c r="G3511" t="s">
        <v>15843</v>
      </c>
      <c r="H3511" t="s">
        <v>16633</v>
      </c>
      <c r="I3511" t="s">
        <v>16632</v>
      </c>
      <c r="J3511" s="40">
        <v>0</v>
      </c>
      <c r="K3511" s="40">
        <v>7.79</v>
      </c>
    </row>
    <row r="3512" spans="1:11" x14ac:dyDescent="0.35">
      <c r="A3512">
        <v>20606</v>
      </c>
      <c r="B3512" t="s">
        <v>19708</v>
      </c>
      <c r="C3512" s="70">
        <v>-500.51</v>
      </c>
      <c r="D3512" s="70">
        <v>-160.93</v>
      </c>
      <c r="E3512" s="71">
        <v>44834</v>
      </c>
      <c r="F3512" t="s">
        <v>4821</v>
      </c>
      <c r="G3512" t="s">
        <v>2247</v>
      </c>
      <c r="H3512" t="s">
        <v>2262</v>
      </c>
      <c r="J3512" s="40">
        <v>1.17</v>
      </c>
      <c r="K3512" s="40">
        <v>0</v>
      </c>
    </row>
    <row r="3513" spans="1:11" x14ac:dyDescent="0.35">
      <c r="A3513">
        <v>20606</v>
      </c>
      <c r="B3513" t="s">
        <v>19708</v>
      </c>
      <c r="C3513" s="70">
        <v>-500.51</v>
      </c>
      <c r="D3513" s="70">
        <v>-160.93</v>
      </c>
      <c r="E3513" s="71">
        <v>44858</v>
      </c>
      <c r="F3513" t="s">
        <v>19688</v>
      </c>
      <c r="G3513" t="s">
        <v>1907</v>
      </c>
      <c r="H3513" t="s">
        <v>1948</v>
      </c>
      <c r="J3513" s="40">
        <v>23.9</v>
      </c>
      <c r="K3513" s="40">
        <v>0</v>
      </c>
    </row>
    <row r="3514" spans="1:11" x14ac:dyDescent="0.35">
      <c r="A3514">
        <v>20606</v>
      </c>
      <c r="B3514" t="s">
        <v>19708</v>
      </c>
      <c r="C3514" s="70">
        <v>-500.51</v>
      </c>
      <c r="D3514" s="70">
        <v>-160.93</v>
      </c>
      <c r="E3514" s="71">
        <v>44858</v>
      </c>
      <c r="F3514" t="s">
        <v>1949</v>
      </c>
      <c r="G3514" t="s">
        <v>1907</v>
      </c>
      <c r="H3514" t="s">
        <v>1948</v>
      </c>
      <c r="J3514" s="40">
        <v>0.14000000000000001</v>
      </c>
      <c r="K3514" s="40">
        <v>0</v>
      </c>
    </row>
    <row r="3515" spans="1:11" x14ac:dyDescent="0.35">
      <c r="A3515">
        <v>20606</v>
      </c>
      <c r="B3515" t="s">
        <v>19708</v>
      </c>
      <c r="C3515" s="70">
        <v>-500.51</v>
      </c>
      <c r="D3515" s="70">
        <v>-160.93</v>
      </c>
      <c r="E3515" s="71">
        <v>44865</v>
      </c>
      <c r="F3515" t="s">
        <v>4596</v>
      </c>
      <c r="G3515" t="s">
        <v>2247</v>
      </c>
      <c r="H3515" t="s">
        <v>1919</v>
      </c>
      <c r="I3515" t="s">
        <v>1919</v>
      </c>
      <c r="J3515" s="40">
        <v>0.09</v>
      </c>
      <c r="K3515" s="40">
        <v>0</v>
      </c>
    </row>
    <row r="3516" spans="1:11" x14ac:dyDescent="0.35">
      <c r="A3516">
        <v>20607</v>
      </c>
      <c r="B3516" t="s">
        <v>218</v>
      </c>
      <c r="C3516" s="70">
        <v>34612.050000000003</v>
      </c>
      <c r="D3516" s="70">
        <v>11129.28</v>
      </c>
      <c r="E3516" s="71">
        <v>44592</v>
      </c>
      <c r="F3516" t="s">
        <v>6868</v>
      </c>
      <c r="G3516" t="s">
        <v>2247</v>
      </c>
      <c r="J3516" s="40">
        <v>0</v>
      </c>
      <c r="K3516" s="40">
        <v>296.08999999999997</v>
      </c>
    </row>
    <row r="3517" spans="1:11" x14ac:dyDescent="0.35">
      <c r="A3517">
        <v>20607</v>
      </c>
      <c r="B3517" t="s">
        <v>218</v>
      </c>
      <c r="C3517" s="70">
        <v>34612.050000000003</v>
      </c>
      <c r="D3517" s="70">
        <v>11129.28</v>
      </c>
      <c r="E3517" s="71">
        <v>44651</v>
      </c>
      <c r="F3517" t="s">
        <v>6577</v>
      </c>
      <c r="G3517" t="s">
        <v>2247</v>
      </c>
      <c r="J3517" s="40">
        <v>64.81</v>
      </c>
      <c r="K3517" s="40">
        <v>0</v>
      </c>
    </row>
    <row r="3518" spans="1:11" x14ac:dyDescent="0.35">
      <c r="A3518">
        <v>20607</v>
      </c>
      <c r="B3518" t="s">
        <v>218</v>
      </c>
      <c r="C3518" s="70">
        <v>34612.050000000003</v>
      </c>
      <c r="D3518" s="70">
        <v>11129.28</v>
      </c>
      <c r="E3518" s="71">
        <v>44681</v>
      </c>
      <c r="F3518" t="s">
        <v>6330</v>
      </c>
      <c r="G3518" t="s">
        <v>2247</v>
      </c>
      <c r="J3518" s="40">
        <v>0</v>
      </c>
      <c r="K3518" s="40">
        <v>463.25</v>
      </c>
    </row>
    <row r="3519" spans="1:11" x14ac:dyDescent="0.35">
      <c r="A3519">
        <v>20607</v>
      </c>
      <c r="B3519" t="s">
        <v>218</v>
      </c>
      <c r="C3519" s="70">
        <v>34612.050000000003</v>
      </c>
      <c r="D3519" s="70">
        <v>11129.28</v>
      </c>
      <c r="E3519" s="71">
        <v>44712</v>
      </c>
      <c r="F3519" t="s">
        <v>6005</v>
      </c>
      <c r="G3519" t="s">
        <v>2247</v>
      </c>
      <c r="J3519" s="40">
        <v>0</v>
      </c>
      <c r="K3519" s="40">
        <v>65.650000000000006</v>
      </c>
    </row>
    <row r="3520" spans="1:11" x14ac:dyDescent="0.35">
      <c r="A3520">
        <v>20607</v>
      </c>
      <c r="B3520" t="s">
        <v>218</v>
      </c>
      <c r="C3520" s="70">
        <v>34612.050000000003</v>
      </c>
      <c r="D3520" s="70">
        <v>11129.28</v>
      </c>
      <c r="E3520" s="71">
        <v>44742</v>
      </c>
      <c r="F3520" t="s">
        <v>5738</v>
      </c>
      <c r="G3520" t="s">
        <v>2247</v>
      </c>
      <c r="J3520" s="40">
        <v>0</v>
      </c>
      <c r="K3520" s="40">
        <v>479.94</v>
      </c>
    </row>
    <row r="3521" spans="1:11" x14ac:dyDescent="0.35">
      <c r="A3521">
        <v>20607</v>
      </c>
      <c r="B3521" t="s">
        <v>218</v>
      </c>
      <c r="C3521" s="70">
        <v>34612.050000000003</v>
      </c>
      <c r="D3521" s="70">
        <v>11129.28</v>
      </c>
      <c r="E3521" s="71">
        <v>44773</v>
      </c>
      <c r="F3521" t="s">
        <v>5429</v>
      </c>
      <c r="G3521" t="s">
        <v>2247</v>
      </c>
      <c r="J3521" s="40">
        <v>317.87</v>
      </c>
      <c r="K3521" s="40">
        <v>0</v>
      </c>
    </row>
    <row r="3522" spans="1:11" x14ac:dyDescent="0.35">
      <c r="A3522">
        <v>20607</v>
      </c>
      <c r="B3522" t="s">
        <v>218</v>
      </c>
      <c r="C3522" s="70">
        <v>34612.050000000003</v>
      </c>
      <c r="D3522" s="70">
        <v>11129.28</v>
      </c>
      <c r="E3522" s="71">
        <v>44804</v>
      </c>
      <c r="F3522" t="s">
        <v>5249</v>
      </c>
      <c r="G3522" t="s">
        <v>2247</v>
      </c>
      <c r="H3522" t="s">
        <v>2265</v>
      </c>
      <c r="J3522" s="40">
        <v>152.76</v>
      </c>
      <c r="K3522" s="40">
        <v>0</v>
      </c>
    </row>
    <row r="3523" spans="1:11" x14ac:dyDescent="0.35">
      <c r="A3523">
        <v>20607</v>
      </c>
      <c r="B3523" t="s">
        <v>218</v>
      </c>
      <c r="C3523" s="70">
        <v>34612.050000000003</v>
      </c>
      <c r="D3523" s="70">
        <v>11129.28</v>
      </c>
      <c r="E3523" s="71">
        <v>44834</v>
      </c>
      <c r="F3523" t="s">
        <v>4820</v>
      </c>
      <c r="G3523" t="s">
        <v>2247</v>
      </c>
      <c r="H3523" t="s">
        <v>2262</v>
      </c>
      <c r="J3523" s="40">
        <v>0</v>
      </c>
      <c r="K3523" s="40">
        <v>590.65</v>
      </c>
    </row>
    <row r="3524" spans="1:11" x14ac:dyDescent="0.35">
      <c r="A3524">
        <v>20607</v>
      </c>
      <c r="B3524" t="s">
        <v>218</v>
      </c>
      <c r="C3524" s="70">
        <v>34612.050000000003</v>
      </c>
      <c r="D3524" s="70">
        <v>11129.28</v>
      </c>
      <c r="E3524" s="71">
        <v>44865</v>
      </c>
      <c r="F3524" t="s">
        <v>4595</v>
      </c>
      <c r="G3524" t="s">
        <v>2247</v>
      </c>
      <c r="H3524" t="s">
        <v>1919</v>
      </c>
      <c r="I3524" t="s">
        <v>1919</v>
      </c>
      <c r="J3524" s="40">
        <v>35.97</v>
      </c>
      <c r="K3524" s="40">
        <v>0</v>
      </c>
    </row>
    <row r="3525" spans="1:11" x14ac:dyDescent="0.35">
      <c r="A3525">
        <v>20607</v>
      </c>
      <c r="B3525" t="s">
        <v>218</v>
      </c>
      <c r="C3525" s="70">
        <v>34612.050000000003</v>
      </c>
      <c r="D3525" s="70">
        <v>11129.28</v>
      </c>
      <c r="E3525" s="71">
        <v>44895</v>
      </c>
      <c r="F3525" t="s">
        <v>4119</v>
      </c>
      <c r="G3525" t="s">
        <v>2247</v>
      </c>
      <c r="H3525" t="s">
        <v>1916</v>
      </c>
      <c r="I3525" t="s">
        <v>1916</v>
      </c>
      <c r="J3525" s="40">
        <v>253.61</v>
      </c>
      <c r="K3525" s="40">
        <v>0</v>
      </c>
    </row>
    <row r="3526" spans="1:11" x14ac:dyDescent="0.35">
      <c r="A3526">
        <v>20607</v>
      </c>
      <c r="B3526" t="s">
        <v>218</v>
      </c>
      <c r="C3526" s="70">
        <v>34612.050000000003</v>
      </c>
      <c r="D3526" s="70">
        <v>11129.28</v>
      </c>
      <c r="E3526" s="71">
        <v>44926</v>
      </c>
      <c r="F3526" t="s">
        <v>3769</v>
      </c>
      <c r="G3526" t="s">
        <v>2247</v>
      </c>
      <c r="H3526" t="s">
        <v>1911</v>
      </c>
      <c r="I3526" t="s">
        <v>1911</v>
      </c>
      <c r="J3526" s="40">
        <v>0</v>
      </c>
      <c r="K3526" s="40">
        <v>222.96</v>
      </c>
    </row>
    <row r="3527" spans="1:11" x14ac:dyDescent="0.35">
      <c r="A3527">
        <v>20609</v>
      </c>
      <c r="B3527" t="s">
        <v>19707</v>
      </c>
      <c r="C3527" s="70">
        <v>0</v>
      </c>
      <c r="D3527" s="70">
        <v>0</v>
      </c>
      <c r="E3527" s="71">
        <v>44621</v>
      </c>
      <c r="F3527" t="s">
        <v>3293</v>
      </c>
      <c r="G3527" t="s">
        <v>3104</v>
      </c>
      <c r="H3527" t="s">
        <v>3292</v>
      </c>
      <c r="I3527" t="s">
        <v>3291</v>
      </c>
      <c r="J3527" s="40">
        <v>151.63999999999999</v>
      </c>
      <c r="K3527" s="40">
        <v>0</v>
      </c>
    </row>
    <row r="3528" spans="1:11" x14ac:dyDescent="0.35">
      <c r="A3528">
        <v>20609</v>
      </c>
      <c r="B3528" t="s">
        <v>19707</v>
      </c>
      <c r="C3528" s="70">
        <v>0</v>
      </c>
      <c r="D3528" s="70">
        <v>0</v>
      </c>
      <c r="E3528" s="71">
        <v>44651</v>
      </c>
      <c r="F3528" t="s">
        <v>6576</v>
      </c>
      <c r="G3528" t="s">
        <v>2247</v>
      </c>
      <c r="J3528" s="40">
        <v>2.96</v>
      </c>
      <c r="K3528" s="40">
        <v>0</v>
      </c>
    </row>
    <row r="3529" spans="1:11" x14ac:dyDescent="0.35">
      <c r="A3529">
        <v>20609</v>
      </c>
      <c r="B3529" t="s">
        <v>19707</v>
      </c>
      <c r="C3529" s="70">
        <v>0</v>
      </c>
      <c r="D3529" s="70">
        <v>0</v>
      </c>
      <c r="E3529" s="71">
        <v>44651</v>
      </c>
      <c r="F3529" t="s">
        <v>15787</v>
      </c>
      <c r="G3529" t="s">
        <v>1912</v>
      </c>
      <c r="J3529" s="40">
        <v>0</v>
      </c>
      <c r="K3529" s="40">
        <v>151.63999999999999</v>
      </c>
    </row>
    <row r="3530" spans="1:11" x14ac:dyDescent="0.35">
      <c r="A3530">
        <v>20609</v>
      </c>
      <c r="B3530" t="s">
        <v>19707</v>
      </c>
      <c r="C3530" s="70">
        <v>0</v>
      </c>
      <c r="D3530" s="70">
        <v>0</v>
      </c>
      <c r="E3530" s="71">
        <v>44681</v>
      </c>
      <c r="F3530" t="s">
        <v>6329</v>
      </c>
      <c r="G3530" t="s">
        <v>2247</v>
      </c>
      <c r="J3530" s="40">
        <v>0</v>
      </c>
      <c r="K3530" s="40">
        <v>2.96</v>
      </c>
    </row>
    <row r="3531" spans="1:11" x14ac:dyDescent="0.35">
      <c r="A3531">
        <v>20610</v>
      </c>
      <c r="B3531" t="s">
        <v>219</v>
      </c>
      <c r="C3531" s="70">
        <v>36225</v>
      </c>
      <c r="D3531" s="70">
        <v>11647.91</v>
      </c>
      <c r="E3531" s="71">
        <v>44592</v>
      </c>
      <c r="F3531" t="s">
        <v>6867</v>
      </c>
      <c r="G3531" t="s">
        <v>2247</v>
      </c>
      <c r="J3531" s="40">
        <v>0</v>
      </c>
      <c r="K3531" s="40">
        <v>309.88</v>
      </c>
    </row>
    <row r="3532" spans="1:11" x14ac:dyDescent="0.35">
      <c r="A3532">
        <v>20610</v>
      </c>
      <c r="B3532" t="s">
        <v>219</v>
      </c>
      <c r="C3532" s="70">
        <v>36225</v>
      </c>
      <c r="D3532" s="70">
        <v>11647.91</v>
      </c>
      <c r="E3532" s="71">
        <v>44651</v>
      </c>
      <c r="F3532" t="s">
        <v>6575</v>
      </c>
      <c r="G3532" t="s">
        <v>2247</v>
      </c>
      <c r="J3532" s="40">
        <v>67.83</v>
      </c>
      <c r="K3532" s="40">
        <v>0</v>
      </c>
    </row>
    <row r="3533" spans="1:11" x14ac:dyDescent="0.35">
      <c r="A3533">
        <v>20610</v>
      </c>
      <c r="B3533" t="s">
        <v>219</v>
      </c>
      <c r="C3533" s="70">
        <v>36225</v>
      </c>
      <c r="D3533" s="70">
        <v>11647.91</v>
      </c>
      <c r="E3533" s="71">
        <v>44681</v>
      </c>
      <c r="F3533" t="s">
        <v>6328</v>
      </c>
      <c r="G3533" t="s">
        <v>2247</v>
      </c>
      <c r="J3533" s="40">
        <v>0</v>
      </c>
      <c r="K3533" s="40">
        <v>484.85</v>
      </c>
    </row>
    <row r="3534" spans="1:11" x14ac:dyDescent="0.35">
      <c r="A3534">
        <v>20610</v>
      </c>
      <c r="B3534" t="s">
        <v>219</v>
      </c>
      <c r="C3534" s="70">
        <v>36225</v>
      </c>
      <c r="D3534" s="70">
        <v>11647.91</v>
      </c>
      <c r="E3534" s="71">
        <v>44712</v>
      </c>
      <c r="F3534" t="s">
        <v>6004</v>
      </c>
      <c r="G3534" t="s">
        <v>2247</v>
      </c>
      <c r="J3534" s="40">
        <v>0</v>
      </c>
      <c r="K3534" s="40">
        <v>68.7</v>
      </c>
    </row>
    <row r="3535" spans="1:11" x14ac:dyDescent="0.35">
      <c r="A3535">
        <v>20610</v>
      </c>
      <c r="B3535" t="s">
        <v>219</v>
      </c>
      <c r="C3535" s="70">
        <v>36225</v>
      </c>
      <c r="D3535" s="70">
        <v>11647.91</v>
      </c>
      <c r="E3535" s="71">
        <v>44742</v>
      </c>
      <c r="F3535" t="s">
        <v>5737</v>
      </c>
      <c r="G3535" t="s">
        <v>2247</v>
      </c>
      <c r="J3535" s="40">
        <v>0</v>
      </c>
      <c r="K3535" s="40">
        <v>502.31</v>
      </c>
    </row>
    <row r="3536" spans="1:11" x14ac:dyDescent="0.35">
      <c r="A3536">
        <v>20610</v>
      </c>
      <c r="B3536" t="s">
        <v>219</v>
      </c>
      <c r="C3536" s="70">
        <v>36225</v>
      </c>
      <c r="D3536" s="70">
        <v>11647.91</v>
      </c>
      <c r="E3536" s="71">
        <v>44773</v>
      </c>
      <c r="F3536" t="s">
        <v>5428</v>
      </c>
      <c r="G3536" t="s">
        <v>2247</v>
      </c>
      <c r="J3536" s="40">
        <v>332.69</v>
      </c>
      <c r="K3536" s="40">
        <v>0</v>
      </c>
    </row>
    <row r="3537" spans="1:11" x14ac:dyDescent="0.35">
      <c r="A3537">
        <v>20610</v>
      </c>
      <c r="B3537" t="s">
        <v>219</v>
      </c>
      <c r="C3537" s="70">
        <v>36225</v>
      </c>
      <c r="D3537" s="70">
        <v>11647.91</v>
      </c>
      <c r="E3537" s="71">
        <v>44804</v>
      </c>
      <c r="F3537" t="s">
        <v>5248</v>
      </c>
      <c r="G3537" t="s">
        <v>2247</v>
      </c>
      <c r="H3537" t="s">
        <v>2265</v>
      </c>
      <c r="J3537" s="40">
        <v>159.87</v>
      </c>
      <c r="K3537" s="40">
        <v>0</v>
      </c>
    </row>
    <row r="3538" spans="1:11" x14ac:dyDescent="0.35">
      <c r="A3538">
        <v>20610</v>
      </c>
      <c r="B3538" t="s">
        <v>219</v>
      </c>
      <c r="C3538" s="70">
        <v>36225</v>
      </c>
      <c r="D3538" s="70">
        <v>11647.91</v>
      </c>
      <c r="E3538" s="71">
        <v>44834</v>
      </c>
      <c r="F3538" t="s">
        <v>4819</v>
      </c>
      <c r="G3538" t="s">
        <v>2247</v>
      </c>
      <c r="H3538" t="s">
        <v>2262</v>
      </c>
      <c r="J3538" s="40">
        <v>0</v>
      </c>
      <c r="K3538" s="40">
        <v>618.16999999999996</v>
      </c>
    </row>
    <row r="3539" spans="1:11" x14ac:dyDescent="0.35">
      <c r="A3539">
        <v>20610</v>
      </c>
      <c r="B3539" t="s">
        <v>219</v>
      </c>
      <c r="C3539" s="70">
        <v>36225</v>
      </c>
      <c r="D3539" s="70">
        <v>11647.91</v>
      </c>
      <c r="E3539" s="71">
        <v>44865</v>
      </c>
      <c r="F3539" t="s">
        <v>4594</v>
      </c>
      <c r="G3539" t="s">
        <v>2247</v>
      </c>
      <c r="H3539" t="s">
        <v>1919</v>
      </c>
      <c r="I3539" t="s">
        <v>1919</v>
      </c>
      <c r="J3539" s="40">
        <v>37.65</v>
      </c>
      <c r="K3539" s="40">
        <v>0</v>
      </c>
    </row>
    <row r="3540" spans="1:11" x14ac:dyDescent="0.35">
      <c r="A3540">
        <v>20610</v>
      </c>
      <c r="B3540" t="s">
        <v>219</v>
      </c>
      <c r="C3540" s="70">
        <v>36225</v>
      </c>
      <c r="D3540" s="70">
        <v>11647.91</v>
      </c>
      <c r="E3540" s="71">
        <v>44895</v>
      </c>
      <c r="F3540" t="s">
        <v>4118</v>
      </c>
      <c r="G3540" t="s">
        <v>2247</v>
      </c>
      <c r="H3540" t="s">
        <v>1916</v>
      </c>
      <c r="I3540" t="s">
        <v>1916</v>
      </c>
      <c r="J3540" s="40">
        <v>265.42</v>
      </c>
      <c r="K3540" s="40">
        <v>0</v>
      </c>
    </row>
    <row r="3541" spans="1:11" x14ac:dyDescent="0.35">
      <c r="A3541">
        <v>20610</v>
      </c>
      <c r="B3541" t="s">
        <v>219</v>
      </c>
      <c r="C3541" s="70">
        <v>36225</v>
      </c>
      <c r="D3541" s="70">
        <v>11647.91</v>
      </c>
      <c r="E3541" s="71">
        <v>44926</v>
      </c>
      <c r="F3541" t="s">
        <v>3768</v>
      </c>
      <c r="G3541" t="s">
        <v>2247</v>
      </c>
      <c r="H3541" t="s">
        <v>1911</v>
      </c>
      <c r="I3541" t="s">
        <v>1911</v>
      </c>
      <c r="J3541" s="40">
        <v>0</v>
      </c>
      <c r="K3541" s="40">
        <v>233.34</v>
      </c>
    </row>
    <row r="3542" spans="1:11" x14ac:dyDescent="0.35">
      <c r="A3542">
        <v>20611</v>
      </c>
      <c r="B3542" t="s">
        <v>220</v>
      </c>
      <c r="C3542" s="70">
        <v>-43209.05</v>
      </c>
      <c r="D3542" s="70">
        <v>-13893.59</v>
      </c>
      <c r="E3542" s="71">
        <v>44592</v>
      </c>
      <c r="F3542" t="s">
        <v>6866</v>
      </c>
      <c r="G3542" t="s">
        <v>2247</v>
      </c>
      <c r="J3542" s="40">
        <v>369.63</v>
      </c>
      <c r="K3542" s="40">
        <v>0</v>
      </c>
    </row>
    <row r="3543" spans="1:11" x14ac:dyDescent="0.35">
      <c r="A3543">
        <v>20611</v>
      </c>
      <c r="B3543" t="s">
        <v>220</v>
      </c>
      <c r="C3543" s="70">
        <v>-43209.05</v>
      </c>
      <c r="D3543" s="70">
        <v>-13893.59</v>
      </c>
      <c r="E3543" s="71">
        <v>44651</v>
      </c>
      <c r="F3543" t="s">
        <v>6574</v>
      </c>
      <c r="G3543" t="s">
        <v>2247</v>
      </c>
      <c r="J3543" s="40">
        <v>0</v>
      </c>
      <c r="K3543" s="40">
        <v>80.900000000000006</v>
      </c>
    </row>
    <row r="3544" spans="1:11" x14ac:dyDescent="0.35">
      <c r="A3544">
        <v>20611</v>
      </c>
      <c r="B3544" t="s">
        <v>220</v>
      </c>
      <c r="C3544" s="70">
        <v>-43209.05</v>
      </c>
      <c r="D3544" s="70">
        <v>-13893.59</v>
      </c>
      <c r="E3544" s="71">
        <v>44681</v>
      </c>
      <c r="F3544" t="s">
        <v>6327</v>
      </c>
      <c r="G3544" t="s">
        <v>2247</v>
      </c>
      <c r="J3544" s="40">
        <v>578.30999999999995</v>
      </c>
      <c r="K3544" s="40">
        <v>0</v>
      </c>
    </row>
    <row r="3545" spans="1:11" x14ac:dyDescent="0.35">
      <c r="A3545">
        <v>20611</v>
      </c>
      <c r="B3545" t="s">
        <v>220</v>
      </c>
      <c r="C3545" s="70">
        <v>-43209.05</v>
      </c>
      <c r="D3545" s="70">
        <v>-13893.59</v>
      </c>
      <c r="E3545" s="71">
        <v>44712</v>
      </c>
      <c r="F3545" t="s">
        <v>6003</v>
      </c>
      <c r="G3545" t="s">
        <v>2247</v>
      </c>
      <c r="J3545" s="40">
        <v>81.96</v>
      </c>
      <c r="K3545" s="40">
        <v>0</v>
      </c>
    </row>
    <row r="3546" spans="1:11" x14ac:dyDescent="0.35">
      <c r="A3546">
        <v>20611</v>
      </c>
      <c r="B3546" t="s">
        <v>220</v>
      </c>
      <c r="C3546" s="70">
        <v>-43209.05</v>
      </c>
      <c r="D3546" s="70">
        <v>-13893.59</v>
      </c>
      <c r="E3546" s="71">
        <v>44742</v>
      </c>
      <c r="F3546" t="s">
        <v>5736</v>
      </c>
      <c r="G3546" t="s">
        <v>2247</v>
      </c>
      <c r="J3546" s="40">
        <v>599.15</v>
      </c>
      <c r="K3546" s="40">
        <v>0</v>
      </c>
    </row>
    <row r="3547" spans="1:11" x14ac:dyDescent="0.35">
      <c r="A3547">
        <v>20611</v>
      </c>
      <c r="B3547" t="s">
        <v>220</v>
      </c>
      <c r="C3547" s="70">
        <v>-43209.05</v>
      </c>
      <c r="D3547" s="70">
        <v>-13893.59</v>
      </c>
      <c r="E3547" s="71">
        <v>44773</v>
      </c>
      <c r="F3547" t="s">
        <v>5427</v>
      </c>
      <c r="G3547" t="s">
        <v>2247</v>
      </c>
      <c r="J3547" s="40">
        <v>0</v>
      </c>
      <c r="K3547" s="40">
        <v>396.83</v>
      </c>
    </row>
    <row r="3548" spans="1:11" x14ac:dyDescent="0.35">
      <c r="A3548">
        <v>20611</v>
      </c>
      <c r="B3548" t="s">
        <v>220</v>
      </c>
      <c r="C3548" s="70">
        <v>-43209.05</v>
      </c>
      <c r="D3548" s="70">
        <v>-13893.59</v>
      </c>
      <c r="E3548" s="71">
        <v>44804</v>
      </c>
      <c r="F3548" t="s">
        <v>5247</v>
      </c>
      <c r="G3548" t="s">
        <v>2247</v>
      </c>
      <c r="H3548" t="s">
        <v>2265</v>
      </c>
      <c r="J3548" s="40">
        <v>0</v>
      </c>
      <c r="K3548" s="40">
        <v>190.7</v>
      </c>
    </row>
    <row r="3549" spans="1:11" x14ac:dyDescent="0.35">
      <c r="A3549">
        <v>20611</v>
      </c>
      <c r="B3549" t="s">
        <v>220</v>
      </c>
      <c r="C3549" s="70">
        <v>-43209.05</v>
      </c>
      <c r="D3549" s="70">
        <v>-13893.59</v>
      </c>
      <c r="E3549" s="71">
        <v>44834</v>
      </c>
      <c r="F3549" t="s">
        <v>4818</v>
      </c>
      <c r="G3549" t="s">
        <v>2247</v>
      </c>
      <c r="H3549" t="s">
        <v>2262</v>
      </c>
      <c r="J3549" s="40">
        <v>737.36</v>
      </c>
      <c r="K3549" s="40">
        <v>0</v>
      </c>
    </row>
    <row r="3550" spans="1:11" x14ac:dyDescent="0.35">
      <c r="A3550">
        <v>20611</v>
      </c>
      <c r="B3550" t="s">
        <v>220</v>
      </c>
      <c r="C3550" s="70">
        <v>-43209.05</v>
      </c>
      <c r="D3550" s="70">
        <v>-13893.59</v>
      </c>
      <c r="E3550" s="71">
        <v>44865</v>
      </c>
      <c r="F3550" t="s">
        <v>4593</v>
      </c>
      <c r="G3550" t="s">
        <v>2247</v>
      </c>
      <c r="H3550" t="s">
        <v>1919</v>
      </c>
      <c r="I3550" t="s">
        <v>1919</v>
      </c>
      <c r="J3550" s="40">
        <v>0</v>
      </c>
      <c r="K3550" s="40">
        <v>44.91</v>
      </c>
    </row>
    <row r="3551" spans="1:11" x14ac:dyDescent="0.35">
      <c r="A3551">
        <v>20611</v>
      </c>
      <c r="B3551" t="s">
        <v>220</v>
      </c>
      <c r="C3551" s="70">
        <v>-43209.05</v>
      </c>
      <c r="D3551" s="70">
        <v>-13893.59</v>
      </c>
      <c r="E3551" s="71">
        <v>44895</v>
      </c>
      <c r="F3551" t="s">
        <v>4117</v>
      </c>
      <c r="G3551" t="s">
        <v>2247</v>
      </c>
      <c r="H3551" t="s">
        <v>1916</v>
      </c>
      <c r="I3551" t="s">
        <v>1916</v>
      </c>
      <c r="J3551" s="40">
        <v>0</v>
      </c>
      <c r="K3551" s="40">
        <v>316.60000000000002</v>
      </c>
    </row>
    <row r="3552" spans="1:11" x14ac:dyDescent="0.35">
      <c r="A3552">
        <v>20611</v>
      </c>
      <c r="B3552" t="s">
        <v>220</v>
      </c>
      <c r="C3552" s="70">
        <v>-43209.05</v>
      </c>
      <c r="D3552" s="70">
        <v>-13893.59</v>
      </c>
      <c r="E3552" s="71">
        <v>44926</v>
      </c>
      <c r="F3552" t="s">
        <v>3767</v>
      </c>
      <c r="G3552" t="s">
        <v>2247</v>
      </c>
      <c r="H3552" t="s">
        <v>1911</v>
      </c>
      <c r="I3552" t="s">
        <v>1911</v>
      </c>
      <c r="J3552" s="40">
        <v>278.33</v>
      </c>
      <c r="K3552" s="40">
        <v>0</v>
      </c>
    </row>
    <row r="3553" spans="1:11" x14ac:dyDescent="0.35">
      <c r="A3553">
        <v>20612</v>
      </c>
      <c r="B3553" t="s">
        <v>221</v>
      </c>
      <c r="C3553" s="70">
        <v>-36225</v>
      </c>
      <c r="D3553" s="70">
        <v>-11647.91</v>
      </c>
      <c r="E3553" s="71">
        <v>44592</v>
      </c>
      <c r="F3553" t="s">
        <v>6865</v>
      </c>
      <c r="G3553" t="s">
        <v>2247</v>
      </c>
      <c r="J3553" s="40">
        <v>309.88</v>
      </c>
      <c r="K3553" s="40">
        <v>0</v>
      </c>
    </row>
    <row r="3554" spans="1:11" x14ac:dyDescent="0.35">
      <c r="A3554">
        <v>20612</v>
      </c>
      <c r="B3554" t="s">
        <v>221</v>
      </c>
      <c r="C3554" s="70">
        <v>-36225</v>
      </c>
      <c r="D3554" s="70">
        <v>-11647.91</v>
      </c>
      <c r="E3554" s="71">
        <v>44651</v>
      </c>
      <c r="F3554" t="s">
        <v>6573</v>
      </c>
      <c r="G3554" t="s">
        <v>2247</v>
      </c>
      <c r="J3554" s="40">
        <v>0</v>
      </c>
      <c r="K3554" s="40">
        <v>67.83</v>
      </c>
    </row>
    <row r="3555" spans="1:11" x14ac:dyDescent="0.35">
      <c r="A3555">
        <v>20612</v>
      </c>
      <c r="B3555" t="s">
        <v>221</v>
      </c>
      <c r="C3555" s="70">
        <v>-36225</v>
      </c>
      <c r="D3555" s="70">
        <v>-11647.91</v>
      </c>
      <c r="E3555" s="71">
        <v>44681</v>
      </c>
      <c r="F3555" t="s">
        <v>6326</v>
      </c>
      <c r="G3555" t="s">
        <v>2247</v>
      </c>
      <c r="J3555" s="40">
        <v>484.85</v>
      </c>
      <c r="K3555" s="40">
        <v>0</v>
      </c>
    </row>
    <row r="3556" spans="1:11" x14ac:dyDescent="0.35">
      <c r="A3556">
        <v>20612</v>
      </c>
      <c r="B3556" t="s">
        <v>221</v>
      </c>
      <c r="C3556" s="70">
        <v>-36225</v>
      </c>
      <c r="D3556" s="70">
        <v>-11647.91</v>
      </c>
      <c r="E3556" s="71">
        <v>44712</v>
      </c>
      <c r="F3556" t="s">
        <v>6002</v>
      </c>
      <c r="G3556" t="s">
        <v>2247</v>
      </c>
      <c r="J3556" s="40">
        <v>68.7</v>
      </c>
      <c r="K3556" s="40">
        <v>0</v>
      </c>
    </row>
    <row r="3557" spans="1:11" x14ac:dyDescent="0.35">
      <c r="A3557">
        <v>20612</v>
      </c>
      <c r="B3557" t="s">
        <v>221</v>
      </c>
      <c r="C3557" s="70">
        <v>-36225</v>
      </c>
      <c r="D3557" s="70">
        <v>-11647.91</v>
      </c>
      <c r="E3557" s="71">
        <v>44742</v>
      </c>
      <c r="F3557" t="s">
        <v>5735</v>
      </c>
      <c r="G3557" t="s">
        <v>2247</v>
      </c>
      <c r="J3557" s="40">
        <v>502.31</v>
      </c>
      <c r="K3557" s="40">
        <v>0</v>
      </c>
    </row>
    <row r="3558" spans="1:11" x14ac:dyDescent="0.35">
      <c r="A3558">
        <v>20612</v>
      </c>
      <c r="B3558" t="s">
        <v>221</v>
      </c>
      <c r="C3558" s="70">
        <v>-36225</v>
      </c>
      <c r="D3558" s="70">
        <v>-11647.91</v>
      </c>
      <c r="E3558" s="71">
        <v>44773</v>
      </c>
      <c r="F3558" t="s">
        <v>5426</v>
      </c>
      <c r="G3558" t="s">
        <v>2247</v>
      </c>
      <c r="J3558" s="40">
        <v>0</v>
      </c>
      <c r="K3558" s="40">
        <v>332.69</v>
      </c>
    </row>
    <row r="3559" spans="1:11" x14ac:dyDescent="0.35">
      <c r="A3559">
        <v>20612</v>
      </c>
      <c r="B3559" t="s">
        <v>221</v>
      </c>
      <c r="C3559" s="70">
        <v>-36225</v>
      </c>
      <c r="D3559" s="70">
        <v>-11647.91</v>
      </c>
      <c r="E3559" s="71">
        <v>44804</v>
      </c>
      <c r="F3559" t="s">
        <v>5246</v>
      </c>
      <c r="G3559" t="s">
        <v>2247</v>
      </c>
      <c r="H3559" t="s">
        <v>2265</v>
      </c>
      <c r="J3559" s="40">
        <v>0</v>
      </c>
      <c r="K3559" s="40">
        <v>159.87</v>
      </c>
    </row>
    <row r="3560" spans="1:11" x14ac:dyDescent="0.35">
      <c r="A3560">
        <v>20612</v>
      </c>
      <c r="B3560" t="s">
        <v>221</v>
      </c>
      <c r="C3560" s="70">
        <v>-36225</v>
      </c>
      <c r="D3560" s="70">
        <v>-11647.91</v>
      </c>
      <c r="E3560" s="71">
        <v>44834</v>
      </c>
      <c r="F3560" t="s">
        <v>4817</v>
      </c>
      <c r="G3560" t="s">
        <v>2247</v>
      </c>
      <c r="H3560" t="s">
        <v>2262</v>
      </c>
      <c r="J3560" s="40">
        <v>618.16999999999996</v>
      </c>
      <c r="K3560" s="40">
        <v>0</v>
      </c>
    </row>
    <row r="3561" spans="1:11" x14ac:dyDescent="0.35">
      <c r="A3561">
        <v>20612</v>
      </c>
      <c r="B3561" t="s">
        <v>221</v>
      </c>
      <c r="C3561" s="70">
        <v>-36225</v>
      </c>
      <c r="D3561" s="70">
        <v>-11647.91</v>
      </c>
      <c r="E3561" s="71">
        <v>44865</v>
      </c>
      <c r="F3561" t="s">
        <v>4592</v>
      </c>
      <c r="G3561" t="s">
        <v>2247</v>
      </c>
      <c r="H3561" t="s">
        <v>1919</v>
      </c>
      <c r="I3561" t="s">
        <v>1919</v>
      </c>
      <c r="J3561" s="40">
        <v>0</v>
      </c>
      <c r="K3561" s="40">
        <v>37.65</v>
      </c>
    </row>
    <row r="3562" spans="1:11" x14ac:dyDescent="0.35">
      <c r="A3562">
        <v>20612</v>
      </c>
      <c r="B3562" t="s">
        <v>221</v>
      </c>
      <c r="C3562" s="70">
        <v>-36225</v>
      </c>
      <c r="D3562" s="70">
        <v>-11647.91</v>
      </c>
      <c r="E3562" s="71">
        <v>44895</v>
      </c>
      <c r="F3562" t="s">
        <v>4116</v>
      </c>
      <c r="G3562" t="s">
        <v>2247</v>
      </c>
      <c r="H3562" t="s">
        <v>1916</v>
      </c>
      <c r="I3562" t="s">
        <v>1916</v>
      </c>
      <c r="J3562" s="40">
        <v>0</v>
      </c>
      <c r="K3562" s="40">
        <v>265.42</v>
      </c>
    </row>
    <row r="3563" spans="1:11" x14ac:dyDescent="0.35">
      <c r="A3563">
        <v>20612</v>
      </c>
      <c r="B3563" t="s">
        <v>221</v>
      </c>
      <c r="C3563" s="70">
        <v>-36225</v>
      </c>
      <c r="D3563" s="70">
        <v>-11647.91</v>
      </c>
      <c r="E3563" s="71">
        <v>44926</v>
      </c>
      <c r="F3563" t="s">
        <v>3766</v>
      </c>
      <c r="G3563" t="s">
        <v>2247</v>
      </c>
      <c r="H3563" t="s">
        <v>1911</v>
      </c>
      <c r="I3563" t="s">
        <v>1911</v>
      </c>
      <c r="J3563" s="40">
        <v>233.34</v>
      </c>
      <c r="K3563" s="40">
        <v>0</v>
      </c>
    </row>
    <row r="3564" spans="1:11" x14ac:dyDescent="0.35">
      <c r="A3564">
        <v>20613</v>
      </c>
      <c r="B3564" t="s">
        <v>222</v>
      </c>
      <c r="C3564" s="70">
        <v>62300</v>
      </c>
      <c r="D3564" s="70">
        <v>20032.150000000001</v>
      </c>
      <c r="E3564" s="71">
        <v>44592</v>
      </c>
      <c r="F3564" t="s">
        <v>6864</v>
      </c>
      <c r="G3564" t="s">
        <v>2247</v>
      </c>
      <c r="J3564" s="40">
        <v>0</v>
      </c>
      <c r="K3564" s="40">
        <v>532.92999999999995</v>
      </c>
    </row>
    <row r="3565" spans="1:11" x14ac:dyDescent="0.35">
      <c r="A3565">
        <v>20613</v>
      </c>
      <c r="B3565" t="s">
        <v>222</v>
      </c>
      <c r="C3565" s="70">
        <v>62300</v>
      </c>
      <c r="D3565" s="70">
        <v>20032.150000000001</v>
      </c>
      <c r="E3565" s="71">
        <v>44651</v>
      </c>
      <c r="F3565" t="s">
        <v>6572</v>
      </c>
      <c r="G3565" t="s">
        <v>2247</v>
      </c>
      <c r="J3565" s="40">
        <v>116.65</v>
      </c>
      <c r="K3565" s="40">
        <v>0</v>
      </c>
    </row>
    <row r="3566" spans="1:11" x14ac:dyDescent="0.35">
      <c r="A3566">
        <v>20613</v>
      </c>
      <c r="B3566" t="s">
        <v>222</v>
      </c>
      <c r="C3566" s="70">
        <v>62300</v>
      </c>
      <c r="D3566" s="70">
        <v>20032.150000000001</v>
      </c>
      <c r="E3566" s="71">
        <v>44681</v>
      </c>
      <c r="F3566" t="s">
        <v>6325</v>
      </c>
      <c r="G3566" t="s">
        <v>2247</v>
      </c>
      <c r="J3566" s="40">
        <v>0</v>
      </c>
      <c r="K3566" s="40">
        <v>833.84</v>
      </c>
    </row>
    <row r="3567" spans="1:11" x14ac:dyDescent="0.35">
      <c r="A3567">
        <v>20613</v>
      </c>
      <c r="B3567" t="s">
        <v>222</v>
      </c>
      <c r="C3567" s="70">
        <v>62300</v>
      </c>
      <c r="D3567" s="70">
        <v>20032.150000000001</v>
      </c>
      <c r="E3567" s="71">
        <v>44712</v>
      </c>
      <c r="F3567" t="s">
        <v>6001</v>
      </c>
      <c r="G3567" t="s">
        <v>2247</v>
      </c>
      <c r="J3567" s="40">
        <v>0</v>
      </c>
      <c r="K3567" s="40">
        <v>118.16</v>
      </c>
    </row>
    <row r="3568" spans="1:11" x14ac:dyDescent="0.35">
      <c r="A3568">
        <v>20613</v>
      </c>
      <c r="B3568" t="s">
        <v>222</v>
      </c>
      <c r="C3568" s="70">
        <v>62300</v>
      </c>
      <c r="D3568" s="70">
        <v>20032.150000000001</v>
      </c>
      <c r="E3568" s="71">
        <v>44742</v>
      </c>
      <c r="F3568" t="s">
        <v>5734</v>
      </c>
      <c r="G3568" t="s">
        <v>2247</v>
      </c>
      <c r="J3568" s="40">
        <v>0</v>
      </c>
      <c r="K3568" s="40">
        <v>863.87</v>
      </c>
    </row>
    <row r="3569" spans="1:11" x14ac:dyDescent="0.35">
      <c r="A3569">
        <v>20613</v>
      </c>
      <c r="B3569" t="s">
        <v>222</v>
      </c>
      <c r="C3569" s="70">
        <v>62300</v>
      </c>
      <c r="D3569" s="70">
        <v>20032.150000000001</v>
      </c>
      <c r="E3569" s="71">
        <v>44773</v>
      </c>
      <c r="F3569" t="s">
        <v>5425</v>
      </c>
      <c r="G3569" t="s">
        <v>2247</v>
      </c>
      <c r="J3569" s="40">
        <v>572.16</v>
      </c>
      <c r="K3569" s="40">
        <v>0</v>
      </c>
    </row>
    <row r="3570" spans="1:11" x14ac:dyDescent="0.35">
      <c r="A3570">
        <v>20613</v>
      </c>
      <c r="B3570" t="s">
        <v>222</v>
      </c>
      <c r="C3570" s="70">
        <v>62300</v>
      </c>
      <c r="D3570" s="70">
        <v>20032.150000000001</v>
      </c>
      <c r="E3570" s="71">
        <v>44804</v>
      </c>
      <c r="F3570" t="s">
        <v>5245</v>
      </c>
      <c r="G3570" t="s">
        <v>2247</v>
      </c>
      <c r="H3570" t="s">
        <v>2265</v>
      </c>
      <c r="J3570" s="40">
        <v>274.95</v>
      </c>
      <c r="K3570" s="40">
        <v>0</v>
      </c>
    </row>
    <row r="3571" spans="1:11" x14ac:dyDescent="0.35">
      <c r="A3571">
        <v>20613</v>
      </c>
      <c r="B3571" t="s">
        <v>222</v>
      </c>
      <c r="C3571" s="70">
        <v>62300</v>
      </c>
      <c r="D3571" s="70">
        <v>20032.150000000001</v>
      </c>
      <c r="E3571" s="71">
        <v>44834</v>
      </c>
      <c r="F3571" t="s">
        <v>4816</v>
      </c>
      <c r="G3571" t="s">
        <v>2247</v>
      </c>
      <c r="H3571" t="s">
        <v>2262</v>
      </c>
      <c r="J3571" s="40">
        <v>0</v>
      </c>
      <c r="K3571" s="40">
        <v>1063.1400000000001</v>
      </c>
    </row>
    <row r="3572" spans="1:11" x14ac:dyDescent="0.35">
      <c r="A3572">
        <v>20613</v>
      </c>
      <c r="B3572" t="s">
        <v>222</v>
      </c>
      <c r="C3572" s="70">
        <v>62300</v>
      </c>
      <c r="D3572" s="70">
        <v>20032.150000000001</v>
      </c>
      <c r="E3572" s="71">
        <v>44865</v>
      </c>
      <c r="F3572" t="s">
        <v>4591</v>
      </c>
      <c r="G3572" t="s">
        <v>2247</v>
      </c>
      <c r="H3572" t="s">
        <v>1919</v>
      </c>
      <c r="I3572" t="s">
        <v>1919</v>
      </c>
      <c r="J3572" s="40">
        <v>64.760000000000005</v>
      </c>
      <c r="K3572" s="40">
        <v>0</v>
      </c>
    </row>
    <row r="3573" spans="1:11" x14ac:dyDescent="0.35">
      <c r="A3573">
        <v>20613</v>
      </c>
      <c r="B3573" t="s">
        <v>222</v>
      </c>
      <c r="C3573" s="70">
        <v>62300</v>
      </c>
      <c r="D3573" s="70">
        <v>20032.150000000001</v>
      </c>
      <c r="E3573" s="71">
        <v>44895</v>
      </c>
      <c r="F3573" t="s">
        <v>4115</v>
      </c>
      <c r="G3573" t="s">
        <v>2247</v>
      </c>
      <c r="H3573" t="s">
        <v>1916</v>
      </c>
      <c r="I3573" t="s">
        <v>1916</v>
      </c>
      <c r="J3573" s="40">
        <v>456.47</v>
      </c>
      <c r="K3573" s="40">
        <v>0</v>
      </c>
    </row>
    <row r="3574" spans="1:11" x14ac:dyDescent="0.35">
      <c r="A3574">
        <v>20613</v>
      </c>
      <c r="B3574" t="s">
        <v>222</v>
      </c>
      <c r="C3574" s="70">
        <v>62300</v>
      </c>
      <c r="D3574" s="70">
        <v>20032.150000000001</v>
      </c>
      <c r="E3574" s="71">
        <v>44926</v>
      </c>
      <c r="F3574" t="s">
        <v>3765</v>
      </c>
      <c r="G3574" t="s">
        <v>2247</v>
      </c>
      <c r="H3574" t="s">
        <v>1911</v>
      </c>
      <c r="I3574" t="s">
        <v>1911</v>
      </c>
      <c r="J3574" s="40">
        <v>0</v>
      </c>
      <c r="K3574" s="40">
        <v>401.31</v>
      </c>
    </row>
    <row r="3575" spans="1:11" x14ac:dyDescent="0.35">
      <c r="A3575">
        <v>20614</v>
      </c>
      <c r="B3575" t="s">
        <v>19706</v>
      </c>
      <c r="C3575" s="70">
        <v>0</v>
      </c>
      <c r="D3575" s="70">
        <v>0</v>
      </c>
      <c r="E3575" s="71">
        <v>44592</v>
      </c>
      <c r="F3575" t="s">
        <v>6863</v>
      </c>
      <c r="G3575" t="s">
        <v>2247</v>
      </c>
      <c r="J3575" s="40">
        <v>0</v>
      </c>
      <c r="K3575" s="40">
        <v>15.95</v>
      </c>
    </row>
    <row r="3576" spans="1:11" x14ac:dyDescent="0.35">
      <c r="A3576">
        <v>20614</v>
      </c>
      <c r="B3576" t="s">
        <v>19706</v>
      </c>
      <c r="C3576" s="70">
        <v>0</v>
      </c>
      <c r="D3576" s="70">
        <v>0</v>
      </c>
      <c r="E3576" s="71">
        <v>44592</v>
      </c>
      <c r="F3576" t="s">
        <v>6765</v>
      </c>
      <c r="G3576" t="s">
        <v>2247</v>
      </c>
      <c r="H3576" t="s">
        <v>6720</v>
      </c>
      <c r="I3576" t="s">
        <v>6720</v>
      </c>
      <c r="J3576" s="40">
        <v>15.95</v>
      </c>
      <c r="K3576" s="40">
        <v>0</v>
      </c>
    </row>
    <row r="3577" spans="1:11" x14ac:dyDescent="0.35">
      <c r="A3577">
        <v>20614</v>
      </c>
      <c r="B3577" t="s">
        <v>19706</v>
      </c>
      <c r="C3577" s="70">
        <v>0</v>
      </c>
      <c r="D3577" s="70">
        <v>0</v>
      </c>
      <c r="E3577" s="71">
        <v>44651</v>
      </c>
      <c r="F3577" t="s">
        <v>6571</v>
      </c>
      <c r="G3577" t="s">
        <v>2247</v>
      </c>
      <c r="J3577" s="40">
        <v>3.49</v>
      </c>
      <c r="K3577" s="40">
        <v>0</v>
      </c>
    </row>
    <row r="3578" spans="1:11" x14ac:dyDescent="0.35">
      <c r="A3578">
        <v>20614</v>
      </c>
      <c r="B3578" t="s">
        <v>19706</v>
      </c>
      <c r="C3578" s="70">
        <v>0</v>
      </c>
      <c r="D3578" s="70">
        <v>0</v>
      </c>
      <c r="E3578" s="71">
        <v>44681</v>
      </c>
      <c r="F3578" t="s">
        <v>6324</v>
      </c>
      <c r="G3578" t="s">
        <v>2247</v>
      </c>
      <c r="J3578" s="40">
        <v>0</v>
      </c>
      <c r="K3578" s="40">
        <v>24.97</v>
      </c>
    </row>
    <row r="3579" spans="1:11" x14ac:dyDescent="0.35">
      <c r="A3579">
        <v>20614</v>
      </c>
      <c r="B3579" t="s">
        <v>19706</v>
      </c>
      <c r="C3579" s="70">
        <v>0</v>
      </c>
      <c r="D3579" s="70">
        <v>0</v>
      </c>
      <c r="E3579" s="71">
        <v>44712</v>
      </c>
      <c r="F3579" t="s">
        <v>6000</v>
      </c>
      <c r="G3579" t="s">
        <v>2247</v>
      </c>
      <c r="J3579" s="40">
        <v>0</v>
      </c>
      <c r="K3579" s="40">
        <v>3.53</v>
      </c>
    </row>
    <row r="3580" spans="1:11" x14ac:dyDescent="0.35">
      <c r="A3580">
        <v>20614</v>
      </c>
      <c r="B3580" t="s">
        <v>19706</v>
      </c>
      <c r="C3580" s="70">
        <v>0</v>
      </c>
      <c r="D3580" s="70">
        <v>0</v>
      </c>
      <c r="E3580" s="71">
        <v>44742</v>
      </c>
      <c r="F3580" t="s">
        <v>5733</v>
      </c>
      <c r="G3580" t="s">
        <v>2247</v>
      </c>
      <c r="J3580" s="40">
        <v>0</v>
      </c>
      <c r="K3580" s="40">
        <v>25.87</v>
      </c>
    </row>
    <row r="3581" spans="1:11" x14ac:dyDescent="0.35">
      <c r="A3581">
        <v>20614</v>
      </c>
      <c r="B3581" t="s">
        <v>19706</v>
      </c>
      <c r="C3581" s="70">
        <v>0</v>
      </c>
      <c r="D3581" s="70">
        <v>0</v>
      </c>
      <c r="E3581" s="71">
        <v>44773</v>
      </c>
      <c r="F3581" t="s">
        <v>5424</v>
      </c>
      <c r="G3581" t="s">
        <v>2247</v>
      </c>
      <c r="J3581" s="40">
        <v>17.13</v>
      </c>
      <c r="K3581" s="40">
        <v>0</v>
      </c>
    </row>
    <row r="3582" spans="1:11" x14ac:dyDescent="0.35">
      <c r="A3582">
        <v>20614</v>
      </c>
      <c r="B3582" t="s">
        <v>19706</v>
      </c>
      <c r="C3582" s="70">
        <v>0</v>
      </c>
      <c r="D3582" s="70">
        <v>0</v>
      </c>
      <c r="E3582" s="71">
        <v>44804</v>
      </c>
      <c r="F3582" t="s">
        <v>5244</v>
      </c>
      <c r="G3582" t="s">
        <v>2247</v>
      </c>
      <c r="H3582" t="s">
        <v>2265</v>
      </c>
      <c r="J3582" s="40">
        <v>8.23</v>
      </c>
      <c r="K3582" s="40">
        <v>0</v>
      </c>
    </row>
    <row r="3583" spans="1:11" x14ac:dyDescent="0.35">
      <c r="A3583">
        <v>20614</v>
      </c>
      <c r="B3583" t="s">
        <v>19706</v>
      </c>
      <c r="C3583" s="70">
        <v>0</v>
      </c>
      <c r="D3583" s="70">
        <v>0</v>
      </c>
      <c r="E3583" s="71">
        <v>44834</v>
      </c>
      <c r="F3583" t="s">
        <v>4815</v>
      </c>
      <c r="G3583" t="s">
        <v>2247</v>
      </c>
      <c r="H3583" t="s">
        <v>2262</v>
      </c>
      <c r="J3583" s="40">
        <v>0</v>
      </c>
      <c r="K3583" s="40">
        <v>31.83</v>
      </c>
    </row>
    <row r="3584" spans="1:11" x14ac:dyDescent="0.35">
      <c r="A3584">
        <v>20614</v>
      </c>
      <c r="B3584" t="s">
        <v>19706</v>
      </c>
      <c r="C3584" s="70">
        <v>0</v>
      </c>
      <c r="D3584" s="70">
        <v>0</v>
      </c>
      <c r="E3584" s="71">
        <v>44865</v>
      </c>
      <c r="F3584" t="s">
        <v>4590</v>
      </c>
      <c r="G3584" t="s">
        <v>2247</v>
      </c>
      <c r="H3584" t="s">
        <v>1919</v>
      </c>
      <c r="I3584" t="s">
        <v>1919</v>
      </c>
      <c r="J3584" s="40">
        <v>1.94</v>
      </c>
      <c r="K3584" s="40">
        <v>0</v>
      </c>
    </row>
    <row r="3585" spans="1:11" x14ac:dyDescent="0.35">
      <c r="A3585">
        <v>20614</v>
      </c>
      <c r="B3585" t="s">
        <v>19706</v>
      </c>
      <c r="C3585" s="70">
        <v>0</v>
      </c>
      <c r="D3585" s="70">
        <v>0</v>
      </c>
      <c r="E3585" s="71">
        <v>44895</v>
      </c>
      <c r="F3585" t="s">
        <v>4114</v>
      </c>
      <c r="G3585" t="s">
        <v>2247</v>
      </c>
      <c r="H3585" t="s">
        <v>1916</v>
      </c>
      <c r="I3585" t="s">
        <v>1916</v>
      </c>
      <c r="J3585" s="40">
        <v>13.67</v>
      </c>
      <c r="K3585" s="40">
        <v>0</v>
      </c>
    </row>
    <row r="3586" spans="1:11" x14ac:dyDescent="0.35">
      <c r="A3586">
        <v>20614</v>
      </c>
      <c r="B3586" t="s">
        <v>19706</v>
      </c>
      <c r="C3586" s="70">
        <v>0</v>
      </c>
      <c r="D3586" s="70">
        <v>0</v>
      </c>
      <c r="E3586" s="71">
        <v>44926</v>
      </c>
      <c r="F3586" t="s">
        <v>3764</v>
      </c>
      <c r="G3586" t="s">
        <v>2247</v>
      </c>
      <c r="H3586" t="s">
        <v>1911</v>
      </c>
      <c r="I3586" t="s">
        <v>1911</v>
      </c>
      <c r="J3586" s="40">
        <v>0</v>
      </c>
      <c r="K3586" s="40">
        <v>12.02</v>
      </c>
    </row>
    <row r="3587" spans="1:11" x14ac:dyDescent="0.35">
      <c r="A3587">
        <v>20614</v>
      </c>
      <c r="B3587" t="s">
        <v>19706</v>
      </c>
      <c r="C3587" s="70">
        <v>0</v>
      </c>
      <c r="D3587" s="70">
        <v>0</v>
      </c>
      <c r="E3587" s="71">
        <v>44926</v>
      </c>
      <c r="F3587" t="s">
        <v>3516</v>
      </c>
      <c r="G3587" t="s">
        <v>2247</v>
      </c>
      <c r="H3587" t="s">
        <v>1911</v>
      </c>
      <c r="I3587" t="s">
        <v>1911</v>
      </c>
      <c r="J3587" s="40">
        <v>53.76</v>
      </c>
      <c r="K3587" s="40">
        <v>0</v>
      </c>
    </row>
    <row r="3588" spans="1:11" x14ac:dyDescent="0.35">
      <c r="A3588">
        <v>20615</v>
      </c>
      <c r="B3588" t="s">
        <v>19705</v>
      </c>
      <c r="C3588" s="70">
        <v>0</v>
      </c>
      <c r="D3588" s="70">
        <v>0</v>
      </c>
      <c r="E3588" s="71">
        <v>44592</v>
      </c>
      <c r="F3588" t="s">
        <v>6862</v>
      </c>
      <c r="G3588" t="s">
        <v>2247</v>
      </c>
      <c r="J3588" s="40">
        <v>0</v>
      </c>
      <c r="K3588" s="40">
        <v>184.29</v>
      </c>
    </row>
    <row r="3589" spans="1:11" x14ac:dyDescent="0.35">
      <c r="A3589">
        <v>20615</v>
      </c>
      <c r="B3589" t="s">
        <v>19705</v>
      </c>
      <c r="C3589" s="70">
        <v>0</v>
      </c>
      <c r="D3589" s="70">
        <v>0</v>
      </c>
      <c r="E3589" s="71">
        <v>44592</v>
      </c>
      <c r="F3589" t="s">
        <v>6764</v>
      </c>
      <c r="G3589" t="s">
        <v>2247</v>
      </c>
      <c r="H3589" t="s">
        <v>6720</v>
      </c>
      <c r="I3589" t="s">
        <v>6720</v>
      </c>
      <c r="J3589" s="40">
        <v>184.29</v>
      </c>
      <c r="K3589" s="40">
        <v>0</v>
      </c>
    </row>
    <row r="3590" spans="1:11" x14ac:dyDescent="0.35">
      <c r="A3590">
        <v>20615</v>
      </c>
      <c r="B3590" t="s">
        <v>19705</v>
      </c>
      <c r="C3590" s="70">
        <v>0</v>
      </c>
      <c r="D3590" s="70">
        <v>0</v>
      </c>
      <c r="E3590" s="71">
        <v>44651</v>
      </c>
      <c r="F3590" t="s">
        <v>6570</v>
      </c>
      <c r="G3590" t="s">
        <v>2247</v>
      </c>
      <c r="J3590" s="40">
        <v>40.340000000000003</v>
      </c>
      <c r="K3590" s="40">
        <v>0</v>
      </c>
    </row>
    <row r="3591" spans="1:11" x14ac:dyDescent="0.35">
      <c r="A3591">
        <v>20615</v>
      </c>
      <c r="B3591" t="s">
        <v>19705</v>
      </c>
      <c r="C3591" s="70">
        <v>0</v>
      </c>
      <c r="D3591" s="70">
        <v>0</v>
      </c>
      <c r="E3591" s="71">
        <v>44681</v>
      </c>
      <c r="F3591" t="s">
        <v>6323</v>
      </c>
      <c r="G3591" t="s">
        <v>2247</v>
      </c>
      <c r="J3591" s="40">
        <v>0</v>
      </c>
      <c r="K3591" s="40">
        <v>288.35000000000002</v>
      </c>
    </row>
    <row r="3592" spans="1:11" x14ac:dyDescent="0.35">
      <c r="A3592">
        <v>20615</v>
      </c>
      <c r="B3592" t="s">
        <v>19705</v>
      </c>
      <c r="C3592" s="70">
        <v>0</v>
      </c>
      <c r="D3592" s="70">
        <v>0</v>
      </c>
      <c r="E3592" s="71">
        <v>44712</v>
      </c>
      <c r="F3592" t="s">
        <v>5999</v>
      </c>
      <c r="G3592" t="s">
        <v>2247</v>
      </c>
      <c r="J3592" s="40">
        <v>0</v>
      </c>
      <c r="K3592" s="40">
        <v>40.869999999999997</v>
      </c>
    </row>
    <row r="3593" spans="1:11" x14ac:dyDescent="0.35">
      <c r="A3593">
        <v>20615</v>
      </c>
      <c r="B3593" t="s">
        <v>19705</v>
      </c>
      <c r="C3593" s="70">
        <v>0</v>
      </c>
      <c r="D3593" s="70">
        <v>0</v>
      </c>
      <c r="E3593" s="71">
        <v>44742</v>
      </c>
      <c r="F3593" t="s">
        <v>5732</v>
      </c>
      <c r="G3593" t="s">
        <v>2247</v>
      </c>
      <c r="J3593" s="40">
        <v>0</v>
      </c>
      <c r="K3593" s="40">
        <v>298.73</v>
      </c>
    </row>
    <row r="3594" spans="1:11" x14ac:dyDescent="0.35">
      <c r="A3594">
        <v>20615</v>
      </c>
      <c r="B3594" t="s">
        <v>19705</v>
      </c>
      <c r="C3594" s="70">
        <v>0</v>
      </c>
      <c r="D3594" s="70">
        <v>0</v>
      </c>
      <c r="E3594" s="71">
        <v>44773</v>
      </c>
      <c r="F3594" t="s">
        <v>5423</v>
      </c>
      <c r="G3594" t="s">
        <v>2247</v>
      </c>
      <c r="J3594" s="40">
        <v>197.86</v>
      </c>
      <c r="K3594" s="40">
        <v>0</v>
      </c>
    </row>
    <row r="3595" spans="1:11" x14ac:dyDescent="0.35">
      <c r="A3595">
        <v>20615</v>
      </c>
      <c r="B3595" t="s">
        <v>19705</v>
      </c>
      <c r="C3595" s="70">
        <v>0</v>
      </c>
      <c r="D3595" s="70">
        <v>0</v>
      </c>
      <c r="E3595" s="71">
        <v>44804</v>
      </c>
      <c r="F3595" t="s">
        <v>5243</v>
      </c>
      <c r="G3595" t="s">
        <v>2247</v>
      </c>
      <c r="H3595" t="s">
        <v>2265</v>
      </c>
      <c r="J3595" s="40">
        <v>95.08</v>
      </c>
      <c r="K3595" s="40">
        <v>0</v>
      </c>
    </row>
    <row r="3596" spans="1:11" x14ac:dyDescent="0.35">
      <c r="A3596">
        <v>20615</v>
      </c>
      <c r="B3596" t="s">
        <v>19705</v>
      </c>
      <c r="C3596" s="70">
        <v>0</v>
      </c>
      <c r="D3596" s="70">
        <v>0</v>
      </c>
      <c r="E3596" s="71">
        <v>44834</v>
      </c>
      <c r="F3596" t="s">
        <v>4814</v>
      </c>
      <c r="G3596" t="s">
        <v>2247</v>
      </c>
      <c r="H3596" t="s">
        <v>2262</v>
      </c>
      <c r="J3596" s="40">
        <v>0</v>
      </c>
      <c r="K3596" s="40">
        <v>367.65</v>
      </c>
    </row>
    <row r="3597" spans="1:11" x14ac:dyDescent="0.35">
      <c r="A3597">
        <v>20615</v>
      </c>
      <c r="B3597" t="s">
        <v>19705</v>
      </c>
      <c r="C3597" s="70">
        <v>0</v>
      </c>
      <c r="D3597" s="70">
        <v>0</v>
      </c>
      <c r="E3597" s="71">
        <v>44865</v>
      </c>
      <c r="F3597" t="s">
        <v>4589</v>
      </c>
      <c r="G3597" t="s">
        <v>2247</v>
      </c>
      <c r="H3597" t="s">
        <v>1919</v>
      </c>
      <c r="I3597" t="s">
        <v>1919</v>
      </c>
      <c r="J3597" s="40">
        <v>22.4</v>
      </c>
      <c r="K3597" s="40">
        <v>0</v>
      </c>
    </row>
    <row r="3598" spans="1:11" x14ac:dyDescent="0.35">
      <c r="A3598">
        <v>20615</v>
      </c>
      <c r="B3598" t="s">
        <v>19705</v>
      </c>
      <c r="C3598" s="70">
        <v>0</v>
      </c>
      <c r="D3598" s="70">
        <v>0</v>
      </c>
      <c r="E3598" s="71">
        <v>44895</v>
      </c>
      <c r="F3598" t="s">
        <v>4113</v>
      </c>
      <c r="G3598" t="s">
        <v>2247</v>
      </c>
      <c r="H3598" t="s">
        <v>1916</v>
      </c>
      <c r="I3598" t="s">
        <v>1916</v>
      </c>
      <c r="J3598" s="40">
        <v>157.85</v>
      </c>
      <c r="K3598" s="40">
        <v>0</v>
      </c>
    </row>
    <row r="3599" spans="1:11" x14ac:dyDescent="0.35">
      <c r="A3599">
        <v>20615</v>
      </c>
      <c r="B3599" t="s">
        <v>19705</v>
      </c>
      <c r="C3599" s="70">
        <v>0</v>
      </c>
      <c r="D3599" s="70">
        <v>0</v>
      </c>
      <c r="E3599" s="71">
        <v>44926</v>
      </c>
      <c r="F3599" t="s">
        <v>3763</v>
      </c>
      <c r="G3599" t="s">
        <v>2247</v>
      </c>
      <c r="H3599" t="s">
        <v>1911</v>
      </c>
      <c r="I3599" t="s">
        <v>1911</v>
      </c>
      <c r="J3599" s="40">
        <v>0</v>
      </c>
      <c r="K3599" s="40">
        <v>138.78</v>
      </c>
    </row>
    <row r="3600" spans="1:11" x14ac:dyDescent="0.35">
      <c r="A3600">
        <v>20615</v>
      </c>
      <c r="B3600" t="s">
        <v>19705</v>
      </c>
      <c r="C3600" s="70">
        <v>0</v>
      </c>
      <c r="D3600" s="70">
        <v>0</v>
      </c>
      <c r="E3600" s="71">
        <v>44926</v>
      </c>
      <c r="F3600" t="s">
        <v>3515</v>
      </c>
      <c r="G3600" t="s">
        <v>2247</v>
      </c>
      <c r="H3600" t="s">
        <v>1911</v>
      </c>
      <c r="I3600" t="s">
        <v>1911</v>
      </c>
      <c r="J3600" s="40">
        <v>620.85</v>
      </c>
      <c r="K3600" s="40">
        <v>0</v>
      </c>
    </row>
    <row r="3601" spans="1:11" x14ac:dyDescent="0.35">
      <c r="A3601">
        <v>20616</v>
      </c>
      <c r="B3601" t="s">
        <v>19704</v>
      </c>
      <c r="C3601" s="70">
        <v>0</v>
      </c>
      <c r="D3601" s="70">
        <v>0</v>
      </c>
      <c r="E3601" s="71">
        <v>44592</v>
      </c>
      <c r="F3601" t="s">
        <v>6861</v>
      </c>
      <c r="G3601" t="s">
        <v>2247</v>
      </c>
      <c r="J3601" s="40">
        <v>575.91999999999996</v>
      </c>
      <c r="K3601" s="40">
        <v>0</v>
      </c>
    </row>
    <row r="3602" spans="1:11" x14ac:dyDescent="0.35">
      <c r="A3602">
        <v>20616</v>
      </c>
      <c r="B3602" t="s">
        <v>19704</v>
      </c>
      <c r="C3602" s="70">
        <v>0</v>
      </c>
      <c r="D3602" s="70">
        <v>0</v>
      </c>
      <c r="E3602" s="71">
        <v>44592</v>
      </c>
      <c r="F3602" t="s">
        <v>6763</v>
      </c>
      <c r="G3602" t="s">
        <v>2247</v>
      </c>
      <c r="H3602" t="s">
        <v>6720</v>
      </c>
      <c r="I3602" t="s">
        <v>6720</v>
      </c>
      <c r="J3602" s="40">
        <v>0</v>
      </c>
      <c r="K3602" s="40">
        <v>575.91999999999996</v>
      </c>
    </row>
    <row r="3603" spans="1:11" x14ac:dyDescent="0.35">
      <c r="A3603">
        <v>20616</v>
      </c>
      <c r="B3603" t="s">
        <v>19704</v>
      </c>
      <c r="C3603" s="70">
        <v>0</v>
      </c>
      <c r="D3603" s="70">
        <v>0</v>
      </c>
      <c r="E3603" s="71">
        <v>44651</v>
      </c>
      <c r="F3603" t="s">
        <v>6569</v>
      </c>
      <c r="G3603" t="s">
        <v>2247</v>
      </c>
      <c r="J3603" s="40">
        <v>0</v>
      </c>
      <c r="K3603" s="40">
        <v>126.06</v>
      </c>
    </row>
    <row r="3604" spans="1:11" x14ac:dyDescent="0.35">
      <c r="A3604">
        <v>20616</v>
      </c>
      <c r="B3604" t="s">
        <v>19704</v>
      </c>
      <c r="C3604" s="70">
        <v>0</v>
      </c>
      <c r="D3604" s="70">
        <v>0</v>
      </c>
      <c r="E3604" s="71">
        <v>44681</v>
      </c>
      <c r="F3604" t="s">
        <v>6322</v>
      </c>
      <c r="G3604" t="s">
        <v>2247</v>
      </c>
      <c r="J3604" s="40">
        <v>901.09</v>
      </c>
      <c r="K3604" s="40">
        <v>0</v>
      </c>
    </row>
    <row r="3605" spans="1:11" x14ac:dyDescent="0.35">
      <c r="A3605">
        <v>20616</v>
      </c>
      <c r="B3605" t="s">
        <v>19704</v>
      </c>
      <c r="C3605" s="70">
        <v>0</v>
      </c>
      <c r="D3605" s="70">
        <v>0</v>
      </c>
      <c r="E3605" s="71">
        <v>44712</v>
      </c>
      <c r="F3605" t="s">
        <v>5998</v>
      </c>
      <c r="G3605" t="s">
        <v>2247</v>
      </c>
      <c r="J3605" s="40">
        <v>127.7</v>
      </c>
      <c r="K3605" s="40">
        <v>0</v>
      </c>
    </row>
    <row r="3606" spans="1:11" x14ac:dyDescent="0.35">
      <c r="A3606">
        <v>20616</v>
      </c>
      <c r="B3606" t="s">
        <v>19704</v>
      </c>
      <c r="C3606" s="70">
        <v>0</v>
      </c>
      <c r="D3606" s="70">
        <v>0</v>
      </c>
      <c r="E3606" s="71">
        <v>44742</v>
      </c>
      <c r="F3606" t="s">
        <v>5731</v>
      </c>
      <c r="G3606" t="s">
        <v>2247</v>
      </c>
      <c r="J3606" s="40">
        <v>933.55</v>
      </c>
      <c r="K3606" s="40">
        <v>0</v>
      </c>
    </row>
    <row r="3607" spans="1:11" x14ac:dyDescent="0.35">
      <c r="A3607">
        <v>20616</v>
      </c>
      <c r="B3607" t="s">
        <v>19704</v>
      </c>
      <c r="C3607" s="70">
        <v>0</v>
      </c>
      <c r="D3607" s="70">
        <v>0</v>
      </c>
      <c r="E3607" s="71">
        <v>44773</v>
      </c>
      <c r="F3607" t="s">
        <v>5422</v>
      </c>
      <c r="G3607" t="s">
        <v>2247</v>
      </c>
      <c r="J3607" s="40">
        <v>0</v>
      </c>
      <c r="K3607" s="40">
        <v>618.32000000000005</v>
      </c>
    </row>
    <row r="3608" spans="1:11" x14ac:dyDescent="0.35">
      <c r="A3608">
        <v>20616</v>
      </c>
      <c r="B3608" t="s">
        <v>19704</v>
      </c>
      <c r="C3608" s="70">
        <v>0</v>
      </c>
      <c r="D3608" s="70">
        <v>0</v>
      </c>
      <c r="E3608" s="71">
        <v>44804</v>
      </c>
      <c r="F3608" t="s">
        <v>5242</v>
      </c>
      <c r="G3608" t="s">
        <v>2247</v>
      </c>
      <c r="H3608" t="s">
        <v>2265</v>
      </c>
      <c r="J3608" s="40">
        <v>0</v>
      </c>
      <c r="K3608" s="40">
        <v>297.12</v>
      </c>
    </row>
    <row r="3609" spans="1:11" x14ac:dyDescent="0.35">
      <c r="A3609">
        <v>20616</v>
      </c>
      <c r="B3609" t="s">
        <v>19704</v>
      </c>
      <c r="C3609" s="70">
        <v>0</v>
      </c>
      <c r="D3609" s="70">
        <v>0</v>
      </c>
      <c r="E3609" s="71">
        <v>44834</v>
      </c>
      <c r="F3609" t="s">
        <v>4813</v>
      </c>
      <c r="G3609" t="s">
        <v>2247</v>
      </c>
      <c r="H3609" t="s">
        <v>2262</v>
      </c>
      <c r="J3609" s="40">
        <v>1148.8900000000001</v>
      </c>
      <c r="K3609" s="40">
        <v>0</v>
      </c>
    </row>
    <row r="3610" spans="1:11" x14ac:dyDescent="0.35">
      <c r="A3610">
        <v>20616</v>
      </c>
      <c r="B3610" t="s">
        <v>19704</v>
      </c>
      <c r="C3610" s="70">
        <v>0</v>
      </c>
      <c r="D3610" s="70">
        <v>0</v>
      </c>
      <c r="E3610" s="71">
        <v>44865</v>
      </c>
      <c r="F3610" t="s">
        <v>4588</v>
      </c>
      <c r="G3610" t="s">
        <v>2247</v>
      </c>
      <c r="H3610" t="s">
        <v>1919</v>
      </c>
      <c r="I3610" t="s">
        <v>1919</v>
      </c>
      <c r="J3610" s="40">
        <v>0</v>
      </c>
      <c r="K3610" s="40">
        <v>69.98</v>
      </c>
    </row>
    <row r="3611" spans="1:11" x14ac:dyDescent="0.35">
      <c r="A3611">
        <v>20616</v>
      </c>
      <c r="B3611" t="s">
        <v>19704</v>
      </c>
      <c r="C3611" s="70">
        <v>0</v>
      </c>
      <c r="D3611" s="70">
        <v>0</v>
      </c>
      <c r="E3611" s="71">
        <v>44895</v>
      </c>
      <c r="F3611" t="s">
        <v>4112</v>
      </c>
      <c r="G3611" t="s">
        <v>2247</v>
      </c>
      <c r="H3611" t="s">
        <v>1916</v>
      </c>
      <c r="I3611" t="s">
        <v>1916</v>
      </c>
      <c r="J3611" s="40">
        <v>0</v>
      </c>
      <c r="K3611" s="40">
        <v>493.29</v>
      </c>
    </row>
    <row r="3612" spans="1:11" x14ac:dyDescent="0.35">
      <c r="A3612">
        <v>20616</v>
      </c>
      <c r="B3612" t="s">
        <v>19704</v>
      </c>
      <c r="C3612" s="70">
        <v>0</v>
      </c>
      <c r="D3612" s="70">
        <v>0</v>
      </c>
      <c r="E3612" s="71">
        <v>44926</v>
      </c>
      <c r="F3612" t="s">
        <v>3762</v>
      </c>
      <c r="G3612" t="s">
        <v>2247</v>
      </c>
      <c r="H3612" t="s">
        <v>1911</v>
      </c>
      <c r="I3612" t="s">
        <v>1911</v>
      </c>
      <c r="J3612" s="40">
        <v>433.67</v>
      </c>
      <c r="K3612" s="40">
        <v>0</v>
      </c>
    </row>
    <row r="3613" spans="1:11" x14ac:dyDescent="0.35">
      <c r="A3613">
        <v>20616</v>
      </c>
      <c r="B3613" t="s">
        <v>19704</v>
      </c>
      <c r="C3613" s="70">
        <v>0</v>
      </c>
      <c r="D3613" s="70">
        <v>0</v>
      </c>
      <c r="E3613" s="71">
        <v>44926</v>
      </c>
      <c r="F3613" t="s">
        <v>15727</v>
      </c>
      <c r="G3613" t="s">
        <v>1907</v>
      </c>
      <c r="H3613" t="s">
        <v>15400</v>
      </c>
      <c r="J3613" s="40">
        <v>17715.34</v>
      </c>
      <c r="K3613" s="40">
        <v>0</v>
      </c>
    </row>
    <row r="3614" spans="1:11" x14ac:dyDescent="0.35">
      <c r="A3614">
        <v>20616</v>
      </c>
      <c r="B3614" t="s">
        <v>19704</v>
      </c>
      <c r="C3614" s="70">
        <v>0</v>
      </c>
      <c r="D3614" s="70">
        <v>0</v>
      </c>
      <c r="E3614" s="71">
        <v>44926</v>
      </c>
      <c r="F3614" t="s">
        <v>15726</v>
      </c>
      <c r="G3614" t="s">
        <v>1907</v>
      </c>
      <c r="H3614" t="s">
        <v>15400</v>
      </c>
      <c r="J3614" s="40">
        <v>-17715.34</v>
      </c>
      <c r="K3614" s="40">
        <v>0</v>
      </c>
    </row>
    <row r="3615" spans="1:11" x14ac:dyDescent="0.35">
      <c r="A3615">
        <v>20616</v>
      </c>
      <c r="B3615" t="s">
        <v>19704</v>
      </c>
      <c r="C3615" s="70">
        <v>0</v>
      </c>
      <c r="D3615" s="70">
        <v>0</v>
      </c>
      <c r="E3615" s="71">
        <v>44926</v>
      </c>
      <c r="F3615" t="s">
        <v>3514</v>
      </c>
      <c r="G3615" t="s">
        <v>2247</v>
      </c>
      <c r="H3615" t="s">
        <v>1911</v>
      </c>
      <c r="I3615" t="s">
        <v>1911</v>
      </c>
      <c r="J3615" s="40">
        <v>0</v>
      </c>
      <c r="K3615" s="40">
        <v>1940.13</v>
      </c>
    </row>
    <row r="3616" spans="1:11" x14ac:dyDescent="0.35">
      <c r="A3616">
        <v>20617</v>
      </c>
      <c r="B3616" t="s">
        <v>223</v>
      </c>
      <c r="C3616" s="70">
        <v>61875</v>
      </c>
      <c r="D3616" s="70">
        <v>19895.5</v>
      </c>
      <c r="E3616" s="71">
        <v>44577</v>
      </c>
      <c r="F3616" t="s">
        <v>19703</v>
      </c>
      <c r="G3616" t="s">
        <v>1907</v>
      </c>
      <c r="H3616" t="s">
        <v>19702</v>
      </c>
      <c r="J3616" s="40">
        <v>1808.1</v>
      </c>
      <c r="K3616" s="40">
        <v>0</v>
      </c>
    </row>
    <row r="3617" spans="1:11" x14ac:dyDescent="0.35">
      <c r="A3617">
        <v>20617</v>
      </c>
      <c r="B3617" t="s">
        <v>223</v>
      </c>
      <c r="C3617" s="70">
        <v>61875</v>
      </c>
      <c r="D3617" s="70">
        <v>19895.5</v>
      </c>
      <c r="E3617" s="71">
        <v>44592</v>
      </c>
      <c r="F3617" t="s">
        <v>6860</v>
      </c>
      <c r="G3617" t="s">
        <v>2247</v>
      </c>
      <c r="J3617" s="40">
        <v>0</v>
      </c>
      <c r="K3617" s="40">
        <v>576.84</v>
      </c>
    </row>
    <row r="3618" spans="1:11" x14ac:dyDescent="0.35">
      <c r="A3618">
        <v>20617</v>
      </c>
      <c r="B3618" t="s">
        <v>223</v>
      </c>
      <c r="C3618" s="70">
        <v>61875</v>
      </c>
      <c r="D3618" s="70">
        <v>19895.5</v>
      </c>
      <c r="E3618" s="71">
        <v>44651</v>
      </c>
      <c r="F3618" t="s">
        <v>6568</v>
      </c>
      <c r="G3618" t="s">
        <v>2247</v>
      </c>
      <c r="J3618" s="40">
        <v>126.39</v>
      </c>
      <c r="K3618" s="40">
        <v>0</v>
      </c>
    </row>
    <row r="3619" spans="1:11" x14ac:dyDescent="0.35">
      <c r="A3619">
        <v>20617</v>
      </c>
      <c r="B3619" t="s">
        <v>223</v>
      </c>
      <c r="C3619" s="70">
        <v>61875</v>
      </c>
      <c r="D3619" s="70">
        <v>19895.5</v>
      </c>
      <c r="E3619" s="71">
        <v>44681</v>
      </c>
      <c r="F3619" t="s">
        <v>6321</v>
      </c>
      <c r="G3619" t="s">
        <v>2247</v>
      </c>
      <c r="J3619" s="40">
        <v>0</v>
      </c>
      <c r="K3619" s="40">
        <v>903.44</v>
      </c>
    </row>
    <row r="3620" spans="1:11" x14ac:dyDescent="0.35">
      <c r="A3620">
        <v>20617</v>
      </c>
      <c r="B3620" t="s">
        <v>223</v>
      </c>
      <c r="C3620" s="70">
        <v>61875</v>
      </c>
      <c r="D3620" s="70">
        <v>19895.5</v>
      </c>
      <c r="E3620" s="71">
        <v>44712</v>
      </c>
      <c r="F3620" t="s">
        <v>5997</v>
      </c>
      <c r="G3620" t="s">
        <v>2247</v>
      </c>
      <c r="J3620" s="40">
        <v>0</v>
      </c>
      <c r="K3620" s="40">
        <v>128.02000000000001</v>
      </c>
    </row>
    <row r="3621" spans="1:11" x14ac:dyDescent="0.35">
      <c r="A3621">
        <v>20617</v>
      </c>
      <c r="B3621" t="s">
        <v>223</v>
      </c>
      <c r="C3621" s="70">
        <v>61875</v>
      </c>
      <c r="D3621" s="70">
        <v>19895.5</v>
      </c>
      <c r="E3621" s="71">
        <v>44742</v>
      </c>
      <c r="F3621" t="s">
        <v>5730</v>
      </c>
      <c r="G3621" t="s">
        <v>2247</v>
      </c>
      <c r="J3621" s="40">
        <v>0</v>
      </c>
      <c r="K3621" s="40">
        <v>935.98</v>
      </c>
    </row>
    <row r="3622" spans="1:11" x14ac:dyDescent="0.35">
      <c r="A3622">
        <v>20617</v>
      </c>
      <c r="B3622" t="s">
        <v>223</v>
      </c>
      <c r="C3622" s="70">
        <v>61875</v>
      </c>
      <c r="D3622" s="70">
        <v>19895.5</v>
      </c>
      <c r="E3622" s="71">
        <v>44773</v>
      </c>
      <c r="F3622" t="s">
        <v>5421</v>
      </c>
      <c r="G3622" t="s">
        <v>2247</v>
      </c>
      <c r="J3622" s="40">
        <v>619.91999999999996</v>
      </c>
      <c r="K3622" s="40">
        <v>0</v>
      </c>
    </row>
    <row r="3623" spans="1:11" x14ac:dyDescent="0.35">
      <c r="A3623">
        <v>20617</v>
      </c>
      <c r="B3623" t="s">
        <v>223</v>
      </c>
      <c r="C3623" s="70">
        <v>61875</v>
      </c>
      <c r="D3623" s="70">
        <v>19895.5</v>
      </c>
      <c r="E3623" s="71">
        <v>44804</v>
      </c>
      <c r="F3623" t="s">
        <v>5241</v>
      </c>
      <c r="G3623" t="s">
        <v>2247</v>
      </c>
      <c r="H3623" t="s">
        <v>2265</v>
      </c>
      <c r="J3623" s="40">
        <v>297.89999999999998</v>
      </c>
      <c r="K3623" s="40">
        <v>0</v>
      </c>
    </row>
    <row r="3624" spans="1:11" x14ac:dyDescent="0.35">
      <c r="A3624">
        <v>20617</v>
      </c>
      <c r="B3624" t="s">
        <v>223</v>
      </c>
      <c r="C3624" s="70">
        <v>61875</v>
      </c>
      <c r="D3624" s="70">
        <v>19895.5</v>
      </c>
      <c r="E3624" s="71">
        <v>44834</v>
      </c>
      <c r="F3624" t="s">
        <v>4812</v>
      </c>
      <c r="G3624" t="s">
        <v>2247</v>
      </c>
      <c r="H3624" t="s">
        <v>2262</v>
      </c>
      <c r="J3624" s="40">
        <v>0</v>
      </c>
      <c r="K3624" s="40">
        <v>1151.8800000000001</v>
      </c>
    </row>
    <row r="3625" spans="1:11" x14ac:dyDescent="0.35">
      <c r="A3625">
        <v>20617</v>
      </c>
      <c r="B3625" t="s">
        <v>223</v>
      </c>
      <c r="C3625" s="70">
        <v>61875</v>
      </c>
      <c r="D3625" s="70">
        <v>19895.5</v>
      </c>
      <c r="E3625" s="71">
        <v>44865</v>
      </c>
      <c r="F3625" t="s">
        <v>4587</v>
      </c>
      <c r="G3625" t="s">
        <v>2247</v>
      </c>
      <c r="H3625" t="s">
        <v>1919</v>
      </c>
      <c r="I3625" t="s">
        <v>1919</v>
      </c>
      <c r="J3625" s="40">
        <v>70.16</v>
      </c>
      <c r="K3625" s="40">
        <v>0</v>
      </c>
    </row>
    <row r="3626" spans="1:11" x14ac:dyDescent="0.35">
      <c r="A3626">
        <v>20617</v>
      </c>
      <c r="B3626" t="s">
        <v>223</v>
      </c>
      <c r="C3626" s="70">
        <v>61875</v>
      </c>
      <c r="D3626" s="70">
        <v>19895.5</v>
      </c>
      <c r="E3626" s="71">
        <v>44895</v>
      </c>
      <c r="F3626" t="s">
        <v>4111</v>
      </c>
      <c r="G3626" t="s">
        <v>2247</v>
      </c>
      <c r="H3626" t="s">
        <v>1916</v>
      </c>
      <c r="I3626" t="s">
        <v>1916</v>
      </c>
      <c r="J3626" s="40">
        <v>494.58</v>
      </c>
      <c r="K3626" s="40">
        <v>0</v>
      </c>
    </row>
    <row r="3627" spans="1:11" x14ac:dyDescent="0.35">
      <c r="A3627">
        <v>20617</v>
      </c>
      <c r="B3627" t="s">
        <v>223</v>
      </c>
      <c r="C3627" s="70">
        <v>61875</v>
      </c>
      <c r="D3627" s="70">
        <v>19895.5</v>
      </c>
      <c r="E3627" s="71">
        <v>44926</v>
      </c>
      <c r="F3627" t="s">
        <v>3761</v>
      </c>
      <c r="G3627" t="s">
        <v>2247</v>
      </c>
      <c r="H3627" t="s">
        <v>1911</v>
      </c>
      <c r="I3627" t="s">
        <v>1911</v>
      </c>
      <c r="J3627" s="40">
        <v>0</v>
      </c>
      <c r="K3627" s="40">
        <v>434.8</v>
      </c>
    </row>
    <row r="3628" spans="1:11" x14ac:dyDescent="0.35">
      <c r="A3628">
        <v>20618</v>
      </c>
      <c r="B3628" t="s">
        <v>224</v>
      </c>
      <c r="C3628" s="70">
        <v>25942</v>
      </c>
      <c r="D3628" s="70">
        <v>8341.48</v>
      </c>
      <c r="E3628" s="71">
        <v>44592</v>
      </c>
      <c r="F3628" t="s">
        <v>6859</v>
      </c>
      <c r="G3628" t="s">
        <v>2247</v>
      </c>
      <c r="J3628" s="40">
        <v>0</v>
      </c>
      <c r="K3628" s="40">
        <v>221.92</v>
      </c>
    </row>
    <row r="3629" spans="1:11" x14ac:dyDescent="0.35">
      <c r="A3629">
        <v>20618</v>
      </c>
      <c r="B3629" t="s">
        <v>224</v>
      </c>
      <c r="C3629" s="70">
        <v>25942</v>
      </c>
      <c r="D3629" s="70">
        <v>8341.48</v>
      </c>
      <c r="E3629" s="71">
        <v>44651</v>
      </c>
      <c r="F3629" t="s">
        <v>6567</v>
      </c>
      <c r="G3629" t="s">
        <v>2247</v>
      </c>
      <c r="J3629" s="40">
        <v>48.58</v>
      </c>
      <c r="K3629" s="40">
        <v>0</v>
      </c>
    </row>
    <row r="3630" spans="1:11" x14ac:dyDescent="0.35">
      <c r="A3630">
        <v>20618</v>
      </c>
      <c r="B3630" t="s">
        <v>224</v>
      </c>
      <c r="C3630" s="70">
        <v>25942</v>
      </c>
      <c r="D3630" s="70">
        <v>8341.48</v>
      </c>
      <c r="E3630" s="71">
        <v>44681</v>
      </c>
      <c r="F3630" t="s">
        <v>6320</v>
      </c>
      <c r="G3630" t="s">
        <v>2247</v>
      </c>
      <c r="J3630" s="40">
        <v>0</v>
      </c>
      <c r="K3630" s="40">
        <v>347.22</v>
      </c>
    </row>
    <row r="3631" spans="1:11" x14ac:dyDescent="0.35">
      <c r="A3631">
        <v>20618</v>
      </c>
      <c r="B3631" t="s">
        <v>224</v>
      </c>
      <c r="C3631" s="70">
        <v>25942</v>
      </c>
      <c r="D3631" s="70">
        <v>8341.48</v>
      </c>
      <c r="E3631" s="71">
        <v>44712</v>
      </c>
      <c r="F3631" t="s">
        <v>5996</v>
      </c>
      <c r="G3631" t="s">
        <v>2247</v>
      </c>
      <c r="J3631" s="40">
        <v>0</v>
      </c>
      <c r="K3631" s="40">
        <v>49.2</v>
      </c>
    </row>
    <row r="3632" spans="1:11" x14ac:dyDescent="0.35">
      <c r="A3632">
        <v>20618</v>
      </c>
      <c r="B3632" t="s">
        <v>224</v>
      </c>
      <c r="C3632" s="70">
        <v>25942</v>
      </c>
      <c r="D3632" s="70">
        <v>8341.48</v>
      </c>
      <c r="E3632" s="71">
        <v>44742</v>
      </c>
      <c r="F3632" t="s">
        <v>5729</v>
      </c>
      <c r="G3632" t="s">
        <v>2247</v>
      </c>
      <c r="J3632" s="40">
        <v>0</v>
      </c>
      <c r="K3632" s="40">
        <v>359.72</v>
      </c>
    </row>
    <row r="3633" spans="1:11" x14ac:dyDescent="0.35">
      <c r="A3633">
        <v>20618</v>
      </c>
      <c r="B3633" t="s">
        <v>224</v>
      </c>
      <c r="C3633" s="70">
        <v>25942</v>
      </c>
      <c r="D3633" s="70">
        <v>8341.48</v>
      </c>
      <c r="E3633" s="71">
        <v>44773</v>
      </c>
      <c r="F3633" t="s">
        <v>5420</v>
      </c>
      <c r="G3633" t="s">
        <v>2247</v>
      </c>
      <c r="J3633" s="40">
        <v>238.25</v>
      </c>
      <c r="K3633" s="40">
        <v>0</v>
      </c>
    </row>
    <row r="3634" spans="1:11" x14ac:dyDescent="0.35">
      <c r="A3634">
        <v>20618</v>
      </c>
      <c r="B3634" t="s">
        <v>224</v>
      </c>
      <c r="C3634" s="70">
        <v>25942</v>
      </c>
      <c r="D3634" s="70">
        <v>8341.48</v>
      </c>
      <c r="E3634" s="71">
        <v>44804</v>
      </c>
      <c r="F3634" t="s">
        <v>5240</v>
      </c>
      <c r="G3634" t="s">
        <v>2247</v>
      </c>
      <c r="H3634" t="s">
        <v>2265</v>
      </c>
      <c r="J3634" s="40">
        <v>114.49</v>
      </c>
      <c r="K3634" s="40">
        <v>0</v>
      </c>
    </row>
    <row r="3635" spans="1:11" x14ac:dyDescent="0.35">
      <c r="A3635">
        <v>20618</v>
      </c>
      <c r="B3635" t="s">
        <v>224</v>
      </c>
      <c r="C3635" s="70">
        <v>25942</v>
      </c>
      <c r="D3635" s="70">
        <v>8341.48</v>
      </c>
      <c r="E3635" s="71">
        <v>44834</v>
      </c>
      <c r="F3635" t="s">
        <v>4811</v>
      </c>
      <c r="G3635" t="s">
        <v>2247</v>
      </c>
      <c r="H3635" t="s">
        <v>2262</v>
      </c>
      <c r="J3635" s="40">
        <v>0</v>
      </c>
      <c r="K3635" s="40">
        <v>442.7</v>
      </c>
    </row>
    <row r="3636" spans="1:11" x14ac:dyDescent="0.35">
      <c r="A3636">
        <v>20618</v>
      </c>
      <c r="B3636" t="s">
        <v>224</v>
      </c>
      <c r="C3636" s="70">
        <v>25942</v>
      </c>
      <c r="D3636" s="70">
        <v>8341.48</v>
      </c>
      <c r="E3636" s="71">
        <v>44865</v>
      </c>
      <c r="F3636" t="s">
        <v>4586</v>
      </c>
      <c r="G3636" t="s">
        <v>2247</v>
      </c>
      <c r="H3636" t="s">
        <v>1919</v>
      </c>
      <c r="I3636" t="s">
        <v>1919</v>
      </c>
      <c r="J3636" s="40">
        <v>26.97</v>
      </c>
      <c r="K3636" s="40">
        <v>0</v>
      </c>
    </row>
    <row r="3637" spans="1:11" x14ac:dyDescent="0.35">
      <c r="A3637">
        <v>20618</v>
      </c>
      <c r="B3637" t="s">
        <v>224</v>
      </c>
      <c r="C3637" s="70">
        <v>25942</v>
      </c>
      <c r="D3637" s="70">
        <v>8341.48</v>
      </c>
      <c r="E3637" s="71">
        <v>44895</v>
      </c>
      <c r="F3637" t="s">
        <v>4110</v>
      </c>
      <c r="G3637" t="s">
        <v>2247</v>
      </c>
      <c r="H3637" t="s">
        <v>1916</v>
      </c>
      <c r="I3637" t="s">
        <v>1916</v>
      </c>
      <c r="J3637" s="40">
        <v>190.08</v>
      </c>
      <c r="K3637" s="40">
        <v>0</v>
      </c>
    </row>
    <row r="3638" spans="1:11" x14ac:dyDescent="0.35">
      <c r="A3638">
        <v>20618</v>
      </c>
      <c r="B3638" t="s">
        <v>224</v>
      </c>
      <c r="C3638" s="70">
        <v>25942</v>
      </c>
      <c r="D3638" s="70">
        <v>8341.48</v>
      </c>
      <c r="E3638" s="71">
        <v>44926</v>
      </c>
      <c r="F3638" t="s">
        <v>3760</v>
      </c>
      <c r="G3638" t="s">
        <v>2247</v>
      </c>
      <c r="H3638" t="s">
        <v>1911</v>
      </c>
      <c r="I3638" t="s">
        <v>1911</v>
      </c>
      <c r="J3638" s="40">
        <v>0</v>
      </c>
      <c r="K3638" s="40">
        <v>167.11</v>
      </c>
    </row>
    <row r="3639" spans="1:11" x14ac:dyDescent="0.35">
      <c r="A3639">
        <v>20619</v>
      </c>
      <c r="B3639" t="s">
        <v>225</v>
      </c>
      <c r="C3639" s="70">
        <v>0</v>
      </c>
      <c r="D3639" s="70">
        <v>0</v>
      </c>
      <c r="E3639" s="71">
        <v>44609</v>
      </c>
      <c r="F3639" t="s">
        <v>19701</v>
      </c>
      <c r="G3639" t="s">
        <v>1907</v>
      </c>
      <c r="H3639" t="s">
        <v>2038</v>
      </c>
      <c r="J3639" s="40">
        <v>1763.88</v>
      </c>
      <c r="K3639" s="40">
        <v>0</v>
      </c>
    </row>
    <row r="3640" spans="1:11" x14ac:dyDescent="0.35">
      <c r="A3640">
        <v>20619</v>
      </c>
      <c r="B3640" t="s">
        <v>225</v>
      </c>
      <c r="C3640" s="70">
        <v>0</v>
      </c>
      <c r="D3640" s="70">
        <v>0</v>
      </c>
      <c r="E3640" s="71">
        <v>44634</v>
      </c>
      <c r="F3640" t="s">
        <v>19700</v>
      </c>
      <c r="G3640" t="s">
        <v>1907</v>
      </c>
      <c r="H3640" t="s">
        <v>19699</v>
      </c>
      <c r="J3640" s="40">
        <v>1721.24</v>
      </c>
      <c r="K3640" s="40">
        <v>0</v>
      </c>
    </row>
    <row r="3641" spans="1:11" x14ac:dyDescent="0.35">
      <c r="A3641">
        <v>20619</v>
      </c>
      <c r="B3641" t="s">
        <v>225</v>
      </c>
      <c r="C3641" s="70">
        <v>0</v>
      </c>
      <c r="D3641" s="70">
        <v>0</v>
      </c>
      <c r="E3641" s="71">
        <v>44651</v>
      </c>
      <c r="F3641" t="s">
        <v>6566</v>
      </c>
      <c r="G3641" t="s">
        <v>2247</v>
      </c>
      <c r="J3641" s="40">
        <v>57.07</v>
      </c>
      <c r="K3641" s="40">
        <v>0</v>
      </c>
    </row>
    <row r="3642" spans="1:11" x14ac:dyDescent="0.35">
      <c r="A3642">
        <v>20619</v>
      </c>
      <c r="B3642" t="s">
        <v>225</v>
      </c>
      <c r="C3642" s="70">
        <v>0</v>
      </c>
      <c r="D3642" s="70">
        <v>0</v>
      </c>
      <c r="E3642" s="71">
        <v>44665</v>
      </c>
      <c r="F3642" t="s">
        <v>19698</v>
      </c>
      <c r="G3642" t="s">
        <v>1907</v>
      </c>
      <c r="H3642" t="s">
        <v>2036</v>
      </c>
      <c r="J3642" s="40">
        <v>1758.36</v>
      </c>
      <c r="K3642" s="40">
        <v>0</v>
      </c>
    </row>
    <row r="3643" spans="1:11" x14ac:dyDescent="0.35">
      <c r="A3643">
        <v>20619</v>
      </c>
      <c r="B3643" t="s">
        <v>225</v>
      </c>
      <c r="C3643" s="70">
        <v>0</v>
      </c>
      <c r="D3643" s="70">
        <v>0</v>
      </c>
      <c r="E3643" s="71">
        <v>44681</v>
      </c>
      <c r="F3643" t="s">
        <v>6319</v>
      </c>
      <c r="G3643" t="s">
        <v>2247</v>
      </c>
      <c r="J3643" s="40">
        <v>0</v>
      </c>
      <c r="K3643" s="40">
        <v>213.12</v>
      </c>
    </row>
    <row r="3644" spans="1:11" x14ac:dyDescent="0.35">
      <c r="A3644">
        <v>20619</v>
      </c>
      <c r="B3644" t="s">
        <v>225</v>
      </c>
      <c r="C3644" s="70">
        <v>0</v>
      </c>
      <c r="D3644" s="70">
        <v>0</v>
      </c>
      <c r="E3644" s="71">
        <v>44694</v>
      </c>
      <c r="F3644" t="s">
        <v>19697</v>
      </c>
      <c r="G3644" t="s">
        <v>1907</v>
      </c>
      <c r="H3644" t="s">
        <v>19696</v>
      </c>
      <c r="J3644" s="40">
        <v>1648.59</v>
      </c>
      <c r="K3644" s="40">
        <v>0</v>
      </c>
    </row>
    <row r="3645" spans="1:11" x14ac:dyDescent="0.35">
      <c r="A3645">
        <v>20619</v>
      </c>
      <c r="B3645" t="s">
        <v>225</v>
      </c>
      <c r="C3645" s="70">
        <v>0</v>
      </c>
      <c r="D3645" s="70">
        <v>0</v>
      </c>
      <c r="E3645" s="71">
        <v>44712</v>
      </c>
      <c r="F3645" t="s">
        <v>5995</v>
      </c>
      <c r="G3645" t="s">
        <v>2247</v>
      </c>
      <c r="J3645" s="40">
        <v>4.54</v>
      </c>
      <c r="K3645" s="40">
        <v>0</v>
      </c>
    </row>
    <row r="3646" spans="1:11" x14ac:dyDescent="0.35">
      <c r="A3646">
        <v>20619</v>
      </c>
      <c r="B3646" t="s">
        <v>225</v>
      </c>
      <c r="C3646" s="70">
        <v>0</v>
      </c>
      <c r="D3646" s="70">
        <v>0</v>
      </c>
      <c r="E3646" s="71">
        <v>44725</v>
      </c>
      <c r="F3646" t="s">
        <v>19695</v>
      </c>
      <c r="G3646" t="s">
        <v>1907</v>
      </c>
      <c r="H3646" t="s">
        <v>2034</v>
      </c>
      <c r="J3646" s="40">
        <v>1635.17</v>
      </c>
      <c r="K3646" s="40">
        <v>0</v>
      </c>
    </row>
    <row r="3647" spans="1:11" x14ac:dyDescent="0.35">
      <c r="A3647">
        <v>20619</v>
      </c>
      <c r="B3647" t="s">
        <v>225</v>
      </c>
      <c r="C3647" s="70">
        <v>0</v>
      </c>
      <c r="D3647" s="70">
        <v>0</v>
      </c>
      <c r="E3647" s="71">
        <v>44742</v>
      </c>
      <c r="F3647" t="s">
        <v>5728</v>
      </c>
      <c r="G3647" t="s">
        <v>2247</v>
      </c>
      <c r="J3647" s="40">
        <v>0</v>
      </c>
      <c r="K3647" s="40">
        <v>340.02</v>
      </c>
    </row>
    <row r="3648" spans="1:11" x14ac:dyDescent="0.35">
      <c r="A3648">
        <v>20619</v>
      </c>
      <c r="B3648" t="s">
        <v>225</v>
      </c>
      <c r="C3648" s="70">
        <v>0</v>
      </c>
      <c r="D3648" s="70">
        <v>0</v>
      </c>
      <c r="E3648" s="71">
        <v>44773</v>
      </c>
      <c r="F3648" t="s">
        <v>5419</v>
      </c>
      <c r="G3648" t="s">
        <v>2247</v>
      </c>
      <c r="J3648" s="40">
        <v>258.3</v>
      </c>
      <c r="K3648" s="40">
        <v>0</v>
      </c>
    </row>
    <row r="3649" spans="1:11" x14ac:dyDescent="0.35">
      <c r="A3649">
        <v>20619</v>
      </c>
      <c r="B3649" t="s">
        <v>225</v>
      </c>
      <c r="C3649" s="70">
        <v>0</v>
      </c>
      <c r="D3649" s="70">
        <v>0</v>
      </c>
      <c r="E3649" s="71">
        <v>44784</v>
      </c>
      <c r="F3649" t="s">
        <v>19694</v>
      </c>
      <c r="G3649" t="s">
        <v>1907</v>
      </c>
      <c r="H3649" t="s">
        <v>19693</v>
      </c>
      <c r="I3649" t="s">
        <v>19693</v>
      </c>
      <c r="J3649" s="40">
        <v>1725.98</v>
      </c>
      <c r="K3649" s="40">
        <v>0</v>
      </c>
    </row>
    <row r="3650" spans="1:11" x14ac:dyDescent="0.35">
      <c r="A3650">
        <v>20619</v>
      </c>
      <c r="B3650" t="s">
        <v>225</v>
      </c>
      <c r="C3650" s="70">
        <v>0</v>
      </c>
      <c r="D3650" s="70">
        <v>0</v>
      </c>
      <c r="E3650" s="71">
        <v>44804</v>
      </c>
      <c r="F3650" t="s">
        <v>5239</v>
      </c>
      <c r="G3650" t="s">
        <v>2247</v>
      </c>
      <c r="H3650" t="s">
        <v>2265</v>
      </c>
      <c r="J3650" s="40">
        <v>81.78</v>
      </c>
      <c r="K3650" s="40">
        <v>0</v>
      </c>
    </row>
    <row r="3651" spans="1:11" x14ac:dyDescent="0.35">
      <c r="A3651">
        <v>20619</v>
      </c>
      <c r="B3651" t="s">
        <v>225</v>
      </c>
      <c r="C3651" s="70">
        <v>0</v>
      </c>
      <c r="D3651" s="70">
        <v>0</v>
      </c>
      <c r="E3651" s="71">
        <v>44805</v>
      </c>
      <c r="F3651" t="s">
        <v>19692</v>
      </c>
      <c r="G3651" t="s">
        <v>1907</v>
      </c>
      <c r="H3651" t="s">
        <v>19691</v>
      </c>
      <c r="J3651" s="40">
        <v>1672.12</v>
      </c>
      <c r="K3651" s="40">
        <v>0</v>
      </c>
    </row>
    <row r="3652" spans="1:11" x14ac:dyDescent="0.35">
      <c r="A3652">
        <v>20619</v>
      </c>
      <c r="B3652" t="s">
        <v>225</v>
      </c>
      <c r="C3652" s="70">
        <v>0</v>
      </c>
      <c r="D3652" s="70">
        <v>0</v>
      </c>
      <c r="E3652" s="71">
        <v>44820</v>
      </c>
      <c r="F3652" t="s">
        <v>19690</v>
      </c>
      <c r="G3652" t="s">
        <v>1907</v>
      </c>
      <c r="H3652" t="s">
        <v>19689</v>
      </c>
      <c r="J3652" s="40">
        <v>1633.28</v>
      </c>
      <c r="K3652" s="40">
        <v>0</v>
      </c>
    </row>
    <row r="3653" spans="1:11" x14ac:dyDescent="0.35">
      <c r="A3653">
        <v>20619</v>
      </c>
      <c r="B3653" t="s">
        <v>225</v>
      </c>
      <c r="C3653" s="70">
        <v>0</v>
      </c>
      <c r="D3653" s="70">
        <v>0</v>
      </c>
      <c r="E3653" s="71">
        <v>44834</v>
      </c>
      <c r="F3653" t="s">
        <v>4810</v>
      </c>
      <c r="G3653" t="s">
        <v>2247</v>
      </c>
      <c r="H3653" t="s">
        <v>2262</v>
      </c>
      <c r="J3653" s="40">
        <v>0</v>
      </c>
      <c r="K3653" s="40">
        <v>706.07</v>
      </c>
    </row>
    <row r="3654" spans="1:11" x14ac:dyDescent="0.35">
      <c r="A3654">
        <v>20619</v>
      </c>
      <c r="B3654" t="s">
        <v>225</v>
      </c>
      <c r="C3654" s="70">
        <v>0</v>
      </c>
      <c r="D3654" s="70">
        <v>0</v>
      </c>
      <c r="E3654" s="71">
        <v>44858</v>
      </c>
      <c r="F3654" t="s">
        <v>19688</v>
      </c>
      <c r="G3654" t="s">
        <v>1907</v>
      </c>
      <c r="H3654" t="s">
        <v>1948</v>
      </c>
      <c r="J3654" s="40">
        <v>1581.38</v>
      </c>
      <c r="K3654" s="40">
        <v>0</v>
      </c>
    </row>
    <row r="3655" spans="1:11" x14ac:dyDescent="0.35">
      <c r="A3655">
        <v>20619</v>
      </c>
      <c r="B3655" t="s">
        <v>225</v>
      </c>
      <c r="C3655" s="70">
        <v>0</v>
      </c>
      <c r="D3655" s="70">
        <v>0</v>
      </c>
      <c r="E3655" s="71">
        <v>44865</v>
      </c>
      <c r="F3655" t="s">
        <v>4585</v>
      </c>
      <c r="G3655" t="s">
        <v>2247</v>
      </c>
      <c r="H3655" t="s">
        <v>1919</v>
      </c>
      <c r="I3655" t="s">
        <v>1919</v>
      </c>
      <c r="J3655" s="40">
        <v>58.88</v>
      </c>
      <c r="K3655" s="40">
        <v>0</v>
      </c>
    </row>
    <row r="3656" spans="1:11" x14ac:dyDescent="0.35">
      <c r="A3656">
        <v>20619</v>
      </c>
      <c r="B3656" t="s">
        <v>225</v>
      </c>
      <c r="C3656" s="70">
        <v>0</v>
      </c>
      <c r="D3656" s="70">
        <v>0</v>
      </c>
      <c r="E3656" s="71">
        <v>44882</v>
      </c>
      <c r="F3656" t="s">
        <v>19687</v>
      </c>
      <c r="G3656" t="s">
        <v>1907</v>
      </c>
      <c r="H3656" t="s">
        <v>1919</v>
      </c>
      <c r="J3656" s="40">
        <v>1627.13</v>
      </c>
      <c r="K3656" s="40">
        <v>0</v>
      </c>
    </row>
    <row r="3657" spans="1:11" x14ac:dyDescent="0.35">
      <c r="A3657">
        <v>20619</v>
      </c>
      <c r="B3657" t="s">
        <v>225</v>
      </c>
      <c r="C3657" s="70">
        <v>0</v>
      </c>
      <c r="D3657" s="70">
        <v>0</v>
      </c>
      <c r="E3657" s="71">
        <v>44895</v>
      </c>
      <c r="F3657" t="s">
        <v>4109</v>
      </c>
      <c r="G3657" t="s">
        <v>2247</v>
      </c>
      <c r="H3657" t="s">
        <v>1916</v>
      </c>
      <c r="I3657" t="s">
        <v>1916</v>
      </c>
      <c r="J3657" s="40">
        <v>378.5</v>
      </c>
      <c r="K3657" s="40">
        <v>0</v>
      </c>
    </row>
    <row r="3658" spans="1:11" x14ac:dyDescent="0.35">
      <c r="A3658">
        <v>20619</v>
      </c>
      <c r="B3658" t="s">
        <v>225</v>
      </c>
      <c r="C3658" s="70">
        <v>0</v>
      </c>
      <c r="D3658" s="70">
        <v>0</v>
      </c>
      <c r="E3658" s="71">
        <v>44909</v>
      </c>
      <c r="F3658" t="s">
        <v>19686</v>
      </c>
      <c r="G3658" t="s">
        <v>1907</v>
      </c>
      <c r="H3658" t="s">
        <v>19685</v>
      </c>
      <c r="J3658" s="40">
        <v>1649.56</v>
      </c>
      <c r="K3658" s="40">
        <v>0</v>
      </c>
    </row>
    <row r="3659" spans="1:11" x14ac:dyDescent="0.35">
      <c r="A3659">
        <v>20619</v>
      </c>
      <c r="B3659" t="s">
        <v>225</v>
      </c>
      <c r="C3659" s="70">
        <v>0</v>
      </c>
      <c r="D3659" s="70">
        <v>0</v>
      </c>
      <c r="E3659" s="71">
        <v>44926</v>
      </c>
      <c r="F3659" t="s">
        <v>3759</v>
      </c>
      <c r="G3659" t="s">
        <v>2247</v>
      </c>
      <c r="H3659" t="s">
        <v>1911</v>
      </c>
      <c r="I3659" t="s">
        <v>1911</v>
      </c>
      <c r="J3659" s="40">
        <v>0</v>
      </c>
      <c r="K3659" s="40">
        <v>413.43</v>
      </c>
    </row>
    <row r="3660" spans="1:11" x14ac:dyDescent="0.35">
      <c r="A3660">
        <v>20620</v>
      </c>
      <c r="B3660" t="s">
        <v>226</v>
      </c>
      <c r="C3660" s="70">
        <v>-113300</v>
      </c>
      <c r="D3660" s="70">
        <v>-36430.86</v>
      </c>
      <c r="E3660" s="71">
        <v>44592</v>
      </c>
      <c r="F3660" t="s">
        <v>6858</v>
      </c>
      <c r="G3660" t="s">
        <v>2247</v>
      </c>
      <c r="J3660" s="40">
        <v>455.94</v>
      </c>
      <c r="K3660" s="40">
        <v>0</v>
      </c>
    </row>
    <row r="3661" spans="1:11" x14ac:dyDescent="0.35">
      <c r="A3661">
        <v>20620</v>
      </c>
      <c r="B3661" t="s">
        <v>226</v>
      </c>
      <c r="C3661" s="70">
        <v>-113300</v>
      </c>
      <c r="D3661" s="70">
        <v>-36430.86</v>
      </c>
      <c r="E3661" s="71">
        <v>44592</v>
      </c>
      <c r="F3661" t="s">
        <v>6762</v>
      </c>
      <c r="G3661" t="s">
        <v>2247</v>
      </c>
      <c r="H3661" t="s">
        <v>6720</v>
      </c>
      <c r="I3661" t="s">
        <v>6720</v>
      </c>
      <c r="J3661" s="40">
        <v>513.26</v>
      </c>
      <c r="K3661" s="40">
        <v>0</v>
      </c>
    </row>
    <row r="3662" spans="1:11" x14ac:dyDescent="0.35">
      <c r="A3662">
        <v>20620</v>
      </c>
      <c r="B3662" t="s">
        <v>226</v>
      </c>
      <c r="C3662" s="70">
        <v>-113300</v>
      </c>
      <c r="D3662" s="70">
        <v>-36430.86</v>
      </c>
      <c r="E3662" s="71">
        <v>44651</v>
      </c>
      <c r="F3662" t="s">
        <v>6565</v>
      </c>
      <c r="G3662" t="s">
        <v>2247</v>
      </c>
      <c r="J3662" s="40">
        <v>0</v>
      </c>
      <c r="K3662" s="40">
        <v>99.8</v>
      </c>
    </row>
    <row r="3663" spans="1:11" x14ac:dyDescent="0.35">
      <c r="A3663">
        <v>20620</v>
      </c>
      <c r="B3663" t="s">
        <v>226</v>
      </c>
      <c r="C3663" s="70">
        <v>-113300</v>
      </c>
      <c r="D3663" s="70">
        <v>-36430.86</v>
      </c>
      <c r="E3663" s="71">
        <v>44681</v>
      </c>
      <c r="F3663" t="s">
        <v>6318</v>
      </c>
      <c r="G3663" t="s">
        <v>2247</v>
      </c>
      <c r="J3663" s="40">
        <v>713.38</v>
      </c>
      <c r="K3663" s="40">
        <v>0</v>
      </c>
    </row>
    <row r="3664" spans="1:11" x14ac:dyDescent="0.35">
      <c r="A3664">
        <v>20620</v>
      </c>
      <c r="B3664" t="s">
        <v>226</v>
      </c>
      <c r="C3664" s="70">
        <v>-113300</v>
      </c>
      <c r="D3664" s="70">
        <v>-36430.86</v>
      </c>
      <c r="E3664" s="71">
        <v>44712</v>
      </c>
      <c r="F3664" t="s">
        <v>5994</v>
      </c>
      <c r="G3664" t="s">
        <v>2247</v>
      </c>
      <c r="J3664" s="40">
        <v>101.09</v>
      </c>
      <c r="K3664" s="40">
        <v>0</v>
      </c>
    </row>
    <row r="3665" spans="1:11" x14ac:dyDescent="0.35">
      <c r="A3665">
        <v>20620</v>
      </c>
      <c r="B3665" t="s">
        <v>226</v>
      </c>
      <c r="C3665" s="70">
        <v>-113300</v>
      </c>
      <c r="D3665" s="70">
        <v>-36430.86</v>
      </c>
      <c r="E3665" s="71">
        <v>44742</v>
      </c>
      <c r="F3665" t="s">
        <v>5727</v>
      </c>
      <c r="G3665" t="s">
        <v>2247</v>
      </c>
      <c r="J3665" s="40">
        <v>739.08</v>
      </c>
      <c r="K3665" s="40">
        <v>0</v>
      </c>
    </row>
    <row r="3666" spans="1:11" x14ac:dyDescent="0.35">
      <c r="A3666">
        <v>20620</v>
      </c>
      <c r="B3666" t="s">
        <v>226</v>
      </c>
      <c r="C3666" s="70">
        <v>-113300</v>
      </c>
      <c r="D3666" s="70">
        <v>-36430.86</v>
      </c>
      <c r="E3666" s="71">
        <v>44773</v>
      </c>
      <c r="F3666" t="s">
        <v>5418</v>
      </c>
      <c r="G3666" t="s">
        <v>2247</v>
      </c>
      <c r="J3666" s="40">
        <v>0</v>
      </c>
      <c r="K3666" s="40">
        <v>489.51</v>
      </c>
    </row>
    <row r="3667" spans="1:11" x14ac:dyDescent="0.35">
      <c r="A3667">
        <v>20620</v>
      </c>
      <c r="B3667" t="s">
        <v>226</v>
      </c>
      <c r="C3667" s="70">
        <v>-113300</v>
      </c>
      <c r="D3667" s="70">
        <v>-36430.86</v>
      </c>
      <c r="E3667" s="71">
        <v>44804</v>
      </c>
      <c r="F3667" t="s">
        <v>5238</v>
      </c>
      <c r="G3667" t="s">
        <v>2247</v>
      </c>
      <c r="H3667" t="s">
        <v>2265</v>
      </c>
      <c r="J3667" s="40">
        <v>0</v>
      </c>
      <c r="K3667" s="40">
        <v>235.23</v>
      </c>
    </row>
    <row r="3668" spans="1:11" x14ac:dyDescent="0.35">
      <c r="A3668">
        <v>20620</v>
      </c>
      <c r="B3668" t="s">
        <v>226</v>
      </c>
      <c r="C3668" s="70">
        <v>-113300</v>
      </c>
      <c r="D3668" s="70">
        <v>-36430.86</v>
      </c>
      <c r="E3668" s="71">
        <v>44834</v>
      </c>
      <c r="F3668" t="s">
        <v>4809</v>
      </c>
      <c r="G3668" t="s">
        <v>2247</v>
      </c>
      <c r="H3668" t="s">
        <v>2262</v>
      </c>
      <c r="J3668" s="40">
        <v>909.56</v>
      </c>
      <c r="K3668" s="40">
        <v>0</v>
      </c>
    </row>
    <row r="3669" spans="1:11" x14ac:dyDescent="0.35">
      <c r="A3669">
        <v>20620</v>
      </c>
      <c r="B3669" t="s">
        <v>226</v>
      </c>
      <c r="C3669" s="70">
        <v>-113300</v>
      </c>
      <c r="D3669" s="70">
        <v>-36430.86</v>
      </c>
      <c r="E3669" s="71">
        <v>44865</v>
      </c>
      <c r="F3669" t="s">
        <v>4584</v>
      </c>
      <c r="G3669" t="s">
        <v>2247</v>
      </c>
      <c r="H3669" t="s">
        <v>1919</v>
      </c>
      <c r="I3669" t="s">
        <v>1919</v>
      </c>
      <c r="J3669" s="40">
        <v>0</v>
      </c>
      <c r="K3669" s="40">
        <v>55.4</v>
      </c>
    </row>
    <row r="3670" spans="1:11" x14ac:dyDescent="0.35">
      <c r="A3670">
        <v>20620</v>
      </c>
      <c r="B3670" t="s">
        <v>226</v>
      </c>
      <c r="C3670" s="70">
        <v>-113300</v>
      </c>
      <c r="D3670" s="70">
        <v>-36430.86</v>
      </c>
      <c r="E3670" s="71">
        <v>44895</v>
      </c>
      <c r="F3670" t="s">
        <v>4108</v>
      </c>
      <c r="G3670" t="s">
        <v>2247</v>
      </c>
      <c r="H3670" t="s">
        <v>1916</v>
      </c>
      <c r="I3670" t="s">
        <v>1916</v>
      </c>
      <c r="J3670" s="40">
        <v>0</v>
      </c>
      <c r="K3670" s="40">
        <v>390.53</v>
      </c>
    </row>
    <row r="3671" spans="1:11" x14ac:dyDescent="0.35">
      <c r="A3671">
        <v>20620</v>
      </c>
      <c r="B3671" t="s">
        <v>226</v>
      </c>
      <c r="C3671" s="70">
        <v>-113300</v>
      </c>
      <c r="D3671" s="70">
        <v>-36430.86</v>
      </c>
      <c r="E3671" s="71">
        <v>44926</v>
      </c>
      <c r="F3671" t="s">
        <v>3758</v>
      </c>
      <c r="G3671" t="s">
        <v>2247</v>
      </c>
      <c r="H3671" t="s">
        <v>1911</v>
      </c>
      <c r="I3671" t="s">
        <v>1911</v>
      </c>
      <c r="J3671" s="40">
        <v>343.33</v>
      </c>
      <c r="K3671" s="40">
        <v>0</v>
      </c>
    </row>
    <row r="3672" spans="1:11" x14ac:dyDescent="0.35">
      <c r="A3672">
        <v>20620</v>
      </c>
      <c r="B3672" t="s">
        <v>226</v>
      </c>
      <c r="C3672" s="70">
        <v>-113300</v>
      </c>
      <c r="D3672" s="70">
        <v>-36430.86</v>
      </c>
      <c r="E3672" s="71">
        <v>44926</v>
      </c>
      <c r="F3672" t="s">
        <v>3513</v>
      </c>
      <c r="G3672" t="s">
        <v>2247</v>
      </c>
      <c r="H3672" t="s">
        <v>1911</v>
      </c>
      <c r="I3672" t="s">
        <v>1911</v>
      </c>
      <c r="J3672" s="40">
        <v>1729.04</v>
      </c>
      <c r="K3672" s="40">
        <v>0</v>
      </c>
    </row>
    <row r="3673" spans="1:11" x14ac:dyDescent="0.35">
      <c r="A3673">
        <v>20622</v>
      </c>
      <c r="B3673" t="s">
        <v>1385</v>
      </c>
      <c r="C3673" s="70">
        <v>-88220</v>
      </c>
      <c r="D3673" s="70">
        <v>-28366.560000000001</v>
      </c>
      <c r="E3673" s="71">
        <v>44592</v>
      </c>
      <c r="F3673" t="s">
        <v>6761</v>
      </c>
      <c r="G3673" t="s">
        <v>2247</v>
      </c>
      <c r="H3673" t="s">
        <v>6720</v>
      </c>
      <c r="I3673" t="s">
        <v>6720</v>
      </c>
      <c r="J3673" s="40">
        <v>754.67</v>
      </c>
      <c r="K3673" s="40">
        <v>0</v>
      </c>
    </row>
    <row r="3674" spans="1:11" x14ac:dyDescent="0.35">
      <c r="A3674">
        <v>20622</v>
      </c>
      <c r="B3674" t="s">
        <v>1385</v>
      </c>
      <c r="C3674" s="70">
        <v>-88220</v>
      </c>
      <c r="D3674" s="70">
        <v>-28366.560000000001</v>
      </c>
      <c r="E3674" s="71">
        <v>44926</v>
      </c>
      <c r="F3674" t="s">
        <v>3512</v>
      </c>
      <c r="G3674" t="s">
        <v>2247</v>
      </c>
      <c r="H3674" t="s">
        <v>1911</v>
      </c>
      <c r="I3674" t="s">
        <v>1911</v>
      </c>
      <c r="J3674" s="40">
        <v>2542.27</v>
      </c>
      <c r="K3674" s="40">
        <v>0</v>
      </c>
    </row>
    <row r="3675" spans="1:11" x14ac:dyDescent="0.35">
      <c r="A3675">
        <v>20700</v>
      </c>
      <c r="B3675" t="s">
        <v>1386</v>
      </c>
      <c r="C3675" s="70">
        <v>752620</v>
      </c>
      <c r="D3675" s="70">
        <v>242000</v>
      </c>
      <c r="E3675" s="71">
        <v>44592</v>
      </c>
      <c r="F3675" t="s">
        <v>6760</v>
      </c>
      <c r="G3675" t="s">
        <v>2247</v>
      </c>
      <c r="H3675" t="s">
        <v>6720</v>
      </c>
      <c r="I3675" t="s">
        <v>6720</v>
      </c>
      <c r="J3675" s="40">
        <v>0</v>
      </c>
      <c r="K3675" s="40">
        <v>6438.18</v>
      </c>
    </row>
    <row r="3676" spans="1:11" x14ac:dyDescent="0.35">
      <c r="A3676">
        <v>20700</v>
      </c>
      <c r="B3676" t="s">
        <v>1386</v>
      </c>
      <c r="C3676" s="70">
        <v>752620</v>
      </c>
      <c r="D3676" s="70">
        <v>242000</v>
      </c>
      <c r="E3676" s="71">
        <v>44926</v>
      </c>
      <c r="F3676" t="s">
        <v>3511</v>
      </c>
      <c r="G3676" t="s">
        <v>2247</v>
      </c>
      <c r="H3676" t="s">
        <v>1911</v>
      </c>
      <c r="I3676" t="s">
        <v>1911</v>
      </c>
      <c r="J3676" s="40">
        <v>0</v>
      </c>
      <c r="K3676" s="40">
        <v>21688.560000000001</v>
      </c>
    </row>
    <row r="3677" spans="1:11" x14ac:dyDescent="0.35">
      <c r="A3677">
        <v>20702</v>
      </c>
      <c r="B3677" t="s">
        <v>19684</v>
      </c>
      <c r="C3677" s="70">
        <v>0</v>
      </c>
      <c r="D3677" s="70">
        <v>0</v>
      </c>
      <c r="E3677" s="71">
        <v>44592</v>
      </c>
      <c r="F3677" t="s">
        <v>6857</v>
      </c>
      <c r="G3677" t="s">
        <v>2247</v>
      </c>
      <c r="J3677" s="40">
        <v>0</v>
      </c>
      <c r="K3677" s="40">
        <v>40.54</v>
      </c>
    </row>
    <row r="3678" spans="1:11" x14ac:dyDescent="0.35">
      <c r="A3678">
        <v>20702</v>
      </c>
      <c r="B3678" t="s">
        <v>19684</v>
      </c>
      <c r="C3678" s="70">
        <v>0</v>
      </c>
      <c r="D3678" s="70">
        <v>0</v>
      </c>
      <c r="E3678" s="71">
        <v>44592</v>
      </c>
      <c r="F3678" t="s">
        <v>6759</v>
      </c>
      <c r="G3678" t="s">
        <v>2247</v>
      </c>
      <c r="H3678" t="s">
        <v>6720</v>
      </c>
      <c r="I3678" t="s">
        <v>6720</v>
      </c>
      <c r="J3678" s="40">
        <v>40.54</v>
      </c>
      <c r="K3678" s="40">
        <v>0</v>
      </c>
    </row>
    <row r="3679" spans="1:11" x14ac:dyDescent="0.35">
      <c r="A3679">
        <v>20702</v>
      </c>
      <c r="B3679" t="s">
        <v>19684</v>
      </c>
      <c r="C3679" s="70">
        <v>0</v>
      </c>
      <c r="D3679" s="70">
        <v>0</v>
      </c>
      <c r="E3679" s="71">
        <v>44651</v>
      </c>
      <c r="F3679" t="s">
        <v>6564</v>
      </c>
      <c r="G3679" t="s">
        <v>2247</v>
      </c>
      <c r="J3679" s="40">
        <v>8.8800000000000008</v>
      </c>
      <c r="K3679" s="40">
        <v>0</v>
      </c>
    </row>
    <row r="3680" spans="1:11" x14ac:dyDescent="0.35">
      <c r="A3680">
        <v>20702</v>
      </c>
      <c r="B3680" t="s">
        <v>19684</v>
      </c>
      <c r="C3680" s="70">
        <v>0</v>
      </c>
      <c r="D3680" s="70">
        <v>0</v>
      </c>
      <c r="E3680" s="71">
        <v>44681</v>
      </c>
      <c r="F3680" t="s">
        <v>6317</v>
      </c>
      <c r="G3680" t="s">
        <v>2247</v>
      </c>
      <c r="J3680" s="40">
        <v>0</v>
      </c>
      <c r="K3680" s="40">
        <v>63.44</v>
      </c>
    </row>
    <row r="3681" spans="1:11" x14ac:dyDescent="0.35">
      <c r="A3681">
        <v>20702</v>
      </c>
      <c r="B3681" t="s">
        <v>19684</v>
      </c>
      <c r="C3681" s="70">
        <v>0</v>
      </c>
      <c r="D3681" s="70">
        <v>0</v>
      </c>
      <c r="E3681" s="71">
        <v>44681</v>
      </c>
      <c r="F3681" t="s">
        <v>2095</v>
      </c>
      <c r="G3681" t="s">
        <v>1912</v>
      </c>
      <c r="J3681" s="40">
        <v>0</v>
      </c>
      <c r="K3681" s="40">
        <v>-33.159999999999997</v>
      </c>
    </row>
    <row r="3682" spans="1:11" x14ac:dyDescent="0.35">
      <c r="A3682">
        <v>20702</v>
      </c>
      <c r="B3682" t="s">
        <v>19684</v>
      </c>
      <c r="C3682" s="70">
        <v>0</v>
      </c>
      <c r="D3682" s="70">
        <v>0</v>
      </c>
      <c r="E3682" s="71">
        <v>44681</v>
      </c>
      <c r="F3682" t="s">
        <v>2094</v>
      </c>
      <c r="G3682" t="s">
        <v>1912</v>
      </c>
      <c r="J3682" s="40">
        <v>0</v>
      </c>
      <c r="K3682" s="40">
        <v>215.86</v>
      </c>
    </row>
    <row r="3683" spans="1:11" x14ac:dyDescent="0.35">
      <c r="A3683">
        <v>20702</v>
      </c>
      <c r="B3683" t="s">
        <v>19684</v>
      </c>
      <c r="C3683" s="70">
        <v>0</v>
      </c>
      <c r="D3683" s="70">
        <v>0</v>
      </c>
      <c r="E3683" s="71">
        <v>44681</v>
      </c>
      <c r="F3683" t="s">
        <v>19630</v>
      </c>
      <c r="G3683" t="s">
        <v>1912</v>
      </c>
      <c r="J3683" s="40">
        <v>215.86</v>
      </c>
      <c r="K3683" s="40">
        <v>0</v>
      </c>
    </row>
    <row r="3684" spans="1:11" x14ac:dyDescent="0.35">
      <c r="A3684">
        <v>20702</v>
      </c>
      <c r="B3684" t="s">
        <v>19684</v>
      </c>
      <c r="C3684" s="70">
        <v>0</v>
      </c>
      <c r="D3684" s="70">
        <v>0</v>
      </c>
      <c r="E3684" s="71">
        <v>44681</v>
      </c>
      <c r="F3684" t="s">
        <v>15885</v>
      </c>
      <c r="G3684" t="s">
        <v>1907</v>
      </c>
      <c r="H3684" t="s">
        <v>3248</v>
      </c>
      <c r="I3684" t="s">
        <v>3247</v>
      </c>
      <c r="J3684" s="40">
        <v>0</v>
      </c>
      <c r="K3684" s="40">
        <v>33.159999999999997</v>
      </c>
    </row>
    <row r="3685" spans="1:11" x14ac:dyDescent="0.35">
      <c r="A3685">
        <v>20702</v>
      </c>
      <c r="B3685" t="s">
        <v>19684</v>
      </c>
      <c r="C3685" s="70">
        <v>0</v>
      </c>
      <c r="D3685" s="70">
        <v>0</v>
      </c>
      <c r="E3685" s="71">
        <v>44712</v>
      </c>
      <c r="F3685" t="s">
        <v>5993</v>
      </c>
      <c r="G3685" t="s">
        <v>2247</v>
      </c>
      <c r="J3685" s="40">
        <v>0</v>
      </c>
      <c r="K3685" s="40">
        <v>8.98</v>
      </c>
    </row>
    <row r="3686" spans="1:11" x14ac:dyDescent="0.35">
      <c r="A3686">
        <v>20702</v>
      </c>
      <c r="B3686" t="s">
        <v>19684</v>
      </c>
      <c r="C3686" s="70">
        <v>0</v>
      </c>
      <c r="D3686" s="70">
        <v>0</v>
      </c>
      <c r="E3686" s="71">
        <v>44742</v>
      </c>
      <c r="F3686" t="s">
        <v>5726</v>
      </c>
      <c r="G3686" t="s">
        <v>2247</v>
      </c>
      <c r="J3686" s="40">
        <v>0</v>
      </c>
      <c r="K3686" s="40">
        <v>65.72</v>
      </c>
    </row>
    <row r="3687" spans="1:11" x14ac:dyDescent="0.35">
      <c r="A3687">
        <v>20702</v>
      </c>
      <c r="B3687" t="s">
        <v>19684</v>
      </c>
      <c r="C3687" s="70">
        <v>0</v>
      </c>
      <c r="D3687" s="70">
        <v>0</v>
      </c>
      <c r="E3687" s="71">
        <v>44773</v>
      </c>
      <c r="F3687" t="s">
        <v>5417</v>
      </c>
      <c r="G3687" t="s">
        <v>2247</v>
      </c>
      <c r="J3687" s="40">
        <v>43.52</v>
      </c>
      <c r="K3687" s="40">
        <v>0</v>
      </c>
    </row>
    <row r="3688" spans="1:11" x14ac:dyDescent="0.35">
      <c r="A3688">
        <v>20702</v>
      </c>
      <c r="B3688" t="s">
        <v>19684</v>
      </c>
      <c r="C3688" s="70">
        <v>0</v>
      </c>
      <c r="D3688" s="70">
        <v>0</v>
      </c>
      <c r="E3688" s="71">
        <v>44804</v>
      </c>
      <c r="F3688" t="s">
        <v>5237</v>
      </c>
      <c r="G3688" t="s">
        <v>2247</v>
      </c>
      <c r="H3688" t="s">
        <v>2265</v>
      </c>
      <c r="J3688" s="40">
        <v>20.92</v>
      </c>
      <c r="K3688" s="40">
        <v>0</v>
      </c>
    </row>
    <row r="3689" spans="1:11" x14ac:dyDescent="0.35">
      <c r="A3689">
        <v>20702</v>
      </c>
      <c r="B3689" t="s">
        <v>19684</v>
      </c>
      <c r="C3689" s="70">
        <v>0</v>
      </c>
      <c r="D3689" s="70">
        <v>0</v>
      </c>
      <c r="E3689" s="71">
        <v>44834</v>
      </c>
      <c r="F3689" t="s">
        <v>4808</v>
      </c>
      <c r="G3689" t="s">
        <v>2247</v>
      </c>
      <c r="H3689" t="s">
        <v>2262</v>
      </c>
      <c r="J3689" s="40">
        <v>0</v>
      </c>
      <c r="K3689" s="40">
        <v>80.88</v>
      </c>
    </row>
    <row r="3690" spans="1:11" x14ac:dyDescent="0.35">
      <c r="A3690">
        <v>20702</v>
      </c>
      <c r="B3690" t="s">
        <v>19684</v>
      </c>
      <c r="C3690" s="70">
        <v>0</v>
      </c>
      <c r="D3690" s="70">
        <v>0</v>
      </c>
      <c r="E3690" s="71">
        <v>44865</v>
      </c>
      <c r="F3690" t="s">
        <v>4583</v>
      </c>
      <c r="G3690" t="s">
        <v>2247</v>
      </c>
      <c r="H3690" t="s">
        <v>1919</v>
      </c>
      <c r="I3690" t="s">
        <v>1919</v>
      </c>
      <c r="J3690" s="40">
        <v>4.93</v>
      </c>
      <c r="K3690" s="40">
        <v>0</v>
      </c>
    </row>
    <row r="3691" spans="1:11" x14ac:dyDescent="0.35">
      <c r="A3691">
        <v>20702</v>
      </c>
      <c r="B3691" t="s">
        <v>19684</v>
      </c>
      <c r="C3691" s="70">
        <v>0</v>
      </c>
      <c r="D3691" s="70">
        <v>0</v>
      </c>
      <c r="E3691" s="71">
        <v>44895</v>
      </c>
      <c r="F3691" t="s">
        <v>4107</v>
      </c>
      <c r="G3691" t="s">
        <v>2247</v>
      </c>
      <c r="H3691" t="s">
        <v>1916</v>
      </c>
      <c r="I3691" t="s">
        <v>1916</v>
      </c>
      <c r="J3691" s="40">
        <v>34.729999999999997</v>
      </c>
      <c r="K3691" s="40">
        <v>0</v>
      </c>
    </row>
    <row r="3692" spans="1:11" x14ac:dyDescent="0.35">
      <c r="A3692">
        <v>20702</v>
      </c>
      <c r="B3692" t="s">
        <v>19684</v>
      </c>
      <c r="C3692" s="70">
        <v>0</v>
      </c>
      <c r="D3692" s="70">
        <v>0</v>
      </c>
      <c r="E3692" s="71">
        <v>44926</v>
      </c>
      <c r="F3692" t="s">
        <v>3757</v>
      </c>
      <c r="G3692" t="s">
        <v>2247</v>
      </c>
      <c r="H3692" t="s">
        <v>1911</v>
      </c>
      <c r="I3692" t="s">
        <v>1911</v>
      </c>
      <c r="J3692" s="40">
        <v>0</v>
      </c>
      <c r="K3692" s="40">
        <v>30.53</v>
      </c>
    </row>
    <row r="3693" spans="1:11" x14ac:dyDescent="0.35">
      <c r="A3693">
        <v>20702</v>
      </c>
      <c r="B3693" t="s">
        <v>19684</v>
      </c>
      <c r="C3693" s="70">
        <v>0</v>
      </c>
      <c r="D3693" s="70">
        <v>0</v>
      </c>
      <c r="E3693" s="71">
        <v>44926</v>
      </c>
      <c r="F3693" t="s">
        <v>3510</v>
      </c>
      <c r="G3693" t="s">
        <v>2247</v>
      </c>
      <c r="H3693" t="s">
        <v>1911</v>
      </c>
      <c r="I3693" t="s">
        <v>1911</v>
      </c>
      <c r="J3693" s="40">
        <v>136.57</v>
      </c>
      <c r="K3693" s="40">
        <v>0</v>
      </c>
    </row>
    <row r="3694" spans="1:11" x14ac:dyDescent="0.35">
      <c r="A3694">
        <v>20703</v>
      </c>
      <c r="B3694" t="s">
        <v>19683</v>
      </c>
      <c r="C3694" s="70">
        <v>0</v>
      </c>
      <c r="D3694" s="70">
        <v>0</v>
      </c>
      <c r="E3694" s="71">
        <v>44716</v>
      </c>
      <c r="F3694" t="s">
        <v>14884</v>
      </c>
      <c r="G3694" t="s">
        <v>1912</v>
      </c>
      <c r="J3694" s="40">
        <v>0</v>
      </c>
      <c r="K3694" s="40">
        <v>450</v>
      </c>
    </row>
    <row r="3695" spans="1:11" x14ac:dyDescent="0.35">
      <c r="A3695">
        <v>20703</v>
      </c>
      <c r="B3695" t="s">
        <v>19683</v>
      </c>
      <c r="C3695" s="70">
        <v>0</v>
      </c>
      <c r="D3695" s="70">
        <v>0</v>
      </c>
      <c r="E3695" s="71">
        <v>44742</v>
      </c>
      <c r="F3695" t="s">
        <v>2064</v>
      </c>
      <c r="G3695" t="s">
        <v>1912</v>
      </c>
      <c r="J3695" s="40">
        <v>0</v>
      </c>
      <c r="K3695" s="40">
        <v>-408.86</v>
      </c>
    </row>
    <row r="3696" spans="1:11" x14ac:dyDescent="0.35">
      <c r="A3696">
        <v>20703</v>
      </c>
      <c r="B3696" t="s">
        <v>19683</v>
      </c>
      <c r="C3696" s="70">
        <v>0</v>
      </c>
      <c r="D3696" s="70">
        <v>0</v>
      </c>
      <c r="E3696" s="71">
        <v>44742</v>
      </c>
      <c r="F3696" t="s">
        <v>5725</v>
      </c>
      <c r="G3696" t="s">
        <v>2247</v>
      </c>
      <c r="J3696" s="40">
        <v>41.14</v>
      </c>
      <c r="K3696" s="40">
        <v>0</v>
      </c>
    </row>
    <row r="3697" spans="1:11" x14ac:dyDescent="0.35">
      <c r="A3697">
        <v>20703</v>
      </c>
      <c r="B3697" t="s">
        <v>19683</v>
      </c>
      <c r="C3697" s="70">
        <v>0</v>
      </c>
      <c r="D3697" s="70">
        <v>0</v>
      </c>
      <c r="E3697" s="71">
        <v>44773</v>
      </c>
      <c r="F3697" t="s">
        <v>2044</v>
      </c>
      <c r="G3697" t="s">
        <v>1912</v>
      </c>
      <c r="J3697" s="40">
        <v>0</v>
      </c>
      <c r="K3697" s="40">
        <v>-459.45</v>
      </c>
    </row>
    <row r="3698" spans="1:11" x14ac:dyDescent="0.35">
      <c r="A3698">
        <v>20703</v>
      </c>
      <c r="B3698" t="s">
        <v>19683</v>
      </c>
      <c r="C3698" s="70">
        <v>0</v>
      </c>
      <c r="D3698" s="70">
        <v>0</v>
      </c>
      <c r="E3698" s="71">
        <v>44773</v>
      </c>
      <c r="F3698" t="s">
        <v>7924</v>
      </c>
      <c r="G3698" t="s">
        <v>1912</v>
      </c>
      <c r="J3698" s="40">
        <v>0</v>
      </c>
      <c r="K3698" s="40">
        <v>459.45</v>
      </c>
    </row>
    <row r="3699" spans="1:11" x14ac:dyDescent="0.35">
      <c r="A3699">
        <v>20703</v>
      </c>
      <c r="B3699" t="s">
        <v>19683</v>
      </c>
      <c r="C3699" s="70">
        <v>0</v>
      </c>
      <c r="D3699" s="70">
        <v>0</v>
      </c>
      <c r="E3699" s="71">
        <v>44834</v>
      </c>
      <c r="F3699" t="s">
        <v>7923</v>
      </c>
      <c r="G3699" t="s">
        <v>1912</v>
      </c>
      <c r="J3699" s="40">
        <v>0</v>
      </c>
      <c r="K3699" s="40">
        <v>417.16</v>
      </c>
    </row>
    <row r="3700" spans="1:11" x14ac:dyDescent="0.35">
      <c r="A3700">
        <v>20703</v>
      </c>
      <c r="B3700" t="s">
        <v>19683</v>
      </c>
      <c r="C3700" s="70">
        <v>0</v>
      </c>
      <c r="D3700" s="70">
        <v>0</v>
      </c>
      <c r="E3700" s="71">
        <v>44865</v>
      </c>
      <c r="F3700" t="s">
        <v>1944</v>
      </c>
      <c r="G3700" t="s">
        <v>1912</v>
      </c>
      <c r="H3700" t="s">
        <v>1919</v>
      </c>
      <c r="I3700" t="s">
        <v>1919</v>
      </c>
      <c r="J3700" s="40">
        <v>0</v>
      </c>
      <c r="K3700" s="40">
        <v>-1402.27</v>
      </c>
    </row>
    <row r="3701" spans="1:11" x14ac:dyDescent="0.35">
      <c r="A3701">
        <v>20703</v>
      </c>
      <c r="B3701" t="s">
        <v>19683</v>
      </c>
      <c r="C3701" s="70">
        <v>0</v>
      </c>
      <c r="D3701" s="70">
        <v>0</v>
      </c>
      <c r="E3701" s="71">
        <v>44865</v>
      </c>
      <c r="F3701" t="s">
        <v>4582</v>
      </c>
      <c r="G3701" t="s">
        <v>2247</v>
      </c>
      <c r="H3701" t="s">
        <v>1919</v>
      </c>
      <c r="I3701" t="s">
        <v>1919</v>
      </c>
      <c r="J3701" s="40">
        <v>0</v>
      </c>
      <c r="K3701" s="40">
        <v>1.54</v>
      </c>
    </row>
    <row r="3702" spans="1:11" x14ac:dyDescent="0.35">
      <c r="A3702">
        <v>20703</v>
      </c>
      <c r="B3702" t="s">
        <v>19683</v>
      </c>
      <c r="C3702" s="70">
        <v>0</v>
      </c>
      <c r="D3702" s="70">
        <v>0</v>
      </c>
      <c r="E3702" s="71">
        <v>44895</v>
      </c>
      <c r="F3702" t="s">
        <v>1926</v>
      </c>
      <c r="G3702" t="s">
        <v>1912</v>
      </c>
      <c r="H3702" t="s">
        <v>1916</v>
      </c>
      <c r="J3702" s="40">
        <v>0</v>
      </c>
      <c r="K3702" s="40">
        <v>-429.53</v>
      </c>
    </row>
    <row r="3703" spans="1:11" x14ac:dyDescent="0.35">
      <c r="A3703">
        <v>20703</v>
      </c>
      <c r="B3703" t="s">
        <v>19683</v>
      </c>
      <c r="C3703" s="70">
        <v>0</v>
      </c>
      <c r="D3703" s="70">
        <v>0</v>
      </c>
      <c r="E3703" s="71">
        <v>44895</v>
      </c>
      <c r="F3703" t="s">
        <v>4106</v>
      </c>
      <c r="G3703" t="s">
        <v>2247</v>
      </c>
      <c r="H3703" t="s">
        <v>1916</v>
      </c>
      <c r="I3703" t="s">
        <v>1916</v>
      </c>
      <c r="J3703" s="40">
        <v>25.44</v>
      </c>
      <c r="K3703" s="40">
        <v>0</v>
      </c>
    </row>
    <row r="3704" spans="1:11" x14ac:dyDescent="0.35">
      <c r="A3704">
        <v>20703</v>
      </c>
      <c r="B3704" t="s">
        <v>19683</v>
      </c>
      <c r="C3704" s="70">
        <v>0</v>
      </c>
      <c r="D3704" s="70">
        <v>0</v>
      </c>
      <c r="E3704" s="71">
        <v>44926</v>
      </c>
      <c r="F3704" t="s">
        <v>1913</v>
      </c>
      <c r="G3704" t="s">
        <v>1912</v>
      </c>
      <c r="H3704" t="s">
        <v>1911</v>
      </c>
      <c r="I3704" t="s">
        <v>1911</v>
      </c>
      <c r="J3704" s="40">
        <v>0</v>
      </c>
      <c r="K3704" s="40">
        <v>1406.65</v>
      </c>
    </row>
    <row r="3705" spans="1:11" x14ac:dyDescent="0.35">
      <c r="A3705">
        <v>20703</v>
      </c>
      <c r="B3705" t="s">
        <v>19683</v>
      </c>
      <c r="C3705" s="70">
        <v>0</v>
      </c>
      <c r="D3705" s="70">
        <v>0</v>
      </c>
      <c r="E3705" s="71">
        <v>44926</v>
      </c>
      <c r="F3705" t="s">
        <v>3756</v>
      </c>
      <c r="G3705" t="s">
        <v>2247</v>
      </c>
      <c r="H3705" t="s">
        <v>1911</v>
      </c>
      <c r="I3705" t="s">
        <v>1911</v>
      </c>
      <c r="J3705" s="40">
        <v>0</v>
      </c>
      <c r="K3705" s="40">
        <v>31.89</v>
      </c>
    </row>
    <row r="3706" spans="1:11" x14ac:dyDescent="0.35">
      <c r="A3706">
        <v>20707</v>
      </c>
      <c r="B3706" t="s">
        <v>19682</v>
      </c>
      <c r="C3706" s="70">
        <v>0</v>
      </c>
      <c r="D3706" s="70">
        <v>0</v>
      </c>
      <c r="E3706" s="71">
        <v>44712</v>
      </c>
      <c r="F3706" t="s">
        <v>5992</v>
      </c>
      <c r="G3706" t="s">
        <v>2247</v>
      </c>
      <c r="J3706" s="40">
        <v>62.09</v>
      </c>
      <c r="K3706" s="40">
        <v>0</v>
      </c>
    </row>
    <row r="3707" spans="1:11" x14ac:dyDescent="0.35">
      <c r="A3707">
        <v>20707</v>
      </c>
      <c r="B3707" t="s">
        <v>19682</v>
      </c>
      <c r="C3707" s="70">
        <v>0</v>
      </c>
      <c r="D3707" s="70">
        <v>0</v>
      </c>
      <c r="E3707" s="71">
        <v>44742</v>
      </c>
      <c r="F3707" t="s">
        <v>2064</v>
      </c>
      <c r="G3707" t="s">
        <v>1912</v>
      </c>
      <c r="J3707" s="40">
        <v>0</v>
      </c>
      <c r="K3707" s="40">
        <v>-185.71</v>
      </c>
    </row>
    <row r="3708" spans="1:11" x14ac:dyDescent="0.35">
      <c r="A3708">
        <v>20707</v>
      </c>
      <c r="B3708" t="s">
        <v>19682</v>
      </c>
      <c r="C3708" s="70">
        <v>0</v>
      </c>
      <c r="D3708" s="70">
        <v>0</v>
      </c>
      <c r="E3708" s="71">
        <v>44742</v>
      </c>
      <c r="F3708" t="s">
        <v>2063</v>
      </c>
      <c r="G3708" t="s">
        <v>1912</v>
      </c>
      <c r="J3708" s="40">
        <v>0</v>
      </c>
      <c r="K3708" s="40">
        <v>185.74</v>
      </c>
    </row>
    <row r="3709" spans="1:11" x14ac:dyDescent="0.35">
      <c r="A3709">
        <v>20707</v>
      </c>
      <c r="B3709" t="s">
        <v>19682</v>
      </c>
      <c r="C3709" s="70">
        <v>0</v>
      </c>
      <c r="D3709" s="70">
        <v>0</v>
      </c>
      <c r="E3709" s="71">
        <v>44742</v>
      </c>
      <c r="F3709" t="s">
        <v>5724</v>
      </c>
      <c r="G3709" t="s">
        <v>2247</v>
      </c>
      <c r="J3709" s="40">
        <v>54.26</v>
      </c>
      <c r="K3709" s="40">
        <v>0</v>
      </c>
    </row>
    <row r="3710" spans="1:11" x14ac:dyDescent="0.35">
      <c r="A3710">
        <v>20707</v>
      </c>
      <c r="B3710" t="s">
        <v>19682</v>
      </c>
      <c r="C3710" s="70">
        <v>0</v>
      </c>
      <c r="D3710" s="70">
        <v>0</v>
      </c>
      <c r="E3710" s="71">
        <v>44773</v>
      </c>
      <c r="F3710" t="s">
        <v>5416</v>
      </c>
      <c r="G3710" t="s">
        <v>2247</v>
      </c>
      <c r="J3710" s="40">
        <v>0</v>
      </c>
      <c r="K3710" s="40">
        <v>35.92</v>
      </c>
    </row>
    <row r="3711" spans="1:11" x14ac:dyDescent="0.35">
      <c r="A3711">
        <v>20707</v>
      </c>
      <c r="B3711" t="s">
        <v>19682</v>
      </c>
      <c r="C3711" s="70">
        <v>0</v>
      </c>
      <c r="D3711" s="70">
        <v>0</v>
      </c>
      <c r="E3711" s="71">
        <v>44804</v>
      </c>
      <c r="F3711" t="s">
        <v>5236</v>
      </c>
      <c r="G3711" t="s">
        <v>2247</v>
      </c>
      <c r="H3711" t="s">
        <v>2265</v>
      </c>
      <c r="J3711" s="40">
        <v>0</v>
      </c>
      <c r="K3711" s="40">
        <v>17.260000000000002</v>
      </c>
    </row>
    <row r="3712" spans="1:11" x14ac:dyDescent="0.35">
      <c r="A3712">
        <v>20707</v>
      </c>
      <c r="B3712" t="s">
        <v>19682</v>
      </c>
      <c r="C3712" s="70">
        <v>0</v>
      </c>
      <c r="D3712" s="70">
        <v>0</v>
      </c>
      <c r="E3712" s="71">
        <v>44834</v>
      </c>
      <c r="F3712" t="s">
        <v>4807</v>
      </c>
      <c r="G3712" t="s">
        <v>2247</v>
      </c>
      <c r="H3712" t="s">
        <v>2262</v>
      </c>
      <c r="J3712" s="40">
        <v>66.739999999999995</v>
      </c>
      <c r="K3712" s="40">
        <v>0</v>
      </c>
    </row>
    <row r="3713" spans="1:11" x14ac:dyDescent="0.35">
      <c r="A3713">
        <v>20707</v>
      </c>
      <c r="B3713" t="s">
        <v>19682</v>
      </c>
      <c r="C3713" s="70">
        <v>0</v>
      </c>
      <c r="D3713" s="70">
        <v>0</v>
      </c>
      <c r="E3713" s="71">
        <v>44865</v>
      </c>
      <c r="F3713" t="s">
        <v>4581</v>
      </c>
      <c r="G3713" t="s">
        <v>2247</v>
      </c>
      <c r="H3713" t="s">
        <v>1919</v>
      </c>
      <c r="I3713" t="s">
        <v>1919</v>
      </c>
      <c r="J3713" s="40">
        <v>0</v>
      </c>
      <c r="K3713" s="40">
        <v>4.0599999999999996</v>
      </c>
    </row>
    <row r="3714" spans="1:11" x14ac:dyDescent="0.35">
      <c r="A3714">
        <v>20707</v>
      </c>
      <c r="B3714" t="s">
        <v>19682</v>
      </c>
      <c r="C3714" s="70">
        <v>0</v>
      </c>
      <c r="D3714" s="70">
        <v>0</v>
      </c>
      <c r="E3714" s="71">
        <v>44895</v>
      </c>
      <c r="F3714" t="s">
        <v>4105</v>
      </c>
      <c r="G3714" t="s">
        <v>2247</v>
      </c>
      <c r="H3714" t="s">
        <v>1916</v>
      </c>
      <c r="I3714" t="s">
        <v>1916</v>
      </c>
      <c r="J3714" s="40">
        <v>0</v>
      </c>
      <c r="K3714" s="40">
        <v>28.66</v>
      </c>
    </row>
    <row r="3715" spans="1:11" x14ac:dyDescent="0.35">
      <c r="A3715">
        <v>20707</v>
      </c>
      <c r="B3715" t="s">
        <v>19682</v>
      </c>
      <c r="C3715" s="70">
        <v>0</v>
      </c>
      <c r="D3715" s="70">
        <v>0</v>
      </c>
      <c r="E3715" s="71">
        <v>44926</v>
      </c>
      <c r="F3715" t="s">
        <v>1913</v>
      </c>
      <c r="G3715" t="s">
        <v>1912</v>
      </c>
      <c r="H3715" t="s">
        <v>1911</v>
      </c>
      <c r="I3715" t="s">
        <v>1911</v>
      </c>
      <c r="J3715" s="40">
        <v>0</v>
      </c>
      <c r="K3715" s="40">
        <v>-21.31</v>
      </c>
    </row>
    <row r="3716" spans="1:11" x14ac:dyDescent="0.35">
      <c r="A3716">
        <v>20707</v>
      </c>
      <c r="B3716" t="s">
        <v>19682</v>
      </c>
      <c r="C3716" s="70">
        <v>0</v>
      </c>
      <c r="D3716" s="70">
        <v>0</v>
      </c>
      <c r="E3716" s="71">
        <v>44926</v>
      </c>
      <c r="F3716" t="s">
        <v>1913</v>
      </c>
      <c r="G3716" t="s">
        <v>1912</v>
      </c>
      <c r="H3716" t="s">
        <v>1911</v>
      </c>
      <c r="I3716" t="s">
        <v>1911</v>
      </c>
      <c r="J3716" s="40">
        <v>0</v>
      </c>
      <c r="K3716" s="40">
        <v>-1090.45</v>
      </c>
    </row>
    <row r="3717" spans="1:11" x14ac:dyDescent="0.35">
      <c r="A3717">
        <v>20707</v>
      </c>
      <c r="B3717" t="s">
        <v>19682</v>
      </c>
      <c r="C3717" s="70">
        <v>0</v>
      </c>
      <c r="D3717" s="70">
        <v>0</v>
      </c>
      <c r="E3717" s="71">
        <v>44926</v>
      </c>
      <c r="F3717" t="s">
        <v>2208</v>
      </c>
      <c r="G3717" t="s">
        <v>1912</v>
      </c>
      <c r="J3717" s="40">
        <v>0</v>
      </c>
      <c r="K3717" s="40">
        <v>1090.45</v>
      </c>
    </row>
    <row r="3718" spans="1:11" x14ac:dyDescent="0.35">
      <c r="A3718">
        <v>20707</v>
      </c>
      <c r="B3718" t="s">
        <v>19682</v>
      </c>
      <c r="C3718" s="70">
        <v>0</v>
      </c>
      <c r="D3718" s="70">
        <v>0</v>
      </c>
      <c r="E3718" s="71">
        <v>44926</v>
      </c>
      <c r="F3718" t="s">
        <v>13686</v>
      </c>
      <c r="G3718" t="s">
        <v>1912</v>
      </c>
      <c r="J3718" s="40">
        <v>0</v>
      </c>
      <c r="K3718" s="40">
        <v>21.31</v>
      </c>
    </row>
    <row r="3719" spans="1:11" x14ac:dyDescent="0.35">
      <c r="A3719">
        <v>20707</v>
      </c>
      <c r="B3719" t="s">
        <v>19682</v>
      </c>
      <c r="C3719" s="70">
        <v>0</v>
      </c>
      <c r="D3719" s="70">
        <v>0</v>
      </c>
      <c r="E3719" s="71">
        <v>44926</v>
      </c>
      <c r="F3719" t="s">
        <v>3755</v>
      </c>
      <c r="G3719" t="s">
        <v>2247</v>
      </c>
      <c r="H3719" t="s">
        <v>1911</v>
      </c>
      <c r="I3719" t="s">
        <v>1911</v>
      </c>
      <c r="J3719" s="40">
        <v>25.19</v>
      </c>
      <c r="K3719" s="40">
        <v>0</v>
      </c>
    </row>
    <row r="3720" spans="1:11" x14ac:dyDescent="0.35">
      <c r="A3720">
        <v>20707</v>
      </c>
      <c r="B3720" t="s">
        <v>19682</v>
      </c>
      <c r="C3720" s="70">
        <v>0</v>
      </c>
      <c r="D3720" s="70">
        <v>0</v>
      </c>
      <c r="E3720" s="71">
        <v>44926</v>
      </c>
      <c r="F3720" t="s">
        <v>3509</v>
      </c>
      <c r="G3720" t="s">
        <v>2247</v>
      </c>
      <c r="H3720" t="s">
        <v>1911</v>
      </c>
      <c r="I3720" t="s">
        <v>1911</v>
      </c>
      <c r="J3720" s="40">
        <v>0</v>
      </c>
      <c r="K3720" s="40">
        <v>122.35</v>
      </c>
    </row>
    <row r="3721" spans="1:11" x14ac:dyDescent="0.35">
      <c r="A3721">
        <v>20710</v>
      </c>
      <c r="B3721" t="s">
        <v>19681</v>
      </c>
      <c r="C3721" s="70">
        <v>0</v>
      </c>
      <c r="D3721" s="70">
        <v>0</v>
      </c>
      <c r="E3721" s="71">
        <v>44592</v>
      </c>
      <c r="F3721" t="s">
        <v>2134</v>
      </c>
      <c r="G3721" t="s">
        <v>1912</v>
      </c>
      <c r="J3721" s="40">
        <v>0</v>
      </c>
      <c r="K3721" s="40">
        <v>-31.3</v>
      </c>
    </row>
    <row r="3722" spans="1:11" x14ac:dyDescent="0.35">
      <c r="A3722">
        <v>20710</v>
      </c>
      <c r="B3722" t="s">
        <v>19681</v>
      </c>
      <c r="C3722" s="70">
        <v>0</v>
      </c>
      <c r="D3722" s="70">
        <v>0</v>
      </c>
      <c r="E3722" s="71">
        <v>44620</v>
      </c>
      <c r="F3722" t="s">
        <v>2122</v>
      </c>
      <c r="G3722" t="s">
        <v>1912</v>
      </c>
      <c r="J3722" s="40">
        <v>0</v>
      </c>
      <c r="K3722" s="40">
        <v>-30.88</v>
      </c>
    </row>
    <row r="3723" spans="1:11" x14ac:dyDescent="0.35">
      <c r="A3723">
        <v>20710</v>
      </c>
      <c r="B3723" t="s">
        <v>19681</v>
      </c>
      <c r="C3723" s="70">
        <v>0</v>
      </c>
      <c r="D3723" s="70">
        <v>0</v>
      </c>
      <c r="E3723" s="71">
        <v>44620</v>
      </c>
      <c r="F3723" t="s">
        <v>2121</v>
      </c>
      <c r="G3723" t="s">
        <v>1912</v>
      </c>
      <c r="J3723" s="40">
        <v>0</v>
      </c>
      <c r="K3723" s="40">
        <v>30.88</v>
      </c>
    </row>
    <row r="3724" spans="1:11" x14ac:dyDescent="0.35">
      <c r="A3724">
        <v>20710</v>
      </c>
      <c r="B3724" t="s">
        <v>19681</v>
      </c>
      <c r="C3724" s="70">
        <v>0</v>
      </c>
      <c r="D3724" s="70">
        <v>0</v>
      </c>
      <c r="E3724" s="71">
        <v>44620</v>
      </c>
      <c r="F3724" t="s">
        <v>2120</v>
      </c>
      <c r="G3724" t="s">
        <v>1912</v>
      </c>
      <c r="J3724" s="40">
        <v>0</v>
      </c>
      <c r="K3724" s="40">
        <v>-1063</v>
      </c>
    </row>
    <row r="3725" spans="1:11" x14ac:dyDescent="0.35">
      <c r="A3725">
        <v>20710</v>
      </c>
      <c r="B3725" t="s">
        <v>19681</v>
      </c>
      <c r="C3725" s="70">
        <v>0</v>
      </c>
      <c r="D3725" s="70">
        <v>0</v>
      </c>
      <c r="E3725" s="71">
        <v>44651</v>
      </c>
      <c r="F3725" t="s">
        <v>6563</v>
      </c>
      <c r="G3725" t="s">
        <v>2247</v>
      </c>
      <c r="J3725" s="40">
        <v>20.94</v>
      </c>
      <c r="K3725" s="40">
        <v>0</v>
      </c>
    </row>
    <row r="3726" spans="1:11" x14ac:dyDescent="0.35">
      <c r="A3726">
        <v>20710</v>
      </c>
      <c r="B3726" t="s">
        <v>19681</v>
      </c>
      <c r="C3726" s="70">
        <v>0</v>
      </c>
      <c r="D3726" s="70">
        <v>0</v>
      </c>
      <c r="E3726" s="71">
        <v>44681</v>
      </c>
      <c r="F3726" t="s">
        <v>6316</v>
      </c>
      <c r="G3726" t="s">
        <v>2247</v>
      </c>
      <c r="J3726" s="40">
        <v>0</v>
      </c>
      <c r="K3726" s="40">
        <v>47.41</v>
      </c>
    </row>
    <row r="3727" spans="1:11" x14ac:dyDescent="0.35">
      <c r="A3727">
        <v>20710</v>
      </c>
      <c r="B3727" t="s">
        <v>19681</v>
      </c>
      <c r="C3727" s="70">
        <v>0</v>
      </c>
      <c r="D3727" s="70">
        <v>0</v>
      </c>
      <c r="E3727" s="71">
        <v>44681</v>
      </c>
      <c r="F3727" t="s">
        <v>8494</v>
      </c>
      <c r="G3727" t="s">
        <v>1912</v>
      </c>
      <c r="J3727" s="40">
        <v>0</v>
      </c>
      <c r="K3727" s="40">
        <v>30.15</v>
      </c>
    </row>
    <row r="3728" spans="1:11" x14ac:dyDescent="0.35">
      <c r="A3728">
        <v>20710</v>
      </c>
      <c r="B3728" t="s">
        <v>19681</v>
      </c>
      <c r="C3728" s="70">
        <v>0</v>
      </c>
      <c r="D3728" s="70">
        <v>0</v>
      </c>
      <c r="E3728" s="71">
        <v>44681</v>
      </c>
      <c r="F3728" t="s">
        <v>8174</v>
      </c>
      <c r="G3728" t="s">
        <v>1912</v>
      </c>
      <c r="J3728" s="40">
        <v>0</v>
      </c>
      <c r="K3728" s="40">
        <v>1037.56</v>
      </c>
    </row>
    <row r="3729" spans="1:11" x14ac:dyDescent="0.35">
      <c r="A3729">
        <v>20710</v>
      </c>
      <c r="B3729" t="s">
        <v>19681</v>
      </c>
      <c r="C3729" s="70">
        <v>0</v>
      </c>
      <c r="D3729" s="70">
        <v>0</v>
      </c>
      <c r="E3729" s="71">
        <v>44681</v>
      </c>
      <c r="F3729" t="s">
        <v>2095</v>
      </c>
      <c r="G3729" t="s">
        <v>1912</v>
      </c>
      <c r="J3729" s="40">
        <v>0</v>
      </c>
      <c r="K3729" s="40">
        <v>-215.86</v>
      </c>
    </row>
    <row r="3730" spans="1:11" x14ac:dyDescent="0.35">
      <c r="A3730">
        <v>20710</v>
      </c>
      <c r="B3730" t="s">
        <v>19681</v>
      </c>
      <c r="C3730" s="70">
        <v>0</v>
      </c>
      <c r="D3730" s="70">
        <v>0</v>
      </c>
      <c r="E3730" s="71">
        <v>44681</v>
      </c>
      <c r="F3730" t="s">
        <v>2094</v>
      </c>
      <c r="G3730" t="s">
        <v>1912</v>
      </c>
      <c r="J3730" s="40">
        <v>0</v>
      </c>
      <c r="K3730" s="40">
        <v>195.96</v>
      </c>
    </row>
    <row r="3731" spans="1:11" x14ac:dyDescent="0.35">
      <c r="A3731">
        <v>20710</v>
      </c>
      <c r="B3731" t="s">
        <v>19681</v>
      </c>
      <c r="C3731" s="70">
        <v>0</v>
      </c>
      <c r="D3731" s="70">
        <v>0</v>
      </c>
      <c r="E3731" s="71">
        <v>44681</v>
      </c>
      <c r="F3731" t="s">
        <v>19630</v>
      </c>
      <c r="G3731" t="s">
        <v>1912</v>
      </c>
      <c r="J3731" s="40">
        <v>195.96</v>
      </c>
      <c r="K3731" s="40">
        <v>0</v>
      </c>
    </row>
    <row r="3732" spans="1:11" x14ac:dyDescent="0.35">
      <c r="A3732">
        <v>20710</v>
      </c>
      <c r="B3732" t="s">
        <v>19681</v>
      </c>
      <c r="C3732" s="70">
        <v>0</v>
      </c>
      <c r="D3732" s="70">
        <v>0</v>
      </c>
      <c r="E3732" s="71">
        <v>44681</v>
      </c>
      <c r="F3732" t="s">
        <v>19630</v>
      </c>
      <c r="G3732" t="s">
        <v>1912</v>
      </c>
      <c r="J3732" s="40">
        <v>0</v>
      </c>
      <c r="K3732" s="40">
        <v>215.86</v>
      </c>
    </row>
    <row r="3733" spans="1:11" x14ac:dyDescent="0.35">
      <c r="A3733">
        <v>20710</v>
      </c>
      <c r="B3733" t="s">
        <v>19681</v>
      </c>
      <c r="C3733" s="70">
        <v>0</v>
      </c>
      <c r="D3733" s="70">
        <v>0</v>
      </c>
      <c r="E3733" s="71">
        <v>44681</v>
      </c>
      <c r="F3733" t="s">
        <v>6160</v>
      </c>
      <c r="G3733" t="s">
        <v>2247</v>
      </c>
      <c r="J3733" s="40">
        <v>0.02</v>
      </c>
      <c r="K3733" s="40">
        <v>0</v>
      </c>
    </row>
    <row r="3734" spans="1:11" x14ac:dyDescent="0.35">
      <c r="A3734">
        <v>20710</v>
      </c>
      <c r="B3734" t="s">
        <v>19681</v>
      </c>
      <c r="C3734" s="70">
        <v>0</v>
      </c>
      <c r="D3734" s="70">
        <v>0</v>
      </c>
      <c r="E3734" s="71">
        <v>44682</v>
      </c>
      <c r="F3734" t="s">
        <v>2088</v>
      </c>
      <c r="G3734" t="s">
        <v>1907</v>
      </c>
      <c r="J3734" s="40">
        <v>0</v>
      </c>
      <c r="K3734" s="40">
        <v>0.14000000000000001</v>
      </c>
    </row>
    <row r="3735" spans="1:11" x14ac:dyDescent="0.35">
      <c r="A3735">
        <v>20710</v>
      </c>
      <c r="B3735" t="s">
        <v>19681</v>
      </c>
      <c r="C3735" s="70">
        <v>0</v>
      </c>
      <c r="D3735" s="70">
        <v>0</v>
      </c>
      <c r="E3735" s="71">
        <v>44773</v>
      </c>
      <c r="F3735" t="s">
        <v>2044</v>
      </c>
      <c r="G3735" t="s">
        <v>1912</v>
      </c>
      <c r="J3735" s="40">
        <v>0</v>
      </c>
      <c r="K3735" s="40">
        <v>-265.41000000000003</v>
      </c>
    </row>
    <row r="3736" spans="1:11" x14ac:dyDescent="0.35">
      <c r="A3736">
        <v>20710</v>
      </c>
      <c r="B3736" t="s">
        <v>19681</v>
      </c>
      <c r="C3736" s="70">
        <v>0</v>
      </c>
      <c r="D3736" s="70">
        <v>0</v>
      </c>
      <c r="E3736" s="71">
        <v>44773</v>
      </c>
      <c r="F3736" t="s">
        <v>7924</v>
      </c>
      <c r="G3736" t="s">
        <v>1912</v>
      </c>
      <c r="J3736" s="40">
        <v>0</v>
      </c>
      <c r="K3736" s="40">
        <v>265.41000000000003</v>
      </c>
    </row>
    <row r="3737" spans="1:11" x14ac:dyDescent="0.35">
      <c r="A3737">
        <v>20710</v>
      </c>
      <c r="B3737" t="s">
        <v>19681</v>
      </c>
      <c r="C3737" s="70">
        <v>0</v>
      </c>
      <c r="D3737" s="70">
        <v>0</v>
      </c>
      <c r="E3737" s="71">
        <v>44926</v>
      </c>
      <c r="F3737" t="s">
        <v>1913</v>
      </c>
      <c r="G3737" t="s">
        <v>1912</v>
      </c>
      <c r="H3737" t="s">
        <v>1911</v>
      </c>
      <c r="I3737" t="s">
        <v>1911</v>
      </c>
      <c r="J3737" s="40">
        <v>0</v>
      </c>
      <c r="K3737" s="40">
        <v>-3.41</v>
      </c>
    </row>
    <row r="3738" spans="1:11" x14ac:dyDescent="0.35">
      <c r="A3738">
        <v>20710</v>
      </c>
      <c r="B3738" t="s">
        <v>19681</v>
      </c>
      <c r="C3738" s="70">
        <v>0</v>
      </c>
      <c r="D3738" s="70">
        <v>0</v>
      </c>
      <c r="E3738" s="71">
        <v>44926</v>
      </c>
      <c r="F3738" t="s">
        <v>1913</v>
      </c>
      <c r="G3738" t="s">
        <v>1912</v>
      </c>
      <c r="H3738" t="s">
        <v>1911</v>
      </c>
      <c r="I3738" t="s">
        <v>1911</v>
      </c>
      <c r="J3738" s="40">
        <v>0</v>
      </c>
      <c r="K3738" s="40">
        <v>-2000.07</v>
      </c>
    </row>
    <row r="3739" spans="1:11" x14ac:dyDescent="0.35">
      <c r="A3739">
        <v>20710</v>
      </c>
      <c r="B3739" t="s">
        <v>19681</v>
      </c>
      <c r="C3739" s="70">
        <v>0</v>
      </c>
      <c r="D3739" s="70">
        <v>0</v>
      </c>
      <c r="E3739" s="71">
        <v>44926</v>
      </c>
      <c r="F3739" t="s">
        <v>2218</v>
      </c>
      <c r="G3739" t="s">
        <v>1912</v>
      </c>
      <c r="H3739" t="s">
        <v>1911</v>
      </c>
      <c r="J3739" s="40">
        <v>0</v>
      </c>
      <c r="K3739" s="40">
        <v>2000.07</v>
      </c>
    </row>
    <row r="3740" spans="1:11" x14ac:dyDescent="0.35">
      <c r="A3740">
        <v>20710</v>
      </c>
      <c r="B3740" t="s">
        <v>19681</v>
      </c>
      <c r="C3740" s="70">
        <v>0</v>
      </c>
      <c r="D3740" s="70">
        <v>0</v>
      </c>
      <c r="E3740" s="71">
        <v>44926</v>
      </c>
      <c r="F3740" t="s">
        <v>13362</v>
      </c>
      <c r="G3740" t="s">
        <v>1912</v>
      </c>
      <c r="J3740" s="40">
        <v>0</v>
      </c>
      <c r="K3740" s="40">
        <v>3.41</v>
      </c>
    </row>
    <row r="3741" spans="1:11" x14ac:dyDescent="0.35">
      <c r="A3741">
        <v>20712</v>
      </c>
      <c r="B3741" t="s">
        <v>19680</v>
      </c>
      <c r="C3741" s="70">
        <v>0</v>
      </c>
      <c r="D3741" s="70">
        <v>0</v>
      </c>
      <c r="E3741" s="71">
        <v>44620</v>
      </c>
      <c r="F3741" t="s">
        <v>2120</v>
      </c>
      <c r="G3741" t="s">
        <v>1912</v>
      </c>
      <c r="J3741" s="40">
        <v>0</v>
      </c>
      <c r="K3741" s="40">
        <v>-15.44</v>
      </c>
    </row>
    <row r="3742" spans="1:11" x14ac:dyDescent="0.35">
      <c r="A3742">
        <v>20712</v>
      </c>
      <c r="B3742" t="s">
        <v>19680</v>
      </c>
      <c r="C3742" s="70">
        <v>0</v>
      </c>
      <c r="D3742" s="70">
        <v>0</v>
      </c>
      <c r="E3742" s="71">
        <v>44651</v>
      </c>
      <c r="F3742" t="s">
        <v>6562</v>
      </c>
      <c r="G3742" t="s">
        <v>2247</v>
      </c>
      <c r="J3742" s="40">
        <v>0.3</v>
      </c>
      <c r="K3742" s="40">
        <v>0</v>
      </c>
    </row>
    <row r="3743" spans="1:11" x14ac:dyDescent="0.35">
      <c r="A3743">
        <v>20712</v>
      </c>
      <c r="B3743" t="s">
        <v>19680</v>
      </c>
      <c r="C3743" s="70">
        <v>0</v>
      </c>
      <c r="D3743" s="70">
        <v>0</v>
      </c>
      <c r="E3743" s="71">
        <v>44681</v>
      </c>
      <c r="F3743" t="s">
        <v>6315</v>
      </c>
      <c r="G3743" t="s">
        <v>2247</v>
      </c>
      <c r="J3743" s="40">
        <v>0</v>
      </c>
      <c r="K3743" s="40">
        <v>0.67</v>
      </c>
    </row>
    <row r="3744" spans="1:11" x14ac:dyDescent="0.35">
      <c r="A3744">
        <v>20712</v>
      </c>
      <c r="B3744" t="s">
        <v>19680</v>
      </c>
      <c r="C3744" s="70">
        <v>0</v>
      </c>
      <c r="D3744" s="70">
        <v>0</v>
      </c>
      <c r="E3744" s="71">
        <v>44681</v>
      </c>
      <c r="F3744" t="s">
        <v>8174</v>
      </c>
      <c r="G3744" t="s">
        <v>1912</v>
      </c>
      <c r="J3744" s="40">
        <v>0</v>
      </c>
      <c r="K3744" s="40">
        <v>15.04</v>
      </c>
    </row>
    <row r="3745" spans="1:11" x14ac:dyDescent="0.35">
      <c r="A3745">
        <v>20712</v>
      </c>
      <c r="B3745" t="s">
        <v>19680</v>
      </c>
      <c r="C3745" s="70">
        <v>0</v>
      </c>
      <c r="D3745" s="70">
        <v>0</v>
      </c>
      <c r="E3745" s="71">
        <v>44682</v>
      </c>
      <c r="F3745" t="s">
        <v>2087</v>
      </c>
      <c r="G3745" t="s">
        <v>1907</v>
      </c>
      <c r="J3745" s="40">
        <v>0</v>
      </c>
      <c r="K3745" s="40">
        <v>0.03</v>
      </c>
    </row>
    <row r="3746" spans="1:11" x14ac:dyDescent="0.35">
      <c r="A3746">
        <v>20712</v>
      </c>
      <c r="B3746" t="s">
        <v>19680</v>
      </c>
      <c r="C3746" s="70">
        <v>0</v>
      </c>
      <c r="D3746" s="70">
        <v>0</v>
      </c>
      <c r="E3746" s="71">
        <v>44742</v>
      </c>
      <c r="F3746" t="s">
        <v>2064</v>
      </c>
      <c r="G3746" t="s">
        <v>1912</v>
      </c>
      <c r="J3746" s="40">
        <v>0</v>
      </c>
      <c r="K3746" s="40">
        <v>-419.71</v>
      </c>
    </row>
    <row r="3747" spans="1:11" x14ac:dyDescent="0.35">
      <c r="A3747">
        <v>20712</v>
      </c>
      <c r="B3747" t="s">
        <v>19680</v>
      </c>
      <c r="C3747" s="70">
        <v>0</v>
      </c>
      <c r="D3747" s="70">
        <v>0</v>
      </c>
      <c r="E3747" s="71">
        <v>44742</v>
      </c>
      <c r="F3747" t="s">
        <v>2063</v>
      </c>
      <c r="G3747" t="s">
        <v>1912</v>
      </c>
      <c r="J3747" s="40">
        <v>0</v>
      </c>
      <c r="K3747" s="40">
        <v>419.71</v>
      </c>
    </row>
    <row r="3748" spans="1:11" x14ac:dyDescent="0.35">
      <c r="A3748">
        <v>20712</v>
      </c>
      <c r="B3748" t="s">
        <v>19680</v>
      </c>
      <c r="C3748" s="70">
        <v>0</v>
      </c>
      <c r="D3748" s="70">
        <v>0</v>
      </c>
      <c r="E3748" s="71">
        <v>44834</v>
      </c>
      <c r="F3748" t="s">
        <v>1972</v>
      </c>
      <c r="G3748" t="s">
        <v>1912</v>
      </c>
      <c r="J3748" s="40">
        <v>0</v>
      </c>
      <c r="K3748" s="40">
        <v>-434.94</v>
      </c>
    </row>
    <row r="3749" spans="1:11" x14ac:dyDescent="0.35">
      <c r="A3749">
        <v>20712</v>
      </c>
      <c r="B3749" t="s">
        <v>19680</v>
      </c>
      <c r="C3749" s="70">
        <v>0</v>
      </c>
      <c r="D3749" s="70">
        <v>0</v>
      </c>
      <c r="E3749" s="71">
        <v>44834</v>
      </c>
      <c r="F3749" t="s">
        <v>7959</v>
      </c>
      <c r="G3749" t="s">
        <v>1912</v>
      </c>
      <c r="J3749" s="40">
        <v>0</v>
      </c>
      <c r="K3749" s="40">
        <v>434.95</v>
      </c>
    </row>
    <row r="3750" spans="1:11" x14ac:dyDescent="0.35">
      <c r="A3750">
        <v>20712</v>
      </c>
      <c r="B3750" t="s">
        <v>19680</v>
      </c>
      <c r="C3750" s="70">
        <v>0</v>
      </c>
      <c r="D3750" s="70">
        <v>0</v>
      </c>
      <c r="E3750" s="71">
        <v>44834</v>
      </c>
      <c r="F3750" t="s">
        <v>4806</v>
      </c>
      <c r="G3750" t="s">
        <v>2247</v>
      </c>
      <c r="H3750" t="s">
        <v>2262</v>
      </c>
      <c r="J3750" s="40">
        <v>0.01</v>
      </c>
      <c r="K3750" s="40">
        <v>0</v>
      </c>
    </row>
    <row r="3751" spans="1:11" x14ac:dyDescent="0.35">
      <c r="A3751">
        <v>20712</v>
      </c>
      <c r="B3751" t="s">
        <v>19680</v>
      </c>
      <c r="C3751" s="70">
        <v>0</v>
      </c>
      <c r="D3751" s="70">
        <v>0</v>
      </c>
      <c r="E3751" s="71">
        <v>44895</v>
      </c>
      <c r="F3751" t="s">
        <v>1926</v>
      </c>
      <c r="G3751" t="s">
        <v>1912</v>
      </c>
      <c r="H3751" t="s">
        <v>1916</v>
      </c>
      <c r="J3751" s="40">
        <v>0</v>
      </c>
      <c r="K3751" s="40">
        <v>-52.6</v>
      </c>
    </row>
    <row r="3752" spans="1:11" x14ac:dyDescent="0.35">
      <c r="A3752">
        <v>20712</v>
      </c>
      <c r="B3752" t="s">
        <v>19680</v>
      </c>
      <c r="C3752" s="70">
        <v>0</v>
      </c>
      <c r="D3752" s="70">
        <v>0</v>
      </c>
      <c r="E3752" s="71">
        <v>44895</v>
      </c>
      <c r="F3752" t="s">
        <v>7955</v>
      </c>
      <c r="G3752" t="s">
        <v>1912</v>
      </c>
      <c r="H3752" t="s">
        <v>1916</v>
      </c>
      <c r="J3752" s="40">
        <v>0</v>
      </c>
      <c r="K3752" s="40">
        <v>52.6</v>
      </c>
    </row>
    <row r="3753" spans="1:11" x14ac:dyDescent="0.35">
      <c r="A3753">
        <v>20712</v>
      </c>
      <c r="B3753" t="s">
        <v>19680</v>
      </c>
      <c r="C3753" s="70">
        <v>0</v>
      </c>
      <c r="D3753" s="70">
        <v>0</v>
      </c>
      <c r="E3753" s="71">
        <v>44926</v>
      </c>
      <c r="F3753" t="s">
        <v>1913</v>
      </c>
      <c r="G3753" t="s">
        <v>1912</v>
      </c>
      <c r="H3753" t="s">
        <v>1911</v>
      </c>
      <c r="I3753" t="s">
        <v>1911</v>
      </c>
      <c r="J3753" s="40">
        <v>0</v>
      </c>
      <c r="K3753" s="40">
        <v>-22.73</v>
      </c>
    </row>
    <row r="3754" spans="1:11" x14ac:dyDescent="0.35">
      <c r="A3754">
        <v>20712</v>
      </c>
      <c r="B3754" t="s">
        <v>19680</v>
      </c>
      <c r="C3754" s="70">
        <v>0</v>
      </c>
      <c r="D3754" s="70">
        <v>0</v>
      </c>
      <c r="E3754" s="71">
        <v>44926</v>
      </c>
      <c r="F3754" t="s">
        <v>1913</v>
      </c>
      <c r="G3754" t="s">
        <v>1912</v>
      </c>
      <c r="H3754" t="s">
        <v>1911</v>
      </c>
      <c r="I3754" t="s">
        <v>1911</v>
      </c>
      <c r="J3754" s="40">
        <v>0</v>
      </c>
      <c r="K3754" s="40">
        <v>-1003.13</v>
      </c>
    </row>
    <row r="3755" spans="1:11" x14ac:dyDescent="0.35">
      <c r="A3755">
        <v>20712</v>
      </c>
      <c r="B3755" t="s">
        <v>19680</v>
      </c>
      <c r="C3755" s="70">
        <v>0</v>
      </c>
      <c r="D3755" s="70">
        <v>0</v>
      </c>
      <c r="E3755" s="71">
        <v>44926</v>
      </c>
      <c r="F3755" t="s">
        <v>2237</v>
      </c>
      <c r="G3755" t="s">
        <v>1912</v>
      </c>
      <c r="H3755" t="s">
        <v>1911</v>
      </c>
      <c r="J3755" s="40">
        <v>0</v>
      </c>
      <c r="K3755" s="40">
        <v>1003.13</v>
      </c>
    </row>
    <row r="3756" spans="1:11" x14ac:dyDescent="0.35">
      <c r="A3756">
        <v>20712</v>
      </c>
      <c r="B3756" t="s">
        <v>19680</v>
      </c>
      <c r="C3756" s="70">
        <v>0</v>
      </c>
      <c r="D3756" s="70">
        <v>0</v>
      </c>
      <c r="E3756" s="71">
        <v>44926</v>
      </c>
      <c r="F3756" t="s">
        <v>13143</v>
      </c>
      <c r="G3756" t="s">
        <v>1912</v>
      </c>
      <c r="J3756" s="40">
        <v>0</v>
      </c>
      <c r="K3756" s="40">
        <v>22.73</v>
      </c>
    </row>
    <row r="3757" spans="1:11" x14ac:dyDescent="0.35">
      <c r="A3757">
        <v>20713</v>
      </c>
      <c r="B3757" t="s">
        <v>229</v>
      </c>
      <c r="C3757" s="70">
        <v>0</v>
      </c>
      <c r="D3757" s="70">
        <v>0</v>
      </c>
      <c r="E3757" s="71">
        <v>44592</v>
      </c>
      <c r="F3757" t="s">
        <v>2134</v>
      </c>
      <c r="G3757" t="s">
        <v>1912</v>
      </c>
      <c r="J3757" s="40">
        <v>0</v>
      </c>
      <c r="K3757" s="40">
        <v>-25.04</v>
      </c>
    </row>
    <row r="3758" spans="1:11" x14ac:dyDescent="0.35">
      <c r="A3758">
        <v>20713</v>
      </c>
      <c r="B3758" t="s">
        <v>229</v>
      </c>
      <c r="C3758" s="70">
        <v>0</v>
      </c>
      <c r="D3758" s="70">
        <v>0</v>
      </c>
      <c r="E3758" s="71">
        <v>44620</v>
      </c>
      <c r="F3758" t="s">
        <v>2122</v>
      </c>
      <c r="G3758" t="s">
        <v>1912</v>
      </c>
      <c r="J3758" s="40">
        <v>0</v>
      </c>
      <c r="K3758" s="40">
        <v>-24.71</v>
      </c>
    </row>
    <row r="3759" spans="1:11" x14ac:dyDescent="0.35">
      <c r="A3759">
        <v>20713</v>
      </c>
      <c r="B3759" t="s">
        <v>229</v>
      </c>
      <c r="C3759" s="70">
        <v>0</v>
      </c>
      <c r="D3759" s="70">
        <v>0</v>
      </c>
      <c r="E3759" s="71">
        <v>44620</v>
      </c>
      <c r="F3759" t="s">
        <v>2121</v>
      </c>
      <c r="G3759" t="s">
        <v>1912</v>
      </c>
      <c r="J3759" s="40">
        <v>0</v>
      </c>
      <c r="K3759" s="40">
        <v>24.71</v>
      </c>
    </row>
    <row r="3760" spans="1:11" x14ac:dyDescent="0.35">
      <c r="A3760">
        <v>20713</v>
      </c>
      <c r="B3760" t="s">
        <v>229</v>
      </c>
      <c r="C3760" s="70">
        <v>0</v>
      </c>
      <c r="D3760" s="70">
        <v>0</v>
      </c>
      <c r="E3760" s="71">
        <v>44620</v>
      </c>
      <c r="F3760" t="s">
        <v>2120</v>
      </c>
      <c r="G3760" t="s">
        <v>1912</v>
      </c>
      <c r="J3760" s="40">
        <v>0</v>
      </c>
      <c r="K3760" s="40">
        <v>-50.65</v>
      </c>
    </row>
    <row r="3761" spans="1:11" x14ac:dyDescent="0.35">
      <c r="A3761">
        <v>20713</v>
      </c>
      <c r="B3761" t="s">
        <v>229</v>
      </c>
      <c r="C3761" s="70">
        <v>0</v>
      </c>
      <c r="D3761" s="70">
        <v>0</v>
      </c>
      <c r="E3761" s="71">
        <v>44651</v>
      </c>
      <c r="F3761" t="s">
        <v>6561</v>
      </c>
      <c r="G3761" t="s">
        <v>2247</v>
      </c>
      <c r="J3761" s="40">
        <v>1.1399999999999999</v>
      </c>
      <c r="K3761" s="40">
        <v>0</v>
      </c>
    </row>
    <row r="3762" spans="1:11" x14ac:dyDescent="0.35">
      <c r="A3762">
        <v>20713</v>
      </c>
      <c r="B3762" t="s">
        <v>229</v>
      </c>
      <c r="C3762" s="70">
        <v>0</v>
      </c>
      <c r="D3762" s="70">
        <v>0</v>
      </c>
      <c r="E3762" s="71">
        <v>44681</v>
      </c>
      <c r="F3762" t="s">
        <v>6314</v>
      </c>
      <c r="G3762" t="s">
        <v>2247</v>
      </c>
      <c r="J3762" s="40">
        <v>0</v>
      </c>
      <c r="K3762" s="40">
        <v>3.27</v>
      </c>
    </row>
    <row r="3763" spans="1:11" x14ac:dyDescent="0.35">
      <c r="A3763">
        <v>20713</v>
      </c>
      <c r="B3763" t="s">
        <v>229</v>
      </c>
      <c r="C3763" s="70">
        <v>0</v>
      </c>
      <c r="D3763" s="70">
        <v>0</v>
      </c>
      <c r="E3763" s="71">
        <v>44681</v>
      </c>
      <c r="F3763" t="s">
        <v>8494</v>
      </c>
      <c r="G3763" t="s">
        <v>1912</v>
      </c>
      <c r="J3763" s="40">
        <v>0</v>
      </c>
      <c r="K3763" s="40">
        <v>24.12</v>
      </c>
    </row>
    <row r="3764" spans="1:11" x14ac:dyDescent="0.35">
      <c r="A3764">
        <v>20713</v>
      </c>
      <c r="B3764" t="s">
        <v>229</v>
      </c>
      <c r="C3764" s="70">
        <v>0</v>
      </c>
      <c r="D3764" s="70">
        <v>0</v>
      </c>
      <c r="E3764" s="71">
        <v>44681</v>
      </c>
      <c r="F3764" t="s">
        <v>8174</v>
      </c>
      <c r="G3764" t="s">
        <v>1912</v>
      </c>
      <c r="J3764" s="40">
        <v>0</v>
      </c>
      <c r="K3764" s="40">
        <v>49.44</v>
      </c>
    </row>
    <row r="3765" spans="1:11" x14ac:dyDescent="0.35">
      <c r="A3765">
        <v>20713</v>
      </c>
      <c r="B3765" t="s">
        <v>229</v>
      </c>
      <c r="C3765" s="70">
        <v>0</v>
      </c>
      <c r="D3765" s="70">
        <v>0</v>
      </c>
      <c r="E3765" s="71">
        <v>44681</v>
      </c>
      <c r="F3765" t="s">
        <v>2095</v>
      </c>
      <c r="G3765" t="s">
        <v>1912</v>
      </c>
      <c r="J3765" s="40">
        <v>0</v>
      </c>
      <c r="K3765" s="40">
        <v>-195.96</v>
      </c>
    </row>
    <row r="3766" spans="1:11" x14ac:dyDescent="0.35">
      <c r="A3766">
        <v>20713</v>
      </c>
      <c r="B3766" t="s">
        <v>229</v>
      </c>
      <c r="C3766" s="70">
        <v>0</v>
      </c>
      <c r="D3766" s="70">
        <v>0</v>
      </c>
      <c r="E3766" s="71">
        <v>44681</v>
      </c>
      <c r="F3766" t="s">
        <v>2095</v>
      </c>
      <c r="G3766" t="s">
        <v>1912</v>
      </c>
      <c r="J3766" s="40">
        <v>0</v>
      </c>
      <c r="K3766" s="40">
        <v>-3619.38</v>
      </c>
    </row>
    <row r="3767" spans="1:11" x14ac:dyDescent="0.35">
      <c r="A3767">
        <v>20713</v>
      </c>
      <c r="B3767" t="s">
        <v>229</v>
      </c>
      <c r="C3767" s="70">
        <v>0</v>
      </c>
      <c r="D3767" s="70">
        <v>0</v>
      </c>
      <c r="E3767" s="71">
        <v>44681</v>
      </c>
      <c r="F3767" t="s">
        <v>2094</v>
      </c>
      <c r="G3767" t="s">
        <v>1912</v>
      </c>
      <c r="J3767" s="40">
        <v>0</v>
      </c>
      <c r="K3767" s="40">
        <v>190.53</v>
      </c>
    </row>
    <row r="3768" spans="1:11" x14ac:dyDescent="0.35">
      <c r="A3768">
        <v>20713</v>
      </c>
      <c r="B3768" t="s">
        <v>229</v>
      </c>
      <c r="C3768" s="70">
        <v>0</v>
      </c>
      <c r="D3768" s="70">
        <v>0</v>
      </c>
      <c r="E3768" s="71">
        <v>44681</v>
      </c>
      <c r="F3768" t="s">
        <v>19630</v>
      </c>
      <c r="G3768" t="s">
        <v>1912</v>
      </c>
      <c r="J3768" s="40">
        <v>190.53</v>
      </c>
      <c r="K3768" s="40">
        <v>0</v>
      </c>
    </row>
    <row r="3769" spans="1:11" x14ac:dyDescent="0.35">
      <c r="A3769">
        <v>20713</v>
      </c>
      <c r="B3769" t="s">
        <v>229</v>
      </c>
      <c r="C3769" s="70">
        <v>0</v>
      </c>
      <c r="D3769" s="70">
        <v>0</v>
      </c>
      <c r="E3769" s="71">
        <v>44681</v>
      </c>
      <c r="F3769" t="s">
        <v>19630</v>
      </c>
      <c r="G3769" t="s">
        <v>1912</v>
      </c>
      <c r="J3769" s="40">
        <v>0</v>
      </c>
      <c r="K3769" s="40">
        <v>195.96</v>
      </c>
    </row>
    <row r="3770" spans="1:11" x14ac:dyDescent="0.35">
      <c r="A3770">
        <v>20713</v>
      </c>
      <c r="B3770" t="s">
        <v>229</v>
      </c>
      <c r="C3770" s="70">
        <v>0</v>
      </c>
      <c r="D3770" s="70">
        <v>0</v>
      </c>
      <c r="E3770" s="71">
        <v>44682</v>
      </c>
      <c r="F3770" t="s">
        <v>14936</v>
      </c>
      <c r="G3770" t="s">
        <v>1912</v>
      </c>
      <c r="J3770" s="40">
        <v>0</v>
      </c>
      <c r="K3770" s="40">
        <v>1127.06</v>
      </c>
    </row>
    <row r="3771" spans="1:11" x14ac:dyDescent="0.35">
      <c r="A3771">
        <v>20713</v>
      </c>
      <c r="B3771" t="s">
        <v>229</v>
      </c>
      <c r="C3771" s="70">
        <v>0</v>
      </c>
      <c r="D3771" s="70">
        <v>0</v>
      </c>
      <c r="E3771" s="71">
        <v>44682</v>
      </c>
      <c r="F3771" t="s">
        <v>14935</v>
      </c>
      <c r="G3771" t="s">
        <v>1912</v>
      </c>
      <c r="J3771" s="40">
        <v>0</v>
      </c>
      <c r="K3771" s="40">
        <v>375</v>
      </c>
    </row>
    <row r="3772" spans="1:11" x14ac:dyDescent="0.35">
      <c r="A3772">
        <v>20713</v>
      </c>
      <c r="B3772" t="s">
        <v>229</v>
      </c>
      <c r="C3772" s="70">
        <v>0</v>
      </c>
      <c r="D3772" s="70">
        <v>0</v>
      </c>
      <c r="E3772" s="71">
        <v>44682</v>
      </c>
      <c r="F3772" t="s">
        <v>14934</v>
      </c>
      <c r="G3772" t="s">
        <v>1912</v>
      </c>
      <c r="J3772" s="40">
        <v>0</v>
      </c>
      <c r="K3772" s="40">
        <v>2226.35</v>
      </c>
    </row>
    <row r="3773" spans="1:11" x14ac:dyDescent="0.35">
      <c r="A3773">
        <v>20713</v>
      </c>
      <c r="B3773" t="s">
        <v>229</v>
      </c>
      <c r="C3773" s="70">
        <v>0</v>
      </c>
      <c r="D3773" s="70">
        <v>0</v>
      </c>
      <c r="E3773" s="71">
        <v>44712</v>
      </c>
      <c r="F3773" t="s">
        <v>2078</v>
      </c>
      <c r="G3773" t="s">
        <v>1912</v>
      </c>
      <c r="J3773" s="40">
        <v>0</v>
      </c>
      <c r="K3773" s="40">
        <v>-14.98</v>
      </c>
    </row>
    <row r="3774" spans="1:11" x14ac:dyDescent="0.35">
      <c r="A3774">
        <v>20713</v>
      </c>
      <c r="B3774" t="s">
        <v>229</v>
      </c>
      <c r="C3774" s="70">
        <v>0</v>
      </c>
      <c r="D3774" s="70">
        <v>0</v>
      </c>
      <c r="E3774" s="71">
        <v>44712</v>
      </c>
      <c r="F3774" t="s">
        <v>2078</v>
      </c>
      <c r="G3774" t="s">
        <v>1912</v>
      </c>
      <c r="J3774" s="40">
        <v>0</v>
      </c>
      <c r="K3774" s="40">
        <v>-3784.75</v>
      </c>
    </row>
    <row r="3775" spans="1:11" x14ac:dyDescent="0.35">
      <c r="A3775">
        <v>20713</v>
      </c>
      <c r="B3775" t="s">
        <v>229</v>
      </c>
      <c r="C3775" s="70">
        <v>0</v>
      </c>
      <c r="D3775" s="70">
        <v>0</v>
      </c>
      <c r="E3775" s="71">
        <v>44712</v>
      </c>
      <c r="F3775" t="s">
        <v>2077</v>
      </c>
      <c r="G3775" t="s">
        <v>1912</v>
      </c>
      <c r="J3775" s="40">
        <v>0</v>
      </c>
      <c r="K3775" s="40">
        <v>14.98</v>
      </c>
    </row>
    <row r="3776" spans="1:11" x14ac:dyDescent="0.35">
      <c r="A3776">
        <v>20713</v>
      </c>
      <c r="B3776" t="s">
        <v>229</v>
      </c>
      <c r="C3776" s="70">
        <v>0</v>
      </c>
      <c r="D3776" s="70">
        <v>0</v>
      </c>
      <c r="E3776" s="71">
        <v>44712</v>
      </c>
      <c r="F3776" t="s">
        <v>19668</v>
      </c>
      <c r="G3776" t="s">
        <v>1907</v>
      </c>
      <c r="J3776" s="40">
        <v>0</v>
      </c>
      <c r="K3776" s="40">
        <v>3784.75</v>
      </c>
    </row>
    <row r="3777" spans="1:11" x14ac:dyDescent="0.35">
      <c r="A3777">
        <v>20713</v>
      </c>
      <c r="B3777" t="s">
        <v>229</v>
      </c>
      <c r="C3777" s="70">
        <v>0</v>
      </c>
      <c r="D3777" s="70">
        <v>0</v>
      </c>
      <c r="E3777" s="71">
        <v>44712</v>
      </c>
      <c r="F3777" t="s">
        <v>2074</v>
      </c>
      <c r="G3777" t="s">
        <v>1907</v>
      </c>
      <c r="J3777" s="40">
        <v>0</v>
      </c>
      <c r="K3777" s="40">
        <v>0</v>
      </c>
    </row>
    <row r="3778" spans="1:11" x14ac:dyDescent="0.35">
      <c r="A3778">
        <v>20713</v>
      </c>
      <c r="B3778" t="s">
        <v>229</v>
      </c>
      <c r="C3778" s="70">
        <v>0</v>
      </c>
      <c r="D3778" s="70">
        <v>0</v>
      </c>
      <c r="E3778" s="71">
        <v>44712</v>
      </c>
      <c r="F3778" t="s">
        <v>5991</v>
      </c>
      <c r="G3778" t="s">
        <v>2247</v>
      </c>
      <c r="J3778" s="40">
        <v>109.03</v>
      </c>
      <c r="K3778" s="40">
        <v>0</v>
      </c>
    </row>
    <row r="3779" spans="1:11" x14ac:dyDescent="0.35">
      <c r="A3779">
        <v>20713</v>
      </c>
      <c r="B3779" t="s">
        <v>229</v>
      </c>
      <c r="C3779" s="70">
        <v>0</v>
      </c>
      <c r="D3779" s="70">
        <v>0</v>
      </c>
      <c r="E3779" s="71">
        <v>44742</v>
      </c>
      <c r="F3779" t="s">
        <v>2064</v>
      </c>
      <c r="G3779" t="s">
        <v>1912</v>
      </c>
      <c r="J3779" s="40">
        <v>0</v>
      </c>
      <c r="K3779" s="40">
        <v>-274.86</v>
      </c>
    </row>
    <row r="3780" spans="1:11" x14ac:dyDescent="0.35">
      <c r="A3780">
        <v>20713</v>
      </c>
      <c r="B3780" t="s">
        <v>229</v>
      </c>
      <c r="C3780" s="70">
        <v>0</v>
      </c>
      <c r="D3780" s="70">
        <v>0</v>
      </c>
      <c r="E3780" s="71">
        <v>44742</v>
      </c>
      <c r="F3780" t="s">
        <v>2063</v>
      </c>
      <c r="G3780" t="s">
        <v>1912</v>
      </c>
      <c r="J3780" s="40">
        <v>0</v>
      </c>
      <c r="K3780" s="40">
        <v>274.86</v>
      </c>
    </row>
    <row r="3781" spans="1:11" x14ac:dyDescent="0.35">
      <c r="A3781">
        <v>20713</v>
      </c>
      <c r="B3781" t="s">
        <v>229</v>
      </c>
      <c r="C3781" s="70">
        <v>0</v>
      </c>
      <c r="D3781" s="70">
        <v>0</v>
      </c>
      <c r="E3781" s="71">
        <v>44773</v>
      </c>
      <c r="F3781" t="s">
        <v>2044</v>
      </c>
      <c r="G3781" t="s">
        <v>1912</v>
      </c>
      <c r="J3781" s="40">
        <v>0</v>
      </c>
      <c r="K3781" s="40">
        <v>-27.43</v>
      </c>
    </row>
    <row r="3782" spans="1:11" x14ac:dyDescent="0.35">
      <c r="A3782">
        <v>20713</v>
      </c>
      <c r="B3782" t="s">
        <v>229</v>
      </c>
      <c r="C3782" s="70">
        <v>0</v>
      </c>
      <c r="D3782" s="70">
        <v>0</v>
      </c>
      <c r="E3782" s="71">
        <v>44773</v>
      </c>
      <c r="F3782" t="s">
        <v>7924</v>
      </c>
      <c r="G3782" t="s">
        <v>1912</v>
      </c>
      <c r="J3782" s="40">
        <v>0</v>
      </c>
      <c r="K3782" s="40">
        <v>27.43</v>
      </c>
    </row>
    <row r="3783" spans="1:11" x14ac:dyDescent="0.35">
      <c r="A3783">
        <v>20713</v>
      </c>
      <c r="B3783" t="s">
        <v>229</v>
      </c>
      <c r="C3783" s="70">
        <v>0</v>
      </c>
      <c r="D3783" s="70">
        <v>0</v>
      </c>
      <c r="E3783" s="71">
        <v>44834</v>
      </c>
      <c r="F3783" t="s">
        <v>1972</v>
      </c>
      <c r="G3783" t="s">
        <v>1912</v>
      </c>
      <c r="J3783" s="40">
        <v>0</v>
      </c>
      <c r="K3783" s="40">
        <v>-26.81</v>
      </c>
    </row>
    <row r="3784" spans="1:11" x14ac:dyDescent="0.35">
      <c r="A3784">
        <v>20713</v>
      </c>
      <c r="B3784" t="s">
        <v>229</v>
      </c>
      <c r="C3784" s="70">
        <v>0</v>
      </c>
      <c r="D3784" s="70">
        <v>0</v>
      </c>
      <c r="E3784" s="71">
        <v>44834</v>
      </c>
      <c r="F3784" t="s">
        <v>13376</v>
      </c>
      <c r="G3784" t="s">
        <v>1912</v>
      </c>
      <c r="J3784" s="40">
        <v>0</v>
      </c>
      <c r="K3784" s="40">
        <v>26.9</v>
      </c>
    </row>
    <row r="3785" spans="1:11" x14ac:dyDescent="0.35">
      <c r="A3785">
        <v>20713</v>
      </c>
      <c r="B3785" t="s">
        <v>229</v>
      </c>
      <c r="C3785" s="70">
        <v>0</v>
      </c>
      <c r="D3785" s="70">
        <v>0</v>
      </c>
      <c r="E3785" s="71">
        <v>44834</v>
      </c>
      <c r="F3785" t="s">
        <v>1971</v>
      </c>
      <c r="G3785" t="s">
        <v>1907</v>
      </c>
      <c r="J3785" s="40">
        <v>0</v>
      </c>
      <c r="K3785" s="40">
        <v>26.81</v>
      </c>
    </row>
    <row r="3786" spans="1:11" x14ac:dyDescent="0.35">
      <c r="A3786">
        <v>20713</v>
      </c>
      <c r="B3786" t="s">
        <v>229</v>
      </c>
      <c r="C3786" s="70">
        <v>0</v>
      </c>
      <c r="D3786" s="70">
        <v>0</v>
      </c>
      <c r="E3786" s="71">
        <v>44834</v>
      </c>
      <c r="F3786" t="s">
        <v>1970</v>
      </c>
      <c r="G3786" t="s">
        <v>1907</v>
      </c>
      <c r="J3786" s="40">
        <v>26.9</v>
      </c>
      <c r="K3786" s="40">
        <v>0</v>
      </c>
    </row>
    <row r="3787" spans="1:11" x14ac:dyDescent="0.35">
      <c r="A3787">
        <v>20713</v>
      </c>
      <c r="B3787" t="s">
        <v>229</v>
      </c>
      <c r="C3787" s="70">
        <v>0</v>
      </c>
      <c r="D3787" s="70">
        <v>0</v>
      </c>
      <c r="E3787" s="71">
        <v>44865</v>
      </c>
      <c r="F3787" t="s">
        <v>1944</v>
      </c>
      <c r="G3787" t="s">
        <v>1912</v>
      </c>
      <c r="H3787" t="s">
        <v>1919</v>
      </c>
      <c r="I3787" t="s">
        <v>1919</v>
      </c>
      <c r="J3787" s="40">
        <v>0</v>
      </c>
      <c r="K3787" s="40">
        <v>-396.32</v>
      </c>
    </row>
    <row r="3788" spans="1:11" x14ac:dyDescent="0.35">
      <c r="A3788">
        <v>20713</v>
      </c>
      <c r="B3788" t="s">
        <v>229</v>
      </c>
      <c r="C3788" s="70">
        <v>0</v>
      </c>
      <c r="D3788" s="70">
        <v>0</v>
      </c>
      <c r="E3788" s="71">
        <v>44865</v>
      </c>
      <c r="F3788" t="s">
        <v>1944</v>
      </c>
      <c r="G3788" t="s">
        <v>1912</v>
      </c>
      <c r="H3788" t="s">
        <v>1919</v>
      </c>
      <c r="I3788" t="s">
        <v>1919</v>
      </c>
      <c r="J3788" s="40">
        <v>0</v>
      </c>
      <c r="K3788" s="40">
        <v>-3448.15</v>
      </c>
    </row>
    <row r="3789" spans="1:11" x14ac:dyDescent="0.35">
      <c r="A3789">
        <v>20713</v>
      </c>
      <c r="B3789" t="s">
        <v>229</v>
      </c>
      <c r="C3789" s="70">
        <v>0</v>
      </c>
      <c r="D3789" s="70">
        <v>0</v>
      </c>
      <c r="E3789" s="71">
        <v>44865</v>
      </c>
      <c r="F3789" t="s">
        <v>3230</v>
      </c>
      <c r="G3789" t="s">
        <v>1912</v>
      </c>
      <c r="H3789" t="s">
        <v>1919</v>
      </c>
      <c r="J3789" s="40">
        <v>0</v>
      </c>
      <c r="K3789" s="40">
        <v>978.75</v>
      </c>
    </row>
    <row r="3790" spans="1:11" x14ac:dyDescent="0.35">
      <c r="A3790">
        <v>20713</v>
      </c>
      <c r="B3790" t="s">
        <v>229</v>
      </c>
      <c r="C3790" s="70">
        <v>0</v>
      </c>
      <c r="D3790" s="70">
        <v>0</v>
      </c>
      <c r="E3790" s="71">
        <v>44895</v>
      </c>
      <c r="F3790" t="s">
        <v>1926</v>
      </c>
      <c r="G3790" t="s">
        <v>1912</v>
      </c>
      <c r="H3790" t="s">
        <v>1916</v>
      </c>
      <c r="J3790" s="40">
        <v>0</v>
      </c>
      <c r="K3790" s="40">
        <v>-775.36</v>
      </c>
    </row>
    <row r="3791" spans="1:11" x14ac:dyDescent="0.35">
      <c r="A3791">
        <v>20713</v>
      </c>
      <c r="B3791" t="s">
        <v>229</v>
      </c>
      <c r="C3791" s="70">
        <v>0</v>
      </c>
      <c r="D3791" s="70">
        <v>0</v>
      </c>
      <c r="E3791" s="71">
        <v>44895</v>
      </c>
      <c r="F3791" t="s">
        <v>3227</v>
      </c>
      <c r="G3791" t="s">
        <v>1912</v>
      </c>
      <c r="J3791" s="40">
        <v>0</v>
      </c>
      <c r="K3791" s="40">
        <v>775.21</v>
      </c>
    </row>
    <row r="3792" spans="1:11" x14ac:dyDescent="0.35">
      <c r="A3792">
        <v>20713</v>
      </c>
      <c r="B3792" t="s">
        <v>229</v>
      </c>
      <c r="C3792" s="70">
        <v>0</v>
      </c>
      <c r="D3792" s="70">
        <v>0</v>
      </c>
      <c r="E3792" s="71">
        <v>44895</v>
      </c>
      <c r="F3792" t="s">
        <v>1918</v>
      </c>
      <c r="G3792" t="s">
        <v>1907</v>
      </c>
      <c r="H3792" t="s">
        <v>1916</v>
      </c>
      <c r="J3792" s="40">
        <v>775.21</v>
      </c>
      <c r="K3792" s="40">
        <v>0</v>
      </c>
    </row>
    <row r="3793" spans="1:11" x14ac:dyDescent="0.35">
      <c r="A3793">
        <v>20713</v>
      </c>
      <c r="B3793" t="s">
        <v>229</v>
      </c>
      <c r="C3793" s="70">
        <v>0</v>
      </c>
      <c r="D3793" s="70">
        <v>0</v>
      </c>
      <c r="E3793" s="71">
        <v>44895</v>
      </c>
      <c r="F3793" t="s">
        <v>1917</v>
      </c>
      <c r="G3793" t="s">
        <v>1907</v>
      </c>
      <c r="H3793" t="s">
        <v>1916</v>
      </c>
      <c r="J3793" s="40">
        <v>0</v>
      </c>
      <c r="K3793" s="40">
        <v>775.36</v>
      </c>
    </row>
    <row r="3794" spans="1:11" x14ac:dyDescent="0.35">
      <c r="A3794">
        <v>20713</v>
      </c>
      <c r="B3794" t="s">
        <v>229</v>
      </c>
      <c r="C3794" s="70">
        <v>0</v>
      </c>
      <c r="D3794" s="70">
        <v>0</v>
      </c>
      <c r="E3794" s="71">
        <v>44895</v>
      </c>
      <c r="F3794" t="s">
        <v>4104</v>
      </c>
      <c r="G3794" t="s">
        <v>2247</v>
      </c>
      <c r="H3794" t="s">
        <v>1916</v>
      </c>
      <c r="I3794" t="s">
        <v>1916</v>
      </c>
      <c r="J3794" s="40">
        <v>74.11</v>
      </c>
      <c r="K3794" s="40">
        <v>0</v>
      </c>
    </row>
    <row r="3795" spans="1:11" x14ac:dyDescent="0.35">
      <c r="A3795">
        <v>20713</v>
      </c>
      <c r="B3795" t="s">
        <v>229</v>
      </c>
      <c r="C3795" s="70">
        <v>0</v>
      </c>
      <c r="D3795" s="70">
        <v>0</v>
      </c>
      <c r="E3795" s="71">
        <v>44926</v>
      </c>
      <c r="F3795" t="s">
        <v>1913</v>
      </c>
      <c r="G3795" t="s">
        <v>1912</v>
      </c>
      <c r="H3795" t="s">
        <v>1911</v>
      </c>
      <c r="I3795" t="s">
        <v>1911</v>
      </c>
      <c r="J3795" s="40">
        <v>0</v>
      </c>
      <c r="K3795" s="40">
        <v>-557.83000000000004</v>
      </c>
    </row>
    <row r="3796" spans="1:11" x14ac:dyDescent="0.35">
      <c r="A3796">
        <v>20713</v>
      </c>
      <c r="B3796" t="s">
        <v>229</v>
      </c>
      <c r="C3796" s="70">
        <v>0</v>
      </c>
      <c r="D3796" s="70">
        <v>0</v>
      </c>
      <c r="E3796" s="71">
        <v>44926</v>
      </c>
      <c r="F3796" t="s">
        <v>1913</v>
      </c>
      <c r="G3796" t="s">
        <v>1912</v>
      </c>
      <c r="H3796" t="s">
        <v>1911</v>
      </c>
      <c r="I3796" t="s">
        <v>1911</v>
      </c>
      <c r="J3796" s="40">
        <v>0</v>
      </c>
      <c r="K3796" s="40">
        <v>-1726.39</v>
      </c>
    </row>
    <row r="3797" spans="1:11" x14ac:dyDescent="0.35">
      <c r="A3797">
        <v>20713</v>
      </c>
      <c r="B3797" t="s">
        <v>229</v>
      </c>
      <c r="C3797" s="70">
        <v>0</v>
      </c>
      <c r="D3797" s="70">
        <v>0</v>
      </c>
      <c r="E3797" s="71">
        <v>44926</v>
      </c>
      <c r="F3797" t="s">
        <v>19679</v>
      </c>
      <c r="G3797" t="s">
        <v>1912</v>
      </c>
      <c r="J3797" s="40">
        <v>0</v>
      </c>
      <c r="K3797" s="40">
        <v>1726.39</v>
      </c>
    </row>
    <row r="3798" spans="1:11" x14ac:dyDescent="0.35">
      <c r="A3798">
        <v>20713</v>
      </c>
      <c r="B3798" t="s">
        <v>229</v>
      </c>
      <c r="C3798" s="70">
        <v>0</v>
      </c>
      <c r="D3798" s="70">
        <v>0</v>
      </c>
      <c r="E3798" s="71">
        <v>44926</v>
      </c>
      <c r="F3798" t="s">
        <v>3225</v>
      </c>
      <c r="G3798" t="s">
        <v>1912</v>
      </c>
      <c r="J3798" s="40">
        <v>0</v>
      </c>
      <c r="K3798" s="40">
        <v>557.83000000000004</v>
      </c>
    </row>
    <row r="3799" spans="1:11" x14ac:dyDescent="0.35">
      <c r="A3799">
        <v>20713</v>
      </c>
      <c r="B3799" t="s">
        <v>229</v>
      </c>
      <c r="C3799" s="70">
        <v>0</v>
      </c>
      <c r="D3799" s="70">
        <v>0</v>
      </c>
      <c r="E3799" s="71">
        <v>44926</v>
      </c>
      <c r="F3799" t="s">
        <v>3754</v>
      </c>
      <c r="G3799" t="s">
        <v>2247</v>
      </c>
      <c r="H3799" t="s">
        <v>1911</v>
      </c>
      <c r="I3799" t="s">
        <v>1911</v>
      </c>
      <c r="J3799" s="40">
        <v>0</v>
      </c>
      <c r="K3799" s="40">
        <v>65.16</v>
      </c>
    </row>
    <row r="3800" spans="1:11" x14ac:dyDescent="0.35">
      <c r="A3800">
        <v>20713</v>
      </c>
      <c r="B3800" t="s">
        <v>229</v>
      </c>
      <c r="C3800" s="70">
        <v>0</v>
      </c>
      <c r="D3800" s="70">
        <v>0</v>
      </c>
      <c r="E3800" s="71">
        <v>44926</v>
      </c>
      <c r="F3800" t="s">
        <v>2192</v>
      </c>
      <c r="G3800" t="s">
        <v>1912</v>
      </c>
      <c r="H3800" t="s">
        <v>1919</v>
      </c>
      <c r="J3800" s="40">
        <v>0</v>
      </c>
      <c r="K3800" s="40">
        <v>3435.5</v>
      </c>
    </row>
    <row r="3801" spans="1:11" x14ac:dyDescent="0.35">
      <c r="A3801">
        <v>20713</v>
      </c>
      <c r="B3801" t="s">
        <v>229</v>
      </c>
      <c r="C3801" s="70">
        <v>0</v>
      </c>
      <c r="D3801" s="70">
        <v>0</v>
      </c>
      <c r="E3801" s="71">
        <v>44926</v>
      </c>
      <c r="F3801" t="s">
        <v>3508</v>
      </c>
      <c r="G3801" t="s">
        <v>2247</v>
      </c>
      <c r="H3801" t="s">
        <v>1911</v>
      </c>
      <c r="I3801" t="s">
        <v>1911</v>
      </c>
      <c r="J3801" s="40">
        <v>0</v>
      </c>
      <c r="K3801" s="40">
        <v>23.43</v>
      </c>
    </row>
    <row r="3802" spans="1:11" x14ac:dyDescent="0.35">
      <c r="A3802">
        <v>20714</v>
      </c>
      <c r="B3802" t="s">
        <v>19678</v>
      </c>
      <c r="C3802" s="70">
        <v>0</v>
      </c>
      <c r="D3802" s="70">
        <v>0</v>
      </c>
      <c r="E3802" s="71">
        <v>44681</v>
      </c>
      <c r="F3802" t="s">
        <v>2095</v>
      </c>
      <c r="G3802" t="s">
        <v>1912</v>
      </c>
      <c r="J3802" s="40">
        <v>0</v>
      </c>
      <c r="K3802" s="40">
        <v>3817.61</v>
      </c>
    </row>
    <row r="3803" spans="1:11" x14ac:dyDescent="0.35">
      <c r="A3803">
        <v>20714</v>
      </c>
      <c r="B3803" t="s">
        <v>19678</v>
      </c>
      <c r="C3803" s="70">
        <v>0</v>
      </c>
      <c r="D3803" s="70">
        <v>0</v>
      </c>
      <c r="E3803" s="71">
        <v>44712</v>
      </c>
      <c r="F3803" t="s">
        <v>2078</v>
      </c>
      <c r="G3803" t="s">
        <v>1912</v>
      </c>
      <c r="J3803" s="40">
        <v>0</v>
      </c>
      <c r="K3803" s="40">
        <v>-195.63</v>
      </c>
    </row>
    <row r="3804" spans="1:11" x14ac:dyDescent="0.35">
      <c r="A3804">
        <v>20714</v>
      </c>
      <c r="B3804" t="s">
        <v>19678</v>
      </c>
      <c r="C3804" s="70">
        <v>0</v>
      </c>
      <c r="D3804" s="70">
        <v>0</v>
      </c>
      <c r="E3804" s="71">
        <v>44712</v>
      </c>
      <c r="F3804" t="s">
        <v>2077</v>
      </c>
      <c r="G3804" t="s">
        <v>1912</v>
      </c>
      <c r="J3804" s="40">
        <v>0</v>
      </c>
      <c r="K3804" s="40">
        <v>195.63</v>
      </c>
    </row>
    <row r="3805" spans="1:11" x14ac:dyDescent="0.35">
      <c r="A3805">
        <v>20714</v>
      </c>
      <c r="B3805" t="s">
        <v>19678</v>
      </c>
      <c r="C3805" s="70">
        <v>0</v>
      </c>
      <c r="D3805" s="70">
        <v>0</v>
      </c>
      <c r="E3805" s="71">
        <v>44712</v>
      </c>
      <c r="F3805" t="s">
        <v>5990</v>
      </c>
      <c r="G3805" t="s">
        <v>2247</v>
      </c>
      <c r="J3805" s="40">
        <v>24.02</v>
      </c>
      <c r="K3805" s="40">
        <v>0</v>
      </c>
    </row>
    <row r="3806" spans="1:11" x14ac:dyDescent="0.35">
      <c r="A3806">
        <v>20714</v>
      </c>
      <c r="B3806" t="s">
        <v>19678</v>
      </c>
      <c r="C3806" s="70">
        <v>0</v>
      </c>
      <c r="D3806" s="70">
        <v>0</v>
      </c>
      <c r="E3806" s="71">
        <v>44742</v>
      </c>
      <c r="F3806" t="s">
        <v>2064</v>
      </c>
      <c r="G3806" t="s">
        <v>1912</v>
      </c>
      <c r="J3806" s="40">
        <v>0</v>
      </c>
      <c r="K3806" s="40">
        <v>-16.57</v>
      </c>
    </row>
    <row r="3807" spans="1:11" x14ac:dyDescent="0.35">
      <c r="A3807">
        <v>20714</v>
      </c>
      <c r="B3807" t="s">
        <v>19678</v>
      </c>
      <c r="C3807" s="70">
        <v>0</v>
      </c>
      <c r="D3807" s="70">
        <v>0</v>
      </c>
      <c r="E3807" s="71">
        <v>44742</v>
      </c>
      <c r="F3807" t="s">
        <v>2063</v>
      </c>
      <c r="G3807" t="s">
        <v>1912</v>
      </c>
      <c r="J3807" s="40">
        <v>0</v>
      </c>
      <c r="K3807" s="40">
        <v>16.57</v>
      </c>
    </row>
    <row r="3808" spans="1:11" x14ac:dyDescent="0.35">
      <c r="A3808">
        <v>20714</v>
      </c>
      <c r="B3808" t="s">
        <v>19678</v>
      </c>
      <c r="C3808" s="70">
        <v>0</v>
      </c>
      <c r="D3808" s="70">
        <v>0</v>
      </c>
      <c r="E3808" s="71">
        <v>44742</v>
      </c>
      <c r="F3808" t="s">
        <v>5723</v>
      </c>
      <c r="G3808" t="s">
        <v>2247</v>
      </c>
      <c r="J3808" s="40">
        <v>175.59</v>
      </c>
      <c r="K3808" s="40">
        <v>0</v>
      </c>
    </row>
    <row r="3809" spans="1:11" x14ac:dyDescent="0.35">
      <c r="A3809">
        <v>20714</v>
      </c>
      <c r="B3809" t="s">
        <v>19678</v>
      </c>
      <c r="C3809" s="70">
        <v>0</v>
      </c>
      <c r="D3809" s="70">
        <v>0</v>
      </c>
      <c r="E3809" s="71">
        <v>44773</v>
      </c>
      <c r="F3809" t="s">
        <v>2044</v>
      </c>
      <c r="G3809" t="s">
        <v>1912</v>
      </c>
      <c r="J3809" s="40">
        <v>0</v>
      </c>
      <c r="K3809" s="40">
        <v>-68.12</v>
      </c>
    </row>
    <row r="3810" spans="1:11" x14ac:dyDescent="0.35">
      <c r="A3810">
        <v>20714</v>
      </c>
      <c r="B3810" t="s">
        <v>19678</v>
      </c>
      <c r="C3810" s="70">
        <v>0</v>
      </c>
      <c r="D3810" s="70">
        <v>0</v>
      </c>
      <c r="E3810" s="71">
        <v>44773</v>
      </c>
      <c r="F3810" t="s">
        <v>5415</v>
      </c>
      <c r="G3810" t="s">
        <v>2247</v>
      </c>
      <c r="J3810" s="40">
        <v>0</v>
      </c>
      <c r="K3810" s="40">
        <v>116.3</v>
      </c>
    </row>
    <row r="3811" spans="1:11" x14ac:dyDescent="0.35">
      <c r="A3811">
        <v>20714</v>
      </c>
      <c r="B3811" t="s">
        <v>19678</v>
      </c>
      <c r="C3811" s="70">
        <v>0</v>
      </c>
      <c r="D3811" s="70">
        <v>0</v>
      </c>
      <c r="E3811" s="71">
        <v>44773</v>
      </c>
      <c r="F3811" t="s">
        <v>7924</v>
      </c>
      <c r="G3811" t="s">
        <v>1912</v>
      </c>
      <c r="J3811" s="40">
        <v>0</v>
      </c>
      <c r="K3811" s="40">
        <v>68.12</v>
      </c>
    </row>
    <row r="3812" spans="1:11" x14ac:dyDescent="0.35">
      <c r="A3812">
        <v>20714</v>
      </c>
      <c r="B3812" t="s">
        <v>19678</v>
      </c>
      <c r="C3812" s="70">
        <v>0</v>
      </c>
      <c r="D3812" s="70">
        <v>0</v>
      </c>
      <c r="E3812" s="71">
        <v>44804</v>
      </c>
      <c r="F3812" t="s">
        <v>5235</v>
      </c>
      <c r="G3812" t="s">
        <v>2247</v>
      </c>
      <c r="H3812" t="s">
        <v>2265</v>
      </c>
      <c r="J3812" s="40">
        <v>0</v>
      </c>
      <c r="K3812" s="40">
        <v>55.88</v>
      </c>
    </row>
    <row r="3813" spans="1:11" x14ac:dyDescent="0.35">
      <c r="A3813">
        <v>20714</v>
      </c>
      <c r="B3813" t="s">
        <v>19678</v>
      </c>
      <c r="C3813" s="70">
        <v>0</v>
      </c>
      <c r="D3813" s="70">
        <v>0</v>
      </c>
      <c r="E3813" s="71">
        <v>44834</v>
      </c>
      <c r="F3813" t="s">
        <v>4805</v>
      </c>
      <c r="G3813" t="s">
        <v>2247</v>
      </c>
      <c r="H3813" t="s">
        <v>2262</v>
      </c>
      <c r="J3813" s="40">
        <v>216.09</v>
      </c>
      <c r="K3813" s="40">
        <v>0</v>
      </c>
    </row>
    <row r="3814" spans="1:11" x14ac:dyDescent="0.35">
      <c r="A3814">
        <v>20714</v>
      </c>
      <c r="B3814" t="s">
        <v>19678</v>
      </c>
      <c r="C3814" s="70">
        <v>0</v>
      </c>
      <c r="D3814" s="70">
        <v>0</v>
      </c>
      <c r="E3814" s="71">
        <v>44835</v>
      </c>
      <c r="F3814" t="s">
        <v>19584</v>
      </c>
      <c r="G3814" t="s">
        <v>1907</v>
      </c>
      <c r="H3814" t="s">
        <v>1960</v>
      </c>
      <c r="J3814" s="40">
        <v>1040.08</v>
      </c>
      <c r="K3814" s="40">
        <v>0</v>
      </c>
    </row>
    <row r="3815" spans="1:11" x14ac:dyDescent="0.35">
      <c r="A3815">
        <v>20714</v>
      </c>
      <c r="B3815" t="s">
        <v>19678</v>
      </c>
      <c r="C3815" s="70">
        <v>0</v>
      </c>
      <c r="D3815" s="70">
        <v>0</v>
      </c>
      <c r="E3815" s="71">
        <v>44835</v>
      </c>
      <c r="F3815" t="s">
        <v>19583</v>
      </c>
      <c r="G3815" t="s">
        <v>1907</v>
      </c>
      <c r="H3815" t="s">
        <v>19582</v>
      </c>
      <c r="J3815" s="40">
        <v>509.17</v>
      </c>
      <c r="K3815" s="40">
        <v>0</v>
      </c>
    </row>
    <row r="3816" spans="1:11" x14ac:dyDescent="0.35">
      <c r="A3816">
        <v>20714</v>
      </c>
      <c r="B3816" t="s">
        <v>19678</v>
      </c>
      <c r="C3816" s="70">
        <v>0</v>
      </c>
      <c r="D3816" s="70">
        <v>0</v>
      </c>
      <c r="E3816" s="71">
        <v>44835</v>
      </c>
      <c r="F3816" t="s">
        <v>19574</v>
      </c>
      <c r="G3816" t="s">
        <v>1907</v>
      </c>
      <c r="H3816" t="s">
        <v>19573</v>
      </c>
      <c r="J3816" s="40">
        <v>994.64</v>
      </c>
      <c r="K3816" s="40">
        <v>0</v>
      </c>
    </row>
    <row r="3817" spans="1:11" x14ac:dyDescent="0.35">
      <c r="A3817">
        <v>20714</v>
      </c>
      <c r="B3817" t="s">
        <v>19678</v>
      </c>
      <c r="C3817" s="70">
        <v>0</v>
      </c>
      <c r="D3817" s="70">
        <v>0</v>
      </c>
      <c r="E3817" s="71">
        <v>44835</v>
      </c>
      <c r="F3817" t="s">
        <v>19572</v>
      </c>
      <c r="G3817" t="s">
        <v>1907</v>
      </c>
      <c r="J3817" s="40">
        <v>1029.92</v>
      </c>
      <c r="K3817" s="40">
        <v>0</v>
      </c>
    </row>
    <row r="3818" spans="1:11" x14ac:dyDescent="0.35">
      <c r="A3818">
        <v>20714</v>
      </c>
      <c r="B3818" t="s">
        <v>19678</v>
      </c>
      <c r="C3818" s="70">
        <v>0</v>
      </c>
      <c r="D3818" s="70">
        <v>0</v>
      </c>
      <c r="E3818" s="71">
        <v>44835</v>
      </c>
      <c r="F3818" t="s">
        <v>1961</v>
      </c>
      <c r="G3818" t="s">
        <v>1907</v>
      </c>
      <c r="H3818" t="s">
        <v>1960</v>
      </c>
      <c r="J3818" s="40">
        <v>0.28000000000000003</v>
      </c>
      <c r="K3818" s="40">
        <v>0</v>
      </c>
    </row>
    <row r="3819" spans="1:11" x14ac:dyDescent="0.35">
      <c r="A3819">
        <v>20714</v>
      </c>
      <c r="B3819" t="s">
        <v>19678</v>
      </c>
      <c r="C3819" s="70">
        <v>0</v>
      </c>
      <c r="D3819" s="70">
        <v>0</v>
      </c>
      <c r="E3819" s="71">
        <v>44865</v>
      </c>
      <c r="F3819" t="s">
        <v>1944</v>
      </c>
      <c r="G3819" t="s">
        <v>1912</v>
      </c>
      <c r="H3819" t="s">
        <v>1919</v>
      </c>
      <c r="I3819" t="s">
        <v>1919</v>
      </c>
      <c r="J3819" s="40">
        <v>0</v>
      </c>
      <c r="K3819" s="40">
        <v>-191.5</v>
      </c>
    </row>
    <row r="3820" spans="1:11" x14ac:dyDescent="0.35">
      <c r="A3820">
        <v>20714</v>
      </c>
      <c r="B3820" t="s">
        <v>19678</v>
      </c>
      <c r="C3820" s="70">
        <v>0</v>
      </c>
      <c r="D3820" s="70">
        <v>0</v>
      </c>
      <c r="E3820" s="71">
        <v>44865</v>
      </c>
      <c r="F3820" t="s">
        <v>7957</v>
      </c>
      <c r="G3820" t="s">
        <v>1912</v>
      </c>
      <c r="J3820" s="40">
        <v>0</v>
      </c>
      <c r="K3820" s="40">
        <v>191.5</v>
      </c>
    </row>
    <row r="3821" spans="1:11" x14ac:dyDescent="0.35">
      <c r="A3821">
        <v>20714</v>
      </c>
      <c r="B3821" t="s">
        <v>19678</v>
      </c>
      <c r="C3821" s="70">
        <v>0</v>
      </c>
      <c r="D3821" s="70">
        <v>0</v>
      </c>
      <c r="E3821" s="71">
        <v>44926</v>
      </c>
      <c r="F3821" t="s">
        <v>1913</v>
      </c>
      <c r="G3821" t="s">
        <v>1912</v>
      </c>
      <c r="H3821" t="s">
        <v>1911</v>
      </c>
      <c r="I3821" t="s">
        <v>1911</v>
      </c>
      <c r="J3821" s="40">
        <v>0</v>
      </c>
      <c r="K3821" s="40">
        <v>-414.32</v>
      </c>
    </row>
    <row r="3822" spans="1:11" x14ac:dyDescent="0.35">
      <c r="A3822">
        <v>20714</v>
      </c>
      <c r="B3822" t="s">
        <v>19678</v>
      </c>
      <c r="C3822" s="70">
        <v>0</v>
      </c>
      <c r="D3822" s="70">
        <v>0</v>
      </c>
      <c r="E3822" s="71">
        <v>44926</v>
      </c>
      <c r="F3822" t="s">
        <v>1913</v>
      </c>
      <c r="G3822" t="s">
        <v>1912</v>
      </c>
      <c r="H3822" t="s">
        <v>1911</v>
      </c>
      <c r="I3822" t="s">
        <v>1911</v>
      </c>
      <c r="J3822" s="40">
        <v>0</v>
      </c>
      <c r="K3822" s="40">
        <v>-543.70000000000005</v>
      </c>
    </row>
    <row r="3823" spans="1:11" x14ac:dyDescent="0.35">
      <c r="A3823">
        <v>20714</v>
      </c>
      <c r="B3823" t="s">
        <v>19678</v>
      </c>
      <c r="C3823" s="70">
        <v>0</v>
      </c>
      <c r="D3823" s="70">
        <v>0</v>
      </c>
      <c r="E3823" s="71">
        <v>44926</v>
      </c>
      <c r="F3823" t="s">
        <v>2138</v>
      </c>
      <c r="G3823" t="s">
        <v>1912</v>
      </c>
      <c r="J3823" s="40">
        <v>0</v>
      </c>
      <c r="K3823" s="40">
        <v>543.70000000000005</v>
      </c>
    </row>
    <row r="3824" spans="1:11" x14ac:dyDescent="0.35">
      <c r="A3824">
        <v>20714</v>
      </c>
      <c r="B3824" t="s">
        <v>19678</v>
      </c>
      <c r="C3824" s="70">
        <v>0</v>
      </c>
      <c r="D3824" s="70">
        <v>0</v>
      </c>
      <c r="E3824" s="71">
        <v>44926</v>
      </c>
      <c r="F3824" t="s">
        <v>7954</v>
      </c>
      <c r="G3824" t="s">
        <v>1912</v>
      </c>
      <c r="J3824" s="40">
        <v>0</v>
      </c>
      <c r="K3824" s="40">
        <v>414.32</v>
      </c>
    </row>
    <row r="3825" spans="1:11" x14ac:dyDescent="0.35">
      <c r="A3825">
        <v>20715</v>
      </c>
      <c r="B3825" t="s">
        <v>19676</v>
      </c>
      <c r="C3825" s="70">
        <v>0</v>
      </c>
      <c r="D3825" s="70">
        <v>0</v>
      </c>
      <c r="E3825" s="71">
        <v>44592</v>
      </c>
      <c r="F3825" t="s">
        <v>6856</v>
      </c>
      <c r="G3825" t="s">
        <v>2247</v>
      </c>
      <c r="J3825" s="40">
        <v>2.35</v>
      </c>
      <c r="K3825" s="40">
        <v>0</v>
      </c>
    </row>
    <row r="3826" spans="1:11" x14ac:dyDescent="0.35">
      <c r="A3826">
        <v>20715</v>
      </c>
      <c r="B3826" t="s">
        <v>19676</v>
      </c>
      <c r="C3826" s="70">
        <v>0</v>
      </c>
      <c r="D3826" s="70">
        <v>0</v>
      </c>
      <c r="E3826" s="71">
        <v>44592</v>
      </c>
      <c r="F3826" t="s">
        <v>6758</v>
      </c>
      <c r="G3826" t="s">
        <v>2247</v>
      </c>
      <c r="H3826" t="s">
        <v>6720</v>
      </c>
      <c r="I3826" t="s">
        <v>6720</v>
      </c>
      <c r="J3826" s="40">
        <v>0</v>
      </c>
      <c r="K3826" s="40">
        <v>2.35</v>
      </c>
    </row>
    <row r="3827" spans="1:11" x14ac:dyDescent="0.35">
      <c r="A3827">
        <v>20715</v>
      </c>
      <c r="B3827" t="s">
        <v>19676</v>
      </c>
      <c r="C3827" s="70">
        <v>0</v>
      </c>
      <c r="D3827" s="70">
        <v>0</v>
      </c>
      <c r="E3827" s="71">
        <v>44651</v>
      </c>
      <c r="F3827" t="s">
        <v>6560</v>
      </c>
      <c r="G3827" t="s">
        <v>2247</v>
      </c>
      <c r="J3827" s="40">
        <v>0</v>
      </c>
      <c r="K3827" s="40">
        <v>0.52</v>
      </c>
    </row>
    <row r="3828" spans="1:11" x14ac:dyDescent="0.35">
      <c r="A3828">
        <v>20715</v>
      </c>
      <c r="B3828" t="s">
        <v>19676</v>
      </c>
      <c r="C3828" s="70">
        <v>0</v>
      </c>
      <c r="D3828" s="70">
        <v>0</v>
      </c>
      <c r="E3828" s="71">
        <v>44681</v>
      </c>
      <c r="F3828" t="s">
        <v>6313</v>
      </c>
      <c r="G3828" t="s">
        <v>2247</v>
      </c>
      <c r="J3828" s="40">
        <v>3.67</v>
      </c>
      <c r="K3828" s="40">
        <v>0</v>
      </c>
    </row>
    <row r="3829" spans="1:11" x14ac:dyDescent="0.35">
      <c r="A3829">
        <v>20715</v>
      </c>
      <c r="B3829" t="s">
        <v>19676</v>
      </c>
      <c r="C3829" s="70">
        <v>0</v>
      </c>
      <c r="D3829" s="70">
        <v>0</v>
      </c>
      <c r="E3829" s="71">
        <v>44681</v>
      </c>
      <c r="F3829" t="s">
        <v>2095</v>
      </c>
      <c r="G3829" t="s">
        <v>1912</v>
      </c>
      <c r="J3829" s="40">
        <v>0</v>
      </c>
      <c r="K3829" s="40">
        <v>-190.53</v>
      </c>
    </row>
    <row r="3830" spans="1:11" x14ac:dyDescent="0.35">
      <c r="A3830">
        <v>20715</v>
      </c>
      <c r="B3830" t="s">
        <v>19676</v>
      </c>
      <c r="C3830" s="70">
        <v>0</v>
      </c>
      <c r="D3830" s="70">
        <v>0</v>
      </c>
      <c r="E3830" s="71">
        <v>44681</v>
      </c>
      <c r="F3830" t="s">
        <v>2094</v>
      </c>
      <c r="G3830" t="s">
        <v>1912</v>
      </c>
      <c r="J3830" s="40">
        <v>0</v>
      </c>
      <c r="K3830" s="40">
        <v>195.96</v>
      </c>
    </row>
    <row r="3831" spans="1:11" x14ac:dyDescent="0.35">
      <c r="A3831">
        <v>20715</v>
      </c>
      <c r="B3831" t="s">
        <v>19676</v>
      </c>
      <c r="C3831" s="70">
        <v>0</v>
      </c>
      <c r="D3831" s="70">
        <v>0</v>
      </c>
      <c r="E3831" s="71">
        <v>44681</v>
      </c>
      <c r="F3831" t="s">
        <v>19630</v>
      </c>
      <c r="G3831" t="s">
        <v>1912</v>
      </c>
      <c r="J3831" s="40">
        <v>195.96</v>
      </c>
      <c r="K3831" s="40">
        <v>0</v>
      </c>
    </row>
    <row r="3832" spans="1:11" x14ac:dyDescent="0.35">
      <c r="A3832">
        <v>20715</v>
      </c>
      <c r="B3832" t="s">
        <v>19676</v>
      </c>
      <c r="C3832" s="70">
        <v>0</v>
      </c>
      <c r="D3832" s="70">
        <v>0</v>
      </c>
      <c r="E3832" s="71">
        <v>44681</v>
      </c>
      <c r="F3832" t="s">
        <v>19630</v>
      </c>
      <c r="G3832" t="s">
        <v>1912</v>
      </c>
      <c r="J3832" s="40">
        <v>0</v>
      </c>
      <c r="K3832" s="40">
        <v>190.53</v>
      </c>
    </row>
    <row r="3833" spans="1:11" x14ac:dyDescent="0.35">
      <c r="A3833">
        <v>20715</v>
      </c>
      <c r="B3833" t="s">
        <v>19676</v>
      </c>
      <c r="C3833" s="70">
        <v>0</v>
      </c>
      <c r="D3833" s="70">
        <v>0</v>
      </c>
      <c r="E3833" s="71">
        <v>44712</v>
      </c>
      <c r="F3833" t="s">
        <v>5989</v>
      </c>
      <c r="G3833" t="s">
        <v>2247</v>
      </c>
      <c r="J3833" s="40">
        <v>13.97</v>
      </c>
      <c r="K3833" s="40">
        <v>0</v>
      </c>
    </row>
    <row r="3834" spans="1:11" x14ac:dyDescent="0.35">
      <c r="A3834">
        <v>20715</v>
      </c>
      <c r="B3834" t="s">
        <v>19676</v>
      </c>
      <c r="C3834" s="70">
        <v>0</v>
      </c>
      <c r="D3834" s="70">
        <v>0</v>
      </c>
      <c r="E3834" s="71">
        <v>44742</v>
      </c>
      <c r="F3834" t="s">
        <v>2064</v>
      </c>
      <c r="G3834" t="s">
        <v>1912</v>
      </c>
      <c r="J3834" s="40">
        <v>0</v>
      </c>
      <c r="K3834" s="40">
        <v>-246.57</v>
      </c>
    </row>
    <row r="3835" spans="1:11" x14ac:dyDescent="0.35">
      <c r="A3835">
        <v>20715</v>
      </c>
      <c r="B3835" t="s">
        <v>19676</v>
      </c>
      <c r="C3835" s="70">
        <v>0</v>
      </c>
      <c r="D3835" s="70">
        <v>0</v>
      </c>
      <c r="E3835" s="71">
        <v>44742</v>
      </c>
      <c r="F3835" t="s">
        <v>2063</v>
      </c>
      <c r="G3835" t="s">
        <v>1912</v>
      </c>
      <c r="J3835" s="40">
        <v>0</v>
      </c>
      <c r="K3835" s="40">
        <v>246.57</v>
      </c>
    </row>
    <row r="3836" spans="1:11" x14ac:dyDescent="0.35">
      <c r="A3836">
        <v>20715</v>
      </c>
      <c r="B3836" t="s">
        <v>19676</v>
      </c>
      <c r="C3836" s="70">
        <v>0</v>
      </c>
      <c r="D3836" s="70">
        <v>0</v>
      </c>
      <c r="E3836" s="71">
        <v>44742</v>
      </c>
      <c r="F3836" t="s">
        <v>5722</v>
      </c>
      <c r="G3836" t="s">
        <v>2247</v>
      </c>
      <c r="J3836" s="40">
        <v>22.42</v>
      </c>
      <c r="K3836" s="40">
        <v>0</v>
      </c>
    </row>
    <row r="3837" spans="1:11" x14ac:dyDescent="0.35">
      <c r="A3837">
        <v>20715</v>
      </c>
      <c r="B3837" t="s">
        <v>19676</v>
      </c>
      <c r="C3837" s="70">
        <v>0</v>
      </c>
      <c r="D3837" s="70">
        <v>0</v>
      </c>
      <c r="E3837" s="71">
        <v>44773</v>
      </c>
      <c r="F3837" t="s">
        <v>2044</v>
      </c>
      <c r="G3837" t="s">
        <v>1912</v>
      </c>
      <c r="J3837" s="40">
        <v>0</v>
      </c>
      <c r="K3837" s="40">
        <v>-18.87</v>
      </c>
    </row>
    <row r="3838" spans="1:11" x14ac:dyDescent="0.35">
      <c r="A3838">
        <v>20715</v>
      </c>
      <c r="B3838" t="s">
        <v>19676</v>
      </c>
      <c r="C3838" s="70">
        <v>0</v>
      </c>
      <c r="D3838" s="70">
        <v>0</v>
      </c>
      <c r="E3838" s="71">
        <v>44773</v>
      </c>
      <c r="F3838" t="s">
        <v>5414</v>
      </c>
      <c r="G3838" t="s">
        <v>2247</v>
      </c>
      <c r="J3838" s="40">
        <v>0</v>
      </c>
      <c r="K3838" s="40">
        <v>14.85</v>
      </c>
    </row>
    <row r="3839" spans="1:11" x14ac:dyDescent="0.35">
      <c r="A3839">
        <v>20715</v>
      </c>
      <c r="B3839" t="s">
        <v>19676</v>
      </c>
      <c r="C3839" s="70">
        <v>0</v>
      </c>
      <c r="D3839" s="70">
        <v>0</v>
      </c>
      <c r="E3839" s="71">
        <v>44773</v>
      </c>
      <c r="F3839" t="s">
        <v>7924</v>
      </c>
      <c r="G3839" t="s">
        <v>1912</v>
      </c>
      <c r="J3839" s="40">
        <v>0</v>
      </c>
      <c r="K3839" s="40">
        <v>18.87</v>
      </c>
    </row>
    <row r="3840" spans="1:11" x14ac:dyDescent="0.35">
      <c r="A3840">
        <v>20715</v>
      </c>
      <c r="B3840" t="s">
        <v>19676</v>
      </c>
      <c r="C3840" s="70">
        <v>0</v>
      </c>
      <c r="D3840" s="70">
        <v>0</v>
      </c>
      <c r="E3840" s="71">
        <v>44804</v>
      </c>
      <c r="F3840" t="s">
        <v>1994</v>
      </c>
      <c r="G3840" t="s">
        <v>1912</v>
      </c>
      <c r="J3840" s="40">
        <v>0</v>
      </c>
      <c r="K3840" s="40">
        <v>-13.47</v>
      </c>
    </row>
    <row r="3841" spans="1:11" x14ac:dyDescent="0.35">
      <c r="A3841">
        <v>20715</v>
      </c>
      <c r="B3841" t="s">
        <v>19676</v>
      </c>
      <c r="C3841" s="70">
        <v>0</v>
      </c>
      <c r="D3841" s="70">
        <v>0</v>
      </c>
      <c r="E3841" s="71">
        <v>44804</v>
      </c>
      <c r="F3841" t="s">
        <v>13725</v>
      </c>
      <c r="G3841" t="s">
        <v>1912</v>
      </c>
      <c r="J3841" s="40">
        <v>0</v>
      </c>
      <c r="K3841" s="40">
        <v>13.47</v>
      </c>
    </row>
    <row r="3842" spans="1:11" x14ac:dyDescent="0.35">
      <c r="A3842">
        <v>20715</v>
      </c>
      <c r="B3842" t="s">
        <v>19676</v>
      </c>
      <c r="C3842" s="70">
        <v>0</v>
      </c>
      <c r="D3842" s="70">
        <v>0</v>
      </c>
      <c r="E3842" s="71">
        <v>44804</v>
      </c>
      <c r="F3842" t="s">
        <v>5234</v>
      </c>
      <c r="G3842" t="s">
        <v>2247</v>
      </c>
      <c r="H3842" t="s">
        <v>2265</v>
      </c>
      <c r="J3842" s="40">
        <v>0</v>
      </c>
      <c r="K3842" s="40">
        <v>7.14</v>
      </c>
    </row>
    <row r="3843" spans="1:11" x14ac:dyDescent="0.35">
      <c r="A3843">
        <v>20715</v>
      </c>
      <c r="B3843" t="s">
        <v>19676</v>
      </c>
      <c r="C3843" s="70">
        <v>0</v>
      </c>
      <c r="D3843" s="70">
        <v>0</v>
      </c>
      <c r="E3843" s="71">
        <v>44834</v>
      </c>
      <c r="F3843" t="s">
        <v>4804</v>
      </c>
      <c r="G3843" t="s">
        <v>2247</v>
      </c>
      <c r="H3843" t="s">
        <v>2262</v>
      </c>
      <c r="J3843" s="40">
        <v>27.59</v>
      </c>
      <c r="K3843" s="40">
        <v>0</v>
      </c>
    </row>
    <row r="3844" spans="1:11" x14ac:dyDescent="0.35">
      <c r="A3844">
        <v>20715</v>
      </c>
      <c r="B3844" t="s">
        <v>19676</v>
      </c>
      <c r="C3844" s="70">
        <v>0</v>
      </c>
      <c r="D3844" s="70">
        <v>0</v>
      </c>
      <c r="E3844" s="71">
        <v>44865</v>
      </c>
      <c r="F3844" t="s">
        <v>1944</v>
      </c>
      <c r="G3844" t="s">
        <v>1912</v>
      </c>
      <c r="H3844" t="s">
        <v>1919</v>
      </c>
      <c r="I3844" t="s">
        <v>1919</v>
      </c>
      <c r="J3844" s="40">
        <v>0</v>
      </c>
      <c r="K3844" s="40">
        <v>-32.01</v>
      </c>
    </row>
    <row r="3845" spans="1:11" x14ac:dyDescent="0.35">
      <c r="A3845">
        <v>20715</v>
      </c>
      <c r="B3845" t="s">
        <v>19676</v>
      </c>
      <c r="C3845" s="70">
        <v>0</v>
      </c>
      <c r="D3845" s="70">
        <v>0</v>
      </c>
      <c r="E3845" s="71">
        <v>44865</v>
      </c>
      <c r="F3845" t="s">
        <v>1944</v>
      </c>
      <c r="G3845" t="s">
        <v>1912</v>
      </c>
      <c r="H3845" t="s">
        <v>1919</v>
      </c>
      <c r="I3845" t="s">
        <v>1919</v>
      </c>
      <c r="J3845" s="40">
        <v>0</v>
      </c>
      <c r="K3845" s="40">
        <v>-1670.18</v>
      </c>
    </row>
    <row r="3846" spans="1:11" x14ac:dyDescent="0.35">
      <c r="A3846">
        <v>20715</v>
      </c>
      <c r="B3846" t="s">
        <v>19676</v>
      </c>
      <c r="C3846" s="70">
        <v>0</v>
      </c>
      <c r="D3846" s="70">
        <v>0</v>
      </c>
      <c r="E3846" s="71">
        <v>44865</v>
      </c>
      <c r="F3846" t="s">
        <v>13374</v>
      </c>
      <c r="G3846" t="s">
        <v>1912</v>
      </c>
      <c r="H3846" t="s">
        <v>1919</v>
      </c>
      <c r="I3846" t="s">
        <v>1919</v>
      </c>
      <c r="J3846" s="40">
        <v>0</v>
      </c>
      <c r="K3846" s="40">
        <v>31.93</v>
      </c>
    </row>
    <row r="3847" spans="1:11" x14ac:dyDescent="0.35">
      <c r="A3847">
        <v>20715</v>
      </c>
      <c r="B3847" t="s">
        <v>19676</v>
      </c>
      <c r="C3847" s="70">
        <v>0</v>
      </c>
      <c r="D3847" s="70">
        <v>0</v>
      </c>
      <c r="E3847" s="71">
        <v>44865</v>
      </c>
      <c r="F3847" t="s">
        <v>1943</v>
      </c>
      <c r="G3847" t="s">
        <v>1907</v>
      </c>
      <c r="H3847" t="s">
        <v>1919</v>
      </c>
      <c r="I3847" t="s">
        <v>1919</v>
      </c>
      <c r="J3847" s="40">
        <v>0</v>
      </c>
      <c r="K3847" s="40">
        <v>0.08</v>
      </c>
    </row>
    <row r="3848" spans="1:11" x14ac:dyDescent="0.35">
      <c r="A3848">
        <v>20715</v>
      </c>
      <c r="B3848" t="s">
        <v>19676</v>
      </c>
      <c r="C3848" s="70">
        <v>0</v>
      </c>
      <c r="D3848" s="70">
        <v>0</v>
      </c>
      <c r="E3848" s="71">
        <v>44865</v>
      </c>
      <c r="F3848" t="s">
        <v>4580</v>
      </c>
      <c r="G3848" t="s">
        <v>2247</v>
      </c>
      <c r="H3848" t="s">
        <v>1919</v>
      </c>
      <c r="I3848" t="s">
        <v>1919</v>
      </c>
      <c r="J3848" s="40">
        <v>0</v>
      </c>
      <c r="K3848" s="40">
        <v>1.68</v>
      </c>
    </row>
    <row r="3849" spans="1:11" x14ac:dyDescent="0.35">
      <c r="A3849">
        <v>20715</v>
      </c>
      <c r="B3849" t="s">
        <v>19676</v>
      </c>
      <c r="C3849" s="70">
        <v>0</v>
      </c>
      <c r="D3849" s="70">
        <v>0</v>
      </c>
      <c r="E3849" s="71">
        <v>44873</v>
      </c>
      <c r="F3849" t="s">
        <v>19677</v>
      </c>
      <c r="G3849" t="s">
        <v>1912</v>
      </c>
      <c r="H3849" t="s">
        <v>1919</v>
      </c>
      <c r="J3849" s="40">
        <v>0</v>
      </c>
      <c r="K3849" s="40">
        <v>822.86</v>
      </c>
    </row>
    <row r="3850" spans="1:11" x14ac:dyDescent="0.35">
      <c r="A3850">
        <v>20715</v>
      </c>
      <c r="B3850" t="s">
        <v>19676</v>
      </c>
      <c r="C3850" s="70">
        <v>0</v>
      </c>
      <c r="D3850" s="70">
        <v>0</v>
      </c>
      <c r="E3850" s="71">
        <v>44895</v>
      </c>
      <c r="F3850" t="s">
        <v>1926</v>
      </c>
      <c r="G3850" t="s">
        <v>1912</v>
      </c>
      <c r="H3850" t="s">
        <v>1916</v>
      </c>
      <c r="J3850" s="40">
        <v>0</v>
      </c>
      <c r="K3850" s="40">
        <v>-844.62</v>
      </c>
    </row>
    <row r="3851" spans="1:11" x14ac:dyDescent="0.35">
      <c r="A3851">
        <v>20715</v>
      </c>
      <c r="B3851" t="s">
        <v>19676</v>
      </c>
      <c r="C3851" s="70">
        <v>0</v>
      </c>
      <c r="D3851" s="70">
        <v>0</v>
      </c>
      <c r="E3851" s="71">
        <v>44895</v>
      </c>
      <c r="F3851" t="s">
        <v>4103</v>
      </c>
      <c r="G3851" t="s">
        <v>2247</v>
      </c>
      <c r="H3851" t="s">
        <v>1916</v>
      </c>
      <c r="I3851" t="s">
        <v>1916</v>
      </c>
      <c r="J3851" s="40">
        <v>9.59</v>
      </c>
      <c r="K3851" s="40">
        <v>0</v>
      </c>
    </row>
    <row r="3852" spans="1:11" x14ac:dyDescent="0.35">
      <c r="A3852">
        <v>20715</v>
      </c>
      <c r="B3852" t="s">
        <v>19676</v>
      </c>
      <c r="C3852" s="70">
        <v>0</v>
      </c>
      <c r="D3852" s="70">
        <v>0</v>
      </c>
      <c r="E3852" s="71">
        <v>44926</v>
      </c>
      <c r="F3852" t="s">
        <v>1913</v>
      </c>
      <c r="G3852" t="s">
        <v>1912</v>
      </c>
      <c r="H3852" t="s">
        <v>1911</v>
      </c>
      <c r="I3852" t="s">
        <v>1911</v>
      </c>
      <c r="J3852" s="40">
        <v>0</v>
      </c>
      <c r="K3852" s="40">
        <v>-8.5299999999999994</v>
      </c>
    </row>
    <row r="3853" spans="1:11" x14ac:dyDescent="0.35">
      <c r="A3853">
        <v>20715</v>
      </c>
      <c r="B3853" t="s">
        <v>19676</v>
      </c>
      <c r="C3853" s="70">
        <v>0</v>
      </c>
      <c r="D3853" s="70">
        <v>0</v>
      </c>
      <c r="E3853" s="71">
        <v>44926</v>
      </c>
      <c r="F3853" t="s">
        <v>3226</v>
      </c>
      <c r="G3853" t="s">
        <v>1912</v>
      </c>
      <c r="J3853" s="40">
        <v>0</v>
      </c>
      <c r="K3853" s="40">
        <v>8.5299999999999994</v>
      </c>
    </row>
    <row r="3854" spans="1:11" x14ac:dyDescent="0.35">
      <c r="A3854">
        <v>20715</v>
      </c>
      <c r="B3854" t="s">
        <v>19676</v>
      </c>
      <c r="C3854" s="70">
        <v>0</v>
      </c>
      <c r="D3854" s="70">
        <v>0</v>
      </c>
      <c r="E3854" s="71">
        <v>44926</v>
      </c>
      <c r="F3854" t="s">
        <v>3753</v>
      </c>
      <c r="G3854" t="s">
        <v>2247</v>
      </c>
      <c r="H3854" t="s">
        <v>1911</v>
      </c>
      <c r="I3854" t="s">
        <v>1911</v>
      </c>
      <c r="J3854" s="40">
        <v>0</v>
      </c>
      <c r="K3854" s="40">
        <v>27.56</v>
      </c>
    </row>
    <row r="3855" spans="1:11" x14ac:dyDescent="0.35">
      <c r="A3855">
        <v>20715</v>
      </c>
      <c r="B3855" t="s">
        <v>19676</v>
      </c>
      <c r="C3855" s="70">
        <v>0</v>
      </c>
      <c r="D3855" s="70">
        <v>0</v>
      </c>
      <c r="E3855" s="71">
        <v>44926</v>
      </c>
      <c r="F3855" t="s">
        <v>2283</v>
      </c>
      <c r="G3855" t="s">
        <v>1912</v>
      </c>
      <c r="H3855" t="s">
        <v>1919</v>
      </c>
      <c r="J3855" s="40">
        <v>0</v>
      </c>
      <c r="K3855" s="40">
        <v>1715.87</v>
      </c>
    </row>
    <row r="3856" spans="1:11" x14ac:dyDescent="0.35">
      <c r="A3856">
        <v>20715</v>
      </c>
      <c r="B3856" t="s">
        <v>19676</v>
      </c>
      <c r="C3856" s="70">
        <v>0</v>
      </c>
      <c r="D3856" s="70">
        <v>0</v>
      </c>
      <c r="E3856" s="71">
        <v>44926</v>
      </c>
      <c r="F3856" t="s">
        <v>3507</v>
      </c>
      <c r="G3856" t="s">
        <v>2247</v>
      </c>
      <c r="H3856" t="s">
        <v>1911</v>
      </c>
      <c r="I3856" t="s">
        <v>1911</v>
      </c>
      <c r="J3856" s="40">
        <v>0</v>
      </c>
      <c r="K3856" s="40">
        <v>1.56</v>
      </c>
    </row>
    <row r="3857" spans="1:11" x14ac:dyDescent="0.35">
      <c r="A3857">
        <v>20717</v>
      </c>
      <c r="B3857" t="s">
        <v>19675</v>
      </c>
      <c r="C3857" s="70">
        <v>-14376</v>
      </c>
      <c r="D3857" s="70">
        <v>-4602.82</v>
      </c>
      <c r="E3857" s="71">
        <v>44592</v>
      </c>
      <c r="F3857" t="s">
        <v>6855</v>
      </c>
      <c r="G3857" t="s">
        <v>2247</v>
      </c>
      <c r="J3857" s="40">
        <v>104.36</v>
      </c>
      <c r="K3857" s="40">
        <v>0</v>
      </c>
    </row>
    <row r="3858" spans="1:11" x14ac:dyDescent="0.35">
      <c r="A3858">
        <v>20717</v>
      </c>
      <c r="B3858" t="s">
        <v>19675</v>
      </c>
      <c r="C3858" s="70">
        <v>-14376</v>
      </c>
      <c r="D3858" s="70">
        <v>-4602.82</v>
      </c>
      <c r="E3858" s="71">
        <v>44592</v>
      </c>
      <c r="F3858" t="s">
        <v>6757</v>
      </c>
      <c r="G3858" t="s">
        <v>2247</v>
      </c>
      <c r="H3858" t="s">
        <v>6720</v>
      </c>
      <c r="I3858" t="s">
        <v>6720</v>
      </c>
      <c r="J3858" s="40">
        <v>0</v>
      </c>
      <c r="K3858" s="40">
        <v>1.07</v>
      </c>
    </row>
    <row r="3859" spans="1:11" x14ac:dyDescent="0.35">
      <c r="A3859">
        <v>20717</v>
      </c>
      <c r="B3859" t="s">
        <v>19675</v>
      </c>
      <c r="C3859" s="70">
        <v>-14376</v>
      </c>
      <c r="D3859" s="70">
        <v>-4602.82</v>
      </c>
      <c r="E3859" s="71">
        <v>44620</v>
      </c>
      <c r="F3859" t="s">
        <v>2120</v>
      </c>
      <c r="G3859" t="s">
        <v>1912</v>
      </c>
      <c r="J3859" s="40">
        <v>0</v>
      </c>
      <c r="K3859" s="40">
        <v>-672.33</v>
      </c>
    </row>
    <row r="3860" spans="1:11" x14ac:dyDescent="0.35">
      <c r="A3860">
        <v>20717</v>
      </c>
      <c r="B3860" t="s">
        <v>19675</v>
      </c>
      <c r="C3860" s="70">
        <v>-14376</v>
      </c>
      <c r="D3860" s="70">
        <v>-4602.82</v>
      </c>
      <c r="E3860" s="71">
        <v>44651</v>
      </c>
      <c r="F3860" t="s">
        <v>6559</v>
      </c>
      <c r="G3860" t="s">
        <v>2247</v>
      </c>
      <c r="J3860" s="40">
        <v>0</v>
      </c>
      <c r="K3860" s="40">
        <v>9.7200000000000006</v>
      </c>
    </row>
    <row r="3861" spans="1:11" x14ac:dyDescent="0.35">
      <c r="A3861">
        <v>20717</v>
      </c>
      <c r="B3861" t="s">
        <v>19675</v>
      </c>
      <c r="C3861" s="70">
        <v>-14376</v>
      </c>
      <c r="D3861" s="70">
        <v>-4602.82</v>
      </c>
      <c r="E3861" s="71">
        <v>44681</v>
      </c>
      <c r="F3861" t="s">
        <v>6312</v>
      </c>
      <c r="G3861" t="s">
        <v>2247</v>
      </c>
      <c r="J3861" s="40">
        <v>134.13999999999999</v>
      </c>
      <c r="K3861" s="40">
        <v>0</v>
      </c>
    </row>
    <row r="3862" spans="1:11" x14ac:dyDescent="0.35">
      <c r="A3862">
        <v>20717</v>
      </c>
      <c r="B3862" t="s">
        <v>19675</v>
      </c>
      <c r="C3862" s="70">
        <v>-14376</v>
      </c>
      <c r="D3862" s="70">
        <v>-4602.82</v>
      </c>
      <c r="E3862" s="71">
        <v>44712</v>
      </c>
      <c r="F3862" t="s">
        <v>5988</v>
      </c>
      <c r="G3862" t="s">
        <v>2247</v>
      </c>
      <c r="J3862" s="40">
        <v>47.13</v>
      </c>
      <c r="K3862" s="40">
        <v>0</v>
      </c>
    </row>
    <row r="3863" spans="1:11" x14ac:dyDescent="0.35">
      <c r="A3863">
        <v>20717</v>
      </c>
      <c r="B3863" t="s">
        <v>19675</v>
      </c>
      <c r="C3863" s="70">
        <v>-14376</v>
      </c>
      <c r="D3863" s="70">
        <v>-4602.82</v>
      </c>
      <c r="E3863" s="71">
        <v>44742</v>
      </c>
      <c r="F3863" t="s">
        <v>5721</v>
      </c>
      <c r="G3863" t="s">
        <v>2247</v>
      </c>
      <c r="J3863" s="40">
        <v>169.15</v>
      </c>
      <c r="K3863" s="40">
        <v>0</v>
      </c>
    </row>
    <row r="3864" spans="1:11" x14ac:dyDescent="0.35">
      <c r="A3864">
        <v>20717</v>
      </c>
      <c r="B3864" t="s">
        <v>19675</v>
      </c>
      <c r="C3864" s="70">
        <v>-14376</v>
      </c>
      <c r="D3864" s="70">
        <v>-4602.82</v>
      </c>
      <c r="E3864" s="71">
        <v>44773</v>
      </c>
      <c r="F3864" t="s">
        <v>5413</v>
      </c>
      <c r="G3864" t="s">
        <v>2247</v>
      </c>
      <c r="J3864" s="40">
        <v>0</v>
      </c>
      <c r="K3864" s="40">
        <v>112.03</v>
      </c>
    </row>
    <row r="3865" spans="1:11" x14ac:dyDescent="0.35">
      <c r="A3865">
        <v>20717</v>
      </c>
      <c r="B3865" t="s">
        <v>19675</v>
      </c>
      <c r="C3865" s="70">
        <v>-14376</v>
      </c>
      <c r="D3865" s="70">
        <v>-4602.82</v>
      </c>
      <c r="E3865" s="71">
        <v>44804</v>
      </c>
      <c r="F3865" t="s">
        <v>5233</v>
      </c>
      <c r="G3865" t="s">
        <v>2247</v>
      </c>
      <c r="H3865" t="s">
        <v>2265</v>
      </c>
      <c r="J3865" s="40">
        <v>0</v>
      </c>
      <c r="K3865" s="40">
        <v>53.84</v>
      </c>
    </row>
    <row r="3866" spans="1:11" x14ac:dyDescent="0.35">
      <c r="A3866">
        <v>20717</v>
      </c>
      <c r="B3866" t="s">
        <v>19675</v>
      </c>
      <c r="C3866" s="70">
        <v>-14376</v>
      </c>
      <c r="D3866" s="70">
        <v>-4602.82</v>
      </c>
      <c r="E3866" s="71">
        <v>44834</v>
      </c>
      <c r="F3866" t="s">
        <v>1972</v>
      </c>
      <c r="G3866" t="s">
        <v>1912</v>
      </c>
      <c r="J3866" s="40">
        <v>0</v>
      </c>
      <c r="K3866" s="40">
        <v>-2810.29</v>
      </c>
    </row>
    <row r="3867" spans="1:11" x14ac:dyDescent="0.35">
      <c r="A3867">
        <v>20717</v>
      </c>
      <c r="B3867" t="s">
        <v>19675</v>
      </c>
      <c r="C3867" s="70">
        <v>-14376</v>
      </c>
      <c r="D3867" s="70">
        <v>-4602.82</v>
      </c>
      <c r="E3867" s="71">
        <v>44834</v>
      </c>
      <c r="F3867" t="s">
        <v>14817</v>
      </c>
      <c r="G3867" t="s">
        <v>1912</v>
      </c>
      <c r="J3867" s="40">
        <v>0</v>
      </c>
      <c r="K3867" s="40">
        <v>2810.29</v>
      </c>
    </row>
    <row r="3868" spans="1:11" x14ac:dyDescent="0.35">
      <c r="A3868">
        <v>20717</v>
      </c>
      <c r="B3868" t="s">
        <v>19675</v>
      </c>
      <c r="C3868" s="70">
        <v>-14376</v>
      </c>
      <c r="D3868" s="70">
        <v>-4602.82</v>
      </c>
      <c r="E3868" s="71">
        <v>44834</v>
      </c>
      <c r="F3868" t="s">
        <v>4803</v>
      </c>
      <c r="G3868" t="s">
        <v>2247</v>
      </c>
      <c r="H3868" t="s">
        <v>2262</v>
      </c>
      <c r="J3868" s="40">
        <v>208.17</v>
      </c>
      <c r="K3868" s="40">
        <v>0</v>
      </c>
    </row>
    <row r="3869" spans="1:11" x14ac:dyDescent="0.35">
      <c r="A3869">
        <v>20717</v>
      </c>
      <c r="B3869" t="s">
        <v>19675</v>
      </c>
      <c r="C3869" s="70">
        <v>-14376</v>
      </c>
      <c r="D3869" s="70">
        <v>-4602.82</v>
      </c>
      <c r="E3869" s="71">
        <v>44835</v>
      </c>
      <c r="F3869" t="s">
        <v>19572</v>
      </c>
      <c r="G3869" t="s">
        <v>1907</v>
      </c>
      <c r="J3869" s="40">
        <v>3443.13</v>
      </c>
      <c r="K3869" s="40">
        <v>0</v>
      </c>
    </row>
    <row r="3870" spans="1:11" x14ac:dyDescent="0.35">
      <c r="A3870">
        <v>20717</v>
      </c>
      <c r="B3870" t="s">
        <v>19675</v>
      </c>
      <c r="C3870" s="70">
        <v>-14376</v>
      </c>
      <c r="D3870" s="70">
        <v>-4602.82</v>
      </c>
      <c r="E3870" s="71">
        <v>44926</v>
      </c>
      <c r="F3870" t="s">
        <v>3506</v>
      </c>
      <c r="G3870" t="s">
        <v>2247</v>
      </c>
      <c r="H3870" t="s">
        <v>1911</v>
      </c>
      <c r="I3870" t="s">
        <v>1911</v>
      </c>
      <c r="J3870" s="40">
        <v>1.07</v>
      </c>
      <c r="K3870" s="40">
        <v>0</v>
      </c>
    </row>
    <row r="3871" spans="1:11" x14ac:dyDescent="0.35">
      <c r="A3871">
        <v>20719</v>
      </c>
      <c r="B3871" t="s">
        <v>19674</v>
      </c>
      <c r="C3871" s="70">
        <v>0</v>
      </c>
      <c r="D3871" s="70">
        <v>0</v>
      </c>
      <c r="E3871" s="71">
        <v>44681</v>
      </c>
      <c r="F3871" t="s">
        <v>2095</v>
      </c>
      <c r="G3871" t="s">
        <v>1912</v>
      </c>
      <c r="J3871" s="40">
        <v>0</v>
      </c>
      <c r="K3871" s="40">
        <v>-12.96</v>
      </c>
    </row>
    <row r="3872" spans="1:11" x14ac:dyDescent="0.35">
      <c r="A3872">
        <v>20719</v>
      </c>
      <c r="B3872" t="s">
        <v>19674</v>
      </c>
      <c r="C3872" s="70">
        <v>0</v>
      </c>
      <c r="D3872" s="70">
        <v>0</v>
      </c>
      <c r="E3872" s="71">
        <v>44681</v>
      </c>
      <c r="F3872" t="s">
        <v>2094</v>
      </c>
      <c r="G3872" t="s">
        <v>1912</v>
      </c>
      <c r="J3872" s="40">
        <v>0</v>
      </c>
      <c r="K3872" s="40">
        <v>195.96</v>
      </c>
    </row>
    <row r="3873" spans="1:11" x14ac:dyDescent="0.35">
      <c r="A3873">
        <v>20719</v>
      </c>
      <c r="B3873" t="s">
        <v>19674</v>
      </c>
      <c r="C3873" s="70">
        <v>0</v>
      </c>
      <c r="D3873" s="70">
        <v>0</v>
      </c>
      <c r="E3873" s="71">
        <v>44681</v>
      </c>
      <c r="F3873" t="s">
        <v>19630</v>
      </c>
      <c r="G3873" t="s">
        <v>1912</v>
      </c>
      <c r="J3873" s="40">
        <v>195.96</v>
      </c>
      <c r="K3873" s="40">
        <v>0</v>
      </c>
    </row>
    <row r="3874" spans="1:11" x14ac:dyDescent="0.35">
      <c r="A3874">
        <v>20719</v>
      </c>
      <c r="B3874" t="s">
        <v>19674</v>
      </c>
      <c r="C3874" s="70">
        <v>0</v>
      </c>
      <c r="D3874" s="70">
        <v>0</v>
      </c>
      <c r="E3874" s="71">
        <v>44681</v>
      </c>
      <c r="F3874" t="s">
        <v>19630</v>
      </c>
      <c r="G3874" t="s">
        <v>1912</v>
      </c>
      <c r="J3874" s="40">
        <v>0</v>
      </c>
      <c r="K3874" s="40">
        <v>12.96</v>
      </c>
    </row>
    <row r="3875" spans="1:11" x14ac:dyDescent="0.35">
      <c r="A3875">
        <v>20719</v>
      </c>
      <c r="B3875" t="s">
        <v>19674</v>
      </c>
      <c r="C3875" s="70">
        <v>0</v>
      </c>
      <c r="D3875" s="70">
        <v>0</v>
      </c>
      <c r="E3875" s="71">
        <v>44743</v>
      </c>
      <c r="F3875" t="s">
        <v>14773</v>
      </c>
      <c r="G3875" t="s">
        <v>1912</v>
      </c>
      <c r="J3875" s="40">
        <v>0</v>
      </c>
      <c r="K3875" s="40">
        <v>310.20999999999998</v>
      </c>
    </row>
    <row r="3876" spans="1:11" x14ac:dyDescent="0.35">
      <c r="A3876">
        <v>20719</v>
      </c>
      <c r="B3876" t="s">
        <v>19674</v>
      </c>
      <c r="C3876" s="70">
        <v>0</v>
      </c>
      <c r="D3876" s="70">
        <v>0</v>
      </c>
      <c r="E3876" s="71">
        <v>44743</v>
      </c>
      <c r="F3876" t="s">
        <v>14772</v>
      </c>
      <c r="G3876" t="s">
        <v>1912</v>
      </c>
      <c r="J3876" s="40">
        <v>0</v>
      </c>
      <c r="K3876" s="40">
        <v>198</v>
      </c>
    </row>
    <row r="3877" spans="1:11" x14ac:dyDescent="0.35">
      <c r="A3877">
        <v>20719</v>
      </c>
      <c r="B3877" t="s">
        <v>19674</v>
      </c>
      <c r="C3877" s="70">
        <v>0</v>
      </c>
      <c r="D3877" s="70">
        <v>0</v>
      </c>
      <c r="E3877" s="71">
        <v>44743</v>
      </c>
      <c r="F3877" t="s">
        <v>14771</v>
      </c>
      <c r="G3877" t="s">
        <v>1912</v>
      </c>
      <c r="J3877" s="40">
        <v>0</v>
      </c>
      <c r="K3877" s="40">
        <v>270.35000000000002</v>
      </c>
    </row>
    <row r="3878" spans="1:11" x14ac:dyDescent="0.35">
      <c r="A3878">
        <v>20719</v>
      </c>
      <c r="B3878" t="s">
        <v>19674</v>
      </c>
      <c r="C3878" s="70">
        <v>0</v>
      </c>
      <c r="D3878" s="70">
        <v>0</v>
      </c>
      <c r="E3878" s="71">
        <v>44743</v>
      </c>
      <c r="F3878" t="s">
        <v>14770</v>
      </c>
      <c r="G3878" t="s">
        <v>1912</v>
      </c>
      <c r="J3878" s="40">
        <v>0</v>
      </c>
      <c r="K3878" s="40">
        <v>450</v>
      </c>
    </row>
    <row r="3879" spans="1:11" x14ac:dyDescent="0.35">
      <c r="A3879">
        <v>20719</v>
      </c>
      <c r="B3879" t="s">
        <v>19674</v>
      </c>
      <c r="C3879" s="70">
        <v>0</v>
      </c>
      <c r="D3879" s="70">
        <v>0</v>
      </c>
      <c r="E3879" s="71">
        <v>44773</v>
      </c>
      <c r="F3879" t="s">
        <v>2044</v>
      </c>
      <c r="G3879" t="s">
        <v>1912</v>
      </c>
      <c r="J3879" s="40">
        <v>0</v>
      </c>
      <c r="K3879" s="40">
        <v>-50.43</v>
      </c>
    </row>
    <row r="3880" spans="1:11" x14ac:dyDescent="0.35">
      <c r="A3880">
        <v>20719</v>
      </c>
      <c r="B3880" t="s">
        <v>19674</v>
      </c>
      <c r="C3880" s="70">
        <v>0</v>
      </c>
      <c r="D3880" s="70">
        <v>0</v>
      </c>
      <c r="E3880" s="71">
        <v>44773</v>
      </c>
      <c r="F3880" t="s">
        <v>2044</v>
      </c>
      <c r="G3880" t="s">
        <v>1912</v>
      </c>
      <c r="J3880" s="40">
        <v>0</v>
      </c>
      <c r="K3880" s="40">
        <v>-1250.6600000000001</v>
      </c>
    </row>
    <row r="3881" spans="1:11" x14ac:dyDescent="0.35">
      <c r="A3881">
        <v>20719</v>
      </c>
      <c r="B3881" t="s">
        <v>19674</v>
      </c>
      <c r="C3881" s="70">
        <v>0</v>
      </c>
      <c r="D3881" s="70">
        <v>0</v>
      </c>
      <c r="E3881" s="71">
        <v>44773</v>
      </c>
      <c r="F3881" t="s">
        <v>7924</v>
      </c>
      <c r="G3881" t="s">
        <v>1912</v>
      </c>
      <c r="J3881" s="40">
        <v>0</v>
      </c>
      <c r="K3881" s="40">
        <v>50.43</v>
      </c>
    </row>
    <row r="3882" spans="1:11" x14ac:dyDescent="0.35">
      <c r="A3882">
        <v>20719</v>
      </c>
      <c r="B3882" t="s">
        <v>19674</v>
      </c>
      <c r="C3882" s="70">
        <v>0</v>
      </c>
      <c r="D3882" s="70">
        <v>0</v>
      </c>
      <c r="E3882" s="71">
        <v>44774</v>
      </c>
      <c r="F3882" t="s">
        <v>2012</v>
      </c>
      <c r="G3882" t="s">
        <v>1907</v>
      </c>
      <c r="J3882" s="40">
        <v>0.01</v>
      </c>
      <c r="K3882" s="40">
        <v>0</v>
      </c>
    </row>
    <row r="3883" spans="1:11" x14ac:dyDescent="0.35">
      <c r="A3883">
        <v>20719</v>
      </c>
      <c r="B3883" t="s">
        <v>19674</v>
      </c>
      <c r="C3883" s="70">
        <v>0</v>
      </c>
      <c r="D3883" s="70">
        <v>0</v>
      </c>
      <c r="E3883" s="71">
        <v>44804</v>
      </c>
      <c r="F3883" t="s">
        <v>5232</v>
      </c>
      <c r="G3883" t="s">
        <v>2247</v>
      </c>
      <c r="H3883" t="s">
        <v>2265</v>
      </c>
      <c r="J3883" s="40">
        <v>0</v>
      </c>
      <c r="K3883" s="40">
        <v>22.11</v>
      </c>
    </row>
    <row r="3884" spans="1:11" x14ac:dyDescent="0.35">
      <c r="A3884">
        <v>20720</v>
      </c>
      <c r="B3884" t="s">
        <v>230</v>
      </c>
      <c r="C3884" s="70">
        <v>0</v>
      </c>
      <c r="D3884" s="70">
        <v>0</v>
      </c>
      <c r="E3884" s="71">
        <v>44681</v>
      </c>
      <c r="F3884" t="s">
        <v>2095</v>
      </c>
      <c r="G3884" t="s">
        <v>1912</v>
      </c>
      <c r="J3884" s="40">
        <v>0</v>
      </c>
      <c r="K3884" s="40">
        <v>-195.96</v>
      </c>
    </row>
    <row r="3885" spans="1:11" x14ac:dyDescent="0.35">
      <c r="A3885">
        <v>20720</v>
      </c>
      <c r="B3885" t="s">
        <v>230</v>
      </c>
      <c r="C3885" s="70">
        <v>0</v>
      </c>
      <c r="D3885" s="70">
        <v>0</v>
      </c>
      <c r="E3885" s="71">
        <v>44681</v>
      </c>
      <c r="F3885" t="s">
        <v>2094</v>
      </c>
      <c r="G3885" t="s">
        <v>1912</v>
      </c>
      <c r="J3885" s="40">
        <v>0</v>
      </c>
      <c r="K3885" s="40">
        <v>12.96</v>
      </c>
    </row>
    <row r="3886" spans="1:11" x14ac:dyDescent="0.35">
      <c r="A3886">
        <v>20720</v>
      </c>
      <c r="B3886" t="s">
        <v>230</v>
      </c>
      <c r="C3886" s="70">
        <v>0</v>
      </c>
      <c r="D3886" s="70">
        <v>0</v>
      </c>
      <c r="E3886" s="71">
        <v>44681</v>
      </c>
      <c r="F3886" t="s">
        <v>19630</v>
      </c>
      <c r="G3886" t="s">
        <v>1912</v>
      </c>
      <c r="J3886" s="40">
        <v>12.96</v>
      </c>
      <c r="K3886" s="40">
        <v>0</v>
      </c>
    </row>
    <row r="3887" spans="1:11" x14ac:dyDescent="0.35">
      <c r="A3887">
        <v>20720</v>
      </c>
      <c r="B3887" t="s">
        <v>230</v>
      </c>
      <c r="C3887" s="70">
        <v>0</v>
      </c>
      <c r="D3887" s="70">
        <v>0</v>
      </c>
      <c r="E3887" s="71">
        <v>44681</v>
      </c>
      <c r="F3887" t="s">
        <v>19630</v>
      </c>
      <c r="G3887" t="s">
        <v>1912</v>
      </c>
      <c r="J3887" s="40">
        <v>0</v>
      </c>
      <c r="K3887" s="40">
        <v>195.96</v>
      </c>
    </row>
    <row r="3888" spans="1:11" x14ac:dyDescent="0.35">
      <c r="A3888">
        <v>20720</v>
      </c>
      <c r="B3888" t="s">
        <v>230</v>
      </c>
      <c r="C3888" s="70">
        <v>0</v>
      </c>
      <c r="D3888" s="70">
        <v>0</v>
      </c>
      <c r="E3888" s="71">
        <v>44742</v>
      </c>
      <c r="F3888" t="s">
        <v>2064</v>
      </c>
      <c r="G3888" t="s">
        <v>1912</v>
      </c>
      <c r="J3888" s="40">
        <v>0</v>
      </c>
      <c r="K3888" s="40">
        <v>-39.14</v>
      </c>
    </row>
    <row r="3889" spans="1:11" x14ac:dyDescent="0.35">
      <c r="A3889">
        <v>20720</v>
      </c>
      <c r="B3889" t="s">
        <v>230</v>
      </c>
      <c r="C3889" s="70">
        <v>0</v>
      </c>
      <c r="D3889" s="70">
        <v>0</v>
      </c>
      <c r="E3889" s="71">
        <v>44742</v>
      </c>
      <c r="F3889" t="s">
        <v>2063</v>
      </c>
      <c r="G3889" t="s">
        <v>1912</v>
      </c>
      <c r="J3889" s="40">
        <v>0</v>
      </c>
      <c r="K3889" s="40">
        <v>39.14</v>
      </c>
    </row>
    <row r="3890" spans="1:11" x14ac:dyDescent="0.35">
      <c r="A3890">
        <v>20720</v>
      </c>
      <c r="B3890" t="s">
        <v>230</v>
      </c>
      <c r="C3890" s="70">
        <v>0</v>
      </c>
      <c r="D3890" s="70">
        <v>0</v>
      </c>
      <c r="E3890" s="71">
        <v>44773</v>
      </c>
      <c r="F3890" t="s">
        <v>2044</v>
      </c>
      <c r="G3890" t="s">
        <v>1912</v>
      </c>
      <c r="J3890" s="40">
        <v>0</v>
      </c>
      <c r="K3890" s="40">
        <v>-168.09</v>
      </c>
    </row>
    <row r="3891" spans="1:11" x14ac:dyDescent="0.35">
      <c r="A3891">
        <v>20720</v>
      </c>
      <c r="B3891" t="s">
        <v>230</v>
      </c>
      <c r="C3891" s="70">
        <v>0</v>
      </c>
      <c r="D3891" s="70">
        <v>0</v>
      </c>
      <c r="E3891" s="71">
        <v>44773</v>
      </c>
      <c r="F3891" t="s">
        <v>7924</v>
      </c>
      <c r="G3891" t="s">
        <v>1912</v>
      </c>
      <c r="J3891" s="40">
        <v>0</v>
      </c>
      <c r="K3891" s="40">
        <v>168.09</v>
      </c>
    </row>
    <row r="3892" spans="1:11" x14ac:dyDescent="0.35">
      <c r="A3892">
        <v>20720</v>
      </c>
      <c r="B3892" t="s">
        <v>230</v>
      </c>
      <c r="C3892" s="70">
        <v>0</v>
      </c>
      <c r="D3892" s="70">
        <v>0</v>
      </c>
      <c r="E3892" s="71">
        <v>44804</v>
      </c>
      <c r="F3892" t="s">
        <v>1994</v>
      </c>
      <c r="G3892" t="s">
        <v>1912</v>
      </c>
      <c r="J3892" s="40">
        <v>0</v>
      </c>
      <c r="K3892" s="40">
        <v>-1089.27</v>
      </c>
    </row>
    <row r="3893" spans="1:11" x14ac:dyDescent="0.35">
      <c r="A3893">
        <v>20720</v>
      </c>
      <c r="B3893" t="s">
        <v>230</v>
      </c>
      <c r="C3893" s="70">
        <v>0</v>
      </c>
      <c r="D3893" s="70">
        <v>0</v>
      </c>
      <c r="E3893" s="71">
        <v>44804</v>
      </c>
      <c r="F3893" t="s">
        <v>2320</v>
      </c>
      <c r="G3893" t="s">
        <v>1912</v>
      </c>
      <c r="J3893" s="40">
        <v>0</v>
      </c>
      <c r="K3893" s="40">
        <v>1083.6400000000001</v>
      </c>
    </row>
    <row r="3894" spans="1:11" x14ac:dyDescent="0.35">
      <c r="A3894">
        <v>20720</v>
      </c>
      <c r="B3894" t="s">
        <v>230</v>
      </c>
      <c r="C3894" s="70">
        <v>0</v>
      </c>
      <c r="D3894" s="70">
        <v>0</v>
      </c>
      <c r="E3894" s="71">
        <v>44804</v>
      </c>
      <c r="F3894" t="s">
        <v>5231</v>
      </c>
      <c r="G3894" t="s">
        <v>2247</v>
      </c>
      <c r="H3894" t="s">
        <v>2265</v>
      </c>
      <c r="J3894" s="40">
        <v>0</v>
      </c>
      <c r="K3894" s="40">
        <v>5.63</v>
      </c>
    </row>
    <row r="3895" spans="1:11" x14ac:dyDescent="0.35">
      <c r="A3895">
        <v>20720</v>
      </c>
      <c r="B3895" t="s">
        <v>230</v>
      </c>
      <c r="C3895" s="70">
        <v>0</v>
      </c>
      <c r="D3895" s="70">
        <v>0</v>
      </c>
      <c r="E3895" s="71">
        <v>44805</v>
      </c>
      <c r="F3895" t="s">
        <v>2319</v>
      </c>
      <c r="G3895" t="s">
        <v>1912</v>
      </c>
      <c r="J3895" s="40">
        <v>0</v>
      </c>
      <c r="K3895" s="40">
        <v>1089.27</v>
      </c>
    </row>
    <row r="3896" spans="1:11" x14ac:dyDescent="0.35">
      <c r="A3896">
        <v>20720</v>
      </c>
      <c r="B3896" t="s">
        <v>230</v>
      </c>
      <c r="C3896" s="70">
        <v>0</v>
      </c>
      <c r="D3896" s="70">
        <v>0</v>
      </c>
      <c r="E3896" s="71">
        <v>44834</v>
      </c>
      <c r="F3896" t="s">
        <v>4802</v>
      </c>
      <c r="G3896" t="s">
        <v>2247</v>
      </c>
      <c r="H3896" t="s">
        <v>2262</v>
      </c>
      <c r="J3896" s="40">
        <v>62.11</v>
      </c>
      <c r="K3896" s="40">
        <v>0</v>
      </c>
    </row>
    <row r="3897" spans="1:11" x14ac:dyDescent="0.35">
      <c r="A3897">
        <v>20720</v>
      </c>
      <c r="B3897" t="s">
        <v>230</v>
      </c>
      <c r="C3897" s="70">
        <v>0</v>
      </c>
      <c r="D3897" s="70">
        <v>0</v>
      </c>
      <c r="E3897" s="71">
        <v>44865</v>
      </c>
      <c r="F3897" t="s">
        <v>4579</v>
      </c>
      <c r="G3897" t="s">
        <v>2247</v>
      </c>
      <c r="H3897" t="s">
        <v>1919</v>
      </c>
      <c r="I3897" t="s">
        <v>1919</v>
      </c>
      <c r="J3897" s="40">
        <v>0</v>
      </c>
      <c r="K3897" s="40">
        <v>3.79</v>
      </c>
    </row>
    <row r="3898" spans="1:11" x14ac:dyDescent="0.35">
      <c r="A3898">
        <v>20720</v>
      </c>
      <c r="B3898" t="s">
        <v>230</v>
      </c>
      <c r="C3898" s="70">
        <v>0</v>
      </c>
      <c r="D3898" s="70">
        <v>0</v>
      </c>
      <c r="E3898" s="71">
        <v>44895</v>
      </c>
      <c r="F3898" t="s">
        <v>4102</v>
      </c>
      <c r="G3898" t="s">
        <v>2247</v>
      </c>
      <c r="H3898" t="s">
        <v>1916</v>
      </c>
      <c r="I3898" t="s">
        <v>1916</v>
      </c>
      <c r="J3898" s="40">
        <v>0</v>
      </c>
      <c r="K3898" s="40">
        <v>26.66</v>
      </c>
    </row>
    <row r="3899" spans="1:11" x14ac:dyDescent="0.35">
      <c r="A3899">
        <v>20720</v>
      </c>
      <c r="B3899" t="s">
        <v>230</v>
      </c>
      <c r="C3899" s="70">
        <v>0</v>
      </c>
      <c r="D3899" s="70">
        <v>0</v>
      </c>
      <c r="E3899" s="71">
        <v>44926</v>
      </c>
      <c r="F3899" t="s">
        <v>3752</v>
      </c>
      <c r="G3899" t="s">
        <v>2247</v>
      </c>
      <c r="H3899" t="s">
        <v>1911</v>
      </c>
      <c r="I3899" t="s">
        <v>1911</v>
      </c>
      <c r="J3899" s="40">
        <v>23.44</v>
      </c>
      <c r="K3899" s="40">
        <v>0</v>
      </c>
    </row>
    <row r="3900" spans="1:11" x14ac:dyDescent="0.35">
      <c r="A3900">
        <v>20721</v>
      </c>
      <c r="B3900" t="s">
        <v>19672</v>
      </c>
      <c r="C3900" s="70">
        <v>-0.51</v>
      </c>
      <c r="D3900" s="70">
        <v>-0.16</v>
      </c>
      <c r="E3900" s="71">
        <v>44592</v>
      </c>
      <c r="F3900" t="s">
        <v>2134</v>
      </c>
      <c r="G3900" t="s">
        <v>1912</v>
      </c>
      <c r="J3900" s="40">
        <v>0</v>
      </c>
      <c r="K3900" s="40">
        <v>-31.3</v>
      </c>
    </row>
    <row r="3901" spans="1:11" x14ac:dyDescent="0.35">
      <c r="A3901">
        <v>20721</v>
      </c>
      <c r="B3901" t="s">
        <v>19672</v>
      </c>
      <c r="C3901" s="70">
        <v>-0.51</v>
      </c>
      <c r="D3901" s="70">
        <v>-0.16</v>
      </c>
      <c r="E3901" s="71">
        <v>44620</v>
      </c>
      <c r="F3901" t="s">
        <v>2122</v>
      </c>
      <c r="G3901" t="s">
        <v>1912</v>
      </c>
      <c r="J3901" s="40">
        <v>0</v>
      </c>
      <c r="K3901" s="40">
        <v>-30.88</v>
      </c>
    </row>
    <row r="3902" spans="1:11" x14ac:dyDescent="0.35">
      <c r="A3902">
        <v>20721</v>
      </c>
      <c r="B3902" t="s">
        <v>19672</v>
      </c>
      <c r="C3902" s="70">
        <v>-0.51</v>
      </c>
      <c r="D3902" s="70">
        <v>-0.16</v>
      </c>
      <c r="E3902" s="71">
        <v>44620</v>
      </c>
      <c r="F3902" t="s">
        <v>2121</v>
      </c>
      <c r="G3902" t="s">
        <v>1912</v>
      </c>
      <c r="J3902" s="40">
        <v>0</v>
      </c>
      <c r="K3902" s="40">
        <v>30.88</v>
      </c>
    </row>
    <row r="3903" spans="1:11" x14ac:dyDescent="0.35">
      <c r="A3903">
        <v>20721</v>
      </c>
      <c r="B3903" t="s">
        <v>19672</v>
      </c>
      <c r="C3903" s="70">
        <v>-0.51</v>
      </c>
      <c r="D3903" s="70">
        <v>-0.16</v>
      </c>
      <c r="E3903" s="71">
        <v>44651</v>
      </c>
      <c r="F3903" t="s">
        <v>2106</v>
      </c>
      <c r="G3903" t="s">
        <v>1912</v>
      </c>
      <c r="J3903" s="40">
        <v>0</v>
      </c>
      <c r="K3903" s="40">
        <v>-153.65</v>
      </c>
    </row>
    <row r="3904" spans="1:11" x14ac:dyDescent="0.35">
      <c r="A3904">
        <v>20721</v>
      </c>
      <c r="B3904" t="s">
        <v>19672</v>
      </c>
      <c r="C3904" s="70">
        <v>-0.51</v>
      </c>
      <c r="D3904" s="70">
        <v>-0.16</v>
      </c>
      <c r="E3904" s="71">
        <v>44651</v>
      </c>
      <c r="F3904" t="s">
        <v>6558</v>
      </c>
      <c r="G3904" t="s">
        <v>2247</v>
      </c>
      <c r="J3904" s="40">
        <v>0.19</v>
      </c>
      <c r="K3904" s="40">
        <v>0</v>
      </c>
    </row>
    <row r="3905" spans="1:11" x14ac:dyDescent="0.35">
      <c r="A3905">
        <v>20721</v>
      </c>
      <c r="B3905" t="s">
        <v>19672</v>
      </c>
      <c r="C3905" s="70">
        <v>-0.51</v>
      </c>
      <c r="D3905" s="70">
        <v>-0.16</v>
      </c>
      <c r="E3905" s="71">
        <v>44681</v>
      </c>
      <c r="F3905" t="s">
        <v>6311</v>
      </c>
      <c r="G3905" t="s">
        <v>2247</v>
      </c>
      <c r="J3905" s="40">
        <v>0</v>
      </c>
      <c r="K3905" s="40">
        <v>7.87</v>
      </c>
    </row>
    <row r="3906" spans="1:11" x14ac:dyDescent="0.35">
      <c r="A3906">
        <v>20721</v>
      </c>
      <c r="B3906" t="s">
        <v>19672</v>
      </c>
      <c r="C3906" s="70">
        <v>-0.51</v>
      </c>
      <c r="D3906" s="70">
        <v>-0.16</v>
      </c>
      <c r="E3906" s="71">
        <v>44681</v>
      </c>
      <c r="F3906" t="s">
        <v>8494</v>
      </c>
      <c r="G3906" t="s">
        <v>1912</v>
      </c>
      <c r="J3906" s="40">
        <v>0</v>
      </c>
      <c r="K3906" s="40">
        <v>30.15</v>
      </c>
    </row>
    <row r="3907" spans="1:11" x14ac:dyDescent="0.35">
      <c r="A3907">
        <v>20721</v>
      </c>
      <c r="B3907" t="s">
        <v>19672</v>
      </c>
      <c r="C3907" s="70">
        <v>-0.51</v>
      </c>
      <c r="D3907" s="70">
        <v>-0.16</v>
      </c>
      <c r="E3907" s="71">
        <v>44681</v>
      </c>
      <c r="F3907" t="s">
        <v>2096</v>
      </c>
      <c r="G3907" t="s">
        <v>1912</v>
      </c>
      <c r="J3907" s="40">
        <v>0</v>
      </c>
      <c r="K3907" s="40">
        <v>147.12</v>
      </c>
    </row>
    <row r="3908" spans="1:11" x14ac:dyDescent="0.35">
      <c r="A3908">
        <v>20721</v>
      </c>
      <c r="B3908" t="s">
        <v>19672</v>
      </c>
      <c r="C3908" s="70">
        <v>-0.51</v>
      </c>
      <c r="D3908" s="70">
        <v>-0.16</v>
      </c>
      <c r="E3908" s="71">
        <v>44681</v>
      </c>
      <c r="F3908" t="s">
        <v>6159</v>
      </c>
      <c r="G3908" t="s">
        <v>2247</v>
      </c>
      <c r="J3908" s="40">
        <v>0.01</v>
      </c>
      <c r="K3908" s="40">
        <v>0</v>
      </c>
    </row>
    <row r="3909" spans="1:11" x14ac:dyDescent="0.35">
      <c r="A3909">
        <v>20721</v>
      </c>
      <c r="B3909" t="s">
        <v>19672</v>
      </c>
      <c r="C3909" s="70">
        <v>-0.51</v>
      </c>
      <c r="D3909" s="70">
        <v>-0.16</v>
      </c>
      <c r="E3909" s="71">
        <v>44712</v>
      </c>
      <c r="F3909" t="s">
        <v>2073</v>
      </c>
      <c r="G3909" t="s">
        <v>1907</v>
      </c>
      <c r="J3909" s="40">
        <v>0.15</v>
      </c>
      <c r="K3909" s="40">
        <v>0</v>
      </c>
    </row>
    <row r="3910" spans="1:11" x14ac:dyDescent="0.35">
      <c r="A3910">
        <v>20721</v>
      </c>
      <c r="B3910" t="s">
        <v>19672</v>
      </c>
      <c r="C3910" s="70">
        <v>-0.51</v>
      </c>
      <c r="D3910" s="70">
        <v>-0.16</v>
      </c>
      <c r="E3910" s="71">
        <v>44742</v>
      </c>
      <c r="F3910" t="s">
        <v>2064</v>
      </c>
      <c r="G3910" t="s">
        <v>1912</v>
      </c>
      <c r="J3910" s="40">
        <v>0</v>
      </c>
      <c r="K3910" s="40">
        <v>-135.43</v>
      </c>
    </row>
    <row r="3911" spans="1:11" x14ac:dyDescent="0.35">
      <c r="A3911">
        <v>20721</v>
      </c>
      <c r="B3911" t="s">
        <v>19672</v>
      </c>
      <c r="C3911" s="70">
        <v>-0.51</v>
      </c>
      <c r="D3911" s="70">
        <v>-0.16</v>
      </c>
      <c r="E3911" s="71">
        <v>44742</v>
      </c>
      <c r="F3911" t="s">
        <v>2063</v>
      </c>
      <c r="G3911" t="s">
        <v>1912</v>
      </c>
      <c r="J3911" s="40">
        <v>0</v>
      </c>
      <c r="K3911" s="40">
        <v>135.43</v>
      </c>
    </row>
    <row r="3912" spans="1:11" x14ac:dyDescent="0.35">
      <c r="A3912">
        <v>20721</v>
      </c>
      <c r="B3912" t="s">
        <v>19672</v>
      </c>
      <c r="C3912" s="70">
        <v>-0.51</v>
      </c>
      <c r="D3912" s="70">
        <v>-0.16</v>
      </c>
      <c r="E3912" s="71">
        <v>44773</v>
      </c>
      <c r="F3912" t="s">
        <v>2044</v>
      </c>
      <c r="G3912" t="s">
        <v>1912</v>
      </c>
      <c r="J3912" s="40">
        <v>0</v>
      </c>
      <c r="K3912" s="40">
        <v>-24.18</v>
      </c>
    </row>
    <row r="3913" spans="1:11" x14ac:dyDescent="0.35">
      <c r="A3913">
        <v>20721</v>
      </c>
      <c r="B3913" t="s">
        <v>19672</v>
      </c>
      <c r="C3913" s="70">
        <v>-0.51</v>
      </c>
      <c r="D3913" s="70">
        <v>-0.16</v>
      </c>
      <c r="E3913" s="71">
        <v>44773</v>
      </c>
      <c r="F3913" t="s">
        <v>7924</v>
      </c>
      <c r="G3913" t="s">
        <v>1912</v>
      </c>
      <c r="J3913" s="40">
        <v>0</v>
      </c>
      <c r="K3913" s="40">
        <v>24.18</v>
      </c>
    </row>
    <row r="3914" spans="1:11" x14ac:dyDescent="0.35">
      <c r="A3914">
        <v>20721</v>
      </c>
      <c r="B3914" t="s">
        <v>19672</v>
      </c>
      <c r="C3914" s="70">
        <v>-0.51</v>
      </c>
      <c r="D3914" s="70">
        <v>-0.16</v>
      </c>
      <c r="E3914" s="71">
        <v>44804</v>
      </c>
      <c r="F3914" t="s">
        <v>1994</v>
      </c>
      <c r="G3914" t="s">
        <v>1912</v>
      </c>
      <c r="J3914" s="40">
        <v>0</v>
      </c>
      <c r="K3914" s="40">
        <v>-47.89</v>
      </c>
    </row>
    <row r="3915" spans="1:11" x14ac:dyDescent="0.35">
      <c r="A3915">
        <v>20721</v>
      </c>
      <c r="B3915" t="s">
        <v>19672</v>
      </c>
      <c r="C3915" s="70">
        <v>-0.51</v>
      </c>
      <c r="D3915" s="70">
        <v>-0.16</v>
      </c>
      <c r="E3915" s="71">
        <v>44804</v>
      </c>
      <c r="F3915" t="s">
        <v>13387</v>
      </c>
      <c r="G3915" t="s">
        <v>1912</v>
      </c>
      <c r="J3915" s="40">
        <v>0</v>
      </c>
      <c r="K3915" s="40">
        <v>47.83</v>
      </c>
    </row>
    <row r="3916" spans="1:11" x14ac:dyDescent="0.35">
      <c r="A3916">
        <v>20721</v>
      </c>
      <c r="B3916" t="s">
        <v>19672</v>
      </c>
      <c r="C3916" s="70">
        <v>-0.51</v>
      </c>
      <c r="D3916" s="70">
        <v>-0.16</v>
      </c>
      <c r="E3916" s="71">
        <v>44804</v>
      </c>
      <c r="F3916" t="s">
        <v>1993</v>
      </c>
      <c r="G3916" t="s">
        <v>1907</v>
      </c>
      <c r="J3916" s="40">
        <v>0</v>
      </c>
      <c r="K3916" s="40">
        <v>0.06</v>
      </c>
    </row>
    <row r="3917" spans="1:11" x14ac:dyDescent="0.35">
      <c r="A3917">
        <v>20721</v>
      </c>
      <c r="B3917" t="s">
        <v>19672</v>
      </c>
      <c r="C3917" s="70">
        <v>-0.51</v>
      </c>
      <c r="D3917" s="70">
        <v>-0.16</v>
      </c>
      <c r="E3917" s="71">
        <v>44834</v>
      </c>
      <c r="F3917" t="s">
        <v>13376</v>
      </c>
      <c r="G3917" t="s">
        <v>1912</v>
      </c>
      <c r="J3917" s="40">
        <v>0</v>
      </c>
      <c r="K3917" s="40">
        <v>13.72</v>
      </c>
    </row>
    <row r="3918" spans="1:11" x14ac:dyDescent="0.35">
      <c r="A3918">
        <v>20721</v>
      </c>
      <c r="B3918" t="s">
        <v>19672</v>
      </c>
      <c r="C3918" s="70">
        <v>-0.51</v>
      </c>
      <c r="D3918" s="70">
        <v>-0.16</v>
      </c>
      <c r="E3918" s="71">
        <v>44865</v>
      </c>
      <c r="F3918" t="s">
        <v>4578</v>
      </c>
      <c r="G3918" t="s">
        <v>2247</v>
      </c>
      <c r="H3918" t="s">
        <v>1919</v>
      </c>
      <c r="I3918" t="s">
        <v>1919</v>
      </c>
      <c r="J3918" s="40">
        <v>0</v>
      </c>
      <c r="K3918" s="40">
        <v>0.05</v>
      </c>
    </row>
    <row r="3919" spans="1:11" x14ac:dyDescent="0.35">
      <c r="A3919">
        <v>20721</v>
      </c>
      <c r="B3919" t="s">
        <v>19672</v>
      </c>
      <c r="C3919" s="70">
        <v>-0.51</v>
      </c>
      <c r="D3919" s="70">
        <v>-0.16</v>
      </c>
      <c r="E3919" s="71">
        <v>44873</v>
      </c>
      <c r="F3919" t="s">
        <v>19673</v>
      </c>
      <c r="G3919" t="s">
        <v>1912</v>
      </c>
      <c r="H3919" t="s">
        <v>1919</v>
      </c>
      <c r="J3919" s="40">
        <v>0</v>
      </c>
      <c r="K3919" s="40">
        <v>575.20000000000005</v>
      </c>
    </row>
    <row r="3920" spans="1:11" x14ac:dyDescent="0.35">
      <c r="A3920">
        <v>20721</v>
      </c>
      <c r="B3920" t="s">
        <v>19672</v>
      </c>
      <c r="C3920" s="70">
        <v>-0.51</v>
      </c>
      <c r="D3920" s="70">
        <v>-0.16</v>
      </c>
      <c r="E3920" s="71">
        <v>44895</v>
      </c>
      <c r="F3920" t="s">
        <v>1926</v>
      </c>
      <c r="G3920" t="s">
        <v>1912</v>
      </c>
      <c r="H3920" t="s">
        <v>1916</v>
      </c>
      <c r="J3920" s="40">
        <v>0</v>
      </c>
      <c r="K3920" s="40">
        <v>-14.24</v>
      </c>
    </row>
    <row r="3921" spans="1:11" x14ac:dyDescent="0.35">
      <c r="A3921">
        <v>20721</v>
      </c>
      <c r="B3921" t="s">
        <v>19672</v>
      </c>
      <c r="C3921" s="70">
        <v>-0.51</v>
      </c>
      <c r="D3921" s="70">
        <v>-0.16</v>
      </c>
      <c r="E3921" s="71">
        <v>44895</v>
      </c>
      <c r="F3921" t="s">
        <v>1926</v>
      </c>
      <c r="G3921" t="s">
        <v>1912</v>
      </c>
      <c r="H3921" t="s">
        <v>1916</v>
      </c>
      <c r="J3921" s="40">
        <v>0</v>
      </c>
      <c r="K3921" s="40">
        <v>-590.41999999999996</v>
      </c>
    </row>
    <row r="3922" spans="1:11" x14ac:dyDescent="0.35">
      <c r="A3922">
        <v>20721</v>
      </c>
      <c r="B3922" t="s">
        <v>19672</v>
      </c>
      <c r="C3922" s="70">
        <v>-0.51</v>
      </c>
      <c r="D3922" s="70">
        <v>-0.16</v>
      </c>
      <c r="E3922" s="71">
        <v>44895</v>
      </c>
      <c r="F3922" t="s">
        <v>1925</v>
      </c>
      <c r="G3922" t="s">
        <v>1907</v>
      </c>
      <c r="H3922" t="s">
        <v>1916</v>
      </c>
      <c r="J3922" s="40">
        <v>14.12</v>
      </c>
      <c r="K3922" s="40">
        <v>0</v>
      </c>
    </row>
    <row r="3923" spans="1:11" x14ac:dyDescent="0.35">
      <c r="A3923">
        <v>20721</v>
      </c>
      <c r="B3923" t="s">
        <v>19672</v>
      </c>
      <c r="C3923" s="70">
        <v>-0.51</v>
      </c>
      <c r="D3923" s="70">
        <v>-0.16</v>
      </c>
      <c r="E3923" s="71">
        <v>44895</v>
      </c>
      <c r="F3923" t="s">
        <v>1924</v>
      </c>
      <c r="G3923" t="s">
        <v>1907</v>
      </c>
      <c r="H3923" t="s">
        <v>1916</v>
      </c>
      <c r="J3923" s="40">
        <v>0</v>
      </c>
      <c r="K3923" s="40">
        <v>14.24</v>
      </c>
    </row>
    <row r="3924" spans="1:11" x14ac:dyDescent="0.35">
      <c r="A3924">
        <v>20721</v>
      </c>
      <c r="B3924" t="s">
        <v>19672</v>
      </c>
      <c r="C3924" s="70">
        <v>-0.51</v>
      </c>
      <c r="D3924" s="70">
        <v>-0.16</v>
      </c>
      <c r="E3924" s="71">
        <v>44895</v>
      </c>
      <c r="F3924" t="s">
        <v>4101</v>
      </c>
      <c r="G3924" t="s">
        <v>2247</v>
      </c>
      <c r="H3924" t="s">
        <v>1916</v>
      </c>
      <c r="I3924" t="s">
        <v>1916</v>
      </c>
      <c r="J3924" s="40">
        <v>0</v>
      </c>
      <c r="K3924" s="40">
        <v>15.57</v>
      </c>
    </row>
    <row r="3925" spans="1:11" x14ac:dyDescent="0.35">
      <c r="A3925">
        <v>20721</v>
      </c>
      <c r="B3925" t="s">
        <v>19672</v>
      </c>
      <c r="C3925" s="70">
        <v>-0.51</v>
      </c>
      <c r="D3925" s="70">
        <v>-0.16</v>
      </c>
      <c r="E3925" s="71">
        <v>44926</v>
      </c>
      <c r="F3925" t="s">
        <v>1913</v>
      </c>
      <c r="G3925" t="s">
        <v>1912</v>
      </c>
      <c r="H3925" t="s">
        <v>1911</v>
      </c>
      <c r="I3925" t="s">
        <v>1911</v>
      </c>
      <c r="J3925" s="40">
        <v>0</v>
      </c>
      <c r="K3925" s="40">
        <v>-63.65</v>
      </c>
    </row>
    <row r="3926" spans="1:11" x14ac:dyDescent="0.35">
      <c r="A3926">
        <v>20721</v>
      </c>
      <c r="B3926" t="s">
        <v>19672</v>
      </c>
      <c r="C3926" s="70">
        <v>-0.51</v>
      </c>
      <c r="D3926" s="70">
        <v>-0.16</v>
      </c>
      <c r="E3926" s="71">
        <v>44926</v>
      </c>
      <c r="F3926" t="s">
        <v>13361</v>
      </c>
      <c r="G3926" t="s">
        <v>1912</v>
      </c>
      <c r="J3926" s="40">
        <v>0</v>
      </c>
      <c r="K3926" s="40">
        <v>63.65</v>
      </c>
    </row>
    <row r="3927" spans="1:11" x14ac:dyDescent="0.35">
      <c r="A3927">
        <v>20723</v>
      </c>
      <c r="B3927" t="s">
        <v>19671</v>
      </c>
      <c r="C3927" s="70">
        <v>0</v>
      </c>
      <c r="D3927" s="70">
        <v>0</v>
      </c>
      <c r="E3927" s="71">
        <v>44681</v>
      </c>
      <c r="F3927" t="s">
        <v>2095</v>
      </c>
      <c r="G3927" t="s">
        <v>1912</v>
      </c>
      <c r="J3927" s="40">
        <v>0</v>
      </c>
      <c r="K3927" s="40">
        <v>-195.96</v>
      </c>
    </row>
    <row r="3928" spans="1:11" x14ac:dyDescent="0.35">
      <c r="A3928">
        <v>20723</v>
      </c>
      <c r="B3928" t="s">
        <v>19671</v>
      </c>
      <c r="C3928" s="70">
        <v>0</v>
      </c>
      <c r="D3928" s="70">
        <v>0</v>
      </c>
      <c r="E3928" s="71">
        <v>44681</v>
      </c>
      <c r="F3928" t="s">
        <v>2094</v>
      </c>
      <c r="G3928" t="s">
        <v>1912</v>
      </c>
      <c r="J3928" s="40">
        <v>0</v>
      </c>
      <c r="K3928" s="40">
        <v>27.13</v>
      </c>
    </row>
    <row r="3929" spans="1:11" x14ac:dyDescent="0.35">
      <c r="A3929">
        <v>20723</v>
      </c>
      <c r="B3929" t="s">
        <v>19671</v>
      </c>
      <c r="C3929" s="70">
        <v>0</v>
      </c>
      <c r="D3929" s="70">
        <v>0</v>
      </c>
      <c r="E3929" s="71">
        <v>44681</v>
      </c>
      <c r="F3929" t="s">
        <v>19630</v>
      </c>
      <c r="G3929" t="s">
        <v>1912</v>
      </c>
      <c r="J3929" s="40">
        <v>27.13</v>
      </c>
      <c r="K3929" s="40">
        <v>0</v>
      </c>
    </row>
    <row r="3930" spans="1:11" x14ac:dyDescent="0.35">
      <c r="A3930">
        <v>20723</v>
      </c>
      <c r="B3930" t="s">
        <v>19671</v>
      </c>
      <c r="C3930" s="70">
        <v>0</v>
      </c>
      <c r="D3930" s="70">
        <v>0</v>
      </c>
      <c r="E3930" s="71">
        <v>44681</v>
      </c>
      <c r="F3930" t="s">
        <v>19630</v>
      </c>
      <c r="G3930" t="s">
        <v>1912</v>
      </c>
      <c r="J3930" s="40">
        <v>0</v>
      </c>
      <c r="K3930" s="40">
        <v>195.96</v>
      </c>
    </row>
    <row r="3931" spans="1:11" x14ac:dyDescent="0.35">
      <c r="A3931">
        <v>20724</v>
      </c>
      <c r="B3931" t="s">
        <v>19669</v>
      </c>
      <c r="C3931" s="70">
        <v>0</v>
      </c>
      <c r="D3931" s="70">
        <v>0</v>
      </c>
      <c r="E3931" s="71">
        <v>44681</v>
      </c>
      <c r="F3931" t="s">
        <v>2095</v>
      </c>
      <c r="G3931" t="s">
        <v>1912</v>
      </c>
      <c r="J3931" s="40">
        <v>0</v>
      </c>
      <c r="K3931" s="40">
        <v>-27.13</v>
      </c>
    </row>
    <row r="3932" spans="1:11" x14ac:dyDescent="0.35">
      <c r="A3932">
        <v>20724</v>
      </c>
      <c r="B3932" t="s">
        <v>19669</v>
      </c>
      <c r="C3932" s="70">
        <v>0</v>
      </c>
      <c r="D3932" s="70">
        <v>0</v>
      </c>
      <c r="E3932" s="71">
        <v>44681</v>
      </c>
      <c r="F3932" t="s">
        <v>2094</v>
      </c>
      <c r="G3932" t="s">
        <v>1912</v>
      </c>
      <c r="J3932" s="40">
        <v>0</v>
      </c>
      <c r="K3932" s="40">
        <v>191.14</v>
      </c>
    </row>
    <row r="3933" spans="1:11" x14ac:dyDescent="0.35">
      <c r="A3933">
        <v>20724</v>
      </c>
      <c r="B3933" t="s">
        <v>19669</v>
      </c>
      <c r="C3933" s="70">
        <v>0</v>
      </c>
      <c r="D3933" s="70">
        <v>0</v>
      </c>
      <c r="E3933" s="71">
        <v>44681</v>
      </c>
      <c r="F3933" t="s">
        <v>19630</v>
      </c>
      <c r="G3933" t="s">
        <v>1912</v>
      </c>
      <c r="J3933" s="40">
        <v>191.14</v>
      </c>
      <c r="K3933" s="40">
        <v>0</v>
      </c>
    </row>
    <row r="3934" spans="1:11" x14ac:dyDescent="0.35">
      <c r="A3934">
        <v>20724</v>
      </c>
      <c r="B3934" t="s">
        <v>19669</v>
      </c>
      <c r="C3934" s="70">
        <v>0</v>
      </c>
      <c r="D3934" s="70">
        <v>0</v>
      </c>
      <c r="E3934" s="71">
        <v>44681</v>
      </c>
      <c r="F3934" t="s">
        <v>19630</v>
      </c>
      <c r="G3934" t="s">
        <v>1912</v>
      </c>
      <c r="J3934" s="40">
        <v>0</v>
      </c>
      <c r="K3934" s="40">
        <v>27.13</v>
      </c>
    </row>
    <row r="3935" spans="1:11" x14ac:dyDescent="0.35">
      <c r="A3935">
        <v>20724</v>
      </c>
      <c r="B3935" t="s">
        <v>19669</v>
      </c>
      <c r="C3935" s="70">
        <v>0</v>
      </c>
      <c r="D3935" s="70">
        <v>0</v>
      </c>
      <c r="E3935" s="71">
        <v>44773</v>
      </c>
      <c r="F3935" t="s">
        <v>2044</v>
      </c>
      <c r="G3935" t="s">
        <v>1912</v>
      </c>
      <c r="J3935" s="40">
        <v>0</v>
      </c>
      <c r="K3935" s="40">
        <v>-191.68</v>
      </c>
    </row>
    <row r="3936" spans="1:11" x14ac:dyDescent="0.35">
      <c r="A3936">
        <v>20724</v>
      </c>
      <c r="B3936" t="s">
        <v>19669</v>
      </c>
      <c r="C3936" s="70">
        <v>0</v>
      </c>
      <c r="D3936" s="70">
        <v>0</v>
      </c>
      <c r="E3936" s="71">
        <v>44773</v>
      </c>
      <c r="F3936" t="s">
        <v>7924</v>
      </c>
      <c r="G3936" t="s">
        <v>1912</v>
      </c>
      <c r="J3936" s="40">
        <v>0</v>
      </c>
      <c r="K3936" s="40">
        <v>191.68</v>
      </c>
    </row>
    <row r="3937" spans="1:11" x14ac:dyDescent="0.35">
      <c r="A3937">
        <v>20724</v>
      </c>
      <c r="B3937" t="s">
        <v>19669</v>
      </c>
      <c r="C3937" s="70">
        <v>0</v>
      </c>
      <c r="D3937" s="70">
        <v>0</v>
      </c>
      <c r="E3937" s="71">
        <v>44834</v>
      </c>
      <c r="F3937" t="s">
        <v>13177</v>
      </c>
      <c r="G3937" t="s">
        <v>1912</v>
      </c>
      <c r="J3937" s="40">
        <v>0</v>
      </c>
      <c r="K3937" s="40">
        <v>25.4</v>
      </c>
    </row>
    <row r="3938" spans="1:11" x14ac:dyDescent="0.35">
      <c r="A3938">
        <v>20724</v>
      </c>
      <c r="B3938" t="s">
        <v>19669</v>
      </c>
      <c r="C3938" s="70">
        <v>0</v>
      </c>
      <c r="D3938" s="70">
        <v>0</v>
      </c>
      <c r="E3938" s="71">
        <v>44865</v>
      </c>
      <c r="F3938" t="s">
        <v>4577</v>
      </c>
      <c r="G3938" t="s">
        <v>2247</v>
      </c>
      <c r="H3938" t="s">
        <v>1919</v>
      </c>
      <c r="I3938" t="s">
        <v>1919</v>
      </c>
      <c r="J3938" s="40">
        <v>0</v>
      </c>
      <c r="K3938" s="40">
        <v>0.1</v>
      </c>
    </row>
    <row r="3939" spans="1:11" x14ac:dyDescent="0.35">
      <c r="A3939">
        <v>20724</v>
      </c>
      <c r="B3939" t="s">
        <v>19669</v>
      </c>
      <c r="C3939" s="70">
        <v>0</v>
      </c>
      <c r="D3939" s="70">
        <v>0</v>
      </c>
      <c r="E3939" s="71">
        <v>44866</v>
      </c>
      <c r="F3939" t="s">
        <v>19670</v>
      </c>
      <c r="G3939" t="s">
        <v>1912</v>
      </c>
      <c r="H3939" t="s">
        <v>1919</v>
      </c>
      <c r="J3939" s="40">
        <v>0</v>
      </c>
      <c r="K3939" s="40">
        <v>466.08</v>
      </c>
    </row>
    <row r="3940" spans="1:11" x14ac:dyDescent="0.35">
      <c r="A3940">
        <v>20724</v>
      </c>
      <c r="B3940" t="s">
        <v>19669</v>
      </c>
      <c r="C3940" s="70">
        <v>0</v>
      </c>
      <c r="D3940" s="70">
        <v>0</v>
      </c>
      <c r="E3940" s="71">
        <v>44895</v>
      </c>
      <c r="F3940" t="s">
        <v>1926</v>
      </c>
      <c r="G3940" t="s">
        <v>1912</v>
      </c>
      <c r="H3940" t="s">
        <v>1916</v>
      </c>
      <c r="J3940" s="40">
        <v>0</v>
      </c>
      <c r="K3940" s="40">
        <v>-26.16</v>
      </c>
    </row>
    <row r="3941" spans="1:11" x14ac:dyDescent="0.35">
      <c r="A3941">
        <v>20724</v>
      </c>
      <c r="B3941" t="s">
        <v>19669</v>
      </c>
      <c r="C3941" s="70">
        <v>0</v>
      </c>
      <c r="D3941" s="70">
        <v>0</v>
      </c>
      <c r="E3941" s="71">
        <v>44895</v>
      </c>
      <c r="F3941" t="s">
        <v>1926</v>
      </c>
      <c r="G3941" t="s">
        <v>1912</v>
      </c>
      <c r="H3941" t="s">
        <v>1916</v>
      </c>
      <c r="J3941" s="40">
        <v>0</v>
      </c>
      <c r="K3941" s="40">
        <v>-478.13</v>
      </c>
    </row>
    <row r="3942" spans="1:11" x14ac:dyDescent="0.35">
      <c r="A3942">
        <v>20724</v>
      </c>
      <c r="B3942" t="s">
        <v>19669</v>
      </c>
      <c r="C3942" s="70">
        <v>0</v>
      </c>
      <c r="D3942" s="70">
        <v>0</v>
      </c>
      <c r="E3942" s="71">
        <v>44895</v>
      </c>
      <c r="F3942" t="s">
        <v>4100</v>
      </c>
      <c r="G3942" t="s">
        <v>2247</v>
      </c>
      <c r="H3942" t="s">
        <v>1916</v>
      </c>
      <c r="I3942" t="s">
        <v>1916</v>
      </c>
      <c r="J3942" s="40">
        <v>0</v>
      </c>
      <c r="K3942" s="40">
        <v>12.71</v>
      </c>
    </row>
    <row r="3943" spans="1:11" x14ac:dyDescent="0.35">
      <c r="A3943">
        <v>20724</v>
      </c>
      <c r="B3943" t="s">
        <v>19669</v>
      </c>
      <c r="C3943" s="70">
        <v>0</v>
      </c>
      <c r="D3943" s="70">
        <v>0</v>
      </c>
      <c r="E3943" s="71">
        <v>44926</v>
      </c>
      <c r="F3943" t="s">
        <v>1913</v>
      </c>
      <c r="G3943" t="s">
        <v>1912</v>
      </c>
      <c r="H3943" t="s">
        <v>1911</v>
      </c>
      <c r="I3943" t="s">
        <v>1911</v>
      </c>
      <c r="J3943" s="40">
        <v>0</v>
      </c>
      <c r="K3943" s="40">
        <v>-25.58</v>
      </c>
    </row>
    <row r="3944" spans="1:11" x14ac:dyDescent="0.35">
      <c r="A3944">
        <v>20724</v>
      </c>
      <c r="B3944" t="s">
        <v>19669</v>
      </c>
      <c r="C3944" s="70">
        <v>0</v>
      </c>
      <c r="D3944" s="70">
        <v>0</v>
      </c>
      <c r="E3944" s="71">
        <v>44926</v>
      </c>
      <c r="F3944" t="s">
        <v>13144</v>
      </c>
      <c r="G3944" t="s">
        <v>1912</v>
      </c>
      <c r="J3944" s="40">
        <v>0</v>
      </c>
      <c r="K3944" s="40">
        <v>25.58</v>
      </c>
    </row>
    <row r="3945" spans="1:11" x14ac:dyDescent="0.35">
      <c r="A3945">
        <v>20725</v>
      </c>
      <c r="B3945" t="s">
        <v>19666</v>
      </c>
      <c r="C3945" s="70">
        <v>0</v>
      </c>
      <c r="D3945" s="70">
        <v>0</v>
      </c>
      <c r="E3945" s="71">
        <v>44651</v>
      </c>
      <c r="F3945" t="s">
        <v>2106</v>
      </c>
      <c r="G3945" t="s">
        <v>1912</v>
      </c>
      <c r="J3945" s="40">
        <v>0</v>
      </c>
      <c r="K3945" s="40">
        <v>-350.76</v>
      </c>
    </row>
    <row r="3946" spans="1:11" x14ac:dyDescent="0.35">
      <c r="A3946">
        <v>20725</v>
      </c>
      <c r="B3946" t="s">
        <v>19666</v>
      </c>
      <c r="C3946" s="70">
        <v>0</v>
      </c>
      <c r="D3946" s="70">
        <v>0</v>
      </c>
      <c r="E3946" s="71">
        <v>44681</v>
      </c>
      <c r="F3946" t="s">
        <v>6310</v>
      </c>
      <c r="G3946" t="s">
        <v>2247</v>
      </c>
      <c r="J3946" s="40">
        <v>0</v>
      </c>
      <c r="K3946" s="40">
        <v>14.91</v>
      </c>
    </row>
    <row r="3947" spans="1:11" x14ac:dyDescent="0.35">
      <c r="A3947">
        <v>20725</v>
      </c>
      <c r="B3947" t="s">
        <v>19666</v>
      </c>
      <c r="C3947" s="70">
        <v>0</v>
      </c>
      <c r="D3947" s="70">
        <v>0</v>
      </c>
      <c r="E3947" s="71">
        <v>44681</v>
      </c>
      <c r="F3947" t="s">
        <v>2096</v>
      </c>
      <c r="G3947" t="s">
        <v>1912</v>
      </c>
      <c r="J3947" s="40">
        <v>0</v>
      </c>
      <c r="K3947" s="40">
        <v>335.85</v>
      </c>
    </row>
    <row r="3948" spans="1:11" x14ac:dyDescent="0.35">
      <c r="A3948">
        <v>20725</v>
      </c>
      <c r="B3948" t="s">
        <v>19666</v>
      </c>
      <c r="C3948" s="70">
        <v>0</v>
      </c>
      <c r="D3948" s="70">
        <v>0</v>
      </c>
      <c r="E3948" s="71">
        <v>44699</v>
      </c>
      <c r="F3948" t="s">
        <v>14903</v>
      </c>
      <c r="G3948" t="s">
        <v>1912</v>
      </c>
      <c r="J3948" s="40">
        <v>0</v>
      </c>
      <c r="K3948" s="40">
        <v>1824.32</v>
      </c>
    </row>
    <row r="3949" spans="1:11" x14ac:dyDescent="0.35">
      <c r="A3949">
        <v>20725</v>
      </c>
      <c r="B3949" t="s">
        <v>19666</v>
      </c>
      <c r="C3949" s="70">
        <v>0</v>
      </c>
      <c r="D3949" s="70">
        <v>0</v>
      </c>
      <c r="E3949" s="71">
        <v>44699</v>
      </c>
      <c r="F3949" t="s">
        <v>14902</v>
      </c>
      <c r="G3949" t="s">
        <v>1912</v>
      </c>
      <c r="J3949" s="40">
        <v>0</v>
      </c>
      <c r="K3949" s="40">
        <v>524.85</v>
      </c>
    </row>
    <row r="3950" spans="1:11" x14ac:dyDescent="0.35">
      <c r="A3950">
        <v>20725</v>
      </c>
      <c r="B3950" t="s">
        <v>19666</v>
      </c>
      <c r="C3950" s="70">
        <v>0</v>
      </c>
      <c r="D3950" s="70">
        <v>0</v>
      </c>
      <c r="E3950" s="71">
        <v>44699</v>
      </c>
      <c r="F3950" t="s">
        <v>14901</v>
      </c>
      <c r="G3950" t="s">
        <v>1912</v>
      </c>
      <c r="J3950" s="40">
        <v>0</v>
      </c>
      <c r="K3950" s="40">
        <v>750</v>
      </c>
    </row>
    <row r="3951" spans="1:11" x14ac:dyDescent="0.35">
      <c r="A3951">
        <v>20725</v>
      </c>
      <c r="B3951" t="s">
        <v>19666</v>
      </c>
      <c r="C3951" s="70">
        <v>0</v>
      </c>
      <c r="D3951" s="70">
        <v>0</v>
      </c>
      <c r="E3951" s="71">
        <v>44699</v>
      </c>
      <c r="F3951" t="s">
        <v>14900</v>
      </c>
      <c r="G3951" t="s">
        <v>1912</v>
      </c>
      <c r="J3951" s="40">
        <v>0</v>
      </c>
      <c r="K3951" s="40">
        <v>660.8</v>
      </c>
    </row>
    <row r="3952" spans="1:11" x14ac:dyDescent="0.35">
      <c r="A3952">
        <v>20725</v>
      </c>
      <c r="B3952" t="s">
        <v>19666</v>
      </c>
      <c r="C3952" s="70">
        <v>0</v>
      </c>
      <c r="D3952" s="70">
        <v>0</v>
      </c>
      <c r="E3952" s="71">
        <v>44712</v>
      </c>
      <c r="F3952" t="s">
        <v>19668</v>
      </c>
      <c r="G3952" t="s">
        <v>1907</v>
      </c>
      <c r="J3952" s="40">
        <v>3784.75</v>
      </c>
      <c r="K3952" s="40">
        <v>0</v>
      </c>
    </row>
    <row r="3953" spans="1:11" x14ac:dyDescent="0.35">
      <c r="A3953">
        <v>20725</v>
      </c>
      <c r="B3953" t="s">
        <v>19666</v>
      </c>
      <c r="C3953" s="70">
        <v>0</v>
      </c>
      <c r="D3953" s="70">
        <v>0</v>
      </c>
      <c r="E3953" s="71">
        <v>44712</v>
      </c>
      <c r="F3953" t="s">
        <v>5987</v>
      </c>
      <c r="G3953" t="s">
        <v>2247</v>
      </c>
      <c r="J3953" s="40">
        <v>0</v>
      </c>
      <c r="K3953" s="40">
        <v>24.78</v>
      </c>
    </row>
    <row r="3954" spans="1:11" x14ac:dyDescent="0.35">
      <c r="A3954">
        <v>20725</v>
      </c>
      <c r="B3954" t="s">
        <v>19666</v>
      </c>
      <c r="C3954" s="70">
        <v>0</v>
      </c>
      <c r="D3954" s="70">
        <v>0</v>
      </c>
      <c r="E3954" s="71">
        <v>44723</v>
      </c>
      <c r="F3954" t="s">
        <v>14893</v>
      </c>
      <c r="G3954" t="s">
        <v>1912</v>
      </c>
      <c r="J3954" s="40">
        <v>0</v>
      </c>
      <c r="K3954" s="40">
        <v>1579</v>
      </c>
    </row>
    <row r="3955" spans="1:11" x14ac:dyDescent="0.35">
      <c r="A3955">
        <v>20725</v>
      </c>
      <c r="B3955" t="s">
        <v>19666</v>
      </c>
      <c r="C3955" s="70">
        <v>0</v>
      </c>
      <c r="D3955" s="70">
        <v>0</v>
      </c>
      <c r="E3955" s="71">
        <v>44723</v>
      </c>
      <c r="F3955" t="s">
        <v>14892</v>
      </c>
      <c r="G3955" t="s">
        <v>1912</v>
      </c>
      <c r="J3955" s="40">
        <v>0</v>
      </c>
      <c r="K3955" s="40">
        <v>450</v>
      </c>
    </row>
    <row r="3956" spans="1:11" x14ac:dyDescent="0.35">
      <c r="A3956">
        <v>20725</v>
      </c>
      <c r="B3956" t="s">
        <v>19666</v>
      </c>
      <c r="C3956" s="70">
        <v>0</v>
      </c>
      <c r="D3956" s="70">
        <v>0</v>
      </c>
      <c r="E3956" s="71">
        <v>44723</v>
      </c>
      <c r="F3956" t="s">
        <v>14891</v>
      </c>
      <c r="G3956" t="s">
        <v>1912</v>
      </c>
      <c r="J3956" s="40">
        <v>0</v>
      </c>
      <c r="K3956" s="40">
        <v>188.21</v>
      </c>
    </row>
    <row r="3957" spans="1:11" x14ac:dyDescent="0.35">
      <c r="A3957">
        <v>20725</v>
      </c>
      <c r="B3957" t="s">
        <v>19666</v>
      </c>
      <c r="C3957" s="70">
        <v>0</v>
      </c>
      <c r="D3957" s="70">
        <v>0</v>
      </c>
      <c r="E3957" s="71">
        <v>44742</v>
      </c>
      <c r="F3957" t="s">
        <v>2064</v>
      </c>
      <c r="G3957" t="s">
        <v>1912</v>
      </c>
      <c r="J3957" s="40">
        <v>0</v>
      </c>
      <c r="K3957" s="40">
        <v>-14.29</v>
      </c>
    </row>
    <row r="3958" spans="1:11" x14ac:dyDescent="0.35">
      <c r="A3958">
        <v>20725</v>
      </c>
      <c r="B3958" t="s">
        <v>19666</v>
      </c>
      <c r="C3958" s="70">
        <v>0</v>
      </c>
      <c r="D3958" s="70">
        <v>0</v>
      </c>
      <c r="E3958" s="71">
        <v>44742</v>
      </c>
      <c r="F3958" t="s">
        <v>2064</v>
      </c>
      <c r="G3958" t="s">
        <v>1912</v>
      </c>
      <c r="J3958" s="40">
        <v>0</v>
      </c>
      <c r="K3958" s="40">
        <v>-2103.1799999999998</v>
      </c>
    </row>
    <row r="3959" spans="1:11" x14ac:dyDescent="0.35">
      <c r="A3959">
        <v>20725</v>
      </c>
      <c r="B3959" t="s">
        <v>19666</v>
      </c>
      <c r="C3959" s="70">
        <v>0</v>
      </c>
      <c r="D3959" s="70">
        <v>0</v>
      </c>
      <c r="E3959" s="71">
        <v>44742</v>
      </c>
      <c r="F3959" t="s">
        <v>2063</v>
      </c>
      <c r="G3959" t="s">
        <v>1912</v>
      </c>
      <c r="J3959" s="40">
        <v>0</v>
      </c>
      <c r="K3959" s="40">
        <v>14.29</v>
      </c>
    </row>
    <row r="3960" spans="1:11" x14ac:dyDescent="0.35">
      <c r="A3960">
        <v>20725</v>
      </c>
      <c r="B3960" t="s">
        <v>19666</v>
      </c>
      <c r="C3960" s="70">
        <v>0</v>
      </c>
      <c r="D3960" s="70">
        <v>0</v>
      </c>
      <c r="E3960" s="71">
        <v>44742</v>
      </c>
      <c r="F3960" t="s">
        <v>5720</v>
      </c>
      <c r="G3960" t="s">
        <v>2247</v>
      </c>
      <c r="J3960" s="40">
        <v>114.03</v>
      </c>
      <c r="K3960" s="40">
        <v>0</v>
      </c>
    </row>
    <row r="3961" spans="1:11" x14ac:dyDescent="0.35">
      <c r="A3961">
        <v>20725</v>
      </c>
      <c r="B3961" t="s">
        <v>19666</v>
      </c>
      <c r="C3961" s="70">
        <v>0</v>
      </c>
      <c r="D3961" s="70">
        <v>0</v>
      </c>
      <c r="E3961" s="71">
        <v>44774</v>
      </c>
      <c r="F3961" t="s">
        <v>2011</v>
      </c>
      <c r="G3961" t="s">
        <v>1907</v>
      </c>
      <c r="J3961" s="40">
        <v>0</v>
      </c>
      <c r="K3961" s="40">
        <v>0</v>
      </c>
    </row>
    <row r="3962" spans="1:11" x14ac:dyDescent="0.35">
      <c r="A3962">
        <v>20725</v>
      </c>
      <c r="B3962" t="s">
        <v>19666</v>
      </c>
      <c r="C3962" s="70">
        <v>0</v>
      </c>
      <c r="D3962" s="70">
        <v>0</v>
      </c>
      <c r="E3962" s="71">
        <v>44804</v>
      </c>
      <c r="F3962" t="s">
        <v>1994</v>
      </c>
      <c r="G3962" t="s">
        <v>1912</v>
      </c>
      <c r="J3962" s="40">
        <v>0</v>
      </c>
      <c r="K3962" s="40">
        <v>-52.08</v>
      </c>
    </row>
    <row r="3963" spans="1:11" x14ac:dyDescent="0.35">
      <c r="A3963">
        <v>20725</v>
      </c>
      <c r="B3963" t="s">
        <v>19666</v>
      </c>
      <c r="C3963" s="70">
        <v>0</v>
      </c>
      <c r="D3963" s="70">
        <v>0</v>
      </c>
      <c r="E3963" s="71">
        <v>44804</v>
      </c>
      <c r="F3963" t="s">
        <v>13385</v>
      </c>
      <c r="G3963" t="s">
        <v>1912</v>
      </c>
      <c r="J3963" s="40">
        <v>0</v>
      </c>
      <c r="K3963" s="40">
        <v>51.93</v>
      </c>
    </row>
    <row r="3964" spans="1:11" x14ac:dyDescent="0.35">
      <c r="A3964">
        <v>20725</v>
      </c>
      <c r="B3964" t="s">
        <v>19666</v>
      </c>
      <c r="C3964" s="70">
        <v>0</v>
      </c>
      <c r="D3964" s="70">
        <v>0</v>
      </c>
      <c r="E3964" s="71">
        <v>44804</v>
      </c>
      <c r="F3964" t="s">
        <v>1992</v>
      </c>
      <c r="G3964" t="s">
        <v>1907</v>
      </c>
      <c r="J3964" s="40">
        <v>0</v>
      </c>
      <c r="K3964" s="40">
        <v>0.15</v>
      </c>
    </row>
    <row r="3965" spans="1:11" x14ac:dyDescent="0.35">
      <c r="A3965">
        <v>20725</v>
      </c>
      <c r="B3965" t="s">
        <v>19666</v>
      </c>
      <c r="C3965" s="70">
        <v>0</v>
      </c>
      <c r="D3965" s="70">
        <v>0</v>
      </c>
      <c r="E3965" s="71">
        <v>44834</v>
      </c>
      <c r="F3965" t="s">
        <v>1972</v>
      </c>
      <c r="G3965" t="s">
        <v>1912</v>
      </c>
      <c r="J3965" s="40">
        <v>0</v>
      </c>
      <c r="K3965" s="40">
        <v>-2331.9699999999998</v>
      </c>
    </row>
    <row r="3966" spans="1:11" x14ac:dyDescent="0.35">
      <c r="A3966">
        <v>20725</v>
      </c>
      <c r="B3966" t="s">
        <v>19666</v>
      </c>
      <c r="C3966" s="70">
        <v>0</v>
      </c>
      <c r="D3966" s="70">
        <v>0</v>
      </c>
      <c r="E3966" s="71">
        <v>44834</v>
      </c>
      <c r="F3966" t="s">
        <v>2197</v>
      </c>
      <c r="G3966" t="s">
        <v>1912</v>
      </c>
      <c r="J3966" s="40">
        <v>0</v>
      </c>
      <c r="K3966" s="40">
        <v>2331.9699999999998</v>
      </c>
    </row>
    <row r="3967" spans="1:11" x14ac:dyDescent="0.35">
      <c r="A3967">
        <v>20725</v>
      </c>
      <c r="B3967" t="s">
        <v>19666</v>
      </c>
      <c r="C3967" s="70">
        <v>0</v>
      </c>
      <c r="D3967" s="70">
        <v>0</v>
      </c>
      <c r="E3967" s="71">
        <v>44865</v>
      </c>
      <c r="F3967" t="s">
        <v>1944</v>
      </c>
      <c r="G3967" t="s">
        <v>1912</v>
      </c>
      <c r="H3967" t="s">
        <v>1919</v>
      </c>
      <c r="I3967" t="s">
        <v>1919</v>
      </c>
      <c r="J3967" s="40">
        <v>0</v>
      </c>
      <c r="K3967" s="40">
        <v>-363.46</v>
      </c>
    </row>
    <row r="3968" spans="1:11" x14ac:dyDescent="0.35">
      <c r="A3968">
        <v>20725</v>
      </c>
      <c r="B3968" t="s">
        <v>19666</v>
      </c>
      <c r="C3968" s="70">
        <v>0</v>
      </c>
      <c r="D3968" s="70">
        <v>0</v>
      </c>
      <c r="E3968" s="71">
        <v>44865</v>
      </c>
      <c r="F3968" t="s">
        <v>7921</v>
      </c>
      <c r="G3968" t="s">
        <v>1912</v>
      </c>
      <c r="H3968" t="s">
        <v>1919</v>
      </c>
      <c r="J3968" s="40">
        <v>0</v>
      </c>
      <c r="K3968" s="40">
        <v>363.46</v>
      </c>
    </row>
    <row r="3969" spans="1:11" x14ac:dyDescent="0.35">
      <c r="A3969">
        <v>20725</v>
      </c>
      <c r="B3969" t="s">
        <v>19666</v>
      </c>
      <c r="C3969" s="70">
        <v>0</v>
      </c>
      <c r="D3969" s="70">
        <v>0</v>
      </c>
      <c r="E3969" s="71">
        <v>44895</v>
      </c>
      <c r="F3969" t="s">
        <v>1926</v>
      </c>
      <c r="G3969" t="s">
        <v>1912</v>
      </c>
      <c r="H3969" t="s">
        <v>1916</v>
      </c>
      <c r="J3969" s="40">
        <v>0</v>
      </c>
      <c r="K3969" s="40">
        <v>-56.38</v>
      </c>
    </row>
    <row r="3970" spans="1:11" x14ac:dyDescent="0.35">
      <c r="A3970">
        <v>20725</v>
      </c>
      <c r="B3970" t="s">
        <v>19666</v>
      </c>
      <c r="C3970" s="70">
        <v>0</v>
      </c>
      <c r="D3970" s="70">
        <v>0</v>
      </c>
      <c r="E3970" s="71">
        <v>44895</v>
      </c>
      <c r="F3970" t="s">
        <v>13363</v>
      </c>
      <c r="G3970" t="s">
        <v>1912</v>
      </c>
      <c r="H3970" t="s">
        <v>1916</v>
      </c>
      <c r="J3970" s="40">
        <v>0</v>
      </c>
      <c r="K3970" s="40">
        <v>56.38</v>
      </c>
    </row>
    <row r="3971" spans="1:11" x14ac:dyDescent="0.35">
      <c r="A3971">
        <v>20725</v>
      </c>
      <c r="B3971" t="s">
        <v>19666</v>
      </c>
      <c r="C3971" s="70">
        <v>0</v>
      </c>
      <c r="D3971" s="70">
        <v>0</v>
      </c>
      <c r="E3971" s="71">
        <v>44926</v>
      </c>
      <c r="F3971" t="s">
        <v>1913</v>
      </c>
      <c r="G3971" t="s">
        <v>1912</v>
      </c>
      <c r="H3971" t="s">
        <v>1911</v>
      </c>
      <c r="I3971" t="s">
        <v>1911</v>
      </c>
      <c r="J3971" s="40">
        <v>0</v>
      </c>
      <c r="K3971" s="40">
        <v>-43.19</v>
      </c>
    </row>
    <row r="3972" spans="1:11" x14ac:dyDescent="0.35">
      <c r="A3972">
        <v>20725</v>
      </c>
      <c r="B3972" t="s">
        <v>19666</v>
      </c>
      <c r="C3972" s="70">
        <v>0</v>
      </c>
      <c r="D3972" s="70">
        <v>0</v>
      </c>
      <c r="E3972" s="71">
        <v>44926</v>
      </c>
      <c r="F3972" t="s">
        <v>1913</v>
      </c>
      <c r="G3972" t="s">
        <v>1912</v>
      </c>
      <c r="H3972" t="s">
        <v>1911</v>
      </c>
      <c r="I3972" t="s">
        <v>1911</v>
      </c>
      <c r="J3972" s="40">
        <v>0</v>
      </c>
      <c r="K3972" s="40">
        <v>-4262.68</v>
      </c>
    </row>
    <row r="3973" spans="1:11" x14ac:dyDescent="0.35">
      <c r="A3973">
        <v>20725</v>
      </c>
      <c r="B3973" t="s">
        <v>19666</v>
      </c>
      <c r="C3973" s="70">
        <v>0</v>
      </c>
      <c r="D3973" s="70">
        <v>0</v>
      </c>
      <c r="E3973" s="71">
        <v>44926</v>
      </c>
      <c r="F3973" t="s">
        <v>2177</v>
      </c>
      <c r="G3973" t="s">
        <v>1912</v>
      </c>
      <c r="J3973" s="40">
        <v>0</v>
      </c>
      <c r="K3973" s="40">
        <v>2179</v>
      </c>
    </row>
    <row r="3974" spans="1:11" x14ac:dyDescent="0.35">
      <c r="A3974">
        <v>20725</v>
      </c>
      <c r="B3974" t="s">
        <v>19666</v>
      </c>
      <c r="C3974" s="70">
        <v>0</v>
      </c>
      <c r="D3974" s="70">
        <v>0</v>
      </c>
      <c r="E3974" s="71">
        <v>44926</v>
      </c>
      <c r="F3974" t="s">
        <v>19667</v>
      </c>
      <c r="G3974" t="s">
        <v>1912</v>
      </c>
      <c r="J3974" s="40">
        <v>0</v>
      </c>
      <c r="K3974" s="40">
        <v>2083.6799999999998</v>
      </c>
    </row>
    <row r="3975" spans="1:11" x14ac:dyDescent="0.35">
      <c r="A3975">
        <v>20725</v>
      </c>
      <c r="B3975" t="s">
        <v>19666</v>
      </c>
      <c r="C3975" s="70">
        <v>0</v>
      </c>
      <c r="D3975" s="70">
        <v>0</v>
      </c>
      <c r="E3975" s="71">
        <v>44926</v>
      </c>
      <c r="F3975" t="s">
        <v>13141</v>
      </c>
      <c r="G3975" t="s">
        <v>1912</v>
      </c>
      <c r="J3975" s="40">
        <v>0</v>
      </c>
      <c r="K3975" s="40">
        <v>43.19</v>
      </c>
    </row>
    <row r="3976" spans="1:11" x14ac:dyDescent="0.35">
      <c r="A3976">
        <v>20726</v>
      </c>
      <c r="B3976" t="s">
        <v>231</v>
      </c>
      <c r="C3976" s="70">
        <v>0</v>
      </c>
      <c r="D3976" s="70">
        <v>0</v>
      </c>
      <c r="E3976" s="71">
        <v>44592</v>
      </c>
      <c r="F3976" t="s">
        <v>6854</v>
      </c>
      <c r="G3976" t="s">
        <v>2247</v>
      </c>
      <c r="J3976" s="40">
        <v>2.64</v>
      </c>
      <c r="K3976" s="40">
        <v>0</v>
      </c>
    </row>
    <row r="3977" spans="1:11" x14ac:dyDescent="0.35">
      <c r="A3977">
        <v>20726</v>
      </c>
      <c r="B3977" t="s">
        <v>231</v>
      </c>
      <c r="C3977" s="70">
        <v>0</v>
      </c>
      <c r="D3977" s="70">
        <v>0</v>
      </c>
      <c r="E3977" s="71">
        <v>44592</v>
      </c>
      <c r="F3977" t="s">
        <v>2133</v>
      </c>
      <c r="G3977" t="s">
        <v>1907</v>
      </c>
      <c r="J3977" s="40">
        <v>0.63</v>
      </c>
      <c r="K3977" s="40">
        <v>0</v>
      </c>
    </row>
    <row r="3978" spans="1:11" x14ac:dyDescent="0.35">
      <c r="A3978">
        <v>20726</v>
      </c>
      <c r="B3978" t="s">
        <v>231</v>
      </c>
      <c r="C3978" s="70">
        <v>0</v>
      </c>
      <c r="D3978" s="70">
        <v>0</v>
      </c>
      <c r="E3978" s="71">
        <v>44592</v>
      </c>
      <c r="F3978" t="s">
        <v>6756</v>
      </c>
      <c r="G3978" t="s">
        <v>2247</v>
      </c>
      <c r="H3978" t="s">
        <v>6720</v>
      </c>
      <c r="I3978" t="s">
        <v>6720</v>
      </c>
      <c r="J3978" s="40">
        <v>0</v>
      </c>
      <c r="K3978" s="40">
        <v>2.64</v>
      </c>
    </row>
    <row r="3979" spans="1:11" x14ac:dyDescent="0.35">
      <c r="A3979">
        <v>20726</v>
      </c>
      <c r="B3979" t="s">
        <v>231</v>
      </c>
      <c r="C3979" s="70">
        <v>0</v>
      </c>
      <c r="D3979" s="70">
        <v>0</v>
      </c>
      <c r="E3979" s="71">
        <v>44620</v>
      </c>
      <c r="F3979" t="s">
        <v>2120</v>
      </c>
      <c r="G3979" t="s">
        <v>1912</v>
      </c>
      <c r="J3979" s="40">
        <v>0</v>
      </c>
      <c r="K3979" s="40">
        <v>-42.62</v>
      </c>
    </row>
    <row r="3980" spans="1:11" x14ac:dyDescent="0.35">
      <c r="A3980">
        <v>20726</v>
      </c>
      <c r="B3980" t="s">
        <v>231</v>
      </c>
      <c r="C3980" s="70">
        <v>0</v>
      </c>
      <c r="D3980" s="70">
        <v>0</v>
      </c>
      <c r="E3980" s="71">
        <v>44651</v>
      </c>
      <c r="F3980" t="s">
        <v>2106</v>
      </c>
      <c r="G3980" t="s">
        <v>1912</v>
      </c>
      <c r="J3980" s="40">
        <v>0</v>
      </c>
      <c r="K3980" s="40">
        <v>-25.19</v>
      </c>
    </row>
    <row r="3981" spans="1:11" x14ac:dyDescent="0.35">
      <c r="A3981">
        <v>20726</v>
      </c>
      <c r="B3981" t="s">
        <v>231</v>
      </c>
      <c r="C3981" s="70">
        <v>0</v>
      </c>
      <c r="D3981" s="70">
        <v>0</v>
      </c>
      <c r="E3981" s="71">
        <v>44651</v>
      </c>
      <c r="F3981" t="s">
        <v>6557</v>
      </c>
      <c r="G3981" t="s">
        <v>2247</v>
      </c>
      <c r="J3981" s="40">
        <v>0.25</v>
      </c>
      <c r="K3981" s="40">
        <v>0</v>
      </c>
    </row>
    <row r="3982" spans="1:11" x14ac:dyDescent="0.35">
      <c r="A3982">
        <v>20726</v>
      </c>
      <c r="B3982" t="s">
        <v>231</v>
      </c>
      <c r="C3982" s="70">
        <v>0</v>
      </c>
      <c r="D3982" s="70">
        <v>0</v>
      </c>
      <c r="E3982" s="71">
        <v>44681</v>
      </c>
      <c r="F3982" t="s">
        <v>6309</v>
      </c>
      <c r="G3982" t="s">
        <v>2247</v>
      </c>
      <c r="J3982" s="40">
        <v>1.21</v>
      </c>
      <c r="K3982" s="40">
        <v>0</v>
      </c>
    </row>
    <row r="3983" spans="1:11" x14ac:dyDescent="0.35">
      <c r="A3983">
        <v>20726</v>
      </c>
      <c r="B3983" t="s">
        <v>231</v>
      </c>
      <c r="C3983" s="70">
        <v>0</v>
      </c>
      <c r="D3983" s="70">
        <v>0</v>
      </c>
      <c r="E3983" s="71">
        <v>44681</v>
      </c>
      <c r="F3983" t="s">
        <v>8174</v>
      </c>
      <c r="G3983" t="s">
        <v>1912</v>
      </c>
      <c r="J3983" s="40">
        <v>0</v>
      </c>
      <c r="K3983" s="40">
        <v>41.57</v>
      </c>
    </row>
    <row r="3984" spans="1:11" x14ac:dyDescent="0.35">
      <c r="A3984">
        <v>20726</v>
      </c>
      <c r="B3984" t="s">
        <v>231</v>
      </c>
      <c r="C3984" s="70">
        <v>0</v>
      </c>
      <c r="D3984" s="70">
        <v>0</v>
      </c>
      <c r="E3984" s="71">
        <v>44681</v>
      </c>
      <c r="F3984" t="s">
        <v>2096</v>
      </c>
      <c r="G3984" t="s">
        <v>1912</v>
      </c>
      <c r="J3984" s="40">
        <v>0</v>
      </c>
      <c r="K3984" s="40">
        <v>24.12</v>
      </c>
    </row>
    <row r="3985" spans="1:11" x14ac:dyDescent="0.35">
      <c r="A3985">
        <v>20726</v>
      </c>
      <c r="B3985" t="s">
        <v>231</v>
      </c>
      <c r="C3985" s="70">
        <v>0</v>
      </c>
      <c r="D3985" s="70">
        <v>0</v>
      </c>
      <c r="E3985" s="71">
        <v>44712</v>
      </c>
      <c r="F3985" t="s">
        <v>2078</v>
      </c>
      <c r="G3985" t="s">
        <v>1912</v>
      </c>
      <c r="J3985" s="40">
        <v>0</v>
      </c>
      <c r="K3985" s="40">
        <v>-8.99</v>
      </c>
    </row>
    <row r="3986" spans="1:11" x14ac:dyDescent="0.35">
      <c r="A3986">
        <v>20726</v>
      </c>
      <c r="B3986" t="s">
        <v>231</v>
      </c>
      <c r="C3986" s="70">
        <v>0</v>
      </c>
      <c r="D3986" s="70">
        <v>0</v>
      </c>
      <c r="E3986" s="71">
        <v>44712</v>
      </c>
      <c r="F3986" t="s">
        <v>2077</v>
      </c>
      <c r="G3986" t="s">
        <v>1912</v>
      </c>
      <c r="J3986" s="40">
        <v>0</v>
      </c>
      <c r="K3986" s="40">
        <v>8.99</v>
      </c>
    </row>
    <row r="3987" spans="1:11" x14ac:dyDescent="0.35">
      <c r="A3987">
        <v>20726</v>
      </c>
      <c r="B3987" t="s">
        <v>231</v>
      </c>
      <c r="C3987" s="70">
        <v>0</v>
      </c>
      <c r="D3987" s="70">
        <v>0</v>
      </c>
      <c r="E3987" s="71">
        <v>44712</v>
      </c>
      <c r="F3987" t="s">
        <v>5986</v>
      </c>
      <c r="G3987" t="s">
        <v>2247</v>
      </c>
      <c r="J3987" s="40">
        <v>0.59</v>
      </c>
      <c r="K3987" s="40">
        <v>0</v>
      </c>
    </row>
    <row r="3988" spans="1:11" x14ac:dyDescent="0.35">
      <c r="A3988">
        <v>20726</v>
      </c>
      <c r="B3988" t="s">
        <v>231</v>
      </c>
      <c r="C3988" s="70">
        <v>0</v>
      </c>
      <c r="D3988" s="70">
        <v>0</v>
      </c>
      <c r="E3988" s="71">
        <v>44742</v>
      </c>
      <c r="F3988" t="s">
        <v>2064</v>
      </c>
      <c r="G3988" t="s">
        <v>1912</v>
      </c>
      <c r="J3988" s="40">
        <v>0</v>
      </c>
      <c r="K3988" s="40">
        <v>-185.71</v>
      </c>
    </row>
    <row r="3989" spans="1:11" x14ac:dyDescent="0.35">
      <c r="A3989">
        <v>20726</v>
      </c>
      <c r="B3989" t="s">
        <v>231</v>
      </c>
      <c r="C3989" s="70">
        <v>0</v>
      </c>
      <c r="D3989" s="70">
        <v>0</v>
      </c>
      <c r="E3989" s="71">
        <v>44742</v>
      </c>
      <c r="F3989" t="s">
        <v>2063</v>
      </c>
      <c r="G3989" t="s">
        <v>1912</v>
      </c>
      <c r="J3989" s="40">
        <v>0</v>
      </c>
      <c r="K3989" s="40">
        <v>185.71</v>
      </c>
    </row>
    <row r="3990" spans="1:11" x14ac:dyDescent="0.35">
      <c r="A3990">
        <v>20726</v>
      </c>
      <c r="B3990" t="s">
        <v>231</v>
      </c>
      <c r="C3990" s="70">
        <v>0</v>
      </c>
      <c r="D3990" s="70">
        <v>0</v>
      </c>
      <c r="E3990" s="71">
        <v>44742</v>
      </c>
      <c r="F3990" t="s">
        <v>5719</v>
      </c>
      <c r="G3990" t="s">
        <v>2247</v>
      </c>
      <c r="J3990" s="40">
        <v>4.2699999999999996</v>
      </c>
      <c r="K3990" s="40">
        <v>0</v>
      </c>
    </row>
    <row r="3991" spans="1:11" x14ac:dyDescent="0.35">
      <c r="A3991">
        <v>20726</v>
      </c>
      <c r="B3991" t="s">
        <v>231</v>
      </c>
      <c r="C3991" s="70">
        <v>0</v>
      </c>
      <c r="D3991" s="70">
        <v>0</v>
      </c>
      <c r="E3991" s="71">
        <v>44773</v>
      </c>
      <c r="F3991" t="s">
        <v>5412</v>
      </c>
      <c r="G3991" t="s">
        <v>2247</v>
      </c>
      <c r="J3991" s="40">
        <v>0</v>
      </c>
      <c r="K3991" s="40">
        <v>2.83</v>
      </c>
    </row>
    <row r="3992" spans="1:11" x14ac:dyDescent="0.35">
      <c r="A3992">
        <v>20726</v>
      </c>
      <c r="B3992" t="s">
        <v>231</v>
      </c>
      <c r="C3992" s="70">
        <v>0</v>
      </c>
      <c r="D3992" s="70">
        <v>0</v>
      </c>
      <c r="E3992" s="71">
        <v>44804</v>
      </c>
      <c r="F3992" t="s">
        <v>1994</v>
      </c>
      <c r="G3992" t="s">
        <v>1912</v>
      </c>
      <c r="J3992" s="40">
        <v>0</v>
      </c>
      <c r="K3992" s="40">
        <v>-87.7</v>
      </c>
    </row>
    <row r="3993" spans="1:11" x14ac:dyDescent="0.35">
      <c r="A3993">
        <v>20726</v>
      </c>
      <c r="B3993" t="s">
        <v>231</v>
      </c>
      <c r="C3993" s="70">
        <v>0</v>
      </c>
      <c r="D3993" s="70">
        <v>0</v>
      </c>
      <c r="E3993" s="71">
        <v>44804</v>
      </c>
      <c r="F3993" t="s">
        <v>1994</v>
      </c>
      <c r="G3993" t="s">
        <v>1912</v>
      </c>
      <c r="J3993" s="40">
        <v>0</v>
      </c>
      <c r="K3993" s="40">
        <v>-766.96</v>
      </c>
    </row>
    <row r="3994" spans="1:11" x14ac:dyDescent="0.35">
      <c r="A3994">
        <v>20726</v>
      </c>
      <c r="B3994" t="s">
        <v>231</v>
      </c>
      <c r="C3994" s="70">
        <v>0</v>
      </c>
      <c r="D3994" s="70">
        <v>0</v>
      </c>
      <c r="E3994" s="71">
        <v>44804</v>
      </c>
      <c r="F3994" t="s">
        <v>13386</v>
      </c>
      <c r="G3994" t="s">
        <v>1912</v>
      </c>
      <c r="J3994" s="40">
        <v>0</v>
      </c>
      <c r="K3994" s="40">
        <v>87.73</v>
      </c>
    </row>
    <row r="3995" spans="1:11" x14ac:dyDescent="0.35">
      <c r="A3995">
        <v>20726</v>
      </c>
      <c r="B3995" t="s">
        <v>231</v>
      </c>
      <c r="C3995" s="70">
        <v>0</v>
      </c>
      <c r="D3995" s="70">
        <v>0</v>
      </c>
      <c r="E3995" s="71">
        <v>44804</v>
      </c>
      <c r="F3995" t="s">
        <v>2327</v>
      </c>
      <c r="G3995" t="s">
        <v>1912</v>
      </c>
      <c r="J3995" s="40">
        <v>0</v>
      </c>
      <c r="K3995" s="40">
        <v>744.46</v>
      </c>
    </row>
    <row r="3996" spans="1:11" x14ac:dyDescent="0.35">
      <c r="A3996">
        <v>20726</v>
      </c>
      <c r="B3996" t="s">
        <v>231</v>
      </c>
      <c r="C3996" s="70">
        <v>0</v>
      </c>
      <c r="D3996" s="70">
        <v>0</v>
      </c>
      <c r="E3996" s="71">
        <v>44804</v>
      </c>
      <c r="F3996" t="s">
        <v>2326</v>
      </c>
      <c r="G3996" t="s">
        <v>1912</v>
      </c>
      <c r="J3996" s="40">
        <v>0</v>
      </c>
      <c r="K3996" s="40">
        <v>-744.46</v>
      </c>
    </row>
    <row r="3997" spans="1:11" x14ac:dyDescent="0.35">
      <c r="A3997">
        <v>20726</v>
      </c>
      <c r="B3997" t="s">
        <v>231</v>
      </c>
      <c r="C3997" s="70">
        <v>0</v>
      </c>
      <c r="D3997" s="70">
        <v>0</v>
      </c>
      <c r="E3997" s="71">
        <v>44804</v>
      </c>
      <c r="F3997" t="s">
        <v>2325</v>
      </c>
      <c r="G3997" t="s">
        <v>1912</v>
      </c>
      <c r="J3997" s="40">
        <v>0</v>
      </c>
      <c r="K3997" s="40">
        <v>741.08</v>
      </c>
    </row>
    <row r="3998" spans="1:11" x14ac:dyDescent="0.35">
      <c r="A3998">
        <v>20726</v>
      </c>
      <c r="B3998" t="s">
        <v>231</v>
      </c>
      <c r="C3998" s="70">
        <v>0</v>
      </c>
      <c r="D3998" s="70">
        <v>0</v>
      </c>
      <c r="E3998" s="71">
        <v>44804</v>
      </c>
      <c r="F3998" t="s">
        <v>1988</v>
      </c>
      <c r="G3998" t="s">
        <v>1907</v>
      </c>
      <c r="J3998" s="40">
        <v>0.03</v>
      </c>
      <c r="K3998" s="40">
        <v>0</v>
      </c>
    </row>
    <row r="3999" spans="1:11" x14ac:dyDescent="0.35">
      <c r="A3999">
        <v>20726</v>
      </c>
      <c r="B3999" t="s">
        <v>231</v>
      </c>
      <c r="C3999" s="70">
        <v>0</v>
      </c>
      <c r="D3999" s="70">
        <v>0</v>
      </c>
      <c r="E3999" s="71">
        <v>44804</v>
      </c>
      <c r="F3999" t="s">
        <v>1984</v>
      </c>
      <c r="G3999" t="s">
        <v>1907</v>
      </c>
      <c r="J3999" s="40">
        <v>0</v>
      </c>
      <c r="K3999" s="40">
        <v>0.03</v>
      </c>
    </row>
    <row r="4000" spans="1:11" x14ac:dyDescent="0.35">
      <c r="A4000">
        <v>20726</v>
      </c>
      <c r="B4000" t="s">
        <v>231</v>
      </c>
      <c r="C4000" s="70">
        <v>0</v>
      </c>
      <c r="D4000" s="70">
        <v>0</v>
      </c>
      <c r="E4000" s="71">
        <v>44804</v>
      </c>
      <c r="F4000" t="s">
        <v>5230</v>
      </c>
      <c r="G4000" t="s">
        <v>2247</v>
      </c>
      <c r="H4000" t="s">
        <v>2265</v>
      </c>
      <c r="J4000" s="40">
        <v>0</v>
      </c>
      <c r="K4000" s="40">
        <v>27.24</v>
      </c>
    </row>
    <row r="4001" spans="1:11" x14ac:dyDescent="0.35">
      <c r="A4001">
        <v>20726</v>
      </c>
      <c r="B4001" t="s">
        <v>231</v>
      </c>
      <c r="C4001" s="70">
        <v>0</v>
      </c>
      <c r="D4001" s="70">
        <v>0</v>
      </c>
      <c r="E4001" s="71">
        <v>44805</v>
      </c>
      <c r="F4001" t="s">
        <v>2324</v>
      </c>
      <c r="G4001" t="s">
        <v>1912</v>
      </c>
      <c r="J4001" s="40">
        <v>0</v>
      </c>
      <c r="K4001" s="40">
        <v>766.96</v>
      </c>
    </row>
    <row r="4002" spans="1:11" x14ac:dyDescent="0.35">
      <c r="A4002">
        <v>20726</v>
      </c>
      <c r="B4002" t="s">
        <v>231</v>
      </c>
      <c r="C4002" s="70">
        <v>0</v>
      </c>
      <c r="D4002" s="70">
        <v>0</v>
      </c>
      <c r="E4002" s="71">
        <v>44834</v>
      </c>
      <c r="F4002" t="s">
        <v>1972</v>
      </c>
      <c r="G4002" t="s">
        <v>1912</v>
      </c>
      <c r="J4002" s="40">
        <v>0</v>
      </c>
      <c r="K4002" s="40">
        <v>-307.64999999999998</v>
      </c>
    </row>
    <row r="4003" spans="1:11" x14ac:dyDescent="0.35">
      <c r="A4003">
        <v>20726</v>
      </c>
      <c r="B4003" t="s">
        <v>231</v>
      </c>
      <c r="C4003" s="70">
        <v>0</v>
      </c>
      <c r="D4003" s="70">
        <v>0</v>
      </c>
      <c r="E4003" s="71">
        <v>44834</v>
      </c>
      <c r="F4003" t="s">
        <v>14660</v>
      </c>
      <c r="G4003" t="s">
        <v>1912</v>
      </c>
      <c r="J4003" s="40">
        <v>0</v>
      </c>
      <c r="K4003" s="40">
        <v>307.64999999999998</v>
      </c>
    </row>
    <row r="4004" spans="1:11" x14ac:dyDescent="0.35">
      <c r="A4004">
        <v>20726</v>
      </c>
      <c r="B4004" t="s">
        <v>231</v>
      </c>
      <c r="C4004" s="70">
        <v>0</v>
      </c>
      <c r="D4004" s="70">
        <v>0</v>
      </c>
      <c r="E4004" s="71">
        <v>44834</v>
      </c>
      <c r="F4004" t="s">
        <v>4801</v>
      </c>
      <c r="G4004" t="s">
        <v>2247</v>
      </c>
      <c r="H4004" t="s">
        <v>2262</v>
      </c>
      <c r="J4004" s="40">
        <v>48.99</v>
      </c>
      <c r="K4004" s="40">
        <v>0</v>
      </c>
    </row>
    <row r="4005" spans="1:11" x14ac:dyDescent="0.35">
      <c r="A4005">
        <v>20726</v>
      </c>
      <c r="B4005" t="s">
        <v>231</v>
      </c>
      <c r="C4005" s="70">
        <v>0</v>
      </c>
      <c r="D4005" s="70">
        <v>0</v>
      </c>
      <c r="E4005" s="71">
        <v>44835</v>
      </c>
      <c r="F4005" t="s">
        <v>1959</v>
      </c>
      <c r="G4005" t="s">
        <v>1907</v>
      </c>
      <c r="I4005" t="s">
        <v>1958</v>
      </c>
      <c r="J4005" s="40">
        <v>0</v>
      </c>
      <c r="K4005" s="40">
        <v>0.56000000000000005</v>
      </c>
    </row>
    <row r="4006" spans="1:11" x14ac:dyDescent="0.35">
      <c r="A4006">
        <v>20726</v>
      </c>
      <c r="B4006" t="s">
        <v>231</v>
      </c>
      <c r="C4006" s="70">
        <v>0</v>
      </c>
      <c r="D4006" s="70">
        <v>0</v>
      </c>
      <c r="E4006" s="71">
        <v>44865</v>
      </c>
      <c r="F4006" t="s">
        <v>4576</v>
      </c>
      <c r="G4006" t="s">
        <v>2247</v>
      </c>
      <c r="H4006" t="s">
        <v>1919</v>
      </c>
      <c r="I4006" t="s">
        <v>1919</v>
      </c>
      <c r="J4006" s="40">
        <v>0</v>
      </c>
      <c r="K4006" s="40">
        <v>2.99</v>
      </c>
    </row>
    <row r="4007" spans="1:11" x14ac:dyDescent="0.35">
      <c r="A4007">
        <v>20726</v>
      </c>
      <c r="B4007" t="s">
        <v>231</v>
      </c>
      <c r="C4007" s="70">
        <v>0</v>
      </c>
      <c r="D4007" s="70">
        <v>0</v>
      </c>
      <c r="E4007" s="71">
        <v>44895</v>
      </c>
      <c r="F4007" t="s">
        <v>1926</v>
      </c>
      <c r="G4007" t="s">
        <v>1912</v>
      </c>
      <c r="H4007" t="s">
        <v>1916</v>
      </c>
      <c r="J4007" s="40">
        <v>0</v>
      </c>
      <c r="K4007" s="40">
        <v>-27.03</v>
      </c>
    </row>
    <row r="4008" spans="1:11" x14ac:dyDescent="0.35">
      <c r="A4008">
        <v>20726</v>
      </c>
      <c r="B4008" t="s">
        <v>231</v>
      </c>
      <c r="C4008" s="70">
        <v>0</v>
      </c>
      <c r="D4008" s="70">
        <v>0</v>
      </c>
      <c r="E4008" s="71">
        <v>44895</v>
      </c>
      <c r="F4008" t="s">
        <v>13364</v>
      </c>
      <c r="G4008" t="s">
        <v>1912</v>
      </c>
      <c r="H4008" t="s">
        <v>1916</v>
      </c>
      <c r="J4008" s="40">
        <v>0</v>
      </c>
      <c r="K4008" s="40">
        <v>27.03</v>
      </c>
    </row>
    <row r="4009" spans="1:11" x14ac:dyDescent="0.35">
      <c r="A4009">
        <v>20726</v>
      </c>
      <c r="B4009" t="s">
        <v>231</v>
      </c>
      <c r="C4009" s="70">
        <v>0</v>
      </c>
      <c r="D4009" s="70">
        <v>0</v>
      </c>
      <c r="E4009" s="71">
        <v>44895</v>
      </c>
      <c r="F4009" t="s">
        <v>4099</v>
      </c>
      <c r="G4009" t="s">
        <v>2247</v>
      </c>
      <c r="H4009" t="s">
        <v>1916</v>
      </c>
      <c r="I4009" t="s">
        <v>1916</v>
      </c>
      <c r="J4009" s="40">
        <v>0</v>
      </c>
      <c r="K4009" s="40">
        <v>21.05</v>
      </c>
    </row>
    <row r="4010" spans="1:11" x14ac:dyDescent="0.35">
      <c r="A4010">
        <v>20726</v>
      </c>
      <c r="B4010" t="s">
        <v>231</v>
      </c>
      <c r="C4010" s="70">
        <v>0</v>
      </c>
      <c r="D4010" s="70">
        <v>0</v>
      </c>
      <c r="E4010" s="71">
        <v>44926</v>
      </c>
      <c r="F4010" t="s">
        <v>3751</v>
      </c>
      <c r="G4010" t="s">
        <v>2247</v>
      </c>
      <c r="H4010" t="s">
        <v>1911</v>
      </c>
      <c r="I4010" t="s">
        <v>1911</v>
      </c>
      <c r="J4010" s="40">
        <v>18.5</v>
      </c>
      <c r="K4010" s="40">
        <v>0</v>
      </c>
    </row>
    <row r="4011" spans="1:11" x14ac:dyDescent="0.35">
      <c r="A4011">
        <v>20726</v>
      </c>
      <c r="B4011" t="s">
        <v>231</v>
      </c>
      <c r="C4011" s="70">
        <v>0</v>
      </c>
      <c r="D4011" s="70">
        <v>0</v>
      </c>
      <c r="E4011" s="71">
        <v>44926</v>
      </c>
      <c r="F4011" t="s">
        <v>3505</v>
      </c>
      <c r="G4011" t="s">
        <v>2247</v>
      </c>
      <c r="H4011" t="s">
        <v>1911</v>
      </c>
      <c r="I4011" t="s">
        <v>1911</v>
      </c>
      <c r="J4011" s="40">
        <v>0</v>
      </c>
      <c r="K4011" s="40">
        <v>8.9499999999999993</v>
      </c>
    </row>
    <row r="4012" spans="1:11" x14ac:dyDescent="0.35">
      <c r="A4012">
        <v>20727</v>
      </c>
      <c r="B4012" t="s">
        <v>19665</v>
      </c>
      <c r="C4012" s="70">
        <v>0</v>
      </c>
      <c r="D4012" s="70">
        <v>0</v>
      </c>
      <c r="E4012" s="71">
        <v>44651</v>
      </c>
      <c r="F4012" t="s">
        <v>2106</v>
      </c>
      <c r="G4012" t="s">
        <v>1912</v>
      </c>
      <c r="J4012" s="40">
        <v>0</v>
      </c>
      <c r="K4012" s="40">
        <v>-198.36</v>
      </c>
    </row>
    <row r="4013" spans="1:11" x14ac:dyDescent="0.35">
      <c r="A4013">
        <v>20727</v>
      </c>
      <c r="B4013" t="s">
        <v>19665</v>
      </c>
      <c r="C4013" s="70">
        <v>0</v>
      </c>
      <c r="D4013" s="70">
        <v>0</v>
      </c>
      <c r="E4013" s="71">
        <v>44681</v>
      </c>
      <c r="F4013" t="s">
        <v>6308</v>
      </c>
      <c r="G4013" t="s">
        <v>2247</v>
      </c>
      <c r="J4013" s="40">
        <v>0</v>
      </c>
      <c r="K4013" s="40">
        <v>8.43</v>
      </c>
    </row>
    <row r="4014" spans="1:11" x14ac:dyDescent="0.35">
      <c r="A4014">
        <v>20727</v>
      </c>
      <c r="B4014" t="s">
        <v>19665</v>
      </c>
      <c r="C4014" s="70">
        <v>0</v>
      </c>
      <c r="D4014" s="70">
        <v>0</v>
      </c>
      <c r="E4014" s="71">
        <v>44681</v>
      </c>
      <c r="F4014" t="s">
        <v>2096</v>
      </c>
      <c r="G4014" t="s">
        <v>1912</v>
      </c>
      <c r="J4014" s="40">
        <v>0</v>
      </c>
      <c r="K4014" s="40">
        <v>189.93</v>
      </c>
    </row>
    <row r="4015" spans="1:11" x14ac:dyDescent="0.35">
      <c r="A4015">
        <v>20727</v>
      </c>
      <c r="B4015" t="s">
        <v>19665</v>
      </c>
      <c r="C4015" s="70">
        <v>0</v>
      </c>
      <c r="D4015" s="70">
        <v>0</v>
      </c>
      <c r="E4015" s="71">
        <v>44834</v>
      </c>
      <c r="F4015" t="s">
        <v>1972</v>
      </c>
      <c r="G4015" t="s">
        <v>1912</v>
      </c>
      <c r="J4015" s="40">
        <v>0</v>
      </c>
      <c r="K4015" s="40">
        <v>-655.66</v>
      </c>
    </row>
    <row r="4016" spans="1:11" x14ac:dyDescent="0.35">
      <c r="A4016">
        <v>20727</v>
      </c>
      <c r="B4016" t="s">
        <v>19665</v>
      </c>
      <c r="C4016" s="70">
        <v>0</v>
      </c>
      <c r="D4016" s="70">
        <v>0</v>
      </c>
      <c r="E4016" s="71">
        <v>44834</v>
      </c>
      <c r="F4016" t="s">
        <v>2312</v>
      </c>
      <c r="G4016" t="s">
        <v>1912</v>
      </c>
      <c r="J4016" s="40">
        <v>0</v>
      </c>
      <c r="K4016" s="40">
        <v>655.66</v>
      </c>
    </row>
    <row r="4017" spans="1:11" x14ac:dyDescent="0.35">
      <c r="A4017">
        <v>20728</v>
      </c>
      <c r="B4017" t="s">
        <v>232</v>
      </c>
      <c r="C4017" s="70">
        <v>-2022.22</v>
      </c>
      <c r="D4017" s="70">
        <v>-647.71</v>
      </c>
      <c r="E4017" s="71">
        <v>44592</v>
      </c>
      <c r="F4017" t="s">
        <v>6853</v>
      </c>
      <c r="G4017" t="s">
        <v>2247</v>
      </c>
      <c r="J4017" s="40">
        <v>5.0999999999999996</v>
      </c>
      <c r="K4017" s="40">
        <v>0</v>
      </c>
    </row>
    <row r="4018" spans="1:11" x14ac:dyDescent="0.35">
      <c r="A4018">
        <v>20728</v>
      </c>
      <c r="B4018" t="s">
        <v>232</v>
      </c>
      <c r="C4018" s="70">
        <v>-2022.22</v>
      </c>
      <c r="D4018" s="70">
        <v>-647.71</v>
      </c>
      <c r="E4018" s="71">
        <v>44592</v>
      </c>
      <c r="F4018" t="s">
        <v>6755</v>
      </c>
      <c r="G4018" t="s">
        <v>2247</v>
      </c>
      <c r="H4018" t="s">
        <v>6720</v>
      </c>
      <c r="I4018" t="s">
        <v>6720</v>
      </c>
      <c r="J4018" s="40">
        <v>9.68</v>
      </c>
      <c r="K4018" s="40">
        <v>0</v>
      </c>
    </row>
    <row r="4019" spans="1:11" x14ac:dyDescent="0.35">
      <c r="A4019">
        <v>20728</v>
      </c>
      <c r="B4019" t="s">
        <v>232</v>
      </c>
      <c r="C4019" s="70">
        <v>-2022.22</v>
      </c>
      <c r="D4019" s="70">
        <v>-647.71</v>
      </c>
      <c r="E4019" s="71">
        <v>44620</v>
      </c>
      <c r="F4019" t="s">
        <v>2120</v>
      </c>
      <c r="G4019" t="s">
        <v>1912</v>
      </c>
      <c r="J4019" s="40">
        <v>0</v>
      </c>
      <c r="K4019" s="40">
        <v>-27.79</v>
      </c>
    </row>
    <row r="4020" spans="1:11" x14ac:dyDescent="0.35">
      <c r="A4020">
        <v>20728</v>
      </c>
      <c r="B4020" t="s">
        <v>232</v>
      </c>
      <c r="C4020" s="70">
        <v>-2022.22</v>
      </c>
      <c r="D4020" s="70">
        <v>-647.71</v>
      </c>
      <c r="E4020" s="71">
        <v>44620</v>
      </c>
      <c r="F4020" t="s">
        <v>2120</v>
      </c>
      <c r="G4020" t="s">
        <v>1912</v>
      </c>
      <c r="J4020" s="40">
        <v>0</v>
      </c>
      <c r="K4020" s="40">
        <v>-624.53</v>
      </c>
    </row>
    <row r="4021" spans="1:11" x14ac:dyDescent="0.35">
      <c r="A4021">
        <v>20728</v>
      </c>
      <c r="B4021" t="s">
        <v>232</v>
      </c>
      <c r="C4021" s="70">
        <v>-2022.22</v>
      </c>
      <c r="D4021" s="70">
        <v>-647.71</v>
      </c>
      <c r="E4021" s="71">
        <v>44651</v>
      </c>
      <c r="F4021" t="s">
        <v>6556</v>
      </c>
      <c r="G4021" t="s">
        <v>2247</v>
      </c>
      <c r="J4021" s="40">
        <v>11.27</v>
      </c>
      <c r="K4021" s="40">
        <v>0</v>
      </c>
    </row>
    <row r="4022" spans="1:11" x14ac:dyDescent="0.35">
      <c r="A4022">
        <v>20728</v>
      </c>
      <c r="B4022" t="s">
        <v>232</v>
      </c>
      <c r="C4022" s="70">
        <v>-2022.22</v>
      </c>
      <c r="D4022" s="70">
        <v>-647.71</v>
      </c>
      <c r="E4022" s="71">
        <v>44681</v>
      </c>
      <c r="F4022" t="s">
        <v>6307</v>
      </c>
      <c r="G4022" t="s">
        <v>2247</v>
      </c>
      <c r="J4022" s="40">
        <v>0</v>
      </c>
      <c r="K4022" s="40">
        <v>17.78</v>
      </c>
    </row>
    <row r="4023" spans="1:11" x14ac:dyDescent="0.35">
      <c r="A4023">
        <v>20728</v>
      </c>
      <c r="B4023" t="s">
        <v>232</v>
      </c>
      <c r="C4023" s="70">
        <v>-2022.22</v>
      </c>
      <c r="D4023" s="70">
        <v>-647.71</v>
      </c>
      <c r="E4023" s="71">
        <v>44681</v>
      </c>
      <c r="F4023" t="s">
        <v>8174</v>
      </c>
      <c r="G4023" t="s">
        <v>1912</v>
      </c>
      <c r="J4023" s="40">
        <v>0</v>
      </c>
      <c r="K4023" s="40">
        <v>27.13</v>
      </c>
    </row>
    <row r="4024" spans="1:11" x14ac:dyDescent="0.35">
      <c r="A4024">
        <v>20728</v>
      </c>
      <c r="B4024" t="s">
        <v>232</v>
      </c>
      <c r="C4024" s="70">
        <v>-2022.22</v>
      </c>
      <c r="D4024" s="70">
        <v>-647.71</v>
      </c>
      <c r="E4024" s="71">
        <v>44712</v>
      </c>
      <c r="F4024" t="s">
        <v>2078</v>
      </c>
      <c r="G4024" t="s">
        <v>1912</v>
      </c>
      <c r="J4024" s="40">
        <v>0</v>
      </c>
      <c r="K4024" s="40">
        <v>-11.98</v>
      </c>
    </row>
    <row r="4025" spans="1:11" x14ac:dyDescent="0.35">
      <c r="A4025">
        <v>20728</v>
      </c>
      <c r="B4025" t="s">
        <v>232</v>
      </c>
      <c r="C4025" s="70">
        <v>-2022.22</v>
      </c>
      <c r="D4025" s="70">
        <v>-647.71</v>
      </c>
      <c r="E4025" s="71">
        <v>44712</v>
      </c>
      <c r="F4025" t="s">
        <v>2077</v>
      </c>
      <c r="G4025" t="s">
        <v>1912</v>
      </c>
      <c r="J4025" s="40">
        <v>0</v>
      </c>
      <c r="K4025" s="40">
        <v>11.98</v>
      </c>
    </row>
    <row r="4026" spans="1:11" x14ac:dyDescent="0.35">
      <c r="A4026">
        <v>20728</v>
      </c>
      <c r="B4026" t="s">
        <v>232</v>
      </c>
      <c r="C4026" s="70">
        <v>-2022.22</v>
      </c>
      <c r="D4026" s="70">
        <v>-647.71</v>
      </c>
      <c r="E4026" s="71">
        <v>44712</v>
      </c>
      <c r="F4026" t="s">
        <v>5985</v>
      </c>
      <c r="G4026" t="s">
        <v>2247</v>
      </c>
      <c r="J4026" s="40">
        <v>23.93</v>
      </c>
      <c r="K4026" s="40">
        <v>0</v>
      </c>
    </row>
    <row r="4027" spans="1:11" x14ac:dyDescent="0.35">
      <c r="A4027">
        <v>20728</v>
      </c>
      <c r="B4027" t="s">
        <v>232</v>
      </c>
      <c r="C4027" s="70">
        <v>-2022.22</v>
      </c>
      <c r="D4027" s="70">
        <v>-647.71</v>
      </c>
      <c r="E4027" s="71">
        <v>44773</v>
      </c>
      <c r="F4027" t="s">
        <v>2044</v>
      </c>
      <c r="G4027" t="s">
        <v>1912</v>
      </c>
      <c r="J4027" s="40">
        <v>0</v>
      </c>
      <c r="K4027" s="40">
        <v>-892.7</v>
      </c>
    </row>
    <row r="4028" spans="1:11" x14ac:dyDescent="0.35">
      <c r="A4028">
        <v>20728</v>
      </c>
      <c r="B4028" t="s">
        <v>232</v>
      </c>
      <c r="C4028" s="70">
        <v>-2022.22</v>
      </c>
      <c r="D4028" s="70">
        <v>-647.71</v>
      </c>
      <c r="E4028" s="71">
        <v>44804</v>
      </c>
      <c r="F4028" t="s">
        <v>5229</v>
      </c>
      <c r="G4028" t="s">
        <v>2247</v>
      </c>
      <c r="H4028" t="s">
        <v>2265</v>
      </c>
      <c r="J4028" s="40">
        <v>13.36</v>
      </c>
      <c r="K4028" s="40">
        <v>0</v>
      </c>
    </row>
    <row r="4029" spans="1:11" x14ac:dyDescent="0.35">
      <c r="A4029">
        <v>20728</v>
      </c>
      <c r="B4029" t="s">
        <v>232</v>
      </c>
      <c r="C4029" s="70">
        <v>-2022.22</v>
      </c>
      <c r="D4029" s="70">
        <v>-647.71</v>
      </c>
      <c r="E4029" s="71">
        <v>44834</v>
      </c>
      <c r="F4029" t="s">
        <v>4800</v>
      </c>
      <c r="G4029" t="s">
        <v>2247</v>
      </c>
      <c r="H4029" t="s">
        <v>2262</v>
      </c>
      <c r="J4029" s="40">
        <v>0</v>
      </c>
      <c r="K4029" s="40">
        <v>51.66</v>
      </c>
    </row>
    <row r="4030" spans="1:11" x14ac:dyDescent="0.35">
      <c r="A4030">
        <v>20728</v>
      </c>
      <c r="B4030" t="s">
        <v>232</v>
      </c>
      <c r="C4030" s="70">
        <v>-2022.22</v>
      </c>
      <c r="D4030" s="70">
        <v>-647.71</v>
      </c>
      <c r="E4030" s="71">
        <v>44865</v>
      </c>
      <c r="F4030" t="s">
        <v>3231</v>
      </c>
      <c r="G4030" t="s">
        <v>1912</v>
      </c>
      <c r="H4030" t="s">
        <v>1919</v>
      </c>
      <c r="J4030" s="40">
        <v>0</v>
      </c>
      <c r="K4030" s="40">
        <v>295.55</v>
      </c>
    </row>
    <row r="4031" spans="1:11" x14ac:dyDescent="0.35">
      <c r="A4031">
        <v>20728</v>
      </c>
      <c r="B4031" t="s">
        <v>232</v>
      </c>
      <c r="C4031" s="70">
        <v>-2022.22</v>
      </c>
      <c r="D4031" s="70">
        <v>-647.71</v>
      </c>
      <c r="E4031" s="71">
        <v>44865</v>
      </c>
      <c r="F4031" t="s">
        <v>4575</v>
      </c>
      <c r="G4031" t="s">
        <v>2247</v>
      </c>
      <c r="H4031" t="s">
        <v>1919</v>
      </c>
      <c r="I4031" t="s">
        <v>1919</v>
      </c>
      <c r="J4031" s="40">
        <v>3.15</v>
      </c>
      <c r="K4031" s="40">
        <v>0</v>
      </c>
    </row>
    <row r="4032" spans="1:11" x14ac:dyDescent="0.35">
      <c r="A4032">
        <v>20728</v>
      </c>
      <c r="B4032" t="s">
        <v>232</v>
      </c>
      <c r="C4032" s="70">
        <v>-2022.22</v>
      </c>
      <c r="D4032" s="70">
        <v>-647.71</v>
      </c>
      <c r="E4032" s="71">
        <v>44871</v>
      </c>
      <c r="F4032" t="s">
        <v>19664</v>
      </c>
      <c r="G4032" t="s">
        <v>1912</v>
      </c>
      <c r="J4032" s="40">
        <v>0</v>
      </c>
      <c r="K4032" s="40">
        <v>454.1</v>
      </c>
    </row>
    <row r="4033" spans="1:11" x14ac:dyDescent="0.35">
      <c r="A4033">
        <v>20728</v>
      </c>
      <c r="B4033" t="s">
        <v>232</v>
      </c>
      <c r="C4033" s="70">
        <v>-2022.22</v>
      </c>
      <c r="D4033" s="70">
        <v>-647.71</v>
      </c>
      <c r="E4033" s="71">
        <v>44895</v>
      </c>
      <c r="F4033" t="s">
        <v>1926</v>
      </c>
      <c r="G4033" t="s">
        <v>1912</v>
      </c>
      <c r="H4033" t="s">
        <v>1916</v>
      </c>
      <c r="J4033" s="40">
        <v>0</v>
      </c>
      <c r="K4033" s="40">
        <v>-303.11</v>
      </c>
    </row>
    <row r="4034" spans="1:11" x14ac:dyDescent="0.35">
      <c r="A4034">
        <v>20728</v>
      </c>
      <c r="B4034" t="s">
        <v>232</v>
      </c>
      <c r="C4034" s="70">
        <v>-2022.22</v>
      </c>
      <c r="D4034" s="70">
        <v>-647.71</v>
      </c>
      <c r="E4034" s="71">
        <v>44895</v>
      </c>
      <c r="F4034" t="s">
        <v>1926</v>
      </c>
      <c r="G4034" t="s">
        <v>1912</v>
      </c>
      <c r="H4034" t="s">
        <v>1916</v>
      </c>
      <c r="J4034" s="40">
        <v>0</v>
      </c>
      <c r="K4034" s="40">
        <v>-470.33</v>
      </c>
    </row>
    <row r="4035" spans="1:11" x14ac:dyDescent="0.35">
      <c r="A4035">
        <v>20728</v>
      </c>
      <c r="B4035" t="s">
        <v>232</v>
      </c>
      <c r="C4035" s="70">
        <v>-2022.22</v>
      </c>
      <c r="D4035" s="70">
        <v>-647.71</v>
      </c>
      <c r="E4035" s="71">
        <v>44895</v>
      </c>
      <c r="F4035" t="s">
        <v>4098</v>
      </c>
      <c r="G4035" t="s">
        <v>2247</v>
      </c>
      <c r="H4035" t="s">
        <v>1916</v>
      </c>
      <c r="I4035" t="s">
        <v>1916</v>
      </c>
      <c r="J4035" s="40">
        <v>0</v>
      </c>
      <c r="K4035" s="40">
        <v>1.7</v>
      </c>
    </row>
    <row r="4036" spans="1:11" x14ac:dyDescent="0.35">
      <c r="A4036">
        <v>20728</v>
      </c>
      <c r="B4036" t="s">
        <v>232</v>
      </c>
      <c r="C4036" s="70">
        <v>-2022.22</v>
      </c>
      <c r="D4036" s="70">
        <v>-647.71</v>
      </c>
      <c r="E4036" s="71">
        <v>44926</v>
      </c>
      <c r="F4036" t="s">
        <v>3750</v>
      </c>
      <c r="G4036" t="s">
        <v>2247</v>
      </c>
      <c r="H4036" t="s">
        <v>1911</v>
      </c>
      <c r="I4036" t="s">
        <v>1911</v>
      </c>
      <c r="J4036" s="40">
        <v>0</v>
      </c>
      <c r="K4036" s="40">
        <v>19.5</v>
      </c>
    </row>
    <row r="4037" spans="1:11" x14ac:dyDescent="0.35">
      <c r="A4037">
        <v>20728</v>
      </c>
      <c r="B4037" t="s">
        <v>232</v>
      </c>
      <c r="C4037" s="70">
        <v>-2022.22</v>
      </c>
      <c r="D4037" s="70">
        <v>-647.71</v>
      </c>
      <c r="E4037" s="71">
        <v>44926</v>
      </c>
      <c r="F4037" t="s">
        <v>2332</v>
      </c>
      <c r="G4037" t="s">
        <v>1912</v>
      </c>
      <c r="H4037" t="s">
        <v>2331</v>
      </c>
      <c r="J4037" s="40">
        <v>0</v>
      </c>
      <c r="K4037" s="40">
        <v>892.7</v>
      </c>
    </row>
    <row r="4038" spans="1:11" x14ac:dyDescent="0.35">
      <c r="A4038">
        <v>20728</v>
      </c>
      <c r="B4038" t="s">
        <v>232</v>
      </c>
      <c r="C4038" s="70">
        <v>-2022.22</v>
      </c>
      <c r="D4038" s="70">
        <v>-647.71</v>
      </c>
      <c r="E4038" s="71">
        <v>44926</v>
      </c>
      <c r="F4038" t="s">
        <v>3504</v>
      </c>
      <c r="G4038" t="s">
        <v>2247</v>
      </c>
      <c r="H4038" t="s">
        <v>1911</v>
      </c>
      <c r="I4038" t="s">
        <v>1911</v>
      </c>
      <c r="J4038" s="40">
        <v>22.8</v>
      </c>
      <c r="K4038" s="40">
        <v>0</v>
      </c>
    </row>
    <row r="4039" spans="1:11" x14ac:dyDescent="0.35">
      <c r="A4039">
        <v>20730</v>
      </c>
      <c r="B4039" t="s">
        <v>233</v>
      </c>
      <c r="C4039" s="70">
        <v>-670.82</v>
      </c>
      <c r="D4039" s="70">
        <v>-215.53</v>
      </c>
      <c r="E4039" s="71">
        <v>44592</v>
      </c>
      <c r="F4039" t="s">
        <v>2134</v>
      </c>
      <c r="G4039" t="s">
        <v>1912</v>
      </c>
      <c r="J4039" s="40">
        <v>0</v>
      </c>
      <c r="K4039" s="40">
        <v>-31.3</v>
      </c>
    </row>
    <row r="4040" spans="1:11" x14ac:dyDescent="0.35">
      <c r="A4040">
        <v>20730</v>
      </c>
      <c r="B4040" t="s">
        <v>233</v>
      </c>
      <c r="C4040" s="70">
        <v>-670.82</v>
      </c>
      <c r="D4040" s="70">
        <v>-215.53</v>
      </c>
      <c r="E4040" s="71">
        <v>44592</v>
      </c>
      <c r="F4040" t="s">
        <v>6852</v>
      </c>
      <c r="G4040" t="s">
        <v>2247</v>
      </c>
      <c r="J4040" s="40">
        <v>5.57</v>
      </c>
      <c r="K4040" s="40">
        <v>0</v>
      </c>
    </row>
    <row r="4041" spans="1:11" x14ac:dyDescent="0.35">
      <c r="A4041">
        <v>20730</v>
      </c>
      <c r="B4041" t="s">
        <v>233</v>
      </c>
      <c r="C4041" s="70">
        <v>-670.82</v>
      </c>
      <c r="D4041" s="70">
        <v>-215.53</v>
      </c>
      <c r="E4041" s="71">
        <v>44620</v>
      </c>
      <c r="F4041" t="s">
        <v>2122</v>
      </c>
      <c r="G4041" t="s">
        <v>1912</v>
      </c>
      <c r="J4041" s="40">
        <v>0</v>
      </c>
      <c r="K4041" s="40">
        <v>-30.88</v>
      </c>
    </row>
    <row r="4042" spans="1:11" x14ac:dyDescent="0.35">
      <c r="A4042">
        <v>20730</v>
      </c>
      <c r="B4042" t="s">
        <v>233</v>
      </c>
      <c r="C4042" s="70">
        <v>-670.82</v>
      </c>
      <c r="D4042" s="70">
        <v>-215.53</v>
      </c>
      <c r="E4042" s="71">
        <v>44620</v>
      </c>
      <c r="F4042" t="s">
        <v>2121</v>
      </c>
      <c r="G4042" t="s">
        <v>1912</v>
      </c>
      <c r="J4042" s="40">
        <v>0</v>
      </c>
      <c r="K4042" s="40">
        <v>30.88</v>
      </c>
    </row>
    <row r="4043" spans="1:11" x14ac:dyDescent="0.35">
      <c r="A4043">
        <v>20730</v>
      </c>
      <c r="B4043" t="s">
        <v>233</v>
      </c>
      <c r="C4043" s="70">
        <v>-670.82</v>
      </c>
      <c r="D4043" s="70">
        <v>-215.53</v>
      </c>
      <c r="E4043" s="71">
        <v>44651</v>
      </c>
      <c r="F4043" t="s">
        <v>6555</v>
      </c>
      <c r="G4043" t="s">
        <v>2247</v>
      </c>
      <c r="J4043" s="40">
        <v>0</v>
      </c>
      <c r="K4043" s="40">
        <v>1.07</v>
      </c>
    </row>
    <row r="4044" spans="1:11" x14ac:dyDescent="0.35">
      <c r="A4044">
        <v>20730</v>
      </c>
      <c r="B4044" t="s">
        <v>233</v>
      </c>
      <c r="C4044" s="70">
        <v>-670.82</v>
      </c>
      <c r="D4044" s="70">
        <v>-215.53</v>
      </c>
      <c r="E4044" s="71">
        <v>44681</v>
      </c>
      <c r="F4044" t="s">
        <v>6306</v>
      </c>
      <c r="G4044" t="s">
        <v>2247</v>
      </c>
      <c r="J4044" s="40">
        <v>7.64</v>
      </c>
      <c r="K4044" s="40">
        <v>0</v>
      </c>
    </row>
    <row r="4045" spans="1:11" x14ac:dyDescent="0.35">
      <c r="A4045">
        <v>20730</v>
      </c>
      <c r="B4045" t="s">
        <v>233</v>
      </c>
      <c r="C4045" s="70">
        <v>-670.82</v>
      </c>
      <c r="D4045" s="70">
        <v>-215.53</v>
      </c>
      <c r="E4045" s="71">
        <v>44681</v>
      </c>
      <c r="F4045" t="s">
        <v>8494</v>
      </c>
      <c r="G4045" t="s">
        <v>1912</v>
      </c>
      <c r="J4045" s="40">
        <v>0</v>
      </c>
      <c r="K4045" s="40">
        <v>30.15</v>
      </c>
    </row>
    <row r="4046" spans="1:11" x14ac:dyDescent="0.35">
      <c r="A4046">
        <v>20730</v>
      </c>
      <c r="B4046" t="s">
        <v>233</v>
      </c>
      <c r="C4046" s="70">
        <v>-670.82</v>
      </c>
      <c r="D4046" s="70">
        <v>-215.53</v>
      </c>
      <c r="E4046" s="71">
        <v>44681</v>
      </c>
      <c r="F4046" t="s">
        <v>2095</v>
      </c>
      <c r="G4046" t="s">
        <v>1912</v>
      </c>
      <c r="J4046" s="40">
        <v>0</v>
      </c>
      <c r="K4046" s="40">
        <v>-191.14</v>
      </c>
    </row>
    <row r="4047" spans="1:11" x14ac:dyDescent="0.35">
      <c r="A4047">
        <v>20730</v>
      </c>
      <c r="B4047" t="s">
        <v>233</v>
      </c>
      <c r="C4047" s="70">
        <v>-670.82</v>
      </c>
      <c r="D4047" s="70">
        <v>-215.53</v>
      </c>
      <c r="E4047" s="71">
        <v>44681</v>
      </c>
      <c r="F4047" t="s">
        <v>2095</v>
      </c>
      <c r="G4047" t="s">
        <v>1912</v>
      </c>
      <c r="J4047" s="40">
        <v>0</v>
      </c>
      <c r="K4047" s="40">
        <v>-669.56</v>
      </c>
    </row>
    <row r="4048" spans="1:11" x14ac:dyDescent="0.35">
      <c r="A4048">
        <v>20730</v>
      </c>
      <c r="B4048" t="s">
        <v>233</v>
      </c>
      <c r="C4048" s="70">
        <v>-670.82</v>
      </c>
      <c r="D4048" s="70">
        <v>-215.53</v>
      </c>
      <c r="E4048" s="71">
        <v>44681</v>
      </c>
      <c r="F4048" t="s">
        <v>2095</v>
      </c>
      <c r="G4048" t="s">
        <v>1912</v>
      </c>
      <c r="J4048" s="40">
        <v>0</v>
      </c>
      <c r="K4048" s="40">
        <v>7653.58</v>
      </c>
    </row>
    <row r="4049" spans="1:11" x14ac:dyDescent="0.35">
      <c r="A4049">
        <v>20730</v>
      </c>
      <c r="B4049" t="s">
        <v>233</v>
      </c>
      <c r="C4049" s="70">
        <v>-670.82</v>
      </c>
      <c r="D4049" s="70">
        <v>-215.53</v>
      </c>
      <c r="E4049" s="71">
        <v>44681</v>
      </c>
      <c r="F4049" t="s">
        <v>2094</v>
      </c>
      <c r="G4049" t="s">
        <v>1912</v>
      </c>
      <c r="J4049" s="40">
        <v>0</v>
      </c>
      <c r="K4049" s="40">
        <v>195.96</v>
      </c>
    </row>
    <row r="4050" spans="1:11" x14ac:dyDescent="0.35">
      <c r="A4050">
        <v>20730</v>
      </c>
      <c r="B4050" t="s">
        <v>233</v>
      </c>
      <c r="C4050" s="70">
        <v>-670.82</v>
      </c>
      <c r="D4050" s="70">
        <v>-215.53</v>
      </c>
      <c r="E4050" s="71">
        <v>44681</v>
      </c>
      <c r="F4050" t="s">
        <v>19630</v>
      </c>
      <c r="G4050" t="s">
        <v>1912</v>
      </c>
      <c r="J4050" s="40">
        <v>195.96</v>
      </c>
      <c r="K4050" s="40">
        <v>0</v>
      </c>
    </row>
    <row r="4051" spans="1:11" x14ac:dyDescent="0.35">
      <c r="A4051">
        <v>20730</v>
      </c>
      <c r="B4051" t="s">
        <v>233</v>
      </c>
      <c r="C4051" s="70">
        <v>-670.82</v>
      </c>
      <c r="D4051" s="70">
        <v>-215.53</v>
      </c>
      <c r="E4051" s="71">
        <v>44681</v>
      </c>
      <c r="F4051" t="s">
        <v>19630</v>
      </c>
      <c r="G4051" t="s">
        <v>1912</v>
      </c>
      <c r="J4051" s="40">
        <v>0</v>
      </c>
      <c r="K4051" s="40">
        <v>191.14</v>
      </c>
    </row>
    <row r="4052" spans="1:11" x14ac:dyDescent="0.35">
      <c r="A4052">
        <v>20730</v>
      </c>
      <c r="B4052" t="s">
        <v>233</v>
      </c>
      <c r="C4052" s="70">
        <v>-670.82</v>
      </c>
      <c r="D4052" s="70">
        <v>-215.53</v>
      </c>
      <c r="E4052" s="71">
        <v>44682</v>
      </c>
      <c r="F4052" t="s">
        <v>14917</v>
      </c>
      <c r="G4052" t="s">
        <v>1912</v>
      </c>
      <c r="J4052" s="40">
        <v>0</v>
      </c>
      <c r="K4052" s="40">
        <v>375</v>
      </c>
    </row>
    <row r="4053" spans="1:11" x14ac:dyDescent="0.35">
      <c r="A4053">
        <v>20730</v>
      </c>
      <c r="B4053" t="s">
        <v>233</v>
      </c>
      <c r="C4053" s="70">
        <v>-670.82</v>
      </c>
      <c r="D4053" s="70">
        <v>-215.53</v>
      </c>
      <c r="E4053" s="71">
        <v>44682</v>
      </c>
      <c r="F4053" t="s">
        <v>14916</v>
      </c>
      <c r="G4053" t="s">
        <v>1912</v>
      </c>
      <c r="J4053" s="40">
        <v>0</v>
      </c>
      <c r="K4053" s="40">
        <v>314.73</v>
      </c>
    </row>
    <row r="4054" spans="1:11" x14ac:dyDescent="0.35">
      <c r="A4054">
        <v>20730</v>
      </c>
      <c r="B4054" t="s">
        <v>233</v>
      </c>
      <c r="C4054" s="70">
        <v>-670.82</v>
      </c>
      <c r="D4054" s="70">
        <v>-215.53</v>
      </c>
      <c r="E4054" s="71">
        <v>44712</v>
      </c>
      <c r="F4054" t="s">
        <v>5984</v>
      </c>
      <c r="G4054" t="s">
        <v>2247</v>
      </c>
      <c r="J4054" s="40">
        <v>69.59</v>
      </c>
      <c r="K4054" s="40">
        <v>0</v>
      </c>
    </row>
    <row r="4055" spans="1:11" x14ac:dyDescent="0.35">
      <c r="A4055">
        <v>20730</v>
      </c>
      <c r="B4055" t="s">
        <v>233</v>
      </c>
      <c r="C4055" s="70">
        <v>-670.82</v>
      </c>
      <c r="D4055" s="70">
        <v>-215.53</v>
      </c>
      <c r="E4055" s="71">
        <v>44742</v>
      </c>
      <c r="F4055" t="s">
        <v>2064</v>
      </c>
      <c r="G4055" t="s">
        <v>1912</v>
      </c>
      <c r="J4055" s="40">
        <v>0</v>
      </c>
      <c r="K4055" s="40">
        <v>-42.86</v>
      </c>
    </row>
    <row r="4056" spans="1:11" x14ac:dyDescent="0.35">
      <c r="A4056">
        <v>20730</v>
      </c>
      <c r="B4056" t="s">
        <v>233</v>
      </c>
      <c r="C4056" s="70">
        <v>-670.82</v>
      </c>
      <c r="D4056" s="70">
        <v>-215.53</v>
      </c>
      <c r="E4056" s="71">
        <v>44742</v>
      </c>
      <c r="F4056" t="s">
        <v>2063</v>
      </c>
      <c r="G4056" t="s">
        <v>1912</v>
      </c>
      <c r="J4056" s="40">
        <v>0</v>
      </c>
      <c r="K4056" s="40">
        <v>42.86</v>
      </c>
    </row>
    <row r="4057" spans="1:11" x14ac:dyDescent="0.35">
      <c r="A4057">
        <v>20730</v>
      </c>
      <c r="B4057" t="s">
        <v>233</v>
      </c>
      <c r="C4057" s="70">
        <v>-670.82</v>
      </c>
      <c r="D4057" s="70">
        <v>-215.53</v>
      </c>
      <c r="E4057" s="71">
        <v>44742</v>
      </c>
      <c r="F4057" t="s">
        <v>5718</v>
      </c>
      <c r="G4057" t="s">
        <v>2247</v>
      </c>
      <c r="J4057" s="40">
        <v>361.33</v>
      </c>
      <c r="K4057" s="40">
        <v>0</v>
      </c>
    </row>
    <row r="4058" spans="1:11" x14ac:dyDescent="0.35">
      <c r="A4058">
        <v>20730</v>
      </c>
      <c r="B4058" t="s">
        <v>233</v>
      </c>
      <c r="C4058" s="70">
        <v>-670.82</v>
      </c>
      <c r="D4058" s="70">
        <v>-215.53</v>
      </c>
      <c r="E4058" s="71">
        <v>44773</v>
      </c>
      <c r="F4058" t="s">
        <v>5411</v>
      </c>
      <c r="G4058" t="s">
        <v>2247</v>
      </c>
      <c r="J4058" s="40">
        <v>0</v>
      </c>
      <c r="K4058" s="40">
        <v>239.32</v>
      </c>
    </row>
    <row r="4059" spans="1:11" x14ac:dyDescent="0.35">
      <c r="A4059">
        <v>20730</v>
      </c>
      <c r="B4059" t="s">
        <v>233</v>
      </c>
      <c r="C4059" s="70">
        <v>-670.82</v>
      </c>
      <c r="D4059" s="70">
        <v>-215.53</v>
      </c>
      <c r="E4059" s="71">
        <v>44804</v>
      </c>
      <c r="F4059" t="s">
        <v>1983</v>
      </c>
      <c r="G4059" t="s">
        <v>1907</v>
      </c>
      <c r="J4059" s="40">
        <v>140.52000000000001</v>
      </c>
      <c r="K4059" s="40">
        <v>0</v>
      </c>
    </row>
    <row r="4060" spans="1:11" x14ac:dyDescent="0.35">
      <c r="A4060">
        <v>20730</v>
      </c>
      <c r="B4060" t="s">
        <v>233</v>
      </c>
      <c r="C4060" s="70">
        <v>-670.82</v>
      </c>
      <c r="D4060" s="70">
        <v>-215.53</v>
      </c>
      <c r="E4060" s="71">
        <v>44804</v>
      </c>
      <c r="F4060" t="s">
        <v>1982</v>
      </c>
      <c r="G4060" t="s">
        <v>1907</v>
      </c>
      <c r="J4060" s="40">
        <v>225</v>
      </c>
      <c r="K4060" s="40">
        <v>0</v>
      </c>
    </row>
    <row r="4061" spans="1:11" x14ac:dyDescent="0.35">
      <c r="A4061">
        <v>20730</v>
      </c>
      <c r="B4061" t="s">
        <v>233</v>
      </c>
      <c r="C4061" s="70">
        <v>-670.82</v>
      </c>
      <c r="D4061" s="70">
        <v>-215.53</v>
      </c>
      <c r="E4061" s="71">
        <v>44804</v>
      </c>
      <c r="F4061" t="s">
        <v>1981</v>
      </c>
      <c r="G4061" t="s">
        <v>1907</v>
      </c>
      <c r="J4061" s="40">
        <v>0</v>
      </c>
      <c r="K4061" s="40">
        <v>294.31</v>
      </c>
    </row>
    <row r="4062" spans="1:11" x14ac:dyDescent="0.35">
      <c r="A4062">
        <v>20730</v>
      </c>
      <c r="B4062" t="s">
        <v>233</v>
      </c>
      <c r="C4062" s="70">
        <v>-670.82</v>
      </c>
      <c r="D4062" s="70">
        <v>-215.53</v>
      </c>
      <c r="E4062" s="71">
        <v>44804</v>
      </c>
      <c r="F4062" t="s">
        <v>1980</v>
      </c>
      <c r="G4062" t="s">
        <v>1907</v>
      </c>
      <c r="J4062" s="40">
        <v>0</v>
      </c>
      <c r="K4062" s="40">
        <v>531.86</v>
      </c>
    </row>
    <row r="4063" spans="1:11" x14ac:dyDescent="0.35">
      <c r="A4063">
        <v>20730</v>
      </c>
      <c r="B4063" t="s">
        <v>233</v>
      </c>
      <c r="C4063" s="70">
        <v>-670.82</v>
      </c>
      <c r="D4063" s="70">
        <v>-215.53</v>
      </c>
      <c r="E4063" s="71">
        <v>44804</v>
      </c>
      <c r="F4063" t="s">
        <v>1979</v>
      </c>
      <c r="G4063" t="s">
        <v>1907</v>
      </c>
      <c r="J4063" s="40">
        <v>519.66</v>
      </c>
      <c r="K4063" s="40">
        <v>0</v>
      </c>
    </row>
    <row r="4064" spans="1:11" x14ac:dyDescent="0.35">
      <c r="A4064">
        <v>20730</v>
      </c>
      <c r="B4064" t="s">
        <v>233</v>
      </c>
      <c r="C4064" s="70">
        <v>-670.82</v>
      </c>
      <c r="D4064" s="70">
        <v>-215.53</v>
      </c>
      <c r="E4064" s="71">
        <v>44804</v>
      </c>
      <c r="F4064" t="s">
        <v>5228</v>
      </c>
      <c r="G4064" t="s">
        <v>2247</v>
      </c>
      <c r="H4064" t="s">
        <v>2265</v>
      </c>
      <c r="J4064" s="40">
        <v>0</v>
      </c>
      <c r="K4064" s="40">
        <v>174</v>
      </c>
    </row>
    <row r="4065" spans="1:11" x14ac:dyDescent="0.35">
      <c r="A4065">
        <v>20730</v>
      </c>
      <c r="B4065" t="s">
        <v>233</v>
      </c>
      <c r="C4065" s="70">
        <v>-670.82</v>
      </c>
      <c r="D4065" s="70">
        <v>-215.53</v>
      </c>
      <c r="E4065" s="71">
        <v>44834</v>
      </c>
      <c r="F4065" t="s">
        <v>1972</v>
      </c>
      <c r="G4065" t="s">
        <v>1912</v>
      </c>
      <c r="J4065" s="40">
        <v>0</v>
      </c>
      <c r="K4065" s="40">
        <v>-1495.38</v>
      </c>
    </row>
    <row r="4066" spans="1:11" x14ac:dyDescent="0.35">
      <c r="A4066">
        <v>20730</v>
      </c>
      <c r="B4066" t="s">
        <v>233</v>
      </c>
      <c r="C4066" s="70">
        <v>-670.82</v>
      </c>
      <c r="D4066" s="70">
        <v>-215.53</v>
      </c>
      <c r="E4066" s="71">
        <v>44834</v>
      </c>
      <c r="F4066" t="s">
        <v>2289</v>
      </c>
      <c r="G4066" t="s">
        <v>1912</v>
      </c>
      <c r="J4066" s="40">
        <v>0</v>
      </c>
      <c r="K4066" s="40">
        <v>1495.38</v>
      </c>
    </row>
    <row r="4067" spans="1:11" x14ac:dyDescent="0.35">
      <c r="A4067">
        <v>20730</v>
      </c>
      <c r="B4067" t="s">
        <v>233</v>
      </c>
      <c r="C4067" s="70">
        <v>-670.82</v>
      </c>
      <c r="D4067" s="70">
        <v>-215.53</v>
      </c>
      <c r="E4067" s="71">
        <v>44834</v>
      </c>
      <c r="F4067" t="s">
        <v>4799</v>
      </c>
      <c r="G4067" t="s">
        <v>2247</v>
      </c>
      <c r="H4067" t="s">
        <v>2262</v>
      </c>
      <c r="J4067" s="40">
        <v>444.67</v>
      </c>
      <c r="K4067" s="40">
        <v>0</v>
      </c>
    </row>
    <row r="4068" spans="1:11" x14ac:dyDescent="0.35">
      <c r="A4068">
        <v>20730</v>
      </c>
      <c r="B4068" t="s">
        <v>233</v>
      </c>
      <c r="C4068" s="70">
        <v>-670.82</v>
      </c>
      <c r="D4068" s="70">
        <v>-215.53</v>
      </c>
      <c r="E4068" s="71">
        <v>44835</v>
      </c>
      <c r="F4068" t="s">
        <v>19569</v>
      </c>
      <c r="G4068" t="s">
        <v>1907</v>
      </c>
      <c r="J4068" s="40">
        <v>7165.38</v>
      </c>
      <c r="K4068" s="40">
        <v>0</v>
      </c>
    </row>
    <row r="4069" spans="1:11" x14ac:dyDescent="0.35">
      <c r="A4069">
        <v>20730</v>
      </c>
      <c r="B4069" t="s">
        <v>233</v>
      </c>
      <c r="C4069" s="70">
        <v>-670.82</v>
      </c>
      <c r="D4069" s="70">
        <v>-215.53</v>
      </c>
      <c r="E4069" s="71">
        <v>44865</v>
      </c>
      <c r="F4069" t="s">
        <v>1944</v>
      </c>
      <c r="G4069" t="s">
        <v>1912</v>
      </c>
      <c r="H4069" t="s">
        <v>1919</v>
      </c>
      <c r="I4069" t="s">
        <v>1919</v>
      </c>
      <c r="J4069" s="40">
        <v>0</v>
      </c>
      <c r="K4069" s="40">
        <v>-13.6</v>
      </c>
    </row>
    <row r="4070" spans="1:11" x14ac:dyDescent="0.35">
      <c r="A4070">
        <v>20730</v>
      </c>
      <c r="B4070" t="s">
        <v>233</v>
      </c>
      <c r="C4070" s="70">
        <v>-670.82</v>
      </c>
      <c r="D4070" s="70">
        <v>-215.53</v>
      </c>
      <c r="E4070" s="71">
        <v>44865</v>
      </c>
      <c r="F4070" t="s">
        <v>13373</v>
      </c>
      <c r="G4070" t="s">
        <v>1912</v>
      </c>
      <c r="H4070" t="s">
        <v>1919</v>
      </c>
      <c r="J4070" s="40">
        <v>0</v>
      </c>
      <c r="K4070" s="40">
        <v>13.63</v>
      </c>
    </row>
    <row r="4071" spans="1:11" x14ac:dyDescent="0.35">
      <c r="A4071">
        <v>20730</v>
      </c>
      <c r="B4071" t="s">
        <v>233</v>
      </c>
      <c r="C4071" s="70">
        <v>-670.82</v>
      </c>
      <c r="D4071" s="70">
        <v>-215.53</v>
      </c>
      <c r="E4071" s="71">
        <v>44865</v>
      </c>
      <c r="F4071" t="s">
        <v>1942</v>
      </c>
      <c r="G4071" t="s">
        <v>1907</v>
      </c>
      <c r="H4071" t="s">
        <v>1919</v>
      </c>
      <c r="I4071" t="s">
        <v>1919</v>
      </c>
      <c r="J4071" s="40">
        <v>0</v>
      </c>
      <c r="K4071" s="40">
        <v>13.6</v>
      </c>
    </row>
    <row r="4072" spans="1:11" x14ac:dyDescent="0.35">
      <c r="A4072">
        <v>20730</v>
      </c>
      <c r="B4072" t="s">
        <v>233</v>
      </c>
      <c r="C4072" s="70">
        <v>-670.82</v>
      </c>
      <c r="D4072" s="70">
        <v>-215.53</v>
      </c>
      <c r="E4072" s="71">
        <v>44865</v>
      </c>
      <c r="F4072" t="s">
        <v>1941</v>
      </c>
      <c r="G4072" t="s">
        <v>1907</v>
      </c>
      <c r="H4072" t="s">
        <v>1919</v>
      </c>
      <c r="J4072" s="40">
        <v>13.63</v>
      </c>
      <c r="K4072" s="40">
        <v>0</v>
      </c>
    </row>
    <row r="4073" spans="1:11" x14ac:dyDescent="0.35">
      <c r="A4073">
        <v>20730</v>
      </c>
      <c r="B4073" t="s">
        <v>233</v>
      </c>
      <c r="C4073" s="70">
        <v>-670.82</v>
      </c>
      <c r="D4073" s="70">
        <v>-215.53</v>
      </c>
      <c r="E4073" s="71">
        <v>44865</v>
      </c>
      <c r="F4073" t="s">
        <v>4574</v>
      </c>
      <c r="G4073" t="s">
        <v>2247</v>
      </c>
      <c r="H4073" t="s">
        <v>1919</v>
      </c>
      <c r="I4073" t="s">
        <v>1919</v>
      </c>
      <c r="J4073" s="40">
        <v>0</v>
      </c>
      <c r="K4073" s="40">
        <v>0.7</v>
      </c>
    </row>
    <row r="4074" spans="1:11" x14ac:dyDescent="0.35">
      <c r="A4074">
        <v>20730</v>
      </c>
      <c r="B4074" t="s">
        <v>233</v>
      </c>
      <c r="C4074" s="70">
        <v>-670.82</v>
      </c>
      <c r="D4074" s="70">
        <v>-215.53</v>
      </c>
      <c r="E4074" s="71">
        <v>44869</v>
      </c>
      <c r="F4074" t="s">
        <v>2184</v>
      </c>
      <c r="G4074" t="s">
        <v>1912</v>
      </c>
      <c r="J4074" s="40">
        <v>0</v>
      </c>
      <c r="K4074" s="40">
        <v>1200.8399999999999</v>
      </c>
    </row>
    <row r="4075" spans="1:11" x14ac:dyDescent="0.35">
      <c r="A4075">
        <v>20730</v>
      </c>
      <c r="B4075" t="s">
        <v>233</v>
      </c>
      <c r="C4075" s="70">
        <v>-670.82</v>
      </c>
      <c r="D4075" s="70">
        <v>-215.53</v>
      </c>
      <c r="E4075" s="71">
        <v>44895</v>
      </c>
      <c r="F4075" t="s">
        <v>1926</v>
      </c>
      <c r="G4075" t="s">
        <v>1912</v>
      </c>
      <c r="H4075" t="s">
        <v>1916</v>
      </c>
      <c r="J4075" s="40">
        <v>0</v>
      </c>
      <c r="K4075" s="40">
        <v>-40.69</v>
      </c>
    </row>
    <row r="4076" spans="1:11" x14ac:dyDescent="0.35">
      <c r="A4076">
        <v>20730</v>
      </c>
      <c r="B4076" t="s">
        <v>233</v>
      </c>
      <c r="C4076" s="70">
        <v>-670.82</v>
      </c>
      <c r="D4076" s="70">
        <v>-215.53</v>
      </c>
      <c r="E4076" s="71">
        <v>44895</v>
      </c>
      <c r="F4076" t="s">
        <v>1926</v>
      </c>
      <c r="G4076" t="s">
        <v>1912</v>
      </c>
      <c r="H4076" t="s">
        <v>1916</v>
      </c>
      <c r="J4076" s="40">
        <v>0</v>
      </c>
      <c r="K4076" s="40">
        <v>-1243.77</v>
      </c>
    </row>
    <row r="4077" spans="1:11" x14ac:dyDescent="0.35">
      <c r="A4077">
        <v>20730</v>
      </c>
      <c r="B4077" t="s">
        <v>233</v>
      </c>
      <c r="C4077" s="70">
        <v>-670.82</v>
      </c>
      <c r="D4077" s="70">
        <v>-215.53</v>
      </c>
      <c r="E4077" s="71">
        <v>44895</v>
      </c>
      <c r="F4077" t="s">
        <v>13152</v>
      </c>
      <c r="G4077" t="s">
        <v>1912</v>
      </c>
      <c r="J4077" s="40">
        <v>0</v>
      </c>
      <c r="K4077" s="40">
        <v>40.57</v>
      </c>
    </row>
    <row r="4078" spans="1:11" x14ac:dyDescent="0.35">
      <c r="A4078">
        <v>20730</v>
      </c>
      <c r="B4078" t="s">
        <v>233</v>
      </c>
      <c r="C4078" s="70">
        <v>-670.82</v>
      </c>
      <c r="D4078" s="70">
        <v>-215.53</v>
      </c>
      <c r="E4078" s="71">
        <v>44895</v>
      </c>
      <c r="F4078" t="s">
        <v>1923</v>
      </c>
      <c r="G4078" t="s">
        <v>1907</v>
      </c>
      <c r="H4078" t="s">
        <v>1916</v>
      </c>
      <c r="J4078" s="40">
        <v>40.57</v>
      </c>
      <c r="K4078" s="40">
        <v>0</v>
      </c>
    </row>
    <row r="4079" spans="1:11" x14ac:dyDescent="0.35">
      <c r="A4079">
        <v>20730</v>
      </c>
      <c r="B4079" t="s">
        <v>233</v>
      </c>
      <c r="C4079" s="70">
        <v>-670.82</v>
      </c>
      <c r="D4079" s="70">
        <v>-215.53</v>
      </c>
      <c r="E4079" s="71">
        <v>44895</v>
      </c>
      <c r="F4079" t="s">
        <v>1922</v>
      </c>
      <c r="G4079" t="s">
        <v>1907</v>
      </c>
      <c r="H4079" t="s">
        <v>1916</v>
      </c>
      <c r="J4079" s="40">
        <v>0</v>
      </c>
      <c r="K4079" s="40">
        <v>40.69</v>
      </c>
    </row>
    <row r="4080" spans="1:11" x14ac:dyDescent="0.35">
      <c r="A4080">
        <v>20730</v>
      </c>
      <c r="B4080" t="s">
        <v>233</v>
      </c>
      <c r="C4080" s="70">
        <v>-670.82</v>
      </c>
      <c r="D4080" s="70">
        <v>-215.53</v>
      </c>
      <c r="E4080" s="71">
        <v>44895</v>
      </c>
      <c r="F4080" t="s">
        <v>4097</v>
      </c>
      <c r="G4080" t="s">
        <v>2247</v>
      </c>
      <c r="H4080" t="s">
        <v>1916</v>
      </c>
      <c r="I4080" t="s">
        <v>1916</v>
      </c>
      <c r="J4080" s="40">
        <v>0</v>
      </c>
      <c r="K4080" s="40">
        <v>47.84</v>
      </c>
    </row>
    <row r="4081" spans="1:11" x14ac:dyDescent="0.35">
      <c r="A4081">
        <v>20730</v>
      </c>
      <c r="B4081" t="s">
        <v>233</v>
      </c>
      <c r="C4081" s="70">
        <v>-670.82</v>
      </c>
      <c r="D4081" s="70">
        <v>-215.53</v>
      </c>
      <c r="E4081" s="71">
        <v>44926</v>
      </c>
      <c r="F4081" t="s">
        <v>3749</v>
      </c>
      <c r="G4081" t="s">
        <v>2247</v>
      </c>
      <c r="H4081" t="s">
        <v>1911</v>
      </c>
      <c r="I4081" t="s">
        <v>1911</v>
      </c>
      <c r="J4081" s="40">
        <v>4.32</v>
      </c>
      <c r="K4081" s="40">
        <v>0</v>
      </c>
    </row>
    <row r="4082" spans="1:11" x14ac:dyDescent="0.35">
      <c r="A4082">
        <v>20731</v>
      </c>
      <c r="B4082" t="s">
        <v>19662</v>
      </c>
      <c r="C4082" s="70">
        <v>0</v>
      </c>
      <c r="D4082" s="70">
        <v>0</v>
      </c>
      <c r="E4082" s="71">
        <v>44592</v>
      </c>
      <c r="F4082" t="s">
        <v>2134</v>
      </c>
      <c r="G4082" t="s">
        <v>1912</v>
      </c>
      <c r="J4082" s="40">
        <v>0</v>
      </c>
      <c r="K4082" s="40">
        <v>-17.84</v>
      </c>
    </row>
    <row r="4083" spans="1:11" x14ac:dyDescent="0.35">
      <c r="A4083">
        <v>20731</v>
      </c>
      <c r="B4083" t="s">
        <v>19662</v>
      </c>
      <c r="C4083" s="70">
        <v>0</v>
      </c>
      <c r="D4083" s="70">
        <v>0</v>
      </c>
      <c r="E4083" s="71">
        <v>44620</v>
      </c>
      <c r="F4083" t="s">
        <v>2122</v>
      </c>
      <c r="G4083" t="s">
        <v>1912</v>
      </c>
      <c r="J4083" s="40">
        <v>0</v>
      </c>
      <c r="K4083" s="40">
        <v>-17.600000000000001</v>
      </c>
    </row>
    <row r="4084" spans="1:11" x14ac:dyDescent="0.35">
      <c r="A4084">
        <v>20731</v>
      </c>
      <c r="B4084" t="s">
        <v>19662</v>
      </c>
      <c r="C4084" s="70">
        <v>0</v>
      </c>
      <c r="D4084" s="70">
        <v>0</v>
      </c>
      <c r="E4084" s="71">
        <v>44620</v>
      </c>
      <c r="F4084" t="s">
        <v>2121</v>
      </c>
      <c r="G4084" t="s">
        <v>1912</v>
      </c>
      <c r="J4084" s="40">
        <v>0</v>
      </c>
      <c r="K4084" s="40">
        <v>17.600000000000001</v>
      </c>
    </row>
    <row r="4085" spans="1:11" x14ac:dyDescent="0.35">
      <c r="A4085">
        <v>20731</v>
      </c>
      <c r="B4085" t="s">
        <v>19662</v>
      </c>
      <c r="C4085" s="70">
        <v>0</v>
      </c>
      <c r="D4085" s="70">
        <v>0</v>
      </c>
      <c r="E4085" s="71">
        <v>44651</v>
      </c>
      <c r="F4085" t="s">
        <v>2106</v>
      </c>
      <c r="G4085" t="s">
        <v>1912</v>
      </c>
      <c r="J4085" s="40">
        <v>0</v>
      </c>
      <c r="K4085" s="40">
        <v>-90.68</v>
      </c>
    </row>
    <row r="4086" spans="1:11" x14ac:dyDescent="0.35">
      <c r="A4086">
        <v>20731</v>
      </c>
      <c r="B4086" t="s">
        <v>19662</v>
      </c>
      <c r="C4086" s="70">
        <v>0</v>
      </c>
      <c r="D4086" s="70">
        <v>0</v>
      </c>
      <c r="E4086" s="71">
        <v>44651</v>
      </c>
      <c r="F4086" t="s">
        <v>6554</v>
      </c>
      <c r="G4086" t="s">
        <v>2247</v>
      </c>
      <c r="J4086" s="40">
        <v>0.11</v>
      </c>
      <c r="K4086" s="40">
        <v>0</v>
      </c>
    </row>
    <row r="4087" spans="1:11" x14ac:dyDescent="0.35">
      <c r="A4087">
        <v>20731</v>
      </c>
      <c r="B4087" t="s">
        <v>19662</v>
      </c>
      <c r="C4087" s="70">
        <v>0</v>
      </c>
      <c r="D4087" s="70">
        <v>0</v>
      </c>
      <c r="E4087" s="71">
        <v>44681</v>
      </c>
      <c r="F4087" t="s">
        <v>6305</v>
      </c>
      <c r="G4087" t="s">
        <v>2247</v>
      </c>
      <c r="J4087" s="40">
        <v>0</v>
      </c>
      <c r="K4087" s="40">
        <v>4.62</v>
      </c>
    </row>
    <row r="4088" spans="1:11" x14ac:dyDescent="0.35">
      <c r="A4088">
        <v>20731</v>
      </c>
      <c r="B4088" t="s">
        <v>19662</v>
      </c>
      <c r="C4088" s="70">
        <v>0</v>
      </c>
      <c r="D4088" s="70">
        <v>0</v>
      </c>
      <c r="E4088" s="71">
        <v>44681</v>
      </c>
      <c r="F4088" t="s">
        <v>8494</v>
      </c>
      <c r="G4088" t="s">
        <v>1912</v>
      </c>
      <c r="J4088" s="40">
        <v>0</v>
      </c>
      <c r="K4088" s="40">
        <v>17.18</v>
      </c>
    </row>
    <row r="4089" spans="1:11" x14ac:dyDescent="0.35">
      <c r="A4089">
        <v>20731</v>
      </c>
      <c r="B4089" t="s">
        <v>19662</v>
      </c>
      <c r="C4089" s="70">
        <v>0</v>
      </c>
      <c r="D4089" s="70">
        <v>0</v>
      </c>
      <c r="E4089" s="71">
        <v>44681</v>
      </c>
      <c r="F4089" t="s">
        <v>2096</v>
      </c>
      <c r="G4089" t="s">
        <v>1912</v>
      </c>
      <c r="J4089" s="40">
        <v>0</v>
      </c>
      <c r="K4089" s="40">
        <v>86.83</v>
      </c>
    </row>
    <row r="4090" spans="1:11" x14ac:dyDescent="0.35">
      <c r="A4090">
        <v>20731</v>
      </c>
      <c r="B4090" t="s">
        <v>19662</v>
      </c>
      <c r="C4090" s="70">
        <v>0</v>
      </c>
      <c r="D4090" s="70">
        <v>0</v>
      </c>
      <c r="E4090" s="71">
        <v>44681</v>
      </c>
      <c r="F4090" t="s">
        <v>2095</v>
      </c>
      <c r="G4090" t="s">
        <v>1912</v>
      </c>
      <c r="J4090" s="40">
        <v>0</v>
      </c>
      <c r="K4090" s="40">
        <v>-75.67</v>
      </c>
    </row>
    <row r="4091" spans="1:11" x14ac:dyDescent="0.35">
      <c r="A4091">
        <v>20731</v>
      </c>
      <c r="B4091" t="s">
        <v>19662</v>
      </c>
      <c r="C4091" s="70">
        <v>0</v>
      </c>
      <c r="D4091" s="70">
        <v>0</v>
      </c>
      <c r="E4091" s="71">
        <v>44681</v>
      </c>
      <c r="F4091" t="s">
        <v>2094</v>
      </c>
      <c r="G4091" t="s">
        <v>1912</v>
      </c>
      <c r="J4091" s="40">
        <v>0</v>
      </c>
      <c r="K4091" s="40">
        <v>1585.47</v>
      </c>
    </row>
    <row r="4092" spans="1:11" x14ac:dyDescent="0.35">
      <c r="A4092">
        <v>20731</v>
      </c>
      <c r="B4092" t="s">
        <v>19662</v>
      </c>
      <c r="C4092" s="70">
        <v>0</v>
      </c>
      <c r="D4092" s="70">
        <v>0</v>
      </c>
      <c r="E4092" s="71">
        <v>44681</v>
      </c>
      <c r="F4092" t="s">
        <v>19630</v>
      </c>
      <c r="G4092" t="s">
        <v>1912</v>
      </c>
      <c r="J4092" s="40">
        <v>1585.47</v>
      </c>
      <c r="K4092" s="40">
        <v>0</v>
      </c>
    </row>
    <row r="4093" spans="1:11" x14ac:dyDescent="0.35">
      <c r="A4093">
        <v>20731</v>
      </c>
      <c r="B4093" t="s">
        <v>19662</v>
      </c>
      <c r="C4093" s="70">
        <v>0</v>
      </c>
      <c r="D4093" s="70">
        <v>0</v>
      </c>
      <c r="E4093" s="71">
        <v>44681</v>
      </c>
      <c r="F4093" t="s">
        <v>19630</v>
      </c>
      <c r="G4093" t="s">
        <v>1912</v>
      </c>
      <c r="J4093" s="40">
        <v>0</v>
      </c>
      <c r="K4093" s="40">
        <v>75.67</v>
      </c>
    </row>
    <row r="4094" spans="1:11" x14ac:dyDescent="0.35">
      <c r="A4094">
        <v>20731</v>
      </c>
      <c r="B4094" t="s">
        <v>19662</v>
      </c>
      <c r="C4094" s="70">
        <v>0</v>
      </c>
      <c r="D4094" s="70">
        <v>0</v>
      </c>
      <c r="E4094" s="71">
        <v>44712</v>
      </c>
      <c r="F4094" t="s">
        <v>2078</v>
      </c>
      <c r="G4094" t="s">
        <v>1912</v>
      </c>
      <c r="J4094" s="40">
        <v>0</v>
      </c>
      <c r="K4094" s="40">
        <v>-11.98</v>
      </c>
    </row>
    <row r="4095" spans="1:11" x14ac:dyDescent="0.35">
      <c r="A4095">
        <v>20731</v>
      </c>
      <c r="B4095" t="s">
        <v>19662</v>
      </c>
      <c r="C4095" s="70">
        <v>0</v>
      </c>
      <c r="D4095" s="70">
        <v>0</v>
      </c>
      <c r="E4095" s="71">
        <v>44712</v>
      </c>
      <c r="F4095" t="s">
        <v>2077</v>
      </c>
      <c r="G4095" t="s">
        <v>1912</v>
      </c>
      <c r="J4095" s="40">
        <v>0</v>
      </c>
      <c r="K4095" s="40">
        <v>11.98</v>
      </c>
    </row>
    <row r="4096" spans="1:11" x14ac:dyDescent="0.35">
      <c r="A4096">
        <v>20731</v>
      </c>
      <c r="B4096" t="s">
        <v>19662</v>
      </c>
      <c r="C4096" s="70">
        <v>0</v>
      </c>
      <c r="D4096" s="70">
        <v>0</v>
      </c>
      <c r="E4096" s="71">
        <v>44742</v>
      </c>
      <c r="F4096" t="s">
        <v>2064</v>
      </c>
      <c r="G4096" t="s">
        <v>1912</v>
      </c>
      <c r="J4096" s="40">
        <v>0</v>
      </c>
      <c r="K4096" s="40">
        <v>-66.290000000000006</v>
      </c>
    </row>
    <row r="4097" spans="1:11" x14ac:dyDescent="0.35">
      <c r="A4097">
        <v>20731</v>
      </c>
      <c r="B4097" t="s">
        <v>19662</v>
      </c>
      <c r="C4097" s="70">
        <v>0</v>
      </c>
      <c r="D4097" s="70">
        <v>0</v>
      </c>
      <c r="E4097" s="71">
        <v>44742</v>
      </c>
      <c r="F4097" t="s">
        <v>2063</v>
      </c>
      <c r="G4097" t="s">
        <v>1912</v>
      </c>
      <c r="J4097" s="40">
        <v>0</v>
      </c>
      <c r="K4097" s="40">
        <v>66.290000000000006</v>
      </c>
    </row>
    <row r="4098" spans="1:11" x14ac:dyDescent="0.35">
      <c r="A4098">
        <v>20731</v>
      </c>
      <c r="B4098" t="s">
        <v>19662</v>
      </c>
      <c r="C4098" s="70">
        <v>0</v>
      </c>
      <c r="D4098" s="70">
        <v>0</v>
      </c>
      <c r="E4098" s="71">
        <v>44773</v>
      </c>
      <c r="F4098" t="s">
        <v>2044</v>
      </c>
      <c r="G4098" t="s">
        <v>1912</v>
      </c>
      <c r="J4098" s="40">
        <v>0</v>
      </c>
      <c r="K4098" s="40">
        <v>-110.88</v>
      </c>
    </row>
    <row r="4099" spans="1:11" x14ac:dyDescent="0.35">
      <c r="A4099">
        <v>20731</v>
      </c>
      <c r="B4099" t="s">
        <v>19662</v>
      </c>
      <c r="C4099" s="70">
        <v>0</v>
      </c>
      <c r="D4099" s="70">
        <v>0</v>
      </c>
      <c r="E4099" s="71">
        <v>44773</v>
      </c>
      <c r="F4099" t="s">
        <v>7924</v>
      </c>
      <c r="G4099" t="s">
        <v>1912</v>
      </c>
      <c r="J4099" s="40">
        <v>0</v>
      </c>
      <c r="K4099" s="40">
        <v>110.88</v>
      </c>
    </row>
    <row r="4100" spans="1:11" x14ac:dyDescent="0.35">
      <c r="A4100">
        <v>20731</v>
      </c>
      <c r="B4100" t="s">
        <v>19662</v>
      </c>
      <c r="C4100" s="70">
        <v>0</v>
      </c>
      <c r="D4100" s="70">
        <v>0</v>
      </c>
      <c r="E4100" s="71">
        <v>44804</v>
      </c>
      <c r="F4100" t="s">
        <v>1994</v>
      </c>
      <c r="G4100" t="s">
        <v>1912</v>
      </c>
      <c r="J4100" s="40">
        <v>0</v>
      </c>
      <c r="K4100" s="40">
        <v>-222.39</v>
      </c>
    </row>
    <row r="4101" spans="1:11" x14ac:dyDescent="0.35">
      <c r="A4101">
        <v>20731</v>
      </c>
      <c r="B4101" t="s">
        <v>19662</v>
      </c>
      <c r="C4101" s="70">
        <v>0</v>
      </c>
      <c r="D4101" s="70">
        <v>0</v>
      </c>
      <c r="E4101" s="71">
        <v>44804</v>
      </c>
      <c r="F4101" t="s">
        <v>3236</v>
      </c>
      <c r="G4101" t="s">
        <v>1912</v>
      </c>
      <c r="J4101" s="40">
        <v>0</v>
      </c>
      <c r="K4101" s="40">
        <v>222.39</v>
      </c>
    </row>
    <row r="4102" spans="1:11" x14ac:dyDescent="0.35">
      <c r="A4102">
        <v>20731</v>
      </c>
      <c r="B4102" t="s">
        <v>19662</v>
      </c>
      <c r="C4102" s="70">
        <v>0</v>
      </c>
      <c r="D4102" s="70">
        <v>0</v>
      </c>
      <c r="E4102" s="71">
        <v>44834</v>
      </c>
      <c r="F4102" t="s">
        <v>1972</v>
      </c>
      <c r="G4102" t="s">
        <v>1912</v>
      </c>
      <c r="J4102" s="40">
        <v>0</v>
      </c>
      <c r="K4102" s="40">
        <v>-9.6</v>
      </c>
    </row>
    <row r="4103" spans="1:11" x14ac:dyDescent="0.35">
      <c r="A4103">
        <v>20731</v>
      </c>
      <c r="B4103" t="s">
        <v>19662</v>
      </c>
      <c r="C4103" s="70">
        <v>0</v>
      </c>
      <c r="D4103" s="70">
        <v>0</v>
      </c>
      <c r="E4103" s="71">
        <v>44834</v>
      </c>
      <c r="F4103" t="s">
        <v>3235</v>
      </c>
      <c r="G4103" t="s">
        <v>1912</v>
      </c>
      <c r="J4103" s="40">
        <v>0</v>
      </c>
      <c r="K4103" s="40">
        <v>9.5399999999999991</v>
      </c>
    </row>
    <row r="4104" spans="1:11" x14ac:dyDescent="0.35">
      <c r="A4104">
        <v>20731</v>
      </c>
      <c r="B4104" t="s">
        <v>19662</v>
      </c>
      <c r="C4104" s="70">
        <v>0</v>
      </c>
      <c r="D4104" s="70">
        <v>0</v>
      </c>
      <c r="E4104" s="71">
        <v>44834</v>
      </c>
      <c r="F4104" t="s">
        <v>1969</v>
      </c>
      <c r="G4104" t="s">
        <v>1907</v>
      </c>
      <c r="J4104" s="40">
        <v>0</v>
      </c>
      <c r="K4104" s="40">
        <v>9.6</v>
      </c>
    </row>
    <row r="4105" spans="1:11" x14ac:dyDescent="0.35">
      <c r="A4105">
        <v>20731</v>
      </c>
      <c r="B4105" t="s">
        <v>19662</v>
      </c>
      <c r="C4105" s="70">
        <v>0</v>
      </c>
      <c r="D4105" s="70">
        <v>0</v>
      </c>
      <c r="E4105" s="71">
        <v>44834</v>
      </c>
      <c r="F4105" t="s">
        <v>1968</v>
      </c>
      <c r="G4105" t="s">
        <v>1907</v>
      </c>
      <c r="J4105" s="40">
        <v>9.5399999999999991</v>
      </c>
      <c r="K4105" s="40">
        <v>0</v>
      </c>
    </row>
    <row r="4106" spans="1:11" x14ac:dyDescent="0.35">
      <c r="A4106">
        <v>20731</v>
      </c>
      <c r="B4106" t="s">
        <v>19662</v>
      </c>
      <c r="C4106" s="70">
        <v>0</v>
      </c>
      <c r="D4106" s="70">
        <v>0</v>
      </c>
      <c r="E4106" s="71">
        <v>44863</v>
      </c>
      <c r="F4106" t="s">
        <v>19663</v>
      </c>
      <c r="G4106" t="s">
        <v>1912</v>
      </c>
      <c r="J4106" s="40">
        <v>0</v>
      </c>
      <c r="K4106" s="40">
        <v>975.1</v>
      </c>
    </row>
    <row r="4107" spans="1:11" x14ac:dyDescent="0.35">
      <c r="A4107">
        <v>20731</v>
      </c>
      <c r="B4107" t="s">
        <v>19662</v>
      </c>
      <c r="C4107" s="70">
        <v>0</v>
      </c>
      <c r="D4107" s="70">
        <v>0</v>
      </c>
      <c r="E4107" s="71">
        <v>44865</v>
      </c>
      <c r="F4107" t="s">
        <v>4573</v>
      </c>
      <c r="G4107" t="s">
        <v>2247</v>
      </c>
      <c r="H4107" t="s">
        <v>1919</v>
      </c>
      <c r="I4107" t="s">
        <v>1919</v>
      </c>
      <c r="J4107" s="40">
        <v>0</v>
      </c>
      <c r="K4107" s="40">
        <v>3.86</v>
      </c>
    </row>
    <row r="4108" spans="1:11" x14ac:dyDescent="0.35">
      <c r="A4108">
        <v>20731</v>
      </c>
      <c r="B4108" t="s">
        <v>19662</v>
      </c>
      <c r="C4108" s="70">
        <v>0</v>
      </c>
      <c r="D4108" s="70">
        <v>0</v>
      </c>
      <c r="E4108" s="71">
        <v>44895</v>
      </c>
      <c r="F4108" t="s">
        <v>1926</v>
      </c>
      <c r="G4108" t="s">
        <v>1912</v>
      </c>
      <c r="H4108" t="s">
        <v>1916</v>
      </c>
      <c r="J4108" s="40">
        <v>0</v>
      </c>
      <c r="K4108" s="40">
        <v>-102.88</v>
      </c>
    </row>
    <row r="4109" spans="1:11" x14ac:dyDescent="0.35">
      <c r="A4109">
        <v>20731</v>
      </c>
      <c r="B4109" t="s">
        <v>19662</v>
      </c>
      <c r="C4109" s="70">
        <v>0</v>
      </c>
      <c r="D4109" s="70">
        <v>0</v>
      </c>
      <c r="E4109" s="71">
        <v>44895</v>
      </c>
      <c r="F4109" t="s">
        <v>1926</v>
      </c>
      <c r="G4109" t="s">
        <v>1912</v>
      </c>
      <c r="H4109" t="s">
        <v>1916</v>
      </c>
      <c r="J4109" s="40">
        <v>0</v>
      </c>
      <c r="K4109" s="40">
        <v>-1004.28</v>
      </c>
    </row>
    <row r="4110" spans="1:11" x14ac:dyDescent="0.35">
      <c r="A4110">
        <v>20731</v>
      </c>
      <c r="B4110" t="s">
        <v>19662</v>
      </c>
      <c r="C4110" s="70">
        <v>0</v>
      </c>
      <c r="D4110" s="70">
        <v>0</v>
      </c>
      <c r="E4110" s="71">
        <v>44895</v>
      </c>
      <c r="F4110" t="s">
        <v>4096</v>
      </c>
      <c r="G4110" t="s">
        <v>2247</v>
      </c>
      <c r="H4110" t="s">
        <v>1916</v>
      </c>
      <c r="I4110" t="s">
        <v>1916</v>
      </c>
      <c r="J4110" s="40">
        <v>0</v>
      </c>
      <c r="K4110" s="40">
        <v>25.32</v>
      </c>
    </row>
    <row r="4111" spans="1:11" x14ac:dyDescent="0.35">
      <c r="A4111">
        <v>20731</v>
      </c>
      <c r="B4111" t="s">
        <v>19662</v>
      </c>
      <c r="C4111" s="70">
        <v>0</v>
      </c>
      <c r="D4111" s="70">
        <v>0</v>
      </c>
      <c r="E4111" s="71">
        <v>44926</v>
      </c>
      <c r="F4111" t="s">
        <v>3748</v>
      </c>
      <c r="G4111" t="s">
        <v>2247</v>
      </c>
      <c r="H4111" t="s">
        <v>1911</v>
      </c>
      <c r="I4111" t="s">
        <v>1911</v>
      </c>
      <c r="J4111" s="40">
        <v>0</v>
      </c>
      <c r="K4111" s="40">
        <v>2.2799999999999998</v>
      </c>
    </row>
    <row r="4112" spans="1:11" x14ac:dyDescent="0.35">
      <c r="A4112">
        <v>20731</v>
      </c>
      <c r="B4112" t="s">
        <v>19662</v>
      </c>
      <c r="C4112" s="70">
        <v>0</v>
      </c>
      <c r="D4112" s="70">
        <v>0</v>
      </c>
      <c r="E4112" s="71">
        <v>44926</v>
      </c>
      <c r="F4112" t="s">
        <v>3224</v>
      </c>
      <c r="G4112" t="s">
        <v>1912</v>
      </c>
      <c r="H4112" t="s">
        <v>1916</v>
      </c>
      <c r="J4112" s="40">
        <v>0</v>
      </c>
      <c r="K4112" s="40">
        <v>102.88</v>
      </c>
    </row>
    <row r="4113" spans="1:11" x14ac:dyDescent="0.35">
      <c r="A4113">
        <v>20731</v>
      </c>
      <c r="B4113" t="s">
        <v>19662</v>
      </c>
      <c r="C4113" s="70">
        <v>0</v>
      </c>
      <c r="D4113" s="70">
        <v>0</v>
      </c>
      <c r="E4113" s="71">
        <v>44926</v>
      </c>
      <c r="F4113" t="s">
        <v>3503</v>
      </c>
      <c r="G4113" t="s">
        <v>2247</v>
      </c>
      <c r="H4113" t="s">
        <v>1911</v>
      </c>
      <c r="I4113" t="s">
        <v>1911</v>
      </c>
      <c r="J4113" s="40">
        <v>2.2799999999999998</v>
      </c>
      <c r="K4113" s="40">
        <v>0</v>
      </c>
    </row>
    <row r="4114" spans="1:11" x14ac:dyDescent="0.35">
      <c r="A4114">
        <v>20732</v>
      </c>
      <c r="B4114" t="s">
        <v>19661</v>
      </c>
      <c r="C4114" s="70">
        <v>0</v>
      </c>
      <c r="D4114" s="70">
        <v>0.01</v>
      </c>
      <c r="E4114" s="71">
        <v>44592</v>
      </c>
      <c r="F4114" t="s">
        <v>2134</v>
      </c>
      <c r="G4114" t="s">
        <v>1912</v>
      </c>
      <c r="J4114" s="40">
        <v>0</v>
      </c>
      <c r="K4114" s="40">
        <v>-241.31</v>
      </c>
    </row>
    <row r="4115" spans="1:11" x14ac:dyDescent="0.35">
      <c r="A4115">
        <v>20732</v>
      </c>
      <c r="B4115" t="s">
        <v>19661</v>
      </c>
      <c r="C4115" s="70">
        <v>0</v>
      </c>
      <c r="D4115" s="70">
        <v>0.01</v>
      </c>
      <c r="E4115" s="71">
        <v>44592</v>
      </c>
      <c r="F4115" t="s">
        <v>6851</v>
      </c>
      <c r="G4115" t="s">
        <v>2247</v>
      </c>
      <c r="J4115" s="40">
        <v>0</v>
      </c>
      <c r="K4115" s="40">
        <v>0.01</v>
      </c>
    </row>
    <row r="4116" spans="1:11" x14ac:dyDescent="0.35">
      <c r="A4116">
        <v>20732</v>
      </c>
      <c r="B4116" t="s">
        <v>19661</v>
      </c>
      <c r="C4116" s="70">
        <v>0</v>
      </c>
      <c r="D4116" s="70">
        <v>0.01</v>
      </c>
      <c r="E4116" s="71">
        <v>44620</v>
      </c>
      <c r="F4116" t="s">
        <v>2122</v>
      </c>
      <c r="G4116" t="s">
        <v>1912</v>
      </c>
      <c r="J4116" s="40">
        <v>0</v>
      </c>
      <c r="K4116" s="40">
        <v>-238.11</v>
      </c>
    </row>
    <row r="4117" spans="1:11" x14ac:dyDescent="0.35">
      <c r="A4117">
        <v>20732</v>
      </c>
      <c r="B4117" t="s">
        <v>19661</v>
      </c>
      <c r="C4117" s="70">
        <v>0</v>
      </c>
      <c r="D4117" s="70">
        <v>0.01</v>
      </c>
      <c r="E4117" s="71">
        <v>44620</v>
      </c>
      <c r="F4117" t="s">
        <v>2121</v>
      </c>
      <c r="G4117" t="s">
        <v>1912</v>
      </c>
      <c r="J4117" s="40">
        <v>0</v>
      </c>
      <c r="K4117" s="40">
        <v>238.11</v>
      </c>
    </row>
    <row r="4118" spans="1:11" x14ac:dyDescent="0.35">
      <c r="A4118">
        <v>20732</v>
      </c>
      <c r="B4118" t="s">
        <v>19661</v>
      </c>
      <c r="C4118" s="70">
        <v>0</v>
      </c>
      <c r="D4118" s="70">
        <v>0.01</v>
      </c>
      <c r="E4118" s="71">
        <v>44620</v>
      </c>
      <c r="F4118" t="s">
        <v>2120</v>
      </c>
      <c r="G4118" t="s">
        <v>1912</v>
      </c>
      <c r="J4118" s="40">
        <v>0</v>
      </c>
      <c r="K4118" s="40">
        <v>-74.12</v>
      </c>
    </row>
    <row r="4119" spans="1:11" x14ac:dyDescent="0.35">
      <c r="A4119">
        <v>20732</v>
      </c>
      <c r="B4119" t="s">
        <v>19661</v>
      </c>
      <c r="C4119" s="70">
        <v>0</v>
      </c>
      <c r="D4119" s="70">
        <v>0.01</v>
      </c>
      <c r="E4119" s="71">
        <v>44651</v>
      </c>
      <c r="F4119" t="s">
        <v>2106</v>
      </c>
      <c r="G4119" t="s">
        <v>1912</v>
      </c>
      <c r="J4119" s="40">
        <v>0</v>
      </c>
      <c r="K4119" s="40">
        <v>-266.06</v>
      </c>
    </row>
    <row r="4120" spans="1:11" x14ac:dyDescent="0.35">
      <c r="A4120">
        <v>20732</v>
      </c>
      <c r="B4120" t="s">
        <v>19661</v>
      </c>
      <c r="C4120" s="70">
        <v>0</v>
      </c>
      <c r="D4120" s="70">
        <v>0.01</v>
      </c>
      <c r="E4120" s="71">
        <v>44651</v>
      </c>
      <c r="F4120" t="s">
        <v>6553</v>
      </c>
      <c r="G4120" t="s">
        <v>2247</v>
      </c>
      <c r="J4120" s="40">
        <v>2.89</v>
      </c>
      <c r="K4120" s="40">
        <v>0</v>
      </c>
    </row>
    <row r="4121" spans="1:11" x14ac:dyDescent="0.35">
      <c r="A4121">
        <v>20732</v>
      </c>
      <c r="B4121" t="s">
        <v>19661</v>
      </c>
      <c r="C4121" s="70">
        <v>0</v>
      </c>
      <c r="D4121" s="70">
        <v>0.01</v>
      </c>
      <c r="E4121" s="71">
        <v>44681</v>
      </c>
      <c r="F4121" t="s">
        <v>6304</v>
      </c>
      <c r="G4121" t="s">
        <v>2247</v>
      </c>
      <c r="J4121" s="40">
        <v>0</v>
      </c>
      <c r="K4121" s="40">
        <v>24.84</v>
      </c>
    </row>
    <row r="4122" spans="1:11" x14ac:dyDescent="0.35">
      <c r="A4122">
        <v>20732</v>
      </c>
      <c r="B4122" t="s">
        <v>19661</v>
      </c>
      <c r="C4122" s="70">
        <v>0</v>
      </c>
      <c r="D4122" s="70">
        <v>0.01</v>
      </c>
      <c r="E4122" s="71">
        <v>44681</v>
      </c>
      <c r="F4122" t="s">
        <v>8494</v>
      </c>
      <c r="G4122" t="s">
        <v>1912</v>
      </c>
      <c r="J4122" s="40">
        <v>0</v>
      </c>
      <c r="K4122" s="40">
        <v>232.34</v>
      </c>
    </row>
    <row r="4123" spans="1:11" x14ac:dyDescent="0.35">
      <c r="A4123">
        <v>20732</v>
      </c>
      <c r="B4123" t="s">
        <v>19661</v>
      </c>
      <c r="C4123" s="70">
        <v>0</v>
      </c>
      <c r="D4123" s="70">
        <v>0.01</v>
      </c>
      <c r="E4123" s="71">
        <v>44681</v>
      </c>
      <c r="F4123" t="s">
        <v>8174</v>
      </c>
      <c r="G4123" t="s">
        <v>1912</v>
      </c>
      <c r="J4123" s="40">
        <v>0</v>
      </c>
      <c r="K4123" s="40">
        <v>72.2</v>
      </c>
    </row>
    <row r="4124" spans="1:11" x14ac:dyDescent="0.35">
      <c r="A4124">
        <v>20732</v>
      </c>
      <c r="B4124" t="s">
        <v>19661</v>
      </c>
      <c r="C4124" s="70">
        <v>0</v>
      </c>
      <c r="D4124" s="70">
        <v>0.01</v>
      </c>
      <c r="E4124" s="71">
        <v>44681</v>
      </c>
      <c r="F4124" t="s">
        <v>2096</v>
      </c>
      <c r="G4124" t="s">
        <v>1912</v>
      </c>
      <c r="J4124" s="40">
        <v>0</v>
      </c>
      <c r="K4124" s="40">
        <v>254.75</v>
      </c>
    </row>
    <row r="4125" spans="1:11" x14ac:dyDescent="0.35">
      <c r="A4125">
        <v>20732</v>
      </c>
      <c r="B4125" t="s">
        <v>19661</v>
      </c>
      <c r="C4125" s="70">
        <v>0</v>
      </c>
      <c r="D4125" s="70">
        <v>0.01</v>
      </c>
      <c r="E4125" s="71">
        <v>44681</v>
      </c>
      <c r="F4125" t="s">
        <v>2095</v>
      </c>
      <c r="G4125" t="s">
        <v>1912</v>
      </c>
      <c r="J4125" s="40">
        <v>0</v>
      </c>
      <c r="K4125" s="40">
        <v>-1585.47</v>
      </c>
    </row>
    <row r="4126" spans="1:11" x14ac:dyDescent="0.35">
      <c r="A4126">
        <v>20732</v>
      </c>
      <c r="B4126" t="s">
        <v>19661</v>
      </c>
      <c r="C4126" s="70">
        <v>0</v>
      </c>
      <c r="D4126" s="70">
        <v>0.01</v>
      </c>
      <c r="E4126" s="71">
        <v>44681</v>
      </c>
      <c r="F4126" t="s">
        <v>2094</v>
      </c>
      <c r="G4126" t="s">
        <v>1912</v>
      </c>
      <c r="J4126" s="40">
        <v>0</v>
      </c>
      <c r="K4126" s="40">
        <v>195.96</v>
      </c>
    </row>
    <row r="4127" spans="1:11" x14ac:dyDescent="0.35">
      <c r="A4127">
        <v>20732</v>
      </c>
      <c r="B4127" t="s">
        <v>19661</v>
      </c>
      <c r="C4127" s="70">
        <v>0</v>
      </c>
      <c r="D4127" s="70">
        <v>0.01</v>
      </c>
      <c r="E4127" s="71">
        <v>44681</v>
      </c>
      <c r="F4127" t="s">
        <v>19630</v>
      </c>
      <c r="G4127" t="s">
        <v>1912</v>
      </c>
      <c r="J4127" s="40">
        <v>195.96</v>
      </c>
      <c r="K4127" s="40">
        <v>0</v>
      </c>
    </row>
    <row r="4128" spans="1:11" x14ac:dyDescent="0.35">
      <c r="A4128">
        <v>20732</v>
      </c>
      <c r="B4128" t="s">
        <v>19661</v>
      </c>
      <c r="C4128" s="70">
        <v>0</v>
      </c>
      <c r="D4128" s="70">
        <v>0.01</v>
      </c>
      <c r="E4128" s="71">
        <v>44681</v>
      </c>
      <c r="F4128" t="s">
        <v>19630</v>
      </c>
      <c r="G4128" t="s">
        <v>1912</v>
      </c>
      <c r="J4128" s="40">
        <v>0</v>
      </c>
      <c r="K4128" s="40">
        <v>1585.47</v>
      </c>
    </row>
    <row r="4129" spans="1:11" x14ac:dyDescent="0.35">
      <c r="A4129">
        <v>20732</v>
      </c>
      <c r="B4129" t="s">
        <v>19661</v>
      </c>
      <c r="C4129" s="70">
        <v>0</v>
      </c>
      <c r="D4129" s="70">
        <v>0.01</v>
      </c>
      <c r="E4129" s="71">
        <v>44712</v>
      </c>
      <c r="F4129" t="s">
        <v>2078</v>
      </c>
      <c r="G4129" t="s">
        <v>1912</v>
      </c>
      <c r="J4129" s="40">
        <v>0</v>
      </c>
      <c r="K4129" s="40">
        <v>-1767.53</v>
      </c>
    </row>
    <row r="4130" spans="1:11" x14ac:dyDescent="0.35">
      <c r="A4130">
        <v>20732</v>
      </c>
      <c r="B4130" t="s">
        <v>19661</v>
      </c>
      <c r="C4130" s="70">
        <v>0</v>
      </c>
      <c r="D4130" s="70">
        <v>0.01</v>
      </c>
      <c r="E4130" s="71">
        <v>44712</v>
      </c>
      <c r="F4130" t="s">
        <v>2077</v>
      </c>
      <c r="G4130" t="s">
        <v>1912</v>
      </c>
      <c r="J4130" s="40">
        <v>0</v>
      </c>
      <c r="K4130" s="40">
        <v>1767.53</v>
      </c>
    </row>
    <row r="4131" spans="1:11" x14ac:dyDescent="0.35">
      <c r="A4131">
        <v>20732</v>
      </c>
      <c r="B4131" t="s">
        <v>19661</v>
      </c>
      <c r="C4131" s="70">
        <v>0</v>
      </c>
      <c r="D4131" s="70">
        <v>0.01</v>
      </c>
      <c r="E4131" s="71">
        <v>44712</v>
      </c>
      <c r="F4131" t="s">
        <v>2076</v>
      </c>
      <c r="G4131" t="s">
        <v>1907</v>
      </c>
      <c r="J4131" s="40">
        <v>0</v>
      </c>
      <c r="K4131" s="40">
        <v>0.25</v>
      </c>
    </row>
    <row r="4132" spans="1:11" x14ac:dyDescent="0.35">
      <c r="A4132">
        <v>20732</v>
      </c>
      <c r="B4132" t="s">
        <v>19661</v>
      </c>
      <c r="C4132" s="70">
        <v>0</v>
      </c>
      <c r="D4132" s="70">
        <v>0.01</v>
      </c>
      <c r="E4132" s="71">
        <v>44742</v>
      </c>
      <c r="F4132" t="s">
        <v>2064</v>
      </c>
      <c r="G4132" t="s">
        <v>1912</v>
      </c>
      <c r="J4132" s="40">
        <v>0</v>
      </c>
      <c r="K4132" s="40">
        <v>-176.86</v>
      </c>
    </row>
    <row r="4133" spans="1:11" x14ac:dyDescent="0.35">
      <c r="A4133">
        <v>20732</v>
      </c>
      <c r="B4133" t="s">
        <v>19661</v>
      </c>
      <c r="C4133" s="70">
        <v>0</v>
      </c>
      <c r="D4133" s="70">
        <v>0.01</v>
      </c>
      <c r="E4133" s="71">
        <v>44742</v>
      </c>
      <c r="F4133" t="s">
        <v>2063</v>
      </c>
      <c r="G4133" t="s">
        <v>1912</v>
      </c>
      <c r="J4133" s="40">
        <v>0</v>
      </c>
      <c r="K4133" s="40">
        <v>176.86</v>
      </c>
    </row>
    <row r="4134" spans="1:11" x14ac:dyDescent="0.35">
      <c r="A4134">
        <v>20732</v>
      </c>
      <c r="B4134" t="s">
        <v>19661</v>
      </c>
      <c r="C4134" s="70">
        <v>0</v>
      </c>
      <c r="D4134" s="70">
        <v>0.01</v>
      </c>
      <c r="E4134" s="71">
        <v>44773</v>
      </c>
      <c r="F4134" t="s">
        <v>2044</v>
      </c>
      <c r="G4134" t="s">
        <v>1912</v>
      </c>
      <c r="J4134" s="40">
        <v>0</v>
      </c>
      <c r="K4134" s="40">
        <v>-53.08</v>
      </c>
    </row>
    <row r="4135" spans="1:11" x14ac:dyDescent="0.35">
      <c r="A4135">
        <v>20732</v>
      </c>
      <c r="B4135" t="s">
        <v>19661</v>
      </c>
      <c r="C4135" s="70">
        <v>0</v>
      </c>
      <c r="D4135" s="70">
        <v>0.01</v>
      </c>
      <c r="E4135" s="71">
        <v>44773</v>
      </c>
      <c r="F4135" t="s">
        <v>7924</v>
      </c>
      <c r="G4135" t="s">
        <v>1912</v>
      </c>
      <c r="J4135" s="40">
        <v>0</v>
      </c>
      <c r="K4135" s="40">
        <v>53.08</v>
      </c>
    </row>
    <row r="4136" spans="1:11" x14ac:dyDescent="0.35">
      <c r="A4136">
        <v>20732</v>
      </c>
      <c r="B4136" t="s">
        <v>19661</v>
      </c>
      <c r="C4136" s="70">
        <v>0</v>
      </c>
      <c r="D4136" s="70">
        <v>0.01</v>
      </c>
      <c r="E4136" s="71">
        <v>44856</v>
      </c>
      <c r="F4136" t="s">
        <v>2188</v>
      </c>
      <c r="G4136" t="s">
        <v>1912</v>
      </c>
      <c r="H4136" t="s">
        <v>1919</v>
      </c>
      <c r="J4136" s="40">
        <v>0</v>
      </c>
      <c r="K4136" s="40">
        <v>2035.23</v>
      </c>
    </row>
    <row r="4137" spans="1:11" x14ac:dyDescent="0.35">
      <c r="A4137">
        <v>20732</v>
      </c>
      <c r="B4137" t="s">
        <v>19661</v>
      </c>
      <c r="C4137" s="70">
        <v>0</v>
      </c>
      <c r="D4137" s="70">
        <v>0.01</v>
      </c>
      <c r="E4137" s="71">
        <v>44865</v>
      </c>
      <c r="F4137" t="s">
        <v>1944</v>
      </c>
      <c r="G4137" t="s">
        <v>1912</v>
      </c>
      <c r="H4137" t="s">
        <v>1919</v>
      </c>
      <c r="I4137" t="s">
        <v>1919</v>
      </c>
      <c r="J4137" s="40">
        <v>0</v>
      </c>
      <c r="K4137" s="40">
        <v>-37.39</v>
      </c>
    </row>
    <row r="4138" spans="1:11" x14ac:dyDescent="0.35">
      <c r="A4138">
        <v>20732</v>
      </c>
      <c r="B4138" t="s">
        <v>19661</v>
      </c>
      <c r="C4138" s="70">
        <v>0</v>
      </c>
      <c r="D4138" s="70">
        <v>0.01</v>
      </c>
      <c r="E4138" s="71">
        <v>44865</v>
      </c>
      <c r="F4138" t="s">
        <v>1944</v>
      </c>
      <c r="G4138" t="s">
        <v>1912</v>
      </c>
      <c r="H4138" t="s">
        <v>1919</v>
      </c>
      <c r="I4138" t="s">
        <v>1919</v>
      </c>
      <c r="J4138" s="40">
        <v>0</v>
      </c>
      <c r="K4138" s="40">
        <v>-2052.5300000000002</v>
      </c>
    </row>
    <row r="4139" spans="1:11" x14ac:dyDescent="0.35">
      <c r="A4139">
        <v>20732</v>
      </c>
      <c r="B4139" t="s">
        <v>19661</v>
      </c>
      <c r="C4139" s="70">
        <v>0</v>
      </c>
      <c r="D4139" s="70">
        <v>0.01</v>
      </c>
      <c r="E4139" s="71">
        <v>44865</v>
      </c>
      <c r="F4139" t="s">
        <v>13371</v>
      </c>
      <c r="G4139" t="s">
        <v>1912</v>
      </c>
      <c r="H4139" t="s">
        <v>1919</v>
      </c>
      <c r="J4139" s="40">
        <v>0</v>
      </c>
      <c r="K4139" s="40">
        <v>37.4</v>
      </c>
    </row>
    <row r="4140" spans="1:11" x14ac:dyDescent="0.35">
      <c r="A4140">
        <v>20732</v>
      </c>
      <c r="B4140" t="s">
        <v>19661</v>
      </c>
      <c r="C4140" s="70">
        <v>0</v>
      </c>
      <c r="D4140" s="70">
        <v>0.01</v>
      </c>
      <c r="E4140" s="71">
        <v>44865</v>
      </c>
      <c r="F4140" t="s">
        <v>1940</v>
      </c>
      <c r="G4140" t="s">
        <v>1907</v>
      </c>
      <c r="H4140" t="s">
        <v>1919</v>
      </c>
      <c r="J4140" s="40">
        <v>0.01</v>
      </c>
      <c r="K4140" s="40">
        <v>0</v>
      </c>
    </row>
    <row r="4141" spans="1:11" x14ac:dyDescent="0.35">
      <c r="A4141">
        <v>20732</v>
      </c>
      <c r="B4141" t="s">
        <v>19661</v>
      </c>
      <c r="C4141" s="70">
        <v>0</v>
      </c>
      <c r="D4141" s="70">
        <v>0.01</v>
      </c>
      <c r="E4141" s="71">
        <v>44865</v>
      </c>
      <c r="F4141" t="s">
        <v>4572</v>
      </c>
      <c r="G4141" t="s">
        <v>2247</v>
      </c>
      <c r="H4141" t="s">
        <v>1919</v>
      </c>
      <c r="I4141" t="s">
        <v>1919</v>
      </c>
      <c r="J4141" s="40">
        <v>0</v>
      </c>
      <c r="K4141" s="40">
        <v>17.3</v>
      </c>
    </row>
    <row r="4142" spans="1:11" x14ac:dyDescent="0.35">
      <c r="A4142">
        <v>20733</v>
      </c>
      <c r="B4142" t="s">
        <v>19660</v>
      </c>
      <c r="C4142" s="70">
        <v>0</v>
      </c>
      <c r="D4142" s="70">
        <v>0</v>
      </c>
      <c r="E4142" s="71">
        <v>44681</v>
      </c>
      <c r="F4142" t="s">
        <v>2095</v>
      </c>
      <c r="G4142" t="s">
        <v>1912</v>
      </c>
      <c r="J4142" s="40">
        <v>0</v>
      </c>
      <c r="K4142" s="40">
        <v>-195.96</v>
      </c>
    </row>
    <row r="4143" spans="1:11" x14ac:dyDescent="0.35">
      <c r="A4143">
        <v>20733</v>
      </c>
      <c r="B4143" t="s">
        <v>19660</v>
      </c>
      <c r="C4143" s="70">
        <v>0</v>
      </c>
      <c r="D4143" s="70">
        <v>0</v>
      </c>
      <c r="E4143" s="71">
        <v>44681</v>
      </c>
      <c r="F4143" t="s">
        <v>2094</v>
      </c>
      <c r="G4143" t="s">
        <v>1912</v>
      </c>
      <c r="J4143" s="40">
        <v>0</v>
      </c>
      <c r="K4143" s="40">
        <v>75.67</v>
      </c>
    </row>
    <row r="4144" spans="1:11" x14ac:dyDescent="0.35">
      <c r="A4144">
        <v>20733</v>
      </c>
      <c r="B4144" t="s">
        <v>19660</v>
      </c>
      <c r="C4144" s="70">
        <v>0</v>
      </c>
      <c r="D4144" s="70">
        <v>0</v>
      </c>
      <c r="E4144" s="71">
        <v>44681</v>
      </c>
      <c r="F4144" t="s">
        <v>19630</v>
      </c>
      <c r="G4144" t="s">
        <v>1912</v>
      </c>
      <c r="J4144" s="40">
        <v>75.67</v>
      </c>
      <c r="K4144" s="40">
        <v>0</v>
      </c>
    </row>
    <row r="4145" spans="1:11" x14ac:dyDescent="0.35">
      <c r="A4145">
        <v>20733</v>
      </c>
      <c r="B4145" t="s">
        <v>19660</v>
      </c>
      <c r="C4145" s="70">
        <v>0</v>
      </c>
      <c r="D4145" s="70">
        <v>0</v>
      </c>
      <c r="E4145" s="71">
        <v>44681</v>
      </c>
      <c r="F4145" t="s">
        <v>19630</v>
      </c>
      <c r="G4145" t="s">
        <v>1912</v>
      </c>
      <c r="J4145" s="40">
        <v>0</v>
      </c>
      <c r="K4145" s="40">
        <v>195.96</v>
      </c>
    </row>
    <row r="4146" spans="1:11" x14ac:dyDescent="0.35">
      <c r="A4146">
        <v>20733</v>
      </c>
      <c r="B4146" t="s">
        <v>19660</v>
      </c>
      <c r="C4146" s="70">
        <v>0</v>
      </c>
      <c r="D4146" s="70">
        <v>0</v>
      </c>
      <c r="E4146" s="71">
        <v>44742</v>
      </c>
      <c r="F4146" t="s">
        <v>2064</v>
      </c>
      <c r="G4146" t="s">
        <v>1912</v>
      </c>
      <c r="J4146" s="40">
        <v>0</v>
      </c>
      <c r="K4146" s="40">
        <v>-32.57</v>
      </c>
    </row>
    <row r="4147" spans="1:11" x14ac:dyDescent="0.35">
      <c r="A4147">
        <v>20733</v>
      </c>
      <c r="B4147" t="s">
        <v>19660</v>
      </c>
      <c r="C4147" s="70">
        <v>0</v>
      </c>
      <c r="D4147" s="70">
        <v>0</v>
      </c>
      <c r="E4147" s="71">
        <v>44742</v>
      </c>
      <c r="F4147" t="s">
        <v>2063</v>
      </c>
      <c r="G4147" t="s">
        <v>1912</v>
      </c>
      <c r="J4147" s="40">
        <v>0</v>
      </c>
      <c r="K4147" s="40">
        <v>32.57</v>
      </c>
    </row>
    <row r="4148" spans="1:11" x14ac:dyDescent="0.35">
      <c r="A4148">
        <v>20733</v>
      </c>
      <c r="B4148" t="s">
        <v>19660</v>
      </c>
      <c r="C4148" s="70">
        <v>0</v>
      </c>
      <c r="D4148" s="70">
        <v>0</v>
      </c>
      <c r="E4148" s="71">
        <v>44865</v>
      </c>
      <c r="F4148" t="s">
        <v>1944</v>
      </c>
      <c r="G4148" t="s">
        <v>1912</v>
      </c>
      <c r="H4148" t="s">
        <v>1919</v>
      </c>
      <c r="I4148" t="s">
        <v>1919</v>
      </c>
      <c r="J4148" s="40">
        <v>0</v>
      </c>
      <c r="K4148" s="40">
        <v>-989.32</v>
      </c>
    </row>
    <row r="4149" spans="1:11" x14ac:dyDescent="0.35">
      <c r="A4149">
        <v>20733</v>
      </c>
      <c r="B4149" t="s">
        <v>19660</v>
      </c>
      <c r="C4149" s="70">
        <v>0</v>
      </c>
      <c r="D4149" s="70">
        <v>0</v>
      </c>
      <c r="E4149" s="71">
        <v>44865</v>
      </c>
      <c r="F4149" t="s">
        <v>12133</v>
      </c>
      <c r="G4149" t="s">
        <v>1912</v>
      </c>
      <c r="H4149" t="s">
        <v>1919</v>
      </c>
      <c r="J4149" s="40">
        <v>0</v>
      </c>
      <c r="K4149" s="40">
        <v>8.24</v>
      </c>
    </row>
    <row r="4150" spans="1:11" x14ac:dyDescent="0.35">
      <c r="A4150">
        <v>20733</v>
      </c>
      <c r="B4150" t="s">
        <v>19660</v>
      </c>
      <c r="C4150" s="70">
        <v>0</v>
      </c>
      <c r="D4150" s="70">
        <v>0</v>
      </c>
      <c r="E4150" s="71">
        <v>44895</v>
      </c>
      <c r="F4150" t="s">
        <v>1926</v>
      </c>
      <c r="G4150" t="s">
        <v>1912</v>
      </c>
      <c r="H4150" t="s">
        <v>1916</v>
      </c>
      <c r="J4150" s="40">
        <v>0</v>
      </c>
      <c r="K4150" s="40">
        <v>-8.43</v>
      </c>
    </row>
    <row r="4151" spans="1:11" x14ac:dyDescent="0.35">
      <c r="A4151">
        <v>20733</v>
      </c>
      <c r="B4151" t="s">
        <v>19660</v>
      </c>
      <c r="C4151" s="70">
        <v>0</v>
      </c>
      <c r="D4151" s="70">
        <v>0</v>
      </c>
      <c r="E4151" s="71">
        <v>44895</v>
      </c>
      <c r="F4151" t="s">
        <v>1921</v>
      </c>
      <c r="G4151" t="s">
        <v>1907</v>
      </c>
      <c r="H4151" t="s">
        <v>1919</v>
      </c>
      <c r="J4151" s="40">
        <v>8.4600000000000009</v>
      </c>
      <c r="K4151" s="40">
        <v>0</v>
      </c>
    </row>
    <row r="4152" spans="1:11" x14ac:dyDescent="0.35">
      <c r="A4152">
        <v>20733</v>
      </c>
      <c r="B4152" t="s">
        <v>19660</v>
      </c>
      <c r="C4152" s="70">
        <v>0</v>
      </c>
      <c r="D4152" s="70">
        <v>0</v>
      </c>
      <c r="E4152" s="71">
        <v>44895</v>
      </c>
      <c r="F4152" t="s">
        <v>1920</v>
      </c>
      <c r="G4152" t="s">
        <v>1907</v>
      </c>
      <c r="H4152" t="s">
        <v>1919</v>
      </c>
      <c r="J4152" s="40">
        <v>0</v>
      </c>
      <c r="K4152" s="40">
        <v>8.43</v>
      </c>
    </row>
    <row r="4153" spans="1:11" x14ac:dyDescent="0.35">
      <c r="A4153">
        <v>20733</v>
      </c>
      <c r="B4153" t="s">
        <v>19660</v>
      </c>
      <c r="C4153" s="70">
        <v>0</v>
      </c>
      <c r="D4153" s="70">
        <v>0</v>
      </c>
      <c r="E4153" s="71">
        <v>44895</v>
      </c>
      <c r="F4153" t="s">
        <v>4095</v>
      </c>
      <c r="G4153" t="s">
        <v>2247</v>
      </c>
      <c r="H4153" t="s">
        <v>1916</v>
      </c>
      <c r="I4153" t="s">
        <v>1916</v>
      </c>
      <c r="J4153" s="40">
        <v>25.37</v>
      </c>
      <c r="K4153" s="40">
        <v>0</v>
      </c>
    </row>
    <row r="4154" spans="1:11" x14ac:dyDescent="0.35">
      <c r="A4154">
        <v>20733</v>
      </c>
      <c r="B4154" t="s">
        <v>19660</v>
      </c>
      <c r="C4154" s="70">
        <v>0</v>
      </c>
      <c r="D4154" s="70">
        <v>0</v>
      </c>
      <c r="E4154" s="71">
        <v>44926</v>
      </c>
      <c r="F4154" t="s">
        <v>3747</v>
      </c>
      <c r="G4154" t="s">
        <v>2247</v>
      </c>
      <c r="H4154" t="s">
        <v>1911</v>
      </c>
      <c r="I4154" t="s">
        <v>1911</v>
      </c>
      <c r="J4154" s="40">
        <v>0</v>
      </c>
      <c r="K4154" s="40">
        <v>22.49</v>
      </c>
    </row>
    <row r="4155" spans="1:11" x14ac:dyDescent="0.35">
      <c r="A4155">
        <v>20733</v>
      </c>
      <c r="B4155" t="s">
        <v>19660</v>
      </c>
      <c r="C4155" s="70">
        <v>0</v>
      </c>
      <c r="D4155" s="70">
        <v>0</v>
      </c>
      <c r="E4155" s="71">
        <v>44926</v>
      </c>
      <c r="F4155" t="s">
        <v>2302</v>
      </c>
      <c r="G4155" t="s">
        <v>1912</v>
      </c>
      <c r="H4155" t="s">
        <v>1919</v>
      </c>
      <c r="J4155" s="40">
        <v>0</v>
      </c>
      <c r="K4155" s="40">
        <v>1038.1400000000001</v>
      </c>
    </row>
    <row r="4156" spans="1:11" x14ac:dyDescent="0.35">
      <c r="A4156">
        <v>20733</v>
      </c>
      <c r="B4156" t="s">
        <v>19660</v>
      </c>
      <c r="C4156" s="70">
        <v>0</v>
      </c>
      <c r="D4156" s="70">
        <v>0</v>
      </c>
      <c r="E4156" s="71">
        <v>44926</v>
      </c>
      <c r="F4156" t="s">
        <v>3502</v>
      </c>
      <c r="G4156" t="s">
        <v>2247</v>
      </c>
      <c r="H4156" t="s">
        <v>1911</v>
      </c>
      <c r="I4156" t="s">
        <v>1911</v>
      </c>
      <c r="J4156" s="40">
        <v>45.72</v>
      </c>
      <c r="K4156" s="40">
        <v>0</v>
      </c>
    </row>
    <row r="4157" spans="1:11" x14ac:dyDescent="0.35">
      <c r="A4157">
        <v>20734</v>
      </c>
      <c r="B4157" t="s">
        <v>19659</v>
      </c>
      <c r="C4157" s="70">
        <v>0</v>
      </c>
      <c r="D4157" s="70">
        <v>0</v>
      </c>
      <c r="E4157" s="71">
        <v>44681</v>
      </c>
      <c r="F4157" t="s">
        <v>2095</v>
      </c>
      <c r="G4157" t="s">
        <v>1912</v>
      </c>
      <c r="J4157" s="40">
        <v>0</v>
      </c>
      <c r="K4157" s="40">
        <v>-195.96</v>
      </c>
    </row>
    <row r="4158" spans="1:11" x14ac:dyDescent="0.35">
      <c r="A4158">
        <v>20734</v>
      </c>
      <c r="B4158" t="s">
        <v>19659</v>
      </c>
      <c r="C4158" s="70">
        <v>0</v>
      </c>
      <c r="D4158" s="70">
        <v>0</v>
      </c>
      <c r="E4158" s="71">
        <v>44681</v>
      </c>
      <c r="F4158" t="s">
        <v>2094</v>
      </c>
      <c r="G4158" t="s">
        <v>1912</v>
      </c>
      <c r="J4158" s="40">
        <v>0</v>
      </c>
      <c r="K4158" s="40">
        <v>195.96</v>
      </c>
    </row>
    <row r="4159" spans="1:11" x14ac:dyDescent="0.35">
      <c r="A4159">
        <v>20734</v>
      </c>
      <c r="B4159" t="s">
        <v>19659</v>
      </c>
      <c r="C4159" s="70">
        <v>0</v>
      </c>
      <c r="D4159" s="70">
        <v>0</v>
      </c>
      <c r="E4159" s="71">
        <v>44681</v>
      </c>
      <c r="F4159" t="s">
        <v>19630</v>
      </c>
      <c r="G4159" t="s">
        <v>1912</v>
      </c>
      <c r="J4159" s="40">
        <v>195.96</v>
      </c>
      <c r="K4159" s="40">
        <v>0</v>
      </c>
    </row>
    <row r="4160" spans="1:11" x14ac:dyDescent="0.35">
      <c r="A4160">
        <v>20734</v>
      </c>
      <c r="B4160" t="s">
        <v>19659</v>
      </c>
      <c r="C4160" s="70">
        <v>0</v>
      </c>
      <c r="D4160" s="70">
        <v>0</v>
      </c>
      <c r="E4160" s="71">
        <v>44681</v>
      </c>
      <c r="F4160" t="s">
        <v>19630</v>
      </c>
      <c r="G4160" t="s">
        <v>1912</v>
      </c>
      <c r="J4160" s="40">
        <v>0</v>
      </c>
      <c r="K4160" s="40">
        <v>195.96</v>
      </c>
    </row>
    <row r="4161" spans="1:11" x14ac:dyDescent="0.35">
      <c r="A4161">
        <v>20735</v>
      </c>
      <c r="B4161" t="s">
        <v>19658</v>
      </c>
      <c r="C4161" s="70">
        <v>0</v>
      </c>
      <c r="D4161" s="70">
        <v>0</v>
      </c>
      <c r="E4161" s="71">
        <v>44620</v>
      </c>
      <c r="F4161" t="s">
        <v>2120</v>
      </c>
      <c r="G4161" t="s">
        <v>1912</v>
      </c>
      <c r="J4161" s="40">
        <v>0</v>
      </c>
      <c r="K4161" s="40">
        <v>-232.86</v>
      </c>
    </row>
    <row r="4162" spans="1:11" x14ac:dyDescent="0.35">
      <c r="A4162">
        <v>20735</v>
      </c>
      <c r="B4162" t="s">
        <v>19658</v>
      </c>
      <c r="C4162" s="70">
        <v>0</v>
      </c>
      <c r="D4162" s="70">
        <v>0</v>
      </c>
      <c r="E4162" s="71">
        <v>44651</v>
      </c>
      <c r="F4162" t="s">
        <v>6552</v>
      </c>
      <c r="G4162" t="s">
        <v>2247</v>
      </c>
      <c r="J4162" s="40">
        <v>4.55</v>
      </c>
      <c r="K4162" s="40">
        <v>0</v>
      </c>
    </row>
    <row r="4163" spans="1:11" x14ac:dyDescent="0.35">
      <c r="A4163">
        <v>20735</v>
      </c>
      <c r="B4163" t="s">
        <v>19658</v>
      </c>
      <c r="C4163" s="70">
        <v>0</v>
      </c>
      <c r="D4163" s="70">
        <v>0</v>
      </c>
      <c r="E4163" s="71">
        <v>44681</v>
      </c>
      <c r="F4163" t="s">
        <v>6303</v>
      </c>
      <c r="G4163" t="s">
        <v>2247</v>
      </c>
      <c r="J4163" s="40">
        <v>0</v>
      </c>
      <c r="K4163" s="40">
        <v>10.1</v>
      </c>
    </row>
    <row r="4164" spans="1:11" x14ac:dyDescent="0.35">
      <c r="A4164">
        <v>20735</v>
      </c>
      <c r="B4164" t="s">
        <v>19658</v>
      </c>
      <c r="C4164" s="70">
        <v>0</v>
      </c>
      <c r="D4164" s="70">
        <v>0</v>
      </c>
      <c r="E4164" s="71">
        <v>44681</v>
      </c>
      <c r="F4164" t="s">
        <v>8174</v>
      </c>
      <c r="G4164" t="s">
        <v>1912</v>
      </c>
      <c r="J4164" s="40">
        <v>0</v>
      </c>
      <c r="K4164" s="40">
        <v>227.28</v>
      </c>
    </row>
    <row r="4165" spans="1:11" x14ac:dyDescent="0.35">
      <c r="A4165">
        <v>20735</v>
      </c>
      <c r="B4165" t="s">
        <v>19658</v>
      </c>
      <c r="C4165" s="70">
        <v>0</v>
      </c>
      <c r="D4165" s="70">
        <v>0</v>
      </c>
      <c r="E4165" s="71">
        <v>44694</v>
      </c>
      <c r="F4165" t="s">
        <v>14909</v>
      </c>
      <c r="G4165" t="s">
        <v>1912</v>
      </c>
      <c r="J4165" s="40">
        <v>0</v>
      </c>
      <c r="K4165" s="40">
        <v>300</v>
      </c>
    </row>
    <row r="4166" spans="1:11" x14ac:dyDescent="0.35">
      <c r="A4166">
        <v>20735</v>
      </c>
      <c r="B4166" t="s">
        <v>19658</v>
      </c>
      <c r="C4166" s="70">
        <v>0</v>
      </c>
      <c r="D4166" s="70">
        <v>0</v>
      </c>
      <c r="E4166" s="71">
        <v>44694</v>
      </c>
      <c r="F4166" t="s">
        <v>14908</v>
      </c>
      <c r="G4166" t="s">
        <v>1912</v>
      </c>
      <c r="J4166" s="40">
        <v>0</v>
      </c>
      <c r="K4166" s="40">
        <v>281.62</v>
      </c>
    </row>
    <row r="4167" spans="1:11" x14ac:dyDescent="0.35">
      <c r="A4167">
        <v>20735</v>
      </c>
      <c r="B4167" t="s">
        <v>19658</v>
      </c>
      <c r="C4167" s="70">
        <v>0</v>
      </c>
      <c r="D4167" s="70">
        <v>0</v>
      </c>
      <c r="E4167" s="71">
        <v>44694</v>
      </c>
      <c r="F4167" t="s">
        <v>14907</v>
      </c>
      <c r="G4167" t="s">
        <v>1912</v>
      </c>
      <c r="J4167" s="40">
        <v>0</v>
      </c>
      <c r="K4167" s="40">
        <v>380.11</v>
      </c>
    </row>
    <row r="4168" spans="1:11" x14ac:dyDescent="0.35">
      <c r="A4168">
        <v>20735</v>
      </c>
      <c r="B4168" t="s">
        <v>19658</v>
      </c>
      <c r="C4168" s="70">
        <v>0</v>
      </c>
      <c r="D4168" s="70">
        <v>0</v>
      </c>
      <c r="E4168" s="71">
        <v>44712</v>
      </c>
      <c r="F4168" t="s">
        <v>2078</v>
      </c>
      <c r="G4168" t="s">
        <v>1912</v>
      </c>
      <c r="J4168" s="40">
        <v>0</v>
      </c>
      <c r="K4168" s="40">
        <v>-916.21</v>
      </c>
    </row>
    <row r="4169" spans="1:11" x14ac:dyDescent="0.35">
      <c r="A4169">
        <v>20735</v>
      </c>
      <c r="B4169" t="s">
        <v>19658</v>
      </c>
      <c r="C4169" s="70">
        <v>0</v>
      </c>
      <c r="D4169" s="70">
        <v>0</v>
      </c>
      <c r="E4169" s="71">
        <v>44712</v>
      </c>
      <c r="F4169" t="s">
        <v>2075</v>
      </c>
      <c r="G4169" t="s">
        <v>1907</v>
      </c>
      <c r="J4169" s="40">
        <v>0</v>
      </c>
      <c r="K4169" s="40">
        <v>0.03</v>
      </c>
    </row>
    <row r="4170" spans="1:11" x14ac:dyDescent="0.35">
      <c r="A4170">
        <v>20735</v>
      </c>
      <c r="B4170" t="s">
        <v>19658</v>
      </c>
      <c r="C4170" s="70">
        <v>0</v>
      </c>
      <c r="D4170" s="70">
        <v>0</v>
      </c>
      <c r="E4170" s="71">
        <v>44712</v>
      </c>
      <c r="F4170" t="s">
        <v>5983</v>
      </c>
      <c r="G4170" t="s">
        <v>2247</v>
      </c>
      <c r="J4170" s="40">
        <v>45.52</v>
      </c>
      <c r="K4170" s="40">
        <v>0</v>
      </c>
    </row>
    <row r="4171" spans="1:11" x14ac:dyDescent="0.35">
      <c r="A4171">
        <v>20735</v>
      </c>
      <c r="B4171" t="s">
        <v>19658</v>
      </c>
      <c r="C4171" s="70">
        <v>0</v>
      </c>
      <c r="D4171" s="70">
        <v>0</v>
      </c>
      <c r="E4171" s="71">
        <v>44804</v>
      </c>
      <c r="F4171" t="s">
        <v>1994</v>
      </c>
      <c r="G4171" t="s">
        <v>1912</v>
      </c>
      <c r="J4171" s="40">
        <v>0</v>
      </c>
      <c r="K4171" s="40">
        <v>-156.54</v>
      </c>
    </row>
    <row r="4172" spans="1:11" x14ac:dyDescent="0.35">
      <c r="A4172">
        <v>20735</v>
      </c>
      <c r="B4172" t="s">
        <v>19658</v>
      </c>
      <c r="C4172" s="70">
        <v>0</v>
      </c>
      <c r="D4172" s="70">
        <v>0</v>
      </c>
      <c r="E4172" s="71">
        <v>44804</v>
      </c>
      <c r="F4172" t="s">
        <v>8330</v>
      </c>
      <c r="G4172" t="s">
        <v>1912</v>
      </c>
      <c r="J4172" s="40">
        <v>0</v>
      </c>
      <c r="K4172" s="40">
        <v>156.54</v>
      </c>
    </row>
    <row r="4173" spans="1:11" x14ac:dyDescent="0.35">
      <c r="A4173">
        <v>20735</v>
      </c>
      <c r="B4173" t="s">
        <v>19658</v>
      </c>
      <c r="C4173" s="70">
        <v>0</v>
      </c>
      <c r="D4173" s="70">
        <v>0</v>
      </c>
      <c r="E4173" s="71">
        <v>44865</v>
      </c>
      <c r="F4173" t="s">
        <v>1944</v>
      </c>
      <c r="G4173" t="s">
        <v>1912</v>
      </c>
      <c r="H4173" t="s">
        <v>1919</v>
      </c>
      <c r="I4173" t="s">
        <v>1919</v>
      </c>
      <c r="J4173" s="40">
        <v>0</v>
      </c>
      <c r="K4173" s="40">
        <v>-54.96</v>
      </c>
    </row>
    <row r="4174" spans="1:11" x14ac:dyDescent="0.35">
      <c r="A4174">
        <v>20735</v>
      </c>
      <c r="B4174" t="s">
        <v>19658</v>
      </c>
      <c r="C4174" s="70">
        <v>0</v>
      </c>
      <c r="D4174" s="70">
        <v>0</v>
      </c>
      <c r="E4174" s="71">
        <v>44865</v>
      </c>
      <c r="F4174" t="s">
        <v>13375</v>
      </c>
      <c r="G4174" t="s">
        <v>1912</v>
      </c>
      <c r="J4174" s="40">
        <v>0</v>
      </c>
      <c r="K4174" s="40">
        <v>54.82</v>
      </c>
    </row>
    <row r="4175" spans="1:11" x14ac:dyDescent="0.35">
      <c r="A4175">
        <v>20735</v>
      </c>
      <c r="B4175" t="s">
        <v>19658</v>
      </c>
      <c r="C4175" s="70">
        <v>0</v>
      </c>
      <c r="D4175" s="70">
        <v>0</v>
      </c>
      <c r="E4175" s="71">
        <v>44865</v>
      </c>
      <c r="F4175" t="s">
        <v>1939</v>
      </c>
      <c r="G4175" t="s">
        <v>1907</v>
      </c>
      <c r="H4175" t="s">
        <v>1919</v>
      </c>
      <c r="I4175" t="s">
        <v>1919</v>
      </c>
      <c r="J4175" s="40">
        <v>0</v>
      </c>
      <c r="K4175" s="40">
        <v>0.14000000000000001</v>
      </c>
    </row>
    <row r="4176" spans="1:11" x14ac:dyDescent="0.35">
      <c r="A4176">
        <v>20736</v>
      </c>
      <c r="B4176" t="s">
        <v>19657</v>
      </c>
      <c r="C4176" s="70">
        <v>0</v>
      </c>
      <c r="D4176" s="70">
        <v>0</v>
      </c>
      <c r="E4176" s="71">
        <v>44681</v>
      </c>
      <c r="F4176" t="s">
        <v>2095</v>
      </c>
      <c r="G4176" t="s">
        <v>1912</v>
      </c>
      <c r="J4176" s="40">
        <v>0</v>
      </c>
      <c r="K4176" s="40">
        <v>-195.96</v>
      </c>
    </row>
    <row r="4177" spans="1:11" x14ac:dyDescent="0.35">
      <c r="A4177">
        <v>20736</v>
      </c>
      <c r="B4177" t="s">
        <v>19657</v>
      </c>
      <c r="C4177" s="70">
        <v>0</v>
      </c>
      <c r="D4177" s="70">
        <v>0</v>
      </c>
      <c r="E4177" s="71">
        <v>44681</v>
      </c>
      <c r="F4177" t="s">
        <v>2094</v>
      </c>
      <c r="G4177" t="s">
        <v>1912</v>
      </c>
      <c r="J4177" s="40">
        <v>0</v>
      </c>
      <c r="K4177" s="40">
        <v>17.79</v>
      </c>
    </row>
    <row r="4178" spans="1:11" x14ac:dyDescent="0.35">
      <c r="A4178">
        <v>20736</v>
      </c>
      <c r="B4178" t="s">
        <v>19657</v>
      </c>
      <c r="C4178" s="70">
        <v>0</v>
      </c>
      <c r="D4178" s="70">
        <v>0</v>
      </c>
      <c r="E4178" s="71">
        <v>44681</v>
      </c>
      <c r="F4178" t="s">
        <v>19630</v>
      </c>
      <c r="G4178" t="s">
        <v>1912</v>
      </c>
      <c r="J4178" s="40">
        <v>17.79</v>
      </c>
      <c r="K4178" s="40">
        <v>0</v>
      </c>
    </row>
    <row r="4179" spans="1:11" x14ac:dyDescent="0.35">
      <c r="A4179">
        <v>20736</v>
      </c>
      <c r="B4179" t="s">
        <v>19657</v>
      </c>
      <c r="C4179" s="70">
        <v>0</v>
      </c>
      <c r="D4179" s="70">
        <v>0</v>
      </c>
      <c r="E4179" s="71">
        <v>44681</v>
      </c>
      <c r="F4179" t="s">
        <v>19630</v>
      </c>
      <c r="G4179" t="s">
        <v>1912</v>
      </c>
      <c r="J4179" s="40">
        <v>0</v>
      </c>
      <c r="K4179" s="40">
        <v>195.96</v>
      </c>
    </row>
    <row r="4180" spans="1:11" x14ac:dyDescent="0.35">
      <c r="A4180">
        <v>20736</v>
      </c>
      <c r="B4180" t="s">
        <v>19657</v>
      </c>
      <c r="C4180" s="70">
        <v>0</v>
      </c>
      <c r="D4180" s="70">
        <v>0</v>
      </c>
      <c r="E4180" s="71">
        <v>44773</v>
      </c>
      <c r="F4180" t="s">
        <v>2044</v>
      </c>
      <c r="G4180" t="s">
        <v>1912</v>
      </c>
      <c r="J4180" s="40">
        <v>0</v>
      </c>
      <c r="K4180" s="40">
        <v>-88.17</v>
      </c>
    </row>
    <row r="4181" spans="1:11" x14ac:dyDescent="0.35">
      <c r="A4181">
        <v>20736</v>
      </c>
      <c r="B4181" t="s">
        <v>19657</v>
      </c>
      <c r="C4181" s="70">
        <v>0</v>
      </c>
      <c r="D4181" s="70">
        <v>0</v>
      </c>
      <c r="E4181" s="71">
        <v>44773</v>
      </c>
      <c r="F4181" t="s">
        <v>7924</v>
      </c>
      <c r="G4181" t="s">
        <v>1912</v>
      </c>
      <c r="J4181" s="40">
        <v>0</v>
      </c>
      <c r="K4181" s="40">
        <v>88.17</v>
      </c>
    </row>
    <row r="4182" spans="1:11" x14ac:dyDescent="0.35">
      <c r="A4182">
        <v>20737</v>
      </c>
      <c r="B4182" t="s">
        <v>19656</v>
      </c>
      <c r="C4182" s="70">
        <v>0</v>
      </c>
      <c r="D4182" s="70">
        <v>0</v>
      </c>
      <c r="E4182" s="71">
        <v>44651</v>
      </c>
      <c r="F4182" t="s">
        <v>2106</v>
      </c>
      <c r="G4182" t="s">
        <v>1912</v>
      </c>
      <c r="J4182" s="40">
        <v>0</v>
      </c>
      <c r="K4182" s="40">
        <v>-194.9</v>
      </c>
    </row>
    <row r="4183" spans="1:11" x14ac:dyDescent="0.35">
      <c r="A4183">
        <v>20737</v>
      </c>
      <c r="B4183" t="s">
        <v>19656</v>
      </c>
      <c r="C4183" s="70">
        <v>0</v>
      </c>
      <c r="D4183" s="70">
        <v>0</v>
      </c>
      <c r="E4183" s="71">
        <v>44681</v>
      </c>
      <c r="F4183" t="s">
        <v>6302</v>
      </c>
      <c r="G4183" t="s">
        <v>2247</v>
      </c>
      <c r="J4183" s="40">
        <v>0</v>
      </c>
      <c r="K4183" s="40">
        <v>8.2899999999999991</v>
      </c>
    </row>
    <row r="4184" spans="1:11" x14ac:dyDescent="0.35">
      <c r="A4184">
        <v>20737</v>
      </c>
      <c r="B4184" t="s">
        <v>19656</v>
      </c>
      <c r="C4184" s="70">
        <v>0</v>
      </c>
      <c r="D4184" s="70">
        <v>0</v>
      </c>
      <c r="E4184" s="71">
        <v>44681</v>
      </c>
      <c r="F4184" t="s">
        <v>2096</v>
      </c>
      <c r="G4184" t="s">
        <v>1912</v>
      </c>
      <c r="J4184" s="40">
        <v>0</v>
      </c>
      <c r="K4184" s="40">
        <v>186.61</v>
      </c>
    </row>
    <row r="4185" spans="1:11" x14ac:dyDescent="0.35">
      <c r="A4185">
        <v>20737</v>
      </c>
      <c r="B4185" t="s">
        <v>19656</v>
      </c>
      <c r="C4185" s="70">
        <v>0</v>
      </c>
      <c r="D4185" s="70">
        <v>0</v>
      </c>
      <c r="E4185" s="71">
        <v>44681</v>
      </c>
      <c r="F4185" t="s">
        <v>2095</v>
      </c>
      <c r="G4185" t="s">
        <v>1912</v>
      </c>
      <c r="J4185" s="40">
        <v>0</v>
      </c>
      <c r="K4185" s="40">
        <v>-17.79</v>
      </c>
    </row>
    <row r="4186" spans="1:11" x14ac:dyDescent="0.35">
      <c r="A4186">
        <v>20737</v>
      </c>
      <c r="B4186" t="s">
        <v>19656</v>
      </c>
      <c r="C4186" s="70">
        <v>0</v>
      </c>
      <c r="D4186" s="70">
        <v>0</v>
      </c>
      <c r="E4186" s="71">
        <v>44681</v>
      </c>
      <c r="F4186" t="s">
        <v>2094</v>
      </c>
      <c r="G4186" t="s">
        <v>1912</v>
      </c>
      <c r="J4186" s="40">
        <v>0</v>
      </c>
      <c r="K4186" s="40">
        <v>195.96</v>
      </c>
    </row>
    <row r="4187" spans="1:11" x14ac:dyDescent="0.35">
      <c r="A4187">
        <v>20737</v>
      </c>
      <c r="B4187" t="s">
        <v>19656</v>
      </c>
      <c r="C4187" s="70">
        <v>0</v>
      </c>
      <c r="D4187" s="70">
        <v>0</v>
      </c>
      <c r="E4187" s="71">
        <v>44681</v>
      </c>
      <c r="F4187" t="s">
        <v>19630</v>
      </c>
      <c r="G4187" t="s">
        <v>1912</v>
      </c>
      <c r="J4187" s="40">
        <v>195.96</v>
      </c>
      <c r="K4187" s="40">
        <v>0</v>
      </c>
    </row>
    <row r="4188" spans="1:11" x14ac:dyDescent="0.35">
      <c r="A4188">
        <v>20737</v>
      </c>
      <c r="B4188" t="s">
        <v>19656</v>
      </c>
      <c r="C4188" s="70">
        <v>0</v>
      </c>
      <c r="D4188" s="70">
        <v>0</v>
      </c>
      <c r="E4188" s="71">
        <v>44681</v>
      </c>
      <c r="F4188" t="s">
        <v>19630</v>
      </c>
      <c r="G4188" t="s">
        <v>1912</v>
      </c>
      <c r="J4188" s="40">
        <v>0</v>
      </c>
      <c r="K4188" s="40">
        <v>17.79</v>
      </c>
    </row>
    <row r="4189" spans="1:11" x14ac:dyDescent="0.35">
      <c r="A4189">
        <v>20737</v>
      </c>
      <c r="B4189" t="s">
        <v>19656</v>
      </c>
      <c r="C4189" s="70">
        <v>0</v>
      </c>
      <c r="D4189" s="70">
        <v>0</v>
      </c>
      <c r="E4189" s="71">
        <v>44773</v>
      </c>
      <c r="F4189" t="s">
        <v>2044</v>
      </c>
      <c r="G4189" t="s">
        <v>1912</v>
      </c>
      <c r="J4189" s="40">
        <v>0</v>
      </c>
      <c r="K4189" s="40">
        <v>-43.94</v>
      </c>
    </row>
    <row r="4190" spans="1:11" x14ac:dyDescent="0.35">
      <c r="A4190">
        <v>20737</v>
      </c>
      <c r="B4190" t="s">
        <v>19656</v>
      </c>
      <c r="C4190" s="70">
        <v>0</v>
      </c>
      <c r="D4190" s="70">
        <v>0</v>
      </c>
      <c r="E4190" s="71">
        <v>44773</v>
      </c>
      <c r="F4190" t="s">
        <v>7924</v>
      </c>
      <c r="G4190" t="s">
        <v>1912</v>
      </c>
      <c r="J4190" s="40">
        <v>0</v>
      </c>
      <c r="K4190" s="40">
        <v>43.94</v>
      </c>
    </row>
    <row r="4191" spans="1:11" x14ac:dyDescent="0.35">
      <c r="A4191">
        <v>20737</v>
      </c>
      <c r="B4191" t="s">
        <v>19656</v>
      </c>
      <c r="C4191" s="70">
        <v>0</v>
      </c>
      <c r="D4191" s="70">
        <v>0</v>
      </c>
      <c r="E4191" s="71">
        <v>44834</v>
      </c>
      <c r="F4191" t="s">
        <v>1972</v>
      </c>
      <c r="G4191" t="s">
        <v>1912</v>
      </c>
      <c r="J4191" s="40">
        <v>0</v>
      </c>
      <c r="K4191" s="40">
        <v>-25.4</v>
      </c>
    </row>
    <row r="4192" spans="1:11" x14ac:dyDescent="0.35">
      <c r="A4192">
        <v>20737</v>
      </c>
      <c r="B4192" t="s">
        <v>19656</v>
      </c>
      <c r="C4192" s="70">
        <v>0</v>
      </c>
      <c r="D4192" s="70">
        <v>0</v>
      </c>
      <c r="E4192" s="71">
        <v>44834</v>
      </c>
      <c r="F4192" t="s">
        <v>13177</v>
      </c>
      <c r="G4192" t="s">
        <v>1912</v>
      </c>
      <c r="J4192" s="40">
        <v>0</v>
      </c>
      <c r="K4192" s="40">
        <v>25.4</v>
      </c>
    </row>
    <row r="4193" spans="1:11" x14ac:dyDescent="0.35">
      <c r="A4193">
        <v>20737</v>
      </c>
      <c r="B4193" t="s">
        <v>19656</v>
      </c>
      <c r="C4193" s="70">
        <v>0</v>
      </c>
      <c r="D4193" s="70">
        <v>0</v>
      </c>
      <c r="E4193" s="71">
        <v>44865</v>
      </c>
      <c r="F4193" t="s">
        <v>1944</v>
      </c>
      <c r="G4193" t="s">
        <v>1912</v>
      </c>
      <c r="H4193" t="s">
        <v>1919</v>
      </c>
      <c r="I4193" t="s">
        <v>1919</v>
      </c>
      <c r="J4193" s="40">
        <v>0</v>
      </c>
      <c r="K4193" s="40">
        <v>-43.91</v>
      </c>
    </row>
    <row r="4194" spans="1:11" x14ac:dyDescent="0.35">
      <c r="A4194">
        <v>20737</v>
      </c>
      <c r="B4194" t="s">
        <v>19656</v>
      </c>
      <c r="C4194" s="70">
        <v>0</v>
      </c>
      <c r="D4194" s="70">
        <v>0</v>
      </c>
      <c r="E4194" s="71">
        <v>44865</v>
      </c>
      <c r="F4194" t="s">
        <v>13167</v>
      </c>
      <c r="G4194" t="s">
        <v>1912</v>
      </c>
      <c r="H4194" t="s">
        <v>1919</v>
      </c>
      <c r="I4194" t="s">
        <v>1919</v>
      </c>
      <c r="J4194" s="40">
        <v>0</v>
      </c>
      <c r="K4194" s="40">
        <v>44.03</v>
      </c>
    </row>
    <row r="4195" spans="1:11" x14ac:dyDescent="0.35">
      <c r="A4195">
        <v>20737</v>
      </c>
      <c r="B4195" t="s">
        <v>19656</v>
      </c>
      <c r="C4195" s="70">
        <v>0</v>
      </c>
      <c r="D4195" s="70">
        <v>0</v>
      </c>
      <c r="E4195" s="71">
        <v>44865</v>
      </c>
      <c r="F4195" t="s">
        <v>1938</v>
      </c>
      <c r="G4195" t="s">
        <v>1907</v>
      </c>
      <c r="H4195" t="s">
        <v>1919</v>
      </c>
      <c r="I4195" t="s">
        <v>1919</v>
      </c>
      <c r="J4195" s="40">
        <v>0.11</v>
      </c>
      <c r="K4195" s="40">
        <v>0</v>
      </c>
    </row>
    <row r="4196" spans="1:11" x14ac:dyDescent="0.35">
      <c r="A4196">
        <v>20737</v>
      </c>
      <c r="B4196" t="s">
        <v>19656</v>
      </c>
      <c r="C4196" s="70">
        <v>0</v>
      </c>
      <c r="D4196" s="70">
        <v>0</v>
      </c>
      <c r="E4196" s="71">
        <v>44865</v>
      </c>
      <c r="F4196" t="s">
        <v>4571</v>
      </c>
      <c r="G4196" t="s">
        <v>2247</v>
      </c>
      <c r="H4196" t="s">
        <v>1919</v>
      </c>
      <c r="I4196" t="s">
        <v>1919</v>
      </c>
      <c r="J4196" s="40">
        <v>0.01</v>
      </c>
      <c r="K4196" s="40">
        <v>0</v>
      </c>
    </row>
    <row r="4197" spans="1:11" x14ac:dyDescent="0.35">
      <c r="A4197">
        <v>20737</v>
      </c>
      <c r="B4197" t="s">
        <v>19656</v>
      </c>
      <c r="C4197" s="70">
        <v>0</v>
      </c>
      <c r="D4197" s="70">
        <v>0</v>
      </c>
      <c r="E4197" s="71">
        <v>44866</v>
      </c>
      <c r="F4197" t="s">
        <v>2156</v>
      </c>
      <c r="G4197" t="s">
        <v>1912</v>
      </c>
      <c r="J4197" s="40">
        <v>0</v>
      </c>
      <c r="K4197" s="40">
        <v>1171.8599999999999</v>
      </c>
    </row>
    <row r="4198" spans="1:11" x14ac:dyDescent="0.35">
      <c r="A4198">
        <v>20737</v>
      </c>
      <c r="B4198" t="s">
        <v>19656</v>
      </c>
      <c r="C4198" s="70">
        <v>0</v>
      </c>
      <c r="D4198" s="70">
        <v>0</v>
      </c>
      <c r="E4198" s="71">
        <v>44895</v>
      </c>
      <c r="F4198" t="s">
        <v>1926</v>
      </c>
      <c r="G4198" t="s">
        <v>1912</v>
      </c>
      <c r="H4198" t="s">
        <v>1916</v>
      </c>
      <c r="J4198" s="40">
        <v>0</v>
      </c>
      <c r="K4198" s="40">
        <v>-1202.17</v>
      </c>
    </row>
    <row r="4199" spans="1:11" x14ac:dyDescent="0.35">
      <c r="A4199">
        <v>20737</v>
      </c>
      <c r="B4199" t="s">
        <v>19656</v>
      </c>
      <c r="C4199" s="70">
        <v>0</v>
      </c>
      <c r="D4199" s="70">
        <v>0</v>
      </c>
      <c r="E4199" s="71">
        <v>44895</v>
      </c>
      <c r="F4199" t="s">
        <v>4094</v>
      </c>
      <c r="G4199" t="s">
        <v>2247</v>
      </c>
      <c r="H4199" t="s">
        <v>1916</v>
      </c>
      <c r="I4199" t="s">
        <v>1916</v>
      </c>
      <c r="J4199" s="40">
        <v>0</v>
      </c>
      <c r="K4199" s="40">
        <v>30.31</v>
      </c>
    </row>
    <row r="4200" spans="1:11" x14ac:dyDescent="0.35">
      <c r="A4200">
        <v>20737</v>
      </c>
      <c r="B4200" t="s">
        <v>19656</v>
      </c>
      <c r="C4200" s="70">
        <v>0</v>
      </c>
      <c r="D4200" s="70">
        <v>0</v>
      </c>
      <c r="E4200" s="71">
        <v>44926</v>
      </c>
      <c r="F4200" t="s">
        <v>1913</v>
      </c>
      <c r="G4200" t="s">
        <v>1912</v>
      </c>
      <c r="H4200" t="s">
        <v>1911</v>
      </c>
      <c r="I4200" t="s">
        <v>1911</v>
      </c>
      <c r="J4200" s="40">
        <v>0</v>
      </c>
      <c r="K4200" s="40">
        <v>-230.18</v>
      </c>
    </row>
    <row r="4201" spans="1:11" x14ac:dyDescent="0.35">
      <c r="A4201">
        <v>20737</v>
      </c>
      <c r="B4201" t="s">
        <v>19656</v>
      </c>
      <c r="C4201" s="70">
        <v>0</v>
      </c>
      <c r="D4201" s="70">
        <v>0</v>
      </c>
      <c r="E4201" s="71">
        <v>44926</v>
      </c>
      <c r="F4201" t="s">
        <v>12114</v>
      </c>
      <c r="G4201" t="s">
        <v>1912</v>
      </c>
      <c r="J4201" s="40">
        <v>0</v>
      </c>
      <c r="K4201" s="40">
        <v>230.18</v>
      </c>
    </row>
    <row r="4202" spans="1:11" x14ac:dyDescent="0.35">
      <c r="A4202">
        <v>20738</v>
      </c>
      <c r="B4202" t="s">
        <v>234</v>
      </c>
      <c r="C4202" s="70">
        <v>0</v>
      </c>
      <c r="D4202" s="70">
        <v>0</v>
      </c>
      <c r="E4202" s="71">
        <v>44620</v>
      </c>
      <c r="F4202" t="s">
        <v>2120</v>
      </c>
      <c r="G4202" t="s">
        <v>1912</v>
      </c>
      <c r="J4202" s="40">
        <v>0</v>
      </c>
      <c r="K4202" s="40">
        <v>-101.3</v>
      </c>
    </row>
    <row r="4203" spans="1:11" x14ac:dyDescent="0.35">
      <c r="A4203">
        <v>20738</v>
      </c>
      <c r="B4203" t="s">
        <v>234</v>
      </c>
      <c r="C4203" s="70">
        <v>0</v>
      </c>
      <c r="D4203" s="70">
        <v>0</v>
      </c>
      <c r="E4203" s="71">
        <v>44620</v>
      </c>
      <c r="F4203" t="s">
        <v>2120</v>
      </c>
      <c r="G4203" t="s">
        <v>1912</v>
      </c>
      <c r="J4203" s="40">
        <v>0</v>
      </c>
      <c r="K4203" s="40">
        <v>-398.03</v>
      </c>
    </row>
    <row r="4204" spans="1:11" x14ac:dyDescent="0.35">
      <c r="A4204">
        <v>20738</v>
      </c>
      <c r="B4204" t="s">
        <v>234</v>
      </c>
      <c r="C4204" s="70">
        <v>0</v>
      </c>
      <c r="D4204" s="70">
        <v>0</v>
      </c>
      <c r="E4204" s="71">
        <v>44651</v>
      </c>
      <c r="F4204" t="s">
        <v>6551</v>
      </c>
      <c r="G4204" t="s">
        <v>2247</v>
      </c>
      <c r="J4204" s="40">
        <v>9.74</v>
      </c>
      <c r="K4204" s="40">
        <v>0</v>
      </c>
    </row>
    <row r="4205" spans="1:11" x14ac:dyDescent="0.35">
      <c r="A4205">
        <v>20738</v>
      </c>
      <c r="B4205" t="s">
        <v>234</v>
      </c>
      <c r="C4205" s="70">
        <v>0</v>
      </c>
      <c r="D4205" s="70">
        <v>0</v>
      </c>
      <c r="E4205" s="71">
        <v>44681</v>
      </c>
      <c r="F4205" t="s">
        <v>6301</v>
      </c>
      <c r="G4205" t="s">
        <v>2247</v>
      </c>
      <c r="J4205" s="40">
        <v>0</v>
      </c>
      <c r="K4205" s="40">
        <v>21.64</v>
      </c>
    </row>
    <row r="4206" spans="1:11" x14ac:dyDescent="0.35">
      <c r="A4206">
        <v>20738</v>
      </c>
      <c r="B4206" t="s">
        <v>234</v>
      </c>
      <c r="C4206" s="70">
        <v>0</v>
      </c>
      <c r="D4206" s="70">
        <v>0</v>
      </c>
      <c r="E4206" s="71">
        <v>44712</v>
      </c>
      <c r="F4206" t="s">
        <v>5982</v>
      </c>
      <c r="G4206" t="s">
        <v>2247</v>
      </c>
      <c r="J4206" s="40">
        <v>0</v>
      </c>
      <c r="K4206" s="40">
        <v>3.06</v>
      </c>
    </row>
    <row r="4207" spans="1:11" x14ac:dyDescent="0.35">
      <c r="A4207">
        <v>20738</v>
      </c>
      <c r="B4207" t="s">
        <v>234</v>
      </c>
      <c r="C4207" s="70">
        <v>0</v>
      </c>
      <c r="D4207" s="70">
        <v>0</v>
      </c>
      <c r="E4207" s="71">
        <v>44742</v>
      </c>
      <c r="F4207" t="s">
        <v>5717</v>
      </c>
      <c r="G4207" t="s">
        <v>2247</v>
      </c>
      <c r="J4207" s="40">
        <v>0</v>
      </c>
      <c r="K4207" s="40">
        <v>22.42</v>
      </c>
    </row>
    <row r="4208" spans="1:11" x14ac:dyDescent="0.35">
      <c r="A4208">
        <v>20738</v>
      </c>
      <c r="B4208" t="s">
        <v>234</v>
      </c>
      <c r="C4208" s="70">
        <v>0</v>
      </c>
      <c r="D4208" s="70">
        <v>0</v>
      </c>
      <c r="E4208" s="71">
        <v>44743</v>
      </c>
      <c r="F4208" t="s">
        <v>14941</v>
      </c>
      <c r="G4208" t="s">
        <v>1912</v>
      </c>
      <c r="J4208" s="40">
        <v>0</v>
      </c>
      <c r="K4208" s="40">
        <v>225</v>
      </c>
    </row>
    <row r="4209" spans="1:11" x14ac:dyDescent="0.35">
      <c r="A4209">
        <v>20738</v>
      </c>
      <c r="B4209" t="s">
        <v>234</v>
      </c>
      <c r="C4209" s="70">
        <v>0</v>
      </c>
      <c r="D4209" s="70">
        <v>0</v>
      </c>
      <c r="E4209" s="71">
        <v>44743</v>
      </c>
      <c r="F4209" t="s">
        <v>14940</v>
      </c>
      <c r="G4209" t="s">
        <v>1912</v>
      </c>
      <c r="J4209" s="40">
        <v>0</v>
      </c>
      <c r="K4209" s="40">
        <v>184.21</v>
      </c>
    </row>
    <row r="4210" spans="1:11" x14ac:dyDescent="0.35">
      <c r="A4210">
        <v>20738</v>
      </c>
      <c r="B4210" t="s">
        <v>234</v>
      </c>
      <c r="C4210" s="70">
        <v>0</v>
      </c>
      <c r="D4210" s="70">
        <v>0</v>
      </c>
      <c r="E4210" s="71">
        <v>44773</v>
      </c>
      <c r="F4210" t="s">
        <v>5410</v>
      </c>
      <c r="G4210" t="s">
        <v>2247</v>
      </c>
      <c r="J4210" s="40">
        <v>14.85</v>
      </c>
      <c r="K4210" s="40">
        <v>0</v>
      </c>
    </row>
    <row r="4211" spans="1:11" x14ac:dyDescent="0.35">
      <c r="A4211">
        <v>20738</v>
      </c>
      <c r="B4211" t="s">
        <v>234</v>
      </c>
      <c r="C4211" s="70">
        <v>0</v>
      </c>
      <c r="D4211" s="70">
        <v>0</v>
      </c>
      <c r="E4211" s="71">
        <v>44804</v>
      </c>
      <c r="F4211" t="s">
        <v>5227</v>
      </c>
      <c r="G4211" t="s">
        <v>2247</v>
      </c>
      <c r="H4211" t="s">
        <v>2265</v>
      </c>
      <c r="J4211" s="40">
        <v>30.58</v>
      </c>
      <c r="K4211" s="40">
        <v>0</v>
      </c>
    </row>
    <row r="4212" spans="1:11" x14ac:dyDescent="0.35">
      <c r="A4212">
        <v>20738</v>
      </c>
      <c r="B4212" t="s">
        <v>234</v>
      </c>
      <c r="C4212" s="70">
        <v>0</v>
      </c>
      <c r="D4212" s="70">
        <v>0</v>
      </c>
      <c r="E4212" s="71">
        <v>44834</v>
      </c>
      <c r="F4212" t="s">
        <v>2276</v>
      </c>
      <c r="G4212" t="s">
        <v>1912</v>
      </c>
      <c r="J4212" s="40">
        <v>0</v>
      </c>
      <c r="K4212" s="40">
        <v>764.41</v>
      </c>
    </row>
    <row r="4213" spans="1:11" x14ac:dyDescent="0.35">
      <c r="A4213">
        <v>20738</v>
      </c>
      <c r="B4213" t="s">
        <v>234</v>
      </c>
      <c r="C4213" s="70">
        <v>0</v>
      </c>
      <c r="D4213" s="70">
        <v>0</v>
      </c>
      <c r="E4213" s="71">
        <v>44834</v>
      </c>
      <c r="F4213" t="s">
        <v>4798</v>
      </c>
      <c r="G4213" t="s">
        <v>2247</v>
      </c>
      <c r="H4213" t="s">
        <v>2262</v>
      </c>
      <c r="J4213" s="40">
        <v>0</v>
      </c>
      <c r="K4213" s="40">
        <v>5.59</v>
      </c>
    </row>
    <row r="4214" spans="1:11" x14ac:dyDescent="0.35">
      <c r="A4214">
        <v>20738</v>
      </c>
      <c r="B4214" t="s">
        <v>234</v>
      </c>
      <c r="C4214" s="70">
        <v>0</v>
      </c>
      <c r="D4214" s="70">
        <v>0</v>
      </c>
      <c r="E4214" s="71">
        <v>44865</v>
      </c>
      <c r="F4214" t="s">
        <v>4570</v>
      </c>
      <c r="G4214" t="s">
        <v>2247</v>
      </c>
      <c r="H4214" t="s">
        <v>1919</v>
      </c>
      <c r="I4214" t="s">
        <v>1919</v>
      </c>
      <c r="J4214" s="40">
        <v>0</v>
      </c>
      <c r="K4214" s="40">
        <v>2.48</v>
      </c>
    </row>
    <row r="4215" spans="1:11" x14ac:dyDescent="0.35">
      <c r="A4215">
        <v>20738</v>
      </c>
      <c r="B4215" t="s">
        <v>234</v>
      </c>
      <c r="C4215" s="70">
        <v>0</v>
      </c>
      <c r="D4215" s="70">
        <v>0</v>
      </c>
      <c r="E4215" s="71">
        <v>44866</v>
      </c>
      <c r="F4215" t="s">
        <v>2275</v>
      </c>
      <c r="G4215" t="s">
        <v>1912</v>
      </c>
      <c r="J4215" s="40">
        <v>0</v>
      </c>
      <c r="K4215" s="40">
        <v>-764.41</v>
      </c>
    </row>
    <row r="4216" spans="1:11" x14ac:dyDescent="0.35">
      <c r="A4216">
        <v>20738</v>
      </c>
      <c r="B4216" t="s">
        <v>234</v>
      </c>
      <c r="C4216" s="70">
        <v>0</v>
      </c>
      <c r="D4216" s="70">
        <v>0</v>
      </c>
      <c r="E4216" s="71">
        <v>44895</v>
      </c>
      <c r="F4216" t="s">
        <v>1926</v>
      </c>
      <c r="G4216" t="s">
        <v>1912</v>
      </c>
      <c r="H4216" t="s">
        <v>1916</v>
      </c>
      <c r="J4216" s="40">
        <v>0</v>
      </c>
      <c r="K4216" s="40">
        <v>-537.1</v>
      </c>
    </row>
    <row r="4217" spans="1:11" x14ac:dyDescent="0.35">
      <c r="A4217">
        <v>20738</v>
      </c>
      <c r="B4217" t="s">
        <v>234</v>
      </c>
      <c r="C4217" s="70">
        <v>0</v>
      </c>
      <c r="D4217" s="70">
        <v>0</v>
      </c>
      <c r="E4217" s="71">
        <v>44895</v>
      </c>
      <c r="F4217" t="s">
        <v>2274</v>
      </c>
      <c r="G4217" t="s">
        <v>1912</v>
      </c>
      <c r="J4217" s="40">
        <v>0</v>
      </c>
      <c r="K4217" s="40">
        <v>537.1</v>
      </c>
    </row>
    <row r="4218" spans="1:11" x14ac:dyDescent="0.35">
      <c r="A4218">
        <v>20738</v>
      </c>
      <c r="B4218" t="s">
        <v>234</v>
      </c>
      <c r="C4218" s="70">
        <v>0</v>
      </c>
      <c r="D4218" s="70">
        <v>0</v>
      </c>
      <c r="E4218" s="71">
        <v>44895</v>
      </c>
      <c r="F4218" t="s">
        <v>4093</v>
      </c>
      <c r="G4218" t="s">
        <v>2247</v>
      </c>
      <c r="H4218" t="s">
        <v>1916</v>
      </c>
      <c r="I4218" t="s">
        <v>1916</v>
      </c>
      <c r="J4218" s="40">
        <v>5.22</v>
      </c>
      <c r="K4218" s="40">
        <v>0</v>
      </c>
    </row>
    <row r="4219" spans="1:11" x14ac:dyDescent="0.35">
      <c r="A4219">
        <v>20738</v>
      </c>
      <c r="B4219" t="s">
        <v>234</v>
      </c>
      <c r="C4219" s="70">
        <v>0</v>
      </c>
      <c r="D4219" s="70">
        <v>0</v>
      </c>
      <c r="E4219" s="71">
        <v>44926</v>
      </c>
      <c r="F4219" t="s">
        <v>3746</v>
      </c>
      <c r="G4219" t="s">
        <v>2247</v>
      </c>
      <c r="H4219" t="s">
        <v>1911</v>
      </c>
      <c r="I4219" t="s">
        <v>1911</v>
      </c>
      <c r="J4219" s="40">
        <v>0</v>
      </c>
      <c r="K4219" s="40">
        <v>2.11</v>
      </c>
    </row>
    <row r="4220" spans="1:11" x14ac:dyDescent="0.35">
      <c r="A4220">
        <v>20739</v>
      </c>
      <c r="B4220" t="s">
        <v>19655</v>
      </c>
      <c r="C4220" s="70">
        <v>0</v>
      </c>
      <c r="D4220" s="70">
        <v>0</v>
      </c>
      <c r="E4220" s="71">
        <v>44681</v>
      </c>
      <c r="F4220" t="s">
        <v>2095</v>
      </c>
      <c r="G4220" t="s">
        <v>1912</v>
      </c>
      <c r="J4220" s="40">
        <v>0</v>
      </c>
      <c r="K4220" s="40">
        <v>-200.48</v>
      </c>
    </row>
    <row r="4221" spans="1:11" x14ac:dyDescent="0.35">
      <c r="A4221">
        <v>20739</v>
      </c>
      <c r="B4221" t="s">
        <v>19655</v>
      </c>
      <c r="C4221" s="70">
        <v>0</v>
      </c>
      <c r="D4221" s="70">
        <v>0</v>
      </c>
      <c r="E4221" s="71">
        <v>44681</v>
      </c>
      <c r="F4221" t="s">
        <v>2094</v>
      </c>
      <c r="G4221" t="s">
        <v>1912</v>
      </c>
      <c r="J4221" s="40">
        <v>0</v>
      </c>
      <c r="K4221" s="40">
        <v>54.27</v>
      </c>
    </row>
    <row r="4222" spans="1:11" x14ac:dyDescent="0.35">
      <c r="A4222">
        <v>20739</v>
      </c>
      <c r="B4222" t="s">
        <v>19655</v>
      </c>
      <c r="C4222" s="70">
        <v>0</v>
      </c>
      <c r="D4222" s="70">
        <v>0</v>
      </c>
      <c r="E4222" s="71">
        <v>44681</v>
      </c>
      <c r="F4222" t="s">
        <v>19630</v>
      </c>
      <c r="G4222" t="s">
        <v>1912</v>
      </c>
      <c r="J4222" s="40">
        <v>54.27</v>
      </c>
      <c r="K4222" s="40">
        <v>0</v>
      </c>
    </row>
    <row r="4223" spans="1:11" x14ac:dyDescent="0.35">
      <c r="A4223">
        <v>20739</v>
      </c>
      <c r="B4223" t="s">
        <v>19655</v>
      </c>
      <c r="C4223" s="70">
        <v>0</v>
      </c>
      <c r="D4223" s="70">
        <v>0</v>
      </c>
      <c r="E4223" s="71">
        <v>44681</v>
      </c>
      <c r="F4223" t="s">
        <v>19630</v>
      </c>
      <c r="G4223" t="s">
        <v>1912</v>
      </c>
      <c r="J4223" s="40">
        <v>0</v>
      </c>
      <c r="K4223" s="40">
        <v>200.48</v>
      </c>
    </row>
    <row r="4224" spans="1:11" x14ac:dyDescent="0.35">
      <c r="A4224">
        <v>20739</v>
      </c>
      <c r="B4224" t="s">
        <v>19655</v>
      </c>
      <c r="C4224" s="70">
        <v>0</v>
      </c>
      <c r="D4224" s="70">
        <v>0</v>
      </c>
      <c r="E4224" s="71">
        <v>44712</v>
      </c>
      <c r="F4224" t="s">
        <v>2078</v>
      </c>
      <c r="G4224" t="s">
        <v>1912</v>
      </c>
      <c r="J4224" s="40">
        <v>0</v>
      </c>
      <c r="K4224" s="40">
        <v>-26.96</v>
      </c>
    </row>
    <row r="4225" spans="1:11" x14ac:dyDescent="0.35">
      <c r="A4225">
        <v>20739</v>
      </c>
      <c r="B4225" t="s">
        <v>19655</v>
      </c>
      <c r="C4225" s="70">
        <v>0</v>
      </c>
      <c r="D4225" s="70">
        <v>0</v>
      </c>
      <c r="E4225" s="71">
        <v>44712</v>
      </c>
      <c r="F4225" t="s">
        <v>2077</v>
      </c>
      <c r="G4225" t="s">
        <v>1912</v>
      </c>
      <c r="J4225" s="40">
        <v>0</v>
      </c>
      <c r="K4225" s="40">
        <v>26.96</v>
      </c>
    </row>
    <row r="4226" spans="1:11" x14ac:dyDescent="0.35">
      <c r="A4226">
        <v>20739</v>
      </c>
      <c r="B4226" t="s">
        <v>19655</v>
      </c>
      <c r="C4226" s="70">
        <v>0</v>
      </c>
      <c r="D4226" s="70">
        <v>0</v>
      </c>
      <c r="E4226" s="71">
        <v>44742</v>
      </c>
      <c r="F4226" t="s">
        <v>2064</v>
      </c>
      <c r="G4226" t="s">
        <v>1912</v>
      </c>
      <c r="J4226" s="40">
        <v>0</v>
      </c>
      <c r="K4226" s="40">
        <v>-22.86</v>
      </c>
    </row>
    <row r="4227" spans="1:11" x14ac:dyDescent="0.35">
      <c r="A4227">
        <v>20739</v>
      </c>
      <c r="B4227" t="s">
        <v>19655</v>
      </c>
      <c r="C4227" s="70">
        <v>0</v>
      </c>
      <c r="D4227" s="70">
        <v>0</v>
      </c>
      <c r="E4227" s="71">
        <v>44742</v>
      </c>
      <c r="F4227" t="s">
        <v>2063</v>
      </c>
      <c r="G4227" t="s">
        <v>1912</v>
      </c>
      <c r="J4227" s="40">
        <v>0</v>
      </c>
      <c r="K4227" s="40">
        <v>22.86</v>
      </c>
    </row>
    <row r="4228" spans="1:11" x14ac:dyDescent="0.35">
      <c r="A4228">
        <v>20739</v>
      </c>
      <c r="B4228" t="s">
        <v>19655</v>
      </c>
      <c r="C4228" s="70">
        <v>0</v>
      </c>
      <c r="D4228" s="70">
        <v>0</v>
      </c>
      <c r="E4228" s="71">
        <v>44804</v>
      </c>
      <c r="F4228" t="s">
        <v>1994</v>
      </c>
      <c r="G4228" t="s">
        <v>1912</v>
      </c>
      <c r="J4228" s="40">
        <v>0</v>
      </c>
      <c r="K4228" s="40">
        <v>-288.54000000000002</v>
      </c>
    </row>
    <row r="4229" spans="1:11" x14ac:dyDescent="0.35">
      <c r="A4229">
        <v>20739</v>
      </c>
      <c r="B4229" t="s">
        <v>19655</v>
      </c>
      <c r="C4229" s="70">
        <v>0</v>
      </c>
      <c r="D4229" s="70">
        <v>0</v>
      </c>
      <c r="E4229" s="71">
        <v>44804</v>
      </c>
      <c r="F4229" t="s">
        <v>7960</v>
      </c>
      <c r="G4229" t="s">
        <v>1912</v>
      </c>
      <c r="J4229" s="40">
        <v>0</v>
      </c>
      <c r="K4229" s="40">
        <v>288.42</v>
      </c>
    </row>
    <row r="4230" spans="1:11" x14ac:dyDescent="0.35">
      <c r="A4230">
        <v>20739</v>
      </c>
      <c r="B4230" t="s">
        <v>19655</v>
      </c>
      <c r="C4230" s="70">
        <v>0</v>
      </c>
      <c r="D4230" s="70">
        <v>0</v>
      </c>
      <c r="E4230" s="71">
        <v>44804</v>
      </c>
      <c r="F4230" t="s">
        <v>1985</v>
      </c>
      <c r="G4230" t="s">
        <v>1907</v>
      </c>
      <c r="J4230" s="40">
        <v>0</v>
      </c>
      <c r="K4230" s="40">
        <v>0.12</v>
      </c>
    </row>
    <row r="4231" spans="1:11" x14ac:dyDescent="0.35">
      <c r="A4231">
        <v>20739</v>
      </c>
      <c r="B4231" t="s">
        <v>19655</v>
      </c>
      <c r="C4231" s="70">
        <v>0</v>
      </c>
      <c r="D4231" s="70">
        <v>0</v>
      </c>
      <c r="E4231" s="71">
        <v>44865</v>
      </c>
      <c r="F4231" t="s">
        <v>1944</v>
      </c>
      <c r="G4231" t="s">
        <v>1912</v>
      </c>
      <c r="H4231" t="s">
        <v>1919</v>
      </c>
      <c r="I4231" t="s">
        <v>1919</v>
      </c>
      <c r="J4231" s="40">
        <v>0</v>
      </c>
      <c r="K4231" s="40">
        <v>-48.16</v>
      </c>
    </row>
    <row r="4232" spans="1:11" x14ac:dyDescent="0.35">
      <c r="A4232">
        <v>20739</v>
      </c>
      <c r="B4232" t="s">
        <v>19655</v>
      </c>
      <c r="C4232" s="70">
        <v>0</v>
      </c>
      <c r="D4232" s="70">
        <v>0</v>
      </c>
      <c r="E4232" s="71">
        <v>44865</v>
      </c>
      <c r="F4232" t="s">
        <v>7958</v>
      </c>
      <c r="G4232" t="s">
        <v>1912</v>
      </c>
      <c r="J4232" s="40">
        <v>0</v>
      </c>
      <c r="K4232" s="40">
        <v>48.13</v>
      </c>
    </row>
    <row r="4233" spans="1:11" x14ac:dyDescent="0.35">
      <c r="A4233">
        <v>20739</v>
      </c>
      <c r="B4233" t="s">
        <v>19655</v>
      </c>
      <c r="C4233" s="70">
        <v>0</v>
      </c>
      <c r="D4233" s="70">
        <v>0</v>
      </c>
      <c r="E4233" s="71">
        <v>44865</v>
      </c>
      <c r="F4233" t="s">
        <v>1937</v>
      </c>
      <c r="G4233" t="s">
        <v>1907</v>
      </c>
      <c r="H4233" t="s">
        <v>1919</v>
      </c>
      <c r="I4233" t="s">
        <v>1919</v>
      </c>
      <c r="J4233" s="40">
        <v>0</v>
      </c>
      <c r="K4233" s="40">
        <v>0.03</v>
      </c>
    </row>
    <row r="4234" spans="1:11" x14ac:dyDescent="0.35">
      <c r="A4234">
        <v>20739</v>
      </c>
      <c r="B4234" t="s">
        <v>19655</v>
      </c>
      <c r="C4234" s="70">
        <v>0</v>
      </c>
      <c r="D4234" s="70">
        <v>0</v>
      </c>
      <c r="E4234" s="71">
        <v>44895</v>
      </c>
      <c r="F4234" t="s">
        <v>1926</v>
      </c>
      <c r="G4234" t="s">
        <v>1912</v>
      </c>
      <c r="H4234" t="s">
        <v>1916</v>
      </c>
      <c r="J4234" s="40">
        <v>0</v>
      </c>
      <c r="K4234" s="40">
        <v>-26.16</v>
      </c>
    </row>
    <row r="4235" spans="1:11" x14ac:dyDescent="0.35">
      <c r="A4235">
        <v>20739</v>
      </c>
      <c r="B4235" t="s">
        <v>19655</v>
      </c>
      <c r="C4235" s="70">
        <v>0</v>
      </c>
      <c r="D4235" s="70">
        <v>0</v>
      </c>
      <c r="E4235" s="71">
        <v>44895</v>
      </c>
      <c r="F4235" t="s">
        <v>13159</v>
      </c>
      <c r="G4235" t="s">
        <v>1912</v>
      </c>
      <c r="H4235" t="s">
        <v>1916</v>
      </c>
      <c r="J4235" s="40">
        <v>0</v>
      </c>
      <c r="K4235" s="40">
        <v>26.16</v>
      </c>
    </row>
    <row r="4236" spans="1:11" x14ac:dyDescent="0.35">
      <c r="A4236">
        <v>20739</v>
      </c>
      <c r="B4236" t="s">
        <v>19655</v>
      </c>
      <c r="C4236" s="70">
        <v>0</v>
      </c>
      <c r="D4236" s="70">
        <v>0</v>
      </c>
      <c r="E4236" s="71">
        <v>44926</v>
      </c>
      <c r="F4236" t="s">
        <v>1913</v>
      </c>
      <c r="G4236" t="s">
        <v>1912</v>
      </c>
      <c r="H4236" t="s">
        <v>1911</v>
      </c>
      <c r="I4236" t="s">
        <v>1911</v>
      </c>
      <c r="J4236" s="40">
        <v>0</v>
      </c>
      <c r="K4236" s="40">
        <v>-25.58</v>
      </c>
    </row>
    <row r="4237" spans="1:11" x14ac:dyDescent="0.35">
      <c r="A4237">
        <v>20739</v>
      </c>
      <c r="B4237" t="s">
        <v>19655</v>
      </c>
      <c r="C4237" s="70">
        <v>0</v>
      </c>
      <c r="D4237" s="70">
        <v>0</v>
      </c>
      <c r="E4237" s="71">
        <v>44926</v>
      </c>
      <c r="F4237" t="s">
        <v>13145</v>
      </c>
      <c r="G4237" t="s">
        <v>1912</v>
      </c>
      <c r="J4237" s="40">
        <v>0</v>
      </c>
      <c r="K4237" s="40">
        <v>25.58</v>
      </c>
    </row>
    <row r="4238" spans="1:11" x14ac:dyDescent="0.35">
      <c r="A4238">
        <v>20740</v>
      </c>
      <c r="B4238" t="s">
        <v>19652</v>
      </c>
      <c r="C4238" s="70">
        <v>0</v>
      </c>
      <c r="D4238" s="70">
        <v>0</v>
      </c>
      <c r="E4238" s="71">
        <v>44620</v>
      </c>
      <c r="F4238" t="s">
        <v>2120</v>
      </c>
      <c r="G4238" t="s">
        <v>1912</v>
      </c>
      <c r="J4238" s="40">
        <v>0</v>
      </c>
      <c r="K4238" s="40">
        <v>-1274.1199999999999</v>
      </c>
    </row>
    <row r="4239" spans="1:11" x14ac:dyDescent="0.35">
      <c r="A4239">
        <v>20740</v>
      </c>
      <c r="B4239" t="s">
        <v>19652</v>
      </c>
      <c r="C4239" s="70">
        <v>0</v>
      </c>
      <c r="D4239" s="70">
        <v>0</v>
      </c>
      <c r="E4239" s="71">
        <v>44651</v>
      </c>
      <c r="F4239" t="s">
        <v>6550</v>
      </c>
      <c r="G4239" t="s">
        <v>2247</v>
      </c>
      <c r="J4239" s="40">
        <v>24.87</v>
      </c>
      <c r="K4239" s="40">
        <v>0</v>
      </c>
    </row>
    <row r="4240" spans="1:11" x14ac:dyDescent="0.35">
      <c r="A4240">
        <v>20740</v>
      </c>
      <c r="B4240" t="s">
        <v>19652</v>
      </c>
      <c r="C4240" s="70">
        <v>0</v>
      </c>
      <c r="D4240" s="70">
        <v>0</v>
      </c>
      <c r="E4240" s="71">
        <v>44681</v>
      </c>
      <c r="F4240" t="s">
        <v>6300</v>
      </c>
      <c r="G4240" t="s">
        <v>2247</v>
      </c>
      <c r="J4240" s="40">
        <v>0</v>
      </c>
      <c r="K4240" s="40">
        <v>55.22</v>
      </c>
    </row>
    <row r="4241" spans="1:11" x14ac:dyDescent="0.35">
      <c r="A4241">
        <v>20740</v>
      </c>
      <c r="B4241" t="s">
        <v>19652</v>
      </c>
      <c r="C4241" s="70">
        <v>0</v>
      </c>
      <c r="D4241" s="70">
        <v>0</v>
      </c>
      <c r="E4241" s="71">
        <v>44682</v>
      </c>
      <c r="F4241" t="s">
        <v>14933</v>
      </c>
      <c r="G4241" t="s">
        <v>1912</v>
      </c>
      <c r="J4241" s="40">
        <v>0</v>
      </c>
      <c r="K4241" s="40">
        <v>225</v>
      </c>
    </row>
    <row r="4242" spans="1:11" x14ac:dyDescent="0.35">
      <c r="A4242">
        <v>20740</v>
      </c>
      <c r="B4242" t="s">
        <v>19652</v>
      </c>
      <c r="C4242" s="70">
        <v>0</v>
      </c>
      <c r="D4242" s="70">
        <v>0</v>
      </c>
      <c r="E4242" s="71">
        <v>44682</v>
      </c>
      <c r="F4242" t="s">
        <v>14932</v>
      </c>
      <c r="G4242" t="s">
        <v>1912</v>
      </c>
      <c r="J4242" s="40">
        <v>0</v>
      </c>
      <c r="K4242" s="40">
        <v>190.9</v>
      </c>
    </row>
    <row r="4243" spans="1:11" x14ac:dyDescent="0.35">
      <c r="A4243">
        <v>20740</v>
      </c>
      <c r="B4243" t="s">
        <v>19652</v>
      </c>
      <c r="C4243" s="70">
        <v>0</v>
      </c>
      <c r="D4243" s="70">
        <v>0</v>
      </c>
      <c r="E4243" s="71">
        <v>44682</v>
      </c>
      <c r="F4243" t="s">
        <v>14931</v>
      </c>
      <c r="G4243" t="s">
        <v>1912</v>
      </c>
      <c r="J4243" s="40">
        <v>0</v>
      </c>
      <c r="K4243" s="40">
        <v>224.79</v>
      </c>
    </row>
    <row r="4244" spans="1:11" x14ac:dyDescent="0.35">
      <c r="A4244">
        <v>20740</v>
      </c>
      <c r="B4244" t="s">
        <v>19652</v>
      </c>
      <c r="C4244" s="70">
        <v>0</v>
      </c>
      <c r="D4244" s="70">
        <v>0</v>
      </c>
      <c r="E4244" s="71">
        <v>44682</v>
      </c>
      <c r="F4244" t="s">
        <v>14927</v>
      </c>
      <c r="G4244" t="s">
        <v>1912</v>
      </c>
      <c r="J4244" s="40">
        <v>0</v>
      </c>
      <c r="K4244" s="40">
        <v>225</v>
      </c>
    </row>
    <row r="4245" spans="1:11" x14ac:dyDescent="0.35">
      <c r="A4245">
        <v>20740</v>
      </c>
      <c r="B4245" t="s">
        <v>19652</v>
      </c>
      <c r="C4245" s="70">
        <v>0</v>
      </c>
      <c r="D4245" s="70">
        <v>0</v>
      </c>
      <c r="E4245" s="71">
        <v>44682</v>
      </c>
      <c r="F4245" t="s">
        <v>14926</v>
      </c>
      <c r="G4245" t="s">
        <v>1912</v>
      </c>
      <c r="J4245" s="40">
        <v>0</v>
      </c>
      <c r="K4245" s="40">
        <v>421.5</v>
      </c>
    </row>
    <row r="4246" spans="1:11" x14ac:dyDescent="0.35">
      <c r="A4246">
        <v>20740</v>
      </c>
      <c r="B4246" t="s">
        <v>19652</v>
      </c>
      <c r="C4246" s="70">
        <v>0</v>
      </c>
      <c r="D4246" s="70">
        <v>0</v>
      </c>
      <c r="E4246" s="71">
        <v>44694</v>
      </c>
      <c r="F4246" t="s">
        <v>14925</v>
      </c>
      <c r="G4246" t="s">
        <v>1912</v>
      </c>
      <c r="J4246" s="40">
        <v>0</v>
      </c>
      <c r="K4246" s="40">
        <v>390.74</v>
      </c>
    </row>
    <row r="4247" spans="1:11" x14ac:dyDescent="0.35">
      <c r="A4247">
        <v>20740</v>
      </c>
      <c r="B4247" t="s">
        <v>19652</v>
      </c>
      <c r="C4247" s="70">
        <v>0</v>
      </c>
      <c r="D4247" s="70">
        <v>0</v>
      </c>
      <c r="E4247" s="71">
        <v>44694</v>
      </c>
      <c r="F4247" t="s">
        <v>14924</v>
      </c>
      <c r="G4247" t="s">
        <v>1912</v>
      </c>
      <c r="J4247" s="40">
        <v>0</v>
      </c>
      <c r="K4247" s="40">
        <v>300</v>
      </c>
    </row>
    <row r="4248" spans="1:11" x14ac:dyDescent="0.35">
      <c r="A4248">
        <v>20740</v>
      </c>
      <c r="B4248" t="s">
        <v>19652</v>
      </c>
      <c r="C4248" s="70">
        <v>0</v>
      </c>
      <c r="D4248" s="70">
        <v>0</v>
      </c>
      <c r="E4248" s="71">
        <v>44712</v>
      </c>
      <c r="F4248" t="s">
        <v>2078</v>
      </c>
      <c r="G4248" t="s">
        <v>1912</v>
      </c>
      <c r="J4248" s="40">
        <v>0</v>
      </c>
      <c r="K4248" s="40">
        <v>-683.21</v>
      </c>
    </row>
    <row r="4249" spans="1:11" x14ac:dyDescent="0.35">
      <c r="A4249">
        <v>20740</v>
      </c>
      <c r="B4249" t="s">
        <v>19652</v>
      </c>
      <c r="C4249" s="70">
        <v>0</v>
      </c>
      <c r="D4249" s="70">
        <v>0</v>
      </c>
      <c r="E4249" s="71">
        <v>44712</v>
      </c>
      <c r="F4249" t="s">
        <v>6098</v>
      </c>
      <c r="G4249" t="s">
        <v>1907</v>
      </c>
      <c r="J4249" s="40">
        <v>32.770000000000003</v>
      </c>
      <c r="K4249" s="40">
        <v>0</v>
      </c>
    </row>
    <row r="4250" spans="1:11" x14ac:dyDescent="0.35">
      <c r="A4250">
        <v>20740</v>
      </c>
      <c r="B4250" t="s">
        <v>19652</v>
      </c>
      <c r="C4250" s="70">
        <v>0</v>
      </c>
      <c r="D4250" s="70">
        <v>0</v>
      </c>
      <c r="E4250" s="71">
        <v>44712</v>
      </c>
      <c r="F4250" t="s">
        <v>5981</v>
      </c>
      <c r="G4250" t="s">
        <v>2247</v>
      </c>
      <c r="J4250" s="40">
        <v>18.18</v>
      </c>
      <c r="K4250" s="40">
        <v>0</v>
      </c>
    </row>
    <row r="4251" spans="1:11" x14ac:dyDescent="0.35">
      <c r="A4251">
        <v>20740</v>
      </c>
      <c r="B4251" t="s">
        <v>19652</v>
      </c>
      <c r="C4251" s="70">
        <v>0</v>
      </c>
      <c r="D4251" s="70">
        <v>0</v>
      </c>
      <c r="E4251" s="71">
        <v>44742</v>
      </c>
      <c r="F4251" t="s">
        <v>2064</v>
      </c>
      <c r="G4251" t="s">
        <v>1912</v>
      </c>
      <c r="J4251" s="40">
        <v>0</v>
      </c>
      <c r="K4251" s="40">
        <v>-34.86</v>
      </c>
    </row>
    <row r="4252" spans="1:11" x14ac:dyDescent="0.35">
      <c r="A4252">
        <v>20740</v>
      </c>
      <c r="B4252" t="s">
        <v>19652</v>
      </c>
      <c r="C4252" s="70">
        <v>0</v>
      </c>
      <c r="D4252" s="70">
        <v>0</v>
      </c>
      <c r="E4252" s="71">
        <v>44742</v>
      </c>
      <c r="F4252" t="s">
        <v>2063</v>
      </c>
      <c r="G4252" t="s">
        <v>1912</v>
      </c>
      <c r="J4252" s="40">
        <v>0</v>
      </c>
      <c r="K4252" s="40">
        <v>34.86</v>
      </c>
    </row>
    <row r="4253" spans="1:11" x14ac:dyDescent="0.35">
      <c r="A4253">
        <v>20740</v>
      </c>
      <c r="B4253" t="s">
        <v>19652</v>
      </c>
      <c r="C4253" s="70">
        <v>0</v>
      </c>
      <c r="D4253" s="70">
        <v>0</v>
      </c>
      <c r="E4253" s="71">
        <v>44749</v>
      </c>
      <c r="F4253" t="s">
        <v>14798</v>
      </c>
      <c r="G4253" t="s">
        <v>1912</v>
      </c>
      <c r="J4253" s="40">
        <v>0</v>
      </c>
      <c r="K4253" s="40">
        <v>300</v>
      </c>
    </row>
    <row r="4254" spans="1:11" x14ac:dyDescent="0.35">
      <c r="A4254">
        <v>20740</v>
      </c>
      <c r="B4254" t="s">
        <v>19652</v>
      </c>
      <c r="C4254" s="70">
        <v>0</v>
      </c>
      <c r="D4254" s="70">
        <v>0</v>
      </c>
      <c r="E4254" s="71">
        <v>44749</v>
      </c>
      <c r="F4254" t="s">
        <v>14797</v>
      </c>
      <c r="G4254" t="s">
        <v>1912</v>
      </c>
      <c r="J4254" s="40">
        <v>0</v>
      </c>
      <c r="K4254" s="40">
        <v>246.7</v>
      </c>
    </row>
    <row r="4255" spans="1:11" x14ac:dyDescent="0.35">
      <c r="A4255">
        <v>20740</v>
      </c>
      <c r="B4255" t="s">
        <v>19652</v>
      </c>
      <c r="C4255" s="70">
        <v>0</v>
      </c>
      <c r="D4255" s="70">
        <v>0</v>
      </c>
      <c r="E4255" s="71">
        <v>44749</v>
      </c>
      <c r="F4255" t="s">
        <v>14789</v>
      </c>
      <c r="G4255" t="s">
        <v>1912</v>
      </c>
      <c r="J4255" s="40">
        <v>0</v>
      </c>
      <c r="K4255" s="40">
        <v>240.89</v>
      </c>
    </row>
    <row r="4256" spans="1:11" x14ac:dyDescent="0.35">
      <c r="A4256">
        <v>20740</v>
      </c>
      <c r="B4256" t="s">
        <v>19652</v>
      </c>
      <c r="C4256" s="70">
        <v>0</v>
      </c>
      <c r="D4256" s="70">
        <v>0</v>
      </c>
      <c r="E4256" s="71">
        <v>44749</v>
      </c>
      <c r="F4256" t="s">
        <v>14788</v>
      </c>
      <c r="G4256" t="s">
        <v>1912</v>
      </c>
      <c r="J4256" s="40">
        <v>0</v>
      </c>
      <c r="K4256" s="40">
        <v>-240.89</v>
      </c>
    </row>
    <row r="4257" spans="1:11" x14ac:dyDescent="0.35">
      <c r="A4257">
        <v>20740</v>
      </c>
      <c r="B4257" t="s">
        <v>19652</v>
      </c>
      <c r="C4257" s="70">
        <v>0</v>
      </c>
      <c r="D4257" s="70">
        <v>0</v>
      </c>
      <c r="E4257" s="71">
        <v>44749</v>
      </c>
      <c r="F4257" t="s">
        <v>14796</v>
      </c>
      <c r="G4257" t="s">
        <v>1912</v>
      </c>
      <c r="J4257" s="40">
        <v>0</v>
      </c>
      <c r="K4257" s="40">
        <v>240.89</v>
      </c>
    </row>
    <row r="4258" spans="1:11" x14ac:dyDescent="0.35">
      <c r="A4258">
        <v>20740</v>
      </c>
      <c r="B4258" t="s">
        <v>19652</v>
      </c>
      <c r="C4258" s="70">
        <v>0</v>
      </c>
      <c r="D4258" s="70">
        <v>0</v>
      </c>
      <c r="E4258" s="71">
        <v>44749</v>
      </c>
      <c r="F4258" t="s">
        <v>14795</v>
      </c>
      <c r="G4258" t="s">
        <v>1912</v>
      </c>
      <c r="J4258" s="40">
        <v>0</v>
      </c>
      <c r="K4258" s="40">
        <v>-240.89</v>
      </c>
    </row>
    <row r="4259" spans="1:11" x14ac:dyDescent="0.35">
      <c r="A4259">
        <v>20740</v>
      </c>
      <c r="B4259" t="s">
        <v>19652</v>
      </c>
      <c r="C4259" s="70">
        <v>0</v>
      </c>
      <c r="D4259" s="70">
        <v>0</v>
      </c>
      <c r="E4259" s="71">
        <v>44749</v>
      </c>
      <c r="F4259" t="s">
        <v>14794</v>
      </c>
      <c r="G4259" t="s">
        <v>1912</v>
      </c>
      <c r="J4259" s="40">
        <v>0</v>
      </c>
      <c r="K4259" s="40">
        <v>240.89</v>
      </c>
    </row>
    <row r="4260" spans="1:11" x14ac:dyDescent="0.35">
      <c r="A4260">
        <v>20740</v>
      </c>
      <c r="B4260" t="s">
        <v>19652</v>
      </c>
      <c r="C4260" s="70">
        <v>0</v>
      </c>
      <c r="D4260" s="70">
        <v>0</v>
      </c>
      <c r="E4260" s="71">
        <v>44773</v>
      </c>
      <c r="F4260" t="s">
        <v>2044</v>
      </c>
      <c r="G4260" t="s">
        <v>1912</v>
      </c>
      <c r="J4260" s="40">
        <v>0</v>
      </c>
      <c r="K4260" s="40">
        <v>-819.96</v>
      </c>
    </row>
    <row r="4261" spans="1:11" x14ac:dyDescent="0.35">
      <c r="A4261">
        <v>20740</v>
      </c>
      <c r="B4261" t="s">
        <v>19652</v>
      </c>
      <c r="C4261" s="70">
        <v>0</v>
      </c>
      <c r="D4261" s="70">
        <v>0</v>
      </c>
      <c r="E4261" s="71">
        <v>44804</v>
      </c>
      <c r="F4261" t="s">
        <v>1994</v>
      </c>
      <c r="G4261" t="s">
        <v>1912</v>
      </c>
      <c r="J4261" s="40">
        <v>0</v>
      </c>
      <c r="K4261" s="40">
        <v>-31.73</v>
      </c>
    </row>
    <row r="4262" spans="1:11" x14ac:dyDescent="0.35">
      <c r="A4262">
        <v>20740</v>
      </c>
      <c r="B4262" t="s">
        <v>19652</v>
      </c>
      <c r="C4262" s="70">
        <v>0</v>
      </c>
      <c r="D4262" s="70">
        <v>0</v>
      </c>
      <c r="E4262" s="71">
        <v>44804</v>
      </c>
      <c r="F4262" t="s">
        <v>8329</v>
      </c>
      <c r="G4262" t="s">
        <v>1912</v>
      </c>
      <c r="J4262" s="40">
        <v>0</v>
      </c>
      <c r="K4262" s="40">
        <v>31.58</v>
      </c>
    </row>
    <row r="4263" spans="1:11" x14ac:dyDescent="0.35">
      <c r="A4263">
        <v>20740</v>
      </c>
      <c r="B4263" t="s">
        <v>19652</v>
      </c>
      <c r="C4263" s="70">
        <v>0</v>
      </c>
      <c r="D4263" s="70">
        <v>0</v>
      </c>
      <c r="E4263" s="71">
        <v>44804</v>
      </c>
      <c r="F4263" t="s">
        <v>1991</v>
      </c>
      <c r="G4263" t="s">
        <v>1907</v>
      </c>
      <c r="J4263" s="40">
        <v>0</v>
      </c>
      <c r="K4263" s="40">
        <v>0.15</v>
      </c>
    </row>
    <row r="4264" spans="1:11" x14ac:dyDescent="0.35">
      <c r="A4264">
        <v>20740</v>
      </c>
      <c r="B4264" t="s">
        <v>19652</v>
      </c>
      <c r="C4264" s="70">
        <v>0</v>
      </c>
      <c r="D4264" s="70">
        <v>0</v>
      </c>
      <c r="E4264" s="71">
        <v>44804</v>
      </c>
      <c r="F4264" t="s">
        <v>5226</v>
      </c>
      <c r="G4264" t="s">
        <v>2247</v>
      </c>
      <c r="H4264" t="s">
        <v>2265</v>
      </c>
      <c r="J4264" s="40">
        <v>0</v>
      </c>
      <c r="K4264" s="40">
        <v>32.369999999999997</v>
      </c>
    </row>
    <row r="4265" spans="1:11" x14ac:dyDescent="0.35">
      <c r="A4265">
        <v>20740</v>
      </c>
      <c r="B4265" t="s">
        <v>19652</v>
      </c>
      <c r="C4265" s="70">
        <v>0</v>
      </c>
      <c r="D4265" s="70">
        <v>0</v>
      </c>
      <c r="E4265" s="71">
        <v>44863</v>
      </c>
      <c r="F4265" t="s">
        <v>19654</v>
      </c>
      <c r="G4265" t="s">
        <v>1912</v>
      </c>
      <c r="H4265" t="s">
        <v>1919</v>
      </c>
      <c r="J4265" s="40">
        <v>0</v>
      </c>
      <c r="K4265" s="40">
        <v>1031.08</v>
      </c>
    </row>
    <row r="4266" spans="1:11" x14ac:dyDescent="0.35">
      <c r="A4266">
        <v>20740</v>
      </c>
      <c r="B4266" t="s">
        <v>19652</v>
      </c>
      <c r="C4266" s="70">
        <v>0</v>
      </c>
      <c r="D4266" s="70">
        <v>0</v>
      </c>
      <c r="E4266" s="71">
        <v>44865</v>
      </c>
      <c r="F4266" t="s">
        <v>1944</v>
      </c>
      <c r="G4266" t="s">
        <v>1912</v>
      </c>
      <c r="H4266" t="s">
        <v>1919</v>
      </c>
      <c r="I4266" t="s">
        <v>1919</v>
      </c>
      <c r="J4266" s="40">
        <v>0</v>
      </c>
      <c r="K4266" s="40">
        <v>-2186.79</v>
      </c>
    </row>
    <row r="4267" spans="1:11" x14ac:dyDescent="0.35">
      <c r="A4267">
        <v>20740</v>
      </c>
      <c r="B4267" t="s">
        <v>19652</v>
      </c>
      <c r="C4267" s="70">
        <v>0</v>
      </c>
      <c r="D4267" s="70">
        <v>0</v>
      </c>
      <c r="E4267" s="71">
        <v>44865</v>
      </c>
      <c r="F4267" t="s">
        <v>4569</v>
      </c>
      <c r="G4267" t="s">
        <v>2247</v>
      </c>
      <c r="H4267" t="s">
        <v>1919</v>
      </c>
      <c r="I4267" t="s">
        <v>1919</v>
      </c>
      <c r="J4267" s="40">
        <v>0</v>
      </c>
      <c r="K4267" s="40">
        <v>4.09</v>
      </c>
    </row>
    <row r="4268" spans="1:11" x14ac:dyDescent="0.35">
      <c r="A4268">
        <v>20740</v>
      </c>
      <c r="B4268" t="s">
        <v>19652</v>
      </c>
      <c r="C4268" s="70">
        <v>0</v>
      </c>
      <c r="D4268" s="70">
        <v>0</v>
      </c>
      <c r="E4268" s="71">
        <v>44895</v>
      </c>
      <c r="F4268" t="s">
        <v>1926</v>
      </c>
      <c r="G4268" t="s">
        <v>1912</v>
      </c>
      <c r="H4268" t="s">
        <v>1916</v>
      </c>
      <c r="J4268" s="40">
        <v>0</v>
      </c>
      <c r="K4268" s="40">
        <v>-95.9</v>
      </c>
    </row>
    <row r="4269" spans="1:11" x14ac:dyDescent="0.35">
      <c r="A4269">
        <v>20740</v>
      </c>
      <c r="B4269" t="s">
        <v>19652</v>
      </c>
      <c r="C4269" s="70">
        <v>0</v>
      </c>
      <c r="D4269" s="70">
        <v>0</v>
      </c>
      <c r="E4269" s="71">
        <v>44895</v>
      </c>
      <c r="F4269" t="s">
        <v>1926</v>
      </c>
      <c r="G4269" t="s">
        <v>1912</v>
      </c>
      <c r="H4269" t="s">
        <v>1916</v>
      </c>
      <c r="J4269" s="40">
        <v>0</v>
      </c>
      <c r="K4269" s="40">
        <v>-1061.95</v>
      </c>
    </row>
    <row r="4270" spans="1:11" x14ac:dyDescent="0.35">
      <c r="A4270">
        <v>20740</v>
      </c>
      <c r="B4270" t="s">
        <v>19652</v>
      </c>
      <c r="C4270" s="70">
        <v>0</v>
      </c>
      <c r="D4270" s="70">
        <v>0</v>
      </c>
      <c r="E4270" s="71">
        <v>44895</v>
      </c>
      <c r="F4270" t="s">
        <v>4092</v>
      </c>
      <c r="G4270" t="s">
        <v>2247</v>
      </c>
      <c r="H4270" t="s">
        <v>1916</v>
      </c>
      <c r="I4270" t="s">
        <v>1916</v>
      </c>
      <c r="J4270" s="40">
        <v>29.78</v>
      </c>
      <c r="K4270" s="40">
        <v>0</v>
      </c>
    </row>
    <row r="4271" spans="1:11" x14ac:dyDescent="0.35">
      <c r="A4271">
        <v>20740</v>
      </c>
      <c r="B4271" t="s">
        <v>19652</v>
      </c>
      <c r="C4271" s="70">
        <v>0</v>
      </c>
      <c r="D4271" s="70">
        <v>0</v>
      </c>
      <c r="E4271" s="71">
        <v>44926</v>
      </c>
      <c r="F4271" t="s">
        <v>1913</v>
      </c>
      <c r="G4271" t="s">
        <v>1912</v>
      </c>
      <c r="H4271" t="s">
        <v>1911</v>
      </c>
      <c r="I4271" t="s">
        <v>1911</v>
      </c>
      <c r="J4271" s="40">
        <v>0</v>
      </c>
      <c r="K4271" s="40">
        <v>-806.35</v>
      </c>
    </row>
    <row r="4272" spans="1:11" x14ac:dyDescent="0.35">
      <c r="A4272">
        <v>20740</v>
      </c>
      <c r="B4272" t="s">
        <v>19652</v>
      </c>
      <c r="C4272" s="70">
        <v>0</v>
      </c>
      <c r="D4272" s="70">
        <v>0</v>
      </c>
      <c r="E4272" s="71">
        <v>44926</v>
      </c>
      <c r="F4272" t="s">
        <v>19653</v>
      </c>
      <c r="G4272" t="s">
        <v>1912</v>
      </c>
      <c r="J4272" s="40">
        <v>0</v>
      </c>
      <c r="K4272" s="40">
        <v>806.35</v>
      </c>
    </row>
    <row r="4273" spans="1:11" x14ac:dyDescent="0.35">
      <c r="A4273">
        <v>20740</v>
      </c>
      <c r="B4273" t="s">
        <v>19652</v>
      </c>
      <c r="C4273" s="70">
        <v>0</v>
      </c>
      <c r="D4273" s="70">
        <v>0</v>
      </c>
      <c r="E4273" s="71">
        <v>44926</v>
      </c>
      <c r="F4273" t="s">
        <v>3745</v>
      </c>
      <c r="G4273" t="s">
        <v>2247</v>
      </c>
      <c r="H4273" t="s">
        <v>1911</v>
      </c>
      <c r="I4273" t="s">
        <v>1911</v>
      </c>
      <c r="J4273" s="40">
        <v>0</v>
      </c>
      <c r="K4273" s="40">
        <v>51.85</v>
      </c>
    </row>
    <row r="4274" spans="1:11" x14ac:dyDescent="0.35">
      <c r="A4274">
        <v>20740</v>
      </c>
      <c r="B4274" t="s">
        <v>19652</v>
      </c>
      <c r="C4274" s="70">
        <v>0</v>
      </c>
      <c r="D4274" s="70">
        <v>0</v>
      </c>
      <c r="E4274" s="71">
        <v>44926</v>
      </c>
      <c r="F4274" t="s">
        <v>2171</v>
      </c>
      <c r="G4274" t="s">
        <v>1912</v>
      </c>
      <c r="H4274" t="s">
        <v>1919</v>
      </c>
      <c r="J4274" s="40">
        <v>0</v>
      </c>
      <c r="K4274" s="40">
        <v>2292.35</v>
      </c>
    </row>
    <row r="4275" spans="1:11" x14ac:dyDescent="0.35">
      <c r="A4275">
        <v>20740</v>
      </c>
      <c r="B4275" t="s">
        <v>19652</v>
      </c>
      <c r="C4275" s="70">
        <v>0</v>
      </c>
      <c r="D4275" s="70">
        <v>0</v>
      </c>
      <c r="E4275" s="71">
        <v>44926</v>
      </c>
      <c r="F4275" t="s">
        <v>2172</v>
      </c>
      <c r="G4275" t="s">
        <v>1912</v>
      </c>
      <c r="H4275" t="s">
        <v>1919</v>
      </c>
      <c r="J4275" s="40">
        <v>0</v>
      </c>
      <c r="K4275" s="40">
        <v>18.600000000000001</v>
      </c>
    </row>
    <row r="4276" spans="1:11" x14ac:dyDescent="0.35">
      <c r="A4276">
        <v>20740</v>
      </c>
      <c r="B4276" t="s">
        <v>19652</v>
      </c>
      <c r="C4276" s="70">
        <v>0</v>
      </c>
      <c r="D4276" s="70">
        <v>0</v>
      </c>
      <c r="E4276" s="71">
        <v>44926</v>
      </c>
      <c r="F4276" t="s">
        <v>13354</v>
      </c>
      <c r="G4276" t="s">
        <v>1912</v>
      </c>
      <c r="H4276" t="s">
        <v>1916</v>
      </c>
      <c r="J4276" s="40">
        <v>0</v>
      </c>
      <c r="K4276" s="40">
        <v>95.9</v>
      </c>
    </row>
    <row r="4277" spans="1:11" x14ac:dyDescent="0.35">
      <c r="A4277">
        <v>20740</v>
      </c>
      <c r="B4277" t="s">
        <v>19652</v>
      </c>
      <c r="C4277" s="70">
        <v>0</v>
      </c>
      <c r="D4277" s="70">
        <v>0</v>
      </c>
      <c r="E4277" s="71">
        <v>44926</v>
      </c>
      <c r="F4277" t="s">
        <v>3501</v>
      </c>
      <c r="G4277" t="s">
        <v>2247</v>
      </c>
      <c r="H4277" t="s">
        <v>1911</v>
      </c>
      <c r="I4277" t="s">
        <v>1911</v>
      </c>
      <c r="J4277" s="40">
        <v>119.45</v>
      </c>
      <c r="K4277" s="40">
        <v>0</v>
      </c>
    </row>
    <row r="4278" spans="1:11" x14ac:dyDescent="0.35">
      <c r="A4278">
        <v>20741</v>
      </c>
      <c r="B4278" t="s">
        <v>19651</v>
      </c>
      <c r="C4278" s="70">
        <v>0</v>
      </c>
      <c r="D4278" s="70">
        <v>0</v>
      </c>
      <c r="E4278" s="71">
        <v>44681</v>
      </c>
      <c r="F4278" t="s">
        <v>2095</v>
      </c>
      <c r="G4278" t="s">
        <v>1912</v>
      </c>
      <c r="J4278" s="40">
        <v>0</v>
      </c>
      <c r="K4278" s="40">
        <v>-195.96</v>
      </c>
    </row>
    <row r="4279" spans="1:11" x14ac:dyDescent="0.35">
      <c r="A4279">
        <v>20741</v>
      </c>
      <c r="B4279" t="s">
        <v>19651</v>
      </c>
      <c r="C4279" s="70">
        <v>0</v>
      </c>
      <c r="D4279" s="70">
        <v>0</v>
      </c>
      <c r="E4279" s="71">
        <v>44681</v>
      </c>
      <c r="F4279" t="s">
        <v>2094</v>
      </c>
      <c r="G4279" t="s">
        <v>1912</v>
      </c>
      <c r="J4279" s="40">
        <v>0</v>
      </c>
      <c r="K4279" s="40">
        <v>200.48</v>
      </c>
    </row>
    <row r="4280" spans="1:11" x14ac:dyDescent="0.35">
      <c r="A4280">
        <v>20741</v>
      </c>
      <c r="B4280" t="s">
        <v>19651</v>
      </c>
      <c r="C4280" s="70">
        <v>0</v>
      </c>
      <c r="D4280" s="70">
        <v>0</v>
      </c>
      <c r="E4280" s="71">
        <v>44681</v>
      </c>
      <c r="F4280" t="s">
        <v>19630</v>
      </c>
      <c r="G4280" t="s">
        <v>1912</v>
      </c>
      <c r="J4280" s="40">
        <v>200.48</v>
      </c>
      <c r="K4280" s="40">
        <v>0</v>
      </c>
    </row>
    <row r="4281" spans="1:11" x14ac:dyDescent="0.35">
      <c r="A4281">
        <v>20741</v>
      </c>
      <c r="B4281" t="s">
        <v>19651</v>
      </c>
      <c r="C4281" s="70">
        <v>0</v>
      </c>
      <c r="D4281" s="70">
        <v>0</v>
      </c>
      <c r="E4281" s="71">
        <v>44681</v>
      </c>
      <c r="F4281" t="s">
        <v>19630</v>
      </c>
      <c r="G4281" t="s">
        <v>1912</v>
      </c>
      <c r="J4281" s="40">
        <v>0</v>
      </c>
      <c r="K4281" s="40">
        <v>195.96</v>
      </c>
    </row>
    <row r="4282" spans="1:11" x14ac:dyDescent="0.35">
      <c r="A4282">
        <v>20742</v>
      </c>
      <c r="B4282" t="s">
        <v>19650</v>
      </c>
      <c r="C4282" s="70">
        <v>0</v>
      </c>
      <c r="D4282" s="70">
        <v>0</v>
      </c>
      <c r="E4282" s="71">
        <v>44620</v>
      </c>
      <c r="F4282" t="s">
        <v>2120</v>
      </c>
      <c r="G4282" t="s">
        <v>1912</v>
      </c>
      <c r="J4282" s="40">
        <v>0</v>
      </c>
      <c r="K4282" s="40">
        <v>-138.36000000000001</v>
      </c>
    </row>
    <row r="4283" spans="1:11" x14ac:dyDescent="0.35">
      <c r="A4283">
        <v>20742</v>
      </c>
      <c r="B4283" t="s">
        <v>19650</v>
      </c>
      <c r="C4283" s="70">
        <v>0</v>
      </c>
      <c r="D4283" s="70">
        <v>0</v>
      </c>
      <c r="E4283" s="71">
        <v>44651</v>
      </c>
      <c r="F4283" t="s">
        <v>6549</v>
      </c>
      <c r="G4283" t="s">
        <v>2247</v>
      </c>
      <c r="J4283" s="40">
        <v>2.7</v>
      </c>
      <c r="K4283" s="40">
        <v>0</v>
      </c>
    </row>
    <row r="4284" spans="1:11" x14ac:dyDescent="0.35">
      <c r="A4284">
        <v>20742</v>
      </c>
      <c r="B4284" t="s">
        <v>19650</v>
      </c>
      <c r="C4284" s="70">
        <v>0</v>
      </c>
      <c r="D4284" s="70">
        <v>0</v>
      </c>
      <c r="E4284" s="71">
        <v>44681</v>
      </c>
      <c r="F4284" t="s">
        <v>6299</v>
      </c>
      <c r="G4284" t="s">
        <v>2247</v>
      </c>
      <c r="J4284" s="40">
        <v>0</v>
      </c>
      <c r="K4284" s="40">
        <v>6</v>
      </c>
    </row>
    <row r="4285" spans="1:11" x14ac:dyDescent="0.35">
      <c r="A4285">
        <v>20742</v>
      </c>
      <c r="B4285" t="s">
        <v>19650</v>
      </c>
      <c r="C4285" s="70">
        <v>0</v>
      </c>
      <c r="D4285" s="70">
        <v>0</v>
      </c>
      <c r="E4285" s="71">
        <v>44681</v>
      </c>
      <c r="F4285" t="s">
        <v>8174</v>
      </c>
      <c r="G4285" t="s">
        <v>1912</v>
      </c>
      <c r="J4285" s="40">
        <v>0</v>
      </c>
      <c r="K4285" s="40">
        <v>135.06</v>
      </c>
    </row>
    <row r="4286" spans="1:11" x14ac:dyDescent="0.35">
      <c r="A4286">
        <v>20743</v>
      </c>
      <c r="B4286" t="s">
        <v>19649</v>
      </c>
      <c r="C4286" s="70">
        <v>0</v>
      </c>
      <c r="D4286" s="70">
        <v>-0.01</v>
      </c>
      <c r="E4286" s="71">
        <v>44592</v>
      </c>
      <c r="F4286" t="s">
        <v>6850</v>
      </c>
      <c r="G4286" t="s">
        <v>2247</v>
      </c>
      <c r="J4286" s="40">
        <v>0.01</v>
      </c>
      <c r="K4286" s="40">
        <v>0</v>
      </c>
    </row>
    <row r="4287" spans="1:11" x14ac:dyDescent="0.35">
      <c r="A4287">
        <v>20743</v>
      </c>
      <c r="B4287" t="s">
        <v>19649</v>
      </c>
      <c r="C4287" s="70">
        <v>0</v>
      </c>
      <c r="D4287" s="70">
        <v>-0.01</v>
      </c>
      <c r="E4287" s="71">
        <v>44651</v>
      </c>
      <c r="F4287" t="s">
        <v>2106</v>
      </c>
      <c r="G4287" t="s">
        <v>1912</v>
      </c>
      <c r="J4287" s="40">
        <v>0</v>
      </c>
      <c r="K4287" s="40">
        <v>-204.35</v>
      </c>
    </row>
    <row r="4288" spans="1:11" x14ac:dyDescent="0.35">
      <c r="A4288">
        <v>20743</v>
      </c>
      <c r="B4288" t="s">
        <v>19649</v>
      </c>
      <c r="C4288" s="70">
        <v>0</v>
      </c>
      <c r="D4288" s="70">
        <v>-0.01</v>
      </c>
      <c r="E4288" s="71">
        <v>44681</v>
      </c>
      <c r="F4288" t="s">
        <v>6298</v>
      </c>
      <c r="G4288" t="s">
        <v>2247</v>
      </c>
      <c r="J4288" s="40">
        <v>0</v>
      </c>
      <c r="K4288" s="40">
        <v>8.69</v>
      </c>
    </row>
    <row r="4289" spans="1:11" x14ac:dyDescent="0.35">
      <c r="A4289">
        <v>20743</v>
      </c>
      <c r="B4289" t="s">
        <v>19649</v>
      </c>
      <c r="C4289" s="70">
        <v>0</v>
      </c>
      <c r="D4289" s="70">
        <v>-0.01</v>
      </c>
      <c r="E4289" s="71">
        <v>44681</v>
      </c>
      <c r="F4289" t="s">
        <v>2096</v>
      </c>
      <c r="G4289" t="s">
        <v>1912</v>
      </c>
      <c r="J4289" s="40">
        <v>0</v>
      </c>
      <c r="K4289" s="40">
        <v>195.66</v>
      </c>
    </row>
    <row r="4290" spans="1:11" x14ac:dyDescent="0.35">
      <c r="A4290">
        <v>20743</v>
      </c>
      <c r="B4290" t="s">
        <v>19649</v>
      </c>
      <c r="C4290" s="70">
        <v>0</v>
      </c>
      <c r="D4290" s="70">
        <v>-0.01</v>
      </c>
      <c r="E4290" s="71">
        <v>44681</v>
      </c>
      <c r="F4290" t="s">
        <v>2095</v>
      </c>
      <c r="G4290" t="s">
        <v>1912</v>
      </c>
      <c r="J4290" s="40">
        <v>0</v>
      </c>
      <c r="K4290" s="40">
        <v>-54.27</v>
      </c>
    </row>
    <row r="4291" spans="1:11" x14ac:dyDescent="0.35">
      <c r="A4291">
        <v>20743</v>
      </c>
      <c r="B4291" t="s">
        <v>19649</v>
      </c>
      <c r="C4291" s="70">
        <v>0</v>
      </c>
      <c r="D4291" s="70">
        <v>-0.01</v>
      </c>
      <c r="E4291" s="71">
        <v>44681</v>
      </c>
      <c r="F4291" t="s">
        <v>2094</v>
      </c>
      <c r="G4291" t="s">
        <v>1912</v>
      </c>
      <c r="J4291" s="40">
        <v>0</v>
      </c>
      <c r="K4291" s="40">
        <v>164</v>
      </c>
    </row>
    <row r="4292" spans="1:11" x14ac:dyDescent="0.35">
      <c r="A4292">
        <v>20743</v>
      </c>
      <c r="B4292" t="s">
        <v>19649</v>
      </c>
      <c r="C4292" s="70">
        <v>0</v>
      </c>
      <c r="D4292" s="70">
        <v>-0.01</v>
      </c>
      <c r="E4292" s="71">
        <v>44681</v>
      </c>
      <c r="F4292" t="s">
        <v>19630</v>
      </c>
      <c r="G4292" t="s">
        <v>1912</v>
      </c>
      <c r="J4292" s="40">
        <v>164</v>
      </c>
      <c r="K4292" s="40">
        <v>0</v>
      </c>
    </row>
    <row r="4293" spans="1:11" x14ac:dyDescent="0.35">
      <c r="A4293">
        <v>20743</v>
      </c>
      <c r="B4293" t="s">
        <v>19649</v>
      </c>
      <c r="C4293" s="70">
        <v>0</v>
      </c>
      <c r="D4293" s="70">
        <v>-0.01</v>
      </c>
      <c r="E4293" s="71">
        <v>44681</v>
      </c>
      <c r="F4293" t="s">
        <v>19630</v>
      </c>
      <c r="G4293" t="s">
        <v>1912</v>
      </c>
      <c r="J4293" s="40">
        <v>0</v>
      </c>
      <c r="K4293" s="40">
        <v>54.27</v>
      </c>
    </row>
    <row r="4294" spans="1:11" x14ac:dyDescent="0.35">
      <c r="A4294">
        <v>20743</v>
      </c>
      <c r="B4294" t="s">
        <v>19649</v>
      </c>
      <c r="C4294" s="70">
        <v>0</v>
      </c>
      <c r="D4294" s="70">
        <v>-0.01</v>
      </c>
      <c r="E4294" s="71">
        <v>44742</v>
      </c>
      <c r="F4294" t="s">
        <v>2064</v>
      </c>
      <c r="G4294" t="s">
        <v>1912</v>
      </c>
      <c r="J4294" s="40">
        <v>0</v>
      </c>
      <c r="K4294" s="40">
        <v>-11.14</v>
      </c>
    </row>
    <row r="4295" spans="1:11" x14ac:dyDescent="0.35">
      <c r="A4295">
        <v>20743</v>
      </c>
      <c r="B4295" t="s">
        <v>19649</v>
      </c>
      <c r="C4295" s="70">
        <v>0</v>
      </c>
      <c r="D4295" s="70">
        <v>-0.01</v>
      </c>
      <c r="E4295" s="71">
        <v>44742</v>
      </c>
      <c r="F4295" t="s">
        <v>2063</v>
      </c>
      <c r="G4295" t="s">
        <v>1912</v>
      </c>
      <c r="J4295" s="40">
        <v>0</v>
      </c>
      <c r="K4295" s="40">
        <v>11.14</v>
      </c>
    </row>
    <row r="4296" spans="1:11" x14ac:dyDescent="0.35">
      <c r="A4296">
        <v>20743</v>
      </c>
      <c r="B4296" t="s">
        <v>19649</v>
      </c>
      <c r="C4296" s="70">
        <v>0</v>
      </c>
      <c r="D4296" s="70">
        <v>-0.01</v>
      </c>
      <c r="E4296" s="71">
        <v>44758</v>
      </c>
      <c r="F4296" t="s">
        <v>14756</v>
      </c>
      <c r="G4296" t="s">
        <v>1912</v>
      </c>
      <c r="J4296" s="40">
        <v>0</v>
      </c>
      <c r="K4296" s="40">
        <v>525</v>
      </c>
    </row>
    <row r="4297" spans="1:11" x14ac:dyDescent="0.35">
      <c r="A4297">
        <v>20743</v>
      </c>
      <c r="B4297" t="s">
        <v>19649</v>
      </c>
      <c r="C4297" s="70">
        <v>0</v>
      </c>
      <c r="D4297" s="70">
        <v>-0.01</v>
      </c>
      <c r="E4297" s="71">
        <v>44758</v>
      </c>
      <c r="F4297" t="s">
        <v>14755</v>
      </c>
      <c r="G4297" t="s">
        <v>1912</v>
      </c>
      <c r="J4297" s="40">
        <v>0</v>
      </c>
      <c r="K4297" s="40">
        <v>997.93</v>
      </c>
    </row>
    <row r="4298" spans="1:11" x14ac:dyDescent="0.35">
      <c r="A4298">
        <v>20743</v>
      </c>
      <c r="B4298" t="s">
        <v>19649</v>
      </c>
      <c r="C4298" s="70">
        <v>0</v>
      </c>
      <c r="D4298" s="70">
        <v>-0.01</v>
      </c>
      <c r="E4298" s="71">
        <v>44773</v>
      </c>
      <c r="F4298" t="s">
        <v>2044</v>
      </c>
      <c r="G4298" t="s">
        <v>1912</v>
      </c>
      <c r="J4298" s="40">
        <v>0</v>
      </c>
      <c r="K4298" s="40">
        <v>-1559.09</v>
      </c>
    </row>
    <row r="4299" spans="1:11" x14ac:dyDescent="0.35">
      <c r="A4299">
        <v>20743</v>
      </c>
      <c r="B4299" t="s">
        <v>19649</v>
      </c>
      <c r="C4299" s="70">
        <v>0</v>
      </c>
      <c r="D4299" s="70">
        <v>-0.01</v>
      </c>
      <c r="E4299" s="71">
        <v>44804</v>
      </c>
      <c r="F4299" t="s">
        <v>5225</v>
      </c>
      <c r="G4299" t="s">
        <v>2247</v>
      </c>
      <c r="H4299" t="s">
        <v>2265</v>
      </c>
      <c r="J4299" s="40">
        <v>0</v>
      </c>
      <c r="K4299" s="40">
        <v>36.159999999999997</v>
      </c>
    </row>
    <row r="4300" spans="1:11" x14ac:dyDescent="0.35">
      <c r="A4300">
        <v>20743</v>
      </c>
      <c r="B4300" t="s">
        <v>19649</v>
      </c>
      <c r="C4300" s="70">
        <v>0</v>
      </c>
      <c r="D4300" s="70">
        <v>-0.01</v>
      </c>
      <c r="E4300" s="71">
        <v>44895</v>
      </c>
      <c r="F4300" t="s">
        <v>1926</v>
      </c>
      <c r="G4300" t="s">
        <v>1912</v>
      </c>
      <c r="H4300" t="s">
        <v>1916</v>
      </c>
      <c r="J4300" s="40">
        <v>0</v>
      </c>
      <c r="K4300" s="40">
        <v>-8.7200000000000006</v>
      </c>
    </row>
    <row r="4301" spans="1:11" x14ac:dyDescent="0.35">
      <c r="A4301">
        <v>20743</v>
      </c>
      <c r="B4301" t="s">
        <v>19649</v>
      </c>
      <c r="C4301" s="70">
        <v>0</v>
      </c>
      <c r="D4301" s="70">
        <v>-0.01</v>
      </c>
      <c r="E4301" s="71">
        <v>44895</v>
      </c>
      <c r="F4301" t="s">
        <v>13158</v>
      </c>
      <c r="G4301" t="s">
        <v>1912</v>
      </c>
      <c r="H4301" t="s">
        <v>1916</v>
      </c>
      <c r="J4301" s="40">
        <v>0</v>
      </c>
      <c r="K4301" s="40">
        <v>8.7200000000000006</v>
      </c>
    </row>
    <row r="4302" spans="1:11" x14ac:dyDescent="0.35">
      <c r="A4302">
        <v>20744</v>
      </c>
      <c r="B4302" t="s">
        <v>19648</v>
      </c>
      <c r="C4302" s="70">
        <v>0</v>
      </c>
      <c r="D4302" s="70">
        <v>0</v>
      </c>
      <c r="E4302" s="71">
        <v>44651</v>
      </c>
      <c r="F4302" t="s">
        <v>2106</v>
      </c>
      <c r="G4302" t="s">
        <v>1912</v>
      </c>
      <c r="J4302" s="40">
        <v>0</v>
      </c>
      <c r="K4302" s="40">
        <v>-204.66</v>
      </c>
    </row>
    <row r="4303" spans="1:11" x14ac:dyDescent="0.35">
      <c r="A4303">
        <v>20744</v>
      </c>
      <c r="B4303" t="s">
        <v>19648</v>
      </c>
      <c r="C4303" s="70">
        <v>0</v>
      </c>
      <c r="D4303" s="70">
        <v>0</v>
      </c>
      <c r="E4303" s="71">
        <v>44681</v>
      </c>
      <c r="F4303" t="s">
        <v>6297</v>
      </c>
      <c r="G4303" t="s">
        <v>2247</v>
      </c>
      <c r="J4303" s="40">
        <v>0</v>
      </c>
      <c r="K4303" s="40">
        <v>8.6999999999999993</v>
      </c>
    </row>
    <row r="4304" spans="1:11" x14ac:dyDescent="0.35">
      <c r="A4304">
        <v>20744</v>
      </c>
      <c r="B4304" t="s">
        <v>19648</v>
      </c>
      <c r="C4304" s="70">
        <v>0</v>
      </c>
      <c r="D4304" s="70">
        <v>0</v>
      </c>
      <c r="E4304" s="71">
        <v>44681</v>
      </c>
      <c r="F4304" t="s">
        <v>2096</v>
      </c>
      <c r="G4304" t="s">
        <v>1912</v>
      </c>
      <c r="J4304" s="40">
        <v>0</v>
      </c>
      <c r="K4304" s="40">
        <v>195.96</v>
      </c>
    </row>
    <row r="4305" spans="1:11" x14ac:dyDescent="0.35">
      <c r="A4305">
        <v>20744</v>
      </c>
      <c r="B4305" t="s">
        <v>19648</v>
      </c>
      <c r="C4305" s="70">
        <v>0</v>
      </c>
      <c r="D4305" s="70">
        <v>0</v>
      </c>
      <c r="E4305" s="71">
        <v>44681</v>
      </c>
      <c r="F4305" t="s">
        <v>2095</v>
      </c>
      <c r="G4305" t="s">
        <v>1912</v>
      </c>
      <c r="J4305" s="40">
        <v>0</v>
      </c>
      <c r="K4305" s="40">
        <v>-164</v>
      </c>
    </row>
    <row r="4306" spans="1:11" x14ac:dyDescent="0.35">
      <c r="A4306">
        <v>20744</v>
      </c>
      <c r="B4306" t="s">
        <v>19648</v>
      </c>
      <c r="C4306" s="70">
        <v>0</v>
      </c>
      <c r="D4306" s="70">
        <v>0</v>
      </c>
      <c r="E4306" s="71">
        <v>44681</v>
      </c>
      <c r="F4306" t="s">
        <v>2094</v>
      </c>
      <c r="G4306" t="s">
        <v>1912</v>
      </c>
      <c r="J4306" s="40">
        <v>0</v>
      </c>
      <c r="K4306" s="40">
        <v>185.41</v>
      </c>
    </row>
    <row r="4307" spans="1:11" x14ac:dyDescent="0.35">
      <c r="A4307">
        <v>20744</v>
      </c>
      <c r="B4307" t="s">
        <v>19648</v>
      </c>
      <c r="C4307" s="70">
        <v>0</v>
      </c>
      <c r="D4307" s="70">
        <v>0</v>
      </c>
      <c r="E4307" s="71">
        <v>44681</v>
      </c>
      <c r="F4307" t="s">
        <v>19630</v>
      </c>
      <c r="G4307" t="s">
        <v>1912</v>
      </c>
      <c r="J4307" s="40">
        <v>185.41</v>
      </c>
      <c r="K4307" s="40">
        <v>0</v>
      </c>
    </row>
    <row r="4308" spans="1:11" x14ac:dyDescent="0.35">
      <c r="A4308">
        <v>20744</v>
      </c>
      <c r="B4308" t="s">
        <v>19648</v>
      </c>
      <c r="C4308" s="70">
        <v>0</v>
      </c>
      <c r="D4308" s="70">
        <v>0</v>
      </c>
      <c r="E4308" s="71">
        <v>44681</v>
      </c>
      <c r="F4308" t="s">
        <v>19630</v>
      </c>
      <c r="G4308" t="s">
        <v>1912</v>
      </c>
      <c r="J4308" s="40">
        <v>0</v>
      </c>
      <c r="K4308" s="40">
        <v>164</v>
      </c>
    </row>
    <row r="4309" spans="1:11" x14ac:dyDescent="0.35">
      <c r="A4309">
        <v>20745</v>
      </c>
      <c r="B4309" t="s">
        <v>19647</v>
      </c>
      <c r="C4309" s="70">
        <v>0</v>
      </c>
      <c r="D4309" s="70">
        <v>0</v>
      </c>
      <c r="E4309" s="71">
        <v>44651</v>
      </c>
      <c r="F4309" t="s">
        <v>2106</v>
      </c>
      <c r="G4309" t="s">
        <v>1912</v>
      </c>
      <c r="J4309" s="40">
        <v>0</v>
      </c>
      <c r="K4309" s="40">
        <v>-220.4</v>
      </c>
    </row>
    <row r="4310" spans="1:11" x14ac:dyDescent="0.35">
      <c r="A4310">
        <v>20745</v>
      </c>
      <c r="B4310" t="s">
        <v>19647</v>
      </c>
      <c r="C4310" s="70">
        <v>0</v>
      </c>
      <c r="D4310" s="70">
        <v>0</v>
      </c>
      <c r="E4310" s="71">
        <v>44681</v>
      </c>
      <c r="F4310" t="s">
        <v>6296</v>
      </c>
      <c r="G4310" t="s">
        <v>2247</v>
      </c>
      <c r="J4310" s="40">
        <v>0</v>
      </c>
      <c r="K4310" s="40">
        <v>9.3699999999999992</v>
      </c>
    </row>
    <row r="4311" spans="1:11" x14ac:dyDescent="0.35">
      <c r="A4311">
        <v>20745</v>
      </c>
      <c r="B4311" t="s">
        <v>19647</v>
      </c>
      <c r="C4311" s="70">
        <v>0</v>
      </c>
      <c r="D4311" s="70">
        <v>0</v>
      </c>
      <c r="E4311" s="71">
        <v>44681</v>
      </c>
      <c r="F4311" t="s">
        <v>2096</v>
      </c>
      <c r="G4311" t="s">
        <v>1912</v>
      </c>
      <c r="J4311" s="40">
        <v>0</v>
      </c>
      <c r="K4311" s="40">
        <v>211.03</v>
      </c>
    </row>
    <row r="4312" spans="1:11" x14ac:dyDescent="0.35">
      <c r="A4312">
        <v>20745</v>
      </c>
      <c r="B4312" t="s">
        <v>19647</v>
      </c>
      <c r="C4312" s="70">
        <v>0</v>
      </c>
      <c r="D4312" s="70">
        <v>0</v>
      </c>
      <c r="E4312" s="71">
        <v>44750</v>
      </c>
      <c r="F4312" t="s">
        <v>14760</v>
      </c>
      <c r="G4312" t="s">
        <v>1912</v>
      </c>
      <c r="J4312" s="40">
        <v>0</v>
      </c>
      <c r="K4312" s="40">
        <v>450</v>
      </c>
    </row>
    <row r="4313" spans="1:11" x14ac:dyDescent="0.35">
      <c r="A4313">
        <v>20745</v>
      </c>
      <c r="B4313" t="s">
        <v>19647</v>
      </c>
      <c r="C4313" s="70">
        <v>0</v>
      </c>
      <c r="D4313" s="70">
        <v>0</v>
      </c>
      <c r="E4313" s="71">
        <v>44750</v>
      </c>
      <c r="F4313" t="s">
        <v>14759</v>
      </c>
      <c r="G4313" t="s">
        <v>1912</v>
      </c>
      <c r="J4313" s="40">
        <v>0</v>
      </c>
      <c r="K4313" s="40">
        <v>228.62</v>
      </c>
    </row>
    <row r="4314" spans="1:11" x14ac:dyDescent="0.35">
      <c r="A4314">
        <v>20745</v>
      </c>
      <c r="B4314" t="s">
        <v>19647</v>
      </c>
      <c r="C4314" s="70">
        <v>0</v>
      </c>
      <c r="D4314" s="70">
        <v>0</v>
      </c>
      <c r="E4314" s="71">
        <v>44750</v>
      </c>
      <c r="F4314" t="s">
        <v>14758</v>
      </c>
      <c r="G4314" t="s">
        <v>1912</v>
      </c>
      <c r="J4314" s="40">
        <v>0</v>
      </c>
      <c r="K4314" s="40">
        <v>-450</v>
      </c>
    </row>
    <row r="4315" spans="1:11" x14ac:dyDescent="0.35">
      <c r="A4315">
        <v>20745</v>
      </c>
      <c r="B4315" t="s">
        <v>19647</v>
      </c>
      <c r="C4315" s="70">
        <v>0</v>
      </c>
      <c r="D4315" s="70">
        <v>0</v>
      </c>
      <c r="E4315" s="71">
        <v>44750</v>
      </c>
      <c r="F4315" t="s">
        <v>14787</v>
      </c>
      <c r="G4315" t="s">
        <v>1912</v>
      </c>
      <c r="J4315" s="40">
        <v>0</v>
      </c>
      <c r="K4315" s="40">
        <v>450</v>
      </c>
    </row>
    <row r="4316" spans="1:11" x14ac:dyDescent="0.35">
      <c r="A4316">
        <v>20745</v>
      </c>
      <c r="B4316" t="s">
        <v>19647</v>
      </c>
      <c r="C4316" s="70">
        <v>0</v>
      </c>
      <c r="D4316" s="70">
        <v>0</v>
      </c>
      <c r="E4316" s="71">
        <v>44750</v>
      </c>
      <c r="F4316" t="s">
        <v>14757</v>
      </c>
      <c r="G4316" t="s">
        <v>1912</v>
      </c>
      <c r="J4316" s="40">
        <v>0</v>
      </c>
      <c r="K4316" s="40">
        <v>-228.62</v>
      </c>
    </row>
    <row r="4317" spans="1:11" x14ac:dyDescent="0.35">
      <c r="A4317">
        <v>20745</v>
      </c>
      <c r="B4317" t="s">
        <v>19647</v>
      </c>
      <c r="C4317" s="70">
        <v>0</v>
      </c>
      <c r="D4317" s="70">
        <v>0</v>
      </c>
      <c r="E4317" s="71">
        <v>44750</v>
      </c>
      <c r="F4317" t="s">
        <v>14786</v>
      </c>
      <c r="G4317" t="s">
        <v>1912</v>
      </c>
      <c r="J4317" s="40">
        <v>0</v>
      </c>
      <c r="K4317" s="40">
        <v>228.62</v>
      </c>
    </row>
    <row r="4318" spans="1:11" x14ac:dyDescent="0.35">
      <c r="A4318">
        <v>20745</v>
      </c>
      <c r="B4318" t="s">
        <v>19647</v>
      </c>
      <c r="C4318" s="70">
        <v>0</v>
      </c>
      <c r="D4318" s="70">
        <v>0</v>
      </c>
      <c r="E4318" s="71">
        <v>44773</v>
      </c>
      <c r="F4318" t="s">
        <v>2044</v>
      </c>
      <c r="G4318" t="s">
        <v>1912</v>
      </c>
      <c r="J4318" s="40">
        <v>0</v>
      </c>
      <c r="K4318" s="40">
        <v>-705.28</v>
      </c>
    </row>
    <row r="4319" spans="1:11" x14ac:dyDescent="0.35">
      <c r="A4319">
        <v>20745</v>
      </c>
      <c r="B4319" t="s">
        <v>19647</v>
      </c>
      <c r="C4319" s="70">
        <v>0</v>
      </c>
      <c r="D4319" s="70">
        <v>0</v>
      </c>
      <c r="E4319" s="71">
        <v>44804</v>
      </c>
      <c r="F4319" t="s">
        <v>5224</v>
      </c>
      <c r="G4319" t="s">
        <v>2247</v>
      </c>
      <c r="H4319" t="s">
        <v>2265</v>
      </c>
      <c r="J4319" s="40">
        <v>0</v>
      </c>
      <c r="K4319" s="40">
        <v>26.66</v>
      </c>
    </row>
    <row r="4320" spans="1:11" x14ac:dyDescent="0.35">
      <c r="A4320">
        <v>20745</v>
      </c>
      <c r="B4320" t="s">
        <v>19647</v>
      </c>
      <c r="C4320" s="70">
        <v>0</v>
      </c>
      <c r="D4320" s="70">
        <v>0</v>
      </c>
      <c r="E4320" s="71">
        <v>44926</v>
      </c>
      <c r="F4320" t="s">
        <v>1913</v>
      </c>
      <c r="G4320" t="s">
        <v>1912</v>
      </c>
      <c r="H4320" t="s">
        <v>1911</v>
      </c>
      <c r="I4320" t="s">
        <v>1911</v>
      </c>
      <c r="J4320" s="40">
        <v>0</v>
      </c>
      <c r="K4320" s="40">
        <v>-831.47</v>
      </c>
    </row>
    <row r="4321" spans="1:11" x14ac:dyDescent="0.35">
      <c r="A4321">
        <v>20745</v>
      </c>
      <c r="B4321" t="s">
        <v>19647</v>
      </c>
      <c r="C4321" s="70">
        <v>0</v>
      </c>
      <c r="D4321" s="70">
        <v>0</v>
      </c>
      <c r="E4321" s="71">
        <v>44926</v>
      </c>
      <c r="F4321" t="s">
        <v>2163</v>
      </c>
      <c r="G4321" t="s">
        <v>1912</v>
      </c>
      <c r="J4321" s="40">
        <v>0</v>
      </c>
      <c r="K4321" s="40">
        <v>831.47</v>
      </c>
    </row>
    <row r="4322" spans="1:11" x14ac:dyDescent="0.35">
      <c r="A4322">
        <v>20746</v>
      </c>
      <c r="B4322" t="s">
        <v>19646</v>
      </c>
      <c r="C4322" s="70">
        <v>0</v>
      </c>
      <c r="D4322" s="70">
        <v>0</v>
      </c>
      <c r="E4322" s="71">
        <v>44926</v>
      </c>
      <c r="F4322" t="s">
        <v>1913</v>
      </c>
      <c r="G4322" t="s">
        <v>1912</v>
      </c>
      <c r="H4322" t="s">
        <v>1911</v>
      </c>
      <c r="I4322" t="s">
        <v>1911</v>
      </c>
      <c r="J4322" s="40">
        <v>0</v>
      </c>
      <c r="K4322" s="40">
        <v>-769.22</v>
      </c>
    </row>
    <row r="4323" spans="1:11" x14ac:dyDescent="0.35">
      <c r="A4323">
        <v>20746</v>
      </c>
      <c r="B4323" t="s">
        <v>19646</v>
      </c>
      <c r="C4323" s="70">
        <v>0</v>
      </c>
      <c r="D4323" s="70">
        <v>0</v>
      </c>
      <c r="E4323" s="71">
        <v>44926</v>
      </c>
      <c r="F4323" t="s">
        <v>2173</v>
      </c>
      <c r="G4323" t="s">
        <v>1912</v>
      </c>
      <c r="J4323" s="40">
        <v>0</v>
      </c>
      <c r="K4323" s="40">
        <v>769.22</v>
      </c>
    </row>
    <row r="4324" spans="1:11" x14ac:dyDescent="0.35">
      <c r="A4324">
        <v>20747</v>
      </c>
      <c r="B4324" t="s">
        <v>19645</v>
      </c>
      <c r="C4324" s="70">
        <v>0</v>
      </c>
      <c r="D4324" s="70">
        <v>0</v>
      </c>
      <c r="E4324" s="71">
        <v>44620</v>
      </c>
      <c r="F4324" t="s">
        <v>2120</v>
      </c>
      <c r="G4324" t="s">
        <v>1912</v>
      </c>
      <c r="J4324" s="40">
        <v>0</v>
      </c>
      <c r="K4324" s="40">
        <v>-27.79</v>
      </c>
    </row>
    <row r="4325" spans="1:11" x14ac:dyDescent="0.35">
      <c r="A4325">
        <v>20747</v>
      </c>
      <c r="B4325" t="s">
        <v>19645</v>
      </c>
      <c r="C4325" s="70">
        <v>0</v>
      </c>
      <c r="D4325" s="70">
        <v>0</v>
      </c>
      <c r="E4325" s="71">
        <v>44651</v>
      </c>
      <c r="F4325" t="s">
        <v>6548</v>
      </c>
      <c r="G4325" t="s">
        <v>2247</v>
      </c>
      <c r="J4325" s="40">
        <v>0.55000000000000004</v>
      </c>
      <c r="K4325" s="40">
        <v>0</v>
      </c>
    </row>
    <row r="4326" spans="1:11" x14ac:dyDescent="0.35">
      <c r="A4326">
        <v>20747</v>
      </c>
      <c r="B4326" t="s">
        <v>19645</v>
      </c>
      <c r="C4326" s="70">
        <v>0</v>
      </c>
      <c r="D4326" s="70">
        <v>0</v>
      </c>
      <c r="E4326" s="71">
        <v>44681</v>
      </c>
      <c r="F4326" t="s">
        <v>6295</v>
      </c>
      <c r="G4326" t="s">
        <v>2247</v>
      </c>
      <c r="J4326" s="40">
        <v>0</v>
      </c>
      <c r="K4326" s="40">
        <v>1.21</v>
      </c>
    </row>
    <row r="4327" spans="1:11" x14ac:dyDescent="0.35">
      <c r="A4327">
        <v>20747</v>
      </c>
      <c r="B4327" t="s">
        <v>19645</v>
      </c>
      <c r="C4327" s="70">
        <v>0</v>
      </c>
      <c r="D4327" s="70">
        <v>0</v>
      </c>
      <c r="E4327" s="71">
        <v>44681</v>
      </c>
      <c r="F4327" t="s">
        <v>8174</v>
      </c>
      <c r="G4327" t="s">
        <v>1912</v>
      </c>
      <c r="J4327" s="40">
        <v>0</v>
      </c>
      <c r="K4327" s="40">
        <v>27.13</v>
      </c>
    </row>
    <row r="4328" spans="1:11" x14ac:dyDescent="0.35">
      <c r="A4328">
        <v>20747</v>
      </c>
      <c r="B4328" t="s">
        <v>19645</v>
      </c>
      <c r="C4328" s="70">
        <v>0</v>
      </c>
      <c r="D4328" s="70">
        <v>0</v>
      </c>
      <c r="E4328" s="71">
        <v>44681</v>
      </c>
      <c r="F4328" t="s">
        <v>2095</v>
      </c>
      <c r="G4328" t="s">
        <v>1912</v>
      </c>
      <c r="J4328" s="40">
        <v>0</v>
      </c>
      <c r="K4328" s="40">
        <v>-52.76</v>
      </c>
    </row>
    <row r="4329" spans="1:11" x14ac:dyDescent="0.35">
      <c r="A4329">
        <v>20747</v>
      </c>
      <c r="B4329" t="s">
        <v>19645</v>
      </c>
      <c r="C4329" s="70">
        <v>0</v>
      </c>
      <c r="D4329" s="70">
        <v>0</v>
      </c>
      <c r="E4329" s="71">
        <v>44681</v>
      </c>
      <c r="F4329" t="s">
        <v>2095</v>
      </c>
      <c r="G4329" t="s">
        <v>1912</v>
      </c>
      <c r="J4329" s="40">
        <v>0</v>
      </c>
      <c r="K4329" s="40">
        <v>4900.8100000000004</v>
      </c>
    </row>
    <row r="4330" spans="1:11" x14ac:dyDescent="0.35">
      <c r="A4330">
        <v>20747</v>
      </c>
      <c r="B4330" t="s">
        <v>19645</v>
      </c>
      <c r="C4330" s="70">
        <v>0</v>
      </c>
      <c r="D4330" s="70">
        <v>0</v>
      </c>
      <c r="E4330" s="71">
        <v>44681</v>
      </c>
      <c r="F4330" t="s">
        <v>2094</v>
      </c>
      <c r="G4330" t="s">
        <v>1912</v>
      </c>
      <c r="J4330" s="40">
        <v>0</v>
      </c>
      <c r="K4330" s="40">
        <v>15.07</v>
      </c>
    </row>
    <row r="4331" spans="1:11" x14ac:dyDescent="0.35">
      <c r="A4331">
        <v>20747</v>
      </c>
      <c r="B4331" t="s">
        <v>19645</v>
      </c>
      <c r="C4331" s="70">
        <v>0</v>
      </c>
      <c r="D4331" s="70">
        <v>0</v>
      </c>
      <c r="E4331" s="71">
        <v>44681</v>
      </c>
      <c r="F4331" t="s">
        <v>19630</v>
      </c>
      <c r="G4331" t="s">
        <v>1912</v>
      </c>
      <c r="J4331" s="40">
        <v>15.07</v>
      </c>
      <c r="K4331" s="40">
        <v>0</v>
      </c>
    </row>
    <row r="4332" spans="1:11" x14ac:dyDescent="0.35">
      <c r="A4332">
        <v>20747</v>
      </c>
      <c r="B4332" t="s">
        <v>19645</v>
      </c>
      <c r="C4332" s="70">
        <v>0</v>
      </c>
      <c r="D4332" s="70">
        <v>0</v>
      </c>
      <c r="E4332" s="71">
        <v>44681</v>
      </c>
      <c r="F4332" t="s">
        <v>19630</v>
      </c>
      <c r="G4332" t="s">
        <v>1912</v>
      </c>
      <c r="J4332" s="40">
        <v>0</v>
      </c>
      <c r="K4332" s="40">
        <v>52.76</v>
      </c>
    </row>
    <row r="4333" spans="1:11" x14ac:dyDescent="0.35">
      <c r="A4333">
        <v>20747</v>
      </c>
      <c r="B4333" t="s">
        <v>19645</v>
      </c>
      <c r="C4333" s="70">
        <v>0</v>
      </c>
      <c r="D4333" s="70">
        <v>0</v>
      </c>
      <c r="E4333" s="71">
        <v>44712</v>
      </c>
      <c r="F4333" t="s">
        <v>5980</v>
      </c>
      <c r="G4333" t="s">
        <v>2247</v>
      </c>
      <c r="J4333" s="40">
        <v>30.83</v>
      </c>
      <c r="K4333" s="40">
        <v>0</v>
      </c>
    </row>
    <row r="4334" spans="1:11" x14ac:dyDescent="0.35">
      <c r="A4334">
        <v>20747</v>
      </c>
      <c r="B4334" t="s">
        <v>19645</v>
      </c>
      <c r="C4334" s="70">
        <v>0</v>
      </c>
      <c r="D4334" s="70">
        <v>0</v>
      </c>
      <c r="E4334" s="71">
        <v>44742</v>
      </c>
      <c r="F4334" t="s">
        <v>2064</v>
      </c>
      <c r="G4334" t="s">
        <v>1912</v>
      </c>
      <c r="J4334" s="40">
        <v>0</v>
      </c>
      <c r="K4334" s="40">
        <v>-25.71</v>
      </c>
    </row>
    <row r="4335" spans="1:11" x14ac:dyDescent="0.35">
      <c r="A4335">
        <v>20747</v>
      </c>
      <c r="B4335" t="s">
        <v>19645</v>
      </c>
      <c r="C4335" s="70">
        <v>0</v>
      </c>
      <c r="D4335" s="70">
        <v>0</v>
      </c>
      <c r="E4335" s="71">
        <v>44742</v>
      </c>
      <c r="F4335" t="s">
        <v>2063</v>
      </c>
      <c r="G4335" t="s">
        <v>1912</v>
      </c>
      <c r="J4335" s="40">
        <v>0</v>
      </c>
      <c r="K4335" s="40">
        <v>25.71</v>
      </c>
    </row>
    <row r="4336" spans="1:11" x14ac:dyDescent="0.35">
      <c r="A4336">
        <v>20747</v>
      </c>
      <c r="B4336" t="s">
        <v>19645</v>
      </c>
      <c r="C4336" s="70">
        <v>0</v>
      </c>
      <c r="D4336" s="70">
        <v>0</v>
      </c>
      <c r="E4336" s="71">
        <v>44742</v>
      </c>
      <c r="F4336" t="s">
        <v>5716</v>
      </c>
      <c r="G4336" t="s">
        <v>2247</v>
      </c>
      <c r="J4336" s="40">
        <v>225.41</v>
      </c>
      <c r="K4336" s="40">
        <v>0</v>
      </c>
    </row>
    <row r="4337" spans="1:11" x14ac:dyDescent="0.35">
      <c r="A4337">
        <v>20747</v>
      </c>
      <c r="B4337" t="s">
        <v>19645</v>
      </c>
      <c r="C4337" s="70">
        <v>0</v>
      </c>
      <c r="D4337" s="70">
        <v>0</v>
      </c>
      <c r="E4337" s="71">
        <v>44773</v>
      </c>
      <c r="F4337" t="s">
        <v>5409</v>
      </c>
      <c r="G4337" t="s">
        <v>2247</v>
      </c>
      <c r="J4337" s="40">
        <v>0</v>
      </c>
      <c r="K4337" s="40">
        <v>149.30000000000001</v>
      </c>
    </row>
    <row r="4338" spans="1:11" x14ac:dyDescent="0.35">
      <c r="A4338">
        <v>20747</v>
      </c>
      <c r="B4338" t="s">
        <v>19645</v>
      </c>
      <c r="C4338" s="70">
        <v>0</v>
      </c>
      <c r="D4338" s="70">
        <v>0</v>
      </c>
      <c r="E4338" s="71">
        <v>44804</v>
      </c>
      <c r="F4338" t="s">
        <v>5223</v>
      </c>
      <c r="G4338" t="s">
        <v>2247</v>
      </c>
      <c r="H4338" t="s">
        <v>2265</v>
      </c>
      <c r="J4338" s="40">
        <v>0</v>
      </c>
      <c r="K4338" s="40">
        <v>71.739999999999995</v>
      </c>
    </row>
    <row r="4339" spans="1:11" x14ac:dyDescent="0.35">
      <c r="A4339">
        <v>20747</v>
      </c>
      <c r="B4339" t="s">
        <v>19645</v>
      </c>
      <c r="C4339" s="70">
        <v>0</v>
      </c>
      <c r="D4339" s="70">
        <v>0</v>
      </c>
      <c r="E4339" s="71">
        <v>44834</v>
      </c>
      <c r="F4339" t="s">
        <v>13177</v>
      </c>
      <c r="G4339" t="s">
        <v>1912</v>
      </c>
      <c r="J4339" s="40">
        <v>0</v>
      </c>
      <c r="K4339" s="40">
        <v>25.4</v>
      </c>
    </row>
    <row r="4340" spans="1:11" x14ac:dyDescent="0.35">
      <c r="A4340">
        <v>20747</v>
      </c>
      <c r="B4340" t="s">
        <v>19645</v>
      </c>
      <c r="C4340" s="70">
        <v>0</v>
      </c>
      <c r="D4340" s="70">
        <v>0</v>
      </c>
      <c r="E4340" s="71">
        <v>44834</v>
      </c>
      <c r="F4340" t="s">
        <v>4797</v>
      </c>
      <c r="G4340" t="s">
        <v>2247</v>
      </c>
      <c r="H4340" t="s">
        <v>2262</v>
      </c>
      <c r="J4340" s="40">
        <v>277.41000000000003</v>
      </c>
      <c r="K4340" s="40">
        <v>0</v>
      </c>
    </row>
    <row r="4341" spans="1:11" x14ac:dyDescent="0.35">
      <c r="A4341">
        <v>20747</v>
      </c>
      <c r="B4341" t="s">
        <v>19645</v>
      </c>
      <c r="C4341" s="70">
        <v>0</v>
      </c>
      <c r="D4341" s="70">
        <v>0</v>
      </c>
      <c r="E4341" s="71">
        <v>44835</v>
      </c>
      <c r="F4341" t="s">
        <v>19569</v>
      </c>
      <c r="G4341" t="s">
        <v>1907</v>
      </c>
      <c r="J4341" s="40">
        <v>4588.2</v>
      </c>
      <c r="K4341" s="40">
        <v>0</v>
      </c>
    </row>
    <row r="4342" spans="1:11" x14ac:dyDescent="0.35">
      <c r="A4342">
        <v>20747</v>
      </c>
      <c r="B4342" t="s">
        <v>19645</v>
      </c>
      <c r="C4342" s="70">
        <v>0</v>
      </c>
      <c r="D4342" s="70">
        <v>0</v>
      </c>
      <c r="E4342" s="71">
        <v>44865</v>
      </c>
      <c r="F4342" t="s">
        <v>4568</v>
      </c>
      <c r="G4342" t="s">
        <v>2247</v>
      </c>
      <c r="H4342" t="s">
        <v>1919</v>
      </c>
      <c r="I4342" t="s">
        <v>1919</v>
      </c>
      <c r="J4342" s="40">
        <v>0</v>
      </c>
      <c r="K4342" s="40">
        <v>0.1</v>
      </c>
    </row>
    <row r="4343" spans="1:11" x14ac:dyDescent="0.35">
      <c r="A4343">
        <v>20747</v>
      </c>
      <c r="B4343" t="s">
        <v>19645</v>
      </c>
      <c r="C4343" s="70">
        <v>0</v>
      </c>
      <c r="D4343" s="70">
        <v>0</v>
      </c>
      <c r="E4343" s="71">
        <v>44895</v>
      </c>
      <c r="F4343" t="s">
        <v>1926</v>
      </c>
      <c r="G4343" t="s">
        <v>1912</v>
      </c>
      <c r="H4343" t="s">
        <v>1916</v>
      </c>
      <c r="J4343" s="40">
        <v>0</v>
      </c>
      <c r="K4343" s="40">
        <v>-26.16</v>
      </c>
    </row>
    <row r="4344" spans="1:11" x14ac:dyDescent="0.35">
      <c r="A4344">
        <v>20747</v>
      </c>
      <c r="B4344" t="s">
        <v>19645</v>
      </c>
      <c r="C4344" s="70">
        <v>0</v>
      </c>
      <c r="D4344" s="70">
        <v>0</v>
      </c>
      <c r="E4344" s="71">
        <v>44895</v>
      </c>
      <c r="F4344" t="s">
        <v>4091</v>
      </c>
      <c r="G4344" t="s">
        <v>2247</v>
      </c>
      <c r="H4344" t="s">
        <v>1916</v>
      </c>
      <c r="I4344" t="s">
        <v>1916</v>
      </c>
      <c r="J4344" s="40">
        <v>0</v>
      </c>
      <c r="K4344" s="40">
        <v>0.66</v>
      </c>
    </row>
    <row r="4345" spans="1:11" x14ac:dyDescent="0.35">
      <c r="A4345">
        <v>20747</v>
      </c>
      <c r="B4345" t="s">
        <v>19645</v>
      </c>
      <c r="C4345" s="70">
        <v>0</v>
      </c>
      <c r="D4345" s="70">
        <v>0</v>
      </c>
      <c r="E4345" s="71">
        <v>44926</v>
      </c>
      <c r="F4345" t="s">
        <v>1913</v>
      </c>
      <c r="G4345" t="s">
        <v>1912</v>
      </c>
      <c r="H4345" t="s">
        <v>1911</v>
      </c>
      <c r="I4345" t="s">
        <v>1911</v>
      </c>
      <c r="J4345" s="40">
        <v>0</v>
      </c>
      <c r="K4345" s="40">
        <v>-22.17</v>
      </c>
    </row>
    <row r="4346" spans="1:11" x14ac:dyDescent="0.35">
      <c r="A4346">
        <v>20747</v>
      </c>
      <c r="B4346" t="s">
        <v>19645</v>
      </c>
      <c r="C4346" s="70">
        <v>0</v>
      </c>
      <c r="D4346" s="70">
        <v>0</v>
      </c>
      <c r="E4346" s="71">
        <v>44926</v>
      </c>
      <c r="F4346" t="s">
        <v>13139</v>
      </c>
      <c r="G4346" t="s">
        <v>1912</v>
      </c>
      <c r="J4346" s="40">
        <v>0</v>
      </c>
      <c r="K4346" s="40">
        <v>22.17</v>
      </c>
    </row>
    <row r="4347" spans="1:11" x14ac:dyDescent="0.35">
      <c r="A4347">
        <v>20748</v>
      </c>
      <c r="B4347" t="s">
        <v>19644</v>
      </c>
      <c r="C4347" s="70">
        <v>0</v>
      </c>
      <c r="D4347" s="70">
        <v>0</v>
      </c>
      <c r="E4347" s="71">
        <v>44712</v>
      </c>
      <c r="F4347" t="s">
        <v>2078</v>
      </c>
      <c r="G4347" t="s">
        <v>1912</v>
      </c>
      <c r="J4347" s="40">
        <v>0</v>
      </c>
      <c r="K4347" s="40">
        <v>-26.96</v>
      </c>
    </row>
    <row r="4348" spans="1:11" x14ac:dyDescent="0.35">
      <c r="A4348">
        <v>20748</v>
      </c>
      <c r="B4348" t="s">
        <v>19644</v>
      </c>
      <c r="C4348" s="70">
        <v>0</v>
      </c>
      <c r="D4348" s="70">
        <v>0</v>
      </c>
      <c r="E4348" s="71">
        <v>44712</v>
      </c>
      <c r="F4348" t="s">
        <v>2077</v>
      </c>
      <c r="G4348" t="s">
        <v>1912</v>
      </c>
      <c r="J4348" s="40">
        <v>0</v>
      </c>
      <c r="K4348" s="40">
        <v>26.96</v>
      </c>
    </row>
    <row r="4349" spans="1:11" x14ac:dyDescent="0.35">
      <c r="A4349">
        <v>20748</v>
      </c>
      <c r="B4349" t="s">
        <v>19644</v>
      </c>
      <c r="C4349" s="70">
        <v>0</v>
      </c>
      <c r="D4349" s="70">
        <v>0</v>
      </c>
      <c r="E4349" s="71">
        <v>44742</v>
      </c>
      <c r="F4349" t="s">
        <v>2064</v>
      </c>
      <c r="G4349" t="s">
        <v>1912</v>
      </c>
      <c r="J4349" s="40">
        <v>0</v>
      </c>
      <c r="K4349" s="40">
        <v>-36.86</v>
      </c>
    </row>
    <row r="4350" spans="1:11" x14ac:dyDescent="0.35">
      <c r="A4350">
        <v>20748</v>
      </c>
      <c r="B4350" t="s">
        <v>19644</v>
      </c>
      <c r="C4350" s="70">
        <v>0</v>
      </c>
      <c r="D4350" s="70">
        <v>0</v>
      </c>
      <c r="E4350" s="71">
        <v>44742</v>
      </c>
      <c r="F4350" t="s">
        <v>2063</v>
      </c>
      <c r="G4350" t="s">
        <v>1912</v>
      </c>
      <c r="J4350" s="40">
        <v>0</v>
      </c>
      <c r="K4350" s="40">
        <v>36.86</v>
      </c>
    </row>
    <row r="4351" spans="1:11" x14ac:dyDescent="0.35">
      <c r="A4351">
        <v>20749</v>
      </c>
      <c r="B4351" t="s">
        <v>19643</v>
      </c>
      <c r="C4351" s="70">
        <v>0</v>
      </c>
      <c r="D4351" s="70">
        <v>0</v>
      </c>
      <c r="E4351" s="71">
        <v>44834</v>
      </c>
      <c r="F4351" t="s">
        <v>1972</v>
      </c>
      <c r="G4351" t="s">
        <v>1912</v>
      </c>
      <c r="J4351" s="40">
        <v>0</v>
      </c>
      <c r="K4351" s="40">
        <v>-25.4</v>
      </c>
    </row>
    <row r="4352" spans="1:11" x14ac:dyDescent="0.35">
      <c r="A4352">
        <v>20749</v>
      </c>
      <c r="B4352" t="s">
        <v>19643</v>
      </c>
      <c r="C4352" s="70">
        <v>0</v>
      </c>
      <c r="D4352" s="70">
        <v>0</v>
      </c>
      <c r="E4352" s="71">
        <v>44834</v>
      </c>
      <c r="F4352" t="s">
        <v>13177</v>
      </c>
      <c r="G4352" t="s">
        <v>1912</v>
      </c>
      <c r="J4352" s="40">
        <v>0</v>
      </c>
      <c r="K4352" s="40">
        <v>25.4</v>
      </c>
    </row>
    <row r="4353" spans="1:11" x14ac:dyDescent="0.35">
      <c r="A4353">
        <v>20750</v>
      </c>
      <c r="B4353" t="s">
        <v>19642</v>
      </c>
      <c r="C4353" s="70">
        <v>0</v>
      </c>
      <c r="D4353" s="70">
        <v>0</v>
      </c>
      <c r="E4353" s="71">
        <v>44620</v>
      </c>
      <c r="F4353" t="s">
        <v>2120</v>
      </c>
      <c r="G4353" t="s">
        <v>1912</v>
      </c>
      <c r="J4353" s="40">
        <v>0</v>
      </c>
      <c r="K4353" s="40">
        <v>-170.17</v>
      </c>
    </row>
    <row r="4354" spans="1:11" x14ac:dyDescent="0.35">
      <c r="A4354">
        <v>20750</v>
      </c>
      <c r="B4354" t="s">
        <v>19642</v>
      </c>
      <c r="C4354" s="70">
        <v>0</v>
      </c>
      <c r="D4354" s="70">
        <v>0</v>
      </c>
      <c r="E4354" s="71">
        <v>44651</v>
      </c>
      <c r="F4354" t="s">
        <v>6547</v>
      </c>
      <c r="G4354" t="s">
        <v>2247</v>
      </c>
      <c r="J4354" s="40">
        <v>3.32</v>
      </c>
      <c r="K4354" s="40">
        <v>0</v>
      </c>
    </row>
    <row r="4355" spans="1:11" x14ac:dyDescent="0.35">
      <c r="A4355">
        <v>20750</v>
      </c>
      <c r="B4355" t="s">
        <v>19642</v>
      </c>
      <c r="C4355" s="70">
        <v>0</v>
      </c>
      <c r="D4355" s="70">
        <v>0</v>
      </c>
      <c r="E4355" s="71">
        <v>44681</v>
      </c>
      <c r="F4355" t="s">
        <v>6294</v>
      </c>
      <c r="G4355" t="s">
        <v>2247</v>
      </c>
      <c r="J4355" s="40">
        <v>0</v>
      </c>
      <c r="K4355" s="40">
        <v>7.38</v>
      </c>
    </row>
    <row r="4356" spans="1:11" x14ac:dyDescent="0.35">
      <c r="A4356">
        <v>20750</v>
      </c>
      <c r="B4356" t="s">
        <v>19642</v>
      </c>
      <c r="C4356" s="70">
        <v>0</v>
      </c>
      <c r="D4356" s="70">
        <v>0</v>
      </c>
      <c r="E4356" s="71">
        <v>44681</v>
      </c>
      <c r="F4356" t="s">
        <v>8174</v>
      </c>
      <c r="G4356" t="s">
        <v>1912</v>
      </c>
      <c r="J4356" s="40">
        <v>0</v>
      </c>
      <c r="K4356" s="40">
        <v>166.11</v>
      </c>
    </row>
    <row r="4357" spans="1:11" x14ac:dyDescent="0.35">
      <c r="A4357">
        <v>20750</v>
      </c>
      <c r="B4357" t="s">
        <v>19642</v>
      </c>
      <c r="C4357" s="70">
        <v>0</v>
      </c>
      <c r="D4357" s="70">
        <v>0</v>
      </c>
      <c r="E4357" s="71">
        <v>44773</v>
      </c>
      <c r="F4357" t="s">
        <v>2044</v>
      </c>
      <c r="G4357" t="s">
        <v>1912</v>
      </c>
      <c r="J4357" s="40">
        <v>0</v>
      </c>
      <c r="K4357" s="40">
        <v>-188.73</v>
      </c>
    </row>
    <row r="4358" spans="1:11" x14ac:dyDescent="0.35">
      <c r="A4358">
        <v>20750</v>
      </c>
      <c r="B4358" t="s">
        <v>19642</v>
      </c>
      <c r="C4358" s="70">
        <v>0</v>
      </c>
      <c r="D4358" s="70">
        <v>0</v>
      </c>
      <c r="E4358" s="71">
        <v>44773</v>
      </c>
      <c r="F4358" t="s">
        <v>7924</v>
      </c>
      <c r="G4358" t="s">
        <v>1912</v>
      </c>
      <c r="J4358" s="40">
        <v>0</v>
      </c>
      <c r="K4358" s="40">
        <v>188.73</v>
      </c>
    </row>
    <row r="4359" spans="1:11" x14ac:dyDescent="0.35">
      <c r="A4359">
        <v>20751</v>
      </c>
      <c r="B4359" t="s">
        <v>19641</v>
      </c>
      <c r="C4359" s="70">
        <v>0</v>
      </c>
      <c r="D4359" s="70">
        <v>0</v>
      </c>
      <c r="E4359" s="71">
        <v>44592</v>
      </c>
      <c r="F4359" t="s">
        <v>2134</v>
      </c>
      <c r="G4359" t="s">
        <v>1912</v>
      </c>
      <c r="J4359" s="40">
        <v>0</v>
      </c>
      <c r="K4359" s="40">
        <v>-60.41</v>
      </c>
    </row>
    <row r="4360" spans="1:11" x14ac:dyDescent="0.35">
      <c r="A4360">
        <v>20751</v>
      </c>
      <c r="B4360" t="s">
        <v>19641</v>
      </c>
      <c r="C4360" s="70">
        <v>0</v>
      </c>
      <c r="D4360" s="70">
        <v>0</v>
      </c>
      <c r="E4360" s="71">
        <v>44620</v>
      </c>
      <c r="F4360" t="s">
        <v>2122</v>
      </c>
      <c r="G4360" t="s">
        <v>1912</v>
      </c>
      <c r="J4360" s="40">
        <v>0</v>
      </c>
      <c r="K4360" s="40">
        <v>-59.6</v>
      </c>
    </row>
    <row r="4361" spans="1:11" x14ac:dyDescent="0.35">
      <c r="A4361">
        <v>20751</v>
      </c>
      <c r="B4361" t="s">
        <v>19641</v>
      </c>
      <c r="C4361" s="70">
        <v>0</v>
      </c>
      <c r="D4361" s="70">
        <v>0</v>
      </c>
      <c r="E4361" s="71">
        <v>44620</v>
      </c>
      <c r="F4361" t="s">
        <v>2121</v>
      </c>
      <c r="G4361" t="s">
        <v>1912</v>
      </c>
      <c r="J4361" s="40">
        <v>0</v>
      </c>
      <c r="K4361" s="40">
        <v>59.6</v>
      </c>
    </row>
    <row r="4362" spans="1:11" x14ac:dyDescent="0.35">
      <c r="A4362">
        <v>20751</v>
      </c>
      <c r="B4362" t="s">
        <v>19641</v>
      </c>
      <c r="C4362" s="70">
        <v>0</v>
      </c>
      <c r="D4362" s="70">
        <v>0</v>
      </c>
      <c r="E4362" s="71">
        <v>44651</v>
      </c>
      <c r="F4362" t="s">
        <v>2106</v>
      </c>
      <c r="G4362" t="s">
        <v>1912</v>
      </c>
      <c r="J4362" s="40">
        <v>0</v>
      </c>
      <c r="K4362" s="40">
        <v>-67.7</v>
      </c>
    </row>
    <row r="4363" spans="1:11" x14ac:dyDescent="0.35">
      <c r="A4363">
        <v>20751</v>
      </c>
      <c r="B4363" t="s">
        <v>19641</v>
      </c>
      <c r="C4363" s="70">
        <v>0</v>
      </c>
      <c r="D4363" s="70">
        <v>0</v>
      </c>
      <c r="E4363" s="71">
        <v>44651</v>
      </c>
      <c r="F4363" t="s">
        <v>6546</v>
      </c>
      <c r="G4363" t="s">
        <v>2247</v>
      </c>
      <c r="J4363" s="40">
        <v>0.35</v>
      </c>
      <c r="K4363" s="40">
        <v>0</v>
      </c>
    </row>
    <row r="4364" spans="1:11" x14ac:dyDescent="0.35">
      <c r="A4364">
        <v>20751</v>
      </c>
      <c r="B4364" t="s">
        <v>19641</v>
      </c>
      <c r="C4364" s="70">
        <v>0</v>
      </c>
      <c r="D4364" s="70">
        <v>0</v>
      </c>
      <c r="E4364" s="71">
        <v>44681</v>
      </c>
      <c r="F4364" t="s">
        <v>6293</v>
      </c>
      <c r="G4364" t="s">
        <v>2247</v>
      </c>
      <c r="J4364" s="40">
        <v>0</v>
      </c>
      <c r="K4364" s="40">
        <v>5.46</v>
      </c>
    </row>
    <row r="4365" spans="1:11" x14ac:dyDescent="0.35">
      <c r="A4365">
        <v>20751</v>
      </c>
      <c r="B4365" t="s">
        <v>19641</v>
      </c>
      <c r="C4365" s="70">
        <v>0</v>
      </c>
      <c r="D4365" s="70">
        <v>0</v>
      </c>
      <c r="E4365" s="71">
        <v>44681</v>
      </c>
      <c r="F4365" t="s">
        <v>8494</v>
      </c>
      <c r="G4365" t="s">
        <v>1912</v>
      </c>
      <c r="J4365" s="40">
        <v>0</v>
      </c>
      <c r="K4365" s="40">
        <v>58.15</v>
      </c>
    </row>
    <row r="4366" spans="1:11" x14ac:dyDescent="0.35">
      <c r="A4366">
        <v>20751</v>
      </c>
      <c r="B4366" t="s">
        <v>19641</v>
      </c>
      <c r="C4366" s="70">
        <v>0</v>
      </c>
      <c r="D4366" s="70">
        <v>0</v>
      </c>
      <c r="E4366" s="71">
        <v>44681</v>
      </c>
      <c r="F4366" t="s">
        <v>2096</v>
      </c>
      <c r="G4366" t="s">
        <v>1912</v>
      </c>
      <c r="J4366" s="40">
        <v>0</v>
      </c>
      <c r="K4366" s="40">
        <v>64.819999999999993</v>
      </c>
    </row>
    <row r="4367" spans="1:11" x14ac:dyDescent="0.35">
      <c r="A4367">
        <v>20751</v>
      </c>
      <c r="B4367" t="s">
        <v>19641</v>
      </c>
      <c r="C4367" s="70">
        <v>0</v>
      </c>
      <c r="D4367" s="70">
        <v>0</v>
      </c>
      <c r="E4367" s="71">
        <v>44712</v>
      </c>
      <c r="F4367" t="s">
        <v>2078</v>
      </c>
      <c r="G4367" t="s">
        <v>1912</v>
      </c>
      <c r="J4367" s="40">
        <v>0</v>
      </c>
      <c r="K4367" s="40">
        <v>-194.73</v>
      </c>
    </row>
    <row r="4368" spans="1:11" x14ac:dyDescent="0.35">
      <c r="A4368">
        <v>20751</v>
      </c>
      <c r="B4368" t="s">
        <v>19641</v>
      </c>
      <c r="C4368" s="70">
        <v>0</v>
      </c>
      <c r="D4368" s="70">
        <v>0</v>
      </c>
      <c r="E4368" s="71">
        <v>44712</v>
      </c>
      <c r="F4368" t="s">
        <v>2077</v>
      </c>
      <c r="G4368" t="s">
        <v>1912</v>
      </c>
      <c r="J4368" s="40">
        <v>0</v>
      </c>
      <c r="K4368" s="40">
        <v>194.73</v>
      </c>
    </row>
    <row r="4369" spans="1:11" x14ac:dyDescent="0.35">
      <c r="A4369">
        <v>20751</v>
      </c>
      <c r="B4369" t="s">
        <v>19641</v>
      </c>
      <c r="C4369" s="70">
        <v>0</v>
      </c>
      <c r="D4369" s="70">
        <v>0</v>
      </c>
      <c r="E4369" s="71">
        <v>44712</v>
      </c>
      <c r="F4369" t="s">
        <v>2072</v>
      </c>
      <c r="G4369" t="s">
        <v>1907</v>
      </c>
      <c r="J4369" s="40">
        <v>0</v>
      </c>
      <c r="K4369" s="40">
        <v>0.03</v>
      </c>
    </row>
    <row r="4370" spans="1:11" x14ac:dyDescent="0.35">
      <c r="A4370">
        <v>20751</v>
      </c>
      <c r="B4370" t="s">
        <v>19641</v>
      </c>
      <c r="C4370" s="70">
        <v>0</v>
      </c>
      <c r="D4370" s="70">
        <v>0</v>
      </c>
      <c r="E4370" s="71">
        <v>44834</v>
      </c>
      <c r="F4370" t="s">
        <v>1972</v>
      </c>
      <c r="G4370" t="s">
        <v>1912</v>
      </c>
      <c r="J4370" s="40">
        <v>0</v>
      </c>
      <c r="K4370" s="40">
        <v>-25.4</v>
      </c>
    </row>
    <row r="4371" spans="1:11" x14ac:dyDescent="0.35">
      <c r="A4371">
        <v>20751</v>
      </c>
      <c r="B4371" t="s">
        <v>19641</v>
      </c>
      <c r="C4371" s="70">
        <v>0</v>
      </c>
      <c r="D4371" s="70">
        <v>0</v>
      </c>
      <c r="E4371" s="71">
        <v>44834</v>
      </c>
      <c r="F4371" t="s">
        <v>1972</v>
      </c>
      <c r="G4371" t="s">
        <v>1912</v>
      </c>
      <c r="J4371" s="40">
        <v>0</v>
      </c>
      <c r="K4371" s="40">
        <v>-1375</v>
      </c>
    </row>
    <row r="4372" spans="1:11" x14ac:dyDescent="0.35">
      <c r="A4372">
        <v>20751</v>
      </c>
      <c r="B4372" t="s">
        <v>19641</v>
      </c>
      <c r="C4372" s="70">
        <v>0</v>
      </c>
      <c r="D4372" s="70">
        <v>0</v>
      </c>
      <c r="E4372" s="71">
        <v>44834</v>
      </c>
      <c r="F4372" t="s">
        <v>13177</v>
      </c>
      <c r="G4372" t="s">
        <v>1912</v>
      </c>
      <c r="J4372" s="40">
        <v>0</v>
      </c>
      <c r="K4372" s="40">
        <v>25.41</v>
      </c>
    </row>
    <row r="4373" spans="1:11" x14ac:dyDescent="0.35">
      <c r="A4373">
        <v>20751</v>
      </c>
      <c r="B4373" t="s">
        <v>19641</v>
      </c>
      <c r="C4373" s="70">
        <v>0</v>
      </c>
      <c r="D4373" s="70">
        <v>0</v>
      </c>
      <c r="E4373" s="71">
        <v>44834</v>
      </c>
      <c r="F4373" t="s">
        <v>14805</v>
      </c>
      <c r="G4373" t="s">
        <v>1912</v>
      </c>
      <c r="J4373" s="40">
        <v>0</v>
      </c>
      <c r="K4373" s="40">
        <v>1375</v>
      </c>
    </row>
    <row r="4374" spans="1:11" x14ac:dyDescent="0.35">
      <c r="A4374">
        <v>20751</v>
      </c>
      <c r="B4374" t="s">
        <v>19641</v>
      </c>
      <c r="C4374" s="70">
        <v>0</v>
      </c>
      <c r="D4374" s="70">
        <v>0</v>
      </c>
      <c r="E4374" s="71">
        <v>44834</v>
      </c>
      <c r="F4374" t="s">
        <v>4796</v>
      </c>
      <c r="G4374" t="s">
        <v>2247</v>
      </c>
      <c r="H4374" t="s">
        <v>2262</v>
      </c>
      <c r="J4374" s="40">
        <v>0.01</v>
      </c>
      <c r="K4374" s="40">
        <v>0</v>
      </c>
    </row>
    <row r="4375" spans="1:11" x14ac:dyDescent="0.35">
      <c r="A4375">
        <v>20752</v>
      </c>
      <c r="B4375" t="s">
        <v>235</v>
      </c>
      <c r="C4375" s="70">
        <v>0</v>
      </c>
      <c r="D4375" s="70">
        <v>0</v>
      </c>
      <c r="E4375" s="71">
        <v>44835</v>
      </c>
      <c r="F4375" t="s">
        <v>19576</v>
      </c>
      <c r="G4375" t="s">
        <v>1907</v>
      </c>
      <c r="H4375" t="s">
        <v>19575</v>
      </c>
      <c r="J4375" s="40">
        <v>494.78</v>
      </c>
      <c r="K4375" s="40">
        <v>0</v>
      </c>
    </row>
    <row r="4376" spans="1:11" x14ac:dyDescent="0.35">
      <c r="A4376">
        <v>20752</v>
      </c>
      <c r="B4376" t="s">
        <v>235</v>
      </c>
      <c r="C4376" s="70">
        <v>0</v>
      </c>
      <c r="D4376" s="70">
        <v>0</v>
      </c>
      <c r="E4376" s="71">
        <v>44836</v>
      </c>
      <c r="F4376" t="s">
        <v>19567</v>
      </c>
      <c r="G4376" t="s">
        <v>1907</v>
      </c>
      <c r="H4376" t="s">
        <v>19566</v>
      </c>
      <c r="J4376" s="40">
        <v>504.37</v>
      </c>
      <c r="K4376" s="40">
        <v>0</v>
      </c>
    </row>
    <row r="4377" spans="1:11" x14ac:dyDescent="0.35">
      <c r="A4377">
        <v>20752</v>
      </c>
      <c r="B4377" t="s">
        <v>235</v>
      </c>
      <c r="C4377" s="70">
        <v>0</v>
      </c>
      <c r="D4377" s="70">
        <v>0</v>
      </c>
      <c r="E4377" s="71">
        <v>44865</v>
      </c>
      <c r="F4377" t="s">
        <v>4567</v>
      </c>
      <c r="G4377" t="s">
        <v>2247</v>
      </c>
      <c r="H4377" t="s">
        <v>1919</v>
      </c>
      <c r="I4377" t="s">
        <v>1919</v>
      </c>
      <c r="J4377" s="40">
        <v>3.68</v>
      </c>
      <c r="K4377" s="40">
        <v>0</v>
      </c>
    </row>
    <row r="4378" spans="1:11" x14ac:dyDescent="0.35">
      <c r="A4378">
        <v>20752</v>
      </c>
      <c r="B4378" t="s">
        <v>235</v>
      </c>
      <c r="C4378" s="70">
        <v>0</v>
      </c>
      <c r="D4378" s="70">
        <v>0</v>
      </c>
      <c r="E4378" s="71">
        <v>44867</v>
      </c>
      <c r="F4378" t="s">
        <v>19563</v>
      </c>
      <c r="G4378" t="s">
        <v>1907</v>
      </c>
      <c r="H4378" t="s">
        <v>1919</v>
      </c>
      <c r="I4378" t="s">
        <v>1919</v>
      </c>
      <c r="J4378" s="40">
        <v>499.72</v>
      </c>
      <c r="K4378" s="40">
        <v>0</v>
      </c>
    </row>
    <row r="4379" spans="1:11" x14ac:dyDescent="0.35">
      <c r="A4379">
        <v>20752</v>
      </c>
      <c r="B4379" t="s">
        <v>235</v>
      </c>
      <c r="C4379" s="70">
        <v>0</v>
      </c>
      <c r="D4379" s="70">
        <v>0</v>
      </c>
      <c r="E4379" s="71">
        <v>44895</v>
      </c>
      <c r="F4379" t="s">
        <v>4090</v>
      </c>
      <c r="G4379" t="s">
        <v>2247</v>
      </c>
      <c r="H4379" t="s">
        <v>1916</v>
      </c>
      <c r="I4379" t="s">
        <v>1916</v>
      </c>
      <c r="J4379" s="40">
        <v>40.32</v>
      </c>
      <c r="K4379" s="40">
        <v>0</v>
      </c>
    </row>
    <row r="4380" spans="1:11" x14ac:dyDescent="0.35">
      <c r="A4380">
        <v>20752</v>
      </c>
      <c r="B4380" t="s">
        <v>235</v>
      </c>
      <c r="C4380" s="70">
        <v>0</v>
      </c>
      <c r="D4380" s="70">
        <v>0</v>
      </c>
      <c r="E4380" s="71">
        <v>44926</v>
      </c>
      <c r="F4380" t="s">
        <v>3744</v>
      </c>
      <c r="G4380" t="s">
        <v>2247</v>
      </c>
      <c r="H4380" t="s">
        <v>1911</v>
      </c>
      <c r="I4380" t="s">
        <v>1911</v>
      </c>
      <c r="J4380" s="40">
        <v>0</v>
      </c>
      <c r="K4380" s="40">
        <v>34.200000000000003</v>
      </c>
    </row>
    <row r="4381" spans="1:11" x14ac:dyDescent="0.35">
      <c r="A4381">
        <v>20753</v>
      </c>
      <c r="B4381" t="s">
        <v>236</v>
      </c>
      <c r="C4381" s="70">
        <v>0</v>
      </c>
      <c r="D4381" s="70">
        <v>0</v>
      </c>
      <c r="E4381" s="71">
        <v>44696</v>
      </c>
      <c r="F4381" t="s">
        <v>14878</v>
      </c>
      <c r="G4381" t="s">
        <v>1912</v>
      </c>
      <c r="J4381" s="40">
        <v>0</v>
      </c>
      <c r="K4381" s="40">
        <v>1334.8</v>
      </c>
    </row>
    <row r="4382" spans="1:11" x14ac:dyDescent="0.35">
      <c r="A4382">
        <v>20753</v>
      </c>
      <c r="B4382" t="s">
        <v>236</v>
      </c>
      <c r="C4382" s="70">
        <v>0</v>
      </c>
      <c r="D4382" s="70">
        <v>0</v>
      </c>
      <c r="E4382" s="71">
        <v>44696</v>
      </c>
      <c r="F4382" t="s">
        <v>14877</v>
      </c>
      <c r="G4382" t="s">
        <v>1912</v>
      </c>
      <c r="J4382" s="40">
        <v>0</v>
      </c>
      <c r="K4382" s="40">
        <v>900</v>
      </c>
    </row>
    <row r="4383" spans="1:11" x14ac:dyDescent="0.35">
      <c r="A4383">
        <v>20753</v>
      </c>
      <c r="B4383" t="s">
        <v>236</v>
      </c>
      <c r="C4383" s="70">
        <v>0</v>
      </c>
      <c r="D4383" s="70">
        <v>0</v>
      </c>
      <c r="E4383" s="71">
        <v>44696</v>
      </c>
      <c r="F4383" t="s">
        <v>14876</v>
      </c>
      <c r="G4383" t="s">
        <v>1912</v>
      </c>
      <c r="J4383" s="40">
        <v>0</v>
      </c>
      <c r="K4383" s="40">
        <v>606.28</v>
      </c>
    </row>
    <row r="4384" spans="1:11" x14ac:dyDescent="0.35">
      <c r="A4384">
        <v>20753</v>
      </c>
      <c r="B4384" t="s">
        <v>236</v>
      </c>
      <c r="C4384" s="70">
        <v>0</v>
      </c>
      <c r="D4384" s="70">
        <v>0</v>
      </c>
      <c r="E4384" s="71">
        <v>44721</v>
      </c>
      <c r="F4384" t="s">
        <v>14872</v>
      </c>
      <c r="G4384" t="s">
        <v>1912</v>
      </c>
      <c r="J4384" s="40">
        <v>0</v>
      </c>
      <c r="K4384" s="40">
        <v>300</v>
      </c>
    </row>
    <row r="4385" spans="1:11" x14ac:dyDescent="0.35">
      <c r="A4385">
        <v>20753</v>
      </c>
      <c r="B4385" t="s">
        <v>236</v>
      </c>
      <c r="C4385" s="70">
        <v>0</v>
      </c>
      <c r="D4385" s="70">
        <v>0</v>
      </c>
      <c r="E4385" s="71">
        <v>44721</v>
      </c>
      <c r="F4385" t="s">
        <v>14871</v>
      </c>
      <c r="G4385" t="s">
        <v>1912</v>
      </c>
      <c r="J4385" s="40">
        <v>0</v>
      </c>
      <c r="K4385" s="40">
        <v>764</v>
      </c>
    </row>
    <row r="4386" spans="1:11" x14ac:dyDescent="0.35">
      <c r="A4386">
        <v>20753</v>
      </c>
      <c r="B4386" t="s">
        <v>236</v>
      </c>
      <c r="C4386" s="70">
        <v>0</v>
      </c>
      <c r="D4386" s="70">
        <v>0</v>
      </c>
      <c r="E4386" s="71">
        <v>44721</v>
      </c>
      <c r="F4386" t="s">
        <v>14870</v>
      </c>
      <c r="G4386" t="s">
        <v>1912</v>
      </c>
      <c r="J4386" s="40">
        <v>0</v>
      </c>
      <c r="K4386" s="40">
        <v>656.53</v>
      </c>
    </row>
    <row r="4387" spans="1:11" x14ac:dyDescent="0.35">
      <c r="A4387">
        <v>20753</v>
      </c>
      <c r="B4387" t="s">
        <v>236</v>
      </c>
      <c r="C4387" s="70">
        <v>0</v>
      </c>
      <c r="D4387" s="70">
        <v>0</v>
      </c>
      <c r="E4387" s="71">
        <v>44742</v>
      </c>
      <c r="F4387" t="s">
        <v>2064</v>
      </c>
      <c r="G4387" t="s">
        <v>1912</v>
      </c>
      <c r="J4387" s="40">
        <v>0</v>
      </c>
      <c r="K4387" s="40">
        <v>-2380.35</v>
      </c>
    </row>
    <row r="4388" spans="1:11" x14ac:dyDescent="0.35">
      <c r="A4388">
        <v>20753</v>
      </c>
      <c r="B4388" t="s">
        <v>236</v>
      </c>
      <c r="C4388" s="70">
        <v>0</v>
      </c>
      <c r="D4388" s="70">
        <v>0</v>
      </c>
      <c r="E4388" s="71">
        <v>44742</v>
      </c>
      <c r="F4388" t="s">
        <v>5715</v>
      </c>
      <c r="G4388" t="s">
        <v>2247</v>
      </c>
      <c r="J4388" s="40">
        <v>151.71</v>
      </c>
      <c r="K4388" s="40">
        <v>0</v>
      </c>
    </row>
    <row r="4389" spans="1:11" x14ac:dyDescent="0.35">
      <c r="A4389">
        <v>20753</v>
      </c>
      <c r="B4389" t="s">
        <v>236</v>
      </c>
      <c r="C4389" s="70">
        <v>0</v>
      </c>
      <c r="D4389" s="70">
        <v>0</v>
      </c>
      <c r="E4389" s="71">
        <v>44773</v>
      </c>
      <c r="F4389" t="s">
        <v>5408</v>
      </c>
      <c r="G4389" t="s">
        <v>2247</v>
      </c>
      <c r="J4389" s="40">
        <v>0</v>
      </c>
      <c r="K4389" s="40">
        <v>65.239999999999995</v>
      </c>
    </row>
    <row r="4390" spans="1:11" x14ac:dyDescent="0.35">
      <c r="A4390">
        <v>20753</v>
      </c>
      <c r="B4390" t="s">
        <v>236</v>
      </c>
      <c r="C4390" s="70">
        <v>0</v>
      </c>
      <c r="D4390" s="70">
        <v>0</v>
      </c>
      <c r="E4390" s="71">
        <v>44804</v>
      </c>
      <c r="F4390" t="s">
        <v>5222</v>
      </c>
      <c r="G4390" t="s">
        <v>2247</v>
      </c>
      <c r="H4390" t="s">
        <v>2265</v>
      </c>
      <c r="J4390" s="40">
        <v>0</v>
      </c>
      <c r="K4390" s="40">
        <v>31.35</v>
      </c>
    </row>
    <row r="4391" spans="1:11" x14ac:dyDescent="0.35">
      <c r="A4391">
        <v>20753</v>
      </c>
      <c r="B4391" t="s">
        <v>236</v>
      </c>
      <c r="C4391" s="70">
        <v>0</v>
      </c>
      <c r="D4391" s="70">
        <v>0</v>
      </c>
      <c r="E4391" s="71">
        <v>44834</v>
      </c>
      <c r="F4391" t="s">
        <v>4795</v>
      </c>
      <c r="G4391" t="s">
        <v>2247</v>
      </c>
      <c r="H4391" t="s">
        <v>2262</v>
      </c>
      <c r="J4391" s="40">
        <v>121.22</v>
      </c>
      <c r="K4391" s="40">
        <v>0</v>
      </c>
    </row>
    <row r="4392" spans="1:11" x14ac:dyDescent="0.35">
      <c r="A4392">
        <v>20753</v>
      </c>
      <c r="B4392" t="s">
        <v>236</v>
      </c>
      <c r="C4392" s="70">
        <v>0</v>
      </c>
      <c r="D4392" s="70">
        <v>0</v>
      </c>
      <c r="E4392" s="71">
        <v>44865</v>
      </c>
      <c r="F4392" t="s">
        <v>1944</v>
      </c>
      <c r="G4392" t="s">
        <v>1912</v>
      </c>
      <c r="H4392" t="s">
        <v>1919</v>
      </c>
      <c r="I4392" t="s">
        <v>1919</v>
      </c>
      <c r="J4392" s="40">
        <v>0</v>
      </c>
      <c r="K4392" s="40">
        <v>-1343</v>
      </c>
    </row>
    <row r="4393" spans="1:11" x14ac:dyDescent="0.35">
      <c r="A4393">
        <v>20753</v>
      </c>
      <c r="B4393" t="s">
        <v>236</v>
      </c>
      <c r="C4393" s="70">
        <v>0</v>
      </c>
      <c r="D4393" s="70">
        <v>0</v>
      </c>
      <c r="E4393" s="71">
        <v>44865</v>
      </c>
      <c r="F4393" t="s">
        <v>4566</v>
      </c>
      <c r="G4393" t="s">
        <v>2247</v>
      </c>
      <c r="H4393" t="s">
        <v>1919</v>
      </c>
      <c r="I4393" t="s">
        <v>1919</v>
      </c>
      <c r="J4393" s="40">
        <v>0</v>
      </c>
      <c r="K4393" s="40">
        <v>7.38</v>
      </c>
    </row>
    <row r="4394" spans="1:11" x14ac:dyDescent="0.35">
      <c r="A4394">
        <v>20753</v>
      </c>
      <c r="B4394" t="s">
        <v>236</v>
      </c>
      <c r="C4394" s="70">
        <v>0</v>
      </c>
      <c r="D4394" s="70">
        <v>0</v>
      </c>
      <c r="E4394" s="71">
        <v>44895</v>
      </c>
      <c r="F4394" t="s">
        <v>4089</v>
      </c>
      <c r="G4394" t="s">
        <v>2247</v>
      </c>
      <c r="H4394" t="s">
        <v>1916</v>
      </c>
      <c r="I4394" t="s">
        <v>1916</v>
      </c>
      <c r="J4394" s="40">
        <v>0</v>
      </c>
      <c r="K4394" s="40">
        <v>17.309999999999999</v>
      </c>
    </row>
    <row r="4395" spans="1:11" x14ac:dyDescent="0.35">
      <c r="A4395">
        <v>20753</v>
      </c>
      <c r="B4395" t="s">
        <v>236</v>
      </c>
      <c r="C4395" s="70">
        <v>0</v>
      </c>
      <c r="D4395" s="70">
        <v>0</v>
      </c>
      <c r="E4395" s="71">
        <v>44926</v>
      </c>
      <c r="F4395" t="s">
        <v>3743</v>
      </c>
      <c r="G4395" t="s">
        <v>2247</v>
      </c>
      <c r="H4395" t="s">
        <v>1911</v>
      </c>
      <c r="I4395" t="s">
        <v>1911</v>
      </c>
      <c r="J4395" s="40">
        <v>15.22</v>
      </c>
      <c r="K4395" s="40">
        <v>0</v>
      </c>
    </row>
    <row r="4396" spans="1:11" x14ac:dyDescent="0.35">
      <c r="A4396">
        <v>20754</v>
      </c>
      <c r="B4396" t="s">
        <v>19640</v>
      </c>
      <c r="C4396" s="70">
        <v>0</v>
      </c>
      <c r="D4396" s="70">
        <v>0</v>
      </c>
      <c r="E4396" s="71">
        <v>44681</v>
      </c>
      <c r="F4396" t="s">
        <v>2095</v>
      </c>
      <c r="G4396" t="s">
        <v>1912</v>
      </c>
      <c r="J4396" s="40">
        <v>0</v>
      </c>
      <c r="K4396" s="40">
        <v>-15.07</v>
      </c>
    </row>
    <row r="4397" spans="1:11" x14ac:dyDescent="0.35">
      <c r="A4397">
        <v>20754</v>
      </c>
      <c r="B4397" t="s">
        <v>19640</v>
      </c>
      <c r="C4397" s="70">
        <v>0</v>
      </c>
      <c r="D4397" s="70">
        <v>0</v>
      </c>
      <c r="E4397" s="71">
        <v>44681</v>
      </c>
      <c r="F4397" t="s">
        <v>2094</v>
      </c>
      <c r="G4397" t="s">
        <v>1912</v>
      </c>
      <c r="J4397" s="40">
        <v>0</v>
      </c>
      <c r="K4397" s="40">
        <v>237.26</v>
      </c>
    </row>
    <row r="4398" spans="1:11" x14ac:dyDescent="0.35">
      <c r="A4398">
        <v>20754</v>
      </c>
      <c r="B4398" t="s">
        <v>19640</v>
      </c>
      <c r="C4398" s="70">
        <v>0</v>
      </c>
      <c r="D4398" s="70">
        <v>0</v>
      </c>
      <c r="E4398" s="71">
        <v>44681</v>
      </c>
      <c r="F4398" t="s">
        <v>19630</v>
      </c>
      <c r="G4398" t="s">
        <v>1912</v>
      </c>
      <c r="J4398" s="40">
        <v>237.26</v>
      </c>
      <c r="K4398" s="40">
        <v>0</v>
      </c>
    </row>
    <row r="4399" spans="1:11" x14ac:dyDescent="0.35">
      <c r="A4399">
        <v>20754</v>
      </c>
      <c r="B4399" t="s">
        <v>19640</v>
      </c>
      <c r="C4399" s="70">
        <v>0</v>
      </c>
      <c r="D4399" s="70">
        <v>0</v>
      </c>
      <c r="E4399" s="71">
        <v>44681</v>
      </c>
      <c r="F4399" t="s">
        <v>19630</v>
      </c>
      <c r="G4399" t="s">
        <v>1912</v>
      </c>
      <c r="J4399" s="40">
        <v>0</v>
      </c>
      <c r="K4399" s="40">
        <v>15.07</v>
      </c>
    </row>
    <row r="4400" spans="1:11" x14ac:dyDescent="0.35">
      <c r="A4400">
        <v>20755</v>
      </c>
      <c r="B4400" t="s">
        <v>19639</v>
      </c>
      <c r="C4400" s="70">
        <v>0</v>
      </c>
      <c r="D4400" s="70">
        <v>0</v>
      </c>
      <c r="E4400" s="71">
        <v>44620</v>
      </c>
      <c r="F4400" t="s">
        <v>2120</v>
      </c>
      <c r="G4400" t="s">
        <v>1912</v>
      </c>
      <c r="J4400" s="40">
        <v>0</v>
      </c>
      <c r="K4400" s="40">
        <v>-27.79</v>
      </c>
    </row>
    <row r="4401" spans="1:11" x14ac:dyDescent="0.35">
      <c r="A4401">
        <v>20755</v>
      </c>
      <c r="B4401" t="s">
        <v>19639</v>
      </c>
      <c r="C4401" s="70">
        <v>0</v>
      </c>
      <c r="D4401" s="70">
        <v>0</v>
      </c>
      <c r="E4401" s="71">
        <v>44651</v>
      </c>
      <c r="F4401" t="s">
        <v>2106</v>
      </c>
      <c r="G4401" t="s">
        <v>1912</v>
      </c>
      <c r="J4401" s="40">
        <v>0</v>
      </c>
      <c r="K4401" s="40">
        <v>-28.34</v>
      </c>
    </row>
    <row r="4402" spans="1:11" x14ac:dyDescent="0.35">
      <c r="A4402">
        <v>20755</v>
      </c>
      <c r="B4402" t="s">
        <v>19639</v>
      </c>
      <c r="C4402" s="70">
        <v>0</v>
      </c>
      <c r="D4402" s="70">
        <v>0</v>
      </c>
      <c r="E4402" s="71">
        <v>44651</v>
      </c>
      <c r="F4402" t="s">
        <v>6545</v>
      </c>
      <c r="G4402" t="s">
        <v>2247</v>
      </c>
      <c r="J4402" s="40">
        <v>0.55000000000000004</v>
      </c>
      <c r="K4402" s="40">
        <v>0</v>
      </c>
    </row>
    <row r="4403" spans="1:11" x14ac:dyDescent="0.35">
      <c r="A4403">
        <v>20755</v>
      </c>
      <c r="B4403" t="s">
        <v>19639</v>
      </c>
      <c r="C4403" s="70">
        <v>0</v>
      </c>
      <c r="D4403" s="70">
        <v>0</v>
      </c>
      <c r="E4403" s="71">
        <v>44681</v>
      </c>
      <c r="F4403" t="s">
        <v>6292</v>
      </c>
      <c r="G4403" t="s">
        <v>2247</v>
      </c>
      <c r="J4403" s="40">
        <v>0</v>
      </c>
      <c r="K4403" s="40">
        <v>2.41</v>
      </c>
    </row>
    <row r="4404" spans="1:11" x14ac:dyDescent="0.35">
      <c r="A4404">
        <v>20755</v>
      </c>
      <c r="B4404" t="s">
        <v>19639</v>
      </c>
      <c r="C4404" s="70">
        <v>0</v>
      </c>
      <c r="D4404" s="70">
        <v>0</v>
      </c>
      <c r="E4404" s="71">
        <v>44681</v>
      </c>
      <c r="F4404" t="s">
        <v>8174</v>
      </c>
      <c r="G4404" t="s">
        <v>1912</v>
      </c>
      <c r="J4404" s="40">
        <v>0</v>
      </c>
      <c r="K4404" s="40">
        <v>27.13</v>
      </c>
    </row>
    <row r="4405" spans="1:11" x14ac:dyDescent="0.35">
      <c r="A4405">
        <v>20755</v>
      </c>
      <c r="B4405" t="s">
        <v>19639</v>
      </c>
      <c r="C4405" s="70">
        <v>0</v>
      </c>
      <c r="D4405" s="70">
        <v>0</v>
      </c>
      <c r="E4405" s="71">
        <v>44681</v>
      </c>
      <c r="F4405" t="s">
        <v>2096</v>
      </c>
      <c r="G4405" t="s">
        <v>1912</v>
      </c>
      <c r="J4405" s="40">
        <v>0</v>
      </c>
      <c r="K4405" s="40">
        <v>27.13</v>
      </c>
    </row>
    <row r="4406" spans="1:11" x14ac:dyDescent="0.35">
      <c r="A4406">
        <v>20755</v>
      </c>
      <c r="B4406" t="s">
        <v>19639</v>
      </c>
      <c r="C4406" s="70">
        <v>0</v>
      </c>
      <c r="D4406" s="70">
        <v>0</v>
      </c>
      <c r="E4406" s="71">
        <v>44681</v>
      </c>
      <c r="F4406" t="s">
        <v>6158</v>
      </c>
      <c r="G4406" t="s">
        <v>2247</v>
      </c>
      <c r="J4406" s="40">
        <v>0</v>
      </c>
      <c r="K4406" s="40">
        <v>0.01</v>
      </c>
    </row>
    <row r="4407" spans="1:11" x14ac:dyDescent="0.35">
      <c r="A4407">
        <v>20755</v>
      </c>
      <c r="B4407" t="s">
        <v>19639</v>
      </c>
      <c r="C4407" s="70">
        <v>0</v>
      </c>
      <c r="D4407" s="70">
        <v>0</v>
      </c>
      <c r="E4407" s="71">
        <v>44742</v>
      </c>
      <c r="F4407" t="s">
        <v>2064</v>
      </c>
      <c r="G4407" t="s">
        <v>1912</v>
      </c>
      <c r="J4407" s="40">
        <v>0</v>
      </c>
      <c r="K4407" s="40">
        <v>-21.43</v>
      </c>
    </row>
    <row r="4408" spans="1:11" x14ac:dyDescent="0.35">
      <c r="A4408">
        <v>20755</v>
      </c>
      <c r="B4408" t="s">
        <v>19639</v>
      </c>
      <c r="C4408" s="70">
        <v>0</v>
      </c>
      <c r="D4408" s="70">
        <v>0</v>
      </c>
      <c r="E4408" s="71">
        <v>44742</v>
      </c>
      <c r="F4408" t="s">
        <v>2063</v>
      </c>
      <c r="G4408" t="s">
        <v>1912</v>
      </c>
      <c r="J4408" s="40">
        <v>0</v>
      </c>
      <c r="K4408" s="40">
        <v>21.43</v>
      </c>
    </row>
    <row r="4409" spans="1:11" x14ac:dyDescent="0.35">
      <c r="A4409">
        <v>20756</v>
      </c>
      <c r="B4409" t="s">
        <v>19637</v>
      </c>
      <c r="C4409" s="70">
        <v>0</v>
      </c>
      <c r="D4409" s="70">
        <v>0</v>
      </c>
      <c r="E4409" s="71">
        <v>44651</v>
      </c>
      <c r="F4409" t="s">
        <v>2106</v>
      </c>
      <c r="G4409" t="s">
        <v>1912</v>
      </c>
      <c r="J4409" s="40">
        <v>0</v>
      </c>
      <c r="K4409" s="40">
        <v>-62.97</v>
      </c>
    </row>
    <row r="4410" spans="1:11" x14ac:dyDescent="0.35">
      <c r="A4410">
        <v>20756</v>
      </c>
      <c r="B4410" t="s">
        <v>19637</v>
      </c>
      <c r="C4410" s="70">
        <v>0</v>
      </c>
      <c r="D4410" s="70">
        <v>0</v>
      </c>
      <c r="E4410" s="71">
        <v>44681</v>
      </c>
      <c r="F4410" t="s">
        <v>6291</v>
      </c>
      <c r="G4410" t="s">
        <v>2247</v>
      </c>
      <c r="J4410" s="40">
        <v>0</v>
      </c>
      <c r="K4410" s="40">
        <v>2.67</v>
      </c>
    </row>
    <row r="4411" spans="1:11" x14ac:dyDescent="0.35">
      <c r="A4411">
        <v>20756</v>
      </c>
      <c r="B4411" t="s">
        <v>19637</v>
      </c>
      <c r="C4411" s="70">
        <v>0</v>
      </c>
      <c r="D4411" s="70">
        <v>0</v>
      </c>
      <c r="E4411" s="71">
        <v>44681</v>
      </c>
      <c r="F4411" t="s">
        <v>2096</v>
      </c>
      <c r="G4411" t="s">
        <v>1912</v>
      </c>
      <c r="J4411" s="40">
        <v>0</v>
      </c>
      <c r="K4411" s="40">
        <v>60.3</v>
      </c>
    </row>
    <row r="4412" spans="1:11" x14ac:dyDescent="0.35">
      <c r="A4412">
        <v>20756</v>
      </c>
      <c r="B4412" t="s">
        <v>19637</v>
      </c>
      <c r="C4412" s="70">
        <v>0</v>
      </c>
      <c r="D4412" s="70">
        <v>0</v>
      </c>
      <c r="E4412" s="71">
        <v>44681</v>
      </c>
      <c r="F4412" t="s">
        <v>2095</v>
      </c>
      <c r="G4412" t="s">
        <v>1912</v>
      </c>
      <c r="J4412" s="40">
        <v>0</v>
      </c>
      <c r="K4412" s="40">
        <v>-237.26</v>
      </c>
    </row>
    <row r="4413" spans="1:11" x14ac:dyDescent="0.35">
      <c r="A4413">
        <v>20756</v>
      </c>
      <c r="B4413" t="s">
        <v>19637</v>
      </c>
      <c r="C4413" s="70">
        <v>0</v>
      </c>
      <c r="D4413" s="70">
        <v>0</v>
      </c>
      <c r="E4413" s="71">
        <v>44681</v>
      </c>
      <c r="F4413" t="s">
        <v>2094</v>
      </c>
      <c r="G4413" t="s">
        <v>1912</v>
      </c>
      <c r="J4413" s="40">
        <v>0</v>
      </c>
      <c r="K4413" s="40">
        <v>24.12</v>
      </c>
    </row>
    <row r="4414" spans="1:11" x14ac:dyDescent="0.35">
      <c r="A4414">
        <v>20756</v>
      </c>
      <c r="B4414" t="s">
        <v>19637</v>
      </c>
      <c r="C4414" s="70">
        <v>0</v>
      </c>
      <c r="D4414" s="70">
        <v>0</v>
      </c>
      <c r="E4414" s="71">
        <v>44681</v>
      </c>
      <c r="F4414" t="s">
        <v>19630</v>
      </c>
      <c r="G4414" t="s">
        <v>1912</v>
      </c>
      <c r="J4414" s="40">
        <v>24.12</v>
      </c>
      <c r="K4414" s="40">
        <v>0</v>
      </c>
    </row>
    <row r="4415" spans="1:11" x14ac:dyDescent="0.35">
      <c r="A4415">
        <v>20756</v>
      </c>
      <c r="B4415" t="s">
        <v>19637</v>
      </c>
      <c r="C4415" s="70">
        <v>0</v>
      </c>
      <c r="D4415" s="70">
        <v>0</v>
      </c>
      <c r="E4415" s="71">
        <v>44681</v>
      </c>
      <c r="F4415" t="s">
        <v>19630</v>
      </c>
      <c r="G4415" t="s">
        <v>1912</v>
      </c>
      <c r="J4415" s="40">
        <v>0</v>
      </c>
      <c r="K4415" s="40">
        <v>237.26</v>
      </c>
    </row>
    <row r="4416" spans="1:11" x14ac:dyDescent="0.35">
      <c r="A4416">
        <v>20756</v>
      </c>
      <c r="B4416" t="s">
        <v>19637</v>
      </c>
      <c r="C4416" s="70">
        <v>0</v>
      </c>
      <c r="D4416" s="70">
        <v>0</v>
      </c>
      <c r="E4416" s="71">
        <v>44804</v>
      </c>
      <c r="F4416" t="s">
        <v>1994</v>
      </c>
      <c r="G4416" t="s">
        <v>1912</v>
      </c>
      <c r="J4416" s="40">
        <v>0</v>
      </c>
      <c r="K4416" s="40">
        <v>-181.68</v>
      </c>
    </row>
    <row r="4417" spans="1:11" x14ac:dyDescent="0.35">
      <c r="A4417">
        <v>20756</v>
      </c>
      <c r="B4417" t="s">
        <v>19637</v>
      </c>
      <c r="C4417" s="70">
        <v>0</v>
      </c>
      <c r="D4417" s="70">
        <v>0</v>
      </c>
      <c r="E4417" s="71">
        <v>44804</v>
      </c>
      <c r="F4417" t="s">
        <v>11405</v>
      </c>
      <c r="G4417" t="s">
        <v>1912</v>
      </c>
      <c r="J4417" s="40">
        <v>0</v>
      </c>
      <c r="K4417" s="40">
        <v>181.71</v>
      </c>
    </row>
    <row r="4418" spans="1:11" x14ac:dyDescent="0.35">
      <c r="A4418">
        <v>20756</v>
      </c>
      <c r="B4418" t="s">
        <v>19637</v>
      </c>
      <c r="C4418" s="70">
        <v>0</v>
      </c>
      <c r="D4418" s="70">
        <v>0</v>
      </c>
      <c r="E4418" s="71">
        <v>44804</v>
      </c>
      <c r="F4418" t="s">
        <v>1990</v>
      </c>
      <c r="G4418" t="s">
        <v>1907</v>
      </c>
      <c r="J4418" s="40">
        <v>0</v>
      </c>
      <c r="K4418" s="40">
        <v>181.68</v>
      </c>
    </row>
    <row r="4419" spans="1:11" x14ac:dyDescent="0.35">
      <c r="A4419">
        <v>20756</v>
      </c>
      <c r="B4419" t="s">
        <v>19637</v>
      </c>
      <c r="C4419" s="70">
        <v>0</v>
      </c>
      <c r="D4419" s="70">
        <v>0</v>
      </c>
      <c r="E4419" s="71">
        <v>44804</v>
      </c>
      <c r="F4419" t="s">
        <v>1989</v>
      </c>
      <c r="G4419" t="s">
        <v>1907</v>
      </c>
      <c r="J4419" s="40">
        <v>181.71</v>
      </c>
      <c r="K4419" s="40">
        <v>0</v>
      </c>
    </row>
    <row r="4420" spans="1:11" x14ac:dyDescent="0.35">
      <c r="A4420">
        <v>20756</v>
      </c>
      <c r="B4420" t="s">
        <v>19637</v>
      </c>
      <c r="C4420" s="70">
        <v>0</v>
      </c>
      <c r="D4420" s="70">
        <v>0</v>
      </c>
      <c r="E4420" s="71">
        <v>44895</v>
      </c>
      <c r="F4420" t="s">
        <v>13157</v>
      </c>
      <c r="G4420" t="s">
        <v>1912</v>
      </c>
      <c r="H4420" t="s">
        <v>1916</v>
      </c>
      <c r="J4420" s="40">
        <v>0</v>
      </c>
      <c r="K4420" s="40">
        <v>22.67</v>
      </c>
    </row>
    <row r="4421" spans="1:11" x14ac:dyDescent="0.35">
      <c r="A4421">
        <v>20756</v>
      </c>
      <c r="B4421" t="s">
        <v>19637</v>
      </c>
      <c r="C4421" s="70">
        <v>0</v>
      </c>
      <c r="D4421" s="70">
        <v>0</v>
      </c>
      <c r="E4421" s="71">
        <v>44926</v>
      </c>
      <c r="F4421" t="s">
        <v>1913</v>
      </c>
      <c r="G4421" t="s">
        <v>1912</v>
      </c>
      <c r="H4421" t="s">
        <v>1911</v>
      </c>
      <c r="I4421" t="s">
        <v>1911</v>
      </c>
      <c r="J4421" s="40">
        <v>0</v>
      </c>
      <c r="K4421" s="40">
        <v>-22.17</v>
      </c>
    </row>
    <row r="4422" spans="1:11" x14ac:dyDescent="0.35">
      <c r="A4422">
        <v>20756</v>
      </c>
      <c r="B4422" t="s">
        <v>19637</v>
      </c>
      <c r="C4422" s="70">
        <v>0</v>
      </c>
      <c r="D4422" s="70">
        <v>0</v>
      </c>
      <c r="E4422" s="71">
        <v>44926</v>
      </c>
      <c r="F4422" t="s">
        <v>1913</v>
      </c>
      <c r="G4422" t="s">
        <v>1912</v>
      </c>
      <c r="H4422" t="s">
        <v>1911</v>
      </c>
      <c r="I4422" t="s">
        <v>1911</v>
      </c>
      <c r="J4422" s="40">
        <v>0</v>
      </c>
      <c r="K4422" s="40">
        <v>-450.2</v>
      </c>
    </row>
    <row r="4423" spans="1:11" x14ac:dyDescent="0.35">
      <c r="A4423">
        <v>20756</v>
      </c>
      <c r="B4423" t="s">
        <v>19637</v>
      </c>
      <c r="C4423" s="70">
        <v>0</v>
      </c>
      <c r="D4423" s="70">
        <v>0</v>
      </c>
      <c r="E4423" s="71">
        <v>44926</v>
      </c>
      <c r="F4423" t="s">
        <v>19638</v>
      </c>
      <c r="G4423" t="s">
        <v>1912</v>
      </c>
      <c r="J4423" s="40">
        <v>0</v>
      </c>
      <c r="K4423" s="40">
        <v>450.2</v>
      </c>
    </row>
    <row r="4424" spans="1:11" x14ac:dyDescent="0.35">
      <c r="A4424">
        <v>20756</v>
      </c>
      <c r="B4424" t="s">
        <v>19637</v>
      </c>
      <c r="C4424" s="70">
        <v>0</v>
      </c>
      <c r="D4424" s="70">
        <v>0</v>
      </c>
      <c r="E4424" s="71">
        <v>44926</v>
      </c>
      <c r="F4424" t="s">
        <v>3742</v>
      </c>
      <c r="G4424" t="s">
        <v>2247</v>
      </c>
      <c r="H4424" t="s">
        <v>1911</v>
      </c>
      <c r="I4424" t="s">
        <v>1911</v>
      </c>
      <c r="J4424" s="40">
        <v>0.5</v>
      </c>
      <c r="K4424" s="40">
        <v>0</v>
      </c>
    </row>
    <row r="4425" spans="1:11" x14ac:dyDescent="0.35">
      <c r="A4425">
        <v>20757</v>
      </c>
      <c r="B4425" t="s">
        <v>237</v>
      </c>
      <c r="C4425" s="70">
        <v>0</v>
      </c>
      <c r="D4425" s="70">
        <v>0</v>
      </c>
      <c r="E4425" s="71">
        <v>44651</v>
      </c>
      <c r="F4425" t="s">
        <v>2106</v>
      </c>
      <c r="G4425" t="s">
        <v>1912</v>
      </c>
      <c r="J4425" s="40">
        <v>0</v>
      </c>
      <c r="K4425" s="40">
        <v>-19.52</v>
      </c>
    </row>
    <row r="4426" spans="1:11" x14ac:dyDescent="0.35">
      <c r="A4426">
        <v>20757</v>
      </c>
      <c r="B4426" t="s">
        <v>237</v>
      </c>
      <c r="C4426" s="70">
        <v>0</v>
      </c>
      <c r="D4426" s="70">
        <v>0</v>
      </c>
      <c r="E4426" s="71">
        <v>44681</v>
      </c>
      <c r="F4426" t="s">
        <v>6290</v>
      </c>
      <c r="G4426" t="s">
        <v>2247</v>
      </c>
      <c r="J4426" s="40">
        <v>0</v>
      </c>
      <c r="K4426" s="40">
        <v>0.83</v>
      </c>
    </row>
    <row r="4427" spans="1:11" x14ac:dyDescent="0.35">
      <c r="A4427">
        <v>20757</v>
      </c>
      <c r="B4427" t="s">
        <v>237</v>
      </c>
      <c r="C4427" s="70">
        <v>0</v>
      </c>
      <c r="D4427" s="70">
        <v>0</v>
      </c>
      <c r="E4427" s="71">
        <v>44681</v>
      </c>
      <c r="F4427" t="s">
        <v>2096</v>
      </c>
      <c r="G4427" t="s">
        <v>1912</v>
      </c>
      <c r="J4427" s="40">
        <v>0</v>
      </c>
      <c r="K4427" s="40">
        <v>18.690000000000001</v>
      </c>
    </row>
    <row r="4428" spans="1:11" x14ac:dyDescent="0.35">
      <c r="A4428">
        <v>20757</v>
      </c>
      <c r="B4428" t="s">
        <v>237</v>
      </c>
      <c r="C4428" s="70">
        <v>0</v>
      </c>
      <c r="D4428" s="70">
        <v>0</v>
      </c>
      <c r="E4428" s="71">
        <v>44712</v>
      </c>
      <c r="F4428" t="s">
        <v>2078</v>
      </c>
      <c r="G4428" t="s">
        <v>1912</v>
      </c>
      <c r="J4428" s="40">
        <v>0</v>
      </c>
      <c r="K4428" s="40">
        <v>-194.73</v>
      </c>
    </row>
    <row r="4429" spans="1:11" x14ac:dyDescent="0.35">
      <c r="A4429">
        <v>20757</v>
      </c>
      <c r="B4429" t="s">
        <v>237</v>
      </c>
      <c r="C4429" s="70">
        <v>0</v>
      </c>
      <c r="D4429" s="70">
        <v>0</v>
      </c>
      <c r="E4429" s="71">
        <v>44712</v>
      </c>
      <c r="F4429" t="s">
        <v>2077</v>
      </c>
      <c r="G4429" t="s">
        <v>1912</v>
      </c>
      <c r="J4429" s="40">
        <v>0</v>
      </c>
      <c r="K4429" s="40">
        <v>194.73</v>
      </c>
    </row>
    <row r="4430" spans="1:11" x14ac:dyDescent="0.35">
      <c r="A4430">
        <v>20757</v>
      </c>
      <c r="B4430" t="s">
        <v>237</v>
      </c>
      <c r="C4430" s="70">
        <v>0</v>
      </c>
      <c r="D4430" s="70">
        <v>0</v>
      </c>
      <c r="E4430" s="71">
        <v>44773</v>
      </c>
      <c r="F4430" t="s">
        <v>2044</v>
      </c>
      <c r="G4430" t="s">
        <v>1912</v>
      </c>
      <c r="J4430" s="40">
        <v>0</v>
      </c>
      <c r="K4430" s="40">
        <v>-483.76</v>
      </c>
    </row>
    <row r="4431" spans="1:11" x14ac:dyDescent="0.35">
      <c r="A4431">
        <v>20757</v>
      </c>
      <c r="B4431" t="s">
        <v>237</v>
      </c>
      <c r="C4431" s="70">
        <v>0</v>
      </c>
      <c r="D4431" s="70">
        <v>0</v>
      </c>
      <c r="E4431" s="71">
        <v>44804</v>
      </c>
      <c r="F4431" t="s">
        <v>5221</v>
      </c>
      <c r="G4431" t="s">
        <v>2247</v>
      </c>
      <c r="H4431" t="s">
        <v>2265</v>
      </c>
      <c r="J4431" s="40">
        <v>7.24</v>
      </c>
      <c r="K4431" s="40">
        <v>0</v>
      </c>
    </row>
    <row r="4432" spans="1:11" x14ac:dyDescent="0.35">
      <c r="A4432">
        <v>20757</v>
      </c>
      <c r="B4432" t="s">
        <v>237</v>
      </c>
      <c r="C4432" s="70">
        <v>0</v>
      </c>
      <c r="D4432" s="70">
        <v>0</v>
      </c>
      <c r="E4432" s="71">
        <v>44834</v>
      </c>
      <c r="F4432" t="s">
        <v>4794</v>
      </c>
      <c r="G4432" t="s">
        <v>2247</v>
      </c>
      <c r="H4432" t="s">
        <v>2262</v>
      </c>
      <c r="J4432" s="40">
        <v>0</v>
      </c>
      <c r="K4432" s="40">
        <v>28</v>
      </c>
    </row>
    <row r="4433" spans="1:11" x14ac:dyDescent="0.35">
      <c r="A4433">
        <v>20757</v>
      </c>
      <c r="B4433" t="s">
        <v>237</v>
      </c>
      <c r="C4433" s="70">
        <v>0</v>
      </c>
      <c r="D4433" s="70">
        <v>0</v>
      </c>
      <c r="E4433" s="71">
        <v>44865</v>
      </c>
      <c r="F4433" t="s">
        <v>4565</v>
      </c>
      <c r="G4433" t="s">
        <v>2247</v>
      </c>
      <c r="H4433" t="s">
        <v>1919</v>
      </c>
      <c r="I4433" t="s">
        <v>1919</v>
      </c>
      <c r="J4433" s="40">
        <v>1.71</v>
      </c>
      <c r="K4433" s="40">
        <v>0</v>
      </c>
    </row>
    <row r="4434" spans="1:11" x14ac:dyDescent="0.35">
      <c r="A4434">
        <v>20757</v>
      </c>
      <c r="B4434" t="s">
        <v>237</v>
      </c>
      <c r="C4434" s="70">
        <v>0</v>
      </c>
      <c r="D4434" s="70">
        <v>0</v>
      </c>
      <c r="E4434" s="71">
        <v>44895</v>
      </c>
      <c r="F4434" t="s">
        <v>3228</v>
      </c>
      <c r="G4434" t="s">
        <v>1912</v>
      </c>
      <c r="H4434" t="s">
        <v>1916</v>
      </c>
      <c r="J4434" s="40">
        <v>0</v>
      </c>
      <c r="K4434" s="40">
        <v>9.8800000000000008</v>
      </c>
    </row>
    <row r="4435" spans="1:11" x14ac:dyDescent="0.35">
      <c r="A4435">
        <v>20757</v>
      </c>
      <c r="B4435" t="s">
        <v>237</v>
      </c>
      <c r="C4435" s="70">
        <v>0</v>
      </c>
      <c r="D4435" s="70">
        <v>0</v>
      </c>
      <c r="E4435" s="71">
        <v>44895</v>
      </c>
      <c r="F4435" t="s">
        <v>4088</v>
      </c>
      <c r="G4435" t="s">
        <v>2247</v>
      </c>
      <c r="H4435" t="s">
        <v>1916</v>
      </c>
      <c r="I4435" t="s">
        <v>1916</v>
      </c>
      <c r="J4435" s="40">
        <v>12.02</v>
      </c>
      <c r="K4435" s="40">
        <v>0</v>
      </c>
    </row>
    <row r="4436" spans="1:11" x14ac:dyDescent="0.35">
      <c r="A4436">
        <v>20757</v>
      </c>
      <c r="B4436" t="s">
        <v>237</v>
      </c>
      <c r="C4436" s="70">
        <v>0</v>
      </c>
      <c r="D4436" s="70">
        <v>0</v>
      </c>
      <c r="E4436" s="71">
        <v>44926</v>
      </c>
      <c r="F4436" t="s">
        <v>1913</v>
      </c>
      <c r="G4436" t="s">
        <v>1912</v>
      </c>
      <c r="H4436" t="s">
        <v>1911</v>
      </c>
      <c r="I4436" t="s">
        <v>1911</v>
      </c>
      <c r="J4436" s="40">
        <v>0</v>
      </c>
      <c r="K4436" s="40">
        <v>-9.66</v>
      </c>
    </row>
    <row r="4437" spans="1:11" x14ac:dyDescent="0.35">
      <c r="A4437">
        <v>20757</v>
      </c>
      <c r="B4437" t="s">
        <v>237</v>
      </c>
      <c r="C4437" s="70">
        <v>0</v>
      </c>
      <c r="D4437" s="70">
        <v>0</v>
      </c>
      <c r="E4437" s="71">
        <v>44926</v>
      </c>
      <c r="F4437" t="s">
        <v>3741</v>
      </c>
      <c r="G4437" t="s">
        <v>2247</v>
      </c>
      <c r="H4437" t="s">
        <v>1911</v>
      </c>
      <c r="I4437" t="s">
        <v>1911</v>
      </c>
      <c r="J4437" s="40">
        <v>0</v>
      </c>
      <c r="K4437" s="40">
        <v>10.35</v>
      </c>
    </row>
    <row r="4438" spans="1:11" x14ac:dyDescent="0.35">
      <c r="A4438">
        <v>20758</v>
      </c>
      <c r="B4438" t="s">
        <v>19636</v>
      </c>
      <c r="C4438" s="70">
        <v>0</v>
      </c>
      <c r="D4438" s="70">
        <v>0</v>
      </c>
      <c r="E4438" s="71">
        <v>44712</v>
      </c>
      <c r="F4438" t="s">
        <v>2078</v>
      </c>
      <c r="G4438" t="s">
        <v>1912</v>
      </c>
      <c r="J4438" s="40">
        <v>0</v>
      </c>
      <c r="K4438" s="40">
        <v>-130.62</v>
      </c>
    </row>
    <row r="4439" spans="1:11" x14ac:dyDescent="0.35">
      <c r="A4439">
        <v>20758</v>
      </c>
      <c r="B4439" t="s">
        <v>19636</v>
      </c>
      <c r="C4439" s="70">
        <v>0</v>
      </c>
      <c r="D4439" s="70">
        <v>0</v>
      </c>
      <c r="E4439" s="71">
        <v>44712</v>
      </c>
      <c r="F4439" t="s">
        <v>2077</v>
      </c>
      <c r="G4439" t="s">
        <v>1912</v>
      </c>
      <c r="J4439" s="40">
        <v>0</v>
      </c>
      <c r="K4439" s="40">
        <v>130.62</v>
      </c>
    </row>
    <row r="4440" spans="1:11" x14ac:dyDescent="0.35">
      <c r="A4440">
        <v>20758</v>
      </c>
      <c r="B4440" t="s">
        <v>19636</v>
      </c>
      <c r="C4440" s="70">
        <v>0</v>
      </c>
      <c r="D4440" s="70">
        <v>0</v>
      </c>
      <c r="E4440" s="71">
        <v>44773</v>
      </c>
      <c r="F4440" t="s">
        <v>2044</v>
      </c>
      <c r="G4440" t="s">
        <v>1912</v>
      </c>
      <c r="J4440" s="40">
        <v>0</v>
      </c>
      <c r="K4440" s="40">
        <v>-46</v>
      </c>
    </row>
    <row r="4441" spans="1:11" x14ac:dyDescent="0.35">
      <c r="A4441">
        <v>20758</v>
      </c>
      <c r="B4441" t="s">
        <v>19636</v>
      </c>
      <c r="C4441" s="70">
        <v>0</v>
      </c>
      <c r="D4441" s="70">
        <v>0</v>
      </c>
      <c r="E4441" s="71">
        <v>44773</v>
      </c>
      <c r="F4441" t="s">
        <v>7924</v>
      </c>
      <c r="G4441" t="s">
        <v>1912</v>
      </c>
      <c r="J4441" s="40">
        <v>0</v>
      </c>
      <c r="K4441" s="40">
        <v>46</v>
      </c>
    </row>
    <row r="4442" spans="1:11" x14ac:dyDescent="0.35">
      <c r="A4442">
        <v>20758</v>
      </c>
      <c r="B4442" t="s">
        <v>19636</v>
      </c>
      <c r="C4442" s="70">
        <v>0</v>
      </c>
      <c r="D4442" s="70">
        <v>0</v>
      </c>
      <c r="E4442" s="71">
        <v>44926</v>
      </c>
      <c r="F4442" t="s">
        <v>1913</v>
      </c>
      <c r="G4442" t="s">
        <v>1912</v>
      </c>
      <c r="H4442" t="s">
        <v>1911</v>
      </c>
      <c r="I4442" t="s">
        <v>1911</v>
      </c>
      <c r="J4442" s="40">
        <v>0</v>
      </c>
      <c r="K4442" s="40">
        <v>-115.09</v>
      </c>
    </row>
    <row r="4443" spans="1:11" x14ac:dyDescent="0.35">
      <c r="A4443">
        <v>20758</v>
      </c>
      <c r="B4443" t="s">
        <v>19636</v>
      </c>
      <c r="C4443" s="70">
        <v>0</v>
      </c>
      <c r="D4443" s="70">
        <v>0</v>
      </c>
      <c r="E4443" s="71">
        <v>44926</v>
      </c>
      <c r="F4443" t="s">
        <v>12113</v>
      </c>
      <c r="G4443" t="s">
        <v>1912</v>
      </c>
      <c r="J4443" s="40">
        <v>0</v>
      </c>
      <c r="K4443" s="40">
        <v>115.09</v>
      </c>
    </row>
    <row r="4444" spans="1:11" x14ac:dyDescent="0.35">
      <c r="A4444">
        <v>20759</v>
      </c>
      <c r="B4444" t="s">
        <v>238</v>
      </c>
      <c r="C4444" s="70">
        <v>0</v>
      </c>
      <c r="D4444" s="70">
        <v>0</v>
      </c>
      <c r="E4444" s="71">
        <v>44592</v>
      </c>
      <c r="F4444" t="s">
        <v>2134</v>
      </c>
      <c r="G4444" t="s">
        <v>1912</v>
      </c>
      <c r="J4444" s="40">
        <v>0</v>
      </c>
      <c r="K4444" s="40">
        <v>-187.79</v>
      </c>
    </row>
    <row r="4445" spans="1:11" x14ac:dyDescent="0.35">
      <c r="A4445">
        <v>20759</v>
      </c>
      <c r="B4445" t="s">
        <v>238</v>
      </c>
      <c r="C4445" s="70">
        <v>0</v>
      </c>
      <c r="D4445" s="70">
        <v>0</v>
      </c>
      <c r="E4445" s="71">
        <v>44620</v>
      </c>
      <c r="F4445" t="s">
        <v>2122</v>
      </c>
      <c r="G4445" t="s">
        <v>1912</v>
      </c>
      <c r="J4445" s="40">
        <v>0</v>
      </c>
      <c r="K4445" s="40">
        <v>-185.3</v>
      </c>
    </row>
    <row r="4446" spans="1:11" x14ac:dyDescent="0.35">
      <c r="A4446">
        <v>20759</v>
      </c>
      <c r="B4446" t="s">
        <v>238</v>
      </c>
      <c r="C4446" s="70">
        <v>0</v>
      </c>
      <c r="D4446" s="70">
        <v>0</v>
      </c>
      <c r="E4446" s="71">
        <v>44620</v>
      </c>
      <c r="F4446" t="s">
        <v>2121</v>
      </c>
      <c r="G4446" t="s">
        <v>1912</v>
      </c>
      <c r="J4446" s="40">
        <v>0</v>
      </c>
      <c r="K4446" s="40">
        <v>185.3</v>
      </c>
    </row>
    <row r="4447" spans="1:11" x14ac:dyDescent="0.35">
      <c r="A4447">
        <v>20759</v>
      </c>
      <c r="B4447" t="s">
        <v>238</v>
      </c>
      <c r="C4447" s="70">
        <v>0</v>
      </c>
      <c r="D4447" s="70">
        <v>0</v>
      </c>
      <c r="E4447" s="71">
        <v>44620</v>
      </c>
      <c r="F4447" t="s">
        <v>2120</v>
      </c>
      <c r="G4447" t="s">
        <v>1912</v>
      </c>
      <c r="J4447" s="40">
        <v>0</v>
      </c>
      <c r="K4447" s="40">
        <v>-1207.77</v>
      </c>
    </row>
    <row r="4448" spans="1:11" x14ac:dyDescent="0.35">
      <c r="A4448">
        <v>20759</v>
      </c>
      <c r="B4448" t="s">
        <v>238</v>
      </c>
      <c r="C4448" s="70">
        <v>0</v>
      </c>
      <c r="D4448" s="70">
        <v>0</v>
      </c>
      <c r="E4448" s="71">
        <v>44651</v>
      </c>
      <c r="F4448" t="s">
        <v>6544</v>
      </c>
      <c r="G4448" t="s">
        <v>2247</v>
      </c>
      <c r="J4448" s="40">
        <v>24.7</v>
      </c>
      <c r="K4448" s="40">
        <v>0</v>
      </c>
    </row>
    <row r="4449" spans="1:11" x14ac:dyDescent="0.35">
      <c r="A4449">
        <v>20759</v>
      </c>
      <c r="B4449" t="s">
        <v>238</v>
      </c>
      <c r="C4449" s="70">
        <v>0</v>
      </c>
      <c r="D4449" s="70">
        <v>0</v>
      </c>
      <c r="E4449" s="71">
        <v>44681</v>
      </c>
      <c r="F4449" t="s">
        <v>6289</v>
      </c>
      <c r="G4449" t="s">
        <v>2247</v>
      </c>
      <c r="J4449" s="40">
        <v>0</v>
      </c>
      <c r="K4449" s="40">
        <v>60.37</v>
      </c>
    </row>
    <row r="4450" spans="1:11" x14ac:dyDescent="0.35">
      <c r="A4450">
        <v>20759</v>
      </c>
      <c r="B4450" t="s">
        <v>238</v>
      </c>
      <c r="C4450" s="70">
        <v>0</v>
      </c>
      <c r="D4450" s="70">
        <v>0</v>
      </c>
      <c r="E4450" s="71">
        <v>44681</v>
      </c>
      <c r="F4450" t="s">
        <v>8494</v>
      </c>
      <c r="G4450" t="s">
        <v>1912</v>
      </c>
      <c r="J4450" s="40">
        <v>0</v>
      </c>
      <c r="K4450" s="40">
        <v>180.89</v>
      </c>
    </row>
    <row r="4451" spans="1:11" x14ac:dyDescent="0.35">
      <c r="A4451">
        <v>20759</v>
      </c>
      <c r="B4451" t="s">
        <v>238</v>
      </c>
      <c r="C4451" s="70">
        <v>0</v>
      </c>
      <c r="D4451" s="70">
        <v>0</v>
      </c>
      <c r="E4451" s="71">
        <v>44712</v>
      </c>
      <c r="F4451" t="s">
        <v>5979</v>
      </c>
      <c r="G4451" t="s">
        <v>2247</v>
      </c>
      <c r="J4451" s="40">
        <v>0</v>
      </c>
      <c r="K4451" s="40">
        <v>7.41</v>
      </c>
    </row>
    <row r="4452" spans="1:11" x14ac:dyDescent="0.35">
      <c r="A4452">
        <v>20759</v>
      </c>
      <c r="B4452" t="s">
        <v>238</v>
      </c>
      <c r="C4452" s="70">
        <v>0</v>
      </c>
      <c r="D4452" s="70">
        <v>0</v>
      </c>
      <c r="E4452" s="71">
        <v>44742</v>
      </c>
      <c r="F4452" t="s">
        <v>5714</v>
      </c>
      <c r="G4452" t="s">
        <v>2247</v>
      </c>
      <c r="J4452" s="40">
        <v>0</v>
      </c>
      <c r="K4452" s="40">
        <v>54.23</v>
      </c>
    </row>
    <row r="4453" spans="1:11" x14ac:dyDescent="0.35">
      <c r="A4453">
        <v>20759</v>
      </c>
      <c r="B4453" t="s">
        <v>238</v>
      </c>
      <c r="C4453" s="70">
        <v>0</v>
      </c>
      <c r="D4453" s="70">
        <v>0</v>
      </c>
      <c r="E4453" s="71">
        <v>44773</v>
      </c>
      <c r="F4453" t="s">
        <v>5407</v>
      </c>
      <c r="G4453" t="s">
        <v>2247</v>
      </c>
      <c r="J4453" s="40">
        <v>35.92</v>
      </c>
      <c r="K4453" s="40">
        <v>0</v>
      </c>
    </row>
    <row r="4454" spans="1:11" x14ac:dyDescent="0.35">
      <c r="A4454">
        <v>20759</v>
      </c>
      <c r="B4454" t="s">
        <v>238</v>
      </c>
      <c r="C4454" s="70">
        <v>0</v>
      </c>
      <c r="D4454" s="70">
        <v>0</v>
      </c>
      <c r="E4454" s="71">
        <v>44804</v>
      </c>
      <c r="F4454" t="s">
        <v>5220</v>
      </c>
      <c r="G4454" t="s">
        <v>2247</v>
      </c>
      <c r="H4454" t="s">
        <v>2265</v>
      </c>
      <c r="J4454" s="40">
        <v>17.260000000000002</v>
      </c>
      <c r="K4454" s="40">
        <v>0</v>
      </c>
    </row>
    <row r="4455" spans="1:11" x14ac:dyDescent="0.35">
      <c r="A4455">
        <v>20759</v>
      </c>
      <c r="B4455" t="s">
        <v>238</v>
      </c>
      <c r="C4455" s="70">
        <v>0</v>
      </c>
      <c r="D4455" s="70">
        <v>0</v>
      </c>
      <c r="E4455" s="71">
        <v>44834</v>
      </c>
      <c r="F4455" t="s">
        <v>1972</v>
      </c>
      <c r="G4455" t="s">
        <v>1912</v>
      </c>
      <c r="J4455" s="40">
        <v>0</v>
      </c>
      <c r="K4455" s="40">
        <v>-953.89</v>
      </c>
    </row>
    <row r="4456" spans="1:11" x14ac:dyDescent="0.35">
      <c r="A4456">
        <v>20759</v>
      </c>
      <c r="B4456" t="s">
        <v>238</v>
      </c>
      <c r="C4456" s="70">
        <v>0</v>
      </c>
      <c r="D4456" s="70">
        <v>0</v>
      </c>
      <c r="E4456" s="71">
        <v>44834</v>
      </c>
      <c r="F4456" t="s">
        <v>2204</v>
      </c>
      <c r="G4456" t="s">
        <v>1912</v>
      </c>
      <c r="J4456" s="40">
        <v>0</v>
      </c>
      <c r="K4456" s="40">
        <v>953.89</v>
      </c>
    </row>
    <row r="4457" spans="1:11" x14ac:dyDescent="0.35">
      <c r="A4457">
        <v>20759</v>
      </c>
      <c r="B4457" t="s">
        <v>238</v>
      </c>
      <c r="C4457" s="70">
        <v>0</v>
      </c>
      <c r="D4457" s="70">
        <v>0</v>
      </c>
      <c r="E4457" s="71">
        <v>44834</v>
      </c>
      <c r="F4457" t="s">
        <v>4793</v>
      </c>
      <c r="G4457" t="s">
        <v>2247</v>
      </c>
      <c r="H4457" t="s">
        <v>2262</v>
      </c>
      <c r="J4457" s="40">
        <v>0</v>
      </c>
      <c r="K4457" s="40">
        <v>66.739999999999995</v>
      </c>
    </row>
    <row r="4458" spans="1:11" x14ac:dyDescent="0.35">
      <c r="A4458">
        <v>20759</v>
      </c>
      <c r="B4458" t="s">
        <v>238</v>
      </c>
      <c r="C4458" s="70">
        <v>0</v>
      </c>
      <c r="D4458" s="70">
        <v>0</v>
      </c>
      <c r="E4458" s="71">
        <v>44865</v>
      </c>
      <c r="F4458" t="s">
        <v>4564</v>
      </c>
      <c r="G4458" t="s">
        <v>2247</v>
      </c>
      <c r="H4458" t="s">
        <v>1919</v>
      </c>
      <c r="I4458" t="s">
        <v>1919</v>
      </c>
      <c r="J4458" s="40">
        <v>4.0599999999999996</v>
      </c>
      <c r="K4458" s="40">
        <v>0</v>
      </c>
    </row>
    <row r="4459" spans="1:11" x14ac:dyDescent="0.35">
      <c r="A4459">
        <v>20759</v>
      </c>
      <c r="B4459" t="s">
        <v>238</v>
      </c>
      <c r="C4459" s="70">
        <v>0</v>
      </c>
      <c r="D4459" s="70">
        <v>0</v>
      </c>
      <c r="E4459" s="71">
        <v>44895</v>
      </c>
      <c r="F4459" t="s">
        <v>4087</v>
      </c>
      <c r="G4459" t="s">
        <v>2247</v>
      </c>
      <c r="H4459" t="s">
        <v>1916</v>
      </c>
      <c r="I4459" t="s">
        <v>1916</v>
      </c>
      <c r="J4459" s="40">
        <v>28.66</v>
      </c>
      <c r="K4459" s="40">
        <v>0</v>
      </c>
    </row>
    <row r="4460" spans="1:11" x14ac:dyDescent="0.35">
      <c r="A4460">
        <v>20759</v>
      </c>
      <c r="B4460" t="s">
        <v>238</v>
      </c>
      <c r="C4460" s="70">
        <v>0</v>
      </c>
      <c r="D4460" s="70">
        <v>0</v>
      </c>
      <c r="E4460" s="71">
        <v>44926</v>
      </c>
      <c r="F4460" t="s">
        <v>3740</v>
      </c>
      <c r="G4460" t="s">
        <v>2247</v>
      </c>
      <c r="H4460" t="s">
        <v>1911</v>
      </c>
      <c r="I4460" t="s">
        <v>1911</v>
      </c>
      <c r="J4460" s="40">
        <v>0</v>
      </c>
      <c r="K4460" s="40">
        <v>25.19</v>
      </c>
    </row>
    <row r="4461" spans="1:11" x14ac:dyDescent="0.35">
      <c r="A4461">
        <v>20760</v>
      </c>
      <c r="B4461" t="s">
        <v>239</v>
      </c>
      <c r="C4461" s="70">
        <v>0</v>
      </c>
      <c r="D4461" s="70">
        <v>0</v>
      </c>
      <c r="E4461" s="71">
        <v>44592</v>
      </c>
      <c r="F4461" t="s">
        <v>2134</v>
      </c>
      <c r="G4461" t="s">
        <v>1912</v>
      </c>
      <c r="J4461" s="40">
        <v>0</v>
      </c>
      <c r="K4461" s="40">
        <v>-922.98</v>
      </c>
    </row>
    <row r="4462" spans="1:11" x14ac:dyDescent="0.35">
      <c r="A4462">
        <v>20760</v>
      </c>
      <c r="B4462" t="s">
        <v>239</v>
      </c>
      <c r="C4462" s="70">
        <v>0</v>
      </c>
      <c r="D4462" s="70">
        <v>0</v>
      </c>
      <c r="E4462" s="71">
        <v>44620</v>
      </c>
      <c r="F4462" t="s">
        <v>2122</v>
      </c>
      <c r="G4462" t="s">
        <v>1912</v>
      </c>
      <c r="J4462" s="40">
        <v>0</v>
      </c>
      <c r="K4462" s="40">
        <v>-910.73</v>
      </c>
    </row>
    <row r="4463" spans="1:11" x14ac:dyDescent="0.35">
      <c r="A4463">
        <v>20760</v>
      </c>
      <c r="B4463" t="s">
        <v>239</v>
      </c>
      <c r="C4463" s="70">
        <v>0</v>
      </c>
      <c r="D4463" s="70">
        <v>0</v>
      </c>
      <c r="E4463" s="71">
        <v>44620</v>
      </c>
      <c r="F4463" t="s">
        <v>2121</v>
      </c>
      <c r="G4463" t="s">
        <v>1912</v>
      </c>
      <c r="J4463" s="40">
        <v>0</v>
      </c>
      <c r="K4463" s="40">
        <v>910.73</v>
      </c>
    </row>
    <row r="4464" spans="1:11" x14ac:dyDescent="0.35">
      <c r="A4464">
        <v>20760</v>
      </c>
      <c r="B4464" t="s">
        <v>239</v>
      </c>
      <c r="C4464" s="70">
        <v>0</v>
      </c>
      <c r="D4464" s="70">
        <v>0</v>
      </c>
      <c r="E4464" s="71">
        <v>44651</v>
      </c>
      <c r="F4464" t="s">
        <v>6543</v>
      </c>
      <c r="G4464" t="s">
        <v>2247</v>
      </c>
      <c r="J4464" s="40">
        <v>5.52</v>
      </c>
      <c r="K4464" s="40">
        <v>0</v>
      </c>
    </row>
    <row r="4465" spans="1:11" x14ac:dyDescent="0.35">
      <c r="A4465">
        <v>20760</v>
      </c>
      <c r="B4465" t="s">
        <v>239</v>
      </c>
      <c r="C4465" s="70">
        <v>0</v>
      </c>
      <c r="D4465" s="70">
        <v>0</v>
      </c>
      <c r="E4465" s="71">
        <v>44681</v>
      </c>
      <c r="F4465" t="s">
        <v>6288</v>
      </c>
      <c r="G4465" t="s">
        <v>2247</v>
      </c>
      <c r="J4465" s="40">
        <v>0</v>
      </c>
      <c r="K4465" s="40">
        <v>39.46</v>
      </c>
    </row>
    <row r="4466" spans="1:11" x14ac:dyDescent="0.35">
      <c r="A4466">
        <v>20760</v>
      </c>
      <c r="B4466" t="s">
        <v>239</v>
      </c>
      <c r="C4466" s="70">
        <v>0</v>
      </c>
      <c r="D4466" s="70">
        <v>0</v>
      </c>
      <c r="E4466" s="71">
        <v>44712</v>
      </c>
      <c r="F4466" t="s">
        <v>5978</v>
      </c>
      <c r="G4466" t="s">
        <v>2247</v>
      </c>
      <c r="J4466" s="40">
        <v>0</v>
      </c>
      <c r="K4466" s="40">
        <v>5.6</v>
      </c>
    </row>
    <row r="4467" spans="1:11" x14ac:dyDescent="0.35">
      <c r="A4467">
        <v>20760</v>
      </c>
      <c r="B4467" t="s">
        <v>239</v>
      </c>
      <c r="C4467" s="70">
        <v>0</v>
      </c>
      <c r="D4467" s="70">
        <v>0</v>
      </c>
      <c r="E4467" s="71">
        <v>44742</v>
      </c>
      <c r="F4467" t="s">
        <v>2064</v>
      </c>
      <c r="G4467" t="s">
        <v>1912</v>
      </c>
      <c r="J4467" s="40">
        <v>0</v>
      </c>
      <c r="K4467" s="40">
        <v>-140.57</v>
      </c>
    </row>
    <row r="4468" spans="1:11" x14ac:dyDescent="0.35">
      <c r="A4468">
        <v>20760</v>
      </c>
      <c r="B4468" t="s">
        <v>239</v>
      </c>
      <c r="C4468" s="70">
        <v>0</v>
      </c>
      <c r="D4468" s="70">
        <v>0</v>
      </c>
      <c r="E4468" s="71">
        <v>44742</v>
      </c>
      <c r="F4468" t="s">
        <v>2063</v>
      </c>
      <c r="G4468" t="s">
        <v>1912</v>
      </c>
      <c r="J4468" s="40">
        <v>0</v>
      </c>
      <c r="K4468" s="40">
        <v>140.57</v>
      </c>
    </row>
    <row r="4469" spans="1:11" x14ac:dyDescent="0.35">
      <c r="A4469">
        <v>20760</v>
      </c>
      <c r="B4469" t="s">
        <v>239</v>
      </c>
      <c r="C4469" s="70">
        <v>0</v>
      </c>
      <c r="D4469" s="70">
        <v>0</v>
      </c>
      <c r="E4469" s="71">
        <v>44742</v>
      </c>
      <c r="F4469" t="s">
        <v>5713</v>
      </c>
      <c r="G4469" t="s">
        <v>2247</v>
      </c>
      <c r="J4469" s="40">
        <v>0</v>
      </c>
      <c r="K4469" s="40">
        <v>40.89</v>
      </c>
    </row>
    <row r="4470" spans="1:11" x14ac:dyDescent="0.35">
      <c r="A4470">
        <v>20760</v>
      </c>
      <c r="B4470" t="s">
        <v>239</v>
      </c>
      <c r="C4470" s="70">
        <v>0</v>
      </c>
      <c r="D4470" s="70">
        <v>0</v>
      </c>
      <c r="E4470" s="71">
        <v>44773</v>
      </c>
      <c r="F4470" t="s">
        <v>5406</v>
      </c>
      <c r="G4470" t="s">
        <v>2247</v>
      </c>
      <c r="J4470" s="40">
        <v>27.08</v>
      </c>
      <c r="K4470" s="40">
        <v>0</v>
      </c>
    </row>
    <row r="4471" spans="1:11" x14ac:dyDescent="0.35">
      <c r="A4471">
        <v>20760</v>
      </c>
      <c r="B4471" t="s">
        <v>239</v>
      </c>
      <c r="C4471" s="70">
        <v>0</v>
      </c>
      <c r="D4471" s="70">
        <v>0</v>
      </c>
      <c r="E4471" s="71">
        <v>44804</v>
      </c>
      <c r="F4471" t="s">
        <v>5219</v>
      </c>
      <c r="G4471" t="s">
        <v>2247</v>
      </c>
      <c r="H4471" t="s">
        <v>2265</v>
      </c>
      <c r="J4471" s="40">
        <v>13.02</v>
      </c>
      <c r="K4471" s="40">
        <v>0</v>
      </c>
    </row>
    <row r="4472" spans="1:11" x14ac:dyDescent="0.35">
      <c r="A4472">
        <v>20760</v>
      </c>
      <c r="B4472" t="s">
        <v>239</v>
      </c>
      <c r="C4472" s="70">
        <v>0</v>
      </c>
      <c r="D4472" s="70">
        <v>0</v>
      </c>
      <c r="E4472" s="71">
        <v>44834</v>
      </c>
      <c r="F4472" t="s">
        <v>4792</v>
      </c>
      <c r="G4472" t="s">
        <v>2247</v>
      </c>
      <c r="H4472" t="s">
        <v>2262</v>
      </c>
      <c r="J4472" s="40">
        <v>0</v>
      </c>
      <c r="K4472" s="40">
        <v>50.32</v>
      </c>
    </row>
    <row r="4473" spans="1:11" x14ac:dyDescent="0.35">
      <c r="A4473">
        <v>20760</v>
      </c>
      <c r="B4473" t="s">
        <v>239</v>
      </c>
      <c r="C4473" s="70">
        <v>0</v>
      </c>
      <c r="D4473" s="70">
        <v>0</v>
      </c>
      <c r="E4473" s="71">
        <v>44865</v>
      </c>
      <c r="F4473" t="s">
        <v>4563</v>
      </c>
      <c r="G4473" t="s">
        <v>2247</v>
      </c>
      <c r="H4473" t="s">
        <v>1919</v>
      </c>
      <c r="I4473" t="s">
        <v>1919</v>
      </c>
      <c r="J4473" s="40">
        <v>3.06</v>
      </c>
      <c r="K4473" s="40">
        <v>0</v>
      </c>
    </row>
    <row r="4474" spans="1:11" x14ac:dyDescent="0.35">
      <c r="A4474">
        <v>20760</v>
      </c>
      <c r="B4474" t="s">
        <v>239</v>
      </c>
      <c r="C4474" s="70">
        <v>0</v>
      </c>
      <c r="D4474" s="70">
        <v>0</v>
      </c>
      <c r="E4474" s="71">
        <v>44895</v>
      </c>
      <c r="F4474" t="s">
        <v>4086</v>
      </c>
      <c r="G4474" t="s">
        <v>2247</v>
      </c>
      <c r="H4474" t="s">
        <v>1916</v>
      </c>
      <c r="I4474" t="s">
        <v>1916</v>
      </c>
      <c r="J4474" s="40">
        <v>21.61</v>
      </c>
      <c r="K4474" s="40">
        <v>0</v>
      </c>
    </row>
    <row r="4475" spans="1:11" x14ac:dyDescent="0.35">
      <c r="A4475">
        <v>20760</v>
      </c>
      <c r="B4475" t="s">
        <v>239</v>
      </c>
      <c r="C4475" s="70">
        <v>0</v>
      </c>
      <c r="D4475" s="70">
        <v>0</v>
      </c>
      <c r="E4475" s="71">
        <v>44926</v>
      </c>
      <c r="F4475" t="s">
        <v>1913</v>
      </c>
      <c r="G4475" t="s">
        <v>1912</v>
      </c>
      <c r="H4475" t="s">
        <v>1911</v>
      </c>
      <c r="I4475" t="s">
        <v>1911</v>
      </c>
      <c r="J4475" s="40">
        <v>0</v>
      </c>
      <c r="K4475" s="40">
        <v>-907.79</v>
      </c>
    </row>
    <row r="4476" spans="1:11" x14ac:dyDescent="0.35">
      <c r="A4476">
        <v>20760</v>
      </c>
      <c r="B4476" t="s">
        <v>239</v>
      </c>
      <c r="C4476" s="70">
        <v>0</v>
      </c>
      <c r="D4476" s="70">
        <v>0</v>
      </c>
      <c r="E4476" s="71">
        <v>44926</v>
      </c>
      <c r="F4476" t="s">
        <v>2249</v>
      </c>
      <c r="G4476" t="s">
        <v>1912</v>
      </c>
      <c r="H4476" t="s">
        <v>1911</v>
      </c>
      <c r="J4476" s="40">
        <v>0</v>
      </c>
      <c r="K4476" s="40">
        <v>907.79</v>
      </c>
    </row>
    <row r="4477" spans="1:11" x14ac:dyDescent="0.35">
      <c r="A4477">
        <v>20760</v>
      </c>
      <c r="B4477" t="s">
        <v>239</v>
      </c>
      <c r="C4477" s="70">
        <v>0</v>
      </c>
      <c r="D4477" s="70">
        <v>0</v>
      </c>
      <c r="E4477" s="71">
        <v>44926</v>
      </c>
      <c r="F4477" t="s">
        <v>3739</v>
      </c>
      <c r="G4477" t="s">
        <v>2247</v>
      </c>
      <c r="H4477" t="s">
        <v>1911</v>
      </c>
      <c r="I4477" t="s">
        <v>1911</v>
      </c>
      <c r="J4477" s="40">
        <v>0</v>
      </c>
      <c r="K4477" s="40">
        <v>19</v>
      </c>
    </row>
    <row r="4478" spans="1:11" x14ac:dyDescent="0.35">
      <c r="A4478">
        <v>20761</v>
      </c>
      <c r="B4478" t="s">
        <v>240</v>
      </c>
      <c r="C4478" s="70">
        <v>0</v>
      </c>
      <c r="D4478" s="70">
        <v>0</v>
      </c>
      <c r="E4478" s="71">
        <v>44620</v>
      </c>
      <c r="F4478" t="s">
        <v>2120</v>
      </c>
      <c r="G4478" t="s">
        <v>1912</v>
      </c>
      <c r="J4478" s="40">
        <v>0</v>
      </c>
      <c r="K4478" s="40">
        <v>-43.24</v>
      </c>
    </row>
    <row r="4479" spans="1:11" x14ac:dyDescent="0.35">
      <c r="A4479">
        <v>20761</v>
      </c>
      <c r="B4479" t="s">
        <v>240</v>
      </c>
      <c r="C4479" s="70">
        <v>0</v>
      </c>
      <c r="D4479" s="70">
        <v>0</v>
      </c>
      <c r="E4479" s="71">
        <v>44651</v>
      </c>
      <c r="F4479" t="s">
        <v>6542</v>
      </c>
      <c r="G4479" t="s">
        <v>2247</v>
      </c>
      <c r="J4479" s="40">
        <v>0.84</v>
      </c>
      <c r="K4479" s="40">
        <v>0</v>
      </c>
    </row>
    <row r="4480" spans="1:11" x14ac:dyDescent="0.35">
      <c r="A4480">
        <v>20761</v>
      </c>
      <c r="B4480" t="s">
        <v>240</v>
      </c>
      <c r="C4480" s="70">
        <v>0</v>
      </c>
      <c r="D4480" s="70">
        <v>0</v>
      </c>
      <c r="E4480" s="71">
        <v>44681</v>
      </c>
      <c r="F4480" t="s">
        <v>6287</v>
      </c>
      <c r="G4480" t="s">
        <v>2247</v>
      </c>
      <c r="J4480" s="40">
        <v>0</v>
      </c>
      <c r="K4480" s="40">
        <v>1.87</v>
      </c>
    </row>
    <row r="4481" spans="1:11" x14ac:dyDescent="0.35">
      <c r="A4481">
        <v>20761</v>
      </c>
      <c r="B4481" t="s">
        <v>240</v>
      </c>
      <c r="C4481" s="70">
        <v>0</v>
      </c>
      <c r="D4481" s="70">
        <v>0</v>
      </c>
      <c r="E4481" s="71">
        <v>44681</v>
      </c>
      <c r="F4481" t="s">
        <v>8174</v>
      </c>
      <c r="G4481" t="s">
        <v>1912</v>
      </c>
      <c r="J4481" s="40">
        <v>0</v>
      </c>
      <c r="K4481" s="40">
        <v>42.21</v>
      </c>
    </row>
    <row r="4482" spans="1:11" x14ac:dyDescent="0.35">
      <c r="A4482">
        <v>20761</v>
      </c>
      <c r="B4482" t="s">
        <v>240</v>
      </c>
      <c r="C4482" s="70">
        <v>0</v>
      </c>
      <c r="D4482" s="70">
        <v>0</v>
      </c>
      <c r="E4482" s="71">
        <v>44681</v>
      </c>
      <c r="F4482" t="s">
        <v>2095</v>
      </c>
      <c r="G4482" t="s">
        <v>1912</v>
      </c>
      <c r="J4482" s="40">
        <v>0</v>
      </c>
      <c r="K4482" s="40">
        <v>-24.12</v>
      </c>
    </row>
    <row r="4483" spans="1:11" x14ac:dyDescent="0.35">
      <c r="A4483">
        <v>20761</v>
      </c>
      <c r="B4483" t="s">
        <v>240</v>
      </c>
      <c r="C4483" s="70">
        <v>0</v>
      </c>
      <c r="D4483" s="70">
        <v>0</v>
      </c>
      <c r="E4483" s="71">
        <v>44681</v>
      </c>
      <c r="F4483" t="s">
        <v>2094</v>
      </c>
      <c r="G4483" t="s">
        <v>1912</v>
      </c>
      <c r="J4483" s="40">
        <v>0</v>
      </c>
      <c r="K4483" s="40">
        <v>220.98</v>
      </c>
    </row>
    <row r="4484" spans="1:11" x14ac:dyDescent="0.35">
      <c r="A4484">
        <v>20761</v>
      </c>
      <c r="B4484" t="s">
        <v>240</v>
      </c>
      <c r="C4484" s="70">
        <v>0</v>
      </c>
      <c r="D4484" s="70">
        <v>0</v>
      </c>
      <c r="E4484" s="71">
        <v>44681</v>
      </c>
      <c r="F4484" t="s">
        <v>19630</v>
      </c>
      <c r="G4484" t="s">
        <v>1912</v>
      </c>
      <c r="J4484" s="40">
        <v>220.98</v>
      </c>
      <c r="K4484" s="40">
        <v>0</v>
      </c>
    </row>
    <row r="4485" spans="1:11" x14ac:dyDescent="0.35">
      <c r="A4485">
        <v>20761</v>
      </c>
      <c r="B4485" t="s">
        <v>240</v>
      </c>
      <c r="C4485" s="70">
        <v>0</v>
      </c>
      <c r="D4485" s="70">
        <v>0</v>
      </c>
      <c r="E4485" s="71">
        <v>44681</v>
      </c>
      <c r="F4485" t="s">
        <v>19630</v>
      </c>
      <c r="G4485" t="s">
        <v>1912</v>
      </c>
      <c r="J4485" s="40">
        <v>0</v>
      </c>
      <c r="K4485" s="40">
        <v>24.12</v>
      </c>
    </row>
    <row r="4486" spans="1:11" x14ac:dyDescent="0.35">
      <c r="A4486">
        <v>20761</v>
      </c>
      <c r="B4486" t="s">
        <v>240</v>
      </c>
      <c r="C4486" s="70">
        <v>0</v>
      </c>
      <c r="D4486" s="70">
        <v>0</v>
      </c>
      <c r="E4486" s="71">
        <v>44694</v>
      </c>
      <c r="F4486" t="s">
        <v>14912</v>
      </c>
      <c r="G4486" t="s">
        <v>1912</v>
      </c>
      <c r="J4486" s="40">
        <v>0</v>
      </c>
      <c r="K4486" s="40">
        <v>300</v>
      </c>
    </row>
    <row r="4487" spans="1:11" x14ac:dyDescent="0.35">
      <c r="A4487">
        <v>20761</v>
      </c>
      <c r="B4487" t="s">
        <v>240</v>
      </c>
      <c r="C4487" s="70">
        <v>0</v>
      </c>
      <c r="D4487" s="70">
        <v>0</v>
      </c>
      <c r="E4487" s="71">
        <v>44694</v>
      </c>
      <c r="F4487" t="s">
        <v>14911</v>
      </c>
      <c r="G4487" t="s">
        <v>1912</v>
      </c>
      <c r="J4487" s="40">
        <v>0</v>
      </c>
      <c r="K4487" s="40">
        <v>206.63</v>
      </c>
    </row>
    <row r="4488" spans="1:11" x14ac:dyDescent="0.35">
      <c r="A4488">
        <v>20761</v>
      </c>
      <c r="B4488" t="s">
        <v>240</v>
      </c>
      <c r="C4488" s="70">
        <v>0</v>
      </c>
      <c r="D4488" s="70">
        <v>0</v>
      </c>
      <c r="E4488" s="71">
        <v>44712</v>
      </c>
      <c r="F4488" t="s">
        <v>2078</v>
      </c>
      <c r="G4488" t="s">
        <v>1912</v>
      </c>
      <c r="J4488" s="40">
        <v>0</v>
      </c>
      <c r="K4488" s="40">
        <v>-194.73</v>
      </c>
    </row>
    <row r="4489" spans="1:11" x14ac:dyDescent="0.35">
      <c r="A4489">
        <v>20761</v>
      </c>
      <c r="B4489" t="s">
        <v>240</v>
      </c>
      <c r="C4489" s="70">
        <v>0</v>
      </c>
      <c r="D4489" s="70">
        <v>0</v>
      </c>
      <c r="E4489" s="71">
        <v>44712</v>
      </c>
      <c r="F4489" t="s">
        <v>2078</v>
      </c>
      <c r="G4489" t="s">
        <v>1912</v>
      </c>
      <c r="J4489" s="40">
        <v>0</v>
      </c>
      <c r="K4489" s="40">
        <v>-482.65</v>
      </c>
    </row>
    <row r="4490" spans="1:11" x14ac:dyDescent="0.35">
      <c r="A4490">
        <v>20761</v>
      </c>
      <c r="B4490" t="s">
        <v>240</v>
      </c>
      <c r="C4490" s="70">
        <v>0</v>
      </c>
      <c r="D4490" s="70">
        <v>0</v>
      </c>
      <c r="E4490" s="71">
        <v>44712</v>
      </c>
      <c r="F4490" t="s">
        <v>2077</v>
      </c>
      <c r="G4490" t="s">
        <v>1912</v>
      </c>
      <c r="J4490" s="40">
        <v>0</v>
      </c>
      <c r="K4490" s="40">
        <v>194.73</v>
      </c>
    </row>
    <row r="4491" spans="1:11" x14ac:dyDescent="0.35">
      <c r="A4491">
        <v>20761</v>
      </c>
      <c r="B4491" t="s">
        <v>240</v>
      </c>
      <c r="C4491" s="70">
        <v>0</v>
      </c>
      <c r="D4491" s="70">
        <v>0</v>
      </c>
      <c r="E4491" s="71">
        <v>44712</v>
      </c>
      <c r="F4491" t="s">
        <v>5977</v>
      </c>
      <c r="G4491" t="s">
        <v>2247</v>
      </c>
      <c r="J4491" s="40">
        <v>0</v>
      </c>
      <c r="K4491" s="40">
        <v>64.97</v>
      </c>
    </row>
    <row r="4492" spans="1:11" x14ac:dyDescent="0.35">
      <c r="A4492">
        <v>20761</v>
      </c>
      <c r="B4492" t="s">
        <v>240</v>
      </c>
      <c r="C4492" s="70">
        <v>0</v>
      </c>
      <c r="D4492" s="70">
        <v>0</v>
      </c>
      <c r="E4492" s="71">
        <v>44742</v>
      </c>
      <c r="F4492" t="s">
        <v>5712</v>
      </c>
      <c r="G4492" t="s">
        <v>2247</v>
      </c>
      <c r="J4492" s="40">
        <v>4.12</v>
      </c>
      <c r="K4492" s="40">
        <v>0</v>
      </c>
    </row>
    <row r="4493" spans="1:11" x14ac:dyDescent="0.35">
      <c r="A4493">
        <v>20761</v>
      </c>
      <c r="B4493" t="s">
        <v>240</v>
      </c>
      <c r="C4493" s="70">
        <v>0</v>
      </c>
      <c r="D4493" s="70">
        <v>0</v>
      </c>
      <c r="E4493" s="71">
        <v>44773</v>
      </c>
      <c r="F4493" t="s">
        <v>2044</v>
      </c>
      <c r="G4493" t="s">
        <v>1912</v>
      </c>
      <c r="J4493" s="40">
        <v>0</v>
      </c>
      <c r="K4493" s="40">
        <v>-26.54</v>
      </c>
    </row>
    <row r="4494" spans="1:11" x14ac:dyDescent="0.35">
      <c r="A4494">
        <v>20761</v>
      </c>
      <c r="B4494" t="s">
        <v>240</v>
      </c>
      <c r="C4494" s="70">
        <v>0</v>
      </c>
      <c r="D4494" s="70">
        <v>0</v>
      </c>
      <c r="E4494" s="71">
        <v>44773</v>
      </c>
      <c r="F4494" t="s">
        <v>5405</v>
      </c>
      <c r="G4494" t="s">
        <v>2247</v>
      </c>
      <c r="J4494" s="40">
        <v>0</v>
      </c>
      <c r="K4494" s="40">
        <v>2.72</v>
      </c>
    </row>
    <row r="4495" spans="1:11" x14ac:dyDescent="0.35">
      <c r="A4495">
        <v>20761</v>
      </c>
      <c r="B4495" t="s">
        <v>240</v>
      </c>
      <c r="C4495" s="70">
        <v>0</v>
      </c>
      <c r="D4495" s="70">
        <v>0</v>
      </c>
      <c r="E4495" s="71">
        <v>44773</v>
      </c>
      <c r="F4495" t="s">
        <v>7924</v>
      </c>
      <c r="G4495" t="s">
        <v>1912</v>
      </c>
      <c r="J4495" s="40">
        <v>0</v>
      </c>
      <c r="K4495" s="40">
        <v>26.54</v>
      </c>
    </row>
    <row r="4496" spans="1:11" x14ac:dyDescent="0.35">
      <c r="A4496">
        <v>20761</v>
      </c>
      <c r="B4496" t="s">
        <v>240</v>
      </c>
      <c r="C4496" s="70">
        <v>0</v>
      </c>
      <c r="D4496" s="70">
        <v>0</v>
      </c>
      <c r="E4496" s="71">
        <v>44804</v>
      </c>
      <c r="F4496" t="s">
        <v>5218</v>
      </c>
      <c r="G4496" t="s">
        <v>2247</v>
      </c>
      <c r="H4496" t="s">
        <v>2265</v>
      </c>
      <c r="J4496" s="40">
        <v>0</v>
      </c>
      <c r="K4496" s="40">
        <v>1.32</v>
      </c>
    </row>
    <row r="4497" spans="1:11" x14ac:dyDescent="0.35">
      <c r="A4497">
        <v>20761</v>
      </c>
      <c r="B4497" t="s">
        <v>240</v>
      </c>
      <c r="C4497" s="70">
        <v>0</v>
      </c>
      <c r="D4497" s="70">
        <v>0</v>
      </c>
      <c r="E4497" s="71">
        <v>44834</v>
      </c>
      <c r="F4497" t="s">
        <v>4791</v>
      </c>
      <c r="G4497" t="s">
        <v>2247</v>
      </c>
      <c r="H4497" t="s">
        <v>2262</v>
      </c>
      <c r="J4497" s="40">
        <v>5.07</v>
      </c>
      <c r="K4497" s="40">
        <v>0</v>
      </c>
    </row>
    <row r="4498" spans="1:11" x14ac:dyDescent="0.35">
      <c r="A4498">
        <v>20761</v>
      </c>
      <c r="B4498" t="s">
        <v>240</v>
      </c>
      <c r="C4498" s="70">
        <v>0</v>
      </c>
      <c r="D4498" s="70">
        <v>0</v>
      </c>
      <c r="E4498" s="71">
        <v>44865</v>
      </c>
      <c r="F4498" t="s">
        <v>4562</v>
      </c>
      <c r="G4498" t="s">
        <v>2247</v>
      </c>
      <c r="H4498" t="s">
        <v>1919</v>
      </c>
      <c r="I4498" t="s">
        <v>1919</v>
      </c>
      <c r="J4498" s="40">
        <v>0</v>
      </c>
      <c r="K4498" s="40">
        <v>0.31</v>
      </c>
    </row>
    <row r="4499" spans="1:11" x14ac:dyDescent="0.35">
      <c r="A4499">
        <v>20761</v>
      </c>
      <c r="B4499" t="s">
        <v>240</v>
      </c>
      <c r="C4499" s="70">
        <v>0</v>
      </c>
      <c r="D4499" s="70">
        <v>0</v>
      </c>
      <c r="E4499" s="71">
        <v>44895</v>
      </c>
      <c r="F4499" t="s">
        <v>1926</v>
      </c>
      <c r="G4499" t="s">
        <v>1912</v>
      </c>
      <c r="H4499" t="s">
        <v>1916</v>
      </c>
      <c r="J4499" s="40">
        <v>0</v>
      </c>
      <c r="K4499" s="40">
        <v>-27.9</v>
      </c>
    </row>
    <row r="4500" spans="1:11" x14ac:dyDescent="0.35">
      <c r="A4500">
        <v>20761</v>
      </c>
      <c r="B4500" t="s">
        <v>240</v>
      </c>
      <c r="C4500" s="70">
        <v>0</v>
      </c>
      <c r="D4500" s="70">
        <v>0</v>
      </c>
      <c r="E4500" s="71">
        <v>44895</v>
      </c>
      <c r="F4500" t="s">
        <v>13154</v>
      </c>
      <c r="G4500" t="s">
        <v>1912</v>
      </c>
      <c r="H4500" t="s">
        <v>1916</v>
      </c>
      <c r="J4500" s="40">
        <v>0</v>
      </c>
      <c r="K4500" s="40">
        <v>27.9</v>
      </c>
    </row>
    <row r="4501" spans="1:11" x14ac:dyDescent="0.35">
      <c r="A4501">
        <v>20761</v>
      </c>
      <c r="B4501" t="s">
        <v>240</v>
      </c>
      <c r="C4501" s="70">
        <v>0</v>
      </c>
      <c r="D4501" s="70">
        <v>0</v>
      </c>
      <c r="E4501" s="71">
        <v>44895</v>
      </c>
      <c r="F4501" t="s">
        <v>4085</v>
      </c>
      <c r="G4501" t="s">
        <v>2247</v>
      </c>
      <c r="H4501" t="s">
        <v>1916</v>
      </c>
      <c r="I4501" t="s">
        <v>1916</v>
      </c>
      <c r="J4501" s="40">
        <v>0</v>
      </c>
      <c r="K4501" s="40">
        <v>2.17</v>
      </c>
    </row>
    <row r="4502" spans="1:11" x14ac:dyDescent="0.35">
      <c r="A4502">
        <v>20761</v>
      </c>
      <c r="B4502" t="s">
        <v>240</v>
      </c>
      <c r="C4502" s="70">
        <v>0</v>
      </c>
      <c r="D4502" s="70">
        <v>0</v>
      </c>
      <c r="E4502" s="71">
        <v>44926</v>
      </c>
      <c r="F4502" t="s">
        <v>3738</v>
      </c>
      <c r="G4502" t="s">
        <v>2247</v>
      </c>
      <c r="H4502" t="s">
        <v>1911</v>
      </c>
      <c r="I4502" t="s">
        <v>1911</v>
      </c>
      <c r="J4502" s="40">
        <v>1.91</v>
      </c>
      <c r="K4502" s="40">
        <v>0</v>
      </c>
    </row>
    <row r="4503" spans="1:11" x14ac:dyDescent="0.35">
      <c r="A4503">
        <v>20762</v>
      </c>
      <c r="B4503" t="s">
        <v>19635</v>
      </c>
      <c r="C4503" s="70">
        <v>0</v>
      </c>
      <c r="D4503" s="70">
        <v>0</v>
      </c>
      <c r="E4503" s="71">
        <v>44651</v>
      </c>
      <c r="F4503" t="s">
        <v>2106</v>
      </c>
      <c r="G4503" t="s">
        <v>1912</v>
      </c>
      <c r="J4503" s="40">
        <v>0</v>
      </c>
      <c r="K4503" s="40">
        <v>-233</v>
      </c>
    </row>
    <row r="4504" spans="1:11" x14ac:dyDescent="0.35">
      <c r="A4504">
        <v>20762</v>
      </c>
      <c r="B4504" t="s">
        <v>19635</v>
      </c>
      <c r="C4504" s="70">
        <v>0</v>
      </c>
      <c r="D4504" s="70">
        <v>0</v>
      </c>
      <c r="E4504" s="71">
        <v>44681</v>
      </c>
      <c r="F4504" t="s">
        <v>6286</v>
      </c>
      <c r="G4504" t="s">
        <v>2247</v>
      </c>
      <c r="J4504" s="40">
        <v>0</v>
      </c>
      <c r="K4504" s="40">
        <v>9.91</v>
      </c>
    </row>
    <row r="4505" spans="1:11" x14ac:dyDescent="0.35">
      <c r="A4505">
        <v>20762</v>
      </c>
      <c r="B4505" t="s">
        <v>19635</v>
      </c>
      <c r="C4505" s="70">
        <v>0</v>
      </c>
      <c r="D4505" s="70">
        <v>0</v>
      </c>
      <c r="E4505" s="71">
        <v>44681</v>
      </c>
      <c r="F4505" t="s">
        <v>2096</v>
      </c>
      <c r="G4505" t="s">
        <v>1912</v>
      </c>
      <c r="J4505" s="40">
        <v>0</v>
      </c>
      <c r="K4505" s="40">
        <v>223.09</v>
      </c>
    </row>
    <row r="4506" spans="1:11" x14ac:dyDescent="0.35">
      <c r="A4506">
        <v>20762</v>
      </c>
      <c r="B4506" t="s">
        <v>19635</v>
      </c>
      <c r="C4506" s="70">
        <v>0</v>
      </c>
      <c r="D4506" s="70">
        <v>0</v>
      </c>
      <c r="E4506" s="71">
        <v>44681</v>
      </c>
      <c r="F4506" t="s">
        <v>2095</v>
      </c>
      <c r="G4506" t="s">
        <v>1912</v>
      </c>
      <c r="J4506" s="40">
        <v>0</v>
      </c>
      <c r="K4506" s="40">
        <v>-54.27</v>
      </c>
    </row>
    <row r="4507" spans="1:11" x14ac:dyDescent="0.35">
      <c r="A4507">
        <v>20762</v>
      </c>
      <c r="B4507" t="s">
        <v>19635</v>
      </c>
      <c r="C4507" s="70">
        <v>0</v>
      </c>
      <c r="D4507" s="70">
        <v>0</v>
      </c>
      <c r="E4507" s="71">
        <v>44681</v>
      </c>
      <c r="F4507" t="s">
        <v>2094</v>
      </c>
      <c r="G4507" t="s">
        <v>1912</v>
      </c>
      <c r="J4507" s="40">
        <v>0</v>
      </c>
      <c r="K4507" s="40">
        <v>465.78</v>
      </c>
    </row>
    <row r="4508" spans="1:11" x14ac:dyDescent="0.35">
      <c r="A4508">
        <v>20762</v>
      </c>
      <c r="B4508" t="s">
        <v>19635</v>
      </c>
      <c r="C4508" s="70">
        <v>0</v>
      </c>
      <c r="D4508" s="70">
        <v>0</v>
      </c>
      <c r="E4508" s="71">
        <v>44681</v>
      </c>
      <c r="F4508" t="s">
        <v>19630</v>
      </c>
      <c r="G4508" t="s">
        <v>1912</v>
      </c>
      <c r="J4508" s="40">
        <v>465.78</v>
      </c>
      <c r="K4508" s="40">
        <v>0</v>
      </c>
    </row>
    <row r="4509" spans="1:11" x14ac:dyDescent="0.35">
      <c r="A4509">
        <v>20762</v>
      </c>
      <c r="B4509" t="s">
        <v>19635</v>
      </c>
      <c r="C4509" s="70">
        <v>0</v>
      </c>
      <c r="D4509" s="70">
        <v>0</v>
      </c>
      <c r="E4509" s="71">
        <v>44681</v>
      </c>
      <c r="F4509" t="s">
        <v>19630</v>
      </c>
      <c r="G4509" t="s">
        <v>1912</v>
      </c>
      <c r="J4509" s="40">
        <v>0</v>
      </c>
      <c r="K4509" s="40">
        <v>54.27</v>
      </c>
    </row>
    <row r="4510" spans="1:11" x14ac:dyDescent="0.35">
      <c r="A4510">
        <v>20762</v>
      </c>
      <c r="B4510" t="s">
        <v>19635</v>
      </c>
      <c r="C4510" s="70">
        <v>0</v>
      </c>
      <c r="D4510" s="70">
        <v>0</v>
      </c>
      <c r="E4510" s="71">
        <v>44773</v>
      </c>
      <c r="F4510" t="s">
        <v>2044</v>
      </c>
      <c r="G4510" t="s">
        <v>1912</v>
      </c>
      <c r="J4510" s="40">
        <v>0</v>
      </c>
      <c r="K4510" s="40">
        <v>-26.54</v>
      </c>
    </row>
    <row r="4511" spans="1:11" x14ac:dyDescent="0.35">
      <c r="A4511">
        <v>20762</v>
      </c>
      <c r="B4511" t="s">
        <v>19635</v>
      </c>
      <c r="C4511" s="70">
        <v>0</v>
      </c>
      <c r="D4511" s="70">
        <v>0</v>
      </c>
      <c r="E4511" s="71">
        <v>44773</v>
      </c>
      <c r="F4511" t="s">
        <v>7924</v>
      </c>
      <c r="G4511" t="s">
        <v>1912</v>
      </c>
      <c r="J4511" s="40">
        <v>0</v>
      </c>
      <c r="K4511" s="40">
        <v>26.54</v>
      </c>
    </row>
    <row r="4512" spans="1:11" x14ac:dyDescent="0.35">
      <c r="A4512">
        <v>20762</v>
      </c>
      <c r="B4512" t="s">
        <v>19635</v>
      </c>
      <c r="C4512" s="70">
        <v>0</v>
      </c>
      <c r="D4512" s="70">
        <v>0</v>
      </c>
      <c r="E4512" s="71">
        <v>44865</v>
      </c>
      <c r="F4512" t="s">
        <v>1944</v>
      </c>
      <c r="G4512" t="s">
        <v>1912</v>
      </c>
      <c r="H4512" t="s">
        <v>1919</v>
      </c>
      <c r="I4512" t="s">
        <v>1919</v>
      </c>
      <c r="J4512" s="40">
        <v>0</v>
      </c>
      <c r="K4512" s="40">
        <v>-25.5</v>
      </c>
    </row>
    <row r="4513" spans="1:11" x14ac:dyDescent="0.35">
      <c r="A4513">
        <v>20762</v>
      </c>
      <c r="B4513" t="s">
        <v>19635</v>
      </c>
      <c r="C4513" s="70">
        <v>0</v>
      </c>
      <c r="D4513" s="70">
        <v>0</v>
      </c>
      <c r="E4513" s="71">
        <v>44865</v>
      </c>
      <c r="F4513" t="s">
        <v>13166</v>
      </c>
      <c r="G4513" t="s">
        <v>1912</v>
      </c>
      <c r="H4513" t="s">
        <v>1919</v>
      </c>
      <c r="J4513" s="40">
        <v>0</v>
      </c>
      <c r="K4513" s="40">
        <v>25.5</v>
      </c>
    </row>
    <row r="4514" spans="1:11" x14ac:dyDescent="0.35">
      <c r="A4514">
        <v>20762</v>
      </c>
      <c r="B4514" t="s">
        <v>19635</v>
      </c>
      <c r="C4514" s="70">
        <v>0</v>
      </c>
      <c r="D4514" s="70">
        <v>0</v>
      </c>
      <c r="E4514" s="71">
        <v>44895</v>
      </c>
      <c r="F4514" t="s">
        <v>1926</v>
      </c>
      <c r="G4514" t="s">
        <v>1912</v>
      </c>
      <c r="H4514" t="s">
        <v>1916</v>
      </c>
      <c r="J4514" s="40">
        <v>0</v>
      </c>
      <c r="K4514" s="40">
        <v>-52.31</v>
      </c>
    </row>
    <row r="4515" spans="1:11" x14ac:dyDescent="0.35">
      <c r="A4515">
        <v>20762</v>
      </c>
      <c r="B4515" t="s">
        <v>19635</v>
      </c>
      <c r="C4515" s="70">
        <v>0</v>
      </c>
      <c r="D4515" s="70">
        <v>0</v>
      </c>
      <c r="E4515" s="71">
        <v>44895</v>
      </c>
      <c r="F4515" t="s">
        <v>13155</v>
      </c>
      <c r="G4515" t="s">
        <v>1912</v>
      </c>
      <c r="H4515" t="s">
        <v>1916</v>
      </c>
      <c r="J4515" s="40">
        <v>0</v>
      </c>
      <c r="K4515" s="40">
        <v>52.31</v>
      </c>
    </row>
    <row r="4516" spans="1:11" x14ac:dyDescent="0.35">
      <c r="A4516">
        <v>20763</v>
      </c>
      <c r="B4516" t="s">
        <v>19634</v>
      </c>
      <c r="C4516" s="70">
        <v>0</v>
      </c>
      <c r="D4516" s="70">
        <v>0</v>
      </c>
      <c r="E4516" s="71">
        <v>44681</v>
      </c>
      <c r="F4516" t="s">
        <v>2095</v>
      </c>
      <c r="G4516" t="s">
        <v>1912</v>
      </c>
      <c r="J4516" s="40">
        <v>0</v>
      </c>
      <c r="K4516" s="40">
        <v>-195.96</v>
      </c>
    </row>
    <row r="4517" spans="1:11" x14ac:dyDescent="0.35">
      <c r="A4517">
        <v>20763</v>
      </c>
      <c r="B4517" t="s">
        <v>19634</v>
      </c>
      <c r="C4517" s="70">
        <v>0</v>
      </c>
      <c r="D4517" s="70">
        <v>0</v>
      </c>
      <c r="E4517" s="71">
        <v>44681</v>
      </c>
      <c r="F4517" t="s">
        <v>2094</v>
      </c>
      <c r="G4517" t="s">
        <v>1912</v>
      </c>
      <c r="J4517" s="40">
        <v>0</v>
      </c>
      <c r="K4517" s="40">
        <v>195.96</v>
      </c>
    </row>
    <row r="4518" spans="1:11" x14ac:dyDescent="0.35">
      <c r="A4518">
        <v>20763</v>
      </c>
      <c r="B4518" t="s">
        <v>19634</v>
      </c>
      <c r="C4518" s="70">
        <v>0</v>
      </c>
      <c r="D4518" s="70">
        <v>0</v>
      </c>
      <c r="E4518" s="71">
        <v>44681</v>
      </c>
      <c r="F4518" t="s">
        <v>19630</v>
      </c>
      <c r="G4518" t="s">
        <v>1912</v>
      </c>
      <c r="J4518" s="40">
        <v>195.96</v>
      </c>
      <c r="K4518" s="40">
        <v>0</v>
      </c>
    </row>
    <row r="4519" spans="1:11" x14ac:dyDescent="0.35">
      <c r="A4519">
        <v>20763</v>
      </c>
      <c r="B4519" t="s">
        <v>19634</v>
      </c>
      <c r="C4519" s="70">
        <v>0</v>
      </c>
      <c r="D4519" s="70">
        <v>0</v>
      </c>
      <c r="E4519" s="71">
        <v>44681</v>
      </c>
      <c r="F4519" t="s">
        <v>19630</v>
      </c>
      <c r="G4519" t="s">
        <v>1912</v>
      </c>
      <c r="J4519" s="40">
        <v>0</v>
      </c>
      <c r="K4519" s="40">
        <v>195.96</v>
      </c>
    </row>
    <row r="4520" spans="1:11" x14ac:dyDescent="0.35">
      <c r="A4520">
        <v>20764</v>
      </c>
      <c r="B4520" t="s">
        <v>19633</v>
      </c>
      <c r="C4520" s="70">
        <v>0</v>
      </c>
      <c r="D4520" s="70">
        <v>0</v>
      </c>
      <c r="E4520" s="71">
        <v>44681</v>
      </c>
      <c r="F4520" t="s">
        <v>2095</v>
      </c>
      <c r="G4520" t="s">
        <v>1912</v>
      </c>
      <c r="J4520" s="40">
        <v>0</v>
      </c>
      <c r="K4520" s="40">
        <v>-185.41</v>
      </c>
    </row>
    <row r="4521" spans="1:11" x14ac:dyDescent="0.35">
      <c r="A4521">
        <v>20764</v>
      </c>
      <c r="B4521" t="s">
        <v>19633</v>
      </c>
      <c r="C4521" s="70">
        <v>0</v>
      </c>
      <c r="D4521" s="70">
        <v>0</v>
      </c>
      <c r="E4521" s="71">
        <v>44681</v>
      </c>
      <c r="F4521" t="s">
        <v>2094</v>
      </c>
      <c r="G4521" t="s">
        <v>1912</v>
      </c>
      <c r="J4521" s="40">
        <v>0</v>
      </c>
      <c r="K4521" s="40">
        <v>52.76</v>
      </c>
    </row>
    <row r="4522" spans="1:11" x14ac:dyDescent="0.35">
      <c r="A4522">
        <v>20764</v>
      </c>
      <c r="B4522" t="s">
        <v>19633</v>
      </c>
      <c r="C4522" s="70">
        <v>0</v>
      </c>
      <c r="D4522" s="70">
        <v>0</v>
      </c>
      <c r="E4522" s="71">
        <v>44681</v>
      </c>
      <c r="F4522" t="s">
        <v>19630</v>
      </c>
      <c r="G4522" t="s">
        <v>1912</v>
      </c>
      <c r="J4522" s="40">
        <v>52.76</v>
      </c>
      <c r="K4522" s="40">
        <v>0</v>
      </c>
    </row>
    <row r="4523" spans="1:11" x14ac:dyDescent="0.35">
      <c r="A4523">
        <v>20764</v>
      </c>
      <c r="B4523" t="s">
        <v>19633</v>
      </c>
      <c r="C4523" s="70">
        <v>0</v>
      </c>
      <c r="D4523" s="70">
        <v>0</v>
      </c>
      <c r="E4523" s="71">
        <v>44681</v>
      </c>
      <c r="F4523" t="s">
        <v>19630</v>
      </c>
      <c r="G4523" t="s">
        <v>1912</v>
      </c>
      <c r="J4523" s="40">
        <v>0</v>
      </c>
      <c r="K4523" s="40">
        <v>185.41</v>
      </c>
    </row>
    <row r="4524" spans="1:11" x14ac:dyDescent="0.35">
      <c r="A4524">
        <v>20765</v>
      </c>
      <c r="B4524" t="s">
        <v>19632</v>
      </c>
      <c r="C4524" s="70">
        <v>0</v>
      </c>
      <c r="D4524" s="70">
        <v>0</v>
      </c>
      <c r="E4524" s="71">
        <v>44681</v>
      </c>
      <c r="F4524" t="s">
        <v>2095</v>
      </c>
      <c r="G4524" t="s">
        <v>1912</v>
      </c>
      <c r="J4524" s="40">
        <v>0</v>
      </c>
      <c r="K4524" s="40">
        <v>-220.98</v>
      </c>
    </row>
    <row r="4525" spans="1:11" x14ac:dyDescent="0.35">
      <c r="A4525">
        <v>20765</v>
      </c>
      <c r="B4525" t="s">
        <v>19632</v>
      </c>
      <c r="C4525" s="70">
        <v>0</v>
      </c>
      <c r="D4525" s="70">
        <v>0</v>
      </c>
      <c r="E4525" s="71">
        <v>44681</v>
      </c>
      <c r="F4525" t="s">
        <v>2094</v>
      </c>
      <c r="G4525" t="s">
        <v>1912</v>
      </c>
      <c r="J4525" s="40">
        <v>0</v>
      </c>
      <c r="K4525" s="40">
        <v>25.32</v>
      </c>
    </row>
    <row r="4526" spans="1:11" x14ac:dyDescent="0.35">
      <c r="A4526">
        <v>20765</v>
      </c>
      <c r="B4526" t="s">
        <v>19632</v>
      </c>
      <c r="C4526" s="70">
        <v>0</v>
      </c>
      <c r="D4526" s="70">
        <v>0</v>
      </c>
      <c r="E4526" s="71">
        <v>44681</v>
      </c>
      <c r="F4526" t="s">
        <v>19630</v>
      </c>
      <c r="G4526" t="s">
        <v>1912</v>
      </c>
      <c r="J4526" s="40">
        <v>25.32</v>
      </c>
      <c r="K4526" s="40">
        <v>0</v>
      </c>
    </row>
    <row r="4527" spans="1:11" x14ac:dyDescent="0.35">
      <c r="A4527">
        <v>20765</v>
      </c>
      <c r="B4527" t="s">
        <v>19632</v>
      </c>
      <c r="C4527" s="70">
        <v>0</v>
      </c>
      <c r="D4527" s="70">
        <v>0</v>
      </c>
      <c r="E4527" s="71">
        <v>44681</v>
      </c>
      <c r="F4527" t="s">
        <v>19630</v>
      </c>
      <c r="G4527" t="s">
        <v>1912</v>
      </c>
      <c r="J4527" s="40">
        <v>0</v>
      </c>
      <c r="K4527" s="40">
        <v>220.98</v>
      </c>
    </row>
    <row r="4528" spans="1:11" x14ac:dyDescent="0.35">
      <c r="A4528">
        <v>20766</v>
      </c>
      <c r="B4528" t="s">
        <v>19631</v>
      </c>
      <c r="C4528" s="70">
        <v>0</v>
      </c>
      <c r="D4528" s="70">
        <v>0</v>
      </c>
      <c r="E4528" s="71">
        <v>44681</v>
      </c>
      <c r="F4528" t="s">
        <v>2095</v>
      </c>
      <c r="G4528" t="s">
        <v>1912</v>
      </c>
      <c r="J4528" s="40">
        <v>0</v>
      </c>
      <c r="K4528" s="40">
        <v>-25.32</v>
      </c>
    </row>
    <row r="4529" spans="1:11" x14ac:dyDescent="0.35">
      <c r="A4529">
        <v>20766</v>
      </c>
      <c r="B4529" t="s">
        <v>19631</v>
      </c>
      <c r="C4529" s="70">
        <v>0</v>
      </c>
      <c r="D4529" s="70">
        <v>0</v>
      </c>
      <c r="E4529" s="71">
        <v>44681</v>
      </c>
      <c r="F4529" t="s">
        <v>2094</v>
      </c>
      <c r="G4529" t="s">
        <v>1912</v>
      </c>
      <c r="J4529" s="40">
        <v>0</v>
      </c>
      <c r="K4529" s="40">
        <v>54.27</v>
      </c>
    </row>
    <row r="4530" spans="1:11" x14ac:dyDescent="0.35">
      <c r="A4530">
        <v>20766</v>
      </c>
      <c r="B4530" t="s">
        <v>19631</v>
      </c>
      <c r="C4530" s="70">
        <v>0</v>
      </c>
      <c r="D4530" s="70">
        <v>0</v>
      </c>
      <c r="E4530" s="71">
        <v>44681</v>
      </c>
      <c r="F4530" t="s">
        <v>19630</v>
      </c>
      <c r="G4530" t="s">
        <v>1912</v>
      </c>
      <c r="J4530" s="40">
        <v>54.27</v>
      </c>
      <c r="K4530" s="40">
        <v>0</v>
      </c>
    </row>
    <row r="4531" spans="1:11" x14ac:dyDescent="0.35">
      <c r="A4531">
        <v>20766</v>
      </c>
      <c r="B4531" t="s">
        <v>19631</v>
      </c>
      <c r="C4531" s="70">
        <v>0</v>
      </c>
      <c r="D4531" s="70">
        <v>0</v>
      </c>
      <c r="E4531" s="71">
        <v>44681</v>
      </c>
      <c r="F4531" t="s">
        <v>19630</v>
      </c>
      <c r="G4531" t="s">
        <v>1912</v>
      </c>
      <c r="J4531" s="40">
        <v>0</v>
      </c>
      <c r="K4531" s="40">
        <v>25.32</v>
      </c>
    </row>
    <row r="4532" spans="1:11" x14ac:dyDescent="0.35">
      <c r="A4532">
        <v>20766</v>
      </c>
      <c r="B4532" t="s">
        <v>19631</v>
      </c>
      <c r="C4532" s="70">
        <v>0</v>
      </c>
      <c r="D4532" s="70">
        <v>0</v>
      </c>
      <c r="E4532" s="71">
        <v>44804</v>
      </c>
      <c r="F4532" t="s">
        <v>1994</v>
      </c>
      <c r="G4532" t="s">
        <v>1912</v>
      </c>
      <c r="J4532" s="40">
        <v>0</v>
      </c>
      <c r="K4532" s="40">
        <v>-24.24</v>
      </c>
    </row>
    <row r="4533" spans="1:11" x14ac:dyDescent="0.35">
      <c r="A4533">
        <v>20766</v>
      </c>
      <c r="B4533" t="s">
        <v>19631</v>
      </c>
      <c r="C4533" s="70">
        <v>0</v>
      </c>
      <c r="D4533" s="70">
        <v>0</v>
      </c>
      <c r="E4533" s="71">
        <v>44804</v>
      </c>
      <c r="F4533" t="s">
        <v>13384</v>
      </c>
      <c r="G4533" t="s">
        <v>1912</v>
      </c>
      <c r="J4533" s="40">
        <v>0</v>
      </c>
      <c r="K4533" s="40">
        <v>24.36</v>
      </c>
    </row>
    <row r="4534" spans="1:11" x14ac:dyDescent="0.35">
      <c r="A4534">
        <v>20766</v>
      </c>
      <c r="B4534" t="s">
        <v>19631</v>
      </c>
      <c r="C4534" s="70">
        <v>0</v>
      </c>
      <c r="D4534" s="70">
        <v>0</v>
      </c>
      <c r="E4534" s="71">
        <v>44804</v>
      </c>
      <c r="F4534" t="s">
        <v>1987</v>
      </c>
      <c r="G4534" t="s">
        <v>1907</v>
      </c>
      <c r="J4534" s="40">
        <v>0.12</v>
      </c>
      <c r="K4534" s="40">
        <v>0</v>
      </c>
    </row>
    <row r="4535" spans="1:11" x14ac:dyDescent="0.35">
      <c r="A4535">
        <v>20767</v>
      </c>
      <c r="B4535" t="s">
        <v>19629</v>
      </c>
      <c r="C4535" s="70">
        <v>0</v>
      </c>
      <c r="D4535" s="70">
        <v>0</v>
      </c>
      <c r="E4535" s="71">
        <v>44681</v>
      </c>
      <c r="F4535" t="s">
        <v>2095</v>
      </c>
      <c r="G4535" t="s">
        <v>1912</v>
      </c>
      <c r="J4535" s="40">
        <v>0</v>
      </c>
      <c r="K4535" s="40">
        <v>-465.78</v>
      </c>
    </row>
    <row r="4536" spans="1:11" x14ac:dyDescent="0.35">
      <c r="A4536">
        <v>20767</v>
      </c>
      <c r="B4536" t="s">
        <v>19629</v>
      </c>
      <c r="C4536" s="70">
        <v>0</v>
      </c>
      <c r="D4536" s="70">
        <v>0</v>
      </c>
      <c r="E4536" s="71">
        <v>44681</v>
      </c>
      <c r="F4536" t="s">
        <v>19630</v>
      </c>
      <c r="G4536" t="s">
        <v>1912</v>
      </c>
      <c r="J4536" s="40">
        <v>0</v>
      </c>
      <c r="K4536" s="40">
        <v>465.78</v>
      </c>
    </row>
    <row r="4537" spans="1:11" x14ac:dyDescent="0.35">
      <c r="A4537">
        <v>20767</v>
      </c>
      <c r="B4537" t="s">
        <v>19629</v>
      </c>
      <c r="C4537" s="70">
        <v>0</v>
      </c>
      <c r="D4537" s="70">
        <v>0</v>
      </c>
      <c r="E4537" s="71">
        <v>44712</v>
      </c>
      <c r="F4537" t="s">
        <v>2078</v>
      </c>
      <c r="G4537" t="s">
        <v>1912</v>
      </c>
      <c r="J4537" s="40">
        <v>0</v>
      </c>
      <c r="K4537" s="40">
        <v>-1053.92</v>
      </c>
    </row>
    <row r="4538" spans="1:11" x14ac:dyDescent="0.35">
      <c r="A4538">
        <v>20767</v>
      </c>
      <c r="B4538" t="s">
        <v>19629</v>
      </c>
      <c r="C4538" s="70">
        <v>0</v>
      </c>
      <c r="D4538" s="70">
        <v>0</v>
      </c>
      <c r="E4538" s="71">
        <v>44712</v>
      </c>
      <c r="F4538" t="s">
        <v>2077</v>
      </c>
      <c r="G4538" t="s">
        <v>1912</v>
      </c>
      <c r="J4538" s="40">
        <v>0</v>
      </c>
      <c r="K4538" s="40">
        <v>1053.92</v>
      </c>
    </row>
    <row r="4539" spans="1:11" x14ac:dyDescent="0.35">
      <c r="A4539">
        <v>20767</v>
      </c>
      <c r="B4539" t="s">
        <v>19629</v>
      </c>
      <c r="C4539" s="70">
        <v>0</v>
      </c>
      <c r="D4539" s="70">
        <v>0</v>
      </c>
      <c r="E4539" s="71">
        <v>44742</v>
      </c>
      <c r="F4539" t="s">
        <v>2064</v>
      </c>
      <c r="G4539" t="s">
        <v>1912</v>
      </c>
      <c r="J4539" s="40">
        <v>0</v>
      </c>
      <c r="K4539" s="40">
        <v>-133.13999999999999</v>
      </c>
    </row>
    <row r="4540" spans="1:11" x14ac:dyDescent="0.35">
      <c r="A4540">
        <v>20767</v>
      </c>
      <c r="B4540" t="s">
        <v>19629</v>
      </c>
      <c r="C4540" s="70">
        <v>0</v>
      </c>
      <c r="D4540" s="70">
        <v>0</v>
      </c>
      <c r="E4540" s="71">
        <v>44742</v>
      </c>
      <c r="F4540" t="s">
        <v>2063</v>
      </c>
      <c r="G4540" t="s">
        <v>1912</v>
      </c>
      <c r="J4540" s="40">
        <v>0</v>
      </c>
      <c r="K4540" s="40">
        <v>133.13999999999999</v>
      </c>
    </row>
    <row r="4541" spans="1:11" x14ac:dyDescent="0.35">
      <c r="A4541">
        <v>20767</v>
      </c>
      <c r="B4541" t="s">
        <v>19629</v>
      </c>
      <c r="C4541" s="70">
        <v>0</v>
      </c>
      <c r="D4541" s="70">
        <v>0</v>
      </c>
      <c r="E4541" s="71">
        <v>44773</v>
      </c>
      <c r="F4541" t="s">
        <v>2044</v>
      </c>
      <c r="G4541" t="s">
        <v>1912</v>
      </c>
      <c r="J4541" s="40">
        <v>0</v>
      </c>
      <c r="K4541" s="40">
        <v>-255.97</v>
      </c>
    </row>
    <row r="4542" spans="1:11" x14ac:dyDescent="0.35">
      <c r="A4542">
        <v>20767</v>
      </c>
      <c r="B4542" t="s">
        <v>19629</v>
      </c>
      <c r="C4542" s="70">
        <v>0</v>
      </c>
      <c r="D4542" s="70">
        <v>0</v>
      </c>
      <c r="E4542" s="71">
        <v>44773</v>
      </c>
      <c r="F4542" t="s">
        <v>7924</v>
      </c>
      <c r="G4542" t="s">
        <v>1912</v>
      </c>
      <c r="J4542" s="40">
        <v>0</v>
      </c>
      <c r="K4542" s="40">
        <v>255.97</v>
      </c>
    </row>
    <row r="4543" spans="1:11" x14ac:dyDescent="0.35">
      <c r="A4543">
        <v>20767</v>
      </c>
      <c r="B4543" t="s">
        <v>19629</v>
      </c>
      <c r="C4543" s="70">
        <v>0</v>
      </c>
      <c r="D4543" s="70">
        <v>0</v>
      </c>
      <c r="E4543" s="71">
        <v>44804</v>
      </c>
      <c r="F4543" t="s">
        <v>1994</v>
      </c>
      <c r="G4543" t="s">
        <v>1912</v>
      </c>
      <c r="J4543" s="40">
        <v>0</v>
      </c>
      <c r="K4543" s="40">
        <v>-167.61</v>
      </c>
    </row>
    <row r="4544" spans="1:11" x14ac:dyDescent="0.35">
      <c r="A4544">
        <v>20767</v>
      </c>
      <c r="B4544" t="s">
        <v>19629</v>
      </c>
      <c r="C4544" s="70">
        <v>0</v>
      </c>
      <c r="D4544" s="70">
        <v>0</v>
      </c>
      <c r="E4544" s="71">
        <v>44804</v>
      </c>
      <c r="F4544" t="s">
        <v>12164</v>
      </c>
      <c r="G4544" t="s">
        <v>1912</v>
      </c>
      <c r="J4544" s="40">
        <v>0</v>
      </c>
      <c r="K4544" s="40">
        <v>167.59</v>
      </c>
    </row>
    <row r="4545" spans="1:11" x14ac:dyDescent="0.35">
      <c r="A4545">
        <v>20767</v>
      </c>
      <c r="B4545" t="s">
        <v>19629</v>
      </c>
      <c r="C4545" s="70">
        <v>0</v>
      </c>
      <c r="D4545" s="70">
        <v>0</v>
      </c>
      <c r="E4545" s="71">
        <v>44804</v>
      </c>
      <c r="F4545" t="s">
        <v>1986</v>
      </c>
      <c r="G4545" t="s">
        <v>1907</v>
      </c>
      <c r="J4545" s="40">
        <v>0</v>
      </c>
      <c r="K4545" s="40">
        <v>0.03</v>
      </c>
    </row>
    <row r="4546" spans="1:11" x14ac:dyDescent="0.35">
      <c r="A4546">
        <v>20767</v>
      </c>
      <c r="B4546" t="s">
        <v>19629</v>
      </c>
      <c r="C4546" s="70">
        <v>0</v>
      </c>
      <c r="D4546" s="70">
        <v>0</v>
      </c>
      <c r="E4546" s="71">
        <v>44804</v>
      </c>
      <c r="F4546" t="s">
        <v>5217</v>
      </c>
      <c r="G4546" t="s">
        <v>2247</v>
      </c>
      <c r="H4546" t="s">
        <v>2265</v>
      </c>
      <c r="J4546" s="40">
        <v>0.01</v>
      </c>
      <c r="K4546" s="40">
        <v>0</v>
      </c>
    </row>
    <row r="4547" spans="1:11" x14ac:dyDescent="0.35">
      <c r="A4547">
        <v>20767</v>
      </c>
      <c r="B4547" t="s">
        <v>19629</v>
      </c>
      <c r="C4547" s="70">
        <v>0</v>
      </c>
      <c r="D4547" s="70">
        <v>0</v>
      </c>
      <c r="E4547" s="71">
        <v>44865</v>
      </c>
      <c r="F4547" t="s">
        <v>1944</v>
      </c>
      <c r="G4547" t="s">
        <v>1912</v>
      </c>
      <c r="H4547" t="s">
        <v>1919</v>
      </c>
      <c r="I4547" t="s">
        <v>1919</v>
      </c>
      <c r="J4547" s="40">
        <v>0</v>
      </c>
      <c r="K4547" s="40">
        <v>-47.88</v>
      </c>
    </row>
    <row r="4548" spans="1:11" x14ac:dyDescent="0.35">
      <c r="A4548">
        <v>20767</v>
      </c>
      <c r="B4548" t="s">
        <v>19629</v>
      </c>
      <c r="C4548" s="70">
        <v>0</v>
      </c>
      <c r="D4548" s="70">
        <v>0</v>
      </c>
      <c r="E4548" s="71">
        <v>44865</v>
      </c>
      <c r="F4548" t="s">
        <v>13372</v>
      </c>
      <c r="G4548" t="s">
        <v>1912</v>
      </c>
      <c r="H4548" t="s">
        <v>1919</v>
      </c>
      <c r="J4548" s="40">
        <v>0</v>
      </c>
      <c r="K4548" s="40">
        <v>47.88</v>
      </c>
    </row>
    <row r="4549" spans="1:11" x14ac:dyDescent="0.35">
      <c r="A4549">
        <v>20767</v>
      </c>
      <c r="B4549" t="s">
        <v>19629</v>
      </c>
      <c r="C4549" s="70">
        <v>0</v>
      </c>
      <c r="D4549" s="70">
        <v>0</v>
      </c>
      <c r="E4549" s="71">
        <v>44926</v>
      </c>
      <c r="F4549" t="s">
        <v>1913</v>
      </c>
      <c r="G4549" t="s">
        <v>1912</v>
      </c>
      <c r="H4549" t="s">
        <v>1911</v>
      </c>
      <c r="I4549" t="s">
        <v>1911</v>
      </c>
      <c r="J4549" s="40">
        <v>0</v>
      </c>
      <c r="K4549" s="40">
        <v>-165.1</v>
      </c>
    </row>
    <row r="4550" spans="1:11" x14ac:dyDescent="0.35">
      <c r="A4550">
        <v>20767</v>
      </c>
      <c r="B4550" t="s">
        <v>19629</v>
      </c>
      <c r="C4550" s="70">
        <v>0</v>
      </c>
      <c r="D4550" s="70">
        <v>0</v>
      </c>
      <c r="E4550" s="71">
        <v>44926</v>
      </c>
      <c r="F4550" t="s">
        <v>2466</v>
      </c>
      <c r="G4550" t="s">
        <v>1912</v>
      </c>
      <c r="J4550" s="40">
        <v>0</v>
      </c>
      <c r="K4550" s="40">
        <v>165.1</v>
      </c>
    </row>
    <row r="4551" spans="1:11" x14ac:dyDescent="0.35">
      <c r="A4551">
        <v>20768</v>
      </c>
      <c r="B4551" t="s">
        <v>19628</v>
      </c>
      <c r="C4551" s="70">
        <v>0</v>
      </c>
      <c r="D4551" s="70">
        <v>0</v>
      </c>
      <c r="E4551" s="71">
        <v>44712</v>
      </c>
      <c r="F4551" t="s">
        <v>2078</v>
      </c>
      <c r="G4551" t="s">
        <v>1912</v>
      </c>
      <c r="J4551" s="40">
        <v>0</v>
      </c>
      <c r="K4551" s="40">
        <v>-322.35000000000002</v>
      </c>
    </row>
    <row r="4552" spans="1:11" x14ac:dyDescent="0.35">
      <c r="A4552">
        <v>20768</v>
      </c>
      <c r="B4552" t="s">
        <v>19628</v>
      </c>
      <c r="C4552" s="70">
        <v>0</v>
      </c>
      <c r="D4552" s="70">
        <v>0</v>
      </c>
      <c r="E4552" s="71">
        <v>44712</v>
      </c>
      <c r="F4552" t="s">
        <v>2077</v>
      </c>
      <c r="G4552" t="s">
        <v>1912</v>
      </c>
      <c r="J4552" s="40">
        <v>0</v>
      </c>
      <c r="K4552" s="40">
        <v>322.35000000000002</v>
      </c>
    </row>
    <row r="4553" spans="1:11" x14ac:dyDescent="0.35">
      <c r="A4553">
        <v>20768</v>
      </c>
      <c r="B4553" t="s">
        <v>19628</v>
      </c>
      <c r="C4553" s="70">
        <v>0</v>
      </c>
      <c r="D4553" s="70">
        <v>0</v>
      </c>
      <c r="E4553" s="71">
        <v>44773</v>
      </c>
      <c r="F4553" t="s">
        <v>2044</v>
      </c>
      <c r="G4553" t="s">
        <v>1912</v>
      </c>
      <c r="J4553" s="40">
        <v>0</v>
      </c>
      <c r="K4553" s="40">
        <v>-191.68</v>
      </c>
    </row>
    <row r="4554" spans="1:11" x14ac:dyDescent="0.35">
      <c r="A4554">
        <v>20768</v>
      </c>
      <c r="B4554" t="s">
        <v>19628</v>
      </c>
      <c r="C4554" s="70">
        <v>0</v>
      </c>
      <c r="D4554" s="70">
        <v>0</v>
      </c>
      <c r="E4554" s="71">
        <v>44773</v>
      </c>
      <c r="F4554" t="s">
        <v>7924</v>
      </c>
      <c r="G4554" t="s">
        <v>1912</v>
      </c>
      <c r="J4554" s="40">
        <v>0</v>
      </c>
      <c r="K4554" s="40">
        <v>191.68</v>
      </c>
    </row>
    <row r="4555" spans="1:11" x14ac:dyDescent="0.35">
      <c r="A4555">
        <v>20768</v>
      </c>
      <c r="B4555" t="s">
        <v>19628</v>
      </c>
      <c r="C4555" s="70">
        <v>0</v>
      </c>
      <c r="D4555" s="70">
        <v>0</v>
      </c>
      <c r="E4555" s="71">
        <v>44834</v>
      </c>
      <c r="F4555" t="s">
        <v>1972</v>
      </c>
      <c r="G4555" t="s">
        <v>1912</v>
      </c>
      <c r="J4555" s="40">
        <v>0</v>
      </c>
      <c r="K4555" s="40">
        <v>-2469.2600000000002</v>
      </c>
    </row>
    <row r="4556" spans="1:11" x14ac:dyDescent="0.35">
      <c r="A4556">
        <v>20768</v>
      </c>
      <c r="B4556" t="s">
        <v>19628</v>
      </c>
      <c r="C4556" s="70">
        <v>0</v>
      </c>
      <c r="D4556" s="70">
        <v>0</v>
      </c>
      <c r="E4556" s="71">
        <v>44834</v>
      </c>
      <c r="F4556" t="s">
        <v>2296</v>
      </c>
      <c r="G4556" t="s">
        <v>1912</v>
      </c>
      <c r="J4556" s="40">
        <v>0</v>
      </c>
      <c r="K4556" s="40">
        <v>2469.2600000000002</v>
      </c>
    </row>
    <row r="4557" spans="1:11" x14ac:dyDescent="0.35">
      <c r="A4557">
        <v>20768</v>
      </c>
      <c r="B4557" t="s">
        <v>19628</v>
      </c>
      <c r="C4557" s="70">
        <v>0</v>
      </c>
      <c r="D4557" s="70">
        <v>0</v>
      </c>
      <c r="E4557" s="71">
        <v>44865</v>
      </c>
      <c r="F4557" t="s">
        <v>1944</v>
      </c>
      <c r="G4557" t="s">
        <v>1912</v>
      </c>
      <c r="H4557" t="s">
        <v>1919</v>
      </c>
      <c r="I4557" t="s">
        <v>1919</v>
      </c>
      <c r="J4557" s="40">
        <v>0</v>
      </c>
      <c r="K4557" s="40">
        <v>-144.47999999999999</v>
      </c>
    </row>
    <row r="4558" spans="1:11" x14ac:dyDescent="0.35">
      <c r="A4558">
        <v>20768</v>
      </c>
      <c r="B4558" t="s">
        <v>19628</v>
      </c>
      <c r="C4558" s="70">
        <v>0</v>
      </c>
      <c r="D4558" s="70">
        <v>0</v>
      </c>
      <c r="E4558" s="71">
        <v>44865</v>
      </c>
      <c r="F4558" t="s">
        <v>7956</v>
      </c>
      <c r="G4558" t="s">
        <v>1912</v>
      </c>
      <c r="H4558" t="s">
        <v>1919</v>
      </c>
      <c r="J4558" s="40">
        <v>0</v>
      </c>
      <c r="K4558" s="40">
        <v>144.47999999999999</v>
      </c>
    </row>
    <row r="4559" spans="1:11" x14ac:dyDescent="0.35">
      <c r="A4559">
        <v>20769</v>
      </c>
      <c r="B4559" t="s">
        <v>19627</v>
      </c>
      <c r="C4559" s="70">
        <v>0</v>
      </c>
      <c r="D4559" s="70">
        <v>0</v>
      </c>
      <c r="E4559" s="71">
        <v>44712</v>
      </c>
      <c r="F4559" t="s">
        <v>2078</v>
      </c>
      <c r="G4559" t="s">
        <v>1912</v>
      </c>
      <c r="J4559" s="40">
        <v>0</v>
      </c>
      <c r="K4559" s="40">
        <v>-194.73</v>
      </c>
    </row>
    <row r="4560" spans="1:11" x14ac:dyDescent="0.35">
      <c r="A4560">
        <v>20769</v>
      </c>
      <c r="B4560" t="s">
        <v>19627</v>
      </c>
      <c r="C4560" s="70">
        <v>0</v>
      </c>
      <c r="D4560" s="70">
        <v>0</v>
      </c>
      <c r="E4560" s="71">
        <v>44712</v>
      </c>
      <c r="F4560" t="s">
        <v>2077</v>
      </c>
      <c r="G4560" t="s">
        <v>1912</v>
      </c>
      <c r="J4560" s="40">
        <v>0</v>
      </c>
      <c r="K4560" s="40">
        <v>194.73</v>
      </c>
    </row>
    <row r="4561" spans="1:11" x14ac:dyDescent="0.35">
      <c r="A4561">
        <v>20769</v>
      </c>
      <c r="B4561" t="s">
        <v>19627</v>
      </c>
      <c r="C4561" s="70">
        <v>0</v>
      </c>
      <c r="D4561" s="70">
        <v>0</v>
      </c>
      <c r="E4561" s="71">
        <v>44742</v>
      </c>
      <c r="F4561" t="s">
        <v>2064</v>
      </c>
      <c r="G4561" t="s">
        <v>1912</v>
      </c>
      <c r="J4561" s="40">
        <v>0</v>
      </c>
      <c r="K4561" s="40">
        <v>-25.71</v>
      </c>
    </row>
    <row r="4562" spans="1:11" x14ac:dyDescent="0.35">
      <c r="A4562">
        <v>20769</v>
      </c>
      <c r="B4562" t="s">
        <v>19627</v>
      </c>
      <c r="C4562" s="70">
        <v>0</v>
      </c>
      <c r="D4562" s="70">
        <v>0</v>
      </c>
      <c r="E4562" s="71">
        <v>44742</v>
      </c>
      <c r="F4562" t="s">
        <v>2063</v>
      </c>
      <c r="G4562" t="s">
        <v>1912</v>
      </c>
      <c r="J4562" s="40">
        <v>0</v>
      </c>
      <c r="K4562" s="40">
        <v>25.71</v>
      </c>
    </row>
    <row r="4563" spans="1:11" x14ac:dyDescent="0.35">
      <c r="A4563">
        <v>20769</v>
      </c>
      <c r="B4563" t="s">
        <v>19627</v>
      </c>
      <c r="C4563" s="70">
        <v>0</v>
      </c>
      <c r="D4563" s="70">
        <v>0</v>
      </c>
      <c r="E4563" s="71">
        <v>44773</v>
      </c>
      <c r="F4563" t="s">
        <v>2044</v>
      </c>
      <c r="G4563" t="s">
        <v>1912</v>
      </c>
      <c r="J4563" s="40">
        <v>0</v>
      </c>
      <c r="K4563" s="40">
        <v>-2419.64</v>
      </c>
    </row>
    <row r="4564" spans="1:11" x14ac:dyDescent="0.35">
      <c r="A4564">
        <v>20769</v>
      </c>
      <c r="B4564" t="s">
        <v>19627</v>
      </c>
      <c r="C4564" s="70">
        <v>0</v>
      </c>
      <c r="D4564" s="70">
        <v>0</v>
      </c>
      <c r="E4564" s="71">
        <v>44804</v>
      </c>
      <c r="F4564" t="s">
        <v>1994</v>
      </c>
      <c r="G4564" t="s">
        <v>1912</v>
      </c>
      <c r="J4564" s="40">
        <v>0</v>
      </c>
      <c r="K4564" s="40">
        <v>818.62</v>
      </c>
    </row>
    <row r="4565" spans="1:11" x14ac:dyDescent="0.35">
      <c r="A4565">
        <v>20769</v>
      </c>
      <c r="B4565" t="s">
        <v>19627</v>
      </c>
      <c r="C4565" s="70">
        <v>0</v>
      </c>
      <c r="D4565" s="70">
        <v>0</v>
      </c>
      <c r="E4565" s="71">
        <v>44804</v>
      </c>
      <c r="F4565" t="s">
        <v>5216</v>
      </c>
      <c r="G4565" t="s">
        <v>2247</v>
      </c>
      <c r="H4565" t="s">
        <v>2265</v>
      </c>
      <c r="J4565" s="40">
        <v>36.21</v>
      </c>
      <c r="K4565" s="40">
        <v>0</v>
      </c>
    </row>
    <row r="4566" spans="1:11" x14ac:dyDescent="0.35">
      <c r="A4566">
        <v>20769</v>
      </c>
      <c r="B4566" t="s">
        <v>19627</v>
      </c>
      <c r="C4566" s="70">
        <v>0</v>
      </c>
      <c r="D4566" s="70">
        <v>0</v>
      </c>
      <c r="E4566" s="71">
        <v>44834</v>
      </c>
      <c r="F4566" t="s">
        <v>1972</v>
      </c>
      <c r="G4566" t="s">
        <v>1912</v>
      </c>
      <c r="J4566" s="40">
        <v>0</v>
      </c>
      <c r="K4566" s="40">
        <v>771.94</v>
      </c>
    </row>
    <row r="4567" spans="1:11" x14ac:dyDescent="0.35">
      <c r="A4567">
        <v>20769</v>
      </c>
      <c r="B4567" t="s">
        <v>19627</v>
      </c>
      <c r="C4567" s="70">
        <v>0</v>
      </c>
      <c r="D4567" s="70">
        <v>0</v>
      </c>
      <c r="E4567" s="71">
        <v>44834</v>
      </c>
      <c r="F4567" t="s">
        <v>4790</v>
      </c>
      <c r="G4567" t="s">
        <v>2247</v>
      </c>
      <c r="H4567" t="s">
        <v>2262</v>
      </c>
      <c r="J4567" s="40">
        <v>0</v>
      </c>
      <c r="K4567" s="40">
        <v>93.35</v>
      </c>
    </row>
    <row r="4568" spans="1:11" x14ac:dyDescent="0.35">
      <c r="A4568">
        <v>20769</v>
      </c>
      <c r="B4568" t="s">
        <v>19627</v>
      </c>
      <c r="C4568" s="70">
        <v>0</v>
      </c>
      <c r="D4568" s="70">
        <v>0</v>
      </c>
      <c r="E4568" s="71">
        <v>44865</v>
      </c>
      <c r="F4568" t="s">
        <v>1944</v>
      </c>
      <c r="G4568" t="s">
        <v>1912</v>
      </c>
      <c r="H4568" t="s">
        <v>1919</v>
      </c>
      <c r="I4568" t="s">
        <v>1919</v>
      </c>
      <c r="J4568" s="40">
        <v>0</v>
      </c>
      <c r="K4568" s="40">
        <v>774.79</v>
      </c>
    </row>
    <row r="4569" spans="1:11" x14ac:dyDescent="0.35">
      <c r="A4569">
        <v>20769</v>
      </c>
      <c r="B4569" t="s">
        <v>19627</v>
      </c>
      <c r="C4569" s="70">
        <v>0</v>
      </c>
      <c r="D4569" s="70">
        <v>0</v>
      </c>
      <c r="E4569" s="71">
        <v>44865</v>
      </c>
      <c r="F4569" t="s">
        <v>4561</v>
      </c>
      <c r="G4569" t="s">
        <v>2247</v>
      </c>
      <c r="H4569" t="s">
        <v>1919</v>
      </c>
      <c r="I4569" t="s">
        <v>1919</v>
      </c>
      <c r="J4569" s="40">
        <v>2.85</v>
      </c>
      <c r="K4569" s="40">
        <v>0</v>
      </c>
    </row>
    <row r="4570" spans="1:11" x14ac:dyDescent="0.35">
      <c r="A4570">
        <v>20770</v>
      </c>
      <c r="B4570" t="s">
        <v>19626</v>
      </c>
      <c r="C4570" s="70">
        <v>0</v>
      </c>
      <c r="D4570" s="70">
        <v>0</v>
      </c>
      <c r="E4570" s="71">
        <v>44742</v>
      </c>
      <c r="F4570" t="s">
        <v>2064</v>
      </c>
      <c r="G4570" t="s">
        <v>1912</v>
      </c>
      <c r="J4570" s="40">
        <v>0</v>
      </c>
      <c r="K4570" s="40">
        <v>-58</v>
      </c>
    </row>
    <row r="4571" spans="1:11" x14ac:dyDescent="0.35">
      <c r="A4571">
        <v>20770</v>
      </c>
      <c r="B4571" t="s">
        <v>19626</v>
      </c>
      <c r="C4571" s="70">
        <v>0</v>
      </c>
      <c r="D4571" s="70">
        <v>0</v>
      </c>
      <c r="E4571" s="71">
        <v>44742</v>
      </c>
      <c r="F4571" t="s">
        <v>2063</v>
      </c>
      <c r="G4571" t="s">
        <v>1912</v>
      </c>
      <c r="J4571" s="40">
        <v>0</v>
      </c>
      <c r="K4571" s="40">
        <v>58</v>
      </c>
    </row>
    <row r="4572" spans="1:11" x14ac:dyDescent="0.35">
      <c r="A4572">
        <v>20770</v>
      </c>
      <c r="B4572" t="s">
        <v>19626</v>
      </c>
      <c r="C4572" s="70">
        <v>0</v>
      </c>
      <c r="D4572" s="70">
        <v>0</v>
      </c>
      <c r="E4572" s="71">
        <v>44743</v>
      </c>
      <c r="F4572" t="s">
        <v>14769</v>
      </c>
      <c r="G4572" t="s">
        <v>1912</v>
      </c>
      <c r="J4572" s="40">
        <v>0</v>
      </c>
      <c r="K4572" s="40">
        <v>450</v>
      </c>
    </row>
    <row r="4573" spans="1:11" x14ac:dyDescent="0.35">
      <c r="A4573">
        <v>20770</v>
      </c>
      <c r="B4573" t="s">
        <v>19626</v>
      </c>
      <c r="C4573" s="70">
        <v>0</v>
      </c>
      <c r="D4573" s="70">
        <v>0</v>
      </c>
      <c r="E4573" s="71">
        <v>44743</v>
      </c>
      <c r="F4573" t="s">
        <v>14768</v>
      </c>
      <c r="G4573" t="s">
        <v>1912</v>
      </c>
      <c r="J4573" s="40">
        <v>0</v>
      </c>
      <c r="K4573" s="40">
        <v>745.15</v>
      </c>
    </row>
    <row r="4574" spans="1:11" x14ac:dyDescent="0.35">
      <c r="A4574">
        <v>20770</v>
      </c>
      <c r="B4574" t="s">
        <v>19626</v>
      </c>
      <c r="C4574" s="70">
        <v>0</v>
      </c>
      <c r="D4574" s="70">
        <v>0</v>
      </c>
      <c r="E4574" s="71">
        <v>44743</v>
      </c>
      <c r="F4574" t="s">
        <v>14767</v>
      </c>
      <c r="G4574" t="s">
        <v>1912</v>
      </c>
      <c r="J4574" s="40">
        <v>0</v>
      </c>
      <c r="K4574" s="40">
        <v>-745.15</v>
      </c>
    </row>
    <row r="4575" spans="1:11" x14ac:dyDescent="0.35">
      <c r="A4575">
        <v>20770</v>
      </c>
      <c r="B4575" t="s">
        <v>19626</v>
      </c>
      <c r="C4575" s="70">
        <v>0</v>
      </c>
      <c r="D4575" s="70">
        <v>0</v>
      </c>
      <c r="E4575" s="71">
        <v>44743</v>
      </c>
      <c r="F4575" t="s">
        <v>14766</v>
      </c>
      <c r="G4575" t="s">
        <v>1912</v>
      </c>
      <c r="J4575" s="40">
        <v>0</v>
      </c>
      <c r="K4575" s="40">
        <v>745.15</v>
      </c>
    </row>
    <row r="4576" spans="1:11" x14ac:dyDescent="0.35">
      <c r="A4576">
        <v>20770</v>
      </c>
      <c r="B4576" t="s">
        <v>19626</v>
      </c>
      <c r="C4576" s="70">
        <v>0</v>
      </c>
      <c r="D4576" s="70">
        <v>0</v>
      </c>
      <c r="E4576" s="71">
        <v>44743</v>
      </c>
      <c r="F4576" t="s">
        <v>14765</v>
      </c>
      <c r="G4576" t="s">
        <v>1912</v>
      </c>
      <c r="J4576" s="40">
        <v>0</v>
      </c>
      <c r="K4576" s="40">
        <v>1809.88</v>
      </c>
    </row>
    <row r="4577" spans="1:11" x14ac:dyDescent="0.35">
      <c r="A4577">
        <v>20770</v>
      </c>
      <c r="B4577" t="s">
        <v>19626</v>
      </c>
      <c r="C4577" s="70">
        <v>0</v>
      </c>
      <c r="D4577" s="70">
        <v>0</v>
      </c>
      <c r="E4577" s="71">
        <v>44743</v>
      </c>
      <c r="F4577" t="s">
        <v>14764</v>
      </c>
      <c r="G4577" t="s">
        <v>1912</v>
      </c>
      <c r="J4577" s="40">
        <v>0</v>
      </c>
      <c r="K4577" s="40">
        <v>348.02</v>
      </c>
    </row>
    <row r="4578" spans="1:11" x14ac:dyDescent="0.35">
      <c r="A4578">
        <v>20770</v>
      </c>
      <c r="B4578" t="s">
        <v>19626</v>
      </c>
      <c r="C4578" s="70">
        <v>0</v>
      </c>
      <c r="D4578" s="70">
        <v>0</v>
      </c>
      <c r="E4578" s="71">
        <v>44773</v>
      </c>
      <c r="F4578" t="s">
        <v>2044</v>
      </c>
      <c r="G4578" t="s">
        <v>1912</v>
      </c>
      <c r="J4578" s="40">
        <v>0</v>
      </c>
      <c r="K4578" s="40">
        <v>-419.05</v>
      </c>
    </row>
    <row r="4579" spans="1:11" x14ac:dyDescent="0.35">
      <c r="A4579">
        <v>20770</v>
      </c>
      <c r="B4579" t="s">
        <v>19626</v>
      </c>
      <c r="C4579" s="70">
        <v>0</v>
      </c>
      <c r="D4579" s="70">
        <v>0</v>
      </c>
      <c r="E4579" s="71">
        <v>44773</v>
      </c>
      <c r="F4579" t="s">
        <v>2044</v>
      </c>
      <c r="G4579" t="s">
        <v>1912</v>
      </c>
      <c r="J4579" s="40">
        <v>0</v>
      </c>
      <c r="K4579" s="40">
        <v>-3420.96</v>
      </c>
    </row>
    <row r="4580" spans="1:11" x14ac:dyDescent="0.35">
      <c r="A4580">
        <v>20770</v>
      </c>
      <c r="B4580" t="s">
        <v>19626</v>
      </c>
      <c r="C4580" s="70">
        <v>0</v>
      </c>
      <c r="D4580" s="70">
        <v>0</v>
      </c>
      <c r="E4580" s="71">
        <v>44773</v>
      </c>
      <c r="F4580" t="s">
        <v>7924</v>
      </c>
      <c r="G4580" t="s">
        <v>1912</v>
      </c>
      <c r="J4580" s="40">
        <v>0</v>
      </c>
      <c r="K4580" s="40">
        <v>419.05</v>
      </c>
    </row>
    <row r="4581" spans="1:11" x14ac:dyDescent="0.35">
      <c r="A4581">
        <v>20770</v>
      </c>
      <c r="B4581" t="s">
        <v>19626</v>
      </c>
      <c r="C4581" s="70">
        <v>0</v>
      </c>
      <c r="D4581" s="70">
        <v>0</v>
      </c>
      <c r="E4581" s="71">
        <v>44804</v>
      </c>
      <c r="F4581" t="s">
        <v>5215</v>
      </c>
      <c r="G4581" t="s">
        <v>2247</v>
      </c>
      <c r="H4581" t="s">
        <v>2265</v>
      </c>
      <c r="J4581" s="40">
        <v>0</v>
      </c>
      <c r="K4581" s="40">
        <v>67.91</v>
      </c>
    </row>
    <row r="4582" spans="1:11" x14ac:dyDescent="0.35">
      <c r="A4582">
        <v>20770</v>
      </c>
      <c r="B4582" t="s">
        <v>19626</v>
      </c>
      <c r="C4582" s="70">
        <v>0</v>
      </c>
      <c r="D4582" s="70">
        <v>0</v>
      </c>
      <c r="E4582" s="71">
        <v>44926</v>
      </c>
      <c r="F4582" t="s">
        <v>1913</v>
      </c>
      <c r="G4582" t="s">
        <v>1912</v>
      </c>
      <c r="H4582" t="s">
        <v>1911</v>
      </c>
      <c r="I4582" t="s">
        <v>1911</v>
      </c>
      <c r="J4582" s="40">
        <v>0</v>
      </c>
      <c r="K4582" s="40">
        <v>-7.1</v>
      </c>
    </row>
    <row r="4583" spans="1:11" x14ac:dyDescent="0.35">
      <c r="A4583">
        <v>20770</v>
      </c>
      <c r="B4583" t="s">
        <v>19626</v>
      </c>
      <c r="C4583" s="70">
        <v>0</v>
      </c>
      <c r="D4583" s="70">
        <v>0</v>
      </c>
      <c r="E4583" s="71">
        <v>44926</v>
      </c>
      <c r="F4583" t="s">
        <v>13142</v>
      </c>
      <c r="G4583" t="s">
        <v>1912</v>
      </c>
      <c r="J4583" s="40">
        <v>0</v>
      </c>
      <c r="K4583" s="40">
        <v>7.1</v>
      </c>
    </row>
    <row r="4584" spans="1:11" x14ac:dyDescent="0.35">
      <c r="A4584">
        <v>20771</v>
      </c>
      <c r="B4584" t="s">
        <v>19625</v>
      </c>
      <c r="C4584" s="70">
        <v>0</v>
      </c>
      <c r="D4584" s="70">
        <v>0</v>
      </c>
      <c r="E4584" s="71">
        <v>44742</v>
      </c>
      <c r="F4584" t="s">
        <v>2064</v>
      </c>
      <c r="G4584" t="s">
        <v>1912</v>
      </c>
      <c r="J4584" s="40">
        <v>0</v>
      </c>
      <c r="K4584" s="40">
        <v>-4.29</v>
      </c>
    </row>
    <row r="4585" spans="1:11" x14ac:dyDescent="0.35">
      <c r="A4585">
        <v>20771</v>
      </c>
      <c r="B4585" t="s">
        <v>19625</v>
      </c>
      <c r="C4585" s="70">
        <v>0</v>
      </c>
      <c r="D4585" s="70">
        <v>0</v>
      </c>
      <c r="E4585" s="71">
        <v>44742</v>
      </c>
      <c r="F4585" t="s">
        <v>2063</v>
      </c>
      <c r="G4585" t="s">
        <v>1912</v>
      </c>
      <c r="J4585" s="40">
        <v>0</v>
      </c>
      <c r="K4585" s="40">
        <v>4.29</v>
      </c>
    </row>
    <row r="4586" spans="1:11" x14ac:dyDescent="0.35">
      <c r="A4586">
        <v>20772</v>
      </c>
      <c r="B4586" t="s">
        <v>19624</v>
      </c>
      <c r="C4586" s="70">
        <v>0</v>
      </c>
      <c r="D4586" s="70">
        <v>0</v>
      </c>
      <c r="E4586" s="71">
        <v>44773</v>
      </c>
      <c r="F4586" t="s">
        <v>2044</v>
      </c>
      <c r="G4586" t="s">
        <v>1912</v>
      </c>
      <c r="J4586" s="40">
        <v>0</v>
      </c>
      <c r="K4586" s="40">
        <v>-162.19</v>
      </c>
    </row>
    <row r="4587" spans="1:11" x14ac:dyDescent="0.35">
      <c r="A4587">
        <v>20772</v>
      </c>
      <c r="B4587" t="s">
        <v>19624</v>
      </c>
      <c r="C4587" s="70">
        <v>0</v>
      </c>
      <c r="D4587" s="70">
        <v>0</v>
      </c>
      <c r="E4587" s="71">
        <v>44773</v>
      </c>
      <c r="F4587" t="s">
        <v>7924</v>
      </c>
      <c r="G4587" t="s">
        <v>1912</v>
      </c>
      <c r="J4587" s="40">
        <v>0</v>
      </c>
      <c r="K4587" s="40">
        <v>162.19</v>
      </c>
    </row>
    <row r="4588" spans="1:11" x14ac:dyDescent="0.35">
      <c r="A4588">
        <v>20772</v>
      </c>
      <c r="B4588" t="s">
        <v>19624</v>
      </c>
      <c r="C4588" s="70">
        <v>0</v>
      </c>
      <c r="D4588" s="70">
        <v>0</v>
      </c>
      <c r="E4588" s="71">
        <v>44926</v>
      </c>
      <c r="F4588" t="s">
        <v>1913</v>
      </c>
      <c r="G4588" t="s">
        <v>1912</v>
      </c>
      <c r="H4588" t="s">
        <v>1911</v>
      </c>
      <c r="I4588" t="s">
        <v>1911</v>
      </c>
      <c r="J4588" s="40">
        <v>0</v>
      </c>
      <c r="K4588" s="40">
        <v>-22.73</v>
      </c>
    </row>
    <row r="4589" spans="1:11" x14ac:dyDescent="0.35">
      <c r="A4589">
        <v>20772</v>
      </c>
      <c r="B4589" t="s">
        <v>19624</v>
      </c>
      <c r="C4589" s="70">
        <v>0</v>
      </c>
      <c r="D4589" s="70">
        <v>0</v>
      </c>
      <c r="E4589" s="71">
        <v>44926</v>
      </c>
      <c r="F4589" t="s">
        <v>13140</v>
      </c>
      <c r="G4589" t="s">
        <v>1912</v>
      </c>
      <c r="J4589" s="40">
        <v>0</v>
      </c>
      <c r="K4589" s="40">
        <v>22.73</v>
      </c>
    </row>
    <row r="4590" spans="1:11" x14ac:dyDescent="0.35">
      <c r="A4590">
        <v>20773</v>
      </c>
      <c r="B4590" t="s">
        <v>19623</v>
      </c>
      <c r="C4590" s="70">
        <v>0</v>
      </c>
      <c r="D4590" s="70">
        <v>0</v>
      </c>
      <c r="E4590" s="71">
        <v>44773</v>
      </c>
      <c r="F4590" t="s">
        <v>2044</v>
      </c>
      <c r="G4590" t="s">
        <v>1912</v>
      </c>
      <c r="J4590" s="40">
        <v>0</v>
      </c>
      <c r="K4590" s="40">
        <v>-105.87</v>
      </c>
    </row>
    <row r="4591" spans="1:11" x14ac:dyDescent="0.35">
      <c r="A4591">
        <v>20773</v>
      </c>
      <c r="B4591" t="s">
        <v>19623</v>
      </c>
      <c r="C4591" s="70">
        <v>0</v>
      </c>
      <c r="D4591" s="70">
        <v>0</v>
      </c>
      <c r="E4591" s="71">
        <v>44773</v>
      </c>
      <c r="F4591" t="s">
        <v>7924</v>
      </c>
      <c r="G4591" t="s">
        <v>1912</v>
      </c>
      <c r="J4591" s="40">
        <v>0</v>
      </c>
      <c r="K4591" s="40">
        <v>105.87</v>
      </c>
    </row>
    <row r="4592" spans="1:11" x14ac:dyDescent="0.35">
      <c r="A4592">
        <v>20773</v>
      </c>
      <c r="B4592" t="s">
        <v>19623</v>
      </c>
      <c r="C4592" s="70">
        <v>0</v>
      </c>
      <c r="D4592" s="70">
        <v>0</v>
      </c>
      <c r="E4592" s="71">
        <v>44895</v>
      </c>
      <c r="F4592" t="s">
        <v>1926</v>
      </c>
      <c r="G4592" t="s">
        <v>1912</v>
      </c>
      <c r="H4592" t="s">
        <v>1916</v>
      </c>
      <c r="J4592" s="40">
        <v>0</v>
      </c>
      <c r="K4592" s="40">
        <v>-62.77</v>
      </c>
    </row>
    <row r="4593" spans="1:11" x14ac:dyDescent="0.35">
      <c r="A4593">
        <v>20773</v>
      </c>
      <c r="B4593" t="s">
        <v>19623</v>
      </c>
      <c r="C4593" s="70">
        <v>0</v>
      </c>
      <c r="D4593" s="70">
        <v>0</v>
      </c>
      <c r="E4593" s="71">
        <v>44926</v>
      </c>
      <c r="F4593" t="s">
        <v>1913</v>
      </c>
      <c r="G4593" t="s">
        <v>1912</v>
      </c>
      <c r="H4593" t="s">
        <v>1911</v>
      </c>
      <c r="I4593" t="s">
        <v>1911</v>
      </c>
      <c r="J4593" s="40">
        <v>0</v>
      </c>
      <c r="K4593" s="40">
        <v>-23.59</v>
      </c>
    </row>
    <row r="4594" spans="1:11" x14ac:dyDescent="0.35">
      <c r="A4594">
        <v>20773</v>
      </c>
      <c r="B4594" t="s">
        <v>19623</v>
      </c>
      <c r="C4594" s="70">
        <v>0</v>
      </c>
      <c r="D4594" s="70">
        <v>0</v>
      </c>
      <c r="E4594" s="71">
        <v>44926</v>
      </c>
      <c r="F4594" t="s">
        <v>13360</v>
      </c>
      <c r="G4594" t="s">
        <v>1912</v>
      </c>
      <c r="J4594" s="40">
        <v>0</v>
      </c>
      <c r="K4594" s="40">
        <v>23.59</v>
      </c>
    </row>
    <row r="4595" spans="1:11" x14ac:dyDescent="0.35">
      <c r="A4595">
        <v>20773</v>
      </c>
      <c r="B4595" t="s">
        <v>19623</v>
      </c>
      <c r="C4595" s="70">
        <v>0</v>
      </c>
      <c r="D4595" s="70">
        <v>0</v>
      </c>
      <c r="E4595" s="71">
        <v>44926</v>
      </c>
      <c r="F4595" t="s">
        <v>3737</v>
      </c>
      <c r="G4595" t="s">
        <v>2247</v>
      </c>
      <c r="H4595" t="s">
        <v>1911</v>
      </c>
      <c r="I4595" t="s">
        <v>1911</v>
      </c>
      <c r="J4595" s="40">
        <v>0</v>
      </c>
      <c r="K4595" s="40">
        <v>1.39</v>
      </c>
    </row>
    <row r="4596" spans="1:11" x14ac:dyDescent="0.35">
      <c r="A4596">
        <v>20773</v>
      </c>
      <c r="B4596" t="s">
        <v>19623</v>
      </c>
      <c r="C4596" s="70">
        <v>0</v>
      </c>
      <c r="D4596" s="70">
        <v>0</v>
      </c>
      <c r="E4596" s="71">
        <v>44926</v>
      </c>
      <c r="F4596" t="s">
        <v>13355</v>
      </c>
      <c r="G4596" t="s">
        <v>1912</v>
      </c>
      <c r="H4596" t="s">
        <v>1916</v>
      </c>
      <c r="J4596" s="40">
        <v>0</v>
      </c>
      <c r="K4596" s="40">
        <v>62.77</v>
      </c>
    </row>
    <row r="4597" spans="1:11" x14ac:dyDescent="0.35">
      <c r="A4597">
        <v>20773</v>
      </c>
      <c r="B4597" t="s">
        <v>19623</v>
      </c>
      <c r="C4597" s="70">
        <v>0</v>
      </c>
      <c r="D4597" s="70">
        <v>0</v>
      </c>
      <c r="E4597" s="71">
        <v>44926</v>
      </c>
      <c r="F4597" t="s">
        <v>3500</v>
      </c>
      <c r="G4597" t="s">
        <v>2247</v>
      </c>
      <c r="H4597" t="s">
        <v>1911</v>
      </c>
      <c r="I4597" t="s">
        <v>1911</v>
      </c>
      <c r="J4597" s="40">
        <v>1.39</v>
      </c>
      <c r="K4597" s="40">
        <v>0</v>
      </c>
    </row>
    <row r="4598" spans="1:11" x14ac:dyDescent="0.35">
      <c r="A4598">
        <v>20774</v>
      </c>
      <c r="B4598" t="s">
        <v>19622</v>
      </c>
      <c r="C4598" s="70">
        <v>0</v>
      </c>
      <c r="D4598" s="70">
        <v>0</v>
      </c>
      <c r="E4598" s="71">
        <v>44773</v>
      </c>
      <c r="F4598" t="s">
        <v>2044</v>
      </c>
      <c r="G4598" t="s">
        <v>1912</v>
      </c>
      <c r="J4598" s="40">
        <v>0</v>
      </c>
      <c r="K4598" s="40">
        <v>259.66000000000003</v>
      </c>
    </row>
    <row r="4599" spans="1:11" x14ac:dyDescent="0.35">
      <c r="A4599">
        <v>20774</v>
      </c>
      <c r="B4599" t="s">
        <v>19622</v>
      </c>
      <c r="C4599" s="70">
        <v>0</v>
      </c>
      <c r="D4599" s="70">
        <v>0</v>
      </c>
      <c r="E4599" s="71">
        <v>44804</v>
      </c>
      <c r="F4599" t="s">
        <v>5214</v>
      </c>
      <c r="G4599" t="s">
        <v>2247</v>
      </c>
      <c r="H4599" t="s">
        <v>2265</v>
      </c>
      <c r="J4599" s="40">
        <v>0</v>
      </c>
      <c r="K4599" s="40">
        <v>3.89</v>
      </c>
    </row>
    <row r="4600" spans="1:11" x14ac:dyDescent="0.35">
      <c r="A4600">
        <v>20774</v>
      </c>
      <c r="B4600" t="s">
        <v>19622</v>
      </c>
      <c r="C4600" s="70">
        <v>0</v>
      </c>
      <c r="D4600" s="70">
        <v>0</v>
      </c>
      <c r="E4600" s="71">
        <v>44834</v>
      </c>
      <c r="F4600" t="s">
        <v>4789</v>
      </c>
      <c r="G4600" t="s">
        <v>2247</v>
      </c>
      <c r="H4600" t="s">
        <v>2262</v>
      </c>
      <c r="J4600" s="40">
        <v>15.03</v>
      </c>
      <c r="K4600" s="40">
        <v>0</v>
      </c>
    </row>
    <row r="4601" spans="1:11" x14ac:dyDescent="0.35">
      <c r="A4601">
        <v>20774</v>
      </c>
      <c r="B4601" t="s">
        <v>19622</v>
      </c>
      <c r="C4601" s="70">
        <v>0</v>
      </c>
      <c r="D4601" s="70">
        <v>0</v>
      </c>
      <c r="E4601" s="71">
        <v>44835</v>
      </c>
      <c r="F4601" t="s">
        <v>19584</v>
      </c>
      <c r="G4601" t="s">
        <v>1907</v>
      </c>
      <c r="H4601" t="s">
        <v>1960</v>
      </c>
      <c r="J4601" s="40">
        <v>521.03</v>
      </c>
      <c r="K4601" s="40">
        <v>0</v>
      </c>
    </row>
    <row r="4602" spans="1:11" x14ac:dyDescent="0.35">
      <c r="A4602">
        <v>20774</v>
      </c>
      <c r="B4602" t="s">
        <v>19622</v>
      </c>
      <c r="C4602" s="70">
        <v>0</v>
      </c>
      <c r="D4602" s="70">
        <v>0</v>
      </c>
      <c r="E4602" s="71">
        <v>44835</v>
      </c>
      <c r="F4602" t="s">
        <v>19583</v>
      </c>
      <c r="G4602" t="s">
        <v>1907</v>
      </c>
      <c r="H4602" t="s">
        <v>19582</v>
      </c>
      <c r="J4602" s="40">
        <v>519.04999999999995</v>
      </c>
      <c r="K4602" s="40">
        <v>0</v>
      </c>
    </row>
    <row r="4603" spans="1:11" x14ac:dyDescent="0.35">
      <c r="A4603">
        <v>20774</v>
      </c>
      <c r="B4603" t="s">
        <v>19622</v>
      </c>
      <c r="C4603" s="70">
        <v>0</v>
      </c>
      <c r="D4603" s="70">
        <v>0</v>
      </c>
      <c r="E4603" s="71">
        <v>44835</v>
      </c>
      <c r="F4603" t="s">
        <v>19581</v>
      </c>
      <c r="G4603" t="s">
        <v>1907</v>
      </c>
      <c r="J4603" s="40">
        <v>0</v>
      </c>
      <c r="K4603" s="40">
        <v>524.42999999999995</v>
      </c>
    </row>
    <row r="4604" spans="1:11" x14ac:dyDescent="0.35">
      <c r="A4604">
        <v>20774</v>
      </c>
      <c r="B4604" t="s">
        <v>19622</v>
      </c>
      <c r="C4604" s="70">
        <v>0</v>
      </c>
      <c r="D4604" s="70">
        <v>0</v>
      </c>
      <c r="E4604" s="71">
        <v>44835</v>
      </c>
      <c r="F4604" t="s">
        <v>19580</v>
      </c>
      <c r="G4604" t="s">
        <v>1907</v>
      </c>
      <c r="H4604" t="s">
        <v>19579</v>
      </c>
      <c r="J4604" s="40">
        <v>224.39</v>
      </c>
      <c r="K4604" s="40">
        <v>0</v>
      </c>
    </row>
    <row r="4605" spans="1:11" x14ac:dyDescent="0.35">
      <c r="A4605">
        <v>20774</v>
      </c>
      <c r="B4605" t="s">
        <v>19622</v>
      </c>
      <c r="C4605" s="70">
        <v>0</v>
      </c>
      <c r="D4605" s="70">
        <v>0</v>
      </c>
      <c r="E4605" s="71">
        <v>44835</v>
      </c>
      <c r="F4605" t="s">
        <v>19578</v>
      </c>
      <c r="G4605" t="s">
        <v>1907</v>
      </c>
      <c r="H4605" t="s">
        <v>19577</v>
      </c>
      <c r="J4605" s="40">
        <v>98.28</v>
      </c>
      <c r="K4605" s="40">
        <v>0</v>
      </c>
    </row>
    <row r="4606" spans="1:11" x14ac:dyDescent="0.35">
      <c r="A4606">
        <v>20774</v>
      </c>
      <c r="B4606" t="s">
        <v>19622</v>
      </c>
      <c r="C4606" s="70">
        <v>0</v>
      </c>
      <c r="D4606" s="70">
        <v>0</v>
      </c>
      <c r="E4606" s="71">
        <v>44835</v>
      </c>
      <c r="F4606" t="s">
        <v>19571</v>
      </c>
      <c r="G4606" t="s">
        <v>1907</v>
      </c>
      <c r="J4606" s="40">
        <v>0</v>
      </c>
      <c r="K4606" s="40">
        <v>-524.42999999999995</v>
      </c>
    </row>
    <row r="4607" spans="1:11" x14ac:dyDescent="0.35">
      <c r="A4607">
        <v>20774</v>
      </c>
      <c r="B4607" t="s">
        <v>19622</v>
      </c>
      <c r="C4607" s="70">
        <v>0</v>
      </c>
      <c r="D4607" s="70">
        <v>0</v>
      </c>
      <c r="E4607" s="71">
        <v>44835</v>
      </c>
      <c r="F4607" t="s">
        <v>19570</v>
      </c>
      <c r="G4607" t="s">
        <v>1912</v>
      </c>
      <c r="J4607" s="40">
        <v>558.34</v>
      </c>
      <c r="K4607" s="40">
        <v>0</v>
      </c>
    </row>
    <row r="4608" spans="1:11" x14ac:dyDescent="0.35">
      <c r="A4608">
        <v>20774</v>
      </c>
      <c r="B4608" t="s">
        <v>19622</v>
      </c>
      <c r="C4608" s="70">
        <v>0</v>
      </c>
      <c r="D4608" s="70">
        <v>0</v>
      </c>
      <c r="E4608" s="71">
        <v>44865</v>
      </c>
      <c r="F4608" t="s">
        <v>1944</v>
      </c>
      <c r="G4608" t="s">
        <v>1912</v>
      </c>
      <c r="H4608" t="s">
        <v>1919</v>
      </c>
      <c r="I4608" t="s">
        <v>1919</v>
      </c>
      <c r="J4608" s="40">
        <v>0</v>
      </c>
      <c r="K4608" s="40">
        <v>1642.97</v>
      </c>
    </row>
    <row r="4609" spans="1:11" x14ac:dyDescent="0.35">
      <c r="A4609">
        <v>20774</v>
      </c>
      <c r="B4609" t="s">
        <v>19622</v>
      </c>
      <c r="C4609" s="70">
        <v>0</v>
      </c>
      <c r="D4609" s="70">
        <v>0</v>
      </c>
      <c r="E4609" s="71">
        <v>44865</v>
      </c>
      <c r="F4609" t="s">
        <v>4560</v>
      </c>
      <c r="G4609" t="s">
        <v>2247</v>
      </c>
      <c r="H4609" t="s">
        <v>1919</v>
      </c>
      <c r="I4609" t="s">
        <v>1919</v>
      </c>
      <c r="J4609" s="40">
        <v>0</v>
      </c>
      <c r="K4609" s="40">
        <v>29.6</v>
      </c>
    </row>
    <row r="4610" spans="1:11" x14ac:dyDescent="0.35">
      <c r="A4610">
        <v>20775</v>
      </c>
      <c r="B4610" t="s">
        <v>19621</v>
      </c>
      <c r="C4610" s="70">
        <v>0</v>
      </c>
      <c r="D4610" s="70">
        <v>0</v>
      </c>
      <c r="E4610" s="71">
        <v>44834</v>
      </c>
      <c r="F4610" t="s">
        <v>1972</v>
      </c>
      <c r="G4610" t="s">
        <v>1912</v>
      </c>
      <c r="J4610" s="40">
        <v>0</v>
      </c>
      <c r="K4610" s="40">
        <v>-136.88999999999999</v>
      </c>
    </row>
    <row r="4611" spans="1:11" x14ac:dyDescent="0.35">
      <c r="A4611">
        <v>20775</v>
      </c>
      <c r="B4611" t="s">
        <v>19621</v>
      </c>
      <c r="C4611" s="70">
        <v>0</v>
      </c>
      <c r="D4611" s="70">
        <v>0</v>
      </c>
      <c r="E4611" s="71">
        <v>44834</v>
      </c>
      <c r="F4611" t="s">
        <v>7959</v>
      </c>
      <c r="G4611" t="s">
        <v>1912</v>
      </c>
      <c r="J4611" s="40">
        <v>0</v>
      </c>
      <c r="K4611" s="40">
        <v>136.80000000000001</v>
      </c>
    </row>
    <row r="4612" spans="1:11" x14ac:dyDescent="0.35">
      <c r="A4612">
        <v>20775</v>
      </c>
      <c r="B4612" t="s">
        <v>19621</v>
      </c>
      <c r="C4612" s="70">
        <v>0</v>
      </c>
      <c r="D4612" s="70">
        <v>0</v>
      </c>
      <c r="E4612" s="71">
        <v>44834</v>
      </c>
      <c r="F4612" t="s">
        <v>1967</v>
      </c>
      <c r="G4612" t="s">
        <v>1907</v>
      </c>
      <c r="J4612" s="40">
        <v>0</v>
      </c>
      <c r="K4612" s="40">
        <v>136.88999999999999</v>
      </c>
    </row>
    <row r="4613" spans="1:11" x14ac:dyDescent="0.35">
      <c r="A4613">
        <v>20775</v>
      </c>
      <c r="B4613" t="s">
        <v>19621</v>
      </c>
      <c r="C4613" s="70">
        <v>0</v>
      </c>
      <c r="D4613" s="70">
        <v>0</v>
      </c>
      <c r="E4613" s="71">
        <v>44834</v>
      </c>
      <c r="F4613" t="s">
        <v>1966</v>
      </c>
      <c r="G4613" t="s">
        <v>1907</v>
      </c>
      <c r="J4613" s="40">
        <v>136.80000000000001</v>
      </c>
      <c r="K4613" s="40">
        <v>0</v>
      </c>
    </row>
    <row r="4614" spans="1:11" x14ac:dyDescent="0.35">
      <c r="A4614">
        <v>20776</v>
      </c>
      <c r="B4614" t="s">
        <v>19620</v>
      </c>
      <c r="C4614" s="70">
        <v>0</v>
      </c>
      <c r="D4614" s="70">
        <v>0</v>
      </c>
      <c r="E4614" s="71">
        <v>44834</v>
      </c>
      <c r="F4614" t="s">
        <v>1972</v>
      </c>
      <c r="G4614" t="s">
        <v>1912</v>
      </c>
      <c r="J4614" s="40">
        <v>0</v>
      </c>
      <c r="K4614" s="40">
        <v>-120.52</v>
      </c>
    </row>
    <row r="4615" spans="1:11" x14ac:dyDescent="0.35">
      <c r="A4615">
        <v>20776</v>
      </c>
      <c r="B4615" t="s">
        <v>19620</v>
      </c>
      <c r="C4615" s="70">
        <v>0</v>
      </c>
      <c r="D4615" s="70">
        <v>0</v>
      </c>
      <c r="E4615" s="71">
        <v>44834</v>
      </c>
      <c r="F4615" t="s">
        <v>7959</v>
      </c>
      <c r="G4615" t="s">
        <v>1912</v>
      </c>
      <c r="J4615" s="40">
        <v>0</v>
      </c>
      <c r="K4615" s="40">
        <v>120.52</v>
      </c>
    </row>
    <row r="4616" spans="1:11" x14ac:dyDescent="0.35">
      <c r="A4616">
        <v>20776</v>
      </c>
      <c r="B4616" t="s">
        <v>19620</v>
      </c>
      <c r="C4616" s="70">
        <v>0</v>
      </c>
      <c r="D4616" s="70">
        <v>0</v>
      </c>
      <c r="E4616" s="71">
        <v>44895</v>
      </c>
      <c r="F4616" t="s">
        <v>1926</v>
      </c>
      <c r="G4616" t="s">
        <v>1912</v>
      </c>
      <c r="H4616" t="s">
        <v>1916</v>
      </c>
      <c r="J4616" s="40">
        <v>0</v>
      </c>
      <c r="K4616" s="40">
        <v>-31.97</v>
      </c>
    </row>
    <row r="4617" spans="1:11" x14ac:dyDescent="0.35">
      <c r="A4617">
        <v>20776</v>
      </c>
      <c r="B4617" t="s">
        <v>19620</v>
      </c>
      <c r="C4617" s="70">
        <v>0</v>
      </c>
      <c r="D4617" s="70">
        <v>0</v>
      </c>
      <c r="E4617" s="71">
        <v>44926</v>
      </c>
      <c r="F4617" t="s">
        <v>3736</v>
      </c>
      <c r="G4617" t="s">
        <v>2247</v>
      </c>
      <c r="H4617" t="s">
        <v>1911</v>
      </c>
      <c r="I4617" t="s">
        <v>1911</v>
      </c>
      <c r="J4617" s="40">
        <v>0</v>
      </c>
      <c r="K4617" s="40">
        <v>0.71</v>
      </c>
    </row>
    <row r="4618" spans="1:11" x14ac:dyDescent="0.35">
      <c r="A4618">
        <v>20776</v>
      </c>
      <c r="B4618" t="s">
        <v>19620</v>
      </c>
      <c r="C4618" s="70">
        <v>0</v>
      </c>
      <c r="D4618" s="70">
        <v>0</v>
      </c>
      <c r="E4618" s="71">
        <v>44926</v>
      </c>
      <c r="F4618" t="s">
        <v>13685</v>
      </c>
      <c r="G4618" t="s">
        <v>1912</v>
      </c>
      <c r="H4618" t="s">
        <v>1916</v>
      </c>
      <c r="J4618" s="40">
        <v>0</v>
      </c>
      <c r="K4618" s="40">
        <v>31.97</v>
      </c>
    </row>
    <row r="4619" spans="1:11" x14ac:dyDescent="0.35">
      <c r="A4619">
        <v>20776</v>
      </c>
      <c r="B4619" t="s">
        <v>19620</v>
      </c>
      <c r="C4619" s="70">
        <v>0</v>
      </c>
      <c r="D4619" s="70">
        <v>0</v>
      </c>
      <c r="E4619" s="71">
        <v>44926</v>
      </c>
      <c r="F4619" t="s">
        <v>3499</v>
      </c>
      <c r="G4619" t="s">
        <v>2247</v>
      </c>
      <c r="H4619" t="s">
        <v>1911</v>
      </c>
      <c r="I4619" t="s">
        <v>1911</v>
      </c>
      <c r="J4619" s="40">
        <v>0.71</v>
      </c>
      <c r="K4619" s="40">
        <v>0</v>
      </c>
    </row>
    <row r="4620" spans="1:11" x14ac:dyDescent="0.35">
      <c r="A4620">
        <v>20777</v>
      </c>
      <c r="B4620" t="s">
        <v>19619</v>
      </c>
      <c r="C4620" s="70">
        <v>0</v>
      </c>
      <c r="D4620" s="70">
        <v>0</v>
      </c>
      <c r="E4620" s="71">
        <v>44834</v>
      </c>
      <c r="F4620" t="s">
        <v>1972</v>
      </c>
      <c r="G4620" t="s">
        <v>1912</v>
      </c>
      <c r="J4620" s="40">
        <v>0</v>
      </c>
      <c r="K4620" s="40">
        <v>-139.71</v>
      </c>
    </row>
    <row r="4621" spans="1:11" x14ac:dyDescent="0.35">
      <c r="A4621">
        <v>20777</v>
      </c>
      <c r="B4621" t="s">
        <v>19619</v>
      </c>
      <c r="C4621" s="70">
        <v>0</v>
      </c>
      <c r="D4621" s="70">
        <v>0</v>
      </c>
      <c r="E4621" s="71">
        <v>44834</v>
      </c>
      <c r="F4621" t="s">
        <v>8312</v>
      </c>
      <c r="G4621" t="s">
        <v>1912</v>
      </c>
      <c r="J4621" s="40">
        <v>0</v>
      </c>
      <c r="K4621" s="40">
        <v>139.71</v>
      </c>
    </row>
    <row r="4622" spans="1:11" x14ac:dyDescent="0.35">
      <c r="A4622">
        <v>20778</v>
      </c>
      <c r="B4622" t="s">
        <v>19618</v>
      </c>
      <c r="C4622" s="70">
        <v>0</v>
      </c>
      <c r="D4622" s="70">
        <v>0</v>
      </c>
      <c r="E4622" s="71">
        <v>44834</v>
      </c>
      <c r="F4622" t="s">
        <v>8313</v>
      </c>
      <c r="G4622" t="s">
        <v>1912</v>
      </c>
      <c r="J4622" s="40">
        <v>0</v>
      </c>
      <c r="K4622" s="40">
        <v>183.46</v>
      </c>
    </row>
    <row r="4623" spans="1:11" x14ac:dyDescent="0.35">
      <c r="A4623">
        <v>20778</v>
      </c>
      <c r="B4623" t="s">
        <v>19618</v>
      </c>
      <c r="C4623" s="70">
        <v>0</v>
      </c>
      <c r="D4623" s="70">
        <v>0</v>
      </c>
      <c r="E4623" s="71">
        <v>44865</v>
      </c>
      <c r="F4623" t="s">
        <v>4559</v>
      </c>
      <c r="G4623" t="s">
        <v>2247</v>
      </c>
      <c r="H4623" t="s">
        <v>1919</v>
      </c>
      <c r="I4623" t="s">
        <v>1919</v>
      </c>
      <c r="J4623" s="40">
        <v>0</v>
      </c>
      <c r="K4623" s="40">
        <v>0.68</v>
      </c>
    </row>
    <row r="4624" spans="1:11" x14ac:dyDescent="0.35">
      <c r="A4624">
        <v>20778</v>
      </c>
      <c r="B4624" t="s">
        <v>19618</v>
      </c>
      <c r="C4624" s="70">
        <v>0</v>
      </c>
      <c r="D4624" s="70">
        <v>0</v>
      </c>
      <c r="E4624" s="71">
        <v>44895</v>
      </c>
      <c r="F4624" t="s">
        <v>1926</v>
      </c>
      <c r="G4624" t="s">
        <v>1912</v>
      </c>
      <c r="H4624" t="s">
        <v>1916</v>
      </c>
      <c r="J4624" s="40">
        <v>0</v>
      </c>
      <c r="K4624" s="40">
        <v>-188.9</v>
      </c>
    </row>
    <row r="4625" spans="1:11" x14ac:dyDescent="0.35">
      <c r="A4625">
        <v>20778</v>
      </c>
      <c r="B4625" t="s">
        <v>19618</v>
      </c>
      <c r="C4625" s="70">
        <v>0</v>
      </c>
      <c r="D4625" s="70">
        <v>0</v>
      </c>
      <c r="E4625" s="71">
        <v>44895</v>
      </c>
      <c r="F4625" t="s">
        <v>4084</v>
      </c>
      <c r="G4625" t="s">
        <v>2247</v>
      </c>
      <c r="H4625" t="s">
        <v>1916</v>
      </c>
      <c r="I4625" t="s">
        <v>1916</v>
      </c>
      <c r="J4625" s="40">
        <v>0</v>
      </c>
      <c r="K4625" s="40">
        <v>4.76</v>
      </c>
    </row>
    <row r="4626" spans="1:11" x14ac:dyDescent="0.35">
      <c r="A4626">
        <v>20779</v>
      </c>
      <c r="B4626" t="s">
        <v>19617</v>
      </c>
      <c r="C4626" s="70">
        <v>0</v>
      </c>
      <c r="D4626" s="70">
        <v>0</v>
      </c>
      <c r="E4626" s="71">
        <v>44865</v>
      </c>
      <c r="F4626" t="s">
        <v>1944</v>
      </c>
      <c r="G4626" t="s">
        <v>1912</v>
      </c>
      <c r="H4626" t="s">
        <v>1919</v>
      </c>
      <c r="I4626" t="s">
        <v>1919</v>
      </c>
      <c r="J4626" s="40">
        <v>0</v>
      </c>
      <c r="K4626" s="40">
        <v>-184.14</v>
      </c>
    </row>
    <row r="4627" spans="1:11" x14ac:dyDescent="0.35">
      <c r="A4627">
        <v>20779</v>
      </c>
      <c r="B4627" t="s">
        <v>19617</v>
      </c>
      <c r="C4627" s="70">
        <v>0</v>
      </c>
      <c r="D4627" s="70">
        <v>0</v>
      </c>
      <c r="E4627" s="71">
        <v>44865</v>
      </c>
      <c r="F4627" t="s">
        <v>8308</v>
      </c>
      <c r="G4627" t="s">
        <v>1912</v>
      </c>
      <c r="H4627" t="s">
        <v>1919</v>
      </c>
      <c r="J4627" s="40">
        <v>0</v>
      </c>
      <c r="K4627" s="40">
        <v>184.14</v>
      </c>
    </row>
    <row r="4628" spans="1:11" x14ac:dyDescent="0.35">
      <c r="A4628">
        <v>20780</v>
      </c>
      <c r="B4628" t="s">
        <v>19615</v>
      </c>
      <c r="C4628" s="70">
        <v>0</v>
      </c>
      <c r="D4628" s="70">
        <v>0</v>
      </c>
      <c r="E4628" s="71">
        <v>44871</v>
      </c>
      <c r="F4628" t="s">
        <v>19616</v>
      </c>
      <c r="G4628" t="s">
        <v>1912</v>
      </c>
      <c r="H4628" t="s">
        <v>1919</v>
      </c>
      <c r="J4628" s="40">
        <v>0</v>
      </c>
      <c r="K4628" s="40">
        <v>753.64</v>
      </c>
    </row>
    <row r="4629" spans="1:11" x14ac:dyDescent="0.35">
      <c r="A4629">
        <v>20780</v>
      </c>
      <c r="B4629" t="s">
        <v>19615</v>
      </c>
      <c r="C4629" s="70">
        <v>0</v>
      </c>
      <c r="D4629" s="70">
        <v>0</v>
      </c>
      <c r="E4629" s="71">
        <v>44895</v>
      </c>
      <c r="F4629" t="s">
        <v>1926</v>
      </c>
      <c r="G4629" t="s">
        <v>1912</v>
      </c>
      <c r="H4629" t="s">
        <v>1916</v>
      </c>
      <c r="J4629" s="40">
        <v>0</v>
      </c>
      <c r="K4629" s="40">
        <v>-780.58</v>
      </c>
    </row>
    <row r="4630" spans="1:11" x14ac:dyDescent="0.35">
      <c r="A4630">
        <v>20780</v>
      </c>
      <c r="B4630" t="s">
        <v>19615</v>
      </c>
      <c r="C4630" s="70">
        <v>0</v>
      </c>
      <c r="D4630" s="70">
        <v>0</v>
      </c>
      <c r="E4630" s="71">
        <v>44895</v>
      </c>
      <c r="F4630" t="s">
        <v>4083</v>
      </c>
      <c r="G4630" t="s">
        <v>2247</v>
      </c>
      <c r="H4630" t="s">
        <v>1916</v>
      </c>
      <c r="I4630" t="s">
        <v>1916</v>
      </c>
      <c r="J4630" s="40">
        <v>0</v>
      </c>
      <c r="K4630" s="40">
        <v>26.94</v>
      </c>
    </row>
    <row r="4631" spans="1:11" x14ac:dyDescent="0.35">
      <c r="A4631">
        <v>20781</v>
      </c>
      <c r="B4631" t="s">
        <v>19613</v>
      </c>
      <c r="C4631" s="70">
        <v>0</v>
      </c>
      <c r="D4631" s="70">
        <v>0</v>
      </c>
      <c r="E4631" s="71">
        <v>44895</v>
      </c>
      <c r="F4631" t="s">
        <v>19614</v>
      </c>
      <c r="G4631" t="s">
        <v>1912</v>
      </c>
      <c r="H4631" t="s">
        <v>1916</v>
      </c>
      <c r="J4631" s="40">
        <v>0</v>
      </c>
      <c r="K4631" s="40">
        <v>623.25</v>
      </c>
    </row>
    <row r="4632" spans="1:11" x14ac:dyDescent="0.35">
      <c r="A4632">
        <v>20781</v>
      </c>
      <c r="B4632" t="s">
        <v>19613</v>
      </c>
      <c r="C4632" s="70">
        <v>0</v>
      </c>
      <c r="D4632" s="70">
        <v>0</v>
      </c>
      <c r="E4632" s="71">
        <v>44895</v>
      </c>
      <c r="F4632" t="s">
        <v>1926</v>
      </c>
      <c r="G4632" t="s">
        <v>1912</v>
      </c>
      <c r="H4632" t="s">
        <v>1916</v>
      </c>
      <c r="J4632" s="40">
        <v>0</v>
      </c>
      <c r="K4632" s="40">
        <v>-623.25</v>
      </c>
    </row>
    <row r="4633" spans="1:11" x14ac:dyDescent="0.35">
      <c r="A4633">
        <v>20782</v>
      </c>
      <c r="B4633" t="s">
        <v>19612</v>
      </c>
      <c r="C4633" s="70">
        <v>0</v>
      </c>
      <c r="D4633" s="70">
        <v>0</v>
      </c>
      <c r="E4633" s="71">
        <v>44895</v>
      </c>
      <c r="F4633" t="s">
        <v>1926</v>
      </c>
      <c r="G4633" t="s">
        <v>1912</v>
      </c>
      <c r="H4633" t="s">
        <v>1916</v>
      </c>
      <c r="J4633" s="40">
        <v>0</v>
      </c>
      <c r="K4633" s="40">
        <v>-26.16</v>
      </c>
    </row>
    <row r="4634" spans="1:11" x14ac:dyDescent="0.35">
      <c r="A4634">
        <v>20782</v>
      </c>
      <c r="B4634" t="s">
        <v>19612</v>
      </c>
      <c r="C4634" s="70">
        <v>0</v>
      </c>
      <c r="D4634" s="70">
        <v>0</v>
      </c>
      <c r="E4634" s="71">
        <v>44895</v>
      </c>
      <c r="F4634" t="s">
        <v>13156</v>
      </c>
      <c r="G4634" t="s">
        <v>1912</v>
      </c>
      <c r="H4634" t="s">
        <v>1916</v>
      </c>
      <c r="J4634" s="40">
        <v>0</v>
      </c>
      <c r="K4634" s="40">
        <v>26.16</v>
      </c>
    </row>
    <row r="4635" spans="1:11" x14ac:dyDescent="0.35">
      <c r="A4635">
        <v>20783</v>
      </c>
      <c r="B4635" t="s">
        <v>19611</v>
      </c>
      <c r="C4635" s="70">
        <v>0</v>
      </c>
      <c r="D4635" s="70">
        <v>0</v>
      </c>
      <c r="E4635" s="71">
        <v>44895</v>
      </c>
      <c r="F4635" t="s">
        <v>1926</v>
      </c>
      <c r="G4635" t="s">
        <v>1912</v>
      </c>
      <c r="H4635" t="s">
        <v>1916</v>
      </c>
      <c r="J4635" s="40">
        <v>0</v>
      </c>
      <c r="K4635" s="40">
        <v>-9.8800000000000008</v>
      </c>
    </row>
    <row r="4636" spans="1:11" x14ac:dyDescent="0.35">
      <c r="A4636">
        <v>20783</v>
      </c>
      <c r="B4636" t="s">
        <v>19611</v>
      </c>
      <c r="C4636" s="70">
        <v>0</v>
      </c>
      <c r="D4636" s="70">
        <v>0</v>
      </c>
      <c r="E4636" s="71">
        <v>44895</v>
      </c>
      <c r="F4636" t="s">
        <v>3229</v>
      </c>
      <c r="G4636" t="s">
        <v>1912</v>
      </c>
      <c r="H4636" t="s">
        <v>1916</v>
      </c>
      <c r="J4636" s="40">
        <v>0</v>
      </c>
      <c r="K4636" s="40">
        <v>9.8800000000000008</v>
      </c>
    </row>
    <row r="4637" spans="1:11" x14ac:dyDescent="0.35">
      <c r="A4637">
        <v>20784</v>
      </c>
      <c r="B4637" t="s">
        <v>19610</v>
      </c>
      <c r="C4637" s="70">
        <v>0</v>
      </c>
      <c r="D4637" s="70">
        <v>0</v>
      </c>
      <c r="E4637" s="71">
        <v>44895</v>
      </c>
      <c r="F4637" t="s">
        <v>1926</v>
      </c>
      <c r="G4637" t="s">
        <v>1912</v>
      </c>
      <c r="H4637" t="s">
        <v>1916</v>
      </c>
      <c r="J4637" s="40">
        <v>0</v>
      </c>
      <c r="K4637" s="40">
        <v>-26.16</v>
      </c>
    </row>
    <row r="4638" spans="1:11" x14ac:dyDescent="0.35">
      <c r="A4638">
        <v>20784</v>
      </c>
      <c r="B4638" t="s">
        <v>19610</v>
      </c>
      <c r="C4638" s="70">
        <v>0</v>
      </c>
      <c r="D4638" s="70">
        <v>0</v>
      </c>
      <c r="E4638" s="71">
        <v>44926</v>
      </c>
      <c r="F4638" t="s">
        <v>3735</v>
      </c>
      <c r="G4638" t="s">
        <v>2247</v>
      </c>
      <c r="H4638" t="s">
        <v>1911</v>
      </c>
      <c r="I4638" t="s">
        <v>1911</v>
      </c>
      <c r="J4638" s="40">
        <v>0</v>
      </c>
      <c r="K4638" s="40">
        <v>0.57999999999999996</v>
      </c>
    </row>
    <row r="4639" spans="1:11" x14ac:dyDescent="0.35">
      <c r="A4639">
        <v>20784</v>
      </c>
      <c r="B4639" t="s">
        <v>19610</v>
      </c>
      <c r="C4639" s="70">
        <v>0</v>
      </c>
      <c r="D4639" s="70">
        <v>0</v>
      </c>
      <c r="E4639" s="71">
        <v>44926</v>
      </c>
      <c r="F4639" t="s">
        <v>13137</v>
      </c>
      <c r="G4639" t="s">
        <v>1912</v>
      </c>
      <c r="H4639" t="s">
        <v>1916</v>
      </c>
      <c r="J4639" s="40">
        <v>0</v>
      </c>
      <c r="K4639" s="40">
        <v>26.16</v>
      </c>
    </row>
    <row r="4640" spans="1:11" x14ac:dyDescent="0.35">
      <c r="A4640">
        <v>20784</v>
      </c>
      <c r="B4640" t="s">
        <v>19610</v>
      </c>
      <c r="C4640" s="70">
        <v>0</v>
      </c>
      <c r="D4640" s="70">
        <v>0</v>
      </c>
      <c r="E4640" s="71">
        <v>44926</v>
      </c>
      <c r="F4640" t="s">
        <v>3498</v>
      </c>
      <c r="G4640" t="s">
        <v>2247</v>
      </c>
      <c r="H4640" t="s">
        <v>1911</v>
      </c>
      <c r="I4640" t="s">
        <v>1911</v>
      </c>
      <c r="J4640" s="40">
        <v>0.57999999999999996</v>
      </c>
      <c r="K4640" s="40">
        <v>0</v>
      </c>
    </row>
    <row r="4641" spans="1:11" x14ac:dyDescent="0.35">
      <c r="A4641">
        <v>20785</v>
      </c>
      <c r="B4641" t="s">
        <v>19609</v>
      </c>
      <c r="C4641" s="70">
        <v>0</v>
      </c>
      <c r="D4641" s="70">
        <v>0</v>
      </c>
      <c r="E4641" s="71">
        <v>44895</v>
      </c>
      <c r="F4641" t="s">
        <v>1926</v>
      </c>
      <c r="G4641" t="s">
        <v>1912</v>
      </c>
      <c r="H4641" t="s">
        <v>1916</v>
      </c>
      <c r="J4641" s="40">
        <v>0</v>
      </c>
      <c r="K4641" s="40">
        <v>-188.9</v>
      </c>
    </row>
    <row r="4642" spans="1:11" x14ac:dyDescent="0.35">
      <c r="A4642">
        <v>20785</v>
      </c>
      <c r="B4642" t="s">
        <v>19609</v>
      </c>
      <c r="C4642" s="70">
        <v>0</v>
      </c>
      <c r="D4642" s="70">
        <v>0</v>
      </c>
      <c r="E4642" s="71">
        <v>44895</v>
      </c>
      <c r="F4642" t="s">
        <v>8298</v>
      </c>
      <c r="G4642" t="s">
        <v>1912</v>
      </c>
      <c r="H4642" t="s">
        <v>1916</v>
      </c>
      <c r="J4642" s="40">
        <v>0</v>
      </c>
      <c r="K4642" s="40">
        <v>188.9</v>
      </c>
    </row>
    <row r="4643" spans="1:11" x14ac:dyDescent="0.35">
      <c r="A4643">
        <v>20786</v>
      </c>
      <c r="B4643" t="s">
        <v>19608</v>
      </c>
      <c r="C4643" s="70">
        <v>0</v>
      </c>
      <c r="D4643" s="70">
        <v>0</v>
      </c>
      <c r="E4643" s="71">
        <v>44895</v>
      </c>
      <c r="F4643" t="s">
        <v>13153</v>
      </c>
      <c r="G4643" t="s">
        <v>1912</v>
      </c>
      <c r="H4643" t="s">
        <v>1916</v>
      </c>
      <c r="J4643" s="40">
        <v>0</v>
      </c>
      <c r="K4643" s="40">
        <v>168.56</v>
      </c>
    </row>
    <row r="4644" spans="1:11" x14ac:dyDescent="0.35">
      <c r="A4644">
        <v>20786</v>
      </c>
      <c r="B4644" t="s">
        <v>19608</v>
      </c>
      <c r="C4644" s="70">
        <v>0</v>
      </c>
      <c r="D4644" s="70">
        <v>0</v>
      </c>
      <c r="E4644" s="71">
        <v>44926</v>
      </c>
      <c r="F4644" t="s">
        <v>1913</v>
      </c>
      <c r="G4644" t="s">
        <v>1912</v>
      </c>
      <c r="H4644" t="s">
        <v>1911</v>
      </c>
      <c r="I4644" t="s">
        <v>1911</v>
      </c>
      <c r="J4644" s="40">
        <v>0</v>
      </c>
      <c r="K4644" s="40">
        <v>-216.82</v>
      </c>
    </row>
    <row r="4645" spans="1:11" x14ac:dyDescent="0.35">
      <c r="A4645">
        <v>20786</v>
      </c>
      <c r="B4645" t="s">
        <v>19608</v>
      </c>
      <c r="C4645" s="70">
        <v>0</v>
      </c>
      <c r="D4645" s="70">
        <v>0</v>
      </c>
      <c r="E4645" s="71">
        <v>44926</v>
      </c>
      <c r="F4645" t="s">
        <v>13359</v>
      </c>
      <c r="G4645" t="s">
        <v>1912</v>
      </c>
      <c r="J4645" s="40">
        <v>0</v>
      </c>
      <c r="K4645" s="40">
        <v>52</v>
      </c>
    </row>
    <row r="4646" spans="1:11" x14ac:dyDescent="0.35">
      <c r="A4646">
        <v>20786</v>
      </c>
      <c r="B4646" t="s">
        <v>19608</v>
      </c>
      <c r="C4646" s="70">
        <v>0</v>
      </c>
      <c r="D4646" s="70">
        <v>0</v>
      </c>
      <c r="E4646" s="71">
        <v>44926</v>
      </c>
      <c r="F4646" t="s">
        <v>3734</v>
      </c>
      <c r="G4646" t="s">
        <v>2247</v>
      </c>
      <c r="H4646" t="s">
        <v>1911</v>
      </c>
      <c r="I4646" t="s">
        <v>1911</v>
      </c>
      <c r="J4646" s="40">
        <v>3.74</v>
      </c>
      <c r="K4646" s="40">
        <v>0</v>
      </c>
    </row>
    <row r="4647" spans="1:11" x14ac:dyDescent="0.35">
      <c r="A4647">
        <v>20787</v>
      </c>
      <c r="B4647" t="s">
        <v>19607</v>
      </c>
      <c r="C4647" s="70">
        <v>0</v>
      </c>
      <c r="D4647" s="70">
        <v>0</v>
      </c>
      <c r="E4647" s="71">
        <v>44926</v>
      </c>
      <c r="F4647" t="s">
        <v>1913</v>
      </c>
      <c r="G4647" t="s">
        <v>1912</v>
      </c>
      <c r="H4647" t="s">
        <v>1911</v>
      </c>
      <c r="I4647" t="s">
        <v>1911</v>
      </c>
      <c r="J4647" s="40">
        <v>0</v>
      </c>
      <c r="K4647" s="40">
        <v>-234.44</v>
      </c>
    </row>
    <row r="4648" spans="1:11" x14ac:dyDescent="0.35">
      <c r="A4648">
        <v>20787</v>
      </c>
      <c r="B4648" t="s">
        <v>19607</v>
      </c>
      <c r="C4648" s="70">
        <v>0</v>
      </c>
      <c r="D4648" s="70">
        <v>0</v>
      </c>
      <c r="E4648" s="71">
        <v>44926</v>
      </c>
      <c r="F4648" t="s">
        <v>8278</v>
      </c>
      <c r="G4648" t="s">
        <v>1912</v>
      </c>
      <c r="J4648" s="40">
        <v>0</v>
      </c>
      <c r="K4648" s="40">
        <v>387.89</v>
      </c>
    </row>
    <row r="4649" spans="1:11" x14ac:dyDescent="0.35">
      <c r="A4649">
        <v>20787</v>
      </c>
      <c r="B4649" t="s">
        <v>19607</v>
      </c>
      <c r="C4649" s="70">
        <v>0</v>
      </c>
      <c r="D4649" s="70">
        <v>0</v>
      </c>
      <c r="E4649" s="71">
        <v>44926</v>
      </c>
      <c r="F4649" t="s">
        <v>8276</v>
      </c>
      <c r="G4649" t="s">
        <v>1912</v>
      </c>
      <c r="J4649" s="40">
        <v>0</v>
      </c>
      <c r="K4649" s="40">
        <v>-387.89</v>
      </c>
    </row>
    <row r="4650" spans="1:11" x14ac:dyDescent="0.35">
      <c r="A4650">
        <v>20787</v>
      </c>
      <c r="B4650" t="s">
        <v>19607</v>
      </c>
      <c r="C4650" s="70">
        <v>0</v>
      </c>
      <c r="D4650" s="70">
        <v>0</v>
      </c>
      <c r="E4650" s="71">
        <v>44926</v>
      </c>
      <c r="F4650" t="s">
        <v>8275</v>
      </c>
      <c r="G4650" t="s">
        <v>1912</v>
      </c>
      <c r="H4650" t="s">
        <v>1911</v>
      </c>
      <c r="J4650" s="40">
        <v>0</v>
      </c>
      <c r="K4650" s="40">
        <v>234.44</v>
      </c>
    </row>
    <row r="4651" spans="1:11" x14ac:dyDescent="0.35">
      <c r="A4651">
        <v>20788</v>
      </c>
      <c r="B4651" t="s">
        <v>1387</v>
      </c>
      <c r="C4651" s="70">
        <v>0</v>
      </c>
      <c r="D4651" s="70">
        <v>0</v>
      </c>
      <c r="E4651" s="71">
        <v>44926</v>
      </c>
      <c r="F4651" t="s">
        <v>1913</v>
      </c>
      <c r="G4651" t="s">
        <v>1912</v>
      </c>
      <c r="H4651" t="s">
        <v>1911</v>
      </c>
      <c r="I4651" t="s">
        <v>1911</v>
      </c>
      <c r="J4651" s="40">
        <v>0</v>
      </c>
      <c r="K4651" s="40">
        <v>-8.5299999999999994</v>
      </c>
    </row>
    <row r="4652" spans="1:11" x14ac:dyDescent="0.35">
      <c r="A4652">
        <v>20789</v>
      </c>
      <c r="B4652" t="s">
        <v>19606</v>
      </c>
      <c r="C4652" s="70">
        <v>0</v>
      </c>
      <c r="D4652" s="70">
        <v>0</v>
      </c>
      <c r="E4652" s="71">
        <v>44926</v>
      </c>
      <c r="F4652" t="s">
        <v>1913</v>
      </c>
      <c r="G4652" t="s">
        <v>1912</v>
      </c>
      <c r="H4652" t="s">
        <v>1911</v>
      </c>
      <c r="I4652" t="s">
        <v>1911</v>
      </c>
      <c r="J4652" s="40">
        <v>0</v>
      </c>
      <c r="K4652" s="40">
        <v>-184.71</v>
      </c>
    </row>
    <row r="4653" spans="1:11" x14ac:dyDescent="0.35">
      <c r="A4653">
        <v>20789</v>
      </c>
      <c r="B4653" t="s">
        <v>19606</v>
      </c>
      <c r="C4653" s="70">
        <v>0</v>
      </c>
      <c r="D4653" s="70">
        <v>0</v>
      </c>
      <c r="E4653" s="71">
        <v>44926</v>
      </c>
      <c r="F4653" t="s">
        <v>8277</v>
      </c>
      <c r="G4653" t="s">
        <v>1912</v>
      </c>
      <c r="J4653" s="40">
        <v>0</v>
      </c>
      <c r="K4653" s="40">
        <v>184.71</v>
      </c>
    </row>
    <row r="4654" spans="1:11" x14ac:dyDescent="0.35">
      <c r="A4654">
        <v>20790</v>
      </c>
      <c r="B4654" t="s">
        <v>19605</v>
      </c>
      <c r="C4654" s="70">
        <v>0</v>
      </c>
      <c r="D4654" s="70">
        <v>0</v>
      </c>
      <c r="E4654" s="71">
        <v>44926</v>
      </c>
      <c r="F4654" t="s">
        <v>1913</v>
      </c>
      <c r="G4654" t="s">
        <v>1912</v>
      </c>
      <c r="H4654" t="s">
        <v>1911</v>
      </c>
      <c r="I4654" t="s">
        <v>1911</v>
      </c>
      <c r="J4654" s="40">
        <v>0</v>
      </c>
      <c r="K4654" s="40">
        <v>-184.71</v>
      </c>
    </row>
    <row r="4655" spans="1:11" x14ac:dyDescent="0.35">
      <c r="A4655">
        <v>20790</v>
      </c>
      <c r="B4655" t="s">
        <v>19605</v>
      </c>
      <c r="C4655" s="70">
        <v>0</v>
      </c>
      <c r="D4655" s="70">
        <v>0</v>
      </c>
      <c r="E4655" s="71">
        <v>44926</v>
      </c>
      <c r="F4655" t="s">
        <v>8279</v>
      </c>
      <c r="G4655" t="s">
        <v>1912</v>
      </c>
      <c r="J4655" s="40">
        <v>0</v>
      </c>
      <c r="K4655" s="40">
        <v>184.71</v>
      </c>
    </row>
    <row r="4656" spans="1:11" x14ac:dyDescent="0.35">
      <c r="A4656">
        <v>20791</v>
      </c>
      <c r="B4656" t="s">
        <v>1388</v>
      </c>
      <c r="C4656" s="70">
        <v>0</v>
      </c>
      <c r="D4656" s="70">
        <v>0</v>
      </c>
      <c r="E4656" s="71">
        <v>44926</v>
      </c>
      <c r="F4656" t="s">
        <v>13138</v>
      </c>
      <c r="G4656" t="s">
        <v>1912</v>
      </c>
      <c r="J4656" s="40">
        <v>0</v>
      </c>
      <c r="K4656" s="40">
        <v>8.5299999999999994</v>
      </c>
    </row>
    <row r="4657" spans="1:11" x14ac:dyDescent="0.35">
      <c r="A4657">
        <v>20799</v>
      </c>
      <c r="B4657" t="s">
        <v>241</v>
      </c>
      <c r="C4657" s="70">
        <v>-1201451.94</v>
      </c>
      <c r="D4657" s="70">
        <v>-386318.95</v>
      </c>
      <c r="E4657" s="71">
        <v>44565</v>
      </c>
      <c r="F4657" t="s">
        <v>19604</v>
      </c>
      <c r="G4657" t="s">
        <v>1907</v>
      </c>
      <c r="H4657" t="s">
        <v>19603</v>
      </c>
      <c r="J4657" s="40">
        <v>393024.54</v>
      </c>
      <c r="K4657" s="40">
        <v>0</v>
      </c>
    </row>
    <row r="4658" spans="1:11" x14ac:dyDescent="0.35">
      <c r="A4658">
        <v>20799</v>
      </c>
      <c r="B4658" t="s">
        <v>241</v>
      </c>
      <c r="C4658" s="70">
        <v>-1201451.94</v>
      </c>
      <c r="D4658" s="70">
        <v>-386318.95</v>
      </c>
      <c r="E4658" s="71">
        <v>44566</v>
      </c>
      <c r="F4658" t="s">
        <v>19602</v>
      </c>
      <c r="G4658" t="s">
        <v>1907</v>
      </c>
      <c r="H4658" t="s">
        <v>19601</v>
      </c>
      <c r="J4658" s="40">
        <v>414.48</v>
      </c>
      <c r="K4658" s="40">
        <v>0</v>
      </c>
    </row>
    <row r="4659" spans="1:11" x14ac:dyDescent="0.35">
      <c r="A4659">
        <v>20799</v>
      </c>
      <c r="B4659" t="s">
        <v>241</v>
      </c>
      <c r="C4659" s="70">
        <v>-1201451.94</v>
      </c>
      <c r="D4659" s="70">
        <v>-386318.95</v>
      </c>
      <c r="E4659" s="71">
        <v>44592</v>
      </c>
      <c r="F4659" t="s">
        <v>2134</v>
      </c>
      <c r="G4659" t="s">
        <v>1912</v>
      </c>
      <c r="J4659" s="40">
        <v>0</v>
      </c>
      <c r="K4659" s="40">
        <v>428858.18</v>
      </c>
    </row>
    <row r="4660" spans="1:11" x14ac:dyDescent="0.35">
      <c r="A4660">
        <v>20799</v>
      </c>
      <c r="B4660" t="s">
        <v>241</v>
      </c>
      <c r="C4660" s="70">
        <v>-1201451.94</v>
      </c>
      <c r="D4660" s="70">
        <v>-386318.95</v>
      </c>
      <c r="E4660" s="71">
        <v>44592</v>
      </c>
      <c r="F4660" t="s">
        <v>6849</v>
      </c>
      <c r="G4660" t="s">
        <v>2247</v>
      </c>
      <c r="J4660" s="40">
        <v>0</v>
      </c>
      <c r="K4660" s="40">
        <v>2159.83</v>
      </c>
    </row>
    <row r="4661" spans="1:11" x14ac:dyDescent="0.35">
      <c r="A4661">
        <v>20799</v>
      </c>
      <c r="B4661" t="s">
        <v>241</v>
      </c>
      <c r="C4661" s="70">
        <v>-1201451.94</v>
      </c>
      <c r="D4661" s="70">
        <v>-386318.95</v>
      </c>
      <c r="E4661" s="71">
        <v>44593</v>
      </c>
      <c r="F4661" t="s">
        <v>19600</v>
      </c>
      <c r="G4661" t="s">
        <v>1907</v>
      </c>
      <c r="H4661" t="s">
        <v>19573</v>
      </c>
      <c r="J4661" s="40">
        <v>433488.78</v>
      </c>
      <c r="K4661" s="40">
        <v>0</v>
      </c>
    </row>
    <row r="4662" spans="1:11" x14ac:dyDescent="0.35">
      <c r="A4662">
        <v>20799</v>
      </c>
      <c r="B4662" t="s">
        <v>241</v>
      </c>
      <c r="C4662" s="70">
        <v>-1201451.94</v>
      </c>
      <c r="D4662" s="70">
        <v>-386318.95</v>
      </c>
      <c r="E4662" s="71">
        <v>44620</v>
      </c>
      <c r="F4662" t="s">
        <v>2122</v>
      </c>
      <c r="G4662" t="s">
        <v>1912</v>
      </c>
      <c r="J4662" s="40">
        <v>0</v>
      </c>
      <c r="K4662" s="40">
        <v>423163.04</v>
      </c>
    </row>
    <row r="4663" spans="1:11" x14ac:dyDescent="0.35">
      <c r="A4663">
        <v>20799</v>
      </c>
      <c r="B4663" t="s">
        <v>241</v>
      </c>
      <c r="C4663" s="70">
        <v>-1201451.94</v>
      </c>
      <c r="D4663" s="70">
        <v>-386318.95</v>
      </c>
      <c r="E4663" s="71">
        <v>44620</v>
      </c>
      <c r="F4663" t="s">
        <v>2121</v>
      </c>
      <c r="G4663" t="s">
        <v>1912</v>
      </c>
      <c r="J4663" s="40">
        <v>0</v>
      </c>
      <c r="K4663" s="40">
        <v>-423163.04</v>
      </c>
    </row>
    <row r="4664" spans="1:11" x14ac:dyDescent="0.35">
      <c r="A4664">
        <v>20799</v>
      </c>
      <c r="B4664" t="s">
        <v>241</v>
      </c>
      <c r="C4664" s="70">
        <v>-1201451.94</v>
      </c>
      <c r="D4664" s="70">
        <v>-386318.95</v>
      </c>
      <c r="E4664" s="71">
        <v>44620</v>
      </c>
      <c r="F4664" t="s">
        <v>2120</v>
      </c>
      <c r="G4664" t="s">
        <v>1912</v>
      </c>
      <c r="J4664" s="40">
        <v>0</v>
      </c>
      <c r="K4664" s="40">
        <v>436202.11</v>
      </c>
    </row>
    <row r="4665" spans="1:11" x14ac:dyDescent="0.35">
      <c r="A4665">
        <v>20799</v>
      </c>
      <c r="B4665" t="s">
        <v>241</v>
      </c>
      <c r="C4665" s="70">
        <v>-1201451.94</v>
      </c>
      <c r="D4665" s="70">
        <v>-386318.95</v>
      </c>
      <c r="E4665" s="71">
        <v>44621</v>
      </c>
      <c r="F4665" t="s">
        <v>19599</v>
      </c>
      <c r="G4665" t="s">
        <v>1907</v>
      </c>
      <c r="H4665" t="s">
        <v>1960</v>
      </c>
      <c r="J4665" s="40">
        <v>438994.86</v>
      </c>
      <c r="K4665" s="40">
        <v>0</v>
      </c>
    </row>
    <row r="4666" spans="1:11" x14ac:dyDescent="0.35">
      <c r="A4666">
        <v>20799</v>
      </c>
      <c r="B4666" t="s">
        <v>241</v>
      </c>
      <c r="C4666" s="70">
        <v>-1201451.94</v>
      </c>
      <c r="D4666" s="70">
        <v>-386318.95</v>
      </c>
      <c r="E4666" s="71">
        <v>44651</v>
      </c>
      <c r="F4666" t="s">
        <v>2106</v>
      </c>
      <c r="G4666" t="s">
        <v>1912</v>
      </c>
      <c r="J4666" s="40">
        <v>0</v>
      </c>
      <c r="K4666" s="40">
        <v>450238.04</v>
      </c>
    </row>
    <row r="4667" spans="1:11" x14ac:dyDescent="0.35">
      <c r="A4667">
        <v>20799</v>
      </c>
      <c r="B4667" t="s">
        <v>241</v>
      </c>
      <c r="C4667" s="70">
        <v>-1201451.94</v>
      </c>
      <c r="D4667" s="70">
        <v>-386318.95</v>
      </c>
      <c r="E4667" s="71">
        <v>44651</v>
      </c>
      <c r="F4667" t="s">
        <v>6541</v>
      </c>
      <c r="G4667" t="s">
        <v>2247</v>
      </c>
      <c r="J4667" s="40">
        <v>0</v>
      </c>
      <c r="K4667" s="40">
        <v>4542.59</v>
      </c>
    </row>
    <row r="4668" spans="1:11" x14ac:dyDescent="0.35">
      <c r="A4668">
        <v>20799</v>
      </c>
      <c r="B4668" t="s">
        <v>241</v>
      </c>
      <c r="C4668" s="70">
        <v>-1201451.94</v>
      </c>
      <c r="D4668" s="70">
        <v>-386318.95</v>
      </c>
      <c r="E4668" s="71">
        <v>44652</v>
      </c>
      <c r="F4668" t="s">
        <v>19598</v>
      </c>
      <c r="G4668" t="s">
        <v>1907</v>
      </c>
      <c r="H4668" t="s">
        <v>19582</v>
      </c>
      <c r="J4668" s="40">
        <v>447580.08</v>
      </c>
      <c r="K4668" s="40">
        <v>0</v>
      </c>
    </row>
    <row r="4669" spans="1:11" x14ac:dyDescent="0.35">
      <c r="A4669">
        <v>20799</v>
      </c>
      <c r="B4669" t="s">
        <v>241</v>
      </c>
      <c r="C4669" s="70">
        <v>-1201451.94</v>
      </c>
      <c r="D4669" s="70">
        <v>-386318.95</v>
      </c>
      <c r="E4669" s="71">
        <v>44681</v>
      </c>
      <c r="F4669" t="s">
        <v>6285</v>
      </c>
      <c r="G4669" t="s">
        <v>2247</v>
      </c>
      <c r="J4669" s="40">
        <v>3422.93</v>
      </c>
      <c r="K4669" s="40">
        <v>0</v>
      </c>
    </row>
    <row r="4670" spans="1:11" x14ac:dyDescent="0.35">
      <c r="A4670">
        <v>20799</v>
      </c>
      <c r="B4670" t="s">
        <v>241</v>
      </c>
      <c r="C4670" s="70">
        <v>-1201451.94</v>
      </c>
      <c r="D4670" s="70">
        <v>-386318.95</v>
      </c>
      <c r="E4670" s="71">
        <v>44681</v>
      </c>
      <c r="F4670" t="s">
        <v>2095</v>
      </c>
      <c r="G4670" t="s">
        <v>1912</v>
      </c>
      <c r="J4670" s="40">
        <v>0</v>
      </c>
      <c r="K4670" s="40">
        <v>458830.41</v>
      </c>
    </row>
    <row r="4671" spans="1:11" x14ac:dyDescent="0.35">
      <c r="A4671">
        <v>20799</v>
      </c>
      <c r="B4671" t="s">
        <v>241</v>
      </c>
      <c r="C4671" s="70">
        <v>-1201451.94</v>
      </c>
      <c r="D4671" s="70">
        <v>-386318.95</v>
      </c>
      <c r="E4671" s="71">
        <v>44682</v>
      </c>
      <c r="F4671" t="s">
        <v>19597</v>
      </c>
      <c r="G4671" t="s">
        <v>1907</v>
      </c>
      <c r="H4671" t="s">
        <v>19596</v>
      </c>
      <c r="J4671" s="40">
        <v>458270.25</v>
      </c>
      <c r="K4671" s="40">
        <v>0</v>
      </c>
    </row>
    <row r="4672" spans="1:11" x14ac:dyDescent="0.35">
      <c r="A4672">
        <v>20799</v>
      </c>
      <c r="B4672" t="s">
        <v>241</v>
      </c>
      <c r="C4672" s="70">
        <v>-1201451.94</v>
      </c>
      <c r="D4672" s="70">
        <v>-386318.95</v>
      </c>
      <c r="E4672" s="71">
        <v>44684</v>
      </c>
      <c r="F4672" t="s">
        <v>19595</v>
      </c>
      <c r="G4672" t="s">
        <v>1907</v>
      </c>
      <c r="H4672" t="s">
        <v>19594</v>
      </c>
      <c r="J4672" s="40">
        <v>13461.86</v>
      </c>
      <c r="K4672" s="40">
        <v>0</v>
      </c>
    </row>
    <row r="4673" spans="1:11" x14ac:dyDescent="0.35">
      <c r="A4673">
        <v>20799</v>
      </c>
      <c r="B4673" t="s">
        <v>241</v>
      </c>
      <c r="C4673" s="70">
        <v>-1201451.94</v>
      </c>
      <c r="D4673" s="70">
        <v>-386318.95</v>
      </c>
      <c r="E4673" s="71">
        <v>44712</v>
      </c>
      <c r="F4673" t="s">
        <v>2078</v>
      </c>
      <c r="G4673" t="s">
        <v>1912</v>
      </c>
      <c r="J4673" s="40">
        <v>0</v>
      </c>
      <c r="K4673" s="40">
        <v>453257.18</v>
      </c>
    </row>
    <row r="4674" spans="1:11" x14ac:dyDescent="0.35">
      <c r="A4674">
        <v>20799</v>
      </c>
      <c r="B4674" t="s">
        <v>241</v>
      </c>
      <c r="C4674" s="70">
        <v>-1201451.94</v>
      </c>
      <c r="D4674" s="70">
        <v>-386318.95</v>
      </c>
      <c r="E4674" s="71">
        <v>44712</v>
      </c>
      <c r="F4674" t="s">
        <v>5976</v>
      </c>
      <c r="G4674" t="s">
        <v>2247</v>
      </c>
      <c r="J4674" s="40">
        <v>74.400000000000006</v>
      </c>
      <c r="K4674" s="40">
        <v>0</v>
      </c>
    </row>
    <row r="4675" spans="1:11" x14ac:dyDescent="0.35">
      <c r="A4675">
        <v>20799</v>
      </c>
      <c r="B4675" t="s">
        <v>241</v>
      </c>
      <c r="C4675" s="70">
        <v>-1201451.94</v>
      </c>
      <c r="D4675" s="70">
        <v>-386318.95</v>
      </c>
      <c r="E4675" s="71">
        <v>44713</v>
      </c>
      <c r="F4675" t="s">
        <v>19593</v>
      </c>
      <c r="G4675" t="s">
        <v>1907</v>
      </c>
      <c r="H4675" t="s">
        <v>19579</v>
      </c>
      <c r="J4675" s="40">
        <v>453495.34</v>
      </c>
      <c r="K4675" s="40">
        <v>0</v>
      </c>
    </row>
    <row r="4676" spans="1:11" x14ac:dyDescent="0.35">
      <c r="A4676">
        <v>20799</v>
      </c>
      <c r="B4676" t="s">
        <v>241</v>
      </c>
      <c r="C4676" s="70">
        <v>-1201451.94</v>
      </c>
      <c r="D4676" s="70">
        <v>-386318.95</v>
      </c>
      <c r="E4676" s="71">
        <v>44742</v>
      </c>
      <c r="F4676" t="s">
        <v>2064</v>
      </c>
      <c r="G4676" t="s">
        <v>1912</v>
      </c>
      <c r="J4676" s="40">
        <v>0</v>
      </c>
      <c r="K4676" s="40">
        <v>453521.2</v>
      </c>
    </row>
    <row r="4677" spans="1:11" x14ac:dyDescent="0.35">
      <c r="A4677">
        <v>20799</v>
      </c>
      <c r="B4677" t="s">
        <v>241</v>
      </c>
      <c r="C4677" s="70">
        <v>-1201451.94</v>
      </c>
      <c r="D4677" s="70">
        <v>-386318.95</v>
      </c>
      <c r="E4677" s="71">
        <v>44742</v>
      </c>
      <c r="F4677" t="s">
        <v>5711</v>
      </c>
      <c r="G4677" t="s">
        <v>2247</v>
      </c>
      <c r="J4677" s="40">
        <v>0</v>
      </c>
      <c r="K4677" s="40">
        <v>1009.95</v>
      </c>
    </row>
    <row r="4678" spans="1:11" x14ac:dyDescent="0.35">
      <c r="A4678">
        <v>20799</v>
      </c>
      <c r="B4678" t="s">
        <v>241</v>
      </c>
      <c r="C4678" s="70">
        <v>-1201451.94</v>
      </c>
      <c r="D4678" s="70">
        <v>-386318.95</v>
      </c>
      <c r="E4678" s="71">
        <v>44743</v>
      </c>
      <c r="F4678" t="s">
        <v>19592</v>
      </c>
      <c r="G4678" t="s">
        <v>1907</v>
      </c>
      <c r="H4678" t="s">
        <v>19577</v>
      </c>
      <c r="J4678" s="40">
        <v>450275.77</v>
      </c>
      <c r="K4678" s="40">
        <v>0</v>
      </c>
    </row>
    <row r="4679" spans="1:11" x14ac:dyDescent="0.35">
      <c r="A4679">
        <v>20799</v>
      </c>
      <c r="B4679" t="s">
        <v>241</v>
      </c>
      <c r="C4679" s="70">
        <v>-1201451.94</v>
      </c>
      <c r="D4679" s="70">
        <v>-386318.95</v>
      </c>
      <c r="E4679" s="71">
        <v>44756</v>
      </c>
      <c r="F4679" t="s">
        <v>19591</v>
      </c>
      <c r="G4679" t="s">
        <v>1907</v>
      </c>
      <c r="H4679" t="s">
        <v>19590</v>
      </c>
      <c r="J4679" s="40">
        <v>1092.74</v>
      </c>
      <c r="K4679" s="40">
        <v>0</v>
      </c>
    </row>
    <row r="4680" spans="1:11" x14ac:dyDescent="0.35">
      <c r="A4680">
        <v>20799</v>
      </c>
      <c r="B4680" t="s">
        <v>241</v>
      </c>
      <c r="C4680" s="70">
        <v>-1201451.94</v>
      </c>
      <c r="D4680" s="70">
        <v>-386318.95</v>
      </c>
      <c r="E4680" s="71">
        <v>44773</v>
      </c>
      <c r="F4680" t="s">
        <v>2044</v>
      </c>
      <c r="G4680" t="s">
        <v>1912</v>
      </c>
      <c r="J4680" s="40">
        <v>0</v>
      </c>
      <c r="K4680" s="40">
        <v>7771.75</v>
      </c>
    </row>
    <row r="4681" spans="1:11" x14ac:dyDescent="0.35">
      <c r="A4681">
        <v>20799</v>
      </c>
      <c r="B4681" t="s">
        <v>241</v>
      </c>
      <c r="C4681" s="70">
        <v>-1201451.94</v>
      </c>
      <c r="D4681" s="70">
        <v>-386318.95</v>
      </c>
      <c r="E4681" s="71">
        <v>44773</v>
      </c>
      <c r="F4681" t="s">
        <v>2044</v>
      </c>
      <c r="G4681" t="s">
        <v>1912</v>
      </c>
      <c r="J4681" s="40">
        <v>0</v>
      </c>
      <c r="K4681" s="40">
        <v>7351.52</v>
      </c>
    </row>
    <row r="4682" spans="1:11" x14ac:dyDescent="0.35">
      <c r="A4682">
        <v>20799</v>
      </c>
      <c r="B4682" t="s">
        <v>241</v>
      </c>
      <c r="C4682" s="70">
        <v>-1201451.94</v>
      </c>
      <c r="D4682" s="70">
        <v>-386318.95</v>
      </c>
      <c r="E4682" s="71">
        <v>44773</v>
      </c>
      <c r="F4682" t="s">
        <v>2044</v>
      </c>
      <c r="G4682" t="s">
        <v>1912</v>
      </c>
      <c r="J4682" s="40">
        <v>0</v>
      </c>
      <c r="K4682" s="40">
        <v>5618.11</v>
      </c>
    </row>
    <row r="4683" spans="1:11" x14ac:dyDescent="0.35">
      <c r="A4683">
        <v>20799</v>
      </c>
      <c r="B4683" t="s">
        <v>241</v>
      </c>
      <c r="C4683" s="70">
        <v>-1201451.94</v>
      </c>
      <c r="D4683" s="70">
        <v>-386318.95</v>
      </c>
      <c r="E4683" s="71">
        <v>44773</v>
      </c>
      <c r="F4683" t="s">
        <v>2044</v>
      </c>
      <c r="G4683" t="s">
        <v>1912</v>
      </c>
      <c r="J4683" s="40">
        <v>0</v>
      </c>
      <c r="K4683" s="40">
        <v>511657.62</v>
      </c>
    </row>
    <row r="4684" spans="1:11" x14ac:dyDescent="0.35">
      <c r="A4684">
        <v>20799</v>
      </c>
      <c r="B4684" t="s">
        <v>241</v>
      </c>
      <c r="C4684" s="70">
        <v>-1201451.94</v>
      </c>
      <c r="D4684" s="70">
        <v>-386318.95</v>
      </c>
      <c r="E4684" s="71">
        <v>44773</v>
      </c>
      <c r="F4684" t="s">
        <v>5404</v>
      </c>
      <c r="G4684" t="s">
        <v>2247</v>
      </c>
      <c r="J4684" s="40">
        <v>4043.15</v>
      </c>
      <c r="K4684" s="40">
        <v>0</v>
      </c>
    </row>
    <row r="4685" spans="1:11" x14ac:dyDescent="0.35">
      <c r="A4685">
        <v>20799</v>
      </c>
      <c r="B4685" t="s">
        <v>241</v>
      </c>
      <c r="C4685" s="70">
        <v>-1201451.94</v>
      </c>
      <c r="D4685" s="70">
        <v>-386318.95</v>
      </c>
      <c r="E4685" s="71">
        <v>44774</v>
      </c>
      <c r="F4685" t="s">
        <v>19589</v>
      </c>
      <c r="G4685" t="s">
        <v>1907</v>
      </c>
      <c r="H4685" t="s">
        <v>19588</v>
      </c>
      <c r="J4685" s="40">
        <v>526473.38</v>
      </c>
      <c r="K4685" s="40">
        <v>0</v>
      </c>
    </row>
    <row r="4686" spans="1:11" x14ac:dyDescent="0.35">
      <c r="A4686">
        <v>20799</v>
      </c>
      <c r="B4686" t="s">
        <v>241</v>
      </c>
      <c r="C4686" s="70">
        <v>-1201451.94</v>
      </c>
      <c r="D4686" s="70">
        <v>-386318.95</v>
      </c>
      <c r="E4686" s="71">
        <v>44784</v>
      </c>
      <c r="F4686" t="s">
        <v>19587</v>
      </c>
      <c r="G4686" t="s">
        <v>1907</v>
      </c>
      <c r="H4686" t="s">
        <v>19586</v>
      </c>
      <c r="J4686" s="40">
        <v>7619.52</v>
      </c>
      <c r="K4686" s="40">
        <v>0</v>
      </c>
    </row>
    <row r="4687" spans="1:11" x14ac:dyDescent="0.35">
      <c r="A4687">
        <v>20799</v>
      </c>
      <c r="B4687" t="s">
        <v>241</v>
      </c>
      <c r="C4687" s="70">
        <v>-1201451.94</v>
      </c>
      <c r="D4687" s="70">
        <v>-386318.95</v>
      </c>
      <c r="E4687" s="71">
        <v>44804</v>
      </c>
      <c r="F4687" t="s">
        <v>1994</v>
      </c>
      <c r="G4687" t="s">
        <v>1912</v>
      </c>
      <c r="J4687" s="40">
        <v>0</v>
      </c>
      <c r="K4687" s="40">
        <v>483666.17</v>
      </c>
    </row>
    <row r="4688" spans="1:11" x14ac:dyDescent="0.35">
      <c r="A4688">
        <v>20799</v>
      </c>
      <c r="B4688" t="s">
        <v>241</v>
      </c>
      <c r="C4688" s="70">
        <v>-1201451.94</v>
      </c>
      <c r="D4688" s="70">
        <v>-386318.95</v>
      </c>
      <c r="E4688" s="71">
        <v>44804</v>
      </c>
      <c r="F4688" t="s">
        <v>5213</v>
      </c>
      <c r="G4688" t="s">
        <v>2247</v>
      </c>
      <c r="H4688" t="s">
        <v>2265</v>
      </c>
      <c r="J4688" s="40">
        <v>0</v>
      </c>
      <c r="K4688" s="40">
        <v>1354.19</v>
      </c>
    </row>
    <row r="4689" spans="1:11" x14ac:dyDescent="0.35">
      <c r="A4689">
        <v>20799</v>
      </c>
      <c r="B4689" t="s">
        <v>241</v>
      </c>
      <c r="C4689" s="70">
        <v>-1201451.94</v>
      </c>
      <c r="D4689" s="70">
        <v>-386318.95</v>
      </c>
      <c r="E4689" s="71">
        <v>44805</v>
      </c>
      <c r="F4689" t="s">
        <v>19585</v>
      </c>
      <c r="G4689" t="s">
        <v>1907</v>
      </c>
      <c r="H4689" t="s">
        <v>19575</v>
      </c>
      <c r="J4689" s="40">
        <v>480880.4</v>
      </c>
      <c r="K4689" s="40">
        <v>0</v>
      </c>
    </row>
    <row r="4690" spans="1:11" x14ac:dyDescent="0.35">
      <c r="A4690">
        <v>20799</v>
      </c>
      <c r="B4690" t="s">
        <v>241</v>
      </c>
      <c r="C4690" s="70">
        <v>-1201451.94</v>
      </c>
      <c r="D4690" s="70">
        <v>-386318.95</v>
      </c>
      <c r="E4690" s="71">
        <v>44834</v>
      </c>
      <c r="F4690" t="s">
        <v>1972</v>
      </c>
      <c r="G4690" t="s">
        <v>1912</v>
      </c>
      <c r="J4690" s="40">
        <v>0</v>
      </c>
      <c r="K4690" s="40">
        <v>472870.46</v>
      </c>
    </row>
    <row r="4691" spans="1:11" x14ac:dyDescent="0.35">
      <c r="A4691">
        <v>20799</v>
      </c>
      <c r="B4691" t="s">
        <v>241</v>
      </c>
      <c r="C4691" s="70">
        <v>-1201451.94</v>
      </c>
      <c r="D4691" s="70">
        <v>-386318.95</v>
      </c>
      <c r="E4691" s="71">
        <v>44834</v>
      </c>
      <c r="F4691" t="s">
        <v>4788</v>
      </c>
      <c r="G4691" t="s">
        <v>2247</v>
      </c>
      <c r="H4691" t="s">
        <v>2262</v>
      </c>
      <c r="J4691" s="40">
        <v>1966.93</v>
      </c>
      <c r="K4691" s="40">
        <v>0</v>
      </c>
    </row>
    <row r="4692" spans="1:11" x14ac:dyDescent="0.35">
      <c r="A4692">
        <v>20799</v>
      </c>
      <c r="B4692" t="s">
        <v>241</v>
      </c>
      <c r="C4692" s="70">
        <v>-1201451.94</v>
      </c>
      <c r="D4692" s="70">
        <v>-386318.95</v>
      </c>
      <c r="E4692" s="71">
        <v>44835</v>
      </c>
      <c r="F4692" t="s">
        <v>19584</v>
      </c>
      <c r="G4692" t="s">
        <v>1907</v>
      </c>
      <c r="H4692" t="s">
        <v>1960</v>
      </c>
      <c r="J4692" s="40">
        <v>0</v>
      </c>
      <c r="K4692" s="40">
        <v>1561.11</v>
      </c>
    </row>
    <row r="4693" spans="1:11" x14ac:dyDescent="0.35">
      <c r="A4693">
        <v>20799</v>
      </c>
      <c r="B4693" t="s">
        <v>241</v>
      </c>
      <c r="C4693" s="70">
        <v>-1201451.94</v>
      </c>
      <c r="D4693" s="70">
        <v>-386318.95</v>
      </c>
      <c r="E4693" s="71">
        <v>44835</v>
      </c>
      <c r="F4693" t="s">
        <v>19583</v>
      </c>
      <c r="G4693" t="s">
        <v>1907</v>
      </c>
      <c r="H4693" t="s">
        <v>19582</v>
      </c>
      <c r="J4693" s="40">
        <v>0</v>
      </c>
      <c r="K4693" s="40">
        <v>1028.22</v>
      </c>
    </row>
    <row r="4694" spans="1:11" x14ac:dyDescent="0.35">
      <c r="A4694">
        <v>20799</v>
      </c>
      <c r="B4694" t="s">
        <v>241</v>
      </c>
      <c r="C4694" s="70">
        <v>-1201451.94</v>
      </c>
      <c r="D4694" s="70">
        <v>-386318.95</v>
      </c>
      <c r="E4694" s="71">
        <v>44835</v>
      </c>
      <c r="F4694" t="s">
        <v>19581</v>
      </c>
      <c r="G4694" t="s">
        <v>1907</v>
      </c>
      <c r="J4694" s="40">
        <v>524.42999999999995</v>
      </c>
      <c r="K4694" s="40">
        <v>0</v>
      </c>
    </row>
    <row r="4695" spans="1:11" x14ac:dyDescent="0.35">
      <c r="A4695">
        <v>20799</v>
      </c>
      <c r="B4695" t="s">
        <v>241</v>
      </c>
      <c r="C4695" s="70">
        <v>-1201451.94</v>
      </c>
      <c r="D4695" s="70">
        <v>-386318.95</v>
      </c>
      <c r="E4695" s="71">
        <v>44835</v>
      </c>
      <c r="F4695" t="s">
        <v>19580</v>
      </c>
      <c r="G4695" t="s">
        <v>1907</v>
      </c>
      <c r="H4695" t="s">
        <v>19579</v>
      </c>
      <c r="J4695" s="40">
        <v>0</v>
      </c>
      <c r="K4695" s="40">
        <v>224.39</v>
      </c>
    </row>
    <row r="4696" spans="1:11" x14ac:dyDescent="0.35">
      <c r="A4696">
        <v>20799</v>
      </c>
      <c r="B4696" t="s">
        <v>241</v>
      </c>
      <c r="C4696" s="70">
        <v>-1201451.94</v>
      </c>
      <c r="D4696" s="70">
        <v>-386318.95</v>
      </c>
      <c r="E4696" s="71">
        <v>44835</v>
      </c>
      <c r="F4696" t="s">
        <v>19578</v>
      </c>
      <c r="G4696" t="s">
        <v>1907</v>
      </c>
      <c r="H4696" t="s">
        <v>19577</v>
      </c>
      <c r="J4696" s="40">
        <v>0</v>
      </c>
      <c r="K4696" s="40">
        <v>98.28</v>
      </c>
    </row>
    <row r="4697" spans="1:11" x14ac:dyDescent="0.35">
      <c r="A4697">
        <v>20799</v>
      </c>
      <c r="B4697" t="s">
        <v>241</v>
      </c>
      <c r="C4697" s="70">
        <v>-1201451.94</v>
      </c>
      <c r="D4697" s="70">
        <v>-386318.95</v>
      </c>
      <c r="E4697" s="71">
        <v>44835</v>
      </c>
      <c r="F4697" t="s">
        <v>19576</v>
      </c>
      <c r="G4697" t="s">
        <v>1907</v>
      </c>
      <c r="H4697" t="s">
        <v>19575</v>
      </c>
      <c r="J4697" s="40">
        <v>0</v>
      </c>
      <c r="K4697" s="40">
        <v>494.78</v>
      </c>
    </row>
    <row r="4698" spans="1:11" x14ac:dyDescent="0.35">
      <c r="A4698">
        <v>20799</v>
      </c>
      <c r="B4698" t="s">
        <v>241</v>
      </c>
      <c r="C4698" s="70">
        <v>-1201451.94</v>
      </c>
      <c r="D4698" s="70">
        <v>-386318.95</v>
      </c>
      <c r="E4698" s="71">
        <v>44835</v>
      </c>
      <c r="F4698" t="s">
        <v>19574</v>
      </c>
      <c r="G4698" t="s">
        <v>1907</v>
      </c>
      <c r="H4698" t="s">
        <v>19573</v>
      </c>
      <c r="J4698" s="40">
        <v>0</v>
      </c>
      <c r="K4698" s="40">
        <v>994.64</v>
      </c>
    </row>
    <row r="4699" spans="1:11" x14ac:dyDescent="0.35">
      <c r="A4699">
        <v>20799</v>
      </c>
      <c r="B4699" t="s">
        <v>241</v>
      </c>
      <c r="C4699" s="70">
        <v>-1201451.94</v>
      </c>
      <c r="D4699" s="70">
        <v>-386318.95</v>
      </c>
      <c r="E4699" s="71">
        <v>44835</v>
      </c>
      <c r="F4699" t="s">
        <v>19572</v>
      </c>
      <c r="G4699" t="s">
        <v>1907</v>
      </c>
      <c r="J4699" s="40">
        <v>0</v>
      </c>
      <c r="K4699" s="40">
        <v>4473.05</v>
      </c>
    </row>
    <row r="4700" spans="1:11" x14ac:dyDescent="0.35">
      <c r="A4700">
        <v>20799</v>
      </c>
      <c r="B4700" t="s">
        <v>241</v>
      </c>
      <c r="C4700" s="70">
        <v>-1201451.94</v>
      </c>
      <c r="D4700" s="70">
        <v>-386318.95</v>
      </c>
      <c r="E4700" s="71">
        <v>44835</v>
      </c>
      <c r="F4700" t="s">
        <v>19571</v>
      </c>
      <c r="G4700" t="s">
        <v>1907</v>
      </c>
      <c r="J4700" s="40">
        <v>-524.42999999999995</v>
      </c>
      <c r="K4700" s="40">
        <v>0</v>
      </c>
    </row>
    <row r="4701" spans="1:11" x14ac:dyDescent="0.35">
      <c r="A4701">
        <v>20799</v>
      </c>
      <c r="B4701" t="s">
        <v>241</v>
      </c>
      <c r="C4701" s="70">
        <v>-1201451.94</v>
      </c>
      <c r="D4701" s="70">
        <v>-386318.95</v>
      </c>
      <c r="E4701" s="71">
        <v>44835</v>
      </c>
      <c r="F4701" t="s">
        <v>19570</v>
      </c>
      <c r="G4701" t="s">
        <v>1912</v>
      </c>
      <c r="J4701" s="40">
        <v>0</v>
      </c>
      <c r="K4701" s="40">
        <v>558.34</v>
      </c>
    </row>
    <row r="4702" spans="1:11" x14ac:dyDescent="0.35">
      <c r="A4702">
        <v>20799</v>
      </c>
      <c r="B4702" t="s">
        <v>241</v>
      </c>
      <c r="C4702" s="70">
        <v>-1201451.94</v>
      </c>
      <c r="D4702" s="70">
        <v>-386318.95</v>
      </c>
      <c r="E4702" s="71">
        <v>44835</v>
      </c>
      <c r="F4702" t="s">
        <v>19569</v>
      </c>
      <c r="G4702" t="s">
        <v>1907</v>
      </c>
      <c r="J4702" s="40">
        <v>0</v>
      </c>
      <c r="K4702" s="40">
        <v>11753.58</v>
      </c>
    </row>
    <row r="4703" spans="1:11" x14ac:dyDescent="0.35">
      <c r="A4703">
        <v>20799</v>
      </c>
      <c r="B4703" t="s">
        <v>241</v>
      </c>
      <c r="C4703" s="70">
        <v>-1201451.94</v>
      </c>
      <c r="D4703" s="70">
        <v>-386318.95</v>
      </c>
      <c r="E4703" s="71">
        <v>44835</v>
      </c>
      <c r="F4703" t="s">
        <v>14343</v>
      </c>
      <c r="G4703" t="s">
        <v>1912</v>
      </c>
      <c r="J4703" s="40">
        <v>0</v>
      </c>
      <c r="K4703" s="40">
        <v>6376.23</v>
      </c>
    </row>
    <row r="4704" spans="1:11" x14ac:dyDescent="0.35">
      <c r="A4704">
        <v>20799</v>
      </c>
      <c r="B4704" t="s">
        <v>241</v>
      </c>
      <c r="C4704" s="70">
        <v>-1201451.94</v>
      </c>
      <c r="D4704" s="70">
        <v>-386318.95</v>
      </c>
      <c r="E4704" s="71">
        <v>44835</v>
      </c>
      <c r="F4704" t="s">
        <v>14343</v>
      </c>
      <c r="G4704" t="s">
        <v>1912</v>
      </c>
      <c r="J4704" s="40">
        <v>5305.39</v>
      </c>
      <c r="K4704" s="40">
        <v>0</v>
      </c>
    </row>
    <row r="4705" spans="1:11" x14ac:dyDescent="0.35">
      <c r="A4705">
        <v>20799</v>
      </c>
      <c r="B4705" t="s">
        <v>241</v>
      </c>
      <c r="C4705" s="70">
        <v>-1201451.94</v>
      </c>
      <c r="D4705" s="70">
        <v>-386318.95</v>
      </c>
      <c r="E4705" s="71">
        <v>44836</v>
      </c>
      <c r="F4705" t="s">
        <v>19568</v>
      </c>
      <c r="G4705" t="s">
        <v>1907</v>
      </c>
      <c r="H4705" t="s">
        <v>19566</v>
      </c>
      <c r="J4705" s="40">
        <v>473374.83</v>
      </c>
      <c r="K4705" s="40">
        <v>0</v>
      </c>
    </row>
    <row r="4706" spans="1:11" x14ac:dyDescent="0.35">
      <c r="A4706">
        <v>20799</v>
      </c>
      <c r="B4706" t="s">
        <v>241</v>
      </c>
      <c r="C4706" s="70">
        <v>-1201451.94</v>
      </c>
      <c r="D4706" s="70">
        <v>-386318.95</v>
      </c>
      <c r="E4706" s="71">
        <v>44836</v>
      </c>
      <c r="F4706" t="s">
        <v>19567</v>
      </c>
      <c r="G4706" t="s">
        <v>1907</v>
      </c>
      <c r="H4706" t="s">
        <v>19566</v>
      </c>
      <c r="J4706" s="40">
        <v>0</v>
      </c>
      <c r="K4706" s="40">
        <v>504.37</v>
      </c>
    </row>
    <row r="4707" spans="1:11" x14ac:dyDescent="0.35">
      <c r="A4707">
        <v>20799</v>
      </c>
      <c r="B4707" t="s">
        <v>241</v>
      </c>
      <c r="C4707" s="70">
        <v>-1201451.94</v>
      </c>
      <c r="D4707" s="70">
        <v>-386318.95</v>
      </c>
      <c r="E4707" s="71">
        <v>44865</v>
      </c>
      <c r="F4707" t="s">
        <v>1944</v>
      </c>
      <c r="G4707" t="s">
        <v>1912</v>
      </c>
      <c r="H4707" t="s">
        <v>1919</v>
      </c>
      <c r="I4707" t="s">
        <v>1919</v>
      </c>
      <c r="J4707" s="40">
        <v>0</v>
      </c>
      <c r="K4707" s="40">
        <v>565138.22</v>
      </c>
    </row>
    <row r="4708" spans="1:11" x14ac:dyDescent="0.35">
      <c r="A4708">
        <v>20799</v>
      </c>
      <c r="B4708" t="s">
        <v>241</v>
      </c>
      <c r="C4708" s="70">
        <v>-1201451.94</v>
      </c>
      <c r="D4708" s="70">
        <v>-386318.95</v>
      </c>
      <c r="E4708" s="71">
        <v>44865</v>
      </c>
      <c r="F4708" t="s">
        <v>4558</v>
      </c>
      <c r="G4708" t="s">
        <v>2247</v>
      </c>
      <c r="H4708" t="s">
        <v>1919</v>
      </c>
      <c r="I4708" t="s">
        <v>1919</v>
      </c>
      <c r="J4708" s="40">
        <v>35.619999999999997</v>
      </c>
      <c r="K4708" s="40">
        <v>0</v>
      </c>
    </row>
    <row r="4709" spans="1:11" x14ac:dyDescent="0.35">
      <c r="A4709">
        <v>20799</v>
      </c>
      <c r="B4709" t="s">
        <v>241</v>
      </c>
      <c r="C4709" s="70">
        <v>-1201451.94</v>
      </c>
      <c r="D4709" s="70">
        <v>-386318.95</v>
      </c>
      <c r="E4709" s="71">
        <v>44867</v>
      </c>
      <c r="F4709" t="s">
        <v>19565</v>
      </c>
      <c r="G4709" t="s">
        <v>1907</v>
      </c>
      <c r="H4709" t="s">
        <v>19564</v>
      </c>
      <c r="J4709" s="40">
        <v>564041.5</v>
      </c>
      <c r="K4709" s="40">
        <v>0</v>
      </c>
    </row>
    <row r="4710" spans="1:11" x14ac:dyDescent="0.35">
      <c r="A4710">
        <v>20799</v>
      </c>
      <c r="B4710" t="s">
        <v>241</v>
      </c>
      <c r="C4710" s="70">
        <v>-1201451.94</v>
      </c>
      <c r="D4710" s="70">
        <v>-386318.95</v>
      </c>
      <c r="E4710" s="71">
        <v>44867</v>
      </c>
      <c r="F4710" t="s">
        <v>19563</v>
      </c>
      <c r="G4710" t="s">
        <v>1907</v>
      </c>
      <c r="H4710" t="s">
        <v>1919</v>
      </c>
      <c r="I4710" t="s">
        <v>1919</v>
      </c>
      <c r="J4710" s="40">
        <v>0</v>
      </c>
      <c r="K4710" s="40">
        <v>499.72</v>
      </c>
    </row>
    <row r="4711" spans="1:11" x14ac:dyDescent="0.35">
      <c r="A4711">
        <v>20799</v>
      </c>
      <c r="B4711" t="s">
        <v>241</v>
      </c>
      <c r="C4711" s="70">
        <v>-1201451.94</v>
      </c>
      <c r="D4711" s="70">
        <v>-386318.95</v>
      </c>
      <c r="E4711" s="71">
        <v>44895</v>
      </c>
      <c r="F4711" t="s">
        <v>1926</v>
      </c>
      <c r="G4711" t="s">
        <v>1912</v>
      </c>
      <c r="H4711" t="s">
        <v>1916</v>
      </c>
      <c r="J4711" s="40">
        <v>0</v>
      </c>
      <c r="K4711" s="40">
        <v>632896.77</v>
      </c>
    </row>
    <row r="4712" spans="1:11" x14ac:dyDescent="0.35">
      <c r="A4712">
        <v>20799</v>
      </c>
      <c r="B4712" t="s">
        <v>241</v>
      </c>
      <c r="C4712" s="70">
        <v>-1201451.94</v>
      </c>
      <c r="D4712" s="70">
        <v>-386318.95</v>
      </c>
      <c r="E4712" s="71">
        <v>44895</v>
      </c>
      <c r="F4712" t="s">
        <v>4082</v>
      </c>
      <c r="G4712" t="s">
        <v>2247</v>
      </c>
      <c r="H4712" t="s">
        <v>1916</v>
      </c>
      <c r="I4712" t="s">
        <v>1916</v>
      </c>
      <c r="J4712" s="40">
        <v>1596.44</v>
      </c>
      <c r="K4712" s="40">
        <v>0</v>
      </c>
    </row>
    <row r="4713" spans="1:11" x14ac:dyDescent="0.35">
      <c r="A4713">
        <v>20799</v>
      </c>
      <c r="B4713" t="s">
        <v>241</v>
      </c>
      <c r="C4713" s="70">
        <v>-1201451.94</v>
      </c>
      <c r="D4713" s="70">
        <v>-386318.95</v>
      </c>
      <c r="E4713" s="71">
        <v>44896</v>
      </c>
      <c r="F4713" t="s">
        <v>19562</v>
      </c>
      <c r="G4713" t="s">
        <v>1907</v>
      </c>
      <c r="H4713" t="s">
        <v>19561</v>
      </c>
      <c r="J4713" s="40">
        <v>638159.87</v>
      </c>
      <c r="K4713" s="40">
        <v>0</v>
      </c>
    </row>
    <row r="4714" spans="1:11" x14ac:dyDescent="0.35">
      <c r="A4714">
        <v>20799</v>
      </c>
      <c r="B4714" t="s">
        <v>241</v>
      </c>
      <c r="C4714" s="70">
        <v>-1201451.94</v>
      </c>
      <c r="D4714" s="70">
        <v>-386318.95</v>
      </c>
      <c r="E4714" s="71">
        <v>44926</v>
      </c>
      <c r="F4714" t="s">
        <v>1913</v>
      </c>
      <c r="G4714" t="s">
        <v>1912</v>
      </c>
      <c r="H4714" t="s">
        <v>1911</v>
      </c>
      <c r="I4714" t="s">
        <v>1911</v>
      </c>
      <c r="J4714" s="40">
        <v>0</v>
      </c>
      <c r="K4714" s="40">
        <v>579021.18999999994</v>
      </c>
    </row>
    <row r="4715" spans="1:11" x14ac:dyDescent="0.35">
      <c r="A4715">
        <v>20799</v>
      </c>
      <c r="B4715" t="s">
        <v>241</v>
      </c>
      <c r="C4715" s="70">
        <v>-1201451.94</v>
      </c>
      <c r="D4715" s="70">
        <v>-386318.95</v>
      </c>
      <c r="E4715" s="71">
        <v>44926</v>
      </c>
      <c r="F4715" t="s">
        <v>3733</v>
      </c>
      <c r="G4715" t="s">
        <v>2247</v>
      </c>
      <c r="H4715" t="s">
        <v>1911</v>
      </c>
      <c r="I4715" t="s">
        <v>1911</v>
      </c>
      <c r="J4715" s="40">
        <v>0</v>
      </c>
      <c r="K4715" s="40">
        <v>5013.03</v>
      </c>
    </row>
    <row r="4716" spans="1:11" x14ac:dyDescent="0.35">
      <c r="A4716">
        <v>21002</v>
      </c>
      <c r="B4716" t="s">
        <v>25</v>
      </c>
      <c r="C4716" s="70">
        <v>-66447.63</v>
      </c>
      <c r="D4716" s="70">
        <v>-21365.8</v>
      </c>
      <c r="E4716" s="71">
        <v>44563</v>
      </c>
      <c r="F4716" t="s">
        <v>19560</v>
      </c>
      <c r="G4716" t="s">
        <v>1907</v>
      </c>
      <c r="H4716" t="s">
        <v>2061</v>
      </c>
      <c r="J4716" s="40">
        <v>21365.8</v>
      </c>
      <c r="K4716" s="40">
        <v>0</v>
      </c>
    </row>
    <row r="4717" spans="1:11" x14ac:dyDescent="0.35">
      <c r="A4717">
        <v>21002</v>
      </c>
      <c r="B4717" t="s">
        <v>25</v>
      </c>
      <c r="C4717" s="70">
        <v>-66447.63</v>
      </c>
      <c r="D4717" s="70">
        <v>-21365.8</v>
      </c>
      <c r="E4717" s="71">
        <v>44592</v>
      </c>
      <c r="F4717" t="s">
        <v>19504</v>
      </c>
      <c r="G4717" t="s">
        <v>1907</v>
      </c>
      <c r="J4717" s="40">
        <v>0</v>
      </c>
      <c r="K4717" s="40">
        <v>7179.76</v>
      </c>
    </row>
    <row r="4718" spans="1:11" x14ac:dyDescent="0.35">
      <c r="A4718">
        <v>21002</v>
      </c>
      <c r="B4718" t="s">
        <v>25</v>
      </c>
      <c r="C4718" s="70">
        <v>-66447.63</v>
      </c>
      <c r="D4718" s="70">
        <v>-21365.8</v>
      </c>
      <c r="E4718" s="71">
        <v>44592</v>
      </c>
      <c r="F4718" t="s">
        <v>17214</v>
      </c>
      <c r="G4718" t="s">
        <v>1912</v>
      </c>
      <c r="J4718" s="40">
        <v>0</v>
      </c>
      <c r="K4718" s="40">
        <v>703.85</v>
      </c>
    </row>
    <row r="4719" spans="1:11" x14ac:dyDescent="0.35">
      <c r="A4719">
        <v>21002</v>
      </c>
      <c r="B4719" t="s">
        <v>25</v>
      </c>
      <c r="C4719" s="70">
        <v>-66447.63</v>
      </c>
      <c r="D4719" s="70">
        <v>-21365.8</v>
      </c>
      <c r="E4719" s="71">
        <v>44594</v>
      </c>
      <c r="F4719" t="s">
        <v>19559</v>
      </c>
      <c r="G4719" t="s">
        <v>1907</v>
      </c>
      <c r="H4719" t="s">
        <v>2061</v>
      </c>
      <c r="J4719" s="40">
        <v>7970.93</v>
      </c>
      <c r="K4719" s="40">
        <v>0</v>
      </c>
    </row>
    <row r="4720" spans="1:11" x14ac:dyDescent="0.35">
      <c r="A4720">
        <v>21002</v>
      </c>
      <c r="B4720" t="s">
        <v>25</v>
      </c>
      <c r="C4720" s="70">
        <v>-66447.63</v>
      </c>
      <c r="D4720" s="70">
        <v>-21365.8</v>
      </c>
      <c r="E4720" s="71">
        <v>44617</v>
      </c>
      <c r="F4720" t="s">
        <v>17455</v>
      </c>
      <c r="G4720" t="s">
        <v>1912</v>
      </c>
      <c r="J4720" s="40">
        <v>0</v>
      </c>
      <c r="K4720" s="40">
        <v>15.34</v>
      </c>
    </row>
    <row r="4721" spans="1:11" x14ac:dyDescent="0.35">
      <c r="A4721">
        <v>21002</v>
      </c>
      <c r="B4721" t="s">
        <v>25</v>
      </c>
      <c r="C4721" s="70">
        <v>-66447.63</v>
      </c>
      <c r="D4721" s="70">
        <v>-21365.8</v>
      </c>
      <c r="E4721" s="71">
        <v>44620</v>
      </c>
      <c r="F4721" t="s">
        <v>15891</v>
      </c>
      <c r="G4721" t="s">
        <v>1912</v>
      </c>
      <c r="J4721" s="40">
        <v>0</v>
      </c>
      <c r="K4721" s="40">
        <v>16279.39</v>
      </c>
    </row>
    <row r="4722" spans="1:11" x14ac:dyDescent="0.35">
      <c r="A4722">
        <v>21002</v>
      </c>
      <c r="B4722" t="s">
        <v>25</v>
      </c>
      <c r="C4722" s="70">
        <v>-66447.63</v>
      </c>
      <c r="D4722" s="70">
        <v>-21365.8</v>
      </c>
      <c r="E4722" s="71">
        <v>44622</v>
      </c>
      <c r="F4722" t="s">
        <v>19558</v>
      </c>
      <c r="G4722" t="s">
        <v>1907</v>
      </c>
      <c r="H4722" t="s">
        <v>2061</v>
      </c>
      <c r="J4722" s="40">
        <v>16320.03</v>
      </c>
      <c r="K4722" s="40">
        <v>0</v>
      </c>
    </row>
    <row r="4723" spans="1:11" x14ac:dyDescent="0.35">
      <c r="A4723">
        <v>21002</v>
      </c>
      <c r="B4723" t="s">
        <v>25</v>
      </c>
      <c r="C4723" s="70">
        <v>-66447.63</v>
      </c>
      <c r="D4723" s="70">
        <v>-21365.8</v>
      </c>
      <c r="E4723" s="71">
        <v>44649</v>
      </c>
      <c r="F4723" t="s">
        <v>18894</v>
      </c>
      <c r="G4723" t="s">
        <v>1912</v>
      </c>
      <c r="J4723" s="40">
        <v>0</v>
      </c>
      <c r="K4723" s="40">
        <v>11</v>
      </c>
    </row>
    <row r="4724" spans="1:11" x14ac:dyDescent="0.35">
      <c r="A4724">
        <v>21002</v>
      </c>
      <c r="B4724" t="s">
        <v>25</v>
      </c>
      <c r="C4724" s="70">
        <v>-66447.63</v>
      </c>
      <c r="D4724" s="70">
        <v>-21365.8</v>
      </c>
      <c r="E4724" s="71">
        <v>44651</v>
      </c>
      <c r="F4724" t="s">
        <v>15888</v>
      </c>
      <c r="G4724" t="s">
        <v>1912</v>
      </c>
      <c r="J4724" s="40">
        <v>0</v>
      </c>
      <c r="K4724" s="40">
        <v>11250.61</v>
      </c>
    </row>
    <row r="4725" spans="1:11" x14ac:dyDescent="0.35">
      <c r="A4725">
        <v>21002</v>
      </c>
      <c r="B4725" t="s">
        <v>25</v>
      </c>
      <c r="C4725" s="70">
        <v>-66447.63</v>
      </c>
      <c r="D4725" s="70">
        <v>-21365.8</v>
      </c>
      <c r="E4725" s="71">
        <v>44651</v>
      </c>
      <c r="F4725" t="s">
        <v>17451</v>
      </c>
      <c r="G4725" t="s">
        <v>1912</v>
      </c>
      <c r="J4725" s="40">
        <v>0</v>
      </c>
      <c r="K4725" s="40">
        <v>101.69</v>
      </c>
    </row>
    <row r="4726" spans="1:11" x14ac:dyDescent="0.35">
      <c r="A4726">
        <v>21002</v>
      </c>
      <c r="B4726" t="s">
        <v>25</v>
      </c>
      <c r="C4726" s="70">
        <v>-66447.63</v>
      </c>
      <c r="D4726" s="70">
        <v>-21365.8</v>
      </c>
      <c r="E4726" s="71">
        <v>44651</v>
      </c>
      <c r="F4726" t="s">
        <v>6540</v>
      </c>
      <c r="G4726" t="s">
        <v>2247</v>
      </c>
      <c r="J4726" s="40">
        <v>0</v>
      </c>
      <c r="K4726" s="40">
        <v>112.73</v>
      </c>
    </row>
    <row r="4727" spans="1:11" x14ac:dyDescent="0.35">
      <c r="A4727">
        <v>21002</v>
      </c>
      <c r="B4727" t="s">
        <v>25</v>
      </c>
      <c r="C4727" s="70">
        <v>-66447.63</v>
      </c>
      <c r="D4727" s="70">
        <v>-21365.8</v>
      </c>
      <c r="E4727" s="71">
        <v>44654</v>
      </c>
      <c r="F4727" t="s">
        <v>19557</v>
      </c>
      <c r="G4727" t="s">
        <v>1907</v>
      </c>
      <c r="H4727" t="s">
        <v>2061</v>
      </c>
      <c r="J4727" s="40">
        <v>11267.62</v>
      </c>
      <c r="K4727" s="40">
        <v>0</v>
      </c>
    </row>
    <row r="4728" spans="1:11" x14ac:dyDescent="0.35">
      <c r="A4728">
        <v>21002</v>
      </c>
      <c r="B4728" t="s">
        <v>25</v>
      </c>
      <c r="C4728" s="70">
        <v>-66447.63</v>
      </c>
      <c r="D4728" s="70">
        <v>-21365.8</v>
      </c>
      <c r="E4728" s="71">
        <v>44676</v>
      </c>
      <c r="F4728" t="s">
        <v>17450</v>
      </c>
      <c r="G4728" t="s">
        <v>1912</v>
      </c>
      <c r="J4728" s="40">
        <v>0</v>
      </c>
      <c r="K4728" s="40">
        <v>15.19</v>
      </c>
    </row>
    <row r="4729" spans="1:11" x14ac:dyDescent="0.35">
      <c r="A4729">
        <v>21002</v>
      </c>
      <c r="B4729" t="s">
        <v>25</v>
      </c>
      <c r="C4729" s="70">
        <v>-66447.63</v>
      </c>
      <c r="D4729" s="70">
        <v>-21365.8</v>
      </c>
      <c r="E4729" s="71">
        <v>44681</v>
      </c>
      <c r="F4729" t="s">
        <v>15886</v>
      </c>
      <c r="G4729" t="s">
        <v>1912</v>
      </c>
      <c r="J4729" s="40">
        <v>0</v>
      </c>
      <c r="K4729" s="40">
        <v>5578.98</v>
      </c>
    </row>
    <row r="4730" spans="1:11" x14ac:dyDescent="0.35">
      <c r="A4730">
        <v>21002</v>
      </c>
      <c r="B4730" t="s">
        <v>25</v>
      </c>
      <c r="C4730" s="70">
        <v>-66447.63</v>
      </c>
      <c r="D4730" s="70">
        <v>-21365.8</v>
      </c>
      <c r="E4730" s="71">
        <v>44681</v>
      </c>
      <c r="F4730" t="s">
        <v>18892</v>
      </c>
      <c r="G4730" t="s">
        <v>1912</v>
      </c>
      <c r="J4730" s="40">
        <v>0</v>
      </c>
      <c r="K4730" s="40">
        <v>157.38999999999999</v>
      </c>
    </row>
    <row r="4731" spans="1:11" x14ac:dyDescent="0.35">
      <c r="A4731">
        <v>21002</v>
      </c>
      <c r="B4731" t="s">
        <v>25</v>
      </c>
      <c r="C4731" s="70">
        <v>-66447.63</v>
      </c>
      <c r="D4731" s="70">
        <v>-21365.8</v>
      </c>
      <c r="E4731" s="71">
        <v>44681</v>
      </c>
      <c r="F4731" t="s">
        <v>6284</v>
      </c>
      <c r="G4731" t="s">
        <v>2247</v>
      </c>
      <c r="J4731" s="40">
        <v>95.9</v>
      </c>
      <c r="K4731" s="40">
        <v>0</v>
      </c>
    </row>
    <row r="4732" spans="1:11" x14ac:dyDescent="0.35">
      <c r="A4732">
        <v>21002</v>
      </c>
      <c r="B4732" t="s">
        <v>25</v>
      </c>
      <c r="C4732" s="70">
        <v>-66447.63</v>
      </c>
      <c r="D4732" s="70">
        <v>-21365.8</v>
      </c>
      <c r="E4732" s="71">
        <v>44683</v>
      </c>
      <c r="F4732" t="s">
        <v>19556</v>
      </c>
      <c r="G4732" t="s">
        <v>1907</v>
      </c>
      <c r="H4732" t="s">
        <v>2061</v>
      </c>
      <c r="J4732" s="40">
        <v>5691.39</v>
      </c>
      <c r="K4732" s="40">
        <v>0</v>
      </c>
    </row>
    <row r="4733" spans="1:11" x14ac:dyDescent="0.35">
      <c r="A4733">
        <v>21002</v>
      </c>
      <c r="B4733" t="s">
        <v>25</v>
      </c>
      <c r="C4733" s="70">
        <v>-66447.63</v>
      </c>
      <c r="D4733" s="70">
        <v>-21365.8</v>
      </c>
      <c r="E4733" s="71">
        <v>44708</v>
      </c>
      <c r="F4733" t="s">
        <v>19555</v>
      </c>
      <c r="G4733" t="s">
        <v>1907</v>
      </c>
      <c r="H4733" t="s">
        <v>2061</v>
      </c>
      <c r="J4733" s="40">
        <v>2956.11</v>
      </c>
      <c r="K4733" s="40">
        <v>0</v>
      </c>
    </row>
    <row r="4734" spans="1:11" x14ac:dyDescent="0.35">
      <c r="A4734">
        <v>21002</v>
      </c>
      <c r="B4734" t="s">
        <v>25</v>
      </c>
      <c r="C4734" s="70">
        <v>-66447.63</v>
      </c>
      <c r="D4734" s="70">
        <v>-21365.8</v>
      </c>
      <c r="E4734" s="71">
        <v>44712</v>
      </c>
      <c r="F4734" t="s">
        <v>15884</v>
      </c>
      <c r="G4734" t="s">
        <v>1912</v>
      </c>
      <c r="J4734" s="40">
        <v>0</v>
      </c>
      <c r="K4734" s="40">
        <v>2807.13</v>
      </c>
    </row>
    <row r="4735" spans="1:11" x14ac:dyDescent="0.35">
      <c r="A4735">
        <v>21002</v>
      </c>
      <c r="B4735" t="s">
        <v>25</v>
      </c>
      <c r="C4735" s="70">
        <v>-66447.63</v>
      </c>
      <c r="D4735" s="70">
        <v>-21365.8</v>
      </c>
      <c r="E4735" s="71">
        <v>44712</v>
      </c>
      <c r="F4735" t="s">
        <v>15884</v>
      </c>
      <c r="G4735" t="s">
        <v>1912</v>
      </c>
      <c r="J4735" s="40">
        <v>0</v>
      </c>
      <c r="K4735" s="40">
        <v>141.88</v>
      </c>
    </row>
    <row r="4736" spans="1:11" x14ac:dyDescent="0.35">
      <c r="A4736">
        <v>21002</v>
      </c>
      <c r="B4736" t="s">
        <v>25</v>
      </c>
      <c r="C4736" s="70">
        <v>-66447.63</v>
      </c>
      <c r="D4736" s="70">
        <v>-21365.8</v>
      </c>
      <c r="E4736" s="71">
        <v>44712</v>
      </c>
      <c r="F4736" t="s">
        <v>18891</v>
      </c>
      <c r="G4736" t="s">
        <v>1912</v>
      </c>
      <c r="J4736" s="40">
        <v>0</v>
      </c>
      <c r="K4736" s="40">
        <v>164.04</v>
      </c>
    </row>
    <row r="4737" spans="1:11" x14ac:dyDescent="0.35">
      <c r="A4737">
        <v>21002</v>
      </c>
      <c r="B4737" t="s">
        <v>25</v>
      </c>
      <c r="C4737" s="70">
        <v>-66447.63</v>
      </c>
      <c r="D4737" s="70">
        <v>-21365.8</v>
      </c>
      <c r="E4737" s="71">
        <v>44712</v>
      </c>
      <c r="F4737" t="s">
        <v>18891</v>
      </c>
      <c r="G4737" t="s">
        <v>1912</v>
      </c>
      <c r="J4737" s="40">
        <v>0</v>
      </c>
      <c r="K4737" s="40">
        <v>22.15</v>
      </c>
    </row>
    <row r="4738" spans="1:11" x14ac:dyDescent="0.35">
      <c r="A4738">
        <v>21002</v>
      </c>
      <c r="B4738" t="s">
        <v>25</v>
      </c>
      <c r="C4738" s="70">
        <v>-66447.63</v>
      </c>
      <c r="D4738" s="70">
        <v>-21365.8</v>
      </c>
      <c r="E4738" s="71">
        <v>44712</v>
      </c>
      <c r="F4738" t="s">
        <v>5975</v>
      </c>
      <c r="G4738" t="s">
        <v>2247</v>
      </c>
      <c r="J4738" s="40">
        <v>75.17</v>
      </c>
      <c r="K4738" s="40">
        <v>0</v>
      </c>
    </row>
    <row r="4739" spans="1:11" x14ac:dyDescent="0.35">
      <c r="A4739">
        <v>21002</v>
      </c>
      <c r="B4739" t="s">
        <v>25</v>
      </c>
      <c r="C4739" s="70">
        <v>-66447.63</v>
      </c>
      <c r="D4739" s="70">
        <v>-21365.8</v>
      </c>
      <c r="E4739" s="71">
        <v>44712</v>
      </c>
      <c r="F4739" t="s">
        <v>18945</v>
      </c>
      <c r="G4739" t="s">
        <v>1912</v>
      </c>
      <c r="J4739" s="40">
        <v>0</v>
      </c>
      <c r="K4739" s="40">
        <v>28.59</v>
      </c>
    </row>
    <row r="4740" spans="1:11" x14ac:dyDescent="0.35">
      <c r="A4740">
        <v>21002</v>
      </c>
      <c r="B4740" t="s">
        <v>25</v>
      </c>
      <c r="C4740" s="70">
        <v>-66447.63</v>
      </c>
      <c r="D4740" s="70">
        <v>-21365.8</v>
      </c>
      <c r="E4740" s="71">
        <v>44713</v>
      </c>
      <c r="F4740" t="s">
        <v>15919</v>
      </c>
      <c r="G4740" t="s">
        <v>1912</v>
      </c>
      <c r="J4740" s="40">
        <v>0</v>
      </c>
      <c r="K4740" s="40">
        <v>126.95</v>
      </c>
    </row>
    <row r="4741" spans="1:11" x14ac:dyDescent="0.35">
      <c r="A4741">
        <v>21002</v>
      </c>
      <c r="B4741" t="s">
        <v>25</v>
      </c>
      <c r="C4741" s="70">
        <v>-66447.63</v>
      </c>
      <c r="D4741" s="70">
        <v>-21365.8</v>
      </c>
      <c r="E4741" s="71">
        <v>44716</v>
      </c>
      <c r="F4741" t="s">
        <v>18890</v>
      </c>
      <c r="G4741" t="s">
        <v>1912</v>
      </c>
      <c r="J4741" s="40">
        <v>0</v>
      </c>
      <c r="K4741" s="40">
        <v>166.93</v>
      </c>
    </row>
    <row r="4742" spans="1:11" x14ac:dyDescent="0.35">
      <c r="A4742">
        <v>21002</v>
      </c>
      <c r="B4742" t="s">
        <v>25</v>
      </c>
      <c r="C4742" s="70">
        <v>-66447.63</v>
      </c>
      <c r="D4742" s="70">
        <v>-21365.8</v>
      </c>
      <c r="E4742" s="71">
        <v>44722</v>
      </c>
      <c r="F4742" t="s">
        <v>19554</v>
      </c>
      <c r="G4742" t="s">
        <v>1907</v>
      </c>
      <c r="H4742" t="s">
        <v>2061</v>
      </c>
      <c r="J4742" s="40">
        <v>480.79</v>
      </c>
      <c r="K4742" s="40">
        <v>0</v>
      </c>
    </row>
    <row r="4743" spans="1:11" x14ac:dyDescent="0.35">
      <c r="A4743">
        <v>21002</v>
      </c>
      <c r="B4743" t="s">
        <v>25</v>
      </c>
      <c r="C4743" s="70">
        <v>-66447.63</v>
      </c>
      <c r="D4743" s="70">
        <v>-21365.8</v>
      </c>
      <c r="E4743" s="71">
        <v>44737</v>
      </c>
      <c r="F4743" t="s">
        <v>17446</v>
      </c>
      <c r="G4743" t="s">
        <v>1912</v>
      </c>
      <c r="J4743" s="40">
        <v>0</v>
      </c>
      <c r="K4743" s="40">
        <v>14.53</v>
      </c>
    </row>
    <row r="4744" spans="1:11" x14ac:dyDescent="0.35">
      <c r="A4744">
        <v>21002</v>
      </c>
      <c r="B4744" t="s">
        <v>25</v>
      </c>
      <c r="C4744" s="70">
        <v>-66447.63</v>
      </c>
      <c r="D4744" s="70">
        <v>-21365.8</v>
      </c>
      <c r="E4744" s="71">
        <v>44739</v>
      </c>
      <c r="F4744" t="s">
        <v>18889</v>
      </c>
      <c r="G4744" t="s">
        <v>1912</v>
      </c>
      <c r="J4744" s="40">
        <v>0</v>
      </c>
      <c r="K4744" s="40">
        <v>6.61</v>
      </c>
    </row>
    <row r="4745" spans="1:11" x14ac:dyDescent="0.35">
      <c r="A4745">
        <v>21002</v>
      </c>
      <c r="B4745" t="s">
        <v>25</v>
      </c>
      <c r="C4745" s="70">
        <v>-66447.63</v>
      </c>
      <c r="D4745" s="70">
        <v>-21365.8</v>
      </c>
      <c r="E4745" s="71">
        <v>44742</v>
      </c>
      <c r="F4745" t="s">
        <v>18575</v>
      </c>
      <c r="G4745" t="s">
        <v>1912</v>
      </c>
      <c r="J4745" s="40">
        <v>0</v>
      </c>
      <c r="K4745" s="40">
        <v>680.37</v>
      </c>
    </row>
    <row r="4746" spans="1:11" x14ac:dyDescent="0.35">
      <c r="A4746">
        <v>21002</v>
      </c>
      <c r="B4746" t="s">
        <v>25</v>
      </c>
      <c r="C4746" s="70">
        <v>-66447.63</v>
      </c>
      <c r="D4746" s="70">
        <v>-21365.8</v>
      </c>
      <c r="E4746" s="71">
        <v>44742</v>
      </c>
      <c r="F4746" t="s">
        <v>2062</v>
      </c>
      <c r="G4746" t="s">
        <v>1907</v>
      </c>
      <c r="H4746" t="s">
        <v>2061</v>
      </c>
      <c r="J4746" s="40">
        <v>0</v>
      </c>
      <c r="K4746" s="40">
        <v>0.09</v>
      </c>
    </row>
    <row r="4747" spans="1:11" x14ac:dyDescent="0.35">
      <c r="A4747">
        <v>21002</v>
      </c>
      <c r="B4747" t="s">
        <v>25</v>
      </c>
      <c r="C4747" s="70">
        <v>-66447.63</v>
      </c>
      <c r="D4747" s="70">
        <v>-21365.8</v>
      </c>
      <c r="E4747" s="71">
        <v>44742</v>
      </c>
      <c r="F4747" t="s">
        <v>5710</v>
      </c>
      <c r="G4747" t="s">
        <v>2247</v>
      </c>
      <c r="J4747" s="40">
        <v>6.22</v>
      </c>
      <c r="K4747" s="40">
        <v>0</v>
      </c>
    </row>
    <row r="4748" spans="1:11" x14ac:dyDescent="0.35">
      <c r="A4748">
        <v>21002</v>
      </c>
      <c r="B4748" t="s">
        <v>25</v>
      </c>
      <c r="C4748" s="70">
        <v>-66447.63</v>
      </c>
      <c r="D4748" s="70">
        <v>-21365.8</v>
      </c>
      <c r="E4748" s="71">
        <v>44745</v>
      </c>
      <c r="F4748" t="s">
        <v>19553</v>
      </c>
      <c r="G4748" t="s">
        <v>1907</v>
      </c>
      <c r="H4748" t="s">
        <v>2061</v>
      </c>
      <c r="J4748" s="40">
        <v>695.87</v>
      </c>
      <c r="K4748" s="40">
        <v>0</v>
      </c>
    </row>
    <row r="4749" spans="1:11" x14ac:dyDescent="0.35">
      <c r="A4749">
        <v>21002</v>
      </c>
      <c r="B4749" t="s">
        <v>25</v>
      </c>
      <c r="C4749" s="70">
        <v>-66447.63</v>
      </c>
      <c r="D4749" s="70">
        <v>-21365.8</v>
      </c>
      <c r="E4749" s="71">
        <v>44767</v>
      </c>
      <c r="F4749" t="s">
        <v>17442</v>
      </c>
      <c r="G4749" t="s">
        <v>1912</v>
      </c>
      <c r="J4749" s="40">
        <v>0</v>
      </c>
      <c r="K4749" s="40">
        <v>14.53</v>
      </c>
    </row>
    <row r="4750" spans="1:11" x14ac:dyDescent="0.35">
      <c r="A4750">
        <v>21002</v>
      </c>
      <c r="B4750" t="s">
        <v>25</v>
      </c>
      <c r="C4750" s="70">
        <v>-66447.63</v>
      </c>
      <c r="D4750" s="70">
        <v>-21365.8</v>
      </c>
      <c r="E4750" s="71">
        <v>44773</v>
      </c>
      <c r="F4750" t="s">
        <v>15872</v>
      </c>
      <c r="G4750" t="s">
        <v>1912</v>
      </c>
      <c r="J4750" s="40">
        <v>0</v>
      </c>
      <c r="K4750" s="40">
        <v>4322.79</v>
      </c>
    </row>
    <row r="4751" spans="1:11" x14ac:dyDescent="0.35">
      <c r="A4751">
        <v>21002</v>
      </c>
      <c r="B4751" t="s">
        <v>25</v>
      </c>
      <c r="C4751" s="70">
        <v>-66447.63</v>
      </c>
      <c r="D4751" s="70">
        <v>-21365.8</v>
      </c>
      <c r="E4751" s="71">
        <v>44773</v>
      </c>
      <c r="F4751" t="s">
        <v>18888</v>
      </c>
      <c r="G4751" t="s">
        <v>1912</v>
      </c>
      <c r="J4751" s="40">
        <v>0</v>
      </c>
      <c r="K4751" s="40">
        <v>179.07</v>
      </c>
    </row>
    <row r="4752" spans="1:11" x14ac:dyDescent="0.35">
      <c r="A4752">
        <v>21002</v>
      </c>
      <c r="B4752" t="s">
        <v>25</v>
      </c>
      <c r="C4752" s="70">
        <v>-66447.63</v>
      </c>
      <c r="D4752" s="70">
        <v>-21365.8</v>
      </c>
      <c r="E4752" s="71">
        <v>44773</v>
      </c>
      <c r="F4752" t="s">
        <v>5403</v>
      </c>
      <c r="G4752" t="s">
        <v>2247</v>
      </c>
      <c r="J4752" s="40">
        <v>4.95</v>
      </c>
      <c r="K4752" s="40">
        <v>0</v>
      </c>
    </row>
    <row r="4753" spans="1:11" x14ac:dyDescent="0.35">
      <c r="A4753">
        <v>21002</v>
      </c>
      <c r="B4753" t="s">
        <v>25</v>
      </c>
      <c r="C4753" s="70">
        <v>-66447.63</v>
      </c>
      <c r="D4753" s="70">
        <v>-21365.8</v>
      </c>
      <c r="E4753" s="71">
        <v>44775</v>
      </c>
      <c r="F4753" t="s">
        <v>19552</v>
      </c>
      <c r="G4753" t="s">
        <v>1907</v>
      </c>
      <c r="H4753" t="s">
        <v>19506</v>
      </c>
      <c r="J4753" s="40">
        <v>4548.8</v>
      </c>
      <c r="K4753" s="40">
        <v>0</v>
      </c>
    </row>
    <row r="4754" spans="1:11" x14ac:dyDescent="0.35">
      <c r="A4754">
        <v>21002</v>
      </c>
      <c r="B4754" t="s">
        <v>25</v>
      </c>
      <c r="C4754" s="70">
        <v>-66447.63</v>
      </c>
      <c r="D4754" s="70">
        <v>-21365.8</v>
      </c>
      <c r="E4754" s="71">
        <v>44798</v>
      </c>
      <c r="F4754" t="s">
        <v>17439</v>
      </c>
      <c r="G4754" t="s">
        <v>1912</v>
      </c>
      <c r="J4754" s="40">
        <v>0</v>
      </c>
      <c r="K4754" s="40">
        <v>15.21</v>
      </c>
    </row>
    <row r="4755" spans="1:11" x14ac:dyDescent="0.35">
      <c r="A4755">
        <v>21002</v>
      </c>
      <c r="B4755" t="s">
        <v>25</v>
      </c>
      <c r="C4755" s="70">
        <v>-66447.63</v>
      </c>
      <c r="D4755" s="70">
        <v>-21365.8</v>
      </c>
      <c r="E4755" s="71">
        <v>44800</v>
      </c>
      <c r="F4755" t="s">
        <v>18887</v>
      </c>
      <c r="G4755" t="s">
        <v>1912</v>
      </c>
      <c r="J4755" s="40">
        <v>0</v>
      </c>
      <c r="K4755" s="40">
        <v>88.06</v>
      </c>
    </row>
    <row r="4756" spans="1:11" x14ac:dyDescent="0.35">
      <c r="A4756">
        <v>21002</v>
      </c>
      <c r="B4756" t="s">
        <v>25</v>
      </c>
      <c r="C4756" s="70">
        <v>-66447.63</v>
      </c>
      <c r="D4756" s="70">
        <v>-21365.8</v>
      </c>
      <c r="E4756" s="71">
        <v>44801</v>
      </c>
      <c r="F4756" t="s">
        <v>15869</v>
      </c>
      <c r="G4756" t="s">
        <v>1912</v>
      </c>
      <c r="J4756" s="40">
        <v>0</v>
      </c>
      <c r="K4756" s="40">
        <v>339.3</v>
      </c>
    </row>
    <row r="4757" spans="1:11" x14ac:dyDescent="0.35">
      <c r="A4757">
        <v>21002</v>
      </c>
      <c r="B4757" t="s">
        <v>25</v>
      </c>
      <c r="C4757" s="70">
        <v>-66447.63</v>
      </c>
      <c r="D4757" s="70">
        <v>-21365.8</v>
      </c>
      <c r="E4757" s="71">
        <v>44804</v>
      </c>
      <c r="F4757" t="s">
        <v>5212</v>
      </c>
      <c r="G4757" t="s">
        <v>2247</v>
      </c>
      <c r="H4757" t="s">
        <v>2265</v>
      </c>
      <c r="J4757" s="40">
        <v>0</v>
      </c>
      <c r="K4757" s="40">
        <v>21.45</v>
      </c>
    </row>
    <row r="4758" spans="1:11" x14ac:dyDescent="0.35">
      <c r="A4758">
        <v>21002</v>
      </c>
      <c r="B4758" t="s">
        <v>25</v>
      </c>
      <c r="C4758" s="70">
        <v>-66447.63</v>
      </c>
      <c r="D4758" s="70">
        <v>-21365.8</v>
      </c>
      <c r="E4758" s="71">
        <v>44806</v>
      </c>
      <c r="F4758" t="s">
        <v>19551</v>
      </c>
      <c r="G4758" t="s">
        <v>1907</v>
      </c>
      <c r="H4758" t="s">
        <v>19506</v>
      </c>
      <c r="I4758" t="s">
        <v>19508</v>
      </c>
      <c r="J4758" s="40">
        <v>427.48</v>
      </c>
      <c r="K4758" s="40">
        <v>0</v>
      </c>
    </row>
    <row r="4759" spans="1:11" x14ac:dyDescent="0.35">
      <c r="A4759">
        <v>21002</v>
      </c>
      <c r="B4759" t="s">
        <v>25</v>
      </c>
      <c r="C4759" s="70">
        <v>-66447.63</v>
      </c>
      <c r="D4759" s="70">
        <v>-21365.8</v>
      </c>
      <c r="E4759" s="71">
        <v>44829</v>
      </c>
      <c r="F4759" t="s">
        <v>17434</v>
      </c>
      <c r="G4759" t="s">
        <v>1912</v>
      </c>
      <c r="I4759" t="s">
        <v>3430</v>
      </c>
      <c r="J4759" s="40">
        <v>0</v>
      </c>
      <c r="K4759" s="40">
        <v>14.33</v>
      </c>
    </row>
    <row r="4760" spans="1:11" x14ac:dyDescent="0.35">
      <c r="A4760">
        <v>21002</v>
      </c>
      <c r="B4760" t="s">
        <v>25</v>
      </c>
      <c r="C4760" s="70">
        <v>-66447.63</v>
      </c>
      <c r="D4760" s="70">
        <v>-21365.8</v>
      </c>
      <c r="E4760" s="71">
        <v>44834</v>
      </c>
      <c r="F4760" t="s">
        <v>15866</v>
      </c>
      <c r="G4760" t="s">
        <v>1912</v>
      </c>
      <c r="H4760" t="s">
        <v>3430</v>
      </c>
      <c r="I4760" t="s">
        <v>3430</v>
      </c>
      <c r="J4760" s="40">
        <v>0</v>
      </c>
      <c r="K4760" s="40">
        <v>792.12</v>
      </c>
    </row>
    <row r="4761" spans="1:11" x14ac:dyDescent="0.35">
      <c r="A4761">
        <v>21002</v>
      </c>
      <c r="B4761" t="s">
        <v>25</v>
      </c>
      <c r="C4761" s="70">
        <v>-66447.63</v>
      </c>
      <c r="D4761" s="70">
        <v>-21365.8</v>
      </c>
      <c r="E4761" s="71">
        <v>44834</v>
      </c>
      <c r="F4761" t="s">
        <v>4787</v>
      </c>
      <c r="G4761" t="s">
        <v>2247</v>
      </c>
      <c r="H4761" t="s">
        <v>2262</v>
      </c>
      <c r="J4761" s="40">
        <v>4.57</v>
      </c>
      <c r="K4761" s="40">
        <v>0</v>
      </c>
    </row>
    <row r="4762" spans="1:11" x14ac:dyDescent="0.35">
      <c r="A4762">
        <v>21002</v>
      </c>
      <c r="B4762" t="s">
        <v>25</v>
      </c>
      <c r="C4762" s="70">
        <v>-66447.63</v>
      </c>
      <c r="D4762" s="70">
        <v>-21365.8</v>
      </c>
      <c r="E4762" s="71">
        <v>44836</v>
      </c>
      <c r="F4762" t="s">
        <v>19550</v>
      </c>
      <c r="G4762" t="s">
        <v>1907</v>
      </c>
      <c r="H4762" t="s">
        <v>19508</v>
      </c>
      <c r="J4762" s="40">
        <v>806.23</v>
      </c>
      <c r="K4762" s="40">
        <v>0</v>
      </c>
    </row>
    <row r="4763" spans="1:11" x14ac:dyDescent="0.35">
      <c r="A4763">
        <v>21002</v>
      </c>
      <c r="B4763" t="s">
        <v>25</v>
      </c>
      <c r="C4763" s="70">
        <v>-66447.63</v>
      </c>
      <c r="D4763" s="70">
        <v>-21365.8</v>
      </c>
      <c r="E4763" s="71">
        <v>44859</v>
      </c>
      <c r="F4763" t="s">
        <v>17432</v>
      </c>
      <c r="G4763" t="s">
        <v>1912</v>
      </c>
      <c r="I4763" t="s">
        <v>17431</v>
      </c>
      <c r="J4763" s="40">
        <v>0</v>
      </c>
      <c r="K4763" s="40">
        <v>14.05</v>
      </c>
    </row>
    <row r="4764" spans="1:11" x14ac:dyDescent="0.35">
      <c r="A4764">
        <v>21002</v>
      </c>
      <c r="B4764" t="s">
        <v>25</v>
      </c>
      <c r="C4764" s="70">
        <v>-66447.63</v>
      </c>
      <c r="D4764" s="70">
        <v>-21365.8</v>
      </c>
      <c r="E4764" s="71">
        <v>44865</v>
      </c>
      <c r="F4764" t="s">
        <v>16512</v>
      </c>
      <c r="G4764" t="s">
        <v>1912</v>
      </c>
      <c r="H4764" t="s">
        <v>3425</v>
      </c>
      <c r="J4764" s="40">
        <v>0</v>
      </c>
      <c r="K4764" s="40">
        <v>763.69</v>
      </c>
    </row>
    <row r="4765" spans="1:11" x14ac:dyDescent="0.35">
      <c r="A4765">
        <v>21002</v>
      </c>
      <c r="B4765" t="s">
        <v>25</v>
      </c>
      <c r="C4765" s="70">
        <v>-66447.63</v>
      </c>
      <c r="D4765" s="70">
        <v>-21365.8</v>
      </c>
      <c r="E4765" s="71">
        <v>44865</v>
      </c>
      <c r="F4765" t="s">
        <v>4557</v>
      </c>
      <c r="G4765" t="s">
        <v>2247</v>
      </c>
      <c r="H4765" t="s">
        <v>1919</v>
      </c>
      <c r="I4765" t="s">
        <v>1919</v>
      </c>
      <c r="J4765" s="40">
        <v>0</v>
      </c>
      <c r="K4765" s="40">
        <v>0.12</v>
      </c>
    </row>
    <row r="4766" spans="1:11" x14ac:dyDescent="0.35">
      <c r="A4766">
        <v>21002</v>
      </c>
      <c r="B4766" t="s">
        <v>25</v>
      </c>
      <c r="C4766" s="70">
        <v>-66447.63</v>
      </c>
      <c r="D4766" s="70">
        <v>-21365.8</v>
      </c>
      <c r="E4766" s="71">
        <v>44867</v>
      </c>
      <c r="F4766" t="s">
        <v>19549</v>
      </c>
      <c r="G4766" t="s">
        <v>1907</v>
      </c>
      <c r="H4766" t="s">
        <v>19508</v>
      </c>
      <c r="I4766" t="s">
        <v>19508</v>
      </c>
      <c r="J4766" s="40">
        <v>775.66</v>
      </c>
      <c r="K4766" s="40">
        <v>0</v>
      </c>
    </row>
    <row r="4767" spans="1:11" x14ac:dyDescent="0.35">
      <c r="A4767">
        <v>21002</v>
      </c>
      <c r="B4767" t="s">
        <v>25</v>
      </c>
      <c r="C4767" s="70">
        <v>-66447.63</v>
      </c>
      <c r="D4767" s="70">
        <v>-21365.8</v>
      </c>
      <c r="E4767" s="71">
        <v>44890</v>
      </c>
      <c r="F4767" t="s">
        <v>17429</v>
      </c>
      <c r="G4767" t="s">
        <v>1912</v>
      </c>
      <c r="H4767" t="s">
        <v>3417</v>
      </c>
      <c r="I4767" t="s">
        <v>3417</v>
      </c>
      <c r="J4767" s="40">
        <v>0</v>
      </c>
      <c r="K4767" s="40">
        <v>14.62</v>
      </c>
    </row>
    <row r="4768" spans="1:11" x14ac:dyDescent="0.35">
      <c r="A4768">
        <v>21002</v>
      </c>
      <c r="B4768" t="s">
        <v>25</v>
      </c>
      <c r="C4768" s="70">
        <v>-66447.63</v>
      </c>
      <c r="D4768" s="70">
        <v>-21365.8</v>
      </c>
      <c r="E4768" s="71">
        <v>44895</v>
      </c>
      <c r="F4768" t="s">
        <v>16511</v>
      </c>
      <c r="G4768" t="s">
        <v>1912</v>
      </c>
      <c r="H4768" t="s">
        <v>3417</v>
      </c>
      <c r="I4768" t="s">
        <v>3417</v>
      </c>
      <c r="J4768" s="40">
        <v>0</v>
      </c>
      <c r="K4768" s="40">
        <v>357.58</v>
      </c>
    </row>
    <row r="4769" spans="1:11" x14ac:dyDescent="0.35">
      <c r="A4769">
        <v>21002</v>
      </c>
      <c r="B4769" t="s">
        <v>25</v>
      </c>
      <c r="C4769" s="70">
        <v>-66447.63</v>
      </c>
      <c r="D4769" s="70">
        <v>-21365.8</v>
      </c>
      <c r="E4769" s="71">
        <v>44895</v>
      </c>
      <c r="F4769" t="s">
        <v>4081</v>
      </c>
      <c r="G4769" t="s">
        <v>2247</v>
      </c>
      <c r="H4769" t="s">
        <v>1916</v>
      </c>
      <c r="I4769" t="s">
        <v>1916</v>
      </c>
      <c r="J4769" s="40">
        <v>2.29</v>
      </c>
      <c r="K4769" s="40">
        <v>0</v>
      </c>
    </row>
    <row r="4770" spans="1:11" x14ac:dyDescent="0.35">
      <c r="A4770">
        <v>21002</v>
      </c>
      <c r="B4770" t="s">
        <v>25</v>
      </c>
      <c r="C4770" s="70">
        <v>-66447.63</v>
      </c>
      <c r="D4770" s="70">
        <v>-21365.8</v>
      </c>
      <c r="E4770" s="71">
        <v>44897</v>
      </c>
      <c r="F4770" t="s">
        <v>19548</v>
      </c>
      <c r="G4770" t="s">
        <v>1907</v>
      </c>
      <c r="H4770" t="s">
        <v>19506</v>
      </c>
      <c r="J4770" s="40">
        <v>378.94</v>
      </c>
      <c r="K4770" s="40">
        <v>0</v>
      </c>
    </row>
    <row r="4771" spans="1:11" x14ac:dyDescent="0.35">
      <c r="A4771">
        <v>21002</v>
      </c>
      <c r="B4771" t="s">
        <v>25</v>
      </c>
      <c r="C4771" s="70">
        <v>-66447.63</v>
      </c>
      <c r="D4771" s="70">
        <v>-21365.8</v>
      </c>
      <c r="E4771" s="71">
        <v>44926</v>
      </c>
      <c r="F4771" t="s">
        <v>16510</v>
      </c>
      <c r="G4771" t="s">
        <v>1912</v>
      </c>
      <c r="H4771" t="s">
        <v>3413</v>
      </c>
      <c r="I4771" t="s">
        <v>3413</v>
      </c>
      <c r="J4771" s="40">
        <v>0</v>
      </c>
      <c r="K4771" s="40">
        <v>318.2</v>
      </c>
    </row>
    <row r="4772" spans="1:11" x14ac:dyDescent="0.35">
      <c r="A4772">
        <v>21002</v>
      </c>
      <c r="B4772" t="s">
        <v>25</v>
      </c>
      <c r="C4772" s="70">
        <v>-66447.63</v>
      </c>
      <c r="D4772" s="70">
        <v>-21365.8</v>
      </c>
      <c r="E4772" s="71">
        <v>44926</v>
      </c>
      <c r="F4772" t="s">
        <v>3732</v>
      </c>
      <c r="G4772" t="s">
        <v>2247</v>
      </c>
      <c r="H4772" t="s">
        <v>1911</v>
      </c>
      <c r="I4772" t="s">
        <v>1911</v>
      </c>
      <c r="J4772" s="40">
        <v>0</v>
      </c>
      <c r="K4772" s="40">
        <v>6.83</v>
      </c>
    </row>
    <row r="4773" spans="1:11" x14ac:dyDescent="0.35">
      <c r="A4773">
        <v>21003</v>
      </c>
      <c r="B4773" t="s">
        <v>26</v>
      </c>
      <c r="C4773" s="70">
        <v>-878.69</v>
      </c>
      <c r="D4773" s="70">
        <v>-281.01</v>
      </c>
      <c r="E4773" s="71">
        <v>44563</v>
      </c>
      <c r="F4773" t="s">
        <v>19547</v>
      </c>
      <c r="G4773" t="s">
        <v>1907</v>
      </c>
      <c r="H4773" t="s">
        <v>19528</v>
      </c>
      <c r="J4773" s="40">
        <v>282.54000000000002</v>
      </c>
      <c r="K4773" s="40">
        <v>0</v>
      </c>
    </row>
    <row r="4774" spans="1:11" x14ac:dyDescent="0.35">
      <c r="A4774">
        <v>21003</v>
      </c>
      <c r="B4774" t="s">
        <v>26</v>
      </c>
      <c r="C4774" s="70">
        <v>-878.69</v>
      </c>
      <c r="D4774" s="70">
        <v>-281.01</v>
      </c>
      <c r="E4774" s="71">
        <v>44592</v>
      </c>
      <c r="F4774" t="s">
        <v>15892</v>
      </c>
      <c r="G4774" t="s">
        <v>1912</v>
      </c>
      <c r="J4774" s="40">
        <v>0</v>
      </c>
      <c r="K4774" s="40">
        <v>1190.48</v>
      </c>
    </row>
    <row r="4775" spans="1:11" x14ac:dyDescent="0.35">
      <c r="A4775">
        <v>21003</v>
      </c>
      <c r="B4775" t="s">
        <v>26</v>
      </c>
      <c r="C4775" s="70">
        <v>-878.69</v>
      </c>
      <c r="D4775" s="70">
        <v>-281.01</v>
      </c>
      <c r="E4775" s="71">
        <v>44592</v>
      </c>
      <c r="F4775" t="s">
        <v>6772</v>
      </c>
      <c r="G4775" t="s">
        <v>2247</v>
      </c>
      <c r="J4775" s="40">
        <v>0</v>
      </c>
      <c r="K4775" s="40">
        <v>1.53</v>
      </c>
    </row>
    <row r="4776" spans="1:11" x14ac:dyDescent="0.35">
      <c r="A4776">
        <v>21003</v>
      </c>
      <c r="B4776" t="s">
        <v>26</v>
      </c>
      <c r="C4776" s="70">
        <v>-878.69</v>
      </c>
      <c r="D4776" s="70">
        <v>-281.01</v>
      </c>
      <c r="E4776" s="71">
        <v>44594</v>
      </c>
      <c r="F4776" t="s">
        <v>19546</v>
      </c>
      <c r="G4776" t="s">
        <v>1907</v>
      </c>
      <c r="H4776" t="s">
        <v>19528</v>
      </c>
      <c r="J4776" s="40">
        <v>1203.6600000000001</v>
      </c>
      <c r="K4776" s="40">
        <v>0</v>
      </c>
    </row>
    <row r="4777" spans="1:11" x14ac:dyDescent="0.35">
      <c r="A4777">
        <v>21003</v>
      </c>
      <c r="B4777" t="s">
        <v>26</v>
      </c>
      <c r="C4777" s="70">
        <v>-878.69</v>
      </c>
      <c r="D4777" s="70">
        <v>-281.01</v>
      </c>
      <c r="E4777" s="71">
        <v>44620</v>
      </c>
      <c r="F4777" t="s">
        <v>15890</v>
      </c>
      <c r="G4777" t="s">
        <v>1912</v>
      </c>
      <c r="J4777" s="40">
        <v>0</v>
      </c>
      <c r="K4777" s="40">
        <v>1387.77</v>
      </c>
    </row>
    <row r="4778" spans="1:11" x14ac:dyDescent="0.35">
      <c r="A4778">
        <v>21003</v>
      </c>
      <c r="B4778" t="s">
        <v>26</v>
      </c>
      <c r="C4778" s="70">
        <v>-878.69</v>
      </c>
      <c r="D4778" s="70">
        <v>-281.01</v>
      </c>
      <c r="E4778" s="71">
        <v>44622</v>
      </c>
      <c r="F4778" t="s">
        <v>19545</v>
      </c>
      <c r="G4778" t="s">
        <v>1907</v>
      </c>
      <c r="H4778" t="s">
        <v>19528</v>
      </c>
      <c r="J4778" s="40">
        <v>1389.91</v>
      </c>
      <c r="K4778" s="40">
        <v>0</v>
      </c>
    </row>
    <row r="4779" spans="1:11" x14ac:dyDescent="0.35">
      <c r="A4779">
        <v>21003</v>
      </c>
      <c r="B4779" t="s">
        <v>26</v>
      </c>
      <c r="C4779" s="70">
        <v>-878.69</v>
      </c>
      <c r="D4779" s="70">
        <v>-281.01</v>
      </c>
      <c r="E4779" s="71">
        <v>44651</v>
      </c>
      <c r="F4779" t="s">
        <v>15897</v>
      </c>
      <c r="G4779" t="s">
        <v>1912</v>
      </c>
      <c r="J4779" s="40">
        <v>0</v>
      </c>
      <c r="K4779" s="40">
        <v>1193.83</v>
      </c>
    </row>
    <row r="4780" spans="1:11" x14ac:dyDescent="0.35">
      <c r="A4780">
        <v>21003</v>
      </c>
      <c r="B4780" t="s">
        <v>26</v>
      </c>
      <c r="C4780" s="70">
        <v>-878.69</v>
      </c>
      <c r="D4780" s="70">
        <v>-281.01</v>
      </c>
      <c r="E4780" s="71">
        <v>44651</v>
      </c>
      <c r="F4780" t="s">
        <v>17452</v>
      </c>
      <c r="G4780" t="s">
        <v>1912</v>
      </c>
      <c r="J4780" s="40">
        <v>0</v>
      </c>
      <c r="K4780" s="40">
        <v>176.96</v>
      </c>
    </row>
    <row r="4781" spans="1:11" x14ac:dyDescent="0.35">
      <c r="A4781">
        <v>21003</v>
      </c>
      <c r="B4781" t="s">
        <v>26</v>
      </c>
      <c r="C4781" s="70">
        <v>-878.69</v>
      </c>
      <c r="D4781" s="70">
        <v>-281.01</v>
      </c>
      <c r="E4781" s="71">
        <v>44651</v>
      </c>
      <c r="F4781" t="s">
        <v>6428</v>
      </c>
      <c r="G4781" t="s">
        <v>2247</v>
      </c>
      <c r="J4781" s="40">
        <v>0</v>
      </c>
      <c r="K4781" s="40">
        <v>0</v>
      </c>
    </row>
    <row r="4782" spans="1:11" x14ac:dyDescent="0.35">
      <c r="A4782">
        <v>21003</v>
      </c>
      <c r="B4782" t="s">
        <v>26</v>
      </c>
      <c r="C4782" s="70">
        <v>-878.69</v>
      </c>
      <c r="D4782" s="70">
        <v>-281.01</v>
      </c>
      <c r="E4782" s="71">
        <v>44651</v>
      </c>
      <c r="F4782" t="s">
        <v>6427</v>
      </c>
      <c r="G4782" t="s">
        <v>2247</v>
      </c>
      <c r="J4782" s="40">
        <v>0</v>
      </c>
      <c r="K4782" s="40">
        <v>15.31</v>
      </c>
    </row>
    <row r="4783" spans="1:11" x14ac:dyDescent="0.35">
      <c r="A4783">
        <v>21003</v>
      </c>
      <c r="B4783" t="s">
        <v>26</v>
      </c>
      <c r="C4783" s="70">
        <v>-878.69</v>
      </c>
      <c r="D4783" s="70">
        <v>-281.01</v>
      </c>
      <c r="E4783" s="71">
        <v>44652</v>
      </c>
      <c r="F4783" t="s">
        <v>6426</v>
      </c>
      <c r="G4783" t="s">
        <v>2247</v>
      </c>
      <c r="J4783" s="40">
        <v>0</v>
      </c>
      <c r="K4783" s="40">
        <v>0</v>
      </c>
    </row>
    <row r="4784" spans="1:11" x14ac:dyDescent="0.35">
      <c r="A4784">
        <v>21003</v>
      </c>
      <c r="B4784" t="s">
        <v>26</v>
      </c>
      <c r="C4784" s="70">
        <v>-878.69</v>
      </c>
      <c r="D4784" s="70">
        <v>-281.01</v>
      </c>
      <c r="E4784" s="71">
        <v>44654</v>
      </c>
      <c r="F4784" t="s">
        <v>19544</v>
      </c>
      <c r="G4784" t="s">
        <v>1907</v>
      </c>
      <c r="H4784" t="s">
        <v>19528</v>
      </c>
      <c r="J4784" s="40">
        <v>1359.22</v>
      </c>
      <c r="K4784" s="40">
        <v>0</v>
      </c>
    </row>
    <row r="4785" spans="1:11" x14ac:dyDescent="0.35">
      <c r="A4785">
        <v>21003</v>
      </c>
      <c r="B4785" t="s">
        <v>26</v>
      </c>
      <c r="C4785" s="70">
        <v>-878.69</v>
      </c>
      <c r="D4785" s="70">
        <v>-281.01</v>
      </c>
      <c r="E4785" s="71">
        <v>44681</v>
      </c>
      <c r="F4785" t="s">
        <v>18734</v>
      </c>
      <c r="G4785" t="s">
        <v>1912</v>
      </c>
      <c r="J4785" s="40">
        <v>0</v>
      </c>
      <c r="K4785" s="40">
        <v>1076.73</v>
      </c>
    </row>
    <row r="4786" spans="1:11" x14ac:dyDescent="0.35">
      <c r="A4786">
        <v>21003</v>
      </c>
      <c r="B4786" t="s">
        <v>26</v>
      </c>
      <c r="C4786" s="70">
        <v>-878.69</v>
      </c>
      <c r="D4786" s="70">
        <v>-281.01</v>
      </c>
      <c r="E4786" s="71">
        <v>44681</v>
      </c>
      <c r="F4786" t="s">
        <v>17449</v>
      </c>
      <c r="G4786" t="s">
        <v>1912</v>
      </c>
      <c r="J4786" s="40">
        <v>0</v>
      </c>
      <c r="K4786" s="40">
        <v>105.1</v>
      </c>
    </row>
    <row r="4787" spans="1:11" x14ac:dyDescent="0.35">
      <c r="A4787">
        <v>21003</v>
      </c>
      <c r="B4787" t="s">
        <v>26</v>
      </c>
      <c r="C4787" s="70">
        <v>-878.69</v>
      </c>
      <c r="D4787" s="70">
        <v>-281.01</v>
      </c>
      <c r="E4787" s="71">
        <v>44681</v>
      </c>
      <c r="F4787" t="s">
        <v>6205</v>
      </c>
      <c r="G4787" t="s">
        <v>2247</v>
      </c>
      <c r="J4787" s="40">
        <v>0</v>
      </c>
      <c r="K4787" s="40">
        <v>0</v>
      </c>
    </row>
    <row r="4788" spans="1:11" x14ac:dyDescent="0.35">
      <c r="A4788">
        <v>21003</v>
      </c>
      <c r="B4788" t="s">
        <v>26</v>
      </c>
      <c r="C4788" s="70">
        <v>-878.69</v>
      </c>
      <c r="D4788" s="70">
        <v>-281.01</v>
      </c>
      <c r="E4788" s="71">
        <v>44681</v>
      </c>
      <c r="F4788" t="s">
        <v>6204</v>
      </c>
      <c r="G4788" t="s">
        <v>2247</v>
      </c>
      <c r="J4788" s="40">
        <v>11.56</v>
      </c>
      <c r="K4788" s="40">
        <v>0</v>
      </c>
    </row>
    <row r="4789" spans="1:11" x14ac:dyDescent="0.35">
      <c r="A4789">
        <v>21003</v>
      </c>
      <c r="B4789" t="s">
        <v>26</v>
      </c>
      <c r="C4789" s="70">
        <v>-878.69</v>
      </c>
      <c r="D4789" s="70">
        <v>-281.01</v>
      </c>
      <c r="E4789" s="71">
        <v>44682</v>
      </c>
      <c r="F4789" t="s">
        <v>6115</v>
      </c>
      <c r="G4789" t="s">
        <v>2247</v>
      </c>
      <c r="J4789" s="40">
        <v>0</v>
      </c>
      <c r="K4789" s="40">
        <v>0</v>
      </c>
    </row>
    <row r="4790" spans="1:11" x14ac:dyDescent="0.35">
      <c r="A4790">
        <v>21003</v>
      </c>
      <c r="B4790" t="s">
        <v>26</v>
      </c>
      <c r="C4790" s="70">
        <v>-878.69</v>
      </c>
      <c r="D4790" s="70">
        <v>-281.01</v>
      </c>
      <c r="E4790" s="71">
        <v>44683</v>
      </c>
      <c r="F4790" t="s">
        <v>19543</v>
      </c>
      <c r="G4790" t="s">
        <v>1907</v>
      </c>
      <c r="H4790" t="s">
        <v>19528</v>
      </c>
      <c r="J4790" s="40">
        <v>1169.48</v>
      </c>
      <c r="K4790" s="40">
        <v>0</v>
      </c>
    </row>
    <row r="4791" spans="1:11" x14ac:dyDescent="0.35">
      <c r="A4791">
        <v>21003</v>
      </c>
      <c r="B4791" t="s">
        <v>26</v>
      </c>
      <c r="C4791" s="70">
        <v>-878.69</v>
      </c>
      <c r="D4791" s="70">
        <v>-281.01</v>
      </c>
      <c r="E4791" s="71">
        <v>44712</v>
      </c>
      <c r="F4791" t="s">
        <v>18733</v>
      </c>
      <c r="G4791" t="s">
        <v>1912</v>
      </c>
      <c r="J4791" s="40">
        <v>0</v>
      </c>
      <c r="K4791" s="40">
        <v>971.42</v>
      </c>
    </row>
    <row r="4792" spans="1:11" x14ac:dyDescent="0.35">
      <c r="A4792">
        <v>21003</v>
      </c>
      <c r="B4792" t="s">
        <v>26</v>
      </c>
      <c r="C4792" s="70">
        <v>-878.69</v>
      </c>
      <c r="D4792" s="70">
        <v>-281.01</v>
      </c>
      <c r="E4792" s="71">
        <v>44712</v>
      </c>
      <c r="F4792" t="s">
        <v>18732</v>
      </c>
      <c r="G4792" t="s">
        <v>1912</v>
      </c>
      <c r="J4792" s="40">
        <v>0</v>
      </c>
      <c r="K4792" s="40">
        <v>971.42</v>
      </c>
    </row>
    <row r="4793" spans="1:11" x14ac:dyDescent="0.35">
      <c r="A4793">
        <v>21003</v>
      </c>
      <c r="B4793" t="s">
        <v>26</v>
      </c>
      <c r="C4793" s="70">
        <v>-878.69</v>
      </c>
      <c r="D4793" s="70">
        <v>-281.01</v>
      </c>
      <c r="E4793" s="71">
        <v>44712</v>
      </c>
      <c r="F4793" t="s">
        <v>18731</v>
      </c>
      <c r="G4793" t="s">
        <v>1912</v>
      </c>
      <c r="J4793" s="40">
        <v>0</v>
      </c>
      <c r="K4793" s="40">
        <v>-971.42</v>
      </c>
    </row>
    <row r="4794" spans="1:11" x14ac:dyDescent="0.35">
      <c r="A4794">
        <v>21003</v>
      </c>
      <c r="B4794" t="s">
        <v>26</v>
      </c>
      <c r="C4794" s="70">
        <v>-878.69</v>
      </c>
      <c r="D4794" s="70">
        <v>-281.01</v>
      </c>
      <c r="E4794" s="71">
        <v>44712</v>
      </c>
      <c r="F4794" t="s">
        <v>17447</v>
      </c>
      <c r="G4794" t="s">
        <v>1912</v>
      </c>
      <c r="J4794" s="40">
        <v>0</v>
      </c>
      <c r="K4794" s="40">
        <v>192.72</v>
      </c>
    </row>
    <row r="4795" spans="1:11" x14ac:dyDescent="0.35">
      <c r="A4795">
        <v>21003</v>
      </c>
      <c r="B4795" t="s">
        <v>26</v>
      </c>
      <c r="C4795" s="70">
        <v>-878.69</v>
      </c>
      <c r="D4795" s="70">
        <v>-281.01</v>
      </c>
      <c r="E4795" s="71">
        <v>44716</v>
      </c>
      <c r="F4795" t="s">
        <v>14883</v>
      </c>
      <c r="G4795" t="s">
        <v>1912</v>
      </c>
      <c r="J4795" s="40">
        <v>0</v>
      </c>
      <c r="K4795" s="40">
        <v>50.31</v>
      </c>
    </row>
    <row r="4796" spans="1:11" x14ac:dyDescent="0.35">
      <c r="A4796">
        <v>21003</v>
      </c>
      <c r="B4796" t="s">
        <v>26</v>
      </c>
      <c r="C4796" s="70">
        <v>-878.69</v>
      </c>
      <c r="D4796" s="70">
        <v>-281.01</v>
      </c>
      <c r="E4796" s="71">
        <v>44722</v>
      </c>
      <c r="F4796" t="s">
        <v>19542</v>
      </c>
      <c r="G4796" t="s">
        <v>1907</v>
      </c>
      <c r="H4796" t="s">
        <v>19528</v>
      </c>
      <c r="J4796" s="40">
        <v>1517.32</v>
      </c>
      <c r="K4796" s="40">
        <v>0</v>
      </c>
    </row>
    <row r="4797" spans="1:11" x14ac:dyDescent="0.35">
      <c r="A4797">
        <v>21003</v>
      </c>
      <c r="B4797" t="s">
        <v>26</v>
      </c>
      <c r="C4797" s="70">
        <v>-878.69</v>
      </c>
      <c r="D4797" s="70">
        <v>-281.01</v>
      </c>
      <c r="E4797" s="71">
        <v>44742</v>
      </c>
      <c r="F4797" t="s">
        <v>18808</v>
      </c>
      <c r="G4797" t="s">
        <v>1912</v>
      </c>
      <c r="J4797" s="40">
        <v>0</v>
      </c>
      <c r="K4797" s="40">
        <v>76.8</v>
      </c>
    </row>
    <row r="4798" spans="1:11" x14ac:dyDescent="0.35">
      <c r="A4798">
        <v>21003</v>
      </c>
      <c r="B4798" t="s">
        <v>26</v>
      </c>
      <c r="C4798" s="70">
        <v>-878.69</v>
      </c>
      <c r="D4798" s="70">
        <v>-281.01</v>
      </c>
      <c r="E4798" s="71">
        <v>44742</v>
      </c>
      <c r="F4798" t="s">
        <v>17445</v>
      </c>
      <c r="G4798" t="s">
        <v>1912</v>
      </c>
      <c r="J4798" s="40">
        <v>0</v>
      </c>
      <c r="K4798" s="40">
        <v>307.16000000000003</v>
      </c>
    </row>
    <row r="4799" spans="1:11" x14ac:dyDescent="0.35">
      <c r="A4799">
        <v>21003</v>
      </c>
      <c r="B4799" t="s">
        <v>26</v>
      </c>
      <c r="C4799" s="70">
        <v>-878.69</v>
      </c>
      <c r="D4799" s="70">
        <v>-281.01</v>
      </c>
      <c r="E4799" s="71">
        <v>44745</v>
      </c>
      <c r="F4799" t="s">
        <v>19541</v>
      </c>
      <c r="G4799" t="s">
        <v>1907</v>
      </c>
      <c r="H4799" t="s">
        <v>19528</v>
      </c>
      <c r="J4799" s="40">
        <v>76.23</v>
      </c>
      <c r="K4799" s="40">
        <v>0</v>
      </c>
    </row>
    <row r="4800" spans="1:11" x14ac:dyDescent="0.35">
      <c r="A4800">
        <v>21003</v>
      </c>
      <c r="B4800" t="s">
        <v>26</v>
      </c>
      <c r="C4800" s="70">
        <v>-878.69</v>
      </c>
      <c r="D4800" s="70">
        <v>-281.01</v>
      </c>
      <c r="E4800" s="71">
        <v>44773</v>
      </c>
      <c r="F4800" t="s">
        <v>18807</v>
      </c>
      <c r="G4800" t="s">
        <v>1912</v>
      </c>
      <c r="J4800" s="40">
        <v>0</v>
      </c>
      <c r="K4800" s="40">
        <v>49.54</v>
      </c>
    </row>
    <row r="4801" spans="1:11" x14ac:dyDescent="0.35">
      <c r="A4801">
        <v>21003</v>
      </c>
      <c r="B4801" t="s">
        <v>26</v>
      </c>
      <c r="C4801" s="70">
        <v>-878.69</v>
      </c>
      <c r="D4801" s="70">
        <v>-281.01</v>
      </c>
      <c r="E4801" s="71">
        <v>44775</v>
      </c>
      <c r="F4801" t="s">
        <v>19540</v>
      </c>
      <c r="G4801" t="s">
        <v>1907</v>
      </c>
      <c r="H4801" t="s">
        <v>19521</v>
      </c>
      <c r="J4801" s="40">
        <v>49.89</v>
      </c>
      <c r="K4801" s="40">
        <v>0</v>
      </c>
    </row>
    <row r="4802" spans="1:11" x14ac:dyDescent="0.35">
      <c r="A4802">
        <v>21003</v>
      </c>
      <c r="B4802" t="s">
        <v>26</v>
      </c>
      <c r="C4802" s="70">
        <v>-878.69</v>
      </c>
      <c r="D4802" s="70">
        <v>-281.01</v>
      </c>
      <c r="E4802" s="71">
        <v>44783</v>
      </c>
      <c r="F4802" t="s">
        <v>18806</v>
      </c>
      <c r="G4802" t="s">
        <v>1912</v>
      </c>
      <c r="J4802" s="40">
        <v>0</v>
      </c>
      <c r="K4802" s="40">
        <v>20.96</v>
      </c>
    </row>
    <row r="4803" spans="1:11" x14ac:dyDescent="0.35">
      <c r="A4803">
        <v>21003</v>
      </c>
      <c r="B4803" t="s">
        <v>26</v>
      </c>
      <c r="C4803" s="70">
        <v>-878.69</v>
      </c>
      <c r="D4803" s="70">
        <v>-281.01</v>
      </c>
      <c r="E4803" s="71">
        <v>44792</v>
      </c>
      <c r="F4803" t="s">
        <v>17549</v>
      </c>
      <c r="G4803" t="s">
        <v>1912</v>
      </c>
      <c r="J4803" s="40">
        <v>0</v>
      </c>
      <c r="K4803" s="40">
        <v>20.149999999999999</v>
      </c>
    </row>
    <row r="4804" spans="1:11" x14ac:dyDescent="0.35">
      <c r="A4804">
        <v>21003</v>
      </c>
      <c r="B4804" t="s">
        <v>26</v>
      </c>
      <c r="C4804" s="70">
        <v>-878.69</v>
      </c>
      <c r="D4804" s="70">
        <v>-281.01</v>
      </c>
      <c r="E4804" s="71">
        <v>44803</v>
      </c>
      <c r="F4804" t="s">
        <v>18980</v>
      </c>
      <c r="G4804" t="s">
        <v>1912</v>
      </c>
      <c r="J4804" s="40">
        <v>0</v>
      </c>
      <c r="K4804" s="40">
        <v>2618.46</v>
      </c>
    </row>
    <row r="4805" spans="1:11" x14ac:dyDescent="0.35">
      <c r="A4805">
        <v>21003</v>
      </c>
      <c r="B4805" t="s">
        <v>26</v>
      </c>
      <c r="C4805" s="70">
        <v>-878.69</v>
      </c>
      <c r="D4805" s="70">
        <v>-281.01</v>
      </c>
      <c r="E4805" s="71">
        <v>44806</v>
      </c>
      <c r="F4805" t="s">
        <v>19539</v>
      </c>
      <c r="G4805" t="s">
        <v>1907</v>
      </c>
      <c r="H4805" t="s">
        <v>19521</v>
      </c>
      <c r="I4805" t="s">
        <v>19523</v>
      </c>
      <c r="J4805" s="40">
        <v>2604.0300000000002</v>
      </c>
      <c r="K4805" s="40">
        <v>0</v>
      </c>
    </row>
    <row r="4806" spans="1:11" x14ac:dyDescent="0.35">
      <c r="A4806">
        <v>21003</v>
      </c>
      <c r="B4806" t="s">
        <v>26</v>
      </c>
      <c r="C4806" s="70">
        <v>-878.69</v>
      </c>
      <c r="D4806" s="70">
        <v>-281.01</v>
      </c>
      <c r="E4806" s="71">
        <v>44834</v>
      </c>
      <c r="F4806" t="s">
        <v>18805</v>
      </c>
      <c r="G4806" t="s">
        <v>1912</v>
      </c>
      <c r="I4806" t="s">
        <v>3420</v>
      </c>
      <c r="J4806" s="40">
        <v>0</v>
      </c>
      <c r="K4806" s="40">
        <v>43.77</v>
      </c>
    </row>
    <row r="4807" spans="1:11" x14ac:dyDescent="0.35">
      <c r="A4807">
        <v>21003</v>
      </c>
      <c r="B4807" t="s">
        <v>26</v>
      </c>
      <c r="C4807" s="70">
        <v>-878.69</v>
      </c>
      <c r="D4807" s="70">
        <v>-281.01</v>
      </c>
      <c r="E4807" s="71">
        <v>44836</v>
      </c>
      <c r="F4807" t="s">
        <v>19538</v>
      </c>
      <c r="G4807" t="s">
        <v>1907</v>
      </c>
      <c r="H4807" t="s">
        <v>19523</v>
      </c>
      <c r="J4807" s="40">
        <v>43.77</v>
      </c>
      <c r="K4807" s="40">
        <v>0</v>
      </c>
    </row>
    <row r="4808" spans="1:11" x14ac:dyDescent="0.35">
      <c r="A4808">
        <v>21003</v>
      </c>
      <c r="B4808" t="s">
        <v>26</v>
      </c>
      <c r="C4808" s="70">
        <v>-878.69</v>
      </c>
      <c r="D4808" s="70">
        <v>-281.01</v>
      </c>
      <c r="E4808" s="71">
        <v>44861</v>
      </c>
      <c r="F4808" t="s">
        <v>18979</v>
      </c>
      <c r="G4808" t="s">
        <v>1912</v>
      </c>
      <c r="H4808" t="s">
        <v>3423</v>
      </c>
      <c r="I4808" t="s">
        <v>3423</v>
      </c>
      <c r="J4808" s="40">
        <v>0</v>
      </c>
      <c r="K4808" s="40">
        <v>28.09</v>
      </c>
    </row>
    <row r="4809" spans="1:11" x14ac:dyDescent="0.35">
      <c r="A4809">
        <v>21003</v>
      </c>
      <c r="B4809" t="s">
        <v>26</v>
      </c>
      <c r="C4809" s="70">
        <v>-878.69</v>
      </c>
      <c r="D4809" s="70">
        <v>-281.01</v>
      </c>
      <c r="E4809" s="71">
        <v>44867</v>
      </c>
      <c r="F4809" t="s">
        <v>19537</v>
      </c>
      <c r="G4809" t="s">
        <v>1907</v>
      </c>
      <c r="H4809" t="s">
        <v>19523</v>
      </c>
      <c r="J4809" s="40">
        <v>27.97</v>
      </c>
      <c r="K4809" s="40">
        <v>0</v>
      </c>
    </row>
    <row r="4810" spans="1:11" x14ac:dyDescent="0.35">
      <c r="A4810">
        <v>21003</v>
      </c>
      <c r="B4810" t="s">
        <v>26</v>
      </c>
      <c r="C4810" s="70">
        <v>-878.69</v>
      </c>
      <c r="D4810" s="70">
        <v>-281.01</v>
      </c>
      <c r="E4810" s="71">
        <v>44890</v>
      </c>
      <c r="F4810" t="s">
        <v>18623</v>
      </c>
      <c r="G4810" t="s">
        <v>1912</v>
      </c>
      <c r="H4810" t="s">
        <v>3415</v>
      </c>
      <c r="I4810" t="s">
        <v>3415</v>
      </c>
      <c r="J4810" s="40">
        <v>0</v>
      </c>
      <c r="K4810" s="40">
        <v>267.62</v>
      </c>
    </row>
    <row r="4811" spans="1:11" x14ac:dyDescent="0.35">
      <c r="A4811">
        <v>21003</v>
      </c>
      <c r="B4811" t="s">
        <v>26</v>
      </c>
      <c r="C4811" s="70">
        <v>-878.69</v>
      </c>
      <c r="D4811" s="70">
        <v>-281.01</v>
      </c>
      <c r="E4811" s="71">
        <v>44897</v>
      </c>
      <c r="F4811" t="s">
        <v>19536</v>
      </c>
      <c r="G4811" t="s">
        <v>1907</v>
      </c>
      <c r="H4811" t="s">
        <v>19521</v>
      </c>
      <c r="J4811" s="40">
        <v>270.79000000000002</v>
      </c>
      <c r="K4811" s="40">
        <v>0</v>
      </c>
    </row>
    <row r="4812" spans="1:11" x14ac:dyDescent="0.35">
      <c r="A4812">
        <v>21006</v>
      </c>
      <c r="B4812" t="s">
        <v>27</v>
      </c>
      <c r="C4812" s="70">
        <v>-6060.27</v>
      </c>
      <c r="D4812" s="70">
        <v>-1948.64</v>
      </c>
      <c r="E4812" s="71">
        <v>44563</v>
      </c>
      <c r="F4812" t="s">
        <v>19535</v>
      </c>
      <c r="G4812" t="s">
        <v>1907</v>
      </c>
      <c r="H4812" t="s">
        <v>19528</v>
      </c>
      <c r="J4812" s="40">
        <v>1948.64</v>
      </c>
      <c r="K4812" s="40">
        <v>0</v>
      </c>
    </row>
    <row r="4813" spans="1:11" x14ac:dyDescent="0.35">
      <c r="A4813">
        <v>21006</v>
      </c>
      <c r="B4813" t="s">
        <v>27</v>
      </c>
      <c r="C4813" s="70">
        <v>-6060.27</v>
      </c>
      <c r="D4813" s="70">
        <v>-1948.64</v>
      </c>
      <c r="E4813" s="71">
        <v>44592</v>
      </c>
      <c r="F4813" t="s">
        <v>3451</v>
      </c>
      <c r="G4813" t="s">
        <v>1912</v>
      </c>
      <c r="J4813" s="40">
        <v>0</v>
      </c>
      <c r="K4813" s="40">
        <v>2423.14</v>
      </c>
    </row>
    <row r="4814" spans="1:11" x14ac:dyDescent="0.35">
      <c r="A4814">
        <v>21006</v>
      </c>
      <c r="B4814" t="s">
        <v>27</v>
      </c>
      <c r="C4814" s="70">
        <v>-6060.27</v>
      </c>
      <c r="D4814" s="70">
        <v>-1948.64</v>
      </c>
      <c r="E4814" s="71">
        <v>44594</v>
      </c>
      <c r="F4814" t="s">
        <v>19534</v>
      </c>
      <c r="G4814" t="s">
        <v>1907</v>
      </c>
      <c r="H4814" t="s">
        <v>19528</v>
      </c>
      <c r="J4814" s="40">
        <v>2423.14</v>
      </c>
      <c r="K4814" s="40">
        <v>0</v>
      </c>
    </row>
    <row r="4815" spans="1:11" x14ac:dyDescent="0.35">
      <c r="A4815">
        <v>21006</v>
      </c>
      <c r="B4815" t="s">
        <v>27</v>
      </c>
      <c r="C4815" s="70">
        <v>-6060.27</v>
      </c>
      <c r="D4815" s="70">
        <v>-1948.64</v>
      </c>
      <c r="E4815" s="71">
        <v>44620</v>
      </c>
      <c r="F4815" t="s">
        <v>3450</v>
      </c>
      <c r="G4815" t="s">
        <v>1912</v>
      </c>
      <c r="J4815" s="40">
        <v>0</v>
      </c>
      <c r="K4815" s="40">
        <v>2105.2800000000002</v>
      </c>
    </row>
    <row r="4816" spans="1:11" x14ac:dyDescent="0.35">
      <c r="A4816">
        <v>21006</v>
      </c>
      <c r="B4816" t="s">
        <v>27</v>
      </c>
      <c r="C4816" s="70">
        <v>-6060.27</v>
      </c>
      <c r="D4816" s="70">
        <v>-1948.64</v>
      </c>
      <c r="E4816" s="71">
        <v>44622</v>
      </c>
      <c r="F4816" t="s">
        <v>19533</v>
      </c>
      <c r="G4816" t="s">
        <v>1907</v>
      </c>
      <c r="H4816" t="s">
        <v>19528</v>
      </c>
      <c r="J4816" s="40">
        <v>2105.2800000000002</v>
      </c>
      <c r="K4816" s="40">
        <v>0</v>
      </c>
    </row>
    <row r="4817" spans="1:11" x14ac:dyDescent="0.35">
      <c r="A4817">
        <v>21006</v>
      </c>
      <c r="B4817" t="s">
        <v>27</v>
      </c>
      <c r="C4817" s="70">
        <v>-6060.27</v>
      </c>
      <c r="D4817" s="70">
        <v>-1948.64</v>
      </c>
      <c r="E4817" s="71">
        <v>44651</v>
      </c>
      <c r="F4817" t="s">
        <v>3446</v>
      </c>
      <c r="G4817" t="s">
        <v>1912</v>
      </c>
      <c r="J4817" s="40">
        <v>0</v>
      </c>
      <c r="K4817" s="40">
        <v>7432.2</v>
      </c>
    </row>
    <row r="4818" spans="1:11" x14ac:dyDescent="0.35">
      <c r="A4818">
        <v>21006</v>
      </c>
      <c r="B4818" t="s">
        <v>27</v>
      </c>
      <c r="C4818" s="70">
        <v>-6060.27</v>
      </c>
      <c r="D4818" s="70">
        <v>-1948.64</v>
      </c>
      <c r="E4818" s="71">
        <v>44651</v>
      </c>
      <c r="F4818" t="s">
        <v>6665</v>
      </c>
      <c r="G4818" t="s">
        <v>2247</v>
      </c>
      <c r="J4818" s="40">
        <v>0</v>
      </c>
      <c r="K4818" s="40">
        <v>0</v>
      </c>
    </row>
    <row r="4819" spans="1:11" x14ac:dyDescent="0.35">
      <c r="A4819">
        <v>21006</v>
      </c>
      <c r="B4819" t="s">
        <v>27</v>
      </c>
      <c r="C4819" s="70">
        <v>-6060.27</v>
      </c>
      <c r="D4819" s="70">
        <v>-1948.64</v>
      </c>
      <c r="E4819" s="71">
        <v>44654</v>
      </c>
      <c r="F4819" t="s">
        <v>19532</v>
      </c>
      <c r="G4819" t="s">
        <v>1907</v>
      </c>
      <c r="H4819" t="s">
        <v>19528</v>
      </c>
      <c r="J4819" s="40">
        <v>7432.2</v>
      </c>
      <c r="K4819" s="40">
        <v>0</v>
      </c>
    </row>
    <row r="4820" spans="1:11" x14ac:dyDescent="0.35">
      <c r="A4820">
        <v>21006</v>
      </c>
      <c r="B4820" t="s">
        <v>27</v>
      </c>
      <c r="C4820" s="70">
        <v>-6060.27</v>
      </c>
      <c r="D4820" s="70">
        <v>-1948.64</v>
      </c>
      <c r="E4820" s="71">
        <v>44681</v>
      </c>
      <c r="F4820" t="s">
        <v>3444</v>
      </c>
      <c r="G4820" t="s">
        <v>1912</v>
      </c>
      <c r="J4820" s="40">
        <v>0</v>
      </c>
      <c r="K4820" s="40">
        <v>19278.29</v>
      </c>
    </row>
    <row r="4821" spans="1:11" x14ac:dyDescent="0.35">
      <c r="A4821">
        <v>21006</v>
      </c>
      <c r="B4821" t="s">
        <v>27</v>
      </c>
      <c r="C4821" s="70">
        <v>-6060.27</v>
      </c>
      <c r="D4821" s="70">
        <v>-1948.64</v>
      </c>
      <c r="E4821" s="71">
        <v>44681</v>
      </c>
      <c r="F4821" t="s">
        <v>6395</v>
      </c>
      <c r="G4821" t="s">
        <v>2247</v>
      </c>
      <c r="J4821" s="40">
        <v>0</v>
      </c>
      <c r="K4821" s="40">
        <v>0</v>
      </c>
    </row>
    <row r="4822" spans="1:11" x14ac:dyDescent="0.35">
      <c r="A4822">
        <v>21006</v>
      </c>
      <c r="B4822" t="s">
        <v>27</v>
      </c>
      <c r="C4822" s="70">
        <v>-6060.27</v>
      </c>
      <c r="D4822" s="70">
        <v>-1948.64</v>
      </c>
      <c r="E4822" s="71">
        <v>44683</v>
      </c>
      <c r="F4822" t="s">
        <v>19531</v>
      </c>
      <c r="G4822" t="s">
        <v>1907</v>
      </c>
      <c r="H4822" t="s">
        <v>19528</v>
      </c>
      <c r="J4822" s="40">
        <v>19278.29</v>
      </c>
      <c r="K4822" s="40">
        <v>0</v>
      </c>
    </row>
    <row r="4823" spans="1:11" x14ac:dyDescent="0.35">
      <c r="A4823">
        <v>21006</v>
      </c>
      <c r="B4823" t="s">
        <v>27</v>
      </c>
      <c r="C4823" s="70">
        <v>-6060.27</v>
      </c>
      <c r="D4823" s="70">
        <v>-1948.64</v>
      </c>
      <c r="E4823" s="71">
        <v>44712</v>
      </c>
      <c r="F4823" t="s">
        <v>6090</v>
      </c>
      <c r="G4823" t="s">
        <v>2247</v>
      </c>
      <c r="J4823" s="40">
        <v>0</v>
      </c>
      <c r="K4823" s="40">
        <v>0</v>
      </c>
    </row>
    <row r="4824" spans="1:11" x14ac:dyDescent="0.35">
      <c r="A4824">
        <v>21006</v>
      </c>
      <c r="B4824" t="s">
        <v>27</v>
      </c>
      <c r="C4824" s="70">
        <v>-6060.27</v>
      </c>
      <c r="D4824" s="70">
        <v>-1948.64</v>
      </c>
      <c r="E4824" s="71">
        <v>44722</v>
      </c>
      <c r="F4824" t="s">
        <v>19530</v>
      </c>
      <c r="G4824" t="s">
        <v>1907</v>
      </c>
      <c r="H4824" t="s">
        <v>19528</v>
      </c>
      <c r="J4824" s="40">
        <v>12555.51</v>
      </c>
      <c r="K4824" s="40">
        <v>0</v>
      </c>
    </row>
    <row r="4825" spans="1:11" x14ac:dyDescent="0.35">
      <c r="A4825">
        <v>21006</v>
      </c>
      <c r="B4825" t="s">
        <v>27</v>
      </c>
      <c r="C4825" s="70">
        <v>-6060.27</v>
      </c>
      <c r="D4825" s="70">
        <v>-1948.64</v>
      </c>
      <c r="E4825" s="71">
        <v>44742</v>
      </c>
      <c r="F4825" t="s">
        <v>3441</v>
      </c>
      <c r="G4825" t="s">
        <v>1912</v>
      </c>
      <c r="J4825" s="40">
        <v>0</v>
      </c>
      <c r="K4825" s="40">
        <v>510.11</v>
      </c>
    </row>
    <row r="4826" spans="1:11" x14ac:dyDescent="0.35">
      <c r="A4826">
        <v>21006</v>
      </c>
      <c r="B4826" t="s">
        <v>27</v>
      </c>
      <c r="C4826" s="70">
        <v>-6060.27</v>
      </c>
      <c r="D4826" s="70">
        <v>-1948.64</v>
      </c>
      <c r="E4826" s="71">
        <v>44742</v>
      </c>
      <c r="F4826" t="s">
        <v>14882</v>
      </c>
      <c r="G4826" t="s">
        <v>1912</v>
      </c>
      <c r="J4826" s="40">
        <v>0</v>
      </c>
      <c r="K4826" s="40">
        <v>2797.36</v>
      </c>
    </row>
    <row r="4827" spans="1:11" x14ac:dyDescent="0.35">
      <c r="A4827">
        <v>21006</v>
      </c>
      <c r="B4827" t="s">
        <v>27</v>
      </c>
      <c r="C4827" s="70">
        <v>-6060.27</v>
      </c>
      <c r="D4827" s="70">
        <v>-1948.64</v>
      </c>
      <c r="E4827" s="71">
        <v>44742</v>
      </c>
      <c r="F4827" t="s">
        <v>3440</v>
      </c>
      <c r="G4827" t="s">
        <v>1912</v>
      </c>
      <c r="J4827" s="40">
        <v>0</v>
      </c>
      <c r="K4827" s="40">
        <v>9758.15</v>
      </c>
    </row>
    <row r="4828" spans="1:11" x14ac:dyDescent="0.35">
      <c r="A4828">
        <v>21006</v>
      </c>
      <c r="B4828" t="s">
        <v>27</v>
      </c>
      <c r="C4828" s="70">
        <v>-6060.27</v>
      </c>
      <c r="D4828" s="70">
        <v>-1948.64</v>
      </c>
      <c r="E4828" s="71">
        <v>44742</v>
      </c>
      <c r="F4828" t="s">
        <v>5860</v>
      </c>
      <c r="G4828" t="s">
        <v>2247</v>
      </c>
      <c r="J4828" s="40">
        <v>0</v>
      </c>
      <c r="K4828" s="40">
        <v>0</v>
      </c>
    </row>
    <row r="4829" spans="1:11" x14ac:dyDescent="0.35">
      <c r="A4829">
        <v>21006</v>
      </c>
      <c r="B4829" t="s">
        <v>27</v>
      </c>
      <c r="C4829" s="70">
        <v>-6060.27</v>
      </c>
      <c r="D4829" s="70">
        <v>-1948.64</v>
      </c>
      <c r="E4829" s="71">
        <v>44745</v>
      </c>
      <c r="F4829" t="s">
        <v>19529</v>
      </c>
      <c r="G4829" t="s">
        <v>1907</v>
      </c>
      <c r="H4829" t="s">
        <v>19528</v>
      </c>
      <c r="J4829" s="40">
        <v>510.11</v>
      </c>
      <c r="K4829" s="40">
        <v>0</v>
      </c>
    </row>
    <row r="4830" spans="1:11" x14ac:dyDescent="0.35">
      <c r="A4830">
        <v>21006</v>
      </c>
      <c r="B4830" t="s">
        <v>27</v>
      </c>
      <c r="C4830" s="70">
        <v>-6060.27</v>
      </c>
      <c r="D4830" s="70">
        <v>-1948.64</v>
      </c>
      <c r="E4830" s="71">
        <v>44773</v>
      </c>
      <c r="F4830" t="s">
        <v>3435</v>
      </c>
      <c r="G4830" t="s">
        <v>1912</v>
      </c>
      <c r="J4830" s="40">
        <v>0</v>
      </c>
      <c r="K4830" s="40">
        <v>541.11</v>
      </c>
    </row>
    <row r="4831" spans="1:11" x14ac:dyDescent="0.35">
      <c r="A4831">
        <v>21006</v>
      </c>
      <c r="B4831" t="s">
        <v>27</v>
      </c>
      <c r="C4831" s="70">
        <v>-6060.27</v>
      </c>
      <c r="D4831" s="70">
        <v>-1948.64</v>
      </c>
      <c r="E4831" s="71">
        <v>44773</v>
      </c>
      <c r="F4831" t="s">
        <v>5554</v>
      </c>
      <c r="G4831" t="s">
        <v>2247</v>
      </c>
      <c r="J4831" s="40">
        <v>0</v>
      </c>
      <c r="K4831" s="40">
        <v>0</v>
      </c>
    </row>
    <row r="4832" spans="1:11" x14ac:dyDescent="0.35">
      <c r="A4832">
        <v>21006</v>
      </c>
      <c r="B4832" t="s">
        <v>27</v>
      </c>
      <c r="C4832" s="70">
        <v>-6060.27</v>
      </c>
      <c r="D4832" s="70">
        <v>-1948.64</v>
      </c>
      <c r="E4832" s="71">
        <v>44775</v>
      </c>
      <c r="F4832" t="s">
        <v>19527</v>
      </c>
      <c r="G4832" t="s">
        <v>1907</v>
      </c>
      <c r="H4832" t="s">
        <v>19521</v>
      </c>
      <c r="J4832" s="40">
        <v>541.11</v>
      </c>
      <c r="K4832" s="40">
        <v>0</v>
      </c>
    </row>
    <row r="4833" spans="1:11" x14ac:dyDescent="0.35">
      <c r="A4833">
        <v>21006</v>
      </c>
      <c r="B4833" t="s">
        <v>27</v>
      </c>
      <c r="C4833" s="70">
        <v>-6060.27</v>
      </c>
      <c r="D4833" s="70">
        <v>-1948.64</v>
      </c>
      <c r="E4833" s="71">
        <v>44796</v>
      </c>
      <c r="F4833" t="s">
        <v>3434</v>
      </c>
      <c r="G4833" t="s">
        <v>1912</v>
      </c>
      <c r="J4833" s="40">
        <v>0</v>
      </c>
      <c r="K4833" s="40">
        <v>542.11</v>
      </c>
    </row>
    <row r="4834" spans="1:11" x14ac:dyDescent="0.35">
      <c r="A4834">
        <v>21006</v>
      </c>
      <c r="B4834" t="s">
        <v>27</v>
      </c>
      <c r="C4834" s="70">
        <v>-6060.27</v>
      </c>
      <c r="D4834" s="70">
        <v>-1948.64</v>
      </c>
      <c r="E4834" s="71">
        <v>44804</v>
      </c>
      <c r="F4834" t="s">
        <v>5081</v>
      </c>
      <c r="G4834" t="s">
        <v>2247</v>
      </c>
      <c r="H4834" t="s">
        <v>2265</v>
      </c>
      <c r="J4834" s="40">
        <v>0</v>
      </c>
      <c r="K4834" s="40">
        <v>0</v>
      </c>
    </row>
    <row r="4835" spans="1:11" x14ac:dyDescent="0.35">
      <c r="A4835">
        <v>21006</v>
      </c>
      <c r="B4835" t="s">
        <v>27</v>
      </c>
      <c r="C4835" s="70">
        <v>-6060.27</v>
      </c>
      <c r="D4835" s="70">
        <v>-1948.64</v>
      </c>
      <c r="E4835" s="71">
        <v>44806</v>
      </c>
      <c r="F4835" t="s">
        <v>19526</v>
      </c>
      <c r="G4835" t="s">
        <v>1907</v>
      </c>
      <c r="H4835" t="s">
        <v>19521</v>
      </c>
      <c r="J4835" s="40">
        <v>542.11</v>
      </c>
      <c r="K4835" s="40">
        <v>0</v>
      </c>
    </row>
    <row r="4836" spans="1:11" x14ac:dyDescent="0.35">
      <c r="A4836">
        <v>21006</v>
      </c>
      <c r="B4836" t="s">
        <v>27</v>
      </c>
      <c r="C4836" s="70">
        <v>-6060.27</v>
      </c>
      <c r="D4836" s="70">
        <v>-1948.64</v>
      </c>
      <c r="E4836" s="71">
        <v>44827</v>
      </c>
      <c r="F4836" t="s">
        <v>3432</v>
      </c>
      <c r="G4836" t="s">
        <v>1912</v>
      </c>
      <c r="I4836" t="s">
        <v>3420</v>
      </c>
      <c r="J4836" s="40">
        <v>0</v>
      </c>
      <c r="K4836" s="40">
        <v>155.38</v>
      </c>
    </row>
    <row r="4837" spans="1:11" x14ac:dyDescent="0.35">
      <c r="A4837">
        <v>21006</v>
      </c>
      <c r="B4837" t="s">
        <v>27</v>
      </c>
      <c r="C4837" s="70">
        <v>-6060.27</v>
      </c>
      <c r="D4837" s="70">
        <v>-1948.64</v>
      </c>
      <c r="E4837" s="71">
        <v>44834</v>
      </c>
      <c r="F4837" t="s">
        <v>4957</v>
      </c>
      <c r="G4837" t="s">
        <v>2247</v>
      </c>
      <c r="H4837" t="s">
        <v>2262</v>
      </c>
      <c r="J4837" s="40">
        <v>0</v>
      </c>
      <c r="K4837" s="40">
        <v>0</v>
      </c>
    </row>
    <row r="4838" spans="1:11" x14ac:dyDescent="0.35">
      <c r="A4838">
        <v>21006</v>
      </c>
      <c r="B4838" t="s">
        <v>27</v>
      </c>
      <c r="C4838" s="70">
        <v>-6060.27</v>
      </c>
      <c r="D4838" s="70">
        <v>-1948.64</v>
      </c>
      <c r="E4838" s="71">
        <v>44836</v>
      </c>
      <c r="F4838" t="s">
        <v>19525</v>
      </c>
      <c r="G4838" t="s">
        <v>1907</v>
      </c>
      <c r="H4838" t="s">
        <v>19523</v>
      </c>
      <c r="J4838" s="40">
        <v>542.11</v>
      </c>
      <c r="K4838" s="40">
        <v>0</v>
      </c>
    </row>
    <row r="4839" spans="1:11" x14ac:dyDescent="0.35">
      <c r="A4839">
        <v>21006</v>
      </c>
      <c r="B4839" t="s">
        <v>27</v>
      </c>
      <c r="C4839" s="70">
        <v>-6060.27</v>
      </c>
      <c r="D4839" s="70">
        <v>-1948.64</v>
      </c>
      <c r="E4839" s="71">
        <v>44865</v>
      </c>
      <c r="F4839" t="s">
        <v>3424</v>
      </c>
      <c r="G4839" t="s">
        <v>1912</v>
      </c>
      <c r="H4839" t="s">
        <v>3423</v>
      </c>
      <c r="I4839" t="s">
        <v>3423</v>
      </c>
      <c r="J4839" s="40">
        <v>0</v>
      </c>
      <c r="K4839" s="40">
        <v>542.11</v>
      </c>
    </row>
    <row r="4840" spans="1:11" x14ac:dyDescent="0.35">
      <c r="A4840">
        <v>21006</v>
      </c>
      <c r="B4840" t="s">
        <v>27</v>
      </c>
      <c r="C4840" s="70">
        <v>-6060.27</v>
      </c>
      <c r="D4840" s="70">
        <v>-1948.64</v>
      </c>
      <c r="E4840" s="71">
        <v>44865</v>
      </c>
      <c r="F4840" t="s">
        <v>4441</v>
      </c>
      <c r="G4840" t="s">
        <v>2247</v>
      </c>
      <c r="H4840" t="s">
        <v>1919</v>
      </c>
      <c r="I4840" t="s">
        <v>1919</v>
      </c>
      <c r="J4840" s="40">
        <v>0</v>
      </c>
      <c r="K4840" s="40">
        <v>0</v>
      </c>
    </row>
    <row r="4841" spans="1:11" x14ac:dyDescent="0.35">
      <c r="A4841">
        <v>21006</v>
      </c>
      <c r="B4841" t="s">
        <v>27</v>
      </c>
      <c r="C4841" s="70">
        <v>-6060.27</v>
      </c>
      <c r="D4841" s="70">
        <v>-1948.64</v>
      </c>
      <c r="E4841" s="71">
        <v>44866</v>
      </c>
      <c r="F4841" t="s">
        <v>3422</v>
      </c>
      <c r="G4841" t="s">
        <v>1912</v>
      </c>
      <c r="I4841" t="s">
        <v>3420</v>
      </c>
      <c r="J4841" s="40">
        <v>0</v>
      </c>
      <c r="K4841" s="40">
        <v>-155.38</v>
      </c>
    </row>
    <row r="4842" spans="1:11" x14ac:dyDescent="0.35">
      <c r="A4842">
        <v>21006</v>
      </c>
      <c r="B4842" t="s">
        <v>27</v>
      </c>
      <c r="C4842" s="70">
        <v>-6060.27</v>
      </c>
      <c r="D4842" s="70">
        <v>-1948.64</v>
      </c>
      <c r="E4842" s="71">
        <v>44866</v>
      </c>
      <c r="F4842" t="s">
        <v>3421</v>
      </c>
      <c r="G4842" t="s">
        <v>1912</v>
      </c>
      <c r="H4842" t="s">
        <v>3420</v>
      </c>
      <c r="I4842" t="s">
        <v>3420</v>
      </c>
      <c r="J4842" s="40">
        <v>0</v>
      </c>
      <c r="K4842" s="40">
        <v>542.11</v>
      </c>
    </row>
    <row r="4843" spans="1:11" x14ac:dyDescent="0.35">
      <c r="A4843">
        <v>21006</v>
      </c>
      <c r="B4843" t="s">
        <v>27</v>
      </c>
      <c r="C4843" s="70">
        <v>-6060.27</v>
      </c>
      <c r="D4843" s="70">
        <v>-1948.64</v>
      </c>
      <c r="E4843" s="71">
        <v>44867</v>
      </c>
      <c r="F4843" t="s">
        <v>19524</v>
      </c>
      <c r="G4843" t="s">
        <v>1907</v>
      </c>
      <c r="H4843" t="s">
        <v>19523</v>
      </c>
      <c r="J4843" s="40">
        <v>542.11</v>
      </c>
      <c r="K4843" s="40">
        <v>0</v>
      </c>
    </row>
    <row r="4844" spans="1:11" x14ac:dyDescent="0.35">
      <c r="A4844">
        <v>21006</v>
      </c>
      <c r="B4844" t="s">
        <v>27</v>
      </c>
      <c r="C4844" s="70">
        <v>-6060.27</v>
      </c>
      <c r="D4844" s="70">
        <v>-1948.64</v>
      </c>
      <c r="E4844" s="71">
        <v>44895</v>
      </c>
      <c r="F4844" t="s">
        <v>3416</v>
      </c>
      <c r="G4844" t="s">
        <v>1912</v>
      </c>
      <c r="H4844" t="s">
        <v>3415</v>
      </c>
      <c r="I4844" t="s">
        <v>3415</v>
      </c>
      <c r="J4844" s="40">
        <v>0</v>
      </c>
      <c r="K4844" s="40">
        <v>649.99</v>
      </c>
    </row>
    <row r="4845" spans="1:11" x14ac:dyDescent="0.35">
      <c r="A4845">
        <v>21006</v>
      </c>
      <c r="B4845" t="s">
        <v>27</v>
      </c>
      <c r="C4845" s="70">
        <v>-6060.27</v>
      </c>
      <c r="D4845" s="70">
        <v>-1948.64</v>
      </c>
      <c r="E4845" s="71">
        <v>44895</v>
      </c>
      <c r="F4845" t="s">
        <v>4269</v>
      </c>
      <c r="G4845" t="s">
        <v>2247</v>
      </c>
      <c r="H4845" t="s">
        <v>1916</v>
      </c>
      <c r="I4845" t="s">
        <v>1916</v>
      </c>
      <c r="J4845" s="40">
        <v>0</v>
      </c>
      <c r="K4845" s="40">
        <v>0</v>
      </c>
    </row>
    <row r="4846" spans="1:11" x14ac:dyDescent="0.35">
      <c r="A4846">
        <v>21006</v>
      </c>
      <c r="B4846" t="s">
        <v>27</v>
      </c>
      <c r="C4846" s="70">
        <v>-6060.27</v>
      </c>
      <c r="D4846" s="70">
        <v>-1948.64</v>
      </c>
      <c r="E4846" s="71">
        <v>44897</v>
      </c>
      <c r="F4846" t="s">
        <v>19522</v>
      </c>
      <c r="G4846" t="s">
        <v>1907</v>
      </c>
      <c r="H4846" t="s">
        <v>19521</v>
      </c>
      <c r="J4846" s="40">
        <v>649.99</v>
      </c>
      <c r="K4846" s="40">
        <v>0</v>
      </c>
    </row>
    <row r="4847" spans="1:11" x14ac:dyDescent="0.35">
      <c r="A4847">
        <v>21006</v>
      </c>
      <c r="B4847" t="s">
        <v>27</v>
      </c>
      <c r="C4847" s="70">
        <v>-6060.27</v>
      </c>
      <c r="D4847" s="70">
        <v>-1948.64</v>
      </c>
      <c r="E4847" s="71">
        <v>44926</v>
      </c>
      <c r="F4847" t="s">
        <v>3412</v>
      </c>
      <c r="G4847" t="s">
        <v>1912</v>
      </c>
      <c r="H4847" t="s">
        <v>3411</v>
      </c>
      <c r="I4847" t="s">
        <v>3411</v>
      </c>
      <c r="J4847" s="40">
        <v>0</v>
      </c>
      <c r="K4847" s="40">
        <v>66.11</v>
      </c>
    </row>
    <row r="4848" spans="1:11" x14ac:dyDescent="0.35">
      <c r="A4848">
        <v>21006</v>
      </c>
      <c r="B4848" t="s">
        <v>27</v>
      </c>
      <c r="C4848" s="70">
        <v>-6060.27</v>
      </c>
      <c r="D4848" s="70">
        <v>-1948.64</v>
      </c>
      <c r="E4848" s="71">
        <v>44926</v>
      </c>
      <c r="F4848" t="s">
        <v>3916</v>
      </c>
      <c r="G4848" t="s">
        <v>2247</v>
      </c>
      <c r="H4848" t="s">
        <v>1911</v>
      </c>
      <c r="I4848" t="s">
        <v>1911</v>
      </c>
      <c r="J4848" s="40">
        <v>0</v>
      </c>
      <c r="K4848" s="40">
        <v>0</v>
      </c>
    </row>
    <row r="4849" spans="1:11" x14ac:dyDescent="0.35">
      <c r="A4849">
        <v>21007</v>
      </c>
      <c r="B4849" t="s">
        <v>28</v>
      </c>
      <c r="C4849" s="70">
        <v>-8941.25</v>
      </c>
      <c r="D4849" s="70">
        <v>-2875</v>
      </c>
      <c r="E4849" s="71">
        <v>44563</v>
      </c>
      <c r="F4849" t="s">
        <v>19520</v>
      </c>
      <c r="G4849" t="s">
        <v>1907</v>
      </c>
      <c r="H4849" t="s">
        <v>2061</v>
      </c>
      <c r="J4849" s="40">
        <v>2875</v>
      </c>
      <c r="K4849" s="40">
        <v>0</v>
      </c>
    </row>
    <row r="4850" spans="1:11" x14ac:dyDescent="0.35">
      <c r="A4850">
        <v>21007</v>
      </c>
      <c r="B4850" t="s">
        <v>28</v>
      </c>
      <c r="C4850" s="70">
        <v>-8941.25</v>
      </c>
      <c r="D4850" s="70">
        <v>-2875</v>
      </c>
      <c r="E4850" s="71">
        <v>44592</v>
      </c>
      <c r="F4850" t="s">
        <v>3452</v>
      </c>
      <c r="G4850" t="s">
        <v>1912</v>
      </c>
      <c r="J4850" s="40">
        <v>0</v>
      </c>
      <c r="K4850" s="40">
        <v>4704.63</v>
      </c>
    </row>
    <row r="4851" spans="1:11" x14ac:dyDescent="0.35">
      <c r="A4851">
        <v>21007</v>
      </c>
      <c r="B4851" t="s">
        <v>28</v>
      </c>
      <c r="C4851" s="70">
        <v>-8941.25</v>
      </c>
      <c r="D4851" s="70">
        <v>-2875</v>
      </c>
      <c r="E4851" s="71">
        <v>44594</v>
      </c>
      <c r="F4851" t="s">
        <v>19519</v>
      </c>
      <c r="G4851" t="s">
        <v>1907</v>
      </c>
      <c r="H4851" t="s">
        <v>2061</v>
      </c>
      <c r="J4851" s="40">
        <v>4704.63</v>
      </c>
      <c r="K4851" s="40">
        <v>0</v>
      </c>
    </row>
    <row r="4852" spans="1:11" x14ac:dyDescent="0.35">
      <c r="A4852">
        <v>21007</v>
      </c>
      <c r="B4852" t="s">
        <v>28</v>
      </c>
      <c r="C4852" s="70">
        <v>-8941.25</v>
      </c>
      <c r="D4852" s="70">
        <v>-2875</v>
      </c>
      <c r="E4852" s="71">
        <v>44620</v>
      </c>
      <c r="F4852" t="s">
        <v>15854</v>
      </c>
      <c r="G4852" t="s">
        <v>1912</v>
      </c>
      <c r="J4852" s="40">
        <v>0</v>
      </c>
      <c r="K4852" s="40">
        <v>1323.11</v>
      </c>
    </row>
    <row r="4853" spans="1:11" x14ac:dyDescent="0.35">
      <c r="A4853">
        <v>21007</v>
      </c>
      <c r="B4853" t="s">
        <v>28</v>
      </c>
      <c r="C4853" s="70">
        <v>-8941.25</v>
      </c>
      <c r="D4853" s="70">
        <v>-2875</v>
      </c>
      <c r="E4853" s="71">
        <v>44622</v>
      </c>
      <c r="F4853" t="s">
        <v>19518</v>
      </c>
      <c r="G4853" t="s">
        <v>1907</v>
      </c>
      <c r="H4853" t="s">
        <v>2061</v>
      </c>
      <c r="J4853" s="40">
        <v>1323.11</v>
      </c>
      <c r="K4853" s="40">
        <v>0</v>
      </c>
    </row>
    <row r="4854" spans="1:11" x14ac:dyDescent="0.35">
      <c r="A4854">
        <v>21007</v>
      </c>
      <c r="B4854" t="s">
        <v>28</v>
      </c>
      <c r="C4854" s="70">
        <v>-8941.25</v>
      </c>
      <c r="D4854" s="70">
        <v>-2875</v>
      </c>
      <c r="E4854" s="71">
        <v>44643</v>
      </c>
      <c r="F4854" t="s">
        <v>3448</v>
      </c>
      <c r="G4854" t="s">
        <v>1907</v>
      </c>
      <c r="J4854" s="40">
        <v>42.2</v>
      </c>
      <c r="K4854" s="40">
        <v>0</v>
      </c>
    </row>
    <row r="4855" spans="1:11" x14ac:dyDescent="0.35">
      <c r="A4855">
        <v>21007</v>
      </c>
      <c r="B4855" t="s">
        <v>28</v>
      </c>
      <c r="C4855" s="70">
        <v>-8941.25</v>
      </c>
      <c r="D4855" s="70">
        <v>-2875</v>
      </c>
      <c r="E4855" s="71">
        <v>44651</v>
      </c>
      <c r="F4855" t="s">
        <v>3447</v>
      </c>
      <c r="G4855" t="s">
        <v>1912</v>
      </c>
      <c r="J4855" s="40">
        <v>0</v>
      </c>
      <c r="K4855" s="40">
        <v>16746.37</v>
      </c>
    </row>
    <row r="4856" spans="1:11" x14ac:dyDescent="0.35">
      <c r="A4856">
        <v>21007</v>
      </c>
      <c r="B4856" t="s">
        <v>28</v>
      </c>
      <c r="C4856" s="70">
        <v>-8941.25</v>
      </c>
      <c r="D4856" s="70">
        <v>-2875</v>
      </c>
      <c r="E4856" s="71">
        <v>44651</v>
      </c>
      <c r="F4856" t="s">
        <v>6664</v>
      </c>
      <c r="G4856" t="s">
        <v>2247</v>
      </c>
      <c r="J4856" s="40">
        <v>0</v>
      </c>
      <c r="K4856" s="40">
        <v>0</v>
      </c>
    </row>
    <row r="4857" spans="1:11" x14ac:dyDescent="0.35">
      <c r="A4857">
        <v>21007</v>
      </c>
      <c r="B4857" t="s">
        <v>28</v>
      </c>
      <c r="C4857" s="70">
        <v>-8941.25</v>
      </c>
      <c r="D4857" s="70">
        <v>-2875</v>
      </c>
      <c r="E4857" s="71">
        <v>44654</v>
      </c>
      <c r="F4857" t="s">
        <v>19517</v>
      </c>
      <c r="G4857" t="s">
        <v>1907</v>
      </c>
      <c r="H4857" t="s">
        <v>2061</v>
      </c>
      <c r="J4857" s="40">
        <v>16704.169999999998</v>
      </c>
      <c r="K4857" s="40">
        <v>0</v>
      </c>
    </row>
    <row r="4858" spans="1:11" x14ac:dyDescent="0.35">
      <c r="A4858">
        <v>21007</v>
      </c>
      <c r="B4858" t="s">
        <v>28</v>
      </c>
      <c r="C4858" s="70">
        <v>-8941.25</v>
      </c>
      <c r="D4858" s="70">
        <v>-2875</v>
      </c>
      <c r="E4858" s="71">
        <v>44681</v>
      </c>
      <c r="F4858" t="s">
        <v>3445</v>
      </c>
      <c r="G4858" t="s">
        <v>1912</v>
      </c>
      <c r="J4858" s="40">
        <v>0</v>
      </c>
      <c r="K4858" s="40">
        <v>21655.99</v>
      </c>
    </row>
    <row r="4859" spans="1:11" x14ac:dyDescent="0.35">
      <c r="A4859">
        <v>21007</v>
      </c>
      <c r="B4859" t="s">
        <v>28</v>
      </c>
      <c r="C4859" s="70">
        <v>-8941.25</v>
      </c>
      <c r="D4859" s="70">
        <v>-2875</v>
      </c>
      <c r="E4859" s="71">
        <v>44681</v>
      </c>
      <c r="F4859" t="s">
        <v>6394</v>
      </c>
      <c r="G4859" t="s">
        <v>2247</v>
      </c>
      <c r="J4859" s="40">
        <v>0</v>
      </c>
      <c r="K4859" s="40">
        <v>0</v>
      </c>
    </row>
    <row r="4860" spans="1:11" x14ac:dyDescent="0.35">
      <c r="A4860">
        <v>21007</v>
      </c>
      <c r="B4860" t="s">
        <v>28</v>
      </c>
      <c r="C4860" s="70">
        <v>-8941.25</v>
      </c>
      <c r="D4860" s="70">
        <v>-2875</v>
      </c>
      <c r="E4860" s="71">
        <v>44683</v>
      </c>
      <c r="F4860" t="s">
        <v>19516</v>
      </c>
      <c r="G4860" t="s">
        <v>1907</v>
      </c>
      <c r="H4860" t="s">
        <v>2061</v>
      </c>
      <c r="J4860" s="40">
        <v>21655.99</v>
      </c>
      <c r="K4860" s="40">
        <v>0</v>
      </c>
    </row>
    <row r="4861" spans="1:11" x14ac:dyDescent="0.35">
      <c r="A4861">
        <v>21007</v>
      </c>
      <c r="B4861" t="s">
        <v>28</v>
      </c>
      <c r="C4861" s="70">
        <v>-8941.25</v>
      </c>
      <c r="D4861" s="70">
        <v>-2875</v>
      </c>
      <c r="E4861" s="71">
        <v>44701</v>
      </c>
      <c r="F4861" t="s">
        <v>17643</v>
      </c>
      <c r="G4861" t="s">
        <v>1912</v>
      </c>
      <c r="J4861" s="40">
        <v>0</v>
      </c>
      <c r="K4861" s="40">
        <v>459.05</v>
      </c>
    </row>
    <row r="4862" spans="1:11" x14ac:dyDescent="0.35">
      <c r="A4862">
        <v>21007</v>
      </c>
      <c r="B4862" t="s">
        <v>28</v>
      </c>
      <c r="C4862" s="70">
        <v>-8941.25</v>
      </c>
      <c r="D4862" s="70">
        <v>-2875</v>
      </c>
      <c r="E4862" s="71">
        <v>44701</v>
      </c>
      <c r="F4862" t="s">
        <v>15849</v>
      </c>
      <c r="G4862" t="s">
        <v>1912</v>
      </c>
      <c r="J4862" s="40">
        <v>0</v>
      </c>
      <c r="K4862" s="40">
        <v>516.45000000000005</v>
      </c>
    </row>
    <row r="4863" spans="1:11" x14ac:dyDescent="0.35">
      <c r="A4863">
        <v>21007</v>
      </c>
      <c r="B4863" t="s">
        <v>28</v>
      </c>
      <c r="C4863" s="70">
        <v>-8941.25</v>
      </c>
      <c r="D4863" s="70">
        <v>-2875</v>
      </c>
      <c r="E4863" s="71">
        <v>44702</v>
      </c>
      <c r="F4863" t="s">
        <v>15848</v>
      </c>
      <c r="G4863" t="s">
        <v>1912</v>
      </c>
      <c r="J4863" s="40">
        <v>0</v>
      </c>
      <c r="K4863" s="40">
        <v>373.45</v>
      </c>
    </row>
    <row r="4864" spans="1:11" x14ac:dyDescent="0.35">
      <c r="A4864">
        <v>21007</v>
      </c>
      <c r="B4864" t="s">
        <v>28</v>
      </c>
      <c r="C4864" s="70">
        <v>-8941.25</v>
      </c>
      <c r="D4864" s="70">
        <v>-2875</v>
      </c>
      <c r="E4864" s="71">
        <v>44708</v>
      </c>
      <c r="F4864" t="s">
        <v>19515</v>
      </c>
      <c r="G4864" t="s">
        <v>1907</v>
      </c>
      <c r="H4864" t="s">
        <v>2061</v>
      </c>
      <c r="J4864" s="40">
        <v>27682.38</v>
      </c>
      <c r="K4864" s="40">
        <v>0</v>
      </c>
    </row>
    <row r="4865" spans="1:11" x14ac:dyDescent="0.35">
      <c r="A4865">
        <v>21007</v>
      </c>
      <c r="B4865" t="s">
        <v>28</v>
      </c>
      <c r="C4865" s="70">
        <v>-8941.25</v>
      </c>
      <c r="D4865" s="70">
        <v>-2875</v>
      </c>
      <c r="E4865" s="71">
        <v>44712</v>
      </c>
      <c r="F4865" t="s">
        <v>15847</v>
      </c>
      <c r="G4865" t="s">
        <v>1912</v>
      </c>
      <c r="J4865" s="40">
        <v>0</v>
      </c>
      <c r="K4865" s="40">
        <v>7127.47</v>
      </c>
    </row>
    <row r="4866" spans="1:11" x14ac:dyDescent="0.35">
      <c r="A4866">
        <v>21007</v>
      </c>
      <c r="B4866" t="s">
        <v>28</v>
      </c>
      <c r="C4866" s="70">
        <v>-8941.25</v>
      </c>
      <c r="D4866" s="70">
        <v>-2875</v>
      </c>
      <c r="E4866" s="71">
        <v>44712</v>
      </c>
      <c r="F4866" t="s">
        <v>3442</v>
      </c>
      <c r="G4866" t="s">
        <v>1912</v>
      </c>
      <c r="J4866" s="40">
        <v>0</v>
      </c>
      <c r="K4866" s="40">
        <v>19205.96</v>
      </c>
    </row>
    <row r="4867" spans="1:11" x14ac:dyDescent="0.35">
      <c r="A4867">
        <v>21007</v>
      </c>
      <c r="B4867" t="s">
        <v>28</v>
      </c>
      <c r="C4867" s="70">
        <v>-8941.25</v>
      </c>
      <c r="D4867" s="70">
        <v>-2875</v>
      </c>
      <c r="E4867" s="71">
        <v>44712</v>
      </c>
      <c r="F4867" t="s">
        <v>6089</v>
      </c>
      <c r="G4867" t="s">
        <v>2247</v>
      </c>
      <c r="J4867" s="40">
        <v>0</v>
      </c>
      <c r="K4867" s="40">
        <v>0</v>
      </c>
    </row>
    <row r="4868" spans="1:11" x14ac:dyDescent="0.35">
      <c r="A4868">
        <v>21007</v>
      </c>
      <c r="B4868" t="s">
        <v>28</v>
      </c>
      <c r="C4868" s="70">
        <v>-8941.25</v>
      </c>
      <c r="D4868" s="70">
        <v>-2875</v>
      </c>
      <c r="E4868" s="71">
        <v>44722</v>
      </c>
      <c r="F4868" t="s">
        <v>19514</v>
      </c>
      <c r="G4868" t="s">
        <v>1907</v>
      </c>
      <c r="H4868" t="s">
        <v>2061</v>
      </c>
      <c r="J4868" s="40">
        <v>7205.73</v>
      </c>
      <c r="K4868" s="40">
        <v>0</v>
      </c>
    </row>
    <row r="4869" spans="1:11" x14ac:dyDescent="0.35">
      <c r="A4869">
        <v>21007</v>
      </c>
      <c r="B4869" t="s">
        <v>28</v>
      </c>
      <c r="C4869" s="70">
        <v>-8941.25</v>
      </c>
      <c r="D4869" s="70">
        <v>-2875</v>
      </c>
      <c r="E4869" s="71">
        <v>44742</v>
      </c>
      <c r="F4869" t="s">
        <v>3439</v>
      </c>
      <c r="G4869" t="s">
        <v>1912</v>
      </c>
      <c r="J4869" s="40">
        <v>0</v>
      </c>
      <c r="K4869" s="40">
        <v>7205.73</v>
      </c>
    </row>
    <row r="4870" spans="1:11" x14ac:dyDescent="0.35">
      <c r="A4870">
        <v>21007</v>
      </c>
      <c r="B4870" t="s">
        <v>28</v>
      </c>
      <c r="C4870" s="70">
        <v>-8941.25</v>
      </c>
      <c r="D4870" s="70">
        <v>-2875</v>
      </c>
      <c r="E4870" s="71">
        <v>44742</v>
      </c>
      <c r="F4870" t="s">
        <v>3438</v>
      </c>
      <c r="G4870" t="s">
        <v>1912</v>
      </c>
      <c r="J4870" s="40">
        <v>0</v>
      </c>
      <c r="K4870" s="40">
        <v>8576.25</v>
      </c>
    </row>
    <row r="4871" spans="1:11" x14ac:dyDescent="0.35">
      <c r="A4871">
        <v>21007</v>
      </c>
      <c r="B4871" t="s">
        <v>28</v>
      </c>
      <c r="C4871" s="70">
        <v>-8941.25</v>
      </c>
      <c r="D4871" s="70">
        <v>-2875</v>
      </c>
      <c r="E4871" s="71">
        <v>44742</v>
      </c>
      <c r="F4871" t="s">
        <v>5859</v>
      </c>
      <c r="G4871" t="s">
        <v>2247</v>
      </c>
      <c r="J4871" s="40">
        <v>0</v>
      </c>
      <c r="K4871" s="40">
        <v>0</v>
      </c>
    </row>
    <row r="4872" spans="1:11" x14ac:dyDescent="0.35">
      <c r="A4872">
        <v>21007</v>
      </c>
      <c r="B4872" t="s">
        <v>28</v>
      </c>
      <c r="C4872" s="70">
        <v>-8941.25</v>
      </c>
      <c r="D4872" s="70">
        <v>-2875</v>
      </c>
      <c r="E4872" s="71">
        <v>44745</v>
      </c>
      <c r="F4872" t="s">
        <v>19513</v>
      </c>
      <c r="G4872" t="s">
        <v>1907</v>
      </c>
      <c r="H4872" t="s">
        <v>2061</v>
      </c>
      <c r="J4872" s="40">
        <v>8576.25</v>
      </c>
      <c r="K4872" s="40">
        <v>0</v>
      </c>
    </row>
    <row r="4873" spans="1:11" x14ac:dyDescent="0.35">
      <c r="A4873">
        <v>21007</v>
      </c>
      <c r="B4873" t="s">
        <v>28</v>
      </c>
      <c r="C4873" s="70">
        <v>-8941.25</v>
      </c>
      <c r="D4873" s="70">
        <v>-2875</v>
      </c>
      <c r="E4873" s="71">
        <v>44773</v>
      </c>
      <c r="F4873" t="s">
        <v>3436</v>
      </c>
      <c r="G4873" t="s">
        <v>1912</v>
      </c>
      <c r="J4873" s="40">
        <v>0</v>
      </c>
      <c r="K4873" s="40">
        <v>7820.32</v>
      </c>
    </row>
    <row r="4874" spans="1:11" x14ac:dyDescent="0.35">
      <c r="A4874">
        <v>21007</v>
      </c>
      <c r="B4874" t="s">
        <v>28</v>
      </c>
      <c r="C4874" s="70">
        <v>-8941.25</v>
      </c>
      <c r="D4874" s="70">
        <v>-2875</v>
      </c>
      <c r="E4874" s="71">
        <v>44773</v>
      </c>
      <c r="F4874" t="s">
        <v>5553</v>
      </c>
      <c r="G4874" t="s">
        <v>2247</v>
      </c>
      <c r="J4874" s="40">
        <v>0</v>
      </c>
      <c r="K4874" s="40">
        <v>0</v>
      </c>
    </row>
    <row r="4875" spans="1:11" x14ac:dyDescent="0.35">
      <c r="A4875">
        <v>21007</v>
      </c>
      <c r="B4875" t="s">
        <v>28</v>
      </c>
      <c r="C4875" s="70">
        <v>-8941.25</v>
      </c>
      <c r="D4875" s="70">
        <v>-2875</v>
      </c>
      <c r="E4875" s="71">
        <v>44775</v>
      </c>
      <c r="F4875" t="s">
        <v>19512</v>
      </c>
      <c r="G4875" t="s">
        <v>1907</v>
      </c>
      <c r="H4875" t="s">
        <v>19506</v>
      </c>
      <c r="J4875" s="40">
        <v>7820.32</v>
      </c>
      <c r="K4875" s="40">
        <v>0</v>
      </c>
    </row>
    <row r="4876" spans="1:11" x14ac:dyDescent="0.35">
      <c r="A4876">
        <v>21007</v>
      </c>
      <c r="B4876" t="s">
        <v>28</v>
      </c>
      <c r="C4876" s="70">
        <v>-8941.25</v>
      </c>
      <c r="D4876" s="70">
        <v>-2875</v>
      </c>
      <c r="E4876" s="71">
        <v>44799</v>
      </c>
      <c r="F4876" t="s">
        <v>3433</v>
      </c>
      <c r="G4876" t="s">
        <v>1912</v>
      </c>
      <c r="J4876" s="40">
        <v>0</v>
      </c>
      <c r="K4876" s="40">
        <v>4927.0600000000004</v>
      </c>
    </row>
    <row r="4877" spans="1:11" x14ac:dyDescent="0.35">
      <c r="A4877">
        <v>21007</v>
      </c>
      <c r="B4877" t="s">
        <v>28</v>
      </c>
      <c r="C4877" s="70">
        <v>-8941.25</v>
      </c>
      <c r="D4877" s="70">
        <v>-2875</v>
      </c>
      <c r="E4877" s="71">
        <v>44799</v>
      </c>
      <c r="F4877" t="s">
        <v>15831</v>
      </c>
      <c r="G4877" t="s">
        <v>1912</v>
      </c>
      <c r="H4877" t="s">
        <v>15830</v>
      </c>
      <c r="J4877" s="40">
        <v>0</v>
      </c>
      <c r="K4877" s="40">
        <v>8</v>
      </c>
    </row>
    <row r="4878" spans="1:11" x14ac:dyDescent="0.35">
      <c r="A4878">
        <v>21007</v>
      </c>
      <c r="B4878" t="s">
        <v>28</v>
      </c>
      <c r="C4878" s="70">
        <v>-8941.25</v>
      </c>
      <c r="D4878" s="70">
        <v>-2875</v>
      </c>
      <c r="E4878" s="71">
        <v>44800</v>
      </c>
      <c r="F4878" t="s">
        <v>15829</v>
      </c>
      <c r="G4878" t="s">
        <v>1912</v>
      </c>
      <c r="J4878" s="40">
        <v>0</v>
      </c>
      <c r="K4878" s="40">
        <v>21.99</v>
      </c>
    </row>
    <row r="4879" spans="1:11" x14ac:dyDescent="0.35">
      <c r="A4879">
        <v>21007</v>
      </c>
      <c r="B4879" t="s">
        <v>28</v>
      </c>
      <c r="C4879" s="70">
        <v>-8941.25</v>
      </c>
      <c r="D4879" s="70">
        <v>-2875</v>
      </c>
      <c r="E4879" s="71">
        <v>44804</v>
      </c>
      <c r="F4879" t="s">
        <v>5080</v>
      </c>
      <c r="G4879" t="s">
        <v>2247</v>
      </c>
      <c r="H4879" t="s">
        <v>2265</v>
      </c>
      <c r="J4879" s="40">
        <v>0</v>
      </c>
      <c r="K4879" s="40">
        <v>0</v>
      </c>
    </row>
    <row r="4880" spans="1:11" x14ac:dyDescent="0.35">
      <c r="A4880">
        <v>21007</v>
      </c>
      <c r="B4880" t="s">
        <v>28</v>
      </c>
      <c r="C4880" s="70">
        <v>-8941.25</v>
      </c>
      <c r="D4880" s="70">
        <v>-2875</v>
      </c>
      <c r="E4880" s="71">
        <v>44804</v>
      </c>
      <c r="F4880" t="s">
        <v>4969</v>
      </c>
      <c r="G4880" t="s">
        <v>2247</v>
      </c>
      <c r="H4880" t="s">
        <v>2265</v>
      </c>
      <c r="J4880" s="40">
        <v>0</v>
      </c>
      <c r="K4880" s="40">
        <v>0</v>
      </c>
    </row>
    <row r="4881" spans="1:11" x14ac:dyDescent="0.35">
      <c r="A4881">
        <v>21007</v>
      </c>
      <c r="B4881" t="s">
        <v>28</v>
      </c>
      <c r="C4881" s="70">
        <v>-8941.25</v>
      </c>
      <c r="D4881" s="70">
        <v>-2875</v>
      </c>
      <c r="E4881" s="71">
        <v>44806</v>
      </c>
      <c r="F4881" t="s">
        <v>19511</v>
      </c>
      <c r="G4881" t="s">
        <v>1907</v>
      </c>
      <c r="H4881" t="s">
        <v>19508</v>
      </c>
      <c r="J4881" s="40">
        <v>4957.05</v>
      </c>
      <c r="K4881" s="40">
        <v>0</v>
      </c>
    </row>
    <row r="4882" spans="1:11" x14ac:dyDescent="0.35">
      <c r="A4882">
        <v>21007</v>
      </c>
      <c r="B4882" t="s">
        <v>28</v>
      </c>
      <c r="C4882" s="70">
        <v>-8941.25</v>
      </c>
      <c r="D4882" s="70">
        <v>-2875</v>
      </c>
      <c r="E4882" s="71">
        <v>44834</v>
      </c>
      <c r="F4882" t="s">
        <v>3431</v>
      </c>
      <c r="G4882" t="s">
        <v>1912</v>
      </c>
      <c r="I4882" t="s">
        <v>3430</v>
      </c>
      <c r="J4882" s="40">
        <v>0</v>
      </c>
      <c r="K4882" s="40">
        <v>1462.11</v>
      </c>
    </row>
    <row r="4883" spans="1:11" x14ac:dyDescent="0.35">
      <c r="A4883">
        <v>21007</v>
      </c>
      <c r="B4883" t="s">
        <v>28</v>
      </c>
      <c r="C4883" s="70">
        <v>-8941.25</v>
      </c>
      <c r="D4883" s="70">
        <v>-2875</v>
      </c>
      <c r="E4883" s="71">
        <v>44834</v>
      </c>
      <c r="F4883" t="s">
        <v>4956</v>
      </c>
      <c r="G4883" t="s">
        <v>2247</v>
      </c>
      <c r="H4883" t="s">
        <v>2262</v>
      </c>
      <c r="J4883" s="40">
        <v>0</v>
      </c>
      <c r="K4883" s="40">
        <v>0</v>
      </c>
    </row>
    <row r="4884" spans="1:11" x14ac:dyDescent="0.35">
      <c r="A4884">
        <v>21007</v>
      </c>
      <c r="B4884" t="s">
        <v>28</v>
      </c>
      <c r="C4884" s="70">
        <v>-8941.25</v>
      </c>
      <c r="D4884" s="70">
        <v>-2875</v>
      </c>
      <c r="E4884" s="71">
        <v>44836</v>
      </c>
      <c r="F4884" t="s">
        <v>19510</v>
      </c>
      <c r="G4884" t="s">
        <v>1907</v>
      </c>
      <c r="H4884" t="s">
        <v>19508</v>
      </c>
      <c r="J4884" s="40">
        <v>1462.11</v>
      </c>
      <c r="K4884" s="40">
        <v>0</v>
      </c>
    </row>
    <row r="4885" spans="1:11" x14ac:dyDescent="0.35">
      <c r="A4885">
        <v>21007</v>
      </c>
      <c r="B4885" t="s">
        <v>28</v>
      </c>
      <c r="C4885" s="70">
        <v>-8941.25</v>
      </c>
      <c r="D4885" s="70">
        <v>-2875</v>
      </c>
      <c r="E4885" s="71">
        <v>44860</v>
      </c>
      <c r="F4885" t="s">
        <v>3426</v>
      </c>
      <c r="G4885" t="s">
        <v>1912</v>
      </c>
      <c r="H4885" t="s">
        <v>3425</v>
      </c>
      <c r="I4885" t="s">
        <v>3425</v>
      </c>
      <c r="J4885" s="40">
        <v>0</v>
      </c>
      <c r="K4885" s="40">
        <v>4162.6099999999997</v>
      </c>
    </row>
    <row r="4886" spans="1:11" x14ac:dyDescent="0.35">
      <c r="A4886">
        <v>21007</v>
      </c>
      <c r="B4886" t="s">
        <v>28</v>
      </c>
      <c r="C4886" s="70">
        <v>-8941.25</v>
      </c>
      <c r="D4886" s="70">
        <v>-2875</v>
      </c>
      <c r="E4886" s="71">
        <v>44865</v>
      </c>
      <c r="F4886" t="s">
        <v>4440</v>
      </c>
      <c r="G4886" t="s">
        <v>2247</v>
      </c>
      <c r="H4886" t="s">
        <v>1919</v>
      </c>
      <c r="I4886" t="s">
        <v>1919</v>
      </c>
      <c r="J4886" s="40">
        <v>0</v>
      </c>
      <c r="K4886" s="40">
        <v>0</v>
      </c>
    </row>
    <row r="4887" spans="1:11" x14ac:dyDescent="0.35">
      <c r="A4887">
        <v>21007</v>
      </c>
      <c r="B4887" t="s">
        <v>28</v>
      </c>
      <c r="C4887" s="70">
        <v>-8941.25</v>
      </c>
      <c r="D4887" s="70">
        <v>-2875</v>
      </c>
      <c r="E4887" s="71">
        <v>44867</v>
      </c>
      <c r="F4887" t="s">
        <v>19509</v>
      </c>
      <c r="G4887" t="s">
        <v>1907</v>
      </c>
      <c r="H4887" t="s">
        <v>19508</v>
      </c>
      <c r="J4887" s="40">
        <v>4162.6099999999997</v>
      </c>
      <c r="K4887" s="40">
        <v>0</v>
      </c>
    </row>
    <row r="4888" spans="1:11" x14ac:dyDescent="0.35">
      <c r="A4888">
        <v>21007</v>
      </c>
      <c r="B4888" t="s">
        <v>28</v>
      </c>
      <c r="C4888" s="70">
        <v>-8941.25</v>
      </c>
      <c r="D4888" s="70">
        <v>-2875</v>
      </c>
      <c r="E4888" s="71">
        <v>44895</v>
      </c>
      <c r="F4888" t="s">
        <v>3418</v>
      </c>
      <c r="G4888" t="s">
        <v>1912</v>
      </c>
      <c r="H4888" t="s">
        <v>3417</v>
      </c>
      <c r="I4888" t="s">
        <v>3417</v>
      </c>
      <c r="J4888" s="40">
        <v>0</v>
      </c>
      <c r="K4888" s="40">
        <v>14415.71</v>
      </c>
    </row>
    <row r="4889" spans="1:11" x14ac:dyDescent="0.35">
      <c r="A4889">
        <v>21007</v>
      </c>
      <c r="B4889" t="s">
        <v>28</v>
      </c>
      <c r="C4889" s="70">
        <v>-8941.25</v>
      </c>
      <c r="D4889" s="70">
        <v>-2875</v>
      </c>
      <c r="E4889" s="71">
        <v>44895</v>
      </c>
      <c r="F4889" t="s">
        <v>16879</v>
      </c>
      <c r="G4889" t="s">
        <v>1912</v>
      </c>
      <c r="H4889" t="s">
        <v>3417</v>
      </c>
      <c r="I4889" t="s">
        <v>3417</v>
      </c>
      <c r="J4889" s="40">
        <v>0</v>
      </c>
      <c r="K4889" s="40">
        <v>19.440000000000001</v>
      </c>
    </row>
    <row r="4890" spans="1:11" x14ac:dyDescent="0.35">
      <c r="A4890">
        <v>21007</v>
      </c>
      <c r="B4890" t="s">
        <v>28</v>
      </c>
      <c r="C4890" s="70">
        <v>-8941.25</v>
      </c>
      <c r="D4890" s="70">
        <v>-2875</v>
      </c>
      <c r="E4890" s="71">
        <v>44895</v>
      </c>
      <c r="F4890" t="s">
        <v>4268</v>
      </c>
      <c r="G4890" t="s">
        <v>2247</v>
      </c>
      <c r="H4890" t="s">
        <v>1916</v>
      </c>
      <c r="I4890" t="s">
        <v>1916</v>
      </c>
      <c r="J4890" s="40">
        <v>0</v>
      </c>
      <c r="K4890" s="40">
        <v>0</v>
      </c>
    </row>
    <row r="4891" spans="1:11" x14ac:dyDescent="0.35">
      <c r="A4891">
        <v>21007</v>
      </c>
      <c r="B4891" t="s">
        <v>28</v>
      </c>
      <c r="C4891" s="70">
        <v>-8941.25</v>
      </c>
      <c r="D4891" s="70">
        <v>-2875</v>
      </c>
      <c r="E4891" s="71">
        <v>44897</v>
      </c>
      <c r="F4891" t="s">
        <v>19507</v>
      </c>
      <c r="G4891" t="s">
        <v>1907</v>
      </c>
      <c r="H4891" t="s">
        <v>19506</v>
      </c>
      <c r="J4891" s="40">
        <v>14435.15</v>
      </c>
      <c r="K4891" s="40">
        <v>0</v>
      </c>
    </row>
    <row r="4892" spans="1:11" x14ac:dyDescent="0.35">
      <c r="A4892">
        <v>21007</v>
      </c>
      <c r="B4892" t="s">
        <v>28</v>
      </c>
      <c r="C4892" s="70">
        <v>-8941.25</v>
      </c>
      <c r="D4892" s="70">
        <v>-2875</v>
      </c>
      <c r="E4892" s="71">
        <v>44926</v>
      </c>
      <c r="F4892" t="s">
        <v>3414</v>
      </c>
      <c r="G4892" t="s">
        <v>1912</v>
      </c>
      <c r="H4892" t="s">
        <v>3413</v>
      </c>
      <c r="I4892" t="s">
        <v>3413</v>
      </c>
      <c r="J4892" s="40">
        <v>0</v>
      </c>
      <c r="K4892" s="40">
        <v>1534.11</v>
      </c>
    </row>
    <row r="4893" spans="1:11" x14ac:dyDescent="0.35">
      <c r="A4893">
        <v>21007</v>
      </c>
      <c r="B4893" t="s">
        <v>28</v>
      </c>
      <c r="C4893" s="70">
        <v>-8941.25</v>
      </c>
      <c r="D4893" s="70">
        <v>-2875</v>
      </c>
      <c r="E4893" s="71">
        <v>44926</v>
      </c>
      <c r="F4893" t="s">
        <v>3915</v>
      </c>
      <c r="G4893" t="s">
        <v>2247</v>
      </c>
      <c r="H4893" t="s">
        <v>1911</v>
      </c>
      <c r="I4893" t="s">
        <v>1911</v>
      </c>
      <c r="J4893" s="40">
        <v>0</v>
      </c>
      <c r="K4893" s="40">
        <v>0</v>
      </c>
    </row>
    <row r="4894" spans="1:11" x14ac:dyDescent="0.35">
      <c r="A4894">
        <v>21008</v>
      </c>
      <c r="B4894" t="s">
        <v>29</v>
      </c>
      <c r="C4894" s="70">
        <v>-78887.320000000007</v>
      </c>
      <c r="D4894" s="70">
        <v>-25365.7</v>
      </c>
      <c r="E4894" s="71">
        <v>44563</v>
      </c>
      <c r="F4894" t="s">
        <v>19505</v>
      </c>
      <c r="G4894" t="s">
        <v>1907</v>
      </c>
      <c r="H4894" t="s">
        <v>19465</v>
      </c>
      <c r="J4894" s="40">
        <v>25365.7</v>
      </c>
      <c r="K4894" s="40">
        <v>0</v>
      </c>
    </row>
    <row r="4895" spans="1:11" x14ac:dyDescent="0.35">
      <c r="A4895">
        <v>21008</v>
      </c>
      <c r="B4895" t="s">
        <v>29</v>
      </c>
      <c r="C4895" s="70">
        <v>-78887.320000000007</v>
      </c>
      <c r="D4895" s="70">
        <v>-25365.7</v>
      </c>
      <c r="E4895" s="71">
        <v>44592</v>
      </c>
      <c r="F4895" t="s">
        <v>11547</v>
      </c>
      <c r="G4895" t="s">
        <v>1912</v>
      </c>
      <c r="J4895" s="40">
        <v>0</v>
      </c>
      <c r="K4895" s="40">
        <v>15873.88</v>
      </c>
    </row>
    <row r="4896" spans="1:11" x14ac:dyDescent="0.35">
      <c r="A4896">
        <v>21008</v>
      </c>
      <c r="B4896" t="s">
        <v>29</v>
      </c>
      <c r="C4896" s="70">
        <v>-78887.320000000007</v>
      </c>
      <c r="D4896" s="70">
        <v>-25365.7</v>
      </c>
      <c r="E4896" s="71">
        <v>44592</v>
      </c>
      <c r="F4896" t="s">
        <v>18896</v>
      </c>
      <c r="G4896" t="s">
        <v>1912</v>
      </c>
      <c r="J4896" s="40">
        <v>0</v>
      </c>
      <c r="K4896" s="40">
        <v>206.37</v>
      </c>
    </row>
    <row r="4897" spans="1:11" x14ac:dyDescent="0.35">
      <c r="A4897">
        <v>21008</v>
      </c>
      <c r="B4897" t="s">
        <v>29</v>
      </c>
      <c r="C4897" s="70">
        <v>-78887.320000000007</v>
      </c>
      <c r="D4897" s="70">
        <v>-25365.7</v>
      </c>
      <c r="E4897" s="71">
        <v>44592</v>
      </c>
      <c r="F4897" t="s">
        <v>15893</v>
      </c>
      <c r="G4897" t="s">
        <v>1912</v>
      </c>
      <c r="J4897" s="40">
        <v>0</v>
      </c>
      <c r="K4897" s="40">
        <v>7179.8</v>
      </c>
    </row>
    <row r="4898" spans="1:11" x14ac:dyDescent="0.35">
      <c r="A4898">
        <v>21008</v>
      </c>
      <c r="B4898" t="s">
        <v>29</v>
      </c>
      <c r="C4898" s="70">
        <v>-78887.320000000007</v>
      </c>
      <c r="D4898" s="70">
        <v>-25365.7</v>
      </c>
      <c r="E4898" s="71">
        <v>44592</v>
      </c>
      <c r="F4898" t="s">
        <v>19504</v>
      </c>
      <c r="G4898" t="s">
        <v>1907</v>
      </c>
      <c r="J4898" s="40">
        <v>7179.76</v>
      </c>
      <c r="K4898" s="40">
        <v>0</v>
      </c>
    </row>
    <row r="4899" spans="1:11" x14ac:dyDescent="0.35">
      <c r="A4899">
        <v>21008</v>
      </c>
      <c r="B4899" t="s">
        <v>29</v>
      </c>
      <c r="C4899" s="70">
        <v>-78887.320000000007</v>
      </c>
      <c r="D4899" s="70">
        <v>-25365.7</v>
      </c>
      <c r="E4899" s="71">
        <v>44592</v>
      </c>
      <c r="F4899" t="s">
        <v>15858</v>
      </c>
      <c r="G4899" t="s">
        <v>1912</v>
      </c>
      <c r="J4899" s="40">
        <v>0</v>
      </c>
      <c r="K4899" s="40">
        <v>1575.72</v>
      </c>
    </row>
    <row r="4900" spans="1:11" x14ac:dyDescent="0.35">
      <c r="A4900">
        <v>21008</v>
      </c>
      <c r="B4900" t="s">
        <v>29</v>
      </c>
      <c r="C4900" s="70">
        <v>-78887.320000000007</v>
      </c>
      <c r="D4900" s="70">
        <v>-25365.7</v>
      </c>
      <c r="E4900" s="71">
        <v>44592</v>
      </c>
      <c r="F4900" t="s">
        <v>17818</v>
      </c>
      <c r="G4900" t="s">
        <v>1912</v>
      </c>
      <c r="J4900" s="40">
        <v>0</v>
      </c>
      <c r="K4900" s="40">
        <v>-338.34</v>
      </c>
    </row>
    <row r="4901" spans="1:11" x14ac:dyDescent="0.35">
      <c r="A4901">
        <v>21008</v>
      </c>
      <c r="B4901" t="s">
        <v>29</v>
      </c>
      <c r="C4901" s="70">
        <v>-78887.320000000007</v>
      </c>
      <c r="D4901" s="70">
        <v>-25365.7</v>
      </c>
      <c r="E4901" s="71">
        <v>44592</v>
      </c>
      <c r="F4901" t="s">
        <v>18170</v>
      </c>
      <c r="G4901" t="s">
        <v>1912</v>
      </c>
      <c r="J4901" s="40">
        <v>0</v>
      </c>
      <c r="K4901" s="40">
        <v>338.34</v>
      </c>
    </row>
    <row r="4902" spans="1:11" x14ac:dyDescent="0.35">
      <c r="A4902">
        <v>21008</v>
      </c>
      <c r="B4902" t="s">
        <v>29</v>
      </c>
      <c r="C4902" s="70">
        <v>-78887.320000000007</v>
      </c>
      <c r="D4902" s="70">
        <v>-25365.7</v>
      </c>
      <c r="E4902" s="71">
        <v>44594</v>
      </c>
      <c r="F4902" t="s">
        <v>19503</v>
      </c>
      <c r="G4902" t="s">
        <v>1907</v>
      </c>
      <c r="H4902" t="s">
        <v>19465</v>
      </c>
      <c r="J4902" s="40">
        <v>17851.54</v>
      </c>
      <c r="K4902" s="40">
        <v>0</v>
      </c>
    </row>
    <row r="4903" spans="1:11" x14ac:dyDescent="0.35">
      <c r="A4903">
        <v>21008</v>
      </c>
      <c r="B4903" t="s">
        <v>29</v>
      </c>
      <c r="C4903" s="70">
        <v>-78887.320000000007</v>
      </c>
      <c r="D4903" s="70">
        <v>-25365.7</v>
      </c>
      <c r="E4903" s="71">
        <v>44596</v>
      </c>
      <c r="F4903" t="s">
        <v>18895</v>
      </c>
      <c r="G4903" t="s">
        <v>1912</v>
      </c>
      <c r="J4903" s="40">
        <v>0</v>
      </c>
      <c r="K4903" s="40">
        <v>175.5</v>
      </c>
    </row>
    <row r="4904" spans="1:11" x14ac:dyDescent="0.35">
      <c r="A4904">
        <v>21008</v>
      </c>
      <c r="B4904" t="s">
        <v>29</v>
      </c>
      <c r="C4904" s="70">
        <v>-78887.320000000007</v>
      </c>
      <c r="D4904" s="70">
        <v>-25365.7</v>
      </c>
      <c r="E4904" s="71">
        <v>44620</v>
      </c>
      <c r="F4904" t="s">
        <v>8269</v>
      </c>
      <c r="G4904" t="s">
        <v>1912</v>
      </c>
      <c r="J4904" s="40">
        <v>0</v>
      </c>
      <c r="K4904" s="40">
        <v>21378.93</v>
      </c>
    </row>
    <row r="4905" spans="1:11" x14ac:dyDescent="0.35">
      <c r="A4905">
        <v>21008</v>
      </c>
      <c r="B4905" t="s">
        <v>29</v>
      </c>
      <c r="C4905" s="70">
        <v>-78887.320000000007</v>
      </c>
      <c r="D4905" s="70">
        <v>-25365.7</v>
      </c>
      <c r="E4905" s="71">
        <v>44620</v>
      </c>
      <c r="F4905" t="s">
        <v>17454</v>
      </c>
      <c r="G4905" t="s">
        <v>1912</v>
      </c>
      <c r="J4905" s="40">
        <v>0</v>
      </c>
      <c r="K4905" s="40">
        <v>127.08</v>
      </c>
    </row>
    <row r="4906" spans="1:11" x14ac:dyDescent="0.35">
      <c r="A4906">
        <v>21008</v>
      </c>
      <c r="B4906" t="s">
        <v>29</v>
      </c>
      <c r="C4906" s="70">
        <v>-78887.320000000007</v>
      </c>
      <c r="D4906" s="70">
        <v>-25365.7</v>
      </c>
      <c r="E4906" s="71">
        <v>44620</v>
      </c>
      <c r="F4906" t="s">
        <v>17634</v>
      </c>
      <c r="G4906" t="s">
        <v>1912</v>
      </c>
      <c r="J4906" s="40">
        <v>0</v>
      </c>
      <c r="K4906" s="40">
        <v>321.89999999999998</v>
      </c>
    </row>
    <row r="4907" spans="1:11" x14ac:dyDescent="0.35">
      <c r="A4907">
        <v>21008</v>
      </c>
      <c r="B4907" t="s">
        <v>29</v>
      </c>
      <c r="C4907" s="70">
        <v>-78887.320000000007</v>
      </c>
      <c r="D4907" s="70">
        <v>-25365.7</v>
      </c>
      <c r="E4907" s="71">
        <v>44622</v>
      </c>
      <c r="F4907" t="s">
        <v>19502</v>
      </c>
      <c r="G4907" t="s">
        <v>1907</v>
      </c>
      <c r="H4907" t="s">
        <v>19465</v>
      </c>
      <c r="J4907" s="40">
        <v>22035.29</v>
      </c>
      <c r="K4907" s="40">
        <v>0</v>
      </c>
    </row>
    <row r="4908" spans="1:11" x14ac:dyDescent="0.35">
      <c r="A4908">
        <v>21008</v>
      </c>
      <c r="B4908" t="s">
        <v>29</v>
      </c>
      <c r="C4908" s="70">
        <v>-78887.320000000007</v>
      </c>
      <c r="D4908" s="70">
        <v>-25365.7</v>
      </c>
      <c r="E4908" s="71">
        <v>44651</v>
      </c>
      <c r="F4908" t="s">
        <v>18893</v>
      </c>
      <c r="G4908" t="s">
        <v>1912</v>
      </c>
      <c r="J4908" s="40">
        <v>0</v>
      </c>
      <c r="K4908" s="40">
        <v>206.28</v>
      </c>
    </row>
    <row r="4909" spans="1:11" x14ac:dyDescent="0.35">
      <c r="A4909">
        <v>21008</v>
      </c>
      <c r="B4909" t="s">
        <v>29</v>
      </c>
      <c r="C4909" s="70">
        <v>-78887.320000000007</v>
      </c>
      <c r="D4909" s="70">
        <v>-25365.7</v>
      </c>
      <c r="E4909" s="71">
        <v>44651</v>
      </c>
      <c r="F4909" t="s">
        <v>8268</v>
      </c>
      <c r="G4909" t="s">
        <v>1912</v>
      </c>
      <c r="J4909" s="40">
        <v>0</v>
      </c>
      <c r="K4909" s="40">
        <v>16556.34</v>
      </c>
    </row>
    <row r="4910" spans="1:11" x14ac:dyDescent="0.35">
      <c r="A4910">
        <v>21008</v>
      </c>
      <c r="B4910" t="s">
        <v>29</v>
      </c>
      <c r="C4910" s="70">
        <v>-78887.320000000007</v>
      </c>
      <c r="D4910" s="70">
        <v>-25365.7</v>
      </c>
      <c r="E4910" s="71">
        <v>44651</v>
      </c>
      <c r="F4910" t="s">
        <v>17215</v>
      </c>
      <c r="G4910" t="s">
        <v>1912</v>
      </c>
      <c r="J4910" s="40">
        <v>0</v>
      </c>
      <c r="K4910" s="40">
        <v>604.83000000000004</v>
      </c>
    </row>
    <row r="4911" spans="1:11" x14ac:dyDescent="0.35">
      <c r="A4911">
        <v>21008</v>
      </c>
      <c r="B4911" t="s">
        <v>29</v>
      </c>
      <c r="C4911" s="70">
        <v>-78887.320000000007</v>
      </c>
      <c r="D4911" s="70">
        <v>-25365.7</v>
      </c>
      <c r="E4911" s="71">
        <v>44651</v>
      </c>
      <c r="F4911" t="s">
        <v>6539</v>
      </c>
      <c r="G4911" t="s">
        <v>2247</v>
      </c>
      <c r="J4911" s="40">
        <v>0</v>
      </c>
      <c r="K4911" s="40">
        <v>227.4</v>
      </c>
    </row>
    <row r="4912" spans="1:11" x14ac:dyDescent="0.35">
      <c r="A4912">
        <v>21008</v>
      </c>
      <c r="B4912" t="s">
        <v>29</v>
      </c>
      <c r="C4912" s="70">
        <v>-78887.320000000007</v>
      </c>
      <c r="D4912" s="70">
        <v>-25365.7</v>
      </c>
      <c r="E4912" s="71">
        <v>44654</v>
      </c>
      <c r="F4912" t="s">
        <v>19501</v>
      </c>
      <c r="G4912" t="s">
        <v>1907</v>
      </c>
      <c r="H4912" t="s">
        <v>19465</v>
      </c>
      <c r="J4912" s="40">
        <v>17221.04</v>
      </c>
      <c r="K4912" s="40">
        <v>0</v>
      </c>
    </row>
    <row r="4913" spans="1:11" x14ac:dyDescent="0.35">
      <c r="A4913">
        <v>21008</v>
      </c>
      <c r="B4913" t="s">
        <v>29</v>
      </c>
      <c r="C4913" s="70">
        <v>-78887.320000000007</v>
      </c>
      <c r="D4913" s="70">
        <v>-25365.7</v>
      </c>
      <c r="E4913" s="71">
        <v>44681</v>
      </c>
      <c r="F4913" t="s">
        <v>8264</v>
      </c>
      <c r="G4913" t="s">
        <v>1912</v>
      </c>
      <c r="J4913" s="40">
        <v>0</v>
      </c>
      <c r="K4913" s="40">
        <v>22611.48</v>
      </c>
    </row>
    <row r="4914" spans="1:11" x14ac:dyDescent="0.35">
      <c r="A4914">
        <v>21008</v>
      </c>
      <c r="B4914" t="s">
        <v>29</v>
      </c>
      <c r="C4914" s="70">
        <v>-78887.320000000007</v>
      </c>
      <c r="D4914" s="70">
        <v>-25365.7</v>
      </c>
      <c r="E4914" s="71">
        <v>44681</v>
      </c>
      <c r="F4914" t="s">
        <v>15929</v>
      </c>
      <c r="G4914" t="s">
        <v>1912</v>
      </c>
      <c r="J4914" s="40">
        <v>0</v>
      </c>
      <c r="K4914" s="40">
        <v>103.65</v>
      </c>
    </row>
    <row r="4915" spans="1:11" x14ac:dyDescent="0.35">
      <c r="A4915">
        <v>21008</v>
      </c>
      <c r="B4915" t="s">
        <v>29</v>
      </c>
      <c r="C4915" s="70">
        <v>-78887.320000000007</v>
      </c>
      <c r="D4915" s="70">
        <v>-25365.7</v>
      </c>
      <c r="E4915" s="71">
        <v>44681</v>
      </c>
      <c r="F4915" t="s">
        <v>17633</v>
      </c>
      <c r="G4915" t="s">
        <v>1912</v>
      </c>
      <c r="J4915" s="40">
        <v>0</v>
      </c>
      <c r="K4915" s="40">
        <v>1345.76</v>
      </c>
    </row>
    <row r="4916" spans="1:11" x14ac:dyDescent="0.35">
      <c r="A4916">
        <v>21008</v>
      </c>
      <c r="B4916" t="s">
        <v>29</v>
      </c>
      <c r="C4916" s="70">
        <v>-78887.320000000007</v>
      </c>
      <c r="D4916" s="70">
        <v>-25365.7</v>
      </c>
      <c r="E4916" s="71">
        <v>44681</v>
      </c>
      <c r="F4916" t="s">
        <v>6283</v>
      </c>
      <c r="G4916" t="s">
        <v>2247</v>
      </c>
      <c r="J4916" s="40">
        <v>146.41999999999999</v>
      </c>
      <c r="K4916" s="40">
        <v>0</v>
      </c>
    </row>
    <row r="4917" spans="1:11" x14ac:dyDescent="0.35">
      <c r="A4917">
        <v>21008</v>
      </c>
      <c r="B4917" t="s">
        <v>29</v>
      </c>
      <c r="C4917" s="70">
        <v>-78887.320000000007</v>
      </c>
      <c r="D4917" s="70">
        <v>-25365.7</v>
      </c>
      <c r="E4917" s="71">
        <v>44683</v>
      </c>
      <c r="F4917" t="s">
        <v>19500</v>
      </c>
      <c r="G4917" t="s">
        <v>1907</v>
      </c>
      <c r="H4917" t="s">
        <v>19465</v>
      </c>
      <c r="J4917" s="40">
        <v>23809.64</v>
      </c>
      <c r="K4917" s="40">
        <v>0</v>
      </c>
    </row>
    <row r="4918" spans="1:11" x14ac:dyDescent="0.35">
      <c r="A4918">
        <v>21008</v>
      </c>
      <c r="B4918" t="s">
        <v>29</v>
      </c>
      <c r="C4918" s="70">
        <v>-78887.320000000007</v>
      </c>
      <c r="D4918" s="70">
        <v>-25365.7</v>
      </c>
      <c r="E4918" s="71">
        <v>44698</v>
      </c>
      <c r="F4918" t="s">
        <v>17574</v>
      </c>
      <c r="G4918" t="s">
        <v>1912</v>
      </c>
      <c r="J4918" s="40">
        <v>0</v>
      </c>
      <c r="K4918" s="40">
        <v>507</v>
      </c>
    </row>
    <row r="4919" spans="1:11" x14ac:dyDescent="0.35">
      <c r="A4919">
        <v>21008</v>
      </c>
      <c r="B4919" t="s">
        <v>29</v>
      </c>
      <c r="C4919" s="70">
        <v>-78887.320000000007</v>
      </c>
      <c r="D4919" s="70">
        <v>-25365.7</v>
      </c>
      <c r="E4919" s="71">
        <v>44707</v>
      </c>
      <c r="F4919" t="s">
        <v>17630</v>
      </c>
      <c r="G4919" t="s">
        <v>1912</v>
      </c>
      <c r="J4919" s="40">
        <v>0</v>
      </c>
      <c r="K4919" s="40">
        <v>124.89</v>
      </c>
    </row>
    <row r="4920" spans="1:11" x14ac:dyDescent="0.35">
      <c r="A4920">
        <v>21008</v>
      </c>
      <c r="B4920" t="s">
        <v>29</v>
      </c>
      <c r="C4920" s="70">
        <v>-78887.320000000007</v>
      </c>
      <c r="D4920" s="70">
        <v>-25365.7</v>
      </c>
      <c r="E4920" s="71">
        <v>44710</v>
      </c>
      <c r="F4920" t="s">
        <v>19499</v>
      </c>
      <c r="G4920" t="s">
        <v>1907</v>
      </c>
      <c r="H4920" t="s">
        <v>19465</v>
      </c>
      <c r="J4920" s="40">
        <v>12801.85</v>
      </c>
      <c r="K4920" s="40">
        <v>0</v>
      </c>
    </row>
    <row r="4921" spans="1:11" x14ac:dyDescent="0.35">
      <c r="A4921">
        <v>21008</v>
      </c>
      <c r="B4921" t="s">
        <v>29</v>
      </c>
      <c r="C4921" s="70">
        <v>-78887.320000000007</v>
      </c>
      <c r="D4921" s="70">
        <v>-25365.7</v>
      </c>
      <c r="E4921" s="71">
        <v>44710</v>
      </c>
      <c r="F4921" t="s">
        <v>19498</v>
      </c>
      <c r="G4921" t="s">
        <v>1907</v>
      </c>
      <c r="H4921" t="s">
        <v>19465</v>
      </c>
      <c r="J4921" s="40">
        <v>11.92</v>
      </c>
      <c r="K4921" s="40">
        <v>0</v>
      </c>
    </row>
    <row r="4922" spans="1:11" x14ac:dyDescent="0.35">
      <c r="A4922">
        <v>21008</v>
      </c>
      <c r="B4922" t="s">
        <v>29</v>
      </c>
      <c r="C4922" s="70">
        <v>-78887.320000000007</v>
      </c>
      <c r="D4922" s="70">
        <v>-25365.7</v>
      </c>
      <c r="E4922" s="71">
        <v>44710</v>
      </c>
      <c r="F4922" t="s">
        <v>17448</v>
      </c>
      <c r="G4922" t="s">
        <v>1912</v>
      </c>
      <c r="J4922" s="40">
        <v>0</v>
      </c>
      <c r="K4922" s="40">
        <v>10.43</v>
      </c>
    </row>
    <row r="4923" spans="1:11" x14ac:dyDescent="0.35">
      <c r="A4923">
        <v>21008</v>
      </c>
      <c r="B4923" t="s">
        <v>29</v>
      </c>
      <c r="C4923" s="70">
        <v>-78887.320000000007</v>
      </c>
      <c r="D4923" s="70">
        <v>-25365.7</v>
      </c>
      <c r="E4923" s="71">
        <v>44712</v>
      </c>
      <c r="F4923" t="s">
        <v>3443</v>
      </c>
      <c r="G4923" t="s">
        <v>1912</v>
      </c>
      <c r="J4923" s="40">
        <v>0</v>
      </c>
      <c r="K4923" s="40">
        <v>10338.6</v>
      </c>
    </row>
    <row r="4924" spans="1:11" x14ac:dyDescent="0.35">
      <c r="A4924">
        <v>21008</v>
      </c>
      <c r="B4924" t="s">
        <v>29</v>
      </c>
      <c r="C4924" s="70">
        <v>-78887.320000000007</v>
      </c>
      <c r="D4924" s="70">
        <v>-25365.7</v>
      </c>
      <c r="E4924" s="71">
        <v>44712</v>
      </c>
      <c r="F4924" t="s">
        <v>3443</v>
      </c>
      <c r="G4924" t="s">
        <v>1912</v>
      </c>
      <c r="J4924" s="40">
        <v>0</v>
      </c>
      <c r="K4924" s="40">
        <v>2576.2399999999998</v>
      </c>
    </row>
    <row r="4925" spans="1:11" x14ac:dyDescent="0.35">
      <c r="A4925">
        <v>21008</v>
      </c>
      <c r="B4925" t="s">
        <v>29</v>
      </c>
      <c r="C4925" s="70">
        <v>-78887.320000000007</v>
      </c>
      <c r="D4925" s="70">
        <v>-25365.7</v>
      </c>
      <c r="E4925" s="71">
        <v>44712</v>
      </c>
      <c r="F4925" t="s">
        <v>17628</v>
      </c>
      <c r="G4925" t="s">
        <v>1912</v>
      </c>
      <c r="J4925" s="40">
        <v>0</v>
      </c>
      <c r="K4925" s="40">
        <v>377.46</v>
      </c>
    </row>
    <row r="4926" spans="1:11" x14ac:dyDescent="0.35">
      <c r="A4926">
        <v>21008</v>
      </c>
      <c r="B4926" t="s">
        <v>29</v>
      </c>
      <c r="C4926" s="70">
        <v>-78887.320000000007</v>
      </c>
      <c r="D4926" s="70">
        <v>-25365.7</v>
      </c>
      <c r="E4926" s="71">
        <v>44712</v>
      </c>
      <c r="F4926" t="s">
        <v>15920</v>
      </c>
      <c r="G4926" t="s">
        <v>1912</v>
      </c>
      <c r="J4926" s="40">
        <v>0</v>
      </c>
      <c r="K4926" s="40">
        <v>1652.19</v>
      </c>
    </row>
    <row r="4927" spans="1:11" x14ac:dyDescent="0.35">
      <c r="A4927">
        <v>21008</v>
      </c>
      <c r="B4927" t="s">
        <v>29</v>
      </c>
      <c r="C4927" s="70">
        <v>-78887.320000000007</v>
      </c>
      <c r="D4927" s="70">
        <v>-25365.7</v>
      </c>
      <c r="E4927" s="71">
        <v>44712</v>
      </c>
      <c r="F4927" t="s">
        <v>5974</v>
      </c>
      <c r="G4927" t="s">
        <v>2247</v>
      </c>
      <c r="J4927" s="40">
        <v>312.70999999999998</v>
      </c>
      <c r="K4927" s="40">
        <v>0</v>
      </c>
    </row>
    <row r="4928" spans="1:11" x14ac:dyDescent="0.35">
      <c r="A4928">
        <v>21008</v>
      </c>
      <c r="B4928" t="s">
        <v>29</v>
      </c>
      <c r="C4928" s="70">
        <v>-78887.320000000007</v>
      </c>
      <c r="D4928" s="70">
        <v>-25365.7</v>
      </c>
      <c r="E4928" s="71">
        <v>44715</v>
      </c>
      <c r="F4928" t="s">
        <v>17626</v>
      </c>
      <c r="G4928" t="s">
        <v>1912</v>
      </c>
      <c r="J4928" s="40">
        <v>0</v>
      </c>
      <c r="K4928" s="40">
        <v>125.75</v>
      </c>
    </row>
    <row r="4929" spans="1:11" x14ac:dyDescent="0.35">
      <c r="A4929">
        <v>21008</v>
      </c>
      <c r="B4929" t="s">
        <v>29</v>
      </c>
      <c r="C4929" s="70">
        <v>-78887.320000000007</v>
      </c>
      <c r="D4929" s="70">
        <v>-25365.7</v>
      </c>
      <c r="E4929" s="71">
        <v>44721</v>
      </c>
      <c r="F4929" t="s">
        <v>17625</v>
      </c>
      <c r="G4929" t="s">
        <v>1912</v>
      </c>
      <c r="J4929" s="40">
        <v>0</v>
      </c>
      <c r="K4929" s="40">
        <v>125.82</v>
      </c>
    </row>
    <row r="4930" spans="1:11" x14ac:dyDescent="0.35">
      <c r="A4930">
        <v>21008</v>
      </c>
      <c r="B4930" t="s">
        <v>29</v>
      </c>
      <c r="C4930" s="70">
        <v>-78887.320000000007</v>
      </c>
      <c r="D4930" s="70">
        <v>-25365.7</v>
      </c>
      <c r="E4930" s="71">
        <v>44722</v>
      </c>
      <c r="F4930" t="s">
        <v>19497</v>
      </c>
      <c r="G4930" t="s">
        <v>1907</v>
      </c>
      <c r="H4930" t="s">
        <v>19465</v>
      </c>
      <c r="J4930" s="40">
        <v>9634.9599999999991</v>
      </c>
      <c r="K4930" s="40">
        <v>0</v>
      </c>
    </row>
    <row r="4931" spans="1:11" x14ac:dyDescent="0.35">
      <c r="A4931">
        <v>21008</v>
      </c>
      <c r="B4931" t="s">
        <v>29</v>
      </c>
      <c r="C4931" s="70">
        <v>-78887.320000000007</v>
      </c>
      <c r="D4931" s="70">
        <v>-25365.7</v>
      </c>
      <c r="E4931" s="71">
        <v>44738</v>
      </c>
      <c r="F4931" t="s">
        <v>17624</v>
      </c>
      <c r="G4931" t="s">
        <v>1912</v>
      </c>
      <c r="J4931" s="40">
        <v>0</v>
      </c>
      <c r="K4931" s="40">
        <v>122.02</v>
      </c>
    </row>
    <row r="4932" spans="1:11" x14ac:dyDescent="0.35">
      <c r="A4932">
        <v>21008</v>
      </c>
      <c r="B4932" t="s">
        <v>29</v>
      </c>
      <c r="C4932" s="70">
        <v>-78887.320000000007</v>
      </c>
      <c r="D4932" s="70">
        <v>-25365.7</v>
      </c>
      <c r="E4932" s="71">
        <v>44742</v>
      </c>
      <c r="F4932" t="s">
        <v>15881</v>
      </c>
      <c r="G4932" t="s">
        <v>1912</v>
      </c>
      <c r="J4932" s="40">
        <v>0</v>
      </c>
      <c r="K4932" s="40">
        <v>6583.89</v>
      </c>
    </row>
    <row r="4933" spans="1:11" x14ac:dyDescent="0.35">
      <c r="A4933">
        <v>21008</v>
      </c>
      <c r="B4933" t="s">
        <v>29</v>
      </c>
      <c r="C4933" s="70">
        <v>-78887.320000000007</v>
      </c>
      <c r="D4933" s="70">
        <v>-25365.7</v>
      </c>
      <c r="E4933" s="71">
        <v>44742</v>
      </c>
      <c r="F4933" t="s">
        <v>15880</v>
      </c>
      <c r="G4933" t="s">
        <v>1912</v>
      </c>
      <c r="J4933" s="40">
        <v>0</v>
      </c>
      <c r="K4933" s="40">
        <v>7602.86</v>
      </c>
    </row>
    <row r="4934" spans="1:11" x14ac:dyDescent="0.35">
      <c r="A4934">
        <v>21008</v>
      </c>
      <c r="B4934" t="s">
        <v>29</v>
      </c>
      <c r="C4934" s="70">
        <v>-78887.320000000007</v>
      </c>
      <c r="D4934" s="70">
        <v>-25365.7</v>
      </c>
      <c r="E4934" s="71">
        <v>44742</v>
      </c>
      <c r="F4934" t="s">
        <v>17444</v>
      </c>
      <c r="G4934" t="s">
        <v>1912</v>
      </c>
      <c r="J4934" s="40">
        <v>0</v>
      </c>
      <c r="K4934" s="40">
        <v>52.87</v>
      </c>
    </row>
    <row r="4935" spans="1:11" x14ac:dyDescent="0.35">
      <c r="A4935">
        <v>21008</v>
      </c>
      <c r="B4935" t="s">
        <v>29</v>
      </c>
      <c r="C4935" s="70">
        <v>-78887.320000000007</v>
      </c>
      <c r="D4935" s="70">
        <v>-25365.7</v>
      </c>
      <c r="E4935" s="71">
        <v>44742</v>
      </c>
      <c r="F4935" t="s">
        <v>5709</v>
      </c>
      <c r="G4935" t="s">
        <v>2247</v>
      </c>
      <c r="J4935" s="40">
        <v>0</v>
      </c>
      <c r="K4935" s="40">
        <v>205.89</v>
      </c>
    </row>
    <row r="4936" spans="1:11" x14ac:dyDescent="0.35">
      <c r="A4936">
        <v>21008</v>
      </c>
      <c r="B4936" t="s">
        <v>29</v>
      </c>
      <c r="C4936" s="70">
        <v>-78887.320000000007</v>
      </c>
      <c r="D4936" s="70">
        <v>-25365.7</v>
      </c>
      <c r="E4936" s="71">
        <v>44745</v>
      </c>
      <c r="F4936" t="s">
        <v>19496</v>
      </c>
      <c r="G4936" t="s">
        <v>1907</v>
      </c>
      <c r="H4936" t="s">
        <v>19465</v>
      </c>
      <c r="J4936" s="40">
        <v>7837.48</v>
      </c>
      <c r="K4936" s="40">
        <v>0</v>
      </c>
    </row>
    <row r="4937" spans="1:11" x14ac:dyDescent="0.35">
      <c r="A4937">
        <v>21008</v>
      </c>
      <c r="B4937" t="s">
        <v>29</v>
      </c>
      <c r="C4937" s="70">
        <v>-78887.320000000007</v>
      </c>
      <c r="D4937" s="70">
        <v>-25365.7</v>
      </c>
      <c r="E4937" s="71">
        <v>44773</v>
      </c>
      <c r="F4937" t="s">
        <v>15871</v>
      </c>
      <c r="G4937" t="s">
        <v>1912</v>
      </c>
      <c r="J4937" s="40">
        <v>0</v>
      </c>
      <c r="K4937" s="40">
        <v>8381.26</v>
      </c>
    </row>
    <row r="4938" spans="1:11" x14ac:dyDescent="0.35">
      <c r="A4938">
        <v>21008</v>
      </c>
      <c r="B4938" t="s">
        <v>29</v>
      </c>
      <c r="C4938" s="70">
        <v>-78887.320000000007</v>
      </c>
      <c r="D4938" s="70">
        <v>-25365.7</v>
      </c>
      <c r="E4938" s="71">
        <v>44773</v>
      </c>
      <c r="F4938" t="s">
        <v>17441</v>
      </c>
      <c r="G4938" t="s">
        <v>1912</v>
      </c>
      <c r="J4938" s="40">
        <v>0</v>
      </c>
      <c r="K4938" s="40">
        <v>54.56</v>
      </c>
    </row>
    <row r="4939" spans="1:11" x14ac:dyDescent="0.35">
      <c r="A4939">
        <v>21008</v>
      </c>
      <c r="B4939" t="s">
        <v>29</v>
      </c>
      <c r="C4939" s="70">
        <v>-78887.320000000007</v>
      </c>
      <c r="D4939" s="70">
        <v>-25365.7</v>
      </c>
      <c r="E4939" s="71">
        <v>44773</v>
      </c>
      <c r="F4939" t="s">
        <v>17619</v>
      </c>
      <c r="G4939" t="s">
        <v>1912</v>
      </c>
      <c r="J4939" s="40">
        <v>0</v>
      </c>
      <c r="K4939" s="40">
        <v>371.55</v>
      </c>
    </row>
    <row r="4940" spans="1:11" x14ac:dyDescent="0.35">
      <c r="A4940">
        <v>21008</v>
      </c>
      <c r="B4940" t="s">
        <v>29</v>
      </c>
      <c r="C4940" s="70">
        <v>-78887.320000000007</v>
      </c>
      <c r="D4940" s="70">
        <v>-25365.7</v>
      </c>
      <c r="E4940" s="71">
        <v>44773</v>
      </c>
      <c r="F4940" t="s">
        <v>5402</v>
      </c>
      <c r="G4940" t="s">
        <v>2247</v>
      </c>
      <c r="J4940" s="40">
        <v>58.22</v>
      </c>
      <c r="K4940" s="40">
        <v>0</v>
      </c>
    </row>
    <row r="4941" spans="1:11" x14ac:dyDescent="0.35">
      <c r="A4941">
        <v>21008</v>
      </c>
      <c r="B4941" t="s">
        <v>29</v>
      </c>
      <c r="C4941" s="70">
        <v>-78887.320000000007</v>
      </c>
      <c r="D4941" s="70">
        <v>-25365.7</v>
      </c>
      <c r="E4941" s="71">
        <v>44775</v>
      </c>
      <c r="F4941" t="s">
        <v>19495</v>
      </c>
      <c r="G4941" t="s">
        <v>1907</v>
      </c>
      <c r="H4941" t="s">
        <v>19458</v>
      </c>
      <c r="J4941" s="40">
        <v>8870.15</v>
      </c>
      <c r="K4941" s="40">
        <v>0</v>
      </c>
    </row>
    <row r="4942" spans="1:11" x14ac:dyDescent="0.35">
      <c r="A4942">
        <v>21008</v>
      </c>
      <c r="B4942" t="s">
        <v>29</v>
      </c>
      <c r="C4942" s="70">
        <v>-78887.320000000007</v>
      </c>
      <c r="D4942" s="70">
        <v>-25365.7</v>
      </c>
      <c r="E4942" s="71">
        <v>44799</v>
      </c>
      <c r="F4942" t="s">
        <v>17438</v>
      </c>
      <c r="G4942" t="s">
        <v>1912</v>
      </c>
      <c r="J4942" s="40">
        <v>0</v>
      </c>
      <c r="K4942" s="40">
        <v>554.75</v>
      </c>
    </row>
    <row r="4943" spans="1:11" x14ac:dyDescent="0.35">
      <c r="A4943">
        <v>21008</v>
      </c>
      <c r="B4943" t="s">
        <v>29</v>
      </c>
      <c r="C4943" s="70">
        <v>-78887.320000000007</v>
      </c>
      <c r="D4943" s="70">
        <v>-25365.7</v>
      </c>
      <c r="E4943" s="71">
        <v>44801</v>
      </c>
      <c r="F4943" t="s">
        <v>15868</v>
      </c>
      <c r="G4943" t="s">
        <v>1912</v>
      </c>
      <c r="J4943" s="40">
        <v>0</v>
      </c>
      <c r="K4943" s="40">
        <v>5192.9399999999996</v>
      </c>
    </row>
    <row r="4944" spans="1:11" x14ac:dyDescent="0.35">
      <c r="A4944">
        <v>21008</v>
      </c>
      <c r="B4944" t="s">
        <v>29</v>
      </c>
      <c r="C4944" s="70">
        <v>-78887.320000000007</v>
      </c>
      <c r="D4944" s="70">
        <v>-25365.7</v>
      </c>
      <c r="E4944" s="71">
        <v>44801</v>
      </c>
      <c r="F4944" t="s">
        <v>17436</v>
      </c>
      <c r="G4944" t="s">
        <v>1912</v>
      </c>
      <c r="J4944" s="40">
        <v>0</v>
      </c>
      <c r="K4944" s="40">
        <v>10.74</v>
      </c>
    </row>
    <row r="4945" spans="1:11" x14ac:dyDescent="0.35">
      <c r="A4945">
        <v>21008</v>
      </c>
      <c r="B4945" t="s">
        <v>29</v>
      </c>
      <c r="C4945" s="70">
        <v>-78887.320000000007</v>
      </c>
      <c r="D4945" s="70">
        <v>-25365.7</v>
      </c>
      <c r="E4945" s="71">
        <v>44801</v>
      </c>
      <c r="F4945" t="s">
        <v>17760</v>
      </c>
      <c r="G4945" t="s">
        <v>1912</v>
      </c>
      <c r="J4945" s="40">
        <v>0</v>
      </c>
      <c r="K4945" s="40">
        <v>-305.49</v>
      </c>
    </row>
    <row r="4946" spans="1:11" x14ac:dyDescent="0.35">
      <c r="A4946">
        <v>21008</v>
      </c>
      <c r="B4946" t="s">
        <v>29</v>
      </c>
      <c r="C4946" s="70">
        <v>-78887.320000000007</v>
      </c>
      <c r="D4946" s="70">
        <v>-25365.7</v>
      </c>
      <c r="E4946" s="71">
        <v>44803</v>
      </c>
      <c r="F4946" t="s">
        <v>15867</v>
      </c>
      <c r="G4946" t="s">
        <v>1912</v>
      </c>
      <c r="J4946" s="40">
        <v>0</v>
      </c>
      <c r="K4946" s="40">
        <v>2007.99</v>
      </c>
    </row>
    <row r="4947" spans="1:11" x14ac:dyDescent="0.35">
      <c r="A4947">
        <v>21008</v>
      </c>
      <c r="B4947" t="s">
        <v>29</v>
      </c>
      <c r="C4947" s="70">
        <v>-78887.320000000007</v>
      </c>
      <c r="D4947" s="70">
        <v>-25365.7</v>
      </c>
      <c r="E4947" s="71">
        <v>44804</v>
      </c>
      <c r="F4947" t="s">
        <v>5211</v>
      </c>
      <c r="G4947" t="s">
        <v>2247</v>
      </c>
      <c r="H4947" t="s">
        <v>2265</v>
      </c>
      <c r="J4947" s="40">
        <v>100.19</v>
      </c>
      <c r="K4947" s="40">
        <v>0</v>
      </c>
    </row>
    <row r="4948" spans="1:11" x14ac:dyDescent="0.35">
      <c r="A4948">
        <v>21008</v>
      </c>
      <c r="B4948" t="s">
        <v>29</v>
      </c>
      <c r="C4948" s="70">
        <v>-78887.320000000007</v>
      </c>
      <c r="D4948" s="70">
        <v>-25365.7</v>
      </c>
      <c r="E4948" s="71">
        <v>44804</v>
      </c>
      <c r="F4948" t="s">
        <v>4968</v>
      </c>
      <c r="G4948" t="s">
        <v>2247</v>
      </c>
      <c r="H4948" t="s">
        <v>2265</v>
      </c>
      <c r="J4948" s="40">
        <v>0</v>
      </c>
      <c r="K4948" s="40">
        <v>7.49</v>
      </c>
    </row>
    <row r="4949" spans="1:11" x14ac:dyDescent="0.35">
      <c r="A4949">
        <v>21008</v>
      </c>
      <c r="B4949" t="s">
        <v>29</v>
      </c>
      <c r="C4949" s="70">
        <v>-78887.320000000007</v>
      </c>
      <c r="D4949" s="70">
        <v>-25365.7</v>
      </c>
      <c r="E4949" s="71">
        <v>44806</v>
      </c>
      <c r="F4949" t="s">
        <v>19494</v>
      </c>
      <c r="G4949" t="s">
        <v>1907</v>
      </c>
      <c r="H4949" t="s">
        <v>19458</v>
      </c>
      <c r="I4949" t="s">
        <v>19461</v>
      </c>
      <c r="J4949" s="40">
        <v>7231.85</v>
      </c>
      <c r="K4949" s="40">
        <v>0</v>
      </c>
    </row>
    <row r="4950" spans="1:11" x14ac:dyDescent="0.35">
      <c r="A4950">
        <v>21008</v>
      </c>
      <c r="B4950" t="s">
        <v>29</v>
      </c>
      <c r="C4950" s="70">
        <v>-78887.320000000007</v>
      </c>
      <c r="D4950" s="70">
        <v>-25365.7</v>
      </c>
      <c r="E4950" s="71">
        <v>44834</v>
      </c>
      <c r="F4950" t="s">
        <v>15865</v>
      </c>
      <c r="G4950" t="s">
        <v>1912</v>
      </c>
      <c r="I4950" t="s">
        <v>15813</v>
      </c>
      <c r="J4950" s="40">
        <v>0</v>
      </c>
      <c r="K4950" s="40">
        <v>7915.96</v>
      </c>
    </row>
    <row r="4951" spans="1:11" x14ac:dyDescent="0.35">
      <c r="A4951">
        <v>21008</v>
      </c>
      <c r="B4951" t="s">
        <v>29</v>
      </c>
      <c r="C4951" s="70">
        <v>-78887.320000000007</v>
      </c>
      <c r="D4951" s="70">
        <v>-25365.7</v>
      </c>
      <c r="E4951" s="71">
        <v>44834</v>
      </c>
      <c r="F4951" t="s">
        <v>16501</v>
      </c>
      <c r="G4951" t="s">
        <v>1912</v>
      </c>
      <c r="I4951" t="s">
        <v>15813</v>
      </c>
      <c r="J4951" s="40">
        <v>0</v>
      </c>
      <c r="K4951" s="40">
        <v>534.58000000000004</v>
      </c>
    </row>
    <row r="4952" spans="1:11" x14ac:dyDescent="0.35">
      <c r="A4952">
        <v>21008</v>
      </c>
      <c r="B4952" t="s">
        <v>29</v>
      </c>
      <c r="C4952" s="70">
        <v>-78887.320000000007</v>
      </c>
      <c r="D4952" s="70">
        <v>-25365.7</v>
      </c>
      <c r="E4952" s="71">
        <v>44834</v>
      </c>
      <c r="F4952" t="s">
        <v>4786</v>
      </c>
      <c r="G4952" t="s">
        <v>2247</v>
      </c>
      <c r="H4952" t="s">
        <v>2262</v>
      </c>
      <c r="J4952" s="40">
        <v>73.63</v>
      </c>
      <c r="K4952" s="40">
        <v>0</v>
      </c>
    </row>
    <row r="4953" spans="1:11" x14ac:dyDescent="0.35">
      <c r="A4953">
        <v>21008</v>
      </c>
      <c r="B4953" t="s">
        <v>29</v>
      </c>
      <c r="C4953" s="70">
        <v>-78887.320000000007</v>
      </c>
      <c r="D4953" s="70">
        <v>-25365.7</v>
      </c>
      <c r="E4953" s="71">
        <v>44836</v>
      </c>
      <c r="F4953" t="s">
        <v>19493</v>
      </c>
      <c r="G4953" t="s">
        <v>1907</v>
      </c>
      <c r="H4953" t="s">
        <v>19461</v>
      </c>
      <c r="J4953" s="40">
        <v>8450.51</v>
      </c>
      <c r="K4953" s="40">
        <v>0</v>
      </c>
    </row>
    <row r="4954" spans="1:11" x14ac:dyDescent="0.35">
      <c r="A4954">
        <v>21008</v>
      </c>
      <c r="B4954" t="s">
        <v>29</v>
      </c>
      <c r="C4954" s="70">
        <v>-78887.320000000007</v>
      </c>
      <c r="D4954" s="70">
        <v>-25365.7</v>
      </c>
      <c r="E4954" s="71">
        <v>44865</v>
      </c>
      <c r="F4954" t="s">
        <v>15862</v>
      </c>
      <c r="G4954" t="s">
        <v>1912</v>
      </c>
      <c r="H4954" t="s">
        <v>15815</v>
      </c>
      <c r="I4954" t="s">
        <v>15815</v>
      </c>
      <c r="J4954" s="40">
        <v>0</v>
      </c>
      <c r="K4954" s="40">
        <v>4388.22</v>
      </c>
    </row>
    <row r="4955" spans="1:11" x14ac:dyDescent="0.35">
      <c r="A4955">
        <v>21008</v>
      </c>
      <c r="B4955" t="s">
        <v>29</v>
      </c>
      <c r="C4955" s="70">
        <v>-78887.320000000007</v>
      </c>
      <c r="D4955" s="70">
        <v>-25365.7</v>
      </c>
      <c r="E4955" s="71">
        <v>44865</v>
      </c>
      <c r="F4955" t="s">
        <v>16503</v>
      </c>
      <c r="G4955" t="s">
        <v>1912</v>
      </c>
      <c r="H4955" t="s">
        <v>15815</v>
      </c>
      <c r="I4955" t="s">
        <v>15815</v>
      </c>
      <c r="J4955" s="40">
        <v>0</v>
      </c>
      <c r="K4955" s="40">
        <v>409.34</v>
      </c>
    </row>
    <row r="4956" spans="1:11" x14ac:dyDescent="0.35">
      <c r="A4956">
        <v>21008</v>
      </c>
      <c r="B4956" t="s">
        <v>29</v>
      </c>
      <c r="C4956" s="70">
        <v>-78887.320000000007</v>
      </c>
      <c r="D4956" s="70">
        <v>-25365.7</v>
      </c>
      <c r="E4956" s="71">
        <v>44867</v>
      </c>
      <c r="F4956" t="s">
        <v>19492</v>
      </c>
      <c r="G4956" t="s">
        <v>1907</v>
      </c>
      <c r="H4956" t="s">
        <v>19461</v>
      </c>
      <c r="J4956" s="40">
        <v>4784.01</v>
      </c>
      <c r="K4956" s="40">
        <v>0</v>
      </c>
    </row>
    <row r="4957" spans="1:11" x14ac:dyDescent="0.35">
      <c r="A4957">
        <v>21008</v>
      </c>
      <c r="B4957" t="s">
        <v>29</v>
      </c>
      <c r="C4957" s="70">
        <v>-78887.320000000007</v>
      </c>
      <c r="D4957" s="70">
        <v>-25365.7</v>
      </c>
      <c r="E4957" s="71">
        <v>44895</v>
      </c>
      <c r="F4957" t="s">
        <v>15861</v>
      </c>
      <c r="G4957" t="s">
        <v>1912</v>
      </c>
      <c r="H4957" t="s">
        <v>15810</v>
      </c>
      <c r="I4957" t="s">
        <v>15810</v>
      </c>
      <c r="J4957" s="40">
        <v>0</v>
      </c>
      <c r="K4957" s="40">
        <v>10679.74</v>
      </c>
    </row>
    <row r="4958" spans="1:11" x14ac:dyDescent="0.35">
      <c r="A4958">
        <v>21008</v>
      </c>
      <c r="B4958" t="s">
        <v>29</v>
      </c>
      <c r="C4958" s="70">
        <v>-78887.320000000007</v>
      </c>
      <c r="D4958" s="70">
        <v>-25365.7</v>
      </c>
      <c r="E4958" s="71">
        <v>44895</v>
      </c>
      <c r="F4958" t="s">
        <v>16502</v>
      </c>
      <c r="G4958" t="s">
        <v>1912</v>
      </c>
      <c r="H4958" t="s">
        <v>15810</v>
      </c>
      <c r="I4958" t="s">
        <v>15810</v>
      </c>
      <c r="J4958" s="40">
        <v>0</v>
      </c>
      <c r="K4958" s="40">
        <v>385.05</v>
      </c>
    </row>
    <row r="4959" spans="1:11" x14ac:dyDescent="0.35">
      <c r="A4959">
        <v>21008</v>
      </c>
      <c r="B4959" t="s">
        <v>29</v>
      </c>
      <c r="C4959" s="70">
        <v>-78887.320000000007</v>
      </c>
      <c r="D4959" s="70">
        <v>-25365.7</v>
      </c>
      <c r="E4959" s="71">
        <v>44895</v>
      </c>
      <c r="F4959" t="s">
        <v>4080</v>
      </c>
      <c r="G4959" t="s">
        <v>2247</v>
      </c>
      <c r="H4959" t="s">
        <v>1916</v>
      </c>
      <c r="I4959" t="s">
        <v>1916</v>
      </c>
      <c r="J4959" s="40">
        <v>13.55</v>
      </c>
      <c r="K4959" s="40">
        <v>0</v>
      </c>
    </row>
    <row r="4960" spans="1:11" x14ac:dyDescent="0.35">
      <c r="A4960">
        <v>21008</v>
      </c>
      <c r="B4960" t="s">
        <v>29</v>
      </c>
      <c r="C4960" s="70">
        <v>-78887.320000000007</v>
      </c>
      <c r="D4960" s="70">
        <v>-25365.7</v>
      </c>
      <c r="E4960" s="71">
        <v>44896</v>
      </c>
      <c r="F4960" t="s">
        <v>19491</v>
      </c>
      <c r="G4960" t="s">
        <v>1907</v>
      </c>
      <c r="H4960" t="s">
        <v>19458</v>
      </c>
      <c r="J4960" s="40">
        <v>0</v>
      </c>
      <c r="K4960" s="40">
        <v>41.01</v>
      </c>
    </row>
    <row r="4961" spans="1:11" x14ac:dyDescent="0.35">
      <c r="A4961">
        <v>21008</v>
      </c>
      <c r="B4961" t="s">
        <v>29</v>
      </c>
      <c r="C4961" s="70">
        <v>-78887.320000000007</v>
      </c>
      <c r="D4961" s="70">
        <v>-25365.7</v>
      </c>
      <c r="E4961" s="71">
        <v>44897</v>
      </c>
      <c r="F4961" t="s">
        <v>19490</v>
      </c>
      <c r="G4961" t="s">
        <v>1907</v>
      </c>
      <c r="H4961" t="s">
        <v>19458</v>
      </c>
      <c r="J4961" s="40">
        <v>11309.25</v>
      </c>
      <c r="K4961" s="40">
        <v>0</v>
      </c>
    </row>
    <row r="4962" spans="1:11" x14ac:dyDescent="0.35">
      <c r="A4962">
        <v>21008</v>
      </c>
      <c r="B4962" t="s">
        <v>29</v>
      </c>
      <c r="C4962" s="70">
        <v>-78887.320000000007</v>
      </c>
      <c r="D4962" s="70">
        <v>-25365.7</v>
      </c>
      <c r="E4962" s="71">
        <v>44926</v>
      </c>
      <c r="F4962" t="s">
        <v>15859</v>
      </c>
      <c r="G4962" t="s">
        <v>1912</v>
      </c>
      <c r="H4962" t="s">
        <v>15804</v>
      </c>
      <c r="I4962" t="s">
        <v>15804</v>
      </c>
      <c r="J4962" s="40">
        <v>0</v>
      </c>
      <c r="K4962" s="40">
        <v>9691.33</v>
      </c>
    </row>
    <row r="4963" spans="1:11" x14ac:dyDescent="0.35">
      <c r="A4963">
        <v>21008</v>
      </c>
      <c r="B4963" t="s">
        <v>29</v>
      </c>
      <c r="C4963" s="70">
        <v>-78887.320000000007</v>
      </c>
      <c r="D4963" s="70">
        <v>-25365.7</v>
      </c>
      <c r="E4963" s="71">
        <v>44926</v>
      </c>
      <c r="F4963" t="s">
        <v>3731</v>
      </c>
      <c r="G4963" t="s">
        <v>2247</v>
      </c>
      <c r="H4963" t="s">
        <v>1911</v>
      </c>
      <c r="I4963" t="s">
        <v>1911</v>
      </c>
      <c r="J4963" s="40">
        <v>0</v>
      </c>
      <c r="K4963" s="40">
        <v>203.45</v>
      </c>
    </row>
    <row r="4964" spans="1:11" x14ac:dyDescent="0.35">
      <c r="A4964">
        <v>21009</v>
      </c>
      <c r="B4964" t="s">
        <v>30</v>
      </c>
      <c r="C4964" s="70">
        <v>-31147.8</v>
      </c>
      <c r="D4964" s="70">
        <v>-10015.370000000001</v>
      </c>
      <c r="E4964" s="71">
        <v>44563</v>
      </c>
      <c r="F4964" t="s">
        <v>19489</v>
      </c>
      <c r="G4964" t="s">
        <v>1907</v>
      </c>
      <c r="H4964" t="s">
        <v>19465</v>
      </c>
      <c r="J4964" s="40">
        <v>10015.370000000001</v>
      </c>
      <c r="K4964" s="40">
        <v>0</v>
      </c>
    </row>
    <row r="4965" spans="1:11" x14ac:dyDescent="0.35">
      <c r="A4965">
        <v>21009</v>
      </c>
      <c r="B4965" t="s">
        <v>30</v>
      </c>
      <c r="C4965" s="70">
        <v>-31147.8</v>
      </c>
      <c r="D4965" s="70">
        <v>-10015.370000000001</v>
      </c>
      <c r="E4965" s="71">
        <v>44592</v>
      </c>
      <c r="F4965" t="s">
        <v>15857</v>
      </c>
      <c r="G4965" t="s">
        <v>1912</v>
      </c>
      <c r="J4965" s="40">
        <v>0</v>
      </c>
      <c r="K4965" s="40">
        <v>20897.91</v>
      </c>
    </row>
    <row r="4966" spans="1:11" x14ac:dyDescent="0.35">
      <c r="A4966">
        <v>21009</v>
      </c>
      <c r="B4966" t="s">
        <v>30</v>
      </c>
      <c r="C4966" s="70">
        <v>-31147.8</v>
      </c>
      <c r="D4966" s="70">
        <v>-10015.370000000001</v>
      </c>
      <c r="E4966" s="71">
        <v>44594</v>
      </c>
      <c r="F4966" t="s">
        <v>19488</v>
      </c>
      <c r="G4966" t="s">
        <v>1907</v>
      </c>
      <c r="H4966" t="s">
        <v>19465</v>
      </c>
      <c r="J4966" s="40">
        <v>256.88</v>
      </c>
      <c r="K4966" s="40">
        <v>0</v>
      </c>
    </row>
    <row r="4967" spans="1:11" x14ac:dyDescent="0.35">
      <c r="A4967">
        <v>21009</v>
      </c>
      <c r="B4967" t="s">
        <v>30</v>
      </c>
      <c r="C4967" s="70">
        <v>-31147.8</v>
      </c>
      <c r="D4967" s="70">
        <v>-10015.370000000001</v>
      </c>
      <c r="E4967" s="71">
        <v>44594</v>
      </c>
      <c r="F4967" t="s">
        <v>19487</v>
      </c>
      <c r="G4967" t="s">
        <v>1907</v>
      </c>
      <c r="H4967" t="s">
        <v>19465</v>
      </c>
      <c r="J4967" s="40">
        <v>20897.91</v>
      </c>
      <c r="K4967" s="40">
        <v>0</v>
      </c>
    </row>
    <row r="4968" spans="1:11" x14ac:dyDescent="0.35">
      <c r="A4968">
        <v>21009</v>
      </c>
      <c r="B4968" t="s">
        <v>30</v>
      </c>
      <c r="C4968" s="70">
        <v>-31147.8</v>
      </c>
      <c r="D4968" s="70">
        <v>-10015.370000000001</v>
      </c>
      <c r="E4968" s="71">
        <v>44594</v>
      </c>
      <c r="F4968" t="s">
        <v>19486</v>
      </c>
      <c r="G4968" t="s">
        <v>1907</v>
      </c>
      <c r="H4968" t="s">
        <v>19465</v>
      </c>
      <c r="J4968" s="40">
        <v>-256.88</v>
      </c>
      <c r="K4968" s="40">
        <v>0</v>
      </c>
    </row>
    <row r="4969" spans="1:11" x14ac:dyDescent="0.35">
      <c r="A4969">
        <v>21009</v>
      </c>
      <c r="B4969" t="s">
        <v>30</v>
      </c>
      <c r="C4969" s="70">
        <v>-31147.8</v>
      </c>
      <c r="D4969" s="70">
        <v>-10015.370000000001</v>
      </c>
      <c r="E4969" s="71">
        <v>44620</v>
      </c>
      <c r="F4969" t="s">
        <v>15855</v>
      </c>
      <c r="G4969" t="s">
        <v>1912</v>
      </c>
      <c r="J4969" s="40">
        <v>0</v>
      </c>
      <c r="K4969" s="40">
        <v>24956.73</v>
      </c>
    </row>
    <row r="4970" spans="1:11" x14ac:dyDescent="0.35">
      <c r="A4970">
        <v>21009</v>
      </c>
      <c r="B4970" t="s">
        <v>30</v>
      </c>
      <c r="C4970" s="70">
        <v>-31147.8</v>
      </c>
      <c r="D4970" s="70">
        <v>-10015.370000000001</v>
      </c>
      <c r="E4970" s="71">
        <v>44622</v>
      </c>
      <c r="F4970" t="s">
        <v>19485</v>
      </c>
      <c r="G4970" t="s">
        <v>1907</v>
      </c>
      <c r="H4970" t="s">
        <v>19465</v>
      </c>
      <c r="J4970" s="40">
        <v>24956.73</v>
      </c>
      <c r="K4970" s="40">
        <v>0</v>
      </c>
    </row>
    <row r="4971" spans="1:11" x14ac:dyDescent="0.35">
      <c r="A4971">
        <v>21009</v>
      </c>
      <c r="B4971" t="s">
        <v>30</v>
      </c>
      <c r="C4971" s="70">
        <v>-31147.8</v>
      </c>
      <c r="D4971" s="70">
        <v>-10015.370000000001</v>
      </c>
      <c r="E4971" s="71">
        <v>44651</v>
      </c>
      <c r="F4971" t="s">
        <v>15852</v>
      </c>
      <c r="G4971" t="s">
        <v>1912</v>
      </c>
      <c r="J4971" s="40">
        <v>0</v>
      </c>
      <c r="K4971" s="40">
        <v>16070.35</v>
      </c>
    </row>
    <row r="4972" spans="1:11" x14ac:dyDescent="0.35">
      <c r="A4972">
        <v>21009</v>
      </c>
      <c r="B4972" t="s">
        <v>30</v>
      </c>
      <c r="C4972" s="70">
        <v>-31147.8</v>
      </c>
      <c r="D4972" s="70">
        <v>-10015.370000000001</v>
      </c>
      <c r="E4972" s="71">
        <v>44651</v>
      </c>
      <c r="F4972" t="s">
        <v>6663</v>
      </c>
      <c r="G4972" t="s">
        <v>2247</v>
      </c>
      <c r="J4972" s="40">
        <v>0</v>
      </c>
      <c r="K4972" s="40">
        <v>0</v>
      </c>
    </row>
    <row r="4973" spans="1:11" x14ac:dyDescent="0.35">
      <c r="A4973">
        <v>21009</v>
      </c>
      <c r="B4973" t="s">
        <v>30</v>
      </c>
      <c r="C4973" s="70">
        <v>-31147.8</v>
      </c>
      <c r="D4973" s="70">
        <v>-10015.370000000001</v>
      </c>
      <c r="E4973" s="71">
        <v>44654</v>
      </c>
      <c r="F4973" t="s">
        <v>19484</v>
      </c>
      <c r="G4973" t="s">
        <v>1907</v>
      </c>
      <c r="H4973" t="s">
        <v>19465</v>
      </c>
      <c r="J4973" s="40">
        <v>16070.35</v>
      </c>
      <c r="K4973" s="40">
        <v>0</v>
      </c>
    </row>
    <row r="4974" spans="1:11" x14ac:dyDescent="0.35">
      <c r="A4974">
        <v>21009</v>
      </c>
      <c r="B4974" t="s">
        <v>30</v>
      </c>
      <c r="C4974" s="70">
        <v>-31147.8</v>
      </c>
      <c r="D4974" s="70">
        <v>-10015.370000000001</v>
      </c>
      <c r="E4974" s="71">
        <v>44681</v>
      </c>
      <c r="F4974" t="s">
        <v>15851</v>
      </c>
      <c r="G4974" t="s">
        <v>1912</v>
      </c>
      <c r="J4974" s="40">
        <v>0</v>
      </c>
      <c r="K4974" s="40">
        <v>9034.35</v>
      </c>
    </row>
    <row r="4975" spans="1:11" x14ac:dyDescent="0.35">
      <c r="A4975">
        <v>21009</v>
      </c>
      <c r="B4975" t="s">
        <v>30</v>
      </c>
      <c r="C4975" s="70">
        <v>-31147.8</v>
      </c>
      <c r="D4975" s="70">
        <v>-10015.370000000001</v>
      </c>
      <c r="E4975" s="71">
        <v>44681</v>
      </c>
      <c r="F4975" t="s">
        <v>6393</v>
      </c>
      <c r="G4975" t="s">
        <v>2247</v>
      </c>
      <c r="J4975" s="40">
        <v>0</v>
      </c>
      <c r="K4975" s="40">
        <v>0</v>
      </c>
    </row>
    <row r="4976" spans="1:11" x14ac:dyDescent="0.35">
      <c r="A4976">
        <v>21009</v>
      </c>
      <c r="B4976" t="s">
        <v>30</v>
      </c>
      <c r="C4976" s="70">
        <v>-31147.8</v>
      </c>
      <c r="D4976" s="70">
        <v>-10015.370000000001</v>
      </c>
      <c r="E4976" s="71">
        <v>44683</v>
      </c>
      <c r="F4976" t="s">
        <v>19483</v>
      </c>
      <c r="G4976" t="s">
        <v>1907</v>
      </c>
      <c r="H4976" t="s">
        <v>19465</v>
      </c>
      <c r="J4976" s="40">
        <v>9034.35</v>
      </c>
      <c r="K4976" s="40">
        <v>0</v>
      </c>
    </row>
    <row r="4977" spans="1:11" x14ac:dyDescent="0.35">
      <c r="A4977">
        <v>21009</v>
      </c>
      <c r="B4977" t="s">
        <v>30</v>
      </c>
      <c r="C4977" s="70">
        <v>-31147.8</v>
      </c>
      <c r="D4977" s="70">
        <v>-10015.370000000001</v>
      </c>
      <c r="E4977" s="71">
        <v>44685</v>
      </c>
      <c r="F4977" t="s">
        <v>19482</v>
      </c>
      <c r="G4977" t="s">
        <v>1907</v>
      </c>
      <c r="H4977" t="s">
        <v>19465</v>
      </c>
      <c r="J4977" s="40">
        <v>0</v>
      </c>
      <c r="K4977" s="40">
        <v>24</v>
      </c>
    </row>
    <row r="4978" spans="1:11" x14ac:dyDescent="0.35">
      <c r="A4978">
        <v>21009</v>
      </c>
      <c r="B4978" t="s">
        <v>30</v>
      </c>
      <c r="C4978" s="70">
        <v>-31147.8</v>
      </c>
      <c r="D4978" s="70">
        <v>-10015.370000000001</v>
      </c>
      <c r="E4978" s="71">
        <v>44698</v>
      </c>
      <c r="F4978" t="s">
        <v>15850</v>
      </c>
      <c r="G4978" t="s">
        <v>1912</v>
      </c>
      <c r="J4978" s="40">
        <v>0</v>
      </c>
      <c r="K4978" s="40">
        <v>75.66</v>
      </c>
    </row>
    <row r="4979" spans="1:11" x14ac:dyDescent="0.35">
      <c r="A4979">
        <v>21009</v>
      </c>
      <c r="B4979" t="s">
        <v>30</v>
      </c>
      <c r="C4979" s="70">
        <v>-31147.8</v>
      </c>
      <c r="D4979" s="70">
        <v>-10015.370000000001</v>
      </c>
      <c r="E4979" s="71">
        <v>44700</v>
      </c>
      <c r="F4979" t="s">
        <v>17573</v>
      </c>
      <c r="G4979" t="s">
        <v>1912</v>
      </c>
      <c r="J4979" s="40">
        <v>0</v>
      </c>
      <c r="K4979" s="40">
        <v>161.88</v>
      </c>
    </row>
    <row r="4980" spans="1:11" x14ac:dyDescent="0.35">
      <c r="A4980">
        <v>21009</v>
      </c>
      <c r="B4980" t="s">
        <v>30</v>
      </c>
      <c r="C4980" s="70">
        <v>-31147.8</v>
      </c>
      <c r="D4980" s="70">
        <v>-10015.370000000001</v>
      </c>
      <c r="E4980" s="71">
        <v>44700</v>
      </c>
      <c r="F4980" t="s">
        <v>17572</v>
      </c>
      <c r="G4980" t="s">
        <v>1912</v>
      </c>
      <c r="J4980" s="40">
        <v>0</v>
      </c>
      <c r="K4980" s="40">
        <v>344.66</v>
      </c>
    </row>
    <row r="4981" spans="1:11" x14ac:dyDescent="0.35">
      <c r="A4981">
        <v>21009</v>
      </c>
      <c r="B4981" t="s">
        <v>30</v>
      </c>
      <c r="C4981" s="70">
        <v>-31147.8</v>
      </c>
      <c r="D4981" s="70">
        <v>-10015.370000000001</v>
      </c>
      <c r="E4981" s="71">
        <v>44708</v>
      </c>
      <c r="F4981" t="s">
        <v>19481</v>
      </c>
      <c r="G4981" t="s">
        <v>1907</v>
      </c>
      <c r="H4981" t="s">
        <v>19465</v>
      </c>
      <c r="J4981" s="40">
        <v>10139.89</v>
      </c>
      <c r="K4981" s="40">
        <v>0</v>
      </c>
    </row>
    <row r="4982" spans="1:11" x14ac:dyDescent="0.35">
      <c r="A4982">
        <v>21009</v>
      </c>
      <c r="B4982" t="s">
        <v>30</v>
      </c>
      <c r="C4982" s="70">
        <v>-31147.8</v>
      </c>
      <c r="D4982" s="70">
        <v>-10015.370000000001</v>
      </c>
      <c r="E4982" s="71">
        <v>44712</v>
      </c>
      <c r="F4982" t="s">
        <v>15846</v>
      </c>
      <c r="G4982" t="s">
        <v>1912</v>
      </c>
      <c r="J4982" s="40">
        <v>0</v>
      </c>
      <c r="K4982" s="40">
        <v>1561.3</v>
      </c>
    </row>
    <row r="4983" spans="1:11" x14ac:dyDescent="0.35">
      <c r="A4983">
        <v>21009</v>
      </c>
      <c r="B4983" t="s">
        <v>30</v>
      </c>
      <c r="C4983" s="70">
        <v>-31147.8</v>
      </c>
      <c r="D4983" s="70">
        <v>-10015.370000000001</v>
      </c>
      <c r="E4983" s="71">
        <v>44712</v>
      </c>
      <c r="F4983" t="s">
        <v>15845</v>
      </c>
      <c r="G4983" t="s">
        <v>1912</v>
      </c>
      <c r="J4983" s="40">
        <v>0</v>
      </c>
      <c r="K4983" s="40">
        <v>7972.39</v>
      </c>
    </row>
    <row r="4984" spans="1:11" x14ac:dyDescent="0.35">
      <c r="A4984">
        <v>21009</v>
      </c>
      <c r="B4984" t="s">
        <v>30</v>
      </c>
      <c r="C4984" s="70">
        <v>-31147.8</v>
      </c>
      <c r="D4984" s="70">
        <v>-10015.370000000001</v>
      </c>
      <c r="E4984" s="71">
        <v>44712</v>
      </c>
      <c r="F4984" t="s">
        <v>6088</v>
      </c>
      <c r="G4984" t="s">
        <v>2247</v>
      </c>
      <c r="J4984" s="40">
        <v>0</v>
      </c>
      <c r="K4984" s="40">
        <v>0</v>
      </c>
    </row>
    <row r="4985" spans="1:11" x14ac:dyDescent="0.35">
      <c r="A4985">
        <v>21009</v>
      </c>
      <c r="B4985" t="s">
        <v>30</v>
      </c>
      <c r="C4985" s="70">
        <v>-31147.8</v>
      </c>
      <c r="D4985" s="70">
        <v>-10015.370000000001</v>
      </c>
      <c r="E4985" s="71">
        <v>44722</v>
      </c>
      <c r="F4985" t="s">
        <v>19480</v>
      </c>
      <c r="G4985" t="s">
        <v>1907</v>
      </c>
      <c r="H4985" t="s">
        <v>19465</v>
      </c>
      <c r="J4985" s="40">
        <v>5621.43</v>
      </c>
      <c r="K4985" s="40">
        <v>0</v>
      </c>
    </row>
    <row r="4986" spans="1:11" x14ac:dyDescent="0.35">
      <c r="A4986">
        <v>21009</v>
      </c>
      <c r="B4986" t="s">
        <v>30</v>
      </c>
      <c r="C4986" s="70">
        <v>-31147.8</v>
      </c>
      <c r="D4986" s="70">
        <v>-10015.370000000001</v>
      </c>
      <c r="E4986" s="71">
        <v>44724</v>
      </c>
      <c r="F4986" t="s">
        <v>19479</v>
      </c>
      <c r="G4986" t="s">
        <v>1907</v>
      </c>
      <c r="H4986" t="s">
        <v>19465</v>
      </c>
      <c r="J4986" s="40">
        <v>0</v>
      </c>
      <c r="K4986" s="40">
        <v>1117.81</v>
      </c>
    </row>
    <row r="4987" spans="1:11" x14ac:dyDescent="0.35">
      <c r="A4987">
        <v>21009</v>
      </c>
      <c r="B4987" t="s">
        <v>30</v>
      </c>
      <c r="C4987" s="70">
        <v>-31147.8</v>
      </c>
      <c r="D4987" s="70">
        <v>-10015.370000000001</v>
      </c>
      <c r="E4987" s="71">
        <v>44742</v>
      </c>
      <c r="F4987" t="s">
        <v>17195</v>
      </c>
      <c r="G4987" t="s">
        <v>1912</v>
      </c>
      <c r="J4987" s="40">
        <v>0</v>
      </c>
      <c r="K4987" s="40">
        <v>6865.74</v>
      </c>
    </row>
    <row r="4988" spans="1:11" x14ac:dyDescent="0.35">
      <c r="A4988">
        <v>21009</v>
      </c>
      <c r="B4988" t="s">
        <v>30</v>
      </c>
      <c r="C4988" s="70">
        <v>-31147.8</v>
      </c>
      <c r="D4988" s="70">
        <v>-10015.370000000001</v>
      </c>
      <c r="E4988" s="71">
        <v>44742</v>
      </c>
      <c r="F4988" t="s">
        <v>15840</v>
      </c>
      <c r="G4988" t="s">
        <v>1912</v>
      </c>
      <c r="J4988" s="40">
        <v>0</v>
      </c>
      <c r="K4988" s="40">
        <v>5621.43</v>
      </c>
    </row>
    <row r="4989" spans="1:11" x14ac:dyDescent="0.35">
      <c r="A4989">
        <v>21009</v>
      </c>
      <c r="B4989" t="s">
        <v>30</v>
      </c>
      <c r="C4989" s="70">
        <v>-31147.8</v>
      </c>
      <c r="D4989" s="70">
        <v>-10015.370000000001</v>
      </c>
      <c r="E4989" s="71">
        <v>44742</v>
      </c>
      <c r="F4989" t="s">
        <v>5858</v>
      </c>
      <c r="G4989" t="s">
        <v>2247</v>
      </c>
      <c r="J4989" s="40">
        <v>0</v>
      </c>
      <c r="K4989" s="40">
        <v>0</v>
      </c>
    </row>
    <row r="4990" spans="1:11" x14ac:dyDescent="0.35">
      <c r="A4990">
        <v>21009</v>
      </c>
      <c r="B4990" t="s">
        <v>30</v>
      </c>
      <c r="C4990" s="70">
        <v>-31147.8</v>
      </c>
      <c r="D4990" s="70">
        <v>-10015.370000000001</v>
      </c>
      <c r="E4990" s="71">
        <v>44745</v>
      </c>
      <c r="F4990" t="s">
        <v>19478</v>
      </c>
      <c r="G4990" t="s">
        <v>1907</v>
      </c>
      <c r="H4990" t="s">
        <v>19465</v>
      </c>
      <c r="J4990" s="40">
        <v>7983.55</v>
      </c>
      <c r="K4990" s="40">
        <v>0</v>
      </c>
    </row>
    <row r="4991" spans="1:11" x14ac:dyDescent="0.35">
      <c r="A4991">
        <v>21009</v>
      </c>
      <c r="B4991" t="s">
        <v>30</v>
      </c>
      <c r="C4991" s="70">
        <v>-31147.8</v>
      </c>
      <c r="D4991" s="70">
        <v>-10015.370000000001</v>
      </c>
      <c r="E4991" s="71">
        <v>44773</v>
      </c>
      <c r="F4991" t="s">
        <v>15835</v>
      </c>
      <c r="G4991" t="s">
        <v>1912</v>
      </c>
      <c r="J4991" s="40">
        <v>0</v>
      </c>
      <c r="K4991" s="40">
        <v>8649.27</v>
      </c>
    </row>
    <row r="4992" spans="1:11" x14ac:dyDescent="0.35">
      <c r="A4992">
        <v>21009</v>
      </c>
      <c r="B4992" t="s">
        <v>30</v>
      </c>
      <c r="C4992" s="70">
        <v>-31147.8</v>
      </c>
      <c r="D4992" s="70">
        <v>-10015.370000000001</v>
      </c>
      <c r="E4992" s="71">
        <v>44773</v>
      </c>
      <c r="F4992" t="s">
        <v>5552</v>
      </c>
      <c r="G4992" t="s">
        <v>2247</v>
      </c>
      <c r="J4992" s="40">
        <v>0</v>
      </c>
      <c r="K4992" s="40">
        <v>0</v>
      </c>
    </row>
    <row r="4993" spans="1:11" x14ac:dyDescent="0.35">
      <c r="A4993">
        <v>21009</v>
      </c>
      <c r="B4993" t="s">
        <v>30</v>
      </c>
      <c r="C4993" s="70">
        <v>-31147.8</v>
      </c>
      <c r="D4993" s="70">
        <v>-10015.370000000001</v>
      </c>
      <c r="E4993" s="71">
        <v>44775</v>
      </c>
      <c r="F4993" t="s">
        <v>19477</v>
      </c>
      <c r="G4993" t="s">
        <v>1907</v>
      </c>
      <c r="H4993" t="s">
        <v>19458</v>
      </c>
      <c r="J4993" s="40">
        <v>8649.27</v>
      </c>
      <c r="K4993" s="40">
        <v>0</v>
      </c>
    </row>
    <row r="4994" spans="1:11" x14ac:dyDescent="0.35">
      <c r="A4994">
        <v>21009</v>
      </c>
      <c r="B4994" t="s">
        <v>30</v>
      </c>
      <c r="C4994" s="70">
        <v>-31147.8</v>
      </c>
      <c r="D4994" s="70">
        <v>-10015.370000000001</v>
      </c>
      <c r="E4994" s="71">
        <v>44800</v>
      </c>
      <c r="F4994" t="s">
        <v>17637</v>
      </c>
      <c r="G4994" t="s">
        <v>1912</v>
      </c>
      <c r="J4994" s="40">
        <v>0</v>
      </c>
      <c r="K4994" s="40">
        <v>8</v>
      </c>
    </row>
    <row r="4995" spans="1:11" x14ac:dyDescent="0.35">
      <c r="A4995">
        <v>21009</v>
      </c>
      <c r="B4995" t="s">
        <v>30</v>
      </c>
      <c r="C4995" s="70">
        <v>-31147.8</v>
      </c>
      <c r="D4995" s="70">
        <v>-10015.370000000001</v>
      </c>
      <c r="E4995" s="71">
        <v>44801</v>
      </c>
      <c r="F4995" t="s">
        <v>15828</v>
      </c>
      <c r="G4995" t="s">
        <v>1912</v>
      </c>
      <c r="J4995" s="40">
        <v>0</v>
      </c>
      <c r="K4995" s="40">
        <v>8724.08</v>
      </c>
    </row>
    <row r="4996" spans="1:11" x14ac:dyDescent="0.35">
      <c r="A4996">
        <v>21009</v>
      </c>
      <c r="B4996" t="s">
        <v>30</v>
      </c>
      <c r="C4996" s="70">
        <v>-31147.8</v>
      </c>
      <c r="D4996" s="70">
        <v>-10015.370000000001</v>
      </c>
      <c r="E4996" s="71">
        <v>44804</v>
      </c>
      <c r="F4996" t="s">
        <v>5079</v>
      </c>
      <c r="G4996" t="s">
        <v>2247</v>
      </c>
      <c r="H4996" t="s">
        <v>2265</v>
      </c>
      <c r="J4996" s="40">
        <v>0</v>
      </c>
      <c r="K4996" s="40">
        <v>0</v>
      </c>
    </row>
    <row r="4997" spans="1:11" x14ac:dyDescent="0.35">
      <c r="A4997">
        <v>21009</v>
      </c>
      <c r="B4997" t="s">
        <v>30</v>
      </c>
      <c r="C4997" s="70">
        <v>-31147.8</v>
      </c>
      <c r="D4997" s="70">
        <v>-10015.370000000001</v>
      </c>
      <c r="E4997" s="71">
        <v>44805</v>
      </c>
      <c r="F4997" t="s">
        <v>16624</v>
      </c>
      <c r="G4997" t="s">
        <v>1912</v>
      </c>
      <c r="J4997" s="40">
        <v>0</v>
      </c>
      <c r="K4997" s="40">
        <v>24</v>
      </c>
    </row>
    <row r="4998" spans="1:11" x14ac:dyDescent="0.35">
      <c r="A4998">
        <v>21009</v>
      </c>
      <c r="B4998" t="s">
        <v>30</v>
      </c>
      <c r="C4998" s="70">
        <v>-31147.8</v>
      </c>
      <c r="D4998" s="70">
        <v>-10015.370000000001</v>
      </c>
      <c r="E4998" s="71">
        <v>44806</v>
      </c>
      <c r="F4998" t="s">
        <v>19476</v>
      </c>
      <c r="G4998" t="s">
        <v>1907</v>
      </c>
      <c r="H4998" t="s">
        <v>19458</v>
      </c>
      <c r="J4998" s="40">
        <v>8756.08</v>
      </c>
      <c r="K4998" s="40">
        <v>0</v>
      </c>
    </row>
    <row r="4999" spans="1:11" x14ac:dyDescent="0.35">
      <c r="A4999">
        <v>21009</v>
      </c>
      <c r="B4999" t="s">
        <v>30</v>
      </c>
      <c r="C4999" s="70">
        <v>-31147.8</v>
      </c>
      <c r="D4999" s="70">
        <v>-10015.370000000001</v>
      </c>
      <c r="E4999" s="71">
        <v>44834</v>
      </c>
      <c r="F4999" t="s">
        <v>4955</v>
      </c>
      <c r="G4999" t="s">
        <v>2247</v>
      </c>
      <c r="H4999" t="s">
        <v>2262</v>
      </c>
      <c r="J4999" s="40">
        <v>0</v>
      </c>
      <c r="K4999" s="40">
        <v>0</v>
      </c>
    </row>
    <row r="5000" spans="1:11" x14ac:dyDescent="0.35">
      <c r="A5000">
        <v>21009</v>
      </c>
      <c r="B5000" t="s">
        <v>30</v>
      </c>
      <c r="C5000" s="70">
        <v>-31147.8</v>
      </c>
      <c r="D5000" s="70">
        <v>-10015.370000000001</v>
      </c>
      <c r="E5000" s="71">
        <v>44836</v>
      </c>
      <c r="F5000" t="s">
        <v>19475</v>
      </c>
      <c r="G5000" t="s">
        <v>1907</v>
      </c>
      <c r="H5000" t="s">
        <v>19461</v>
      </c>
      <c r="J5000" s="40">
        <v>7936</v>
      </c>
      <c r="K5000" s="40">
        <v>0</v>
      </c>
    </row>
    <row r="5001" spans="1:11" x14ac:dyDescent="0.35">
      <c r="A5001">
        <v>21009</v>
      </c>
      <c r="B5001" t="s">
        <v>30</v>
      </c>
      <c r="C5001" s="70">
        <v>-31147.8</v>
      </c>
      <c r="D5001" s="70">
        <v>-10015.370000000001</v>
      </c>
      <c r="E5001" s="71">
        <v>44865</v>
      </c>
      <c r="F5001" t="s">
        <v>15816</v>
      </c>
      <c r="G5001" t="s">
        <v>1912</v>
      </c>
      <c r="H5001" t="s">
        <v>15815</v>
      </c>
      <c r="I5001" t="s">
        <v>15815</v>
      </c>
      <c r="J5001" s="40">
        <v>0</v>
      </c>
      <c r="K5001" s="40">
        <v>12091.54</v>
      </c>
    </row>
    <row r="5002" spans="1:11" x14ac:dyDescent="0.35">
      <c r="A5002">
        <v>21009</v>
      </c>
      <c r="B5002" t="s">
        <v>30</v>
      </c>
      <c r="C5002" s="70">
        <v>-31147.8</v>
      </c>
      <c r="D5002" s="70">
        <v>-10015.370000000001</v>
      </c>
      <c r="E5002" s="71">
        <v>44865</v>
      </c>
      <c r="F5002" t="s">
        <v>4439</v>
      </c>
      <c r="G5002" t="s">
        <v>2247</v>
      </c>
      <c r="H5002" t="s">
        <v>1919</v>
      </c>
      <c r="I5002" t="s">
        <v>1919</v>
      </c>
      <c r="J5002" s="40">
        <v>0</v>
      </c>
      <c r="K5002" s="40">
        <v>0</v>
      </c>
    </row>
    <row r="5003" spans="1:11" x14ac:dyDescent="0.35">
      <c r="A5003">
        <v>21009</v>
      </c>
      <c r="B5003" t="s">
        <v>30</v>
      </c>
      <c r="C5003" s="70">
        <v>-31147.8</v>
      </c>
      <c r="D5003" s="70">
        <v>-10015.370000000001</v>
      </c>
      <c r="E5003" s="71">
        <v>44866</v>
      </c>
      <c r="F5003" t="s">
        <v>15814</v>
      </c>
      <c r="G5003" t="s">
        <v>1912</v>
      </c>
      <c r="H5003" t="s">
        <v>15813</v>
      </c>
      <c r="I5003" t="s">
        <v>15813</v>
      </c>
      <c r="J5003" s="40">
        <v>0</v>
      </c>
      <c r="K5003" s="40">
        <v>7936</v>
      </c>
    </row>
    <row r="5004" spans="1:11" x14ac:dyDescent="0.35">
      <c r="A5004">
        <v>21009</v>
      </c>
      <c r="B5004" t="s">
        <v>30</v>
      </c>
      <c r="C5004" s="70">
        <v>-31147.8</v>
      </c>
      <c r="D5004" s="70">
        <v>-10015.370000000001</v>
      </c>
      <c r="E5004" s="71">
        <v>44867</v>
      </c>
      <c r="F5004" t="s">
        <v>19474</v>
      </c>
      <c r="G5004" t="s">
        <v>1907</v>
      </c>
      <c r="H5004" t="s">
        <v>19461</v>
      </c>
      <c r="J5004" s="40">
        <v>12091.54</v>
      </c>
      <c r="K5004" s="40">
        <v>0</v>
      </c>
    </row>
    <row r="5005" spans="1:11" x14ac:dyDescent="0.35">
      <c r="A5005">
        <v>21009</v>
      </c>
      <c r="B5005" t="s">
        <v>30</v>
      </c>
      <c r="C5005" s="70">
        <v>-31147.8</v>
      </c>
      <c r="D5005" s="70">
        <v>-10015.370000000001</v>
      </c>
      <c r="E5005" s="71">
        <v>44895</v>
      </c>
      <c r="F5005" t="s">
        <v>15811</v>
      </c>
      <c r="G5005" t="s">
        <v>1912</v>
      </c>
      <c r="H5005" t="s">
        <v>15810</v>
      </c>
      <c r="I5005" t="s">
        <v>15810</v>
      </c>
      <c r="J5005" s="40">
        <v>0</v>
      </c>
      <c r="K5005" s="40">
        <v>8088.96</v>
      </c>
    </row>
    <row r="5006" spans="1:11" x14ac:dyDescent="0.35">
      <c r="A5006">
        <v>21009</v>
      </c>
      <c r="B5006" t="s">
        <v>30</v>
      </c>
      <c r="C5006" s="70">
        <v>-31147.8</v>
      </c>
      <c r="D5006" s="70">
        <v>-10015.370000000001</v>
      </c>
      <c r="E5006" s="71">
        <v>44895</v>
      </c>
      <c r="F5006" t="s">
        <v>4267</v>
      </c>
      <c r="G5006" t="s">
        <v>2247</v>
      </c>
      <c r="H5006" t="s">
        <v>1916</v>
      </c>
      <c r="I5006" t="s">
        <v>1916</v>
      </c>
      <c r="J5006" s="40">
        <v>0</v>
      </c>
      <c r="K5006" s="40">
        <v>0</v>
      </c>
    </row>
    <row r="5007" spans="1:11" x14ac:dyDescent="0.35">
      <c r="A5007">
        <v>21009</v>
      </c>
      <c r="B5007" t="s">
        <v>30</v>
      </c>
      <c r="C5007" s="70">
        <v>-31147.8</v>
      </c>
      <c r="D5007" s="70">
        <v>-10015.370000000001</v>
      </c>
      <c r="E5007" s="71">
        <v>44897</v>
      </c>
      <c r="F5007" t="s">
        <v>19473</v>
      </c>
      <c r="G5007" t="s">
        <v>1907</v>
      </c>
      <c r="H5007" t="s">
        <v>19458</v>
      </c>
      <c r="J5007" s="40">
        <v>8088.96</v>
      </c>
      <c r="K5007" s="40">
        <v>0</v>
      </c>
    </row>
    <row r="5008" spans="1:11" x14ac:dyDescent="0.35">
      <c r="A5008">
        <v>21009</v>
      </c>
      <c r="B5008" t="s">
        <v>30</v>
      </c>
      <c r="C5008" s="70">
        <v>-31147.8</v>
      </c>
      <c r="D5008" s="70">
        <v>-10015.370000000001</v>
      </c>
      <c r="E5008" s="71">
        <v>44926</v>
      </c>
      <c r="F5008" t="s">
        <v>15809</v>
      </c>
      <c r="G5008" t="s">
        <v>1912</v>
      </c>
      <c r="H5008" t="s">
        <v>15804</v>
      </c>
      <c r="I5008" t="s">
        <v>15804</v>
      </c>
      <c r="J5008" s="40">
        <v>0</v>
      </c>
      <c r="K5008" s="40">
        <v>8574.42</v>
      </c>
    </row>
    <row r="5009" spans="1:11" x14ac:dyDescent="0.35">
      <c r="A5009">
        <v>21009</v>
      </c>
      <c r="B5009" t="s">
        <v>30</v>
      </c>
      <c r="C5009" s="70">
        <v>-31147.8</v>
      </c>
      <c r="D5009" s="70">
        <v>-10015.370000000001</v>
      </c>
      <c r="E5009" s="71">
        <v>44926</v>
      </c>
      <c r="F5009" t="s">
        <v>3914</v>
      </c>
      <c r="G5009" t="s">
        <v>2247</v>
      </c>
      <c r="H5009" t="s">
        <v>1911</v>
      </c>
      <c r="I5009" t="s">
        <v>1911</v>
      </c>
      <c r="J5009" s="40">
        <v>0</v>
      </c>
      <c r="K5009" s="40">
        <v>0</v>
      </c>
    </row>
    <row r="5010" spans="1:11" x14ac:dyDescent="0.35">
      <c r="A5010">
        <v>21010</v>
      </c>
      <c r="B5010" t="s">
        <v>31</v>
      </c>
      <c r="C5010" s="70">
        <v>-799.19</v>
      </c>
      <c r="D5010" s="70">
        <v>-256.98</v>
      </c>
      <c r="E5010" s="71">
        <v>44563</v>
      </c>
      <c r="F5010" t="s">
        <v>19472</v>
      </c>
      <c r="G5010" t="s">
        <v>1907</v>
      </c>
      <c r="H5010" t="s">
        <v>19465</v>
      </c>
      <c r="J5010" s="40">
        <v>256.98</v>
      </c>
      <c r="K5010" s="40">
        <v>0</v>
      </c>
    </row>
    <row r="5011" spans="1:11" x14ac:dyDescent="0.35">
      <c r="A5011">
        <v>21010</v>
      </c>
      <c r="B5011" t="s">
        <v>31</v>
      </c>
      <c r="C5011" s="70">
        <v>-799.19</v>
      </c>
      <c r="D5011" s="70">
        <v>-256.98</v>
      </c>
      <c r="E5011" s="71">
        <v>44572</v>
      </c>
      <c r="F5011" t="s">
        <v>17094</v>
      </c>
      <c r="G5011" t="s">
        <v>1912</v>
      </c>
      <c r="J5011" s="40">
        <v>0</v>
      </c>
      <c r="K5011" s="40">
        <v>257.45</v>
      </c>
    </row>
    <row r="5012" spans="1:11" x14ac:dyDescent="0.35">
      <c r="A5012">
        <v>21010</v>
      </c>
      <c r="B5012" t="s">
        <v>31</v>
      </c>
      <c r="C5012" s="70">
        <v>-799.19</v>
      </c>
      <c r="D5012" s="70">
        <v>-256.98</v>
      </c>
      <c r="E5012" s="71">
        <v>44592</v>
      </c>
      <c r="F5012" t="s">
        <v>6891</v>
      </c>
      <c r="G5012" t="s">
        <v>2247</v>
      </c>
      <c r="J5012" s="40">
        <v>4.13</v>
      </c>
      <c r="K5012" s="40">
        <v>0</v>
      </c>
    </row>
    <row r="5013" spans="1:11" x14ac:dyDescent="0.35">
      <c r="A5013">
        <v>21010</v>
      </c>
      <c r="B5013" t="s">
        <v>31</v>
      </c>
      <c r="C5013" s="70">
        <v>-799.19</v>
      </c>
      <c r="D5013" s="70">
        <v>-256.98</v>
      </c>
      <c r="E5013" s="71">
        <v>44594</v>
      </c>
      <c r="F5013" t="s">
        <v>19471</v>
      </c>
      <c r="G5013" t="s">
        <v>1907</v>
      </c>
      <c r="H5013" t="s">
        <v>19465</v>
      </c>
      <c r="J5013" s="40">
        <v>256.88</v>
      </c>
      <c r="K5013" s="40">
        <v>0</v>
      </c>
    </row>
    <row r="5014" spans="1:11" x14ac:dyDescent="0.35">
      <c r="A5014">
        <v>21010</v>
      </c>
      <c r="B5014" t="s">
        <v>31</v>
      </c>
      <c r="C5014" s="70">
        <v>-799.19</v>
      </c>
      <c r="D5014" s="70">
        <v>-256.98</v>
      </c>
      <c r="E5014" s="71">
        <v>44603</v>
      </c>
      <c r="F5014" t="s">
        <v>17093</v>
      </c>
      <c r="G5014" t="s">
        <v>1912</v>
      </c>
      <c r="J5014" s="40">
        <v>0</v>
      </c>
      <c r="K5014" s="40">
        <v>258.60000000000002</v>
      </c>
    </row>
    <row r="5015" spans="1:11" x14ac:dyDescent="0.35">
      <c r="A5015">
        <v>21010</v>
      </c>
      <c r="B5015" t="s">
        <v>31</v>
      </c>
      <c r="C5015" s="70">
        <v>-799.19</v>
      </c>
      <c r="D5015" s="70">
        <v>-256.98</v>
      </c>
      <c r="E5015" s="71">
        <v>44622</v>
      </c>
      <c r="F5015" t="s">
        <v>19470</v>
      </c>
      <c r="G5015" t="s">
        <v>1907</v>
      </c>
      <c r="H5015" t="s">
        <v>19465</v>
      </c>
      <c r="J5015" s="40">
        <v>252.02</v>
      </c>
      <c r="K5015" s="40">
        <v>0</v>
      </c>
    </row>
    <row r="5016" spans="1:11" x14ac:dyDescent="0.35">
      <c r="A5016">
        <v>21010</v>
      </c>
      <c r="B5016" t="s">
        <v>31</v>
      </c>
      <c r="C5016" s="70">
        <v>-799.19</v>
      </c>
      <c r="D5016" s="70">
        <v>-256.98</v>
      </c>
      <c r="E5016" s="71">
        <v>44651</v>
      </c>
      <c r="F5016" t="s">
        <v>15853</v>
      </c>
      <c r="G5016" t="s">
        <v>1912</v>
      </c>
      <c r="J5016" s="40">
        <v>0</v>
      </c>
      <c r="K5016" s="40">
        <v>315.14</v>
      </c>
    </row>
    <row r="5017" spans="1:11" x14ac:dyDescent="0.35">
      <c r="A5017">
        <v>21010</v>
      </c>
      <c r="B5017" t="s">
        <v>31</v>
      </c>
      <c r="C5017" s="70">
        <v>-799.19</v>
      </c>
      <c r="D5017" s="70">
        <v>-256.98</v>
      </c>
      <c r="E5017" s="71">
        <v>44651</v>
      </c>
      <c r="F5017" t="s">
        <v>6602</v>
      </c>
      <c r="G5017" t="s">
        <v>2247</v>
      </c>
      <c r="J5017" s="40">
        <v>3.02</v>
      </c>
      <c r="K5017" s="40">
        <v>0</v>
      </c>
    </row>
    <row r="5018" spans="1:11" x14ac:dyDescent="0.35">
      <c r="A5018">
        <v>21010</v>
      </c>
      <c r="B5018" t="s">
        <v>31</v>
      </c>
      <c r="C5018" s="70">
        <v>-799.19</v>
      </c>
      <c r="D5018" s="70">
        <v>-256.98</v>
      </c>
      <c r="E5018" s="71">
        <v>44654</v>
      </c>
      <c r="F5018" t="s">
        <v>19469</v>
      </c>
      <c r="G5018" t="s">
        <v>1907</v>
      </c>
      <c r="H5018" t="s">
        <v>19465</v>
      </c>
      <c r="J5018" s="40">
        <v>313.97000000000003</v>
      </c>
      <c r="K5018" s="40">
        <v>0</v>
      </c>
    </row>
    <row r="5019" spans="1:11" x14ac:dyDescent="0.35">
      <c r="A5019">
        <v>21010</v>
      </c>
      <c r="B5019" t="s">
        <v>31</v>
      </c>
      <c r="C5019" s="70">
        <v>-799.19</v>
      </c>
      <c r="D5019" s="70">
        <v>-256.98</v>
      </c>
      <c r="E5019" s="71">
        <v>44662</v>
      </c>
      <c r="F5019" t="s">
        <v>17092</v>
      </c>
      <c r="G5019" t="s">
        <v>1912</v>
      </c>
      <c r="J5019" s="40">
        <v>0</v>
      </c>
      <c r="K5019" s="40">
        <v>309.67</v>
      </c>
    </row>
    <row r="5020" spans="1:11" x14ac:dyDescent="0.35">
      <c r="A5020">
        <v>21010</v>
      </c>
      <c r="B5020" t="s">
        <v>31</v>
      </c>
      <c r="C5020" s="70">
        <v>-799.19</v>
      </c>
      <c r="D5020" s="70">
        <v>-256.98</v>
      </c>
      <c r="E5020" s="71">
        <v>44681</v>
      </c>
      <c r="F5020" t="s">
        <v>6348</v>
      </c>
      <c r="G5020" t="s">
        <v>2247</v>
      </c>
      <c r="J5020" s="40">
        <v>10.029999999999999</v>
      </c>
      <c r="K5020" s="40">
        <v>0</v>
      </c>
    </row>
    <row r="5021" spans="1:11" x14ac:dyDescent="0.35">
      <c r="A5021">
        <v>21010</v>
      </c>
      <c r="B5021" t="s">
        <v>31</v>
      </c>
      <c r="C5021" s="70">
        <v>-799.19</v>
      </c>
      <c r="D5021" s="70">
        <v>-256.98</v>
      </c>
      <c r="E5021" s="71">
        <v>44683</v>
      </c>
      <c r="F5021" t="s">
        <v>19468</v>
      </c>
      <c r="G5021" t="s">
        <v>1907</v>
      </c>
      <c r="H5021" t="s">
        <v>19461</v>
      </c>
      <c r="J5021" s="40">
        <v>298.98</v>
      </c>
      <c r="K5021" s="40">
        <v>0</v>
      </c>
    </row>
    <row r="5022" spans="1:11" x14ac:dyDescent="0.35">
      <c r="A5022">
        <v>21010</v>
      </c>
      <c r="B5022" t="s">
        <v>31</v>
      </c>
      <c r="C5022" s="70">
        <v>-799.19</v>
      </c>
      <c r="D5022" s="70">
        <v>-256.98</v>
      </c>
      <c r="E5022" s="71">
        <v>44692</v>
      </c>
      <c r="F5022" t="s">
        <v>17091</v>
      </c>
      <c r="G5022" t="s">
        <v>1912</v>
      </c>
      <c r="J5022" s="40">
        <v>0</v>
      </c>
      <c r="K5022" s="40">
        <v>299.83999999999997</v>
      </c>
    </row>
    <row r="5023" spans="1:11" x14ac:dyDescent="0.35">
      <c r="A5023">
        <v>21010</v>
      </c>
      <c r="B5023" t="s">
        <v>31</v>
      </c>
      <c r="C5023" s="70">
        <v>-799.19</v>
      </c>
      <c r="D5023" s="70">
        <v>-256.98</v>
      </c>
      <c r="E5023" s="71">
        <v>44708</v>
      </c>
      <c r="F5023" t="s">
        <v>19467</v>
      </c>
      <c r="G5023" t="s">
        <v>1907</v>
      </c>
      <c r="H5023" t="s">
        <v>19465</v>
      </c>
      <c r="J5023" s="40">
        <v>305.04000000000002</v>
      </c>
      <c r="K5023" s="40">
        <v>0</v>
      </c>
    </row>
    <row r="5024" spans="1:11" x14ac:dyDescent="0.35">
      <c r="A5024">
        <v>21010</v>
      </c>
      <c r="B5024" t="s">
        <v>31</v>
      </c>
      <c r="C5024" s="70">
        <v>-799.19</v>
      </c>
      <c r="D5024" s="70">
        <v>-256.98</v>
      </c>
      <c r="E5024" s="71">
        <v>44712</v>
      </c>
      <c r="F5024" t="s">
        <v>6025</v>
      </c>
      <c r="G5024" t="s">
        <v>2247</v>
      </c>
      <c r="J5024" s="40">
        <v>0</v>
      </c>
      <c r="K5024" s="40">
        <v>3.37</v>
      </c>
    </row>
    <row r="5025" spans="1:11" x14ac:dyDescent="0.35">
      <c r="A5025">
        <v>21010</v>
      </c>
      <c r="B5025" t="s">
        <v>31</v>
      </c>
      <c r="C5025" s="70">
        <v>-799.19</v>
      </c>
      <c r="D5025" s="70">
        <v>-256.98</v>
      </c>
      <c r="E5025" s="71">
        <v>44723</v>
      </c>
      <c r="F5025" t="s">
        <v>17090</v>
      </c>
      <c r="G5025" t="s">
        <v>1912</v>
      </c>
      <c r="J5025" s="40">
        <v>0</v>
      </c>
      <c r="K5025" s="40">
        <v>301.52999999999997</v>
      </c>
    </row>
    <row r="5026" spans="1:11" x14ac:dyDescent="0.35">
      <c r="A5026">
        <v>21010</v>
      </c>
      <c r="B5026" t="s">
        <v>31</v>
      </c>
      <c r="C5026" s="70">
        <v>-799.19</v>
      </c>
      <c r="D5026" s="70">
        <v>-256.98</v>
      </c>
      <c r="E5026" s="71">
        <v>44742</v>
      </c>
      <c r="F5026" t="s">
        <v>5764</v>
      </c>
      <c r="G5026" t="s">
        <v>2247</v>
      </c>
      <c r="J5026" s="40">
        <v>6.41</v>
      </c>
      <c r="K5026" s="40">
        <v>0</v>
      </c>
    </row>
    <row r="5027" spans="1:11" x14ac:dyDescent="0.35">
      <c r="A5027">
        <v>21010</v>
      </c>
      <c r="B5027" t="s">
        <v>31</v>
      </c>
      <c r="C5027" s="70">
        <v>-799.19</v>
      </c>
      <c r="D5027" s="70">
        <v>-256.98</v>
      </c>
      <c r="E5027" s="71">
        <v>44745</v>
      </c>
      <c r="F5027" t="s">
        <v>19466</v>
      </c>
      <c r="G5027" t="s">
        <v>1907</v>
      </c>
      <c r="H5027" t="s">
        <v>19465</v>
      </c>
      <c r="J5027" s="40">
        <v>296.86</v>
      </c>
      <c r="K5027" s="40">
        <v>0</v>
      </c>
    </row>
    <row r="5028" spans="1:11" x14ac:dyDescent="0.35">
      <c r="A5028">
        <v>21010</v>
      </c>
      <c r="B5028" t="s">
        <v>31</v>
      </c>
      <c r="C5028" s="70">
        <v>-799.19</v>
      </c>
      <c r="D5028" s="70">
        <v>-256.98</v>
      </c>
      <c r="E5028" s="71">
        <v>44753</v>
      </c>
      <c r="F5028" t="s">
        <v>17089</v>
      </c>
      <c r="G5028" t="s">
        <v>1912</v>
      </c>
      <c r="J5028" s="40">
        <v>0</v>
      </c>
      <c r="K5028" s="40">
        <v>287.08</v>
      </c>
    </row>
    <row r="5029" spans="1:11" x14ac:dyDescent="0.35">
      <c r="A5029">
        <v>21010</v>
      </c>
      <c r="B5029" t="s">
        <v>31</v>
      </c>
      <c r="C5029" s="70">
        <v>-799.19</v>
      </c>
      <c r="D5029" s="70">
        <v>-256.98</v>
      </c>
      <c r="E5029" s="71">
        <v>44773</v>
      </c>
      <c r="F5029" t="s">
        <v>5463</v>
      </c>
      <c r="G5029" t="s">
        <v>2247</v>
      </c>
      <c r="J5029" s="40">
        <v>0</v>
      </c>
      <c r="K5029" s="40">
        <v>5.41</v>
      </c>
    </row>
    <row r="5030" spans="1:11" x14ac:dyDescent="0.35">
      <c r="A5030">
        <v>21010</v>
      </c>
      <c r="B5030" t="s">
        <v>31</v>
      </c>
      <c r="C5030" s="70">
        <v>-799.19</v>
      </c>
      <c r="D5030" s="70">
        <v>-256.98</v>
      </c>
      <c r="E5030" s="71">
        <v>44775</v>
      </c>
      <c r="F5030" t="s">
        <v>19464</v>
      </c>
      <c r="G5030" t="s">
        <v>1907</v>
      </c>
      <c r="H5030" t="s">
        <v>19461</v>
      </c>
      <c r="J5030" s="40">
        <v>290.82</v>
      </c>
      <c r="K5030" s="40">
        <v>0</v>
      </c>
    </row>
    <row r="5031" spans="1:11" x14ac:dyDescent="0.35">
      <c r="A5031">
        <v>21010</v>
      </c>
      <c r="B5031" t="s">
        <v>31</v>
      </c>
      <c r="C5031" s="70">
        <v>-799.19</v>
      </c>
      <c r="D5031" s="70">
        <v>-256.98</v>
      </c>
      <c r="E5031" s="71">
        <v>44784</v>
      </c>
      <c r="F5031" t="s">
        <v>17088</v>
      </c>
      <c r="G5031" t="s">
        <v>1912</v>
      </c>
      <c r="J5031" s="40">
        <v>0</v>
      </c>
      <c r="K5031" s="40">
        <v>293.60000000000002</v>
      </c>
    </row>
    <row r="5032" spans="1:11" x14ac:dyDescent="0.35">
      <c r="A5032">
        <v>21010</v>
      </c>
      <c r="B5032" t="s">
        <v>31</v>
      </c>
      <c r="C5032" s="70">
        <v>-799.19</v>
      </c>
      <c r="D5032" s="70">
        <v>-256.98</v>
      </c>
      <c r="E5032" s="71">
        <v>44804</v>
      </c>
      <c r="F5032" t="s">
        <v>4993</v>
      </c>
      <c r="G5032" t="s">
        <v>2247</v>
      </c>
      <c r="H5032" t="s">
        <v>2265</v>
      </c>
      <c r="J5032" s="40">
        <v>10.01</v>
      </c>
      <c r="K5032" s="40">
        <v>0</v>
      </c>
    </row>
    <row r="5033" spans="1:11" x14ac:dyDescent="0.35">
      <c r="A5033">
        <v>21010</v>
      </c>
      <c r="B5033" t="s">
        <v>31</v>
      </c>
      <c r="C5033" s="70">
        <v>-799.19</v>
      </c>
      <c r="D5033" s="70">
        <v>-256.98</v>
      </c>
      <c r="E5033" s="71">
        <v>44806</v>
      </c>
      <c r="F5033" t="s">
        <v>19463</v>
      </c>
      <c r="G5033" t="s">
        <v>1907</v>
      </c>
      <c r="H5033" t="s">
        <v>19458</v>
      </c>
      <c r="J5033" s="40">
        <v>283.81</v>
      </c>
      <c r="K5033" s="40">
        <v>0</v>
      </c>
    </row>
    <row r="5034" spans="1:11" x14ac:dyDescent="0.35">
      <c r="A5034">
        <v>21010</v>
      </c>
      <c r="B5034" t="s">
        <v>31</v>
      </c>
      <c r="C5034" s="70">
        <v>-799.19</v>
      </c>
      <c r="D5034" s="70">
        <v>-256.98</v>
      </c>
      <c r="E5034" s="71">
        <v>44834</v>
      </c>
      <c r="F5034" t="s">
        <v>4864</v>
      </c>
      <c r="G5034" t="s">
        <v>2247</v>
      </c>
      <c r="H5034" t="s">
        <v>2262</v>
      </c>
      <c r="J5034" s="40">
        <v>0</v>
      </c>
      <c r="K5034" s="40">
        <v>0.28999999999999998</v>
      </c>
    </row>
    <row r="5035" spans="1:11" x14ac:dyDescent="0.35">
      <c r="A5035">
        <v>21010</v>
      </c>
      <c r="B5035" t="s">
        <v>31</v>
      </c>
      <c r="C5035" s="70">
        <v>-799.19</v>
      </c>
      <c r="D5035" s="70">
        <v>-256.98</v>
      </c>
      <c r="E5035" s="71">
        <v>44836</v>
      </c>
      <c r="F5035" t="s">
        <v>19462</v>
      </c>
      <c r="G5035" t="s">
        <v>1907</v>
      </c>
      <c r="H5035" t="s">
        <v>19461</v>
      </c>
      <c r="J5035" s="40">
        <v>403.28</v>
      </c>
      <c r="K5035" s="40">
        <v>0</v>
      </c>
    </row>
    <row r="5036" spans="1:11" x14ac:dyDescent="0.35">
      <c r="A5036">
        <v>21010</v>
      </c>
      <c r="B5036" t="s">
        <v>31</v>
      </c>
      <c r="C5036" s="70">
        <v>-799.19</v>
      </c>
      <c r="D5036" s="70">
        <v>-256.98</v>
      </c>
      <c r="E5036" s="71">
        <v>44865</v>
      </c>
      <c r="F5036" t="s">
        <v>16429</v>
      </c>
      <c r="G5036" t="s">
        <v>1912</v>
      </c>
      <c r="H5036" t="s">
        <v>15815</v>
      </c>
      <c r="I5036" t="s">
        <v>15815</v>
      </c>
      <c r="J5036" s="40">
        <v>0</v>
      </c>
      <c r="K5036" s="40">
        <v>443</v>
      </c>
    </row>
    <row r="5037" spans="1:11" x14ac:dyDescent="0.35">
      <c r="A5037">
        <v>21010</v>
      </c>
      <c r="B5037" t="s">
        <v>31</v>
      </c>
      <c r="C5037" s="70">
        <v>-799.19</v>
      </c>
      <c r="D5037" s="70">
        <v>-256.98</v>
      </c>
      <c r="E5037" s="71">
        <v>44865</v>
      </c>
      <c r="F5037" t="s">
        <v>4340</v>
      </c>
      <c r="G5037" t="s">
        <v>2247</v>
      </c>
      <c r="H5037" t="s">
        <v>1919</v>
      </c>
      <c r="I5037" t="s">
        <v>1919</v>
      </c>
      <c r="J5037" s="40">
        <v>2.91</v>
      </c>
      <c r="K5037" s="40">
        <v>0</v>
      </c>
    </row>
    <row r="5038" spans="1:11" x14ac:dyDescent="0.35">
      <c r="A5038">
        <v>21010</v>
      </c>
      <c r="B5038" t="s">
        <v>31</v>
      </c>
      <c r="C5038" s="70">
        <v>-799.19</v>
      </c>
      <c r="D5038" s="70">
        <v>-256.98</v>
      </c>
      <c r="E5038" s="71">
        <v>44866</v>
      </c>
      <c r="F5038" t="s">
        <v>16314</v>
      </c>
      <c r="G5038" t="s">
        <v>1912</v>
      </c>
      <c r="H5038" t="s">
        <v>15813</v>
      </c>
      <c r="I5038" t="s">
        <v>15813</v>
      </c>
      <c r="J5038" s="40">
        <v>0</v>
      </c>
      <c r="K5038" s="40">
        <v>403.28</v>
      </c>
    </row>
    <row r="5039" spans="1:11" x14ac:dyDescent="0.35">
      <c r="A5039">
        <v>21010</v>
      </c>
      <c r="B5039" t="s">
        <v>31</v>
      </c>
      <c r="C5039" s="70">
        <v>-799.19</v>
      </c>
      <c r="D5039" s="70">
        <v>-256.98</v>
      </c>
      <c r="E5039" s="71">
        <v>44867</v>
      </c>
      <c r="F5039" t="s">
        <v>19460</v>
      </c>
      <c r="G5039" t="s">
        <v>1907</v>
      </c>
      <c r="H5039" t="s">
        <v>19458</v>
      </c>
      <c r="J5039" s="40">
        <v>442.12</v>
      </c>
      <c r="K5039" s="40">
        <v>0</v>
      </c>
    </row>
    <row r="5040" spans="1:11" x14ac:dyDescent="0.35">
      <c r="A5040">
        <v>21010</v>
      </c>
      <c r="B5040" t="s">
        <v>31</v>
      </c>
      <c r="C5040" s="70">
        <v>-799.19</v>
      </c>
      <c r="D5040" s="70">
        <v>-256.98</v>
      </c>
      <c r="E5040" s="71">
        <v>44876</v>
      </c>
      <c r="F5040" t="s">
        <v>17087</v>
      </c>
      <c r="G5040" t="s">
        <v>1912</v>
      </c>
      <c r="H5040" t="s">
        <v>15810</v>
      </c>
      <c r="I5040" t="s">
        <v>15810</v>
      </c>
      <c r="J5040" s="40">
        <v>0</v>
      </c>
      <c r="K5040" s="40">
        <v>379.09</v>
      </c>
    </row>
    <row r="5041" spans="1:11" x14ac:dyDescent="0.35">
      <c r="A5041">
        <v>21010</v>
      </c>
      <c r="B5041" t="s">
        <v>31</v>
      </c>
      <c r="C5041" s="70">
        <v>-799.19</v>
      </c>
      <c r="D5041" s="70">
        <v>-256.98</v>
      </c>
      <c r="E5041" s="71">
        <v>44895</v>
      </c>
      <c r="F5041" t="s">
        <v>4164</v>
      </c>
      <c r="G5041" t="s">
        <v>2247</v>
      </c>
      <c r="H5041" t="s">
        <v>1916</v>
      </c>
      <c r="I5041" t="s">
        <v>1916</v>
      </c>
      <c r="J5041" s="40">
        <v>0</v>
      </c>
      <c r="K5041" s="40">
        <v>5.72</v>
      </c>
    </row>
    <row r="5042" spans="1:11" x14ac:dyDescent="0.35">
      <c r="A5042">
        <v>21010</v>
      </c>
      <c r="B5042" t="s">
        <v>31</v>
      </c>
      <c r="C5042" s="70">
        <v>-799.19</v>
      </c>
      <c r="D5042" s="70">
        <v>-256.98</v>
      </c>
      <c r="E5042" s="71">
        <v>44897</v>
      </c>
      <c r="F5042" t="s">
        <v>19459</v>
      </c>
      <c r="G5042" t="s">
        <v>1907</v>
      </c>
      <c r="H5042" t="s">
        <v>19458</v>
      </c>
      <c r="J5042" s="40">
        <v>389.42</v>
      </c>
      <c r="K5042" s="40">
        <v>0</v>
      </c>
    </row>
    <row r="5043" spans="1:11" x14ac:dyDescent="0.35">
      <c r="A5043">
        <v>21010</v>
      </c>
      <c r="B5043" t="s">
        <v>31</v>
      </c>
      <c r="C5043" s="70">
        <v>-799.19</v>
      </c>
      <c r="D5043" s="70">
        <v>-256.98</v>
      </c>
      <c r="E5043" s="71">
        <v>44926</v>
      </c>
      <c r="F5043" t="s">
        <v>15805</v>
      </c>
      <c r="G5043" t="s">
        <v>1912</v>
      </c>
      <c r="H5043" t="s">
        <v>15804</v>
      </c>
      <c r="I5043" t="s">
        <v>15804</v>
      </c>
      <c r="J5043" s="40">
        <v>0</v>
      </c>
      <c r="K5043" s="40">
        <v>438.8</v>
      </c>
    </row>
    <row r="5044" spans="1:11" x14ac:dyDescent="0.35">
      <c r="A5044">
        <v>21010</v>
      </c>
      <c r="B5044" t="s">
        <v>31</v>
      </c>
      <c r="C5044" s="70">
        <v>-799.19</v>
      </c>
      <c r="D5044" s="70">
        <v>-256.98</v>
      </c>
      <c r="E5044" s="71">
        <v>44926</v>
      </c>
      <c r="F5044" t="s">
        <v>3816</v>
      </c>
      <c r="G5044" t="s">
        <v>2247</v>
      </c>
      <c r="H5044" t="s">
        <v>1911</v>
      </c>
      <c r="I5044" t="s">
        <v>1911</v>
      </c>
      <c r="J5044" s="40">
        <v>0</v>
      </c>
      <c r="K5044" s="40">
        <v>6.64</v>
      </c>
    </row>
    <row r="5045" spans="1:11" x14ac:dyDescent="0.35">
      <c r="A5045">
        <v>21011</v>
      </c>
      <c r="B5045" t="s">
        <v>32</v>
      </c>
      <c r="C5045" s="70">
        <v>0</v>
      </c>
      <c r="D5045" s="70">
        <v>0</v>
      </c>
      <c r="E5045" s="71">
        <v>44707</v>
      </c>
      <c r="F5045" t="s">
        <v>19457</v>
      </c>
      <c r="G5045" t="s">
        <v>1907</v>
      </c>
      <c r="H5045" t="s">
        <v>19406</v>
      </c>
      <c r="J5045" s="40">
        <v>702.73</v>
      </c>
      <c r="K5045" s="40">
        <v>0</v>
      </c>
    </row>
    <row r="5046" spans="1:11" x14ac:dyDescent="0.35">
      <c r="A5046">
        <v>21011</v>
      </c>
      <c r="B5046" t="s">
        <v>32</v>
      </c>
      <c r="C5046" s="70">
        <v>0</v>
      </c>
      <c r="D5046" s="70">
        <v>0</v>
      </c>
      <c r="E5046" s="71">
        <v>44710</v>
      </c>
      <c r="F5046" t="s">
        <v>19456</v>
      </c>
      <c r="G5046" t="s">
        <v>1907</v>
      </c>
      <c r="H5046" t="s">
        <v>19406</v>
      </c>
      <c r="J5046" s="40">
        <v>2070.66</v>
      </c>
      <c r="K5046" s="40">
        <v>0</v>
      </c>
    </row>
    <row r="5047" spans="1:11" x14ac:dyDescent="0.35">
      <c r="A5047">
        <v>21011</v>
      </c>
      <c r="B5047" t="s">
        <v>32</v>
      </c>
      <c r="C5047" s="70">
        <v>0</v>
      </c>
      <c r="D5047" s="70">
        <v>0</v>
      </c>
      <c r="E5047" s="71">
        <v>44711</v>
      </c>
      <c r="F5047" t="s">
        <v>19455</v>
      </c>
      <c r="G5047" t="s">
        <v>1907</v>
      </c>
      <c r="H5047" t="s">
        <v>19406</v>
      </c>
      <c r="J5047" s="40">
        <v>618.48</v>
      </c>
      <c r="K5047" s="40">
        <v>0</v>
      </c>
    </row>
    <row r="5048" spans="1:11" x14ac:dyDescent="0.35">
      <c r="A5048">
        <v>21011</v>
      </c>
      <c r="B5048" t="s">
        <v>32</v>
      </c>
      <c r="C5048" s="70">
        <v>0</v>
      </c>
      <c r="D5048" s="70">
        <v>0</v>
      </c>
      <c r="E5048" s="71">
        <v>44712</v>
      </c>
      <c r="F5048" t="s">
        <v>17627</v>
      </c>
      <c r="G5048" t="s">
        <v>1912</v>
      </c>
      <c r="J5048" s="40">
        <v>0</v>
      </c>
      <c r="K5048" s="40">
        <v>3329.67</v>
      </c>
    </row>
    <row r="5049" spans="1:11" x14ac:dyDescent="0.35">
      <c r="A5049">
        <v>21011</v>
      </c>
      <c r="B5049" t="s">
        <v>32</v>
      </c>
      <c r="C5049" s="70">
        <v>0</v>
      </c>
      <c r="D5049" s="70">
        <v>0</v>
      </c>
      <c r="E5049" s="71">
        <v>44712</v>
      </c>
      <c r="F5049" t="s">
        <v>5973</v>
      </c>
      <c r="G5049" t="s">
        <v>2247</v>
      </c>
      <c r="J5049" s="40">
        <v>0</v>
      </c>
      <c r="K5049" s="40">
        <v>62.2</v>
      </c>
    </row>
    <row r="5050" spans="1:11" x14ac:dyDescent="0.35">
      <c r="A5050">
        <v>21011</v>
      </c>
      <c r="B5050" t="s">
        <v>32</v>
      </c>
      <c r="C5050" s="70">
        <v>0</v>
      </c>
      <c r="D5050" s="70">
        <v>0</v>
      </c>
      <c r="E5050" s="71">
        <v>44736</v>
      </c>
      <c r="F5050" t="s">
        <v>19454</v>
      </c>
      <c r="G5050" t="s">
        <v>1907</v>
      </c>
      <c r="H5050" t="s">
        <v>19406</v>
      </c>
      <c r="J5050" s="40">
        <v>139.16</v>
      </c>
      <c r="K5050" s="40">
        <v>0</v>
      </c>
    </row>
    <row r="5051" spans="1:11" x14ac:dyDescent="0.35">
      <c r="A5051">
        <v>21011</v>
      </c>
      <c r="B5051" t="s">
        <v>32</v>
      </c>
      <c r="C5051" s="70">
        <v>0</v>
      </c>
      <c r="D5051" s="70">
        <v>0</v>
      </c>
      <c r="E5051" s="71">
        <v>44739</v>
      </c>
      <c r="F5051" t="s">
        <v>19453</v>
      </c>
      <c r="G5051" t="s">
        <v>1907</v>
      </c>
      <c r="H5051" t="s">
        <v>19406</v>
      </c>
      <c r="J5051" s="40">
        <v>25.91</v>
      </c>
      <c r="K5051" s="40">
        <v>0</v>
      </c>
    </row>
    <row r="5052" spans="1:11" x14ac:dyDescent="0.35">
      <c r="A5052">
        <v>21011</v>
      </c>
      <c r="B5052" t="s">
        <v>32</v>
      </c>
      <c r="C5052" s="70">
        <v>0</v>
      </c>
      <c r="D5052" s="70">
        <v>0</v>
      </c>
      <c r="E5052" s="71">
        <v>44742</v>
      </c>
      <c r="F5052" t="s">
        <v>17443</v>
      </c>
      <c r="G5052" t="s">
        <v>1912</v>
      </c>
      <c r="J5052" s="40">
        <v>0</v>
      </c>
      <c r="K5052" s="40">
        <v>162</v>
      </c>
    </row>
    <row r="5053" spans="1:11" x14ac:dyDescent="0.35">
      <c r="A5053">
        <v>21011</v>
      </c>
      <c r="B5053" t="s">
        <v>32</v>
      </c>
      <c r="C5053" s="70">
        <v>0</v>
      </c>
      <c r="D5053" s="70">
        <v>0</v>
      </c>
      <c r="E5053" s="71">
        <v>44742</v>
      </c>
      <c r="F5053" t="s">
        <v>15914</v>
      </c>
      <c r="G5053" t="s">
        <v>1912</v>
      </c>
      <c r="J5053" s="40">
        <v>0</v>
      </c>
      <c r="K5053" s="40">
        <v>1298.3699999999999</v>
      </c>
    </row>
    <row r="5054" spans="1:11" x14ac:dyDescent="0.35">
      <c r="A5054">
        <v>21011</v>
      </c>
      <c r="B5054" t="s">
        <v>32</v>
      </c>
      <c r="C5054" s="70">
        <v>0</v>
      </c>
      <c r="D5054" s="70">
        <v>0</v>
      </c>
      <c r="E5054" s="71">
        <v>44742</v>
      </c>
      <c r="F5054" t="s">
        <v>5708</v>
      </c>
      <c r="G5054" t="s">
        <v>2247</v>
      </c>
      <c r="J5054" s="40">
        <v>0</v>
      </c>
      <c r="K5054" s="40">
        <v>3.06</v>
      </c>
    </row>
    <row r="5055" spans="1:11" x14ac:dyDescent="0.35">
      <c r="A5055">
        <v>21011</v>
      </c>
      <c r="B5055" t="s">
        <v>32</v>
      </c>
      <c r="C5055" s="70">
        <v>0</v>
      </c>
      <c r="D5055" s="70">
        <v>0</v>
      </c>
      <c r="E5055" s="71">
        <v>44745</v>
      </c>
      <c r="F5055" t="s">
        <v>19452</v>
      </c>
      <c r="G5055" t="s">
        <v>1907</v>
      </c>
      <c r="H5055" t="s">
        <v>19406</v>
      </c>
      <c r="J5055" s="40">
        <v>1288.79</v>
      </c>
      <c r="K5055" s="40">
        <v>0</v>
      </c>
    </row>
    <row r="5056" spans="1:11" x14ac:dyDescent="0.35">
      <c r="A5056">
        <v>21011</v>
      </c>
      <c r="B5056" t="s">
        <v>32</v>
      </c>
      <c r="C5056" s="70">
        <v>0</v>
      </c>
      <c r="D5056" s="70">
        <v>0</v>
      </c>
      <c r="E5056" s="71">
        <v>44766</v>
      </c>
      <c r="F5056" t="s">
        <v>19451</v>
      </c>
      <c r="G5056" t="s">
        <v>1907</v>
      </c>
      <c r="H5056" t="s">
        <v>1932</v>
      </c>
      <c r="J5056" s="40">
        <v>139.19999999999999</v>
      </c>
      <c r="K5056" s="40">
        <v>0</v>
      </c>
    </row>
    <row r="5057" spans="1:11" x14ac:dyDescent="0.35">
      <c r="A5057">
        <v>21011</v>
      </c>
      <c r="B5057" t="s">
        <v>32</v>
      </c>
      <c r="C5057" s="70">
        <v>0</v>
      </c>
      <c r="D5057" s="70">
        <v>0</v>
      </c>
      <c r="E5057" s="71">
        <v>44767</v>
      </c>
      <c r="F5057" t="s">
        <v>19450</v>
      </c>
      <c r="G5057" t="s">
        <v>1907</v>
      </c>
      <c r="H5057" t="s">
        <v>1932</v>
      </c>
      <c r="J5057" s="40">
        <v>16.32</v>
      </c>
      <c r="K5057" s="40">
        <v>0</v>
      </c>
    </row>
    <row r="5058" spans="1:11" x14ac:dyDescent="0.35">
      <c r="A5058">
        <v>21011</v>
      </c>
      <c r="B5058" t="s">
        <v>32</v>
      </c>
      <c r="C5058" s="70">
        <v>0</v>
      </c>
      <c r="D5058" s="70">
        <v>0</v>
      </c>
      <c r="E5058" s="71">
        <v>44770</v>
      </c>
      <c r="F5058" t="s">
        <v>19449</v>
      </c>
      <c r="G5058" t="s">
        <v>1907</v>
      </c>
      <c r="H5058" t="s">
        <v>1932</v>
      </c>
      <c r="J5058" s="40">
        <v>25.63</v>
      </c>
      <c r="K5058" s="40">
        <v>0</v>
      </c>
    </row>
    <row r="5059" spans="1:11" x14ac:dyDescent="0.35">
      <c r="A5059">
        <v>21011</v>
      </c>
      <c r="B5059" t="s">
        <v>32</v>
      </c>
      <c r="C5059" s="70">
        <v>0</v>
      </c>
      <c r="D5059" s="70">
        <v>0</v>
      </c>
      <c r="E5059" s="71">
        <v>44773</v>
      </c>
      <c r="F5059" t="s">
        <v>15907</v>
      </c>
      <c r="G5059" t="s">
        <v>1912</v>
      </c>
      <c r="J5059" s="40">
        <v>0</v>
      </c>
      <c r="K5059" s="40">
        <v>2006.66</v>
      </c>
    </row>
    <row r="5060" spans="1:11" x14ac:dyDescent="0.35">
      <c r="A5060">
        <v>21011</v>
      </c>
      <c r="B5060" t="s">
        <v>32</v>
      </c>
      <c r="C5060" s="70">
        <v>0</v>
      </c>
      <c r="D5060" s="70">
        <v>0</v>
      </c>
      <c r="E5060" s="71">
        <v>44773</v>
      </c>
      <c r="F5060" t="s">
        <v>17440</v>
      </c>
      <c r="G5060" t="s">
        <v>1912</v>
      </c>
      <c r="J5060" s="40">
        <v>0</v>
      </c>
      <c r="K5060" s="40">
        <v>183.76</v>
      </c>
    </row>
    <row r="5061" spans="1:11" x14ac:dyDescent="0.35">
      <c r="A5061">
        <v>21011</v>
      </c>
      <c r="B5061" t="s">
        <v>32</v>
      </c>
      <c r="C5061" s="70">
        <v>0</v>
      </c>
      <c r="D5061" s="70">
        <v>0</v>
      </c>
      <c r="E5061" s="71">
        <v>44773</v>
      </c>
      <c r="F5061" t="s">
        <v>5401</v>
      </c>
      <c r="G5061" t="s">
        <v>2247</v>
      </c>
      <c r="J5061" s="40">
        <v>12.18</v>
      </c>
      <c r="K5061" s="40">
        <v>0</v>
      </c>
    </row>
    <row r="5062" spans="1:11" x14ac:dyDescent="0.35">
      <c r="A5062">
        <v>21011</v>
      </c>
      <c r="B5062" t="s">
        <v>32</v>
      </c>
      <c r="C5062" s="70">
        <v>0</v>
      </c>
      <c r="D5062" s="70">
        <v>0</v>
      </c>
      <c r="E5062" s="71">
        <v>44775</v>
      </c>
      <c r="F5062" t="s">
        <v>19448</v>
      </c>
      <c r="G5062" t="s">
        <v>1907</v>
      </c>
      <c r="H5062" t="s">
        <v>1932</v>
      </c>
      <c r="J5062" s="40">
        <v>2020.97</v>
      </c>
      <c r="K5062" s="40">
        <v>0</v>
      </c>
    </row>
    <row r="5063" spans="1:11" x14ac:dyDescent="0.35">
      <c r="A5063">
        <v>21011</v>
      </c>
      <c r="B5063" t="s">
        <v>32</v>
      </c>
      <c r="C5063" s="70">
        <v>0</v>
      </c>
      <c r="D5063" s="70">
        <v>0</v>
      </c>
      <c r="E5063" s="71">
        <v>44796</v>
      </c>
      <c r="F5063" t="s">
        <v>15905</v>
      </c>
      <c r="G5063" t="s">
        <v>1912</v>
      </c>
      <c r="J5063" s="40">
        <v>0</v>
      </c>
      <c r="K5063" s="40">
        <v>124.05</v>
      </c>
    </row>
    <row r="5064" spans="1:11" x14ac:dyDescent="0.35">
      <c r="A5064">
        <v>21011</v>
      </c>
      <c r="B5064" t="s">
        <v>32</v>
      </c>
      <c r="C5064" s="70">
        <v>0</v>
      </c>
      <c r="D5064" s="70">
        <v>0</v>
      </c>
      <c r="E5064" s="71">
        <v>44797</v>
      </c>
      <c r="F5064" t="s">
        <v>19447</v>
      </c>
      <c r="G5064" t="s">
        <v>1907</v>
      </c>
      <c r="H5064" t="s">
        <v>1932</v>
      </c>
      <c r="J5064" s="40">
        <v>164.43</v>
      </c>
      <c r="K5064" s="40">
        <v>0</v>
      </c>
    </row>
    <row r="5065" spans="1:11" x14ac:dyDescent="0.35">
      <c r="A5065">
        <v>21011</v>
      </c>
      <c r="B5065" t="s">
        <v>32</v>
      </c>
      <c r="C5065" s="70">
        <v>0</v>
      </c>
      <c r="D5065" s="70">
        <v>0</v>
      </c>
      <c r="E5065" s="71">
        <v>44799</v>
      </c>
      <c r="F5065" t="s">
        <v>19446</v>
      </c>
      <c r="G5065" t="s">
        <v>1907</v>
      </c>
      <c r="H5065" t="s">
        <v>19345</v>
      </c>
      <c r="J5065" s="40">
        <v>17.64</v>
      </c>
      <c r="K5065" s="40">
        <v>0</v>
      </c>
    </row>
    <row r="5066" spans="1:11" x14ac:dyDescent="0.35">
      <c r="A5066">
        <v>21011</v>
      </c>
      <c r="B5066" t="s">
        <v>32</v>
      </c>
      <c r="C5066" s="70">
        <v>0</v>
      </c>
      <c r="D5066" s="70">
        <v>0</v>
      </c>
      <c r="E5066" s="71">
        <v>44801</v>
      </c>
      <c r="F5066" t="s">
        <v>17437</v>
      </c>
      <c r="G5066" t="s">
        <v>1912</v>
      </c>
      <c r="J5066" s="40">
        <v>0</v>
      </c>
      <c r="K5066" s="40">
        <v>210.03</v>
      </c>
    </row>
    <row r="5067" spans="1:11" x14ac:dyDescent="0.35">
      <c r="A5067">
        <v>21011</v>
      </c>
      <c r="B5067" t="s">
        <v>32</v>
      </c>
      <c r="C5067" s="70">
        <v>0</v>
      </c>
      <c r="D5067" s="70">
        <v>0</v>
      </c>
      <c r="E5067" s="71">
        <v>44801</v>
      </c>
      <c r="F5067" t="s">
        <v>19445</v>
      </c>
      <c r="G5067" t="s">
        <v>1907</v>
      </c>
      <c r="H5067" t="s">
        <v>1932</v>
      </c>
      <c r="J5067" s="40">
        <v>27</v>
      </c>
      <c r="K5067" s="40">
        <v>0</v>
      </c>
    </row>
    <row r="5068" spans="1:11" x14ac:dyDescent="0.35">
      <c r="A5068">
        <v>21011</v>
      </c>
      <c r="B5068" t="s">
        <v>32</v>
      </c>
      <c r="C5068" s="70">
        <v>0</v>
      </c>
      <c r="D5068" s="70">
        <v>0</v>
      </c>
      <c r="E5068" s="71">
        <v>44802</v>
      </c>
      <c r="F5068" t="s">
        <v>18730</v>
      </c>
      <c r="G5068" t="s">
        <v>1912</v>
      </c>
      <c r="J5068" s="40">
        <v>0</v>
      </c>
      <c r="K5068" s="40">
        <v>904.97</v>
      </c>
    </row>
    <row r="5069" spans="1:11" x14ac:dyDescent="0.35">
      <c r="A5069">
        <v>21011</v>
      </c>
      <c r="B5069" t="s">
        <v>32</v>
      </c>
      <c r="C5069" s="70">
        <v>0</v>
      </c>
      <c r="D5069" s="70">
        <v>0</v>
      </c>
      <c r="E5069" s="71">
        <v>44804</v>
      </c>
      <c r="F5069" t="s">
        <v>5210</v>
      </c>
      <c r="G5069" t="s">
        <v>2247</v>
      </c>
      <c r="H5069" t="s">
        <v>2265</v>
      </c>
      <c r="J5069" s="40">
        <v>0</v>
      </c>
      <c r="K5069" s="40">
        <v>5.16</v>
      </c>
    </row>
    <row r="5070" spans="1:11" x14ac:dyDescent="0.35">
      <c r="A5070">
        <v>21011</v>
      </c>
      <c r="B5070" t="s">
        <v>32</v>
      </c>
      <c r="C5070" s="70">
        <v>0</v>
      </c>
      <c r="D5070" s="70">
        <v>0</v>
      </c>
      <c r="E5070" s="71">
        <v>44805</v>
      </c>
      <c r="F5070" t="s">
        <v>17435</v>
      </c>
      <c r="G5070" t="s">
        <v>1912</v>
      </c>
      <c r="J5070" s="40">
        <v>0</v>
      </c>
      <c r="K5070" s="40">
        <v>12.49</v>
      </c>
    </row>
    <row r="5071" spans="1:11" x14ac:dyDescent="0.35">
      <c r="A5071">
        <v>21011</v>
      </c>
      <c r="B5071" t="s">
        <v>32</v>
      </c>
      <c r="C5071" s="70">
        <v>0</v>
      </c>
      <c r="D5071" s="70">
        <v>0</v>
      </c>
      <c r="E5071" s="71">
        <v>44806</v>
      </c>
      <c r="F5071" t="s">
        <v>19444</v>
      </c>
      <c r="G5071" t="s">
        <v>1907</v>
      </c>
      <c r="H5071" t="s">
        <v>19345</v>
      </c>
      <c r="J5071" s="40">
        <v>1022.99</v>
      </c>
      <c r="K5071" s="40">
        <v>0</v>
      </c>
    </row>
    <row r="5072" spans="1:11" x14ac:dyDescent="0.35">
      <c r="A5072">
        <v>21011</v>
      </c>
      <c r="B5072" t="s">
        <v>32</v>
      </c>
      <c r="C5072" s="70">
        <v>0</v>
      </c>
      <c r="D5072" s="70">
        <v>0</v>
      </c>
      <c r="E5072" s="71">
        <v>44829</v>
      </c>
      <c r="F5072" t="s">
        <v>19443</v>
      </c>
      <c r="G5072" t="s">
        <v>1907</v>
      </c>
      <c r="H5072" t="s">
        <v>1932</v>
      </c>
      <c r="I5072" t="s">
        <v>19345</v>
      </c>
      <c r="J5072" s="40">
        <v>188.88</v>
      </c>
      <c r="K5072" s="40">
        <v>0</v>
      </c>
    </row>
    <row r="5073" spans="1:11" x14ac:dyDescent="0.35">
      <c r="A5073">
        <v>21011</v>
      </c>
      <c r="B5073" t="s">
        <v>32</v>
      </c>
      <c r="C5073" s="70">
        <v>0</v>
      </c>
      <c r="D5073" s="70">
        <v>0</v>
      </c>
      <c r="E5073" s="71">
        <v>44832</v>
      </c>
      <c r="F5073" t="s">
        <v>19442</v>
      </c>
      <c r="G5073" t="s">
        <v>1907</v>
      </c>
      <c r="H5073" t="s">
        <v>1932</v>
      </c>
      <c r="I5073" t="s">
        <v>19345</v>
      </c>
      <c r="J5073" s="40">
        <v>24.89</v>
      </c>
      <c r="K5073" s="40">
        <v>0</v>
      </c>
    </row>
    <row r="5074" spans="1:11" x14ac:dyDescent="0.35">
      <c r="A5074">
        <v>21011</v>
      </c>
      <c r="B5074" t="s">
        <v>32</v>
      </c>
      <c r="C5074" s="70">
        <v>0</v>
      </c>
      <c r="D5074" s="70">
        <v>0</v>
      </c>
      <c r="E5074" s="71">
        <v>44832</v>
      </c>
      <c r="F5074" t="s">
        <v>17433</v>
      </c>
      <c r="G5074" t="s">
        <v>1912</v>
      </c>
      <c r="I5074" t="s">
        <v>16508</v>
      </c>
      <c r="J5074" s="40">
        <v>0</v>
      </c>
      <c r="K5074" s="40">
        <v>211.26</v>
      </c>
    </row>
    <row r="5075" spans="1:11" x14ac:dyDescent="0.35">
      <c r="A5075">
        <v>21011</v>
      </c>
      <c r="B5075" t="s">
        <v>32</v>
      </c>
      <c r="C5075" s="70">
        <v>0</v>
      </c>
      <c r="D5075" s="70">
        <v>0</v>
      </c>
      <c r="E5075" s="71">
        <v>44834</v>
      </c>
      <c r="F5075" t="s">
        <v>15904</v>
      </c>
      <c r="G5075" t="s">
        <v>1912</v>
      </c>
      <c r="I5075" t="s">
        <v>15903</v>
      </c>
      <c r="J5075" s="40">
        <v>0</v>
      </c>
      <c r="K5075" s="40">
        <v>1650.46</v>
      </c>
    </row>
    <row r="5076" spans="1:11" x14ac:dyDescent="0.35">
      <c r="A5076">
        <v>21011</v>
      </c>
      <c r="B5076" t="s">
        <v>32</v>
      </c>
      <c r="C5076" s="70">
        <v>0</v>
      </c>
      <c r="D5076" s="70">
        <v>0</v>
      </c>
      <c r="E5076" s="71">
        <v>44834</v>
      </c>
      <c r="F5076" t="s">
        <v>4785</v>
      </c>
      <c r="G5076" t="s">
        <v>2247</v>
      </c>
      <c r="H5076" t="s">
        <v>2262</v>
      </c>
      <c r="J5076" s="40">
        <v>7.82</v>
      </c>
      <c r="K5076" s="40">
        <v>0</v>
      </c>
    </row>
    <row r="5077" spans="1:11" x14ac:dyDescent="0.35">
      <c r="A5077">
        <v>21011</v>
      </c>
      <c r="B5077" t="s">
        <v>32</v>
      </c>
      <c r="C5077" s="70">
        <v>0</v>
      </c>
      <c r="D5077" s="70">
        <v>0</v>
      </c>
      <c r="E5077" s="71">
        <v>44836</v>
      </c>
      <c r="F5077" t="s">
        <v>19441</v>
      </c>
      <c r="G5077" t="s">
        <v>1907</v>
      </c>
      <c r="H5077" t="s">
        <v>19345</v>
      </c>
      <c r="J5077" s="40">
        <v>1650.46</v>
      </c>
      <c r="K5077" s="40">
        <v>0</v>
      </c>
    </row>
    <row r="5078" spans="1:11" x14ac:dyDescent="0.35">
      <c r="A5078">
        <v>21011</v>
      </c>
      <c r="B5078" t="s">
        <v>32</v>
      </c>
      <c r="C5078" s="70">
        <v>0</v>
      </c>
      <c r="D5078" s="70">
        <v>0</v>
      </c>
      <c r="E5078" s="71">
        <v>44858</v>
      </c>
      <c r="F5078" t="s">
        <v>19440</v>
      </c>
      <c r="G5078" t="s">
        <v>1907</v>
      </c>
      <c r="H5078" t="s">
        <v>19345</v>
      </c>
      <c r="J5078" s="40">
        <v>263.70999999999998</v>
      </c>
      <c r="K5078" s="40">
        <v>0</v>
      </c>
    </row>
    <row r="5079" spans="1:11" x14ac:dyDescent="0.35">
      <c r="A5079">
        <v>21011</v>
      </c>
      <c r="B5079" t="s">
        <v>32</v>
      </c>
      <c r="C5079" s="70">
        <v>0</v>
      </c>
      <c r="D5079" s="70">
        <v>0</v>
      </c>
      <c r="E5079" s="71">
        <v>44860</v>
      </c>
      <c r="F5079" t="s">
        <v>17430</v>
      </c>
      <c r="G5079" t="s">
        <v>1912</v>
      </c>
      <c r="H5079" t="s">
        <v>16506</v>
      </c>
      <c r="I5079" t="s">
        <v>16506</v>
      </c>
      <c r="J5079" s="40">
        <v>0</v>
      </c>
      <c r="K5079" s="40">
        <v>297.91000000000003</v>
      </c>
    </row>
    <row r="5080" spans="1:11" x14ac:dyDescent="0.35">
      <c r="A5080">
        <v>21011</v>
      </c>
      <c r="B5080" t="s">
        <v>32</v>
      </c>
      <c r="C5080" s="70">
        <v>0</v>
      </c>
      <c r="D5080" s="70">
        <v>0</v>
      </c>
      <c r="E5080" s="71">
        <v>44861</v>
      </c>
      <c r="F5080" t="s">
        <v>19439</v>
      </c>
      <c r="G5080" t="s">
        <v>1907</v>
      </c>
      <c r="H5080" t="s">
        <v>19345</v>
      </c>
      <c r="J5080" s="40">
        <v>29.79</v>
      </c>
      <c r="K5080" s="40">
        <v>0</v>
      </c>
    </row>
    <row r="5081" spans="1:11" x14ac:dyDescent="0.35">
      <c r="A5081">
        <v>21011</v>
      </c>
      <c r="B5081" t="s">
        <v>32</v>
      </c>
      <c r="C5081" s="70">
        <v>0</v>
      </c>
      <c r="D5081" s="70">
        <v>0</v>
      </c>
      <c r="E5081" s="71">
        <v>44864</v>
      </c>
      <c r="F5081" t="s">
        <v>18729</v>
      </c>
      <c r="G5081" t="s">
        <v>1912</v>
      </c>
      <c r="H5081" t="s">
        <v>16506</v>
      </c>
      <c r="I5081" t="s">
        <v>16506</v>
      </c>
      <c r="J5081" s="40">
        <v>0</v>
      </c>
      <c r="K5081" s="40">
        <v>866.98</v>
      </c>
    </row>
    <row r="5082" spans="1:11" x14ac:dyDescent="0.35">
      <c r="A5082">
        <v>21011</v>
      </c>
      <c r="B5082" t="s">
        <v>32</v>
      </c>
      <c r="C5082" s="70">
        <v>0</v>
      </c>
      <c r="D5082" s="70">
        <v>0</v>
      </c>
      <c r="E5082" s="71">
        <v>44865</v>
      </c>
      <c r="F5082" t="s">
        <v>4556</v>
      </c>
      <c r="G5082" t="s">
        <v>2247</v>
      </c>
      <c r="H5082" t="s">
        <v>1919</v>
      </c>
      <c r="I5082" t="s">
        <v>1919</v>
      </c>
      <c r="J5082" s="40">
        <v>0.97</v>
      </c>
      <c r="K5082" s="40">
        <v>0</v>
      </c>
    </row>
    <row r="5083" spans="1:11" x14ac:dyDescent="0.35">
      <c r="A5083">
        <v>21011</v>
      </c>
      <c r="B5083" t="s">
        <v>32</v>
      </c>
      <c r="C5083" s="70">
        <v>0</v>
      </c>
      <c r="D5083" s="70">
        <v>0</v>
      </c>
      <c r="E5083" s="71">
        <v>44867</v>
      </c>
      <c r="F5083" t="s">
        <v>19438</v>
      </c>
      <c r="G5083" t="s">
        <v>1907</v>
      </c>
      <c r="H5083" t="s">
        <v>19345</v>
      </c>
      <c r="I5083" t="s">
        <v>19345</v>
      </c>
      <c r="J5083" s="40">
        <v>867.96</v>
      </c>
      <c r="K5083" s="40">
        <v>0</v>
      </c>
    </row>
    <row r="5084" spans="1:11" x14ac:dyDescent="0.35">
      <c r="A5084">
        <v>21011</v>
      </c>
      <c r="B5084" t="s">
        <v>32</v>
      </c>
      <c r="C5084" s="70">
        <v>0</v>
      </c>
      <c r="D5084" s="70">
        <v>0</v>
      </c>
      <c r="E5084" s="71">
        <v>44889</v>
      </c>
      <c r="F5084" t="s">
        <v>19437</v>
      </c>
      <c r="G5084" t="s">
        <v>1907</v>
      </c>
      <c r="H5084" t="s">
        <v>19345</v>
      </c>
      <c r="J5084" s="40">
        <v>274.27</v>
      </c>
      <c r="K5084" s="40">
        <v>0</v>
      </c>
    </row>
    <row r="5085" spans="1:11" x14ac:dyDescent="0.35">
      <c r="A5085">
        <v>21011</v>
      </c>
      <c r="B5085" t="s">
        <v>32</v>
      </c>
      <c r="C5085" s="70">
        <v>0</v>
      </c>
      <c r="D5085" s="70">
        <v>0</v>
      </c>
      <c r="E5085" s="71">
        <v>44891</v>
      </c>
      <c r="F5085" t="s">
        <v>17428</v>
      </c>
      <c r="G5085" t="s">
        <v>1912</v>
      </c>
      <c r="H5085" t="s">
        <v>16317</v>
      </c>
      <c r="I5085" t="s">
        <v>16317</v>
      </c>
      <c r="J5085" s="40">
        <v>0</v>
      </c>
      <c r="K5085" s="40">
        <v>305.06</v>
      </c>
    </row>
    <row r="5086" spans="1:11" x14ac:dyDescent="0.35">
      <c r="A5086">
        <v>21011</v>
      </c>
      <c r="B5086" t="s">
        <v>32</v>
      </c>
      <c r="C5086" s="70">
        <v>0</v>
      </c>
      <c r="D5086" s="70">
        <v>0</v>
      </c>
      <c r="E5086" s="71">
        <v>44893</v>
      </c>
      <c r="F5086" t="s">
        <v>19436</v>
      </c>
      <c r="G5086" t="s">
        <v>1907</v>
      </c>
      <c r="H5086" t="s">
        <v>19345</v>
      </c>
      <c r="J5086" s="40">
        <v>30.54</v>
      </c>
      <c r="K5086" s="40">
        <v>0</v>
      </c>
    </row>
    <row r="5087" spans="1:11" x14ac:dyDescent="0.35">
      <c r="A5087">
        <v>21011</v>
      </c>
      <c r="B5087" t="s">
        <v>32</v>
      </c>
      <c r="C5087" s="70">
        <v>0</v>
      </c>
      <c r="D5087" s="70">
        <v>0</v>
      </c>
      <c r="E5087" s="71">
        <v>44895</v>
      </c>
      <c r="F5087" t="s">
        <v>18050</v>
      </c>
      <c r="G5087" t="s">
        <v>1912</v>
      </c>
      <c r="H5087" t="s">
        <v>16317</v>
      </c>
      <c r="I5087" t="s">
        <v>16317</v>
      </c>
      <c r="J5087" s="40">
        <v>0</v>
      </c>
      <c r="K5087" s="40">
        <v>2063.52</v>
      </c>
    </row>
    <row r="5088" spans="1:11" x14ac:dyDescent="0.35">
      <c r="A5088">
        <v>21011</v>
      </c>
      <c r="B5088" t="s">
        <v>32</v>
      </c>
      <c r="C5088" s="70">
        <v>0</v>
      </c>
      <c r="D5088" s="70">
        <v>0</v>
      </c>
      <c r="E5088" s="71">
        <v>44895</v>
      </c>
      <c r="F5088" t="s">
        <v>4079</v>
      </c>
      <c r="G5088" t="s">
        <v>2247</v>
      </c>
      <c r="H5088" t="s">
        <v>1916</v>
      </c>
      <c r="I5088" t="s">
        <v>1916</v>
      </c>
      <c r="J5088" s="40">
        <v>2.71</v>
      </c>
      <c r="K5088" s="40">
        <v>0</v>
      </c>
    </row>
    <row r="5089" spans="1:11" x14ac:dyDescent="0.35">
      <c r="A5089">
        <v>21011</v>
      </c>
      <c r="B5089" t="s">
        <v>32</v>
      </c>
      <c r="C5089" s="70">
        <v>0</v>
      </c>
      <c r="D5089" s="70">
        <v>0</v>
      </c>
      <c r="E5089" s="71">
        <v>44897</v>
      </c>
      <c r="F5089" t="s">
        <v>19435</v>
      </c>
      <c r="G5089" t="s">
        <v>1907</v>
      </c>
      <c r="H5089" t="s">
        <v>1932</v>
      </c>
      <c r="J5089" s="40">
        <v>2101.39</v>
      </c>
      <c r="K5089" s="40">
        <v>0</v>
      </c>
    </row>
    <row r="5090" spans="1:11" x14ac:dyDescent="0.35">
      <c r="A5090">
        <v>21011</v>
      </c>
      <c r="B5090" t="s">
        <v>32</v>
      </c>
      <c r="C5090" s="70">
        <v>0</v>
      </c>
      <c r="D5090" s="70">
        <v>0</v>
      </c>
      <c r="E5090" s="71">
        <v>44909</v>
      </c>
      <c r="F5090" t="s">
        <v>19434</v>
      </c>
      <c r="G5090" t="s">
        <v>1907</v>
      </c>
      <c r="H5090" t="s">
        <v>1932</v>
      </c>
      <c r="J5090" s="40">
        <v>7.95</v>
      </c>
      <c r="K5090" s="40">
        <v>0</v>
      </c>
    </row>
    <row r="5091" spans="1:11" x14ac:dyDescent="0.35">
      <c r="A5091">
        <v>21011</v>
      </c>
      <c r="B5091" t="s">
        <v>32</v>
      </c>
      <c r="C5091" s="70">
        <v>0</v>
      </c>
      <c r="D5091" s="70">
        <v>0</v>
      </c>
      <c r="E5091" s="71">
        <v>44918</v>
      </c>
      <c r="F5091" t="s">
        <v>19433</v>
      </c>
      <c r="G5091" t="s">
        <v>1907</v>
      </c>
      <c r="H5091" t="s">
        <v>1932</v>
      </c>
      <c r="J5091" s="40">
        <v>356.05</v>
      </c>
      <c r="K5091" s="40">
        <v>0</v>
      </c>
    </row>
    <row r="5092" spans="1:11" x14ac:dyDescent="0.35">
      <c r="A5092">
        <v>21011</v>
      </c>
      <c r="B5092" t="s">
        <v>32</v>
      </c>
      <c r="C5092" s="70">
        <v>0</v>
      </c>
      <c r="D5092" s="70">
        <v>0</v>
      </c>
      <c r="E5092" s="71">
        <v>44922</v>
      </c>
      <c r="F5092" t="s">
        <v>19432</v>
      </c>
      <c r="G5092" t="s">
        <v>1907</v>
      </c>
      <c r="H5092" t="s">
        <v>1932</v>
      </c>
      <c r="J5092" s="40">
        <v>29.9</v>
      </c>
      <c r="K5092" s="40">
        <v>0</v>
      </c>
    </row>
    <row r="5093" spans="1:11" x14ac:dyDescent="0.35">
      <c r="A5093">
        <v>21011</v>
      </c>
      <c r="B5093" t="s">
        <v>32</v>
      </c>
      <c r="C5093" s="70">
        <v>0</v>
      </c>
      <c r="D5093" s="70">
        <v>0</v>
      </c>
      <c r="E5093" s="71">
        <v>44926</v>
      </c>
      <c r="F5093" t="s">
        <v>15899</v>
      </c>
      <c r="G5093" t="s">
        <v>1912</v>
      </c>
      <c r="H5093" t="s">
        <v>15806</v>
      </c>
      <c r="I5093" t="s">
        <v>15806</v>
      </c>
      <c r="J5093" s="40">
        <v>0</v>
      </c>
      <c r="K5093" s="40">
        <v>4337.2299999999996</v>
      </c>
    </row>
    <row r="5094" spans="1:11" x14ac:dyDescent="0.35">
      <c r="A5094">
        <v>21011</v>
      </c>
      <c r="B5094" t="s">
        <v>32</v>
      </c>
      <c r="C5094" s="70">
        <v>0</v>
      </c>
      <c r="D5094" s="70">
        <v>0</v>
      </c>
      <c r="E5094" s="71">
        <v>44926</v>
      </c>
      <c r="F5094" t="s">
        <v>3730</v>
      </c>
      <c r="G5094" t="s">
        <v>2247</v>
      </c>
      <c r="H5094" t="s">
        <v>1911</v>
      </c>
      <c r="I5094" t="s">
        <v>1911</v>
      </c>
      <c r="J5094" s="40">
        <v>0</v>
      </c>
      <c r="K5094" s="40">
        <v>42.42</v>
      </c>
    </row>
    <row r="5095" spans="1:11" x14ac:dyDescent="0.35">
      <c r="A5095">
        <v>21012</v>
      </c>
      <c r="B5095" t="s">
        <v>19429</v>
      </c>
      <c r="C5095" s="70">
        <v>0</v>
      </c>
      <c r="D5095" s="70">
        <v>0</v>
      </c>
      <c r="E5095" s="71">
        <v>44705</v>
      </c>
      <c r="F5095" t="s">
        <v>16943</v>
      </c>
      <c r="G5095" t="s">
        <v>1912</v>
      </c>
      <c r="J5095" s="40">
        <v>0</v>
      </c>
      <c r="K5095" s="40">
        <v>18</v>
      </c>
    </row>
    <row r="5096" spans="1:11" x14ac:dyDescent="0.35">
      <c r="A5096">
        <v>21012</v>
      </c>
      <c r="B5096" t="s">
        <v>19429</v>
      </c>
      <c r="C5096" s="70">
        <v>0</v>
      </c>
      <c r="D5096" s="70">
        <v>0</v>
      </c>
      <c r="E5096" s="71">
        <v>44707</v>
      </c>
      <c r="F5096" t="s">
        <v>19431</v>
      </c>
      <c r="G5096" t="s">
        <v>1907</v>
      </c>
      <c r="H5096" t="s">
        <v>19318</v>
      </c>
      <c r="J5096" s="40">
        <v>18.25</v>
      </c>
      <c r="K5096" s="40">
        <v>0</v>
      </c>
    </row>
    <row r="5097" spans="1:11" x14ac:dyDescent="0.35">
      <c r="A5097">
        <v>21012</v>
      </c>
      <c r="B5097" t="s">
        <v>19429</v>
      </c>
      <c r="C5097" s="70">
        <v>0</v>
      </c>
      <c r="D5097" s="70">
        <v>0</v>
      </c>
      <c r="E5097" s="71">
        <v>44712</v>
      </c>
      <c r="F5097" t="s">
        <v>5972</v>
      </c>
      <c r="G5097" t="s">
        <v>2247</v>
      </c>
      <c r="J5097" s="40">
        <v>0</v>
      </c>
      <c r="K5097" s="40">
        <v>0.25</v>
      </c>
    </row>
    <row r="5098" spans="1:11" x14ac:dyDescent="0.35">
      <c r="A5098">
        <v>21012</v>
      </c>
      <c r="B5098" t="s">
        <v>19429</v>
      </c>
      <c r="C5098" s="70">
        <v>0</v>
      </c>
      <c r="D5098" s="70">
        <v>0</v>
      </c>
      <c r="E5098" s="71">
        <v>44764</v>
      </c>
      <c r="F5098" t="s">
        <v>3437</v>
      </c>
      <c r="G5098" t="s">
        <v>1912</v>
      </c>
      <c r="J5098" s="40">
        <v>0</v>
      </c>
      <c r="K5098" s="40">
        <v>3.92</v>
      </c>
    </row>
    <row r="5099" spans="1:11" x14ac:dyDescent="0.35">
      <c r="A5099">
        <v>21012</v>
      </c>
      <c r="B5099" t="s">
        <v>19429</v>
      </c>
      <c r="C5099" s="70">
        <v>0</v>
      </c>
      <c r="D5099" s="70">
        <v>0</v>
      </c>
      <c r="E5099" s="71">
        <v>44773</v>
      </c>
      <c r="F5099" t="s">
        <v>5400</v>
      </c>
      <c r="G5099" t="s">
        <v>2247</v>
      </c>
      <c r="J5099" s="40">
        <v>0</v>
      </c>
      <c r="K5099" s="40">
        <v>0.06</v>
      </c>
    </row>
    <row r="5100" spans="1:11" x14ac:dyDescent="0.35">
      <c r="A5100">
        <v>21012</v>
      </c>
      <c r="B5100" t="s">
        <v>19429</v>
      </c>
      <c r="C5100" s="70">
        <v>0</v>
      </c>
      <c r="D5100" s="70">
        <v>0</v>
      </c>
      <c r="E5100" s="71">
        <v>44775</v>
      </c>
      <c r="F5100" t="s">
        <v>19430</v>
      </c>
      <c r="G5100" t="s">
        <v>1907</v>
      </c>
      <c r="H5100" t="s">
        <v>19198</v>
      </c>
      <c r="J5100" s="40">
        <v>4</v>
      </c>
      <c r="K5100" s="40">
        <v>0</v>
      </c>
    </row>
    <row r="5101" spans="1:11" x14ac:dyDescent="0.35">
      <c r="A5101">
        <v>21012</v>
      </c>
      <c r="B5101" t="s">
        <v>19429</v>
      </c>
      <c r="C5101" s="70">
        <v>0</v>
      </c>
      <c r="D5101" s="70">
        <v>0</v>
      </c>
      <c r="E5101" s="71">
        <v>44804</v>
      </c>
      <c r="F5101" t="s">
        <v>5209</v>
      </c>
      <c r="G5101" t="s">
        <v>2247</v>
      </c>
      <c r="H5101" t="s">
        <v>2265</v>
      </c>
      <c r="J5101" s="40">
        <v>0</v>
      </c>
      <c r="K5101" s="40">
        <v>0.02</v>
      </c>
    </row>
    <row r="5102" spans="1:11" x14ac:dyDescent="0.35">
      <c r="A5102">
        <v>21013</v>
      </c>
      <c r="B5102" t="s">
        <v>33</v>
      </c>
      <c r="C5102" s="70">
        <v>0</v>
      </c>
      <c r="D5102" s="70">
        <v>0</v>
      </c>
      <c r="E5102" s="71">
        <v>44710</v>
      </c>
      <c r="F5102" t="s">
        <v>17629</v>
      </c>
      <c r="G5102" t="s">
        <v>1912</v>
      </c>
      <c r="J5102" s="40">
        <v>0</v>
      </c>
      <c r="K5102" s="40">
        <v>329.77</v>
      </c>
    </row>
    <row r="5103" spans="1:11" x14ac:dyDescent="0.35">
      <c r="A5103">
        <v>21013</v>
      </c>
      <c r="B5103" t="s">
        <v>33</v>
      </c>
      <c r="C5103" s="70">
        <v>0</v>
      </c>
      <c r="D5103" s="70">
        <v>0</v>
      </c>
      <c r="E5103" s="71">
        <v>44712</v>
      </c>
      <c r="F5103" t="s">
        <v>19428</v>
      </c>
      <c r="G5103" t="s">
        <v>1907</v>
      </c>
      <c r="H5103" t="s">
        <v>19406</v>
      </c>
      <c r="J5103" s="40">
        <v>329.77</v>
      </c>
      <c r="K5103" s="40">
        <v>0</v>
      </c>
    </row>
    <row r="5104" spans="1:11" x14ac:dyDescent="0.35">
      <c r="A5104">
        <v>21013</v>
      </c>
      <c r="B5104" t="s">
        <v>33</v>
      </c>
      <c r="C5104" s="70">
        <v>0</v>
      </c>
      <c r="D5104" s="70">
        <v>0</v>
      </c>
      <c r="E5104" s="71">
        <v>44712</v>
      </c>
      <c r="F5104" t="s">
        <v>6087</v>
      </c>
      <c r="G5104" t="s">
        <v>2247</v>
      </c>
      <c r="J5104" s="40">
        <v>0</v>
      </c>
      <c r="K5104" s="40">
        <v>0</v>
      </c>
    </row>
    <row r="5105" spans="1:11" x14ac:dyDescent="0.35">
      <c r="A5105">
        <v>21013</v>
      </c>
      <c r="B5105" t="s">
        <v>33</v>
      </c>
      <c r="C5105" s="70">
        <v>0</v>
      </c>
      <c r="D5105" s="70">
        <v>0</v>
      </c>
      <c r="E5105" s="71">
        <v>44713</v>
      </c>
      <c r="F5105" t="s">
        <v>19427</v>
      </c>
      <c r="G5105" t="s">
        <v>1907</v>
      </c>
      <c r="H5105" t="s">
        <v>19406</v>
      </c>
      <c r="J5105" s="40">
        <v>414.85</v>
      </c>
      <c r="K5105" s="40">
        <v>0</v>
      </c>
    </row>
    <row r="5106" spans="1:11" x14ac:dyDescent="0.35">
      <c r="A5106">
        <v>21013</v>
      </c>
      <c r="B5106" t="s">
        <v>33</v>
      </c>
      <c r="C5106" s="70">
        <v>0</v>
      </c>
      <c r="D5106" s="70">
        <v>0</v>
      </c>
      <c r="E5106" s="71">
        <v>44714</v>
      </c>
      <c r="F5106" t="s">
        <v>19426</v>
      </c>
      <c r="G5106" t="s">
        <v>1907</v>
      </c>
      <c r="H5106" t="s">
        <v>19406</v>
      </c>
      <c r="J5106" s="40">
        <v>747.09</v>
      </c>
      <c r="K5106" s="40">
        <v>0</v>
      </c>
    </row>
    <row r="5107" spans="1:11" x14ac:dyDescent="0.35">
      <c r="A5107">
        <v>21013</v>
      </c>
      <c r="B5107" t="s">
        <v>33</v>
      </c>
      <c r="C5107" s="70">
        <v>0</v>
      </c>
      <c r="D5107" s="70">
        <v>0</v>
      </c>
      <c r="E5107" s="71">
        <v>44715</v>
      </c>
      <c r="F5107" t="s">
        <v>19425</v>
      </c>
      <c r="G5107" t="s">
        <v>1907</v>
      </c>
      <c r="H5107" t="s">
        <v>19406</v>
      </c>
      <c r="J5107" s="40">
        <v>791.09</v>
      </c>
      <c r="K5107" s="40">
        <v>0</v>
      </c>
    </row>
    <row r="5108" spans="1:11" x14ac:dyDescent="0.35">
      <c r="A5108">
        <v>21013</v>
      </c>
      <c r="B5108" t="s">
        <v>33</v>
      </c>
      <c r="C5108" s="70">
        <v>0</v>
      </c>
      <c r="D5108" s="70">
        <v>0</v>
      </c>
      <c r="E5108" s="71">
        <v>44718</v>
      </c>
      <c r="F5108" t="s">
        <v>19424</v>
      </c>
      <c r="G5108" t="s">
        <v>1907</v>
      </c>
      <c r="H5108" t="s">
        <v>19406</v>
      </c>
      <c r="J5108" s="40">
        <v>2197.36</v>
      </c>
      <c r="K5108" s="40">
        <v>0</v>
      </c>
    </row>
    <row r="5109" spans="1:11" x14ac:dyDescent="0.35">
      <c r="A5109">
        <v>21013</v>
      </c>
      <c r="B5109" t="s">
        <v>33</v>
      </c>
      <c r="C5109" s="70">
        <v>0</v>
      </c>
      <c r="D5109" s="70">
        <v>0</v>
      </c>
      <c r="E5109" s="71">
        <v>44719</v>
      </c>
      <c r="F5109" t="s">
        <v>19423</v>
      </c>
      <c r="G5109" t="s">
        <v>1907</v>
      </c>
      <c r="H5109" t="s">
        <v>19406</v>
      </c>
      <c r="J5109" s="40">
        <v>478.81</v>
      </c>
      <c r="K5109" s="40">
        <v>0</v>
      </c>
    </row>
    <row r="5110" spans="1:11" x14ac:dyDescent="0.35">
      <c r="A5110">
        <v>21013</v>
      </c>
      <c r="B5110" t="s">
        <v>33</v>
      </c>
      <c r="C5110" s="70">
        <v>0</v>
      </c>
      <c r="D5110" s="70">
        <v>0</v>
      </c>
      <c r="E5110" s="71">
        <v>44720</v>
      </c>
      <c r="F5110" t="s">
        <v>19422</v>
      </c>
      <c r="G5110" t="s">
        <v>1907</v>
      </c>
      <c r="H5110" t="s">
        <v>19406</v>
      </c>
      <c r="J5110" s="40">
        <v>509.53</v>
      </c>
      <c r="K5110" s="40">
        <v>0</v>
      </c>
    </row>
    <row r="5111" spans="1:11" x14ac:dyDescent="0.35">
      <c r="A5111">
        <v>21013</v>
      </c>
      <c r="B5111" t="s">
        <v>33</v>
      </c>
      <c r="C5111" s="70">
        <v>0</v>
      </c>
      <c r="D5111" s="70">
        <v>0</v>
      </c>
      <c r="E5111" s="71">
        <v>44721</v>
      </c>
      <c r="F5111" t="s">
        <v>19421</v>
      </c>
      <c r="G5111" t="s">
        <v>1907</v>
      </c>
      <c r="H5111" t="s">
        <v>19406</v>
      </c>
      <c r="J5111" s="40">
        <v>586.89</v>
      </c>
      <c r="K5111" s="40">
        <v>0</v>
      </c>
    </row>
    <row r="5112" spans="1:11" x14ac:dyDescent="0.35">
      <c r="A5112">
        <v>21013</v>
      </c>
      <c r="B5112" t="s">
        <v>33</v>
      </c>
      <c r="C5112" s="70">
        <v>0</v>
      </c>
      <c r="D5112" s="70">
        <v>0</v>
      </c>
      <c r="E5112" s="71">
        <v>44722</v>
      </c>
      <c r="F5112" t="s">
        <v>19420</v>
      </c>
      <c r="G5112" t="s">
        <v>1907</v>
      </c>
      <c r="H5112" t="s">
        <v>19406</v>
      </c>
      <c r="J5112" s="40">
        <v>609.14</v>
      </c>
      <c r="K5112" s="40">
        <v>0</v>
      </c>
    </row>
    <row r="5113" spans="1:11" x14ac:dyDescent="0.35">
      <c r="A5113">
        <v>21013</v>
      </c>
      <c r="B5113" t="s">
        <v>33</v>
      </c>
      <c r="C5113" s="70">
        <v>0</v>
      </c>
      <c r="D5113" s="70">
        <v>0</v>
      </c>
      <c r="E5113" s="71">
        <v>44724</v>
      </c>
      <c r="F5113" t="s">
        <v>19419</v>
      </c>
      <c r="G5113" t="s">
        <v>1907</v>
      </c>
      <c r="H5113" t="s">
        <v>19406</v>
      </c>
      <c r="J5113" s="40">
        <v>1230.23</v>
      </c>
      <c r="K5113" s="40">
        <v>0</v>
      </c>
    </row>
    <row r="5114" spans="1:11" x14ac:dyDescent="0.35">
      <c r="A5114">
        <v>21013</v>
      </c>
      <c r="B5114" t="s">
        <v>33</v>
      </c>
      <c r="C5114" s="70">
        <v>0</v>
      </c>
      <c r="D5114" s="70">
        <v>0</v>
      </c>
      <c r="E5114" s="71">
        <v>44725</v>
      </c>
      <c r="F5114" t="s">
        <v>19418</v>
      </c>
      <c r="G5114" t="s">
        <v>1907</v>
      </c>
      <c r="H5114" t="s">
        <v>19406</v>
      </c>
      <c r="J5114" s="40">
        <v>425.92</v>
      </c>
      <c r="K5114" s="40">
        <v>0</v>
      </c>
    </row>
    <row r="5115" spans="1:11" x14ac:dyDescent="0.35">
      <c r="A5115">
        <v>21013</v>
      </c>
      <c r="B5115" t="s">
        <v>33</v>
      </c>
      <c r="C5115" s="70">
        <v>0</v>
      </c>
      <c r="D5115" s="70">
        <v>0</v>
      </c>
      <c r="E5115" s="71">
        <v>44726</v>
      </c>
      <c r="F5115" t="s">
        <v>19417</v>
      </c>
      <c r="G5115" t="s">
        <v>1907</v>
      </c>
      <c r="H5115" t="s">
        <v>19406</v>
      </c>
      <c r="J5115" s="40">
        <v>421.12</v>
      </c>
      <c r="K5115" s="40">
        <v>0</v>
      </c>
    </row>
    <row r="5116" spans="1:11" x14ac:dyDescent="0.35">
      <c r="A5116">
        <v>21013</v>
      </c>
      <c r="B5116" t="s">
        <v>33</v>
      </c>
      <c r="C5116" s="70">
        <v>0</v>
      </c>
      <c r="D5116" s="70">
        <v>0</v>
      </c>
      <c r="E5116" s="71">
        <v>44727</v>
      </c>
      <c r="F5116" t="s">
        <v>19416</v>
      </c>
      <c r="G5116" t="s">
        <v>1907</v>
      </c>
      <c r="H5116" t="s">
        <v>19406</v>
      </c>
      <c r="J5116" s="40">
        <v>2080.7800000000002</v>
      </c>
      <c r="K5116" s="40">
        <v>0</v>
      </c>
    </row>
    <row r="5117" spans="1:11" x14ac:dyDescent="0.35">
      <c r="A5117">
        <v>21013</v>
      </c>
      <c r="B5117" t="s">
        <v>33</v>
      </c>
      <c r="C5117" s="70">
        <v>0</v>
      </c>
      <c r="D5117" s="70">
        <v>0</v>
      </c>
      <c r="E5117" s="71">
        <v>44728</v>
      </c>
      <c r="F5117" t="s">
        <v>19415</v>
      </c>
      <c r="G5117" t="s">
        <v>1907</v>
      </c>
      <c r="H5117" t="s">
        <v>19406</v>
      </c>
      <c r="J5117" s="40">
        <v>518.21</v>
      </c>
      <c r="K5117" s="40">
        <v>0</v>
      </c>
    </row>
    <row r="5118" spans="1:11" x14ac:dyDescent="0.35">
      <c r="A5118">
        <v>21013</v>
      </c>
      <c r="B5118" t="s">
        <v>33</v>
      </c>
      <c r="C5118" s="70">
        <v>0</v>
      </c>
      <c r="D5118" s="70">
        <v>0</v>
      </c>
      <c r="E5118" s="71">
        <v>44729</v>
      </c>
      <c r="F5118" t="s">
        <v>19414</v>
      </c>
      <c r="G5118" t="s">
        <v>1907</v>
      </c>
      <c r="H5118" t="s">
        <v>19406</v>
      </c>
      <c r="J5118" s="40">
        <v>563.62</v>
      </c>
      <c r="K5118" s="40">
        <v>0</v>
      </c>
    </row>
    <row r="5119" spans="1:11" x14ac:dyDescent="0.35">
      <c r="A5119">
        <v>21013</v>
      </c>
      <c r="B5119" t="s">
        <v>33</v>
      </c>
      <c r="C5119" s="70">
        <v>0</v>
      </c>
      <c r="D5119" s="70">
        <v>0</v>
      </c>
      <c r="E5119" s="71">
        <v>44731</v>
      </c>
      <c r="F5119" t="s">
        <v>19413</v>
      </c>
      <c r="G5119" t="s">
        <v>1907</v>
      </c>
      <c r="H5119" t="s">
        <v>19406</v>
      </c>
      <c r="J5119" s="40">
        <v>533.28</v>
      </c>
      <c r="K5119" s="40">
        <v>0</v>
      </c>
    </row>
    <row r="5120" spans="1:11" x14ac:dyDescent="0.35">
      <c r="A5120">
        <v>21013</v>
      </c>
      <c r="B5120" t="s">
        <v>33</v>
      </c>
      <c r="C5120" s="70">
        <v>0</v>
      </c>
      <c r="D5120" s="70">
        <v>0</v>
      </c>
      <c r="E5120" s="71">
        <v>44736</v>
      </c>
      <c r="F5120" t="s">
        <v>19412</v>
      </c>
      <c r="G5120" t="s">
        <v>1907</v>
      </c>
      <c r="H5120" t="s">
        <v>19406</v>
      </c>
      <c r="J5120" s="40">
        <v>55.09</v>
      </c>
      <c r="K5120" s="40">
        <v>0</v>
      </c>
    </row>
    <row r="5121" spans="1:11" x14ac:dyDescent="0.35">
      <c r="A5121">
        <v>21013</v>
      </c>
      <c r="B5121" t="s">
        <v>33</v>
      </c>
      <c r="C5121" s="70">
        <v>0</v>
      </c>
      <c r="D5121" s="70">
        <v>0</v>
      </c>
      <c r="E5121" s="71">
        <v>44740</v>
      </c>
      <c r="F5121" t="s">
        <v>19411</v>
      </c>
      <c r="G5121" t="s">
        <v>1907</v>
      </c>
      <c r="H5121" t="s">
        <v>19406</v>
      </c>
      <c r="J5121" s="40">
        <v>1667.2</v>
      </c>
      <c r="K5121" s="40">
        <v>0</v>
      </c>
    </row>
    <row r="5122" spans="1:11" x14ac:dyDescent="0.35">
      <c r="A5122">
        <v>21013</v>
      </c>
      <c r="B5122" t="s">
        <v>33</v>
      </c>
      <c r="C5122" s="70">
        <v>0</v>
      </c>
      <c r="D5122" s="70">
        <v>0</v>
      </c>
      <c r="E5122" s="71">
        <v>44741</v>
      </c>
      <c r="F5122" t="s">
        <v>19410</v>
      </c>
      <c r="G5122" t="s">
        <v>1907</v>
      </c>
      <c r="H5122" t="s">
        <v>19406</v>
      </c>
      <c r="J5122" s="40">
        <v>38.86</v>
      </c>
      <c r="K5122" s="40">
        <v>0</v>
      </c>
    </row>
    <row r="5123" spans="1:11" x14ac:dyDescent="0.35">
      <c r="A5123">
        <v>21013</v>
      </c>
      <c r="B5123" t="s">
        <v>33</v>
      </c>
      <c r="C5123" s="70">
        <v>0</v>
      </c>
      <c r="D5123" s="70">
        <v>0</v>
      </c>
      <c r="E5123" s="71">
        <v>44742</v>
      </c>
      <c r="F5123" t="s">
        <v>8414</v>
      </c>
      <c r="G5123" t="s">
        <v>1912</v>
      </c>
      <c r="J5123" s="40">
        <v>0</v>
      </c>
      <c r="K5123" s="40">
        <v>7650.94</v>
      </c>
    </row>
    <row r="5124" spans="1:11" x14ac:dyDescent="0.35">
      <c r="A5124">
        <v>21013</v>
      </c>
      <c r="B5124" t="s">
        <v>33</v>
      </c>
      <c r="C5124" s="70">
        <v>0</v>
      </c>
      <c r="D5124" s="70">
        <v>0</v>
      </c>
      <c r="E5124" s="71">
        <v>44742</v>
      </c>
      <c r="F5124" t="s">
        <v>17623</v>
      </c>
      <c r="G5124" t="s">
        <v>1912</v>
      </c>
      <c r="J5124" s="40">
        <v>0</v>
      </c>
      <c r="K5124" s="40">
        <v>6334.76</v>
      </c>
    </row>
    <row r="5125" spans="1:11" x14ac:dyDescent="0.35">
      <c r="A5125">
        <v>21013</v>
      </c>
      <c r="B5125" t="s">
        <v>33</v>
      </c>
      <c r="C5125" s="70">
        <v>0</v>
      </c>
      <c r="D5125" s="70">
        <v>0</v>
      </c>
      <c r="E5125" s="71">
        <v>44742</v>
      </c>
      <c r="F5125" t="s">
        <v>5857</v>
      </c>
      <c r="G5125" t="s">
        <v>2247</v>
      </c>
      <c r="J5125" s="40">
        <v>0</v>
      </c>
      <c r="K5125" s="40">
        <v>0</v>
      </c>
    </row>
    <row r="5126" spans="1:11" x14ac:dyDescent="0.35">
      <c r="A5126">
        <v>21013</v>
      </c>
      <c r="B5126" t="s">
        <v>33</v>
      </c>
      <c r="C5126" s="70">
        <v>0</v>
      </c>
      <c r="D5126" s="70">
        <v>0</v>
      </c>
      <c r="E5126" s="71">
        <v>44743</v>
      </c>
      <c r="F5126" t="s">
        <v>19409</v>
      </c>
      <c r="G5126" t="s">
        <v>1907</v>
      </c>
      <c r="H5126" t="s">
        <v>19406</v>
      </c>
      <c r="J5126" s="40">
        <v>116.63</v>
      </c>
      <c r="K5126" s="40">
        <v>0</v>
      </c>
    </row>
    <row r="5127" spans="1:11" x14ac:dyDescent="0.35">
      <c r="A5127">
        <v>21013</v>
      </c>
      <c r="B5127" t="s">
        <v>33</v>
      </c>
      <c r="C5127" s="70">
        <v>0</v>
      </c>
      <c r="D5127" s="70">
        <v>0</v>
      </c>
      <c r="E5127" s="71">
        <v>44745</v>
      </c>
      <c r="F5127" t="s">
        <v>19408</v>
      </c>
      <c r="G5127" t="s">
        <v>1907</v>
      </c>
      <c r="H5127" t="s">
        <v>19406</v>
      </c>
      <c r="J5127" s="40">
        <v>1214.4000000000001</v>
      </c>
      <c r="K5127" s="40">
        <v>0</v>
      </c>
    </row>
    <row r="5128" spans="1:11" x14ac:dyDescent="0.35">
      <c r="A5128">
        <v>21013</v>
      </c>
      <c r="B5128" t="s">
        <v>33</v>
      </c>
      <c r="C5128" s="70">
        <v>0</v>
      </c>
      <c r="D5128" s="70">
        <v>0</v>
      </c>
      <c r="E5128" s="71">
        <v>44746</v>
      </c>
      <c r="F5128" t="s">
        <v>19407</v>
      </c>
      <c r="G5128" t="s">
        <v>1907</v>
      </c>
      <c r="H5128" t="s">
        <v>19406</v>
      </c>
      <c r="J5128" s="40">
        <v>12.9</v>
      </c>
      <c r="K5128" s="40">
        <v>0</v>
      </c>
    </row>
    <row r="5129" spans="1:11" x14ac:dyDescent="0.35">
      <c r="A5129">
        <v>21013</v>
      </c>
      <c r="B5129" t="s">
        <v>33</v>
      </c>
      <c r="C5129" s="70">
        <v>0</v>
      </c>
      <c r="D5129" s="70">
        <v>0</v>
      </c>
      <c r="E5129" s="71">
        <v>44756</v>
      </c>
      <c r="F5129" t="s">
        <v>19405</v>
      </c>
      <c r="G5129" t="s">
        <v>1907</v>
      </c>
      <c r="H5129" t="s">
        <v>1932</v>
      </c>
      <c r="J5129" s="40">
        <v>235.82</v>
      </c>
      <c r="K5129" s="40">
        <v>0</v>
      </c>
    </row>
    <row r="5130" spans="1:11" x14ac:dyDescent="0.35">
      <c r="A5130">
        <v>21013</v>
      </c>
      <c r="B5130" t="s">
        <v>33</v>
      </c>
      <c r="C5130" s="70">
        <v>0</v>
      </c>
      <c r="D5130" s="70">
        <v>0</v>
      </c>
      <c r="E5130" s="71">
        <v>44757</v>
      </c>
      <c r="F5130" t="s">
        <v>19404</v>
      </c>
      <c r="G5130" t="s">
        <v>1907</v>
      </c>
      <c r="H5130" t="s">
        <v>1932</v>
      </c>
      <c r="J5130" s="40">
        <v>12</v>
      </c>
      <c r="K5130" s="40">
        <v>0</v>
      </c>
    </row>
    <row r="5131" spans="1:11" x14ac:dyDescent="0.35">
      <c r="A5131">
        <v>21013</v>
      </c>
      <c r="B5131" t="s">
        <v>33</v>
      </c>
      <c r="C5131" s="70">
        <v>0</v>
      </c>
      <c r="D5131" s="70">
        <v>0</v>
      </c>
      <c r="E5131" s="71">
        <v>44761</v>
      </c>
      <c r="F5131" t="s">
        <v>19403</v>
      </c>
      <c r="G5131" t="s">
        <v>1907</v>
      </c>
      <c r="H5131" t="s">
        <v>1932</v>
      </c>
      <c r="J5131" s="40">
        <v>49.92</v>
      </c>
      <c r="K5131" s="40">
        <v>0</v>
      </c>
    </row>
    <row r="5132" spans="1:11" x14ac:dyDescent="0.35">
      <c r="A5132">
        <v>21013</v>
      </c>
      <c r="B5132" t="s">
        <v>33</v>
      </c>
      <c r="C5132" s="70">
        <v>0</v>
      </c>
      <c r="D5132" s="70">
        <v>0</v>
      </c>
      <c r="E5132" s="71">
        <v>44762</v>
      </c>
      <c r="F5132" t="s">
        <v>19402</v>
      </c>
      <c r="G5132" t="s">
        <v>1907</v>
      </c>
      <c r="H5132" t="s">
        <v>1932</v>
      </c>
      <c r="J5132" s="40">
        <v>1773.82</v>
      </c>
      <c r="K5132" s="40">
        <v>0</v>
      </c>
    </row>
    <row r="5133" spans="1:11" x14ac:dyDescent="0.35">
      <c r="A5133">
        <v>21013</v>
      </c>
      <c r="B5133" t="s">
        <v>33</v>
      </c>
      <c r="C5133" s="70">
        <v>0</v>
      </c>
      <c r="D5133" s="70">
        <v>0</v>
      </c>
      <c r="E5133" s="71">
        <v>44763</v>
      </c>
      <c r="F5133" t="s">
        <v>19401</v>
      </c>
      <c r="G5133" t="s">
        <v>1907</v>
      </c>
      <c r="H5133" t="s">
        <v>1932</v>
      </c>
      <c r="J5133" s="40">
        <v>1836.85</v>
      </c>
      <c r="K5133" s="40">
        <v>0</v>
      </c>
    </row>
    <row r="5134" spans="1:11" x14ac:dyDescent="0.35">
      <c r="A5134">
        <v>21013</v>
      </c>
      <c r="B5134" t="s">
        <v>33</v>
      </c>
      <c r="C5134" s="70">
        <v>0</v>
      </c>
      <c r="D5134" s="70">
        <v>0</v>
      </c>
      <c r="E5134" s="71">
        <v>44764</v>
      </c>
      <c r="F5134" t="s">
        <v>19400</v>
      </c>
      <c r="G5134" t="s">
        <v>1907</v>
      </c>
      <c r="H5134" t="s">
        <v>1932</v>
      </c>
      <c r="J5134" s="40">
        <v>500</v>
      </c>
      <c r="K5134" s="40">
        <v>0</v>
      </c>
    </row>
    <row r="5135" spans="1:11" x14ac:dyDescent="0.35">
      <c r="A5135">
        <v>21013</v>
      </c>
      <c r="B5135" t="s">
        <v>33</v>
      </c>
      <c r="C5135" s="70">
        <v>0</v>
      </c>
      <c r="D5135" s="70">
        <v>0</v>
      </c>
      <c r="E5135" s="71">
        <v>44766</v>
      </c>
      <c r="F5135" t="s">
        <v>19399</v>
      </c>
      <c r="G5135" t="s">
        <v>1907</v>
      </c>
      <c r="H5135" t="s">
        <v>1932</v>
      </c>
      <c r="J5135" s="40">
        <v>1000</v>
      </c>
      <c r="K5135" s="40">
        <v>0</v>
      </c>
    </row>
    <row r="5136" spans="1:11" x14ac:dyDescent="0.35">
      <c r="A5136">
        <v>21013</v>
      </c>
      <c r="B5136" t="s">
        <v>33</v>
      </c>
      <c r="C5136" s="70">
        <v>0</v>
      </c>
      <c r="D5136" s="70">
        <v>0</v>
      </c>
      <c r="E5136" s="71">
        <v>44768</v>
      </c>
      <c r="F5136" t="s">
        <v>19398</v>
      </c>
      <c r="G5136" t="s">
        <v>1907</v>
      </c>
      <c r="H5136" t="s">
        <v>1932</v>
      </c>
      <c r="J5136" s="40">
        <v>548.47</v>
      </c>
      <c r="K5136" s="40">
        <v>0</v>
      </c>
    </row>
    <row r="5137" spans="1:11" x14ac:dyDescent="0.35">
      <c r="A5137">
        <v>21013</v>
      </c>
      <c r="B5137" t="s">
        <v>33</v>
      </c>
      <c r="C5137" s="70">
        <v>0</v>
      </c>
      <c r="D5137" s="70">
        <v>0</v>
      </c>
      <c r="E5137" s="71">
        <v>44769</v>
      </c>
      <c r="F5137" t="s">
        <v>19397</v>
      </c>
      <c r="G5137" t="s">
        <v>1907</v>
      </c>
      <c r="H5137" t="s">
        <v>1932</v>
      </c>
      <c r="J5137" s="40">
        <v>60</v>
      </c>
      <c r="K5137" s="40">
        <v>0</v>
      </c>
    </row>
    <row r="5138" spans="1:11" x14ac:dyDescent="0.35">
      <c r="A5138">
        <v>21013</v>
      </c>
      <c r="B5138" t="s">
        <v>33</v>
      </c>
      <c r="C5138" s="70">
        <v>0</v>
      </c>
      <c r="D5138" s="70">
        <v>0</v>
      </c>
      <c r="E5138" s="71">
        <v>44770</v>
      </c>
      <c r="F5138" t="s">
        <v>19396</v>
      </c>
      <c r="G5138" t="s">
        <v>1907</v>
      </c>
      <c r="H5138" t="s">
        <v>1932</v>
      </c>
      <c r="J5138" s="40">
        <v>2183.6999999999998</v>
      </c>
      <c r="K5138" s="40">
        <v>0</v>
      </c>
    </row>
    <row r="5139" spans="1:11" x14ac:dyDescent="0.35">
      <c r="A5139">
        <v>21013</v>
      </c>
      <c r="B5139" t="s">
        <v>33</v>
      </c>
      <c r="C5139" s="70">
        <v>0</v>
      </c>
      <c r="D5139" s="70">
        <v>0</v>
      </c>
      <c r="E5139" s="71">
        <v>44773</v>
      </c>
      <c r="F5139" t="s">
        <v>15837</v>
      </c>
      <c r="G5139" t="s">
        <v>1912</v>
      </c>
      <c r="J5139" s="40">
        <v>0</v>
      </c>
      <c r="K5139" s="40">
        <v>10015.08</v>
      </c>
    </row>
    <row r="5140" spans="1:11" x14ac:dyDescent="0.35">
      <c r="A5140">
        <v>21013</v>
      </c>
      <c r="B5140" t="s">
        <v>33</v>
      </c>
      <c r="C5140" s="70">
        <v>0</v>
      </c>
      <c r="D5140" s="70">
        <v>0</v>
      </c>
      <c r="E5140" s="71">
        <v>44773</v>
      </c>
      <c r="F5140" t="s">
        <v>5551</v>
      </c>
      <c r="G5140" t="s">
        <v>2247</v>
      </c>
      <c r="J5140" s="40">
        <v>0</v>
      </c>
      <c r="K5140" s="40">
        <v>0</v>
      </c>
    </row>
    <row r="5141" spans="1:11" x14ac:dyDescent="0.35">
      <c r="A5141">
        <v>21013</v>
      </c>
      <c r="B5141" t="s">
        <v>33</v>
      </c>
      <c r="C5141" s="70">
        <v>0</v>
      </c>
      <c r="D5141" s="70">
        <v>0</v>
      </c>
      <c r="E5141" s="71">
        <v>44775</v>
      </c>
      <c r="F5141" t="s">
        <v>19395</v>
      </c>
      <c r="G5141" t="s">
        <v>1907</v>
      </c>
      <c r="H5141" t="s">
        <v>1932</v>
      </c>
      <c r="J5141" s="40">
        <v>587.20000000000005</v>
      </c>
      <c r="K5141" s="40">
        <v>0</v>
      </c>
    </row>
    <row r="5142" spans="1:11" x14ac:dyDescent="0.35">
      <c r="A5142">
        <v>21013</v>
      </c>
      <c r="B5142" t="s">
        <v>33</v>
      </c>
      <c r="C5142" s="70">
        <v>0</v>
      </c>
      <c r="D5142" s="70">
        <v>0</v>
      </c>
      <c r="E5142" s="71">
        <v>44776</v>
      </c>
      <c r="F5142" t="s">
        <v>19394</v>
      </c>
      <c r="G5142" t="s">
        <v>1907</v>
      </c>
      <c r="H5142" t="s">
        <v>1932</v>
      </c>
      <c r="J5142" s="40">
        <v>46.6</v>
      </c>
      <c r="K5142" s="40">
        <v>0</v>
      </c>
    </row>
    <row r="5143" spans="1:11" x14ac:dyDescent="0.35">
      <c r="A5143">
        <v>21013</v>
      </c>
      <c r="B5143" t="s">
        <v>33</v>
      </c>
      <c r="C5143" s="70">
        <v>0</v>
      </c>
      <c r="D5143" s="70">
        <v>0</v>
      </c>
      <c r="E5143" s="71">
        <v>44777</v>
      </c>
      <c r="F5143" t="s">
        <v>19393</v>
      </c>
      <c r="G5143" t="s">
        <v>1907</v>
      </c>
      <c r="H5143" t="s">
        <v>1932</v>
      </c>
      <c r="J5143" s="40">
        <v>46.6</v>
      </c>
      <c r="K5143" s="40">
        <v>0</v>
      </c>
    </row>
    <row r="5144" spans="1:11" x14ac:dyDescent="0.35">
      <c r="A5144">
        <v>21013</v>
      </c>
      <c r="B5144" t="s">
        <v>33</v>
      </c>
      <c r="C5144" s="70">
        <v>0</v>
      </c>
      <c r="D5144" s="70">
        <v>0</v>
      </c>
      <c r="E5144" s="71">
        <v>44778</v>
      </c>
      <c r="F5144" t="s">
        <v>19392</v>
      </c>
      <c r="G5144" t="s">
        <v>1907</v>
      </c>
      <c r="H5144" t="s">
        <v>1932</v>
      </c>
      <c r="J5144" s="40">
        <v>202.3</v>
      </c>
      <c r="K5144" s="40">
        <v>0</v>
      </c>
    </row>
    <row r="5145" spans="1:11" x14ac:dyDescent="0.35">
      <c r="A5145">
        <v>21013</v>
      </c>
      <c r="B5145" t="s">
        <v>33</v>
      </c>
      <c r="C5145" s="70">
        <v>0</v>
      </c>
      <c r="D5145" s="70">
        <v>0</v>
      </c>
      <c r="E5145" s="71">
        <v>44783</v>
      </c>
      <c r="F5145" t="s">
        <v>19391</v>
      </c>
      <c r="G5145" t="s">
        <v>1907</v>
      </c>
      <c r="H5145" t="s">
        <v>1932</v>
      </c>
      <c r="J5145" s="40">
        <v>288</v>
      </c>
      <c r="K5145" s="40">
        <v>0</v>
      </c>
    </row>
    <row r="5146" spans="1:11" x14ac:dyDescent="0.35">
      <c r="A5146">
        <v>21013</v>
      </c>
      <c r="B5146" t="s">
        <v>33</v>
      </c>
      <c r="C5146" s="70">
        <v>0</v>
      </c>
      <c r="D5146" s="70">
        <v>0</v>
      </c>
      <c r="E5146" s="71">
        <v>44787</v>
      </c>
      <c r="F5146" t="s">
        <v>19390</v>
      </c>
      <c r="G5146" t="s">
        <v>1907</v>
      </c>
      <c r="H5146" t="s">
        <v>1932</v>
      </c>
      <c r="J5146" s="40">
        <v>1500</v>
      </c>
      <c r="K5146" s="40">
        <v>0</v>
      </c>
    </row>
    <row r="5147" spans="1:11" x14ac:dyDescent="0.35">
      <c r="A5147">
        <v>21013</v>
      </c>
      <c r="B5147" t="s">
        <v>33</v>
      </c>
      <c r="C5147" s="70">
        <v>0</v>
      </c>
      <c r="D5147" s="70">
        <v>0</v>
      </c>
      <c r="E5147" s="71">
        <v>44788</v>
      </c>
      <c r="F5147" t="s">
        <v>19389</v>
      </c>
      <c r="G5147" t="s">
        <v>1907</v>
      </c>
      <c r="H5147" t="s">
        <v>1932</v>
      </c>
      <c r="J5147" s="40">
        <v>512</v>
      </c>
      <c r="K5147" s="40">
        <v>0</v>
      </c>
    </row>
    <row r="5148" spans="1:11" x14ac:dyDescent="0.35">
      <c r="A5148">
        <v>21013</v>
      </c>
      <c r="B5148" t="s">
        <v>33</v>
      </c>
      <c r="C5148" s="70">
        <v>0</v>
      </c>
      <c r="D5148" s="70">
        <v>0</v>
      </c>
      <c r="E5148" s="71">
        <v>44789</v>
      </c>
      <c r="F5148" t="s">
        <v>19388</v>
      </c>
      <c r="G5148" t="s">
        <v>1907</v>
      </c>
      <c r="H5148" t="s">
        <v>1932</v>
      </c>
      <c r="J5148" s="40">
        <v>384</v>
      </c>
      <c r="K5148" s="40">
        <v>0</v>
      </c>
    </row>
    <row r="5149" spans="1:11" x14ac:dyDescent="0.35">
      <c r="A5149">
        <v>21013</v>
      </c>
      <c r="B5149" t="s">
        <v>33</v>
      </c>
      <c r="C5149" s="70">
        <v>0</v>
      </c>
      <c r="D5149" s="70">
        <v>0</v>
      </c>
      <c r="E5149" s="71">
        <v>44790</v>
      </c>
      <c r="F5149" t="s">
        <v>19387</v>
      </c>
      <c r="G5149" t="s">
        <v>1907</v>
      </c>
      <c r="H5149" t="s">
        <v>1932</v>
      </c>
      <c r="J5149" s="40">
        <v>500</v>
      </c>
      <c r="K5149" s="40">
        <v>0</v>
      </c>
    </row>
    <row r="5150" spans="1:11" x14ac:dyDescent="0.35">
      <c r="A5150">
        <v>21013</v>
      </c>
      <c r="B5150" t="s">
        <v>33</v>
      </c>
      <c r="C5150" s="70">
        <v>0</v>
      </c>
      <c r="D5150" s="70">
        <v>0</v>
      </c>
      <c r="E5150" s="71">
        <v>44795</v>
      </c>
      <c r="F5150" t="s">
        <v>19386</v>
      </c>
      <c r="G5150" t="s">
        <v>1907</v>
      </c>
      <c r="H5150" t="s">
        <v>1932</v>
      </c>
      <c r="J5150" s="40">
        <v>42.87</v>
      </c>
      <c r="K5150" s="40">
        <v>0</v>
      </c>
    </row>
    <row r="5151" spans="1:11" x14ac:dyDescent="0.35">
      <c r="A5151">
        <v>21013</v>
      </c>
      <c r="B5151" t="s">
        <v>33</v>
      </c>
      <c r="C5151" s="70">
        <v>0</v>
      </c>
      <c r="D5151" s="70">
        <v>0</v>
      </c>
      <c r="E5151" s="71">
        <v>44796</v>
      </c>
      <c r="F5151" t="s">
        <v>19385</v>
      </c>
      <c r="G5151" t="s">
        <v>1907</v>
      </c>
      <c r="H5151" t="s">
        <v>1932</v>
      </c>
      <c r="J5151" s="40">
        <v>9</v>
      </c>
      <c r="K5151" s="40">
        <v>0</v>
      </c>
    </row>
    <row r="5152" spans="1:11" x14ac:dyDescent="0.35">
      <c r="A5152">
        <v>21013</v>
      </c>
      <c r="B5152" t="s">
        <v>33</v>
      </c>
      <c r="C5152" s="70">
        <v>0</v>
      </c>
      <c r="D5152" s="70">
        <v>0</v>
      </c>
      <c r="E5152" s="71">
        <v>44797</v>
      </c>
      <c r="F5152" t="s">
        <v>19384</v>
      </c>
      <c r="G5152" t="s">
        <v>1907</v>
      </c>
      <c r="H5152" t="s">
        <v>19345</v>
      </c>
      <c r="J5152" s="40">
        <v>370.14</v>
      </c>
      <c r="K5152" s="40">
        <v>0</v>
      </c>
    </row>
    <row r="5153" spans="1:11" x14ac:dyDescent="0.35">
      <c r="A5153">
        <v>21013</v>
      </c>
      <c r="B5153" t="s">
        <v>33</v>
      </c>
      <c r="C5153" s="70">
        <v>0</v>
      </c>
      <c r="D5153" s="70">
        <v>0</v>
      </c>
      <c r="E5153" s="71">
        <v>44798</v>
      </c>
      <c r="F5153" t="s">
        <v>19383</v>
      </c>
      <c r="G5153" t="s">
        <v>1907</v>
      </c>
      <c r="H5153" t="s">
        <v>19345</v>
      </c>
      <c r="J5153" s="40">
        <v>15</v>
      </c>
      <c r="K5153" s="40">
        <v>0</v>
      </c>
    </row>
    <row r="5154" spans="1:11" x14ac:dyDescent="0.35">
      <c r="A5154">
        <v>21013</v>
      </c>
      <c r="B5154" t="s">
        <v>33</v>
      </c>
      <c r="C5154" s="70">
        <v>0</v>
      </c>
      <c r="D5154" s="70">
        <v>0</v>
      </c>
      <c r="E5154" s="71">
        <v>44801</v>
      </c>
      <c r="F5154" t="s">
        <v>16636</v>
      </c>
      <c r="G5154" t="s">
        <v>1912</v>
      </c>
      <c r="J5154" s="40">
        <v>0</v>
      </c>
      <c r="K5154" s="40">
        <v>5763.96</v>
      </c>
    </row>
    <row r="5155" spans="1:11" x14ac:dyDescent="0.35">
      <c r="A5155">
        <v>21013</v>
      </c>
      <c r="B5155" t="s">
        <v>33</v>
      </c>
      <c r="C5155" s="70">
        <v>0</v>
      </c>
      <c r="D5155" s="70">
        <v>0</v>
      </c>
      <c r="E5155" s="71">
        <v>44801</v>
      </c>
      <c r="F5155" t="s">
        <v>19382</v>
      </c>
      <c r="G5155" t="s">
        <v>1907</v>
      </c>
      <c r="H5155" t="s">
        <v>19345</v>
      </c>
      <c r="J5155" s="40">
        <v>1847.45</v>
      </c>
      <c r="K5155" s="40">
        <v>0</v>
      </c>
    </row>
    <row r="5156" spans="1:11" x14ac:dyDescent="0.35">
      <c r="A5156">
        <v>21013</v>
      </c>
      <c r="B5156" t="s">
        <v>33</v>
      </c>
      <c r="C5156" s="70">
        <v>0</v>
      </c>
      <c r="D5156" s="70">
        <v>0</v>
      </c>
      <c r="E5156" s="71">
        <v>44804</v>
      </c>
      <c r="F5156" t="s">
        <v>5078</v>
      </c>
      <c r="G5156" t="s">
        <v>2247</v>
      </c>
      <c r="H5156" t="s">
        <v>2265</v>
      </c>
      <c r="J5156" s="40">
        <v>0</v>
      </c>
      <c r="K5156" s="40">
        <v>0</v>
      </c>
    </row>
    <row r="5157" spans="1:11" x14ac:dyDescent="0.35">
      <c r="A5157">
        <v>21013</v>
      </c>
      <c r="B5157" t="s">
        <v>33</v>
      </c>
      <c r="C5157" s="70">
        <v>0</v>
      </c>
      <c r="D5157" s="70">
        <v>0</v>
      </c>
      <c r="E5157" s="71">
        <v>44805</v>
      </c>
      <c r="F5157" t="s">
        <v>17538</v>
      </c>
      <c r="G5157" t="s">
        <v>1912</v>
      </c>
      <c r="J5157" s="40">
        <v>0</v>
      </c>
      <c r="K5157" s="40">
        <v>594.23</v>
      </c>
    </row>
    <row r="5158" spans="1:11" x14ac:dyDescent="0.35">
      <c r="A5158">
        <v>21013</v>
      </c>
      <c r="B5158" t="s">
        <v>33</v>
      </c>
      <c r="C5158" s="70">
        <v>0</v>
      </c>
      <c r="D5158" s="70">
        <v>0</v>
      </c>
      <c r="E5158" s="71">
        <v>44805</v>
      </c>
      <c r="F5158" t="s">
        <v>17145</v>
      </c>
      <c r="G5158" t="s">
        <v>1912</v>
      </c>
      <c r="H5158" t="s">
        <v>4965</v>
      </c>
      <c r="I5158" t="s">
        <v>4965</v>
      </c>
      <c r="J5158" s="40">
        <v>0</v>
      </c>
      <c r="K5158" s="40">
        <v>-15</v>
      </c>
    </row>
    <row r="5159" spans="1:11" x14ac:dyDescent="0.35">
      <c r="A5159">
        <v>21013</v>
      </c>
      <c r="B5159" t="s">
        <v>33</v>
      </c>
      <c r="C5159" s="70">
        <v>0</v>
      </c>
      <c r="D5159" s="70">
        <v>0</v>
      </c>
      <c r="E5159" s="71">
        <v>44805</v>
      </c>
      <c r="F5159" t="s">
        <v>17144</v>
      </c>
      <c r="G5159" t="s">
        <v>1912</v>
      </c>
      <c r="H5159" t="s">
        <v>4965</v>
      </c>
      <c r="I5159" t="s">
        <v>4965</v>
      </c>
      <c r="J5159" s="40">
        <v>0</v>
      </c>
      <c r="K5159" s="40">
        <v>-60</v>
      </c>
    </row>
    <row r="5160" spans="1:11" x14ac:dyDescent="0.35">
      <c r="A5160">
        <v>21013</v>
      </c>
      <c r="B5160" t="s">
        <v>33</v>
      </c>
      <c r="C5160" s="70">
        <v>0</v>
      </c>
      <c r="D5160" s="70">
        <v>0</v>
      </c>
      <c r="E5160" s="71">
        <v>44805</v>
      </c>
      <c r="F5160" t="s">
        <v>17143</v>
      </c>
      <c r="G5160" t="s">
        <v>1912</v>
      </c>
      <c r="H5160" t="s">
        <v>16637</v>
      </c>
      <c r="I5160" t="s">
        <v>16637</v>
      </c>
      <c r="J5160" s="40">
        <v>0</v>
      </c>
      <c r="K5160" s="40">
        <v>-60</v>
      </c>
    </row>
    <row r="5161" spans="1:11" x14ac:dyDescent="0.35">
      <c r="A5161">
        <v>21013</v>
      </c>
      <c r="B5161" t="s">
        <v>33</v>
      </c>
      <c r="C5161" s="70">
        <v>0</v>
      </c>
      <c r="D5161" s="70">
        <v>0</v>
      </c>
      <c r="E5161" s="71">
        <v>44805</v>
      </c>
      <c r="F5161" t="s">
        <v>16640</v>
      </c>
      <c r="G5161" t="s">
        <v>1912</v>
      </c>
      <c r="H5161" t="s">
        <v>4965</v>
      </c>
      <c r="I5161" t="s">
        <v>4965</v>
      </c>
      <c r="J5161" s="40">
        <v>0</v>
      </c>
      <c r="K5161" s="40">
        <v>15</v>
      </c>
    </row>
    <row r="5162" spans="1:11" x14ac:dyDescent="0.35">
      <c r="A5162">
        <v>21013</v>
      </c>
      <c r="B5162" t="s">
        <v>33</v>
      </c>
      <c r="C5162" s="70">
        <v>0</v>
      </c>
      <c r="D5162" s="70">
        <v>0</v>
      </c>
      <c r="E5162" s="71">
        <v>44805</v>
      </c>
      <c r="F5162" t="s">
        <v>16639</v>
      </c>
      <c r="G5162" t="s">
        <v>1912</v>
      </c>
      <c r="H5162" t="s">
        <v>4965</v>
      </c>
      <c r="I5162" t="s">
        <v>4965</v>
      </c>
      <c r="J5162" s="40">
        <v>0</v>
      </c>
      <c r="K5162" s="40">
        <v>60</v>
      </c>
    </row>
    <row r="5163" spans="1:11" x14ac:dyDescent="0.35">
      <c r="A5163">
        <v>21013</v>
      </c>
      <c r="B5163" t="s">
        <v>33</v>
      </c>
      <c r="C5163" s="70">
        <v>0</v>
      </c>
      <c r="D5163" s="70">
        <v>0</v>
      </c>
      <c r="E5163" s="71">
        <v>44805</v>
      </c>
      <c r="F5163" t="s">
        <v>16638</v>
      </c>
      <c r="G5163" t="s">
        <v>1912</v>
      </c>
      <c r="H5163" t="s">
        <v>16637</v>
      </c>
      <c r="I5163" t="s">
        <v>16637</v>
      </c>
      <c r="J5163" s="40">
        <v>0</v>
      </c>
      <c r="K5163" s="40">
        <v>60</v>
      </c>
    </row>
    <row r="5164" spans="1:11" x14ac:dyDescent="0.35">
      <c r="A5164">
        <v>21013</v>
      </c>
      <c r="B5164" t="s">
        <v>33</v>
      </c>
      <c r="C5164" s="70">
        <v>0</v>
      </c>
      <c r="D5164" s="70">
        <v>0</v>
      </c>
      <c r="E5164" s="71">
        <v>44805</v>
      </c>
      <c r="F5164" t="s">
        <v>17142</v>
      </c>
      <c r="G5164" t="s">
        <v>1912</v>
      </c>
      <c r="H5164" t="s">
        <v>4965</v>
      </c>
      <c r="I5164" t="s">
        <v>4965</v>
      </c>
      <c r="J5164" s="40">
        <v>0</v>
      </c>
      <c r="K5164" s="40">
        <v>15</v>
      </c>
    </row>
    <row r="5165" spans="1:11" x14ac:dyDescent="0.35">
      <c r="A5165">
        <v>21013</v>
      </c>
      <c r="B5165" t="s">
        <v>33</v>
      </c>
      <c r="C5165" s="70">
        <v>0</v>
      </c>
      <c r="D5165" s="70">
        <v>0</v>
      </c>
      <c r="E5165" s="71">
        <v>44805</v>
      </c>
      <c r="F5165" t="s">
        <v>17141</v>
      </c>
      <c r="G5165" t="s">
        <v>1912</v>
      </c>
      <c r="H5165" t="s">
        <v>4965</v>
      </c>
      <c r="I5165" t="s">
        <v>4965</v>
      </c>
      <c r="J5165" s="40">
        <v>0</v>
      </c>
      <c r="K5165" s="40">
        <v>-15</v>
      </c>
    </row>
    <row r="5166" spans="1:11" x14ac:dyDescent="0.35">
      <c r="A5166">
        <v>21013</v>
      </c>
      <c r="B5166" t="s">
        <v>33</v>
      </c>
      <c r="C5166" s="70">
        <v>0</v>
      </c>
      <c r="D5166" s="70">
        <v>0</v>
      </c>
      <c r="E5166" s="71">
        <v>44805</v>
      </c>
      <c r="F5166" t="s">
        <v>17140</v>
      </c>
      <c r="G5166" t="s">
        <v>1912</v>
      </c>
      <c r="H5166" t="s">
        <v>16637</v>
      </c>
      <c r="I5166" t="s">
        <v>16637</v>
      </c>
      <c r="J5166" s="40">
        <v>0</v>
      </c>
      <c r="K5166" s="40">
        <v>60</v>
      </c>
    </row>
    <row r="5167" spans="1:11" x14ac:dyDescent="0.35">
      <c r="A5167">
        <v>21013</v>
      </c>
      <c r="B5167" t="s">
        <v>33</v>
      </c>
      <c r="C5167" s="70">
        <v>0</v>
      </c>
      <c r="D5167" s="70">
        <v>0</v>
      </c>
      <c r="E5167" s="71">
        <v>44805</v>
      </c>
      <c r="F5167" t="s">
        <v>17139</v>
      </c>
      <c r="G5167" t="s">
        <v>1912</v>
      </c>
      <c r="H5167" t="s">
        <v>16637</v>
      </c>
      <c r="I5167" t="s">
        <v>16637</v>
      </c>
      <c r="J5167" s="40">
        <v>0</v>
      </c>
      <c r="K5167" s="40">
        <v>-60</v>
      </c>
    </row>
    <row r="5168" spans="1:11" x14ac:dyDescent="0.35">
      <c r="A5168">
        <v>21013</v>
      </c>
      <c r="B5168" t="s">
        <v>33</v>
      </c>
      <c r="C5168" s="70">
        <v>0</v>
      </c>
      <c r="D5168" s="70">
        <v>0</v>
      </c>
      <c r="E5168" s="71">
        <v>44806</v>
      </c>
      <c r="F5168" t="s">
        <v>19381</v>
      </c>
      <c r="G5168" t="s">
        <v>1907</v>
      </c>
      <c r="H5168" t="s">
        <v>1932</v>
      </c>
      <c r="J5168" s="40">
        <v>594.23</v>
      </c>
      <c r="K5168" s="40">
        <v>0</v>
      </c>
    </row>
    <row r="5169" spans="1:11" x14ac:dyDescent="0.35">
      <c r="A5169">
        <v>21013</v>
      </c>
      <c r="B5169" t="s">
        <v>33</v>
      </c>
      <c r="C5169" s="70">
        <v>0</v>
      </c>
      <c r="D5169" s="70">
        <v>0</v>
      </c>
      <c r="E5169" s="71">
        <v>44809</v>
      </c>
      <c r="F5169" t="s">
        <v>19380</v>
      </c>
      <c r="G5169" t="s">
        <v>1907</v>
      </c>
      <c r="H5169" t="s">
        <v>1932</v>
      </c>
      <c r="J5169" s="40">
        <v>17.23</v>
      </c>
      <c r="K5169" s="40">
        <v>0</v>
      </c>
    </row>
    <row r="5170" spans="1:11" x14ac:dyDescent="0.35">
      <c r="A5170">
        <v>21013</v>
      </c>
      <c r="B5170" t="s">
        <v>33</v>
      </c>
      <c r="C5170" s="70">
        <v>0</v>
      </c>
      <c r="D5170" s="70">
        <v>0</v>
      </c>
      <c r="E5170" s="71">
        <v>44811</v>
      </c>
      <c r="F5170" t="s">
        <v>19379</v>
      </c>
      <c r="G5170" t="s">
        <v>1907</v>
      </c>
      <c r="H5170" t="s">
        <v>1932</v>
      </c>
      <c r="J5170" s="40">
        <v>1500</v>
      </c>
      <c r="K5170" s="40">
        <v>0</v>
      </c>
    </row>
    <row r="5171" spans="1:11" x14ac:dyDescent="0.35">
      <c r="A5171">
        <v>21013</v>
      </c>
      <c r="B5171" t="s">
        <v>33</v>
      </c>
      <c r="C5171" s="70">
        <v>0</v>
      </c>
      <c r="D5171" s="70">
        <v>0</v>
      </c>
      <c r="E5171" s="71">
        <v>44812</v>
      </c>
      <c r="F5171" t="s">
        <v>19378</v>
      </c>
      <c r="G5171" t="s">
        <v>1907</v>
      </c>
      <c r="H5171" t="s">
        <v>1932</v>
      </c>
      <c r="J5171" s="40">
        <v>39.35</v>
      </c>
      <c r="K5171" s="40">
        <v>0</v>
      </c>
    </row>
    <row r="5172" spans="1:11" x14ac:dyDescent="0.35">
      <c r="A5172">
        <v>21013</v>
      </c>
      <c r="B5172" t="s">
        <v>33</v>
      </c>
      <c r="C5172" s="70">
        <v>0</v>
      </c>
      <c r="D5172" s="70">
        <v>0</v>
      </c>
      <c r="E5172" s="71">
        <v>44818</v>
      </c>
      <c r="F5172" t="s">
        <v>19377</v>
      </c>
      <c r="G5172" t="s">
        <v>1907</v>
      </c>
      <c r="H5172" t="s">
        <v>1932</v>
      </c>
      <c r="J5172" s="40">
        <v>37.9</v>
      </c>
      <c r="K5172" s="40">
        <v>0</v>
      </c>
    </row>
    <row r="5173" spans="1:11" x14ac:dyDescent="0.35">
      <c r="A5173">
        <v>21013</v>
      </c>
      <c r="B5173" t="s">
        <v>33</v>
      </c>
      <c r="C5173" s="70">
        <v>0</v>
      </c>
      <c r="D5173" s="70">
        <v>0</v>
      </c>
      <c r="E5173" s="71">
        <v>44819</v>
      </c>
      <c r="F5173" t="s">
        <v>19376</v>
      </c>
      <c r="G5173" t="s">
        <v>1907</v>
      </c>
      <c r="H5173" t="s">
        <v>1932</v>
      </c>
      <c r="J5173" s="40">
        <v>12</v>
      </c>
      <c r="K5173" s="40">
        <v>0</v>
      </c>
    </row>
    <row r="5174" spans="1:11" x14ac:dyDescent="0.35">
      <c r="A5174">
        <v>21013</v>
      </c>
      <c r="B5174" t="s">
        <v>33</v>
      </c>
      <c r="C5174" s="70">
        <v>0</v>
      </c>
      <c r="D5174" s="70">
        <v>0</v>
      </c>
      <c r="E5174" s="71">
        <v>44820</v>
      </c>
      <c r="F5174" t="s">
        <v>19375</v>
      </c>
      <c r="G5174" t="s">
        <v>1907</v>
      </c>
      <c r="H5174" t="s">
        <v>1932</v>
      </c>
      <c r="J5174" s="40">
        <v>86.7</v>
      </c>
      <c r="K5174" s="40">
        <v>0</v>
      </c>
    </row>
    <row r="5175" spans="1:11" x14ac:dyDescent="0.35">
      <c r="A5175">
        <v>21013</v>
      </c>
      <c r="B5175" t="s">
        <v>33</v>
      </c>
      <c r="C5175" s="70">
        <v>0</v>
      </c>
      <c r="D5175" s="70">
        <v>0</v>
      </c>
      <c r="E5175" s="71">
        <v>44826</v>
      </c>
      <c r="F5175" t="s">
        <v>19374</v>
      </c>
      <c r="G5175" t="s">
        <v>1907</v>
      </c>
      <c r="H5175" t="s">
        <v>1932</v>
      </c>
      <c r="J5175" s="40">
        <v>1000</v>
      </c>
      <c r="K5175" s="40">
        <v>0</v>
      </c>
    </row>
    <row r="5176" spans="1:11" x14ac:dyDescent="0.35">
      <c r="A5176">
        <v>21013</v>
      </c>
      <c r="B5176" t="s">
        <v>33</v>
      </c>
      <c r="C5176" s="70">
        <v>0</v>
      </c>
      <c r="D5176" s="70">
        <v>0</v>
      </c>
      <c r="E5176" s="71">
        <v>44827</v>
      </c>
      <c r="F5176" t="s">
        <v>19373</v>
      </c>
      <c r="G5176" t="s">
        <v>1907</v>
      </c>
      <c r="H5176" t="s">
        <v>1932</v>
      </c>
      <c r="J5176" s="40">
        <v>500</v>
      </c>
      <c r="K5176" s="40">
        <v>0</v>
      </c>
    </row>
    <row r="5177" spans="1:11" x14ac:dyDescent="0.35">
      <c r="A5177">
        <v>21013</v>
      </c>
      <c r="B5177" t="s">
        <v>33</v>
      </c>
      <c r="C5177" s="70">
        <v>0</v>
      </c>
      <c r="D5177" s="70">
        <v>0</v>
      </c>
      <c r="E5177" s="71">
        <v>44829</v>
      </c>
      <c r="F5177" t="s">
        <v>19372</v>
      </c>
      <c r="G5177" t="s">
        <v>1907</v>
      </c>
      <c r="H5177" t="s">
        <v>1932</v>
      </c>
      <c r="J5177" s="40">
        <v>1000</v>
      </c>
      <c r="K5177" s="40">
        <v>0</v>
      </c>
    </row>
    <row r="5178" spans="1:11" x14ac:dyDescent="0.35">
      <c r="A5178">
        <v>21013</v>
      </c>
      <c r="B5178" t="s">
        <v>33</v>
      </c>
      <c r="C5178" s="70">
        <v>0</v>
      </c>
      <c r="D5178" s="70">
        <v>0</v>
      </c>
      <c r="E5178" s="71">
        <v>44832</v>
      </c>
      <c r="F5178" t="s">
        <v>19371</v>
      </c>
      <c r="G5178" t="s">
        <v>1907</v>
      </c>
      <c r="H5178" t="s">
        <v>1932</v>
      </c>
      <c r="J5178" s="40">
        <v>2958</v>
      </c>
      <c r="K5178" s="40">
        <v>0</v>
      </c>
    </row>
    <row r="5179" spans="1:11" x14ac:dyDescent="0.35">
      <c r="A5179">
        <v>21013</v>
      </c>
      <c r="B5179" t="s">
        <v>33</v>
      </c>
      <c r="C5179" s="70">
        <v>0</v>
      </c>
      <c r="D5179" s="70">
        <v>0</v>
      </c>
      <c r="E5179" s="71">
        <v>44833</v>
      </c>
      <c r="F5179" t="s">
        <v>19370</v>
      </c>
      <c r="G5179" t="s">
        <v>1907</v>
      </c>
      <c r="H5179" t="s">
        <v>1932</v>
      </c>
      <c r="J5179" s="40">
        <v>500</v>
      </c>
      <c r="K5179" s="40">
        <v>0</v>
      </c>
    </row>
    <row r="5180" spans="1:11" x14ac:dyDescent="0.35">
      <c r="A5180">
        <v>21013</v>
      </c>
      <c r="B5180" t="s">
        <v>33</v>
      </c>
      <c r="C5180" s="70">
        <v>0</v>
      </c>
      <c r="D5180" s="70">
        <v>0</v>
      </c>
      <c r="E5180" s="71">
        <v>44834</v>
      </c>
      <c r="F5180" t="s">
        <v>19369</v>
      </c>
      <c r="G5180" t="s">
        <v>1907</v>
      </c>
      <c r="H5180" t="s">
        <v>1932</v>
      </c>
      <c r="J5180" s="40">
        <v>534.79999999999995</v>
      </c>
      <c r="K5180" s="40">
        <v>0</v>
      </c>
    </row>
    <row r="5181" spans="1:11" x14ac:dyDescent="0.35">
      <c r="A5181">
        <v>21013</v>
      </c>
      <c r="B5181" t="s">
        <v>33</v>
      </c>
      <c r="C5181" s="70">
        <v>0</v>
      </c>
      <c r="D5181" s="70">
        <v>0</v>
      </c>
      <c r="E5181" s="71">
        <v>44834</v>
      </c>
      <c r="F5181" t="s">
        <v>16509</v>
      </c>
      <c r="G5181" t="s">
        <v>1912</v>
      </c>
      <c r="I5181" t="s">
        <v>16508</v>
      </c>
      <c r="J5181" s="40">
        <v>0</v>
      </c>
      <c r="K5181" s="40">
        <v>9185.98</v>
      </c>
    </row>
    <row r="5182" spans="1:11" x14ac:dyDescent="0.35">
      <c r="A5182">
        <v>21013</v>
      </c>
      <c r="B5182" t="s">
        <v>33</v>
      </c>
      <c r="C5182" s="70">
        <v>0</v>
      </c>
      <c r="D5182" s="70">
        <v>0</v>
      </c>
      <c r="E5182" s="71">
        <v>44834</v>
      </c>
      <c r="F5182" t="s">
        <v>4954</v>
      </c>
      <c r="G5182" t="s">
        <v>2247</v>
      </c>
      <c r="H5182" t="s">
        <v>2262</v>
      </c>
      <c r="J5182" s="40">
        <v>0</v>
      </c>
      <c r="K5182" s="40">
        <v>0</v>
      </c>
    </row>
    <row r="5183" spans="1:11" x14ac:dyDescent="0.35">
      <c r="A5183">
        <v>21013</v>
      </c>
      <c r="B5183" t="s">
        <v>33</v>
      </c>
      <c r="C5183" s="70">
        <v>0</v>
      </c>
      <c r="D5183" s="70">
        <v>0</v>
      </c>
      <c r="E5183" s="71">
        <v>44835</v>
      </c>
      <c r="F5183" t="s">
        <v>17537</v>
      </c>
      <c r="G5183" t="s">
        <v>1912</v>
      </c>
      <c r="I5183" t="s">
        <v>16508</v>
      </c>
      <c r="J5183" s="40">
        <v>0</v>
      </c>
      <c r="K5183" s="40">
        <v>575.33000000000004</v>
      </c>
    </row>
    <row r="5184" spans="1:11" x14ac:dyDescent="0.35">
      <c r="A5184">
        <v>21013</v>
      </c>
      <c r="B5184" t="s">
        <v>33</v>
      </c>
      <c r="C5184" s="70">
        <v>0</v>
      </c>
      <c r="D5184" s="70">
        <v>0</v>
      </c>
      <c r="E5184" s="71">
        <v>44836</v>
      </c>
      <c r="F5184" t="s">
        <v>19368</v>
      </c>
      <c r="G5184" t="s">
        <v>1907</v>
      </c>
      <c r="H5184" t="s">
        <v>19345</v>
      </c>
      <c r="J5184" s="40">
        <v>1575.33</v>
      </c>
      <c r="K5184" s="40">
        <v>0</v>
      </c>
    </row>
    <row r="5185" spans="1:11" x14ac:dyDescent="0.35">
      <c r="A5185">
        <v>21013</v>
      </c>
      <c r="B5185" t="s">
        <v>33</v>
      </c>
      <c r="C5185" s="70">
        <v>0</v>
      </c>
      <c r="D5185" s="70">
        <v>0</v>
      </c>
      <c r="E5185" s="71">
        <v>44837</v>
      </c>
      <c r="F5185" t="s">
        <v>19367</v>
      </c>
      <c r="G5185" t="s">
        <v>1907</v>
      </c>
      <c r="H5185" t="s">
        <v>19345</v>
      </c>
      <c r="J5185" s="40">
        <v>375.71</v>
      </c>
      <c r="K5185" s="40">
        <v>0</v>
      </c>
    </row>
    <row r="5186" spans="1:11" x14ac:dyDescent="0.35">
      <c r="A5186">
        <v>21013</v>
      </c>
      <c r="B5186" t="s">
        <v>33</v>
      </c>
      <c r="C5186" s="70">
        <v>0</v>
      </c>
      <c r="D5186" s="70">
        <v>0</v>
      </c>
      <c r="E5186" s="71">
        <v>44840</v>
      </c>
      <c r="F5186" t="s">
        <v>19366</v>
      </c>
      <c r="G5186" t="s">
        <v>1907</v>
      </c>
      <c r="H5186" t="s">
        <v>19345</v>
      </c>
      <c r="J5186" s="40">
        <v>1017.23</v>
      </c>
      <c r="K5186" s="40">
        <v>0</v>
      </c>
    </row>
    <row r="5187" spans="1:11" x14ac:dyDescent="0.35">
      <c r="A5187">
        <v>21013</v>
      </c>
      <c r="B5187" t="s">
        <v>33</v>
      </c>
      <c r="C5187" s="70">
        <v>0</v>
      </c>
      <c r="D5187" s="70">
        <v>0</v>
      </c>
      <c r="E5187" s="71">
        <v>44841</v>
      </c>
      <c r="F5187" t="s">
        <v>19365</v>
      </c>
      <c r="G5187" t="s">
        <v>1907</v>
      </c>
      <c r="H5187" t="s">
        <v>19345</v>
      </c>
      <c r="J5187" s="40">
        <v>3887.25</v>
      </c>
      <c r="K5187" s="40">
        <v>0</v>
      </c>
    </row>
    <row r="5188" spans="1:11" x14ac:dyDescent="0.35">
      <c r="A5188">
        <v>21013</v>
      </c>
      <c r="B5188" t="s">
        <v>33</v>
      </c>
      <c r="C5188" s="70">
        <v>0</v>
      </c>
      <c r="D5188" s="70">
        <v>0</v>
      </c>
      <c r="E5188" s="71">
        <v>44843</v>
      </c>
      <c r="F5188" t="s">
        <v>19364</v>
      </c>
      <c r="G5188" t="s">
        <v>1907</v>
      </c>
      <c r="H5188" t="s">
        <v>19345</v>
      </c>
      <c r="J5188" s="40">
        <v>500</v>
      </c>
      <c r="K5188" s="40">
        <v>0</v>
      </c>
    </row>
    <row r="5189" spans="1:11" x14ac:dyDescent="0.35">
      <c r="A5189">
        <v>21013</v>
      </c>
      <c r="B5189" t="s">
        <v>33</v>
      </c>
      <c r="C5189" s="70">
        <v>0</v>
      </c>
      <c r="D5189" s="70">
        <v>0</v>
      </c>
      <c r="E5189" s="71">
        <v>44845</v>
      </c>
      <c r="F5189" t="s">
        <v>19363</v>
      </c>
      <c r="G5189" t="s">
        <v>1907</v>
      </c>
      <c r="H5189" t="s">
        <v>19345</v>
      </c>
      <c r="J5189" s="40">
        <v>500</v>
      </c>
      <c r="K5189" s="40">
        <v>0</v>
      </c>
    </row>
    <row r="5190" spans="1:11" x14ac:dyDescent="0.35">
      <c r="A5190">
        <v>21013</v>
      </c>
      <c r="B5190" t="s">
        <v>33</v>
      </c>
      <c r="C5190" s="70">
        <v>0</v>
      </c>
      <c r="D5190" s="70">
        <v>0</v>
      </c>
      <c r="E5190" s="71">
        <v>44846</v>
      </c>
      <c r="F5190" t="s">
        <v>19362</v>
      </c>
      <c r="G5190" t="s">
        <v>1907</v>
      </c>
      <c r="H5190" t="s">
        <v>19345</v>
      </c>
      <c r="J5190" s="40">
        <v>500</v>
      </c>
      <c r="K5190" s="40">
        <v>0</v>
      </c>
    </row>
    <row r="5191" spans="1:11" x14ac:dyDescent="0.35">
      <c r="A5191">
        <v>21013</v>
      </c>
      <c r="B5191" t="s">
        <v>33</v>
      </c>
      <c r="C5191" s="70">
        <v>0</v>
      </c>
      <c r="D5191" s="70">
        <v>0</v>
      </c>
      <c r="E5191" s="71">
        <v>44847</v>
      </c>
      <c r="F5191" t="s">
        <v>19361</v>
      </c>
      <c r="G5191" t="s">
        <v>1907</v>
      </c>
      <c r="H5191" t="s">
        <v>19345</v>
      </c>
      <c r="J5191" s="40">
        <v>500</v>
      </c>
      <c r="K5191" s="40">
        <v>0</v>
      </c>
    </row>
    <row r="5192" spans="1:11" x14ac:dyDescent="0.35">
      <c r="A5192">
        <v>21013</v>
      </c>
      <c r="B5192" t="s">
        <v>33</v>
      </c>
      <c r="C5192" s="70">
        <v>0</v>
      </c>
      <c r="D5192" s="70">
        <v>0</v>
      </c>
      <c r="E5192" s="71">
        <v>44848</v>
      </c>
      <c r="F5192" t="s">
        <v>19360</v>
      </c>
      <c r="G5192" t="s">
        <v>1907</v>
      </c>
      <c r="H5192" t="s">
        <v>19345</v>
      </c>
      <c r="J5192" s="40">
        <v>500</v>
      </c>
      <c r="K5192" s="40">
        <v>0</v>
      </c>
    </row>
    <row r="5193" spans="1:11" x14ac:dyDescent="0.35">
      <c r="A5193">
        <v>21013</v>
      </c>
      <c r="B5193" t="s">
        <v>33</v>
      </c>
      <c r="C5193" s="70">
        <v>0</v>
      </c>
      <c r="D5193" s="70">
        <v>0</v>
      </c>
      <c r="E5193" s="71">
        <v>44850</v>
      </c>
      <c r="F5193" t="s">
        <v>19359</v>
      </c>
      <c r="G5193" t="s">
        <v>1907</v>
      </c>
      <c r="H5193" t="s">
        <v>19345</v>
      </c>
      <c r="J5193" s="40">
        <v>561</v>
      </c>
      <c r="K5193" s="40">
        <v>0</v>
      </c>
    </row>
    <row r="5194" spans="1:11" x14ac:dyDescent="0.35">
      <c r="A5194">
        <v>21013</v>
      </c>
      <c r="B5194" t="s">
        <v>33</v>
      </c>
      <c r="C5194" s="70">
        <v>0</v>
      </c>
      <c r="D5194" s="70">
        <v>0</v>
      </c>
      <c r="E5194" s="71">
        <v>44852</v>
      </c>
      <c r="F5194" t="s">
        <v>19358</v>
      </c>
      <c r="G5194" t="s">
        <v>1907</v>
      </c>
      <c r="H5194" t="s">
        <v>19345</v>
      </c>
      <c r="J5194" s="40">
        <v>500</v>
      </c>
      <c r="K5194" s="40">
        <v>0</v>
      </c>
    </row>
    <row r="5195" spans="1:11" x14ac:dyDescent="0.35">
      <c r="A5195">
        <v>21013</v>
      </c>
      <c r="B5195" t="s">
        <v>33</v>
      </c>
      <c r="C5195" s="70">
        <v>0</v>
      </c>
      <c r="D5195" s="70">
        <v>0</v>
      </c>
      <c r="E5195" s="71">
        <v>44854</v>
      </c>
      <c r="F5195" t="s">
        <v>19357</v>
      </c>
      <c r="G5195" t="s">
        <v>1907</v>
      </c>
      <c r="H5195" t="s">
        <v>19345</v>
      </c>
      <c r="J5195" s="40">
        <v>500</v>
      </c>
      <c r="K5195" s="40">
        <v>0</v>
      </c>
    </row>
    <row r="5196" spans="1:11" x14ac:dyDescent="0.35">
      <c r="A5196">
        <v>21013</v>
      </c>
      <c r="B5196" t="s">
        <v>33</v>
      </c>
      <c r="C5196" s="70">
        <v>0</v>
      </c>
      <c r="D5196" s="70">
        <v>0</v>
      </c>
      <c r="E5196" s="71">
        <v>44855</v>
      </c>
      <c r="F5196" t="s">
        <v>19356</v>
      </c>
      <c r="G5196" t="s">
        <v>1907</v>
      </c>
      <c r="H5196" t="s">
        <v>19345</v>
      </c>
      <c r="J5196" s="40">
        <v>530.24</v>
      </c>
      <c r="K5196" s="40">
        <v>0</v>
      </c>
    </row>
    <row r="5197" spans="1:11" x14ac:dyDescent="0.35">
      <c r="A5197">
        <v>21013</v>
      </c>
      <c r="B5197" t="s">
        <v>33</v>
      </c>
      <c r="C5197" s="70">
        <v>0</v>
      </c>
      <c r="D5197" s="70">
        <v>0</v>
      </c>
      <c r="E5197" s="71">
        <v>44857</v>
      </c>
      <c r="F5197" t="s">
        <v>19355</v>
      </c>
      <c r="G5197" t="s">
        <v>1907</v>
      </c>
      <c r="H5197" t="s">
        <v>19345</v>
      </c>
      <c r="J5197" s="40">
        <v>1000</v>
      </c>
      <c r="K5197" s="40">
        <v>0</v>
      </c>
    </row>
    <row r="5198" spans="1:11" x14ac:dyDescent="0.35">
      <c r="A5198">
        <v>21013</v>
      </c>
      <c r="B5198" t="s">
        <v>33</v>
      </c>
      <c r="C5198" s="70">
        <v>0</v>
      </c>
      <c r="D5198" s="70">
        <v>0</v>
      </c>
      <c r="E5198" s="71">
        <v>44859</v>
      </c>
      <c r="F5198" t="s">
        <v>19354</v>
      </c>
      <c r="G5198" t="s">
        <v>1907</v>
      </c>
      <c r="H5198" t="s">
        <v>19345</v>
      </c>
      <c r="J5198" s="40">
        <v>500</v>
      </c>
      <c r="K5198" s="40">
        <v>0</v>
      </c>
    </row>
    <row r="5199" spans="1:11" x14ac:dyDescent="0.35">
      <c r="A5199">
        <v>21013</v>
      </c>
      <c r="B5199" t="s">
        <v>33</v>
      </c>
      <c r="C5199" s="70">
        <v>0</v>
      </c>
      <c r="D5199" s="70">
        <v>0</v>
      </c>
      <c r="E5199" s="71">
        <v>44859</v>
      </c>
      <c r="F5199" t="s">
        <v>16507</v>
      </c>
      <c r="G5199" t="s">
        <v>1912</v>
      </c>
      <c r="H5199" t="s">
        <v>16506</v>
      </c>
      <c r="I5199" t="s">
        <v>16506</v>
      </c>
      <c r="J5199" s="40">
        <v>0</v>
      </c>
      <c r="K5199" s="40">
        <v>15231.66</v>
      </c>
    </row>
    <row r="5200" spans="1:11" x14ac:dyDescent="0.35">
      <c r="A5200">
        <v>21013</v>
      </c>
      <c r="B5200" t="s">
        <v>33</v>
      </c>
      <c r="C5200" s="70">
        <v>0</v>
      </c>
      <c r="D5200" s="70">
        <v>0</v>
      </c>
      <c r="E5200" s="71">
        <v>44860</v>
      </c>
      <c r="F5200" t="s">
        <v>19353</v>
      </c>
      <c r="G5200" t="s">
        <v>1907</v>
      </c>
      <c r="H5200" t="s">
        <v>19345</v>
      </c>
      <c r="J5200" s="40">
        <v>518</v>
      </c>
      <c r="K5200" s="40">
        <v>0</v>
      </c>
    </row>
    <row r="5201" spans="1:11" x14ac:dyDescent="0.35">
      <c r="A5201">
        <v>21013</v>
      </c>
      <c r="B5201" t="s">
        <v>33</v>
      </c>
      <c r="C5201" s="70">
        <v>0</v>
      </c>
      <c r="D5201" s="70">
        <v>0</v>
      </c>
      <c r="E5201" s="71">
        <v>44861</v>
      </c>
      <c r="F5201" t="s">
        <v>19352</v>
      </c>
      <c r="G5201" t="s">
        <v>1907</v>
      </c>
      <c r="H5201" t="s">
        <v>19345</v>
      </c>
      <c r="J5201" s="40">
        <v>560</v>
      </c>
      <c r="K5201" s="40">
        <v>0</v>
      </c>
    </row>
    <row r="5202" spans="1:11" x14ac:dyDescent="0.35">
      <c r="A5202">
        <v>21013</v>
      </c>
      <c r="B5202" t="s">
        <v>33</v>
      </c>
      <c r="C5202" s="70">
        <v>0</v>
      </c>
      <c r="D5202" s="70">
        <v>0</v>
      </c>
      <c r="E5202" s="71">
        <v>44862</v>
      </c>
      <c r="F5202" t="s">
        <v>19351</v>
      </c>
      <c r="G5202" t="s">
        <v>1907</v>
      </c>
      <c r="H5202" t="s">
        <v>19345</v>
      </c>
      <c r="J5202" s="40">
        <v>1993.6</v>
      </c>
      <c r="K5202" s="40">
        <v>0</v>
      </c>
    </row>
    <row r="5203" spans="1:11" x14ac:dyDescent="0.35">
      <c r="A5203">
        <v>21013</v>
      </c>
      <c r="B5203" t="s">
        <v>33</v>
      </c>
      <c r="C5203" s="70">
        <v>0</v>
      </c>
      <c r="D5203" s="70">
        <v>0</v>
      </c>
      <c r="E5203" s="71">
        <v>44865</v>
      </c>
      <c r="F5203" t="s">
        <v>4438</v>
      </c>
      <c r="G5203" t="s">
        <v>2247</v>
      </c>
      <c r="H5203" t="s">
        <v>1919</v>
      </c>
      <c r="I5203" t="s">
        <v>1919</v>
      </c>
      <c r="J5203" s="40">
        <v>0</v>
      </c>
      <c r="K5203" s="40">
        <v>0</v>
      </c>
    </row>
    <row r="5204" spans="1:11" x14ac:dyDescent="0.35">
      <c r="A5204">
        <v>21013</v>
      </c>
      <c r="B5204" t="s">
        <v>33</v>
      </c>
      <c r="C5204" s="70">
        <v>0</v>
      </c>
      <c r="D5204" s="70">
        <v>0</v>
      </c>
      <c r="E5204" s="71">
        <v>44867</v>
      </c>
      <c r="F5204" t="s">
        <v>19350</v>
      </c>
      <c r="G5204" t="s">
        <v>1907</v>
      </c>
      <c r="H5204" t="s">
        <v>19345</v>
      </c>
      <c r="J5204" s="40">
        <v>788.63</v>
      </c>
      <c r="K5204" s="40">
        <v>0</v>
      </c>
    </row>
    <row r="5205" spans="1:11" x14ac:dyDescent="0.35">
      <c r="A5205">
        <v>21013</v>
      </c>
      <c r="B5205" t="s">
        <v>33</v>
      </c>
      <c r="C5205" s="70">
        <v>0</v>
      </c>
      <c r="D5205" s="70">
        <v>0</v>
      </c>
      <c r="E5205" s="71">
        <v>44868</v>
      </c>
      <c r="F5205" t="s">
        <v>19349</v>
      </c>
      <c r="G5205" t="s">
        <v>1907</v>
      </c>
      <c r="H5205" t="s">
        <v>19345</v>
      </c>
      <c r="J5205" s="40">
        <v>17.23</v>
      </c>
      <c r="K5205" s="40">
        <v>0</v>
      </c>
    </row>
    <row r="5206" spans="1:11" x14ac:dyDescent="0.35">
      <c r="A5206">
        <v>21013</v>
      </c>
      <c r="B5206" t="s">
        <v>33</v>
      </c>
      <c r="C5206" s="70">
        <v>0</v>
      </c>
      <c r="D5206" s="70">
        <v>0</v>
      </c>
      <c r="E5206" s="71">
        <v>44871</v>
      </c>
      <c r="F5206" t="s">
        <v>19348</v>
      </c>
      <c r="G5206" t="s">
        <v>1907</v>
      </c>
      <c r="H5206" t="s">
        <v>19345</v>
      </c>
      <c r="J5206" s="40">
        <v>1956.08</v>
      </c>
      <c r="K5206" s="40">
        <v>0</v>
      </c>
    </row>
    <row r="5207" spans="1:11" x14ac:dyDescent="0.35">
      <c r="A5207">
        <v>21013</v>
      </c>
      <c r="B5207" t="s">
        <v>33</v>
      </c>
      <c r="C5207" s="70">
        <v>0</v>
      </c>
      <c r="D5207" s="70">
        <v>0</v>
      </c>
      <c r="E5207" s="71">
        <v>44876</v>
      </c>
      <c r="F5207" t="s">
        <v>19347</v>
      </c>
      <c r="G5207" t="s">
        <v>1907</v>
      </c>
      <c r="H5207" t="s">
        <v>1932</v>
      </c>
      <c r="J5207" s="40">
        <v>540</v>
      </c>
      <c r="K5207" s="40">
        <v>0</v>
      </c>
    </row>
    <row r="5208" spans="1:11" x14ac:dyDescent="0.35">
      <c r="A5208">
        <v>21013</v>
      </c>
      <c r="B5208" t="s">
        <v>33</v>
      </c>
      <c r="C5208" s="70">
        <v>0</v>
      </c>
      <c r="D5208" s="70">
        <v>0</v>
      </c>
      <c r="E5208" s="71">
        <v>44879</v>
      </c>
      <c r="F5208" t="s">
        <v>19346</v>
      </c>
      <c r="G5208" t="s">
        <v>1907</v>
      </c>
      <c r="H5208" t="s">
        <v>19345</v>
      </c>
      <c r="J5208" s="40">
        <v>25.27</v>
      </c>
      <c r="K5208" s="40">
        <v>0</v>
      </c>
    </row>
    <row r="5209" spans="1:11" x14ac:dyDescent="0.35">
      <c r="A5209">
        <v>21013</v>
      </c>
      <c r="B5209" t="s">
        <v>33</v>
      </c>
      <c r="C5209" s="70">
        <v>0</v>
      </c>
      <c r="D5209" s="70">
        <v>0</v>
      </c>
      <c r="E5209" s="71">
        <v>44880</v>
      </c>
      <c r="F5209" t="s">
        <v>19344</v>
      </c>
      <c r="G5209" t="s">
        <v>1907</v>
      </c>
      <c r="H5209" t="s">
        <v>1932</v>
      </c>
      <c r="J5209" s="40">
        <v>120.47</v>
      </c>
      <c r="K5209" s="40">
        <v>0</v>
      </c>
    </row>
    <row r="5210" spans="1:11" x14ac:dyDescent="0.35">
      <c r="A5210">
        <v>21013</v>
      </c>
      <c r="B5210" t="s">
        <v>33</v>
      </c>
      <c r="C5210" s="70">
        <v>0</v>
      </c>
      <c r="D5210" s="70">
        <v>0</v>
      </c>
      <c r="E5210" s="71">
        <v>44881</v>
      </c>
      <c r="F5210" t="s">
        <v>19343</v>
      </c>
      <c r="G5210" t="s">
        <v>1907</v>
      </c>
      <c r="H5210" t="s">
        <v>1932</v>
      </c>
      <c r="J5210" s="40">
        <v>98.91</v>
      </c>
      <c r="K5210" s="40">
        <v>0</v>
      </c>
    </row>
    <row r="5211" spans="1:11" x14ac:dyDescent="0.35">
      <c r="A5211">
        <v>21013</v>
      </c>
      <c r="B5211" t="s">
        <v>33</v>
      </c>
      <c r="C5211" s="70">
        <v>0</v>
      </c>
      <c r="D5211" s="70">
        <v>0</v>
      </c>
      <c r="E5211" s="71">
        <v>44882</v>
      </c>
      <c r="F5211" t="s">
        <v>19342</v>
      </c>
      <c r="G5211" t="s">
        <v>1907</v>
      </c>
      <c r="H5211" t="s">
        <v>1932</v>
      </c>
      <c r="J5211" s="40">
        <v>463.14</v>
      </c>
      <c r="K5211" s="40">
        <v>0</v>
      </c>
    </row>
    <row r="5212" spans="1:11" x14ac:dyDescent="0.35">
      <c r="A5212">
        <v>21013</v>
      </c>
      <c r="B5212" t="s">
        <v>33</v>
      </c>
      <c r="C5212" s="70">
        <v>0</v>
      </c>
      <c r="D5212" s="70">
        <v>0</v>
      </c>
      <c r="E5212" s="71">
        <v>44890</v>
      </c>
      <c r="F5212" t="s">
        <v>19341</v>
      </c>
      <c r="G5212" t="s">
        <v>1907</v>
      </c>
      <c r="H5212" t="s">
        <v>1932</v>
      </c>
      <c r="J5212" s="40">
        <v>18</v>
      </c>
      <c r="K5212" s="40">
        <v>0</v>
      </c>
    </row>
    <row r="5213" spans="1:11" x14ac:dyDescent="0.35">
      <c r="A5213">
        <v>21013</v>
      </c>
      <c r="B5213" t="s">
        <v>33</v>
      </c>
      <c r="C5213" s="70">
        <v>0</v>
      </c>
      <c r="D5213" s="70">
        <v>0</v>
      </c>
      <c r="E5213" s="71">
        <v>44892</v>
      </c>
      <c r="F5213" t="s">
        <v>19340</v>
      </c>
      <c r="G5213" t="s">
        <v>1907</v>
      </c>
      <c r="H5213" t="s">
        <v>1932</v>
      </c>
      <c r="J5213" s="40">
        <v>60</v>
      </c>
      <c r="K5213" s="40">
        <v>0</v>
      </c>
    </row>
    <row r="5214" spans="1:11" x14ac:dyDescent="0.35">
      <c r="A5214">
        <v>21013</v>
      </c>
      <c r="B5214" t="s">
        <v>33</v>
      </c>
      <c r="C5214" s="70">
        <v>0</v>
      </c>
      <c r="D5214" s="70">
        <v>0</v>
      </c>
      <c r="E5214" s="71">
        <v>44893</v>
      </c>
      <c r="F5214" t="s">
        <v>19339</v>
      </c>
      <c r="G5214" t="s">
        <v>1907</v>
      </c>
      <c r="H5214" t="s">
        <v>1932</v>
      </c>
      <c r="J5214" s="40">
        <v>2054.85</v>
      </c>
      <c r="K5214" s="40">
        <v>0</v>
      </c>
    </row>
    <row r="5215" spans="1:11" x14ac:dyDescent="0.35">
      <c r="A5215">
        <v>21013</v>
      </c>
      <c r="B5215" t="s">
        <v>33</v>
      </c>
      <c r="C5215" s="70">
        <v>0</v>
      </c>
      <c r="D5215" s="70">
        <v>0</v>
      </c>
      <c r="E5215" s="71">
        <v>44894</v>
      </c>
      <c r="F5215" t="s">
        <v>19338</v>
      </c>
      <c r="G5215" t="s">
        <v>1907</v>
      </c>
      <c r="H5215" t="s">
        <v>1932</v>
      </c>
      <c r="J5215" s="40">
        <v>351.16</v>
      </c>
      <c r="K5215" s="40">
        <v>0</v>
      </c>
    </row>
    <row r="5216" spans="1:11" x14ac:dyDescent="0.35">
      <c r="A5216">
        <v>21013</v>
      </c>
      <c r="B5216" t="s">
        <v>33</v>
      </c>
      <c r="C5216" s="70">
        <v>0</v>
      </c>
      <c r="D5216" s="70">
        <v>0</v>
      </c>
      <c r="E5216" s="71">
        <v>44895</v>
      </c>
      <c r="F5216" t="s">
        <v>16318</v>
      </c>
      <c r="G5216" t="s">
        <v>1912</v>
      </c>
      <c r="H5216" t="s">
        <v>16317</v>
      </c>
      <c r="I5216" t="s">
        <v>16317</v>
      </c>
      <c r="J5216" s="40">
        <v>0</v>
      </c>
      <c r="K5216" s="40">
        <v>5865.39</v>
      </c>
    </row>
    <row r="5217" spans="1:11" x14ac:dyDescent="0.35">
      <c r="A5217">
        <v>21013</v>
      </c>
      <c r="B5217" t="s">
        <v>33</v>
      </c>
      <c r="C5217" s="70">
        <v>0</v>
      </c>
      <c r="D5217" s="70">
        <v>0</v>
      </c>
      <c r="E5217" s="71">
        <v>44895</v>
      </c>
      <c r="F5217" t="s">
        <v>4266</v>
      </c>
      <c r="G5217" t="s">
        <v>2247</v>
      </c>
      <c r="H5217" t="s">
        <v>1916</v>
      </c>
      <c r="I5217" t="s">
        <v>1916</v>
      </c>
      <c r="J5217" s="40">
        <v>0</v>
      </c>
      <c r="K5217" s="40">
        <v>0</v>
      </c>
    </row>
    <row r="5218" spans="1:11" x14ac:dyDescent="0.35">
      <c r="A5218">
        <v>21013</v>
      </c>
      <c r="B5218" t="s">
        <v>33</v>
      </c>
      <c r="C5218" s="70">
        <v>0</v>
      </c>
      <c r="D5218" s="70">
        <v>0</v>
      </c>
      <c r="E5218" s="71">
        <v>44896</v>
      </c>
      <c r="F5218" t="s">
        <v>17539</v>
      </c>
      <c r="G5218" t="s">
        <v>1912</v>
      </c>
      <c r="H5218" t="s">
        <v>16317</v>
      </c>
      <c r="I5218" t="s">
        <v>16317</v>
      </c>
      <c r="J5218" s="40">
        <v>0</v>
      </c>
      <c r="K5218" s="40">
        <v>21.75</v>
      </c>
    </row>
    <row r="5219" spans="1:11" x14ac:dyDescent="0.35">
      <c r="A5219">
        <v>21013</v>
      </c>
      <c r="B5219" t="s">
        <v>33</v>
      </c>
      <c r="C5219" s="70">
        <v>0</v>
      </c>
      <c r="D5219" s="70">
        <v>0</v>
      </c>
      <c r="E5219" s="71">
        <v>44897</v>
      </c>
      <c r="F5219" t="s">
        <v>19337</v>
      </c>
      <c r="G5219" t="s">
        <v>1907</v>
      </c>
      <c r="H5219" t="s">
        <v>1932</v>
      </c>
      <c r="J5219" s="40">
        <v>182.03</v>
      </c>
      <c r="K5219" s="40">
        <v>0</v>
      </c>
    </row>
    <row r="5220" spans="1:11" x14ac:dyDescent="0.35">
      <c r="A5220">
        <v>21013</v>
      </c>
      <c r="B5220" t="s">
        <v>33</v>
      </c>
      <c r="C5220" s="70">
        <v>0</v>
      </c>
      <c r="D5220" s="70">
        <v>0</v>
      </c>
      <c r="E5220" s="71">
        <v>44899</v>
      </c>
      <c r="F5220" t="s">
        <v>19336</v>
      </c>
      <c r="G5220" t="s">
        <v>1907</v>
      </c>
      <c r="H5220" t="s">
        <v>1932</v>
      </c>
      <c r="J5220" s="40">
        <v>38.770000000000003</v>
      </c>
      <c r="K5220" s="40">
        <v>0</v>
      </c>
    </row>
    <row r="5221" spans="1:11" x14ac:dyDescent="0.35">
      <c r="A5221">
        <v>21013</v>
      </c>
      <c r="B5221" t="s">
        <v>33</v>
      </c>
      <c r="C5221" s="70">
        <v>0</v>
      </c>
      <c r="D5221" s="70">
        <v>0</v>
      </c>
      <c r="E5221" s="71">
        <v>44900</v>
      </c>
      <c r="F5221" t="s">
        <v>19335</v>
      </c>
      <c r="G5221" t="s">
        <v>1907</v>
      </c>
      <c r="H5221" t="s">
        <v>1932</v>
      </c>
      <c r="J5221" s="40">
        <v>47.75</v>
      </c>
      <c r="K5221" s="40">
        <v>0</v>
      </c>
    </row>
    <row r="5222" spans="1:11" x14ac:dyDescent="0.35">
      <c r="A5222">
        <v>21013</v>
      </c>
      <c r="B5222" t="s">
        <v>33</v>
      </c>
      <c r="C5222" s="70">
        <v>0</v>
      </c>
      <c r="D5222" s="70">
        <v>0</v>
      </c>
      <c r="E5222" s="71">
        <v>44902</v>
      </c>
      <c r="F5222" t="s">
        <v>19334</v>
      </c>
      <c r="G5222" t="s">
        <v>1907</v>
      </c>
      <c r="H5222" t="s">
        <v>1932</v>
      </c>
      <c r="J5222" s="40">
        <v>2546.09</v>
      </c>
      <c r="K5222" s="40">
        <v>0</v>
      </c>
    </row>
    <row r="5223" spans="1:11" x14ac:dyDescent="0.35">
      <c r="A5223">
        <v>21013</v>
      </c>
      <c r="B5223" t="s">
        <v>33</v>
      </c>
      <c r="C5223" s="70">
        <v>0</v>
      </c>
      <c r="D5223" s="70">
        <v>0</v>
      </c>
      <c r="E5223" s="71">
        <v>44907</v>
      </c>
      <c r="F5223" t="s">
        <v>19333</v>
      </c>
      <c r="G5223" t="s">
        <v>1907</v>
      </c>
      <c r="H5223" t="s">
        <v>1932</v>
      </c>
      <c r="J5223" s="40">
        <v>544</v>
      </c>
      <c r="K5223" s="40">
        <v>0</v>
      </c>
    </row>
    <row r="5224" spans="1:11" x14ac:dyDescent="0.35">
      <c r="A5224">
        <v>21013</v>
      </c>
      <c r="B5224" t="s">
        <v>33</v>
      </c>
      <c r="C5224" s="70">
        <v>0</v>
      </c>
      <c r="D5224" s="70">
        <v>0</v>
      </c>
      <c r="E5224" s="71">
        <v>44910</v>
      </c>
      <c r="F5224" t="s">
        <v>19332</v>
      </c>
      <c r="G5224" t="s">
        <v>1907</v>
      </c>
      <c r="H5224" t="s">
        <v>1932</v>
      </c>
      <c r="J5224" s="40">
        <v>1035.8599999999999</v>
      </c>
      <c r="K5224" s="40">
        <v>0</v>
      </c>
    </row>
    <row r="5225" spans="1:11" x14ac:dyDescent="0.35">
      <c r="A5225">
        <v>21013</v>
      </c>
      <c r="B5225" t="s">
        <v>33</v>
      </c>
      <c r="C5225" s="70">
        <v>0</v>
      </c>
      <c r="D5225" s="70">
        <v>0</v>
      </c>
      <c r="E5225" s="71">
        <v>44911</v>
      </c>
      <c r="F5225" t="s">
        <v>19331</v>
      </c>
      <c r="G5225" t="s">
        <v>1907</v>
      </c>
      <c r="H5225" t="s">
        <v>1932</v>
      </c>
      <c r="J5225" s="40">
        <v>49</v>
      </c>
      <c r="K5225" s="40">
        <v>0</v>
      </c>
    </row>
    <row r="5226" spans="1:11" x14ac:dyDescent="0.35">
      <c r="A5226">
        <v>21013</v>
      </c>
      <c r="B5226" t="s">
        <v>33</v>
      </c>
      <c r="C5226" s="70">
        <v>0</v>
      </c>
      <c r="D5226" s="70">
        <v>0</v>
      </c>
      <c r="E5226" s="71">
        <v>44915</v>
      </c>
      <c r="F5226" t="s">
        <v>19330</v>
      </c>
      <c r="G5226" t="s">
        <v>1907</v>
      </c>
      <c r="H5226" t="s">
        <v>1932</v>
      </c>
      <c r="J5226" s="40">
        <v>17.809999999999999</v>
      </c>
      <c r="K5226" s="40">
        <v>0</v>
      </c>
    </row>
    <row r="5227" spans="1:11" x14ac:dyDescent="0.35">
      <c r="A5227">
        <v>21013</v>
      </c>
      <c r="B5227" t="s">
        <v>33</v>
      </c>
      <c r="C5227" s="70">
        <v>0</v>
      </c>
      <c r="D5227" s="70">
        <v>0</v>
      </c>
      <c r="E5227" s="71">
        <v>44916</v>
      </c>
      <c r="F5227" t="s">
        <v>19329</v>
      </c>
      <c r="G5227" t="s">
        <v>1907</v>
      </c>
      <c r="H5227" t="s">
        <v>1932</v>
      </c>
      <c r="J5227" s="40">
        <v>17.61</v>
      </c>
      <c r="K5227" s="40">
        <v>0</v>
      </c>
    </row>
    <row r="5228" spans="1:11" x14ac:dyDescent="0.35">
      <c r="A5228">
        <v>21013</v>
      </c>
      <c r="B5228" t="s">
        <v>33</v>
      </c>
      <c r="C5228" s="70">
        <v>0</v>
      </c>
      <c r="D5228" s="70">
        <v>0</v>
      </c>
      <c r="E5228" s="71">
        <v>44918</v>
      </c>
      <c r="F5228" t="s">
        <v>19328</v>
      </c>
      <c r="G5228" t="s">
        <v>1907</v>
      </c>
      <c r="H5228" t="s">
        <v>1932</v>
      </c>
      <c r="J5228" s="40">
        <v>159.41</v>
      </c>
      <c r="K5228" s="40">
        <v>0</v>
      </c>
    </row>
    <row r="5229" spans="1:11" x14ac:dyDescent="0.35">
      <c r="A5229">
        <v>21013</v>
      </c>
      <c r="B5229" t="s">
        <v>33</v>
      </c>
      <c r="C5229" s="70">
        <v>0</v>
      </c>
      <c r="D5229" s="70">
        <v>0</v>
      </c>
      <c r="E5229" s="71">
        <v>44921</v>
      </c>
      <c r="F5229" t="s">
        <v>19327</v>
      </c>
      <c r="G5229" t="s">
        <v>1907</v>
      </c>
      <c r="H5229" t="s">
        <v>1932</v>
      </c>
      <c r="J5229" s="40">
        <v>18</v>
      </c>
      <c r="K5229" s="40">
        <v>0</v>
      </c>
    </row>
    <row r="5230" spans="1:11" x14ac:dyDescent="0.35">
      <c r="A5230">
        <v>21013</v>
      </c>
      <c r="B5230" t="s">
        <v>33</v>
      </c>
      <c r="C5230" s="70">
        <v>0</v>
      </c>
      <c r="D5230" s="70">
        <v>0</v>
      </c>
      <c r="E5230" s="71">
        <v>44922</v>
      </c>
      <c r="F5230" t="s">
        <v>19326</v>
      </c>
      <c r="G5230" t="s">
        <v>1907</v>
      </c>
      <c r="H5230" t="s">
        <v>1932</v>
      </c>
      <c r="J5230" s="40">
        <v>60</v>
      </c>
      <c r="K5230" s="40">
        <v>0</v>
      </c>
    </row>
    <row r="5231" spans="1:11" x14ac:dyDescent="0.35">
      <c r="A5231">
        <v>21013</v>
      </c>
      <c r="B5231" t="s">
        <v>33</v>
      </c>
      <c r="C5231" s="70">
        <v>0</v>
      </c>
      <c r="D5231" s="70">
        <v>0</v>
      </c>
      <c r="E5231" s="71">
        <v>44923</v>
      </c>
      <c r="F5231" t="s">
        <v>19325</v>
      </c>
      <c r="G5231" t="s">
        <v>1907</v>
      </c>
      <c r="H5231" t="s">
        <v>1932</v>
      </c>
      <c r="J5231" s="40">
        <v>2152.85</v>
      </c>
      <c r="K5231" s="40">
        <v>0</v>
      </c>
    </row>
    <row r="5232" spans="1:11" x14ac:dyDescent="0.35">
      <c r="A5232">
        <v>21013</v>
      </c>
      <c r="B5232" t="s">
        <v>33</v>
      </c>
      <c r="C5232" s="70">
        <v>0</v>
      </c>
      <c r="D5232" s="70">
        <v>0</v>
      </c>
      <c r="E5232" s="71">
        <v>44924</v>
      </c>
      <c r="F5232" t="s">
        <v>19324</v>
      </c>
      <c r="G5232" t="s">
        <v>1907</v>
      </c>
      <c r="H5232" t="s">
        <v>1932</v>
      </c>
      <c r="J5232" s="40">
        <v>910.2</v>
      </c>
      <c r="K5232" s="40">
        <v>0</v>
      </c>
    </row>
    <row r="5233" spans="1:11" x14ac:dyDescent="0.35">
      <c r="A5233">
        <v>21013</v>
      </c>
      <c r="B5233" t="s">
        <v>33</v>
      </c>
      <c r="C5233" s="70">
        <v>0</v>
      </c>
      <c r="D5233" s="70">
        <v>0</v>
      </c>
      <c r="E5233" s="71">
        <v>44926</v>
      </c>
      <c r="F5233" t="s">
        <v>16316</v>
      </c>
      <c r="G5233" t="s">
        <v>1912</v>
      </c>
      <c r="H5233" t="s">
        <v>15806</v>
      </c>
      <c r="I5233" t="s">
        <v>15806</v>
      </c>
      <c r="J5233" s="40">
        <v>0</v>
      </c>
      <c r="K5233" s="40">
        <v>7946.66</v>
      </c>
    </row>
    <row r="5234" spans="1:11" x14ac:dyDescent="0.35">
      <c r="A5234">
        <v>21013</v>
      </c>
      <c r="B5234" t="s">
        <v>33</v>
      </c>
      <c r="C5234" s="70">
        <v>0</v>
      </c>
      <c r="D5234" s="70">
        <v>0</v>
      </c>
      <c r="E5234" s="71">
        <v>44926</v>
      </c>
      <c r="F5234" t="s">
        <v>3913</v>
      </c>
      <c r="G5234" t="s">
        <v>2247</v>
      </c>
      <c r="H5234" t="s">
        <v>1911</v>
      </c>
      <c r="I5234" t="s">
        <v>1911</v>
      </c>
      <c r="J5234" s="40">
        <v>0</v>
      </c>
      <c r="K5234" s="40">
        <v>0</v>
      </c>
    </row>
    <row r="5235" spans="1:11" x14ac:dyDescent="0.35">
      <c r="A5235">
        <v>21014</v>
      </c>
      <c r="B5235" t="s">
        <v>34</v>
      </c>
      <c r="C5235" s="70">
        <v>0</v>
      </c>
      <c r="D5235" s="70">
        <v>0</v>
      </c>
      <c r="E5235" s="71">
        <v>44705</v>
      </c>
      <c r="F5235" t="s">
        <v>16945</v>
      </c>
      <c r="G5235" t="s">
        <v>1912</v>
      </c>
      <c r="J5235" s="40">
        <v>0</v>
      </c>
      <c r="K5235" s="40">
        <v>18</v>
      </c>
    </row>
    <row r="5236" spans="1:11" x14ac:dyDescent="0.35">
      <c r="A5236">
        <v>21014</v>
      </c>
      <c r="B5236" t="s">
        <v>34</v>
      </c>
      <c r="C5236" s="70">
        <v>0</v>
      </c>
      <c r="D5236" s="70">
        <v>0</v>
      </c>
      <c r="E5236" s="71">
        <v>44705</v>
      </c>
      <c r="F5236" t="s">
        <v>16944</v>
      </c>
      <c r="G5236" t="s">
        <v>1912</v>
      </c>
      <c r="J5236" s="40">
        <v>0</v>
      </c>
      <c r="K5236" s="40">
        <v>-18</v>
      </c>
    </row>
    <row r="5237" spans="1:11" x14ac:dyDescent="0.35">
      <c r="A5237">
        <v>21014</v>
      </c>
      <c r="B5237" t="s">
        <v>34</v>
      </c>
      <c r="C5237" s="70">
        <v>0</v>
      </c>
      <c r="D5237" s="70">
        <v>0</v>
      </c>
      <c r="E5237" s="71">
        <v>44712</v>
      </c>
      <c r="F5237" t="s">
        <v>16942</v>
      </c>
      <c r="G5237" t="s">
        <v>1912</v>
      </c>
      <c r="J5237" s="40">
        <v>0</v>
      </c>
      <c r="K5237" s="40">
        <v>379.44</v>
      </c>
    </row>
    <row r="5238" spans="1:11" x14ac:dyDescent="0.35">
      <c r="A5238">
        <v>21014</v>
      </c>
      <c r="B5238" t="s">
        <v>34</v>
      </c>
      <c r="C5238" s="70">
        <v>0</v>
      </c>
      <c r="D5238" s="70">
        <v>0</v>
      </c>
      <c r="E5238" s="71">
        <v>44714</v>
      </c>
      <c r="F5238" t="s">
        <v>19323</v>
      </c>
      <c r="G5238" t="s">
        <v>1907</v>
      </c>
      <c r="H5238" t="s">
        <v>19318</v>
      </c>
      <c r="J5238" s="40">
        <v>379.44</v>
      </c>
      <c r="K5238" s="40">
        <v>0</v>
      </c>
    </row>
    <row r="5239" spans="1:11" x14ac:dyDescent="0.35">
      <c r="A5239">
        <v>21014</v>
      </c>
      <c r="B5239" t="s">
        <v>34</v>
      </c>
      <c r="C5239" s="70">
        <v>0</v>
      </c>
      <c r="D5239" s="70">
        <v>0</v>
      </c>
      <c r="E5239" s="71">
        <v>44724</v>
      </c>
      <c r="F5239" t="s">
        <v>19322</v>
      </c>
      <c r="G5239" t="s">
        <v>1907</v>
      </c>
      <c r="H5239" t="s">
        <v>19318</v>
      </c>
      <c r="J5239" s="40">
        <v>367.77</v>
      </c>
      <c r="K5239" s="40">
        <v>0</v>
      </c>
    </row>
    <row r="5240" spans="1:11" x14ac:dyDescent="0.35">
      <c r="A5240">
        <v>21014</v>
      </c>
      <c r="B5240" t="s">
        <v>34</v>
      </c>
      <c r="C5240" s="70">
        <v>0</v>
      </c>
      <c r="D5240" s="70">
        <v>0</v>
      </c>
      <c r="E5240" s="71">
        <v>44726</v>
      </c>
      <c r="F5240" t="s">
        <v>19321</v>
      </c>
      <c r="G5240" t="s">
        <v>1907</v>
      </c>
      <c r="H5240" t="s">
        <v>19318</v>
      </c>
      <c r="J5240" s="40">
        <v>767.82</v>
      </c>
      <c r="K5240" s="40">
        <v>0</v>
      </c>
    </row>
    <row r="5241" spans="1:11" x14ac:dyDescent="0.35">
      <c r="A5241">
        <v>21014</v>
      </c>
      <c r="B5241" t="s">
        <v>34</v>
      </c>
      <c r="C5241" s="70">
        <v>0</v>
      </c>
      <c r="D5241" s="70">
        <v>0</v>
      </c>
      <c r="E5241" s="71">
        <v>44742</v>
      </c>
      <c r="F5241" t="s">
        <v>19320</v>
      </c>
      <c r="G5241" t="s">
        <v>1907</v>
      </c>
      <c r="H5241" t="s">
        <v>19318</v>
      </c>
      <c r="J5241" s="40">
        <v>71.48</v>
      </c>
      <c r="K5241" s="40">
        <v>0</v>
      </c>
    </row>
    <row r="5242" spans="1:11" x14ac:dyDescent="0.35">
      <c r="A5242">
        <v>21014</v>
      </c>
      <c r="B5242" t="s">
        <v>34</v>
      </c>
      <c r="C5242" s="70">
        <v>0</v>
      </c>
      <c r="D5242" s="70">
        <v>0</v>
      </c>
      <c r="E5242" s="71">
        <v>44742</v>
      </c>
      <c r="F5242" t="s">
        <v>15838</v>
      </c>
      <c r="G5242" t="s">
        <v>1912</v>
      </c>
      <c r="J5242" s="40">
        <v>0</v>
      </c>
      <c r="K5242" s="40">
        <v>1207.07</v>
      </c>
    </row>
    <row r="5243" spans="1:11" x14ac:dyDescent="0.35">
      <c r="A5243">
        <v>21014</v>
      </c>
      <c r="B5243" t="s">
        <v>34</v>
      </c>
      <c r="C5243" s="70">
        <v>0</v>
      </c>
      <c r="D5243" s="70">
        <v>0</v>
      </c>
      <c r="E5243" s="71">
        <v>44742</v>
      </c>
      <c r="F5243" t="s">
        <v>5856</v>
      </c>
      <c r="G5243" t="s">
        <v>2247</v>
      </c>
      <c r="J5243" s="40">
        <v>0</v>
      </c>
      <c r="K5243" s="40">
        <v>0</v>
      </c>
    </row>
    <row r="5244" spans="1:11" x14ac:dyDescent="0.35">
      <c r="A5244">
        <v>21014</v>
      </c>
      <c r="B5244" t="s">
        <v>34</v>
      </c>
      <c r="C5244" s="70">
        <v>0</v>
      </c>
      <c r="D5244" s="70">
        <v>0</v>
      </c>
      <c r="E5244" s="71">
        <v>44745</v>
      </c>
      <c r="F5244" t="s">
        <v>19319</v>
      </c>
      <c r="G5244" t="s">
        <v>1907</v>
      </c>
      <c r="H5244" t="s">
        <v>19318</v>
      </c>
      <c r="J5244" s="40">
        <v>702</v>
      </c>
      <c r="K5244" s="40">
        <v>0</v>
      </c>
    </row>
    <row r="5245" spans="1:11" x14ac:dyDescent="0.35">
      <c r="A5245">
        <v>21014</v>
      </c>
      <c r="B5245" t="s">
        <v>34</v>
      </c>
      <c r="C5245" s="70">
        <v>0</v>
      </c>
      <c r="D5245" s="70">
        <v>0</v>
      </c>
      <c r="E5245" s="71">
        <v>44762</v>
      </c>
      <c r="F5245" t="s">
        <v>19317</v>
      </c>
      <c r="G5245" t="s">
        <v>1907</v>
      </c>
      <c r="H5245" t="s">
        <v>19198</v>
      </c>
      <c r="J5245" s="40">
        <v>3954.84</v>
      </c>
      <c r="K5245" s="40">
        <v>0</v>
      </c>
    </row>
    <row r="5246" spans="1:11" x14ac:dyDescent="0.35">
      <c r="A5246">
        <v>21014</v>
      </c>
      <c r="B5246" t="s">
        <v>34</v>
      </c>
      <c r="C5246" s="70">
        <v>0</v>
      </c>
      <c r="D5246" s="70">
        <v>0</v>
      </c>
      <c r="E5246" s="71">
        <v>44770</v>
      </c>
      <c r="F5246" t="s">
        <v>19316</v>
      </c>
      <c r="G5246" t="s">
        <v>1907</v>
      </c>
      <c r="H5246" t="s">
        <v>19198</v>
      </c>
      <c r="J5246" s="40">
        <v>500</v>
      </c>
      <c r="K5246" s="40">
        <v>0</v>
      </c>
    </row>
    <row r="5247" spans="1:11" x14ac:dyDescent="0.35">
      <c r="A5247">
        <v>21014</v>
      </c>
      <c r="B5247" t="s">
        <v>34</v>
      </c>
      <c r="C5247" s="70">
        <v>0</v>
      </c>
      <c r="D5247" s="70">
        <v>0</v>
      </c>
      <c r="E5247" s="71">
        <v>44773</v>
      </c>
      <c r="F5247" t="s">
        <v>19315</v>
      </c>
      <c r="G5247" t="s">
        <v>1907</v>
      </c>
      <c r="H5247" t="s">
        <v>19198</v>
      </c>
      <c r="J5247" s="40">
        <v>1000</v>
      </c>
      <c r="K5247" s="40">
        <v>0</v>
      </c>
    </row>
    <row r="5248" spans="1:11" x14ac:dyDescent="0.35">
      <c r="A5248">
        <v>21014</v>
      </c>
      <c r="B5248" t="s">
        <v>34</v>
      </c>
      <c r="C5248" s="70">
        <v>0</v>
      </c>
      <c r="D5248" s="70">
        <v>0</v>
      </c>
      <c r="E5248" s="71">
        <v>44773</v>
      </c>
      <c r="F5248" t="s">
        <v>15836</v>
      </c>
      <c r="G5248" t="s">
        <v>1912</v>
      </c>
      <c r="J5248" s="40">
        <v>0</v>
      </c>
      <c r="K5248" s="40">
        <v>6656.84</v>
      </c>
    </row>
    <row r="5249" spans="1:11" x14ac:dyDescent="0.35">
      <c r="A5249">
        <v>21014</v>
      </c>
      <c r="B5249" t="s">
        <v>34</v>
      </c>
      <c r="C5249" s="70">
        <v>0</v>
      </c>
      <c r="D5249" s="70">
        <v>0</v>
      </c>
      <c r="E5249" s="71">
        <v>44773</v>
      </c>
      <c r="F5249" t="s">
        <v>5550</v>
      </c>
      <c r="G5249" t="s">
        <v>2247</v>
      </c>
      <c r="J5249" s="40">
        <v>0</v>
      </c>
      <c r="K5249" s="40">
        <v>0</v>
      </c>
    </row>
    <row r="5250" spans="1:11" x14ac:dyDescent="0.35">
      <c r="A5250">
        <v>21014</v>
      </c>
      <c r="B5250" t="s">
        <v>34</v>
      </c>
      <c r="C5250" s="70">
        <v>0</v>
      </c>
      <c r="D5250" s="70">
        <v>0</v>
      </c>
      <c r="E5250" s="71">
        <v>44774</v>
      </c>
      <c r="F5250" t="s">
        <v>19314</v>
      </c>
      <c r="G5250" t="s">
        <v>1907</v>
      </c>
      <c r="H5250" t="s">
        <v>19198</v>
      </c>
      <c r="J5250" s="40">
        <v>500</v>
      </c>
      <c r="K5250" s="40">
        <v>0</v>
      </c>
    </row>
    <row r="5251" spans="1:11" x14ac:dyDescent="0.35">
      <c r="A5251">
        <v>21014</v>
      </c>
      <c r="B5251" t="s">
        <v>34</v>
      </c>
      <c r="C5251" s="70">
        <v>0</v>
      </c>
      <c r="D5251" s="70">
        <v>0</v>
      </c>
      <c r="E5251" s="71">
        <v>44776</v>
      </c>
      <c r="F5251" t="s">
        <v>19313</v>
      </c>
      <c r="G5251" t="s">
        <v>1907</v>
      </c>
      <c r="H5251" t="s">
        <v>19198</v>
      </c>
      <c r="J5251" s="40">
        <v>515.12</v>
      </c>
      <c r="K5251" s="40">
        <v>0</v>
      </c>
    </row>
    <row r="5252" spans="1:11" x14ac:dyDescent="0.35">
      <c r="A5252">
        <v>21014</v>
      </c>
      <c r="B5252" t="s">
        <v>34</v>
      </c>
      <c r="C5252" s="70">
        <v>0</v>
      </c>
      <c r="D5252" s="70">
        <v>0</v>
      </c>
      <c r="E5252" s="71">
        <v>44777</v>
      </c>
      <c r="F5252" t="s">
        <v>19312</v>
      </c>
      <c r="G5252" t="s">
        <v>1907</v>
      </c>
      <c r="H5252" t="s">
        <v>19198</v>
      </c>
      <c r="J5252" s="40">
        <v>500</v>
      </c>
      <c r="K5252" s="40">
        <v>0</v>
      </c>
    </row>
    <row r="5253" spans="1:11" x14ac:dyDescent="0.35">
      <c r="A5253">
        <v>21014</v>
      </c>
      <c r="B5253" t="s">
        <v>34</v>
      </c>
      <c r="C5253" s="70">
        <v>0</v>
      </c>
      <c r="D5253" s="70">
        <v>0</v>
      </c>
      <c r="E5253" s="71">
        <v>44778</v>
      </c>
      <c r="F5253" t="s">
        <v>19311</v>
      </c>
      <c r="G5253" t="s">
        <v>1907</v>
      </c>
      <c r="H5253" t="s">
        <v>19198</v>
      </c>
      <c r="J5253" s="40">
        <v>1000</v>
      </c>
      <c r="K5253" s="40">
        <v>0</v>
      </c>
    </row>
    <row r="5254" spans="1:11" x14ac:dyDescent="0.35">
      <c r="A5254">
        <v>21014</v>
      </c>
      <c r="B5254" t="s">
        <v>34</v>
      </c>
      <c r="C5254" s="70">
        <v>0</v>
      </c>
      <c r="D5254" s="70">
        <v>0</v>
      </c>
      <c r="E5254" s="71">
        <v>44781</v>
      </c>
      <c r="F5254" t="s">
        <v>19310</v>
      </c>
      <c r="G5254" t="s">
        <v>1907</v>
      </c>
      <c r="H5254" t="s">
        <v>19198</v>
      </c>
      <c r="J5254" s="40">
        <v>1500</v>
      </c>
      <c r="K5254" s="40">
        <v>0</v>
      </c>
    </row>
    <row r="5255" spans="1:11" x14ac:dyDescent="0.35">
      <c r="A5255">
        <v>21014</v>
      </c>
      <c r="B5255" t="s">
        <v>34</v>
      </c>
      <c r="C5255" s="70">
        <v>0</v>
      </c>
      <c r="D5255" s="70">
        <v>0</v>
      </c>
      <c r="E5255" s="71">
        <v>44783</v>
      </c>
      <c r="F5255" t="s">
        <v>19309</v>
      </c>
      <c r="G5255" t="s">
        <v>1907</v>
      </c>
      <c r="H5255" t="s">
        <v>19198</v>
      </c>
      <c r="J5255" s="40">
        <v>500</v>
      </c>
      <c r="K5255" s="40">
        <v>0</v>
      </c>
    </row>
    <row r="5256" spans="1:11" x14ac:dyDescent="0.35">
      <c r="A5256">
        <v>21014</v>
      </c>
      <c r="B5256" t="s">
        <v>34</v>
      </c>
      <c r="C5256" s="70">
        <v>0</v>
      </c>
      <c r="D5256" s="70">
        <v>0</v>
      </c>
      <c r="E5256" s="71">
        <v>44784</v>
      </c>
      <c r="F5256" t="s">
        <v>19308</v>
      </c>
      <c r="G5256" t="s">
        <v>1907</v>
      </c>
      <c r="H5256" t="s">
        <v>19198</v>
      </c>
      <c r="J5256" s="40">
        <v>2717.5</v>
      </c>
      <c r="K5256" s="40">
        <v>0</v>
      </c>
    </row>
    <row r="5257" spans="1:11" x14ac:dyDescent="0.35">
      <c r="A5257">
        <v>21014</v>
      </c>
      <c r="B5257" t="s">
        <v>34</v>
      </c>
      <c r="C5257" s="70">
        <v>0</v>
      </c>
      <c r="D5257" s="70">
        <v>0</v>
      </c>
      <c r="E5257" s="71">
        <v>44787</v>
      </c>
      <c r="F5257" t="s">
        <v>19307</v>
      </c>
      <c r="G5257" t="s">
        <v>1907</v>
      </c>
      <c r="H5257" t="s">
        <v>19198</v>
      </c>
      <c r="J5257" s="40">
        <v>144</v>
      </c>
      <c r="K5257" s="40">
        <v>0</v>
      </c>
    </row>
    <row r="5258" spans="1:11" x14ac:dyDescent="0.35">
      <c r="A5258">
        <v>21014</v>
      </c>
      <c r="B5258" t="s">
        <v>34</v>
      </c>
      <c r="C5258" s="70">
        <v>0</v>
      </c>
      <c r="D5258" s="70">
        <v>0</v>
      </c>
      <c r="E5258" s="71">
        <v>44791</v>
      </c>
      <c r="F5258" t="s">
        <v>19306</v>
      </c>
      <c r="G5258" t="s">
        <v>1907</v>
      </c>
      <c r="H5258" t="s">
        <v>19198</v>
      </c>
      <c r="J5258" s="40">
        <v>180.65</v>
      </c>
      <c r="K5258" s="40">
        <v>0</v>
      </c>
    </row>
    <row r="5259" spans="1:11" x14ac:dyDescent="0.35">
      <c r="A5259">
        <v>21014</v>
      </c>
      <c r="B5259" t="s">
        <v>34</v>
      </c>
      <c r="C5259" s="70">
        <v>0</v>
      </c>
      <c r="D5259" s="70">
        <v>0</v>
      </c>
      <c r="E5259" s="71">
        <v>44792</v>
      </c>
      <c r="F5259" t="s">
        <v>19305</v>
      </c>
      <c r="G5259" t="s">
        <v>1907</v>
      </c>
      <c r="H5259" t="s">
        <v>19198</v>
      </c>
      <c r="J5259" s="40">
        <v>500</v>
      </c>
      <c r="K5259" s="40">
        <v>0</v>
      </c>
    </row>
    <row r="5260" spans="1:11" x14ac:dyDescent="0.35">
      <c r="A5260">
        <v>21014</v>
      </c>
      <c r="B5260" t="s">
        <v>34</v>
      </c>
      <c r="C5260" s="70">
        <v>0</v>
      </c>
      <c r="D5260" s="70">
        <v>0</v>
      </c>
      <c r="E5260" s="71">
        <v>44794</v>
      </c>
      <c r="F5260" t="s">
        <v>19304</v>
      </c>
      <c r="G5260" t="s">
        <v>1907</v>
      </c>
      <c r="H5260" t="s">
        <v>19198</v>
      </c>
      <c r="J5260" s="40">
        <v>525</v>
      </c>
      <c r="K5260" s="40">
        <v>0</v>
      </c>
    </row>
    <row r="5261" spans="1:11" x14ac:dyDescent="0.35">
      <c r="A5261">
        <v>21014</v>
      </c>
      <c r="B5261" t="s">
        <v>34</v>
      </c>
      <c r="C5261" s="70">
        <v>0</v>
      </c>
      <c r="D5261" s="70">
        <v>0</v>
      </c>
      <c r="E5261" s="71">
        <v>44795</v>
      </c>
      <c r="F5261" t="s">
        <v>19303</v>
      </c>
      <c r="G5261" t="s">
        <v>1907</v>
      </c>
      <c r="H5261" t="s">
        <v>19198</v>
      </c>
      <c r="J5261" s="40">
        <v>500</v>
      </c>
      <c r="K5261" s="40">
        <v>0</v>
      </c>
    </row>
    <row r="5262" spans="1:11" x14ac:dyDescent="0.35">
      <c r="A5262">
        <v>21014</v>
      </c>
      <c r="B5262" t="s">
        <v>34</v>
      </c>
      <c r="C5262" s="70">
        <v>0</v>
      </c>
      <c r="D5262" s="70">
        <v>0</v>
      </c>
      <c r="E5262" s="71">
        <v>44797</v>
      </c>
      <c r="F5262" t="s">
        <v>19302</v>
      </c>
      <c r="G5262" t="s">
        <v>1907</v>
      </c>
      <c r="H5262" t="s">
        <v>19198</v>
      </c>
      <c r="J5262" s="40">
        <v>500</v>
      </c>
      <c r="K5262" s="40">
        <v>0</v>
      </c>
    </row>
    <row r="5263" spans="1:11" x14ac:dyDescent="0.35">
      <c r="A5263">
        <v>21014</v>
      </c>
      <c r="B5263" t="s">
        <v>34</v>
      </c>
      <c r="C5263" s="70">
        <v>0</v>
      </c>
      <c r="D5263" s="70">
        <v>0</v>
      </c>
      <c r="E5263" s="71">
        <v>44798</v>
      </c>
      <c r="F5263" t="s">
        <v>19301</v>
      </c>
      <c r="G5263" t="s">
        <v>1907</v>
      </c>
      <c r="H5263" t="s">
        <v>19198</v>
      </c>
      <c r="J5263" s="40">
        <v>500</v>
      </c>
      <c r="K5263" s="40">
        <v>0</v>
      </c>
    </row>
    <row r="5264" spans="1:11" x14ac:dyDescent="0.35">
      <c r="A5264">
        <v>21014</v>
      </c>
      <c r="B5264" t="s">
        <v>34</v>
      </c>
      <c r="C5264" s="70">
        <v>0</v>
      </c>
      <c r="D5264" s="70">
        <v>0</v>
      </c>
      <c r="E5264" s="71">
        <v>44799</v>
      </c>
      <c r="F5264" t="s">
        <v>19300</v>
      </c>
      <c r="G5264" t="s">
        <v>1907</v>
      </c>
      <c r="H5264" t="s">
        <v>19198</v>
      </c>
      <c r="J5264" s="40">
        <v>1295.04</v>
      </c>
      <c r="K5264" s="40">
        <v>0</v>
      </c>
    </row>
    <row r="5265" spans="1:11" x14ac:dyDescent="0.35">
      <c r="A5265">
        <v>21014</v>
      </c>
      <c r="B5265" t="s">
        <v>34</v>
      </c>
      <c r="C5265" s="70">
        <v>0</v>
      </c>
      <c r="D5265" s="70">
        <v>0</v>
      </c>
      <c r="E5265" s="71">
        <v>44801</v>
      </c>
      <c r="F5265" t="s">
        <v>19299</v>
      </c>
      <c r="G5265" t="s">
        <v>1907</v>
      </c>
      <c r="H5265" t="s">
        <v>19198</v>
      </c>
      <c r="J5265" s="40">
        <v>1000</v>
      </c>
      <c r="K5265" s="40">
        <v>0</v>
      </c>
    </row>
    <row r="5266" spans="1:11" x14ac:dyDescent="0.35">
      <c r="A5266">
        <v>21014</v>
      </c>
      <c r="B5266" t="s">
        <v>34</v>
      </c>
      <c r="C5266" s="70">
        <v>0</v>
      </c>
      <c r="D5266" s="70">
        <v>0</v>
      </c>
      <c r="E5266" s="71">
        <v>44802</v>
      </c>
      <c r="F5266" t="s">
        <v>19298</v>
      </c>
      <c r="G5266" t="s">
        <v>1907</v>
      </c>
      <c r="H5266" t="s">
        <v>19198</v>
      </c>
      <c r="J5266" s="40">
        <v>500</v>
      </c>
      <c r="K5266" s="40">
        <v>0</v>
      </c>
    </row>
    <row r="5267" spans="1:11" x14ac:dyDescent="0.35">
      <c r="A5267">
        <v>21014</v>
      </c>
      <c r="B5267" t="s">
        <v>34</v>
      </c>
      <c r="C5267" s="70">
        <v>0</v>
      </c>
      <c r="D5267" s="70">
        <v>0</v>
      </c>
      <c r="E5267" s="71">
        <v>44803</v>
      </c>
      <c r="F5267" t="s">
        <v>19297</v>
      </c>
      <c r="G5267" t="s">
        <v>1907</v>
      </c>
      <c r="H5267" t="s">
        <v>19198</v>
      </c>
      <c r="J5267" s="40">
        <v>24.99</v>
      </c>
      <c r="K5267" s="40">
        <v>0</v>
      </c>
    </row>
    <row r="5268" spans="1:11" x14ac:dyDescent="0.35">
      <c r="A5268">
        <v>21014</v>
      </c>
      <c r="B5268" t="s">
        <v>34</v>
      </c>
      <c r="C5268" s="70">
        <v>0</v>
      </c>
      <c r="D5268" s="70">
        <v>0</v>
      </c>
      <c r="E5268" s="71">
        <v>44804</v>
      </c>
      <c r="F5268" t="s">
        <v>19296</v>
      </c>
      <c r="G5268" t="s">
        <v>1907</v>
      </c>
      <c r="H5268" t="s">
        <v>19198</v>
      </c>
      <c r="J5268" s="40">
        <v>1000</v>
      </c>
      <c r="K5268" s="40">
        <v>0</v>
      </c>
    </row>
    <row r="5269" spans="1:11" x14ac:dyDescent="0.35">
      <c r="A5269">
        <v>21014</v>
      </c>
      <c r="B5269" t="s">
        <v>34</v>
      </c>
      <c r="C5269" s="70">
        <v>0</v>
      </c>
      <c r="D5269" s="70">
        <v>0</v>
      </c>
      <c r="E5269" s="71">
        <v>44804</v>
      </c>
      <c r="F5269" t="s">
        <v>15824</v>
      </c>
      <c r="G5269" t="s">
        <v>1912</v>
      </c>
      <c r="J5269" s="40">
        <v>0</v>
      </c>
      <c r="K5269" s="40">
        <v>13902.3</v>
      </c>
    </row>
    <row r="5270" spans="1:11" x14ac:dyDescent="0.35">
      <c r="A5270">
        <v>21014</v>
      </c>
      <c r="B5270" t="s">
        <v>34</v>
      </c>
      <c r="C5270" s="70">
        <v>0</v>
      </c>
      <c r="D5270" s="70">
        <v>0</v>
      </c>
      <c r="E5270" s="71">
        <v>44804</v>
      </c>
      <c r="F5270" t="s">
        <v>5077</v>
      </c>
      <c r="G5270" t="s">
        <v>2247</v>
      </c>
      <c r="H5270" t="s">
        <v>2265</v>
      </c>
      <c r="J5270" s="40">
        <v>0</v>
      </c>
      <c r="K5270" s="40">
        <v>0</v>
      </c>
    </row>
    <row r="5271" spans="1:11" x14ac:dyDescent="0.35">
      <c r="A5271">
        <v>21014</v>
      </c>
      <c r="B5271" t="s">
        <v>34</v>
      </c>
      <c r="C5271" s="70">
        <v>0</v>
      </c>
      <c r="D5271" s="70">
        <v>0</v>
      </c>
      <c r="E5271" s="71">
        <v>44805</v>
      </c>
      <c r="F5271" t="s">
        <v>19295</v>
      </c>
      <c r="G5271" t="s">
        <v>1907</v>
      </c>
      <c r="H5271" t="s">
        <v>19198</v>
      </c>
      <c r="J5271" s="40">
        <v>500</v>
      </c>
      <c r="K5271" s="40">
        <v>0</v>
      </c>
    </row>
    <row r="5272" spans="1:11" x14ac:dyDescent="0.35">
      <c r="A5272">
        <v>21014</v>
      </c>
      <c r="B5272" t="s">
        <v>34</v>
      </c>
      <c r="C5272" s="70">
        <v>0</v>
      </c>
      <c r="D5272" s="70">
        <v>0</v>
      </c>
      <c r="E5272" s="71">
        <v>44808</v>
      </c>
      <c r="F5272" t="s">
        <v>19294</v>
      </c>
      <c r="G5272" t="s">
        <v>1907</v>
      </c>
      <c r="H5272" t="s">
        <v>19198</v>
      </c>
      <c r="J5272" s="40">
        <v>1534.56</v>
      </c>
      <c r="K5272" s="40">
        <v>0</v>
      </c>
    </row>
    <row r="5273" spans="1:11" x14ac:dyDescent="0.35">
      <c r="A5273">
        <v>21014</v>
      </c>
      <c r="B5273" t="s">
        <v>34</v>
      </c>
      <c r="C5273" s="70">
        <v>0</v>
      </c>
      <c r="D5273" s="70">
        <v>0</v>
      </c>
      <c r="E5273" s="71">
        <v>44812</v>
      </c>
      <c r="F5273" t="s">
        <v>19293</v>
      </c>
      <c r="G5273" t="s">
        <v>1907</v>
      </c>
      <c r="H5273" t="s">
        <v>19198</v>
      </c>
      <c r="J5273" s="40">
        <v>500</v>
      </c>
      <c r="K5273" s="40">
        <v>0</v>
      </c>
    </row>
    <row r="5274" spans="1:11" x14ac:dyDescent="0.35">
      <c r="A5274">
        <v>21014</v>
      </c>
      <c r="B5274" t="s">
        <v>34</v>
      </c>
      <c r="C5274" s="70">
        <v>0</v>
      </c>
      <c r="D5274" s="70">
        <v>0</v>
      </c>
      <c r="E5274" s="71">
        <v>44813</v>
      </c>
      <c r="F5274" t="s">
        <v>19292</v>
      </c>
      <c r="G5274" t="s">
        <v>1907</v>
      </c>
      <c r="H5274" t="s">
        <v>19198</v>
      </c>
      <c r="J5274" s="40">
        <v>1000</v>
      </c>
      <c r="K5274" s="40">
        <v>0</v>
      </c>
    </row>
    <row r="5275" spans="1:11" x14ac:dyDescent="0.35">
      <c r="A5275">
        <v>21014</v>
      </c>
      <c r="B5275" t="s">
        <v>34</v>
      </c>
      <c r="C5275" s="70">
        <v>0</v>
      </c>
      <c r="D5275" s="70">
        <v>0</v>
      </c>
      <c r="E5275" s="71">
        <v>44815</v>
      </c>
      <c r="F5275" t="s">
        <v>19291</v>
      </c>
      <c r="G5275" t="s">
        <v>1907</v>
      </c>
      <c r="H5275" t="s">
        <v>19198</v>
      </c>
      <c r="J5275" s="40">
        <v>1000</v>
      </c>
      <c r="K5275" s="40">
        <v>0</v>
      </c>
    </row>
    <row r="5276" spans="1:11" x14ac:dyDescent="0.35">
      <c r="A5276">
        <v>21014</v>
      </c>
      <c r="B5276" t="s">
        <v>34</v>
      </c>
      <c r="C5276" s="70">
        <v>0</v>
      </c>
      <c r="D5276" s="70">
        <v>0</v>
      </c>
      <c r="E5276" s="71">
        <v>44816</v>
      </c>
      <c r="F5276" t="s">
        <v>19290</v>
      </c>
      <c r="G5276" t="s">
        <v>1907</v>
      </c>
      <c r="H5276" t="s">
        <v>19198</v>
      </c>
      <c r="J5276" s="40">
        <v>2386.25</v>
      </c>
      <c r="K5276" s="40">
        <v>0</v>
      </c>
    </row>
    <row r="5277" spans="1:11" x14ac:dyDescent="0.35">
      <c r="A5277">
        <v>21014</v>
      </c>
      <c r="B5277" t="s">
        <v>34</v>
      </c>
      <c r="C5277" s="70">
        <v>0</v>
      </c>
      <c r="D5277" s="70">
        <v>0</v>
      </c>
      <c r="E5277" s="71">
        <v>44818</v>
      </c>
      <c r="F5277" t="s">
        <v>19289</v>
      </c>
      <c r="G5277" t="s">
        <v>1907</v>
      </c>
      <c r="H5277" t="s">
        <v>19198</v>
      </c>
      <c r="J5277" s="40">
        <v>1000</v>
      </c>
      <c r="K5277" s="40">
        <v>0</v>
      </c>
    </row>
    <row r="5278" spans="1:11" x14ac:dyDescent="0.35">
      <c r="A5278">
        <v>21014</v>
      </c>
      <c r="B5278" t="s">
        <v>34</v>
      </c>
      <c r="C5278" s="70">
        <v>0</v>
      </c>
      <c r="D5278" s="70">
        <v>0</v>
      </c>
      <c r="E5278" s="71">
        <v>44819</v>
      </c>
      <c r="F5278" t="s">
        <v>19288</v>
      </c>
      <c r="G5278" t="s">
        <v>1907</v>
      </c>
      <c r="H5278" t="s">
        <v>19198</v>
      </c>
      <c r="J5278" s="40">
        <v>500</v>
      </c>
      <c r="K5278" s="40">
        <v>0</v>
      </c>
    </row>
    <row r="5279" spans="1:11" x14ac:dyDescent="0.35">
      <c r="A5279">
        <v>21014</v>
      </c>
      <c r="B5279" t="s">
        <v>34</v>
      </c>
      <c r="C5279" s="70">
        <v>0</v>
      </c>
      <c r="D5279" s="70">
        <v>0</v>
      </c>
      <c r="E5279" s="71">
        <v>44820</v>
      </c>
      <c r="F5279" t="s">
        <v>19287</v>
      </c>
      <c r="G5279" t="s">
        <v>1907</v>
      </c>
      <c r="H5279" t="s">
        <v>19198</v>
      </c>
      <c r="J5279" s="40">
        <v>1408.44</v>
      </c>
      <c r="K5279" s="40">
        <v>0</v>
      </c>
    </row>
    <row r="5280" spans="1:11" x14ac:dyDescent="0.35">
      <c r="A5280">
        <v>21014</v>
      </c>
      <c r="B5280" t="s">
        <v>34</v>
      </c>
      <c r="C5280" s="70">
        <v>0</v>
      </c>
      <c r="D5280" s="70">
        <v>0</v>
      </c>
      <c r="E5280" s="71">
        <v>44820</v>
      </c>
      <c r="F5280" t="s">
        <v>16719</v>
      </c>
      <c r="G5280" t="s">
        <v>1912</v>
      </c>
      <c r="I5280" t="s">
        <v>2518</v>
      </c>
      <c r="J5280" s="40">
        <v>0</v>
      </c>
      <c r="K5280" s="40">
        <v>408.44</v>
      </c>
    </row>
    <row r="5281" spans="1:11" x14ac:dyDescent="0.35">
      <c r="A5281">
        <v>21014</v>
      </c>
      <c r="B5281" t="s">
        <v>34</v>
      </c>
      <c r="C5281" s="70">
        <v>0</v>
      </c>
      <c r="D5281" s="70">
        <v>0</v>
      </c>
      <c r="E5281" s="71">
        <v>44822</v>
      </c>
      <c r="F5281" t="s">
        <v>19286</v>
      </c>
      <c r="G5281" t="s">
        <v>1907</v>
      </c>
      <c r="H5281" t="s">
        <v>19198</v>
      </c>
      <c r="J5281" s="40">
        <v>1000</v>
      </c>
      <c r="K5281" s="40">
        <v>0</v>
      </c>
    </row>
    <row r="5282" spans="1:11" x14ac:dyDescent="0.35">
      <c r="A5282">
        <v>21014</v>
      </c>
      <c r="B5282" t="s">
        <v>34</v>
      </c>
      <c r="C5282" s="70">
        <v>0</v>
      </c>
      <c r="D5282" s="70">
        <v>0</v>
      </c>
      <c r="E5282" s="71">
        <v>44823</v>
      </c>
      <c r="F5282" t="s">
        <v>19285</v>
      </c>
      <c r="G5282" t="s">
        <v>1907</v>
      </c>
      <c r="H5282" t="s">
        <v>19198</v>
      </c>
      <c r="J5282" s="40">
        <v>500</v>
      </c>
      <c r="K5282" s="40">
        <v>0</v>
      </c>
    </row>
    <row r="5283" spans="1:11" x14ac:dyDescent="0.35">
      <c r="A5283">
        <v>21014</v>
      </c>
      <c r="B5283" t="s">
        <v>34</v>
      </c>
      <c r="C5283" s="70">
        <v>0</v>
      </c>
      <c r="D5283" s="70">
        <v>0</v>
      </c>
      <c r="E5283" s="71">
        <v>44825</v>
      </c>
      <c r="F5283" t="s">
        <v>19284</v>
      </c>
      <c r="G5283" t="s">
        <v>1907</v>
      </c>
      <c r="H5283" t="s">
        <v>19198</v>
      </c>
      <c r="J5283" s="40">
        <v>500</v>
      </c>
      <c r="K5283" s="40">
        <v>0</v>
      </c>
    </row>
    <row r="5284" spans="1:11" x14ac:dyDescent="0.35">
      <c r="A5284">
        <v>21014</v>
      </c>
      <c r="B5284" t="s">
        <v>34</v>
      </c>
      <c r="C5284" s="70">
        <v>0</v>
      </c>
      <c r="D5284" s="70">
        <v>0</v>
      </c>
      <c r="E5284" s="71">
        <v>44834</v>
      </c>
      <c r="F5284" t="s">
        <v>16578</v>
      </c>
      <c r="G5284" t="s">
        <v>1912</v>
      </c>
      <c r="I5284" t="s">
        <v>2518</v>
      </c>
      <c r="J5284" s="40">
        <v>0</v>
      </c>
      <c r="K5284" s="40">
        <v>10920.81</v>
      </c>
    </row>
    <row r="5285" spans="1:11" x14ac:dyDescent="0.35">
      <c r="A5285">
        <v>21014</v>
      </c>
      <c r="B5285" t="s">
        <v>34</v>
      </c>
      <c r="C5285" s="70">
        <v>0</v>
      </c>
      <c r="D5285" s="70">
        <v>0</v>
      </c>
      <c r="E5285" s="71">
        <v>44834</v>
      </c>
      <c r="F5285" t="s">
        <v>4953</v>
      </c>
      <c r="G5285" t="s">
        <v>2247</v>
      </c>
      <c r="H5285" t="s">
        <v>2262</v>
      </c>
      <c r="J5285" s="40">
        <v>0</v>
      </c>
      <c r="K5285" s="40">
        <v>0</v>
      </c>
    </row>
    <row r="5286" spans="1:11" x14ac:dyDescent="0.35">
      <c r="A5286">
        <v>21014</v>
      </c>
      <c r="B5286" t="s">
        <v>34</v>
      </c>
      <c r="C5286" s="70">
        <v>0</v>
      </c>
      <c r="D5286" s="70">
        <v>0</v>
      </c>
      <c r="E5286" s="71">
        <v>44837</v>
      </c>
      <c r="F5286" t="s">
        <v>16552</v>
      </c>
      <c r="G5286" t="s">
        <v>1912</v>
      </c>
      <c r="H5286" t="s">
        <v>15818</v>
      </c>
      <c r="I5286" t="s">
        <v>15818</v>
      </c>
      <c r="J5286" s="40">
        <v>0</v>
      </c>
      <c r="K5286" s="40">
        <v>64.55</v>
      </c>
    </row>
    <row r="5287" spans="1:11" x14ac:dyDescent="0.35">
      <c r="A5287">
        <v>21014</v>
      </c>
      <c r="B5287" t="s">
        <v>34</v>
      </c>
      <c r="C5287" s="70">
        <v>0</v>
      </c>
      <c r="D5287" s="70">
        <v>0</v>
      </c>
      <c r="E5287" s="71">
        <v>44840</v>
      </c>
      <c r="F5287" t="s">
        <v>19283</v>
      </c>
      <c r="G5287" t="s">
        <v>1907</v>
      </c>
      <c r="H5287" t="s">
        <v>19203</v>
      </c>
      <c r="J5287" s="40">
        <v>64.55</v>
      </c>
      <c r="K5287" s="40">
        <v>0</v>
      </c>
    </row>
    <row r="5288" spans="1:11" x14ac:dyDescent="0.35">
      <c r="A5288">
        <v>21014</v>
      </c>
      <c r="B5288" t="s">
        <v>34</v>
      </c>
      <c r="C5288" s="70">
        <v>0</v>
      </c>
      <c r="D5288" s="70">
        <v>0</v>
      </c>
      <c r="E5288" s="71">
        <v>44845</v>
      </c>
      <c r="F5288" t="s">
        <v>16602</v>
      </c>
      <c r="G5288" t="s">
        <v>1912</v>
      </c>
      <c r="H5288" t="s">
        <v>15818</v>
      </c>
      <c r="I5288" t="s">
        <v>15818</v>
      </c>
      <c r="J5288" s="40">
        <v>0</v>
      </c>
      <c r="K5288" s="40">
        <v>798.17</v>
      </c>
    </row>
    <row r="5289" spans="1:11" x14ac:dyDescent="0.35">
      <c r="A5289">
        <v>21014</v>
      </c>
      <c r="B5289" t="s">
        <v>34</v>
      </c>
      <c r="C5289" s="70">
        <v>0</v>
      </c>
      <c r="D5289" s="70">
        <v>0</v>
      </c>
      <c r="E5289" s="71">
        <v>44846</v>
      </c>
      <c r="F5289" t="s">
        <v>19282</v>
      </c>
      <c r="G5289" t="s">
        <v>1907</v>
      </c>
      <c r="H5289" t="s">
        <v>19203</v>
      </c>
      <c r="J5289" s="40">
        <v>1886.25</v>
      </c>
      <c r="K5289" s="40">
        <v>0</v>
      </c>
    </row>
    <row r="5290" spans="1:11" x14ac:dyDescent="0.35">
      <c r="A5290">
        <v>21014</v>
      </c>
      <c r="B5290" t="s">
        <v>34</v>
      </c>
      <c r="C5290" s="70">
        <v>0</v>
      </c>
      <c r="D5290" s="70">
        <v>0</v>
      </c>
      <c r="E5290" s="71">
        <v>44847</v>
      </c>
      <c r="F5290" t="s">
        <v>19281</v>
      </c>
      <c r="G5290" t="s">
        <v>1907</v>
      </c>
      <c r="H5290" t="s">
        <v>19203</v>
      </c>
      <c r="J5290" s="40">
        <v>798.17</v>
      </c>
      <c r="K5290" s="40">
        <v>0</v>
      </c>
    </row>
    <row r="5291" spans="1:11" x14ac:dyDescent="0.35">
      <c r="A5291">
        <v>21014</v>
      </c>
      <c r="B5291" t="s">
        <v>34</v>
      </c>
      <c r="C5291" s="70">
        <v>0</v>
      </c>
      <c r="D5291" s="70">
        <v>0</v>
      </c>
      <c r="E5291" s="71">
        <v>44852</v>
      </c>
      <c r="F5291" t="s">
        <v>15819</v>
      </c>
      <c r="G5291" t="s">
        <v>1912</v>
      </c>
      <c r="H5291" t="s">
        <v>15818</v>
      </c>
      <c r="I5291" t="s">
        <v>15818</v>
      </c>
      <c r="J5291" s="40">
        <v>0</v>
      </c>
      <c r="K5291" s="40">
        <v>2044.95</v>
      </c>
    </row>
    <row r="5292" spans="1:11" x14ac:dyDescent="0.35">
      <c r="A5292">
        <v>21014</v>
      </c>
      <c r="B5292" t="s">
        <v>34</v>
      </c>
      <c r="C5292" s="70">
        <v>0</v>
      </c>
      <c r="D5292" s="70">
        <v>0</v>
      </c>
      <c r="E5292" s="71">
        <v>44854</v>
      </c>
      <c r="F5292" t="s">
        <v>19280</v>
      </c>
      <c r="G5292" t="s">
        <v>1907</v>
      </c>
      <c r="H5292" t="s">
        <v>19203</v>
      </c>
      <c r="J5292" s="40">
        <v>158.69999999999999</v>
      </c>
      <c r="K5292" s="40">
        <v>0</v>
      </c>
    </row>
    <row r="5293" spans="1:11" x14ac:dyDescent="0.35">
      <c r="A5293">
        <v>21014</v>
      </c>
      <c r="B5293" t="s">
        <v>34</v>
      </c>
      <c r="C5293" s="70">
        <v>0</v>
      </c>
      <c r="D5293" s="70">
        <v>0</v>
      </c>
      <c r="E5293" s="71">
        <v>44865</v>
      </c>
      <c r="F5293" t="s">
        <v>4437</v>
      </c>
      <c r="G5293" t="s">
        <v>2247</v>
      </c>
      <c r="H5293" t="s">
        <v>1919</v>
      </c>
      <c r="I5293" t="s">
        <v>1919</v>
      </c>
      <c r="J5293" s="40">
        <v>0</v>
      </c>
      <c r="K5293" s="40">
        <v>0</v>
      </c>
    </row>
    <row r="5294" spans="1:11" x14ac:dyDescent="0.35">
      <c r="A5294">
        <v>21014</v>
      </c>
      <c r="B5294" t="s">
        <v>34</v>
      </c>
      <c r="C5294" s="70">
        <v>0</v>
      </c>
      <c r="D5294" s="70">
        <v>0</v>
      </c>
      <c r="E5294" s="71">
        <v>44876</v>
      </c>
      <c r="F5294" t="s">
        <v>19279</v>
      </c>
      <c r="G5294" t="s">
        <v>1907</v>
      </c>
      <c r="H5294" t="s">
        <v>19203</v>
      </c>
      <c r="J5294" s="40">
        <v>2500</v>
      </c>
      <c r="K5294" s="40">
        <v>0</v>
      </c>
    </row>
    <row r="5295" spans="1:11" x14ac:dyDescent="0.35">
      <c r="A5295">
        <v>21014</v>
      </c>
      <c r="B5295" t="s">
        <v>34</v>
      </c>
      <c r="C5295" s="70">
        <v>0</v>
      </c>
      <c r="D5295" s="70">
        <v>0</v>
      </c>
      <c r="E5295" s="71">
        <v>44878</v>
      </c>
      <c r="F5295" t="s">
        <v>19278</v>
      </c>
      <c r="G5295" t="s">
        <v>1907</v>
      </c>
      <c r="H5295" t="s">
        <v>19203</v>
      </c>
      <c r="J5295" s="40">
        <v>1886.25</v>
      </c>
      <c r="K5295" s="40">
        <v>0</v>
      </c>
    </row>
    <row r="5296" spans="1:11" x14ac:dyDescent="0.35">
      <c r="A5296">
        <v>21014</v>
      </c>
      <c r="B5296" t="s">
        <v>34</v>
      </c>
      <c r="C5296" s="70">
        <v>0</v>
      </c>
      <c r="D5296" s="70">
        <v>0</v>
      </c>
      <c r="E5296" s="71">
        <v>44881</v>
      </c>
      <c r="F5296" t="s">
        <v>19277</v>
      </c>
      <c r="G5296" t="s">
        <v>1907</v>
      </c>
      <c r="H5296" t="s">
        <v>19203</v>
      </c>
      <c r="J5296" s="40">
        <v>500</v>
      </c>
      <c r="K5296" s="40">
        <v>0</v>
      </c>
    </row>
    <row r="5297" spans="1:11" x14ac:dyDescent="0.35">
      <c r="A5297">
        <v>21014</v>
      </c>
      <c r="B5297" t="s">
        <v>34</v>
      </c>
      <c r="C5297" s="70">
        <v>0</v>
      </c>
      <c r="D5297" s="70">
        <v>0</v>
      </c>
      <c r="E5297" s="71">
        <v>44881</v>
      </c>
      <c r="F5297" t="s">
        <v>17023</v>
      </c>
      <c r="G5297" t="s">
        <v>1912</v>
      </c>
      <c r="H5297" t="s">
        <v>2514</v>
      </c>
      <c r="I5297" t="s">
        <v>2514</v>
      </c>
      <c r="J5297" s="40">
        <v>0</v>
      </c>
      <c r="K5297" s="40">
        <v>112.49</v>
      </c>
    </row>
    <row r="5298" spans="1:11" x14ac:dyDescent="0.35">
      <c r="A5298">
        <v>21014</v>
      </c>
      <c r="B5298" t="s">
        <v>34</v>
      </c>
      <c r="C5298" s="70">
        <v>0</v>
      </c>
      <c r="D5298" s="70">
        <v>0</v>
      </c>
      <c r="E5298" s="71">
        <v>44882</v>
      </c>
      <c r="F5298" t="s">
        <v>19276</v>
      </c>
      <c r="G5298" t="s">
        <v>1907</v>
      </c>
      <c r="H5298" t="s">
        <v>19203</v>
      </c>
      <c r="J5298" s="40">
        <v>500</v>
      </c>
      <c r="K5298" s="40">
        <v>0</v>
      </c>
    </row>
    <row r="5299" spans="1:11" x14ac:dyDescent="0.35">
      <c r="A5299">
        <v>21014</v>
      </c>
      <c r="B5299" t="s">
        <v>34</v>
      </c>
      <c r="C5299" s="70">
        <v>0</v>
      </c>
      <c r="D5299" s="70">
        <v>0</v>
      </c>
      <c r="E5299" s="71">
        <v>44883</v>
      </c>
      <c r="F5299" t="s">
        <v>19275</v>
      </c>
      <c r="G5299" t="s">
        <v>1907</v>
      </c>
      <c r="H5299" t="s">
        <v>19203</v>
      </c>
      <c r="J5299" s="40">
        <v>796.65</v>
      </c>
      <c r="K5299" s="40">
        <v>0</v>
      </c>
    </row>
    <row r="5300" spans="1:11" x14ac:dyDescent="0.35">
      <c r="A5300">
        <v>21014</v>
      </c>
      <c r="B5300" t="s">
        <v>34</v>
      </c>
      <c r="C5300" s="70">
        <v>0</v>
      </c>
      <c r="D5300" s="70">
        <v>0</v>
      </c>
      <c r="E5300" s="71">
        <v>44885</v>
      </c>
      <c r="F5300" t="s">
        <v>19274</v>
      </c>
      <c r="G5300" t="s">
        <v>1907</v>
      </c>
      <c r="H5300" t="s">
        <v>19203</v>
      </c>
      <c r="J5300" s="40">
        <v>1000</v>
      </c>
      <c r="K5300" s="40">
        <v>0</v>
      </c>
    </row>
    <row r="5301" spans="1:11" x14ac:dyDescent="0.35">
      <c r="A5301">
        <v>21014</v>
      </c>
      <c r="B5301" t="s">
        <v>34</v>
      </c>
      <c r="C5301" s="70">
        <v>0</v>
      </c>
      <c r="D5301" s="70">
        <v>0</v>
      </c>
      <c r="E5301" s="71">
        <v>44886</v>
      </c>
      <c r="F5301" t="s">
        <v>19273</v>
      </c>
      <c r="G5301" t="s">
        <v>1907</v>
      </c>
      <c r="H5301" t="s">
        <v>19203</v>
      </c>
      <c r="J5301" s="40">
        <v>500</v>
      </c>
      <c r="K5301" s="40">
        <v>0</v>
      </c>
    </row>
    <row r="5302" spans="1:11" x14ac:dyDescent="0.35">
      <c r="A5302">
        <v>21014</v>
      </c>
      <c r="B5302" t="s">
        <v>34</v>
      </c>
      <c r="C5302" s="70">
        <v>0</v>
      </c>
      <c r="D5302" s="70">
        <v>0</v>
      </c>
      <c r="E5302" s="71">
        <v>44888</v>
      </c>
      <c r="F5302" t="s">
        <v>19272</v>
      </c>
      <c r="G5302" t="s">
        <v>1907</v>
      </c>
      <c r="H5302" t="s">
        <v>19203</v>
      </c>
      <c r="J5302" s="40">
        <v>500</v>
      </c>
      <c r="K5302" s="40">
        <v>0</v>
      </c>
    </row>
    <row r="5303" spans="1:11" x14ac:dyDescent="0.35">
      <c r="A5303">
        <v>21014</v>
      </c>
      <c r="B5303" t="s">
        <v>34</v>
      </c>
      <c r="C5303" s="70">
        <v>0</v>
      </c>
      <c r="D5303" s="70">
        <v>0</v>
      </c>
      <c r="E5303" s="71">
        <v>44889</v>
      </c>
      <c r="F5303" t="s">
        <v>19271</v>
      </c>
      <c r="G5303" t="s">
        <v>1907</v>
      </c>
      <c r="H5303" t="s">
        <v>19203</v>
      </c>
      <c r="J5303" s="40">
        <v>1087.44</v>
      </c>
      <c r="K5303" s="40">
        <v>0</v>
      </c>
    </row>
    <row r="5304" spans="1:11" x14ac:dyDescent="0.35">
      <c r="A5304">
        <v>21014</v>
      </c>
      <c r="B5304" t="s">
        <v>34</v>
      </c>
      <c r="C5304" s="70">
        <v>0</v>
      </c>
      <c r="D5304" s="70">
        <v>0</v>
      </c>
      <c r="E5304" s="71">
        <v>44890</v>
      </c>
      <c r="F5304" t="s">
        <v>19270</v>
      </c>
      <c r="G5304" t="s">
        <v>1907</v>
      </c>
      <c r="H5304" t="s">
        <v>19203</v>
      </c>
      <c r="J5304" s="40">
        <v>500</v>
      </c>
      <c r="K5304" s="40">
        <v>0</v>
      </c>
    </row>
    <row r="5305" spans="1:11" x14ac:dyDescent="0.35">
      <c r="A5305">
        <v>21014</v>
      </c>
      <c r="B5305" t="s">
        <v>34</v>
      </c>
      <c r="C5305" s="70">
        <v>0</v>
      </c>
      <c r="D5305" s="70">
        <v>0</v>
      </c>
      <c r="E5305" s="71">
        <v>44892</v>
      </c>
      <c r="F5305" t="s">
        <v>19269</v>
      </c>
      <c r="G5305" t="s">
        <v>1907</v>
      </c>
      <c r="H5305" t="s">
        <v>19203</v>
      </c>
      <c r="J5305" s="40">
        <v>500</v>
      </c>
      <c r="K5305" s="40">
        <v>0</v>
      </c>
    </row>
    <row r="5306" spans="1:11" x14ac:dyDescent="0.35">
      <c r="A5306">
        <v>21014</v>
      </c>
      <c r="B5306" t="s">
        <v>34</v>
      </c>
      <c r="C5306" s="70">
        <v>0</v>
      </c>
      <c r="D5306" s="70">
        <v>0</v>
      </c>
      <c r="E5306" s="71">
        <v>44893</v>
      </c>
      <c r="F5306" t="s">
        <v>19268</v>
      </c>
      <c r="G5306" t="s">
        <v>1907</v>
      </c>
      <c r="H5306" t="s">
        <v>19203</v>
      </c>
      <c r="J5306" s="40">
        <v>500</v>
      </c>
      <c r="K5306" s="40">
        <v>0</v>
      </c>
    </row>
    <row r="5307" spans="1:11" x14ac:dyDescent="0.35">
      <c r="A5307">
        <v>21014</v>
      </c>
      <c r="B5307" t="s">
        <v>34</v>
      </c>
      <c r="C5307" s="70">
        <v>0</v>
      </c>
      <c r="D5307" s="70">
        <v>0</v>
      </c>
      <c r="E5307" s="71">
        <v>44894</v>
      </c>
      <c r="F5307" t="s">
        <v>19267</v>
      </c>
      <c r="G5307" t="s">
        <v>1907</v>
      </c>
      <c r="H5307" t="s">
        <v>19203</v>
      </c>
      <c r="J5307" s="40">
        <v>500</v>
      </c>
      <c r="K5307" s="40">
        <v>0</v>
      </c>
    </row>
    <row r="5308" spans="1:11" x14ac:dyDescent="0.35">
      <c r="A5308">
        <v>21014</v>
      </c>
      <c r="B5308" t="s">
        <v>34</v>
      </c>
      <c r="C5308" s="70">
        <v>0</v>
      </c>
      <c r="D5308" s="70">
        <v>0</v>
      </c>
      <c r="E5308" s="71">
        <v>44895</v>
      </c>
      <c r="F5308" t="s">
        <v>16497</v>
      </c>
      <c r="G5308" t="s">
        <v>1912</v>
      </c>
      <c r="H5308" t="s">
        <v>2514</v>
      </c>
      <c r="I5308" t="s">
        <v>2514</v>
      </c>
      <c r="J5308" s="40">
        <v>0</v>
      </c>
      <c r="K5308" s="40">
        <v>12157.85</v>
      </c>
    </row>
    <row r="5309" spans="1:11" x14ac:dyDescent="0.35">
      <c r="A5309">
        <v>21014</v>
      </c>
      <c r="B5309" t="s">
        <v>34</v>
      </c>
      <c r="C5309" s="70">
        <v>0</v>
      </c>
      <c r="D5309" s="70">
        <v>0</v>
      </c>
      <c r="E5309" s="71">
        <v>44895</v>
      </c>
      <c r="F5309" t="s">
        <v>4265</v>
      </c>
      <c r="G5309" t="s">
        <v>2247</v>
      </c>
      <c r="H5309" t="s">
        <v>1916</v>
      </c>
      <c r="I5309" t="s">
        <v>1916</v>
      </c>
      <c r="J5309" s="40">
        <v>0</v>
      </c>
      <c r="K5309" s="40">
        <v>0</v>
      </c>
    </row>
    <row r="5310" spans="1:11" x14ac:dyDescent="0.35">
      <c r="A5310">
        <v>21014</v>
      </c>
      <c r="B5310" t="s">
        <v>34</v>
      </c>
      <c r="C5310" s="70">
        <v>0</v>
      </c>
      <c r="D5310" s="70">
        <v>0</v>
      </c>
      <c r="E5310" s="71">
        <v>44896</v>
      </c>
      <c r="F5310" t="s">
        <v>19266</v>
      </c>
      <c r="G5310" t="s">
        <v>1907</v>
      </c>
      <c r="H5310" t="s">
        <v>19198</v>
      </c>
      <c r="J5310" s="40">
        <v>500</v>
      </c>
      <c r="K5310" s="40">
        <v>0</v>
      </c>
    </row>
    <row r="5311" spans="1:11" x14ac:dyDescent="0.35">
      <c r="A5311">
        <v>21014</v>
      </c>
      <c r="B5311" t="s">
        <v>34</v>
      </c>
      <c r="C5311" s="70">
        <v>0</v>
      </c>
      <c r="D5311" s="70">
        <v>0</v>
      </c>
      <c r="E5311" s="71">
        <v>44897</v>
      </c>
      <c r="F5311" t="s">
        <v>19265</v>
      </c>
      <c r="G5311" t="s">
        <v>1907</v>
      </c>
      <c r="H5311" t="s">
        <v>19198</v>
      </c>
      <c r="J5311" s="40">
        <v>500</v>
      </c>
      <c r="K5311" s="40">
        <v>0</v>
      </c>
    </row>
    <row r="5312" spans="1:11" x14ac:dyDescent="0.35">
      <c r="A5312">
        <v>21014</v>
      </c>
      <c r="B5312" t="s">
        <v>34</v>
      </c>
      <c r="C5312" s="70">
        <v>0</v>
      </c>
      <c r="D5312" s="70">
        <v>0</v>
      </c>
      <c r="E5312" s="71">
        <v>44899</v>
      </c>
      <c r="F5312" t="s">
        <v>19264</v>
      </c>
      <c r="G5312" t="s">
        <v>1907</v>
      </c>
      <c r="H5312" t="s">
        <v>19198</v>
      </c>
      <c r="J5312" s="40">
        <v>1000</v>
      </c>
      <c r="K5312" s="40">
        <v>0</v>
      </c>
    </row>
    <row r="5313" spans="1:11" x14ac:dyDescent="0.35">
      <c r="A5313">
        <v>21014</v>
      </c>
      <c r="B5313" t="s">
        <v>34</v>
      </c>
      <c r="C5313" s="70">
        <v>0</v>
      </c>
      <c r="D5313" s="70">
        <v>0</v>
      </c>
      <c r="E5313" s="71">
        <v>44900</v>
      </c>
      <c r="F5313" t="s">
        <v>19263</v>
      </c>
      <c r="G5313" t="s">
        <v>1907</v>
      </c>
      <c r="H5313" t="s">
        <v>19198</v>
      </c>
      <c r="J5313" s="40">
        <v>500</v>
      </c>
      <c r="K5313" s="40">
        <v>0</v>
      </c>
    </row>
    <row r="5314" spans="1:11" x14ac:dyDescent="0.35">
      <c r="A5314">
        <v>21014</v>
      </c>
      <c r="B5314" t="s">
        <v>34</v>
      </c>
      <c r="C5314" s="70">
        <v>0</v>
      </c>
      <c r="D5314" s="70">
        <v>0</v>
      </c>
      <c r="E5314" s="71">
        <v>44902</v>
      </c>
      <c r="F5314" t="s">
        <v>19262</v>
      </c>
      <c r="G5314" t="s">
        <v>1907</v>
      </c>
      <c r="H5314" t="s">
        <v>19198</v>
      </c>
      <c r="J5314" s="40">
        <v>1000</v>
      </c>
      <c r="K5314" s="40">
        <v>0</v>
      </c>
    </row>
    <row r="5315" spans="1:11" x14ac:dyDescent="0.35">
      <c r="A5315">
        <v>21014</v>
      </c>
      <c r="B5315" t="s">
        <v>34</v>
      </c>
      <c r="C5315" s="70">
        <v>0</v>
      </c>
      <c r="D5315" s="70">
        <v>0</v>
      </c>
      <c r="E5315" s="71">
        <v>44903</v>
      </c>
      <c r="F5315" t="s">
        <v>19261</v>
      </c>
      <c r="G5315" t="s">
        <v>1907</v>
      </c>
      <c r="H5315" t="s">
        <v>19198</v>
      </c>
      <c r="J5315" s="40">
        <v>500</v>
      </c>
      <c r="K5315" s="40">
        <v>0</v>
      </c>
    </row>
    <row r="5316" spans="1:11" x14ac:dyDescent="0.35">
      <c r="A5316">
        <v>21014</v>
      </c>
      <c r="B5316" t="s">
        <v>34</v>
      </c>
      <c r="C5316" s="70">
        <v>0</v>
      </c>
      <c r="D5316" s="70">
        <v>0</v>
      </c>
      <c r="E5316" s="71">
        <v>44904</v>
      </c>
      <c r="F5316" t="s">
        <v>19260</v>
      </c>
      <c r="G5316" t="s">
        <v>1907</v>
      </c>
      <c r="H5316" t="s">
        <v>19198</v>
      </c>
      <c r="J5316" s="40">
        <v>1000</v>
      </c>
      <c r="K5316" s="40">
        <v>0</v>
      </c>
    </row>
    <row r="5317" spans="1:11" x14ac:dyDescent="0.35">
      <c r="A5317">
        <v>21014</v>
      </c>
      <c r="B5317" t="s">
        <v>34</v>
      </c>
      <c r="C5317" s="70">
        <v>0</v>
      </c>
      <c r="D5317" s="70">
        <v>0</v>
      </c>
      <c r="E5317" s="71">
        <v>44906</v>
      </c>
      <c r="F5317" t="s">
        <v>19259</v>
      </c>
      <c r="G5317" t="s">
        <v>1907</v>
      </c>
      <c r="H5317" t="s">
        <v>19198</v>
      </c>
      <c r="J5317" s="40">
        <v>1500</v>
      </c>
      <c r="K5317" s="40">
        <v>0</v>
      </c>
    </row>
    <row r="5318" spans="1:11" x14ac:dyDescent="0.35">
      <c r="A5318">
        <v>21014</v>
      </c>
      <c r="B5318" t="s">
        <v>34</v>
      </c>
      <c r="C5318" s="70">
        <v>0</v>
      </c>
      <c r="D5318" s="70">
        <v>0</v>
      </c>
      <c r="E5318" s="71">
        <v>44907</v>
      </c>
      <c r="F5318" t="s">
        <v>19258</v>
      </c>
      <c r="G5318" t="s">
        <v>1907</v>
      </c>
      <c r="H5318" t="s">
        <v>19198</v>
      </c>
      <c r="J5318" s="40">
        <v>1886.25</v>
      </c>
      <c r="K5318" s="40">
        <v>0</v>
      </c>
    </row>
    <row r="5319" spans="1:11" x14ac:dyDescent="0.35">
      <c r="A5319">
        <v>21014</v>
      </c>
      <c r="B5319" t="s">
        <v>34</v>
      </c>
      <c r="C5319" s="70">
        <v>0</v>
      </c>
      <c r="D5319" s="70">
        <v>0</v>
      </c>
      <c r="E5319" s="71">
        <v>44908</v>
      </c>
      <c r="F5319" t="s">
        <v>19257</v>
      </c>
      <c r="G5319" t="s">
        <v>1907</v>
      </c>
      <c r="H5319" t="s">
        <v>19198</v>
      </c>
      <c r="J5319" s="40">
        <v>1000</v>
      </c>
      <c r="K5319" s="40">
        <v>0</v>
      </c>
    </row>
    <row r="5320" spans="1:11" x14ac:dyDescent="0.35">
      <c r="A5320">
        <v>21014</v>
      </c>
      <c r="B5320" t="s">
        <v>34</v>
      </c>
      <c r="C5320" s="70">
        <v>0</v>
      </c>
      <c r="D5320" s="70">
        <v>0</v>
      </c>
      <c r="E5320" s="71">
        <v>44909</v>
      </c>
      <c r="F5320" t="s">
        <v>19256</v>
      </c>
      <c r="G5320" t="s">
        <v>1907</v>
      </c>
      <c r="H5320" t="s">
        <v>19198</v>
      </c>
      <c r="J5320" s="40">
        <v>500</v>
      </c>
      <c r="K5320" s="40">
        <v>0</v>
      </c>
    </row>
    <row r="5321" spans="1:11" x14ac:dyDescent="0.35">
      <c r="A5321">
        <v>21014</v>
      </c>
      <c r="B5321" t="s">
        <v>34</v>
      </c>
      <c r="C5321" s="70">
        <v>0</v>
      </c>
      <c r="D5321" s="70">
        <v>0</v>
      </c>
      <c r="E5321" s="71">
        <v>44910</v>
      </c>
      <c r="F5321" t="s">
        <v>19255</v>
      </c>
      <c r="G5321" t="s">
        <v>1907</v>
      </c>
      <c r="H5321" t="s">
        <v>19198</v>
      </c>
      <c r="J5321" s="40">
        <v>1000</v>
      </c>
      <c r="K5321" s="40">
        <v>0</v>
      </c>
    </row>
    <row r="5322" spans="1:11" x14ac:dyDescent="0.35">
      <c r="A5322">
        <v>21014</v>
      </c>
      <c r="B5322" t="s">
        <v>34</v>
      </c>
      <c r="C5322" s="70">
        <v>0</v>
      </c>
      <c r="D5322" s="70">
        <v>0</v>
      </c>
      <c r="E5322" s="71">
        <v>44911</v>
      </c>
      <c r="F5322" t="s">
        <v>19254</v>
      </c>
      <c r="G5322" t="s">
        <v>1907</v>
      </c>
      <c r="H5322" t="s">
        <v>19198</v>
      </c>
      <c r="J5322" s="40">
        <v>1000</v>
      </c>
      <c r="K5322" s="40">
        <v>0</v>
      </c>
    </row>
    <row r="5323" spans="1:11" x14ac:dyDescent="0.35">
      <c r="A5323">
        <v>21014</v>
      </c>
      <c r="B5323" t="s">
        <v>34</v>
      </c>
      <c r="C5323" s="70">
        <v>0</v>
      </c>
      <c r="D5323" s="70">
        <v>0</v>
      </c>
      <c r="E5323" s="71">
        <v>44913</v>
      </c>
      <c r="F5323" t="s">
        <v>19253</v>
      </c>
      <c r="G5323" t="s">
        <v>1907</v>
      </c>
      <c r="H5323" t="s">
        <v>19198</v>
      </c>
      <c r="J5323" s="40">
        <v>1000</v>
      </c>
      <c r="K5323" s="40">
        <v>0</v>
      </c>
    </row>
    <row r="5324" spans="1:11" x14ac:dyDescent="0.35">
      <c r="A5324">
        <v>21014</v>
      </c>
      <c r="B5324" t="s">
        <v>34</v>
      </c>
      <c r="C5324" s="70">
        <v>0</v>
      </c>
      <c r="D5324" s="70">
        <v>0</v>
      </c>
      <c r="E5324" s="71">
        <v>44914</v>
      </c>
      <c r="F5324" t="s">
        <v>19252</v>
      </c>
      <c r="G5324" t="s">
        <v>1907</v>
      </c>
      <c r="H5324" t="s">
        <v>19198</v>
      </c>
      <c r="J5324" s="40">
        <v>500</v>
      </c>
      <c r="K5324" s="40">
        <v>0</v>
      </c>
    </row>
    <row r="5325" spans="1:11" x14ac:dyDescent="0.35">
      <c r="A5325">
        <v>21014</v>
      </c>
      <c r="B5325" t="s">
        <v>34</v>
      </c>
      <c r="C5325" s="70">
        <v>0</v>
      </c>
      <c r="D5325" s="70">
        <v>0</v>
      </c>
      <c r="E5325" s="71">
        <v>44915</v>
      </c>
      <c r="F5325" t="s">
        <v>19251</v>
      </c>
      <c r="G5325" t="s">
        <v>1907</v>
      </c>
      <c r="H5325" t="s">
        <v>19198</v>
      </c>
      <c r="J5325" s="40">
        <v>500</v>
      </c>
      <c r="K5325" s="40">
        <v>0</v>
      </c>
    </row>
    <row r="5326" spans="1:11" x14ac:dyDescent="0.35">
      <c r="A5326">
        <v>21014</v>
      </c>
      <c r="B5326" t="s">
        <v>34</v>
      </c>
      <c r="C5326" s="70">
        <v>0</v>
      </c>
      <c r="D5326" s="70">
        <v>0</v>
      </c>
      <c r="E5326" s="71">
        <v>44916</v>
      </c>
      <c r="F5326" t="s">
        <v>19250</v>
      </c>
      <c r="G5326" t="s">
        <v>1907</v>
      </c>
      <c r="H5326" t="s">
        <v>19198</v>
      </c>
      <c r="J5326" s="40">
        <v>500</v>
      </c>
      <c r="K5326" s="40">
        <v>0</v>
      </c>
    </row>
    <row r="5327" spans="1:11" x14ac:dyDescent="0.35">
      <c r="A5327">
        <v>21014</v>
      </c>
      <c r="B5327" t="s">
        <v>34</v>
      </c>
      <c r="C5327" s="70">
        <v>0</v>
      </c>
      <c r="D5327" s="70">
        <v>0</v>
      </c>
      <c r="E5327" s="71">
        <v>44917</v>
      </c>
      <c r="F5327" t="s">
        <v>19249</v>
      </c>
      <c r="G5327" t="s">
        <v>1907</v>
      </c>
      <c r="H5327" t="s">
        <v>19198</v>
      </c>
      <c r="J5327" s="40">
        <v>500</v>
      </c>
      <c r="K5327" s="40">
        <v>0</v>
      </c>
    </row>
    <row r="5328" spans="1:11" x14ac:dyDescent="0.35">
      <c r="A5328">
        <v>21014</v>
      </c>
      <c r="B5328" t="s">
        <v>34</v>
      </c>
      <c r="C5328" s="70">
        <v>0</v>
      </c>
      <c r="D5328" s="70">
        <v>0</v>
      </c>
      <c r="E5328" s="71">
        <v>44918</v>
      </c>
      <c r="F5328" t="s">
        <v>19248</v>
      </c>
      <c r="G5328" t="s">
        <v>1907</v>
      </c>
      <c r="H5328" t="s">
        <v>19198</v>
      </c>
      <c r="J5328" s="40">
        <v>500</v>
      </c>
      <c r="K5328" s="40">
        <v>0</v>
      </c>
    </row>
    <row r="5329" spans="1:11" x14ac:dyDescent="0.35">
      <c r="A5329">
        <v>21014</v>
      </c>
      <c r="B5329" t="s">
        <v>34</v>
      </c>
      <c r="C5329" s="70">
        <v>0</v>
      </c>
      <c r="D5329" s="70">
        <v>0</v>
      </c>
      <c r="E5329" s="71">
        <v>44920</v>
      </c>
      <c r="F5329" t="s">
        <v>19247</v>
      </c>
      <c r="G5329" t="s">
        <v>1907</v>
      </c>
      <c r="H5329" t="s">
        <v>19198</v>
      </c>
      <c r="J5329" s="40">
        <v>1500</v>
      </c>
      <c r="K5329" s="40">
        <v>0</v>
      </c>
    </row>
    <row r="5330" spans="1:11" x14ac:dyDescent="0.35">
      <c r="A5330">
        <v>21014</v>
      </c>
      <c r="B5330" t="s">
        <v>34</v>
      </c>
      <c r="C5330" s="70">
        <v>0</v>
      </c>
      <c r="D5330" s="70">
        <v>0</v>
      </c>
      <c r="E5330" s="71">
        <v>44922</v>
      </c>
      <c r="F5330" t="s">
        <v>19246</v>
      </c>
      <c r="G5330" t="s">
        <v>1907</v>
      </c>
      <c r="H5330" t="s">
        <v>19198</v>
      </c>
      <c r="J5330" s="40">
        <v>500</v>
      </c>
      <c r="K5330" s="40">
        <v>0</v>
      </c>
    </row>
    <row r="5331" spans="1:11" x14ac:dyDescent="0.35">
      <c r="A5331">
        <v>21014</v>
      </c>
      <c r="B5331" t="s">
        <v>34</v>
      </c>
      <c r="C5331" s="70">
        <v>0</v>
      </c>
      <c r="D5331" s="70">
        <v>0</v>
      </c>
      <c r="E5331" s="71">
        <v>44923</v>
      </c>
      <c r="F5331" t="s">
        <v>19245</v>
      </c>
      <c r="G5331" t="s">
        <v>1907</v>
      </c>
      <c r="H5331" t="s">
        <v>19198</v>
      </c>
      <c r="J5331" s="40">
        <v>500</v>
      </c>
      <c r="K5331" s="40">
        <v>0</v>
      </c>
    </row>
    <row r="5332" spans="1:11" x14ac:dyDescent="0.35">
      <c r="A5332">
        <v>21014</v>
      </c>
      <c r="B5332" t="s">
        <v>34</v>
      </c>
      <c r="C5332" s="70">
        <v>0</v>
      </c>
      <c r="D5332" s="70">
        <v>0</v>
      </c>
      <c r="E5332" s="71">
        <v>44924</v>
      </c>
      <c r="F5332" t="s">
        <v>19244</v>
      </c>
      <c r="G5332" t="s">
        <v>1907</v>
      </c>
      <c r="H5332" t="s">
        <v>19198</v>
      </c>
      <c r="J5332" s="40">
        <v>1000</v>
      </c>
      <c r="K5332" s="40">
        <v>0</v>
      </c>
    </row>
    <row r="5333" spans="1:11" x14ac:dyDescent="0.35">
      <c r="A5333">
        <v>21014</v>
      </c>
      <c r="B5333" t="s">
        <v>34</v>
      </c>
      <c r="C5333" s="70">
        <v>0</v>
      </c>
      <c r="D5333" s="70">
        <v>0</v>
      </c>
      <c r="E5333" s="71">
        <v>44925</v>
      </c>
      <c r="F5333" t="s">
        <v>19243</v>
      </c>
      <c r="G5333" t="s">
        <v>1907</v>
      </c>
      <c r="H5333" t="s">
        <v>19198</v>
      </c>
      <c r="J5333" s="40">
        <v>1000</v>
      </c>
      <c r="K5333" s="40">
        <v>0</v>
      </c>
    </row>
    <row r="5334" spans="1:11" x14ac:dyDescent="0.35">
      <c r="A5334">
        <v>21014</v>
      </c>
      <c r="B5334" t="s">
        <v>34</v>
      </c>
      <c r="C5334" s="70">
        <v>0</v>
      </c>
      <c r="D5334" s="70">
        <v>0</v>
      </c>
      <c r="E5334" s="71">
        <v>44926</v>
      </c>
      <c r="F5334" t="s">
        <v>16577</v>
      </c>
      <c r="G5334" t="s">
        <v>1912</v>
      </c>
      <c r="H5334" t="s">
        <v>16331</v>
      </c>
      <c r="I5334" t="s">
        <v>16331</v>
      </c>
      <c r="J5334" s="40">
        <v>0</v>
      </c>
      <c r="K5334" s="40">
        <v>21386.25</v>
      </c>
    </row>
    <row r="5335" spans="1:11" x14ac:dyDescent="0.35">
      <c r="A5335">
        <v>21014</v>
      </c>
      <c r="B5335" t="s">
        <v>34</v>
      </c>
      <c r="C5335" s="70">
        <v>0</v>
      </c>
      <c r="D5335" s="70">
        <v>0</v>
      </c>
      <c r="E5335" s="71">
        <v>44926</v>
      </c>
      <c r="F5335" t="s">
        <v>3912</v>
      </c>
      <c r="G5335" t="s">
        <v>2247</v>
      </c>
      <c r="H5335" t="s">
        <v>1911</v>
      </c>
      <c r="I5335" t="s">
        <v>1911</v>
      </c>
      <c r="J5335" s="40">
        <v>0</v>
      </c>
      <c r="K5335" s="40">
        <v>0</v>
      </c>
    </row>
    <row r="5336" spans="1:11" x14ac:dyDescent="0.35">
      <c r="A5336">
        <v>21015</v>
      </c>
      <c r="B5336" t="s">
        <v>35</v>
      </c>
      <c r="C5336" s="70">
        <v>0</v>
      </c>
      <c r="D5336" s="70">
        <v>0</v>
      </c>
      <c r="E5336" s="71">
        <v>44715</v>
      </c>
      <c r="F5336" t="s">
        <v>17963</v>
      </c>
      <c r="G5336" t="s">
        <v>1912</v>
      </c>
      <c r="J5336" s="40">
        <v>0</v>
      </c>
      <c r="K5336" s="40">
        <v>420.36</v>
      </c>
    </row>
    <row r="5337" spans="1:11" x14ac:dyDescent="0.35">
      <c r="A5337">
        <v>21015</v>
      </c>
      <c r="B5337" t="s">
        <v>35</v>
      </c>
      <c r="C5337" s="70">
        <v>0</v>
      </c>
      <c r="D5337" s="70">
        <v>0</v>
      </c>
      <c r="E5337" s="71">
        <v>44722</v>
      </c>
      <c r="F5337" t="s">
        <v>19242</v>
      </c>
      <c r="G5337" t="s">
        <v>1907</v>
      </c>
      <c r="H5337" t="s">
        <v>19230</v>
      </c>
      <c r="J5337" s="40">
        <v>416</v>
      </c>
      <c r="K5337" s="40">
        <v>0</v>
      </c>
    </row>
    <row r="5338" spans="1:11" x14ac:dyDescent="0.35">
      <c r="A5338">
        <v>21015</v>
      </c>
      <c r="B5338" t="s">
        <v>35</v>
      </c>
      <c r="C5338" s="70">
        <v>0</v>
      </c>
      <c r="D5338" s="70">
        <v>0</v>
      </c>
      <c r="E5338" s="71">
        <v>44735</v>
      </c>
      <c r="F5338" t="s">
        <v>15915</v>
      </c>
      <c r="G5338" t="s">
        <v>1912</v>
      </c>
      <c r="J5338" s="40">
        <v>0</v>
      </c>
      <c r="K5338" s="40">
        <v>32.49</v>
      </c>
    </row>
    <row r="5339" spans="1:11" x14ac:dyDescent="0.35">
      <c r="A5339">
        <v>21015</v>
      </c>
      <c r="B5339" t="s">
        <v>35</v>
      </c>
      <c r="C5339" s="70">
        <v>0</v>
      </c>
      <c r="D5339" s="70">
        <v>0</v>
      </c>
      <c r="E5339" s="71">
        <v>44738</v>
      </c>
      <c r="F5339" t="s">
        <v>19241</v>
      </c>
      <c r="G5339" t="s">
        <v>1907</v>
      </c>
      <c r="H5339" t="s">
        <v>19230</v>
      </c>
      <c r="J5339" s="40">
        <v>32.54</v>
      </c>
      <c r="K5339" s="40">
        <v>0</v>
      </c>
    </row>
    <row r="5340" spans="1:11" x14ac:dyDescent="0.35">
      <c r="A5340">
        <v>21015</v>
      </c>
      <c r="B5340" t="s">
        <v>35</v>
      </c>
      <c r="C5340" s="70">
        <v>0</v>
      </c>
      <c r="D5340" s="70">
        <v>0</v>
      </c>
      <c r="E5340" s="71">
        <v>44742</v>
      </c>
      <c r="F5340" t="s">
        <v>8260</v>
      </c>
      <c r="G5340" t="s">
        <v>1912</v>
      </c>
      <c r="J5340" s="40">
        <v>0</v>
      </c>
      <c r="K5340" s="40">
        <v>5119.3500000000004</v>
      </c>
    </row>
    <row r="5341" spans="1:11" x14ac:dyDescent="0.35">
      <c r="A5341">
        <v>21015</v>
      </c>
      <c r="B5341" t="s">
        <v>35</v>
      </c>
      <c r="C5341" s="70">
        <v>0</v>
      </c>
      <c r="D5341" s="70">
        <v>0</v>
      </c>
      <c r="E5341" s="71">
        <v>44742</v>
      </c>
      <c r="F5341" t="s">
        <v>5707</v>
      </c>
      <c r="G5341" t="s">
        <v>2247</v>
      </c>
      <c r="J5341" s="40">
        <v>4.3099999999999996</v>
      </c>
      <c r="K5341" s="40">
        <v>0</v>
      </c>
    </row>
    <row r="5342" spans="1:11" x14ac:dyDescent="0.35">
      <c r="A5342">
        <v>21015</v>
      </c>
      <c r="B5342" t="s">
        <v>35</v>
      </c>
      <c r="C5342" s="70">
        <v>0</v>
      </c>
      <c r="D5342" s="70">
        <v>0</v>
      </c>
      <c r="E5342" s="71">
        <v>44745</v>
      </c>
      <c r="F5342" t="s">
        <v>19240</v>
      </c>
      <c r="G5342" t="s">
        <v>1907</v>
      </c>
      <c r="H5342" t="s">
        <v>19230</v>
      </c>
      <c r="J5342" s="40">
        <v>5081.6000000000004</v>
      </c>
      <c r="K5342" s="40">
        <v>0</v>
      </c>
    </row>
    <row r="5343" spans="1:11" x14ac:dyDescent="0.35">
      <c r="A5343">
        <v>21015</v>
      </c>
      <c r="B5343" t="s">
        <v>35</v>
      </c>
      <c r="C5343" s="70">
        <v>0</v>
      </c>
      <c r="D5343" s="70">
        <v>0</v>
      </c>
      <c r="E5343" s="71">
        <v>44773</v>
      </c>
      <c r="F5343" t="s">
        <v>8259</v>
      </c>
      <c r="G5343" t="s">
        <v>1912</v>
      </c>
      <c r="J5343" s="40">
        <v>0</v>
      </c>
      <c r="K5343" s="40">
        <v>6716.99</v>
      </c>
    </row>
    <row r="5344" spans="1:11" x14ac:dyDescent="0.35">
      <c r="A5344">
        <v>21015</v>
      </c>
      <c r="B5344" t="s">
        <v>35</v>
      </c>
      <c r="C5344" s="70">
        <v>0</v>
      </c>
      <c r="D5344" s="70">
        <v>0</v>
      </c>
      <c r="E5344" s="71">
        <v>44773</v>
      </c>
      <c r="F5344" t="s">
        <v>5399</v>
      </c>
      <c r="G5344" t="s">
        <v>2247</v>
      </c>
      <c r="J5344" s="40">
        <v>37.76</v>
      </c>
      <c r="K5344" s="40">
        <v>0</v>
      </c>
    </row>
    <row r="5345" spans="1:11" x14ac:dyDescent="0.35">
      <c r="A5345">
        <v>21015</v>
      </c>
      <c r="B5345" t="s">
        <v>35</v>
      </c>
      <c r="C5345" s="70">
        <v>0</v>
      </c>
      <c r="D5345" s="70">
        <v>0</v>
      </c>
      <c r="E5345" s="71">
        <v>44775</v>
      </c>
      <c r="F5345" t="s">
        <v>19239</v>
      </c>
      <c r="G5345" t="s">
        <v>1907</v>
      </c>
      <c r="H5345" t="s">
        <v>19206</v>
      </c>
      <c r="J5345" s="40">
        <v>6764.86</v>
      </c>
      <c r="K5345" s="40">
        <v>0</v>
      </c>
    </row>
    <row r="5346" spans="1:11" x14ac:dyDescent="0.35">
      <c r="A5346">
        <v>21015</v>
      </c>
      <c r="B5346" t="s">
        <v>35</v>
      </c>
      <c r="C5346" s="70">
        <v>0</v>
      </c>
      <c r="D5346" s="70">
        <v>0</v>
      </c>
      <c r="E5346" s="71">
        <v>44791</v>
      </c>
      <c r="F5346" t="s">
        <v>17616</v>
      </c>
      <c r="G5346" t="s">
        <v>1912</v>
      </c>
      <c r="J5346" s="40">
        <v>0</v>
      </c>
      <c r="K5346" s="40">
        <v>1739.09</v>
      </c>
    </row>
    <row r="5347" spans="1:11" x14ac:dyDescent="0.35">
      <c r="A5347">
        <v>21015</v>
      </c>
      <c r="B5347" t="s">
        <v>35</v>
      </c>
      <c r="C5347" s="70">
        <v>0</v>
      </c>
      <c r="D5347" s="70">
        <v>0</v>
      </c>
      <c r="E5347" s="71">
        <v>44794</v>
      </c>
      <c r="F5347" t="s">
        <v>19238</v>
      </c>
      <c r="G5347" t="s">
        <v>1907</v>
      </c>
      <c r="H5347" t="s">
        <v>19206</v>
      </c>
      <c r="J5347" s="40">
        <v>1732.15</v>
      </c>
      <c r="K5347" s="40">
        <v>0</v>
      </c>
    </row>
    <row r="5348" spans="1:11" x14ac:dyDescent="0.35">
      <c r="A5348">
        <v>21015</v>
      </c>
      <c r="B5348" t="s">
        <v>35</v>
      </c>
      <c r="C5348" s="70">
        <v>0</v>
      </c>
      <c r="D5348" s="70">
        <v>0</v>
      </c>
      <c r="E5348" s="71">
        <v>44797</v>
      </c>
      <c r="F5348" t="s">
        <v>8257</v>
      </c>
      <c r="G5348" t="s">
        <v>1912</v>
      </c>
      <c r="J5348" s="40">
        <v>0</v>
      </c>
      <c r="K5348" s="40">
        <v>4792.1499999999996</v>
      </c>
    </row>
    <row r="5349" spans="1:11" x14ac:dyDescent="0.35">
      <c r="A5349">
        <v>21015</v>
      </c>
      <c r="B5349" t="s">
        <v>35</v>
      </c>
      <c r="C5349" s="70">
        <v>0</v>
      </c>
      <c r="D5349" s="70">
        <v>0</v>
      </c>
      <c r="E5349" s="71">
        <v>44804</v>
      </c>
      <c r="F5349" t="s">
        <v>17644</v>
      </c>
      <c r="G5349" t="s">
        <v>1912</v>
      </c>
      <c r="J5349" s="40">
        <v>0</v>
      </c>
      <c r="K5349" s="40">
        <v>1607.68</v>
      </c>
    </row>
    <row r="5350" spans="1:11" x14ac:dyDescent="0.35">
      <c r="A5350">
        <v>21015</v>
      </c>
      <c r="B5350" t="s">
        <v>35</v>
      </c>
      <c r="C5350" s="70">
        <v>0</v>
      </c>
      <c r="D5350" s="70">
        <v>0</v>
      </c>
      <c r="E5350" s="71">
        <v>44804</v>
      </c>
      <c r="F5350" t="s">
        <v>5208</v>
      </c>
      <c r="G5350" t="s">
        <v>2247</v>
      </c>
      <c r="H5350" t="s">
        <v>2265</v>
      </c>
      <c r="J5350" s="40">
        <v>49.43</v>
      </c>
      <c r="K5350" s="40">
        <v>0</v>
      </c>
    </row>
    <row r="5351" spans="1:11" x14ac:dyDescent="0.35">
      <c r="A5351">
        <v>21015</v>
      </c>
      <c r="B5351" t="s">
        <v>35</v>
      </c>
      <c r="C5351" s="70">
        <v>0</v>
      </c>
      <c r="D5351" s="70">
        <v>0</v>
      </c>
      <c r="E5351" s="71">
        <v>44806</v>
      </c>
      <c r="F5351" t="s">
        <v>19237</v>
      </c>
      <c r="G5351" t="s">
        <v>1907</v>
      </c>
      <c r="H5351" t="s">
        <v>19206</v>
      </c>
      <c r="I5351" t="s">
        <v>2300</v>
      </c>
      <c r="J5351" s="40">
        <v>6245.9</v>
      </c>
      <c r="K5351" s="40">
        <v>0</v>
      </c>
    </row>
    <row r="5352" spans="1:11" x14ac:dyDescent="0.35">
      <c r="A5352">
        <v>21015</v>
      </c>
      <c r="B5352" t="s">
        <v>35</v>
      </c>
      <c r="C5352" s="70">
        <v>0</v>
      </c>
      <c r="D5352" s="70">
        <v>0</v>
      </c>
      <c r="E5352" s="71">
        <v>44834</v>
      </c>
      <c r="F5352" t="s">
        <v>8252</v>
      </c>
      <c r="G5352" t="s">
        <v>1912</v>
      </c>
      <c r="I5352" t="s">
        <v>8251</v>
      </c>
      <c r="J5352" s="40">
        <v>0</v>
      </c>
      <c r="K5352" s="40">
        <v>3965.69</v>
      </c>
    </row>
    <row r="5353" spans="1:11" x14ac:dyDescent="0.35">
      <c r="A5353">
        <v>21015</v>
      </c>
      <c r="B5353" t="s">
        <v>35</v>
      </c>
      <c r="C5353" s="70">
        <v>0</v>
      </c>
      <c r="D5353" s="70">
        <v>0</v>
      </c>
      <c r="E5353" s="71">
        <v>44834</v>
      </c>
      <c r="F5353" t="s">
        <v>4784</v>
      </c>
      <c r="G5353" t="s">
        <v>2247</v>
      </c>
      <c r="H5353" t="s">
        <v>2262</v>
      </c>
      <c r="J5353" s="40">
        <v>63.57</v>
      </c>
      <c r="K5353" s="40">
        <v>0</v>
      </c>
    </row>
    <row r="5354" spans="1:11" x14ac:dyDescent="0.35">
      <c r="A5354">
        <v>21015</v>
      </c>
      <c r="B5354" t="s">
        <v>35</v>
      </c>
      <c r="C5354" s="70">
        <v>0</v>
      </c>
      <c r="D5354" s="70">
        <v>0</v>
      </c>
      <c r="E5354" s="71">
        <v>44836</v>
      </c>
      <c r="F5354" t="s">
        <v>19236</v>
      </c>
      <c r="G5354" t="s">
        <v>1907</v>
      </c>
      <c r="H5354" t="s">
        <v>2300</v>
      </c>
      <c r="J5354" s="40">
        <v>3965.68</v>
      </c>
      <c r="K5354" s="40">
        <v>0</v>
      </c>
    </row>
    <row r="5355" spans="1:11" x14ac:dyDescent="0.35">
      <c r="A5355">
        <v>21015</v>
      </c>
      <c r="B5355" t="s">
        <v>35</v>
      </c>
      <c r="C5355" s="70">
        <v>0</v>
      </c>
      <c r="D5355" s="70">
        <v>0</v>
      </c>
      <c r="E5355" s="71">
        <v>44865</v>
      </c>
      <c r="F5355" t="s">
        <v>8249</v>
      </c>
      <c r="G5355" t="s">
        <v>1912</v>
      </c>
      <c r="H5355" t="s">
        <v>2516</v>
      </c>
      <c r="I5355" t="s">
        <v>2516</v>
      </c>
      <c r="J5355" s="40">
        <v>0</v>
      </c>
      <c r="K5355" s="40">
        <v>3775.54</v>
      </c>
    </row>
    <row r="5356" spans="1:11" x14ac:dyDescent="0.35">
      <c r="A5356">
        <v>21015</v>
      </c>
      <c r="B5356" t="s">
        <v>35</v>
      </c>
      <c r="C5356" s="70">
        <v>0</v>
      </c>
      <c r="D5356" s="70">
        <v>0</v>
      </c>
      <c r="E5356" s="71">
        <v>44867</v>
      </c>
      <c r="F5356" t="s">
        <v>19235</v>
      </c>
      <c r="G5356" t="s">
        <v>1907</v>
      </c>
      <c r="H5356" t="s">
        <v>2300</v>
      </c>
      <c r="J5356" s="40">
        <v>3764.88</v>
      </c>
      <c r="K5356" s="40">
        <v>0</v>
      </c>
    </row>
    <row r="5357" spans="1:11" x14ac:dyDescent="0.35">
      <c r="A5357">
        <v>21015</v>
      </c>
      <c r="B5357" t="s">
        <v>35</v>
      </c>
      <c r="C5357" s="70">
        <v>0</v>
      </c>
      <c r="D5357" s="70">
        <v>0</v>
      </c>
      <c r="E5357" s="71">
        <v>44895</v>
      </c>
      <c r="F5357" t="s">
        <v>8247</v>
      </c>
      <c r="G5357" t="s">
        <v>1912</v>
      </c>
      <c r="H5357" t="s">
        <v>8246</v>
      </c>
      <c r="I5357" t="s">
        <v>8246</v>
      </c>
      <c r="J5357" s="40">
        <v>0</v>
      </c>
      <c r="K5357" s="40">
        <v>5270.64</v>
      </c>
    </row>
    <row r="5358" spans="1:11" x14ac:dyDescent="0.35">
      <c r="A5358">
        <v>21015</v>
      </c>
      <c r="B5358" t="s">
        <v>35</v>
      </c>
      <c r="C5358" s="70">
        <v>0</v>
      </c>
      <c r="D5358" s="70">
        <v>0</v>
      </c>
      <c r="E5358" s="71">
        <v>44895</v>
      </c>
      <c r="F5358" t="s">
        <v>4078</v>
      </c>
      <c r="G5358" t="s">
        <v>2247</v>
      </c>
      <c r="H5358" t="s">
        <v>1916</v>
      </c>
      <c r="I5358" t="s">
        <v>1916</v>
      </c>
      <c r="J5358" s="40">
        <v>10.66</v>
      </c>
      <c r="K5358" s="40">
        <v>0</v>
      </c>
    </row>
    <row r="5359" spans="1:11" x14ac:dyDescent="0.35">
      <c r="A5359">
        <v>21015</v>
      </c>
      <c r="B5359" t="s">
        <v>35</v>
      </c>
      <c r="C5359" s="70">
        <v>0</v>
      </c>
      <c r="D5359" s="70">
        <v>0</v>
      </c>
      <c r="E5359" s="71">
        <v>44897</v>
      </c>
      <c r="F5359" t="s">
        <v>19234</v>
      </c>
      <c r="G5359" t="s">
        <v>1907</v>
      </c>
      <c r="H5359" t="s">
        <v>19206</v>
      </c>
      <c r="J5359" s="40">
        <v>5367.35</v>
      </c>
      <c r="K5359" s="40">
        <v>0</v>
      </c>
    </row>
    <row r="5360" spans="1:11" x14ac:dyDescent="0.35">
      <c r="A5360">
        <v>21015</v>
      </c>
      <c r="B5360" t="s">
        <v>35</v>
      </c>
      <c r="C5360" s="70">
        <v>0</v>
      </c>
      <c r="D5360" s="70">
        <v>0</v>
      </c>
      <c r="E5360" s="71">
        <v>44926</v>
      </c>
      <c r="F5360" t="s">
        <v>15860</v>
      </c>
      <c r="G5360" t="s">
        <v>1912</v>
      </c>
      <c r="H5360" t="s">
        <v>8242</v>
      </c>
      <c r="I5360" t="s">
        <v>8242</v>
      </c>
      <c r="J5360" s="40">
        <v>0</v>
      </c>
      <c r="K5360" s="40">
        <v>6385.24</v>
      </c>
    </row>
    <row r="5361" spans="1:11" x14ac:dyDescent="0.35">
      <c r="A5361">
        <v>21015</v>
      </c>
      <c r="B5361" t="s">
        <v>35</v>
      </c>
      <c r="C5361" s="70">
        <v>0</v>
      </c>
      <c r="D5361" s="70">
        <v>0</v>
      </c>
      <c r="E5361" s="71">
        <v>44926</v>
      </c>
      <c r="F5361" t="s">
        <v>3729</v>
      </c>
      <c r="G5361" t="s">
        <v>2247</v>
      </c>
      <c r="H5361" t="s">
        <v>1911</v>
      </c>
      <c r="I5361" t="s">
        <v>1911</v>
      </c>
      <c r="J5361" s="40">
        <v>0</v>
      </c>
      <c r="K5361" s="40">
        <v>96.69</v>
      </c>
    </row>
    <row r="5362" spans="1:11" x14ac:dyDescent="0.35">
      <c r="A5362">
        <v>21016</v>
      </c>
      <c r="B5362" t="s">
        <v>19213</v>
      </c>
      <c r="C5362" s="70">
        <v>0</v>
      </c>
      <c r="D5362" s="70">
        <v>0</v>
      </c>
      <c r="E5362" s="71">
        <v>44724</v>
      </c>
      <c r="F5362" t="s">
        <v>19233</v>
      </c>
      <c r="G5362" t="s">
        <v>1907</v>
      </c>
      <c r="H5362" t="s">
        <v>19230</v>
      </c>
      <c r="J5362" s="40">
        <v>1579</v>
      </c>
      <c r="K5362" s="40">
        <v>0</v>
      </c>
    </row>
    <row r="5363" spans="1:11" x14ac:dyDescent="0.35">
      <c r="A5363">
        <v>21016</v>
      </c>
      <c r="B5363" t="s">
        <v>19213</v>
      </c>
      <c r="C5363" s="70">
        <v>0</v>
      </c>
      <c r="D5363" s="70">
        <v>0</v>
      </c>
      <c r="E5363" s="71">
        <v>44731</v>
      </c>
      <c r="F5363" t="s">
        <v>19232</v>
      </c>
      <c r="G5363" t="s">
        <v>1907</v>
      </c>
      <c r="H5363" t="s">
        <v>19230</v>
      </c>
      <c r="J5363" s="40">
        <v>662.15</v>
      </c>
      <c r="K5363" s="40">
        <v>0</v>
      </c>
    </row>
    <row r="5364" spans="1:11" x14ac:dyDescent="0.35">
      <c r="A5364">
        <v>21016</v>
      </c>
      <c r="B5364" t="s">
        <v>19213</v>
      </c>
      <c r="C5364" s="70">
        <v>0</v>
      </c>
      <c r="D5364" s="70">
        <v>0</v>
      </c>
      <c r="E5364" s="71">
        <v>44735</v>
      </c>
      <c r="F5364" t="s">
        <v>19231</v>
      </c>
      <c r="G5364" t="s">
        <v>1907</v>
      </c>
      <c r="H5364" t="s">
        <v>19230</v>
      </c>
      <c r="J5364" s="40">
        <v>249.44</v>
      </c>
      <c r="K5364" s="40">
        <v>0</v>
      </c>
    </row>
    <row r="5365" spans="1:11" x14ac:dyDescent="0.35">
      <c r="A5365">
        <v>21016</v>
      </c>
      <c r="B5365" t="s">
        <v>19213</v>
      </c>
      <c r="C5365" s="70">
        <v>0</v>
      </c>
      <c r="D5365" s="70">
        <v>0</v>
      </c>
      <c r="E5365" s="71">
        <v>44742</v>
      </c>
      <c r="F5365" t="s">
        <v>15839</v>
      </c>
      <c r="G5365" t="s">
        <v>1912</v>
      </c>
      <c r="J5365" s="40">
        <v>0</v>
      </c>
      <c r="K5365" s="40">
        <v>2490.59</v>
      </c>
    </row>
    <row r="5366" spans="1:11" x14ac:dyDescent="0.35">
      <c r="A5366">
        <v>21016</v>
      </c>
      <c r="B5366" t="s">
        <v>19213</v>
      </c>
      <c r="C5366" s="70">
        <v>0</v>
      </c>
      <c r="D5366" s="70">
        <v>0</v>
      </c>
      <c r="E5366" s="71">
        <v>44742</v>
      </c>
      <c r="F5366" t="s">
        <v>5855</v>
      </c>
      <c r="G5366" t="s">
        <v>2247</v>
      </c>
      <c r="J5366" s="40">
        <v>0</v>
      </c>
      <c r="K5366" s="40">
        <v>0</v>
      </c>
    </row>
    <row r="5367" spans="1:11" x14ac:dyDescent="0.35">
      <c r="A5367">
        <v>21016</v>
      </c>
      <c r="B5367" t="s">
        <v>19213</v>
      </c>
      <c r="C5367" s="70">
        <v>0</v>
      </c>
      <c r="D5367" s="70">
        <v>0</v>
      </c>
      <c r="E5367" s="71">
        <v>44763</v>
      </c>
      <c r="F5367" t="s">
        <v>19229</v>
      </c>
      <c r="G5367" t="s">
        <v>1907</v>
      </c>
      <c r="H5367" t="s">
        <v>19206</v>
      </c>
      <c r="J5367" s="40">
        <v>4.99</v>
      </c>
      <c r="K5367" s="40">
        <v>0</v>
      </c>
    </row>
    <row r="5368" spans="1:11" x14ac:dyDescent="0.35">
      <c r="A5368">
        <v>21016</v>
      </c>
      <c r="B5368" t="s">
        <v>19213</v>
      </c>
      <c r="C5368" s="70">
        <v>0</v>
      </c>
      <c r="D5368" s="70">
        <v>0</v>
      </c>
      <c r="E5368" s="71">
        <v>44773</v>
      </c>
      <c r="F5368" t="s">
        <v>16941</v>
      </c>
      <c r="G5368" t="s">
        <v>1912</v>
      </c>
      <c r="J5368" s="40">
        <v>0</v>
      </c>
      <c r="K5368" s="40">
        <v>526.99</v>
      </c>
    </row>
    <row r="5369" spans="1:11" x14ac:dyDescent="0.35">
      <c r="A5369">
        <v>21016</v>
      </c>
      <c r="B5369" t="s">
        <v>19213</v>
      </c>
      <c r="C5369" s="70">
        <v>0</v>
      </c>
      <c r="D5369" s="70">
        <v>0</v>
      </c>
      <c r="E5369" s="71">
        <v>44773</v>
      </c>
      <c r="F5369" t="s">
        <v>5549</v>
      </c>
      <c r="G5369" t="s">
        <v>2247</v>
      </c>
      <c r="J5369" s="40">
        <v>0</v>
      </c>
      <c r="K5369" s="40">
        <v>0</v>
      </c>
    </row>
    <row r="5370" spans="1:11" x14ac:dyDescent="0.35">
      <c r="A5370">
        <v>21016</v>
      </c>
      <c r="B5370" t="s">
        <v>19213</v>
      </c>
      <c r="C5370" s="70">
        <v>0</v>
      </c>
      <c r="D5370" s="70">
        <v>0</v>
      </c>
      <c r="E5370" s="71">
        <v>44775</v>
      </c>
      <c r="F5370" t="s">
        <v>19228</v>
      </c>
      <c r="G5370" t="s">
        <v>1907</v>
      </c>
      <c r="H5370" t="s">
        <v>19206</v>
      </c>
      <c r="J5370" s="40">
        <v>522</v>
      </c>
      <c r="K5370" s="40">
        <v>0</v>
      </c>
    </row>
    <row r="5371" spans="1:11" x14ac:dyDescent="0.35">
      <c r="A5371">
        <v>21016</v>
      </c>
      <c r="B5371" t="s">
        <v>19213</v>
      </c>
      <c r="C5371" s="70">
        <v>0</v>
      </c>
      <c r="D5371" s="70">
        <v>0</v>
      </c>
      <c r="E5371" s="71">
        <v>44782</v>
      </c>
      <c r="F5371" t="s">
        <v>15832</v>
      </c>
      <c r="G5371" t="s">
        <v>1912</v>
      </c>
      <c r="J5371" s="40">
        <v>0</v>
      </c>
      <c r="K5371" s="40">
        <v>4854.8500000000004</v>
      </c>
    </row>
    <row r="5372" spans="1:11" x14ac:dyDescent="0.35">
      <c r="A5372">
        <v>21016</v>
      </c>
      <c r="B5372" t="s">
        <v>19213</v>
      </c>
      <c r="C5372" s="70">
        <v>0</v>
      </c>
      <c r="D5372" s="70">
        <v>0</v>
      </c>
      <c r="E5372" s="71">
        <v>44785</v>
      </c>
      <c r="F5372" t="s">
        <v>19227</v>
      </c>
      <c r="G5372" t="s">
        <v>1907</v>
      </c>
      <c r="H5372" t="s">
        <v>19206</v>
      </c>
      <c r="J5372" s="40">
        <v>4854.8500000000004</v>
      </c>
      <c r="K5372" s="40">
        <v>0</v>
      </c>
    </row>
    <row r="5373" spans="1:11" x14ac:dyDescent="0.35">
      <c r="A5373">
        <v>21016</v>
      </c>
      <c r="B5373" t="s">
        <v>19213</v>
      </c>
      <c r="C5373" s="70">
        <v>0</v>
      </c>
      <c r="D5373" s="70">
        <v>0</v>
      </c>
      <c r="E5373" s="71">
        <v>44804</v>
      </c>
      <c r="F5373" t="s">
        <v>5076</v>
      </c>
      <c r="G5373" t="s">
        <v>2247</v>
      </c>
      <c r="H5373" t="s">
        <v>2265</v>
      </c>
      <c r="J5373" s="40">
        <v>0</v>
      </c>
      <c r="K5373" s="40">
        <v>0</v>
      </c>
    </row>
    <row r="5374" spans="1:11" x14ac:dyDescent="0.35">
      <c r="A5374">
        <v>21016</v>
      </c>
      <c r="B5374" t="s">
        <v>19213</v>
      </c>
      <c r="C5374" s="70">
        <v>0</v>
      </c>
      <c r="D5374" s="70">
        <v>0</v>
      </c>
      <c r="E5374" s="71">
        <v>44808</v>
      </c>
      <c r="F5374" t="s">
        <v>19226</v>
      </c>
      <c r="G5374" t="s">
        <v>1907</v>
      </c>
      <c r="H5374" t="s">
        <v>19206</v>
      </c>
      <c r="J5374" s="40">
        <v>1435.28</v>
      </c>
      <c r="K5374" s="40">
        <v>0</v>
      </c>
    </row>
    <row r="5375" spans="1:11" x14ac:dyDescent="0.35">
      <c r="A5375">
        <v>21016</v>
      </c>
      <c r="B5375" t="s">
        <v>19213</v>
      </c>
      <c r="C5375" s="70">
        <v>0</v>
      </c>
      <c r="D5375" s="70">
        <v>0</v>
      </c>
      <c r="E5375" s="71">
        <v>44820</v>
      </c>
      <c r="F5375" t="s">
        <v>19225</v>
      </c>
      <c r="G5375" t="s">
        <v>1907</v>
      </c>
      <c r="H5375" t="s">
        <v>19206</v>
      </c>
      <c r="J5375" s="40">
        <v>702</v>
      </c>
      <c r="K5375" s="40">
        <v>0</v>
      </c>
    </row>
    <row r="5376" spans="1:11" x14ac:dyDescent="0.35">
      <c r="A5376">
        <v>21016</v>
      </c>
      <c r="B5376" t="s">
        <v>19213</v>
      </c>
      <c r="C5376" s="70">
        <v>0</v>
      </c>
      <c r="D5376" s="70">
        <v>0</v>
      </c>
      <c r="E5376" s="71">
        <v>44834</v>
      </c>
      <c r="F5376" t="s">
        <v>15821</v>
      </c>
      <c r="G5376" t="s">
        <v>1912</v>
      </c>
      <c r="I5376" t="s">
        <v>15820</v>
      </c>
      <c r="J5376" s="40">
        <v>0</v>
      </c>
      <c r="K5376" s="40">
        <v>2767.28</v>
      </c>
    </row>
    <row r="5377" spans="1:11" x14ac:dyDescent="0.35">
      <c r="A5377">
        <v>21016</v>
      </c>
      <c r="B5377" t="s">
        <v>19213</v>
      </c>
      <c r="C5377" s="70">
        <v>0</v>
      </c>
      <c r="D5377" s="70">
        <v>0</v>
      </c>
      <c r="E5377" s="71">
        <v>44834</v>
      </c>
      <c r="F5377" t="s">
        <v>4952</v>
      </c>
      <c r="G5377" t="s">
        <v>2247</v>
      </c>
      <c r="H5377" t="s">
        <v>2262</v>
      </c>
      <c r="J5377" s="40">
        <v>0</v>
      </c>
      <c r="K5377" s="40">
        <v>0</v>
      </c>
    </row>
    <row r="5378" spans="1:11" x14ac:dyDescent="0.35">
      <c r="A5378">
        <v>21016</v>
      </c>
      <c r="B5378" t="s">
        <v>19213</v>
      </c>
      <c r="C5378" s="70">
        <v>0</v>
      </c>
      <c r="D5378" s="70">
        <v>0</v>
      </c>
      <c r="E5378" s="71">
        <v>44836</v>
      </c>
      <c r="F5378" t="s">
        <v>19224</v>
      </c>
      <c r="G5378" t="s">
        <v>1907</v>
      </c>
      <c r="H5378" t="s">
        <v>2300</v>
      </c>
      <c r="J5378" s="40">
        <v>630</v>
      </c>
      <c r="K5378" s="40">
        <v>0</v>
      </c>
    </row>
    <row r="5379" spans="1:11" x14ac:dyDescent="0.35">
      <c r="A5379">
        <v>21016</v>
      </c>
      <c r="B5379" t="s">
        <v>19213</v>
      </c>
      <c r="C5379" s="70">
        <v>0</v>
      </c>
      <c r="D5379" s="70">
        <v>0</v>
      </c>
      <c r="E5379" s="71">
        <v>44848</v>
      </c>
      <c r="F5379" t="s">
        <v>19223</v>
      </c>
      <c r="G5379" t="s">
        <v>1907</v>
      </c>
      <c r="H5379" t="s">
        <v>2300</v>
      </c>
      <c r="J5379" s="40">
        <v>1613.36</v>
      </c>
      <c r="K5379" s="40">
        <v>0</v>
      </c>
    </row>
    <row r="5380" spans="1:11" x14ac:dyDescent="0.35">
      <c r="A5380">
        <v>21016</v>
      </c>
      <c r="B5380" t="s">
        <v>19213</v>
      </c>
      <c r="C5380" s="70">
        <v>0</v>
      </c>
      <c r="D5380" s="70">
        <v>0</v>
      </c>
      <c r="E5380" s="71">
        <v>44864</v>
      </c>
      <c r="F5380" t="s">
        <v>19222</v>
      </c>
      <c r="G5380" t="s">
        <v>1907</v>
      </c>
      <c r="H5380" t="s">
        <v>19206</v>
      </c>
      <c r="J5380" s="40">
        <v>2500</v>
      </c>
      <c r="K5380" s="40">
        <v>0</v>
      </c>
    </row>
    <row r="5381" spans="1:11" x14ac:dyDescent="0.35">
      <c r="A5381">
        <v>21016</v>
      </c>
      <c r="B5381" t="s">
        <v>19213</v>
      </c>
      <c r="C5381" s="70">
        <v>0</v>
      </c>
      <c r="D5381" s="70">
        <v>0</v>
      </c>
      <c r="E5381" s="71">
        <v>44865</v>
      </c>
      <c r="F5381" t="s">
        <v>19221</v>
      </c>
      <c r="G5381" t="s">
        <v>1907</v>
      </c>
      <c r="H5381" t="s">
        <v>2300</v>
      </c>
      <c r="J5381" s="40">
        <v>500</v>
      </c>
      <c r="K5381" s="40">
        <v>0</v>
      </c>
    </row>
    <row r="5382" spans="1:11" x14ac:dyDescent="0.35">
      <c r="A5382">
        <v>21016</v>
      </c>
      <c r="B5382" t="s">
        <v>19213</v>
      </c>
      <c r="C5382" s="70">
        <v>0</v>
      </c>
      <c r="D5382" s="70">
        <v>0</v>
      </c>
      <c r="E5382" s="71">
        <v>44865</v>
      </c>
      <c r="F5382" t="s">
        <v>15817</v>
      </c>
      <c r="G5382" t="s">
        <v>1912</v>
      </c>
      <c r="H5382" t="s">
        <v>2516</v>
      </c>
      <c r="I5382" t="s">
        <v>2516</v>
      </c>
      <c r="J5382" s="40">
        <v>0</v>
      </c>
      <c r="K5382" s="40">
        <v>6113.36</v>
      </c>
    </row>
    <row r="5383" spans="1:11" x14ac:dyDescent="0.35">
      <c r="A5383">
        <v>21016</v>
      </c>
      <c r="B5383" t="s">
        <v>19213</v>
      </c>
      <c r="C5383" s="70">
        <v>0</v>
      </c>
      <c r="D5383" s="70">
        <v>0</v>
      </c>
      <c r="E5383" s="71">
        <v>44865</v>
      </c>
      <c r="F5383" t="s">
        <v>4436</v>
      </c>
      <c r="G5383" t="s">
        <v>2247</v>
      </c>
      <c r="H5383" t="s">
        <v>1919</v>
      </c>
      <c r="I5383" t="s">
        <v>1919</v>
      </c>
      <c r="J5383" s="40">
        <v>0</v>
      </c>
      <c r="K5383" s="40">
        <v>0</v>
      </c>
    </row>
    <row r="5384" spans="1:11" x14ac:dyDescent="0.35">
      <c r="A5384">
        <v>21016</v>
      </c>
      <c r="B5384" t="s">
        <v>19213</v>
      </c>
      <c r="C5384" s="70">
        <v>0</v>
      </c>
      <c r="D5384" s="70">
        <v>0</v>
      </c>
      <c r="E5384" s="71">
        <v>44866</v>
      </c>
      <c r="F5384" t="s">
        <v>16940</v>
      </c>
      <c r="G5384" t="s">
        <v>1912</v>
      </c>
      <c r="H5384" t="s">
        <v>2516</v>
      </c>
      <c r="I5384" t="s">
        <v>2516</v>
      </c>
      <c r="J5384" s="40">
        <v>0</v>
      </c>
      <c r="K5384" s="40">
        <v>558</v>
      </c>
    </row>
    <row r="5385" spans="1:11" x14ac:dyDescent="0.35">
      <c r="A5385">
        <v>21016</v>
      </c>
      <c r="B5385" t="s">
        <v>19213</v>
      </c>
      <c r="C5385" s="70">
        <v>0</v>
      </c>
      <c r="D5385" s="70">
        <v>0</v>
      </c>
      <c r="E5385" s="71">
        <v>44867</v>
      </c>
      <c r="F5385" t="s">
        <v>19220</v>
      </c>
      <c r="G5385" t="s">
        <v>1907</v>
      </c>
      <c r="H5385" t="s">
        <v>19206</v>
      </c>
      <c r="J5385" s="40">
        <v>2058</v>
      </c>
      <c r="K5385" s="40">
        <v>0</v>
      </c>
    </row>
    <row r="5386" spans="1:11" x14ac:dyDescent="0.35">
      <c r="A5386">
        <v>21016</v>
      </c>
      <c r="B5386" t="s">
        <v>19213</v>
      </c>
      <c r="C5386" s="70">
        <v>0</v>
      </c>
      <c r="D5386" s="70">
        <v>0</v>
      </c>
      <c r="E5386" s="71">
        <v>44868</v>
      </c>
      <c r="F5386" t="s">
        <v>19219</v>
      </c>
      <c r="G5386" t="s">
        <v>1907</v>
      </c>
      <c r="H5386" t="s">
        <v>19206</v>
      </c>
      <c r="J5386" s="40">
        <v>1000</v>
      </c>
      <c r="K5386" s="40">
        <v>0</v>
      </c>
    </row>
    <row r="5387" spans="1:11" x14ac:dyDescent="0.35">
      <c r="A5387">
        <v>21016</v>
      </c>
      <c r="B5387" t="s">
        <v>19213</v>
      </c>
      <c r="C5387" s="70">
        <v>0</v>
      </c>
      <c r="D5387" s="70">
        <v>0</v>
      </c>
      <c r="E5387" s="71">
        <v>44869</v>
      </c>
      <c r="F5387" t="s">
        <v>19218</v>
      </c>
      <c r="G5387" t="s">
        <v>1907</v>
      </c>
      <c r="H5387" t="s">
        <v>19206</v>
      </c>
      <c r="J5387" s="40">
        <v>1500</v>
      </c>
      <c r="K5387" s="40">
        <v>0</v>
      </c>
    </row>
    <row r="5388" spans="1:11" x14ac:dyDescent="0.35">
      <c r="A5388">
        <v>21016</v>
      </c>
      <c r="B5388" t="s">
        <v>19213</v>
      </c>
      <c r="C5388" s="70">
        <v>0</v>
      </c>
      <c r="D5388" s="70">
        <v>0</v>
      </c>
      <c r="E5388" s="71">
        <v>44871</v>
      </c>
      <c r="F5388" t="s">
        <v>19217</v>
      </c>
      <c r="G5388" t="s">
        <v>1907</v>
      </c>
      <c r="H5388" t="s">
        <v>19206</v>
      </c>
      <c r="J5388" s="40">
        <v>1500</v>
      </c>
      <c r="K5388" s="40">
        <v>0</v>
      </c>
    </row>
    <row r="5389" spans="1:11" x14ac:dyDescent="0.35">
      <c r="A5389">
        <v>21016</v>
      </c>
      <c r="B5389" t="s">
        <v>19213</v>
      </c>
      <c r="C5389" s="70">
        <v>0</v>
      </c>
      <c r="D5389" s="70">
        <v>0</v>
      </c>
      <c r="E5389" s="71">
        <v>44872</v>
      </c>
      <c r="F5389" t="s">
        <v>19216</v>
      </c>
      <c r="G5389" t="s">
        <v>1907</v>
      </c>
      <c r="H5389" t="s">
        <v>19206</v>
      </c>
      <c r="J5389" s="40">
        <v>500</v>
      </c>
      <c r="K5389" s="40">
        <v>0</v>
      </c>
    </row>
    <row r="5390" spans="1:11" x14ac:dyDescent="0.35">
      <c r="A5390">
        <v>21016</v>
      </c>
      <c r="B5390" t="s">
        <v>19213</v>
      </c>
      <c r="C5390" s="70">
        <v>0</v>
      </c>
      <c r="D5390" s="70">
        <v>0</v>
      </c>
      <c r="E5390" s="71">
        <v>44890</v>
      </c>
      <c r="F5390" t="s">
        <v>19215</v>
      </c>
      <c r="G5390" t="s">
        <v>1907</v>
      </c>
      <c r="H5390" t="s">
        <v>19206</v>
      </c>
      <c r="J5390" s="40">
        <v>163.15</v>
      </c>
      <c r="K5390" s="40">
        <v>0</v>
      </c>
    </row>
    <row r="5391" spans="1:11" x14ac:dyDescent="0.35">
      <c r="A5391">
        <v>21016</v>
      </c>
      <c r="B5391" t="s">
        <v>19213</v>
      </c>
      <c r="C5391" s="70">
        <v>0</v>
      </c>
      <c r="D5391" s="70">
        <v>0</v>
      </c>
      <c r="E5391" s="71">
        <v>44895</v>
      </c>
      <c r="F5391" t="s">
        <v>15812</v>
      </c>
      <c r="G5391" t="s">
        <v>1912</v>
      </c>
      <c r="H5391" t="s">
        <v>8246</v>
      </c>
      <c r="I5391" t="s">
        <v>8246</v>
      </c>
      <c r="J5391" s="40">
        <v>0</v>
      </c>
      <c r="K5391" s="40">
        <v>5465.15</v>
      </c>
    </row>
    <row r="5392" spans="1:11" x14ac:dyDescent="0.35">
      <c r="A5392">
        <v>21016</v>
      </c>
      <c r="B5392" t="s">
        <v>19213</v>
      </c>
      <c r="C5392" s="70">
        <v>0</v>
      </c>
      <c r="D5392" s="70">
        <v>0</v>
      </c>
      <c r="E5392" s="71">
        <v>44895</v>
      </c>
      <c r="F5392" t="s">
        <v>4264</v>
      </c>
      <c r="G5392" t="s">
        <v>2247</v>
      </c>
      <c r="H5392" t="s">
        <v>1916</v>
      </c>
      <c r="I5392" t="s">
        <v>1916</v>
      </c>
      <c r="J5392" s="40">
        <v>0</v>
      </c>
      <c r="K5392" s="40">
        <v>0</v>
      </c>
    </row>
    <row r="5393" spans="1:11" x14ac:dyDescent="0.35">
      <c r="A5393">
        <v>21016</v>
      </c>
      <c r="B5393" t="s">
        <v>19213</v>
      </c>
      <c r="C5393" s="70">
        <v>0</v>
      </c>
      <c r="D5393" s="70">
        <v>0</v>
      </c>
      <c r="E5393" s="71">
        <v>44897</v>
      </c>
      <c r="F5393" t="s">
        <v>19214</v>
      </c>
      <c r="G5393" t="s">
        <v>1907</v>
      </c>
      <c r="H5393" t="s">
        <v>19206</v>
      </c>
      <c r="J5393" s="40">
        <v>802</v>
      </c>
      <c r="K5393" s="40">
        <v>0</v>
      </c>
    </row>
    <row r="5394" spans="1:11" x14ac:dyDescent="0.35">
      <c r="A5394">
        <v>21016</v>
      </c>
      <c r="B5394" t="s">
        <v>19213</v>
      </c>
      <c r="C5394" s="70">
        <v>0</v>
      </c>
      <c r="D5394" s="70">
        <v>0</v>
      </c>
      <c r="E5394" s="71">
        <v>44926</v>
      </c>
      <c r="F5394" t="s">
        <v>3911</v>
      </c>
      <c r="G5394" t="s">
        <v>2247</v>
      </c>
      <c r="H5394" t="s">
        <v>1911</v>
      </c>
      <c r="I5394" t="s">
        <v>1911</v>
      </c>
      <c r="J5394" s="40">
        <v>0</v>
      </c>
      <c r="K5394" s="40">
        <v>0</v>
      </c>
    </row>
    <row r="5395" spans="1:11" x14ac:dyDescent="0.35">
      <c r="A5395">
        <v>21017</v>
      </c>
      <c r="B5395" t="s">
        <v>19208</v>
      </c>
      <c r="C5395" s="70">
        <v>0</v>
      </c>
      <c r="D5395" s="70">
        <v>0</v>
      </c>
      <c r="E5395" s="71">
        <v>44791</v>
      </c>
      <c r="F5395" t="s">
        <v>18757</v>
      </c>
      <c r="G5395" t="s">
        <v>1912</v>
      </c>
      <c r="J5395" s="40">
        <v>0</v>
      </c>
      <c r="K5395" s="40">
        <v>1.82</v>
      </c>
    </row>
    <row r="5396" spans="1:11" x14ac:dyDescent="0.35">
      <c r="A5396">
        <v>21017</v>
      </c>
      <c r="B5396" t="s">
        <v>19208</v>
      </c>
      <c r="C5396" s="70">
        <v>0</v>
      </c>
      <c r="D5396" s="70">
        <v>0</v>
      </c>
      <c r="E5396" s="71">
        <v>44792</v>
      </c>
      <c r="F5396" t="s">
        <v>19212</v>
      </c>
      <c r="G5396" t="s">
        <v>1907</v>
      </c>
      <c r="H5396" t="s">
        <v>1932</v>
      </c>
      <c r="J5396" s="40">
        <v>1.81</v>
      </c>
      <c r="K5396" s="40">
        <v>0</v>
      </c>
    </row>
    <row r="5397" spans="1:11" x14ac:dyDescent="0.35">
      <c r="A5397">
        <v>21017</v>
      </c>
      <c r="B5397" t="s">
        <v>19208</v>
      </c>
      <c r="C5397" s="70">
        <v>0</v>
      </c>
      <c r="D5397" s="70">
        <v>0</v>
      </c>
      <c r="E5397" s="71">
        <v>44803</v>
      </c>
      <c r="F5397" t="s">
        <v>15826</v>
      </c>
      <c r="G5397" t="s">
        <v>1912</v>
      </c>
      <c r="H5397" t="s">
        <v>15825</v>
      </c>
      <c r="J5397" s="40">
        <v>0</v>
      </c>
      <c r="K5397" s="40">
        <v>700.74</v>
      </c>
    </row>
    <row r="5398" spans="1:11" x14ac:dyDescent="0.35">
      <c r="A5398">
        <v>21017</v>
      </c>
      <c r="B5398" t="s">
        <v>19208</v>
      </c>
      <c r="C5398" s="70">
        <v>0</v>
      </c>
      <c r="D5398" s="70">
        <v>0</v>
      </c>
      <c r="E5398" s="71">
        <v>44804</v>
      </c>
      <c r="F5398" t="s">
        <v>4992</v>
      </c>
      <c r="G5398" t="s">
        <v>2247</v>
      </c>
      <c r="H5398" t="s">
        <v>2265</v>
      </c>
      <c r="J5398" s="40">
        <v>3.05</v>
      </c>
      <c r="K5398" s="40">
        <v>0</v>
      </c>
    </row>
    <row r="5399" spans="1:11" x14ac:dyDescent="0.35">
      <c r="A5399">
        <v>21017</v>
      </c>
      <c r="B5399" t="s">
        <v>19208</v>
      </c>
      <c r="C5399" s="70">
        <v>0</v>
      </c>
      <c r="D5399" s="70">
        <v>0</v>
      </c>
      <c r="E5399" s="71">
        <v>44805</v>
      </c>
      <c r="F5399" t="s">
        <v>18756</v>
      </c>
      <c r="G5399" t="s">
        <v>1912</v>
      </c>
      <c r="J5399" s="40">
        <v>0</v>
      </c>
      <c r="K5399" s="40">
        <v>26.98</v>
      </c>
    </row>
    <row r="5400" spans="1:11" x14ac:dyDescent="0.35">
      <c r="A5400">
        <v>21017</v>
      </c>
      <c r="B5400" t="s">
        <v>19208</v>
      </c>
      <c r="C5400" s="70">
        <v>0</v>
      </c>
      <c r="D5400" s="70">
        <v>0</v>
      </c>
      <c r="E5400" s="71">
        <v>44805</v>
      </c>
      <c r="F5400" t="s">
        <v>19211</v>
      </c>
      <c r="G5400" t="s">
        <v>1907</v>
      </c>
      <c r="H5400" t="s">
        <v>1932</v>
      </c>
      <c r="J5400" s="40">
        <v>700.04</v>
      </c>
      <c r="K5400" s="40">
        <v>0</v>
      </c>
    </row>
    <row r="5401" spans="1:11" x14ac:dyDescent="0.35">
      <c r="A5401">
        <v>21017</v>
      </c>
      <c r="B5401" t="s">
        <v>19208</v>
      </c>
      <c r="C5401" s="70">
        <v>0</v>
      </c>
      <c r="D5401" s="70">
        <v>0</v>
      </c>
      <c r="E5401" s="71">
        <v>44806</v>
      </c>
      <c r="F5401" t="s">
        <v>19210</v>
      </c>
      <c r="G5401" t="s">
        <v>1907</v>
      </c>
      <c r="H5401" t="s">
        <v>1932</v>
      </c>
      <c r="J5401" s="40">
        <v>26.91</v>
      </c>
      <c r="K5401" s="40">
        <v>0</v>
      </c>
    </row>
    <row r="5402" spans="1:11" x14ac:dyDescent="0.35">
      <c r="A5402">
        <v>21017</v>
      </c>
      <c r="B5402" t="s">
        <v>19208</v>
      </c>
      <c r="C5402" s="70">
        <v>0</v>
      </c>
      <c r="D5402" s="70">
        <v>0</v>
      </c>
      <c r="E5402" s="71">
        <v>44834</v>
      </c>
      <c r="F5402" t="s">
        <v>4863</v>
      </c>
      <c r="G5402" t="s">
        <v>2247</v>
      </c>
      <c r="H5402" t="s">
        <v>2262</v>
      </c>
      <c r="J5402" s="40">
        <v>0</v>
      </c>
      <c r="K5402" s="40">
        <v>2.2999999999999998</v>
      </c>
    </row>
    <row r="5403" spans="1:11" x14ac:dyDescent="0.35">
      <c r="A5403">
        <v>21017</v>
      </c>
      <c r="B5403" t="s">
        <v>19208</v>
      </c>
      <c r="C5403" s="70">
        <v>0</v>
      </c>
      <c r="D5403" s="70">
        <v>0</v>
      </c>
      <c r="E5403" s="71">
        <v>44866</v>
      </c>
      <c r="F5403" t="s">
        <v>1933</v>
      </c>
      <c r="G5403" t="s">
        <v>1907</v>
      </c>
      <c r="H5403" t="s">
        <v>1932</v>
      </c>
      <c r="J5403" s="40">
        <v>0.03</v>
      </c>
      <c r="K5403" s="40">
        <v>0</v>
      </c>
    </row>
    <row r="5404" spans="1:11" x14ac:dyDescent="0.35">
      <c r="A5404">
        <v>21017</v>
      </c>
      <c r="B5404" t="s">
        <v>19208</v>
      </c>
      <c r="C5404" s="70">
        <v>0</v>
      </c>
      <c r="D5404" s="70">
        <v>0</v>
      </c>
      <c r="E5404" s="71">
        <v>44896</v>
      </c>
      <c r="F5404" t="s">
        <v>15807</v>
      </c>
      <c r="G5404" t="s">
        <v>1912</v>
      </c>
      <c r="H5404" t="s">
        <v>15806</v>
      </c>
      <c r="I5404" t="s">
        <v>15806</v>
      </c>
      <c r="J5404" s="40">
        <v>0</v>
      </c>
      <c r="K5404" s="40">
        <v>110.68</v>
      </c>
    </row>
    <row r="5405" spans="1:11" x14ac:dyDescent="0.35">
      <c r="A5405">
        <v>21017</v>
      </c>
      <c r="B5405" t="s">
        <v>19208</v>
      </c>
      <c r="C5405" s="70">
        <v>0</v>
      </c>
      <c r="D5405" s="70">
        <v>0</v>
      </c>
      <c r="E5405" s="71">
        <v>44899</v>
      </c>
      <c r="F5405" t="s">
        <v>19209</v>
      </c>
      <c r="G5405" t="s">
        <v>1907</v>
      </c>
      <c r="H5405" t="s">
        <v>1932</v>
      </c>
      <c r="J5405" s="40">
        <v>111.62</v>
      </c>
      <c r="K5405" s="40">
        <v>0</v>
      </c>
    </row>
    <row r="5406" spans="1:11" x14ac:dyDescent="0.35">
      <c r="A5406">
        <v>21017</v>
      </c>
      <c r="B5406" t="s">
        <v>19208</v>
      </c>
      <c r="C5406" s="70">
        <v>0</v>
      </c>
      <c r="D5406" s="70">
        <v>0</v>
      </c>
      <c r="E5406" s="71">
        <v>44926</v>
      </c>
      <c r="F5406" t="s">
        <v>3815</v>
      </c>
      <c r="G5406" t="s">
        <v>2247</v>
      </c>
      <c r="H5406" t="s">
        <v>1911</v>
      </c>
      <c r="I5406" t="s">
        <v>1911</v>
      </c>
      <c r="J5406" s="40">
        <v>0</v>
      </c>
      <c r="K5406" s="40">
        <v>0.94</v>
      </c>
    </row>
    <row r="5407" spans="1:11" x14ac:dyDescent="0.35">
      <c r="A5407">
        <v>21018</v>
      </c>
      <c r="B5407" t="s">
        <v>19205</v>
      </c>
      <c r="C5407" s="70">
        <v>0</v>
      </c>
      <c r="D5407" s="70">
        <v>0</v>
      </c>
      <c r="E5407" s="71">
        <v>44812</v>
      </c>
      <c r="F5407" t="s">
        <v>16583</v>
      </c>
      <c r="G5407" t="s">
        <v>1912</v>
      </c>
      <c r="I5407" t="s">
        <v>8251</v>
      </c>
      <c r="J5407" s="40">
        <v>0</v>
      </c>
      <c r="K5407" s="40">
        <v>300.61</v>
      </c>
    </row>
    <row r="5408" spans="1:11" x14ac:dyDescent="0.35">
      <c r="A5408">
        <v>21018</v>
      </c>
      <c r="B5408" t="s">
        <v>19205</v>
      </c>
      <c r="C5408" s="70">
        <v>0</v>
      </c>
      <c r="D5408" s="70">
        <v>0</v>
      </c>
      <c r="E5408" s="71">
        <v>44815</v>
      </c>
      <c r="F5408" t="s">
        <v>19207</v>
      </c>
      <c r="G5408" t="s">
        <v>1907</v>
      </c>
      <c r="H5408" t="s">
        <v>19206</v>
      </c>
      <c r="J5408" s="40">
        <v>302.83999999999997</v>
      </c>
      <c r="K5408" s="40">
        <v>0</v>
      </c>
    </row>
    <row r="5409" spans="1:11" x14ac:dyDescent="0.35">
      <c r="A5409">
        <v>21018</v>
      </c>
      <c r="B5409" t="s">
        <v>19205</v>
      </c>
      <c r="C5409" s="70">
        <v>0</v>
      </c>
      <c r="D5409" s="70">
        <v>0</v>
      </c>
      <c r="E5409" s="71">
        <v>44834</v>
      </c>
      <c r="F5409" t="s">
        <v>4862</v>
      </c>
      <c r="G5409" t="s">
        <v>2247</v>
      </c>
      <c r="H5409" t="s">
        <v>2262</v>
      </c>
      <c r="J5409" s="40">
        <v>0</v>
      </c>
      <c r="K5409" s="40">
        <v>2.23</v>
      </c>
    </row>
    <row r="5410" spans="1:11" x14ac:dyDescent="0.35">
      <c r="A5410">
        <v>21019</v>
      </c>
      <c r="B5410" t="s">
        <v>19200</v>
      </c>
      <c r="C5410" s="70">
        <v>0</v>
      </c>
      <c r="D5410" s="70">
        <v>0</v>
      </c>
      <c r="E5410" s="71">
        <v>44829</v>
      </c>
      <c r="F5410" t="s">
        <v>16505</v>
      </c>
      <c r="G5410" t="s">
        <v>1912</v>
      </c>
      <c r="I5410" t="s">
        <v>16504</v>
      </c>
      <c r="J5410" s="40">
        <v>0</v>
      </c>
      <c r="K5410" s="40">
        <v>229.96</v>
      </c>
    </row>
    <row r="5411" spans="1:11" x14ac:dyDescent="0.35">
      <c r="A5411">
        <v>21019</v>
      </c>
      <c r="B5411" t="s">
        <v>19200</v>
      </c>
      <c r="C5411" s="70">
        <v>0</v>
      </c>
      <c r="D5411" s="70">
        <v>0</v>
      </c>
      <c r="E5411" s="71">
        <v>44832</v>
      </c>
      <c r="F5411" t="s">
        <v>19204</v>
      </c>
      <c r="G5411" t="s">
        <v>1907</v>
      </c>
      <c r="H5411" t="s">
        <v>19203</v>
      </c>
      <c r="J5411" s="40">
        <v>225.2</v>
      </c>
      <c r="K5411" s="40">
        <v>0</v>
      </c>
    </row>
    <row r="5412" spans="1:11" x14ac:dyDescent="0.35">
      <c r="A5412">
        <v>21019</v>
      </c>
      <c r="B5412" t="s">
        <v>19200</v>
      </c>
      <c r="C5412" s="70">
        <v>0</v>
      </c>
      <c r="D5412" s="70">
        <v>0</v>
      </c>
      <c r="E5412" s="71">
        <v>44834</v>
      </c>
      <c r="F5412" t="s">
        <v>4861</v>
      </c>
      <c r="G5412" t="s">
        <v>2247</v>
      </c>
      <c r="H5412" t="s">
        <v>2262</v>
      </c>
      <c r="J5412" s="40">
        <v>4.76</v>
      </c>
      <c r="K5412" s="40">
        <v>0</v>
      </c>
    </row>
    <row r="5413" spans="1:11" x14ac:dyDescent="0.35">
      <c r="A5413">
        <v>21019</v>
      </c>
      <c r="B5413" t="s">
        <v>19200</v>
      </c>
      <c r="C5413" s="70">
        <v>0</v>
      </c>
      <c r="D5413" s="70">
        <v>0</v>
      </c>
      <c r="E5413" s="71">
        <v>44845</v>
      </c>
      <c r="F5413" t="s">
        <v>16644</v>
      </c>
      <c r="G5413" t="s">
        <v>1912</v>
      </c>
      <c r="H5413" t="s">
        <v>15818</v>
      </c>
      <c r="I5413" t="s">
        <v>15818</v>
      </c>
      <c r="J5413" s="40">
        <v>0</v>
      </c>
      <c r="K5413" s="40">
        <v>668.77</v>
      </c>
    </row>
    <row r="5414" spans="1:11" x14ac:dyDescent="0.35">
      <c r="A5414">
        <v>21019</v>
      </c>
      <c r="B5414" t="s">
        <v>19200</v>
      </c>
      <c r="C5414" s="70">
        <v>0</v>
      </c>
      <c r="D5414" s="70">
        <v>0</v>
      </c>
      <c r="E5414" s="71">
        <v>44847</v>
      </c>
      <c r="F5414" t="s">
        <v>19202</v>
      </c>
      <c r="G5414" t="s">
        <v>1907</v>
      </c>
      <c r="H5414" t="s">
        <v>19198</v>
      </c>
      <c r="J5414" s="40">
        <v>668.3</v>
      </c>
      <c r="K5414" s="40">
        <v>0</v>
      </c>
    </row>
    <row r="5415" spans="1:11" x14ac:dyDescent="0.35">
      <c r="A5415">
        <v>21019</v>
      </c>
      <c r="B5415" t="s">
        <v>19200</v>
      </c>
      <c r="C5415" s="70">
        <v>0</v>
      </c>
      <c r="D5415" s="70">
        <v>0</v>
      </c>
      <c r="E5415" s="71">
        <v>44865</v>
      </c>
      <c r="F5415" t="s">
        <v>4339</v>
      </c>
      <c r="G5415" t="s">
        <v>2247</v>
      </c>
      <c r="H5415" t="s">
        <v>1919</v>
      </c>
      <c r="I5415" t="s">
        <v>1919</v>
      </c>
      <c r="J5415" s="40">
        <v>0.47</v>
      </c>
      <c r="K5415" s="40">
        <v>0</v>
      </c>
    </row>
    <row r="5416" spans="1:11" x14ac:dyDescent="0.35">
      <c r="A5416">
        <v>21019</v>
      </c>
      <c r="B5416" t="s">
        <v>19200</v>
      </c>
      <c r="C5416" s="70">
        <v>0</v>
      </c>
      <c r="D5416" s="70">
        <v>0</v>
      </c>
      <c r="E5416" s="71">
        <v>44867</v>
      </c>
      <c r="F5416" t="s">
        <v>16333</v>
      </c>
      <c r="G5416" t="s">
        <v>1912</v>
      </c>
      <c r="H5416" t="s">
        <v>2514</v>
      </c>
      <c r="I5416" t="s">
        <v>2514</v>
      </c>
      <c r="J5416" s="40">
        <v>0</v>
      </c>
      <c r="K5416" s="40">
        <v>14.84</v>
      </c>
    </row>
    <row r="5417" spans="1:11" x14ac:dyDescent="0.35">
      <c r="A5417">
        <v>21019</v>
      </c>
      <c r="B5417" t="s">
        <v>19200</v>
      </c>
      <c r="C5417" s="70">
        <v>0</v>
      </c>
      <c r="D5417" s="70">
        <v>0</v>
      </c>
      <c r="E5417" s="71">
        <v>44869</v>
      </c>
      <c r="F5417" t="s">
        <v>19201</v>
      </c>
      <c r="G5417" t="s">
        <v>1907</v>
      </c>
      <c r="H5417" t="s">
        <v>19198</v>
      </c>
      <c r="J5417" s="40">
        <v>14.67</v>
      </c>
      <c r="K5417" s="40">
        <v>0</v>
      </c>
    </row>
    <row r="5418" spans="1:11" x14ac:dyDescent="0.35">
      <c r="A5418">
        <v>21019</v>
      </c>
      <c r="B5418" t="s">
        <v>19200</v>
      </c>
      <c r="C5418" s="70">
        <v>0</v>
      </c>
      <c r="D5418" s="70">
        <v>0</v>
      </c>
      <c r="E5418" s="71">
        <v>44895</v>
      </c>
      <c r="F5418" t="s">
        <v>4163</v>
      </c>
      <c r="G5418" t="s">
        <v>2247</v>
      </c>
      <c r="H5418" t="s">
        <v>1916</v>
      </c>
      <c r="I5418" t="s">
        <v>1916</v>
      </c>
      <c r="J5418" s="40">
        <v>0.17</v>
      </c>
      <c r="K5418" s="40">
        <v>0</v>
      </c>
    </row>
    <row r="5419" spans="1:11" x14ac:dyDescent="0.35">
      <c r="A5419">
        <v>21019</v>
      </c>
      <c r="B5419" t="s">
        <v>19200</v>
      </c>
      <c r="C5419" s="70">
        <v>0</v>
      </c>
      <c r="D5419" s="70">
        <v>0</v>
      </c>
      <c r="E5419" s="71">
        <v>44897</v>
      </c>
      <c r="F5419" t="s">
        <v>16332</v>
      </c>
      <c r="G5419" t="s">
        <v>1912</v>
      </c>
      <c r="H5419" t="s">
        <v>16331</v>
      </c>
      <c r="I5419" t="s">
        <v>16331</v>
      </c>
      <c r="J5419" s="40">
        <v>0</v>
      </c>
      <c r="K5419" s="40">
        <v>15.81</v>
      </c>
    </row>
    <row r="5420" spans="1:11" x14ac:dyDescent="0.35">
      <c r="A5420">
        <v>21019</v>
      </c>
      <c r="B5420" t="s">
        <v>19200</v>
      </c>
      <c r="C5420" s="70">
        <v>0</v>
      </c>
      <c r="D5420" s="70">
        <v>0</v>
      </c>
      <c r="E5420" s="71">
        <v>44899</v>
      </c>
      <c r="F5420" t="s">
        <v>19199</v>
      </c>
      <c r="G5420" t="s">
        <v>1907</v>
      </c>
      <c r="H5420" t="s">
        <v>19198</v>
      </c>
      <c r="J5420" s="40">
        <v>15.81</v>
      </c>
      <c r="K5420" s="40">
        <v>0</v>
      </c>
    </row>
    <row r="5421" spans="1:11" x14ac:dyDescent="0.35">
      <c r="A5421">
        <v>21020</v>
      </c>
      <c r="B5421" t="s">
        <v>36</v>
      </c>
      <c r="C5421" s="70">
        <v>0</v>
      </c>
      <c r="D5421" s="70">
        <v>0</v>
      </c>
      <c r="E5421" s="71">
        <v>44845</v>
      </c>
      <c r="F5421" t="s">
        <v>16434</v>
      </c>
      <c r="G5421" t="s">
        <v>1912</v>
      </c>
      <c r="H5421" t="s">
        <v>16431</v>
      </c>
      <c r="I5421" t="s">
        <v>16431</v>
      </c>
      <c r="J5421" s="40">
        <v>0</v>
      </c>
      <c r="K5421" s="40">
        <v>1382.68</v>
      </c>
    </row>
    <row r="5422" spans="1:11" x14ac:dyDescent="0.35">
      <c r="A5422">
        <v>21020</v>
      </c>
      <c r="B5422" t="s">
        <v>36</v>
      </c>
      <c r="C5422" s="70">
        <v>0</v>
      </c>
      <c r="D5422" s="70">
        <v>0</v>
      </c>
      <c r="E5422" s="71">
        <v>44845</v>
      </c>
      <c r="F5422" t="s">
        <v>16433</v>
      </c>
      <c r="G5422" t="s">
        <v>1912</v>
      </c>
      <c r="H5422" t="s">
        <v>16431</v>
      </c>
      <c r="I5422" t="s">
        <v>16431</v>
      </c>
      <c r="J5422" s="40">
        <v>0</v>
      </c>
      <c r="K5422" s="40">
        <v>1382.68</v>
      </c>
    </row>
    <row r="5423" spans="1:11" x14ac:dyDescent="0.35">
      <c r="A5423">
        <v>21020</v>
      </c>
      <c r="B5423" t="s">
        <v>36</v>
      </c>
      <c r="C5423" s="70">
        <v>0</v>
      </c>
      <c r="D5423" s="70">
        <v>0</v>
      </c>
      <c r="E5423" s="71">
        <v>44845</v>
      </c>
      <c r="F5423" t="s">
        <v>16432</v>
      </c>
      <c r="G5423" t="s">
        <v>1912</v>
      </c>
      <c r="H5423" t="s">
        <v>16431</v>
      </c>
      <c r="I5423" t="s">
        <v>16431</v>
      </c>
      <c r="J5423" s="40">
        <v>0</v>
      </c>
      <c r="K5423" s="40">
        <v>-1382.68</v>
      </c>
    </row>
    <row r="5424" spans="1:11" x14ac:dyDescent="0.35">
      <c r="A5424">
        <v>21020</v>
      </c>
      <c r="B5424" t="s">
        <v>36</v>
      </c>
      <c r="C5424" s="70">
        <v>0</v>
      </c>
      <c r="D5424" s="70">
        <v>0</v>
      </c>
      <c r="E5424" s="71">
        <v>44865</v>
      </c>
      <c r="F5424" t="s">
        <v>4555</v>
      </c>
      <c r="G5424" t="s">
        <v>2247</v>
      </c>
      <c r="H5424" t="s">
        <v>1919</v>
      </c>
      <c r="I5424" t="s">
        <v>1919</v>
      </c>
      <c r="J5424" s="40">
        <v>0</v>
      </c>
      <c r="K5424" s="40">
        <v>19.59</v>
      </c>
    </row>
    <row r="5425" spans="1:11" x14ac:dyDescent="0.35">
      <c r="A5425">
        <v>21020</v>
      </c>
      <c r="B5425" t="s">
        <v>36</v>
      </c>
      <c r="C5425" s="70">
        <v>0</v>
      </c>
      <c r="D5425" s="70">
        <v>0</v>
      </c>
      <c r="E5425" s="71">
        <v>44867</v>
      </c>
      <c r="F5425" t="s">
        <v>19197</v>
      </c>
      <c r="G5425" t="s">
        <v>1907</v>
      </c>
      <c r="H5425" t="s">
        <v>19196</v>
      </c>
      <c r="J5425" s="40">
        <v>1398.31</v>
      </c>
      <c r="K5425" s="40">
        <v>0</v>
      </c>
    </row>
    <row r="5426" spans="1:11" x14ac:dyDescent="0.35">
      <c r="A5426">
        <v>21020</v>
      </c>
      <c r="B5426" t="s">
        <v>36</v>
      </c>
      <c r="C5426" s="70">
        <v>0</v>
      </c>
      <c r="D5426" s="70">
        <v>0</v>
      </c>
      <c r="E5426" s="71">
        <v>44895</v>
      </c>
      <c r="F5426" t="s">
        <v>18944</v>
      </c>
      <c r="G5426" t="s">
        <v>1912</v>
      </c>
      <c r="H5426" t="s">
        <v>17547</v>
      </c>
      <c r="I5426" t="s">
        <v>17547</v>
      </c>
      <c r="J5426" s="40">
        <v>0</v>
      </c>
      <c r="K5426" s="40">
        <v>132.91999999999999</v>
      </c>
    </row>
    <row r="5427" spans="1:11" x14ac:dyDescent="0.35">
      <c r="A5427">
        <v>21020</v>
      </c>
      <c r="B5427" t="s">
        <v>36</v>
      </c>
      <c r="C5427" s="70">
        <v>0</v>
      </c>
      <c r="D5427" s="70">
        <v>0</v>
      </c>
      <c r="E5427" s="71">
        <v>44895</v>
      </c>
      <c r="F5427" t="s">
        <v>17548</v>
      </c>
      <c r="G5427" t="s">
        <v>1912</v>
      </c>
      <c r="H5427" t="s">
        <v>17547</v>
      </c>
      <c r="I5427" t="s">
        <v>17547</v>
      </c>
      <c r="J5427" s="40">
        <v>0</v>
      </c>
      <c r="K5427" s="40">
        <v>2725.79</v>
      </c>
    </row>
    <row r="5428" spans="1:11" x14ac:dyDescent="0.35">
      <c r="A5428">
        <v>21020</v>
      </c>
      <c r="B5428" t="s">
        <v>36</v>
      </c>
      <c r="C5428" s="70">
        <v>0</v>
      </c>
      <c r="D5428" s="70">
        <v>0</v>
      </c>
      <c r="E5428" s="71">
        <v>44895</v>
      </c>
      <c r="F5428" t="s">
        <v>4077</v>
      </c>
      <c r="G5428" t="s">
        <v>2247</v>
      </c>
      <c r="H5428" t="s">
        <v>1916</v>
      </c>
      <c r="I5428" t="s">
        <v>1916</v>
      </c>
      <c r="J5428" s="40">
        <v>0</v>
      </c>
      <c r="K5428" s="40">
        <v>0.37</v>
      </c>
    </row>
    <row r="5429" spans="1:11" x14ac:dyDescent="0.35">
      <c r="A5429">
        <v>21020</v>
      </c>
      <c r="B5429" t="s">
        <v>36</v>
      </c>
      <c r="C5429" s="70">
        <v>0</v>
      </c>
      <c r="D5429" s="70">
        <v>0</v>
      </c>
      <c r="E5429" s="71">
        <v>44897</v>
      </c>
      <c r="F5429" t="s">
        <v>19195</v>
      </c>
      <c r="G5429" t="s">
        <v>1907</v>
      </c>
      <c r="H5429" t="s">
        <v>19194</v>
      </c>
      <c r="J5429" s="40">
        <v>2915.57</v>
      </c>
      <c r="K5429" s="40">
        <v>0</v>
      </c>
    </row>
    <row r="5430" spans="1:11" x14ac:dyDescent="0.35">
      <c r="A5430">
        <v>21020</v>
      </c>
      <c r="B5430" t="s">
        <v>36</v>
      </c>
      <c r="C5430" s="70">
        <v>0</v>
      </c>
      <c r="D5430" s="70">
        <v>0</v>
      </c>
      <c r="E5430" s="71">
        <v>44926</v>
      </c>
      <c r="F5430" t="s">
        <v>18943</v>
      </c>
      <c r="G5430" t="s">
        <v>1912</v>
      </c>
      <c r="H5430" t="s">
        <v>18942</v>
      </c>
      <c r="I5430" t="s">
        <v>18942</v>
      </c>
      <c r="J5430" s="40">
        <v>0</v>
      </c>
      <c r="K5430" s="40">
        <v>70.760000000000005</v>
      </c>
    </row>
    <row r="5431" spans="1:11" x14ac:dyDescent="0.35">
      <c r="A5431">
        <v>21020</v>
      </c>
      <c r="B5431" t="s">
        <v>36</v>
      </c>
      <c r="C5431" s="70">
        <v>0</v>
      </c>
      <c r="D5431" s="70">
        <v>0</v>
      </c>
      <c r="E5431" s="71">
        <v>44926</v>
      </c>
      <c r="F5431" t="s">
        <v>19193</v>
      </c>
      <c r="G5431" t="s">
        <v>1912</v>
      </c>
      <c r="H5431" t="s">
        <v>18942</v>
      </c>
      <c r="I5431" t="s">
        <v>18942</v>
      </c>
      <c r="J5431" s="40">
        <v>0</v>
      </c>
      <c r="K5431" s="40">
        <v>182.86</v>
      </c>
    </row>
    <row r="5432" spans="1:11" x14ac:dyDescent="0.35">
      <c r="A5432">
        <v>21020</v>
      </c>
      <c r="B5432" t="s">
        <v>36</v>
      </c>
      <c r="C5432" s="70">
        <v>0</v>
      </c>
      <c r="D5432" s="70">
        <v>0</v>
      </c>
      <c r="E5432" s="71">
        <v>44926</v>
      </c>
      <c r="F5432" t="s">
        <v>3728</v>
      </c>
      <c r="G5432" t="s">
        <v>2247</v>
      </c>
      <c r="H5432" t="s">
        <v>1911</v>
      </c>
      <c r="I5432" t="s">
        <v>1911</v>
      </c>
      <c r="J5432" s="40">
        <v>0</v>
      </c>
      <c r="K5432" s="40">
        <v>52.53</v>
      </c>
    </row>
    <row r="5433" spans="1:11" x14ac:dyDescent="0.35">
      <c r="A5433">
        <v>22260</v>
      </c>
      <c r="B5433" t="s">
        <v>648</v>
      </c>
      <c r="C5433" s="70">
        <v>0</v>
      </c>
      <c r="D5433" s="70">
        <v>0</v>
      </c>
      <c r="E5433" s="71">
        <v>44780</v>
      </c>
      <c r="F5433" t="s">
        <v>15544</v>
      </c>
      <c r="G5433" t="s">
        <v>15415</v>
      </c>
      <c r="H5433" t="s">
        <v>15543</v>
      </c>
      <c r="J5433" s="40">
        <v>14324.4</v>
      </c>
      <c r="K5433" s="40">
        <v>0</v>
      </c>
    </row>
    <row r="5434" spans="1:11" x14ac:dyDescent="0.35">
      <c r="A5434">
        <v>22260</v>
      </c>
      <c r="B5434" t="s">
        <v>648</v>
      </c>
      <c r="C5434" s="70">
        <v>0</v>
      </c>
      <c r="D5434" s="70">
        <v>0</v>
      </c>
      <c r="E5434" s="71">
        <v>44780</v>
      </c>
      <c r="F5434" t="s">
        <v>15540</v>
      </c>
      <c r="G5434" t="s">
        <v>15415</v>
      </c>
      <c r="H5434" t="s">
        <v>15539</v>
      </c>
      <c r="J5434" s="40">
        <v>-14324.4</v>
      </c>
      <c r="K5434" s="40">
        <v>0</v>
      </c>
    </row>
    <row r="5435" spans="1:11" x14ac:dyDescent="0.35">
      <c r="A5435">
        <v>22260</v>
      </c>
      <c r="B5435" t="s">
        <v>648</v>
      </c>
      <c r="C5435" s="70">
        <v>0</v>
      </c>
      <c r="D5435" s="70">
        <v>0</v>
      </c>
      <c r="E5435" s="71">
        <v>44780</v>
      </c>
      <c r="F5435" t="s">
        <v>15538</v>
      </c>
      <c r="G5435" t="s">
        <v>15415</v>
      </c>
      <c r="H5435" t="s">
        <v>7045</v>
      </c>
      <c r="J5435" s="40">
        <v>14324.4</v>
      </c>
      <c r="K5435" s="40">
        <v>0</v>
      </c>
    </row>
    <row r="5436" spans="1:11" x14ac:dyDescent="0.35">
      <c r="A5436">
        <v>22260</v>
      </c>
      <c r="B5436" t="s">
        <v>648</v>
      </c>
      <c r="C5436" s="70">
        <v>0</v>
      </c>
      <c r="D5436" s="70">
        <v>0</v>
      </c>
      <c r="E5436" s="71">
        <v>44789</v>
      </c>
      <c r="F5436" t="s">
        <v>15535</v>
      </c>
      <c r="G5436" t="s">
        <v>15415</v>
      </c>
      <c r="H5436" t="s">
        <v>15534</v>
      </c>
      <c r="J5436" s="40">
        <v>502952.56</v>
      </c>
      <c r="K5436" s="40">
        <v>0</v>
      </c>
    </row>
    <row r="5437" spans="1:11" x14ac:dyDescent="0.35">
      <c r="A5437">
        <v>22260</v>
      </c>
      <c r="B5437" t="s">
        <v>648</v>
      </c>
      <c r="C5437" s="70">
        <v>0</v>
      </c>
      <c r="D5437" s="70">
        <v>0</v>
      </c>
      <c r="E5437" s="71">
        <v>44801</v>
      </c>
      <c r="F5437" t="s">
        <v>15527</v>
      </c>
      <c r="G5437" t="s">
        <v>15415</v>
      </c>
      <c r="H5437" t="s">
        <v>15526</v>
      </c>
      <c r="J5437" s="40">
        <v>1949.5</v>
      </c>
      <c r="K5437" s="40">
        <v>0</v>
      </c>
    </row>
    <row r="5438" spans="1:11" x14ac:dyDescent="0.35">
      <c r="A5438">
        <v>22260</v>
      </c>
      <c r="B5438" t="s">
        <v>648</v>
      </c>
      <c r="C5438" s="70">
        <v>0</v>
      </c>
      <c r="D5438" s="70">
        <v>0</v>
      </c>
      <c r="E5438" s="71">
        <v>44804</v>
      </c>
      <c r="F5438" t="s">
        <v>5075</v>
      </c>
      <c r="G5438" t="s">
        <v>2247</v>
      </c>
      <c r="H5438" t="s">
        <v>2265</v>
      </c>
      <c r="J5438" s="40">
        <v>0</v>
      </c>
      <c r="K5438" s="40">
        <v>0</v>
      </c>
    </row>
    <row r="5439" spans="1:11" x14ac:dyDescent="0.35">
      <c r="A5439">
        <v>22260</v>
      </c>
      <c r="B5439" t="s">
        <v>648</v>
      </c>
      <c r="C5439" s="70">
        <v>0</v>
      </c>
      <c r="D5439" s="70">
        <v>0</v>
      </c>
      <c r="E5439" s="71">
        <v>44832</v>
      </c>
      <c r="F5439" t="s">
        <v>15507</v>
      </c>
      <c r="G5439" t="s">
        <v>15415</v>
      </c>
      <c r="H5439" t="s">
        <v>15506</v>
      </c>
      <c r="J5439" s="40">
        <v>1859.91</v>
      </c>
      <c r="K5439" s="40">
        <v>0</v>
      </c>
    </row>
    <row r="5440" spans="1:11" x14ac:dyDescent="0.35">
      <c r="A5440">
        <v>22260</v>
      </c>
      <c r="B5440" t="s">
        <v>648</v>
      </c>
      <c r="C5440" s="70">
        <v>0</v>
      </c>
      <c r="D5440" s="70">
        <v>0</v>
      </c>
      <c r="E5440" s="71">
        <v>44834</v>
      </c>
      <c r="F5440" t="s">
        <v>4951</v>
      </c>
      <c r="G5440" t="s">
        <v>2247</v>
      </c>
      <c r="H5440" t="s">
        <v>2262</v>
      </c>
      <c r="J5440" s="40">
        <v>0</v>
      </c>
      <c r="K5440" s="40">
        <v>0</v>
      </c>
    </row>
    <row r="5441" spans="1:11" x14ac:dyDescent="0.35">
      <c r="A5441">
        <v>22260</v>
      </c>
      <c r="B5441" t="s">
        <v>648</v>
      </c>
      <c r="C5441" s="70">
        <v>0</v>
      </c>
      <c r="D5441" s="70">
        <v>0</v>
      </c>
      <c r="E5441" s="71">
        <v>44836</v>
      </c>
      <c r="F5441" t="s">
        <v>19192</v>
      </c>
      <c r="G5441" t="s">
        <v>7116</v>
      </c>
      <c r="H5441" t="s">
        <v>7046</v>
      </c>
      <c r="J5441" s="40">
        <v>0</v>
      </c>
      <c r="K5441" s="40">
        <v>14299.4</v>
      </c>
    </row>
    <row r="5442" spans="1:11" x14ac:dyDescent="0.35">
      <c r="A5442">
        <v>22260</v>
      </c>
      <c r="B5442" t="s">
        <v>648</v>
      </c>
      <c r="C5442" s="70">
        <v>0</v>
      </c>
      <c r="D5442" s="70">
        <v>0</v>
      </c>
      <c r="E5442" s="71">
        <v>44836</v>
      </c>
      <c r="F5442" t="s">
        <v>7047</v>
      </c>
      <c r="G5442" t="s">
        <v>1907</v>
      </c>
      <c r="H5442" t="s">
        <v>7046</v>
      </c>
      <c r="I5442" t="s">
        <v>7045</v>
      </c>
      <c r="J5442" s="40">
        <v>0</v>
      </c>
      <c r="K5442" s="40">
        <v>25</v>
      </c>
    </row>
    <row r="5443" spans="1:11" x14ac:dyDescent="0.35">
      <c r="A5443">
        <v>22260</v>
      </c>
      <c r="B5443" t="s">
        <v>648</v>
      </c>
      <c r="C5443" s="70">
        <v>0</v>
      </c>
      <c r="D5443" s="70">
        <v>0</v>
      </c>
      <c r="E5443" s="71">
        <v>44865</v>
      </c>
      <c r="F5443" t="s">
        <v>4435</v>
      </c>
      <c r="G5443" t="s">
        <v>2247</v>
      </c>
      <c r="H5443" t="s">
        <v>1919</v>
      </c>
      <c r="I5443" t="s">
        <v>1919</v>
      </c>
      <c r="J5443" s="40">
        <v>0</v>
      </c>
      <c r="K5443" s="40">
        <v>0</v>
      </c>
    </row>
    <row r="5444" spans="1:11" x14ac:dyDescent="0.35">
      <c r="A5444">
        <v>22260</v>
      </c>
      <c r="B5444" t="s">
        <v>648</v>
      </c>
      <c r="C5444" s="70">
        <v>0</v>
      </c>
      <c r="D5444" s="70">
        <v>0</v>
      </c>
      <c r="E5444" s="71">
        <v>44872</v>
      </c>
      <c r="F5444" t="s">
        <v>19191</v>
      </c>
      <c r="G5444" t="s">
        <v>7116</v>
      </c>
      <c r="H5444" t="s">
        <v>7023</v>
      </c>
      <c r="J5444" s="40">
        <v>0</v>
      </c>
      <c r="K5444" s="40">
        <v>504877.5</v>
      </c>
    </row>
    <row r="5445" spans="1:11" x14ac:dyDescent="0.35">
      <c r="A5445">
        <v>22260</v>
      </c>
      <c r="B5445" t="s">
        <v>648</v>
      </c>
      <c r="C5445" s="70">
        <v>0</v>
      </c>
      <c r="D5445" s="70">
        <v>0</v>
      </c>
      <c r="E5445" s="71">
        <v>44872</v>
      </c>
      <c r="F5445" t="s">
        <v>7024</v>
      </c>
      <c r="G5445" t="s">
        <v>1907</v>
      </c>
      <c r="H5445" t="s">
        <v>7023</v>
      </c>
      <c r="J5445" s="40">
        <v>0</v>
      </c>
      <c r="K5445" s="40">
        <v>24.56</v>
      </c>
    </row>
    <row r="5446" spans="1:11" x14ac:dyDescent="0.35">
      <c r="A5446">
        <v>22260</v>
      </c>
      <c r="B5446" t="s">
        <v>648</v>
      </c>
      <c r="C5446" s="70">
        <v>0</v>
      </c>
      <c r="D5446" s="70">
        <v>0</v>
      </c>
      <c r="E5446" s="71">
        <v>44888</v>
      </c>
      <c r="F5446" t="s">
        <v>19190</v>
      </c>
      <c r="G5446" t="s">
        <v>7116</v>
      </c>
      <c r="H5446" t="s">
        <v>19189</v>
      </c>
      <c r="J5446" s="40">
        <v>0</v>
      </c>
      <c r="K5446" s="40">
        <v>2004.12</v>
      </c>
    </row>
    <row r="5447" spans="1:11" x14ac:dyDescent="0.35">
      <c r="A5447">
        <v>22260</v>
      </c>
      <c r="B5447" t="s">
        <v>648</v>
      </c>
      <c r="C5447" s="70">
        <v>0</v>
      </c>
      <c r="D5447" s="70">
        <v>0</v>
      </c>
      <c r="E5447" s="71">
        <v>44888</v>
      </c>
      <c r="F5447" t="s">
        <v>19188</v>
      </c>
      <c r="G5447" t="s">
        <v>1907</v>
      </c>
      <c r="H5447" t="s">
        <v>15506</v>
      </c>
      <c r="J5447" s="40">
        <v>144.21</v>
      </c>
      <c r="K5447" s="40">
        <v>0</v>
      </c>
    </row>
    <row r="5448" spans="1:11" x14ac:dyDescent="0.35">
      <c r="A5448">
        <v>22260</v>
      </c>
      <c r="B5448" t="s">
        <v>648</v>
      </c>
      <c r="C5448" s="70">
        <v>0</v>
      </c>
      <c r="D5448" s="70">
        <v>0</v>
      </c>
      <c r="E5448" s="71">
        <v>44888</v>
      </c>
      <c r="F5448" t="s">
        <v>19188</v>
      </c>
      <c r="G5448" t="s">
        <v>1907</v>
      </c>
      <c r="H5448" t="s">
        <v>15506</v>
      </c>
      <c r="J5448" s="40">
        <v>0</v>
      </c>
      <c r="K5448" s="40">
        <v>144.21</v>
      </c>
    </row>
    <row r="5449" spans="1:11" x14ac:dyDescent="0.35">
      <c r="A5449">
        <v>22260</v>
      </c>
      <c r="B5449" t="s">
        <v>648</v>
      </c>
      <c r="C5449" s="70">
        <v>0</v>
      </c>
      <c r="D5449" s="70">
        <v>0</v>
      </c>
      <c r="E5449" s="71">
        <v>44895</v>
      </c>
      <c r="F5449" t="s">
        <v>4263</v>
      </c>
      <c r="G5449" t="s">
        <v>2247</v>
      </c>
      <c r="H5449" t="s">
        <v>1916</v>
      </c>
      <c r="I5449" t="s">
        <v>1916</v>
      </c>
      <c r="J5449" s="40">
        <v>0</v>
      </c>
      <c r="K5449" s="40">
        <v>0</v>
      </c>
    </row>
    <row r="5450" spans="1:11" x14ac:dyDescent="0.35">
      <c r="A5450">
        <v>22260</v>
      </c>
      <c r="B5450" t="s">
        <v>648</v>
      </c>
      <c r="C5450" s="70">
        <v>0</v>
      </c>
      <c r="D5450" s="70">
        <v>0</v>
      </c>
      <c r="E5450" s="71">
        <v>44926</v>
      </c>
      <c r="F5450" t="s">
        <v>3910</v>
      </c>
      <c r="G5450" t="s">
        <v>2247</v>
      </c>
      <c r="H5450" t="s">
        <v>1911</v>
      </c>
      <c r="I5450" t="s">
        <v>1911</v>
      </c>
      <c r="J5450" s="40">
        <v>0</v>
      </c>
      <c r="K5450" s="40">
        <v>0</v>
      </c>
    </row>
    <row r="5451" spans="1:11" x14ac:dyDescent="0.35">
      <c r="A5451">
        <v>22263</v>
      </c>
      <c r="B5451" t="s">
        <v>38</v>
      </c>
      <c r="C5451" s="70">
        <v>0</v>
      </c>
      <c r="D5451" s="70">
        <v>0</v>
      </c>
      <c r="E5451" s="71">
        <v>44922</v>
      </c>
      <c r="F5451" t="s">
        <v>15648</v>
      </c>
      <c r="G5451" t="s">
        <v>15639</v>
      </c>
      <c r="H5451" t="s">
        <v>15647</v>
      </c>
      <c r="J5451" s="40">
        <v>266149.75</v>
      </c>
      <c r="K5451" s="40">
        <v>0</v>
      </c>
    </row>
    <row r="5452" spans="1:11" x14ac:dyDescent="0.35">
      <c r="A5452">
        <v>22263</v>
      </c>
      <c r="B5452" t="s">
        <v>38</v>
      </c>
      <c r="C5452" s="70">
        <v>0</v>
      </c>
      <c r="D5452" s="70">
        <v>0</v>
      </c>
      <c r="E5452" s="71">
        <v>44926</v>
      </c>
      <c r="F5452" t="s">
        <v>3727</v>
      </c>
      <c r="G5452" t="s">
        <v>2247</v>
      </c>
      <c r="H5452" t="s">
        <v>1911</v>
      </c>
      <c r="I5452" t="s">
        <v>1911</v>
      </c>
      <c r="J5452" s="40">
        <v>0</v>
      </c>
      <c r="K5452" s="40">
        <v>529.41999999999996</v>
      </c>
    </row>
    <row r="5453" spans="1:11" x14ac:dyDescent="0.35">
      <c r="A5453">
        <v>22264</v>
      </c>
      <c r="B5453" t="s">
        <v>39</v>
      </c>
      <c r="C5453" s="70">
        <v>298560</v>
      </c>
      <c r="D5453" s="70">
        <v>96000</v>
      </c>
      <c r="E5453" s="71">
        <v>44592</v>
      </c>
      <c r="F5453" t="s">
        <v>6944</v>
      </c>
      <c r="G5453" t="s">
        <v>2247</v>
      </c>
      <c r="J5453" s="40">
        <v>0</v>
      </c>
      <c r="K5453" s="40">
        <v>0</v>
      </c>
    </row>
    <row r="5454" spans="1:11" x14ac:dyDescent="0.35">
      <c r="A5454">
        <v>22264</v>
      </c>
      <c r="B5454" t="s">
        <v>39</v>
      </c>
      <c r="C5454" s="70">
        <v>298560</v>
      </c>
      <c r="D5454" s="70">
        <v>96000</v>
      </c>
      <c r="E5454" s="71">
        <v>44612</v>
      </c>
      <c r="F5454" t="s">
        <v>19187</v>
      </c>
      <c r="G5454" t="s">
        <v>7116</v>
      </c>
      <c r="H5454" t="s">
        <v>19186</v>
      </c>
      <c r="J5454" s="40">
        <v>0</v>
      </c>
      <c r="K5454" s="40">
        <v>96000</v>
      </c>
    </row>
    <row r="5455" spans="1:11" x14ac:dyDescent="0.35">
      <c r="A5455">
        <v>22264</v>
      </c>
      <c r="B5455" t="s">
        <v>39</v>
      </c>
      <c r="C5455" s="70">
        <v>298560</v>
      </c>
      <c r="D5455" s="70">
        <v>96000</v>
      </c>
      <c r="E5455" s="71">
        <v>44651</v>
      </c>
      <c r="F5455" t="s">
        <v>6662</v>
      </c>
      <c r="G5455" t="s">
        <v>2247</v>
      </c>
      <c r="J5455" s="40">
        <v>0</v>
      </c>
      <c r="K5455" s="40">
        <v>0</v>
      </c>
    </row>
    <row r="5456" spans="1:11" x14ac:dyDescent="0.35">
      <c r="A5456">
        <v>22264</v>
      </c>
      <c r="B5456" t="s">
        <v>39</v>
      </c>
      <c r="C5456" s="70">
        <v>298560</v>
      </c>
      <c r="D5456" s="70">
        <v>96000</v>
      </c>
      <c r="E5456" s="71">
        <v>44911</v>
      </c>
      <c r="F5456" t="s">
        <v>15446</v>
      </c>
      <c r="G5456" t="s">
        <v>15415</v>
      </c>
      <c r="H5456" t="s">
        <v>15445</v>
      </c>
      <c r="J5456" s="40">
        <v>96000</v>
      </c>
      <c r="K5456" s="40">
        <v>0</v>
      </c>
    </row>
    <row r="5457" spans="1:11" x14ac:dyDescent="0.35">
      <c r="A5457">
        <v>22264</v>
      </c>
      <c r="B5457" t="s">
        <v>39</v>
      </c>
      <c r="C5457" s="70">
        <v>298560</v>
      </c>
      <c r="D5457" s="70">
        <v>96000</v>
      </c>
      <c r="E5457" s="71">
        <v>44926</v>
      </c>
      <c r="F5457" t="s">
        <v>3909</v>
      </c>
      <c r="G5457" t="s">
        <v>2247</v>
      </c>
      <c r="H5457" t="s">
        <v>1911</v>
      </c>
      <c r="I5457" t="s">
        <v>1911</v>
      </c>
      <c r="J5457" s="40">
        <v>0</v>
      </c>
      <c r="K5457" s="40">
        <v>0</v>
      </c>
    </row>
    <row r="5458" spans="1:11" x14ac:dyDescent="0.35">
      <c r="A5458">
        <v>22265</v>
      </c>
      <c r="B5458" t="s">
        <v>17196</v>
      </c>
      <c r="C5458" s="70">
        <v>0</v>
      </c>
      <c r="D5458" s="70">
        <v>0</v>
      </c>
      <c r="E5458" s="71">
        <v>44574</v>
      </c>
      <c r="F5458" t="s">
        <v>15637</v>
      </c>
      <c r="G5458" t="s">
        <v>15415</v>
      </c>
      <c r="H5458" t="s">
        <v>15636</v>
      </c>
      <c r="J5458" s="40">
        <v>30600</v>
      </c>
      <c r="K5458" s="40">
        <v>0</v>
      </c>
    </row>
    <row r="5459" spans="1:11" x14ac:dyDescent="0.35">
      <c r="A5459">
        <v>22265</v>
      </c>
      <c r="B5459" t="s">
        <v>17196</v>
      </c>
      <c r="C5459" s="70">
        <v>0</v>
      </c>
      <c r="D5459" s="70">
        <v>0</v>
      </c>
      <c r="E5459" s="71">
        <v>44592</v>
      </c>
      <c r="F5459" t="s">
        <v>6943</v>
      </c>
      <c r="G5459" t="s">
        <v>2247</v>
      </c>
      <c r="J5459" s="40">
        <v>0</v>
      </c>
      <c r="K5459" s="40">
        <v>0</v>
      </c>
    </row>
    <row r="5460" spans="1:11" x14ac:dyDescent="0.35">
      <c r="A5460">
        <v>22265</v>
      </c>
      <c r="B5460" t="s">
        <v>17196</v>
      </c>
      <c r="C5460" s="70">
        <v>0</v>
      </c>
      <c r="D5460" s="70">
        <v>0</v>
      </c>
      <c r="E5460" s="71">
        <v>44651</v>
      </c>
      <c r="F5460" t="s">
        <v>6661</v>
      </c>
      <c r="G5460" t="s">
        <v>2247</v>
      </c>
      <c r="J5460" s="40">
        <v>0</v>
      </c>
      <c r="K5460" s="40">
        <v>0</v>
      </c>
    </row>
    <row r="5461" spans="1:11" x14ac:dyDescent="0.35">
      <c r="A5461">
        <v>22265</v>
      </c>
      <c r="B5461" t="s">
        <v>17196</v>
      </c>
      <c r="C5461" s="70">
        <v>0</v>
      </c>
      <c r="D5461" s="70">
        <v>0</v>
      </c>
      <c r="E5461" s="71">
        <v>44671</v>
      </c>
      <c r="F5461" t="s">
        <v>7230</v>
      </c>
      <c r="G5461" t="s">
        <v>7116</v>
      </c>
      <c r="H5461" t="s">
        <v>7229</v>
      </c>
      <c r="J5461" s="40">
        <v>0</v>
      </c>
      <c r="K5461" s="40">
        <v>30600</v>
      </c>
    </row>
    <row r="5462" spans="1:11" x14ac:dyDescent="0.35">
      <c r="A5462">
        <v>22265</v>
      </c>
      <c r="B5462" t="s">
        <v>17196</v>
      </c>
      <c r="C5462" s="70">
        <v>0</v>
      </c>
      <c r="D5462" s="70">
        <v>0</v>
      </c>
      <c r="E5462" s="71">
        <v>44681</v>
      </c>
      <c r="F5462" t="s">
        <v>6392</v>
      </c>
      <c r="G5462" t="s">
        <v>2247</v>
      </c>
      <c r="J5462" s="40">
        <v>0</v>
      </c>
      <c r="K5462" s="40">
        <v>0</v>
      </c>
    </row>
    <row r="5463" spans="1:11" x14ac:dyDescent="0.35">
      <c r="A5463">
        <v>22265</v>
      </c>
      <c r="B5463" t="s">
        <v>17196</v>
      </c>
      <c r="C5463" s="70">
        <v>0</v>
      </c>
      <c r="D5463" s="70">
        <v>0</v>
      </c>
      <c r="E5463" s="71">
        <v>44743</v>
      </c>
      <c r="F5463" t="s">
        <v>15554</v>
      </c>
      <c r="G5463" t="s">
        <v>15415</v>
      </c>
      <c r="H5463" t="s">
        <v>7004</v>
      </c>
      <c r="J5463" s="40">
        <v>495000</v>
      </c>
      <c r="K5463" s="40">
        <v>0</v>
      </c>
    </row>
    <row r="5464" spans="1:11" x14ac:dyDescent="0.35">
      <c r="A5464">
        <v>22265</v>
      </c>
      <c r="B5464" t="s">
        <v>17196</v>
      </c>
      <c r="C5464" s="70">
        <v>0</v>
      </c>
      <c r="D5464" s="70">
        <v>0</v>
      </c>
      <c r="E5464" s="71">
        <v>44773</v>
      </c>
      <c r="F5464" t="s">
        <v>5548</v>
      </c>
      <c r="G5464" t="s">
        <v>2247</v>
      </c>
      <c r="J5464" s="40">
        <v>0</v>
      </c>
      <c r="K5464" s="40">
        <v>0</v>
      </c>
    </row>
    <row r="5465" spans="1:11" x14ac:dyDescent="0.35">
      <c r="A5465">
        <v>22265</v>
      </c>
      <c r="B5465" t="s">
        <v>17196</v>
      </c>
      <c r="C5465" s="70">
        <v>0</v>
      </c>
      <c r="D5465" s="70">
        <v>0</v>
      </c>
      <c r="E5465" s="71">
        <v>44804</v>
      </c>
      <c r="F5465" t="s">
        <v>5074</v>
      </c>
      <c r="G5465" t="s">
        <v>2247</v>
      </c>
      <c r="H5465" t="s">
        <v>2265</v>
      </c>
      <c r="J5465" s="40">
        <v>0</v>
      </c>
      <c r="K5465" s="40">
        <v>0</v>
      </c>
    </row>
    <row r="5466" spans="1:11" x14ac:dyDescent="0.35">
      <c r="A5466">
        <v>22265</v>
      </c>
      <c r="B5466" t="s">
        <v>17196</v>
      </c>
      <c r="C5466" s="70">
        <v>0</v>
      </c>
      <c r="D5466" s="70">
        <v>0</v>
      </c>
      <c r="E5466" s="71">
        <v>44834</v>
      </c>
      <c r="F5466" t="s">
        <v>4950</v>
      </c>
      <c r="G5466" t="s">
        <v>2247</v>
      </c>
      <c r="H5466" t="s">
        <v>2262</v>
      </c>
      <c r="J5466" s="40">
        <v>0</v>
      </c>
      <c r="K5466" s="40">
        <v>0</v>
      </c>
    </row>
    <row r="5467" spans="1:11" x14ac:dyDescent="0.35">
      <c r="A5467">
        <v>22265</v>
      </c>
      <c r="B5467" t="s">
        <v>17196</v>
      </c>
      <c r="C5467" s="70">
        <v>0</v>
      </c>
      <c r="D5467" s="70">
        <v>0</v>
      </c>
      <c r="E5467" s="71">
        <v>44865</v>
      </c>
      <c r="F5467" t="s">
        <v>15475</v>
      </c>
      <c r="G5467" t="s">
        <v>15415</v>
      </c>
      <c r="H5467" t="s">
        <v>15474</v>
      </c>
      <c r="J5467" s="40">
        <v>11900</v>
      </c>
      <c r="K5467" s="40">
        <v>0</v>
      </c>
    </row>
    <row r="5468" spans="1:11" x14ac:dyDescent="0.35">
      <c r="A5468">
        <v>22265</v>
      </c>
      <c r="B5468" t="s">
        <v>17196</v>
      </c>
      <c r="C5468" s="70">
        <v>0</v>
      </c>
      <c r="D5468" s="70">
        <v>0</v>
      </c>
      <c r="E5468" s="71">
        <v>44865</v>
      </c>
      <c r="F5468" t="s">
        <v>4434</v>
      </c>
      <c r="G5468" t="s">
        <v>2247</v>
      </c>
      <c r="H5468" t="s">
        <v>1919</v>
      </c>
      <c r="I5468" t="s">
        <v>1919</v>
      </c>
      <c r="J5468" s="40">
        <v>0</v>
      </c>
      <c r="K5468" s="40">
        <v>0</v>
      </c>
    </row>
    <row r="5469" spans="1:11" x14ac:dyDescent="0.35">
      <c r="A5469">
        <v>22265</v>
      </c>
      <c r="B5469" t="s">
        <v>17196</v>
      </c>
      <c r="C5469" s="70">
        <v>0</v>
      </c>
      <c r="D5469" s="70">
        <v>0</v>
      </c>
      <c r="E5469" s="71">
        <v>44885</v>
      </c>
      <c r="F5469" t="s">
        <v>15469</v>
      </c>
      <c r="G5469" t="s">
        <v>15415</v>
      </c>
      <c r="H5469" t="s">
        <v>15468</v>
      </c>
      <c r="J5469" s="40">
        <v>38641.08</v>
      </c>
      <c r="K5469" s="40">
        <v>0</v>
      </c>
    </row>
    <row r="5470" spans="1:11" x14ac:dyDescent="0.35">
      <c r="A5470">
        <v>22265</v>
      </c>
      <c r="B5470" t="s">
        <v>17196</v>
      </c>
      <c r="C5470" s="70">
        <v>0</v>
      </c>
      <c r="D5470" s="70">
        <v>0</v>
      </c>
      <c r="E5470" s="71">
        <v>44895</v>
      </c>
      <c r="F5470" t="s">
        <v>4262</v>
      </c>
      <c r="G5470" t="s">
        <v>2247</v>
      </c>
      <c r="H5470" t="s">
        <v>1916</v>
      </c>
      <c r="I5470" t="s">
        <v>1916</v>
      </c>
      <c r="J5470" s="40">
        <v>0</v>
      </c>
      <c r="K5470" s="40">
        <v>0</v>
      </c>
    </row>
    <row r="5471" spans="1:11" x14ac:dyDescent="0.35">
      <c r="A5471">
        <v>22265</v>
      </c>
      <c r="B5471" t="s">
        <v>17196</v>
      </c>
      <c r="C5471" s="70">
        <v>0</v>
      </c>
      <c r="D5471" s="70">
        <v>0</v>
      </c>
      <c r="E5471" s="71">
        <v>44909</v>
      </c>
      <c r="F5471" t="s">
        <v>19185</v>
      </c>
      <c r="G5471" t="s">
        <v>7116</v>
      </c>
      <c r="H5471" t="s">
        <v>19184</v>
      </c>
      <c r="J5471" s="40">
        <v>0</v>
      </c>
      <c r="K5471" s="40">
        <v>506875</v>
      </c>
    </row>
    <row r="5472" spans="1:11" x14ac:dyDescent="0.35">
      <c r="A5472">
        <v>22265</v>
      </c>
      <c r="B5472" t="s">
        <v>17196</v>
      </c>
      <c r="C5472" s="70">
        <v>0</v>
      </c>
      <c r="D5472" s="70">
        <v>0</v>
      </c>
      <c r="E5472" s="71">
        <v>44909</v>
      </c>
      <c r="F5472" t="s">
        <v>7005</v>
      </c>
      <c r="G5472" t="s">
        <v>1907</v>
      </c>
      <c r="H5472" t="s">
        <v>7004</v>
      </c>
      <c r="J5472" s="40">
        <v>0</v>
      </c>
      <c r="K5472" s="40">
        <v>25</v>
      </c>
    </row>
    <row r="5473" spans="1:11" x14ac:dyDescent="0.35">
      <c r="A5473">
        <v>22265</v>
      </c>
      <c r="B5473" t="s">
        <v>17196</v>
      </c>
      <c r="C5473" s="70">
        <v>0</v>
      </c>
      <c r="D5473" s="70">
        <v>0</v>
      </c>
      <c r="E5473" s="71">
        <v>44920</v>
      </c>
      <c r="F5473" t="s">
        <v>19183</v>
      </c>
      <c r="G5473" t="s">
        <v>7116</v>
      </c>
      <c r="H5473" t="s">
        <v>7002</v>
      </c>
      <c r="J5473" s="40">
        <v>0</v>
      </c>
      <c r="K5473" s="40">
        <v>38616.080000000002</v>
      </c>
    </row>
    <row r="5474" spans="1:11" x14ac:dyDescent="0.35">
      <c r="A5474">
        <v>22265</v>
      </c>
      <c r="B5474" t="s">
        <v>17196</v>
      </c>
      <c r="C5474" s="70">
        <v>0</v>
      </c>
      <c r="D5474" s="70">
        <v>0</v>
      </c>
      <c r="E5474" s="71">
        <v>44920</v>
      </c>
      <c r="F5474" t="s">
        <v>7003</v>
      </c>
      <c r="G5474" t="s">
        <v>1907</v>
      </c>
      <c r="H5474" t="s">
        <v>7002</v>
      </c>
      <c r="J5474" s="40">
        <v>0</v>
      </c>
      <c r="K5474" s="40">
        <v>25</v>
      </c>
    </row>
    <row r="5475" spans="1:11" x14ac:dyDescent="0.35">
      <c r="A5475">
        <v>22265</v>
      </c>
      <c r="B5475" t="s">
        <v>17196</v>
      </c>
      <c r="C5475" s="70">
        <v>0</v>
      </c>
      <c r="D5475" s="70">
        <v>0</v>
      </c>
      <c r="E5475" s="71">
        <v>44926</v>
      </c>
      <c r="F5475" t="s">
        <v>3908</v>
      </c>
      <c r="G5475" t="s">
        <v>2247</v>
      </c>
      <c r="H5475" t="s">
        <v>1911</v>
      </c>
      <c r="I5475" t="s">
        <v>1911</v>
      </c>
      <c r="J5475" s="40">
        <v>0</v>
      </c>
      <c r="K5475" s="40">
        <v>0</v>
      </c>
    </row>
    <row r="5476" spans="1:11" x14ac:dyDescent="0.35">
      <c r="A5476">
        <v>22267</v>
      </c>
      <c r="B5476" t="s">
        <v>19182</v>
      </c>
      <c r="C5476" s="70">
        <v>49145.78</v>
      </c>
      <c r="D5476" s="70">
        <v>15802.5</v>
      </c>
      <c r="E5476" s="71">
        <v>44592</v>
      </c>
      <c r="F5476" t="s">
        <v>6942</v>
      </c>
      <c r="G5476" t="s">
        <v>2247</v>
      </c>
      <c r="J5476" s="40">
        <v>0</v>
      </c>
      <c r="K5476" s="40">
        <v>0</v>
      </c>
    </row>
    <row r="5477" spans="1:11" x14ac:dyDescent="0.35">
      <c r="A5477">
        <v>22267</v>
      </c>
      <c r="B5477" t="s">
        <v>19182</v>
      </c>
      <c r="C5477" s="70">
        <v>49145.78</v>
      </c>
      <c r="D5477" s="70">
        <v>15802.5</v>
      </c>
      <c r="E5477" s="71">
        <v>44651</v>
      </c>
      <c r="F5477" t="s">
        <v>6660</v>
      </c>
      <c r="G5477" t="s">
        <v>2247</v>
      </c>
      <c r="J5477" s="40">
        <v>0</v>
      </c>
      <c r="K5477" s="40">
        <v>0</v>
      </c>
    </row>
    <row r="5478" spans="1:11" x14ac:dyDescent="0.35">
      <c r="A5478">
        <v>22267</v>
      </c>
      <c r="B5478" t="s">
        <v>19182</v>
      </c>
      <c r="C5478" s="70">
        <v>49145.78</v>
      </c>
      <c r="D5478" s="70">
        <v>15802.5</v>
      </c>
      <c r="E5478" s="71">
        <v>44681</v>
      </c>
      <c r="F5478" t="s">
        <v>6391</v>
      </c>
      <c r="G5478" t="s">
        <v>2247</v>
      </c>
      <c r="J5478" s="40">
        <v>0</v>
      </c>
      <c r="K5478" s="40">
        <v>0</v>
      </c>
    </row>
    <row r="5479" spans="1:11" x14ac:dyDescent="0.35">
      <c r="A5479">
        <v>22267</v>
      </c>
      <c r="B5479" t="s">
        <v>19182</v>
      </c>
      <c r="C5479" s="70">
        <v>49145.78</v>
      </c>
      <c r="D5479" s="70">
        <v>15802.5</v>
      </c>
      <c r="E5479" s="71">
        <v>44712</v>
      </c>
      <c r="F5479" t="s">
        <v>6086</v>
      </c>
      <c r="G5479" t="s">
        <v>2247</v>
      </c>
      <c r="J5479" s="40">
        <v>0</v>
      </c>
      <c r="K5479" s="40">
        <v>0</v>
      </c>
    </row>
    <row r="5480" spans="1:11" x14ac:dyDescent="0.35">
      <c r="A5480">
        <v>22267</v>
      </c>
      <c r="B5480" t="s">
        <v>19182</v>
      </c>
      <c r="C5480" s="70">
        <v>49145.78</v>
      </c>
      <c r="D5480" s="70">
        <v>15802.5</v>
      </c>
      <c r="E5480" s="71">
        <v>44733</v>
      </c>
      <c r="F5480" t="s">
        <v>7129</v>
      </c>
      <c r="G5480" t="s">
        <v>7116</v>
      </c>
      <c r="H5480" t="s">
        <v>7128</v>
      </c>
      <c r="J5480" s="40">
        <v>0</v>
      </c>
      <c r="K5480" s="40">
        <v>15802.5</v>
      </c>
    </row>
    <row r="5481" spans="1:11" x14ac:dyDescent="0.35">
      <c r="A5481">
        <v>22267</v>
      </c>
      <c r="B5481" t="s">
        <v>19182</v>
      </c>
      <c r="C5481" s="70">
        <v>49145.78</v>
      </c>
      <c r="D5481" s="70">
        <v>15802.5</v>
      </c>
      <c r="E5481" s="71">
        <v>44742</v>
      </c>
      <c r="F5481" t="s">
        <v>5854</v>
      </c>
      <c r="G5481" t="s">
        <v>2247</v>
      </c>
      <c r="J5481" s="40">
        <v>0</v>
      </c>
      <c r="K5481" s="40">
        <v>0</v>
      </c>
    </row>
    <row r="5482" spans="1:11" x14ac:dyDescent="0.35">
      <c r="A5482">
        <v>22268</v>
      </c>
      <c r="B5482" t="s">
        <v>40</v>
      </c>
      <c r="C5482" s="70">
        <v>299220.89</v>
      </c>
      <c r="D5482" s="70">
        <v>96212.51</v>
      </c>
      <c r="E5482" s="71">
        <v>44578</v>
      </c>
      <c r="F5482" t="s">
        <v>19181</v>
      </c>
      <c r="G5482" t="s">
        <v>7116</v>
      </c>
      <c r="H5482" t="s">
        <v>19180</v>
      </c>
      <c r="J5482" s="40">
        <v>0</v>
      </c>
      <c r="K5482" s="40">
        <v>97024.51</v>
      </c>
    </row>
    <row r="5483" spans="1:11" x14ac:dyDescent="0.35">
      <c r="A5483">
        <v>22268</v>
      </c>
      <c r="B5483" t="s">
        <v>40</v>
      </c>
      <c r="C5483" s="70">
        <v>299220.89</v>
      </c>
      <c r="D5483" s="70">
        <v>96212.51</v>
      </c>
      <c r="E5483" s="71">
        <v>44592</v>
      </c>
      <c r="F5483" t="s">
        <v>6890</v>
      </c>
      <c r="G5483" t="s">
        <v>2247</v>
      </c>
      <c r="J5483" s="40">
        <v>812</v>
      </c>
      <c r="K5483" s="40">
        <v>0</v>
      </c>
    </row>
    <row r="5484" spans="1:11" x14ac:dyDescent="0.35">
      <c r="A5484">
        <v>22268</v>
      </c>
      <c r="B5484" t="s">
        <v>40</v>
      </c>
      <c r="C5484" s="70">
        <v>299220.89</v>
      </c>
      <c r="D5484" s="70">
        <v>96212.51</v>
      </c>
      <c r="E5484" s="71">
        <v>44608</v>
      </c>
      <c r="F5484" t="s">
        <v>15635</v>
      </c>
      <c r="G5484" t="s">
        <v>15415</v>
      </c>
      <c r="H5484" t="s">
        <v>15634</v>
      </c>
      <c r="J5484" s="40">
        <v>14007.31</v>
      </c>
      <c r="K5484" s="40">
        <v>0</v>
      </c>
    </row>
    <row r="5485" spans="1:11" x14ac:dyDescent="0.35">
      <c r="A5485">
        <v>22268</v>
      </c>
      <c r="B5485" t="s">
        <v>40</v>
      </c>
      <c r="C5485" s="70">
        <v>299220.89</v>
      </c>
      <c r="D5485" s="70">
        <v>96212.51</v>
      </c>
      <c r="E5485" s="71">
        <v>44608</v>
      </c>
      <c r="F5485" t="s">
        <v>15633</v>
      </c>
      <c r="G5485" t="s">
        <v>15415</v>
      </c>
      <c r="H5485" t="s">
        <v>15632</v>
      </c>
      <c r="J5485" s="40">
        <v>13519.21</v>
      </c>
      <c r="K5485" s="40">
        <v>0</v>
      </c>
    </row>
    <row r="5486" spans="1:11" x14ac:dyDescent="0.35">
      <c r="A5486">
        <v>22268</v>
      </c>
      <c r="B5486" t="s">
        <v>40</v>
      </c>
      <c r="C5486" s="70">
        <v>299220.89</v>
      </c>
      <c r="D5486" s="70">
        <v>96212.51</v>
      </c>
      <c r="E5486" s="71">
        <v>44615</v>
      </c>
      <c r="F5486" t="s">
        <v>15631</v>
      </c>
      <c r="G5486" t="s">
        <v>15415</v>
      </c>
      <c r="H5486" t="s">
        <v>15630</v>
      </c>
      <c r="J5486" s="40">
        <v>8235.35</v>
      </c>
      <c r="K5486" s="40">
        <v>0</v>
      </c>
    </row>
    <row r="5487" spans="1:11" x14ac:dyDescent="0.35">
      <c r="A5487">
        <v>22268</v>
      </c>
      <c r="B5487" t="s">
        <v>40</v>
      </c>
      <c r="C5487" s="70">
        <v>299220.89</v>
      </c>
      <c r="D5487" s="70">
        <v>96212.51</v>
      </c>
      <c r="E5487" s="71">
        <v>44651</v>
      </c>
      <c r="F5487" t="s">
        <v>15611</v>
      </c>
      <c r="G5487" t="s">
        <v>15415</v>
      </c>
      <c r="H5487" t="s">
        <v>15610</v>
      </c>
      <c r="J5487" s="40">
        <v>46485.65</v>
      </c>
      <c r="K5487" s="40">
        <v>0</v>
      </c>
    </row>
    <row r="5488" spans="1:11" x14ac:dyDescent="0.35">
      <c r="A5488">
        <v>22268</v>
      </c>
      <c r="B5488" t="s">
        <v>40</v>
      </c>
      <c r="C5488" s="70">
        <v>299220.89</v>
      </c>
      <c r="D5488" s="70">
        <v>96212.51</v>
      </c>
      <c r="E5488" s="71">
        <v>44651</v>
      </c>
      <c r="F5488" t="s">
        <v>19179</v>
      </c>
      <c r="G5488" t="s">
        <v>7116</v>
      </c>
      <c r="H5488" t="s">
        <v>19178</v>
      </c>
      <c r="J5488" s="40">
        <v>0</v>
      </c>
      <c r="K5488" s="40">
        <v>13175.45</v>
      </c>
    </row>
    <row r="5489" spans="1:11" x14ac:dyDescent="0.35">
      <c r="A5489">
        <v>22268</v>
      </c>
      <c r="B5489" t="s">
        <v>40</v>
      </c>
      <c r="C5489" s="70">
        <v>299220.89</v>
      </c>
      <c r="D5489" s="70">
        <v>96212.51</v>
      </c>
      <c r="E5489" s="71">
        <v>44651</v>
      </c>
      <c r="F5489" t="s">
        <v>19179</v>
      </c>
      <c r="G5489" t="s">
        <v>7116</v>
      </c>
      <c r="H5489" t="s">
        <v>19178</v>
      </c>
      <c r="J5489" s="40">
        <v>0</v>
      </c>
      <c r="K5489" s="40">
        <v>8053.47</v>
      </c>
    </row>
    <row r="5490" spans="1:11" x14ac:dyDescent="0.35">
      <c r="A5490">
        <v>22268</v>
      </c>
      <c r="B5490" t="s">
        <v>40</v>
      </c>
      <c r="C5490" s="70">
        <v>299220.89</v>
      </c>
      <c r="D5490" s="70">
        <v>96212.51</v>
      </c>
      <c r="E5490" s="71">
        <v>44651</v>
      </c>
      <c r="F5490" t="s">
        <v>6601</v>
      </c>
      <c r="G5490" t="s">
        <v>2247</v>
      </c>
      <c r="J5490" s="40">
        <v>0</v>
      </c>
      <c r="K5490" s="40">
        <v>1025.75</v>
      </c>
    </row>
    <row r="5491" spans="1:11" x14ac:dyDescent="0.35">
      <c r="A5491">
        <v>22268</v>
      </c>
      <c r="B5491" t="s">
        <v>40</v>
      </c>
      <c r="C5491" s="70">
        <v>299220.89</v>
      </c>
      <c r="D5491" s="70">
        <v>96212.51</v>
      </c>
      <c r="E5491" s="71">
        <v>44659</v>
      </c>
      <c r="F5491" t="s">
        <v>15609</v>
      </c>
      <c r="G5491" t="s">
        <v>15415</v>
      </c>
      <c r="H5491" t="s">
        <v>15608</v>
      </c>
      <c r="J5491" s="40">
        <v>29729.15</v>
      </c>
      <c r="K5491" s="40">
        <v>0</v>
      </c>
    </row>
    <row r="5492" spans="1:11" x14ac:dyDescent="0.35">
      <c r="A5492">
        <v>22268</v>
      </c>
      <c r="B5492" t="s">
        <v>40</v>
      </c>
      <c r="C5492" s="70">
        <v>299220.89</v>
      </c>
      <c r="D5492" s="70">
        <v>96212.51</v>
      </c>
      <c r="E5492" s="71">
        <v>44681</v>
      </c>
      <c r="F5492" t="s">
        <v>6347</v>
      </c>
      <c r="G5492" t="s">
        <v>2247</v>
      </c>
      <c r="J5492" s="40">
        <v>0</v>
      </c>
      <c r="K5492" s="40">
        <v>3494.74</v>
      </c>
    </row>
    <row r="5493" spans="1:11" x14ac:dyDescent="0.35">
      <c r="A5493">
        <v>22268</v>
      </c>
      <c r="B5493" t="s">
        <v>40</v>
      </c>
      <c r="C5493" s="70">
        <v>299220.89</v>
      </c>
      <c r="D5493" s="70">
        <v>96212.51</v>
      </c>
      <c r="E5493" s="71">
        <v>44682</v>
      </c>
      <c r="F5493" t="s">
        <v>19177</v>
      </c>
      <c r="G5493" t="s">
        <v>7116</v>
      </c>
      <c r="H5493" t="s">
        <v>19176</v>
      </c>
      <c r="J5493" s="40">
        <v>0</v>
      </c>
      <c r="K5493" s="40">
        <v>44234.53</v>
      </c>
    </row>
    <row r="5494" spans="1:11" x14ac:dyDescent="0.35">
      <c r="A5494">
        <v>22268</v>
      </c>
      <c r="B5494" t="s">
        <v>40</v>
      </c>
      <c r="C5494" s="70">
        <v>299220.89</v>
      </c>
      <c r="D5494" s="70">
        <v>96212.51</v>
      </c>
      <c r="E5494" s="71">
        <v>44686</v>
      </c>
      <c r="F5494" t="s">
        <v>15599</v>
      </c>
      <c r="G5494" t="s">
        <v>15415</v>
      </c>
      <c r="H5494" t="s">
        <v>15598</v>
      </c>
      <c r="J5494" s="40">
        <v>10173.1</v>
      </c>
      <c r="K5494" s="40">
        <v>0</v>
      </c>
    </row>
    <row r="5495" spans="1:11" x14ac:dyDescent="0.35">
      <c r="A5495">
        <v>22268</v>
      </c>
      <c r="B5495" t="s">
        <v>40</v>
      </c>
      <c r="C5495" s="70">
        <v>299220.89</v>
      </c>
      <c r="D5495" s="70">
        <v>96212.51</v>
      </c>
      <c r="E5495" s="71">
        <v>44686</v>
      </c>
      <c r="F5495" t="s">
        <v>15597</v>
      </c>
      <c r="G5495" t="s">
        <v>15415</v>
      </c>
      <c r="H5495" t="s">
        <v>15596</v>
      </c>
      <c r="J5495" s="40">
        <v>8731.8799999999992</v>
      </c>
      <c r="K5495" s="40">
        <v>0</v>
      </c>
    </row>
    <row r="5496" spans="1:11" x14ac:dyDescent="0.35">
      <c r="A5496">
        <v>22268</v>
      </c>
      <c r="B5496" t="s">
        <v>40</v>
      </c>
      <c r="C5496" s="70">
        <v>299220.89</v>
      </c>
      <c r="D5496" s="70">
        <v>96212.51</v>
      </c>
      <c r="E5496" s="71">
        <v>44686</v>
      </c>
      <c r="F5496" t="s">
        <v>15595</v>
      </c>
      <c r="G5496" t="s">
        <v>15415</v>
      </c>
      <c r="H5496" t="s">
        <v>15594</v>
      </c>
      <c r="J5496" s="40">
        <v>-8731.8799999999992</v>
      </c>
      <c r="K5496" s="40">
        <v>0</v>
      </c>
    </row>
    <row r="5497" spans="1:11" x14ac:dyDescent="0.35">
      <c r="A5497">
        <v>22268</v>
      </c>
      <c r="B5497" t="s">
        <v>40</v>
      </c>
      <c r="C5497" s="70">
        <v>299220.89</v>
      </c>
      <c r="D5497" s="70">
        <v>96212.51</v>
      </c>
      <c r="E5497" s="71">
        <v>44686</v>
      </c>
      <c r="F5497" t="s">
        <v>15593</v>
      </c>
      <c r="G5497" t="s">
        <v>15415</v>
      </c>
      <c r="H5497" t="s">
        <v>15592</v>
      </c>
      <c r="J5497" s="40">
        <v>8731.8799999999992</v>
      </c>
      <c r="K5497" s="40">
        <v>0</v>
      </c>
    </row>
    <row r="5498" spans="1:11" x14ac:dyDescent="0.35">
      <c r="A5498">
        <v>22268</v>
      </c>
      <c r="B5498" t="s">
        <v>40</v>
      </c>
      <c r="C5498" s="70">
        <v>299220.89</v>
      </c>
      <c r="D5498" s="70">
        <v>96212.51</v>
      </c>
      <c r="E5498" s="71">
        <v>44712</v>
      </c>
      <c r="F5498" t="s">
        <v>6024</v>
      </c>
      <c r="G5498" t="s">
        <v>2247</v>
      </c>
      <c r="J5498" s="40">
        <v>816.43</v>
      </c>
      <c r="K5498" s="40">
        <v>0</v>
      </c>
    </row>
    <row r="5499" spans="1:11" x14ac:dyDescent="0.35">
      <c r="A5499">
        <v>22268</v>
      </c>
      <c r="B5499" t="s">
        <v>40</v>
      </c>
      <c r="C5499" s="70">
        <v>299220.89</v>
      </c>
      <c r="D5499" s="70">
        <v>96212.51</v>
      </c>
      <c r="E5499" s="71">
        <v>44721</v>
      </c>
      <c r="F5499" t="s">
        <v>15578</v>
      </c>
      <c r="G5499" t="s">
        <v>15415</v>
      </c>
      <c r="H5499" t="s">
        <v>15577</v>
      </c>
      <c r="J5499" s="40">
        <v>10253.25</v>
      </c>
      <c r="K5499" s="40">
        <v>0</v>
      </c>
    </row>
    <row r="5500" spans="1:11" x14ac:dyDescent="0.35">
      <c r="A5500">
        <v>22268</v>
      </c>
      <c r="B5500" t="s">
        <v>40</v>
      </c>
      <c r="C5500" s="70">
        <v>299220.89</v>
      </c>
      <c r="D5500" s="70">
        <v>96212.51</v>
      </c>
      <c r="E5500" s="71">
        <v>44721</v>
      </c>
      <c r="F5500" t="s">
        <v>15576</v>
      </c>
      <c r="G5500" t="s">
        <v>15415</v>
      </c>
      <c r="H5500" t="s">
        <v>15575</v>
      </c>
      <c r="J5500" s="40">
        <v>-10253.25</v>
      </c>
      <c r="K5500" s="40">
        <v>0</v>
      </c>
    </row>
    <row r="5501" spans="1:11" x14ac:dyDescent="0.35">
      <c r="A5501">
        <v>22268</v>
      </c>
      <c r="B5501" t="s">
        <v>40</v>
      </c>
      <c r="C5501" s="70">
        <v>299220.89</v>
      </c>
      <c r="D5501" s="70">
        <v>96212.51</v>
      </c>
      <c r="E5501" s="71">
        <v>44721</v>
      </c>
      <c r="F5501" t="s">
        <v>15574</v>
      </c>
      <c r="G5501" t="s">
        <v>15415</v>
      </c>
      <c r="H5501" t="s">
        <v>15573</v>
      </c>
      <c r="J5501" s="40">
        <v>10253.25</v>
      </c>
      <c r="K5501" s="40">
        <v>0</v>
      </c>
    </row>
    <row r="5502" spans="1:11" x14ac:dyDescent="0.35">
      <c r="A5502">
        <v>22268</v>
      </c>
      <c r="B5502" t="s">
        <v>40</v>
      </c>
      <c r="C5502" s="70">
        <v>299220.89</v>
      </c>
      <c r="D5502" s="70">
        <v>96212.51</v>
      </c>
      <c r="E5502" s="71">
        <v>44727</v>
      </c>
      <c r="F5502" t="s">
        <v>19175</v>
      </c>
      <c r="G5502" t="s">
        <v>7116</v>
      </c>
      <c r="H5502" t="s">
        <v>19174</v>
      </c>
      <c r="J5502" s="40">
        <v>0</v>
      </c>
      <c r="K5502" s="40">
        <v>8697.39</v>
      </c>
    </row>
    <row r="5503" spans="1:11" x14ac:dyDescent="0.35">
      <c r="A5503">
        <v>22268</v>
      </c>
      <c r="B5503" t="s">
        <v>40</v>
      </c>
      <c r="C5503" s="70">
        <v>299220.89</v>
      </c>
      <c r="D5503" s="70">
        <v>96212.51</v>
      </c>
      <c r="E5503" s="71">
        <v>44739</v>
      </c>
      <c r="F5503" t="s">
        <v>15570</v>
      </c>
      <c r="G5503" t="s">
        <v>15415</v>
      </c>
      <c r="H5503" t="s">
        <v>15569</v>
      </c>
      <c r="J5503" s="40">
        <v>11358.91</v>
      </c>
      <c r="K5503" s="40">
        <v>0</v>
      </c>
    </row>
    <row r="5504" spans="1:11" x14ac:dyDescent="0.35">
      <c r="A5504">
        <v>22268</v>
      </c>
      <c r="B5504" t="s">
        <v>40</v>
      </c>
      <c r="C5504" s="70">
        <v>299220.89</v>
      </c>
      <c r="D5504" s="70">
        <v>96212.51</v>
      </c>
      <c r="E5504" s="71">
        <v>44740</v>
      </c>
      <c r="F5504" t="s">
        <v>15568</v>
      </c>
      <c r="G5504" t="s">
        <v>15415</v>
      </c>
      <c r="H5504" t="s">
        <v>15567</v>
      </c>
      <c r="J5504" s="40">
        <v>30219.759999999998</v>
      </c>
      <c r="K5504" s="40">
        <v>0</v>
      </c>
    </row>
    <row r="5505" spans="1:11" x14ac:dyDescent="0.35">
      <c r="A5505">
        <v>22268</v>
      </c>
      <c r="B5505" t="s">
        <v>40</v>
      </c>
      <c r="C5505" s="70">
        <v>299220.89</v>
      </c>
      <c r="D5505" s="70">
        <v>96212.51</v>
      </c>
      <c r="E5505" s="71">
        <v>44742</v>
      </c>
      <c r="F5505" t="s">
        <v>5763</v>
      </c>
      <c r="G5505" t="s">
        <v>2247</v>
      </c>
      <c r="J5505" s="40">
        <v>0</v>
      </c>
      <c r="K5505" s="40">
        <v>2859.54</v>
      </c>
    </row>
    <row r="5506" spans="1:11" x14ac:dyDescent="0.35">
      <c r="A5506">
        <v>22268</v>
      </c>
      <c r="B5506" t="s">
        <v>40</v>
      </c>
      <c r="C5506" s="70">
        <v>299220.89</v>
      </c>
      <c r="D5506" s="70">
        <v>96212.51</v>
      </c>
      <c r="E5506" s="71">
        <v>44743</v>
      </c>
      <c r="F5506" t="s">
        <v>15553</v>
      </c>
      <c r="G5506" t="s">
        <v>15415</v>
      </c>
      <c r="H5506" t="s">
        <v>15552</v>
      </c>
      <c r="J5506" s="40">
        <v>10605.28</v>
      </c>
      <c r="K5506" s="40">
        <v>0</v>
      </c>
    </row>
    <row r="5507" spans="1:11" x14ac:dyDescent="0.35">
      <c r="A5507">
        <v>22268</v>
      </c>
      <c r="B5507" t="s">
        <v>40</v>
      </c>
      <c r="C5507" s="70">
        <v>299220.89</v>
      </c>
      <c r="D5507" s="70">
        <v>96212.51</v>
      </c>
      <c r="E5507" s="71">
        <v>44755</v>
      </c>
      <c r="F5507" t="s">
        <v>15550</v>
      </c>
      <c r="G5507" t="s">
        <v>15415</v>
      </c>
      <c r="H5507" t="s">
        <v>15549</v>
      </c>
      <c r="J5507" s="40">
        <v>59834.07</v>
      </c>
      <c r="K5507" s="40">
        <v>0</v>
      </c>
    </row>
    <row r="5508" spans="1:11" x14ac:dyDescent="0.35">
      <c r="A5508">
        <v>22268</v>
      </c>
      <c r="B5508" t="s">
        <v>40</v>
      </c>
      <c r="C5508" s="70">
        <v>299220.89</v>
      </c>
      <c r="D5508" s="70">
        <v>96212.51</v>
      </c>
      <c r="E5508" s="71">
        <v>44760</v>
      </c>
      <c r="F5508" t="s">
        <v>19173</v>
      </c>
      <c r="G5508" t="s">
        <v>1907</v>
      </c>
      <c r="H5508" t="s">
        <v>19172</v>
      </c>
      <c r="J5508" s="40">
        <v>0</v>
      </c>
      <c r="K5508" s="40">
        <v>60839.25</v>
      </c>
    </row>
    <row r="5509" spans="1:11" x14ac:dyDescent="0.35">
      <c r="A5509">
        <v>22268</v>
      </c>
      <c r="B5509" t="s">
        <v>40</v>
      </c>
      <c r="C5509" s="70">
        <v>299220.89</v>
      </c>
      <c r="D5509" s="70">
        <v>96212.51</v>
      </c>
      <c r="E5509" s="71">
        <v>44773</v>
      </c>
      <c r="F5509" t="s">
        <v>5462</v>
      </c>
      <c r="G5509" t="s">
        <v>2247</v>
      </c>
      <c r="J5509" s="40">
        <v>0</v>
      </c>
      <c r="K5509" s="40">
        <v>1300.1199999999999</v>
      </c>
    </row>
    <row r="5510" spans="1:11" x14ac:dyDescent="0.35">
      <c r="A5510">
        <v>22268</v>
      </c>
      <c r="B5510" t="s">
        <v>40</v>
      </c>
      <c r="C5510" s="70">
        <v>299220.89</v>
      </c>
      <c r="D5510" s="70">
        <v>96212.51</v>
      </c>
      <c r="E5510" s="71">
        <v>44780</v>
      </c>
      <c r="F5510" t="s">
        <v>15542</v>
      </c>
      <c r="G5510" t="s">
        <v>15415</v>
      </c>
      <c r="H5510" t="s">
        <v>15541</v>
      </c>
      <c r="J5510" s="40">
        <v>15110.63</v>
      </c>
      <c r="K5510" s="40">
        <v>0</v>
      </c>
    </row>
    <row r="5511" spans="1:11" x14ac:dyDescent="0.35">
      <c r="A5511">
        <v>22268</v>
      </c>
      <c r="B5511" t="s">
        <v>40</v>
      </c>
      <c r="C5511" s="70">
        <v>299220.89</v>
      </c>
      <c r="D5511" s="70">
        <v>96212.51</v>
      </c>
      <c r="E5511" s="71">
        <v>44798</v>
      </c>
      <c r="F5511" t="s">
        <v>19171</v>
      </c>
      <c r="G5511" t="s">
        <v>7116</v>
      </c>
      <c r="H5511" t="s">
        <v>19170</v>
      </c>
      <c r="J5511" s="40">
        <v>0</v>
      </c>
      <c r="K5511" s="40">
        <v>48171.76</v>
      </c>
    </row>
    <row r="5512" spans="1:11" x14ac:dyDescent="0.35">
      <c r="A5512">
        <v>22268</v>
      </c>
      <c r="B5512" t="s">
        <v>40</v>
      </c>
      <c r="C5512" s="70">
        <v>299220.89</v>
      </c>
      <c r="D5512" s="70">
        <v>96212.51</v>
      </c>
      <c r="E5512" s="71">
        <v>44801</v>
      </c>
      <c r="F5512" t="s">
        <v>15529</v>
      </c>
      <c r="G5512" t="s">
        <v>15415</v>
      </c>
      <c r="H5512" t="s">
        <v>15528</v>
      </c>
      <c r="J5512" s="40">
        <v>8071.31</v>
      </c>
      <c r="K5512" s="40">
        <v>0</v>
      </c>
    </row>
    <row r="5513" spans="1:11" x14ac:dyDescent="0.35">
      <c r="A5513">
        <v>22268</v>
      </c>
      <c r="B5513" t="s">
        <v>40</v>
      </c>
      <c r="C5513" s="70">
        <v>299220.89</v>
      </c>
      <c r="D5513" s="70">
        <v>96212.51</v>
      </c>
      <c r="E5513" s="71">
        <v>44804</v>
      </c>
      <c r="F5513" t="s">
        <v>4991</v>
      </c>
      <c r="G5513" t="s">
        <v>2247</v>
      </c>
      <c r="H5513" t="s">
        <v>2265</v>
      </c>
      <c r="J5513" s="40">
        <v>0</v>
      </c>
      <c r="K5513" s="40">
        <v>3099.36</v>
      </c>
    </row>
    <row r="5514" spans="1:11" x14ac:dyDescent="0.35">
      <c r="A5514">
        <v>22268</v>
      </c>
      <c r="B5514" t="s">
        <v>40</v>
      </c>
      <c r="C5514" s="70">
        <v>299220.89</v>
      </c>
      <c r="D5514" s="70">
        <v>96212.51</v>
      </c>
      <c r="E5514" s="71">
        <v>44832</v>
      </c>
      <c r="F5514" t="s">
        <v>15503</v>
      </c>
      <c r="G5514" t="s">
        <v>15415</v>
      </c>
      <c r="H5514" t="s">
        <v>15502</v>
      </c>
      <c r="J5514" s="40">
        <v>27592.16</v>
      </c>
      <c r="K5514" s="40">
        <v>0</v>
      </c>
    </row>
    <row r="5515" spans="1:11" x14ac:dyDescent="0.35">
      <c r="A5515">
        <v>22268</v>
      </c>
      <c r="B5515" t="s">
        <v>40</v>
      </c>
      <c r="C5515" s="70">
        <v>299220.89</v>
      </c>
      <c r="D5515" s="70">
        <v>96212.51</v>
      </c>
      <c r="E5515" s="71">
        <v>44834</v>
      </c>
      <c r="F5515" t="s">
        <v>15493</v>
      </c>
      <c r="G5515" t="s">
        <v>15415</v>
      </c>
      <c r="H5515" t="s">
        <v>15492</v>
      </c>
      <c r="J5515" s="40">
        <v>114321.01</v>
      </c>
      <c r="K5515" s="40">
        <v>0</v>
      </c>
    </row>
    <row r="5516" spans="1:11" x14ac:dyDescent="0.35">
      <c r="A5516">
        <v>22268</v>
      </c>
      <c r="B5516" t="s">
        <v>40</v>
      </c>
      <c r="C5516" s="70">
        <v>299220.89</v>
      </c>
      <c r="D5516" s="70">
        <v>96212.51</v>
      </c>
      <c r="E5516" s="71">
        <v>44834</v>
      </c>
      <c r="F5516" t="s">
        <v>4860</v>
      </c>
      <c r="G5516" t="s">
        <v>2247</v>
      </c>
      <c r="H5516" t="s">
        <v>2262</v>
      </c>
      <c r="J5516" s="40">
        <v>0</v>
      </c>
      <c r="K5516" s="40">
        <v>414.57</v>
      </c>
    </row>
    <row r="5517" spans="1:11" x14ac:dyDescent="0.35">
      <c r="A5517">
        <v>22268</v>
      </c>
      <c r="B5517" t="s">
        <v>40</v>
      </c>
      <c r="C5517" s="70">
        <v>299220.89</v>
      </c>
      <c r="D5517" s="70">
        <v>96212.51</v>
      </c>
      <c r="E5517" s="71">
        <v>44845</v>
      </c>
      <c r="F5517" t="s">
        <v>19169</v>
      </c>
      <c r="G5517" t="s">
        <v>7116</v>
      </c>
      <c r="H5517" t="s">
        <v>19168</v>
      </c>
      <c r="J5517" s="40">
        <v>0</v>
      </c>
      <c r="K5517" s="40">
        <v>220853.07</v>
      </c>
    </row>
    <row r="5518" spans="1:11" x14ac:dyDescent="0.35">
      <c r="A5518">
        <v>22268</v>
      </c>
      <c r="B5518" t="s">
        <v>40</v>
      </c>
      <c r="C5518" s="70">
        <v>299220.89</v>
      </c>
      <c r="D5518" s="70">
        <v>96212.51</v>
      </c>
      <c r="E5518" s="71">
        <v>44852</v>
      </c>
      <c r="F5518" t="s">
        <v>15491</v>
      </c>
      <c r="G5518" t="s">
        <v>15415</v>
      </c>
      <c r="H5518" t="s">
        <v>15490</v>
      </c>
      <c r="J5518" s="40">
        <v>8476.85</v>
      </c>
      <c r="K5518" s="40">
        <v>0</v>
      </c>
    </row>
    <row r="5519" spans="1:11" x14ac:dyDescent="0.35">
      <c r="A5519">
        <v>22268</v>
      </c>
      <c r="B5519" t="s">
        <v>40</v>
      </c>
      <c r="C5519" s="70">
        <v>299220.89</v>
      </c>
      <c r="D5519" s="70">
        <v>96212.51</v>
      </c>
      <c r="E5519" s="71">
        <v>44857</v>
      </c>
      <c r="F5519" t="s">
        <v>15489</v>
      </c>
      <c r="G5519" t="s">
        <v>15415</v>
      </c>
      <c r="H5519" t="s">
        <v>15488</v>
      </c>
      <c r="J5519" s="40">
        <v>6032</v>
      </c>
      <c r="K5519" s="40">
        <v>0</v>
      </c>
    </row>
    <row r="5520" spans="1:11" x14ac:dyDescent="0.35">
      <c r="A5520">
        <v>22268</v>
      </c>
      <c r="B5520" t="s">
        <v>40</v>
      </c>
      <c r="C5520" s="70">
        <v>299220.89</v>
      </c>
      <c r="D5520" s="70">
        <v>96212.51</v>
      </c>
      <c r="E5520" s="71">
        <v>44857</v>
      </c>
      <c r="F5520" t="s">
        <v>15487</v>
      </c>
      <c r="G5520" t="s">
        <v>15415</v>
      </c>
      <c r="H5520" t="s">
        <v>15486</v>
      </c>
      <c r="J5520" s="40">
        <v>13501.95</v>
      </c>
      <c r="K5520" s="40">
        <v>0</v>
      </c>
    </row>
    <row r="5521" spans="1:11" x14ac:dyDescent="0.35">
      <c r="A5521">
        <v>22268</v>
      </c>
      <c r="B5521" t="s">
        <v>40</v>
      </c>
      <c r="C5521" s="70">
        <v>299220.89</v>
      </c>
      <c r="D5521" s="70">
        <v>96212.51</v>
      </c>
      <c r="E5521" s="71">
        <v>44857</v>
      </c>
      <c r="F5521" t="s">
        <v>15483</v>
      </c>
      <c r="G5521" t="s">
        <v>15415</v>
      </c>
      <c r="H5521" t="s">
        <v>15482</v>
      </c>
      <c r="J5521" s="40">
        <v>3389.54</v>
      </c>
      <c r="K5521" s="40">
        <v>0</v>
      </c>
    </row>
    <row r="5522" spans="1:11" x14ac:dyDescent="0.35">
      <c r="A5522">
        <v>22268</v>
      </c>
      <c r="B5522" t="s">
        <v>40</v>
      </c>
      <c r="C5522" s="70">
        <v>299220.89</v>
      </c>
      <c r="D5522" s="70">
        <v>96212.51</v>
      </c>
      <c r="E5522" s="71">
        <v>44865</v>
      </c>
      <c r="F5522" t="s">
        <v>4338</v>
      </c>
      <c r="G5522" t="s">
        <v>2247</v>
      </c>
      <c r="H5522" t="s">
        <v>1919</v>
      </c>
      <c r="I5522" t="s">
        <v>1919</v>
      </c>
      <c r="J5522" s="40">
        <v>0</v>
      </c>
      <c r="K5522" s="40">
        <v>2471.36</v>
      </c>
    </row>
    <row r="5523" spans="1:11" x14ac:dyDescent="0.35">
      <c r="A5523">
        <v>22268</v>
      </c>
      <c r="B5523" t="s">
        <v>40</v>
      </c>
      <c r="C5523" s="70">
        <v>299220.89</v>
      </c>
      <c r="D5523" s="70">
        <v>96212.51</v>
      </c>
      <c r="E5523" s="71">
        <v>44875</v>
      </c>
      <c r="F5523" t="s">
        <v>15471</v>
      </c>
      <c r="G5523" t="s">
        <v>15415</v>
      </c>
      <c r="H5523" t="s">
        <v>15470</v>
      </c>
      <c r="J5523" s="40">
        <v>71641.84</v>
      </c>
      <c r="K5523" s="40">
        <v>0</v>
      </c>
    </row>
    <row r="5524" spans="1:11" x14ac:dyDescent="0.35">
      <c r="A5524">
        <v>22268</v>
      </c>
      <c r="B5524" t="s">
        <v>40</v>
      </c>
      <c r="C5524" s="70">
        <v>299220.89</v>
      </c>
      <c r="D5524" s="70">
        <v>96212.51</v>
      </c>
      <c r="E5524" s="71">
        <v>44888</v>
      </c>
      <c r="F5524" t="s">
        <v>15465</v>
      </c>
      <c r="G5524" t="s">
        <v>15415</v>
      </c>
      <c r="H5524" t="s">
        <v>15464</v>
      </c>
      <c r="J5524" s="40">
        <v>17475.59</v>
      </c>
      <c r="K5524" s="40">
        <v>0</v>
      </c>
    </row>
    <row r="5525" spans="1:11" x14ac:dyDescent="0.35">
      <c r="A5525">
        <v>22268</v>
      </c>
      <c r="B5525" t="s">
        <v>40</v>
      </c>
      <c r="C5525" s="70">
        <v>299220.89</v>
      </c>
      <c r="D5525" s="70">
        <v>96212.51</v>
      </c>
      <c r="E5525" s="71">
        <v>44893</v>
      </c>
      <c r="F5525" t="s">
        <v>19167</v>
      </c>
      <c r="G5525" t="s">
        <v>7116</v>
      </c>
      <c r="H5525" t="s">
        <v>19166</v>
      </c>
      <c r="J5525" s="40">
        <v>0</v>
      </c>
      <c r="K5525" s="40">
        <v>33209.5</v>
      </c>
    </row>
    <row r="5526" spans="1:11" x14ac:dyDescent="0.35">
      <c r="A5526">
        <v>22268</v>
      </c>
      <c r="B5526" t="s">
        <v>40</v>
      </c>
      <c r="C5526" s="70">
        <v>299220.89</v>
      </c>
      <c r="D5526" s="70">
        <v>96212.51</v>
      </c>
      <c r="E5526" s="71">
        <v>44895</v>
      </c>
      <c r="F5526" t="s">
        <v>4162</v>
      </c>
      <c r="G5526" t="s">
        <v>2247</v>
      </c>
      <c r="H5526" t="s">
        <v>1916</v>
      </c>
      <c r="I5526" t="s">
        <v>1916</v>
      </c>
      <c r="J5526" s="40">
        <v>4427.71</v>
      </c>
      <c r="K5526" s="40">
        <v>0</v>
      </c>
    </row>
    <row r="5527" spans="1:11" x14ac:dyDescent="0.35">
      <c r="A5527">
        <v>22268</v>
      </c>
      <c r="B5527" t="s">
        <v>40</v>
      </c>
      <c r="C5527" s="70">
        <v>299220.89</v>
      </c>
      <c r="D5527" s="70">
        <v>96212.51</v>
      </c>
      <c r="E5527" s="71">
        <v>44910</v>
      </c>
      <c r="F5527" t="s">
        <v>15450</v>
      </c>
      <c r="G5527" t="s">
        <v>15415</v>
      </c>
      <c r="H5527" t="s">
        <v>15449</v>
      </c>
      <c r="J5527" s="40">
        <v>3821.83</v>
      </c>
      <c r="K5527" s="40">
        <v>0</v>
      </c>
    </row>
    <row r="5528" spans="1:11" x14ac:dyDescent="0.35">
      <c r="A5528">
        <v>22268</v>
      </c>
      <c r="B5528" t="s">
        <v>40</v>
      </c>
      <c r="C5528" s="70">
        <v>299220.89</v>
      </c>
      <c r="D5528" s="70">
        <v>96212.51</v>
      </c>
      <c r="E5528" s="71">
        <v>44911</v>
      </c>
      <c r="F5528" t="s">
        <v>15448</v>
      </c>
      <c r="G5528" t="s">
        <v>15415</v>
      </c>
      <c r="H5528" t="s">
        <v>15447</v>
      </c>
      <c r="J5528" s="40">
        <v>7461.78</v>
      </c>
      <c r="K5528" s="40">
        <v>0</v>
      </c>
    </row>
    <row r="5529" spans="1:11" x14ac:dyDescent="0.35">
      <c r="A5529">
        <v>22268</v>
      </c>
      <c r="B5529" t="s">
        <v>40</v>
      </c>
      <c r="C5529" s="70">
        <v>299220.89</v>
      </c>
      <c r="D5529" s="70">
        <v>96212.51</v>
      </c>
      <c r="E5529" s="71">
        <v>44922</v>
      </c>
      <c r="F5529" t="s">
        <v>15432</v>
      </c>
      <c r="G5529" t="s">
        <v>15415</v>
      </c>
      <c r="H5529" t="s">
        <v>15431</v>
      </c>
      <c r="J5529" s="40">
        <v>19041.48</v>
      </c>
      <c r="K5529" s="40">
        <v>0</v>
      </c>
    </row>
    <row r="5530" spans="1:11" x14ac:dyDescent="0.35">
      <c r="A5530">
        <v>22268</v>
      </c>
      <c r="B5530" t="s">
        <v>40</v>
      </c>
      <c r="C5530" s="70">
        <v>299220.89</v>
      </c>
      <c r="D5530" s="70">
        <v>96212.51</v>
      </c>
      <c r="E5530" s="71">
        <v>44922</v>
      </c>
      <c r="F5530" t="s">
        <v>15430</v>
      </c>
      <c r="G5530" t="s">
        <v>15415</v>
      </c>
      <c r="H5530" t="s">
        <v>15429</v>
      </c>
      <c r="J5530" s="40">
        <v>14479.58</v>
      </c>
      <c r="K5530" s="40">
        <v>0</v>
      </c>
    </row>
    <row r="5531" spans="1:11" x14ac:dyDescent="0.35">
      <c r="A5531">
        <v>22268</v>
      </c>
      <c r="B5531" t="s">
        <v>40</v>
      </c>
      <c r="C5531" s="70">
        <v>299220.89</v>
      </c>
      <c r="D5531" s="70">
        <v>96212.51</v>
      </c>
      <c r="E5531" s="71">
        <v>44925</v>
      </c>
      <c r="F5531" t="s">
        <v>15426</v>
      </c>
      <c r="G5531" t="s">
        <v>15415</v>
      </c>
      <c r="H5531" t="s">
        <v>15425</v>
      </c>
      <c r="J5531" s="40">
        <v>118902.65</v>
      </c>
      <c r="K5531" s="40">
        <v>0</v>
      </c>
    </row>
    <row r="5532" spans="1:11" x14ac:dyDescent="0.35">
      <c r="A5532">
        <v>22268</v>
      </c>
      <c r="B5532" t="s">
        <v>40</v>
      </c>
      <c r="C5532" s="70">
        <v>299220.89</v>
      </c>
      <c r="D5532" s="70">
        <v>96212.51</v>
      </c>
      <c r="E5532" s="71">
        <v>44926</v>
      </c>
      <c r="F5532" t="s">
        <v>3814</v>
      </c>
      <c r="G5532" t="s">
        <v>2247</v>
      </c>
      <c r="H5532" t="s">
        <v>1911</v>
      </c>
      <c r="I5532" t="s">
        <v>1911</v>
      </c>
      <c r="J5532" s="40">
        <v>2812.4</v>
      </c>
      <c r="K5532" s="40">
        <v>0</v>
      </c>
    </row>
    <row r="5533" spans="1:11" x14ac:dyDescent="0.35">
      <c r="A5533">
        <v>22269</v>
      </c>
      <c r="B5533" t="s">
        <v>19077</v>
      </c>
      <c r="C5533" s="70">
        <v>417687.09</v>
      </c>
      <c r="D5533" s="70">
        <v>134304.53</v>
      </c>
      <c r="E5533" s="71">
        <v>44587</v>
      </c>
      <c r="F5533" t="s">
        <v>7328</v>
      </c>
      <c r="G5533" t="s">
        <v>7116</v>
      </c>
      <c r="H5533" t="s">
        <v>7327</v>
      </c>
      <c r="J5533" s="40">
        <v>0</v>
      </c>
      <c r="K5533" s="40">
        <v>42902.97</v>
      </c>
    </row>
    <row r="5534" spans="1:11" x14ac:dyDescent="0.35">
      <c r="A5534">
        <v>22269</v>
      </c>
      <c r="B5534" t="s">
        <v>19077</v>
      </c>
      <c r="C5534" s="70">
        <v>417687.09</v>
      </c>
      <c r="D5534" s="70">
        <v>134304.53</v>
      </c>
      <c r="E5534" s="71">
        <v>44592</v>
      </c>
      <c r="F5534" t="s">
        <v>6941</v>
      </c>
      <c r="G5534" t="s">
        <v>2247</v>
      </c>
      <c r="J5534" s="40">
        <v>0</v>
      </c>
      <c r="K5534" s="40">
        <v>0</v>
      </c>
    </row>
    <row r="5535" spans="1:11" x14ac:dyDescent="0.35">
      <c r="A5535">
        <v>22269</v>
      </c>
      <c r="B5535" t="s">
        <v>19077</v>
      </c>
      <c r="C5535" s="70">
        <v>417687.09</v>
      </c>
      <c r="D5535" s="70">
        <v>134304.53</v>
      </c>
      <c r="E5535" s="71">
        <v>44609</v>
      </c>
      <c r="F5535" t="s">
        <v>7307</v>
      </c>
      <c r="G5535" t="s">
        <v>7116</v>
      </c>
      <c r="H5535" t="s">
        <v>7306</v>
      </c>
      <c r="J5535" s="40">
        <v>0</v>
      </c>
      <c r="K5535" s="40">
        <v>91401.56</v>
      </c>
    </row>
    <row r="5536" spans="1:11" x14ac:dyDescent="0.35">
      <c r="A5536">
        <v>22269</v>
      </c>
      <c r="B5536" t="s">
        <v>19077</v>
      </c>
      <c r="C5536" s="70">
        <v>417687.09</v>
      </c>
      <c r="D5536" s="70">
        <v>134304.53</v>
      </c>
      <c r="E5536" s="71">
        <v>44651</v>
      </c>
      <c r="F5536" t="s">
        <v>6659</v>
      </c>
      <c r="G5536" t="s">
        <v>2247</v>
      </c>
      <c r="J5536" s="40">
        <v>0</v>
      </c>
      <c r="K5536" s="40">
        <v>0</v>
      </c>
    </row>
    <row r="5537" spans="1:11" x14ac:dyDescent="0.35">
      <c r="A5537">
        <v>22269</v>
      </c>
      <c r="B5537" t="s">
        <v>19077</v>
      </c>
      <c r="C5537" s="70">
        <v>417687.09</v>
      </c>
      <c r="D5537" s="70">
        <v>134304.53</v>
      </c>
      <c r="E5537" s="71">
        <v>44740</v>
      </c>
      <c r="F5537" t="s">
        <v>15564</v>
      </c>
      <c r="G5537" t="s">
        <v>15415</v>
      </c>
      <c r="H5537" t="s">
        <v>15563</v>
      </c>
      <c r="J5537" s="40">
        <v>53781.3</v>
      </c>
      <c r="K5537" s="40">
        <v>0</v>
      </c>
    </row>
    <row r="5538" spans="1:11" x14ac:dyDescent="0.35">
      <c r="A5538">
        <v>22269</v>
      </c>
      <c r="B5538" t="s">
        <v>19077</v>
      </c>
      <c r="C5538" s="70">
        <v>417687.09</v>
      </c>
      <c r="D5538" s="70">
        <v>134304.53</v>
      </c>
      <c r="E5538" s="71">
        <v>44742</v>
      </c>
      <c r="F5538" t="s">
        <v>5853</v>
      </c>
      <c r="G5538" t="s">
        <v>2247</v>
      </c>
      <c r="J5538" s="40">
        <v>0</v>
      </c>
      <c r="K5538" s="40">
        <v>0</v>
      </c>
    </row>
    <row r="5539" spans="1:11" x14ac:dyDescent="0.35">
      <c r="A5539">
        <v>22269</v>
      </c>
      <c r="B5539" t="s">
        <v>19077</v>
      </c>
      <c r="C5539" s="70">
        <v>417687.09</v>
      </c>
      <c r="D5539" s="70">
        <v>134304.53</v>
      </c>
      <c r="E5539" s="71">
        <v>44743</v>
      </c>
      <c r="F5539" t="s">
        <v>15551</v>
      </c>
      <c r="G5539" t="s">
        <v>15415</v>
      </c>
      <c r="H5539" t="s">
        <v>2049</v>
      </c>
      <c r="J5539" s="40">
        <v>59027.73</v>
      </c>
      <c r="K5539" s="40">
        <v>0</v>
      </c>
    </row>
    <row r="5540" spans="1:11" x14ac:dyDescent="0.35">
      <c r="A5540">
        <v>22269</v>
      </c>
      <c r="B5540" t="s">
        <v>19077</v>
      </c>
      <c r="C5540" s="70">
        <v>417687.09</v>
      </c>
      <c r="D5540" s="70">
        <v>134304.53</v>
      </c>
      <c r="E5540" s="71">
        <v>44743</v>
      </c>
      <c r="F5540" t="s">
        <v>2050</v>
      </c>
      <c r="G5540" t="s">
        <v>1907</v>
      </c>
      <c r="H5540" t="s">
        <v>2049</v>
      </c>
      <c r="J5540" s="40">
        <v>0</v>
      </c>
      <c r="K5540" s="40">
        <v>3.63</v>
      </c>
    </row>
    <row r="5541" spans="1:11" x14ac:dyDescent="0.35">
      <c r="A5541">
        <v>22269</v>
      </c>
      <c r="B5541" t="s">
        <v>19077</v>
      </c>
      <c r="C5541" s="70">
        <v>417687.09</v>
      </c>
      <c r="D5541" s="70">
        <v>134304.53</v>
      </c>
      <c r="E5541" s="71">
        <v>44773</v>
      </c>
      <c r="F5541" t="s">
        <v>5547</v>
      </c>
      <c r="G5541" t="s">
        <v>2247</v>
      </c>
      <c r="J5541" s="40">
        <v>0</v>
      </c>
      <c r="K5541" s="40">
        <v>0</v>
      </c>
    </row>
    <row r="5542" spans="1:11" x14ac:dyDescent="0.35">
      <c r="A5542">
        <v>22269</v>
      </c>
      <c r="B5542" t="s">
        <v>19077</v>
      </c>
      <c r="C5542" s="70">
        <v>417687.09</v>
      </c>
      <c r="D5542" s="70">
        <v>134304.53</v>
      </c>
      <c r="E5542" s="71">
        <v>44789</v>
      </c>
      <c r="F5542" t="s">
        <v>19165</v>
      </c>
      <c r="G5542" t="s">
        <v>7116</v>
      </c>
      <c r="H5542" t="s">
        <v>19164</v>
      </c>
      <c r="J5542" s="40">
        <v>0</v>
      </c>
      <c r="K5542" s="40">
        <v>59024.1</v>
      </c>
    </row>
    <row r="5543" spans="1:11" x14ac:dyDescent="0.35">
      <c r="A5543">
        <v>22269</v>
      </c>
      <c r="B5543" t="s">
        <v>19077</v>
      </c>
      <c r="C5543" s="70">
        <v>417687.09</v>
      </c>
      <c r="D5543" s="70">
        <v>134304.53</v>
      </c>
      <c r="E5543" s="71">
        <v>44804</v>
      </c>
      <c r="F5543" t="s">
        <v>5073</v>
      </c>
      <c r="G5543" t="s">
        <v>2247</v>
      </c>
      <c r="H5543" t="s">
        <v>2265</v>
      </c>
      <c r="J5543" s="40">
        <v>0</v>
      </c>
      <c r="K5543" s="40">
        <v>0</v>
      </c>
    </row>
    <row r="5544" spans="1:11" x14ac:dyDescent="0.35">
      <c r="A5544">
        <v>22269</v>
      </c>
      <c r="B5544" t="s">
        <v>19077</v>
      </c>
      <c r="C5544" s="70">
        <v>417687.09</v>
      </c>
      <c r="D5544" s="70">
        <v>134304.53</v>
      </c>
      <c r="E5544" s="71">
        <v>44822</v>
      </c>
      <c r="F5544" t="s">
        <v>19163</v>
      </c>
      <c r="G5544" t="s">
        <v>7116</v>
      </c>
      <c r="H5544" t="s">
        <v>19162</v>
      </c>
      <c r="J5544" s="40">
        <v>0</v>
      </c>
      <c r="K5544" s="40">
        <v>53781.3</v>
      </c>
    </row>
    <row r="5545" spans="1:11" x14ac:dyDescent="0.35">
      <c r="A5545">
        <v>22269</v>
      </c>
      <c r="B5545" t="s">
        <v>19077</v>
      </c>
      <c r="C5545" s="70">
        <v>417687.09</v>
      </c>
      <c r="D5545" s="70">
        <v>134304.53</v>
      </c>
      <c r="E5545" s="71">
        <v>44834</v>
      </c>
      <c r="F5545" t="s">
        <v>4949</v>
      </c>
      <c r="G5545" t="s">
        <v>2247</v>
      </c>
      <c r="H5545" t="s">
        <v>2262</v>
      </c>
      <c r="J5545" s="40">
        <v>0</v>
      </c>
      <c r="K5545" s="40">
        <v>0</v>
      </c>
    </row>
    <row r="5546" spans="1:11" x14ac:dyDescent="0.35">
      <c r="A5546">
        <v>22270</v>
      </c>
      <c r="B5546" t="s">
        <v>41</v>
      </c>
      <c r="C5546" s="70">
        <v>0</v>
      </c>
      <c r="D5546" s="70">
        <v>0</v>
      </c>
      <c r="E5546" s="71">
        <v>44820</v>
      </c>
      <c r="F5546" t="s">
        <v>15518</v>
      </c>
      <c r="G5546" t="s">
        <v>15415</v>
      </c>
      <c r="H5546" t="s">
        <v>7037</v>
      </c>
      <c r="J5546" s="40">
        <v>3360</v>
      </c>
      <c r="K5546" s="40">
        <v>0</v>
      </c>
    </row>
    <row r="5547" spans="1:11" x14ac:dyDescent="0.35">
      <c r="A5547">
        <v>22270</v>
      </c>
      <c r="B5547" t="s">
        <v>41</v>
      </c>
      <c r="C5547" s="70">
        <v>0</v>
      </c>
      <c r="D5547" s="70">
        <v>0</v>
      </c>
      <c r="E5547" s="71">
        <v>44834</v>
      </c>
      <c r="F5547" t="s">
        <v>4948</v>
      </c>
      <c r="G5547" t="s">
        <v>2247</v>
      </c>
      <c r="H5547" t="s">
        <v>2262</v>
      </c>
      <c r="J5547" s="40">
        <v>0</v>
      </c>
      <c r="K5547" s="40">
        <v>0</v>
      </c>
    </row>
    <row r="5548" spans="1:11" x14ac:dyDescent="0.35">
      <c r="A5548">
        <v>22270</v>
      </c>
      <c r="B5548" t="s">
        <v>41</v>
      </c>
      <c r="C5548" s="70">
        <v>0</v>
      </c>
      <c r="D5548" s="70">
        <v>0</v>
      </c>
      <c r="E5548" s="71">
        <v>44862</v>
      </c>
      <c r="F5548" t="s">
        <v>19161</v>
      </c>
      <c r="G5548" t="s">
        <v>7116</v>
      </c>
      <c r="H5548" t="s">
        <v>7038</v>
      </c>
      <c r="J5548" s="40">
        <v>0</v>
      </c>
      <c r="K5548" s="40">
        <v>3325.5</v>
      </c>
    </row>
    <row r="5549" spans="1:11" x14ac:dyDescent="0.35">
      <c r="A5549">
        <v>22270</v>
      </c>
      <c r="B5549" t="s">
        <v>41</v>
      </c>
      <c r="C5549" s="70">
        <v>0</v>
      </c>
      <c r="D5549" s="70">
        <v>0</v>
      </c>
      <c r="E5549" s="71">
        <v>44862</v>
      </c>
      <c r="F5549" t="s">
        <v>7039</v>
      </c>
      <c r="G5549" t="s">
        <v>1907</v>
      </c>
      <c r="H5549" t="s">
        <v>7038</v>
      </c>
      <c r="I5549" t="s">
        <v>7037</v>
      </c>
      <c r="J5549" s="40">
        <v>0</v>
      </c>
      <c r="K5549" s="40">
        <v>34.5</v>
      </c>
    </row>
    <row r="5550" spans="1:11" x14ac:dyDescent="0.35">
      <c r="A5550">
        <v>22270</v>
      </c>
      <c r="B5550" t="s">
        <v>41</v>
      </c>
      <c r="C5550" s="70">
        <v>0</v>
      </c>
      <c r="D5550" s="70">
        <v>0</v>
      </c>
      <c r="E5550" s="71">
        <v>44865</v>
      </c>
      <c r="F5550" t="s">
        <v>4433</v>
      </c>
      <c r="G5550" t="s">
        <v>2247</v>
      </c>
      <c r="H5550" t="s">
        <v>1919</v>
      </c>
      <c r="I5550" t="s">
        <v>1919</v>
      </c>
      <c r="J5550" s="40">
        <v>0</v>
      </c>
      <c r="K5550" s="40">
        <v>0</v>
      </c>
    </row>
    <row r="5551" spans="1:11" x14ac:dyDescent="0.35">
      <c r="A5551">
        <v>22270</v>
      </c>
      <c r="B5551" t="s">
        <v>41</v>
      </c>
      <c r="C5551" s="70">
        <v>0</v>
      </c>
      <c r="D5551" s="70">
        <v>0</v>
      </c>
      <c r="E5551" s="71">
        <v>44920</v>
      </c>
      <c r="F5551" t="s">
        <v>15436</v>
      </c>
      <c r="G5551" t="s">
        <v>15415</v>
      </c>
      <c r="H5551" t="s">
        <v>15435</v>
      </c>
      <c r="J5551" s="40">
        <v>10200</v>
      </c>
      <c r="K5551" s="40">
        <v>0</v>
      </c>
    </row>
    <row r="5552" spans="1:11" x14ac:dyDescent="0.35">
      <c r="A5552">
        <v>22270</v>
      </c>
      <c r="B5552" t="s">
        <v>41</v>
      </c>
      <c r="C5552" s="70">
        <v>0</v>
      </c>
      <c r="D5552" s="70">
        <v>0</v>
      </c>
      <c r="E5552" s="71">
        <v>44926</v>
      </c>
      <c r="F5552" t="s">
        <v>3907</v>
      </c>
      <c r="G5552" t="s">
        <v>2247</v>
      </c>
      <c r="H5552" t="s">
        <v>1911</v>
      </c>
      <c r="I5552" t="s">
        <v>1911</v>
      </c>
      <c r="J5552" s="40">
        <v>0</v>
      </c>
      <c r="K5552" s="40">
        <v>0</v>
      </c>
    </row>
    <row r="5553" spans="1:11" x14ac:dyDescent="0.35">
      <c r="A5553">
        <v>22272</v>
      </c>
      <c r="B5553" t="s">
        <v>42</v>
      </c>
      <c r="C5553" s="70">
        <v>1245151.72</v>
      </c>
      <c r="D5553" s="70">
        <v>400370.33</v>
      </c>
      <c r="E5553" s="71">
        <v>44563</v>
      </c>
      <c r="F5553" t="s">
        <v>15690</v>
      </c>
      <c r="G5553" t="s">
        <v>15639</v>
      </c>
      <c r="H5553" t="s">
        <v>15689</v>
      </c>
      <c r="J5553" s="40">
        <v>24570</v>
      </c>
      <c r="K5553" s="40">
        <v>0</v>
      </c>
    </row>
    <row r="5554" spans="1:11" x14ac:dyDescent="0.35">
      <c r="A5554">
        <v>22272</v>
      </c>
      <c r="B5554" t="s">
        <v>42</v>
      </c>
      <c r="C5554" s="70">
        <v>1245151.72</v>
      </c>
      <c r="D5554" s="70">
        <v>400370.33</v>
      </c>
      <c r="E5554" s="71">
        <v>44567</v>
      </c>
      <c r="F5554" t="s">
        <v>19160</v>
      </c>
      <c r="G5554" t="s">
        <v>7116</v>
      </c>
      <c r="H5554" t="s">
        <v>19159</v>
      </c>
      <c r="J5554" s="40">
        <v>0</v>
      </c>
      <c r="K5554" s="40">
        <v>4860.6400000000003</v>
      </c>
    </row>
    <row r="5555" spans="1:11" x14ac:dyDescent="0.35">
      <c r="A5555">
        <v>22272</v>
      </c>
      <c r="B5555" t="s">
        <v>42</v>
      </c>
      <c r="C5555" s="70">
        <v>1245151.72</v>
      </c>
      <c r="D5555" s="70">
        <v>400370.33</v>
      </c>
      <c r="E5555" s="71">
        <v>44578</v>
      </c>
      <c r="F5555" t="s">
        <v>19158</v>
      </c>
      <c r="G5555" t="s">
        <v>7116</v>
      </c>
      <c r="H5555" t="s">
        <v>19157</v>
      </c>
      <c r="J5555" s="40">
        <v>0</v>
      </c>
      <c r="K5555" s="40">
        <v>29659.25</v>
      </c>
    </row>
    <row r="5556" spans="1:11" x14ac:dyDescent="0.35">
      <c r="A5556">
        <v>22272</v>
      </c>
      <c r="B5556" t="s">
        <v>42</v>
      </c>
      <c r="C5556" s="70">
        <v>1245151.72</v>
      </c>
      <c r="D5556" s="70">
        <v>400370.33</v>
      </c>
      <c r="E5556" s="71">
        <v>44592</v>
      </c>
      <c r="F5556" t="s">
        <v>19156</v>
      </c>
      <c r="G5556" t="s">
        <v>7116</v>
      </c>
      <c r="H5556" t="s">
        <v>19155</v>
      </c>
      <c r="J5556" s="40">
        <v>0</v>
      </c>
      <c r="K5556" s="40">
        <v>46885.62</v>
      </c>
    </row>
    <row r="5557" spans="1:11" x14ac:dyDescent="0.35">
      <c r="A5557">
        <v>22272</v>
      </c>
      <c r="B5557" t="s">
        <v>42</v>
      </c>
      <c r="C5557" s="70">
        <v>1245151.72</v>
      </c>
      <c r="D5557" s="70">
        <v>400370.33</v>
      </c>
      <c r="E5557" s="71">
        <v>44592</v>
      </c>
      <c r="F5557" t="s">
        <v>6848</v>
      </c>
      <c r="G5557" t="s">
        <v>2247</v>
      </c>
      <c r="J5557" s="40">
        <v>0</v>
      </c>
      <c r="K5557" s="40">
        <v>10338.83</v>
      </c>
    </row>
    <row r="5558" spans="1:11" x14ac:dyDescent="0.35">
      <c r="A5558">
        <v>22272</v>
      </c>
      <c r="B5558" t="s">
        <v>42</v>
      </c>
      <c r="C5558" s="70">
        <v>1245151.72</v>
      </c>
      <c r="D5558" s="70">
        <v>400370.33</v>
      </c>
      <c r="E5558" s="71">
        <v>44598</v>
      </c>
      <c r="F5558" t="s">
        <v>15688</v>
      </c>
      <c r="G5558" t="s">
        <v>15639</v>
      </c>
      <c r="H5558" t="s">
        <v>15687</v>
      </c>
      <c r="J5558" s="40">
        <v>9095</v>
      </c>
      <c r="K5558" s="40">
        <v>0</v>
      </c>
    </row>
    <row r="5559" spans="1:11" x14ac:dyDescent="0.35">
      <c r="A5559">
        <v>22272</v>
      </c>
      <c r="B5559" t="s">
        <v>42</v>
      </c>
      <c r="C5559" s="70">
        <v>1245151.72</v>
      </c>
      <c r="D5559" s="70">
        <v>400370.33</v>
      </c>
      <c r="E5559" s="71">
        <v>44598</v>
      </c>
      <c r="F5559" t="s">
        <v>15686</v>
      </c>
      <c r="G5559" t="s">
        <v>15639</v>
      </c>
      <c r="H5559" t="s">
        <v>15685</v>
      </c>
      <c r="J5559" s="40">
        <v>-9095</v>
      </c>
      <c r="K5559" s="40">
        <v>0</v>
      </c>
    </row>
    <row r="5560" spans="1:11" x14ac:dyDescent="0.35">
      <c r="A5560">
        <v>22272</v>
      </c>
      <c r="B5560" t="s">
        <v>42</v>
      </c>
      <c r="C5560" s="70">
        <v>1245151.72</v>
      </c>
      <c r="D5560" s="70">
        <v>400370.33</v>
      </c>
      <c r="E5560" s="71">
        <v>44609</v>
      </c>
      <c r="F5560" t="s">
        <v>15684</v>
      </c>
      <c r="G5560" t="s">
        <v>15639</v>
      </c>
      <c r="H5560" t="s">
        <v>15683</v>
      </c>
      <c r="J5560" s="40">
        <v>10641.15</v>
      </c>
      <c r="K5560" s="40">
        <v>0</v>
      </c>
    </row>
    <row r="5561" spans="1:11" x14ac:dyDescent="0.35">
      <c r="A5561">
        <v>22272</v>
      </c>
      <c r="B5561" t="s">
        <v>42</v>
      </c>
      <c r="C5561" s="70">
        <v>1245151.72</v>
      </c>
      <c r="D5561" s="70">
        <v>400370.33</v>
      </c>
      <c r="E5561" s="71">
        <v>44612</v>
      </c>
      <c r="F5561" t="s">
        <v>15682</v>
      </c>
      <c r="G5561" t="s">
        <v>15639</v>
      </c>
      <c r="H5561" t="s">
        <v>15681</v>
      </c>
      <c r="J5561" s="40">
        <v>40188.33</v>
      </c>
      <c r="K5561" s="40">
        <v>0</v>
      </c>
    </row>
    <row r="5562" spans="1:11" x14ac:dyDescent="0.35">
      <c r="A5562">
        <v>22272</v>
      </c>
      <c r="B5562" t="s">
        <v>42</v>
      </c>
      <c r="C5562" s="70">
        <v>1245151.72</v>
      </c>
      <c r="D5562" s="70">
        <v>400370.33</v>
      </c>
      <c r="E5562" s="71">
        <v>44613</v>
      </c>
      <c r="F5562" t="s">
        <v>19154</v>
      </c>
      <c r="G5562" t="s">
        <v>7116</v>
      </c>
      <c r="H5562" t="s">
        <v>19153</v>
      </c>
      <c r="J5562" s="40">
        <v>0</v>
      </c>
      <c r="K5562" s="40">
        <v>81305.009999999995</v>
      </c>
    </row>
    <row r="5563" spans="1:11" x14ac:dyDescent="0.35">
      <c r="A5563">
        <v>22272</v>
      </c>
      <c r="B5563" t="s">
        <v>42</v>
      </c>
      <c r="C5563" s="70">
        <v>1245151.72</v>
      </c>
      <c r="D5563" s="70">
        <v>400370.33</v>
      </c>
      <c r="E5563" s="71">
        <v>44629</v>
      </c>
      <c r="F5563" t="s">
        <v>19152</v>
      </c>
      <c r="G5563" t="s">
        <v>7116</v>
      </c>
      <c r="H5563" t="s">
        <v>19151</v>
      </c>
      <c r="J5563" s="40">
        <v>0</v>
      </c>
      <c r="K5563" s="40">
        <v>144453.74</v>
      </c>
    </row>
    <row r="5564" spans="1:11" x14ac:dyDescent="0.35">
      <c r="A5564">
        <v>22272</v>
      </c>
      <c r="B5564" t="s">
        <v>42</v>
      </c>
      <c r="C5564" s="70">
        <v>1245151.72</v>
      </c>
      <c r="D5564" s="70">
        <v>400370.33</v>
      </c>
      <c r="E5564" s="71">
        <v>44642</v>
      </c>
      <c r="F5564" t="s">
        <v>15680</v>
      </c>
      <c r="G5564" t="s">
        <v>15639</v>
      </c>
      <c r="H5564" t="s">
        <v>15679</v>
      </c>
      <c r="J5564" s="40">
        <v>163800</v>
      </c>
      <c r="K5564" s="40">
        <v>0</v>
      </c>
    </row>
    <row r="5565" spans="1:11" x14ac:dyDescent="0.35">
      <c r="A5565">
        <v>22272</v>
      </c>
      <c r="B5565" t="s">
        <v>42</v>
      </c>
      <c r="C5565" s="70">
        <v>1245151.72</v>
      </c>
      <c r="D5565" s="70">
        <v>400370.33</v>
      </c>
      <c r="E5565" s="71">
        <v>44642</v>
      </c>
      <c r="F5565" t="s">
        <v>15678</v>
      </c>
      <c r="G5565" t="s">
        <v>15639</v>
      </c>
      <c r="H5565" t="s">
        <v>15677</v>
      </c>
      <c r="J5565" s="40">
        <v>13923</v>
      </c>
      <c r="K5565" s="40">
        <v>0</v>
      </c>
    </row>
    <row r="5566" spans="1:11" x14ac:dyDescent="0.35">
      <c r="A5566">
        <v>22272</v>
      </c>
      <c r="B5566" t="s">
        <v>42</v>
      </c>
      <c r="C5566" s="70">
        <v>1245151.72</v>
      </c>
      <c r="D5566" s="70">
        <v>400370.33</v>
      </c>
      <c r="E5566" s="71">
        <v>44651</v>
      </c>
      <c r="F5566" t="s">
        <v>19150</v>
      </c>
      <c r="G5566" t="s">
        <v>7116</v>
      </c>
      <c r="H5566" t="s">
        <v>19149</v>
      </c>
      <c r="J5566" s="40">
        <v>0</v>
      </c>
      <c r="K5566" s="40">
        <v>10699.49</v>
      </c>
    </row>
    <row r="5567" spans="1:11" x14ac:dyDescent="0.35">
      <c r="A5567">
        <v>22272</v>
      </c>
      <c r="B5567" t="s">
        <v>42</v>
      </c>
      <c r="C5567" s="70">
        <v>1245151.72</v>
      </c>
      <c r="D5567" s="70">
        <v>400370.33</v>
      </c>
      <c r="E5567" s="71">
        <v>44651</v>
      </c>
      <c r="F5567" t="s">
        <v>6538</v>
      </c>
      <c r="G5567" t="s">
        <v>2247</v>
      </c>
      <c r="J5567" s="40">
        <v>0</v>
      </c>
      <c r="K5567" s="40">
        <v>808.72</v>
      </c>
    </row>
    <row r="5568" spans="1:11" x14ac:dyDescent="0.35">
      <c r="A5568">
        <v>22272</v>
      </c>
      <c r="B5568" t="s">
        <v>42</v>
      </c>
      <c r="C5568" s="70">
        <v>1245151.72</v>
      </c>
      <c r="D5568" s="70">
        <v>400370.33</v>
      </c>
      <c r="E5568" s="71">
        <v>44665</v>
      </c>
      <c r="F5568" t="s">
        <v>19148</v>
      </c>
      <c r="G5568" t="s">
        <v>7116</v>
      </c>
      <c r="H5568" t="s">
        <v>19147</v>
      </c>
      <c r="J5568" s="40">
        <v>0</v>
      </c>
      <c r="K5568" s="40">
        <v>23112.49</v>
      </c>
    </row>
    <row r="5569" spans="1:11" x14ac:dyDescent="0.35">
      <c r="A5569">
        <v>22272</v>
      </c>
      <c r="B5569" t="s">
        <v>42</v>
      </c>
      <c r="C5569" s="70">
        <v>1245151.72</v>
      </c>
      <c r="D5569" s="70">
        <v>400370.33</v>
      </c>
      <c r="E5569" s="71">
        <v>44681</v>
      </c>
      <c r="F5569" t="s">
        <v>6282</v>
      </c>
      <c r="G5569" t="s">
        <v>2247</v>
      </c>
      <c r="J5569" s="40">
        <v>0</v>
      </c>
      <c r="K5569" s="40">
        <v>12970.95</v>
      </c>
    </row>
    <row r="5570" spans="1:11" x14ac:dyDescent="0.35">
      <c r="A5570">
        <v>22272</v>
      </c>
      <c r="B5570" t="s">
        <v>42</v>
      </c>
      <c r="C5570" s="70">
        <v>1245151.72</v>
      </c>
      <c r="D5570" s="70">
        <v>400370.33</v>
      </c>
      <c r="E5570" s="71">
        <v>44685</v>
      </c>
      <c r="F5570" t="s">
        <v>19146</v>
      </c>
      <c r="G5570" t="s">
        <v>7116</v>
      </c>
      <c r="H5570" t="s">
        <v>19145</v>
      </c>
      <c r="J5570" s="40">
        <v>0</v>
      </c>
      <c r="K5570" s="40">
        <v>205735.14</v>
      </c>
    </row>
    <row r="5571" spans="1:11" x14ac:dyDescent="0.35">
      <c r="A5571">
        <v>22272</v>
      </c>
      <c r="B5571" t="s">
        <v>42</v>
      </c>
      <c r="C5571" s="70">
        <v>1245151.72</v>
      </c>
      <c r="D5571" s="70">
        <v>400370.33</v>
      </c>
      <c r="E5571" s="71">
        <v>44712</v>
      </c>
      <c r="F5571" t="s">
        <v>5971</v>
      </c>
      <c r="G5571" t="s">
        <v>2247</v>
      </c>
      <c r="J5571" s="40">
        <v>0</v>
      </c>
      <c r="K5571" s="40">
        <v>2923.78</v>
      </c>
    </row>
    <row r="5572" spans="1:11" x14ac:dyDescent="0.35">
      <c r="A5572">
        <v>22272</v>
      </c>
      <c r="B5572" t="s">
        <v>42</v>
      </c>
      <c r="C5572" s="70">
        <v>1245151.72</v>
      </c>
      <c r="D5572" s="70">
        <v>400370.33</v>
      </c>
      <c r="E5572" s="71">
        <v>44714</v>
      </c>
      <c r="F5572" t="s">
        <v>19144</v>
      </c>
      <c r="G5572" t="s">
        <v>7116</v>
      </c>
      <c r="H5572" t="s">
        <v>19143</v>
      </c>
      <c r="J5572" s="40">
        <v>0</v>
      </c>
      <c r="K5572" s="40">
        <v>66247.78</v>
      </c>
    </row>
    <row r="5573" spans="1:11" x14ac:dyDescent="0.35">
      <c r="A5573">
        <v>22272</v>
      </c>
      <c r="B5573" t="s">
        <v>42</v>
      </c>
      <c r="C5573" s="70">
        <v>1245151.72</v>
      </c>
      <c r="D5573" s="70">
        <v>400370.33</v>
      </c>
      <c r="E5573" s="71">
        <v>44728</v>
      </c>
      <c r="F5573" t="s">
        <v>15674</v>
      </c>
      <c r="G5573" t="s">
        <v>15639</v>
      </c>
      <c r="H5573" t="s">
        <v>15673</v>
      </c>
      <c r="J5573" s="40">
        <v>32760</v>
      </c>
      <c r="K5573" s="40">
        <v>0</v>
      </c>
    </row>
    <row r="5574" spans="1:11" x14ac:dyDescent="0.35">
      <c r="A5574">
        <v>22272</v>
      </c>
      <c r="B5574" t="s">
        <v>42</v>
      </c>
      <c r="C5574" s="70">
        <v>1245151.72</v>
      </c>
      <c r="D5574" s="70">
        <v>400370.33</v>
      </c>
      <c r="E5574" s="71">
        <v>44732</v>
      </c>
      <c r="F5574" t="s">
        <v>19142</v>
      </c>
      <c r="G5574" t="s">
        <v>7116</v>
      </c>
      <c r="H5574" t="s">
        <v>19141</v>
      </c>
      <c r="J5574" s="40">
        <v>0</v>
      </c>
      <c r="K5574" s="40">
        <v>12996.14</v>
      </c>
    </row>
    <row r="5575" spans="1:11" x14ac:dyDescent="0.35">
      <c r="A5575">
        <v>22272</v>
      </c>
      <c r="B5575" t="s">
        <v>42</v>
      </c>
      <c r="C5575" s="70">
        <v>1245151.72</v>
      </c>
      <c r="D5575" s="70">
        <v>400370.33</v>
      </c>
      <c r="E5575" s="71">
        <v>44742</v>
      </c>
      <c r="F5575" t="s">
        <v>15672</v>
      </c>
      <c r="G5575" t="s">
        <v>15639</v>
      </c>
      <c r="H5575" t="s">
        <v>15671</v>
      </c>
      <c r="J5575" s="40">
        <v>62222.85</v>
      </c>
      <c r="K5575" s="40">
        <v>0</v>
      </c>
    </row>
    <row r="5576" spans="1:11" x14ac:dyDescent="0.35">
      <c r="A5576">
        <v>22272</v>
      </c>
      <c r="B5576" t="s">
        <v>42</v>
      </c>
      <c r="C5576" s="70">
        <v>1245151.72</v>
      </c>
      <c r="D5576" s="70">
        <v>400370.33</v>
      </c>
      <c r="E5576" s="71">
        <v>44742</v>
      </c>
      <c r="F5576" t="s">
        <v>15670</v>
      </c>
      <c r="G5576" t="s">
        <v>15639</v>
      </c>
      <c r="H5576" t="s">
        <v>15669</v>
      </c>
      <c r="J5576" s="40">
        <v>40305.449999999997</v>
      </c>
      <c r="K5576" s="40">
        <v>0</v>
      </c>
    </row>
    <row r="5577" spans="1:11" x14ac:dyDescent="0.35">
      <c r="A5577">
        <v>22272</v>
      </c>
      <c r="B5577" t="s">
        <v>42</v>
      </c>
      <c r="C5577" s="70">
        <v>1245151.72</v>
      </c>
      <c r="D5577" s="70">
        <v>400370.33</v>
      </c>
      <c r="E5577" s="71">
        <v>44742</v>
      </c>
      <c r="F5577" t="s">
        <v>15668</v>
      </c>
      <c r="G5577" t="s">
        <v>15639</v>
      </c>
      <c r="H5577" t="s">
        <v>15667</v>
      </c>
      <c r="J5577" s="40">
        <v>15356.25</v>
      </c>
      <c r="K5577" s="40">
        <v>0</v>
      </c>
    </row>
    <row r="5578" spans="1:11" x14ac:dyDescent="0.35">
      <c r="A5578">
        <v>22272</v>
      </c>
      <c r="B5578" t="s">
        <v>42</v>
      </c>
      <c r="C5578" s="70">
        <v>1245151.72</v>
      </c>
      <c r="D5578" s="70">
        <v>400370.33</v>
      </c>
      <c r="E5578" s="71">
        <v>44742</v>
      </c>
      <c r="F5578" t="s">
        <v>5706</v>
      </c>
      <c r="G5578" t="s">
        <v>2247</v>
      </c>
      <c r="J5578" s="40">
        <v>0</v>
      </c>
      <c r="K5578" s="40">
        <v>925.8</v>
      </c>
    </row>
    <row r="5579" spans="1:11" x14ac:dyDescent="0.35">
      <c r="A5579">
        <v>22272</v>
      </c>
      <c r="B5579" t="s">
        <v>42</v>
      </c>
      <c r="C5579" s="70">
        <v>1245151.72</v>
      </c>
      <c r="D5579" s="70">
        <v>400370.33</v>
      </c>
      <c r="E5579" s="71">
        <v>44773</v>
      </c>
      <c r="F5579" t="s">
        <v>5398</v>
      </c>
      <c r="G5579" t="s">
        <v>2247</v>
      </c>
      <c r="J5579" s="40">
        <v>4828.47</v>
      </c>
      <c r="K5579" s="40">
        <v>0</v>
      </c>
    </row>
    <row r="5580" spans="1:11" x14ac:dyDescent="0.35">
      <c r="A5580">
        <v>22272</v>
      </c>
      <c r="B5580" t="s">
        <v>42</v>
      </c>
      <c r="C5580" s="70">
        <v>1245151.72</v>
      </c>
      <c r="D5580" s="70">
        <v>400370.33</v>
      </c>
      <c r="E5580" s="71">
        <v>44804</v>
      </c>
      <c r="F5580" t="s">
        <v>15666</v>
      </c>
      <c r="G5580" t="s">
        <v>15639</v>
      </c>
      <c r="H5580" t="s">
        <v>15665</v>
      </c>
      <c r="J5580" s="40">
        <v>163800</v>
      </c>
      <c r="K5580" s="40">
        <v>0</v>
      </c>
    </row>
    <row r="5581" spans="1:11" x14ac:dyDescent="0.35">
      <c r="A5581">
        <v>22272</v>
      </c>
      <c r="B5581" t="s">
        <v>42</v>
      </c>
      <c r="C5581" s="70">
        <v>1245151.72</v>
      </c>
      <c r="D5581" s="70">
        <v>400370.33</v>
      </c>
      <c r="E5581" s="71">
        <v>44804</v>
      </c>
      <c r="F5581" t="s">
        <v>5207</v>
      </c>
      <c r="G5581" t="s">
        <v>2247</v>
      </c>
      <c r="H5581" t="s">
        <v>2265</v>
      </c>
      <c r="J5581" s="40">
        <v>2320.3000000000002</v>
      </c>
      <c r="K5581" s="40">
        <v>0</v>
      </c>
    </row>
    <row r="5582" spans="1:11" x14ac:dyDescent="0.35">
      <c r="A5582">
        <v>22272</v>
      </c>
      <c r="B5582" t="s">
        <v>42</v>
      </c>
      <c r="C5582" s="70">
        <v>1245151.72</v>
      </c>
      <c r="D5582" s="70">
        <v>400370.33</v>
      </c>
      <c r="E5582" s="71">
        <v>44809</v>
      </c>
      <c r="F5582" t="s">
        <v>15664</v>
      </c>
      <c r="G5582" t="s">
        <v>15639</v>
      </c>
      <c r="H5582" t="s">
        <v>15663</v>
      </c>
      <c r="J5582" s="40">
        <v>160372.29</v>
      </c>
      <c r="K5582" s="40">
        <v>0</v>
      </c>
    </row>
    <row r="5583" spans="1:11" x14ac:dyDescent="0.35">
      <c r="A5583">
        <v>22272</v>
      </c>
      <c r="B5583" t="s">
        <v>42</v>
      </c>
      <c r="C5583" s="70">
        <v>1245151.72</v>
      </c>
      <c r="D5583" s="70">
        <v>400370.33</v>
      </c>
      <c r="E5583" s="71">
        <v>44826</v>
      </c>
      <c r="F5583" t="s">
        <v>19140</v>
      </c>
      <c r="G5583" t="s">
        <v>7116</v>
      </c>
      <c r="H5583" t="s">
        <v>19139</v>
      </c>
      <c r="J5583" s="40">
        <v>0</v>
      </c>
      <c r="K5583" s="40">
        <v>62688.53</v>
      </c>
    </row>
    <row r="5584" spans="1:11" x14ac:dyDescent="0.35">
      <c r="A5584">
        <v>22272</v>
      </c>
      <c r="B5584" t="s">
        <v>42</v>
      </c>
      <c r="C5584" s="70">
        <v>1245151.72</v>
      </c>
      <c r="D5584" s="70">
        <v>400370.33</v>
      </c>
      <c r="E5584" s="71">
        <v>44834</v>
      </c>
      <c r="F5584" t="s">
        <v>4783</v>
      </c>
      <c r="G5584" t="s">
        <v>2247</v>
      </c>
      <c r="H5584" t="s">
        <v>2262</v>
      </c>
      <c r="J5584" s="40">
        <v>0</v>
      </c>
      <c r="K5584" s="40">
        <v>22883.73</v>
      </c>
    </row>
    <row r="5585" spans="1:11" x14ac:dyDescent="0.35">
      <c r="A5585">
        <v>22272</v>
      </c>
      <c r="B5585" t="s">
        <v>42</v>
      </c>
      <c r="C5585" s="70">
        <v>1245151.72</v>
      </c>
      <c r="D5585" s="70">
        <v>400370.33</v>
      </c>
      <c r="E5585" s="71">
        <v>44853</v>
      </c>
      <c r="F5585" t="s">
        <v>19138</v>
      </c>
      <c r="G5585" t="s">
        <v>7116</v>
      </c>
      <c r="H5585" t="s">
        <v>19137</v>
      </c>
      <c r="J5585" s="40">
        <v>0</v>
      </c>
      <c r="K5585" s="40">
        <v>86972.32</v>
      </c>
    </row>
    <row r="5586" spans="1:11" x14ac:dyDescent="0.35">
      <c r="A5586">
        <v>22272</v>
      </c>
      <c r="B5586" t="s">
        <v>42</v>
      </c>
      <c r="C5586" s="70">
        <v>1245151.72</v>
      </c>
      <c r="D5586" s="70">
        <v>400370.33</v>
      </c>
      <c r="E5586" s="71">
        <v>44865</v>
      </c>
      <c r="F5586" t="s">
        <v>4554</v>
      </c>
      <c r="G5586" t="s">
        <v>2247</v>
      </c>
      <c r="H5586" t="s">
        <v>1919</v>
      </c>
      <c r="I5586" t="s">
        <v>1919</v>
      </c>
      <c r="J5586" s="40">
        <v>1187.21</v>
      </c>
      <c r="K5586" s="40">
        <v>0</v>
      </c>
    </row>
    <row r="5587" spans="1:11" x14ac:dyDescent="0.35">
      <c r="A5587">
        <v>22272</v>
      </c>
      <c r="B5587" t="s">
        <v>42</v>
      </c>
      <c r="C5587" s="70">
        <v>1245151.72</v>
      </c>
      <c r="D5587" s="70">
        <v>400370.33</v>
      </c>
      <c r="E5587" s="71">
        <v>44875</v>
      </c>
      <c r="F5587" t="s">
        <v>15662</v>
      </c>
      <c r="G5587" t="s">
        <v>15639</v>
      </c>
      <c r="H5587" t="s">
        <v>15661</v>
      </c>
      <c r="J5587" s="40">
        <v>38972.839999999997</v>
      </c>
      <c r="K5587" s="40">
        <v>0</v>
      </c>
    </row>
    <row r="5588" spans="1:11" x14ac:dyDescent="0.35">
      <c r="A5588">
        <v>22272</v>
      </c>
      <c r="B5588" t="s">
        <v>42</v>
      </c>
      <c r="C5588" s="70">
        <v>1245151.72</v>
      </c>
      <c r="D5588" s="70">
        <v>400370.33</v>
      </c>
      <c r="E5588" s="71">
        <v>44876</v>
      </c>
      <c r="F5588" t="s">
        <v>19136</v>
      </c>
      <c r="G5588" t="s">
        <v>7116</v>
      </c>
      <c r="H5588" t="s">
        <v>19135</v>
      </c>
      <c r="J5588" s="40">
        <v>0</v>
      </c>
      <c r="K5588" s="40">
        <v>135537.53</v>
      </c>
    </row>
    <row r="5589" spans="1:11" x14ac:dyDescent="0.35">
      <c r="A5589">
        <v>22272</v>
      </c>
      <c r="B5589" t="s">
        <v>42</v>
      </c>
      <c r="C5589" s="70">
        <v>1245151.72</v>
      </c>
      <c r="D5589" s="70">
        <v>400370.33</v>
      </c>
      <c r="E5589" s="71">
        <v>44894</v>
      </c>
      <c r="F5589" t="s">
        <v>19134</v>
      </c>
      <c r="G5589" t="s">
        <v>7116</v>
      </c>
      <c r="H5589" t="s">
        <v>19133</v>
      </c>
      <c r="J5589" s="40">
        <v>0</v>
      </c>
      <c r="K5589" s="40">
        <v>23175.69</v>
      </c>
    </row>
    <row r="5590" spans="1:11" x14ac:dyDescent="0.35">
      <c r="A5590">
        <v>22272</v>
      </c>
      <c r="B5590" t="s">
        <v>42</v>
      </c>
      <c r="C5590" s="70">
        <v>1245151.72</v>
      </c>
      <c r="D5590" s="70">
        <v>400370.33</v>
      </c>
      <c r="E5590" s="71">
        <v>44894</v>
      </c>
      <c r="F5590" t="s">
        <v>15660</v>
      </c>
      <c r="G5590" t="s">
        <v>15639</v>
      </c>
      <c r="H5590" t="s">
        <v>15659</v>
      </c>
      <c r="J5590" s="40">
        <v>32424.21</v>
      </c>
      <c r="K5590" s="40">
        <v>0</v>
      </c>
    </row>
    <row r="5591" spans="1:11" x14ac:dyDescent="0.35">
      <c r="A5591">
        <v>22272</v>
      </c>
      <c r="B5591" t="s">
        <v>42</v>
      </c>
      <c r="C5591" s="70">
        <v>1245151.72</v>
      </c>
      <c r="D5591" s="70">
        <v>400370.33</v>
      </c>
      <c r="E5591" s="71">
        <v>44895</v>
      </c>
      <c r="F5591" t="s">
        <v>4076</v>
      </c>
      <c r="G5591" t="s">
        <v>2247</v>
      </c>
      <c r="H5591" t="s">
        <v>1916</v>
      </c>
      <c r="I5591" t="s">
        <v>1916</v>
      </c>
      <c r="J5591" s="40">
        <v>8983.6200000000008</v>
      </c>
      <c r="K5591" s="40">
        <v>0</v>
      </c>
    </row>
    <row r="5592" spans="1:11" x14ac:dyDescent="0.35">
      <c r="A5592">
        <v>22272</v>
      </c>
      <c r="B5592" t="s">
        <v>42</v>
      </c>
      <c r="C5592" s="70">
        <v>1245151.72</v>
      </c>
      <c r="D5592" s="70">
        <v>400370.33</v>
      </c>
      <c r="E5592" s="71">
        <v>44903</v>
      </c>
      <c r="F5592" t="s">
        <v>15658</v>
      </c>
      <c r="G5592" t="s">
        <v>15639</v>
      </c>
      <c r="H5592" t="s">
        <v>15657</v>
      </c>
      <c r="J5592" s="40">
        <v>199017</v>
      </c>
      <c r="K5592" s="40">
        <v>0</v>
      </c>
    </row>
    <row r="5593" spans="1:11" x14ac:dyDescent="0.35">
      <c r="A5593">
        <v>22272</v>
      </c>
      <c r="B5593" t="s">
        <v>42</v>
      </c>
      <c r="C5593" s="70">
        <v>1245151.72</v>
      </c>
      <c r="D5593" s="70">
        <v>400370.33</v>
      </c>
      <c r="E5593" s="71">
        <v>44911</v>
      </c>
      <c r="F5593" t="s">
        <v>15656</v>
      </c>
      <c r="G5593" t="s">
        <v>15639</v>
      </c>
      <c r="H5593" t="s">
        <v>15655</v>
      </c>
      <c r="J5593" s="40">
        <v>5007.6000000000004</v>
      </c>
      <c r="K5593" s="40">
        <v>0</v>
      </c>
    </row>
    <row r="5594" spans="1:11" x14ac:dyDescent="0.35">
      <c r="A5594">
        <v>22272</v>
      </c>
      <c r="B5594" t="s">
        <v>42</v>
      </c>
      <c r="C5594" s="70">
        <v>1245151.72</v>
      </c>
      <c r="D5594" s="70">
        <v>400370.33</v>
      </c>
      <c r="E5594" s="71">
        <v>44915</v>
      </c>
      <c r="F5594" t="s">
        <v>15654</v>
      </c>
      <c r="G5594" t="s">
        <v>15639</v>
      </c>
      <c r="H5594" t="s">
        <v>15653</v>
      </c>
      <c r="J5594" s="40">
        <v>67106.13</v>
      </c>
      <c r="K5594" s="40">
        <v>0</v>
      </c>
    </row>
    <row r="5595" spans="1:11" x14ac:dyDescent="0.35">
      <c r="A5595">
        <v>22272</v>
      </c>
      <c r="B5595" t="s">
        <v>42</v>
      </c>
      <c r="C5595" s="70">
        <v>1245151.72</v>
      </c>
      <c r="D5595" s="70">
        <v>400370.33</v>
      </c>
      <c r="E5595" s="71">
        <v>44917</v>
      </c>
      <c r="F5595" t="s">
        <v>15652</v>
      </c>
      <c r="G5595" t="s">
        <v>15639</v>
      </c>
      <c r="H5595" t="s">
        <v>15651</v>
      </c>
      <c r="J5595" s="40">
        <v>31793.74</v>
      </c>
      <c r="K5595" s="40">
        <v>0</v>
      </c>
    </row>
    <row r="5596" spans="1:11" x14ac:dyDescent="0.35">
      <c r="A5596">
        <v>22272</v>
      </c>
      <c r="B5596" t="s">
        <v>42</v>
      </c>
      <c r="C5596" s="70">
        <v>1245151.72</v>
      </c>
      <c r="D5596" s="70">
        <v>400370.33</v>
      </c>
      <c r="E5596" s="71">
        <v>44921</v>
      </c>
      <c r="F5596" t="s">
        <v>15650</v>
      </c>
      <c r="G5596" t="s">
        <v>15639</v>
      </c>
      <c r="H5596" t="s">
        <v>15649</v>
      </c>
      <c r="J5596" s="40">
        <v>65520</v>
      </c>
      <c r="K5596" s="40">
        <v>0</v>
      </c>
    </row>
    <row r="5597" spans="1:11" x14ac:dyDescent="0.35">
      <c r="A5597">
        <v>22272</v>
      </c>
      <c r="B5597" t="s">
        <v>42</v>
      </c>
      <c r="C5597" s="70">
        <v>1245151.72</v>
      </c>
      <c r="D5597" s="70">
        <v>400370.33</v>
      </c>
      <c r="E5597" s="71">
        <v>44924</v>
      </c>
      <c r="F5597" t="s">
        <v>15646</v>
      </c>
      <c r="G5597" t="s">
        <v>15639</v>
      </c>
      <c r="H5597" t="s">
        <v>15645</v>
      </c>
      <c r="J5597" s="40">
        <v>48291.71</v>
      </c>
      <c r="K5597" s="40">
        <v>0</v>
      </c>
    </row>
    <row r="5598" spans="1:11" x14ac:dyDescent="0.35">
      <c r="A5598">
        <v>22272</v>
      </c>
      <c r="B5598" t="s">
        <v>42</v>
      </c>
      <c r="C5598" s="70">
        <v>1245151.72</v>
      </c>
      <c r="D5598" s="70">
        <v>400370.33</v>
      </c>
      <c r="E5598" s="71">
        <v>44924</v>
      </c>
      <c r="F5598" t="s">
        <v>19132</v>
      </c>
      <c r="G5598" t="s">
        <v>7116</v>
      </c>
      <c r="H5598" t="s">
        <v>19131</v>
      </c>
      <c r="J5598" s="40">
        <v>0</v>
      </c>
      <c r="K5598" s="40">
        <v>155103.76</v>
      </c>
    </row>
    <row r="5599" spans="1:11" x14ac:dyDescent="0.35">
      <c r="A5599">
        <v>22272</v>
      </c>
      <c r="B5599" t="s">
        <v>42</v>
      </c>
      <c r="C5599" s="70">
        <v>1245151.72</v>
      </c>
      <c r="D5599" s="70">
        <v>400370.33</v>
      </c>
      <c r="E5599" s="71">
        <v>44925</v>
      </c>
      <c r="F5599" t="s">
        <v>15644</v>
      </c>
      <c r="G5599" t="s">
        <v>15639</v>
      </c>
      <c r="H5599" t="s">
        <v>15643</v>
      </c>
      <c r="J5599" s="40">
        <v>13497.12</v>
      </c>
      <c r="K5599" s="40">
        <v>0</v>
      </c>
    </row>
    <row r="5600" spans="1:11" x14ac:dyDescent="0.35">
      <c r="A5600">
        <v>22272</v>
      </c>
      <c r="B5600" t="s">
        <v>42</v>
      </c>
      <c r="C5600" s="70">
        <v>1245151.72</v>
      </c>
      <c r="D5600" s="70">
        <v>400370.33</v>
      </c>
      <c r="E5600" s="71">
        <v>44925</v>
      </c>
      <c r="F5600" t="s">
        <v>15642</v>
      </c>
      <c r="G5600" t="s">
        <v>15639</v>
      </c>
      <c r="H5600" t="s">
        <v>15641</v>
      </c>
      <c r="J5600" s="40">
        <v>15773.94</v>
      </c>
      <c r="K5600" s="40">
        <v>0</v>
      </c>
    </row>
    <row r="5601" spans="1:11" x14ac:dyDescent="0.35">
      <c r="A5601">
        <v>22272</v>
      </c>
      <c r="B5601" t="s">
        <v>42</v>
      </c>
      <c r="C5601" s="70">
        <v>1245151.72</v>
      </c>
      <c r="D5601" s="70">
        <v>400370.33</v>
      </c>
      <c r="E5601" s="71">
        <v>44926</v>
      </c>
      <c r="F5601" t="s">
        <v>3726</v>
      </c>
      <c r="G5601" t="s">
        <v>2247</v>
      </c>
      <c r="H5601" t="s">
        <v>1911</v>
      </c>
      <c r="I5601" t="s">
        <v>1911</v>
      </c>
      <c r="J5601" s="40">
        <v>0</v>
      </c>
      <c r="K5601" s="40">
        <v>11698.09</v>
      </c>
    </row>
    <row r="5602" spans="1:11" x14ac:dyDescent="0.35">
      <c r="A5602">
        <v>22273</v>
      </c>
      <c r="B5602" t="s">
        <v>1278</v>
      </c>
      <c r="C5602" s="70">
        <v>0</v>
      </c>
      <c r="D5602" s="70">
        <v>0</v>
      </c>
      <c r="E5602" s="71">
        <v>44642</v>
      </c>
      <c r="F5602" t="s">
        <v>15623</v>
      </c>
      <c r="G5602" t="s">
        <v>15415</v>
      </c>
      <c r="H5602" t="s">
        <v>15622</v>
      </c>
      <c r="J5602" s="40">
        <v>63000</v>
      </c>
      <c r="K5602" s="40">
        <v>0</v>
      </c>
    </row>
    <row r="5603" spans="1:11" x14ac:dyDescent="0.35">
      <c r="A5603">
        <v>22273</v>
      </c>
      <c r="B5603" t="s">
        <v>1278</v>
      </c>
      <c r="C5603" s="70">
        <v>0</v>
      </c>
      <c r="D5603" s="70">
        <v>0</v>
      </c>
      <c r="E5603" s="71">
        <v>44642</v>
      </c>
      <c r="F5603" t="s">
        <v>15621</v>
      </c>
      <c r="G5603" t="s">
        <v>15415</v>
      </c>
      <c r="H5603" t="s">
        <v>15620</v>
      </c>
      <c r="J5603" s="40">
        <v>31500</v>
      </c>
      <c r="K5603" s="40">
        <v>0</v>
      </c>
    </row>
    <row r="5604" spans="1:11" x14ac:dyDescent="0.35">
      <c r="A5604">
        <v>22273</v>
      </c>
      <c r="B5604" t="s">
        <v>1278</v>
      </c>
      <c r="C5604" s="70">
        <v>0</v>
      </c>
      <c r="D5604" s="70">
        <v>0</v>
      </c>
      <c r="E5604" s="71">
        <v>44642</v>
      </c>
      <c r="F5604" t="s">
        <v>15619</v>
      </c>
      <c r="G5604" t="s">
        <v>15415</v>
      </c>
      <c r="H5604" t="s">
        <v>15618</v>
      </c>
      <c r="J5604" s="40">
        <v>63000</v>
      </c>
      <c r="K5604" s="40">
        <v>0</v>
      </c>
    </row>
    <row r="5605" spans="1:11" x14ac:dyDescent="0.35">
      <c r="A5605">
        <v>22273</v>
      </c>
      <c r="B5605" t="s">
        <v>1278</v>
      </c>
      <c r="C5605" s="70">
        <v>0</v>
      </c>
      <c r="D5605" s="70">
        <v>0</v>
      </c>
      <c r="E5605" s="71">
        <v>44642</v>
      </c>
      <c r="F5605" t="s">
        <v>15617</v>
      </c>
      <c r="G5605" t="s">
        <v>15415</v>
      </c>
      <c r="H5605" t="s">
        <v>15616</v>
      </c>
      <c r="J5605" s="40">
        <v>31500</v>
      </c>
      <c r="K5605" s="40">
        <v>0</v>
      </c>
    </row>
    <row r="5606" spans="1:11" x14ac:dyDescent="0.35">
      <c r="A5606">
        <v>22273</v>
      </c>
      <c r="B5606" t="s">
        <v>1278</v>
      </c>
      <c r="C5606" s="70">
        <v>0</v>
      </c>
      <c r="D5606" s="70">
        <v>0</v>
      </c>
      <c r="E5606" s="71">
        <v>44642</v>
      </c>
      <c r="F5606" t="s">
        <v>15615</v>
      </c>
      <c r="G5606" t="s">
        <v>15415</v>
      </c>
      <c r="H5606" t="s">
        <v>15614</v>
      </c>
      <c r="J5606" s="40">
        <v>-63000</v>
      </c>
      <c r="K5606" s="40">
        <v>0</v>
      </c>
    </row>
    <row r="5607" spans="1:11" x14ac:dyDescent="0.35">
      <c r="A5607">
        <v>22273</v>
      </c>
      <c r="B5607" t="s">
        <v>1278</v>
      </c>
      <c r="C5607" s="70">
        <v>0</v>
      </c>
      <c r="D5607" s="70">
        <v>0</v>
      </c>
      <c r="E5607" s="71">
        <v>44642</v>
      </c>
      <c r="F5607" t="s">
        <v>15613</v>
      </c>
      <c r="G5607" t="s">
        <v>15415</v>
      </c>
      <c r="H5607" t="s">
        <v>15612</v>
      </c>
      <c r="J5607" s="40">
        <v>-31500</v>
      </c>
      <c r="K5607" s="40">
        <v>0</v>
      </c>
    </row>
    <row r="5608" spans="1:11" x14ac:dyDescent="0.35">
      <c r="A5608">
        <v>22273</v>
      </c>
      <c r="B5608" t="s">
        <v>1278</v>
      </c>
      <c r="C5608" s="70">
        <v>0</v>
      </c>
      <c r="D5608" s="70">
        <v>0</v>
      </c>
      <c r="E5608" s="71">
        <v>44651</v>
      </c>
      <c r="F5608" t="s">
        <v>6658</v>
      </c>
      <c r="G5608" t="s">
        <v>2247</v>
      </c>
      <c r="J5608" s="40">
        <v>0</v>
      </c>
      <c r="K5608" s="40">
        <v>0</v>
      </c>
    </row>
    <row r="5609" spans="1:11" x14ac:dyDescent="0.35">
      <c r="A5609">
        <v>22273</v>
      </c>
      <c r="B5609" t="s">
        <v>1278</v>
      </c>
      <c r="C5609" s="70">
        <v>0</v>
      </c>
      <c r="D5609" s="70">
        <v>0</v>
      </c>
      <c r="E5609" s="71">
        <v>44678</v>
      </c>
      <c r="F5609" t="s">
        <v>7219</v>
      </c>
      <c r="G5609" t="s">
        <v>7116</v>
      </c>
      <c r="H5609" t="s">
        <v>7218</v>
      </c>
      <c r="J5609" s="40">
        <v>0</v>
      </c>
      <c r="K5609" s="40">
        <v>63000</v>
      </c>
    </row>
    <row r="5610" spans="1:11" x14ac:dyDescent="0.35">
      <c r="A5610">
        <v>22273</v>
      </c>
      <c r="B5610" t="s">
        <v>1278</v>
      </c>
      <c r="C5610" s="70">
        <v>0</v>
      </c>
      <c r="D5610" s="70">
        <v>0</v>
      </c>
      <c r="E5610" s="71">
        <v>44678</v>
      </c>
      <c r="F5610" t="s">
        <v>7219</v>
      </c>
      <c r="G5610" t="s">
        <v>7116</v>
      </c>
      <c r="H5610" t="s">
        <v>7218</v>
      </c>
      <c r="J5610" s="40">
        <v>0</v>
      </c>
      <c r="K5610" s="40">
        <v>31500</v>
      </c>
    </row>
    <row r="5611" spans="1:11" x14ac:dyDescent="0.35">
      <c r="A5611">
        <v>22273</v>
      </c>
      <c r="B5611" t="s">
        <v>1278</v>
      </c>
      <c r="C5611" s="70">
        <v>0</v>
      </c>
      <c r="D5611" s="70">
        <v>0</v>
      </c>
      <c r="E5611" s="71">
        <v>44681</v>
      </c>
      <c r="F5611" t="s">
        <v>6390</v>
      </c>
      <c r="G5611" t="s">
        <v>2247</v>
      </c>
      <c r="J5611" s="40">
        <v>0</v>
      </c>
      <c r="K5611" s="40">
        <v>0</v>
      </c>
    </row>
    <row r="5612" spans="1:11" x14ac:dyDescent="0.35">
      <c r="A5612">
        <v>22273</v>
      </c>
      <c r="B5612" t="s">
        <v>1278</v>
      </c>
      <c r="C5612" s="70">
        <v>0</v>
      </c>
      <c r="D5612" s="70">
        <v>0</v>
      </c>
      <c r="E5612" s="71">
        <v>44741</v>
      </c>
      <c r="F5612" t="s">
        <v>15562</v>
      </c>
      <c r="G5612" t="s">
        <v>15415</v>
      </c>
      <c r="H5612" t="s">
        <v>7375</v>
      </c>
      <c r="J5612" s="40">
        <v>24002.880000000001</v>
      </c>
      <c r="K5612" s="40">
        <v>0</v>
      </c>
    </row>
    <row r="5613" spans="1:11" x14ac:dyDescent="0.35">
      <c r="A5613">
        <v>22273</v>
      </c>
      <c r="B5613" t="s">
        <v>1278</v>
      </c>
      <c r="C5613" s="70">
        <v>0</v>
      </c>
      <c r="D5613" s="70">
        <v>0</v>
      </c>
      <c r="E5613" s="71">
        <v>44742</v>
      </c>
      <c r="F5613" t="s">
        <v>5852</v>
      </c>
      <c r="G5613" t="s">
        <v>2247</v>
      </c>
      <c r="J5613" s="40">
        <v>0</v>
      </c>
      <c r="K5613" s="40">
        <v>0</v>
      </c>
    </row>
    <row r="5614" spans="1:11" x14ac:dyDescent="0.35">
      <c r="A5614">
        <v>22273</v>
      </c>
      <c r="B5614" t="s">
        <v>1278</v>
      </c>
      <c r="C5614" s="70">
        <v>0</v>
      </c>
      <c r="D5614" s="70">
        <v>0</v>
      </c>
      <c r="E5614" s="71">
        <v>44769</v>
      </c>
      <c r="F5614" t="s">
        <v>15546</v>
      </c>
      <c r="G5614" t="s">
        <v>15415</v>
      </c>
      <c r="H5614" t="s">
        <v>15545</v>
      </c>
      <c r="J5614" s="40">
        <v>19380</v>
      </c>
      <c r="K5614" s="40">
        <v>0</v>
      </c>
    </row>
    <row r="5615" spans="1:11" x14ac:dyDescent="0.35">
      <c r="A5615">
        <v>22273</v>
      </c>
      <c r="B5615" t="s">
        <v>1278</v>
      </c>
      <c r="C5615" s="70">
        <v>0</v>
      </c>
      <c r="D5615" s="70">
        <v>0</v>
      </c>
      <c r="E5615" s="71">
        <v>44769</v>
      </c>
      <c r="F5615" t="s">
        <v>19130</v>
      </c>
      <c r="G5615" t="s">
        <v>1907</v>
      </c>
      <c r="H5615" t="s">
        <v>19129</v>
      </c>
      <c r="J5615" s="40">
        <v>0</v>
      </c>
      <c r="K5615" s="40">
        <v>23977.88</v>
      </c>
    </row>
    <row r="5616" spans="1:11" x14ac:dyDescent="0.35">
      <c r="A5616">
        <v>22273</v>
      </c>
      <c r="B5616" t="s">
        <v>1278</v>
      </c>
      <c r="C5616" s="70">
        <v>0</v>
      </c>
      <c r="D5616" s="70">
        <v>0</v>
      </c>
      <c r="E5616" s="71">
        <v>44769</v>
      </c>
      <c r="F5616" t="s">
        <v>7376</v>
      </c>
      <c r="G5616" t="s">
        <v>1907</v>
      </c>
      <c r="H5616" t="s">
        <v>7375</v>
      </c>
      <c r="J5616" s="40">
        <v>0</v>
      </c>
      <c r="K5616" s="40">
        <v>25</v>
      </c>
    </row>
    <row r="5617" spans="1:11" x14ac:dyDescent="0.35">
      <c r="A5617">
        <v>22273</v>
      </c>
      <c r="B5617" t="s">
        <v>1278</v>
      </c>
      <c r="C5617" s="70">
        <v>0</v>
      </c>
      <c r="D5617" s="70">
        <v>0</v>
      </c>
      <c r="E5617" s="71">
        <v>44773</v>
      </c>
      <c r="F5617" t="s">
        <v>5546</v>
      </c>
      <c r="G5617" t="s">
        <v>2247</v>
      </c>
      <c r="J5617" s="40">
        <v>0</v>
      </c>
      <c r="K5617" s="40">
        <v>0</v>
      </c>
    </row>
    <row r="5618" spans="1:11" x14ac:dyDescent="0.35">
      <c r="A5618">
        <v>22273</v>
      </c>
      <c r="B5618" t="s">
        <v>1278</v>
      </c>
      <c r="C5618" s="70">
        <v>0</v>
      </c>
      <c r="D5618" s="70">
        <v>0</v>
      </c>
      <c r="E5618" s="71">
        <v>44804</v>
      </c>
      <c r="F5618" t="s">
        <v>5072</v>
      </c>
      <c r="G5618" t="s">
        <v>2247</v>
      </c>
      <c r="H5618" t="s">
        <v>2265</v>
      </c>
      <c r="J5618" s="40">
        <v>0</v>
      </c>
      <c r="K5618" s="40">
        <v>0</v>
      </c>
    </row>
    <row r="5619" spans="1:11" x14ac:dyDescent="0.35">
      <c r="A5619">
        <v>22273</v>
      </c>
      <c r="B5619" t="s">
        <v>1278</v>
      </c>
      <c r="C5619" s="70">
        <v>0</v>
      </c>
      <c r="D5619" s="70">
        <v>0</v>
      </c>
      <c r="E5619" s="71">
        <v>44818</v>
      </c>
      <c r="F5619" t="s">
        <v>19128</v>
      </c>
      <c r="G5619" t="s">
        <v>7116</v>
      </c>
      <c r="H5619" t="s">
        <v>7367</v>
      </c>
      <c r="J5619" s="40">
        <v>0</v>
      </c>
      <c r="K5619" s="40">
        <v>19355</v>
      </c>
    </row>
    <row r="5620" spans="1:11" x14ac:dyDescent="0.35">
      <c r="A5620">
        <v>22273</v>
      </c>
      <c r="B5620" t="s">
        <v>1278</v>
      </c>
      <c r="C5620" s="70">
        <v>0</v>
      </c>
      <c r="D5620" s="70">
        <v>0</v>
      </c>
      <c r="E5620" s="71">
        <v>44818</v>
      </c>
      <c r="F5620" t="s">
        <v>7368</v>
      </c>
      <c r="G5620" t="s">
        <v>1907</v>
      </c>
      <c r="H5620" t="s">
        <v>7367</v>
      </c>
      <c r="J5620" s="40">
        <v>0</v>
      </c>
      <c r="K5620" s="40">
        <v>25</v>
      </c>
    </row>
    <row r="5621" spans="1:11" x14ac:dyDescent="0.35">
      <c r="A5621">
        <v>22273</v>
      </c>
      <c r="B5621" t="s">
        <v>1278</v>
      </c>
      <c r="C5621" s="70">
        <v>0</v>
      </c>
      <c r="D5621" s="70">
        <v>0</v>
      </c>
      <c r="E5621" s="71">
        <v>44834</v>
      </c>
      <c r="F5621" t="s">
        <v>4947</v>
      </c>
      <c r="G5621" t="s">
        <v>2247</v>
      </c>
      <c r="H5621" t="s">
        <v>2262</v>
      </c>
      <c r="J5621" s="40">
        <v>0</v>
      </c>
      <c r="K5621" s="40">
        <v>0</v>
      </c>
    </row>
    <row r="5622" spans="1:11" x14ac:dyDescent="0.35">
      <c r="A5622">
        <v>22273</v>
      </c>
      <c r="B5622" t="s">
        <v>1278</v>
      </c>
      <c r="C5622" s="70">
        <v>0</v>
      </c>
      <c r="D5622" s="70">
        <v>0</v>
      </c>
      <c r="E5622" s="71">
        <v>44864</v>
      </c>
      <c r="F5622" t="s">
        <v>15479</v>
      </c>
      <c r="G5622" t="s">
        <v>15415</v>
      </c>
      <c r="H5622" t="s">
        <v>15478</v>
      </c>
      <c r="J5622" s="40">
        <v>31620.959999999999</v>
      </c>
      <c r="K5622" s="40">
        <v>0</v>
      </c>
    </row>
    <row r="5623" spans="1:11" x14ac:dyDescent="0.35">
      <c r="A5623">
        <v>22273</v>
      </c>
      <c r="B5623" t="s">
        <v>1278</v>
      </c>
      <c r="C5623" s="70">
        <v>0</v>
      </c>
      <c r="D5623" s="70">
        <v>0</v>
      </c>
      <c r="E5623" s="71">
        <v>44865</v>
      </c>
      <c r="F5623" t="s">
        <v>4432</v>
      </c>
      <c r="G5623" t="s">
        <v>2247</v>
      </c>
      <c r="H5623" t="s">
        <v>1919</v>
      </c>
      <c r="I5623" t="s">
        <v>1919</v>
      </c>
      <c r="J5623" s="40">
        <v>0</v>
      </c>
      <c r="K5623" s="40">
        <v>0</v>
      </c>
    </row>
    <row r="5624" spans="1:11" x14ac:dyDescent="0.35">
      <c r="A5624">
        <v>22273</v>
      </c>
      <c r="B5624" t="s">
        <v>1278</v>
      </c>
      <c r="C5624" s="70">
        <v>0</v>
      </c>
      <c r="D5624" s="70">
        <v>0</v>
      </c>
      <c r="E5624" s="71">
        <v>44894</v>
      </c>
      <c r="F5624" t="s">
        <v>19127</v>
      </c>
      <c r="G5624" t="s">
        <v>7116</v>
      </c>
      <c r="H5624" t="s">
        <v>7017</v>
      </c>
      <c r="J5624" s="40">
        <v>0</v>
      </c>
      <c r="K5624" s="40">
        <v>31595.96</v>
      </c>
    </row>
    <row r="5625" spans="1:11" x14ac:dyDescent="0.35">
      <c r="A5625">
        <v>22273</v>
      </c>
      <c r="B5625" t="s">
        <v>1278</v>
      </c>
      <c r="C5625" s="70">
        <v>0</v>
      </c>
      <c r="D5625" s="70">
        <v>0</v>
      </c>
      <c r="E5625" s="71">
        <v>44894</v>
      </c>
      <c r="F5625" t="s">
        <v>7018</v>
      </c>
      <c r="G5625" t="s">
        <v>1907</v>
      </c>
      <c r="H5625" t="s">
        <v>7017</v>
      </c>
      <c r="J5625" s="40">
        <v>0</v>
      </c>
      <c r="K5625" s="40">
        <v>25</v>
      </c>
    </row>
    <row r="5626" spans="1:11" x14ac:dyDescent="0.35">
      <c r="A5626">
        <v>22273</v>
      </c>
      <c r="B5626" t="s">
        <v>1278</v>
      </c>
      <c r="C5626" s="70">
        <v>0</v>
      </c>
      <c r="D5626" s="70">
        <v>0</v>
      </c>
      <c r="E5626" s="71">
        <v>44895</v>
      </c>
      <c r="F5626" t="s">
        <v>4261</v>
      </c>
      <c r="G5626" t="s">
        <v>2247</v>
      </c>
      <c r="H5626" t="s">
        <v>1916</v>
      </c>
      <c r="I5626" t="s">
        <v>1916</v>
      </c>
      <c r="J5626" s="40">
        <v>0</v>
      </c>
      <c r="K5626" s="40">
        <v>0</v>
      </c>
    </row>
    <row r="5627" spans="1:11" x14ac:dyDescent="0.35">
      <c r="A5627">
        <v>22273</v>
      </c>
      <c r="B5627" t="s">
        <v>1278</v>
      </c>
      <c r="C5627" s="70">
        <v>0</v>
      </c>
      <c r="D5627" s="70">
        <v>0</v>
      </c>
      <c r="E5627" s="71">
        <v>44906</v>
      </c>
      <c r="F5627" t="s">
        <v>15456</v>
      </c>
      <c r="G5627" t="s">
        <v>15415</v>
      </c>
      <c r="H5627" t="s">
        <v>15455</v>
      </c>
      <c r="J5627" s="40">
        <v>8712</v>
      </c>
      <c r="K5627" s="40">
        <v>0</v>
      </c>
    </row>
    <row r="5628" spans="1:11" x14ac:dyDescent="0.35">
      <c r="A5628">
        <v>22273</v>
      </c>
      <c r="B5628" t="s">
        <v>1278</v>
      </c>
      <c r="C5628" s="70">
        <v>0</v>
      </c>
      <c r="D5628" s="70">
        <v>0</v>
      </c>
      <c r="E5628" s="71">
        <v>44926</v>
      </c>
      <c r="F5628" t="s">
        <v>3906</v>
      </c>
      <c r="G5628" t="s">
        <v>2247</v>
      </c>
      <c r="H5628" t="s">
        <v>1911</v>
      </c>
      <c r="I5628" t="s">
        <v>1911</v>
      </c>
      <c r="J5628" s="40">
        <v>0</v>
      </c>
      <c r="K5628" s="40">
        <v>0</v>
      </c>
    </row>
    <row r="5629" spans="1:11" x14ac:dyDescent="0.35">
      <c r="A5629">
        <v>22274</v>
      </c>
      <c r="B5629" t="s">
        <v>1365</v>
      </c>
      <c r="C5629" s="70">
        <v>0</v>
      </c>
      <c r="D5629" s="70">
        <v>0</v>
      </c>
      <c r="E5629" s="71">
        <v>44662</v>
      </c>
      <c r="F5629" t="s">
        <v>15607</v>
      </c>
      <c r="G5629" t="s">
        <v>15415</v>
      </c>
      <c r="H5629" t="s">
        <v>15606</v>
      </c>
      <c r="J5629" s="40">
        <v>9902.83</v>
      </c>
      <c r="K5629" s="40">
        <v>0</v>
      </c>
    </row>
    <row r="5630" spans="1:11" x14ac:dyDescent="0.35">
      <c r="A5630">
        <v>22274</v>
      </c>
      <c r="B5630" t="s">
        <v>1365</v>
      </c>
      <c r="C5630" s="70">
        <v>0</v>
      </c>
      <c r="D5630" s="70">
        <v>0</v>
      </c>
      <c r="E5630" s="71">
        <v>44681</v>
      </c>
      <c r="F5630" t="s">
        <v>6389</v>
      </c>
      <c r="G5630" t="s">
        <v>2247</v>
      </c>
      <c r="J5630" s="40">
        <v>0</v>
      </c>
      <c r="K5630" s="40">
        <v>0</v>
      </c>
    </row>
    <row r="5631" spans="1:11" x14ac:dyDescent="0.35">
      <c r="A5631">
        <v>22274</v>
      </c>
      <c r="B5631" t="s">
        <v>1365</v>
      </c>
      <c r="C5631" s="70">
        <v>0</v>
      </c>
      <c r="D5631" s="70">
        <v>0</v>
      </c>
      <c r="E5631" s="71">
        <v>44712</v>
      </c>
      <c r="F5631" t="s">
        <v>6085</v>
      </c>
      <c r="G5631" t="s">
        <v>2247</v>
      </c>
      <c r="J5631" s="40">
        <v>0</v>
      </c>
      <c r="K5631" s="40">
        <v>0</v>
      </c>
    </row>
    <row r="5632" spans="1:11" x14ac:dyDescent="0.35">
      <c r="A5632">
        <v>22274</v>
      </c>
      <c r="B5632" t="s">
        <v>1365</v>
      </c>
      <c r="C5632" s="70">
        <v>0</v>
      </c>
      <c r="D5632" s="70">
        <v>0</v>
      </c>
      <c r="E5632" s="71">
        <v>44725</v>
      </c>
      <c r="F5632" t="s">
        <v>7158</v>
      </c>
      <c r="G5632" t="s">
        <v>7116</v>
      </c>
      <c r="H5632" t="s">
        <v>7157</v>
      </c>
      <c r="J5632" s="40">
        <v>0</v>
      </c>
      <c r="K5632" s="40">
        <v>9902.83</v>
      </c>
    </row>
    <row r="5633" spans="1:11" x14ac:dyDescent="0.35">
      <c r="A5633">
        <v>22274</v>
      </c>
      <c r="B5633" t="s">
        <v>1365</v>
      </c>
      <c r="C5633" s="70">
        <v>0</v>
      </c>
      <c r="D5633" s="70">
        <v>0</v>
      </c>
      <c r="E5633" s="71">
        <v>44742</v>
      </c>
      <c r="F5633" t="s">
        <v>5851</v>
      </c>
      <c r="G5633" t="s">
        <v>2247</v>
      </c>
      <c r="J5633" s="40">
        <v>0</v>
      </c>
      <c r="K5633" s="40">
        <v>0</v>
      </c>
    </row>
    <row r="5634" spans="1:11" x14ac:dyDescent="0.35">
      <c r="A5634">
        <v>22274</v>
      </c>
      <c r="B5634" t="s">
        <v>1365</v>
      </c>
      <c r="C5634" s="70">
        <v>0</v>
      </c>
      <c r="D5634" s="70">
        <v>0</v>
      </c>
      <c r="E5634" s="71">
        <v>44833</v>
      </c>
      <c r="F5634" t="s">
        <v>15497</v>
      </c>
      <c r="G5634" t="s">
        <v>15415</v>
      </c>
      <c r="H5634" t="s">
        <v>15496</v>
      </c>
      <c r="J5634" s="40">
        <v>13276.4</v>
      </c>
      <c r="K5634" s="40">
        <v>0</v>
      </c>
    </row>
    <row r="5635" spans="1:11" x14ac:dyDescent="0.35">
      <c r="A5635">
        <v>22274</v>
      </c>
      <c r="B5635" t="s">
        <v>1365</v>
      </c>
      <c r="C5635" s="70">
        <v>0</v>
      </c>
      <c r="D5635" s="70">
        <v>0</v>
      </c>
      <c r="E5635" s="71">
        <v>44834</v>
      </c>
      <c r="F5635" t="s">
        <v>4946</v>
      </c>
      <c r="G5635" t="s">
        <v>2247</v>
      </c>
      <c r="H5635" t="s">
        <v>2262</v>
      </c>
      <c r="J5635" s="40">
        <v>0</v>
      </c>
      <c r="K5635" s="40">
        <v>0</v>
      </c>
    </row>
    <row r="5636" spans="1:11" x14ac:dyDescent="0.35">
      <c r="A5636">
        <v>22274</v>
      </c>
      <c r="B5636" t="s">
        <v>1365</v>
      </c>
      <c r="C5636" s="70">
        <v>0</v>
      </c>
      <c r="D5636" s="70">
        <v>0</v>
      </c>
      <c r="E5636" s="71">
        <v>44865</v>
      </c>
      <c r="F5636" t="s">
        <v>4431</v>
      </c>
      <c r="G5636" t="s">
        <v>2247</v>
      </c>
      <c r="H5636" t="s">
        <v>1919</v>
      </c>
      <c r="I5636" t="s">
        <v>1919</v>
      </c>
      <c r="J5636" s="40">
        <v>0</v>
      </c>
      <c r="K5636" s="40">
        <v>0</v>
      </c>
    </row>
    <row r="5637" spans="1:11" x14ac:dyDescent="0.35">
      <c r="A5637">
        <v>22274</v>
      </c>
      <c r="B5637" t="s">
        <v>1365</v>
      </c>
      <c r="C5637" s="70">
        <v>0</v>
      </c>
      <c r="D5637" s="70">
        <v>0</v>
      </c>
      <c r="E5637" s="71">
        <v>44895</v>
      </c>
      <c r="F5637" t="s">
        <v>4260</v>
      </c>
      <c r="G5637" t="s">
        <v>2247</v>
      </c>
      <c r="H5637" t="s">
        <v>1916</v>
      </c>
      <c r="I5637" t="s">
        <v>1916</v>
      </c>
      <c r="J5637" s="40">
        <v>0</v>
      </c>
      <c r="K5637" s="40">
        <v>0</v>
      </c>
    </row>
    <row r="5638" spans="1:11" x14ac:dyDescent="0.35">
      <c r="A5638">
        <v>22274</v>
      </c>
      <c r="B5638" t="s">
        <v>1365</v>
      </c>
      <c r="C5638" s="70">
        <v>0</v>
      </c>
      <c r="D5638" s="70">
        <v>0</v>
      </c>
      <c r="E5638" s="71">
        <v>44926</v>
      </c>
      <c r="F5638" t="s">
        <v>3905</v>
      </c>
      <c r="G5638" t="s">
        <v>2247</v>
      </c>
      <c r="H5638" t="s">
        <v>1911</v>
      </c>
      <c r="I5638" t="s">
        <v>1911</v>
      </c>
      <c r="J5638" s="40">
        <v>0</v>
      </c>
      <c r="K5638" s="40">
        <v>0</v>
      </c>
    </row>
    <row r="5639" spans="1:11" x14ac:dyDescent="0.35">
      <c r="A5639">
        <v>22275</v>
      </c>
      <c r="B5639" t="s">
        <v>19124</v>
      </c>
      <c r="C5639" s="70">
        <v>0</v>
      </c>
      <c r="D5639" s="70">
        <v>0</v>
      </c>
      <c r="E5639" s="71">
        <v>44834</v>
      </c>
      <c r="F5639" t="s">
        <v>15495</v>
      </c>
      <c r="G5639" t="s">
        <v>15415</v>
      </c>
      <c r="H5639" t="s">
        <v>15494</v>
      </c>
      <c r="J5639" s="40">
        <v>12840.62</v>
      </c>
      <c r="K5639" s="40">
        <v>0</v>
      </c>
    </row>
    <row r="5640" spans="1:11" x14ac:dyDescent="0.35">
      <c r="A5640">
        <v>22275</v>
      </c>
      <c r="B5640" t="s">
        <v>19124</v>
      </c>
      <c r="C5640" s="70">
        <v>0</v>
      </c>
      <c r="D5640" s="70">
        <v>0</v>
      </c>
      <c r="E5640" s="71">
        <v>44865</v>
      </c>
      <c r="F5640" t="s">
        <v>4337</v>
      </c>
      <c r="G5640" t="s">
        <v>2247</v>
      </c>
      <c r="H5640" t="s">
        <v>1919</v>
      </c>
      <c r="I5640" t="s">
        <v>1919</v>
      </c>
      <c r="J5640" s="40">
        <v>92.4</v>
      </c>
      <c r="K5640" s="40">
        <v>0</v>
      </c>
    </row>
    <row r="5641" spans="1:11" x14ac:dyDescent="0.35">
      <c r="A5641">
        <v>22275</v>
      </c>
      <c r="B5641" t="s">
        <v>19124</v>
      </c>
      <c r="C5641" s="70">
        <v>0</v>
      </c>
      <c r="D5641" s="70">
        <v>0</v>
      </c>
      <c r="E5641" s="71">
        <v>44887</v>
      </c>
      <c r="F5641" t="s">
        <v>19126</v>
      </c>
      <c r="G5641" t="s">
        <v>7116</v>
      </c>
      <c r="H5641" t="s">
        <v>19125</v>
      </c>
      <c r="J5641" s="40">
        <v>0</v>
      </c>
      <c r="K5641" s="40">
        <v>13373.2</v>
      </c>
    </row>
    <row r="5642" spans="1:11" x14ac:dyDescent="0.35">
      <c r="A5642">
        <v>22275</v>
      </c>
      <c r="B5642" t="s">
        <v>19124</v>
      </c>
      <c r="C5642" s="70">
        <v>0</v>
      </c>
      <c r="D5642" s="70">
        <v>0</v>
      </c>
      <c r="E5642" s="71">
        <v>44895</v>
      </c>
      <c r="F5642" t="s">
        <v>4161</v>
      </c>
      <c r="G5642" t="s">
        <v>2247</v>
      </c>
      <c r="H5642" t="s">
        <v>1916</v>
      </c>
      <c r="I5642" t="s">
        <v>1916</v>
      </c>
      <c r="J5642" s="40">
        <v>440.18</v>
      </c>
      <c r="K5642" s="40">
        <v>0</v>
      </c>
    </row>
    <row r="5643" spans="1:11" x14ac:dyDescent="0.35">
      <c r="A5643">
        <v>22277</v>
      </c>
      <c r="B5643" t="s">
        <v>43</v>
      </c>
      <c r="C5643" s="70">
        <v>298560</v>
      </c>
      <c r="D5643" s="70">
        <v>96000</v>
      </c>
      <c r="E5643" s="71">
        <v>44591</v>
      </c>
      <c r="F5643" t="s">
        <v>19123</v>
      </c>
      <c r="G5643" t="s">
        <v>7116</v>
      </c>
      <c r="H5643" t="s">
        <v>19122</v>
      </c>
      <c r="J5643" s="40">
        <v>0</v>
      </c>
      <c r="K5643" s="40">
        <v>96000</v>
      </c>
    </row>
    <row r="5644" spans="1:11" x14ac:dyDescent="0.35">
      <c r="A5644">
        <v>22277</v>
      </c>
      <c r="B5644" t="s">
        <v>43</v>
      </c>
      <c r="C5644" s="70">
        <v>298560</v>
      </c>
      <c r="D5644" s="70">
        <v>96000</v>
      </c>
      <c r="E5644" s="71">
        <v>44592</v>
      </c>
      <c r="F5644" t="s">
        <v>6940</v>
      </c>
      <c r="G5644" t="s">
        <v>2247</v>
      </c>
      <c r="J5644" s="40">
        <v>0</v>
      </c>
      <c r="K5644" s="40">
        <v>0</v>
      </c>
    </row>
    <row r="5645" spans="1:11" x14ac:dyDescent="0.35">
      <c r="A5645">
        <v>22277</v>
      </c>
      <c r="B5645" t="s">
        <v>43</v>
      </c>
      <c r="C5645" s="70">
        <v>298560</v>
      </c>
      <c r="D5645" s="70">
        <v>96000</v>
      </c>
      <c r="E5645" s="71">
        <v>44909</v>
      </c>
      <c r="F5645" t="s">
        <v>15452</v>
      </c>
      <c r="G5645" t="s">
        <v>15415</v>
      </c>
      <c r="H5645" t="s">
        <v>15451</v>
      </c>
      <c r="J5645" s="40">
        <v>96000</v>
      </c>
      <c r="K5645" s="40">
        <v>0</v>
      </c>
    </row>
    <row r="5646" spans="1:11" x14ac:dyDescent="0.35">
      <c r="A5646">
        <v>22277</v>
      </c>
      <c r="B5646" t="s">
        <v>43</v>
      </c>
      <c r="C5646" s="70">
        <v>298560</v>
      </c>
      <c r="D5646" s="70">
        <v>96000</v>
      </c>
      <c r="E5646" s="71">
        <v>44926</v>
      </c>
      <c r="F5646" t="s">
        <v>3904</v>
      </c>
      <c r="G5646" t="s">
        <v>2247</v>
      </c>
      <c r="H5646" t="s">
        <v>1911</v>
      </c>
      <c r="I5646" t="s">
        <v>1911</v>
      </c>
      <c r="J5646" s="40">
        <v>0</v>
      </c>
      <c r="K5646" s="40">
        <v>0</v>
      </c>
    </row>
    <row r="5647" spans="1:11" x14ac:dyDescent="0.35">
      <c r="A5647">
        <v>22280</v>
      </c>
      <c r="B5647" t="s">
        <v>44</v>
      </c>
      <c r="C5647" s="70">
        <v>0</v>
      </c>
      <c r="D5647" s="70">
        <v>0.01</v>
      </c>
      <c r="E5647" s="71">
        <v>44592</v>
      </c>
      <c r="F5647" t="s">
        <v>6939</v>
      </c>
      <c r="G5647" t="s">
        <v>2247</v>
      </c>
      <c r="J5647" s="40">
        <v>0</v>
      </c>
      <c r="K5647" s="40">
        <v>0</v>
      </c>
    </row>
    <row r="5648" spans="1:11" x14ac:dyDescent="0.35">
      <c r="A5648">
        <v>22280</v>
      </c>
      <c r="B5648" t="s">
        <v>44</v>
      </c>
      <c r="C5648" s="70">
        <v>0</v>
      </c>
      <c r="D5648" s="70">
        <v>0.01</v>
      </c>
      <c r="E5648" s="71">
        <v>44592</v>
      </c>
      <c r="F5648" t="s">
        <v>6728</v>
      </c>
      <c r="G5648" t="s">
        <v>2247</v>
      </c>
      <c r="H5648" t="s">
        <v>6720</v>
      </c>
      <c r="I5648" t="s">
        <v>6720</v>
      </c>
      <c r="J5648" s="40">
        <v>0</v>
      </c>
      <c r="K5648" s="40">
        <v>0</v>
      </c>
    </row>
    <row r="5649" spans="1:11" x14ac:dyDescent="0.35">
      <c r="A5649">
        <v>22280</v>
      </c>
      <c r="B5649" t="s">
        <v>44</v>
      </c>
      <c r="C5649" s="70">
        <v>0</v>
      </c>
      <c r="D5649" s="70">
        <v>0.01</v>
      </c>
      <c r="E5649" s="71">
        <v>44651</v>
      </c>
      <c r="F5649" t="s">
        <v>15676</v>
      </c>
      <c r="G5649" t="s">
        <v>15639</v>
      </c>
      <c r="H5649" t="s">
        <v>15675</v>
      </c>
      <c r="J5649" s="40">
        <v>47385</v>
      </c>
      <c r="K5649" s="40">
        <v>0</v>
      </c>
    </row>
    <row r="5650" spans="1:11" x14ac:dyDescent="0.35">
      <c r="A5650">
        <v>22280</v>
      </c>
      <c r="B5650" t="s">
        <v>44</v>
      </c>
      <c r="C5650" s="70">
        <v>0</v>
      </c>
      <c r="D5650" s="70">
        <v>0.01</v>
      </c>
      <c r="E5650" s="71">
        <v>44681</v>
      </c>
      <c r="F5650" t="s">
        <v>6388</v>
      </c>
      <c r="G5650" t="s">
        <v>2247</v>
      </c>
      <c r="J5650" s="40">
        <v>0</v>
      </c>
      <c r="K5650" s="40">
        <v>0</v>
      </c>
    </row>
    <row r="5651" spans="1:11" x14ac:dyDescent="0.35">
      <c r="A5651">
        <v>22280</v>
      </c>
      <c r="B5651" t="s">
        <v>44</v>
      </c>
      <c r="C5651" s="70">
        <v>0</v>
      </c>
      <c r="D5651" s="70">
        <v>0.01</v>
      </c>
      <c r="E5651" s="71">
        <v>44698</v>
      </c>
      <c r="F5651" t="s">
        <v>19121</v>
      </c>
      <c r="G5651" t="s">
        <v>7116</v>
      </c>
      <c r="H5651" t="s">
        <v>19120</v>
      </c>
      <c r="J5651" s="40">
        <v>0</v>
      </c>
      <c r="K5651" s="40">
        <v>47385</v>
      </c>
    </row>
    <row r="5652" spans="1:11" x14ac:dyDescent="0.35">
      <c r="A5652">
        <v>22280</v>
      </c>
      <c r="B5652" t="s">
        <v>44</v>
      </c>
      <c r="C5652" s="70">
        <v>0</v>
      </c>
      <c r="D5652" s="70">
        <v>0.01</v>
      </c>
      <c r="E5652" s="71">
        <v>44698</v>
      </c>
      <c r="F5652" t="s">
        <v>19121</v>
      </c>
      <c r="G5652" t="s">
        <v>7116</v>
      </c>
      <c r="H5652" t="s">
        <v>19120</v>
      </c>
      <c r="J5652" s="40">
        <v>0</v>
      </c>
      <c r="K5652" s="40">
        <v>-6890</v>
      </c>
    </row>
    <row r="5653" spans="1:11" x14ac:dyDescent="0.35">
      <c r="A5653">
        <v>22280</v>
      </c>
      <c r="B5653" t="s">
        <v>44</v>
      </c>
      <c r="C5653" s="70">
        <v>0</v>
      </c>
      <c r="D5653" s="70">
        <v>0.01</v>
      </c>
      <c r="E5653" s="71">
        <v>44712</v>
      </c>
      <c r="F5653" t="s">
        <v>6084</v>
      </c>
      <c r="G5653" t="s">
        <v>2247</v>
      </c>
      <c r="J5653" s="40">
        <v>0</v>
      </c>
      <c r="K5653" s="40">
        <v>0</v>
      </c>
    </row>
    <row r="5654" spans="1:11" x14ac:dyDescent="0.35">
      <c r="A5654">
        <v>22280</v>
      </c>
      <c r="B5654" t="s">
        <v>44</v>
      </c>
      <c r="C5654" s="70">
        <v>0</v>
      </c>
      <c r="D5654" s="70">
        <v>0.01</v>
      </c>
      <c r="E5654" s="71">
        <v>44740</v>
      </c>
      <c r="F5654" t="s">
        <v>7117</v>
      </c>
      <c r="G5654" t="s">
        <v>7116</v>
      </c>
      <c r="H5654" t="s">
        <v>7115</v>
      </c>
      <c r="J5654" s="40">
        <v>0</v>
      </c>
      <c r="K5654" s="40">
        <v>6890</v>
      </c>
    </row>
    <row r="5655" spans="1:11" x14ac:dyDescent="0.35">
      <c r="A5655">
        <v>22280</v>
      </c>
      <c r="B5655" t="s">
        <v>44</v>
      </c>
      <c r="C5655" s="70">
        <v>0</v>
      </c>
      <c r="D5655" s="70">
        <v>0.01</v>
      </c>
      <c r="E5655" s="71">
        <v>44742</v>
      </c>
      <c r="F5655" t="s">
        <v>5850</v>
      </c>
      <c r="G5655" t="s">
        <v>2247</v>
      </c>
      <c r="J5655" s="40">
        <v>0</v>
      </c>
      <c r="K5655" s="40">
        <v>0</v>
      </c>
    </row>
    <row r="5656" spans="1:11" x14ac:dyDescent="0.35">
      <c r="A5656">
        <v>22280</v>
      </c>
      <c r="B5656" t="s">
        <v>44</v>
      </c>
      <c r="C5656" s="70">
        <v>0</v>
      </c>
      <c r="D5656" s="70">
        <v>0.01</v>
      </c>
      <c r="E5656" s="71">
        <v>44925</v>
      </c>
      <c r="F5656" t="s">
        <v>15640</v>
      </c>
      <c r="G5656" t="s">
        <v>15639</v>
      </c>
      <c r="H5656" t="s">
        <v>15638</v>
      </c>
      <c r="J5656" s="40">
        <v>47385</v>
      </c>
      <c r="K5656" s="40">
        <v>0</v>
      </c>
    </row>
    <row r="5657" spans="1:11" x14ac:dyDescent="0.35">
      <c r="A5657">
        <v>22281</v>
      </c>
      <c r="B5657" t="s">
        <v>19115</v>
      </c>
      <c r="C5657" s="70">
        <v>298560</v>
      </c>
      <c r="D5657" s="70">
        <v>96000</v>
      </c>
      <c r="E5657" s="71">
        <v>44592</v>
      </c>
      <c r="F5657" t="s">
        <v>7317</v>
      </c>
      <c r="G5657" t="s">
        <v>7116</v>
      </c>
      <c r="H5657" t="s">
        <v>7316</v>
      </c>
      <c r="J5657" s="40">
        <v>0</v>
      </c>
      <c r="K5657" s="40">
        <v>96000</v>
      </c>
    </row>
    <row r="5658" spans="1:11" x14ac:dyDescent="0.35">
      <c r="A5658">
        <v>22281</v>
      </c>
      <c r="B5658" t="s">
        <v>19115</v>
      </c>
      <c r="C5658" s="70">
        <v>298560</v>
      </c>
      <c r="D5658" s="70">
        <v>96000</v>
      </c>
      <c r="E5658" s="71">
        <v>44592</v>
      </c>
      <c r="F5658" t="s">
        <v>6938</v>
      </c>
      <c r="G5658" t="s">
        <v>2247</v>
      </c>
      <c r="J5658" s="40">
        <v>0</v>
      </c>
      <c r="K5658" s="40">
        <v>0</v>
      </c>
    </row>
    <row r="5659" spans="1:11" x14ac:dyDescent="0.35">
      <c r="A5659">
        <v>22281</v>
      </c>
      <c r="B5659" t="s">
        <v>19115</v>
      </c>
      <c r="C5659" s="70">
        <v>298560</v>
      </c>
      <c r="D5659" s="70">
        <v>96000</v>
      </c>
      <c r="E5659" s="71">
        <v>44592</v>
      </c>
      <c r="F5659" t="s">
        <v>7315</v>
      </c>
      <c r="G5659" t="s">
        <v>7116</v>
      </c>
      <c r="H5659" t="s">
        <v>7314</v>
      </c>
      <c r="J5659" s="40">
        <v>0</v>
      </c>
      <c r="K5659" s="40">
        <v>-96000</v>
      </c>
    </row>
    <row r="5660" spans="1:11" x14ac:dyDescent="0.35">
      <c r="A5660">
        <v>22281</v>
      </c>
      <c r="B5660" t="s">
        <v>19115</v>
      </c>
      <c r="C5660" s="70">
        <v>298560</v>
      </c>
      <c r="D5660" s="70">
        <v>96000</v>
      </c>
      <c r="E5660" s="71">
        <v>44592</v>
      </c>
      <c r="F5660" t="s">
        <v>19119</v>
      </c>
      <c r="G5660" t="s">
        <v>7116</v>
      </c>
      <c r="H5660" t="s">
        <v>19118</v>
      </c>
      <c r="J5660" s="40">
        <v>0</v>
      </c>
      <c r="K5660" s="40">
        <v>96000</v>
      </c>
    </row>
    <row r="5661" spans="1:11" x14ac:dyDescent="0.35">
      <c r="A5661">
        <v>22281</v>
      </c>
      <c r="B5661" t="s">
        <v>19115</v>
      </c>
      <c r="C5661" s="70">
        <v>298560</v>
      </c>
      <c r="D5661" s="70">
        <v>96000</v>
      </c>
      <c r="E5661" s="71">
        <v>44592</v>
      </c>
      <c r="F5661" t="s">
        <v>19117</v>
      </c>
      <c r="G5661" t="s">
        <v>7116</v>
      </c>
      <c r="H5661" t="s">
        <v>19116</v>
      </c>
      <c r="J5661" s="40">
        <v>0</v>
      </c>
      <c r="K5661" s="40">
        <v>-96000</v>
      </c>
    </row>
    <row r="5662" spans="1:11" x14ac:dyDescent="0.35">
      <c r="A5662">
        <v>22281</v>
      </c>
      <c r="B5662" t="s">
        <v>19115</v>
      </c>
      <c r="C5662" s="70">
        <v>298560</v>
      </c>
      <c r="D5662" s="70">
        <v>96000</v>
      </c>
      <c r="E5662" s="71">
        <v>44592</v>
      </c>
      <c r="F5662" t="s">
        <v>7313</v>
      </c>
      <c r="G5662" t="s">
        <v>7116</v>
      </c>
      <c r="H5662" t="s">
        <v>7312</v>
      </c>
      <c r="J5662" s="40">
        <v>0</v>
      </c>
      <c r="K5662" s="40">
        <v>96000</v>
      </c>
    </row>
    <row r="5663" spans="1:11" x14ac:dyDescent="0.35">
      <c r="A5663">
        <v>22282</v>
      </c>
      <c r="B5663" t="s">
        <v>19110</v>
      </c>
      <c r="C5663" s="70">
        <v>0</v>
      </c>
      <c r="D5663" s="70">
        <v>0</v>
      </c>
      <c r="E5663" s="71">
        <v>44642</v>
      </c>
      <c r="F5663" t="s">
        <v>15625</v>
      </c>
      <c r="G5663" t="s">
        <v>15415</v>
      </c>
      <c r="H5663" t="s">
        <v>15624</v>
      </c>
      <c r="J5663" s="40">
        <v>129735.63</v>
      </c>
      <c r="K5663" s="40">
        <v>0</v>
      </c>
    </row>
    <row r="5664" spans="1:11" x14ac:dyDescent="0.35">
      <c r="A5664">
        <v>22282</v>
      </c>
      <c r="B5664" t="s">
        <v>19110</v>
      </c>
      <c r="C5664" s="70">
        <v>0</v>
      </c>
      <c r="D5664" s="70">
        <v>0</v>
      </c>
      <c r="E5664" s="71">
        <v>44651</v>
      </c>
      <c r="F5664" t="s">
        <v>6600</v>
      </c>
      <c r="G5664" t="s">
        <v>2247</v>
      </c>
      <c r="J5664" s="40">
        <v>1066.1300000000001</v>
      </c>
      <c r="K5664" s="40">
        <v>0</v>
      </c>
    </row>
    <row r="5665" spans="1:11" x14ac:dyDescent="0.35">
      <c r="A5665">
        <v>22282</v>
      </c>
      <c r="B5665" t="s">
        <v>19110</v>
      </c>
      <c r="C5665" s="70">
        <v>0</v>
      </c>
      <c r="D5665" s="70">
        <v>0</v>
      </c>
      <c r="E5665" s="71">
        <v>44662</v>
      </c>
      <c r="F5665" t="s">
        <v>15605</v>
      </c>
      <c r="G5665" t="s">
        <v>15415</v>
      </c>
      <c r="H5665" t="s">
        <v>15604</v>
      </c>
      <c r="J5665" s="40">
        <v>-129735.63</v>
      </c>
      <c r="K5665" s="40">
        <v>0</v>
      </c>
    </row>
    <row r="5666" spans="1:11" x14ac:dyDescent="0.35">
      <c r="A5666">
        <v>22282</v>
      </c>
      <c r="B5666" t="s">
        <v>19110</v>
      </c>
      <c r="C5666" s="70">
        <v>0</v>
      </c>
      <c r="D5666" s="70">
        <v>0</v>
      </c>
      <c r="E5666" s="71">
        <v>44662</v>
      </c>
      <c r="F5666" t="s">
        <v>15603</v>
      </c>
      <c r="G5666" t="s">
        <v>15415</v>
      </c>
      <c r="H5666" t="s">
        <v>15602</v>
      </c>
      <c r="J5666" s="40">
        <v>121281.76</v>
      </c>
      <c r="K5666" s="40">
        <v>0</v>
      </c>
    </row>
    <row r="5667" spans="1:11" x14ac:dyDescent="0.35">
      <c r="A5667">
        <v>22282</v>
      </c>
      <c r="B5667" t="s">
        <v>19110</v>
      </c>
      <c r="C5667" s="70">
        <v>0</v>
      </c>
      <c r="D5667" s="70">
        <v>0</v>
      </c>
      <c r="E5667" s="71">
        <v>44681</v>
      </c>
      <c r="F5667" t="s">
        <v>6346</v>
      </c>
      <c r="G5667" t="s">
        <v>2247</v>
      </c>
      <c r="J5667" s="40">
        <v>0</v>
      </c>
      <c r="K5667" s="40">
        <v>4536.0600000000004</v>
      </c>
    </row>
    <row r="5668" spans="1:11" x14ac:dyDescent="0.35">
      <c r="A5668">
        <v>22282</v>
      </c>
      <c r="B5668" t="s">
        <v>19110</v>
      </c>
      <c r="C5668" s="70">
        <v>0</v>
      </c>
      <c r="D5668" s="70">
        <v>0</v>
      </c>
      <c r="E5668" s="71">
        <v>44694</v>
      </c>
      <c r="F5668" t="s">
        <v>19114</v>
      </c>
      <c r="G5668" t="s">
        <v>7116</v>
      </c>
      <c r="H5668" t="s">
        <v>19113</v>
      </c>
      <c r="J5668" s="40">
        <v>0</v>
      </c>
      <c r="K5668" s="40">
        <v>115793.42</v>
      </c>
    </row>
    <row r="5669" spans="1:11" x14ac:dyDescent="0.35">
      <c r="A5669">
        <v>22282</v>
      </c>
      <c r="B5669" t="s">
        <v>19110</v>
      </c>
      <c r="C5669" s="70">
        <v>0</v>
      </c>
      <c r="D5669" s="70">
        <v>0</v>
      </c>
      <c r="E5669" s="71">
        <v>44712</v>
      </c>
      <c r="F5669" t="s">
        <v>6023</v>
      </c>
      <c r="G5669" t="s">
        <v>2247</v>
      </c>
      <c r="J5669" s="40">
        <v>0</v>
      </c>
      <c r="K5669" s="40">
        <v>2018.41</v>
      </c>
    </row>
    <row r="5670" spans="1:11" x14ac:dyDescent="0.35">
      <c r="A5670">
        <v>22282</v>
      </c>
      <c r="B5670" t="s">
        <v>19110</v>
      </c>
      <c r="C5670" s="70">
        <v>0</v>
      </c>
      <c r="D5670" s="70">
        <v>0</v>
      </c>
      <c r="E5670" s="71">
        <v>44832</v>
      </c>
      <c r="F5670" t="s">
        <v>15505</v>
      </c>
      <c r="G5670" t="s">
        <v>15415</v>
      </c>
      <c r="H5670" t="s">
        <v>15504</v>
      </c>
      <c r="J5670" s="40">
        <v>6501.33</v>
      </c>
      <c r="K5670" s="40">
        <v>0</v>
      </c>
    </row>
    <row r="5671" spans="1:11" x14ac:dyDescent="0.35">
      <c r="A5671">
        <v>22282</v>
      </c>
      <c r="B5671" t="s">
        <v>19110</v>
      </c>
      <c r="C5671" s="70">
        <v>0</v>
      </c>
      <c r="D5671" s="70">
        <v>0</v>
      </c>
      <c r="E5671" s="71">
        <v>44834</v>
      </c>
      <c r="F5671" t="s">
        <v>4859</v>
      </c>
      <c r="G5671" t="s">
        <v>2247</v>
      </c>
      <c r="H5671" t="s">
        <v>2262</v>
      </c>
      <c r="J5671" s="40">
        <v>41.31</v>
      </c>
      <c r="K5671" s="40">
        <v>0</v>
      </c>
    </row>
    <row r="5672" spans="1:11" x14ac:dyDescent="0.35">
      <c r="A5672">
        <v>22282</v>
      </c>
      <c r="B5672" t="s">
        <v>19110</v>
      </c>
      <c r="C5672" s="70">
        <v>0</v>
      </c>
      <c r="D5672" s="70">
        <v>0</v>
      </c>
      <c r="E5672" s="71">
        <v>44865</v>
      </c>
      <c r="F5672" t="s">
        <v>4336</v>
      </c>
      <c r="G5672" t="s">
        <v>2247</v>
      </c>
      <c r="H5672" t="s">
        <v>1919</v>
      </c>
      <c r="I5672" t="s">
        <v>1919</v>
      </c>
      <c r="J5672" s="40">
        <v>47.08</v>
      </c>
      <c r="K5672" s="40">
        <v>0</v>
      </c>
    </row>
    <row r="5673" spans="1:11" x14ac:dyDescent="0.35">
      <c r="A5673">
        <v>22282</v>
      </c>
      <c r="B5673" t="s">
        <v>19110</v>
      </c>
      <c r="C5673" s="70">
        <v>0</v>
      </c>
      <c r="D5673" s="70">
        <v>0</v>
      </c>
      <c r="E5673" s="71">
        <v>44874</v>
      </c>
      <c r="F5673" t="s">
        <v>19112</v>
      </c>
      <c r="G5673" t="s">
        <v>7116</v>
      </c>
      <c r="H5673" t="s">
        <v>19111</v>
      </c>
      <c r="J5673" s="40">
        <v>0</v>
      </c>
      <c r="K5673" s="40">
        <v>6691.29</v>
      </c>
    </row>
    <row r="5674" spans="1:11" x14ac:dyDescent="0.35">
      <c r="A5674">
        <v>22282</v>
      </c>
      <c r="B5674" t="s">
        <v>19110</v>
      </c>
      <c r="C5674" s="70">
        <v>0</v>
      </c>
      <c r="D5674" s="70">
        <v>0</v>
      </c>
      <c r="E5674" s="71">
        <v>44895</v>
      </c>
      <c r="F5674" t="s">
        <v>4160</v>
      </c>
      <c r="G5674" t="s">
        <v>2247</v>
      </c>
      <c r="H5674" t="s">
        <v>1916</v>
      </c>
      <c r="I5674" t="s">
        <v>1916</v>
      </c>
      <c r="J5674" s="40">
        <v>101.57</v>
      </c>
      <c r="K5674" s="40">
        <v>0</v>
      </c>
    </row>
    <row r="5675" spans="1:11" x14ac:dyDescent="0.35">
      <c r="A5675">
        <v>22283</v>
      </c>
      <c r="B5675" t="s">
        <v>1331</v>
      </c>
      <c r="C5675" s="70">
        <v>167837.34</v>
      </c>
      <c r="D5675" s="70">
        <v>53966.99</v>
      </c>
      <c r="E5675" s="71">
        <v>44592</v>
      </c>
      <c r="F5675" t="s">
        <v>6937</v>
      </c>
      <c r="G5675" t="s">
        <v>2247</v>
      </c>
      <c r="J5675" s="40">
        <v>0</v>
      </c>
      <c r="K5675" s="40">
        <v>0</v>
      </c>
    </row>
    <row r="5676" spans="1:11" x14ac:dyDescent="0.35">
      <c r="A5676">
        <v>22283</v>
      </c>
      <c r="B5676" t="s">
        <v>1331</v>
      </c>
      <c r="C5676" s="70">
        <v>167837.34</v>
      </c>
      <c r="D5676" s="70">
        <v>53966.99</v>
      </c>
      <c r="E5676" s="71">
        <v>44651</v>
      </c>
      <c r="F5676" t="s">
        <v>7251</v>
      </c>
      <c r="G5676" t="s">
        <v>7116</v>
      </c>
      <c r="H5676" t="s">
        <v>7250</v>
      </c>
      <c r="J5676" s="40">
        <v>0</v>
      </c>
      <c r="K5676" s="40">
        <v>53966.99</v>
      </c>
    </row>
    <row r="5677" spans="1:11" x14ac:dyDescent="0.35">
      <c r="A5677">
        <v>22283</v>
      </c>
      <c r="B5677" t="s">
        <v>1331</v>
      </c>
      <c r="C5677" s="70">
        <v>167837.34</v>
      </c>
      <c r="D5677" s="70">
        <v>53966.99</v>
      </c>
      <c r="E5677" s="71">
        <v>44651</v>
      </c>
      <c r="F5677" t="s">
        <v>6657</v>
      </c>
      <c r="G5677" t="s">
        <v>2247</v>
      </c>
      <c r="J5677" s="40">
        <v>0</v>
      </c>
      <c r="K5677" s="40">
        <v>0</v>
      </c>
    </row>
    <row r="5678" spans="1:11" x14ac:dyDescent="0.35">
      <c r="A5678">
        <v>22283</v>
      </c>
      <c r="B5678" t="s">
        <v>1331</v>
      </c>
      <c r="C5678" s="70">
        <v>167837.34</v>
      </c>
      <c r="D5678" s="70">
        <v>53966.99</v>
      </c>
      <c r="E5678" s="71">
        <v>44820</v>
      </c>
      <c r="F5678" t="s">
        <v>15517</v>
      </c>
      <c r="G5678" t="s">
        <v>15415</v>
      </c>
      <c r="H5678" t="s">
        <v>15516</v>
      </c>
      <c r="J5678" s="40">
        <v>85515.18</v>
      </c>
      <c r="K5678" s="40">
        <v>0</v>
      </c>
    </row>
    <row r="5679" spans="1:11" x14ac:dyDescent="0.35">
      <c r="A5679">
        <v>22283</v>
      </c>
      <c r="B5679" t="s">
        <v>1331</v>
      </c>
      <c r="C5679" s="70">
        <v>167837.34</v>
      </c>
      <c r="D5679" s="70">
        <v>53966.99</v>
      </c>
      <c r="E5679" s="71">
        <v>44831</v>
      </c>
      <c r="F5679" t="s">
        <v>15509</v>
      </c>
      <c r="G5679" t="s">
        <v>15415</v>
      </c>
      <c r="H5679" t="s">
        <v>15508</v>
      </c>
      <c r="J5679" s="40">
        <v>215113.28</v>
      </c>
      <c r="K5679" s="40">
        <v>0</v>
      </c>
    </row>
    <row r="5680" spans="1:11" x14ac:dyDescent="0.35">
      <c r="A5680">
        <v>22283</v>
      </c>
      <c r="B5680" t="s">
        <v>1331</v>
      </c>
      <c r="C5680" s="70">
        <v>167837.34</v>
      </c>
      <c r="D5680" s="70">
        <v>53966.99</v>
      </c>
      <c r="E5680" s="71">
        <v>44834</v>
      </c>
      <c r="F5680" t="s">
        <v>4945</v>
      </c>
      <c r="G5680" t="s">
        <v>2247</v>
      </c>
      <c r="H5680" t="s">
        <v>2262</v>
      </c>
      <c r="J5680" s="40">
        <v>0</v>
      </c>
      <c r="K5680" s="40">
        <v>0</v>
      </c>
    </row>
    <row r="5681" spans="1:11" x14ac:dyDescent="0.35">
      <c r="A5681">
        <v>22283</v>
      </c>
      <c r="B5681" t="s">
        <v>1331</v>
      </c>
      <c r="C5681" s="70">
        <v>167837.34</v>
      </c>
      <c r="D5681" s="70">
        <v>53966.99</v>
      </c>
      <c r="E5681" s="71">
        <v>44865</v>
      </c>
      <c r="F5681" t="s">
        <v>4430</v>
      </c>
      <c r="G5681" t="s">
        <v>2247</v>
      </c>
      <c r="H5681" t="s">
        <v>1919</v>
      </c>
      <c r="I5681" t="s">
        <v>1919</v>
      </c>
      <c r="J5681" s="40">
        <v>0</v>
      </c>
      <c r="K5681" s="40">
        <v>0</v>
      </c>
    </row>
    <row r="5682" spans="1:11" x14ac:dyDescent="0.35">
      <c r="A5682">
        <v>22283</v>
      </c>
      <c r="B5682" t="s">
        <v>1331</v>
      </c>
      <c r="C5682" s="70">
        <v>167837.34</v>
      </c>
      <c r="D5682" s="70">
        <v>53966.99</v>
      </c>
      <c r="E5682" s="71">
        <v>44872</v>
      </c>
      <c r="F5682" t="s">
        <v>19109</v>
      </c>
      <c r="G5682" t="s">
        <v>7116</v>
      </c>
      <c r="H5682" t="s">
        <v>7025</v>
      </c>
      <c r="J5682" s="40">
        <v>0</v>
      </c>
      <c r="K5682" s="40">
        <v>300603.46000000002</v>
      </c>
    </row>
    <row r="5683" spans="1:11" x14ac:dyDescent="0.35">
      <c r="A5683">
        <v>22283</v>
      </c>
      <c r="B5683" t="s">
        <v>1331</v>
      </c>
      <c r="C5683" s="70">
        <v>167837.34</v>
      </c>
      <c r="D5683" s="70">
        <v>53966.99</v>
      </c>
      <c r="E5683" s="71">
        <v>44872</v>
      </c>
      <c r="F5683" t="s">
        <v>7026</v>
      </c>
      <c r="G5683" t="s">
        <v>1907</v>
      </c>
      <c r="H5683" t="s">
        <v>7025</v>
      </c>
      <c r="J5683" s="40">
        <v>0</v>
      </c>
      <c r="K5683" s="40">
        <v>25</v>
      </c>
    </row>
    <row r="5684" spans="1:11" x14ac:dyDescent="0.35">
      <c r="A5684">
        <v>22283</v>
      </c>
      <c r="B5684" t="s">
        <v>1331</v>
      </c>
      <c r="C5684" s="70">
        <v>167837.34</v>
      </c>
      <c r="D5684" s="70">
        <v>53966.99</v>
      </c>
      <c r="E5684" s="71">
        <v>44895</v>
      </c>
      <c r="F5684" t="s">
        <v>4259</v>
      </c>
      <c r="G5684" t="s">
        <v>2247</v>
      </c>
      <c r="H5684" t="s">
        <v>1916</v>
      </c>
      <c r="I5684" t="s">
        <v>1916</v>
      </c>
      <c r="J5684" s="40">
        <v>0</v>
      </c>
      <c r="K5684" s="40">
        <v>0</v>
      </c>
    </row>
    <row r="5685" spans="1:11" x14ac:dyDescent="0.35">
      <c r="A5685">
        <v>22283</v>
      </c>
      <c r="B5685" t="s">
        <v>1331</v>
      </c>
      <c r="C5685" s="70">
        <v>167837.34</v>
      </c>
      <c r="D5685" s="70">
        <v>53966.99</v>
      </c>
      <c r="E5685" s="71">
        <v>44917</v>
      </c>
      <c r="F5685" t="s">
        <v>15442</v>
      </c>
      <c r="G5685" t="s">
        <v>15415</v>
      </c>
      <c r="H5685" t="s">
        <v>15441</v>
      </c>
      <c r="J5685" s="40">
        <v>50120.92</v>
      </c>
      <c r="K5685" s="40">
        <v>0</v>
      </c>
    </row>
    <row r="5686" spans="1:11" x14ac:dyDescent="0.35">
      <c r="A5686">
        <v>22283</v>
      </c>
      <c r="B5686" t="s">
        <v>1331</v>
      </c>
      <c r="C5686" s="70">
        <v>167837.34</v>
      </c>
      <c r="D5686" s="70">
        <v>53966.99</v>
      </c>
      <c r="E5686" s="71">
        <v>44920</v>
      </c>
      <c r="F5686" t="s">
        <v>15438</v>
      </c>
      <c r="G5686" t="s">
        <v>15415</v>
      </c>
      <c r="H5686" t="s">
        <v>15437</v>
      </c>
      <c r="J5686" s="40">
        <v>37939.1</v>
      </c>
      <c r="K5686" s="40">
        <v>0</v>
      </c>
    </row>
    <row r="5687" spans="1:11" x14ac:dyDescent="0.35">
      <c r="A5687">
        <v>22283</v>
      </c>
      <c r="B5687" t="s">
        <v>1331</v>
      </c>
      <c r="C5687" s="70">
        <v>167837.34</v>
      </c>
      <c r="D5687" s="70">
        <v>53966.99</v>
      </c>
      <c r="E5687" s="71">
        <v>44926</v>
      </c>
      <c r="F5687" t="s">
        <v>3903</v>
      </c>
      <c r="G5687" t="s">
        <v>2247</v>
      </c>
      <c r="H5687" t="s">
        <v>1911</v>
      </c>
      <c r="I5687" t="s">
        <v>1911</v>
      </c>
      <c r="J5687" s="40">
        <v>0</v>
      </c>
      <c r="K5687" s="40">
        <v>0</v>
      </c>
    </row>
    <row r="5688" spans="1:11" x14ac:dyDescent="0.35">
      <c r="A5688">
        <v>22284</v>
      </c>
      <c r="B5688" t="s">
        <v>19108</v>
      </c>
      <c r="C5688" s="70">
        <v>1555436.68</v>
      </c>
      <c r="D5688" s="70">
        <v>500140.41</v>
      </c>
      <c r="E5688" s="71">
        <v>44592</v>
      </c>
      <c r="F5688" t="s">
        <v>6936</v>
      </c>
      <c r="G5688" t="s">
        <v>2247</v>
      </c>
      <c r="J5688" s="40">
        <v>0</v>
      </c>
      <c r="K5688" s="40">
        <v>0</v>
      </c>
    </row>
    <row r="5689" spans="1:11" x14ac:dyDescent="0.35">
      <c r="A5689">
        <v>22284</v>
      </c>
      <c r="B5689" t="s">
        <v>19108</v>
      </c>
      <c r="C5689" s="70">
        <v>1555436.68</v>
      </c>
      <c r="D5689" s="70">
        <v>500140.41</v>
      </c>
      <c r="E5689" s="71">
        <v>44595</v>
      </c>
      <c r="F5689" t="s">
        <v>7309</v>
      </c>
      <c r="G5689" t="s">
        <v>7116</v>
      </c>
      <c r="H5689" t="s">
        <v>7308</v>
      </c>
      <c r="J5689" s="40">
        <v>0</v>
      </c>
      <c r="K5689" s="40">
        <v>500140.41</v>
      </c>
    </row>
    <row r="5690" spans="1:11" x14ac:dyDescent="0.35">
      <c r="A5690">
        <v>22284</v>
      </c>
      <c r="B5690" t="s">
        <v>19108</v>
      </c>
      <c r="C5690" s="70">
        <v>1555436.68</v>
      </c>
      <c r="D5690" s="70">
        <v>500140.41</v>
      </c>
      <c r="E5690" s="71">
        <v>44651</v>
      </c>
      <c r="F5690" t="s">
        <v>6656</v>
      </c>
      <c r="G5690" t="s">
        <v>2247</v>
      </c>
      <c r="J5690" s="40">
        <v>0</v>
      </c>
      <c r="K5690" s="40">
        <v>0</v>
      </c>
    </row>
    <row r="5691" spans="1:11" x14ac:dyDescent="0.35">
      <c r="A5691">
        <v>22285</v>
      </c>
      <c r="B5691" t="s">
        <v>649</v>
      </c>
      <c r="C5691" s="70">
        <v>12671.64</v>
      </c>
      <c r="D5691" s="70">
        <v>4074.48</v>
      </c>
      <c r="E5691" s="71">
        <v>44575</v>
      </c>
      <c r="F5691" t="s">
        <v>7347</v>
      </c>
      <c r="G5691" t="s">
        <v>7116</v>
      </c>
      <c r="H5691" t="s">
        <v>7346</v>
      </c>
      <c r="J5691" s="40">
        <v>0</v>
      </c>
      <c r="K5691" s="40">
        <v>4100.9399999999996</v>
      </c>
    </row>
    <row r="5692" spans="1:11" x14ac:dyDescent="0.35">
      <c r="A5692">
        <v>22285</v>
      </c>
      <c r="B5692" t="s">
        <v>649</v>
      </c>
      <c r="C5692" s="70">
        <v>12671.64</v>
      </c>
      <c r="D5692" s="70">
        <v>4074.48</v>
      </c>
      <c r="E5692" s="71">
        <v>44592</v>
      </c>
      <c r="F5692" t="s">
        <v>6889</v>
      </c>
      <c r="G5692" t="s">
        <v>2247</v>
      </c>
      <c r="J5692" s="40">
        <v>26.46</v>
      </c>
      <c r="K5692" s="40">
        <v>0</v>
      </c>
    </row>
    <row r="5693" spans="1:11" x14ac:dyDescent="0.35">
      <c r="A5693">
        <v>22285</v>
      </c>
      <c r="B5693" t="s">
        <v>649</v>
      </c>
      <c r="C5693" s="70">
        <v>12671.64</v>
      </c>
      <c r="D5693" s="70">
        <v>4074.48</v>
      </c>
      <c r="E5693" s="71">
        <v>44636</v>
      </c>
      <c r="F5693" t="s">
        <v>15627</v>
      </c>
      <c r="G5693" t="s">
        <v>15415</v>
      </c>
      <c r="H5693" t="s">
        <v>15626</v>
      </c>
      <c r="J5693" s="40">
        <v>32517.4</v>
      </c>
      <c r="K5693" s="40">
        <v>0</v>
      </c>
    </row>
    <row r="5694" spans="1:11" x14ac:dyDescent="0.35">
      <c r="A5694">
        <v>22285</v>
      </c>
      <c r="B5694" t="s">
        <v>649</v>
      </c>
      <c r="C5694" s="70">
        <v>12671.64</v>
      </c>
      <c r="D5694" s="70">
        <v>4074.48</v>
      </c>
      <c r="E5694" s="71">
        <v>44651</v>
      </c>
      <c r="F5694" t="s">
        <v>6599</v>
      </c>
      <c r="G5694" t="s">
        <v>2247</v>
      </c>
      <c r="J5694" s="40">
        <v>297.51</v>
      </c>
      <c r="K5694" s="40">
        <v>0</v>
      </c>
    </row>
    <row r="5695" spans="1:11" x14ac:dyDescent="0.35">
      <c r="A5695">
        <v>22285</v>
      </c>
      <c r="B5695" t="s">
        <v>649</v>
      </c>
      <c r="C5695" s="70">
        <v>12671.64</v>
      </c>
      <c r="D5695" s="70">
        <v>4074.48</v>
      </c>
      <c r="E5695" s="71">
        <v>44671</v>
      </c>
      <c r="F5695" t="s">
        <v>19107</v>
      </c>
      <c r="G5695" t="s">
        <v>7116</v>
      </c>
      <c r="H5695" t="s">
        <v>19106</v>
      </c>
      <c r="J5695" s="40">
        <v>0</v>
      </c>
      <c r="K5695" s="40">
        <v>32004.31</v>
      </c>
    </row>
    <row r="5696" spans="1:11" x14ac:dyDescent="0.35">
      <c r="A5696">
        <v>22285</v>
      </c>
      <c r="B5696" t="s">
        <v>649</v>
      </c>
      <c r="C5696" s="70">
        <v>12671.64</v>
      </c>
      <c r="D5696" s="70">
        <v>4074.48</v>
      </c>
      <c r="E5696" s="71">
        <v>44681</v>
      </c>
      <c r="F5696" t="s">
        <v>6345</v>
      </c>
      <c r="G5696" t="s">
        <v>2247</v>
      </c>
      <c r="J5696" s="40">
        <v>0</v>
      </c>
      <c r="K5696" s="40">
        <v>810.6</v>
      </c>
    </row>
    <row r="5697" spans="1:11" x14ac:dyDescent="0.35">
      <c r="A5697">
        <v>22285</v>
      </c>
      <c r="B5697" t="s">
        <v>649</v>
      </c>
      <c r="C5697" s="70">
        <v>12671.64</v>
      </c>
      <c r="D5697" s="70">
        <v>4074.48</v>
      </c>
      <c r="E5697" s="71">
        <v>44830</v>
      </c>
      <c r="F5697" t="s">
        <v>15511</v>
      </c>
      <c r="G5697" t="s">
        <v>15415</v>
      </c>
      <c r="H5697" t="s">
        <v>15510</v>
      </c>
      <c r="J5697" s="40">
        <v>10981.35</v>
      </c>
      <c r="K5697" s="40">
        <v>0</v>
      </c>
    </row>
    <row r="5698" spans="1:11" x14ac:dyDescent="0.35">
      <c r="A5698">
        <v>22285</v>
      </c>
      <c r="B5698" t="s">
        <v>649</v>
      </c>
      <c r="C5698" s="70">
        <v>12671.64</v>
      </c>
      <c r="D5698" s="70">
        <v>4074.48</v>
      </c>
      <c r="E5698" s="71">
        <v>44834</v>
      </c>
      <c r="F5698" t="s">
        <v>4858</v>
      </c>
      <c r="G5698" t="s">
        <v>2247</v>
      </c>
      <c r="H5698" t="s">
        <v>2262</v>
      </c>
      <c r="J5698" s="40">
        <v>69.77</v>
      </c>
      <c r="K5698" s="40">
        <v>0</v>
      </c>
    </row>
    <row r="5699" spans="1:11" x14ac:dyDescent="0.35">
      <c r="A5699">
        <v>22285</v>
      </c>
      <c r="B5699" t="s">
        <v>649</v>
      </c>
      <c r="C5699" s="70">
        <v>12671.64</v>
      </c>
      <c r="D5699" s="70">
        <v>4074.48</v>
      </c>
      <c r="E5699" s="71">
        <v>44865</v>
      </c>
      <c r="F5699" t="s">
        <v>15477</v>
      </c>
      <c r="G5699" t="s">
        <v>15415</v>
      </c>
      <c r="H5699" t="s">
        <v>15476</v>
      </c>
      <c r="J5699" s="40">
        <v>120166.14</v>
      </c>
      <c r="K5699" s="40">
        <v>0</v>
      </c>
    </row>
    <row r="5700" spans="1:11" x14ac:dyDescent="0.35">
      <c r="A5700">
        <v>22285</v>
      </c>
      <c r="B5700" t="s">
        <v>649</v>
      </c>
      <c r="C5700" s="70">
        <v>12671.64</v>
      </c>
      <c r="D5700" s="70">
        <v>4074.48</v>
      </c>
      <c r="E5700" s="71">
        <v>44865</v>
      </c>
      <c r="F5700" t="s">
        <v>4335</v>
      </c>
      <c r="G5700" t="s">
        <v>2247</v>
      </c>
      <c r="H5700" t="s">
        <v>1919</v>
      </c>
      <c r="I5700" t="s">
        <v>1919</v>
      </c>
      <c r="J5700" s="40">
        <v>79.52</v>
      </c>
      <c r="K5700" s="40">
        <v>0</v>
      </c>
    </row>
    <row r="5701" spans="1:11" x14ac:dyDescent="0.35">
      <c r="A5701">
        <v>22285</v>
      </c>
      <c r="B5701" t="s">
        <v>649</v>
      </c>
      <c r="C5701" s="70">
        <v>12671.64</v>
      </c>
      <c r="D5701" s="70">
        <v>4074.48</v>
      </c>
      <c r="E5701" s="71">
        <v>44885</v>
      </c>
      <c r="F5701" t="s">
        <v>15467</v>
      </c>
      <c r="G5701" t="s">
        <v>15415</v>
      </c>
      <c r="H5701" t="s">
        <v>15466</v>
      </c>
      <c r="J5701" s="40">
        <v>11714.75</v>
      </c>
      <c r="K5701" s="40">
        <v>0</v>
      </c>
    </row>
    <row r="5702" spans="1:11" x14ac:dyDescent="0.35">
      <c r="A5702">
        <v>22285</v>
      </c>
      <c r="B5702" t="s">
        <v>649</v>
      </c>
      <c r="C5702" s="70">
        <v>12671.64</v>
      </c>
      <c r="D5702" s="70">
        <v>4074.48</v>
      </c>
      <c r="E5702" s="71">
        <v>44895</v>
      </c>
      <c r="F5702" t="s">
        <v>4159</v>
      </c>
      <c r="G5702" t="s">
        <v>2247</v>
      </c>
      <c r="H5702" t="s">
        <v>1916</v>
      </c>
      <c r="I5702" t="s">
        <v>1916</v>
      </c>
      <c r="J5702" s="40">
        <v>5961.26</v>
      </c>
      <c r="K5702" s="40">
        <v>0</v>
      </c>
    </row>
    <row r="5703" spans="1:11" x14ac:dyDescent="0.35">
      <c r="A5703">
        <v>22285</v>
      </c>
      <c r="B5703" t="s">
        <v>649</v>
      </c>
      <c r="C5703" s="70">
        <v>12671.64</v>
      </c>
      <c r="D5703" s="70">
        <v>4074.48</v>
      </c>
      <c r="E5703" s="71">
        <v>44900</v>
      </c>
      <c r="F5703" t="s">
        <v>19105</v>
      </c>
      <c r="G5703" t="s">
        <v>7116</v>
      </c>
      <c r="H5703" t="s">
        <v>19104</v>
      </c>
      <c r="J5703" s="40">
        <v>0</v>
      </c>
      <c r="K5703" s="40">
        <v>11871.38</v>
      </c>
    </row>
    <row r="5704" spans="1:11" x14ac:dyDescent="0.35">
      <c r="A5704">
        <v>22285</v>
      </c>
      <c r="B5704" t="s">
        <v>649</v>
      </c>
      <c r="C5704" s="70">
        <v>12671.64</v>
      </c>
      <c r="D5704" s="70">
        <v>4074.48</v>
      </c>
      <c r="E5704" s="71">
        <v>44920</v>
      </c>
      <c r="F5704" t="s">
        <v>19103</v>
      </c>
      <c r="G5704" t="s">
        <v>7116</v>
      </c>
      <c r="H5704" t="s">
        <v>19102</v>
      </c>
      <c r="J5704" s="40">
        <v>0</v>
      </c>
      <c r="K5704" s="40">
        <v>12036.25</v>
      </c>
    </row>
    <row r="5705" spans="1:11" x14ac:dyDescent="0.35">
      <c r="A5705">
        <v>22285</v>
      </c>
      <c r="B5705" t="s">
        <v>649</v>
      </c>
      <c r="C5705" s="70">
        <v>12671.64</v>
      </c>
      <c r="D5705" s="70">
        <v>4074.48</v>
      </c>
      <c r="E5705" s="71">
        <v>44926</v>
      </c>
      <c r="F5705" t="s">
        <v>3813</v>
      </c>
      <c r="G5705" t="s">
        <v>2247</v>
      </c>
      <c r="H5705" t="s">
        <v>1911</v>
      </c>
      <c r="I5705" t="s">
        <v>1911</v>
      </c>
      <c r="J5705" s="40">
        <v>4263.96</v>
      </c>
      <c r="K5705" s="40">
        <v>0</v>
      </c>
    </row>
    <row r="5706" spans="1:11" x14ac:dyDescent="0.35">
      <c r="A5706">
        <v>22286</v>
      </c>
      <c r="B5706" t="s">
        <v>19099</v>
      </c>
      <c r="C5706" s="70">
        <v>0</v>
      </c>
      <c r="D5706" s="70">
        <v>0</v>
      </c>
      <c r="E5706" s="71">
        <v>44634</v>
      </c>
      <c r="F5706" t="s">
        <v>15629</v>
      </c>
      <c r="G5706" t="s">
        <v>15415</v>
      </c>
      <c r="H5706" t="s">
        <v>15628</v>
      </c>
      <c r="J5706" s="40">
        <v>232001.64</v>
      </c>
      <c r="K5706" s="40">
        <v>0</v>
      </c>
    </row>
    <row r="5707" spans="1:11" x14ac:dyDescent="0.35">
      <c r="A5707">
        <v>22286</v>
      </c>
      <c r="B5707" t="s">
        <v>19099</v>
      </c>
      <c r="C5707" s="70">
        <v>0</v>
      </c>
      <c r="D5707" s="70">
        <v>0</v>
      </c>
      <c r="E5707" s="71">
        <v>44651</v>
      </c>
      <c r="F5707" t="s">
        <v>6655</v>
      </c>
      <c r="G5707" t="s">
        <v>2247</v>
      </c>
      <c r="J5707" s="40">
        <v>0</v>
      </c>
      <c r="K5707" s="40">
        <v>0</v>
      </c>
    </row>
    <row r="5708" spans="1:11" x14ac:dyDescent="0.35">
      <c r="A5708">
        <v>22286</v>
      </c>
      <c r="B5708" t="s">
        <v>19099</v>
      </c>
      <c r="C5708" s="70">
        <v>0</v>
      </c>
      <c r="D5708" s="70">
        <v>0</v>
      </c>
      <c r="E5708" s="71">
        <v>44681</v>
      </c>
      <c r="F5708" t="s">
        <v>6387</v>
      </c>
      <c r="G5708" t="s">
        <v>2247</v>
      </c>
      <c r="J5708" s="40">
        <v>0</v>
      </c>
      <c r="K5708" s="40">
        <v>0</v>
      </c>
    </row>
    <row r="5709" spans="1:11" x14ac:dyDescent="0.35">
      <c r="A5709">
        <v>22286</v>
      </c>
      <c r="B5709" t="s">
        <v>19099</v>
      </c>
      <c r="C5709" s="70">
        <v>0</v>
      </c>
      <c r="D5709" s="70">
        <v>0</v>
      </c>
      <c r="E5709" s="71">
        <v>44712</v>
      </c>
      <c r="F5709" t="s">
        <v>6083</v>
      </c>
      <c r="G5709" t="s">
        <v>2247</v>
      </c>
      <c r="J5709" s="40">
        <v>0</v>
      </c>
      <c r="K5709" s="40">
        <v>0</v>
      </c>
    </row>
    <row r="5710" spans="1:11" x14ac:dyDescent="0.35">
      <c r="A5710">
        <v>22286</v>
      </c>
      <c r="B5710" t="s">
        <v>19099</v>
      </c>
      <c r="C5710" s="70">
        <v>0</v>
      </c>
      <c r="D5710" s="70">
        <v>0</v>
      </c>
      <c r="E5710" s="71">
        <v>44729</v>
      </c>
      <c r="F5710" t="s">
        <v>19101</v>
      </c>
      <c r="G5710" t="s">
        <v>7116</v>
      </c>
      <c r="H5710" t="s">
        <v>19100</v>
      </c>
      <c r="J5710" s="40">
        <v>0</v>
      </c>
      <c r="K5710" s="40">
        <v>232001.64</v>
      </c>
    </row>
    <row r="5711" spans="1:11" x14ac:dyDescent="0.35">
      <c r="A5711">
        <v>22286</v>
      </c>
      <c r="B5711" t="s">
        <v>19099</v>
      </c>
      <c r="C5711" s="70">
        <v>0</v>
      </c>
      <c r="D5711" s="70">
        <v>0</v>
      </c>
      <c r="E5711" s="71">
        <v>44742</v>
      </c>
      <c r="F5711" t="s">
        <v>5849</v>
      </c>
      <c r="G5711" t="s">
        <v>2247</v>
      </c>
      <c r="J5711" s="40">
        <v>0</v>
      </c>
      <c r="K5711" s="40">
        <v>0</v>
      </c>
    </row>
    <row r="5712" spans="1:11" x14ac:dyDescent="0.35">
      <c r="A5712">
        <v>22287</v>
      </c>
      <c r="B5712" t="s">
        <v>19094</v>
      </c>
      <c r="C5712" s="70">
        <v>0</v>
      </c>
      <c r="D5712" s="70">
        <v>0</v>
      </c>
      <c r="E5712" s="71">
        <v>44679</v>
      </c>
      <c r="F5712" t="s">
        <v>15601</v>
      </c>
      <c r="G5712" t="s">
        <v>15415</v>
      </c>
      <c r="H5712" t="s">
        <v>15600</v>
      </c>
      <c r="J5712" s="40">
        <v>19531.8</v>
      </c>
      <c r="K5712" s="40">
        <v>0</v>
      </c>
    </row>
    <row r="5713" spans="1:11" x14ac:dyDescent="0.35">
      <c r="A5713">
        <v>22287</v>
      </c>
      <c r="B5713" t="s">
        <v>19094</v>
      </c>
      <c r="C5713" s="70">
        <v>0</v>
      </c>
      <c r="D5713" s="70">
        <v>0</v>
      </c>
      <c r="E5713" s="71">
        <v>44681</v>
      </c>
      <c r="F5713" t="s">
        <v>6386</v>
      </c>
      <c r="G5713" t="s">
        <v>2247</v>
      </c>
      <c r="J5713" s="40">
        <v>0</v>
      </c>
      <c r="K5713" s="40">
        <v>0</v>
      </c>
    </row>
    <row r="5714" spans="1:11" x14ac:dyDescent="0.35">
      <c r="A5714">
        <v>22287</v>
      </c>
      <c r="B5714" t="s">
        <v>19094</v>
      </c>
      <c r="C5714" s="70">
        <v>0</v>
      </c>
      <c r="D5714" s="70">
        <v>0</v>
      </c>
      <c r="E5714" s="71">
        <v>44708</v>
      </c>
      <c r="F5714" t="s">
        <v>15586</v>
      </c>
      <c r="G5714" t="s">
        <v>15415</v>
      </c>
      <c r="H5714" t="s">
        <v>15585</v>
      </c>
      <c r="J5714" s="40">
        <v>19881.8</v>
      </c>
      <c r="K5714" s="40">
        <v>0</v>
      </c>
    </row>
    <row r="5715" spans="1:11" x14ac:dyDescent="0.35">
      <c r="A5715">
        <v>22287</v>
      </c>
      <c r="B5715" t="s">
        <v>19094</v>
      </c>
      <c r="C5715" s="70">
        <v>0</v>
      </c>
      <c r="D5715" s="70">
        <v>0</v>
      </c>
      <c r="E5715" s="71">
        <v>44712</v>
      </c>
      <c r="F5715" t="s">
        <v>6082</v>
      </c>
      <c r="G5715" t="s">
        <v>2247</v>
      </c>
      <c r="J5715" s="40">
        <v>0</v>
      </c>
      <c r="K5715" s="40">
        <v>0</v>
      </c>
    </row>
    <row r="5716" spans="1:11" x14ac:dyDescent="0.35">
      <c r="A5716">
        <v>22287</v>
      </c>
      <c r="B5716" t="s">
        <v>19094</v>
      </c>
      <c r="C5716" s="70">
        <v>0</v>
      </c>
      <c r="D5716" s="70">
        <v>0</v>
      </c>
      <c r="E5716" s="71">
        <v>44742</v>
      </c>
      <c r="F5716" t="s">
        <v>5848</v>
      </c>
      <c r="G5716" t="s">
        <v>2247</v>
      </c>
      <c r="J5716" s="40">
        <v>0</v>
      </c>
      <c r="K5716" s="40">
        <v>0</v>
      </c>
    </row>
    <row r="5717" spans="1:11" x14ac:dyDescent="0.35">
      <c r="A5717">
        <v>22287</v>
      </c>
      <c r="B5717" t="s">
        <v>19094</v>
      </c>
      <c r="C5717" s="70">
        <v>0</v>
      </c>
      <c r="D5717" s="70">
        <v>0</v>
      </c>
      <c r="E5717" s="71">
        <v>44763</v>
      </c>
      <c r="F5717" t="s">
        <v>19098</v>
      </c>
      <c r="G5717" t="s">
        <v>1907</v>
      </c>
      <c r="H5717" t="s">
        <v>19097</v>
      </c>
      <c r="J5717" s="40">
        <v>0</v>
      </c>
      <c r="K5717" s="40">
        <v>39371.1</v>
      </c>
    </row>
    <row r="5718" spans="1:11" x14ac:dyDescent="0.35">
      <c r="A5718">
        <v>22287</v>
      </c>
      <c r="B5718" t="s">
        <v>19094</v>
      </c>
      <c r="C5718" s="70">
        <v>0</v>
      </c>
      <c r="D5718" s="70">
        <v>0</v>
      </c>
      <c r="E5718" s="71">
        <v>44763</v>
      </c>
      <c r="F5718" t="s">
        <v>2048</v>
      </c>
      <c r="G5718" t="s">
        <v>1907</v>
      </c>
      <c r="H5718" t="s">
        <v>2047</v>
      </c>
      <c r="J5718" s="40">
        <v>0</v>
      </c>
      <c r="K5718" s="40">
        <v>42.5</v>
      </c>
    </row>
    <row r="5719" spans="1:11" x14ac:dyDescent="0.35">
      <c r="A5719">
        <v>22287</v>
      </c>
      <c r="B5719" t="s">
        <v>19094</v>
      </c>
      <c r="C5719" s="70">
        <v>0</v>
      </c>
      <c r="D5719" s="70">
        <v>0</v>
      </c>
      <c r="E5719" s="71">
        <v>44773</v>
      </c>
      <c r="F5719" t="s">
        <v>5545</v>
      </c>
      <c r="G5719" t="s">
        <v>2247</v>
      </c>
      <c r="J5719" s="40">
        <v>0</v>
      </c>
      <c r="K5719" s="40">
        <v>0</v>
      </c>
    </row>
    <row r="5720" spans="1:11" x14ac:dyDescent="0.35">
      <c r="A5720">
        <v>22287</v>
      </c>
      <c r="B5720" t="s">
        <v>19094</v>
      </c>
      <c r="C5720" s="70">
        <v>0</v>
      </c>
      <c r="D5720" s="70">
        <v>0</v>
      </c>
      <c r="E5720" s="71">
        <v>44791</v>
      </c>
      <c r="F5720" t="s">
        <v>15533</v>
      </c>
      <c r="G5720" t="s">
        <v>15415</v>
      </c>
      <c r="H5720" t="s">
        <v>15532</v>
      </c>
      <c r="J5720" s="40">
        <v>13281.8</v>
      </c>
      <c r="K5720" s="40">
        <v>0</v>
      </c>
    </row>
    <row r="5721" spans="1:11" x14ac:dyDescent="0.35">
      <c r="A5721">
        <v>22287</v>
      </c>
      <c r="B5721" t="s">
        <v>19094</v>
      </c>
      <c r="C5721" s="70">
        <v>0</v>
      </c>
      <c r="D5721" s="70">
        <v>0</v>
      </c>
      <c r="E5721" s="71">
        <v>44804</v>
      </c>
      <c r="F5721" t="s">
        <v>5071</v>
      </c>
      <c r="G5721" t="s">
        <v>2247</v>
      </c>
      <c r="H5721" t="s">
        <v>2265</v>
      </c>
      <c r="J5721" s="40">
        <v>0</v>
      </c>
      <c r="K5721" s="40">
        <v>0</v>
      </c>
    </row>
    <row r="5722" spans="1:11" x14ac:dyDescent="0.35">
      <c r="A5722">
        <v>22287</v>
      </c>
      <c r="B5722" t="s">
        <v>19094</v>
      </c>
      <c r="C5722" s="70">
        <v>0</v>
      </c>
      <c r="D5722" s="70">
        <v>0</v>
      </c>
      <c r="E5722" s="71">
        <v>44834</v>
      </c>
      <c r="F5722" t="s">
        <v>4944</v>
      </c>
      <c r="G5722" t="s">
        <v>2247</v>
      </c>
      <c r="H5722" t="s">
        <v>2262</v>
      </c>
      <c r="J5722" s="40">
        <v>0</v>
      </c>
      <c r="K5722" s="40">
        <v>0</v>
      </c>
    </row>
    <row r="5723" spans="1:11" x14ac:dyDescent="0.35">
      <c r="A5723">
        <v>22287</v>
      </c>
      <c r="B5723" t="s">
        <v>19094</v>
      </c>
      <c r="C5723" s="70">
        <v>0</v>
      </c>
      <c r="D5723" s="70">
        <v>0</v>
      </c>
      <c r="E5723" s="71">
        <v>44843</v>
      </c>
      <c r="F5723" t="s">
        <v>19096</v>
      </c>
      <c r="G5723" t="s">
        <v>7116</v>
      </c>
      <c r="H5723" t="s">
        <v>7040</v>
      </c>
      <c r="J5723" s="40">
        <v>0</v>
      </c>
      <c r="K5723" s="40">
        <v>13239.3</v>
      </c>
    </row>
    <row r="5724" spans="1:11" x14ac:dyDescent="0.35">
      <c r="A5724">
        <v>22287</v>
      </c>
      <c r="B5724" t="s">
        <v>19094</v>
      </c>
      <c r="C5724" s="70">
        <v>0</v>
      </c>
      <c r="D5724" s="70">
        <v>0</v>
      </c>
      <c r="E5724" s="71">
        <v>44843</v>
      </c>
      <c r="F5724" t="s">
        <v>7041</v>
      </c>
      <c r="G5724" t="s">
        <v>1907</v>
      </c>
      <c r="H5724" t="s">
        <v>7040</v>
      </c>
      <c r="J5724" s="40">
        <v>0</v>
      </c>
      <c r="K5724" s="40">
        <v>42.5</v>
      </c>
    </row>
    <row r="5725" spans="1:11" x14ac:dyDescent="0.35">
      <c r="A5725">
        <v>22287</v>
      </c>
      <c r="B5725" t="s">
        <v>19094</v>
      </c>
      <c r="C5725" s="70">
        <v>0</v>
      </c>
      <c r="D5725" s="70">
        <v>0</v>
      </c>
      <c r="E5725" s="71">
        <v>44857</v>
      </c>
      <c r="F5725" t="s">
        <v>15485</v>
      </c>
      <c r="G5725" t="s">
        <v>15415</v>
      </c>
      <c r="H5725" t="s">
        <v>15484</v>
      </c>
      <c r="J5725" s="40">
        <v>10220</v>
      </c>
      <c r="K5725" s="40">
        <v>0</v>
      </c>
    </row>
    <row r="5726" spans="1:11" x14ac:dyDescent="0.35">
      <c r="A5726">
        <v>22287</v>
      </c>
      <c r="B5726" t="s">
        <v>19094</v>
      </c>
      <c r="C5726" s="70">
        <v>0</v>
      </c>
      <c r="D5726" s="70">
        <v>0</v>
      </c>
      <c r="E5726" s="71">
        <v>44865</v>
      </c>
      <c r="F5726" t="s">
        <v>4429</v>
      </c>
      <c r="G5726" t="s">
        <v>2247</v>
      </c>
      <c r="H5726" t="s">
        <v>1919</v>
      </c>
      <c r="I5726" t="s">
        <v>1919</v>
      </c>
      <c r="J5726" s="40">
        <v>0</v>
      </c>
      <c r="K5726" s="40">
        <v>0</v>
      </c>
    </row>
    <row r="5727" spans="1:11" x14ac:dyDescent="0.35">
      <c r="A5727">
        <v>22287</v>
      </c>
      <c r="B5727" t="s">
        <v>19094</v>
      </c>
      <c r="C5727" s="70">
        <v>0</v>
      </c>
      <c r="D5727" s="70">
        <v>0</v>
      </c>
      <c r="E5727" s="71">
        <v>44894</v>
      </c>
      <c r="F5727" t="s">
        <v>19095</v>
      </c>
      <c r="G5727" t="s">
        <v>7116</v>
      </c>
      <c r="H5727" t="s">
        <v>7015</v>
      </c>
      <c r="J5727" s="40">
        <v>0</v>
      </c>
      <c r="K5727" s="40">
        <v>10177.5</v>
      </c>
    </row>
    <row r="5728" spans="1:11" x14ac:dyDescent="0.35">
      <c r="A5728">
        <v>22287</v>
      </c>
      <c r="B5728" t="s">
        <v>19094</v>
      </c>
      <c r="C5728" s="70">
        <v>0</v>
      </c>
      <c r="D5728" s="70">
        <v>0</v>
      </c>
      <c r="E5728" s="71">
        <v>44894</v>
      </c>
      <c r="F5728" t="s">
        <v>7016</v>
      </c>
      <c r="G5728" t="s">
        <v>1907</v>
      </c>
      <c r="H5728" t="s">
        <v>7015</v>
      </c>
      <c r="J5728" s="40">
        <v>0</v>
      </c>
      <c r="K5728" s="40">
        <v>42.5</v>
      </c>
    </row>
    <row r="5729" spans="1:11" x14ac:dyDescent="0.35">
      <c r="A5729">
        <v>22287</v>
      </c>
      <c r="B5729" t="s">
        <v>19094</v>
      </c>
      <c r="C5729" s="70">
        <v>0</v>
      </c>
      <c r="D5729" s="70">
        <v>0</v>
      </c>
      <c r="E5729" s="71">
        <v>44895</v>
      </c>
      <c r="F5729" t="s">
        <v>4258</v>
      </c>
      <c r="G5729" t="s">
        <v>2247</v>
      </c>
      <c r="H5729" t="s">
        <v>1916</v>
      </c>
      <c r="I5729" t="s">
        <v>1916</v>
      </c>
      <c r="J5729" s="40">
        <v>0</v>
      </c>
      <c r="K5729" s="40">
        <v>0</v>
      </c>
    </row>
    <row r="5730" spans="1:11" x14ac:dyDescent="0.35">
      <c r="A5730">
        <v>22288</v>
      </c>
      <c r="B5730" t="s">
        <v>45</v>
      </c>
      <c r="C5730" s="70">
        <v>0</v>
      </c>
      <c r="D5730" s="70">
        <v>0</v>
      </c>
      <c r="E5730" s="71">
        <v>44704</v>
      </c>
      <c r="F5730" t="s">
        <v>15591</v>
      </c>
      <c r="G5730" t="s">
        <v>15415</v>
      </c>
      <c r="H5730" t="s">
        <v>15590</v>
      </c>
      <c r="J5730" s="40">
        <v>25145.19</v>
      </c>
      <c r="K5730" s="40">
        <v>0</v>
      </c>
    </row>
    <row r="5731" spans="1:11" x14ac:dyDescent="0.35">
      <c r="A5731">
        <v>22288</v>
      </c>
      <c r="B5731" t="s">
        <v>45</v>
      </c>
      <c r="C5731" s="70">
        <v>0</v>
      </c>
      <c r="D5731" s="70">
        <v>0</v>
      </c>
      <c r="E5731" s="71">
        <v>44704</v>
      </c>
      <c r="F5731" t="s">
        <v>15589</v>
      </c>
      <c r="G5731" t="s">
        <v>15415</v>
      </c>
      <c r="H5731" t="s">
        <v>1995</v>
      </c>
      <c r="J5731" s="40">
        <v>34242</v>
      </c>
      <c r="K5731" s="40">
        <v>0</v>
      </c>
    </row>
    <row r="5732" spans="1:11" x14ac:dyDescent="0.35">
      <c r="A5732">
        <v>22288</v>
      </c>
      <c r="B5732" t="s">
        <v>45</v>
      </c>
      <c r="C5732" s="70">
        <v>0</v>
      </c>
      <c r="D5732" s="70">
        <v>0</v>
      </c>
      <c r="E5732" s="71">
        <v>44712</v>
      </c>
      <c r="F5732" t="s">
        <v>6081</v>
      </c>
      <c r="G5732" t="s">
        <v>2247</v>
      </c>
      <c r="J5732" s="40">
        <v>0</v>
      </c>
      <c r="K5732" s="40">
        <v>0</v>
      </c>
    </row>
    <row r="5733" spans="1:11" x14ac:dyDescent="0.35">
      <c r="A5733">
        <v>22288</v>
      </c>
      <c r="B5733" t="s">
        <v>45</v>
      </c>
      <c r="C5733" s="70">
        <v>0</v>
      </c>
      <c r="D5733" s="70">
        <v>0</v>
      </c>
      <c r="E5733" s="71">
        <v>44714</v>
      </c>
      <c r="F5733" t="s">
        <v>15584</v>
      </c>
      <c r="G5733" t="s">
        <v>15415</v>
      </c>
      <c r="H5733" t="s">
        <v>15583</v>
      </c>
      <c r="J5733" s="40">
        <v>6484.2</v>
      </c>
      <c r="K5733" s="40">
        <v>0</v>
      </c>
    </row>
    <row r="5734" spans="1:11" x14ac:dyDescent="0.35">
      <c r="A5734">
        <v>22288</v>
      </c>
      <c r="B5734" t="s">
        <v>45</v>
      </c>
      <c r="C5734" s="70">
        <v>0</v>
      </c>
      <c r="D5734" s="70">
        <v>0</v>
      </c>
      <c r="E5734" s="71">
        <v>44742</v>
      </c>
      <c r="F5734" t="s">
        <v>5847</v>
      </c>
      <c r="G5734" t="s">
        <v>2247</v>
      </c>
      <c r="J5734" s="40">
        <v>0</v>
      </c>
      <c r="K5734" s="40">
        <v>0</v>
      </c>
    </row>
    <row r="5735" spans="1:11" x14ac:dyDescent="0.35">
      <c r="A5735">
        <v>22288</v>
      </c>
      <c r="B5735" t="s">
        <v>45</v>
      </c>
      <c r="C5735" s="70">
        <v>0</v>
      </c>
      <c r="D5735" s="70">
        <v>0</v>
      </c>
      <c r="E5735" s="71">
        <v>44754</v>
      </c>
      <c r="F5735" t="s">
        <v>19093</v>
      </c>
      <c r="G5735" t="s">
        <v>1907</v>
      </c>
      <c r="H5735" t="s">
        <v>19092</v>
      </c>
      <c r="J5735" s="40">
        <v>0</v>
      </c>
      <c r="K5735" s="40">
        <v>31604.39</v>
      </c>
    </row>
    <row r="5736" spans="1:11" x14ac:dyDescent="0.35">
      <c r="A5736">
        <v>22288</v>
      </c>
      <c r="B5736" t="s">
        <v>45</v>
      </c>
      <c r="C5736" s="70">
        <v>0</v>
      </c>
      <c r="D5736" s="70">
        <v>0</v>
      </c>
      <c r="E5736" s="71">
        <v>44773</v>
      </c>
      <c r="F5736" t="s">
        <v>5544</v>
      </c>
      <c r="G5736" t="s">
        <v>2247</v>
      </c>
      <c r="J5736" s="40">
        <v>0</v>
      </c>
      <c r="K5736" s="40">
        <v>0</v>
      </c>
    </row>
    <row r="5737" spans="1:11" x14ac:dyDescent="0.35">
      <c r="A5737">
        <v>22288</v>
      </c>
      <c r="B5737" t="s">
        <v>45</v>
      </c>
      <c r="C5737" s="70">
        <v>0</v>
      </c>
      <c r="D5737" s="70">
        <v>0</v>
      </c>
      <c r="E5737" s="71">
        <v>44782</v>
      </c>
      <c r="F5737" t="s">
        <v>19091</v>
      </c>
      <c r="G5737" t="s">
        <v>7116</v>
      </c>
      <c r="H5737" t="s">
        <v>19090</v>
      </c>
      <c r="J5737" s="40">
        <v>0</v>
      </c>
      <c r="K5737" s="40">
        <v>34217</v>
      </c>
    </row>
    <row r="5738" spans="1:11" x14ac:dyDescent="0.35">
      <c r="A5738">
        <v>22288</v>
      </c>
      <c r="B5738" t="s">
        <v>45</v>
      </c>
      <c r="C5738" s="70">
        <v>0</v>
      </c>
      <c r="D5738" s="70">
        <v>0</v>
      </c>
      <c r="E5738" s="71">
        <v>44804</v>
      </c>
      <c r="F5738" t="s">
        <v>15525</v>
      </c>
      <c r="G5738" t="s">
        <v>15415</v>
      </c>
      <c r="H5738" t="s">
        <v>15524</v>
      </c>
      <c r="J5738" s="40">
        <v>80943.38</v>
      </c>
      <c r="K5738" s="40">
        <v>0</v>
      </c>
    </row>
    <row r="5739" spans="1:11" x14ac:dyDescent="0.35">
      <c r="A5739">
        <v>22288</v>
      </c>
      <c r="B5739" t="s">
        <v>45</v>
      </c>
      <c r="C5739" s="70">
        <v>0</v>
      </c>
      <c r="D5739" s="70">
        <v>0</v>
      </c>
      <c r="E5739" s="71">
        <v>44804</v>
      </c>
      <c r="F5739" t="s">
        <v>1996</v>
      </c>
      <c r="G5739" t="s">
        <v>1907</v>
      </c>
      <c r="H5739" t="s">
        <v>1995</v>
      </c>
      <c r="J5739" s="40">
        <v>0</v>
      </c>
      <c r="K5739" s="40">
        <v>50</v>
      </c>
    </row>
    <row r="5740" spans="1:11" x14ac:dyDescent="0.35">
      <c r="A5740">
        <v>22288</v>
      </c>
      <c r="B5740" t="s">
        <v>45</v>
      </c>
      <c r="C5740" s="70">
        <v>0</v>
      </c>
      <c r="D5740" s="70">
        <v>0</v>
      </c>
      <c r="E5740" s="71">
        <v>44804</v>
      </c>
      <c r="F5740" t="s">
        <v>5070</v>
      </c>
      <c r="G5740" t="s">
        <v>2247</v>
      </c>
      <c r="H5740" t="s">
        <v>2265</v>
      </c>
      <c r="J5740" s="40">
        <v>0</v>
      </c>
      <c r="K5740" s="40">
        <v>0</v>
      </c>
    </row>
    <row r="5741" spans="1:11" x14ac:dyDescent="0.35">
      <c r="A5741">
        <v>22288</v>
      </c>
      <c r="B5741" t="s">
        <v>45</v>
      </c>
      <c r="C5741" s="70">
        <v>0</v>
      </c>
      <c r="D5741" s="70">
        <v>0</v>
      </c>
      <c r="E5741" s="71">
        <v>44826</v>
      </c>
      <c r="F5741" t="s">
        <v>15515</v>
      </c>
      <c r="G5741" t="s">
        <v>15415</v>
      </c>
      <c r="H5741" t="s">
        <v>15514</v>
      </c>
      <c r="J5741" s="40">
        <v>6484.2</v>
      </c>
      <c r="K5741" s="40">
        <v>0</v>
      </c>
    </row>
    <row r="5742" spans="1:11" x14ac:dyDescent="0.35">
      <c r="A5742">
        <v>22288</v>
      </c>
      <c r="B5742" t="s">
        <v>45</v>
      </c>
      <c r="C5742" s="70">
        <v>0</v>
      </c>
      <c r="D5742" s="70">
        <v>0</v>
      </c>
      <c r="E5742" s="71">
        <v>44834</v>
      </c>
      <c r="F5742" t="s">
        <v>4943</v>
      </c>
      <c r="G5742" t="s">
        <v>2247</v>
      </c>
      <c r="H5742" t="s">
        <v>2262</v>
      </c>
      <c r="J5742" s="40">
        <v>0</v>
      </c>
      <c r="K5742" s="40">
        <v>0</v>
      </c>
    </row>
    <row r="5743" spans="1:11" x14ac:dyDescent="0.35">
      <c r="A5743">
        <v>22288</v>
      </c>
      <c r="B5743" t="s">
        <v>45</v>
      </c>
      <c r="C5743" s="70">
        <v>0</v>
      </c>
      <c r="D5743" s="70">
        <v>0</v>
      </c>
      <c r="E5743" s="71">
        <v>44865</v>
      </c>
      <c r="F5743" t="s">
        <v>4428</v>
      </c>
      <c r="G5743" t="s">
        <v>2247</v>
      </c>
      <c r="H5743" t="s">
        <v>1919</v>
      </c>
      <c r="I5743" t="s">
        <v>1919</v>
      </c>
      <c r="J5743" s="40">
        <v>0</v>
      </c>
      <c r="K5743" s="40">
        <v>0</v>
      </c>
    </row>
    <row r="5744" spans="1:11" x14ac:dyDescent="0.35">
      <c r="A5744">
        <v>22288</v>
      </c>
      <c r="B5744" t="s">
        <v>45</v>
      </c>
      <c r="C5744" s="70">
        <v>0</v>
      </c>
      <c r="D5744" s="70">
        <v>0</v>
      </c>
      <c r="E5744" s="71">
        <v>44881</v>
      </c>
      <c r="F5744" t="s">
        <v>19089</v>
      </c>
      <c r="G5744" t="s">
        <v>7116</v>
      </c>
      <c r="H5744" t="s">
        <v>7019</v>
      </c>
      <c r="J5744" s="40">
        <v>0</v>
      </c>
      <c r="K5744" s="40">
        <v>6464.2</v>
      </c>
    </row>
    <row r="5745" spans="1:11" x14ac:dyDescent="0.35">
      <c r="A5745">
        <v>22288</v>
      </c>
      <c r="B5745" t="s">
        <v>45</v>
      </c>
      <c r="C5745" s="70">
        <v>0</v>
      </c>
      <c r="D5745" s="70">
        <v>0</v>
      </c>
      <c r="E5745" s="71">
        <v>44881</v>
      </c>
      <c r="F5745" t="s">
        <v>7020</v>
      </c>
      <c r="G5745" t="s">
        <v>1907</v>
      </c>
      <c r="H5745" t="s">
        <v>7019</v>
      </c>
      <c r="J5745" s="40">
        <v>0</v>
      </c>
      <c r="K5745" s="40">
        <v>20</v>
      </c>
    </row>
    <row r="5746" spans="1:11" x14ac:dyDescent="0.35">
      <c r="A5746">
        <v>22288</v>
      </c>
      <c r="B5746" t="s">
        <v>45</v>
      </c>
      <c r="C5746" s="70">
        <v>0</v>
      </c>
      <c r="D5746" s="70">
        <v>0</v>
      </c>
      <c r="E5746" s="71">
        <v>44893</v>
      </c>
      <c r="F5746" t="s">
        <v>19088</v>
      </c>
      <c r="G5746" t="s">
        <v>7116</v>
      </c>
      <c r="H5746" t="s">
        <v>19087</v>
      </c>
      <c r="J5746" s="40">
        <v>0</v>
      </c>
      <c r="K5746" s="40">
        <v>70960.88</v>
      </c>
    </row>
    <row r="5747" spans="1:11" x14ac:dyDescent="0.35">
      <c r="A5747">
        <v>22288</v>
      </c>
      <c r="B5747" t="s">
        <v>45</v>
      </c>
      <c r="C5747" s="70">
        <v>0</v>
      </c>
      <c r="D5747" s="70">
        <v>0</v>
      </c>
      <c r="E5747" s="71">
        <v>44895</v>
      </c>
      <c r="F5747" t="s">
        <v>4257</v>
      </c>
      <c r="G5747" t="s">
        <v>2247</v>
      </c>
      <c r="H5747" t="s">
        <v>1916</v>
      </c>
      <c r="I5747" t="s">
        <v>1916</v>
      </c>
      <c r="J5747" s="40">
        <v>0</v>
      </c>
      <c r="K5747" s="40">
        <v>0</v>
      </c>
    </row>
    <row r="5748" spans="1:11" x14ac:dyDescent="0.35">
      <c r="A5748">
        <v>22288</v>
      </c>
      <c r="B5748" t="s">
        <v>45</v>
      </c>
      <c r="C5748" s="70">
        <v>0</v>
      </c>
      <c r="D5748" s="70">
        <v>0</v>
      </c>
      <c r="E5748" s="71">
        <v>44926</v>
      </c>
      <c r="F5748" t="s">
        <v>3902</v>
      </c>
      <c r="G5748" t="s">
        <v>2247</v>
      </c>
      <c r="H5748" t="s">
        <v>1911</v>
      </c>
      <c r="I5748" t="s">
        <v>1911</v>
      </c>
      <c r="J5748" s="40">
        <v>0</v>
      </c>
      <c r="K5748" s="40">
        <v>0</v>
      </c>
    </row>
    <row r="5749" spans="1:11" x14ac:dyDescent="0.35">
      <c r="A5749">
        <v>22289</v>
      </c>
      <c r="B5749" t="s">
        <v>19086</v>
      </c>
      <c r="C5749" s="70">
        <v>0</v>
      </c>
      <c r="D5749" s="70">
        <v>0</v>
      </c>
      <c r="E5749" s="71">
        <v>44708</v>
      </c>
      <c r="F5749" t="s">
        <v>15588</v>
      </c>
      <c r="G5749" t="s">
        <v>15415</v>
      </c>
      <c r="H5749" t="s">
        <v>15587</v>
      </c>
      <c r="J5749" s="40">
        <v>13802.8</v>
      </c>
      <c r="K5749" s="40">
        <v>0</v>
      </c>
    </row>
    <row r="5750" spans="1:11" x14ac:dyDescent="0.35">
      <c r="A5750">
        <v>22289</v>
      </c>
      <c r="B5750" t="s">
        <v>19086</v>
      </c>
      <c r="C5750" s="70">
        <v>0</v>
      </c>
      <c r="D5750" s="70">
        <v>0</v>
      </c>
      <c r="E5750" s="71">
        <v>44712</v>
      </c>
      <c r="F5750" t="s">
        <v>6080</v>
      </c>
      <c r="G5750" t="s">
        <v>2247</v>
      </c>
      <c r="J5750" s="40">
        <v>0</v>
      </c>
      <c r="K5750" s="40">
        <v>0</v>
      </c>
    </row>
    <row r="5751" spans="1:11" x14ac:dyDescent="0.35">
      <c r="A5751">
        <v>22289</v>
      </c>
      <c r="B5751" t="s">
        <v>19086</v>
      </c>
      <c r="C5751" s="70">
        <v>0</v>
      </c>
      <c r="D5751" s="70">
        <v>0</v>
      </c>
      <c r="E5751" s="71">
        <v>44734</v>
      </c>
      <c r="F5751" t="s">
        <v>7125</v>
      </c>
      <c r="G5751" t="s">
        <v>7116</v>
      </c>
      <c r="H5751" t="s">
        <v>7124</v>
      </c>
      <c r="J5751" s="40">
        <v>0</v>
      </c>
      <c r="K5751" s="40">
        <v>13802.8</v>
      </c>
    </row>
    <row r="5752" spans="1:11" x14ac:dyDescent="0.35">
      <c r="A5752">
        <v>22289</v>
      </c>
      <c r="B5752" t="s">
        <v>19086</v>
      </c>
      <c r="C5752" s="70">
        <v>0</v>
      </c>
      <c r="D5752" s="70">
        <v>0</v>
      </c>
      <c r="E5752" s="71">
        <v>44742</v>
      </c>
      <c r="F5752" t="s">
        <v>5846</v>
      </c>
      <c r="G5752" t="s">
        <v>2247</v>
      </c>
      <c r="J5752" s="40">
        <v>0</v>
      </c>
      <c r="K5752" s="40">
        <v>0</v>
      </c>
    </row>
    <row r="5753" spans="1:11" x14ac:dyDescent="0.35">
      <c r="A5753">
        <v>22290</v>
      </c>
      <c r="B5753" t="s">
        <v>19080</v>
      </c>
      <c r="C5753" s="70">
        <v>0</v>
      </c>
      <c r="D5753" s="70">
        <v>0</v>
      </c>
      <c r="E5753" s="71">
        <v>44715</v>
      </c>
      <c r="F5753" t="s">
        <v>15582</v>
      </c>
      <c r="G5753" t="s">
        <v>15415</v>
      </c>
      <c r="H5753" t="s">
        <v>15581</v>
      </c>
      <c r="J5753" s="40">
        <v>27939.1</v>
      </c>
      <c r="K5753" s="40">
        <v>0</v>
      </c>
    </row>
    <row r="5754" spans="1:11" x14ac:dyDescent="0.35">
      <c r="A5754">
        <v>22290</v>
      </c>
      <c r="B5754" t="s">
        <v>19080</v>
      </c>
      <c r="C5754" s="70">
        <v>0</v>
      </c>
      <c r="D5754" s="70">
        <v>0</v>
      </c>
      <c r="E5754" s="71">
        <v>44742</v>
      </c>
      <c r="F5754" t="s">
        <v>5845</v>
      </c>
      <c r="G5754" t="s">
        <v>2247</v>
      </c>
      <c r="J5754" s="40">
        <v>0</v>
      </c>
      <c r="K5754" s="40">
        <v>0</v>
      </c>
    </row>
    <row r="5755" spans="1:11" x14ac:dyDescent="0.35">
      <c r="A5755">
        <v>22290</v>
      </c>
      <c r="B5755" t="s">
        <v>19080</v>
      </c>
      <c r="C5755" s="70">
        <v>0</v>
      </c>
      <c r="D5755" s="70">
        <v>0</v>
      </c>
      <c r="E5755" s="71">
        <v>44748</v>
      </c>
      <c r="F5755" t="s">
        <v>19085</v>
      </c>
      <c r="G5755" t="s">
        <v>7116</v>
      </c>
      <c r="H5755" t="s">
        <v>19084</v>
      </c>
      <c r="J5755" s="40">
        <v>0</v>
      </c>
      <c r="K5755" s="40">
        <v>27939.1</v>
      </c>
    </row>
    <row r="5756" spans="1:11" x14ac:dyDescent="0.35">
      <c r="A5756">
        <v>22290</v>
      </c>
      <c r="B5756" t="s">
        <v>19080</v>
      </c>
      <c r="C5756" s="70">
        <v>0</v>
      </c>
      <c r="D5756" s="70">
        <v>0</v>
      </c>
      <c r="E5756" s="71">
        <v>44748</v>
      </c>
      <c r="F5756" t="s">
        <v>19083</v>
      </c>
      <c r="G5756" t="s">
        <v>1907</v>
      </c>
      <c r="H5756" t="s">
        <v>19081</v>
      </c>
      <c r="J5756" s="40">
        <v>0</v>
      </c>
      <c r="K5756" s="40">
        <v>27939.1</v>
      </c>
    </row>
    <row r="5757" spans="1:11" x14ac:dyDescent="0.35">
      <c r="A5757">
        <v>22290</v>
      </c>
      <c r="B5757" t="s">
        <v>19080</v>
      </c>
      <c r="C5757" s="70">
        <v>0</v>
      </c>
      <c r="D5757" s="70">
        <v>0</v>
      </c>
      <c r="E5757" s="71">
        <v>44748</v>
      </c>
      <c r="F5757" t="s">
        <v>19082</v>
      </c>
      <c r="G5757" t="s">
        <v>1907</v>
      </c>
      <c r="H5757" t="s">
        <v>19081</v>
      </c>
      <c r="J5757" s="40">
        <v>0</v>
      </c>
      <c r="K5757" s="40">
        <v>-27939.1</v>
      </c>
    </row>
    <row r="5758" spans="1:11" x14ac:dyDescent="0.35">
      <c r="A5758">
        <v>22290</v>
      </c>
      <c r="B5758" t="s">
        <v>19080</v>
      </c>
      <c r="C5758" s="70">
        <v>0</v>
      </c>
      <c r="D5758" s="70">
        <v>0</v>
      </c>
      <c r="E5758" s="71">
        <v>44773</v>
      </c>
      <c r="F5758" t="s">
        <v>5543</v>
      </c>
      <c r="G5758" t="s">
        <v>2247</v>
      </c>
      <c r="J5758" s="40">
        <v>0</v>
      </c>
      <c r="K5758" s="40">
        <v>0</v>
      </c>
    </row>
    <row r="5759" spans="1:11" x14ac:dyDescent="0.35">
      <c r="A5759">
        <v>22291</v>
      </c>
      <c r="B5759" t="s">
        <v>19077</v>
      </c>
      <c r="C5759" s="70">
        <v>0</v>
      </c>
      <c r="D5759" s="70">
        <v>0</v>
      </c>
      <c r="E5759" s="71">
        <v>44715</v>
      </c>
      <c r="F5759" t="s">
        <v>15580</v>
      </c>
      <c r="G5759" t="s">
        <v>15415</v>
      </c>
      <c r="H5759" t="s">
        <v>15579</v>
      </c>
      <c r="J5759" s="40">
        <v>51533.65</v>
      </c>
      <c r="K5759" s="40">
        <v>0</v>
      </c>
    </row>
    <row r="5760" spans="1:11" x14ac:dyDescent="0.35">
      <c r="A5760">
        <v>22291</v>
      </c>
      <c r="B5760" t="s">
        <v>19077</v>
      </c>
      <c r="C5760" s="70">
        <v>0</v>
      </c>
      <c r="D5760" s="70">
        <v>0</v>
      </c>
      <c r="E5760" s="71">
        <v>44742</v>
      </c>
      <c r="F5760" t="s">
        <v>5762</v>
      </c>
      <c r="G5760" t="s">
        <v>2247</v>
      </c>
      <c r="J5760" s="40">
        <v>0</v>
      </c>
      <c r="K5760" s="40">
        <v>1456.58</v>
      </c>
    </row>
    <row r="5761" spans="1:11" x14ac:dyDescent="0.35">
      <c r="A5761">
        <v>22291</v>
      </c>
      <c r="B5761" t="s">
        <v>19077</v>
      </c>
      <c r="C5761" s="70">
        <v>0</v>
      </c>
      <c r="D5761" s="70">
        <v>0</v>
      </c>
      <c r="E5761" s="71">
        <v>44773</v>
      </c>
      <c r="F5761" t="s">
        <v>5461</v>
      </c>
      <c r="G5761" t="s">
        <v>2247</v>
      </c>
      <c r="J5761" s="40">
        <v>0</v>
      </c>
      <c r="K5761" s="40">
        <v>741.27</v>
      </c>
    </row>
    <row r="5762" spans="1:11" x14ac:dyDescent="0.35">
      <c r="A5762">
        <v>22291</v>
      </c>
      <c r="B5762" t="s">
        <v>19077</v>
      </c>
      <c r="C5762" s="70">
        <v>0</v>
      </c>
      <c r="D5762" s="70">
        <v>0</v>
      </c>
      <c r="E5762" s="71">
        <v>44777</v>
      </c>
      <c r="F5762" t="s">
        <v>19079</v>
      </c>
      <c r="G5762" t="s">
        <v>7116</v>
      </c>
      <c r="H5762" t="s">
        <v>19078</v>
      </c>
      <c r="J5762" s="40">
        <v>0</v>
      </c>
      <c r="K5762" s="40">
        <v>49011.6</v>
      </c>
    </row>
    <row r="5763" spans="1:11" x14ac:dyDescent="0.35">
      <c r="A5763">
        <v>22291</v>
      </c>
      <c r="B5763" t="s">
        <v>19077</v>
      </c>
      <c r="C5763" s="70">
        <v>0</v>
      </c>
      <c r="D5763" s="70">
        <v>0</v>
      </c>
      <c r="E5763" s="71">
        <v>44804</v>
      </c>
      <c r="F5763" t="s">
        <v>4990</v>
      </c>
      <c r="G5763" t="s">
        <v>2247</v>
      </c>
      <c r="H5763" t="s">
        <v>2265</v>
      </c>
      <c r="J5763" s="40">
        <v>0</v>
      </c>
      <c r="K5763" s="40">
        <v>324.2</v>
      </c>
    </row>
    <row r="5764" spans="1:11" x14ac:dyDescent="0.35">
      <c r="A5764">
        <v>22292</v>
      </c>
      <c r="B5764" t="s">
        <v>46</v>
      </c>
      <c r="C5764" s="70">
        <v>0</v>
      </c>
      <c r="D5764" s="70">
        <v>0</v>
      </c>
      <c r="E5764" s="71">
        <v>44729</v>
      </c>
      <c r="F5764" t="s">
        <v>15572</v>
      </c>
      <c r="G5764" t="s">
        <v>15415</v>
      </c>
      <c r="H5764" t="s">
        <v>15571</v>
      </c>
      <c r="J5764" s="40">
        <v>62652</v>
      </c>
      <c r="K5764" s="40">
        <v>0</v>
      </c>
    </row>
    <row r="5765" spans="1:11" x14ac:dyDescent="0.35">
      <c r="A5765">
        <v>22292</v>
      </c>
      <c r="B5765" t="s">
        <v>46</v>
      </c>
      <c r="C5765" s="70">
        <v>0</v>
      </c>
      <c r="D5765" s="70">
        <v>0</v>
      </c>
      <c r="E5765" s="71">
        <v>44740</v>
      </c>
      <c r="F5765" t="s">
        <v>15566</v>
      </c>
      <c r="G5765" t="s">
        <v>15415</v>
      </c>
      <c r="H5765" t="s">
        <v>15565</v>
      </c>
      <c r="J5765" s="40">
        <v>59015.199999999997</v>
      </c>
      <c r="K5765" s="40">
        <v>0</v>
      </c>
    </row>
    <row r="5766" spans="1:11" x14ac:dyDescent="0.35">
      <c r="A5766">
        <v>22292</v>
      </c>
      <c r="B5766" t="s">
        <v>46</v>
      </c>
      <c r="C5766" s="70">
        <v>0</v>
      </c>
      <c r="D5766" s="70">
        <v>0</v>
      </c>
      <c r="E5766" s="71">
        <v>44742</v>
      </c>
      <c r="F5766" t="s">
        <v>5844</v>
      </c>
      <c r="G5766" t="s">
        <v>2247</v>
      </c>
      <c r="J5766" s="40">
        <v>0</v>
      </c>
      <c r="K5766" s="40">
        <v>0</v>
      </c>
    </row>
    <row r="5767" spans="1:11" x14ac:dyDescent="0.35">
      <c r="A5767">
        <v>22292</v>
      </c>
      <c r="B5767" t="s">
        <v>46</v>
      </c>
      <c r="C5767" s="70">
        <v>0</v>
      </c>
      <c r="D5767" s="70">
        <v>0</v>
      </c>
      <c r="E5767" s="71">
        <v>44773</v>
      </c>
      <c r="F5767" t="s">
        <v>5542</v>
      </c>
      <c r="G5767" t="s">
        <v>2247</v>
      </c>
      <c r="J5767" s="40">
        <v>0</v>
      </c>
      <c r="K5767" s="40">
        <v>0</v>
      </c>
    </row>
    <row r="5768" spans="1:11" x14ac:dyDescent="0.35">
      <c r="A5768">
        <v>22292</v>
      </c>
      <c r="B5768" t="s">
        <v>46</v>
      </c>
      <c r="C5768" s="70">
        <v>0</v>
      </c>
      <c r="D5768" s="70">
        <v>0</v>
      </c>
      <c r="E5768" s="71">
        <v>44790</v>
      </c>
      <c r="F5768" t="s">
        <v>19076</v>
      </c>
      <c r="G5768" t="s">
        <v>7116</v>
      </c>
      <c r="H5768" t="s">
        <v>19075</v>
      </c>
      <c r="J5768" s="40">
        <v>0</v>
      </c>
      <c r="K5768" s="40">
        <v>121667.2</v>
      </c>
    </row>
    <row r="5769" spans="1:11" x14ac:dyDescent="0.35">
      <c r="A5769">
        <v>22292</v>
      </c>
      <c r="B5769" t="s">
        <v>46</v>
      </c>
      <c r="C5769" s="70">
        <v>0</v>
      </c>
      <c r="D5769" s="70">
        <v>0</v>
      </c>
      <c r="E5769" s="71">
        <v>44794</v>
      </c>
      <c r="F5769" t="s">
        <v>15531</v>
      </c>
      <c r="G5769" t="s">
        <v>15415</v>
      </c>
      <c r="H5769" t="s">
        <v>15530</v>
      </c>
      <c r="J5769" s="40">
        <v>145362</v>
      </c>
      <c r="K5769" s="40">
        <v>0</v>
      </c>
    </row>
    <row r="5770" spans="1:11" x14ac:dyDescent="0.35">
      <c r="A5770">
        <v>22292</v>
      </c>
      <c r="B5770" t="s">
        <v>46</v>
      </c>
      <c r="C5770" s="70">
        <v>0</v>
      </c>
      <c r="D5770" s="70">
        <v>0</v>
      </c>
      <c r="E5770" s="71">
        <v>44804</v>
      </c>
      <c r="F5770" t="s">
        <v>5069</v>
      </c>
      <c r="G5770" t="s">
        <v>2247</v>
      </c>
      <c r="H5770" t="s">
        <v>2265</v>
      </c>
      <c r="J5770" s="40">
        <v>0</v>
      </c>
      <c r="K5770" s="40">
        <v>0</v>
      </c>
    </row>
    <row r="5771" spans="1:11" x14ac:dyDescent="0.35">
      <c r="A5771">
        <v>22292</v>
      </c>
      <c r="B5771" t="s">
        <v>46</v>
      </c>
      <c r="C5771" s="70">
        <v>0</v>
      </c>
      <c r="D5771" s="70">
        <v>0</v>
      </c>
      <c r="E5771" s="71">
        <v>44819</v>
      </c>
      <c r="F5771" t="s">
        <v>15520</v>
      </c>
      <c r="G5771" t="s">
        <v>15415</v>
      </c>
      <c r="H5771" t="s">
        <v>15519</v>
      </c>
      <c r="J5771" s="40">
        <v>28237.23</v>
      </c>
      <c r="K5771" s="40">
        <v>0</v>
      </c>
    </row>
    <row r="5772" spans="1:11" x14ac:dyDescent="0.35">
      <c r="A5772">
        <v>22292</v>
      </c>
      <c r="B5772" t="s">
        <v>46</v>
      </c>
      <c r="C5772" s="70">
        <v>0</v>
      </c>
      <c r="D5772" s="70">
        <v>0</v>
      </c>
      <c r="E5772" s="71">
        <v>44834</v>
      </c>
      <c r="F5772" t="s">
        <v>4942</v>
      </c>
      <c r="G5772" t="s">
        <v>2247</v>
      </c>
      <c r="H5772" t="s">
        <v>2262</v>
      </c>
      <c r="J5772" s="40">
        <v>0</v>
      </c>
      <c r="K5772" s="40">
        <v>0</v>
      </c>
    </row>
    <row r="5773" spans="1:11" x14ac:dyDescent="0.35">
      <c r="A5773">
        <v>22292</v>
      </c>
      <c r="B5773" t="s">
        <v>46</v>
      </c>
      <c r="C5773" s="70">
        <v>0</v>
      </c>
      <c r="D5773" s="70">
        <v>0</v>
      </c>
      <c r="E5773" s="71">
        <v>44852</v>
      </c>
      <c r="F5773" t="s">
        <v>19074</v>
      </c>
      <c r="G5773" t="s">
        <v>7116</v>
      </c>
      <c r="H5773" t="s">
        <v>19073</v>
      </c>
      <c r="J5773" s="40">
        <v>0</v>
      </c>
      <c r="K5773" s="40">
        <v>145362</v>
      </c>
    </row>
    <row r="5774" spans="1:11" x14ac:dyDescent="0.35">
      <c r="A5774">
        <v>22292</v>
      </c>
      <c r="B5774" t="s">
        <v>46</v>
      </c>
      <c r="C5774" s="70">
        <v>0</v>
      </c>
      <c r="D5774" s="70">
        <v>0</v>
      </c>
      <c r="E5774" s="71">
        <v>44865</v>
      </c>
      <c r="F5774" t="s">
        <v>19072</v>
      </c>
      <c r="G5774" t="s">
        <v>7116</v>
      </c>
      <c r="H5774" t="s">
        <v>19071</v>
      </c>
      <c r="J5774" s="40">
        <v>0</v>
      </c>
      <c r="K5774" s="40">
        <v>28237.23</v>
      </c>
    </row>
    <row r="5775" spans="1:11" x14ac:dyDescent="0.35">
      <c r="A5775">
        <v>22292</v>
      </c>
      <c r="B5775" t="s">
        <v>46</v>
      </c>
      <c r="C5775" s="70">
        <v>0</v>
      </c>
      <c r="D5775" s="70">
        <v>0</v>
      </c>
      <c r="E5775" s="71">
        <v>44865</v>
      </c>
      <c r="F5775" t="s">
        <v>4427</v>
      </c>
      <c r="G5775" t="s">
        <v>2247</v>
      </c>
      <c r="H5775" t="s">
        <v>1919</v>
      </c>
      <c r="I5775" t="s">
        <v>1919</v>
      </c>
      <c r="J5775" s="40">
        <v>0</v>
      </c>
      <c r="K5775" s="40">
        <v>0</v>
      </c>
    </row>
    <row r="5776" spans="1:11" x14ac:dyDescent="0.35">
      <c r="A5776">
        <v>22292</v>
      </c>
      <c r="B5776" t="s">
        <v>46</v>
      </c>
      <c r="C5776" s="70">
        <v>0</v>
      </c>
      <c r="D5776" s="70">
        <v>0</v>
      </c>
      <c r="E5776" s="71">
        <v>44909</v>
      </c>
      <c r="F5776" t="s">
        <v>15454</v>
      </c>
      <c r="G5776" t="s">
        <v>15415</v>
      </c>
      <c r="H5776" t="s">
        <v>15453</v>
      </c>
      <c r="J5776" s="40">
        <v>141801.67000000001</v>
      </c>
      <c r="K5776" s="40">
        <v>0</v>
      </c>
    </row>
    <row r="5777" spans="1:11" x14ac:dyDescent="0.35">
      <c r="A5777">
        <v>22292</v>
      </c>
      <c r="B5777" t="s">
        <v>46</v>
      </c>
      <c r="C5777" s="70">
        <v>0</v>
      </c>
      <c r="D5777" s="70">
        <v>0</v>
      </c>
      <c r="E5777" s="71">
        <v>44926</v>
      </c>
      <c r="F5777" t="s">
        <v>3901</v>
      </c>
      <c r="G5777" t="s">
        <v>2247</v>
      </c>
      <c r="H5777" t="s">
        <v>1911</v>
      </c>
      <c r="I5777" t="s">
        <v>1911</v>
      </c>
      <c r="J5777" s="40">
        <v>0</v>
      </c>
      <c r="K5777" s="40">
        <v>0</v>
      </c>
    </row>
    <row r="5778" spans="1:11" x14ac:dyDescent="0.35">
      <c r="A5778">
        <v>22293</v>
      </c>
      <c r="B5778" t="s">
        <v>19069</v>
      </c>
      <c r="C5778" s="70">
        <v>0</v>
      </c>
      <c r="D5778" s="70">
        <v>0</v>
      </c>
      <c r="E5778" s="71">
        <v>44742</v>
      </c>
      <c r="F5778" t="s">
        <v>15561</v>
      </c>
      <c r="G5778" t="s">
        <v>15415</v>
      </c>
      <c r="H5778" t="s">
        <v>15560</v>
      </c>
      <c r="J5778" s="40">
        <v>11022.29</v>
      </c>
      <c r="K5778" s="40">
        <v>0</v>
      </c>
    </row>
    <row r="5779" spans="1:11" x14ac:dyDescent="0.35">
      <c r="A5779">
        <v>22293</v>
      </c>
      <c r="B5779" t="s">
        <v>19069</v>
      </c>
      <c r="C5779" s="70">
        <v>0</v>
      </c>
      <c r="D5779" s="70">
        <v>0</v>
      </c>
      <c r="E5779" s="71">
        <v>44773</v>
      </c>
      <c r="F5779" t="s">
        <v>5460</v>
      </c>
      <c r="G5779" t="s">
        <v>2247</v>
      </c>
      <c r="J5779" s="40">
        <v>0</v>
      </c>
      <c r="K5779" s="40">
        <v>163.16</v>
      </c>
    </row>
    <row r="5780" spans="1:11" x14ac:dyDescent="0.35">
      <c r="A5780">
        <v>22293</v>
      </c>
      <c r="B5780" t="s">
        <v>19069</v>
      </c>
      <c r="C5780" s="70">
        <v>0</v>
      </c>
      <c r="D5780" s="70">
        <v>0</v>
      </c>
      <c r="E5780" s="71">
        <v>44804</v>
      </c>
      <c r="F5780" t="s">
        <v>4989</v>
      </c>
      <c r="G5780" t="s">
        <v>2247</v>
      </c>
      <c r="H5780" t="s">
        <v>2265</v>
      </c>
      <c r="J5780" s="40">
        <v>0</v>
      </c>
      <c r="K5780" s="40">
        <v>269.97000000000003</v>
      </c>
    </row>
    <row r="5781" spans="1:11" x14ac:dyDescent="0.35">
      <c r="A5781">
        <v>22293</v>
      </c>
      <c r="B5781" t="s">
        <v>19069</v>
      </c>
      <c r="C5781" s="70">
        <v>0</v>
      </c>
      <c r="D5781" s="70">
        <v>0</v>
      </c>
      <c r="E5781" s="71">
        <v>44816</v>
      </c>
      <c r="F5781" t="s">
        <v>19070</v>
      </c>
      <c r="G5781" t="s">
        <v>7116</v>
      </c>
      <c r="H5781" t="s">
        <v>7369</v>
      </c>
      <c r="J5781" s="40">
        <v>0</v>
      </c>
      <c r="K5781" s="40">
        <v>10743.06</v>
      </c>
    </row>
    <row r="5782" spans="1:11" x14ac:dyDescent="0.35">
      <c r="A5782">
        <v>22293</v>
      </c>
      <c r="B5782" t="s">
        <v>19069</v>
      </c>
      <c r="C5782" s="70">
        <v>0</v>
      </c>
      <c r="D5782" s="70">
        <v>0</v>
      </c>
      <c r="E5782" s="71">
        <v>44816</v>
      </c>
      <c r="F5782" t="s">
        <v>7370</v>
      </c>
      <c r="G5782" t="s">
        <v>1907</v>
      </c>
      <c r="H5782" t="s">
        <v>7369</v>
      </c>
      <c r="J5782" s="40">
        <v>0</v>
      </c>
      <c r="K5782" s="40">
        <v>279.23</v>
      </c>
    </row>
    <row r="5783" spans="1:11" x14ac:dyDescent="0.35">
      <c r="A5783">
        <v>22293</v>
      </c>
      <c r="B5783" t="s">
        <v>19069</v>
      </c>
      <c r="C5783" s="70">
        <v>0</v>
      </c>
      <c r="D5783" s="70">
        <v>0</v>
      </c>
      <c r="E5783" s="71">
        <v>44834</v>
      </c>
      <c r="F5783" t="s">
        <v>4857</v>
      </c>
      <c r="G5783" t="s">
        <v>2247</v>
      </c>
      <c r="H5783" t="s">
        <v>2262</v>
      </c>
      <c r="J5783" s="40">
        <v>433.13</v>
      </c>
      <c r="K5783" s="40">
        <v>0</v>
      </c>
    </row>
    <row r="5784" spans="1:11" x14ac:dyDescent="0.35">
      <c r="A5784">
        <v>22294</v>
      </c>
      <c r="B5784" t="s">
        <v>19068</v>
      </c>
      <c r="C5784" s="70">
        <v>0</v>
      </c>
      <c r="D5784" s="70">
        <v>0</v>
      </c>
      <c r="E5784" s="71">
        <v>44742</v>
      </c>
      <c r="F5784" t="s">
        <v>15559</v>
      </c>
      <c r="G5784" t="s">
        <v>15415</v>
      </c>
      <c r="H5784" t="s">
        <v>15558</v>
      </c>
      <c r="J5784" s="40">
        <v>48888.49</v>
      </c>
      <c r="K5784" s="40">
        <v>0</v>
      </c>
    </row>
    <row r="5785" spans="1:11" x14ac:dyDescent="0.35">
      <c r="A5785">
        <v>22294</v>
      </c>
      <c r="B5785" t="s">
        <v>19068</v>
      </c>
      <c r="C5785" s="70">
        <v>0</v>
      </c>
      <c r="D5785" s="70">
        <v>0</v>
      </c>
      <c r="E5785" s="71">
        <v>44742</v>
      </c>
      <c r="F5785" t="s">
        <v>15557</v>
      </c>
      <c r="G5785" t="s">
        <v>15415</v>
      </c>
      <c r="H5785" t="s">
        <v>15556</v>
      </c>
      <c r="J5785" s="40">
        <v>-48888.49</v>
      </c>
      <c r="K5785" s="40">
        <v>0</v>
      </c>
    </row>
    <row r="5786" spans="1:11" x14ac:dyDescent="0.35">
      <c r="A5786">
        <v>22295</v>
      </c>
      <c r="B5786" t="s">
        <v>19064</v>
      </c>
      <c r="C5786" s="70">
        <v>0</v>
      </c>
      <c r="D5786" s="70">
        <v>0</v>
      </c>
      <c r="E5786" s="71">
        <v>44742</v>
      </c>
      <c r="F5786" t="s">
        <v>15555</v>
      </c>
      <c r="G5786" t="s">
        <v>15415</v>
      </c>
      <c r="H5786" t="s">
        <v>2006</v>
      </c>
      <c r="J5786" s="40">
        <v>48888.49</v>
      </c>
      <c r="K5786" s="40">
        <v>0</v>
      </c>
    </row>
    <row r="5787" spans="1:11" x14ac:dyDescent="0.35">
      <c r="A5787">
        <v>22295</v>
      </c>
      <c r="B5787" t="s">
        <v>19064</v>
      </c>
      <c r="C5787" s="70">
        <v>0</v>
      </c>
      <c r="D5787" s="70">
        <v>0</v>
      </c>
      <c r="E5787" s="71">
        <v>44773</v>
      </c>
      <c r="F5787" t="s">
        <v>5459</v>
      </c>
      <c r="G5787" t="s">
        <v>2247</v>
      </c>
      <c r="J5787" s="40">
        <v>0</v>
      </c>
      <c r="K5787" s="40">
        <v>723.68</v>
      </c>
    </row>
    <row r="5788" spans="1:11" x14ac:dyDescent="0.35">
      <c r="A5788">
        <v>22295</v>
      </c>
      <c r="B5788" t="s">
        <v>19064</v>
      </c>
      <c r="C5788" s="70">
        <v>0</v>
      </c>
      <c r="D5788" s="70">
        <v>0</v>
      </c>
      <c r="E5788" s="71">
        <v>44784</v>
      </c>
      <c r="F5788" t="s">
        <v>19067</v>
      </c>
      <c r="G5788" t="s">
        <v>7116</v>
      </c>
      <c r="H5788" t="s">
        <v>19066</v>
      </c>
      <c r="J5788" s="40">
        <v>0</v>
      </c>
      <c r="K5788" s="40">
        <v>48586.5</v>
      </c>
    </row>
    <row r="5789" spans="1:11" x14ac:dyDescent="0.35">
      <c r="A5789">
        <v>22295</v>
      </c>
      <c r="B5789" t="s">
        <v>19064</v>
      </c>
      <c r="C5789" s="70">
        <v>0</v>
      </c>
      <c r="D5789" s="70">
        <v>0</v>
      </c>
      <c r="E5789" s="71">
        <v>44784</v>
      </c>
      <c r="F5789" t="s">
        <v>2007</v>
      </c>
      <c r="G5789" t="s">
        <v>1907</v>
      </c>
      <c r="H5789" t="s">
        <v>2006</v>
      </c>
      <c r="J5789" s="40">
        <v>0</v>
      </c>
      <c r="K5789" s="40">
        <v>50.65</v>
      </c>
    </row>
    <row r="5790" spans="1:11" x14ac:dyDescent="0.35">
      <c r="A5790">
        <v>22295</v>
      </c>
      <c r="B5790" t="s">
        <v>19064</v>
      </c>
      <c r="C5790" s="70">
        <v>0</v>
      </c>
      <c r="D5790" s="70">
        <v>0</v>
      </c>
      <c r="E5790" s="71">
        <v>44804</v>
      </c>
      <c r="F5790" t="s">
        <v>4988</v>
      </c>
      <c r="G5790" t="s">
        <v>2247</v>
      </c>
      <c r="H5790" t="s">
        <v>2265</v>
      </c>
      <c r="J5790" s="40">
        <v>472.34</v>
      </c>
      <c r="K5790" s="40">
        <v>0</v>
      </c>
    </row>
    <row r="5791" spans="1:11" x14ac:dyDescent="0.35">
      <c r="A5791">
        <v>22295</v>
      </c>
      <c r="B5791" t="s">
        <v>19064</v>
      </c>
      <c r="C5791" s="70">
        <v>0</v>
      </c>
      <c r="D5791" s="70">
        <v>0</v>
      </c>
      <c r="E5791" s="71">
        <v>44818</v>
      </c>
      <c r="F5791" t="s">
        <v>15521</v>
      </c>
      <c r="G5791" t="s">
        <v>15415</v>
      </c>
      <c r="H5791" t="s">
        <v>4651</v>
      </c>
      <c r="J5791" s="40">
        <v>2997.47</v>
      </c>
      <c r="K5791" s="40">
        <v>0</v>
      </c>
    </row>
    <row r="5792" spans="1:11" x14ac:dyDescent="0.35">
      <c r="A5792">
        <v>22295</v>
      </c>
      <c r="B5792" t="s">
        <v>19064</v>
      </c>
      <c r="C5792" s="70">
        <v>0</v>
      </c>
      <c r="D5792" s="70">
        <v>0</v>
      </c>
      <c r="E5792" s="71">
        <v>44834</v>
      </c>
      <c r="F5792" t="s">
        <v>4856</v>
      </c>
      <c r="G5792" t="s">
        <v>2247</v>
      </c>
      <c r="H5792" t="s">
        <v>2262</v>
      </c>
      <c r="J5792" s="40">
        <v>0</v>
      </c>
      <c r="K5792" s="40">
        <v>45.9</v>
      </c>
    </row>
    <row r="5793" spans="1:11" x14ac:dyDescent="0.35">
      <c r="A5793">
        <v>22295</v>
      </c>
      <c r="B5793" t="s">
        <v>19064</v>
      </c>
      <c r="C5793" s="70">
        <v>0</v>
      </c>
      <c r="D5793" s="70">
        <v>0</v>
      </c>
      <c r="E5793" s="71">
        <v>44859</v>
      </c>
      <c r="F5793" t="s">
        <v>19065</v>
      </c>
      <c r="G5793" t="s">
        <v>7116</v>
      </c>
      <c r="H5793" t="s">
        <v>4652</v>
      </c>
      <c r="J5793" s="40">
        <v>0</v>
      </c>
      <c r="K5793" s="40">
        <v>2830.87</v>
      </c>
    </row>
    <row r="5794" spans="1:11" x14ac:dyDescent="0.35">
      <c r="A5794">
        <v>22295</v>
      </c>
      <c r="B5794" t="s">
        <v>19064</v>
      </c>
      <c r="C5794" s="70">
        <v>0</v>
      </c>
      <c r="D5794" s="70">
        <v>0</v>
      </c>
      <c r="E5794" s="71">
        <v>44859</v>
      </c>
      <c r="F5794" t="s">
        <v>4653</v>
      </c>
      <c r="G5794" t="s">
        <v>1907</v>
      </c>
      <c r="H5794" t="s">
        <v>4652</v>
      </c>
      <c r="I5794" t="s">
        <v>4651</v>
      </c>
      <c r="J5794" s="40">
        <v>0</v>
      </c>
      <c r="K5794" s="40">
        <v>166.6</v>
      </c>
    </row>
    <row r="5795" spans="1:11" x14ac:dyDescent="0.35">
      <c r="A5795">
        <v>22295</v>
      </c>
      <c r="B5795" t="s">
        <v>19064</v>
      </c>
      <c r="C5795" s="70">
        <v>0</v>
      </c>
      <c r="D5795" s="70">
        <v>0</v>
      </c>
      <c r="E5795" s="71">
        <v>44865</v>
      </c>
      <c r="F5795" t="s">
        <v>4334</v>
      </c>
      <c r="G5795" t="s">
        <v>2247</v>
      </c>
      <c r="H5795" t="s">
        <v>1919</v>
      </c>
      <c r="I5795" t="s">
        <v>1919</v>
      </c>
      <c r="J5795" s="40">
        <v>45.9</v>
      </c>
      <c r="K5795" s="40">
        <v>0</v>
      </c>
    </row>
    <row r="5796" spans="1:11" x14ac:dyDescent="0.35">
      <c r="A5796">
        <v>22296</v>
      </c>
      <c r="B5796" t="s">
        <v>47</v>
      </c>
      <c r="C5796" s="70">
        <v>0</v>
      </c>
      <c r="D5796" s="70">
        <v>0</v>
      </c>
      <c r="E5796" s="71">
        <v>44757</v>
      </c>
      <c r="F5796" t="s">
        <v>15548</v>
      </c>
      <c r="G5796" t="s">
        <v>15415</v>
      </c>
      <c r="H5796" t="s">
        <v>15547</v>
      </c>
      <c r="J5796" s="40">
        <v>156234.73000000001</v>
      </c>
      <c r="K5796" s="40">
        <v>0</v>
      </c>
    </row>
    <row r="5797" spans="1:11" x14ac:dyDescent="0.35">
      <c r="A5797">
        <v>22296</v>
      </c>
      <c r="B5797" t="s">
        <v>47</v>
      </c>
      <c r="C5797" s="70">
        <v>0</v>
      </c>
      <c r="D5797" s="70">
        <v>0</v>
      </c>
      <c r="E5797" s="71">
        <v>44773</v>
      </c>
      <c r="F5797" t="s">
        <v>5458</v>
      </c>
      <c r="G5797" t="s">
        <v>2247</v>
      </c>
      <c r="J5797" s="40">
        <v>3305.57</v>
      </c>
      <c r="K5797" s="40">
        <v>0</v>
      </c>
    </row>
    <row r="5798" spans="1:11" x14ac:dyDescent="0.35">
      <c r="A5798">
        <v>22296</v>
      </c>
      <c r="B5798" t="s">
        <v>47</v>
      </c>
      <c r="C5798" s="70">
        <v>0</v>
      </c>
      <c r="D5798" s="70">
        <v>0</v>
      </c>
      <c r="E5798" s="71">
        <v>44780</v>
      </c>
      <c r="F5798" t="s">
        <v>15537</v>
      </c>
      <c r="G5798" t="s">
        <v>15415</v>
      </c>
      <c r="H5798" t="s">
        <v>15536</v>
      </c>
      <c r="J5798" s="40">
        <v>159345</v>
      </c>
      <c r="K5798" s="40">
        <v>0</v>
      </c>
    </row>
    <row r="5799" spans="1:11" x14ac:dyDescent="0.35">
      <c r="A5799">
        <v>22296</v>
      </c>
      <c r="B5799" t="s">
        <v>47</v>
      </c>
      <c r="C5799" s="70">
        <v>0</v>
      </c>
      <c r="D5799" s="70">
        <v>0</v>
      </c>
      <c r="E5799" s="71">
        <v>44804</v>
      </c>
      <c r="F5799" t="s">
        <v>15523</v>
      </c>
      <c r="G5799" t="s">
        <v>15415</v>
      </c>
      <c r="H5799" t="s">
        <v>15522</v>
      </c>
      <c r="J5799" s="40">
        <v>-156234.73000000001</v>
      </c>
      <c r="K5799" s="40">
        <v>0</v>
      </c>
    </row>
    <row r="5800" spans="1:11" x14ac:dyDescent="0.35">
      <c r="A5800">
        <v>22296</v>
      </c>
      <c r="B5800" t="s">
        <v>47</v>
      </c>
      <c r="C5800" s="70">
        <v>0</v>
      </c>
      <c r="D5800" s="70">
        <v>0</v>
      </c>
      <c r="E5800" s="71">
        <v>44804</v>
      </c>
      <c r="F5800" t="s">
        <v>4987</v>
      </c>
      <c r="G5800" t="s">
        <v>2247</v>
      </c>
      <c r="H5800" t="s">
        <v>2265</v>
      </c>
      <c r="J5800" s="40">
        <v>0</v>
      </c>
      <c r="K5800" s="40">
        <v>7076.61</v>
      </c>
    </row>
    <row r="5801" spans="1:11" x14ac:dyDescent="0.35">
      <c r="A5801">
        <v>22296</v>
      </c>
      <c r="B5801" t="s">
        <v>47</v>
      </c>
      <c r="C5801" s="70">
        <v>0</v>
      </c>
      <c r="D5801" s="70">
        <v>0</v>
      </c>
      <c r="E5801" s="71">
        <v>44822</v>
      </c>
      <c r="F5801" t="s">
        <v>19063</v>
      </c>
      <c r="G5801" t="s">
        <v>7116</v>
      </c>
      <c r="H5801" t="s">
        <v>19062</v>
      </c>
      <c r="J5801" s="40">
        <v>0</v>
      </c>
      <c r="K5801" s="40">
        <v>155627.87</v>
      </c>
    </row>
    <row r="5802" spans="1:11" x14ac:dyDescent="0.35">
      <c r="A5802">
        <v>22296</v>
      </c>
      <c r="B5802" t="s">
        <v>47</v>
      </c>
      <c r="C5802" s="70">
        <v>0</v>
      </c>
      <c r="D5802" s="70">
        <v>0</v>
      </c>
      <c r="E5802" s="71">
        <v>44834</v>
      </c>
      <c r="F5802" t="s">
        <v>4855</v>
      </c>
      <c r="G5802" t="s">
        <v>2247</v>
      </c>
      <c r="H5802" t="s">
        <v>2262</v>
      </c>
      <c r="J5802" s="40">
        <v>53.91</v>
      </c>
      <c r="K5802" s="40">
        <v>0</v>
      </c>
    </row>
    <row r="5803" spans="1:11" x14ac:dyDescent="0.35">
      <c r="A5803">
        <v>22296</v>
      </c>
      <c r="B5803" t="s">
        <v>47</v>
      </c>
      <c r="C5803" s="70">
        <v>0</v>
      </c>
      <c r="D5803" s="70">
        <v>0</v>
      </c>
      <c r="E5803" s="71">
        <v>44925</v>
      </c>
      <c r="F5803" t="s">
        <v>15420</v>
      </c>
      <c r="G5803" t="s">
        <v>15415</v>
      </c>
      <c r="H5803" t="s">
        <v>15419</v>
      </c>
      <c r="J5803" s="40">
        <v>9684.44</v>
      </c>
      <c r="K5803" s="40">
        <v>0</v>
      </c>
    </row>
    <row r="5804" spans="1:11" x14ac:dyDescent="0.35">
      <c r="A5804">
        <v>22297</v>
      </c>
      <c r="B5804" t="s">
        <v>19060</v>
      </c>
      <c r="C5804" s="70">
        <v>0</v>
      </c>
      <c r="D5804" s="70">
        <v>0</v>
      </c>
      <c r="E5804" s="71">
        <v>44829</v>
      </c>
      <c r="F5804" t="s">
        <v>15513</v>
      </c>
      <c r="G5804" t="s">
        <v>15415</v>
      </c>
      <c r="H5804" t="s">
        <v>15512</v>
      </c>
      <c r="J5804" s="40">
        <v>22235.25</v>
      </c>
      <c r="K5804" s="40">
        <v>0</v>
      </c>
    </row>
    <row r="5805" spans="1:11" x14ac:dyDescent="0.35">
      <c r="A5805">
        <v>22297</v>
      </c>
      <c r="B5805" t="s">
        <v>19060</v>
      </c>
      <c r="C5805" s="70">
        <v>0</v>
      </c>
      <c r="D5805" s="70">
        <v>0</v>
      </c>
      <c r="E5805" s="71">
        <v>44832</v>
      </c>
      <c r="F5805" t="s">
        <v>15501</v>
      </c>
      <c r="G5805" t="s">
        <v>15415</v>
      </c>
      <c r="H5805" t="s">
        <v>15500</v>
      </c>
      <c r="J5805" s="40">
        <v>-22235.25</v>
      </c>
      <c r="K5805" s="40">
        <v>0</v>
      </c>
    </row>
    <row r="5806" spans="1:11" x14ac:dyDescent="0.35">
      <c r="A5806">
        <v>22297</v>
      </c>
      <c r="B5806" t="s">
        <v>19060</v>
      </c>
      <c r="C5806" s="70">
        <v>0</v>
      </c>
      <c r="D5806" s="70">
        <v>0</v>
      </c>
      <c r="E5806" s="71">
        <v>44832</v>
      </c>
      <c r="F5806" t="s">
        <v>15499</v>
      </c>
      <c r="G5806" t="s">
        <v>15415</v>
      </c>
      <c r="H5806" t="s">
        <v>15498</v>
      </c>
      <c r="J5806" s="40">
        <v>21775.040000000001</v>
      </c>
      <c r="K5806" s="40">
        <v>0</v>
      </c>
    </row>
    <row r="5807" spans="1:11" x14ac:dyDescent="0.35">
      <c r="A5807">
        <v>22297</v>
      </c>
      <c r="B5807" t="s">
        <v>19060</v>
      </c>
      <c r="C5807" s="70">
        <v>0</v>
      </c>
      <c r="D5807" s="70">
        <v>0</v>
      </c>
      <c r="E5807" s="71">
        <v>44834</v>
      </c>
      <c r="F5807" t="s">
        <v>4854</v>
      </c>
      <c r="G5807" t="s">
        <v>2247</v>
      </c>
      <c r="H5807" t="s">
        <v>2262</v>
      </c>
      <c r="J5807" s="40">
        <v>601.48</v>
      </c>
      <c r="K5807" s="40">
        <v>0</v>
      </c>
    </row>
    <row r="5808" spans="1:11" x14ac:dyDescent="0.35">
      <c r="A5808">
        <v>22297</v>
      </c>
      <c r="B5808" t="s">
        <v>19060</v>
      </c>
      <c r="C5808" s="70">
        <v>0</v>
      </c>
      <c r="D5808" s="70">
        <v>0</v>
      </c>
      <c r="E5808" s="71">
        <v>44865</v>
      </c>
      <c r="F5808" t="s">
        <v>4333</v>
      </c>
      <c r="G5808" t="s">
        <v>2247</v>
      </c>
      <c r="H5808" t="s">
        <v>1919</v>
      </c>
      <c r="I5808" t="s">
        <v>1919</v>
      </c>
      <c r="J5808" s="40">
        <v>161.01</v>
      </c>
      <c r="K5808" s="40">
        <v>0</v>
      </c>
    </row>
    <row r="5809" spans="1:11" x14ac:dyDescent="0.35">
      <c r="A5809">
        <v>22297</v>
      </c>
      <c r="B5809" t="s">
        <v>19060</v>
      </c>
      <c r="C5809" s="70">
        <v>0</v>
      </c>
      <c r="D5809" s="70">
        <v>0</v>
      </c>
      <c r="E5809" s="71">
        <v>44878</v>
      </c>
      <c r="F5809" t="s">
        <v>19061</v>
      </c>
      <c r="G5809" t="s">
        <v>7116</v>
      </c>
      <c r="H5809" t="s">
        <v>7021</v>
      </c>
      <c r="J5809" s="40">
        <v>0</v>
      </c>
      <c r="K5809" s="40">
        <v>23305.279999999999</v>
      </c>
    </row>
    <row r="5810" spans="1:11" x14ac:dyDescent="0.35">
      <c r="A5810">
        <v>22297</v>
      </c>
      <c r="B5810" t="s">
        <v>19060</v>
      </c>
      <c r="C5810" s="70">
        <v>0</v>
      </c>
      <c r="D5810" s="70">
        <v>0</v>
      </c>
      <c r="E5810" s="71">
        <v>44878</v>
      </c>
      <c r="F5810" t="s">
        <v>7022</v>
      </c>
      <c r="G5810" t="s">
        <v>1907</v>
      </c>
      <c r="H5810" t="s">
        <v>7021</v>
      </c>
      <c r="J5810" s="40">
        <v>1530.24</v>
      </c>
      <c r="K5810" s="40">
        <v>0</v>
      </c>
    </row>
    <row r="5811" spans="1:11" x14ac:dyDescent="0.35">
      <c r="A5811">
        <v>22297</v>
      </c>
      <c r="B5811" t="s">
        <v>19060</v>
      </c>
      <c r="C5811" s="70">
        <v>0</v>
      </c>
      <c r="D5811" s="70">
        <v>0</v>
      </c>
      <c r="E5811" s="71">
        <v>44895</v>
      </c>
      <c r="F5811" t="s">
        <v>4158</v>
      </c>
      <c r="G5811" t="s">
        <v>2247</v>
      </c>
      <c r="H5811" t="s">
        <v>1916</v>
      </c>
      <c r="I5811" t="s">
        <v>1916</v>
      </c>
      <c r="J5811" s="40">
        <v>0</v>
      </c>
      <c r="K5811" s="40">
        <v>762.49</v>
      </c>
    </row>
    <row r="5812" spans="1:11" x14ac:dyDescent="0.35">
      <c r="A5812">
        <v>22298</v>
      </c>
      <c r="B5812" t="s">
        <v>690</v>
      </c>
      <c r="C5812" s="70">
        <v>0</v>
      </c>
      <c r="D5812" s="70">
        <v>0</v>
      </c>
      <c r="E5812" s="71">
        <v>44857</v>
      </c>
      <c r="F5812" t="s">
        <v>15481</v>
      </c>
      <c r="G5812" t="s">
        <v>15415</v>
      </c>
      <c r="H5812" t="s">
        <v>15480</v>
      </c>
      <c r="J5812" s="40">
        <v>66469.8</v>
      </c>
      <c r="K5812" s="40">
        <v>0</v>
      </c>
    </row>
    <row r="5813" spans="1:11" x14ac:dyDescent="0.35">
      <c r="A5813">
        <v>22298</v>
      </c>
      <c r="B5813" t="s">
        <v>690</v>
      </c>
      <c r="C5813" s="70">
        <v>0</v>
      </c>
      <c r="D5813" s="70">
        <v>0</v>
      </c>
      <c r="E5813" s="71">
        <v>44865</v>
      </c>
      <c r="F5813" t="s">
        <v>4426</v>
      </c>
      <c r="G5813" t="s">
        <v>2247</v>
      </c>
      <c r="H5813" t="s">
        <v>1919</v>
      </c>
      <c r="I5813" t="s">
        <v>1919</v>
      </c>
      <c r="J5813" s="40">
        <v>0</v>
      </c>
      <c r="K5813" s="40">
        <v>0</v>
      </c>
    </row>
    <row r="5814" spans="1:11" x14ac:dyDescent="0.35">
      <c r="A5814">
        <v>22298</v>
      </c>
      <c r="B5814" t="s">
        <v>690</v>
      </c>
      <c r="C5814" s="70">
        <v>0</v>
      </c>
      <c r="D5814" s="70">
        <v>0</v>
      </c>
      <c r="E5814" s="71">
        <v>44895</v>
      </c>
      <c r="F5814" t="s">
        <v>4256</v>
      </c>
      <c r="G5814" t="s">
        <v>2247</v>
      </c>
      <c r="H5814" t="s">
        <v>1916</v>
      </c>
      <c r="I5814" t="s">
        <v>1916</v>
      </c>
      <c r="J5814" s="40">
        <v>0</v>
      </c>
      <c r="K5814" s="40">
        <v>0</v>
      </c>
    </row>
    <row r="5815" spans="1:11" x14ac:dyDescent="0.35">
      <c r="A5815">
        <v>22298</v>
      </c>
      <c r="B5815" t="s">
        <v>690</v>
      </c>
      <c r="C5815" s="70">
        <v>0</v>
      </c>
      <c r="D5815" s="70">
        <v>0</v>
      </c>
      <c r="E5815" s="71">
        <v>44901</v>
      </c>
      <c r="F5815" t="s">
        <v>15460</v>
      </c>
      <c r="G5815" t="s">
        <v>15415</v>
      </c>
      <c r="H5815" t="s">
        <v>15459</v>
      </c>
      <c r="J5815" s="40">
        <v>48590.9</v>
      </c>
      <c r="K5815" s="40">
        <v>0</v>
      </c>
    </row>
    <row r="5816" spans="1:11" x14ac:dyDescent="0.35">
      <c r="A5816">
        <v>22298</v>
      </c>
      <c r="B5816" t="s">
        <v>690</v>
      </c>
      <c r="C5816" s="70">
        <v>0</v>
      </c>
      <c r="D5816" s="70">
        <v>0</v>
      </c>
      <c r="E5816" s="71">
        <v>44902</v>
      </c>
      <c r="F5816" t="s">
        <v>19059</v>
      </c>
      <c r="G5816" t="s">
        <v>7116</v>
      </c>
      <c r="H5816" t="s">
        <v>19058</v>
      </c>
      <c r="J5816" s="40">
        <v>0</v>
      </c>
      <c r="K5816" s="40">
        <v>66469.8</v>
      </c>
    </row>
    <row r="5817" spans="1:11" x14ac:dyDescent="0.35">
      <c r="A5817">
        <v>22298</v>
      </c>
      <c r="B5817" t="s">
        <v>690</v>
      </c>
      <c r="C5817" s="70">
        <v>0</v>
      </c>
      <c r="D5817" s="70">
        <v>0</v>
      </c>
      <c r="E5817" s="71">
        <v>44925</v>
      </c>
      <c r="F5817" t="s">
        <v>15424</v>
      </c>
      <c r="G5817" t="s">
        <v>15415</v>
      </c>
      <c r="H5817" t="s">
        <v>15423</v>
      </c>
      <c r="J5817" s="40">
        <v>115058.44</v>
      </c>
      <c r="K5817" s="40">
        <v>0</v>
      </c>
    </row>
    <row r="5818" spans="1:11" x14ac:dyDescent="0.35">
      <c r="A5818">
        <v>22298</v>
      </c>
      <c r="B5818" t="s">
        <v>690</v>
      </c>
      <c r="C5818" s="70">
        <v>0</v>
      </c>
      <c r="D5818" s="70">
        <v>0</v>
      </c>
      <c r="E5818" s="71">
        <v>44926</v>
      </c>
      <c r="F5818" t="s">
        <v>3900</v>
      </c>
      <c r="G5818" t="s">
        <v>2247</v>
      </c>
      <c r="H5818" t="s">
        <v>1911</v>
      </c>
      <c r="I5818" t="s">
        <v>1911</v>
      </c>
      <c r="J5818" s="40">
        <v>0</v>
      </c>
      <c r="K5818" s="40">
        <v>0</v>
      </c>
    </row>
    <row r="5819" spans="1:11" x14ac:dyDescent="0.35">
      <c r="A5819">
        <v>22299</v>
      </c>
      <c r="B5819" t="s">
        <v>48</v>
      </c>
      <c r="C5819" s="70">
        <v>0</v>
      </c>
      <c r="D5819" s="70">
        <v>0</v>
      </c>
      <c r="E5819" s="71">
        <v>44867</v>
      </c>
      <c r="F5819" t="s">
        <v>15473</v>
      </c>
      <c r="G5819" t="s">
        <v>15415</v>
      </c>
      <c r="H5819" t="s">
        <v>15472</v>
      </c>
      <c r="J5819" s="40">
        <v>12585.11</v>
      </c>
      <c r="K5819" s="40">
        <v>0</v>
      </c>
    </row>
    <row r="5820" spans="1:11" x14ac:dyDescent="0.35">
      <c r="A5820">
        <v>22299</v>
      </c>
      <c r="B5820" t="s">
        <v>48</v>
      </c>
      <c r="C5820" s="70">
        <v>0</v>
      </c>
      <c r="D5820" s="70">
        <v>0</v>
      </c>
      <c r="E5820" s="71">
        <v>44895</v>
      </c>
      <c r="F5820" t="s">
        <v>4157</v>
      </c>
      <c r="G5820" t="s">
        <v>2247</v>
      </c>
      <c r="H5820" t="s">
        <v>1916</v>
      </c>
      <c r="I5820" t="s">
        <v>1916</v>
      </c>
      <c r="J5820" s="40">
        <v>595.79999999999995</v>
      </c>
      <c r="K5820" s="40">
        <v>0</v>
      </c>
    </row>
    <row r="5821" spans="1:11" x14ac:dyDescent="0.35">
      <c r="A5821">
        <v>22299</v>
      </c>
      <c r="B5821" t="s">
        <v>48</v>
      </c>
      <c r="C5821" s="70">
        <v>0</v>
      </c>
      <c r="D5821" s="70">
        <v>0</v>
      </c>
      <c r="E5821" s="71">
        <v>44926</v>
      </c>
      <c r="F5821" t="s">
        <v>3812</v>
      </c>
      <c r="G5821" t="s">
        <v>2247</v>
      </c>
      <c r="H5821" t="s">
        <v>1911</v>
      </c>
      <c r="I5821" t="s">
        <v>1911</v>
      </c>
      <c r="J5821" s="40">
        <v>390.57</v>
      </c>
      <c r="K5821" s="40">
        <v>0</v>
      </c>
    </row>
    <row r="5822" spans="1:11" x14ac:dyDescent="0.35">
      <c r="A5822">
        <v>22300</v>
      </c>
      <c r="B5822" t="s">
        <v>19055</v>
      </c>
      <c r="C5822" s="70">
        <v>0</v>
      </c>
      <c r="D5822" s="70">
        <v>0</v>
      </c>
      <c r="E5822" s="71">
        <v>44881</v>
      </c>
      <c r="F5822" t="s">
        <v>19057</v>
      </c>
      <c r="G5822" t="s">
        <v>7116</v>
      </c>
      <c r="H5822" t="s">
        <v>19056</v>
      </c>
      <c r="J5822" s="40">
        <v>0</v>
      </c>
      <c r="K5822" s="40">
        <v>147957.64000000001</v>
      </c>
    </row>
    <row r="5823" spans="1:11" x14ac:dyDescent="0.35">
      <c r="A5823">
        <v>22300</v>
      </c>
      <c r="B5823" t="s">
        <v>19055</v>
      </c>
      <c r="C5823" s="70">
        <v>0</v>
      </c>
      <c r="D5823" s="70">
        <v>0</v>
      </c>
      <c r="E5823" s="71">
        <v>44895</v>
      </c>
      <c r="F5823" t="s">
        <v>15463</v>
      </c>
      <c r="G5823" t="s">
        <v>15415</v>
      </c>
      <c r="H5823" t="s">
        <v>1914</v>
      </c>
      <c r="J5823" s="40">
        <v>147957.6</v>
      </c>
      <c r="K5823" s="40">
        <v>0</v>
      </c>
    </row>
    <row r="5824" spans="1:11" x14ac:dyDescent="0.35">
      <c r="A5824">
        <v>22300</v>
      </c>
      <c r="B5824" t="s">
        <v>19055</v>
      </c>
      <c r="C5824" s="70">
        <v>0</v>
      </c>
      <c r="D5824" s="70">
        <v>0</v>
      </c>
      <c r="E5824" s="71">
        <v>44895</v>
      </c>
      <c r="F5824" t="s">
        <v>1915</v>
      </c>
      <c r="G5824" t="s">
        <v>1907</v>
      </c>
      <c r="H5824" t="s">
        <v>1914</v>
      </c>
      <c r="J5824" s="40">
        <v>0.04</v>
      </c>
      <c r="K5824" s="40">
        <v>0</v>
      </c>
    </row>
    <row r="5825" spans="1:11" x14ac:dyDescent="0.35">
      <c r="A5825">
        <v>22300</v>
      </c>
      <c r="B5825" t="s">
        <v>19055</v>
      </c>
      <c r="C5825" s="70">
        <v>0</v>
      </c>
      <c r="D5825" s="70">
        <v>0</v>
      </c>
      <c r="E5825" s="71">
        <v>44895</v>
      </c>
      <c r="F5825" t="s">
        <v>4255</v>
      </c>
      <c r="G5825" t="s">
        <v>2247</v>
      </c>
      <c r="H5825" t="s">
        <v>1916</v>
      </c>
      <c r="I5825" t="s">
        <v>1916</v>
      </c>
      <c r="J5825" s="40">
        <v>0</v>
      </c>
      <c r="K5825" s="40">
        <v>0</v>
      </c>
    </row>
    <row r="5826" spans="1:11" x14ac:dyDescent="0.35">
      <c r="A5826">
        <v>22301</v>
      </c>
      <c r="B5826" t="s">
        <v>19053</v>
      </c>
      <c r="C5826" s="70">
        <v>0</v>
      </c>
      <c r="D5826" s="70">
        <v>0</v>
      </c>
      <c r="E5826" s="71">
        <v>44900</v>
      </c>
      <c r="F5826" t="s">
        <v>15462</v>
      </c>
      <c r="G5826" t="s">
        <v>15415</v>
      </c>
      <c r="H5826" t="s">
        <v>15461</v>
      </c>
      <c r="J5826" s="40">
        <v>235209.98</v>
      </c>
      <c r="K5826" s="40">
        <v>0</v>
      </c>
    </row>
    <row r="5827" spans="1:11" x14ac:dyDescent="0.35">
      <c r="A5827">
        <v>22301</v>
      </c>
      <c r="B5827" t="s">
        <v>19053</v>
      </c>
      <c r="C5827" s="70">
        <v>0</v>
      </c>
      <c r="D5827" s="70">
        <v>0</v>
      </c>
      <c r="E5827" s="71">
        <v>44922</v>
      </c>
      <c r="F5827" t="s">
        <v>19054</v>
      </c>
      <c r="G5827" t="s">
        <v>7116</v>
      </c>
      <c r="H5827" t="s">
        <v>7000</v>
      </c>
      <c r="J5827" s="40">
        <v>0</v>
      </c>
      <c r="K5827" s="40">
        <v>236890.39</v>
      </c>
    </row>
    <row r="5828" spans="1:11" x14ac:dyDescent="0.35">
      <c r="A5828">
        <v>22301</v>
      </c>
      <c r="B5828" t="s">
        <v>19053</v>
      </c>
      <c r="C5828" s="70">
        <v>0</v>
      </c>
      <c r="D5828" s="70">
        <v>0</v>
      </c>
      <c r="E5828" s="71">
        <v>44922</v>
      </c>
      <c r="F5828" t="s">
        <v>7001</v>
      </c>
      <c r="G5828" t="s">
        <v>1907</v>
      </c>
      <c r="H5828" t="s">
        <v>7000</v>
      </c>
      <c r="J5828" s="40">
        <v>1680.41</v>
      </c>
      <c r="K5828" s="40">
        <v>0</v>
      </c>
    </row>
    <row r="5829" spans="1:11" x14ac:dyDescent="0.35">
      <c r="A5829">
        <v>22302</v>
      </c>
      <c r="B5829" t="s">
        <v>1366</v>
      </c>
      <c r="C5829" s="70">
        <v>0</v>
      </c>
      <c r="D5829" s="70">
        <v>0</v>
      </c>
      <c r="E5829" s="71">
        <v>44901</v>
      </c>
      <c r="F5829" t="s">
        <v>15458</v>
      </c>
      <c r="G5829" t="s">
        <v>15415</v>
      </c>
      <c r="H5829" t="s">
        <v>15457</v>
      </c>
      <c r="J5829" s="40">
        <v>39926.050000000003</v>
      </c>
      <c r="K5829" s="40">
        <v>0</v>
      </c>
    </row>
    <row r="5830" spans="1:11" x14ac:dyDescent="0.35">
      <c r="A5830">
        <v>22302</v>
      </c>
      <c r="B5830" t="s">
        <v>1366</v>
      </c>
      <c r="C5830" s="70">
        <v>0</v>
      </c>
      <c r="D5830" s="70">
        <v>0</v>
      </c>
      <c r="E5830" s="71">
        <v>44926</v>
      </c>
      <c r="F5830" t="s">
        <v>3899</v>
      </c>
      <c r="G5830" t="s">
        <v>2247</v>
      </c>
      <c r="H5830" t="s">
        <v>1911</v>
      </c>
      <c r="I5830" t="s">
        <v>1911</v>
      </c>
      <c r="J5830" s="40">
        <v>0</v>
      </c>
      <c r="K5830" s="40">
        <v>0</v>
      </c>
    </row>
    <row r="5831" spans="1:11" x14ac:dyDescent="0.35">
      <c r="A5831">
        <v>22303</v>
      </c>
      <c r="B5831" t="s">
        <v>691</v>
      </c>
      <c r="C5831" s="70">
        <v>0</v>
      </c>
      <c r="D5831" s="70">
        <v>0</v>
      </c>
      <c r="E5831" s="71">
        <v>44915</v>
      </c>
      <c r="F5831" t="s">
        <v>15444</v>
      </c>
      <c r="G5831" t="s">
        <v>15415</v>
      </c>
      <c r="H5831" t="s">
        <v>15443</v>
      </c>
      <c r="J5831" s="40">
        <v>38546.46</v>
      </c>
      <c r="K5831" s="40">
        <v>0</v>
      </c>
    </row>
    <row r="5832" spans="1:11" x14ac:dyDescent="0.35">
      <c r="A5832">
        <v>22303</v>
      </c>
      <c r="B5832" t="s">
        <v>691</v>
      </c>
      <c r="C5832" s="70">
        <v>0</v>
      </c>
      <c r="D5832" s="70">
        <v>0</v>
      </c>
      <c r="E5832" s="71">
        <v>44926</v>
      </c>
      <c r="F5832" t="s">
        <v>3898</v>
      </c>
      <c r="G5832" t="s">
        <v>2247</v>
      </c>
      <c r="H5832" t="s">
        <v>1911</v>
      </c>
      <c r="I5832" t="s">
        <v>1911</v>
      </c>
      <c r="J5832" s="40">
        <v>0</v>
      </c>
      <c r="K5832" s="40">
        <v>0</v>
      </c>
    </row>
    <row r="5833" spans="1:11" x14ac:dyDescent="0.35">
      <c r="A5833">
        <v>22304</v>
      </c>
      <c r="B5833" t="s">
        <v>1332</v>
      </c>
      <c r="C5833" s="70">
        <v>0</v>
      </c>
      <c r="D5833" s="70">
        <v>0</v>
      </c>
      <c r="E5833" s="71">
        <v>44917</v>
      </c>
      <c r="F5833" t="s">
        <v>15440</v>
      </c>
      <c r="G5833" t="s">
        <v>15415</v>
      </c>
      <c r="H5833" t="s">
        <v>15439</v>
      </c>
      <c r="J5833" s="40">
        <v>527706.43999999994</v>
      </c>
      <c r="K5833" s="40">
        <v>0</v>
      </c>
    </row>
    <row r="5834" spans="1:11" x14ac:dyDescent="0.35">
      <c r="A5834">
        <v>22304</v>
      </c>
      <c r="B5834" t="s">
        <v>1332</v>
      </c>
      <c r="C5834" s="70">
        <v>0</v>
      </c>
      <c r="D5834" s="70">
        <v>0</v>
      </c>
      <c r="E5834" s="71">
        <v>44926</v>
      </c>
      <c r="F5834" t="s">
        <v>3897</v>
      </c>
      <c r="G5834" t="s">
        <v>2247</v>
      </c>
      <c r="H5834" t="s">
        <v>1911</v>
      </c>
      <c r="I5834" t="s">
        <v>1911</v>
      </c>
      <c r="J5834" s="40">
        <v>0</v>
      </c>
      <c r="K5834" s="40">
        <v>0</v>
      </c>
    </row>
    <row r="5835" spans="1:11" x14ac:dyDescent="0.35">
      <c r="A5835">
        <v>22305</v>
      </c>
      <c r="B5835" t="s">
        <v>1367</v>
      </c>
      <c r="C5835" s="70">
        <v>0</v>
      </c>
      <c r="D5835" s="70">
        <v>0</v>
      </c>
      <c r="E5835" s="71">
        <v>44920</v>
      </c>
      <c r="F5835" t="s">
        <v>15434</v>
      </c>
      <c r="G5835" t="s">
        <v>15415</v>
      </c>
      <c r="H5835" t="s">
        <v>15433</v>
      </c>
      <c r="J5835" s="40">
        <v>96000</v>
      </c>
      <c r="K5835" s="40">
        <v>0</v>
      </c>
    </row>
    <row r="5836" spans="1:11" x14ac:dyDescent="0.35">
      <c r="A5836">
        <v>22305</v>
      </c>
      <c r="B5836" t="s">
        <v>1367</v>
      </c>
      <c r="C5836" s="70">
        <v>0</v>
      </c>
      <c r="D5836" s="70">
        <v>0</v>
      </c>
      <c r="E5836" s="71">
        <v>44926</v>
      </c>
      <c r="F5836" t="s">
        <v>3896</v>
      </c>
      <c r="G5836" t="s">
        <v>2247</v>
      </c>
      <c r="H5836" t="s">
        <v>1911</v>
      </c>
      <c r="I5836" t="s">
        <v>1911</v>
      </c>
      <c r="J5836" s="40">
        <v>0</v>
      </c>
      <c r="K5836" s="40">
        <v>0</v>
      </c>
    </row>
    <row r="5837" spans="1:11" x14ac:dyDescent="0.35">
      <c r="A5837">
        <v>22306</v>
      </c>
      <c r="B5837" t="s">
        <v>49</v>
      </c>
      <c r="C5837" s="70">
        <v>0</v>
      </c>
      <c r="D5837" s="70">
        <v>0</v>
      </c>
      <c r="E5837" s="71">
        <v>44922</v>
      </c>
      <c r="F5837" t="s">
        <v>15428</v>
      </c>
      <c r="G5837" t="s">
        <v>15415</v>
      </c>
      <c r="H5837" t="s">
        <v>15427</v>
      </c>
      <c r="J5837" s="40">
        <v>16908.68</v>
      </c>
      <c r="K5837" s="40">
        <v>0</v>
      </c>
    </row>
    <row r="5838" spans="1:11" x14ac:dyDescent="0.35">
      <c r="A5838">
        <v>22306</v>
      </c>
      <c r="B5838" t="s">
        <v>49</v>
      </c>
      <c r="C5838" s="70">
        <v>0</v>
      </c>
      <c r="D5838" s="70">
        <v>0</v>
      </c>
      <c r="E5838" s="71">
        <v>44926</v>
      </c>
      <c r="F5838" t="s">
        <v>3895</v>
      </c>
      <c r="G5838" t="s">
        <v>2247</v>
      </c>
      <c r="H5838" t="s">
        <v>1911</v>
      </c>
      <c r="I5838" t="s">
        <v>1911</v>
      </c>
      <c r="J5838" s="40">
        <v>0</v>
      </c>
      <c r="K5838" s="40">
        <v>0</v>
      </c>
    </row>
    <row r="5839" spans="1:11" x14ac:dyDescent="0.35">
      <c r="A5839">
        <v>22307</v>
      </c>
      <c r="B5839" t="s">
        <v>50</v>
      </c>
      <c r="C5839" s="70">
        <v>0</v>
      </c>
      <c r="D5839" s="70">
        <v>0</v>
      </c>
      <c r="E5839" s="71">
        <v>44925</v>
      </c>
      <c r="F5839" t="s">
        <v>15418</v>
      </c>
      <c r="G5839" t="s">
        <v>15415</v>
      </c>
      <c r="H5839" t="s">
        <v>15417</v>
      </c>
      <c r="J5839" s="40">
        <v>6570.92</v>
      </c>
      <c r="K5839" s="40">
        <v>0</v>
      </c>
    </row>
    <row r="5840" spans="1:11" x14ac:dyDescent="0.35">
      <c r="A5840">
        <v>22307</v>
      </c>
      <c r="B5840" t="s">
        <v>50</v>
      </c>
      <c r="C5840" s="70">
        <v>0</v>
      </c>
      <c r="D5840" s="70">
        <v>0</v>
      </c>
      <c r="E5840" s="71">
        <v>44925</v>
      </c>
      <c r="F5840" t="s">
        <v>15416</v>
      </c>
      <c r="G5840" t="s">
        <v>15415</v>
      </c>
      <c r="H5840" t="s">
        <v>15414</v>
      </c>
      <c r="J5840" s="40">
        <v>2132.9899999999998</v>
      </c>
      <c r="K5840" s="40">
        <v>0</v>
      </c>
    </row>
    <row r="5841" spans="1:11" x14ac:dyDescent="0.35">
      <c r="A5841">
        <v>22308</v>
      </c>
      <c r="B5841" t="s">
        <v>51</v>
      </c>
      <c r="C5841" s="70">
        <v>0</v>
      </c>
      <c r="D5841" s="70">
        <v>0</v>
      </c>
      <c r="E5841" s="71">
        <v>44925</v>
      </c>
      <c r="F5841" t="s">
        <v>15422</v>
      </c>
      <c r="G5841" t="s">
        <v>15415</v>
      </c>
      <c r="H5841" t="s">
        <v>15421</v>
      </c>
      <c r="J5841" s="40">
        <v>46405.18</v>
      </c>
      <c r="K5841" s="40">
        <v>0</v>
      </c>
    </row>
    <row r="5842" spans="1:11" x14ac:dyDescent="0.35">
      <c r="A5842">
        <v>30000</v>
      </c>
      <c r="B5842" t="s">
        <v>283</v>
      </c>
      <c r="C5842" s="70">
        <v>-1439.3</v>
      </c>
      <c r="D5842" s="70">
        <v>-413.75</v>
      </c>
      <c r="J5842" s="40">
        <v>0</v>
      </c>
      <c r="K5842" s="40">
        <v>0</v>
      </c>
    </row>
    <row r="5843" spans="1:11" x14ac:dyDescent="0.35">
      <c r="A5843">
        <v>30002</v>
      </c>
      <c r="B5843" t="s">
        <v>74</v>
      </c>
      <c r="C5843" s="70">
        <v>-24445</v>
      </c>
      <c r="D5843" s="70">
        <v>-7860.13</v>
      </c>
      <c r="E5843" s="71">
        <v>44568</v>
      </c>
      <c r="F5843" t="s">
        <v>19052</v>
      </c>
      <c r="G5843" t="s">
        <v>15843</v>
      </c>
      <c r="H5843" t="s">
        <v>19051</v>
      </c>
      <c r="J5843" s="40">
        <v>7862.66</v>
      </c>
      <c r="K5843" s="40">
        <v>0</v>
      </c>
    </row>
    <row r="5844" spans="1:11" x14ac:dyDescent="0.35">
      <c r="A5844">
        <v>30002</v>
      </c>
      <c r="B5844" t="s">
        <v>74</v>
      </c>
      <c r="C5844" s="70">
        <v>-24445</v>
      </c>
      <c r="D5844" s="70">
        <v>-7860.13</v>
      </c>
      <c r="E5844" s="71">
        <v>44592</v>
      </c>
      <c r="F5844" t="s">
        <v>13353</v>
      </c>
      <c r="G5844" t="s">
        <v>2142</v>
      </c>
      <c r="H5844" t="s">
        <v>13352</v>
      </c>
      <c r="I5844" t="s">
        <v>13351</v>
      </c>
      <c r="J5844" s="40">
        <v>0</v>
      </c>
      <c r="K5844" s="40">
        <v>7168.39</v>
      </c>
    </row>
    <row r="5845" spans="1:11" x14ac:dyDescent="0.35">
      <c r="A5845">
        <v>30002</v>
      </c>
      <c r="B5845" t="s">
        <v>74</v>
      </c>
      <c r="C5845" s="70">
        <v>-24445</v>
      </c>
      <c r="D5845" s="70">
        <v>-7860.13</v>
      </c>
      <c r="E5845" s="71">
        <v>44592</v>
      </c>
      <c r="F5845" t="s">
        <v>6847</v>
      </c>
      <c r="G5845" t="s">
        <v>2247</v>
      </c>
      <c r="J5845" s="40">
        <v>0</v>
      </c>
      <c r="K5845" s="40">
        <v>2.5299999999999998</v>
      </c>
    </row>
    <row r="5846" spans="1:11" x14ac:dyDescent="0.35">
      <c r="A5846">
        <v>30002</v>
      </c>
      <c r="B5846" t="s">
        <v>74</v>
      </c>
      <c r="C5846" s="70">
        <v>-24445</v>
      </c>
      <c r="D5846" s="70">
        <v>-7860.13</v>
      </c>
      <c r="E5846" s="71">
        <v>44598</v>
      </c>
      <c r="F5846" t="s">
        <v>19050</v>
      </c>
      <c r="G5846" t="s">
        <v>1907</v>
      </c>
      <c r="H5846" t="s">
        <v>19030</v>
      </c>
      <c r="J5846" s="40">
        <v>7159.42</v>
      </c>
      <c r="K5846" s="40">
        <v>0</v>
      </c>
    </row>
    <row r="5847" spans="1:11" x14ac:dyDescent="0.35">
      <c r="A5847">
        <v>30002</v>
      </c>
      <c r="B5847" t="s">
        <v>74</v>
      </c>
      <c r="C5847" s="70">
        <v>-24445</v>
      </c>
      <c r="D5847" s="70">
        <v>-7860.13</v>
      </c>
      <c r="E5847" s="71">
        <v>44620</v>
      </c>
      <c r="F5847" t="s">
        <v>13346</v>
      </c>
      <c r="G5847" t="s">
        <v>2142</v>
      </c>
      <c r="H5847" t="s">
        <v>13345</v>
      </c>
      <c r="I5847" t="s">
        <v>13344</v>
      </c>
      <c r="J5847" s="40">
        <v>0</v>
      </c>
      <c r="K5847" s="40">
        <v>7853.61</v>
      </c>
    </row>
    <row r="5848" spans="1:11" x14ac:dyDescent="0.35">
      <c r="A5848">
        <v>30002</v>
      </c>
      <c r="B5848" t="s">
        <v>74</v>
      </c>
      <c r="C5848" s="70">
        <v>-24445</v>
      </c>
      <c r="D5848" s="70">
        <v>-7860.13</v>
      </c>
      <c r="E5848" s="71">
        <v>44626</v>
      </c>
      <c r="F5848" t="s">
        <v>19049</v>
      </c>
      <c r="G5848" t="s">
        <v>15843</v>
      </c>
      <c r="H5848" t="s">
        <v>19048</v>
      </c>
      <c r="J5848" s="40">
        <v>7836.67</v>
      </c>
      <c r="K5848" s="40">
        <v>0</v>
      </c>
    </row>
    <row r="5849" spans="1:11" x14ac:dyDescent="0.35">
      <c r="A5849">
        <v>30002</v>
      </c>
      <c r="B5849" t="s">
        <v>74</v>
      </c>
      <c r="C5849" s="70">
        <v>-24445</v>
      </c>
      <c r="D5849" s="70">
        <v>-7860.13</v>
      </c>
      <c r="E5849" s="71">
        <v>44651</v>
      </c>
      <c r="F5849" t="s">
        <v>6537</v>
      </c>
      <c r="G5849" t="s">
        <v>2247</v>
      </c>
      <c r="J5849" s="40">
        <v>25.91</v>
      </c>
      <c r="K5849" s="40">
        <v>0</v>
      </c>
    </row>
    <row r="5850" spans="1:11" x14ac:dyDescent="0.35">
      <c r="A5850">
        <v>30002</v>
      </c>
      <c r="B5850" t="s">
        <v>74</v>
      </c>
      <c r="C5850" s="70">
        <v>-24445</v>
      </c>
      <c r="D5850" s="70">
        <v>-7860.13</v>
      </c>
      <c r="E5850" s="71">
        <v>44656</v>
      </c>
      <c r="F5850" t="s">
        <v>19047</v>
      </c>
      <c r="G5850" t="s">
        <v>15843</v>
      </c>
      <c r="H5850" t="s">
        <v>2089</v>
      </c>
      <c r="J5850" s="40">
        <v>7900.78</v>
      </c>
      <c r="K5850" s="40">
        <v>0</v>
      </c>
    </row>
    <row r="5851" spans="1:11" x14ac:dyDescent="0.35">
      <c r="A5851">
        <v>30002</v>
      </c>
      <c r="B5851" t="s">
        <v>74</v>
      </c>
      <c r="C5851" s="70">
        <v>-24445</v>
      </c>
      <c r="D5851" s="70">
        <v>-7860.13</v>
      </c>
      <c r="E5851" s="71">
        <v>44681</v>
      </c>
      <c r="F5851" t="s">
        <v>6281</v>
      </c>
      <c r="G5851" t="s">
        <v>2247</v>
      </c>
      <c r="J5851" s="40">
        <v>0</v>
      </c>
      <c r="K5851" s="40">
        <v>266.77</v>
      </c>
    </row>
    <row r="5852" spans="1:11" x14ac:dyDescent="0.35">
      <c r="A5852">
        <v>30002</v>
      </c>
      <c r="B5852" t="s">
        <v>74</v>
      </c>
      <c r="C5852" s="70">
        <v>-24445</v>
      </c>
      <c r="D5852" s="70">
        <v>-7860.13</v>
      </c>
      <c r="E5852" s="71">
        <v>44681</v>
      </c>
      <c r="F5852" t="s">
        <v>13340</v>
      </c>
      <c r="G5852" t="s">
        <v>2142</v>
      </c>
      <c r="H5852" t="s">
        <v>13339</v>
      </c>
      <c r="I5852" t="s">
        <v>13338</v>
      </c>
      <c r="J5852" s="40">
        <v>0</v>
      </c>
      <c r="K5852" s="40">
        <v>7063.31</v>
      </c>
    </row>
    <row r="5853" spans="1:11" x14ac:dyDescent="0.35">
      <c r="A5853">
        <v>30002</v>
      </c>
      <c r="B5853" t="s">
        <v>74</v>
      </c>
      <c r="C5853" s="70">
        <v>-24445</v>
      </c>
      <c r="D5853" s="70">
        <v>-7860.13</v>
      </c>
      <c r="E5853" s="71">
        <v>44682</v>
      </c>
      <c r="F5853" t="s">
        <v>13330</v>
      </c>
      <c r="G5853" t="s">
        <v>2142</v>
      </c>
      <c r="H5853" t="s">
        <v>13329</v>
      </c>
      <c r="I5853" t="s">
        <v>13328</v>
      </c>
      <c r="J5853" s="40">
        <v>0</v>
      </c>
      <c r="K5853" s="40">
        <v>7972.92</v>
      </c>
    </row>
    <row r="5854" spans="1:11" x14ac:dyDescent="0.35">
      <c r="A5854">
        <v>30002</v>
      </c>
      <c r="B5854" t="s">
        <v>74</v>
      </c>
      <c r="C5854" s="70">
        <v>-24445</v>
      </c>
      <c r="D5854" s="70">
        <v>-7860.13</v>
      </c>
      <c r="E5854" s="71">
        <v>44682</v>
      </c>
      <c r="F5854" t="s">
        <v>2090</v>
      </c>
      <c r="G5854" t="s">
        <v>1907</v>
      </c>
      <c r="H5854" t="s">
        <v>2089</v>
      </c>
      <c r="J5854" s="40">
        <v>0</v>
      </c>
      <c r="K5854" s="40">
        <v>0</v>
      </c>
    </row>
    <row r="5855" spans="1:11" x14ac:dyDescent="0.35">
      <c r="A5855">
        <v>30002</v>
      </c>
      <c r="B5855" t="s">
        <v>74</v>
      </c>
      <c r="C5855" s="70">
        <v>-24445</v>
      </c>
      <c r="D5855" s="70">
        <v>-7860.13</v>
      </c>
      <c r="E5855" s="71">
        <v>44687</v>
      </c>
      <c r="F5855" t="s">
        <v>19046</v>
      </c>
      <c r="G5855" t="s">
        <v>15843</v>
      </c>
      <c r="H5855" t="s">
        <v>19045</v>
      </c>
      <c r="J5855" s="40">
        <v>6852.59</v>
      </c>
      <c r="K5855" s="40">
        <v>0</v>
      </c>
    </row>
    <row r="5856" spans="1:11" x14ac:dyDescent="0.35">
      <c r="A5856">
        <v>30002</v>
      </c>
      <c r="B5856" t="s">
        <v>74</v>
      </c>
      <c r="C5856" s="70">
        <v>-24445</v>
      </c>
      <c r="D5856" s="70">
        <v>-7860.13</v>
      </c>
      <c r="E5856" s="71">
        <v>44712</v>
      </c>
      <c r="F5856" t="s">
        <v>13324</v>
      </c>
      <c r="G5856" t="s">
        <v>2142</v>
      </c>
      <c r="H5856" t="s">
        <v>13323</v>
      </c>
      <c r="I5856" t="s">
        <v>13322</v>
      </c>
      <c r="J5856" s="40">
        <v>0</v>
      </c>
      <c r="K5856" s="40">
        <v>7146.49</v>
      </c>
    </row>
    <row r="5857" spans="1:11" x14ac:dyDescent="0.35">
      <c r="A5857">
        <v>30002</v>
      </c>
      <c r="B5857" t="s">
        <v>74</v>
      </c>
      <c r="C5857" s="70">
        <v>-24445</v>
      </c>
      <c r="D5857" s="70">
        <v>-7860.13</v>
      </c>
      <c r="E5857" s="71">
        <v>44712</v>
      </c>
      <c r="F5857" t="s">
        <v>5970</v>
      </c>
      <c r="G5857" t="s">
        <v>2247</v>
      </c>
      <c r="J5857" s="40">
        <v>549.63</v>
      </c>
      <c r="K5857" s="40">
        <v>0</v>
      </c>
    </row>
    <row r="5858" spans="1:11" x14ac:dyDescent="0.35">
      <c r="A5858">
        <v>30002</v>
      </c>
      <c r="B5858" t="s">
        <v>74</v>
      </c>
      <c r="C5858" s="70">
        <v>-24445</v>
      </c>
      <c r="D5858" s="70">
        <v>-7860.13</v>
      </c>
      <c r="E5858" s="71">
        <v>44718</v>
      </c>
      <c r="F5858" t="s">
        <v>19044</v>
      </c>
      <c r="G5858" t="s">
        <v>15843</v>
      </c>
      <c r="H5858" t="s">
        <v>19043</v>
      </c>
      <c r="J5858" s="40">
        <v>7159.36</v>
      </c>
      <c r="K5858" s="40">
        <v>0</v>
      </c>
    </row>
    <row r="5859" spans="1:11" x14ac:dyDescent="0.35">
      <c r="A5859">
        <v>30002</v>
      </c>
      <c r="B5859" t="s">
        <v>74</v>
      </c>
      <c r="C5859" s="70">
        <v>-24445</v>
      </c>
      <c r="D5859" s="70">
        <v>-7860.13</v>
      </c>
      <c r="E5859" s="71">
        <v>44742</v>
      </c>
      <c r="F5859" t="s">
        <v>13321</v>
      </c>
      <c r="G5859" t="s">
        <v>2142</v>
      </c>
      <c r="H5859" t="s">
        <v>13320</v>
      </c>
      <c r="I5859" t="s">
        <v>13319</v>
      </c>
      <c r="J5859" s="40">
        <v>0</v>
      </c>
      <c r="K5859" s="40">
        <v>7180.86</v>
      </c>
    </row>
    <row r="5860" spans="1:11" x14ac:dyDescent="0.35">
      <c r="A5860">
        <v>30002</v>
      </c>
      <c r="B5860" t="s">
        <v>74</v>
      </c>
      <c r="C5860" s="70">
        <v>-24445</v>
      </c>
      <c r="D5860" s="70">
        <v>-7860.13</v>
      </c>
      <c r="E5860" s="71">
        <v>44742</v>
      </c>
      <c r="F5860" t="s">
        <v>5705</v>
      </c>
      <c r="G5860" t="s">
        <v>2247</v>
      </c>
      <c r="J5860" s="40">
        <v>0</v>
      </c>
      <c r="K5860" s="40">
        <v>12.87</v>
      </c>
    </row>
    <row r="5861" spans="1:11" x14ac:dyDescent="0.35">
      <c r="A5861">
        <v>30002</v>
      </c>
      <c r="B5861" t="s">
        <v>74</v>
      </c>
      <c r="C5861" s="70">
        <v>-24445</v>
      </c>
      <c r="D5861" s="70">
        <v>-7860.13</v>
      </c>
      <c r="E5861" s="71">
        <v>44747</v>
      </c>
      <c r="F5861" t="s">
        <v>19042</v>
      </c>
      <c r="G5861" t="s">
        <v>15843</v>
      </c>
      <c r="H5861" t="s">
        <v>19041</v>
      </c>
      <c r="J5861" s="40">
        <v>7142.09</v>
      </c>
      <c r="K5861" s="40">
        <v>0</v>
      </c>
    </row>
    <row r="5862" spans="1:11" x14ac:dyDescent="0.35">
      <c r="A5862">
        <v>30002</v>
      </c>
      <c r="B5862" t="s">
        <v>74</v>
      </c>
      <c r="C5862" s="70">
        <v>-24445</v>
      </c>
      <c r="D5862" s="70">
        <v>-7860.13</v>
      </c>
      <c r="E5862" s="71">
        <v>44773</v>
      </c>
      <c r="F5862" t="s">
        <v>13315</v>
      </c>
      <c r="G5862" t="s">
        <v>2142</v>
      </c>
      <c r="H5862" t="s">
        <v>13314</v>
      </c>
      <c r="I5862" t="s">
        <v>13313</v>
      </c>
      <c r="J5862" s="40">
        <v>0</v>
      </c>
      <c r="K5862" s="40">
        <v>7054.56</v>
      </c>
    </row>
    <row r="5863" spans="1:11" x14ac:dyDescent="0.35">
      <c r="A5863">
        <v>30002</v>
      </c>
      <c r="B5863" t="s">
        <v>74</v>
      </c>
      <c r="C5863" s="70">
        <v>-24445</v>
      </c>
      <c r="D5863" s="70">
        <v>-7860.13</v>
      </c>
      <c r="E5863" s="71">
        <v>44773</v>
      </c>
      <c r="F5863" t="s">
        <v>5397</v>
      </c>
      <c r="G5863" t="s">
        <v>2247</v>
      </c>
      <c r="J5863" s="40">
        <v>38.770000000000003</v>
      </c>
      <c r="K5863" s="40">
        <v>0</v>
      </c>
    </row>
    <row r="5864" spans="1:11" x14ac:dyDescent="0.35">
      <c r="A5864">
        <v>30002</v>
      </c>
      <c r="B5864" t="s">
        <v>74</v>
      </c>
      <c r="C5864" s="70">
        <v>-24445</v>
      </c>
      <c r="D5864" s="70">
        <v>-7860.13</v>
      </c>
      <c r="E5864" s="71">
        <v>44778</v>
      </c>
      <c r="F5864" t="s">
        <v>19040</v>
      </c>
      <c r="G5864" t="s">
        <v>15843</v>
      </c>
      <c r="H5864" t="s">
        <v>19039</v>
      </c>
      <c r="J5864" s="40">
        <v>7173.01</v>
      </c>
      <c r="K5864" s="40">
        <v>0</v>
      </c>
    </row>
    <row r="5865" spans="1:11" x14ac:dyDescent="0.35">
      <c r="A5865">
        <v>30002</v>
      </c>
      <c r="B5865" t="s">
        <v>74</v>
      </c>
      <c r="C5865" s="70">
        <v>-24445</v>
      </c>
      <c r="D5865" s="70">
        <v>-7860.13</v>
      </c>
      <c r="E5865" s="71">
        <v>44804</v>
      </c>
      <c r="F5865" t="s">
        <v>13309</v>
      </c>
      <c r="G5865" t="s">
        <v>2142</v>
      </c>
      <c r="H5865" t="s">
        <v>13308</v>
      </c>
      <c r="I5865" t="s">
        <v>13307</v>
      </c>
      <c r="J5865" s="40">
        <v>0</v>
      </c>
      <c r="K5865" s="40">
        <v>6409.76</v>
      </c>
    </row>
    <row r="5866" spans="1:11" x14ac:dyDescent="0.35">
      <c r="A5866">
        <v>30002</v>
      </c>
      <c r="B5866" t="s">
        <v>74</v>
      </c>
      <c r="C5866" s="70">
        <v>-24445</v>
      </c>
      <c r="D5866" s="70">
        <v>-7860.13</v>
      </c>
      <c r="E5866" s="71">
        <v>44804</v>
      </c>
      <c r="F5866" t="s">
        <v>5206</v>
      </c>
      <c r="G5866" t="s">
        <v>2247</v>
      </c>
      <c r="H5866" t="s">
        <v>2265</v>
      </c>
      <c r="J5866" s="40">
        <v>0</v>
      </c>
      <c r="K5866" s="40">
        <v>118.45</v>
      </c>
    </row>
    <row r="5867" spans="1:11" x14ac:dyDescent="0.35">
      <c r="A5867">
        <v>30002</v>
      </c>
      <c r="B5867" t="s">
        <v>74</v>
      </c>
      <c r="C5867" s="70">
        <v>-24445</v>
      </c>
      <c r="D5867" s="70">
        <v>-7860.13</v>
      </c>
      <c r="E5867" s="71">
        <v>44809</v>
      </c>
      <c r="F5867" t="s">
        <v>19038</v>
      </c>
      <c r="G5867" t="s">
        <v>15843</v>
      </c>
      <c r="H5867" t="s">
        <v>19037</v>
      </c>
      <c r="I5867" t="s">
        <v>19030</v>
      </c>
      <c r="J5867" s="40">
        <v>6270.86</v>
      </c>
      <c r="K5867" s="40">
        <v>0</v>
      </c>
    </row>
    <row r="5868" spans="1:11" x14ac:dyDescent="0.35">
      <c r="A5868">
        <v>30002</v>
      </c>
      <c r="B5868" t="s">
        <v>74</v>
      </c>
      <c r="C5868" s="70">
        <v>-24445</v>
      </c>
      <c r="D5868" s="70">
        <v>-7860.13</v>
      </c>
      <c r="E5868" s="71">
        <v>44834</v>
      </c>
      <c r="F5868" t="s">
        <v>13300</v>
      </c>
      <c r="G5868" t="s">
        <v>2142</v>
      </c>
      <c r="H5868" t="s">
        <v>13299</v>
      </c>
      <c r="I5868" t="s">
        <v>13298</v>
      </c>
      <c r="J5868" s="40">
        <v>0</v>
      </c>
      <c r="K5868" s="40">
        <v>5454.98</v>
      </c>
    </row>
    <row r="5869" spans="1:11" x14ac:dyDescent="0.35">
      <c r="A5869">
        <v>30002</v>
      </c>
      <c r="B5869" t="s">
        <v>74</v>
      </c>
      <c r="C5869" s="70">
        <v>-24445</v>
      </c>
      <c r="D5869" s="70">
        <v>-7860.13</v>
      </c>
      <c r="E5869" s="71">
        <v>44834</v>
      </c>
      <c r="F5869" t="s">
        <v>4782</v>
      </c>
      <c r="G5869" t="s">
        <v>2247</v>
      </c>
      <c r="H5869" t="s">
        <v>2262</v>
      </c>
      <c r="J5869" s="40">
        <v>138.9</v>
      </c>
      <c r="K5869" s="40">
        <v>0</v>
      </c>
    </row>
    <row r="5870" spans="1:11" x14ac:dyDescent="0.35">
      <c r="A5870">
        <v>30002</v>
      </c>
      <c r="B5870" t="s">
        <v>74</v>
      </c>
      <c r="C5870" s="70">
        <v>-24445</v>
      </c>
      <c r="D5870" s="70">
        <v>-7860.13</v>
      </c>
      <c r="E5870" s="71">
        <v>44840</v>
      </c>
      <c r="F5870" t="s">
        <v>19036</v>
      </c>
      <c r="G5870" t="s">
        <v>15843</v>
      </c>
      <c r="H5870" t="s">
        <v>19035</v>
      </c>
      <c r="I5870" t="s">
        <v>19030</v>
      </c>
      <c r="J5870" s="40">
        <v>5462.69</v>
      </c>
      <c r="K5870" s="40">
        <v>0</v>
      </c>
    </row>
    <row r="5871" spans="1:11" x14ac:dyDescent="0.35">
      <c r="A5871">
        <v>30002</v>
      </c>
      <c r="B5871" t="s">
        <v>74</v>
      </c>
      <c r="C5871" s="70">
        <v>-24445</v>
      </c>
      <c r="D5871" s="70">
        <v>-7860.13</v>
      </c>
      <c r="E5871" s="71">
        <v>44865</v>
      </c>
      <c r="F5871" t="s">
        <v>13297</v>
      </c>
      <c r="G5871" t="s">
        <v>2142</v>
      </c>
      <c r="H5871" t="s">
        <v>13296</v>
      </c>
      <c r="I5871" t="s">
        <v>13295</v>
      </c>
      <c r="J5871" s="40">
        <v>0</v>
      </c>
      <c r="K5871" s="40">
        <v>5503.4</v>
      </c>
    </row>
    <row r="5872" spans="1:11" x14ac:dyDescent="0.35">
      <c r="A5872">
        <v>30002</v>
      </c>
      <c r="B5872" t="s">
        <v>74</v>
      </c>
      <c r="C5872" s="70">
        <v>-24445</v>
      </c>
      <c r="D5872" s="70">
        <v>-7860.13</v>
      </c>
      <c r="E5872" s="71">
        <v>44865</v>
      </c>
      <c r="F5872" t="s">
        <v>4553</v>
      </c>
      <c r="G5872" t="s">
        <v>2247</v>
      </c>
      <c r="H5872" t="s">
        <v>1919</v>
      </c>
      <c r="I5872" t="s">
        <v>1919</v>
      </c>
      <c r="J5872" s="40">
        <v>0</v>
      </c>
      <c r="K5872" s="40">
        <v>7.71</v>
      </c>
    </row>
    <row r="5873" spans="1:11" x14ac:dyDescent="0.35">
      <c r="A5873">
        <v>30002</v>
      </c>
      <c r="B5873" t="s">
        <v>74</v>
      </c>
      <c r="C5873" s="70">
        <v>-24445</v>
      </c>
      <c r="D5873" s="70">
        <v>-7860.13</v>
      </c>
      <c r="E5873" s="71">
        <v>44871</v>
      </c>
      <c r="F5873" t="s">
        <v>19034</v>
      </c>
      <c r="G5873" t="s">
        <v>15843</v>
      </c>
      <c r="H5873" t="s">
        <v>19033</v>
      </c>
      <c r="I5873" t="s">
        <v>19030</v>
      </c>
      <c r="J5873" s="40">
        <v>5450.9</v>
      </c>
      <c r="K5873" s="40">
        <v>0</v>
      </c>
    </row>
    <row r="5874" spans="1:11" x14ac:dyDescent="0.35">
      <c r="A5874">
        <v>30002</v>
      </c>
      <c r="B5874" t="s">
        <v>74</v>
      </c>
      <c r="C5874" s="70">
        <v>-24445</v>
      </c>
      <c r="D5874" s="70">
        <v>-7860.13</v>
      </c>
      <c r="E5874" s="71">
        <v>44895</v>
      </c>
      <c r="F5874" t="s">
        <v>13291</v>
      </c>
      <c r="G5874" t="s">
        <v>2142</v>
      </c>
      <c r="H5874" t="s">
        <v>13290</v>
      </c>
      <c r="I5874" t="s">
        <v>13289</v>
      </c>
      <c r="J5874" s="40">
        <v>0</v>
      </c>
      <c r="K5874" s="40">
        <v>5718.69</v>
      </c>
    </row>
    <row r="5875" spans="1:11" x14ac:dyDescent="0.35">
      <c r="A5875">
        <v>30002</v>
      </c>
      <c r="B5875" t="s">
        <v>74</v>
      </c>
      <c r="C5875" s="70">
        <v>-24445</v>
      </c>
      <c r="D5875" s="70">
        <v>-7860.13</v>
      </c>
      <c r="E5875" s="71">
        <v>44895</v>
      </c>
      <c r="F5875" t="s">
        <v>4075</v>
      </c>
      <c r="G5875" t="s">
        <v>2247</v>
      </c>
      <c r="H5875" t="s">
        <v>1916</v>
      </c>
      <c r="I5875" t="s">
        <v>1916</v>
      </c>
      <c r="J5875" s="40">
        <v>52.5</v>
      </c>
      <c r="K5875" s="40">
        <v>0</v>
      </c>
    </row>
    <row r="5876" spans="1:11" x14ac:dyDescent="0.35">
      <c r="A5876">
        <v>30002</v>
      </c>
      <c r="B5876" t="s">
        <v>74</v>
      </c>
      <c r="C5876" s="70">
        <v>-24445</v>
      </c>
      <c r="D5876" s="70">
        <v>-7860.13</v>
      </c>
      <c r="E5876" s="71">
        <v>44900</v>
      </c>
      <c r="F5876" t="s">
        <v>19032</v>
      </c>
      <c r="G5876" t="s">
        <v>15843</v>
      </c>
      <c r="H5876" t="s">
        <v>19031</v>
      </c>
      <c r="I5876" t="s">
        <v>19030</v>
      </c>
      <c r="J5876" s="40">
        <v>5811.58</v>
      </c>
      <c r="K5876" s="40">
        <v>0</v>
      </c>
    </row>
    <row r="5877" spans="1:11" x14ac:dyDescent="0.35">
      <c r="A5877">
        <v>30002</v>
      </c>
      <c r="B5877" t="s">
        <v>74</v>
      </c>
      <c r="C5877" s="70">
        <v>-24445</v>
      </c>
      <c r="D5877" s="70">
        <v>-7860.13</v>
      </c>
      <c r="E5877" s="71">
        <v>44918</v>
      </c>
      <c r="F5877" t="s">
        <v>13285</v>
      </c>
      <c r="G5877" t="s">
        <v>2142</v>
      </c>
      <c r="H5877" t="s">
        <v>13284</v>
      </c>
      <c r="I5877" t="s">
        <v>13283</v>
      </c>
      <c r="J5877" s="40">
        <v>0</v>
      </c>
      <c r="K5877" s="40">
        <v>3572.91</v>
      </c>
    </row>
    <row r="5878" spans="1:11" x14ac:dyDescent="0.35">
      <c r="A5878">
        <v>30002</v>
      </c>
      <c r="B5878" t="s">
        <v>74</v>
      </c>
      <c r="C5878" s="70">
        <v>-24445</v>
      </c>
      <c r="D5878" s="70">
        <v>-7860.13</v>
      </c>
      <c r="E5878" s="71">
        <v>44926</v>
      </c>
      <c r="F5878" t="s">
        <v>3725</v>
      </c>
      <c r="G5878" t="s">
        <v>2247</v>
      </c>
      <c r="H5878" t="s">
        <v>1911</v>
      </c>
      <c r="I5878" t="s">
        <v>1911</v>
      </c>
      <c r="J5878" s="40">
        <v>0</v>
      </c>
      <c r="K5878" s="40">
        <v>50.24</v>
      </c>
    </row>
    <row r="5879" spans="1:11" x14ac:dyDescent="0.35">
      <c r="A5879">
        <v>30017</v>
      </c>
      <c r="B5879" t="s">
        <v>19013</v>
      </c>
      <c r="C5879" s="70">
        <v>0</v>
      </c>
      <c r="D5879" s="70">
        <v>0</v>
      </c>
      <c r="E5879" s="71">
        <v>44566</v>
      </c>
      <c r="F5879" t="s">
        <v>19029</v>
      </c>
      <c r="G5879" t="s">
        <v>15843</v>
      </c>
      <c r="H5879" t="s">
        <v>19028</v>
      </c>
      <c r="J5879" s="40">
        <v>429.9</v>
      </c>
      <c r="K5879" s="40">
        <v>0</v>
      </c>
    </row>
    <row r="5880" spans="1:11" x14ac:dyDescent="0.35">
      <c r="A5880">
        <v>30017</v>
      </c>
      <c r="B5880" t="s">
        <v>19013</v>
      </c>
      <c r="C5880" s="70">
        <v>0</v>
      </c>
      <c r="D5880" s="70">
        <v>0</v>
      </c>
      <c r="E5880" s="71">
        <v>44566</v>
      </c>
      <c r="F5880" t="s">
        <v>6971</v>
      </c>
      <c r="G5880" t="s">
        <v>2142</v>
      </c>
      <c r="H5880" t="s">
        <v>6969</v>
      </c>
      <c r="I5880" t="s">
        <v>6968</v>
      </c>
      <c r="J5880" s="40">
        <v>0</v>
      </c>
      <c r="K5880" s="40">
        <v>427.19</v>
      </c>
    </row>
    <row r="5881" spans="1:11" x14ac:dyDescent="0.35">
      <c r="A5881">
        <v>30017</v>
      </c>
      <c r="B5881" t="s">
        <v>19013</v>
      </c>
      <c r="C5881" s="70">
        <v>0</v>
      </c>
      <c r="D5881" s="70">
        <v>0</v>
      </c>
      <c r="E5881" s="71">
        <v>44566</v>
      </c>
      <c r="F5881" t="s">
        <v>6970</v>
      </c>
      <c r="G5881" t="s">
        <v>1907</v>
      </c>
      <c r="H5881" t="s">
        <v>6969</v>
      </c>
      <c r="I5881" t="s">
        <v>6968</v>
      </c>
      <c r="J5881" s="40">
        <v>0</v>
      </c>
      <c r="K5881" s="40">
        <v>2.71</v>
      </c>
    </row>
    <row r="5882" spans="1:11" x14ac:dyDescent="0.35">
      <c r="A5882">
        <v>30017</v>
      </c>
      <c r="B5882" t="s">
        <v>19013</v>
      </c>
      <c r="C5882" s="70">
        <v>0</v>
      </c>
      <c r="D5882" s="70">
        <v>0</v>
      </c>
      <c r="E5882" s="71">
        <v>44588</v>
      </c>
      <c r="F5882" t="s">
        <v>19027</v>
      </c>
      <c r="G5882" t="s">
        <v>15843</v>
      </c>
      <c r="H5882" t="s">
        <v>19026</v>
      </c>
      <c r="J5882" s="40">
        <v>4919.55</v>
      </c>
      <c r="K5882" s="40">
        <v>0</v>
      </c>
    </row>
    <row r="5883" spans="1:11" x14ac:dyDescent="0.35">
      <c r="A5883">
        <v>30017</v>
      </c>
      <c r="B5883" t="s">
        <v>19013</v>
      </c>
      <c r="C5883" s="70">
        <v>0</v>
      </c>
      <c r="D5883" s="70">
        <v>0</v>
      </c>
      <c r="E5883" s="71">
        <v>44591</v>
      </c>
      <c r="F5883" t="s">
        <v>16264</v>
      </c>
      <c r="G5883" t="s">
        <v>2142</v>
      </c>
      <c r="H5883" t="s">
        <v>16263</v>
      </c>
      <c r="I5883" t="s">
        <v>16262</v>
      </c>
      <c r="J5883" s="40">
        <v>0</v>
      </c>
      <c r="K5883" s="40">
        <v>4919.55</v>
      </c>
    </row>
    <row r="5884" spans="1:11" x14ac:dyDescent="0.35">
      <c r="A5884">
        <v>30017</v>
      </c>
      <c r="B5884" t="s">
        <v>19013</v>
      </c>
      <c r="C5884" s="70">
        <v>0</v>
      </c>
      <c r="D5884" s="70">
        <v>0</v>
      </c>
      <c r="E5884" s="71">
        <v>44634</v>
      </c>
      <c r="F5884" t="s">
        <v>19025</v>
      </c>
      <c r="G5884" t="s">
        <v>15843</v>
      </c>
      <c r="H5884" t="s">
        <v>19024</v>
      </c>
      <c r="J5884" s="40">
        <v>1520.63</v>
      </c>
      <c r="K5884" s="40">
        <v>0</v>
      </c>
    </row>
    <row r="5885" spans="1:11" x14ac:dyDescent="0.35">
      <c r="A5885">
        <v>30017</v>
      </c>
      <c r="B5885" t="s">
        <v>19013</v>
      </c>
      <c r="C5885" s="70">
        <v>0</v>
      </c>
      <c r="D5885" s="70">
        <v>0</v>
      </c>
      <c r="E5885" s="71">
        <v>44651</v>
      </c>
      <c r="F5885" t="s">
        <v>6536</v>
      </c>
      <c r="G5885" t="s">
        <v>2247</v>
      </c>
      <c r="J5885" s="40">
        <v>44.05</v>
      </c>
      <c r="K5885" s="40">
        <v>0</v>
      </c>
    </row>
    <row r="5886" spans="1:11" x14ac:dyDescent="0.35">
      <c r="A5886">
        <v>30017</v>
      </c>
      <c r="B5886" t="s">
        <v>19013</v>
      </c>
      <c r="C5886" s="70">
        <v>0</v>
      </c>
      <c r="D5886" s="70">
        <v>0</v>
      </c>
      <c r="E5886" s="71">
        <v>44665</v>
      </c>
      <c r="F5886" t="s">
        <v>19023</v>
      </c>
      <c r="G5886" t="s">
        <v>15843</v>
      </c>
      <c r="H5886" t="s">
        <v>19022</v>
      </c>
      <c r="J5886" s="40">
        <v>587.04999999999995</v>
      </c>
      <c r="K5886" s="40">
        <v>0</v>
      </c>
    </row>
    <row r="5887" spans="1:11" x14ac:dyDescent="0.35">
      <c r="A5887">
        <v>30017</v>
      </c>
      <c r="B5887" t="s">
        <v>19013</v>
      </c>
      <c r="C5887" s="70">
        <v>0</v>
      </c>
      <c r="D5887" s="70">
        <v>0</v>
      </c>
      <c r="E5887" s="71">
        <v>44668</v>
      </c>
      <c r="F5887" t="s">
        <v>11287</v>
      </c>
      <c r="G5887" t="s">
        <v>2142</v>
      </c>
      <c r="H5887" t="s">
        <v>5277</v>
      </c>
      <c r="I5887" t="s">
        <v>5276</v>
      </c>
      <c r="J5887" s="40">
        <v>0</v>
      </c>
      <c r="K5887" s="40">
        <v>1903.05</v>
      </c>
    </row>
    <row r="5888" spans="1:11" x14ac:dyDescent="0.35">
      <c r="A5888">
        <v>30017</v>
      </c>
      <c r="B5888" t="s">
        <v>19013</v>
      </c>
      <c r="C5888" s="70">
        <v>0</v>
      </c>
      <c r="D5888" s="70">
        <v>0</v>
      </c>
      <c r="E5888" s="71">
        <v>44681</v>
      </c>
      <c r="F5888" t="s">
        <v>6280</v>
      </c>
      <c r="G5888" t="s">
        <v>2247</v>
      </c>
      <c r="J5888" s="40">
        <v>0</v>
      </c>
      <c r="K5888" s="40">
        <v>87.4</v>
      </c>
    </row>
    <row r="5889" spans="1:11" x14ac:dyDescent="0.35">
      <c r="A5889">
        <v>30017</v>
      </c>
      <c r="B5889" t="s">
        <v>19013</v>
      </c>
      <c r="C5889" s="70">
        <v>0</v>
      </c>
      <c r="D5889" s="70">
        <v>0</v>
      </c>
      <c r="E5889" s="71">
        <v>44681</v>
      </c>
      <c r="F5889" t="s">
        <v>6157</v>
      </c>
      <c r="G5889" t="s">
        <v>2247</v>
      </c>
      <c r="J5889" s="40">
        <v>67.7</v>
      </c>
      <c r="K5889" s="40">
        <v>0</v>
      </c>
    </row>
    <row r="5890" spans="1:11" x14ac:dyDescent="0.35">
      <c r="A5890">
        <v>30017</v>
      </c>
      <c r="B5890" t="s">
        <v>19013</v>
      </c>
      <c r="C5890" s="70">
        <v>0</v>
      </c>
      <c r="D5890" s="70">
        <v>0</v>
      </c>
      <c r="E5890" s="71">
        <v>44682</v>
      </c>
      <c r="F5890" t="s">
        <v>11286</v>
      </c>
      <c r="G5890" t="s">
        <v>2142</v>
      </c>
      <c r="H5890" t="s">
        <v>11285</v>
      </c>
      <c r="I5890" t="s">
        <v>11284</v>
      </c>
      <c r="J5890" s="40">
        <v>0</v>
      </c>
      <c r="K5890" s="40">
        <v>1342.64</v>
      </c>
    </row>
    <row r="5891" spans="1:11" x14ac:dyDescent="0.35">
      <c r="A5891">
        <v>30017</v>
      </c>
      <c r="B5891" t="s">
        <v>19013</v>
      </c>
      <c r="C5891" s="70">
        <v>0</v>
      </c>
      <c r="D5891" s="70">
        <v>0</v>
      </c>
      <c r="E5891" s="71">
        <v>44682</v>
      </c>
      <c r="F5891" t="s">
        <v>11283</v>
      </c>
      <c r="G5891" t="s">
        <v>2142</v>
      </c>
      <c r="H5891" t="s">
        <v>11282</v>
      </c>
      <c r="I5891" t="s">
        <v>11281</v>
      </c>
      <c r="J5891" s="40">
        <v>0</v>
      </c>
      <c r="K5891" s="40">
        <v>-1342.64</v>
      </c>
    </row>
    <row r="5892" spans="1:11" x14ac:dyDescent="0.35">
      <c r="A5892">
        <v>30017</v>
      </c>
      <c r="B5892" t="s">
        <v>19013</v>
      </c>
      <c r="C5892" s="70">
        <v>0</v>
      </c>
      <c r="D5892" s="70">
        <v>0</v>
      </c>
      <c r="E5892" s="71">
        <v>44682</v>
      </c>
      <c r="F5892" t="s">
        <v>6114</v>
      </c>
      <c r="G5892" t="s">
        <v>1907</v>
      </c>
      <c r="J5892" s="40">
        <v>0</v>
      </c>
      <c r="K5892" s="40">
        <v>2.95</v>
      </c>
    </row>
    <row r="5893" spans="1:11" x14ac:dyDescent="0.35">
      <c r="A5893">
        <v>30017</v>
      </c>
      <c r="B5893" t="s">
        <v>19013</v>
      </c>
      <c r="C5893" s="70">
        <v>0</v>
      </c>
      <c r="D5893" s="70">
        <v>0</v>
      </c>
      <c r="E5893" s="71">
        <v>44690</v>
      </c>
      <c r="F5893" t="s">
        <v>19021</v>
      </c>
      <c r="G5893" t="s">
        <v>15843</v>
      </c>
      <c r="H5893" t="s">
        <v>19020</v>
      </c>
      <c r="J5893" s="40">
        <v>894.09</v>
      </c>
      <c r="K5893" s="40">
        <v>0</v>
      </c>
    </row>
    <row r="5894" spans="1:11" x14ac:dyDescent="0.35">
      <c r="A5894">
        <v>30017</v>
      </c>
      <c r="B5894" t="s">
        <v>19013</v>
      </c>
      <c r="C5894" s="70">
        <v>0</v>
      </c>
      <c r="D5894" s="70">
        <v>0</v>
      </c>
      <c r="E5894" s="71">
        <v>44691</v>
      </c>
      <c r="F5894" t="s">
        <v>11280</v>
      </c>
      <c r="G5894" t="s">
        <v>2142</v>
      </c>
      <c r="H5894" t="s">
        <v>11279</v>
      </c>
      <c r="I5894" t="s">
        <v>11278</v>
      </c>
      <c r="J5894" s="40">
        <v>0</v>
      </c>
      <c r="K5894" s="40">
        <v>884.81</v>
      </c>
    </row>
    <row r="5895" spans="1:11" x14ac:dyDescent="0.35">
      <c r="A5895">
        <v>30017</v>
      </c>
      <c r="B5895" t="s">
        <v>19013</v>
      </c>
      <c r="C5895" s="70">
        <v>0</v>
      </c>
      <c r="D5895" s="70">
        <v>0</v>
      </c>
      <c r="E5895" s="71">
        <v>44712</v>
      </c>
      <c r="F5895" t="s">
        <v>5969</v>
      </c>
      <c r="G5895" t="s">
        <v>2247</v>
      </c>
      <c r="J5895" s="40">
        <v>0</v>
      </c>
      <c r="K5895" s="40">
        <v>7.77</v>
      </c>
    </row>
    <row r="5896" spans="1:11" x14ac:dyDescent="0.35">
      <c r="A5896">
        <v>30017</v>
      </c>
      <c r="B5896" t="s">
        <v>19013</v>
      </c>
      <c r="C5896" s="70">
        <v>0</v>
      </c>
      <c r="D5896" s="70">
        <v>0</v>
      </c>
      <c r="E5896" s="71">
        <v>44742</v>
      </c>
      <c r="F5896" t="s">
        <v>5704</v>
      </c>
      <c r="G5896" t="s">
        <v>2247</v>
      </c>
      <c r="J5896" s="40">
        <v>0</v>
      </c>
      <c r="K5896" s="40">
        <v>10.53</v>
      </c>
    </row>
    <row r="5897" spans="1:11" x14ac:dyDescent="0.35">
      <c r="A5897">
        <v>30017</v>
      </c>
      <c r="B5897" t="s">
        <v>19013</v>
      </c>
      <c r="C5897" s="70">
        <v>0</v>
      </c>
      <c r="D5897" s="70">
        <v>0</v>
      </c>
      <c r="E5897" s="71">
        <v>44773</v>
      </c>
      <c r="F5897" t="s">
        <v>5396</v>
      </c>
      <c r="G5897" t="s">
        <v>2247</v>
      </c>
      <c r="J5897" s="40">
        <v>6.97</v>
      </c>
      <c r="K5897" s="40">
        <v>0</v>
      </c>
    </row>
    <row r="5898" spans="1:11" x14ac:dyDescent="0.35">
      <c r="A5898">
        <v>30017</v>
      </c>
      <c r="B5898" t="s">
        <v>19013</v>
      </c>
      <c r="C5898" s="70">
        <v>0</v>
      </c>
      <c r="D5898" s="70">
        <v>0</v>
      </c>
      <c r="E5898" s="71">
        <v>44774</v>
      </c>
      <c r="F5898" t="s">
        <v>11276</v>
      </c>
      <c r="G5898" t="s">
        <v>2142</v>
      </c>
      <c r="H5898" t="s">
        <v>11275</v>
      </c>
      <c r="I5898" t="s">
        <v>11274</v>
      </c>
      <c r="J5898" s="40">
        <v>0</v>
      </c>
      <c r="K5898" s="40">
        <v>219.11</v>
      </c>
    </row>
    <row r="5899" spans="1:11" x14ac:dyDescent="0.35">
      <c r="A5899">
        <v>30017</v>
      </c>
      <c r="B5899" t="s">
        <v>19013</v>
      </c>
      <c r="C5899" s="70">
        <v>0</v>
      </c>
      <c r="D5899" s="70">
        <v>0</v>
      </c>
      <c r="E5899" s="71">
        <v>44774</v>
      </c>
      <c r="F5899" t="s">
        <v>5278</v>
      </c>
      <c r="G5899" t="s">
        <v>1907</v>
      </c>
      <c r="H5899" t="s">
        <v>5277</v>
      </c>
      <c r="I5899" t="s">
        <v>5276</v>
      </c>
      <c r="J5899" s="40">
        <v>0</v>
      </c>
      <c r="K5899" s="40">
        <v>18.809999999999999</v>
      </c>
    </row>
    <row r="5900" spans="1:11" x14ac:dyDescent="0.35">
      <c r="A5900">
        <v>30017</v>
      </c>
      <c r="B5900" t="s">
        <v>19013</v>
      </c>
      <c r="C5900" s="70">
        <v>0</v>
      </c>
      <c r="D5900" s="70">
        <v>0</v>
      </c>
      <c r="E5900" s="71">
        <v>44794</v>
      </c>
      <c r="F5900" t="s">
        <v>19019</v>
      </c>
      <c r="G5900" t="s">
        <v>15843</v>
      </c>
      <c r="H5900" t="s">
        <v>5265</v>
      </c>
      <c r="J5900" s="40">
        <v>7260.88</v>
      </c>
      <c r="K5900" s="40">
        <v>0</v>
      </c>
    </row>
    <row r="5901" spans="1:11" x14ac:dyDescent="0.35">
      <c r="A5901">
        <v>30017</v>
      </c>
      <c r="B5901" t="s">
        <v>19013</v>
      </c>
      <c r="C5901" s="70">
        <v>0</v>
      </c>
      <c r="D5901" s="70">
        <v>0</v>
      </c>
      <c r="E5901" s="71">
        <v>44795</v>
      </c>
      <c r="F5901" t="s">
        <v>11268</v>
      </c>
      <c r="G5901" t="s">
        <v>2142</v>
      </c>
      <c r="H5901" t="s">
        <v>11267</v>
      </c>
      <c r="I5901" t="s">
        <v>11266</v>
      </c>
      <c r="J5901" s="40">
        <v>0</v>
      </c>
      <c r="K5901" s="40">
        <v>7200.53</v>
      </c>
    </row>
    <row r="5902" spans="1:11" x14ac:dyDescent="0.35">
      <c r="A5902">
        <v>30017</v>
      </c>
      <c r="B5902" t="s">
        <v>19013</v>
      </c>
      <c r="C5902" s="70">
        <v>0</v>
      </c>
      <c r="D5902" s="70">
        <v>0</v>
      </c>
      <c r="E5902" s="71">
        <v>44795</v>
      </c>
      <c r="F5902" t="s">
        <v>5266</v>
      </c>
      <c r="G5902" t="s">
        <v>1907</v>
      </c>
      <c r="H5902" t="s">
        <v>5265</v>
      </c>
      <c r="J5902" s="40">
        <v>0</v>
      </c>
      <c r="K5902" s="40">
        <v>2.83</v>
      </c>
    </row>
    <row r="5903" spans="1:11" x14ac:dyDescent="0.35">
      <c r="A5903">
        <v>30017</v>
      </c>
      <c r="B5903" t="s">
        <v>19013</v>
      </c>
      <c r="C5903" s="70">
        <v>0</v>
      </c>
      <c r="D5903" s="70">
        <v>0</v>
      </c>
      <c r="E5903" s="71">
        <v>44804</v>
      </c>
      <c r="F5903" t="s">
        <v>5205</v>
      </c>
      <c r="G5903" t="s">
        <v>2247</v>
      </c>
      <c r="H5903" t="s">
        <v>2265</v>
      </c>
      <c r="J5903" s="40">
        <v>0</v>
      </c>
      <c r="K5903" s="40">
        <v>43.58</v>
      </c>
    </row>
    <row r="5904" spans="1:11" x14ac:dyDescent="0.35">
      <c r="A5904">
        <v>30017</v>
      </c>
      <c r="B5904" t="s">
        <v>19013</v>
      </c>
      <c r="C5904" s="70">
        <v>0</v>
      </c>
      <c r="D5904" s="70">
        <v>0</v>
      </c>
      <c r="E5904" s="71">
        <v>44841</v>
      </c>
      <c r="F5904" t="s">
        <v>19018</v>
      </c>
      <c r="G5904" t="s">
        <v>15843</v>
      </c>
      <c r="H5904" t="s">
        <v>19017</v>
      </c>
      <c r="I5904" t="s">
        <v>19016</v>
      </c>
      <c r="J5904" s="40">
        <v>2139.35</v>
      </c>
      <c r="K5904" s="40">
        <v>0</v>
      </c>
    </row>
    <row r="5905" spans="1:11" x14ac:dyDescent="0.35">
      <c r="A5905">
        <v>30017</v>
      </c>
      <c r="B5905" t="s">
        <v>19013</v>
      </c>
      <c r="C5905" s="70">
        <v>0</v>
      </c>
      <c r="D5905" s="70">
        <v>0</v>
      </c>
      <c r="E5905" s="71">
        <v>44845</v>
      </c>
      <c r="F5905" t="s">
        <v>11253</v>
      </c>
      <c r="G5905" t="s">
        <v>2142</v>
      </c>
      <c r="H5905" t="s">
        <v>11252</v>
      </c>
      <c r="I5905" t="s">
        <v>11251</v>
      </c>
      <c r="J5905" s="40">
        <v>0</v>
      </c>
      <c r="K5905" s="40">
        <v>2106.48</v>
      </c>
    </row>
    <row r="5906" spans="1:11" x14ac:dyDescent="0.35">
      <c r="A5906">
        <v>30017</v>
      </c>
      <c r="B5906" t="s">
        <v>19013</v>
      </c>
      <c r="C5906" s="70">
        <v>0</v>
      </c>
      <c r="D5906" s="70">
        <v>0</v>
      </c>
      <c r="E5906" s="71">
        <v>44865</v>
      </c>
      <c r="F5906" t="s">
        <v>4552</v>
      </c>
      <c r="G5906" t="s">
        <v>2247</v>
      </c>
      <c r="H5906" t="s">
        <v>1919</v>
      </c>
      <c r="I5906" t="s">
        <v>1919</v>
      </c>
      <c r="J5906" s="40">
        <v>0</v>
      </c>
      <c r="K5906" s="40">
        <v>32.869999999999997</v>
      </c>
    </row>
    <row r="5907" spans="1:11" x14ac:dyDescent="0.35">
      <c r="A5907">
        <v>30017</v>
      </c>
      <c r="B5907" t="s">
        <v>19013</v>
      </c>
      <c r="C5907" s="70">
        <v>0</v>
      </c>
      <c r="D5907" s="70">
        <v>0</v>
      </c>
      <c r="E5907" s="71">
        <v>44892</v>
      </c>
      <c r="F5907" t="s">
        <v>19015</v>
      </c>
      <c r="G5907" t="s">
        <v>15843</v>
      </c>
      <c r="H5907" t="s">
        <v>4278</v>
      </c>
      <c r="I5907" t="s">
        <v>4277</v>
      </c>
      <c r="J5907" s="40">
        <v>175.5</v>
      </c>
      <c r="K5907" s="40">
        <v>0</v>
      </c>
    </row>
    <row r="5908" spans="1:11" x14ac:dyDescent="0.35">
      <c r="A5908">
        <v>30017</v>
      </c>
      <c r="B5908" t="s">
        <v>19013</v>
      </c>
      <c r="C5908" s="70">
        <v>0</v>
      </c>
      <c r="D5908" s="70">
        <v>0</v>
      </c>
      <c r="E5908" s="71">
        <v>44892</v>
      </c>
      <c r="F5908" t="s">
        <v>4279</v>
      </c>
      <c r="G5908" t="s">
        <v>1907</v>
      </c>
      <c r="H5908" t="s">
        <v>4278</v>
      </c>
      <c r="I5908" t="s">
        <v>4277</v>
      </c>
      <c r="J5908" s="40">
        <v>3.48</v>
      </c>
      <c r="K5908" s="40">
        <v>0</v>
      </c>
    </row>
    <row r="5909" spans="1:11" x14ac:dyDescent="0.35">
      <c r="A5909">
        <v>30017</v>
      </c>
      <c r="B5909" t="s">
        <v>19013</v>
      </c>
      <c r="C5909" s="70">
        <v>0</v>
      </c>
      <c r="D5909" s="70">
        <v>0</v>
      </c>
      <c r="E5909" s="71">
        <v>44893</v>
      </c>
      <c r="F5909" t="s">
        <v>11246</v>
      </c>
      <c r="G5909" t="s">
        <v>2142</v>
      </c>
      <c r="H5909" t="s">
        <v>11245</v>
      </c>
      <c r="I5909" t="s">
        <v>11244</v>
      </c>
      <c r="J5909" s="40">
        <v>0</v>
      </c>
      <c r="K5909" s="40">
        <v>178.98</v>
      </c>
    </row>
    <row r="5910" spans="1:11" x14ac:dyDescent="0.35">
      <c r="A5910">
        <v>30017</v>
      </c>
      <c r="B5910" t="s">
        <v>19013</v>
      </c>
      <c r="C5910" s="70">
        <v>0</v>
      </c>
      <c r="D5910" s="70">
        <v>0</v>
      </c>
      <c r="E5910" s="71">
        <v>44915</v>
      </c>
      <c r="F5910" t="s">
        <v>19014</v>
      </c>
      <c r="G5910" t="s">
        <v>15843</v>
      </c>
      <c r="H5910" t="s">
        <v>3930</v>
      </c>
      <c r="I5910" t="s">
        <v>3929</v>
      </c>
      <c r="J5910" s="40">
        <v>2530.2600000000002</v>
      </c>
      <c r="K5910" s="40">
        <v>0</v>
      </c>
    </row>
    <row r="5911" spans="1:11" x14ac:dyDescent="0.35">
      <c r="A5911">
        <v>30017</v>
      </c>
      <c r="B5911" t="s">
        <v>19013</v>
      </c>
      <c r="C5911" s="70">
        <v>0</v>
      </c>
      <c r="D5911" s="70">
        <v>0</v>
      </c>
      <c r="E5911" s="71">
        <v>44915</v>
      </c>
      <c r="F5911" t="s">
        <v>3931</v>
      </c>
      <c r="G5911" t="s">
        <v>1907</v>
      </c>
      <c r="H5911" t="s">
        <v>3930</v>
      </c>
      <c r="I5911" t="s">
        <v>3929</v>
      </c>
      <c r="J5911" s="40">
        <v>0</v>
      </c>
      <c r="K5911" s="40">
        <v>20.420000000000002</v>
      </c>
    </row>
    <row r="5912" spans="1:11" x14ac:dyDescent="0.35">
      <c r="A5912">
        <v>30017</v>
      </c>
      <c r="B5912" t="s">
        <v>19013</v>
      </c>
      <c r="C5912" s="70">
        <v>0</v>
      </c>
      <c r="D5912" s="70">
        <v>0</v>
      </c>
      <c r="E5912" s="71">
        <v>44917</v>
      </c>
      <c r="F5912" t="s">
        <v>11241</v>
      </c>
      <c r="G5912" t="s">
        <v>2142</v>
      </c>
      <c r="H5912" t="s">
        <v>11240</v>
      </c>
      <c r="I5912" t="s">
        <v>11239</v>
      </c>
      <c r="J5912" s="40">
        <v>0</v>
      </c>
      <c r="K5912" s="40">
        <v>2504.06</v>
      </c>
    </row>
    <row r="5913" spans="1:11" x14ac:dyDescent="0.35">
      <c r="A5913">
        <v>30017</v>
      </c>
      <c r="B5913" t="s">
        <v>19013</v>
      </c>
      <c r="C5913" s="70">
        <v>0</v>
      </c>
      <c r="D5913" s="70">
        <v>0</v>
      </c>
      <c r="E5913" s="71">
        <v>44926</v>
      </c>
      <c r="F5913" t="s">
        <v>3724</v>
      </c>
      <c r="G5913" t="s">
        <v>2247</v>
      </c>
      <c r="H5913" t="s">
        <v>1911</v>
      </c>
      <c r="I5913" t="s">
        <v>1911</v>
      </c>
      <c r="J5913" s="40">
        <v>0</v>
      </c>
      <c r="K5913" s="40">
        <v>5.78</v>
      </c>
    </row>
    <row r="5914" spans="1:11" x14ac:dyDescent="0.35">
      <c r="A5914">
        <v>30018</v>
      </c>
      <c r="B5914" t="s">
        <v>75</v>
      </c>
      <c r="C5914" s="70">
        <v>32760</v>
      </c>
      <c r="D5914" s="70">
        <v>10533.76</v>
      </c>
      <c r="E5914" s="71">
        <v>44592</v>
      </c>
      <c r="F5914" t="s">
        <v>16261</v>
      </c>
      <c r="G5914" t="s">
        <v>2142</v>
      </c>
      <c r="H5914" t="s">
        <v>16260</v>
      </c>
      <c r="I5914" t="s">
        <v>16259</v>
      </c>
      <c r="J5914" s="40">
        <v>0</v>
      </c>
      <c r="K5914" s="40">
        <v>10557.52</v>
      </c>
    </row>
    <row r="5915" spans="1:11" x14ac:dyDescent="0.35">
      <c r="A5915">
        <v>30018</v>
      </c>
      <c r="B5915" t="s">
        <v>75</v>
      </c>
      <c r="C5915" s="70">
        <v>32760</v>
      </c>
      <c r="D5915" s="70">
        <v>10533.76</v>
      </c>
      <c r="E5915" s="71">
        <v>44592</v>
      </c>
      <c r="F5915" t="s">
        <v>6846</v>
      </c>
      <c r="G5915" t="s">
        <v>2247</v>
      </c>
      <c r="J5915" s="40">
        <v>23.76</v>
      </c>
      <c r="K5915" s="40">
        <v>0</v>
      </c>
    </row>
    <row r="5916" spans="1:11" x14ac:dyDescent="0.35">
      <c r="A5916">
        <v>30018</v>
      </c>
      <c r="B5916" t="s">
        <v>75</v>
      </c>
      <c r="C5916" s="70">
        <v>32760</v>
      </c>
      <c r="D5916" s="70">
        <v>10533.76</v>
      </c>
      <c r="E5916" s="71">
        <v>44601</v>
      </c>
      <c r="F5916" t="s">
        <v>19012</v>
      </c>
      <c r="G5916" t="s">
        <v>15843</v>
      </c>
      <c r="H5916" t="s">
        <v>19011</v>
      </c>
      <c r="J5916" s="40">
        <v>4365.67</v>
      </c>
      <c r="K5916" s="40">
        <v>0</v>
      </c>
    </row>
    <row r="5917" spans="1:11" x14ac:dyDescent="0.35">
      <c r="A5917">
        <v>30018</v>
      </c>
      <c r="B5917" t="s">
        <v>75</v>
      </c>
      <c r="C5917" s="70">
        <v>32760</v>
      </c>
      <c r="D5917" s="70">
        <v>10533.76</v>
      </c>
      <c r="E5917" s="71">
        <v>44606</v>
      </c>
      <c r="F5917" t="s">
        <v>16252</v>
      </c>
      <c r="G5917" t="s">
        <v>2142</v>
      </c>
      <c r="H5917" t="s">
        <v>16251</v>
      </c>
      <c r="I5917" t="s">
        <v>16250</v>
      </c>
      <c r="J5917" s="40">
        <v>0</v>
      </c>
      <c r="K5917" s="40">
        <v>4304.1099999999997</v>
      </c>
    </row>
    <row r="5918" spans="1:11" x14ac:dyDescent="0.35">
      <c r="A5918">
        <v>30018</v>
      </c>
      <c r="B5918" t="s">
        <v>75</v>
      </c>
      <c r="C5918" s="70">
        <v>32760</v>
      </c>
      <c r="D5918" s="70">
        <v>10533.76</v>
      </c>
      <c r="E5918" s="71">
        <v>44609</v>
      </c>
      <c r="F5918" t="s">
        <v>19010</v>
      </c>
      <c r="G5918" t="s">
        <v>15843</v>
      </c>
      <c r="H5918" t="s">
        <v>19009</v>
      </c>
      <c r="J5918" s="40">
        <v>4402.63</v>
      </c>
      <c r="K5918" s="40">
        <v>0</v>
      </c>
    </row>
    <row r="5919" spans="1:11" x14ac:dyDescent="0.35">
      <c r="A5919">
        <v>30018</v>
      </c>
      <c r="B5919" t="s">
        <v>75</v>
      </c>
      <c r="C5919" s="70">
        <v>32760</v>
      </c>
      <c r="D5919" s="70">
        <v>10533.76</v>
      </c>
      <c r="E5919" s="71">
        <v>44620</v>
      </c>
      <c r="F5919" t="s">
        <v>16241</v>
      </c>
      <c r="G5919" t="s">
        <v>2142</v>
      </c>
      <c r="H5919" t="s">
        <v>16240</v>
      </c>
      <c r="I5919" t="s">
        <v>16239</v>
      </c>
      <c r="J5919" s="40">
        <v>0</v>
      </c>
      <c r="K5919" s="40">
        <v>4336.01</v>
      </c>
    </row>
    <row r="5920" spans="1:11" x14ac:dyDescent="0.35">
      <c r="A5920">
        <v>30018</v>
      </c>
      <c r="B5920" t="s">
        <v>75</v>
      </c>
      <c r="C5920" s="70">
        <v>32760</v>
      </c>
      <c r="D5920" s="70">
        <v>10533.76</v>
      </c>
      <c r="E5920" s="71">
        <v>44644</v>
      </c>
      <c r="F5920" t="s">
        <v>19008</v>
      </c>
      <c r="G5920" t="s">
        <v>15843</v>
      </c>
      <c r="H5920" t="s">
        <v>19007</v>
      </c>
      <c r="J5920" s="40">
        <v>4358.8900000000003</v>
      </c>
      <c r="K5920" s="40">
        <v>0</v>
      </c>
    </row>
    <row r="5921" spans="1:11" x14ac:dyDescent="0.35">
      <c r="A5921">
        <v>30018</v>
      </c>
      <c r="B5921" t="s">
        <v>75</v>
      </c>
      <c r="C5921" s="70">
        <v>32760</v>
      </c>
      <c r="D5921" s="70">
        <v>10533.76</v>
      </c>
      <c r="E5921" s="71">
        <v>44650</v>
      </c>
      <c r="F5921" t="s">
        <v>16221</v>
      </c>
      <c r="G5921" t="s">
        <v>2142</v>
      </c>
      <c r="H5921" t="s">
        <v>16220</v>
      </c>
      <c r="I5921" t="s">
        <v>16219</v>
      </c>
      <c r="J5921" s="40">
        <v>0</v>
      </c>
      <c r="K5921" s="40">
        <v>4404.0200000000004</v>
      </c>
    </row>
    <row r="5922" spans="1:11" x14ac:dyDescent="0.35">
      <c r="A5922">
        <v>30018</v>
      </c>
      <c r="B5922" t="s">
        <v>75</v>
      </c>
      <c r="C5922" s="70">
        <v>32760</v>
      </c>
      <c r="D5922" s="70">
        <v>10533.76</v>
      </c>
      <c r="E5922" s="71">
        <v>44651</v>
      </c>
      <c r="F5922" t="s">
        <v>6535</v>
      </c>
      <c r="G5922" t="s">
        <v>2247</v>
      </c>
      <c r="J5922" s="40">
        <v>0</v>
      </c>
      <c r="K5922" s="40">
        <v>83.05</v>
      </c>
    </row>
    <row r="5923" spans="1:11" x14ac:dyDescent="0.35">
      <c r="A5923">
        <v>30018</v>
      </c>
      <c r="B5923" t="s">
        <v>75</v>
      </c>
      <c r="C5923" s="70">
        <v>32760</v>
      </c>
      <c r="D5923" s="70">
        <v>10533.76</v>
      </c>
      <c r="E5923" s="71">
        <v>44724</v>
      </c>
      <c r="F5923" t="s">
        <v>19006</v>
      </c>
      <c r="G5923" t="s">
        <v>15843</v>
      </c>
      <c r="H5923" t="s">
        <v>19005</v>
      </c>
      <c r="J5923" s="40">
        <v>4160</v>
      </c>
      <c r="K5923" s="40">
        <v>0</v>
      </c>
    </row>
    <row r="5924" spans="1:11" x14ac:dyDescent="0.35">
      <c r="A5924">
        <v>30018</v>
      </c>
      <c r="B5924" t="s">
        <v>75</v>
      </c>
      <c r="C5924" s="70">
        <v>32760</v>
      </c>
      <c r="D5924" s="70">
        <v>10533.76</v>
      </c>
      <c r="E5924" s="71">
        <v>44725</v>
      </c>
      <c r="F5924" t="s">
        <v>19004</v>
      </c>
      <c r="G5924" t="s">
        <v>15843</v>
      </c>
      <c r="H5924" t="s">
        <v>19003</v>
      </c>
      <c r="J5924" s="40">
        <v>8162.79</v>
      </c>
      <c r="K5924" s="40">
        <v>0</v>
      </c>
    </row>
    <row r="5925" spans="1:11" x14ac:dyDescent="0.35">
      <c r="A5925">
        <v>30018</v>
      </c>
      <c r="B5925" t="s">
        <v>75</v>
      </c>
      <c r="C5925" s="70">
        <v>32760</v>
      </c>
      <c r="D5925" s="70">
        <v>10533.76</v>
      </c>
      <c r="E5925" s="71">
        <v>44725</v>
      </c>
      <c r="F5925" t="s">
        <v>12870</v>
      </c>
      <c r="G5925" t="s">
        <v>2142</v>
      </c>
      <c r="H5925" t="s">
        <v>12869</v>
      </c>
      <c r="I5925" t="s">
        <v>12868</v>
      </c>
      <c r="J5925" s="40">
        <v>0</v>
      </c>
      <c r="K5925" s="40">
        <v>4081.4</v>
      </c>
    </row>
    <row r="5926" spans="1:11" x14ac:dyDescent="0.35">
      <c r="A5926">
        <v>30018</v>
      </c>
      <c r="B5926" t="s">
        <v>75</v>
      </c>
      <c r="C5926" s="70">
        <v>32760</v>
      </c>
      <c r="D5926" s="70">
        <v>10533.76</v>
      </c>
      <c r="E5926" s="71">
        <v>44735</v>
      </c>
      <c r="F5926" t="s">
        <v>12863</v>
      </c>
      <c r="G5926" t="s">
        <v>2142</v>
      </c>
      <c r="H5926" t="s">
        <v>12862</v>
      </c>
      <c r="I5926" t="s">
        <v>12861</v>
      </c>
      <c r="J5926" s="40">
        <v>0</v>
      </c>
      <c r="K5926" s="40">
        <v>8146.21</v>
      </c>
    </row>
    <row r="5927" spans="1:11" x14ac:dyDescent="0.35">
      <c r="A5927">
        <v>30018</v>
      </c>
      <c r="B5927" t="s">
        <v>75</v>
      </c>
      <c r="C5927" s="70">
        <v>32760</v>
      </c>
      <c r="D5927" s="70">
        <v>10533.76</v>
      </c>
      <c r="E5927" s="71">
        <v>44742</v>
      </c>
      <c r="F5927" t="s">
        <v>5703</v>
      </c>
      <c r="G5927" t="s">
        <v>2247</v>
      </c>
      <c r="J5927" s="40">
        <v>0</v>
      </c>
      <c r="K5927" s="40">
        <v>95.18</v>
      </c>
    </row>
    <row r="5928" spans="1:11" x14ac:dyDescent="0.35">
      <c r="A5928">
        <v>30018</v>
      </c>
      <c r="B5928" t="s">
        <v>75</v>
      </c>
      <c r="C5928" s="70">
        <v>32760</v>
      </c>
      <c r="D5928" s="70">
        <v>10533.76</v>
      </c>
      <c r="E5928" s="71">
        <v>44768</v>
      </c>
      <c r="F5928" t="s">
        <v>19002</v>
      </c>
      <c r="G5928" t="s">
        <v>15843</v>
      </c>
      <c r="H5928" t="s">
        <v>19001</v>
      </c>
      <c r="J5928" s="40">
        <v>4075.47</v>
      </c>
      <c r="K5928" s="40">
        <v>0</v>
      </c>
    </row>
    <row r="5929" spans="1:11" x14ac:dyDescent="0.35">
      <c r="A5929">
        <v>30018</v>
      </c>
      <c r="B5929" t="s">
        <v>75</v>
      </c>
      <c r="C5929" s="70">
        <v>32760</v>
      </c>
      <c r="D5929" s="70">
        <v>10533.76</v>
      </c>
      <c r="E5929" s="71">
        <v>44773</v>
      </c>
      <c r="F5929" t="s">
        <v>12856</v>
      </c>
      <c r="G5929" t="s">
        <v>2142</v>
      </c>
      <c r="H5929" t="s">
        <v>12855</v>
      </c>
      <c r="I5929" t="s">
        <v>12854</v>
      </c>
      <c r="J5929" s="40">
        <v>0</v>
      </c>
      <c r="K5929" s="40">
        <v>4140.37</v>
      </c>
    </row>
    <row r="5930" spans="1:11" x14ac:dyDescent="0.35">
      <c r="A5930">
        <v>30018</v>
      </c>
      <c r="B5930" t="s">
        <v>75</v>
      </c>
      <c r="C5930" s="70">
        <v>32760</v>
      </c>
      <c r="D5930" s="70">
        <v>10533.76</v>
      </c>
      <c r="E5930" s="71">
        <v>44773</v>
      </c>
      <c r="F5930" t="s">
        <v>5395</v>
      </c>
      <c r="G5930" t="s">
        <v>2247</v>
      </c>
      <c r="J5930" s="40">
        <v>64.900000000000006</v>
      </c>
      <c r="K5930" s="40">
        <v>0</v>
      </c>
    </row>
    <row r="5931" spans="1:11" x14ac:dyDescent="0.35">
      <c r="A5931">
        <v>30018</v>
      </c>
      <c r="B5931" t="s">
        <v>75</v>
      </c>
      <c r="C5931" s="70">
        <v>32760</v>
      </c>
      <c r="D5931" s="70">
        <v>10533.76</v>
      </c>
      <c r="E5931" s="71">
        <v>44795</v>
      </c>
      <c r="F5931" t="s">
        <v>19000</v>
      </c>
      <c r="G5931" t="s">
        <v>15843</v>
      </c>
      <c r="H5931" t="s">
        <v>18999</v>
      </c>
      <c r="J5931" s="40">
        <v>6131.63</v>
      </c>
      <c r="K5931" s="40">
        <v>0</v>
      </c>
    </row>
    <row r="5932" spans="1:11" x14ac:dyDescent="0.35">
      <c r="A5932">
        <v>30018</v>
      </c>
      <c r="B5932" t="s">
        <v>75</v>
      </c>
      <c r="C5932" s="70">
        <v>32760</v>
      </c>
      <c r="D5932" s="70">
        <v>10533.76</v>
      </c>
      <c r="E5932" s="71">
        <v>44803</v>
      </c>
      <c r="F5932" t="s">
        <v>12851</v>
      </c>
      <c r="G5932" t="s">
        <v>2142</v>
      </c>
      <c r="H5932" t="s">
        <v>12850</v>
      </c>
      <c r="I5932" t="s">
        <v>12849</v>
      </c>
      <c r="J5932" s="40">
        <v>0</v>
      </c>
      <c r="K5932" s="40">
        <v>6088.96</v>
      </c>
    </row>
    <row r="5933" spans="1:11" x14ac:dyDescent="0.35">
      <c r="A5933">
        <v>30018</v>
      </c>
      <c r="B5933" t="s">
        <v>75</v>
      </c>
      <c r="C5933" s="70">
        <v>32760</v>
      </c>
      <c r="D5933" s="70">
        <v>10533.76</v>
      </c>
      <c r="E5933" s="71">
        <v>44804</v>
      </c>
      <c r="F5933" t="s">
        <v>5204</v>
      </c>
      <c r="G5933" t="s">
        <v>2247</v>
      </c>
      <c r="H5933" t="s">
        <v>2265</v>
      </c>
      <c r="J5933" s="40">
        <v>0</v>
      </c>
      <c r="K5933" s="40">
        <v>42.67</v>
      </c>
    </row>
    <row r="5934" spans="1:11" x14ac:dyDescent="0.35">
      <c r="A5934">
        <v>30018</v>
      </c>
      <c r="B5934" t="s">
        <v>75</v>
      </c>
      <c r="C5934" s="70">
        <v>32760</v>
      </c>
      <c r="D5934" s="70">
        <v>10533.76</v>
      </c>
      <c r="E5934" s="71">
        <v>44820</v>
      </c>
      <c r="F5934" t="s">
        <v>18998</v>
      </c>
      <c r="G5934" t="s">
        <v>15843</v>
      </c>
      <c r="H5934" t="s">
        <v>18997</v>
      </c>
      <c r="I5934" t="s">
        <v>18996</v>
      </c>
      <c r="J5934" s="40">
        <v>5778.66</v>
      </c>
      <c r="K5934" s="40">
        <v>0</v>
      </c>
    </row>
    <row r="5935" spans="1:11" x14ac:dyDescent="0.35">
      <c r="A5935">
        <v>30018</v>
      </c>
      <c r="B5935" t="s">
        <v>75</v>
      </c>
      <c r="C5935" s="70">
        <v>32760</v>
      </c>
      <c r="D5935" s="70">
        <v>10533.76</v>
      </c>
      <c r="E5935" s="71">
        <v>44833</v>
      </c>
      <c r="F5935" t="s">
        <v>12845</v>
      </c>
      <c r="G5935" t="s">
        <v>2142</v>
      </c>
      <c r="H5935" t="s">
        <v>1955</v>
      </c>
      <c r="I5935" t="s">
        <v>1954</v>
      </c>
      <c r="J5935" s="40">
        <v>0</v>
      </c>
      <c r="K5935" s="40">
        <v>5628.39</v>
      </c>
    </row>
    <row r="5936" spans="1:11" x14ac:dyDescent="0.35">
      <c r="A5936">
        <v>30018</v>
      </c>
      <c r="B5936" t="s">
        <v>75</v>
      </c>
      <c r="C5936" s="70">
        <v>32760</v>
      </c>
      <c r="D5936" s="70">
        <v>10533.76</v>
      </c>
      <c r="E5936" s="71">
        <v>44834</v>
      </c>
      <c r="F5936" t="s">
        <v>4781</v>
      </c>
      <c r="G5936" t="s">
        <v>2247</v>
      </c>
      <c r="H5936" t="s">
        <v>2262</v>
      </c>
      <c r="J5936" s="40">
        <v>0</v>
      </c>
      <c r="K5936" s="40">
        <v>150.35</v>
      </c>
    </row>
    <row r="5937" spans="1:11" x14ac:dyDescent="0.35">
      <c r="A5937">
        <v>30018</v>
      </c>
      <c r="B5937" t="s">
        <v>75</v>
      </c>
      <c r="C5937" s="70">
        <v>32760</v>
      </c>
      <c r="D5937" s="70">
        <v>10533.76</v>
      </c>
      <c r="E5937" s="71">
        <v>44835</v>
      </c>
      <c r="F5937" t="s">
        <v>1956</v>
      </c>
      <c r="G5937" t="s">
        <v>1907</v>
      </c>
      <c r="H5937" t="s">
        <v>1955</v>
      </c>
      <c r="I5937" t="s">
        <v>1954</v>
      </c>
      <c r="J5937" s="40">
        <v>0.08</v>
      </c>
      <c r="K5937" s="40">
        <v>0</v>
      </c>
    </row>
    <row r="5938" spans="1:11" x14ac:dyDescent="0.35">
      <c r="A5938">
        <v>30018</v>
      </c>
      <c r="B5938" t="s">
        <v>75</v>
      </c>
      <c r="C5938" s="70">
        <v>32760</v>
      </c>
      <c r="D5938" s="70">
        <v>10533.76</v>
      </c>
      <c r="E5938" s="71">
        <v>44841</v>
      </c>
      <c r="F5938" t="s">
        <v>18995</v>
      </c>
      <c r="G5938" t="s">
        <v>15843</v>
      </c>
      <c r="H5938" t="s">
        <v>18994</v>
      </c>
      <c r="I5938" t="s">
        <v>18993</v>
      </c>
      <c r="J5938" s="40">
        <v>5669.11</v>
      </c>
      <c r="K5938" s="40">
        <v>0</v>
      </c>
    </row>
    <row r="5939" spans="1:11" x14ac:dyDescent="0.35">
      <c r="A5939">
        <v>30018</v>
      </c>
      <c r="B5939" t="s">
        <v>75</v>
      </c>
      <c r="C5939" s="70">
        <v>32760</v>
      </c>
      <c r="D5939" s="70">
        <v>10533.76</v>
      </c>
      <c r="E5939" s="71">
        <v>44852</v>
      </c>
      <c r="F5939" t="s">
        <v>12841</v>
      </c>
      <c r="G5939" t="s">
        <v>2142</v>
      </c>
      <c r="H5939" t="s">
        <v>1951</v>
      </c>
      <c r="I5939" t="s">
        <v>1950</v>
      </c>
      <c r="J5939" s="40">
        <v>0</v>
      </c>
      <c r="K5939" s="40">
        <v>5656.38</v>
      </c>
    </row>
    <row r="5940" spans="1:11" x14ac:dyDescent="0.35">
      <c r="A5940">
        <v>30018</v>
      </c>
      <c r="B5940" t="s">
        <v>75</v>
      </c>
      <c r="C5940" s="70">
        <v>32760</v>
      </c>
      <c r="D5940" s="70">
        <v>10533.76</v>
      </c>
      <c r="E5940" s="71">
        <v>44852</v>
      </c>
      <c r="F5940" t="s">
        <v>1952</v>
      </c>
      <c r="G5940" t="s">
        <v>1907</v>
      </c>
      <c r="H5940" t="s">
        <v>1951</v>
      </c>
      <c r="I5940" t="s">
        <v>1950</v>
      </c>
      <c r="J5940" s="40">
        <v>0.11</v>
      </c>
      <c r="K5940" s="40">
        <v>0</v>
      </c>
    </row>
    <row r="5941" spans="1:11" x14ac:dyDescent="0.35">
      <c r="A5941">
        <v>30018</v>
      </c>
      <c r="B5941" t="s">
        <v>75</v>
      </c>
      <c r="C5941" s="70">
        <v>32760</v>
      </c>
      <c r="D5941" s="70">
        <v>10533.76</v>
      </c>
      <c r="E5941" s="71">
        <v>44865</v>
      </c>
      <c r="F5941" t="s">
        <v>4551</v>
      </c>
      <c r="G5941" t="s">
        <v>2247</v>
      </c>
      <c r="H5941" t="s">
        <v>1919</v>
      </c>
      <c r="I5941" t="s">
        <v>1919</v>
      </c>
      <c r="J5941" s="40">
        <v>0</v>
      </c>
      <c r="K5941" s="40">
        <v>12.84</v>
      </c>
    </row>
    <row r="5942" spans="1:11" x14ac:dyDescent="0.35">
      <c r="A5942">
        <v>30018</v>
      </c>
      <c r="B5942" t="s">
        <v>75</v>
      </c>
      <c r="C5942" s="70">
        <v>32760</v>
      </c>
      <c r="D5942" s="70">
        <v>10533.76</v>
      </c>
      <c r="E5942" s="71">
        <v>44887</v>
      </c>
      <c r="F5942" t="s">
        <v>18992</v>
      </c>
      <c r="G5942" t="s">
        <v>15843</v>
      </c>
      <c r="H5942" t="s">
        <v>1930</v>
      </c>
      <c r="J5942" s="40">
        <v>5868.52</v>
      </c>
      <c r="K5942" s="40">
        <v>0</v>
      </c>
    </row>
    <row r="5943" spans="1:11" x14ac:dyDescent="0.35">
      <c r="A5943">
        <v>30018</v>
      </c>
      <c r="B5943" t="s">
        <v>75</v>
      </c>
      <c r="C5943" s="70">
        <v>32760</v>
      </c>
      <c r="D5943" s="70">
        <v>10533.76</v>
      </c>
      <c r="E5943" s="71">
        <v>44887</v>
      </c>
      <c r="F5943" t="s">
        <v>1931</v>
      </c>
      <c r="G5943" t="s">
        <v>1907</v>
      </c>
      <c r="H5943" t="s">
        <v>1930</v>
      </c>
      <c r="I5943" t="s">
        <v>1929</v>
      </c>
      <c r="J5943" s="40">
        <v>0</v>
      </c>
      <c r="K5943" s="40">
        <v>0.03</v>
      </c>
    </row>
    <row r="5944" spans="1:11" x14ac:dyDescent="0.35">
      <c r="A5944">
        <v>30018</v>
      </c>
      <c r="B5944" t="s">
        <v>75</v>
      </c>
      <c r="C5944" s="70">
        <v>32760</v>
      </c>
      <c r="D5944" s="70">
        <v>10533.76</v>
      </c>
      <c r="E5944" s="71">
        <v>44888</v>
      </c>
      <c r="F5944" t="s">
        <v>12837</v>
      </c>
      <c r="G5944" t="s">
        <v>2142</v>
      </c>
      <c r="H5944" t="s">
        <v>12836</v>
      </c>
      <c r="I5944" t="s">
        <v>1929</v>
      </c>
      <c r="J5944" s="40">
        <v>0</v>
      </c>
      <c r="K5944" s="40">
        <v>5905.88</v>
      </c>
    </row>
    <row r="5945" spans="1:11" x14ac:dyDescent="0.35">
      <c r="A5945">
        <v>30018</v>
      </c>
      <c r="B5945" t="s">
        <v>75</v>
      </c>
      <c r="C5945" s="70">
        <v>32760</v>
      </c>
      <c r="D5945" s="70">
        <v>10533.76</v>
      </c>
      <c r="E5945" s="71">
        <v>44895</v>
      </c>
      <c r="F5945" t="s">
        <v>4074</v>
      </c>
      <c r="G5945" t="s">
        <v>2247</v>
      </c>
      <c r="H5945" t="s">
        <v>1916</v>
      </c>
      <c r="I5945" t="s">
        <v>1916</v>
      </c>
      <c r="J5945" s="40">
        <v>37.39</v>
      </c>
      <c r="K5945" s="40">
        <v>0</v>
      </c>
    </row>
    <row r="5946" spans="1:11" x14ac:dyDescent="0.35">
      <c r="A5946">
        <v>30018</v>
      </c>
      <c r="B5946" t="s">
        <v>75</v>
      </c>
      <c r="C5946" s="70">
        <v>32760</v>
      </c>
      <c r="D5946" s="70">
        <v>10533.76</v>
      </c>
      <c r="E5946" s="71">
        <v>44918</v>
      </c>
      <c r="F5946" t="s">
        <v>18991</v>
      </c>
      <c r="G5946" t="s">
        <v>15843</v>
      </c>
      <c r="H5946" t="s">
        <v>18990</v>
      </c>
      <c r="I5946" t="s">
        <v>18989</v>
      </c>
      <c r="J5946" s="40">
        <v>2739.09</v>
      </c>
      <c r="K5946" s="40">
        <v>0</v>
      </c>
    </row>
    <row r="5947" spans="1:11" x14ac:dyDescent="0.35">
      <c r="A5947">
        <v>30018</v>
      </c>
      <c r="B5947" t="s">
        <v>75</v>
      </c>
      <c r="C5947" s="70">
        <v>32760</v>
      </c>
      <c r="D5947" s="70">
        <v>10533.76</v>
      </c>
      <c r="E5947" s="71">
        <v>44926</v>
      </c>
      <c r="F5947" t="s">
        <v>12832</v>
      </c>
      <c r="G5947" t="s">
        <v>2142</v>
      </c>
      <c r="H5947" t="s">
        <v>12831</v>
      </c>
      <c r="I5947" t="s">
        <v>12830</v>
      </c>
      <c r="J5947" s="40">
        <v>0</v>
      </c>
      <c r="K5947" s="40">
        <v>2706.45</v>
      </c>
    </row>
    <row r="5948" spans="1:11" x14ac:dyDescent="0.35">
      <c r="A5948">
        <v>30018</v>
      </c>
      <c r="B5948" t="s">
        <v>75</v>
      </c>
      <c r="C5948" s="70">
        <v>32760</v>
      </c>
      <c r="D5948" s="70">
        <v>10533.76</v>
      </c>
      <c r="E5948" s="71">
        <v>44926</v>
      </c>
      <c r="F5948" t="s">
        <v>3723</v>
      </c>
      <c r="G5948" t="s">
        <v>2247</v>
      </c>
      <c r="H5948" t="s">
        <v>1911</v>
      </c>
      <c r="I5948" t="s">
        <v>1911</v>
      </c>
      <c r="J5948" s="40">
        <v>0</v>
      </c>
      <c r="K5948" s="40">
        <v>32.700000000000003</v>
      </c>
    </row>
    <row r="5949" spans="1:11" x14ac:dyDescent="0.35">
      <c r="A5949">
        <v>30021</v>
      </c>
      <c r="B5949" t="s">
        <v>1369</v>
      </c>
      <c r="C5949" s="70">
        <v>-25899</v>
      </c>
      <c r="D5949" s="70">
        <v>-8322.93</v>
      </c>
      <c r="E5949" s="71">
        <v>44592</v>
      </c>
      <c r="F5949" t="s">
        <v>8540</v>
      </c>
      <c r="G5949" t="s">
        <v>2142</v>
      </c>
      <c r="H5949" t="s">
        <v>8383</v>
      </c>
      <c r="I5949" t="s">
        <v>8382</v>
      </c>
      <c r="J5949" s="40">
        <v>0</v>
      </c>
      <c r="K5949" s="40">
        <v>-92.84</v>
      </c>
    </row>
    <row r="5950" spans="1:11" x14ac:dyDescent="0.35">
      <c r="A5950">
        <v>30021</v>
      </c>
      <c r="B5950" t="s">
        <v>1369</v>
      </c>
      <c r="C5950" s="70">
        <v>-25899</v>
      </c>
      <c r="D5950" s="70">
        <v>-8322.93</v>
      </c>
      <c r="E5950" s="71">
        <v>44592</v>
      </c>
      <c r="F5950" t="s">
        <v>6845</v>
      </c>
      <c r="G5950" t="s">
        <v>2247</v>
      </c>
      <c r="J5950" s="40">
        <v>219.77</v>
      </c>
      <c r="K5950" s="40">
        <v>0</v>
      </c>
    </row>
    <row r="5951" spans="1:11" x14ac:dyDescent="0.35">
      <c r="A5951">
        <v>30021</v>
      </c>
      <c r="B5951" t="s">
        <v>1369</v>
      </c>
      <c r="C5951" s="70">
        <v>-25899</v>
      </c>
      <c r="D5951" s="70">
        <v>-8322.93</v>
      </c>
      <c r="E5951" s="71">
        <v>44592</v>
      </c>
      <c r="F5951" t="s">
        <v>6754</v>
      </c>
      <c r="G5951" t="s">
        <v>2247</v>
      </c>
      <c r="H5951" t="s">
        <v>6720</v>
      </c>
      <c r="I5951" t="s">
        <v>6720</v>
      </c>
      <c r="J5951" s="40">
        <v>0</v>
      </c>
      <c r="K5951" s="40">
        <v>1.26</v>
      </c>
    </row>
    <row r="5952" spans="1:11" x14ac:dyDescent="0.35">
      <c r="A5952">
        <v>30021</v>
      </c>
      <c r="B5952" t="s">
        <v>1369</v>
      </c>
      <c r="C5952" s="70">
        <v>-25899</v>
      </c>
      <c r="D5952" s="70">
        <v>-8322.93</v>
      </c>
      <c r="E5952" s="71">
        <v>44601</v>
      </c>
      <c r="F5952" t="s">
        <v>18988</v>
      </c>
      <c r="G5952" t="s">
        <v>15843</v>
      </c>
      <c r="H5952" t="s">
        <v>18987</v>
      </c>
      <c r="J5952" s="40">
        <v>7959.27</v>
      </c>
      <c r="K5952" s="40">
        <v>0</v>
      </c>
    </row>
    <row r="5953" spans="1:11" x14ac:dyDescent="0.35">
      <c r="A5953">
        <v>30021</v>
      </c>
      <c r="B5953" t="s">
        <v>1369</v>
      </c>
      <c r="C5953" s="70">
        <v>-25899</v>
      </c>
      <c r="D5953" s="70">
        <v>-8322.93</v>
      </c>
      <c r="E5953" s="71">
        <v>44609</v>
      </c>
      <c r="F5953" t="s">
        <v>8530</v>
      </c>
      <c r="G5953" t="s">
        <v>2142</v>
      </c>
      <c r="H5953" t="s">
        <v>8529</v>
      </c>
      <c r="I5953" t="s">
        <v>8528</v>
      </c>
      <c r="J5953" s="40">
        <v>0</v>
      </c>
      <c r="K5953" s="40">
        <v>623.71</v>
      </c>
    </row>
    <row r="5954" spans="1:11" x14ac:dyDescent="0.35">
      <c r="A5954">
        <v>30021</v>
      </c>
      <c r="B5954" t="s">
        <v>1369</v>
      </c>
      <c r="C5954" s="70">
        <v>-25899</v>
      </c>
      <c r="D5954" s="70">
        <v>-8322.93</v>
      </c>
      <c r="E5954" s="71">
        <v>44615</v>
      </c>
      <c r="F5954" t="s">
        <v>18986</v>
      </c>
      <c r="G5954" t="s">
        <v>2142</v>
      </c>
      <c r="H5954" t="s">
        <v>18985</v>
      </c>
      <c r="I5954" t="s">
        <v>18984</v>
      </c>
      <c r="J5954" s="40">
        <v>0</v>
      </c>
      <c r="K5954" s="40">
        <v>435.62</v>
      </c>
    </row>
    <row r="5955" spans="1:11" x14ac:dyDescent="0.35">
      <c r="A5955">
        <v>30021</v>
      </c>
      <c r="B5955" t="s">
        <v>1369</v>
      </c>
      <c r="C5955" s="70">
        <v>-25899</v>
      </c>
      <c r="D5955" s="70">
        <v>-8322.93</v>
      </c>
      <c r="E5955" s="71">
        <v>44640</v>
      </c>
      <c r="F5955" t="s">
        <v>18983</v>
      </c>
      <c r="G5955" t="s">
        <v>2142</v>
      </c>
      <c r="H5955" t="s">
        <v>18982</v>
      </c>
      <c r="I5955" t="s">
        <v>18981</v>
      </c>
      <c r="J5955" s="40">
        <v>0</v>
      </c>
      <c r="K5955" s="40">
        <v>380.02</v>
      </c>
    </row>
    <row r="5956" spans="1:11" x14ac:dyDescent="0.35">
      <c r="A5956">
        <v>30021</v>
      </c>
      <c r="B5956" t="s">
        <v>1369</v>
      </c>
      <c r="C5956" s="70">
        <v>-25899</v>
      </c>
      <c r="D5956" s="70">
        <v>-8322.93</v>
      </c>
      <c r="E5956" s="71">
        <v>44651</v>
      </c>
      <c r="F5956" t="s">
        <v>6534</v>
      </c>
      <c r="G5956" t="s">
        <v>2247</v>
      </c>
      <c r="J5956" s="40">
        <v>31.65</v>
      </c>
      <c r="K5956" s="40">
        <v>0</v>
      </c>
    </row>
    <row r="5957" spans="1:11" x14ac:dyDescent="0.35">
      <c r="A5957">
        <v>30021</v>
      </c>
      <c r="B5957" t="s">
        <v>1369</v>
      </c>
      <c r="C5957" s="70">
        <v>-25899</v>
      </c>
      <c r="D5957" s="70">
        <v>-8322.93</v>
      </c>
      <c r="E5957" s="71">
        <v>44681</v>
      </c>
      <c r="F5957" t="s">
        <v>6279</v>
      </c>
      <c r="G5957" t="s">
        <v>2247</v>
      </c>
      <c r="J5957" s="40">
        <v>62.01</v>
      </c>
      <c r="K5957" s="40">
        <v>0</v>
      </c>
    </row>
    <row r="5958" spans="1:11" x14ac:dyDescent="0.35">
      <c r="A5958">
        <v>30021</v>
      </c>
      <c r="B5958" t="s">
        <v>1369</v>
      </c>
      <c r="C5958" s="70">
        <v>-25899</v>
      </c>
      <c r="D5958" s="70">
        <v>-8322.93</v>
      </c>
      <c r="E5958" s="71">
        <v>44712</v>
      </c>
      <c r="F5958" t="s">
        <v>5968</v>
      </c>
      <c r="G5958" t="s">
        <v>2247</v>
      </c>
      <c r="J5958" s="40">
        <v>8.7799999999999994</v>
      </c>
      <c r="K5958" s="40">
        <v>0</v>
      </c>
    </row>
    <row r="5959" spans="1:11" x14ac:dyDescent="0.35">
      <c r="A5959">
        <v>30021</v>
      </c>
      <c r="B5959" t="s">
        <v>1369</v>
      </c>
      <c r="C5959" s="70">
        <v>-25899</v>
      </c>
      <c r="D5959" s="70">
        <v>-8322.93</v>
      </c>
      <c r="E5959" s="71">
        <v>44742</v>
      </c>
      <c r="F5959" t="s">
        <v>5702</v>
      </c>
      <c r="G5959" t="s">
        <v>2247</v>
      </c>
      <c r="J5959" s="40">
        <v>64.25</v>
      </c>
      <c r="K5959" s="40">
        <v>0</v>
      </c>
    </row>
    <row r="5960" spans="1:11" x14ac:dyDescent="0.35">
      <c r="A5960">
        <v>30021</v>
      </c>
      <c r="B5960" t="s">
        <v>1369</v>
      </c>
      <c r="C5960" s="70">
        <v>-25899</v>
      </c>
      <c r="D5960" s="70">
        <v>-8322.93</v>
      </c>
      <c r="E5960" s="71">
        <v>44773</v>
      </c>
      <c r="F5960" t="s">
        <v>5394</v>
      </c>
      <c r="G5960" t="s">
        <v>2247</v>
      </c>
      <c r="J5960" s="40">
        <v>0</v>
      </c>
      <c r="K5960" s="40">
        <v>42.55</v>
      </c>
    </row>
    <row r="5961" spans="1:11" x14ac:dyDescent="0.35">
      <c r="A5961">
        <v>30021</v>
      </c>
      <c r="B5961" t="s">
        <v>1369</v>
      </c>
      <c r="C5961" s="70">
        <v>-25899</v>
      </c>
      <c r="D5961" s="70">
        <v>-8322.93</v>
      </c>
      <c r="E5961" s="71">
        <v>44804</v>
      </c>
      <c r="F5961" t="s">
        <v>5203</v>
      </c>
      <c r="G5961" t="s">
        <v>2247</v>
      </c>
      <c r="H5961" t="s">
        <v>2265</v>
      </c>
      <c r="J5961" s="40">
        <v>0</v>
      </c>
      <c r="K5961" s="40">
        <v>20.45</v>
      </c>
    </row>
    <row r="5962" spans="1:11" x14ac:dyDescent="0.35">
      <c r="A5962">
        <v>30021</v>
      </c>
      <c r="B5962" t="s">
        <v>1369</v>
      </c>
      <c r="C5962" s="70">
        <v>-25899</v>
      </c>
      <c r="D5962" s="70">
        <v>-8322.93</v>
      </c>
      <c r="E5962" s="71">
        <v>44834</v>
      </c>
      <c r="F5962" t="s">
        <v>4780</v>
      </c>
      <c r="G5962" t="s">
        <v>2247</v>
      </c>
      <c r="H5962" t="s">
        <v>2262</v>
      </c>
      <c r="J5962" s="40">
        <v>79.06</v>
      </c>
      <c r="K5962" s="40">
        <v>0</v>
      </c>
    </row>
    <row r="5963" spans="1:11" x14ac:dyDescent="0.35">
      <c r="A5963">
        <v>30021</v>
      </c>
      <c r="B5963" t="s">
        <v>1369</v>
      </c>
      <c r="C5963" s="70">
        <v>-25899</v>
      </c>
      <c r="D5963" s="70">
        <v>-8322.93</v>
      </c>
      <c r="E5963" s="71">
        <v>44865</v>
      </c>
      <c r="F5963" t="s">
        <v>4550</v>
      </c>
      <c r="G5963" t="s">
        <v>2247</v>
      </c>
      <c r="H5963" t="s">
        <v>1919</v>
      </c>
      <c r="I5963" t="s">
        <v>1919</v>
      </c>
      <c r="J5963" s="40">
        <v>0</v>
      </c>
      <c r="K5963" s="40">
        <v>4.8099999999999996</v>
      </c>
    </row>
    <row r="5964" spans="1:11" x14ac:dyDescent="0.35">
      <c r="A5964">
        <v>30021</v>
      </c>
      <c r="B5964" t="s">
        <v>1369</v>
      </c>
      <c r="C5964" s="70">
        <v>-25899</v>
      </c>
      <c r="D5964" s="70">
        <v>-8322.93</v>
      </c>
      <c r="E5964" s="71">
        <v>44895</v>
      </c>
      <c r="F5964" t="s">
        <v>4073</v>
      </c>
      <c r="G5964" t="s">
        <v>2247</v>
      </c>
      <c r="H5964" t="s">
        <v>1916</v>
      </c>
      <c r="I5964" t="s">
        <v>1916</v>
      </c>
      <c r="J5964" s="40">
        <v>0</v>
      </c>
      <c r="K5964" s="40">
        <v>33.950000000000003</v>
      </c>
    </row>
    <row r="5965" spans="1:11" x14ac:dyDescent="0.35">
      <c r="A5965">
        <v>30021</v>
      </c>
      <c r="B5965" t="s">
        <v>1369</v>
      </c>
      <c r="C5965" s="70">
        <v>-25899</v>
      </c>
      <c r="D5965" s="70">
        <v>-8322.93</v>
      </c>
      <c r="E5965" s="71">
        <v>44926</v>
      </c>
      <c r="F5965" t="s">
        <v>3722</v>
      </c>
      <c r="G5965" t="s">
        <v>2247</v>
      </c>
      <c r="H5965" t="s">
        <v>1911</v>
      </c>
      <c r="I5965" t="s">
        <v>1911</v>
      </c>
      <c r="J5965" s="40">
        <v>29.84</v>
      </c>
      <c r="K5965" s="40">
        <v>0</v>
      </c>
    </row>
    <row r="5966" spans="1:11" x14ac:dyDescent="0.35">
      <c r="A5966">
        <v>30021</v>
      </c>
      <c r="B5966" t="s">
        <v>1369</v>
      </c>
      <c r="C5966" s="70">
        <v>-25899</v>
      </c>
      <c r="D5966" s="70">
        <v>-8322.93</v>
      </c>
      <c r="E5966" s="71">
        <v>44926</v>
      </c>
      <c r="F5966" t="s">
        <v>3497</v>
      </c>
      <c r="G5966" t="s">
        <v>2247</v>
      </c>
      <c r="H5966" t="s">
        <v>1911</v>
      </c>
      <c r="I5966" t="s">
        <v>1911</v>
      </c>
      <c r="J5966" s="40">
        <v>1.26</v>
      </c>
      <c r="K5966" s="40">
        <v>0</v>
      </c>
    </row>
    <row r="5967" spans="1:11" x14ac:dyDescent="0.35">
      <c r="A5967">
        <v>30028</v>
      </c>
      <c r="B5967" t="s">
        <v>76</v>
      </c>
      <c r="C5967" s="70">
        <v>0</v>
      </c>
      <c r="D5967" s="70">
        <v>0</v>
      </c>
      <c r="E5967" s="71">
        <v>44592</v>
      </c>
      <c r="F5967" t="s">
        <v>15893</v>
      </c>
      <c r="G5967" t="s">
        <v>1912</v>
      </c>
      <c r="J5967" s="40">
        <v>30.99</v>
      </c>
      <c r="K5967" s="40">
        <v>0</v>
      </c>
    </row>
    <row r="5968" spans="1:11" x14ac:dyDescent="0.35">
      <c r="A5968">
        <v>30028</v>
      </c>
      <c r="B5968" t="s">
        <v>76</v>
      </c>
      <c r="C5968" s="70">
        <v>0</v>
      </c>
      <c r="D5968" s="70">
        <v>0</v>
      </c>
      <c r="E5968" s="71">
        <v>44592</v>
      </c>
      <c r="F5968" t="s">
        <v>15892</v>
      </c>
      <c r="G5968" t="s">
        <v>1912</v>
      </c>
      <c r="J5968" s="40">
        <v>30.99</v>
      </c>
      <c r="K5968" s="40">
        <v>0</v>
      </c>
    </row>
    <row r="5969" spans="1:11" x14ac:dyDescent="0.35">
      <c r="A5969">
        <v>30028</v>
      </c>
      <c r="B5969" t="s">
        <v>76</v>
      </c>
      <c r="C5969" s="70">
        <v>0</v>
      </c>
      <c r="D5969" s="70">
        <v>0</v>
      </c>
      <c r="E5969" s="71">
        <v>44592</v>
      </c>
      <c r="F5969" t="s">
        <v>6844</v>
      </c>
      <c r="G5969" t="s">
        <v>2247</v>
      </c>
      <c r="J5969" s="40">
        <v>0</v>
      </c>
      <c r="K5969" s="40">
        <v>0.01</v>
      </c>
    </row>
    <row r="5970" spans="1:11" x14ac:dyDescent="0.35">
      <c r="A5970">
        <v>30028</v>
      </c>
      <c r="B5970" t="s">
        <v>76</v>
      </c>
      <c r="C5970" s="70">
        <v>0</v>
      </c>
      <c r="D5970" s="70">
        <v>0</v>
      </c>
      <c r="E5970" s="71">
        <v>44607</v>
      </c>
      <c r="F5970" t="s">
        <v>13133</v>
      </c>
      <c r="G5970" t="s">
        <v>13074</v>
      </c>
      <c r="H5970" t="s">
        <v>13132</v>
      </c>
      <c r="I5970" t="s">
        <v>13131</v>
      </c>
      <c r="J5970" s="40">
        <v>0</v>
      </c>
      <c r="K5970" s="40">
        <v>30.7</v>
      </c>
    </row>
    <row r="5971" spans="1:11" x14ac:dyDescent="0.35">
      <c r="A5971">
        <v>30028</v>
      </c>
      <c r="B5971" t="s">
        <v>76</v>
      </c>
      <c r="C5971" s="70">
        <v>0</v>
      </c>
      <c r="D5971" s="70">
        <v>0</v>
      </c>
      <c r="E5971" s="71">
        <v>44620</v>
      </c>
      <c r="F5971" t="s">
        <v>15891</v>
      </c>
      <c r="G5971" t="s">
        <v>1912</v>
      </c>
      <c r="J5971" s="40">
        <v>30.57</v>
      </c>
      <c r="K5971" s="40">
        <v>0</v>
      </c>
    </row>
    <row r="5972" spans="1:11" x14ac:dyDescent="0.35">
      <c r="A5972">
        <v>30028</v>
      </c>
      <c r="B5972" t="s">
        <v>76</v>
      </c>
      <c r="C5972" s="70">
        <v>0</v>
      </c>
      <c r="D5972" s="70">
        <v>0</v>
      </c>
      <c r="E5972" s="71">
        <v>44620</v>
      </c>
      <c r="F5972" t="s">
        <v>15890</v>
      </c>
      <c r="G5972" t="s">
        <v>1912</v>
      </c>
      <c r="J5972" s="40">
        <v>30.57</v>
      </c>
      <c r="K5972" s="40">
        <v>0</v>
      </c>
    </row>
    <row r="5973" spans="1:11" x14ac:dyDescent="0.35">
      <c r="A5973">
        <v>30028</v>
      </c>
      <c r="B5973" t="s">
        <v>76</v>
      </c>
      <c r="C5973" s="70">
        <v>0</v>
      </c>
      <c r="D5973" s="70">
        <v>0</v>
      </c>
      <c r="E5973" s="71">
        <v>44635</v>
      </c>
      <c r="F5973" t="s">
        <v>13127</v>
      </c>
      <c r="G5973" t="s">
        <v>13074</v>
      </c>
      <c r="H5973" t="s">
        <v>13126</v>
      </c>
      <c r="I5973" t="s">
        <v>13125</v>
      </c>
      <c r="J5973" s="40">
        <v>0</v>
      </c>
      <c r="K5973" s="40">
        <v>30.12</v>
      </c>
    </row>
    <row r="5974" spans="1:11" x14ac:dyDescent="0.35">
      <c r="A5974">
        <v>30028</v>
      </c>
      <c r="B5974" t="s">
        <v>76</v>
      </c>
      <c r="C5974" s="70">
        <v>0</v>
      </c>
      <c r="D5974" s="70">
        <v>0</v>
      </c>
      <c r="E5974" s="71">
        <v>44651</v>
      </c>
      <c r="F5974" t="s">
        <v>15888</v>
      </c>
      <c r="G5974" t="s">
        <v>1912</v>
      </c>
      <c r="J5974" s="40">
        <v>31.17</v>
      </c>
      <c r="K5974" s="40">
        <v>0</v>
      </c>
    </row>
    <row r="5975" spans="1:11" x14ac:dyDescent="0.35">
      <c r="A5975">
        <v>30028</v>
      </c>
      <c r="B5975" t="s">
        <v>76</v>
      </c>
      <c r="C5975" s="70">
        <v>0</v>
      </c>
      <c r="D5975" s="70">
        <v>0</v>
      </c>
      <c r="E5975" s="71">
        <v>44651</v>
      </c>
      <c r="F5975" t="s">
        <v>15897</v>
      </c>
      <c r="G5975" t="s">
        <v>1912</v>
      </c>
      <c r="J5975" s="40">
        <v>31.17</v>
      </c>
      <c r="K5975" s="40">
        <v>0</v>
      </c>
    </row>
    <row r="5976" spans="1:11" x14ac:dyDescent="0.35">
      <c r="A5976">
        <v>30028</v>
      </c>
      <c r="B5976" t="s">
        <v>76</v>
      </c>
      <c r="C5976" s="70">
        <v>0</v>
      </c>
      <c r="D5976" s="70">
        <v>0</v>
      </c>
      <c r="E5976" s="71">
        <v>44651</v>
      </c>
      <c r="F5976" t="s">
        <v>6533</v>
      </c>
      <c r="G5976" t="s">
        <v>2247</v>
      </c>
      <c r="J5976" s="40">
        <v>0.06</v>
      </c>
      <c r="K5976" s="40">
        <v>0</v>
      </c>
    </row>
    <row r="5977" spans="1:11" x14ac:dyDescent="0.35">
      <c r="A5977">
        <v>30028</v>
      </c>
      <c r="B5977" t="s">
        <v>76</v>
      </c>
      <c r="C5977" s="70">
        <v>0</v>
      </c>
      <c r="D5977" s="70">
        <v>0</v>
      </c>
      <c r="E5977" s="71">
        <v>44666</v>
      </c>
      <c r="F5977" t="s">
        <v>13121</v>
      </c>
      <c r="G5977" t="s">
        <v>13074</v>
      </c>
      <c r="H5977" t="s">
        <v>13120</v>
      </c>
      <c r="I5977" t="s">
        <v>13119</v>
      </c>
      <c r="J5977" s="40">
        <v>0</v>
      </c>
      <c r="K5977" s="40">
        <v>31.13</v>
      </c>
    </row>
    <row r="5978" spans="1:11" x14ac:dyDescent="0.35">
      <c r="A5978">
        <v>30028</v>
      </c>
      <c r="B5978" t="s">
        <v>76</v>
      </c>
      <c r="C5978" s="70">
        <v>0</v>
      </c>
      <c r="D5978" s="70">
        <v>0</v>
      </c>
      <c r="E5978" s="71">
        <v>44666</v>
      </c>
      <c r="F5978" t="s">
        <v>13118</v>
      </c>
      <c r="G5978" t="s">
        <v>13074</v>
      </c>
      <c r="H5978" t="s">
        <v>13117</v>
      </c>
      <c r="I5978" t="s">
        <v>13116</v>
      </c>
      <c r="J5978" s="40">
        <v>0</v>
      </c>
      <c r="K5978" s="40">
        <v>31.43</v>
      </c>
    </row>
    <row r="5979" spans="1:11" x14ac:dyDescent="0.35">
      <c r="A5979">
        <v>30028</v>
      </c>
      <c r="B5979" t="s">
        <v>76</v>
      </c>
      <c r="C5979" s="70">
        <v>0</v>
      </c>
      <c r="D5979" s="70">
        <v>0</v>
      </c>
      <c r="E5979" s="71">
        <v>44681</v>
      </c>
      <c r="F5979" t="s">
        <v>15886</v>
      </c>
      <c r="G5979" t="s">
        <v>1912</v>
      </c>
      <c r="J5979" s="40">
        <v>30.31</v>
      </c>
      <c r="K5979" s="40">
        <v>0</v>
      </c>
    </row>
    <row r="5980" spans="1:11" x14ac:dyDescent="0.35">
      <c r="A5980">
        <v>30028</v>
      </c>
      <c r="B5980" t="s">
        <v>76</v>
      </c>
      <c r="C5980" s="70">
        <v>0</v>
      </c>
      <c r="D5980" s="70">
        <v>0</v>
      </c>
      <c r="E5980" s="71">
        <v>44681</v>
      </c>
      <c r="F5980" t="s">
        <v>18734</v>
      </c>
      <c r="G5980" t="s">
        <v>1912</v>
      </c>
      <c r="J5980" s="40">
        <v>30.02</v>
      </c>
      <c r="K5980" s="40">
        <v>0</v>
      </c>
    </row>
    <row r="5981" spans="1:11" x14ac:dyDescent="0.35">
      <c r="A5981">
        <v>30028</v>
      </c>
      <c r="B5981" t="s">
        <v>76</v>
      </c>
      <c r="C5981" s="70">
        <v>0</v>
      </c>
      <c r="D5981" s="70">
        <v>0</v>
      </c>
      <c r="E5981" s="71">
        <v>44681</v>
      </c>
      <c r="F5981" t="s">
        <v>6278</v>
      </c>
      <c r="G5981" t="s">
        <v>2247</v>
      </c>
      <c r="J5981" s="40">
        <v>0</v>
      </c>
      <c r="K5981" s="40">
        <v>5.3</v>
      </c>
    </row>
    <row r="5982" spans="1:11" x14ac:dyDescent="0.35">
      <c r="A5982">
        <v>30028</v>
      </c>
      <c r="B5982" t="s">
        <v>76</v>
      </c>
      <c r="C5982" s="70">
        <v>0</v>
      </c>
      <c r="D5982" s="70">
        <v>0</v>
      </c>
      <c r="E5982" s="71">
        <v>44681</v>
      </c>
      <c r="F5982" t="s">
        <v>6156</v>
      </c>
      <c r="G5982" t="s">
        <v>2247</v>
      </c>
      <c r="J5982" s="40">
        <v>2.2200000000000002</v>
      </c>
      <c r="K5982" s="40">
        <v>0</v>
      </c>
    </row>
    <row r="5983" spans="1:11" x14ac:dyDescent="0.35">
      <c r="A5983">
        <v>30028</v>
      </c>
      <c r="B5983" t="s">
        <v>76</v>
      </c>
      <c r="C5983" s="70">
        <v>0</v>
      </c>
      <c r="D5983" s="70">
        <v>0</v>
      </c>
      <c r="E5983" s="71">
        <v>44712</v>
      </c>
      <c r="F5983" t="s">
        <v>15884</v>
      </c>
      <c r="G5983" t="s">
        <v>1912</v>
      </c>
      <c r="J5983" s="40">
        <v>29.66</v>
      </c>
      <c r="K5983" s="40">
        <v>0</v>
      </c>
    </row>
    <row r="5984" spans="1:11" x14ac:dyDescent="0.35">
      <c r="A5984">
        <v>30028</v>
      </c>
      <c r="B5984" t="s">
        <v>76</v>
      </c>
      <c r="C5984" s="70">
        <v>0</v>
      </c>
      <c r="D5984" s="70">
        <v>0</v>
      </c>
      <c r="E5984" s="71">
        <v>44712</v>
      </c>
      <c r="F5984" t="s">
        <v>18733</v>
      </c>
      <c r="G5984" t="s">
        <v>1912</v>
      </c>
      <c r="J5984" s="40">
        <v>29.66</v>
      </c>
      <c r="K5984" s="40">
        <v>0</v>
      </c>
    </row>
    <row r="5985" spans="1:11" x14ac:dyDescent="0.35">
      <c r="A5985">
        <v>30028</v>
      </c>
      <c r="B5985" t="s">
        <v>76</v>
      </c>
      <c r="C5985" s="70">
        <v>0</v>
      </c>
      <c r="D5985" s="70">
        <v>0</v>
      </c>
      <c r="E5985" s="71">
        <v>44712</v>
      </c>
      <c r="F5985" t="s">
        <v>5967</v>
      </c>
      <c r="G5985" t="s">
        <v>2247</v>
      </c>
      <c r="J5985" s="40">
        <v>0</v>
      </c>
      <c r="K5985" s="40">
        <v>0.75</v>
      </c>
    </row>
    <row r="5986" spans="1:11" x14ac:dyDescent="0.35">
      <c r="A5986">
        <v>30028</v>
      </c>
      <c r="B5986" t="s">
        <v>76</v>
      </c>
      <c r="C5986" s="70">
        <v>0</v>
      </c>
      <c r="D5986" s="70">
        <v>0</v>
      </c>
      <c r="E5986" s="71">
        <v>44712</v>
      </c>
      <c r="F5986" t="s">
        <v>13106</v>
      </c>
      <c r="G5986" t="s">
        <v>13074</v>
      </c>
      <c r="H5986" t="s">
        <v>13105</v>
      </c>
      <c r="I5986" t="s">
        <v>13104</v>
      </c>
      <c r="J5986" s="40">
        <v>0</v>
      </c>
      <c r="K5986" s="40">
        <v>28.66</v>
      </c>
    </row>
    <row r="5987" spans="1:11" x14ac:dyDescent="0.35">
      <c r="A5987">
        <v>30028</v>
      </c>
      <c r="B5987" t="s">
        <v>76</v>
      </c>
      <c r="C5987" s="70">
        <v>0</v>
      </c>
      <c r="D5987" s="70">
        <v>0</v>
      </c>
      <c r="E5987" s="71">
        <v>44712</v>
      </c>
      <c r="F5987" t="s">
        <v>13103</v>
      </c>
      <c r="G5987" t="s">
        <v>13074</v>
      </c>
      <c r="H5987" t="s">
        <v>13102</v>
      </c>
      <c r="I5987" t="s">
        <v>13101</v>
      </c>
      <c r="J5987" s="40">
        <v>0</v>
      </c>
      <c r="K5987" s="40">
        <v>37.29</v>
      </c>
    </row>
    <row r="5988" spans="1:11" x14ac:dyDescent="0.35">
      <c r="A5988">
        <v>30028</v>
      </c>
      <c r="B5988" t="s">
        <v>76</v>
      </c>
      <c r="C5988" s="70">
        <v>0</v>
      </c>
      <c r="D5988" s="70">
        <v>0</v>
      </c>
      <c r="E5988" s="71">
        <v>44712</v>
      </c>
      <c r="F5988" t="s">
        <v>18732</v>
      </c>
      <c r="G5988" t="s">
        <v>1912</v>
      </c>
      <c r="J5988" s="40">
        <v>29.66</v>
      </c>
      <c r="K5988" s="40">
        <v>0</v>
      </c>
    </row>
    <row r="5989" spans="1:11" x14ac:dyDescent="0.35">
      <c r="A5989">
        <v>30028</v>
      </c>
      <c r="B5989" t="s">
        <v>76</v>
      </c>
      <c r="C5989" s="70">
        <v>0</v>
      </c>
      <c r="D5989" s="70">
        <v>0</v>
      </c>
      <c r="E5989" s="71">
        <v>44712</v>
      </c>
      <c r="F5989" t="s">
        <v>18731</v>
      </c>
      <c r="G5989" t="s">
        <v>1912</v>
      </c>
      <c r="J5989" s="40">
        <v>-29.66</v>
      </c>
      <c r="K5989" s="40">
        <v>0</v>
      </c>
    </row>
    <row r="5990" spans="1:11" x14ac:dyDescent="0.35">
      <c r="A5990">
        <v>30028</v>
      </c>
      <c r="B5990" t="s">
        <v>76</v>
      </c>
      <c r="C5990" s="70">
        <v>0</v>
      </c>
      <c r="D5990" s="70">
        <v>0</v>
      </c>
      <c r="E5990" s="71">
        <v>44713</v>
      </c>
      <c r="F5990" t="s">
        <v>13100</v>
      </c>
      <c r="G5990" t="s">
        <v>13074</v>
      </c>
      <c r="H5990" t="s">
        <v>13099</v>
      </c>
      <c r="I5990" t="s">
        <v>13098</v>
      </c>
      <c r="J5990" s="40">
        <v>0</v>
      </c>
      <c r="K5990" s="40">
        <v>29.02</v>
      </c>
    </row>
    <row r="5991" spans="1:11" x14ac:dyDescent="0.35">
      <c r="A5991">
        <v>30028</v>
      </c>
      <c r="B5991" t="s">
        <v>76</v>
      </c>
      <c r="C5991" s="70">
        <v>0</v>
      </c>
      <c r="D5991" s="70">
        <v>0</v>
      </c>
      <c r="E5991" s="71">
        <v>44713</v>
      </c>
      <c r="F5991" t="s">
        <v>13097</v>
      </c>
      <c r="G5991" t="s">
        <v>13074</v>
      </c>
      <c r="H5991" t="s">
        <v>13096</v>
      </c>
      <c r="I5991" t="s">
        <v>13095</v>
      </c>
      <c r="J5991" s="40">
        <v>0</v>
      </c>
      <c r="K5991" s="40">
        <v>29.02</v>
      </c>
    </row>
    <row r="5992" spans="1:11" x14ac:dyDescent="0.35">
      <c r="A5992">
        <v>30028</v>
      </c>
      <c r="B5992" t="s">
        <v>76</v>
      </c>
      <c r="C5992" s="70">
        <v>0</v>
      </c>
      <c r="D5992" s="70">
        <v>0</v>
      </c>
      <c r="E5992" s="71">
        <v>44739</v>
      </c>
      <c r="F5992" t="s">
        <v>2065</v>
      </c>
      <c r="G5992" t="s">
        <v>1907</v>
      </c>
      <c r="J5992" s="40">
        <v>0</v>
      </c>
      <c r="K5992" s="40">
        <v>0</v>
      </c>
    </row>
    <row r="5993" spans="1:11" x14ac:dyDescent="0.35">
      <c r="A5993">
        <v>30028</v>
      </c>
      <c r="B5993" t="s">
        <v>76</v>
      </c>
      <c r="C5993" s="70">
        <v>0</v>
      </c>
      <c r="D5993" s="70">
        <v>0</v>
      </c>
      <c r="E5993" s="71">
        <v>44742</v>
      </c>
      <c r="F5993" t="s">
        <v>18575</v>
      </c>
      <c r="G5993" t="s">
        <v>1912</v>
      </c>
      <c r="J5993" s="40">
        <v>28.29</v>
      </c>
      <c r="K5993" s="40">
        <v>0</v>
      </c>
    </row>
    <row r="5994" spans="1:11" x14ac:dyDescent="0.35">
      <c r="A5994">
        <v>30028</v>
      </c>
      <c r="B5994" t="s">
        <v>76</v>
      </c>
      <c r="C5994" s="70">
        <v>0</v>
      </c>
      <c r="D5994" s="70">
        <v>0</v>
      </c>
      <c r="E5994" s="71">
        <v>44742</v>
      </c>
      <c r="F5994" t="s">
        <v>18808</v>
      </c>
      <c r="G5994" t="s">
        <v>1912</v>
      </c>
      <c r="J5994" s="40">
        <v>36.799999999999997</v>
      </c>
      <c r="K5994" s="40">
        <v>0</v>
      </c>
    </row>
    <row r="5995" spans="1:11" x14ac:dyDescent="0.35">
      <c r="A5995">
        <v>30028</v>
      </c>
      <c r="B5995" t="s">
        <v>76</v>
      </c>
      <c r="C5995" s="70">
        <v>0</v>
      </c>
      <c r="D5995" s="70">
        <v>0</v>
      </c>
      <c r="E5995" s="71">
        <v>44742</v>
      </c>
      <c r="F5995" t="s">
        <v>5701</v>
      </c>
      <c r="G5995" t="s">
        <v>2247</v>
      </c>
      <c r="J5995" s="40">
        <v>0</v>
      </c>
      <c r="K5995" s="40">
        <v>5.91</v>
      </c>
    </row>
    <row r="5996" spans="1:11" x14ac:dyDescent="0.35">
      <c r="A5996">
        <v>30028</v>
      </c>
      <c r="B5996" t="s">
        <v>76</v>
      </c>
      <c r="C5996" s="70">
        <v>0</v>
      </c>
      <c r="D5996" s="70">
        <v>0</v>
      </c>
      <c r="E5996" s="71">
        <v>44757</v>
      </c>
      <c r="F5996" t="s">
        <v>13093</v>
      </c>
      <c r="G5996" t="s">
        <v>13074</v>
      </c>
      <c r="H5996" t="s">
        <v>13092</v>
      </c>
      <c r="I5996" t="s">
        <v>13091</v>
      </c>
      <c r="J5996" s="40">
        <v>0</v>
      </c>
      <c r="K5996" s="40">
        <v>28.43</v>
      </c>
    </row>
    <row r="5997" spans="1:11" x14ac:dyDescent="0.35">
      <c r="A5997">
        <v>30028</v>
      </c>
      <c r="B5997" t="s">
        <v>76</v>
      </c>
      <c r="C5997" s="70">
        <v>0</v>
      </c>
      <c r="D5997" s="70">
        <v>0</v>
      </c>
      <c r="E5997" s="71">
        <v>44757</v>
      </c>
      <c r="F5997" t="s">
        <v>13090</v>
      </c>
      <c r="G5997" t="s">
        <v>13074</v>
      </c>
      <c r="H5997" t="s">
        <v>13089</v>
      </c>
      <c r="I5997" t="s">
        <v>13088</v>
      </c>
      <c r="J5997" s="40">
        <v>0</v>
      </c>
      <c r="K5997" s="40">
        <v>28.77</v>
      </c>
    </row>
    <row r="5998" spans="1:11" x14ac:dyDescent="0.35">
      <c r="A5998">
        <v>30028</v>
      </c>
      <c r="B5998" t="s">
        <v>76</v>
      </c>
      <c r="C5998" s="70">
        <v>0</v>
      </c>
      <c r="D5998" s="70">
        <v>0</v>
      </c>
      <c r="E5998" s="71">
        <v>44767</v>
      </c>
      <c r="F5998" t="s">
        <v>2046</v>
      </c>
      <c r="G5998" t="s">
        <v>1907</v>
      </c>
      <c r="J5998" s="40">
        <v>0</v>
      </c>
      <c r="K5998" s="40">
        <v>0</v>
      </c>
    </row>
    <row r="5999" spans="1:11" x14ac:dyDescent="0.35">
      <c r="A5999">
        <v>30028</v>
      </c>
      <c r="B5999" t="s">
        <v>76</v>
      </c>
      <c r="C5999" s="70">
        <v>0</v>
      </c>
      <c r="D5999" s="70">
        <v>0</v>
      </c>
      <c r="E5999" s="71">
        <v>44773</v>
      </c>
      <c r="F5999" t="s">
        <v>15872</v>
      </c>
      <c r="G5999" t="s">
        <v>1912</v>
      </c>
      <c r="J5999" s="40">
        <v>29.54</v>
      </c>
      <c r="K5999" s="40">
        <v>0</v>
      </c>
    </row>
    <row r="6000" spans="1:11" x14ac:dyDescent="0.35">
      <c r="A6000">
        <v>30028</v>
      </c>
      <c r="B6000" t="s">
        <v>76</v>
      </c>
      <c r="C6000" s="70">
        <v>0</v>
      </c>
      <c r="D6000" s="70">
        <v>0</v>
      </c>
      <c r="E6000" s="71">
        <v>44773</v>
      </c>
      <c r="F6000" t="s">
        <v>18807</v>
      </c>
      <c r="G6000" t="s">
        <v>1912</v>
      </c>
      <c r="J6000" s="40">
        <v>29.19</v>
      </c>
      <c r="K6000" s="40">
        <v>0</v>
      </c>
    </row>
    <row r="6001" spans="1:11" x14ac:dyDescent="0.35">
      <c r="A6001">
        <v>30028</v>
      </c>
      <c r="B6001" t="s">
        <v>76</v>
      </c>
      <c r="C6001" s="70">
        <v>0</v>
      </c>
      <c r="D6001" s="70">
        <v>0</v>
      </c>
      <c r="E6001" s="71">
        <v>44773</v>
      </c>
      <c r="F6001" t="s">
        <v>5393</v>
      </c>
      <c r="G6001" t="s">
        <v>2247</v>
      </c>
      <c r="J6001" s="40">
        <v>3.65</v>
      </c>
      <c r="K6001" s="40">
        <v>0</v>
      </c>
    </row>
    <row r="6002" spans="1:11" x14ac:dyDescent="0.35">
      <c r="A6002">
        <v>30028</v>
      </c>
      <c r="B6002" t="s">
        <v>76</v>
      </c>
      <c r="C6002" s="70">
        <v>0</v>
      </c>
      <c r="D6002" s="70">
        <v>0</v>
      </c>
      <c r="E6002" s="71">
        <v>44803</v>
      </c>
      <c r="F6002" t="s">
        <v>18980</v>
      </c>
      <c r="G6002" t="s">
        <v>1912</v>
      </c>
      <c r="J6002" s="40">
        <v>2618.46</v>
      </c>
      <c r="K6002" s="40">
        <v>0</v>
      </c>
    </row>
    <row r="6003" spans="1:11" x14ac:dyDescent="0.35">
      <c r="A6003">
        <v>30028</v>
      </c>
      <c r="B6003" t="s">
        <v>76</v>
      </c>
      <c r="C6003" s="70">
        <v>0</v>
      </c>
      <c r="D6003" s="70">
        <v>0</v>
      </c>
      <c r="E6003" s="71">
        <v>44804</v>
      </c>
      <c r="F6003" t="s">
        <v>17644</v>
      </c>
      <c r="G6003" t="s">
        <v>1912</v>
      </c>
      <c r="J6003" s="40">
        <v>29.63</v>
      </c>
      <c r="K6003" s="40">
        <v>0</v>
      </c>
    </row>
    <row r="6004" spans="1:11" x14ac:dyDescent="0.35">
      <c r="A6004">
        <v>30028</v>
      </c>
      <c r="B6004" t="s">
        <v>76</v>
      </c>
      <c r="C6004" s="70">
        <v>0</v>
      </c>
      <c r="D6004" s="70">
        <v>0</v>
      </c>
      <c r="E6004" s="71">
        <v>44804</v>
      </c>
      <c r="F6004" t="s">
        <v>5202</v>
      </c>
      <c r="G6004" t="s">
        <v>2247</v>
      </c>
      <c r="H6004" t="s">
        <v>2265</v>
      </c>
      <c r="J6004" s="40">
        <v>0</v>
      </c>
      <c r="K6004" s="40">
        <v>28.01</v>
      </c>
    </row>
    <row r="6005" spans="1:11" x14ac:dyDescent="0.35">
      <c r="A6005">
        <v>30028</v>
      </c>
      <c r="B6005" t="s">
        <v>76</v>
      </c>
      <c r="C6005" s="70">
        <v>0</v>
      </c>
      <c r="D6005" s="70">
        <v>0</v>
      </c>
      <c r="E6005" s="71">
        <v>44834</v>
      </c>
      <c r="F6005" t="s">
        <v>8252</v>
      </c>
      <c r="G6005" t="s">
        <v>1912</v>
      </c>
      <c r="I6005" t="s">
        <v>8251</v>
      </c>
      <c r="J6005" s="40">
        <v>27.94</v>
      </c>
      <c r="K6005" s="40">
        <v>0</v>
      </c>
    </row>
    <row r="6006" spans="1:11" x14ac:dyDescent="0.35">
      <c r="A6006">
        <v>30028</v>
      </c>
      <c r="B6006" t="s">
        <v>76</v>
      </c>
      <c r="C6006" s="70">
        <v>0</v>
      </c>
      <c r="D6006" s="70">
        <v>0</v>
      </c>
      <c r="E6006" s="71">
        <v>44834</v>
      </c>
      <c r="F6006" t="s">
        <v>18805</v>
      </c>
      <c r="G6006" t="s">
        <v>1912</v>
      </c>
      <c r="I6006" t="s">
        <v>3420</v>
      </c>
      <c r="J6006" s="40">
        <v>27.94</v>
      </c>
      <c r="K6006" s="40">
        <v>0</v>
      </c>
    </row>
    <row r="6007" spans="1:11" x14ac:dyDescent="0.35">
      <c r="A6007">
        <v>30028</v>
      </c>
      <c r="B6007" t="s">
        <v>76</v>
      </c>
      <c r="C6007" s="70">
        <v>0</v>
      </c>
      <c r="D6007" s="70">
        <v>0</v>
      </c>
      <c r="E6007" s="71">
        <v>44834</v>
      </c>
      <c r="F6007" t="s">
        <v>4779</v>
      </c>
      <c r="G6007" t="s">
        <v>2247</v>
      </c>
      <c r="H6007" t="s">
        <v>2262</v>
      </c>
      <c r="J6007" s="40">
        <v>0</v>
      </c>
      <c r="K6007" s="40">
        <v>156.12</v>
      </c>
    </row>
    <row r="6008" spans="1:11" x14ac:dyDescent="0.35">
      <c r="A6008">
        <v>30028</v>
      </c>
      <c r="B6008" t="s">
        <v>76</v>
      </c>
      <c r="C6008" s="70">
        <v>0</v>
      </c>
      <c r="D6008" s="70">
        <v>0</v>
      </c>
      <c r="E6008" s="71">
        <v>44861</v>
      </c>
      <c r="F6008" t="s">
        <v>18979</v>
      </c>
      <c r="G6008" t="s">
        <v>1912</v>
      </c>
      <c r="H6008" t="s">
        <v>3423</v>
      </c>
      <c r="I6008" t="s">
        <v>3423</v>
      </c>
      <c r="J6008" s="40">
        <v>28.09</v>
      </c>
      <c r="K6008" s="40">
        <v>0</v>
      </c>
    </row>
    <row r="6009" spans="1:11" x14ac:dyDescent="0.35">
      <c r="A6009">
        <v>30028</v>
      </c>
      <c r="B6009" t="s">
        <v>76</v>
      </c>
      <c r="C6009" s="70">
        <v>0</v>
      </c>
      <c r="D6009" s="70">
        <v>0</v>
      </c>
      <c r="E6009" s="71">
        <v>44865</v>
      </c>
      <c r="F6009" t="s">
        <v>8249</v>
      </c>
      <c r="G6009" t="s">
        <v>1912</v>
      </c>
      <c r="H6009" t="s">
        <v>2516</v>
      </c>
      <c r="I6009" t="s">
        <v>2516</v>
      </c>
      <c r="J6009" s="40">
        <v>28.05</v>
      </c>
      <c r="K6009" s="40">
        <v>0</v>
      </c>
    </row>
    <row r="6010" spans="1:11" x14ac:dyDescent="0.35">
      <c r="A6010">
        <v>30028</v>
      </c>
      <c r="B6010" t="s">
        <v>76</v>
      </c>
      <c r="C6010" s="70">
        <v>0</v>
      </c>
      <c r="D6010" s="70">
        <v>0</v>
      </c>
      <c r="E6010" s="71">
        <v>44865</v>
      </c>
      <c r="F6010" t="s">
        <v>4549</v>
      </c>
      <c r="G6010" t="s">
        <v>2247</v>
      </c>
      <c r="H6010" t="s">
        <v>1919</v>
      </c>
      <c r="I6010" t="s">
        <v>1919</v>
      </c>
      <c r="J6010" s="40">
        <v>9.67</v>
      </c>
      <c r="K6010" s="40">
        <v>0</v>
      </c>
    </row>
    <row r="6011" spans="1:11" x14ac:dyDescent="0.35">
      <c r="A6011">
        <v>30028</v>
      </c>
      <c r="B6011" t="s">
        <v>76</v>
      </c>
      <c r="C6011" s="70">
        <v>0</v>
      </c>
      <c r="D6011" s="70">
        <v>0</v>
      </c>
      <c r="E6011" s="71">
        <v>44895</v>
      </c>
      <c r="F6011" t="s">
        <v>8247</v>
      </c>
      <c r="G6011" t="s">
        <v>1912</v>
      </c>
      <c r="H6011" t="s">
        <v>8246</v>
      </c>
      <c r="I6011" t="s">
        <v>8246</v>
      </c>
      <c r="J6011" s="40">
        <v>28.87</v>
      </c>
      <c r="K6011" s="40">
        <v>0</v>
      </c>
    </row>
    <row r="6012" spans="1:11" x14ac:dyDescent="0.35">
      <c r="A6012">
        <v>30028</v>
      </c>
      <c r="B6012" t="s">
        <v>76</v>
      </c>
      <c r="C6012" s="70">
        <v>0</v>
      </c>
      <c r="D6012" s="70">
        <v>0</v>
      </c>
      <c r="E6012" s="71">
        <v>44895</v>
      </c>
      <c r="F6012" t="s">
        <v>18944</v>
      </c>
      <c r="G6012" t="s">
        <v>1912</v>
      </c>
      <c r="H6012" t="s">
        <v>17547</v>
      </c>
      <c r="I6012" t="s">
        <v>17547</v>
      </c>
      <c r="J6012" s="40">
        <v>29.11</v>
      </c>
      <c r="K6012" s="40">
        <v>0</v>
      </c>
    </row>
    <row r="6013" spans="1:11" x14ac:dyDescent="0.35">
      <c r="A6013">
        <v>30028</v>
      </c>
      <c r="B6013" t="s">
        <v>76</v>
      </c>
      <c r="C6013" s="70">
        <v>0</v>
      </c>
      <c r="D6013" s="70">
        <v>0</v>
      </c>
      <c r="E6013" s="71">
        <v>44895</v>
      </c>
      <c r="F6013" t="s">
        <v>4072</v>
      </c>
      <c r="G6013" t="s">
        <v>2247</v>
      </c>
      <c r="H6013" t="s">
        <v>1916</v>
      </c>
      <c r="I6013" t="s">
        <v>1916</v>
      </c>
      <c r="J6013" s="40">
        <v>69.94</v>
      </c>
      <c r="K6013" s="40">
        <v>0</v>
      </c>
    </row>
    <row r="6014" spans="1:11" x14ac:dyDescent="0.35">
      <c r="A6014">
        <v>30028</v>
      </c>
      <c r="B6014" t="s">
        <v>76</v>
      </c>
      <c r="C6014" s="70">
        <v>0</v>
      </c>
      <c r="D6014" s="70">
        <v>0</v>
      </c>
      <c r="E6014" s="71">
        <v>44926</v>
      </c>
      <c r="F6014" t="s">
        <v>15860</v>
      </c>
      <c r="G6014" t="s">
        <v>1912</v>
      </c>
      <c r="H6014" t="s">
        <v>8242</v>
      </c>
      <c r="I6014" t="s">
        <v>8242</v>
      </c>
      <c r="J6014" s="40">
        <v>28.13</v>
      </c>
      <c r="K6014" s="40">
        <v>0</v>
      </c>
    </row>
    <row r="6015" spans="1:11" x14ac:dyDescent="0.35">
      <c r="A6015">
        <v>30028</v>
      </c>
      <c r="B6015" t="s">
        <v>76</v>
      </c>
      <c r="C6015" s="70">
        <v>0</v>
      </c>
      <c r="D6015" s="70">
        <v>0</v>
      </c>
      <c r="E6015" s="71">
        <v>44926</v>
      </c>
      <c r="F6015" t="s">
        <v>18943</v>
      </c>
      <c r="G6015" t="s">
        <v>1912</v>
      </c>
      <c r="H6015" t="s">
        <v>18942</v>
      </c>
      <c r="I6015" t="s">
        <v>18942</v>
      </c>
      <c r="J6015" s="40">
        <v>28.13</v>
      </c>
      <c r="K6015" s="40">
        <v>0</v>
      </c>
    </row>
    <row r="6016" spans="1:11" x14ac:dyDescent="0.35">
      <c r="A6016">
        <v>30028</v>
      </c>
      <c r="B6016" t="s">
        <v>76</v>
      </c>
      <c r="C6016" s="70">
        <v>0</v>
      </c>
      <c r="D6016" s="70">
        <v>0</v>
      </c>
      <c r="E6016" s="71">
        <v>44926</v>
      </c>
      <c r="F6016" t="s">
        <v>3721</v>
      </c>
      <c r="G6016" t="s">
        <v>2247</v>
      </c>
      <c r="H6016" t="s">
        <v>1911</v>
      </c>
      <c r="I6016" t="s">
        <v>1911</v>
      </c>
      <c r="J6016" s="40">
        <v>0</v>
      </c>
      <c r="K6016" s="40">
        <v>62.76</v>
      </c>
    </row>
    <row r="6017" spans="1:11" x14ac:dyDescent="0.35">
      <c r="A6017">
        <v>30033</v>
      </c>
      <c r="B6017" t="s">
        <v>1903</v>
      </c>
      <c r="C6017" s="70">
        <v>-1404</v>
      </c>
      <c r="D6017" s="70">
        <v>-451.45</v>
      </c>
      <c r="E6017" s="71">
        <v>44577</v>
      </c>
      <c r="F6017" t="s">
        <v>18978</v>
      </c>
      <c r="G6017" t="s">
        <v>15843</v>
      </c>
      <c r="H6017" t="s">
        <v>18977</v>
      </c>
      <c r="J6017" s="40">
        <v>225.65</v>
      </c>
      <c r="K6017" s="40">
        <v>0</v>
      </c>
    </row>
    <row r="6018" spans="1:11" x14ac:dyDescent="0.35">
      <c r="A6018">
        <v>30033</v>
      </c>
      <c r="B6018" t="s">
        <v>1903</v>
      </c>
      <c r="C6018" s="70">
        <v>-1404</v>
      </c>
      <c r="D6018" s="70">
        <v>-451.45</v>
      </c>
      <c r="E6018" s="71">
        <v>44592</v>
      </c>
      <c r="F6018" t="s">
        <v>6843</v>
      </c>
      <c r="G6018" t="s">
        <v>2247</v>
      </c>
      <c r="J6018" s="40">
        <v>6.08</v>
      </c>
      <c r="K6018" s="40">
        <v>0</v>
      </c>
    </row>
    <row r="6019" spans="1:11" x14ac:dyDescent="0.35">
      <c r="A6019">
        <v>30033</v>
      </c>
      <c r="B6019" t="s">
        <v>1903</v>
      </c>
      <c r="C6019" s="70">
        <v>-1404</v>
      </c>
      <c r="D6019" s="70">
        <v>-451.45</v>
      </c>
      <c r="E6019" s="71">
        <v>44620</v>
      </c>
      <c r="F6019" t="s">
        <v>13857</v>
      </c>
      <c r="G6019" t="s">
        <v>2142</v>
      </c>
      <c r="H6019" t="s">
        <v>13856</v>
      </c>
      <c r="I6019" t="s">
        <v>13855</v>
      </c>
      <c r="J6019" s="40">
        <v>0</v>
      </c>
      <c r="K6019" s="40">
        <v>650.4</v>
      </c>
    </row>
    <row r="6020" spans="1:11" x14ac:dyDescent="0.35">
      <c r="A6020">
        <v>30033</v>
      </c>
      <c r="B6020" t="s">
        <v>1903</v>
      </c>
      <c r="C6020" s="70">
        <v>-1404</v>
      </c>
      <c r="D6020" s="70">
        <v>-451.45</v>
      </c>
      <c r="E6020" s="71">
        <v>44634</v>
      </c>
      <c r="F6020" t="s">
        <v>18976</v>
      </c>
      <c r="G6020" t="s">
        <v>15843</v>
      </c>
      <c r="H6020" t="s">
        <v>18975</v>
      </c>
      <c r="J6020" s="40">
        <v>644.42999999999995</v>
      </c>
      <c r="K6020" s="40">
        <v>0</v>
      </c>
    </row>
    <row r="6021" spans="1:11" x14ac:dyDescent="0.35">
      <c r="A6021">
        <v>30033</v>
      </c>
      <c r="B6021" t="s">
        <v>1903</v>
      </c>
      <c r="C6021" s="70">
        <v>-1404</v>
      </c>
      <c r="D6021" s="70">
        <v>-451.45</v>
      </c>
      <c r="E6021" s="71">
        <v>44651</v>
      </c>
      <c r="F6021" t="s">
        <v>6532</v>
      </c>
      <c r="G6021" t="s">
        <v>2247</v>
      </c>
      <c r="J6021" s="40">
        <v>4.66</v>
      </c>
      <c r="K6021" s="40">
        <v>0</v>
      </c>
    </row>
    <row r="6022" spans="1:11" x14ac:dyDescent="0.35">
      <c r="A6022">
        <v>30033</v>
      </c>
      <c r="B6022" t="s">
        <v>1903</v>
      </c>
      <c r="C6022" s="70">
        <v>-1404</v>
      </c>
      <c r="D6022" s="70">
        <v>-451.45</v>
      </c>
      <c r="E6022" s="71">
        <v>44680</v>
      </c>
      <c r="F6022" t="s">
        <v>13820</v>
      </c>
      <c r="G6022" t="s">
        <v>2142</v>
      </c>
      <c r="H6022" t="s">
        <v>13819</v>
      </c>
      <c r="I6022" t="s">
        <v>13818</v>
      </c>
      <c r="J6022" s="40">
        <v>0</v>
      </c>
      <c r="K6022" s="40">
        <v>1058.19</v>
      </c>
    </row>
    <row r="6023" spans="1:11" x14ac:dyDescent="0.35">
      <c r="A6023">
        <v>30033</v>
      </c>
      <c r="B6023" t="s">
        <v>1903</v>
      </c>
      <c r="C6023" s="70">
        <v>-1404</v>
      </c>
      <c r="D6023" s="70">
        <v>-451.45</v>
      </c>
      <c r="E6023" s="71">
        <v>44681</v>
      </c>
      <c r="F6023" t="s">
        <v>6277</v>
      </c>
      <c r="G6023" t="s">
        <v>2247</v>
      </c>
      <c r="J6023" s="40">
        <v>9.39</v>
      </c>
      <c r="K6023" s="40">
        <v>0</v>
      </c>
    </row>
    <row r="6024" spans="1:11" x14ac:dyDescent="0.35">
      <c r="A6024">
        <v>30033</v>
      </c>
      <c r="B6024" t="s">
        <v>1903</v>
      </c>
      <c r="C6024" s="70">
        <v>-1404</v>
      </c>
      <c r="D6024" s="70">
        <v>-451.45</v>
      </c>
      <c r="E6024" s="71">
        <v>44690</v>
      </c>
      <c r="F6024" t="s">
        <v>18974</v>
      </c>
      <c r="G6024" t="s">
        <v>15843</v>
      </c>
      <c r="H6024" t="s">
        <v>18973</v>
      </c>
      <c r="J6024" s="40">
        <v>1020.94</v>
      </c>
      <c r="K6024" s="40">
        <v>0</v>
      </c>
    </row>
    <row r="6025" spans="1:11" x14ac:dyDescent="0.35">
      <c r="A6025">
        <v>30033</v>
      </c>
      <c r="B6025" t="s">
        <v>1903</v>
      </c>
      <c r="C6025" s="70">
        <v>-1404</v>
      </c>
      <c r="D6025" s="70">
        <v>-451.45</v>
      </c>
      <c r="E6025" s="71">
        <v>44712</v>
      </c>
      <c r="F6025" t="s">
        <v>5966</v>
      </c>
      <c r="G6025" t="s">
        <v>2247</v>
      </c>
      <c r="J6025" s="40">
        <v>38.58</v>
      </c>
      <c r="K6025" s="40">
        <v>0</v>
      </c>
    </row>
    <row r="6026" spans="1:11" x14ac:dyDescent="0.35">
      <c r="A6026">
        <v>30033</v>
      </c>
      <c r="B6026" t="s">
        <v>1903</v>
      </c>
      <c r="C6026" s="70">
        <v>-1404</v>
      </c>
      <c r="D6026" s="70">
        <v>-451.45</v>
      </c>
      <c r="E6026" s="71">
        <v>44712</v>
      </c>
      <c r="F6026" t="s">
        <v>13792</v>
      </c>
      <c r="G6026" t="s">
        <v>2142</v>
      </c>
      <c r="H6026" t="s">
        <v>13791</v>
      </c>
      <c r="I6026" t="s">
        <v>13790</v>
      </c>
      <c r="J6026" s="40">
        <v>0</v>
      </c>
      <c r="K6026" s="40">
        <v>1261.83</v>
      </c>
    </row>
    <row r="6027" spans="1:11" x14ac:dyDescent="0.35">
      <c r="A6027">
        <v>30033</v>
      </c>
      <c r="B6027" t="s">
        <v>1903</v>
      </c>
      <c r="C6027" s="70">
        <v>-1404</v>
      </c>
      <c r="D6027" s="70">
        <v>-451.45</v>
      </c>
      <c r="E6027" s="71">
        <v>44742</v>
      </c>
      <c r="F6027" t="s">
        <v>5700</v>
      </c>
      <c r="G6027" t="s">
        <v>2247</v>
      </c>
      <c r="J6027" s="40">
        <v>68.14</v>
      </c>
      <c r="K6027" s="40">
        <v>0</v>
      </c>
    </row>
    <row r="6028" spans="1:11" x14ac:dyDescent="0.35">
      <c r="A6028">
        <v>30033</v>
      </c>
      <c r="B6028" t="s">
        <v>1903</v>
      </c>
      <c r="C6028" s="70">
        <v>-1404</v>
      </c>
      <c r="D6028" s="70">
        <v>-451.45</v>
      </c>
      <c r="E6028" s="71">
        <v>44754</v>
      </c>
      <c r="F6028" t="s">
        <v>18972</v>
      </c>
      <c r="G6028" t="s">
        <v>15843</v>
      </c>
      <c r="H6028" t="s">
        <v>18971</v>
      </c>
      <c r="I6028" t="s">
        <v>18970</v>
      </c>
      <c r="J6028" s="40">
        <v>1208.96</v>
      </c>
      <c r="K6028" s="40">
        <v>0</v>
      </c>
    </row>
    <row r="6029" spans="1:11" x14ac:dyDescent="0.35">
      <c r="A6029">
        <v>30033</v>
      </c>
      <c r="B6029" t="s">
        <v>1903</v>
      </c>
      <c r="C6029" s="70">
        <v>-1404</v>
      </c>
      <c r="D6029" s="70">
        <v>-451.45</v>
      </c>
      <c r="E6029" s="71">
        <v>44773</v>
      </c>
      <c r="F6029" t="s">
        <v>13749</v>
      </c>
      <c r="G6029" t="s">
        <v>2142</v>
      </c>
      <c r="H6029" t="s">
        <v>13748</v>
      </c>
      <c r="I6029" t="s">
        <v>13747</v>
      </c>
      <c r="J6029" s="40">
        <v>0</v>
      </c>
      <c r="K6029" s="40">
        <v>1242.1099999999999</v>
      </c>
    </row>
    <row r="6030" spans="1:11" x14ac:dyDescent="0.35">
      <c r="A6030">
        <v>30033</v>
      </c>
      <c r="B6030" t="s">
        <v>1903</v>
      </c>
      <c r="C6030" s="70">
        <v>-1404</v>
      </c>
      <c r="D6030" s="70">
        <v>-451.45</v>
      </c>
      <c r="E6030" s="71">
        <v>44773</v>
      </c>
      <c r="F6030" t="s">
        <v>5392</v>
      </c>
      <c r="G6030" t="s">
        <v>2247</v>
      </c>
      <c r="J6030" s="40">
        <v>0</v>
      </c>
      <c r="K6030" s="40">
        <v>11.98</v>
      </c>
    </row>
    <row r="6031" spans="1:11" x14ac:dyDescent="0.35">
      <c r="A6031">
        <v>30033</v>
      </c>
      <c r="B6031" t="s">
        <v>1903</v>
      </c>
      <c r="C6031" s="70">
        <v>-1404</v>
      </c>
      <c r="D6031" s="70">
        <v>-451.45</v>
      </c>
      <c r="E6031" s="71">
        <v>44795</v>
      </c>
      <c r="F6031" t="s">
        <v>18969</v>
      </c>
      <c r="G6031" t="s">
        <v>15843</v>
      </c>
      <c r="H6031" t="s">
        <v>18968</v>
      </c>
      <c r="J6031" s="40">
        <v>1283.3599999999999</v>
      </c>
      <c r="K6031" s="40">
        <v>0</v>
      </c>
    </row>
    <row r="6032" spans="1:11" x14ac:dyDescent="0.35">
      <c r="A6032">
        <v>30033</v>
      </c>
      <c r="B6032" t="s">
        <v>1903</v>
      </c>
      <c r="C6032" s="70">
        <v>-1404</v>
      </c>
      <c r="D6032" s="70">
        <v>-451.45</v>
      </c>
      <c r="E6032" s="71">
        <v>44804</v>
      </c>
      <c r="F6032" t="s">
        <v>13728</v>
      </c>
      <c r="G6032" t="s">
        <v>2142</v>
      </c>
      <c r="H6032" t="s">
        <v>13727</v>
      </c>
      <c r="I6032" t="s">
        <v>13726</v>
      </c>
      <c r="J6032" s="40">
        <v>0</v>
      </c>
      <c r="K6032" s="40">
        <v>210.12</v>
      </c>
    </row>
    <row r="6033" spans="1:11" x14ac:dyDescent="0.35">
      <c r="A6033">
        <v>30033</v>
      </c>
      <c r="B6033" t="s">
        <v>1903</v>
      </c>
      <c r="C6033" s="70">
        <v>-1404</v>
      </c>
      <c r="D6033" s="70">
        <v>-451.45</v>
      </c>
      <c r="E6033" s="71">
        <v>44804</v>
      </c>
      <c r="F6033" t="s">
        <v>5201</v>
      </c>
      <c r="G6033" t="s">
        <v>2247</v>
      </c>
      <c r="H6033" t="s">
        <v>2265</v>
      </c>
      <c r="J6033" s="40">
        <v>0</v>
      </c>
      <c r="K6033" s="40">
        <v>44.34</v>
      </c>
    </row>
    <row r="6034" spans="1:11" x14ac:dyDescent="0.35">
      <c r="A6034">
        <v>30033</v>
      </c>
      <c r="B6034" t="s">
        <v>1903</v>
      </c>
      <c r="C6034" s="70">
        <v>-1404</v>
      </c>
      <c r="D6034" s="70">
        <v>-451.45</v>
      </c>
      <c r="E6034" s="71">
        <v>44820</v>
      </c>
      <c r="F6034" t="s">
        <v>18967</v>
      </c>
      <c r="G6034" t="s">
        <v>15843</v>
      </c>
      <c r="H6034" t="s">
        <v>18966</v>
      </c>
      <c r="I6034" t="s">
        <v>16536</v>
      </c>
      <c r="J6034" s="40">
        <v>203.83</v>
      </c>
      <c r="K6034" s="40">
        <v>0</v>
      </c>
    </row>
    <row r="6035" spans="1:11" x14ac:dyDescent="0.35">
      <c r="A6035">
        <v>30033</v>
      </c>
      <c r="B6035" t="s">
        <v>1903</v>
      </c>
      <c r="C6035" s="70">
        <v>-1404</v>
      </c>
      <c r="D6035" s="70">
        <v>-451.45</v>
      </c>
      <c r="E6035" s="71">
        <v>44834</v>
      </c>
      <c r="F6035" t="s">
        <v>13724</v>
      </c>
      <c r="G6035" t="s">
        <v>2142</v>
      </c>
      <c r="H6035" t="s">
        <v>13723</v>
      </c>
      <c r="I6035" t="s">
        <v>13722</v>
      </c>
      <c r="J6035" s="40">
        <v>0</v>
      </c>
      <c r="K6035" s="40">
        <v>792.55</v>
      </c>
    </row>
    <row r="6036" spans="1:11" x14ac:dyDescent="0.35">
      <c r="A6036">
        <v>30033</v>
      </c>
      <c r="B6036" t="s">
        <v>1903</v>
      </c>
      <c r="C6036" s="70">
        <v>-1404</v>
      </c>
      <c r="D6036" s="70">
        <v>-451.45</v>
      </c>
      <c r="E6036" s="71">
        <v>44834</v>
      </c>
      <c r="F6036" t="s">
        <v>4778</v>
      </c>
      <c r="G6036" t="s">
        <v>2247</v>
      </c>
      <c r="H6036" t="s">
        <v>2262</v>
      </c>
      <c r="J6036" s="40">
        <v>18.260000000000002</v>
      </c>
      <c r="K6036" s="40">
        <v>0</v>
      </c>
    </row>
    <row r="6037" spans="1:11" x14ac:dyDescent="0.35">
      <c r="A6037">
        <v>30033</v>
      </c>
      <c r="B6037" t="s">
        <v>1903</v>
      </c>
      <c r="C6037" s="70">
        <v>-1404</v>
      </c>
      <c r="D6037" s="70">
        <v>-451.45</v>
      </c>
      <c r="E6037" s="71">
        <v>44865</v>
      </c>
      <c r="F6037" t="s">
        <v>4548</v>
      </c>
      <c r="G6037" t="s">
        <v>2247</v>
      </c>
      <c r="H6037" t="s">
        <v>1919</v>
      </c>
      <c r="I6037" t="s">
        <v>1919</v>
      </c>
      <c r="J6037" s="40">
        <v>0</v>
      </c>
      <c r="K6037" s="40">
        <v>3.64</v>
      </c>
    </row>
    <row r="6038" spans="1:11" x14ac:dyDescent="0.35">
      <c r="A6038">
        <v>30033</v>
      </c>
      <c r="B6038" t="s">
        <v>1903</v>
      </c>
      <c r="C6038" s="70">
        <v>-1404</v>
      </c>
      <c r="D6038" s="70">
        <v>-451.45</v>
      </c>
      <c r="E6038" s="71">
        <v>44868</v>
      </c>
      <c r="F6038" t="s">
        <v>18965</v>
      </c>
      <c r="G6038" t="s">
        <v>15843</v>
      </c>
      <c r="H6038" t="s">
        <v>18964</v>
      </c>
      <c r="I6038" t="s">
        <v>18963</v>
      </c>
      <c r="J6038" s="40">
        <v>786.78</v>
      </c>
      <c r="K6038" s="40">
        <v>0</v>
      </c>
    </row>
    <row r="6039" spans="1:11" x14ac:dyDescent="0.35">
      <c r="A6039">
        <v>30033</v>
      </c>
      <c r="B6039" t="s">
        <v>1903</v>
      </c>
      <c r="C6039" s="70">
        <v>-1404</v>
      </c>
      <c r="D6039" s="70">
        <v>-451.45</v>
      </c>
      <c r="E6039" s="71">
        <v>44895</v>
      </c>
      <c r="F6039" t="s">
        <v>13698</v>
      </c>
      <c r="G6039" t="s">
        <v>2142</v>
      </c>
      <c r="H6039" t="s">
        <v>13697</v>
      </c>
      <c r="I6039" t="s">
        <v>13696</v>
      </c>
      <c r="J6039" s="40">
        <v>0</v>
      </c>
      <c r="K6039" s="40">
        <v>816.04</v>
      </c>
    </row>
    <row r="6040" spans="1:11" x14ac:dyDescent="0.35">
      <c r="A6040">
        <v>30033</v>
      </c>
      <c r="B6040" t="s">
        <v>1903</v>
      </c>
      <c r="C6040" s="70">
        <v>-1404</v>
      </c>
      <c r="D6040" s="70">
        <v>-451.45</v>
      </c>
      <c r="E6040" s="71">
        <v>44895</v>
      </c>
      <c r="F6040" t="s">
        <v>4071</v>
      </c>
      <c r="G6040" t="s">
        <v>2247</v>
      </c>
      <c r="H6040" t="s">
        <v>1916</v>
      </c>
      <c r="I6040" t="s">
        <v>1916</v>
      </c>
      <c r="J6040" s="40">
        <v>3.54</v>
      </c>
      <c r="K6040" s="40">
        <v>0</v>
      </c>
    </row>
    <row r="6041" spans="1:11" x14ac:dyDescent="0.35">
      <c r="A6041">
        <v>30033</v>
      </c>
      <c r="B6041" t="s">
        <v>1903</v>
      </c>
      <c r="C6041" s="70">
        <v>-1404</v>
      </c>
      <c r="D6041" s="70">
        <v>-451.45</v>
      </c>
      <c r="E6041" s="71">
        <v>44915</v>
      </c>
      <c r="F6041" t="s">
        <v>18962</v>
      </c>
      <c r="G6041" t="s">
        <v>15843</v>
      </c>
      <c r="H6041" t="s">
        <v>18961</v>
      </c>
      <c r="I6041" t="s">
        <v>18960</v>
      </c>
      <c r="J6041" s="40">
        <v>809.46</v>
      </c>
      <c r="K6041" s="40">
        <v>0</v>
      </c>
    </row>
    <row r="6042" spans="1:11" x14ac:dyDescent="0.35">
      <c r="A6042">
        <v>30033</v>
      </c>
      <c r="B6042" t="s">
        <v>1903</v>
      </c>
      <c r="C6042" s="70">
        <v>-1404</v>
      </c>
      <c r="D6042" s="70">
        <v>-451.45</v>
      </c>
      <c r="E6042" s="71">
        <v>44924</v>
      </c>
      <c r="F6042" t="s">
        <v>13689</v>
      </c>
      <c r="G6042" t="s">
        <v>2142</v>
      </c>
      <c r="H6042" t="s">
        <v>13688</v>
      </c>
      <c r="I6042" t="s">
        <v>13687</v>
      </c>
      <c r="J6042" s="40">
        <v>0</v>
      </c>
      <c r="K6042" s="40">
        <v>198.81</v>
      </c>
    </row>
    <row r="6043" spans="1:11" x14ac:dyDescent="0.35">
      <c r="A6043">
        <v>30033</v>
      </c>
      <c r="B6043" t="s">
        <v>1903</v>
      </c>
      <c r="C6043" s="70">
        <v>-1404</v>
      </c>
      <c r="D6043" s="70">
        <v>-451.45</v>
      </c>
      <c r="E6043" s="71">
        <v>44926</v>
      </c>
      <c r="F6043" t="s">
        <v>3720</v>
      </c>
      <c r="G6043" t="s">
        <v>2247</v>
      </c>
      <c r="H6043" t="s">
        <v>1911</v>
      </c>
      <c r="I6043" t="s">
        <v>1911</v>
      </c>
      <c r="J6043" s="40">
        <v>10.42</v>
      </c>
      <c r="K6043" s="40">
        <v>0</v>
      </c>
    </row>
    <row r="6044" spans="1:11" x14ac:dyDescent="0.35">
      <c r="A6044">
        <v>30036</v>
      </c>
      <c r="B6044" t="s">
        <v>77</v>
      </c>
      <c r="C6044" s="70">
        <v>0</v>
      </c>
      <c r="D6044" s="70">
        <v>0</v>
      </c>
      <c r="E6044" s="71">
        <v>44664</v>
      </c>
      <c r="F6044" t="s">
        <v>11897</v>
      </c>
      <c r="G6044" t="s">
        <v>2142</v>
      </c>
      <c r="H6044" t="s">
        <v>11896</v>
      </c>
      <c r="I6044" t="s">
        <v>11895</v>
      </c>
      <c r="J6044" s="40">
        <v>0</v>
      </c>
      <c r="K6044" s="40">
        <v>405.05</v>
      </c>
    </row>
    <row r="6045" spans="1:11" x14ac:dyDescent="0.35">
      <c r="A6045">
        <v>30036</v>
      </c>
      <c r="B6045" t="s">
        <v>77</v>
      </c>
      <c r="C6045" s="70">
        <v>0</v>
      </c>
      <c r="D6045" s="70">
        <v>0</v>
      </c>
      <c r="E6045" s="71">
        <v>44664</v>
      </c>
      <c r="F6045" t="s">
        <v>11894</v>
      </c>
      <c r="G6045" t="s">
        <v>2142</v>
      </c>
      <c r="H6045" t="s">
        <v>11893</v>
      </c>
      <c r="I6045" t="s">
        <v>11892</v>
      </c>
      <c r="J6045" s="40">
        <v>0</v>
      </c>
      <c r="K6045" s="40">
        <v>405.05</v>
      </c>
    </row>
    <row r="6046" spans="1:11" x14ac:dyDescent="0.35">
      <c r="A6046">
        <v>30036</v>
      </c>
      <c r="B6046" t="s">
        <v>77</v>
      </c>
      <c r="C6046" s="70">
        <v>0</v>
      </c>
      <c r="D6046" s="70">
        <v>0</v>
      </c>
      <c r="E6046" s="71">
        <v>44664</v>
      </c>
      <c r="F6046" t="s">
        <v>11891</v>
      </c>
      <c r="G6046" t="s">
        <v>2142</v>
      </c>
      <c r="H6046" t="s">
        <v>11890</v>
      </c>
      <c r="I6046" t="s">
        <v>11889</v>
      </c>
      <c r="J6046" s="40">
        <v>0</v>
      </c>
      <c r="K6046" s="40">
        <v>405.05</v>
      </c>
    </row>
    <row r="6047" spans="1:11" x14ac:dyDescent="0.35">
      <c r="A6047">
        <v>30036</v>
      </c>
      <c r="B6047" t="s">
        <v>77</v>
      </c>
      <c r="C6047" s="70">
        <v>0</v>
      </c>
      <c r="D6047" s="70">
        <v>0</v>
      </c>
      <c r="E6047" s="71">
        <v>44669</v>
      </c>
      <c r="F6047" t="s">
        <v>11864</v>
      </c>
      <c r="G6047" t="s">
        <v>2142</v>
      </c>
      <c r="H6047" t="s">
        <v>11863</v>
      </c>
      <c r="I6047" t="s">
        <v>11862</v>
      </c>
      <c r="J6047" s="40">
        <v>0</v>
      </c>
      <c r="K6047" s="40">
        <v>371.68</v>
      </c>
    </row>
    <row r="6048" spans="1:11" x14ac:dyDescent="0.35">
      <c r="A6048">
        <v>30036</v>
      </c>
      <c r="B6048" t="s">
        <v>77</v>
      </c>
      <c r="C6048" s="70">
        <v>0</v>
      </c>
      <c r="D6048" s="70">
        <v>0</v>
      </c>
      <c r="E6048" s="71">
        <v>44669</v>
      </c>
      <c r="F6048" t="s">
        <v>11861</v>
      </c>
      <c r="G6048" t="s">
        <v>2142</v>
      </c>
      <c r="H6048" t="s">
        <v>11860</v>
      </c>
      <c r="I6048" t="s">
        <v>11859</v>
      </c>
      <c r="J6048" s="40">
        <v>0</v>
      </c>
      <c r="K6048" s="40">
        <v>399.81</v>
      </c>
    </row>
    <row r="6049" spans="1:11" x14ac:dyDescent="0.35">
      <c r="A6049">
        <v>30036</v>
      </c>
      <c r="B6049" t="s">
        <v>77</v>
      </c>
      <c r="C6049" s="70">
        <v>0</v>
      </c>
      <c r="D6049" s="70">
        <v>0</v>
      </c>
      <c r="E6049" s="71">
        <v>44681</v>
      </c>
      <c r="F6049" t="s">
        <v>8264</v>
      </c>
      <c r="G6049" t="s">
        <v>1912</v>
      </c>
      <c r="J6049" s="40">
        <v>391.62</v>
      </c>
      <c r="K6049" s="40">
        <v>0</v>
      </c>
    </row>
    <row r="6050" spans="1:11" x14ac:dyDescent="0.35">
      <c r="A6050">
        <v>30036</v>
      </c>
      <c r="B6050" t="s">
        <v>77</v>
      </c>
      <c r="C6050" s="70">
        <v>0</v>
      </c>
      <c r="D6050" s="70">
        <v>0</v>
      </c>
      <c r="E6050" s="71">
        <v>44681</v>
      </c>
      <c r="F6050" t="s">
        <v>8264</v>
      </c>
      <c r="G6050" t="s">
        <v>1912</v>
      </c>
      <c r="J6050" s="40">
        <v>391.62</v>
      </c>
      <c r="K6050" s="40">
        <v>0</v>
      </c>
    </row>
    <row r="6051" spans="1:11" x14ac:dyDescent="0.35">
      <c r="A6051">
        <v>30036</v>
      </c>
      <c r="B6051" t="s">
        <v>77</v>
      </c>
      <c r="C6051" s="70">
        <v>0</v>
      </c>
      <c r="D6051" s="70">
        <v>0</v>
      </c>
      <c r="E6051" s="71">
        <v>44681</v>
      </c>
      <c r="F6051" t="s">
        <v>8264</v>
      </c>
      <c r="G6051" t="s">
        <v>1912</v>
      </c>
      <c r="J6051" s="40">
        <v>391.62</v>
      </c>
      <c r="K6051" s="40">
        <v>0</v>
      </c>
    </row>
    <row r="6052" spans="1:11" x14ac:dyDescent="0.35">
      <c r="A6052">
        <v>30036</v>
      </c>
      <c r="B6052" t="s">
        <v>77</v>
      </c>
      <c r="C6052" s="70">
        <v>0</v>
      </c>
      <c r="D6052" s="70">
        <v>0</v>
      </c>
      <c r="E6052" s="71">
        <v>44681</v>
      </c>
      <c r="F6052" t="s">
        <v>8264</v>
      </c>
      <c r="G6052" t="s">
        <v>1912</v>
      </c>
      <c r="J6052" s="40">
        <v>358.46</v>
      </c>
      <c r="K6052" s="40">
        <v>0</v>
      </c>
    </row>
    <row r="6053" spans="1:11" x14ac:dyDescent="0.35">
      <c r="A6053">
        <v>30036</v>
      </c>
      <c r="B6053" t="s">
        <v>77</v>
      </c>
      <c r="C6053" s="70">
        <v>0</v>
      </c>
      <c r="D6053" s="70">
        <v>0</v>
      </c>
      <c r="E6053" s="71">
        <v>44681</v>
      </c>
      <c r="F6053" t="s">
        <v>8264</v>
      </c>
      <c r="G6053" t="s">
        <v>1912</v>
      </c>
      <c r="J6053" s="40">
        <v>30.15</v>
      </c>
      <c r="K6053" s="40">
        <v>0</v>
      </c>
    </row>
    <row r="6054" spans="1:11" x14ac:dyDescent="0.35">
      <c r="A6054">
        <v>30036</v>
      </c>
      <c r="B6054" t="s">
        <v>77</v>
      </c>
      <c r="C6054" s="70">
        <v>0</v>
      </c>
      <c r="D6054" s="70">
        <v>0</v>
      </c>
      <c r="E6054" s="71">
        <v>44681</v>
      </c>
      <c r="F6054" t="s">
        <v>8264</v>
      </c>
      <c r="G6054" t="s">
        <v>1912</v>
      </c>
      <c r="J6054" s="40">
        <v>385.59</v>
      </c>
      <c r="K6054" s="40">
        <v>0</v>
      </c>
    </row>
    <row r="6055" spans="1:11" x14ac:dyDescent="0.35">
      <c r="A6055">
        <v>30036</v>
      </c>
      <c r="B6055" t="s">
        <v>77</v>
      </c>
      <c r="C6055" s="70">
        <v>0</v>
      </c>
      <c r="D6055" s="70">
        <v>0</v>
      </c>
      <c r="E6055" s="71">
        <v>44681</v>
      </c>
      <c r="F6055" t="s">
        <v>8264</v>
      </c>
      <c r="G6055" t="s">
        <v>1912</v>
      </c>
      <c r="J6055" s="40">
        <v>391.62</v>
      </c>
      <c r="K6055" s="40">
        <v>0</v>
      </c>
    </row>
    <row r="6056" spans="1:11" x14ac:dyDescent="0.35">
      <c r="A6056">
        <v>30036</v>
      </c>
      <c r="B6056" t="s">
        <v>77</v>
      </c>
      <c r="C6056" s="70">
        <v>0</v>
      </c>
      <c r="D6056" s="70">
        <v>0</v>
      </c>
      <c r="E6056" s="71">
        <v>44681</v>
      </c>
      <c r="F6056" t="s">
        <v>6155</v>
      </c>
      <c r="G6056" t="s">
        <v>2247</v>
      </c>
      <c r="J6056" s="40">
        <v>67.73</v>
      </c>
      <c r="K6056" s="40">
        <v>0</v>
      </c>
    </row>
    <row r="6057" spans="1:11" x14ac:dyDescent="0.35">
      <c r="A6057">
        <v>30036</v>
      </c>
      <c r="B6057" t="s">
        <v>77</v>
      </c>
      <c r="C6057" s="70">
        <v>0</v>
      </c>
      <c r="D6057" s="70">
        <v>0</v>
      </c>
      <c r="E6057" s="71">
        <v>44685</v>
      </c>
      <c r="F6057" t="s">
        <v>8469</v>
      </c>
      <c r="G6057" t="s">
        <v>2142</v>
      </c>
      <c r="H6057" t="s">
        <v>8468</v>
      </c>
      <c r="I6057" t="s">
        <v>8353</v>
      </c>
      <c r="J6057" s="40">
        <v>0</v>
      </c>
      <c r="K6057" s="40">
        <v>156.72999999999999</v>
      </c>
    </row>
    <row r="6058" spans="1:11" x14ac:dyDescent="0.35">
      <c r="A6058">
        <v>30036</v>
      </c>
      <c r="B6058" t="s">
        <v>77</v>
      </c>
      <c r="C6058" s="70">
        <v>0</v>
      </c>
      <c r="D6058" s="70">
        <v>0</v>
      </c>
      <c r="E6058" s="71">
        <v>44712</v>
      </c>
      <c r="F6058" t="s">
        <v>3443</v>
      </c>
      <c r="G6058" t="s">
        <v>1912</v>
      </c>
      <c r="J6058" s="40">
        <v>157.58000000000001</v>
      </c>
      <c r="K6058" s="40">
        <v>0</v>
      </c>
    </row>
    <row r="6059" spans="1:11" x14ac:dyDescent="0.35">
      <c r="A6059">
        <v>30036</v>
      </c>
      <c r="B6059" t="s">
        <v>77</v>
      </c>
      <c r="C6059" s="70">
        <v>0</v>
      </c>
      <c r="D6059" s="70">
        <v>0</v>
      </c>
      <c r="E6059" s="71">
        <v>44712</v>
      </c>
      <c r="F6059" t="s">
        <v>5965</v>
      </c>
      <c r="G6059" t="s">
        <v>2247</v>
      </c>
      <c r="J6059" s="40">
        <v>0</v>
      </c>
      <c r="K6059" s="40">
        <v>2.66</v>
      </c>
    </row>
    <row r="6060" spans="1:11" x14ac:dyDescent="0.35">
      <c r="A6060">
        <v>30036</v>
      </c>
      <c r="B6060" t="s">
        <v>77</v>
      </c>
      <c r="C6060" s="70">
        <v>0</v>
      </c>
      <c r="D6060" s="70">
        <v>0</v>
      </c>
      <c r="E6060" s="71">
        <v>44724</v>
      </c>
      <c r="F6060" t="s">
        <v>18959</v>
      </c>
      <c r="G6060" t="s">
        <v>15843</v>
      </c>
      <c r="H6060" t="s">
        <v>18958</v>
      </c>
      <c r="J6060" s="40">
        <v>1692.44</v>
      </c>
      <c r="K6060" s="40">
        <v>0</v>
      </c>
    </row>
    <row r="6061" spans="1:11" x14ac:dyDescent="0.35">
      <c r="A6061">
        <v>30036</v>
      </c>
      <c r="B6061" t="s">
        <v>77</v>
      </c>
      <c r="C6061" s="70">
        <v>0</v>
      </c>
      <c r="D6061" s="70">
        <v>0</v>
      </c>
      <c r="E6061" s="71">
        <v>44725</v>
      </c>
      <c r="F6061" t="s">
        <v>18957</v>
      </c>
      <c r="G6061" t="s">
        <v>2142</v>
      </c>
      <c r="H6061" t="s">
        <v>18956</v>
      </c>
      <c r="I6061" t="s">
        <v>18955</v>
      </c>
      <c r="J6061" s="40">
        <v>0</v>
      </c>
      <c r="K6061" s="40">
        <v>1660.47</v>
      </c>
    </row>
    <row r="6062" spans="1:11" x14ac:dyDescent="0.35">
      <c r="A6062">
        <v>30036</v>
      </c>
      <c r="B6062" t="s">
        <v>77</v>
      </c>
      <c r="C6062" s="70">
        <v>0</v>
      </c>
      <c r="D6062" s="70">
        <v>0</v>
      </c>
      <c r="E6062" s="71">
        <v>44742</v>
      </c>
      <c r="F6062" t="s">
        <v>5699</v>
      </c>
      <c r="G6062" t="s">
        <v>2247</v>
      </c>
      <c r="J6062" s="40">
        <v>0</v>
      </c>
      <c r="K6062" s="40">
        <v>52.22</v>
      </c>
    </row>
    <row r="6063" spans="1:11" x14ac:dyDescent="0.35">
      <c r="A6063">
        <v>30036</v>
      </c>
      <c r="B6063" t="s">
        <v>77</v>
      </c>
      <c r="C6063" s="70">
        <v>0</v>
      </c>
      <c r="D6063" s="70">
        <v>0</v>
      </c>
      <c r="E6063" s="71">
        <v>44743</v>
      </c>
      <c r="F6063" t="s">
        <v>8357</v>
      </c>
      <c r="G6063" t="s">
        <v>2142</v>
      </c>
      <c r="H6063" t="s">
        <v>8356</v>
      </c>
      <c r="I6063" t="s">
        <v>8353</v>
      </c>
      <c r="J6063" s="40">
        <v>0</v>
      </c>
      <c r="K6063" s="40">
        <v>-156.72999999999999</v>
      </c>
    </row>
    <row r="6064" spans="1:11" x14ac:dyDescent="0.35">
      <c r="A6064">
        <v>30036</v>
      </c>
      <c r="B6064" t="s">
        <v>77</v>
      </c>
      <c r="C6064" s="70">
        <v>0</v>
      </c>
      <c r="D6064" s="70">
        <v>0</v>
      </c>
      <c r="E6064" s="71">
        <v>44773</v>
      </c>
      <c r="F6064" t="s">
        <v>15907</v>
      </c>
      <c r="G6064" t="s">
        <v>1912</v>
      </c>
      <c r="J6064" s="40">
        <v>345.33</v>
      </c>
      <c r="K6064" s="40">
        <v>0</v>
      </c>
    </row>
    <row r="6065" spans="1:11" x14ac:dyDescent="0.35">
      <c r="A6065">
        <v>30036</v>
      </c>
      <c r="B6065" t="s">
        <v>77</v>
      </c>
      <c r="C6065" s="70">
        <v>0</v>
      </c>
      <c r="D6065" s="70">
        <v>0</v>
      </c>
      <c r="E6065" s="71">
        <v>44773</v>
      </c>
      <c r="F6065" t="s">
        <v>5391</v>
      </c>
      <c r="G6065" t="s">
        <v>2247</v>
      </c>
      <c r="J6065" s="40">
        <v>11.24</v>
      </c>
      <c r="K6065" s="40">
        <v>0</v>
      </c>
    </row>
    <row r="6066" spans="1:11" x14ac:dyDescent="0.35">
      <c r="A6066">
        <v>30036</v>
      </c>
      <c r="B6066" t="s">
        <v>77</v>
      </c>
      <c r="C6066" s="70">
        <v>0</v>
      </c>
      <c r="D6066" s="70">
        <v>0</v>
      </c>
      <c r="E6066" s="71">
        <v>44774</v>
      </c>
      <c r="F6066" t="s">
        <v>18577</v>
      </c>
      <c r="G6066" t="s">
        <v>1907</v>
      </c>
      <c r="H6066" t="s">
        <v>2021</v>
      </c>
      <c r="I6066" t="s">
        <v>2020</v>
      </c>
      <c r="J6066" s="40">
        <v>0</v>
      </c>
      <c r="K6066" s="40">
        <v>346.24</v>
      </c>
    </row>
    <row r="6067" spans="1:11" x14ac:dyDescent="0.35">
      <c r="A6067">
        <v>30036</v>
      </c>
      <c r="B6067" t="s">
        <v>77</v>
      </c>
      <c r="C6067" s="70">
        <v>0</v>
      </c>
      <c r="D6067" s="70">
        <v>0</v>
      </c>
      <c r="E6067" s="71">
        <v>44774</v>
      </c>
      <c r="F6067" t="s">
        <v>2022</v>
      </c>
      <c r="G6067" t="s">
        <v>1907</v>
      </c>
      <c r="H6067" t="s">
        <v>2021</v>
      </c>
      <c r="I6067" t="s">
        <v>2020</v>
      </c>
      <c r="J6067" s="40">
        <v>0</v>
      </c>
      <c r="K6067" s="40">
        <v>0</v>
      </c>
    </row>
    <row r="6068" spans="1:11" x14ac:dyDescent="0.35">
      <c r="A6068">
        <v>30036</v>
      </c>
      <c r="B6068" t="s">
        <v>77</v>
      </c>
      <c r="C6068" s="70">
        <v>0</v>
      </c>
      <c r="D6068" s="70">
        <v>0</v>
      </c>
      <c r="E6068" s="71">
        <v>44801</v>
      </c>
      <c r="F6068" t="s">
        <v>15868</v>
      </c>
      <c r="G6068" t="s">
        <v>1912</v>
      </c>
      <c r="J6068" s="40">
        <v>410.86</v>
      </c>
      <c r="K6068" s="40">
        <v>0</v>
      </c>
    </row>
    <row r="6069" spans="1:11" x14ac:dyDescent="0.35">
      <c r="A6069">
        <v>30036</v>
      </c>
      <c r="B6069" t="s">
        <v>77</v>
      </c>
      <c r="C6069" s="70">
        <v>0</v>
      </c>
      <c r="D6069" s="70">
        <v>0</v>
      </c>
      <c r="E6069" s="71">
        <v>44804</v>
      </c>
      <c r="F6069" t="s">
        <v>5200</v>
      </c>
      <c r="G6069" t="s">
        <v>2247</v>
      </c>
      <c r="H6069" t="s">
        <v>2265</v>
      </c>
      <c r="J6069" s="40">
        <v>0</v>
      </c>
      <c r="K6069" s="40">
        <v>0.68</v>
      </c>
    </row>
    <row r="6070" spans="1:11" x14ac:dyDescent="0.35">
      <c r="A6070">
        <v>30036</v>
      </c>
      <c r="B6070" t="s">
        <v>77</v>
      </c>
      <c r="C6070" s="70">
        <v>0</v>
      </c>
      <c r="D6070" s="70">
        <v>0</v>
      </c>
      <c r="E6070" s="71">
        <v>44817</v>
      </c>
      <c r="F6070" t="s">
        <v>8325</v>
      </c>
      <c r="G6070" t="s">
        <v>2142</v>
      </c>
      <c r="H6070" t="s">
        <v>8324</v>
      </c>
      <c r="I6070" t="s">
        <v>8323</v>
      </c>
      <c r="J6070" s="40">
        <v>0</v>
      </c>
      <c r="K6070" s="40">
        <v>240.91</v>
      </c>
    </row>
    <row r="6071" spans="1:11" x14ac:dyDescent="0.35">
      <c r="A6071">
        <v>30036</v>
      </c>
      <c r="B6071" t="s">
        <v>77</v>
      </c>
      <c r="C6071" s="70">
        <v>0</v>
      </c>
      <c r="D6071" s="70">
        <v>0</v>
      </c>
      <c r="E6071" s="71">
        <v>44834</v>
      </c>
      <c r="F6071" t="s">
        <v>15904</v>
      </c>
      <c r="G6071" t="s">
        <v>1912</v>
      </c>
      <c r="I6071" t="s">
        <v>15903</v>
      </c>
      <c r="J6071" s="40">
        <v>228.06</v>
      </c>
      <c r="K6071" s="40">
        <v>0</v>
      </c>
    </row>
    <row r="6072" spans="1:11" x14ac:dyDescent="0.35">
      <c r="A6072">
        <v>30036</v>
      </c>
      <c r="B6072" t="s">
        <v>77</v>
      </c>
      <c r="C6072" s="70">
        <v>0</v>
      </c>
      <c r="D6072" s="70">
        <v>0</v>
      </c>
      <c r="E6072" s="71">
        <v>44834</v>
      </c>
      <c r="F6072" t="s">
        <v>4777</v>
      </c>
      <c r="G6072" t="s">
        <v>2247</v>
      </c>
      <c r="H6072" t="s">
        <v>2262</v>
      </c>
      <c r="J6072" s="40">
        <v>0</v>
      </c>
      <c r="K6072" s="40">
        <v>42.85</v>
      </c>
    </row>
    <row r="6073" spans="1:11" x14ac:dyDescent="0.35">
      <c r="A6073">
        <v>30036</v>
      </c>
      <c r="B6073" t="s">
        <v>77</v>
      </c>
      <c r="C6073" s="70">
        <v>0</v>
      </c>
      <c r="D6073" s="70">
        <v>0</v>
      </c>
      <c r="E6073" s="71">
        <v>44835</v>
      </c>
      <c r="F6073" t="s">
        <v>15901</v>
      </c>
      <c r="G6073" t="s">
        <v>1907</v>
      </c>
      <c r="J6073" s="40">
        <v>28.22</v>
      </c>
      <c r="K6073" s="40">
        <v>0</v>
      </c>
    </row>
    <row r="6074" spans="1:11" x14ac:dyDescent="0.35">
      <c r="A6074">
        <v>30036</v>
      </c>
      <c r="B6074" t="s">
        <v>77</v>
      </c>
      <c r="C6074" s="70">
        <v>0</v>
      </c>
      <c r="D6074" s="70">
        <v>0</v>
      </c>
      <c r="E6074" s="71">
        <v>44865</v>
      </c>
      <c r="F6074" t="s">
        <v>4547</v>
      </c>
      <c r="G6074" t="s">
        <v>2247</v>
      </c>
      <c r="H6074" t="s">
        <v>1919</v>
      </c>
      <c r="I6074" t="s">
        <v>1919</v>
      </c>
      <c r="J6074" s="40">
        <v>3.5</v>
      </c>
      <c r="K6074" s="40">
        <v>0</v>
      </c>
    </row>
    <row r="6075" spans="1:11" x14ac:dyDescent="0.35">
      <c r="A6075">
        <v>30036</v>
      </c>
      <c r="B6075" t="s">
        <v>77</v>
      </c>
      <c r="C6075" s="70">
        <v>0</v>
      </c>
      <c r="D6075" s="70">
        <v>0</v>
      </c>
      <c r="E6075" s="71">
        <v>44892</v>
      </c>
      <c r="F6075" t="s">
        <v>8304</v>
      </c>
      <c r="G6075" t="s">
        <v>2142</v>
      </c>
      <c r="H6075" t="s">
        <v>8303</v>
      </c>
      <c r="I6075" t="s">
        <v>8302</v>
      </c>
      <c r="J6075" s="40">
        <v>0</v>
      </c>
      <c r="K6075" s="40">
        <v>730.33</v>
      </c>
    </row>
    <row r="6076" spans="1:11" x14ac:dyDescent="0.35">
      <c r="A6076">
        <v>30036</v>
      </c>
      <c r="B6076" t="s">
        <v>77</v>
      </c>
      <c r="C6076" s="70">
        <v>0</v>
      </c>
      <c r="D6076" s="70">
        <v>0</v>
      </c>
      <c r="E6076" s="71">
        <v>44895</v>
      </c>
      <c r="F6076" t="s">
        <v>18050</v>
      </c>
      <c r="G6076" t="s">
        <v>1912</v>
      </c>
      <c r="H6076" t="s">
        <v>16317</v>
      </c>
      <c r="I6076" t="s">
        <v>16317</v>
      </c>
      <c r="J6076" s="40">
        <v>725.66</v>
      </c>
      <c r="K6076" s="40">
        <v>0</v>
      </c>
    </row>
    <row r="6077" spans="1:11" x14ac:dyDescent="0.35">
      <c r="A6077">
        <v>30036</v>
      </c>
      <c r="B6077" t="s">
        <v>77</v>
      </c>
      <c r="C6077" s="70">
        <v>0</v>
      </c>
      <c r="D6077" s="70">
        <v>0</v>
      </c>
      <c r="E6077" s="71">
        <v>44895</v>
      </c>
      <c r="F6077" t="s">
        <v>4070</v>
      </c>
      <c r="G6077" t="s">
        <v>2247</v>
      </c>
      <c r="H6077" t="s">
        <v>1916</v>
      </c>
      <c r="I6077" t="s">
        <v>1916</v>
      </c>
      <c r="J6077" s="40">
        <v>29.32</v>
      </c>
      <c r="K6077" s="40">
        <v>0</v>
      </c>
    </row>
    <row r="6078" spans="1:11" x14ac:dyDescent="0.35">
      <c r="A6078">
        <v>30036</v>
      </c>
      <c r="B6078" t="s">
        <v>77</v>
      </c>
      <c r="C6078" s="70">
        <v>0</v>
      </c>
      <c r="D6078" s="70">
        <v>0</v>
      </c>
      <c r="E6078" s="71">
        <v>44902</v>
      </c>
      <c r="F6078" t="s">
        <v>18954</v>
      </c>
      <c r="G6078" t="s">
        <v>2142</v>
      </c>
      <c r="H6078" t="s">
        <v>18953</v>
      </c>
      <c r="I6078" t="s">
        <v>18952</v>
      </c>
      <c r="J6078" s="40">
        <v>0</v>
      </c>
      <c r="K6078" s="40">
        <v>1462.99</v>
      </c>
    </row>
    <row r="6079" spans="1:11" x14ac:dyDescent="0.35">
      <c r="A6079">
        <v>30036</v>
      </c>
      <c r="B6079" t="s">
        <v>77</v>
      </c>
      <c r="C6079" s="70">
        <v>0</v>
      </c>
      <c r="D6079" s="70">
        <v>0</v>
      </c>
      <c r="E6079" s="71">
        <v>44926</v>
      </c>
      <c r="F6079" t="s">
        <v>15899</v>
      </c>
      <c r="G6079" t="s">
        <v>1912</v>
      </c>
      <c r="H6079" t="s">
        <v>15806</v>
      </c>
      <c r="I6079" t="s">
        <v>15806</v>
      </c>
      <c r="J6079" s="40">
        <v>1432.23</v>
      </c>
      <c r="K6079" s="40">
        <v>0</v>
      </c>
    </row>
    <row r="6080" spans="1:11" x14ac:dyDescent="0.35">
      <c r="A6080">
        <v>30036</v>
      </c>
      <c r="B6080" t="s">
        <v>77</v>
      </c>
      <c r="C6080" s="70">
        <v>0</v>
      </c>
      <c r="D6080" s="70">
        <v>0</v>
      </c>
      <c r="E6080" s="71">
        <v>44926</v>
      </c>
      <c r="F6080" t="s">
        <v>3719</v>
      </c>
      <c r="G6080" t="s">
        <v>2247</v>
      </c>
      <c r="H6080" t="s">
        <v>1911</v>
      </c>
      <c r="I6080" t="s">
        <v>1911</v>
      </c>
      <c r="J6080" s="40">
        <v>9.09</v>
      </c>
      <c r="K6080" s="40">
        <v>0</v>
      </c>
    </row>
    <row r="6081" spans="1:11" x14ac:dyDescent="0.35">
      <c r="A6081">
        <v>30037</v>
      </c>
      <c r="B6081" t="s">
        <v>18946</v>
      </c>
      <c r="C6081" s="70">
        <v>0</v>
      </c>
      <c r="D6081" s="70">
        <v>0</v>
      </c>
      <c r="E6081" s="71">
        <v>44644</v>
      </c>
      <c r="F6081" t="s">
        <v>18951</v>
      </c>
      <c r="G6081" t="s">
        <v>15843</v>
      </c>
      <c r="H6081" t="s">
        <v>18950</v>
      </c>
      <c r="J6081" s="40">
        <v>10827.38</v>
      </c>
      <c r="K6081" s="40">
        <v>0</v>
      </c>
    </row>
    <row r="6082" spans="1:11" x14ac:dyDescent="0.35">
      <c r="A6082">
        <v>30037</v>
      </c>
      <c r="B6082" t="s">
        <v>18946</v>
      </c>
      <c r="C6082" s="70">
        <v>0</v>
      </c>
      <c r="D6082" s="70">
        <v>0</v>
      </c>
      <c r="E6082" s="71">
        <v>44647</v>
      </c>
      <c r="F6082" t="s">
        <v>11954</v>
      </c>
      <c r="G6082" t="s">
        <v>2142</v>
      </c>
      <c r="H6082" t="s">
        <v>11953</v>
      </c>
      <c r="I6082" t="s">
        <v>11952</v>
      </c>
      <c r="J6082" s="40">
        <v>0</v>
      </c>
      <c r="K6082" s="40">
        <v>10820.66</v>
      </c>
    </row>
    <row r="6083" spans="1:11" x14ac:dyDescent="0.35">
      <c r="A6083">
        <v>30037</v>
      </c>
      <c r="B6083" t="s">
        <v>18946</v>
      </c>
      <c r="C6083" s="70">
        <v>0</v>
      </c>
      <c r="D6083" s="70">
        <v>0</v>
      </c>
      <c r="E6083" s="71">
        <v>44651</v>
      </c>
      <c r="F6083" t="s">
        <v>6531</v>
      </c>
      <c r="G6083" t="s">
        <v>2247</v>
      </c>
      <c r="J6083" s="40">
        <v>0</v>
      </c>
      <c r="K6083" s="40">
        <v>6.72</v>
      </c>
    </row>
    <row r="6084" spans="1:11" x14ac:dyDescent="0.35">
      <c r="A6084">
        <v>30037</v>
      </c>
      <c r="B6084" t="s">
        <v>18946</v>
      </c>
      <c r="C6084" s="70">
        <v>0</v>
      </c>
      <c r="D6084" s="70">
        <v>0</v>
      </c>
      <c r="E6084" s="71">
        <v>44768</v>
      </c>
      <c r="F6084" t="s">
        <v>18949</v>
      </c>
      <c r="G6084" t="s">
        <v>15843</v>
      </c>
      <c r="H6084" t="s">
        <v>18948</v>
      </c>
      <c r="I6084" t="s">
        <v>18947</v>
      </c>
      <c r="J6084" s="40">
        <v>11608.13</v>
      </c>
      <c r="K6084" s="40">
        <v>0</v>
      </c>
    </row>
    <row r="6085" spans="1:11" x14ac:dyDescent="0.35">
      <c r="A6085">
        <v>30037</v>
      </c>
      <c r="B6085" t="s">
        <v>18946</v>
      </c>
      <c r="C6085" s="70">
        <v>0</v>
      </c>
      <c r="D6085" s="70">
        <v>0</v>
      </c>
      <c r="E6085" s="71">
        <v>44769</v>
      </c>
      <c r="F6085" t="s">
        <v>16112</v>
      </c>
      <c r="G6085" t="s">
        <v>2142</v>
      </c>
      <c r="H6085" t="s">
        <v>11658</v>
      </c>
      <c r="I6085" t="s">
        <v>11657</v>
      </c>
      <c r="J6085" s="40">
        <v>0</v>
      </c>
      <c r="K6085" s="40">
        <v>11669.1</v>
      </c>
    </row>
    <row r="6086" spans="1:11" x14ac:dyDescent="0.35">
      <c r="A6086">
        <v>30037</v>
      </c>
      <c r="B6086" t="s">
        <v>18946</v>
      </c>
      <c r="C6086" s="70">
        <v>0</v>
      </c>
      <c r="D6086" s="70">
        <v>0</v>
      </c>
      <c r="E6086" s="71">
        <v>44773</v>
      </c>
      <c r="F6086" t="s">
        <v>5390</v>
      </c>
      <c r="G6086" t="s">
        <v>2247</v>
      </c>
      <c r="J6086" s="40">
        <v>60.97</v>
      </c>
      <c r="K6086" s="40">
        <v>0</v>
      </c>
    </row>
    <row r="6087" spans="1:11" x14ac:dyDescent="0.35">
      <c r="A6087">
        <v>30043</v>
      </c>
      <c r="B6087" t="s">
        <v>78</v>
      </c>
      <c r="C6087" s="70">
        <v>-908</v>
      </c>
      <c r="D6087" s="70">
        <v>-291.95999999999998</v>
      </c>
      <c r="E6087" s="71">
        <v>44563</v>
      </c>
      <c r="F6087" t="s">
        <v>13681</v>
      </c>
      <c r="G6087" t="s">
        <v>2142</v>
      </c>
      <c r="H6087" t="s">
        <v>13680</v>
      </c>
      <c r="I6087" t="s">
        <v>13679</v>
      </c>
      <c r="J6087" s="40">
        <v>0</v>
      </c>
      <c r="K6087" s="40">
        <v>9</v>
      </c>
    </row>
    <row r="6088" spans="1:11" x14ac:dyDescent="0.35">
      <c r="A6088">
        <v>30043</v>
      </c>
      <c r="B6088" t="s">
        <v>78</v>
      </c>
      <c r="C6088" s="70">
        <v>-908</v>
      </c>
      <c r="D6088" s="70">
        <v>-291.95999999999998</v>
      </c>
      <c r="E6088" s="71">
        <v>44563</v>
      </c>
      <c r="F6088" t="s">
        <v>13678</v>
      </c>
      <c r="G6088" t="s">
        <v>2142</v>
      </c>
      <c r="H6088" t="s">
        <v>13677</v>
      </c>
      <c r="I6088" t="s">
        <v>13676</v>
      </c>
      <c r="J6088" s="40">
        <v>0</v>
      </c>
      <c r="K6088" s="40">
        <v>10.29</v>
      </c>
    </row>
    <row r="6089" spans="1:11" x14ac:dyDescent="0.35">
      <c r="A6089">
        <v>30043</v>
      </c>
      <c r="B6089" t="s">
        <v>78</v>
      </c>
      <c r="C6089" s="70">
        <v>-908</v>
      </c>
      <c r="D6089" s="70">
        <v>-291.95999999999998</v>
      </c>
      <c r="E6089" s="71">
        <v>44564</v>
      </c>
      <c r="F6089" t="s">
        <v>13675</v>
      </c>
      <c r="G6089" t="s">
        <v>2142</v>
      </c>
      <c r="H6089" t="s">
        <v>13674</v>
      </c>
      <c r="I6089" t="s">
        <v>13673</v>
      </c>
      <c r="J6089" s="40">
        <v>0</v>
      </c>
      <c r="K6089" s="40">
        <v>11.22</v>
      </c>
    </row>
    <row r="6090" spans="1:11" x14ac:dyDescent="0.35">
      <c r="A6090">
        <v>30043</v>
      </c>
      <c r="B6090" t="s">
        <v>78</v>
      </c>
      <c r="C6090" s="70">
        <v>-908</v>
      </c>
      <c r="D6090" s="70">
        <v>-291.95999999999998</v>
      </c>
      <c r="E6090" s="71">
        <v>44564</v>
      </c>
      <c r="F6090" t="s">
        <v>13672</v>
      </c>
      <c r="G6090" t="s">
        <v>2142</v>
      </c>
      <c r="H6090" t="s">
        <v>13671</v>
      </c>
      <c r="I6090" t="s">
        <v>13670</v>
      </c>
      <c r="J6090" s="40">
        <v>0</v>
      </c>
      <c r="K6090" s="40">
        <v>10.220000000000001</v>
      </c>
    </row>
    <row r="6091" spans="1:11" x14ac:dyDescent="0.35">
      <c r="A6091">
        <v>30043</v>
      </c>
      <c r="B6091" t="s">
        <v>78</v>
      </c>
      <c r="C6091" s="70">
        <v>-908</v>
      </c>
      <c r="D6091" s="70">
        <v>-291.95999999999998</v>
      </c>
      <c r="E6091" s="71">
        <v>44571</v>
      </c>
      <c r="F6091" t="s">
        <v>13669</v>
      </c>
      <c r="G6091" t="s">
        <v>2142</v>
      </c>
      <c r="H6091" t="s">
        <v>13668</v>
      </c>
      <c r="I6091" t="s">
        <v>13667</v>
      </c>
      <c r="J6091" s="40">
        <v>0</v>
      </c>
      <c r="K6091" s="40">
        <v>11.52</v>
      </c>
    </row>
    <row r="6092" spans="1:11" x14ac:dyDescent="0.35">
      <c r="A6092">
        <v>30043</v>
      </c>
      <c r="B6092" t="s">
        <v>78</v>
      </c>
      <c r="C6092" s="70">
        <v>-908</v>
      </c>
      <c r="D6092" s="70">
        <v>-291.95999999999998</v>
      </c>
      <c r="E6092" s="71">
        <v>44571</v>
      </c>
      <c r="F6092" t="s">
        <v>13666</v>
      </c>
      <c r="G6092" t="s">
        <v>2142</v>
      </c>
      <c r="H6092" t="s">
        <v>13665</v>
      </c>
      <c r="I6092" t="s">
        <v>13664</v>
      </c>
      <c r="J6092" s="40">
        <v>0</v>
      </c>
      <c r="K6092" s="40">
        <v>9.6300000000000008</v>
      </c>
    </row>
    <row r="6093" spans="1:11" x14ac:dyDescent="0.35">
      <c r="A6093">
        <v>30043</v>
      </c>
      <c r="B6093" t="s">
        <v>78</v>
      </c>
      <c r="C6093" s="70">
        <v>-908</v>
      </c>
      <c r="D6093" s="70">
        <v>-291.95999999999998</v>
      </c>
      <c r="E6093" s="71">
        <v>44572</v>
      </c>
      <c r="F6093" t="s">
        <v>13663</v>
      </c>
      <c r="G6093" t="s">
        <v>2142</v>
      </c>
      <c r="H6093" t="s">
        <v>13662</v>
      </c>
      <c r="I6093" t="s">
        <v>13661</v>
      </c>
      <c r="J6093" s="40">
        <v>0</v>
      </c>
      <c r="K6093" s="40">
        <v>9.85</v>
      </c>
    </row>
    <row r="6094" spans="1:11" x14ac:dyDescent="0.35">
      <c r="A6094">
        <v>30043</v>
      </c>
      <c r="B6094" t="s">
        <v>78</v>
      </c>
      <c r="C6094" s="70">
        <v>-908</v>
      </c>
      <c r="D6094" s="70">
        <v>-291.95999999999998</v>
      </c>
      <c r="E6094" s="71">
        <v>44572</v>
      </c>
      <c r="F6094" t="s">
        <v>13660</v>
      </c>
      <c r="G6094" t="s">
        <v>2142</v>
      </c>
      <c r="H6094" t="s">
        <v>13659</v>
      </c>
      <c r="I6094" t="s">
        <v>13658</v>
      </c>
      <c r="J6094" s="40">
        <v>0</v>
      </c>
      <c r="K6094" s="40">
        <v>11.61</v>
      </c>
    </row>
    <row r="6095" spans="1:11" x14ac:dyDescent="0.35">
      <c r="A6095">
        <v>30043</v>
      </c>
      <c r="B6095" t="s">
        <v>78</v>
      </c>
      <c r="C6095" s="70">
        <v>-908</v>
      </c>
      <c r="D6095" s="70">
        <v>-291.95999999999998</v>
      </c>
      <c r="E6095" s="71">
        <v>44573</v>
      </c>
      <c r="F6095" t="s">
        <v>13657</v>
      </c>
      <c r="G6095" t="s">
        <v>2142</v>
      </c>
      <c r="H6095" t="s">
        <v>13656</v>
      </c>
      <c r="I6095" t="s">
        <v>13655</v>
      </c>
      <c r="J6095" s="40">
        <v>0</v>
      </c>
      <c r="K6095" s="40">
        <v>9.4499999999999993</v>
      </c>
    </row>
    <row r="6096" spans="1:11" x14ac:dyDescent="0.35">
      <c r="A6096">
        <v>30043</v>
      </c>
      <c r="B6096" t="s">
        <v>78</v>
      </c>
      <c r="C6096" s="70">
        <v>-908</v>
      </c>
      <c r="D6096" s="70">
        <v>-291.95999999999998</v>
      </c>
      <c r="E6096" s="71">
        <v>44592</v>
      </c>
      <c r="F6096" t="s">
        <v>11547</v>
      </c>
      <c r="G6096" t="s">
        <v>1912</v>
      </c>
      <c r="J6096" s="40">
        <v>243.51</v>
      </c>
      <c r="K6096" s="40">
        <v>0</v>
      </c>
    </row>
    <row r="6097" spans="1:11" x14ac:dyDescent="0.35">
      <c r="A6097">
        <v>30043</v>
      </c>
      <c r="B6097" t="s">
        <v>78</v>
      </c>
      <c r="C6097" s="70">
        <v>-908</v>
      </c>
      <c r="D6097" s="70">
        <v>-291.95999999999998</v>
      </c>
      <c r="E6097" s="71">
        <v>44592</v>
      </c>
      <c r="F6097" t="s">
        <v>15893</v>
      </c>
      <c r="G6097" t="s">
        <v>1912</v>
      </c>
      <c r="J6097" s="40">
        <v>8.76</v>
      </c>
      <c r="K6097" s="40">
        <v>0</v>
      </c>
    </row>
    <row r="6098" spans="1:11" x14ac:dyDescent="0.35">
      <c r="A6098">
        <v>30043</v>
      </c>
      <c r="B6098" t="s">
        <v>78</v>
      </c>
      <c r="C6098" s="70">
        <v>-908</v>
      </c>
      <c r="D6098" s="70">
        <v>-291.95999999999998</v>
      </c>
      <c r="E6098" s="71">
        <v>44592</v>
      </c>
      <c r="F6098" t="s">
        <v>15893</v>
      </c>
      <c r="G6098" t="s">
        <v>1912</v>
      </c>
      <c r="J6098" s="40">
        <v>10.02</v>
      </c>
      <c r="K6098" s="40">
        <v>0</v>
      </c>
    </row>
    <row r="6099" spans="1:11" x14ac:dyDescent="0.35">
      <c r="A6099">
        <v>30043</v>
      </c>
      <c r="B6099" t="s">
        <v>78</v>
      </c>
      <c r="C6099" s="70">
        <v>-908</v>
      </c>
      <c r="D6099" s="70">
        <v>-291.95999999999998</v>
      </c>
      <c r="E6099" s="71">
        <v>44592</v>
      </c>
      <c r="F6099" t="s">
        <v>15893</v>
      </c>
      <c r="G6099" t="s">
        <v>1912</v>
      </c>
      <c r="J6099" s="40">
        <v>10.86</v>
      </c>
      <c r="K6099" s="40">
        <v>0</v>
      </c>
    </row>
    <row r="6100" spans="1:11" x14ac:dyDescent="0.35">
      <c r="A6100">
        <v>30043</v>
      </c>
      <c r="B6100" t="s">
        <v>78</v>
      </c>
      <c r="C6100" s="70">
        <v>-908</v>
      </c>
      <c r="D6100" s="70">
        <v>-291.95999999999998</v>
      </c>
      <c r="E6100" s="71">
        <v>44592</v>
      </c>
      <c r="F6100" t="s">
        <v>15893</v>
      </c>
      <c r="G6100" t="s">
        <v>1912</v>
      </c>
      <c r="J6100" s="40">
        <v>9.89</v>
      </c>
      <c r="K6100" s="40">
        <v>0</v>
      </c>
    </row>
    <row r="6101" spans="1:11" x14ac:dyDescent="0.35">
      <c r="A6101">
        <v>30043</v>
      </c>
      <c r="B6101" t="s">
        <v>78</v>
      </c>
      <c r="C6101" s="70">
        <v>-908</v>
      </c>
      <c r="D6101" s="70">
        <v>-291.95999999999998</v>
      </c>
      <c r="E6101" s="71">
        <v>44592</v>
      </c>
      <c r="F6101" t="s">
        <v>15893</v>
      </c>
      <c r="G6101" t="s">
        <v>1912</v>
      </c>
      <c r="J6101" s="40">
        <v>9.39</v>
      </c>
      <c r="K6101" s="40">
        <v>0</v>
      </c>
    </row>
    <row r="6102" spans="1:11" x14ac:dyDescent="0.35">
      <c r="A6102">
        <v>30043</v>
      </c>
      <c r="B6102" t="s">
        <v>78</v>
      </c>
      <c r="C6102" s="70">
        <v>-908</v>
      </c>
      <c r="D6102" s="70">
        <v>-291.95999999999998</v>
      </c>
      <c r="E6102" s="71">
        <v>44592</v>
      </c>
      <c r="F6102" t="s">
        <v>15893</v>
      </c>
      <c r="G6102" t="s">
        <v>1912</v>
      </c>
      <c r="J6102" s="40">
        <v>11.24</v>
      </c>
      <c r="K6102" s="40">
        <v>0</v>
      </c>
    </row>
    <row r="6103" spans="1:11" x14ac:dyDescent="0.35">
      <c r="A6103">
        <v>30043</v>
      </c>
      <c r="B6103" t="s">
        <v>78</v>
      </c>
      <c r="C6103" s="70">
        <v>-908</v>
      </c>
      <c r="D6103" s="70">
        <v>-291.95999999999998</v>
      </c>
      <c r="E6103" s="71">
        <v>44592</v>
      </c>
      <c r="F6103" t="s">
        <v>15893</v>
      </c>
      <c r="G6103" t="s">
        <v>1912</v>
      </c>
      <c r="J6103" s="40">
        <v>9.64</v>
      </c>
      <c r="K6103" s="40">
        <v>0</v>
      </c>
    </row>
    <row r="6104" spans="1:11" x14ac:dyDescent="0.35">
      <c r="A6104">
        <v>30043</v>
      </c>
      <c r="B6104" t="s">
        <v>78</v>
      </c>
      <c r="C6104" s="70">
        <v>-908</v>
      </c>
      <c r="D6104" s="70">
        <v>-291.95999999999998</v>
      </c>
      <c r="E6104" s="71">
        <v>44592</v>
      </c>
      <c r="F6104" t="s">
        <v>15893</v>
      </c>
      <c r="G6104" t="s">
        <v>1912</v>
      </c>
      <c r="J6104" s="40">
        <v>11.36</v>
      </c>
      <c r="K6104" s="40">
        <v>0</v>
      </c>
    </row>
    <row r="6105" spans="1:11" x14ac:dyDescent="0.35">
      <c r="A6105">
        <v>30043</v>
      </c>
      <c r="B6105" t="s">
        <v>78</v>
      </c>
      <c r="C6105" s="70">
        <v>-908</v>
      </c>
      <c r="D6105" s="70">
        <v>-291.95999999999998</v>
      </c>
      <c r="E6105" s="71">
        <v>44592</v>
      </c>
      <c r="F6105" t="s">
        <v>15893</v>
      </c>
      <c r="G6105" t="s">
        <v>1912</v>
      </c>
      <c r="J6105" s="40">
        <v>9.1999999999999993</v>
      </c>
      <c r="K6105" s="40">
        <v>0</v>
      </c>
    </row>
    <row r="6106" spans="1:11" x14ac:dyDescent="0.35">
      <c r="A6106">
        <v>30043</v>
      </c>
      <c r="B6106" t="s">
        <v>78</v>
      </c>
      <c r="C6106" s="70">
        <v>-908</v>
      </c>
      <c r="D6106" s="70">
        <v>-291.95999999999998</v>
      </c>
      <c r="E6106" s="71">
        <v>44592</v>
      </c>
      <c r="F6106" t="s">
        <v>15893</v>
      </c>
      <c r="G6106" t="s">
        <v>1912</v>
      </c>
      <c r="J6106" s="40">
        <v>10.02</v>
      </c>
      <c r="K6106" s="40">
        <v>0</v>
      </c>
    </row>
    <row r="6107" spans="1:11" x14ac:dyDescent="0.35">
      <c r="A6107">
        <v>30043</v>
      </c>
      <c r="B6107" t="s">
        <v>78</v>
      </c>
      <c r="C6107" s="70">
        <v>-908</v>
      </c>
      <c r="D6107" s="70">
        <v>-291.95999999999998</v>
      </c>
      <c r="E6107" s="71">
        <v>44592</v>
      </c>
      <c r="F6107" t="s">
        <v>15893</v>
      </c>
      <c r="G6107" t="s">
        <v>1912</v>
      </c>
      <c r="J6107" s="40">
        <v>8.64</v>
      </c>
      <c r="K6107" s="40">
        <v>0</v>
      </c>
    </row>
    <row r="6108" spans="1:11" x14ac:dyDescent="0.35">
      <c r="A6108">
        <v>30043</v>
      </c>
      <c r="B6108" t="s">
        <v>78</v>
      </c>
      <c r="C6108" s="70">
        <v>-908</v>
      </c>
      <c r="D6108" s="70">
        <v>-291.95999999999998</v>
      </c>
      <c r="E6108" s="71">
        <v>44592</v>
      </c>
      <c r="F6108" t="s">
        <v>15893</v>
      </c>
      <c r="G6108" t="s">
        <v>1912</v>
      </c>
      <c r="J6108" s="40">
        <v>9.8000000000000007</v>
      </c>
      <c r="K6108" s="40">
        <v>0</v>
      </c>
    </row>
    <row r="6109" spans="1:11" x14ac:dyDescent="0.35">
      <c r="A6109">
        <v>30043</v>
      </c>
      <c r="B6109" t="s">
        <v>78</v>
      </c>
      <c r="C6109" s="70">
        <v>-908</v>
      </c>
      <c r="D6109" s="70">
        <v>-291.95999999999998</v>
      </c>
      <c r="E6109" s="71">
        <v>44592</v>
      </c>
      <c r="F6109" t="s">
        <v>15893</v>
      </c>
      <c r="G6109" t="s">
        <v>1912</v>
      </c>
      <c r="J6109" s="40">
        <v>9.89</v>
      </c>
      <c r="K6109" s="40">
        <v>0</v>
      </c>
    </row>
    <row r="6110" spans="1:11" x14ac:dyDescent="0.35">
      <c r="A6110">
        <v>30043</v>
      </c>
      <c r="B6110" t="s">
        <v>78</v>
      </c>
      <c r="C6110" s="70">
        <v>-908</v>
      </c>
      <c r="D6110" s="70">
        <v>-291.95999999999998</v>
      </c>
      <c r="E6110" s="71">
        <v>44592</v>
      </c>
      <c r="F6110" t="s">
        <v>15893</v>
      </c>
      <c r="G6110" t="s">
        <v>1912</v>
      </c>
      <c r="J6110" s="40">
        <v>11.55</v>
      </c>
      <c r="K6110" s="40">
        <v>0</v>
      </c>
    </row>
    <row r="6111" spans="1:11" x14ac:dyDescent="0.35">
      <c r="A6111">
        <v>30043</v>
      </c>
      <c r="B6111" t="s">
        <v>78</v>
      </c>
      <c r="C6111" s="70">
        <v>-908</v>
      </c>
      <c r="D6111" s="70">
        <v>-291.95999999999998</v>
      </c>
      <c r="E6111" s="71">
        <v>44592</v>
      </c>
      <c r="F6111" t="s">
        <v>15893</v>
      </c>
      <c r="G6111" t="s">
        <v>1912</v>
      </c>
      <c r="J6111" s="40">
        <v>9.1999999999999993</v>
      </c>
      <c r="K6111" s="40">
        <v>0</v>
      </c>
    </row>
    <row r="6112" spans="1:11" x14ac:dyDescent="0.35">
      <c r="A6112">
        <v>30043</v>
      </c>
      <c r="B6112" t="s">
        <v>78</v>
      </c>
      <c r="C6112" s="70">
        <v>-908</v>
      </c>
      <c r="D6112" s="70">
        <v>-291.95999999999998</v>
      </c>
      <c r="E6112" s="71">
        <v>44592</v>
      </c>
      <c r="F6112" t="s">
        <v>15893</v>
      </c>
      <c r="G6112" t="s">
        <v>1912</v>
      </c>
      <c r="J6112" s="40">
        <v>9.9499999999999993</v>
      </c>
      <c r="K6112" s="40">
        <v>0</v>
      </c>
    </row>
    <row r="6113" spans="1:11" x14ac:dyDescent="0.35">
      <c r="A6113">
        <v>30043</v>
      </c>
      <c r="B6113" t="s">
        <v>78</v>
      </c>
      <c r="C6113" s="70">
        <v>-908</v>
      </c>
      <c r="D6113" s="70">
        <v>-291.95999999999998</v>
      </c>
      <c r="E6113" s="71">
        <v>44592</v>
      </c>
      <c r="F6113" t="s">
        <v>15893</v>
      </c>
      <c r="G6113" t="s">
        <v>1912</v>
      </c>
      <c r="J6113" s="40">
        <v>9.6999999999999993</v>
      </c>
      <c r="K6113" s="40">
        <v>0</v>
      </c>
    </row>
    <row r="6114" spans="1:11" x14ac:dyDescent="0.35">
      <c r="A6114">
        <v>30043</v>
      </c>
      <c r="B6114" t="s">
        <v>78</v>
      </c>
      <c r="C6114" s="70">
        <v>-908</v>
      </c>
      <c r="D6114" s="70">
        <v>-291.95999999999998</v>
      </c>
      <c r="E6114" s="71">
        <v>44592</v>
      </c>
      <c r="F6114" t="s">
        <v>15893</v>
      </c>
      <c r="G6114" t="s">
        <v>1912</v>
      </c>
      <c r="J6114" s="40">
        <v>11.08</v>
      </c>
      <c r="K6114" s="40">
        <v>0</v>
      </c>
    </row>
    <row r="6115" spans="1:11" x14ac:dyDescent="0.35">
      <c r="A6115">
        <v>30043</v>
      </c>
      <c r="B6115" t="s">
        <v>78</v>
      </c>
      <c r="C6115" s="70">
        <v>-908</v>
      </c>
      <c r="D6115" s="70">
        <v>-291.95999999999998</v>
      </c>
      <c r="E6115" s="71">
        <v>44592</v>
      </c>
      <c r="F6115" t="s">
        <v>15893</v>
      </c>
      <c r="G6115" t="s">
        <v>1912</v>
      </c>
      <c r="J6115" s="40">
        <v>9.08</v>
      </c>
      <c r="K6115" s="40">
        <v>0</v>
      </c>
    </row>
    <row r="6116" spans="1:11" x14ac:dyDescent="0.35">
      <c r="A6116">
        <v>30043</v>
      </c>
      <c r="B6116" t="s">
        <v>78</v>
      </c>
      <c r="C6116" s="70">
        <v>-908</v>
      </c>
      <c r="D6116" s="70">
        <v>-291.95999999999998</v>
      </c>
      <c r="E6116" s="71">
        <v>44592</v>
      </c>
      <c r="F6116" t="s">
        <v>15893</v>
      </c>
      <c r="G6116" t="s">
        <v>1912</v>
      </c>
      <c r="J6116" s="40">
        <v>9.83</v>
      </c>
      <c r="K6116" s="40">
        <v>0</v>
      </c>
    </row>
    <row r="6117" spans="1:11" x14ac:dyDescent="0.35">
      <c r="A6117">
        <v>30043</v>
      </c>
      <c r="B6117" t="s">
        <v>78</v>
      </c>
      <c r="C6117" s="70">
        <v>-908</v>
      </c>
      <c r="D6117" s="70">
        <v>-291.95999999999998</v>
      </c>
      <c r="E6117" s="71">
        <v>44592</v>
      </c>
      <c r="F6117" t="s">
        <v>12957</v>
      </c>
      <c r="G6117" t="s">
        <v>2142</v>
      </c>
      <c r="H6117" t="s">
        <v>12956</v>
      </c>
      <c r="I6117" t="s">
        <v>12955</v>
      </c>
      <c r="J6117" s="40">
        <v>0</v>
      </c>
      <c r="K6117" s="40">
        <v>323.32</v>
      </c>
    </row>
    <row r="6118" spans="1:11" x14ac:dyDescent="0.35">
      <c r="A6118">
        <v>30043</v>
      </c>
      <c r="B6118" t="s">
        <v>78</v>
      </c>
      <c r="C6118" s="70">
        <v>-908</v>
      </c>
      <c r="D6118" s="70">
        <v>-291.95999999999998</v>
      </c>
      <c r="E6118" s="71">
        <v>44592</v>
      </c>
      <c r="F6118" t="s">
        <v>6842</v>
      </c>
      <c r="G6118" t="s">
        <v>2247</v>
      </c>
      <c r="J6118" s="40">
        <v>10.19</v>
      </c>
      <c r="K6118" s="40">
        <v>0</v>
      </c>
    </row>
    <row r="6119" spans="1:11" x14ac:dyDescent="0.35">
      <c r="A6119">
        <v>30043</v>
      </c>
      <c r="B6119" t="s">
        <v>78</v>
      </c>
      <c r="C6119" s="70">
        <v>-908</v>
      </c>
      <c r="D6119" s="70">
        <v>-291.95999999999998</v>
      </c>
      <c r="E6119" s="71">
        <v>44593</v>
      </c>
      <c r="F6119" t="s">
        <v>13654</v>
      </c>
      <c r="G6119" t="s">
        <v>2142</v>
      </c>
      <c r="H6119" t="s">
        <v>13653</v>
      </c>
      <c r="I6119" t="s">
        <v>13652</v>
      </c>
      <c r="J6119" s="40">
        <v>0</v>
      </c>
      <c r="K6119" s="40">
        <v>10.16</v>
      </c>
    </row>
    <row r="6120" spans="1:11" x14ac:dyDescent="0.35">
      <c r="A6120">
        <v>30043</v>
      </c>
      <c r="B6120" t="s">
        <v>78</v>
      </c>
      <c r="C6120" s="70">
        <v>-908</v>
      </c>
      <c r="D6120" s="70">
        <v>-291.95999999999998</v>
      </c>
      <c r="E6120" s="71">
        <v>44593</v>
      </c>
      <c r="F6120" t="s">
        <v>13651</v>
      </c>
      <c r="G6120" t="s">
        <v>2142</v>
      </c>
      <c r="H6120" t="s">
        <v>13650</v>
      </c>
      <c r="I6120" t="s">
        <v>13649</v>
      </c>
      <c r="J6120" s="40">
        <v>0</v>
      </c>
      <c r="K6120" s="40">
        <v>8.85</v>
      </c>
    </row>
    <row r="6121" spans="1:11" x14ac:dyDescent="0.35">
      <c r="A6121">
        <v>30043</v>
      </c>
      <c r="B6121" t="s">
        <v>78</v>
      </c>
      <c r="C6121" s="70">
        <v>-908</v>
      </c>
      <c r="D6121" s="70">
        <v>-291.95999999999998</v>
      </c>
      <c r="E6121" s="71">
        <v>44593</v>
      </c>
      <c r="F6121" t="s">
        <v>13648</v>
      </c>
      <c r="G6121" t="s">
        <v>2142</v>
      </c>
      <c r="H6121" t="s">
        <v>13647</v>
      </c>
      <c r="I6121" t="s">
        <v>13646</v>
      </c>
      <c r="J6121" s="40">
        <v>0</v>
      </c>
      <c r="K6121" s="40">
        <v>9.02</v>
      </c>
    </row>
    <row r="6122" spans="1:11" x14ac:dyDescent="0.35">
      <c r="A6122">
        <v>30043</v>
      </c>
      <c r="B6122" t="s">
        <v>78</v>
      </c>
      <c r="C6122" s="70">
        <v>-908</v>
      </c>
      <c r="D6122" s="70">
        <v>-291.95999999999998</v>
      </c>
      <c r="E6122" s="71">
        <v>44593</v>
      </c>
      <c r="F6122" t="s">
        <v>13645</v>
      </c>
      <c r="G6122" t="s">
        <v>2142</v>
      </c>
      <c r="H6122" t="s">
        <v>13644</v>
      </c>
      <c r="I6122" t="s">
        <v>13643</v>
      </c>
      <c r="J6122" s="40">
        <v>0</v>
      </c>
      <c r="K6122" s="40">
        <v>10.039999999999999</v>
      </c>
    </row>
    <row r="6123" spans="1:11" x14ac:dyDescent="0.35">
      <c r="A6123">
        <v>30043</v>
      </c>
      <c r="B6123" t="s">
        <v>78</v>
      </c>
      <c r="C6123" s="70">
        <v>-908</v>
      </c>
      <c r="D6123" s="70">
        <v>-291.95999999999998</v>
      </c>
      <c r="E6123" s="71">
        <v>44593</v>
      </c>
      <c r="F6123" t="s">
        <v>13642</v>
      </c>
      <c r="G6123" t="s">
        <v>2142</v>
      </c>
      <c r="H6123" t="s">
        <v>13641</v>
      </c>
      <c r="I6123" t="s">
        <v>13640</v>
      </c>
      <c r="J6123" s="40">
        <v>0</v>
      </c>
      <c r="K6123" s="40">
        <v>10.050000000000001</v>
      </c>
    </row>
    <row r="6124" spans="1:11" x14ac:dyDescent="0.35">
      <c r="A6124">
        <v>30043</v>
      </c>
      <c r="B6124" t="s">
        <v>78</v>
      </c>
      <c r="C6124" s="70">
        <v>-908</v>
      </c>
      <c r="D6124" s="70">
        <v>-291.95999999999998</v>
      </c>
      <c r="E6124" s="71">
        <v>44593</v>
      </c>
      <c r="F6124" t="s">
        <v>13639</v>
      </c>
      <c r="G6124" t="s">
        <v>2142</v>
      </c>
      <c r="H6124" t="s">
        <v>13638</v>
      </c>
      <c r="I6124" t="s">
        <v>13637</v>
      </c>
      <c r="J6124" s="40">
        <v>0</v>
      </c>
      <c r="K6124" s="40">
        <v>9.4700000000000006</v>
      </c>
    </row>
    <row r="6125" spans="1:11" x14ac:dyDescent="0.35">
      <c r="A6125">
        <v>30043</v>
      </c>
      <c r="B6125" t="s">
        <v>78</v>
      </c>
      <c r="C6125" s="70">
        <v>-908</v>
      </c>
      <c r="D6125" s="70">
        <v>-291.95999999999998</v>
      </c>
      <c r="E6125" s="71">
        <v>44593</v>
      </c>
      <c r="F6125" t="s">
        <v>13636</v>
      </c>
      <c r="G6125" t="s">
        <v>2142</v>
      </c>
      <c r="H6125" t="s">
        <v>13635</v>
      </c>
      <c r="I6125" t="s">
        <v>13634</v>
      </c>
      <c r="J6125" s="40">
        <v>0</v>
      </c>
      <c r="K6125" s="40">
        <v>9.36</v>
      </c>
    </row>
    <row r="6126" spans="1:11" x14ac:dyDescent="0.35">
      <c r="A6126">
        <v>30043</v>
      </c>
      <c r="B6126" t="s">
        <v>78</v>
      </c>
      <c r="C6126" s="70">
        <v>-908</v>
      </c>
      <c r="D6126" s="70">
        <v>-291.95999999999998</v>
      </c>
      <c r="E6126" s="71">
        <v>44593</v>
      </c>
      <c r="F6126" t="s">
        <v>13633</v>
      </c>
      <c r="G6126" t="s">
        <v>2142</v>
      </c>
      <c r="H6126" t="s">
        <v>13632</v>
      </c>
      <c r="I6126" t="s">
        <v>13631</v>
      </c>
      <c r="J6126" s="40">
        <v>0</v>
      </c>
      <c r="K6126" s="40">
        <v>11.86</v>
      </c>
    </row>
    <row r="6127" spans="1:11" x14ac:dyDescent="0.35">
      <c r="A6127">
        <v>30043</v>
      </c>
      <c r="B6127" t="s">
        <v>78</v>
      </c>
      <c r="C6127" s="70">
        <v>-908</v>
      </c>
      <c r="D6127" s="70">
        <v>-291.95999999999998</v>
      </c>
      <c r="E6127" s="71">
        <v>44593</v>
      </c>
      <c r="F6127" t="s">
        <v>13630</v>
      </c>
      <c r="G6127" t="s">
        <v>2142</v>
      </c>
      <c r="H6127" t="s">
        <v>13629</v>
      </c>
      <c r="I6127" t="s">
        <v>13628</v>
      </c>
      <c r="J6127" s="40">
        <v>0</v>
      </c>
      <c r="K6127" s="40">
        <v>10.050000000000001</v>
      </c>
    </row>
    <row r="6128" spans="1:11" x14ac:dyDescent="0.35">
      <c r="A6128">
        <v>30043</v>
      </c>
      <c r="B6128" t="s">
        <v>78</v>
      </c>
      <c r="C6128" s="70">
        <v>-908</v>
      </c>
      <c r="D6128" s="70">
        <v>-291.95999999999998</v>
      </c>
      <c r="E6128" s="71">
        <v>44593</v>
      </c>
      <c r="F6128" t="s">
        <v>13627</v>
      </c>
      <c r="G6128" t="s">
        <v>2142</v>
      </c>
      <c r="H6128" t="s">
        <v>13626</v>
      </c>
      <c r="I6128" t="s">
        <v>13625</v>
      </c>
      <c r="J6128" s="40">
        <v>0</v>
      </c>
      <c r="K6128" s="40">
        <v>11.71</v>
      </c>
    </row>
    <row r="6129" spans="1:11" x14ac:dyDescent="0.35">
      <c r="A6129">
        <v>30043</v>
      </c>
      <c r="B6129" t="s">
        <v>78</v>
      </c>
      <c r="C6129" s="70">
        <v>-908</v>
      </c>
      <c r="D6129" s="70">
        <v>-291.95999999999998</v>
      </c>
      <c r="E6129" s="71">
        <v>44593</v>
      </c>
      <c r="F6129" t="s">
        <v>13624</v>
      </c>
      <c r="G6129" t="s">
        <v>2142</v>
      </c>
      <c r="H6129" t="s">
        <v>13623</v>
      </c>
      <c r="I6129" t="s">
        <v>13622</v>
      </c>
      <c r="J6129" s="40">
        <v>0</v>
      </c>
      <c r="K6129" s="40">
        <v>10.24</v>
      </c>
    </row>
    <row r="6130" spans="1:11" x14ac:dyDescent="0.35">
      <c r="A6130">
        <v>30043</v>
      </c>
      <c r="B6130" t="s">
        <v>78</v>
      </c>
      <c r="C6130" s="70">
        <v>-908</v>
      </c>
      <c r="D6130" s="70">
        <v>-291.95999999999998</v>
      </c>
      <c r="E6130" s="71">
        <v>44593</v>
      </c>
      <c r="F6130" t="s">
        <v>13621</v>
      </c>
      <c r="G6130" t="s">
        <v>2142</v>
      </c>
      <c r="H6130" t="s">
        <v>13620</v>
      </c>
      <c r="I6130" t="s">
        <v>13619</v>
      </c>
      <c r="J6130" s="40">
        <v>0</v>
      </c>
      <c r="K6130" s="40">
        <v>10.28</v>
      </c>
    </row>
    <row r="6131" spans="1:11" x14ac:dyDescent="0.35">
      <c r="A6131">
        <v>30043</v>
      </c>
      <c r="B6131" t="s">
        <v>78</v>
      </c>
      <c r="C6131" s="70">
        <v>-908</v>
      </c>
      <c r="D6131" s="70">
        <v>-291.95999999999998</v>
      </c>
      <c r="E6131" s="71">
        <v>44593</v>
      </c>
      <c r="F6131" t="s">
        <v>13618</v>
      </c>
      <c r="G6131" t="s">
        <v>2142</v>
      </c>
      <c r="H6131" t="s">
        <v>13617</v>
      </c>
      <c r="I6131" t="s">
        <v>13616</v>
      </c>
      <c r="J6131" s="40">
        <v>0</v>
      </c>
      <c r="K6131" s="40">
        <v>11.49</v>
      </c>
    </row>
    <row r="6132" spans="1:11" x14ac:dyDescent="0.35">
      <c r="A6132">
        <v>30043</v>
      </c>
      <c r="B6132" t="s">
        <v>78</v>
      </c>
      <c r="C6132" s="70">
        <v>-908</v>
      </c>
      <c r="D6132" s="70">
        <v>-291.95999999999998</v>
      </c>
      <c r="E6132" s="71">
        <v>44595</v>
      </c>
      <c r="F6132" t="s">
        <v>13615</v>
      </c>
      <c r="G6132" t="s">
        <v>2142</v>
      </c>
      <c r="H6132" t="s">
        <v>13614</v>
      </c>
      <c r="I6132" t="s">
        <v>13613</v>
      </c>
      <c r="J6132" s="40">
        <v>0</v>
      </c>
      <c r="K6132" s="40">
        <v>10.039999999999999</v>
      </c>
    </row>
    <row r="6133" spans="1:11" x14ac:dyDescent="0.35">
      <c r="A6133">
        <v>30043</v>
      </c>
      <c r="B6133" t="s">
        <v>78</v>
      </c>
      <c r="C6133" s="70">
        <v>-908</v>
      </c>
      <c r="D6133" s="70">
        <v>-291.95999999999998</v>
      </c>
      <c r="E6133" s="71">
        <v>44595</v>
      </c>
      <c r="F6133" t="s">
        <v>13612</v>
      </c>
      <c r="G6133" t="s">
        <v>2142</v>
      </c>
      <c r="H6133" t="s">
        <v>13611</v>
      </c>
      <c r="I6133" t="s">
        <v>13610</v>
      </c>
      <c r="J6133" s="40">
        <v>0</v>
      </c>
      <c r="K6133" s="40">
        <v>11.3</v>
      </c>
    </row>
    <row r="6134" spans="1:11" x14ac:dyDescent="0.35">
      <c r="A6134">
        <v>30043</v>
      </c>
      <c r="B6134" t="s">
        <v>78</v>
      </c>
      <c r="C6134" s="70">
        <v>-908</v>
      </c>
      <c r="D6134" s="70">
        <v>-291.95999999999998</v>
      </c>
      <c r="E6134" s="71">
        <v>44601</v>
      </c>
      <c r="F6134" t="s">
        <v>13609</v>
      </c>
      <c r="G6134" t="s">
        <v>2142</v>
      </c>
      <c r="H6134" t="s">
        <v>13608</v>
      </c>
      <c r="I6134" t="s">
        <v>13607</v>
      </c>
      <c r="J6134" s="40">
        <v>0</v>
      </c>
      <c r="K6134" s="40">
        <v>10.39</v>
      </c>
    </row>
    <row r="6135" spans="1:11" x14ac:dyDescent="0.35">
      <c r="A6135">
        <v>30043</v>
      </c>
      <c r="B6135" t="s">
        <v>78</v>
      </c>
      <c r="C6135" s="70">
        <v>-908</v>
      </c>
      <c r="D6135" s="70">
        <v>-291.95999999999998</v>
      </c>
      <c r="E6135" s="71">
        <v>44601</v>
      </c>
      <c r="F6135" t="s">
        <v>13606</v>
      </c>
      <c r="G6135" t="s">
        <v>2142</v>
      </c>
      <c r="H6135" t="s">
        <v>13605</v>
      </c>
      <c r="I6135" t="s">
        <v>13604</v>
      </c>
      <c r="J6135" s="40">
        <v>0</v>
      </c>
      <c r="K6135" s="40">
        <v>9.83</v>
      </c>
    </row>
    <row r="6136" spans="1:11" x14ac:dyDescent="0.35">
      <c r="A6136">
        <v>30043</v>
      </c>
      <c r="B6136" t="s">
        <v>78</v>
      </c>
      <c r="C6136" s="70">
        <v>-908</v>
      </c>
      <c r="D6136" s="70">
        <v>-291.95999999999998</v>
      </c>
      <c r="E6136" s="71">
        <v>44605</v>
      </c>
      <c r="F6136" t="s">
        <v>13603</v>
      </c>
      <c r="G6136" t="s">
        <v>2142</v>
      </c>
      <c r="H6136" t="s">
        <v>13602</v>
      </c>
      <c r="I6136" t="s">
        <v>13601</v>
      </c>
      <c r="J6136" s="40">
        <v>0</v>
      </c>
      <c r="K6136" s="40">
        <v>9.89</v>
      </c>
    </row>
    <row r="6137" spans="1:11" x14ac:dyDescent="0.35">
      <c r="A6137">
        <v>30043</v>
      </c>
      <c r="B6137" t="s">
        <v>78</v>
      </c>
      <c r="C6137" s="70">
        <v>-908</v>
      </c>
      <c r="D6137" s="70">
        <v>-291.95999999999998</v>
      </c>
      <c r="E6137" s="71">
        <v>44605</v>
      </c>
      <c r="F6137" t="s">
        <v>13600</v>
      </c>
      <c r="G6137" t="s">
        <v>2142</v>
      </c>
      <c r="H6137" t="s">
        <v>13599</v>
      </c>
      <c r="I6137" t="s">
        <v>13598</v>
      </c>
      <c r="J6137" s="40">
        <v>0</v>
      </c>
      <c r="K6137" s="40">
        <v>10.42</v>
      </c>
    </row>
    <row r="6138" spans="1:11" x14ac:dyDescent="0.35">
      <c r="A6138">
        <v>30043</v>
      </c>
      <c r="B6138" t="s">
        <v>78</v>
      </c>
      <c r="C6138" s="70">
        <v>-908</v>
      </c>
      <c r="D6138" s="70">
        <v>-291.95999999999998</v>
      </c>
      <c r="E6138" s="71">
        <v>44606</v>
      </c>
      <c r="F6138" t="s">
        <v>13597</v>
      </c>
      <c r="G6138" t="s">
        <v>2142</v>
      </c>
      <c r="H6138" t="s">
        <v>13596</v>
      </c>
      <c r="I6138" t="s">
        <v>13595</v>
      </c>
      <c r="J6138" s="40">
        <v>0</v>
      </c>
      <c r="K6138" s="40">
        <v>11.99</v>
      </c>
    </row>
    <row r="6139" spans="1:11" x14ac:dyDescent="0.35">
      <c r="A6139">
        <v>30043</v>
      </c>
      <c r="B6139" t="s">
        <v>78</v>
      </c>
      <c r="C6139" s="70">
        <v>-908</v>
      </c>
      <c r="D6139" s="70">
        <v>-291.95999999999998</v>
      </c>
      <c r="E6139" s="71">
        <v>44606</v>
      </c>
      <c r="F6139" t="s">
        <v>13594</v>
      </c>
      <c r="G6139" t="s">
        <v>2142</v>
      </c>
      <c r="H6139" t="s">
        <v>13593</v>
      </c>
      <c r="I6139" t="s">
        <v>13592</v>
      </c>
      <c r="J6139" s="40">
        <v>0</v>
      </c>
      <c r="K6139" s="40">
        <v>9.5299999999999994</v>
      </c>
    </row>
    <row r="6140" spans="1:11" x14ac:dyDescent="0.35">
      <c r="A6140">
        <v>30043</v>
      </c>
      <c r="B6140" t="s">
        <v>78</v>
      </c>
      <c r="C6140" s="70">
        <v>-908</v>
      </c>
      <c r="D6140" s="70">
        <v>-291.95999999999998</v>
      </c>
      <c r="E6140" s="71">
        <v>44606</v>
      </c>
      <c r="F6140" t="s">
        <v>13591</v>
      </c>
      <c r="G6140" t="s">
        <v>1907</v>
      </c>
      <c r="J6140" s="40">
        <v>0</v>
      </c>
      <c r="K6140" s="40">
        <v>2.85</v>
      </c>
    </row>
    <row r="6141" spans="1:11" x14ac:dyDescent="0.35">
      <c r="A6141">
        <v>30043</v>
      </c>
      <c r="B6141" t="s">
        <v>78</v>
      </c>
      <c r="C6141" s="70">
        <v>-908</v>
      </c>
      <c r="D6141" s="70">
        <v>-291.95999999999998</v>
      </c>
      <c r="E6141" s="71">
        <v>44607</v>
      </c>
      <c r="F6141" t="s">
        <v>13590</v>
      </c>
      <c r="G6141" t="s">
        <v>2142</v>
      </c>
      <c r="H6141" t="s">
        <v>13589</v>
      </c>
      <c r="I6141" t="s">
        <v>13588</v>
      </c>
      <c r="J6141" s="40">
        <v>0</v>
      </c>
      <c r="K6141" s="40">
        <v>9.43</v>
      </c>
    </row>
    <row r="6142" spans="1:11" x14ac:dyDescent="0.35">
      <c r="A6142">
        <v>30043</v>
      </c>
      <c r="B6142" t="s">
        <v>78</v>
      </c>
      <c r="C6142" s="70">
        <v>-908</v>
      </c>
      <c r="D6142" s="70">
        <v>-291.95999999999998</v>
      </c>
      <c r="E6142" s="71">
        <v>44607</v>
      </c>
      <c r="F6142" t="s">
        <v>13587</v>
      </c>
      <c r="G6142" t="s">
        <v>2142</v>
      </c>
      <c r="H6142" t="s">
        <v>13586</v>
      </c>
      <c r="I6142" t="s">
        <v>13585</v>
      </c>
      <c r="J6142" s="40">
        <v>0</v>
      </c>
      <c r="K6142" s="40">
        <v>10.76</v>
      </c>
    </row>
    <row r="6143" spans="1:11" x14ac:dyDescent="0.35">
      <c r="A6143">
        <v>30043</v>
      </c>
      <c r="B6143" t="s">
        <v>78</v>
      </c>
      <c r="C6143" s="70">
        <v>-908</v>
      </c>
      <c r="D6143" s="70">
        <v>-291.95999999999998</v>
      </c>
      <c r="E6143" s="71">
        <v>44608</v>
      </c>
      <c r="F6143" t="s">
        <v>13584</v>
      </c>
      <c r="G6143" t="s">
        <v>2142</v>
      </c>
      <c r="H6143" t="s">
        <v>13583</v>
      </c>
      <c r="I6143" t="s">
        <v>13582</v>
      </c>
      <c r="J6143" s="40">
        <v>0</v>
      </c>
      <c r="K6143" s="40">
        <v>10.15</v>
      </c>
    </row>
    <row r="6144" spans="1:11" x14ac:dyDescent="0.35">
      <c r="A6144">
        <v>30043</v>
      </c>
      <c r="B6144" t="s">
        <v>78</v>
      </c>
      <c r="C6144" s="70">
        <v>-908</v>
      </c>
      <c r="D6144" s="70">
        <v>-291.95999999999998</v>
      </c>
      <c r="E6144" s="71">
        <v>44608</v>
      </c>
      <c r="F6144" t="s">
        <v>13581</v>
      </c>
      <c r="G6144" t="s">
        <v>2142</v>
      </c>
      <c r="H6144" t="s">
        <v>13580</v>
      </c>
      <c r="I6144" t="s">
        <v>13579</v>
      </c>
      <c r="J6144" s="40">
        <v>0</v>
      </c>
      <c r="K6144" s="40">
        <v>8.73</v>
      </c>
    </row>
    <row r="6145" spans="1:11" x14ac:dyDescent="0.35">
      <c r="A6145">
        <v>30043</v>
      </c>
      <c r="B6145" t="s">
        <v>78</v>
      </c>
      <c r="C6145" s="70">
        <v>-908</v>
      </c>
      <c r="D6145" s="70">
        <v>-291.95999999999998</v>
      </c>
      <c r="E6145" s="71">
        <v>44614</v>
      </c>
      <c r="F6145" t="s">
        <v>13578</v>
      </c>
      <c r="G6145" t="s">
        <v>2142</v>
      </c>
      <c r="H6145" t="s">
        <v>13577</v>
      </c>
      <c r="I6145" t="s">
        <v>13576</v>
      </c>
      <c r="J6145" s="40">
        <v>0</v>
      </c>
      <c r="K6145" s="40">
        <v>9.0399999999999991</v>
      </c>
    </row>
    <row r="6146" spans="1:11" x14ac:dyDescent="0.35">
      <c r="A6146">
        <v>30043</v>
      </c>
      <c r="B6146" t="s">
        <v>78</v>
      </c>
      <c r="C6146" s="70">
        <v>-908</v>
      </c>
      <c r="D6146" s="70">
        <v>-291.95999999999998</v>
      </c>
      <c r="E6146" s="71">
        <v>44614</v>
      </c>
      <c r="F6146" t="s">
        <v>13575</v>
      </c>
      <c r="G6146" t="s">
        <v>2142</v>
      </c>
      <c r="H6146" t="s">
        <v>13574</v>
      </c>
      <c r="I6146" t="s">
        <v>13573</v>
      </c>
      <c r="J6146" s="40">
        <v>0</v>
      </c>
      <c r="K6146" s="40">
        <v>11.31</v>
      </c>
    </row>
    <row r="6147" spans="1:11" x14ac:dyDescent="0.35">
      <c r="A6147">
        <v>30043</v>
      </c>
      <c r="B6147" t="s">
        <v>78</v>
      </c>
      <c r="C6147" s="70">
        <v>-908</v>
      </c>
      <c r="D6147" s="70">
        <v>-291.95999999999998</v>
      </c>
      <c r="E6147" s="71">
        <v>44615</v>
      </c>
      <c r="F6147" t="s">
        <v>13572</v>
      </c>
      <c r="G6147" t="s">
        <v>2142</v>
      </c>
      <c r="H6147" t="s">
        <v>13571</v>
      </c>
      <c r="I6147" t="s">
        <v>13570</v>
      </c>
      <c r="J6147" s="40">
        <v>0</v>
      </c>
      <c r="K6147" s="40">
        <v>8.59</v>
      </c>
    </row>
    <row r="6148" spans="1:11" x14ac:dyDescent="0.35">
      <c r="A6148">
        <v>30043</v>
      </c>
      <c r="B6148" t="s">
        <v>78</v>
      </c>
      <c r="C6148" s="70">
        <v>-908</v>
      </c>
      <c r="D6148" s="70">
        <v>-291.95999999999998</v>
      </c>
      <c r="E6148" s="71">
        <v>44616</v>
      </c>
      <c r="F6148" t="s">
        <v>13569</v>
      </c>
      <c r="G6148" t="s">
        <v>2142</v>
      </c>
      <c r="H6148" t="s">
        <v>13568</v>
      </c>
      <c r="I6148" t="s">
        <v>13567</v>
      </c>
      <c r="J6148" s="40">
        <v>0</v>
      </c>
      <c r="K6148" s="40">
        <v>9.51</v>
      </c>
    </row>
    <row r="6149" spans="1:11" x14ac:dyDescent="0.35">
      <c r="A6149">
        <v>30043</v>
      </c>
      <c r="B6149" t="s">
        <v>78</v>
      </c>
      <c r="C6149" s="70">
        <v>-908</v>
      </c>
      <c r="D6149" s="70">
        <v>-291.95999999999998</v>
      </c>
      <c r="E6149" s="71">
        <v>44616</v>
      </c>
      <c r="F6149" t="s">
        <v>13566</v>
      </c>
      <c r="G6149" t="s">
        <v>2142</v>
      </c>
      <c r="H6149" t="s">
        <v>13565</v>
      </c>
      <c r="I6149" t="s">
        <v>13564</v>
      </c>
      <c r="J6149" s="40">
        <v>0</v>
      </c>
      <c r="K6149" s="40">
        <v>9.42</v>
      </c>
    </row>
    <row r="6150" spans="1:11" x14ac:dyDescent="0.35">
      <c r="A6150">
        <v>30043</v>
      </c>
      <c r="B6150" t="s">
        <v>78</v>
      </c>
      <c r="C6150" s="70">
        <v>-908</v>
      </c>
      <c r="D6150" s="70">
        <v>-291.95999999999998</v>
      </c>
      <c r="E6150" s="71">
        <v>44619</v>
      </c>
      <c r="F6150" t="s">
        <v>13563</v>
      </c>
      <c r="G6150" t="s">
        <v>2142</v>
      </c>
      <c r="H6150" t="s">
        <v>13562</v>
      </c>
      <c r="I6150" t="s">
        <v>13561</v>
      </c>
      <c r="J6150" s="40">
        <v>0</v>
      </c>
      <c r="K6150" s="40">
        <v>9.82</v>
      </c>
    </row>
    <row r="6151" spans="1:11" x14ac:dyDescent="0.35">
      <c r="A6151">
        <v>30043</v>
      </c>
      <c r="B6151" t="s">
        <v>78</v>
      </c>
      <c r="C6151" s="70">
        <v>-908</v>
      </c>
      <c r="D6151" s="70">
        <v>-291.95999999999998</v>
      </c>
      <c r="E6151" s="71">
        <v>44620</v>
      </c>
      <c r="F6151" t="s">
        <v>8269</v>
      </c>
      <c r="G6151" t="s">
        <v>1912</v>
      </c>
      <c r="J6151" s="40">
        <v>319.02</v>
      </c>
      <c r="K6151" s="40">
        <v>0</v>
      </c>
    </row>
    <row r="6152" spans="1:11" x14ac:dyDescent="0.35">
      <c r="A6152">
        <v>30043</v>
      </c>
      <c r="B6152" t="s">
        <v>78</v>
      </c>
      <c r="C6152" s="70">
        <v>-908</v>
      </c>
      <c r="D6152" s="70">
        <v>-291.95999999999998</v>
      </c>
      <c r="E6152" s="71">
        <v>44620</v>
      </c>
      <c r="F6152" t="s">
        <v>15891</v>
      </c>
      <c r="G6152" t="s">
        <v>1912</v>
      </c>
      <c r="J6152" s="40">
        <v>11.46</v>
      </c>
      <c r="K6152" s="40">
        <v>0</v>
      </c>
    </row>
    <row r="6153" spans="1:11" x14ac:dyDescent="0.35">
      <c r="A6153">
        <v>30043</v>
      </c>
      <c r="B6153" t="s">
        <v>78</v>
      </c>
      <c r="C6153" s="70">
        <v>-908</v>
      </c>
      <c r="D6153" s="70">
        <v>-291.95999999999998</v>
      </c>
      <c r="E6153" s="71">
        <v>44620</v>
      </c>
      <c r="F6153" t="s">
        <v>15891</v>
      </c>
      <c r="G6153" t="s">
        <v>1912</v>
      </c>
      <c r="J6153" s="40">
        <v>9.8800000000000008</v>
      </c>
      <c r="K6153" s="40">
        <v>0</v>
      </c>
    </row>
    <row r="6154" spans="1:11" x14ac:dyDescent="0.35">
      <c r="A6154">
        <v>30043</v>
      </c>
      <c r="B6154" t="s">
        <v>78</v>
      </c>
      <c r="C6154" s="70">
        <v>-908</v>
      </c>
      <c r="D6154" s="70">
        <v>-291.95999999999998</v>
      </c>
      <c r="E6154" s="71">
        <v>44620</v>
      </c>
      <c r="F6154" t="s">
        <v>15891</v>
      </c>
      <c r="G6154" t="s">
        <v>1912</v>
      </c>
      <c r="J6154" s="40">
        <v>11.12</v>
      </c>
      <c r="K6154" s="40">
        <v>0</v>
      </c>
    </row>
    <row r="6155" spans="1:11" x14ac:dyDescent="0.35">
      <c r="A6155">
        <v>30043</v>
      </c>
      <c r="B6155" t="s">
        <v>78</v>
      </c>
      <c r="C6155" s="70">
        <v>-908</v>
      </c>
      <c r="D6155" s="70">
        <v>-291.95999999999998</v>
      </c>
      <c r="E6155" s="71">
        <v>44620</v>
      </c>
      <c r="F6155" t="s">
        <v>15891</v>
      </c>
      <c r="G6155" t="s">
        <v>1912</v>
      </c>
      <c r="J6155" s="40">
        <v>9.76</v>
      </c>
      <c r="K6155" s="40">
        <v>0</v>
      </c>
    </row>
    <row r="6156" spans="1:11" x14ac:dyDescent="0.35">
      <c r="A6156">
        <v>30043</v>
      </c>
      <c r="B6156" t="s">
        <v>78</v>
      </c>
      <c r="C6156" s="70">
        <v>-908</v>
      </c>
      <c r="D6156" s="70">
        <v>-291.95999999999998</v>
      </c>
      <c r="E6156" s="71">
        <v>44620</v>
      </c>
      <c r="F6156" t="s">
        <v>15891</v>
      </c>
      <c r="G6156" t="s">
        <v>1912</v>
      </c>
      <c r="J6156" s="40">
        <v>10.32</v>
      </c>
      <c r="K6156" s="40">
        <v>0</v>
      </c>
    </row>
    <row r="6157" spans="1:11" x14ac:dyDescent="0.35">
      <c r="A6157">
        <v>30043</v>
      </c>
      <c r="B6157" t="s">
        <v>78</v>
      </c>
      <c r="C6157" s="70">
        <v>-908</v>
      </c>
      <c r="D6157" s="70">
        <v>-291.95999999999998</v>
      </c>
      <c r="E6157" s="71">
        <v>44620</v>
      </c>
      <c r="F6157" t="s">
        <v>15891</v>
      </c>
      <c r="G6157" t="s">
        <v>1912</v>
      </c>
      <c r="J6157" s="40">
        <v>10.41</v>
      </c>
      <c r="K6157" s="40">
        <v>0</v>
      </c>
    </row>
    <row r="6158" spans="1:11" x14ac:dyDescent="0.35">
      <c r="A6158">
        <v>30043</v>
      </c>
      <c r="B6158" t="s">
        <v>78</v>
      </c>
      <c r="C6158" s="70">
        <v>-908</v>
      </c>
      <c r="D6158" s="70">
        <v>-291.95999999999998</v>
      </c>
      <c r="E6158" s="71">
        <v>44620</v>
      </c>
      <c r="F6158" t="s">
        <v>15891</v>
      </c>
      <c r="G6158" t="s">
        <v>1912</v>
      </c>
      <c r="J6158" s="40">
        <v>9.8800000000000008</v>
      </c>
      <c r="K6158" s="40">
        <v>0</v>
      </c>
    </row>
    <row r="6159" spans="1:11" x14ac:dyDescent="0.35">
      <c r="A6159">
        <v>30043</v>
      </c>
      <c r="B6159" t="s">
        <v>78</v>
      </c>
      <c r="C6159" s="70">
        <v>-908</v>
      </c>
      <c r="D6159" s="70">
        <v>-291.95999999999998</v>
      </c>
      <c r="E6159" s="71">
        <v>44620</v>
      </c>
      <c r="F6159" t="s">
        <v>15891</v>
      </c>
      <c r="G6159" t="s">
        <v>1912</v>
      </c>
      <c r="J6159" s="40">
        <v>9.6</v>
      </c>
      <c r="K6159" s="40">
        <v>0</v>
      </c>
    </row>
    <row r="6160" spans="1:11" x14ac:dyDescent="0.35">
      <c r="A6160">
        <v>30043</v>
      </c>
      <c r="B6160" t="s">
        <v>78</v>
      </c>
      <c r="C6160" s="70">
        <v>-908</v>
      </c>
      <c r="D6160" s="70">
        <v>-291.95999999999998</v>
      </c>
      <c r="E6160" s="71">
        <v>44620</v>
      </c>
      <c r="F6160" t="s">
        <v>15891</v>
      </c>
      <c r="G6160" t="s">
        <v>1912</v>
      </c>
      <c r="J6160" s="40">
        <v>12.04</v>
      </c>
      <c r="K6160" s="40">
        <v>0</v>
      </c>
    </row>
    <row r="6161" spans="1:11" x14ac:dyDescent="0.35">
      <c r="A6161">
        <v>30043</v>
      </c>
      <c r="B6161" t="s">
        <v>78</v>
      </c>
      <c r="C6161" s="70">
        <v>-908</v>
      </c>
      <c r="D6161" s="70">
        <v>-291.95999999999998</v>
      </c>
      <c r="E6161" s="71">
        <v>44620</v>
      </c>
      <c r="F6161" t="s">
        <v>15891</v>
      </c>
      <c r="G6161" t="s">
        <v>1912</v>
      </c>
      <c r="J6161" s="40">
        <v>9.39</v>
      </c>
      <c r="K6161" s="40">
        <v>0</v>
      </c>
    </row>
    <row r="6162" spans="1:11" x14ac:dyDescent="0.35">
      <c r="A6162">
        <v>30043</v>
      </c>
      <c r="B6162" t="s">
        <v>78</v>
      </c>
      <c r="C6162" s="70">
        <v>-908</v>
      </c>
      <c r="D6162" s="70">
        <v>-291.95999999999998</v>
      </c>
      <c r="E6162" s="71">
        <v>44620</v>
      </c>
      <c r="F6162" t="s">
        <v>15891</v>
      </c>
      <c r="G6162" t="s">
        <v>1912</v>
      </c>
      <c r="J6162" s="40">
        <v>10.72</v>
      </c>
      <c r="K6162" s="40">
        <v>0</v>
      </c>
    </row>
    <row r="6163" spans="1:11" x14ac:dyDescent="0.35">
      <c r="A6163">
        <v>30043</v>
      </c>
      <c r="B6163" t="s">
        <v>78</v>
      </c>
      <c r="C6163" s="70">
        <v>-908</v>
      </c>
      <c r="D6163" s="70">
        <v>-291.95999999999998</v>
      </c>
      <c r="E6163" s="71">
        <v>44620</v>
      </c>
      <c r="F6163" t="s">
        <v>15891</v>
      </c>
      <c r="G6163" t="s">
        <v>1912</v>
      </c>
      <c r="J6163" s="40">
        <v>8.59</v>
      </c>
      <c r="K6163" s="40">
        <v>0</v>
      </c>
    </row>
    <row r="6164" spans="1:11" x14ac:dyDescent="0.35">
      <c r="A6164">
        <v>30043</v>
      </c>
      <c r="B6164" t="s">
        <v>78</v>
      </c>
      <c r="C6164" s="70">
        <v>-908</v>
      </c>
      <c r="D6164" s="70">
        <v>-291.95999999999998</v>
      </c>
      <c r="E6164" s="71">
        <v>44620</v>
      </c>
      <c r="F6164" t="s">
        <v>15891</v>
      </c>
      <c r="G6164" t="s">
        <v>1912</v>
      </c>
      <c r="J6164" s="40">
        <v>9.98</v>
      </c>
      <c r="K6164" s="40">
        <v>0</v>
      </c>
    </row>
    <row r="6165" spans="1:11" x14ac:dyDescent="0.35">
      <c r="A6165">
        <v>30043</v>
      </c>
      <c r="B6165" t="s">
        <v>78</v>
      </c>
      <c r="C6165" s="70">
        <v>-908</v>
      </c>
      <c r="D6165" s="70">
        <v>-291.95999999999998</v>
      </c>
      <c r="E6165" s="71">
        <v>44620</v>
      </c>
      <c r="F6165" t="s">
        <v>15891</v>
      </c>
      <c r="G6165" t="s">
        <v>1912</v>
      </c>
      <c r="J6165" s="40">
        <v>8.99</v>
      </c>
      <c r="K6165" s="40">
        <v>0</v>
      </c>
    </row>
    <row r="6166" spans="1:11" x14ac:dyDescent="0.35">
      <c r="A6166">
        <v>30043</v>
      </c>
      <c r="B6166" t="s">
        <v>78</v>
      </c>
      <c r="C6166" s="70">
        <v>-908</v>
      </c>
      <c r="D6166" s="70">
        <v>-291.95999999999998</v>
      </c>
      <c r="E6166" s="71">
        <v>44620</v>
      </c>
      <c r="F6166" t="s">
        <v>15891</v>
      </c>
      <c r="G6166" t="s">
        <v>1912</v>
      </c>
      <c r="J6166" s="40">
        <v>11.24</v>
      </c>
      <c r="K6166" s="40">
        <v>0</v>
      </c>
    </row>
    <row r="6167" spans="1:11" x14ac:dyDescent="0.35">
      <c r="A6167">
        <v>30043</v>
      </c>
      <c r="B6167" t="s">
        <v>78</v>
      </c>
      <c r="C6167" s="70">
        <v>-908</v>
      </c>
      <c r="D6167" s="70">
        <v>-291.95999999999998</v>
      </c>
      <c r="E6167" s="71">
        <v>44620</v>
      </c>
      <c r="F6167" t="s">
        <v>15891</v>
      </c>
      <c r="G6167" t="s">
        <v>1912</v>
      </c>
      <c r="J6167" s="40">
        <v>8.65</v>
      </c>
      <c r="K6167" s="40">
        <v>0</v>
      </c>
    </row>
    <row r="6168" spans="1:11" x14ac:dyDescent="0.35">
      <c r="A6168">
        <v>30043</v>
      </c>
      <c r="B6168" t="s">
        <v>78</v>
      </c>
      <c r="C6168" s="70">
        <v>-908</v>
      </c>
      <c r="D6168" s="70">
        <v>-291.95999999999998</v>
      </c>
      <c r="E6168" s="71">
        <v>44620</v>
      </c>
      <c r="F6168" t="s">
        <v>15891</v>
      </c>
      <c r="G6168" t="s">
        <v>1912</v>
      </c>
      <c r="J6168" s="40">
        <v>9.51</v>
      </c>
      <c r="K6168" s="40">
        <v>0</v>
      </c>
    </row>
    <row r="6169" spans="1:11" x14ac:dyDescent="0.35">
      <c r="A6169">
        <v>30043</v>
      </c>
      <c r="B6169" t="s">
        <v>78</v>
      </c>
      <c r="C6169" s="70">
        <v>-908</v>
      </c>
      <c r="D6169" s="70">
        <v>-291.95999999999998</v>
      </c>
      <c r="E6169" s="71">
        <v>44620</v>
      </c>
      <c r="F6169" t="s">
        <v>15891</v>
      </c>
      <c r="G6169" t="s">
        <v>1912</v>
      </c>
      <c r="J6169" s="40">
        <v>9.6</v>
      </c>
      <c r="K6169" s="40">
        <v>0</v>
      </c>
    </row>
    <row r="6170" spans="1:11" x14ac:dyDescent="0.35">
      <c r="A6170">
        <v>30043</v>
      </c>
      <c r="B6170" t="s">
        <v>78</v>
      </c>
      <c r="C6170" s="70">
        <v>-908</v>
      </c>
      <c r="D6170" s="70">
        <v>-291.95999999999998</v>
      </c>
      <c r="E6170" s="71">
        <v>44620</v>
      </c>
      <c r="F6170" t="s">
        <v>15891</v>
      </c>
      <c r="G6170" t="s">
        <v>1912</v>
      </c>
      <c r="J6170" s="40">
        <v>11.92</v>
      </c>
      <c r="K6170" s="40">
        <v>0</v>
      </c>
    </row>
    <row r="6171" spans="1:11" x14ac:dyDescent="0.35">
      <c r="A6171">
        <v>30043</v>
      </c>
      <c r="B6171" t="s">
        <v>78</v>
      </c>
      <c r="C6171" s="70">
        <v>-908</v>
      </c>
      <c r="D6171" s="70">
        <v>-291.95999999999998</v>
      </c>
      <c r="E6171" s="71">
        <v>44620</v>
      </c>
      <c r="F6171" t="s">
        <v>15891</v>
      </c>
      <c r="G6171" t="s">
        <v>1912</v>
      </c>
      <c r="J6171" s="40">
        <v>9.8800000000000008</v>
      </c>
      <c r="K6171" s="40">
        <v>0</v>
      </c>
    </row>
    <row r="6172" spans="1:11" x14ac:dyDescent="0.35">
      <c r="A6172">
        <v>30043</v>
      </c>
      <c r="B6172" t="s">
        <v>78</v>
      </c>
      <c r="C6172" s="70">
        <v>-908</v>
      </c>
      <c r="D6172" s="70">
        <v>-291.95999999999998</v>
      </c>
      <c r="E6172" s="71">
        <v>44620</v>
      </c>
      <c r="F6172" t="s">
        <v>15891</v>
      </c>
      <c r="G6172" t="s">
        <v>1912</v>
      </c>
      <c r="J6172" s="40">
        <v>9.67</v>
      </c>
      <c r="K6172" s="40">
        <v>0</v>
      </c>
    </row>
    <row r="6173" spans="1:11" x14ac:dyDescent="0.35">
      <c r="A6173">
        <v>30043</v>
      </c>
      <c r="B6173" t="s">
        <v>78</v>
      </c>
      <c r="C6173" s="70">
        <v>-908</v>
      </c>
      <c r="D6173" s="70">
        <v>-291.95999999999998</v>
      </c>
      <c r="E6173" s="71">
        <v>44620</v>
      </c>
      <c r="F6173" t="s">
        <v>15891</v>
      </c>
      <c r="G6173" t="s">
        <v>1912</v>
      </c>
      <c r="J6173" s="40">
        <v>15.47</v>
      </c>
      <c r="K6173" s="40">
        <v>0</v>
      </c>
    </row>
    <row r="6174" spans="1:11" x14ac:dyDescent="0.35">
      <c r="A6174">
        <v>30043</v>
      </c>
      <c r="B6174" t="s">
        <v>78</v>
      </c>
      <c r="C6174" s="70">
        <v>-908</v>
      </c>
      <c r="D6174" s="70">
        <v>-291.95999999999998</v>
      </c>
      <c r="E6174" s="71">
        <v>44620</v>
      </c>
      <c r="F6174" t="s">
        <v>15891</v>
      </c>
      <c r="G6174" t="s">
        <v>1912</v>
      </c>
      <c r="J6174" s="40">
        <v>12.2</v>
      </c>
      <c r="K6174" s="40">
        <v>0</v>
      </c>
    </row>
    <row r="6175" spans="1:11" x14ac:dyDescent="0.35">
      <c r="A6175">
        <v>30043</v>
      </c>
      <c r="B6175" t="s">
        <v>78</v>
      </c>
      <c r="C6175" s="70">
        <v>-908</v>
      </c>
      <c r="D6175" s="70">
        <v>-291.95999999999998</v>
      </c>
      <c r="E6175" s="71">
        <v>44620</v>
      </c>
      <c r="F6175" t="s">
        <v>13560</v>
      </c>
      <c r="G6175" t="s">
        <v>2142</v>
      </c>
      <c r="H6175" t="s">
        <v>13559</v>
      </c>
      <c r="I6175" t="s">
        <v>13558</v>
      </c>
      <c r="J6175" s="40">
        <v>0</v>
      </c>
      <c r="K6175" s="40">
        <v>12.2</v>
      </c>
    </row>
    <row r="6176" spans="1:11" x14ac:dyDescent="0.35">
      <c r="A6176">
        <v>30043</v>
      </c>
      <c r="B6176" t="s">
        <v>78</v>
      </c>
      <c r="C6176" s="70">
        <v>-908</v>
      </c>
      <c r="D6176" s="70">
        <v>-291.95999999999998</v>
      </c>
      <c r="E6176" s="71">
        <v>44620</v>
      </c>
      <c r="F6176" t="s">
        <v>13557</v>
      </c>
      <c r="G6176" t="s">
        <v>2142</v>
      </c>
      <c r="H6176" t="s">
        <v>13556</v>
      </c>
      <c r="I6176" t="s">
        <v>13555</v>
      </c>
      <c r="J6176" s="40">
        <v>0</v>
      </c>
      <c r="K6176" s="40">
        <v>15.47</v>
      </c>
    </row>
    <row r="6177" spans="1:11" x14ac:dyDescent="0.35">
      <c r="A6177">
        <v>30043</v>
      </c>
      <c r="B6177" t="s">
        <v>78</v>
      </c>
      <c r="C6177" s="70">
        <v>-908</v>
      </c>
      <c r="D6177" s="70">
        <v>-291.95999999999998</v>
      </c>
      <c r="E6177" s="71">
        <v>44620</v>
      </c>
      <c r="F6177" t="s">
        <v>13554</v>
      </c>
      <c r="G6177" t="s">
        <v>2142</v>
      </c>
      <c r="H6177" t="s">
        <v>13553</v>
      </c>
      <c r="I6177" t="s">
        <v>13552</v>
      </c>
      <c r="J6177" s="40">
        <v>0</v>
      </c>
      <c r="K6177" s="40">
        <v>9.48</v>
      </c>
    </row>
    <row r="6178" spans="1:11" x14ac:dyDescent="0.35">
      <c r="A6178">
        <v>30043</v>
      </c>
      <c r="B6178" t="s">
        <v>78</v>
      </c>
      <c r="C6178" s="70">
        <v>-908</v>
      </c>
      <c r="D6178" s="70">
        <v>-291.95999999999998</v>
      </c>
      <c r="E6178" s="71">
        <v>44620</v>
      </c>
      <c r="F6178" t="s">
        <v>12949</v>
      </c>
      <c r="G6178" t="s">
        <v>2142</v>
      </c>
      <c r="H6178" t="s">
        <v>12948</v>
      </c>
      <c r="I6178" t="s">
        <v>12947</v>
      </c>
      <c r="J6178" s="40">
        <v>0</v>
      </c>
      <c r="K6178" s="40">
        <v>1709.39</v>
      </c>
    </row>
    <row r="6179" spans="1:11" x14ac:dyDescent="0.35">
      <c r="A6179">
        <v>30043</v>
      </c>
      <c r="B6179" t="s">
        <v>78</v>
      </c>
      <c r="C6179" s="70">
        <v>-908</v>
      </c>
      <c r="D6179" s="70">
        <v>-291.95999999999998</v>
      </c>
      <c r="E6179" s="71">
        <v>44621</v>
      </c>
      <c r="F6179" t="s">
        <v>13551</v>
      </c>
      <c r="G6179" t="s">
        <v>2142</v>
      </c>
      <c r="H6179" t="s">
        <v>13550</v>
      </c>
      <c r="I6179" t="s">
        <v>13549</v>
      </c>
      <c r="J6179" s="40">
        <v>0</v>
      </c>
      <c r="K6179" s="40">
        <v>12.57</v>
      </c>
    </row>
    <row r="6180" spans="1:11" x14ac:dyDescent="0.35">
      <c r="A6180">
        <v>30043</v>
      </c>
      <c r="B6180" t="s">
        <v>78</v>
      </c>
      <c r="C6180" s="70">
        <v>-908</v>
      </c>
      <c r="D6180" s="70">
        <v>-291.95999999999998</v>
      </c>
      <c r="E6180" s="71">
        <v>44621</v>
      </c>
      <c r="F6180" t="s">
        <v>13548</v>
      </c>
      <c r="G6180" t="s">
        <v>2142</v>
      </c>
      <c r="H6180" t="s">
        <v>13547</v>
      </c>
      <c r="I6180" t="s">
        <v>13546</v>
      </c>
      <c r="J6180" s="40">
        <v>0</v>
      </c>
      <c r="K6180" s="40">
        <v>9.32</v>
      </c>
    </row>
    <row r="6181" spans="1:11" x14ac:dyDescent="0.35">
      <c r="A6181">
        <v>30043</v>
      </c>
      <c r="B6181" t="s">
        <v>78</v>
      </c>
      <c r="C6181" s="70">
        <v>-908</v>
      </c>
      <c r="D6181" s="70">
        <v>-291.95999999999998</v>
      </c>
      <c r="E6181" s="71">
        <v>44622</v>
      </c>
      <c r="F6181" t="s">
        <v>13545</v>
      </c>
      <c r="G6181" t="s">
        <v>2142</v>
      </c>
      <c r="H6181" t="s">
        <v>13544</v>
      </c>
      <c r="I6181" t="s">
        <v>13543</v>
      </c>
      <c r="J6181" s="40">
        <v>0</v>
      </c>
      <c r="K6181" s="40">
        <v>11.01</v>
      </c>
    </row>
    <row r="6182" spans="1:11" x14ac:dyDescent="0.35">
      <c r="A6182">
        <v>30043</v>
      </c>
      <c r="B6182" t="s">
        <v>78</v>
      </c>
      <c r="C6182" s="70">
        <v>-908</v>
      </c>
      <c r="D6182" s="70">
        <v>-291.95999999999998</v>
      </c>
      <c r="E6182" s="71">
        <v>44622</v>
      </c>
      <c r="F6182" t="s">
        <v>13542</v>
      </c>
      <c r="G6182" t="s">
        <v>2142</v>
      </c>
      <c r="H6182" t="s">
        <v>13541</v>
      </c>
      <c r="I6182" t="s">
        <v>13540</v>
      </c>
      <c r="J6182" s="40">
        <v>0</v>
      </c>
      <c r="K6182" s="40">
        <v>9.9</v>
      </c>
    </row>
    <row r="6183" spans="1:11" x14ac:dyDescent="0.35">
      <c r="A6183">
        <v>30043</v>
      </c>
      <c r="B6183" t="s">
        <v>78</v>
      </c>
      <c r="C6183" s="70">
        <v>-908</v>
      </c>
      <c r="D6183" s="70">
        <v>-291.95999999999998</v>
      </c>
      <c r="E6183" s="71">
        <v>44623</v>
      </c>
      <c r="F6183" t="s">
        <v>13539</v>
      </c>
      <c r="G6183" t="s">
        <v>2142</v>
      </c>
      <c r="H6183" t="s">
        <v>13538</v>
      </c>
      <c r="I6183" t="s">
        <v>13537</v>
      </c>
      <c r="J6183" s="40">
        <v>0</v>
      </c>
      <c r="K6183" s="40">
        <v>9.69</v>
      </c>
    </row>
    <row r="6184" spans="1:11" x14ac:dyDescent="0.35">
      <c r="A6184">
        <v>30043</v>
      </c>
      <c r="B6184" t="s">
        <v>78</v>
      </c>
      <c r="C6184" s="70">
        <v>-908</v>
      </c>
      <c r="D6184" s="70">
        <v>-291.95999999999998</v>
      </c>
      <c r="E6184" s="71">
        <v>44623</v>
      </c>
      <c r="F6184" t="s">
        <v>13536</v>
      </c>
      <c r="G6184" t="s">
        <v>2142</v>
      </c>
      <c r="H6184" t="s">
        <v>13535</v>
      </c>
      <c r="I6184" t="s">
        <v>13534</v>
      </c>
      <c r="J6184" s="40">
        <v>0</v>
      </c>
      <c r="K6184" s="40">
        <v>19.88</v>
      </c>
    </row>
    <row r="6185" spans="1:11" x14ac:dyDescent="0.35">
      <c r="A6185">
        <v>30043</v>
      </c>
      <c r="B6185" t="s">
        <v>78</v>
      </c>
      <c r="C6185" s="70">
        <v>-908</v>
      </c>
      <c r="D6185" s="70">
        <v>-291.95999999999998</v>
      </c>
      <c r="E6185" s="71">
        <v>44624</v>
      </c>
      <c r="F6185" t="s">
        <v>13533</v>
      </c>
      <c r="G6185" t="s">
        <v>2142</v>
      </c>
      <c r="H6185" t="s">
        <v>13532</v>
      </c>
      <c r="I6185" t="s">
        <v>13531</v>
      </c>
      <c r="J6185" s="40">
        <v>0</v>
      </c>
      <c r="K6185" s="40">
        <v>12.3</v>
      </c>
    </row>
    <row r="6186" spans="1:11" x14ac:dyDescent="0.35">
      <c r="A6186">
        <v>30043</v>
      </c>
      <c r="B6186" t="s">
        <v>78</v>
      </c>
      <c r="C6186" s="70">
        <v>-908</v>
      </c>
      <c r="D6186" s="70">
        <v>-291.95999999999998</v>
      </c>
      <c r="E6186" s="71">
        <v>44626</v>
      </c>
      <c r="F6186" t="s">
        <v>13530</v>
      </c>
      <c r="G6186" t="s">
        <v>2142</v>
      </c>
      <c r="H6186" t="s">
        <v>13529</v>
      </c>
      <c r="I6186" t="s">
        <v>13528</v>
      </c>
      <c r="J6186" s="40">
        <v>0</v>
      </c>
      <c r="K6186" s="40">
        <v>10.91</v>
      </c>
    </row>
    <row r="6187" spans="1:11" x14ac:dyDescent="0.35">
      <c r="A6187">
        <v>30043</v>
      </c>
      <c r="B6187" t="s">
        <v>78</v>
      </c>
      <c r="C6187" s="70">
        <v>-908</v>
      </c>
      <c r="D6187" s="70">
        <v>-291.95999999999998</v>
      </c>
      <c r="E6187" s="71">
        <v>44626</v>
      </c>
      <c r="F6187" t="s">
        <v>13527</v>
      </c>
      <c r="G6187" t="s">
        <v>2142</v>
      </c>
      <c r="H6187" t="s">
        <v>13526</v>
      </c>
      <c r="I6187" t="s">
        <v>13525</v>
      </c>
      <c r="J6187" s="40">
        <v>0</v>
      </c>
      <c r="K6187" s="40">
        <v>9.58</v>
      </c>
    </row>
    <row r="6188" spans="1:11" x14ac:dyDescent="0.35">
      <c r="A6188">
        <v>30043</v>
      </c>
      <c r="B6188" t="s">
        <v>78</v>
      </c>
      <c r="C6188" s="70">
        <v>-908</v>
      </c>
      <c r="D6188" s="70">
        <v>-291.95999999999998</v>
      </c>
      <c r="E6188" s="71">
        <v>44627</v>
      </c>
      <c r="F6188" t="s">
        <v>13524</v>
      </c>
      <c r="G6188" t="s">
        <v>2142</v>
      </c>
      <c r="H6188" t="s">
        <v>13523</v>
      </c>
      <c r="I6188" t="s">
        <v>13522</v>
      </c>
      <c r="J6188" s="40">
        <v>0</v>
      </c>
      <c r="K6188" s="40">
        <v>15.78</v>
      </c>
    </row>
    <row r="6189" spans="1:11" x14ac:dyDescent="0.35">
      <c r="A6189">
        <v>30043</v>
      </c>
      <c r="B6189" t="s">
        <v>78</v>
      </c>
      <c r="C6189" s="70">
        <v>-908</v>
      </c>
      <c r="D6189" s="70">
        <v>-291.95999999999998</v>
      </c>
      <c r="E6189" s="71">
        <v>44627</v>
      </c>
      <c r="F6189" t="s">
        <v>13521</v>
      </c>
      <c r="G6189" t="s">
        <v>2142</v>
      </c>
      <c r="H6189" t="s">
        <v>13520</v>
      </c>
      <c r="I6189" t="s">
        <v>13519</v>
      </c>
      <c r="J6189" s="40">
        <v>0</v>
      </c>
      <c r="K6189" s="40">
        <v>8.9</v>
      </c>
    </row>
    <row r="6190" spans="1:11" x14ac:dyDescent="0.35">
      <c r="A6190">
        <v>30043</v>
      </c>
      <c r="B6190" t="s">
        <v>78</v>
      </c>
      <c r="C6190" s="70">
        <v>-908</v>
      </c>
      <c r="D6190" s="70">
        <v>-291.95999999999998</v>
      </c>
      <c r="E6190" s="71">
        <v>44628</v>
      </c>
      <c r="F6190" t="s">
        <v>13518</v>
      </c>
      <c r="G6190" t="s">
        <v>2142</v>
      </c>
      <c r="H6190" t="s">
        <v>13517</v>
      </c>
      <c r="I6190" t="s">
        <v>13516</v>
      </c>
      <c r="J6190" s="40">
        <v>0</v>
      </c>
      <c r="K6190" s="40">
        <v>13</v>
      </c>
    </row>
    <row r="6191" spans="1:11" x14ac:dyDescent="0.35">
      <c r="A6191">
        <v>30043</v>
      </c>
      <c r="B6191" t="s">
        <v>78</v>
      </c>
      <c r="C6191" s="70">
        <v>-908</v>
      </c>
      <c r="D6191" s="70">
        <v>-291.95999999999998</v>
      </c>
      <c r="E6191" s="71">
        <v>44628</v>
      </c>
      <c r="F6191" t="s">
        <v>13515</v>
      </c>
      <c r="G6191" t="s">
        <v>2142</v>
      </c>
      <c r="H6191" t="s">
        <v>13514</v>
      </c>
      <c r="I6191" t="s">
        <v>13513</v>
      </c>
      <c r="J6191" s="40">
        <v>0</v>
      </c>
      <c r="K6191" s="40">
        <v>8.9700000000000006</v>
      </c>
    </row>
    <row r="6192" spans="1:11" x14ac:dyDescent="0.35">
      <c r="A6192">
        <v>30043</v>
      </c>
      <c r="B6192" t="s">
        <v>78</v>
      </c>
      <c r="C6192" s="70">
        <v>-908</v>
      </c>
      <c r="D6192" s="70">
        <v>-291.95999999999998</v>
      </c>
      <c r="E6192" s="71">
        <v>44641</v>
      </c>
      <c r="F6192" t="s">
        <v>2117</v>
      </c>
      <c r="G6192" t="s">
        <v>1907</v>
      </c>
      <c r="J6192" s="40">
        <v>0</v>
      </c>
      <c r="K6192" s="40">
        <v>0.19</v>
      </c>
    </row>
    <row r="6193" spans="1:11" x14ac:dyDescent="0.35">
      <c r="A6193">
        <v>30043</v>
      </c>
      <c r="B6193" t="s">
        <v>78</v>
      </c>
      <c r="C6193" s="70">
        <v>-908</v>
      </c>
      <c r="D6193" s="70">
        <v>-291.95999999999998</v>
      </c>
      <c r="E6193" s="71">
        <v>44651</v>
      </c>
      <c r="F6193" t="s">
        <v>12945</v>
      </c>
      <c r="G6193" t="s">
        <v>2142</v>
      </c>
      <c r="H6193" t="s">
        <v>12944</v>
      </c>
      <c r="I6193" t="s">
        <v>12943</v>
      </c>
      <c r="J6193" s="40">
        <v>0</v>
      </c>
      <c r="K6193" s="40">
        <v>3746.85</v>
      </c>
    </row>
    <row r="6194" spans="1:11" x14ac:dyDescent="0.35">
      <c r="A6194">
        <v>30043</v>
      </c>
      <c r="B6194" t="s">
        <v>78</v>
      </c>
      <c r="C6194" s="70">
        <v>-908</v>
      </c>
      <c r="D6194" s="70">
        <v>-291.95999999999998</v>
      </c>
      <c r="E6194" s="71">
        <v>44651</v>
      </c>
      <c r="F6194" t="s">
        <v>15888</v>
      </c>
      <c r="G6194" t="s">
        <v>1912</v>
      </c>
      <c r="J6194" s="40">
        <v>9.48</v>
      </c>
      <c r="K6194" s="40">
        <v>0</v>
      </c>
    </row>
    <row r="6195" spans="1:11" x14ac:dyDescent="0.35">
      <c r="A6195">
        <v>30043</v>
      </c>
      <c r="B6195" t="s">
        <v>78</v>
      </c>
      <c r="C6195" s="70">
        <v>-908</v>
      </c>
      <c r="D6195" s="70">
        <v>-291.95999999999998</v>
      </c>
      <c r="E6195" s="71">
        <v>44651</v>
      </c>
      <c r="F6195" t="s">
        <v>15888</v>
      </c>
      <c r="G6195" t="s">
        <v>1912</v>
      </c>
      <c r="J6195" s="40">
        <v>12.78</v>
      </c>
      <c r="K6195" s="40">
        <v>0</v>
      </c>
    </row>
    <row r="6196" spans="1:11" x14ac:dyDescent="0.35">
      <c r="A6196">
        <v>30043</v>
      </c>
      <c r="B6196" t="s">
        <v>78</v>
      </c>
      <c r="C6196" s="70">
        <v>-908</v>
      </c>
      <c r="D6196" s="70">
        <v>-291.95999999999998</v>
      </c>
      <c r="E6196" s="71">
        <v>44651</v>
      </c>
      <c r="F6196" t="s">
        <v>15888</v>
      </c>
      <c r="G6196" t="s">
        <v>1912</v>
      </c>
      <c r="J6196" s="40">
        <v>13.51</v>
      </c>
      <c r="K6196" s="40">
        <v>0</v>
      </c>
    </row>
    <row r="6197" spans="1:11" x14ac:dyDescent="0.35">
      <c r="A6197">
        <v>30043</v>
      </c>
      <c r="B6197" t="s">
        <v>78</v>
      </c>
      <c r="C6197" s="70">
        <v>-908</v>
      </c>
      <c r="D6197" s="70">
        <v>-291.95999999999998</v>
      </c>
      <c r="E6197" s="71">
        <v>44651</v>
      </c>
      <c r="F6197" t="s">
        <v>15888</v>
      </c>
      <c r="G6197" t="s">
        <v>1912</v>
      </c>
      <c r="J6197" s="40">
        <v>10.08</v>
      </c>
      <c r="K6197" s="40">
        <v>0</v>
      </c>
    </row>
    <row r="6198" spans="1:11" x14ac:dyDescent="0.35">
      <c r="A6198">
        <v>30043</v>
      </c>
      <c r="B6198" t="s">
        <v>78</v>
      </c>
      <c r="C6198" s="70">
        <v>-908</v>
      </c>
      <c r="D6198" s="70">
        <v>-291.95999999999998</v>
      </c>
      <c r="E6198" s="71">
        <v>44651</v>
      </c>
      <c r="F6198" t="s">
        <v>15888</v>
      </c>
      <c r="G6198" t="s">
        <v>1912</v>
      </c>
      <c r="J6198" s="40">
        <v>11.21</v>
      </c>
      <c r="K6198" s="40">
        <v>0</v>
      </c>
    </row>
    <row r="6199" spans="1:11" x14ac:dyDescent="0.35">
      <c r="A6199">
        <v>30043</v>
      </c>
      <c r="B6199" t="s">
        <v>78</v>
      </c>
      <c r="C6199" s="70">
        <v>-908</v>
      </c>
      <c r="D6199" s="70">
        <v>-291.95999999999998</v>
      </c>
      <c r="E6199" s="71">
        <v>44651</v>
      </c>
      <c r="F6199" t="s">
        <v>15888</v>
      </c>
      <c r="G6199" t="s">
        <v>1912</v>
      </c>
      <c r="J6199" s="40">
        <v>9.89</v>
      </c>
      <c r="K6199" s="40">
        <v>0</v>
      </c>
    </row>
    <row r="6200" spans="1:11" x14ac:dyDescent="0.35">
      <c r="A6200">
        <v>30043</v>
      </c>
      <c r="B6200" t="s">
        <v>78</v>
      </c>
      <c r="C6200" s="70">
        <v>-908</v>
      </c>
      <c r="D6200" s="70">
        <v>-291.95999999999998</v>
      </c>
      <c r="E6200" s="71">
        <v>44651</v>
      </c>
      <c r="F6200" t="s">
        <v>15888</v>
      </c>
      <c r="G6200" t="s">
        <v>1912</v>
      </c>
      <c r="J6200" s="40">
        <v>10.89</v>
      </c>
      <c r="K6200" s="40">
        <v>0</v>
      </c>
    </row>
    <row r="6201" spans="1:11" x14ac:dyDescent="0.35">
      <c r="A6201">
        <v>30043</v>
      </c>
      <c r="B6201" t="s">
        <v>78</v>
      </c>
      <c r="C6201" s="70">
        <v>-908</v>
      </c>
      <c r="D6201" s="70">
        <v>-291.95999999999998</v>
      </c>
      <c r="E6201" s="71">
        <v>44651</v>
      </c>
      <c r="F6201" t="s">
        <v>15888</v>
      </c>
      <c r="G6201" t="s">
        <v>1912</v>
      </c>
      <c r="J6201" s="40">
        <v>12.56</v>
      </c>
      <c r="K6201" s="40">
        <v>0</v>
      </c>
    </row>
    <row r="6202" spans="1:11" x14ac:dyDescent="0.35">
      <c r="A6202">
        <v>30043</v>
      </c>
      <c r="B6202" t="s">
        <v>78</v>
      </c>
      <c r="C6202" s="70">
        <v>-908</v>
      </c>
      <c r="D6202" s="70">
        <v>-291.95999999999998</v>
      </c>
      <c r="E6202" s="71">
        <v>44651</v>
      </c>
      <c r="F6202" t="s">
        <v>15888</v>
      </c>
      <c r="G6202" t="s">
        <v>1912</v>
      </c>
      <c r="J6202" s="40">
        <v>0</v>
      </c>
      <c r="K6202" s="40">
        <v>0</v>
      </c>
    </row>
    <row r="6203" spans="1:11" x14ac:dyDescent="0.35">
      <c r="A6203">
        <v>30043</v>
      </c>
      <c r="B6203" t="s">
        <v>78</v>
      </c>
      <c r="C6203" s="70">
        <v>-908</v>
      </c>
      <c r="D6203" s="70">
        <v>-291.95999999999998</v>
      </c>
      <c r="E6203" s="71">
        <v>44651</v>
      </c>
      <c r="F6203" t="s">
        <v>15888</v>
      </c>
      <c r="G6203" t="s">
        <v>1912</v>
      </c>
      <c r="J6203" s="40">
        <v>11.15</v>
      </c>
      <c r="K6203" s="40">
        <v>0</v>
      </c>
    </row>
    <row r="6204" spans="1:11" x14ac:dyDescent="0.35">
      <c r="A6204">
        <v>30043</v>
      </c>
      <c r="B6204" t="s">
        <v>78</v>
      </c>
      <c r="C6204" s="70">
        <v>-908</v>
      </c>
      <c r="D6204" s="70">
        <v>-291.95999999999998</v>
      </c>
      <c r="E6204" s="71">
        <v>44651</v>
      </c>
      <c r="F6204" t="s">
        <v>15888</v>
      </c>
      <c r="G6204" t="s">
        <v>1912</v>
      </c>
      <c r="J6204" s="40">
        <v>9.7899999999999991</v>
      </c>
      <c r="K6204" s="40">
        <v>0</v>
      </c>
    </row>
    <row r="6205" spans="1:11" x14ac:dyDescent="0.35">
      <c r="A6205">
        <v>30043</v>
      </c>
      <c r="B6205" t="s">
        <v>78</v>
      </c>
      <c r="C6205" s="70">
        <v>-908</v>
      </c>
      <c r="D6205" s="70">
        <v>-291.95999999999998</v>
      </c>
      <c r="E6205" s="71">
        <v>44651</v>
      </c>
      <c r="F6205" t="s">
        <v>15888</v>
      </c>
      <c r="G6205" t="s">
        <v>1912</v>
      </c>
      <c r="J6205" s="40">
        <v>9.19</v>
      </c>
      <c r="K6205" s="40">
        <v>0</v>
      </c>
    </row>
    <row r="6206" spans="1:11" x14ac:dyDescent="0.35">
      <c r="A6206">
        <v>30043</v>
      </c>
      <c r="B6206" t="s">
        <v>78</v>
      </c>
      <c r="C6206" s="70">
        <v>-908</v>
      </c>
      <c r="D6206" s="70">
        <v>-291.95999999999998</v>
      </c>
      <c r="E6206" s="71">
        <v>44651</v>
      </c>
      <c r="F6206" t="s">
        <v>15888</v>
      </c>
      <c r="G6206" t="s">
        <v>1912</v>
      </c>
      <c r="J6206" s="40">
        <v>16.309999999999999</v>
      </c>
      <c r="K6206" s="40">
        <v>0</v>
      </c>
    </row>
    <row r="6207" spans="1:11" x14ac:dyDescent="0.35">
      <c r="A6207">
        <v>30043</v>
      </c>
      <c r="B6207" t="s">
        <v>78</v>
      </c>
      <c r="C6207" s="70">
        <v>-908</v>
      </c>
      <c r="D6207" s="70">
        <v>-291.95999999999998</v>
      </c>
      <c r="E6207" s="71">
        <v>44651</v>
      </c>
      <c r="F6207" t="s">
        <v>15888</v>
      </c>
      <c r="G6207" t="s">
        <v>1912</v>
      </c>
      <c r="J6207" s="40">
        <v>9.32</v>
      </c>
      <c r="K6207" s="40">
        <v>0</v>
      </c>
    </row>
    <row r="6208" spans="1:11" x14ac:dyDescent="0.35">
      <c r="A6208">
        <v>30043</v>
      </c>
      <c r="B6208" t="s">
        <v>78</v>
      </c>
      <c r="C6208" s="70">
        <v>-908</v>
      </c>
      <c r="D6208" s="70">
        <v>-291.95999999999998</v>
      </c>
      <c r="E6208" s="71">
        <v>44651</v>
      </c>
      <c r="F6208" t="s">
        <v>15888</v>
      </c>
      <c r="G6208" t="s">
        <v>1912</v>
      </c>
      <c r="J6208" s="40">
        <v>8.6</v>
      </c>
      <c r="K6208" s="40">
        <v>0</v>
      </c>
    </row>
    <row r="6209" spans="1:11" x14ac:dyDescent="0.35">
      <c r="A6209">
        <v>30043</v>
      </c>
      <c r="B6209" t="s">
        <v>78</v>
      </c>
      <c r="C6209" s="70">
        <v>-908</v>
      </c>
      <c r="D6209" s="70">
        <v>-291.95999999999998</v>
      </c>
      <c r="E6209" s="71">
        <v>44651</v>
      </c>
      <c r="F6209" t="s">
        <v>15888</v>
      </c>
      <c r="G6209" t="s">
        <v>1912</v>
      </c>
      <c r="J6209" s="40">
        <v>16.809999999999999</v>
      </c>
      <c r="K6209" s="40">
        <v>0</v>
      </c>
    </row>
    <row r="6210" spans="1:11" x14ac:dyDescent="0.35">
      <c r="A6210">
        <v>30043</v>
      </c>
      <c r="B6210" t="s">
        <v>78</v>
      </c>
      <c r="C6210" s="70">
        <v>-908</v>
      </c>
      <c r="D6210" s="70">
        <v>-291.95999999999998</v>
      </c>
      <c r="E6210" s="71">
        <v>44651</v>
      </c>
      <c r="F6210" t="s">
        <v>15888</v>
      </c>
      <c r="G6210" t="s">
        <v>1912</v>
      </c>
      <c r="J6210" s="40">
        <v>8.69</v>
      </c>
      <c r="K6210" s="40">
        <v>0</v>
      </c>
    </row>
    <row r="6211" spans="1:11" x14ac:dyDescent="0.35">
      <c r="A6211">
        <v>30043</v>
      </c>
      <c r="B6211" t="s">
        <v>78</v>
      </c>
      <c r="C6211" s="70">
        <v>-908</v>
      </c>
      <c r="D6211" s="70">
        <v>-291.95999999999998</v>
      </c>
      <c r="E6211" s="71">
        <v>44651</v>
      </c>
      <c r="F6211" t="s">
        <v>15888</v>
      </c>
      <c r="G6211" t="s">
        <v>1912</v>
      </c>
      <c r="J6211" s="40">
        <v>14.14</v>
      </c>
      <c r="K6211" s="40">
        <v>0</v>
      </c>
    </row>
    <row r="6212" spans="1:11" x14ac:dyDescent="0.35">
      <c r="A6212">
        <v>30043</v>
      </c>
      <c r="B6212" t="s">
        <v>78</v>
      </c>
      <c r="C6212" s="70">
        <v>-908</v>
      </c>
      <c r="D6212" s="70">
        <v>-291.95999999999998</v>
      </c>
      <c r="E6212" s="71">
        <v>44651</v>
      </c>
      <c r="F6212" t="s">
        <v>15888</v>
      </c>
      <c r="G6212" t="s">
        <v>1912</v>
      </c>
      <c r="J6212" s="40">
        <v>10.36</v>
      </c>
      <c r="K6212" s="40">
        <v>0</v>
      </c>
    </row>
    <row r="6213" spans="1:11" x14ac:dyDescent="0.35">
      <c r="A6213">
        <v>30043</v>
      </c>
      <c r="B6213" t="s">
        <v>78</v>
      </c>
      <c r="C6213" s="70">
        <v>-908</v>
      </c>
      <c r="D6213" s="70">
        <v>-291.95999999999998</v>
      </c>
      <c r="E6213" s="71">
        <v>44651</v>
      </c>
      <c r="F6213" t="s">
        <v>15888</v>
      </c>
      <c r="G6213" t="s">
        <v>1912</v>
      </c>
      <c r="J6213" s="40">
        <v>13.79</v>
      </c>
      <c r="K6213" s="40">
        <v>0</v>
      </c>
    </row>
    <row r="6214" spans="1:11" x14ac:dyDescent="0.35">
      <c r="A6214">
        <v>30043</v>
      </c>
      <c r="B6214" t="s">
        <v>78</v>
      </c>
      <c r="C6214" s="70">
        <v>-908</v>
      </c>
      <c r="D6214" s="70">
        <v>-291.95999999999998</v>
      </c>
      <c r="E6214" s="71">
        <v>44651</v>
      </c>
      <c r="F6214" t="s">
        <v>15888</v>
      </c>
      <c r="G6214" t="s">
        <v>1912</v>
      </c>
      <c r="J6214" s="40">
        <v>10.96</v>
      </c>
      <c r="K6214" s="40">
        <v>0</v>
      </c>
    </row>
    <row r="6215" spans="1:11" x14ac:dyDescent="0.35">
      <c r="A6215">
        <v>30043</v>
      </c>
      <c r="B6215" t="s">
        <v>78</v>
      </c>
      <c r="C6215" s="70">
        <v>-908</v>
      </c>
      <c r="D6215" s="70">
        <v>-291.95999999999998</v>
      </c>
      <c r="E6215" s="71">
        <v>44651</v>
      </c>
      <c r="F6215" t="s">
        <v>15888</v>
      </c>
      <c r="G6215" t="s">
        <v>1912</v>
      </c>
      <c r="J6215" s="40">
        <v>10.42</v>
      </c>
      <c r="K6215" s="40">
        <v>0</v>
      </c>
    </row>
    <row r="6216" spans="1:11" x14ac:dyDescent="0.35">
      <c r="A6216">
        <v>30043</v>
      </c>
      <c r="B6216" t="s">
        <v>78</v>
      </c>
      <c r="C6216" s="70">
        <v>-908</v>
      </c>
      <c r="D6216" s="70">
        <v>-291.95999999999998</v>
      </c>
      <c r="E6216" s="71">
        <v>44651</v>
      </c>
      <c r="F6216" t="s">
        <v>15888</v>
      </c>
      <c r="G6216" t="s">
        <v>1912</v>
      </c>
      <c r="J6216" s="40">
        <v>12.06</v>
      </c>
      <c r="K6216" s="40">
        <v>0</v>
      </c>
    </row>
    <row r="6217" spans="1:11" x14ac:dyDescent="0.35">
      <c r="A6217">
        <v>30043</v>
      </c>
      <c r="B6217" t="s">
        <v>78</v>
      </c>
      <c r="C6217" s="70">
        <v>-908</v>
      </c>
      <c r="D6217" s="70">
        <v>-291.95999999999998</v>
      </c>
      <c r="E6217" s="71">
        <v>44651</v>
      </c>
      <c r="F6217" t="s">
        <v>15888</v>
      </c>
      <c r="G6217" t="s">
        <v>1912</v>
      </c>
      <c r="J6217" s="40">
        <v>9.4499999999999993</v>
      </c>
      <c r="K6217" s="40">
        <v>0</v>
      </c>
    </row>
    <row r="6218" spans="1:11" x14ac:dyDescent="0.35">
      <c r="A6218">
        <v>30043</v>
      </c>
      <c r="B6218" t="s">
        <v>78</v>
      </c>
      <c r="C6218" s="70">
        <v>-908</v>
      </c>
      <c r="D6218" s="70">
        <v>-291.95999999999998</v>
      </c>
      <c r="E6218" s="71">
        <v>44651</v>
      </c>
      <c r="F6218" t="s">
        <v>15888</v>
      </c>
      <c r="G6218" t="s">
        <v>1912</v>
      </c>
      <c r="J6218" s="40">
        <v>12.56</v>
      </c>
      <c r="K6218" s="40">
        <v>0</v>
      </c>
    </row>
    <row r="6219" spans="1:11" x14ac:dyDescent="0.35">
      <c r="A6219">
        <v>30043</v>
      </c>
      <c r="B6219" t="s">
        <v>78</v>
      </c>
      <c r="C6219" s="70">
        <v>-908</v>
      </c>
      <c r="D6219" s="70">
        <v>-291.95999999999998</v>
      </c>
      <c r="E6219" s="71">
        <v>44651</v>
      </c>
      <c r="F6219" t="s">
        <v>15888</v>
      </c>
      <c r="G6219" t="s">
        <v>1912</v>
      </c>
      <c r="J6219" s="40">
        <v>9.92</v>
      </c>
      <c r="K6219" s="40">
        <v>0</v>
      </c>
    </row>
    <row r="6220" spans="1:11" x14ac:dyDescent="0.35">
      <c r="A6220">
        <v>30043</v>
      </c>
      <c r="B6220" t="s">
        <v>78</v>
      </c>
      <c r="C6220" s="70">
        <v>-908</v>
      </c>
      <c r="D6220" s="70">
        <v>-291.95999999999998</v>
      </c>
      <c r="E6220" s="71">
        <v>44651</v>
      </c>
      <c r="F6220" t="s">
        <v>15888</v>
      </c>
      <c r="G6220" t="s">
        <v>1912</v>
      </c>
      <c r="J6220" s="40">
        <v>11.08</v>
      </c>
      <c r="K6220" s="40">
        <v>0</v>
      </c>
    </row>
    <row r="6221" spans="1:11" x14ac:dyDescent="0.35">
      <c r="A6221">
        <v>30043</v>
      </c>
      <c r="B6221" t="s">
        <v>78</v>
      </c>
      <c r="C6221" s="70">
        <v>-908</v>
      </c>
      <c r="D6221" s="70">
        <v>-291.95999999999998</v>
      </c>
      <c r="E6221" s="71">
        <v>44651</v>
      </c>
      <c r="F6221" t="s">
        <v>15888</v>
      </c>
      <c r="G6221" t="s">
        <v>1912</v>
      </c>
      <c r="J6221" s="40">
        <v>10.55</v>
      </c>
      <c r="K6221" s="40">
        <v>0</v>
      </c>
    </row>
    <row r="6222" spans="1:11" x14ac:dyDescent="0.35">
      <c r="A6222">
        <v>30043</v>
      </c>
      <c r="B6222" t="s">
        <v>78</v>
      </c>
      <c r="C6222" s="70">
        <v>-908</v>
      </c>
      <c r="D6222" s="70">
        <v>-291.95999999999998</v>
      </c>
      <c r="E6222" s="71">
        <v>44651</v>
      </c>
      <c r="F6222" t="s">
        <v>15888</v>
      </c>
      <c r="G6222" t="s">
        <v>1912</v>
      </c>
      <c r="J6222" s="40">
        <v>9.41</v>
      </c>
      <c r="K6222" s="40">
        <v>0</v>
      </c>
    </row>
    <row r="6223" spans="1:11" x14ac:dyDescent="0.35">
      <c r="A6223">
        <v>30043</v>
      </c>
      <c r="B6223" t="s">
        <v>78</v>
      </c>
      <c r="C6223" s="70">
        <v>-908</v>
      </c>
      <c r="D6223" s="70">
        <v>-291.95999999999998</v>
      </c>
      <c r="E6223" s="71">
        <v>44651</v>
      </c>
      <c r="F6223" t="s">
        <v>15888</v>
      </c>
      <c r="G6223" t="s">
        <v>1912</v>
      </c>
      <c r="J6223" s="40">
        <v>8.66</v>
      </c>
      <c r="K6223" s="40">
        <v>0</v>
      </c>
    </row>
    <row r="6224" spans="1:11" x14ac:dyDescent="0.35">
      <c r="A6224">
        <v>30043</v>
      </c>
      <c r="B6224" t="s">
        <v>78</v>
      </c>
      <c r="C6224" s="70">
        <v>-908</v>
      </c>
      <c r="D6224" s="70">
        <v>-291.95999999999998</v>
      </c>
      <c r="E6224" s="71">
        <v>44651</v>
      </c>
      <c r="F6224" t="s">
        <v>15888</v>
      </c>
      <c r="G6224" t="s">
        <v>1912</v>
      </c>
      <c r="J6224" s="40">
        <v>10.33</v>
      </c>
      <c r="K6224" s="40">
        <v>0</v>
      </c>
    </row>
    <row r="6225" spans="1:11" x14ac:dyDescent="0.35">
      <c r="A6225">
        <v>30043</v>
      </c>
      <c r="B6225" t="s">
        <v>78</v>
      </c>
      <c r="C6225" s="70">
        <v>-908</v>
      </c>
      <c r="D6225" s="70">
        <v>-291.95999999999998</v>
      </c>
      <c r="E6225" s="71">
        <v>44651</v>
      </c>
      <c r="F6225" t="s">
        <v>15888</v>
      </c>
      <c r="G6225" t="s">
        <v>1912</v>
      </c>
      <c r="J6225" s="40">
        <v>9.67</v>
      </c>
      <c r="K6225" s="40">
        <v>0</v>
      </c>
    </row>
    <row r="6226" spans="1:11" x14ac:dyDescent="0.35">
      <c r="A6226">
        <v>30043</v>
      </c>
      <c r="B6226" t="s">
        <v>78</v>
      </c>
      <c r="C6226" s="70">
        <v>-908</v>
      </c>
      <c r="D6226" s="70">
        <v>-291.95999999999998</v>
      </c>
      <c r="E6226" s="71">
        <v>44651</v>
      </c>
      <c r="F6226" t="s">
        <v>15888</v>
      </c>
      <c r="G6226" t="s">
        <v>1912</v>
      </c>
      <c r="J6226" s="40">
        <v>15.4</v>
      </c>
      <c r="K6226" s="40">
        <v>0</v>
      </c>
    </row>
    <row r="6227" spans="1:11" x14ac:dyDescent="0.35">
      <c r="A6227">
        <v>30043</v>
      </c>
      <c r="B6227" t="s">
        <v>78</v>
      </c>
      <c r="C6227" s="70">
        <v>-908</v>
      </c>
      <c r="D6227" s="70">
        <v>-291.95999999999998</v>
      </c>
      <c r="E6227" s="71">
        <v>44651</v>
      </c>
      <c r="F6227" t="s">
        <v>15888</v>
      </c>
      <c r="G6227" t="s">
        <v>1912</v>
      </c>
      <c r="J6227" s="40">
        <v>11.96</v>
      </c>
      <c r="K6227" s="40">
        <v>0</v>
      </c>
    </row>
    <row r="6228" spans="1:11" x14ac:dyDescent="0.35">
      <c r="A6228">
        <v>30043</v>
      </c>
      <c r="B6228" t="s">
        <v>78</v>
      </c>
      <c r="C6228" s="70">
        <v>-908</v>
      </c>
      <c r="D6228" s="70">
        <v>-291.95999999999998</v>
      </c>
      <c r="E6228" s="71">
        <v>44651</v>
      </c>
      <c r="F6228" t="s">
        <v>15888</v>
      </c>
      <c r="G6228" t="s">
        <v>1912</v>
      </c>
      <c r="J6228" s="40">
        <v>9.35</v>
      </c>
      <c r="K6228" s="40">
        <v>0</v>
      </c>
    </row>
    <row r="6229" spans="1:11" x14ac:dyDescent="0.35">
      <c r="A6229">
        <v>30043</v>
      </c>
      <c r="B6229" t="s">
        <v>78</v>
      </c>
      <c r="C6229" s="70">
        <v>-908</v>
      </c>
      <c r="D6229" s="70">
        <v>-291.95999999999998</v>
      </c>
      <c r="E6229" s="71">
        <v>44651</v>
      </c>
      <c r="F6229" t="s">
        <v>15888</v>
      </c>
      <c r="G6229" t="s">
        <v>1912</v>
      </c>
      <c r="J6229" s="40">
        <v>10.11</v>
      </c>
      <c r="K6229" s="40">
        <v>0</v>
      </c>
    </row>
    <row r="6230" spans="1:11" x14ac:dyDescent="0.35">
      <c r="A6230">
        <v>30043</v>
      </c>
      <c r="B6230" t="s">
        <v>78</v>
      </c>
      <c r="C6230" s="70">
        <v>-908</v>
      </c>
      <c r="D6230" s="70">
        <v>-291.95999999999998</v>
      </c>
      <c r="E6230" s="71">
        <v>44651</v>
      </c>
      <c r="F6230" t="s">
        <v>15888</v>
      </c>
      <c r="G6230" t="s">
        <v>1912</v>
      </c>
      <c r="J6230" s="40">
        <v>10.14</v>
      </c>
      <c r="K6230" s="40">
        <v>0</v>
      </c>
    </row>
    <row r="6231" spans="1:11" x14ac:dyDescent="0.35">
      <c r="A6231">
        <v>30043</v>
      </c>
      <c r="B6231" t="s">
        <v>78</v>
      </c>
      <c r="C6231" s="70">
        <v>-908</v>
      </c>
      <c r="D6231" s="70">
        <v>-291.95999999999998</v>
      </c>
      <c r="E6231" s="71">
        <v>44651</v>
      </c>
      <c r="F6231" t="s">
        <v>15888</v>
      </c>
      <c r="G6231" t="s">
        <v>1912</v>
      </c>
      <c r="J6231" s="40">
        <v>12.28</v>
      </c>
      <c r="K6231" s="40">
        <v>0</v>
      </c>
    </row>
    <row r="6232" spans="1:11" x14ac:dyDescent="0.35">
      <c r="A6232">
        <v>30043</v>
      </c>
      <c r="B6232" t="s">
        <v>78</v>
      </c>
      <c r="C6232" s="70">
        <v>-908</v>
      </c>
      <c r="D6232" s="70">
        <v>-291.95999999999998</v>
      </c>
      <c r="E6232" s="71">
        <v>44651</v>
      </c>
      <c r="F6232" t="s">
        <v>15888</v>
      </c>
      <c r="G6232" t="s">
        <v>1912</v>
      </c>
      <c r="J6232" s="40">
        <v>9.26</v>
      </c>
      <c r="K6232" s="40">
        <v>0</v>
      </c>
    </row>
    <row r="6233" spans="1:11" x14ac:dyDescent="0.35">
      <c r="A6233">
        <v>30043</v>
      </c>
      <c r="B6233" t="s">
        <v>78</v>
      </c>
      <c r="C6233" s="70">
        <v>-908</v>
      </c>
      <c r="D6233" s="70">
        <v>-291.95999999999998</v>
      </c>
      <c r="E6233" s="71">
        <v>44651</v>
      </c>
      <c r="F6233" t="s">
        <v>15888</v>
      </c>
      <c r="G6233" t="s">
        <v>1912</v>
      </c>
      <c r="J6233" s="40">
        <v>10.3</v>
      </c>
      <c r="K6233" s="40">
        <v>0</v>
      </c>
    </row>
    <row r="6234" spans="1:11" x14ac:dyDescent="0.35">
      <c r="A6234">
        <v>30043</v>
      </c>
      <c r="B6234" t="s">
        <v>78</v>
      </c>
      <c r="C6234" s="70">
        <v>-908</v>
      </c>
      <c r="D6234" s="70">
        <v>-291.95999999999998</v>
      </c>
      <c r="E6234" s="71">
        <v>44651</v>
      </c>
      <c r="F6234" t="s">
        <v>15888</v>
      </c>
      <c r="G6234" t="s">
        <v>1912</v>
      </c>
      <c r="J6234" s="40">
        <v>9.26</v>
      </c>
      <c r="K6234" s="40">
        <v>0</v>
      </c>
    </row>
    <row r="6235" spans="1:11" x14ac:dyDescent="0.35">
      <c r="A6235">
        <v>30043</v>
      </c>
      <c r="B6235" t="s">
        <v>78</v>
      </c>
      <c r="C6235" s="70">
        <v>-908</v>
      </c>
      <c r="D6235" s="70">
        <v>-291.95999999999998</v>
      </c>
      <c r="E6235" s="71">
        <v>44651</v>
      </c>
      <c r="F6235" t="s">
        <v>15888</v>
      </c>
      <c r="G6235" t="s">
        <v>1912</v>
      </c>
      <c r="J6235" s="40">
        <v>8.09</v>
      </c>
      <c r="K6235" s="40">
        <v>0</v>
      </c>
    </row>
    <row r="6236" spans="1:11" x14ac:dyDescent="0.35">
      <c r="A6236">
        <v>30043</v>
      </c>
      <c r="B6236" t="s">
        <v>78</v>
      </c>
      <c r="C6236" s="70">
        <v>-908</v>
      </c>
      <c r="D6236" s="70">
        <v>-291.95999999999998</v>
      </c>
      <c r="E6236" s="71">
        <v>44651</v>
      </c>
      <c r="F6236" t="s">
        <v>15888</v>
      </c>
      <c r="G6236" t="s">
        <v>1912</v>
      </c>
      <c r="J6236" s="40">
        <v>8.82</v>
      </c>
      <c r="K6236" s="40">
        <v>0</v>
      </c>
    </row>
    <row r="6237" spans="1:11" x14ac:dyDescent="0.35">
      <c r="A6237">
        <v>30043</v>
      </c>
      <c r="B6237" t="s">
        <v>78</v>
      </c>
      <c r="C6237" s="70">
        <v>-908</v>
      </c>
      <c r="D6237" s="70">
        <v>-291.95999999999998</v>
      </c>
      <c r="E6237" s="71">
        <v>44651</v>
      </c>
      <c r="F6237" t="s">
        <v>15888</v>
      </c>
      <c r="G6237" t="s">
        <v>1912</v>
      </c>
      <c r="J6237" s="40">
        <v>10.8</v>
      </c>
      <c r="K6237" s="40">
        <v>0</v>
      </c>
    </row>
    <row r="6238" spans="1:11" x14ac:dyDescent="0.35">
      <c r="A6238">
        <v>30043</v>
      </c>
      <c r="B6238" t="s">
        <v>78</v>
      </c>
      <c r="C6238" s="70">
        <v>-908</v>
      </c>
      <c r="D6238" s="70">
        <v>-291.95999999999998</v>
      </c>
      <c r="E6238" s="71">
        <v>44651</v>
      </c>
      <c r="F6238" t="s">
        <v>8268</v>
      </c>
      <c r="G6238" t="s">
        <v>1912</v>
      </c>
      <c r="J6238" s="40">
        <v>1742.76</v>
      </c>
      <c r="K6238" s="40">
        <v>0</v>
      </c>
    </row>
    <row r="6239" spans="1:11" x14ac:dyDescent="0.35">
      <c r="A6239">
        <v>30043</v>
      </c>
      <c r="B6239" t="s">
        <v>78</v>
      </c>
      <c r="C6239" s="70">
        <v>-908</v>
      </c>
      <c r="D6239" s="70">
        <v>-291.95999999999998</v>
      </c>
      <c r="E6239" s="71">
        <v>44651</v>
      </c>
      <c r="F6239" t="s">
        <v>6530</v>
      </c>
      <c r="G6239" t="s">
        <v>2247</v>
      </c>
      <c r="J6239" s="40">
        <v>0</v>
      </c>
      <c r="K6239" s="40">
        <v>29.36</v>
      </c>
    </row>
    <row r="6240" spans="1:11" x14ac:dyDescent="0.35">
      <c r="A6240">
        <v>30043</v>
      </c>
      <c r="B6240" t="s">
        <v>78</v>
      </c>
      <c r="C6240" s="70">
        <v>-908</v>
      </c>
      <c r="D6240" s="70">
        <v>-291.95999999999998</v>
      </c>
      <c r="E6240" s="71">
        <v>44652</v>
      </c>
      <c r="F6240" t="s">
        <v>13512</v>
      </c>
      <c r="G6240" t="s">
        <v>2142</v>
      </c>
      <c r="H6240" t="s">
        <v>13511</v>
      </c>
      <c r="I6240" t="s">
        <v>13510</v>
      </c>
      <c r="J6240" s="40">
        <v>0</v>
      </c>
      <c r="K6240" s="40">
        <v>9.19</v>
      </c>
    </row>
    <row r="6241" spans="1:11" x14ac:dyDescent="0.35">
      <c r="A6241">
        <v>30043</v>
      </c>
      <c r="B6241" t="s">
        <v>78</v>
      </c>
      <c r="C6241" s="70">
        <v>-908</v>
      </c>
      <c r="D6241" s="70">
        <v>-291.95999999999998</v>
      </c>
      <c r="E6241" s="71">
        <v>44652</v>
      </c>
      <c r="F6241" t="s">
        <v>13509</v>
      </c>
      <c r="G6241" t="s">
        <v>2142</v>
      </c>
      <c r="H6241" t="s">
        <v>13508</v>
      </c>
      <c r="I6241" t="s">
        <v>13507</v>
      </c>
      <c r="J6241" s="40">
        <v>0</v>
      </c>
      <c r="K6241" s="40">
        <v>16.260000000000002</v>
      </c>
    </row>
    <row r="6242" spans="1:11" x14ac:dyDescent="0.35">
      <c r="A6242">
        <v>30043</v>
      </c>
      <c r="B6242" t="s">
        <v>78</v>
      </c>
      <c r="C6242" s="70">
        <v>-908</v>
      </c>
      <c r="D6242" s="70">
        <v>-291.95999999999998</v>
      </c>
      <c r="E6242" s="71">
        <v>44652</v>
      </c>
      <c r="F6242" t="s">
        <v>13506</v>
      </c>
      <c r="G6242" t="s">
        <v>2142</v>
      </c>
      <c r="H6242" t="s">
        <v>13505</v>
      </c>
      <c r="I6242" t="s">
        <v>13504</v>
      </c>
      <c r="J6242" s="40">
        <v>0</v>
      </c>
      <c r="K6242" s="40">
        <v>8.31</v>
      </c>
    </row>
    <row r="6243" spans="1:11" x14ac:dyDescent="0.35">
      <c r="A6243">
        <v>30043</v>
      </c>
      <c r="B6243" t="s">
        <v>78</v>
      </c>
      <c r="C6243" s="70">
        <v>-908</v>
      </c>
      <c r="D6243" s="70">
        <v>-291.95999999999998</v>
      </c>
      <c r="E6243" s="71">
        <v>44652</v>
      </c>
      <c r="F6243" t="s">
        <v>13503</v>
      </c>
      <c r="G6243" t="s">
        <v>2142</v>
      </c>
      <c r="H6243" t="s">
        <v>13502</v>
      </c>
      <c r="I6243" t="s">
        <v>13501</v>
      </c>
      <c r="J6243" s="40">
        <v>0</v>
      </c>
      <c r="K6243" s="40">
        <v>12.23</v>
      </c>
    </row>
    <row r="6244" spans="1:11" x14ac:dyDescent="0.35">
      <c r="A6244">
        <v>30043</v>
      </c>
      <c r="B6244" t="s">
        <v>78</v>
      </c>
      <c r="C6244" s="70">
        <v>-908</v>
      </c>
      <c r="D6244" s="70">
        <v>-291.95999999999998</v>
      </c>
      <c r="E6244" s="71">
        <v>44652</v>
      </c>
      <c r="F6244" t="s">
        <v>13500</v>
      </c>
      <c r="G6244" t="s">
        <v>2142</v>
      </c>
      <c r="H6244" t="s">
        <v>13499</v>
      </c>
      <c r="I6244" t="s">
        <v>13498</v>
      </c>
      <c r="J6244" s="40">
        <v>0</v>
      </c>
      <c r="K6244" s="40">
        <v>10.07</v>
      </c>
    </row>
    <row r="6245" spans="1:11" x14ac:dyDescent="0.35">
      <c r="A6245">
        <v>30043</v>
      </c>
      <c r="B6245" t="s">
        <v>78</v>
      </c>
      <c r="C6245" s="70">
        <v>-908</v>
      </c>
      <c r="D6245" s="70">
        <v>-291.95999999999998</v>
      </c>
      <c r="E6245" s="71">
        <v>44652</v>
      </c>
      <c r="F6245" t="s">
        <v>13497</v>
      </c>
      <c r="G6245" t="s">
        <v>2142</v>
      </c>
      <c r="H6245" t="s">
        <v>13496</v>
      </c>
      <c r="I6245" t="s">
        <v>13495</v>
      </c>
      <c r="J6245" s="40">
        <v>0</v>
      </c>
      <c r="K6245" s="40">
        <v>10.79</v>
      </c>
    </row>
    <row r="6246" spans="1:11" x14ac:dyDescent="0.35">
      <c r="A6246">
        <v>30043</v>
      </c>
      <c r="B6246" t="s">
        <v>78</v>
      </c>
      <c r="C6246" s="70">
        <v>-908</v>
      </c>
      <c r="D6246" s="70">
        <v>-291.95999999999998</v>
      </c>
      <c r="E6246" s="71">
        <v>44652</v>
      </c>
      <c r="F6246" t="s">
        <v>13494</v>
      </c>
      <c r="G6246" t="s">
        <v>2142</v>
      </c>
      <c r="H6246" t="s">
        <v>13493</v>
      </c>
      <c r="I6246" t="s">
        <v>13492</v>
      </c>
      <c r="J6246" s="40">
        <v>0</v>
      </c>
      <c r="K6246" s="40">
        <v>9.65</v>
      </c>
    </row>
    <row r="6247" spans="1:11" x14ac:dyDescent="0.35">
      <c r="A6247">
        <v>30043</v>
      </c>
      <c r="B6247" t="s">
        <v>78</v>
      </c>
      <c r="C6247" s="70">
        <v>-908</v>
      </c>
      <c r="D6247" s="70">
        <v>-291.95999999999998</v>
      </c>
      <c r="E6247" s="71">
        <v>44652</v>
      </c>
      <c r="F6247" t="s">
        <v>13491</v>
      </c>
      <c r="G6247" t="s">
        <v>2142</v>
      </c>
      <c r="H6247" t="s">
        <v>13490</v>
      </c>
      <c r="I6247" t="s">
        <v>13489</v>
      </c>
      <c r="J6247" s="40">
        <v>0</v>
      </c>
      <c r="K6247" s="40">
        <v>8.44</v>
      </c>
    </row>
    <row r="6248" spans="1:11" x14ac:dyDescent="0.35">
      <c r="A6248">
        <v>30043</v>
      </c>
      <c r="B6248" t="s">
        <v>78</v>
      </c>
      <c r="C6248" s="70">
        <v>-908</v>
      </c>
      <c r="D6248" s="70">
        <v>-291.95999999999998</v>
      </c>
      <c r="E6248" s="71">
        <v>44652</v>
      </c>
      <c r="F6248" t="s">
        <v>13488</v>
      </c>
      <c r="G6248" t="s">
        <v>2142</v>
      </c>
      <c r="H6248" t="s">
        <v>13487</v>
      </c>
      <c r="I6248" t="s">
        <v>13486</v>
      </c>
      <c r="J6248" s="40">
        <v>0</v>
      </c>
      <c r="K6248" s="40">
        <v>13.42</v>
      </c>
    </row>
    <row r="6249" spans="1:11" x14ac:dyDescent="0.35">
      <c r="A6249">
        <v>30043</v>
      </c>
      <c r="B6249" t="s">
        <v>78</v>
      </c>
      <c r="C6249" s="70">
        <v>-908</v>
      </c>
      <c r="D6249" s="70">
        <v>-291.95999999999998</v>
      </c>
      <c r="E6249" s="71">
        <v>44652</v>
      </c>
      <c r="F6249" t="s">
        <v>13485</v>
      </c>
      <c r="G6249" t="s">
        <v>2142</v>
      </c>
      <c r="H6249" t="s">
        <v>13484</v>
      </c>
      <c r="I6249" t="s">
        <v>13483</v>
      </c>
      <c r="J6249" s="40">
        <v>0</v>
      </c>
      <c r="K6249" s="40">
        <v>11.65</v>
      </c>
    </row>
    <row r="6250" spans="1:11" x14ac:dyDescent="0.35">
      <c r="A6250">
        <v>30043</v>
      </c>
      <c r="B6250" t="s">
        <v>78</v>
      </c>
      <c r="C6250" s="70">
        <v>-908</v>
      </c>
      <c r="D6250" s="70">
        <v>-291.95999999999998</v>
      </c>
      <c r="E6250" s="71">
        <v>44652</v>
      </c>
      <c r="F6250" t="s">
        <v>13482</v>
      </c>
      <c r="G6250" t="s">
        <v>2142</v>
      </c>
      <c r="H6250" t="s">
        <v>13481</v>
      </c>
      <c r="I6250" t="s">
        <v>13480</v>
      </c>
      <c r="J6250" s="40">
        <v>0</v>
      </c>
      <c r="K6250" s="40">
        <v>9.16</v>
      </c>
    </row>
    <row r="6251" spans="1:11" x14ac:dyDescent="0.35">
      <c r="A6251">
        <v>30043</v>
      </c>
      <c r="B6251" t="s">
        <v>78</v>
      </c>
      <c r="C6251" s="70">
        <v>-908</v>
      </c>
      <c r="D6251" s="70">
        <v>-291.95999999999998</v>
      </c>
      <c r="E6251" s="71">
        <v>44652</v>
      </c>
      <c r="F6251" t="s">
        <v>13479</v>
      </c>
      <c r="G6251" t="s">
        <v>2142</v>
      </c>
      <c r="H6251" t="s">
        <v>13478</v>
      </c>
      <c r="I6251" t="s">
        <v>13477</v>
      </c>
      <c r="J6251" s="40">
        <v>0</v>
      </c>
      <c r="K6251" s="40">
        <v>10.08</v>
      </c>
    </row>
    <row r="6252" spans="1:11" x14ac:dyDescent="0.35">
      <c r="A6252">
        <v>30043</v>
      </c>
      <c r="B6252" t="s">
        <v>78</v>
      </c>
      <c r="C6252" s="70">
        <v>-908</v>
      </c>
      <c r="D6252" s="70">
        <v>-291.95999999999998</v>
      </c>
      <c r="E6252" s="71">
        <v>44652</v>
      </c>
      <c r="F6252" t="s">
        <v>13476</v>
      </c>
      <c r="G6252" t="s">
        <v>2142</v>
      </c>
      <c r="H6252" t="s">
        <v>13475</v>
      </c>
      <c r="I6252" t="s">
        <v>13474</v>
      </c>
      <c r="J6252" s="40">
        <v>0</v>
      </c>
      <c r="K6252" s="40">
        <v>9.48</v>
      </c>
    </row>
    <row r="6253" spans="1:11" x14ac:dyDescent="0.35">
      <c r="A6253">
        <v>30043</v>
      </c>
      <c r="B6253" t="s">
        <v>78</v>
      </c>
      <c r="C6253" s="70">
        <v>-908</v>
      </c>
      <c r="D6253" s="70">
        <v>-291.95999999999998</v>
      </c>
      <c r="E6253" s="71">
        <v>44652</v>
      </c>
      <c r="F6253" t="s">
        <v>13473</v>
      </c>
      <c r="G6253" t="s">
        <v>2142</v>
      </c>
      <c r="H6253" t="s">
        <v>13472</v>
      </c>
      <c r="I6253" t="s">
        <v>13471</v>
      </c>
      <c r="J6253" s="40">
        <v>0</v>
      </c>
      <c r="K6253" s="40">
        <v>13.73</v>
      </c>
    </row>
    <row r="6254" spans="1:11" x14ac:dyDescent="0.35">
      <c r="A6254">
        <v>30043</v>
      </c>
      <c r="B6254" t="s">
        <v>78</v>
      </c>
      <c r="C6254" s="70">
        <v>-908</v>
      </c>
      <c r="D6254" s="70">
        <v>-291.95999999999998</v>
      </c>
      <c r="E6254" s="71">
        <v>44652</v>
      </c>
      <c r="F6254" t="s">
        <v>13470</v>
      </c>
      <c r="G6254" t="s">
        <v>2142</v>
      </c>
      <c r="H6254" t="s">
        <v>13469</v>
      </c>
      <c r="I6254" t="s">
        <v>13468</v>
      </c>
      <c r="J6254" s="40">
        <v>0</v>
      </c>
      <c r="K6254" s="40">
        <v>8.43</v>
      </c>
    </row>
    <row r="6255" spans="1:11" x14ac:dyDescent="0.35">
      <c r="A6255">
        <v>30043</v>
      </c>
      <c r="B6255" t="s">
        <v>78</v>
      </c>
      <c r="C6255" s="70">
        <v>-908</v>
      </c>
      <c r="D6255" s="70">
        <v>-291.95999999999998</v>
      </c>
      <c r="E6255" s="71">
        <v>44652</v>
      </c>
      <c r="F6255" t="s">
        <v>13467</v>
      </c>
      <c r="G6255" t="s">
        <v>2142</v>
      </c>
      <c r="H6255" t="s">
        <v>13466</v>
      </c>
      <c r="I6255" t="s">
        <v>13465</v>
      </c>
      <c r="J6255" s="40">
        <v>0</v>
      </c>
      <c r="K6255" s="40">
        <v>10.050000000000001</v>
      </c>
    </row>
    <row r="6256" spans="1:11" x14ac:dyDescent="0.35">
      <c r="A6256">
        <v>30043</v>
      </c>
      <c r="B6256" t="s">
        <v>78</v>
      </c>
      <c r="C6256" s="70">
        <v>-908</v>
      </c>
      <c r="D6256" s="70">
        <v>-291.95999999999998</v>
      </c>
      <c r="E6256" s="71">
        <v>44652</v>
      </c>
      <c r="F6256" t="s">
        <v>13464</v>
      </c>
      <c r="G6256" t="s">
        <v>2142</v>
      </c>
      <c r="H6256" t="s">
        <v>13463</v>
      </c>
      <c r="I6256" t="s">
        <v>13462</v>
      </c>
      <c r="J6256" s="40">
        <v>0</v>
      </c>
      <c r="K6256" s="40">
        <v>8.7799999999999994</v>
      </c>
    </row>
    <row r="6257" spans="1:11" x14ac:dyDescent="0.35">
      <c r="A6257">
        <v>30043</v>
      </c>
      <c r="B6257" t="s">
        <v>78</v>
      </c>
      <c r="C6257" s="70">
        <v>-908</v>
      </c>
      <c r="D6257" s="70">
        <v>-291.95999999999998</v>
      </c>
      <c r="E6257" s="71">
        <v>44652</v>
      </c>
      <c r="F6257" t="s">
        <v>13461</v>
      </c>
      <c r="G6257" t="s">
        <v>2142</v>
      </c>
      <c r="H6257" t="s">
        <v>13460</v>
      </c>
      <c r="I6257" t="s">
        <v>13459</v>
      </c>
      <c r="J6257" s="40">
        <v>0</v>
      </c>
      <c r="K6257" s="40">
        <v>9.94</v>
      </c>
    </row>
    <row r="6258" spans="1:11" x14ac:dyDescent="0.35">
      <c r="A6258">
        <v>30043</v>
      </c>
      <c r="B6258" t="s">
        <v>78</v>
      </c>
      <c r="C6258" s="70">
        <v>-908</v>
      </c>
      <c r="D6258" s="70">
        <v>-291.95999999999998</v>
      </c>
      <c r="E6258" s="71">
        <v>44652</v>
      </c>
      <c r="F6258" t="s">
        <v>13458</v>
      </c>
      <c r="G6258" t="s">
        <v>2142</v>
      </c>
      <c r="H6258" t="s">
        <v>13457</v>
      </c>
      <c r="I6258" t="s">
        <v>13456</v>
      </c>
      <c r="J6258" s="40">
        <v>0</v>
      </c>
      <c r="K6258" s="40">
        <v>10.15</v>
      </c>
    </row>
    <row r="6259" spans="1:11" x14ac:dyDescent="0.35">
      <c r="A6259">
        <v>30043</v>
      </c>
      <c r="B6259" t="s">
        <v>78</v>
      </c>
      <c r="C6259" s="70">
        <v>-908</v>
      </c>
      <c r="D6259" s="70">
        <v>-291.95999999999998</v>
      </c>
      <c r="E6259" s="71">
        <v>44652</v>
      </c>
      <c r="F6259" t="s">
        <v>13455</v>
      </c>
      <c r="G6259" t="s">
        <v>2142</v>
      </c>
      <c r="H6259" t="s">
        <v>13454</v>
      </c>
      <c r="I6259" t="s">
        <v>13453</v>
      </c>
      <c r="J6259" s="40">
        <v>0</v>
      </c>
      <c r="K6259" s="40">
        <v>9.14</v>
      </c>
    </row>
    <row r="6260" spans="1:11" x14ac:dyDescent="0.35">
      <c r="A6260">
        <v>30043</v>
      </c>
      <c r="B6260" t="s">
        <v>78</v>
      </c>
      <c r="C6260" s="70">
        <v>-908</v>
      </c>
      <c r="D6260" s="70">
        <v>-291.95999999999998</v>
      </c>
      <c r="E6260" s="71">
        <v>44652</v>
      </c>
      <c r="F6260" t="s">
        <v>2105</v>
      </c>
      <c r="G6260" t="s">
        <v>1907</v>
      </c>
      <c r="J6260" s="40">
        <v>0</v>
      </c>
      <c r="K6260" s="40">
        <v>0</v>
      </c>
    </row>
    <row r="6261" spans="1:11" x14ac:dyDescent="0.35">
      <c r="A6261">
        <v>30043</v>
      </c>
      <c r="B6261" t="s">
        <v>78</v>
      </c>
      <c r="C6261" s="70">
        <v>-908</v>
      </c>
      <c r="D6261" s="70">
        <v>-291.95999999999998</v>
      </c>
      <c r="E6261" s="71">
        <v>44652</v>
      </c>
      <c r="F6261" t="s">
        <v>2104</v>
      </c>
      <c r="G6261" t="s">
        <v>1907</v>
      </c>
      <c r="H6261" t="s">
        <v>2103</v>
      </c>
      <c r="I6261" t="s">
        <v>2102</v>
      </c>
      <c r="J6261" s="40">
        <v>0</v>
      </c>
      <c r="K6261" s="40">
        <v>0.03</v>
      </c>
    </row>
    <row r="6262" spans="1:11" x14ac:dyDescent="0.35">
      <c r="A6262">
        <v>30043</v>
      </c>
      <c r="B6262" t="s">
        <v>78</v>
      </c>
      <c r="C6262" s="70">
        <v>-908</v>
      </c>
      <c r="D6262" s="70">
        <v>-291.95999999999998</v>
      </c>
      <c r="E6262" s="71">
        <v>44654</v>
      </c>
      <c r="F6262" t="s">
        <v>13452</v>
      </c>
      <c r="G6262" t="s">
        <v>2142</v>
      </c>
      <c r="H6262" t="s">
        <v>13451</v>
      </c>
      <c r="I6262" t="s">
        <v>13450</v>
      </c>
      <c r="J6262" s="40">
        <v>0</v>
      </c>
      <c r="K6262" s="40">
        <v>8.4</v>
      </c>
    </row>
    <row r="6263" spans="1:11" x14ac:dyDescent="0.35">
      <c r="A6263">
        <v>30043</v>
      </c>
      <c r="B6263" t="s">
        <v>78</v>
      </c>
      <c r="C6263" s="70">
        <v>-908</v>
      </c>
      <c r="D6263" s="70">
        <v>-291.95999999999998</v>
      </c>
      <c r="E6263" s="71">
        <v>44655</v>
      </c>
      <c r="F6263" t="s">
        <v>13449</v>
      </c>
      <c r="G6263" t="s">
        <v>2142</v>
      </c>
      <c r="H6263" t="s">
        <v>13448</v>
      </c>
      <c r="I6263" t="s">
        <v>13447</v>
      </c>
      <c r="J6263" s="40">
        <v>0</v>
      </c>
      <c r="K6263" s="40">
        <v>23.78</v>
      </c>
    </row>
    <row r="6264" spans="1:11" x14ac:dyDescent="0.35">
      <c r="A6264">
        <v>30043</v>
      </c>
      <c r="B6264" t="s">
        <v>78</v>
      </c>
      <c r="C6264" s="70">
        <v>-908</v>
      </c>
      <c r="D6264" s="70">
        <v>-291.95999999999998</v>
      </c>
      <c r="E6264" s="71">
        <v>44655</v>
      </c>
      <c r="F6264" t="s">
        <v>13446</v>
      </c>
      <c r="G6264" t="s">
        <v>2142</v>
      </c>
      <c r="H6264" t="s">
        <v>13445</v>
      </c>
      <c r="I6264" t="s">
        <v>13444</v>
      </c>
      <c r="J6264" s="40">
        <v>0</v>
      </c>
      <c r="K6264" s="40">
        <v>23.18</v>
      </c>
    </row>
    <row r="6265" spans="1:11" x14ac:dyDescent="0.35">
      <c r="A6265">
        <v>30043</v>
      </c>
      <c r="B6265" t="s">
        <v>78</v>
      </c>
      <c r="C6265" s="70">
        <v>-908</v>
      </c>
      <c r="D6265" s="70">
        <v>-291.95999999999998</v>
      </c>
      <c r="E6265" s="71">
        <v>44655</v>
      </c>
      <c r="F6265" t="s">
        <v>13443</v>
      </c>
      <c r="G6265" t="s">
        <v>2142</v>
      </c>
      <c r="H6265" t="s">
        <v>13442</v>
      </c>
      <c r="I6265" t="s">
        <v>13441</v>
      </c>
      <c r="J6265" s="40">
        <v>0</v>
      </c>
      <c r="K6265" s="40">
        <v>11.78</v>
      </c>
    </row>
    <row r="6266" spans="1:11" x14ac:dyDescent="0.35">
      <c r="A6266">
        <v>30043</v>
      </c>
      <c r="B6266" t="s">
        <v>78</v>
      </c>
      <c r="C6266" s="70">
        <v>-908</v>
      </c>
      <c r="D6266" s="70">
        <v>-291.95999999999998</v>
      </c>
      <c r="E6266" s="71">
        <v>44656</v>
      </c>
      <c r="F6266" t="s">
        <v>13440</v>
      </c>
      <c r="G6266" t="s">
        <v>2142</v>
      </c>
      <c r="H6266" t="s">
        <v>13439</v>
      </c>
      <c r="I6266" t="s">
        <v>13438</v>
      </c>
      <c r="J6266" s="40">
        <v>0</v>
      </c>
      <c r="K6266" s="40">
        <v>10.76</v>
      </c>
    </row>
    <row r="6267" spans="1:11" x14ac:dyDescent="0.35">
      <c r="A6267">
        <v>30043</v>
      </c>
      <c r="B6267" t="s">
        <v>78</v>
      </c>
      <c r="C6267" s="70">
        <v>-908</v>
      </c>
      <c r="D6267" s="70">
        <v>-291.95999999999998</v>
      </c>
      <c r="E6267" s="71">
        <v>44658</v>
      </c>
      <c r="F6267" t="s">
        <v>13437</v>
      </c>
      <c r="G6267" t="s">
        <v>2142</v>
      </c>
      <c r="H6267" t="s">
        <v>13436</v>
      </c>
      <c r="I6267" t="s">
        <v>13435</v>
      </c>
      <c r="J6267" s="40">
        <v>0</v>
      </c>
      <c r="K6267" s="40">
        <v>10.19</v>
      </c>
    </row>
    <row r="6268" spans="1:11" x14ac:dyDescent="0.35">
      <c r="A6268">
        <v>30043</v>
      </c>
      <c r="B6268" t="s">
        <v>78</v>
      </c>
      <c r="C6268" s="70">
        <v>-908</v>
      </c>
      <c r="D6268" s="70">
        <v>-291.95999999999998</v>
      </c>
      <c r="E6268" s="71">
        <v>44658</v>
      </c>
      <c r="F6268" t="s">
        <v>13434</v>
      </c>
      <c r="G6268" t="s">
        <v>2142</v>
      </c>
      <c r="H6268" t="s">
        <v>13433</v>
      </c>
      <c r="I6268" t="s">
        <v>13432</v>
      </c>
      <c r="J6268" s="40">
        <v>0</v>
      </c>
      <c r="K6268" s="40">
        <v>13.85</v>
      </c>
    </row>
    <row r="6269" spans="1:11" x14ac:dyDescent="0.35">
      <c r="A6269">
        <v>30043</v>
      </c>
      <c r="B6269" t="s">
        <v>78</v>
      </c>
      <c r="C6269" s="70">
        <v>-908</v>
      </c>
      <c r="D6269" s="70">
        <v>-291.95999999999998</v>
      </c>
      <c r="E6269" s="71">
        <v>44663</v>
      </c>
      <c r="F6269" t="s">
        <v>13431</v>
      </c>
      <c r="G6269" t="s">
        <v>2142</v>
      </c>
      <c r="H6269" t="s">
        <v>13430</v>
      </c>
      <c r="I6269" t="s">
        <v>13429</v>
      </c>
      <c r="J6269" s="40">
        <v>0</v>
      </c>
      <c r="K6269" s="40">
        <v>11.1</v>
      </c>
    </row>
    <row r="6270" spans="1:11" x14ac:dyDescent="0.35">
      <c r="A6270">
        <v>30043</v>
      </c>
      <c r="B6270" t="s">
        <v>78</v>
      </c>
      <c r="C6270" s="70">
        <v>-908</v>
      </c>
      <c r="D6270" s="70">
        <v>-291.95999999999998</v>
      </c>
      <c r="E6270" s="71">
        <v>44664</v>
      </c>
      <c r="F6270" t="s">
        <v>13428</v>
      </c>
      <c r="G6270" t="s">
        <v>2142</v>
      </c>
      <c r="H6270" t="s">
        <v>13427</v>
      </c>
      <c r="I6270" t="s">
        <v>13426</v>
      </c>
      <c r="J6270" s="40">
        <v>0</v>
      </c>
      <c r="K6270" s="40">
        <v>11.01</v>
      </c>
    </row>
    <row r="6271" spans="1:11" x14ac:dyDescent="0.35">
      <c r="A6271">
        <v>30043</v>
      </c>
      <c r="B6271" t="s">
        <v>78</v>
      </c>
      <c r="C6271" s="70">
        <v>-908</v>
      </c>
      <c r="D6271" s="70">
        <v>-291.95999999999998</v>
      </c>
      <c r="E6271" s="71">
        <v>44670</v>
      </c>
      <c r="F6271" t="s">
        <v>13425</v>
      </c>
      <c r="G6271" t="s">
        <v>2142</v>
      </c>
      <c r="H6271" t="s">
        <v>13424</v>
      </c>
      <c r="I6271" t="s">
        <v>13423</v>
      </c>
      <c r="J6271" s="40">
        <v>0</v>
      </c>
      <c r="K6271" s="40">
        <v>10.48</v>
      </c>
    </row>
    <row r="6272" spans="1:11" x14ac:dyDescent="0.35">
      <c r="A6272">
        <v>30043</v>
      </c>
      <c r="B6272" t="s">
        <v>78</v>
      </c>
      <c r="C6272" s="70">
        <v>-908</v>
      </c>
      <c r="D6272" s="70">
        <v>-291.95999999999998</v>
      </c>
      <c r="E6272" s="71">
        <v>44670</v>
      </c>
      <c r="F6272" t="s">
        <v>13422</v>
      </c>
      <c r="G6272" t="s">
        <v>2142</v>
      </c>
      <c r="H6272" t="s">
        <v>13421</v>
      </c>
      <c r="I6272" t="s">
        <v>13420</v>
      </c>
      <c r="J6272" s="40">
        <v>0</v>
      </c>
      <c r="K6272" s="40">
        <v>12.05</v>
      </c>
    </row>
    <row r="6273" spans="1:11" x14ac:dyDescent="0.35">
      <c r="A6273">
        <v>30043</v>
      </c>
      <c r="B6273" t="s">
        <v>78</v>
      </c>
      <c r="C6273" s="70">
        <v>-908</v>
      </c>
      <c r="D6273" s="70">
        <v>-291.95999999999998</v>
      </c>
      <c r="E6273" s="71">
        <v>44670</v>
      </c>
      <c r="F6273" t="s">
        <v>13419</v>
      </c>
      <c r="G6273" t="s">
        <v>2142</v>
      </c>
      <c r="H6273" t="s">
        <v>13418</v>
      </c>
      <c r="I6273" t="s">
        <v>13417</v>
      </c>
      <c r="J6273" s="40">
        <v>0</v>
      </c>
      <c r="K6273" s="40">
        <v>12.05</v>
      </c>
    </row>
    <row r="6274" spans="1:11" x14ac:dyDescent="0.35">
      <c r="A6274">
        <v>30043</v>
      </c>
      <c r="B6274" t="s">
        <v>78</v>
      </c>
      <c r="C6274" s="70">
        <v>-908</v>
      </c>
      <c r="D6274" s="70">
        <v>-291.95999999999998</v>
      </c>
      <c r="E6274" s="71">
        <v>44670</v>
      </c>
      <c r="F6274" t="s">
        <v>13416</v>
      </c>
      <c r="G6274" t="s">
        <v>2142</v>
      </c>
      <c r="H6274" t="s">
        <v>13415</v>
      </c>
      <c r="I6274" t="s">
        <v>13414</v>
      </c>
      <c r="J6274" s="40">
        <v>0</v>
      </c>
      <c r="K6274" s="40">
        <v>9.9499999999999993</v>
      </c>
    </row>
    <row r="6275" spans="1:11" x14ac:dyDescent="0.35">
      <c r="A6275">
        <v>30043</v>
      </c>
      <c r="B6275" t="s">
        <v>78</v>
      </c>
      <c r="C6275" s="70">
        <v>-908</v>
      </c>
      <c r="D6275" s="70">
        <v>-291.95999999999998</v>
      </c>
      <c r="E6275" s="71">
        <v>44670</v>
      </c>
      <c r="F6275" t="s">
        <v>13413</v>
      </c>
      <c r="G6275" t="s">
        <v>2142</v>
      </c>
      <c r="H6275" t="s">
        <v>13412</v>
      </c>
      <c r="I6275" t="s">
        <v>13411</v>
      </c>
      <c r="J6275" s="40">
        <v>0</v>
      </c>
      <c r="K6275" s="40">
        <v>14.52</v>
      </c>
    </row>
    <row r="6276" spans="1:11" x14ac:dyDescent="0.35">
      <c r="A6276">
        <v>30043</v>
      </c>
      <c r="B6276" t="s">
        <v>78</v>
      </c>
      <c r="C6276" s="70">
        <v>-908</v>
      </c>
      <c r="D6276" s="70">
        <v>-291.95999999999998</v>
      </c>
      <c r="E6276" s="71">
        <v>44670</v>
      </c>
      <c r="F6276" t="s">
        <v>13410</v>
      </c>
      <c r="G6276" t="s">
        <v>2142</v>
      </c>
      <c r="H6276" t="s">
        <v>13409</v>
      </c>
      <c r="I6276" t="s">
        <v>13408</v>
      </c>
      <c r="J6276" s="40">
        <v>0</v>
      </c>
      <c r="K6276" s="40">
        <v>9.18</v>
      </c>
    </row>
    <row r="6277" spans="1:11" x14ac:dyDescent="0.35">
      <c r="A6277">
        <v>30043</v>
      </c>
      <c r="B6277" t="s">
        <v>78</v>
      </c>
      <c r="C6277" s="70">
        <v>-908</v>
      </c>
      <c r="D6277" s="70">
        <v>-291.95999999999998</v>
      </c>
      <c r="E6277" s="71">
        <v>44670</v>
      </c>
      <c r="F6277" t="s">
        <v>13407</v>
      </c>
      <c r="G6277" t="s">
        <v>2142</v>
      </c>
      <c r="H6277" t="s">
        <v>13406</v>
      </c>
      <c r="I6277" t="s">
        <v>13405</v>
      </c>
      <c r="J6277" s="40">
        <v>0</v>
      </c>
      <c r="K6277" s="40">
        <v>9.09</v>
      </c>
    </row>
    <row r="6278" spans="1:11" x14ac:dyDescent="0.35">
      <c r="A6278">
        <v>30043</v>
      </c>
      <c r="B6278" t="s">
        <v>78</v>
      </c>
      <c r="C6278" s="70">
        <v>-908</v>
      </c>
      <c r="D6278" s="70">
        <v>-291.95999999999998</v>
      </c>
      <c r="E6278" s="71">
        <v>44681</v>
      </c>
      <c r="F6278" t="s">
        <v>8264</v>
      </c>
      <c r="G6278" t="s">
        <v>1912</v>
      </c>
      <c r="J6278" s="40">
        <v>3587.58</v>
      </c>
      <c r="K6278" s="40">
        <v>0</v>
      </c>
    </row>
    <row r="6279" spans="1:11" x14ac:dyDescent="0.35">
      <c r="A6279">
        <v>30043</v>
      </c>
      <c r="B6279" t="s">
        <v>78</v>
      </c>
      <c r="C6279" s="70">
        <v>-908</v>
      </c>
      <c r="D6279" s="70">
        <v>-291.95999999999998</v>
      </c>
      <c r="E6279" s="71">
        <v>44681</v>
      </c>
      <c r="F6279" t="s">
        <v>15886</v>
      </c>
      <c r="G6279" t="s">
        <v>1912</v>
      </c>
      <c r="J6279" s="40">
        <v>8.11</v>
      </c>
      <c r="K6279" s="40">
        <v>0</v>
      </c>
    </row>
    <row r="6280" spans="1:11" x14ac:dyDescent="0.35">
      <c r="A6280">
        <v>30043</v>
      </c>
      <c r="B6280" t="s">
        <v>78</v>
      </c>
      <c r="C6280" s="70">
        <v>-908</v>
      </c>
      <c r="D6280" s="70">
        <v>-291.95999999999998</v>
      </c>
      <c r="E6280" s="71">
        <v>44681</v>
      </c>
      <c r="F6280" t="s">
        <v>15886</v>
      </c>
      <c r="G6280" t="s">
        <v>1912</v>
      </c>
      <c r="J6280" s="40">
        <v>9.65</v>
      </c>
      <c r="K6280" s="40">
        <v>0</v>
      </c>
    </row>
    <row r="6281" spans="1:11" x14ac:dyDescent="0.35">
      <c r="A6281">
        <v>30043</v>
      </c>
      <c r="B6281" t="s">
        <v>78</v>
      </c>
      <c r="C6281" s="70">
        <v>-908</v>
      </c>
      <c r="D6281" s="70">
        <v>-291.95999999999998</v>
      </c>
      <c r="E6281" s="71">
        <v>44681</v>
      </c>
      <c r="F6281" t="s">
        <v>15886</v>
      </c>
      <c r="G6281" t="s">
        <v>1912</v>
      </c>
      <c r="J6281" s="40">
        <v>11.4</v>
      </c>
      <c r="K6281" s="40">
        <v>0</v>
      </c>
    </row>
    <row r="6282" spans="1:11" x14ac:dyDescent="0.35">
      <c r="A6282">
        <v>30043</v>
      </c>
      <c r="B6282" t="s">
        <v>78</v>
      </c>
      <c r="C6282" s="70">
        <v>-908</v>
      </c>
      <c r="D6282" s="70">
        <v>-291.95999999999998</v>
      </c>
      <c r="E6282" s="71">
        <v>44681</v>
      </c>
      <c r="F6282" t="s">
        <v>15886</v>
      </c>
      <c r="G6282" t="s">
        <v>1912</v>
      </c>
      <c r="J6282" s="40">
        <v>22.43</v>
      </c>
      <c r="K6282" s="40">
        <v>0</v>
      </c>
    </row>
    <row r="6283" spans="1:11" x14ac:dyDescent="0.35">
      <c r="A6283">
        <v>30043</v>
      </c>
      <c r="B6283" t="s">
        <v>78</v>
      </c>
      <c r="C6283" s="70">
        <v>-908</v>
      </c>
      <c r="D6283" s="70">
        <v>-291.95999999999998</v>
      </c>
      <c r="E6283" s="71">
        <v>44681</v>
      </c>
      <c r="F6283" t="s">
        <v>15886</v>
      </c>
      <c r="G6283" t="s">
        <v>1912</v>
      </c>
      <c r="J6283" s="40">
        <v>23</v>
      </c>
      <c r="K6283" s="40">
        <v>0</v>
      </c>
    </row>
    <row r="6284" spans="1:11" x14ac:dyDescent="0.35">
      <c r="A6284">
        <v>30043</v>
      </c>
      <c r="B6284" t="s">
        <v>78</v>
      </c>
      <c r="C6284" s="70">
        <v>-908</v>
      </c>
      <c r="D6284" s="70">
        <v>-291.95999999999998</v>
      </c>
      <c r="E6284" s="71">
        <v>44681</v>
      </c>
      <c r="F6284" t="s">
        <v>15886</v>
      </c>
      <c r="G6284" t="s">
        <v>1912</v>
      </c>
      <c r="J6284" s="40">
        <v>10.4</v>
      </c>
      <c r="K6284" s="40">
        <v>0</v>
      </c>
    </row>
    <row r="6285" spans="1:11" x14ac:dyDescent="0.35">
      <c r="A6285">
        <v>30043</v>
      </c>
      <c r="B6285" t="s">
        <v>78</v>
      </c>
      <c r="C6285" s="70">
        <v>-908</v>
      </c>
      <c r="D6285" s="70">
        <v>-291.95999999999998</v>
      </c>
      <c r="E6285" s="71">
        <v>44681</v>
      </c>
      <c r="F6285" t="s">
        <v>15886</v>
      </c>
      <c r="G6285" t="s">
        <v>1912</v>
      </c>
      <c r="J6285" s="40">
        <v>11.76</v>
      </c>
      <c r="K6285" s="40">
        <v>0</v>
      </c>
    </row>
    <row r="6286" spans="1:11" x14ac:dyDescent="0.35">
      <c r="A6286">
        <v>30043</v>
      </c>
      <c r="B6286" t="s">
        <v>78</v>
      </c>
      <c r="C6286" s="70">
        <v>-908</v>
      </c>
      <c r="D6286" s="70">
        <v>-291.95999999999998</v>
      </c>
      <c r="E6286" s="71">
        <v>44681</v>
      </c>
      <c r="F6286" t="s">
        <v>15886</v>
      </c>
      <c r="G6286" t="s">
        <v>1912</v>
      </c>
      <c r="J6286" s="40">
        <v>9.9499999999999993</v>
      </c>
      <c r="K6286" s="40">
        <v>0</v>
      </c>
    </row>
    <row r="6287" spans="1:11" x14ac:dyDescent="0.35">
      <c r="A6287">
        <v>30043</v>
      </c>
      <c r="B6287" t="s">
        <v>78</v>
      </c>
      <c r="C6287" s="70">
        <v>-908</v>
      </c>
      <c r="D6287" s="70">
        <v>-291.95999999999998</v>
      </c>
      <c r="E6287" s="71">
        <v>44681</v>
      </c>
      <c r="F6287" t="s">
        <v>15886</v>
      </c>
      <c r="G6287" t="s">
        <v>1912</v>
      </c>
      <c r="J6287" s="40">
        <v>13.48</v>
      </c>
      <c r="K6287" s="40">
        <v>0</v>
      </c>
    </row>
    <row r="6288" spans="1:11" x14ac:dyDescent="0.35">
      <c r="A6288">
        <v>30043</v>
      </c>
      <c r="B6288" t="s">
        <v>78</v>
      </c>
      <c r="C6288" s="70">
        <v>-908</v>
      </c>
      <c r="D6288" s="70">
        <v>-291.95999999999998</v>
      </c>
      <c r="E6288" s="71">
        <v>44681</v>
      </c>
      <c r="F6288" t="s">
        <v>15886</v>
      </c>
      <c r="G6288" t="s">
        <v>1912</v>
      </c>
      <c r="J6288" s="40">
        <v>10.76</v>
      </c>
      <c r="K6288" s="40">
        <v>0</v>
      </c>
    </row>
    <row r="6289" spans="1:11" x14ac:dyDescent="0.35">
      <c r="A6289">
        <v>30043</v>
      </c>
      <c r="B6289" t="s">
        <v>78</v>
      </c>
      <c r="C6289" s="70">
        <v>-908</v>
      </c>
      <c r="D6289" s="70">
        <v>-291.95999999999998</v>
      </c>
      <c r="E6289" s="71">
        <v>44681</v>
      </c>
      <c r="F6289" t="s">
        <v>15886</v>
      </c>
      <c r="G6289" t="s">
        <v>1912</v>
      </c>
      <c r="J6289" s="40">
        <v>10.64</v>
      </c>
      <c r="K6289" s="40">
        <v>0</v>
      </c>
    </row>
    <row r="6290" spans="1:11" x14ac:dyDescent="0.35">
      <c r="A6290">
        <v>30043</v>
      </c>
      <c r="B6290" t="s">
        <v>78</v>
      </c>
      <c r="C6290" s="70">
        <v>-908</v>
      </c>
      <c r="D6290" s="70">
        <v>-291.95999999999998</v>
      </c>
      <c r="E6290" s="71">
        <v>44681</v>
      </c>
      <c r="F6290" t="s">
        <v>15886</v>
      </c>
      <c r="G6290" t="s">
        <v>1912</v>
      </c>
      <c r="J6290" s="40">
        <v>14.17</v>
      </c>
      <c r="K6290" s="40">
        <v>0</v>
      </c>
    </row>
    <row r="6291" spans="1:11" x14ac:dyDescent="0.35">
      <c r="A6291">
        <v>30043</v>
      </c>
      <c r="B6291" t="s">
        <v>78</v>
      </c>
      <c r="C6291" s="70">
        <v>-908</v>
      </c>
      <c r="D6291" s="70">
        <v>-291.95999999999998</v>
      </c>
      <c r="E6291" s="71">
        <v>44681</v>
      </c>
      <c r="F6291" t="s">
        <v>15886</v>
      </c>
      <c r="G6291" t="s">
        <v>1912</v>
      </c>
      <c r="J6291" s="40">
        <v>3.01</v>
      </c>
      <c r="K6291" s="40">
        <v>0</v>
      </c>
    </row>
    <row r="6292" spans="1:11" x14ac:dyDescent="0.35">
      <c r="A6292">
        <v>30043</v>
      </c>
      <c r="B6292" t="s">
        <v>78</v>
      </c>
      <c r="C6292" s="70">
        <v>-908</v>
      </c>
      <c r="D6292" s="70">
        <v>-291.95999999999998</v>
      </c>
      <c r="E6292" s="71">
        <v>44681</v>
      </c>
      <c r="F6292" t="s">
        <v>15886</v>
      </c>
      <c r="G6292" t="s">
        <v>1912</v>
      </c>
      <c r="J6292" s="40">
        <v>10.220000000000001</v>
      </c>
      <c r="K6292" s="40">
        <v>0</v>
      </c>
    </row>
    <row r="6293" spans="1:11" x14ac:dyDescent="0.35">
      <c r="A6293">
        <v>30043</v>
      </c>
      <c r="B6293" t="s">
        <v>78</v>
      </c>
      <c r="C6293" s="70">
        <v>-908</v>
      </c>
      <c r="D6293" s="70">
        <v>-291.95999999999998</v>
      </c>
      <c r="E6293" s="71">
        <v>44681</v>
      </c>
      <c r="F6293" t="s">
        <v>15886</v>
      </c>
      <c r="G6293" t="s">
        <v>1912</v>
      </c>
      <c r="J6293" s="40">
        <v>10.76</v>
      </c>
      <c r="K6293" s="40">
        <v>0</v>
      </c>
    </row>
    <row r="6294" spans="1:11" x14ac:dyDescent="0.35">
      <c r="A6294">
        <v>30043</v>
      </c>
      <c r="B6294" t="s">
        <v>78</v>
      </c>
      <c r="C6294" s="70">
        <v>-908</v>
      </c>
      <c r="D6294" s="70">
        <v>-291.95999999999998</v>
      </c>
      <c r="E6294" s="71">
        <v>44681</v>
      </c>
      <c r="F6294" t="s">
        <v>15886</v>
      </c>
      <c r="G6294" t="s">
        <v>1912</v>
      </c>
      <c r="J6294" s="40">
        <v>9.5299999999999994</v>
      </c>
      <c r="K6294" s="40">
        <v>0</v>
      </c>
    </row>
    <row r="6295" spans="1:11" x14ac:dyDescent="0.35">
      <c r="A6295">
        <v>30043</v>
      </c>
      <c r="B6295" t="s">
        <v>78</v>
      </c>
      <c r="C6295" s="70">
        <v>-908</v>
      </c>
      <c r="D6295" s="70">
        <v>-291.95999999999998</v>
      </c>
      <c r="E6295" s="71">
        <v>44681</v>
      </c>
      <c r="F6295" t="s">
        <v>15886</v>
      </c>
      <c r="G6295" t="s">
        <v>1912</v>
      </c>
      <c r="J6295" s="40">
        <v>9.74</v>
      </c>
      <c r="K6295" s="40">
        <v>0</v>
      </c>
    </row>
    <row r="6296" spans="1:11" x14ac:dyDescent="0.35">
      <c r="A6296">
        <v>30043</v>
      </c>
      <c r="B6296" t="s">
        <v>78</v>
      </c>
      <c r="C6296" s="70">
        <v>-908</v>
      </c>
      <c r="D6296" s="70">
        <v>-291.95999999999998</v>
      </c>
      <c r="E6296" s="71">
        <v>44681</v>
      </c>
      <c r="F6296" t="s">
        <v>15886</v>
      </c>
      <c r="G6296" t="s">
        <v>1912</v>
      </c>
      <c r="J6296" s="40">
        <v>9.68</v>
      </c>
      <c r="K6296" s="40">
        <v>0</v>
      </c>
    </row>
    <row r="6297" spans="1:11" x14ac:dyDescent="0.35">
      <c r="A6297">
        <v>30043</v>
      </c>
      <c r="B6297" t="s">
        <v>78</v>
      </c>
      <c r="C6297" s="70">
        <v>-908</v>
      </c>
      <c r="D6297" s="70">
        <v>-291.95999999999998</v>
      </c>
      <c r="E6297" s="71">
        <v>44681</v>
      </c>
      <c r="F6297" t="s">
        <v>15886</v>
      </c>
      <c r="G6297" t="s">
        <v>1912</v>
      </c>
      <c r="J6297" s="40">
        <v>10.82</v>
      </c>
      <c r="K6297" s="40">
        <v>0</v>
      </c>
    </row>
    <row r="6298" spans="1:11" x14ac:dyDescent="0.35">
      <c r="A6298">
        <v>30043</v>
      </c>
      <c r="B6298" t="s">
        <v>78</v>
      </c>
      <c r="C6298" s="70">
        <v>-908</v>
      </c>
      <c r="D6298" s="70">
        <v>-291.95999999999998</v>
      </c>
      <c r="E6298" s="71">
        <v>44681</v>
      </c>
      <c r="F6298" t="s">
        <v>15886</v>
      </c>
      <c r="G6298" t="s">
        <v>1912</v>
      </c>
      <c r="J6298" s="40">
        <v>9.01</v>
      </c>
      <c r="K6298" s="40">
        <v>0</v>
      </c>
    </row>
    <row r="6299" spans="1:11" x14ac:dyDescent="0.35">
      <c r="A6299">
        <v>30043</v>
      </c>
      <c r="B6299" t="s">
        <v>78</v>
      </c>
      <c r="C6299" s="70">
        <v>-908</v>
      </c>
      <c r="D6299" s="70">
        <v>-291.95999999999998</v>
      </c>
      <c r="E6299" s="71">
        <v>44681</v>
      </c>
      <c r="F6299" t="s">
        <v>15886</v>
      </c>
      <c r="G6299" t="s">
        <v>1912</v>
      </c>
      <c r="J6299" s="40">
        <v>10.25</v>
      </c>
      <c r="K6299" s="40">
        <v>0</v>
      </c>
    </row>
    <row r="6300" spans="1:11" x14ac:dyDescent="0.35">
      <c r="A6300">
        <v>30043</v>
      </c>
      <c r="B6300" t="s">
        <v>78</v>
      </c>
      <c r="C6300" s="70">
        <v>-908</v>
      </c>
      <c r="D6300" s="70">
        <v>-291.95999999999998</v>
      </c>
      <c r="E6300" s="71">
        <v>44681</v>
      </c>
      <c r="F6300" t="s">
        <v>15886</v>
      </c>
      <c r="G6300" t="s">
        <v>1912</v>
      </c>
      <c r="J6300" s="40">
        <v>9.0399999999999991</v>
      </c>
      <c r="K6300" s="40">
        <v>0</v>
      </c>
    </row>
    <row r="6301" spans="1:11" x14ac:dyDescent="0.35">
      <c r="A6301">
        <v>30043</v>
      </c>
      <c r="B6301" t="s">
        <v>78</v>
      </c>
      <c r="C6301" s="70">
        <v>-908</v>
      </c>
      <c r="D6301" s="70">
        <v>-291.95999999999998</v>
      </c>
      <c r="E6301" s="71">
        <v>44681</v>
      </c>
      <c r="F6301" t="s">
        <v>15886</v>
      </c>
      <c r="G6301" t="s">
        <v>1912</v>
      </c>
      <c r="J6301" s="40">
        <v>13.23</v>
      </c>
      <c r="K6301" s="40">
        <v>0</v>
      </c>
    </row>
    <row r="6302" spans="1:11" x14ac:dyDescent="0.35">
      <c r="A6302">
        <v>30043</v>
      </c>
      <c r="B6302" t="s">
        <v>78</v>
      </c>
      <c r="C6302" s="70">
        <v>-908</v>
      </c>
      <c r="D6302" s="70">
        <v>-291.95999999999998</v>
      </c>
      <c r="E6302" s="71">
        <v>44681</v>
      </c>
      <c r="F6302" t="s">
        <v>15886</v>
      </c>
      <c r="G6302" t="s">
        <v>1912</v>
      </c>
      <c r="J6302" s="40">
        <v>10.73</v>
      </c>
      <c r="K6302" s="40">
        <v>0</v>
      </c>
    </row>
    <row r="6303" spans="1:11" x14ac:dyDescent="0.35">
      <c r="A6303">
        <v>30043</v>
      </c>
      <c r="B6303" t="s">
        <v>78</v>
      </c>
      <c r="C6303" s="70">
        <v>-908</v>
      </c>
      <c r="D6303" s="70">
        <v>-291.95999999999998</v>
      </c>
      <c r="E6303" s="71">
        <v>44681</v>
      </c>
      <c r="F6303" t="s">
        <v>15886</v>
      </c>
      <c r="G6303" t="s">
        <v>1912</v>
      </c>
      <c r="J6303" s="40">
        <v>12.42</v>
      </c>
      <c r="K6303" s="40">
        <v>0</v>
      </c>
    </row>
    <row r="6304" spans="1:11" x14ac:dyDescent="0.35">
      <c r="A6304">
        <v>30043</v>
      </c>
      <c r="B6304" t="s">
        <v>78</v>
      </c>
      <c r="C6304" s="70">
        <v>-908</v>
      </c>
      <c r="D6304" s="70">
        <v>-291.95999999999998</v>
      </c>
      <c r="E6304" s="71">
        <v>44681</v>
      </c>
      <c r="F6304" t="s">
        <v>15886</v>
      </c>
      <c r="G6304" t="s">
        <v>1912</v>
      </c>
      <c r="J6304" s="40">
        <v>5.64</v>
      </c>
      <c r="K6304" s="40">
        <v>0</v>
      </c>
    </row>
    <row r="6305" spans="1:11" x14ac:dyDescent="0.35">
      <c r="A6305">
        <v>30043</v>
      </c>
      <c r="B6305" t="s">
        <v>78</v>
      </c>
      <c r="C6305" s="70">
        <v>-908</v>
      </c>
      <c r="D6305" s="70">
        <v>-291.95999999999998</v>
      </c>
      <c r="E6305" s="71">
        <v>44681</v>
      </c>
      <c r="F6305" t="s">
        <v>15886</v>
      </c>
      <c r="G6305" t="s">
        <v>1912</v>
      </c>
      <c r="J6305" s="40">
        <v>10.61</v>
      </c>
      <c r="K6305" s="40">
        <v>0</v>
      </c>
    </row>
    <row r="6306" spans="1:11" x14ac:dyDescent="0.35">
      <c r="A6306">
        <v>30043</v>
      </c>
      <c r="B6306" t="s">
        <v>78</v>
      </c>
      <c r="C6306" s="70">
        <v>-908</v>
      </c>
      <c r="D6306" s="70">
        <v>-291.95999999999998</v>
      </c>
      <c r="E6306" s="71">
        <v>44681</v>
      </c>
      <c r="F6306" t="s">
        <v>6276</v>
      </c>
      <c r="G6306" t="s">
        <v>2247</v>
      </c>
      <c r="J6306" s="40">
        <v>147.69</v>
      </c>
      <c r="K6306" s="40">
        <v>0</v>
      </c>
    </row>
    <row r="6307" spans="1:11" x14ac:dyDescent="0.35">
      <c r="A6307">
        <v>30043</v>
      </c>
      <c r="B6307" t="s">
        <v>78</v>
      </c>
      <c r="C6307" s="70">
        <v>-908</v>
      </c>
      <c r="D6307" s="70">
        <v>-291.95999999999998</v>
      </c>
      <c r="E6307" s="71">
        <v>44681</v>
      </c>
      <c r="F6307" t="s">
        <v>12942</v>
      </c>
      <c r="G6307" t="s">
        <v>2142</v>
      </c>
      <c r="H6307" t="s">
        <v>12941</v>
      </c>
      <c r="I6307" t="s">
        <v>12940</v>
      </c>
      <c r="J6307" s="40">
        <v>0</v>
      </c>
      <c r="K6307" s="40">
        <v>461.26</v>
      </c>
    </row>
    <row r="6308" spans="1:11" x14ac:dyDescent="0.35">
      <c r="A6308">
        <v>30043</v>
      </c>
      <c r="B6308" t="s">
        <v>78</v>
      </c>
      <c r="C6308" s="70">
        <v>-908</v>
      </c>
      <c r="D6308" s="70">
        <v>-291.95999999999998</v>
      </c>
      <c r="E6308" s="71">
        <v>44681</v>
      </c>
      <c r="F6308" t="s">
        <v>6154</v>
      </c>
      <c r="G6308" t="s">
        <v>2247</v>
      </c>
      <c r="J6308" s="40">
        <v>9.4499999999999993</v>
      </c>
      <c r="K6308" s="40">
        <v>0</v>
      </c>
    </row>
    <row r="6309" spans="1:11" x14ac:dyDescent="0.35">
      <c r="A6309">
        <v>30043</v>
      </c>
      <c r="B6309" t="s">
        <v>78</v>
      </c>
      <c r="C6309" s="70">
        <v>-908</v>
      </c>
      <c r="D6309" s="70">
        <v>-291.95999999999998</v>
      </c>
      <c r="E6309" s="71">
        <v>44712</v>
      </c>
      <c r="F6309" t="s">
        <v>15884</v>
      </c>
      <c r="G6309" t="s">
        <v>1912</v>
      </c>
      <c r="J6309" s="40">
        <v>9.56</v>
      </c>
      <c r="K6309" s="40">
        <v>0</v>
      </c>
    </row>
    <row r="6310" spans="1:11" x14ac:dyDescent="0.35">
      <c r="A6310">
        <v>30043</v>
      </c>
      <c r="B6310" t="s">
        <v>78</v>
      </c>
      <c r="C6310" s="70">
        <v>-908</v>
      </c>
      <c r="D6310" s="70">
        <v>-291.95999999999998</v>
      </c>
      <c r="E6310" s="71">
        <v>44712</v>
      </c>
      <c r="F6310" t="s">
        <v>15884</v>
      </c>
      <c r="G6310" t="s">
        <v>1912</v>
      </c>
      <c r="J6310" s="40">
        <v>9.89</v>
      </c>
      <c r="K6310" s="40">
        <v>0</v>
      </c>
    </row>
    <row r="6311" spans="1:11" x14ac:dyDescent="0.35">
      <c r="A6311">
        <v>30043</v>
      </c>
      <c r="B6311" t="s">
        <v>78</v>
      </c>
      <c r="C6311" s="70">
        <v>-908</v>
      </c>
      <c r="D6311" s="70">
        <v>-291.95999999999998</v>
      </c>
      <c r="E6311" s="71">
        <v>44712</v>
      </c>
      <c r="F6311" t="s">
        <v>15884</v>
      </c>
      <c r="G6311" t="s">
        <v>1912</v>
      </c>
      <c r="J6311" s="40">
        <v>9.11</v>
      </c>
      <c r="K6311" s="40">
        <v>0</v>
      </c>
    </row>
    <row r="6312" spans="1:11" x14ac:dyDescent="0.35">
      <c r="A6312">
        <v>30043</v>
      </c>
      <c r="B6312" t="s">
        <v>78</v>
      </c>
      <c r="C6312" s="70">
        <v>-908</v>
      </c>
      <c r="D6312" s="70">
        <v>-291.95999999999998</v>
      </c>
      <c r="E6312" s="71">
        <v>44712</v>
      </c>
      <c r="F6312" t="s">
        <v>15884</v>
      </c>
      <c r="G6312" t="s">
        <v>1912</v>
      </c>
      <c r="J6312" s="40">
        <v>10.55</v>
      </c>
      <c r="K6312" s="40">
        <v>0</v>
      </c>
    </row>
    <row r="6313" spans="1:11" x14ac:dyDescent="0.35">
      <c r="A6313">
        <v>30043</v>
      </c>
      <c r="B6313" t="s">
        <v>78</v>
      </c>
      <c r="C6313" s="70">
        <v>-908</v>
      </c>
      <c r="D6313" s="70">
        <v>-291.95999999999998</v>
      </c>
      <c r="E6313" s="71">
        <v>44712</v>
      </c>
      <c r="F6313" t="s">
        <v>15884</v>
      </c>
      <c r="G6313" t="s">
        <v>1912</v>
      </c>
      <c r="J6313" s="40">
        <v>9.1999999999999993</v>
      </c>
      <c r="K6313" s="40">
        <v>0</v>
      </c>
    </row>
    <row r="6314" spans="1:11" x14ac:dyDescent="0.35">
      <c r="A6314">
        <v>30043</v>
      </c>
      <c r="B6314" t="s">
        <v>78</v>
      </c>
      <c r="C6314" s="70">
        <v>-908</v>
      </c>
      <c r="D6314" s="70">
        <v>-291.95999999999998</v>
      </c>
      <c r="E6314" s="71">
        <v>44712</v>
      </c>
      <c r="F6314" t="s">
        <v>15884</v>
      </c>
      <c r="G6314" t="s">
        <v>1912</v>
      </c>
      <c r="J6314" s="40">
        <v>10.67</v>
      </c>
      <c r="K6314" s="40">
        <v>0</v>
      </c>
    </row>
    <row r="6315" spans="1:11" x14ac:dyDescent="0.35">
      <c r="A6315">
        <v>30043</v>
      </c>
      <c r="B6315" t="s">
        <v>78</v>
      </c>
      <c r="C6315" s="70">
        <v>-908</v>
      </c>
      <c r="D6315" s="70">
        <v>-291.95999999999998</v>
      </c>
      <c r="E6315" s="71">
        <v>44712</v>
      </c>
      <c r="F6315" t="s">
        <v>15884</v>
      </c>
      <c r="G6315" t="s">
        <v>1912</v>
      </c>
      <c r="J6315" s="40">
        <v>10.25</v>
      </c>
      <c r="K6315" s="40">
        <v>0</v>
      </c>
    </row>
    <row r="6316" spans="1:11" x14ac:dyDescent="0.35">
      <c r="A6316">
        <v>30043</v>
      </c>
      <c r="B6316" t="s">
        <v>78</v>
      </c>
      <c r="C6316" s="70">
        <v>-908</v>
      </c>
      <c r="D6316" s="70">
        <v>-291.95999999999998</v>
      </c>
      <c r="E6316" s="71">
        <v>44712</v>
      </c>
      <c r="F6316" t="s">
        <v>15884</v>
      </c>
      <c r="G6316" t="s">
        <v>1912</v>
      </c>
      <c r="J6316" s="40">
        <v>12.55</v>
      </c>
      <c r="K6316" s="40">
        <v>0</v>
      </c>
    </row>
    <row r="6317" spans="1:11" x14ac:dyDescent="0.35">
      <c r="A6317">
        <v>30043</v>
      </c>
      <c r="B6317" t="s">
        <v>78</v>
      </c>
      <c r="C6317" s="70">
        <v>-908</v>
      </c>
      <c r="D6317" s="70">
        <v>-291.95999999999998</v>
      </c>
      <c r="E6317" s="71">
        <v>44712</v>
      </c>
      <c r="F6317" t="s">
        <v>15884</v>
      </c>
      <c r="G6317" t="s">
        <v>1912</v>
      </c>
      <c r="J6317" s="40">
        <v>11.71</v>
      </c>
      <c r="K6317" s="40">
        <v>0</v>
      </c>
    </row>
    <row r="6318" spans="1:11" x14ac:dyDescent="0.35">
      <c r="A6318">
        <v>30043</v>
      </c>
      <c r="B6318" t="s">
        <v>78</v>
      </c>
      <c r="C6318" s="70">
        <v>-908</v>
      </c>
      <c r="D6318" s="70">
        <v>-291.95999999999998</v>
      </c>
      <c r="E6318" s="71">
        <v>44712</v>
      </c>
      <c r="F6318" t="s">
        <v>15884</v>
      </c>
      <c r="G6318" t="s">
        <v>1912</v>
      </c>
      <c r="J6318" s="40">
        <v>10.46</v>
      </c>
      <c r="K6318" s="40">
        <v>0</v>
      </c>
    </row>
    <row r="6319" spans="1:11" x14ac:dyDescent="0.35">
      <c r="A6319">
        <v>30043</v>
      </c>
      <c r="B6319" t="s">
        <v>78</v>
      </c>
      <c r="C6319" s="70">
        <v>-908</v>
      </c>
      <c r="D6319" s="70">
        <v>-291.95999999999998</v>
      </c>
      <c r="E6319" s="71">
        <v>44712</v>
      </c>
      <c r="F6319" t="s">
        <v>15884</v>
      </c>
      <c r="G6319" t="s">
        <v>1912</v>
      </c>
      <c r="J6319" s="40">
        <v>10.16</v>
      </c>
      <c r="K6319" s="40">
        <v>0</v>
      </c>
    </row>
    <row r="6320" spans="1:11" x14ac:dyDescent="0.35">
      <c r="A6320">
        <v>30043</v>
      </c>
      <c r="B6320" t="s">
        <v>78</v>
      </c>
      <c r="C6320" s="70">
        <v>-908</v>
      </c>
      <c r="D6320" s="70">
        <v>-291.95999999999998</v>
      </c>
      <c r="E6320" s="71">
        <v>44712</v>
      </c>
      <c r="F6320" t="s">
        <v>15884</v>
      </c>
      <c r="G6320" t="s">
        <v>1912</v>
      </c>
      <c r="J6320" s="40">
        <v>11.68</v>
      </c>
      <c r="K6320" s="40">
        <v>0</v>
      </c>
    </row>
    <row r="6321" spans="1:11" x14ac:dyDescent="0.35">
      <c r="A6321">
        <v>30043</v>
      </c>
      <c r="B6321" t="s">
        <v>78</v>
      </c>
      <c r="C6321" s="70">
        <v>-908</v>
      </c>
      <c r="D6321" s="70">
        <v>-291.95999999999998</v>
      </c>
      <c r="E6321" s="71">
        <v>44712</v>
      </c>
      <c r="F6321" t="s">
        <v>15884</v>
      </c>
      <c r="G6321" t="s">
        <v>1912</v>
      </c>
      <c r="J6321" s="40">
        <v>10.87</v>
      </c>
      <c r="K6321" s="40">
        <v>0</v>
      </c>
    </row>
    <row r="6322" spans="1:11" x14ac:dyDescent="0.35">
      <c r="A6322">
        <v>30043</v>
      </c>
      <c r="B6322" t="s">
        <v>78</v>
      </c>
      <c r="C6322" s="70">
        <v>-908</v>
      </c>
      <c r="D6322" s="70">
        <v>-291.95999999999998</v>
      </c>
      <c r="E6322" s="71">
        <v>44712</v>
      </c>
      <c r="F6322" t="s">
        <v>15884</v>
      </c>
      <c r="G6322" t="s">
        <v>1912</v>
      </c>
      <c r="J6322" s="40">
        <v>10.34</v>
      </c>
      <c r="K6322" s="40">
        <v>0</v>
      </c>
    </row>
    <row r="6323" spans="1:11" x14ac:dyDescent="0.35">
      <c r="A6323">
        <v>30043</v>
      </c>
      <c r="B6323" t="s">
        <v>78</v>
      </c>
      <c r="C6323" s="70">
        <v>-908</v>
      </c>
      <c r="D6323" s="70">
        <v>-291.95999999999998</v>
      </c>
      <c r="E6323" s="71">
        <v>44712</v>
      </c>
      <c r="F6323" t="s">
        <v>15884</v>
      </c>
      <c r="G6323" t="s">
        <v>1912</v>
      </c>
      <c r="J6323" s="40">
        <v>10.25</v>
      </c>
      <c r="K6323" s="40">
        <v>0</v>
      </c>
    </row>
    <row r="6324" spans="1:11" x14ac:dyDescent="0.35">
      <c r="A6324">
        <v>30043</v>
      </c>
      <c r="B6324" t="s">
        <v>78</v>
      </c>
      <c r="C6324" s="70">
        <v>-908</v>
      </c>
      <c r="D6324" s="70">
        <v>-291.95999999999998</v>
      </c>
      <c r="E6324" s="71">
        <v>44712</v>
      </c>
      <c r="F6324" t="s">
        <v>15884</v>
      </c>
      <c r="G6324" t="s">
        <v>1912</v>
      </c>
      <c r="J6324" s="40">
        <v>10.039999999999999</v>
      </c>
      <c r="K6324" s="40">
        <v>0</v>
      </c>
    </row>
    <row r="6325" spans="1:11" x14ac:dyDescent="0.35">
      <c r="A6325">
        <v>30043</v>
      </c>
      <c r="B6325" t="s">
        <v>78</v>
      </c>
      <c r="C6325" s="70">
        <v>-908</v>
      </c>
      <c r="D6325" s="70">
        <v>-291.95999999999998</v>
      </c>
      <c r="E6325" s="71">
        <v>44712</v>
      </c>
      <c r="F6325" t="s">
        <v>15884</v>
      </c>
      <c r="G6325" t="s">
        <v>1912</v>
      </c>
      <c r="J6325" s="40">
        <v>10.49</v>
      </c>
      <c r="K6325" s="40">
        <v>0</v>
      </c>
    </row>
    <row r="6326" spans="1:11" x14ac:dyDescent="0.35">
      <c r="A6326">
        <v>30043</v>
      </c>
      <c r="B6326" t="s">
        <v>78</v>
      </c>
      <c r="C6326" s="70">
        <v>-908</v>
      </c>
      <c r="D6326" s="70">
        <v>-291.95999999999998</v>
      </c>
      <c r="E6326" s="71">
        <v>44712</v>
      </c>
      <c r="F6326" t="s">
        <v>15884</v>
      </c>
      <c r="G6326" t="s">
        <v>1912</v>
      </c>
      <c r="J6326" s="40">
        <v>10.01</v>
      </c>
      <c r="K6326" s="40">
        <v>0</v>
      </c>
    </row>
    <row r="6327" spans="1:11" x14ac:dyDescent="0.35">
      <c r="A6327">
        <v>30043</v>
      </c>
      <c r="B6327" t="s">
        <v>78</v>
      </c>
      <c r="C6327" s="70">
        <v>-908</v>
      </c>
      <c r="D6327" s="70">
        <v>-291.95999999999998</v>
      </c>
      <c r="E6327" s="71">
        <v>44712</v>
      </c>
      <c r="F6327" t="s">
        <v>15884</v>
      </c>
      <c r="G6327" t="s">
        <v>1912</v>
      </c>
      <c r="J6327" s="40">
        <v>11.29</v>
      </c>
      <c r="K6327" s="40">
        <v>0</v>
      </c>
    </row>
    <row r="6328" spans="1:11" x14ac:dyDescent="0.35">
      <c r="A6328">
        <v>30043</v>
      </c>
      <c r="B6328" t="s">
        <v>78</v>
      </c>
      <c r="C6328" s="70">
        <v>-908</v>
      </c>
      <c r="D6328" s="70">
        <v>-291.95999999999998</v>
      </c>
      <c r="E6328" s="71">
        <v>44712</v>
      </c>
      <c r="F6328" t="s">
        <v>15884</v>
      </c>
      <c r="G6328" t="s">
        <v>1912</v>
      </c>
      <c r="J6328" s="40">
        <v>10.37</v>
      </c>
      <c r="K6328" s="40">
        <v>0</v>
      </c>
    </row>
    <row r="6329" spans="1:11" x14ac:dyDescent="0.35">
      <c r="A6329">
        <v>30043</v>
      </c>
      <c r="B6329" t="s">
        <v>78</v>
      </c>
      <c r="C6329" s="70">
        <v>-908</v>
      </c>
      <c r="D6329" s="70">
        <v>-291.95999999999998</v>
      </c>
      <c r="E6329" s="71">
        <v>44712</v>
      </c>
      <c r="F6329" t="s">
        <v>15884</v>
      </c>
      <c r="G6329" t="s">
        <v>1912</v>
      </c>
      <c r="J6329" s="40">
        <v>11.47</v>
      </c>
      <c r="K6329" s="40">
        <v>0</v>
      </c>
    </row>
    <row r="6330" spans="1:11" x14ac:dyDescent="0.35">
      <c r="A6330">
        <v>30043</v>
      </c>
      <c r="B6330" t="s">
        <v>78</v>
      </c>
      <c r="C6330" s="70">
        <v>-908</v>
      </c>
      <c r="D6330" s="70">
        <v>-291.95999999999998</v>
      </c>
      <c r="E6330" s="71">
        <v>44712</v>
      </c>
      <c r="F6330" t="s">
        <v>15884</v>
      </c>
      <c r="G6330" t="s">
        <v>1912</v>
      </c>
      <c r="J6330" s="40">
        <v>10.78</v>
      </c>
      <c r="K6330" s="40">
        <v>0</v>
      </c>
    </row>
    <row r="6331" spans="1:11" x14ac:dyDescent="0.35">
      <c r="A6331">
        <v>30043</v>
      </c>
      <c r="B6331" t="s">
        <v>78</v>
      </c>
      <c r="C6331" s="70">
        <v>-908</v>
      </c>
      <c r="D6331" s="70">
        <v>-291.95999999999998</v>
      </c>
      <c r="E6331" s="71">
        <v>44712</v>
      </c>
      <c r="F6331" t="s">
        <v>15884</v>
      </c>
      <c r="G6331" t="s">
        <v>1912</v>
      </c>
      <c r="J6331" s="40">
        <v>10.07</v>
      </c>
      <c r="K6331" s="40">
        <v>0</v>
      </c>
    </row>
    <row r="6332" spans="1:11" x14ac:dyDescent="0.35">
      <c r="A6332">
        <v>30043</v>
      </c>
      <c r="B6332" t="s">
        <v>78</v>
      </c>
      <c r="C6332" s="70">
        <v>-908</v>
      </c>
      <c r="D6332" s="70">
        <v>-291.95999999999998</v>
      </c>
      <c r="E6332" s="71">
        <v>44712</v>
      </c>
      <c r="F6332" t="s">
        <v>15884</v>
      </c>
      <c r="G6332" t="s">
        <v>1912</v>
      </c>
      <c r="J6332" s="40">
        <v>10.220000000000001</v>
      </c>
      <c r="K6332" s="40">
        <v>0</v>
      </c>
    </row>
    <row r="6333" spans="1:11" x14ac:dyDescent="0.35">
      <c r="A6333">
        <v>30043</v>
      </c>
      <c r="B6333" t="s">
        <v>78</v>
      </c>
      <c r="C6333" s="70">
        <v>-908</v>
      </c>
      <c r="D6333" s="70">
        <v>-291.95999999999998</v>
      </c>
      <c r="E6333" s="71">
        <v>44712</v>
      </c>
      <c r="F6333" t="s">
        <v>15884</v>
      </c>
      <c r="G6333" t="s">
        <v>1912</v>
      </c>
      <c r="J6333" s="40">
        <v>10.7</v>
      </c>
      <c r="K6333" s="40">
        <v>0</v>
      </c>
    </row>
    <row r="6334" spans="1:11" x14ac:dyDescent="0.35">
      <c r="A6334">
        <v>30043</v>
      </c>
      <c r="B6334" t="s">
        <v>78</v>
      </c>
      <c r="C6334" s="70">
        <v>-908</v>
      </c>
      <c r="D6334" s="70">
        <v>-291.95999999999998</v>
      </c>
      <c r="E6334" s="71">
        <v>44712</v>
      </c>
      <c r="F6334" t="s">
        <v>15884</v>
      </c>
      <c r="G6334" t="s">
        <v>1912</v>
      </c>
      <c r="J6334" s="40">
        <v>9.3800000000000008</v>
      </c>
      <c r="K6334" s="40">
        <v>0</v>
      </c>
    </row>
    <row r="6335" spans="1:11" x14ac:dyDescent="0.35">
      <c r="A6335">
        <v>30043</v>
      </c>
      <c r="B6335" t="s">
        <v>78</v>
      </c>
      <c r="C6335" s="70">
        <v>-908</v>
      </c>
      <c r="D6335" s="70">
        <v>-291.95999999999998</v>
      </c>
      <c r="E6335" s="71">
        <v>44712</v>
      </c>
      <c r="F6335" t="s">
        <v>15884</v>
      </c>
      <c r="G6335" t="s">
        <v>1912</v>
      </c>
      <c r="J6335" s="40">
        <v>20.37</v>
      </c>
      <c r="K6335" s="40">
        <v>0</v>
      </c>
    </row>
    <row r="6336" spans="1:11" x14ac:dyDescent="0.35">
      <c r="A6336">
        <v>30043</v>
      </c>
      <c r="B6336" t="s">
        <v>78</v>
      </c>
      <c r="C6336" s="70">
        <v>-908</v>
      </c>
      <c r="D6336" s="70">
        <v>-291.95999999999998</v>
      </c>
      <c r="E6336" s="71">
        <v>44712</v>
      </c>
      <c r="F6336" t="s">
        <v>15884</v>
      </c>
      <c r="G6336" t="s">
        <v>1912</v>
      </c>
      <c r="J6336" s="40">
        <v>23.82</v>
      </c>
      <c r="K6336" s="40">
        <v>0</v>
      </c>
    </row>
    <row r="6337" spans="1:11" x14ac:dyDescent="0.35">
      <c r="A6337">
        <v>30043</v>
      </c>
      <c r="B6337" t="s">
        <v>78</v>
      </c>
      <c r="C6337" s="70">
        <v>-908</v>
      </c>
      <c r="D6337" s="70">
        <v>-291.95999999999998</v>
      </c>
      <c r="E6337" s="71">
        <v>44712</v>
      </c>
      <c r="F6337" t="s">
        <v>15884</v>
      </c>
      <c r="G6337" t="s">
        <v>1912</v>
      </c>
      <c r="J6337" s="40">
        <v>8.8699999999999992</v>
      </c>
      <c r="K6337" s="40">
        <v>0</v>
      </c>
    </row>
    <row r="6338" spans="1:11" x14ac:dyDescent="0.35">
      <c r="A6338">
        <v>30043</v>
      </c>
      <c r="B6338" t="s">
        <v>78</v>
      </c>
      <c r="C6338" s="70">
        <v>-908</v>
      </c>
      <c r="D6338" s="70">
        <v>-291.95999999999998</v>
      </c>
      <c r="E6338" s="71">
        <v>44712</v>
      </c>
      <c r="F6338" t="s">
        <v>15884</v>
      </c>
      <c r="G6338" t="s">
        <v>1912</v>
      </c>
      <c r="J6338" s="40">
        <v>11.32</v>
      </c>
      <c r="K6338" s="40">
        <v>0</v>
      </c>
    </row>
    <row r="6339" spans="1:11" x14ac:dyDescent="0.35">
      <c r="A6339">
        <v>30043</v>
      </c>
      <c r="B6339" t="s">
        <v>78</v>
      </c>
      <c r="C6339" s="70">
        <v>-908</v>
      </c>
      <c r="D6339" s="70">
        <v>-291.95999999999998</v>
      </c>
      <c r="E6339" s="71">
        <v>44712</v>
      </c>
      <c r="F6339" t="s">
        <v>15884</v>
      </c>
      <c r="G6339" t="s">
        <v>1912</v>
      </c>
      <c r="J6339" s="40">
        <v>10.52</v>
      </c>
      <c r="K6339" s="40">
        <v>0</v>
      </c>
    </row>
    <row r="6340" spans="1:11" x14ac:dyDescent="0.35">
      <c r="A6340">
        <v>30043</v>
      </c>
      <c r="B6340" t="s">
        <v>78</v>
      </c>
      <c r="C6340" s="70">
        <v>-908</v>
      </c>
      <c r="D6340" s="70">
        <v>-291.95999999999998</v>
      </c>
      <c r="E6340" s="71">
        <v>44712</v>
      </c>
      <c r="F6340" t="s">
        <v>15884</v>
      </c>
      <c r="G6340" t="s">
        <v>1912</v>
      </c>
      <c r="J6340" s="40">
        <v>9.59</v>
      </c>
      <c r="K6340" s="40">
        <v>0</v>
      </c>
    </row>
    <row r="6341" spans="1:11" x14ac:dyDescent="0.35">
      <c r="A6341">
        <v>30043</v>
      </c>
      <c r="B6341" t="s">
        <v>78</v>
      </c>
      <c r="C6341" s="70">
        <v>-908</v>
      </c>
      <c r="D6341" s="70">
        <v>-291.95999999999998</v>
      </c>
      <c r="E6341" s="71">
        <v>44712</v>
      </c>
      <c r="F6341" t="s">
        <v>15884</v>
      </c>
      <c r="G6341" t="s">
        <v>1912</v>
      </c>
      <c r="J6341" s="40">
        <v>8.48</v>
      </c>
      <c r="K6341" s="40">
        <v>0</v>
      </c>
    </row>
    <row r="6342" spans="1:11" x14ac:dyDescent="0.35">
      <c r="A6342">
        <v>30043</v>
      </c>
      <c r="B6342" t="s">
        <v>78</v>
      </c>
      <c r="C6342" s="70">
        <v>-908</v>
      </c>
      <c r="D6342" s="70">
        <v>-291.95999999999998</v>
      </c>
      <c r="E6342" s="71">
        <v>44712</v>
      </c>
      <c r="F6342" t="s">
        <v>15884</v>
      </c>
      <c r="G6342" t="s">
        <v>1912</v>
      </c>
      <c r="J6342" s="40">
        <v>8.81</v>
      </c>
      <c r="K6342" s="40">
        <v>0</v>
      </c>
    </row>
    <row r="6343" spans="1:11" x14ac:dyDescent="0.35">
      <c r="A6343">
        <v>30043</v>
      </c>
      <c r="B6343" t="s">
        <v>78</v>
      </c>
      <c r="C6343" s="70">
        <v>-908</v>
      </c>
      <c r="D6343" s="70">
        <v>-291.95999999999998</v>
      </c>
      <c r="E6343" s="71">
        <v>44712</v>
      </c>
      <c r="F6343" t="s">
        <v>15884</v>
      </c>
      <c r="G6343" t="s">
        <v>1912</v>
      </c>
      <c r="J6343" s="40">
        <v>11.62</v>
      </c>
      <c r="K6343" s="40">
        <v>0</v>
      </c>
    </row>
    <row r="6344" spans="1:11" x14ac:dyDescent="0.35">
      <c r="A6344">
        <v>30043</v>
      </c>
      <c r="B6344" t="s">
        <v>78</v>
      </c>
      <c r="C6344" s="70">
        <v>-908</v>
      </c>
      <c r="D6344" s="70">
        <v>-291.95999999999998</v>
      </c>
      <c r="E6344" s="71">
        <v>44712</v>
      </c>
      <c r="F6344" t="s">
        <v>15884</v>
      </c>
      <c r="G6344" t="s">
        <v>1912</v>
      </c>
      <c r="J6344" s="40">
        <v>8.66</v>
      </c>
      <c r="K6344" s="40">
        <v>0</v>
      </c>
    </row>
    <row r="6345" spans="1:11" x14ac:dyDescent="0.35">
      <c r="A6345">
        <v>30043</v>
      </c>
      <c r="B6345" t="s">
        <v>78</v>
      </c>
      <c r="C6345" s="70">
        <v>-908</v>
      </c>
      <c r="D6345" s="70">
        <v>-291.95999999999998</v>
      </c>
      <c r="E6345" s="71">
        <v>44712</v>
      </c>
      <c r="F6345" t="s">
        <v>15884</v>
      </c>
      <c r="G6345" t="s">
        <v>1912</v>
      </c>
      <c r="J6345" s="40">
        <v>10.49</v>
      </c>
      <c r="K6345" s="40">
        <v>0</v>
      </c>
    </row>
    <row r="6346" spans="1:11" x14ac:dyDescent="0.35">
      <c r="A6346">
        <v>30043</v>
      </c>
      <c r="B6346" t="s">
        <v>78</v>
      </c>
      <c r="C6346" s="70">
        <v>-908</v>
      </c>
      <c r="D6346" s="70">
        <v>-291.95999999999998</v>
      </c>
      <c r="E6346" s="71">
        <v>44712</v>
      </c>
      <c r="F6346" t="s">
        <v>3443</v>
      </c>
      <c r="G6346" t="s">
        <v>1912</v>
      </c>
      <c r="J6346" s="40">
        <v>458.36</v>
      </c>
      <c r="K6346" s="40">
        <v>0</v>
      </c>
    </row>
    <row r="6347" spans="1:11" x14ac:dyDescent="0.35">
      <c r="A6347">
        <v>30043</v>
      </c>
      <c r="B6347" t="s">
        <v>78</v>
      </c>
      <c r="C6347" s="70">
        <v>-908</v>
      </c>
      <c r="D6347" s="70">
        <v>-291.95999999999998</v>
      </c>
      <c r="E6347" s="71">
        <v>44712</v>
      </c>
      <c r="F6347" t="s">
        <v>5964</v>
      </c>
      <c r="G6347" t="s">
        <v>2247</v>
      </c>
      <c r="J6347" s="40">
        <v>1.82</v>
      </c>
      <c r="K6347" s="40">
        <v>0</v>
      </c>
    </row>
    <row r="6348" spans="1:11" x14ac:dyDescent="0.35">
      <c r="A6348">
        <v>30043</v>
      </c>
      <c r="B6348" t="s">
        <v>78</v>
      </c>
      <c r="C6348" s="70">
        <v>-908</v>
      </c>
      <c r="D6348" s="70">
        <v>-291.95999999999998</v>
      </c>
      <c r="E6348" s="71">
        <v>44712</v>
      </c>
      <c r="F6348" t="s">
        <v>12928</v>
      </c>
      <c r="G6348" t="s">
        <v>2142</v>
      </c>
      <c r="H6348" t="s">
        <v>12927</v>
      </c>
      <c r="I6348" t="s">
        <v>12926</v>
      </c>
      <c r="J6348" s="40">
        <v>0</v>
      </c>
      <c r="K6348" s="40">
        <v>1787.29</v>
      </c>
    </row>
    <row r="6349" spans="1:11" x14ac:dyDescent="0.35">
      <c r="A6349">
        <v>30043</v>
      </c>
      <c r="B6349" t="s">
        <v>78</v>
      </c>
      <c r="C6349" s="70">
        <v>-908</v>
      </c>
      <c r="D6349" s="70">
        <v>-291.95999999999998</v>
      </c>
      <c r="E6349" s="71">
        <v>44712</v>
      </c>
      <c r="F6349" t="s">
        <v>18945</v>
      </c>
      <c r="G6349" t="s">
        <v>1912</v>
      </c>
      <c r="J6349" s="40">
        <v>10.52</v>
      </c>
      <c r="K6349" s="40">
        <v>0</v>
      </c>
    </row>
    <row r="6350" spans="1:11" x14ac:dyDescent="0.35">
      <c r="A6350">
        <v>30043</v>
      </c>
      <c r="B6350" t="s">
        <v>78</v>
      </c>
      <c r="C6350" s="70">
        <v>-908</v>
      </c>
      <c r="D6350" s="70">
        <v>-291.95999999999998</v>
      </c>
      <c r="E6350" s="71">
        <v>44712</v>
      </c>
      <c r="F6350" t="s">
        <v>18945</v>
      </c>
      <c r="G6350" t="s">
        <v>1912</v>
      </c>
      <c r="J6350" s="40">
        <v>9.59</v>
      </c>
      <c r="K6350" s="40">
        <v>0</v>
      </c>
    </row>
    <row r="6351" spans="1:11" x14ac:dyDescent="0.35">
      <c r="A6351">
        <v>30043</v>
      </c>
      <c r="B6351" t="s">
        <v>78</v>
      </c>
      <c r="C6351" s="70">
        <v>-908</v>
      </c>
      <c r="D6351" s="70">
        <v>-291.95999999999998</v>
      </c>
      <c r="E6351" s="71">
        <v>44712</v>
      </c>
      <c r="F6351" t="s">
        <v>18945</v>
      </c>
      <c r="G6351" t="s">
        <v>1912</v>
      </c>
      <c r="J6351" s="40">
        <v>8.48</v>
      </c>
      <c r="K6351" s="40">
        <v>0</v>
      </c>
    </row>
    <row r="6352" spans="1:11" x14ac:dyDescent="0.35">
      <c r="A6352">
        <v>30043</v>
      </c>
      <c r="B6352" t="s">
        <v>78</v>
      </c>
      <c r="C6352" s="70">
        <v>-908</v>
      </c>
      <c r="D6352" s="70">
        <v>-291.95999999999998</v>
      </c>
      <c r="E6352" s="71">
        <v>44713</v>
      </c>
      <c r="F6352" t="s">
        <v>15919</v>
      </c>
      <c r="G6352" t="s">
        <v>1912</v>
      </c>
      <c r="J6352" s="40">
        <v>8.84</v>
      </c>
      <c r="K6352" s="40">
        <v>0</v>
      </c>
    </row>
    <row r="6353" spans="1:11" x14ac:dyDescent="0.35">
      <c r="A6353">
        <v>30043</v>
      </c>
      <c r="B6353" t="s">
        <v>78</v>
      </c>
      <c r="C6353" s="70">
        <v>-908</v>
      </c>
      <c r="D6353" s="70">
        <v>-291.95999999999998</v>
      </c>
      <c r="E6353" s="71">
        <v>44713</v>
      </c>
      <c r="F6353" t="s">
        <v>15919</v>
      </c>
      <c r="G6353" t="s">
        <v>1912</v>
      </c>
      <c r="J6353" s="40">
        <v>11.67</v>
      </c>
      <c r="K6353" s="40">
        <v>0</v>
      </c>
    </row>
    <row r="6354" spans="1:11" x14ac:dyDescent="0.35">
      <c r="A6354">
        <v>30043</v>
      </c>
      <c r="B6354" t="s">
        <v>78</v>
      </c>
      <c r="C6354" s="70">
        <v>-908</v>
      </c>
      <c r="D6354" s="70">
        <v>-291.95999999999998</v>
      </c>
      <c r="E6354" s="71">
        <v>44713</v>
      </c>
      <c r="F6354" t="s">
        <v>15919</v>
      </c>
      <c r="G6354" t="s">
        <v>1912</v>
      </c>
      <c r="J6354" s="40">
        <v>8.69</v>
      </c>
      <c r="K6354" s="40">
        <v>0</v>
      </c>
    </row>
    <row r="6355" spans="1:11" x14ac:dyDescent="0.35">
      <c r="A6355">
        <v>30043</v>
      </c>
      <c r="B6355" t="s">
        <v>78</v>
      </c>
      <c r="C6355" s="70">
        <v>-908</v>
      </c>
      <c r="D6355" s="70">
        <v>-291.95999999999998</v>
      </c>
      <c r="E6355" s="71">
        <v>44713</v>
      </c>
      <c r="F6355" t="s">
        <v>15919</v>
      </c>
      <c r="G6355" t="s">
        <v>1912</v>
      </c>
      <c r="J6355" s="40">
        <v>10.53</v>
      </c>
      <c r="K6355" s="40">
        <v>0</v>
      </c>
    </row>
    <row r="6356" spans="1:11" x14ac:dyDescent="0.35">
      <c r="A6356">
        <v>30043</v>
      </c>
      <c r="B6356" t="s">
        <v>78</v>
      </c>
      <c r="C6356" s="70">
        <v>-908</v>
      </c>
      <c r="D6356" s="70">
        <v>-291.95999999999998</v>
      </c>
      <c r="E6356" s="71">
        <v>44742</v>
      </c>
      <c r="F6356" t="s">
        <v>18575</v>
      </c>
      <c r="G6356" t="s">
        <v>1912</v>
      </c>
      <c r="J6356" s="40">
        <v>42.8</v>
      </c>
      <c r="K6356" s="40">
        <v>0</v>
      </c>
    </row>
    <row r="6357" spans="1:11" x14ac:dyDescent="0.35">
      <c r="A6357">
        <v>30043</v>
      </c>
      <c r="B6357" t="s">
        <v>78</v>
      </c>
      <c r="C6357" s="70">
        <v>-908</v>
      </c>
      <c r="D6357" s="70">
        <v>-291.95999999999998</v>
      </c>
      <c r="E6357" s="71">
        <v>44742</v>
      </c>
      <c r="F6357" t="s">
        <v>18575</v>
      </c>
      <c r="G6357" t="s">
        <v>1912</v>
      </c>
      <c r="J6357" s="40">
        <v>8.23</v>
      </c>
      <c r="K6357" s="40">
        <v>0</v>
      </c>
    </row>
    <row r="6358" spans="1:11" x14ac:dyDescent="0.35">
      <c r="A6358">
        <v>30043</v>
      </c>
      <c r="B6358" t="s">
        <v>78</v>
      </c>
      <c r="C6358" s="70">
        <v>-908</v>
      </c>
      <c r="D6358" s="70">
        <v>-291.95999999999998</v>
      </c>
      <c r="E6358" s="71">
        <v>44742</v>
      </c>
      <c r="F6358" t="s">
        <v>18575</v>
      </c>
      <c r="G6358" t="s">
        <v>1912</v>
      </c>
      <c r="J6358" s="40">
        <v>9.69</v>
      </c>
      <c r="K6358" s="40">
        <v>0</v>
      </c>
    </row>
    <row r="6359" spans="1:11" x14ac:dyDescent="0.35">
      <c r="A6359">
        <v>30043</v>
      </c>
      <c r="B6359" t="s">
        <v>78</v>
      </c>
      <c r="C6359" s="70">
        <v>-908</v>
      </c>
      <c r="D6359" s="70">
        <v>-291.95999999999998</v>
      </c>
      <c r="E6359" s="71">
        <v>44742</v>
      </c>
      <c r="F6359" t="s">
        <v>18575</v>
      </c>
      <c r="G6359" t="s">
        <v>1912</v>
      </c>
      <c r="J6359" s="40">
        <v>10</v>
      </c>
      <c r="K6359" s="40">
        <v>0</v>
      </c>
    </row>
    <row r="6360" spans="1:11" x14ac:dyDescent="0.35">
      <c r="A6360">
        <v>30043</v>
      </c>
      <c r="B6360" t="s">
        <v>78</v>
      </c>
      <c r="C6360" s="70">
        <v>-908</v>
      </c>
      <c r="D6360" s="70">
        <v>-291.95999999999998</v>
      </c>
      <c r="E6360" s="71">
        <v>44742</v>
      </c>
      <c r="F6360" t="s">
        <v>18575</v>
      </c>
      <c r="G6360" t="s">
        <v>1912</v>
      </c>
      <c r="J6360" s="40">
        <v>11.03</v>
      </c>
      <c r="K6360" s="40">
        <v>0</v>
      </c>
    </row>
    <row r="6361" spans="1:11" x14ac:dyDescent="0.35">
      <c r="A6361">
        <v>30043</v>
      </c>
      <c r="B6361" t="s">
        <v>78</v>
      </c>
      <c r="C6361" s="70">
        <v>-908</v>
      </c>
      <c r="D6361" s="70">
        <v>-291.95999999999998</v>
      </c>
      <c r="E6361" s="71">
        <v>44742</v>
      </c>
      <c r="F6361" t="s">
        <v>18575</v>
      </c>
      <c r="G6361" t="s">
        <v>1912</v>
      </c>
      <c r="J6361" s="40">
        <v>11.71</v>
      </c>
      <c r="K6361" s="40">
        <v>0</v>
      </c>
    </row>
    <row r="6362" spans="1:11" x14ac:dyDescent="0.35">
      <c r="A6362">
        <v>30043</v>
      </c>
      <c r="B6362" t="s">
        <v>78</v>
      </c>
      <c r="C6362" s="70">
        <v>-908</v>
      </c>
      <c r="D6362" s="70">
        <v>-291.95999999999998</v>
      </c>
      <c r="E6362" s="71">
        <v>44742</v>
      </c>
      <c r="F6362" t="s">
        <v>18575</v>
      </c>
      <c r="G6362" t="s">
        <v>1912</v>
      </c>
      <c r="J6362" s="40">
        <v>17.8</v>
      </c>
      <c r="K6362" s="40">
        <v>0</v>
      </c>
    </row>
    <row r="6363" spans="1:11" x14ac:dyDescent="0.35">
      <c r="A6363">
        <v>30043</v>
      </c>
      <c r="B6363" t="s">
        <v>78</v>
      </c>
      <c r="C6363" s="70">
        <v>-908</v>
      </c>
      <c r="D6363" s="70">
        <v>-291.95999999999998</v>
      </c>
      <c r="E6363" s="71">
        <v>44742</v>
      </c>
      <c r="F6363" t="s">
        <v>18575</v>
      </c>
      <c r="G6363" t="s">
        <v>1912</v>
      </c>
      <c r="J6363" s="40">
        <v>9.11</v>
      </c>
      <c r="K6363" s="40">
        <v>0</v>
      </c>
    </row>
    <row r="6364" spans="1:11" x14ac:dyDescent="0.35">
      <c r="A6364">
        <v>30043</v>
      </c>
      <c r="B6364" t="s">
        <v>78</v>
      </c>
      <c r="C6364" s="70">
        <v>-908</v>
      </c>
      <c r="D6364" s="70">
        <v>-291.95999999999998</v>
      </c>
      <c r="E6364" s="71">
        <v>44742</v>
      </c>
      <c r="F6364" t="s">
        <v>18575</v>
      </c>
      <c r="G6364" t="s">
        <v>1912</v>
      </c>
      <c r="J6364" s="40">
        <v>11.69</v>
      </c>
      <c r="K6364" s="40">
        <v>0</v>
      </c>
    </row>
    <row r="6365" spans="1:11" x14ac:dyDescent="0.35">
      <c r="A6365">
        <v>30043</v>
      </c>
      <c r="B6365" t="s">
        <v>78</v>
      </c>
      <c r="C6365" s="70">
        <v>-908</v>
      </c>
      <c r="D6365" s="70">
        <v>-291.95999999999998</v>
      </c>
      <c r="E6365" s="71">
        <v>44742</v>
      </c>
      <c r="F6365" t="s">
        <v>18575</v>
      </c>
      <c r="G6365" t="s">
        <v>1912</v>
      </c>
      <c r="J6365" s="40">
        <v>9.09</v>
      </c>
      <c r="K6365" s="40">
        <v>0</v>
      </c>
    </row>
    <row r="6366" spans="1:11" x14ac:dyDescent="0.35">
      <c r="A6366">
        <v>30043</v>
      </c>
      <c r="B6366" t="s">
        <v>78</v>
      </c>
      <c r="C6366" s="70">
        <v>-908</v>
      </c>
      <c r="D6366" s="70">
        <v>-291.95999999999998</v>
      </c>
      <c r="E6366" s="71">
        <v>44742</v>
      </c>
      <c r="F6366" t="s">
        <v>18575</v>
      </c>
      <c r="G6366" t="s">
        <v>1912</v>
      </c>
      <c r="J6366" s="40">
        <v>10.23</v>
      </c>
      <c r="K6366" s="40">
        <v>0</v>
      </c>
    </row>
    <row r="6367" spans="1:11" x14ac:dyDescent="0.35">
      <c r="A6367">
        <v>30043</v>
      </c>
      <c r="B6367" t="s">
        <v>78</v>
      </c>
      <c r="C6367" s="70">
        <v>-908</v>
      </c>
      <c r="D6367" s="70">
        <v>-291.95999999999998</v>
      </c>
      <c r="E6367" s="71">
        <v>44742</v>
      </c>
      <c r="F6367" t="s">
        <v>18575</v>
      </c>
      <c r="G6367" t="s">
        <v>1912</v>
      </c>
      <c r="J6367" s="40">
        <v>8.77</v>
      </c>
      <c r="K6367" s="40">
        <v>0</v>
      </c>
    </row>
    <row r="6368" spans="1:11" x14ac:dyDescent="0.35">
      <c r="A6368">
        <v>30043</v>
      </c>
      <c r="B6368" t="s">
        <v>78</v>
      </c>
      <c r="C6368" s="70">
        <v>-908</v>
      </c>
      <c r="D6368" s="70">
        <v>-291.95999999999998</v>
      </c>
      <c r="E6368" s="71">
        <v>44742</v>
      </c>
      <c r="F6368" t="s">
        <v>18575</v>
      </c>
      <c r="G6368" t="s">
        <v>1912</v>
      </c>
      <c r="J6368" s="40">
        <v>10.57</v>
      </c>
      <c r="K6368" s="40">
        <v>0</v>
      </c>
    </row>
    <row r="6369" spans="1:11" x14ac:dyDescent="0.35">
      <c r="A6369">
        <v>30043</v>
      </c>
      <c r="B6369" t="s">
        <v>78</v>
      </c>
      <c r="C6369" s="70">
        <v>-908</v>
      </c>
      <c r="D6369" s="70">
        <v>-291.95999999999998</v>
      </c>
      <c r="E6369" s="71">
        <v>44742</v>
      </c>
      <c r="F6369" t="s">
        <v>18575</v>
      </c>
      <c r="G6369" t="s">
        <v>1912</v>
      </c>
      <c r="J6369" s="40">
        <v>11.63</v>
      </c>
      <c r="K6369" s="40">
        <v>0</v>
      </c>
    </row>
    <row r="6370" spans="1:11" x14ac:dyDescent="0.35">
      <c r="A6370">
        <v>30043</v>
      </c>
      <c r="B6370" t="s">
        <v>78</v>
      </c>
      <c r="C6370" s="70">
        <v>-908</v>
      </c>
      <c r="D6370" s="70">
        <v>-291.95999999999998</v>
      </c>
      <c r="E6370" s="71">
        <v>44742</v>
      </c>
      <c r="F6370" t="s">
        <v>18575</v>
      </c>
      <c r="G6370" t="s">
        <v>1912</v>
      </c>
      <c r="J6370" s="40">
        <v>9.31</v>
      </c>
      <c r="K6370" s="40">
        <v>0</v>
      </c>
    </row>
    <row r="6371" spans="1:11" x14ac:dyDescent="0.35">
      <c r="A6371">
        <v>30043</v>
      </c>
      <c r="B6371" t="s">
        <v>78</v>
      </c>
      <c r="C6371" s="70">
        <v>-908</v>
      </c>
      <c r="D6371" s="70">
        <v>-291.95999999999998</v>
      </c>
      <c r="E6371" s="71">
        <v>44742</v>
      </c>
      <c r="F6371" t="s">
        <v>18575</v>
      </c>
      <c r="G6371" t="s">
        <v>1912</v>
      </c>
      <c r="J6371" s="40">
        <v>8.6300000000000008</v>
      </c>
      <c r="K6371" s="40">
        <v>0</v>
      </c>
    </row>
    <row r="6372" spans="1:11" x14ac:dyDescent="0.35">
      <c r="A6372">
        <v>30043</v>
      </c>
      <c r="B6372" t="s">
        <v>78</v>
      </c>
      <c r="C6372" s="70">
        <v>-908</v>
      </c>
      <c r="D6372" s="70">
        <v>-291.95999999999998</v>
      </c>
      <c r="E6372" s="71">
        <v>44742</v>
      </c>
      <c r="F6372" t="s">
        <v>18575</v>
      </c>
      <c r="G6372" t="s">
        <v>1912</v>
      </c>
      <c r="J6372" s="40">
        <v>9.74</v>
      </c>
      <c r="K6372" s="40">
        <v>0</v>
      </c>
    </row>
    <row r="6373" spans="1:11" x14ac:dyDescent="0.35">
      <c r="A6373">
        <v>30043</v>
      </c>
      <c r="B6373" t="s">
        <v>78</v>
      </c>
      <c r="C6373" s="70">
        <v>-908</v>
      </c>
      <c r="D6373" s="70">
        <v>-291.95999999999998</v>
      </c>
      <c r="E6373" s="71">
        <v>44742</v>
      </c>
      <c r="F6373" t="s">
        <v>18575</v>
      </c>
      <c r="G6373" t="s">
        <v>1912</v>
      </c>
      <c r="J6373" s="40">
        <v>10.199999999999999</v>
      </c>
      <c r="K6373" s="40">
        <v>0</v>
      </c>
    </row>
    <row r="6374" spans="1:11" x14ac:dyDescent="0.35">
      <c r="A6374">
        <v>30043</v>
      </c>
      <c r="B6374" t="s">
        <v>78</v>
      </c>
      <c r="C6374" s="70">
        <v>-908</v>
      </c>
      <c r="D6374" s="70">
        <v>-291.95999999999998</v>
      </c>
      <c r="E6374" s="71">
        <v>44742</v>
      </c>
      <c r="F6374" t="s">
        <v>18575</v>
      </c>
      <c r="G6374" t="s">
        <v>1912</v>
      </c>
      <c r="J6374" s="40">
        <v>9.43</v>
      </c>
      <c r="K6374" s="40">
        <v>0</v>
      </c>
    </row>
    <row r="6375" spans="1:11" x14ac:dyDescent="0.35">
      <c r="A6375">
        <v>30043</v>
      </c>
      <c r="B6375" t="s">
        <v>78</v>
      </c>
      <c r="C6375" s="70">
        <v>-908</v>
      </c>
      <c r="D6375" s="70">
        <v>-291.95999999999998</v>
      </c>
      <c r="E6375" s="71">
        <v>44742</v>
      </c>
      <c r="F6375" t="s">
        <v>18575</v>
      </c>
      <c r="G6375" t="s">
        <v>1912</v>
      </c>
      <c r="J6375" s="40">
        <v>10.54</v>
      </c>
      <c r="K6375" s="40">
        <v>0</v>
      </c>
    </row>
    <row r="6376" spans="1:11" x14ac:dyDescent="0.35">
      <c r="A6376">
        <v>30043</v>
      </c>
      <c r="B6376" t="s">
        <v>78</v>
      </c>
      <c r="C6376" s="70">
        <v>-908</v>
      </c>
      <c r="D6376" s="70">
        <v>-291.95999999999998</v>
      </c>
      <c r="E6376" s="71">
        <v>44742</v>
      </c>
      <c r="F6376" t="s">
        <v>18575</v>
      </c>
      <c r="G6376" t="s">
        <v>1912</v>
      </c>
      <c r="J6376" s="40">
        <v>15.29</v>
      </c>
      <c r="K6376" s="40">
        <v>0</v>
      </c>
    </row>
    <row r="6377" spans="1:11" x14ac:dyDescent="0.35">
      <c r="A6377">
        <v>30043</v>
      </c>
      <c r="B6377" t="s">
        <v>78</v>
      </c>
      <c r="C6377" s="70">
        <v>-908</v>
      </c>
      <c r="D6377" s="70">
        <v>-291.95999999999998</v>
      </c>
      <c r="E6377" s="71">
        <v>44742</v>
      </c>
      <c r="F6377" t="s">
        <v>18575</v>
      </c>
      <c r="G6377" t="s">
        <v>1912</v>
      </c>
      <c r="J6377" s="40">
        <v>13.57</v>
      </c>
      <c r="K6377" s="40">
        <v>0</v>
      </c>
    </row>
    <row r="6378" spans="1:11" x14ac:dyDescent="0.35">
      <c r="A6378">
        <v>30043</v>
      </c>
      <c r="B6378" t="s">
        <v>78</v>
      </c>
      <c r="C6378" s="70">
        <v>-908</v>
      </c>
      <c r="D6378" s="70">
        <v>-291.95999999999998</v>
      </c>
      <c r="E6378" s="71">
        <v>44742</v>
      </c>
      <c r="F6378" t="s">
        <v>18575</v>
      </c>
      <c r="G6378" t="s">
        <v>1912</v>
      </c>
      <c r="J6378" s="40">
        <v>10.29</v>
      </c>
      <c r="K6378" s="40">
        <v>0</v>
      </c>
    </row>
    <row r="6379" spans="1:11" x14ac:dyDescent="0.35">
      <c r="A6379">
        <v>30043</v>
      </c>
      <c r="B6379" t="s">
        <v>78</v>
      </c>
      <c r="C6379" s="70">
        <v>-908</v>
      </c>
      <c r="D6379" s="70">
        <v>-291.95999999999998</v>
      </c>
      <c r="E6379" s="71">
        <v>44742</v>
      </c>
      <c r="F6379" t="s">
        <v>18575</v>
      </c>
      <c r="G6379" t="s">
        <v>1912</v>
      </c>
      <c r="J6379" s="40">
        <v>15.2</v>
      </c>
      <c r="K6379" s="40">
        <v>0</v>
      </c>
    </row>
    <row r="6380" spans="1:11" x14ac:dyDescent="0.35">
      <c r="A6380">
        <v>30043</v>
      </c>
      <c r="B6380" t="s">
        <v>78</v>
      </c>
      <c r="C6380" s="70">
        <v>-908</v>
      </c>
      <c r="D6380" s="70">
        <v>-291.95999999999998</v>
      </c>
      <c r="E6380" s="71">
        <v>44742</v>
      </c>
      <c r="F6380" t="s">
        <v>18575</v>
      </c>
      <c r="G6380" t="s">
        <v>1912</v>
      </c>
      <c r="J6380" s="40">
        <v>10.89</v>
      </c>
      <c r="K6380" s="40">
        <v>0</v>
      </c>
    </row>
    <row r="6381" spans="1:11" x14ac:dyDescent="0.35">
      <c r="A6381">
        <v>30043</v>
      </c>
      <c r="B6381" t="s">
        <v>78</v>
      </c>
      <c r="C6381" s="70">
        <v>-908</v>
      </c>
      <c r="D6381" s="70">
        <v>-291.95999999999998</v>
      </c>
      <c r="E6381" s="71">
        <v>44742</v>
      </c>
      <c r="F6381" t="s">
        <v>18575</v>
      </c>
      <c r="G6381" t="s">
        <v>1912</v>
      </c>
      <c r="J6381" s="40">
        <v>8.4600000000000009</v>
      </c>
      <c r="K6381" s="40">
        <v>0</v>
      </c>
    </row>
    <row r="6382" spans="1:11" x14ac:dyDescent="0.35">
      <c r="A6382">
        <v>30043</v>
      </c>
      <c r="B6382" t="s">
        <v>78</v>
      </c>
      <c r="C6382" s="70">
        <v>-908</v>
      </c>
      <c r="D6382" s="70">
        <v>-291.95999999999998</v>
      </c>
      <c r="E6382" s="71">
        <v>44742</v>
      </c>
      <c r="F6382" t="s">
        <v>18575</v>
      </c>
      <c r="G6382" t="s">
        <v>1912</v>
      </c>
      <c r="J6382" s="40">
        <v>11.86</v>
      </c>
      <c r="K6382" s="40">
        <v>0</v>
      </c>
    </row>
    <row r="6383" spans="1:11" x14ac:dyDescent="0.35">
      <c r="A6383">
        <v>30043</v>
      </c>
      <c r="B6383" t="s">
        <v>78</v>
      </c>
      <c r="C6383" s="70">
        <v>-908</v>
      </c>
      <c r="D6383" s="70">
        <v>-291.95999999999998</v>
      </c>
      <c r="E6383" s="71">
        <v>44742</v>
      </c>
      <c r="F6383" t="s">
        <v>18575</v>
      </c>
      <c r="G6383" t="s">
        <v>1912</v>
      </c>
      <c r="J6383" s="40">
        <v>12.26</v>
      </c>
      <c r="K6383" s="40">
        <v>0</v>
      </c>
    </row>
    <row r="6384" spans="1:11" x14ac:dyDescent="0.35">
      <c r="A6384">
        <v>30043</v>
      </c>
      <c r="B6384" t="s">
        <v>78</v>
      </c>
      <c r="C6384" s="70">
        <v>-908</v>
      </c>
      <c r="D6384" s="70">
        <v>-291.95999999999998</v>
      </c>
      <c r="E6384" s="71">
        <v>44742</v>
      </c>
      <c r="F6384" t="s">
        <v>18575</v>
      </c>
      <c r="G6384" t="s">
        <v>1912</v>
      </c>
      <c r="J6384" s="40">
        <v>13.49</v>
      </c>
      <c r="K6384" s="40">
        <v>0</v>
      </c>
    </row>
    <row r="6385" spans="1:11" x14ac:dyDescent="0.35">
      <c r="A6385">
        <v>30043</v>
      </c>
      <c r="B6385" t="s">
        <v>78</v>
      </c>
      <c r="C6385" s="70">
        <v>-908</v>
      </c>
      <c r="D6385" s="70">
        <v>-291.95999999999998</v>
      </c>
      <c r="E6385" s="71">
        <v>44742</v>
      </c>
      <c r="F6385" t="s">
        <v>15881</v>
      </c>
      <c r="G6385" t="s">
        <v>1912</v>
      </c>
      <c r="J6385" s="40">
        <v>1704.57</v>
      </c>
      <c r="K6385" s="40">
        <v>0</v>
      </c>
    </row>
    <row r="6386" spans="1:11" x14ac:dyDescent="0.35">
      <c r="A6386">
        <v>30043</v>
      </c>
      <c r="B6386" t="s">
        <v>78</v>
      </c>
      <c r="C6386" s="70">
        <v>-908</v>
      </c>
      <c r="D6386" s="70">
        <v>-291.95999999999998</v>
      </c>
      <c r="E6386" s="71">
        <v>44742</v>
      </c>
      <c r="F6386" t="s">
        <v>13394</v>
      </c>
      <c r="G6386" t="s">
        <v>2142</v>
      </c>
      <c r="H6386" t="s">
        <v>13393</v>
      </c>
      <c r="I6386" t="s">
        <v>13392</v>
      </c>
      <c r="J6386" s="40">
        <v>0</v>
      </c>
      <c r="K6386" s="40">
        <v>937.71</v>
      </c>
    </row>
    <row r="6387" spans="1:11" x14ac:dyDescent="0.35">
      <c r="A6387">
        <v>30043</v>
      </c>
      <c r="B6387" t="s">
        <v>78</v>
      </c>
      <c r="C6387" s="70">
        <v>-908</v>
      </c>
      <c r="D6387" s="70">
        <v>-291.95999999999998</v>
      </c>
      <c r="E6387" s="71">
        <v>44742</v>
      </c>
      <c r="F6387" t="s">
        <v>5698</v>
      </c>
      <c r="G6387" t="s">
        <v>2247</v>
      </c>
      <c r="J6387" s="40">
        <v>53.26</v>
      </c>
      <c r="K6387" s="40">
        <v>0</v>
      </c>
    </row>
    <row r="6388" spans="1:11" x14ac:dyDescent="0.35">
      <c r="A6388">
        <v>30043</v>
      </c>
      <c r="B6388" t="s">
        <v>78</v>
      </c>
      <c r="C6388" s="70">
        <v>-908</v>
      </c>
      <c r="D6388" s="70">
        <v>-291.95999999999998</v>
      </c>
      <c r="E6388" s="71">
        <v>44743</v>
      </c>
      <c r="F6388" t="s">
        <v>2058</v>
      </c>
      <c r="G6388" t="s">
        <v>1907</v>
      </c>
      <c r="J6388" s="40">
        <v>0</v>
      </c>
      <c r="K6388" s="40">
        <v>0</v>
      </c>
    </row>
    <row r="6389" spans="1:11" x14ac:dyDescent="0.35">
      <c r="A6389">
        <v>30043</v>
      </c>
      <c r="B6389" t="s">
        <v>78</v>
      </c>
      <c r="C6389" s="70">
        <v>-908</v>
      </c>
      <c r="D6389" s="70">
        <v>-291.95999999999998</v>
      </c>
      <c r="E6389" s="71">
        <v>44773</v>
      </c>
      <c r="F6389" t="s">
        <v>15872</v>
      </c>
      <c r="G6389" t="s">
        <v>1912</v>
      </c>
      <c r="J6389" s="40">
        <v>10.72</v>
      </c>
      <c r="K6389" s="40">
        <v>0</v>
      </c>
    </row>
    <row r="6390" spans="1:11" x14ac:dyDescent="0.35">
      <c r="A6390">
        <v>30043</v>
      </c>
      <c r="B6390" t="s">
        <v>78</v>
      </c>
      <c r="C6390" s="70">
        <v>-908</v>
      </c>
      <c r="D6390" s="70">
        <v>-291.95999999999998</v>
      </c>
      <c r="E6390" s="71">
        <v>44773</v>
      </c>
      <c r="F6390" t="s">
        <v>15872</v>
      </c>
      <c r="G6390" t="s">
        <v>1912</v>
      </c>
      <c r="J6390" s="40">
        <v>10.97</v>
      </c>
      <c r="K6390" s="40">
        <v>0</v>
      </c>
    </row>
    <row r="6391" spans="1:11" x14ac:dyDescent="0.35">
      <c r="A6391">
        <v>30043</v>
      </c>
      <c r="B6391" t="s">
        <v>78</v>
      </c>
      <c r="C6391" s="70">
        <v>-908</v>
      </c>
      <c r="D6391" s="70">
        <v>-291.95999999999998</v>
      </c>
      <c r="E6391" s="71">
        <v>44773</v>
      </c>
      <c r="F6391" t="s">
        <v>15872</v>
      </c>
      <c r="G6391" t="s">
        <v>1912</v>
      </c>
      <c r="J6391" s="40">
        <v>8.82</v>
      </c>
      <c r="K6391" s="40">
        <v>0</v>
      </c>
    </row>
    <row r="6392" spans="1:11" x14ac:dyDescent="0.35">
      <c r="A6392">
        <v>30043</v>
      </c>
      <c r="B6392" t="s">
        <v>78</v>
      </c>
      <c r="C6392" s="70">
        <v>-908</v>
      </c>
      <c r="D6392" s="70">
        <v>-291.95999999999998</v>
      </c>
      <c r="E6392" s="71">
        <v>44773</v>
      </c>
      <c r="F6392" t="s">
        <v>15872</v>
      </c>
      <c r="G6392" t="s">
        <v>1912</v>
      </c>
      <c r="J6392" s="40">
        <v>12.15</v>
      </c>
      <c r="K6392" s="40">
        <v>0</v>
      </c>
    </row>
    <row r="6393" spans="1:11" x14ac:dyDescent="0.35">
      <c r="A6393">
        <v>30043</v>
      </c>
      <c r="B6393" t="s">
        <v>78</v>
      </c>
      <c r="C6393" s="70">
        <v>-908</v>
      </c>
      <c r="D6393" s="70">
        <v>-291.95999999999998</v>
      </c>
      <c r="E6393" s="71">
        <v>44773</v>
      </c>
      <c r="F6393" t="s">
        <v>15872</v>
      </c>
      <c r="G6393" t="s">
        <v>1912</v>
      </c>
      <c r="J6393" s="40">
        <v>9.73</v>
      </c>
      <c r="K6393" s="40">
        <v>0</v>
      </c>
    </row>
    <row r="6394" spans="1:11" x14ac:dyDescent="0.35">
      <c r="A6394">
        <v>30043</v>
      </c>
      <c r="B6394" t="s">
        <v>78</v>
      </c>
      <c r="C6394" s="70">
        <v>-908</v>
      </c>
      <c r="D6394" s="70">
        <v>-291.95999999999998</v>
      </c>
      <c r="E6394" s="71">
        <v>44773</v>
      </c>
      <c r="F6394" t="s">
        <v>15872</v>
      </c>
      <c r="G6394" t="s">
        <v>1912</v>
      </c>
      <c r="J6394" s="40">
        <v>9.9700000000000006</v>
      </c>
      <c r="K6394" s="40">
        <v>0</v>
      </c>
    </row>
    <row r="6395" spans="1:11" x14ac:dyDescent="0.35">
      <c r="A6395">
        <v>30043</v>
      </c>
      <c r="B6395" t="s">
        <v>78</v>
      </c>
      <c r="C6395" s="70">
        <v>-908</v>
      </c>
      <c r="D6395" s="70">
        <v>-291.95999999999998</v>
      </c>
      <c r="E6395" s="71">
        <v>44773</v>
      </c>
      <c r="F6395" t="s">
        <v>15872</v>
      </c>
      <c r="G6395" t="s">
        <v>1912</v>
      </c>
      <c r="J6395" s="40">
        <v>9.35</v>
      </c>
      <c r="K6395" s="40">
        <v>0</v>
      </c>
    </row>
    <row r="6396" spans="1:11" x14ac:dyDescent="0.35">
      <c r="A6396">
        <v>30043</v>
      </c>
      <c r="B6396" t="s">
        <v>78</v>
      </c>
      <c r="C6396" s="70">
        <v>-908</v>
      </c>
      <c r="D6396" s="70">
        <v>-291.95999999999998</v>
      </c>
      <c r="E6396" s="71">
        <v>44773</v>
      </c>
      <c r="F6396" t="s">
        <v>15872</v>
      </c>
      <c r="G6396" t="s">
        <v>1912</v>
      </c>
      <c r="J6396" s="40">
        <v>9.26</v>
      </c>
      <c r="K6396" s="40">
        <v>0</v>
      </c>
    </row>
    <row r="6397" spans="1:11" x14ac:dyDescent="0.35">
      <c r="A6397">
        <v>30043</v>
      </c>
      <c r="B6397" t="s">
        <v>78</v>
      </c>
      <c r="C6397" s="70">
        <v>-908</v>
      </c>
      <c r="D6397" s="70">
        <v>-291.95999999999998</v>
      </c>
      <c r="E6397" s="71">
        <v>44773</v>
      </c>
      <c r="F6397" t="s">
        <v>15872</v>
      </c>
      <c r="G6397" t="s">
        <v>1912</v>
      </c>
      <c r="J6397" s="40">
        <v>7.25</v>
      </c>
      <c r="K6397" s="40">
        <v>0</v>
      </c>
    </row>
    <row r="6398" spans="1:11" x14ac:dyDescent="0.35">
      <c r="A6398">
        <v>30043</v>
      </c>
      <c r="B6398" t="s">
        <v>78</v>
      </c>
      <c r="C6398" s="70">
        <v>-908</v>
      </c>
      <c r="D6398" s="70">
        <v>-291.95999999999998</v>
      </c>
      <c r="E6398" s="71">
        <v>44773</v>
      </c>
      <c r="F6398" t="s">
        <v>15872</v>
      </c>
      <c r="G6398" t="s">
        <v>1912</v>
      </c>
      <c r="J6398" s="40">
        <v>7.87</v>
      </c>
      <c r="K6398" s="40">
        <v>0</v>
      </c>
    </row>
    <row r="6399" spans="1:11" x14ac:dyDescent="0.35">
      <c r="A6399">
        <v>30043</v>
      </c>
      <c r="B6399" t="s">
        <v>78</v>
      </c>
      <c r="C6399" s="70">
        <v>-908</v>
      </c>
      <c r="D6399" s="70">
        <v>-291.95999999999998</v>
      </c>
      <c r="E6399" s="71">
        <v>44773</v>
      </c>
      <c r="F6399" t="s">
        <v>15872</v>
      </c>
      <c r="G6399" t="s">
        <v>1912</v>
      </c>
      <c r="J6399" s="40">
        <v>11.5</v>
      </c>
      <c r="K6399" s="40">
        <v>0</v>
      </c>
    </row>
    <row r="6400" spans="1:11" x14ac:dyDescent="0.35">
      <c r="A6400">
        <v>30043</v>
      </c>
      <c r="B6400" t="s">
        <v>78</v>
      </c>
      <c r="C6400" s="70">
        <v>-908</v>
      </c>
      <c r="D6400" s="70">
        <v>-291.95999999999998</v>
      </c>
      <c r="E6400" s="71">
        <v>44773</v>
      </c>
      <c r="F6400" t="s">
        <v>15872</v>
      </c>
      <c r="G6400" t="s">
        <v>1912</v>
      </c>
      <c r="J6400" s="40">
        <v>9.61</v>
      </c>
      <c r="K6400" s="40">
        <v>0</v>
      </c>
    </row>
    <row r="6401" spans="1:11" x14ac:dyDescent="0.35">
      <c r="A6401">
        <v>30043</v>
      </c>
      <c r="B6401" t="s">
        <v>78</v>
      </c>
      <c r="C6401" s="70">
        <v>-908</v>
      </c>
      <c r="D6401" s="70">
        <v>-291.95999999999998</v>
      </c>
      <c r="E6401" s="71">
        <v>44773</v>
      </c>
      <c r="F6401" t="s">
        <v>15872</v>
      </c>
      <c r="G6401" t="s">
        <v>1912</v>
      </c>
      <c r="J6401" s="40">
        <v>8.49</v>
      </c>
      <c r="K6401" s="40">
        <v>0</v>
      </c>
    </row>
    <row r="6402" spans="1:11" x14ac:dyDescent="0.35">
      <c r="A6402">
        <v>30043</v>
      </c>
      <c r="B6402" t="s">
        <v>78</v>
      </c>
      <c r="C6402" s="70">
        <v>-908</v>
      </c>
      <c r="D6402" s="70">
        <v>-291.95999999999998</v>
      </c>
      <c r="E6402" s="71">
        <v>44773</v>
      </c>
      <c r="F6402" t="s">
        <v>15872</v>
      </c>
      <c r="G6402" t="s">
        <v>1912</v>
      </c>
      <c r="J6402" s="40">
        <v>9.8800000000000008</v>
      </c>
      <c r="K6402" s="40">
        <v>0</v>
      </c>
    </row>
    <row r="6403" spans="1:11" x14ac:dyDescent="0.35">
      <c r="A6403">
        <v>30043</v>
      </c>
      <c r="B6403" t="s">
        <v>78</v>
      </c>
      <c r="C6403" s="70">
        <v>-908</v>
      </c>
      <c r="D6403" s="70">
        <v>-291.95999999999998</v>
      </c>
      <c r="E6403" s="71">
        <v>44773</v>
      </c>
      <c r="F6403" t="s">
        <v>15872</v>
      </c>
      <c r="G6403" t="s">
        <v>1912</v>
      </c>
      <c r="J6403" s="40">
        <v>9.26</v>
      </c>
      <c r="K6403" s="40">
        <v>0</v>
      </c>
    </row>
    <row r="6404" spans="1:11" x14ac:dyDescent="0.35">
      <c r="A6404">
        <v>30043</v>
      </c>
      <c r="B6404" t="s">
        <v>78</v>
      </c>
      <c r="C6404" s="70">
        <v>-908</v>
      </c>
      <c r="D6404" s="70">
        <v>-291.95999999999998</v>
      </c>
      <c r="E6404" s="71">
        <v>44773</v>
      </c>
      <c r="F6404" t="s">
        <v>15872</v>
      </c>
      <c r="G6404" t="s">
        <v>1912</v>
      </c>
      <c r="J6404" s="40">
        <v>10.53</v>
      </c>
      <c r="K6404" s="40">
        <v>0</v>
      </c>
    </row>
    <row r="6405" spans="1:11" x14ac:dyDescent="0.35">
      <c r="A6405">
        <v>30043</v>
      </c>
      <c r="B6405" t="s">
        <v>78</v>
      </c>
      <c r="C6405" s="70">
        <v>-908</v>
      </c>
      <c r="D6405" s="70">
        <v>-291.95999999999998</v>
      </c>
      <c r="E6405" s="71">
        <v>44773</v>
      </c>
      <c r="F6405" t="s">
        <v>15872</v>
      </c>
      <c r="G6405" t="s">
        <v>1912</v>
      </c>
      <c r="J6405" s="40">
        <v>10.14</v>
      </c>
      <c r="K6405" s="40">
        <v>0</v>
      </c>
    </row>
    <row r="6406" spans="1:11" x14ac:dyDescent="0.35">
      <c r="A6406">
        <v>30043</v>
      </c>
      <c r="B6406" t="s">
        <v>78</v>
      </c>
      <c r="C6406" s="70">
        <v>-908</v>
      </c>
      <c r="D6406" s="70">
        <v>-291.95999999999998</v>
      </c>
      <c r="E6406" s="71">
        <v>44773</v>
      </c>
      <c r="F6406" t="s">
        <v>15872</v>
      </c>
      <c r="G6406" t="s">
        <v>1912</v>
      </c>
      <c r="J6406" s="40">
        <v>10.29</v>
      </c>
      <c r="K6406" s="40">
        <v>0</v>
      </c>
    </row>
    <row r="6407" spans="1:11" x14ac:dyDescent="0.35">
      <c r="A6407">
        <v>30043</v>
      </c>
      <c r="B6407" t="s">
        <v>78</v>
      </c>
      <c r="C6407" s="70">
        <v>-908</v>
      </c>
      <c r="D6407" s="70">
        <v>-291.95999999999998</v>
      </c>
      <c r="E6407" s="71">
        <v>44773</v>
      </c>
      <c r="F6407" t="s">
        <v>15872</v>
      </c>
      <c r="G6407" t="s">
        <v>1912</v>
      </c>
      <c r="J6407" s="40">
        <v>12.15</v>
      </c>
      <c r="K6407" s="40">
        <v>0</v>
      </c>
    </row>
    <row r="6408" spans="1:11" x14ac:dyDescent="0.35">
      <c r="A6408">
        <v>30043</v>
      </c>
      <c r="B6408" t="s">
        <v>78</v>
      </c>
      <c r="C6408" s="70">
        <v>-908</v>
      </c>
      <c r="D6408" s="70">
        <v>-291.95999999999998</v>
      </c>
      <c r="E6408" s="71">
        <v>44773</v>
      </c>
      <c r="F6408" t="s">
        <v>15872</v>
      </c>
      <c r="G6408" t="s">
        <v>1912</v>
      </c>
      <c r="J6408" s="40">
        <v>9.67</v>
      </c>
      <c r="K6408" s="40">
        <v>0</v>
      </c>
    </row>
    <row r="6409" spans="1:11" x14ac:dyDescent="0.35">
      <c r="A6409">
        <v>30043</v>
      </c>
      <c r="B6409" t="s">
        <v>78</v>
      </c>
      <c r="C6409" s="70">
        <v>-908</v>
      </c>
      <c r="D6409" s="70">
        <v>-291.95999999999998</v>
      </c>
      <c r="E6409" s="71">
        <v>44773</v>
      </c>
      <c r="F6409" t="s">
        <v>15872</v>
      </c>
      <c r="G6409" t="s">
        <v>1912</v>
      </c>
      <c r="J6409" s="40">
        <v>11.53</v>
      </c>
      <c r="K6409" s="40">
        <v>0</v>
      </c>
    </row>
    <row r="6410" spans="1:11" x14ac:dyDescent="0.35">
      <c r="A6410">
        <v>30043</v>
      </c>
      <c r="B6410" t="s">
        <v>78</v>
      </c>
      <c r="C6410" s="70">
        <v>-908</v>
      </c>
      <c r="D6410" s="70">
        <v>-291.95999999999998</v>
      </c>
      <c r="E6410" s="71">
        <v>44773</v>
      </c>
      <c r="F6410" t="s">
        <v>15872</v>
      </c>
      <c r="G6410" t="s">
        <v>1912</v>
      </c>
      <c r="J6410" s="40">
        <v>8.7899999999999991</v>
      </c>
      <c r="K6410" s="40">
        <v>0</v>
      </c>
    </row>
    <row r="6411" spans="1:11" x14ac:dyDescent="0.35">
      <c r="A6411">
        <v>30043</v>
      </c>
      <c r="B6411" t="s">
        <v>78</v>
      </c>
      <c r="C6411" s="70">
        <v>-908</v>
      </c>
      <c r="D6411" s="70">
        <v>-291.95999999999998</v>
      </c>
      <c r="E6411" s="71">
        <v>44773</v>
      </c>
      <c r="F6411" t="s">
        <v>15872</v>
      </c>
      <c r="G6411" t="s">
        <v>1912</v>
      </c>
      <c r="J6411" s="40">
        <v>9.02</v>
      </c>
      <c r="K6411" s="40">
        <v>0</v>
      </c>
    </row>
    <row r="6412" spans="1:11" x14ac:dyDescent="0.35">
      <c r="A6412">
        <v>30043</v>
      </c>
      <c r="B6412" t="s">
        <v>78</v>
      </c>
      <c r="C6412" s="70">
        <v>-908</v>
      </c>
      <c r="D6412" s="70">
        <v>-291.95999999999998</v>
      </c>
      <c r="E6412" s="71">
        <v>44773</v>
      </c>
      <c r="F6412" t="s">
        <v>15872</v>
      </c>
      <c r="G6412" t="s">
        <v>1912</v>
      </c>
      <c r="J6412" s="40">
        <v>13.33</v>
      </c>
      <c r="K6412" s="40">
        <v>0</v>
      </c>
    </row>
    <row r="6413" spans="1:11" x14ac:dyDescent="0.35">
      <c r="A6413">
        <v>30043</v>
      </c>
      <c r="B6413" t="s">
        <v>78</v>
      </c>
      <c r="C6413" s="70">
        <v>-908</v>
      </c>
      <c r="D6413" s="70">
        <v>-291.95999999999998</v>
      </c>
      <c r="E6413" s="71">
        <v>44773</v>
      </c>
      <c r="F6413" t="s">
        <v>15872</v>
      </c>
      <c r="G6413" t="s">
        <v>1912</v>
      </c>
      <c r="J6413" s="40">
        <v>23.24</v>
      </c>
      <c r="K6413" s="40">
        <v>0</v>
      </c>
    </row>
    <row r="6414" spans="1:11" x14ac:dyDescent="0.35">
      <c r="A6414">
        <v>30043</v>
      </c>
      <c r="B6414" t="s">
        <v>78</v>
      </c>
      <c r="C6414" s="70">
        <v>-908</v>
      </c>
      <c r="D6414" s="70">
        <v>-291.95999999999998</v>
      </c>
      <c r="E6414" s="71">
        <v>44773</v>
      </c>
      <c r="F6414" t="s">
        <v>15872</v>
      </c>
      <c r="G6414" t="s">
        <v>1912</v>
      </c>
      <c r="J6414" s="40">
        <v>14.24</v>
      </c>
      <c r="K6414" s="40">
        <v>0</v>
      </c>
    </row>
    <row r="6415" spans="1:11" x14ac:dyDescent="0.35">
      <c r="A6415">
        <v>30043</v>
      </c>
      <c r="B6415" t="s">
        <v>78</v>
      </c>
      <c r="C6415" s="70">
        <v>-908</v>
      </c>
      <c r="D6415" s="70">
        <v>-291.95999999999998</v>
      </c>
      <c r="E6415" s="71">
        <v>44773</v>
      </c>
      <c r="F6415" t="s">
        <v>15872</v>
      </c>
      <c r="G6415" t="s">
        <v>1912</v>
      </c>
      <c r="J6415" s="40">
        <v>13.62</v>
      </c>
      <c r="K6415" s="40">
        <v>0</v>
      </c>
    </row>
    <row r="6416" spans="1:11" x14ac:dyDescent="0.35">
      <c r="A6416">
        <v>30043</v>
      </c>
      <c r="B6416" t="s">
        <v>78</v>
      </c>
      <c r="C6416" s="70">
        <v>-908</v>
      </c>
      <c r="D6416" s="70">
        <v>-291.95999999999998</v>
      </c>
      <c r="E6416" s="71">
        <v>44773</v>
      </c>
      <c r="F6416" t="s">
        <v>15872</v>
      </c>
      <c r="G6416" t="s">
        <v>1912</v>
      </c>
      <c r="J6416" s="40">
        <v>9.9700000000000006</v>
      </c>
      <c r="K6416" s="40">
        <v>0</v>
      </c>
    </row>
    <row r="6417" spans="1:11" x14ac:dyDescent="0.35">
      <c r="A6417">
        <v>30043</v>
      </c>
      <c r="B6417" t="s">
        <v>78</v>
      </c>
      <c r="C6417" s="70">
        <v>-908</v>
      </c>
      <c r="D6417" s="70">
        <v>-291.95999999999998</v>
      </c>
      <c r="E6417" s="71">
        <v>44773</v>
      </c>
      <c r="F6417" t="s">
        <v>15872</v>
      </c>
      <c r="G6417" t="s">
        <v>1912</v>
      </c>
      <c r="J6417" s="40">
        <v>10.88</v>
      </c>
      <c r="K6417" s="40">
        <v>0</v>
      </c>
    </row>
    <row r="6418" spans="1:11" x14ac:dyDescent="0.35">
      <c r="A6418">
        <v>30043</v>
      </c>
      <c r="B6418" t="s">
        <v>78</v>
      </c>
      <c r="C6418" s="70">
        <v>-908</v>
      </c>
      <c r="D6418" s="70">
        <v>-291.95999999999998</v>
      </c>
      <c r="E6418" s="71">
        <v>44773</v>
      </c>
      <c r="F6418" t="s">
        <v>15872</v>
      </c>
      <c r="G6418" t="s">
        <v>1912</v>
      </c>
      <c r="J6418" s="40">
        <v>15.69</v>
      </c>
      <c r="K6418" s="40">
        <v>0</v>
      </c>
    </row>
    <row r="6419" spans="1:11" x14ac:dyDescent="0.35">
      <c r="A6419">
        <v>30043</v>
      </c>
      <c r="B6419" t="s">
        <v>78</v>
      </c>
      <c r="C6419" s="70">
        <v>-908</v>
      </c>
      <c r="D6419" s="70">
        <v>-291.95999999999998</v>
      </c>
      <c r="E6419" s="71">
        <v>44773</v>
      </c>
      <c r="F6419" t="s">
        <v>15872</v>
      </c>
      <c r="G6419" t="s">
        <v>1912</v>
      </c>
      <c r="J6419" s="40">
        <v>11.27</v>
      </c>
      <c r="K6419" s="40">
        <v>0</v>
      </c>
    </row>
    <row r="6420" spans="1:11" x14ac:dyDescent="0.35">
      <c r="A6420">
        <v>30043</v>
      </c>
      <c r="B6420" t="s">
        <v>78</v>
      </c>
      <c r="C6420" s="70">
        <v>-908</v>
      </c>
      <c r="D6420" s="70">
        <v>-291.95999999999998</v>
      </c>
      <c r="E6420" s="71">
        <v>44773</v>
      </c>
      <c r="F6420" t="s">
        <v>15872</v>
      </c>
      <c r="G6420" t="s">
        <v>1912</v>
      </c>
      <c r="J6420" s="40">
        <v>9.14</v>
      </c>
      <c r="K6420" s="40">
        <v>0</v>
      </c>
    </row>
    <row r="6421" spans="1:11" x14ac:dyDescent="0.35">
      <c r="A6421">
        <v>30043</v>
      </c>
      <c r="B6421" t="s">
        <v>78</v>
      </c>
      <c r="C6421" s="70">
        <v>-908</v>
      </c>
      <c r="D6421" s="70">
        <v>-291.95999999999998</v>
      </c>
      <c r="E6421" s="71">
        <v>44773</v>
      </c>
      <c r="F6421" t="s">
        <v>15872</v>
      </c>
      <c r="G6421" t="s">
        <v>1912</v>
      </c>
      <c r="J6421" s="40">
        <v>13.48</v>
      </c>
      <c r="K6421" s="40">
        <v>0</v>
      </c>
    </row>
    <row r="6422" spans="1:11" x14ac:dyDescent="0.35">
      <c r="A6422">
        <v>30043</v>
      </c>
      <c r="B6422" t="s">
        <v>78</v>
      </c>
      <c r="C6422" s="70">
        <v>-908</v>
      </c>
      <c r="D6422" s="70">
        <v>-291.95999999999998</v>
      </c>
      <c r="E6422" s="71">
        <v>44773</v>
      </c>
      <c r="F6422" t="s">
        <v>15871</v>
      </c>
      <c r="G6422" t="s">
        <v>1912</v>
      </c>
      <c r="J6422" s="40">
        <v>967.86</v>
      </c>
      <c r="K6422" s="40">
        <v>0</v>
      </c>
    </row>
    <row r="6423" spans="1:11" x14ac:dyDescent="0.35">
      <c r="A6423">
        <v>30043</v>
      </c>
      <c r="B6423" t="s">
        <v>78</v>
      </c>
      <c r="C6423" s="70">
        <v>-908</v>
      </c>
      <c r="D6423" s="70">
        <v>-291.95999999999998</v>
      </c>
      <c r="E6423" s="71">
        <v>44773</v>
      </c>
      <c r="F6423" t="s">
        <v>12916</v>
      </c>
      <c r="G6423" t="s">
        <v>2142</v>
      </c>
      <c r="H6423" t="s">
        <v>12915</v>
      </c>
      <c r="I6423" t="s">
        <v>12914</v>
      </c>
      <c r="J6423" s="40">
        <v>0</v>
      </c>
      <c r="K6423" s="40">
        <v>478.92</v>
      </c>
    </row>
    <row r="6424" spans="1:11" x14ac:dyDescent="0.35">
      <c r="A6424">
        <v>30043</v>
      </c>
      <c r="B6424" t="s">
        <v>78</v>
      </c>
      <c r="C6424" s="70">
        <v>-908</v>
      </c>
      <c r="D6424" s="70">
        <v>-291.95999999999998</v>
      </c>
      <c r="E6424" s="71">
        <v>44773</v>
      </c>
      <c r="F6424" t="s">
        <v>5389</v>
      </c>
      <c r="G6424" t="s">
        <v>2247</v>
      </c>
      <c r="J6424" s="40">
        <v>0.54</v>
      </c>
      <c r="K6424" s="40">
        <v>0</v>
      </c>
    </row>
    <row r="6425" spans="1:11" x14ac:dyDescent="0.35">
      <c r="A6425">
        <v>30043</v>
      </c>
      <c r="B6425" t="s">
        <v>78</v>
      </c>
      <c r="C6425" s="70">
        <v>-908</v>
      </c>
      <c r="D6425" s="70">
        <v>-291.95999999999998</v>
      </c>
      <c r="E6425" s="71">
        <v>44774</v>
      </c>
      <c r="F6425" t="s">
        <v>13390</v>
      </c>
      <c r="G6425" t="s">
        <v>2142</v>
      </c>
      <c r="H6425" t="s">
        <v>13389</v>
      </c>
      <c r="I6425" t="s">
        <v>13388</v>
      </c>
      <c r="J6425" s="40">
        <v>0</v>
      </c>
      <c r="K6425" s="40">
        <v>8.65</v>
      </c>
    </row>
    <row r="6426" spans="1:11" x14ac:dyDescent="0.35">
      <c r="A6426">
        <v>30043</v>
      </c>
      <c r="B6426" t="s">
        <v>78</v>
      </c>
      <c r="C6426" s="70">
        <v>-908</v>
      </c>
      <c r="D6426" s="70">
        <v>-291.95999999999998</v>
      </c>
      <c r="E6426" s="71">
        <v>44800</v>
      </c>
      <c r="F6426" t="s">
        <v>18887</v>
      </c>
      <c r="G6426" t="s">
        <v>1912</v>
      </c>
      <c r="J6426" s="40">
        <v>36.880000000000003</v>
      </c>
      <c r="K6426" s="40">
        <v>0</v>
      </c>
    </row>
    <row r="6427" spans="1:11" x14ac:dyDescent="0.35">
      <c r="A6427">
        <v>30043</v>
      </c>
      <c r="B6427" t="s">
        <v>78</v>
      </c>
      <c r="C6427" s="70">
        <v>-908</v>
      </c>
      <c r="D6427" s="70">
        <v>-291.95999999999998</v>
      </c>
      <c r="E6427" s="71">
        <v>44801</v>
      </c>
      <c r="F6427" t="s">
        <v>15869</v>
      </c>
      <c r="G6427" t="s">
        <v>1912</v>
      </c>
      <c r="J6427" s="40">
        <v>9.73</v>
      </c>
      <c r="K6427" s="40">
        <v>0</v>
      </c>
    </row>
    <row r="6428" spans="1:11" x14ac:dyDescent="0.35">
      <c r="A6428">
        <v>30043</v>
      </c>
      <c r="B6428" t="s">
        <v>78</v>
      </c>
      <c r="C6428" s="70">
        <v>-908</v>
      </c>
      <c r="D6428" s="70">
        <v>-291.95999999999998</v>
      </c>
      <c r="E6428" s="71">
        <v>44801</v>
      </c>
      <c r="F6428" t="s">
        <v>15869</v>
      </c>
      <c r="G6428" t="s">
        <v>1912</v>
      </c>
      <c r="J6428" s="40">
        <v>10.74</v>
      </c>
      <c r="K6428" s="40">
        <v>0</v>
      </c>
    </row>
    <row r="6429" spans="1:11" x14ac:dyDescent="0.35">
      <c r="A6429">
        <v>30043</v>
      </c>
      <c r="B6429" t="s">
        <v>78</v>
      </c>
      <c r="C6429" s="70">
        <v>-908</v>
      </c>
      <c r="D6429" s="70">
        <v>-291.95999999999998</v>
      </c>
      <c r="E6429" s="71">
        <v>44801</v>
      </c>
      <c r="F6429" t="s">
        <v>15869</v>
      </c>
      <c r="G6429" t="s">
        <v>1912</v>
      </c>
      <c r="J6429" s="40">
        <v>7.98</v>
      </c>
      <c r="K6429" s="40">
        <v>0</v>
      </c>
    </row>
    <row r="6430" spans="1:11" x14ac:dyDescent="0.35">
      <c r="A6430">
        <v>30043</v>
      </c>
      <c r="B6430" t="s">
        <v>78</v>
      </c>
      <c r="C6430" s="70">
        <v>-908</v>
      </c>
      <c r="D6430" s="70">
        <v>-291.95999999999998</v>
      </c>
      <c r="E6430" s="71">
        <v>44801</v>
      </c>
      <c r="F6430" t="s">
        <v>15869</v>
      </c>
      <c r="G6430" t="s">
        <v>1912</v>
      </c>
      <c r="J6430" s="40">
        <v>9.73</v>
      </c>
      <c r="K6430" s="40">
        <v>0</v>
      </c>
    </row>
    <row r="6431" spans="1:11" x14ac:dyDescent="0.35">
      <c r="A6431">
        <v>30043</v>
      </c>
      <c r="B6431" t="s">
        <v>78</v>
      </c>
      <c r="C6431" s="70">
        <v>-908</v>
      </c>
      <c r="D6431" s="70">
        <v>-291.95999999999998</v>
      </c>
      <c r="E6431" s="71">
        <v>44801</v>
      </c>
      <c r="F6431" t="s">
        <v>15869</v>
      </c>
      <c r="G6431" t="s">
        <v>1912</v>
      </c>
      <c r="J6431" s="40">
        <v>8.3800000000000008</v>
      </c>
      <c r="K6431" s="40">
        <v>0</v>
      </c>
    </row>
    <row r="6432" spans="1:11" x14ac:dyDescent="0.35">
      <c r="A6432">
        <v>30043</v>
      </c>
      <c r="B6432" t="s">
        <v>78</v>
      </c>
      <c r="C6432" s="70">
        <v>-908</v>
      </c>
      <c r="D6432" s="70">
        <v>-291.95999999999998</v>
      </c>
      <c r="E6432" s="71">
        <v>44801</v>
      </c>
      <c r="F6432" t="s">
        <v>15869</v>
      </c>
      <c r="G6432" t="s">
        <v>1912</v>
      </c>
      <c r="J6432" s="40">
        <v>10.56</v>
      </c>
      <c r="K6432" s="40">
        <v>0</v>
      </c>
    </row>
    <row r="6433" spans="1:11" x14ac:dyDescent="0.35">
      <c r="A6433">
        <v>30043</v>
      </c>
      <c r="B6433" t="s">
        <v>78</v>
      </c>
      <c r="C6433" s="70">
        <v>-908</v>
      </c>
      <c r="D6433" s="70">
        <v>-291.95999999999998</v>
      </c>
      <c r="E6433" s="71">
        <v>44801</v>
      </c>
      <c r="F6433" t="s">
        <v>15869</v>
      </c>
      <c r="G6433" t="s">
        <v>1912</v>
      </c>
      <c r="J6433" s="40">
        <v>9.57</v>
      </c>
      <c r="K6433" s="40">
        <v>0</v>
      </c>
    </row>
    <row r="6434" spans="1:11" x14ac:dyDescent="0.35">
      <c r="A6434">
        <v>30043</v>
      </c>
      <c r="B6434" t="s">
        <v>78</v>
      </c>
      <c r="C6434" s="70">
        <v>-908</v>
      </c>
      <c r="D6434" s="70">
        <v>-291.95999999999998</v>
      </c>
      <c r="E6434" s="71">
        <v>44801</v>
      </c>
      <c r="F6434" t="s">
        <v>15869</v>
      </c>
      <c r="G6434" t="s">
        <v>1912</v>
      </c>
      <c r="J6434" s="40">
        <v>10.77</v>
      </c>
      <c r="K6434" s="40">
        <v>0</v>
      </c>
    </row>
    <row r="6435" spans="1:11" x14ac:dyDescent="0.35">
      <c r="A6435">
        <v>30043</v>
      </c>
      <c r="B6435" t="s">
        <v>78</v>
      </c>
      <c r="C6435" s="70">
        <v>-908</v>
      </c>
      <c r="D6435" s="70">
        <v>-291.95999999999998</v>
      </c>
      <c r="E6435" s="71">
        <v>44801</v>
      </c>
      <c r="F6435" t="s">
        <v>15869</v>
      </c>
      <c r="G6435" t="s">
        <v>1912</v>
      </c>
      <c r="J6435" s="40">
        <v>9.42</v>
      </c>
      <c r="K6435" s="40">
        <v>0</v>
      </c>
    </row>
    <row r="6436" spans="1:11" x14ac:dyDescent="0.35">
      <c r="A6436">
        <v>30043</v>
      </c>
      <c r="B6436" t="s">
        <v>78</v>
      </c>
      <c r="C6436" s="70">
        <v>-908</v>
      </c>
      <c r="D6436" s="70">
        <v>-291.95999999999998</v>
      </c>
      <c r="E6436" s="71">
        <v>44801</v>
      </c>
      <c r="F6436" t="s">
        <v>15869</v>
      </c>
      <c r="G6436" t="s">
        <v>1912</v>
      </c>
      <c r="J6436" s="40">
        <v>8.9600000000000009</v>
      </c>
      <c r="K6436" s="40">
        <v>0</v>
      </c>
    </row>
    <row r="6437" spans="1:11" x14ac:dyDescent="0.35">
      <c r="A6437">
        <v>30043</v>
      </c>
      <c r="B6437" t="s">
        <v>78</v>
      </c>
      <c r="C6437" s="70">
        <v>-908</v>
      </c>
      <c r="D6437" s="70">
        <v>-291.95999999999998</v>
      </c>
      <c r="E6437" s="71">
        <v>44801</v>
      </c>
      <c r="F6437" t="s">
        <v>15869</v>
      </c>
      <c r="G6437" t="s">
        <v>1912</v>
      </c>
      <c r="J6437" s="40">
        <v>41.55</v>
      </c>
      <c r="K6437" s="40">
        <v>0</v>
      </c>
    </row>
    <row r="6438" spans="1:11" x14ac:dyDescent="0.35">
      <c r="A6438">
        <v>30043</v>
      </c>
      <c r="B6438" t="s">
        <v>78</v>
      </c>
      <c r="C6438" s="70">
        <v>-908</v>
      </c>
      <c r="D6438" s="70">
        <v>-291.95999999999998</v>
      </c>
      <c r="E6438" s="71">
        <v>44801</v>
      </c>
      <c r="F6438" t="s">
        <v>15868</v>
      </c>
      <c r="G6438" t="s">
        <v>1912</v>
      </c>
      <c r="J6438" s="40">
        <v>498.31</v>
      </c>
      <c r="K6438" s="40">
        <v>0</v>
      </c>
    </row>
    <row r="6439" spans="1:11" x14ac:dyDescent="0.35">
      <c r="A6439">
        <v>30043</v>
      </c>
      <c r="B6439" t="s">
        <v>78</v>
      </c>
      <c r="C6439" s="70">
        <v>-908</v>
      </c>
      <c r="D6439" s="70">
        <v>-291.95999999999998</v>
      </c>
      <c r="E6439" s="71">
        <v>44801</v>
      </c>
      <c r="F6439" t="s">
        <v>1997</v>
      </c>
      <c r="G6439" t="s">
        <v>1907</v>
      </c>
      <c r="J6439" s="40">
        <v>0</v>
      </c>
      <c r="K6439" s="40">
        <v>0</v>
      </c>
    </row>
    <row r="6440" spans="1:11" x14ac:dyDescent="0.35">
      <c r="A6440">
        <v>30043</v>
      </c>
      <c r="B6440" t="s">
        <v>78</v>
      </c>
      <c r="C6440" s="70">
        <v>-908</v>
      </c>
      <c r="D6440" s="70">
        <v>-291.95999999999998</v>
      </c>
      <c r="E6440" s="71">
        <v>44804</v>
      </c>
      <c r="F6440" t="s">
        <v>13383</v>
      </c>
      <c r="G6440" t="s">
        <v>2142</v>
      </c>
      <c r="H6440" t="s">
        <v>13382</v>
      </c>
      <c r="I6440" t="s">
        <v>13381</v>
      </c>
      <c r="J6440" s="40">
        <v>0</v>
      </c>
      <c r="K6440" s="40">
        <v>85.9</v>
      </c>
    </row>
    <row r="6441" spans="1:11" x14ac:dyDescent="0.35">
      <c r="A6441">
        <v>30043</v>
      </c>
      <c r="B6441" t="s">
        <v>78</v>
      </c>
      <c r="C6441" s="70">
        <v>-908</v>
      </c>
      <c r="D6441" s="70">
        <v>-291.95999999999998</v>
      </c>
      <c r="E6441" s="71">
        <v>44804</v>
      </c>
      <c r="F6441" t="s">
        <v>5199</v>
      </c>
      <c r="G6441" t="s">
        <v>2247</v>
      </c>
      <c r="H6441" t="s">
        <v>2265</v>
      </c>
      <c r="J6441" s="40">
        <v>0</v>
      </c>
      <c r="K6441" s="40">
        <v>3.62</v>
      </c>
    </row>
    <row r="6442" spans="1:11" x14ac:dyDescent="0.35">
      <c r="A6442">
        <v>30043</v>
      </c>
      <c r="B6442" t="s">
        <v>78</v>
      </c>
      <c r="C6442" s="70">
        <v>-908</v>
      </c>
      <c r="D6442" s="70">
        <v>-291.95999999999998</v>
      </c>
      <c r="E6442" s="71">
        <v>44834</v>
      </c>
      <c r="F6442" t="s">
        <v>15866</v>
      </c>
      <c r="G6442" t="s">
        <v>1912</v>
      </c>
      <c r="H6442" t="s">
        <v>3430</v>
      </c>
      <c r="I6442" t="s">
        <v>3430</v>
      </c>
      <c r="J6442" s="40">
        <v>8.2100000000000009</v>
      </c>
      <c r="K6442" s="40">
        <v>0</v>
      </c>
    </row>
    <row r="6443" spans="1:11" x14ac:dyDescent="0.35">
      <c r="A6443">
        <v>30043</v>
      </c>
      <c r="B6443" t="s">
        <v>78</v>
      </c>
      <c r="C6443" s="70">
        <v>-908</v>
      </c>
      <c r="D6443" s="70">
        <v>-291.95999999999998</v>
      </c>
      <c r="E6443" s="71">
        <v>44834</v>
      </c>
      <c r="F6443" t="s">
        <v>15866</v>
      </c>
      <c r="G6443" t="s">
        <v>1912</v>
      </c>
      <c r="H6443" t="s">
        <v>3430</v>
      </c>
      <c r="I6443" t="s">
        <v>3430</v>
      </c>
      <c r="J6443" s="40">
        <v>7.76</v>
      </c>
      <c r="K6443" s="40">
        <v>0</v>
      </c>
    </row>
    <row r="6444" spans="1:11" x14ac:dyDescent="0.35">
      <c r="A6444">
        <v>30043</v>
      </c>
      <c r="B6444" t="s">
        <v>78</v>
      </c>
      <c r="C6444" s="70">
        <v>-908</v>
      </c>
      <c r="D6444" s="70">
        <v>-291.95999999999998</v>
      </c>
      <c r="E6444" s="71">
        <v>44834</v>
      </c>
      <c r="F6444" t="s">
        <v>15866</v>
      </c>
      <c r="G6444" t="s">
        <v>1912</v>
      </c>
      <c r="H6444" t="s">
        <v>3430</v>
      </c>
      <c r="I6444" t="s">
        <v>3430</v>
      </c>
      <c r="J6444" s="40">
        <v>23.62</v>
      </c>
      <c r="K6444" s="40">
        <v>0</v>
      </c>
    </row>
    <row r="6445" spans="1:11" x14ac:dyDescent="0.35">
      <c r="A6445">
        <v>30043</v>
      </c>
      <c r="B6445" t="s">
        <v>78</v>
      </c>
      <c r="C6445" s="70">
        <v>-908</v>
      </c>
      <c r="D6445" s="70">
        <v>-291.95999999999998</v>
      </c>
      <c r="E6445" s="71">
        <v>44834</v>
      </c>
      <c r="F6445" t="s">
        <v>15866</v>
      </c>
      <c r="G6445" t="s">
        <v>1912</v>
      </c>
      <c r="H6445" t="s">
        <v>3430</v>
      </c>
      <c r="I6445" t="s">
        <v>3430</v>
      </c>
      <c r="J6445" s="40">
        <v>19.809999999999999</v>
      </c>
      <c r="K6445" s="40">
        <v>0</v>
      </c>
    </row>
    <row r="6446" spans="1:11" x14ac:dyDescent="0.35">
      <c r="A6446">
        <v>30043</v>
      </c>
      <c r="B6446" t="s">
        <v>78</v>
      </c>
      <c r="C6446" s="70">
        <v>-908</v>
      </c>
      <c r="D6446" s="70">
        <v>-291.95999999999998</v>
      </c>
      <c r="E6446" s="71">
        <v>44834</v>
      </c>
      <c r="F6446" t="s">
        <v>15866</v>
      </c>
      <c r="G6446" t="s">
        <v>1912</v>
      </c>
      <c r="H6446" t="s">
        <v>3430</v>
      </c>
      <c r="I6446" t="s">
        <v>3430</v>
      </c>
      <c r="J6446" s="40">
        <v>7.06</v>
      </c>
      <c r="K6446" s="40">
        <v>0</v>
      </c>
    </row>
    <row r="6447" spans="1:11" x14ac:dyDescent="0.35">
      <c r="A6447">
        <v>30043</v>
      </c>
      <c r="B6447" t="s">
        <v>78</v>
      </c>
      <c r="C6447" s="70">
        <v>-908</v>
      </c>
      <c r="D6447" s="70">
        <v>-291.95999999999998</v>
      </c>
      <c r="E6447" s="71">
        <v>44834</v>
      </c>
      <c r="F6447" t="s">
        <v>15866</v>
      </c>
      <c r="G6447" t="s">
        <v>1912</v>
      </c>
      <c r="H6447" t="s">
        <v>3430</v>
      </c>
      <c r="I6447" t="s">
        <v>3430</v>
      </c>
      <c r="J6447" s="40">
        <v>18.350000000000001</v>
      </c>
      <c r="K6447" s="40">
        <v>0</v>
      </c>
    </row>
    <row r="6448" spans="1:11" x14ac:dyDescent="0.35">
      <c r="A6448">
        <v>30043</v>
      </c>
      <c r="B6448" t="s">
        <v>78</v>
      </c>
      <c r="C6448" s="70">
        <v>-908</v>
      </c>
      <c r="D6448" s="70">
        <v>-291.95999999999998</v>
      </c>
      <c r="E6448" s="71">
        <v>44834</v>
      </c>
      <c r="F6448" t="s">
        <v>15866</v>
      </c>
      <c r="G6448" t="s">
        <v>1912</v>
      </c>
      <c r="H6448" t="s">
        <v>3430</v>
      </c>
      <c r="I6448" t="s">
        <v>3430</v>
      </c>
      <c r="J6448" s="40">
        <v>28.51</v>
      </c>
      <c r="K6448" s="40">
        <v>0</v>
      </c>
    </row>
    <row r="6449" spans="1:11" x14ac:dyDescent="0.35">
      <c r="A6449">
        <v>30043</v>
      </c>
      <c r="B6449" t="s">
        <v>78</v>
      </c>
      <c r="C6449" s="70">
        <v>-908</v>
      </c>
      <c r="D6449" s="70">
        <v>-291.95999999999998</v>
      </c>
      <c r="E6449" s="71">
        <v>44834</v>
      </c>
      <c r="F6449" t="s">
        <v>15865</v>
      </c>
      <c r="G6449" t="s">
        <v>1912</v>
      </c>
      <c r="I6449" t="s">
        <v>15813</v>
      </c>
      <c r="J6449" s="40">
        <v>81</v>
      </c>
      <c r="K6449" s="40">
        <v>0</v>
      </c>
    </row>
    <row r="6450" spans="1:11" x14ac:dyDescent="0.35">
      <c r="A6450">
        <v>30043</v>
      </c>
      <c r="B6450" t="s">
        <v>78</v>
      </c>
      <c r="C6450" s="70">
        <v>-908</v>
      </c>
      <c r="D6450" s="70">
        <v>-291.95999999999998</v>
      </c>
      <c r="E6450" s="71">
        <v>44834</v>
      </c>
      <c r="F6450" t="s">
        <v>13379</v>
      </c>
      <c r="G6450" t="s">
        <v>2142</v>
      </c>
      <c r="H6450" t="s">
        <v>13378</v>
      </c>
      <c r="I6450" t="s">
        <v>13377</v>
      </c>
      <c r="J6450" s="40">
        <v>0</v>
      </c>
      <c r="K6450" s="40">
        <v>161.16</v>
      </c>
    </row>
    <row r="6451" spans="1:11" x14ac:dyDescent="0.35">
      <c r="A6451">
        <v>30043</v>
      </c>
      <c r="B6451" t="s">
        <v>78</v>
      </c>
      <c r="C6451" s="70">
        <v>-908</v>
      </c>
      <c r="D6451" s="70">
        <v>-291.95999999999998</v>
      </c>
      <c r="E6451" s="71">
        <v>44834</v>
      </c>
      <c r="F6451" t="s">
        <v>4776</v>
      </c>
      <c r="G6451" t="s">
        <v>2247</v>
      </c>
      <c r="H6451" t="s">
        <v>2262</v>
      </c>
      <c r="J6451" s="40">
        <v>0</v>
      </c>
      <c r="K6451" s="40">
        <v>82.24</v>
      </c>
    </row>
    <row r="6452" spans="1:11" x14ac:dyDescent="0.35">
      <c r="A6452">
        <v>30043</v>
      </c>
      <c r="B6452" t="s">
        <v>78</v>
      </c>
      <c r="C6452" s="70">
        <v>-908</v>
      </c>
      <c r="D6452" s="70">
        <v>-291.95999999999998</v>
      </c>
      <c r="E6452" s="71">
        <v>44865</v>
      </c>
      <c r="F6452" t="s">
        <v>16512</v>
      </c>
      <c r="G6452" t="s">
        <v>1912</v>
      </c>
      <c r="H6452" t="s">
        <v>3425</v>
      </c>
      <c r="J6452" s="40">
        <v>15.33</v>
      </c>
      <c r="K6452" s="40">
        <v>0</v>
      </c>
    </row>
    <row r="6453" spans="1:11" x14ac:dyDescent="0.35">
      <c r="A6453">
        <v>30043</v>
      </c>
      <c r="B6453" t="s">
        <v>78</v>
      </c>
      <c r="C6453" s="70">
        <v>-908</v>
      </c>
      <c r="D6453" s="70">
        <v>-291.95999999999998</v>
      </c>
      <c r="E6453" s="71">
        <v>44865</v>
      </c>
      <c r="F6453" t="s">
        <v>16512</v>
      </c>
      <c r="G6453" t="s">
        <v>1912</v>
      </c>
      <c r="H6453" t="s">
        <v>3425</v>
      </c>
      <c r="J6453" s="40">
        <v>17.079999999999998</v>
      </c>
      <c r="K6453" s="40">
        <v>0</v>
      </c>
    </row>
    <row r="6454" spans="1:11" x14ac:dyDescent="0.35">
      <c r="A6454">
        <v>30043</v>
      </c>
      <c r="B6454" t="s">
        <v>78</v>
      </c>
      <c r="C6454" s="70">
        <v>-908</v>
      </c>
      <c r="D6454" s="70">
        <v>-291.95999999999998</v>
      </c>
      <c r="E6454" s="71">
        <v>44865</v>
      </c>
      <c r="F6454" t="s">
        <v>16512</v>
      </c>
      <c r="G6454" t="s">
        <v>1912</v>
      </c>
      <c r="H6454" t="s">
        <v>3425</v>
      </c>
      <c r="J6454" s="40">
        <v>12.97</v>
      </c>
      <c r="K6454" s="40">
        <v>0</v>
      </c>
    </row>
    <row r="6455" spans="1:11" x14ac:dyDescent="0.35">
      <c r="A6455">
        <v>30043</v>
      </c>
      <c r="B6455" t="s">
        <v>78</v>
      </c>
      <c r="C6455" s="70">
        <v>-908</v>
      </c>
      <c r="D6455" s="70">
        <v>-291.95999999999998</v>
      </c>
      <c r="E6455" s="71">
        <v>44865</v>
      </c>
      <c r="F6455" t="s">
        <v>16512</v>
      </c>
      <c r="G6455" t="s">
        <v>1912</v>
      </c>
      <c r="H6455" t="s">
        <v>3425</v>
      </c>
      <c r="J6455" s="40">
        <v>33.880000000000003</v>
      </c>
      <c r="K6455" s="40">
        <v>0</v>
      </c>
    </row>
    <row r="6456" spans="1:11" x14ac:dyDescent="0.35">
      <c r="A6456">
        <v>30043</v>
      </c>
      <c r="B6456" t="s">
        <v>78</v>
      </c>
      <c r="C6456" s="70">
        <v>-908</v>
      </c>
      <c r="D6456" s="70">
        <v>-291.95999999999998</v>
      </c>
      <c r="E6456" s="71">
        <v>44865</v>
      </c>
      <c r="F6456" t="s">
        <v>16512</v>
      </c>
      <c r="G6456" t="s">
        <v>1912</v>
      </c>
      <c r="H6456" t="s">
        <v>3425</v>
      </c>
      <c r="J6456" s="40">
        <v>32.29</v>
      </c>
      <c r="K6456" s="40">
        <v>0</v>
      </c>
    </row>
    <row r="6457" spans="1:11" x14ac:dyDescent="0.35">
      <c r="A6457">
        <v>30043</v>
      </c>
      <c r="B6457" t="s">
        <v>78</v>
      </c>
      <c r="C6457" s="70">
        <v>-908</v>
      </c>
      <c r="D6457" s="70">
        <v>-291.95999999999998</v>
      </c>
      <c r="E6457" s="71">
        <v>44865</v>
      </c>
      <c r="F6457" t="s">
        <v>16512</v>
      </c>
      <c r="G6457" t="s">
        <v>1912</v>
      </c>
      <c r="H6457" t="s">
        <v>3425</v>
      </c>
      <c r="J6457" s="40">
        <v>40.79</v>
      </c>
      <c r="K6457" s="40">
        <v>0</v>
      </c>
    </row>
    <row r="6458" spans="1:11" x14ac:dyDescent="0.35">
      <c r="A6458">
        <v>30043</v>
      </c>
      <c r="B6458" t="s">
        <v>78</v>
      </c>
      <c r="C6458" s="70">
        <v>-908</v>
      </c>
      <c r="D6458" s="70">
        <v>-291.95999999999998</v>
      </c>
      <c r="E6458" s="71">
        <v>44865</v>
      </c>
      <c r="F6458" t="s">
        <v>15862</v>
      </c>
      <c r="G6458" t="s">
        <v>1912</v>
      </c>
      <c r="H6458" t="s">
        <v>15815</v>
      </c>
      <c r="I6458" t="s">
        <v>15815</v>
      </c>
      <c r="J6458" s="40">
        <v>161.77000000000001</v>
      </c>
      <c r="K6458" s="40">
        <v>0</v>
      </c>
    </row>
    <row r="6459" spans="1:11" x14ac:dyDescent="0.35">
      <c r="A6459">
        <v>30043</v>
      </c>
      <c r="B6459" t="s">
        <v>78</v>
      </c>
      <c r="C6459" s="70">
        <v>-908</v>
      </c>
      <c r="D6459" s="70">
        <v>-291.95999999999998</v>
      </c>
      <c r="E6459" s="71">
        <v>44865</v>
      </c>
      <c r="F6459" t="s">
        <v>4546</v>
      </c>
      <c r="G6459" t="s">
        <v>2247</v>
      </c>
      <c r="H6459" t="s">
        <v>1919</v>
      </c>
      <c r="I6459" t="s">
        <v>1919</v>
      </c>
      <c r="J6459" s="40">
        <v>5.13</v>
      </c>
      <c r="K6459" s="40">
        <v>0</v>
      </c>
    </row>
    <row r="6460" spans="1:11" x14ac:dyDescent="0.35">
      <c r="A6460">
        <v>30043</v>
      </c>
      <c r="B6460" t="s">
        <v>78</v>
      </c>
      <c r="C6460" s="70">
        <v>-908</v>
      </c>
      <c r="D6460" s="70">
        <v>-291.95999999999998</v>
      </c>
      <c r="E6460" s="71">
        <v>44866</v>
      </c>
      <c r="F6460" t="s">
        <v>13370</v>
      </c>
      <c r="G6460" t="s">
        <v>2142</v>
      </c>
      <c r="H6460" t="s">
        <v>13369</v>
      </c>
      <c r="I6460" t="s">
        <v>13368</v>
      </c>
      <c r="J6460" s="40">
        <v>0</v>
      </c>
      <c r="K6460" s="40">
        <v>147.03</v>
      </c>
    </row>
    <row r="6461" spans="1:11" x14ac:dyDescent="0.35">
      <c r="A6461">
        <v>30043</v>
      </c>
      <c r="B6461" t="s">
        <v>78</v>
      </c>
      <c r="C6461" s="70">
        <v>-908</v>
      </c>
      <c r="D6461" s="70">
        <v>-291.95999999999998</v>
      </c>
      <c r="E6461" s="71">
        <v>44866</v>
      </c>
      <c r="F6461" t="s">
        <v>13367</v>
      </c>
      <c r="G6461" t="s">
        <v>2142</v>
      </c>
      <c r="H6461" t="s">
        <v>13366</v>
      </c>
      <c r="I6461" t="s">
        <v>13365</v>
      </c>
      <c r="J6461" s="40">
        <v>0</v>
      </c>
      <c r="K6461" s="40">
        <v>17.11</v>
      </c>
    </row>
    <row r="6462" spans="1:11" x14ac:dyDescent="0.35">
      <c r="A6462">
        <v>30043</v>
      </c>
      <c r="B6462" t="s">
        <v>78</v>
      </c>
      <c r="C6462" s="70">
        <v>-908</v>
      </c>
      <c r="D6462" s="70">
        <v>-291.95999999999998</v>
      </c>
      <c r="E6462" s="71">
        <v>44895</v>
      </c>
      <c r="F6462" t="s">
        <v>16511</v>
      </c>
      <c r="G6462" t="s">
        <v>1912</v>
      </c>
      <c r="H6462" t="s">
        <v>3417</v>
      </c>
      <c r="I6462" t="s">
        <v>3417</v>
      </c>
      <c r="J6462" s="40">
        <v>28.63</v>
      </c>
      <c r="K6462" s="40">
        <v>0</v>
      </c>
    </row>
    <row r="6463" spans="1:11" x14ac:dyDescent="0.35">
      <c r="A6463">
        <v>30043</v>
      </c>
      <c r="B6463" t="s">
        <v>78</v>
      </c>
      <c r="C6463" s="70">
        <v>-908</v>
      </c>
      <c r="D6463" s="70">
        <v>-291.95999999999998</v>
      </c>
      <c r="E6463" s="71">
        <v>44895</v>
      </c>
      <c r="F6463" t="s">
        <v>16511</v>
      </c>
      <c r="G6463" t="s">
        <v>1912</v>
      </c>
      <c r="H6463" t="s">
        <v>3417</v>
      </c>
      <c r="I6463" t="s">
        <v>3417</v>
      </c>
      <c r="J6463" s="40">
        <v>12</v>
      </c>
      <c r="K6463" s="40">
        <v>0</v>
      </c>
    </row>
    <row r="6464" spans="1:11" x14ac:dyDescent="0.35">
      <c r="A6464">
        <v>30043</v>
      </c>
      <c r="B6464" t="s">
        <v>78</v>
      </c>
      <c r="C6464" s="70">
        <v>-908</v>
      </c>
      <c r="D6464" s="70">
        <v>-291.95999999999998</v>
      </c>
      <c r="E6464" s="71">
        <v>44895</v>
      </c>
      <c r="F6464" t="s">
        <v>16511</v>
      </c>
      <c r="G6464" t="s">
        <v>1912</v>
      </c>
      <c r="H6464" t="s">
        <v>3417</v>
      </c>
      <c r="I6464" t="s">
        <v>3417</v>
      </c>
      <c r="J6464" s="40">
        <v>9.4700000000000006</v>
      </c>
      <c r="K6464" s="40">
        <v>0</v>
      </c>
    </row>
    <row r="6465" spans="1:11" x14ac:dyDescent="0.35">
      <c r="A6465">
        <v>30043</v>
      </c>
      <c r="B6465" t="s">
        <v>78</v>
      </c>
      <c r="C6465" s="70">
        <v>-908</v>
      </c>
      <c r="D6465" s="70">
        <v>-291.95999999999998</v>
      </c>
      <c r="E6465" s="71">
        <v>44895</v>
      </c>
      <c r="F6465" t="s">
        <v>16511</v>
      </c>
      <c r="G6465" t="s">
        <v>1912</v>
      </c>
      <c r="H6465" t="s">
        <v>3417</v>
      </c>
      <c r="I6465" t="s">
        <v>3417</v>
      </c>
      <c r="J6465" s="40">
        <v>31.36</v>
      </c>
      <c r="K6465" s="40">
        <v>0</v>
      </c>
    </row>
    <row r="6466" spans="1:11" x14ac:dyDescent="0.35">
      <c r="A6466">
        <v>30043</v>
      </c>
      <c r="B6466" t="s">
        <v>78</v>
      </c>
      <c r="C6466" s="70">
        <v>-908</v>
      </c>
      <c r="D6466" s="70">
        <v>-291.95999999999998</v>
      </c>
      <c r="E6466" s="71">
        <v>44895</v>
      </c>
      <c r="F6466" t="s">
        <v>16511</v>
      </c>
      <c r="G6466" t="s">
        <v>1912</v>
      </c>
      <c r="H6466" t="s">
        <v>3417</v>
      </c>
      <c r="I6466" t="s">
        <v>3417</v>
      </c>
      <c r="J6466" s="40">
        <v>43.59</v>
      </c>
      <c r="K6466" s="40">
        <v>0</v>
      </c>
    </row>
    <row r="6467" spans="1:11" x14ac:dyDescent="0.35">
      <c r="A6467">
        <v>30043</v>
      </c>
      <c r="B6467" t="s">
        <v>78</v>
      </c>
      <c r="C6467" s="70">
        <v>-908</v>
      </c>
      <c r="D6467" s="70">
        <v>-291.95999999999998</v>
      </c>
      <c r="E6467" s="71">
        <v>44895</v>
      </c>
      <c r="F6467" t="s">
        <v>16511</v>
      </c>
      <c r="G6467" t="s">
        <v>1912</v>
      </c>
      <c r="H6467" t="s">
        <v>3417</v>
      </c>
      <c r="I6467" t="s">
        <v>3417</v>
      </c>
      <c r="J6467" s="40">
        <v>28.83</v>
      </c>
      <c r="K6467" s="40">
        <v>0</v>
      </c>
    </row>
    <row r="6468" spans="1:11" x14ac:dyDescent="0.35">
      <c r="A6468">
        <v>30043</v>
      </c>
      <c r="B6468" t="s">
        <v>78</v>
      </c>
      <c r="C6468" s="70">
        <v>-908</v>
      </c>
      <c r="D6468" s="70">
        <v>-291.95999999999998</v>
      </c>
      <c r="E6468" s="71">
        <v>44895</v>
      </c>
      <c r="F6468" t="s">
        <v>18944</v>
      </c>
      <c r="G6468" t="s">
        <v>1912</v>
      </c>
      <c r="H6468" t="s">
        <v>17547</v>
      </c>
      <c r="I6468" t="s">
        <v>17547</v>
      </c>
      <c r="J6468" s="40">
        <v>21.42</v>
      </c>
      <c r="K6468" s="40">
        <v>0</v>
      </c>
    </row>
    <row r="6469" spans="1:11" x14ac:dyDescent="0.35">
      <c r="A6469">
        <v>30043</v>
      </c>
      <c r="B6469" t="s">
        <v>78</v>
      </c>
      <c r="C6469" s="70">
        <v>-908</v>
      </c>
      <c r="D6469" s="70">
        <v>-291.95999999999998</v>
      </c>
      <c r="E6469" s="71">
        <v>44895</v>
      </c>
      <c r="F6469" t="s">
        <v>18944</v>
      </c>
      <c r="G6469" t="s">
        <v>1912</v>
      </c>
      <c r="H6469" t="s">
        <v>17547</v>
      </c>
      <c r="I6469" t="s">
        <v>17547</v>
      </c>
      <c r="J6469" s="40">
        <v>20.78</v>
      </c>
      <c r="K6469" s="40">
        <v>0</v>
      </c>
    </row>
    <row r="6470" spans="1:11" x14ac:dyDescent="0.35">
      <c r="A6470">
        <v>30043</v>
      </c>
      <c r="B6470" t="s">
        <v>78</v>
      </c>
      <c r="C6470" s="70">
        <v>-908</v>
      </c>
      <c r="D6470" s="70">
        <v>-291.95999999999998</v>
      </c>
      <c r="E6470" s="71">
        <v>44895</v>
      </c>
      <c r="F6470" t="s">
        <v>18944</v>
      </c>
      <c r="G6470" t="s">
        <v>1912</v>
      </c>
      <c r="H6470" t="s">
        <v>17547</v>
      </c>
      <c r="I6470" t="s">
        <v>17547</v>
      </c>
      <c r="J6470" s="40">
        <v>15.11</v>
      </c>
      <c r="K6470" s="40">
        <v>0</v>
      </c>
    </row>
    <row r="6471" spans="1:11" x14ac:dyDescent="0.35">
      <c r="A6471">
        <v>30043</v>
      </c>
      <c r="B6471" t="s">
        <v>78</v>
      </c>
      <c r="C6471" s="70">
        <v>-908</v>
      </c>
      <c r="D6471" s="70">
        <v>-291.95999999999998</v>
      </c>
      <c r="E6471" s="71">
        <v>44895</v>
      </c>
      <c r="F6471" t="s">
        <v>18944</v>
      </c>
      <c r="G6471" t="s">
        <v>1912</v>
      </c>
      <c r="H6471" t="s">
        <v>17547</v>
      </c>
      <c r="I6471" t="s">
        <v>17547</v>
      </c>
      <c r="J6471" s="40">
        <v>46.5</v>
      </c>
      <c r="K6471" s="40">
        <v>0</v>
      </c>
    </row>
    <row r="6472" spans="1:11" x14ac:dyDescent="0.35">
      <c r="A6472">
        <v>30043</v>
      </c>
      <c r="B6472" t="s">
        <v>78</v>
      </c>
      <c r="C6472" s="70">
        <v>-908</v>
      </c>
      <c r="D6472" s="70">
        <v>-291.95999999999998</v>
      </c>
      <c r="E6472" s="71">
        <v>44895</v>
      </c>
      <c r="F6472" t="s">
        <v>15861</v>
      </c>
      <c r="G6472" t="s">
        <v>1912</v>
      </c>
      <c r="H6472" t="s">
        <v>15810</v>
      </c>
      <c r="I6472" t="s">
        <v>15810</v>
      </c>
      <c r="J6472" s="40">
        <v>150.83000000000001</v>
      </c>
      <c r="K6472" s="40">
        <v>0</v>
      </c>
    </row>
    <row r="6473" spans="1:11" x14ac:dyDescent="0.35">
      <c r="A6473">
        <v>30043</v>
      </c>
      <c r="B6473" t="s">
        <v>78</v>
      </c>
      <c r="C6473" s="70">
        <v>-908</v>
      </c>
      <c r="D6473" s="70">
        <v>-291.95999999999998</v>
      </c>
      <c r="E6473" s="71">
        <v>44895</v>
      </c>
      <c r="F6473" t="s">
        <v>4069</v>
      </c>
      <c r="G6473" t="s">
        <v>2247</v>
      </c>
      <c r="H6473" t="s">
        <v>1916</v>
      </c>
      <c r="I6473" t="s">
        <v>1916</v>
      </c>
      <c r="J6473" s="40">
        <v>40.08</v>
      </c>
      <c r="K6473" s="40">
        <v>0</v>
      </c>
    </row>
    <row r="6474" spans="1:11" x14ac:dyDescent="0.35">
      <c r="A6474">
        <v>30043</v>
      </c>
      <c r="B6474" t="s">
        <v>78</v>
      </c>
      <c r="C6474" s="70">
        <v>-908</v>
      </c>
      <c r="D6474" s="70">
        <v>-291.95999999999998</v>
      </c>
      <c r="E6474" s="71">
        <v>44926</v>
      </c>
      <c r="F6474" t="s">
        <v>16510</v>
      </c>
      <c r="G6474" t="s">
        <v>1912</v>
      </c>
      <c r="H6474" t="s">
        <v>3413</v>
      </c>
      <c r="I6474" t="s">
        <v>3413</v>
      </c>
      <c r="J6474" s="40">
        <v>13.61</v>
      </c>
      <c r="K6474" s="40">
        <v>0</v>
      </c>
    </row>
    <row r="6475" spans="1:11" x14ac:dyDescent="0.35">
      <c r="A6475">
        <v>30043</v>
      </c>
      <c r="B6475" t="s">
        <v>78</v>
      </c>
      <c r="C6475" s="70">
        <v>-908</v>
      </c>
      <c r="D6475" s="70">
        <v>-291.95999999999998</v>
      </c>
      <c r="E6475" s="71">
        <v>44926</v>
      </c>
      <c r="F6475" t="s">
        <v>16510</v>
      </c>
      <c r="G6475" t="s">
        <v>1912</v>
      </c>
      <c r="H6475" t="s">
        <v>3413</v>
      </c>
      <c r="I6475" t="s">
        <v>3413</v>
      </c>
      <c r="J6475" s="40">
        <v>8.81</v>
      </c>
      <c r="K6475" s="40">
        <v>0</v>
      </c>
    </row>
    <row r="6476" spans="1:11" x14ac:dyDescent="0.35">
      <c r="A6476">
        <v>30043</v>
      </c>
      <c r="B6476" t="s">
        <v>78</v>
      </c>
      <c r="C6476" s="70">
        <v>-908</v>
      </c>
      <c r="D6476" s="70">
        <v>-291.95999999999998</v>
      </c>
      <c r="E6476" s="71">
        <v>44926</v>
      </c>
      <c r="F6476" t="s">
        <v>16510</v>
      </c>
      <c r="G6476" t="s">
        <v>1912</v>
      </c>
      <c r="H6476" t="s">
        <v>3413</v>
      </c>
      <c r="I6476" t="s">
        <v>3413</v>
      </c>
      <c r="J6476" s="40">
        <v>8.61</v>
      </c>
      <c r="K6476" s="40">
        <v>0</v>
      </c>
    </row>
    <row r="6477" spans="1:11" x14ac:dyDescent="0.35">
      <c r="A6477">
        <v>30043</v>
      </c>
      <c r="B6477" t="s">
        <v>78</v>
      </c>
      <c r="C6477" s="70">
        <v>-908</v>
      </c>
      <c r="D6477" s="70">
        <v>-291.95999999999998</v>
      </c>
      <c r="E6477" s="71">
        <v>44926</v>
      </c>
      <c r="F6477" t="s">
        <v>18943</v>
      </c>
      <c r="G6477" t="s">
        <v>1912</v>
      </c>
      <c r="H6477" t="s">
        <v>18942</v>
      </c>
      <c r="I6477" t="s">
        <v>18942</v>
      </c>
      <c r="J6477" s="40">
        <v>42.63</v>
      </c>
      <c r="K6477" s="40">
        <v>0</v>
      </c>
    </row>
    <row r="6478" spans="1:11" x14ac:dyDescent="0.35">
      <c r="A6478">
        <v>30043</v>
      </c>
      <c r="B6478" t="s">
        <v>78</v>
      </c>
      <c r="C6478" s="70">
        <v>-908</v>
      </c>
      <c r="D6478" s="70">
        <v>-291.95999999999998</v>
      </c>
      <c r="E6478" s="71">
        <v>44926</v>
      </c>
      <c r="F6478" t="s">
        <v>15859</v>
      </c>
      <c r="G6478" t="s">
        <v>1912</v>
      </c>
      <c r="H6478" t="s">
        <v>15804</v>
      </c>
      <c r="I6478" t="s">
        <v>15804</v>
      </c>
      <c r="J6478" s="40">
        <v>65.36</v>
      </c>
      <c r="K6478" s="40">
        <v>0</v>
      </c>
    </row>
    <row r="6479" spans="1:11" x14ac:dyDescent="0.35">
      <c r="A6479">
        <v>30043</v>
      </c>
      <c r="B6479" t="s">
        <v>78</v>
      </c>
      <c r="C6479" s="70">
        <v>-908</v>
      </c>
      <c r="D6479" s="70">
        <v>-291.95999999999998</v>
      </c>
      <c r="E6479" s="71">
        <v>44926</v>
      </c>
      <c r="F6479" t="s">
        <v>13358</v>
      </c>
      <c r="G6479" t="s">
        <v>2142</v>
      </c>
      <c r="H6479" t="s">
        <v>13357</v>
      </c>
      <c r="I6479" t="s">
        <v>13356</v>
      </c>
      <c r="J6479" s="40">
        <v>0</v>
      </c>
      <c r="K6479" s="40">
        <v>106</v>
      </c>
    </row>
    <row r="6480" spans="1:11" x14ac:dyDescent="0.35">
      <c r="A6480">
        <v>30043</v>
      </c>
      <c r="B6480" t="s">
        <v>78</v>
      </c>
      <c r="C6480" s="70">
        <v>-908</v>
      </c>
      <c r="D6480" s="70">
        <v>-291.95999999999998</v>
      </c>
      <c r="E6480" s="71">
        <v>44926</v>
      </c>
      <c r="F6480" t="s">
        <v>3718</v>
      </c>
      <c r="G6480" t="s">
        <v>2247</v>
      </c>
      <c r="H6480" t="s">
        <v>1911</v>
      </c>
      <c r="I6480" t="s">
        <v>1911</v>
      </c>
      <c r="J6480" s="40">
        <v>0</v>
      </c>
      <c r="K6480" s="40">
        <v>44.27</v>
      </c>
    </row>
    <row r="6481" spans="1:11" x14ac:dyDescent="0.35">
      <c r="A6481">
        <v>30044</v>
      </c>
      <c r="B6481" t="s">
        <v>1370</v>
      </c>
      <c r="C6481" s="70">
        <v>0</v>
      </c>
      <c r="D6481" s="70">
        <v>0</v>
      </c>
      <c r="E6481" s="71">
        <v>44621</v>
      </c>
      <c r="F6481" t="s">
        <v>18941</v>
      </c>
      <c r="G6481" t="s">
        <v>15843</v>
      </c>
      <c r="H6481" t="s">
        <v>18940</v>
      </c>
      <c r="J6481" s="40">
        <v>24021</v>
      </c>
      <c r="K6481" s="40">
        <v>0</v>
      </c>
    </row>
    <row r="6482" spans="1:11" x14ac:dyDescent="0.35">
      <c r="A6482">
        <v>30044</v>
      </c>
      <c r="B6482" t="s">
        <v>1370</v>
      </c>
      <c r="C6482" s="70">
        <v>0</v>
      </c>
      <c r="D6482" s="70">
        <v>0</v>
      </c>
      <c r="E6482" s="71">
        <v>44632</v>
      </c>
      <c r="F6482" t="s">
        <v>16238</v>
      </c>
      <c r="G6482" t="s">
        <v>2142</v>
      </c>
      <c r="H6482" t="s">
        <v>16237</v>
      </c>
      <c r="I6482" t="s">
        <v>13048</v>
      </c>
      <c r="J6482" s="40">
        <v>0</v>
      </c>
      <c r="K6482" s="40">
        <v>10265.07</v>
      </c>
    </row>
    <row r="6483" spans="1:11" x14ac:dyDescent="0.35">
      <c r="A6483">
        <v>30044</v>
      </c>
      <c r="B6483" t="s">
        <v>1370</v>
      </c>
      <c r="C6483" s="70">
        <v>0</v>
      </c>
      <c r="D6483" s="70">
        <v>0</v>
      </c>
      <c r="E6483" s="71">
        <v>44632</v>
      </c>
      <c r="F6483" t="s">
        <v>16236</v>
      </c>
      <c r="G6483" t="s">
        <v>2142</v>
      </c>
      <c r="H6483" t="s">
        <v>16235</v>
      </c>
      <c r="I6483" t="s">
        <v>13051</v>
      </c>
      <c r="J6483" s="40">
        <v>0</v>
      </c>
      <c r="K6483" s="40">
        <v>3102.25</v>
      </c>
    </row>
    <row r="6484" spans="1:11" x14ac:dyDescent="0.35">
      <c r="A6484">
        <v>30044</v>
      </c>
      <c r="B6484" t="s">
        <v>1370</v>
      </c>
      <c r="C6484" s="70">
        <v>0</v>
      </c>
      <c r="D6484" s="70">
        <v>0</v>
      </c>
      <c r="E6484" s="71">
        <v>44632</v>
      </c>
      <c r="F6484" t="s">
        <v>16234</v>
      </c>
      <c r="G6484" t="s">
        <v>2142</v>
      </c>
      <c r="H6484" t="s">
        <v>16233</v>
      </c>
      <c r="I6484" t="s">
        <v>4666</v>
      </c>
      <c r="J6484" s="40">
        <v>0</v>
      </c>
      <c r="K6484" s="40">
        <v>10423.06</v>
      </c>
    </row>
    <row r="6485" spans="1:11" x14ac:dyDescent="0.35">
      <c r="A6485">
        <v>30044</v>
      </c>
      <c r="B6485" t="s">
        <v>1370</v>
      </c>
      <c r="C6485" s="70">
        <v>0</v>
      </c>
      <c r="D6485" s="70">
        <v>0</v>
      </c>
      <c r="E6485" s="71">
        <v>44632</v>
      </c>
      <c r="F6485" t="s">
        <v>16232</v>
      </c>
      <c r="G6485" t="s">
        <v>2142</v>
      </c>
      <c r="H6485" t="s">
        <v>16231</v>
      </c>
      <c r="I6485" t="s">
        <v>13048</v>
      </c>
      <c r="J6485" s="40">
        <v>0</v>
      </c>
      <c r="K6485" s="40">
        <v>-10265.07</v>
      </c>
    </row>
    <row r="6486" spans="1:11" x14ac:dyDescent="0.35">
      <c r="A6486">
        <v>30044</v>
      </c>
      <c r="B6486" t="s">
        <v>1370</v>
      </c>
      <c r="C6486" s="70">
        <v>0</v>
      </c>
      <c r="D6486" s="70">
        <v>0</v>
      </c>
      <c r="E6486" s="71">
        <v>44651</v>
      </c>
      <c r="F6486" t="s">
        <v>6529</v>
      </c>
      <c r="G6486" t="s">
        <v>2247</v>
      </c>
      <c r="J6486" s="40">
        <v>33.659999999999997</v>
      </c>
      <c r="K6486" s="40">
        <v>0</v>
      </c>
    </row>
    <row r="6487" spans="1:11" x14ac:dyDescent="0.35">
      <c r="A6487">
        <v>30044</v>
      </c>
      <c r="B6487" t="s">
        <v>1370</v>
      </c>
      <c r="C6487" s="70">
        <v>0</v>
      </c>
      <c r="D6487" s="70">
        <v>0</v>
      </c>
      <c r="E6487" s="71">
        <v>44681</v>
      </c>
      <c r="F6487" t="s">
        <v>6275</v>
      </c>
      <c r="G6487" t="s">
        <v>2247</v>
      </c>
      <c r="J6487" s="40">
        <v>0</v>
      </c>
      <c r="K6487" s="40">
        <v>447.59</v>
      </c>
    </row>
    <row r="6488" spans="1:11" x14ac:dyDescent="0.35">
      <c r="A6488">
        <v>30044</v>
      </c>
      <c r="B6488" t="s">
        <v>1370</v>
      </c>
      <c r="C6488" s="70">
        <v>0</v>
      </c>
      <c r="D6488" s="70">
        <v>0</v>
      </c>
      <c r="E6488" s="71">
        <v>44712</v>
      </c>
      <c r="F6488" t="s">
        <v>5963</v>
      </c>
      <c r="G6488" t="s">
        <v>2247</v>
      </c>
      <c r="J6488" s="40">
        <v>0</v>
      </c>
      <c r="K6488" s="40">
        <v>63.42</v>
      </c>
    </row>
    <row r="6489" spans="1:11" x14ac:dyDescent="0.35">
      <c r="A6489">
        <v>30044</v>
      </c>
      <c r="B6489" t="s">
        <v>1370</v>
      </c>
      <c r="C6489" s="70">
        <v>0</v>
      </c>
      <c r="D6489" s="70">
        <v>0</v>
      </c>
      <c r="E6489" s="71">
        <v>44742</v>
      </c>
      <c r="F6489" t="s">
        <v>5697</v>
      </c>
      <c r="G6489" t="s">
        <v>2247</v>
      </c>
      <c r="J6489" s="40">
        <v>0</v>
      </c>
      <c r="K6489" s="40">
        <v>463.71</v>
      </c>
    </row>
    <row r="6490" spans="1:11" x14ac:dyDescent="0.35">
      <c r="A6490">
        <v>30044</v>
      </c>
      <c r="B6490" t="s">
        <v>1370</v>
      </c>
      <c r="C6490" s="70">
        <v>0</v>
      </c>
      <c r="D6490" s="70">
        <v>0</v>
      </c>
      <c r="E6490" s="71">
        <v>44768</v>
      </c>
      <c r="F6490" t="s">
        <v>18939</v>
      </c>
      <c r="G6490" t="s">
        <v>15843</v>
      </c>
      <c r="H6490" t="s">
        <v>18938</v>
      </c>
      <c r="J6490" s="40">
        <v>1045</v>
      </c>
      <c r="K6490" s="40">
        <v>0</v>
      </c>
    </row>
    <row r="6491" spans="1:11" x14ac:dyDescent="0.35">
      <c r="A6491">
        <v>30044</v>
      </c>
      <c r="B6491" t="s">
        <v>1370</v>
      </c>
      <c r="C6491" s="70">
        <v>0</v>
      </c>
      <c r="D6491" s="70">
        <v>0</v>
      </c>
      <c r="E6491" s="71">
        <v>44768</v>
      </c>
      <c r="F6491" t="s">
        <v>5561</v>
      </c>
      <c r="G6491" t="s">
        <v>1907</v>
      </c>
      <c r="H6491" t="s">
        <v>5560</v>
      </c>
      <c r="I6491" t="s">
        <v>5559</v>
      </c>
      <c r="J6491" s="40">
        <v>0</v>
      </c>
      <c r="K6491" s="40">
        <v>7.95</v>
      </c>
    </row>
    <row r="6492" spans="1:11" x14ac:dyDescent="0.35">
      <c r="A6492">
        <v>30044</v>
      </c>
      <c r="B6492" t="s">
        <v>1370</v>
      </c>
      <c r="C6492" s="70">
        <v>0</v>
      </c>
      <c r="D6492" s="70">
        <v>0</v>
      </c>
      <c r="E6492" s="71">
        <v>44771</v>
      </c>
      <c r="F6492" t="s">
        <v>13065</v>
      </c>
      <c r="G6492" t="s">
        <v>2142</v>
      </c>
      <c r="H6492" t="s">
        <v>5560</v>
      </c>
      <c r="I6492" t="s">
        <v>5559</v>
      </c>
      <c r="J6492" s="40">
        <v>0</v>
      </c>
      <c r="K6492" s="40">
        <v>1053.57</v>
      </c>
    </row>
    <row r="6493" spans="1:11" x14ac:dyDescent="0.35">
      <c r="A6493">
        <v>30044</v>
      </c>
      <c r="B6493" t="s">
        <v>1370</v>
      </c>
      <c r="C6493" s="70">
        <v>0</v>
      </c>
      <c r="D6493" s="70">
        <v>0</v>
      </c>
      <c r="E6493" s="71">
        <v>44773</v>
      </c>
      <c r="F6493" t="s">
        <v>5388</v>
      </c>
      <c r="G6493" t="s">
        <v>2247</v>
      </c>
      <c r="J6493" s="40">
        <v>323.64</v>
      </c>
      <c r="K6493" s="40">
        <v>0</v>
      </c>
    </row>
    <row r="6494" spans="1:11" x14ac:dyDescent="0.35">
      <c r="A6494">
        <v>30044</v>
      </c>
      <c r="B6494" t="s">
        <v>1370</v>
      </c>
      <c r="C6494" s="70">
        <v>0</v>
      </c>
      <c r="D6494" s="70">
        <v>0</v>
      </c>
      <c r="E6494" s="71">
        <v>44804</v>
      </c>
      <c r="F6494" t="s">
        <v>5198</v>
      </c>
      <c r="G6494" t="s">
        <v>2247</v>
      </c>
      <c r="H6494" t="s">
        <v>2265</v>
      </c>
      <c r="J6494" s="40">
        <v>147.59</v>
      </c>
      <c r="K6494" s="40">
        <v>0</v>
      </c>
    </row>
    <row r="6495" spans="1:11" x14ac:dyDescent="0.35">
      <c r="A6495">
        <v>30044</v>
      </c>
      <c r="B6495" t="s">
        <v>1370</v>
      </c>
      <c r="C6495" s="70">
        <v>0</v>
      </c>
      <c r="D6495" s="70">
        <v>0</v>
      </c>
      <c r="E6495" s="71">
        <v>44805</v>
      </c>
      <c r="F6495" t="s">
        <v>16199</v>
      </c>
      <c r="G6495" t="s">
        <v>2142</v>
      </c>
      <c r="H6495" t="s">
        <v>16198</v>
      </c>
      <c r="I6495" t="s">
        <v>13051</v>
      </c>
      <c r="J6495" s="40">
        <v>0</v>
      </c>
      <c r="K6495" s="40">
        <v>-3102.25</v>
      </c>
    </row>
    <row r="6496" spans="1:11" x14ac:dyDescent="0.35">
      <c r="A6496">
        <v>30044</v>
      </c>
      <c r="B6496" t="s">
        <v>1370</v>
      </c>
      <c r="C6496" s="70">
        <v>0</v>
      </c>
      <c r="D6496" s="70">
        <v>0</v>
      </c>
      <c r="E6496" s="71">
        <v>44805</v>
      </c>
      <c r="F6496" t="s">
        <v>16197</v>
      </c>
      <c r="G6496" t="s">
        <v>2142</v>
      </c>
      <c r="H6496" t="s">
        <v>16196</v>
      </c>
      <c r="I6496" t="s">
        <v>4666</v>
      </c>
      <c r="J6496" s="40">
        <v>0</v>
      </c>
      <c r="K6496" s="40">
        <v>-10423.06</v>
      </c>
    </row>
    <row r="6497" spans="1:11" x14ac:dyDescent="0.35">
      <c r="A6497">
        <v>30044</v>
      </c>
      <c r="B6497" t="s">
        <v>1370</v>
      </c>
      <c r="C6497" s="70">
        <v>0</v>
      </c>
      <c r="D6497" s="70">
        <v>0</v>
      </c>
      <c r="E6497" s="71">
        <v>44805</v>
      </c>
      <c r="F6497" t="s">
        <v>13053</v>
      </c>
      <c r="G6497" t="s">
        <v>2142</v>
      </c>
      <c r="H6497" t="s">
        <v>13052</v>
      </c>
      <c r="I6497" t="s">
        <v>13051</v>
      </c>
      <c r="J6497" s="40">
        <v>0</v>
      </c>
      <c r="K6497" s="40">
        <v>3102.25</v>
      </c>
    </row>
    <row r="6498" spans="1:11" x14ac:dyDescent="0.35">
      <c r="A6498">
        <v>30044</v>
      </c>
      <c r="B6498" t="s">
        <v>1370</v>
      </c>
      <c r="C6498" s="70">
        <v>0</v>
      </c>
      <c r="D6498" s="70">
        <v>0</v>
      </c>
      <c r="E6498" s="71">
        <v>44805</v>
      </c>
      <c r="F6498" t="s">
        <v>13050</v>
      </c>
      <c r="G6498" t="s">
        <v>2142</v>
      </c>
      <c r="H6498" t="s">
        <v>13049</v>
      </c>
      <c r="I6498" t="s">
        <v>13048</v>
      </c>
      <c r="J6498" s="40">
        <v>0</v>
      </c>
      <c r="K6498" s="40">
        <v>10265.07</v>
      </c>
    </row>
    <row r="6499" spans="1:11" x14ac:dyDescent="0.35">
      <c r="A6499">
        <v>30044</v>
      </c>
      <c r="B6499" t="s">
        <v>1370</v>
      </c>
      <c r="C6499" s="70">
        <v>0</v>
      </c>
      <c r="D6499" s="70">
        <v>0</v>
      </c>
      <c r="E6499" s="71">
        <v>44805</v>
      </c>
      <c r="F6499" t="s">
        <v>13047</v>
      </c>
      <c r="G6499" t="s">
        <v>2142</v>
      </c>
      <c r="H6499" t="s">
        <v>4667</v>
      </c>
      <c r="I6499" t="s">
        <v>4666</v>
      </c>
      <c r="J6499" s="40">
        <v>0</v>
      </c>
      <c r="K6499" s="40">
        <v>10424.120000000001</v>
      </c>
    </row>
    <row r="6500" spans="1:11" x14ac:dyDescent="0.35">
      <c r="A6500">
        <v>30044</v>
      </c>
      <c r="B6500" t="s">
        <v>1370</v>
      </c>
      <c r="C6500" s="70">
        <v>0</v>
      </c>
      <c r="D6500" s="70">
        <v>0</v>
      </c>
      <c r="E6500" s="71">
        <v>44832</v>
      </c>
      <c r="F6500" t="s">
        <v>18937</v>
      </c>
      <c r="G6500" t="s">
        <v>15843</v>
      </c>
      <c r="H6500" t="s">
        <v>18936</v>
      </c>
      <c r="I6500" t="s">
        <v>18935</v>
      </c>
      <c r="J6500" s="40">
        <v>5406.57</v>
      </c>
      <c r="K6500" s="40">
        <v>0</v>
      </c>
    </row>
    <row r="6501" spans="1:11" x14ac:dyDescent="0.35">
      <c r="A6501">
        <v>30044</v>
      </c>
      <c r="B6501" t="s">
        <v>1370</v>
      </c>
      <c r="C6501" s="70">
        <v>0</v>
      </c>
      <c r="D6501" s="70">
        <v>0</v>
      </c>
      <c r="E6501" s="71">
        <v>44834</v>
      </c>
      <c r="F6501" t="s">
        <v>13040</v>
      </c>
      <c r="G6501" t="s">
        <v>2142</v>
      </c>
      <c r="H6501" t="s">
        <v>4664</v>
      </c>
      <c r="I6501" t="s">
        <v>4663</v>
      </c>
      <c r="J6501" s="40">
        <v>0</v>
      </c>
      <c r="K6501" s="40">
        <v>5393.39</v>
      </c>
    </row>
    <row r="6502" spans="1:11" x14ac:dyDescent="0.35">
      <c r="A6502">
        <v>30044</v>
      </c>
      <c r="B6502" t="s">
        <v>1370</v>
      </c>
      <c r="C6502" s="70">
        <v>0</v>
      </c>
      <c r="D6502" s="70">
        <v>0</v>
      </c>
      <c r="E6502" s="71">
        <v>44834</v>
      </c>
      <c r="F6502" t="s">
        <v>4775</v>
      </c>
      <c r="G6502" t="s">
        <v>2247</v>
      </c>
      <c r="H6502" t="s">
        <v>2262</v>
      </c>
      <c r="J6502" s="40">
        <v>227.06</v>
      </c>
      <c r="K6502" s="40">
        <v>0</v>
      </c>
    </row>
    <row r="6503" spans="1:11" x14ac:dyDescent="0.35">
      <c r="A6503">
        <v>30044</v>
      </c>
      <c r="B6503" t="s">
        <v>1370</v>
      </c>
      <c r="C6503" s="70">
        <v>0</v>
      </c>
      <c r="D6503" s="70">
        <v>0</v>
      </c>
      <c r="E6503" s="71">
        <v>44835</v>
      </c>
      <c r="F6503" t="s">
        <v>4668</v>
      </c>
      <c r="G6503" t="s">
        <v>1907</v>
      </c>
      <c r="H6503" t="s">
        <v>4667</v>
      </c>
      <c r="I6503" t="s">
        <v>4666</v>
      </c>
      <c r="J6503" s="40">
        <v>19.04</v>
      </c>
      <c r="K6503" s="40">
        <v>0</v>
      </c>
    </row>
    <row r="6504" spans="1:11" x14ac:dyDescent="0.35">
      <c r="A6504">
        <v>30044</v>
      </c>
      <c r="B6504" t="s">
        <v>1370</v>
      </c>
      <c r="C6504" s="70">
        <v>0</v>
      </c>
      <c r="D6504" s="70">
        <v>0</v>
      </c>
      <c r="E6504" s="71">
        <v>44835</v>
      </c>
      <c r="F6504" t="s">
        <v>4665</v>
      </c>
      <c r="G6504" t="s">
        <v>1907</v>
      </c>
      <c r="H6504" t="s">
        <v>4664</v>
      </c>
      <c r="I6504" t="s">
        <v>4663</v>
      </c>
      <c r="J6504" s="40">
        <v>0</v>
      </c>
      <c r="K6504" s="40">
        <v>2.5</v>
      </c>
    </row>
    <row r="6505" spans="1:11" x14ac:dyDescent="0.35">
      <c r="A6505">
        <v>30044</v>
      </c>
      <c r="B6505" t="s">
        <v>1370</v>
      </c>
      <c r="C6505" s="70">
        <v>0</v>
      </c>
      <c r="D6505" s="70">
        <v>0</v>
      </c>
      <c r="E6505" s="71">
        <v>44845</v>
      </c>
      <c r="F6505" t="s">
        <v>18934</v>
      </c>
      <c r="G6505" t="s">
        <v>15843</v>
      </c>
      <c r="H6505" t="s">
        <v>18933</v>
      </c>
      <c r="I6505" t="s">
        <v>18932</v>
      </c>
      <c r="J6505" s="40">
        <v>3858.81</v>
      </c>
      <c r="K6505" s="40">
        <v>0</v>
      </c>
    </row>
    <row r="6506" spans="1:11" x14ac:dyDescent="0.35">
      <c r="A6506">
        <v>30044</v>
      </c>
      <c r="B6506" t="s">
        <v>1370</v>
      </c>
      <c r="C6506" s="70">
        <v>0</v>
      </c>
      <c r="D6506" s="70">
        <v>0</v>
      </c>
      <c r="E6506" s="71">
        <v>44854</v>
      </c>
      <c r="F6506" t="s">
        <v>13032</v>
      </c>
      <c r="G6506" t="s">
        <v>2142</v>
      </c>
      <c r="H6506" t="s">
        <v>4655</v>
      </c>
      <c r="I6506" t="s">
        <v>4654</v>
      </c>
      <c r="J6506" s="40">
        <v>0</v>
      </c>
      <c r="K6506" s="40">
        <v>3871.52</v>
      </c>
    </row>
    <row r="6507" spans="1:11" x14ac:dyDescent="0.35">
      <c r="A6507">
        <v>30044</v>
      </c>
      <c r="B6507" t="s">
        <v>1370</v>
      </c>
      <c r="C6507" s="70">
        <v>0</v>
      </c>
      <c r="D6507" s="70">
        <v>0</v>
      </c>
      <c r="E6507" s="71">
        <v>44854</v>
      </c>
      <c r="F6507" t="s">
        <v>4656</v>
      </c>
      <c r="G6507" t="s">
        <v>1907</v>
      </c>
      <c r="H6507" t="s">
        <v>4655</v>
      </c>
      <c r="I6507" t="s">
        <v>4654</v>
      </c>
      <c r="J6507" s="40">
        <v>0</v>
      </c>
      <c r="K6507" s="40">
        <v>18.809999999999999</v>
      </c>
    </row>
    <row r="6508" spans="1:11" x14ac:dyDescent="0.35">
      <c r="A6508">
        <v>30044</v>
      </c>
      <c r="B6508" t="s">
        <v>1370</v>
      </c>
      <c r="C6508" s="70">
        <v>0</v>
      </c>
      <c r="D6508" s="70">
        <v>0</v>
      </c>
      <c r="E6508" s="71">
        <v>44865</v>
      </c>
      <c r="F6508" t="s">
        <v>4545</v>
      </c>
      <c r="G6508" t="s">
        <v>2247</v>
      </c>
      <c r="H6508" t="s">
        <v>1919</v>
      </c>
      <c r="I6508" t="s">
        <v>1919</v>
      </c>
      <c r="J6508" s="40">
        <v>31.53</v>
      </c>
      <c r="K6508" s="40">
        <v>0</v>
      </c>
    </row>
    <row r="6509" spans="1:11" x14ac:dyDescent="0.35">
      <c r="A6509">
        <v>30044</v>
      </c>
      <c r="B6509" t="s">
        <v>1370</v>
      </c>
      <c r="C6509" s="70">
        <v>0</v>
      </c>
      <c r="D6509" s="70">
        <v>0</v>
      </c>
      <c r="E6509" s="71">
        <v>44868</v>
      </c>
      <c r="F6509" t="s">
        <v>18931</v>
      </c>
      <c r="G6509" t="s">
        <v>15843</v>
      </c>
      <c r="H6509" t="s">
        <v>18930</v>
      </c>
      <c r="I6509" t="s">
        <v>18929</v>
      </c>
      <c r="J6509" s="40">
        <v>9235.85</v>
      </c>
      <c r="K6509" s="40">
        <v>0</v>
      </c>
    </row>
    <row r="6510" spans="1:11" x14ac:dyDescent="0.35">
      <c r="A6510">
        <v>30044</v>
      </c>
      <c r="B6510" t="s">
        <v>1370</v>
      </c>
      <c r="C6510" s="70">
        <v>0</v>
      </c>
      <c r="D6510" s="70">
        <v>0</v>
      </c>
      <c r="E6510" s="71">
        <v>44868</v>
      </c>
      <c r="F6510" t="s">
        <v>4305</v>
      </c>
      <c r="G6510" t="s">
        <v>1907</v>
      </c>
      <c r="H6510" t="s">
        <v>4304</v>
      </c>
      <c r="I6510" t="s">
        <v>4303</v>
      </c>
      <c r="J6510" s="40">
        <v>0</v>
      </c>
      <c r="K6510" s="40">
        <v>12.94</v>
      </c>
    </row>
    <row r="6511" spans="1:11" x14ac:dyDescent="0.35">
      <c r="A6511">
        <v>30044</v>
      </c>
      <c r="B6511" t="s">
        <v>1370</v>
      </c>
      <c r="C6511" s="70">
        <v>0</v>
      </c>
      <c r="D6511" s="70">
        <v>0</v>
      </c>
      <c r="E6511" s="71">
        <v>44872</v>
      </c>
      <c r="F6511" t="s">
        <v>18928</v>
      </c>
      <c r="G6511" t="s">
        <v>15843</v>
      </c>
      <c r="H6511" t="s">
        <v>18927</v>
      </c>
      <c r="I6511" t="s">
        <v>18926</v>
      </c>
      <c r="J6511" s="40">
        <v>69923</v>
      </c>
      <c r="K6511" s="40">
        <v>0</v>
      </c>
    </row>
    <row r="6512" spans="1:11" x14ac:dyDescent="0.35">
      <c r="A6512">
        <v>30044</v>
      </c>
      <c r="B6512" t="s">
        <v>1370</v>
      </c>
      <c r="C6512" s="70">
        <v>0</v>
      </c>
      <c r="D6512" s="70">
        <v>0</v>
      </c>
      <c r="E6512" s="71">
        <v>44872</v>
      </c>
      <c r="F6512" t="s">
        <v>4302</v>
      </c>
      <c r="G6512" t="s">
        <v>1907</v>
      </c>
      <c r="H6512" t="s">
        <v>2352</v>
      </c>
      <c r="I6512" t="s">
        <v>2347</v>
      </c>
      <c r="J6512" s="40">
        <v>0</v>
      </c>
      <c r="K6512" s="40">
        <v>158.02000000000001</v>
      </c>
    </row>
    <row r="6513" spans="1:11" x14ac:dyDescent="0.35">
      <c r="A6513">
        <v>30044</v>
      </c>
      <c r="B6513" t="s">
        <v>1370</v>
      </c>
      <c r="C6513" s="70">
        <v>0</v>
      </c>
      <c r="D6513" s="70">
        <v>0</v>
      </c>
      <c r="E6513" s="71">
        <v>44874</v>
      </c>
      <c r="F6513" t="s">
        <v>13008</v>
      </c>
      <c r="G6513" t="s">
        <v>2142</v>
      </c>
      <c r="H6513" t="s">
        <v>4304</v>
      </c>
      <c r="I6513" t="s">
        <v>4303</v>
      </c>
      <c r="J6513" s="40">
        <v>0</v>
      </c>
      <c r="K6513" s="40">
        <v>9290.59</v>
      </c>
    </row>
    <row r="6514" spans="1:11" x14ac:dyDescent="0.35">
      <c r="A6514">
        <v>30044</v>
      </c>
      <c r="B6514" t="s">
        <v>1370</v>
      </c>
      <c r="C6514" s="70">
        <v>0</v>
      </c>
      <c r="D6514" s="70">
        <v>0</v>
      </c>
      <c r="E6514" s="71">
        <v>44879</v>
      </c>
      <c r="F6514" t="s">
        <v>2353</v>
      </c>
      <c r="G6514" t="s">
        <v>2142</v>
      </c>
      <c r="H6514" t="s">
        <v>2352</v>
      </c>
      <c r="I6514" t="s">
        <v>2347</v>
      </c>
      <c r="J6514" s="40">
        <v>0</v>
      </c>
      <c r="K6514" s="40">
        <v>71834.8</v>
      </c>
    </row>
    <row r="6515" spans="1:11" x14ac:dyDescent="0.35">
      <c r="A6515">
        <v>30044</v>
      </c>
      <c r="B6515" t="s">
        <v>1370</v>
      </c>
      <c r="C6515" s="70">
        <v>0</v>
      </c>
      <c r="D6515" s="70">
        <v>0</v>
      </c>
      <c r="E6515" s="71">
        <v>44879</v>
      </c>
      <c r="F6515" t="s">
        <v>2351</v>
      </c>
      <c r="G6515" t="s">
        <v>2142</v>
      </c>
      <c r="H6515" t="s">
        <v>2350</v>
      </c>
      <c r="I6515" t="s">
        <v>2347</v>
      </c>
      <c r="J6515" s="40">
        <v>0</v>
      </c>
      <c r="K6515" s="40">
        <v>-71834.8</v>
      </c>
    </row>
    <row r="6516" spans="1:11" x14ac:dyDescent="0.35">
      <c r="A6516">
        <v>30044</v>
      </c>
      <c r="B6516" t="s">
        <v>1370</v>
      </c>
      <c r="C6516" s="70">
        <v>0</v>
      </c>
      <c r="D6516" s="70">
        <v>0</v>
      </c>
      <c r="E6516" s="71">
        <v>44879</v>
      </c>
      <c r="F6516" t="s">
        <v>2349</v>
      </c>
      <c r="G6516" t="s">
        <v>2142</v>
      </c>
      <c r="H6516" t="s">
        <v>2348</v>
      </c>
      <c r="I6516" t="s">
        <v>2347</v>
      </c>
      <c r="J6516" s="40">
        <v>0</v>
      </c>
      <c r="K6516" s="40">
        <v>71834.8</v>
      </c>
    </row>
    <row r="6517" spans="1:11" x14ac:dyDescent="0.35">
      <c r="A6517">
        <v>30044</v>
      </c>
      <c r="B6517" t="s">
        <v>1370</v>
      </c>
      <c r="C6517" s="70">
        <v>0</v>
      </c>
      <c r="D6517" s="70">
        <v>0</v>
      </c>
      <c r="E6517" s="71">
        <v>44895</v>
      </c>
      <c r="F6517" t="s">
        <v>4068</v>
      </c>
      <c r="G6517" t="s">
        <v>2247</v>
      </c>
      <c r="H6517" t="s">
        <v>1916</v>
      </c>
      <c r="I6517" t="s">
        <v>1916</v>
      </c>
      <c r="J6517" s="40">
        <v>2137.5</v>
      </c>
      <c r="K6517" s="40">
        <v>0</v>
      </c>
    </row>
    <row r="6518" spans="1:11" x14ac:dyDescent="0.35">
      <c r="A6518">
        <v>30044</v>
      </c>
      <c r="B6518" t="s">
        <v>1370</v>
      </c>
      <c r="C6518" s="70">
        <v>0</v>
      </c>
      <c r="D6518" s="70">
        <v>0</v>
      </c>
      <c r="E6518" s="71">
        <v>44915</v>
      </c>
      <c r="F6518" t="s">
        <v>18925</v>
      </c>
      <c r="G6518" t="s">
        <v>15843</v>
      </c>
      <c r="H6518" t="s">
        <v>18924</v>
      </c>
      <c r="I6518" t="s">
        <v>18923</v>
      </c>
      <c r="J6518" s="40">
        <v>21800.26</v>
      </c>
      <c r="K6518" s="40">
        <v>0</v>
      </c>
    </row>
    <row r="6519" spans="1:11" x14ac:dyDescent="0.35">
      <c r="A6519">
        <v>30044</v>
      </c>
      <c r="B6519" t="s">
        <v>1370</v>
      </c>
      <c r="C6519" s="70">
        <v>0</v>
      </c>
      <c r="D6519" s="70">
        <v>0</v>
      </c>
      <c r="E6519" s="71">
        <v>44926</v>
      </c>
      <c r="F6519" t="s">
        <v>2341</v>
      </c>
      <c r="G6519" t="s">
        <v>2142</v>
      </c>
      <c r="H6519" t="s">
        <v>2340</v>
      </c>
      <c r="I6519" t="s">
        <v>2339</v>
      </c>
      <c r="J6519" s="40">
        <v>0</v>
      </c>
      <c r="K6519" s="40">
        <v>2874.42</v>
      </c>
    </row>
    <row r="6520" spans="1:11" x14ac:dyDescent="0.35">
      <c r="A6520">
        <v>30044</v>
      </c>
      <c r="B6520" t="s">
        <v>1370</v>
      </c>
      <c r="C6520" s="70">
        <v>0</v>
      </c>
      <c r="D6520" s="70">
        <v>0</v>
      </c>
      <c r="E6520" s="71">
        <v>44926</v>
      </c>
      <c r="F6520" t="s">
        <v>12985</v>
      </c>
      <c r="G6520" t="s">
        <v>2142</v>
      </c>
      <c r="H6520" t="s">
        <v>12984</v>
      </c>
      <c r="I6520" t="s">
        <v>12983</v>
      </c>
      <c r="J6520" s="40">
        <v>0</v>
      </c>
      <c r="K6520" s="40">
        <v>11543.77</v>
      </c>
    </row>
    <row r="6521" spans="1:11" x14ac:dyDescent="0.35">
      <c r="A6521">
        <v>30044</v>
      </c>
      <c r="B6521" t="s">
        <v>1370</v>
      </c>
      <c r="C6521" s="70">
        <v>0</v>
      </c>
      <c r="D6521" s="70">
        <v>0</v>
      </c>
      <c r="E6521" s="71">
        <v>44926</v>
      </c>
      <c r="F6521" t="s">
        <v>3717</v>
      </c>
      <c r="G6521" t="s">
        <v>2247</v>
      </c>
      <c r="H6521" t="s">
        <v>1911</v>
      </c>
      <c r="I6521" t="s">
        <v>1911</v>
      </c>
      <c r="J6521" s="40">
        <v>0</v>
      </c>
      <c r="K6521" s="40">
        <v>309.75</v>
      </c>
    </row>
    <row r="6522" spans="1:11" x14ac:dyDescent="0.35">
      <c r="A6522">
        <v>30046</v>
      </c>
      <c r="B6522" t="s">
        <v>79</v>
      </c>
      <c r="C6522" s="70">
        <v>0</v>
      </c>
      <c r="D6522" s="70">
        <v>0</v>
      </c>
      <c r="E6522" s="71">
        <v>44564</v>
      </c>
      <c r="F6522" t="s">
        <v>12106</v>
      </c>
      <c r="G6522" t="s">
        <v>2142</v>
      </c>
      <c r="H6522" t="s">
        <v>12105</v>
      </c>
      <c r="I6522" t="s">
        <v>12104</v>
      </c>
      <c r="J6522" s="40">
        <v>0</v>
      </c>
      <c r="K6522" s="40">
        <v>54.87</v>
      </c>
    </row>
    <row r="6523" spans="1:11" x14ac:dyDescent="0.35">
      <c r="A6523">
        <v>30046</v>
      </c>
      <c r="B6523" t="s">
        <v>79</v>
      </c>
      <c r="C6523" s="70">
        <v>0</v>
      </c>
      <c r="D6523" s="70">
        <v>0</v>
      </c>
      <c r="E6523" s="71">
        <v>44566</v>
      </c>
      <c r="F6523" t="s">
        <v>12097</v>
      </c>
      <c r="G6523" t="s">
        <v>2142</v>
      </c>
      <c r="H6523" t="s">
        <v>12096</v>
      </c>
      <c r="I6523" t="s">
        <v>12095</v>
      </c>
      <c r="J6523" s="40">
        <v>0</v>
      </c>
      <c r="K6523" s="40">
        <v>32.15</v>
      </c>
    </row>
    <row r="6524" spans="1:11" x14ac:dyDescent="0.35">
      <c r="A6524">
        <v>30046</v>
      </c>
      <c r="B6524" t="s">
        <v>79</v>
      </c>
      <c r="C6524" s="70">
        <v>0</v>
      </c>
      <c r="D6524" s="70">
        <v>0</v>
      </c>
      <c r="E6524" s="71">
        <v>44573</v>
      </c>
      <c r="F6524" t="s">
        <v>12085</v>
      </c>
      <c r="G6524" t="s">
        <v>2142</v>
      </c>
      <c r="H6524" t="s">
        <v>12084</v>
      </c>
      <c r="I6524" t="s">
        <v>12083</v>
      </c>
      <c r="J6524" s="40">
        <v>0</v>
      </c>
      <c r="K6524" s="40">
        <v>95.87</v>
      </c>
    </row>
    <row r="6525" spans="1:11" x14ac:dyDescent="0.35">
      <c r="A6525">
        <v>30046</v>
      </c>
      <c r="B6525" t="s">
        <v>79</v>
      </c>
      <c r="C6525" s="70">
        <v>0</v>
      </c>
      <c r="D6525" s="70">
        <v>0</v>
      </c>
      <c r="E6525" s="71">
        <v>44580</v>
      </c>
      <c r="F6525" t="s">
        <v>12070</v>
      </c>
      <c r="G6525" t="s">
        <v>2142</v>
      </c>
      <c r="H6525" t="s">
        <v>12069</v>
      </c>
      <c r="I6525" t="s">
        <v>12068</v>
      </c>
      <c r="J6525" s="40">
        <v>0</v>
      </c>
      <c r="K6525" s="40">
        <v>54.29</v>
      </c>
    </row>
    <row r="6526" spans="1:11" x14ac:dyDescent="0.35">
      <c r="A6526">
        <v>30046</v>
      </c>
      <c r="B6526" t="s">
        <v>79</v>
      </c>
      <c r="C6526" s="70">
        <v>0</v>
      </c>
      <c r="D6526" s="70">
        <v>0</v>
      </c>
      <c r="E6526" s="71">
        <v>44581</v>
      </c>
      <c r="F6526" t="s">
        <v>12067</v>
      </c>
      <c r="G6526" t="s">
        <v>2142</v>
      </c>
      <c r="H6526" t="s">
        <v>12066</v>
      </c>
      <c r="I6526" t="s">
        <v>12065</v>
      </c>
      <c r="J6526" s="40">
        <v>0</v>
      </c>
      <c r="K6526" s="40">
        <v>63.47</v>
      </c>
    </row>
    <row r="6527" spans="1:11" x14ac:dyDescent="0.35">
      <c r="A6527">
        <v>30046</v>
      </c>
      <c r="B6527" t="s">
        <v>79</v>
      </c>
      <c r="C6527" s="70">
        <v>0</v>
      </c>
      <c r="D6527" s="70">
        <v>0</v>
      </c>
      <c r="E6527" s="71">
        <v>44592</v>
      </c>
      <c r="F6527" t="s">
        <v>11547</v>
      </c>
      <c r="G6527" t="s">
        <v>1912</v>
      </c>
      <c r="J6527" s="40">
        <v>53.1</v>
      </c>
      <c r="K6527" s="40">
        <v>0</v>
      </c>
    </row>
    <row r="6528" spans="1:11" x14ac:dyDescent="0.35">
      <c r="A6528">
        <v>30046</v>
      </c>
      <c r="B6528" t="s">
        <v>79</v>
      </c>
      <c r="C6528" s="70">
        <v>0</v>
      </c>
      <c r="D6528" s="70">
        <v>0</v>
      </c>
      <c r="E6528" s="71">
        <v>44592</v>
      </c>
      <c r="F6528" t="s">
        <v>11547</v>
      </c>
      <c r="G6528" t="s">
        <v>1912</v>
      </c>
      <c r="J6528" s="40">
        <v>62.25</v>
      </c>
      <c r="K6528" s="40">
        <v>0</v>
      </c>
    </row>
    <row r="6529" spans="1:11" x14ac:dyDescent="0.35">
      <c r="A6529">
        <v>30046</v>
      </c>
      <c r="B6529" t="s">
        <v>79</v>
      </c>
      <c r="C6529" s="70">
        <v>0</v>
      </c>
      <c r="D6529" s="70">
        <v>0</v>
      </c>
      <c r="E6529" s="71">
        <v>44592</v>
      </c>
      <c r="F6529" t="s">
        <v>11547</v>
      </c>
      <c r="G6529" t="s">
        <v>1912</v>
      </c>
      <c r="J6529" s="40">
        <v>53.1</v>
      </c>
      <c r="K6529" s="40">
        <v>0</v>
      </c>
    </row>
    <row r="6530" spans="1:11" x14ac:dyDescent="0.35">
      <c r="A6530">
        <v>30046</v>
      </c>
      <c r="B6530" t="s">
        <v>79</v>
      </c>
      <c r="C6530" s="70">
        <v>0</v>
      </c>
      <c r="D6530" s="70">
        <v>0</v>
      </c>
      <c r="E6530" s="71">
        <v>44592</v>
      </c>
      <c r="F6530" t="s">
        <v>15893</v>
      </c>
      <c r="G6530" t="s">
        <v>1912</v>
      </c>
      <c r="J6530" s="40">
        <v>53.1</v>
      </c>
      <c r="K6530" s="40">
        <v>0</v>
      </c>
    </row>
    <row r="6531" spans="1:11" x14ac:dyDescent="0.35">
      <c r="A6531">
        <v>30046</v>
      </c>
      <c r="B6531" t="s">
        <v>79</v>
      </c>
      <c r="C6531" s="70">
        <v>0</v>
      </c>
      <c r="D6531" s="70">
        <v>0</v>
      </c>
      <c r="E6531" s="71">
        <v>44592</v>
      </c>
      <c r="F6531" t="s">
        <v>15893</v>
      </c>
      <c r="G6531" t="s">
        <v>1912</v>
      </c>
      <c r="J6531" s="40">
        <v>31.13</v>
      </c>
      <c r="K6531" s="40">
        <v>0</v>
      </c>
    </row>
    <row r="6532" spans="1:11" x14ac:dyDescent="0.35">
      <c r="A6532">
        <v>30046</v>
      </c>
      <c r="B6532" t="s">
        <v>79</v>
      </c>
      <c r="C6532" s="70">
        <v>0</v>
      </c>
      <c r="D6532" s="70">
        <v>0</v>
      </c>
      <c r="E6532" s="71">
        <v>44592</v>
      </c>
      <c r="F6532" t="s">
        <v>15893</v>
      </c>
      <c r="G6532" t="s">
        <v>1912</v>
      </c>
      <c r="J6532" s="40">
        <v>93.38</v>
      </c>
      <c r="K6532" s="40">
        <v>0</v>
      </c>
    </row>
    <row r="6533" spans="1:11" x14ac:dyDescent="0.35">
      <c r="A6533">
        <v>30046</v>
      </c>
      <c r="B6533" t="s">
        <v>79</v>
      </c>
      <c r="C6533" s="70">
        <v>0</v>
      </c>
      <c r="D6533" s="70">
        <v>0</v>
      </c>
      <c r="E6533" s="71">
        <v>44592</v>
      </c>
      <c r="F6533" t="s">
        <v>6841</v>
      </c>
      <c r="G6533" t="s">
        <v>2247</v>
      </c>
      <c r="J6533" s="40">
        <v>7.69</v>
      </c>
      <c r="K6533" s="40">
        <v>0</v>
      </c>
    </row>
    <row r="6534" spans="1:11" x14ac:dyDescent="0.35">
      <c r="A6534">
        <v>30046</v>
      </c>
      <c r="B6534" t="s">
        <v>79</v>
      </c>
      <c r="C6534" s="70">
        <v>0</v>
      </c>
      <c r="D6534" s="70">
        <v>0</v>
      </c>
      <c r="E6534" s="71">
        <v>44593</v>
      </c>
      <c r="F6534" t="s">
        <v>12040</v>
      </c>
      <c r="G6534" t="s">
        <v>2142</v>
      </c>
      <c r="H6534" t="s">
        <v>12039</v>
      </c>
      <c r="I6534" t="s">
        <v>12038</v>
      </c>
      <c r="J6534" s="40">
        <v>0</v>
      </c>
      <c r="K6534" s="40">
        <v>94.15</v>
      </c>
    </row>
    <row r="6535" spans="1:11" x14ac:dyDescent="0.35">
      <c r="A6535">
        <v>30046</v>
      </c>
      <c r="B6535" t="s">
        <v>79</v>
      </c>
      <c r="C6535" s="70">
        <v>0</v>
      </c>
      <c r="D6535" s="70">
        <v>0</v>
      </c>
      <c r="E6535" s="71">
        <v>44605</v>
      </c>
      <c r="F6535" t="s">
        <v>12010</v>
      </c>
      <c r="G6535" t="s">
        <v>2142</v>
      </c>
      <c r="H6535" t="s">
        <v>12009</v>
      </c>
      <c r="I6535" t="s">
        <v>12008</v>
      </c>
      <c r="J6535" s="40">
        <v>0</v>
      </c>
      <c r="K6535" s="40">
        <v>61.48</v>
      </c>
    </row>
    <row r="6536" spans="1:11" x14ac:dyDescent="0.35">
      <c r="A6536">
        <v>30046</v>
      </c>
      <c r="B6536" t="s">
        <v>79</v>
      </c>
      <c r="C6536" s="70">
        <v>0</v>
      </c>
      <c r="D6536" s="70">
        <v>0</v>
      </c>
      <c r="E6536" s="71">
        <v>44605</v>
      </c>
      <c r="F6536" t="s">
        <v>12007</v>
      </c>
      <c r="G6536" t="s">
        <v>2142</v>
      </c>
      <c r="H6536" t="s">
        <v>12006</v>
      </c>
      <c r="I6536" t="s">
        <v>12005</v>
      </c>
      <c r="J6536" s="40">
        <v>0</v>
      </c>
      <c r="K6536" s="40">
        <v>52.44</v>
      </c>
    </row>
    <row r="6537" spans="1:11" x14ac:dyDescent="0.35">
      <c r="A6537">
        <v>30046</v>
      </c>
      <c r="B6537" t="s">
        <v>79</v>
      </c>
      <c r="C6537" s="70">
        <v>0</v>
      </c>
      <c r="D6537" s="70">
        <v>0</v>
      </c>
      <c r="E6537" s="71">
        <v>44613</v>
      </c>
      <c r="F6537" t="s">
        <v>11992</v>
      </c>
      <c r="G6537" t="s">
        <v>2142</v>
      </c>
      <c r="H6537" t="s">
        <v>11991</v>
      </c>
      <c r="I6537" t="s">
        <v>11990</v>
      </c>
      <c r="J6537" s="40">
        <v>0</v>
      </c>
      <c r="K6537" s="40">
        <v>52.85</v>
      </c>
    </row>
    <row r="6538" spans="1:11" x14ac:dyDescent="0.35">
      <c r="A6538">
        <v>30046</v>
      </c>
      <c r="B6538" t="s">
        <v>79</v>
      </c>
      <c r="C6538" s="70">
        <v>0</v>
      </c>
      <c r="D6538" s="70">
        <v>0</v>
      </c>
      <c r="E6538" s="71">
        <v>44620</v>
      </c>
      <c r="F6538" t="s">
        <v>8269</v>
      </c>
      <c r="G6538" t="s">
        <v>1912</v>
      </c>
      <c r="J6538" s="40">
        <v>92.14</v>
      </c>
      <c r="K6538" s="40">
        <v>0</v>
      </c>
    </row>
    <row r="6539" spans="1:11" x14ac:dyDescent="0.35">
      <c r="A6539">
        <v>30046</v>
      </c>
      <c r="B6539" t="s">
        <v>79</v>
      </c>
      <c r="C6539" s="70">
        <v>0</v>
      </c>
      <c r="D6539" s="70">
        <v>0</v>
      </c>
      <c r="E6539" s="71">
        <v>44620</v>
      </c>
      <c r="F6539" t="s">
        <v>8269</v>
      </c>
      <c r="G6539" t="s">
        <v>1912</v>
      </c>
      <c r="J6539" s="40">
        <v>61.43</v>
      </c>
      <c r="K6539" s="40">
        <v>0</v>
      </c>
    </row>
    <row r="6540" spans="1:11" x14ac:dyDescent="0.35">
      <c r="A6540">
        <v>30046</v>
      </c>
      <c r="B6540" t="s">
        <v>79</v>
      </c>
      <c r="C6540" s="70">
        <v>0</v>
      </c>
      <c r="D6540" s="70">
        <v>0</v>
      </c>
      <c r="E6540" s="71">
        <v>44620</v>
      </c>
      <c r="F6540" t="s">
        <v>8269</v>
      </c>
      <c r="G6540" t="s">
        <v>1912</v>
      </c>
      <c r="J6540" s="40">
        <v>52.39</v>
      </c>
      <c r="K6540" s="40">
        <v>0</v>
      </c>
    </row>
    <row r="6541" spans="1:11" x14ac:dyDescent="0.35">
      <c r="A6541">
        <v>30046</v>
      </c>
      <c r="B6541" t="s">
        <v>79</v>
      </c>
      <c r="C6541" s="70">
        <v>0</v>
      </c>
      <c r="D6541" s="70">
        <v>0</v>
      </c>
      <c r="E6541" s="71">
        <v>44620</v>
      </c>
      <c r="F6541" t="s">
        <v>8269</v>
      </c>
      <c r="G6541" t="s">
        <v>1912</v>
      </c>
      <c r="J6541" s="40">
        <v>52.39</v>
      </c>
      <c r="K6541" s="40">
        <v>0</v>
      </c>
    </row>
    <row r="6542" spans="1:11" x14ac:dyDescent="0.35">
      <c r="A6542">
        <v>30046</v>
      </c>
      <c r="B6542" t="s">
        <v>79</v>
      </c>
      <c r="C6542" s="70">
        <v>0</v>
      </c>
      <c r="D6542" s="70">
        <v>0</v>
      </c>
      <c r="E6542" s="71">
        <v>44633</v>
      </c>
      <c r="F6542" t="s">
        <v>11981</v>
      </c>
      <c r="G6542" t="s">
        <v>2142</v>
      </c>
      <c r="H6542" t="s">
        <v>11980</v>
      </c>
      <c r="I6542" t="s">
        <v>11979</v>
      </c>
      <c r="J6542" s="40">
        <v>0</v>
      </c>
      <c r="K6542" s="40">
        <v>112.91</v>
      </c>
    </row>
    <row r="6543" spans="1:11" x14ac:dyDescent="0.35">
      <c r="A6543">
        <v>30046</v>
      </c>
      <c r="B6543" t="s">
        <v>79</v>
      </c>
      <c r="C6543" s="70">
        <v>0</v>
      </c>
      <c r="D6543" s="70">
        <v>0</v>
      </c>
      <c r="E6543" s="71">
        <v>44640</v>
      </c>
      <c r="F6543" t="s">
        <v>11972</v>
      </c>
      <c r="G6543" t="s">
        <v>2142</v>
      </c>
      <c r="H6543" t="s">
        <v>11971</v>
      </c>
      <c r="I6543" t="s">
        <v>11970</v>
      </c>
      <c r="J6543" s="40">
        <v>0</v>
      </c>
      <c r="K6543" s="40">
        <v>51.99</v>
      </c>
    </row>
    <row r="6544" spans="1:11" x14ac:dyDescent="0.35">
      <c r="A6544">
        <v>30046</v>
      </c>
      <c r="B6544" t="s">
        <v>79</v>
      </c>
      <c r="C6544" s="70">
        <v>0</v>
      </c>
      <c r="D6544" s="70">
        <v>0</v>
      </c>
      <c r="E6544" s="71">
        <v>44651</v>
      </c>
      <c r="F6544" t="s">
        <v>15888</v>
      </c>
      <c r="G6544" t="s">
        <v>1912</v>
      </c>
      <c r="J6544" s="40">
        <v>53.42</v>
      </c>
      <c r="K6544" s="40">
        <v>0</v>
      </c>
    </row>
    <row r="6545" spans="1:11" x14ac:dyDescent="0.35">
      <c r="A6545">
        <v>30046</v>
      </c>
      <c r="B6545" t="s">
        <v>79</v>
      </c>
      <c r="C6545" s="70">
        <v>0</v>
      </c>
      <c r="D6545" s="70">
        <v>0</v>
      </c>
      <c r="E6545" s="71">
        <v>44651</v>
      </c>
      <c r="F6545" t="s">
        <v>8268</v>
      </c>
      <c r="G6545" t="s">
        <v>1912</v>
      </c>
      <c r="J6545" s="40">
        <v>116.04</v>
      </c>
      <c r="K6545" s="40">
        <v>0</v>
      </c>
    </row>
    <row r="6546" spans="1:11" x14ac:dyDescent="0.35">
      <c r="A6546">
        <v>30046</v>
      </c>
      <c r="B6546" t="s">
        <v>79</v>
      </c>
      <c r="C6546" s="70">
        <v>0</v>
      </c>
      <c r="D6546" s="70">
        <v>0</v>
      </c>
      <c r="E6546" s="71">
        <v>44651</v>
      </c>
      <c r="F6546" t="s">
        <v>6528</v>
      </c>
      <c r="G6546" t="s">
        <v>2247</v>
      </c>
      <c r="J6546" s="40">
        <v>0</v>
      </c>
      <c r="K6546" s="40">
        <v>1.67</v>
      </c>
    </row>
    <row r="6547" spans="1:11" x14ac:dyDescent="0.35">
      <c r="A6547">
        <v>30046</v>
      </c>
      <c r="B6547" t="s">
        <v>79</v>
      </c>
      <c r="C6547" s="70">
        <v>0</v>
      </c>
      <c r="D6547" s="70">
        <v>0</v>
      </c>
      <c r="E6547" s="71">
        <v>44657</v>
      </c>
      <c r="F6547" t="s">
        <v>11939</v>
      </c>
      <c r="G6547" t="s">
        <v>2142</v>
      </c>
      <c r="H6547" t="s">
        <v>11938</v>
      </c>
      <c r="I6547" t="s">
        <v>11937</v>
      </c>
      <c r="J6547" s="40">
        <v>0</v>
      </c>
      <c r="K6547" s="40">
        <v>54.42</v>
      </c>
    </row>
    <row r="6548" spans="1:11" x14ac:dyDescent="0.35">
      <c r="A6548">
        <v>30046</v>
      </c>
      <c r="B6548" t="s">
        <v>79</v>
      </c>
      <c r="C6548" s="70">
        <v>0</v>
      </c>
      <c r="D6548" s="70">
        <v>0</v>
      </c>
      <c r="E6548" s="71">
        <v>44662</v>
      </c>
      <c r="F6548" t="s">
        <v>11936</v>
      </c>
      <c r="G6548" t="s">
        <v>2142</v>
      </c>
      <c r="H6548" t="s">
        <v>11935</v>
      </c>
      <c r="I6548" t="s">
        <v>11934</v>
      </c>
      <c r="J6548" s="40">
        <v>0</v>
      </c>
      <c r="K6548" s="40">
        <v>32.79</v>
      </c>
    </row>
    <row r="6549" spans="1:11" x14ac:dyDescent="0.35">
      <c r="A6549">
        <v>30046</v>
      </c>
      <c r="B6549" t="s">
        <v>79</v>
      </c>
      <c r="C6549" s="70">
        <v>0</v>
      </c>
      <c r="D6549" s="70">
        <v>0</v>
      </c>
      <c r="E6549" s="71">
        <v>44662</v>
      </c>
      <c r="F6549" t="s">
        <v>11933</v>
      </c>
      <c r="G6549" t="s">
        <v>2142</v>
      </c>
      <c r="H6549" t="s">
        <v>11932</v>
      </c>
      <c r="I6549" t="s">
        <v>11931</v>
      </c>
      <c r="J6549" s="40">
        <v>0</v>
      </c>
      <c r="K6549" s="40">
        <v>32.79</v>
      </c>
    </row>
    <row r="6550" spans="1:11" x14ac:dyDescent="0.35">
      <c r="A6550">
        <v>30046</v>
      </c>
      <c r="B6550" t="s">
        <v>79</v>
      </c>
      <c r="C6550" s="70">
        <v>0</v>
      </c>
      <c r="D6550" s="70">
        <v>0</v>
      </c>
      <c r="E6550" s="71">
        <v>44681</v>
      </c>
      <c r="F6550" t="s">
        <v>8264</v>
      </c>
      <c r="G6550" t="s">
        <v>1912</v>
      </c>
      <c r="J6550" s="40">
        <v>52.91</v>
      </c>
      <c r="K6550" s="40">
        <v>0</v>
      </c>
    </row>
    <row r="6551" spans="1:11" x14ac:dyDescent="0.35">
      <c r="A6551">
        <v>30046</v>
      </c>
      <c r="B6551" t="s">
        <v>79</v>
      </c>
      <c r="C6551" s="70">
        <v>0</v>
      </c>
      <c r="D6551" s="70">
        <v>0</v>
      </c>
      <c r="E6551" s="71">
        <v>44681</v>
      </c>
      <c r="F6551" t="s">
        <v>8264</v>
      </c>
      <c r="G6551" t="s">
        <v>1912</v>
      </c>
      <c r="J6551" s="40">
        <v>31.75</v>
      </c>
      <c r="K6551" s="40">
        <v>0</v>
      </c>
    </row>
    <row r="6552" spans="1:11" x14ac:dyDescent="0.35">
      <c r="A6552">
        <v>30046</v>
      </c>
      <c r="B6552" t="s">
        <v>79</v>
      </c>
      <c r="C6552" s="70">
        <v>0</v>
      </c>
      <c r="D6552" s="70">
        <v>0</v>
      </c>
      <c r="E6552" s="71">
        <v>44681</v>
      </c>
      <c r="F6552" t="s">
        <v>8264</v>
      </c>
      <c r="G6552" t="s">
        <v>1912</v>
      </c>
      <c r="J6552" s="40">
        <v>31.75</v>
      </c>
      <c r="K6552" s="40">
        <v>0</v>
      </c>
    </row>
    <row r="6553" spans="1:11" x14ac:dyDescent="0.35">
      <c r="A6553">
        <v>30046</v>
      </c>
      <c r="B6553" t="s">
        <v>79</v>
      </c>
      <c r="C6553" s="70">
        <v>0</v>
      </c>
      <c r="D6553" s="70">
        <v>0</v>
      </c>
      <c r="E6553" s="71">
        <v>44681</v>
      </c>
      <c r="F6553" t="s">
        <v>6274</v>
      </c>
      <c r="G6553" t="s">
        <v>2247</v>
      </c>
      <c r="J6553" s="40">
        <v>0</v>
      </c>
      <c r="K6553" s="40">
        <v>2.2799999999999998</v>
      </c>
    </row>
    <row r="6554" spans="1:11" x14ac:dyDescent="0.35">
      <c r="A6554">
        <v>30046</v>
      </c>
      <c r="B6554" t="s">
        <v>79</v>
      </c>
      <c r="C6554" s="70">
        <v>0</v>
      </c>
      <c r="D6554" s="70">
        <v>0</v>
      </c>
      <c r="E6554" s="71">
        <v>44681</v>
      </c>
      <c r="F6554" t="s">
        <v>6153</v>
      </c>
      <c r="G6554" t="s">
        <v>2247</v>
      </c>
      <c r="J6554" s="40">
        <v>3.6</v>
      </c>
      <c r="K6554" s="40">
        <v>0</v>
      </c>
    </row>
    <row r="6555" spans="1:11" x14ac:dyDescent="0.35">
      <c r="A6555">
        <v>30046</v>
      </c>
      <c r="B6555" t="s">
        <v>79</v>
      </c>
      <c r="C6555" s="70">
        <v>0</v>
      </c>
      <c r="D6555" s="70">
        <v>0</v>
      </c>
      <c r="E6555" s="71">
        <v>44690</v>
      </c>
      <c r="F6555" t="s">
        <v>11826</v>
      </c>
      <c r="G6555" t="s">
        <v>2142</v>
      </c>
      <c r="H6555" t="s">
        <v>11825</v>
      </c>
      <c r="I6555" t="s">
        <v>11824</v>
      </c>
      <c r="J6555" s="40">
        <v>0</v>
      </c>
      <c r="K6555" s="40">
        <v>81.680000000000007</v>
      </c>
    </row>
    <row r="6556" spans="1:11" x14ac:dyDescent="0.35">
      <c r="A6556">
        <v>30046</v>
      </c>
      <c r="B6556" t="s">
        <v>79</v>
      </c>
      <c r="C6556" s="70">
        <v>0</v>
      </c>
      <c r="D6556" s="70">
        <v>0</v>
      </c>
      <c r="E6556" s="71">
        <v>44691</v>
      </c>
      <c r="F6556" t="s">
        <v>11806</v>
      </c>
      <c r="G6556" t="s">
        <v>2142</v>
      </c>
      <c r="H6556" t="s">
        <v>11805</v>
      </c>
      <c r="I6556" t="s">
        <v>11804</v>
      </c>
      <c r="J6556" s="40">
        <v>0</v>
      </c>
      <c r="K6556" s="40">
        <v>30.41</v>
      </c>
    </row>
    <row r="6557" spans="1:11" x14ac:dyDescent="0.35">
      <c r="A6557">
        <v>30046</v>
      </c>
      <c r="B6557" t="s">
        <v>79</v>
      </c>
      <c r="C6557" s="70">
        <v>0</v>
      </c>
      <c r="D6557" s="70">
        <v>0</v>
      </c>
      <c r="E6557" s="71">
        <v>44705</v>
      </c>
      <c r="F6557" t="s">
        <v>11782</v>
      </c>
      <c r="G6557" t="s">
        <v>2142</v>
      </c>
      <c r="H6557" t="s">
        <v>11781</v>
      </c>
      <c r="I6557" t="s">
        <v>11780</v>
      </c>
      <c r="J6557" s="40">
        <v>0</v>
      </c>
      <c r="K6557" s="40">
        <v>83.85</v>
      </c>
    </row>
    <row r="6558" spans="1:11" x14ac:dyDescent="0.35">
      <c r="A6558">
        <v>30046</v>
      </c>
      <c r="B6558" t="s">
        <v>79</v>
      </c>
      <c r="C6558" s="70">
        <v>0</v>
      </c>
      <c r="D6558" s="70">
        <v>0</v>
      </c>
      <c r="E6558" s="71">
        <v>44706</v>
      </c>
      <c r="F6558" t="s">
        <v>11779</v>
      </c>
      <c r="G6558" t="s">
        <v>2142</v>
      </c>
      <c r="H6558" t="s">
        <v>11778</v>
      </c>
      <c r="I6558" t="s">
        <v>11777</v>
      </c>
      <c r="J6558" s="40">
        <v>0</v>
      </c>
      <c r="K6558" s="40">
        <v>31.35</v>
      </c>
    </row>
    <row r="6559" spans="1:11" x14ac:dyDescent="0.35">
      <c r="A6559">
        <v>30046</v>
      </c>
      <c r="B6559" t="s">
        <v>79</v>
      </c>
      <c r="C6559" s="70">
        <v>0</v>
      </c>
      <c r="D6559" s="70">
        <v>0</v>
      </c>
      <c r="E6559" s="71">
        <v>44712</v>
      </c>
      <c r="F6559" t="s">
        <v>3443</v>
      </c>
      <c r="G6559" t="s">
        <v>1912</v>
      </c>
      <c r="J6559" s="40">
        <v>84.12</v>
      </c>
      <c r="K6559" s="40">
        <v>0</v>
      </c>
    </row>
    <row r="6560" spans="1:11" x14ac:dyDescent="0.35">
      <c r="A6560">
        <v>30046</v>
      </c>
      <c r="B6560" t="s">
        <v>79</v>
      </c>
      <c r="C6560" s="70">
        <v>0</v>
      </c>
      <c r="D6560" s="70">
        <v>0</v>
      </c>
      <c r="E6560" s="71">
        <v>44712</v>
      </c>
      <c r="F6560" t="s">
        <v>3443</v>
      </c>
      <c r="G6560" t="s">
        <v>1912</v>
      </c>
      <c r="J6560" s="40">
        <v>31.55</v>
      </c>
      <c r="K6560" s="40">
        <v>0</v>
      </c>
    </row>
    <row r="6561" spans="1:11" x14ac:dyDescent="0.35">
      <c r="A6561">
        <v>30046</v>
      </c>
      <c r="B6561" t="s">
        <v>79</v>
      </c>
      <c r="C6561" s="70">
        <v>0</v>
      </c>
      <c r="D6561" s="70">
        <v>0</v>
      </c>
      <c r="E6561" s="71">
        <v>44712</v>
      </c>
      <c r="F6561" t="s">
        <v>3443</v>
      </c>
      <c r="G6561" t="s">
        <v>1912</v>
      </c>
      <c r="J6561" s="40">
        <v>31.55</v>
      </c>
      <c r="K6561" s="40">
        <v>0</v>
      </c>
    </row>
    <row r="6562" spans="1:11" x14ac:dyDescent="0.35">
      <c r="A6562">
        <v>30046</v>
      </c>
      <c r="B6562" t="s">
        <v>79</v>
      </c>
      <c r="C6562" s="70">
        <v>0</v>
      </c>
      <c r="D6562" s="70">
        <v>0</v>
      </c>
      <c r="E6562" s="71">
        <v>44712</v>
      </c>
      <c r="F6562" t="s">
        <v>3443</v>
      </c>
      <c r="G6562" t="s">
        <v>1912</v>
      </c>
      <c r="J6562" s="40">
        <v>63.09</v>
      </c>
      <c r="K6562" s="40">
        <v>0</v>
      </c>
    </row>
    <row r="6563" spans="1:11" x14ac:dyDescent="0.35">
      <c r="A6563">
        <v>30046</v>
      </c>
      <c r="B6563" t="s">
        <v>79</v>
      </c>
      <c r="C6563" s="70">
        <v>0</v>
      </c>
      <c r="D6563" s="70">
        <v>0</v>
      </c>
      <c r="E6563" s="71">
        <v>44712</v>
      </c>
      <c r="F6563" t="s">
        <v>3443</v>
      </c>
      <c r="G6563" t="s">
        <v>1912</v>
      </c>
      <c r="J6563" s="40">
        <v>84.12</v>
      </c>
      <c r="K6563" s="40">
        <v>0</v>
      </c>
    </row>
    <row r="6564" spans="1:11" x14ac:dyDescent="0.35">
      <c r="A6564">
        <v>30046</v>
      </c>
      <c r="B6564" t="s">
        <v>79</v>
      </c>
      <c r="C6564" s="70">
        <v>0</v>
      </c>
      <c r="D6564" s="70">
        <v>0</v>
      </c>
      <c r="E6564" s="71">
        <v>44712</v>
      </c>
      <c r="F6564" t="s">
        <v>3443</v>
      </c>
      <c r="G6564" t="s">
        <v>1912</v>
      </c>
      <c r="J6564" s="40">
        <v>31.55</v>
      </c>
      <c r="K6564" s="40">
        <v>0</v>
      </c>
    </row>
    <row r="6565" spans="1:11" x14ac:dyDescent="0.35">
      <c r="A6565">
        <v>30046</v>
      </c>
      <c r="B6565" t="s">
        <v>79</v>
      </c>
      <c r="C6565" s="70">
        <v>0</v>
      </c>
      <c r="D6565" s="70">
        <v>0</v>
      </c>
      <c r="E6565" s="71">
        <v>44712</v>
      </c>
      <c r="F6565" t="s">
        <v>3443</v>
      </c>
      <c r="G6565" t="s">
        <v>1912</v>
      </c>
      <c r="J6565" s="40">
        <v>31.55</v>
      </c>
      <c r="K6565" s="40">
        <v>0</v>
      </c>
    </row>
    <row r="6566" spans="1:11" x14ac:dyDescent="0.35">
      <c r="A6566">
        <v>30046</v>
      </c>
      <c r="B6566" t="s">
        <v>79</v>
      </c>
      <c r="C6566" s="70">
        <v>0</v>
      </c>
      <c r="D6566" s="70">
        <v>0</v>
      </c>
      <c r="E6566" s="71">
        <v>44712</v>
      </c>
      <c r="F6566" t="s">
        <v>5962</v>
      </c>
      <c r="G6566" t="s">
        <v>2247</v>
      </c>
      <c r="J6566" s="40">
        <v>0</v>
      </c>
      <c r="K6566" s="40">
        <v>3.91</v>
      </c>
    </row>
    <row r="6567" spans="1:11" x14ac:dyDescent="0.35">
      <c r="A6567">
        <v>30046</v>
      </c>
      <c r="B6567" t="s">
        <v>79</v>
      </c>
      <c r="C6567" s="70">
        <v>0</v>
      </c>
      <c r="D6567" s="70">
        <v>0</v>
      </c>
      <c r="E6567" s="71">
        <v>44713</v>
      </c>
      <c r="F6567" t="s">
        <v>11768</v>
      </c>
      <c r="G6567" t="s">
        <v>2142</v>
      </c>
      <c r="H6567" t="s">
        <v>11767</v>
      </c>
      <c r="I6567" t="s">
        <v>11766</v>
      </c>
      <c r="J6567" s="40">
        <v>0</v>
      </c>
      <c r="K6567" s="40">
        <v>31.67</v>
      </c>
    </row>
    <row r="6568" spans="1:11" x14ac:dyDescent="0.35">
      <c r="A6568">
        <v>30046</v>
      </c>
      <c r="B6568" t="s">
        <v>79</v>
      </c>
      <c r="C6568" s="70">
        <v>0</v>
      </c>
      <c r="D6568" s="70">
        <v>0</v>
      </c>
      <c r="E6568" s="71">
        <v>44719</v>
      </c>
      <c r="F6568" t="s">
        <v>11762</v>
      </c>
      <c r="G6568" t="s">
        <v>2142</v>
      </c>
      <c r="H6568" t="s">
        <v>11761</v>
      </c>
      <c r="I6568" t="s">
        <v>11760</v>
      </c>
      <c r="J6568" s="40">
        <v>0</v>
      </c>
      <c r="K6568" s="40">
        <v>84.12</v>
      </c>
    </row>
    <row r="6569" spans="1:11" x14ac:dyDescent="0.35">
      <c r="A6569">
        <v>30046</v>
      </c>
      <c r="B6569" t="s">
        <v>79</v>
      </c>
      <c r="C6569" s="70">
        <v>0</v>
      </c>
      <c r="D6569" s="70">
        <v>0</v>
      </c>
      <c r="E6569" s="71">
        <v>44732</v>
      </c>
      <c r="F6569" t="s">
        <v>11753</v>
      </c>
      <c r="G6569" t="s">
        <v>2142</v>
      </c>
      <c r="H6569" t="s">
        <v>11752</v>
      </c>
      <c r="I6569" t="s">
        <v>11751</v>
      </c>
      <c r="J6569" s="40">
        <v>0</v>
      </c>
      <c r="K6569" s="40">
        <v>60.96</v>
      </c>
    </row>
    <row r="6570" spans="1:11" x14ac:dyDescent="0.35">
      <c r="A6570">
        <v>30046</v>
      </c>
      <c r="B6570" t="s">
        <v>79</v>
      </c>
      <c r="C6570" s="70">
        <v>0</v>
      </c>
      <c r="D6570" s="70">
        <v>0</v>
      </c>
      <c r="E6570" s="71">
        <v>44734</v>
      </c>
      <c r="F6570" t="s">
        <v>11750</v>
      </c>
      <c r="G6570" t="s">
        <v>2142</v>
      </c>
      <c r="H6570" t="s">
        <v>11749</v>
      </c>
      <c r="I6570" t="s">
        <v>11748</v>
      </c>
      <c r="J6570" s="40">
        <v>0</v>
      </c>
      <c r="K6570" s="40">
        <v>50.66</v>
      </c>
    </row>
    <row r="6571" spans="1:11" x14ac:dyDescent="0.35">
      <c r="A6571">
        <v>30046</v>
      </c>
      <c r="B6571" t="s">
        <v>79</v>
      </c>
      <c r="C6571" s="70">
        <v>0</v>
      </c>
      <c r="D6571" s="70">
        <v>0</v>
      </c>
      <c r="E6571" s="71">
        <v>44740</v>
      </c>
      <c r="F6571" t="s">
        <v>11744</v>
      </c>
      <c r="G6571" t="s">
        <v>2142</v>
      </c>
      <c r="H6571" t="s">
        <v>11743</v>
      </c>
      <c r="I6571" t="s">
        <v>11742</v>
      </c>
      <c r="J6571" s="40">
        <v>0</v>
      </c>
      <c r="K6571" s="40">
        <v>30.65</v>
      </c>
    </row>
    <row r="6572" spans="1:11" x14ac:dyDescent="0.35">
      <c r="A6572">
        <v>30046</v>
      </c>
      <c r="B6572" t="s">
        <v>79</v>
      </c>
      <c r="C6572" s="70">
        <v>0</v>
      </c>
      <c r="D6572" s="70">
        <v>0</v>
      </c>
      <c r="E6572" s="71">
        <v>44742</v>
      </c>
      <c r="F6572" t="s">
        <v>15881</v>
      </c>
      <c r="G6572" t="s">
        <v>1912</v>
      </c>
      <c r="J6572" s="40">
        <v>80.23</v>
      </c>
      <c r="K6572" s="40">
        <v>0</v>
      </c>
    </row>
    <row r="6573" spans="1:11" x14ac:dyDescent="0.35">
      <c r="A6573">
        <v>30046</v>
      </c>
      <c r="B6573" t="s">
        <v>79</v>
      </c>
      <c r="C6573" s="70">
        <v>0</v>
      </c>
      <c r="D6573" s="70">
        <v>0</v>
      </c>
      <c r="E6573" s="71">
        <v>44742</v>
      </c>
      <c r="F6573" t="s">
        <v>15880</v>
      </c>
      <c r="G6573" t="s">
        <v>1912</v>
      </c>
      <c r="J6573" s="40">
        <v>60.17</v>
      </c>
      <c r="K6573" s="40">
        <v>0</v>
      </c>
    </row>
    <row r="6574" spans="1:11" x14ac:dyDescent="0.35">
      <c r="A6574">
        <v>30046</v>
      </c>
      <c r="B6574" t="s">
        <v>79</v>
      </c>
      <c r="C6574" s="70">
        <v>0</v>
      </c>
      <c r="D6574" s="70">
        <v>0</v>
      </c>
      <c r="E6574" s="71">
        <v>44742</v>
      </c>
      <c r="F6574" t="s">
        <v>8260</v>
      </c>
      <c r="G6574" t="s">
        <v>1912</v>
      </c>
      <c r="J6574" s="40">
        <v>50.14</v>
      </c>
      <c r="K6574" s="40">
        <v>0</v>
      </c>
    </row>
    <row r="6575" spans="1:11" x14ac:dyDescent="0.35">
      <c r="A6575">
        <v>30046</v>
      </c>
      <c r="B6575" t="s">
        <v>79</v>
      </c>
      <c r="C6575" s="70">
        <v>0</v>
      </c>
      <c r="D6575" s="70">
        <v>0</v>
      </c>
      <c r="E6575" s="71">
        <v>44742</v>
      </c>
      <c r="F6575" t="s">
        <v>8260</v>
      </c>
      <c r="G6575" t="s">
        <v>1912</v>
      </c>
      <c r="J6575" s="40">
        <v>30.09</v>
      </c>
      <c r="K6575" s="40">
        <v>0</v>
      </c>
    </row>
    <row r="6576" spans="1:11" x14ac:dyDescent="0.35">
      <c r="A6576">
        <v>30046</v>
      </c>
      <c r="B6576" t="s">
        <v>79</v>
      </c>
      <c r="C6576" s="70">
        <v>0</v>
      </c>
      <c r="D6576" s="70">
        <v>0</v>
      </c>
      <c r="E6576" s="71">
        <v>44742</v>
      </c>
      <c r="F6576" t="s">
        <v>5696</v>
      </c>
      <c r="G6576" t="s">
        <v>2247</v>
      </c>
      <c r="J6576" s="40">
        <v>0</v>
      </c>
      <c r="K6576" s="40">
        <v>1.32</v>
      </c>
    </row>
    <row r="6577" spans="1:11" x14ac:dyDescent="0.35">
      <c r="A6577">
        <v>30046</v>
      </c>
      <c r="B6577" t="s">
        <v>79</v>
      </c>
      <c r="C6577" s="70">
        <v>0</v>
      </c>
      <c r="D6577" s="70">
        <v>0</v>
      </c>
      <c r="E6577" s="71">
        <v>44743</v>
      </c>
      <c r="F6577" t="s">
        <v>14240</v>
      </c>
      <c r="G6577" t="s">
        <v>2142</v>
      </c>
      <c r="H6577" t="s">
        <v>14239</v>
      </c>
      <c r="I6577" t="s">
        <v>14238</v>
      </c>
      <c r="J6577" s="40">
        <v>0</v>
      </c>
      <c r="K6577" s="40">
        <v>30.86</v>
      </c>
    </row>
    <row r="6578" spans="1:11" x14ac:dyDescent="0.35">
      <c r="A6578">
        <v>30046</v>
      </c>
      <c r="B6578" t="s">
        <v>79</v>
      </c>
      <c r="C6578" s="70">
        <v>0</v>
      </c>
      <c r="D6578" s="70">
        <v>0</v>
      </c>
      <c r="E6578" s="71">
        <v>44746</v>
      </c>
      <c r="F6578" t="s">
        <v>14228</v>
      </c>
      <c r="G6578" t="s">
        <v>2142</v>
      </c>
      <c r="H6578" t="s">
        <v>14227</v>
      </c>
      <c r="I6578" t="s">
        <v>14226</v>
      </c>
      <c r="J6578" s="40">
        <v>0</v>
      </c>
      <c r="K6578" s="40">
        <v>60.24</v>
      </c>
    </row>
    <row r="6579" spans="1:11" x14ac:dyDescent="0.35">
      <c r="A6579">
        <v>30046</v>
      </c>
      <c r="B6579" t="s">
        <v>79</v>
      </c>
      <c r="C6579" s="70">
        <v>0</v>
      </c>
      <c r="D6579" s="70">
        <v>0</v>
      </c>
      <c r="E6579" s="71">
        <v>44760</v>
      </c>
      <c r="F6579" t="s">
        <v>14208</v>
      </c>
      <c r="G6579" t="s">
        <v>2142</v>
      </c>
      <c r="H6579" t="s">
        <v>14207</v>
      </c>
      <c r="I6579" t="s">
        <v>14206</v>
      </c>
      <c r="J6579" s="40">
        <v>0</v>
      </c>
      <c r="K6579" s="40">
        <v>111.75</v>
      </c>
    </row>
    <row r="6580" spans="1:11" x14ac:dyDescent="0.35">
      <c r="A6580">
        <v>30046</v>
      </c>
      <c r="B6580" t="s">
        <v>79</v>
      </c>
      <c r="C6580" s="70">
        <v>0</v>
      </c>
      <c r="D6580" s="70">
        <v>0</v>
      </c>
      <c r="E6580" s="71">
        <v>44770</v>
      </c>
      <c r="F6580" t="s">
        <v>11716</v>
      </c>
      <c r="G6580" t="s">
        <v>2142</v>
      </c>
      <c r="H6580" t="s">
        <v>11715</v>
      </c>
      <c r="I6580" t="s">
        <v>11714</v>
      </c>
      <c r="J6580" s="40">
        <v>0</v>
      </c>
      <c r="K6580" s="40">
        <v>30.67</v>
      </c>
    </row>
    <row r="6581" spans="1:11" x14ac:dyDescent="0.35">
      <c r="A6581">
        <v>30046</v>
      </c>
      <c r="B6581" t="s">
        <v>79</v>
      </c>
      <c r="C6581" s="70">
        <v>0</v>
      </c>
      <c r="D6581" s="70">
        <v>0</v>
      </c>
      <c r="E6581" s="71">
        <v>44773</v>
      </c>
      <c r="F6581" t="s">
        <v>8259</v>
      </c>
      <c r="G6581" t="s">
        <v>1912</v>
      </c>
      <c r="J6581" s="40">
        <v>62.11</v>
      </c>
      <c r="K6581" s="40">
        <v>0</v>
      </c>
    </row>
    <row r="6582" spans="1:11" x14ac:dyDescent="0.35">
      <c r="A6582">
        <v>30046</v>
      </c>
      <c r="B6582" t="s">
        <v>79</v>
      </c>
      <c r="C6582" s="70">
        <v>0</v>
      </c>
      <c r="D6582" s="70">
        <v>0</v>
      </c>
      <c r="E6582" s="71">
        <v>44773</v>
      </c>
      <c r="F6582" t="s">
        <v>8259</v>
      </c>
      <c r="G6582" t="s">
        <v>1912</v>
      </c>
      <c r="J6582" s="40">
        <v>113.86</v>
      </c>
      <c r="K6582" s="40">
        <v>0</v>
      </c>
    </row>
    <row r="6583" spans="1:11" x14ac:dyDescent="0.35">
      <c r="A6583">
        <v>30046</v>
      </c>
      <c r="B6583" t="s">
        <v>79</v>
      </c>
      <c r="C6583" s="70">
        <v>0</v>
      </c>
      <c r="D6583" s="70">
        <v>0</v>
      </c>
      <c r="E6583" s="71">
        <v>44773</v>
      </c>
      <c r="F6583" t="s">
        <v>8259</v>
      </c>
      <c r="G6583" t="s">
        <v>1912</v>
      </c>
      <c r="J6583" s="40">
        <v>31.05</v>
      </c>
      <c r="K6583" s="40">
        <v>0</v>
      </c>
    </row>
    <row r="6584" spans="1:11" x14ac:dyDescent="0.35">
      <c r="A6584">
        <v>30046</v>
      </c>
      <c r="B6584" t="s">
        <v>79</v>
      </c>
      <c r="C6584" s="70">
        <v>0</v>
      </c>
      <c r="D6584" s="70">
        <v>0</v>
      </c>
      <c r="E6584" s="71">
        <v>44773</v>
      </c>
      <c r="F6584" t="s">
        <v>5387</v>
      </c>
      <c r="G6584" t="s">
        <v>2247</v>
      </c>
      <c r="J6584" s="40">
        <v>0</v>
      </c>
      <c r="K6584" s="40">
        <v>0.09</v>
      </c>
    </row>
    <row r="6585" spans="1:11" x14ac:dyDescent="0.35">
      <c r="A6585">
        <v>30046</v>
      </c>
      <c r="B6585" t="s">
        <v>79</v>
      </c>
      <c r="C6585" s="70">
        <v>0</v>
      </c>
      <c r="D6585" s="70">
        <v>0</v>
      </c>
      <c r="E6585" s="71">
        <v>44780</v>
      </c>
      <c r="F6585" t="s">
        <v>14192</v>
      </c>
      <c r="G6585" t="s">
        <v>2142</v>
      </c>
      <c r="H6585" t="s">
        <v>14191</v>
      </c>
      <c r="I6585" t="s">
        <v>14190</v>
      </c>
      <c r="J6585" s="40">
        <v>0</v>
      </c>
      <c r="K6585" s="40">
        <v>31.57</v>
      </c>
    </row>
    <row r="6586" spans="1:11" x14ac:dyDescent="0.35">
      <c r="A6586">
        <v>30046</v>
      </c>
      <c r="B6586" t="s">
        <v>79</v>
      </c>
      <c r="C6586" s="70">
        <v>0</v>
      </c>
      <c r="D6586" s="70">
        <v>0</v>
      </c>
      <c r="E6586" s="71">
        <v>44783</v>
      </c>
      <c r="F6586" t="s">
        <v>14183</v>
      </c>
      <c r="G6586" t="s">
        <v>2142</v>
      </c>
      <c r="H6586" t="s">
        <v>14182</v>
      </c>
      <c r="I6586" t="s">
        <v>14181</v>
      </c>
      <c r="J6586" s="40">
        <v>0</v>
      </c>
      <c r="K6586" s="40">
        <v>32</v>
      </c>
    </row>
    <row r="6587" spans="1:11" x14ac:dyDescent="0.35">
      <c r="A6587">
        <v>30046</v>
      </c>
      <c r="B6587" t="s">
        <v>79</v>
      </c>
      <c r="C6587" s="70">
        <v>0</v>
      </c>
      <c r="D6587" s="70">
        <v>0</v>
      </c>
      <c r="E6587" s="71">
        <v>44789</v>
      </c>
      <c r="F6587" t="s">
        <v>12913</v>
      </c>
      <c r="G6587" t="s">
        <v>2142</v>
      </c>
      <c r="H6587" t="s">
        <v>12912</v>
      </c>
      <c r="I6587" t="s">
        <v>12911</v>
      </c>
      <c r="J6587" s="40">
        <v>0</v>
      </c>
      <c r="K6587" s="40">
        <v>85.79</v>
      </c>
    </row>
    <row r="6588" spans="1:11" x14ac:dyDescent="0.35">
      <c r="A6588">
        <v>30046</v>
      </c>
      <c r="B6588" t="s">
        <v>79</v>
      </c>
      <c r="C6588" s="70">
        <v>0</v>
      </c>
      <c r="D6588" s="70">
        <v>0</v>
      </c>
      <c r="E6588" s="71">
        <v>44797</v>
      </c>
      <c r="F6588" t="s">
        <v>8257</v>
      </c>
      <c r="G6588" t="s">
        <v>1912</v>
      </c>
      <c r="J6588" s="40">
        <v>96.37</v>
      </c>
      <c r="K6588" s="40">
        <v>0</v>
      </c>
    </row>
    <row r="6589" spans="1:11" x14ac:dyDescent="0.35">
      <c r="A6589">
        <v>30046</v>
      </c>
      <c r="B6589" t="s">
        <v>79</v>
      </c>
      <c r="C6589" s="70">
        <v>0</v>
      </c>
      <c r="D6589" s="70">
        <v>0</v>
      </c>
      <c r="E6589" s="71">
        <v>44797</v>
      </c>
      <c r="F6589" t="s">
        <v>8257</v>
      </c>
      <c r="G6589" t="s">
        <v>1912</v>
      </c>
      <c r="J6589" s="40">
        <v>32.119999999999997</v>
      </c>
      <c r="K6589" s="40">
        <v>0</v>
      </c>
    </row>
    <row r="6590" spans="1:11" x14ac:dyDescent="0.35">
      <c r="A6590">
        <v>30046</v>
      </c>
      <c r="B6590" t="s">
        <v>79</v>
      </c>
      <c r="C6590" s="70">
        <v>0</v>
      </c>
      <c r="D6590" s="70">
        <v>0</v>
      </c>
      <c r="E6590" s="71">
        <v>44797</v>
      </c>
      <c r="F6590" t="s">
        <v>8257</v>
      </c>
      <c r="G6590" t="s">
        <v>1912</v>
      </c>
      <c r="J6590" s="40">
        <v>32.119999999999997</v>
      </c>
      <c r="K6590" s="40">
        <v>0</v>
      </c>
    </row>
    <row r="6591" spans="1:11" x14ac:dyDescent="0.35">
      <c r="A6591">
        <v>30046</v>
      </c>
      <c r="B6591" t="s">
        <v>79</v>
      </c>
      <c r="C6591" s="70">
        <v>0</v>
      </c>
      <c r="D6591" s="70">
        <v>0</v>
      </c>
      <c r="E6591" s="71">
        <v>44797</v>
      </c>
      <c r="F6591" t="s">
        <v>8257</v>
      </c>
      <c r="G6591" t="s">
        <v>1912</v>
      </c>
      <c r="J6591" s="40">
        <v>85.66</v>
      </c>
      <c r="K6591" s="40">
        <v>0</v>
      </c>
    </row>
    <row r="6592" spans="1:11" x14ac:dyDescent="0.35">
      <c r="A6592">
        <v>30046</v>
      </c>
      <c r="B6592" t="s">
        <v>79</v>
      </c>
      <c r="C6592" s="70">
        <v>0</v>
      </c>
      <c r="D6592" s="70">
        <v>0</v>
      </c>
      <c r="E6592" s="71">
        <v>44797</v>
      </c>
      <c r="F6592" t="s">
        <v>8257</v>
      </c>
      <c r="G6592" t="s">
        <v>1912</v>
      </c>
      <c r="J6592" s="40">
        <v>32.119999999999997</v>
      </c>
      <c r="K6592" s="40">
        <v>0</v>
      </c>
    </row>
    <row r="6593" spans="1:11" x14ac:dyDescent="0.35">
      <c r="A6593">
        <v>30046</v>
      </c>
      <c r="B6593" t="s">
        <v>79</v>
      </c>
      <c r="C6593" s="70">
        <v>0</v>
      </c>
      <c r="D6593" s="70">
        <v>0</v>
      </c>
      <c r="E6593" s="71">
        <v>44803</v>
      </c>
      <c r="F6593" t="s">
        <v>14168</v>
      </c>
      <c r="G6593" t="s">
        <v>2142</v>
      </c>
      <c r="H6593" t="s">
        <v>14167</v>
      </c>
      <c r="I6593" t="s">
        <v>14166</v>
      </c>
      <c r="J6593" s="40">
        <v>0</v>
      </c>
      <c r="K6593" s="40">
        <v>52.88</v>
      </c>
    </row>
    <row r="6594" spans="1:11" x14ac:dyDescent="0.35">
      <c r="A6594">
        <v>30046</v>
      </c>
      <c r="B6594" t="s">
        <v>79</v>
      </c>
      <c r="C6594" s="70">
        <v>0</v>
      </c>
      <c r="D6594" s="70">
        <v>0</v>
      </c>
      <c r="E6594" s="71">
        <v>44804</v>
      </c>
      <c r="F6594" t="s">
        <v>17644</v>
      </c>
      <c r="G6594" t="s">
        <v>1912</v>
      </c>
      <c r="J6594" s="40">
        <v>52.53</v>
      </c>
      <c r="K6594" s="40">
        <v>0</v>
      </c>
    </row>
    <row r="6595" spans="1:11" x14ac:dyDescent="0.35">
      <c r="A6595">
        <v>30046</v>
      </c>
      <c r="B6595" t="s">
        <v>79</v>
      </c>
      <c r="C6595" s="70">
        <v>0</v>
      </c>
      <c r="D6595" s="70">
        <v>0</v>
      </c>
      <c r="E6595" s="71">
        <v>44804</v>
      </c>
      <c r="F6595" t="s">
        <v>5197</v>
      </c>
      <c r="G6595" t="s">
        <v>2247</v>
      </c>
      <c r="H6595" t="s">
        <v>2265</v>
      </c>
      <c r="J6595" s="40">
        <v>0</v>
      </c>
      <c r="K6595" s="40">
        <v>0.94</v>
      </c>
    </row>
    <row r="6596" spans="1:11" x14ac:dyDescent="0.35">
      <c r="A6596">
        <v>30046</v>
      </c>
      <c r="B6596" t="s">
        <v>79</v>
      </c>
      <c r="C6596" s="70">
        <v>0</v>
      </c>
      <c r="D6596" s="70">
        <v>0</v>
      </c>
      <c r="E6596" s="71">
        <v>44805</v>
      </c>
      <c r="F6596" t="s">
        <v>14150</v>
      </c>
      <c r="G6596" t="s">
        <v>2142</v>
      </c>
      <c r="H6596" t="s">
        <v>14149</v>
      </c>
      <c r="I6596" t="s">
        <v>11678</v>
      </c>
      <c r="J6596" s="40">
        <v>0</v>
      </c>
      <c r="K6596" s="40">
        <v>53.08</v>
      </c>
    </row>
    <row r="6597" spans="1:11" x14ac:dyDescent="0.35">
      <c r="A6597">
        <v>30046</v>
      </c>
      <c r="B6597" t="s">
        <v>79</v>
      </c>
      <c r="C6597" s="70">
        <v>0</v>
      </c>
      <c r="D6597" s="70">
        <v>0</v>
      </c>
      <c r="E6597" s="71">
        <v>44805</v>
      </c>
      <c r="F6597" t="s">
        <v>14148</v>
      </c>
      <c r="G6597" t="s">
        <v>2142</v>
      </c>
      <c r="H6597" t="s">
        <v>14147</v>
      </c>
      <c r="I6597" t="s">
        <v>14146</v>
      </c>
      <c r="J6597" s="40">
        <v>0</v>
      </c>
      <c r="K6597" s="40">
        <v>62.7</v>
      </c>
    </row>
    <row r="6598" spans="1:11" x14ac:dyDescent="0.35">
      <c r="A6598">
        <v>30046</v>
      </c>
      <c r="B6598" t="s">
        <v>79</v>
      </c>
      <c r="C6598" s="70">
        <v>0</v>
      </c>
      <c r="D6598" s="70">
        <v>0</v>
      </c>
      <c r="E6598" s="71">
        <v>44805</v>
      </c>
      <c r="F6598" t="s">
        <v>14133</v>
      </c>
      <c r="G6598" t="s">
        <v>2142</v>
      </c>
      <c r="H6598" t="s">
        <v>14132</v>
      </c>
      <c r="I6598" t="s">
        <v>11678</v>
      </c>
      <c r="J6598" s="40">
        <v>0</v>
      </c>
      <c r="K6598" s="40">
        <v>-53.08</v>
      </c>
    </row>
    <row r="6599" spans="1:11" x14ac:dyDescent="0.35">
      <c r="A6599">
        <v>30046</v>
      </c>
      <c r="B6599" t="s">
        <v>79</v>
      </c>
      <c r="C6599" s="70">
        <v>0</v>
      </c>
      <c r="D6599" s="70">
        <v>0</v>
      </c>
      <c r="E6599" s="71">
        <v>44805</v>
      </c>
      <c r="F6599" t="s">
        <v>11680</v>
      </c>
      <c r="G6599" t="s">
        <v>2142</v>
      </c>
      <c r="H6599" t="s">
        <v>11679</v>
      </c>
      <c r="I6599" t="s">
        <v>11678</v>
      </c>
      <c r="J6599" s="40">
        <v>0</v>
      </c>
      <c r="K6599" s="40">
        <v>53.08</v>
      </c>
    </row>
    <row r="6600" spans="1:11" x14ac:dyDescent="0.35">
      <c r="A6600">
        <v>30046</v>
      </c>
      <c r="B6600" t="s">
        <v>79</v>
      </c>
      <c r="C6600" s="70">
        <v>0</v>
      </c>
      <c r="D6600" s="70">
        <v>0</v>
      </c>
      <c r="E6600" s="71">
        <v>44809</v>
      </c>
      <c r="F6600" t="s">
        <v>14118</v>
      </c>
      <c r="G6600" t="s">
        <v>2142</v>
      </c>
      <c r="H6600" t="s">
        <v>14117</v>
      </c>
      <c r="I6600" t="s">
        <v>14116</v>
      </c>
      <c r="J6600" s="40">
        <v>0</v>
      </c>
      <c r="K6600" s="40">
        <v>92.5</v>
      </c>
    </row>
    <row r="6601" spans="1:11" x14ac:dyDescent="0.35">
      <c r="A6601">
        <v>30046</v>
      </c>
      <c r="B6601" t="s">
        <v>79</v>
      </c>
      <c r="C6601" s="70">
        <v>0</v>
      </c>
      <c r="D6601" s="70">
        <v>0</v>
      </c>
      <c r="E6601" s="71">
        <v>44816</v>
      </c>
      <c r="F6601" t="s">
        <v>14109</v>
      </c>
      <c r="G6601" t="s">
        <v>2142</v>
      </c>
      <c r="H6601" t="s">
        <v>14108</v>
      </c>
      <c r="I6601" t="s">
        <v>14107</v>
      </c>
      <c r="J6601" s="40">
        <v>0</v>
      </c>
      <c r="K6601" s="40">
        <v>113.83</v>
      </c>
    </row>
    <row r="6602" spans="1:11" x14ac:dyDescent="0.35">
      <c r="A6602">
        <v>30046</v>
      </c>
      <c r="B6602" t="s">
        <v>79</v>
      </c>
      <c r="C6602" s="70">
        <v>0</v>
      </c>
      <c r="D6602" s="70">
        <v>0</v>
      </c>
      <c r="E6602" s="71">
        <v>44819</v>
      </c>
      <c r="F6602" t="s">
        <v>14103</v>
      </c>
      <c r="G6602" t="s">
        <v>2142</v>
      </c>
      <c r="H6602" t="s">
        <v>14102</v>
      </c>
      <c r="I6602" t="s">
        <v>14101</v>
      </c>
      <c r="J6602" s="40">
        <v>0</v>
      </c>
      <c r="K6602" s="40">
        <v>112.17</v>
      </c>
    </row>
    <row r="6603" spans="1:11" x14ac:dyDescent="0.35">
      <c r="A6603">
        <v>30046</v>
      </c>
      <c r="B6603" t="s">
        <v>79</v>
      </c>
      <c r="C6603" s="70">
        <v>0</v>
      </c>
      <c r="D6603" s="70">
        <v>0</v>
      </c>
      <c r="E6603" s="71">
        <v>44829</v>
      </c>
      <c r="F6603" t="s">
        <v>14100</v>
      </c>
      <c r="G6603" t="s">
        <v>2142</v>
      </c>
      <c r="H6603" t="s">
        <v>14099</v>
      </c>
      <c r="I6603" t="s">
        <v>14098</v>
      </c>
      <c r="J6603" s="40">
        <v>0</v>
      </c>
      <c r="K6603" s="40">
        <v>60.36</v>
      </c>
    </row>
    <row r="6604" spans="1:11" x14ac:dyDescent="0.35">
      <c r="A6604">
        <v>30046</v>
      </c>
      <c r="B6604" t="s">
        <v>79</v>
      </c>
      <c r="C6604" s="70">
        <v>0</v>
      </c>
      <c r="D6604" s="70">
        <v>0</v>
      </c>
      <c r="E6604" s="71">
        <v>44834</v>
      </c>
      <c r="F6604" t="s">
        <v>8252</v>
      </c>
      <c r="G6604" t="s">
        <v>1912</v>
      </c>
      <c r="I6604" t="s">
        <v>8251</v>
      </c>
      <c r="J6604" s="40">
        <v>89.16</v>
      </c>
      <c r="K6604" s="40">
        <v>0</v>
      </c>
    </row>
    <row r="6605" spans="1:11" x14ac:dyDescent="0.35">
      <c r="A6605">
        <v>30046</v>
      </c>
      <c r="B6605" t="s">
        <v>79</v>
      </c>
      <c r="C6605" s="70">
        <v>0</v>
      </c>
      <c r="D6605" s="70">
        <v>0</v>
      </c>
      <c r="E6605" s="71">
        <v>44834</v>
      </c>
      <c r="F6605" t="s">
        <v>8252</v>
      </c>
      <c r="G6605" t="s">
        <v>1912</v>
      </c>
      <c r="I6605" t="s">
        <v>8251</v>
      </c>
      <c r="J6605" s="40">
        <v>108.98</v>
      </c>
      <c r="K6605" s="40">
        <v>0</v>
      </c>
    </row>
    <row r="6606" spans="1:11" x14ac:dyDescent="0.35">
      <c r="A6606">
        <v>30046</v>
      </c>
      <c r="B6606" t="s">
        <v>79</v>
      </c>
      <c r="C6606" s="70">
        <v>0</v>
      </c>
      <c r="D6606" s="70">
        <v>0</v>
      </c>
      <c r="E6606" s="71">
        <v>44834</v>
      </c>
      <c r="F6606" t="s">
        <v>8252</v>
      </c>
      <c r="G6606" t="s">
        <v>1912</v>
      </c>
      <c r="I6606" t="s">
        <v>8251</v>
      </c>
      <c r="J6606" s="40">
        <v>108.98</v>
      </c>
      <c r="K6606" s="40">
        <v>0</v>
      </c>
    </row>
    <row r="6607" spans="1:11" x14ac:dyDescent="0.35">
      <c r="A6607">
        <v>30046</v>
      </c>
      <c r="B6607" t="s">
        <v>79</v>
      </c>
      <c r="C6607" s="70">
        <v>0</v>
      </c>
      <c r="D6607" s="70">
        <v>0</v>
      </c>
      <c r="E6607" s="71">
        <v>44834</v>
      </c>
      <c r="F6607" t="s">
        <v>8252</v>
      </c>
      <c r="G6607" t="s">
        <v>1912</v>
      </c>
      <c r="I6607" t="s">
        <v>8251</v>
      </c>
      <c r="J6607" s="40">
        <v>59.44</v>
      </c>
      <c r="K6607" s="40">
        <v>0</v>
      </c>
    </row>
    <row r="6608" spans="1:11" x14ac:dyDescent="0.35">
      <c r="A6608">
        <v>30046</v>
      </c>
      <c r="B6608" t="s">
        <v>79</v>
      </c>
      <c r="C6608" s="70">
        <v>0</v>
      </c>
      <c r="D6608" s="70">
        <v>0</v>
      </c>
      <c r="E6608" s="71">
        <v>44834</v>
      </c>
      <c r="F6608" t="s">
        <v>4774</v>
      </c>
      <c r="G6608" t="s">
        <v>2247</v>
      </c>
      <c r="H6608" t="s">
        <v>2262</v>
      </c>
      <c r="J6608" s="40">
        <v>7.08</v>
      </c>
      <c r="K6608" s="40">
        <v>0</v>
      </c>
    </row>
    <row r="6609" spans="1:11" x14ac:dyDescent="0.35">
      <c r="A6609">
        <v>30046</v>
      </c>
      <c r="B6609" t="s">
        <v>79</v>
      </c>
      <c r="C6609" s="70">
        <v>0</v>
      </c>
      <c r="D6609" s="70">
        <v>0</v>
      </c>
      <c r="E6609" s="71">
        <v>44837</v>
      </c>
      <c r="F6609" t="s">
        <v>14082</v>
      </c>
      <c r="G6609" t="s">
        <v>2142</v>
      </c>
      <c r="H6609" t="s">
        <v>14081</v>
      </c>
      <c r="I6609" t="s">
        <v>14080</v>
      </c>
      <c r="J6609" s="40">
        <v>0</v>
      </c>
      <c r="K6609" s="40">
        <v>78.37</v>
      </c>
    </row>
    <row r="6610" spans="1:11" x14ac:dyDescent="0.35">
      <c r="A6610">
        <v>30046</v>
      </c>
      <c r="B6610" t="s">
        <v>79</v>
      </c>
      <c r="C6610" s="70">
        <v>0</v>
      </c>
      <c r="D6610" s="70">
        <v>0</v>
      </c>
      <c r="E6610" s="71">
        <v>44845</v>
      </c>
      <c r="F6610" t="s">
        <v>14079</v>
      </c>
      <c r="G6610" t="s">
        <v>2142</v>
      </c>
      <c r="H6610" t="s">
        <v>14078</v>
      </c>
      <c r="I6610" t="s">
        <v>14077</v>
      </c>
      <c r="J6610" s="40">
        <v>0</v>
      </c>
      <c r="K6610" s="40">
        <v>107.85</v>
      </c>
    </row>
    <row r="6611" spans="1:11" x14ac:dyDescent="0.35">
      <c r="A6611">
        <v>30046</v>
      </c>
      <c r="B6611" t="s">
        <v>79</v>
      </c>
      <c r="C6611" s="70">
        <v>0</v>
      </c>
      <c r="D6611" s="70">
        <v>0</v>
      </c>
      <c r="E6611" s="71">
        <v>44865</v>
      </c>
      <c r="F6611" t="s">
        <v>8249</v>
      </c>
      <c r="G6611" t="s">
        <v>1912</v>
      </c>
      <c r="H6611" t="s">
        <v>2516</v>
      </c>
      <c r="I6611" t="s">
        <v>2516</v>
      </c>
      <c r="J6611" s="40">
        <v>79.55</v>
      </c>
      <c r="K6611" s="40">
        <v>0</v>
      </c>
    </row>
    <row r="6612" spans="1:11" x14ac:dyDescent="0.35">
      <c r="A6612">
        <v>30046</v>
      </c>
      <c r="B6612" t="s">
        <v>79</v>
      </c>
      <c r="C6612" s="70">
        <v>0</v>
      </c>
      <c r="D6612" s="70">
        <v>0</v>
      </c>
      <c r="E6612" s="71">
        <v>44865</v>
      </c>
      <c r="F6612" t="s">
        <v>8249</v>
      </c>
      <c r="G6612" t="s">
        <v>1912</v>
      </c>
      <c r="H6612" t="s">
        <v>2516</v>
      </c>
      <c r="I6612" t="s">
        <v>2516</v>
      </c>
      <c r="J6612" s="40">
        <v>109.38</v>
      </c>
      <c r="K6612" s="40">
        <v>0</v>
      </c>
    </row>
    <row r="6613" spans="1:11" x14ac:dyDescent="0.35">
      <c r="A6613">
        <v>30046</v>
      </c>
      <c r="B6613" t="s">
        <v>79</v>
      </c>
      <c r="C6613" s="70">
        <v>0</v>
      </c>
      <c r="D6613" s="70">
        <v>0</v>
      </c>
      <c r="E6613" s="71">
        <v>44865</v>
      </c>
      <c r="F6613" t="s">
        <v>8249</v>
      </c>
      <c r="G6613" t="s">
        <v>1912</v>
      </c>
      <c r="H6613" t="s">
        <v>2516</v>
      </c>
      <c r="I6613" t="s">
        <v>2516</v>
      </c>
      <c r="J6613" s="40">
        <v>49.72</v>
      </c>
      <c r="K6613" s="40">
        <v>0</v>
      </c>
    </row>
    <row r="6614" spans="1:11" x14ac:dyDescent="0.35">
      <c r="A6614">
        <v>30046</v>
      </c>
      <c r="B6614" t="s">
        <v>79</v>
      </c>
      <c r="C6614" s="70">
        <v>0</v>
      </c>
      <c r="D6614" s="70">
        <v>0</v>
      </c>
      <c r="E6614" s="71">
        <v>44865</v>
      </c>
      <c r="F6614" t="s">
        <v>4544</v>
      </c>
      <c r="G6614" t="s">
        <v>2247</v>
      </c>
      <c r="H6614" t="s">
        <v>1919</v>
      </c>
      <c r="I6614" t="s">
        <v>1919</v>
      </c>
      <c r="J6614" s="40">
        <v>0</v>
      </c>
      <c r="K6614" s="40">
        <v>2.27</v>
      </c>
    </row>
    <row r="6615" spans="1:11" x14ac:dyDescent="0.35">
      <c r="A6615">
        <v>30046</v>
      </c>
      <c r="B6615" t="s">
        <v>79</v>
      </c>
      <c r="C6615" s="70">
        <v>0</v>
      </c>
      <c r="D6615" s="70">
        <v>0</v>
      </c>
      <c r="E6615" s="71">
        <v>44866</v>
      </c>
      <c r="F6615" t="s">
        <v>14060</v>
      </c>
      <c r="G6615" t="s">
        <v>2142</v>
      </c>
      <c r="H6615" t="s">
        <v>14059</v>
      </c>
      <c r="I6615" t="s">
        <v>14058</v>
      </c>
      <c r="J6615" s="40">
        <v>0</v>
      </c>
      <c r="K6615" s="40">
        <v>49.34</v>
      </c>
    </row>
    <row r="6616" spans="1:11" x14ac:dyDescent="0.35">
      <c r="A6616">
        <v>30046</v>
      </c>
      <c r="B6616" t="s">
        <v>79</v>
      </c>
      <c r="C6616" s="70">
        <v>0</v>
      </c>
      <c r="D6616" s="70">
        <v>0</v>
      </c>
      <c r="E6616" s="71">
        <v>44872</v>
      </c>
      <c r="F6616" t="s">
        <v>14038</v>
      </c>
      <c r="G6616" t="s">
        <v>2142</v>
      </c>
      <c r="H6616" t="s">
        <v>14037</v>
      </c>
      <c r="I6616" t="s">
        <v>14036</v>
      </c>
      <c r="J6616" s="40">
        <v>0</v>
      </c>
      <c r="K6616" s="40">
        <v>79.319999999999993</v>
      </c>
    </row>
    <row r="6617" spans="1:11" x14ac:dyDescent="0.35">
      <c r="A6617">
        <v>30046</v>
      </c>
      <c r="B6617" t="s">
        <v>79</v>
      </c>
      <c r="C6617" s="70">
        <v>0</v>
      </c>
      <c r="D6617" s="70">
        <v>0</v>
      </c>
      <c r="E6617" s="71">
        <v>44880</v>
      </c>
      <c r="F6617" t="s">
        <v>14032</v>
      </c>
      <c r="G6617" t="s">
        <v>2142</v>
      </c>
      <c r="H6617" t="s">
        <v>14031</v>
      </c>
      <c r="I6617" t="s">
        <v>14030</v>
      </c>
      <c r="J6617" s="40">
        <v>0</v>
      </c>
      <c r="K6617" s="40">
        <v>112.4</v>
      </c>
    </row>
    <row r="6618" spans="1:11" x14ac:dyDescent="0.35">
      <c r="A6618">
        <v>30046</v>
      </c>
      <c r="B6618" t="s">
        <v>79</v>
      </c>
      <c r="C6618" s="70">
        <v>0</v>
      </c>
      <c r="D6618" s="70">
        <v>0</v>
      </c>
      <c r="E6618" s="71">
        <v>44888</v>
      </c>
      <c r="F6618" t="s">
        <v>14026</v>
      </c>
      <c r="G6618" t="s">
        <v>2142</v>
      </c>
      <c r="H6618" t="s">
        <v>14025</v>
      </c>
      <c r="I6618" t="s">
        <v>14024</v>
      </c>
      <c r="J6618" s="40">
        <v>0</v>
      </c>
      <c r="K6618" s="40">
        <v>111.82</v>
      </c>
    </row>
    <row r="6619" spans="1:11" x14ac:dyDescent="0.35">
      <c r="A6619">
        <v>30046</v>
      </c>
      <c r="B6619" t="s">
        <v>79</v>
      </c>
      <c r="C6619" s="70">
        <v>0</v>
      </c>
      <c r="D6619" s="70">
        <v>0</v>
      </c>
      <c r="E6619" s="71">
        <v>44892</v>
      </c>
      <c r="F6619" t="s">
        <v>14020</v>
      </c>
      <c r="G6619" t="s">
        <v>2142</v>
      </c>
      <c r="H6619" t="s">
        <v>14019</v>
      </c>
      <c r="I6619" t="s">
        <v>14018</v>
      </c>
      <c r="J6619" s="40">
        <v>0</v>
      </c>
      <c r="K6619" s="40">
        <v>30.8</v>
      </c>
    </row>
    <row r="6620" spans="1:11" x14ac:dyDescent="0.35">
      <c r="A6620">
        <v>30046</v>
      </c>
      <c r="B6620" t="s">
        <v>79</v>
      </c>
      <c r="C6620" s="70">
        <v>0</v>
      </c>
      <c r="D6620" s="70">
        <v>0</v>
      </c>
      <c r="E6620" s="71">
        <v>44894</v>
      </c>
      <c r="F6620" t="s">
        <v>14017</v>
      </c>
      <c r="G6620" t="s">
        <v>2142</v>
      </c>
      <c r="H6620" t="s">
        <v>14016</v>
      </c>
      <c r="I6620" t="s">
        <v>14015</v>
      </c>
      <c r="J6620" s="40">
        <v>0</v>
      </c>
      <c r="K6620" s="40">
        <v>61.38</v>
      </c>
    </row>
    <row r="6621" spans="1:11" x14ac:dyDescent="0.35">
      <c r="A6621">
        <v>30046</v>
      </c>
      <c r="B6621" t="s">
        <v>79</v>
      </c>
      <c r="C6621" s="70">
        <v>0</v>
      </c>
      <c r="D6621" s="70">
        <v>0</v>
      </c>
      <c r="E6621" s="71">
        <v>44895</v>
      </c>
      <c r="F6621" t="s">
        <v>8247</v>
      </c>
      <c r="G6621" t="s">
        <v>1912</v>
      </c>
      <c r="H6621" t="s">
        <v>8246</v>
      </c>
      <c r="I6621" t="s">
        <v>8246</v>
      </c>
      <c r="J6621" s="40">
        <v>81.599999999999994</v>
      </c>
      <c r="K6621" s="40">
        <v>0</v>
      </c>
    </row>
    <row r="6622" spans="1:11" x14ac:dyDescent="0.35">
      <c r="A6622">
        <v>30046</v>
      </c>
      <c r="B6622" t="s">
        <v>79</v>
      </c>
      <c r="C6622" s="70">
        <v>0</v>
      </c>
      <c r="D6622" s="70">
        <v>0</v>
      </c>
      <c r="E6622" s="71">
        <v>44895</v>
      </c>
      <c r="F6622" t="s">
        <v>8247</v>
      </c>
      <c r="G6622" t="s">
        <v>1912</v>
      </c>
      <c r="H6622" t="s">
        <v>8246</v>
      </c>
      <c r="I6622" t="s">
        <v>8246</v>
      </c>
      <c r="J6622" s="40">
        <v>112.21</v>
      </c>
      <c r="K6622" s="40">
        <v>0</v>
      </c>
    </row>
    <row r="6623" spans="1:11" x14ac:dyDescent="0.35">
      <c r="A6623">
        <v>30046</v>
      </c>
      <c r="B6623" t="s">
        <v>79</v>
      </c>
      <c r="C6623" s="70">
        <v>0</v>
      </c>
      <c r="D6623" s="70">
        <v>0</v>
      </c>
      <c r="E6623" s="71">
        <v>44895</v>
      </c>
      <c r="F6623" t="s">
        <v>8247</v>
      </c>
      <c r="G6623" t="s">
        <v>1912</v>
      </c>
      <c r="H6623" t="s">
        <v>8246</v>
      </c>
      <c r="I6623" t="s">
        <v>8246</v>
      </c>
      <c r="J6623" s="40">
        <v>112.21</v>
      </c>
      <c r="K6623" s="40">
        <v>0</v>
      </c>
    </row>
    <row r="6624" spans="1:11" x14ac:dyDescent="0.35">
      <c r="A6624">
        <v>30046</v>
      </c>
      <c r="B6624" t="s">
        <v>79</v>
      </c>
      <c r="C6624" s="70">
        <v>0</v>
      </c>
      <c r="D6624" s="70">
        <v>0</v>
      </c>
      <c r="E6624" s="71">
        <v>44895</v>
      </c>
      <c r="F6624" t="s">
        <v>8247</v>
      </c>
      <c r="G6624" t="s">
        <v>1912</v>
      </c>
      <c r="H6624" t="s">
        <v>8246</v>
      </c>
      <c r="I6624" t="s">
        <v>8246</v>
      </c>
      <c r="J6624" s="40">
        <v>30.6</v>
      </c>
      <c r="K6624" s="40">
        <v>0</v>
      </c>
    </row>
    <row r="6625" spans="1:11" x14ac:dyDescent="0.35">
      <c r="A6625">
        <v>30046</v>
      </c>
      <c r="B6625" t="s">
        <v>79</v>
      </c>
      <c r="C6625" s="70">
        <v>0</v>
      </c>
      <c r="D6625" s="70">
        <v>0</v>
      </c>
      <c r="E6625" s="71">
        <v>44895</v>
      </c>
      <c r="F6625" t="s">
        <v>8247</v>
      </c>
      <c r="G6625" t="s">
        <v>1912</v>
      </c>
      <c r="H6625" t="s">
        <v>8246</v>
      </c>
      <c r="I6625" t="s">
        <v>8246</v>
      </c>
      <c r="J6625" s="40">
        <v>61.2</v>
      </c>
      <c r="K6625" s="40">
        <v>0</v>
      </c>
    </row>
    <row r="6626" spans="1:11" x14ac:dyDescent="0.35">
      <c r="A6626">
        <v>30046</v>
      </c>
      <c r="B6626" t="s">
        <v>79</v>
      </c>
      <c r="C6626" s="70">
        <v>0</v>
      </c>
      <c r="D6626" s="70">
        <v>0</v>
      </c>
      <c r="E6626" s="71">
        <v>44895</v>
      </c>
      <c r="F6626" t="s">
        <v>4067</v>
      </c>
      <c r="G6626" t="s">
        <v>2247</v>
      </c>
      <c r="H6626" t="s">
        <v>1916</v>
      </c>
      <c r="I6626" t="s">
        <v>1916</v>
      </c>
      <c r="J6626" s="40">
        <v>0.61</v>
      </c>
      <c r="K6626" s="40">
        <v>0</v>
      </c>
    </row>
    <row r="6627" spans="1:11" x14ac:dyDescent="0.35">
      <c r="A6627">
        <v>30046</v>
      </c>
      <c r="B6627" t="s">
        <v>79</v>
      </c>
      <c r="C6627" s="70">
        <v>0</v>
      </c>
      <c r="D6627" s="70">
        <v>0</v>
      </c>
      <c r="E6627" s="71">
        <v>44901</v>
      </c>
      <c r="F6627" t="s">
        <v>13968</v>
      </c>
      <c r="G6627" t="s">
        <v>2142</v>
      </c>
      <c r="H6627" t="s">
        <v>13967</v>
      </c>
      <c r="I6627" t="s">
        <v>13966</v>
      </c>
      <c r="J6627" s="40">
        <v>0</v>
      </c>
      <c r="K6627" s="40">
        <v>61.8</v>
      </c>
    </row>
    <row r="6628" spans="1:11" x14ac:dyDescent="0.35">
      <c r="A6628">
        <v>30046</v>
      </c>
      <c r="B6628" t="s">
        <v>79</v>
      </c>
      <c r="C6628" s="70">
        <v>0</v>
      </c>
      <c r="D6628" s="70">
        <v>0</v>
      </c>
      <c r="E6628" s="71">
        <v>44907</v>
      </c>
      <c r="F6628" t="s">
        <v>13965</v>
      </c>
      <c r="G6628" t="s">
        <v>2142</v>
      </c>
      <c r="H6628" t="s">
        <v>13964</v>
      </c>
      <c r="I6628" t="s">
        <v>13963</v>
      </c>
      <c r="J6628" s="40">
        <v>0</v>
      </c>
      <c r="K6628" s="40">
        <v>112.63</v>
      </c>
    </row>
    <row r="6629" spans="1:11" x14ac:dyDescent="0.35">
      <c r="A6629">
        <v>30046</v>
      </c>
      <c r="B6629" t="s">
        <v>79</v>
      </c>
      <c r="C6629" s="70">
        <v>0</v>
      </c>
      <c r="D6629" s="70">
        <v>0</v>
      </c>
      <c r="E6629" s="71">
        <v>44909</v>
      </c>
      <c r="F6629" t="s">
        <v>13962</v>
      </c>
      <c r="G6629" t="s">
        <v>2142</v>
      </c>
      <c r="H6629" t="s">
        <v>13961</v>
      </c>
      <c r="I6629" t="s">
        <v>13960</v>
      </c>
      <c r="J6629" s="40">
        <v>0</v>
      </c>
      <c r="K6629" s="40">
        <v>61.76</v>
      </c>
    </row>
    <row r="6630" spans="1:11" x14ac:dyDescent="0.35">
      <c r="A6630">
        <v>30046</v>
      </c>
      <c r="B6630" t="s">
        <v>79</v>
      </c>
      <c r="C6630" s="70">
        <v>0</v>
      </c>
      <c r="D6630" s="70">
        <v>0</v>
      </c>
      <c r="E6630" s="71">
        <v>44926</v>
      </c>
      <c r="F6630" t="s">
        <v>15860</v>
      </c>
      <c r="G6630" t="s">
        <v>1912</v>
      </c>
      <c r="H6630" t="s">
        <v>8242</v>
      </c>
      <c r="I6630" t="s">
        <v>8242</v>
      </c>
      <c r="J6630" s="40">
        <v>59.85</v>
      </c>
      <c r="K6630" s="40">
        <v>0</v>
      </c>
    </row>
    <row r="6631" spans="1:11" x14ac:dyDescent="0.35">
      <c r="A6631">
        <v>30046</v>
      </c>
      <c r="B6631" t="s">
        <v>79</v>
      </c>
      <c r="C6631" s="70">
        <v>0</v>
      </c>
      <c r="D6631" s="70">
        <v>0</v>
      </c>
      <c r="E6631" s="71">
        <v>44926</v>
      </c>
      <c r="F6631" t="s">
        <v>15860</v>
      </c>
      <c r="G6631" t="s">
        <v>1912</v>
      </c>
      <c r="H6631" t="s">
        <v>8242</v>
      </c>
      <c r="I6631" t="s">
        <v>8242</v>
      </c>
      <c r="J6631" s="40">
        <v>109.72</v>
      </c>
      <c r="K6631" s="40">
        <v>0</v>
      </c>
    </row>
    <row r="6632" spans="1:11" x14ac:dyDescent="0.35">
      <c r="A6632">
        <v>30046</v>
      </c>
      <c r="B6632" t="s">
        <v>79</v>
      </c>
      <c r="C6632" s="70">
        <v>0</v>
      </c>
      <c r="D6632" s="70">
        <v>0</v>
      </c>
      <c r="E6632" s="71">
        <v>44926</v>
      </c>
      <c r="F6632" t="s">
        <v>15860</v>
      </c>
      <c r="G6632" t="s">
        <v>1912</v>
      </c>
      <c r="H6632" t="s">
        <v>8242</v>
      </c>
      <c r="I6632" t="s">
        <v>8242</v>
      </c>
      <c r="J6632" s="40">
        <v>59.85</v>
      </c>
      <c r="K6632" s="40">
        <v>0</v>
      </c>
    </row>
    <row r="6633" spans="1:11" x14ac:dyDescent="0.35">
      <c r="A6633">
        <v>30046</v>
      </c>
      <c r="B6633" t="s">
        <v>79</v>
      </c>
      <c r="C6633" s="70">
        <v>0</v>
      </c>
      <c r="D6633" s="70">
        <v>0</v>
      </c>
      <c r="E6633" s="71">
        <v>44926</v>
      </c>
      <c r="F6633" t="s">
        <v>3716</v>
      </c>
      <c r="G6633" t="s">
        <v>2247</v>
      </c>
      <c r="H6633" t="s">
        <v>1911</v>
      </c>
      <c r="I6633" t="s">
        <v>1911</v>
      </c>
      <c r="J6633" s="40">
        <v>4.05</v>
      </c>
      <c r="K6633" s="40">
        <v>0</v>
      </c>
    </row>
    <row r="6634" spans="1:11" x14ac:dyDescent="0.35">
      <c r="A6634">
        <v>30048</v>
      </c>
      <c r="B6634" t="s">
        <v>18908</v>
      </c>
      <c r="C6634" s="70">
        <v>0</v>
      </c>
      <c r="D6634" s="70">
        <v>0</v>
      </c>
      <c r="E6634" s="71">
        <v>44619</v>
      </c>
      <c r="F6634" t="s">
        <v>12819</v>
      </c>
      <c r="G6634" t="s">
        <v>2142</v>
      </c>
      <c r="H6634" t="s">
        <v>12818</v>
      </c>
      <c r="I6634" t="s">
        <v>12817</v>
      </c>
      <c r="J6634" s="40">
        <v>0</v>
      </c>
      <c r="K6634" s="40">
        <v>5112.3</v>
      </c>
    </row>
    <row r="6635" spans="1:11" x14ac:dyDescent="0.35">
      <c r="A6635">
        <v>30048</v>
      </c>
      <c r="B6635" t="s">
        <v>18908</v>
      </c>
      <c r="C6635" s="70">
        <v>0</v>
      </c>
      <c r="D6635" s="70">
        <v>0</v>
      </c>
      <c r="E6635" s="71">
        <v>44621</v>
      </c>
      <c r="F6635" t="s">
        <v>18922</v>
      </c>
      <c r="G6635" t="s">
        <v>15843</v>
      </c>
      <c r="H6635" t="s">
        <v>18921</v>
      </c>
      <c r="J6635" s="40">
        <v>5158.2</v>
      </c>
      <c r="K6635" s="40">
        <v>0</v>
      </c>
    </row>
    <row r="6636" spans="1:11" x14ac:dyDescent="0.35">
      <c r="A6636">
        <v>30048</v>
      </c>
      <c r="B6636" t="s">
        <v>18908</v>
      </c>
      <c r="C6636" s="70">
        <v>0</v>
      </c>
      <c r="D6636" s="70">
        <v>0</v>
      </c>
      <c r="E6636" s="71">
        <v>44651</v>
      </c>
      <c r="F6636" t="s">
        <v>6527</v>
      </c>
      <c r="G6636" t="s">
        <v>2247</v>
      </c>
      <c r="J6636" s="40">
        <v>0</v>
      </c>
      <c r="K6636" s="40">
        <v>45.9</v>
      </c>
    </row>
    <row r="6637" spans="1:11" x14ac:dyDescent="0.35">
      <c r="A6637">
        <v>30048</v>
      </c>
      <c r="B6637" t="s">
        <v>18908</v>
      </c>
      <c r="C6637" s="70">
        <v>0</v>
      </c>
      <c r="D6637" s="70">
        <v>0</v>
      </c>
      <c r="E6637" s="71">
        <v>44658</v>
      </c>
      <c r="F6637" t="s">
        <v>18920</v>
      </c>
      <c r="G6637" t="s">
        <v>15843</v>
      </c>
      <c r="H6637" t="s">
        <v>18919</v>
      </c>
      <c r="J6637" s="40">
        <v>1734.2</v>
      </c>
      <c r="K6637" s="40">
        <v>0</v>
      </c>
    </row>
    <row r="6638" spans="1:11" x14ac:dyDescent="0.35">
      <c r="A6638">
        <v>30048</v>
      </c>
      <c r="B6638" t="s">
        <v>18908</v>
      </c>
      <c r="C6638" s="70">
        <v>0</v>
      </c>
      <c r="D6638" s="70">
        <v>0</v>
      </c>
      <c r="E6638" s="71">
        <v>44681</v>
      </c>
      <c r="F6638" t="s">
        <v>6273</v>
      </c>
      <c r="G6638" t="s">
        <v>2247</v>
      </c>
      <c r="J6638" s="40">
        <v>0</v>
      </c>
      <c r="K6638" s="40">
        <v>46.53</v>
      </c>
    </row>
    <row r="6639" spans="1:11" x14ac:dyDescent="0.35">
      <c r="A6639">
        <v>30048</v>
      </c>
      <c r="B6639" t="s">
        <v>18908</v>
      </c>
      <c r="C6639" s="70">
        <v>0</v>
      </c>
      <c r="D6639" s="70">
        <v>0</v>
      </c>
      <c r="E6639" s="71">
        <v>44699</v>
      </c>
      <c r="F6639" t="s">
        <v>18918</v>
      </c>
      <c r="G6639" t="s">
        <v>15843</v>
      </c>
      <c r="H6639" t="s">
        <v>18917</v>
      </c>
      <c r="J6639" s="40">
        <v>4355.1000000000004</v>
      </c>
      <c r="K6639" s="40">
        <v>0</v>
      </c>
    </row>
    <row r="6640" spans="1:11" x14ac:dyDescent="0.35">
      <c r="A6640">
        <v>30048</v>
      </c>
      <c r="B6640" t="s">
        <v>18908</v>
      </c>
      <c r="C6640" s="70">
        <v>0</v>
      </c>
      <c r="D6640" s="70">
        <v>0</v>
      </c>
      <c r="E6640" s="71">
        <v>44712</v>
      </c>
      <c r="F6640" t="s">
        <v>12787</v>
      </c>
      <c r="G6640" t="s">
        <v>2142</v>
      </c>
      <c r="H6640" t="s">
        <v>12786</v>
      </c>
      <c r="I6640" t="s">
        <v>12785</v>
      </c>
      <c r="J6640" s="40">
        <v>0</v>
      </c>
      <c r="K6640" s="40">
        <v>4868.18</v>
      </c>
    </row>
    <row r="6641" spans="1:11" x14ac:dyDescent="0.35">
      <c r="A6641">
        <v>30048</v>
      </c>
      <c r="B6641" t="s">
        <v>18908</v>
      </c>
      <c r="C6641" s="70">
        <v>0</v>
      </c>
      <c r="D6641" s="70">
        <v>0</v>
      </c>
      <c r="E6641" s="71">
        <v>44712</v>
      </c>
      <c r="F6641" t="s">
        <v>5961</v>
      </c>
      <c r="G6641" t="s">
        <v>2247</v>
      </c>
      <c r="J6641" s="40">
        <v>10.25</v>
      </c>
      <c r="K6641" s="40">
        <v>0</v>
      </c>
    </row>
    <row r="6642" spans="1:11" x14ac:dyDescent="0.35">
      <c r="A6642">
        <v>30048</v>
      </c>
      <c r="B6642" t="s">
        <v>18908</v>
      </c>
      <c r="C6642" s="70">
        <v>0</v>
      </c>
      <c r="D6642" s="70">
        <v>0</v>
      </c>
      <c r="E6642" s="71">
        <v>44726</v>
      </c>
      <c r="F6642" t="s">
        <v>18916</v>
      </c>
      <c r="G6642" t="s">
        <v>15843</v>
      </c>
      <c r="H6642" t="s">
        <v>18915</v>
      </c>
      <c r="J6642" s="40">
        <v>4715.6099999999997</v>
      </c>
      <c r="K6642" s="40">
        <v>0</v>
      </c>
    </row>
    <row r="6643" spans="1:11" x14ac:dyDescent="0.35">
      <c r="A6643">
        <v>30048</v>
      </c>
      <c r="B6643" t="s">
        <v>18908</v>
      </c>
      <c r="C6643" s="70">
        <v>0</v>
      </c>
      <c r="D6643" s="70">
        <v>0</v>
      </c>
      <c r="E6643" s="71">
        <v>44742</v>
      </c>
      <c r="F6643" t="s">
        <v>5695</v>
      </c>
      <c r="G6643" t="s">
        <v>2247</v>
      </c>
      <c r="J6643" s="40">
        <v>0</v>
      </c>
      <c r="K6643" s="40">
        <v>127.59</v>
      </c>
    </row>
    <row r="6644" spans="1:11" x14ac:dyDescent="0.35">
      <c r="A6644">
        <v>30048</v>
      </c>
      <c r="B6644" t="s">
        <v>18908</v>
      </c>
      <c r="C6644" s="70">
        <v>0</v>
      </c>
      <c r="D6644" s="70">
        <v>0</v>
      </c>
      <c r="E6644" s="71">
        <v>44743</v>
      </c>
      <c r="F6644" t="s">
        <v>12763</v>
      </c>
      <c r="G6644" t="s">
        <v>2142</v>
      </c>
      <c r="H6644" t="s">
        <v>12762</v>
      </c>
      <c r="I6644" t="s">
        <v>12761</v>
      </c>
      <c r="J6644" s="40">
        <v>0</v>
      </c>
      <c r="K6644" s="40">
        <v>1752.11</v>
      </c>
    </row>
    <row r="6645" spans="1:11" x14ac:dyDescent="0.35">
      <c r="A6645">
        <v>30048</v>
      </c>
      <c r="B6645" t="s">
        <v>18908</v>
      </c>
      <c r="C6645" s="70">
        <v>0</v>
      </c>
      <c r="D6645" s="70">
        <v>0</v>
      </c>
      <c r="E6645" s="71">
        <v>44773</v>
      </c>
      <c r="F6645" t="s">
        <v>5386</v>
      </c>
      <c r="G6645" t="s">
        <v>2247</v>
      </c>
      <c r="J6645" s="40">
        <v>185.56</v>
      </c>
      <c r="K6645" s="40">
        <v>0</v>
      </c>
    </row>
    <row r="6646" spans="1:11" x14ac:dyDescent="0.35">
      <c r="A6646">
        <v>30048</v>
      </c>
      <c r="B6646" t="s">
        <v>18908</v>
      </c>
      <c r="C6646" s="70">
        <v>0</v>
      </c>
      <c r="D6646" s="70">
        <v>0</v>
      </c>
      <c r="E6646" s="71">
        <v>44798</v>
      </c>
      <c r="F6646" t="s">
        <v>12760</v>
      </c>
      <c r="G6646" t="s">
        <v>2142</v>
      </c>
      <c r="H6646" t="s">
        <v>12759</v>
      </c>
      <c r="I6646" t="s">
        <v>12758</v>
      </c>
      <c r="J6646" s="40">
        <v>0</v>
      </c>
      <c r="K6646" s="40">
        <v>12034.68</v>
      </c>
    </row>
    <row r="6647" spans="1:11" x14ac:dyDescent="0.35">
      <c r="A6647">
        <v>30048</v>
      </c>
      <c r="B6647" t="s">
        <v>18908</v>
      </c>
      <c r="C6647" s="70">
        <v>0</v>
      </c>
      <c r="D6647" s="70">
        <v>0</v>
      </c>
      <c r="E6647" s="71">
        <v>44804</v>
      </c>
      <c r="F6647" t="s">
        <v>5196</v>
      </c>
      <c r="G6647" t="s">
        <v>2247</v>
      </c>
      <c r="H6647" t="s">
        <v>2265</v>
      </c>
      <c r="J6647" s="40">
        <v>360.25</v>
      </c>
      <c r="K6647" s="40">
        <v>0</v>
      </c>
    </row>
    <row r="6648" spans="1:11" x14ac:dyDescent="0.35">
      <c r="A6648">
        <v>30048</v>
      </c>
      <c r="B6648" t="s">
        <v>18908</v>
      </c>
      <c r="C6648" s="70">
        <v>0</v>
      </c>
      <c r="D6648" s="70">
        <v>0</v>
      </c>
      <c r="E6648" s="71">
        <v>44823</v>
      </c>
      <c r="F6648" t="s">
        <v>18914</v>
      </c>
      <c r="G6648" t="s">
        <v>15843</v>
      </c>
      <c r="H6648" t="s">
        <v>18913</v>
      </c>
      <c r="I6648" t="s">
        <v>18912</v>
      </c>
      <c r="J6648" s="40">
        <v>7234.27</v>
      </c>
      <c r="K6648" s="40">
        <v>0</v>
      </c>
    </row>
    <row r="6649" spans="1:11" x14ac:dyDescent="0.35">
      <c r="A6649">
        <v>30048</v>
      </c>
      <c r="B6649" t="s">
        <v>18908</v>
      </c>
      <c r="C6649" s="70">
        <v>0</v>
      </c>
      <c r="D6649" s="70">
        <v>0</v>
      </c>
      <c r="E6649" s="71">
        <v>44834</v>
      </c>
      <c r="F6649" t="s">
        <v>4773</v>
      </c>
      <c r="G6649" t="s">
        <v>2247</v>
      </c>
      <c r="H6649" t="s">
        <v>2262</v>
      </c>
      <c r="J6649" s="40">
        <v>233.85</v>
      </c>
      <c r="K6649" s="40">
        <v>0</v>
      </c>
    </row>
    <row r="6650" spans="1:11" x14ac:dyDescent="0.35">
      <c r="A6650">
        <v>30048</v>
      </c>
      <c r="B6650" t="s">
        <v>18908</v>
      </c>
      <c r="C6650" s="70">
        <v>0</v>
      </c>
      <c r="D6650" s="70">
        <v>0</v>
      </c>
      <c r="E6650" s="71">
        <v>44873</v>
      </c>
      <c r="F6650" t="s">
        <v>12739</v>
      </c>
      <c r="G6650" t="s">
        <v>2142</v>
      </c>
      <c r="H6650" t="s">
        <v>12738</v>
      </c>
      <c r="I6650" t="s">
        <v>12737</v>
      </c>
      <c r="J6650" s="40">
        <v>0</v>
      </c>
      <c r="K6650" s="40">
        <v>2375.14</v>
      </c>
    </row>
    <row r="6651" spans="1:11" x14ac:dyDescent="0.35">
      <c r="A6651">
        <v>30048</v>
      </c>
      <c r="B6651" t="s">
        <v>18908</v>
      </c>
      <c r="C6651" s="70">
        <v>0</v>
      </c>
      <c r="D6651" s="70">
        <v>0</v>
      </c>
      <c r="E6651" s="71">
        <v>44889</v>
      </c>
      <c r="F6651" t="s">
        <v>18911</v>
      </c>
      <c r="G6651" t="s">
        <v>15843</v>
      </c>
      <c r="H6651" t="s">
        <v>18910</v>
      </c>
      <c r="I6651" t="s">
        <v>18909</v>
      </c>
      <c r="J6651" s="40">
        <v>2452.92</v>
      </c>
      <c r="K6651" s="40">
        <v>0</v>
      </c>
    </row>
    <row r="6652" spans="1:11" x14ac:dyDescent="0.35">
      <c r="A6652">
        <v>30048</v>
      </c>
      <c r="B6652" t="s">
        <v>18908</v>
      </c>
      <c r="C6652" s="70">
        <v>0</v>
      </c>
      <c r="D6652" s="70">
        <v>0</v>
      </c>
      <c r="E6652" s="71">
        <v>44895</v>
      </c>
      <c r="F6652" t="s">
        <v>4066</v>
      </c>
      <c r="G6652" t="s">
        <v>2247</v>
      </c>
      <c r="H6652" t="s">
        <v>1916</v>
      </c>
      <c r="I6652" t="s">
        <v>1916</v>
      </c>
      <c r="J6652" s="40">
        <v>0</v>
      </c>
      <c r="K6652" s="40">
        <v>77.78</v>
      </c>
    </row>
    <row r="6653" spans="1:11" x14ac:dyDescent="0.35">
      <c r="A6653">
        <v>30052</v>
      </c>
      <c r="B6653" t="s">
        <v>18897</v>
      </c>
      <c r="C6653" s="70">
        <v>0</v>
      </c>
      <c r="D6653" s="70">
        <v>0</v>
      </c>
      <c r="E6653" s="71">
        <v>44563</v>
      </c>
      <c r="F6653" t="s">
        <v>16300</v>
      </c>
      <c r="G6653" t="s">
        <v>2142</v>
      </c>
      <c r="H6653" t="s">
        <v>16299</v>
      </c>
      <c r="I6653" t="s">
        <v>16298</v>
      </c>
      <c r="J6653" s="40">
        <v>0</v>
      </c>
      <c r="K6653" s="40">
        <v>1941.22</v>
      </c>
    </row>
    <row r="6654" spans="1:11" x14ac:dyDescent="0.35">
      <c r="A6654">
        <v>30052</v>
      </c>
      <c r="B6654" t="s">
        <v>18897</v>
      </c>
      <c r="C6654" s="70">
        <v>0</v>
      </c>
      <c r="D6654" s="70">
        <v>0</v>
      </c>
      <c r="E6654" s="71">
        <v>44566</v>
      </c>
      <c r="F6654" t="s">
        <v>18907</v>
      </c>
      <c r="G6654" t="s">
        <v>15843</v>
      </c>
      <c r="H6654" t="s">
        <v>18906</v>
      </c>
      <c r="J6654" s="40">
        <v>1951.89</v>
      </c>
      <c r="K6654" s="40">
        <v>0</v>
      </c>
    </row>
    <row r="6655" spans="1:11" x14ac:dyDescent="0.35">
      <c r="A6655">
        <v>30052</v>
      </c>
      <c r="B6655" t="s">
        <v>18897</v>
      </c>
      <c r="C6655" s="70">
        <v>0</v>
      </c>
      <c r="D6655" s="70">
        <v>0</v>
      </c>
      <c r="E6655" s="71">
        <v>44566</v>
      </c>
      <c r="F6655" t="s">
        <v>18905</v>
      </c>
      <c r="G6655" t="s">
        <v>15843</v>
      </c>
      <c r="H6655" t="s">
        <v>18904</v>
      </c>
      <c r="J6655" s="40">
        <v>-1951.89</v>
      </c>
      <c r="K6655" s="40">
        <v>0</v>
      </c>
    </row>
    <row r="6656" spans="1:11" x14ac:dyDescent="0.35">
      <c r="A6656">
        <v>30052</v>
      </c>
      <c r="B6656" t="s">
        <v>18897</v>
      </c>
      <c r="C6656" s="70">
        <v>0</v>
      </c>
      <c r="D6656" s="70">
        <v>0</v>
      </c>
      <c r="E6656" s="71">
        <v>44566</v>
      </c>
      <c r="F6656" t="s">
        <v>18903</v>
      </c>
      <c r="G6656" t="s">
        <v>15843</v>
      </c>
      <c r="H6656" t="s">
        <v>18902</v>
      </c>
      <c r="J6656" s="40">
        <v>1951.89</v>
      </c>
      <c r="K6656" s="40">
        <v>0</v>
      </c>
    </row>
    <row r="6657" spans="1:11" x14ac:dyDescent="0.35">
      <c r="A6657">
        <v>30052</v>
      </c>
      <c r="B6657" t="s">
        <v>18897</v>
      </c>
      <c r="C6657" s="70">
        <v>0</v>
      </c>
      <c r="D6657" s="70">
        <v>0</v>
      </c>
      <c r="E6657" s="71">
        <v>44592</v>
      </c>
      <c r="F6657" t="s">
        <v>10995</v>
      </c>
      <c r="G6657" t="s">
        <v>2142</v>
      </c>
      <c r="H6657" t="s">
        <v>2130</v>
      </c>
      <c r="I6657" t="s">
        <v>2129</v>
      </c>
      <c r="J6657" s="40">
        <v>0</v>
      </c>
      <c r="K6657" s="40">
        <v>1905.08</v>
      </c>
    </row>
    <row r="6658" spans="1:11" x14ac:dyDescent="0.35">
      <c r="A6658">
        <v>30052</v>
      </c>
      <c r="B6658" t="s">
        <v>18897</v>
      </c>
      <c r="C6658" s="70">
        <v>0</v>
      </c>
      <c r="D6658" s="70">
        <v>0</v>
      </c>
      <c r="E6658" s="71">
        <v>44592</v>
      </c>
      <c r="F6658" t="s">
        <v>6840</v>
      </c>
      <c r="G6658" t="s">
        <v>2247</v>
      </c>
      <c r="J6658" s="40">
        <v>4.83</v>
      </c>
      <c r="K6658" s="40">
        <v>0</v>
      </c>
    </row>
    <row r="6659" spans="1:11" x14ac:dyDescent="0.35">
      <c r="A6659">
        <v>30052</v>
      </c>
      <c r="B6659" t="s">
        <v>18897</v>
      </c>
      <c r="C6659" s="70">
        <v>0</v>
      </c>
      <c r="D6659" s="70">
        <v>0</v>
      </c>
      <c r="E6659" s="71">
        <v>44593</v>
      </c>
      <c r="F6659" t="s">
        <v>2131</v>
      </c>
      <c r="G6659" t="s">
        <v>1907</v>
      </c>
      <c r="H6659" t="s">
        <v>2130</v>
      </c>
      <c r="I6659" t="s">
        <v>2129</v>
      </c>
      <c r="J6659" s="40">
        <v>0.06</v>
      </c>
      <c r="K6659" s="40">
        <v>0</v>
      </c>
    </row>
    <row r="6660" spans="1:11" x14ac:dyDescent="0.35">
      <c r="A6660">
        <v>30052</v>
      </c>
      <c r="B6660" t="s">
        <v>18897</v>
      </c>
      <c r="C6660" s="70">
        <v>0</v>
      </c>
      <c r="D6660" s="70">
        <v>0</v>
      </c>
      <c r="E6660" s="71">
        <v>44601</v>
      </c>
      <c r="F6660" t="s">
        <v>18901</v>
      </c>
      <c r="G6660" t="s">
        <v>15843</v>
      </c>
      <c r="H6660" t="s">
        <v>18900</v>
      </c>
      <c r="J6660" s="40">
        <v>1877.18</v>
      </c>
      <c r="K6660" s="40">
        <v>0</v>
      </c>
    </row>
    <row r="6661" spans="1:11" x14ac:dyDescent="0.35">
      <c r="A6661">
        <v>30052</v>
      </c>
      <c r="B6661" t="s">
        <v>18897</v>
      </c>
      <c r="C6661" s="70">
        <v>0</v>
      </c>
      <c r="D6661" s="70">
        <v>0</v>
      </c>
      <c r="E6661" s="71">
        <v>44620</v>
      </c>
      <c r="F6661" t="s">
        <v>10994</v>
      </c>
      <c r="G6661" t="s">
        <v>2142</v>
      </c>
      <c r="H6661" t="s">
        <v>10993</v>
      </c>
      <c r="I6661" t="s">
        <v>10992</v>
      </c>
      <c r="J6661" s="40">
        <v>0</v>
      </c>
      <c r="K6661" s="40">
        <v>1863.33</v>
      </c>
    </row>
    <row r="6662" spans="1:11" x14ac:dyDescent="0.35">
      <c r="A6662">
        <v>30052</v>
      </c>
      <c r="B6662" t="s">
        <v>18897</v>
      </c>
      <c r="C6662" s="70">
        <v>0</v>
      </c>
      <c r="D6662" s="70">
        <v>0</v>
      </c>
      <c r="E6662" s="71">
        <v>44633</v>
      </c>
      <c r="F6662" t="s">
        <v>18899</v>
      </c>
      <c r="G6662" t="s">
        <v>15843</v>
      </c>
      <c r="H6662" t="s">
        <v>18898</v>
      </c>
      <c r="J6662" s="40">
        <v>1849.63</v>
      </c>
      <c r="K6662" s="40">
        <v>0</v>
      </c>
    </row>
    <row r="6663" spans="1:11" x14ac:dyDescent="0.35">
      <c r="A6663">
        <v>30052</v>
      </c>
      <c r="B6663" t="s">
        <v>18897</v>
      </c>
      <c r="C6663" s="70">
        <v>0</v>
      </c>
      <c r="D6663" s="70">
        <v>0</v>
      </c>
      <c r="E6663" s="71">
        <v>44651</v>
      </c>
      <c r="F6663" t="s">
        <v>6526</v>
      </c>
      <c r="G6663" t="s">
        <v>2247</v>
      </c>
      <c r="J6663" s="40">
        <v>26.04</v>
      </c>
      <c r="K6663" s="40">
        <v>0</v>
      </c>
    </row>
    <row r="6664" spans="1:11" x14ac:dyDescent="0.35">
      <c r="A6664">
        <v>30055</v>
      </c>
      <c r="B6664" t="s">
        <v>80</v>
      </c>
      <c r="C6664" s="70">
        <v>0</v>
      </c>
      <c r="D6664" s="70">
        <v>0</v>
      </c>
      <c r="E6664" s="71">
        <v>44565</v>
      </c>
      <c r="F6664" t="s">
        <v>11234</v>
      </c>
      <c r="G6664" t="s">
        <v>2142</v>
      </c>
      <c r="H6664" t="s">
        <v>6976</v>
      </c>
      <c r="I6664" t="s">
        <v>6975</v>
      </c>
      <c r="J6664" s="40">
        <v>0</v>
      </c>
      <c r="K6664" s="40">
        <v>181.45</v>
      </c>
    </row>
    <row r="6665" spans="1:11" x14ac:dyDescent="0.35">
      <c r="A6665">
        <v>30055</v>
      </c>
      <c r="B6665" t="s">
        <v>80</v>
      </c>
      <c r="C6665" s="70">
        <v>0</v>
      </c>
      <c r="D6665" s="70">
        <v>0</v>
      </c>
      <c r="E6665" s="71">
        <v>44565</v>
      </c>
      <c r="F6665" t="s">
        <v>6977</v>
      </c>
      <c r="G6665" t="s">
        <v>1907</v>
      </c>
      <c r="H6665" t="s">
        <v>6976</v>
      </c>
      <c r="I6665" t="s">
        <v>6975</v>
      </c>
      <c r="J6665" s="40">
        <v>5.73</v>
      </c>
      <c r="K6665" s="40">
        <v>0</v>
      </c>
    </row>
    <row r="6666" spans="1:11" x14ac:dyDescent="0.35">
      <c r="A6666">
        <v>30055</v>
      </c>
      <c r="B6666" t="s">
        <v>80</v>
      </c>
      <c r="C6666" s="70">
        <v>0</v>
      </c>
      <c r="D6666" s="70">
        <v>0</v>
      </c>
      <c r="E6666" s="71">
        <v>44590</v>
      </c>
      <c r="F6666" t="s">
        <v>11233</v>
      </c>
      <c r="G6666" t="s">
        <v>2142</v>
      </c>
      <c r="H6666" t="s">
        <v>11232</v>
      </c>
      <c r="I6666" t="s">
        <v>11231</v>
      </c>
      <c r="J6666" s="40">
        <v>0</v>
      </c>
      <c r="K6666" s="40">
        <v>15.06</v>
      </c>
    </row>
    <row r="6667" spans="1:11" x14ac:dyDescent="0.35">
      <c r="A6667">
        <v>30055</v>
      </c>
      <c r="B6667" t="s">
        <v>80</v>
      </c>
      <c r="C6667" s="70">
        <v>0</v>
      </c>
      <c r="D6667" s="70">
        <v>0</v>
      </c>
      <c r="E6667" s="71">
        <v>44590</v>
      </c>
      <c r="F6667" t="s">
        <v>11230</v>
      </c>
      <c r="G6667" t="s">
        <v>2142</v>
      </c>
      <c r="H6667" t="s">
        <v>11229</v>
      </c>
      <c r="I6667" t="s">
        <v>11228</v>
      </c>
      <c r="J6667" s="40">
        <v>0</v>
      </c>
      <c r="K6667" s="40">
        <v>15.59</v>
      </c>
    </row>
    <row r="6668" spans="1:11" x14ac:dyDescent="0.35">
      <c r="A6668">
        <v>30055</v>
      </c>
      <c r="B6668" t="s">
        <v>80</v>
      </c>
      <c r="C6668" s="70">
        <v>0</v>
      </c>
      <c r="D6668" s="70">
        <v>0</v>
      </c>
      <c r="E6668" s="71">
        <v>44592</v>
      </c>
      <c r="F6668" t="s">
        <v>18896</v>
      </c>
      <c r="G6668" t="s">
        <v>1912</v>
      </c>
      <c r="J6668" s="40">
        <v>175.72</v>
      </c>
      <c r="K6668" s="40">
        <v>0</v>
      </c>
    </row>
    <row r="6669" spans="1:11" x14ac:dyDescent="0.35">
      <c r="A6669">
        <v>30055</v>
      </c>
      <c r="B6669" t="s">
        <v>80</v>
      </c>
      <c r="C6669" s="70">
        <v>0</v>
      </c>
      <c r="D6669" s="70">
        <v>0</v>
      </c>
      <c r="E6669" s="71">
        <v>44592</v>
      </c>
      <c r="F6669" t="s">
        <v>18896</v>
      </c>
      <c r="G6669" t="s">
        <v>1912</v>
      </c>
      <c r="J6669" s="40">
        <v>15.59</v>
      </c>
      <c r="K6669" s="40">
        <v>0</v>
      </c>
    </row>
    <row r="6670" spans="1:11" x14ac:dyDescent="0.35">
      <c r="A6670">
        <v>30055</v>
      </c>
      <c r="B6670" t="s">
        <v>80</v>
      </c>
      <c r="C6670" s="70">
        <v>0</v>
      </c>
      <c r="D6670" s="70">
        <v>0</v>
      </c>
      <c r="E6670" s="71">
        <v>44592</v>
      </c>
      <c r="F6670" t="s">
        <v>18896</v>
      </c>
      <c r="G6670" t="s">
        <v>1912</v>
      </c>
      <c r="J6670" s="40">
        <v>15.06</v>
      </c>
      <c r="K6670" s="40">
        <v>0</v>
      </c>
    </row>
    <row r="6671" spans="1:11" x14ac:dyDescent="0.35">
      <c r="A6671">
        <v>30055</v>
      </c>
      <c r="B6671" t="s">
        <v>80</v>
      </c>
      <c r="C6671" s="70">
        <v>0</v>
      </c>
      <c r="D6671" s="70">
        <v>0</v>
      </c>
      <c r="E6671" s="71">
        <v>44592</v>
      </c>
      <c r="F6671" t="s">
        <v>6935</v>
      </c>
      <c r="G6671" t="s">
        <v>2247</v>
      </c>
      <c r="J6671" s="40">
        <v>0</v>
      </c>
      <c r="K6671" s="40">
        <v>0</v>
      </c>
    </row>
    <row r="6672" spans="1:11" x14ac:dyDescent="0.35">
      <c r="A6672">
        <v>30055</v>
      </c>
      <c r="B6672" t="s">
        <v>80</v>
      </c>
      <c r="C6672" s="70">
        <v>0</v>
      </c>
      <c r="D6672" s="70">
        <v>0</v>
      </c>
      <c r="E6672" s="71">
        <v>44596</v>
      </c>
      <c r="F6672" t="s">
        <v>18895</v>
      </c>
      <c r="G6672" t="s">
        <v>1912</v>
      </c>
      <c r="J6672" s="40">
        <v>175.5</v>
      </c>
      <c r="K6672" s="40">
        <v>0</v>
      </c>
    </row>
    <row r="6673" spans="1:11" x14ac:dyDescent="0.35">
      <c r="A6673">
        <v>30055</v>
      </c>
      <c r="B6673" t="s">
        <v>80</v>
      </c>
      <c r="C6673" s="70">
        <v>0</v>
      </c>
      <c r="D6673" s="70">
        <v>0</v>
      </c>
      <c r="E6673" s="71">
        <v>44596</v>
      </c>
      <c r="F6673" t="s">
        <v>11227</v>
      </c>
      <c r="G6673" t="s">
        <v>2142</v>
      </c>
      <c r="H6673" t="s">
        <v>11226</v>
      </c>
      <c r="I6673" t="s">
        <v>11221</v>
      </c>
      <c r="J6673" s="40">
        <v>0</v>
      </c>
      <c r="K6673" s="40">
        <v>561.41</v>
      </c>
    </row>
    <row r="6674" spans="1:11" x14ac:dyDescent="0.35">
      <c r="A6674">
        <v>30055</v>
      </c>
      <c r="B6674" t="s">
        <v>80</v>
      </c>
      <c r="C6674" s="70">
        <v>0</v>
      </c>
      <c r="D6674" s="70">
        <v>0</v>
      </c>
      <c r="E6674" s="71">
        <v>44596</v>
      </c>
      <c r="F6674" t="s">
        <v>11225</v>
      </c>
      <c r="G6674" t="s">
        <v>2142</v>
      </c>
      <c r="H6674" t="s">
        <v>11224</v>
      </c>
      <c r="I6674" t="s">
        <v>11221</v>
      </c>
      <c r="J6674" s="40">
        <v>0</v>
      </c>
      <c r="K6674" s="40">
        <v>-561.41</v>
      </c>
    </row>
    <row r="6675" spans="1:11" x14ac:dyDescent="0.35">
      <c r="A6675">
        <v>30055</v>
      </c>
      <c r="B6675" t="s">
        <v>80</v>
      </c>
      <c r="C6675" s="70">
        <v>0</v>
      </c>
      <c r="D6675" s="70">
        <v>0</v>
      </c>
      <c r="E6675" s="71">
        <v>44596</v>
      </c>
      <c r="F6675" t="s">
        <v>11223</v>
      </c>
      <c r="G6675" t="s">
        <v>2142</v>
      </c>
      <c r="H6675" t="s">
        <v>11222</v>
      </c>
      <c r="I6675" t="s">
        <v>11221</v>
      </c>
      <c r="J6675" s="40">
        <v>0</v>
      </c>
      <c r="K6675" s="40">
        <v>175.5</v>
      </c>
    </row>
    <row r="6676" spans="1:11" x14ac:dyDescent="0.35">
      <c r="A6676">
        <v>30055</v>
      </c>
      <c r="B6676" t="s">
        <v>80</v>
      </c>
      <c r="C6676" s="70">
        <v>0</v>
      </c>
      <c r="D6676" s="70">
        <v>0</v>
      </c>
      <c r="E6676" s="71">
        <v>44621</v>
      </c>
      <c r="F6676" t="s">
        <v>11220</v>
      </c>
      <c r="G6676" t="s">
        <v>2142</v>
      </c>
      <c r="H6676" t="s">
        <v>11219</v>
      </c>
      <c r="I6676" t="s">
        <v>11218</v>
      </c>
      <c r="J6676" s="40">
        <v>0</v>
      </c>
      <c r="K6676" s="40">
        <v>14.9</v>
      </c>
    </row>
    <row r="6677" spans="1:11" x14ac:dyDescent="0.35">
      <c r="A6677">
        <v>30055</v>
      </c>
      <c r="B6677" t="s">
        <v>80</v>
      </c>
      <c r="C6677" s="70">
        <v>0</v>
      </c>
      <c r="D6677" s="70">
        <v>0</v>
      </c>
      <c r="E6677" s="71">
        <v>44621</v>
      </c>
      <c r="F6677" t="s">
        <v>11217</v>
      </c>
      <c r="G6677" t="s">
        <v>2142</v>
      </c>
      <c r="H6677" t="s">
        <v>11216</v>
      </c>
      <c r="I6677" t="s">
        <v>11215</v>
      </c>
      <c r="J6677" s="40">
        <v>0</v>
      </c>
      <c r="K6677" s="40">
        <v>14.12</v>
      </c>
    </row>
    <row r="6678" spans="1:11" x14ac:dyDescent="0.35">
      <c r="A6678">
        <v>30055</v>
      </c>
      <c r="B6678" t="s">
        <v>80</v>
      </c>
      <c r="C6678" s="70">
        <v>0</v>
      </c>
      <c r="D6678" s="70">
        <v>0</v>
      </c>
      <c r="E6678" s="71">
        <v>44622</v>
      </c>
      <c r="F6678" t="s">
        <v>6698</v>
      </c>
      <c r="G6678" t="s">
        <v>1907</v>
      </c>
      <c r="J6678" s="40">
        <v>0</v>
      </c>
      <c r="K6678" s="40">
        <v>4.25</v>
      </c>
    </row>
    <row r="6679" spans="1:11" x14ac:dyDescent="0.35">
      <c r="A6679">
        <v>30055</v>
      </c>
      <c r="B6679" t="s">
        <v>80</v>
      </c>
      <c r="C6679" s="70">
        <v>0</v>
      </c>
      <c r="D6679" s="70">
        <v>0</v>
      </c>
      <c r="E6679" s="71">
        <v>44624</v>
      </c>
      <c r="F6679" t="s">
        <v>11214</v>
      </c>
      <c r="G6679" t="s">
        <v>2142</v>
      </c>
      <c r="H6679" t="s">
        <v>11213</v>
      </c>
      <c r="I6679" t="s">
        <v>11212</v>
      </c>
      <c r="J6679" s="40">
        <v>0</v>
      </c>
      <c r="K6679" s="40">
        <v>173.01</v>
      </c>
    </row>
    <row r="6680" spans="1:11" x14ac:dyDescent="0.35">
      <c r="A6680">
        <v>30055</v>
      </c>
      <c r="B6680" t="s">
        <v>80</v>
      </c>
      <c r="C6680" s="70">
        <v>0</v>
      </c>
      <c r="D6680" s="70">
        <v>0</v>
      </c>
      <c r="E6680" s="71">
        <v>44649</v>
      </c>
      <c r="F6680" t="s">
        <v>11211</v>
      </c>
      <c r="G6680" t="s">
        <v>2142</v>
      </c>
      <c r="H6680" t="s">
        <v>11210</v>
      </c>
      <c r="I6680" t="s">
        <v>11209</v>
      </c>
      <c r="J6680" s="40">
        <v>0</v>
      </c>
      <c r="K6680" s="40">
        <v>11</v>
      </c>
    </row>
    <row r="6681" spans="1:11" x14ac:dyDescent="0.35">
      <c r="A6681">
        <v>30055</v>
      </c>
      <c r="B6681" t="s">
        <v>80</v>
      </c>
      <c r="C6681" s="70">
        <v>0</v>
      </c>
      <c r="D6681" s="70">
        <v>0</v>
      </c>
      <c r="E6681" s="71">
        <v>44649</v>
      </c>
      <c r="F6681" t="s">
        <v>18894</v>
      </c>
      <c r="G6681" t="s">
        <v>1912</v>
      </c>
      <c r="J6681" s="40">
        <v>11</v>
      </c>
      <c r="K6681" s="40">
        <v>0</v>
      </c>
    </row>
    <row r="6682" spans="1:11" x14ac:dyDescent="0.35">
      <c r="A6682">
        <v>30055</v>
      </c>
      <c r="B6682" t="s">
        <v>80</v>
      </c>
      <c r="C6682" s="70">
        <v>0</v>
      </c>
      <c r="D6682" s="70">
        <v>0</v>
      </c>
      <c r="E6682" s="71">
        <v>44651</v>
      </c>
      <c r="F6682" t="s">
        <v>18893</v>
      </c>
      <c r="G6682" t="s">
        <v>1912</v>
      </c>
      <c r="J6682" s="40">
        <v>15.15</v>
      </c>
      <c r="K6682" s="40">
        <v>0</v>
      </c>
    </row>
    <row r="6683" spans="1:11" x14ac:dyDescent="0.35">
      <c r="A6683">
        <v>30055</v>
      </c>
      <c r="B6683" t="s">
        <v>80</v>
      </c>
      <c r="C6683" s="70">
        <v>0</v>
      </c>
      <c r="D6683" s="70">
        <v>0</v>
      </c>
      <c r="E6683" s="71">
        <v>44651</v>
      </c>
      <c r="F6683" t="s">
        <v>18893</v>
      </c>
      <c r="G6683" t="s">
        <v>1912</v>
      </c>
      <c r="J6683" s="40">
        <v>14.36</v>
      </c>
      <c r="K6683" s="40">
        <v>0</v>
      </c>
    </row>
    <row r="6684" spans="1:11" x14ac:dyDescent="0.35">
      <c r="A6684">
        <v>30055</v>
      </c>
      <c r="B6684" t="s">
        <v>80</v>
      </c>
      <c r="C6684" s="70">
        <v>0</v>
      </c>
      <c r="D6684" s="70">
        <v>0</v>
      </c>
      <c r="E6684" s="71">
        <v>44651</v>
      </c>
      <c r="F6684" t="s">
        <v>18893</v>
      </c>
      <c r="G6684" t="s">
        <v>1912</v>
      </c>
      <c r="J6684" s="40">
        <v>176.77</v>
      </c>
      <c r="K6684" s="40">
        <v>0</v>
      </c>
    </row>
    <row r="6685" spans="1:11" x14ac:dyDescent="0.35">
      <c r="A6685">
        <v>30055</v>
      </c>
      <c r="B6685" t="s">
        <v>80</v>
      </c>
      <c r="C6685" s="70">
        <v>0</v>
      </c>
      <c r="D6685" s="70">
        <v>0</v>
      </c>
      <c r="E6685" s="71">
        <v>44651</v>
      </c>
      <c r="F6685" t="s">
        <v>6654</v>
      </c>
      <c r="G6685" t="s">
        <v>2247</v>
      </c>
      <c r="J6685" s="40">
        <v>0</v>
      </c>
      <c r="K6685" s="40">
        <v>0</v>
      </c>
    </row>
    <row r="6686" spans="1:11" x14ac:dyDescent="0.35">
      <c r="A6686">
        <v>30055</v>
      </c>
      <c r="B6686" t="s">
        <v>80</v>
      </c>
      <c r="C6686" s="70">
        <v>0</v>
      </c>
      <c r="D6686" s="70">
        <v>0</v>
      </c>
      <c r="E6686" s="71">
        <v>44652</v>
      </c>
      <c r="F6686" t="s">
        <v>6425</v>
      </c>
      <c r="G6686" t="s">
        <v>1907</v>
      </c>
      <c r="H6686" t="s">
        <v>6424</v>
      </c>
      <c r="I6686" t="s">
        <v>6423</v>
      </c>
      <c r="J6686" s="40">
        <v>4.93</v>
      </c>
      <c r="K6686" s="40">
        <v>0</v>
      </c>
    </row>
    <row r="6687" spans="1:11" x14ac:dyDescent="0.35">
      <c r="A6687">
        <v>30055</v>
      </c>
      <c r="B6687" t="s">
        <v>80</v>
      </c>
      <c r="C6687" s="70">
        <v>0</v>
      </c>
      <c r="D6687" s="70">
        <v>0</v>
      </c>
      <c r="E6687" s="71">
        <v>44655</v>
      </c>
      <c r="F6687" t="s">
        <v>11208</v>
      </c>
      <c r="G6687" t="s">
        <v>2142</v>
      </c>
      <c r="H6687" t="s">
        <v>6424</v>
      </c>
      <c r="I6687" t="s">
        <v>6423</v>
      </c>
      <c r="J6687" s="40">
        <v>0</v>
      </c>
      <c r="K6687" s="40">
        <v>151.66999999999999</v>
      </c>
    </row>
    <row r="6688" spans="1:11" x14ac:dyDescent="0.35">
      <c r="A6688">
        <v>30055</v>
      </c>
      <c r="B6688" t="s">
        <v>80</v>
      </c>
      <c r="C6688" s="70">
        <v>0</v>
      </c>
      <c r="D6688" s="70">
        <v>0</v>
      </c>
      <c r="E6688" s="71">
        <v>44656</v>
      </c>
      <c r="F6688" t="s">
        <v>11207</v>
      </c>
      <c r="G6688" t="s">
        <v>2142</v>
      </c>
      <c r="H6688" t="s">
        <v>11206</v>
      </c>
      <c r="I6688" t="s">
        <v>11205</v>
      </c>
      <c r="J6688" s="40">
        <v>0</v>
      </c>
      <c r="K6688" s="40">
        <v>0.27</v>
      </c>
    </row>
    <row r="6689" spans="1:11" x14ac:dyDescent="0.35">
      <c r="A6689">
        <v>30055</v>
      </c>
      <c r="B6689" t="s">
        <v>80</v>
      </c>
      <c r="C6689" s="70">
        <v>0</v>
      </c>
      <c r="D6689" s="70">
        <v>0</v>
      </c>
      <c r="E6689" s="71">
        <v>44679</v>
      </c>
      <c r="F6689" t="s">
        <v>11204</v>
      </c>
      <c r="G6689" t="s">
        <v>2142</v>
      </c>
      <c r="H6689" t="s">
        <v>11203</v>
      </c>
      <c r="I6689" t="s">
        <v>11202</v>
      </c>
      <c r="J6689" s="40">
        <v>0</v>
      </c>
      <c r="K6689" s="40">
        <v>10.38</v>
      </c>
    </row>
    <row r="6690" spans="1:11" x14ac:dyDescent="0.35">
      <c r="A6690">
        <v>30055</v>
      </c>
      <c r="B6690" t="s">
        <v>80</v>
      </c>
      <c r="C6690" s="70">
        <v>0</v>
      </c>
      <c r="D6690" s="70">
        <v>0</v>
      </c>
      <c r="E6690" s="71">
        <v>44681</v>
      </c>
      <c r="F6690" t="s">
        <v>18892</v>
      </c>
      <c r="G6690" t="s">
        <v>1912</v>
      </c>
      <c r="J6690" s="40">
        <v>146.74</v>
      </c>
      <c r="K6690" s="40">
        <v>0</v>
      </c>
    </row>
    <row r="6691" spans="1:11" x14ac:dyDescent="0.35">
      <c r="A6691">
        <v>30055</v>
      </c>
      <c r="B6691" t="s">
        <v>80</v>
      </c>
      <c r="C6691" s="70">
        <v>0</v>
      </c>
      <c r="D6691" s="70">
        <v>0</v>
      </c>
      <c r="E6691" s="71">
        <v>44681</v>
      </c>
      <c r="F6691" t="s">
        <v>18892</v>
      </c>
      <c r="G6691" t="s">
        <v>1912</v>
      </c>
      <c r="J6691" s="40">
        <v>0.26</v>
      </c>
      <c r="K6691" s="40">
        <v>0</v>
      </c>
    </row>
    <row r="6692" spans="1:11" x14ac:dyDescent="0.35">
      <c r="A6692">
        <v>30055</v>
      </c>
      <c r="B6692" t="s">
        <v>80</v>
      </c>
      <c r="C6692" s="70">
        <v>0</v>
      </c>
      <c r="D6692" s="70">
        <v>0</v>
      </c>
      <c r="E6692" s="71">
        <v>44681</v>
      </c>
      <c r="F6692" t="s">
        <v>18892</v>
      </c>
      <c r="G6692" t="s">
        <v>1912</v>
      </c>
      <c r="J6692" s="40">
        <v>10.39</v>
      </c>
      <c r="K6692" s="40">
        <v>0</v>
      </c>
    </row>
    <row r="6693" spans="1:11" x14ac:dyDescent="0.35">
      <c r="A6693">
        <v>30055</v>
      </c>
      <c r="B6693" t="s">
        <v>80</v>
      </c>
      <c r="C6693" s="70">
        <v>0</v>
      </c>
      <c r="D6693" s="70">
        <v>0</v>
      </c>
      <c r="E6693" s="71">
        <v>44681</v>
      </c>
      <c r="F6693" t="s">
        <v>6194</v>
      </c>
      <c r="G6693" t="s">
        <v>2247</v>
      </c>
      <c r="J6693" s="40">
        <v>0</v>
      </c>
      <c r="K6693" s="40">
        <v>0</v>
      </c>
    </row>
    <row r="6694" spans="1:11" x14ac:dyDescent="0.35">
      <c r="A6694">
        <v>30055</v>
      </c>
      <c r="B6694" t="s">
        <v>80</v>
      </c>
      <c r="C6694" s="70">
        <v>0</v>
      </c>
      <c r="D6694" s="70">
        <v>0</v>
      </c>
      <c r="E6694" s="71">
        <v>44685</v>
      </c>
      <c r="F6694" t="s">
        <v>11201</v>
      </c>
      <c r="G6694" t="s">
        <v>2142</v>
      </c>
      <c r="H6694" t="s">
        <v>6108</v>
      </c>
      <c r="I6694" t="s">
        <v>6107</v>
      </c>
      <c r="J6694" s="40">
        <v>0</v>
      </c>
      <c r="K6694" s="40">
        <v>154.09</v>
      </c>
    </row>
    <row r="6695" spans="1:11" x14ac:dyDescent="0.35">
      <c r="A6695">
        <v>30055</v>
      </c>
      <c r="B6695" t="s">
        <v>80</v>
      </c>
      <c r="C6695" s="70">
        <v>0</v>
      </c>
      <c r="D6695" s="70">
        <v>0</v>
      </c>
      <c r="E6695" s="71">
        <v>44685</v>
      </c>
      <c r="F6695" t="s">
        <v>6109</v>
      </c>
      <c r="G6695" t="s">
        <v>1907</v>
      </c>
      <c r="H6695" t="s">
        <v>6108</v>
      </c>
      <c r="I6695" t="s">
        <v>6107</v>
      </c>
      <c r="J6695" s="40">
        <v>0</v>
      </c>
      <c r="K6695" s="40">
        <v>0.89</v>
      </c>
    </row>
    <row r="6696" spans="1:11" x14ac:dyDescent="0.35">
      <c r="A6696">
        <v>30055</v>
      </c>
      <c r="B6696" t="s">
        <v>80</v>
      </c>
      <c r="C6696" s="70">
        <v>0</v>
      </c>
      <c r="D6696" s="70">
        <v>0</v>
      </c>
      <c r="E6696" s="71">
        <v>44686</v>
      </c>
      <c r="F6696" t="s">
        <v>11200</v>
      </c>
      <c r="G6696" t="s">
        <v>2142</v>
      </c>
      <c r="H6696" t="s">
        <v>11199</v>
      </c>
      <c r="I6696" t="s">
        <v>11198</v>
      </c>
      <c r="J6696" s="40">
        <v>0</v>
      </c>
      <c r="K6696" s="40">
        <v>9.06</v>
      </c>
    </row>
    <row r="6697" spans="1:11" x14ac:dyDescent="0.35">
      <c r="A6697">
        <v>30055</v>
      </c>
      <c r="B6697" t="s">
        <v>80</v>
      </c>
      <c r="C6697" s="70">
        <v>0</v>
      </c>
      <c r="D6697" s="70">
        <v>0</v>
      </c>
      <c r="E6697" s="71">
        <v>44709</v>
      </c>
      <c r="F6697" t="s">
        <v>11197</v>
      </c>
      <c r="G6697" t="s">
        <v>2142</v>
      </c>
      <c r="H6697" t="s">
        <v>11196</v>
      </c>
      <c r="I6697" t="s">
        <v>11195</v>
      </c>
      <c r="J6697" s="40">
        <v>0</v>
      </c>
      <c r="K6697" s="40">
        <v>22.04</v>
      </c>
    </row>
    <row r="6698" spans="1:11" x14ac:dyDescent="0.35">
      <c r="A6698">
        <v>30055</v>
      </c>
      <c r="B6698" t="s">
        <v>80</v>
      </c>
      <c r="C6698" s="70">
        <v>0</v>
      </c>
      <c r="D6698" s="70">
        <v>0</v>
      </c>
      <c r="E6698" s="71">
        <v>44712</v>
      </c>
      <c r="F6698" t="s">
        <v>18891</v>
      </c>
      <c r="G6698" t="s">
        <v>1912</v>
      </c>
      <c r="J6698" s="40">
        <v>154.93</v>
      </c>
      <c r="K6698" s="40">
        <v>0</v>
      </c>
    </row>
    <row r="6699" spans="1:11" x14ac:dyDescent="0.35">
      <c r="A6699">
        <v>30055</v>
      </c>
      <c r="B6699" t="s">
        <v>80</v>
      </c>
      <c r="C6699" s="70">
        <v>0</v>
      </c>
      <c r="D6699" s="70">
        <v>0</v>
      </c>
      <c r="E6699" s="71">
        <v>44712</v>
      </c>
      <c r="F6699" t="s">
        <v>18891</v>
      </c>
      <c r="G6699" t="s">
        <v>1912</v>
      </c>
      <c r="J6699" s="40">
        <v>9.11</v>
      </c>
      <c r="K6699" s="40">
        <v>0</v>
      </c>
    </row>
    <row r="6700" spans="1:11" x14ac:dyDescent="0.35">
      <c r="A6700">
        <v>30055</v>
      </c>
      <c r="B6700" t="s">
        <v>80</v>
      </c>
      <c r="C6700" s="70">
        <v>0</v>
      </c>
      <c r="D6700" s="70">
        <v>0</v>
      </c>
      <c r="E6700" s="71">
        <v>44712</v>
      </c>
      <c r="F6700" t="s">
        <v>18891</v>
      </c>
      <c r="G6700" t="s">
        <v>1912</v>
      </c>
      <c r="J6700" s="40">
        <v>22.15</v>
      </c>
      <c r="K6700" s="40">
        <v>0</v>
      </c>
    </row>
    <row r="6701" spans="1:11" x14ac:dyDescent="0.35">
      <c r="A6701">
        <v>30055</v>
      </c>
      <c r="B6701" t="s">
        <v>80</v>
      </c>
      <c r="C6701" s="70">
        <v>0</v>
      </c>
      <c r="D6701" s="70">
        <v>0</v>
      </c>
      <c r="E6701" s="71">
        <v>44712</v>
      </c>
      <c r="F6701" t="s">
        <v>6079</v>
      </c>
      <c r="G6701" t="s">
        <v>2247</v>
      </c>
      <c r="J6701" s="40">
        <v>0</v>
      </c>
      <c r="K6701" s="40">
        <v>0</v>
      </c>
    </row>
    <row r="6702" spans="1:11" x14ac:dyDescent="0.35">
      <c r="A6702">
        <v>30055</v>
      </c>
      <c r="B6702" t="s">
        <v>80</v>
      </c>
      <c r="C6702" s="70">
        <v>0</v>
      </c>
      <c r="D6702" s="70">
        <v>0</v>
      </c>
      <c r="E6702" s="71">
        <v>44716</v>
      </c>
      <c r="F6702" t="s">
        <v>11194</v>
      </c>
      <c r="G6702" t="s">
        <v>2142</v>
      </c>
      <c r="H6702" t="s">
        <v>11193</v>
      </c>
      <c r="I6702" t="s">
        <v>11192</v>
      </c>
      <c r="J6702" s="40">
        <v>0</v>
      </c>
      <c r="K6702" s="40">
        <v>166.93</v>
      </c>
    </row>
    <row r="6703" spans="1:11" x14ac:dyDescent="0.35">
      <c r="A6703">
        <v>30055</v>
      </c>
      <c r="B6703" t="s">
        <v>80</v>
      </c>
      <c r="C6703" s="70">
        <v>0</v>
      </c>
      <c r="D6703" s="70">
        <v>0</v>
      </c>
      <c r="E6703" s="71">
        <v>44716</v>
      </c>
      <c r="F6703" t="s">
        <v>18890</v>
      </c>
      <c r="G6703" t="s">
        <v>1912</v>
      </c>
      <c r="J6703" s="40">
        <v>166.93</v>
      </c>
      <c r="K6703" s="40">
        <v>0</v>
      </c>
    </row>
    <row r="6704" spans="1:11" x14ac:dyDescent="0.35">
      <c r="A6704">
        <v>30055</v>
      </c>
      <c r="B6704" t="s">
        <v>80</v>
      </c>
      <c r="C6704" s="70">
        <v>0</v>
      </c>
      <c r="D6704" s="70">
        <v>0</v>
      </c>
      <c r="E6704" s="71">
        <v>44722</v>
      </c>
      <c r="F6704" t="s">
        <v>5866</v>
      </c>
      <c r="G6704" t="s">
        <v>1907</v>
      </c>
      <c r="J6704" s="40">
        <v>0</v>
      </c>
      <c r="K6704" s="40">
        <v>0.11</v>
      </c>
    </row>
    <row r="6705" spans="1:11" x14ac:dyDescent="0.35">
      <c r="A6705">
        <v>30055</v>
      </c>
      <c r="B6705" t="s">
        <v>80</v>
      </c>
      <c r="C6705" s="70">
        <v>0</v>
      </c>
      <c r="D6705" s="70">
        <v>0</v>
      </c>
      <c r="E6705" s="71">
        <v>44739</v>
      </c>
      <c r="F6705" t="s">
        <v>11191</v>
      </c>
      <c r="G6705" t="s">
        <v>2142</v>
      </c>
      <c r="H6705" t="s">
        <v>11190</v>
      </c>
      <c r="I6705" t="s">
        <v>11189</v>
      </c>
      <c r="J6705" s="40">
        <v>0</v>
      </c>
      <c r="K6705" s="40">
        <v>6.61</v>
      </c>
    </row>
    <row r="6706" spans="1:11" x14ac:dyDescent="0.35">
      <c r="A6706">
        <v>30055</v>
      </c>
      <c r="B6706" t="s">
        <v>80</v>
      </c>
      <c r="C6706" s="70">
        <v>0</v>
      </c>
      <c r="D6706" s="70">
        <v>0</v>
      </c>
      <c r="E6706" s="71">
        <v>44739</v>
      </c>
      <c r="F6706" t="s">
        <v>18889</v>
      </c>
      <c r="G6706" t="s">
        <v>1912</v>
      </c>
      <c r="J6706" s="40">
        <v>6.61</v>
      </c>
      <c r="K6706" s="40">
        <v>0</v>
      </c>
    </row>
    <row r="6707" spans="1:11" x14ac:dyDescent="0.35">
      <c r="A6707">
        <v>30055</v>
      </c>
      <c r="B6707" t="s">
        <v>80</v>
      </c>
      <c r="C6707" s="70">
        <v>0</v>
      </c>
      <c r="D6707" s="70">
        <v>0</v>
      </c>
      <c r="E6707" s="71">
        <v>44742</v>
      </c>
      <c r="F6707" t="s">
        <v>5843</v>
      </c>
      <c r="G6707" t="s">
        <v>2247</v>
      </c>
      <c r="J6707" s="40">
        <v>0</v>
      </c>
      <c r="K6707" s="40">
        <v>0</v>
      </c>
    </row>
    <row r="6708" spans="1:11" x14ac:dyDescent="0.35">
      <c r="A6708">
        <v>30055</v>
      </c>
      <c r="B6708" t="s">
        <v>80</v>
      </c>
      <c r="C6708" s="70">
        <v>0</v>
      </c>
      <c r="D6708" s="70">
        <v>0</v>
      </c>
      <c r="E6708" s="71">
        <v>44746</v>
      </c>
      <c r="F6708" t="s">
        <v>11188</v>
      </c>
      <c r="G6708" t="s">
        <v>2142</v>
      </c>
      <c r="H6708" t="s">
        <v>11187</v>
      </c>
      <c r="I6708" t="s">
        <v>11182</v>
      </c>
      <c r="J6708" s="40">
        <v>0</v>
      </c>
      <c r="K6708" s="40">
        <v>527.11</v>
      </c>
    </row>
    <row r="6709" spans="1:11" x14ac:dyDescent="0.35">
      <c r="A6709">
        <v>30055</v>
      </c>
      <c r="B6709" t="s">
        <v>80</v>
      </c>
      <c r="C6709" s="70">
        <v>0</v>
      </c>
      <c r="D6709" s="70">
        <v>0</v>
      </c>
      <c r="E6709" s="71">
        <v>44746</v>
      </c>
      <c r="F6709" t="s">
        <v>11186</v>
      </c>
      <c r="G6709" t="s">
        <v>2142</v>
      </c>
      <c r="H6709" t="s">
        <v>11185</v>
      </c>
      <c r="I6709" t="s">
        <v>11182</v>
      </c>
      <c r="J6709" s="40">
        <v>0</v>
      </c>
      <c r="K6709" s="40">
        <v>-527.11</v>
      </c>
    </row>
    <row r="6710" spans="1:11" x14ac:dyDescent="0.35">
      <c r="A6710">
        <v>30055</v>
      </c>
      <c r="B6710" t="s">
        <v>80</v>
      </c>
      <c r="C6710" s="70">
        <v>0</v>
      </c>
      <c r="D6710" s="70">
        <v>0</v>
      </c>
      <c r="E6710" s="71">
        <v>44746</v>
      </c>
      <c r="F6710" t="s">
        <v>11184</v>
      </c>
      <c r="G6710" t="s">
        <v>2142</v>
      </c>
      <c r="H6710" t="s">
        <v>11183</v>
      </c>
      <c r="I6710" t="s">
        <v>11182</v>
      </c>
      <c r="J6710" s="40">
        <v>0</v>
      </c>
      <c r="K6710" s="40">
        <v>150.78</v>
      </c>
    </row>
    <row r="6711" spans="1:11" x14ac:dyDescent="0.35">
      <c r="A6711">
        <v>30055</v>
      </c>
      <c r="B6711" t="s">
        <v>80</v>
      </c>
      <c r="C6711" s="70">
        <v>0</v>
      </c>
      <c r="D6711" s="70">
        <v>0</v>
      </c>
      <c r="E6711" s="71">
        <v>44773</v>
      </c>
      <c r="F6711" t="s">
        <v>18888</v>
      </c>
      <c r="G6711" t="s">
        <v>1912</v>
      </c>
      <c r="J6711" s="40">
        <v>155.44</v>
      </c>
      <c r="K6711" s="40">
        <v>0</v>
      </c>
    </row>
    <row r="6712" spans="1:11" x14ac:dyDescent="0.35">
      <c r="A6712">
        <v>30055</v>
      </c>
      <c r="B6712" t="s">
        <v>80</v>
      </c>
      <c r="C6712" s="70">
        <v>0</v>
      </c>
      <c r="D6712" s="70">
        <v>0</v>
      </c>
      <c r="E6712" s="71">
        <v>44773</v>
      </c>
      <c r="F6712" t="s">
        <v>18888</v>
      </c>
      <c r="G6712" t="s">
        <v>1912</v>
      </c>
      <c r="J6712" s="40">
        <v>23.63</v>
      </c>
      <c r="K6712" s="40">
        <v>0</v>
      </c>
    </row>
    <row r="6713" spans="1:11" x14ac:dyDescent="0.35">
      <c r="A6713">
        <v>30055</v>
      </c>
      <c r="B6713" t="s">
        <v>80</v>
      </c>
      <c r="C6713" s="70">
        <v>0</v>
      </c>
      <c r="D6713" s="70">
        <v>0</v>
      </c>
      <c r="E6713" s="71">
        <v>44773</v>
      </c>
      <c r="F6713" t="s">
        <v>5541</v>
      </c>
      <c r="G6713" t="s">
        <v>2247</v>
      </c>
      <c r="J6713" s="40">
        <v>0</v>
      </c>
      <c r="K6713" s="40">
        <v>0</v>
      </c>
    </row>
    <row r="6714" spans="1:11" x14ac:dyDescent="0.35">
      <c r="A6714">
        <v>30055</v>
      </c>
      <c r="B6714" t="s">
        <v>80</v>
      </c>
      <c r="C6714" s="70">
        <v>0</v>
      </c>
      <c r="D6714" s="70">
        <v>0</v>
      </c>
      <c r="E6714" s="71">
        <v>44773</v>
      </c>
      <c r="F6714" t="s">
        <v>5279</v>
      </c>
      <c r="G6714" t="s">
        <v>1907</v>
      </c>
      <c r="J6714" s="40">
        <v>0</v>
      </c>
      <c r="K6714" s="40">
        <v>4.66</v>
      </c>
    </row>
    <row r="6715" spans="1:11" x14ac:dyDescent="0.35">
      <c r="A6715">
        <v>30055</v>
      </c>
      <c r="B6715" t="s">
        <v>80</v>
      </c>
      <c r="C6715" s="70">
        <v>0</v>
      </c>
      <c r="D6715" s="70">
        <v>0</v>
      </c>
      <c r="E6715" s="71">
        <v>44800</v>
      </c>
      <c r="F6715" t="s">
        <v>18887</v>
      </c>
      <c r="G6715" t="s">
        <v>1912</v>
      </c>
      <c r="J6715" s="40">
        <v>51.18</v>
      </c>
      <c r="K6715" s="40">
        <v>0</v>
      </c>
    </row>
    <row r="6716" spans="1:11" x14ac:dyDescent="0.35">
      <c r="A6716">
        <v>30055</v>
      </c>
      <c r="B6716" t="s">
        <v>80</v>
      </c>
      <c r="C6716" s="70">
        <v>0</v>
      </c>
      <c r="D6716" s="70">
        <v>0</v>
      </c>
      <c r="E6716" s="71">
        <v>44801</v>
      </c>
      <c r="F6716" t="s">
        <v>15869</v>
      </c>
      <c r="G6716" t="s">
        <v>1912</v>
      </c>
      <c r="J6716" s="40">
        <v>191.17</v>
      </c>
      <c r="K6716" s="40">
        <v>0</v>
      </c>
    </row>
    <row r="6717" spans="1:11" x14ac:dyDescent="0.35">
      <c r="A6717">
        <v>30055</v>
      </c>
      <c r="B6717" t="s">
        <v>80</v>
      </c>
      <c r="C6717" s="70">
        <v>0</v>
      </c>
      <c r="D6717" s="70">
        <v>0</v>
      </c>
      <c r="E6717" s="71">
        <v>44804</v>
      </c>
      <c r="F6717" t="s">
        <v>5068</v>
      </c>
      <c r="G6717" t="s">
        <v>2247</v>
      </c>
      <c r="H6717" t="s">
        <v>2265</v>
      </c>
      <c r="J6717" s="40">
        <v>0</v>
      </c>
      <c r="K6717" s="40">
        <v>0</v>
      </c>
    </row>
    <row r="6718" spans="1:11" x14ac:dyDescent="0.35">
      <c r="A6718">
        <v>30055</v>
      </c>
      <c r="B6718" t="s">
        <v>80</v>
      </c>
      <c r="C6718" s="70">
        <v>0</v>
      </c>
      <c r="D6718" s="70">
        <v>0</v>
      </c>
      <c r="E6718" s="71">
        <v>44834</v>
      </c>
      <c r="F6718" t="s">
        <v>4941</v>
      </c>
      <c r="G6718" t="s">
        <v>2247</v>
      </c>
      <c r="H6718" t="s">
        <v>2262</v>
      </c>
      <c r="J6718" s="40">
        <v>0</v>
      </c>
      <c r="K6718" s="40">
        <v>0</v>
      </c>
    </row>
    <row r="6719" spans="1:11" x14ac:dyDescent="0.35">
      <c r="A6719">
        <v>30055</v>
      </c>
      <c r="B6719" t="s">
        <v>80</v>
      </c>
      <c r="C6719" s="70">
        <v>0</v>
      </c>
      <c r="D6719" s="70">
        <v>0</v>
      </c>
      <c r="E6719" s="71">
        <v>44865</v>
      </c>
      <c r="F6719" t="s">
        <v>4425</v>
      </c>
      <c r="G6719" t="s">
        <v>2247</v>
      </c>
      <c r="H6719" t="s">
        <v>1919</v>
      </c>
      <c r="I6719" t="s">
        <v>1919</v>
      </c>
      <c r="J6719" s="40">
        <v>0</v>
      </c>
      <c r="K6719" s="40">
        <v>0</v>
      </c>
    </row>
    <row r="6720" spans="1:11" x14ac:dyDescent="0.35">
      <c r="A6720">
        <v>30055</v>
      </c>
      <c r="B6720" t="s">
        <v>80</v>
      </c>
      <c r="C6720" s="70">
        <v>0</v>
      </c>
      <c r="D6720" s="70">
        <v>0</v>
      </c>
      <c r="E6720" s="71">
        <v>44895</v>
      </c>
      <c r="F6720" t="s">
        <v>4254</v>
      </c>
      <c r="G6720" t="s">
        <v>2247</v>
      </c>
      <c r="H6720" t="s">
        <v>1916</v>
      </c>
      <c r="I6720" t="s">
        <v>1916</v>
      </c>
      <c r="J6720" s="40">
        <v>0</v>
      </c>
      <c r="K6720" s="40">
        <v>0</v>
      </c>
    </row>
    <row r="6721" spans="1:11" x14ac:dyDescent="0.35">
      <c r="A6721">
        <v>30055</v>
      </c>
      <c r="B6721" t="s">
        <v>80</v>
      </c>
      <c r="C6721" s="70">
        <v>0</v>
      </c>
      <c r="D6721" s="70">
        <v>0</v>
      </c>
      <c r="E6721" s="71">
        <v>44926</v>
      </c>
      <c r="F6721" t="s">
        <v>3894</v>
      </c>
      <c r="G6721" t="s">
        <v>2247</v>
      </c>
      <c r="H6721" t="s">
        <v>1911</v>
      </c>
      <c r="I6721" t="s">
        <v>1911</v>
      </c>
      <c r="J6721" s="40">
        <v>0</v>
      </c>
      <c r="K6721" s="40">
        <v>0</v>
      </c>
    </row>
    <row r="6722" spans="1:11" x14ac:dyDescent="0.35">
      <c r="A6722">
        <v>30064</v>
      </c>
      <c r="B6722" t="s">
        <v>81</v>
      </c>
      <c r="C6722" s="70">
        <v>-608</v>
      </c>
      <c r="D6722" s="70">
        <v>-195.5</v>
      </c>
      <c r="E6722" s="71">
        <v>44567</v>
      </c>
      <c r="F6722" t="s">
        <v>13912</v>
      </c>
      <c r="G6722" t="s">
        <v>2142</v>
      </c>
      <c r="H6722" t="s">
        <v>13911</v>
      </c>
      <c r="I6722" t="s">
        <v>13910</v>
      </c>
      <c r="J6722" s="40">
        <v>0</v>
      </c>
      <c r="K6722" s="40">
        <v>22.84</v>
      </c>
    </row>
    <row r="6723" spans="1:11" x14ac:dyDescent="0.35">
      <c r="A6723">
        <v>30064</v>
      </c>
      <c r="B6723" t="s">
        <v>81</v>
      </c>
      <c r="C6723" s="70">
        <v>-608</v>
      </c>
      <c r="D6723" s="70">
        <v>-195.5</v>
      </c>
      <c r="E6723" s="71">
        <v>44592</v>
      </c>
      <c r="F6723" t="s">
        <v>15892</v>
      </c>
      <c r="G6723" t="s">
        <v>1912</v>
      </c>
      <c r="J6723" s="40">
        <v>22.22</v>
      </c>
      <c r="K6723" s="40">
        <v>0</v>
      </c>
    </row>
    <row r="6724" spans="1:11" x14ac:dyDescent="0.35">
      <c r="A6724">
        <v>30064</v>
      </c>
      <c r="B6724" t="s">
        <v>81</v>
      </c>
      <c r="C6724" s="70">
        <v>-608</v>
      </c>
      <c r="D6724" s="70">
        <v>-195.5</v>
      </c>
      <c r="E6724" s="71">
        <v>44592</v>
      </c>
      <c r="F6724" t="s">
        <v>6839</v>
      </c>
      <c r="G6724" t="s">
        <v>2247</v>
      </c>
      <c r="J6724" s="40">
        <v>5.82</v>
      </c>
      <c r="K6724" s="40">
        <v>0</v>
      </c>
    </row>
    <row r="6725" spans="1:11" x14ac:dyDescent="0.35">
      <c r="A6725">
        <v>30064</v>
      </c>
      <c r="B6725" t="s">
        <v>81</v>
      </c>
      <c r="C6725" s="70">
        <v>-608</v>
      </c>
      <c r="D6725" s="70">
        <v>-195.5</v>
      </c>
      <c r="E6725" s="71">
        <v>44598</v>
      </c>
      <c r="F6725" t="s">
        <v>13897</v>
      </c>
      <c r="G6725" t="s">
        <v>2142</v>
      </c>
      <c r="H6725" t="s">
        <v>13896</v>
      </c>
      <c r="I6725" t="s">
        <v>13895</v>
      </c>
      <c r="J6725" s="40">
        <v>0</v>
      </c>
      <c r="K6725" s="40">
        <v>22.19</v>
      </c>
    </row>
    <row r="6726" spans="1:11" x14ac:dyDescent="0.35">
      <c r="A6726">
        <v>30064</v>
      </c>
      <c r="B6726" t="s">
        <v>81</v>
      </c>
      <c r="C6726" s="70">
        <v>-608</v>
      </c>
      <c r="D6726" s="70">
        <v>-195.5</v>
      </c>
      <c r="E6726" s="71">
        <v>44619</v>
      </c>
      <c r="F6726" t="s">
        <v>13860</v>
      </c>
      <c r="G6726" t="s">
        <v>2142</v>
      </c>
      <c r="H6726" t="s">
        <v>13859</v>
      </c>
      <c r="I6726" t="s">
        <v>13858</v>
      </c>
      <c r="J6726" s="40">
        <v>0</v>
      </c>
      <c r="K6726" s="40">
        <v>150.35</v>
      </c>
    </row>
    <row r="6727" spans="1:11" x14ac:dyDescent="0.35">
      <c r="A6727">
        <v>30064</v>
      </c>
      <c r="B6727" t="s">
        <v>81</v>
      </c>
      <c r="C6727" s="70">
        <v>-608</v>
      </c>
      <c r="D6727" s="70">
        <v>-195.5</v>
      </c>
      <c r="E6727" s="71">
        <v>44620</v>
      </c>
      <c r="F6727" t="s">
        <v>8269</v>
      </c>
      <c r="G6727" t="s">
        <v>1912</v>
      </c>
      <c r="J6727" s="40">
        <v>151.33000000000001</v>
      </c>
      <c r="K6727" s="40">
        <v>0</v>
      </c>
    </row>
    <row r="6728" spans="1:11" x14ac:dyDescent="0.35">
      <c r="A6728">
        <v>30064</v>
      </c>
      <c r="B6728" t="s">
        <v>81</v>
      </c>
      <c r="C6728" s="70">
        <v>-608</v>
      </c>
      <c r="D6728" s="70">
        <v>-195.5</v>
      </c>
      <c r="E6728" s="71">
        <v>44620</v>
      </c>
      <c r="F6728" t="s">
        <v>15890</v>
      </c>
      <c r="G6728" t="s">
        <v>1912</v>
      </c>
      <c r="J6728" s="40">
        <v>21.93</v>
      </c>
      <c r="K6728" s="40">
        <v>0</v>
      </c>
    </row>
    <row r="6729" spans="1:11" x14ac:dyDescent="0.35">
      <c r="A6729">
        <v>30064</v>
      </c>
      <c r="B6729" t="s">
        <v>81</v>
      </c>
      <c r="C6729" s="70">
        <v>-608</v>
      </c>
      <c r="D6729" s="70">
        <v>-195.5</v>
      </c>
      <c r="E6729" s="71">
        <v>44626</v>
      </c>
      <c r="F6729" t="s">
        <v>13851</v>
      </c>
      <c r="G6729" t="s">
        <v>2142</v>
      </c>
      <c r="H6729" t="s">
        <v>13850</v>
      </c>
      <c r="I6729" t="s">
        <v>13849</v>
      </c>
      <c r="J6729" s="40">
        <v>0</v>
      </c>
      <c r="K6729" s="40">
        <v>21.88</v>
      </c>
    </row>
    <row r="6730" spans="1:11" x14ac:dyDescent="0.35">
      <c r="A6730">
        <v>30064</v>
      </c>
      <c r="B6730" t="s">
        <v>81</v>
      </c>
      <c r="C6730" s="70">
        <v>-608</v>
      </c>
      <c r="D6730" s="70">
        <v>-195.5</v>
      </c>
      <c r="E6730" s="71">
        <v>44651</v>
      </c>
      <c r="F6730" t="s">
        <v>15897</v>
      </c>
      <c r="G6730" t="s">
        <v>1912</v>
      </c>
      <c r="J6730" s="40">
        <v>22.36</v>
      </c>
      <c r="K6730" s="40">
        <v>0</v>
      </c>
    </row>
    <row r="6731" spans="1:11" x14ac:dyDescent="0.35">
      <c r="A6731">
        <v>30064</v>
      </c>
      <c r="B6731" t="s">
        <v>81</v>
      </c>
      <c r="C6731" s="70">
        <v>-608</v>
      </c>
      <c r="D6731" s="70">
        <v>-195.5</v>
      </c>
      <c r="E6731" s="71">
        <v>44651</v>
      </c>
      <c r="F6731" t="s">
        <v>6525</v>
      </c>
      <c r="G6731" t="s">
        <v>2247</v>
      </c>
      <c r="J6731" s="40">
        <v>0</v>
      </c>
      <c r="K6731" s="40">
        <v>2.34</v>
      </c>
    </row>
    <row r="6732" spans="1:11" x14ac:dyDescent="0.35">
      <c r="A6732">
        <v>30064</v>
      </c>
      <c r="B6732" t="s">
        <v>81</v>
      </c>
      <c r="C6732" s="70">
        <v>-608</v>
      </c>
      <c r="D6732" s="70">
        <v>-195.5</v>
      </c>
      <c r="E6732" s="71">
        <v>44657</v>
      </c>
      <c r="F6732" t="s">
        <v>13829</v>
      </c>
      <c r="G6732" t="s">
        <v>2142</v>
      </c>
      <c r="H6732" t="s">
        <v>13828</v>
      </c>
      <c r="I6732" t="s">
        <v>13827</v>
      </c>
      <c r="J6732" s="40">
        <v>0</v>
      </c>
      <c r="K6732" s="40">
        <v>22.02</v>
      </c>
    </row>
    <row r="6733" spans="1:11" x14ac:dyDescent="0.35">
      <c r="A6733">
        <v>30064</v>
      </c>
      <c r="B6733" t="s">
        <v>81</v>
      </c>
      <c r="C6733" s="70">
        <v>-608</v>
      </c>
      <c r="D6733" s="70">
        <v>-195.5</v>
      </c>
      <c r="E6733" s="71">
        <v>44681</v>
      </c>
      <c r="F6733" t="s">
        <v>18734</v>
      </c>
      <c r="G6733" t="s">
        <v>1912</v>
      </c>
      <c r="J6733" s="40">
        <v>21.41</v>
      </c>
      <c r="K6733" s="40">
        <v>0</v>
      </c>
    </row>
    <row r="6734" spans="1:11" x14ac:dyDescent="0.35">
      <c r="A6734">
        <v>30064</v>
      </c>
      <c r="B6734" t="s">
        <v>81</v>
      </c>
      <c r="C6734" s="70">
        <v>-608</v>
      </c>
      <c r="D6734" s="70">
        <v>-195.5</v>
      </c>
      <c r="E6734" s="71">
        <v>44681</v>
      </c>
      <c r="F6734" t="s">
        <v>6272</v>
      </c>
      <c r="G6734" t="s">
        <v>2247</v>
      </c>
      <c r="J6734" s="40">
        <v>8.14</v>
      </c>
      <c r="K6734" s="40">
        <v>0</v>
      </c>
    </row>
    <row r="6735" spans="1:11" x14ac:dyDescent="0.35">
      <c r="A6735">
        <v>30064</v>
      </c>
      <c r="B6735" t="s">
        <v>81</v>
      </c>
      <c r="C6735" s="70">
        <v>-608</v>
      </c>
      <c r="D6735" s="70">
        <v>-195.5</v>
      </c>
      <c r="E6735" s="71">
        <v>44681</v>
      </c>
      <c r="F6735" t="s">
        <v>6152</v>
      </c>
      <c r="G6735" t="s">
        <v>2247</v>
      </c>
      <c r="J6735" s="40">
        <v>0.61</v>
      </c>
      <c r="K6735" s="40">
        <v>0</v>
      </c>
    </row>
    <row r="6736" spans="1:11" x14ac:dyDescent="0.35">
      <c r="A6736">
        <v>30064</v>
      </c>
      <c r="B6736" t="s">
        <v>81</v>
      </c>
      <c r="C6736" s="70">
        <v>-608</v>
      </c>
      <c r="D6736" s="70">
        <v>-195.5</v>
      </c>
      <c r="E6736" s="71">
        <v>44687</v>
      </c>
      <c r="F6736" t="s">
        <v>13802</v>
      </c>
      <c r="G6736" t="s">
        <v>2142</v>
      </c>
      <c r="H6736" t="s">
        <v>13801</v>
      </c>
      <c r="I6736" t="s">
        <v>13800</v>
      </c>
      <c r="J6736" s="40">
        <v>0</v>
      </c>
      <c r="K6736" s="40">
        <v>20.77</v>
      </c>
    </row>
    <row r="6737" spans="1:11" x14ac:dyDescent="0.35">
      <c r="A6737">
        <v>30064</v>
      </c>
      <c r="B6737" t="s">
        <v>81</v>
      </c>
      <c r="C6737" s="70">
        <v>-608</v>
      </c>
      <c r="D6737" s="70">
        <v>-195.5</v>
      </c>
      <c r="E6737" s="71">
        <v>44712</v>
      </c>
      <c r="F6737" t="s">
        <v>18733</v>
      </c>
      <c r="G6737" t="s">
        <v>1912</v>
      </c>
      <c r="J6737" s="40">
        <v>21.27</v>
      </c>
      <c r="K6737" s="40">
        <v>0</v>
      </c>
    </row>
    <row r="6738" spans="1:11" x14ac:dyDescent="0.35">
      <c r="A6738">
        <v>30064</v>
      </c>
      <c r="B6738" t="s">
        <v>81</v>
      </c>
      <c r="C6738" s="70">
        <v>-608</v>
      </c>
      <c r="D6738" s="70">
        <v>-195.5</v>
      </c>
      <c r="E6738" s="71">
        <v>44712</v>
      </c>
      <c r="F6738" t="s">
        <v>5960</v>
      </c>
      <c r="G6738" t="s">
        <v>2247</v>
      </c>
      <c r="J6738" s="40">
        <v>0.66</v>
      </c>
      <c r="K6738" s="40">
        <v>0</v>
      </c>
    </row>
    <row r="6739" spans="1:11" x14ac:dyDescent="0.35">
      <c r="A6739">
        <v>30064</v>
      </c>
      <c r="B6739" t="s">
        <v>81</v>
      </c>
      <c r="C6739" s="70">
        <v>-608</v>
      </c>
      <c r="D6739" s="70">
        <v>-195.5</v>
      </c>
      <c r="E6739" s="71">
        <v>44712</v>
      </c>
      <c r="F6739" t="s">
        <v>18732</v>
      </c>
      <c r="G6739" t="s">
        <v>1912</v>
      </c>
      <c r="J6739" s="40">
        <v>21.27</v>
      </c>
      <c r="K6739" s="40">
        <v>0</v>
      </c>
    </row>
    <row r="6740" spans="1:11" x14ac:dyDescent="0.35">
      <c r="A6740">
        <v>30064</v>
      </c>
      <c r="B6740" t="s">
        <v>81</v>
      </c>
      <c r="C6740" s="70">
        <v>-608</v>
      </c>
      <c r="D6740" s="70">
        <v>-195.5</v>
      </c>
      <c r="E6740" s="71">
        <v>44712</v>
      </c>
      <c r="F6740" t="s">
        <v>18731</v>
      </c>
      <c r="G6740" t="s">
        <v>1912</v>
      </c>
      <c r="J6740" s="40">
        <v>-21.27</v>
      </c>
      <c r="K6740" s="40">
        <v>0</v>
      </c>
    </row>
    <row r="6741" spans="1:11" x14ac:dyDescent="0.35">
      <c r="A6741">
        <v>30064</v>
      </c>
      <c r="B6741" t="s">
        <v>81</v>
      </c>
      <c r="C6741" s="70">
        <v>-608</v>
      </c>
      <c r="D6741" s="70">
        <v>-195.5</v>
      </c>
      <c r="E6741" s="71">
        <v>44718</v>
      </c>
      <c r="F6741" t="s">
        <v>13783</v>
      </c>
      <c r="G6741" t="s">
        <v>2142</v>
      </c>
      <c r="H6741" t="s">
        <v>13782</v>
      </c>
      <c r="I6741" t="s">
        <v>13781</v>
      </c>
      <c r="J6741" s="40">
        <v>0</v>
      </c>
      <c r="K6741" s="40">
        <v>21.31</v>
      </c>
    </row>
    <row r="6742" spans="1:11" x14ac:dyDescent="0.35">
      <c r="A6742">
        <v>30064</v>
      </c>
      <c r="B6742" t="s">
        <v>81</v>
      </c>
      <c r="C6742" s="70">
        <v>-608</v>
      </c>
      <c r="D6742" s="70">
        <v>-195.5</v>
      </c>
      <c r="E6742" s="71">
        <v>44742</v>
      </c>
      <c r="F6742" t="s">
        <v>18808</v>
      </c>
      <c r="G6742" t="s">
        <v>1912</v>
      </c>
      <c r="J6742" s="40">
        <v>20.29</v>
      </c>
      <c r="K6742" s="40">
        <v>0</v>
      </c>
    </row>
    <row r="6743" spans="1:11" x14ac:dyDescent="0.35">
      <c r="A6743">
        <v>30064</v>
      </c>
      <c r="B6743" t="s">
        <v>81</v>
      </c>
      <c r="C6743" s="70">
        <v>-608</v>
      </c>
      <c r="D6743" s="70">
        <v>-195.5</v>
      </c>
      <c r="E6743" s="71">
        <v>44742</v>
      </c>
      <c r="F6743" t="s">
        <v>5694</v>
      </c>
      <c r="G6743" t="s">
        <v>2247</v>
      </c>
      <c r="J6743" s="40">
        <v>9.4499999999999993</v>
      </c>
      <c r="K6743" s="40">
        <v>0</v>
      </c>
    </row>
    <row r="6744" spans="1:11" x14ac:dyDescent="0.35">
      <c r="A6744">
        <v>30064</v>
      </c>
      <c r="B6744" t="s">
        <v>81</v>
      </c>
      <c r="C6744" s="70">
        <v>-608</v>
      </c>
      <c r="D6744" s="70">
        <v>-195.5</v>
      </c>
      <c r="E6744" s="71">
        <v>44748</v>
      </c>
      <c r="F6744" t="s">
        <v>14225</v>
      </c>
      <c r="G6744" t="s">
        <v>2142</v>
      </c>
      <c r="H6744" t="s">
        <v>14224</v>
      </c>
      <c r="I6744" t="s">
        <v>14223</v>
      </c>
      <c r="J6744" s="40">
        <v>0</v>
      </c>
      <c r="K6744" s="40">
        <v>20.21</v>
      </c>
    </row>
    <row r="6745" spans="1:11" x14ac:dyDescent="0.35">
      <c r="A6745">
        <v>30064</v>
      </c>
      <c r="B6745" t="s">
        <v>81</v>
      </c>
      <c r="C6745" s="70">
        <v>-608</v>
      </c>
      <c r="D6745" s="70">
        <v>-195.5</v>
      </c>
      <c r="E6745" s="71">
        <v>44773</v>
      </c>
      <c r="F6745" t="s">
        <v>8259</v>
      </c>
      <c r="G6745" t="s">
        <v>1912</v>
      </c>
      <c r="J6745" s="40">
        <v>20.94</v>
      </c>
      <c r="K6745" s="40">
        <v>0</v>
      </c>
    </row>
    <row r="6746" spans="1:11" x14ac:dyDescent="0.35">
      <c r="A6746">
        <v>30064</v>
      </c>
      <c r="B6746" t="s">
        <v>81</v>
      </c>
      <c r="C6746" s="70">
        <v>-608</v>
      </c>
      <c r="D6746" s="70">
        <v>-195.5</v>
      </c>
      <c r="E6746" s="71">
        <v>44773</v>
      </c>
      <c r="F6746" t="s">
        <v>8259</v>
      </c>
      <c r="G6746" t="s">
        <v>1912</v>
      </c>
      <c r="J6746" s="40">
        <v>104.69</v>
      </c>
      <c r="K6746" s="40">
        <v>0</v>
      </c>
    </row>
    <row r="6747" spans="1:11" x14ac:dyDescent="0.35">
      <c r="A6747">
        <v>30064</v>
      </c>
      <c r="B6747" t="s">
        <v>81</v>
      </c>
      <c r="C6747" s="70">
        <v>-608</v>
      </c>
      <c r="D6747" s="70">
        <v>-195.5</v>
      </c>
      <c r="E6747" s="71">
        <v>44773</v>
      </c>
      <c r="F6747" t="s">
        <v>8259</v>
      </c>
      <c r="G6747" t="s">
        <v>1912</v>
      </c>
      <c r="J6747" s="40">
        <v>1327.04</v>
      </c>
      <c r="K6747" s="40">
        <v>0</v>
      </c>
    </row>
    <row r="6748" spans="1:11" x14ac:dyDescent="0.35">
      <c r="A6748">
        <v>30064</v>
      </c>
      <c r="B6748" t="s">
        <v>81</v>
      </c>
      <c r="C6748" s="70">
        <v>-608</v>
      </c>
      <c r="D6748" s="70">
        <v>-195.5</v>
      </c>
      <c r="E6748" s="71">
        <v>44773</v>
      </c>
      <c r="F6748" t="s">
        <v>5385</v>
      </c>
      <c r="G6748" t="s">
        <v>2247</v>
      </c>
      <c r="J6748" s="40">
        <v>0</v>
      </c>
      <c r="K6748" s="40">
        <v>6.32</v>
      </c>
    </row>
    <row r="6749" spans="1:11" x14ac:dyDescent="0.35">
      <c r="A6749">
        <v>30064</v>
      </c>
      <c r="B6749" t="s">
        <v>81</v>
      </c>
      <c r="C6749" s="70">
        <v>-608</v>
      </c>
      <c r="D6749" s="70">
        <v>-195.5</v>
      </c>
      <c r="E6749" s="71">
        <v>44777</v>
      </c>
      <c r="F6749" t="s">
        <v>14198</v>
      </c>
      <c r="G6749" t="s">
        <v>2142</v>
      </c>
      <c r="H6749" t="s">
        <v>14197</v>
      </c>
      <c r="I6749" t="s">
        <v>14196</v>
      </c>
      <c r="J6749" s="40">
        <v>0</v>
      </c>
      <c r="K6749" s="40">
        <v>1343.28</v>
      </c>
    </row>
    <row r="6750" spans="1:11" x14ac:dyDescent="0.35">
      <c r="A6750">
        <v>30064</v>
      </c>
      <c r="B6750" t="s">
        <v>81</v>
      </c>
      <c r="C6750" s="70">
        <v>-608</v>
      </c>
      <c r="D6750" s="70">
        <v>-195.5</v>
      </c>
      <c r="E6750" s="71">
        <v>44779</v>
      </c>
      <c r="F6750" t="s">
        <v>14195</v>
      </c>
      <c r="G6750" t="s">
        <v>2142</v>
      </c>
      <c r="H6750" t="s">
        <v>14194</v>
      </c>
      <c r="I6750" t="s">
        <v>14193</v>
      </c>
      <c r="J6750" s="40">
        <v>0</v>
      </c>
      <c r="K6750" s="40">
        <v>21.29</v>
      </c>
    </row>
    <row r="6751" spans="1:11" x14ac:dyDescent="0.35">
      <c r="A6751">
        <v>30064</v>
      </c>
      <c r="B6751" t="s">
        <v>81</v>
      </c>
      <c r="C6751" s="70">
        <v>-608</v>
      </c>
      <c r="D6751" s="70">
        <v>-195.5</v>
      </c>
      <c r="E6751" s="71">
        <v>44797</v>
      </c>
      <c r="F6751" t="s">
        <v>8257</v>
      </c>
      <c r="G6751" t="s">
        <v>1912</v>
      </c>
      <c r="J6751" s="40">
        <v>21.66</v>
      </c>
      <c r="K6751" s="40">
        <v>0</v>
      </c>
    </row>
    <row r="6752" spans="1:11" x14ac:dyDescent="0.35">
      <c r="A6752">
        <v>30064</v>
      </c>
      <c r="B6752" t="s">
        <v>81</v>
      </c>
      <c r="C6752" s="70">
        <v>-608</v>
      </c>
      <c r="D6752" s="70">
        <v>-195.5</v>
      </c>
      <c r="E6752" s="71">
        <v>44804</v>
      </c>
      <c r="F6752" t="s">
        <v>5195</v>
      </c>
      <c r="G6752" t="s">
        <v>2247</v>
      </c>
      <c r="H6752" t="s">
        <v>2265</v>
      </c>
      <c r="J6752" s="40">
        <v>14.75</v>
      </c>
      <c r="K6752" s="40">
        <v>0</v>
      </c>
    </row>
    <row r="6753" spans="1:11" x14ac:dyDescent="0.35">
      <c r="A6753">
        <v>30064</v>
      </c>
      <c r="B6753" t="s">
        <v>81</v>
      </c>
      <c r="C6753" s="70">
        <v>-608</v>
      </c>
      <c r="D6753" s="70">
        <v>-195.5</v>
      </c>
      <c r="E6753" s="71">
        <v>44810</v>
      </c>
      <c r="F6753" t="s">
        <v>14112</v>
      </c>
      <c r="G6753" t="s">
        <v>2142</v>
      </c>
      <c r="H6753" t="s">
        <v>14111</v>
      </c>
      <c r="I6753" t="s">
        <v>14110</v>
      </c>
      <c r="J6753" s="40">
        <v>0</v>
      </c>
      <c r="K6753" s="40">
        <v>20.78</v>
      </c>
    </row>
    <row r="6754" spans="1:11" x14ac:dyDescent="0.35">
      <c r="A6754">
        <v>30064</v>
      </c>
      <c r="B6754" t="s">
        <v>81</v>
      </c>
      <c r="C6754" s="70">
        <v>-608</v>
      </c>
      <c r="D6754" s="70">
        <v>-195.5</v>
      </c>
      <c r="E6754" s="71">
        <v>44834</v>
      </c>
      <c r="F6754" t="s">
        <v>8252</v>
      </c>
      <c r="G6754" t="s">
        <v>1912</v>
      </c>
      <c r="I6754" t="s">
        <v>8251</v>
      </c>
      <c r="J6754" s="40">
        <v>20.04</v>
      </c>
      <c r="K6754" s="40">
        <v>0</v>
      </c>
    </row>
    <row r="6755" spans="1:11" x14ac:dyDescent="0.35">
      <c r="A6755">
        <v>30064</v>
      </c>
      <c r="B6755" t="s">
        <v>81</v>
      </c>
      <c r="C6755" s="70">
        <v>-608</v>
      </c>
      <c r="D6755" s="70">
        <v>-195.5</v>
      </c>
      <c r="E6755" s="71">
        <v>44834</v>
      </c>
      <c r="F6755" t="s">
        <v>15865</v>
      </c>
      <c r="G6755" t="s">
        <v>1912</v>
      </c>
      <c r="I6755" t="s">
        <v>15813</v>
      </c>
      <c r="J6755" s="40">
        <v>-4.2300000000000004</v>
      </c>
      <c r="K6755" s="40">
        <v>0</v>
      </c>
    </row>
    <row r="6756" spans="1:11" x14ac:dyDescent="0.35">
      <c r="A6756">
        <v>30064</v>
      </c>
      <c r="B6756" t="s">
        <v>81</v>
      </c>
      <c r="C6756" s="70">
        <v>-608</v>
      </c>
      <c r="D6756" s="70">
        <v>-195.5</v>
      </c>
      <c r="E6756" s="71">
        <v>44834</v>
      </c>
      <c r="F6756" t="s">
        <v>4772</v>
      </c>
      <c r="G6756" t="s">
        <v>2247</v>
      </c>
      <c r="H6756" t="s">
        <v>2262</v>
      </c>
      <c r="J6756" s="40">
        <v>5.0599999999999996</v>
      </c>
      <c r="K6756" s="40">
        <v>0</v>
      </c>
    </row>
    <row r="6757" spans="1:11" x14ac:dyDescent="0.35">
      <c r="A6757">
        <v>30064</v>
      </c>
      <c r="B6757" t="s">
        <v>81</v>
      </c>
      <c r="C6757" s="70">
        <v>-608</v>
      </c>
      <c r="D6757" s="70">
        <v>-195.5</v>
      </c>
      <c r="E6757" s="71">
        <v>44865</v>
      </c>
      <c r="F6757" t="s">
        <v>8249</v>
      </c>
      <c r="G6757" t="s">
        <v>1912</v>
      </c>
      <c r="H6757" t="s">
        <v>2516</v>
      </c>
      <c r="I6757" t="s">
        <v>2516</v>
      </c>
      <c r="J6757" s="40">
        <v>20.11</v>
      </c>
      <c r="K6757" s="40">
        <v>0</v>
      </c>
    </row>
    <row r="6758" spans="1:11" x14ac:dyDescent="0.35">
      <c r="A6758">
        <v>30064</v>
      </c>
      <c r="B6758" t="s">
        <v>81</v>
      </c>
      <c r="C6758" s="70">
        <v>-608</v>
      </c>
      <c r="D6758" s="70">
        <v>-195.5</v>
      </c>
      <c r="E6758" s="71">
        <v>44865</v>
      </c>
      <c r="F6758" t="s">
        <v>4543</v>
      </c>
      <c r="G6758" t="s">
        <v>2247</v>
      </c>
      <c r="H6758" t="s">
        <v>1919</v>
      </c>
      <c r="I6758" t="s">
        <v>1919</v>
      </c>
      <c r="J6758" s="40">
        <v>0</v>
      </c>
      <c r="K6758" s="40">
        <v>0.28000000000000003</v>
      </c>
    </row>
    <row r="6759" spans="1:11" x14ac:dyDescent="0.35">
      <c r="A6759">
        <v>30064</v>
      </c>
      <c r="B6759" t="s">
        <v>81</v>
      </c>
      <c r="C6759" s="70">
        <v>-608</v>
      </c>
      <c r="D6759" s="70">
        <v>-195.5</v>
      </c>
      <c r="E6759" s="71">
        <v>44866</v>
      </c>
      <c r="F6759" t="s">
        <v>14063</v>
      </c>
      <c r="G6759" t="s">
        <v>2142</v>
      </c>
      <c r="H6759" t="s">
        <v>14062</v>
      </c>
      <c r="I6759" t="s">
        <v>14061</v>
      </c>
      <c r="J6759" s="40">
        <v>0</v>
      </c>
      <c r="K6759" s="40">
        <v>20.07</v>
      </c>
    </row>
    <row r="6760" spans="1:11" x14ac:dyDescent="0.35">
      <c r="A6760">
        <v>30064</v>
      </c>
      <c r="B6760" t="s">
        <v>81</v>
      </c>
      <c r="C6760" s="70">
        <v>-608</v>
      </c>
      <c r="D6760" s="70">
        <v>-195.5</v>
      </c>
      <c r="E6760" s="71">
        <v>44871</v>
      </c>
      <c r="F6760" t="s">
        <v>14041</v>
      </c>
      <c r="G6760" t="s">
        <v>2142</v>
      </c>
      <c r="H6760" t="s">
        <v>14040</v>
      </c>
      <c r="I6760" t="s">
        <v>14039</v>
      </c>
      <c r="J6760" s="40">
        <v>0</v>
      </c>
      <c r="K6760" s="40">
        <v>19.920000000000002</v>
      </c>
    </row>
    <row r="6761" spans="1:11" x14ac:dyDescent="0.35">
      <c r="A6761">
        <v>30064</v>
      </c>
      <c r="B6761" t="s">
        <v>81</v>
      </c>
      <c r="C6761" s="70">
        <v>-608</v>
      </c>
      <c r="D6761" s="70">
        <v>-195.5</v>
      </c>
      <c r="E6761" s="71">
        <v>44895</v>
      </c>
      <c r="F6761" t="s">
        <v>8247</v>
      </c>
      <c r="G6761" t="s">
        <v>1912</v>
      </c>
      <c r="H6761" t="s">
        <v>8246</v>
      </c>
      <c r="I6761" t="s">
        <v>8246</v>
      </c>
      <c r="J6761" s="40">
        <v>20.63</v>
      </c>
      <c r="K6761" s="40">
        <v>0</v>
      </c>
    </row>
    <row r="6762" spans="1:11" x14ac:dyDescent="0.35">
      <c r="A6762">
        <v>30064</v>
      </c>
      <c r="B6762" t="s">
        <v>81</v>
      </c>
      <c r="C6762" s="70">
        <v>-608</v>
      </c>
      <c r="D6762" s="70">
        <v>-195.5</v>
      </c>
      <c r="E6762" s="71">
        <v>44895</v>
      </c>
      <c r="F6762" t="s">
        <v>8247</v>
      </c>
      <c r="G6762" t="s">
        <v>1912</v>
      </c>
      <c r="H6762" t="s">
        <v>8246</v>
      </c>
      <c r="I6762" t="s">
        <v>8246</v>
      </c>
      <c r="J6762" s="40">
        <v>107.53</v>
      </c>
      <c r="K6762" s="40">
        <v>0</v>
      </c>
    </row>
    <row r="6763" spans="1:11" x14ac:dyDescent="0.35">
      <c r="A6763">
        <v>30064</v>
      </c>
      <c r="B6763" t="s">
        <v>81</v>
      </c>
      <c r="C6763" s="70">
        <v>-608</v>
      </c>
      <c r="D6763" s="70">
        <v>-195.5</v>
      </c>
      <c r="E6763" s="71">
        <v>44895</v>
      </c>
      <c r="F6763" t="s">
        <v>4065</v>
      </c>
      <c r="G6763" t="s">
        <v>2247</v>
      </c>
      <c r="H6763" t="s">
        <v>1916</v>
      </c>
      <c r="I6763" t="s">
        <v>1916</v>
      </c>
      <c r="J6763" s="40">
        <v>0</v>
      </c>
      <c r="K6763" s="40">
        <v>2.72</v>
      </c>
    </row>
    <row r="6764" spans="1:11" x14ac:dyDescent="0.35">
      <c r="A6764">
        <v>30064</v>
      </c>
      <c r="B6764" t="s">
        <v>81</v>
      </c>
      <c r="C6764" s="70">
        <v>-608</v>
      </c>
      <c r="D6764" s="70">
        <v>-195.5</v>
      </c>
      <c r="E6764" s="71">
        <v>44901</v>
      </c>
      <c r="F6764" t="s">
        <v>13974</v>
      </c>
      <c r="G6764" t="s">
        <v>2142</v>
      </c>
      <c r="H6764" t="s">
        <v>13973</v>
      </c>
      <c r="I6764" t="s">
        <v>13972</v>
      </c>
      <c r="J6764" s="40">
        <v>0</v>
      </c>
      <c r="K6764" s="40">
        <v>20.83</v>
      </c>
    </row>
    <row r="6765" spans="1:11" x14ac:dyDescent="0.35">
      <c r="A6765">
        <v>30064</v>
      </c>
      <c r="B6765" t="s">
        <v>81</v>
      </c>
      <c r="C6765" s="70">
        <v>-608</v>
      </c>
      <c r="D6765" s="70">
        <v>-195.5</v>
      </c>
      <c r="E6765" s="71">
        <v>44926</v>
      </c>
      <c r="F6765" t="s">
        <v>15860</v>
      </c>
      <c r="G6765" t="s">
        <v>1912</v>
      </c>
      <c r="H6765" t="s">
        <v>8242</v>
      </c>
      <c r="I6765" t="s">
        <v>8242</v>
      </c>
      <c r="J6765" s="40">
        <v>20.18</v>
      </c>
      <c r="K6765" s="40">
        <v>0</v>
      </c>
    </row>
    <row r="6766" spans="1:11" x14ac:dyDescent="0.35">
      <c r="A6766">
        <v>30074</v>
      </c>
      <c r="B6766" t="s">
        <v>18859</v>
      </c>
      <c r="C6766" s="70">
        <v>0</v>
      </c>
      <c r="D6766" s="70">
        <v>0</v>
      </c>
      <c r="E6766" s="71">
        <v>44564</v>
      </c>
      <c r="F6766" t="s">
        <v>16297</v>
      </c>
      <c r="G6766" t="s">
        <v>2142</v>
      </c>
      <c r="H6766" t="s">
        <v>16296</v>
      </c>
      <c r="I6766" t="s">
        <v>16295</v>
      </c>
      <c r="J6766" s="40">
        <v>0</v>
      </c>
      <c r="K6766" s="40">
        <v>3686.29</v>
      </c>
    </row>
    <row r="6767" spans="1:11" x14ac:dyDescent="0.35">
      <c r="A6767">
        <v>30074</v>
      </c>
      <c r="B6767" t="s">
        <v>18859</v>
      </c>
      <c r="C6767" s="70">
        <v>0</v>
      </c>
      <c r="D6767" s="70">
        <v>0</v>
      </c>
      <c r="E6767" s="71">
        <v>44566</v>
      </c>
      <c r="F6767" t="s">
        <v>18886</v>
      </c>
      <c r="G6767" t="s">
        <v>15843</v>
      </c>
      <c r="H6767" t="s">
        <v>18885</v>
      </c>
      <c r="J6767" s="40">
        <v>3685.1</v>
      </c>
      <c r="K6767" s="40">
        <v>0</v>
      </c>
    </row>
    <row r="6768" spans="1:11" x14ac:dyDescent="0.35">
      <c r="A6768">
        <v>30074</v>
      </c>
      <c r="B6768" t="s">
        <v>18859</v>
      </c>
      <c r="C6768" s="70">
        <v>0</v>
      </c>
      <c r="D6768" s="70">
        <v>0</v>
      </c>
      <c r="E6768" s="71">
        <v>44592</v>
      </c>
      <c r="F6768" t="s">
        <v>14328</v>
      </c>
      <c r="G6768" t="s">
        <v>2142</v>
      </c>
      <c r="H6768" t="s">
        <v>14327</v>
      </c>
      <c r="I6768" t="s">
        <v>14326</v>
      </c>
      <c r="J6768" s="40">
        <v>0</v>
      </c>
      <c r="K6768" s="40">
        <v>2940.85</v>
      </c>
    </row>
    <row r="6769" spans="1:11" x14ac:dyDescent="0.35">
      <c r="A6769">
        <v>30074</v>
      </c>
      <c r="B6769" t="s">
        <v>18859</v>
      </c>
      <c r="C6769" s="70">
        <v>0</v>
      </c>
      <c r="D6769" s="70">
        <v>0</v>
      </c>
      <c r="E6769" s="71">
        <v>44592</v>
      </c>
      <c r="F6769" t="s">
        <v>6838</v>
      </c>
      <c r="G6769" t="s">
        <v>2247</v>
      </c>
      <c r="J6769" s="40">
        <v>1.19</v>
      </c>
      <c r="K6769" s="40">
        <v>0</v>
      </c>
    </row>
    <row r="6770" spans="1:11" x14ac:dyDescent="0.35">
      <c r="A6770">
        <v>30074</v>
      </c>
      <c r="B6770" t="s">
        <v>18859</v>
      </c>
      <c r="C6770" s="70">
        <v>0</v>
      </c>
      <c r="D6770" s="70">
        <v>0</v>
      </c>
      <c r="E6770" s="71">
        <v>44609</v>
      </c>
      <c r="F6770" t="s">
        <v>18884</v>
      </c>
      <c r="G6770" t="s">
        <v>15843</v>
      </c>
      <c r="H6770" t="s">
        <v>18883</v>
      </c>
      <c r="J6770" s="40">
        <v>2946.38</v>
      </c>
      <c r="K6770" s="40">
        <v>0</v>
      </c>
    </row>
    <row r="6771" spans="1:11" x14ac:dyDescent="0.35">
      <c r="A6771">
        <v>30074</v>
      </c>
      <c r="B6771" t="s">
        <v>18859</v>
      </c>
      <c r="C6771" s="70">
        <v>0</v>
      </c>
      <c r="D6771" s="70">
        <v>0</v>
      </c>
      <c r="E6771" s="71">
        <v>44620</v>
      </c>
      <c r="F6771" t="s">
        <v>14319</v>
      </c>
      <c r="G6771" t="s">
        <v>2142</v>
      </c>
      <c r="H6771" t="s">
        <v>14318</v>
      </c>
      <c r="I6771" t="s">
        <v>14317</v>
      </c>
      <c r="J6771" s="40">
        <v>0</v>
      </c>
      <c r="K6771" s="40">
        <v>4006.48</v>
      </c>
    </row>
    <row r="6772" spans="1:11" x14ac:dyDescent="0.35">
      <c r="A6772">
        <v>30074</v>
      </c>
      <c r="B6772" t="s">
        <v>18859</v>
      </c>
      <c r="C6772" s="70">
        <v>0</v>
      </c>
      <c r="D6772" s="70">
        <v>0</v>
      </c>
      <c r="E6772" s="71">
        <v>44633</v>
      </c>
      <c r="F6772" t="s">
        <v>18882</v>
      </c>
      <c r="G6772" t="s">
        <v>15843</v>
      </c>
      <c r="H6772" t="s">
        <v>18881</v>
      </c>
      <c r="J6772" s="40">
        <v>3977.02</v>
      </c>
      <c r="K6772" s="40">
        <v>0</v>
      </c>
    </row>
    <row r="6773" spans="1:11" x14ac:dyDescent="0.35">
      <c r="A6773">
        <v>30074</v>
      </c>
      <c r="B6773" t="s">
        <v>18859</v>
      </c>
      <c r="C6773" s="70">
        <v>0</v>
      </c>
      <c r="D6773" s="70">
        <v>0</v>
      </c>
      <c r="E6773" s="71">
        <v>44651</v>
      </c>
      <c r="F6773" t="s">
        <v>14298</v>
      </c>
      <c r="G6773" t="s">
        <v>2142</v>
      </c>
      <c r="H6773" t="s">
        <v>14297</v>
      </c>
      <c r="I6773" t="s">
        <v>14296</v>
      </c>
      <c r="J6773" s="40">
        <v>0</v>
      </c>
      <c r="K6773" s="40">
        <v>4743.53</v>
      </c>
    </row>
    <row r="6774" spans="1:11" x14ac:dyDescent="0.35">
      <c r="A6774">
        <v>30074</v>
      </c>
      <c r="B6774" t="s">
        <v>18859</v>
      </c>
      <c r="C6774" s="70">
        <v>0</v>
      </c>
      <c r="D6774" s="70">
        <v>0</v>
      </c>
      <c r="E6774" s="71">
        <v>44651</v>
      </c>
      <c r="F6774" t="s">
        <v>6524</v>
      </c>
      <c r="G6774" t="s">
        <v>2247</v>
      </c>
      <c r="J6774" s="40">
        <v>0</v>
      </c>
      <c r="K6774" s="40">
        <v>25.36</v>
      </c>
    </row>
    <row r="6775" spans="1:11" x14ac:dyDescent="0.35">
      <c r="A6775">
        <v>30074</v>
      </c>
      <c r="B6775" t="s">
        <v>18859</v>
      </c>
      <c r="C6775" s="70">
        <v>0</v>
      </c>
      <c r="D6775" s="70">
        <v>0</v>
      </c>
      <c r="E6775" s="71">
        <v>44658</v>
      </c>
      <c r="F6775" t="s">
        <v>18880</v>
      </c>
      <c r="G6775" t="s">
        <v>15843</v>
      </c>
      <c r="H6775" t="s">
        <v>18879</v>
      </c>
      <c r="J6775" s="40">
        <v>4715.6099999999997</v>
      </c>
      <c r="K6775" s="40">
        <v>0</v>
      </c>
    </row>
    <row r="6776" spans="1:11" x14ac:dyDescent="0.35">
      <c r="A6776">
        <v>30074</v>
      </c>
      <c r="B6776" t="s">
        <v>18859</v>
      </c>
      <c r="C6776" s="70">
        <v>0</v>
      </c>
      <c r="D6776" s="70">
        <v>0</v>
      </c>
      <c r="E6776" s="71">
        <v>44681</v>
      </c>
      <c r="F6776" t="s">
        <v>6271</v>
      </c>
      <c r="G6776" t="s">
        <v>2247</v>
      </c>
      <c r="J6776" s="40">
        <v>77.209999999999994</v>
      </c>
      <c r="K6776" s="40">
        <v>0</v>
      </c>
    </row>
    <row r="6777" spans="1:11" x14ac:dyDescent="0.35">
      <c r="A6777">
        <v>30074</v>
      </c>
      <c r="B6777" t="s">
        <v>18859</v>
      </c>
      <c r="C6777" s="70">
        <v>0</v>
      </c>
      <c r="D6777" s="70">
        <v>0</v>
      </c>
      <c r="E6777" s="71">
        <v>44681</v>
      </c>
      <c r="F6777" t="s">
        <v>14292</v>
      </c>
      <c r="G6777" t="s">
        <v>2142</v>
      </c>
      <c r="H6777" t="s">
        <v>14291</v>
      </c>
      <c r="I6777" t="s">
        <v>14290</v>
      </c>
      <c r="J6777" s="40">
        <v>0</v>
      </c>
      <c r="K6777" s="40">
        <v>4492.24</v>
      </c>
    </row>
    <row r="6778" spans="1:11" x14ac:dyDescent="0.35">
      <c r="A6778">
        <v>30074</v>
      </c>
      <c r="B6778" t="s">
        <v>18859</v>
      </c>
      <c r="C6778" s="70">
        <v>0</v>
      </c>
      <c r="D6778" s="70">
        <v>0</v>
      </c>
      <c r="E6778" s="71">
        <v>44681</v>
      </c>
      <c r="F6778" t="s">
        <v>6151</v>
      </c>
      <c r="G6778" t="s">
        <v>2247</v>
      </c>
      <c r="J6778" s="40">
        <v>0</v>
      </c>
      <c r="K6778" s="40">
        <v>47.4</v>
      </c>
    </row>
    <row r="6779" spans="1:11" x14ac:dyDescent="0.35">
      <c r="A6779">
        <v>30074</v>
      </c>
      <c r="B6779" t="s">
        <v>18859</v>
      </c>
      <c r="C6779" s="70">
        <v>0</v>
      </c>
      <c r="D6779" s="70">
        <v>0</v>
      </c>
      <c r="E6779" s="71">
        <v>44690</v>
      </c>
      <c r="F6779" t="s">
        <v>18878</v>
      </c>
      <c r="G6779" t="s">
        <v>15843</v>
      </c>
      <c r="H6779" t="s">
        <v>18877</v>
      </c>
      <c r="J6779" s="40">
        <v>4379.87</v>
      </c>
      <c r="K6779" s="40">
        <v>0</v>
      </c>
    </row>
    <row r="6780" spans="1:11" x14ac:dyDescent="0.35">
      <c r="A6780">
        <v>30074</v>
      </c>
      <c r="B6780" t="s">
        <v>18859</v>
      </c>
      <c r="C6780" s="70">
        <v>0</v>
      </c>
      <c r="D6780" s="70">
        <v>0</v>
      </c>
      <c r="E6780" s="71">
        <v>44712</v>
      </c>
      <c r="F6780" t="s">
        <v>14266</v>
      </c>
      <c r="G6780" t="s">
        <v>2142</v>
      </c>
      <c r="H6780" t="s">
        <v>14265</v>
      </c>
      <c r="I6780" t="s">
        <v>14264</v>
      </c>
      <c r="J6780" s="40">
        <v>0</v>
      </c>
      <c r="K6780" s="40">
        <v>4511.08</v>
      </c>
    </row>
    <row r="6781" spans="1:11" x14ac:dyDescent="0.35">
      <c r="A6781">
        <v>30074</v>
      </c>
      <c r="B6781" t="s">
        <v>18859</v>
      </c>
      <c r="C6781" s="70">
        <v>0</v>
      </c>
      <c r="D6781" s="70">
        <v>0</v>
      </c>
      <c r="E6781" s="71">
        <v>44712</v>
      </c>
      <c r="F6781" t="s">
        <v>5959</v>
      </c>
      <c r="G6781" t="s">
        <v>2247</v>
      </c>
      <c r="J6781" s="40">
        <v>159.77000000000001</v>
      </c>
      <c r="K6781" s="40">
        <v>0</v>
      </c>
    </row>
    <row r="6782" spans="1:11" x14ac:dyDescent="0.35">
      <c r="A6782">
        <v>30074</v>
      </c>
      <c r="B6782" t="s">
        <v>18859</v>
      </c>
      <c r="C6782" s="70">
        <v>0</v>
      </c>
      <c r="D6782" s="70">
        <v>0</v>
      </c>
      <c r="E6782" s="71">
        <v>44742</v>
      </c>
      <c r="F6782" t="s">
        <v>14252</v>
      </c>
      <c r="G6782" t="s">
        <v>2142</v>
      </c>
      <c r="H6782" t="s">
        <v>14251</v>
      </c>
      <c r="I6782" t="s">
        <v>14250</v>
      </c>
      <c r="J6782" s="40">
        <v>0</v>
      </c>
      <c r="K6782" s="40">
        <v>4378.8</v>
      </c>
    </row>
    <row r="6783" spans="1:11" x14ac:dyDescent="0.35">
      <c r="A6783">
        <v>30074</v>
      </c>
      <c r="B6783" t="s">
        <v>18859</v>
      </c>
      <c r="C6783" s="70">
        <v>0</v>
      </c>
      <c r="D6783" s="70">
        <v>0</v>
      </c>
      <c r="E6783" s="71">
        <v>44742</v>
      </c>
      <c r="F6783" t="s">
        <v>5693</v>
      </c>
      <c r="G6783" t="s">
        <v>2247</v>
      </c>
      <c r="J6783" s="40">
        <v>185.02</v>
      </c>
      <c r="K6783" s="40">
        <v>0</v>
      </c>
    </row>
    <row r="6784" spans="1:11" x14ac:dyDescent="0.35">
      <c r="A6784">
        <v>30074</v>
      </c>
      <c r="B6784" t="s">
        <v>18859</v>
      </c>
      <c r="C6784" s="70">
        <v>0</v>
      </c>
      <c r="D6784" s="70">
        <v>0</v>
      </c>
      <c r="E6784" s="71">
        <v>44754</v>
      </c>
      <c r="F6784" t="s">
        <v>18876</v>
      </c>
      <c r="G6784" t="s">
        <v>15843</v>
      </c>
      <c r="H6784" t="s">
        <v>18875</v>
      </c>
      <c r="I6784" t="s">
        <v>18874</v>
      </c>
      <c r="J6784" s="40">
        <v>4422.79</v>
      </c>
      <c r="K6784" s="40">
        <v>0</v>
      </c>
    </row>
    <row r="6785" spans="1:11" x14ac:dyDescent="0.35">
      <c r="A6785">
        <v>30074</v>
      </c>
      <c r="B6785" t="s">
        <v>18859</v>
      </c>
      <c r="C6785" s="70">
        <v>0</v>
      </c>
      <c r="D6785" s="70">
        <v>0</v>
      </c>
      <c r="E6785" s="71">
        <v>44773</v>
      </c>
      <c r="F6785" t="s">
        <v>5384</v>
      </c>
      <c r="G6785" t="s">
        <v>2247</v>
      </c>
      <c r="J6785" s="40">
        <v>0</v>
      </c>
      <c r="K6785" s="40">
        <v>158.51</v>
      </c>
    </row>
    <row r="6786" spans="1:11" x14ac:dyDescent="0.35">
      <c r="A6786">
        <v>30074</v>
      </c>
      <c r="B6786" t="s">
        <v>18859</v>
      </c>
      <c r="C6786" s="70">
        <v>0</v>
      </c>
      <c r="D6786" s="70">
        <v>0</v>
      </c>
      <c r="E6786" s="71">
        <v>44781</v>
      </c>
      <c r="F6786" t="s">
        <v>14189</v>
      </c>
      <c r="G6786" t="s">
        <v>2142</v>
      </c>
      <c r="H6786" t="s">
        <v>14188</v>
      </c>
      <c r="I6786" t="s">
        <v>14187</v>
      </c>
      <c r="J6786" s="40">
        <v>0</v>
      </c>
      <c r="K6786" s="40">
        <v>5101.95</v>
      </c>
    </row>
    <row r="6787" spans="1:11" x14ac:dyDescent="0.35">
      <c r="A6787">
        <v>30074</v>
      </c>
      <c r="B6787" t="s">
        <v>18859</v>
      </c>
      <c r="C6787" s="70">
        <v>0</v>
      </c>
      <c r="D6787" s="70">
        <v>0</v>
      </c>
      <c r="E6787" s="71">
        <v>44795</v>
      </c>
      <c r="F6787" t="s">
        <v>18873</v>
      </c>
      <c r="G6787" t="s">
        <v>15843</v>
      </c>
      <c r="H6787" t="s">
        <v>18872</v>
      </c>
      <c r="J6787" s="40">
        <v>5184.34</v>
      </c>
      <c r="K6787" s="40">
        <v>0</v>
      </c>
    </row>
    <row r="6788" spans="1:11" x14ac:dyDescent="0.35">
      <c r="A6788">
        <v>30074</v>
      </c>
      <c r="B6788" t="s">
        <v>18859</v>
      </c>
      <c r="C6788" s="70">
        <v>0</v>
      </c>
      <c r="D6788" s="70">
        <v>0</v>
      </c>
      <c r="E6788" s="71">
        <v>44804</v>
      </c>
      <c r="F6788" t="s">
        <v>5194</v>
      </c>
      <c r="G6788" t="s">
        <v>2247</v>
      </c>
      <c r="H6788" t="s">
        <v>2265</v>
      </c>
      <c r="J6788" s="40">
        <v>0</v>
      </c>
      <c r="K6788" s="40">
        <v>148.84</v>
      </c>
    </row>
    <row r="6789" spans="1:11" x14ac:dyDescent="0.35">
      <c r="A6789">
        <v>30074</v>
      </c>
      <c r="B6789" t="s">
        <v>18859</v>
      </c>
      <c r="C6789" s="70">
        <v>0</v>
      </c>
      <c r="D6789" s="70">
        <v>0</v>
      </c>
      <c r="E6789" s="71">
        <v>44810</v>
      </c>
      <c r="F6789" t="s">
        <v>14115</v>
      </c>
      <c r="G6789" t="s">
        <v>2142</v>
      </c>
      <c r="H6789" t="s">
        <v>14114</v>
      </c>
      <c r="I6789" t="s">
        <v>14113</v>
      </c>
      <c r="J6789" s="40">
        <v>0</v>
      </c>
      <c r="K6789" s="40">
        <v>4980.97</v>
      </c>
    </row>
    <row r="6790" spans="1:11" x14ac:dyDescent="0.35">
      <c r="A6790">
        <v>30074</v>
      </c>
      <c r="B6790" t="s">
        <v>18859</v>
      </c>
      <c r="C6790" s="70">
        <v>0</v>
      </c>
      <c r="D6790" s="70">
        <v>0</v>
      </c>
      <c r="E6790" s="71">
        <v>44820</v>
      </c>
      <c r="F6790" t="s">
        <v>18871</v>
      </c>
      <c r="G6790" t="s">
        <v>15843</v>
      </c>
      <c r="H6790" t="s">
        <v>18870</v>
      </c>
      <c r="I6790" t="s">
        <v>18869</v>
      </c>
      <c r="J6790" s="40">
        <v>9312.7199999999993</v>
      </c>
      <c r="K6790" s="40">
        <v>0</v>
      </c>
    </row>
    <row r="6791" spans="1:11" x14ac:dyDescent="0.35">
      <c r="A6791">
        <v>30074</v>
      </c>
      <c r="B6791" t="s">
        <v>18859</v>
      </c>
      <c r="C6791" s="70">
        <v>0</v>
      </c>
      <c r="D6791" s="70">
        <v>0</v>
      </c>
      <c r="E6791" s="71">
        <v>44834</v>
      </c>
      <c r="F6791" t="s">
        <v>4771</v>
      </c>
      <c r="G6791" t="s">
        <v>2247</v>
      </c>
      <c r="H6791" t="s">
        <v>2262</v>
      </c>
      <c r="J6791" s="40">
        <v>175.28</v>
      </c>
      <c r="K6791" s="40">
        <v>0</v>
      </c>
    </row>
    <row r="6792" spans="1:11" x14ac:dyDescent="0.35">
      <c r="A6792">
        <v>30074</v>
      </c>
      <c r="B6792" t="s">
        <v>18859</v>
      </c>
      <c r="C6792" s="70">
        <v>0</v>
      </c>
      <c r="D6792" s="70">
        <v>0</v>
      </c>
      <c r="E6792" s="71">
        <v>44837</v>
      </c>
      <c r="F6792" t="s">
        <v>14085</v>
      </c>
      <c r="G6792" t="s">
        <v>2142</v>
      </c>
      <c r="H6792" t="s">
        <v>14084</v>
      </c>
      <c r="I6792" t="s">
        <v>14083</v>
      </c>
      <c r="J6792" s="40">
        <v>0</v>
      </c>
      <c r="K6792" s="40">
        <v>4748.8100000000004</v>
      </c>
    </row>
    <row r="6793" spans="1:11" x14ac:dyDescent="0.35">
      <c r="A6793">
        <v>30074</v>
      </c>
      <c r="B6793" t="s">
        <v>18859</v>
      </c>
      <c r="C6793" s="70">
        <v>0</v>
      </c>
      <c r="D6793" s="70">
        <v>0</v>
      </c>
      <c r="E6793" s="71">
        <v>44841</v>
      </c>
      <c r="F6793" t="s">
        <v>18868</v>
      </c>
      <c r="G6793" t="s">
        <v>15843</v>
      </c>
      <c r="H6793" t="s">
        <v>18867</v>
      </c>
      <c r="I6793" t="s">
        <v>18866</v>
      </c>
      <c r="J6793" s="40">
        <v>4826.95</v>
      </c>
      <c r="K6793" s="40">
        <v>0</v>
      </c>
    </row>
    <row r="6794" spans="1:11" x14ac:dyDescent="0.35">
      <c r="A6794">
        <v>30074</v>
      </c>
      <c r="B6794" t="s">
        <v>18859</v>
      </c>
      <c r="C6794" s="70">
        <v>0</v>
      </c>
      <c r="D6794" s="70">
        <v>0</v>
      </c>
      <c r="E6794" s="71">
        <v>44865</v>
      </c>
      <c r="F6794" t="s">
        <v>4542</v>
      </c>
      <c r="G6794" t="s">
        <v>2247</v>
      </c>
      <c r="H6794" t="s">
        <v>1919</v>
      </c>
      <c r="I6794" t="s">
        <v>1919</v>
      </c>
      <c r="J6794" s="40">
        <v>0</v>
      </c>
      <c r="K6794" s="40">
        <v>78.14</v>
      </c>
    </row>
    <row r="6795" spans="1:11" x14ac:dyDescent="0.35">
      <c r="A6795">
        <v>30074</v>
      </c>
      <c r="B6795" t="s">
        <v>18859</v>
      </c>
      <c r="C6795" s="70">
        <v>0</v>
      </c>
      <c r="D6795" s="70">
        <v>0</v>
      </c>
      <c r="E6795" s="71">
        <v>44867</v>
      </c>
      <c r="F6795" t="s">
        <v>14047</v>
      </c>
      <c r="G6795" t="s">
        <v>2142</v>
      </c>
      <c r="H6795" t="s">
        <v>14046</v>
      </c>
      <c r="I6795" t="s">
        <v>14045</v>
      </c>
      <c r="J6795" s="40">
        <v>0</v>
      </c>
      <c r="K6795" s="40">
        <v>4806.5</v>
      </c>
    </row>
    <row r="6796" spans="1:11" x14ac:dyDescent="0.35">
      <c r="A6796">
        <v>30074</v>
      </c>
      <c r="B6796" t="s">
        <v>18859</v>
      </c>
      <c r="C6796" s="70">
        <v>0</v>
      </c>
      <c r="D6796" s="70">
        <v>0</v>
      </c>
      <c r="E6796" s="71">
        <v>44888</v>
      </c>
      <c r="F6796" t="s">
        <v>18865</v>
      </c>
      <c r="G6796" t="s">
        <v>15843</v>
      </c>
      <c r="H6796" t="s">
        <v>18864</v>
      </c>
      <c r="I6796" t="s">
        <v>18863</v>
      </c>
      <c r="J6796" s="40">
        <v>4927.6000000000004</v>
      </c>
      <c r="K6796" s="40">
        <v>0</v>
      </c>
    </row>
    <row r="6797" spans="1:11" x14ac:dyDescent="0.35">
      <c r="A6797">
        <v>30074</v>
      </c>
      <c r="B6797" t="s">
        <v>18859</v>
      </c>
      <c r="C6797" s="70">
        <v>0</v>
      </c>
      <c r="D6797" s="70">
        <v>0</v>
      </c>
      <c r="E6797" s="71">
        <v>44895</v>
      </c>
      <c r="F6797" t="s">
        <v>4064</v>
      </c>
      <c r="G6797" t="s">
        <v>2247</v>
      </c>
      <c r="H6797" t="s">
        <v>1916</v>
      </c>
      <c r="I6797" t="s">
        <v>1916</v>
      </c>
      <c r="J6797" s="40">
        <v>0</v>
      </c>
      <c r="K6797" s="40">
        <v>121.1</v>
      </c>
    </row>
    <row r="6798" spans="1:11" x14ac:dyDescent="0.35">
      <c r="A6798">
        <v>30074</v>
      </c>
      <c r="B6798" t="s">
        <v>18859</v>
      </c>
      <c r="C6798" s="70">
        <v>0</v>
      </c>
      <c r="D6798" s="70">
        <v>0</v>
      </c>
      <c r="E6798" s="71">
        <v>44901</v>
      </c>
      <c r="F6798" t="s">
        <v>13977</v>
      </c>
      <c r="G6798" t="s">
        <v>2142</v>
      </c>
      <c r="H6798" t="s">
        <v>13976</v>
      </c>
      <c r="I6798" t="s">
        <v>13975</v>
      </c>
      <c r="J6798" s="40">
        <v>0</v>
      </c>
      <c r="K6798" s="40">
        <v>4826.29</v>
      </c>
    </row>
    <row r="6799" spans="1:11" x14ac:dyDescent="0.35">
      <c r="A6799">
        <v>30074</v>
      </c>
      <c r="B6799" t="s">
        <v>18859</v>
      </c>
      <c r="C6799" s="70">
        <v>0</v>
      </c>
      <c r="D6799" s="70">
        <v>0</v>
      </c>
      <c r="E6799" s="71">
        <v>44915</v>
      </c>
      <c r="F6799" t="s">
        <v>18862</v>
      </c>
      <c r="G6799" t="s">
        <v>15843</v>
      </c>
      <c r="H6799" t="s">
        <v>18861</v>
      </c>
      <c r="I6799" t="s">
        <v>18860</v>
      </c>
      <c r="J6799" s="40">
        <v>4741.42</v>
      </c>
      <c r="K6799" s="40">
        <v>0</v>
      </c>
    </row>
    <row r="6800" spans="1:11" x14ac:dyDescent="0.35">
      <c r="A6800">
        <v>30074</v>
      </c>
      <c r="B6800" t="s">
        <v>18859</v>
      </c>
      <c r="C6800" s="70">
        <v>0</v>
      </c>
      <c r="D6800" s="70">
        <v>0</v>
      </c>
      <c r="E6800" s="71">
        <v>44926</v>
      </c>
      <c r="F6800" t="s">
        <v>3715</v>
      </c>
      <c r="G6800" t="s">
        <v>2247</v>
      </c>
      <c r="H6800" t="s">
        <v>1911</v>
      </c>
      <c r="I6800" t="s">
        <v>1911</v>
      </c>
      <c r="J6800" s="40">
        <v>84.87</v>
      </c>
      <c r="K6800" s="40">
        <v>0</v>
      </c>
    </row>
    <row r="6801" spans="1:11" x14ac:dyDescent="0.35">
      <c r="A6801">
        <v>30077</v>
      </c>
      <c r="B6801" t="s">
        <v>18856</v>
      </c>
      <c r="C6801" s="70">
        <v>0</v>
      </c>
      <c r="D6801" s="70">
        <v>0</v>
      </c>
      <c r="E6801" s="71">
        <v>44588</v>
      </c>
      <c r="F6801" t="s">
        <v>18858</v>
      </c>
      <c r="G6801" t="s">
        <v>15843</v>
      </c>
      <c r="H6801" t="s">
        <v>18857</v>
      </c>
      <c r="J6801" s="40">
        <v>625.78</v>
      </c>
      <c r="K6801" s="40">
        <v>0</v>
      </c>
    </row>
    <row r="6802" spans="1:11" x14ac:dyDescent="0.35">
      <c r="A6802">
        <v>30077</v>
      </c>
      <c r="B6802" t="s">
        <v>18856</v>
      </c>
      <c r="C6802" s="70">
        <v>0</v>
      </c>
      <c r="D6802" s="70">
        <v>0</v>
      </c>
      <c r="E6802" s="71">
        <v>44591</v>
      </c>
      <c r="F6802" t="s">
        <v>16183</v>
      </c>
      <c r="G6802" t="s">
        <v>2142</v>
      </c>
      <c r="H6802" t="s">
        <v>8226</v>
      </c>
      <c r="I6802" t="s">
        <v>8225</v>
      </c>
      <c r="J6802" s="40">
        <v>0</v>
      </c>
      <c r="K6802" s="40">
        <v>625.78</v>
      </c>
    </row>
    <row r="6803" spans="1:11" x14ac:dyDescent="0.35">
      <c r="A6803">
        <v>30080</v>
      </c>
      <c r="B6803" t="s">
        <v>82</v>
      </c>
      <c r="C6803" s="70">
        <v>0</v>
      </c>
      <c r="D6803" s="70">
        <v>0</v>
      </c>
      <c r="E6803" s="71">
        <v>44579</v>
      </c>
      <c r="F6803" t="s">
        <v>12715</v>
      </c>
      <c r="G6803" t="s">
        <v>2142</v>
      </c>
      <c r="H6803" t="s">
        <v>12714</v>
      </c>
      <c r="I6803" t="s">
        <v>12713</v>
      </c>
      <c r="J6803" s="40">
        <v>0</v>
      </c>
      <c r="K6803" s="40">
        <v>642.30999999999995</v>
      </c>
    </row>
    <row r="6804" spans="1:11" x14ac:dyDescent="0.35">
      <c r="A6804">
        <v>30080</v>
      </c>
      <c r="B6804" t="s">
        <v>82</v>
      </c>
      <c r="C6804" s="70">
        <v>0</v>
      </c>
      <c r="D6804" s="70">
        <v>0</v>
      </c>
      <c r="E6804" s="71">
        <v>44592</v>
      </c>
      <c r="F6804" t="s">
        <v>15893</v>
      </c>
      <c r="G6804" t="s">
        <v>1912</v>
      </c>
      <c r="J6804" s="40">
        <v>628.04</v>
      </c>
      <c r="K6804" s="40">
        <v>0</v>
      </c>
    </row>
    <row r="6805" spans="1:11" x14ac:dyDescent="0.35">
      <c r="A6805">
        <v>30080</v>
      </c>
      <c r="B6805" t="s">
        <v>82</v>
      </c>
      <c r="C6805" s="70">
        <v>0</v>
      </c>
      <c r="D6805" s="70">
        <v>0</v>
      </c>
      <c r="E6805" s="71">
        <v>44592</v>
      </c>
      <c r="F6805" t="s">
        <v>6837</v>
      </c>
      <c r="G6805" t="s">
        <v>2247</v>
      </c>
      <c r="J6805" s="40">
        <v>14.27</v>
      </c>
      <c r="K6805" s="40">
        <v>0</v>
      </c>
    </row>
    <row r="6806" spans="1:11" x14ac:dyDescent="0.35">
      <c r="A6806">
        <v>30080</v>
      </c>
      <c r="B6806" t="s">
        <v>82</v>
      </c>
      <c r="C6806" s="70">
        <v>0</v>
      </c>
      <c r="D6806" s="70">
        <v>0</v>
      </c>
      <c r="E6806" s="71">
        <v>44601</v>
      </c>
      <c r="F6806" t="s">
        <v>12685</v>
      </c>
      <c r="G6806" t="s">
        <v>2142</v>
      </c>
      <c r="H6806" t="s">
        <v>12684</v>
      </c>
      <c r="I6806" t="s">
        <v>12683</v>
      </c>
      <c r="J6806" s="40">
        <v>0</v>
      </c>
      <c r="K6806" s="40">
        <v>801.74</v>
      </c>
    </row>
    <row r="6807" spans="1:11" x14ac:dyDescent="0.35">
      <c r="A6807">
        <v>30080</v>
      </c>
      <c r="B6807" t="s">
        <v>82</v>
      </c>
      <c r="C6807" s="70">
        <v>0</v>
      </c>
      <c r="D6807" s="70">
        <v>0</v>
      </c>
      <c r="E6807" s="71">
        <v>44620</v>
      </c>
      <c r="F6807" t="s">
        <v>8269</v>
      </c>
      <c r="G6807" t="s">
        <v>1912</v>
      </c>
      <c r="J6807" s="40">
        <v>796.29</v>
      </c>
      <c r="K6807" s="40">
        <v>0</v>
      </c>
    </row>
    <row r="6808" spans="1:11" x14ac:dyDescent="0.35">
      <c r="A6808">
        <v>30080</v>
      </c>
      <c r="B6808" t="s">
        <v>82</v>
      </c>
      <c r="C6808" s="70">
        <v>0</v>
      </c>
      <c r="D6808" s="70">
        <v>0</v>
      </c>
      <c r="E6808" s="71">
        <v>44636</v>
      </c>
      <c r="F6808" t="s">
        <v>12613</v>
      </c>
      <c r="G6808" t="s">
        <v>2142</v>
      </c>
      <c r="H6808" t="s">
        <v>12612</v>
      </c>
      <c r="I6808" t="s">
        <v>12611</v>
      </c>
      <c r="J6808" s="40">
        <v>0</v>
      </c>
      <c r="K6808" s="40">
        <v>520.52</v>
      </c>
    </row>
    <row r="6809" spans="1:11" x14ac:dyDescent="0.35">
      <c r="A6809">
        <v>30080</v>
      </c>
      <c r="B6809" t="s">
        <v>82</v>
      </c>
      <c r="C6809" s="70">
        <v>0</v>
      </c>
      <c r="D6809" s="70">
        <v>0</v>
      </c>
      <c r="E6809" s="71">
        <v>44651</v>
      </c>
      <c r="F6809" t="s">
        <v>15888</v>
      </c>
      <c r="G6809" t="s">
        <v>1912</v>
      </c>
      <c r="J6809" s="40">
        <v>534.78</v>
      </c>
      <c r="K6809" s="40">
        <v>0</v>
      </c>
    </row>
    <row r="6810" spans="1:11" x14ac:dyDescent="0.35">
      <c r="A6810">
        <v>30080</v>
      </c>
      <c r="B6810" t="s">
        <v>82</v>
      </c>
      <c r="C6810" s="70">
        <v>0</v>
      </c>
      <c r="D6810" s="70">
        <v>0</v>
      </c>
      <c r="E6810" s="71">
        <v>44651</v>
      </c>
      <c r="F6810" t="s">
        <v>6523</v>
      </c>
      <c r="G6810" t="s">
        <v>2247</v>
      </c>
      <c r="J6810" s="40">
        <v>0</v>
      </c>
      <c r="K6810" s="40">
        <v>8.81</v>
      </c>
    </row>
    <row r="6811" spans="1:11" x14ac:dyDescent="0.35">
      <c r="A6811">
        <v>30080</v>
      </c>
      <c r="B6811" t="s">
        <v>82</v>
      </c>
      <c r="C6811" s="70">
        <v>0</v>
      </c>
      <c r="D6811" s="70">
        <v>0</v>
      </c>
      <c r="E6811" s="71">
        <v>44657</v>
      </c>
      <c r="F6811" t="s">
        <v>12570</v>
      </c>
      <c r="G6811" t="s">
        <v>2142</v>
      </c>
      <c r="H6811" t="s">
        <v>12569</v>
      </c>
      <c r="I6811" t="s">
        <v>12568</v>
      </c>
      <c r="J6811" s="40">
        <v>0</v>
      </c>
      <c r="K6811" s="40">
        <v>402.48</v>
      </c>
    </row>
    <row r="6812" spans="1:11" x14ac:dyDescent="0.35">
      <c r="A6812">
        <v>30080</v>
      </c>
      <c r="B6812" t="s">
        <v>82</v>
      </c>
      <c r="C6812" s="70">
        <v>0</v>
      </c>
      <c r="D6812" s="70">
        <v>0</v>
      </c>
      <c r="E6812" s="71">
        <v>44681</v>
      </c>
      <c r="F6812" t="s">
        <v>8264</v>
      </c>
      <c r="G6812" t="s">
        <v>1912</v>
      </c>
      <c r="J6812" s="40">
        <v>391.32</v>
      </c>
      <c r="K6812" s="40">
        <v>0</v>
      </c>
    </row>
    <row r="6813" spans="1:11" x14ac:dyDescent="0.35">
      <c r="A6813">
        <v>30080</v>
      </c>
      <c r="B6813" t="s">
        <v>82</v>
      </c>
      <c r="C6813" s="70">
        <v>0</v>
      </c>
      <c r="D6813" s="70">
        <v>0</v>
      </c>
      <c r="E6813" s="71">
        <v>44681</v>
      </c>
      <c r="F6813" t="s">
        <v>6150</v>
      </c>
      <c r="G6813" t="s">
        <v>2247</v>
      </c>
      <c r="J6813" s="40">
        <v>11.16</v>
      </c>
      <c r="K6813" s="40">
        <v>0</v>
      </c>
    </row>
    <row r="6814" spans="1:11" x14ac:dyDescent="0.35">
      <c r="A6814">
        <v>30080</v>
      </c>
      <c r="B6814" t="s">
        <v>82</v>
      </c>
      <c r="C6814" s="70">
        <v>0</v>
      </c>
      <c r="D6814" s="70">
        <v>0</v>
      </c>
      <c r="E6814" s="71">
        <v>44685</v>
      </c>
      <c r="F6814" t="s">
        <v>11835</v>
      </c>
      <c r="G6814" t="s">
        <v>2142</v>
      </c>
      <c r="H6814" t="s">
        <v>11834</v>
      </c>
      <c r="I6814" t="s">
        <v>11833</v>
      </c>
      <c r="J6814" s="40">
        <v>0</v>
      </c>
      <c r="K6814" s="40">
        <v>443.98</v>
      </c>
    </row>
    <row r="6815" spans="1:11" x14ac:dyDescent="0.35">
      <c r="A6815">
        <v>30080</v>
      </c>
      <c r="B6815" t="s">
        <v>82</v>
      </c>
      <c r="C6815" s="70">
        <v>0</v>
      </c>
      <c r="D6815" s="70">
        <v>0</v>
      </c>
      <c r="E6815" s="71">
        <v>44687</v>
      </c>
      <c r="F6815" t="s">
        <v>11832</v>
      </c>
      <c r="G6815" t="s">
        <v>2142</v>
      </c>
      <c r="H6815" t="s">
        <v>11831</v>
      </c>
      <c r="I6815" t="s">
        <v>11830</v>
      </c>
      <c r="J6815" s="40">
        <v>0</v>
      </c>
      <c r="K6815" s="40">
        <v>435.8</v>
      </c>
    </row>
    <row r="6816" spans="1:11" x14ac:dyDescent="0.35">
      <c r="A6816">
        <v>30080</v>
      </c>
      <c r="B6816" t="s">
        <v>82</v>
      </c>
      <c r="C6816" s="70">
        <v>0</v>
      </c>
      <c r="D6816" s="70">
        <v>0</v>
      </c>
      <c r="E6816" s="71">
        <v>44691</v>
      </c>
      <c r="F6816" t="s">
        <v>12533</v>
      </c>
      <c r="G6816" t="s">
        <v>2142</v>
      </c>
      <c r="H6816" t="s">
        <v>12532</v>
      </c>
      <c r="I6816" t="s">
        <v>12531</v>
      </c>
      <c r="J6816" s="40">
        <v>0</v>
      </c>
      <c r="K6816" s="40">
        <v>290.45</v>
      </c>
    </row>
    <row r="6817" spans="1:11" x14ac:dyDescent="0.35">
      <c r="A6817">
        <v>30080</v>
      </c>
      <c r="B6817" t="s">
        <v>82</v>
      </c>
      <c r="C6817" s="70">
        <v>0</v>
      </c>
      <c r="D6817" s="70">
        <v>0</v>
      </c>
      <c r="E6817" s="71">
        <v>44712</v>
      </c>
      <c r="F6817" t="s">
        <v>3443</v>
      </c>
      <c r="G6817" t="s">
        <v>1912</v>
      </c>
      <c r="J6817" s="40">
        <v>446.38</v>
      </c>
      <c r="K6817" s="40">
        <v>0</v>
      </c>
    </row>
    <row r="6818" spans="1:11" x14ac:dyDescent="0.35">
      <c r="A6818">
        <v>30080</v>
      </c>
      <c r="B6818" t="s">
        <v>82</v>
      </c>
      <c r="C6818" s="70">
        <v>0</v>
      </c>
      <c r="D6818" s="70">
        <v>0</v>
      </c>
      <c r="E6818" s="71">
        <v>44712</v>
      </c>
      <c r="F6818" t="s">
        <v>3443</v>
      </c>
      <c r="G6818" t="s">
        <v>1912</v>
      </c>
      <c r="J6818" s="40">
        <v>446.38</v>
      </c>
      <c r="K6818" s="40">
        <v>0</v>
      </c>
    </row>
    <row r="6819" spans="1:11" x14ac:dyDescent="0.35">
      <c r="A6819">
        <v>30080</v>
      </c>
      <c r="B6819" t="s">
        <v>82</v>
      </c>
      <c r="C6819" s="70">
        <v>0</v>
      </c>
      <c r="D6819" s="70">
        <v>0</v>
      </c>
      <c r="E6819" s="71">
        <v>44712</v>
      </c>
      <c r="F6819" t="s">
        <v>3443</v>
      </c>
      <c r="G6819" t="s">
        <v>1912</v>
      </c>
      <c r="J6819" s="40">
        <v>301.33</v>
      </c>
      <c r="K6819" s="40">
        <v>0</v>
      </c>
    </row>
    <row r="6820" spans="1:11" x14ac:dyDescent="0.35">
      <c r="A6820">
        <v>30080</v>
      </c>
      <c r="B6820" t="s">
        <v>82</v>
      </c>
      <c r="C6820" s="70">
        <v>0</v>
      </c>
      <c r="D6820" s="70">
        <v>0</v>
      </c>
      <c r="E6820" s="71">
        <v>44712</v>
      </c>
      <c r="F6820" t="s">
        <v>3443</v>
      </c>
      <c r="G6820" t="s">
        <v>1912</v>
      </c>
      <c r="J6820" s="40">
        <v>446.38</v>
      </c>
      <c r="K6820" s="40">
        <v>0</v>
      </c>
    </row>
    <row r="6821" spans="1:11" x14ac:dyDescent="0.35">
      <c r="A6821">
        <v>30080</v>
      </c>
      <c r="B6821" t="s">
        <v>82</v>
      </c>
      <c r="C6821" s="70">
        <v>0</v>
      </c>
      <c r="D6821" s="70">
        <v>0</v>
      </c>
      <c r="E6821" s="71">
        <v>44712</v>
      </c>
      <c r="F6821" t="s">
        <v>5958</v>
      </c>
      <c r="G6821" t="s">
        <v>2247</v>
      </c>
      <c r="J6821" s="40">
        <v>0</v>
      </c>
      <c r="K6821" s="40">
        <v>12.98</v>
      </c>
    </row>
    <row r="6822" spans="1:11" x14ac:dyDescent="0.35">
      <c r="A6822">
        <v>30080</v>
      </c>
      <c r="B6822" t="s">
        <v>82</v>
      </c>
      <c r="C6822" s="70">
        <v>0</v>
      </c>
      <c r="D6822" s="70">
        <v>0</v>
      </c>
      <c r="E6822" s="71">
        <v>44713</v>
      </c>
      <c r="F6822" t="s">
        <v>11765</v>
      </c>
      <c r="G6822" t="s">
        <v>2142</v>
      </c>
      <c r="H6822" t="s">
        <v>11764</v>
      </c>
      <c r="I6822" t="s">
        <v>11763</v>
      </c>
      <c r="J6822" s="40">
        <v>0</v>
      </c>
      <c r="K6822" s="40">
        <v>429.89</v>
      </c>
    </row>
    <row r="6823" spans="1:11" x14ac:dyDescent="0.35">
      <c r="A6823">
        <v>30080</v>
      </c>
      <c r="B6823" t="s">
        <v>82</v>
      </c>
      <c r="C6823" s="70">
        <v>0</v>
      </c>
      <c r="D6823" s="70">
        <v>0</v>
      </c>
      <c r="E6823" s="71">
        <v>44721</v>
      </c>
      <c r="F6823" t="s">
        <v>12513</v>
      </c>
      <c r="G6823" t="s">
        <v>2142</v>
      </c>
      <c r="H6823" t="s">
        <v>12512</v>
      </c>
      <c r="I6823" t="s">
        <v>12511</v>
      </c>
      <c r="J6823" s="40">
        <v>0</v>
      </c>
      <c r="K6823" s="40">
        <v>339.13</v>
      </c>
    </row>
    <row r="6824" spans="1:11" x14ac:dyDescent="0.35">
      <c r="A6824">
        <v>30080</v>
      </c>
      <c r="B6824" t="s">
        <v>82</v>
      </c>
      <c r="C6824" s="70">
        <v>0</v>
      </c>
      <c r="D6824" s="70">
        <v>0</v>
      </c>
      <c r="E6824" s="71">
        <v>44742</v>
      </c>
      <c r="F6824" t="s">
        <v>15880</v>
      </c>
      <c r="G6824" t="s">
        <v>1912</v>
      </c>
      <c r="J6824" s="40">
        <v>323.43</v>
      </c>
      <c r="K6824" s="40">
        <v>0</v>
      </c>
    </row>
    <row r="6825" spans="1:11" x14ac:dyDescent="0.35">
      <c r="A6825">
        <v>30080</v>
      </c>
      <c r="B6825" t="s">
        <v>82</v>
      </c>
      <c r="C6825" s="70">
        <v>0</v>
      </c>
      <c r="D6825" s="70">
        <v>0</v>
      </c>
      <c r="E6825" s="71">
        <v>44742</v>
      </c>
      <c r="F6825" t="s">
        <v>8260</v>
      </c>
      <c r="G6825" t="s">
        <v>1912</v>
      </c>
      <c r="J6825" s="40">
        <v>606.16999999999996</v>
      </c>
      <c r="K6825" s="40">
        <v>0</v>
      </c>
    </row>
    <row r="6826" spans="1:11" x14ac:dyDescent="0.35">
      <c r="A6826">
        <v>30080</v>
      </c>
      <c r="B6826" t="s">
        <v>82</v>
      </c>
      <c r="C6826" s="70">
        <v>0</v>
      </c>
      <c r="D6826" s="70">
        <v>0</v>
      </c>
      <c r="E6826" s="71">
        <v>44742</v>
      </c>
      <c r="F6826" t="s">
        <v>5692</v>
      </c>
      <c r="G6826" t="s">
        <v>2247</v>
      </c>
      <c r="J6826" s="40">
        <v>0</v>
      </c>
      <c r="K6826" s="40">
        <v>11.67</v>
      </c>
    </row>
    <row r="6827" spans="1:11" x14ac:dyDescent="0.35">
      <c r="A6827">
        <v>30080</v>
      </c>
      <c r="B6827" t="s">
        <v>82</v>
      </c>
      <c r="C6827" s="70">
        <v>0</v>
      </c>
      <c r="D6827" s="70">
        <v>0</v>
      </c>
      <c r="E6827" s="71">
        <v>44748</v>
      </c>
      <c r="F6827" t="s">
        <v>12486</v>
      </c>
      <c r="G6827" t="s">
        <v>2142</v>
      </c>
      <c r="H6827" t="s">
        <v>12485</v>
      </c>
      <c r="I6827" t="s">
        <v>12484</v>
      </c>
      <c r="J6827" s="40">
        <v>0</v>
      </c>
      <c r="K6827" s="40">
        <v>344.83</v>
      </c>
    </row>
    <row r="6828" spans="1:11" x14ac:dyDescent="0.35">
      <c r="A6828">
        <v>30080</v>
      </c>
      <c r="B6828" t="s">
        <v>82</v>
      </c>
      <c r="C6828" s="70">
        <v>0</v>
      </c>
      <c r="D6828" s="70">
        <v>0</v>
      </c>
      <c r="E6828" s="71">
        <v>44750</v>
      </c>
      <c r="F6828" t="s">
        <v>12483</v>
      </c>
      <c r="G6828" t="s">
        <v>2142</v>
      </c>
      <c r="H6828" t="s">
        <v>12482</v>
      </c>
      <c r="I6828" t="s">
        <v>12481</v>
      </c>
      <c r="J6828" s="40">
        <v>0</v>
      </c>
      <c r="K6828" s="40">
        <v>67.900000000000006</v>
      </c>
    </row>
    <row r="6829" spans="1:11" x14ac:dyDescent="0.35">
      <c r="A6829">
        <v>30080</v>
      </c>
      <c r="B6829" t="s">
        <v>82</v>
      </c>
      <c r="C6829" s="70">
        <v>0</v>
      </c>
      <c r="D6829" s="70">
        <v>0</v>
      </c>
      <c r="E6829" s="71">
        <v>44750</v>
      </c>
      <c r="F6829" t="s">
        <v>12480</v>
      </c>
      <c r="G6829" t="s">
        <v>2142</v>
      </c>
      <c r="H6829" t="s">
        <v>12479</v>
      </c>
      <c r="I6829" t="s">
        <v>12476</v>
      </c>
      <c r="J6829" s="40">
        <v>0</v>
      </c>
      <c r="K6829" s="40">
        <v>317.95999999999998</v>
      </c>
    </row>
    <row r="6830" spans="1:11" x14ac:dyDescent="0.35">
      <c r="A6830">
        <v>30080</v>
      </c>
      <c r="B6830" t="s">
        <v>82</v>
      </c>
      <c r="C6830" s="70">
        <v>0</v>
      </c>
      <c r="D6830" s="70">
        <v>0</v>
      </c>
      <c r="E6830" s="71">
        <v>44750</v>
      </c>
      <c r="F6830" t="s">
        <v>12478</v>
      </c>
      <c r="G6830" t="s">
        <v>2142</v>
      </c>
      <c r="H6830" t="s">
        <v>12477</v>
      </c>
      <c r="I6830" t="s">
        <v>12476</v>
      </c>
      <c r="J6830" s="40">
        <v>0</v>
      </c>
      <c r="K6830" s="40">
        <v>-317.95999999999998</v>
      </c>
    </row>
    <row r="6831" spans="1:11" x14ac:dyDescent="0.35">
      <c r="A6831">
        <v>30080</v>
      </c>
      <c r="B6831" t="s">
        <v>82</v>
      </c>
      <c r="C6831" s="70">
        <v>0</v>
      </c>
      <c r="D6831" s="70">
        <v>0</v>
      </c>
      <c r="E6831" s="71">
        <v>44750</v>
      </c>
      <c r="F6831" t="s">
        <v>14222</v>
      </c>
      <c r="G6831" t="s">
        <v>2142</v>
      </c>
      <c r="H6831" t="s">
        <v>14221</v>
      </c>
      <c r="I6831" t="s">
        <v>12476</v>
      </c>
      <c r="J6831" s="40">
        <v>0</v>
      </c>
      <c r="K6831" s="40">
        <v>317.95999999999998</v>
      </c>
    </row>
    <row r="6832" spans="1:11" x14ac:dyDescent="0.35">
      <c r="A6832">
        <v>30080</v>
      </c>
      <c r="B6832" t="s">
        <v>82</v>
      </c>
      <c r="C6832" s="70">
        <v>0</v>
      </c>
      <c r="D6832" s="70">
        <v>0</v>
      </c>
      <c r="E6832" s="71">
        <v>44762</v>
      </c>
      <c r="F6832" t="s">
        <v>12475</v>
      </c>
      <c r="G6832" t="s">
        <v>2142</v>
      </c>
      <c r="H6832" t="s">
        <v>12474</v>
      </c>
      <c r="I6832" t="s">
        <v>12473</v>
      </c>
      <c r="J6832" s="40">
        <v>0</v>
      </c>
      <c r="K6832" s="40">
        <v>340.85</v>
      </c>
    </row>
    <row r="6833" spans="1:11" x14ac:dyDescent="0.35">
      <c r="A6833">
        <v>30080</v>
      </c>
      <c r="B6833" t="s">
        <v>82</v>
      </c>
      <c r="C6833" s="70">
        <v>0</v>
      </c>
      <c r="D6833" s="70">
        <v>0</v>
      </c>
      <c r="E6833" s="71">
        <v>44762</v>
      </c>
      <c r="F6833" t="s">
        <v>12472</v>
      </c>
      <c r="G6833" t="s">
        <v>2142</v>
      </c>
      <c r="H6833" t="s">
        <v>12471</v>
      </c>
      <c r="I6833" t="s">
        <v>12470</v>
      </c>
      <c r="J6833" s="40">
        <v>0</v>
      </c>
      <c r="K6833" s="40">
        <v>340.85</v>
      </c>
    </row>
    <row r="6834" spans="1:11" x14ac:dyDescent="0.35">
      <c r="A6834">
        <v>30080</v>
      </c>
      <c r="B6834" t="s">
        <v>82</v>
      </c>
      <c r="C6834" s="70">
        <v>0</v>
      </c>
      <c r="D6834" s="70">
        <v>0</v>
      </c>
      <c r="E6834" s="71">
        <v>44773</v>
      </c>
      <c r="F6834" t="s">
        <v>8259</v>
      </c>
      <c r="G6834" t="s">
        <v>1912</v>
      </c>
      <c r="J6834" s="40">
        <v>-625.66</v>
      </c>
      <c r="K6834" s="40">
        <v>0</v>
      </c>
    </row>
    <row r="6835" spans="1:11" x14ac:dyDescent="0.35">
      <c r="A6835">
        <v>30080</v>
      </c>
      <c r="B6835" t="s">
        <v>82</v>
      </c>
      <c r="C6835" s="70">
        <v>0</v>
      </c>
      <c r="D6835" s="70">
        <v>0</v>
      </c>
      <c r="E6835" s="71">
        <v>44773</v>
      </c>
      <c r="F6835" t="s">
        <v>8259</v>
      </c>
      <c r="G6835" t="s">
        <v>1912</v>
      </c>
      <c r="J6835" s="40">
        <v>357.24</v>
      </c>
      <c r="K6835" s="40">
        <v>0</v>
      </c>
    </row>
    <row r="6836" spans="1:11" x14ac:dyDescent="0.35">
      <c r="A6836">
        <v>30080</v>
      </c>
      <c r="B6836" t="s">
        <v>82</v>
      </c>
      <c r="C6836" s="70">
        <v>0</v>
      </c>
      <c r="D6836" s="70">
        <v>0</v>
      </c>
      <c r="E6836" s="71">
        <v>44773</v>
      </c>
      <c r="F6836" t="s">
        <v>8259</v>
      </c>
      <c r="G6836" t="s">
        <v>1912</v>
      </c>
      <c r="J6836" s="40">
        <v>326.3</v>
      </c>
      <c r="K6836" s="40">
        <v>0</v>
      </c>
    </row>
    <row r="6837" spans="1:11" x14ac:dyDescent="0.35">
      <c r="A6837">
        <v>30080</v>
      </c>
      <c r="B6837" t="s">
        <v>82</v>
      </c>
      <c r="C6837" s="70">
        <v>0</v>
      </c>
      <c r="D6837" s="70">
        <v>0</v>
      </c>
      <c r="E6837" s="71">
        <v>44773</v>
      </c>
      <c r="F6837" t="s">
        <v>8259</v>
      </c>
      <c r="G6837" t="s">
        <v>1912</v>
      </c>
      <c r="J6837" s="40">
        <v>346.48</v>
      </c>
      <c r="K6837" s="40">
        <v>0</v>
      </c>
    </row>
    <row r="6838" spans="1:11" x14ac:dyDescent="0.35">
      <c r="A6838">
        <v>30080</v>
      </c>
      <c r="B6838" t="s">
        <v>82</v>
      </c>
      <c r="C6838" s="70">
        <v>0</v>
      </c>
      <c r="D6838" s="70">
        <v>0</v>
      </c>
      <c r="E6838" s="71">
        <v>44773</v>
      </c>
      <c r="F6838" t="s">
        <v>5383</v>
      </c>
      <c r="G6838" t="s">
        <v>2247</v>
      </c>
      <c r="J6838" s="40">
        <v>0</v>
      </c>
      <c r="K6838" s="40">
        <v>5.96</v>
      </c>
    </row>
    <row r="6839" spans="1:11" x14ac:dyDescent="0.35">
      <c r="A6839">
        <v>30080</v>
      </c>
      <c r="B6839" t="s">
        <v>82</v>
      </c>
      <c r="C6839" s="70">
        <v>0</v>
      </c>
      <c r="D6839" s="70">
        <v>0</v>
      </c>
      <c r="E6839" s="71">
        <v>44781</v>
      </c>
      <c r="F6839" t="s">
        <v>12457</v>
      </c>
      <c r="G6839" t="s">
        <v>2142</v>
      </c>
      <c r="H6839" t="s">
        <v>12456</v>
      </c>
      <c r="I6839" t="s">
        <v>12455</v>
      </c>
      <c r="J6839" s="40">
        <v>0</v>
      </c>
      <c r="K6839" s="40">
        <v>402.01</v>
      </c>
    </row>
    <row r="6840" spans="1:11" x14ac:dyDescent="0.35">
      <c r="A6840">
        <v>30080</v>
      </c>
      <c r="B6840" t="s">
        <v>82</v>
      </c>
      <c r="C6840" s="70">
        <v>0</v>
      </c>
      <c r="D6840" s="70">
        <v>0</v>
      </c>
      <c r="E6840" s="71">
        <v>44797</v>
      </c>
      <c r="F6840" t="s">
        <v>8257</v>
      </c>
      <c r="G6840" t="s">
        <v>1912</v>
      </c>
      <c r="J6840" s="40">
        <v>408.02</v>
      </c>
      <c r="K6840" s="40">
        <v>0</v>
      </c>
    </row>
    <row r="6841" spans="1:11" x14ac:dyDescent="0.35">
      <c r="A6841">
        <v>30080</v>
      </c>
      <c r="B6841" t="s">
        <v>82</v>
      </c>
      <c r="C6841" s="70">
        <v>0</v>
      </c>
      <c r="D6841" s="70">
        <v>0</v>
      </c>
      <c r="E6841" s="71">
        <v>44797</v>
      </c>
      <c r="F6841" t="s">
        <v>8257</v>
      </c>
      <c r="G6841" t="s">
        <v>1912</v>
      </c>
      <c r="J6841" s="40">
        <v>194.94</v>
      </c>
      <c r="K6841" s="40">
        <v>0</v>
      </c>
    </row>
    <row r="6842" spans="1:11" x14ac:dyDescent="0.35">
      <c r="A6842">
        <v>30080</v>
      </c>
      <c r="B6842" t="s">
        <v>82</v>
      </c>
      <c r="C6842" s="70">
        <v>0</v>
      </c>
      <c r="D6842" s="70">
        <v>0</v>
      </c>
      <c r="E6842" s="71">
        <v>44804</v>
      </c>
      <c r="F6842" t="s">
        <v>5193</v>
      </c>
      <c r="G6842" t="s">
        <v>2247</v>
      </c>
      <c r="H6842" t="s">
        <v>2265</v>
      </c>
      <c r="J6842" s="40">
        <v>0</v>
      </c>
      <c r="K6842" s="40">
        <v>24.26</v>
      </c>
    </row>
    <row r="6843" spans="1:11" x14ac:dyDescent="0.35">
      <c r="A6843">
        <v>30080</v>
      </c>
      <c r="B6843" t="s">
        <v>82</v>
      </c>
      <c r="C6843" s="70">
        <v>0</v>
      </c>
      <c r="D6843" s="70">
        <v>0</v>
      </c>
      <c r="E6843" s="71">
        <v>44833</v>
      </c>
      <c r="F6843" t="s">
        <v>12451</v>
      </c>
      <c r="G6843" t="s">
        <v>2142</v>
      </c>
      <c r="H6843" t="s">
        <v>12450</v>
      </c>
      <c r="I6843" t="s">
        <v>12449</v>
      </c>
      <c r="J6843" s="40">
        <v>0</v>
      </c>
      <c r="K6843" s="40">
        <v>285.20999999999998</v>
      </c>
    </row>
    <row r="6844" spans="1:11" x14ac:dyDescent="0.35">
      <c r="A6844">
        <v>30080</v>
      </c>
      <c r="B6844" t="s">
        <v>82</v>
      </c>
      <c r="C6844" s="70">
        <v>0</v>
      </c>
      <c r="D6844" s="70">
        <v>0</v>
      </c>
      <c r="E6844" s="71">
        <v>44834</v>
      </c>
      <c r="F6844" t="s">
        <v>8252</v>
      </c>
      <c r="G6844" t="s">
        <v>1912</v>
      </c>
      <c r="I6844" t="s">
        <v>8251</v>
      </c>
      <c r="J6844" s="40">
        <v>284.64999999999998</v>
      </c>
      <c r="K6844" s="40">
        <v>0</v>
      </c>
    </row>
    <row r="6845" spans="1:11" x14ac:dyDescent="0.35">
      <c r="A6845">
        <v>30080</v>
      </c>
      <c r="B6845" t="s">
        <v>82</v>
      </c>
      <c r="C6845" s="70">
        <v>0</v>
      </c>
      <c r="D6845" s="70">
        <v>0</v>
      </c>
      <c r="E6845" s="71">
        <v>44834</v>
      </c>
      <c r="F6845" t="s">
        <v>4770</v>
      </c>
      <c r="G6845" t="s">
        <v>2247</v>
      </c>
      <c r="H6845" t="s">
        <v>2262</v>
      </c>
      <c r="J6845" s="40">
        <v>13.74</v>
      </c>
      <c r="K6845" s="40">
        <v>0</v>
      </c>
    </row>
    <row r="6846" spans="1:11" x14ac:dyDescent="0.35">
      <c r="A6846">
        <v>30080</v>
      </c>
      <c r="B6846" t="s">
        <v>82</v>
      </c>
      <c r="C6846" s="70">
        <v>0</v>
      </c>
      <c r="D6846" s="70">
        <v>0</v>
      </c>
      <c r="E6846" s="71">
        <v>44865</v>
      </c>
      <c r="F6846" t="s">
        <v>8249</v>
      </c>
      <c r="G6846" t="s">
        <v>1912</v>
      </c>
      <c r="H6846" t="s">
        <v>2516</v>
      </c>
      <c r="I6846" t="s">
        <v>2516</v>
      </c>
      <c r="J6846" s="40">
        <v>373.06</v>
      </c>
      <c r="K6846" s="40">
        <v>0</v>
      </c>
    </row>
    <row r="6847" spans="1:11" x14ac:dyDescent="0.35">
      <c r="A6847">
        <v>30080</v>
      </c>
      <c r="B6847" t="s">
        <v>82</v>
      </c>
      <c r="C6847" s="70">
        <v>0</v>
      </c>
      <c r="D6847" s="70">
        <v>0</v>
      </c>
      <c r="E6847" s="71">
        <v>44865</v>
      </c>
      <c r="F6847" t="s">
        <v>4541</v>
      </c>
      <c r="G6847" t="s">
        <v>2247</v>
      </c>
      <c r="H6847" t="s">
        <v>1919</v>
      </c>
      <c r="I6847" t="s">
        <v>1919</v>
      </c>
      <c r="J6847" s="40">
        <v>0</v>
      </c>
      <c r="K6847" s="40">
        <v>0.8</v>
      </c>
    </row>
    <row r="6848" spans="1:11" x14ac:dyDescent="0.35">
      <c r="A6848">
        <v>30080</v>
      </c>
      <c r="B6848" t="s">
        <v>82</v>
      </c>
      <c r="C6848" s="70">
        <v>0</v>
      </c>
      <c r="D6848" s="70">
        <v>0</v>
      </c>
      <c r="E6848" s="71">
        <v>44895</v>
      </c>
      <c r="F6848" t="s">
        <v>8247</v>
      </c>
      <c r="G6848" t="s">
        <v>1912</v>
      </c>
      <c r="H6848" t="s">
        <v>8246</v>
      </c>
      <c r="I6848" t="s">
        <v>8246</v>
      </c>
      <c r="J6848" s="40">
        <v>276.08999999999997</v>
      </c>
      <c r="K6848" s="40">
        <v>0</v>
      </c>
    </row>
    <row r="6849" spans="1:11" x14ac:dyDescent="0.35">
      <c r="A6849">
        <v>30080</v>
      </c>
      <c r="B6849" t="s">
        <v>82</v>
      </c>
      <c r="C6849" s="70">
        <v>0</v>
      </c>
      <c r="D6849" s="70">
        <v>0</v>
      </c>
      <c r="E6849" s="71">
        <v>44895</v>
      </c>
      <c r="F6849" t="s">
        <v>4063</v>
      </c>
      <c r="G6849" t="s">
        <v>2247</v>
      </c>
      <c r="H6849" t="s">
        <v>1916</v>
      </c>
      <c r="I6849" t="s">
        <v>1916</v>
      </c>
      <c r="J6849" s="40">
        <v>3.99</v>
      </c>
      <c r="K6849" s="40">
        <v>0</v>
      </c>
    </row>
    <row r="6850" spans="1:11" x14ac:dyDescent="0.35">
      <c r="A6850">
        <v>30080</v>
      </c>
      <c r="B6850" t="s">
        <v>82</v>
      </c>
      <c r="C6850" s="70">
        <v>0</v>
      </c>
      <c r="D6850" s="70">
        <v>0</v>
      </c>
      <c r="E6850" s="71">
        <v>44896</v>
      </c>
      <c r="F6850" t="s">
        <v>12442</v>
      </c>
      <c r="G6850" t="s">
        <v>2142</v>
      </c>
      <c r="H6850" t="s">
        <v>12441</v>
      </c>
      <c r="I6850" t="s">
        <v>12440</v>
      </c>
      <c r="J6850" s="40">
        <v>0</v>
      </c>
      <c r="K6850" s="40">
        <v>373.59</v>
      </c>
    </row>
    <row r="6851" spans="1:11" x14ac:dyDescent="0.35">
      <c r="A6851">
        <v>30080</v>
      </c>
      <c r="B6851" t="s">
        <v>82</v>
      </c>
      <c r="C6851" s="70">
        <v>0</v>
      </c>
      <c r="D6851" s="70">
        <v>0</v>
      </c>
      <c r="E6851" s="71">
        <v>44926</v>
      </c>
      <c r="F6851" t="s">
        <v>15860</v>
      </c>
      <c r="G6851" t="s">
        <v>1912</v>
      </c>
      <c r="H6851" t="s">
        <v>8242</v>
      </c>
      <c r="I6851" t="s">
        <v>8242</v>
      </c>
      <c r="J6851" s="40">
        <v>308.64</v>
      </c>
      <c r="K6851" s="40">
        <v>0</v>
      </c>
    </row>
    <row r="6852" spans="1:11" x14ac:dyDescent="0.35">
      <c r="A6852">
        <v>30080</v>
      </c>
      <c r="B6852" t="s">
        <v>82</v>
      </c>
      <c r="C6852" s="70">
        <v>0</v>
      </c>
      <c r="D6852" s="70">
        <v>0</v>
      </c>
      <c r="E6852" s="71">
        <v>44926</v>
      </c>
      <c r="F6852" t="s">
        <v>3714</v>
      </c>
      <c r="G6852" t="s">
        <v>2247</v>
      </c>
      <c r="H6852" t="s">
        <v>1911</v>
      </c>
      <c r="I6852" t="s">
        <v>1911</v>
      </c>
      <c r="J6852" s="40">
        <v>0</v>
      </c>
      <c r="K6852" s="40">
        <v>10.26</v>
      </c>
    </row>
    <row r="6853" spans="1:11" x14ac:dyDescent="0.35">
      <c r="A6853" t="s">
        <v>18855</v>
      </c>
      <c r="B6853" t="s">
        <v>287</v>
      </c>
      <c r="C6853" s="70">
        <v>132409606.3</v>
      </c>
      <c r="D6853" s="70">
        <v>37866006.210000001</v>
      </c>
      <c r="J6853" s="40">
        <v>0</v>
      </c>
      <c r="K6853" s="40">
        <v>0</v>
      </c>
    </row>
    <row r="6854" spans="1:11" x14ac:dyDescent="0.35">
      <c r="A6854">
        <v>30106</v>
      </c>
      <c r="B6854" t="s">
        <v>18846</v>
      </c>
      <c r="C6854" s="70">
        <v>0</v>
      </c>
      <c r="D6854" s="70">
        <v>0</v>
      </c>
      <c r="E6854" s="71">
        <v>44682</v>
      </c>
      <c r="F6854" t="s">
        <v>16149</v>
      </c>
      <c r="G6854" t="s">
        <v>2142</v>
      </c>
      <c r="H6854" t="s">
        <v>8740</v>
      </c>
      <c r="I6854" t="s">
        <v>8739</v>
      </c>
      <c r="J6854" s="40">
        <v>0</v>
      </c>
      <c r="K6854" s="40">
        <v>27229.51</v>
      </c>
    </row>
    <row r="6855" spans="1:11" x14ac:dyDescent="0.35">
      <c r="A6855">
        <v>30106</v>
      </c>
      <c r="B6855" t="s">
        <v>18846</v>
      </c>
      <c r="C6855" s="70">
        <v>0</v>
      </c>
      <c r="D6855" s="70">
        <v>0</v>
      </c>
      <c r="E6855" s="71">
        <v>44712</v>
      </c>
      <c r="F6855" t="s">
        <v>5957</v>
      </c>
      <c r="G6855" t="s">
        <v>2247</v>
      </c>
      <c r="J6855" s="40">
        <v>1052.31</v>
      </c>
      <c r="K6855" s="40">
        <v>0</v>
      </c>
    </row>
    <row r="6856" spans="1:11" x14ac:dyDescent="0.35">
      <c r="A6856">
        <v>30106</v>
      </c>
      <c r="B6856" t="s">
        <v>18846</v>
      </c>
      <c r="C6856" s="70">
        <v>0</v>
      </c>
      <c r="D6856" s="70">
        <v>0</v>
      </c>
      <c r="E6856" s="71">
        <v>44728</v>
      </c>
      <c r="F6856" t="s">
        <v>18854</v>
      </c>
      <c r="G6856" t="s">
        <v>15843</v>
      </c>
      <c r="H6856" t="s">
        <v>18853</v>
      </c>
      <c r="J6856" s="40">
        <v>25232.31</v>
      </c>
      <c r="K6856" s="40">
        <v>0</v>
      </c>
    </row>
    <row r="6857" spans="1:11" x14ac:dyDescent="0.35">
      <c r="A6857">
        <v>30106</v>
      </c>
      <c r="B6857" t="s">
        <v>18846</v>
      </c>
      <c r="C6857" s="70">
        <v>0</v>
      </c>
      <c r="D6857" s="70">
        <v>0</v>
      </c>
      <c r="E6857" s="71">
        <v>44742</v>
      </c>
      <c r="F6857" t="s">
        <v>5691</v>
      </c>
      <c r="G6857" t="s">
        <v>2247</v>
      </c>
      <c r="J6857" s="40">
        <v>944.89</v>
      </c>
      <c r="K6857" s="40">
        <v>0</v>
      </c>
    </row>
    <row r="6858" spans="1:11" x14ac:dyDescent="0.35">
      <c r="A6858">
        <v>30106</v>
      </c>
      <c r="B6858" t="s">
        <v>18846</v>
      </c>
      <c r="C6858" s="70">
        <v>0</v>
      </c>
      <c r="D6858" s="70">
        <v>0</v>
      </c>
      <c r="E6858" s="71">
        <v>44805</v>
      </c>
      <c r="F6858" t="s">
        <v>16078</v>
      </c>
      <c r="G6858" t="s">
        <v>2142</v>
      </c>
      <c r="H6858" t="s">
        <v>8906</v>
      </c>
      <c r="I6858" t="s">
        <v>8905</v>
      </c>
      <c r="J6858" s="40">
        <v>0</v>
      </c>
      <c r="K6858" s="40">
        <v>32361.7</v>
      </c>
    </row>
    <row r="6859" spans="1:11" x14ac:dyDescent="0.35">
      <c r="A6859">
        <v>30106</v>
      </c>
      <c r="B6859" t="s">
        <v>18846</v>
      </c>
      <c r="C6859" s="70">
        <v>0</v>
      </c>
      <c r="D6859" s="70">
        <v>0</v>
      </c>
      <c r="E6859" s="71">
        <v>44834</v>
      </c>
      <c r="F6859" t="s">
        <v>4769</v>
      </c>
      <c r="G6859" t="s">
        <v>2247</v>
      </c>
      <c r="H6859" t="s">
        <v>2262</v>
      </c>
      <c r="J6859" s="40">
        <v>2740.19</v>
      </c>
      <c r="K6859" s="40">
        <v>0</v>
      </c>
    </row>
    <row r="6860" spans="1:11" x14ac:dyDescent="0.35">
      <c r="A6860">
        <v>30106</v>
      </c>
      <c r="B6860" t="s">
        <v>18846</v>
      </c>
      <c r="C6860" s="70">
        <v>0</v>
      </c>
      <c r="D6860" s="70">
        <v>0</v>
      </c>
      <c r="E6860" s="71">
        <v>44860</v>
      </c>
      <c r="F6860" t="s">
        <v>18852</v>
      </c>
      <c r="G6860" t="s">
        <v>15843</v>
      </c>
      <c r="H6860" t="s">
        <v>18851</v>
      </c>
      <c r="I6860" t="s">
        <v>18850</v>
      </c>
      <c r="J6860" s="40">
        <v>29976.86</v>
      </c>
      <c r="K6860" s="40">
        <v>0</v>
      </c>
    </row>
    <row r="6861" spans="1:11" x14ac:dyDescent="0.35">
      <c r="A6861">
        <v>30106</v>
      </c>
      <c r="B6861" t="s">
        <v>18846</v>
      </c>
      <c r="C6861" s="70">
        <v>0</v>
      </c>
      <c r="D6861" s="70">
        <v>0</v>
      </c>
      <c r="E6861" s="71">
        <v>44865</v>
      </c>
      <c r="F6861" t="s">
        <v>4540</v>
      </c>
      <c r="G6861" t="s">
        <v>2247</v>
      </c>
      <c r="H6861" t="s">
        <v>1919</v>
      </c>
      <c r="I6861" t="s">
        <v>1919</v>
      </c>
      <c r="J6861" s="40">
        <v>0</v>
      </c>
      <c r="K6861" s="40">
        <v>355.35</v>
      </c>
    </row>
    <row r="6862" spans="1:11" x14ac:dyDescent="0.35">
      <c r="A6862">
        <v>30106</v>
      </c>
      <c r="B6862" t="s">
        <v>18846</v>
      </c>
      <c r="C6862" s="70">
        <v>0</v>
      </c>
      <c r="D6862" s="70">
        <v>0</v>
      </c>
      <c r="E6862" s="71">
        <v>44890</v>
      </c>
      <c r="F6862" t="s">
        <v>16007</v>
      </c>
      <c r="G6862" t="s">
        <v>2142</v>
      </c>
      <c r="H6862" t="s">
        <v>16006</v>
      </c>
      <c r="I6862" t="s">
        <v>15999</v>
      </c>
      <c r="J6862" s="40">
        <v>0</v>
      </c>
      <c r="K6862" s="40">
        <v>22840</v>
      </c>
    </row>
    <row r="6863" spans="1:11" x14ac:dyDescent="0.35">
      <c r="A6863">
        <v>30106</v>
      </c>
      <c r="B6863" t="s">
        <v>18846</v>
      </c>
      <c r="C6863" s="70">
        <v>0</v>
      </c>
      <c r="D6863" s="70">
        <v>0</v>
      </c>
      <c r="E6863" s="71">
        <v>44890</v>
      </c>
      <c r="F6863" t="s">
        <v>16005</v>
      </c>
      <c r="G6863" t="s">
        <v>2142</v>
      </c>
      <c r="H6863" t="s">
        <v>16004</v>
      </c>
      <c r="I6863" t="s">
        <v>15999</v>
      </c>
      <c r="J6863" s="40">
        <v>0</v>
      </c>
      <c r="K6863" s="40">
        <v>-22840</v>
      </c>
    </row>
    <row r="6864" spans="1:11" x14ac:dyDescent="0.35">
      <c r="A6864">
        <v>30106</v>
      </c>
      <c r="B6864" t="s">
        <v>18846</v>
      </c>
      <c r="C6864" s="70">
        <v>0</v>
      </c>
      <c r="D6864" s="70">
        <v>0</v>
      </c>
      <c r="E6864" s="71">
        <v>44894</v>
      </c>
      <c r="F6864" t="s">
        <v>15997</v>
      </c>
      <c r="G6864" t="s">
        <v>2142</v>
      </c>
      <c r="H6864" t="s">
        <v>14568</v>
      </c>
      <c r="I6864" t="s">
        <v>14567</v>
      </c>
      <c r="J6864" s="40">
        <v>0</v>
      </c>
      <c r="K6864" s="40">
        <v>30588.46</v>
      </c>
    </row>
    <row r="6865" spans="1:11" x14ac:dyDescent="0.35">
      <c r="A6865">
        <v>30106</v>
      </c>
      <c r="B6865" t="s">
        <v>18846</v>
      </c>
      <c r="C6865" s="70">
        <v>0</v>
      </c>
      <c r="D6865" s="70">
        <v>0</v>
      </c>
      <c r="E6865" s="71">
        <v>44895</v>
      </c>
      <c r="F6865" t="s">
        <v>4062</v>
      </c>
      <c r="G6865" t="s">
        <v>2247</v>
      </c>
      <c r="H6865" t="s">
        <v>1916</v>
      </c>
      <c r="I6865" t="s">
        <v>1916</v>
      </c>
      <c r="J6865" s="40">
        <v>88.9</v>
      </c>
      <c r="K6865" s="40">
        <v>0</v>
      </c>
    </row>
    <row r="6866" spans="1:11" x14ac:dyDescent="0.35">
      <c r="A6866">
        <v>30106</v>
      </c>
      <c r="B6866" t="s">
        <v>18846</v>
      </c>
      <c r="C6866" s="70">
        <v>0</v>
      </c>
      <c r="D6866" s="70">
        <v>0</v>
      </c>
      <c r="E6866" s="71">
        <v>44917</v>
      </c>
      <c r="F6866" t="s">
        <v>18849</v>
      </c>
      <c r="G6866" t="s">
        <v>15843</v>
      </c>
      <c r="H6866" t="s">
        <v>18848</v>
      </c>
      <c r="I6866" t="s">
        <v>18847</v>
      </c>
      <c r="J6866" s="40">
        <v>30183.78</v>
      </c>
      <c r="K6866" s="40">
        <v>0</v>
      </c>
    </row>
    <row r="6867" spans="1:11" x14ac:dyDescent="0.35">
      <c r="A6867">
        <v>30106</v>
      </c>
      <c r="B6867" t="s">
        <v>18846</v>
      </c>
      <c r="C6867" s="70">
        <v>0</v>
      </c>
      <c r="D6867" s="70">
        <v>0</v>
      </c>
      <c r="E6867" s="71">
        <v>44926</v>
      </c>
      <c r="F6867" t="s">
        <v>3713</v>
      </c>
      <c r="G6867" t="s">
        <v>2247</v>
      </c>
      <c r="H6867" t="s">
        <v>1911</v>
      </c>
      <c r="I6867" t="s">
        <v>1911</v>
      </c>
      <c r="J6867" s="40">
        <v>315.77999999999997</v>
      </c>
      <c r="K6867" s="40">
        <v>0</v>
      </c>
    </row>
    <row r="6868" spans="1:11" x14ac:dyDescent="0.35">
      <c r="A6868">
        <v>30107</v>
      </c>
      <c r="B6868" t="s">
        <v>18843</v>
      </c>
      <c r="C6868" s="70">
        <v>0</v>
      </c>
      <c r="D6868" s="70">
        <v>0</v>
      </c>
      <c r="E6868" s="71">
        <v>44652</v>
      </c>
      <c r="F6868" t="s">
        <v>16166</v>
      </c>
      <c r="G6868" t="s">
        <v>2142</v>
      </c>
      <c r="H6868" t="s">
        <v>8240</v>
      </c>
      <c r="I6868" t="s">
        <v>8239</v>
      </c>
      <c r="J6868" s="40">
        <v>0</v>
      </c>
      <c r="K6868" s="40">
        <v>4200.37</v>
      </c>
    </row>
    <row r="6869" spans="1:11" x14ac:dyDescent="0.35">
      <c r="A6869">
        <v>30107</v>
      </c>
      <c r="B6869" t="s">
        <v>18843</v>
      </c>
      <c r="C6869" s="70">
        <v>0</v>
      </c>
      <c r="D6869" s="70">
        <v>0</v>
      </c>
      <c r="E6869" s="71">
        <v>44681</v>
      </c>
      <c r="F6869" t="s">
        <v>6149</v>
      </c>
      <c r="G6869" t="s">
        <v>2247</v>
      </c>
      <c r="J6869" s="40">
        <v>73.45</v>
      </c>
      <c r="K6869" s="40">
        <v>0</v>
      </c>
    </row>
    <row r="6870" spans="1:11" x14ac:dyDescent="0.35">
      <c r="A6870">
        <v>30107</v>
      </c>
      <c r="B6870" t="s">
        <v>18843</v>
      </c>
      <c r="C6870" s="70">
        <v>0</v>
      </c>
      <c r="D6870" s="70">
        <v>0</v>
      </c>
      <c r="E6870" s="71">
        <v>44712</v>
      </c>
      <c r="F6870" t="s">
        <v>5956</v>
      </c>
      <c r="G6870" t="s">
        <v>2247</v>
      </c>
      <c r="J6870" s="40">
        <v>25.96</v>
      </c>
      <c r="K6870" s="40">
        <v>0</v>
      </c>
    </row>
    <row r="6871" spans="1:11" x14ac:dyDescent="0.35">
      <c r="A6871">
        <v>30107</v>
      </c>
      <c r="B6871" t="s">
        <v>18843</v>
      </c>
      <c r="C6871" s="70">
        <v>0</v>
      </c>
      <c r="D6871" s="70">
        <v>0</v>
      </c>
      <c r="E6871" s="71">
        <v>44742</v>
      </c>
      <c r="F6871" t="s">
        <v>5690</v>
      </c>
      <c r="G6871" t="s">
        <v>2247</v>
      </c>
      <c r="J6871" s="40">
        <v>189.82</v>
      </c>
      <c r="K6871" s="40">
        <v>0</v>
      </c>
    </row>
    <row r="6872" spans="1:11" x14ac:dyDescent="0.35">
      <c r="A6872">
        <v>30107</v>
      </c>
      <c r="B6872" t="s">
        <v>18843</v>
      </c>
      <c r="C6872" s="70">
        <v>0</v>
      </c>
      <c r="D6872" s="70">
        <v>0</v>
      </c>
      <c r="E6872" s="71">
        <v>44773</v>
      </c>
      <c r="F6872" t="s">
        <v>5382</v>
      </c>
      <c r="G6872" t="s">
        <v>2247</v>
      </c>
      <c r="J6872" s="40">
        <v>0</v>
      </c>
      <c r="K6872" s="40">
        <v>125.72</v>
      </c>
    </row>
    <row r="6873" spans="1:11" x14ac:dyDescent="0.35">
      <c r="A6873">
        <v>30107</v>
      </c>
      <c r="B6873" t="s">
        <v>18843</v>
      </c>
      <c r="C6873" s="70">
        <v>0</v>
      </c>
      <c r="D6873" s="70">
        <v>0</v>
      </c>
      <c r="E6873" s="71">
        <v>44796</v>
      </c>
      <c r="F6873" t="s">
        <v>18845</v>
      </c>
      <c r="G6873" t="s">
        <v>15843</v>
      </c>
      <c r="H6873" t="s">
        <v>18844</v>
      </c>
      <c r="J6873" s="40">
        <v>4172.2</v>
      </c>
      <c r="K6873" s="40">
        <v>0</v>
      </c>
    </row>
    <row r="6874" spans="1:11" x14ac:dyDescent="0.35">
      <c r="A6874">
        <v>30107</v>
      </c>
      <c r="B6874" t="s">
        <v>18843</v>
      </c>
      <c r="C6874" s="70">
        <v>0</v>
      </c>
      <c r="D6874" s="70">
        <v>0</v>
      </c>
      <c r="E6874" s="71">
        <v>44804</v>
      </c>
      <c r="F6874" t="s">
        <v>5192</v>
      </c>
      <c r="G6874" t="s">
        <v>2247</v>
      </c>
      <c r="H6874" t="s">
        <v>2265</v>
      </c>
      <c r="J6874" s="40">
        <v>0</v>
      </c>
      <c r="K6874" s="40">
        <v>135.34</v>
      </c>
    </row>
    <row r="6875" spans="1:11" x14ac:dyDescent="0.35">
      <c r="A6875">
        <v>30108</v>
      </c>
      <c r="B6875" t="s">
        <v>18840</v>
      </c>
      <c r="C6875" s="70">
        <v>0</v>
      </c>
      <c r="D6875" s="70">
        <v>0</v>
      </c>
      <c r="E6875" s="71">
        <v>44682</v>
      </c>
      <c r="F6875" t="s">
        <v>3326</v>
      </c>
      <c r="G6875" t="s">
        <v>2142</v>
      </c>
      <c r="H6875" t="s">
        <v>3325</v>
      </c>
      <c r="I6875" t="s">
        <v>3324</v>
      </c>
      <c r="J6875" s="40">
        <v>0</v>
      </c>
      <c r="K6875" s="40">
        <v>15179</v>
      </c>
    </row>
    <row r="6876" spans="1:11" x14ac:dyDescent="0.35">
      <c r="A6876">
        <v>30108</v>
      </c>
      <c r="B6876" t="s">
        <v>18840</v>
      </c>
      <c r="C6876" s="70">
        <v>0</v>
      </c>
      <c r="D6876" s="70">
        <v>0</v>
      </c>
      <c r="E6876" s="71">
        <v>44742</v>
      </c>
      <c r="F6876" t="s">
        <v>5689</v>
      </c>
      <c r="G6876" t="s">
        <v>2247</v>
      </c>
      <c r="J6876" s="40">
        <v>351.29</v>
      </c>
      <c r="K6876" s="40">
        <v>0</v>
      </c>
    </row>
    <row r="6877" spans="1:11" x14ac:dyDescent="0.35">
      <c r="A6877">
        <v>30108</v>
      </c>
      <c r="B6877" t="s">
        <v>18840</v>
      </c>
      <c r="C6877" s="70">
        <v>0</v>
      </c>
      <c r="D6877" s="70">
        <v>0</v>
      </c>
      <c r="E6877" s="71">
        <v>44743</v>
      </c>
      <c r="F6877" t="s">
        <v>18842</v>
      </c>
      <c r="G6877" t="s">
        <v>15843</v>
      </c>
      <c r="H6877" t="s">
        <v>18841</v>
      </c>
      <c r="J6877" s="40">
        <v>14718.38</v>
      </c>
      <c r="K6877" s="40">
        <v>0</v>
      </c>
    </row>
    <row r="6878" spans="1:11" x14ac:dyDescent="0.35">
      <c r="A6878">
        <v>30108</v>
      </c>
      <c r="B6878" t="s">
        <v>18840</v>
      </c>
      <c r="C6878" s="70">
        <v>0</v>
      </c>
      <c r="D6878" s="70">
        <v>0</v>
      </c>
      <c r="E6878" s="71">
        <v>44773</v>
      </c>
      <c r="F6878" t="s">
        <v>5381</v>
      </c>
      <c r="G6878" t="s">
        <v>2247</v>
      </c>
      <c r="J6878" s="40">
        <v>109.33</v>
      </c>
      <c r="K6878" s="40">
        <v>0</v>
      </c>
    </row>
    <row r="6879" spans="1:11" x14ac:dyDescent="0.35">
      <c r="A6879">
        <v>30111</v>
      </c>
      <c r="B6879" t="s">
        <v>18835</v>
      </c>
      <c r="C6879" s="70">
        <v>0</v>
      </c>
      <c r="D6879" s="70">
        <v>0</v>
      </c>
      <c r="E6879" s="71">
        <v>44727</v>
      </c>
      <c r="F6879" t="s">
        <v>2382</v>
      </c>
      <c r="G6879" t="s">
        <v>2142</v>
      </c>
      <c r="H6879" t="s">
        <v>2381</v>
      </c>
      <c r="I6879" t="s">
        <v>2374</v>
      </c>
      <c r="J6879" s="40">
        <v>0</v>
      </c>
      <c r="K6879" s="40">
        <v>1111.5</v>
      </c>
    </row>
    <row r="6880" spans="1:11" x14ac:dyDescent="0.35">
      <c r="A6880">
        <v>30111</v>
      </c>
      <c r="B6880" t="s">
        <v>18835</v>
      </c>
      <c r="C6880" s="70">
        <v>0</v>
      </c>
      <c r="D6880" s="70">
        <v>0</v>
      </c>
      <c r="E6880" s="71">
        <v>44742</v>
      </c>
      <c r="F6880" t="s">
        <v>5688</v>
      </c>
      <c r="G6880" t="s">
        <v>2247</v>
      </c>
      <c r="J6880" s="40">
        <v>14.61</v>
      </c>
      <c r="K6880" s="40">
        <v>0</v>
      </c>
    </row>
    <row r="6881" spans="1:11" x14ac:dyDescent="0.35">
      <c r="A6881">
        <v>30111</v>
      </c>
      <c r="B6881" t="s">
        <v>18835</v>
      </c>
      <c r="C6881" s="70">
        <v>0</v>
      </c>
      <c r="D6881" s="70">
        <v>0</v>
      </c>
      <c r="E6881" s="71">
        <v>44743</v>
      </c>
      <c r="F6881" t="s">
        <v>2376</v>
      </c>
      <c r="G6881" t="s">
        <v>2142</v>
      </c>
      <c r="H6881" t="s">
        <v>2375</v>
      </c>
      <c r="I6881" t="s">
        <v>2374</v>
      </c>
      <c r="J6881" s="40">
        <v>0</v>
      </c>
      <c r="K6881" s="40">
        <v>-1111.5</v>
      </c>
    </row>
    <row r="6882" spans="1:11" x14ac:dyDescent="0.35">
      <c r="A6882">
        <v>30111</v>
      </c>
      <c r="B6882" t="s">
        <v>18835</v>
      </c>
      <c r="C6882" s="70">
        <v>0</v>
      </c>
      <c r="D6882" s="70">
        <v>0</v>
      </c>
      <c r="E6882" s="71">
        <v>44743</v>
      </c>
      <c r="F6882" t="s">
        <v>7904</v>
      </c>
      <c r="G6882" t="s">
        <v>2142</v>
      </c>
      <c r="H6882" t="s">
        <v>5590</v>
      </c>
      <c r="I6882" t="s">
        <v>5589</v>
      </c>
      <c r="J6882" s="40">
        <v>0</v>
      </c>
      <c r="K6882" s="40">
        <v>1108.29</v>
      </c>
    </row>
    <row r="6883" spans="1:11" x14ac:dyDescent="0.35">
      <c r="A6883">
        <v>30111</v>
      </c>
      <c r="B6883" t="s">
        <v>18835</v>
      </c>
      <c r="C6883" s="70">
        <v>0</v>
      </c>
      <c r="D6883" s="70">
        <v>0</v>
      </c>
      <c r="E6883" s="71">
        <v>44743</v>
      </c>
      <c r="F6883" t="s">
        <v>5591</v>
      </c>
      <c r="G6883" t="s">
        <v>1907</v>
      </c>
      <c r="H6883" t="s">
        <v>5590</v>
      </c>
      <c r="I6883" t="s">
        <v>5589</v>
      </c>
      <c r="J6883" s="40">
        <v>19.86</v>
      </c>
      <c r="K6883" s="40">
        <v>0</v>
      </c>
    </row>
    <row r="6884" spans="1:11" x14ac:dyDescent="0.35">
      <c r="A6884">
        <v>30111</v>
      </c>
      <c r="B6884" t="s">
        <v>18835</v>
      </c>
      <c r="C6884" s="70">
        <v>0</v>
      </c>
      <c r="D6884" s="70">
        <v>0</v>
      </c>
      <c r="E6884" s="71">
        <v>44773</v>
      </c>
      <c r="F6884" t="s">
        <v>18839</v>
      </c>
      <c r="G6884" t="s">
        <v>15843</v>
      </c>
      <c r="H6884" t="s">
        <v>18838</v>
      </c>
      <c r="I6884" t="s">
        <v>18832</v>
      </c>
      <c r="J6884" s="40">
        <v>1111.5</v>
      </c>
      <c r="K6884" s="40">
        <v>0</v>
      </c>
    </row>
    <row r="6885" spans="1:11" x14ac:dyDescent="0.35">
      <c r="A6885">
        <v>30111</v>
      </c>
      <c r="B6885" t="s">
        <v>18835</v>
      </c>
      <c r="C6885" s="70">
        <v>0</v>
      </c>
      <c r="D6885" s="70">
        <v>0</v>
      </c>
      <c r="E6885" s="71">
        <v>44773</v>
      </c>
      <c r="F6885" t="s">
        <v>5380</v>
      </c>
      <c r="G6885" t="s">
        <v>2247</v>
      </c>
      <c r="J6885" s="40">
        <v>0</v>
      </c>
      <c r="K6885" s="40">
        <v>37.68</v>
      </c>
    </row>
    <row r="6886" spans="1:11" x14ac:dyDescent="0.35">
      <c r="A6886">
        <v>30111</v>
      </c>
      <c r="B6886" t="s">
        <v>18835</v>
      </c>
      <c r="C6886" s="70">
        <v>0</v>
      </c>
      <c r="D6886" s="70">
        <v>0</v>
      </c>
      <c r="E6886" s="71">
        <v>44783</v>
      </c>
      <c r="F6886" t="s">
        <v>18837</v>
      </c>
      <c r="G6886" t="s">
        <v>15843</v>
      </c>
      <c r="H6886" t="s">
        <v>18836</v>
      </c>
      <c r="I6886" t="s">
        <v>18832</v>
      </c>
      <c r="J6886" s="40">
        <v>1111.5</v>
      </c>
      <c r="K6886" s="40">
        <v>0</v>
      </c>
    </row>
    <row r="6887" spans="1:11" x14ac:dyDescent="0.35">
      <c r="A6887">
        <v>30111</v>
      </c>
      <c r="B6887" t="s">
        <v>18835</v>
      </c>
      <c r="C6887" s="70">
        <v>0</v>
      </c>
      <c r="D6887" s="70">
        <v>0</v>
      </c>
      <c r="E6887" s="71">
        <v>44783</v>
      </c>
      <c r="F6887" t="s">
        <v>18834</v>
      </c>
      <c r="G6887" t="s">
        <v>15843</v>
      </c>
      <c r="H6887" t="s">
        <v>18833</v>
      </c>
      <c r="I6887" t="s">
        <v>18832</v>
      </c>
      <c r="J6887" s="40">
        <v>-1111.5</v>
      </c>
      <c r="K6887" s="40">
        <v>0</v>
      </c>
    </row>
    <row r="6888" spans="1:11" x14ac:dyDescent="0.35">
      <c r="A6888">
        <v>30115</v>
      </c>
      <c r="B6888" t="s">
        <v>83</v>
      </c>
      <c r="C6888" s="70">
        <v>0</v>
      </c>
      <c r="D6888" s="70">
        <v>0</v>
      </c>
      <c r="E6888" s="71">
        <v>44610</v>
      </c>
      <c r="F6888" t="s">
        <v>8527</v>
      </c>
      <c r="G6888" t="s">
        <v>2142</v>
      </c>
      <c r="H6888" t="s">
        <v>8526</v>
      </c>
      <c r="I6888" t="s">
        <v>8525</v>
      </c>
      <c r="J6888" s="40">
        <v>0</v>
      </c>
      <c r="K6888" s="40">
        <v>151.06</v>
      </c>
    </row>
    <row r="6889" spans="1:11" x14ac:dyDescent="0.35">
      <c r="A6889">
        <v>30115</v>
      </c>
      <c r="B6889" t="s">
        <v>83</v>
      </c>
      <c r="C6889" s="70">
        <v>0</v>
      </c>
      <c r="D6889" s="70">
        <v>0</v>
      </c>
      <c r="E6889" s="71">
        <v>44651</v>
      </c>
      <c r="F6889" t="s">
        <v>6522</v>
      </c>
      <c r="G6889" t="s">
        <v>2247</v>
      </c>
      <c r="J6889" s="40">
        <v>0</v>
      </c>
      <c r="K6889" s="40">
        <v>0.8</v>
      </c>
    </row>
    <row r="6890" spans="1:11" x14ac:dyDescent="0.35">
      <c r="A6890">
        <v>30115</v>
      </c>
      <c r="B6890" t="s">
        <v>83</v>
      </c>
      <c r="C6890" s="70">
        <v>0</v>
      </c>
      <c r="D6890" s="70">
        <v>0</v>
      </c>
      <c r="E6890" s="71">
        <v>44681</v>
      </c>
      <c r="F6890" t="s">
        <v>6270</v>
      </c>
      <c r="G6890" t="s">
        <v>2247</v>
      </c>
      <c r="J6890" s="40">
        <v>6.45</v>
      </c>
      <c r="K6890" s="40">
        <v>0</v>
      </c>
    </row>
    <row r="6891" spans="1:11" x14ac:dyDescent="0.35">
      <c r="A6891">
        <v>30115</v>
      </c>
      <c r="B6891" t="s">
        <v>83</v>
      </c>
      <c r="C6891" s="70">
        <v>0</v>
      </c>
      <c r="D6891" s="70">
        <v>0</v>
      </c>
      <c r="E6891" s="71">
        <v>44712</v>
      </c>
      <c r="F6891" t="s">
        <v>5955</v>
      </c>
      <c r="G6891" t="s">
        <v>2247</v>
      </c>
      <c r="J6891" s="40">
        <v>0.92</v>
      </c>
      <c r="K6891" s="40">
        <v>0</v>
      </c>
    </row>
    <row r="6892" spans="1:11" x14ac:dyDescent="0.35">
      <c r="A6892">
        <v>30115</v>
      </c>
      <c r="B6892" t="s">
        <v>83</v>
      </c>
      <c r="C6892" s="70">
        <v>0</v>
      </c>
      <c r="D6892" s="70">
        <v>0</v>
      </c>
      <c r="E6892" s="71">
        <v>44742</v>
      </c>
      <c r="F6892" t="s">
        <v>5687</v>
      </c>
      <c r="G6892" t="s">
        <v>2247</v>
      </c>
      <c r="J6892" s="40">
        <v>6.68</v>
      </c>
      <c r="K6892" s="40">
        <v>0</v>
      </c>
    </row>
    <row r="6893" spans="1:11" x14ac:dyDescent="0.35">
      <c r="A6893">
        <v>30115</v>
      </c>
      <c r="B6893" t="s">
        <v>83</v>
      </c>
      <c r="C6893" s="70">
        <v>0</v>
      </c>
      <c r="D6893" s="70">
        <v>0</v>
      </c>
      <c r="E6893" s="71">
        <v>44773</v>
      </c>
      <c r="F6893" t="s">
        <v>5379</v>
      </c>
      <c r="G6893" t="s">
        <v>2247</v>
      </c>
      <c r="J6893" s="40">
        <v>0</v>
      </c>
      <c r="K6893" s="40">
        <v>4.43</v>
      </c>
    </row>
    <row r="6894" spans="1:11" x14ac:dyDescent="0.35">
      <c r="A6894">
        <v>30115</v>
      </c>
      <c r="B6894" t="s">
        <v>83</v>
      </c>
      <c r="C6894" s="70">
        <v>0</v>
      </c>
      <c r="D6894" s="70">
        <v>0</v>
      </c>
      <c r="E6894" s="71">
        <v>44804</v>
      </c>
      <c r="F6894" t="s">
        <v>5191</v>
      </c>
      <c r="G6894" t="s">
        <v>2247</v>
      </c>
      <c r="H6894" t="s">
        <v>2265</v>
      </c>
      <c r="J6894" s="40">
        <v>0</v>
      </c>
      <c r="K6894" s="40">
        <v>2.12</v>
      </c>
    </row>
    <row r="6895" spans="1:11" x14ac:dyDescent="0.35">
      <c r="A6895">
        <v>30115</v>
      </c>
      <c r="B6895" t="s">
        <v>83</v>
      </c>
      <c r="C6895" s="70">
        <v>0</v>
      </c>
      <c r="D6895" s="70">
        <v>0</v>
      </c>
      <c r="E6895" s="71">
        <v>44834</v>
      </c>
      <c r="F6895" t="s">
        <v>4768</v>
      </c>
      <c r="G6895" t="s">
        <v>2247</v>
      </c>
      <c r="H6895" t="s">
        <v>2262</v>
      </c>
      <c r="J6895" s="40">
        <v>8.23</v>
      </c>
      <c r="K6895" s="40">
        <v>0</v>
      </c>
    </row>
    <row r="6896" spans="1:11" x14ac:dyDescent="0.35">
      <c r="A6896">
        <v>30115</v>
      </c>
      <c r="B6896" t="s">
        <v>83</v>
      </c>
      <c r="C6896" s="70">
        <v>0</v>
      </c>
      <c r="D6896" s="70">
        <v>0</v>
      </c>
      <c r="E6896" s="71">
        <v>44865</v>
      </c>
      <c r="F6896" t="s">
        <v>4539</v>
      </c>
      <c r="G6896" t="s">
        <v>2247</v>
      </c>
      <c r="H6896" t="s">
        <v>1919</v>
      </c>
      <c r="I6896" t="s">
        <v>1919</v>
      </c>
      <c r="J6896" s="40">
        <v>0</v>
      </c>
      <c r="K6896" s="40">
        <v>0.5</v>
      </c>
    </row>
    <row r="6897" spans="1:11" x14ac:dyDescent="0.35">
      <c r="A6897">
        <v>30115</v>
      </c>
      <c r="B6897" t="s">
        <v>83</v>
      </c>
      <c r="C6897" s="70">
        <v>0</v>
      </c>
      <c r="D6897" s="70">
        <v>0</v>
      </c>
      <c r="E6897" s="71">
        <v>44895</v>
      </c>
      <c r="F6897" t="s">
        <v>4061</v>
      </c>
      <c r="G6897" t="s">
        <v>2247</v>
      </c>
      <c r="H6897" t="s">
        <v>1916</v>
      </c>
      <c r="I6897" t="s">
        <v>1916</v>
      </c>
      <c r="J6897" s="40">
        <v>0</v>
      </c>
      <c r="K6897" s="40">
        <v>3.54</v>
      </c>
    </row>
    <row r="6898" spans="1:11" x14ac:dyDescent="0.35">
      <c r="A6898">
        <v>30115</v>
      </c>
      <c r="B6898" t="s">
        <v>83</v>
      </c>
      <c r="C6898" s="70">
        <v>0</v>
      </c>
      <c r="D6898" s="70">
        <v>0</v>
      </c>
      <c r="E6898" s="71">
        <v>44926</v>
      </c>
      <c r="F6898" t="s">
        <v>3712</v>
      </c>
      <c r="G6898" t="s">
        <v>2247</v>
      </c>
      <c r="H6898" t="s">
        <v>1911</v>
      </c>
      <c r="I6898" t="s">
        <v>1911</v>
      </c>
      <c r="J6898" s="40">
        <v>3.11</v>
      </c>
      <c r="K6898" s="40">
        <v>0</v>
      </c>
    </row>
    <row r="6899" spans="1:11" x14ac:dyDescent="0.35">
      <c r="A6899">
        <v>30117</v>
      </c>
      <c r="B6899" t="s">
        <v>18829</v>
      </c>
      <c r="C6899" s="70">
        <v>0</v>
      </c>
      <c r="D6899" s="70">
        <v>0</v>
      </c>
      <c r="E6899" s="71">
        <v>44724</v>
      </c>
      <c r="F6899" t="s">
        <v>18831</v>
      </c>
      <c r="G6899" t="s">
        <v>15843</v>
      </c>
      <c r="H6899" t="s">
        <v>18830</v>
      </c>
      <c r="J6899" s="40">
        <v>3466.67</v>
      </c>
      <c r="K6899" s="40">
        <v>0</v>
      </c>
    </row>
    <row r="6900" spans="1:11" x14ac:dyDescent="0.35">
      <c r="A6900">
        <v>30117</v>
      </c>
      <c r="B6900" t="s">
        <v>18829</v>
      </c>
      <c r="C6900" s="70">
        <v>0</v>
      </c>
      <c r="D6900" s="70">
        <v>0</v>
      </c>
      <c r="E6900" s="71">
        <v>44742</v>
      </c>
      <c r="F6900" t="s">
        <v>5686</v>
      </c>
      <c r="G6900" t="s">
        <v>2247</v>
      </c>
      <c r="J6900" s="40">
        <v>0</v>
      </c>
      <c r="K6900" s="40">
        <v>123.81</v>
      </c>
    </row>
    <row r="6901" spans="1:11" x14ac:dyDescent="0.35">
      <c r="A6901">
        <v>30117</v>
      </c>
      <c r="B6901" t="s">
        <v>18829</v>
      </c>
      <c r="C6901" s="70">
        <v>0</v>
      </c>
      <c r="D6901" s="70">
        <v>0</v>
      </c>
      <c r="E6901" s="71">
        <v>44773</v>
      </c>
      <c r="F6901" t="s">
        <v>5378</v>
      </c>
      <c r="G6901" t="s">
        <v>2247</v>
      </c>
      <c r="J6901" s="40">
        <v>107.45</v>
      </c>
      <c r="K6901" s="40">
        <v>0</v>
      </c>
    </row>
    <row r="6902" spans="1:11" x14ac:dyDescent="0.35">
      <c r="A6902">
        <v>30117</v>
      </c>
      <c r="B6902" t="s">
        <v>18829</v>
      </c>
      <c r="C6902" s="70">
        <v>0</v>
      </c>
      <c r="D6902" s="70">
        <v>0</v>
      </c>
      <c r="E6902" s="71">
        <v>44804</v>
      </c>
      <c r="F6902" t="s">
        <v>5190</v>
      </c>
      <c r="G6902" t="s">
        <v>2247</v>
      </c>
      <c r="H6902" t="s">
        <v>2265</v>
      </c>
      <c r="J6902" s="40">
        <v>51.64</v>
      </c>
      <c r="K6902" s="40">
        <v>0</v>
      </c>
    </row>
    <row r="6903" spans="1:11" x14ac:dyDescent="0.35">
      <c r="A6903">
        <v>30117</v>
      </c>
      <c r="B6903" t="s">
        <v>18829</v>
      </c>
      <c r="C6903" s="70">
        <v>0</v>
      </c>
      <c r="D6903" s="70">
        <v>0</v>
      </c>
      <c r="E6903" s="71">
        <v>44805</v>
      </c>
      <c r="F6903" t="s">
        <v>3354</v>
      </c>
      <c r="G6903" t="s">
        <v>2142</v>
      </c>
      <c r="H6903" t="s">
        <v>3353</v>
      </c>
      <c r="I6903" t="s">
        <v>3352</v>
      </c>
      <c r="J6903" s="40">
        <v>0</v>
      </c>
      <c r="K6903" s="40">
        <v>3401.16</v>
      </c>
    </row>
    <row r="6904" spans="1:11" x14ac:dyDescent="0.35">
      <c r="A6904">
        <v>30117</v>
      </c>
      <c r="B6904" t="s">
        <v>18829</v>
      </c>
      <c r="C6904" s="70">
        <v>0</v>
      </c>
      <c r="D6904" s="70">
        <v>0</v>
      </c>
      <c r="E6904" s="71">
        <v>44834</v>
      </c>
      <c r="F6904" t="s">
        <v>4767</v>
      </c>
      <c r="G6904" t="s">
        <v>2247</v>
      </c>
      <c r="H6904" t="s">
        <v>2262</v>
      </c>
      <c r="J6904" s="40">
        <v>0</v>
      </c>
      <c r="K6904" s="40">
        <v>100.79</v>
      </c>
    </row>
    <row r="6905" spans="1:11" x14ac:dyDescent="0.35">
      <c r="A6905">
        <v>30121</v>
      </c>
      <c r="B6905" t="s">
        <v>18826</v>
      </c>
      <c r="C6905" s="70">
        <v>0</v>
      </c>
      <c r="D6905" s="70">
        <v>0</v>
      </c>
      <c r="E6905" s="71">
        <v>44777</v>
      </c>
      <c r="F6905" t="s">
        <v>13743</v>
      </c>
      <c r="G6905" t="s">
        <v>2142</v>
      </c>
      <c r="H6905" t="s">
        <v>13742</v>
      </c>
      <c r="I6905" t="s">
        <v>13741</v>
      </c>
      <c r="J6905" s="40">
        <v>0</v>
      </c>
      <c r="K6905" s="40">
        <v>583.58000000000004</v>
      </c>
    </row>
    <row r="6906" spans="1:11" x14ac:dyDescent="0.35">
      <c r="A6906">
        <v>30121</v>
      </c>
      <c r="B6906" t="s">
        <v>18826</v>
      </c>
      <c r="C6906" s="70">
        <v>0</v>
      </c>
      <c r="D6906" s="70">
        <v>0</v>
      </c>
      <c r="E6906" s="71">
        <v>44784</v>
      </c>
      <c r="F6906" t="s">
        <v>18828</v>
      </c>
      <c r="G6906" t="s">
        <v>15843</v>
      </c>
      <c r="H6906" t="s">
        <v>18827</v>
      </c>
      <c r="J6906" s="40">
        <v>599.88</v>
      </c>
      <c r="K6906" s="40">
        <v>0</v>
      </c>
    </row>
    <row r="6907" spans="1:11" x14ac:dyDescent="0.35">
      <c r="A6907">
        <v>30121</v>
      </c>
      <c r="B6907" t="s">
        <v>18826</v>
      </c>
      <c r="C6907" s="70">
        <v>0</v>
      </c>
      <c r="D6907" s="70">
        <v>0</v>
      </c>
      <c r="E6907" s="71">
        <v>44804</v>
      </c>
      <c r="F6907" t="s">
        <v>5189</v>
      </c>
      <c r="G6907" t="s">
        <v>2247</v>
      </c>
      <c r="H6907" t="s">
        <v>2265</v>
      </c>
      <c r="J6907" s="40">
        <v>0</v>
      </c>
      <c r="K6907" s="40">
        <v>16.3</v>
      </c>
    </row>
    <row r="6908" spans="1:11" x14ac:dyDescent="0.35">
      <c r="A6908">
        <v>30123</v>
      </c>
      <c r="B6908" t="s">
        <v>18815</v>
      </c>
      <c r="C6908" s="70">
        <v>0</v>
      </c>
      <c r="D6908" s="70">
        <v>0</v>
      </c>
      <c r="E6908" s="71">
        <v>44581</v>
      </c>
      <c r="F6908" t="s">
        <v>18825</v>
      </c>
      <c r="G6908" t="s">
        <v>15843</v>
      </c>
      <c r="H6908" t="s">
        <v>18824</v>
      </c>
      <c r="J6908" s="40">
        <v>123883.22</v>
      </c>
      <c r="K6908" s="40">
        <v>0</v>
      </c>
    </row>
    <row r="6909" spans="1:11" x14ac:dyDescent="0.35">
      <c r="A6909">
        <v>30123</v>
      </c>
      <c r="B6909" t="s">
        <v>18815</v>
      </c>
      <c r="C6909" s="70">
        <v>0</v>
      </c>
      <c r="D6909" s="70">
        <v>0</v>
      </c>
      <c r="E6909" s="71">
        <v>44586</v>
      </c>
      <c r="F6909" t="s">
        <v>16184</v>
      </c>
      <c r="G6909" t="s">
        <v>2142</v>
      </c>
      <c r="H6909" t="s">
        <v>13944</v>
      </c>
      <c r="I6909" t="s">
        <v>13943</v>
      </c>
      <c r="J6909" s="40">
        <v>0</v>
      </c>
      <c r="K6909" s="40">
        <v>121976.12</v>
      </c>
    </row>
    <row r="6910" spans="1:11" x14ac:dyDescent="0.35">
      <c r="A6910">
        <v>30123</v>
      </c>
      <c r="B6910" t="s">
        <v>18815</v>
      </c>
      <c r="C6910" s="70">
        <v>0</v>
      </c>
      <c r="D6910" s="70">
        <v>0</v>
      </c>
      <c r="E6910" s="71">
        <v>44592</v>
      </c>
      <c r="F6910" t="s">
        <v>6836</v>
      </c>
      <c r="G6910" t="s">
        <v>2247</v>
      </c>
      <c r="J6910" s="40">
        <v>0</v>
      </c>
      <c r="K6910" s="40">
        <v>1907.1</v>
      </c>
    </row>
    <row r="6911" spans="1:11" x14ac:dyDescent="0.35">
      <c r="A6911">
        <v>30123</v>
      </c>
      <c r="B6911" t="s">
        <v>18815</v>
      </c>
      <c r="C6911" s="70">
        <v>0</v>
      </c>
      <c r="D6911" s="70">
        <v>0</v>
      </c>
      <c r="E6911" s="71">
        <v>44661</v>
      </c>
      <c r="F6911" t="s">
        <v>18823</v>
      </c>
      <c r="G6911" t="s">
        <v>15843</v>
      </c>
      <c r="H6911" t="s">
        <v>18822</v>
      </c>
      <c r="J6911" s="40">
        <v>121799.69</v>
      </c>
      <c r="K6911" s="40">
        <v>0</v>
      </c>
    </row>
    <row r="6912" spans="1:11" x14ac:dyDescent="0.35">
      <c r="A6912">
        <v>30123</v>
      </c>
      <c r="B6912" t="s">
        <v>18815</v>
      </c>
      <c r="C6912" s="70">
        <v>0</v>
      </c>
      <c r="D6912" s="70">
        <v>0</v>
      </c>
      <c r="E6912" s="71">
        <v>44665</v>
      </c>
      <c r="F6912" t="s">
        <v>13946</v>
      </c>
      <c r="G6912" t="s">
        <v>2142</v>
      </c>
      <c r="H6912" t="s">
        <v>2100</v>
      </c>
      <c r="I6912" t="s">
        <v>2099</v>
      </c>
      <c r="J6912" s="40">
        <v>0</v>
      </c>
      <c r="K6912" s="40">
        <v>122789.62</v>
      </c>
    </row>
    <row r="6913" spans="1:11" x14ac:dyDescent="0.35">
      <c r="A6913">
        <v>30123</v>
      </c>
      <c r="B6913" t="s">
        <v>18815</v>
      </c>
      <c r="C6913" s="70">
        <v>0</v>
      </c>
      <c r="D6913" s="70">
        <v>0</v>
      </c>
      <c r="E6913" s="71">
        <v>44665</v>
      </c>
      <c r="F6913" t="s">
        <v>2101</v>
      </c>
      <c r="G6913" t="s">
        <v>1907</v>
      </c>
      <c r="H6913" t="s">
        <v>2100</v>
      </c>
      <c r="I6913" t="s">
        <v>2099</v>
      </c>
      <c r="J6913" s="40">
        <v>0</v>
      </c>
      <c r="K6913" s="40">
        <v>0</v>
      </c>
    </row>
    <row r="6914" spans="1:11" x14ac:dyDescent="0.35">
      <c r="A6914">
        <v>30123</v>
      </c>
      <c r="B6914" t="s">
        <v>18815</v>
      </c>
      <c r="C6914" s="70">
        <v>0</v>
      </c>
      <c r="D6914" s="70">
        <v>0</v>
      </c>
      <c r="E6914" s="71">
        <v>44681</v>
      </c>
      <c r="F6914" t="s">
        <v>6269</v>
      </c>
      <c r="G6914" t="s">
        <v>2247</v>
      </c>
      <c r="J6914" s="40">
        <v>0</v>
      </c>
      <c r="K6914" s="40">
        <v>3378.22</v>
      </c>
    </row>
    <row r="6915" spans="1:11" x14ac:dyDescent="0.35">
      <c r="A6915">
        <v>30123</v>
      </c>
      <c r="B6915" t="s">
        <v>18815</v>
      </c>
      <c r="C6915" s="70">
        <v>0</v>
      </c>
      <c r="D6915" s="70">
        <v>0</v>
      </c>
      <c r="E6915" s="71">
        <v>44681</v>
      </c>
      <c r="F6915" t="s">
        <v>6148</v>
      </c>
      <c r="G6915" t="s">
        <v>2247</v>
      </c>
      <c r="J6915" s="40">
        <v>4368.1499999999996</v>
      </c>
      <c r="K6915" s="40">
        <v>0</v>
      </c>
    </row>
    <row r="6916" spans="1:11" x14ac:dyDescent="0.35">
      <c r="A6916">
        <v>30123</v>
      </c>
      <c r="B6916" t="s">
        <v>18815</v>
      </c>
      <c r="C6916" s="70">
        <v>0</v>
      </c>
      <c r="D6916" s="70">
        <v>0</v>
      </c>
      <c r="E6916" s="71">
        <v>44755</v>
      </c>
      <c r="F6916" t="s">
        <v>18821</v>
      </c>
      <c r="G6916" t="s">
        <v>15843</v>
      </c>
      <c r="H6916" t="s">
        <v>18820</v>
      </c>
      <c r="I6916" t="s">
        <v>18819</v>
      </c>
      <c r="J6916" s="40">
        <v>115387.32</v>
      </c>
      <c r="K6916" s="40">
        <v>0</v>
      </c>
    </row>
    <row r="6917" spans="1:11" x14ac:dyDescent="0.35">
      <c r="A6917">
        <v>30123</v>
      </c>
      <c r="B6917" t="s">
        <v>18815</v>
      </c>
      <c r="C6917" s="70">
        <v>0</v>
      </c>
      <c r="D6917" s="70">
        <v>0</v>
      </c>
      <c r="E6917" s="71">
        <v>44756</v>
      </c>
      <c r="F6917" t="s">
        <v>16113</v>
      </c>
      <c r="G6917" t="s">
        <v>2142</v>
      </c>
      <c r="H6917" t="s">
        <v>13931</v>
      </c>
      <c r="I6917" t="s">
        <v>13930</v>
      </c>
      <c r="J6917" s="40">
        <v>0</v>
      </c>
      <c r="K6917" s="40">
        <v>115320.85</v>
      </c>
    </row>
    <row r="6918" spans="1:11" x14ac:dyDescent="0.35">
      <c r="A6918">
        <v>30123</v>
      </c>
      <c r="B6918" t="s">
        <v>18815</v>
      </c>
      <c r="C6918" s="70">
        <v>0</v>
      </c>
      <c r="D6918" s="70">
        <v>0</v>
      </c>
      <c r="E6918" s="71">
        <v>44773</v>
      </c>
      <c r="F6918" t="s">
        <v>5377</v>
      </c>
      <c r="G6918" t="s">
        <v>2247</v>
      </c>
      <c r="J6918" s="40">
        <v>0</v>
      </c>
      <c r="K6918" s="40">
        <v>66.47</v>
      </c>
    </row>
    <row r="6919" spans="1:11" x14ac:dyDescent="0.35">
      <c r="A6919">
        <v>30123</v>
      </c>
      <c r="B6919" t="s">
        <v>18815</v>
      </c>
      <c r="C6919" s="70">
        <v>0</v>
      </c>
      <c r="D6919" s="70">
        <v>0</v>
      </c>
      <c r="E6919" s="71">
        <v>44845</v>
      </c>
      <c r="F6919" t="s">
        <v>18818</v>
      </c>
      <c r="G6919" t="s">
        <v>15843</v>
      </c>
      <c r="H6919" t="s">
        <v>18817</v>
      </c>
      <c r="I6919" t="s">
        <v>18816</v>
      </c>
      <c r="J6919" s="40">
        <v>113220.11</v>
      </c>
      <c r="K6919" s="40">
        <v>0</v>
      </c>
    </row>
    <row r="6920" spans="1:11" x14ac:dyDescent="0.35">
      <c r="A6920">
        <v>30123</v>
      </c>
      <c r="B6920" t="s">
        <v>18815</v>
      </c>
      <c r="C6920" s="70">
        <v>0</v>
      </c>
      <c r="D6920" s="70">
        <v>0</v>
      </c>
      <c r="E6920" s="71">
        <v>44846</v>
      </c>
      <c r="F6920" t="s">
        <v>16042</v>
      </c>
      <c r="G6920" t="s">
        <v>2142</v>
      </c>
      <c r="H6920" t="s">
        <v>13920</v>
      </c>
      <c r="I6920" t="s">
        <v>13919</v>
      </c>
      <c r="J6920" s="40">
        <v>0</v>
      </c>
      <c r="K6920" s="40">
        <v>113696.49</v>
      </c>
    </row>
    <row r="6921" spans="1:11" x14ac:dyDescent="0.35">
      <c r="A6921">
        <v>30123</v>
      </c>
      <c r="B6921" t="s">
        <v>18815</v>
      </c>
      <c r="C6921" s="70">
        <v>0</v>
      </c>
      <c r="D6921" s="70">
        <v>0</v>
      </c>
      <c r="E6921" s="71">
        <v>44865</v>
      </c>
      <c r="F6921" t="s">
        <v>4538</v>
      </c>
      <c r="G6921" t="s">
        <v>2247</v>
      </c>
      <c r="H6921" t="s">
        <v>1919</v>
      </c>
      <c r="I6921" t="s">
        <v>1919</v>
      </c>
      <c r="J6921" s="40">
        <v>476.38</v>
      </c>
      <c r="K6921" s="40">
        <v>0</v>
      </c>
    </row>
    <row r="6922" spans="1:11" x14ac:dyDescent="0.35">
      <c r="A6922">
        <v>30129</v>
      </c>
      <c r="B6922" t="s">
        <v>18809</v>
      </c>
      <c r="C6922" s="70">
        <v>0</v>
      </c>
      <c r="D6922" s="70">
        <v>0</v>
      </c>
      <c r="E6922" s="71">
        <v>44724</v>
      </c>
      <c r="F6922" t="s">
        <v>18814</v>
      </c>
      <c r="G6922" t="s">
        <v>15843</v>
      </c>
      <c r="H6922" t="s">
        <v>18813</v>
      </c>
      <c r="J6922" s="40">
        <v>5543.7</v>
      </c>
      <c r="K6922" s="40">
        <v>0</v>
      </c>
    </row>
    <row r="6923" spans="1:11" x14ac:dyDescent="0.35">
      <c r="A6923">
        <v>30129</v>
      </c>
      <c r="B6923" t="s">
        <v>18809</v>
      </c>
      <c r="C6923" s="70">
        <v>0</v>
      </c>
      <c r="D6923" s="70">
        <v>0</v>
      </c>
      <c r="E6923" s="71">
        <v>44732</v>
      </c>
      <c r="F6923" t="s">
        <v>18812</v>
      </c>
      <c r="G6923" t="s">
        <v>2142</v>
      </c>
      <c r="H6923" t="s">
        <v>18811</v>
      </c>
      <c r="I6923" t="s">
        <v>18810</v>
      </c>
      <c r="J6923" s="40">
        <v>0</v>
      </c>
      <c r="K6923" s="40">
        <v>5415.34</v>
      </c>
    </row>
    <row r="6924" spans="1:11" x14ac:dyDescent="0.35">
      <c r="A6924">
        <v>30129</v>
      </c>
      <c r="B6924" t="s">
        <v>18809</v>
      </c>
      <c r="C6924" s="70">
        <v>0</v>
      </c>
      <c r="D6924" s="70">
        <v>0</v>
      </c>
      <c r="E6924" s="71">
        <v>44742</v>
      </c>
      <c r="F6924" t="s">
        <v>5685</v>
      </c>
      <c r="G6924" t="s">
        <v>2247</v>
      </c>
      <c r="J6924" s="40">
        <v>0</v>
      </c>
      <c r="K6924" s="40">
        <v>128.36000000000001</v>
      </c>
    </row>
    <row r="6925" spans="1:11" x14ac:dyDescent="0.35">
      <c r="A6925">
        <v>30130</v>
      </c>
      <c r="B6925" t="s">
        <v>692</v>
      </c>
      <c r="C6925" s="70">
        <v>0</v>
      </c>
      <c r="D6925" s="70">
        <v>0</v>
      </c>
      <c r="E6925" s="71">
        <v>44600</v>
      </c>
      <c r="F6925" t="s">
        <v>13894</v>
      </c>
      <c r="G6925" t="s">
        <v>2142</v>
      </c>
      <c r="H6925" t="s">
        <v>13893</v>
      </c>
      <c r="I6925" t="s">
        <v>13892</v>
      </c>
      <c r="J6925" s="40">
        <v>0</v>
      </c>
      <c r="K6925" s="40">
        <v>143.91999999999999</v>
      </c>
    </row>
    <row r="6926" spans="1:11" x14ac:dyDescent="0.35">
      <c r="A6926">
        <v>30130</v>
      </c>
      <c r="B6926" t="s">
        <v>692</v>
      </c>
      <c r="C6926" s="70">
        <v>0</v>
      </c>
      <c r="D6926" s="70">
        <v>0</v>
      </c>
      <c r="E6926" s="71">
        <v>44620</v>
      </c>
      <c r="F6926" t="s">
        <v>8269</v>
      </c>
      <c r="G6926" t="s">
        <v>1912</v>
      </c>
      <c r="J6926" s="40">
        <v>143.30000000000001</v>
      </c>
      <c r="K6926" s="40">
        <v>0</v>
      </c>
    </row>
    <row r="6927" spans="1:11" x14ac:dyDescent="0.35">
      <c r="A6927">
        <v>30130</v>
      </c>
      <c r="B6927" t="s">
        <v>692</v>
      </c>
      <c r="C6927" s="70">
        <v>0</v>
      </c>
      <c r="D6927" s="70">
        <v>0</v>
      </c>
      <c r="E6927" s="71">
        <v>44651</v>
      </c>
      <c r="F6927" t="s">
        <v>6521</v>
      </c>
      <c r="G6927" t="s">
        <v>2247</v>
      </c>
      <c r="J6927" s="40">
        <v>0.62</v>
      </c>
      <c r="K6927" s="40">
        <v>0</v>
      </c>
    </row>
    <row r="6928" spans="1:11" x14ac:dyDescent="0.35">
      <c r="A6928">
        <v>30130</v>
      </c>
      <c r="B6928" t="s">
        <v>692</v>
      </c>
      <c r="C6928" s="70">
        <v>0</v>
      </c>
      <c r="D6928" s="70">
        <v>0</v>
      </c>
      <c r="E6928" s="71">
        <v>44656</v>
      </c>
      <c r="F6928" t="s">
        <v>13832</v>
      </c>
      <c r="G6928" t="s">
        <v>2142</v>
      </c>
      <c r="H6928" t="s">
        <v>13831</v>
      </c>
      <c r="I6928" t="s">
        <v>13830</v>
      </c>
      <c r="J6928" s="40">
        <v>0</v>
      </c>
      <c r="K6928" s="40">
        <v>377.54</v>
      </c>
    </row>
    <row r="6929" spans="1:11" x14ac:dyDescent="0.35">
      <c r="A6929">
        <v>30130</v>
      </c>
      <c r="B6929" t="s">
        <v>692</v>
      </c>
      <c r="C6929" s="70">
        <v>0</v>
      </c>
      <c r="D6929" s="70">
        <v>0</v>
      </c>
      <c r="E6929" s="71">
        <v>44681</v>
      </c>
      <c r="F6929" t="s">
        <v>8264</v>
      </c>
      <c r="G6929" t="s">
        <v>1912</v>
      </c>
      <c r="J6929" s="40">
        <v>364.79</v>
      </c>
      <c r="K6929" s="40">
        <v>0</v>
      </c>
    </row>
    <row r="6930" spans="1:11" x14ac:dyDescent="0.35">
      <c r="A6930">
        <v>30130</v>
      </c>
      <c r="B6930" t="s">
        <v>692</v>
      </c>
      <c r="C6930" s="70">
        <v>0</v>
      </c>
      <c r="D6930" s="70">
        <v>0</v>
      </c>
      <c r="E6930" s="71">
        <v>44681</v>
      </c>
      <c r="F6930" t="s">
        <v>6147</v>
      </c>
      <c r="G6930" t="s">
        <v>2247</v>
      </c>
      <c r="J6930" s="40">
        <v>12.75</v>
      </c>
      <c r="K6930" s="40">
        <v>0</v>
      </c>
    </row>
    <row r="6931" spans="1:11" x14ac:dyDescent="0.35">
      <c r="A6931">
        <v>30130</v>
      </c>
      <c r="B6931" t="s">
        <v>692</v>
      </c>
      <c r="C6931" s="70">
        <v>0</v>
      </c>
      <c r="D6931" s="70">
        <v>0</v>
      </c>
      <c r="E6931" s="71">
        <v>44739</v>
      </c>
      <c r="F6931" t="s">
        <v>13768</v>
      </c>
      <c r="G6931" t="s">
        <v>2142</v>
      </c>
      <c r="H6931" t="s">
        <v>13767</v>
      </c>
      <c r="I6931" t="s">
        <v>13766</v>
      </c>
      <c r="J6931" s="40">
        <v>0</v>
      </c>
      <c r="K6931" s="40">
        <v>224.32</v>
      </c>
    </row>
    <row r="6932" spans="1:11" x14ac:dyDescent="0.35">
      <c r="A6932">
        <v>30130</v>
      </c>
      <c r="B6932" t="s">
        <v>692</v>
      </c>
      <c r="C6932" s="70">
        <v>0</v>
      </c>
      <c r="D6932" s="70">
        <v>0</v>
      </c>
      <c r="E6932" s="71">
        <v>44742</v>
      </c>
      <c r="F6932" t="s">
        <v>8260</v>
      </c>
      <c r="G6932" t="s">
        <v>1912</v>
      </c>
      <c r="J6932" s="40">
        <v>217.71</v>
      </c>
      <c r="K6932" s="40">
        <v>0</v>
      </c>
    </row>
    <row r="6933" spans="1:11" x14ac:dyDescent="0.35">
      <c r="A6933">
        <v>30130</v>
      </c>
      <c r="B6933" t="s">
        <v>692</v>
      </c>
      <c r="C6933" s="70">
        <v>0</v>
      </c>
      <c r="D6933" s="70">
        <v>0</v>
      </c>
      <c r="E6933" s="71">
        <v>44742</v>
      </c>
      <c r="F6933" t="s">
        <v>5684</v>
      </c>
      <c r="G6933" t="s">
        <v>2247</v>
      </c>
      <c r="J6933" s="40">
        <v>6.61</v>
      </c>
      <c r="K6933" s="40">
        <v>0</v>
      </c>
    </row>
    <row r="6934" spans="1:11" x14ac:dyDescent="0.35">
      <c r="A6934">
        <v>30130</v>
      </c>
      <c r="B6934" t="s">
        <v>692</v>
      </c>
      <c r="C6934" s="70">
        <v>0</v>
      </c>
      <c r="D6934" s="70">
        <v>0</v>
      </c>
      <c r="E6934" s="71">
        <v>44753</v>
      </c>
      <c r="F6934" t="s">
        <v>14220</v>
      </c>
      <c r="G6934" t="s">
        <v>2142</v>
      </c>
      <c r="H6934" t="s">
        <v>14219</v>
      </c>
      <c r="I6934" t="s">
        <v>14218</v>
      </c>
      <c r="J6934" s="40">
        <v>0</v>
      </c>
      <c r="K6934" s="40">
        <v>185.66</v>
      </c>
    </row>
    <row r="6935" spans="1:11" x14ac:dyDescent="0.35">
      <c r="A6935">
        <v>30130</v>
      </c>
      <c r="B6935" t="s">
        <v>692</v>
      </c>
      <c r="C6935" s="70">
        <v>0</v>
      </c>
      <c r="D6935" s="70">
        <v>0</v>
      </c>
      <c r="E6935" s="71">
        <v>44754</v>
      </c>
      <c r="F6935" t="s">
        <v>14217</v>
      </c>
      <c r="G6935" t="s">
        <v>2142</v>
      </c>
      <c r="H6935" t="s">
        <v>14216</v>
      </c>
      <c r="I6935" t="s">
        <v>14215</v>
      </c>
      <c r="J6935" s="40">
        <v>0</v>
      </c>
      <c r="K6935" s="40">
        <v>379.16</v>
      </c>
    </row>
    <row r="6936" spans="1:11" x14ac:dyDescent="0.35">
      <c r="A6936">
        <v>30130</v>
      </c>
      <c r="B6936" t="s">
        <v>692</v>
      </c>
      <c r="C6936" s="70">
        <v>0</v>
      </c>
      <c r="D6936" s="70">
        <v>0</v>
      </c>
      <c r="E6936" s="71">
        <v>44754</v>
      </c>
      <c r="F6936" t="s">
        <v>14214</v>
      </c>
      <c r="G6936" t="s">
        <v>2142</v>
      </c>
      <c r="H6936" t="s">
        <v>14213</v>
      </c>
      <c r="I6936" t="s">
        <v>14212</v>
      </c>
      <c r="J6936" s="40">
        <v>0</v>
      </c>
      <c r="K6936" s="40">
        <v>-29.28</v>
      </c>
    </row>
    <row r="6937" spans="1:11" x14ac:dyDescent="0.35">
      <c r="A6937">
        <v>30130</v>
      </c>
      <c r="B6937" t="s">
        <v>692</v>
      </c>
      <c r="C6937" s="70">
        <v>0</v>
      </c>
      <c r="D6937" s="70">
        <v>0</v>
      </c>
      <c r="E6937" s="71">
        <v>44773</v>
      </c>
      <c r="F6937" t="s">
        <v>8259</v>
      </c>
      <c r="G6937" t="s">
        <v>1912</v>
      </c>
      <c r="J6937" s="40">
        <v>190.21</v>
      </c>
      <c r="K6937" s="40">
        <v>0</v>
      </c>
    </row>
    <row r="6938" spans="1:11" x14ac:dyDescent="0.35">
      <c r="A6938">
        <v>30130</v>
      </c>
      <c r="B6938" t="s">
        <v>692</v>
      </c>
      <c r="C6938" s="70">
        <v>0</v>
      </c>
      <c r="D6938" s="70">
        <v>0</v>
      </c>
      <c r="E6938" s="71">
        <v>44773</v>
      </c>
      <c r="F6938" t="s">
        <v>8259</v>
      </c>
      <c r="G6938" t="s">
        <v>1912</v>
      </c>
      <c r="J6938" s="40">
        <v>-30.08</v>
      </c>
      <c r="K6938" s="40">
        <v>0</v>
      </c>
    </row>
    <row r="6939" spans="1:11" x14ac:dyDescent="0.35">
      <c r="A6939">
        <v>30130</v>
      </c>
      <c r="B6939" t="s">
        <v>692</v>
      </c>
      <c r="C6939" s="70">
        <v>0</v>
      </c>
      <c r="D6939" s="70">
        <v>0</v>
      </c>
      <c r="E6939" s="71">
        <v>44773</v>
      </c>
      <c r="F6939" t="s">
        <v>8259</v>
      </c>
      <c r="G6939" t="s">
        <v>1912</v>
      </c>
      <c r="J6939" s="40">
        <v>389.56</v>
      </c>
      <c r="K6939" s="40">
        <v>0</v>
      </c>
    </row>
    <row r="6940" spans="1:11" x14ac:dyDescent="0.35">
      <c r="A6940">
        <v>30130</v>
      </c>
      <c r="B6940" t="s">
        <v>692</v>
      </c>
      <c r="C6940" s="70">
        <v>0</v>
      </c>
      <c r="D6940" s="70">
        <v>0</v>
      </c>
      <c r="E6940" s="71">
        <v>44773</v>
      </c>
      <c r="F6940" t="s">
        <v>5376</v>
      </c>
      <c r="G6940" t="s">
        <v>2247</v>
      </c>
      <c r="J6940" s="40">
        <v>0</v>
      </c>
      <c r="K6940" s="40">
        <v>14.15</v>
      </c>
    </row>
    <row r="6941" spans="1:11" x14ac:dyDescent="0.35">
      <c r="A6941">
        <v>30130</v>
      </c>
      <c r="B6941" t="s">
        <v>692</v>
      </c>
      <c r="C6941" s="70">
        <v>0</v>
      </c>
      <c r="D6941" s="70">
        <v>0</v>
      </c>
      <c r="E6941" s="71">
        <v>44782</v>
      </c>
      <c r="F6941" t="s">
        <v>13737</v>
      </c>
      <c r="G6941" t="s">
        <v>2142</v>
      </c>
      <c r="H6941" t="s">
        <v>13736</v>
      </c>
      <c r="I6941" t="s">
        <v>13735</v>
      </c>
      <c r="J6941" s="40">
        <v>0</v>
      </c>
      <c r="K6941" s="40">
        <v>487.15</v>
      </c>
    </row>
    <row r="6942" spans="1:11" x14ac:dyDescent="0.35">
      <c r="A6942">
        <v>30130</v>
      </c>
      <c r="B6942" t="s">
        <v>692</v>
      </c>
      <c r="C6942" s="70">
        <v>0</v>
      </c>
      <c r="D6942" s="70">
        <v>0</v>
      </c>
      <c r="E6942" s="71">
        <v>44797</v>
      </c>
      <c r="F6942" t="s">
        <v>8257</v>
      </c>
      <c r="G6942" t="s">
        <v>1912</v>
      </c>
      <c r="J6942" s="40">
        <v>491.46</v>
      </c>
      <c r="K6942" s="40">
        <v>0</v>
      </c>
    </row>
    <row r="6943" spans="1:11" x14ac:dyDescent="0.35">
      <c r="A6943">
        <v>30130</v>
      </c>
      <c r="B6943" t="s">
        <v>692</v>
      </c>
      <c r="C6943" s="70">
        <v>0</v>
      </c>
      <c r="D6943" s="70">
        <v>0</v>
      </c>
      <c r="E6943" s="71">
        <v>44804</v>
      </c>
      <c r="F6943" t="s">
        <v>5188</v>
      </c>
      <c r="G6943" t="s">
        <v>2247</v>
      </c>
      <c r="H6943" t="s">
        <v>2265</v>
      </c>
      <c r="J6943" s="40">
        <v>0</v>
      </c>
      <c r="K6943" s="40">
        <v>4.3099999999999996</v>
      </c>
    </row>
    <row r="6944" spans="1:11" x14ac:dyDescent="0.35">
      <c r="A6944">
        <v>30130</v>
      </c>
      <c r="B6944" t="s">
        <v>692</v>
      </c>
      <c r="C6944" s="70">
        <v>0</v>
      </c>
      <c r="D6944" s="70">
        <v>0</v>
      </c>
      <c r="E6944" s="71">
        <v>44819</v>
      </c>
      <c r="F6944" t="s">
        <v>14106</v>
      </c>
      <c r="G6944" t="s">
        <v>2142</v>
      </c>
      <c r="H6944" t="s">
        <v>14105</v>
      </c>
      <c r="I6944" t="s">
        <v>14104</v>
      </c>
      <c r="J6944" s="40">
        <v>0</v>
      </c>
      <c r="K6944" s="40">
        <v>495.35</v>
      </c>
    </row>
    <row r="6945" spans="1:11" x14ac:dyDescent="0.35">
      <c r="A6945">
        <v>30130</v>
      </c>
      <c r="B6945" t="s">
        <v>692</v>
      </c>
      <c r="C6945" s="70">
        <v>0</v>
      </c>
      <c r="D6945" s="70">
        <v>0</v>
      </c>
      <c r="E6945" s="71">
        <v>44834</v>
      </c>
      <c r="F6945" t="s">
        <v>8252</v>
      </c>
      <c r="G6945" t="s">
        <v>1912</v>
      </c>
      <c r="I6945" t="s">
        <v>8251</v>
      </c>
      <c r="J6945" s="40">
        <v>481.23</v>
      </c>
      <c r="K6945" s="40">
        <v>0</v>
      </c>
    </row>
    <row r="6946" spans="1:11" x14ac:dyDescent="0.35">
      <c r="A6946">
        <v>30130</v>
      </c>
      <c r="B6946" t="s">
        <v>692</v>
      </c>
      <c r="C6946" s="70">
        <v>0</v>
      </c>
      <c r="D6946" s="70">
        <v>0</v>
      </c>
      <c r="E6946" s="71">
        <v>44834</v>
      </c>
      <c r="F6946" t="s">
        <v>4766</v>
      </c>
      <c r="G6946" t="s">
        <v>2247</v>
      </c>
      <c r="H6946" t="s">
        <v>2262</v>
      </c>
      <c r="J6946" s="40">
        <v>14.12</v>
      </c>
      <c r="K6946" s="40">
        <v>0</v>
      </c>
    </row>
    <row r="6947" spans="1:11" x14ac:dyDescent="0.35">
      <c r="A6947">
        <v>30130</v>
      </c>
      <c r="B6947" t="s">
        <v>692</v>
      </c>
      <c r="C6947" s="70">
        <v>0</v>
      </c>
      <c r="D6947" s="70">
        <v>0</v>
      </c>
      <c r="E6947" s="71">
        <v>44865</v>
      </c>
      <c r="F6947" t="s">
        <v>8249</v>
      </c>
      <c r="G6947" t="s">
        <v>1912</v>
      </c>
      <c r="H6947" t="s">
        <v>2516</v>
      </c>
      <c r="I6947" t="s">
        <v>2516</v>
      </c>
      <c r="J6947" s="40">
        <v>289.8</v>
      </c>
      <c r="K6947" s="40">
        <v>0</v>
      </c>
    </row>
    <row r="6948" spans="1:11" x14ac:dyDescent="0.35">
      <c r="A6948">
        <v>30130</v>
      </c>
      <c r="B6948" t="s">
        <v>692</v>
      </c>
      <c r="C6948" s="70">
        <v>0</v>
      </c>
      <c r="D6948" s="70">
        <v>0</v>
      </c>
      <c r="E6948" s="71">
        <v>44865</v>
      </c>
      <c r="F6948" t="s">
        <v>8249</v>
      </c>
      <c r="G6948" t="s">
        <v>1912</v>
      </c>
      <c r="H6948" t="s">
        <v>2516</v>
      </c>
      <c r="I6948" t="s">
        <v>2516</v>
      </c>
      <c r="J6948" s="40">
        <v>185.55</v>
      </c>
      <c r="K6948" s="40">
        <v>0</v>
      </c>
    </row>
    <row r="6949" spans="1:11" x14ac:dyDescent="0.35">
      <c r="A6949">
        <v>30130</v>
      </c>
      <c r="B6949" t="s">
        <v>692</v>
      </c>
      <c r="C6949" s="70">
        <v>0</v>
      </c>
      <c r="D6949" s="70">
        <v>0</v>
      </c>
      <c r="E6949" s="71">
        <v>44866</v>
      </c>
      <c r="F6949" t="s">
        <v>13710</v>
      </c>
      <c r="G6949" t="s">
        <v>2142</v>
      </c>
      <c r="H6949" t="s">
        <v>13709</v>
      </c>
      <c r="I6949" t="s">
        <v>13708</v>
      </c>
      <c r="J6949" s="40">
        <v>0</v>
      </c>
      <c r="K6949" s="40">
        <v>288.89999999999998</v>
      </c>
    </row>
    <row r="6950" spans="1:11" x14ac:dyDescent="0.35">
      <c r="A6950">
        <v>30130</v>
      </c>
      <c r="B6950" t="s">
        <v>692</v>
      </c>
      <c r="C6950" s="70">
        <v>0</v>
      </c>
      <c r="D6950" s="70">
        <v>0</v>
      </c>
      <c r="E6950" s="71">
        <v>44866</v>
      </c>
      <c r="F6950" t="s">
        <v>14054</v>
      </c>
      <c r="G6950" t="s">
        <v>2142</v>
      </c>
      <c r="H6950" t="s">
        <v>14053</v>
      </c>
      <c r="I6950" t="s">
        <v>14052</v>
      </c>
      <c r="J6950" s="40">
        <v>0</v>
      </c>
      <c r="K6950" s="40">
        <v>184.04</v>
      </c>
    </row>
    <row r="6951" spans="1:11" x14ac:dyDescent="0.35">
      <c r="A6951">
        <v>30130</v>
      </c>
      <c r="B6951" t="s">
        <v>692</v>
      </c>
      <c r="C6951" s="70">
        <v>0</v>
      </c>
      <c r="D6951" s="70">
        <v>0</v>
      </c>
      <c r="E6951" s="71">
        <v>44880</v>
      </c>
      <c r="F6951" t="s">
        <v>14035</v>
      </c>
      <c r="G6951" t="s">
        <v>2142</v>
      </c>
      <c r="H6951" t="s">
        <v>14034</v>
      </c>
      <c r="I6951" t="s">
        <v>14033</v>
      </c>
      <c r="J6951" s="40">
        <v>0</v>
      </c>
      <c r="K6951" s="40">
        <v>495.2</v>
      </c>
    </row>
    <row r="6952" spans="1:11" x14ac:dyDescent="0.35">
      <c r="A6952">
        <v>30130</v>
      </c>
      <c r="B6952" t="s">
        <v>692</v>
      </c>
      <c r="C6952" s="70">
        <v>0</v>
      </c>
      <c r="D6952" s="70">
        <v>0</v>
      </c>
      <c r="E6952" s="71">
        <v>44895</v>
      </c>
      <c r="F6952" t="s">
        <v>8247</v>
      </c>
      <c r="G6952" t="s">
        <v>1912</v>
      </c>
      <c r="H6952" t="s">
        <v>8246</v>
      </c>
      <c r="I6952" t="s">
        <v>8246</v>
      </c>
      <c r="J6952" s="40">
        <v>494.33</v>
      </c>
      <c r="K6952" s="40">
        <v>0</v>
      </c>
    </row>
    <row r="6953" spans="1:11" x14ac:dyDescent="0.35">
      <c r="A6953">
        <v>30130</v>
      </c>
      <c r="B6953" t="s">
        <v>692</v>
      </c>
      <c r="C6953" s="70">
        <v>0</v>
      </c>
      <c r="D6953" s="70">
        <v>0</v>
      </c>
      <c r="E6953" s="71">
        <v>44895</v>
      </c>
      <c r="F6953" t="s">
        <v>4060</v>
      </c>
      <c r="G6953" t="s">
        <v>2247</v>
      </c>
      <c r="H6953" t="s">
        <v>1916</v>
      </c>
      <c r="I6953" t="s">
        <v>1916</v>
      </c>
      <c r="J6953" s="40">
        <v>0</v>
      </c>
      <c r="K6953" s="40">
        <v>1.54</v>
      </c>
    </row>
    <row r="6954" spans="1:11" x14ac:dyDescent="0.35">
      <c r="A6954">
        <v>30130</v>
      </c>
      <c r="B6954" t="s">
        <v>692</v>
      </c>
      <c r="C6954" s="70">
        <v>0</v>
      </c>
      <c r="D6954" s="70">
        <v>0</v>
      </c>
      <c r="E6954" s="71">
        <v>44901</v>
      </c>
      <c r="F6954" t="s">
        <v>13971</v>
      </c>
      <c r="G6954" t="s">
        <v>2142</v>
      </c>
      <c r="H6954" t="s">
        <v>13970</v>
      </c>
      <c r="I6954" t="s">
        <v>13969</v>
      </c>
      <c r="J6954" s="40">
        <v>0</v>
      </c>
      <c r="K6954" s="40">
        <v>455.69</v>
      </c>
    </row>
    <row r="6955" spans="1:11" x14ac:dyDescent="0.35">
      <c r="A6955">
        <v>30130</v>
      </c>
      <c r="B6955" t="s">
        <v>692</v>
      </c>
      <c r="C6955" s="70">
        <v>0</v>
      </c>
      <c r="D6955" s="70">
        <v>0</v>
      </c>
      <c r="E6955" s="71">
        <v>44926</v>
      </c>
      <c r="F6955" t="s">
        <v>15860</v>
      </c>
      <c r="G6955" t="s">
        <v>1912</v>
      </c>
      <c r="H6955" t="s">
        <v>8242</v>
      </c>
      <c r="I6955" t="s">
        <v>8242</v>
      </c>
      <c r="J6955" s="40">
        <v>441.32</v>
      </c>
      <c r="K6955" s="40">
        <v>0</v>
      </c>
    </row>
    <row r="6956" spans="1:11" x14ac:dyDescent="0.35">
      <c r="A6956">
        <v>30130</v>
      </c>
      <c r="B6956" t="s">
        <v>692</v>
      </c>
      <c r="C6956" s="70">
        <v>0</v>
      </c>
      <c r="D6956" s="70">
        <v>0</v>
      </c>
      <c r="E6956" s="71">
        <v>44926</v>
      </c>
      <c r="F6956" t="s">
        <v>15860</v>
      </c>
      <c r="G6956" t="s">
        <v>1912</v>
      </c>
      <c r="H6956" t="s">
        <v>8242</v>
      </c>
      <c r="I6956" t="s">
        <v>8242</v>
      </c>
      <c r="J6956" s="40">
        <v>282.13</v>
      </c>
      <c r="K6956" s="40">
        <v>0</v>
      </c>
    </row>
    <row r="6957" spans="1:11" x14ac:dyDescent="0.35">
      <c r="A6957">
        <v>30130</v>
      </c>
      <c r="B6957" t="s">
        <v>692</v>
      </c>
      <c r="C6957" s="70">
        <v>0</v>
      </c>
      <c r="D6957" s="70">
        <v>0</v>
      </c>
      <c r="E6957" s="71">
        <v>44926</v>
      </c>
      <c r="F6957" t="s">
        <v>3711</v>
      </c>
      <c r="G6957" t="s">
        <v>2247</v>
      </c>
      <c r="H6957" t="s">
        <v>1911</v>
      </c>
      <c r="I6957" t="s">
        <v>1911</v>
      </c>
      <c r="J6957" s="40">
        <v>14.37</v>
      </c>
      <c r="K6957" s="40">
        <v>0</v>
      </c>
    </row>
    <row r="6958" spans="1:11" x14ac:dyDescent="0.35">
      <c r="A6958">
        <v>30132</v>
      </c>
      <c r="B6958" t="s">
        <v>84</v>
      </c>
      <c r="C6958" s="70">
        <v>0</v>
      </c>
      <c r="D6958" s="70">
        <v>0</v>
      </c>
      <c r="E6958" s="71">
        <v>44588</v>
      </c>
      <c r="F6958" t="s">
        <v>13136</v>
      </c>
      <c r="G6958" t="s">
        <v>13074</v>
      </c>
      <c r="H6958" t="s">
        <v>13135</v>
      </c>
      <c r="I6958" t="s">
        <v>13134</v>
      </c>
      <c r="J6958" s="40">
        <v>0</v>
      </c>
      <c r="K6958" s="40">
        <v>21.59</v>
      </c>
    </row>
    <row r="6959" spans="1:11" x14ac:dyDescent="0.35">
      <c r="A6959">
        <v>30132</v>
      </c>
      <c r="B6959" t="s">
        <v>84</v>
      </c>
      <c r="C6959" s="70">
        <v>0</v>
      </c>
      <c r="D6959" s="70">
        <v>0</v>
      </c>
      <c r="E6959" s="71">
        <v>44592</v>
      </c>
      <c r="F6959" t="s">
        <v>15892</v>
      </c>
      <c r="G6959" t="s">
        <v>1912</v>
      </c>
      <c r="J6959" s="40">
        <v>21.59</v>
      </c>
      <c r="K6959" s="40">
        <v>0</v>
      </c>
    </row>
    <row r="6960" spans="1:11" x14ac:dyDescent="0.35">
      <c r="A6960">
        <v>30132</v>
      </c>
      <c r="B6960" t="s">
        <v>84</v>
      </c>
      <c r="C6960" s="70">
        <v>0</v>
      </c>
      <c r="D6960" s="70">
        <v>0</v>
      </c>
      <c r="E6960" s="71">
        <v>44619</v>
      </c>
      <c r="F6960" t="s">
        <v>13130</v>
      </c>
      <c r="G6960" t="s">
        <v>13074</v>
      </c>
      <c r="H6960" t="s">
        <v>13129</v>
      </c>
      <c r="I6960" t="s">
        <v>13128</v>
      </c>
      <c r="J6960" s="40">
        <v>0</v>
      </c>
      <c r="K6960" s="40">
        <v>21.17</v>
      </c>
    </row>
    <row r="6961" spans="1:11" x14ac:dyDescent="0.35">
      <c r="A6961">
        <v>30132</v>
      </c>
      <c r="B6961" t="s">
        <v>84</v>
      </c>
      <c r="C6961" s="70">
        <v>0</v>
      </c>
      <c r="D6961" s="70">
        <v>0</v>
      </c>
      <c r="E6961" s="71">
        <v>44620</v>
      </c>
      <c r="F6961" t="s">
        <v>15890</v>
      </c>
      <c r="G6961" t="s">
        <v>1912</v>
      </c>
      <c r="J6961" s="40">
        <v>21.31</v>
      </c>
      <c r="K6961" s="40">
        <v>0</v>
      </c>
    </row>
    <row r="6962" spans="1:11" x14ac:dyDescent="0.35">
      <c r="A6962">
        <v>30132</v>
      </c>
      <c r="B6962" t="s">
        <v>84</v>
      </c>
      <c r="C6962" s="70">
        <v>0</v>
      </c>
      <c r="D6962" s="70">
        <v>0</v>
      </c>
      <c r="E6962" s="71">
        <v>44647</v>
      </c>
      <c r="F6962" t="s">
        <v>13124</v>
      </c>
      <c r="G6962" t="s">
        <v>13074</v>
      </c>
      <c r="H6962" t="s">
        <v>13123</v>
      </c>
      <c r="I6962" t="s">
        <v>13122</v>
      </c>
      <c r="J6962" s="40">
        <v>0</v>
      </c>
      <c r="K6962" s="40">
        <v>21.41</v>
      </c>
    </row>
    <row r="6963" spans="1:11" x14ac:dyDescent="0.35">
      <c r="A6963">
        <v>30132</v>
      </c>
      <c r="B6963" t="s">
        <v>84</v>
      </c>
      <c r="C6963" s="70">
        <v>0</v>
      </c>
      <c r="D6963" s="70">
        <v>0</v>
      </c>
      <c r="E6963" s="71">
        <v>44651</v>
      </c>
      <c r="F6963" t="s">
        <v>15897</v>
      </c>
      <c r="G6963" t="s">
        <v>1912</v>
      </c>
      <c r="J6963" s="40">
        <v>21.72</v>
      </c>
      <c r="K6963" s="40">
        <v>0</v>
      </c>
    </row>
    <row r="6964" spans="1:11" x14ac:dyDescent="0.35">
      <c r="A6964">
        <v>30132</v>
      </c>
      <c r="B6964" t="s">
        <v>84</v>
      </c>
      <c r="C6964" s="70">
        <v>0</v>
      </c>
      <c r="D6964" s="70">
        <v>0</v>
      </c>
      <c r="E6964" s="71">
        <v>44651</v>
      </c>
      <c r="F6964" t="s">
        <v>6520</v>
      </c>
      <c r="G6964" t="s">
        <v>2247</v>
      </c>
      <c r="J6964" s="40">
        <v>0</v>
      </c>
      <c r="K6964" s="40">
        <v>0.45</v>
      </c>
    </row>
    <row r="6965" spans="1:11" x14ac:dyDescent="0.35">
      <c r="A6965">
        <v>30132</v>
      </c>
      <c r="B6965" t="s">
        <v>84</v>
      </c>
      <c r="C6965" s="70">
        <v>0</v>
      </c>
      <c r="D6965" s="70">
        <v>0</v>
      </c>
      <c r="E6965" s="71">
        <v>44678</v>
      </c>
      <c r="F6965" t="s">
        <v>13115</v>
      </c>
      <c r="G6965" t="s">
        <v>13074</v>
      </c>
      <c r="H6965" t="s">
        <v>13114</v>
      </c>
      <c r="I6965" t="s">
        <v>13113</v>
      </c>
      <c r="J6965" s="40">
        <v>0</v>
      </c>
      <c r="K6965" s="40">
        <v>20.75</v>
      </c>
    </row>
    <row r="6966" spans="1:11" x14ac:dyDescent="0.35">
      <c r="A6966">
        <v>30132</v>
      </c>
      <c r="B6966" t="s">
        <v>84</v>
      </c>
      <c r="C6966" s="70">
        <v>0</v>
      </c>
      <c r="D6966" s="70">
        <v>0</v>
      </c>
      <c r="E6966" s="71">
        <v>44681</v>
      </c>
      <c r="F6966" t="s">
        <v>18734</v>
      </c>
      <c r="G6966" t="s">
        <v>1912</v>
      </c>
      <c r="J6966" s="40">
        <v>20.8</v>
      </c>
      <c r="K6966" s="40">
        <v>0</v>
      </c>
    </row>
    <row r="6967" spans="1:11" x14ac:dyDescent="0.35">
      <c r="A6967">
        <v>30132</v>
      </c>
      <c r="B6967" t="s">
        <v>84</v>
      </c>
      <c r="C6967" s="70">
        <v>0</v>
      </c>
      <c r="D6967" s="70">
        <v>0</v>
      </c>
      <c r="E6967" s="71">
        <v>44681</v>
      </c>
      <c r="F6967" t="s">
        <v>6146</v>
      </c>
      <c r="G6967" t="s">
        <v>2247</v>
      </c>
      <c r="J6967" s="40">
        <v>0</v>
      </c>
      <c r="K6967" s="40">
        <v>0.05</v>
      </c>
    </row>
    <row r="6968" spans="1:11" x14ac:dyDescent="0.35">
      <c r="A6968">
        <v>30132</v>
      </c>
      <c r="B6968" t="s">
        <v>84</v>
      </c>
      <c r="C6968" s="70">
        <v>0</v>
      </c>
      <c r="D6968" s="70">
        <v>0</v>
      </c>
      <c r="E6968" s="71">
        <v>44708</v>
      </c>
      <c r="F6968" t="s">
        <v>13112</v>
      </c>
      <c r="G6968" t="s">
        <v>13074</v>
      </c>
      <c r="H6968" t="s">
        <v>13111</v>
      </c>
      <c r="I6968" t="s">
        <v>13110</v>
      </c>
      <c r="J6968" s="40">
        <v>0</v>
      </c>
      <c r="K6968" s="40">
        <v>20.56</v>
      </c>
    </row>
    <row r="6969" spans="1:11" x14ac:dyDescent="0.35">
      <c r="A6969">
        <v>30132</v>
      </c>
      <c r="B6969" t="s">
        <v>84</v>
      </c>
      <c r="C6969" s="70">
        <v>0</v>
      </c>
      <c r="D6969" s="70">
        <v>0</v>
      </c>
      <c r="E6969" s="71">
        <v>44712</v>
      </c>
      <c r="F6969" t="s">
        <v>18733</v>
      </c>
      <c r="G6969" t="s">
        <v>1912</v>
      </c>
      <c r="J6969" s="40">
        <v>20.67</v>
      </c>
      <c r="K6969" s="40">
        <v>0</v>
      </c>
    </row>
    <row r="6970" spans="1:11" x14ac:dyDescent="0.35">
      <c r="A6970">
        <v>30132</v>
      </c>
      <c r="B6970" t="s">
        <v>84</v>
      </c>
      <c r="C6970" s="70">
        <v>0</v>
      </c>
      <c r="D6970" s="70">
        <v>0</v>
      </c>
      <c r="E6970" s="71">
        <v>44712</v>
      </c>
      <c r="F6970" t="s">
        <v>13109</v>
      </c>
      <c r="G6970" t="s">
        <v>13074</v>
      </c>
      <c r="H6970" t="s">
        <v>13108</v>
      </c>
      <c r="I6970" t="s">
        <v>13107</v>
      </c>
      <c r="J6970" s="40">
        <v>0</v>
      </c>
      <c r="K6970" s="40">
        <v>20.309999999999999</v>
      </c>
    </row>
    <row r="6971" spans="1:11" x14ac:dyDescent="0.35">
      <c r="A6971">
        <v>30132</v>
      </c>
      <c r="B6971" t="s">
        <v>84</v>
      </c>
      <c r="C6971" s="70">
        <v>0</v>
      </c>
      <c r="D6971" s="70">
        <v>0</v>
      </c>
      <c r="E6971" s="71">
        <v>44712</v>
      </c>
      <c r="F6971" t="s">
        <v>18732</v>
      </c>
      <c r="G6971" t="s">
        <v>1912</v>
      </c>
      <c r="J6971" s="40">
        <v>20.67</v>
      </c>
      <c r="K6971" s="40">
        <v>0</v>
      </c>
    </row>
    <row r="6972" spans="1:11" x14ac:dyDescent="0.35">
      <c r="A6972">
        <v>30132</v>
      </c>
      <c r="B6972" t="s">
        <v>84</v>
      </c>
      <c r="C6972" s="70">
        <v>0</v>
      </c>
      <c r="D6972" s="70">
        <v>0</v>
      </c>
      <c r="E6972" s="71">
        <v>44712</v>
      </c>
      <c r="F6972" t="s">
        <v>18731</v>
      </c>
      <c r="G6972" t="s">
        <v>1912</v>
      </c>
      <c r="J6972" s="40">
        <v>-20.67</v>
      </c>
      <c r="K6972" s="40">
        <v>0</v>
      </c>
    </row>
    <row r="6973" spans="1:11" x14ac:dyDescent="0.35">
      <c r="A6973">
        <v>30132</v>
      </c>
      <c r="B6973" t="s">
        <v>84</v>
      </c>
      <c r="C6973" s="70">
        <v>0</v>
      </c>
      <c r="D6973" s="70">
        <v>0</v>
      </c>
      <c r="E6973" s="71">
        <v>44742</v>
      </c>
      <c r="F6973" t="s">
        <v>18808</v>
      </c>
      <c r="G6973" t="s">
        <v>1912</v>
      </c>
      <c r="J6973" s="40">
        <v>19.71</v>
      </c>
      <c r="K6973" s="40">
        <v>0</v>
      </c>
    </row>
    <row r="6974" spans="1:11" x14ac:dyDescent="0.35">
      <c r="A6974">
        <v>30132</v>
      </c>
      <c r="B6974" t="s">
        <v>84</v>
      </c>
      <c r="C6974" s="70">
        <v>0</v>
      </c>
      <c r="D6974" s="70">
        <v>0</v>
      </c>
      <c r="E6974" s="71">
        <v>44742</v>
      </c>
      <c r="F6974" t="s">
        <v>5683</v>
      </c>
      <c r="G6974" t="s">
        <v>2247</v>
      </c>
      <c r="J6974" s="40">
        <v>0.49</v>
      </c>
      <c r="K6974" s="40">
        <v>0</v>
      </c>
    </row>
    <row r="6975" spans="1:11" x14ac:dyDescent="0.35">
      <c r="A6975">
        <v>30132</v>
      </c>
      <c r="B6975" t="s">
        <v>84</v>
      </c>
      <c r="C6975" s="70">
        <v>0</v>
      </c>
      <c r="D6975" s="70">
        <v>0</v>
      </c>
      <c r="E6975" s="71">
        <v>44769</v>
      </c>
      <c r="F6975" t="s">
        <v>13087</v>
      </c>
      <c r="G6975" t="s">
        <v>13074</v>
      </c>
      <c r="H6975" t="s">
        <v>13086</v>
      </c>
      <c r="I6975" t="s">
        <v>13085</v>
      </c>
      <c r="J6975" s="40">
        <v>0</v>
      </c>
      <c r="K6975" s="40">
        <v>20.13</v>
      </c>
    </row>
    <row r="6976" spans="1:11" x14ac:dyDescent="0.35">
      <c r="A6976">
        <v>30132</v>
      </c>
      <c r="B6976" t="s">
        <v>84</v>
      </c>
      <c r="C6976" s="70">
        <v>0</v>
      </c>
      <c r="D6976" s="70">
        <v>0</v>
      </c>
      <c r="E6976" s="71">
        <v>44773</v>
      </c>
      <c r="F6976" t="s">
        <v>18807</v>
      </c>
      <c r="G6976" t="s">
        <v>1912</v>
      </c>
      <c r="J6976" s="40">
        <v>20.350000000000001</v>
      </c>
      <c r="K6976" s="40">
        <v>0</v>
      </c>
    </row>
    <row r="6977" spans="1:11" x14ac:dyDescent="0.35">
      <c r="A6977">
        <v>30132</v>
      </c>
      <c r="B6977" t="s">
        <v>84</v>
      </c>
      <c r="C6977" s="70">
        <v>0</v>
      </c>
      <c r="D6977" s="70">
        <v>0</v>
      </c>
      <c r="E6977" s="71">
        <v>44773</v>
      </c>
      <c r="F6977" t="s">
        <v>5375</v>
      </c>
      <c r="G6977" t="s">
        <v>2247</v>
      </c>
      <c r="J6977" s="40">
        <v>0</v>
      </c>
      <c r="K6977" s="40">
        <v>0.22</v>
      </c>
    </row>
    <row r="6978" spans="1:11" x14ac:dyDescent="0.35">
      <c r="A6978">
        <v>30132</v>
      </c>
      <c r="B6978" t="s">
        <v>84</v>
      </c>
      <c r="C6978" s="70">
        <v>0</v>
      </c>
      <c r="D6978" s="70">
        <v>0</v>
      </c>
      <c r="E6978" s="71">
        <v>44783</v>
      </c>
      <c r="F6978" t="s">
        <v>18806</v>
      </c>
      <c r="G6978" t="s">
        <v>1912</v>
      </c>
      <c r="J6978" s="40">
        <v>20.96</v>
      </c>
      <c r="K6978" s="40">
        <v>0</v>
      </c>
    </row>
    <row r="6979" spans="1:11" x14ac:dyDescent="0.35">
      <c r="A6979">
        <v>30132</v>
      </c>
      <c r="B6979" t="s">
        <v>84</v>
      </c>
      <c r="C6979" s="70">
        <v>0</v>
      </c>
      <c r="D6979" s="70">
        <v>0</v>
      </c>
      <c r="E6979" s="71">
        <v>44800</v>
      </c>
      <c r="F6979" t="s">
        <v>13084</v>
      </c>
      <c r="G6979" t="s">
        <v>13074</v>
      </c>
      <c r="H6979" t="s">
        <v>13083</v>
      </c>
      <c r="I6979" t="s">
        <v>13082</v>
      </c>
      <c r="J6979" s="40">
        <v>0</v>
      </c>
      <c r="K6979" s="40">
        <v>17.2</v>
      </c>
    </row>
    <row r="6980" spans="1:11" x14ac:dyDescent="0.35">
      <c r="A6980">
        <v>30132</v>
      </c>
      <c r="B6980" t="s">
        <v>84</v>
      </c>
      <c r="C6980" s="70">
        <v>0</v>
      </c>
      <c r="D6980" s="70">
        <v>0</v>
      </c>
      <c r="E6980" s="71">
        <v>44804</v>
      </c>
      <c r="F6980" t="s">
        <v>5187</v>
      </c>
      <c r="G6980" t="s">
        <v>2247</v>
      </c>
      <c r="H6980" t="s">
        <v>2265</v>
      </c>
      <c r="J6980" s="40">
        <v>0.11</v>
      </c>
      <c r="K6980" s="40">
        <v>0</v>
      </c>
    </row>
    <row r="6981" spans="1:11" x14ac:dyDescent="0.35">
      <c r="A6981">
        <v>30132</v>
      </c>
      <c r="B6981" t="s">
        <v>84</v>
      </c>
      <c r="C6981" s="70">
        <v>0</v>
      </c>
      <c r="D6981" s="70">
        <v>0</v>
      </c>
      <c r="E6981" s="71">
        <v>44831</v>
      </c>
      <c r="F6981" t="s">
        <v>13081</v>
      </c>
      <c r="G6981" t="s">
        <v>2142</v>
      </c>
      <c r="H6981" t="s">
        <v>13080</v>
      </c>
      <c r="I6981" t="s">
        <v>13079</v>
      </c>
      <c r="J6981" s="40">
        <v>0</v>
      </c>
      <c r="K6981" s="40">
        <v>19.77</v>
      </c>
    </row>
    <row r="6982" spans="1:11" x14ac:dyDescent="0.35">
      <c r="A6982">
        <v>30132</v>
      </c>
      <c r="B6982" t="s">
        <v>84</v>
      </c>
      <c r="C6982" s="70">
        <v>0</v>
      </c>
      <c r="D6982" s="70">
        <v>0</v>
      </c>
      <c r="E6982" s="71">
        <v>44834</v>
      </c>
      <c r="F6982" t="s">
        <v>18805</v>
      </c>
      <c r="G6982" t="s">
        <v>1912</v>
      </c>
      <c r="I6982" t="s">
        <v>3420</v>
      </c>
      <c r="J6982" s="40">
        <v>15.83</v>
      </c>
      <c r="K6982" s="40">
        <v>0</v>
      </c>
    </row>
    <row r="6983" spans="1:11" x14ac:dyDescent="0.35">
      <c r="A6983">
        <v>30132</v>
      </c>
      <c r="B6983" t="s">
        <v>84</v>
      </c>
      <c r="C6983" s="70">
        <v>0</v>
      </c>
      <c r="D6983" s="70">
        <v>0</v>
      </c>
      <c r="E6983" s="71">
        <v>44834</v>
      </c>
      <c r="F6983" t="s">
        <v>4765</v>
      </c>
      <c r="G6983" t="s">
        <v>2247</v>
      </c>
      <c r="H6983" t="s">
        <v>2262</v>
      </c>
      <c r="J6983" s="40">
        <v>7.0000000000000007E-2</v>
      </c>
      <c r="K6983" s="40">
        <v>0</v>
      </c>
    </row>
    <row r="6984" spans="1:11" x14ac:dyDescent="0.35">
      <c r="A6984">
        <v>30132</v>
      </c>
      <c r="B6984" t="s">
        <v>84</v>
      </c>
      <c r="C6984" s="70">
        <v>0</v>
      </c>
      <c r="D6984" s="70">
        <v>0</v>
      </c>
      <c r="E6984" s="71">
        <v>44864</v>
      </c>
      <c r="F6984" t="s">
        <v>18729</v>
      </c>
      <c r="G6984" t="s">
        <v>1912</v>
      </c>
      <c r="H6984" t="s">
        <v>16506</v>
      </c>
      <c r="I6984" t="s">
        <v>16506</v>
      </c>
      <c r="J6984" s="40">
        <v>19.47</v>
      </c>
      <c r="K6984" s="40">
        <v>0</v>
      </c>
    </row>
    <row r="6985" spans="1:11" x14ac:dyDescent="0.35">
      <c r="A6985">
        <v>30132</v>
      </c>
      <c r="B6985" t="s">
        <v>84</v>
      </c>
      <c r="C6985" s="70">
        <v>0</v>
      </c>
      <c r="D6985" s="70">
        <v>0</v>
      </c>
      <c r="E6985" s="71">
        <v>44865</v>
      </c>
      <c r="F6985" t="s">
        <v>4537</v>
      </c>
      <c r="G6985" t="s">
        <v>2247</v>
      </c>
      <c r="H6985" t="s">
        <v>1919</v>
      </c>
      <c r="I6985" t="s">
        <v>1919</v>
      </c>
      <c r="J6985" s="40">
        <v>7.0000000000000007E-2</v>
      </c>
      <c r="K6985" s="40">
        <v>0</v>
      </c>
    </row>
    <row r="6986" spans="1:11" x14ac:dyDescent="0.35">
      <c r="A6986">
        <v>30132</v>
      </c>
      <c r="B6986" t="s">
        <v>84</v>
      </c>
      <c r="C6986" s="70">
        <v>0</v>
      </c>
      <c r="D6986" s="70">
        <v>0</v>
      </c>
      <c r="E6986" s="71">
        <v>44866</v>
      </c>
      <c r="F6986" t="s">
        <v>13078</v>
      </c>
      <c r="G6986" t="s">
        <v>13074</v>
      </c>
      <c r="H6986" t="s">
        <v>13077</v>
      </c>
      <c r="I6986" t="s">
        <v>13076</v>
      </c>
      <c r="J6986" s="40">
        <v>0</v>
      </c>
      <c r="K6986" s="40">
        <v>19.57</v>
      </c>
    </row>
    <row r="6987" spans="1:11" x14ac:dyDescent="0.35">
      <c r="A6987">
        <v>30132</v>
      </c>
      <c r="B6987" t="s">
        <v>84</v>
      </c>
      <c r="C6987" s="70">
        <v>0</v>
      </c>
      <c r="D6987" s="70">
        <v>0</v>
      </c>
      <c r="E6987" s="71">
        <v>44892</v>
      </c>
      <c r="F6987" t="s">
        <v>13075</v>
      </c>
      <c r="G6987" t="s">
        <v>13074</v>
      </c>
      <c r="H6987" t="s">
        <v>13073</v>
      </c>
      <c r="I6987" t="s">
        <v>13072</v>
      </c>
      <c r="J6987" s="40">
        <v>0</v>
      </c>
      <c r="K6987" s="40">
        <v>20.18</v>
      </c>
    </row>
    <row r="6988" spans="1:11" x14ac:dyDescent="0.35">
      <c r="A6988">
        <v>30132</v>
      </c>
      <c r="B6988" t="s">
        <v>84</v>
      </c>
      <c r="C6988" s="70">
        <v>0</v>
      </c>
      <c r="D6988" s="70">
        <v>0</v>
      </c>
      <c r="E6988" s="71">
        <v>44895</v>
      </c>
      <c r="F6988" t="s">
        <v>18050</v>
      </c>
      <c r="G6988" t="s">
        <v>1912</v>
      </c>
      <c r="H6988" t="s">
        <v>16317</v>
      </c>
      <c r="I6988" t="s">
        <v>16317</v>
      </c>
      <c r="J6988" s="40">
        <v>20.05</v>
      </c>
      <c r="K6988" s="40">
        <v>0</v>
      </c>
    </row>
    <row r="6989" spans="1:11" x14ac:dyDescent="0.35">
      <c r="A6989">
        <v>30132</v>
      </c>
      <c r="B6989" t="s">
        <v>84</v>
      </c>
      <c r="C6989" s="70">
        <v>0</v>
      </c>
      <c r="D6989" s="70">
        <v>0</v>
      </c>
      <c r="E6989" s="71">
        <v>44895</v>
      </c>
      <c r="F6989" t="s">
        <v>4059</v>
      </c>
      <c r="G6989" t="s">
        <v>2247</v>
      </c>
      <c r="H6989" t="s">
        <v>1916</v>
      </c>
      <c r="I6989" t="s">
        <v>1916</v>
      </c>
      <c r="J6989" s="40">
        <v>0.16</v>
      </c>
      <c r="K6989" s="40">
        <v>0</v>
      </c>
    </row>
    <row r="6990" spans="1:11" x14ac:dyDescent="0.35">
      <c r="A6990">
        <v>30132</v>
      </c>
      <c r="B6990" t="s">
        <v>84</v>
      </c>
      <c r="C6990" s="70">
        <v>0</v>
      </c>
      <c r="D6990" s="70">
        <v>0</v>
      </c>
      <c r="E6990" s="71">
        <v>44926</v>
      </c>
      <c r="F6990" t="s">
        <v>15899</v>
      </c>
      <c r="G6990" t="s">
        <v>1912</v>
      </c>
      <c r="H6990" t="s">
        <v>15806</v>
      </c>
      <c r="I6990" t="s">
        <v>15806</v>
      </c>
      <c r="J6990" s="40">
        <v>19.61</v>
      </c>
      <c r="K6990" s="40">
        <v>0</v>
      </c>
    </row>
    <row r="6991" spans="1:11" x14ac:dyDescent="0.35">
      <c r="A6991">
        <v>30133</v>
      </c>
      <c r="B6991" t="s">
        <v>85</v>
      </c>
      <c r="C6991" s="70">
        <v>899.99</v>
      </c>
      <c r="D6991" s="70">
        <v>388.55</v>
      </c>
      <c r="E6991" s="71">
        <v>44565</v>
      </c>
      <c r="F6991" t="s">
        <v>13279</v>
      </c>
      <c r="G6991" t="s">
        <v>2142</v>
      </c>
      <c r="H6991" t="s">
        <v>13278</v>
      </c>
      <c r="I6991" t="s">
        <v>13277</v>
      </c>
      <c r="J6991" s="40">
        <v>0</v>
      </c>
      <c r="K6991" s="40">
        <v>831.93</v>
      </c>
    </row>
    <row r="6992" spans="1:11" x14ac:dyDescent="0.35">
      <c r="A6992">
        <v>30133</v>
      </c>
      <c r="B6992" t="s">
        <v>85</v>
      </c>
      <c r="C6992" s="70">
        <v>899.99</v>
      </c>
      <c r="D6992" s="70">
        <v>388.55</v>
      </c>
      <c r="E6992" s="71">
        <v>44592</v>
      </c>
      <c r="F6992" t="s">
        <v>11547</v>
      </c>
      <c r="G6992" t="s">
        <v>1912</v>
      </c>
      <c r="J6992" s="40">
        <v>805.63</v>
      </c>
      <c r="K6992" s="40">
        <v>0</v>
      </c>
    </row>
    <row r="6993" spans="1:11" x14ac:dyDescent="0.35">
      <c r="A6993">
        <v>30133</v>
      </c>
      <c r="B6993" t="s">
        <v>85</v>
      </c>
      <c r="C6993" s="70">
        <v>899.99</v>
      </c>
      <c r="D6993" s="70">
        <v>388.55</v>
      </c>
      <c r="E6993" s="71">
        <v>44592</v>
      </c>
      <c r="F6993" t="s">
        <v>6835</v>
      </c>
      <c r="G6993" t="s">
        <v>2247</v>
      </c>
      <c r="J6993" s="40">
        <v>0</v>
      </c>
      <c r="K6993" s="40">
        <v>85.33</v>
      </c>
    </row>
    <row r="6994" spans="1:11" x14ac:dyDescent="0.35">
      <c r="A6994">
        <v>30133</v>
      </c>
      <c r="B6994" t="s">
        <v>85</v>
      </c>
      <c r="C6994" s="70">
        <v>899.99</v>
      </c>
      <c r="D6994" s="70">
        <v>388.55</v>
      </c>
      <c r="E6994" s="71">
        <v>44592</v>
      </c>
      <c r="F6994" t="s">
        <v>6753</v>
      </c>
      <c r="G6994" t="s">
        <v>2247</v>
      </c>
      <c r="H6994" t="s">
        <v>6720</v>
      </c>
      <c r="I6994" t="s">
        <v>6720</v>
      </c>
      <c r="J6994" s="40">
        <v>4.7699999999999996</v>
      </c>
      <c r="K6994" s="40">
        <v>0</v>
      </c>
    </row>
    <row r="6995" spans="1:11" x14ac:dyDescent="0.35">
      <c r="A6995">
        <v>30133</v>
      </c>
      <c r="B6995" t="s">
        <v>85</v>
      </c>
      <c r="C6995" s="70">
        <v>899.99</v>
      </c>
      <c r="D6995" s="70">
        <v>388.55</v>
      </c>
      <c r="E6995" s="71">
        <v>44595</v>
      </c>
      <c r="F6995" t="s">
        <v>13276</v>
      </c>
      <c r="G6995" t="s">
        <v>2142</v>
      </c>
      <c r="H6995" t="s">
        <v>13275</v>
      </c>
      <c r="I6995" t="s">
        <v>13274</v>
      </c>
      <c r="J6995" s="40">
        <v>0</v>
      </c>
      <c r="K6995" s="40">
        <v>807.91</v>
      </c>
    </row>
    <row r="6996" spans="1:11" x14ac:dyDescent="0.35">
      <c r="A6996">
        <v>30133</v>
      </c>
      <c r="B6996" t="s">
        <v>85</v>
      </c>
      <c r="C6996" s="70">
        <v>899.99</v>
      </c>
      <c r="D6996" s="70">
        <v>388.55</v>
      </c>
      <c r="E6996" s="71">
        <v>44608</v>
      </c>
      <c r="F6996" t="s">
        <v>13273</v>
      </c>
      <c r="G6996" t="s">
        <v>2142</v>
      </c>
      <c r="H6996" t="s">
        <v>13272</v>
      </c>
      <c r="I6996" t="s">
        <v>13271</v>
      </c>
      <c r="J6996" s="40">
        <v>0</v>
      </c>
      <c r="K6996" s="40">
        <v>2544.7800000000002</v>
      </c>
    </row>
    <row r="6997" spans="1:11" x14ac:dyDescent="0.35">
      <c r="A6997">
        <v>30133</v>
      </c>
      <c r="B6997" t="s">
        <v>85</v>
      </c>
      <c r="C6997" s="70">
        <v>899.99</v>
      </c>
      <c r="D6997" s="70">
        <v>388.55</v>
      </c>
      <c r="E6997" s="71">
        <v>44620</v>
      </c>
      <c r="F6997" t="s">
        <v>8269</v>
      </c>
      <c r="G6997" t="s">
        <v>1912</v>
      </c>
      <c r="J6997" s="40">
        <v>2501.5500000000002</v>
      </c>
      <c r="K6997" s="40">
        <v>0</v>
      </c>
    </row>
    <row r="6998" spans="1:11" x14ac:dyDescent="0.35">
      <c r="A6998">
        <v>30133</v>
      </c>
      <c r="B6998" t="s">
        <v>85</v>
      </c>
      <c r="C6998" s="70">
        <v>899.99</v>
      </c>
      <c r="D6998" s="70">
        <v>388.55</v>
      </c>
      <c r="E6998" s="71">
        <v>44620</v>
      </c>
      <c r="F6998" t="s">
        <v>8269</v>
      </c>
      <c r="G6998" t="s">
        <v>1912</v>
      </c>
      <c r="J6998" s="40">
        <v>794.94</v>
      </c>
      <c r="K6998" s="40">
        <v>0</v>
      </c>
    </row>
    <row r="6999" spans="1:11" x14ac:dyDescent="0.35">
      <c r="A6999">
        <v>30133</v>
      </c>
      <c r="B6999" t="s">
        <v>85</v>
      </c>
      <c r="C6999" s="70">
        <v>899.99</v>
      </c>
      <c r="D6999" s="70">
        <v>388.55</v>
      </c>
      <c r="E6999" s="71">
        <v>44620</v>
      </c>
      <c r="F6999" t="s">
        <v>8269</v>
      </c>
      <c r="G6999" t="s">
        <v>1912</v>
      </c>
      <c r="J6999" s="40">
        <v>2501.5500000000002</v>
      </c>
      <c r="K6999" s="40">
        <v>0</v>
      </c>
    </row>
    <row r="7000" spans="1:11" x14ac:dyDescent="0.35">
      <c r="A7000">
        <v>30133</v>
      </c>
      <c r="B7000" t="s">
        <v>85</v>
      </c>
      <c r="C7000" s="70">
        <v>899.99</v>
      </c>
      <c r="D7000" s="70">
        <v>388.55</v>
      </c>
      <c r="E7000" s="71">
        <v>44621</v>
      </c>
      <c r="F7000" t="s">
        <v>13270</v>
      </c>
      <c r="G7000" t="s">
        <v>2142</v>
      </c>
      <c r="H7000" t="s">
        <v>13269</v>
      </c>
      <c r="I7000" t="s">
        <v>13268</v>
      </c>
      <c r="J7000" s="40">
        <v>0</v>
      </c>
      <c r="K7000" s="40">
        <v>796.9</v>
      </c>
    </row>
    <row r="7001" spans="1:11" x14ac:dyDescent="0.35">
      <c r="A7001">
        <v>30133</v>
      </c>
      <c r="B7001" t="s">
        <v>85</v>
      </c>
      <c r="C7001" s="70">
        <v>899.99</v>
      </c>
      <c r="D7001" s="70">
        <v>388.55</v>
      </c>
      <c r="E7001" s="71">
        <v>44636</v>
      </c>
      <c r="F7001" t="s">
        <v>13267</v>
      </c>
      <c r="G7001" t="s">
        <v>2142</v>
      </c>
      <c r="H7001" t="s">
        <v>13266</v>
      </c>
      <c r="I7001" t="s">
        <v>13265</v>
      </c>
      <c r="J7001" s="40">
        <v>0</v>
      </c>
      <c r="K7001" s="40">
        <v>3723.58</v>
      </c>
    </row>
    <row r="7002" spans="1:11" x14ac:dyDescent="0.35">
      <c r="A7002">
        <v>30133</v>
      </c>
      <c r="B7002" t="s">
        <v>85</v>
      </c>
      <c r="C7002" s="70">
        <v>899.99</v>
      </c>
      <c r="D7002" s="70">
        <v>388.55</v>
      </c>
      <c r="E7002" s="71">
        <v>44641</v>
      </c>
      <c r="F7002" t="s">
        <v>13264</v>
      </c>
      <c r="G7002" t="s">
        <v>2142</v>
      </c>
      <c r="H7002" t="s">
        <v>13263</v>
      </c>
      <c r="I7002" t="s">
        <v>13262</v>
      </c>
      <c r="J7002" s="40">
        <v>0</v>
      </c>
      <c r="K7002" s="40">
        <v>246.99</v>
      </c>
    </row>
    <row r="7003" spans="1:11" x14ac:dyDescent="0.35">
      <c r="A7003">
        <v>30133</v>
      </c>
      <c r="B7003" t="s">
        <v>85</v>
      </c>
      <c r="C7003" s="70">
        <v>899.99</v>
      </c>
      <c r="D7003" s="70">
        <v>388.55</v>
      </c>
      <c r="E7003" s="71">
        <v>44651</v>
      </c>
      <c r="F7003" t="s">
        <v>6519</v>
      </c>
      <c r="G7003" t="s">
        <v>2247</v>
      </c>
      <c r="J7003" s="40">
        <v>0</v>
      </c>
      <c r="K7003" s="40">
        <v>8.9600000000000009</v>
      </c>
    </row>
    <row r="7004" spans="1:11" x14ac:dyDescent="0.35">
      <c r="A7004">
        <v>30133</v>
      </c>
      <c r="B7004" t="s">
        <v>85</v>
      </c>
      <c r="C7004" s="70">
        <v>899.99</v>
      </c>
      <c r="D7004" s="70">
        <v>388.55</v>
      </c>
      <c r="E7004" s="71">
        <v>44677</v>
      </c>
      <c r="F7004" t="s">
        <v>13261</v>
      </c>
      <c r="G7004" t="s">
        <v>2142</v>
      </c>
      <c r="H7004" t="s">
        <v>13260</v>
      </c>
      <c r="I7004" t="s">
        <v>13259</v>
      </c>
      <c r="J7004" s="40">
        <v>0</v>
      </c>
      <c r="K7004" s="40">
        <v>2703.52</v>
      </c>
    </row>
    <row r="7005" spans="1:11" x14ac:dyDescent="0.35">
      <c r="A7005">
        <v>30133</v>
      </c>
      <c r="B7005" t="s">
        <v>85</v>
      </c>
      <c r="C7005" s="70">
        <v>899.99</v>
      </c>
      <c r="D7005" s="70">
        <v>388.55</v>
      </c>
      <c r="E7005" s="71">
        <v>44681</v>
      </c>
      <c r="F7005" t="s">
        <v>6268</v>
      </c>
      <c r="G7005" t="s">
        <v>2247</v>
      </c>
      <c r="J7005" s="40">
        <v>87.32</v>
      </c>
      <c r="K7005" s="40">
        <v>0</v>
      </c>
    </row>
    <row r="7006" spans="1:11" x14ac:dyDescent="0.35">
      <c r="A7006">
        <v>30133</v>
      </c>
      <c r="B7006" t="s">
        <v>85</v>
      </c>
      <c r="C7006" s="70">
        <v>899.99</v>
      </c>
      <c r="D7006" s="70">
        <v>388.55</v>
      </c>
      <c r="E7006" s="71">
        <v>44681</v>
      </c>
      <c r="F7006" t="s">
        <v>6145</v>
      </c>
      <c r="G7006" t="s">
        <v>2247</v>
      </c>
      <c r="J7006" s="40">
        <v>20.37</v>
      </c>
      <c r="K7006" s="40">
        <v>0</v>
      </c>
    </row>
    <row r="7007" spans="1:11" x14ac:dyDescent="0.35">
      <c r="A7007">
        <v>30133</v>
      </c>
      <c r="B7007" t="s">
        <v>85</v>
      </c>
      <c r="C7007" s="70">
        <v>899.99</v>
      </c>
      <c r="D7007" s="70">
        <v>388.55</v>
      </c>
      <c r="E7007" s="71">
        <v>44689</v>
      </c>
      <c r="F7007" t="s">
        <v>13233</v>
      </c>
      <c r="G7007" t="s">
        <v>2142</v>
      </c>
      <c r="H7007" t="s">
        <v>13232</v>
      </c>
      <c r="I7007" t="s">
        <v>13231</v>
      </c>
      <c r="J7007" s="40">
        <v>0</v>
      </c>
      <c r="K7007" s="40">
        <v>2842.94</v>
      </c>
    </row>
    <row r="7008" spans="1:11" x14ac:dyDescent="0.35">
      <c r="A7008">
        <v>30133</v>
      </c>
      <c r="B7008" t="s">
        <v>85</v>
      </c>
      <c r="C7008" s="70">
        <v>899.99</v>
      </c>
      <c r="D7008" s="70">
        <v>388.55</v>
      </c>
      <c r="E7008" s="71">
        <v>44690</v>
      </c>
      <c r="F7008" t="s">
        <v>18804</v>
      </c>
      <c r="G7008" t="s">
        <v>15843</v>
      </c>
      <c r="H7008" t="s">
        <v>18803</v>
      </c>
      <c r="J7008" s="40">
        <v>9460.15</v>
      </c>
      <c r="K7008" s="40">
        <v>0</v>
      </c>
    </row>
    <row r="7009" spans="1:11" x14ac:dyDescent="0.35">
      <c r="A7009">
        <v>30133</v>
      </c>
      <c r="B7009" t="s">
        <v>85</v>
      </c>
      <c r="C7009" s="70">
        <v>899.99</v>
      </c>
      <c r="D7009" s="70">
        <v>388.55</v>
      </c>
      <c r="E7009" s="71">
        <v>44691</v>
      </c>
      <c r="F7009" t="s">
        <v>13230</v>
      </c>
      <c r="G7009" t="s">
        <v>2142</v>
      </c>
      <c r="H7009" t="s">
        <v>13229</v>
      </c>
      <c r="I7009" t="s">
        <v>13228</v>
      </c>
      <c r="J7009" s="40">
        <v>0</v>
      </c>
      <c r="K7009" s="40">
        <v>2685.53</v>
      </c>
    </row>
    <row r="7010" spans="1:11" x14ac:dyDescent="0.35">
      <c r="A7010">
        <v>30133</v>
      </c>
      <c r="B7010" t="s">
        <v>85</v>
      </c>
      <c r="C7010" s="70">
        <v>899.99</v>
      </c>
      <c r="D7010" s="70">
        <v>388.55</v>
      </c>
      <c r="E7010" s="71">
        <v>44692</v>
      </c>
      <c r="F7010" t="s">
        <v>13227</v>
      </c>
      <c r="G7010" t="s">
        <v>2142</v>
      </c>
      <c r="H7010" t="s">
        <v>13226</v>
      </c>
      <c r="I7010" t="s">
        <v>13225</v>
      </c>
      <c r="J7010" s="40">
        <v>0</v>
      </c>
      <c r="K7010" s="40">
        <v>751.53</v>
      </c>
    </row>
    <row r="7011" spans="1:11" x14ac:dyDescent="0.35">
      <c r="A7011">
        <v>30133</v>
      </c>
      <c r="B7011" t="s">
        <v>85</v>
      </c>
      <c r="C7011" s="70">
        <v>899.99</v>
      </c>
      <c r="D7011" s="70">
        <v>388.55</v>
      </c>
      <c r="E7011" s="71">
        <v>44693</v>
      </c>
      <c r="F7011" t="s">
        <v>13224</v>
      </c>
      <c r="G7011" t="s">
        <v>2142</v>
      </c>
      <c r="H7011" t="s">
        <v>13223</v>
      </c>
      <c r="I7011" t="s">
        <v>13222</v>
      </c>
      <c r="J7011" s="40">
        <v>0</v>
      </c>
      <c r="K7011" s="40">
        <v>2336.9899999999998</v>
      </c>
    </row>
    <row r="7012" spans="1:11" x14ac:dyDescent="0.35">
      <c r="A7012">
        <v>30133</v>
      </c>
      <c r="B7012" t="s">
        <v>85</v>
      </c>
      <c r="C7012" s="70">
        <v>899.99</v>
      </c>
      <c r="D7012" s="70">
        <v>388.55</v>
      </c>
      <c r="E7012" s="71">
        <v>44705</v>
      </c>
      <c r="F7012" t="s">
        <v>13221</v>
      </c>
      <c r="G7012" t="s">
        <v>2142</v>
      </c>
      <c r="H7012" t="s">
        <v>13220</v>
      </c>
      <c r="I7012" t="s">
        <v>13219</v>
      </c>
      <c r="J7012" s="40">
        <v>0</v>
      </c>
      <c r="K7012" s="40">
        <v>2418.63</v>
      </c>
    </row>
    <row r="7013" spans="1:11" x14ac:dyDescent="0.35">
      <c r="A7013">
        <v>30133</v>
      </c>
      <c r="B7013" t="s">
        <v>85</v>
      </c>
      <c r="C7013" s="70">
        <v>899.99</v>
      </c>
      <c r="D7013" s="70">
        <v>388.55</v>
      </c>
      <c r="E7013" s="71">
        <v>44706</v>
      </c>
      <c r="F7013" t="s">
        <v>18802</v>
      </c>
      <c r="G7013" t="s">
        <v>15843</v>
      </c>
      <c r="H7013" t="s">
        <v>18801</v>
      </c>
      <c r="J7013" s="40">
        <v>12017.86</v>
      </c>
      <c r="K7013" s="40">
        <v>0</v>
      </c>
    </row>
    <row r="7014" spans="1:11" x14ac:dyDescent="0.35">
      <c r="A7014">
        <v>30133</v>
      </c>
      <c r="B7014" t="s">
        <v>85</v>
      </c>
      <c r="C7014" s="70">
        <v>899.99</v>
      </c>
      <c r="D7014" s="70">
        <v>388.55</v>
      </c>
      <c r="E7014" s="71">
        <v>44712</v>
      </c>
      <c r="F7014" t="s">
        <v>5954</v>
      </c>
      <c r="G7014" t="s">
        <v>2247</v>
      </c>
      <c r="J7014" s="40">
        <v>101.54</v>
      </c>
      <c r="K7014" s="40">
        <v>0</v>
      </c>
    </row>
    <row r="7015" spans="1:11" x14ac:dyDescent="0.35">
      <c r="A7015">
        <v>30133</v>
      </c>
      <c r="B7015" t="s">
        <v>85</v>
      </c>
      <c r="C7015" s="70">
        <v>899.99</v>
      </c>
      <c r="D7015" s="70">
        <v>388.55</v>
      </c>
      <c r="E7015" s="71">
        <v>44714</v>
      </c>
      <c r="F7015" t="s">
        <v>13213</v>
      </c>
      <c r="G7015" t="s">
        <v>2142</v>
      </c>
      <c r="H7015" t="s">
        <v>13212</v>
      </c>
      <c r="I7015" t="s">
        <v>13211</v>
      </c>
      <c r="J7015" s="40">
        <v>0</v>
      </c>
      <c r="K7015" s="40">
        <v>770.66</v>
      </c>
    </row>
    <row r="7016" spans="1:11" x14ac:dyDescent="0.35">
      <c r="A7016">
        <v>30133</v>
      </c>
      <c r="B7016" t="s">
        <v>85</v>
      </c>
      <c r="C7016" s="70">
        <v>899.99</v>
      </c>
      <c r="D7016" s="70">
        <v>388.55</v>
      </c>
      <c r="E7016" s="71">
        <v>44725</v>
      </c>
      <c r="F7016" t="s">
        <v>18800</v>
      </c>
      <c r="G7016" t="s">
        <v>15843</v>
      </c>
      <c r="H7016" t="s">
        <v>18799</v>
      </c>
      <c r="J7016" s="40">
        <v>748.26</v>
      </c>
      <c r="K7016" s="40">
        <v>0</v>
      </c>
    </row>
    <row r="7017" spans="1:11" x14ac:dyDescent="0.35">
      <c r="A7017">
        <v>30133</v>
      </c>
      <c r="B7017" t="s">
        <v>85</v>
      </c>
      <c r="C7017" s="70">
        <v>899.99</v>
      </c>
      <c r="D7017" s="70">
        <v>388.55</v>
      </c>
      <c r="E7017" s="71">
        <v>44727</v>
      </c>
      <c r="F7017" t="s">
        <v>13210</v>
      </c>
      <c r="G7017" t="s">
        <v>2142</v>
      </c>
      <c r="H7017" t="s">
        <v>13209</v>
      </c>
      <c r="I7017" t="s">
        <v>13208</v>
      </c>
      <c r="J7017" s="40">
        <v>0</v>
      </c>
      <c r="K7017" s="40">
        <v>5862.77</v>
      </c>
    </row>
    <row r="7018" spans="1:11" x14ac:dyDescent="0.35">
      <c r="A7018">
        <v>30133</v>
      </c>
      <c r="B7018" t="s">
        <v>85</v>
      </c>
      <c r="C7018" s="70">
        <v>899.99</v>
      </c>
      <c r="D7018" s="70">
        <v>388.55</v>
      </c>
      <c r="E7018" s="71">
        <v>44742</v>
      </c>
      <c r="F7018" t="s">
        <v>5682</v>
      </c>
      <c r="G7018" t="s">
        <v>2247</v>
      </c>
      <c r="J7018" s="40">
        <v>0</v>
      </c>
      <c r="K7018" s="40">
        <v>173.35</v>
      </c>
    </row>
    <row r="7019" spans="1:11" x14ac:dyDescent="0.35">
      <c r="A7019">
        <v>30133</v>
      </c>
      <c r="B7019" t="s">
        <v>85</v>
      </c>
      <c r="C7019" s="70">
        <v>899.99</v>
      </c>
      <c r="D7019" s="70">
        <v>388.55</v>
      </c>
      <c r="E7019" s="71">
        <v>44743</v>
      </c>
      <c r="F7019" t="s">
        <v>18798</v>
      </c>
      <c r="G7019" t="s">
        <v>15843</v>
      </c>
      <c r="H7019" t="s">
        <v>18797</v>
      </c>
      <c r="J7019" s="40">
        <v>5743.05</v>
      </c>
      <c r="K7019" s="40">
        <v>0</v>
      </c>
    </row>
    <row r="7020" spans="1:11" x14ac:dyDescent="0.35">
      <c r="A7020">
        <v>30133</v>
      </c>
      <c r="B7020" t="s">
        <v>85</v>
      </c>
      <c r="C7020" s="70">
        <v>899.99</v>
      </c>
      <c r="D7020" s="70">
        <v>388.55</v>
      </c>
      <c r="E7020" s="71">
        <v>44747</v>
      </c>
      <c r="F7020" t="s">
        <v>13202</v>
      </c>
      <c r="G7020" t="s">
        <v>2142</v>
      </c>
      <c r="H7020" t="s">
        <v>13201</v>
      </c>
      <c r="I7020" t="s">
        <v>13200</v>
      </c>
      <c r="J7020" s="40">
        <v>0</v>
      </c>
      <c r="K7020" s="40">
        <v>731.46</v>
      </c>
    </row>
    <row r="7021" spans="1:11" x14ac:dyDescent="0.35">
      <c r="A7021">
        <v>30133</v>
      </c>
      <c r="B7021" t="s">
        <v>85</v>
      </c>
      <c r="C7021" s="70">
        <v>899.99</v>
      </c>
      <c r="D7021" s="70">
        <v>388.55</v>
      </c>
      <c r="E7021" s="71">
        <v>44748</v>
      </c>
      <c r="F7021" t="s">
        <v>13199</v>
      </c>
      <c r="G7021" t="s">
        <v>2142</v>
      </c>
      <c r="H7021" t="s">
        <v>13198</v>
      </c>
      <c r="I7021" t="s">
        <v>13197</v>
      </c>
      <c r="J7021" s="40">
        <v>0</v>
      </c>
      <c r="K7021" s="40">
        <v>6105.61</v>
      </c>
    </row>
    <row r="7022" spans="1:11" x14ac:dyDescent="0.35">
      <c r="A7022">
        <v>30133</v>
      </c>
      <c r="B7022" t="s">
        <v>85</v>
      </c>
      <c r="C7022" s="70">
        <v>899.99</v>
      </c>
      <c r="D7022" s="70">
        <v>388.55</v>
      </c>
      <c r="E7022" s="71">
        <v>44754</v>
      </c>
      <c r="F7022" t="s">
        <v>18796</v>
      </c>
      <c r="G7022" t="s">
        <v>15843</v>
      </c>
      <c r="H7022" t="s">
        <v>18795</v>
      </c>
      <c r="I7022" t="s">
        <v>18794</v>
      </c>
      <c r="J7022" s="40">
        <v>6895.24</v>
      </c>
      <c r="K7022" s="40">
        <v>0</v>
      </c>
    </row>
    <row r="7023" spans="1:11" x14ac:dyDescent="0.35">
      <c r="A7023">
        <v>30133</v>
      </c>
      <c r="B7023" t="s">
        <v>85</v>
      </c>
      <c r="C7023" s="70">
        <v>899.99</v>
      </c>
      <c r="D7023" s="70">
        <v>388.55</v>
      </c>
      <c r="E7023" s="71">
        <v>44767</v>
      </c>
      <c r="F7023" t="s">
        <v>13196</v>
      </c>
      <c r="G7023" t="s">
        <v>2142</v>
      </c>
      <c r="H7023" t="s">
        <v>13195</v>
      </c>
      <c r="I7023" t="s">
        <v>13194</v>
      </c>
      <c r="J7023" s="40">
        <v>0</v>
      </c>
      <c r="K7023" s="40">
        <v>5886.63</v>
      </c>
    </row>
    <row r="7024" spans="1:11" x14ac:dyDescent="0.35">
      <c r="A7024">
        <v>30133</v>
      </c>
      <c r="B7024" t="s">
        <v>85</v>
      </c>
      <c r="C7024" s="70">
        <v>899.99</v>
      </c>
      <c r="D7024" s="70">
        <v>388.55</v>
      </c>
      <c r="E7024" s="71">
        <v>44768</v>
      </c>
      <c r="F7024" t="s">
        <v>18793</v>
      </c>
      <c r="G7024" t="s">
        <v>15843</v>
      </c>
      <c r="H7024" t="s">
        <v>18792</v>
      </c>
      <c r="I7024" t="s">
        <v>18791</v>
      </c>
      <c r="J7024" s="40">
        <v>5878.08</v>
      </c>
      <c r="K7024" s="40">
        <v>0</v>
      </c>
    </row>
    <row r="7025" spans="1:11" x14ac:dyDescent="0.35">
      <c r="A7025">
        <v>30133</v>
      </c>
      <c r="B7025" t="s">
        <v>85</v>
      </c>
      <c r="C7025" s="70">
        <v>899.99</v>
      </c>
      <c r="D7025" s="70">
        <v>388.55</v>
      </c>
      <c r="E7025" s="71">
        <v>44773</v>
      </c>
      <c r="F7025" t="s">
        <v>5374</v>
      </c>
      <c r="G7025" t="s">
        <v>2247</v>
      </c>
      <c r="J7025" s="40">
        <v>173.73</v>
      </c>
      <c r="K7025" s="40">
        <v>0</v>
      </c>
    </row>
    <row r="7026" spans="1:11" x14ac:dyDescent="0.35">
      <c r="A7026">
        <v>30133</v>
      </c>
      <c r="B7026" t="s">
        <v>85</v>
      </c>
      <c r="C7026" s="70">
        <v>899.99</v>
      </c>
      <c r="D7026" s="70">
        <v>388.55</v>
      </c>
      <c r="E7026" s="71">
        <v>44774</v>
      </c>
      <c r="F7026" t="s">
        <v>15896</v>
      </c>
      <c r="G7026" t="s">
        <v>1907</v>
      </c>
      <c r="J7026" s="40">
        <v>26.61</v>
      </c>
      <c r="K7026" s="40">
        <v>0</v>
      </c>
    </row>
    <row r="7027" spans="1:11" x14ac:dyDescent="0.35">
      <c r="A7027">
        <v>30133</v>
      </c>
      <c r="B7027" t="s">
        <v>85</v>
      </c>
      <c r="C7027" s="70">
        <v>899.99</v>
      </c>
      <c r="D7027" s="70">
        <v>388.55</v>
      </c>
      <c r="E7027" s="71">
        <v>44775</v>
      </c>
      <c r="F7027" t="s">
        <v>13193</v>
      </c>
      <c r="G7027" t="s">
        <v>2142</v>
      </c>
      <c r="H7027" t="s">
        <v>13192</v>
      </c>
      <c r="I7027" t="s">
        <v>13191</v>
      </c>
      <c r="J7027" s="40">
        <v>0</v>
      </c>
      <c r="K7027" s="40">
        <v>764.48</v>
      </c>
    </row>
    <row r="7028" spans="1:11" x14ac:dyDescent="0.35">
      <c r="A7028">
        <v>30133</v>
      </c>
      <c r="B7028" t="s">
        <v>85</v>
      </c>
      <c r="C7028" s="70">
        <v>899.99</v>
      </c>
      <c r="D7028" s="70">
        <v>388.55</v>
      </c>
      <c r="E7028" s="71">
        <v>44790</v>
      </c>
      <c r="F7028" t="s">
        <v>13190</v>
      </c>
      <c r="G7028" t="s">
        <v>2142</v>
      </c>
      <c r="H7028" t="s">
        <v>13189</v>
      </c>
      <c r="I7028" t="s">
        <v>13188</v>
      </c>
      <c r="J7028" s="40">
        <v>0</v>
      </c>
      <c r="K7028" s="40">
        <v>6213.56</v>
      </c>
    </row>
    <row r="7029" spans="1:11" x14ac:dyDescent="0.35">
      <c r="A7029">
        <v>30133</v>
      </c>
      <c r="B7029" t="s">
        <v>85</v>
      </c>
      <c r="C7029" s="70">
        <v>899.99</v>
      </c>
      <c r="D7029" s="70">
        <v>388.55</v>
      </c>
      <c r="E7029" s="71">
        <v>44795</v>
      </c>
      <c r="F7029" t="s">
        <v>18790</v>
      </c>
      <c r="G7029" t="s">
        <v>15843</v>
      </c>
      <c r="H7029" t="s">
        <v>18789</v>
      </c>
      <c r="J7029" s="40">
        <v>6954.3</v>
      </c>
      <c r="K7029" s="40">
        <v>0</v>
      </c>
    </row>
    <row r="7030" spans="1:11" x14ac:dyDescent="0.35">
      <c r="A7030">
        <v>30133</v>
      </c>
      <c r="B7030" t="s">
        <v>85</v>
      </c>
      <c r="C7030" s="70">
        <v>899.99</v>
      </c>
      <c r="D7030" s="70">
        <v>388.55</v>
      </c>
      <c r="E7030" s="71">
        <v>44804</v>
      </c>
      <c r="F7030" t="s">
        <v>5186</v>
      </c>
      <c r="G7030" t="s">
        <v>2247</v>
      </c>
      <c r="H7030" t="s">
        <v>2265</v>
      </c>
      <c r="J7030" s="40">
        <v>110.9</v>
      </c>
      <c r="K7030" s="40">
        <v>0</v>
      </c>
    </row>
    <row r="7031" spans="1:11" x14ac:dyDescent="0.35">
      <c r="A7031">
        <v>30133</v>
      </c>
      <c r="B7031" t="s">
        <v>85</v>
      </c>
      <c r="C7031" s="70">
        <v>899.99</v>
      </c>
      <c r="D7031" s="70">
        <v>388.55</v>
      </c>
      <c r="E7031" s="71">
        <v>44805</v>
      </c>
      <c r="F7031" t="s">
        <v>13187</v>
      </c>
      <c r="G7031" t="s">
        <v>2142</v>
      </c>
      <c r="H7031" t="s">
        <v>13186</v>
      </c>
      <c r="I7031" t="s">
        <v>13185</v>
      </c>
      <c r="J7031" s="40">
        <v>0</v>
      </c>
      <c r="K7031" s="40">
        <v>775.3</v>
      </c>
    </row>
    <row r="7032" spans="1:11" x14ac:dyDescent="0.35">
      <c r="A7032">
        <v>30133</v>
      </c>
      <c r="B7032" t="s">
        <v>85</v>
      </c>
      <c r="C7032" s="70">
        <v>899.99</v>
      </c>
      <c r="D7032" s="70">
        <v>388.55</v>
      </c>
      <c r="E7032" s="71">
        <v>44805</v>
      </c>
      <c r="F7032" t="s">
        <v>13184</v>
      </c>
      <c r="G7032" t="s">
        <v>2142</v>
      </c>
      <c r="H7032" t="s">
        <v>1946</v>
      </c>
      <c r="I7032" t="s">
        <v>1945</v>
      </c>
      <c r="J7032" s="40">
        <v>0</v>
      </c>
      <c r="K7032" s="40">
        <v>2496.16</v>
      </c>
    </row>
    <row r="7033" spans="1:11" x14ac:dyDescent="0.35">
      <c r="A7033">
        <v>30133</v>
      </c>
      <c r="B7033" t="s">
        <v>85</v>
      </c>
      <c r="C7033" s="70">
        <v>899.99</v>
      </c>
      <c r="D7033" s="70">
        <v>388.55</v>
      </c>
      <c r="E7033" s="71">
        <v>44808</v>
      </c>
      <c r="F7033" t="s">
        <v>13183</v>
      </c>
      <c r="G7033" t="s">
        <v>2142</v>
      </c>
      <c r="H7033" t="s">
        <v>13182</v>
      </c>
      <c r="I7033" t="s">
        <v>13181</v>
      </c>
      <c r="J7033" s="40">
        <v>0</v>
      </c>
      <c r="K7033" s="40">
        <v>762.67</v>
      </c>
    </row>
    <row r="7034" spans="1:11" x14ac:dyDescent="0.35">
      <c r="A7034">
        <v>30133</v>
      </c>
      <c r="B7034" t="s">
        <v>85</v>
      </c>
      <c r="C7034" s="70">
        <v>899.99</v>
      </c>
      <c r="D7034" s="70">
        <v>388.55</v>
      </c>
      <c r="E7034" s="71">
        <v>44819</v>
      </c>
      <c r="F7034" t="s">
        <v>13180</v>
      </c>
      <c r="G7034" t="s">
        <v>2142</v>
      </c>
      <c r="H7034" t="s">
        <v>13179</v>
      </c>
      <c r="I7034" t="s">
        <v>13178</v>
      </c>
      <c r="J7034" s="40">
        <v>0</v>
      </c>
      <c r="K7034" s="40">
        <v>8550.26</v>
      </c>
    </row>
    <row r="7035" spans="1:11" x14ac:dyDescent="0.35">
      <c r="A7035">
        <v>30133</v>
      </c>
      <c r="B7035" t="s">
        <v>85</v>
      </c>
      <c r="C7035" s="70">
        <v>899.99</v>
      </c>
      <c r="D7035" s="70">
        <v>388.55</v>
      </c>
      <c r="E7035" s="71">
        <v>44820</v>
      </c>
      <c r="F7035" t="s">
        <v>18788</v>
      </c>
      <c r="G7035" t="s">
        <v>15843</v>
      </c>
      <c r="H7035" t="s">
        <v>18787</v>
      </c>
      <c r="I7035" t="s">
        <v>18786</v>
      </c>
      <c r="J7035" s="40">
        <v>747.39</v>
      </c>
      <c r="K7035" s="40">
        <v>0</v>
      </c>
    </row>
    <row r="7036" spans="1:11" x14ac:dyDescent="0.35">
      <c r="A7036">
        <v>30133</v>
      </c>
      <c r="B7036" t="s">
        <v>85</v>
      </c>
      <c r="C7036" s="70">
        <v>899.99</v>
      </c>
      <c r="D7036" s="70">
        <v>388.55</v>
      </c>
      <c r="E7036" s="71">
        <v>44824</v>
      </c>
      <c r="F7036" t="s">
        <v>18785</v>
      </c>
      <c r="G7036" t="s">
        <v>15843</v>
      </c>
      <c r="H7036" t="s">
        <v>18784</v>
      </c>
      <c r="I7036" t="s">
        <v>18783</v>
      </c>
      <c r="J7036" s="40">
        <v>8557.7199999999993</v>
      </c>
      <c r="K7036" s="40">
        <v>0</v>
      </c>
    </row>
    <row r="7037" spans="1:11" x14ac:dyDescent="0.35">
      <c r="A7037">
        <v>30133</v>
      </c>
      <c r="B7037" t="s">
        <v>85</v>
      </c>
      <c r="C7037" s="70">
        <v>899.99</v>
      </c>
      <c r="D7037" s="70">
        <v>388.55</v>
      </c>
      <c r="E7037" s="71">
        <v>44834</v>
      </c>
      <c r="F7037" t="s">
        <v>4764</v>
      </c>
      <c r="G7037" t="s">
        <v>2247</v>
      </c>
      <c r="H7037" t="s">
        <v>2262</v>
      </c>
      <c r="J7037" s="40">
        <v>0</v>
      </c>
      <c r="K7037" s="40">
        <v>70.7</v>
      </c>
    </row>
    <row r="7038" spans="1:11" x14ac:dyDescent="0.35">
      <c r="A7038">
        <v>30133</v>
      </c>
      <c r="B7038" t="s">
        <v>85</v>
      </c>
      <c r="C7038" s="70">
        <v>899.99</v>
      </c>
      <c r="D7038" s="70">
        <v>388.55</v>
      </c>
      <c r="E7038" s="71">
        <v>44835</v>
      </c>
      <c r="F7038" t="s">
        <v>13176</v>
      </c>
      <c r="G7038" t="s">
        <v>2142</v>
      </c>
      <c r="H7038" t="s">
        <v>13175</v>
      </c>
      <c r="I7038" t="s">
        <v>13174</v>
      </c>
      <c r="J7038" s="40">
        <v>0</v>
      </c>
      <c r="K7038" s="40">
        <v>2544.7800000000002</v>
      </c>
    </row>
    <row r="7039" spans="1:11" x14ac:dyDescent="0.35">
      <c r="A7039">
        <v>30133</v>
      </c>
      <c r="B7039" t="s">
        <v>85</v>
      </c>
      <c r="C7039" s="70">
        <v>899.99</v>
      </c>
      <c r="D7039" s="70">
        <v>388.55</v>
      </c>
      <c r="E7039" s="71">
        <v>44835</v>
      </c>
      <c r="F7039" t="s">
        <v>15900</v>
      </c>
      <c r="G7039" t="s">
        <v>1907</v>
      </c>
      <c r="J7039" s="40">
        <v>0</v>
      </c>
      <c r="K7039" s="40">
        <v>25.4</v>
      </c>
    </row>
    <row r="7040" spans="1:11" x14ac:dyDescent="0.35">
      <c r="A7040">
        <v>30133</v>
      </c>
      <c r="B7040" t="s">
        <v>85</v>
      </c>
      <c r="C7040" s="70">
        <v>899.99</v>
      </c>
      <c r="D7040" s="70">
        <v>388.55</v>
      </c>
      <c r="E7040" s="71">
        <v>44836</v>
      </c>
      <c r="F7040" t="s">
        <v>13173</v>
      </c>
      <c r="G7040" t="s">
        <v>2142</v>
      </c>
      <c r="H7040" t="s">
        <v>13172</v>
      </c>
      <c r="I7040" t="s">
        <v>13171</v>
      </c>
      <c r="J7040" s="40">
        <v>0</v>
      </c>
      <c r="K7040" s="40">
        <v>726.5</v>
      </c>
    </row>
    <row r="7041" spans="1:11" x14ac:dyDescent="0.35">
      <c r="A7041">
        <v>30133</v>
      </c>
      <c r="B7041" t="s">
        <v>85</v>
      </c>
      <c r="C7041" s="70">
        <v>899.99</v>
      </c>
      <c r="D7041" s="70">
        <v>388.55</v>
      </c>
      <c r="E7041" s="71">
        <v>44841</v>
      </c>
      <c r="F7041" t="s">
        <v>18782</v>
      </c>
      <c r="G7041" t="s">
        <v>15843</v>
      </c>
      <c r="H7041" t="s">
        <v>18781</v>
      </c>
      <c r="I7041" t="s">
        <v>18780</v>
      </c>
      <c r="J7041" s="40">
        <v>730.21</v>
      </c>
      <c r="K7041" s="40">
        <v>0</v>
      </c>
    </row>
    <row r="7042" spans="1:11" x14ac:dyDescent="0.35">
      <c r="A7042">
        <v>30133</v>
      </c>
      <c r="B7042" t="s">
        <v>85</v>
      </c>
      <c r="C7042" s="70">
        <v>899.99</v>
      </c>
      <c r="D7042" s="70">
        <v>388.55</v>
      </c>
      <c r="E7042" s="71">
        <v>44852</v>
      </c>
      <c r="F7042" t="s">
        <v>13170</v>
      </c>
      <c r="G7042" t="s">
        <v>2142</v>
      </c>
      <c r="H7042" t="s">
        <v>13169</v>
      </c>
      <c r="I7042" t="s">
        <v>13168</v>
      </c>
      <c r="J7042" s="40">
        <v>0</v>
      </c>
      <c r="K7042" s="40">
        <v>7992.67</v>
      </c>
    </row>
    <row r="7043" spans="1:11" x14ac:dyDescent="0.35">
      <c r="A7043">
        <v>30133</v>
      </c>
      <c r="B7043" t="s">
        <v>85</v>
      </c>
      <c r="C7043" s="70">
        <v>899.99</v>
      </c>
      <c r="D7043" s="70">
        <v>388.55</v>
      </c>
      <c r="E7043" s="71">
        <v>44865</v>
      </c>
      <c r="F7043" t="s">
        <v>1947</v>
      </c>
      <c r="G7043" t="s">
        <v>1907</v>
      </c>
      <c r="H7043" t="s">
        <v>1946</v>
      </c>
      <c r="I7043" t="s">
        <v>1945</v>
      </c>
      <c r="J7043" s="40">
        <v>0.02</v>
      </c>
      <c r="K7043" s="40">
        <v>0</v>
      </c>
    </row>
    <row r="7044" spans="1:11" x14ac:dyDescent="0.35">
      <c r="A7044">
        <v>30133</v>
      </c>
      <c r="B7044" t="s">
        <v>85</v>
      </c>
      <c r="C7044" s="70">
        <v>899.99</v>
      </c>
      <c r="D7044" s="70">
        <v>388.55</v>
      </c>
      <c r="E7044" s="71">
        <v>44865</v>
      </c>
      <c r="F7044" t="s">
        <v>4536</v>
      </c>
      <c r="G7044" t="s">
        <v>2247</v>
      </c>
      <c r="H7044" t="s">
        <v>1919</v>
      </c>
      <c r="I7044" t="s">
        <v>1919</v>
      </c>
      <c r="J7044" s="40">
        <v>217.3</v>
      </c>
      <c r="K7044" s="40">
        <v>0</v>
      </c>
    </row>
    <row r="7045" spans="1:11" x14ac:dyDescent="0.35">
      <c r="A7045">
        <v>30133</v>
      </c>
      <c r="B7045" t="s">
        <v>85</v>
      </c>
      <c r="C7045" s="70">
        <v>899.99</v>
      </c>
      <c r="D7045" s="70">
        <v>388.55</v>
      </c>
      <c r="E7045" s="71">
        <v>44868</v>
      </c>
      <c r="F7045" t="s">
        <v>18779</v>
      </c>
      <c r="G7045" t="s">
        <v>15843</v>
      </c>
      <c r="H7045" t="s">
        <v>18778</v>
      </c>
      <c r="I7045" t="s">
        <v>18777</v>
      </c>
      <c r="J7045" s="40">
        <v>7943.4</v>
      </c>
      <c r="K7045" s="40">
        <v>0</v>
      </c>
    </row>
    <row r="7046" spans="1:11" x14ac:dyDescent="0.35">
      <c r="A7046">
        <v>30133</v>
      </c>
      <c r="B7046" t="s">
        <v>85</v>
      </c>
      <c r="C7046" s="70">
        <v>899.99</v>
      </c>
      <c r="D7046" s="70">
        <v>388.55</v>
      </c>
      <c r="E7046" s="71">
        <v>44875</v>
      </c>
      <c r="F7046" t="s">
        <v>13165</v>
      </c>
      <c r="G7046" t="s">
        <v>2142</v>
      </c>
      <c r="H7046" t="s">
        <v>13164</v>
      </c>
      <c r="I7046" t="s">
        <v>13163</v>
      </c>
      <c r="J7046" s="40">
        <v>0</v>
      </c>
      <c r="K7046" s="40">
        <v>722.42</v>
      </c>
    </row>
    <row r="7047" spans="1:11" x14ac:dyDescent="0.35">
      <c r="A7047">
        <v>30133</v>
      </c>
      <c r="B7047" t="s">
        <v>85</v>
      </c>
      <c r="C7047" s="70">
        <v>899.99</v>
      </c>
      <c r="D7047" s="70">
        <v>388.55</v>
      </c>
      <c r="E7047" s="71">
        <v>44888</v>
      </c>
      <c r="F7047" t="s">
        <v>13162</v>
      </c>
      <c r="G7047" t="s">
        <v>2142</v>
      </c>
      <c r="H7047" t="s">
        <v>13161</v>
      </c>
      <c r="I7047" t="s">
        <v>13160</v>
      </c>
      <c r="J7047" s="40">
        <v>0</v>
      </c>
      <c r="K7047" s="40">
        <v>8557.49</v>
      </c>
    </row>
    <row r="7048" spans="1:11" x14ac:dyDescent="0.35">
      <c r="A7048">
        <v>30133</v>
      </c>
      <c r="B7048" t="s">
        <v>85</v>
      </c>
      <c r="C7048" s="70">
        <v>899.99</v>
      </c>
      <c r="D7048" s="70">
        <v>388.55</v>
      </c>
      <c r="E7048" s="71">
        <v>44888</v>
      </c>
      <c r="F7048" t="s">
        <v>18776</v>
      </c>
      <c r="G7048" t="s">
        <v>15843</v>
      </c>
      <c r="H7048" t="s">
        <v>18775</v>
      </c>
      <c r="I7048" t="s">
        <v>18774</v>
      </c>
      <c r="J7048" s="40">
        <v>3091.23</v>
      </c>
      <c r="K7048" s="40">
        <v>0</v>
      </c>
    </row>
    <row r="7049" spans="1:11" x14ac:dyDescent="0.35">
      <c r="A7049">
        <v>30133</v>
      </c>
      <c r="B7049" t="s">
        <v>85</v>
      </c>
      <c r="C7049" s="70">
        <v>899.99</v>
      </c>
      <c r="D7049" s="70">
        <v>388.55</v>
      </c>
      <c r="E7049" s="71">
        <v>44895</v>
      </c>
      <c r="F7049" t="s">
        <v>4058</v>
      </c>
      <c r="G7049" t="s">
        <v>2247</v>
      </c>
      <c r="H7049" t="s">
        <v>1916</v>
      </c>
      <c r="I7049" t="s">
        <v>1916</v>
      </c>
      <c r="J7049" s="40">
        <v>49.69</v>
      </c>
      <c r="K7049" s="40">
        <v>0</v>
      </c>
    </row>
    <row r="7050" spans="1:11" x14ac:dyDescent="0.35">
      <c r="A7050">
        <v>30133</v>
      </c>
      <c r="B7050" t="s">
        <v>85</v>
      </c>
      <c r="C7050" s="70">
        <v>899.99</v>
      </c>
      <c r="D7050" s="70">
        <v>388.55</v>
      </c>
      <c r="E7050" s="71">
        <v>44896</v>
      </c>
      <c r="F7050" t="s">
        <v>18773</v>
      </c>
      <c r="G7050" t="s">
        <v>15843</v>
      </c>
      <c r="H7050" t="s">
        <v>18772</v>
      </c>
      <c r="I7050" t="s">
        <v>18771</v>
      </c>
      <c r="J7050" s="40">
        <v>6282.65</v>
      </c>
      <c r="K7050" s="40">
        <v>0</v>
      </c>
    </row>
    <row r="7051" spans="1:11" x14ac:dyDescent="0.35">
      <c r="A7051">
        <v>30133</v>
      </c>
      <c r="B7051" t="s">
        <v>85</v>
      </c>
      <c r="C7051" s="70">
        <v>899.99</v>
      </c>
      <c r="D7051" s="70">
        <v>388.55</v>
      </c>
      <c r="E7051" s="71">
        <v>44899</v>
      </c>
      <c r="F7051" t="s">
        <v>13151</v>
      </c>
      <c r="G7051" t="s">
        <v>2142</v>
      </c>
      <c r="H7051" t="s">
        <v>13150</v>
      </c>
      <c r="I7051" t="s">
        <v>13149</v>
      </c>
      <c r="J7051" s="40">
        <v>0</v>
      </c>
      <c r="K7051" s="40">
        <v>761.76</v>
      </c>
    </row>
    <row r="7052" spans="1:11" x14ac:dyDescent="0.35">
      <c r="A7052">
        <v>30133</v>
      </c>
      <c r="B7052" t="s">
        <v>85</v>
      </c>
      <c r="C7052" s="70">
        <v>899.99</v>
      </c>
      <c r="D7052" s="70">
        <v>388.55</v>
      </c>
      <c r="E7052" s="71">
        <v>44909</v>
      </c>
      <c r="F7052" t="s">
        <v>13148</v>
      </c>
      <c r="G7052" t="s">
        <v>2142</v>
      </c>
      <c r="H7052" t="s">
        <v>13147</v>
      </c>
      <c r="I7052" t="s">
        <v>13146</v>
      </c>
      <c r="J7052" s="40">
        <v>0</v>
      </c>
      <c r="K7052" s="40">
        <v>8313.7800000000007</v>
      </c>
    </row>
    <row r="7053" spans="1:11" x14ac:dyDescent="0.35">
      <c r="A7053">
        <v>30133</v>
      </c>
      <c r="B7053" t="s">
        <v>85</v>
      </c>
      <c r="C7053" s="70">
        <v>899.99</v>
      </c>
      <c r="D7053" s="70">
        <v>388.55</v>
      </c>
      <c r="E7053" s="71">
        <v>44915</v>
      </c>
      <c r="F7053" t="s">
        <v>18770</v>
      </c>
      <c r="G7053" t="s">
        <v>15843</v>
      </c>
      <c r="H7053" t="s">
        <v>18769</v>
      </c>
      <c r="I7053" t="s">
        <v>18768</v>
      </c>
      <c r="J7053" s="40">
        <v>8914.3799999999992</v>
      </c>
      <c r="K7053" s="40">
        <v>0</v>
      </c>
    </row>
    <row r="7054" spans="1:11" x14ac:dyDescent="0.35">
      <c r="A7054">
        <v>30133</v>
      </c>
      <c r="B7054" t="s">
        <v>85</v>
      </c>
      <c r="C7054" s="70">
        <v>899.99</v>
      </c>
      <c r="D7054" s="70">
        <v>388.55</v>
      </c>
      <c r="E7054" s="71">
        <v>44926</v>
      </c>
      <c r="F7054" t="s">
        <v>3710</v>
      </c>
      <c r="G7054" t="s">
        <v>2247</v>
      </c>
      <c r="H7054" t="s">
        <v>1911</v>
      </c>
      <c r="I7054" t="s">
        <v>1911</v>
      </c>
      <c r="J7054" s="40">
        <v>106.06</v>
      </c>
      <c r="K7054" s="40">
        <v>0</v>
      </c>
    </row>
    <row r="7055" spans="1:11" x14ac:dyDescent="0.35">
      <c r="A7055">
        <v>30133</v>
      </c>
      <c r="B7055" t="s">
        <v>85</v>
      </c>
      <c r="C7055" s="70">
        <v>899.99</v>
      </c>
      <c r="D7055" s="70">
        <v>388.55</v>
      </c>
      <c r="E7055" s="71">
        <v>44926</v>
      </c>
      <c r="F7055" t="s">
        <v>3496</v>
      </c>
      <c r="G7055" t="s">
        <v>2247</v>
      </c>
      <c r="H7055" t="s">
        <v>1911</v>
      </c>
      <c r="I7055" t="s">
        <v>1911</v>
      </c>
      <c r="J7055" s="40">
        <v>0</v>
      </c>
      <c r="K7055" s="40">
        <v>4.7699999999999996</v>
      </c>
    </row>
    <row r="7056" spans="1:11" x14ac:dyDescent="0.35">
      <c r="A7056">
        <v>30139</v>
      </c>
      <c r="B7056" t="s">
        <v>86</v>
      </c>
      <c r="C7056" s="70">
        <v>2567.2600000000002</v>
      </c>
      <c r="D7056" s="70">
        <v>855.59</v>
      </c>
      <c r="E7056" s="71">
        <v>44592</v>
      </c>
      <c r="F7056" t="s">
        <v>6834</v>
      </c>
      <c r="G7056" t="s">
        <v>2247</v>
      </c>
      <c r="J7056" s="40">
        <v>0</v>
      </c>
      <c r="K7056" s="40">
        <v>520.79999999999995</v>
      </c>
    </row>
    <row r="7057" spans="1:11" x14ac:dyDescent="0.35">
      <c r="A7057">
        <v>30139</v>
      </c>
      <c r="B7057" t="s">
        <v>86</v>
      </c>
      <c r="C7057" s="70">
        <v>2567.2600000000002</v>
      </c>
      <c r="D7057" s="70">
        <v>855.59</v>
      </c>
      <c r="E7057" s="71">
        <v>44592</v>
      </c>
      <c r="F7057" t="s">
        <v>6752</v>
      </c>
      <c r="G7057" t="s">
        <v>2247</v>
      </c>
      <c r="H7057" t="s">
        <v>6720</v>
      </c>
      <c r="I7057" t="s">
        <v>6720</v>
      </c>
      <c r="J7057" s="40">
        <v>468.73</v>
      </c>
      <c r="K7057" s="40">
        <v>0</v>
      </c>
    </row>
    <row r="7058" spans="1:11" x14ac:dyDescent="0.35">
      <c r="A7058">
        <v>30139</v>
      </c>
      <c r="B7058" t="s">
        <v>86</v>
      </c>
      <c r="C7058" s="70">
        <v>2567.2600000000002</v>
      </c>
      <c r="D7058" s="70">
        <v>855.59</v>
      </c>
      <c r="E7058" s="71">
        <v>44644</v>
      </c>
      <c r="F7058" t="s">
        <v>18767</v>
      </c>
      <c r="G7058" t="s">
        <v>15843</v>
      </c>
      <c r="H7058" t="s">
        <v>3571</v>
      </c>
      <c r="J7058" s="40">
        <v>1207.8499999999999</v>
      </c>
      <c r="K7058" s="40">
        <v>0</v>
      </c>
    </row>
    <row r="7059" spans="1:11" x14ac:dyDescent="0.35">
      <c r="A7059">
        <v>30139</v>
      </c>
      <c r="B7059" t="s">
        <v>86</v>
      </c>
      <c r="C7059" s="70">
        <v>2567.2600000000002</v>
      </c>
      <c r="D7059" s="70">
        <v>855.59</v>
      </c>
      <c r="E7059" s="71">
        <v>44651</v>
      </c>
      <c r="F7059" t="s">
        <v>6518</v>
      </c>
      <c r="G7059" t="s">
        <v>2247</v>
      </c>
      <c r="J7059" s="40">
        <v>131.11000000000001</v>
      </c>
      <c r="K7059" s="40">
        <v>0</v>
      </c>
    </row>
    <row r="7060" spans="1:11" x14ac:dyDescent="0.35">
      <c r="A7060">
        <v>30139</v>
      </c>
      <c r="B7060" t="s">
        <v>86</v>
      </c>
      <c r="C7060" s="70">
        <v>2567.2600000000002</v>
      </c>
      <c r="D7060" s="70">
        <v>855.59</v>
      </c>
      <c r="E7060" s="71">
        <v>44681</v>
      </c>
      <c r="F7060" t="s">
        <v>6267</v>
      </c>
      <c r="G7060" t="s">
        <v>2247</v>
      </c>
      <c r="J7060" s="40">
        <v>0</v>
      </c>
      <c r="K7060" s="40">
        <v>866.91</v>
      </c>
    </row>
    <row r="7061" spans="1:11" x14ac:dyDescent="0.35">
      <c r="A7061">
        <v>30139</v>
      </c>
      <c r="B7061" t="s">
        <v>86</v>
      </c>
      <c r="C7061" s="70">
        <v>2567.2600000000002</v>
      </c>
      <c r="D7061" s="70">
        <v>855.59</v>
      </c>
      <c r="E7061" s="71">
        <v>44712</v>
      </c>
      <c r="F7061" t="s">
        <v>5953</v>
      </c>
      <c r="G7061" t="s">
        <v>2247</v>
      </c>
      <c r="J7061" s="40">
        <v>0</v>
      </c>
      <c r="K7061" s="40">
        <v>122.84</v>
      </c>
    </row>
    <row r="7062" spans="1:11" x14ac:dyDescent="0.35">
      <c r="A7062">
        <v>30139</v>
      </c>
      <c r="B7062" t="s">
        <v>86</v>
      </c>
      <c r="C7062" s="70">
        <v>2567.2600000000002</v>
      </c>
      <c r="D7062" s="70">
        <v>855.59</v>
      </c>
      <c r="E7062" s="71">
        <v>44713</v>
      </c>
      <c r="F7062" t="s">
        <v>5872</v>
      </c>
      <c r="G7062" t="s">
        <v>1907</v>
      </c>
      <c r="H7062" t="s">
        <v>5871</v>
      </c>
      <c r="J7062" s="40">
        <v>50.73</v>
      </c>
      <c r="K7062" s="40">
        <v>0</v>
      </c>
    </row>
    <row r="7063" spans="1:11" x14ac:dyDescent="0.35">
      <c r="A7063">
        <v>30139</v>
      </c>
      <c r="B7063" t="s">
        <v>86</v>
      </c>
      <c r="C7063" s="70">
        <v>2567.2600000000002</v>
      </c>
      <c r="D7063" s="70">
        <v>855.59</v>
      </c>
      <c r="E7063" s="71">
        <v>44742</v>
      </c>
      <c r="F7063" t="s">
        <v>5681</v>
      </c>
      <c r="G7063" t="s">
        <v>2247</v>
      </c>
      <c r="J7063" s="40">
        <v>1158.53</v>
      </c>
      <c r="K7063" s="40">
        <v>0</v>
      </c>
    </row>
    <row r="7064" spans="1:11" x14ac:dyDescent="0.35">
      <c r="A7064">
        <v>30139</v>
      </c>
      <c r="B7064" t="s">
        <v>86</v>
      </c>
      <c r="C7064" s="70">
        <v>2567.2600000000002</v>
      </c>
      <c r="D7064" s="70">
        <v>855.59</v>
      </c>
      <c r="E7064" s="71">
        <v>44773</v>
      </c>
      <c r="F7064" t="s">
        <v>5373</v>
      </c>
      <c r="G7064" t="s">
        <v>2247</v>
      </c>
      <c r="J7064" s="40">
        <v>60.86</v>
      </c>
      <c r="K7064" s="40">
        <v>0</v>
      </c>
    </row>
    <row r="7065" spans="1:11" x14ac:dyDescent="0.35">
      <c r="A7065">
        <v>30139</v>
      </c>
      <c r="B7065" t="s">
        <v>86</v>
      </c>
      <c r="C7065" s="70">
        <v>2567.2600000000002</v>
      </c>
      <c r="D7065" s="70">
        <v>855.59</v>
      </c>
      <c r="E7065" s="71">
        <v>44804</v>
      </c>
      <c r="F7065" t="s">
        <v>5185</v>
      </c>
      <c r="G7065" t="s">
        <v>2247</v>
      </c>
      <c r="H7065" t="s">
        <v>2265</v>
      </c>
      <c r="J7065" s="40">
        <v>29.24</v>
      </c>
      <c r="K7065" s="40">
        <v>0</v>
      </c>
    </row>
    <row r="7066" spans="1:11" x14ac:dyDescent="0.35">
      <c r="A7066">
        <v>30139</v>
      </c>
      <c r="B7066" t="s">
        <v>86</v>
      </c>
      <c r="C7066" s="70">
        <v>2567.2600000000002</v>
      </c>
      <c r="D7066" s="70">
        <v>855.59</v>
      </c>
      <c r="E7066" s="71">
        <v>44834</v>
      </c>
      <c r="F7066" t="s">
        <v>4763</v>
      </c>
      <c r="G7066" t="s">
        <v>2247</v>
      </c>
      <c r="H7066" t="s">
        <v>2262</v>
      </c>
      <c r="J7066" s="40">
        <v>0</v>
      </c>
      <c r="K7066" s="40">
        <v>113.07</v>
      </c>
    </row>
    <row r="7067" spans="1:11" x14ac:dyDescent="0.35">
      <c r="A7067">
        <v>30139</v>
      </c>
      <c r="B7067" t="s">
        <v>86</v>
      </c>
      <c r="C7067" s="70">
        <v>2567.2600000000002</v>
      </c>
      <c r="D7067" s="70">
        <v>855.59</v>
      </c>
      <c r="E7067" s="71">
        <v>44841</v>
      </c>
      <c r="F7067" t="s">
        <v>18766</v>
      </c>
      <c r="G7067" t="s">
        <v>15843</v>
      </c>
      <c r="H7067" t="s">
        <v>18765</v>
      </c>
      <c r="I7067" t="s">
        <v>18764</v>
      </c>
      <c r="J7067" s="40">
        <v>663.83</v>
      </c>
      <c r="K7067" s="40">
        <v>0</v>
      </c>
    </row>
    <row r="7068" spans="1:11" x14ac:dyDescent="0.35">
      <c r="A7068">
        <v>30139</v>
      </c>
      <c r="B7068" t="s">
        <v>86</v>
      </c>
      <c r="C7068" s="70">
        <v>2567.2600000000002</v>
      </c>
      <c r="D7068" s="70">
        <v>855.59</v>
      </c>
      <c r="E7068" s="71">
        <v>44852</v>
      </c>
      <c r="F7068" t="s">
        <v>11566</v>
      </c>
      <c r="G7068" t="s">
        <v>2142</v>
      </c>
      <c r="H7068" t="s">
        <v>11565</v>
      </c>
      <c r="I7068" t="s">
        <v>11564</v>
      </c>
      <c r="J7068" s="40">
        <v>0</v>
      </c>
      <c r="K7068" s="40">
        <v>662.33</v>
      </c>
    </row>
    <row r="7069" spans="1:11" x14ac:dyDescent="0.35">
      <c r="A7069">
        <v>30139</v>
      </c>
      <c r="B7069" t="s">
        <v>86</v>
      </c>
      <c r="C7069" s="70">
        <v>2567.2600000000002</v>
      </c>
      <c r="D7069" s="70">
        <v>855.59</v>
      </c>
      <c r="E7069" s="71">
        <v>44865</v>
      </c>
      <c r="F7069" t="s">
        <v>4535</v>
      </c>
      <c r="G7069" t="s">
        <v>2247</v>
      </c>
      <c r="H7069" t="s">
        <v>1919</v>
      </c>
      <c r="I7069" t="s">
        <v>1919</v>
      </c>
      <c r="J7069" s="40">
        <v>5.38</v>
      </c>
      <c r="K7069" s="40">
        <v>0</v>
      </c>
    </row>
    <row r="7070" spans="1:11" x14ac:dyDescent="0.35">
      <c r="A7070">
        <v>30139</v>
      </c>
      <c r="B7070" t="s">
        <v>86</v>
      </c>
      <c r="C7070" s="70">
        <v>2567.2600000000002</v>
      </c>
      <c r="D7070" s="70">
        <v>855.59</v>
      </c>
      <c r="E7070" s="71">
        <v>44888</v>
      </c>
      <c r="F7070" t="s">
        <v>18763</v>
      </c>
      <c r="G7070" t="s">
        <v>15843</v>
      </c>
      <c r="H7070" t="s">
        <v>18762</v>
      </c>
      <c r="I7070" t="s">
        <v>18761</v>
      </c>
      <c r="J7070" s="40">
        <v>338.84</v>
      </c>
      <c r="K7070" s="40">
        <v>0</v>
      </c>
    </row>
    <row r="7071" spans="1:11" x14ac:dyDescent="0.35">
      <c r="A7071">
        <v>30139</v>
      </c>
      <c r="B7071" t="s">
        <v>86</v>
      </c>
      <c r="C7071" s="70">
        <v>2567.2600000000002</v>
      </c>
      <c r="D7071" s="70">
        <v>855.59</v>
      </c>
      <c r="E7071" s="71">
        <v>44889</v>
      </c>
      <c r="F7071" t="s">
        <v>11563</v>
      </c>
      <c r="G7071" t="s">
        <v>2142</v>
      </c>
      <c r="H7071" t="s">
        <v>11562</v>
      </c>
      <c r="I7071" t="s">
        <v>11561</v>
      </c>
      <c r="J7071" s="40">
        <v>0</v>
      </c>
      <c r="K7071" s="40">
        <v>342.11</v>
      </c>
    </row>
    <row r="7072" spans="1:11" x14ac:dyDescent="0.35">
      <c r="A7072">
        <v>30139</v>
      </c>
      <c r="B7072" t="s">
        <v>86</v>
      </c>
      <c r="C7072" s="70">
        <v>2567.2600000000002</v>
      </c>
      <c r="D7072" s="70">
        <v>855.59</v>
      </c>
      <c r="E7072" s="71">
        <v>44895</v>
      </c>
      <c r="F7072" t="s">
        <v>4057</v>
      </c>
      <c r="G7072" t="s">
        <v>2247</v>
      </c>
      <c r="H7072" t="s">
        <v>1916</v>
      </c>
      <c r="I7072" t="s">
        <v>1916</v>
      </c>
      <c r="J7072" s="40">
        <v>51.83</v>
      </c>
      <c r="K7072" s="40">
        <v>0</v>
      </c>
    </row>
    <row r="7073" spans="1:11" x14ac:dyDescent="0.35">
      <c r="A7073">
        <v>30139</v>
      </c>
      <c r="B7073" t="s">
        <v>86</v>
      </c>
      <c r="C7073" s="70">
        <v>2567.2600000000002</v>
      </c>
      <c r="D7073" s="70">
        <v>855.59</v>
      </c>
      <c r="E7073" s="71">
        <v>44924</v>
      </c>
      <c r="F7073" t="s">
        <v>18760</v>
      </c>
      <c r="G7073" t="s">
        <v>15843</v>
      </c>
      <c r="H7073" t="s">
        <v>18759</v>
      </c>
      <c r="I7073" t="s">
        <v>18758</v>
      </c>
      <c r="J7073" s="40">
        <v>29250</v>
      </c>
      <c r="K7073" s="40">
        <v>0</v>
      </c>
    </row>
    <row r="7074" spans="1:11" x14ac:dyDescent="0.35">
      <c r="A7074">
        <v>30139</v>
      </c>
      <c r="B7074" t="s">
        <v>86</v>
      </c>
      <c r="C7074" s="70">
        <v>2567.2600000000002</v>
      </c>
      <c r="D7074" s="70">
        <v>855.59</v>
      </c>
      <c r="E7074" s="71">
        <v>44925</v>
      </c>
      <c r="F7074" t="s">
        <v>11557</v>
      </c>
      <c r="G7074" t="s">
        <v>2142</v>
      </c>
      <c r="H7074" t="s">
        <v>11556</v>
      </c>
      <c r="I7074" t="s">
        <v>11555</v>
      </c>
      <c r="J7074" s="40">
        <v>0</v>
      </c>
      <c r="K7074" s="40">
        <v>29349.82</v>
      </c>
    </row>
    <row r="7075" spans="1:11" x14ac:dyDescent="0.35">
      <c r="A7075">
        <v>30139</v>
      </c>
      <c r="B7075" t="s">
        <v>86</v>
      </c>
      <c r="C7075" s="70">
        <v>2567.2600000000002</v>
      </c>
      <c r="D7075" s="70">
        <v>855.59</v>
      </c>
      <c r="E7075" s="71">
        <v>44926</v>
      </c>
      <c r="F7075" t="s">
        <v>3709</v>
      </c>
      <c r="G7075" t="s">
        <v>2247</v>
      </c>
      <c r="H7075" t="s">
        <v>1911</v>
      </c>
      <c r="I7075" t="s">
        <v>1911</v>
      </c>
      <c r="J7075" s="40">
        <v>57.06</v>
      </c>
      <c r="K7075" s="40">
        <v>0</v>
      </c>
    </row>
    <row r="7076" spans="1:11" x14ac:dyDescent="0.35">
      <c r="A7076">
        <v>30139</v>
      </c>
      <c r="B7076" t="s">
        <v>86</v>
      </c>
      <c r="C7076" s="70">
        <v>2567.2600000000002</v>
      </c>
      <c r="D7076" s="70">
        <v>855.59</v>
      </c>
      <c r="E7076" s="71">
        <v>44926</v>
      </c>
      <c r="F7076" t="s">
        <v>11550</v>
      </c>
      <c r="G7076" t="s">
        <v>2142</v>
      </c>
      <c r="H7076" t="s">
        <v>11549</v>
      </c>
      <c r="I7076" t="s">
        <v>11548</v>
      </c>
      <c r="J7076" s="40">
        <v>0</v>
      </c>
      <c r="K7076" s="40">
        <v>1208.6300000000001</v>
      </c>
    </row>
    <row r="7077" spans="1:11" x14ac:dyDescent="0.35">
      <c r="A7077">
        <v>30139</v>
      </c>
      <c r="B7077" t="s">
        <v>86</v>
      </c>
      <c r="C7077" s="70">
        <v>2567.2600000000002</v>
      </c>
      <c r="D7077" s="70">
        <v>855.59</v>
      </c>
      <c r="E7077" s="71">
        <v>44926</v>
      </c>
      <c r="F7077" t="s">
        <v>3572</v>
      </c>
      <c r="G7077" t="s">
        <v>1907</v>
      </c>
      <c r="H7077" t="s">
        <v>3571</v>
      </c>
      <c r="J7077" s="40">
        <v>0.78</v>
      </c>
      <c r="K7077" s="40">
        <v>0</v>
      </c>
    </row>
    <row r="7078" spans="1:11" x14ac:dyDescent="0.35">
      <c r="A7078">
        <v>30139</v>
      </c>
      <c r="B7078" t="s">
        <v>86</v>
      </c>
      <c r="C7078" s="70">
        <v>2567.2600000000002</v>
      </c>
      <c r="D7078" s="70">
        <v>855.59</v>
      </c>
      <c r="E7078" s="71">
        <v>44926</v>
      </c>
      <c r="F7078" t="s">
        <v>14945</v>
      </c>
      <c r="G7078" t="s">
        <v>2142</v>
      </c>
      <c r="H7078" t="s">
        <v>3569</v>
      </c>
      <c r="I7078" t="s">
        <v>3568</v>
      </c>
      <c r="J7078" s="40">
        <v>0</v>
      </c>
      <c r="K7078" s="40">
        <v>821.46</v>
      </c>
    </row>
    <row r="7079" spans="1:11" x14ac:dyDescent="0.35">
      <c r="A7079">
        <v>30139</v>
      </c>
      <c r="B7079" t="s">
        <v>86</v>
      </c>
      <c r="C7079" s="70">
        <v>2567.2600000000002</v>
      </c>
      <c r="D7079" s="70">
        <v>855.59</v>
      </c>
      <c r="E7079" s="71">
        <v>44926</v>
      </c>
      <c r="F7079" t="s">
        <v>3570</v>
      </c>
      <c r="G7079" t="s">
        <v>1907</v>
      </c>
      <c r="H7079" t="s">
        <v>3569</v>
      </c>
      <c r="I7079" t="s">
        <v>3568</v>
      </c>
      <c r="J7079" s="40">
        <v>0</v>
      </c>
      <c r="K7079" s="40">
        <v>7.86</v>
      </c>
    </row>
    <row r="7080" spans="1:11" x14ac:dyDescent="0.35">
      <c r="A7080">
        <v>30139</v>
      </c>
      <c r="B7080" t="s">
        <v>86</v>
      </c>
      <c r="C7080" s="70">
        <v>2567.2600000000002</v>
      </c>
      <c r="D7080" s="70">
        <v>855.59</v>
      </c>
      <c r="E7080" s="71">
        <v>44926</v>
      </c>
      <c r="F7080" t="s">
        <v>3495</v>
      </c>
      <c r="G7080" t="s">
        <v>2247</v>
      </c>
      <c r="H7080" t="s">
        <v>1911</v>
      </c>
      <c r="I7080" t="s">
        <v>1911</v>
      </c>
      <c r="J7080" s="40">
        <v>0</v>
      </c>
      <c r="K7080" s="40">
        <v>314.60000000000002</v>
      </c>
    </row>
    <row r="7081" spans="1:11" x14ac:dyDescent="0.35">
      <c r="A7081">
        <v>30143</v>
      </c>
      <c r="B7081" t="s">
        <v>87</v>
      </c>
      <c r="C7081" s="70">
        <v>-1917.63</v>
      </c>
      <c r="D7081" s="70">
        <v>-616.6</v>
      </c>
      <c r="E7081" s="71">
        <v>44592</v>
      </c>
      <c r="F7081" t="s">
        <v>11547</v>
      </c>
      <c r="G7081" t="s">
        <v>1912</v>
      </c>
      <c r="J7081" s="40">
        <v>600.20000000000005</v>
      </c>
      <c r="K7081" s="40">
        <v>0</v>
      </c>
    </row>
    <row r="7082" spans="1:11" x14ac:dyDescent="0.35">
      <c r="A7082">
        <v>30143</v>
      </c>
      <c r="B7082" t="s">
        <v>87</v>
      </c>
      <c r="C7082" s="70">
        <v>-1917.63</v>
      </c>
      <c r="D7082" s="70">
        <v>-616.6</v>
      </c>
      <c r="E7082" s="71">
        <v>44592</v>
      </c>
      <c r="F7082" t="s">
        <v>12954</v>
      </c>
      <c r="G7082" t="s">
        <v>2142</v>
      </c>
      <c r="H7082" t="s">
        <v>2124</v>
      </c>
      <c r="I7082" t="s">
        <v>2123</v>
      </c>
      <c r="J7082" s="40">
        <v>0</v>
      </c>
      <c r="K7082" s="40">
        <v>371.1</v>
      </c>
    </row>
    <row r="7083" spans="1:11" x14ac:dyDescent="0.35">
      <c r="A7083">
        <v>30143</v>
      </c>
      <c r="B7083" t="s">
        <v>87</v>
      </c>
      <c r="C7083" s="70">
        <v>-1917.63</v>
      </c>
      <c r="D7083" s="70">
        <v>-616.6</v>
      </c>
      <c r="E7083" s="71">
        <v>44592</v>
      </c>
      <c r="F7083" t="s">
        <v>6833</v>
      </c>
      <c r="G7083" t="s">
        <v>2247</v>
      </c>
      <c r="J7083" s="40">
        <v>16.399999999999999</v>
      </c>
      <c r="K7083" s="40">
        <v>0</v>
      </c>
    </row>
    <row r="7084" spans="1:11" x14ac:dyDescent="0.35">
      <c r="A7084">
        <v>30143</v>
      </c>
      <c r="B7084" t="s">
        <v>87</v>
      </c>
      <c r="C7084" s="70">
        <v>-1917.63</v>
      </c>
      <c r="D7084" s="70">
        <v>-616.6</v>
      </c>
      <c r="E7084" s="71">
        <v>44620</v>
      </c>
      <c r="F7084" t="s">
        <v>8269</v>
      </c>
      <c r="G7084" t="s">
        <v>1912</v>
      </c>
      <c r="J7084" s="40">
        <v>366.17</v>
      </c>
      <c r="K7084" s="40">
        <v>0</v>
      </c>
    </row>
    <row r="7085" spans="1:11" x14ac:dyDescent="0.35">
      <c r="A7085">
        <v>30143</v>
      </c>
      <c r="B7085" t="s">
        <v>87</v>
      </c>
      <c r="C7085" s="70">
        <v>-1917.63</v>
      </c>
      <c r="D7085" s="70">
        <v>-616.6</v>
      </c>
      <c r="E7085" s="71">
        <v>44620</v>
      </c>
      <c r="F7085" t="s">
        <v>12950</v>
      </c>
      <c r="G7085" t="s">
        <v>2142</v>
      </c>
      <c r="H7085" t="s">
        <v>2112</v>
      </c>
      <c r="I7085" t="s">
        <v>2111</v>
      </c>
      <c r="J7085" s="40">
        <v>0</v>
      </c>
      <c r="K7085" s="40">
        <v>2890.1</v>
      </c>
    </row>
    <row r="7086" spans="1:11" x14ac:dyDescent="0.35">
      <c r="A7086">
        <v>30143</v>
      </c>
      <c r="B7086" t="s">
        <v>87</v>
      </c>
      <c r="C7086" s="70">
        <v>-1917.63</v>
      </c>
      <c r="D7086" s="70">
        <v>-616.6</v>
      </c>
      <c r="E7086" s="71">
        <v>44620</v>
      </c>
      <c r="F7086" t="s">
        <v>2125</v>
      </c>
      <c r="G7086" t="s">
        <v>1907</v>
      </c>
      <c r="H7086" t="s">
        <v>2124</v>
      </c>
      <c r="I7086" t="s">
        <v>2123</v>
      </c>
      <c r="J7086" s="40">
        <v>0</v>
      </c>
      <c r="K7086" s="40">
        <v>0</v>
      </c>
    </row>
    <row r="7087" spans="1:11" x14ac:dyDescent="0.35">
      <c r="A7087">
        <v>30143</v>
      </c>
      <c r="B7087" t="s">
        <v>87</v>
      </c>
      <c r="C7087" s="70">
        <v>-1917.63</v>
      </c>
      <c r="D7087" s="70">
        <v>-616.6</v>
      </c>
      <c r="E7087" s="71">
        <v>44621</v>
      </c>
      <c r="F7087" t="s">
        <v>3293</v>
      </c>
      <c r="G7087" t="s">
        <v>3104</v>
      </c>
      <c r="H7087" t="s">
        <v>3292</v>
      </c>
      <c r="I7087" t="s">
        <v>3291</v>
      </c>
      <c r="J7087" s="40">
        <v>0</v>
      </c>
      <c r="K7087" s="40">
        <v>256.48</v>
      </c>
    </row>
    <row r="7088" spans="1:11" x14ac:dyDescent="0.35">
      <c r="A7088">
        <v>30143</v>
      </c>
      <c r="B7088" t="s">
        <v>87</v>
      </c>
      <c r="C7088" s="70">
        <v>-1917.63</v>
      </c>
      <c r="D7088" s="70">
        <v>-616.6</v>
      </c>
      <c r="E7088" s="71">
        <v>44648</v>
      </c>
      <c r="F7088" t="s">
        <v>2113</v>
      </c>
      <c r="G7088" t="s">
        <v>1907</v>
      </c>
      <c r="H7088" t="s">
        <v>2112</v>
      </c>
      <c r="I7088" t="s">
        <v>2111</v>
      </c>
      <c r="J7088" s="40">
        <v>0</v>
      </c>
      <c r="K7088" s="40">
        <v>0</v>
      </c>
    </row>
    <row r="7089" spans="1:11" x14ac:dyDescent="0.35">
      <c r="A7089">
        <v>30143</v>
      </c>
      <c r="B7089" t="s">
        <v>87</v>
      </c>
      <c r="C7089" s="70">
        <v>-1917.63</v>
      </c>
      <c r="D7089" s="70">
        <v>-616.6</v>
      </c>
      <c r="E7089" s="71">
        <v>44651</v>
      </c>
      <c r="F7089" t="s">
        <v>12946</v>
      </c>
      <c r="G7089" t="s">
        <v>2142</v>
      </c>
      <c r="H7089" t="s">
        <v>2092</v>
      </c>
      <c r="I7089" t="s">
        <v>2091</v>
      </c>
      <c r="J7089" s="40">
        <v>0</v>
      </c>
      <c r="K7089" s="40">
        <v>613.30999999999995</v>
      </c>
    </row>
    <row r="7090" spans="1:11" x14ac:dyDescent="0.35">
      <c r="A7090">
        <v>30143</v>
      </c>
      <c r="B7090" t="s">
        <v>87</v>
      </c>
      <c r="C7090" s="70">
        <v>-1917.63</v>
      </c>
      <c r="D7090" s="70">
        <v>-616.6</v>
      </c>
      <c r="E7090" s="71">
        <v>44651</v>
      </c>
      <c r="F7090" t="s">
        <v>8268</v>
      </c>
      <c r="G7090" t="s">
        <v>1912</v>
      </c>
      <c r="J7090" s="40">
        <v>3208</v>
      </c>
      <c r="K7090" s="40">
        <v>0</v>
      </c>
    </row>
    <row r="7091" spans="1:11" x14ac:dyDescent="0.35">
      <c r="A7091">
        <v>30143</v>
      </c>
      <c r="B7091" t="s">
        <v>87</v>
      </c>
      <c r="C7091" s="70">
        <v>-1917.63</v>
      </c>
      <c r="D7091" s="70">
        <v>-616.6</v>
      </c>
      <c r="E7091" s="71">
        <v>44651</v>
      </c>
      <c r="F7091" t="s">
        <v>6517</v>
      </c>
      <c r="G7091" t="s">
        <v>2247</v>
      </c>
      <c r="J7091" s="40">
        <v>0</v>
      </c>
      <c r="K7091" s="40">
        <v>56.49</v>
      </c>
    </row>
    <row r="7092" spans="1:11" x14ac:dyDescent="0.35">
      <c r="A7092">
        <v>30143</v>
      </c>
      <c r="B7092" t="s">
        <v>87</v>
      </c>
      <c r="C7092" s="70">
        <v>-1917.63</v>
      </c>
      <c r="D7092" s="70">
        <v>-616.6</v>
      </c>
      <c r="E7092" s="71">
        <v>44681</v>
      </c>
      <c r="F7092" t="s">
        <v>8264</v>
      </c>
      <c r="G7092" t="s">
        <v>1912</v>
      </c>
      <c r="J7092" s="40">
        <v>587.24</v>
      </c>
      <c r="K7092" s="40">
        <v>0</v>
      </c>
    </row>
    <row r="7093" spans="1:11" x14ac:dyDescent="0.35">
      <c r="A7093">
        <v>30143</v>
      </c>
      <c r="B7093" t="s">
        <v>87</v>
      </c>
      <c r="C7093" s="70">
        <v>-1917.63</v>
      </c>
      <c r="D7093" s="70">
        <v>-616.6</v>
      </c>
      <c r="E7093" s="71">
        <v>44681</v>
      </c>
      <c r="F7093" t="s">
        <v>6266</v>
      </c>
      <c r="G7093" t="s">
        <v>2247</v>
      </c>
      <c r="J7093" s="40">
        <v>26.07</v>
      </c>
      <c r="K7093" s="40">
        <v>0</v>
      </c>
    </row>
    <row r="7094" spans="1:11" x14ac:dyDescent="0.35">
      <c r="A7094">
        <v>30143</v>
      </c>
      <c r="B7094" t="s">
        <v>87</v>
      </c>
      <c r="C7094" s="70">
        <v>-1917.63</v>
      </c>
      <c r="D7094" s="70">
        <v>-616.6</v>
      </c>
      <c r="E7094" s="71">
        <v>44681</v>
      </c>
      <c r="F7094" t="s">
        <v>12939</v>
      </c>
      <c r="G7094" t="s">
        <v>2142</v>
      </c>
      <c r="H7094" t="s">
        <v>12938</v>
      </c>
      <c r="I7094" t="s">
        <v>12937</v>
      </c>
      <c r="J7094" s="40">
        <v>0</v>
      </c>
      <c r="K7094" s="40">
        <v>489.22</v>
      </c>
    </row>
    <row r="7095" spans="1:11" x14ac:dyDescent="0.35">
      <c r="A7095">
        <v>30143</v>
      </c>
      <c r="B7095" t="s">
        <v>87</v>
      </c>
      <c r="C7095" s="70">
        <v>-1917.63</v>
      </c>
      <c r="D7095" s="70">
        <v>-616.6</v>
      </c>
      <c r="E7095" s="71">
        <v>44681</v>
      </c>
      <c r="F7095" t="s">
        <v>2093</v>
      </c>
      <c r="G7095" t="s">
        <v>1907</v>
      </c>
      <c r="H7095" t="s">
        <v>2092</v>
      </c>
      <c r="I7095" t="s">
        <v>2091</v>
      </c>
      <c r="J7095" s="40">
        <v>0</v>
      </c>
      <c r="K7095" s="40">
        <v>0</v>
      </c>
    </row>
    <row r="7096" spans="1:11" x14ac:dyDescent="0.35">
      <c r="A7096">
        <v>30143</v>
      </c>
      <c r="B7096" t="s">
        <v>87</v>
      </c>
      <c r="C7096" s="70">
        <v>-1917.63</v>
      </c>
      <c r="D7096" s="70">
        <v>-616.6</v>
      </c>
      <c r="E7096" s="71">
        <v>44684</v>
      </c>
      <c r="F7096" t="s">
        <v>2086</v>
      </c>
      <c r="G7096" t="s">
        <v>1907</v>
      </c>
      <c r="J7096" s="40">
        <v>0</v>
      </c>
      <c r="K7096" s="40">
        <v>0</v>
      </c>
    </row>
    <row r="7097" spans="1:11" x14ac:dyDescent="0.35">
      <c r="A7097">
        <v>30143</v>
      </c>
      <c r="B7097" t="s">
        <v>87</v>
      </c>
      <c r="C7097" s="70">
        <v>-1917.63</v>
      </c>
      <c r="D7097" s="70">
        <v>-616.6</v>
      </c>
      <c r="E7097" s="71">
        <v>44712</v>
      </c>
      <c r="F7097" t="s">
        <v>3443</v>
      </c>
      <c r="G7097" t="s">
        <v>1912</v>
      </c>
      <c r="J7097" s="40">
        <v>486.14</v>
      </c>
      <c r="K7097" s="40">
        <v>0</v>
      </c>
    </row>
    <row r="7098" spans="1:11" x14ac:dyDescent="0.35">
      <c r="A7098">
        <v>30143</v>
      </c>
      <c r="B7098" t="s">
        <v>87</v>
      </c>
      <c r="C7098" s="70">
        <v>-1917.63</v>
      </c>
      <c r="D7098" s="70">
        <v>-616.6</v>
      </c>
      <c r="E7098" s="71">
        <v>44712</v>
      </c>
      <c r="F7098" t="s">
        <v>5952</v>
      </c>
      <c r="G7098" t="s">
        <v>2247</v>
      </c>
      <c r="J7098" s="40">
        <v>3.08</v>
      </c>
      <c r="K7098" s="40">
        <v>0</v>
      </c>
    </row>
    <row r="7099" spans="1:11" x14ac:dyDescent="0.35">
      <c r="A7099">
        <v>30143</v>
      </c>
      <c r="B7099" t="s">
        <v>87</v>
      </c>
      <c r="C7099" s="70">
        <v>-1917.63</v>
      </c>
      <c r="D7099" s="70">
        <v>-616.6</v>
      </c>
      <c r="E7099" s="71">
        <v>44712</v>
      </c>
      <c r="F7099" t="s">
        <v>12925</v>
      </c>
      <c r="G7099" t="s">
        <v>2142</v>
      </c>
      <c r="H7099" t="s">
        <v>12924</v>
      </c>
      <c r="I7099" t="s">
        <v>12923</v>
      </c>
      <c r="J7099" s="40">
        <v>0</v>
      </c>
      <c r="K7099" s="40">
        <v>3895.96</v>
      </c>
    </row>
    <row r="7100" spans="1:11" x14ac:dyDescent="0.35">
      <c r="A7100">
        <v>30143</v>
      </c>
      <c r="B7100" t="s">
        <v>87</v>
      </c>
      <c r="C7100" s="70">
        <v>-1917.63</v>
      </c>
      <c r="D7100" s="70">
        <v>-616.6</v>
      </c>
      <c r="E7100" s="71">
        <v>44742</v>
      </c>
      <c r="F7100" t="s">
        <v>12922</v>
      </c>
      <c r="G7100" t="s">
        <v>2142</v>
      </c>
      <c r="H7100" t="s">
        <v>12921</v>
      </c>
      <c r="I7100" t="s">
        <v>12920</v>
      </c>
      <c r="J7100" s="40">
        <v>0</v>
      </c>
      <c r="K7100" s="40">
        <v>999.01</v>
      </c>
    </row>
    <row r="7101" spans="1:11" x14ac:dyDescent="0.35">
      <c r="A7101">
        <v>30143</v>
      </c>
      <c r="B7101" t="s">
        <v>87</v>
      </c>
      <c r="C7101" s="70">
        <v>-1917.63</v>
      </c>
      <c r="D7101" s="70">
        <v>-616.6</v>
      </c>
      <c r="E7101" s="71">
        <v>44742</v>
      </c>
      <c r="F7101" t="s">
        <v>15881</v>
      </c>
      <c r="G7101" t="s">
        <v>1912</v>
      </c>
      <c r="J7101" s="40">
        <v>3715.64</v>
      </c>
      <c r="K7101" s="40">
        <v>0</v>
      </c>
    </row>
    <row r="7102" spans="1:11" x14ac:dyDescent="0.35">
      <c r="A7102">
        <v>30143</v>
      </c>
      <c r="B7102" t="s">
        <v>87</v>
      </c>
      <c r="C7102" s="70">
        <v>-1917.63</v>
      </c>
      <c r="D7102" s="70">
        <v>-616.6</v>
      </c>
      <c r="E7102" s="71">
        <v>44742</v>
      </c>
      <c r="F7102" t="s">
        <v>5680</v>
      </c>
      <c r="G7102" t="s">
        <v>2247</v>
      </c>
      <c r="J7102" s="40">
        <v>180.32</v>
      </c>
      <c r="K7102" s="40">
        <v>0</v>
      </c>
    </row>
    <row r="7103" spans="1:11" x14ac:dyDescent="0.35">
      <c r="A7103">
        <v>30143</v>
      </c>
      <c r="B7103" t="s">
        <v>87</v>
      </c>
      <c r="C7103" s="70">
        <v>-1917.63</v>
      </c>
      <c r="D7103" s="70">
        <v>-616.6</v>
      </c>
      <c r="E7103" s="71">
        <v>44743</v>
      </c>
      <c r="F7103" t="s">
        <v>12917</v>
      </c>
      <c r="G7103" t="s">
        <v>2142</v>
      </c>
      <c r="H7103" t="s">
        <v>2056</v>
      </c>
      <c r="I7103" t="s">
        <v>2055</v>
      </c>
      <c r="J7103" s="40">
        <v>0</v>
      </c>
      <c r="K7103" s="40">
        <v>42.75</v>
      </c>
    </row>
    <row r="7104" spans="1:11" x14ac:dyDescent="0.35">
      <c r="A7104">
        <v>30143</v>
      </c>
      <c r="B7104" t="s">
        <v>87</v>
      </c>
      <c r="C7104" s="70">
        <v>-1917.63</v>
      </c>
      <c r="D7104" s="70">
        <v>-616.6</v>
      </c>
      <c r="E7104" s="71">
        <v>44743</v>
      </c>
      <c r="F7104" t="s">
        <v>2057</v>
      </c>
      <c r="G7104" t="s">
        <v>1907</v>
      </c>
      <c r="H7104" t="s">
        <v>2056</v>
      </c>
      <c r="I7104" t="s">
        <v>2055</v>
      </c>
      <c r="J7104" s="40">
        <v>0</v>
      </c>
      <c r="K7104" s="40">
        <v>0</v>
      </c>
    </row>
    <row r="7105" spans="1:11" x14ac:dyDescent="0.35">
      <c r="A7105">
        <v>30143</v>
      </c>
      <c r="B7105" t="s">
        <v>87</v>
      </c>
      <c r="C7105" s="70">
        <v>-1917.63</v>
      </c>
      <c r="D7105" s="70">
        <v>-616.6</v>
      </c>
      <c r="E7105" s="71">
        <v>44773</v>
      </c>
      <c r="F7105" t="s">
        <v>15871</v>
      </c>
      <c r="G7105" t="s">
        <v>1912</v>
      </c>
      <c r="J7105" s="40">
        <v>1074.75</v>
      </c>
      <c r="K7105" s="40">
        <v>0</v>
      </c>
    </row>
    <row r="7106" spans="1:11" x14ac:dyDescent="0.35">
      <c r="A7106">
        <v>30143</v>
      </c>
      <c r="B7106" t="s">
        <v>87</v>
      </c>
      <c r="C7106" s="70">
        <v>-1917.63</v>
      </c>
      <c r="D7106" s="70">
        <v>-616.6</v>
      </c>
      <c r="E7106" s="71">
        <v>44773</v>
      </c>
      <c r="F7106" t="s">
        <v>5372</v>
      </c>
      <c r="G7106" t="s">
        <v>2247</v>
      </c>
      <c r="J7106" s="40">
        <v>0</v>
      </c>
      <c r="K7106" s="40">
        <v>32.99</v>
      </c>
    </row>
    <row r="7107" spans="1:11" x14ac:dyDescent="0.35">
      <c r="A7107">
        <v>30143</v>
      </c>
      <c r="B7107" t="s">
        <v>87</v>
      </c>
      <c r="C7107" s="70">
        <v>-1917.63</v>
      </c>
      <c r="D7107" s="70">
        <v>-616.6</v>
      </c>
      <c r="E7107" s="71">
        <v>44789</v>
      </c>
      <c r="F7107" t="s">
        <v>12910</v>
      </c>
      <c r="G7107" t="s">
        <v>2142</v>
      </c>
      <c r="H7107" t="s">
        <v>12909</v>
      </c>
      <c r="I7107" t="s">
        <v>12908</v>
      </c>
      <c r="J7107" s="40">
        <v>0</v>
      </c>
      <c r="K7107" s="40">
        <v>26.06</v>
      </c>
    </row>
    <row r="7108" spans="1:11" x14ac:dyDescent="0.35">
      <c r="A7108">
        <v>30143</v>
      </c>
      <c r="B7108" t="s">
        <v>87</v>
      </c>
      <c r="C7108" s="70">
        <v>-1917.63</v>
      </c>
      <c r="D7108" s="70">
        <v>-616.6</v>
      </c>
      <c r="E7108" s="71">
        <v>44791</v>
      </c>
      <c r="F7108" t="s">
        <v>18757</v>
      </c>
      <c r="G7108" t="s">
        <v>1912</v>
      </c>
      <c r="J7108" s="40">
        <v>1.82</v>
      </c>
      <c r="K7108" s="40">
        <v>0</v>
      </c>
    </row>
    <row r="7109" spans="1:11" x14ac:dyDescent="0.35">
      <c r="A7109">
        <v>30143</v>
      </c>
      <c r="B7109" t="s">
        <v>87</v>
      </c>
      <c r="C7109" s="70">
        <v>-1917.63</v>
      </c>
      <c r="D7109" s="70">
        <v>-616.6</v>
      </c>
      <c r="E7109" s="71">
        <v>44804</v>
      </c>
      <c r="F7109" t="s">
        <v>12907</v>
      </c>
      <c r="G7109" t="s">
        <v>2142</v>
      </c>
      <c r="H7109" t="s">
        <v>12906</v>
      </c>
      <c r="I7109" t="s">
        <v>12905</v>
      </c>
      <c r="J7109" s="40">
        <v>0</v>
      </c>
      <c r="K7109" s="40">
        <v>1685.18</v>
      </c>
    </row>
    <row r="7110" spans="1:11" x14ac:dyDescent="0.35">
      <c r="A7110">
        <v>30143</v>
      </c>
      <c r="B7110" t="s">
        <v>87</v>
      </c>
      <c r="C7110" s="70">
        <v>-1917.63</v>
      </c>
      <c r="D7110" s="70">
        <v>-616.6</v>
      </c>
      <c r="E7110" s="71">
        <v>44804</v>
      </c>
      <c r="F7110" t="s">
        <v>5184</v>
      </c>
      <c r="G7110" t="s">
        <v>2247</v>
      </c>
      <c r="H7110" t="s">
        <v>2265</v>
      </c>
      <c r="J7110" s="40">
        <v>0.47</v>
      </c>
      <c r="K7110" s="40">
        <v>0</v>
      </c>
    </row>
    <row r="7111" spans="1:11" x14ac:dyDescent="0.35">
      <c r="A7111">
        <v>30143</v>
      </c>
      <c r="B7111" t="s">
        <v>87</v>
      </c>
      <c r="C7111" s="70">
        <v>-1917.63</v>
      </c>
      <c r="D7111" s="70">
        <v>-616.6</v>
      </c>
      <c r="E7111" s="71">
        <v>44805</v>
      </c>
      <c r="F7111" t="s">
        <v>18756</v>
      </c>
      <c r="G7111" t="s">
        <v>1912</v>
      </c>
      <c r="J7111" s="40">
        <v>24</v>
      </c>
      <c r="K7111" s="40">
        <v>0</v>
      </c>
    </row>
    <row r="7112" spans="1:11" x14ac:dyDescent="0.35">
      <c r="A7112">
        <v>30143</v>
      </c>
      <c r="B7112" t="s">
        <v>87</v>
      </c>
      <c r="C7112" s="70">
        <v>-1917.63</v>
      </c>
      <c r="D7112" s="70">
        <v>-616.6</v>
      </c>
      <c r="E7112" s="71">
        <v>44805</v>
      </c>
      <c r="F7112" t="s">
        <v>18756</v>
      </c>
      <c r="G7112" t="s">
        <v>1912</v>
      </c>
      <c r="J7112" s="40">
        <v>2.98</v>
      </c>
      <c r="K7112" s="40">
        <v>0</v>
      </c>
    </row>
    <row r="7113" spans="1:11" x14ac:dyDescent="0.35">
      <c r="A7113">
        <v>30143</v>
      </c>
      <c r="B7113" t="s">
        <v>87</v>
      </c>
      <c r="C7113" s="70">
        <v>-1917.63</v>
      </c>
      <c r="D7113" s="70">
        <v>-616.6</v>
      </c>
      <c r="E7113" s="71">
        <v>44834</v>
      </c>
      <c r="F7113" t="s">
        <v>15865</v>
      </c>
      <c r="G7113" t="s">
        <v>1912</v>
      </c>
      <c r="I7113" t="s">
        <v>15813</v>
      </c>
      <c r="J7113" s="40">
        <v>1589.11</v>
      </c>
      <c r="K7113" s="40">
        <v>0</v>
      </c>
    </row>
    <row r="7114" spans="1:11" x14ac:dyDescent="0.35">
      <c r="A7114">
        <v>30143</v>
      </c>
      <c r="B7114" t="s">
        <v>87</v>
      </c>
      <c r="C7114" s="70">
        <v>-1917.63</v>
      </c>
      <c r="D7114" s="70">
        <v>-616.6</v>
      </c>
      <c r="E7114" s="71">
        <v>44834</v>
      </c>
      <c r="F7114" t="s">
        <v>3429</v>
      </c>
      <c r="G7114" t="s">
        <v>2142</v>
      </c>
      <c r="H7114" t="s">
        <v>3428</v>
      </c>
      <c r="I7114" t="s">
        <v>3427</v>
      </c>
      <c r="J7114" s="40">
        <v>0</v>
      </c>
      <c r="K7114" s="40">
        <v>1820.56</v>
      </c>
    </row>
    <row r="7115" spans="1:11" x14ac:dyDescent="0.35">
      <c r="A7115">
        <v>30143</v>
      </c>
      <c r="B7115" t="s">
        <v>87</v>
      </c>
      <c r="C7115" s="70">
        <v>-1917.63</v>
      </c>
      <c r="D7115" s="70">
        <v>-616.6</v>
      </c>
      <c r="E7115" s="71">
        <v>44834</v>
      </c>
      <c r="F7115" t="s">
        <v>4762</v>
      </c>
      <c r="G7115" t="s">
        <v>2247</v>
      </c>
      <c r="H7115" t="s">
        <v>2262</v>
      </c>
      <c r="J7115" s="40">
        <v>96.06</v>
      </c>
      <c r="K7115" s="40">
        <v>0</v>
      </c>
    </row>
    <row r="7116" spans="1:11" x14ac:dyDescent="0.35">
      <c r="A7116">
        <v>30143</v>
      </c>
      <c r="B7116" t="s">
        <v>87</v>
      </c>
      <c r="C7116" s="70">
        <v>-1917.63</v>
      </c>
      <c r="D7116" s="70">
        <v>-616.6</v>
      </c>
      <c r="E7116" s="71">
        <v>44865</v>
      </c>
      <c r="F7116" t="s">
        <v>15862</v>
      </c>
      <c r="G7116" t="s">
        <v>1912</v>
      </c>
      <c r="H7116" t="s">
        <v>15815</v>
      </c>
      <c r="I7116" t="s">
        <v>15815</v>
      </c>
      <c r="J7116" s="40">
        <v>1827.26</v>
      </c>
      <c r="K7116" s="40">
        <v>0</v>
      </c>
    </row>
    <row r="7117" spans="1:11" x14ac:dyDescent="0.35">
      <c r="A7117">
        <v>30143</v>
      </c>
      <c r="B7117" t="s">
        <v>87</v>
      </c>
      <c r="C7117" s="70">
        <v>-1917.63</v>
      </c>
      <c r="D7117" s="70">
        <v>-616.6</v>
      </c>
      <c r="E7117" s="71">
        <v>44865</v>
      </c>
      <c r="F7117" t="s">
        <v>4534</v>
      </c>
      <c r="G7117" t="s">
        <v>2247</v>
      </c>
      <c r="H7117" t="s">
        <v>1919</v>
      </c>
      <c r="I7117" t="s">
        <v>1919</v>
      </c>
      <c r="J7117" s="40">
        <v>0</v>
      </c>
      <c r="K7117" s="40">
        <v>6.69</v>
      </c>
    </row>
    <row r="7118" spans="1:11" x14ac:dyDescent="0.35">
      <c r="A7118">
        <v>30143</v>
      </c>
      <c r="B7118" t="s">
        <v>87</v>
      </c>
      <c r="C7118" s="70">
        <v>-1917.63</v>
      </c>
      <c r="D7118" s="70">
        <v>-616.6</v>
      </c>
      <c r="E7118" s="71">
        <v>44895</v>
      </c>
      <c r="F7118" t="s">
        <v>4056</v>
      </c>
      <c r="G7118" t="s">
        <v>2247</v>
      </c>
      <c r="H7118" t="s">
        <v>1916</v>
      </c>
      <c r="I7118" t="s">
        <v>1916</v>
      </c>
      <c r="J7118" s="40">
        <v>0.09</v>
      </c>
      <c r="K7118" s="40">
        <v>0</v>
      </c>
    </row>
    <row r="7119" spans="1:11" x14ac:dyDescent="0.35">
      <c r="A7119">
        <v>30143</v>
      </c>
      <c r="B7119" t="s">
        <v>87</v>
      </c>
      <c r="C7119" s="70">
        <v>-1917.63</v>
      </c>
      <c r="D7119" s="70">
        <v>-616.6</v>
      </c>
      <c r="E7119" s="71">
        <v>44926</v>
      </c>
      <c r="F7119" t="s">
        <v>15859</v>
      </c>
      <c r="G7119" t="s">
        <v>1912</v>
      </c>
      <c r="H7119" t="s">
        <v>15804</v>
      </c>
      <c r="I7119" t="s">
        <v>15804</v>
      </c>
      <c r="J7119" s="40">
        <v>2370.8000000000002</v>
      </c>
      <c r="K7119" s="40">
        <v>0</v>
      </c>
    </row>
    <row r="7120" spans="1:11" x14ac:dyDescent="0.35">
      <c r="A7120">
        <v>30143</v>
      </c>
      <c r="B7120" t="s">
        <v>87</v>
      </c>
      <c r="C7120" s="70">
        <v>-1917.63</v>
      </c>
      <c r="D7120" s="70">
        <v>-616.6</v>
      </c>
      <c r="E7120" s="71">
        <v>44926</v>
      </c>
      <c r="F7120" t="s">
        <v>3708</v>
      </c>
      <c r="G7120" t="s">
        <v>2247</v>
      </c>
      <c r="H7120" t="s">
        <v>1911</v>
      </c>
      <c r="I7120" t="s">
        <v>1911</v>
      </c>
      <c r="J7120" s="40">
        <v>0</v>
      </c>
      <c r="K7120" s="40">
        <v>0.08</v>
      </c>
    </row>
    <row r="7121" spans="1:11" x14ac:dyDescent="0.35">
      <c r="A7121">
        <v>30144</v>
      </c>
      <c r="B7121" t="s">
        <v>88</v>
      </c>
      <c r="C7121" s="70">
        <v>0.02</v>
      </c>
      <c r="D7121" s="70">
        <v>-0.01</v>
      </c>
      <c r="E7121" s="71">
        <v>44562</v>
      </c>
      <c r="F7121" t="s">
        <v>16306</v>
      </c>
      <c r="G7121" t="s">
        <v>2142</v>
      </c>
      <c r="H7121" t="s">
        <v>16305</v>
      </c>
      <c r="I7121" t="s">
        <v>16304</v>
      </c>
      <c r="J7121" s="40">
        <v>0</v>
      </c>
      <c r="K7121" s="40">
        <v>994.39</v>
      </c>
    </row>
    <row r="7122" spans="1:11" x14ac:dyDescent="0.35">
      <c r="A7122">
        <v>30144</v>
      </c>
      <c r="B7122" t="s">
        <v>88</v>
      </c>
      <c r="C7122" s="70">
        <v>0.02</v>
      </c>
      <c r="D7122" s="70">
        <v>-0.01</v>
      </c>
      <c r="E7122" s="71">
        <v>44575</v>
      </c>
      <c r="F7122" t="s">
        <v>16279</v>
      </c>
      <c r="G7122" t="s">
        <v>2142</v>
      </c>
      <c r="H7122" t="s">
        <v>16278</v>
      </c>
      <c r="I7122" t="s">
        <v>16277</v>
      </c>
      <c r="J7122" s="40">
        <v>0</v>
      </c>
      <c r="K7122" s="40">
        <v>920.19</v>
      </c>
    </row>
    <row r="7123" spans="1:11" x14ac:dyDescent="0.35">
      <c r="A7123">
        <v>30144</v>
      </c>
      <c r="B7123" t="s">
        <v>88</v>
      </c>
      <c r="C7123" s="70">
        <v>0.02</v>
      </c>
      <c r="D7123" s="70">
        <v>-0.01</v>
      </c>
      <c r="E7123" s="71">
        <v>44592</v>
      </c>
      <c r="F7123" t="s">
        <v>6832</v>
      </c>
      <c r="G7123" t="s">
        <v>2247</v>
      </c>
      <c r="J7123" s="40">
        <v>81.42</v>
      </c>
      <c r="K7123" s="40">
        <v>0</v>
      </c>
    </row>
    <row r="7124" spans="1:11" x14ac:dyDescent="0.35">
      <c r="A7124">
        <v>30144</v>
      </c>
      <c r="B7124" t="s">
        <v>88</v>
      </c>
      <c r="C7124" s="70">
        <v>0.02</v>
      </c>
      <c r="D7124" s="70">
        <v>-0.01</v>
      </c>
      <c r="E7124" s="71">
        <v>44592</v>
      </c>
      <c r="F7124" t="s">
        <v>6751</v>
      </c>
      <c r="G7124" t="s">
        <v>2247</v>
      </c>
      <c r="H7124" t="s">
        <v>6720</v>
      </c>
      <c r="I7124" t="s">
        <v>6720</v>
      </c>
      <c r="J7124" s="40">
        <v>0</v>
      </c>
      <c r="K7124" s="40">
        <v>27.95</v>
      </c>
    </row>
    <row r="7125" spans="1:11" x14ac:dyDescent="0.35">
      <c r="A7125">
        <v>30144</v>
      </c>
      <c r="B7125" t="s">
        <v>88</v>
      </c>
      <c r="C7125" s="70">
        <v>0.02</v>
      </c>
      <c r="D7125" s="70">
        <v>-0.01</v>
      </c>
      <c r="E7125" s="71">
        <v>44603</v>
      </c>
      <c r="F7125" t="s">
        <v>3290</v>
      </c>
      <c r="G7125" t="s">
        <v>2142</v>
      </c>
      <c r="H7125" t="s">
        <v>3289</v>
      </c>
      <c r="I7125" t="s">
        <v>3288</v>
      </c>
      <c r="J7125" s="40">
        <v>0</v>
      </c>
      <c r="K7125" s="40">
        <v>808.97</v>
      </c>
    </row>
    <row r="7126" spans="1:11" x14ac:dyDescent="0.35">
      <c r="A7126">
        <v>30144</v>
      </c>
      <c r="B7126" t="s">
        <v>88</v>
      </c>
      <c r="C7126" s="70">
        <v>0.02</v>
      </c>
      <c r="D7126" s="70">
        <v>-0.01</v>
      </c>
      <c r="E7126" s="71">
        <v>44620</v>
      </c>
      <c r="F7126" t="s">
        <v>8269</v>
      </c>
      <c r="G7126" t="s">
        <v>1912</v>
      </c>
      <c r="J7126" s="40">
        <v>952.33</v>
      </c>
      <c r="K7126" s="40">
        <v>0</v>
      </c>
    </row>
    <row r="7127" spans="1:11" x14ac:dyDescent="0.35">
      <c r="A7127">
        <v>30144</v>
      </c>
      <c r="B7127" t="s">
        <v>88</v>
      </c>
      <c r="C7127" s="70">
        <v>0.02</v>
      </c>
      <c r="D7127" s="70">
        <v>-0.01</v>
      </c>
      <c r="E7127" s="71">
        <v>44620</v>
      </c>
      <c r="F7127" t="s">
        <v>8269</v>
      </c>
      <c r="G7127" t="s">
        <v>1912</v>
      </c>
      <c r="J7127" s="40">
        <v>884.11</v>
      </c>
      <c r="K7127" s="40">
        <v>0</v>
      </c>
    </row>
    <row r="7128" spans="1:11" x14ac:dyDescent="0.35">
      <c r="A7128">
        <v>30144</v>
      </c>
      <c r="B7128" t="s">
        <v>88</v>
      </c>
      <c r="C7128" s="70">
        <v>0.02</v>
      </c>
      <c r="D7128" s="70">
        <v>-0.01</v>
      </c>
      <c r="E7128" s="71">
        <v>44651</v>
      </c>
      <c r="F7128" t="s">
        <v>8268</v>
      </c>
      <c r="G7128" t="s">
        <v>1912</v>
      </c>
      <c r="J7128" s="40">
        <v>824</v>
      </c>
      <c r="K7128" s="40">
        <v>0</v>
      </c>
    </row>
    <row r="7129" spans="1:11" x14ac:dyDescent="0.35">
      <c r="A7129">
        <v>30144</v>
      </c>
      <c r="B7129" t="s">
        <v>88</v>
      </c>
      <c r="C7129" s="70">
        <v>0.02</v>
      </c>
      <c r="D7129" s="70">
        <v>-0.01</v>
      </c>
      <c r="E7129" s="71">
        <v>44651</v>
      </c>
      <c r="F7129" t="s">
        <v>6516</v>
      </c>
      <c r="G7129" t="s">
        <v>2247</v>
      </c>
      <c r="J7129" s="40">
        <v>9.66</v>
      </c>
      <c r="K7129" s="40">
        <v>0</v>
      </c>
    </row>
    <row r="7130" spans="1:11" x14ac:dyDescent="0.35">
      <c r="A7130">
        <v>30144</v>
      </c>
      <c r="B7130" t="s">
        <v>88</v>
      </c>
      <c r="C7130" s="70">
        <v>0.02</v>
      </c>
      <c r="D7130" s="70">
        <v>-0.01</v>
      </c>
      <c r="E7130" s="71">
        <v>44681</v>
      </c>
      <c r="F7130" t="s">
        <v>8264</v>
      </c>
      <c r="G7130" t="s">
        <v>1912</v>
      </c>
      <c r="J7130" s="40">
        <v>795.28</v>
      </c>
      <c r="K7130" s="40">
        <v>0</v>
      </c>
    </row>
    <row r="7131" spans="1:11" x14ac:dyDescent="0.35">
      <c r="A7131">
        <v>30144</v>
      </c>
      <c r="B7131" t="s">
        <v>88</v>
      </c>
      <c r="C7131" s="70">
        <v>0.02</v>
      </c>
      <c r="D7131" s="70">
        <v>-0.01</v>
      </c>
      <c r="E7131" s="71">
        <v>44682</v>
      </c>
      <c r="F7131" t="s">
        <v>3284</v>
      </c>
      <c r="G7131" t="s">
        <v>2142</v>
      </c>
      <c r="H7131" t="s">
        <v>3283</v>
      </c>
      <c r="I7131" t="s">
        <v>3282</v>
      </c>
      <c r="J7131" s="40">
        <v>0</v>
      </c>
      <c r="K7131" s="40">
        <v>980.67</v>
      </c>
    </row>
    <row r="7132" spans="1:11" x14ac:dyDescent="0.35">
      <c r="A7132">
        <v>30144</v>
      </c>
      <c r="B7132" t="s">
        <v>88</v>
      </c>
      <c r="C7132" s="70">
        <v>0.02</v>
      </c>
      <c r="D7132" s="70">
        <v>-0.01</v>
      </c>
      <c r="E7132" s="71">
        <v>44712</v>
      </c>
      <c r="F7132" t="s">
        <v>3443</v>
      </c>
      <c r="G7132" t="s">
        <v>1912</v>
      </c>
      <c r="J7132" s="40">
        <v>942.18</v>
      </c>
      <c r="K7132" s="40">
        <v>0</v>
      </c>
    </row>
    <row r="7133" spans="1:11" x14ac:dyDescent="0.35">
      <c r="A7133">
        <v>30144</v>
      </c>
      <c r="B7133" t="s">
        <v>88</v>
      </c>
      <c r="C7133" s="70">
        <v>0.02</v>
      </c>
      <c r="D7133" s="70">
        <v>-0.01</v>
      </c>
      <c r="E7133" s="71">
        <v>44712</v>
      </c>
      <c r="F7133" t="s">
        <v>5951</v>
      </c>
      <c r="G7133" t="s">
        <v>2247</v>
      </c>
      <c r="J7133" s="40">
        <v>33.49</v>
      </c>
      <c r="K7133" s="40">
        <v>0</v>
      </c>
    </row>
    <row r="7134" spans="1:11" x14ac:dyDescent="0.35">
      <c r="A7134">
        <v>30144</v>
      </c>
      <c r="B7134" t="s">
        <v>88</v>
      </c>
      <c r="C7134" s="70">
        <v>0.02</v>
      </c>
      <c r="D7134" s="70">
        <v>-0.01</v>
      </c>
      <c r="E7134" s="71">
        <v>44742</v>
      </c>
      <c r="F7134" t="s">
        <v>15881</v>
      </c>
      <c r="G7134" t="s">
        <v>1912</v>
      </c>
      <c r="J7134" s="40">
        <v>712.86</v>
      </c>
      <c r="K7134" s="40">
        <v>0</v>
      </c>
    </row>
    <row r="7135" spans="1:11" x14ac:dyDescent="0.35">
      <c r="A7135">
        <v>30144</v>
      </c>
      <c r="B7135" t="s">
        <v>88</v>
      </c>
      <c r="C7135" s="70">
        <v>0.02</v>
      </c>
      <c r="D7135" s="70">
        <v>-0.01</v>
      </c>
      <c r="E7135" s="71">
        <v>44742</v>
      </c>
      <c r="F7135" t="s">
        <v>5679</v>
      </c>
      <c r="G7135" t="s">
        <v>2247</v>
      </c>
      <c r="J7135" s="40">
        <v>0</v>
      </c>
      <c r="K7135" s="40">
        <v>36.58</v>
      </c>
    </row>
    <row r="7136" spans="1:11" x14ac:dyDescent="0.35">
      <c r="A7136">
        <v>30144</v>
      </c>
      <c r="B7136" t="s">
        <v>88</v>
      </c>
      <c r="C7136" s="70">
        <v>0.02</v>
      </c>
      <c r="D7136" s="70">
        <v>-0.01</v>
      </c>
      <c r="E7136" s="71">
        <v>44743</v>
      </c>
      <c r="F7136" t="s">
        <v>3281</v>
      </c>
      <c r="G7136" t="s">
        <v>2142</v>
      </c>
      <c r="H7136" t="s">
        <v>3280</v>
      </c>
      <c r="I7136" t="s">
        <v>3279</v>
      </c>
      <c r="J7136" s="40">
        <v>0</v>
      </c>
      <c r="K7136" s="40">
        <v>731.25</v>
      </c>
    </row>
    <row r="7137" spans="1:11" x14ac:dyDescent="0.35">
      <c r="A7137">
        <v>30144</v>
      </c>
      <c r="B7137" t="s">
        <v>88</v>
      </c>
      <c r="C7137" s="70">
        <v>0.02</v>
      </c>
      <c r="D7137" s="70">
        <v>-0.01</v>
      </c>
      <c r="E7137" s="71">
        <v>44743</v>
      </c>
      <c r="F7137" t="s">
        <v>3278</v>
      </c>
      <c r="G7137" t="s">
        <v>2142</v>
      </c>
      <c r="H7137" t="s">
        <v>3277</v>
      </c>
      <c r="I7137" t="s">
        <v>3276</v>
      </c>
      <c r="J7137" s="40">
        <v>0</v>
      </c>
      <c r="K7137" s="40">
        <v>753.21</v>
      </c>
    </row>
    <row r="7138" spans="1:11" x14ac:dyDescent="0.35">
      <c r="A7138">
        <v>30144</v>
      </c>
      <c r="B7138" t="s">
        <v>88</v>
      </c>
      <c r="C7138" s="70">
        <v>0.02</v>
      </c>
      <c r="D7138" s="70">
        <v>-0.01</v>
      </c>
      <c r="E7138" s="71">
        <v>44773</v>
      </c>
      <c r="F7138" t="s">
        <v>8259</v>
      </c>
      <c r="G7138" t="s">
        <v>1912</v>
      </c>
      <c r="J7138" s="40">
        <v>765.42</v>
      </c>
      <c r="K7138" s="40">
        <v>0</v>
      </c>
    </row>
    <row r="7139" spans="1:11" x14ac:dyDescent="0.35">
      <c r="A7139">
        <v>30144</v>
      </c>
      <c r="B7139" t="s">
        <v>88</v>
      </c>
      <c r="C7139" s="70">
        <v>0.02</v>
      </c>
      <c r="D7139" s="70">
        <v>-0.01</v>
      </c>
      <c r="E7139" s="71">
        <v>44773</v>
      </c>
      <c r="F7139" t="s">
        <v>5371</v>
      </c>
      <c r="G7139" t="s">
        <v>2247</v>
      </c>
      <c r="J7139" s="40">
        <v>30.4</v>
      </c>
      <c r="K7139" s="40">
        <v>0</v>
      </c>
    </row>
    <row r="7140" spans="1:11" x14ac:dyDescent="0.35">
      <c r="A7140">
        <v>30144</v>
      </c>
      <c r="B7140" t="s">
        <v>88</v>
      </c>
      <c r="C7140" s="70">
        <v>0.02</v>
      </c>
      <c r="D7140" s="70">
        <v>-0.01</v>
      </c>
      <c r="E7140" s="71">
        <v>44797</v>
      </c>
      <c r="F7140" t="s">
        <v>8257</v>
      </c>
      <c r="G7140" t="s">
        <v>1912</v>
      </c>
      <c r="J7140" s="40">
        <v>965.3</v>
      </c>
      <c r="K7140" s="40">
        <v>0</v>
      </c>
    </row>
    <row r="7141" spans="1:11" x14ac:dyDescent="0.35">
      <c r="A7141">
        <v>30144</v>
      </c>
      <c r="B7141" t="s">
        <v>88</v>
      </c>
      <c r="C7141" s="70">
        <v>0.02</v>
      </c>
      <c r="D7141" s="70">
        <v>-0.01</v>
      </c>
      <c r="E7141" s="71">
        <v>44804</v>
      </c>
      <c r="F7141" t="s">
        <v>17644</v>
      </c>
      <c r="G7141" t="s">
        <v>1912</v>
      </c>
      <c r="J7141" s="40">
        <v>1263.8</v>
      </c>
      <c r="K7141" s="40">
        <v>0</v>
      </c>
    </row>
    <row r="7142" spans="1:11" x14ac:dyDescent="0.35">
      <c r="A7142">
        <v>30144</v>
      </c>
      <c r="B7142" t="s">
        <v>88</v>
      </c>
      <c r="C7142" s="70">
        <v>0.02</v>
      </c>
      <c r="D7142" s="70">
        <v>-0.01</v>
      </c>
      <c r="E7142" s="71">
        <v>44804</v>
      </c>
      <c r="F7142" t="s">
        <v>5183</v>
      </c>
      <c r="G7142" t="s">
        <v>2247</v>
      </c>
      <c r="H7142" t="s">
        <v>2265</v>
      </c>
      <c r="J7142" s="40">
        <v>0</v>
      </c>
      <c r="K7142" s="40">
        <v>6.56</v>
      </c>
    </row>
    <row r="7143" spans="1:11" x14ac:dyDescent="0.35">
      <c r="A7143">
        <v>30144</v>
      </c>
      <c r="B7143" t="s">
        <v>88</v>
      </c>
      <c r="C7143" s="70">
        <v>0.02</v>
      </c>
      <c r="D7143" s="70">
        <v>-0.01</v>
      </c>
      <c r="E7143" s="71">
        <v>44834</v>
      </c>
      <c r="F7143" t="s">
        <v>4761</v>
      </c>
      <c r="G7143" t="s">
        <v>2247</v>
      </c>
      <c r="H7143" t="s">
        <v>2262</v>
      </c>
      <c r="J7143" s="40">
        <v>0</v>
      </c>
      <c r="K7143" s="40">
        <v>171.07</v>
      </c>
    </row>
    <row r="7144" spans="1:11" x14ac:dyDescent="0.35">
      <c r="A7144">
        <v>30144</v>
      </c>
      <c r="B7144" t="s">
        <v>88</v>
      </c>
      <c r="C7144" s="70">
        <v>0.02</v>
      </c>
      <c r="D7144" s="70">
        <v>-0.01</v>
      </c>
      <c r="E7144" s="71">
        <v>44865</v>
      </c>
      <c r="F7144" t="s">
        <v>8249</v>
      </c>
      <c r="G7144" t="s">
        <v>1912</v>
      </c>
      <c r="H7144" t="s">
        <v>2516</v>
      </c>
      <c r="I7144" t="s">
        <v>2516</v>
      </c>
      <c r="J7144" s="40">
        <v>1200.23</v>
      </c>
      <c r="K7144" s="40">
        <v>0</v>
      </c>
    </row>
    <row r="7145" spans="1:11" x14ac:dyDescent="0.35">
      <c r="A7145">
        <v>30144</v>
      </c>
      <c r="B7145" t="s">
        <v>88</v>
      </c>
      <c r="C7145" s="70">
        <v>0.02</v>
      </c>
      <c r="D7145" s="70">
        <v>-0.01</v>
      </c>
      <c r="E7145" s="71">
        <v>44865</v>
      </c>
      <c r="F7145" t="s">
        <v>4533</v>
      </c>
      <c r="G7145" t="s">
        <v>2247</v>
      </c>
      <c r="H7145" t="s">
        <v>1919</v>
      </c>
      <c r="I7145" t="s">
        <v>1919</v>
      </c>
      <c r="J7145" s="40">
        <v>10.42</v>
      </c>
      <c r="K7145" s="40">
        <v>0</v>
      </c>
    </row>
    <row r="7146" spans="1:11" x14ac:dyDescent="0.35">
      <c r="A7146">
        <v>30144</v>
      </c>
      <c r="B7146" t="s">
        <v>88</v>
      </c>
      <c r="C7146" s="70">
        <v>0.02</v>
      </c>
      <c r="D7146" s="70">
        <v>-0.01</v>
      </c>
      <c r="E7146" s="71">
        <v>44866</v>
      </c>
      <c r="F7146" t="s">
        <v>3275</v>
      </c>
      <c r="G7146" t="s">
        <v>2142</v>
      </c>
      <c r="H7146" t="s">
        <v>3274</v>
      </c>
      <c r="I7146" t="s">
        <v>3273</v>
      </c>
      <c r="J7146" s="40">
        <v>0</v>
      </c>
      <c r="K7146" s="40">
        <v>807.2</v>
      </c>
    </row>
    <row r="7147" spans="1:11" x14ac:dyDescent="0.35">
      <c r="A7147">
        <v>30144</v>
      </c>
      <c r="B7147" t="s">
        <v>88</v>
      </c>
      <c r="C7147" s="70">
        <v>0.02</v>
      </c>
      <c r="D7147" s="70">
        <v>-0.01</v>
      </c>
      <c r="E7147" s="71">
        <v>44895</v>
      </c>
      <c r="F7147" t="s">
        <v>8247</v>
      </c>
      <c r="G7147" t="s">
        <v>1912</v>
      </c>
      <c r="H7147" t="s">
        <v>8246</v>
      </c>
      <c r="I7147" t="s">
        <v>8246</v>
      </c>
      <c r="J7147" s="40">
        <v>949.07</v>
      </c>
      <c r="K7147" s="40">
        <v>0</v>
      </c>
    </row>
    <row r="7148" spans="1:11" x14ac:dyDescent="0.35">
      <c r="A7148">
        <v>30144</v>
      </c>
      <c r="B7148" t="s">
        <v>88</v>
      </c>
      <c r="C7148" s="70">
        <v>0.02</v>
      </c>
      <c r="D7148" s="70">
        <v>-0.01</v>
      </c>
      <c r="E7148" s="71">
        <v>44895</v>
      </c>
      <c r="F7148" t="s">
        <v>4055</v>
      </c>
      <c r="G7148" t="s">
        <v>2247</v>
      </c>
      <c r="H7148" t="s">
        <v>1916</v>
      </c>
      <c r="I7148" t="s">
        <v>1916</v>
      </c>
      <c r="J7148" s="40">
        <v>145.08000000000001</v>
      </c>
      <c r="K7148" s="40">
        <v>0</v>
      </c>
    </row>
    <row r="7149" spans="1:11" x14ac:dyDescent="0.35">
      <c r="A7149">
        <v>30144</v>
      </c>
      <c r="B7149" t="s">
        <v>88</v>
      </c>
      <c r="C7149" s="70">
        <v>0.02</v>
      </c>
      <c r="D7149" s="70">
        <v>-0.01</v>
      </c>
      <c r="E7149" s="71">
        <v>44896</v>
      </c>
      <c r="F7149" t="s">
        <v>3271</v>
      </c>
      <c r="G7149" t="s">
        <v>2142</v>
      </c>
      <c r="H7149" t="s">
        <v>3270</v>
      </c>
      <c r="I7149" t="s">
        <v>3269</v>
      </c>
      <c r="J7149" s="40">
        <v>0</v>
      </c>
      <c r="K7149" s="40">
        <v>1295.5899999999999</v>
      </c>
    </row>
    <row r="7150" spans="1:11" x14ac:dyDescent="0.35">
      <c r="A7150">
        <v>30144</v>
      </c>
      <c r="B7150" t="s">
        <v>88</v>
      </c>
      <c r="C7150" s="70">
        <v>0.02</v>
      </c>
      <c r="D7150" s="70">
        <v>-0.01</v>
      </c>
      <c r="E7150" s="71">
        <v>44896</v>
      </c>
      <c r="F7150" t="s">
        <v>3268</v>
      </c>
      <c r="G7150" t="s">
        <v>2142</v>
      </c>
      <c r="H7150" t="s">
        <v>3267</v>
      </c>
      <c r="I7150" t="s">
        <v>3266</v>
      </c>
      <c r="J7150" s="40">
        <v>0</v>
      </c>
      <c r="K7150" s="40">
        <v>911.89</v>
      </c>
    </row>
    <row r="7151" spans="1:11" x14ac:dyDescent="0.35">
      <c r="A7151">
        <v>30144</v>
      </c>
      <c r="B7151" t="s">
        <v>88</v>
      </c>
      <c r="C7151" s="70">
        <v>0.02</v>
      </c>
      <c r="D7151" s="70">
        <v>-0.01</v>
      </c>
      <c r="E7151" s="71">
        <v>44896</v>
      </c>
      <c r="F7151" t="s">
        <v>3265</v>
      </c>
      <c r="G7151" t="s">
        <v>2142</v>
      </c>
      <c r="H7151" t="s">
        <v>3264</v>
      </c>
      <c r="I7151" t="s">
        <v>3263</v>
      </c>
      <c r="J7151" s="40">
        <v>0</v>
      </c>
      <c r="K7151" s="40">
        <v>1263.21</v>
      </c>
    </row>
    <row r="7152" spans="1:11" x14ac:dyDescent="0.35">
      <c r="A7152">
        <v>30144</v>
      </c>
      <c r="B7152" t="s">
        <v>88</v>
      </c>
      <c r="C7152" s="70">
        <v>0.02</v>
      </c>
      <c r="D7152" s="70">
        <v>-0.01</v>
      </c>
      <c r="E7152" s="71">
        <v>44896</v>
      </c>
      <c r="F7152" t="s">
        <v>3262</v>
      </c>
      <c r="G7152" t="s">
        <v>2142</v>
      </c>
      <c r="H7152" t="s">
        <v>3261</v>
      </c>
      <c r="I7152" t="s">
        <v>3260</v>
      </c>
      <c r="J7152" s="40">
        <v>0</v>
      </c>
      <c r="K7152" s="40">
        <v>924.36</v>
      </c>
    </row>
    <row r="7153" spans="1:11" x14ac:dyDescent="0.35">
      <c r="A7153">
        <v>30144</v>
      </c>
      <c r="B7153" t="s">
        <v>88</v>
      </c>
      <c r="C7153" s="70">
        <v>0.02</v>
      </c>
      <c r="D7153" s="70">
        <v>-0.01</v>
      </c>
      <c r="E7153" s="71">
        <v>44896</v>
      </c>
      <c r="F7153" t="s">
        <v>3259</v>
      </c>
      <c r="G7153" t="s">
        <v>2142</v>
      </c>
      <c r="H7153" t="s">
        <v>3258</v>
      </c>
      <c r="I7153" t="s">
        <v>3257</v>
      </c>
      <c r="J7153" s="40">
        <v>0</v>
      </c>
      <c r="K7153" s="40">
        <v>941.84</v>
      </c>
    </row>
    <row r="7154" spans="1:11" x14ac:dyDescent="0.35">
      <c r="A7154">
        <v>30144</v>
      </c>
      <c r="B7154" t="s">
        <v>88</v>
      </c>
      <c r="C7154" s="70">
        <v>0.02</v>
      </c>
      <c r="D7154" s="70">
        <v>-0.01</v>
      </c>
      <c r="E7154" s="71">
        <v>44908</v>
      </c>
      <c r="F7154" t="s">
        <v>3252</v>
      </c>
      <c r="G7154" t="s">
        <v>2142</v>
      </c>
      <c r="H7154" t="s">
        <v>3251</v>
      </c>
      <c r="I7154" t="s">
        <v>3250</v>
      </c>
      <c r="J7154" s="40">
        <v>0</v>
      </c>
      <c r="K7154" s="40">
        <v>1019.95</v>
      </c>
    </row>
    <row r="7155" spans="1:11" x14ac:dyDescent="0.35">
      <c r="A7155">
        <v>30144</v>
      </c>
      <c r="B7155" t="s">
        <v>88</v>
      </c>
      <c r="C7155" s="70">
        <v>0.02</v>
      </c>
      <c r="D7155" s="70">
        <v>-0.01</v>
      </c>
      <c r="E7155" s="71">
        <v>44926</v>
      </c>
      <c r="F7155" t="s">
        <v>15860</v>
      </c>
      <c r="G7155" t="s">
        <v>1912</v>
      </c>
      <c r="H7155" t="s">
        <v>8242</v>
      </c>
      <c r="I7155" t="s">
        <v>8242</v>
      </c>
      <c r="J7155" s="40">
        <v>920.16</v>
      </c>
      <c r="K7155" s="40">
        <v>0</v>
      </c>
    </row>
    <row r="7156" spans="1:11" x14ac:dyDescent="0.35">
      <c r="A7156">
        <v>30144</v>
      </c>
      <c r="B7156" t="s">
        <v>88</v>
      </c>
      <c r="C7156" s="70">
        <v>0.02</v>
      </c>
      <c r="D7156" s="70">
        <v>-0.01</v>
      </c>
      <c r="E7156" s="71">
        <v>44926</v>
      </c>
      <c r="F7156" t="s">
        <v>3707</v>
      </c>
      <c r="G7156" t="s">
        <v>2247</v>
      </c>
      <c r="H7156" t="s">
        <v>1911</v>
      </c>
      <c r="I7156" t="s">
        <v>1911</v>
      </c>
      <c r="J7156" s="40">
        <v>114.67</v>
      </c>
      <c r="K7156" s="40">
        <v>0</v>
      </c>
    </row>
    <row r="7157" spans="1:11" x14ac:dyDescent="0.35">
      <c r="A7157">
        <v>30145</v>
      </c>
      <c r="B7157" t="s">
        <v>18735</v>
      </c>
      <c r="C7157" s="70">
        <v>0</v>
      </c>
      <c r="D7157" s="70">
        <v>0</v>
      </c>
      <c r="E7157" s="71">
        <v>44563</v>
      </c>
      <c r="F7157" t="s">
        <v>18755</v>
      </c>
      <c r="G7157" t="s">
        <v>1907</v>
      </c>
      <c r="H7157" t="s">
        <v>18736</v>
      </c>
      <c r="J7157" s="40">
        <v>4773.3</v>
      </c>
      <c r="K7157" s="40">
        <v>0</v>
      </c>
    </row>
    <row r="7158" spans="1:11" x14ac:dyDescent="0.35">
      <c r="A7158">
        <v>30145</v>
      </c>
      <c r="B7158" t="s">
        <v>18735</v>
      </c>
      <c r="C7158" s="70">
        <v>0</v>
      </c>
      <c r="D7158" s="70">
        <v>0</v>
      </c>
      <c r="E7158" s="71">
        <v>44563</v>
      </c>
      <c r="F7158" t="s">
        <v>14339</v>
      </c>
      <c r="G7158" t="s">
        <v>2142</v>
      </c>
      <c r="H7158" t="s">
        <v>14338</v>
      </c>
      <c r="I7158" t="s">
        <v>14337</v>
      </c>
      <c r="J7158" s="40">
        <v>0</v>
      </c>
      <c r="K7158" s="40">
        <v>4773.3</v>
      </c>
    </row>
    <row r="7159" spans="1:11" x14ac:dyDescent="0.35">
      <c r="A7159">
        <v>30145</v>
      </c>
      <c r="B7159" t="s">
        <v>18735</v>
      </c>
      <c r="C7159" s="70">
        <v>0</v>
      </c>
      <c r="D7159" s="70">
        <v>0</v>
      </c>
      <c r="E7159" s="71">
        <v>44586</v>
      </c>
      <c r="F7159" t="s">
        <v>18754</v>
      </c>
      <c r="G7159" t="s">
        <v>15843</v>
      </c>
      <c r="H7159" t="s">
        <v>18753</v>
      </c>
      <c r="J7159" s="40">
        <v>1372.41</v>
      </c>
      <c r="K7159" s="40">
        <v>0</v>
      </c>
    </row>
    <row r="7160" spans="1:11" x14ac:dyDescent="0.35">
      <c r="A7160">
        <v>30145</v>
      </c>
      <c r="B7160" t="s">
        <v>18735</v>
      </c>
      <c r="C7160" s="70">
        <v>0</v>
      </c>
      <c r="D7160" s="70">
        <v>0</v>
      </c>
      <c r="E7160" s="71">
        <v>44586</v>
      </c>
      <c r="F7160" t="s">
        <v>16268</v>
      </c>
      <c r="G7160" t="s">
        <v>2142</v>
      </c>
      <c r="H7160" t="s">
        <v>16267</v>
      </c>
      <c r="I7160" t="s">
        <v>16266</v>
      </c>
      <c r="J7160" s="40">
        <v>0</v>
      </c>
      <c r="K7160" s="40">
        <v>1372.41</v>
      </c>
    </row>
    <row r="7161" spans="1:11" x14ac:dyDescent="0.35">
      <c r="A7161">
        <v>30145</v>
      </c>
      <c r="B7161" t="s">
        <v>18735</v>
      </c>
      <c r="C7161" s="70">
        <v>0</v>
      </c>
      <c r="D7161" s="70">
        <v>0</v>
      </c>
      <c r="E7161" s="71">
        <v>44593</v>
      </c>
      <c r="F7161" t="s">
        <v>14322</v>
      </c>
      <c r="G7161" t="s">
        <v>2142</v>
      </c>
      <c r="H7161" t="s">
        <v>14321</v>
      </c>
      <c r="I7161" t="s">
        <v>14320</v>
      </c>
      <c r="J7161" s="40">
        <v>0</v>
      </c>
      <c r="K7161" s="40">
        <v>4684.43</v>
      </c>
    </row>
    <row r="7162" spans="1:11" x14ac:dyDescent="0.35">
      <c r="A7162">
        <v>30145</v>
      </c>
      <c r="B7162" t="s">
        <v>18735</v>
      </c>
      <c r="C7162" s="70">
        <v>0</v>
      </c>
      <c r="D7162" s="70">
        <v>0</v>
      </c>
      <c r="E7162" s="71">
        <v>44598</v>
      </c>
      <c r="F7162" t="s">
        <v>18752</v>
      </c>
      <c r="G7162" t="s">
        <v>15843</v>
      </c>
      <c r="H7162" t="s">
        <v>18751</v>
      </c>
      <c r="J7162" s="40">
        <v>4640.5</v>
      </c>
      <c r="K7162" s="40">
        <v>0</v>
      </c>
    </row>
    <row r="7163" spans="1:11" x14ac:dyDescent="0.35">
      <c r="A7163">
        <v>30145</v>
      </c>
      <c r="B7163" t="s">
        <v>18735</v>
      </c>
      <c r="C7163" s="70">
        <v>0</v>
      </c>
      <c r="D7163" s="70">
        <v>0</v>
      </c>
      <c r="E7163" s="71">
        <v>44622</v>
      </c>
      <c r="F7163" t="s">
        <v>18750</v>
      </c>
      <c r="G7163" t="s">
        <v>15843</v>
      </c>
      <c r="H7163" t="s">
        <v>18749</v>
      </c>
      <c r="J7163" s="40">
        <v>4591.7</v>
      </c>
      <c r="K7163" s="40">
        <v>0</v>
      </c>
    </row>
    <row r="7164" spans="1:11" x14ac:dyDescent="0.35">
      <c r="A7164">
        <v>30145</v>
      </c>
      <c r="B7164" t="s">
        <v>18735</v>
      </c>
      <c r="C7164" s="70">
        <v>0</v>
      </c>
      <c r="D7164" s="70">
        <v>0</v>
      </c>
      <c r="E7164" s="71">
        <v>44622</v>
      </c>
      <c r="F7164" t="s">
        <v>14307</v>
      </c>
      <c r="G7164" t="s">
        <v>2142</v>
      </c>
      <c r="H7164" t="s">
        <v>14306</v>
      </c>
      <c r="I7164" t="s">
        <v>14305</v>
      </c>
      <c r="J7164" s="40">
        <v>0</v>
      </c>
      <c r="K7164" s="40">
        <v>4591.7</v>
      </c>
    </row>
    <row r="7165" spans="1:11" x14ac:dyDescent="0.35">
      <c r="A7165">
        <v>30145</v>
      </c>
      <c r="B7165" t="s">
        <v>18735</v>
      </c>
      <c r="C7165" s="70">
        <v>0</v>
      </c>
      <c r="D7165" s="70">
        <v>0</v>
      </c>
      <c r="E7165" s="71">
        <v>44651</v>
      </c>
      <c r="F7165" t="s">
        <v>6515</v>
      </c>
      <c r="G7165" t="s">
        <v>2247</v>
      </c>
      <c r="J7165" s="40">
        <v>43.93</v>
      </c>
      <c r="K7165" s="40">
        <v>0</v>
      </c>
    </row>
    <row r="7166" spans="1:11" x14ac:dyDescent="0.35">
      <c r="A7166">
        <v>30145</v>
      </c>
      <c r="B7166" t="s">
        <v>18735</v>
      </c>
      <c r="C7166" s="70">
        <v>0</v>
      </c>
      <c r="D7166" s="70">
        <v>0</v>
      </c>
      <c r="E7166" s="71">
        <v>44652</v>
      </c>
      <c r="F7166" t="s">
        <v>16168</v>
      </c>
      <c r="G7166" t="s">
        <v>2142</v>
      </c>
      <c r="H7166" t="s">
        <v>14248</v>
      </c>
      <c r="I7166" t="s">
        <v>14247</v>
      </c>
      <c r="J7166" s="40">
        <v>0</v>
      </c>
      <c r="K7166" s="40">
        <v>13904.11</v>
      </c>
    </row>
    <row r="7167" spans="1:11" x14ac:dyDescent="0.35">
      <c r="A7167">
        <v>30145</v>
      </c>
      <c r="B7167" t="s">
        <v>18735</v>
      </c>
      <c r="C7167" s="70">
        <v>0</v>
      </c>
      <c r="D7167" s="70">
        <v>0</v>
      </c>
      <c r="E7167" s="71">
        <v>44654</v>
      </c>
      <c r="F7167" t="s">
        <v>18748</v>
      </c>
      <c r="G7167" t="s">
        <v>15843</v>
      </c>
      <c r="H7167" t="s">
        <v>18747</v>
      </c>
      <c r="J7167" s="40">
        <v>13904.11</v>
      </c>
      <c r="K7167" s="40">
        <v>0</v>
      </c>
    </row>
    <row r="7168" spans="1:11" x14ac:dyDescent="0.35">
      <c r="A7168">
        <v>30145</v>
      </c>
      <c r="B7168" t="s">
        <v>18735</v>
      </c>
      <c r="C7168" s="70">
        <v>0</v>
      </c>
      <c r="D7168" s="70">
        <v>0</v>
      </c>
      <c r="E7168" s="71">
        <v>44681</v>
      </c>
      <c r="F7168" t="s">
        <v>6265</v>
      </c>
      <c r="G7168" t="s">
        <v>2247</v>
      </c>
      <c r="J7168" s="40">
        <v>0</v>
      </c>
      <c r="K7168" s="40">
        <v>477.86</v>
      </c>
    </row>
    <row r="7169" spans="1:11" x14ac:dyDescent="0.35">
      <c r="A7169">
        <v>30145</v>
      </c>
      <c r="B7169" t="s">
        <v>18735</v>
      </c>
      <c r="C7169" s="70">
        <v>0</v>
      </c>
      <c r="D7169" s="70">
        <v>0</v>
      </c>
      <c r="E7169" s="71">
        <v>44681</v>
      </c>
      <c r="F7169" t="s">
        <v>3287</v>
      </c>
      <c r="G7169" t="s">
        <v>2142</v>
      </c>
      <c r="H7169" t="s">
        <v>3286</v>
      </c>
      <c r="I7169" t="s">
        <v>3285</v>
      </c>
      <c r="J7169" s="40">
        <v>0</v>
      </c>
      <c r="K7169" s="40">
        <v>1690.86</v>
      </c>
    </row>
    <row r="7170" spans="1:11" x14ac:dyDescent="0.35">
      <c r="A7170">
        <v>30145</v>
      </c>
      <c r="B7170" t="s">
        <v>18735</v>
      </c>
      <c r="C7170" s="70">
        <v>0</v>
      </c>
      <c r="D7170" s="70">
        <v>0</v>
      </c>
      <c r="E7170" s="71">
        <v>44681</v>
      </c>
      <c r="F7170" t="s">
        <v>6144</v>
      </c>
      <c r="G7170" t="s">
        <v>2247</v>
      </c>
      <c r="J7170" s="40">
        <v>477.86</v>
      </c>
      <c r="K7170" s="40">
        <v>0</v>
      </c>
    </row>
    <row r="7171" spans="1:11" x14ac:dyDescent="0.35">
      <c r="A7171">
        <v>30145</v>
      </c>
      <c r="B7171" t="s">
        <v>18735</v>
      </c>
      <c r="C7171" s="70">
        <v>0</v>
      </c>
      <c r="D7171" s="70">
        <v>0</v>
      </c>
      <c r="E7171" s="71">
        <v>44683</v>
      </c>
      <c r="F7171" t="s">
        <v>18746</v>
      </c>
      <c r="G7171" t="s">
        <v>15843</v>
      </c>
      <c r="H7171" t="s">
        <v>18745</v>
      </c>
      <c r="J7171" s="40">
        <v>1673.2</v>
      </c>
      <c r="K7171" s="40">
        <v>0</v>
      </c>
    </row>
    <row r="7172" spans="1:11" x14ac:dyDescent="0.35">
      <c r="A7172">
        <v>30145</v>
      </c>
      <c r="B7172" t="s">
        <v>18735</v>
      </c>
      <c r="C7172" s="70">
        <v>0</v>
      </c>
      <c r="D7172" s="70">
        <v>0</v>
      </c>
      <c r="E7172" s="71">
        <v>44712</v>
      </c>
      <c r="F7172" t="s">
        <v>5950</v>
      </c>
      <c r="G7172" t="s">
        <v>2247</v>
      </c>
      <c r="J7172" s="40">
        <v>17.66</v>
      </c>
      <c r="K7172" s="40">
        <v>0</v>
      </c>
    </row>
    <row r="7173" spans="1:11" x14ac:dyDescent="0.35">
      <c r="A7173">
        <v>30145</v>
      </c>
      <c r="B7173" t="s">
        <v>18735</v>
      </c>
      <c r="C7173" s="70">
        <v>0</v>
      </c>
      <c r="D7173" s="70">
        <v>0</v>
      </c>
      <c r="E7173" s="71">
        <v>44745</v>
      </c>
      <c r="F7173" t="s">
        <v>18744</v>
      </c>
      <c r="G7173" t="s">
        <v>15843</v>
      </c>
      <c r="H7173" t="s">
        <v>18743</v>
      </c>
      <c r="J7173" s="40">
        <v>12630.43</v>
      </c>
      <c r="K7173" s="40">
        <v>0</v>
      </c>
    </row>
    <row r="7174" spans="1:11" x14ac:dyDescent="0.35">
      <c r="A7174">
        <v>30145</v>
      </c>
      <c r="B7174" t="s">
        <v>18735</v>
      </c>
      <c r="C7174" s="70">
        <v>0</v>
      </c>
      <c r="D7174" s="70">
        <v>0</v>
      </c>
      <c r="E7174" s="71">
        <v>44745</v>
      </c>
      <c r="F7174" t="s">
        <v>16114</v>
      </c>
      <c r="G7174" t="s">
        <v>2142</v>
      </c>
      <c r="H7174" t="s">
        <v>14093</v>
      </c>
      <c r="I7174" t="s">
        <v>14092</v>
      </c>
      <c r="J7174" s="40">
        <v>0</v>
      </c>
      <c r="K7174" s="40">
        <v>12630.43</v>
      </c>
    </row>
    <row r="7175" spans="1:11" x14ac:dyDescent="0.35">
      <c r="A7175">
        <v>30145</v>
      </c>
      <c r="B7175" t="s">
        <v>18735</v>
      </c>
      <c r="C7175" s="70">
        <v>0</v>
      </c>
      <c r="D7175" s="70">
        <v>0</v>
      </c>
      <c r="E7175" s="71">
        <v>44840</v>
      </c>
      <c r="F7175" t="s">
        <v>16050</v>
      </c>
      <c r="G7175" t="s">
        <v>2142</v>
      </c>
      <c r="H7175" t="s">
        <v>13957</v>
      </c>
      <c r="I7175" t="s">
        <v>13956</v>
      </c>
      <c r="J7175" s="40">
        <v>0</v>
      </c>
      <c r="K7175" s="40">
        <v>12587.59</v>
      </c>
    </row>
    <row r="7176" spans="1:11" x14ac:dyDescent="0.35">
      <c r="A7176">
        <v>30145</v>
      </c>
      <c r="B7176" t="s">
        <v>18735</v>
      </c>
      <c r="C7176" s="70">
        <v>0</v>
      </c>
      <c r="D7176" s="70">
        <v>0</v>
      </c>
      <c r="E7176" s="71">
        <v>44841</v>
      </c>
      <c r="F7176" t="s">
        <v>18742</v>
      </c>
      <c r="G7176" t="s">
        <v>15843</v>
      </c>
      <c r="H7176" t="s">
        <v>18741</v>
      </c>
      <c r="I7176" t="s">
        <v>14345</v>
      </c>
      <c r="J7176" s="40">
        <v>12634.01</v>
      </c>
      <c r="K7176" s="40">
        <v>0</v>
      </c>
    </row>
    <row r="7177" spans="1:11" x14ac:dyDescent="0.35">
      <c r="A7177">
        <v>30145</v>
      </c>
      <c r="B7177" t="s">
        <v>18735</v>
      </c>
      <c r="C7177" s="70">
        <v>0</v>
      </c>
      <c r="D7177" s="70">
        <v>0</v>
      </c>
      <c r="E7177" s="71">
        <v>44865</v>
      </c>
      <c r="F7177" t="s">
        <v>4532</v>
      </c>
      <c r="G7177" t="s">
        <v>2247</v>
      </c>
      <c r="H7177" t="s">
        <v>1919</v>
      </c>
      <c r="I7177" t="s">
        <v>1919</v>
      </c>
      <c r="J7177" s="40">
        <v>0</v>
      </c>
      <c r="K7177" s="40">
        <v>46.42</v>
      </c>
    </row>
    <row r="7178" spans="1:11" x14ac:dyDescent="0.35">
      <c r="A7178">
        <v>30145</v>
      </c>
      <c r="B7178" t="s">
        <v>18735</v>
      </c>
      <c r="C7178" s="70">
        <v>0</v>
      </c>
      <c r="D7178" s="70">
        <v>0</v>
      </c>
      <c r="E7178" s="71">
        <v>44892</v>
      </c>
      <c r="F7178" t="s">
        <v>13929</v>
      </c>
      <c r="G7178" t="s">
        <v>2142</v>
      </c>
      <c r="H7178" t="s">
        <v>13928</v>
      </c>
      <c r="I7178" t="s">
        <v>13927</v>
      </c>
      <c r="J7178" s="40">
        <v>0</v>
      </c>
      <c r="K7178" s="40">
        <v>6333.79</v>
      </c>
    </row>
    <row r="7179" spans="1:11" x14ac:dyDescent="0.35">
      <c r="A7179">
        <v>30145</v>
      </c>
      <c r="B7179" t="s">
        <v>18735</v>
      </c>
      <c r="C7179" s="70">
        <v>0</v>
      </c>
      <c r="D7179" s="70">
        <v>0</v>
      </c>
      <c r="E7179" s="71">
        <v>44893</v>
      </c>
      <c r="F7179" t="s">
        <v>18740</v>
      </c>
      <c r="G7179" t="s">
        <v>15843</v>
      </c>
      <c r="H7179" t="s">
        <v>18739</v>
      </c>
      <c r="I7179" t="s">
        <v>18736</v>
      </c>
      <c r="J7179" s="40">
        <v>6298.79</v>
      </c>
      <c r="K7179" s="40">
        <v>0</v>
      </c>
    </row>
    <row r="7180" spans="1:11" x14ac:dyDescent="0.35">
      <c r="A7180">
        <v>30145</v>
      </c>
      <c r="B7180" t="s">
        <v>18735</v>
      </c>
      <c r="C7180" s="70">
        <v>0</v>
      </c>
      <c r="D7180" s="70">
        <v>0</v>
      </c>
      <c r="E7180" s="71">
        <v>44895</v>
      </c>
      <c r="F7180" t="s">
        <v>4054</v>
      </c>
      <c r="G7180" t="s">
        <v>2247</v>
      </c>
      <c r="H7180" t="s">
        <v>1916</v>
      </c>
      <c r="I7180" t="s">
        <v>1916</v>
      </c>
      <c r="J7180" s="40">
        <v>35</v>
      </c>
      <c r="K7180" s="40">
        <v>0</v>
      </c>
    </row>
    <row r="7181" spans="1:11" x14ac:dyDescent="0.35">
      <c r="A7181">
        <v>30145</v>
      </c>
      <c r="B7181" t="s">
        <v>18735</v>
      </c>
      <c r="C7181" s="70">
        <v>0</v>
      </c>
      <c r="D7181" s="70">
        <v>0</v>
      </c>
      <c r="E7181" s="71">
        <v>44923</v>
      </c>
      <c r="F7181" t="s">
        <v>13924</v>
      </c>
      <c r="G7181" t="s">
        <v>2142</v>
      </c>
      <c r="H7181" t="s">
        <v>13923</v>
      </c>
      <c r="I7181" t="s">
        <v>13922</v>
      </c>
      <c r="J7181" s="40">
        <v>0</v>
      </c>
      <c r="K7181" s="40">
        <v>3716.41</v>
      </c>
    </row>
    <row r="7182" spans="1:11" x14ac:dyDescent="0.35">
      <c r="A7182">
        <v>30145</v>
      </c>
      <c r="B7182" t="s">
        <v>18735</v>
      </c>
      <c r="C7182" s="70">
        <v>0</v>
      </c>
      <c r="D7182" s="70">
        <v>0</v>
      </c>
      <c r="E7182" s="71">
        <v>44924</v>
      </c>
      <c r="F7182" t="s">
        <v>18738</v>
      </c>
      <c r="G7182" t="s">
        <v>15843</v>
      </c>
      <c r="H7182" t="s">
        <v>18737</v>
      </c>
      <c r="I7182" t="s">
        <v>18736</v>
      </c>
      <c r="J7182" s="40">
        <v>3709.05</v>
      </c>
      <c r="K7182" s="40">
        <v>0</v>
      </c>
    </row>
    <row r="7183" spans="1:11" x14ac:dyDescent="0.35">
      <c r="A7183">
        <v>30145</v>
      </c>
      <c r="B7183" t="s">
        <v>18735</v>
      </c>
      <c r="C7183" s="70">
        <v>0</v>
      </c>
      <c r="D7183" s="70">
        <v>0</v>
      </c>
      <c r="E7183" s="71">
        <v>44926</v>
      </c>
      <c r="F7183" t="s">
        <v>3706</v>
      </c>
      <c r="G7183" t="s">
        <v>2247</v>
      </c>
      <c r="H7183" t="s">
        <v>1911</v>
      </c>
      <c r="I7183" t="s">
        <v>1911</v>
      </c>
      <c r="J7183" s="40">
        <v>7.36</v>
      </c>
      <c r="K7183" s="40">
        <v>0</v>
      </c>
    </row>
    <row r="7184" spans="1:11" x14ac:dyDescent="0.35">
      <c r="A7184">
        <v>30149</v>
      </c>
      <c r="B7184" t="s">
        <v>89</v>
      </c>
      <c r="C7184" s="70">
        <v>416.1</v>
      </c>
      <c r="D7184" s="70">
        <v>133.79</v>
      </c>
      <c r="E7184" s="71">
        <v>44592</v>
      </c>
      <c r="F7184" t="s">
        <v>6831</v>
      </c>
      <c r="G7184" t="s">
        <v>2247</v>
      </c>
      <c r="J7184" s="40">
        <v>0</v>
      </c>
      <c r="K7184" s="40">
        <v>3.56</v>
      </c>
    </row>
    <row r="7185" spans="1:11" x14ac:dyDescent="0.35">
      <c r="A7185">
        <v>30149</v>
      </c>
      <c r="B7185" t="s">
        <v>89</v>
      </c>
      <c r="C7185" s="70">
        <v>416.1</v>
      </c>
      <c r="D7185" s="70">
        <v>133.79</v>
      </c>
      <c r="E7185" s="71">
        <v>44651</v>
      </c>
      <c r="F7185" t="s">
        <v>6514</v>
      </c>
      <c r="G7185" t="s">
        <v>2247</v>
      </c>
      <c r="J7185" s="40">
        <v>0.78</v>
      </c>
      <c r="K7185" s="40">
        <v>0</v>
      </c>
    </row>
    <row r="7186" spans="1:11" x14ac:dyDescent="0.35">
      <c r="A7186">
        <v>30149</v>
      </c>
      <c r="B7186" t="s">
        <v>89</v>
      </c>
      <c r="C7186" s="70">
        <v>416.1</v>
      </c>
      <c r="D7186" s="70">
        <v>133.79</v>
      </c>
      <c r="E7186" s="71">
        <v>44681</v>
      </c>
      <c r="F7186" t="s">
        <v>6264</v>
      </c>
      <c r="G7186" t="s">
        <v>2247</v>
      </c>
      <c r="J7186" s="40">
        <v>0</v>
      </c>
      <c r="K7186" s="40">
        <v>5.57</v>
      </c>
    </row>
    <row r="7187" spans="1:11" x14ac:dyDescent="0.35">
      <c r="A7187">
        <v>30149</v>
      </c>
      <c r="B7187" t="s">
        <v>89</v>
      </c>
      <c r="C7187" s="70">
        <v>416.1</v>
      </c>
      <c r="D7187" s="70">
        <v>133.79</v>
      </c>
      <c r="E7187" s="71">
        <v>44712</v>
      </c>
      <c r="F7187" t="s">
        <v>5949</v>
      </c>
      <c r="G7187" t="s">
        <v>2247</v>
      </c>
      <c r="J7187" s="40">
        <v>0</v>
      </c>
      <c r="K7187" s="40">
        <v>0.78</v>
      </c>
    </row>
    <row r="7188" spans="1:11" x14ac:dyDescent="0.35">
      <c r="A7188">
        <v>30149</v>
      </c>
      <c r="B7188" t="s">
        <v>89</v>
      </c>
      <c r="C7188" s="70">
        <v>416.1</v>
      </c>
      <c r="D7188" s="70">
        <v>133.79</v>
      </c>
      <c r="E7188" s="71">
        <v>44742</v>
      </c>
      <c r="F7188" t="s">
        <v>5678</v>
      </c>
      <c r="G7188" t="s">
        <v>2247</v>
      </c>
      <c r="J7188" s="40">
        <v>0</v>
      </c>
      <c r="K7188" s="40">
        <v>5.77</v>
      </c>
    </row>
    <row r="7189" spans="1:11" x14ac:dyDescent="0.35">
      <c r="A7189">
        <v>30149</v>
      </c>
      <c r="B7189" t="s">
        <v>89</v>
      </c>
      <c r="C7189" s="70">
        <v>416.1</v>
      </c>
      <c r="D7189" s="70">
        <v>133.79</v>
      </c>
      <c r="E7189" s="71">
        <v>44773</v>
      </c>
      <c r="F7189" t="s">
        <v>5370</v>
      </c>
      <c r="G7189" t="s">
        <v>2247</v>
      </c>
      <c r="J7189" s="40">
        <v>3.82</v>
      </c>
      <c r="K7189" s="40">
        <v>0</v>
      </c>
    </row>
    <row r="7190" spans="1:11" x14ac:dyDescent="0.35">
      <c r="A7190">
        <v>30149</v>
      </c>
      <c r="B7190" t="s">
        <v>89</v>
      </c>
      <c r="C7190" s="70">
        <v>416.1</v>
      </c>
      <c r="D7190" s="70">
        <v>133.79</v>
      </c>
      <c r="E7190" s="71">
        <v>44804</v>
      </c>
      <c r="F7190" t="s">
        <v>5182</v>
      </c>
      <c r="G7190" t="s">
        <v>2247</v>
      </c>
      <c r="H7190" t="s">
        <v>2265</v>
      </c>
      <c r="J7190" s="40">
        <v>1.83</v>
      </c>
      <c r="K7190" s="40">
        <v>0</v>
      </c>
    </row>
    <row r="7191" spans="1:11" x14ac:dyDescent="0.35">
      <c r="A7191">
        <v>30149</v>
      </c>
      <c r="B7191" t="s">
        <v>89</v>
      </c>
      <c r="C7191" s="70">
        <v>416.1</v>
      </c>
      <c r="D7191" s="70">
        <v>133.79</v>
      </c>
      <c r="E7191" s="71">
        <v>44834</v>
      </c>
      <c r="F7191" t="s">
        <v>4760</v>
      </c>
      <c r="G7191" t="s">
        <v>2247</v>
      </c>
      <c r="H7191" t="s">
        <v>2262</v>
      </c>
      <c r="J7191" s="40">
        <v>0</v>
      </c>
      <c r="K7191" s="40">
        <v>7.1</v>
      </c>
    </row>
    <row r="7192" spans="1:11" x14ac:dyDescent="0.35">
      <c r="A7192">
        <v>30149</v>
      </c>
      <c r="B7192" t="s">
        <v>89</v>
      </c>
      <c r="C7192" s="70">
        <v>416.1</v>
      </c>
      <c r="D7192" s="70">
        <v>133.79</v>
      </c>
      <c r="E7192" s="71">
        <v>44865</v>
      </c>
      <c r="F7192" t="s">
        <v>4531</v>
      </c>
      <c r="G7192" t="s">
        <v>2247</v>
      </c>
      <c r="H7192" t="s">
        <v>1919</v>
      </c>
      <c r="I7192" t="s">
        <v>1919</v>
      </c>
      <c r="J7192" s="40">
        <v>0.44</v>
      </c>
      <c r="K7192" s="40">
        <v>0</v>
      </c>
    </row>
    <row r="7193" spans="1:11" x14ac:dyDescent="0.35">
      <c r="A7193">
        <v>30149</v>
      </c>
      <c r="B7193" t="s">
        <v>89</v>
      </c>
      <c r="C7193" s="70">
        <v>416.1</v>
      </c>
      <c r="D7193" s="70">
        <v>133.79</v>
      </c>
      <c r="E7193" s="71">
        <v>44895</v>
      </c>
      <c r="F7193" t="s">
        <v>4053</v>
      </c>
      <c r="G7193" t="s">
        <v>2247</v>
      </c>
      <c r="H7193" t="s">
        <v>1916</v>
      </c>
      <c r="I7193" t="s">
        <v>1916</v>
      </c>
      <c r="J7193" s="40">
        <v>3.04</v>
      </c>
      <c r="K7193" s="40">
        <v>0</v>
      </c>
    </row>
    <row r="7194" spans="1:11" x14ac:dyDescent="0.35">
      <c r="A7194">
        <v>30149</v>
      </c>
      <c r="B7194" t="s">
        <v>89</v>
      </c>
      <c r="C7194" s="70">
        <v>416.1</v>
      </c>
      <c r="D7194" s="70">
        <v>133.79</v>
      </c>
      <c r="E7194" s="71">
        <v>44926</v>
      </c>
      <c r="F7194" t="s">
        <v>3705</v>
      </c>
      <c r="G7194" t="s">
        <v>2247</v>
      </c>
      <c r="H7194" t="s">
        <v>1911</v>
      </c>
      <c r="I7194" t="s">
        <v>1911</v>
      </c>
      <c r="J7194" s="40">
        <v>0</v>
      </c>
      <c r="K7194" s="40">
        <v>2.68</v>
      </c>
    </row>
    <row r="7195" spans="1:11" x14ac:dyDescent="0.35">
      <c r="A7195">
        <v>30151</v>
      </c>
      <c r="B7195" t="s">
        <v>90</v>
      </c>
      <c r="C7195" s="70">
        <v>0</v>
      </c>
      <c r="D7195" s="70">
        <v>0</v>
      </c>
      <c r="E7195" s="71">
        <v>44574</v>
      </c>
      <c r="F7195" t="s">
        <v>16282</v>
      </c>
      <c r="G7195" t="s">
        <v>2142</v>
      </c>
      <c r="H7195" t="s">
        <v>16281</v>
      </c>
      <c r="I7195" t="s">
        <v>16280</v>
      </c>
      <c r="J7195" s="40">
        <v>0</v>
      </c>
      <c r="K7195" s="40">
        <v>1076.22</v>
      </c>
    </row>
    <row r="7196" spans="1:11" x14ac:dyDescent="0.35">
      <c r="A7196">
        <v>30151</v>
      </c>
      <c r="B7196" t="s">
        <v>90</v>
      </c>
      <c r="C7196" s="70">
        <v>0</v>
      </c>
      <c r="D7196" s="70">
        <v>0</v>
      </c>
      <c r="E7196" s="71">
        <v>44592</v>
      </c>
      <c r="F7196" t="s">
        <v>15892</v>
      </c>
      <c r="G7196" t="s">
        <v>1912</v>
      </c>
      <c r="J7196" s="40">
        <v>1049.95</v>
      </c>
      <c r="K7196" s="40">
        <v>0</v>
      </c>
    </row>
    <row r="7197" spans="1:11" x14ac:dyDescent="0.35">
      <c r="A7197">
        <v>30151</v>
      </c>
      <c r="B7197" t="s">
        <v>90</v>
      </c>
      <c r="C7197" s="70">
        <v>0</v>
      </c>
      <c r="D7197" s="70">
        <v>0</v>
      </c>
      <c r="E7197" s="71">
        <v>44592</v>
      </c>
      <c r="F7197" t="s">
        <v>9973</v>
      </c>
      <c r="G7197" t="s">
        <v>2142</v>
      </c>
      <c r="H7197" t="s">
        <v>9972</v>
      </c>
      <c r="I7197" t="s">
        <v>9971</v>
      </c>
      <c r="J7197" s="40">
        <v>0</v>
      </c>
      <c r="K7197" s="40">
        <v>1036.97</v>
      </c>
    </row>
    <row r="7198" spans="1:11" x14ac:dyDescent="0.35">
      <c r="A7198">
        <v>30151</v>
      </c>
      <c r="B7198" t="s">
        <v>90</v>
      </c>
      <c r="C7198" s="70">
        <v>0</v>
      </c>
      <c r="D7198" s="70">
        <v>0</v>
      </c>
      <c r="E7198" s="71">
        <v>44592</v>
      </c>
      <c r="F7198" t="s">
        <v>6830</v>
      </c>
      <c r="G7198" t="s">
        <v>2247</v>
      </c>
      <c r="J7198" s="40">
        <v>13.29</v>
      </c>
      <c r="K7198" s="40">
        <v>0</v>
      </c>
    </row>
    <row r="7199" spans="1:11" x14ac:dyDescent="0.35">
      <c r="A7199">
        <v>30151</v>
      </c>
      <c r="B7199" t="s">
        <v>90</v>
      </c>
      <c r="C7199" s="70">
        <v>0</v>
      </c>
      <c r="D7199" s="70">
        <v>0</v>
      </c>
      <c r="E7199" s="71">
        <v>44620</v>
      </c>
      <c r="F7199" t="s">
        <v>15890</v>
      </c>
      <c r="G7199" t="s">
        <v>1912</v>
      </c>
      <c r="J7199" s="40">
        <v>1036.01</v>
      </c>
      <c r="K7199" s="40">
        <v>0</v>
      </c>
    </row>
    <row r="7200" spans="1:11" x14ac:dyDescent="0.35">
      <c r="A7200">
        <v>30151</v>
      </c>
      <c r="B7200" t="s">
        <v>90</v>
      </c>
      <c r="C7200" s="70">
        <v>0</v>
      </c>
      <c r="D7200" s="70">
        <v>0</v>
      </c>
      <c r="E7200" s="71">
        <v>44633</v>
      </c>
      <c r="F7200" t="s">
        <v>9958</v>
      </c>
      <c r="G7200" t="s">
        <v>2142</v>
      </c>
      <c r="H7200" t="s">
        <v>9957</v>
      </c>
      <c r="I7200" t="s">
        <v>9956</v>
      </c>
      <c r="J7200" s="40">
        <v>0</v>
      </c>
      <c r="K7200" s="40">
        <v>1027.75</v>
      </c>
    </row>
    <row r="7201" spans="1:11" x14ac:dyDescent="0.35">
      <c r="A7201">
        <v>30151</v>
      </c>
      <c r="B7201" t="s">
        <v>90</v>
      </c>
      <c r="C7201" s="70">
        <v>0</v>
      </c>
      <c r="D7201" s="70">
        <v>0</v>
      </c>
      <c r="E7201" s="71">
        <v>44651</v>
      </c>
      <c r="F7201" t="s">
        <v>15897</v>
      </c>
      <c r="G7201" t="s">
        <v>1912</v>
      </c>
      <c r="J7201" s="40">
        <v>1056.23</v>
      </c>
      <c r="K7201" s="40">
        <v>0</v>
      </c>
    </row>
    <row r="7202" spans="1:11" x14ac:dyDescent="0.35">
      <c r="A7202">
        <v>30151</v>
      </c>
      <c r="B7202" t="s">
        <v>90</v>
      </c>
      <c r="C7202" s="70">
        <v>0</v>
      </c>
      <c r="D7202" s="70">
        <v>0</v>
      </c>
      <c r="E7202" s="71">
        <v>44651</v>
      </c>
      <c r="F7202" t="s">
        <v>6513</v>
      </c>
      <c r="G7202" t="s">
        <v>2247</v>
      </c>
      <c r="J7202" s="40">
        <v>0</v>
      </c>
      <c r="K7202" s="40">
        <v>14.54</v>
      </c>
    </row>
    <row r="7203" spans="1:11" x14ac:dyDescent="0.35">
      <c r="A7203">
        <v>30151</v>
      </c>
      <c r="B7203" t="s">
        <v>90</v>
      </c>
      <c r="C7203" s="70">
        <v>0</v>
      </c>
      <c r="D7203" s="70">
        <v>0</v>
      </c>
      <c r="E7203" s="71">
        <v>44664</v>
      </c>
      <c r="F7203" t="s">
        <v>9952</v>
      </c>
      <c r="G7203" t="s">
        <v>2142</v>
      </c>
      <c r="H7203" t="s">
        <v>9951</v>
      </c>
      <c r="I7203" t="s">
        <v>9950</v>
      </c>
      <c r="J7203" s="40">
        <v>0</v>
      </c>
      <c r="K7203" s="40">
        <v>1038.96</v>
      </c>
    </row>
    <row r="7204" spans="1:11" x14ac:dyDescent="0.35">
      <c r="A7204">
        <v>30151</v>
      </c>
      <c r="B7204" t="s">
        <v>90</v>
      </c>
      <c r="C7204" s="70">
        <v>0</v>
      </c>
      <c r="D7204" s="70">
        <v>0</v>
      </c>
      <c r="E7204" s="71">
        <v>44681</v>
      </c>
      <c r="F7204" t="s">
        <v>18734</v>
      </c>
      <c r="G7204" t="s">
        <v>1912</v>
      </c>
      <c r="J7204" s="40">
        <v>1004.5</v>
      </c>
      <c r="K7204" s="40">
        <v>0</v>
      </c>
    </row>
    <row r="7205" spans="1:11" x14ac:dyDescent="0.35">
      <c r="A7205">
        <v>30151</v>
      </c>
      <c r="B7205" t="s">
        <v>90</v>
      </c>
      <c r="C7205" s="70">
        <v>0</v>
      </c>
      <c r="D7205" s="70">
        <v>0</v>
      </c>
      <c r="E7205" s="71">
        <v>44681</v>
      </c>
      <c r="F7205" t="s">
        <v>9946</v>
      </c>
      <c r="G7205" t="s">
        <v>2142</v>
      </c>
      <c r="H7205" t="s">
        <v>9945</v>
      </c>
      <c r="I7205" t="s">
        <v>9944</v>
      </c>
      <c r="J7205" s="40">
        <v>0</v>
      </c>
      <c r="K7205" s="40">
        <v>880.3</v>
      </c>
    </row>
    <row r="7206" spans="1:11" x14ac:dyDescent="0.35">
      <c r="A7206">
        <v>30151</v>
      </c>
      <c r="B7206" t="s">
        <v>90</v>
      </c>
      <c r="C7206" s="70">
        <v>0</v>
      </c>
      <c r="D7206" s="70">
        <v>0</v>
      </c>
      <c r="E7206" s="71">
        <v>44681</v>
      </c>
      <c r="F7206" t="s">
        <v>6143</v>
      </c>
      <c r="G7206" t="s">
        <v>2247</v>
      </c>
      <c r="J7206" s="40">
        <v>9.25</v>
      </c>
      <c r="K7206" s="40">
        <v>0</v>
      </c>
    </row>
    <row r="7207" spans="1:11" x14ac:dyDescent="0.35">
      <c r="A7207">
        <v>30151</v>
      </c>
      <c r="B7207" t="s">
        <v>90</v>
      </c>
      <c r="C7207" s="70">
        <v>0</v>
      </c>
      <c r="D7207" s="70">
        <v>0</v>
      </c>
      <c r="E7207" s="71">
        <v>44712</v>
      </c>
      <c r="F7207" t="s">
        <v>18733</v>
      </c>
      <c r="G7207" t="s">
        <v>1912</v>
      </c>
      <c r="J7207" s="40">
        <v>899.82</v>
      </c>
      <c r="K7207" s="40">
        <v>0</v>
      </c>
    </row>
    <row r="7208" spans="1:11" x14ac:dyDescent="0.35">
      <c r="A7208">
        <v>30151</v>
      </c>
      <c r="B7208" t="s">
        <v>90</v>
      </c>
      <c r="C7208" s="70">
        <v>0</v>
      </c>
      <c r="D7208" s="70">
        <v>0</v>
      </c>
      <c r="E7208" s="71">
        <v>44712</v>
      </c>
      <c r="F7208" t="s">
        <v>5948</v>
      </c>
      <c r="G7208" t="s">
        <v>2247</v>
      </c>
      <c r="J7208" s="40">
        <v>5.69</v>
      </c>
      <c r="K7208" s="40">
        <v>0</v>
      </c>
    </row>
    <row r="7209" spans="1:11" x14ac:dyDescent="0.35">
      <c r="A7209">
        <v>30151</v>
      </c>
      <c r="B7209" t="s">
        <v>90</v>
      </c>
      <c r="C7209" s="70">
        <v>0</v>
      </c>
      <c r="D7209" s="70">
        <v>0</v>
      </c>
      <c r="E7209" s="71">
        <v>44712</v>
      </c>
      <c r="F7209" t="s">
        <v>18732</v>
      </c>
      <c r="G7209" t="s">
        <v>1912</v>
      </c>
      <c r="J7209" s="40">
        <v>899.82</v>
      </c>
      <c r="K7209" s="40">
        <v>0</v>
      </c>
    </row>
    <row r="7210" spans="1:11" x14ac:dyDescent="0.35">
      <c r="A7210">
        <v>30151</v>
      </c>
      <c r="B7210" t="s">
        <v>90</v>
      </c>
      <c r="C7210" s="70">
        <v>0</v>
      </c>
      <c r="D7210" s="70">
        <v>0</v>
      </c>
      <c r="E7210" s="71">
        <v>44712</v>
      </c>
      <c r="F7210" t="s">
        <v>18731</v>
      </c>
      <c r="G7210" t="s">
        <v>1912</v>
      </c>
      <c r="J7210" s="40">
        <v>-899.82</v>
      </c>
      <c r="K7210" s="40">
        <v>0</v>
      </c>
    </row>
    <row r="7211" spans="1:11" x14ac:dyDescent="0.35">
      <c r="A7211">
        <v>30151</v>
      </c>
      <c r="B7211" t="s">
        <v>90</v>
      </c>
      <c r="C7211" s="70">
        <v>0</v>
      </c>
      <c r="D7211" s="70">
        <v>0</v>
      </c>
      <c r="E7211" s="71">
        <v>44742</v>
      </c>
      <c r="F7211" t="s">
        <v>15914</v>
      </c>
      <c r="G7211" t="s">
        <v>1912</v>
      </c>
      <c r="J7211" s="40">
        <v>858.17</v>
      </c>
      <c r="K7211" s="40">
        <v>0</v>
      </c>
    </row>
    <row r="7212" spans="1:11" x14ac:dyDescent="0.35">
      <c r="A7212">
        <v>30151</v>
      </c>
      <c r="B7212" t="s">
        <v>90</v>
      </c>
      <c r="C7212" s="70">
        <v>0</v>
      </c>
      <c r="D7212" s="70">
        <v>0</v>
      </c>
      <c r="E7212" s="71">
        <v>44755</v>
      </c>
      <c r="F7212" t="s">
        <v>9913</v>
      </c>
      <c r="G7212" t="s">
        <v>2142</v>
      </c>
      <c r="H7212" t="s">
        <v>9912</v>
      </c>
      <c r="I7212" t="s">
        <v>9911</v>
      </c>
      <c r="J7212" s="40">
        <v>0</v>
      </c>
      <c r="K7212" s="40">
        <v>865.59</v>
      </c>
    </row>
    <row r="7213" spans="1:11" x14ac:dyDescent="0.35">
      <c r="A7213">
        <v>30151</v>
      </c>
      <c r="B7213" t="s">
        <v>90</v>
      </c>
      <c r="C7213" s="70">
        <v>0</v>
      </c>
      <c r="D7213" s="70">
        <v>0</v>
      </c>
      <c r="E7213" s="71">
        <v>44773</v>
      </c>
      <c r="F7213" t="s">
        <v>15907</v>
      </c>
      <c r="G7213" t="s">
        <v>1912</v>
      </c>
      <c r="J7213" s="40">
        <v>885.75</v>
      </c>
      <c r="K7213" s="40">
        <v>0</v>
      </c>
    </row>
    <row r="7214" spans="1:11" x14ac:dyDescent="0.35">
      <c r="A7214">
        <v>30151</v>
      </c>
      <c r="B7214" t="s">
        <v>90</v>
      </c>
      <c r="C7214" s="70">
        <v>0</v>
      </c>
      <c r="D7214" s="70">
        <v>0</v>
      </c>
      <c r="E7214" s="71">
        <v>44773</v>
      </c>
      <c r="F7214" t="s">
        <v>9904</v>
      </c>
      <c r="G7214" t="s">
        <v>2142</v>
      </c>
      <c r="H7214" t="s">
        <v>9903</v>
      </c>
      <c r="I7214" t="s">
        <v>9902</v>
      </c>
      <c r="J7214" s="40">
        <v>0</v>
      </c>
      <c r="K7214" s="40">
        <v>926.75</v>
      </c>
    </row>
    <row r="7215" spans="1:11" x14ac:dyDescent="0.35">
      <c r="A7215">
        <v>30151</v>
      </c>
      <c r="B7215" t="s">
        <v>90</v>
      </c>
      <c r="C7215" s="70">
        <v>0</v>
      </c>
      <c r="D7215" s="70">
        <v>0</v>
      </c>
      <c r="E7215" s="71">
        <v>44773</v>
      </c>
      <c r="F7215" t="s">
        <v>5369</v>
      </c>
      <c r="G7215" t="s">
        <v>2247</v>
      </c>
      <c r="J7215" s="40">
        <v>48.42</v>
      </c>
      <c r="K7215" s="40">
        <v>0</v>
      </c>
    </row>
    <row r="7216" spans="1:11" x14ac:dyDescent="0.35">
      <c r="A7216">
        <v>30151</v>
      </c>
      <c r="B7216" t="s">
        <v>90</v>
      </c>
      <c r="C7216" s="70">
        <v>0</v>
      </c>
      <c r="D7216" s="70">
        <v>0</v>
      </c>
      <c r="E7216" s="71">
        <v>44802</v>
      </c>
      <c r="F7216" t="s">
        <v>18730</v>
      </c>
      <c r="G7216" t="s">
        <v>1912</v>
      </c>
      <c r="J7216" s="40">
        <v>904.97</v>
      </c>
      <c r="K7216" s="40">
        <v>0</v>
      </c>
    </row>
    <row r="7217" spans="1:11" x14ac:dyDescent="0.35">
      <c r="A7217">
        <v>30151</v>
      </c>
      <c r="B7217" t="s">
        <v>90</v>
      </c>
      <c r="C7217" s="70">
        <v>0</v>
      </c>
      <c r="D7217" s="70">
        <v>0</v>
      </c>
      <c r="E7217" s="71">
        <v>44804</v>
      </c>
      <c r="F7217" t="s">
        <v>5181</v>
      </c>
      <c r="G7217" t="s">
        <v>2247</v>
      </c>
      <c r="H7217" t="s">
        <v>2265</v>
      </c>
      <c r="J7217" s="40">
        <v>0</v>
      </c>
      <c r="K7217" s="40">
        <v>5.96</v>
      </c>
    </row>
    <row r="7218" spans="1:11" x14ac:dyDescent="0.35">
      <c r="A7218">
        <v>30151</v>
      </c>
      <c r="B7218" t="s">
        <v>90</v>
      </c>
      <c r="C7218" s="70">
        <v>0</v>
      </c>
      <c r="D7218" s="70">
        <v>0</v>
      </c>
      <c r="E7218" s="71">
        <v>44817</v>
      </c>
      <c r="F7218" t="s">
        <v>9877</v>
      </c>
      <c r="G7218" t="s">
        <v>2142</v>
      </c>
      <c r="H7218" t="s">
        <v>9876</v>
      </c>
      <c r="I7218" t="s">
        <v>9875</v>
      </c>
      <c r="J7218" s="40">
        <v>0</v>
      </c>
      <c r="K7218" s="40">
        <v>895.52</v>
      </c>
    </row>
    <row r="7219" spans="1:11" x14ac:dyDescent="0.35">
      <c r="A7219">
        <v>30151</v>
      </c>
      <c r="B7219" t="s">
        <v>90</v>
      </c>
      <c r="C7219" s="70">
        <v>0</v>
      </c>
      <c r="D7219" s="70">
        <v>0</v>
      </c>
      <c r="E7219" s="71">
        <v>44834</v>
      </c>
      <c r="F7219" t="s">
        <v>15904</v>
      </c>
      <c r="G7219" t="s">
        <v>1912</v>
      </c>
      <c r="I7219" t="s">
        <v>15903</v>
      </c>
      <c r="J7219" s="40">
        <v>847.75</v>
      </c>
      <c r="K7219" s="40">
        <v>0</v>
      </c>
    </row>
    <row r="7220" spans="1:11" x14ac:dyDescent="0.35">
      <c r="A7220">
        <v>30151</v>
      </c>
      <c r="B7220" t="s">
        <v>90</v>
      </c>
      <c r="C7220" s="70">
        <v>0</v>
      </c>
      <c r="D7220" s="70">
        <v>0</v>
      </c>
      <c r="E7220" s="71">
        <v>44834</v>
      </c>
      <c r="F7220" t="s">
        <v>4759</v>
      </c>
      <c r="G7220" t="s">
        <v>2247</v>
      </c>
      <c r="H7220" t="s">
        <v>2262</v>
      </c>
      <c r="J7220" s="40">
        <v>0</v>
      </c>
      <c r="K7220" s="40">
        <v>3.49</v>
      </c>
    </row>
    <row r="7221" spans="1:11" x14ac:dyDescent="0.35">
      <c r="A7221">
        <v>30151</v>
      </c>
      <c r="B7221" t="s">
        <v>90</v>
      </c>
      <c r="C7221" s="70">
        <v>0</v>
      </c>
      <c r="D7221" s="70">
        <v>0</v>
      </c>
      <c r="E7221" s="71">
        <v>44847</v>
      </c>
      <c r="F7221" t="s">
        <v>9866</v>
      </c>
      <c r="G7221" t="s">
        <v>2142</v>
      </c>
      <c r="H7221" t="s">
        <v>9865</v>
      </c>
      <c r="I7221" t="s">
        <v>9864</v>
      </c>
      <c r="J7221" s="40">
        <v>0</v>
      </c>
      <c r="K7221" s="40">
        <v>839.93</v>
      </c>
    </row>
    <row r="7222" spans="1:11" x14ac:dyDescent="0.35">
      <c r="A7222">
        <v>30151</v>
      </c>
      <c r="B7222" t="s">
        <v>90</v>
      </c>
      <c r="C7222" s="70">
        <v>0</v>
      </c>
      <c r="D7222" s="70">
        <v>0</v>
      </c>
      <c r="E7222" s="71">
        <v>44864</v>
      </c>
      <c r="F7222" t="s">
        <v>18729</v>
      </c>
      <c r="G7222" t="s">
        <v>1912</v>
      </c>
      <c r="H7222" t="s">
        <v>16506</v>
      </c>
      <c r="I7222" t="s">
        <v>16506</v>
      </c>
      <c r="J7222" s="40">
        <v>847.51</v>
      </c>
      <c r="K7222" s="40">
        <v>0</v>
      </c>
    </row>
    <row r="7223" spans="1:11" x14ac:dyDescent="0.35">
      <c r="A7223">
        <v>30151</v>
      </c>
      <c r="B7223" t="s">
        <v>90</v>
      </c>
      <c r="C7223" s="70">
        <v>0</v>
      </c>
      <c r="D7223" s="70">
        <v>0</v>
      </c>
      <c r="E7223" s="71">
        <v>44865</v>
      </c>
      <c r="F7223" t="s">
        <v>4530</v>
      </c>
      <c r="G7223" t="s">
        <v>2247</v>
      </c>
      <c r="H7223" t="s">
        <v>1919</v>
      </c>
      <c r="I7223" t="s">
        <v>1919</v>
      </c>
      <c r="J7223" s="40">
        <v>0</v>
      </c>
      <c r="K7223" s="40">
        <v>4.45</v>
      </c>
    </row>
    <row r="7224" spans="1:11" x14ac:dyDescent="0.35">
      <c r="A7224">
        <v>30151</v>
      </c>
      <c r="B7224" t="s">
        <v>90</v>
      </c>
      <c r="C7224" s="70">
        <v>0</v>
      </c>
      <c r="D7224" s="70">
        <v>0</v>
      </c>
      <c r="E7224" s="71">
        <v>44878</v>
      </c>
      <c r="F7224" t="s">
        <v>9855</v>
      </c>
      <c r="G7224" t="s">
        <v>2142</v>
      </c>
      <c r="H7224" t="s">
        <v>9854</v>
      </c>
      <c r="I7224" t="s">
        <v>9853</v>
      </c>
      <c r="J7224" s="40">
        <v>0</v>
      </c>
      <c r="K7224" s="40">
        <v>870.35</v>
      </c>
    </row>
    <row r="7225" spans="1:11" x14ac:dyDescent="0.35">
      <c r="A7225">
        <v>30151</v>
      </c>
      <c r="B7225" t="s">
        <v>90</v>
      </c>
      <c r="C7225" s="70">
        <v>0</v>
      </c>
      <c r="D7225" s="70">
        <v>0</v>
      </c>
      <c r="E7225" s="71">
        <v>44895</v>
      </c>
      <c r="F7225" t="s">
        <v>18050</v>
      </c>
      <c r="G7225" t="s">
        <v>1912</v>
      </c>
      <c r="H7225" t="s">
        <v>16317</v>
      </c>
      <c r="I7225" t="s">
        <v>16317</v>
      </c>
      <c r="J7225" s="40">
        <v>872.88</v>
      </c>
      <c r="K7225" s="40">
        <v>0</v>
      </c>
    </row>
    <row r="7226" spans="1:11" x14ac:dyDescent="0.35">
      <c r="A7226">
        <v>30151</v>
      </c>
      <c r="B7226" t="s">
        <v>90</v>
      </c>
      <c r="C7226" s="70">
        <v>0</v>
      </c>
      <c r="D7226" s="70">
        <v>0</v>
      </c>
      <c r="E7226" s="71">
        <v>44895</v>
      </c>
      <c r="F7226" t="s">
        <v>4052</v>
      </c>
      <c r="G7226" t="s">
        <v>2247</v>
      </c>
      <c r="H7226" t="s">
        <v>1916</v>
      </c>
      <c r="I7226" t="s">
        <v>1916</v>
      </c>
      <c r="J7226" s="40">
        <v>19.47</v>
      </c>
      <c r="K7226" s="40">
        <v>0</v>
      </c>
    </row>
    <row r="7227" spans="1:11" x14ac:dyDescent="0.35">
      <c r="A7227">
        <v>30151</v>
      </c>
      <c r="B7227" t="s">
        <v>90</v>
      </c>
      <c r="C7227" s="70">
        <v>0</v>
      </c>
      <c r="D7227" s="70">
        <v>0</v>
      </c>
      <c r="E7227" s="71">
        <v>44908</v>
      </c>
      <c r="F7227" t="s">
        <v>9847</v>
      </c>
      <c r="G7227" t="s">
        <v>2142</v>
      </c>
      <c r="H7227" t="s">
        <v>9846</v>
      </c>
      <c r="I7227" t="s">
        <v>9845</v>
      </c>
      <c r="J7227" s="40">
        <v>0</v>
      </c>
      <c r="K7227" s="40">
        <v>874.92</v>
      </c>
    </row>
    <row r="7228" spans="1:11" x14ac:dyDescent="0.35">
      <c r="A7228">
        <v>30151</v>
      </c>
      <c r="B7228" t="s">
        <v>90</v>
      </c>
      <c r="C7228" s="70">
        <v>0</v>
      </c>
      <c r="D7228" s="70">
        <v>0</v>
      </c>
      <c r="E7228" s="71">
        <v>44926</v>
      </c>
      <c r="F7228" t="s">
        <v>15899</v>
      </c>
      <c r="G7228" t="s">
        <v>1912</v>
      </c>
      <c r="H7228" t="s">
        <v>15806</v>
      </c>
      <c r="I7228" t="s">
        <v>15806</v>
      </c>
      <c r="J7228" s="40">
        <v>853.54</v>
      </c>
      <c r="K7228" s="40">
        <v>0</v>
      </c>
    </row>
    <row r="7229" spans="1:11" x14ac:dyDescent="0.35">
      <c r="A7229">
        <v>30151</v>
      </c>
      <c r="B7229" t="s">
        <v>90</v>
      </c>
      <c r="C7229" s="70">
        <v>0</v>
      </c>
      <c r="D7229" s="70">
        <v>0</v>
      </c>
      <c r="E7229" s="71">
        <v>44926</v>
      </c>
      <c r="F7229" t="s">
        <v>3704</v>
      </c>
      <c r="G7229" t="s">
        <v>2247</v>
      </c>
      <c r="H7229" t="s">
        <v>1911</v>
      </c>
      <c r="I7229" t="s">
        <v>1911</v>
      </c>
      <c r="J7229" s="40">
        <v>2.04</v>
      </c>
      <c r="K7229" s="40">
        <v>0</v>
      </c>
    </row>
    <row r="7230" spans="1:11" x14ac:dyDescent="0.35">
      <c r="A7230">
        <v>30165</v>
      </c>
      <c r="B7230" t="s">
        <v>1371</v>
      </c>
      <c r="C7230" s="70">
        <v>0</v>
      </c>
      <c r="D7230" s="70">
        <v>0</v>
      </c>
      <c r="E7230" s="71">
        <v>44896</v>
      </c>
      <c r="F7230" t="s">
        <v>11312</v>
      </c>
      <c r="G7230" t="s">
        <v>2142</v>
      </c>
      <c r="H7230" t="s">
        <v>11311</v>
      </c>
      <c r="I7230" t="s">
        <v>11310</v>
      </c>
      <c r="J7230" s="40">
        <v>0</v>
      </c>
      <c r="K7230" s="40">
        <v>1241.3</v>
      </c>
    </row>
    <row r="7231" spans="1:11" x14ac:dyDescent="0.35">
      <c r="A7231">
        <v>30165</v>
      </c>
      <c r="B7231" t="s">
        <v>1371</v>
      </c>
      <c r="C7231" s="70">
        <v>0</v>
      </c>
      <c r="D7231" s="70">
        <v>0</v>
      </c>
      <c r="E7231" s="71">
        <v>44926</v>
      </c>
      <c r="F7231" t="s">
        <v>3703</v>
      </c>
      <c r="G7231" t="s">
        <v>2247</v>
      </c>
      <c r="H7231" t="s">
        <v>1911</v>
      </c>
      <c r="I7231" t="s">
        <v>1911</v>
      </c>
      <c r="J7231" s="40">
        <v>124.16</v>
      </c>
      <c r="K7231" s="40">
        <v>0</v>
      </c>
    </row>
    <row r="7232" spans="1:11" x14ac:dyDescent="0.35">
      <c r="A7232">
        <v>30166</v>
      </c>
      <c r="B7232" t="s">
        <v>91</v>
      </c>
      <c r="C7232" s="70">
        <v>-27910.76</v>
      </c>
      <c r="D7232" s="70">
        <v>-8974.52</v>
      </c>
      <c r="E7232" s="71">
        <v>44562</v>
      </c>
      <c r="F7232" t="s">
        <v>16191</v>
      </c>
      <c r="G7232" t="s">
        <v>2142</v>
      </c>
      <c r="H7232" t="s">
        <v>14315</v>
      </c>
      <c r="I7232" t="s">
        <v>14314</v>
      </c>
      <c r="J7232" s="40">
        <v>0</v>
      </c>
      <c r="K7232" s="40">
        <v>2968.25</v>
      </c>
    </row>
    <row r="7233" spans="1:11" x14ac:dyDescent="0.35">
      <c r="A7233">
        <v>30166</v>
      </c>
      <c r="B7233" t="s">
        <v>91</v>
      </c>
      <c r="C7233" s="70">
        <v>-27910.76</v>
      </c>
      <c r="D7233" s="70">
        <v>-8974.52</v>
      </c>
      <c r="E7233" s="71">
        <v>44562</v>
      </c>
      <c r="F7233" t="s">
        <v>16190</v>
      </c>
      <c r="G7233" t="s">
        <v>2142</v>
      </c>
      <c r="H7233" t="s">
        <v>14312</v>
      </c>
      <c r="I7233" t="s">
        <v>14311</v>
      </c>
      <c r="J7233" s="40">
        <v>0</v>
      </c>
      <c r="K7233" s="40">
        <v>1074.28</v>
      </c>
    </row>
    <row r="7234" spans="1:11" x14ac:dyDescent="0.35">
      <c r="A7234">
        <v>30166</v>
      </c>
      <c r="B7234" t="s">
        <v>91</v>
      </c>
      <c r="C7234" s="70">
        <v>-27910.76</v>
      </c>
      <c r="D7234" s="70">
        <v>-8974.52</v>
      </c>
      <c r="E7234" s="71">
        <v>44562</v>
      </c>
      <c r="F7234" t="s">
        <v>16303</v>
      </c>
      <c r="G7234" t="s">
        <v>2142</v>
      </c>
      <c r="H7234" t="s">
        <v>16302</v>
      </c>
      <c r="I7234" t="s">
        <v>16301</v>
      </c>
      <c r="J7234" s="40">
        <v>0</v>
      </c>
      <c r="K7234" s="40">
        <v>448.03</v>
      </c>
    </row>
    <row r="7235" spans="1:11" x14ac:dyDescent="0.35">
      <c r="A7235">
        <v>30166</v>
      </c>
      <c r="B7235" t="s">
        <v>91</v>
      </c>
      <c r="C7235" s="70">
        <v>-27910.76</v>
      </c>
      <c r="D7235" s="70">
        <v>-8974.52</v>
      </c>
      <c r="E7235" s="71">
        <v>44592</v>
      </c>
      <c r="F7235" t="s">
        <v>11547</v>
      </c>
      <c r="G7235" t="s">
        <v>1912</v>
      </c>
      <c r="J7235" s="40">
        <v>2885.57</v>
      </c>
      <c r="K7235" s="40">
        <v>0</v>
      </c>
    </row>
    <row r="7236" spans="1:11" x14ac:dyDescent="0.35">
      <c r="A7236">
        <v>30166</v>
      </c>
      <c r="B7236" t="s">
        <v>91</v>
      </c>
      <c r="C7236" s="70">
        <v>-27910.76</v>
      </c>
      <c r="D7236" s="70">
        <v>-8974.52</v>
      </c>
      <c r="E7236" s="71">
        <v>44592</v>
      </c>
      <c r="F7236" t="s">
        <v>11547</v>
      </c>
      <c r="G7236" t="s">
        <v>1912</v>
      </c>
      <c r="J7236" s="40">
        <v>1044.3499999999999</v>
      </c>
      <c r="K7236" s="40">
        <v>0</v>
      </c>
    </row>
    <row r="7237" spans="1:11" x14ac:dyDescent="0.35">
      <c r="A7237">
        <v>30166</v>
      </c>
      <c r="B7237" t="s">
        <v>91</v>
      </c>
      <c r="C7237" s="70">
        <v>-27910.76</v>
      </c>
      <c r="D7237" s="70">
        <v>-8974.52</v>
      </c>
      <c r="E7237" s="71">
        <v>44592</v>
      </c>
      <c r="F7237" t="s">
        <v>16181</v>
      </c>
      <c r="G7237" t="s">
        <v>2142</v>
      </c>
      <c r="H7237" t="s">
        <v>14309</v>
      </c>
      <c r="I7237" t="s">
        <v>14308</v>
      </c>
      <c r="J7237" s="40">
        <v>0</v>
      </c>
      <c r="K7237" s="40">
        <v>-23898.3</v>
      </c>
    </row>
    <row r="7238" spans="1:11" x14ac:dyDescent="0.35">
      <c r="A7238">
        <v>30166</v>
      </c>
      <c r="B7238" t="s">
        <v>91</v>
      </c>
      <c r="C7238" s="70">
        <v>-27910.76</v>
      </c>
      <c r="D7238" s="70">
        <v>-8974.52</v>
      </c>
      <c r="E7238" s="71">
        <v>44592</v>
      </c>
      <c r="F7238" t="s">
        <v>6829</v>
      </c>
      <c r="G7238" t="s">
        <v>2247</v>
      </c>
      <c r="J7238" s="40">
        <v>0</v>
      </c>
      <c r="K7238" s="40">
        <v>308.02999999999997</v>
      </c>
    </row>
    <row r="7239" spans="1:11" x14ac:dyDescent="0.35">
      <c r="A7239">
        <v>30166</v>
      </c>
      <c r="B7239" t="s">
        <v>91</v>
      </c>
      <c r="C7239" s="70">
        <v>-27910.76</v>
      </c>
      <c r="D7239" s="70">
        <v>-8974.52</v>
      </c>
      <c r="E7239" s="71">
        <v>44609</v>
      </c>
      <c r="F7239" t="s">
        <v>16177</v>
      </c>
      <c r="G7239" t="s">
        <v>2142</v>
      </c>
      <c r="H7239" t="s">
        <v>14284</v>
      </c>
      <c r="I7239" t="s">
        <v>14283</v>
      </c>
      <c r="J7239" s="40">
        <v>0</v>
      </c>
      <c r="K7239" s="40">
        <v>2984.43</v>
      </c>
    </row>
    <row r="7240" spans="1:11" x14ac:dyDescent="0.35">
      <c r="A7240">
        <v>30166</v>
      </c>
      <c r="B7240" t="s">
        <v>91</v>
      </c>
      <c r="C7240" s="70">
        <v>-27910.76</v>
      </c>
      <c r="D7240" s="70">
        <v>-8974.52</v>
      </c>
      <c r="E7240" s="71">
        <v>44610</v>
      </c>
      <c r="F7240" t="s">
        <v>16176</v>
      </c>
      <c r="G7240" t="s">
        <v>2142</v>
      </c>
      <c r="H7240" t="s">
        <v>14287</v>
      </c>
      <c r="I7240" t="s">
        <v>14286</v>
      </c>
      <c r="J7240" s="40">
        <v>0</v>
      </c>
      <c r="K7240" s="40">
        <v>1107.1199999999999</v>
      </c>
    </row>
    <row r="7241" spans="1:11" x14ac:dyDescent="0.35">
      <c r="A7241">
        <v>30166</v>
      </c>
      <c r="B7241" t="s">
        <v>91</v>
      </c>
      <c r="C7241" s="70">
        <v>-27910.76</v>
      </c>
      <c r="D7241" s="70">
        <v>-8974.52</v>
      </c>
      <c r="E7241" s="71">
        <v>44610</v>
      </c>
      <c r="F7241" t="s">
        <v>16175</v>
      </c>
      <c r="G7241" t="s">
        <v>2142</v>
      </c>
      <c r="H7241" t="s">
        <v>14281</v>
      </c>
      <c r="I7241" t="s">
        <v>14280</v>
      </c>
      <c r="J7241" s="40">
        <v>0</v>
      </c>
      <c r="K7241" s="40">
        <v>2994.39</v>
      </c>
    </row>
    <row r="7242" spans="1:11" x14ac:dyDescent="0.35">
      <c r="A7242">
        <v>30166</v>
      </c>
      <c r="B7242" t="s">
        <v>91</v>
      </c>
      <c r="C7242" s="70">
        <v>-27910.76</v>
      </c>
      <c r="D7242" s="70">
        <v>-8974.52</v>
      </c>
      <c r="E7242" s="71">
        <v>44651</v>
      </c>
      <c r="F7242" t="s">
        <v>8268</v>
      </c>
      <c r="G7242" t="s">
        <v>1912</v>
      </c>
      <c r="J7242" s="40">
        <v>1113.04</v>
      </c>
      <c r="K7242" s="40">
        <v>0</v>
      </c>
    </row>
    <row r="7243" spans="1:11" x14ac:dyDescent="0.35">
      <c r="A7243">
        <v>30166</v>
      </c>
      <c r="B7243" t="s">
        <v>91</v>
      </c>
      <c r="C7243" s="70">
        <v>-27910.76</v>
      </c>
      <c r="D7243" s="70">
        <v>-8974.52</v>
      </c>
      <c r="E7243" s="71">
        <v>44651</v>
      </c>
      <c r="F7243" t="s">
        <v>8268</v>
      </c>
      <c r="G7243" t="s">
        <v>1912</v>
      </c>
      <c r="J7243" s="40">
        <v>3010.42</v>
      </c>
      <c r="K7243" s="40">
        <v>0</v>
      </c>
    </row>
    <row r="7244" spans="1:11" x14ac:dyDescent="0.35">
      <c r="A7244">
        <v>30166</v>
      </c>
      <c r="B7244" t="s">
        <v>91</v>
      </c>
      <c r="C7244" s="70">
        <v>-27910.76</v>
      </c>
      <c r="D7244" s="70">
        <v>-8974.52</v>
      </c>
      <c r="E7244" s="71">
        <v>44651</v>
      </c>
      <c r="F7244" t="s">
        <v>6512</v>
      </c>
      <c r="G7244" t="s">
        <v>2247</v>
      </c>
      <c r="J7244" s="40">
        <v>49.92</v>
      </c>
      <c r="K7244" s="40">
        <v>0</v>
      </c>
    </row>
    <row r="7245" spans="1:11" x14ac:dyDescent="0.35">
      <c r="A7245">
        <v>30166</v>
      </c>
      <c r="B7245" t="s">
        <v>91</v>
      </c>
      <c r="C7245" s="70">
        <v>-27910.76</v>
      </c>
      <c r="D7245" s="70">
        <v>-8974.52</v>
      </c>
      <c r="E7245" s="71">
        <v>44668</v>
      </c>
      <c r="F7245" t="s">
        <v>16156</v>
      </c>
      <c r="G7245" t="s">
        <v>2142</v>
      </c>
      <c r="H7245" t="s">
        <v>14242</v>
      </c>
      <c r="I7245" t="s">
        <v>14241</v>
      </c>
      <c r="J7245" s="40">
        <v>0</v>
      </c>
      <c r="K7245" s="40">
        <v>3000.23</v>
      </c>
    </row>
    <row r="7246" spans="1:11" x14ac:dyDescent="0.35">
      <c r="A7246">
        <v>30166</v>
      </c>
      <c r="B7246" t="s">
        <v>91</v>
      </c>
      <c r="C7246" s="70">
        <v>-27910.76</v>
      </c>
      <c r="D7246" s="70">
        <v>-8974.52</v>
      </c>
      <c r="E7246" s="71">
        <v>44668</v>
      </c>
      <c r="F7246" t="s">
        <v>16155</v>
      </c>
      <c r="G7246" t="s">
        <v>2142</v>
      </c>
      <c r="H7246" t="s">
        <v>14245</v>
      </c>
      <c r="I7246" t="s">
        <v>14244</v>
      </c>
      <c r="J7246" s="40">
        <v>0</v>
      </c>
      <c r="K7246" s="40">
        <v>1101.92</v>
      </c>
    </row>
    <row r="7247" spans="1:11" x14ac:dyDescent="0.35">
      <c r="A7247">
        <v>30166</v>
      </c>
      <c r="B7247" t="s">
        <v>91</v>
      </c>
      <c r="C7247" s="70">
        <v>-27910.76</v>
      </c>
      <c r="D7247" s="70">
        <v>-8974.52</v>
      </c>
      <c r="E7247" s="71">
        <v>44681</v>
      </c>
      <c r="F7247" t="s">
        <v>6263</v>
      </c>
      <c r="G7247" t="s">
        <v>2247</v>
      </c>
      <c r="J7247" s="40">
        <v>0</v>
      </c>
      <c r="K7247" s="40">
        <v>473.65</v>
      </c>
    </row>
    <row r="7248" spans="1:11" x14ac:dyDescent="0.35">
      <c r="A7248">
        <v>30166</v>
      </c>
      <c r="B7248" t="s">
        <v>91</v>
      </c>
      <c r="C7248" s="70">
        <v>-27910.76</v>
      </c>
      <c r="D7248" s="70">
        <v>-8974.52</v>
      </c>
      <c r="E7248" s="71">
        <v>44681</v>
      </c>
      <c r="F7248" t="s">
        <v>6142</v>
      </c>
      <c r="G7248" t="s">
        <v>2247</v>
      </c>
      <c r="J7248" s="40">
        <v>145.93</v>
      </c>
      <c r="K7248" s="40">
        <v>0</v>
      </c>
    </row>
    <row r="7249" spans="1:11" x14ac:dyDescent="0.35">
      <c r="A7249">
        <v>30166</v>
      </c>
      <c r="B7249" t="s">
        <v>91</v>
      </c>
      <c r="C7249" s="70">
        <v>-27910.76</v>
      </c>
      <c r="D7249" s="70">
        <v>-8974.52</v>
      </c>
      <c r="E7249" s="71">
        <v>44712</v>
      </c>
      <c r="F7249" t="s">
        <v>5947</v>
      </c>
      <c r="G7249" t="s">
        <v>2247</v>
      </c>
      <c r="J7249" s="40">
        <v>0</v>
      </c>
      <c r="K7249" s="40">
        <v>42.23</v>
      </c>
    </row>
    <row r="7250" spans="1:11" x14ac:dyDescent="0.35">
      <c r="A7250">
        <v>30166</v>
      </c>
      <c r="B7250" t="s">
        <v>91</v>
      </c>
      <c r="C7250" s="70">
        <v>-27910.76</v>
      </c>
      <c r="D7250" s="70">
        <v>-8974.52</v>
      </c>
      <c r="E7250" s="71">
        <v>44728</v>
      </c>
      <c r="F7250" t="s">
        <v>16127</v>
      </c>
      <c r="G7250" t="s">
        <v>2142</v>
      </c>
      <c r="H7250" t="s">
        <v>14163</v>
      </c>
      <c r="I7250" t="s">
        <v>14162</v>
      </c>
      <c r="J7250" s="40">
        <v>0</v>
      </c>
      <c r="K7250" s="40">
        <v>2895.78</v>
      </c>
    </row>
    <row r="7251" spans="1:11" x14ac:dyDescent="0.35">
      <c r="A7251">
        <v>30166</v>
      </c>
      <c r="B7251" t="s">
        <v>91</v>
      </c>
      <c r="C7251" s="70">
        <v>-27910.76</v>
      </c>
      <c r="D7251" s="70">
        <v>-8974.52</v>
      </c>
      <c r="E7251" s="71">
        <v>44728</v>
      </c>
      <c r="F7251" t="s">
        <v>16126</v>
      </c>
      <c r="G7251" t="s">
        <v>2142</v>
      </c>
      <c r="H7251" t="s">
        <v>14160</v>
      </c>
      <c r="I7251" t="s">
        <v>14159</v>
      </c>
      <c r="J7251" s="40">
        <v>0</v>
      </c>
      <c r="K7251" s="40">
        <v>1063.95</v>
      </c>
    </row>
    <row r="7252" spans="1:11" x14ac:dyDescent="0.35">
      <c r="A7252">
        <v>30166</v>
      </c>
      <c r="B7252" t="s">
        <v>91</v>
      </c>
      <c r="C7252" s="70">
        <v>-27910.76</v>
      </c>
      <c r="D7252" s="70">
        <v>-8974.52</v>
      </c>
      <c r="E7252" s="71">
        <v>44728</v>
      </c>
      <c r="F7252" t="s">
        <v>13979</v>
      </c>
      <c r="G7252" t="s">
        <v>2142</v>
      </c>
      <c r="H7252" t="s">
        <v>14157</v>
      </c>
      <c r="I7252" t="s">
        <v>13978</v>
      </c>
      <c r="J7252" s="40">
        <v>0</v>
      </c>
      <c r="K7252" s="40">
        <v>-13588.06</v>
      </c>
    </row>
    <row r="7253" spans="1:11" x14ac:dyDescent="0.35">
      <c r="A7253">
        <v>30166</v>
      </c>
      <c r="B7253" t="s">
        <v>91</v>
      </c>
      <c r="C7253" s="70">
        <v>-27910.76</v>
      </c>
      <c r="D7253" s="70">
        <v>-8974.52</v>
      </c>
      <c r="E7253" s="71">
        <v>44742</v>
      </c>
      <c r="F7253" t="s">
        <v>15880</v>
      </c>
      <c r="G7253" t="s">
        <v>1912</v>
      </c>
      <c r="J7253" s="40">
        <v>1007.15</v>
      </c>
      <c r="K7253" s="40">
        <v>0</v>
      </c>
    </row>
    <row r="7254" spans="1:11" x14ac:dyDescent="0.35">
      <c r="A7254">
        <v>30166</v>
      </c>
      <c r="B7254" t="s">
        <v>91</v>
      </c>
      <c r="C7254" s="70">
        <v>-27910.76</v>
      </c>
      <c r="D7254" s="70">
        <v>-8974.52</v>
      </c>
      <c r="E7254" s="71">
        <v>44742</v>
      </c>
      <c r="F7254" t="s">
        <v>15880</v>
      </c>
      <c r="G7254" t="s">
        <v>1912</v>
      </c>
      <c r="J7254" s="40">
        <v>2742.21</v>
      </c>
      <c r="K7254" s="40">
        <v>0</v>
      </c>
    </row>
    <row r="7255" spans="1:11" x14ac:dyDescent="0.35">
      <c r="A7255">
        <v>30166</v>
      </c>
      <c r="B7255" t="s">
        <v>91</v>
      </c>
      <c r="C7255" s="70">
        <v>-27910.76</v>
      </c>
      <c r="D7255" s="70">
        <v>-8974.52</v>
      </c>
      <c r="E7255" s="71">
        <v>44742</v>
      </c>
      <c r="F7255" t="s">
        <v>5677</v>
      </c>
      <c r="G7255" t="s">
        <v>2247</v>
      </c>
      <c r="J7255" s="40">
        <v>0</v>
      </c>
      <c r="K7255" s="40">
        <v>410.52</v>
      </c>
    </row>
    <row r="7256" spans="1:11" x14ac:dyDescent="0.35">
      <c r="A7256">
        <v>30166</v>
      </c>
      <c r="B7256" t="s">
        <v>91</v>
      </c>
      <c r="C7256" s="70">
        <v>-27910.76</v>
      </c>
      <c r="D7256" s="70">
        <v>-8974.52</v>
      </c>
      <c r="E7256" s="71">
        <v>44773</v>
      </c>
      <c r="F7256" t="s">
        <v>5368</v>
      </c>
      <c r="G7256" t="s">
        <v>2247</v>
      </c>
      <c r="J7256" s="40">
        <v>631.23</v>
      </c>
      <c r="K7256" s="40">
        <v>0</v>
      </c>
    </row>
    <row r="7257" spans="1:11" x14ac:dyDescent="0.35">
      <c r="A7257">
        <v>30166</v>
      </c>
      <c r="B7257" t="s">
        <v>91</v>
      </c>
      <c r="C7257" s="70">
        <v>-27910.76</v>
      </c>
      <c r="D7257" s="70">
        <v>-8974.52</v>
      </c>
      <c r="E7257" s="71">
        <v>44804</v>
      </c>
      <c r="F7257" t="s">
        <v>5180</v>
      </c>
      <c r="G7257" t="s">
        <v>2247</v>
      </c>
      <c r="H7257" t="s">
        <v>2265</v>
      </c>
      <c r="J7257" s="40">
        <v>303.33</v>
      </c>
      <c r="K7257" s="40">
        <v>0</v>
      </c>
    </row>
    <row r="7258" spans="1:11" x14ac:dyDescent="0.35">
      <c r="A7258">
        <v>30166</v>
      </c>
      <c r="B7258" t="s">
        <v>91</v>
      </c>
      <c r="C7258" s="70">
        <v>-27910.76</v>
      </c>
      <c r="D7258" s="70">
        <v>-8974.52</v>
      </c>
      <c r="E7258" s="71">
        <v>44834</v>
      </c>
      <c r="F7258" t="s">
        <v>4758</v>
      </c>
      <c r="G7258" t="s">
        <v>2247</v>
      </c>
      <c r="H7258" t="s">
        <v>2262</v>
      </c>
      <c r="J7258" s="40">
        <v>0</v>
      </c>
      <c r="K7258" s="40">
        <v>1172.9000000000001</v>
      </c>
    </row>
    <row r="7259" spans="1:11" x14ac:dyDescent="0.35">
      <c r="A7259">
        <v>30166</v>
      </c>
      <c r="B7259" t="s">
        <v>91</v>
      </c>
      <c r="C7259" s="70">
        <v>-27910.76</v>
      </c>
      <c r="D7259" s="70">
        <v>-8974.52</v>
      </c>
      <c r="E7259" s="71">
        <v>44865</v>
      </c>
      <c r="F7259" t="s">
        <v>4529</v>
      </c>
      <c r="G7259" t="s">
        <v>2247</v>
      </c>
      <c r="H7259" t="s">
        <v>1919</v>
      </c>
      <c r="I7259" t="s">
        <v>1919</v>
      </c>
      <c r="J7259" s="40">
        <v>71.45</v>
      </c>
      <c r="K7259" s="40">
        <v>0</v>
      </c>
    </row>
    <row r="7260" spans="1:11" x14ac:dyDescent="0.35">
      <c r="A7260">
        <v>30166</v>
      </c>
      <c r="B7260" t="s">
        <v>91</v>
      </c>
      <c r="C7260" s="70">
        <v>-27910.76</v>
      </c>
      <c r="D7260" s="70">
        <v>-8974.52</v>
      </c>
      <c r="E7260" s="71">
        <v>44866</v>
      </c>
      <c r="F7260" t="s">
        <v>14050</v>
      </c>
      <c r="G7260" t="s">
        <v>2142</v>
      </c>
      <c r="H7260" t="s">
        <v>14049</v>
      </c>
      <c r="I7260" t="s">
        <v>14048</v>
      </c>
      <c r="J7260" s="40">
        <v>0</v>
      </c>
      <c r="K7260" s="40">
        <v>2844.42</v>
      </c>
    </row>
    <row r="7261" spans="1:11" x14ac:dyDescent="0.35">
      <c r="A7261">
        <v>30166</v>
      </c>
      <c r="B7261" t="s">
        <v>91</v>
      </c>
      <c r="C7261" s="70">
        <v>-27910.76</v>
      </c>
      <c r="D7261" s="70">
        <v>-8974.52</v>
      </c>
      <c r="E7261" s="71">
        <v>44895</v>
      </c>
      <c r="F7261" t="s">
        <v>8247</v>
      </c>
      <c r="G7261" t="s">
        <v>1912</v>
      </c>
      <c r="H7261" t="s">
        <v>8246</v>
      </c>
      <c r="I7261" t="s">
        <v>8246</v>
      </c>
      <c r="J7261" s="40">
        <v>26.71</v>
      </c>
      <c r="K7261" s="40">
        <v>0</v>
      </c>
    </row>
    <row r="7262" spans="1:11" x14ac:dyDescent="0.35">
      <c r="A7262">
        <v>30166</v>
      </c>
      <c r="B7262" t="s">
        <v>91</v>
      </c>
      <c r="C7262" s="70">
        <v>-27910.76</v>
      </c>
      <c r="D7262" s="70">
        <v>-8974.52</v>
      </c>
      <c r="E7262" s="71">
        <v>44895</v>
      </c>
      <c r="F7262" t="s">
        <v>15861</v>
      </c>
      <c r="G7262" t="s">
        <v>1912</v>
      </c>
      <c r="H7262" t="s">
        <v>15810</v>
      </c>
      <c r="I7262" t="s">
        <v>15810</v>
      </c>
      <c r="J7262" s="40">
        <v>3227.74</v>
      </c>
      <c r="K7262" s="40">
        <v>0</v>
      </c>
    </row>
    <row r="7263" spans="1:11" x14ac:dyDescent="0.35">
      <c r="A7263">
        <v>30166</v>
      </c>
      <c r="B7263" t="s">
        <v>91</v>
      </c>
      <c r="C7263" s="70">
        <v>-27910.76</v>
      </c>
      <c r="D7263" s="70">
        <v>-8974.52</v>
      </c>
      <c r="E7263" s="71">
        <v>44895</v>
      </c>
      <c r="F7263" t="s">
        <v>13996</v>
      </c>
      <c r="G7263" t="s">
        <v>2142</v>
      </c>
      <c r="H7263" t="s">
        <v>13995</v>
      </c>
      <c r="I7263" t="s">
        <v>13994</v>
      </c>
      <c r="J7263" s="40">
        <v>0</v>
      </c>
      <c r="K7263" s="40">
        <v>2877.79</v>
      </c>
    </row>
    <row r="7264" spans="1:11" x14ac:dyDescent="0.35">
      <c r="A7264">
        <v>30166</v>
      </c>
      <c r="B7264" t="s">
        <v>91</v>
      </c>
      <c r="C7264" s="70">
        <v>-27910.76</v>
      </c>
      <c r="D7264" s="70">
        <v>-8974.52</v>
      </c>
      <c r="E7264" s="71">
        <v>44895</v>
      </c>
      <c r="F7264" t="s">
        <v>13993</v>
      </c>
      <c r="G7264" t="s">
        <v>2142</v>
      </c>
      <c r="H7264" t="s">
        <v>13992</v>
      </c>
      <c r="I7264" t="s">
        <v>13991</v>
      </c>
      <c r="J7264" s="40">
        <v>0</v>
      </c>
      <c r="K7264" s="40">
        <v>1057.23</v>
      </c>
    </row>
    <row r="7265" spans="1:11" x14ac:dyDescent="0.35">
      <c r="A7265">
        <v>30166</v>
      </c>
      <c r="B7265" t="s">
        <v>91</v>
      </c>
      <c r="C7265" s="70">
        <v>-27910.76</v>
      </c>
      <c r="D7265" s="70">
        <v>-8974.52</v>
      </c>
      <c r="E7265" s="71">
        <v>44895</v>
      </c>
      <c r="F7265" t="s">
        <v>13990</v>
      </c>
      <c r="G7265" t="s">
        <v>2142</v>
      </c>
      <c r="H7265" t="s">
        <v>13989</v>
      </c>
      <c r="I7265" t="s">
        <v>13981</v>
      </c>
      <c r="J7265" s="40">
        <v>0</v>
      </c>
      <c r="K7265" s="40">
        <v>-8299.91</v>
      </c>
    </row>
    <row r="7266" spans="1:11" x14ac:dyDescent="0.35">
      <c r="A7266">
        <v>30166</v>
      </c>
      <c r="B7266" t="s">
        <v>91</v>
      </c>
      <c r="C7266" s="70">
        <v>-27910.76</v>
      </c>
      <c r="D7266" s="70">
        <v>-8974.52</v>
      </c>
      <c r="E7266" s="71">
        <v>44895</v>
      </c>
      <c r="F7266" t="s">
        <v>4051</v>
      </c>
      <c r="G7266" t="s">
        <v>2247</v>
      </c>
      <c r="H7266" t="s">
        <v>1916</v>
      </c>
      <c r="I7266" t="s">
        <v>1916</v>
      </c>
      <c r="J7266" s="40">
        <v>430.03</v>
      </c>
      <c r="K7266" s="40">
        <v>0</v>
      </c>
    </row>
    <row r="7267" spans="1:11" x14ac:dyDescent="0.35">
      <c r="A7267">
        <v>30166</v>
      </c>
      <c r="B7267" t="s">
        <v>91</v>
      </c>
      <c r="C7267" s="70">
        <v>-27910.76</v>
      </c>
      <c r="D7267" s="70">
        <v>-8974.52</v>
      </c>
      <c r="E7267" s="71">
        <v>44896</v>
      </c>
      <c r="F7267" t="s">
        <v>7404</v>
      </c>
      <c r="G7267" t="s">
        <v>2142</v>
      </c>
      <c r="H7267" t="s">
        <v>7403</v>
      </c>
      <c r="I7267" t="s">
        <v>7402</v>
      </c>
      <c r="J7267" s="40">
        <v>0</v>
      </c>
      <c r="K7267" s="40">
        <v>1029.25</v>
      </c>
    </row>
    <row r="7268" spans="1:11" x14ac:dyDescent="0.35">
      <c r="A7268">
        <v>30166</v>
      </c>
      <c r="B7268" t="s">
        <v>91</v>
      </c>
      <c r="C7268" s="70">
        <v>-27910.76</v>
      </c>
      <c r="D7268" s="70">
        <v>-8974.52</v>
      </c>
      <c r="E7268" s="71">
        <v>44896</v>
      </c>
      <c r="F7268" t="s">
        <v>7401</v>
      </c>
      <c r="G7268" t="s">
        <v>2142</v>
      </c>
      <c r="H7268" t="s">
        <v>7400</v>
      </c>
      <c r="I7268" t="s">
        <v>7399</v>
      </c>
      <c r="J7268" s="40">
        <v>0</v>
      </c>
      <c r="K7268" s="40">
        <v>2751.5</v>
      </c>
    </row>
    <row r="7269" spans="1:11" x14ac:dyDescent="0.35">
      <c r="A7269">
        <v>30166</v>
      </c>
      <c r="B7269" t="s">
        <v>91</v>
      </c>
      <c r="C7269" s="70">
        <v>-27910.76</v>
      </c>
      <c r="D7269" s="70">
        <v>-8974.52</v>
      </c>
      <c r="E7269" s="71">
        <v>44896</v>
      </c>
      <c r="F7269" t="s">
        <v>7398</v>
      </c>
      <c r="G7269" t="s">
        <v>2142</v>
      </c>
      <c r="H7269" t="s">
        <v>7397</v>
      </c>
      <c r="I7269" t="s">
        <v>7396</v>
      </c>
      <c r="J7269" s="40">
        <v>0</v>
      </c>
      <c r="K7269" s="40">
        <v>2712.89</v>
      </c>
    </row>
    <row r="7270" spans="1:11" x14ac:dyDescent="0.35">
      <c r="A7270">
        <v>30166</v>
      </c>
      <c r="B7270" t="s">
        <v>91</v>
      </c>
      <c r="C7270" s="70">
        <v>-27910.76</v>
      </c>
      <c r="D7270" s="70">
        <v>-8974.52</v>
      </c>
      <c r="E7270" s="71">
        <v>44896</v>
      </c>
      <c r="F7270" t="s">
        <v>13985</v>
      </c>
      <c r="G7270" t="s">
        <v>2142</v>
      </c>
      <c r="H7270" t="s">
        <v>13984</v>
      </c>
      <c r="I7270" t="s">
        <v>13981</v>
      </c>
      <c r="J7270" s="40">
        <v>0</v>
      </c>
      <c r="K7270" s="40">
        <v>8299.91</v>
      </c>
    </row>
    <row r="7271" spans="1:11" x14ac:dyDescent="0.35">
      <c r="A7271">
        <v>30166</v>
      </c>
      <c r="B7271" t="s">
        <v>91</v>
      </c>
      <c r="C7271" s="70">
        <v>-27910.76</v>
      </c>
      <c r="D7271" s="70">
        <v>-8974.52</v>
      </c>
      <c r="E7271" s="71">
        <v>44896</v>
      </c>
      <c r="F7271" t="s">
        <v>13983</v>
      </c>
      <c r="G7271" t="s">
        <v>2142</v>
      </c>
      <c r="H7271" t="s">
        <v>13982</v>
      </c>
      <c r="I7271" t="s">
        <v>13981</v>
      </c>
      <c r="J7271" s="40">
        <v>0</v>
      </c>
      <c r="K7271" s="40">
        <v>2846.39</v>
      </c>
    </row>
    <row r="7272" spans="1:11" x14ac:dyDescent="0.35">
      <c r="A7272">
        <v>30166</v>
      </c>
      <c r="B7272" t="s">
        <v>91</v>
      </c>
      <c r="C7272" s="70">
        <v>-27910.76</v>
      </c>
      <c r="D7272" s="70">
        <v>-8974.52</v>
      </c>
      <c r="E7272" s="71">
        <v>44896</v>
      </c>
      <c r="F7272" t="s">
        <v>13980</v>
      </c>
      <c r="G7272" t="s">
        <v>1912</v>
      </c>
      <c r="H7272" t="s">
        <v>13979</v>
      </c>
      <c r="I7272" t="s">
        <v>13978</v>
      </c>
      <c r="J7272" s="40">
        <v>0</v>
      </c>
      <c r="K7272" s="40">
        <v>16412.150000000001</v>
      </c>
    </row>
    <row r="7273" spans="1:11" x14ac:dyDescent="0.35">
      <c r="A7273">
        <v>30166</v>
      </c>
      <c r="B7273" t="s">
        <v>91</v>
      </c>
      <c r="C7273" s="70">
        <v>-27910.76</v>
      </c>
      <c r="D7273" s="70">
        <v>-8974.52</v>
      </c>
      <c r="E7273" s="71">
        <v>44903</v>
      </c>
      <c r="F7273" t="s">
        <v>18728</v>
      </c>
      <c r="G7273" t="s">
        <v>15843</v>
      </c>
      <c r="H7273" t="s">
        <v>18727</v>
      </c>
      <c r="I7273" t="s">
        <v>18726</v>
      </c>
      <c r="J7273" s="40">
        <v>12340.6</v>
      </c>
      <c r="K7273" s="40">
        <v>0</v>
      </c>
    </row>
    <row r="7274" spans="1:11" x14ac:dyDescent="0.35">
      <c r="A7274">
        <v>30166</v>
      </c>
      <c r="B7274" t="s">
        <v>91</v>
      </c>
      <c r="C7274" s="70">
        <v>-27910.76</v>
      </c>
      <c r="D7274" s="70">
        <v>-8974.52</v>
      </c>
      <c r="E7274" s="71">
        <v>44926</v>
      </c>
      <c r="F7274" t="s">
        <v>3702</v>
      </c>
      <c r="G7274" t="s">
        <v>2247</v>
      </c>
      <c r="H7274" t="s">
        <v>1911</v>
      </c>
      <c r="I7274" t="s">
        <v>1911</v>
      </c>
      <c r="J7274" s="40">
        <v>0</v>
      </c>
      <c r="K7274" s="40">
        <v>820.49</v>
      </c>
    </row>
    <row r="7275" spans="1:11" x14ac:dyDescent="0.35">
      <c r="A7275">
        <v>30166</v>
      </c>
      <c r="B7275" t="s">
        <v>91</v>
      </c>
      <c r="C7275" s="70">
        <v>-27910.76</v>
      </c>
      <c r="D7275" s="70">
        <v>-8974.52</v>
      </c>
      <c r="E7275" s="71">
        <v>44926</v>
      </c>
      <c r="F7275" t="s">
        <v>7395</v>
      </c>
      <c r="G7275" t="s">
        <v>2142</v>
      </c>
      <c r="H7275" t="s">
        <v>7394</v>
      </c>
      <c r="I7275" t="s">
        <v>7393</v>
      </c>
      <c r="J7275" s="40">
        <v>0</v>
      </c>
      <c r="K7275" s="40">
        <v>12124.79</v>
      </c>
    </row>
    <row r="7276" spans="1:11" x14ac:dyDescent="0.35">
      <c r="A7276">
        <v>30166</v>
      </c>
      <c r="B7276" t="s">
        <v>91</v>
      </c>
      <c r="C7276" s="70">
        <v>-27910.76</v>
      </c>
      <c r="D7276" s="70">
        <v>-8974.52</v>
      </c>
      <c r="E7276" s="71">
        <v>44926</v>
      </c>
      <c r="F7276" t="s">
        <v>3494</v>
      </c>
      <c r="G7276" t="s">
        <v>2247</v>
      </c>
      <c r="H7276" t="s">
        <v>1911</v>
      </c>
      <c r="I7276" t="s">
        <v>1911</v>
      </c>
      <c r="J7276" s="40">
        <v>965.23</v>
      </c>
      <c r="K7276" s="40">
        <v>0</v>
      </c>
    </row>
    <row r="7277" spans="1:11" x14ac:dyDescent="0.35">
      <c r="A7277">
        <v>30166</v>
      </c>
      <c r="B7277" t="s">
        <v>91</v>
      </c>
      <c r="C7277" s="70">
        <v>-27910.76</v>
      </c>
      <c r="D7277" s="70">
        <v>-8974.52</v>
      </c>
      <c r="E7277" s="71">
        <v>44926</v>
      </c>
      <c r="F7277" t="s">
        <v>15390</v>
      </c>
      <c r="G7277" t="s">
        <v>1912</v>
      </c>
      <c r="H7277" t="s">
        <v>7838</v>
      </c>
      <c r="J7277" s="40">
        <v>566.37</v>
      </c>
      <c r="K7277" s="40">
        <v>0</v>
      </c>
    </row>
    <row r="7278" spans="1:11" x14ac:dyDescent="0.35">
      <c r="A7278">
        <v>30166</v>
      </c>
      <c r="B7278" t="s">
        <v>91</v>
      </c>
      <c r="C7278" s="70">
        <v>-27910.76</v>
      </c>
      <c r="D7278" s="70">
        <v>-8974.52</v>
      </c>
      <c r="E7278" s="71">
        <v>44926</v>
      </c>
      <c r="F7278" t="s">
        <v>15390</v>
      </c>
      <c r="G7278" t="s">
        <v>1912</v>
      </c>
      <c r="H7278" t="s">
        <v>7838</v>
      </c>
      <c r="J7278" s="40">
        <v>922.75</v>
      </c>
      <c r="K7278" s="40">
        <v>0</v>
      </c>
    </row>
    <row r="7279" spans="1:11" x14ac:dyDescent="0.35">
      <c r="A7279">
        <v>30166</v>
      </c>
      <c r="B7279" t="s">
        <v>91</v>
      </c>
      <c r="C7279" s="70">
        <v>-27910.76</v>
      </c>
      <c r="D7279" s="70">
        <v>-8974.52</v>
      </c>
      <c r="E7279" s="71">
        <v>44926</v>
      </c>
      <c r="F7279" t="s">
        <v>15390</v>
      </c>
      <c r="G7279" t="s">
        <v>1912</v>
      </c>
      <c r="H7279" t="s">
        <v>7838</v>
      </c>
      <c r="J7279" s="40">
        <v>1210.26</v>
      </c>
      <c r="K7279" s="40">
        <v>0</v>
      </c>
    </row>
    <row r="7280" spans="1:11" x14ac:dyDescent="0.35">
      <c r="A7280">
        <v>30170</v>
      </c>
      <c r="B7280" t="s">
        <v>92</v>
      </c>
      <c r="C7280" s="70">
        <v>5919.18</v>
      </c>
      <c r="D7280" s="70">
        <v>1842.34</v>
      </c>
      <c r="E7280" s="71">
        <v>44562</v>
      </c>
      <c r="F7280" t="s">
        <v>8555</v>
      </c>
      <c r="G7280" t="s">
        <v>2142</v>
      </c>
      <c r="H7280" t="s">
        <v>8554</v>
      </c>
      <c r="I7280" t="s">
        <v>8553</v>
      </c>
      <c r="J7280" s="40">
        <v>0</v>
      </c>
      <c r="K7280" s="40">
        <v>794.32</v>
      </c>
    </row>
    <row r="7281" spans="1:11" x14ac:dyDescent="0.35">
      <c r="A7281">
        <v>30170</v>
      </c>
      <c r="B7281" t="s">
        <v>92</v>
      </c>
      <c r="C7281" s="70">
        <v>5919.18</v>
      </c>
      <c r="D7281" s="70">
        <v>1842.34</v>
      </c>
      <c r="E7281" s="71">
        <v>44581</v>
      </c>
      <c r="F7281" t="s">
        <v>8546</v>
      </c>
      <c r="G7281" t="s">
        <v>2142</v>
      </c>
      <c r="H7281" t="s">
        <v>8545</v>
      </c>
      <c r="I7281" t="s">
        <v>8544</v>
      </c>
      <c r="J7281" s="40">
        <v>0</v>
      </c>
      <c r="K7281" s="40">
        <v>607.64</v>
      </c>
    </row>
    <row r="7282" spans="1:11" x14ac:dyDescent="0.35">
      <c r="A7282">
        <v>30170</v>
      </c>
      <c r="B7282" t="s">
        <v>92</v>
      </c>
      <c r="C7282" s="70">
        <v>5919.18</v>
      </c>
      <c r="D7282" s="70">
        <v>1842.34</v>
      </c>
      <c r="E7282" s="71">
        <v>44592</v>
      </c>
      <c r="F7282" t="s">
        <v>15893</v>
      </c>
      <c r="G7282" t="s">
        <v>1912</v>
      </c>
      <c r="J7282" s="40">
        <v>596.04</v>
      </c>
      <c r="K7282" s="40">
        <v>0</v>
      </c>
    </row>
    <row r="7283" spans="1:11" x14ac:dyDescent="0.35">
      <c r="A7283">
        <v>30170</v>
      </c>
      <c r="B7283" t="s">
        <v>92</v>
      </c>
      <c r="C7283" s="70">
        <v>5919.18</v>
      </c>
      <c r="D7283" s="70">
        <v>1842.34</v>
      </c>
      <c r="E7283" s="71">
        <v>44592</v>
      </c>
      <c r="F7283" t="s">
        <v>15893</v>
      </c>
      <c r="G7283" t="s">
        <v>1912</v>
      </c>
      <c r="J7283" s="40">
        <v>4102.87</v>
      </c>
      <c r="K7283" s="40">
        <v>0</v>
      </c>
    </row>
    <row r="7284" spans="1:11" x14ac:dyDescent="0.35">
      <c r="A7284">
        <v>30170</v>
      </c>
      <c r="B7284" t="s">
        <v>92</v>
      </c>
      <c r="C7284" s="70">
        <v>5919.18</v>
      </c>
      <c r="D7284" s="70">
        <v>1842.34</v>
      </c>
      <c r="E7284" s="71">
        <v>44592</v>
      </c>
      <c r="F7284" t="s">
        <v>18725</v>
      </c>
      <c r="G7284" t="s">
        <v>2142</v>
      </c>
      <c r="H7284" t="s">
        <v>18724</v>
      </c>
      <c r="I7284" t="s">
        <v>18723</v>
      </c>
      <c r="J7284" s="40">
        <v>0</v>
      </c>
      <c r="K7284" s="40">
        <v>4102.8599999999997</v>
      </c>
    </row>
    <row r="7285" spans="1:11" x14ac:dyDescent="0.35">
      <c r="A7285">
        <v>30170</v>
      </c>
      <c r="B7285" t="s">
        <v>92</v>
      </c>
      <c r="C7285" s="70">
        <v>5919.18</v>
      </c>
      <c r="D7285" s="70">
        <v>1842.34</v>
      </c>
      <c r="E7285" s="71">
        <v>44592</v>
      </c>
      <c r="F7285" t="s">
        <v>2135</v>
      </c>
      <c r="G7285" t="s">
        <v>1907</v>
      </c>
      <c r="J7285" s="40">
        <v>0</v>
      </c>
      <c r="K7285" s="40">
        <v>0</v>
      </c>
    </row>
    <row r="7286" spans="1:11" x14ac:dyDescent="0.35">
      <c r="A7286">
        <v>30170</v>
      </c>
      <c r="B7286" t="s">
        <v>92</v>
      </c>
      <c r="C7286" s="70">
        <v>5919.18</v>
      </c>
      <c r="D7286" s="70">
        <v>1842.34</v>
      </c>
      <c r="E7286" s="71">
        <v>44592</v>
      </c>
      <c r="F7286" t="s">
        <v>6828</v>
      </c>
      <c r="G7286" t="s">
        <v>2247</v>
      </c>
      <c r="J7286" s="40">
        <v>27.34</v>
      </c>
      <c r="K7286" s="40">
        <v>0</v>
      </c>
    </row>
    <row r="7287" spans="1:11" x14ac:dyDescent="0.35">
      <c r="A7287">
        <v>30170</v>
      </c>
      <c r="B7287" t="s">
        <v>92</v>
      </c>
      <c r="C7287" s="70">
        <v>5919.18</v>
      </c>
      <c r="D7287" s="70">
        <v>1842.34</v>
      </c>
      <c r="E7287" s="71">
        <v>44592</v>
      </c>
      <c r="F7287" t="s">
        <v>6750</v>
      </c>
      <c r="G7287" t="s">
        <v>2247</v>
      </c>
      <c r="H7287" t="s">
        <v>6720</v>
      </c>
      <c r="I7287" t="s">
        <v>6720</v>
      </c>
      <c r="J7287" s="40">
        <v>1.26</v>
      </c>
      <c r="K7287" s="40">
        <v>0</v>
      </c>
    </row>
    <row r="7288" spans="1:11" x14ac:dyDescent="0.35">
      <c r="A7288">
        <v>30170</v>
      </c>
      <c r="B7288" t="s">
        <v>92</v>
      </c>
      <c r="C7288" s="70">
        <v>5919.18</v>
      </c>
      <c r="D7288" s="70">
        <v>1842.34</v>
      </c>
      <c r="E7288" s="71">
        <v>44600</v>
      </c>
      <c r="F7288" t="s">
        <v>18722</v>
      </c>
      <c r="G7288" t="s">
        <v>2142</v>
      </c>
      <c r="H7288" t="s">
        <v>18721</v>
      </c>
      <c r="I7288" t="s">
        <v>18720</v>
      </c>
      <c r="J7288" s="40">
        <v>0</v>
      </c>
      <c r="K7288" s="40">
        <v>4203.04</v>
      </c>
    </row>
    <row r="7289" spans="1:11" x14ac:dyDescent="0.35">
      <c r="A7289">
        <v>30170</v>
      </c>
      <c r="B7289" t="s">
        <v>92</v>
      </c>
      <c r="C7289" s="70">
        <v>5919.18</v>
      </c>
      <c r="D7289" s="70">
        <v>1842.34</v>
      </c>
      <c r="E7289" s="71">
        <v>44601</v>
      </c>
      <c r="F7289" t="s">
        <v>8533</v>
      </c>
      <c r="G7289" t="s">
        <v>2142</v>
      </c>
      <c r="H7289" t="s">
        <v>8532</v>
      </c>
      <c r="I7289" t="s">
        <v>8531</v>
      </c>
      <c r="J7289" s="40">
        <v>0</v>
      </c>
      <c r="K7289" s="40">
        <v>73.430000000000007</v>
      </c>
    </row>
    <row r="7290" spans="1:11" x14ac:dyDescent="0.35">
      <c r="A7290">
        <v>30170</v>
      </c>
      <c r="B7290" t="s">
        <v>92</v>
      </c>
      <c r="C7290" s="70">
        <v>5919.18</v>
      </c>
      <c r="D7290" s="70">
        <v>1842.34</v>
      </c>
      <c r="E7290" s="71">
        <v>44602</v>
      </c>
      <c r="F7290" t="s">
        <v>18719</v>
      </c>
      <c r="G7290" t="s">
        <v>15843</v>
      </c>
      <c r="H7290" t="s">
        <v>18718</v>
      </c>
      <c r="J7290" s="40">
        <v>12620.85</v>
      </c>
      <c r="K7290" s="40">
        <v>0</v>
      </c>
    </row>
    <row r="7291" spans="1:11" x14ac:dyDescent="0.35">
      <c r="A7291">
        <v>30170</v>
      </c>
      <c r="B7291" t="s">
        <v>92</v>
      </c>
      <c r="C7291" s="70">
        <v>5919.18</v>
      </c>
      <c r="D7291" s="70">
        <v>1842.34</v>
      </c>
      <c r="E7291" s="71">
        <v>44605</v>
      </c>
      <c r="F7291" t="s">
        <v>18717</v>
      </c>
      <c r="G7291" t="s">
        <v>2142</v>
      </c>
      <c r="H7291" t="s">
        <v>18716</v>
      </c>
      <c r="I7291" t="s">
        <v>18715</v>
      </c>
      <c r="J7291" s="40">
        <v>0</v>
      </c>
      <c r="K7291" s="40">
        <v>4188.74</v>
      </c>
    </row>
    <row r="7292" spans="1:11" x14ac:dyDescent="0.35">
      <c r="A7292">
        <v>30170</v>
      </c>
      <c r="B7292" t="s">
        <v>92</v>
      </c>
      <c r="C7292" s="70">
        <v>5919.18</v>
      </c>
      <c r="D7292" s="70">
        <v>1842.34</v>
      </c>
      <c r="E7292" s="71">
        <v>44607</v>
      </c>
      <c r="F7292" t="s">
        <v>18714</v>
      </c>
      <c r="G7292" t="s">
        <v>2142</v>
      </c>
      <c r="H7292" t="s">
        <v>18713</v>
      </c>
      <c r="I7292" t="s">
        <v>18712</v>
      </c>
      <c r="J7292" s="40">
        <v>0</v>
      </c>
      <c r="K7292" s="40">
        <v>8403.4599999999991</v>
      </c>
    </row>
    <row r="7293" spans="1:11" x14ac:dyDescent="0.35">
      <c r="A7293">
        <v>30170</v>
      </c>
      <c r="B7293" t="s">
        <v>92</v>
      </c>
      <c r="C7293" s="70">
        <v>5919.18</v>
      </c>
      <c r="D7293" s="70">
        <v>1842.34</v>
      </c>
      <c r="E7293" s="71">
        <v>44620</v>
      </c>
      <c r="F7293" t="s">
        <v>15891</v>
      </c>
      <c r="G7293" t="s">
        <v>1912</v>
      </c>
      <c r="J7293" s="40">
        <v>542.19000000000005</v>
      </c>
      <c r="K7293" s="40">
        <v>0</v>
      </c>
    </row>
    <row r="7294" spans="1:11" x14ac:dyDescent="0.35">
      <c r="A7294">
        <v>30170</v>
      </c>
      <c r="B7294" t="s">
        <v>92</v>
      </c>
      <c r="C7294" s="70">
        <v>5919.18</v>
      </c>
      <c r="D7294" s="70">
        <v>1842.34</v>
      </c>
      <c r="E7294" s="71">
        <v>44620</v>
      </c>
      <c r="F7294" t="s">
        <v>15891</v>
      </c>
      <c r="G7294" t="s">
        <v>1912</v>
      </c>
      <c r="J7294" s="40">
        <v>72.930000000000007</v>
      </c>
      <c r="K7294" s="40">
        <v>0</v>
      </c>
    </row>
    <row r="7295" spans="1:11" x14ac:dyDescent="0.35">
      <c r="A7295">
        <v>30170</v>
      </c>
      <c r="B7295" t="s">
        <v>92</v>
      </c>
      <c r="C7295" s="70">
        <v>5919.18</v>
      </c>
      <c r="D7295" s="70">
        <v>1842.34</v>
      </c>
      <c r="E7295" s="71">
        <v>44620</v>
      </c>
      <c r="F7295" t="s">
        <v>15891</v>
      </c>
      <c r="G7295" t="s">
        <v>1912</v>
      </c>
      <c r="J7295" s="40">
        <v>4184.8599999999997</v>
      </c>
      <c r="K7295" s="40">
        <v>0</v>
      </c>
    </row>
    <row r="7296" spans="1:11" x14ac:dyDescent="0.35">
      <c r="A7296">
        <v>30170</v>
      </c>
      <c r="B7296" t="s">
        <v>92</v>
      </c>
      <c r="C7296" s="70">
        <v>5919.18</v>
      </c>
      <c r="D7296" s="70">
        <v>1842.34</v>
      </c>
      <c r="E7296" s="71">
        <v>44627</v>
      </c>
      <c r="F7296" t="s">
        <v>8521</v>
      </c>
      <c r="G7296" t="s">
        <v>2142</v>
      </c>
      <c r="H7296" t="s">
        <v>8520</v>
      </c>
      <c r="I7296" t="s">
        <v>8519</v>
      </c>
      <c r="J7296" s="40">
        <v>0</v>
      </c>
      <c r="K7296" s="40">
        <v>571.53</v>
      </c>
    </row>
    <row r="7297" spans="1:11" x14ac:dyDescent="0.35">
      <c r="A7297">
        <v>30170</v>
      </c>
      <c r="B7297" t="s">
        <v>92</v>
      </c>
      <c r="C7297" s="70">
        <v>5919.18</v>
      </c>
      <c r="D7297" s="70">
        <v>1842.34</v>
      </c>
      <c r="E7297" s="71">
        <v>44628</v>
      </c>
      <c r="F7297" t="s">
        <v>8518</v>
      </c>
      <c r="G7297" t="s">
        <v>2142</v>
      </c>
      <c r="H7297" t="s">
        <v>8517</v>
      </c>
      <c r="I7297" t="s">
        <v>8516</v>
      </c>
      <c r="J7297" s="40">
        <v>0</v>
      </c>
      <c r="K7297" s="40">
        <v>176.04</v>
      </c>
    </row>
    <row r="7298" spans="1:11" x14ac:dyDescent="0.35">
      <c r="A7298">
        <v>30170</v>
      </c>
      <c r="B7298" t="s">
        <v>92</v>
      </c>
      <c r="C7298" s="70">
        <v>5919.18</v>
      </c>
      <c r="D7298" s="70">
        <v>1842.34</v>
      </c>
      <c r="E7298" s="71">
        <v>44649</v>
      </c>
      <c r="F7298" t="s">
        <v>18711</v>
      </c>
      <c r="G7298" t="s">
        <v>2142</v>
      </c>
      <c r="H7298" t="s">
        <v>18710</v>
      </c>
      <c r="I7298" t="s">
        <v>18709</v>
      </c>
      <c r="J7298" s="40">
        <v>0</v>
      </c>
      <c r="K7298" s="40">
        <v>3614.13</v>
      </c>
    </row>
    <row r="7299" spans="1:11" x14ac:dyDescent="0.35">
      <c r="A7299">
        <v>30170</v>
      </c>
      <c r="B7299" t="s">
        <v>92</v>
      </c>
      <c r="C7299" s="70">
        <v>5919.18</v>
      </c>
      <c r="D7299" s="70">
        <v>1842.34</v>
      </c>
      <c r="E7299" s="71">
        <v>44651</v>
      </c>
      <c r="F7299" t="s">
        <v>15888</v>
      </c>
      <c r="G7299" t="s">
        <v>1912</v>
      </c>
      <c r="J7299" s="40">
        <v>590.6</v>
      </c>
      <c r="K7299" s="40">
        <v>0</v>
      </c>
    </row>
    <row r="7300" spans="1:11" x14ac:dyDescent="0.35">
      <c r="A7300">
        <v>30170</v>
      </c>
      <c r="B7300" t="s">
        <v>92</v>
      </c>
      <c r="C7300" s="70">
        <v>5919.18</v>
      </c>
      <c r="D7300" s="70">
        <v>1842.34</v>
      </c>
      <c r="E7300" s="71">
        <v>44651</v>
      </c>
      <c r="F7300" t="s">
        <v>6511</v>
      </c>
      <c r="G7300" t="s">
        <v>2247</v>
      </c>
      <c r="J7300" s="40">
        <v>0</v>
      </c>
      <c r="K7300" s="40">
        <v>64.349999999999994</v>
      </c>
    </row>
    <row r="7301" spans="1:11" x14ac:dyDescent="0.35">
      <c r="A7301">
        <v>30170</v>
      </c>
      <c r="B7301" t="s">
        <v>92</v>
      </c>
      <c r="C7301" s="70">
        <v>5919.18</v>
      </c>
      <c r="D7301" s="70">
        <v>1842.34</v>
      </c>
      <c r="E7301" s="71">
        <v>44663</v>
      </c>
      <c r="F7301" t="s">
        <v>11930</v>
      </c>
      <c r="G7301" t="s">
        <v>2142</v>
      </c>
      <c r="H7301" t="s">
        <v>11929</v>
      </c>
      <c r="I7301" t="s">
        <v>11928</v>
      </c>
      <c r="J7301" s="40">
        <v>0</v>
      </c>
      <c r="K7301" s="40">
        <v>514.84</v>
      </c>
    </row>
    <row r="7302" spans="1:11" x14ac:dyDescent="0.35">
      <c r="A7302">
        <v>30170</v>
      </c>
      <c r="B7302" t="s">
        <v>92</v>
      </c>
      <c r="C7302" s="70">
        <v>5919.18</v>
      </c>
      <c r="D7302" s="70">
        <v>1842.34</v>
      </c>
      <c r="E7302" s="71">
        <v>44663</v>
      </c>
      <c r="F7302" t="s">
        <v>11927</v>
      </c>
      <c r="G7302" t="s">
        <v>2142</v>
      </c>
      <c r="H7302" t="s">
        <v>11926</v>
      </c>
      <c r="I7302" t="s">
        <v>11925</v>
      </c>
      <c r="J7302" s="40">
        <v>0</v>
      </c>
      <c r="K7302" s="40">
        <v>514.84</v>
      </c>
    </row>
    <row r="7303" spans="1:11" x14ac:dyDescent="0.35">
      <c r="A7303">
        <v>30170</v>
      </c>
      <c r="B7303" t="s">
        <v>92</v>
      </c>
      <c r="C7303" s="70">
        <v>5919.18</v>
      </c>
      <c r="D7303" s="70">
        <v>1842.34</v>
      </c>
      <c r="E7303" s="71">
        <v>44663</v>
      </c>
      <c r="F7303" t="s">
        <v>11924</v>
      </c>
      <c r="G7303" t="s">
        <v>2142</v>
      </c>
      <c r="H7303" t="s">
        <v>11923</v>
      </c>
      <c r="I7303" t="s">
        <v>11922</v>
      </c>
      <c r="J7303" s="40">
        <v>0</v>
      </c>
      <c r="K7303" s="40">
        <v>514.84</v>
      </c>
    </row>
    <row r="7304" spans="1:11" x14ac:dyDescent="0.35">
      <c r="A7304">
        <v>30170</v>
      </c>
      <c r="B7304" t="s">
        <v>92</v>
      </c>
      <c r="C7304" s="70">
        <v>5919.18</v>
      </c>
      <c r="D7304" s="70">
        <v>1842.34</v>
      </c>
      <c r="E7304" s="71">
        <v>44665</v>
      </c>
      <c r="F7304" t="s">
        <v>11882</v>
      </c>
      <c r="G7304" t="s">
        <v>2142</v>
      </c>
      <c r="H7304" t="s">
        <v>11881</v>
      </c>
      <c r="I7304" t="s">
        <v>11880</v>
      </c>
      <c r="J7304" s="40">
        <v>0</v>
      </c>
      <c r="K7304" s="40">
        <v>517.41999999999996</v>
      </c>
    </row>
    <row r="7305" spans="1:11" x14ac:dyDescent="0.35">
      <c r="A7305">
        <v>30170</v>
      </c>
      <c r="B7305" t="s">
        <v>92</v>
      </c>
      <c r="C7305" s="70">
        <v>5919.18</v>
      </c>
      <c r="D7305" s="70">
        <v>1842.34</v>
      </c>
      <c r="E7305" s="71">
        <v>44665</v>
      </c>
      <c r="F7305" t="s">
        <v>11879</v>
      </c>
      <c r="G7305" t="s">
        <v>2142</v>
      </c>
      <c r="H7305" t="s">
        <v>11878</v>
      </c>
      <c r="I7305" t="s">
        <v>11877</v>
      </c>
      <c r="J7305" s="40">
        <v>0</v>
      </c>
      <c r="K7305" s="40">
        <v>517.41999999999996</v>
      </c>
    </row>
    <row r="7306" spans="1:11" x14ac:dyDescent="0.35">
      <c r="A7306">
        <v>30170</v>
      </c>
      <c r="B7306" t="s">
        <v>92</v>
      </c>
      <c r="C7306" s="70">
        <v>5919.18</v>
      </c>
      <c r="D7306" s="70">
        <v>1842.34</v>
      </c>
      <c r="E7306" s="71">
        <v>44665</v>
      </c>
      <c r="F7306" t="s">
        <v>11876</v>
      </c>
      <c r="G7306" t="s">
        <v>2142</v>
      </c>
      <c r="H7306" t="s">
        <v>11875</v>
      </c>
      <c r="I7306" t="s">
        <v>11874</v>
      </c>
      <c r="J7306" s="40">
        <v>0</v>
      </c>
      <c r="K7306" s="40">
        <v>517.41999999999996</v>
      </c>
    </row>
    <row r="7307" spans="1:11" x14ac:dyDescent="0.35">
      <c r="A7307">
        <v>30170</v>
      </c>
      <c r="B7307" t="s">
        <v>92</v>
      </c>
      <c r="C7307" s="70">
        <v>5919.18</v>
      </c>
      <c r="D7307" s="70">
        <v>1842.34</v>
      </c>
      <c r="E7307" s="71">
        <v>44668</v>
      </c>
      <c r="F7307" t="s">
        <v>11870</v>
      </c>
      <c r="G7307" t="s">
        <v>2142</v>
      </c>
      <c r="H7307" t="s">
        <v>11869</v>
      </c>
      <c r="I7307" t="s">
        <v>11868</v>
      </c>
      <c r="J7307" s="40">
        <v>0</v>
      </c>
      <c r="K7307" s="40">
        <v>517.41999999999996</v>
      </c>
    </row>
    <row r="7308" spans="1:11" x14ac:dyDescent="0.35">
      <c r="A7308">
        <v>30170</v>
      </c>
      <c r="B7308" t="s">
        <v>92</v>
      </c>
      <c r="C7308" s="70">
        <v>5919.18</v>
      </c>
      <c r="D7308" s="70">
        <v>1842.34</v>
      </c>
      <c r="E7308" s="71">
        <v>44669</v>
      </c>
      <c r="F7308" t="s">
        <v>11867</v>
      </c>
      <c r="G7308" t="s">
        <v>2142</v>
      </c>
      <c r="H7308" t="s">
        <v>11866</v>
      </c>
      <c r="I7308" t="s">
        <v>11865</v>
      </c>
      <c r="J7308" s="40">
        <v>0</v>
      </c>
      <c r="K7308" s="40">
        <v>527.98</v>
      </c>
    </row>
    <row r="7309" spans="1:11" x14ac:dyDescent="0.35">
      <c r="A7309">
        <v>30170</v>
      </c>
      <c r="B7309" t="s">
        <v>92</v>
      </c>
      <c r="C7309" s="70">
        <v>5919.18</v>
      </c>
      <c r="D7309" s="70">
        <v>1842.34</v>
      </c>
      <c r="E7309" s="71">
        <v>44670</v>
      </c>
      <c r="F7309" t="s">
        <v>11858</v>
      </c>
      <c r="G7309" t="s">
        <v>2142</v>
      </c>
      <c r="H7309" t="s">
        <v>11857</v>
      </c>
      <c r="I7309" t="s">
        <v>11856</v>
      </c>
      <c r="J7309" s="40">
        <v>0</v>
      </c>
      <c r="K7309" s="40">
        <v>511.5</v>
      </c>
    </row>
    <row r="7310" spans="1:11" x14ac:dyDescent="0.35">
      <c r="A7310">
        <v>30170</v>
      </c>
      <c r="B7310" t="s">
        <v>92</v>
      </c>
      <c r="C7310" s="70">
        <v>5919.18</v>
      </c>
      <c r="D7310" s="70">
        <v>1842.34</v>
      </c>
      <c r="E7310" s="71">
        <v>44675</v>
      </c>
      <c r="F7310" t="s">
        <v>11852</v>
      </c>
      <c r="G7310" t="s">
        <v>2142</v>
      </c>
      <c r="H7310" t="s">
        <v>11851</v>
      </c>
      <c r="I7310" t="s">
        <v>11850</v>
      </c>
      <c r="J7310" s="40">
        <v>0</v>
      </c>
      <c r="K7310" s="40">
        <v>514.52</v>
      </c>
    </row>
    <row r="7311" spans="1:11" x14ac:dyDescent="0.35">
      <c r="A7311">
        <v>30170</v>
      </c>
      <c r="B7311" t="s">
        <v>92</v>
      </c>
      <c r="C7311" s="70">
        <v>5919.18</v>
      </c>
      <c r="D7311" s="70">
        <v>1842.34</v>
      </c>
      <c r="E7311" s="71">
        <v>44679</v>
      </c>
      <c r="F7311" t="s">
        <v>18708</v>
      </c>
      <c r="G7311" t="s">
        <v>2142</v>
      </c>
      <c r="H7311" t="s">
        <v>18707</v>
      </c>
      <c r="I7311" t="s">
        <v>18706</v>
      </c>
      <c r="J7311" s="40">
        <v>0</v>
      </c>
      <c r="K7311" s="40">
        <v>942.43</v>
      </c>
    </row>
    <row r="7312" spans="1:11" x14ac:dyDescent="0.35">
      <c r="A7312">
        <v>30170</v>
      </c>
      <c r="B7312" t="s">
        <v>92</v>
      </c>
      <c r="C7312" s="70">
        <v>5919.18</v>
      </c>
      <c r="D7312" s="70">
        <v>1842.34</v>
      </c>
      <c r="E7312" s="71">
        <v>44681</v>
      </c>
      <c r="F7312" t="s">
        <v>8264</v>
      </c>
      <c r="G7312" t="s">
        <v>1912</v>
      </c>
      <c r="J7312" s="40">
        <v>509.2</v>
      </c>
      <c r="K7312" s="40">
        <v>0</v>
      </c>
    </row>
    <row r="7313" spans="1:11" x14ac:dyDescent="0.35">
      <c r="A7313">
        <v>30170</v>
      </c>
      <c r="B7313" t="s">
        <v>92</v>
      </c>
      <c r="C7313" s="70">
        <v>5919.18</v>
      </c>
      <c r="D7313" s="70">
        <v>1842.34</v>
      </c>
      <c r="E7313" s="71">
        <v>44681</v>
      </c>
      <c r="F7313" t="s">
        <v>15886</v>
      </c>
      <c r="G7313" t="s">
        <v>1912</v>
      </c>
      <c r="J7313" s="40">
        <v>499.01</v>
      </c>
      <c r="K7313" s="40">
        <v>0</v>
      </c>
    </row>
    <row r="7314" spans="1:11" x14ac:dyDescent="0.35">
      <c r="A7314">
        <v>30170</v>
      </c>
      <c r="B7314" t="s">
        <v>92</v>
      </c>
      <c r="C7314" s="70">
        <v>5919.18</v>
      </c>
      <c r="D7314" s="70">
        <v>1842.34</v>
      </c>
      <c r="E7314" s="71">
        <v>44681</v>
      </c>
      <c r="F7314" t="s">
        <v>15886</v>
      </c>
      <c r="G7314" t="s">
        <v>1912</v>
      </c>
      <c r="J7314" s="40">
        <v>499.01</v>
      </c>
      <c r="K7314" s="40">
        <v>0</v>
      </c>
    </row>
    <row r="7315" spans="1:11" x14ac:dyDescent="0.35">
      <c r="A7315">
        <v>30170</v>
      </c>
      <c r="B7315" t="s">
        <v>92</v>
      </c>
      <c r="C7315" s="70">
        <v>5919.18</v>
      </c>
      <c r="D7315" s="70">
        <v>1842.34</v>
      </c>
      <c r="E7315" s="71">
        <v>44681</v>
      </c>
      <c r="F7315" t="s">
        <v>15886</v>
      </c>
      <c r="G7315" t="s">
        <v>1912</v>
      </c>
      <c r="J7315" s="40">
        <v>499.01</v>
      </c>
      <c r="K7315" s="40">
        <v>0</v>
      </c>
    </row>
    <row r="7316" spans="1:11" x14ac:dyDescent="0.35">
      <c r="A7316">
        <v>30170</v>
      </c>
      <c r="B7316" t="s">
        <v>92</v>
      </c>
      <c r="C7316" s="70">
        <v>5919.18</v>
      </c>
      <c r="D7316" s="70">
        <v>1842.34</v>
      </c>
      <c r="E7316" s="71">
        <v>44681</v>
      </c>
      <c r="F7316" t="s">
        <v>15886</v>
      </c>
      <c r="G7316" t="s">
        <v>1912</v>
      </c>
      <c r="J7316" s="40">
        <v>499.01</v>
      </c>
      <c r="K7316" s="40">
        <v>0</v>
      </c>
    </row>
    <row r="7317" spans="1:11" x14ac:dyDescent="0.35">
      <c r="A7317">
        <v>30170</v>
      </c>
      <c r="B7317" t="s">
        <v>92</v>
      </c>
      <c r="C7317" s="70">
        <v>5919.18</v>
      </c>
      <c r="D7317" s="70">
        <v>1842.34</v>
      </c>
      <c r="E7317" s="71">
        <v>44681</v>
      </c>
      <c r="F7317" t="s">
        <v>15886</v>
      </c>
      <c r="G7317" t="s">
        <v>1912</v>
      </c>
      <c r="J7317" s="40">
        <v>499.01</v>
      </c>
      <c r="K7317" s="40">
        <v>0</v>
      </c>
    </row>
    <row r="7318" spans="1:11" x14ac:dyDescent="0.35">
      <c r="A7318">
        <v>30170</v>
      </c>
      <c r="B7318" t="s">
        <v>92</v>
      </c>
      <c r="C7318" s="70">
        <v>5919.18</v>
      </c>
      <c r="D7318" s="70">
        <v>1842.34</v>
      </c>
      <c r="E7318" s="71">
        <v>44681</v>
      </c>
      <c r="F7318" t="s">
        <v>15886</v>
      </c>
      <c r="G7318" t="s">
        <v>1912</v>
      </c>
      <c r="J7318" s="40">
        <v>499.01</v>
      </c>
      <c r="K7318" s="40">
        <v>0</v>
      </c>
    </row>
    <row r="7319" spans="1:11" x14ac:dyDescent="0.35">
      <c r="A7319">
        <v>30170</v>
      </c>
      <c r="B7319" t="s">
        <v>92</v>
      </c>
      <c r="C7319" s="70">
        <v>5919.18</v>
      </c>
      <c r="D7319" s="70">
        <v>1842.34</v>
      </c>
      <c r="E7319" s="71">
        <v>44681</v>
      </c>
      <c r="F7319" t="s">
        <v>15886</v>
      </c>
      <c r="G7319" t="s">
        <v>1912</v>
      </c>
      <c r="J7319" s="40">
        <v>499.01</v>
      </c>
      <c r="K7319" s="40">
        <v>0</v>
      </c>
    </row>
    <row r="7320" spans="1:11" x14ac:dyDescent="0.35">
      <c r="A7320">
        <v>30170</v>
      </c>
      <c r="B7320" t="s">
        <v>92</v>
      </c>
      <c r="C7320" s="70">
        <v>5919.18</v>
      </c>
      <c r="D7320" s="70">
        <v>1842.34</v>
      </c>
      <c r="E7320" s="71">
        <v>44681</v>
      </c>
      <c r="F7320" t="s">
        <v>15886</v>
      </c>
      <c r="G7320" t="s">
        <v>1912</v>
      </c>
      <c r="J7320" s="40">
        <v>499.01</v>
      </c>
      <c r="K7320" s="40">
        <v>0</v>
      </c>
    </row>
    <row r="7321" spans="1:11" x14ac:dyDescent="0.35">
      <c r="A7321">
        <v>30170</v>
      </c>
      <c r="B7321" t="s">
        <v>92</v>
      </c>
      <c r="C7321" s="70">
        <v>5919.18</v>
      </c>
      <c r="D7321" s="70">
        <v>1842.34</v>
      </c>
      <c r="E7321" s="71">
        <v>44681</v>
      </c>
      <c r="F7321" t="s">
        <v>6262</v>
      </c>
      <c r="G7321" t="s">
        <v>2247</v>
      </c>
      <c r="J7321" s="40">
        <v>94.35</v>
      </c>
      <c r="K7321" s="40">
        <v>0</v>
      </c>
    </row>
    <row r="7322" spans="1:11" x14ac:dyDescent="0.35">
      <c r="A7322">
        <v>30170</v>
      </c>
      <c r="B7322" t="s">
        <v>92</v>
      </c>
      <c r="C7322" s="70">
        <v>5919.18</v>
      </c>
      <c r="D7322" s="70">
        <v>1842.34</v>
      </c>
      <c r="E7322" s="71">
        <v>44681</v>
      </c>
      <c r="F7322" t="s">
        <v>6141</v>
      </c>
      <c r="G7322" t="s">
        <v>2247</v>
      </c>
      <c r="J7322" s="40">
        <v>167.05</v>
      </c>
      <c r="K7322" s="40">
        <v>0</v>
      </c>
    </row>
    <row r="7323" spans="1:11" x14ac:dyDescent="0.35">
      <c r="A7323">
        <v>30170</v>
      </c>
      <c r="B7323" t="s">
        <v>92</v>
      </c>
      <c r="C7323" s="70">
        <v>5919.18</v>
      </c>
      <c r="D7323" s="70">
        <v>1842.34</v>
      </c>
      <c r="E7323" s="71">
        <v>44690</v>
      </c>
      <c r="F7323" t="s">
        <v>18705</v>
      </c>
      <c r="G7323" t="s">
        <v>15843</v>
      </c>
      <c r="H7323" t="s">
        <v>18704</v>
      </c>
      <c r="J7323" s="40">
        <v>1925.79</v>
      </c>
      <c r="K7323" s="40">
        <v>0</v>
      </c>
    </row>
    <row r="7324" spans="1:11" x14ac:dyDescent="0.35">
      <c r="A7324">
        <v>30170</v>
      </c>
      <c r="B7324" t="s">
        <v>92</v>
      </c>
      <c r="C7324" s="70">
        <v>5919.18</v>
      </c>
      <c r="D7324" s="70">
        <v>1842.34</v>
      </c>
      <c r="E7324" s="71">
        <v>44691</v>
      </c>
      <c r="F7324" t="s">
        <v>11815</v>
      </c>
      <c r="G7324" t="s">
        <v>2142</v>
      </c>
      <c r="H7324" t="s">
        <v>11814</v>
      </c>
      <c r="I7324" t="s">
        <v>11813</v>
      </c>
      <c r="J7324" s="40">
        <v>0</v>
      </c>
      <c r="K7324" s="40">
        <v>477.97</v>
      </c>
    </row>
    <row r="7325" spans="1:11" x14ac:dyDescent="0.35">
      <c r="A7325">
        <v>30170</v>
      </c>
      <c r="B7325" t="s">
        <v>92</v>
      </c>
      <c r="C7325" s="70">
        <v>5919.18</v>
      </c>
      <c r="D7325" s="70">
        <v>1842.34</v>
      </c>
      <c r="E7325" s="71">
        <v>44691</v>
      </c>
      <c r="F7325" t="s">
        <v>11812</v>
      </c>
      <c r="G7325" t="s">
        <v>2142</v>
      </c>
      <c r="H7325" t="s">
        <v>11811</v>
      </c>
      <c r="I7325" t="s">
        <v>11810</v>
      </c>
      <c r="J7325" s="40">
        <v>0</v>
      </c>
      <c r="K7325" s="40">
        <v>477.97</v>
      </c>
    </row>
    <row r="7326" spans="1:11" x14ac:dyDescent="0.35">
      <c r="A7326">
        <v>30170</v>
      </c>
      <c r="B7326" t="s">
        <v>92</v>
      </c>
      <c r="C7326" s="70">
        <v>5919.18</v>
      </c>
      <c r="D7326" s="70">
        <v>1842.34</v>
      </c>
      <c r="E7326" s="71">
        <v>44697</v>
      </c>
      <c r="F7326" t="s">
        <v>11800</v>
      </c>
      <c r="G7326" t="s">
        <v>2142</v>
      </c>
      <c r="H7326" t="s">
        <v>11799</v>
      </c>
      <c r="I7326" t="s">
        <v>11798</v>
      </c>
      <c r="J7326" s="40">
        <v>0</v>
      </c>
      <c r="K7326" s="40">
        <v>484.12</v>
      </c>
    </row>
    <row r="7327" spans="1:11" x14ac:dyDescent="0.35">
      <c r="A7327">
        <v>30170</v>
      </c>
      <c r="B7327" t="s">
        <v>92</v>
      </c>
      <c r="C7327" s="70">
        <v>5919.18</v>
      </c>
      <c r="D7327" s="70">
        <v>1842.34</v>
      </c>
      <c r="E7327" s="71">
        <v>44699</v>
      </c>
      <c r="F7327" t="s">
        <v>18703</v>
      </c>
      <c r="G7327" t="s">
        <v>15843</v>
      </c>
      <c r="H7327" t="s">
        <v>18702</v>
      </c>
      <c r="J7327" s="40">
        <v>2683.05</v>
      </c>
      <c r="K7327" s="40">
        <v>0</v>
      </c>
    </row>
    <row r="7328" spans="1:11" x14ac:dyDescent="0.35">
      <c r="A7328">
        <v>30170</v>
      </c>
      <c r="B7328" t="s">
        <v>92</v>
      </c>
      <c r="C7328" s="70">
        <v>5919.18</v>
      </c>
      <c r="D7328" s="70">
        <v>1842.34</v>
      </c>
      <c r="E7328" s="71">
        <v>44703</v>
      </c>
      <c r="F7328" t="s">
        <v>18701</v>
      </c>
      <c r="G7328" t="s">
        <v>2142</v>
      </c>
      <c r="H7328" t="s">
        <v>18700</v>
      </c>
      <c r="I7328" t="s">
        <v>18699</v>
      </c>
      <c r="J7328" s="40">
        <v>0</v>
      </c>
      <c r="K7328" s="40">
        <v>2679.06</v>
      </c>
    </row>
    <row r="7329" spans="1:11" x14ac:dyDescent="0.35">
      <c r="A7329">
        <v>30170</v>
      </c>
      <c r="B7329" t="s">
        <v>92</v>
      </c>
      <c r="C7329" s="70">
        <v>5919.18</v>
      </c>
      <c r="D7329" s="70">
        <v>1842.34</v>
      </c>
      <c r="E7329" s="71">
        <v>44706</v>
      </c>
      <c r="F7329" t="s">
        <v>18698</v>
      </c>
      <c r="G7329" t="s">
        <v>2142</v>
      </c>
      <c r="H7329" t="s">
        <v>18697</v>
      </c>
      <c r="I7329" t="s">
        <v>18696</v>
      </c>
      <c r="J7329" s="40">
        <v>0</v>
      </c>
      <c r="K7329" s="40">
        <v>11408.98</v>
      </c>
    </row>
    <row r="7330" spans="1:11" x14ac:dyDescent="0.35">
      <c r="A7330">
        <v>30170</v>
      </c>
      <c r="B7330" t="s">
        <v>92</v>
      </c>
      <c r="C7330" s="70">
        <v>5919.18</v>
      </c>
      <c r="D7330" s="70">
        <v>1842.34</v>
      </c>
      <c r="E7330" s="71">
        <v>44711</v>
      </c>
      <c r="F7330" t="s">
        <v>18695</v>
      </c>
      <c r="G7330" t="s">
        <v>2142</v>
      </c>
      <c r="H7330" t="s">
        <v>18694</v>
      </c>
      <c r="I7330" t="s">
        <v>18684</v>
      </c>
      <c r="J7330" s="40">
        <v>0</v>
      </c>
      <c r="K7330" s="40">
        <v>2713.8</v>
      </c>
    </row>
    <row r="7331" spans="1:11" x14ac:dyDescent="0.35">
      <c r="A7331">
        <v>30170</v>
      </c>
      <c r="B7331" t="s">
        <v>92</v>
      </c>
      <c r="C7331" s="70">
        <v>5919.18</v>
      </c>
      <c r="D7331" s="70">
        <v>1842.34</v>
      </c>
      <c r="E7331" s="71">
        <v>44712</v>
      </c>
      <c r="F7331" t="s">
        <v>5946</v>
      </c>
      <c r="G7331" t="s">
        <v>2247</v>
      </c>
      <c r="J7331" s="40">
        <v>0</v>
      </c>
      <c r="K7331" s="40">
        <v>26.33</v>
      </c>
    </row>
    <row r="7332" spans="1:11" x14ac:dyDescent="0.35">
      <c r="A7332">
        <v>30170</v>
      </c>
      <c r="B7332" t="s">
        <v>92</v>
      </c>
      <c r="C7332" s="70">
        <v>5919.18</v>
      </c>
      <c r="D7332" s="70">
        <v>1842.34</v>
      </c>
      <c r="E7332" s="71">
        <v>44713</v>
      </c>
      <c r="F7332" t="s">
        <v>9359</v>
      </c>
      <c r="G7332" t="s">
        <v>2142</v>
      </c>
      <c r="H7332" t="s">
        <v>9358</v>
      </c>
      <c r="I7332" t="s">
        <v>9357</v>
      </c>
      <c r="J7332" s="40">
        <v>0</v>
      </c>
      <c r="K7332" s="40">
        <v>484.12</v>
      </c>
    </row>
    <row r="7333" spans="1:11" x14ac:dyDescent="0.35">
      <c r="A7333">
        <v>30170</v>
      </c>
      <c r="B7333" t="s">
        <v>92</v>
      </c>
      <c r="C7333" s="70">
        <v>5919.18</v>
      </c>
      <c r="D7333" s="70">
        <v>1842.34</v>
      </c>
      <c r="E7333" s="71">
        <v>44714</v>
      </c>
      <c r="F7333" t="s">
        <v>18693</v>
      </c>
      <c r="G7333" t="s">
        <v>2142</v>
      </c>
      <c r="H7333" t="s">
        <v>18692</v>
      </c>
      <c r="I7333" t="s">
        <v>18691</v>
      </c>
      <c r="J7333" s="40">
        <v>0</v>
      </c>
      <c r="K7333" s="40">
        <v>2480.2399999999998</v>
      </c>
    </row>
    <row r="7334" spans="1:11" x14ac:dyDescent="0.35">
      <c r="A7334">
        <v>30170</v>
      </c>
      <c r="B7334" t="s">
        <v>92</v>
      </c>
      <c r="C7334" s="70">
        <v>5919.18</v>
      </c>
      <c r="D7334" s="70">
        <v>1842.34</v>
      </c>
      <c r="E7334" s="71">
        <v>44726</v>
      </c>
      <c r="F7334" t="s">
        <v>18690</v>
      </c>
      <c r="G7334" t="s">
        <v>15843</v>
      </c>
      <c r="H7334" t="s">
        <v>18689</v>
      </c>
      <c r="J7334" s="40">
        <v>2403.9499999999998</v>
      </c>
      <c r="K7334" s="40">
        <v>0</v>
      </c>
    </row>
    <row r="7335" spans="1:11" x14ac:dyDescent="0.35">
      <c r="A7335">
        <v>30170</v>
      </c>
      <c r="B7335" t="s">
        <v>92</v>
      </c>
      <c r="C7335" s="70">
        <v>5919.18</v>
      </c>
      <c r="D7335" s="70">
        <v>1842.34</v>
      </c>
      <c r="E7335" s="71">
        <v>44741</v>
      </c>
      <c r="F7335" t="s">
        <v>8420</v>
      </c>
      <c r="G7335" t="s">
        <v>2142</v>
      </c>
      <c r="H7335" t="s">
        <v>8419</v>
      </c>
      <c r="I7335" t="s">
        <v>8418</v>
      </c>
      <c r="J7335" s="40">
        <v>0</v>
      </c>
      <c r="K7335" s="40">
        <v>508.87</v>
      </c>
    </row>
    <row r="7336" spans="1:11" x14ac:dyDescent="0.35">
      <c r="A7336">
        <v>30170</v>
      </c>
      <c r="B7336" t="s">
        <v>92</v>
      </c>
      <c r="C7336" s="70">
        <v>5919.18</v>
      </c>
      <c r="D7336" s="70">
        <v>1842.34</v>
      </c>
      <c r="E7336" s="71">
        <v>44742</v>
      </c>
      <c r="F7336" t="s">
        <v>5676</v>
      </c>
      <c r="G7336" t="s">
        <v>2247</v>
      </c>
      <c r="J7336" s="40">
        <v>893.1</v>
      </c>
      <c r="K7336" s="40">
        <v>0</v>
      </c>
    </row>
    <row r="7337" spans="1:11" x14ac:dyDescent="0.35">
      <c r="A7337">
        <v>30170</v>
      </c>
      <c r="B7337" t="s">
        <v>92</v>
      </c>
      <c r="C7337" s="70">
        <v>5919.18</v>
      </c>
      <c r="D7337" s="70">
        <v>1842.34</v>
      </c>
      <c r="E7337" s="71">
        <v>44743</v>
      </c>
      <c r="F7337" t="s">
        <v>8413</v>
      </c>
      <c r="G7337" t="s">
        <v>2142</v>
      </c>
      <c r="H7337" t="s">
        <v>8412</v>
      </c>
      <c r="I7337" t="s">
        <v>8411</v>
      </c>
      <c r="J7337" s="40">
        <v>0</v>
      </c>
      <c r="K7337" s="40">
        <v>1448.52</v>
      </c>
    </row>
    <row r="7338" spans="1:11" x14ac:dyDescent="0.35">
      <c r="A7338">
        <v>30170</v>
      </c>
      <c r="B7338" t="s">
        <v>92</v>
      </c>
      <c r="C7338" s="70">
        <v>5919.18</v>
      </c>
      <c r="D7338" s="70">
        <v>1842.34</v>
      </c>
      <c r="E7338" s="71">
        <v>44743</v>
      </c>
      <c r="F7338" t="s">
        <v>18688</v>
      </c>
      <c r="G7338" t="s">
        <v>2142</v>
      </c>
      <c r="H7338" t="s">
        <v>18687</v>
      </c>
      <c r="I7338" t="s">
        <v>18684</v>
      </c>
      <c r="J7338" s="40">
        <v>0</v>
      </c>
      <c r="K7338" s="40">
        <v>-2713.8</v>
      </c>
    </row>
    <row r="7339" spans="1:11" x14ac:dyDescent="0.35">
      <c r="A7339">
        <v>30170</v>
      </c>
      <c r="B7339" t="s">
        <v>92</v>
      </c>
      <c r="C7339" s="70">
        <v>5919.18</v>
      </c>
      <c r="D7339" s="70">
        <v>1842.34</v>
      </c>
      <c r="E7339" s="71">
        <v>44743</v>
      </c>
      <c r="F7339" t="s">
        <v>18686</v>
      </c>
      <c r="G7339" t="s">
        <v>2142</v>
      </c>
      <c r="H7339" t="s">
        <v>18685</v>
      </c>
      <c r="I7339" t="s">
        <v>18684</v>
      </c>
      <c r="J7339" s="40">
        <v>0</v>
      </c>
      <c r="K7339" s="40">
        <v>-2713.8</v>
      </c>
    </row>
    <row r="7340" spans="1:11" x14ac:dyDescent="0.35">
      <c r="A7340">
        <v>30170</v>
      </c>
      <c r="B7340" t="s">
        <v>92</v>
      </c>
      <c r="C7340" s="70">
        <v>5919.18</v>
      </c>
      <c r="D7340" s="70">
        <v>1842.34</v>
      </c>
      <c r="E7340" s="71">
        <v>44746</v>
      </c>
      <c r="F7340" t="s">
        <v>11155</v>
      </c>
      <c r="G7340" t="s">
        <v>2142</v>
      </c>
      <c r="H7340" t="s">
        <v>11154</v>
      </c>
      <c r="I7340" t="s">
        <v>11153</v>
      </c>
      <c r="J7340" s="40">
        <v>0</v>
      </c>
      <c r="K7340" s="40">
        <v>257.76</v>
      </c>
    </row>
    <row r="7341" spans="1:11" x14ac:dyDescent="0.35">
      <c r="A7341">
        <v>30170</v>
      </c>
      <c r="B7341" t="s">
        <v>92</v>
      </c>
      <c r="C7341" s="70">
        <v>5919.18</v>
      </c>
      <c r="D7341" s="70">
        <v>1842.34</v>
      </c>
      <c r="E7341" s="71">
        <v>44754</v>
      </c>
      <c r="F7341" t="s">
        <v>18683</v>
      </c>
      <c r="G7341" t="s">
        <v>15843</v>
      </c>
      <c r="H7341" t="s">
        <v>18682</v>
      </c>
      <c r="I7341" t="s">
        <v>18681</v>
      </c>
      <c r="J7341" s="40">
        <v>258.64999999999998</v>
      </c>
      <c r="K7341" s="40">
        <v>0</v>
      </c>
    </row>
    <row r="7342" spans="1:11" x14ac:dyDescent="0.35">
      <c r="A7342">
        <v>30170</v>
      </c>
      <c r="B7342" t="s">
        <v>92</v>
      </c>
      <c r="C7342" s="70">
        <v>5919.18</v>
      </c>
      <c r="D7342" s="70">
        <v>1842.34</v>
      </c>
      <c r="E7342" s="71">
        <v>44754</v>
      </c>
      <c r="F7342" t="s">
        <v>8351</v>
      </c>
      <c r="G7342" t="s">
        <v>2142</v>
      </c>
      <c r="H7342" t="s">
        <v>8350</v>
      </c>
      <c r="I7342" t="s">
        <v>8349</v>
      </c>
      <c r="J7342" s="40">
        <v>0</v>
      </c>
      <c r="K7342" s="40">
        <v>150.65</v>
      </c>
    </row>
    <row r="7343" spans="1:11" x14ac:dyDescent="0.35">
      <c r="A7343">
        <v>30170</v>
      </c>
      <c r="B7343" t="s">
        <v>92</v>
      </c>
      <c r="C7343" s="70">
        <v>5919.18</v>
      </c>
      <c r="D7343" s="70">
        <v>1842.34</v>
      </c>
      <c r="E7343" s="71">
        <v>44769</v>
      </c>
      <c r="F7343" t="s">
        <v>18680</v>
      </c>
      <c r="G7343" t="s">
        <v>15843</v>
      </c>
      <c r="H7343" t="s">
        <v>18679</v>
      </c>
      <c r="I7343" t="s">
        <v>18678</v>
      </c>
      <c r="J7343" s="40">
        <v>10682.5</v>
      </c>
      <c r="K7343" s="40">
        <v>0</v>
      </c>
    </row>
    <row r="7344" spans="1:11" x14ac:dyDescent="0.35">
      <c r="A7344">
        <v>30170</v>
      </c>
      <c r="B7344" t="s">
        <v>92</v>
      </c>
      <c r="C7344" s="70">
        <v>5919.18</v>
      </c>
      <c r="D7344" s="70">
        <v>1842.34</v>
      </c>
      <c r="E7344" s="71">
        <v>44773</v>
      </c>
      <c r="F7344" t="s">
        <v>5367</v>
      </c>
      <c r="G7344" t="s">
        <v>2247</v>
      </c>
      <c r="J7344" s="40">
        <v>0</v>
      </c>
      <c r="K7344" s="40">
        <v>598.4</v>
      </c>
    </row>
    <row r="7345" spans="1:11" x14ac:dyDescent="0.35">
      <c r="A7345">
        <v>30170</v>
      </c>
      <c r="B7345" t="s">
        <v>92</v>
      </c>
      <c r="C7345" s="70">
        <v>5919.18</v>
      </c>
      <c r="D7345" s="70">
        <v>1842.34</v>
      </c>
      <c r="E7345" s="71">
        <v>44804</v>
      </c>
      <c r="F7345" t="s">
        <v>5179</v>
      </c>
      <c r="G7345" t="s">
        <v>2247</v>
      </c>
      <c r="H7345" t="s">
        <v>2265</v>
      </c>
      <c r="J7345" s="40">
        <v>0</v>
      </c>
      <c r="K7345" s="40">
        <v>52.22</v>
      </c>
    </row>
    <row r="7346" spans="1:11" x14ac:dyDescent="0.35">
      <c r="A7346">
        <v>30170</v>
      </c>
      <c r="B7346" t="s">
        <v>92</v>
      </c>
      <c r="C7346" s="70">
        <v>5919.18</v>
      </c>
      <c r="D7346" s="70">
        <v>1842.34</v>
      </c>
      <c r="E7346" s="71">
        <v>44805</v>
      </c>
      <c r="F7346" t="s">
        <v>8328</v>
      </c>
      <c r="G7346" t="s">
        <v>2142</v>
      </c>
      <c r="H7346" t="s">
        <v>8327</v>
      </c>
      <c r="I7346" t="s">
        <v>8326</v>
      </c>
      <c r="J7346" s="40">
        <v>0</v>
      </c>
      <c r="K7346" s="40">
        <v>1535.63</v>
      </c>
    </row>
    <row r="7347" spans="1:11" x14ac:dyDescent="0.35">
      <c r="A7347">
        <v>30170</v>
      </c>
      <c r="B7347" t="s">
        <v>92</v>
      </c>
      <c r="C7347" s="70">
        <v>5919.18</v>
      </c>
      <c r="D7347" s="70">
        <v>1842.34</v>
      </c>
      <c r="E7347" s="71">
        <v>44834</v>
      </c>
      <c r="F7347" t="s">
        <v>4757</v>
      </c>
      <c r="G7347" t="s">
        <v>2247</v>
      </c>
      <c r="H7347" t="s">
        <v>2262</v>
      </c>
      <c r="J7347" s="40">
        <v>325.02</v>
      </c>
      <c r="K7347" s="40">
        <v>0</v>
      </c>
    </row>
    <row r="7348" spans="1:11" x14ac:dyDescent="0.35">
      <c r="A7348">
        <v>30170</v>
      </c>
      <c r="B7348" t="s">
        <v>92</v>
      </c>
      <c r="C7348" s="70">
        <v>5919.18</v>
      </c>
      <c r="D7348" s="70">
        <v>1842.34</v>
      </c>
      <c r="E7348" s="71">
        <v>44843</v>
      </c>
      <c r="F7348" t="s">
        <v>18677</v>
      </c>
      <c r="G7348" t="s">
        <v>15843</v>
      </c>
      <c r="H7348" t="s">
        <v>18676</v>
      </c>
      <c r="I7348" t="s">
        <v>18675</v>
      </c>
      <c r="J7348" s="40">
        <v>1419.75</v>
      </c>
      <c r="K7348" s="40">
        <v>0</v>
      </c>
    </row>
    <row r="7349" spans="1:11" x14ac:dyDescent="0.35">
      <c r="A7349">
        <v>30170</v>
      </c>
      <c r="B7349" t="s">
        <v>92</v>
      </c>
      <c r="C7349" s="70">
        <v>5919.18</v>
      </c>
      <c r="D7349" s="70">
        <v>1842.34</v>
      </c>
      <c r="E7349" s="71">
        <v>44865</v>
      </c>
      <c r="F7349" t="s">
        <v>4528</v>
      </c>
      <c r="G7349" t="s">
        <v>2247</v>
      </c>
      <c r="H7349" t="s">
        <v>1919</v>
      </c>
      <c r="I7349" t="s">
        <v>1919</v>
      </c>
      <c r="J7349" s="40">
        <v>0</v>
      </c>
      <c r="K7349" s="40">
        <v>19.510000000000002</v>
      </c>
    </row>
    <row r="7350" spans="1:11" x14ac:dyDescent="0.35">
      <c r="A7350">
        <v>30170</v>
      </c>
      <c r="B7350" t="s">
        <v>92</v>
      </c>
      <c r="C7350" s="70">
        <v>5919.18</v>
      </c>
      <c r="D7350" s="70">
        <v>1842.34</v>
      </c>
      <c r="E7350" s="71">
        <v>44895</v>
      </c>
      <c r="F7350" t="s">
        <v>4050</v>
      </c>
      <c r="G7350" t="s">
        <v>2247</v>
      </c>
      <c r="H7350" t="s">
        <v>1916</v>
      </c>
      <c r="I7350" t="s">
        <v>1916</v>
      </c>
      <c r="J7350" s="40">
        <v>0</v>
      </c>
      <c r="K7350" s="40">
        <v>86.7</v>
      </c>
    </row>
    <row r="7351" spans="1:11" x14ac:dyDescent="0.35">
      <c r="A7351">
        <v>30170</v>
      </c>
      <c r="B7351" t="s">
        <v>92</v>
      </c>
      <c r="C7351" s="70">
        <v>5919.18</v>
      </c>
      <c r="D7351" s="70">
        <v>1842.34</v>
      </c>
      <c r="E7351" s="71">
        <v>44896</v>
      </c>
      <c r="F7351" t="s">
        <v>8297</v>
      </c>
      <c r="G7351" t="s">
        <v>2142</v>
      </c>
      <c r="H7351" t="s">
        <v>8296</v>
      </c>
      <c r="I7351" t="s">
        <v>8295</v>
      </c>
      <c r="J7351" s="40">
        <v>0</v>
      </c>
      <c r="K7351" s="40">
        <v>1404.22</v>
      </c>
    </row>
    <row r="7352" spans="1:11" x14ac:dyDescent="0.35">
      <c r="A7352">
        <v>30170</v>
      </c>
      <c r="B7352" t="s">
        <v>92</v>
      </c>
      <c r="C7352" s="70">
        <v>5919.18</v>
      </c>
      <c r="D7352" s="70">
        <v>1842.34</v>
      </c>
      <c r="E7352" s="71">
        <v>44896</v>
      </c>
      <c r="F7352" t="s">
        <v>8294</v>
      </c>
      <c r="G7352" t="s">
        <v>2142</v>
      </c>
      <c r="H7352" t="s">
        <v>8293</v>
      </c>
      <c r="I7352" t="s">
        <v>8292</v>
      </c>
      <c r="J7352" s="40">
        <v>0</v>
      </c>
      <c r="K7352" s="40">
        <v>1449.36</v>
      </c>
    </row>
    <row r="7353" spans="1:11" x14ac:dyDescent="0.35">
      <c r="A7353">
        <v>30170</v>
      </c>
      <c r="B7353" t="s">
        <v>92</v>
      </c>
      <c r="C7353" s="70">
        <v>5919.18</v>
      </c>
      <c r="D7353" s="70">
        <v>1842.34</v>
      </c>
      <c r="E7353" s="71">
        <v>44896</v>
      </c>
      <c r="F7353" t="s">
        <v>7425</v>
      </c>
      <c r="G7353" t="s">
        <v>2142</v>
      </c>
      <c r="H7353" t="s">
        <v>7424</v>
      </c>
      <c r="I7353" t="s">
        <v>7423</v>
      </c>
      <c r="J7353" s="40">
        <v>0</v>
      </c>
      <c r="K7353" s="40">
        <v>447.4</v>
      </c>
    </row>
    <row r="7354" spans="1:11" x14ac:dyDescent="0.35">
      <c r="A7354">
        <v>30170</v>
      </c>
      <c r="B7354" t="s">
        <v>92</v>
      </c>
      <c r="C7354" s="70">
        <v>5919.18</v>
      </c>
      <c r="D7354" s="70">
        <v>1842.34</v>
      </c>
      <c r="E7354" s="71">
        <v>44917</v>
      </c>
      <c r="F7354" t="s">
        <v>7416</v>
      </c>
      <c r="G7354" t="s">
        <v>2142</v>
      </c>
      <c r="H7354" t="s">
        <v>7415</v>
      </c>
      <c r="I7354" t="s">
        <v>7414</v>
      </c>
      <c r="J7354" s="40">
        <v>0</v>
      </c>
      <c r="K7354" s="40">
        <v>409.56</v>
      </c>
    </row>
    <row r="7355" spans="1:11" x14ac:dyDescent="0.35">
      <c r="A7355">
        <v>30170</v>
      </c>
      <c r="B7355" t="s">
        <v>92</v>
      </c>
      <c r="C7355" s="70">
        <v>5919.18</v>
      </c>
      <c r="D7355" s="70">
        <v>1842.34</v>
      </c>
      <c r="E7355" s="71">
        <v>44926</v>
      </c>
      <c r="F7355" t="s">
        <v>3701</v>
      </c>
      <c r="G7355" t="s">
        <v>2247</v>
      </c>
      <c r="H7355" t="s">
        <v>1911</v>
      </c>
      <c r="I7355" t="s">
        <v>1911</v>
      </c>
      <c r="J7355" s="40">
        <v>101.53</v>
      </c>
      <c r="K7355" s="40">
        <v>0</v>
      </c>
    </row>
    <row r="7356" spans="1:11" x14ac:dyDescent="0.35">
      <c r="A7356">
        <v>30170</v>
      </c>
      <c r="B7356" t="s">
        <v>92</v>
      </c>
      <c r="C7356" s="70">
        <v>5919.18</v>
      </c>
      <c r="D7356" s="70">
        <v>1842.34</v>
      </c>
      <c r="E7356" s="71">
        <v>44926</v>
      </c>
      <c r="F7356" t="s">
        <v>18674</v>
      </c>
      <c r="G7356" t="s">
        <v>2142</v>
      </c>
      <c r="H7356" t="s">
        <v>18673</v>
      </c>
      <c r="I7356" t="s">
        <v>8272</v>
      </c>
      <c r="J7356" s="40">
        <v>0</v>
      </c>
      <c r="K7356" s="40">
        <v>-3207.54</v>
      </c>
    </row>
    <row r="7357" spans="1:11" x14ac:dyDescent="0.35">
      <c r="A7357">
        <v>30170</v>
      </c>
      <c r="B7357" t="s">
        <v>92</v>
      </c>
      <c r="C7357" s="70">
        <v>5919.18</v>
      </c>
      <c r="D7357" s="70">
        <v>1842.34</v>
      </c>
      <c r="E7357" s="71">
        <v>44926</v>
      </c>
      <c r="F7357" t="s">
        <v>18672</v>
      </c>
      <c r="G7357" t="s">
        <v>2142</v>
      </c>
      <c r="H7357" t="s">
        <v>18671</v>
      </c>
      <c r="I7357" t="s">
        <v>8272</v>
      </c>
      <c r="J7357" s="40">
        <v>0</v>
      </c>
      <c r="K7357" s="40">
        <v>3207.54</v>
      </c>
    </row>
    <row r="7358" spans="1:11" x14ac:dyDescent="0.35">
      <c r="A7358">
        <v>30170</v>
      </c>
      <c r="B7358" t="s">
        <v>92</v>
      </c>
      <c r="C7358" s="70">
        <v>5919.18</v>
      </c>
      <c r="D7358" s="70">
        <v>1842.34</v>
      </c>
      <c r="E7358" s="71">
        <v>44926</v>
      </c>
      <c r="F7358" t="s">
        <v>8274</v>
      </c>
      <c r="G7358" t="s">
        <v>2142</v>
      </c>
      <c r="H7358" t="s">
        <v>8273</v>
      </c>
      <c r="I7358" t="s">
        <v>8272</v>
      </c>
      <c r="J7358" s="40">
        <v>0</v>
      </c>
      <c r="K7358" s="40">
        <v>-3207.54</v>
      </c>
    </row>
    <row r="7359" spans="1:11" x14ac:dyDescent="0.35">
      <c r="A7359">
        <v>30170</v>
      </c>
      <c r="B7359" t="s">
        <v>92</v>
      </c>
      <c r="C7359" s="70">
        <v>5919.18</v>
      </c>
      <c r="D7359" s="70">
        <v>1842.34</v>
      </c>
      <c r="E7359" s="71">
        <v>44926</v>
      </c>
      <c r="F7359" t="s">
        <v>3493</v>
      </c>
      <c r="G7359" t="s">
        <v>2247</v>
      </c>
      <c r="H7359" t="s">
        <v>1911</v>
      </c>
      <c r="I7359" t="s">
        <v>1911</v>
      </c>
      <c r="J7359" s="40">
        <v>0</v>
      </c>
      <c r="K7359" s="40">
        <v>271.98</v>
      </c>
    </row>
    <row r="7360" spans="1:11" x14ac:dyDescent="0.35">
      <c r="A7360">
        <v>30171</v>
      </c>
      <c r="B7360" t="s">
        <v>93</v>
      </c>
      <c r="C7360" s="70">
        <v>-110496</v>
      </c>
      <c r="D7360" s="70">
        <v>-35529.26</v>
      </c>
      <c r="E7360" s="71">
        <v>44581</v>
      </c>
      <c r="F7360" t="s">
        <v>18670</v>
      </c>
      <c r="G7360" t="s">
        <v>15843</v>
      </c>
      <c r="H7360" t="s">
        <v>6954</v>
      </c>
      <c r="J7360" s="40">
        <v>35529.26</v>
      </c>
      <c r="K7360" s="40">
        <v>0</v>
      </c>
    </row>
    <row r="7361" spans="1:11" x14ac:dyDescent="0.35">
      <c r="A7361">
        <v>30171</v>
      </c>
      <c r="B7361" t="s">
        <v>93</v>
      </c>
      <c r="C7361" s="70">
        <v>-110496</v>
      </c>
      <c r="D7361" s="70">
        <v>-35529.26</v>
      </c>
      <c r="E7361" s="71">
        <v>44581</v>
      </c>
      <c r="F7361" t="s">
        <v>6955</v>
      </c>
      <c r="G7361" t="s">
        <v>1907</v>
      </c>
      <c r="H7361" t="s">
        <v>6954</v>
      </c>
      <c r="J7361" s="40">
        <v>0</v>
      </c>
      <c r="K7361" s="40">
        <v>272.08</v>
      </c>
    </row>
    <row r="7362" spans="1:11" x14ac:dyDescent="0.35">
      <c r="A7362">
        <v>30171</v>
      </c>
      <c r="B7362" t="s">
        <v>93</v>
      </c>
      <c r="C7362" s="70">
        <v>-110496</v>
      </c>
      <c r="D7362" s="70">
        <v>-35529.26</v>
      </c>
      <c r="E7362" s="71">
        <v>44592</v>
      </c>
      <c r="F7362" t="s">
        <v>8901</v>
      </c>
      <c r="G7362" t="s">
        <v>2142</v>
      </c>
      <c r="H7362" t="s">
        <v>8900</v>
      </c>
      <c r="I7362" t="s">
        <v>8899</v>
      </c>
      <c r="J7362" s="40">
        <v>0</v>
      </c>
      <c r="K7362" s="40">
        <v>35440.49</v>
      </c>
    </row>
    <row r="7363" spans="1:11" x14ac:dyDescent="0.35">
      <c r="A7363">
        <v>30171</v>
      </c>
      <c r="B7363" t="s">
        <v>93</v>
      </c>
      <c r="C7363" s="70">
        <v>-110496</v>
      </c>
      <c r="D7363" s="70">
        <v>-35529.26</v>
      </c>
      <c r="E7363" s="71">
        <v>44592</v>
      </c>
      <c r="F7363" t="s">
        <v>6827</v>
      </c>
      <c r="G7363" t="s">
        <v>2247</v>
      </c>
      <c r="J7363" s="40">
        <v>272.08</v>
      </c>
      <c r="K7363" s="40">
        <v>0</v>
      </c>
    </row>
    <row r="7364" spans="1:11" x14ac:dyDescent="0.35">
      <c r="A7364">
        <v>30171</v>
      </c>
      <c r="B7364" t="s">
        <v>93</v>
      </c>
      <c r="C7364" s="70">
        <v>-110496</v>
      </c>
      <c r="D7364" s="70">
        <v>-35529.26</v>
      </c>
      <c r="E7364" s="71">
        <v>44620</v>
      </c>
      <c r="F7364" t="s">
        <v>8890</v>
      </c>
      <c r="G7364" t="s">
        <v>2142</v>
      </c>
      <c r="H7364" t="s">
        <v>8889</v>
      </c>
      <c r="I7364" t="s">
        <v>8888</v>
      </c>
      <c r="J7364" s="40">
        <v>0</v>
      </c>
      <c r="K7364" s="40">
        <v>34315.300000000003</v>
      </c>
    </row>
    <row r="7365" spans="1:11" x14ac:dyDescent="0.35">
      <c r="A7365">
        <v>30171</v>
      </c>
      <c r="B7365" t="s">
        <v>93</v>
      </c>
      <c r="C7365" s="70">
        <v>-110496</v>
      </c>
      <c r="D7365" s="70">
        <v>-35529.26</v>
      </c>
      <c r="E7365" s="71">
        <v>44627</v>
      </c>
      <c r="F7365" t="s">
        <v>18669</v>
      </c>
      <c r="G7365" t="s">
        <v>15843</v>
      </c>
      <c r="H7365" t="s">
        <v>6695</v>
      </c>
      <c r="J7365" s="40">
        <v>35385.11</v>
      </c>
      <c r="K7365" s="40">
        <v>0</v>
      </c>
    </row>
    <row r="7366" spans="1:11" x14ac:dyDescent="0.35">
      <c r="A7366">
        <v>30171</v>
      </c>
      <c r="B7366" t="s">
        <v>93</v>
      </c>
      <c r="C7366" s="70">
        <v>-110496</v>
      </c>
      <c r="D7366" s="70">
        <v>-35529.26</v>
      </c>
      <c r="E7366" s="71">
        <v>44627</v>
      </c>
      <c r="F7366" t="s">
        <v>6696</v>
      </c>
      <c r="G7366" t="s">
        <v>1907</v>
      </c>
      <c r="H7366" t="s">
        <v>6695</v>
      </c>
      <c r="J7366" s="40">
        <v>0</v>
      </c>
      <c r="K7366" s="40">
        <v>696</v>
      </c>
    </row>
    <row r="7367" spans="1:11" x14ac:dyDescent="0.35">
      <c r="A7367">
        <v>30171</v>
      </c>
      <c r="B7367" t="s">
        <v>93</v>
      </c>
      <c r="C7367" s="70">
        <v>-110496</v>
      </c>
      <c r="D7367" s="70">
        <v>-35529.26</v>
      </c>
      <c r="E7367" s="71">
        <v>44648</v>
      </c>
      <c r="F7367" t="s">
        <v>18668</v>
      </c>
      <c r="G7367" t="s">
        <v>15843</v>
      </c>
      <c r="H7367" t="s">
        <v>18667</v>
      </c>
      <c r="J7367" s="40">
        <v>34294.120000000003</v>
      </c>
      <c r="K7367" s="40">
        <v>0</v>
      </c>
    </row>
    <row r="7368" spans="1:11" x14ac:dyDescent="0.35">
      <c r="A7368">
        <v>30171</v>
      </c>
      <c r="B7368" t="s">
        <v>93</v>
      </c>
      <c r="C7368" s="70">
        <v>-110496</v>
      </c>
      <c r="D7368" s="70">
        <v>-35529.26</v>
      </c>
      <c r="E7368" s="71">
        <v>44651</v>
      </c>
      <c r="F7368" t="s">
        <v>8886</v>
      </c>
      <c r="G7368" t="s">
        <v>2142</v>
      </c>
      <c r="H7368" t="s">
        <v>6406</v>
      </c>
      <c r="I7368" t="s">
        <v>6405</v>
      </c>
      <c r="J7368" s="40">
        <v>0</v>
      </c>
      <c r="K7368" s="40">
        <v>39649.07</v>
      </c>
    </row>
    <row r="7369" spans="1:11" x14ac:dyDescent="0.35">
      <c r="A7369">
        <v>30171</v>
      </c>
      <c r="B7369" t="s">
        <v>93</v>
      </c>
      <c r="C7369" s="70">
        <v>-110496</v>
      </c>
      <c r="D7369" s="70">
        <v>-35529.26</v>
      </c>
      <c r="E7369" s="71">
        <v>44651</v>
      </c>
      <c r="F7369" t="s">
        <v>6510</v>
      </c>
      <c r="G7369" t="s">
        <v>2247</v>
      </c>
      <c r="J7369" s="40">
        <v>772.56</v>
      </c>
      <c r="K7369" s="40">
        <v>0</v>
      </c>
    </row>
    <row r="7370" spans="1:11" x14ac:dyDescent="0.35">
      <c r="A7370">
        <v>30171</v>
      </c>
      <c r="B7370" t="s">
        <v>93</v>
      </c>
      <c r="C7370" s="70">
        <v>-110496</v>
      </c>
      <c r="D7370" s="70">
        <v>-35529.26</v>
      </c>
      <c r="E7370" s="71">
        <v>44677</v>
      </c>
      <c r="F7370" t="s">
        <v>18666</v>
      </c>
      <c r="G7370" t="s">
        <v>15843</v>
      </c>
      <c r="H7370" t="s">
        <v>18665</v>
      </c>
      <c r="J7370" s="40">
        <v>39599.199999999997</v>
      </c>
      <c r="K7370" s="40">
        <v>0</v>
      </c>
    </row>
    <row r="7371" spans="1:11" x14ac:dyDescent="0.35">
      <c r="A7371">
        <v>30171</v>
      </c>
      <c r="B7371" t="s">
        <v>93</v>
      </c>
      <c r="C7371" s="70">
        <v>-110496</v>
      </c>
      <c r="D7371" s="70">
        <v>-35529.26</v>
      </c>
      <c r="E7371" s="71">
        <v>44677</v>
      </c>
      <c r="F7371" t="s">
        <v>6407</v>
      </c>
      <c r="G7371" t="s">
        <v>1907</v>
      </c>
      <c r="H7371" t="s">
        <v>6406</v>
      </c>
      <c r="I7371" t="s">
        <v>6405</v>
      </c>
      <c r="J7371" s="40">
        <v>0</v>
      </c>
      <c r="K7371" s="40">
        <v>1347.24</v>
      </c>
    </row>
    <row r="7372" spans="1:11" x14ac:dyDescent="0.35">
      <c r="A7372">
        <v>30171</v>
      </c>
      <c r="B7372" t="s">
        <v>93</v>
      </c>
      <c r="C7372" s="70">
        <v>-110496</v>
      </c>
      <c r="D7372" s="70">
        <v>-35529.26</v>
      </c>
      <c r="E7372" s="71">
        <v>44681</v>
      </c>
      <c r="F7372" t="s">
        <v>6261</v>
      </c>
      <c r="G7372" t="s">
        <v>2247</v>
      </c>
      <c r="J7372" s="40">
        <v>1386.95</v>
      </c>
      <c r="K7372" s="40">
        <v>0</v>
      </c>
    </row>
    <row r="7373" spans="1:11" x14ac:dyDescent="0.35">
      <c r="A7373">
        <v>30171</v>
      </c>
      <c r="B7373" t="s">
        <v>93</v>
      </c>
      <c r="C7373" s="70">
        <v>-110496</v>
      </c>
      <c r="D7373" s="70">
        <v>-35529.26</v>
      </c>
      <c r="E7373" s="71">
        <v>44681</v>
      </c>
      <c r="F7373" t="s">
        <v>8881</v>
      </c>
      <c r="G7373" t="s">
        <v>2142</v>
      </c>
      <c r="H7373" t="s">
        <v>8880</v>
      </c>
      <c r="I7373" t="s">
        <v>8879</v>
      </c>
      <c r="J7373" s="40">
        <v>0</v>
      </c>
      <c r="K7373" s="40">
        <v>39656.959999999999</v>
      </c>
    </row>
    <row r="7374" spans="1:11" x14ac:dyDescent="0.35">
      <c r="A7374">
        <v>30171</v>
      </c>
      <c r="B7374" t="s">
        <v>93</v>
      </c>
      <c r="C7374" s="70">
        <v>-110496</v>
      </c>
      <c r="D7374" s="70">
        <v>-35529.26</v>
      </c>
      <c r="E7374" s="71">
        <v>44681</v>
      </c>
      <c r="F7374" t="s">
        <v>6140</v>
      </c>
      <c r="G7374" t="s">
        <v>2247</v>
      </c>
      <c r="J7374" s="40">
        <v>10.16</v>
      </c>
      <c r="K7374" s="40">
        <v>0</v>
      </c>
    </row>
    <row r="7375" spans="1:11" x14ac:dyDescent="0.35">
      <c r="A7375">
        <v>30171</v>
      </c>
      <c r="B7375" t="s">
        <v>93</v>
      </c>
      <c r="C7375" s="70">
        <v>-110496</v>
      </c>
      <c r="D7375" s="70">
        <v>-35529.26</v>
      </c>
      <c r="E7375" s="71">
        <v>44682</v>
      </c>
      <c r="F7375" t="s">
        <v>8877</v>
      </c>
      <c r="G7375" t="s">
        <v>2142</v>
      </c>
      <c r="H7375" t="s">
        <v>8876</v>
      </c>
      <c r="I7375" t="s">
        <v>8875</v>
      </c>
      <c r="J7375" s="40">
        <v>0</v>
      </c>
      <c r="K7375" s="40">
        <v>1439.14</v>
      </c>
    </row>
    <row r="7376" spans="1:11" x14ac:dyDescent="0.35">
      <c r="A7376">
        <v>30171</v>
      </c>
      <c r="B7376" t="s">
        <v>93</v>
      </c>
      <c r="C7376" s="70">
        <v>-110496</v>
      </c>
      <c r="D7376" s="70">
        <v>-35529.26</v>
      </c>
      <c r="E7376" s="71">
        <v>44712</v>
      </c>
      <c r="F7376" t="s">
        <v>8871</v>
      </c>
      <c r="G7376" t="s">
        <v>2142</v>
      </c>
      <c r="H7376" t="s">
        <v>8870</v>
      </c>
      <c r="I7376" t="s">
        <v>8869</v>
      </c>
      <c r="J7376" s="40">
        <v>0</v>
      </c>
      <c r="K7376" s="40">
        <v>1361.2</v>
      </c>
    </row>
    <row r="7377" spans="1:11" x14ac:dyDescent="0.35">
      <c r="A7377">
        <v>30171</v>
      </c>
      <c r="B7377" t="s">
        <v>93</v>
      </c>
      <c r="C7377" s="70">
        <v>-110496</v>
      </c>
      <c r="D7377" s="70">
        <v>-35529.26</v>
      </c>
      <c r="E7377" s="71">
        <v>44712</v>
      </c>
      <c r="F7377" t="s">
        <v>8868</v>
      </c>
      <c r="G7377" t="s">
        <v>2142</v>
      </c>
      <c r="H7377" t="s">
        <v>8867</v>
      </c>
      <c r="I7377" t="s">
        <v>8866</v>
      </c>
      <c r="J7377" s="40">
        <v>0</v>
      </c>
      <c r="K7377" s="40">
        <v>41868.160000000003</v>
      </c>
    </row>
    <row r="7378" spans="1:11" x14ac:dyDescent="0.35">
      <c r="A7378">
        <v>30171</v>
      </c>
      <c r="B7378" t="s">
        <v>93</v>
      </c>
      <c r="C7378" s="70">
        <v>-110496</v>
      </c>
      <c r="D7378" s="70">
        <v>-35529.26</v>
      </c>
      <c r="E7378" s="71">
        <v>44712</v>
      </c>
      <c r="F7378" t="s">
        <v>5945</v>
      </c>
      <c r="G7378" t="s">
        <v>2247</v>
      </c>
      <c r="J7378" s="40">
        <v>258.52999999999997</v>
      </c>
      <c r="K7378" s="40">
        <v>0</v>
      </c>
    </row>
    <row r="7379" spans="1:11" x14ac:dyDescent="0.35">
      <c r="A7379">
        <v>30171</v>
      </c>
      <c r="B7379" t="s">
        <v>93</v>
      </c>
      <c r="C7379" s="70">
        <v>-110496</v>
      </c>
      <c r="D7379" s="70">
        <v>-35529.26</v>
      </c>
      <c r="E7379" s="71">
        <v>44728</v>
      </c>
      <c r="F7379" t="s">
        <v>18664</v>
      </c>
      <c r="G7379" t="s">
        <v>15843</v>
      </c>
      <c r="H7379" t="s">
        <v>18663</v>
      </c>
      <c r="J7379" s="40">
        <v>39363.49</v>
      </c>
      <c r="K7379" s="40">
        <v>0</v>
      </c>
    </row>
    <row r="7380" spans="1:11" x14ac:dyDescent="0.35">
      <c r="A7380">
        <v>30171</v>
      </c>
      <c r="B7380" t="s">
        <v>93</v>
      </c>
      <c r="C7380" s="70">
        <v>-110496</v>
      </c>
      <c r="D7380" s="70">
        <v>-35529.26</v>
      </c>
      <c r="E7380" s="71">
        <v>44742</v>
      </c>
      <c r="F7380" t="s">
        <v>8860</v>
      </c>
      <c r="G7380" t="s">
        <v>2142</v>
      </c>
      <c r="H7380" t="s">
        <v>8859</v>
      </c>
      <c r="I7380" t="s">
        <v>5273</v>
      </c>
      <c r="J7380" s="40">
        <v>0</v>
      </c>
      <c r="K7380" s="40">
        <v>39503.93</v>
      </c>
    </row>
    <row r="7381" spans="1:11" x14ac:dyDescent="0.35">
      <c r="A7381">
        <v>30171</v>
      </c>
      <c r="B7381" t="s">
        <v>93</v>
      </c>
      <c r="C7381" s="70">
        <v>-110496</v>
      </c>
      <c r="D7381" s="70">
        <v>-35529.26</v>
      </c>
      <c r="E7381" s="71">
        <v>44742</v>
      </c>
      <c r="F7381" t="s">
        <v>5675</v>
      </c>
      <c r="G7381" t="s">
        <v>2247</v>
      </c>
      <c r="J7381" s="40">
        <v>3474.98</v>
      </c>
      <c r="K7381" s="40">
        <v>0</v>
      </c>
    </row>
    <row r="7382" spans="1:11" x14ac:dyDescent="0.35">
      <c r="A7382">
        <v>30171</v>
      </c>
      <c r="B7382" t="s">
        <v>93</v>
      </c>
      <c r="C7382" s="70">
        <v>-110496</v>
      </c>
      <c r="D7382" s="70">
        <v>-35529.26</v>
      </c>
      <c r="E7382" s="71">
        <v>44743</v>
      </c>
      <c r="F7382" t="s">
        <v>8852</v>
      </c>
      <c r="G7382" t="s">
        <v>2142</v>
      </c>
      <c r="H7382" t="s">
        <v>8851</v>
      </c>
      <c r="I7382" t="s">
        <v>8850</v>
      </c>
      <c r="J7382" s="40">
        <v>0</v>
      </c>
      <c r="K7382" s="40">
        <v>1857.55</v>
      </c>
    </row>
    <row r="7383" spans="1:11" x14ac:dyDescent="0.35">
      <c r="A7383">
        <v>30171</v>
      </c>
      <c r="B7383" t="s">
        <v>93</v>
      </c>
      <c r="C7383" s="70">
        <v>-110496</v>
      </c>
      <c r="D7383" s="70">
        <v>-35529.26</v>
      </c>
      <c r="E7383" s="71">
        <v>44747</v>
      </c>
      <c r="F7383" t="s">
        <v>18662</v>
      </c>
      <c r="G7383" t="s">
        <v>15843</v>
      </c>
      <c r="H7383" t="s">
        <v>5571</v>
      </c>
      <c r="J7383" s="40">
        <v>43203.48</v>
      </c>
      <c r="K7383" s="40">
        <v>0</v>
      </c>
    </row>
    <row r="7384" spans="1:11" x14ac:dyDescent="0.35">
      <c r="A7384">
        <v>30171</v>
      </c>
      <c r="B7384" t="s">
        <v>93</v>
      </c>
      <c r="C7384" s="70">
        <v>-110496</v>
      </c>
      <c r="D7384" s="70">
        <v>-35529.26</v>
      </c>
      <c r="E7384" s="71">
        <v>44747</v>
      </c>
      <c r="F7384" t="s">
        <v>5572</v>
      </c>
      <c r="G7384" t="s">
        <v>1907</v>
      </c>
      <c r="H7384" t="s">
        <v>5571</v>
      </c>
      <c r="I7384" t="s">
        <v>5570</v>
      </c>
      <c r="J7384" s="40">
        <v>0</v>
      </c>
      <c r="K7384" s="40">
        <v>2197.62</v>
      </c>
    </row>
    <row r="7385" spans="1:11" x14ac:dyDescent="0.35">
      <c r="A7385">
        <v>30171</v>
      </c>
      <c r="B7385" t="s">
        <v>93</v>
      </c>
      <c r="C7385" s="70">
        <v>-110496</v>
      </c>
      <c r="D7385" s="70">
        <v>-35529.26</v>
      </c>
      <c r="E7385" s="71">
        <v>44773</v>
      </c>
      <c r="F7385" t="s">
        <v>8849</v>
      </c>
      <c r="G7385" t="s">
        <v>2142</v>
      </c>
      <c r="H7385" t="s">
        <v>8848</v>
      </c>
      <c r="I7385" t="s">
        <v>8847</v>
      </c>
      <c r="J7385" s="40">
        <v>0</v>
      </c>
      <c r="K7385" s="40">
        <v>2284.0700000000002</v>
      </c>
    </row>
    <row r="7386" spans="1:11" x14ac:dyDescent="0.35">
      <c r="A7386">
        <v>30171</v>
      </c>
      <c r="B7386" t="s">
        <v>93</v>
      </c>
      <c r="C7386" s="70">
        <v>-110496</v>
      </c>
      <c r="D7386" s="70">
        <v>-35529.26</v>
      </c>
      <c r="E7386" s="71">
        <v>44773</v>
      </c>
      <c r="F7386" t="s">
        <v>8846</v>
      </c>
      <c r="G7386" t="s">
        <v>2142</v>
      </c>
      <c r="H7386" t="s">
        <v>5263</v>
      </c>
      <c r="I7386" t="s">
        <v>8845</v>
      </c>
      <c r="J7386" s="40">
        <v>0</v>
      </c>
      <c r="K7386" s="40">
        <v>46487.76</v>
      </c>
    </row>
    <row r="7387" spans="1:11" x14ac:dyDescent="0.35">
      <c r="A7387">
        <v>30171</v>
      </c>
      <c r="B7387" t="s">
        <v>93</v>
      </c>
      <c r="C7387" s="70">
        <v>-110496</v>
      </c>
      <c r="D7387" s="70">
        <v>-35529.26</v>
      </c>
      <c r="E7387" s="71">
        <v>44773</v>
      </c>
      <c r="F7387" t="s">
        <v>5366</v>
      </c>
      <c r="G7387" t="s">
        <v>2247</v>
      </c>
      <c r="J7387" s="40">
        <v>0</v>
      </c>
      <c r="K7387" s="40">
        <v>1023.96</v>
      </c>
    </row>
    <row r="7388" spans="1:11" x14ac:dyDescent="0.35">
      <c r="A7388">
        <v>30171</v>
      </c>
      <c r="B7388" t="s">
        <v>93</v>
      </c>
      <c r="C7388" s="70">
        <v>-110496</v>
      </c>
      <c r="D7388" s="70">
        <v>-35529.26</v>
      </c>
      <c r="E7388" s="71">
        <v>44775</v>
      </c>
      <c r="F7388" t="s">
        <v>18661</v>
      </c>
      <c r="G7388" t="s">
        <v>15843</v>
      </c>
      <c r="H7388" t="s">
        <v>5274</v>
      </c>
      <c r="J7388" s="40">
        <v>43130.31</v>
      </c>
      <c r="K7388" s="40">
        <v>0</v>
      </c>
    </row>
    <row r="7389" spans="1:11" x14ac:dyDescent="0.35">
      <c r="A7389">
        <v>30171</v>
      </c>
      <c r="B7389" t="s">
        <v>93</v>
      </c>
      <c r="C7389" s="70">
        <v>-110496</v>
      </c>
      <c r="D7389" s="70">
        <v>-35529.26</v>
      </c>
      <c r="E7389" s="71">
        <v>44775</v>
      </c>
      <c r="F7389" t="s">
        <v>5275</v>
      </c>
      <c r="G7389" t="s">
        <v>1907</v>
      </c>
      <c r="H7389" t="s">
        <v>5274</v>
      </c>
      <c r="I7389" t="s">
        <v>5273</v>
      </c>
      <c r="J7389" s="40">
        <v>0</v>
      </c>
      <c r="K7389" s="40">
        <v>135.01</v>
      </c>
    </row>
    <row r="7390" spans="1:11" x14ac:dyDescent="0.35">
      <c r="A7390">
        <v>30171</v>
      </c>
      <c r="B7390" t="s">
        <v>93</v>
      </c>
      <c r="C7390" s="70">
        <v>-110496</v>
      </c>
      <c r="D7390" s="70">
        <v>-35529.26</v>
      </c>
      <c r="E7390" s="71">
        <v>44797</v>
      </c>
      <c r="F7390" t="s">
        <v>18660</v>
      </c>
      <c r="G7390" t="s">
        <v>15843</v>
      </c>
      <c r="H7390" t="s">
        <v>18659</v>
      </c>
      <c r="J7390" s="40">
        <v>48786.22</v>
      </c>
      <c r="K7390" s="40">
        <v>0</v>
      </c>
    </row>
    <row r="7391" spans="1:11" x14ac:dyDescent="0.35">
      <c r="A7391">
        <v>30171</v>
      </c>
      <c r="B7391" t="s">
        <v>93</v>
      </c>
      <c r="C7391" s="70">
        <v>-110496</v>
      </c>
      <c r="D7391" s="70">
        <v>-35529.26</v>
      </c>
      <c r="E7391" s="71">
        <v>44797</v>
      </c>
      <c r="F7391" t="s">
        <v>5264</v>
      </c>
      <c r="G7391" t="s">
        <v>1907</v>
      </c>
      <c r="H7391" t="s">
        <v>5263</v>
      </c>
      <c r="I7391" t="s">
        <v>5262</v>
      </c>
      <c r="J7391" s="40">
        <v>1666.88</v>
      </c>
      <c r="K7391" s="40">
        <v>0</v>
      </c>
    </row>
    <row r="7392" spans="1:11" x14ac:dyDescent="0.35">
      <c r="A7392">
        <v>30171</v>
      </c>
      <c r="B7392" t="s">
        <v>93</v>
      </c>
      <c r="C7392" s="70">
        <v>-110496</v>
      </c>
      <c r="D7392" s="70">
        <v>-35529.26</v>
      </c>
      <c r="E7392" s="71">
        <v>44804</v>
      </c>
      <c r="F7392" t="s">
        <v>8842</v>
      </c>
      <c r="G7392" t="s">
        <v>2142</v>
      </c>
      <c r="H7392" t="s">
        <v>8841</v>
      </c>
      <c r="I7392" t="s">
        <v>8840</v>
      </c>
      <c r="J7392" s="40">
        <v>0</v>
      </c>
      <c r="K7392" s="40">
        <v>5358.75</v>
      </c>
    </row>
    <row r="7393" spans="1:11" x14ac:dyDescent="0.35">
      <c r="A7393">
        <v>30171</v>
      </c>
      <c r="B7393" t="s">
        <v>93</v>
      </c>
      <c r="C7393" s="70">
        <v>-110496</v>
      </c>
      <c r="D7393" s="70">
        <v>-35529.26</v>
      </c>
      <c r="E7393" s="71">
        <v>44804</v>
      </c>
      <c r="F7393" t="s">
        <v>8839</v>
      </c>
      <c r="G7393" t="s">
        <v>2142</v>
      </c>
      <c r="H7393" t="s">
        <v>4661</v>
      </c>
      <c r="I7393" t="s">
        <v>4660</v>
      </c>
      <c r="J7393" s="40">
        <v>0</v>
      </c>
      <c r="K7393" s="40">
        <v>51001.68</v>
      </c>
    </row>
    <row r="7394" spans="1:11" x14ac:dyDescent="0.35">
      <c r="A7394">
        <v>30171</v>
      </c>
      <c r="B7394" t="s">
        <v>93</v>
      </c>
      <c r="C7394" s="70">
        <v>-110496</v>
      </c>
      <c r="D7394" s="70">
        <v>-35529.26</v>
      </c>
      <c r="E7394" s="71">
        <v>44804</v>
      </c>
      <c r="F7394" t="s">
        <v>5178</v>
      </c>
      <c r="G7394" t="s">
        <v>2247</v>
      </c>
      <c r="H7394" t="s">
        <v>2265</v>
      </c>
      <c r="J7394" s="40">
        <v>0</v>
      </c>
      <c r="K7394" s="40">
        <v>2068.5300000000002</v>
      </c>
    </row>
    <row r="7395" spans="1:11" x14ac:dyDescent="0.35">
      <c r="A7395">
        <v>30171</v>
      </c>
      <c r="B7395" t="s">
        <v>93</v>
      </c>
      <c r="C7395" s="70">
        <v>-110496</v>
      </c>
      <c r="D7395" s="70">
        <v>-35529.26</v>
      </c>
      <c r="E7395" s="71">
        <v>44826</v>
      </c>
      <c r="F7395" t="s">
        <v>18658</v>
      </c>
      <c r="G7395" t="s">
        <v>15843</v>
      </c>
      <c r="H7395" t="s">
        <v>18657</v>
      </c>
      <c r="I7395" t="s">
        <v>18656</v>
      </c>
      <c r="J7395" s="40">
        <v>56377.31</v>
      </c>
      <c r="K7395" s="40">
        <v>0</v>
      </c>
    </row>
    <row r="7396" spans="1:11" x14ac:dyDescent="0.35">
      <c r="A7396">
        <v>30171</v>
      </c>
      <c r="B7396" t="s">
        <v>93</v>
      </c>
      <c r="C7396" s="70">
        <v>-110496</v>
      </c>
      <c r="D7396" s="70">
        <v>-35529.26</v>
      </c>
      <c r="E7396" s="71">
        <v>44834</v>
      </c>
      <c r="F7396" t="s">
        <v>8834</v>
      </c>
      <c r="G7396" t="s">
        <v>2142</v>
      </c>
      <c r="H7396" t="s">
        <v>8833</v>
      </c>
      <c r="I7396" t="s">
        <v>8832</v>
      </c>
      <c r="J7396" s="40">
        <v>0</v>
      </c>
      <c r="K7396" s="40">
        <v>40532.230000000003</v>
      </c>
    </row>
    <row r="7397" spans="1:11" x14ac:dyDescent="0.35">
      <c r="A7397">
        <v>30171</v>
      </c>
      <c r="B7397" t="s">
        <v>93</v>
      </c>
      <c r="C7397" s="70">
        <v>-110496</v>
      </c>
      <c r="D7397" s="70">
        <v>-35529.26</v>
      </c>
      <c r="E7397" s="71">
        <v>44834</v>
      </c>
      <c r="F7397" t="s">
        <v>8831</v>
      </c>
      <c r="G7397" t="s">
        <v>2142</v>
      </c>
      <c r="H7397" t="s">
        <v>8830</v>
      </c>
      <c r="I7397" t="s">
        <v>8829</v>
      </c>
      <c r="J7397" s="40">
        <v>0</v>
      </c>
      <c r="K7397" s="40">
        <v>5250.57</v>
      </c>
    </row>
    <row r="7398" spans="1:11" x14ac:dyDescent="0.35">
      <c r="A7398">
        <v>30171</v>
      </c>
      <c r="B7398" t="s">
        <v>93</v>
      </c>
      <c r="C7398" s="70">
        <v>-110496</v>
      </c>
      <c r="D7398" s="70">
        <v>-35529.26</v>
      </c>
      <c r="E7398" s="71">
        <v>44834</v>
      </c>
      <c r="F7398" t="s">
        <v>4756</v>
      </c>
      <c r="G7398" t="s">
        <v>2247</v>
      </c>
      <c r="H7398" t="s">
        <v>2262</v>
      </c>
      <c r="J7398" s="40">
        <v>2115.37</v>
      </c>
      <c r="K7398" s="40">
        <v>0</v>
      </c>
    </row>
    <row r="7399" spans="1:11" x14ac:dyDescent="0.35">
      <c r="A7399">
        <v>30171</v>
      </c>
      <c r="B7399" t="s">
        <v>93</v>
      </c>
      <c r="C7399" s="70">
        <v>-110496</v>
      </c>
      <c r="D7399" s="70">
        <v>-35529.26</v>
      </c>
      <c r="E7399" s="71">
        <v>44835</v>
      </c>
      <c r="F7399" t="s">
        <v>4662</v>
      </c>
      <c r="G7399" t="s">
        <v>1907</v>
      </c>
      <c r="H7399" t="s">
        <v>4661</v>
      </c>
      <c r="I7399" t="s">
        <v>4660</v>
      </c>
      <c r="J7399" s="40">
        <v>0</v>
      </c>
      <c r="K7399" s="40">
        <v>2132.25</v>
      </c>
    </row>
    <row r="7400" spans="1:11" x14ac:dyDescent="0.35">
      <c r="A7400">
        <v>30171</v>
      </c>
      <c r="B7400" t="s">
        <v>93</v>
      </c>
      <c r="C7400" s="70">
        <v>-110496</v>
      </c>
      <c r="D7400" s="70">
        <v>-35529.26</v>
      </c>
      <c r="E7400" s="71">
        <v>44865</v>
      </c>
      <c r="F7400" t="s">
        <v>8824</v>
      </c>
      <c r="G7400" t="s">
        <v>2142</v>
      </c>
      <c r="H7400" t="s">
        <v>4281</v>
      </c>
      <c r="I7400" t="s">
        <v>4280</v>
      </c>
      <c r="J7400" s="40">
        <v>0</v>
      </c>
      <c r="K7400" s="40">
        <v>9696.48</v>
      </c>
    </row>
    <row r="7401" spans="1:11" x14ac:dyDescent="0.35">
      <c r="A7401">
        <v>30171</v>
      </c>
      <c r="B7401" t="s">
        <v>93</v>
      </c>
      <c r="C7401" s="70">
        <v>-110496</v>
      </c>
      <c r="D7401" s="70">
        <v>-35529.26</v>
      </c>
      <c r="E7401" s="71">
        <v>44865</v>
      </c>
      <c r="F7401" t="s">
        <v>4527</v>
      </c>
      <c r="G7401" t="s">
        <v>2247</v>
      </c>
      <c r="H7401" t="s">
        <v>1919</v>
      </c>
      <c r="I7401" t="s">
        <v>1919</v>
      </c>
      <c r="J7401" s="40">
        <v>0</v>
      </c>
      <c r="K7401" s="40">
        <v>168.61</v>
      </c>
    </row>
    <row r="7402" spans="1:11" x14ac:dyDescent="0.35">
      <c r="A7402">
        <v>30171</v>
      </c>
      <c r="B7402" t="s">
        <v>93</v>
      </c>
      <c r="C7402" s="70">
        <v>-110496</v>
      </c>
      <c r="D7402" s="70">
        <v>-35529.26</v>
      </c>
      <c r="E7402" s="71">
        <v>44866</v>
      </c>
      <c r="F7402" t="s">
        <v>8822</v>
      </c>
      <c r="G7402" t="s">
        <v>2142</v>
      </c>
      <c r="H7402" t="s">
        <v>8821</v>
      </c>
      <c r="I7402" t="s">
        <v>8820</v>
      </c>
      <c r="J7402" s="40">
        <v>0</v>
      </c>
      <c r="K7402" s="40">
        <v>33639.839999999997</v>
      </c>
    </row>
    <row r="7403" spans="1:11" x14ac:dyDescent="0.35">
      <c r="A7403">
        <v>30171</v>
      </c>
      <c r="B7403" t="s">
        <v>93</v>
      </c>
      <c r="C7403" s="70">
        <v>-110496</v>
      </c>
      <c r="D7403" s="70">
        <v>-35529.26</v>
      </c>
      <c r="E7403" s="71">
        <v>44872</v>
      </c>
      <c r="F7403" t="s">
        <v>18655</v>
      </c>
      <c r="G7403" t="s">
        <v>15843</v>
      </c>
      <c r="H7403" t="s">
        <v>18654</v>
      </c>
      <c r="I7403" t="s">
        <v>18653</v>
      </c>
      <c r="J7403" s="40">
        <v>45821.599999999999</v>
      </c>
      <c r="K7403" s="40">
        <v>0</v>
      </c>
    </row>
    <row r="7404" spans="1:11" x14ac:dyDescent="0.35">
      <c r="A7404">
        <v>30171</v>
      </c>
      <c r="B7404" t="s">
        <v>93</v>
      </c>
      <c r="C7404" s="70">
        <v>-110496</v>
      </c>
      <c r="D7404" s="70">
        <v>-35529.26</v>
      </c>
      <c r="E7404" s="71">
        <v>44888</v>
      </c>
      <c r="F7404" t="s">
        <v>18652</v>
      </c>
      <c r="G7404" t="s">
        <v>15843</v>
      </c>
      <c r="H7404" t="s">
        <v>4297</v>
      </c>
      <c r="I7404" t="s">
        <v>4296</v>
      </c>
      <c r="J7404" s="40">
        <v>9683.52</v>
      </c>
      <c r="K7404" s="40">
        <v>0</v>
      </c>
    </row>
    <row r="7405" spans="1:11" x14ac:dyDescent="0.35">
      <c r="A7405">
        <v>30171</v>
      </c>
      <c r="B7405" t="s">
        <v>93</v>
      </c>
      <c r="C7405" s="70">
        <v>-110496</v>
      </c>
      <c r="D7405" s="70">
        <v>-35529.26</v>
      </c>
      <c r="E7405" s="71">
        <v>44888</v>
      </c>
      <c r="F7405" t="s">
        <v>4298</v>
      </c>
      <c r="G7405" t="s">
        <v>1907</v>
      </c>
      <c r="H7405" t="s">
        <v>4297</v>
      </c>
      <c r="I7405" t="s">
        <v>4296</v>
      </c>
      <c r="J7405" s="40">
        <v>12.96</v>
      </c>
      <c r="K7405" s="40">
        <v>0</v>
      </c>
    </row>
    <row r="7406" spans="1:11" x14ac:dyDescent="0.35">
      <c r="A7406">
        <v>30171</v>
      </c>
      <c r="B7406" t="s">
        <v>93</v>
      </c>
      <c r="C7406" s="70">
        <v>-110496</v>
      </c>
      <c r="D7406" s="70">
        <v>-35529.26</v>
      </c>
      <c r="E7406" s="71">
        <v>44888</v>
      </c>
      <c r="F7406" t="s">
        <v>18651</v>
      </c>
      <c r="G7406" t="s">
        <v>15843</v>
      </c>
      <c r="H7406" t="s">
        <v>18650</v>
      </c>
      <c r="I7406" t="s">
        <v>4296</v>
      </c>
      <c r="J7406" s="40">
        <v>-9683.52</v>
      </c>
      <c r="K7406" s="40">
        <v>0</v>
      </c>
    </row>
    <row r="7407" spans="1:11" x14ac:dyDescent="0.35">
      <c r="A7407">
        <v>30171</v>
      </c>
      <c r="B7407" t="s">
        <v>93</v>
      </c>
      <c r="C7407" s="70">
        <v>-110496</v>
      </c>
      <c r="D7407" s="70">
        <v>-35529.26</v>
      </c>
      <c r="E7407" s="71">
        <v>44888</v>
      </c>
      <c r="F7407" t="s">
        <v>4283</v>
      </c>
      <c r="G7407" t="s">
        <v>1907</v>
      </c>
      <c r="H7407" t="s">
        <v>4281</v>
      </c>
      <c r="I7407" t="s">
        <v>4280</v>
      </c>
      <c r="J7407" s="40">
        <v>-12.96</v>
      </c>
      <c r="K7407" s="40">
        <v>0</v>
      </c>
    </row>
    <row r="7408" spans="1:11" x14ac:dyDescent="0.35">
      <c r="A7408">
        <v>30171</v>
      </c>
      <c r="B7408" t="s">
        <v>93</v>
      </c>
      <c r="C7408" s="70">
        <v>-110496</v>
      </c>
      <c r="D7408" s="70">
        <v>-35529.26</v>
      </c>
      <c r="E7408" s="71">
        <v>44888</v>
      </c>
      <c r="F7408" t="s">
        <v>18649</v>
      </c>
      <c r="G7408" t="s">
        <v>15843</v>
      </c>
      <c r="H7408" t="s">
        <v>18648</v>
      </c>
      <c r="I7408" t="s">
        <v>4296</v>
      </c>
      <c r="J7408" s="40">
        <v>9683.59</v>
      </c>
      <c r="K7408" s="40">
        <v>0</v>
      </c>
    </row>
    <row r="7409" spans="1:11" x14ac:dyDescent="0.35">
      <c r="A7409">
        <v>30171</v>
      </c>
      <c r="B7409" t="s">
        <v>93</v>
      </c>
      <c r="C7409" s="70">
        <v>-110496</v>
      </c>
      <c r="D7409" s="70">
        <v>-35529.26</v>
      </c>
      <c r="E7409" s="71">
        <v>44888</v>
      </c>
      <c r="F7409" t="s">
        <v>4282</v>
      </c>
      <c r="G7409" t="s">
        <v>1907</v>
      </c>
      <c r="H7409" t="s">
        <v>4281</v>
      </c>
      <c r="I7409" t="s">
        <v>4280</v>
      </c>
      <c r="J7409" s="40">
        <v>229.12</v>
      </c>
      <c r="K7409" s="40">
        <v>0</v>
      </c>
    </row>
    <row r="7410" spans="1:11" x14ac:dyDescent="0.35">
      <c r="A7410">
        <v>30171</v>
      </c>
      <c r="B7410" t="s">
        <v>93</v>
      </c>
      <c r="C7410" s="70">
        <v>-110496</v>
      </c>
      <c r="D7410" s="70">
        <v>-35529.26</v>
      </c>
      <c r="E7410" s="71">
        <v>44895</v>
      </c>
      <c r="F7410" t="s">
        <v>8816</v>
      </c>
      <c r="G7410" t="s">
        <v>2142</v>
      </c>
      <c r="H7410" t="s">
        <v>8815</v>
      </c>
      <c r="I7410" t="s">
        <v>8814</v>
      </c>
      <c r="J7410" s="40">
        <v>0</v>
      </c>
      <c r="K7410" s="40">
        <v>6491.36</v>
      </c>
    </row>
    <row r="7411" spans="1:11" x14ac:dyDescent="0.35">
      <c r="A7411">
        <v>30171</v>
      </c>
      <c r="B7411" t="s">
        <v>93</v>
      </c>
      <c r="C7411" s="70">
        <v>-110496</v>
      </c>
      <c r="D7411" s="70">
        <v>-35529.26</v>
      </c>
      <c r="E7411" s="71">
        <v>44895</v>
      </c>
      <c r="F7411" t="s">
        <v>8813</v>
      </c>
      <c r="G7411" t="s">
        <v>2142</v>
      </c>
      <c r="H7411" t="s">
        <v>8812</v>
      </c>
      <c r="I7411" t="s">
        <v>8811</v>
      </c>
      <c r="J7411" s="40">
        <v>0</v>
      </c>
      <c r="K7411" s="40">
        <v>33469.82</v>
      </c>
    </row>
    <row r="7412" spans="1:11" x14ac:dyDescent="0.35">
      <c r="A7412">
        <v>30171</v>
      </c>
      <c r="B7412" t="s">
        <v>93</v>
      </c>
      <c r="C7412" s="70">
        <v>-110496</v>
      </c>
      <c r="D7412" s="70">
        <v>-35529.26</v>
      </c>
      <c r="E7412" s="71">
        <v>44895</v>
      </c>
      <c r="F7412" t="s">
        <v>4049</v>
      </c>
      <c r="G7412" t="s">
        <v>2247</v>
      </c>
      <c r="H7412" t="s">
        <v>1916</v>
      </c>
      <c r="I7412" t="s">
        <v>1916</v>
      </c>
      <c r="J7412" s="40">
        <v>0</v>
      </c>
      <c r="K7412" s="40">
        <v>956.5</v>
      </c>
    </row>
    <row r="7413" spans="1:11" x14ac:dyDescent="0.35">
      <c r="A7413">
        <v>30171</v>
      </c>
      <c r="B7413" t="s">
        <v>93</v>
      </c>
      <c r="C7413" s="70">
        <v>-110496</v>
      </c>
      <c r="D7413" s="70">
        <v>-35529.26</v>
      </c>
      <c r="E7413" s="71">
        <v>44917</v>
      </c>
      <c r="F7413" t="s">
        <v>18647</v>
      </c>
      <c r="G7413" t="s">
        <v>15843</v>
      </c>
      <c r="H7413" t="s">
        <v>3927</v>
      </c>
      <c r="I7413" t="s">
        <v>3926</v>
      </c>
      <c r="J7413" s="40">
        <v>40133.089999999997</v>
      </c>
      <c r="K7413" s="40">
        <v>0</v>
      </c>
    </row>
    <row r="7414" spans="1:11" x14ac:dyDescent="0.35">
      <c r="A7414">
        <v>30171</v>
      </c>
      <c r="B7414" t="s">
        <v>93</v>
      </c>
      <c r="C7414" s="70">
        <v>-110496</v>
      </c>
      <c r="D7414" s="70">
        <v>-35529.26</v>
      </c>
      <c r="E7414" s="71">
        <v>44917</v>
      </c>
      <c r="F7414" t="s">
        <v>3928</v>
      </c>
      <c r="G7414" t="s">
        <v>1907</v>
      </c>
      <c r="H7414" t="s">
        <v>3927</v>
      </c>
      <c r="I7414" t="s">
        <v>3926</v>
      </c>
      <c r="J7414" s="40">
        <v>0</v>
      </c>
      <c r="K7414" s="40">
        <v>585.65</v>
      </c>
    </row>
    <row r="7415" spans="1:11" x14ac:dyDescent="0.35">
      <c r="A7415">
        <v>30171</v>
      </c>
      <c r="B7415" t="s">
        <v>93</v>
      </c>
      <c r="C7415" s="70">
        <v>-110496</v>
      </c>
      <c r="D7415" s="70">
        <v>-35529.26</v>
      </c>
      <c r="E7415" s="71">
        <v>44926</v>
      </c>
      <c r="F7415" t="s">
        <v>3700</v>
      </c>
      <c r="G7415" t="s">
        <v>2247</v>
      </c>
      <c r="H7415" t="s">
        <v>1911</v>
      </c>
      <c r="I7415" t="s">
        <v>1911</v>
      </c>
      <c r="J7415" s="40">
        <v>1178.6600000000001</v>
      </c>
      <c r="K7415" s="40">
        <v>0</v>
      </c>
    </row>
    <row r="7416" spans="1:11" x14ac:dyDescent="0.35">
      <c r="A7416">
        <v>30181</v>
      </c>
      <c r="B7416" t="s">
        <v>94</v>
      </c>
      <c r="C7416" s="70">
        <v>0</v>
      </c>
      <c r="D7416" s="70">
        <v>0</v>
      </c>
      <c r="E7416" s="71">
        <v>44592</v>
      </c>
      <c r="F7416" t="s">
        <v>13906</v>
      </c>
      <c r="G7416" t="s">
        <v>2142</v>
      </c>
      <c r="H7416" t="s">
        <v>13905</v>
      </c>
      <c r="I7416" t="s">
        <v>13904</v>
      </c>
      <c r="J7416" s="40">
        <v>0</v>
      </c>
      <c r="K7416" s="40">
        <v>234.12</v>
      </c>
    </row>
    <row r="7417" spans="1:11" x14ac:dyDescent="0.35">
      <c r="A7417">
        <v>30181</v>
      </c>
      <c r="B7417" t="s">
        <v>94</v>
      </c>
      <c r="C7417" s="70">
        <v>0</v>
      </c>
      <c r="D7417" s="70">
        <v>0</v>
      </c>
      <c r="E7417" s="71">
        <v>44620</v>
      </c>
      <c r="F7417" t="s">
        <v>8269</v>
      </c>
      <c r="G7417" t="s">
        <v>1912</v>
      </c>
      <c r="J7417" s="40">
        <v>231.01</v>
      </c>
      <c r="K7417" s="40">
        <v>0</v>
      </c>
    </row>
    <row r="7418" spans="1:11" x14ac:dyDescent="0.35">
      <c r="A7418">
        <v>30181</v>
      </c>
      <c r="B7418" t="s">
        <v>94</v>
      </c>
      <c r="C7418" s="70">
        <v>0</v>
      </c>
      <c r="D7418" s="70">
        <v>0</v>
      </c>
      <c r="E7418" s="71">
        <v>44651</v>
      </c>
      <c r="F7418" t="s">
        <v>6509</v>
      </c>
      <c r="G7418" t="s">
        <v>2247</v>
      </c>
      <c r="J7418" s="40">
        <v>3.11</v>
      </c>
      <c r="K7418" s="40">
        <v>0</v>
      </c>
    </row>
    <row r="7419" spans="1:11" x14ac:dyDescent="0.35">
      <c r="A7419">
        <v>30181</v>
      </c>
      <c r="B7419" t="s">
        <v>94</v>
      </c>
      <c r="C7419" s="70">
        <v>0</v>
      </c>
      <c r="D7419" s="70">
        <v>0</v>
      </c>
      <c r="E7419" s="71">
        <v>44655</v>
      </c>
      <c r="F7419" t="s">
        <v>12576</v>
      </c>
      <c r="G7419" t="s">
        <v>2142</v>
      </c>
      <c r="H7419" t="s">
        <v>12575</v>
      </c>
      <c r="I7419" t="s">
        <v>12574</v>
      </c>
      <c r="J7419" s="40">
        <v>0</v>
      </c>
      <c r="K7419" s="40">
        <v>296.29000000000002</v>
      </c>
    </row>
    <row r="7420" spans="1:11" x14ac:dyDescent="0.35">
      <c r="A7420">
        <v>30181</v>
      </c>
      <c r="B7420" t="s">
        <v>94</v>
      </c>
      <c r="C7420" s="70">
        <v>0</v>
      </c>
      <c r="D7420" s="70">
        <v>0</v>
      </c>
      <c r="E7420" s="71">
        <v>44658</v>
      </c>
      <c r="F7420" t="s">
        <v>12567</v>
      </c>
      <c r="G7420" t="s">
        <v>2142</v>
      </c>
      <c r="H7420" t="s">
        <v>12566</v>
      </c>
      <c r="I7420" t="s">
        <v>12565</v>
      </c>
      <c r="J7420" s="40">
        <v>0</v>
      </c>
      <c r="K7420" s="40">
        <v>307.79000000000002</v>
      </c>
    </row>
    <row r="7421" spans="1:11" x14ac:dyDescent="0.35">
      <c r="A7421">
        <v>30181</v>
      </c>
      <c r="B7421" t="s">
        <v>94</v>
      </c>
      <c r="C7421" s="70">
        <v>0</v>
      </c>
      <c r="D7421" s="70">
        <v>0</v>
      </c>
      <c r="E7421" s="71">
        <v>44663</v>
      </c>
      <c r="F7421" t="s">
        <v>11921</v>
      </c>
      <c r="G7421" t="s">
        <v>2142</v>
      </c>
      <c r="H7421" t="s">
        <v>11920</v>
      </c>
      <c r="I7421" t="s">
        <v>11919</v>
      </c>
      <c r="J7421" s="40">
        <v>0</v>
      </c>
      <c r="K7421" s="40">
        <v>466.25</v>
      </c>
    </row>
    <row r="7422" spans="1:11" x14ac:dyDescent="0.35">
      <c r="A7422">
        <v>30181</v>
      </c>
      <c r="B7422" t="s">
        <v>94</v>
      </c>
      <c r="C7422" s="70">
        <v>0</v>
      </c>
      <c r="D7422" s="70">
        <v>0</v>
      </c>
      <c r="E7422" s="71">
        <v>44663</v>
      </c>
      <c r="F7422" t="s">
        <v>11918</v>
      </c>
      <c r="G7422" t="s">
        <v>2142</v>
      </c>
      <c r="H7422" t="s">
        <v>11917</v>
      </c>
      <c r="I7422" t="s">
        <v>11916</v>
      </c>
      <c r="J7422" s="40">
        <v>0</v>
      </c>
      <c r="K7422" s="40">
        <v>466.25</v>
      </c>
    </row>
    <row r="7423" spans="1:11" x14ac:dyDescent="0.35">
      <c r="A7423">
        <v>30181</v>
      </c>
      <c r="B7423" t="s">
        <v>94</v>
      </c>
      <c r="C7423" s="70">
        <v>0</v>
      </c>
      <c r="D7423" s="70">
        <v>0</v>
      </c>
      <c r="E7423" s="71">
        <v>44663</v>
      </c>
      <c r="F7423" t="s">
        <v>11915</v>
      </c>
      <c r="G7423" t="s">
        <v>2142</v>
      </c>
      <c r="H7423" t="s">
        <v>11914</v>
      </c>
      <c r="I7423" t="s">
        <v>11913</v>
      </c>
      <c r="J7423" s="40">
        <v>0</v>
      </c>
      <c r="K7423" s="40">
        <v>466.25</v>
      </c>
    </row>
    <row r="7424" spans="1:11" x14ac:dyDescent="0.35">
      <c r="A7424">
        <v>30181</v>
      </c>
      <c r="B7424" t="s">
        <v>94</v>
      </c>
      <c r="C7424" s="70">
        <v>0</v>
      </c>
      <c r="D7424" s="70">
        <v>0</v>
      </c>
      <c r="E7424" s="71">
        <v>44663</v>
      </c>
      <c r="F7424" t="s">
        <v>11912</v>
      </c>
      <c r="G7424" t="s">
        <v>2142</v>
      </c>
      <c r="H7424" t="s">
        <v>11911</v>
      </c>
      <c r="I7424" t="s">
        <v>11910</v>
      </c>
      <c r="J7424" s="40">
        <v>0</v>
      </c>
      <c r="K7424" s="40">
        <v>466.25</v>
      </c>
    </row>
    <row r="7425" spans="1:11" x14ac:dyDescent="0.35">
      <c r="A7425">
        <v>30181</v>
      </c>
      <c r="B7425" t="s">
        <v>94</v>
      </c>
      <c r="C7425" s="70">
        <v>0</v>
      </c>
      <c r="D7425" s="70">
        <v>0</v>
      </c>
      <c r="E7425" s="71">
        <v>44663</v>
      </c>
      <c r="F7425" t="s">
        <v>11909</v>
      </c>
      <c r="G7425" t="s">
        <v>2142</v>
      </c>
      <c r="H7425" t="s">
        <v>11908</v>
      </c>
      <c r="I7425" t="s">
        <v>11907</v>
      </c>
      <c r="J7425" s="40">
        <v>0</v>
      </c>
      <c r="K7425" s="40">
        <v>466.25</v>
      </c>
    </row>
    <row r="7426" spans="1:11" x14ac:dyDescent="0.35">
      <c r="A7426">
        <v>30181</v>
      </c>
      <c r="B7426" t="s">
        <v>94</v>
      </c>
      <c r="C7426" s="70">
        <v>0</v>
      </c>
      <c r="D7426" s="70">
        <v>0</v>
      </c>
      <c r="E7426" s="71">
        <v>44663</v>
      </c>
      <c r="F7426" t="s">
        <v>11906</v>
      </c>
      <c r="G7426" t="s">
        <v>2142</v>
      </c>
      <c r="H7426" t="s">
        <v>11905</v>
      </c>
      <c r="I7426" t="s">
        <v>11904</v>
      </c>
      <c r="J7426" s="40">
        <v>0</v>
      </c>
      <c r="K7426" s="40">
        <v>466.25</v>
      </c>
    </row>
    <row r="7427" spans="1:11" x14ac:dyDescent="0.35">
      <c r="A7427">
        <v>30181</v>
      </c>
      <c r="B7427" t="s">
        <v>94</v>
      </c>
      <c r="C7427" s="70">
        <v>0</v>
      </c>
      <c r="D7427" s="70">
        <v>0</v>
      </c>
      <c r="E7427" s="71">
        <v>44663</v>
      </c>
      <c r="F7427" t="s">
        <v>11903</v>
      </c>
      <c r="G7427" t="s">
        <v>2142</v>
      </c>
      <c r="H7427" t="s">
        <v>11902</v>
      </c>
      <c r="I7427" t="s">
        <v>11901</v>
      </c>
      <c r="J7427" s="40">
        <v>0</v>
      </c>
      <c r="K7427" s="40">
        <v>466.25</v>
      </c>
    </row>
    <row r="7428" spans="1:11" x14ac:dyDescent="0.35">
      <c r="A7428">
        <v>30181</v>
      </c>
      <c r="B7428" t="s">
        <v>94</v>
      </c>
      <c r="C7428" s="70">
        <v>0</v>
      </c>
      <c r="D7428" s="70">
        <v>0</v>
      </c>
      <c r="E7428" s="71">
        <v>44663</v>
      </c>
      <c r="F7428" t="s">
        <v>11900</v>
      </c>
      <c r="G7428" t="s">
        <v>2142</v>
      </c>
      <c r="H7428" t="s">
        <v>11899</v>
      </c>
      <c r="I7428" t="s">
        <v>11898</v>
      </c>
      <c r="J7428" s="40">
        <v>0</v>
      </c>
      <c r="K7428" s="40">
        <v>466.25</v>
      </c>
    </row>
    <row r="7429" spans="1:11" x14ac:dyDescent="0.35">
      <c r="A7429">
        <v>30181</v>
      </c>
      <c r="B7429" t="s">
        <v>94</v>
      </c>
      <c r="C7429" s="70">
        <v>0</v>
      </c>
      <c r="D7429" s="70">
        <v>0</v>
      </c>
      <c r="E7429" s="71">
        <v>44663</v>
      </c>
      <c r="F7429" t="s">
        <v>12552</v>
      </c>
      <c r="G7429" t="s">
        <v>2142</v>
      </c>
      <c r="H7429" t="s">
        <v>12551</v>
      </c>
      <c r="I7429" t="s">
        <v>12550</v>
      </c>
      <c r="J7429" s="40">
        <v>0</v>
      </c>
      <c r="K7429" s="40">
        <v>312.92</v>
      </c>
    </row>
    <row r="7430" spans="1:11" x14ac:dyDescent="0.35">
      <c r="A7430">
        <v>30181</v>
      </c>
      <c r="B7430" t="s">
        <v>94</v>
      </c>
      <c r="C7430" s="70">
        <v>0</v>
      </c>
      <c r="D7430" s="70">
        <v>0</v>
      </c>
      <c r="E7430" s="71">
        <v>44664</v>
      </c>
      <c r="F7430" t="s">
        <v>11888</v>
      </c>
      <c r="G7430" t="s">
        <v>2142</v>
      </c>
      <c r="H7430" t="s">
        <v>11887</v>
      </c>
      <c r="I7430" t="s">
        <v>11886</v>
      </c>
      <c r="J7430" s="40">
        <v>0</v>
      </c>
      <c r="K7430" s="40">
        <v>467.42</v>
      </c>
    </row>
    <row r="7431" spans="1:11" x14ac:dyDescent="0.35">
      <c r="A7431">
        <v>30181</v>
      </c>
      <c r="B7431" t="s">
        <v>94</v>
      </c>
      <c r="C7431" s="70">
        <v>0</v>
      </c>
      <c r="D7431" s="70">
        <v>0</v>
      </c>
      <c r="E7431" s="71">
        <v>44681</v>
      </c>
      <c r="F7431" t="s">
        <v>8264</v>
      </c>
      <c r="G7431" t="s">
        <v>1912</v>
      </c>
      <c r="J7431" s="40">
        <v>286.64</v>
      </c>
      <c r="K7431" s="40">
        <v>0</v>
      </c>
    </row>
    <row r="7432" spans="1:11" x14ac:dyDescent="0.35">
      <c r="A7432">
        <v>30181</v>
      </c>
      <c r="B7432" t="s">
        <v>94</v>
      </c>
      <c r="C7432" s="70">
        <v>0</v>
      </c>
      <c r="D7432" s="70">
        <v>0</v>
      </c>
      <c r="E7432" s="71">
        <v>44681</v>
      </c>
      <c r="F7432" t="s">
        <v>8264</v>
      </c>
      <c r="G7432" t="s">
        <v>1912</v>
      </c>
      <c r="J7432" s="40">
        <v>299.54000000000002</v>
      </c>
      <c r="K7432" s="40">
        <v>0</v>
      </c>
    </row>
    <row r="7433" spans="1:11" x14ac:dyDescent="0.35">
      <c r="A7433">
        <v>30181</v>
      </c>
      <c r="B7433" t="s">
        <v>94</v>
      </c>
      <c r="C7433" s="70">
        <v>0</v>
      </c>
      <c r="D7433" s="70">
        <v>0</v>
      </c>
      <c r="E7433" s="71">
        <v>44681</v>
      </c>
      <c r="F7433" t="s">
        <v>8264</v>
      </c>
      <c r="G7433" t="s">
        <v>1912</v>
      </c>
      <c r="J7433" s="40">
        <v>451.91</v>
      </c>
      <c r="K7433" s="40">
        <v>0</v>
      </c>
    </row>
    <row r="7434" spans="1:11" x14ac:dyDescent="0.35">
      <c r="A7434">
        <v>30181</v>
      </c>
      <c r="B7434" t="s">
        <v>94</v>
      </c>
      <c r="C7434" s="70">
        <v>0</v>
      </c>
      <c r="D7434" s="70">
        <v>0</v>
      </c>
      <c r="E7434" s="71">
        <v>44681</v>
      </c>
      <c r="F7434" t="s">
        <v>8264</v>
      </c>
      <c r="G7434" t="s">
        <v>1912</v>
      </c>
      <c r="J7434" s="40">
        <v>451.91</v>
      </c>
      <c r="K7434" s="40">
        <v>0</v>
      </c>
    </row>
    <row r="7435" spans="1:11" x14ac:dyDescent="0.35">
      <c r="A7435">
        <v>30181</v>
      </c>
      <c r="B7435" t="s">
        <v>94</v>
      </c>
      <c r="C7435" s="70">
        <v>0</v>
      </c>
      <c r="D7435" s="70">
        <v>0</v>
      </c>
      <c r="E7435" s="71">
        <v>44681</v>
      </c>
      <c r="F7435" t="s">
        <v>8264</v>
      </c>
      <c r="G7435" t="s">
        <v>1912</v>
      </c>
      <c r="J7435" s="40">
        <v>451.91</v>
      </c>
      <c r="K7435" s="40">
        <v>0</v>
      </c>
    </row>
    <row r="7436" spans="1:11" x14ac:dyDescent="0.35">
      <c r="A7436">
        <v>30181</v>
      </c>
      <c r="B7436" t="s">
        <v>94</v>
      </c>
      <c r="C7436" s="70">
        <v>0</v>
      </c>
      <c r="D7436" s="70">
        <v>0</v>
      </c>
      <c r="E7436" s="71">
        <v>44681</v>
      </c>
      <c r="F7436" t="s">
        <v>8264</v>
      </c>
      <c r="G7436" t="s">
        <v>1912</v>
      </c>
      <c r="J7436" s="40">
        <v>451.91</v>
      </c>
      <c r="K7436" s="40">
        <v>0</v>
      </c>
    </row>
    <row r="7437" spans="1:11" x14ac:dyDescent="0.35">
      <c r="A7437">
        <v>30181</v>
      </c>
      <c r="B7437" t="s">
        <v>94</v>
      </c>
      <c r="C7437" s="70">
        <v>0</v>
      </c>
      <c r="D7437" s="70">
        <v>0</v>
      </c>
      <c r="E7437" s="71">
        <v>44681</v>
      </c>
      <c r="F7437" t="s">
        <v>8264</v>
      </c>
      <c r="G7437" t="s">
        <v>1912</v>
      </c>
      <c r="J7437" s="40">
        <v>451.91</v>
      </c>
      <c r="K7437" s="40">
        <v>0</v>
      </c>
    </row>
    <row r="7438" spans="1:11" x14ac:dyDescent="0.35">
      <c r="A7438">
        <v>30181</v>
      </c>
      <c r="B7438" t="s">
        <v>94</v>
      </c>
      <c r="C7438" s="70">
        <v>0</v>
      </c>
      <c r="D7438" s="70">
        <v>0</v>
      </c>
      <c r="E7438" s="71">
        <v>44681</v>
      </c>
      <c r="F7438" t="s">
        <v>8264</v>
      </c>
      <c r="G7438" t="s">
        <v>1912</v>
      </c>
      <c r="J7438" s="40">
        <v>451.91</v>
      </c>
      <c r="K7438" s="40">
        <v>0</v>
      </c>
    </row>
    <row r="7439" spans="1:11" x14ac:dyDescent="0.35">
      <c r="A7439">
        <v>30181</v>
      </c>
      <c r="B7439" t="s">
        <v>94</v>
      </c>
      <c r="C7439" s="70">
        <v>0</v>
      </c>
      <c r="D7439" s="70">
        <v>0</v>
      </c>
      <c r="E7439" s="71">
        <v>44681</v>
      </c>
      <c r="F7439" t="s">
        <v>8264</v>
      </c>
      <c r="G7439" t="s">
        <v>1912</v>
      </c>
      <c r="J7439" s="40">
        <v>451.91</v>
      </c>
      <c r="K7439" s="40">
        <v>0</v>
      </c>
    </row>
    <row r="7440" spans="1:11" x14ac:dyDescent="0.35">
      <c r="A7440">
        <v>30181</v>
      </c>
      <c r="B7440" t="s">
        <v>94</v>
      </c>
      <c r="C7440" s="70">
        <v>0</v>
      </c>
      <c r="D7440" s="70">
        <v>0</v>
      </c>
      <c r="E7440" s="71">
        <v>44681</v>
      </c>
      <c r="F7440" t="s">
        <v>8264</v>
      </c>
      <c r="G7440" t="s">
        <v>1912</v>
      </c>
      <c r="J7440" s="40">
        <v>451.91</v>
      </c>
      <c r="K7440" s="40">
        <v>0</v>
      </c>
    </row>
    <row r="7441" spans="1:11" x14ac:dyDescent="0.35">
      <c r="A7441">
        <v>30181</v>
      </c>
      <c r="B7441" t="s">
        <v>94</v>
      </c>
      <c r="C7441" s="70">
        <v>0</v>
      </c>
      <c r="D7441" s="70">
        <v>0</v>
      </c>
      <c r="E7441" s="71">
        <v>44681</v>
      </c>
      <c r="F7441" t="s">
        <v>8264</v>
      </c>
      <c r="G7441" t="s">
        <v>1912</v>
      </c>
      <c r="J7441" s="40">
        <v>451.91</v>
      </c>
      <c r="K7441" s="40">
        <v>0</v>
      </c>
    </row>
    <row r="7442" spans="1:11" x14ac:dyDescent="0.35">
      <c r="A7442">
        <v>30181</v>
      </c>
      <c r="B7442" t="s">
        <v>94</v>
      </c>
      <c r="C7442" s="70">
        <v>0</v>
      </c>
      <c r="D7442" s="70">
        <v>0</v>
      </c>
      <c r="E7442" s="71">
        <v>44681</v>
      </c>
      <c r="F7442" t="s">
        <v>8264</v>
      </c>
      <c r="G7442" t="s">
        <v>1912</v>
      </c>
      <c r="J7442" s="40">
        <v>303.3</v>
      </c>
      <c r="K7442" s="40">
        <v>0</v>
      </c>
    </row>
    <row r="7443" spans="1:11" x14ac:dyDescent="0.35">
      <c r="A7443">
        <v>30181</v>
      </c>
      <c r="B7443" t="s">
        <v>94</v>
      </c>
      <c r="C7443" s="70">
        <v>0</v>
      </c>
      <c r="D7443" s="70">
        <v>0</v>
      </c>
      <c r="E7443" s="71">
        <v>44681</v>
      </c>
      <c r="F7443" t="s">
        <v>6139</v>
      </c>
      <c r="G7443" t="s">
        <v>2247</v>
      </c>
      <c r="J7443" s="40">
        <v>157.75</v>
      </c>
      <c r="K7443" s="40">
        <v>0</v>
      </c>
    </row>
    <row r="7444" spans="1:11" x14ac:dyDescent="0.35">
      <c r="A7444">
        <v>30181</v>
      </c>
      <c r="B7444" t="s">
        <v>94</v>
      </c>
      <c r="C7444" s="70">
        <v>0</v>
      </c>
      <c r="D7444" s="70">
        <v>0</v>
      </c>
      <c r="E7444" s="71">
        <v>44697</v>
      </c>
      <c r="F7444" t="s">
        <v>11797</v>
      </c>
      <c r="G7444" t="s">
        <v>2142</v>
      </c>
      <c r="H7444" t="s">
        <v>11796</v>
      </c>
      <c r="I7444" t="s">
        <v>11795</v>
      </c>
      <c r="J7444" s="40">
        <v>0</v>
      </c>
      <c r="K7444" s="40">
        <v>438.43</v>
      </c>
    </row>
    <row r="7445" spans="1:11" x14ac:dyDescent="0.35">
      <c r="A7445">
        <v>30181</v>
      </c>
      <c r="B7445" t="s">
        <v>94</v>
      </c>
      <c r="C7445" s="70">
        <v>0</v>
      </c>
      <c r="D7445" s="70">
        <v>0</v>
      </c>
      <c r="E7445" s="71">
        <v>44712</v>
      </c>
      <c r="F7445" t="s">
        <v>3443</v>
      </c>
      <c r="G7445" t="s">
        <v>1912</v>
      </c>
      <c r="J7445" s="40">
        <v>449.07</v>
      </c>
      <c r="K7445" s="40">
        <v>0</v>
      </c>
    </row>
    <row r="7446" spans="1:11" x14ac:dyDescent="0.35">
      <c r="A7446">
        <v>30181</v>
      </c>
      <c r="B7446" t="s">
        <v>94</v>
      </c>
      <c r="C7446" s="70">
        <v>0</v>
      </c>
      <c r="D7446" s="70">
        <v>0</v>
      </c>
      <c r="E7446" s="71">
        <v>44712</v>
      </c>
      <c r="F7446" t="s">
        <v>5944</v>
      </c>
      <c r="G7446" t="s">
        <v>2247</v>
      </c>
      <c r="J7446" s="40">
        <v>0</v>
      </c>
      <c r="K7446" s="40">
        <v>10.64</v>
      </c>
    </row>
    <row r="7447" spans="1:11" x14ac:dyDescent="0.35">
      <c r="A7447">
        <v>30181</v>
      </c>
      <c r="B7447" t="s">
        <v>94</v>
      </c>
      <c r="C7447" s="70">
        <v>0</v>
      </c>
      <c r="D7447" s="70">
        <v>0</v>
      </c>
      <c r="E7447" s="71">
        <v>44742</v>
      </c>
      <c r="F7447" t="s">
        <v>8260</v>
      </c>
      <c r="G7447" t="s">
        <v>1912</v>
      </c>
      <c r="J7447" s="40">
        <v>771.14</v>
      </c>
      <c r="K7447" s="40">
        <v>0</v>
      </c>
    </row>
    <row r="7448" spans="1:11" x14ac:dyDescent="0.35">
      <c r="A7448">
        <v>30181</v>
      </c>
      <c r="B7448" t="s">
        <v>94</v>
      </c>
      <c r="C7448" s="70">
        <v>0</v>
      </c>
      <c r="D7448" s="70">
        <v>0</v>
      </c>
      <c r="E7448" s="71">
        <v>44773</v>
      </c>
      <c r="F7448" t="s">
        <v>5365</v>
      </c>
      <c r="G7448" t="s">
        <v>2247</v>
      </c>
      <c r="J7448" s="40">
        <v>24.79</v>
      </c>
      <c r="K7448" s="40">
        <v>0</v>
      </c>
    </row>
    <row r="7449" spans="1:11" x14ac:dyDescent="0.35">
      <c r="A7449">
        <v>30181</v>
      </c>
      <c r="B7449" t="s">
        <v>94</v>
      </c>
      <c r="C7449" s="70">
        <v>0</v>
      </c>
      <c r="D7449" s="70">
        <v>0</v>
      </c>
      <c r="E7449" s="71">
        <v>44782</v>
      </c>
      <c r="F7449" t="s">
        <v>12185</v>
      </c>
      <c r="G7449" t="s">
        <v>2142</v>
      </c>
      <c r="H7449" t="s">
        <v>12184</v>
      </c>
      <c r="I7449" t="s">
        <v>12183</v>
      </c>
      <c r="J7449" s="40">
        <v>0</v>
      </c>
      <c r="K7449" s="40">
        <v>227.25</v>
      </c>
    </row>
    <row r="7450" spans="1:11" x14ac:dyDescent="0.35">
      <c r="A7450">
        <v>30181</v>
      </c>
      <c r="B7450" t="s">
        <v>94</v>
      </c>
      <c r="C7450" s="70">
        <v>0</v>
      </c>
      <c r="D7450" s="70">
        <v>0</v>
      </c>
      <c r="E7450" s="71">
        <v>44801</v>
      </c>
      <c r="F7450" t="s">
        <v>15868</v>
      </c>
      <c r="G7450" t="s">
        <v>1912</v>
      </c>
      <c r="J7450" s="40">
        <v>230.59</v>
      </c>
      <c r="K7450" s="40">
        <v>0</v>
      </c>
    </row>
    <row r="7451" spans="1:11" x14ac:dyDescent="0.35">
      <c r="A7451">
        <v>30181</v>
      </c>
      <c r="B7451" t="s">
        <v>94</v>
      </c>
      <c r="C7451" s="70">
        <v>0</v>
      </c>
      <c r="D7451" s="70">
        <v>0</v>
      </c>
      <c r="E7451" s="71">
        <v>44804</v>
      </c>
      <c r="F7451" t="s">
        <v>5177</v>
      </c>
      <c r="G7451" t="s">
        <v>2247</v>
      </c>
      <c r="H7451" t="s">
        <v>2265</v>
      </c>
      <c r="J7451" s="40">
        <v>8.57</v>
      </c>
      <c r="K7451" s="40">
        <v>0</v>
      </c>
    </row>
    <row r="7452" spans="1:11" x14ac:dyDescent="0.35">
      <c r="A7452">
        <v>30181</v>
      </c>
      <c r="B7452" t="s">
        <v>94</v>
      </c>
      <c r="C7452" s="70">
        <v>0</v>
      </c>
      <c r="D7452" s="70">
        <v>0</v>
      </c>
      <c r="E7452" s="71">
        <v>44834</v>
      </c>
      <c r="F7452" t="s">
        <v>4755</v>
      </c>
      <c r="G7452" t="s">
        <v>2247</v>
      </c>
      <c r="H7452" t="s">
        <v>2262</v>
      </c>
      <c r="J7452" s="40">
        <v>0</v>
      </c>
      <c r="K7452" s="40">
        <v>46.06</v>
      </c>
    </row>
    <row r="7453" spans="1:11" x14ac:dyDescent="0.35">
      <c r="A7453">
        <v>30181</v>
      </c>
      <c r="B7453" t="s">
        <v>94</v>
      </c>
      <c r="C7453" s="70">
        <v>0</v>
      </c>
      <c r="D7453" s="70">
        <v>0</v>
      </c>
      <c r="E7453" s="71">
        <v>44865</v>
      </c>
      <c r="F7453" t="s">
        <v>4526</v>
      </c>
      <c r="G7453" t="s">
        <v>2247</v>
      </c>
      <c r="H7453" t="s">
        <v>1919</v>
      </c>
      <c r="I7453" t="s">
        <v>1919</v>
      </c>
      <c r="J7453" s="40">
        <v>2.81</v>
      </c>
      <c r="K7453" s="40">
        <v>0</v>
      </c>
    </row>
    <row r="7454" spans="1:11" x14ac:dyDescent="0.35">
      <c r="A7454">
        <v>30181</v>
      </c>
      <c r="B7454" t="s">
        <v>94</v>
      </c>
      <c r="C7454" s="70">
        <v>0</v>
      </c>
      <c r="D7454" s="70">
        <v>0</v>
      </c>
      <c r="E7454" s="71">
        <v>44895</v>
      </c>
      <c r="F7454" t="s">
        <v>4048</v>
      </c>
      <c r="G7454" t="s">
        <v>2247</v>
      </c>
      <c r="H7454" t="s">
        <v>1916</v>
      </c>
      <c r="I7454" t="s">
        <v>1916</v>
      </c>
      <c r="J7454" s="40">
        <v>19.78</v>
      </c>
      <c r="K7454" s="40">
        <v>0</v>
      </c>
    </row>
    <row r="7455" spans="1:11" x14ac:dyDescent="0.35">
      <c r="A7455">
        <v>30181</v>
      </c>
      <c r="B7455" t="s">
        <v>94</v>
      </c>
      <c r="C7455" s="70">
        <v>0</v>
      </c>
      <c r="D7455" s="70">
        <v>0</v>
      </c>
      <c r="E7455" s="71">
        <v>44926</v>
      </c>
      <c r="F7455" t="s">
        <v>3699</v>
      </c>
      <c r="G7455" t="s">
        <v>2247</v>
      </c>
      <c r="H7455" t="s">
        <v>1911</v>
      </c>
      <c r="I7455" t="s">
        <v>1911</v>
      </c>
      <c r="J7455" s="40">
        <v>0</v>
      </c>
      <c r="K7455" s="40">
        <v>17.39</v>
      </c>
    </row>
    <row r="7456" spans="1:11" x14ac:dyDescent="0.35">
      <c r="A7456">
        <v>30186</v>
      </c>
      <c r="B7456" t="s">
        <v>95</v>
      </c>
      <c r="C7456" s="70">
        <v>0</v>
      </c>
      <c r="D7456" s="70">
        <v>0</v>
      </c>
      <c r="E7456" s="71">
        <v>44580</v>
      </c>
      <c r="F7456" t="s">
        <v>12712</v>
      </c>
      <c r="G7456" t="s">
        <v>2142</v>
      </c>
      <c r="H7456" t="s">
        <v>12711</v>
      </c>
      <c r="I7456" t="s">
        <v>12710</v>
      </c>
      <c r="J7456" s="40">
        <v>0</v>
      </c>
      <c r="K7456" s="40">
        <v>337.36</v>
      </c>
    </row>
    <row r="7457" spans="1:11" x14ac:dyDescent="0.35">
      <c r="A7457">
        <v>30186</v>
      </c>
      <c r="B7457" t="s">
        <v>95</v>
      </c>
      <c r="C7457" s="70">
        <v>0</v>
      </c>
      <c r="D7457" s="70">
        <v>0</v>
      </c>
      <c r="E7457" s="71">
        <v>44585</v>
      </c>
      <c r="F7457" t="s">
        <v>12706</v>
      </c>
      <c r="G7457" t="s">
        <v>2142</v>
      </c>
      <c r="H7457" t="s">
        <v>12705</v>
      </c>
      <c r="I7457" t="s">
        <v>12704</v>
      </c>
      <c r="J7457" s="40">
        <v>0</v>
      </c>
      <c r="K7457" s="40">
        <v>138.63</v>
      </c>
    </row>
    <row r="7458" spans="1:11" x14ac:dyDescent="0.35">
      <c r="A7458">
        <v>30186</v>
      </c>
      <c r="B7458" t="s">
        <v>95</v>
      </c>
      <c r="C7458" s="70">
        <v>0</v>
      </c>
      <c r="D7458" s="70">
        <v>0</v>
      </c>
      <c r="E7458" s="71">
        <v>44587</v>
      </c>
      <c r="F7458" t="s">
        <v>12700</v>
      </c>
      <c r="G7458" t="s">
        <v>2142</v>
      </c>
      <c r="H7458" t="s">
        <v>12699</v>
      </c>
      <c r="I7458" t="s">
        <v>12698</v>
      </c>
      <c r="J7458" s="40">
        <v>0</v>
      </c>
      <c r="K7458" s="40">
        <v>178.06</v>
      </c>
    </row>
    <row r="7459" spans="1:11" x14ac:dyDescent="0.35">
      <c r="A7459">
        <v>30186</v>
      </c>
      <c r="B7459" t="s">
        <v>95</v>
      </c>
      <c r="C7459" s="70">
        <v>0</v>
      </c>
      <c r="D7459" s="70">
        <v>0</v>
      </c>
      <c r="E7459" s="71">
        <v>44591</v>
      </c>
      <c r="F7459" t="s">
        <v>12691</v>
      </c>
      <c r="G7459" t="s">
        <v>2142</v>
      </c>
      <c r="H7459" t="s">
        <v>12690</v>
      </c>
      <c r="I7459" t="s">
        <v>12689</v>
      </c>
      <c r="J7459" s="40">
        <v>0</v>
      </c>
      <c r="K7459" s="40">
        <v>113.62</v>
      </c>
    </row>
    <row r="7460" spans="1:11" x14ac:dyDescent="0.35">
      <c r="A7460">
        <v>30186</v>
      </c>
      <c r="B7460" t="s">
        <v>95</v>
      </c>
      <c r="C7460" s="70">
        <v>0</v>
      </c>
      <c r="D7460" s="70">
        <v>0</v>
      </c>
      <c r="E7460" s="71">
        <v>44592</v>
      </c>
      <c r="F7460" t="s">
        <v>11547</v>
      </c>
      <c r="G7460" t="s">
        <v>1912</v>
      </c>
      <c r="J7460" s="40">
        <v>329.97</v>
      </c>
      <c r="K7460" s="40">
        <v>0</v>
      </c>
    </row>
    <row r="7461" spans="1:11" x14ac:dyDescent="0.35">
      <c r="A7461">
        <v>30186</v>
      </c>
      <c r="B7461" t="s">
        <v>95</v>
      </c>
      <c r="C7461" s="70">
        <v>0</v>
      </c>
      <c r="D7461" s="70">
        <v>0</v>
      </c>
      <c r="E7461" s="71">
        <v>44592</v>
      </c>
      <c r="F7461" t="s">
        <v>11547</v>
      </c>
      <c r="G7461" t="s">
        <v>1912</v>
      </c>
      <c r="J7461" s="40">
        <v>137.41</v>
      </c>
      <c r="K7461" s="40">
        <v>0</v>
      </c>
    </row>
    <row r="7462" spans="1:11" x14ac:dyDescent="0.35">
      <c r="A7462">
        <v>30186</v>
      </c>
      <c r="B7462" t="s">
        <v>95</v>
      </c>
      <c r="C7462" s="70">
        <v>0</v>
      </c>
      <c r="D7462" s="70">
        <v>0</v>
      </c>
      <c r="E7462" s="71">
        <v>44592</v>
      </c>
      <c r="F7462" t="s">
        <v>11547</v>
      </c>
      <c r="G7462" t="s">
        <v>1912</v>
      </c>
      <c r="J7462" s="40">
        <v>177</v>
      </c>
      <c r="K7462" s="40">
        <v>0</v>
      </c>
    </row>
    <row r="7463" spans="1:11" x14ac:dyDescent="0.35">
      <c r="A7463">
        <v>30186</v>
      </c>
      <c r="B7463" t="s">
        <v>95</v>
      </c>
      <c r="C7463" s="70">
        <v>0</v>
      </c>
      <c r="D7463" s="70">
        <v>0</v>
      </c>
      <c r="E7463" s="71">
        <v>44592</v>
      </c>
      <c r="F7463" t="s">
        <v>11547</v>
      </c>
      <c r="G7463" t="s">
        <v>1912</v>
      </c>
      <c r="J7463" s="40">
        <v>113.66</v>
      </c>
      <c r="K7463" s="40">
        <v>0</v>
      </c>
    </row>
    <row r="7464" spans="1:11" x14ac:dyDescent="0.35">
      <c r="A7464">
        <v>30186</v>
      </c>
      <c r="B7464" t="s">
        <v>95</v>
      </c>
      <c r="C7464" s="70">
        <v>0</v>
      </c>
      <c r="D7464" s="70">
        <v>0</v>
      </c>
      <c r="E7464" s="71">
        <v>44592</v>
      </c>
      <c r="F7464" t="s">
        <v>6826</v>
      </c>
      <c r="G7464" t="s">
        <v>2247</v>
      </c>
      <c r="J7464" s="40">
        <v>9.6300000000000008</v>
      </c>
      <c r="K7464" s="40">
        <v>0</v>
      </c>
    </row>
    <row r="7465" spans="1:11" x14ac:dyDescent="0.35">
      <c r="A7465">
        <v>30186</v>
      </c>
      <c r="B7465" t="s">
        <v>95</v>
      </c>
      <c r="C7465" s="70">
        <v>0</v>
      </c>
      <c r="D7465" s="70">
        <v>0</v>
      </c>
      <c r="E7465" s="71">
        <v>44600</v>
      </c>
      <c r="F7465" t="s">
        <v>12688</v>
      </c>
      <c r="G7465" t="s">
        <v>2142</v>
      </c>
      <c r="H7465" t="s">
        <v>12687</v>
      </c>
      <c r="I7465" t="s">
        <v>12686</v>
      </c>
      <c r="J7465" s="40">
        <v>0</v>
      </c>
      <c r="K7465" s="40">
        <v>271.79000000000002</v>
      </c>
    </row>
    <row r="7466" spans="1:11" x14ac:dyDescent="0.35">
      <c r="A7466">
        <v>30186</v>
      </c>
      <c r="B7466" t="s">
        <v>95</v>
      </c>
      <c r="C7466" s="70">
        <v>0</v>
      </c>
      <c r="D7466" s="70">
        <v>0</v>
      </c>
      <c r="E7466" s="71">
        <v>44605</v>
      </c>
      <c r="F7466" t="s">
        <v>12679</v>
      </c>
      <c r="G7466" t="s">
        <v>2142</v>
      </c>
      <c r="H7466" t="s">
        <v>12678</v>
      </c>
      <c r="I7466" t="s">
        <v>12677</v>
      </c>
      <c r="J7466" s="40">
        <v>0</v>
      </c>
      <c r="K7466" s="40">
        <v>200.61</v>
      </c>
    </row>
    <row r="7467" spans="1:11" x14ac:dyDescent="0.35">
      <c r="A7467">
        <v>30186</v>
      </c>
      <c r="B7467" t="s">
        <v>95</v>
      </c>
      <c r="C7467" s="70">
        <v>0</v>
      </c>
      <c r="D7467" s="70">
        <v>0</v>
      </c>
      <c r="E7467" s="71">
        <v>44613</v>
      </c>
      <c r="F7467" t="s">
        <v>12661</v>
      </c>
      <c r="G7467" t="s">
        <v>2142</v>
      </c>
      <c r="H7467" t="s">
        <v>12660</v>
      </c>
      <c r="I7467" t="s">
        <v>12659</v>
      </c>
      <c r="J7467" s="40">
        <v>0</v>
      </c>
      <c r="K7467" s="40">
        <v>346.2</v>
      </c>
    </row>
    <row r="7468" spans="1:11" x14ac:dyDescent="0.35">
      <c r="A7468">
        <v>30186</v>
      </c>
      <c r="B7468" t="s">
        <v>95</v>
      </c>
      <c r="C7468" s="70">
        <v>0</v>
      </c>
      <c r="D7468" s="70">
        <v>0</v>
      </c>
      <c r="E7468" s="71">
        <v>44619</v>
      </c>
      <c r="F7468" t="s">
        <v>12649</v>
      </c>
      <c r="G7468" t="s">
        <v>2142</v>
      </c>
      <c r="H7468" t="s">
        <v>12648</v>
      </c>
      <c r="I7468" t="s">
        <v>12647</v>
      </c>
      <c r="J7468" s="40">
        <v>0</v>
      </c>
      <c r="K7468" s="40">
        <v>274.20999999999998</v>
      </c>
    </row>
    <row r="7469" spans="1:11" x14ac:dyDescent="0.35">
      <c r="A7469">
        <v>30186</v>
      </c>
      <c r="B7469" t="s">
        <v>95</v>
      </c>
      <c r="C7469" s="70">
        <v>0</v>
      </c>
      <c r="D7469" s="70">
        <v>0</v>
      </c>
      <c r="E7469" s="71">
        <v>44620</v>
      </c>
      <c r="F7469" t="s">
        <v>8269</v>
      </c>
      <c r="G7469" t="s">
        <v>1912</v>
      </c>
      <c r="J7469" s="40">
        <v>270.61</v>
      </c>
      <c r="K7469" s="40">
        <v>0</v>
      </c>
    </row>
    <row r="7470" spans="1:11" x14ac:dyDescent="0.35">
      <c r="A7470">
        <v>30186</v>
      </c>
      <c r="B7470" t="s">
        <v>95</v>
      </c>
      <c r="C7470" s="70">
        <v>0</v>
      </c>
      <c r="D7470" s="70">
        <v>0</v>
      </c>
      <c r="E7470" s="71">
        <v>44620</v>
      </c>
      <c r="F7470" t="s">
        <v>8269</v>
      </c>
      <c r="G7470" t="s">
        <v>1912</v>
      </c>
      <c r="J7470" s="40">
        <v>200.42</v>
      </c>
      <c r="K7470" s="40">
        <v>0</v>
      </c>
    </row>
    <row r="7471" spans="1:11" x14ac:dyDescent="0.35">
      <c r="A7471">
        <v>30186</v>
      </c>
      <c r="B7471" t="s">
        <v>95</v>
      </c>
      <c r="C7471" s="70">
        <v>0</v>
      </c>
      <c r="D7471" s="70">
        <v>0</v>
      </c>
      <c r="E7471" s="71">
        <v>44620</v>
      </c>
      <c r="F7471" t="s">
        <v>8269</v>
      </c>
      <c r="G7471" t="s">
        <v>1912</v>
      </c>
      <c r="J7471" s="40">
        <v>343.21</v>
      </c>
      <c r="K7471" s="40">
        <v>0</v>
      </c>
    </row>
    <row r="7472" spans="1:11" x14ac:dyDescent="0.35">
      <c r="A7472">
        <v>30186</v>
      </c>
      <c r="B7472" t="s">
        <v>95</v>
      </c>
      <c r="C7472" s="70">
        <v>0</v>
      </c>
      <c r="D7472" s="70">
        <v>0</v>
      </c>
      <c r="E7472" s="71">
        <v>44620</v>
      </c>
      <c r="F7472" t="s">
        <v>15891</v>
      </c>
      <c r="G7472" t="s">
        <v>1912</v>
      </c>
      <c r="J7472" s="40">
        <v>275.99</v>
      </c>
      <c r="K7472" s="40">
        <v>0</v>
      </c>
    </row>
    <row r="7473" spans="1:11" x14ac:dyDescent="0.35">
      <c r="A7473">
        <v>30186</v>
      </c>
      <c r="B7473" t="s">
        <v>95</v>
      </c>
      <c r="C7473" s="70">
        <v>0</v>
      </c>
      <c r="D7473" s="70">
        <v>0</v>
      </c>
      <c r="E7473" s="71">
        <v>44627</v>
      </c>
      <c r="F7473" t="s">
        <v>12631</v>
      </c>
      <c r="G7473" t="s">
        <v>2142</v>
      </c>
      <c r="H7473" t="s">
        <v>12630</v>
      </c>
      <c r="I7473" t="s">
        <v>12629</v>
      </c>
      <c r="J7473" s="40">
        <v>0</v>
      </c>
      <c r="K7473" s="40">
        <v>133.58000000000001</v>
      </c>
    </row>
    <row r="7474" spans="1:11" x14ac:dyDescent="0.35">
      <c r="A7474">
        <v>30186</v>
      </c>
      <c r="B7474" t="s">
        <v>95</v>
      </c>
      <c r="C7474" s="70">
        <v>0</v>
      </c>
      <c r="D7474" s="70">
        <v>0</v>
      </c>
      <c r="E7474" s="71">
        <v>44628</v>
      </c>
      <c r="F7474" t="s">
        <v>3176</v>
      </c>
      <c r="G7474" t="s">
        <v>2142</v>
      </c>
      <c r="H7474" t="s">
        <v>3175</v>
      </c>
      <c r="I7474" t="s">
        <v>3174</v>
      </c>
      <c r="J7474" s="40">
        <v>0</v>
      </c>
      <c r="K7474" s="40">
        <v>84.85</v>
      </c>
    </row>
    <row r="7475" spans="1:11" x14ac:dyDescent="0.35">
      <c r="A7475">
        <v>30186</v>
      </c>
      <c r="B7475" t="s">
        <v>95</v>
      </c>
      <c r="C7475" s="70">
        <v>0</v>
      </c>
      <c r="D7475" s="70">
        <v>0</v>
      </c>
      <c r="E7475" s="71">
        <v>44629</v>
      </c>
      <c r="F7475" t="s">
        <v>12625</v>
      </c>
      <c r="G7475" t="s">
        <v>2142</v>
      </c>
      <c r="H7475" t="s">
        <v>12624</v>
      </c>
      <c r="I7475" t="s">
        <v>12623</v>
      </c>
      <c r="J7475" s="40">
        <v>0</v>
      </c>
      <c r="K7475" s="40">
        <v>117.55</v>
      </c>
    </row>
    <row r="7476" spans="1:11" x14ac:dyDescent="0.35">
      <c r="A7476">
        <v>30186</v>
      </c>
      <c r="B7476" t="s">
        <v>95</v>
      </c>
      <c r="C7476" s="70">
        <v>0</v>
      </c>
      <c r="D7476" s="70">
        <v>0</v>
      </c>
      <c r="E7476" s="71">
        <v>44635</v>
      </c>
      <c r="F7476" t="s">
        <v>12616</v>
      </c>
      <c r="G7476" t="s">
        <v>2142</v>
      </c>
      <c r="H7476" t="s">
        <v>12615</v>
      </c>
      <c r="I7476" t="s">
        <v>12614</v>
      </c>
      <c r="J7476" s="40">
        <v>0</v>
      </c>
      <c r="K7476" s="40">
        <v>204.97</v>
      </c>
    </row>
    <row r="7477" spans="1:11" x14ac:dyDescent="0.35">
      <c r="A7477">
        <v>30186</v>
      </c>
      <c r="B7477" t="s">
        <v>95</v>
      </c>
      <c r="C7477" s="70">
        <v>0</v>
      </c>
      <c r="D7477" s="70">
        <v>0</v>
      </c>
      <c r="E7477" s="71">
        <v>44641</v>
      </c>
      <c r="F7477" t="s">
        <v>12604</v>
      </c>
      <c r="G7477" t="s">
        <v>2142</v>
      </c>
      <c r="H7477" t="s">
        <v>2115</v>
      </c>
      <c r="I7477" t="s">
        <v>2114</v>
      </c>
      <c r="J7477" s="40">
        <v>0</v>
      </c>
      <c r="K7477" s="40">
        <v>312.14999999999998</v>
      </c>
    </row>
    <row r="7478" spans="1:11" x14ac:dyDescent="0.35">
      <c r="A7478">
        <v>30186</v>
      </c>
      <c r="B7478" t="s">
        <v>95</v>
      </c>
      <c r="C7478" s="70">
        <v>0</v>
      </c>
      <c r="D7478" s="70">
        <v>0</v>
      </c>
      <c r="E7478" s="71">
        <v>44641</v>
      </c>
      <c r="F7478" t="s">
        <v>2116</v>
      </c>
      <c r="G7478" t="s">
        <v>1907</v>
      </c>
      <c r="H7478" t="s">
        <v>2115</v>
      </c>
      <c r="I7478" t="s">
        <v>2114</v>
      </c>
      <c r="J7478" s="40">
        <v>0</v>
      </c>
      <c r="K7478" s="40">
        <v>0</v>
      </c>
    </row>
    <row r="7479" spans="1:11" x14ac:dyDescent="0.35">
      <c r="A7479">
        <v>30186</v>
      </c>
      <c r="B7479" t="s">
        <v>95</v>
      </c>
      <c r="C7479" s="70">
        <v>0</v>
      </c>
      <c r="D7479" s="70">
        <v>0</v>
      </c>
      <c r="E7479" s="71">
        <v>44648</v>
      </c>
      <c r="F7479" t="s">
        <v>12591</v>
      </c>
      <c r="G7479" t="s">
        <v>2142</v>
      </c>
      <c r="H7479" t="s">
        <v>12590</v>
      </c>
      <c r="I7479" t="s">
        <v>12589</v>
      </c>
      <c r="J7479" s="40">
        <v>0</v>
      </c>
      <c r="K7479" s="40">
        <v>116.13</v>
      </c>
    </row>
    <row r="7480" spans="1:11" x14ac:dyDescent="0.35">
      <c r="A7480">
        <v>30186</v>
      </c>
      <c r="B7480" t="s">
        <v>95</v>
      </c>
      <c r="C7480" s="70">
        <v>0</v>
      </c>
      <c r="D7480" s="70">
        <v>0</v>
      </c>
      <c r="E7480" s="71">
        <v>44651</v>
      </c>
      <c r="F7480" t="s">
        <v>15888</v>
      </c>
      <c r="G7480" t="s">
        <v>1912</v>
      </c>
      <c r="J7480" s="40">
        <v>212.13</v>
      </c>
      <c r="K7480" s="40">
        <v>0</v>
      </c>
    </row>
    <row r="7481" spans="1:11" x14ac:dyDescent="0.35">
      <c r="A7481">
        <v>30186</v>
      </c>
      <c r="B7481" t="s">
        <v>95</v>
      </c>
      <c r="C7481" s="70">
        <v>0</v>
      </c>
      <c r="D7481" s="70">
        <v>0</v>
      </c>
      <c r="E7481" s="71">
        <v>44651</v>
      </c>
      <c r="F7481" t="s">
        <v>15888</v>
      </c>
      <c r="G7481" t="s">
        <v>1912</v>
      </c>
      <c r="J7481" s="40">
        <v>318.33999999999997</v>
      </c>
      <c r="K7481" s="40">
        <v>0</v>
      </c>
    </row>
    <row r="7482" spans="1:11" x14ac:dyDescent="0.35">
      <c r="A7482">
        <v>30186</v>
      </c>
      <c r="B7482" t="s">
        <v>95</v>
      </c>
      <c r="C7482" s="70">
        <v>0</v>
      </c>
      <c r="D7482" s="70">
        <v>0</v>
      </c>
      <c r="E7482" s="71">
        <v>44651</v>
      </c>
      <c r="F7482" t="s">
        <v>15888</v>
      </c>
      <c r="G7482" t="s">
        <v>1912</v>
      </c>
      <c r="J7482" s="40">
        <v>117.81</v>
      </c>
      <c r="K7482" s="40">
        <v>0</v>
      </c>
    </row>
    <row r="7483" spans="1:11" x14ac:dyDescent="0.35">
      <c r="A7483">
        <v>30186</v>
      </c>
      <c r="B7483" t="s">
        <v>95</v>
      </c>
      <c r="C7483" s="70">
        <v>0</v>
      </c>
      <c r="D7483" s="70">
        <v>0</v>
      </c>
      <c r="E7483" s="71">
        <v>44651</v>
      </c>
      <c r="F7483" t="s">
        <v>8268</v>
      </c>
      <c r="G7483" t="s">
        <v>1912</v>
      </c>
      <c r="J7483" s="40">
        <v>138.04</v>
      </c>
      <c r="K7483" s="40">
        <v>0</v>
      </c>
    </row>
    <row r="7484" spans="1:11" x14ac:dyDescent="0.35">
      <c r="A7484">
        <v>30186</v>
      </c>
      <c r="B7484" t="s">
        <v>95</v>
      </c>
      <c r="C7484" s="70">
        <v>0</v>
      </c>
      <c r="D7484" s="70">
        <v>0</v>
      </c>
      <c r="E7484" s="71">
        <v>44651</v>
      </c>
      <c r="F7484" t="s">
        <v>8268</v>
      </c>
      <c r="G7484" t="s">
        <v>1912</v>
      </c>
      <c r="J7484" s="40">
        <v>88.16</v>
      </c>
      <c r="K7484" s="40">
        <v>0</v>
      </c>
    </row>
    <row r="7485" spans="1:11" x14ac:dyDescent="0.35">
      <c r="A7485">
        <v>30186</v>
      </c>
      <c r="B7485" t="s">
        <v>95</v>
      </c>
      <c r="C7485" s="70">
        <v>0</v>
      </c>
      <c r="D7485" s="70">
        <v>0</v>
      </c>
      <c r="E7485" s="71">
        <v>44651</v>
      </c>
      <c r="F7485" t="s">
        <v>8268</v>
      </c>
      <c r="G7485" t="s">
        <v>1912</v>
      </c>
      <c r="J7485" s="40">
        <v>121.55</v>
      </c>
      <c r="K7485" s="40">
        <v>0</v>
      </c>
    </row>
    <row r="7486" spans="1:11" x14ac:dyDescent="0.35">
      <c r="A7486">
        <v>30186</v>
      </c>
      <c r="B7486" t="s">
        <v>95</v>
      </c>
      <c r="C7486" s="70">
        <v>0</v>
      </c>
      <c r="D7486" s="70">
        <v>0</v>
      </c>
      <c r="E7486" s="71">
        <v>44651</v>
      </c>
      <c r="F7486" t="s">
        <v>6508</v>
      </c>
      <c r="G7486" t="s">
        <v>2247</v>
      </c>
      <c r="J7486" s="40">
        <v>0</v>
      </c>
      <c r="K7486" s="40">
        <v>24.22</v>
      </c>
    </row>
    <row r="7487" spans="1:11" x14ac:dyDescent="0.35">
      <c r="A7487">
        <v>30186</v>
      </c>
      <c r="B7487" t="s">
        <v>95</v>
      </c>
      <c r="C7487" s="70">
        <v>0</v>
      </c>
      <c r="D7487" s="70">
        <v>0</v>
      </c>
      <c r="E7487" s="71">
        <v>44654</v>
      </c>
      <c r="F7487" t="s">
        <v>12579</v>
      </c>
      <c r="G7487" t="s">
        <v>2142</v>
      </c>
      <c r="H7487" t="s">
        <v>12578</v>
      </c>
      <c r="I7487" t="s">
        <v>12577</v>
      </c>
      <c r="J7487" s="40">
        <v>0</v>
      </c>
      <c r="K7487" s="40">
        <v>306.25</v>
      </c>
    </row>
    <row r="7488" spans="1:11" x14ac:dyDescent="0.35">
      <c r="A7488">
        <v>30186</v>
      </c>
      <c r="B7488" t="s">
        <v>95</v>
      </c>
      <c r="C7488" s="70">
        <v>0</v>
      </c>
      <c r="D7488" s="70">
        <v>0</v>
      </c>
      <c r="E7488" s="71">
        <v>44661</v>
      </c>
      <c r="F7488" t="s">
        <v>12561</v>
      </c>
      <c r="G7488" t="s">
        <v>2142</v>
      </c>
      <c r="H7488" t="s">
        <v>12560</v>
      </c>
      <c r="I7488" t="s">
        <v>12559</v>
      </c>
      <c r="J7488" s="40">
        <v>0</v>
      </c>
      <c r="K7488" s="40">
        <v>257.33</v>
      </c>
    </row>
    <row r="7489" spans="1:11" x14ac:dyDescent="0.35">
      <c r="A7489">
        <v>30186</v>
      </c>
      <c r="B7489" t="s">
        <v>95</v>
      </c>
      <c r="C7489" s="70">
        <v>0</v>
      </c>
      <c r="D7489" s="70">
        <v>0</v>
      </c>
      <c r="E7489" s="71">
        <v>44681</v>
      </c>
      <c r="F7489" t="s">
        <v>8264</v>
      </c>
      <c r="G7489" t="s">
        <v>1912</v>
      </c>
      <c r="J7489" s="40">
        <v>295.72000000000003</v>
      </c>
      <c r="K7489" s="40">
        <v>0</v>
      </c>
    </row>
    <row r="7490" spans="1:11" x14ac:dyDescent="0.35">
      <c r="A7490">
        <v>30186</v>
      </c>
      <c r="B7490" t="s">
        <v>95</v>
      </c>
      <c r="C7490" s="70">
        <v>0</v>
      </c>
      <c r="D7490" s="70">
        <v>0</v>
      </c>
      <c r="E7490" s="71">
        <v>44681</v>
      </c>
      <c r="F7490" t="s">
        <v>8264</v>
      </c>
      <c r="G7490" t="s">
        <v>1912</v>
      </c>
      <c r="J7490" s="40">
        <v>250.19</v>
      </c>
      <c r="K7490" s="40">
        <v>0</v>
      </c>
    </row>
    <row r="7491" spans="1:11" x14ac:dyDescent="0.35">
      <c r="A7491">
        <v>30186</v>
      </c>
      <c r="B7491" t="s">
        <v>95</v>
      </c>
      <c r="C7491" s="70">
        <v>0</v>
      </c>
      <c r="D7491" s="70">
        <v>0</v>
      </c>
      <c r="E7491" s="71">
        <v>44681</v>
      </c>
      <c r="F7491" t="s">
        <v>6138</v>
      </c>
      <c r="G7491" t="s">
        <v>2247</v>
      </c>
      <c r="J7491" s="40">
        <v>17.670000000000002</v>
      </c>
      <c r="K7491" s="40">
        <v>0</v>
      </c>
    </row>
    <row r="7492" spans="1:11" x14ac:dyDescent="0.35">
      <c r="A7492">
        <v>30186</v>
      </c>
      <c r="B7492" t="s">
        <v>95</v>
      </c>
      <c r="C7492" s="70">
        <v>0</v>
      </c>
      <c r="D7492" s="70">
        <v>0</v>
      </c>
      <c r="E7492" s="71">
        <v>44689</v>
      </c>
      <c r="F7492" t="s">
        <v>12536</v>
      </c>
      <c r="G7492" t="s">
        <v>2142</v>
      </c>
      <c r="H7492" t="s">
        <v>12535</v>
      </c>
      <c r="I7492" t="s">
        <v>12534</v>
      </c>
      <c r="J7492" s="40">
        <v>0</v>
      </c>
      <c r="K7492" s="40">
        <v>163.63</v>
      </c>
    </row>
    <row r="7493" spans="1:11" x14ac:dyDescent="0.35">
      <c r="A7493">
        <v>30186</v>
      </c>
      <c r="B7493" t="s">
        <v>95</v>
      </c>
      <c r="C7493" s="70">
        <v>0</v>
      </c>
      <c r="D7493" s="70">
        <v>0</v>
      </c>
      <c r="E7493" s="71">
        <v>44710</v>
      </c>
      <c r="F7493" t="s">
        <v>12527</v>
      </c>
      <c r="G7493" t="s">
        <v>2142</v>
      </c>
      <c r="H7493" t="s">
        <v>12526</v>
      </c>
      <c r="I7493" t="s">
        <v>12525</v>
      </c>
      <c r="J7493" s="40">
        <v>0</v>
      </c>
      <c r="K7493" s="40">
        <v>222.89</v>
      </c>
    </row>
    <row r="7494" spans="1:11" x14ac:dyDescent="0.35">
      <c r="A7494">
        <v>30186</v>
      </c>
      <c r="B7494" t="s">
        <v>95</v>
      </c>
      <c r="C7494" s="70">
        <v>0</v>
      </c>
      <c r="D7494" s="70">
        <v>0</v>
      </c>
      <c r="E7494" s="71">
        <v>44712</v>
      </c>
      <c r="F7494" t="s">
        <v>3443</v>
      </c>
      <c r="G7494" t="s">
        <v>1912</v>
      </c>
      <c r="J7494" s="40">
        <v>167.6</v>
      </c>
      <c r="K7494" s="40">
        <v>0</v>
      </c>
    </row>
    <row r="7495" spans="1:11" x14ac:dyDescent="0.35">
      <c r="A7495">
        <v>30186</v>
      </c>
      <c r="B7495" t="s">
        <v>95</v>
      </c>
      <c r="C7495" s="70">
        <v>0</v>
      </c>
      <c r="D7495" s="70">
        <v>0</v>
      </c>
      <c r="E7495" s="71">
        <v>44712</v>
      </c>
      <c r="F7495" t="s">
        <v>3443</v>
      </c>
      <c r="G7495" t="s">
        <v>1912</v>
      </c>
      <c r="J7495" s="40">
        <v>230.07</v>
      </c>
      <c r="K7495" s="40">
        <v>0</v>
      </c>
    </row>
    <row r="7496" spans="1:11" x14ac:dyDescent="0.35">
      <c r="A7496">
        <v>30186</v>
      </c>
      <c r="B7496" t="s">
        <v>95</v>
      </c>
      <c r="C7496" s="70">
        <v>0</v>
      </c>
      <c r="D7496" s="70">
        <v>0</v>
      </c>
      <c r="E7496" s="71">
        <v>44712</v>
      </c>
      <c r="F7496" t="s">
        <v>3443</v>
      </c>
      <c r="G7496" t="s">
        <v>1912</v>
      </c>
      <c r="J7496" s="40">
        <v>182.83</v>
      </c>
      <c r="K7496" s="40">
        <v>0</v>
      </c>
    </row>
    <row r="7497" spans="1:11" x14ac:dyDescent="0.35">
      <c r="A7497">
        <v>30186</v>
      </c>
      <c r="B7497" t="s">
        <v>95</v>
      </c>
      <c r="C7497" s="70">
        <v>0</v>
      </c>
      <c r="D7497" s="70">
        <v>0</v>
      </c>
      <c r="E7497" s="71">
        <v>44712</v>
      </c>
      <c r="F7497" t="s">
        <v>3443</v>
      </c>
      <c r="G7497" t="s">
        <v>1912</v>
      </c>
      <c r="J7497" s="40">
        <v>224.02</v>
      </c>
      <c r="K7497" s="40">
        <v>0</v>
      </c>
    </row>
    <row r="7498" spans="1:11" x14ac:dyDescent="0.35">
      <c r="A7498">
        <v>30186</v>
      </c>
      <c r="B7498" t="s">
        <v>95</v>
      </c>
      <c r="C7498" s="70">
        <v>0</v>
      </c>
      <c r="D7498" s="70">
        <v>0</v>
      </c>
      <c r="E7498" s="71">
        <v>44712</v>
      </c>
      <c r="F7498" t="s">
        <v>5943</v>
      </c>
      <c r="G7498" t="s">
        <v>2247</v>
      </c>
      <c r="J7498" s="40">
        <v>0</v>
      </c>
      <c r="K7498" s="40">
        <v>3.96</v>
      </c>
    </row>
    <row r="7499" spans="1:11" x14ac:dyDescent="0.35">
      <c r="A7499">
        <v>30186</v>
      </c>
      <c r="B7499" t="s">
        <v>95</v>
      </c>
      <c r="C7499" s="70">
        <v>0</v>
      </c>
      <c r="D7499" s="70">
        <v>0</v>
      </c>
      <c r="E7499" s="71">
        <v>44742</v>
      </c>
      <c r="F7499" t="s">
        <v>12501</v>
      </c>
      <c r="G7499" t="s">
        <v>2142</v>
      </c>
      <c r="H7499" t="s">
        <v>12500</v>
      </c>
      <c r="I7499" t="s">
        <v>12499</v>
      </c>
      <c r="J7499" s="40">
        <v>0</v>
      </c>
      <c r="K7499" s="40">
        <v>108.37</v>
      </c>
    </row>
    <row r="7500" spans="1:11" x14ac:dyDescent="0.35">
      <c r="A7500">
        <v>30186</v>
      </c>
      <c r="B7500" t="s">
        <v>95</v>
      </c>
      <c r="C7500" s="70">
        <v>0</v>
      </c>
      <c r="D7500" s="70">
        <v>0</v>
      </c>
      <c r="E7500" s="71">
        <v>44742</v>
      </c>
      <c r="F7500" t="s">
        <v>15880</v>
      </c>
      <c r="G7500" t="s">
        <v>1912</v>
      </c>
      <c r="J7500" s="40">
        <v>111.8</v>
      </c>
      <c r="K7500" s="40">
        <v>0</v>
      </c>
    </row>
    <row r="7501" spans="1:11" x14ac:dyDescent="0.35">
      <c r="A7501">
        <v>30186</v>
      </c>
      <c r="B7501" t="s">
        <v>95</v>
      </c>
      <c r="C7501" s="70">
        <v>0</v>
      </c>
      <c r="D7501" s="70">
        <v>0</v>
      </c>
      <c r="E7501" s="71">
        <v>44742</v>
      </c>
      <c r="F7501" t="s">
        <v>8260</v>
      </c>
      <c r="G7501" t="s">
        <v>1912</v>
      </c>
      <c r="J7501" s="40">
        <v>108.37</v>
      </c>
      <c r="K7501" s="40">
        <v>0</v>
      </c>
    </row>
    <row r="7502" spans="1:11" x14ac:dyDescent="0.35">
      <c r="A7502">
        <v>30186</v>
      </c>
      <c r="B7502" t="s">
        <v>95</v>
      </c>
      <c r="C7502" s="70">
        <v>0</v>
      </c>
      <c r="D7502" s="70">
        <v>0</v>
      </c>
      <c r="E7502" s="71">
        <v>44742</v>
      </c>
      <c r="F7502" t="s">
        <v>5674</v>
      </c>
      <c r="G7502" t="s">
        <v>2247</v>
      </c>
      <c r="J7502" s="40">
        <v>0</v>
      </c>
      <c r="K7502" s="40">
        <v>20.25</v>
      </c>
    </row>
    <row r="7503" spans="1:11" x14ac:dyDescent="0.35">
      <c r="A7503">
        <v>30186</v>
      </c>
      <c r="B7503" t="s">
        <v>95</v>
      </c>
      <c r="C7503" s="70">
        <v>0</v>
      </c>
      <c r="D7503" s="70">
        <v>0</v>
      </c>
      <c r="E7503" s="71">
        <v>44743</v>
      </c>
      <c r="F7503" t="s">
        <v>12257</v>
      </c>
      <c r="G7503" t="s">
        <v>2142</v>
      </c>
      <c r="H7503" t="s">
        <v>12256</v>
      </c>
      <c r="I7503" t="s">
        <v>12255</v>
      </c>
      <c r="J7503" s="40">
        <v>0</v>
      </c>
      <c r="K7503" s="40">
        <v>225.09</v>
      </c>
    </row>
    <row r="7504" spans="1:11" x14ac:dyDescent="0.35">
      <c r="A7504">
        <v>30186</v>
      </c>
      <c r="B7504" t="s">
        <v>95</v>
      </c>
      <c r="C7504" s="70">
        <v>0</v>
      </c>
      <c r="D7504" s="70">
        <v>0</v>
      </c>
      <c r="E7504" s="71">
        <v>44743</v>
      </c>
      <c r="F7504" t="s">
        <v>12254</v>
      </c>
      <c r="G7504" t="s">
        <v>2142</v>
      </c>
      <c r="H7504" t="s">
        <v>12253</v>
      </c>
      <c r="I7504" t="s">
        <v>12252</v>
      </c>
      <c r="J7504" s="40">
        <v>0</v>
      </c>
      <c r="K7504" s="40">
        <v>115.94</v>
      </c>
    </row>
    <row r="7505" spans="1:11" x14ac:dyDescent="0.35">
      <c r="A7505">
        <v>30186</v>
      </c>
      <c r="B7505" t="s">
        <v>95</v>
      </c>
      <c r="C7505" s="70">
        <v>0</v>
      </c>
      <c r="D7505" s="70">
        <v>0</v>
      </c>
      <c r="E7505" s="71">
        <v>44743</v>
      </c>
      <c r="F7505" t="s">
        <v>2054</v>
      </c>
      <c r="G7505" t="s">
        <v>1907</v>
      </c>
      <c r="J7505" s="40">
        <v>0</v>
      </c>
      <c r="K7505" s="40">
        <v>0</v>
      </c>
    </row>
    <row r="7506" spans="1:11" x14ac:dyDescent="0.35">
      <c r="A7506">
        <v>30186</v>
      </c>
      <c r="B7506" t="s">
        <v>95</v>
      </c>
      <c r="C7506" s="70">
        <v>0</v>
      </c>
      <c r="D7506" s="70">
        <v>0</v>
      </c>
      <c r="E7506" s="71">
        <v>44773</v>
      </c>
      <c r="F7506" t="s">
        <v>5364</v>
      </c>
      <c r="G7506" t="s">
        <v>2247</v>
      </c>
      <c r="J7506" s="40">
        <v>15.41</v>
      </c>
      <c r="K7506" s="40">
        <v>0</v>
      </c>
    </row>
    <row r="7507" spans="1:11" x14ac:dyDescent="0.35">
      <c r="A7507">
        <v>30186</v>
      </c>
      <c r="B7507" t="s">
        <v>95</v>
      </c>
      <c r="C7507" s="70">
        <v>0</v>
      </c>
      <c r="D7507" s="70">
        <v>0</v>
      </c>
      <c r="E7507" s="71">
        <v>44804</v>
      </c>
      <c r="F7507" t="s">
        <v>5176</v>
      </c>
      <c r="G7507" t="s">
        <v>2247</v>
      </c>
      <c r="H7507" t="s">
        <v>2265</v>
      </c>
      <c r="J7507" s="40">
        <v>2.7</v>
      </c>
      <c r="K7507" s="40">
        <v>0</v>
      </c>
    </row>
    <row r="7508" spans="1:11" x14ac:dyDescent="0.35">
      <c r="A7508">
        <v>30186</v>
      </c>
      <c r="B7508" t="s">
        <v>95</v>
      </c>
      <c r="C7508" s="70">
        <v>0</v>
      </c>
      <c r="D7508" s="70">
        <v>0</v>
      </c>
      <c r="E7508" s="71">
        <v>44834</v>
      </c>
      <c r="F7508" t="s">
        <v>4754</v>
      </c>
      <c r="G7508" t="s">
        <v>2247</v>
      </c>
      <c r="H7508" t="s">
        <v>2262</v>
      </c>
      <c r="J7508" s="40">
        <v>0</v>
      </c>
      <c r="K7508" s="40">
        <v>10.42</v>
      </c>
    </row>
    <row r="7509" spans="1:11" x14ac:dyDescent="0.35">
      <c r="A7509">
        <v>30186</v>
      </c>
      <c r="B7509" t="s">
        <v>95</v>
      </c>
      <c r="C7509" s="70">
        <v>0</v>
      </c>
      <c r="D7509" s="70">
        <v>0</v>
      </c>
      <c r="E7509" s="71">
        <v>44865</v>
      </c>
      <c r="F7509" t="s">
        <v>4525</v>
      </c>
      <c r="G7509" t="s">
        <v>2247</v>
      </c>
      <c r="H7509" t="s">
        <v>1919</v>
      </c>
      <c r="I7509" t="s">
        <v>1919</v>
      </c>
      <c r="J7509" s="40">
        <v>0.64</v>
      </c>
      <c r="K7509" s="40">
        <v>0</v>
      </c>
    </row>
    <row r="7510" spans="1:11" x14ac:dyDescent="0.35">
      <c r="A7510">
        <v>30186</v>
      </c>
      <c r="B7510" t="s">
        <v>95</v>
      </c>
      <c r="C7510" s="70">
        <v>0</v>
      </c>
      <c r="D7510" s="70">
        <v>0</v>
      </c>
      <c r="E7510" s="71">
        <v>44895</v>
      </c>
      <c r="F7510" t="s">
        <v>4047</v>
      </c>
      <c r="G7510" t="s">
        <v>2247</v>
      </c>
      <c r="H7510" t="s">
        <v>1916</v>
      </c>
      <c r="I7510" t="s">
        <v>1916</v>
      </c>
      <c r="J7510" s="40">
        <v>4.47</v>
      </c>
      <c r="K7510" s="40">
        <v>0</v>
      </c>
    </row>
    <row r="7511" spans="1:11" x14ac:dyDescent="0.35">
      <c r="A7511">
        <v>30186</v>
      </c>
      <c r="B7511" t="s">
        <v>95</v>
      </c>
      <c r="C7511" s="70">
        <v>0</v>
      </c>
      <c r="D7511" s="70">
        <v>0</v>
      </c>
      <c r="E7511" s="71">
        <v>44926</v>
      </c>
      <c r="F7511" t="s">
        <v>3698</v>
      </c>
      <c r="G7511" t="s">
        <v>2247</v>
      </c>
      <c r="H7511" t="s">
        <v>1911</v>
      </c>
      <c r="I7511" t="s">
        <v>1911</v>
      </c>
      <c r="J7511" s="40">
        <v>0</v>
      </c>
      <c r="K7511" s="40">
        <v>3.93</v>
      </c>
    </row>
    <row r="7512" spans="1:11" x14ac:dyDescent="0.35">
      <c r="A7512">
        <v>30187</v>
      </c>
      <c r="B7512" t="s">
        <v>96</v>
      </c>
      <c r="C7512" s="70">
        <v>0</v>
      </c>
      <c r="D7512" s="70">
        <v>0</v>
      </c>
      <c r="E7512" s="71">
        <v>44565</v>
      </c>
      <c r="F7512" t="s">
        <v>12100</v>
      </c>
      <c r="G7512" t="s">
        <v>2142</v>
      </c>
      <c r="H7512" t="s">
        <v>12099</v>
      </c>
      <c r="I7512" t="s">
        <v>12098</v>
      </c>
      <c r="J7512" s="40">
        <v>0</v>
      </c>
      <c r="K7512" s="40">
        <v>1616.03</v>
      </c>
    </row>
    <row r="7513" spans="1:11" x14ac:dyDescent="0.35">
      <c r="A7513">
        <v>30187</v>
      </c>
      <c r="B7513" t="s">
        <v>96</v>
      </c>
      <c r="C7513" s="70">
        <v>0</v>
      </c>
      <c r="D7513" s="70">
        <v>0</v>
      </c>
      <c r="E7513" s="71">
        <v>44592</v>
      </c>
      <c r="F7513" t="s">
        <v>11547</v>
      </c>
      <c r="G7513" t="s">
        <v>1912</v>
      </c>
      <c r="J7513" s="40">
        <v>1564.95</v>
      </c>
      <c r="K7513" s="40">
        <v>0</v>
      </c>
    </row>
    <row r="7514" spans="1:11" x14ac:dyDescent="0.35">
      <c r="A7514">
        <v>30187</v>
      </c>
      <c r="B7514" t="s">
        <v>96</v>
      </c>
      <c r="C7514" s="70">
        <v>0</v>
      </c>
      <c r="D7514" s="70">
        <v>0</v>
      </c>
      <c r="E7514" s="71">
        <v>44592</v>
      </c>
      <c r="F7514" t="s">
        <v>11547</v>
      </c>
      <c r="G7514" t="s">
        <v>1912</v>
      </c>
      <c r="J7514" s="40">
        <v>98.59</v>
      </c>
      <c r="K7514" s="40">
        <v>0</v>
      </c>
    </row>
    <row r="7515" spans="1:11" x14ac:dyDescent="0.35">
      <c r="A7515">
        <v>30187</v>
      </c>
      <c r="B7515" t="s">
        <v>96</v>
      </c>
      <c r="C7515" s="70">
        <v>0</v>
      </c>
      <c r="D7515" s="70">
        <v>0</v>
      </c>
      <c r="E7515" s="71">
        <v>44592</v>
      </c>
      <c r="F7515" t="s">
        <v>6749</v>
      </c>
      <c r="G7515" t="s">
        <v>2247</v>
      </c>
      <c r="H7515" t="s">
        <v>6720</v>
      </c>
      <c r="I7515" t="s">
        <v>6720</v>
      </c>
      <c r="J7515" s="40">
        <v>51.08</v>
      </c>
      <c r="K7515" s="40">
        <v>0</v>
      </c>
    </row>
    <row r="7516" spans="1:11" x14ac:dyDescent="0.35">
      <c r="A7516">
        <v>30187</v>
      </c>
      <c r="B7516" t="s">
        <v>96</v>
      </c>
      <c r="C7516" s="70">
        <v>0</v>
      </c>
      <c r="D7516" s="70">
        <v>0</v>
      </c>
      <c r="E7516" s="71">
        <v>44635</v>
      </c>
      <c r="F7516" t="s">
        <v>11978</v>
      </c>
      <c r="G7516" t="s">
        <v>2142</v>
      </c>
      <c r="H7516" t="s">
        <v>11977</v>
      </c>
      <c r="I7516" t="s">
        <v>11976</v>
      </c>
      <c r="J7516" s="40">
        <v>0</v>
      </c>
      <c r="K7516" s="40">
        <v>152.11000000000001</v>
      </c>
    </row>
    <row r="7517" spans="1:11" x14ac:dyDescent="0.35">
      <c r="A7517">
        <v>30187</v>
      </c>
      <c r="B7517" t="s">
        <v>96</v>
      </c>
      <c r="C7517" s="70">
        <v>0</v>
      </c>
      <c r="D7517" s="70">
        <v>0</v>
      </c>
      <c r="E7517" s="71">
        <v>44651</v>
      </c>
      <c r="F7517" t="s">
        <v>15888</v>
      </c>
      <c r="G7517" t="s">
        <v>1912</v>
      </c>
      <c r="J7517" s="40">
        <v>157.43</v>
      </c>
      <c r="K7517" s="40">
        <v>0</v>
      </c>
    </row>
    <row r="7518" spans="1:11" x14ac:dyDescent="0.35">
      <c r="A7518">
        <v>30187</v>
      </c>
      <c r="B7518" t="s">
        <v>96</v>
      </c>
      <c r="C7518" s="70">
        <v>0</v>
      </c>
      <c r="D7518" s="70">
        <v>0</v>
      </c>
      <c r="E7518" s="71">
        <v>44651</v>
      </c>
      <c r="F7518" t="s">
        <v>8268</v>
      </c>
      <c r="G7518" t="s">
        <v>1912</v>
      </c>
      <c r="J7518" s="40">
        <v>78.72</v>
      </c>
      <c r="K7518" s="40">
        <v>0</v>
      </c>
    </row>
    <row r="7519" spans="1:11" x14ac:dyDescent="0.35">
      <c r="A7519">
        <v>30187</v>
      </c>
      <c r="B7519" t="s">
        <v>96</v>
      </c>
      <c r="C7519" s="70">
        <v>0</v>
      </c>
      <c r="D7519" s="70">
        <v>0</v>
      </c>
      <c r="E7519" s="71">
        <v>44651</v>
      </c>
      <c r="F7519" t="s">
        <v>6507</v>
      </c>
      <c r="G7519" t="s">
        <v>2247</v>
      </c>
      <c r="J7519" s="40">
        <v>46.35</v>
      </c>
      <c r="K7519" s="40">
        <v>0</v>
      </c>
    </row>
    <row r="7520" spans="1:11" x14ac:dyDescent="0.35">
      <c r="A7520">
        <v>30187</v>
      </c>
      <c r="B7520" t="s">
        <v>96</v>
      </c>
      <c r="C7520" s="70">
        <v>0</v>
      </c>
      <c r="D7520" s="70">
        <v>0</v>
      </c>
      <c r="E7520" s="71">
        <v>44655</v>
      </c>
      <c r="F7520" t="s">
        <v>11942</v>
      </c>
      <c r="G7520" t="s">
        <v>2142</v>
      </c>
      <c r="H7520" t="s">
        <v>11941</v>
      </c>
      <c r="I7520" t="s">
        <v>11940</v>
      </c>
      <c r="J7520" s="40">
        <v>0</v>
      </c>
      <c r="K7520" s="40">
        <v>1558.12</v>
      </c>
    </row>
    <row r="7521" spans="1:11" x14ac:dyDescent="0.35">
      <c r="A7521">
        <v>30187</v>
      </c>
      <c r="B7521" t="s">
        <v>96</v>
      </c>
      <c r="C7521" s="70">
        <v>0</v>
      </c>
      <c r="D7521" s="70">
        <v>0</v>
      </c>
      <c r="E7521" s="71">
        <v>44681</v>
      </c>
      <c r="F7521" t="s">
        <v>8264</v>
      </c>
      <c r="G7521" t="s">
        <v>1912</v>
      </c>
      <c r="J7521" s="40">
        <v>1507.39</v>
      </c>
      <c r="K7521" s="40">
        <v>0</v>
      </c>
    </row>
    <row r="7522" spans="1:11" x14ac:dyDescent="0.35">
      <c r="A7522">
        <v>30187</v>
      </c>
      <c r="B7522" t="s">
        <v>96</v>
      </c>
      <c r="C7522" s="70">
        <v>0</v>
      </c>
      <c r="D7522" s="70">
        <v>0</v>
      </c>
      <c r="E7522" s="71">
        <v>44681</v>
      </c>
      <c r="F7522" t="s">
        <v>6260</v>
      </c>
      <c r="G7522" t="s">
        <v>2247</v>
      </c>
      <c r="J7522" s="40">
        <v>0</v>
      </c>
      <c r="K7522" s="40">
        <v>7.57</v>
      </c>
    </row>
    <row r="7523" spans="1:11" x14ac:dyDescent="0.35">
      <c r="A7523">
        <v>30187</v>
      </c>
      <c r="B7523" t="s">
        <v>96</v>
      </c>
      <c r="C7523" s="70">
        <v>0</v>
      </c>
      <c r="D7523" s="70">
        <v>0</v>
      </c>
      <c r="E7523" s="71">
        <v>44681</v>
      </c>
      <c r="F7523" t="s">
        <v>6137</v>
      </c>
      <c r="G7523" t="s">
        <v>2247</v>
      </c>
      <c r="J7523" s="40">
        <v>50.73</v>
      </c>
      <c r="K7523" s="40">
        <v>0</v>
      </c>
    </row>
    <row r="7524" spans="1:11" x14ac:dyDescent="0.35">
      <c r="A7524">
        <v>30187</v>
      </c>
      <c r="B7524" t="s">
        <v>96</v>
      </c>
      <c r="C7524" s="70">
        <v>0</v>
      </c>
      <c r="D7524" s="70">
        <v>0</v>
      </c>
      <c r="E7524" s="71">
        <v>44682</v>
      </c>
      <c r="F7524" t="s">
        <v>11838</v>
      </c>
      <c r="G7524" t="s">
        <v>2142</v>
      </c>
      <c r="H7524" t="s">
        <v>11837</v>
      </c>
      <c r="I7524" t="s">
        <v>11836</v>
      </c>
      <c r="J7524" s="40">
        <v>0</v>
      </c>
      <c r="K7524" s="40">
        <v>76.59</v>
      </c>
    </row>
    <row r="7525" spans="1:11" x14ac:dyDescent="0.35">
      <c r="A7525">
        <v>30187</v>
      </c>
      <c r="B7525" t="s">
        <v>96</v>
      </c>
      <c r="C7525" s="70">
        <v>0</v>
      </c>
      <c r="D7525" s="70">
        <v>0</v>
      </c>
      <c r="E7525" s="71">
        <v>44691</v>
      </c>
      <c r="F7525" t="s">
        <v>11809</v>
      </c>
      <c r="G7525" t="s">
        <v>2142</v>
      </c>
      <c r="H7525" t="s">
        <v>11808</v>
      </c>
      <c r="I7525" t="s">
        <v>11807</v>
      </c>
      <c r="J7525" s="40">
        <v>0</v>
      </c>
      <c r="K7525" s="40">
        <v>207.91</v>
      </c>
    </row>
    <row r="7526" spans="1:11" x14ac:dyDescent="0.35">
      <c r="A7526">
        <v>30187</v>
      </c>
      <c r="B7526" t="s">
        <v>96</v>
      </c>
      <c r="C7526" s="70">
        <v>0</v>
      </c>
      <c r="D7526" s="70">
        <v>0</v>
      </c>
      <c r="E7526" s="71">
        <v>44692</v>
      </c>
      <c r="F7526" t="s">
        <v>11803</v>
      </c>
      <c r="G7526" t="s">
        <v>2142</v>
      </c>
      <c r="H7526" t="s">
        <v>11802</v>
      </c>
      <c r="I7526" t="s">
        <v>11801</v>
      </c>
      <c r="J7526" s="40">
        <v>0</v>
      </c>
      <c r="K7526" s="40">
        <v>210.22</v>
      </c>
    </row>
    <row r="7527" spans="1:11" x14ac:dyDescent="0.35">
      <c r="A7527">
        <v>30187</v>
      </c>
      <c r="B7527" t="s">
        <v>96</v>
      </c>
      <c r="C7527" s="70">
        <v>0</v>
      </c>
      <c r="D7527" s="70">
        <v>0</v>
      </c>
      <c r="E7527" s="71">
        <v>44712</v>
      </c>
      <c r="F7527" t="s">
        <v>3443</v>
      </c>
      <c r="G7527" t="s">
        <v>1912</v>
      </c>
      <c r="J7527" s="40">
        <v>215.7</v>
      </c>
      <c r="K7527" s="40">
        <v>0</v>
      </c>
    </row>
    <row r="7528" spans="1:11" x14ac:dyDescent="0.35">
      <c r="A7528">
        <v>30187</v>
      </c>
      <c r="B7528" t="s">
        <v>96</v>
      </c>
      <c r="C7528" s="70">
        <v>0</v>
      </c>
      <c r="D7528" s="70">
        <v>0</v>
      </c>
      <c r="E7528" s="71">
        <v>44712</v>
      </c>
      <c r="F7528" t="s">
        <v>3443</v>
      </c>
      <c r="G7528" t="s">
        <v>1912</v>
      </c>
      <c r="J7528" s="40">
        <v>215.7</v>
      </c>
      <c r="K7528" s="40">
        <v>0</v>
      </c>
    </row>
    <row r="7529" spans="1:11" x14ac:dyDescent="0.35">
      <c r="A7529">
        <v>30187</v>
      </c>
      <c r="B7529" t="s">
        <v>96</v>
      </c>
      <c r="C7529" s="70">
        <v>0</v>
      </c>
      <c r="D7529" s="70">
        <v>0</v>
      </c>
      <c r="E7529" s="71">
        <v>44712</v>
      </c>
      <c r="F7529" t="s">
        <v>3443</v>
      </c>
      <c r="G7529" t="s">
        <v>1912</v>
      </c>
      <c r="J7529" s="40">
        <v>149.79</v>
      </c>
      <c r="K7529" s="40">
        <v>0</v>
      </c>
    </row>
    <row r="7530" spans="1:11" x14ac:dyDescent="0.35">
      <c r="A7530">
        <v>30187</v>
      </c>
      <c r="B7530" t="s">
        <v>96</v>
      </c>
      <c r="C7530" s="70">
        <v>0</v>
      </c>
      <c r="D7530" s="70">
        <v>0</v>
      </c>
      <c r="E7530" s="71">
        <v>44712</v>
      </c>
      <c r="F7530" t="s">
        <v>3443</v>
      </c>
      <c r="G7530" t="s">
        <v>1912</v>
      </c>
      <c r="J7530" s="40">
        <v>74.900000000000006</v>
      </c>
      <c r="K7530" s="40">
        <v>0</v>
      </c>
    </row>
    <row r="7531" spans="1:11" x14ac:dyDescent="0.35">
      <c r="A7531">
        <v>30187</v>
      </c>
      <c r="B7531" t="s">
        <v>96</v>
      </c>
      <c r="C7531" s="70">
        <v>0</v>
      </c>
      <c r="D7531" s="70">
        <v>0</v>
      </c>
      <c r="E7531" s="71">
        <v>44712</v>
      </c>
      <c r="F7531" t="s">
        <v>3443</v>
      </c>
      <c r="G7531" t="s">
        <v>1912</v>
      </c>
      <c r="J7531" s="40">
        <v>74.900000000000006</v>
      </c>
      <c r="K7531" s="40">
        <v>0</v>
      </c>
    </row>
    <row r="7532" spans="1:11" x14ac:dyDescent="0.35">
      <c r="A7532">
        <v>30187</v>
      </c>
      <c r="B7532" t="s">
        <v>96</v>
      </c>
      <c r="C7532" s="70">
        <v>0</v>
      </c>
      <c r="D7532" s="70">
        <v>0</v>
      </c>
      <c r="E7532" s="71">
        <v>44712</v>
      </c>
      <c r="F7532" t="s">
        <v>5942</v>
      </c>
      <c r="G7532" t="s">
        <v>2247</v>
      </c>
      <c r="J7532" s="40">
        <v>0</v>
      </c>
      <c r="K7532" s="40">
        <v>14.35</v>
      </c>
    </row>
    <row r="7533" spans="1:11" x14ac:dyDescent="0.35">
      <c r="A7533">
        <v>30187</v>
      </c>
      <c r="B7533" t="s">
        <v>96</v>
      </c>
      <c r="C7533" s="70">
        <v>0</v>
      </c>
      <c r="D7533" s="70">
        <v>0</v>
      </c>
      <c r="E7533" s="71">
        <v>44735</v>
      </c>
      <c r="F7533" t="s">
        <v>11747</v>
      </c>
      <c r="G7533" t="s">
        <v>2142</v>
      </c>
      <c r="H7533" t="s">
        <v>11746</v>
      </c>
      <c r="I7533" t="s">
        <v>11745</v>
      </c>
      <c r="J7533" s="40">
        <v>0</v>
      </c>
      <c r="K7533" s="40">
        <v>72.53</v>
      </c>
    </row>
    <row r="7534" spans="1:11" x14ac:dyDescent="0.35">
      <c r="A7534">
        <v>30187</v>
      </c>
      <c r="B7534" t="s">
        <v>96</v>
      </c>
      <c r="C7534" s="70">
        <v>0</v>
      </c>
      <c r="D7534" s="70">
        <v>0</v>
      </c>
      <c r="E7534" s="71">
        <v>44742</v>
      </c>
      <c r="F7534" t="s">
        <v>15880</v>
      </c>
      <c r="G7534" t="s">
        <v>1912</v>
      </c>
      <c r="J7534" s="40">
        <v>71.430000000000007</v>
      </c>
      <c r="K7534" s="40">
        <v>0</v>
      </c>
    </row>
    <row r="7535" spans="1:11" x14ac:dyDescent="0.35">
      <c r="A7535">
        <v>30187</v>
      </c>
      <c r="B7535" t="s">
        <v>96</v>
      </c>
      <c r="C7535" s="70">
        <v>0</v>
      </c>
      <c r="D7535" s="70">
        <v>0</v>
      </c>
      <c r="E7535" s="71">
        <v>44742</v>
      </c>
      <c r="F7535" t="s">
        <v>5673</v>
      </c>
      <c r="G7535" t="s">
        <v>2247</v>
      </c>
      <c r="J7535" s="40">
        <v>0</v>
      </c>
      <c r="K7535" s="40">
        <v>15.44</v>
      </c>
    </row>
    <row r="7536" spans="1:11" x14ac:dyDescent="0.35">
      <c r="A7536">
        <v>30187</v>
      </c>
      <c r="B7536" t="s">
        <v>96</v>
      </c>
      <c r="C7536" s="70">
        <v>0</v>
      </c>
      <c r="D7536" s="70">
        <v>0</v>
      </c>
      <c r="E7536" s="71">
        <v>44752</v>
      </c>
      <c r="F7536" t="s">
        <v>11725</v>
      </c>
      <c r="G7536" t="s">
        <v>2142</v>
      </c>
      <c r="H7536" t="s">
        <v>11724</v>
      </c>
      <c r="I7536" t="s">
        <v>11723</v>
      </c>
      <c r="J7536" s="40">
        <v>0</v>
      </c>
      <c r="K7536" s="40">
        <v>862.07</v>
      </c>
    </row>
    <row r="7537" spans="1:11" x14ac:dyDescent="0.35">
      <c r="A7537">
        <v>30187</v>
      </c>
      <c r="B7537" t="s">
        <v>96</v>
      </c>
      <c r="C7537" s="70">
        <v>0</v>
      </c>
      <c r="D7537" s="70">
        <v>0</v>
      </c>
      <c r="E7537" s="71">
        <v>44773</v>
      </c>
      <c r="F7537" t="s">
        <v>15871</v>
      </c>
      <c r="G7537" t="s">
        <v>1912</v>
      </c>
      <c r="J7537" s="40">
        <v>884.69</v>
      </c>
      <c r="K7537" s="40">
        <v>0</v>
      </c>
    </row>
    <row r="7538" spans="1:11" x14ac:dyDescent="0.35">
      <c r="A7538">
        <v>30187</v>
      </c>
      <c r="B7538" t="s">
        <v>96</v>
      </c>
      <c r="C7538" s="70">
        <v>0</v>
      </c>
      <c r="D7538" s="70">
        <v>0</v>
      </c>
      <c r="E7538" s="71">
        <v>44773</v>
      </c>
      <c r="F7538" t="s">
        <v>5363</v>
      </c>
      <c r="G7538" t="s">
        <v>2247</v>
      </c>
      <c r="J7538" s="40">
        <v>0</v>
      </c>
      <c r="K7538" s="40">
        <v>10.54</v>
      </c>
    </row>
    <row r="7539" spans="1:11" x14ac:dyDescent="0.35">
      <c r="A7539">
        <v>30187</v>
      </c>
      <c r="B7539" t="s">
        <v>96</v>
      </c>
      <c r="C7539" s="70">
        <v>0</v>
      </c>
      <c r="D7539" s="70">
        <v>0</v>
      </c>
      <c r="E7539" s="71">
        <v>44781</v>
      </c>
      <c r="F7539" t="s">
        <v>11432</v>
      </c>
      <c r="G7539" t="s">
        <v>2142</v>
      </c>
      <c r="H7539" t="s">
        <v>11431</v>
      </c>
      <c r="I7539" t="s">
        <v>11430</v>
      </c>
      <c r="J7539" s="40">
        <v>0</v>
      </c>
      <c r="K7539" s="40">
        <v>751.43</v>
      </c>
    </row>
    <row r="7540" spans="1:11" x14ac:dyDescent="0.35">
      <c r="A7540">
        <v>30187</v>
      </c>
      <c r="B7540" t="s">
        <v>96</v>
      </c>
      <c r="C7540" s="70">
        <v>0</v>
      </c>
      <c r="D7540" s="70">
        <v>0</v>
      </c>
      <c r="E7540" s="71">
        <v>44801</v>
      </c>
      <c r="F7540" t="s">
        <v>15868</v>
      </c>
      <c r="G7540" t="s">
        <v>1912</v>
      </c>
      <c r="J7540" s="40">
        <v>767.11</v>
      </c>
      <c r="K7540" s="40">
        <v>0</v>
      </c>
    </row>
    <row r="7541" spans="1:11" x14ac:dyDescent="0.35">
      <c r="A7541">
        <v>30187</v>
      </c>
      <c r="B7541" t="s">
        <v>96</v>
      </c>
      <c r="C7541" s="70">
        <v>0</v>
      </c>
      <c r="D7541" s="70">
        <v>0</v>
      </c>
      <c r="E7541" s="71">
        <v>44802</v>
      </c>
      <c r="F7541" t="s">
        <v>11692</v>
      </c>
      <c r="G7541" t="s">
        <v>2142</v>
      </c>
      <c r="H7541" t="s">
        <v>11691</v>
      </c>
      <c r="I7541" t="s">
        <v>11690</v>
      </c>
      <c r="J7541" s="40">
        <v>0</v>
      </c>
      <c r="K7541" s="40">
        <v>87.38</v>
      </c>
    </row>
    <row r="7542" spans="1:11" x14ac:dyDescent="0.35">
      <c r="A7542">
        <v>30187</v>
      </c>
      <c r="B7542" t="s">
        <v>96</v>
      </c>
      <c r="C7542" s="70">
        <v>0</v>
      </c>
      <c r="D7542" s="70">
        <v>0</v>
      </c>
      <c r="E7542" s="71">
        <v>44802</v>
      </c>
      <c r="F7542" t="s">
        <v>11689</v>
      </c>
      <c r="G7542" t="s">
        <v>2142</v>
      </c>
      <c r="H7542" t="s">
        <v>11688</v>
      </c>
      <c r="I7542" t="s">
        <v>11687</v>
      </c>
      <c r="J7542" s="40">
        <v>0</v>
      </c>
      <c r="K7542" s="40">
        <v>753.24</v>
      </c>
    </row>
    <row r="7543" spans="1:11" x14ac:dyDescent="0.35">
      <c r="A7543">
        <v>30187</v>
      </c>
      <c r="B7543" t="s">
        <v>96</v>
      </c>
      <c r="C7543" s="70">
        <v>0</v>
      </c>
      <c r="D7543" s="70">
        <v>0</v>
      </c>
      <c r="E7543" s="71">
        <v>44803</v>
      </c>
      <c r="F7543" t="s">
        <v>15867</v>
      </c>
      <c r="G7543" t="s">
        <v>1912</v>
      </c>
      <c r="J7543" s="40">
        <v>87.75</v>
      </c>
      <c r="K7543" s="40">
        <v>0</v>
      </c>
    </row>
    <row r="7544" spans="1:11" x14ac:dyDescent="0.35">
      <c r="A7544">
        <v>30187</v>
      </c>
      <c r="B7544" t="s">
        <v>96</v>
      </c>
      <c r="C7544" s="70">
        <v>0</v>
      </c>
      <c r="D7544" s="70">
        <v>0</v>
      </c>
      <c r="E7544" s="71">
        <v>44803</v>
      </c>
      <c r="F7544" t="s">
        <v>15867</v>
      </c>
      <c r="G7544" t="s">
        <v>1912</v>
      </c>
      <c r="J7544" s="40">
        <v>756.43</v>
      </c>
      <c r="K7544" s="40">
        <v>0</v>
      </c>
    </row>
    <row r="7545" spans="1:11" x14ac:dyDescent="0.35">
      <c r="A7545">
        <v>30187</v>
      </c>
      <c r="B7545" t="s">
        <v>96</v>
      </c>
      <c r="C7545" s="70">
        <v>0</v>
      </c>
      <c r="D7545" s="70">
        <v>0</v>
      </c>
      <c r="E7545" s="71">
        <v>44804</v>
      </c>
      <c r="F7545" t="s">
        <v>5175</v>
      </c>
      <c r="G7545" t="s">
        <v>2247</v>
      </c>
      <c r="H7545" t="s">
        <v>2265</v>
      </c>
      <c r="J7545" s="40">
        <v>0</v>
      </c>
      <c r="K7545" s="40">
        <v>13.44</v>
      </c>
    </row>
    <row r="7546" spans="1:11" x14ac:dyDescent="0.35">
      <c r="A7546">
        <v>30187</v>
      </c>
      <c r="B7546" t="s">
        <v>96</v>
      </c>
      <c r="C7546" s="70">
        <v>0</v>
      </c>
      <c r="D7546" s="70">
        <v>0</v>
      </c>
      <c r="E7546" s="71">
        <v>44809</v>
      </c>
      <c r="F7546" t="s">
        <v>11677</v>
      </c>
      <c r="G7546" t="s">
        <v>2142</v>
      </c>
      <c r="H7546" t="s">
        <v>11676</v>
      </c>
      <c r="I7546" t="s">
        <v>11675</v>
      </c>
      <c r="J7546" s="40">
        <v>0</v>
      </c>
      <c r="K7546" s="40">
        <v>1024.8900000000001</v>
      </c>
    </row>
    <row r="7547" spans="1:11" x14ac:dyDescent="0.35">
      <c r="A7547">
        <v>30187</v>
      </c>
      <c r="B7547" t="s">
        <v>96</v>
      </c>
      <c r="C7547" s="70">
        <v>0</v>
      </c>
      <c r="D7547" s="70">
        <v>0</v>
      </c>
      <c r="E7547" s="71">
        <v>44809</v>
      </c>
      <c r="F7547" t="s">
        <v>11674</v>
      </c>
      <c r="G7547" t="s">
        <v>2142</v>
      </c>
      <c r="H7547" t="s">
        <v>11673</v>
      </c>
      <c r="I7547" t="s">
        <v>11672</v>
      </c>
      <c r="J7547" s="40">
        <v>0</v>
      </c>
      <c r="K7547" s="40">
        <v>150.81</v>
      </c>
    </row>
    <row r="7548" spans="1:11" x14ac:dyDescent="0.35">
      <c r="A7548">
        <v>30187</v>
      </c>
      <c r="B7548" t="s">
        <v>96</v>
      </c>
      <c r="C7548" s="70">
        <v>0</v>
      </c>
      <c r="D7548" s="70">
        <v>0</v>
      </c>
      <c r="E7548" s="71">
        <v>44833</v>
      </c>
      <c r="F7548" t="s">
        <v>11671</v>
      </c>
      <c r="G7548" t="s">
        <v>2142</v>
      </c>
      <c r="H7548" t="s">
        <v>11670</v>
      </c>
      <c r="I7548" t="s">
        <v>11669</v>
      </c>
      <c r="J7548" s="40">
        <v>0</v>
      </c>
      <c r="K7548" s="40">
        <v>56.56</v>
      </c>
    </row>
    <row r="7549" spans="1:11" x14ac:dyDescent="0.35">
      <c r="A7549">
        <v>30187</v>
      </c>
      <c r="B7549" t="s">
        <v>96</v>
      </c>
      <c r="C7549" s="70">
        <v>0</v>
      </c>
      <c r="D7549" s="70">
        <v>0</v>
      </c>
      <c r="E7549" s="71">
        <v>44833</v>
      </c>
      <c r="F7549" t="s">
        <v>11668</v>
      </c>
      <c r="G7549" t="s">
        <v>2142</v>
      </c>
      <c r="H7549" t="s">
        <v>11667</v>
      </c>
      <c r="I7549" t="s">
        <v>11666</v>
      </c>
      <c r="J7549" s="40">
        <v>0</v>
      </c>
      <c r="K7549" s="40">
        <v>56.56</v>
      </c>
    </row>
    <row r="7550" spans="1:11" x14ac:dyDescent="0.35">
      <c r="A7550">
        <v>30187</v>
      </c>
      <c r="B7550" t="s">
        <v>96</v>
      </c>
      <c r="C7550" s="70">
        <v>0</v>
      </c>
      <c r="D7550" s="70">
        <v>0</v>
      </c>
      <c r="E7550" s="71">
        <v>44833</v>
      </c>
      <c r="F7550" t="s">
        <v>11665</v>
      </c>
      <c r="G7550" t="s">
        <v>2142</v>
      </c>
      <c r="H7550" t="s">
        <v>11664</v>
      </c>
      <c r="I7550" t="s">
        <v>11663</v>
      </c>
      <c r="J7550" s="40">
        <v>0</v>
      </c>
      <c r="K7550" s="40">
        <v>56.56</v>
      </c>
    </row>
    <row r="7551" spans="1:11" x14ac:dyDescent="0.35">
      <c r="A7551">
        <v>30187</v>
      </c>
      <c r="B7551" t="s">
        <v>96</v>
      </c>
      <c r="C7551" s="70">
        <v>0</v>
      </c>
      <c r="D7551" s="70">
        <v>0</v>
      </c>
      <c r="E7551" s="71">
        <v>44833</v>
      </c>
      <c r="F7551" t="s">
        <v>11662</v>
      </c>
      <c r="G7551" t="s">
        <v>2142</v>
      </c>
      <c r="H7551" t="s">
        <v>11661</v>
      </c>
      <c r="I7551" t="s">
        <v>11660</v>
      </c>
      <c r="J7551" s="40">
        <v>0</v>
      </c>
      <c r="K7551" s="40">
        <v>56.56</v>
      </c>
    </row>
    <row r="7552" spans="1:11" x14ac:dyDescent="0.35">
      <c r="A7552">
        <v>30187</v>
      </c>
      <c r="B7552" t="s">
        <v>96</v>
      </c>
      <c r="C7552" s="70">
        <v>0</v>
      </c>
      <c r="D7552" s="70">
        <v>0</v>
      </c>
      <c r="E7552" s="71">
        <v>44834</v>
      </c>
      <c r="F7552" t="s">
        <v>15865</v>
      </c>
      <c r="G7552" t="s">
        <v>1912</v>
      </c>
      <c r="I7552" t="s">
        <v>15813</v>
      </c>
      <c r="J7552" s="40">
        <v>987.86</v>
      </c>
      <c r="K7552" s="40">
        <v>0</v>
      </c>
    </row>
    <row r="7553" spans="1:11" x14ac:dyDescent="0.35">
      <c r="A7553">
        <v>30187</v>
      </c>
      <c r="B7553" t="s">
        <v>96</v>
      </c>
      <c r="C7553" s="70">
        <v>0</v>
      </c>
      <c r="D7553" s="70">
        <v>0</v>
      </c>
      <c r="E7553" s="71">
        <v>44834</v>
      </c>
      <c r="F7553" t="s">
        <v>15865</v>
      </c>
      <c r="G7553" t="s">
        <v>1912</v>
      </c>
      <c r="I7553" t="s">
        <v>15813</v>
      </c>
      <c r="J7553" s="40">
        <v>145.36000000000001</v>
      </c>
      <c r="K7553" s="40">
        <v>0</v>
      </c>
    </row>
    <row r="7554" spans="1:11" x14ac:dyDescent="0.35">
      <c r="A7554">
        <v>30187</v>
      </c>
      <c r="B7554" t="s">
        <v>96</v>
      </c>
      <c r="C7554" s="70">
        <v>0</v>
      </c>
      <c r="D7554" s="70">
        <v>0</v>
      </c>
      <c r="E7554" s="71">
        <v>44834</v>
      </c>
      <c r="F7554" t="s">
        <v>15865</v>
      </c>
      <c r="G7554" t="s">
        <v>1912</v>
      </c>
      <c r="I7554" t="s">
        <v>15813</v>
      </c>
      <c r="J7554" s="40">
        <v>705.62</v>
      </c>
      <c r="K7554" s="40">
        <v>0</v>
      </c>
    </row>
    <row r="7555" spans="1:11" x14ac:dyDescent="0.35">
      <c r="A7555">
        <v>30187</v>
      </c>
      <c r="B7555" t="s">
        <v>96</v>
      </c>
      <c r="C7555" s="70">
        <v>0</v>
      </c>
      <c r="D7555" s="70">
        <v>0</v>
      </c>
      <c r="E7555" s="71">
        <v>44834</v>
      </c>
      <c r="F7555" t="s">
        <v>15865</v>
      </c>
      <c r="G7555" t="s">
        <v>1912</v>
      </c>
      <c r="I7555" t="s">
        <v>15813</v>
      </c>
      <c r="J7555" s="40">
        <v>56.45</v>
      </c>
      <c r="K7555" s="40">
        <v>0</v>
      </c>
    </row>
    <row r="7556" spans="1:11" x14ac:dyDescent="0.35">
      <c r="A7556">
        <v>30187</v>
      </c>
      <c r="B7556" t="s">
        <v>96</v>
      </c>
      <c r="C7556" s="70">
        <v>0</v>
      </c>
      <c r="D7556" s="70">
        <v>0</v>
      </c>
      <c r="E7556" s="71">
        <v>44834</v>
      </c>
      <c r="F7556" t="s">
        <v>15865</v>
      </c>
      <c r="G7556" t="s">
        <v>1912</v>
      </c>
      <c r="I7556" t="s">
        <v>15813</v>
      </c>
      <c r="J7556" s="40">
        <v>56.45</v>
      </c>
      <c r="K7556" s="40">
        <v>0</v>
      </c>
    </row>
    <row r="7557" spans="1:11" x14ac:dyDescent="0.35">
      <c r="A7557">
        <v>30187</v>
      </c>
      <c r="B7557" t="s">
        <v>96</v>
      </c>
      <c r="C7557" s="70">
        <v>0</v>
      </c>
      <c r="D7557" s="70">
        <v>0</v>
      </c>
      <c r="E7557" s="71">
        <v>44834</v>
      </c>
      <c r="F7557" t="s">
        <v>15865</v>
      </c>
      <c r="G7557" t="s">
        <v>1912</v>
      </c>
      <c r="I7557" t="s">
        <v>15813</v>
      </c>
      <c r="J7557" s="40">
        <v>56.45</v>
      </c>
      <c r="K7557" s="40">
        <v>0</v>
      </c>
    </row>
    <row r="7558" spans="1:11" x14ac:dyDescent="0.35">
      <c r="A7558">
        <v>30187</v>
      </c>
      <c r="B7558" t="s">
        <v>96</v>
      </c>
      <c r="C7558" s="70">
        <v>0</v>
      </c>
      <c r="D7558" s="70">
        <v>0</v>
      </c>
      <c r="E7558" s="71">
        <v>44834</v>
      </c>
      <c r="F7558" t="s">
        <v>15865</v>
      </c>
      <c r="G7558" t="s">
        <v>1912</v>
      </c>
      <c r="I7558" t="s">
        <v>15813</v>
      </c>
      <c r="J7558" s="40">
        <v>56.45</v>
      </c>
      <c r="K7558" s="40">
        <v>0</v>
      </c>
    </row>
    <row r="7559" spans="1:11" x14ac:dyDescent="0.35">
      <c r="A7559">
        <v>30187</v>
      </c>
      <c r="B7559" t="s">
        <v>96</v>
      </c>
      <c r="C7559" s="70">
        <v>0</v>
      </c>
      <c r="D7559" s="70">
        <v>0</v>
      </c>
      <c r="E7559" s="71">
        <v>44834</v>
      </c>
      <c r="F7559" t="s">
        <v>15865</v>
      </c>
      <c r="G7559" t="s">
        <v>1912</v>
      </c>
      <c r="I7559" t="s">
        <v>15813</v>
      </c>
      <c r="J7559" s="40">
        <v>56.45</v>
      </c>
      <c r="K7559" s="40">
        <v>0</v>
      </c>
    </row>
    <row r="7560" spans="1:11" x14ac:dyDescent="0.35">
      <c r="A7560">
        <v>30187</v>
      </c>
      <c r="B7560" t="s">
        <v>96</v>
      </c>
      <c r="C7560" s="70">
        <v>0</v>
      </c>
      <c r="D7560" s="70">
        <v>0</v>
      </c>
      <c r="E7560" s="71">
        <v>44834</v>
      </c>
      <c r="F7560" t="s">
        <v>15865</v>
      </c>
      <c r="G7560" t="s">
        <v>1912</v>
      </c>
      <c r="I7560" t="s">
        <v>15813</v>
      </c>
      <c r="J7560" s="40">
        <v>56.45</v>
      </c>
      <c r="K7560" s="40">
        <v>0</v>
      </c>
    </row>
    <row r="7561" spans="1:11" x14ac:dyDescent="0.35">
      <c r="A7561">
        <v>30187</v>
      </c>
      <c r="B7561" t="s">
        <v>96</v>
      </c>
      <c r="C7561" s="70">
        <v>0</v>
      </c>
      <c r="D7561" s="70">
        <v>0</v>
      </c>
      <c r="E7561" s="71">
        <v>44834</v>
      </c>
      <c r="F7561" t="s">
        <v>15865</v>
      </c>
      <c r="G7561" t="s">
        <v>1912</v>
      </c>
      <c r="I7561" t="s">
        <v>15813</v>
      </c>
      <c r="J7561" s="40">
        <v>56.45</v>
      </c>
      <c r="K7561" s="40">
        <v>0</v>
      </c>
    </row>
    <row r="7562" spans="1:11" x14ac:dyDescent="0.35">
      <c r="A7562">
        <v>30187</v>
      </c>
      <c r="B7562" t="s">
        <v>96</v>
      </c>
      <c r="C7562" s="70">
        <v>0</v>
      </c>
      <c r="D7562" s="70">
        <v>0</v>
      </c>
      <c r="E7562" s="71">
        <v>44834</v>
      </c>
      <c r="F7562" t="s">
        <v>15865</v>
      </c>
      <c r="G7562" t="s">
        <v>1912</v>
      </c>
      <c r="I7562" t="s">
        <v>15813</v>
      </c>
      <c r="J7562" s="40">
        <v>56.45</v>
      </c>
      <c r="K7562" s="40">
        <v>0</v>
      </c>
    </row>
    <row r="7563" spans="1:11" x14ac:dyDescent="0.35">
      <c r="A7563">
        <v>30187</v>
      </c>
      <c r="B7563" t="s">
        <v>96</v>
      </c>
      <c r="C7563" s="70">
        <v>0</v>
      </c>
      <c r="D7563" s="70">
        <v>0</v>
      </c>
      <c r="E7563" s="71">
        <v>44834</v>
      </c>
      <c r="F7563" t="s">
        <v>15865</v>
      </c>
      <c r="G7563" t="s">
        <v>1912</v>
      </c>
      <c r="I7563" t="s">
        <v>15813</v>
      </c>
      <c r="J7563" s="40">
        <v>56.45</v>
      </c>
      <c r="K7563" s="40">
        <v>0</v>
      </c>
    </row>
    <row r="7564" spans="1:11" x14ac:dyDescent="0.35">
      <c r="A7564">
        <v>30187</v>
      </c>
      <c r="B7564" t="s">
        <v>96</v>
      </c>
      <c r="C7564" s="70">
        <v>0</v>
      </c>
      <c r="D7564" s="70">
        <v>0</v>
      </c>
      <c r="E7564" s="71">
        <v>44834</v>
      </c>
      <c r="F7564" t="s">
        <v>4753</v>
      </c>
      <c r="G7564" t="s">
        <v>2247</v>
      </c>
      <c r="H7564" t="s">
        <v>2262</v>
      </c>
      <c r="J7564" s="40">
        <v>20.48</v>
      </c>
      <c r="K7564" s="40">
        <v>0</v>
      </c>
    </row>
    <row r="7565" spans="1:11" x14ac:dyDescent="0.35">
      <c r="A7565">
        <v>30187</v>
      </c>
      <c r="B7565" t="s">
        <v>96</v>
      </c>
      <c r="C7565" s="70">
        <v>0</v>
      </c>
      <c r="D7565" s="70">
        <v>0</v>
      </c>
      <c r="E7565" s="71">
        <v>44865</v>
      </c>
      <c r="F7565" t="s">
        <v>4524</v>
      </c>
      <c r="G7565" t="s">
        <v>2247</v>
      </c>
      <c r="H7565" t="s">
        <v>1919</v>
      </c>
      <c r="I7565" t="s">
        <v>1919</v>
      </c>
      <c r="J7565" s="40">
        <v>5</v>
      </c>
      <c r="K7565" s="40">
        <v>0</v>
      </c>
    </row>
    <row r="7566" spans="1:11" x14ac:dyDescent="0.35">
      <c r="A7566">
        <v>30187</v>
      </c>
      <c r="B7566" t="s">
        <v>96</v>
      </c>
      <c r="C7566" s="70">
        <v>0</v>
      </c>
      <c r="D7566" s="70">
        <v>0</v>
      </c>
      <c r="E7566" s="71">
        <v>44895</v>
      </c>
      <c r="F7566" t="s">
        <v>15861</v>
      </c>
      <c r="G7566" t="s">
        <v>1912</v>
      </c>
      <c r="H7566" t="s">
        <v>15810</v>
      </c>
      <c r="I7566" t="s">
        <v>15810</v>
      </c>
      <c r="J7566" s="40">
        <v>1453.07</v>
      </c>
      <c r="K7566" s="40">
        <v>0</v>
      </c>
    </row>
    <row r="7567" spans="1:11" x14ac:dyDescent="0.35">
      <c r="A7567">
        <v>30187</v>
      </c>
      <c r="B7567" t="s">
        <v>96</v>
      </c>
      <c r="C7567" s="70">
        <v>0</v>
      </c>
      <c r="D7567" s="70">
        <v>0</v>
      </c>
      <c r="E7567" s="71">
        <v>44895</v>
      </c>
      <c r="F7567" t="s">
        <v>4046</v>
      </c>
      <c r="G7567" t="s">
        <v>2247</v>
      </c>
      <c r="H7567" t="s">
        <v>1916</v>
      </c>
      <c r="I7567" t="s">
        <v>1916</v>
      </c>
      <c r="J7567" s="40">
        <v>35.28</v>
      </c>
      <c r="K7567" s="40">
        <v>0</v>
      </c>
    </row>
    <row r="7568" spans="1:11" x14ac:dyDescent="0.35">
      <c r="A7568">
        <v>30187</v>
      </c>
      <c r="B7568" t="s">
        <v>96</v>
      </c>
      <c r="C7568" s="70">
        <v>0</v>
      </c>
      <c r="D7568" s="70">
        <v>0</v>
      </c>
      <c r="E7568" s="71">
        <v>44926</v>
      </c>
      <c r="F7568" t="s">
        <v>15859</v>
      </c>
      <c r="G7568" t="s">
        <v>1912</v>
      </c>
      <c r="H7568" t="s">
        <v>15804</v>
      </c>
      <c r="I7568" t="s">
        <v>15804</v>
      </c>
      <c r="J7568" s="40">
        <v>852.51</v>
      </c>
      <c r="K7568" s="40">
        <v>0</v>
      </c>
    </row>
    <row r="7569" spans="1:11" x14ac:dyDescent="0.35">
      <c r="A7569">
        <v>30187</v>
      </c>
      <c r="B7569" t="s">
        <v>96</v>
      </c>
      <c r="C7569" s="70">
        <v>0</v>
      </c>
      <c r="D7569" s="70">
        <v>0</v>
      </c>
      <c r="E7569" s="71">
        <v>44926</v>
      </c>
      <c r="F7569" t="s">
        <v>15859</v>
      </c>
      <c r="G7569" t="s">
        <v>1912</v>
      </c>
      <c r="H7569" t="s">
        <v>15804</v>
      </c>
      <c r="I7569" t="s">
        <v>15804</v>
      </c>
      <c r="J7569" s="40">
        <v>85.25</v>
      </c>
      <c r="K7569" s="40">
        <v>0</v>
      </c>
    </row>
    <row r="7570" spans="1:11" x14ac:dyDescent="0.35">
      <c r="A7570">
        <v>30187</v>
      </c>
      <c r="B7570" t="s">
        <v>96</v>
      </c>
      <c r="C7570" s="70">
        <v>0</v>
      </c>
      <c r="D7570" s="70">
        <v>0</v>
      </c>
      <c r="E7570" s="71">
        <v>44926</v>
      </c>
      <c r="F7570" t="s">
        <v>15859</v>
      </c>
      <c r="G7570" t="s">
        <v>1912</v>
      </c>
      <c r="H7570" t="s">
        <v>15804</v>
      </c>
      <c r="I7570" t="s">
        <v>15804</v>
      </c>
      <c r="J7570" s="40">
        <v>170.5</v>
      </c>
      <c r="K7570" s="40">
        <v>0</v>
      </c>
    </row>
    <row r="7571" spans="1:11" x14ac:dyDescent="0.35">
      <c r="A7571">
        <v>30187</v>
      </c>
      <c r="B7571" t="s">
        <v>96</v>
      </c>
      <c r="C7571" s="70">
        <v>0</v>
      </c>
      <c r="D7571" s="70">
        <v>0</v>
      </c>
      <c r="E7571" s="71">
        <v>44926</v>
      </c>
      <c r="F7571" t="s">
        <v>15859</v>
      </c>
      <c r="G7571" t="s">
        <v>1912</v>
      </c>
      <c r="H7571" t="s">
        <v>15804</v>
      </c>
      <c r="I7571" t="s">
        <v>15804</v>
      </c>
      <c r="J7571" s="40">
        <v>426.26</v>
      </c>
      <c r="K7571" s="40">
        <v>0</v>
      </c>
    </row>
    <row r="7572" spans="1:11" x14ac:dyDescent="0.35">
      <c r="A7572">
        <v>30187</v>
      </c>
      <c r="B7572" t="s">
        <v>96</v>
      </c>
      <c r="C7572" s="70">
        <v>0</v>
      </c>
      <c r="D7572" s="70">
        <v>0</v>
      </c>
      <c r="E7572" s="71">
        <v>44926</v>
      </c>
      <c r="F7572" t="s">
        <v>3697</v>
      </c>
      <c r="G7572" t="s">
        <v>2247</v>
      </c>
      <c r="H7572" t="s">
        <v>1911</v>
      </c>
      <c r="I7572" t="s">
        <v>1911</v>
      </c>
      <c r="J7572" s="40">
        <v>0</v>
      </c>
      <c r="K7572" s="40">
        <v>63.22</v>
      </c>
    </row>
    <row r="7573" spans="1:11" x14ac:dyDescent="0.35">
      <c r="A7573">
        <v>30187</v>
      </c>
      <c r="B7573" t="s">
        <v>96</v>
      </c>
      <c r="C7573" s="70">
        <v>0</v>
      </c>
      <c r="D7573" s="70">
        <v>0</v>
      </c>
      <c r="E7573" s="71">
        <v>44926</v>
      </c>
      <c r="F7573" t="s">
        <v>3492</v>
      </c>
      <c r="G7573" t="s">
        <v>2247</v>
      </c>
      <c r="H7573" t="s">
        <v>1911</v>
      </c>
      <c r="I7573" t="s">
        <v>1911</v>
      </c>
      <c r="J7573" s="40">
        <v>0</v>
      </c>
      <c r="K7573" s="40">
        <v>51.08</v>
      </c>
    </row>
    <row r="7574" spans="1:11" x14ac:dyDescent="0.35">
      <c r="A7574">
        <v>30209</v>
      </c>
      <c r="B7574" t="s">
        <v>97</v>
      </c>
      <c r="C7574" s="70">
        <v>-104862.06</v>
      </c>
      <c r="D7574" s="70">
        <v>-33717.71</v>
      </c>
      <c r="E7574" s="71">
        <v>44592</v>
      </c>
      <c r="F7574" t="s">
        <v>6825</v>
      </c>
      <c r="G7574" t="s">
        <v>2247</v>
      </c>
      <c r="J7574" s="40">
        <v>897.03</v>
      </c>
      <c r="K7574" s="40">
        <v>0</v>
      </c>
    </row>
    <row r="7575" spans="1:11" x14ac:dyDescent="0.35">
      <c r="A7575">
        <v>30209</v>
      </c>
      <c r="B7575" t="s">
        <v>97</v>
      </c>
      <c r="C7575" s="70">
        <v>-104862.06</v>
      </c>
      <c r="D7575" s="70">
        <v>-33717.71</v>
      </c>
      <c r="E7575" s="71">
        <v>44592</v>
      </c>
      <c r="F7575" t="s">
        <v>15044</v>
      </c>
      <c r="G7575" t="s">
        <v>2142</v>
      </c>
      <c r="H7575" t="s">
        <v>15043</v>
      </c>
      <c r="I7575" t="s">
        <v>15042</v>
      </c>
      <c r="J7575" s="40">
        <v>0</v>
      </c>
      <c r="K7575" s="40">
        <v>34718.83</v>
      </c>
    </row>
    <row r="7576" spans="1:11" x14ac:dyDescent="0.35">
      <c r="A7576">
        <v>30209</v>
      </c>
      <c r="B7576" t="s">
        <v>97</v>
      </c>
      <c r="C7576" s="70">
        <v>-104862.06</v>
      </c>
      <c r="D7576" s="70">
        <v>-33717.71</v>
      </c>
      <c r="E7576" s="71">
        <v>44592</v>
      </c>
      <c r="F7576" t="s">
        <v>15041</v>
      </c>
      <c r="G7576" t="s">
        <v>2142</v>
      </c>
      <c r="H7576" t="s">
        <v>15040</v>
      </c>
      <c r="I7576" t="s">
        <v>15039</v>
      </c>
      <c r="J7576" s="40">
        <v>0</v>
      </c>
      <c r="K7576" s="40">
        <v>2021.05</v>
      </c>
    </row>
    <row r="7577" spans="1:11" x14ac:dyDescent="0.35">
      <c r="A7577">
        <v>30209</v>
      </c>
      <c r="B7577" t="s">
        <v>97</v>
      </c>
      <c r="C7577" s="70">
        <v>-104862.06</v>
      </c>
      <c r="D7577" s="70">
        <v>-33717.71</v>
      </c>
      <c r="E7577" s="71">
        <v>44620</v>
      </c>
      <c r="F7577" t="s">
        <v>15035</v>
      </c>
      <c r="G7577" t="s">
        <v>2142</v>
      </c>
      <c r="H7577" t="s">
        <v>15034</v>
      </c>
      <c r="I7577" t="s">
        <v>15033</v>
      </c>
      <c r="J7577" s="40">
        <v>0</v>
      </c>
      <c r="K7577" s="40">
        <v>33905.089999999997</v>
      </c>
    </row>
    <row r="7578" spans="1:11" x14ac:dyDescent="0.35">
      <c r="A7578">
        <v>30209</v>
      </c>
      <c r="B7578" t="s">
        <v>97</v>
      </c>
      <c r="C7578" s="70">
        <v>-104862.06</v>
      </c>
      <c r="D7578" s="70">
        <v>-33717.71</v>
      </c>
      <c r="E7578" s="71">
        <v>44620</v>
      </c>
      <c r="F7578" t="s">
        <v>15032</v>
      </c>
      <c r="G7578" t="s">
        <v>2142</v>
      </c>
      <c r="H7578" t="s">
        <v>15031</v>
      </c>
      <c r="I7578" t="s">
        <v>15030</v>
      </c>
      <c r="J7578" s="40">
        <v>0</v>
      </c>
      <c r="K7578" s="40">
        <v>1932.86</v>
      </c>
    </row>
    <row r="7579" spans="1:11" x14ac:dyDescent="0.35">
      <c r="A7579">
        <v>30209</v>
      </c>
      <c r="B7579" t="s">
        <v>97</v>
      </c>
      <c r="C7579" s="70">
        <v>-104862.06</v>
      </c>
      <c r="D7579" s="70">
        <v>-33717.71</v>
      </c>
      <c r="E7579" s="71">
        <v>44648</v>
      </c>
      <c r="F7579" t="s">
        <v>18646</v>
      </c>
      <c r="G7579" t="s">
        <v>15843</v>
      </c>
      <c r="H7579" t="s">
        <v>18645</v>
      </c>
      <c r="J7579" s="40">
        <v>73606.820000000007</v>
      </c>
      <c r="K7579" s="40">
        <v>0</v>
      </c>
    </row>
    <row r="7580" spans="1:11" x14ac:dyDescent="0.35">
      <c r="A7580">
        <v>30209</v>
      </c>
      <c r="B7580" t="s">
        <v>97</v>
      </c>
      <c r="C7580" s="70">
        <v>-104862.06</v>
      </c>
      <c r="D7580" s="70">
        <v>-33717.71</v>
      </c>
      <c r="E7580" s="71">
        <v>44648</v>
      </c>
      <c r="F7580" t="s">
        <v>18644</v>
      </c>
      <c r="G7580" t="s">
        <v>15843</v>
      </c>
      <c r="H7580" t="s">
        <v>18643</v>
      </c>
      <c r="J7580" s="40">
        <v>32784.11</v>
      </c>
      <c r="K7580" s="40">
        <v>0</v>
      </c>
    </row>
    <row r="7581" spans="1:11" x14ac:dyDescent="0.35">
      <c r="A7581">
        <v>30209</v>
      </c>
      <c r="B7581" t="s">
        <v>97</v>
      </c>
      <c r="C7581" s="70">
        <v>-104862.06</v>
      </c>
      <c r="D7581" s="70">
        <v>-33717.71</v>
      </c>
      <c r="E7581" s="71">
        <v>44648</v>
      </c>
      <c r="F7581" t="s">
        <v>18642</v>
      </c>
      <c r="G7581" t="s">
        <v>15843</v>
      </c>
      <c r="H7581" t="s">
        <v>18641</v>
      </c>
      <c r="J7581" s="40">
        <v>-32784.11</v>
      </c>
      <c r="K7581" s="40">
        <v>0</v>
      </c>
    </row>
    <row r="7582" spans="1:11" x14ac:dyDescent="0.35">
      <c r="A7582">
        <v>30209</v>
      </c>
      <c r="B7582" t="s">
        <v>97</v>
      </c>
      <c r="C7582" s="70">
        <v>-104862.06</v>
      </c>
      <c r="D7582" s="70">
        <v>-33717.71</v>
      </c>
      <c r="E7582" s="71">
        <v>44651</v>
      </c>
      <c r="F7582" t="s">
        <v>15026</v>
      </c>
      <c r="G7582" t="s">
        <v>2142</v>
      </c>
      <c r="H7582" t="s">
        <v>6403</v>
      </c>
      <c r="I7582" t="s">
        <v>6402</v>
      </c>
      <c r="J7582" s="40">
        <v>0</v>
      </c>
      <c r="K7582" s="40">
        <v>1884.59</v>
      </c>
    </row>
    <row r="7583" spans="1:11" x14ac:dyDescent="0.35">
      <c r="A7583">
        <v>30209</v>
      </c>
      <c r="B7583" t="s">
        <v>97</v>
      </c>
      <c r="C7583" s="70">
        <v>-104862.06</v>
      </c>
      <c r="D7583" s="70">
        <v>-33717.71</v>
      </c>
      <c r="E7583" s="71">
        <v>44651</v>
      </c>
      <c r="F7583" t="s">
        <v>15025</v>
      </c>
      <c r="G7583" t="s">
        <v>2142</v>
      </c>
      <c r="H7583" t="s">
        <v>15024</v>
      </c>
      <c r="I7583" t="s">
        <v>15023</v>
      </c>
      <c r="J7583" s="40">
        <v>0</v>
      </c>
      <c r="K7583" s="40">
        <v>36312.74</v>
      </c>
    </row>
    <row r="7584" spans="1:11" x14ac:dyDescent="0.35">
      <c r="A7584">
        <v>30209</v>
      </c>
      <c r="B7584" t="s">
        <v>97</v>
      </c>
      <c r="C7584" s="70">
        <v>-104862.06</v>
      </c>
      <c r="D7584" s="70">
        <v>-33717.71</v>
      </c>
      <c r="E7584" s="71">
        <v>44651</v>
      </c>
      <c r="F7584" t="s">
        <v>6506</v>
      </c>
      <c r="G7584" t="s">
        <v>2247</v>
      </c>
      <c r="J7584" s="40">
        <v>0</v>
      </c>
      <c r="K7584" s="40">
        <v>49.64</v>
      </c>
    </row>
    <row r="7585" spans="1:11" x14ac:dyDescent="0.35">
      <c r="A7585">
        <v>30209</v>
      </c>
      <c r="B7585" t="s">
        <v>97</v>
      </c>
      <c r="C7585" s="70">
        <v>-104862.06</v>
      </c>
      <c r="D7585" s="70">
        <v>-33717.71</v>
      </c>
      <c r="E7585" s="71">
        <v>44662</v>
      </c>
      <c r="F7585" t="s">
        <v>18640</v>
      </c>
      <c r="G7585" t="s">
        <v>15843</v>
      </c>
      <c r="H7585" t="s">
        <v>18639</v>
      </c>
      <c r="J7585" s="40">
        <v>32784.11</v>
      </c>
      <c r="K7585" s="40">
        <v>0</v>
      </c>
    </row>
    <row r="7586" spans="1:11" x14ac:dyDescent="0.35">
      <c r="A7586">
        <v>30209</v>
      </c>
      <c r="B7586" t="s">
        <v>97</v>
      </c>
      <c r="C7586" s="70">
        <v>-104862.06</v>
      </c>
      <c r="D7586" s="70">
        <v>-33717.71</v>
      </c>
      <c r="E7586" s="71">
        <v>44677</v>
      </c>
      <c r="F7586" t="s">
        <v>18638</v>
      </c>
      <c r="G7586" t="s">
        <v>15843</v>
      </c>
      <c r="H7586" t="s">
        <v>18637</v>
      </c>
      <c r="J7586" s="40">
        <v>38197.33</v>
      </c>
      <c r="K7586" s="40">
        <v>0</v>
      </c>
    </row>
    <row r="7587" spans="1:11" x14ac:dyDescent="0.35">
      <c r="A7587">
        <v>30209</v>
      </c>
      <c r="B7587" t="s">
        <v>97</v>
      </c>
      <c r="C7587" s="70">
        <v>-104862.06</v>
      </c>
      <c r="D7587" s="70">
        <v>-33717.71</v>
      </c>
      <c r="E7587" s="71">
        <v>44677</v>
      </c>
      <c r="F7587" t="s">
        <v>6404</v>
      </c>
      <c r="G7587" t="s">
        <v>1907</v>
      </c>
      <c r="H7587" t="s">
        <v>6403</v>
      </c>
      <c r="I7587" t="s">
        <v>6402</v>
      </c>
      <c r="J7587" s="40">
        <v>0</v>
      </c>
      <c r="K7587" s="40">
        <v>1345.96</v>
      </c>
    </row>
    <row r="7588" spans="1:11" x14ac:dyDescent="0.35">
      <c r="A7588">
        <v>30209</v>
      </c>
      <c r="B7588" t="s">
        <v>97</v>
      </c>
      <c r="C7588" s="70">
        <v>-104862.06</v>
      </c>
      <c r="D7588" s="70">
        <v>-33717.71</v>
      </c>
      <c r="E7588" s="71">
        <v>44681</v>
      </c>
      <c r="F7588" t="s">
        <v>6259</v>
      </c>
      <c r="G7588" t="s">
        <v>2247</v>
      </c>
      <c r="J7588" s="40">
        <v>1641.66</v>
      </c>
      <c r="K7588" s="40">
        <v>0</v>
      </c>
    </row>
    <row r="7589" spans="1:11" x14ac:dyDescent="0.35">
      <c r="A7589">
        <v>30209</v>
      </c>
      <c r="B7589" t="s">
        <v>97</v>
      </c>
      <c r="C7589" s="70">
        <v>-104862.06</v>
      </c>
      <c r="D7589" s="70">
        <v>-33717.71</v>
      </c>
      <c r="E7589" s="71">
        <v>44681</v>
      </c>
      <c r="F7589" t="s">
        <v>6197</v>
      </c>
      <c r="G7589" t="s">
        <v>1907</v>
      </c>
      <c r="H7589" t="s">
        <v>6196</v>
      </c>
      <c r="J7589" s="40">
        <v>0</v>
      </c>
      <c r="K7589" s="40">
        <v>1248.6300000000001</v>
      </c>
    </row>
    <row r="7590" spans="1:11" x14ac:dyDescent="0.35">
      <c r="A7590">
        <v>30209</v>
      </c>
      <c r="B7590" t="s">
        <v>97</v>
      </c>
      <c r="C7590" s="70">
        <v>-104862.06</v>
      </c>
      <c r="D7590" s="70">
        <v>-33717.71</v>
      </c>
      <c r="E7590" s="71">
        <v>44681</v>
      </c>
      <c r="F7590" t="s">
        <v>6136</v>
      </c>
      <c r="G7590" t="s">
        <v>2247</v>
      </c>
      <c r="J7590" s="40">
        <v>10.15</v>
      </c>
      <c r="K7590" s="40">
        <v>0</v>
      </c>
    </row>
    <row r="7591" spans="1:11" x14ac:dyDescent="0.35">
      <c r="A7591">
        <v>30209</v>
      </c>
      <c r="B7591" t="s">
        <v>97</v>
      </c>
      <c r="C7591" s="70">
        <v>-104862.06</v>
      </c>
      <c r="D7591" s="70">
        <v>-33717.71</v>
      </c>
      <c r="E7591" s="71">
        <v>44681</v>
      </c>
      <c r="F7591" t="s">
        <v>15022</v>
      </c>
      <c r="G7591" t="s">
        <v>2142</v>
      </c>
      <c r="H7591" t="s">
        <v>5568</v>
      </c>
      <c r="I7591" t="s">
        <v>5567</v>
      </c>
      <c r="J7591" s="40">
        <v>0</v>
      </c>
      <c r="K7591" s="40">
        <v>1978.91</v>
      </c>
    </row>
    <row r="7592" spans="1:11" x14ac:dyDescent="0.35">
      <c r="A7592">
        <v>30209</v>
      </c>
      <c r="B7592" t="s">
        <v>97</v>
      </c>
      <c r="C7592" s="70">
        <v>-104862.06</v>
      </c>
      <c r="D7592" s="70">
        <v>-33717.71</v>
      </c>
      <c r="E7592" s="71">
        <v>44681</v>
      </c>
      <c r="F7592" t="s">
        <v>15021</v>
      </c>
      <c r="G7592" t="s">
        <v>2142</v>
      </c>
      <c r="H7592" t="s">
        <v>15020</v>
      </c>
      <c r="I7592" t="s">
        <v>15019</v>
      </c>
      <c r="J7592" s="40">
        <v>0</v>
      </c>
      <c r="K7592" s="40">
        <v>35903.31</v>
      </c>
    </row>
    <row r="7593" spans="1:11" x14ac:dyDescent="0.35">
      <c r="A7593">
        <v>30209</v>
      </c>
      <c r="B7593" t="s">
        <v>97</v>
      </c>
      <c r="C7593" s="70">
        <v>-104862.06</v>
      </c>
      <c r="D7593" s="70">
        <v>-33717.71</v>
      </c>
      <c r="E7593" s="71">
        <v>44712</v>
      </c>
      <c r="F7593" t="s">
        <v>15015</v>
      </c>
      <c r="G7593" t="s">
        <v>2142</v>
      </c>
      <c r="H7593" t="s">
        <v>15014</v>
      </c>
      <c r="I7593" t="s">
        <v>15013</v>
      </c>
      <c r="J7593" s="40">
        <v>0</v>
      </c>
      <c r="K7593" s="40">
        <v>38666.85</v>
      </c>
    </row>
    <row r="7594" spans="1:11" x14ac:dyDescent="0.35">
      <c r="A7594">
        <v>30209</v>
      </c>
      <c r="B7594" t="s">
        <v>97</v>
      </c>
      <c r="C7594" s="70">
        <v>-104862.06</v>
      </c>
      <c r="D7594" s="70">
        <v>-33717.71</v>
      </c>
      <c r="E7594" s="71">
        <v>44712</v>
      </c>
      <c r="F7594" t="s">
        <v>15012</v>
      </c>
      <c r="G7594" t="s">
        <v>2142</v>
      </c>
      <c r="H7594" t="s">
        <v>15011</v>
      </c>
      <c r="I7594" t="s">
        <v>15010</v>
      </c>
      <c r="J7594" s="40">
        <v>0</v>
      </c>
      <c r="K7594" s="40">
        <v>2143.02</v>
      </c>
    </row>
    <row r="7595" spans="1:11" x14ac:dyDescent="0.35">
      <c r="A7595">
        <v>30209</v>
      </c>
      <c r="B7595" t="s">
        <v>97</v>
      </c>
      <c r="C7595" s="70">
        <v>-104862.06</v>
      </c>
      <c r="D7595" s="70">
        <v>-33717.71</v>
      </c>
      <c r="E7595" s="71">
        <v>44742</v>
      </c>
      <c r="F7595" t="s">
        <v>15006</v>
      </c>
      <c r="G7595" t="s">
        <v>2142</v>
      </c>
      <c r="H7595" t="s">
        <v>15005</v>
      </c>
      <c r="I7595" t="s">
        <v>15004</v>
      </c>
      <c r="J7595" s="40">
        <v>0</v>
      </c>
      <c r="K7595" s="40">
        <v>39858.379999999997</v>
      </c>
    </row>
    <row r="7596" spans="1:11" x14ac:dyDescent="0.35">
      <c r="A7596">
        <v>30209</v>
      </c>
      <c r="B7596" t="s">
        <v>97</v>
      </c>
      <c r="C7596" s="70">
        <v>-104862.06</v>
      </c>
      <c r="D7596" s="70">
        <v>-33717.71</v>
      </c>
      <c r="E7596" s="71">
        <v>44742</v>
      </c>
      <c r="F7596" t="s">
        <v>15003</v>
      </c>
      <c r="G7596" t="s">
        <v>2142</v>
      </c>
      <c r="H7596" t="s">
        <v>5271</v>
      </c>
      <c r="I7596" t="s">
        <v>5270</v>
      </c>
      <c r="J7596" s="40">
        <v>0</v>
      </c>
      <c r="K7596" s="40">
        <v>2321.33</v>
      </c>
    </row>
    <row r="7597" spans="1:11" x14ac:dyDescent="0.35">
      <c r="A7597">
        <v>30209</v>
      </c>
      <c r="B7597" t="s">
        <v>97</v>
      </c>
      <c r="C7597" s="70">
        <v>-104862.06</v>
      </c>
      <c r="D7597" s="70">
        <v>-33717.71</v>
      </c>
      <c r="E7597" s="71">
        <v>44742</v>
      </c>
      <c r="F7597" t="s">
        <v>5672</v>
      </c>
      <c r="G7597" t="s">
        <v>2247</v>
      </c>
      <c r="J7597" s="40">
        <v>3869.61</v>
      </c>
      <c r="K7597" s="40">
        <v>0</v>
      </c>
    </row>
    <row r="7598" spans="1:11" x14ac:dyDescent="0.35">
      <c r="A7598">
        <v>30209</v>
      </c>
      <c r="B7598" t="s">
        <v>97</v>
      </c>
      <c r="C7598" s="70">
        <v>-104862.06</v>
      </c>
      <c r="D7598" s="70">
        <v>-33717.71</v>
      </c>
      <c r="E7598" s="71">
        <v>44747</v>
      </c>
      <c r="F7598" t="s">
        <v>18636</v>
      </c>
      <c r="G7598" t="s">
        <v>15843</v>
      </c>
      <c r="H7598" t="s">
        <v>18635</v>
      </c>
      <c r="J7598" s="40">
        <v>78692.09</v>
      </c>
      <c r="K7598" s="40">
        <v>0</v>
      </c>
    </row>
    <row r="7599" spans="1:11" x14ac:dyDescent="0.35">
      <c r="A7599">
        <v>30209</v>
      </c>
      <c r="B7599" t="s">
        <v>97</v>
      </c>
      <c r="C7599" s="70">
        <v>-104862.06</v>
      </c>
      <c r="D7599" s="70">
        <v>-33717.71</v>
      </c>
      <c r="E7599" s="71">
        <v>44747</v>
      </c>
      <c r="F7599" t="s">
        <v>5569</v>
      </c>
      <c r="G7599" t="s">
        <v>1907</v>
      </c>
      <c r="H7599" t="s">
        <v>5568</v>
      </c>
      <c r="I7599" t="s">
        <v>5567</v>
      </c>
      <c r="J7599" s="40">
        <v>0</v>
      </c>
      <c r="K7599" s="40">
        <v>4273.6000000000004</v>
      </c>
    </row>
    <row r="7600" spans="1:11" x14ac:dyDescent="0.35">
      <c r="A7600">
        <v>30209</v>
      </c>
      <c r="B7600" t="s">
        <v>97</v>
      </c>
      <c r="C7600" s="70">
        <v>-104862.06</v>
      </c>
      <c r="D7600" s="70">
        <v>-33717.71</v>
      </c>
      <c r="E7600" s="71">
        <v>44773</v>
      </c>
      <c r="F7600" t="s">
        <v>14999</v>
      </c>
      <c r="G7600" t="s">
        <v>2142</v>
      </c>
      <c r="H7600" t="s">
        <v>14998</v>
      </c>
      <c r="I7600" t="s">
        <v>14997</v>
      </c>
      <c r="J7600" s="40">
        <v>0</v>
      </c>
      <c r="K7600" s="40">
        <v>42820.89</v>
      </c>
    </row>
    <row r="7601" spans="1:11" x14ac:dyDescent="0.35">
      <c r="A7601">
        <v>30209</v>
      </c>
      <c r="B7601" t="s">
        <v>97</v>
      </c>
      <c r="C7601" s="70">
        <v>-104862.06</v>
      </c>
      <c r="D7601" s="70">
        <v>-33717.71</v>
      </c>
      <c r="E7601" s="71">
        <v>44773</v>
      </c>
      <c r="F7601" t="s">
        <v>14996</v>
      </c>
      <c r="G7601" t="s">
        <v>2142</v>
      </c>
      <c r="H7601" t="s">
        <v>5260</v>
      </c>
      <c r="I7601" t="s">
        <v>5259</v>
      </c>
      <c r="J7601" s="40">
        <v>0</v>
      </c>
      <c r="K7601" s="40">
        <v>2276.86</v>
      </c>
    </row>
    <row r="7602" spans="1:11" x14ac:dyDescent="0.35">
      <c r="A7602">
        <v>30209</v>
      </c>
      <c r="B7602" t="s">
        <v>97</v>
      </c>
      <c r="C7602" s="70">
        <v>-104862.06</v>
      </c>
      <c r="D7602" s="70">
        <v>-33717.71</v>
      </c>
      <c r="E7602" s="71">
        <v>44773</v>
      </c>
      <c r="F7602" t="s">
        <v>5362</v>
      </c>
      <c r="G7602" t="s">
        <v>2247</v>
      </c>
      <c r="J7602" s="40">
        <v>0</v>
      </c>
      <c r="K7602" s="40">
        <v>790.52</v>
      </c>
    </row>
    <row r="7603" spans="1:11" x14ac:dyDescent="0.35">
      <c r="A7603">
        <v>30209</v>
      </c>
      <c r="B7603" t="s">
        <v>97</v>
      </c>
      <c r="C7603" s="70">
        <v>-104862.06</v>
      </c>
      <c r="D7603" s="70">
        <v>-33717.71</v>
      </c>
      <c r="E7603" s="71">
        <v>44775</v>
      </c>
      <c r="F7603" t="s">
        <v>18634</v>
      </c>
      <c r="G7603" t="s">
        <v>15843</v>
      </c>
      <c r="H7603" t="s">
        <v>18633</v>
      </c>
      <c r="J7603" s="40">
        <v>42179.71</v>
      </c>
      <c r="K7603" s="40">
        <v>0</v>
      </c>
    </row>
    <row r="7604" spans="1:11" x14ac:dyDescent="0.35">
      <c r="A7604">
        <v>30209</v>
      </c>
      <c r="B7604" t="s">
        <v>97</v>
      </c>
      <c r="C7604" s="70">
        <v>-104862.06</v>
      </c>
      <c r="D7604" s="70">
        <v>-33717.71</v>
      </c>
      <c r="E7604" s="71">
        <v>44775</v>
      </c>
      <c r="F7604" t="s">
        <v>5272</v>
      </c>
      <c r="G7604" t="s">
        <v>1907</v>
      </c>
      <c r="H7604" t="s">
        <v>5271</v>
      </c>
      <c r="I7604" t="s">
        <v>5270</v>
      </c>
      <c r="J7604" s="40">
        <v>1666.14</v>
      </c>
      <c r="K7604" s="40">
        <v>0</v>
      </c>
    </row>
    <row r="7605" spans="1:11" x14ac:dyDescent="0.35">
      <c r="A7605">
        <v>30209</v>
      </c>
      <c r="B7605" t="s">
        <v>97</v>
      </c>
      <c r="C7605" s="70">
        <v>-104862.06</v>
      </c>
      <c r="D7605" s="70">
        <v>-33717.71</v>
      </c>
      <c r="E7605" s="71">
        <v>44797</v>
      </c>
      <c r="F7605" t="s">
        <v>18632</v>
      </c>
      <c r="G7605" t="s">
        <v>15843</v>
      </c>
      <c r="H7605" t="s">
        <v>18631</v>
      </c>
      <c r="J7605" s="40">
        <v>45097.75</v>
      </c>
      <c r="K7605" s="40">
        <v>0</v>
      </c>
    </row>
    <row r="7606" spans="1:11" x14ac:dyDescent="0.35">
      <c r="A7606">
        <v>30209</v>
      </c>
      <c r="B7606" t="s">
        <v>97</v>
      </c>
      <c r="C7606" s="70">
        <v>-104862.06</v>
      </c>
      <c r="D7606" s="70">
        <v>-33717.71</v>
      </c>
      <c r="E7606" s="71">
        <v>44797</v>
      </c>
      <c r="F7606" t="s">
        <v>5261</v>
      </c>
      <c r="G7606" t="s">
        <v>1907</v>
      </c>
      <c r="H7606" t="s">
        <v>5260</v>
      </c>
      <c r="I7606" t="s">
        <v>5259</v>
      </c>
      <c r="J7606" s="40">
        <v>1554.62</v>
      </c>
      <c r="K7606" s="40">
        <v>0</v>
      </c>
    </row>
    <row r="7607" spans="1:11" x14ac:dyDescent="0.35">
      <c r="A7607">
        <v>30209</v>
      </c>
      <c r="B7607" t="s">
        <v>97</v>
      </c>
      <c r="C7607" s="70">
        <v>-104862.06</v>
      </c>
      <c r="D7607" s="70">
        <v>-33717.71</v>
      </c>
      <c r="E7607" s="71">
        <v>44804</v>
      </c>
      <c r="F7607" t="s">
        <v>14991</v>
      </c>
      <c r="G7607" t="s">
        <v>2142</v>
      </c>
      <c r="H7607" t="s">
        <v>14990</v>
      </c>
      <c r="I7607" t="s">
        <v>14989</v>
      </c>
      <c r="J7607" s="40">
        <v>0</v>
      </c>
      <c r="K7607" s="40">
        <v>2276.86</v>
      </c>
    </row>
    <row r="7608" spans="1:11" x14ac:dyDescent="0.35">
      <c r="A7608">
        <v>30209</v>
      </c>
      <c r="B7608" t="s">
        <v>97</v>
      </c>
      <c r="C7608" s="70">
        <v>-104862.06</v>
      </c>
      <c r="D7608" s="70">
        <v>-33717.71</v>
      </c>
      <c r="E7608" s="71">
        <v>44804</v>
      </c>
      <c r="F7608" t="s">
        <v>14988</v>
      </c>
      <c r="G7608" t="s">
        <v>2142</v>
      </c>
      <c r="H7608" t="s">
        <v>4658</v>
      </c>
      <c r="I7608" t="s">
        <v>4657</v>
      </c>
      <c r="J7608" s="40">
        <v>0</v>
      </c>
      <c r="K7608" s="40">
        <v>44063.040000000001</v>
      </c>
    </row>
    <row r="7609" spans="1:11" x14ac:dyDescent="0.35">
      <c r="A7609">
        <v>30209</v>
      </c>
      <c r="B7609" t="s">
        <v>97</v>
      </c>
      <c r="C7609" s="70">
        <v>-104862.06</v>
      </c>
      <c r="D7609" s="70">
        <v>-33717.71</v>
      </c>
      <c r="E7609" s="71">
        <v>44804</v>
      </c>
      <c r="F7609" t="s">
        <v>5174</v>
      </c>
      <c r="G7609" t="s">
        <v>2247</v>
      </c>
      <c r="H7609" t="s">
        <v>2265</v>
      </c>
      <c r="J7609" s="40">
        <v>0</v>
      </c>
      <c r="K7609" s="40">
        <v>2026.25</v>
      </c>
    </row>
    <row r="7610" spans="1:11" x14ac:dyDescent="0.35">
      <c r="A7610">
        <v>30209</v>
      </c>
      <c r="B7610" t="s">
        <v>97</v>
      </c>
      <c r="C7610" s="70">
        <v>-104862.06</v>
      </c>
      <c r="D7610" s="70">
        <v>-33717.71</v>
      </c>
      <c r="E7610" s="71">
        <v>44826</v>
      </c>
      <c r="F7610" t="s">
        <v>18630</v>
      </c>
      <c r="G7610" t="s">
        <v>15843</v>
      </c>
      <c r="H7610" t="s">
        <v>18629</v>
      </c>
      <c r="I7610" t="s">
        <v>18628</v>
      </c>
      <c r="J7610" s="40">
        <v>46339.9</v>
      </c>
      <c r="K7610" s="40">
        <v>0</v>
      </c>
    </row>
    <row r="7611" spans="1:11" x14ac:dyDescent="0.35">
      <c r="A7611">
        <v>30209</v>
      </c>
      <c r="B7611" t="s">
        <v>97</v>
      </c>
      <c r="C7611" s="70">
        <v>-104862.06</v>
      </c>
      <c r="D7611" s="70">
        <v>-33717.71</v>
      </c>
      <c r="E7611" s="71">
        <v>44834</v>
      </c>
      <c r="F7611" t="s">
        <v>14986</v>
      </c>
      <c r="G7611" t="s">
        <v>2142</v>
      </c>
      <c r="H7611" t="s">
        <v>14985</v>
      </c>
      <c r="I7611" t="s">
        <v>14984</v>
      </c>
      <c r="J7611" s="40">
        <v>0</v>
      </c>
      <c r="K7611" s="40">
        <v>2482.75</v>
      </c>
    </row>
    <row r="7612" spans="1:11" x14ac:dyDescent="0.35">
      <c r="A7612">
        <v>30209</v>
      </c>
      <c r="B7612" t="s">
        <v>97</v>
      </c>
      <c r="C7612" s="70">
        <v>-104862.06</v>
      </c>
      <c r="D7612" s="70">
        <v>-33717.71</v>
      </c>
      <c r="E7612" s="71">
        <v>44834</v>
      </c>
      <c r="F7612" t="s">
        <v>14983</v>
      </c>
      <c r="G7612" t="s">
        <v>2142</v>
      </c>
      <c r="H7612" t="s">
        <v>14982</v>
      </c>
      <c r="I7612" t="s">
        <v>14981</v>
      </c>
      <c r="J7612" s="40">
        <v>0</v>
      </c>
      <c r="K7612" s="40">
        <v>45462.21</v>
      </c>
    </row>
    <row r="7613" spans="1:11" x14ac:dyDescent="0.35">
      <c r="A7613">
        <v>30209</v>
      </c>
      <c r="B7613" t="s">
        <v>97</v>
      </c>
      <c r="C7613" s="70">
        <v>-104862.06</v>
      </c>
      <c r="D7613" s="70">
        <v>-33717.71</v>
      </c>
      <c r="E7613" s="71">
        <v>44834</v>
      </c>
      <c r="F7613" t="s">
        <v>4752</v>
      </c>
      <c r="G7613" t="s">
        <v>2247</v>
      </c>
      <c r="H7613" t="s">
        <v>2262</v>
      </c>
      <c r="J7613" s="40">
        <v>1739.54</v>
      </c>
      <c r="K7613" s="40">
        <v>0</v>
      </c>
    </row>
    <row r="7614" spans="1:11" x14ac:dyDescent="0.35">
      <c r="A7614">
        <v>30209</v>
      </c>
      <c r="B7614" t="s">
        <v>97</v>
      </c>
      <c r="C7614" s="70">
        <v>-104862.06</v>
      </c>
      <c r="D7614" s="70">
        <v>-33717.71</v>
      </c>
      <c r="E7614" s="71">
        <v>44835</v>
      </c>
      <c r="F7614" t="s">
        <v>4659</v>
      </c>
      <c r="G7614" t="s">
        <v>1907</v>
      </c>
      <c r="H7614" t="s">
        <v>4658</v>
      </c>
      <c r="I7614" t="s">
        <v>4657</v>
      </c>
      <c r="J7614" s="40">
        <v>0</v>
      </c>
      <c r="K7614" s="40">
        <v>1739.54</v>
      </c>
    </row>
    <row r="7615" spans="1:11" x14ac:dyDescent="0.35">
      <c r="A7615">
        <v>30209</v>
      </c>
      <c r="B7615" t="s">
        <v>97</v>
      </c>
      <c r="C7615" s="70">
        <v>-104862.06</v>
      </c>
      <c r="D7615" s="70">
        <v>-33717.71</v>
      </c>
      <c r="E7615" s="71">
        <v>44865</v>
      </c>
      <c r="F7615" t="s">
        <v>14980</v>
      </c>
      <c r="G7615" t="s">
        <v>2142</v>
      </c>
      <c r="H7615" t="s">
        <v>14979</v>
      </c>
      <c r="I7615" t="s">
        <v>14978</v>
      </c>
      <c r="J7615" s="40">
        <v>0</v>
      </c>
      <c r="K7615" s="40">
        <v>2668.57</v>
      </c>
    </row>
    <row r="7616" spans="1:11" x14ac:dyDescent="0.35">
      <c r="A7616">
        <v>30209</v>
      </c>
      <c r="B7616" t="s">
        <v>97</v>
      </c>
      <c r="C7616" s="70">
        <v>-104862.06</v>
      </c>
      <c r="D7616" s="70">
        <v>-33717.71</v>
      </c>
      <c r="E7616" s="71">
        <v>44865</v>
      </c>
      <c r="F7616" t="s">
        <v>14977</v>
      </c>
      <c r="G7616" t="s">
        <v>2142</v>
      </c>
      <c r="H7616" t="s">
        <v>14976</v>
      </c>
      <c r="I7616" t="s">
        <v>14975</v>
      </c>
      <c r="J7616" s="40">
        <v>0</v>
      </c>
      <c r="K7616" s="40">
        <v>48828.2</v>
      </c>
    </row>
    <row r="7617" spans="1:11" x14ac:dyDescent="0.35">
      <c r="A7617">
        <v>30209</v>
      </c>
      <c r="B7617" t="s">
        <v>97</v>
      </c>
      <c r="C7617" s="70">
        <v>-104862.06</v>
      </c>
      <c r="D7617" s="70">
        <v>-33717.71</v>
      </c>
      <c r="E7617" s="71">
        <v>44865</v>
      </c>
      <c r="F7617" t="s">
        <v>4523</v>
      </c>
      <c r="G7617" t="s">
        <v>2247</v>
      </c>
      <c r="H7617" t="s">
        <v>1919</v>
      </c>
      <c r="I7617" t="s">
        <v>1919</v>
      </c>
      <c r="J7617" s="40">
        <v>0</v>
      </c>
      <c r="K7617" s="40">
        <v>176.57</v>
      </c>
    </row>
    <row r="7618" spans="1:11" x14ac:dyDescent="0.35">
      <c r="A7618">
        <v>30209</v>
      </c>
      <c r="B7618" t="s">
        <v>97</v>
      </c>
      <c r="C7618" s="70">
        <v>-104862.06</v>
      </c>
      <c r="D7618" s="70">
        <v>-33717.71</v>
      </c>
      <c r="E7618" s="71">
        <v>44872</v>
      </c>
      <c r="F7618" t="s">
        <v>18627</v>
      </c>
      <c r="G7618" t="s">
        <v>15843</v>
      </c>
      <c r="H7618" t="s">
        <v>4300</v>
      </c>
      <c r="I7618" t="s">
        <v>4299</v>
      </c>
      <c r="J7618" s="40">
        <v>47944.959999999999</v>
      </c>
      <c r="K7618" s="40">
        <v>0</v>
      </c>
    </row>
    <row r="7619" spans="1:11" x14ac:dyDescent="0.35">
      <c r="A7619">
        <v>30209</v>
      </c>
      <c r="B7619" t="s">
        <v>97</v>
      </c>
      <c r="C7619" s="70">
        <v>-104862.06</v>
      </c>
      <c r="D7619" s="70">
        <v>-33717.71</v>
      </c>
      <c r="E7619" s="71">
        <v>44872</v>
      </c>
      <c r="F7619" t="s">
        <v>4301</v>
      </c>
      <c r="G7619" t="s">
        <v>1907</v>
      </c>
      <c r="H7619" t="s">
        <v>4300</v>
      </c>
      <c r="I7619" t="s">
        <v>4299</v>
      </c>
      <c r="J7619" s="40">
        <v>40.630000000000003</v>
      </c>
      <c r="K7619" s="40">
        <v>0</v>
      </c>
    </row>
    <row r="7620" spans="1:11" x14ac:dyDescent="0.35">
      <c r="A7620">
        <v>30209</v>
      </c>
      <c r="B7620" t="s">
        <v>97</v>
      </c>
      <c r="C7620" s="70">
        <v>-104862.06</v>
      </c>
      <c r="D7620" s="70">
        <v>-33717.71</v>
      </c>
      <c r="E7620" s="71">
        <v>44888</v>
      </c>
      <c r="F7620" t="s">
        <v>18626</v>
      </c>
      <c r="G7620" t="s">
        <v>15843</v>
      </c>
      <c r="H7620" t="s">
        <v>18625</v>
      </c>
      <c r="I7620" t="s">
        <v>18624</v>
      </c>
      <c r="J7620" s="40">
        <v>51496.77</v>
      </c>
      <c r="K7620" s="40">
        <v>0</v>
      </c>
    </row>
    <row r="7621" spans="1:11" x14ac:dyDescent="0.35">
      <c r="A7621">
        <v>30209</v>
      </c>
      <c r="B7621" t="s">
        <v>97</v>
      </c>
      <c r="C7621" s="70">
        <v>-104862.06</v>
      </c>
      <c r="D7621" s="70">
        <v>-33717.71</v>
      </c>
      <c r="E7621" s="71">
        <v>44895</v>
      </c>
      <c r="F7621" t="s">
        <v>14974</v>
      </c>
      <c r="G7621" t="s">
        <v>2142</v>
      </c>
      <c r="H7621" t="s">
        <v>14973</v>
      </c>
      <c r="I7621" t="s">
        <v>14972</v>
      </c>
      <c r="J7621" s="40">
        <v>0</v>
      </c>
      <c r="K7621" s="40">
        <v>51018.879999999997</v>
      </c>
    </row>
    <row r="7622" spans="1:11" x14ac:dyDescent="0.35">
      <c r="A7622">
        <v>30209</v>
      </c>
      <c r="B7622" t="s">
        <v>97</v>
      </c>
      <c r="C7622" s="70">
        <v>-104862.06</v>
      </c>
      <c r="D7622" s="70">
        <v>-33717.71</v>
      </c>
      <c r="E7622" s="71">
        <v>44895</v>
      </c>
      <c r="F7622" t="s">
        <v>14971</v>
      </c>
      <c r="G7622" t="s">
        <v>2142</v>
      </c>
      <c r="H7622" t="s">
        <v>14970</v>
      </c>
      <c r="I7622" t="s">
        <v>14969</v>
      </c>
      <c r="J7622" s="40">
        <v>0</v>
      </c>
      <c r="K7622" s="40">
        <v>2813.85</v>
      </c>
    </row>
    <row r="7623" spans="1:11" x14ac:dyDescent="0.35">
      <c r="A7623">
        <v>30209</v>
      </c>
      <c r="B7623" t="s">
        <v>97</v>
      </c>
      <c r="C7623" s="70">
        <v>-104862.06</v>
      </c>
      <c r="D7623" s="70">
        <v>-33717.71</v>
      </c>
      <c r="E7623" s="71">
        <v>44895</v>
      </c>
      <c r="F7623" t="s">
        <v>4045</v>
      </c>
      <c r="G7623" t="s">
        <v>2247</v>
      </c>
      <c r="H7623" t="s">
        <v>1916</v>
      </c>
      <c r="I7623" t="s">
        <v>1916</v>
      </c>
      <c r="J7623" s="40">
        <v>0</v>
      </c>
      <c r="K7623" s="40">
        <v>1016.42</v>
      </c>
    </row>
    <row r="7624" spans="1:11" x14ac:dyDescent="0.35">
      <c r="A7624">
        <v>30209</v>
      </c>
      <c r="B7624" t="s">
        <v>97</v>
      </c>
      <c r="C7624" s="70">
        <v>-104862.06</v>
      </c>
      <c r="D7624" s="70">
        <v>-33717.71</v>
      </c>
      <c r="E7624" s="71">
        <v>44926</v>
      </c>
      <c r="F7624" t="s">
        <v>14968</v>
      </c>
      <c r="G7624" t="s">
        <v>2142</v>
      </c>
      <c r="H7624" t="s">
        <v>14967</v>
      </c>
      <c r="I7624" t="s">
        <v>14966</v>
      </c>
      <c r="J7624" s="40">
        <v>0</v>
      </c>
      <c r="K7624" s="40">
        <v>3084.24</v>
      </c>
    </row>
    <row r="7625" spans="1:11" x14ac:dyDescent="0.35">
      <c r="A7625">
        <v>30209</v>
      </c>
      <c r="B7625" t="s">
        <v>97</v>
      </c>
      <c r="C7625" s="70">
        <v>-104862.06</v>
      </c>
      <c r="D7625" s="70">
        <v>-33717.71</v>
      </c>
      <c r="E7625" s="71">
        <v>44926</v>
      </c>
      <c r="F7625" t="s">
        <v>3696</v>
      </c>
      <c r="G7625" t="s">
        <v>2247</v>
      </c>
      <c r="H7625" t="s">
        <v>1911</v>
      </c>
      <c r="I7625" t="s">
        <v>1911</v>
      </c>
      <c r="J7625" s="40">
        <v>1218.77</v>
      </c>
      <c r="K7625" s="40">
        <v>0</v>
      </c>
    </row>
    <row r="7626" spans="1:11" x14ac:dyDescent="0.35">
      <c r="A7626">
        <v>30216</v>
      </c>
      <c r="B7626" t="s">
        <v>1905</v>
      </c>
      <c r="C7626" s="70">
        <v>0</v>
      </c>
      <c r="D7626" s="70">
        <v>0</v>
      </c>
      <c r="E7626" s="71">
        <v>44890</v>
      </c>
      <c r="F7626" t="s">
        <v>18623</v>
      </c>
      <c r="G7626" t="s">
        <v>1912</v>
      </c>
      <c r="H7626" t="s">
        <v>3415</v>
      </c>
      <c r="I7626" t="s">
        <v>3415</v>
      </c>
      <c r="J7626" s="40">
        <v>267.62</v>
      </c>
      <c r="K7626" s="40">
        <v>0</v>
      </c>
    </row>
    <row r="7627" spans="1:11" x14ac:dyDescent="0.35">
      <c r="A7627">
        <v>30216</v>
      </c>
      <c r="B7627" t="s">
        <v>1905</v>
      </c>
      <c r="C7627" s="70">
        <v>0</v>
      </c>
      <c r="D7627" s="70">
        <v>0</v>
      </c>
      <c r="E7627" s="71">
        <v>44895</v>
      </c>
      <c r="F7627" t="s">
        <v>4044</v>
      </c>
      <c r="G7627" t="s">
        <v>2247</v>
      </c>
      <c r="H7627" t="s">
        <v>1916</v>
      </c>
      <c r="I7627" t="s">
        <v>1916</v>
      </c>
      <c r="J7627" s="40">
        <v>0</v>
      </c>
      <c r="K7627" s="40">
        <v>1.71</v>
      </c>
    </row>
    <row r="7628" spans="1:11" x14ac:dyDescent="0.35">
      <c r="A7628">
        <v>30216</v>
      </c>
      <c r="B7628" t="s">
        <v>1905</v>
      </c>
      <c r="C7628" s="70">
        <v>0</v>
      </c>
      <c r="D7628" s="70">
        <v>0</v>
      </c>
      <c r="E7628" s="71">
        <v>44896</v>
      </c>
      <c r="F7628" t="s">
        <v>7410</v>
      </c>
      <c r="G7628" t="s">
        <v>2142</v>
      </c>
      <c r="H7628" t="s">
        <v>7409</v>
      </c>
      <c r="I7628" t="s">
        <v>7408</v>
      </c>
      <c r="J7628" s="40">
        <v>0</v>
      </c>
      <c r="K7628" s="40">
        <v>270.55</v>
      </c>
    </row>
    <row r="7629" spans="1:11" x14ac:dyDescent="0.35">
      <c r="A7629">
        <v>30216</v>
      </c>
      <c r="B7629" t="s">
        <v>1905</v>
      </c>
      <c r="C7629" s="70">
        <v>0</v>
      </c>
      <c r="D7629" s="70">
        <v>0</v>
      </c>
      <c r="E7629" s="71">
        <v>44896</v>
      </c>
      <c r="F7629" t="s">
        <v>7407</v>
      </c>
      <c r="G7629" t="s">
        <v>2142</v>
      </c>
      <c r="H7629" t="s">
        <v>7406</v>
      </c>
      <c r="I7629" t="s">
        <v>7405</v>
      </c>
      <c r="J7629" s="40">
        <v>0</v>
      </c>
      <c r="K7629" s="40">
        <v>2686.28</v>
      </c>
    </row>
    <row r="7630" spans="1:11" x14ac:dyDescent="0.35">
      <c r="A7630">
        <v>30216</v>
      </c>
      <c r="B7630" t="s">
        <v>1905</v>
      </c>
      <c r="C7630" s="70">
        <v>0</v>
      </c>
      <c r="D7630" s="70">
        <v>0</v>
      </c>
      <c r="E7630" s="71">
        <v>44926</v>
      </c>
      <c r="F7630" t="s">
        <v>3695</v>
      </c>
      <c r="G7630" t="s">
        <v>2247</v>
      </c>
      <c r="H7630" t="s">
        <v>1911</v>
      </c>
      <c r="I7630" t="s">
        <v>1911</v>
      </c>
      <c r="J7630" s="40">
        <v>109.22</v>
      </c>
      <c r="K7630" s="40">
        <v>0</v>
      </c>
    </row>
    <row r="7631" spans="1:11" x14ac:dyDescent="0.35">
      <c r="A7631">
        <v>30228</v>
      </c>
      <c r="B7631" t="s">
        <v>18612</v>
      </c>
      <c r="C7631" s="70">
        <v>-32760</v>
      </c>
      <c r="D7631" s="70">
        <v>-10533.76</v>
      </c>
      <c r="E7631" s="71">
        <v>44566</v>
      </c>
      <c r="F7631" t="s">
        <v>18622</v>
      </c>
      <c r="G7631" t="s">
        <v>15843</v>
      </c>
      <c r="H7631" t="s">
        <v>18621</v>
      </c>
      <c r="J7631" s="40">
        <v>12104.75</v>
      </c>
      <c r="K7631" s="40">
        <v>0</v>
      </c>
    </row>
    <row r="7632" spans="1:11" x14ac:dyDescent="0.35">
      <c r="A7632">
        <v>30228</v>
      </c>
      <c r="B7632" t="s">
        <v>18612</v>
      </c>
      <c r="C7632" s="70">
        <v>-32760</v>
      </c>
      <c r="D7632" s="70">
        <v>-10533.76</v>
      </c>
      <c r="E7632" s="71">
        <v>44592</v>
      </c>
      <c r="F7632" t="s">
        <v>6824</v>
      </c>
      <c r="G7632" t="s">
        <v>2247</v>
      </c>
      <c r="J7632" s="40">
        <v>0</v>
      </c>
      <c r="K7632" s="40">
        <v>106.2</v>
      </c>
    </row>
    <row r="7633" spans="1:11" x14ac:dyDescent="0.35">
      <c r="A7633">
        <v>30228</v>
      </c>
      <c r="B7633" t="s">
        <v>18612</v>
      </c>
      <c r="C7633" s="70">
        <v>-32760</v>
      </c>
      <c r="D7633" s="70">
        <v>-10533.76</v>
      </c>
      <c r="E7633" s="71">
        <v>44651</v>
      </c>
      <c r="F7633" t="s">
        <v>6505</v>
      </c>
      <c r="G7633" t="s">
        <v>2247</v>
      </c>
      <c r="J7633" s="40">
        <v>8.76</v>
      </c>
      <c r="K7633" s="40">
        <v>0</v>
      </c>
    </row>
    <row r="7634" spans="1:11" x14ac:dyDescent="0.35">
      <c r="A7634">
        <v>30228</v>
      </c>
      <c r="B7634" t="s">
        <v>18612</v>
      </c>
      <c r="C7634" s="70">
        <v>-32760</v>
      </c>
      <c r="D7634" s="70">
        <v>-10533.76</v>
      </c>
      <c r="E7634" s="71">
        <v>44681</v>
      </c>
      <c r="F7634" t="s">
        <v>6258</v>
      </c>
      <c r="G7634" t="s">
        <v>2247</v>
      </c>
      <c r="J7634" s="40">
        <v>0</v>
      </c>
      <c r="K7634" s="40">
        <v>62.64</v>
      </c>
    </row>
    <row r="7635" spans="1:11" x14ac:dyDescent="0.35">
      <c r="A7635">
        <v>30228</v>
      </c>
      <c r="B7635" t="s">
        <v>18612</v>
      </c>
      <c r="C7635" s="70">
        <v>-32760</v>
      </c>
      <c r="D7635" s="70">
        <v>-10533.76</v>
      </c>
      <c r="E7635" s="71">
        <v>44712</v>
      </c>
      <c r="F7635" t="s">
        <v>5941</v>
      </c>
      <c r="G7635" t="s">
        <v>2247</v>
      </c>
      <c r="J7635" s="40">
        <v>0</v>
      </c>
      <c r="K7635" s="40">
        <v>8.8699999999999992</v>
      </c>
    </row>
    <row r="7636" spans="1:11" x14ac:dyDescent="0.35">
      <c r="A7636">
        <v>30228</v>
      </c>
      <c r="B7636" t="s">
        <v>18612</v>
      </c>
      <c r="C7636" s="70">
        <v>-32760</v>
      </c>
      <c r="D7636" s="70">
        <v>-10533.76</v>
      </c>
      <c r="E7636" s="71">
        <v>44713</v>
      </c>
      <c r="F7636" t="s">
        <v>11164</v>
      </c>
      <c r="G7636" t="s">
        <v>2142</v>
      </c>
      <c r="H7636" t="s">
        <v>11163</v>
      </c>
      <c r="I7636" t="s">
        <v>11162</v>
      </c>
      <c r="J7636" s="40">
        <v>0</v>
      </c>
      <c r="K7636" s="40">
        <v>13019.55</v>
      </c>
    </row>
    <row r="7637" spans="1:11" x14ac:dyDescent="0.35">
      <c r="A7637">
        <v>30228</v>
      </c>
      <c r="B7637" t="s">
        <v>18612</v>
      </c>
      <c r="C7637" s="70">
        <v>-32760</v>
      </c>
      <c r="D7637" s="70">
        <v>-10533.76</v>
      </c>
      <c r="E7637" s="71">
        <v>44726</v>
      </c>
      <c r="F7637" t="s">
        <v>18620</v>
      </c>
      <c r="G7637" t="s">
        <v>15843</v>
      </c>
      <c r="H7637" t="s">
        <v>18619</v>
      </c>
      <c r="J7637" s="40">
        <v>12562.39</v>
      </c>
      <c r="K7637" s="40">
        <v>0</v>
      </c>
    </row>
    <row r="7638" spans="1:11" x14ac:dyDescent="0.35">
      <c r="A7638">
        <v>30228</v>
      </c>
      <c r="B7638" t="s">
        <v>18612</v>
      </c>
      <c r="C7638" s="70">
        <v>-32760</v>
      </c>
      <c r="D7638" s="70">
        <v>-10533.76</v>
      </c>
      <c r="E7638" s="71">
        <v>44742</v>
      </c>
      <c r="F7638" t="s">
        <v>5671</v>
      </c>
      <c r="G7638" t="s">
        <v>2247</v>
      </c>
      <c r="J7638" s="40">
        <v>392.26</v>
      </c>
      <c r="K7638" s="40">
        <v>0</v>
      </c>
    </row>
    <row r="7639" spans="1:11" x14ac:dyDescent="0.35">
      <c r="A7639">
        <v>30228</v>
      </c>
      <c r="B7639" t="s">
        <v>18612</v>
      </c>
      <c r="C7639" s="70">
        <v>-32760</v>
      </c>
      <c r="D7639" s="70">
        <v>-10533.76</v>
      </c>
      <c r="E7639" s="71">
        <v>44773</v>
      </c>
      <c r="F7639" t="s">
        <v>5361</v>
      </c>
      <c r="G7639" t="s">
        <v>2247</v>
      </c>
      <c r="J7639" s="40">
        <v>42.98</v>
      </c>
      <c r="K7639" s="40">
        <v>0</v>
      </c>
    </row>
    <row r="7640" spans="1:11" x14ac:dyDescent="0.35">
      <c r="A7640">
        <v>30228</v>
      </c>
      <c r="B7640" t="s">
        <v>18612</v>
      </c>
      <c r="C7640" s="70">
        <v>-32760</v>
      </c>
      <c r="D7640" s="70">
        <v>-10533.76</v>
      </c>
      <c r="E7640" s="71">
        <v>44774</v>
      </c>
      <c r="F7640" t="s">
        <v>11148</v>
      </c>
      <c r="G7640" t="s">
        <v>2142</v>
      </c>
      <c r="H7640" t="s">
        <v>11147</v>
      </c>
      <c r="I7640" t="s">
        <v>11146</v>
      </c>
      <c r="J7640" s="40">
        <v>0</v>
      </c>
      <c r="K7640" s="40">
        <v>12758.18</v>
      </c>
    </row>
    <row r="7641" spans="1:11" x14ac:dyDescent="0.35">
      <c r="A7641">
        <v>30228</v>
      </c>
      <c r="B7641" t="s">
        <v>18612</v>
      </c>
      <c r="C7641" s="70">
        <v>-32760</v>
      </c>
      <c r="D7641" s="70">
        <v>-10533.76</v>
      </c>
      <c r="E7641" s="71">
        <v>44774</v>
      </c>
      <c r="F7641" t="s">
        <v>11142</v>
      </c>
      <c r="G7641" t="s">
        <v>2142</v>
      </c>
      <c r="H7641" t="s">
        <v>11141</v>
      </c>
      <c r="I7641" t="s">
        <v>11140</v>
      </c>
      <c r="J7641" s="40">
        <v>0</v>
      </c>
      <c r="K7641" s="40">
        <v>-10904.01</v>
      </c>
    </row>
    <row r="7642" spans="1:11" x14ac:dyDescent="0.35">
      <c r="A7642">
        <v>30228</v>
      </c>
      <c r="B7642" t="s">
        <v>18612</v>
      </c>
      <c r="C7642" s="70">
        <v>-32760</v>
      </c>
      <c r="D7642" s="70">
        <v>-10533.76</v>
      </c>
      <c r="E7642" s="71">
        <v>44794</v>
      </c>
      <c r="F7642" t="s">
        <v>11130</v>
      </c>
      <c r="G7642" t="s">
        <v>2142</v>
      </c>
      <c r="H7642" t="s">
        <v>11129</v>
      </c>
      <c r="I7642" t="s">
        <v>11128</v>
      </c>
      <c r="J7642" s="40">
        <v>0</v>
      </c>
      <c r="K7642" s="40">
        <v>12576.78</v>
      </c>
    </row>
    <row r="7643" spans="1:11" x14ac:dyDescent="0.35">
      <c r="A7643">
        <v>30228</v>
      </c>
      <c r="B7643" t="s">
        <v>18612</v>
      </c>
      <c r="C7643" s="70">
        <v>-32760</v>
      </c>
      <c r="D7643" s="70">
        <v>-10533.76</v>
      </c>
      <c r="E7643" s="71">
        <v>44804</v>
      </c>
      <c r="F7643" t="s">
        <v>5173</v>
      </c>
      <c r="G7643" t="s">
        <v>2247</v>
      </c>
      <c r="H7643" t="s">
        <v>2265</v>
      </c>
      <c r="J7643" s="40">
        <v>794.02</v>
      </c>
      <c r="K7643" s="40">
        <v>0</v>
      </c>
    </row>
    <row r="7644" spans="1:11" x14ac:dyDescent="0.35">
      <c r="A7644">
        <v>30228</v>
      </c>
      <c r="B7644" t="s">
        <v>18612</v>
      </c>
      <c r="C7644" s="70">
        <v>-32760</v>
      </c>
      <c r="D7644" s="70">
        <v>-10533.76</v>
      </c>
      <c r="E7644" s="71">
        <v>44820</v>
      </c>
      <c r="F7644" t="s">
        <v>18618</v>
      </c>
      <c r="G7644" t="s">
        <v>15843</v>
      </c>
      <c r="H7644" t="s">
        <v>18617</v>
      </c>
      <c r="I7644" t="s">
        <v>18616</v>
      </c>
      <c r="J7644" s="40">
        <v>11890.24</v>
      </c>
      <c r="K7644" s="40">
        <v>0</v>
      </c>
    </row>
    <row r="7645" spans="1:11" x14ac:dyDescent="0.35">
      <c r="A7645">
        <v>30228</v>
      </c>
      <c r="B7645" t="s">
        <v>18612</v>
      </c>
      <c r="C7645" s="70">
        <v>-32760</v>
      </c>
      <c r="D7645" s="70">
        <v>-10533.76</v>
      </c>
      <c r="E7645" s="71">
        <v>44834</v>
      </c>
      <c r="F7645" t="s">
        <v>4751</v>
      </c>
      <c r="G7645" t="s">
        <v>2247</v>
      </c>
      <c r="H7645" t="s">
        <v>2262</v>
      </c>
      <c r="J7645" s="40">
        <v>366.57</v>
      </c>
      <c r="K7645" s="40">
        <v>0</v>
      </c>
    </row>
    <row r="7646" spans="1:11" x14ac:dyDescent="0.35">
      <c r="A7646">
        <v>30228</v>
      </c>
      <c r="B7646" t="s">
        <v>18612</v>
      </c>
      <c r="C7646" s="70">
        <v>-32760</v>
      </c>
      <c r="D7646" s="70">
        <v>-10533.76</v>
      </c>
      <c r="E7646" s="71">
        <v>44871</v>
      </c>
      <c r="F7646" t="s">
        <v>7778</v>
      </c>
      <c r="G7646" t="s">
        <v>2142</v>
      </c>
      <c r="H7646" t="s">
        <v>7777</v>
      </c>
      <c r="I7646" t="s">
        <v>7776</v>
      </c>
      <c r="J7646" s="40">
        <v>0</v>
      </c>
      <c r="K7646" s="40">
        <v>18219.7</v>
      </c>
    </row>
    <row r="7647" spans="1:11" x14ac:dyDescent="0.35">
      <c r="A7647">
        <v>30228</v>
      </c>
      <c r="B7647" t="s">
        <v>18612</v>
      </c>
      <c r="C7647" s="70">
        <v>-32760</v>
      </c>
      <c r="D7647" s="70">
        <v>-10533.76</v>
      </c>
      <c r="E7647" s="71">
        <v>44895</v>
      </c>
      <c r="F7647" t="s">
        <v>4043</v>
      </c>
      <c r="G7647" t="s">
        <v>2247</v>
      </c>
      <c r="H7647" t="s">
        <v>1916</v>
      </c>
      <c r="I7647" t="s">
        <v>1916</v>
      </c>
      <c r="J7647" s="40">
        <v>0</v>
      </c>
      <c r="K7647" s="40">
        <v>651.27</v>
      </c>
    </row>
    <row r="7648" spans="1:11" x14ac:dyDescent="0.35">
      <c r="A7648">
        <v>30228</v>
      </c>
      <c r="B7648" t="s">
        <v>18612</v>
      </c>
      <c r="C7648" s="70">
        <v>-32760</v>
      </c>
      <c r="D7648" s="70">
        <v>-10533.76</v>
      </c>
      <c r="E7648" s="71">
        <v>44915</v>
      </c>
      <c r="F7648" t="s">
        <v>18615</v>
      </c>
      <c r="G7648" t="s">
        <v>15843</v>
      </c>
      <c r="H7648" t="s">
        <v>18614</v>
      </c>
      <c r="I7648" t="s">
        <v>18613</v>
      </c>
      <c r="J7648" s="40">
        <v>18718.650000000001</v>
      </c>
      <c r="K7648" s="40">
        <v>0</v>
      </c>
    </row>
    <row r="7649" spans="1:11" x14ac:dyDescent="0.35">
      <c r="A7649">
        <v>30228</v>
      </c>
      <c r="B7649" t="s">
        <v>18612</v>
      </c>
      <c r="C7649" s="70">
        <v>-32760</v>
      </c>
      <c r="D7649" s="70">
        <v>-10533.76</v>
      </c>
      <c r="E7649" s="71">
        <v>44926</v>
      </c>
      <c r="F7649" t="s">
        <v>3694</v>
      </c>
      <c r="G7649" t="s">
        <v>2247</v>
      </c>
      <c r="H7649" t="s">
        <v>1911</v>
      </c>
      <c r="I7649" t="s">
        <v>1911</v>
      </c>
      <c r="J7649" s="40">
        <v>152.32</v>
      </c>
      <c r="K7649" s="40">
        <v>0</v>
      </c>
    </row>
    <row r="7650" spans="1:11" x14ac:dyDescent="0.35">
      <c r="A7650">
        <v>30233</v>
      </c>
      <c r="B7650" t="s">
        <v>18590</v>
      </c>
      <c r="C7650" s="70">
        <v>0</v>
      </c>
      <c r="D7650" s="70">
        <v>0</v>
      </c>
      <c r="E7650" s="71">
        <v>44578</v>
      </c>
      <c r="F7650" t="s">
        <v>18611</v>
      </c>
      <c r="G7650" t="s">
        <v>15843</v>
      </c>
      <c r="H7650" t="s">
        <v>2136</v>
      </c>
      <c r="J7650" s="40">
        <v>494.57</v>
      </c>
      <c r="K7650" s="40">
        <v>0</v>
      </c>
    </row>
    <row r="7651" spans="1:11" x14ac:dyDescent="0.35">
      <c r="A7651">
        <v>30233</v>
      </c>
      <c r="B7651" t="s">
        <v>18590</v>
      </c>
      <c r="C7651" s="70">
        <v>0</v>
      </c>
      <c r="D7651" s="70">
        <v>0</v>
      </c>
      <c r="E7651" s="71">
        <v>44578</v>
      </c>
      <c r="F7651" t="s">
        <v>2137</v>
      </c>
      <c r="G7651" t="s">
        <v>1907</v>
      </c>
      <c r="H7651" t="s">
        <v>2136</v>
      </c>
      <c r="J7651" s="40">
        <v>0</v>
      </c>
      <c r="K7651" s="40">
        <v>0</v>
      </c>
    </row>
    <row r="7652" spans="1:11" x14ac:dyDescent="0.35">
      <c r="A7652">
        <v>30233</v>
      </c>
      <c r="B7652" t="s">
        <v>18590</v>
      </c>
      <c r="C7652" s="70">
        <v>0</v>
      </c>
      <c r="D7652" s="70">
        <v>0</v>
      </c>
      <c r="E7652" s="71">
        <v>44579</v>
      </c>
      <c r="F7652" t="s">
        <v>16271</v>
      </c>
      <c r="G7652" t="s">
        <v>2142</v>
      </c>
      <c r="H7652" t="s">
        <v>16270</v>
      </c>
      <c r="I7652" t="s">
        <v>16269</v>
      </c>
      <c r="J7652" s="40">
        <v>0</v>
      </c>
      <c r="K7652" s="40">
        <v>491.56</v>
      </c>
    </row>
    <row r="7653" spans="1:11" x14ac:dyDescent="0.35">
      <c r="A7653">
        <v>30233</v>
      </c>
      <c r="B7653" t="s">
        <v>18590</v>
      </c>
      <c r="C7653" s="70">
        <v>0</v>
      </c>
      <c r="D7653" s="70">
        <v>0</v>
      </c>
      <c r="E7653" s="71">
        <v>44592</v>
      </c>
      <c r="F7653" t="s">
        <v>6823</v>
      </c>
      <c r="G7653" t="s">
        <v>2247</v>
      </c>
      <c r="J7653" s="40">
        <v>0</v>
      </c>
      <c r="K7653" s="40">
        <v>3.01</v>
      </c>
    </row>
    <row r="7654" spans="1:11" x14ac:dyDescent="0.35">
      <c r="A7654">
        <v>30233</v>
      </c>
      <c r="B7654" t="s">
        <v>18590</v>
      </c>
      <c r="C7654" s="70">
        <v>0</v>
      </c>
      <c r="D7654" s="70">
        <v>0</v>
      </c>
      <c r="E7654" s="71">
        <v>44609</v>
      </c>
      <c r="F7654" t="s">
        <v>18610</v>
      </c>
      <c r="G7654" t="s">
        <v>15843</v>
      </c>
      <c r="H7654" t="s">
        <v>18609</v>
      </c>
      <c r="J7654" s="40">
        <v>609.95000000000005</v>
      </c>
      <c r="K7654" s="40">
        <v>0</v>
      </c>
    </row>
    <row r="7655" spans="1:11" x14ac:dyDescent="0.35">
      <c r="A7655">
        <v>30233</v>
      </c>
      <c r="B7655" t="s">
        <v>18590</v>
      </c>
      <c r="C7655" s="70">
        <v>0</v>
      </c>
      <c r="D7655" s="70">
        <v>0</v>
      </c>
      <c r="E7655" s="71">
        <v>44612</v>
      </c>
      <c r="F7655" t="s">
        <v>16249</v>
      </c>
      <c r="G7655" t="s">
        <v>2142</v>
      </c>
      <c r="H7655" t="s">
        <v>16248</v>
      </c>
      <c r="I7655" t="s">
        <v>16247</v>
      </c>
      <c r="J7655" s="40">
        <v>0</v>
      </c>
      <c r="K7655" s="40">
        <v>609.19000000000005</v>
      </c>
    </row>
    <row r="7656" spans="1:11" x14ac:dyDescent="0.35">
      <c r="A7656">
        <v>30233</v>
      </c>
      <c r="B7656" t="s">
        <v>18590</v>
      </c>
      <c r="C7656" s="70">
        <v>0</v>
      </c>
      <c r="D7656" s="70">
        <v>0</v>
      </c>
      <c r="E7656" s="71">
        <v>44644</v>
      </c>
      <c r="F7656" t="s">
        <v>18608</v>
      </c>
      <c r="G7656" t="s">
        <v>15843</v>
      </c>
      <c r="H7656" t="s">
        <v>18607</v>
      </c>
      <c r="J7656" s="40">
        <v>2828.74</v>
      </c>
      <c r="K7656" s="40">
        <v>0</v>
      </c>
    </row>
    <row r="7657" spans="1:11" x14ac:dyDescent="0.35">
      <c r="A7657">
        <v>30233</v>
      </c>
      <c r="B7657" t="s">
        <v>18590</v>
      </c>
      <c r="C7657" s="70">
        <v>0</v>
      </c>
      <c r="D7657" s="70">
        <v>0</v>
      </c>
      <c r="E7657" s="71">
        <v>44647</v>
      </c>
      <c r="F7657" t="s">
        <v>16224</v>
      </c>
      <c r="G7657" t="s">
        <v>2142</v>
      </c>
      <c r="H7657" t="s">
        <v>16223</v>
      </c>
      <c r="I7657" t="s">
        <v>16222</v>
      </c>
      <c r="J7657" s="40">
        <v>0</v>
      </c>
      <c r="K7657" s="40">
        <v>2826.99</v>
      </c>
    </row>
    <row r="7658" spans="1:11" x14ac:dyDescent="0.35">
      <c r="A7658">
        <v>30233</v>
      </c>
      <c r="B7658" t="s">
        <v>18590</v>
      </c>
      <c r="C7658" s="70">
        <v>0</v>
      </c>
      <c r="D7658" s="70">
        <v>0</v>
      </c>
      <c r="E7658" s="71">
        <v>44651</v>
      </c>
      <c r="F7658" t="s">
        <v>6504</v>
      </c>
      <c r="G7658" t="s">
        <v>2247</v>
      </c>
      <c r="J7658" s="40">
        <v>0</v>
      </c>
      <c r="K7658" s="40">
        <v>2.5099999999999998</v>
      </c>
    </row>
    <row r="7659" spans="1:11" x14ac:dyDescent="0.35">
      <c r="A7659">
        <v>30233</v>
      </c>
      <c r="B7659" t="s">
        <v>18590</v>
      </c>
      <c r="C7659" s="70">
        <v>0</v>
      </c>
      <c r="D7659" s="70">
        <v>0</v>
      </c>
      <c r="E7659" s="71">
        <v>44681</v>
      </c>
      <c r="F7659" t="s">
        <v>9723</v>
      </c>
      <c r="G7659" t="s">
        <v>2142</v>
      </c>
      <c r="H7659" t="s">
        <v>9722</v>
      </c>
      <c r="I7659" t="s">
        <v>9721</v>
      </c>
      <c r="J7659" s="40">
        <v>0</v>
      </c>
      <c r="K7659" s="40">
        <v>4611.22</v>
      </c>
    </row>
    <row r="7660" spans="1:11" x14ac:dyDescent="0.35">
      <c r="A7660">
        <v>30233</v>
      </c>
      <c r="B7660" t="s">
        <v>18590</v>
      </c>
      <c r="C7660" s="70">
        <v>0</v>
      </c>
      <c r="D7660" s="70">
        <v>0</v>
      </c>
      <c r="E7660" s="71">
        <v>44681</v>
      </c>
      <c r="F7660" t="s">
        <v>6135</v>
      </c>
      <c r="G7660" t="s">
        <v>2247</v>
      </c>
      <c r="J7660" s="40">
        <v>0</v>
      </c>
      <c r="K7660" s="40">
        <v>141.79</v>
      </c>
    </row>
    <row r="7661" spans="1:11" x14ac:dyDescent="0.35">
      <c r="A7661">
        <v>30233</v>
      </c>
      <c r="B7661" t="s">
        <v>18590</v>
      </c>
      <c r="C7661" s="70">
        <v>0</v>
      </c>
      <c r="D7661" s="70">
        <v>0</v>
      </c>
      <c r="E7661" s="71">
        <v>44696</v>
      </c>
      <c r="F7661" t="s">
        <v>18606</v>
      </c>
      <c r="G7661" t="s">
        <v>15843</v>
      </c>
      <c r="H7661" t="s">
        <v>18605</v>
      </c>
      <c r="J7661" s="40">
        <v>4620.68</v>
      </c>
      <c r="K7661" s="40">
        <v>0</v>
      </c>
    </row>
    <row r="7662" spans="1:11" x14ac:dyDescent="0.35">
      <c r="A7662">
        <v>30233</v>
      </c>
      <c r="B7662" t="s">
        <v>18590</v>
      </c>
      <c r="C7662" s="70">
        <v>0</v>
      </c>
      <c r="D7662" s="70">
        <v>0</v>
      </c>
      <c r="E7662" s="71">
        <v>44712</v>
      </c>
      <c r="F7662" t="s">
        <v>5940</v>
      </c>
      <c r="G7662" t="s">
        <v>2247</v>
      </c>
      <c r="J7662" s="40">
        <v>132.33000000000001</v>
      </c>
      <c r="K7662" s="40">
        <v>0</v>
      </c>
    </row>
    <row r="7663" spans="1:11" x14ac:dyDescent="0.35">
      <c r="A7663">
        <v>30233</v>
      </c>
      <c r="B7663" t="s">
        <v>18590</v>
      </c>
      <c r="C7663" s="70">
        <v>0</v>
      </c>
      <c r="D7663" s="70">
        <v>0</v>
      </c>
      <c r="E7663" s="71">
        <v>44756</v>
      </c>
      <c r="F7663" t="s">
        <v>18604</v>
      </c>
      <c r="G7663" t="s">
        <v>15843</v>
      </c>
      <c r="H7663" t="s">
        <v>18603</v>
      </c>
      <c r="J7663" s="40">
        <v>7548.39</v>
      </c>
      <c r="K7663" s="40">
        <v>0</v>
      </c>
    </row>
    <row r="7664" spans="1:11" x14ac:dyDescent="0.35">
      <c r="A7664">
        <v>30233</v>
      </c>
      <c r="B7664" t="s">
        <v>18590</v>
      </c>
      <c r="C7664" s="70">
        <v>0</v>
      </c>
      <c r="D7664" s="70">
        <v>0</v>
      </c>
      <c r="E7664" s="71">
        <v>44759</v>
      </c>
      <c r="F7664" t="s">
        <v>9626</v>
      </c>
      <c r="G7664" t="s">
        <v>2142</v>
      </c>
      <c r="H7664" t="s">
        <v>9625</v>
      </c>
      <c r="I7664" t="s">
        <v>9624</v>
      </c>
      <c r="J7664" s="40">
        <v>0</v>
      </c>
      <c r="K7664" s="40">
        <v>7526.71</v>
      </c>
    </row>
    <row r="7665" spans="1:11" x14ac:dyDescent="0.35">
      <c r="A7665">
        <v>30233</v>
      </c>
      <c r="B7665" t="s">
        <v>18590</v>
      </c>
      <c r="C7665" s="70">
        <v>0</v>
      </c>
      <c r="D7665" s="70">
        <v>0</v>
      </c>
      <c r="E7665" s="71">
        <v>44768</v>
      </c>
      <c r="F7665" t="s">
        <v>18602</v>
      </c>
      <c r="G7665" t="s">
        <v>15843</v>
      </c>
      <c r="H7665" t="s">
        <v>18601</v>
      </c>
      <c r="I7665" t="s">
        <v>18600</v>
      </c>
      <c r="J7665" s="40">
        <v>1426.42</v>
      </c>
      <c r="K7665" s="40">
        <v>0</v>
      </c>
    </row>
    <row r="7666" spans="1:11" x14ac:dyDescent="0.35">
      <c r="A7666">
        <v>30233</v>
      </c>
      <c r="B7666" t="s">
        <v>18590</v>
      </c>
      <c r="C7666" s="70">
        <v>0</v>
      </c>
      <c r="D7666" s="70">
        <v>0</v>
      </c>
      <c r="E7666" s="71">
        <v>44769</v>
      </c>
      <c r="F7666" t="s">
        <v>9623</v>
      </c>
      <c r="G7666" t="s">
        <v>2142</v>
      </c>
      <c r="H7666" t="s">
        <v>9622</v>
      </c>
      <c r="I7666" t="s">
        <v>9621</v>
      </c>
      <c r="J7666" s="40">
        <v>0</v>
      </c>
      <c r="K7666" s="40">
        <v>1433.91</v>
      </c>
    </row>
    <row r="7667" spans="1:11" x14ac:dyDescent="0.35">
      <c r="A7667">
        <v>30233</v>
      </c>
      <c r="B7667" t="s">
        <v>18590</v>
      </c>
      <c r="C7667" s="70">
        <v>0</v>
      </c>
      <c r="D7667" s="70">
        <v>0</v>
      </c>
      <c r="E7667" s="71">
        <v>44773</v>
      </c>
      <c r="F7667" t="s">
        <v>5360</v>
      </c>
      <c r="G7667" t="s">
        <v>2247</v>
      </c>
      <c r="J7667" s="40">
        <v>0</v>
      </c>
      <c r="K7667" s="40">
        <v>14.19</v>
      </c>
    </row>
    <row r="7668" spans="1:11" x14ac:dyDescent="0.35">
      <c r="A7668">
        <v>30233</v>
      </c>
      <c r="B7668" t="s">
        <v>18590</v>
      </c>
      <c r="C7668" s="70">
        <v>0</v>
      </c>
      <c r="D7668" s="70">
        <v>0</v>
      </c>
      <c r="E7668" s="71">
        <v>44820</v>
      </c>
      <c r="F7668" t="s">
        <v>18599</v>
      </c>
      <c r="G7668" t="s">
        <v>15843</v>
      </c>
      <c r="H7668" t="s">
        <v>18598</v>
      </c>
      <c r="I7668" t="s">
        <v>18597</v>
      </c>
      <c r="J7668" s="40">
        <v>5469.51</v>
      </c>
      <c r="K7668" s="40">
        <v>0</v>
      </c>
    </row>
    <row r="7669" spans="1:11" x14ac:dyDescent="0.35">
      <c r="A7669">
        <v>30233</v>
      </c>
      <c r="B7669" t="s">
        <v>18590</v>
      </c>
      <c r="C7669" s="70">
        <v>0</v>
      </c>
      <c r="D7669" s="70">
        <v>0</v>
      </c>
      <c r="E7669" s="71">
        <v>44822</v>
      </c>
      <c r="F7669" t="s">
        <v>9547</v>
      </c>
      <c r="G7669" t="s">
        <v>2142</v>
      </c>
      <c r="H7669" t="s">
        <v>9546</v>
      </c>
      <c r="I7669" t="s">
        <v>9545</v>
      </c>
      <c r="J7669" s="40">
        <v>0</v>
      </c>
      <c r="K7669" s="40">
        <v>5469.51</v>
      </c>
    </row>
    <row r="7670" spans="1:11" x14ac:dyDescent="0.35">
      <c r="A7670">
        <v>30233</v>
      </c>
      <c r="B7670" t="s">
        <v>18590</v>
      </c>
      <c r="C7670" s="70">
        <v>0</v>
      </c>
      <c r="D7670" s="70">
        <v>0</v>
      </c>
      <c r="E7670" s="71">
        <v>44841</v>
      </c>
      <c r="F7670" t="s">
        <v>18596</v>
      </c>
      <c r="G7670" t="s">
        <v>15843</v>
      </c>
      <c r="H7670" t="s">
        <v>18595</v>
      </c>
      <c r="I7670" t="s">
        <v>18594</v>
      </c>
      <c r="J7670" s="40">
        <v>4356.38</v>
      </c>
      <c r="K7670" s="40">
        <v>0</v>
      </c>
    </row>
    <row r="7671" spans="1:11" x14ac:dyDescent="0.35">
      <c r="A7671">
        <v>30233</v>
      </c>
      <c r="B7671" t="s">
        <v>18590</v>
      </c>
      <c r="C7671" s="70">
        <v>0</v>
      </c>
      <c r="D7671" s="70">
        <v>0</v>
      </c>
      <c r="E7671" s="71">
        <v>44852</v>
      </c>
      <c r="F7671" t="s">
        <v>9514</v>
      </c>
      <c r="G7671" t="s">
        <v>2142</v>
      </c>
      <c r="H7671" t="s">
        <v>9513</v>
      </c>
      <c r="I7671" t="s">
        <v>9512</v>
      </c>
      <c r="J7671" s="40">
        <v>0</v>
      </c>
      <c r="K7671" s="40">
        <v>4346.5200000000004</v>
      </c>
    </row>
    <row r="7672" spans="1:11" x14ac:dyDescent="0.35">
      <c r="A7672">
        <v>30233</v>
      </c>
      <c r="B7672" t="s">
        <v>18590</v>
      </c>
      <c r="C7672" s="70">
        <v>0</v>
      </c>
      <c r="D7672" s="70">
        <v>0</v>
      </c>
      <c r="E7672" s="71">
        <v>44865</v>
      </c>
      <c r="F7672" t="s">
        <v>4522</v>
      </c>
      <c r="G7672" t="s">
        <v>2247</v>
      </c>
      <c r="H7672" t="s">
        <v>1919</v>
      </c>
      <c r="I7672" t="s">
        <v>1919</v>
      </c>
      <c r="J7672" s="40">
        <v>0</v>
      </c>
      <c r="K7672" s="40">
        <v>9.86</v>
      </c>
    </row>
    <row r="7673" spans="1:11" x14ac:dyDescent="0.35">
      <c r="A7673">
        <v>30233</v>
      </c>
      <c r="B7673" t="s">
        <v>18590</v>
      </c>
      <c r="C7673" s="70">
        <v>0</v>
      </c>
      <c r="D7673" s="70">
        <v>0</v>
      </c>
      <c r="E7673" s="71">
        <v>44915</v>
      </c>
      <c r="F7673" t="s">
        <v>18593</v>
      </c>
      <c r="G7673" t="s">
        <v>15843</v>
      </c>
      <c r="H7673" t="s">
        <v>18592</v>
      </c>
      <c r="I7673" t="s">
        <v>18591</v>
      </c>
      <c r="J7673" s="40">
        <v>1564.1</v>
      </c>
      <c r="K7673" s="40">
        <v>0</v>
      </c>
    </row>
    <row r="7674" spans="1:11" x14ac:dyDescent="0.35">
      <c r="A7674">
        <v>30233</v>
      </c>
      <c r="B7674" t="s">
        <v>18590</v>
      </c>
      <c r="C7674" s="70">
        <v>0</v>
      </c>
      <c r="D7674" s="70">
        <v>0</v>
      </c>
      <c r="E7674" s="71">
        <v>44916</v>
      </c>
      <c r="F7674" t="s">
        <v>9454</v>
      </c>
      <c r="G7674" t="s">
        <v>2142</v>
      </c>
      <c r="H7674" t="s">
        <v>9453</v>
      </c>
      <c r="I7674" t="s">
        <v>9452</v>
      </c>
      <c r="J7674" s="40">
        <v>0</v>
      </c>
      <c r="K7674" s="40">
        <v>1560.51</v>
      </c>
    </row>
    <row r="7675" spans="1:11" x14ac:dyDescent="0.35">
      <c r="A7675">
        <v>30233</v>
      </c>
      <c r="B7675" t="s">
        <v>18590</v>
      </c>
      <c r="C7675" s="70">
        <v>0</v>
      </c>
      <c r="D7675" s="70">
        <v>0</v>
      </c>
      <c r="E7675" s="71">
        <v>44926</v>
      </c>
      <c r="F7675" t="s">
        <v>3693</v>
      </c>
      <c r="G7675" t="s">
        <v>2247</v>
      </c>
      <c r="H7675" t="s">
        <v>1911</v>
      </c>
      <c r="I7675" t="s">
        <v>1911</v>
      </c>
      <c r="J7675" s="40">
        <v>0</v>
      </c>
      <c r="K7675" s="40">
        <v>3.59</v>
      </c>
    </row>
    <row r="7676" spans="1:11" x14ac:dyDescent="0.35">
      <c r="A7676">
        <v>30235</v>
      </c>
      <c r="B7676" t="s">
        <v>98</v>
      </c>
      <c r="C7676" s="70">
        <v>1207.28</v>
      </c>
      <c r="D7676" s="70">
        <v>388.19</v>
      </c>
      <c r="E7676" s="71">
        <v>44564</v>
      </c>
      <c r="F7676" t="s">
        <v>16294</v>
      </c>
      <c r="G7676" t="s">
        <v>2142</v>
      </c>
      <c r="H7676" t="s">
        <v>16293</v>
      </c>
      <c r="I7676" t="s">
        <v>16292</v>
      </c>
      <c r="J7676" s="40">
        <v>0</v>
      </c>
      <c r="K7676" s="40">
        <v>379.33</v>
      </c>
    </row>
    <row r="7677" spans="1:11" x14ac:dyDescent="0.35">
      <c r="A7677">
        <v>30235</v>
      </c>
      <c r="B7677" t="s">
        <v>98</v>
      </c>
      <c r="C7677" s="70">
        <v>1207.28</v>
      </c>
      <c r="D7677" s="70">
        <v>388.19</v>
      </c>
      <c r="E7677" s="71">
        <v>44564</v>
      </c>
      <c r="F7677" t="s">
        <v>6978</v>
      </c>
      <c r="G7677" t="s">
        <v>1907</v>
      </c>
      <c r="J7677" s="40">
        <v>0</v>
      </c>
      <c r="K7677" s="40">
        <v>4.32</v>
      </c>
    </row>
    <row r="7678" spans="1:11" x14ac:dyDescent="0.35">
      <c r="A7678">
        <v>30235</v>
      </c>
      <c r="B7678" t="s">
        <v>98</v>
      </c>
      <c r="C7678" s="70">
        <v>1207.28</v>
      </c>
      <c r="D7678" s="70">
        <v>388.19</v>
      </c>
      <c r="E7678" s="71">
        <v>44592</v>
      </c>
      <c r="F7678" t="s">
        <v>15857</v>
      </c>
      <c r="G7678" t="s">
        <v>1912</v>
      </c>
      <c r="J7678" s="40">
        <v>377.83</v>
      </c>
      <c r="K7678" s="40">
        <v>0</v>
      </c>
    </row>
    <row r="7679" spans="1:11" x14ac:dyDescent="0.35">
      <c r="A7679">
        <v>30235</v>
      </c>
      <c r="B7679" t="s">
        <v>98</v>
      </c>
      <c r="C7679" s="70">
        <v>1207.28</v>
      </c>
      <c r="D7679" s="70">
        <v>388.19</v>
      </c>
      <c r="E7679" s="71">
        <v>44592</v>
      </c>
      <c r="F7679" t="s">
        <v>8898</v>
      </c>
      <c r="G7679" t="s">
        <v>2142</v>
      </c>
      <c r="H7679" t="s">
        <v>8897</v>
      </c>
      <c r="I7679" t="s">
        <v>8896</v>
      </c>
      <c r="J7679" s="40">
        <v>0</v>
      </c>
      <c r="K7679" s="40">
        <v>374.71</v>
      </c>
    </row>
    <row r="7680" spans="1:11" x14ac:dyDescent="0.35">
      <c r="A7680">
        <v>30235</v>
      </c>
      <c r="B7680" t="s">
        <v>98</v>
      </c>
      <c r="C7680" s="70">
        <v>1207.28</v>
      </c>
      <c r="D7680" s="70">
        <v>388.19</v>
      </c>
      <c r="E7680" s="71">
        <v>44592</v>
      </c>
      <c r="F7680" t="s">
        <v>6822</v>
      </c>
      <c r="G7680" t="s">
        <v>2247</v>
      </c>
      <c r="J7680" s="40">
        <v>3.1</v>
      </c>
      <c r="K7680" s="40">
        <v>0</v>
      </c>
    </row>
    <row r="7681" spans="1:11" x14ac:dyDescent="0.35">
      <c r="A7681">
        <v>30235</v>
      </c>
      <c r="B7681" t="s">
        <v>98</v>
      </c>
      <c r="C7681" s="70">
        <v>1207.28</v>
      </c>
      <c r="D7681" s="70">
        <v>388.19</v>
      </c>
      <c r="E7681" s="71">
        <v>44595</v>
      </c>
      <c r="F7681" t="s">
        <v>6708</v>
      </c>
      <c r="G7681" t="s">
        <v>1907</v>
      </c>
      <c r="J7681" s="40">
        <v>0</v>
      </c>
      <c r="K7681" s="40">
        <v>46.55</v>
      </c>
    </row>
    <row r="7682" spans="1:11" x14ac:dyDescent="0.35">
      <c r="A7682">
        <v>30235</v>
      </c>
      <c r="B7682" t="s">
        <v>98</v>
      </c>
      <c r="C7682" s="70">
        <v>1207.28</v>
      </c>
      <c r="D7682" s="70">
        <v>388.19</v>
      </c>
      <c r="E7682" s="71">
        <v>44620</v>
      </c>
      <c r="F7682" t="s">
        <v>15855</v>
      </c>
      <c r="G7682" t="s">
        <v>1912</v>
      </c>
      <c r="J7682" s="40">
        <v>377.83</v>
      </c>
      <c r="K7682" s="40">
        <v>0</v>
      </c>
    </row>
    <row r="7683" spans="1:11" x14ac:dyDescent="0.35">
      <c r="A7683">
        <v>30235</v>
      </c>
      <c r="B7683" t="s">
        <v>98</v>
      </c>
      <c r="C7683" s="70">
        <v>1207.28</v>
      </c>
      <c r="D7683" s="70">
        <v>388.19</v>
      </c>
      <c r="E7683" s="71">
        <v>44620</v>
      </c>
      <c r="F7683" t="s">
        <v>8894</v>
      </c>
      <c r="G7683" t="s">
        <v>2142</v>
      </c>
      <c r="H7683" t="s">
        <v>8893</v>
      </c>
      <c r="I7683" t="s">
        <v>8892</v>
      </c>
      <c r="J7683" s="40">
        <v>0</v>
      </c>
      <c r="K7683" s="40">
        <v>343.18</v>
      </c>
    </row>
    <row r="7684" spans="1:11" x14ac:dyDescent="0.35">
      <c r="A7684">
        <v>30235</v>
      </c>
      <c r="B7684" t="s">
        <v>98</v>
      </c>
      <c r="C7684" s="70">
        <v>1207.28</v>
      </c>
      <c r="D7684" s="70">
        <v>388.19</v>
      </c>
      <c r="E7684" s="71">
        <v>44651</v>
      </c>
      <c r="F7684" t="s">
        <v>8887</v>
      </c>
      <c r="G7684" t="s">
        <v>2142</v>
      </c>
      <c r="H7684" t="s">
        <v>6679</v>
      </c>
      <c r="I7684" t="s">
        <v>6678</v>
      </c>
      <c r="J7684" s="40">
        <v>0</v>
      </c>
      <c r="K7684" s="40">
        <v>377.03</v>
      </c>
    </row>
    <row r="7685" spans="1:11" x14ac:dyDescent="0.35">
      <c r="A7685">
        <v>30235</v>
      </c>
      <c r="B7685" t="s">
        <v>98</v>
      </c>
      <c r="C7685" s="70">
        <v>1207.28</v>
      </c>
      <c r="D7685" s="70">
        <v>388.19</v>
      </c>
      <c r="E7685" s="71">
        <v>44651</v>
      </c>
      <c r="F7685" t="s">
        <v>15852</v>
      </c>
      <c r="G7685" t="s">
        <v>1912</v>
      </c>
      <c r="J7685" s="40">
        <v>342.56</v>
      </c>
      <c r="K7685" s="40">
        <v>0</v>
      </c>
    </row>
    <row r="7686" spans="1:11" x14ac:dyDescent="0.35">
      <c r="A7686">
        <v>30235</v>
      </c>
      <c r="B7686" t="s">
        <v>98</v>
      </c>
      <c r="C7686" s="70">
        <v>1207.28</v>
      </c>
      <c r="D7686" s="70">
        <v>388.19</v>
      </c>
      <c r="E7686" s="71">
        <v>44651</v>
      </c>
      <c r="F7686" t="s">
        <v>6680</v>
      </c>
      <c r="G7686" t="s">
        <v>1907</v>
      </c>
      <c r="H7686" t="s">
        <v>6679</v>
      </c>
      <c r="I7686" t="s">
        <v>6678</v>
      </c>
      <c r="J7686" s="40">
        <v>37.67</v>
      </c>
      <c r="K7686" s="40">
        <v>0</v>
      </c>
    </row>
    <row r="7687" spans="1:11" x14ac:dyDescent="0.35">
      <c r="A7687">
        <v>30235</v>
      </c>
      <c r="B7687" t="s">
        <v>98</v>
      </c>
      <c r="C7687" s="70">
        <v>1207.28</v>
      </c>
      <c r="D7687" s="70">
        <v>388.19</v>
      </c>
      <c r="E7687" s="71">
        <v>44651</v>
      </c>
      <c r="F7687" t="s">
        <v>6503</v>
      </c>
      <c r="G7687" t="s">
        <v>2247</v>
      </c>
      <c r="J7687" s="40">
        <v>0</v>
      </c>
      <c r="K7687" s="40">
        <v>2.06</v>
      </c>
    </row>
    <row r="7688" spans="1:11" x14ac:dyDescent="0.35">
      <c r="A7688">
        <v>30235</v>
      </c>
      <c r="B7688" t="s">
        <v>98</v>
      </c>
      <c r="C7688" s="70">
        <v>1207.28</v>
      </c>
      <c r="D7688" s="70">
        <v>388.19</v>
      </c>
      <c r="E7688" s="71">
        <v>44652</v>
      </c>
      <c r="F7688" t="s">
        <v>6416</v>
      </c>
      <c r="G7688" t="s">
        <v>1907</v>
      </c>
      <c r="J7688" s="40">
        <v>0</v>
      </c>
      <c r="K7688" s="40">
        <v>8.1</v>
      </c>
    </row>
    <row r="7689" spans="1:11" x14ac:dyDescent="0.35">
      <c r="A7689">
        <v>30235</v>
      </c>
      <c r="B7689" t="s">
        <v>98</v>
      </c>
      <c r="C7689" s="70">
        <v>1207.28</v>
      </c>
      <c r="D7689" s="70">
        <v>388.19</v>
      </c>
      <c r="E7689" s="71">
        <v>44681</v>
      </c>
      <c r="F7689" t="s">
        <v>15851</v>
      </c>
      <c r="G7689" t="s">
        <v>1912</v>
      </c>
      <c r="J7689" s="40">
        <v>377.93</v>
      </c>
      <c r="K7689" s="40">
        <v>0</v>
      </c>
    </row>
    <row r="7690" spans="1:11" x14ac:dyDescent="0.35">
      <c r="A7690">
        <v>30235</v>
      </c>
      <c r="B7690" t="s">
        <v>98</v>
      </c>
      <c r="C7690" s="70">
        <v>1207.28</v>
      </c>
      <c r="D7690" s="70">
        <v>388.19</v>
      </c>
      <c r="E7690" s="71">
        <v>44681</v>
      </c>
      <c r="F7690" t="s">
        <v>8884</v>
      </c>
      <c r="G7690" t="s">
        <v>2142</v>
      </c>
      <c r="H7690" t="s">
        <v>8883</v>
      </c>
      <c r="I7690" t="s">
        <v>8882</v>
      </c>
      <c r="J7690" s="40">
        <v>0</v>
      </c>
      <c r="K7690" s="40">
        <v>364.4</v>
      </c>
    </row>
    <row r="7691" spans="1:11" x14ac:dyDescent="0.35">
      <c r="A7691">
        <v>30235</v>
      </c>
      <c r="B7691" t="s">
        <v>98</v>
      </c>
      <c r="C7691" s="70">
        <v>1207.28</v>
      </c>
      <c r="D7691" s="70">
        <v>388.19</v>
      </c>
      <c r="E7691" s="71">
        <v>44681</v>
      </c>
      <c r="F7691" t="s">
        <v>6134</v>
      </c>
      <c r="G7691" t="s">
        <v>2247</v>
      </c>
      <c r="J7691" s="40">
        <v>0</v>
      </c>
      <c r="K7691" s="40">
        <v>5.43</v>
      </c>
    </row>
    <row r="7692" spans="1:11" x14ac:dyDescent="0.35">
      <c r="A7692">
        <v>30235</v>
      </c>
      <c r="B7692" t="s">
        <v>98</v>
      </c>
      <c r="C7692" s="70">
        <v>1207.28</v>
      </c>
      <c r="D7692" s="70">
        <v>388.19</v>
      </c>
      <c r="E7692" s="71">
        <v>44712</v>
      </c>
      <c r="F7692" t="s">
        <v>15845</v>
      </c>
      <c r="G7692" t="s">
        <v>1912</v>
      </c>
      <c r="J7692" s="40">
        <v>366.24</v>
      </c>
      <c r="K7692" s="40">
        <v>0</v>
      </c>
    </row>
    <row r="7693" spans="1:11" x14ac:dyDescent="0.35">
      <c r="A7693">
        <v>30235</v>
      </c>
      <c r="B7693" t="s">
        <v>98</v>
      </c>
      <c r="C7693" s="70">
        <v>1207.28</v>
      </c>
      <c r="D7693" s="70">
        <v>388.19</v>
      </c>
      <c r="E7693" s="71">
        <v>44714</v>
      </c>
      <c r="F7693" t="s">
        <v>8861</v>
      </c>
      <c r="G7693" t="s">
        <v>2142</v>
      </c>
      <c r="H7693" t="s">
        <v>5868</v>
      </c>
      <c r="I7693" t="s">
        <v>5867</v>
      </c>
      <c r="J7693" s="40">
        <v>0</v>
      </c>
      <c r="K7693" s="40">
        <v>376.96</v>
      </c>
    </row>
    <row r="7694" spans="1:11" x14ac:dyDescent="0.35">
      <c r="A7694">
        <v>30235</v>
      </c>
      <c r="B7694" t="s">
        <v>98</v>
      </c>
      <c r="C7694" s="70">
        <v>1207.28</v>
      </c>
      <c r="D7694" s="70">
        <v>388.19</v>
      </c>
      <c r="E7694" s="71">
        <v>44714</v>
      </c>
      <c r="F7694" t="s">
        <v>5869</v>
      </c>
      <c r="G7694" t="s">
        <v>1907</v>
      </c>
      <c r="H7694" t="s">
        <v>5868</v>
      </c>
      <c r="I7694" t="s">
        <v>5867</v>
      </c>
      <c r="J7694" s="40">
        <v>0</v>
      </c>
      <c r="K7694" s="40">
        <v>19.12</v>
      </c>
    </row>
    <row r="7695" spans="1:11" x14ac:dyDescent="0.35">
      <c r="A7695">
        <v>30235</v>
      </c>
      <c r="B7695" t="s">
        <v>98</v>
      </c>
      <c r="C7695" s="70">
        <v>1207.28</v>
      </c>
      <c r="D7695" s="70">
        <v>388.19</v>
      </c>
      <c r="E7695" s="71">
        <v>44742</v>
      </c>
      <c r="F7695" t="s">
        <v>8858</v>
      </c>
      <c r="G7695" t="s">
        <v>2142</v>
      </c>
      <c r="H7695" t="s">
        <v>8857</v>
      </c>
      <c r="I7695" t="s">
        <v>8856</v>
      </c>
      <c r="J7695" s="40">
        <v>0</v>
      </c>
      <c r="K7695" s="40">
        <v>341.53</v>
      </c>
    </row>
    <row r="7696" spans="1:11" x14ac:dyDescent="0.35">
      <c r="A7696">
        <v>30235</v>
      </c>
      <c r="B7696" t="s">
        <v>98</v>
      </c>
      <c r="C7696" s="70">
        <v>1207.28</v>
      </c>
      <c r="D7696" s="70">
        <v>388.19</v>
      </c>
      <c r="E7696" s="71">
        <v>44742</v>
      </c>
      <c r="F7696" t="s">
        <v>15840</v>
      </c>
      <c r="G7696" t="s">
        <v>1912</v>
      </c>
      <c r="J7696" s="40">
        <v>377.97</v>
      </c>
      <c r="K7696" s="40">
        <v>0</v>
      </c>
    </row>
    <row r="7697" spans="1:11" x14ac:dyDescent="0.35">
      <c r="A7697">
        <v>30235</v>
      </c>
      <c r="B7697" t="s">
        <v>98</v>
      </c>
      <c r="C7697" s="70">
        <v>1207.28</v>
      </c>
      <c r="D7697" s="70">
        <v>388.19</v>
      </c>
      <c r="E7697" s="71">
        <v>44742</v>
      </c>
      <c r="F7697" t="s">
        <v>5670</v>
      </c>
      <c r="G7697" t="s">
        <v>2247</v>
      </c>
      <c r="J7697" s="40">
        <v>0</v>
      </c>
      <c r="K7697" s="40">
        <v>1.38</v>
      </c>
    </row>
    <row r="7698" spans="1:11" x14ac:dyDescent="0.35">
      <c r="A7698">
        <v>30235</v>
      </c>
      <c r="B7698" t="s">
        <v>98</v>
      </c>
      <c r="C7698" s="70">
        <v>1207.28</v>
      </c>
      <c r="D7698" s="70">
        <v>388.19</v>
      </c>
      <c r="E7698" s="71">
        <v>44743</v>
      </c>
      <c r="F7698" t="s">
        <v>5588</v>
      </c>
      <c r="G7698" t="s">
        <v>1907</v>
      </c>
      <c r="J7698" s="40">
        <v>0</v>
      </c>
      <c r="K7698" s="40">
        <v>5.18</v>
      </c>
    </row>
    <row r="7699" spans="1:11" x14ac:dyDescent="0.35">
      <c r="A7699">
        <v>30235</v>
      </c>
      <c r="B7699" t="s">
        <v>98</v>
      </c>
      <c r="C7699" s="70">
        <v>1207.28</v>
      </c>
      <c r="D7699" s="70">
        <v>388.19</v>
      </c>
      <c r="E7699" s="71">
        <v>44773</v>
      </c>
      <c r="F7699" t="s">
        <v>5359</v>
      </c>
      <c r="G7699" t="s">
        <v>2247</v>
      </c>
      <c r="J7699" s="40">
        <v>0</v>
      </c>
      <c r="K7699" s="40">
        <v>0.04</v>
      </c>
    </row>
    <row r="7700" spans="1:11" x14ac:dyDescent="0.35">
      <c r="A7700">
        <v>30235</v>
      </c>
      <c r="B7700" t="s">
        <v>98</v>
      </c>
      <c r="C7700" s="70">
        <v>1207.28</v>
      </c>
      <c r="D7700" s="70">
        <v>388.19</v>
      </c>
      <c r="E7700" s="71">
        <v>44775</v>
      </c>
      <c r="F7700" t="s">
        <v>8843</v>
      </c>
      <c r="G7700" t="s">
        <v>2142</v>
      </c>
      <c r="H7700" t="s">
        <v>5268</v>
      </c>
      <c r="I7700" t="s">
        <v>5267</v>
      </c>
      <c r="J7700" s="40">
        <v>0</v>
      </c>
      <c r="K7700" s="40">
        <v>334.46</v>
      </c>
    </row>
    <row r="7701" spans="1:11" x14ac:dyDescent="0.35">
      <c r="A7701">
        <v>30235</v>
      </c>
      <c r="B7701" t="s">
        <v>98</v>
      </c>
      <c r="C7701" s="70">
        <v>1207.28</v>
      </c>
      <c r="D7701" s="70">
        <v>388.19</v>
      </c>
      <c r="E7701" s="71">
        <v>44775</v>
      </c>
      <c r="F7701" t="s">
        <v>5269</v>
      </c>
      <c r="G7701" t="s">
        <v>1907</v>
      </c>
      <c r="H7701" t="s">
        <v>5268</v>
      </c>
      <c r="I7701" t="s">
        <v>5267</v>
      </c>
      <c r="J7701" s="40">
        <v>0.89</v>
      </c>
      <c r="K7701" s="40">
        <v>0</v>
      </c>
    </row>
    <row r="7702" spans="1:11" x14ac:dyDescent="0.35">
      <c r="A7702">
        <v>30235</v>
      </c>
      <c r="B7702" t="s">
        <v>98</v>
      </c>
      <c r="C7702" s="70">
        <v>1207.28</v>
      </c>
      <c r="D7702" s="70">
        <v>388.19</v>
      </c>
      <c r="E7702" s="71">
        <v>44801</v>
      </c>
      <c r="F7702" t="s">
        <v>15827</v>
      </c>
      <c r="G7702" t="s">
        <v>1907</v>
      </c>
      <c r="J7702" s="40">
        <v>333.56</v>
      </c>
      <c r="K7702" s="40">
        <v>0</v>
      </c>
    </row>
    <row r="7703" spans="1:11" x14ac:dyDescent="0.35">
      <c r="A7703">
        <v>30235</v>
      </c>
      <c r="B7703" t="s">
        <v>98</v>
      </c>
      <c r="C7703" s="70">
        <v>1207.28</v>
      </c>
      <c r="D7703" s="70">
        <v>388.19</v>
      </c>
      <c r="E7703" s="71">
        <v>44804</v>
      </c>
      <c r="F7703" t="s">
        <v>5172</v>
      </c>
      <c r="G7703" t="s">
        <v>2247</v>
      </c>
      <c r="H7703" t="s">
        <v>2265</v>
      </c>
      <c r="J7703" s="40">
        <v>0.01</v>
      </c>
      <c r="K7703" s="40">
        <v>0</v>
      </c>
    </row>
    <row r="7704" spans="1:11" x14ac:dyDescent="0.35">
      <c r="A7704">
        <v>30235</v>
      </c>
      <c r="B7704" t="s">
        <v>98</v>
      </c>
      <c r="C7704" s="70">
        <v>1207.28</v>
      </c>
      <c r="D7704" s="70">
        <v>388.19</v>
      </c>
      <c r="E7704" s="71">
        <v>44807</v>
      </c>
      <c r="F7704" t="s">
        <v>8837</v>
      </c>
      <c r="G7704" t="s">
        <v>2142</v>
      </c>
      <c r="H7704" t="s">
        <v>8836</v>
      </c>
      <c r="I7704" t="s">
        <v>8835</v>
      </c>
      <c r="J7704" s="40">
        <v>0</v>
      </c>
      <c r="K7704" s="40">
        <v>336.1</v>
      </c>
    </row>
    <row r="7705" spans="1:11" x14ac:dyDescent="0.35">
      <c r="A7705">
        <v>30235</v>
      </c>
      <c r="B7705" t="s">
        <v>98</v>
      </c>
      <c r="C7705" s="70">
        <v>1207.28</v>
      </c>
      <c r="D7705" s="70">
        <v>388.19</v>
      </c>
      <c r="E7705" s="71">
        <v>44834</v>
      </c>
      <c r="F7705" t="s">
        <v>4750</v>
      </c>
      <c r="G7705" t="s">
        <v>2247</v>
      </c>
      <c r="H7705" t="s">
        <v>2262</v>
      </c>
      <c r="J7705" s="40">
        <v>15.94</v>
      </c>
      <c r="K7705" s="40">
        <v>0</v>
      </c>
    </row>
    <row r="7706" spans="1:11" x14ac:dyDescent="0.35">
      <c r="A7706">
        <v>30235</v>
      </c>
      <c r="B7706" t="s">
        <v>98</v>
      </c>
      <c r="C7706" s="70">
        <v>1207.28</v>
      </c>
      <c r="D7706" s="70">
        <v>388.19</v>
      </c>
      <c r="E7706" s="71">
        <v>44836</v>
      </c>
      <c r="F7706" t="s">
        <v>8827</v>
      </c>
      <c r="G7706" t="s">
        <v>2142</v>
      </c>
      <c r="H7706" t="s">
        <v>8826</v>
      </c>
      <c r="I7706" t="s">
        <v>8825</v>
      </c>
      <c r="J7706" s="40">
        <v>0</v>
      </c>
      <c r="K7706" s="40">
        <v>325.35000000000002</v>
      </c>
    </row>
    <row r="7707" spans="1:11" x14ac:dyDescent="0.35">
      <c r="A7707">
        <v>30235</v>
      </c>
      <c r="B7707" t="s">
        <v>98</v>
      </c>
      <c r="C7707" s="70">
        <v>1207.28</v>
      </c>
      <c r="D7707" s="70">
        <v>388.19</v>
      </c>
      <c r="E7707" s="71">
        <v>44865</v>
      </c>
      <c r="F7707" t="s">
        <v>4521</v>
      </c>
      <c r="G7707" t="s">
        <v>2247</v>
      </c>
      <c r="H7707" t="s">
        <v>1919</v>
      </c>
      <c r="I7707" t="s">
        <v>1919</v>
      </c>
      <c r="J7707" s="40">
        <v>0</v>
      </c>
      <c r="K7707" s="40">
        <v>2.38</v>
      </c>
    </row>
    <row r="7708" spans="1:11" x14ac:dyDescent="0.35">
      <c r="A7708">
        <v>30235</v>
      </c>
      <c r="B7708" t="s">
        <v>98</v>
      </c>
      <c r="C7708" s="70">
        <v>1207.28</v>
      </c>
      <c r="D7708" s="70">
        <v>388.19</v>
      </c>
      <c r="E7708" s="71">
        <v>44866</v>
      </c>
      <c r="F7708" t="s">
        <v>15814</v>
      </c>
      <c r="G7708" t="s">
        <v>1912</v>
      </c>
      <c r="H7708" t="s">
        <v>15813</v>
      </c>
      <c r="I7708" t="s">
        <v>15813</v>
      </c>
      <c r="J7708" s="40">
        <v>333.8</v>
      </c>
      <c r="K7708" s="40">
        <v>0</v>
      </c>
    </row>
    <row r="7709" spans="1:11" x14ac:dyDescent="0.35">
      <c r="A7709">
        <v>30235</v>
      </c>
      <c r="B7709" t="s">
        <v>98</v>
      </c>
      <c r="C7709" s="70">
        <v>1207.28</v>
      </c>
      <c r="D7709" s="70">
        <v>388.19</v>
      </c>
      <c r="E7709" s="71">
        <v>44868</v>
      </c>
      <c r="F7709" t="s">
        <v>8819</v>
      </c>
      <c r="G7709" t="s">
        <v>2142</v>
      </c>
      <c r="H7709" t="s">
        <v>8818</v>
      </c>
      <c r="I7709" t="s">
        <v>8817</v>
      </c>
      <c r="J7709" s="40">
        <v>0</v>
      </c>
      <c r="K7709" s="40">
        <v>330.25</v>
      </c>
    </row>
    <row r="7710" spans="1:11" x14ac:dyDescent="0.35">
      <c r="A7710">
        <v>30235</v>
      </c>
      <c r="B7710" t="s">
        <v>98</v>
      </c>
      <c r="C7710" s="70">
        <v>1207.28</v>
      </c>
      <c r="D7710" s="70">
        <v>388.19</v>
      </c>
      <c r="E7710" s="71">
        <v>44895</v>
      </c>
      <c r="F7710" t="s">
        <v>16318</v>
      </c>
      <c r="G7710" t="s">
        <v>1912</v>
      </c>
      <c r="H7710" t="s">
        <v>16317</v>
      </c>
      <c r="I7710" t="s">
        <v>16317</v>
      </c>
      <c r="J7710" s="40">
        <v>17.23</v>
      </c>
      <c r="K7710" s="40">
        <v>0</v>
      </c>
    </row>
    <row r="7711" spans="1:11" x14ac:dyDescent="0.35">
      <c r="A7711">
        <v>30235</v>
      </c>
      <c r="B7711" t="s">
        <v>98</v>
      </c>
      <c r="C7711" s="70">
        <v>1207.28</v>
      </c>
      <c r="D7711" s="70">
        <v>388.19</v>
      </c>
      <c r="E7711" s="71">
        <v>44895</v>
      </c>
      <c r="F7711" t="s">
        <v>15811</v>
      </c>
      <c r="G7711" t="s">
        <v>1912</v>
      </c>
      <c r="H7711" t="s">
        <v>15810</v>
      </c>
      <c r="I7711" t="s">
        <v>15810</v>
      </c>
      <c r="J7711" s="40">
        <v>333.75</v>
      </c>
      <c r="K7711" s="40">
        <v>0</v>
      </c>
    </row>
    <row r="7712" spans="1:11" x14ac:dyDescent="0.35">
      <c r="A7712">
        <v>30235</v>
      </c>
      <c r="B7712" t="s">
        <v>98</v>
      </c>
      <c r="C7712" s="70">
        <v>1207.28</v>
      </c>
      <c r="D7712" s="70">
        <v>388.19</v>
      </c>
      <c r="E7712" s="71">
        <v>44895</v>
      </c>
      <c r="F7712" t="s">
        <v>4042</v>
      </c>
      <c r="G7712" t="s">
        <v>2247</v>
      </c>
      <c r="H7712" t="s">
        <v>1916</v>
      </c>
      <c r="I7712" t="s">
        <v>1916</v>
      </c>
      <c r="J7712" s="40">
        <v>0</v>
      </c>
      <c r="K7712" s="40">
        <v>19.149999999999999</v>
      </c>
    </row>
    <row r="7713" spans="1:11" x14ac:dyDescent="0.35">
      <c r="A7713">
        <v>30235</v>
      </c>
      <c r="B7713" t="s">
        <v>98</v>
      </c>
      <c r="C7713" s="70">
        <v>1207.28</v>
      </c>
      <c r="D7713" s="70">
        <v>388.19</v>
      </c>
      <c r="E7713" s="71">
        <v>44926</v>
      </c>
      <c r="F7713" t="s">
        <v>16316</v>
      </c>
      <c r="G7713" t="s">
        <v>1912</v>
      </c>
      <c r="H7713" t="s">
        <v>15806</v>
      </c>
      <c r="I7713" t="s">
        <v>15806</v>
      </c>
      <c r="J7713" s="40">
        <v>17.23</v>
      </c>
      <c r="K7713" s="40">
        <v>0</v>
      </c>
    </row>
    <row r="7714" spans="1:11" x14ac:dyDescent="0.35">
      <c r="A7714">
        <v>30235</v>
      </c>
      <c r="B7714" t="s">
        <v>98</v>
      </c>
      <c r="C7714" s="70">
        <v>1207.28</v>
      </c>
      <c r="D7714" s="70">
        <v>388.19</v>
      </c>
      <c r="E7714" s="71">
        <v>44926</v>
      </c>
      <c r="F7714" t="s">
        <v>15859</v>
      </c>
      <c r="G7714" t="s">
        <v>1912</v>
      </c>
      <c r="H7714" t="s">
        <v>15804</v>
      </c>
      <c r="I7714" t="s">
        <v>15804</v>
      </c>
      <c r="J7714" s="40">
        <v>599.71</v>
      </c>
      <c r="K7714" s="40">
        <v>0</v>
      </c>
    </row>
    <row r="7715" spans="1:11" x14ac:dyDescent="0.35">
      <c r="A7715">
        <v>30235</v>
      </c>
      <c r="B7715" t="s">
        <v>98</v>
      </c>
      <c r="C7715" s="70">
        <v>1207.28</v>
      </c>
      <c r="D7715" s="70">
        <v>388.19</v>
      </c>
      <c r="E7715" s="71">
        <v>44926</v>
      </c>
      <c r="F7715" t="s">
        <v>15809</v>
      </c>
      <c r="G7715" t="s">
        <v>1912</v>
      </c>
      <c r="H7715" t="s">
        <v>15804</v>
      </c>
      <c r="I7715" t="s">
        <v>15804</v>
      </c>
      <c r="J7715" s="40">
        <v>323.56</v>
      </c>
      <c r="K7715" s="40">
        <v>0</v>
      </c>
    </row>
    <row r="7716" spans="1:11" x14ac:dyDescent="0.35">
      <c r="A7716">
        <v>30235</v>
      </c>
      <c r="B7716" t="s">
        <v>98</v>
      </c>
      <c r="C7716" s="70">
        <v>1207.28</v>
      </c>
      <c r="D7716" s="70">
        <v>388.19</v>
      </c>
      <c r="E7716" s="71">
        <v>44926</v>
      </c>
      <c r="F7716" t="s">
        <v>3692</v>
      </c>
      <c r="G7716" t="s">
        <v>2247</v>
      </c>
      <c r="H7716" t="s">
        <v>1911</v>
      </c>
      <c r="I7716" t="s">
        <v>1911</v>
      </c>
      <c r="J7716" s="40">
        <v>6.93</v>
      </c>
      <c r="K7716" s="40">
        <v>0</v>
      </c>
    </row>
    <row r="7717" spans="1:11" x14ac:dyDescent="0.35">
      <c r="A7717">
        <v>30236</v>
      </c>
      <c r="B7717" t="s">
        <v>693</v>
      </c>
      <c r="C7717" s="70">
        <v>0</v>
      </c>
      <c r="D7717" s="70">
        <v>0</v>
      </c>
      <c r="E7717" s="71">
        <v>44866</v>
      </c>
      <c r="F7717" t="s">
        <v>9271</v>
      </c>
      <c r="G7717" t="s">
        <v>2142</v>
      </c>
      <c r="H7717" t="s">
        <v>9270</v>
      </c>
      <c r="I7717" t="s">
        <v>9269</v>
      </c>
      <c r="J7717" s="40">
        <v>0</v>
      </c>
      <c r="K7717" s="40">
        <v>1361.48</v>
      </c>
    </row>
    <row r="7718" spans="1:11" x14ac:dyDescent="0.35">
      <c r="A7718">
        <v>30236</v>
      </c>
      <c r="B7718" t="s">
        <v>693</v>
      </c>
      <c r="C7718" s="70">
        <v>0</v>
      </c>
      <c r="D7718" s="70">
        <v>0</v>
      </c>
      <c r="E7718" s="71">
        <v>44866</v>
      </c>
      <c r="F7718" t="s">
        <v>9268</v>
      </c>
      <c r="G7718" t="s">
        <v>2142</v>
      </c>
      <c r="H7718" t="s">
        <v>9267</v>
      </c>
      <c r="I7718" t="s">
        <v>9266</v>
      </c>
      <c r="J7718" s="40">
        <v>0</v>
      </c>
      <c r="K7718" s="40">
        <v>1238.8399999999999</v>
      </c>
    </row>
    <row r="7719" spans="1:11" x14ac:dyDescent="0.35">
      <c r="A7719">
        <v>30236</v>
      </c>
      <c r="B7719" t="s">
        <v>693</v>
      </c>
      <c r="C7719" s="70">
        <v>0</v>
      </c>
      <c r="D7719" s="70">
        <v>0</v>
      </c>
      <c r="E7719" s="71">
        <v>44866</v>
      </c>
      <c r="F7719" t="s">
        <v>9265</v>
      </c>
      <c r="G7719" t="s">
        <v>2142</v>
      </c>
      <c r="H7719" t="s">
        <v>9264</v>
      </c>
      <c r="I7719" t="s">
        <v>9263</v>
      </c>
      <c r="J7719" s="40">
        <v>0</v>
      </c>
      <c r="K7719" s="40">
        <v>-122.64</v>
      </c>
    </row>
    <row r="7720" spans="1:11" x14ac:dyDescent="0.35">
      <c r="A7720">
        <v>30236</v>
      </c>
      <c r="B7720" t="s">
        <v>693</v>
      </c>
      <c r="C7720" s="70">
        <v>0</v>
      </c>
      <c r="D7720" s="70">
        <v>0</v>
      </c>
      <c r="E7720" s="71">
        <v>44895</v>
      </c>
      <c r="F7720" t="s">
        <v>4041</v>
      </c>
      <c r="G7720" t="s">
        <v>2247</v>
      </c>
      <c r="H7720" t="s">
        <v>1916</v>
      </c>
      <c r="I7720" t="s">
        <v>1916</v>
      </c>
      <c r="J7720" s="40">
        <v>238.33</v>
      </c>
      <c r="K7720" s="40">
        <v>0</v>
      </c>
    </row>
    <row r="7721" spans="1:11" x14ac:dyDescent="0.35">
      <c r="A7721">
        <v>30236</v>
      </c>
      <c r="B7721" t="s">
        <v>693</v>
      </c>
      <c r="C7721" s="70">
        <v>0</v>
      </c>
      <c r="D7721" s="70">
        <v>0</v>
      </c>
      <c r="E7721" s="71">
        <v>44896</v>
      </c>
      <c r="F7721" t="s">
        <v>18589</v>
      </c>
      <c r="G7721" t="s">
        <v>15843</v>
      </c>
      <c r="H7721" t="s">
        <v>18588</v>
      </c>
      <c r="I7721" t="s">
        <v>18587</v>
      </c>
      <c r="J7721" s="40">
        <v>2257.06</v>
      </c>
      <c r="K7721" s="40">
        <v>0</v>
      </c>
    </row>
    <row r="7722" spans="1:11" x14ac:dyDescent="0.35">
      <c r="A7722">
        <v>30236</v>
      </c>
      <c r="B7722" t="s">
        <v>693</v>
      </c>
      <c r="C7722" s="70">
        <v>0</v>
      </c>
      <c r="D7722" s="70">
        <v>0</v>
      </c>
      <c r="E7722" s="71">
        <v>44907</v>
      </c>
      <c r="F7722" t="s">
        <v>9259</v>
      </c>
      <c r="G7722" t="s">
        <v>2142</v>
      </c>
      <c r="H7722" t="s">
        <v>9258</v>
      </c>
      <c r="I7722" t="s">
        <v>9257</v>
      </c>
      <c r="J7722" s="40">
        <v>0</v>
      </c>
      <c r="K7722" s="40">
        <v>2247.84</v>
      </c>
    </row>
    <row r="7723" spans="1:11" x14ac:dyDescent="0.35">
      <c r="A7723">
        <v>30236</v>
      </c>
      <c r="B7723" t="s">
        <v>693</v>
      </c>
      <c r="C7723" s="70">
        <v>0</v>
      </c>
      <c r="D7723" s="70">
        <v>0</v>
      </c>
      <c r="E7723" s="71">
        <v>44926</v>
      </c>
      <c r="F7723" t="s">
        <v>3691</v>
      </c>
      <c r="G7723" t="s">
        <v>2247</v>
      </c>
      <c r="H7723" t="s">
        <v>1911</v>
      </c>
      <c r="I7723" t="s">
        <v>1911</v>
      </c>
      <c r="J7723" s="40">
        <v>40.42</v>
      </c>
      <c r="K7723" s="40">
        <v>0</v>
      </c>
    </row>
    <row r="7724" spans="1:11" x14ac:dyDescent="0.35">
      <c r="A7724">
        <v>30240</v>
      </c>
      <c r="B7724" t="s">
        <v>18586</v>
      </c>
      <c r="C7724" s="70">
        <v>0</v>
      </c>
      <c r="D7724" s="70">
        <v>0</v>
      </c>
      <c r="E7724" s="71">
        <v>44644</v>
      </c>
      <c r="F7724" t="s">
        <v>7981</v>
      </c>
      <c r="G7724" t="s">
        <v>2142</v>
      </c>
      <c r="H7724" t="s">
        <v>7980</v>
      </c>
      <c r="I7724" t="s">
        <v>7979</v>
      </c>
      <c r="J7724" s="40">
        <v>0</v>
      </c>
      <c r="K7724" s="40">
        <v>279.42</v>
      </c>
    </row>
    <row r="7725" spans="1:11" x14ac:dyDescent="0.35">
      <c r="A7725">
        <v>30240</v>
      </c>
      <c r="B7725" t="s">
        <v>18586</v>
      </c>
      <c r="C7725" s="70">
        <v>0</v>
      </c>
      <c r="D7725" s="70">
        <v>0</v>
      </c>
      <c r="E7725" s="71">
        <v>44644</v>
      </c>
      <c r="F7725" t="s">
        <v>18585</v>
      </c>
      <c r="G7725" t="s">
        <v>15843</v>
      </c>
      <c r="H7725" t="s">
        <v>18584</v>
      </c>
      <c r="J7725" s="40">
        <v>279.42</v>
      </c>
      <c r="K7725" s="40">
        <v>0</v>
      </c>
    </row>
    <row r="7726" spans="1:11" x14ac:dyDescent="0.35">
      <c r="A7726">
        <v>30242</v>
      </c>
      <c r="B7726" t="s">
        <v>99</v>
      </c>
      <c r="C7726" s="70">
        <v>0</v>
      </c>
      <c r="D7726" s="70">
        <v>0</v>
      </c>
      <c r="E7726" s="71">
        <v>44809</v>
      </c>
      <c r="F7726" t="s">
        <v>12163</v>
      </c>
      <c r="G7726" t="s">
        <v>2142</v>
      </c>
      <c r="H7726" t="s">
        <v>12162</v>
      </c>
      <c r="I7726" t="s">
        <v>12161</v>
      </c>
      <c r="J7726" s="40">
        <v>0</v>
      </c>
      <c r="K7726" s="40">
        <v>1073.23</v>
      </c>
    </row>
    <row r="7727" spans="1:11" x14ac:dyDescent="0.35">
      <c r="A7727">
        <v>30242</v>
      </c>
      <c r="B7727" t="s">
        <v>99</v>
      </c>
      <c r="C7727" s="70">
        <v>0</v>
      </c>
      <c r="D7727" s="70">
        <v>0</v>
      </c>
      <c r="E7727" s="71">
        <v>44834</v>
      </c>
      <c r="F7727" t="s">
        <v>8252</v>
      </c>
      <c r="G7727" t="s">
        <v>1912</v>
      </c>
      <c r="I7727" t="s">
        <v>8251</v>
      </c>
      <c r="J7727" s="40">
        <v>1034.45</v>
      </c>
      <c r="K7727" s="40">
        <v>0</v>
      </c>
    </row>
    <row r="7728" spans="1:11" x14ac:dyDescent="0.35">
      <c r="A7728">
        <v>30242</v>
      </c>
      <c r="B7728" t="s">
        <v>99</v>
      </c>
      <c r="C7728" s="70">
        <v>0</v>
      </c>
      <c r="D7728" s="70">
        <v>0</v>
      </c>
      <c r="E7728" s="71">
        <v>44834</v>
      </c>
      <c r="F7728" t="s">
        <v>4749</v>
      </c>
      <c r="G7728" t="s">
        <v>2247</v>
      </c>
      <c r="H7728" t="s">
        <v>2262</v>
      </c>
      <c r="J7728" s="40">
        <v>38.78</v>
      </c>
      <c r="K7728" s="40">
        <v>0</v>
      </c>
    </row>
    <row r="7729" spans="1:11" x14ac:dyDescent="0.35">
      <c r="A7729">
        <v>30242</v>
      </c>
      <c r="B7729" t="s">
        <v>99</v>
      </c>
      <c r="C7729" s="70">
        <v>0</v>
      </c>
      <c r="D7729" s="70">
        <v>0</v>
      </c>
      <c r="E7729" s="71">
        <v>44893</v>
      </c>
      <c r="F7729" t="s">
        <v>12129</v>
      </c>
      <c r="G7729" t="s">
        <v>2142</v>
      </c>
      <c r="H7729" t="s">
        <v>12128</v>
      </c>
      <c r="I7729" t="s">
        <v>12127</v>
      </c>
      <c r="J7729" s="40">
        <v>0</v>
      </c>
      <c r="K7729" s="40">
        <v>369.84</v>
      </c>
    </row>
    <row r="7730" spans="1:11" x14ac:dyDescent="0.35">
      <c r="A7730">
        <v>30242</v>
      </c>
      <c r="B7730" t="s">
        <v>99</v>
      </c>
      <c r="C7730" s="70">
        <v>0</v>
      </c>
      <c r="D7730" s="70">
        <v>0</v>
      </c>
      <c r="E7730" s="71">
        <v>44894</v>
      </c>
      <c r="F7730" t="s">
        <v>14011</v>
      </c>
      <c r="G7730" t="s">
        <v>2142</v>
      </c>
      <c r="H7730" t="s">
        <v>14010</v>
      </c>
      <c r="I7730" t="s">
        <v>14009</v>
      </c>
      <c r="J7730" s="40">
        <v>0</v>
      </c>
      <c r="K7730" s="40">
        <v>261.44</v>
      </c>
    </row>
    <row r="7731" spans="1:11" x14ac:dyDescent="0.35">
      <c r="A7731">
        <v>30242</v>
      </c>
      <c r="B7731" t="s">
        <v>99</v>
      </c>
      <c r="C7731" s="70">
        <v>0</v>
      </c>
      <c r="D7731" s="70">
        <v>0</v>
      </c>
      <c r="E7731" s="71">
        <v>44895</v>
      </c>
      <c r="F7731" t="s">
        <v>8247</v>
      </c>
      <c r="G7731" t="s">
        <v>1912</v>
      </c>
      <c r="H7731" t="s">
        <v>8246</v>
      </c>
      <c r="I7731" t="s">
        <v>8246</v>
      </c>
      <c r="J7731" s="40">
        <v>369.51</v>
      </c>
      <c r="K7731" s="40">
        <v>0</v>
      </c>
    </row>
    <row r="7732" spans="1:11" x14ac:dyDescent="0.35">
      <c r="A7732">
        <v>30242</v>
      </c>
      <c r="B7732" t="s">
        <v>99</v>
      </c>
      <c r="C7732" s="70">
        <v>0</v>
      </c>
      <c r="D7732" s="70">
        <v>0</v>
      </c>
      <c r="E7732" s="71">
        <v>44895</v>
      </c>
      <c r="F7732" t="s">
        <v>8247</v>
      </c>
      <c r="G7732" t="s">
        <v>1912</v>
      </c>
      <c r="H7732" t="s">
        <v>8246</v>
      </c>
      <c r="I7732" t="s">
        <v>8246</v>
      </c>
      <c r="J7732" s="40">
        <v>234.61</v>
      </c>
      <c r="K7732" s="40">
        <v>0</v>
      </c>
    </row>
    <row r="7733" spans="1:11" x14ac:dyDescent="0.35">
      <c r="A7733">
        <v>30242</v>
      </c>
      <c r="B7733" t="s">
        <v>99</v>
      </c>
      <c r="C7733" s="70">
        <v>0</v>
      </c>
      <c r="D7733" s="70">
        <v>0</v>
      </c>
      <c r="E7733" s="71">
        <v>44895</v>
      </c>
      <c r="F7733" t="s">
        <v>4040</v>
      </c>
      <c r="G7733" t="s">
        <v>2247</v>
      </c>
      <c r="H7733" t="s">
        <v>1916</v>
      </c>
      <c r="I7733" t="s">
        <v>1916</v>
      </c>
      <c r="J7733" s="40">
        <v>1.0900000000000001</v>
      </c>
      <c r="K7733" s="40">
        <v>0</v>
      </c>
    </row>
    <row r="7734" spans="1:11" x14ac:dyDescent="0.35">
      <c r="A7734">
        <v>30242</v>
      </c>
      <c r="B7734" t="s">
        <v>99</v>
      </c>
      <c r="C7734" s="70">
        <v>0</v>
      </c>
      <c r="D7734" s="70">
        <v>0</v>
      </c>
      <c r="E7734" s="71">
        <v>44926</v>
      </c>
      <c r="F7734" t="s">
        <v>3690</v>
      </c>
      <c r="G7734" t="s">
        <v>2247</v>
      </c>
      <c r="H7734" t="s">
        <v>1911</v>
      </c>
      <c r="I7734" t="s">
        <v>1911</v>
      </c>
      <c r="J7734" s="40">
        <v>0.57999999999999996</v>
      </c>
      <c r="K7734" s="40">
        <v>0</v>
      </c>
    </row>
    <row r="7735" spans="1:11" x14ac:dyDescent="0.35">
      <c r="A7735">
        <v>30245</v>
      </c>
      <c r="B7735" t="s">
        <v>100</v>
      </c>
      <c r="C7735" s="70">
        <v>0</v>
      </c>
      <c r="D7735" s="70">
        <v>0</v>
      </c>
      <c r="E7735" s="71">
        <v>44580</v>
      </c>
      <c r="F7735" t="s">
        <v>8549</v>
      </c>
      <c r="G7735" t="s">
        <v>2142</v>
      </c>
      <c r="H7735" t="s">
        <v>8548</v>
      </c>
      <c r="I7735" t="s">
        <v>8547</v>
      </c>
      <c r="J7735" s="40">
        <v>0</v>
      </c>
      <c r="K7735" s="40">
        <v>154.88</v>
      </c>
    </row>
    <row r="7736" spans="1:11" x14ac:dyDescent="0.35">
      <c r="A7736">
        <v>30245</v>
      </c>
      <c r="B7736" t="s">
        <v>100</v>
      </c>
      <c r="C7736" s="70">
        <v>0</v>
      </c>
      <c r="D7736" s="70">
        <v>0</v>
      </c>
      <c r="E7736" s="71">
        <v>44592</v>
      </c>
      <c r="F7736" t="s">
        <v>11547</v>
      </c>
      <c r="G7736" t="s">
        <v>1912</v>
      </c>
      <c r="J7736" s="40">
        <v>151.49</v>
      </c>
      <c r="K7736" s="40">
        <v>0</v>
      </c>
    </row>
    <row r="7737" spans="1:11" x14ac:dyDescent="0.35">
      <c r="A7737">
        <v>30245</v>
      </c>
      <c r="B7737" t="s">
        <v>100</v>
      </c>
      <c r="C7737" s="70">
        <v>0</v>
      </c>
      <c r="D7737" s="70">
        <v>0</v>
      </c>
      <c r="E7737" s="71">
        <v>44592</v>
      </c>
      <c r="F7737" t="s">
        <v>6821</v>
      </c>
      <c r="G7737" t="s">
        <v>2247</v>
      </c>
      <c r="J7737" s="40">
        <v>3.39</v>
      </c>
      <c r="K7737" s="40">
        <v>0</v>
      </c>
    </row>
    <row r="7738" spans="1:11" x14ac:dyDescent="0.35">
      <c r="A7738">
        <v>30245</v>
      </c>
      <c r="B7738" t="s">
        <v>100</v>
      </c>
      <c r="C7738" s="70">
        <v>0</v>
      </c>
      <c r="D7738" s="70">
        <v>0</v>
      </c>
      <c r="E7738" s="71">
        <v>44651</v>
      </c>
      <c r="F7738" t="s">
        <v>8268</v>
      </c>
      <c r="G7738" t="s">
        <v>1912</v>
      </c>
      <c r="J7738" s="40">
        <v>242.13</v>
      </c>
      <c r="K7738" s="40">
        <v>0</v>
      </c>
    </row>
    <row r="7739" spans="1:11" x14ac:dyDescent="0.35">
      <c r="A7739">
        <v>30245</v>
      </c>
      <c r="B7739" t="s">
        <v>100</v>
      </c>
      <c r="C7739" s="70">
        <v>0</v>
      </c>
      <c r="D7739" s="70">
        <v>0</v>
      </c>
      <c r="E7739" s="71">
        <v>44681</v>
      </c>
      <c r="F7739" t="s">
        <v>6257</v>
      </c>
      <c r="G7739" t="s">
        <v>2247</v>
      </c>
      <c r="J7739" s="40">
        <v>0</v>
      </c>
      <c r="K7739" s="40">
        <v>10.29</v>
      </c>
    </row>
    <row r="7740" spans="1:11" x14ac:dyDescent="0.35">
      <c r="A7740">
        <v>30245</v>
      </c>
      <c r="B7740" t="s">
        <v>100</v>
      </c>
      <c r="C7740" s="70">
        <v>0</v>
      </c>
      <c r="D7740" s="70">
        <v>0</v>
      </c>
      <c r="E7740" s="71">
        <v>44712</v>
      </c>
      <c r="F7740" t="s">
        <v>3443</v>
      </c>
      <c r="G7740" t="s">
        <v>1912</v>
      </c>
      <c r="J7740" s="40">
        <v>29.66</v>
      </c>
      <c r="K7740" s="40">
        <v>0</v>
      </c>
    </row>
    <row r="7741" spans="1:11" x14ac:dyDescent="0.35">
      <c r="A7741">
        <v>30245</v>
      </c>
      <c r="B7741" t="s">
        <v>100</v>
      </c>
      <c r="C7741" s="70">
        <v>0</v>
      </c>
      <c r="D7741" s="70">
        <v>0</v>
      </c>
      <c r="E7741" s="71">
        <v>44712</v>
      </c>
      <c r="F7741" t="s">
        <v>5939</v>
      </c>
      <c r="G7741" t="s">
        <v>2247</v>
      </c>
      <c r="J7741" s="40">
        <v>0</v>
      </c>
      <c r="K7741" s="40">
        <v>1.46</v>
      </c>
    </row>
    <row r="7742" spans="1:11" x14ac:dyDescent="0.35">
      <c r="A7742">
        <v>30245</v>
      </c>
      <c r="B7742" t="s">
        <v>100</v>
      </c>
      <c r="C7742" s="70">
        <v>0</v>
      </c>
      <c r="D7742" s="70">
        <v>0</v>
      </c>
      <c r="E7742" s="71">
        <v>44714</v>
      </c>
      <c r="F7742" t="s">
        <v>8456</v>
      </c>
      <c r="G7742" t="s">
        <v>2142</v>
      </c>
      <c r="H7742" t="s">
        <v>8455</v>
      </c>
      <c r="I7742" t="s">
        <v>8454</v>
      </c>
      <c r="J7742" s="40">
        <v>0</v>
      </c>
      <c r="K7742" s="40">
        <v>29.64</v>
      </c>
    </row>
    <row r="7743" spans="1:11" x14ac:dyDescent="0.35">
      <c r="A7743">
        <v>30245</v>
      </c>
      <c r="B7743" t="s">
        <v>100</v>
      </c>
      <c r="C7743" s="70">
        <v>0</v>
      </c>
      <c r="D7743" s="70">
        <v>0</v>
      </c>
      <c r="E7743" s="71">
        <v>44721</v>
      </c>
      <c r="F7743" t="s">
        <v>8444</v>
      </c>
      <c r="G7743" t="s">
        <v>2142</v>
      </c>
      <c r="H7743" t="s">
        <v>8443</v>
      </c>
      <c r="I7743" t="s">
        <v>8442</v>
      </c>
      <c r="J7743" s="40">
        <v>0</v>
      </c>
      <c r="K7743" s="40">
        <v>245.36</v>
      </c>
    </row>
    <row r="7744" spans="1:11" x14ac:dyDescent="0.35">
      <c r="A7744">
        <v>30245</v>
      </c>
      <c r="B7744" t="s">
        <v>100</v>
      </c>
      <c r="C7744" s="70">
        <v>0</v>
      </c>
      <c r="D7744" s="70">
        <v>0</v>
      </c>
      <c r="E7744" s="71">
        <v>44742</v>
      </c>
      <c r="F7744" t="s">
        <v>15880</v>
      </c>
      <c r="G7744" t="s">
        <v>1912</v>
      </c>
      <c r="J7744" s="40">
        <v>234</v>
      </c>
      <c r="K7744" s="40">
        <v>0</v>
      </c>
    </row>
    <row r="7745" spans="1:11" x14ac:dyDescent="0.35">
      <c r="A7745">
        <v>30245</v>
      </c>
      <c r="B7745" t="s">
        <v>100</v>
      </c>
      <c r="C7745" s="70">
        <v>0</v>
      </c>
      <c r="D7745" s="70">
        <v>0</v>
      </c>
      <c r="E7745" s="71">
        <v>44742</v>
      </c>
      <c r="F7745" t="s">
        <v>5669</v>
      </c>
      <c r="G7745" t="s">
        <v>2247</v>
      </c>
      <c r="J7745" s="40">
        <v>0.67</v>
      </c>
      <c r="K7745" s="40">
        <v>0</v>
      </c>
    </row>
    <row r="7746" spans="1:11" x14ac:dyDescent="0.35">
      <c r="A7746">
        <v>30245</v>
      </c>
      <c r="B7746" t="s">
        <v>100</v>
      </c>
      <c r="C7746" s="70">
        <v>0</v>
      </c>
      <c r="D7746" s="70">
        <v>0</v>
      </c>
      <c r="E7746" s="71">
        <v>44753</v>
      </c>
      <c r="F7746" t="s">
        <v>8352</v>
      </c>
      <c r="G7746" t="s">
        <v>2142</v>
      </c>
      <c r="H7746" t="s">
        <v>2021</v>
      </c>
      <c r="I7746" t="s">
        <v>2020</v>
      </c>
      <c r="J7746" s="40">
        <v>0</v>
      </c>
      <c r="K7746" s="40">
        <v>337.07</v>
      </c>
    </row>
    <row r="7747" spans="1:11" x14ac:dyDescent="0.35">
      <c r="A7747">
        <v>30245</v>
      </c>
      <c r="B7747" t="s">
        <v>100</v>
      </c>
      <c r="C7747" s="70">
        <v>0</v>
      </c>
      <c r="D7747" s="70">
        <v>0</v>
      </c>
      <c r="E7747" s="71">
        <v>44759</v>
      </c>
      <c r="F7747" t="s">
        <v>18583</v>
      </c>
      <c r="G7747" t="s">
        <v>2142</v>
      </c>
      <c r="H7747" t="s">
        <v>18582</v>
      </c>
      <c r="I7747" t="s">
        <v>18279</v>
      </c>
      <c r="J7747" s="40">
        <v>0</v>
      </c>
      <c r="K7747" s="40">
        <v>499.42</v>
      </c>
    </row>
    <row r="7748" spans="1:11" x14ac:dyDescent="0.35">
      <c r="A7748">
        <v>30245</v>
      </c>
      <c r="B7748" t="s">
        <v>100</v>
      </c>
      <c r="C7748" s="70">
        <v>0</v>
      </c>
      <c r="D7748" s="70">
        <v>0</v>
      </c>
      <c r="E7748" s="71">
        <v>44759</v>
      </c>
      <c r="F7748" t="s">
        <v>18581</v>
      </c>
      <c r="G7748" t="s">
        <v>2142</v>
      </c>
      <c r="H7748" t="s">
        <v>18580</v>
      </c>
      <c r="I7748" t="s">
        <v>18279</v>
      </c>
      <c r="J7748" s="40">
        <v>0</v>
      </c>
      <c r="K7748" s="40">
        <v>-499.42</v>
      </c>
    </row>
    <row r="7749" spans="1:11" x14ac:dyDescent="0.35">
      <c r="A7749">
        <v>30245</v>
      </c>
      <c r="B7749" t="s">
        <v>100</v>
      </c>
      <c r="C7749" s="70">
        <v>0</v>
      </c>
      <c r="D7749" s="70">
        <v>0</v>
      </c>
      <c r="E7749" s="71">
        <v>44759</v>
      </c>
      <c r="F7749" t="s">
        <v>18579</v>
      </c>
      <c r="G7749" t="s">
        <v>2142</v>
      </c>
      <c r="H7749" t="s">
        <v>18578</v>
      </c>
      <c r="I7749" t="s">
        <v>18279</v>
      </c>
      <c r="J7749" s="40">
        <v>0</v>
      </c>
      <c r="K7749" s="40">
        <v>499.42</v>
      </c>
    </row>
    <row r="7750" spans="1:11" x14ac:dyDescent="0.35">
      <c r="A7750">
        <v>30245</v>
      </c>
      <c r="B7750" t="s">
        <v>100</v>
      </c>
      <c r="C7750" s="70">
        <v>0</v>
      </c>
      <c r="D7750" s="70">
        <v>0</v>
      </c>
      <c r="E7750" s="71">
        <v>44760</v>
      </c>
      <c r="F7750" t="s">
        <v>8344</v>
      </c>
      <c r="G7750" t="s">
        <v>2142</v>
      </c>
      <c r="H7750" t="s">
        <v>8343</v>
      </c>
      <c r="I7750" t="s">
        <v>8342</v>
      </c>
      <c r="J7750" s="40">
        <v>0</v>
      </c>
      <c r="K7750" s="40">
        <v>165.27</v>
      </c>
    </row>
    <row r="7751" spans="1:11" x14ac:dyDescent="0.35">
      <c r="A7751">
        <v>30245</v>
      </c>
      <c r="B7751" t="s">
        <v>100</v>
      </c>
      <c r="C7751" s="70">
        <v>0</v>
      </c>
      <c r="D7751" s="70">
        <v>0</v>
      </c>
      <c r="E7751" s="71">
        <v>44773</v>
      </c>
      <c r="F7751" t="s">
        <v>15907</v>
      </c>
      <c r="G7751" t="s">
        <v>1912</v>
      </c>
      <c r="J7751" s="40">
        <v>512.83000000000004</v>
      </c>
      <c r="K7751" s="40">
        <v>0</v>
      </c>
    </row>
    <row r="7752" spans="1:11" x14ac:dyDescent="0.35">
      <c r="A7752">
        <v>30245</v>
      </c>
      <c r="B7752" t="s">
        <v>100</v>
      </c>
      <c r="C7752" s="70">
        <v>0</v>
      </c>
      <c r="D7752" s="70">
        <v>0</v>
      </c>
      <c r="E7752" s="71">
        <v>44773</v>
      </c>
      <c r="F7752" t="s">
        <v>15907</v>
      </c>
      <c r="G7752" t="s">
        <v>1912</v>
      </c>
      <c r="J7752" s="40">
        <v>168.39</v>
      </c>
      <c r="K7752" s="40">
        <v>0</v>
      </c>
    </row>
    <row r="7753" spans="1:11" x14ac:dyDescent="0.35">
      <c r="A7753">
        <v>30245</v>
      </c>
      <c r="B7753" t="s">
        <v>100</v>
      </c>
      <c r="C7753" s="70">
        <v>0</v>
      </c>
      <c r="D7753" s="70">
        <v>0</v>
      </c>
      <c r="E7753" s="71">
        <v>44773</v>
      </c>
      <c r="F7753" t="s">
        <v>5358</v>
      </c>
      <c r="G7753" t="s">
        <v>2247</v>
      </c>
      <c r="J7753" s="40">
        <v>0</v>
      </c>
      <c r="K7753" s="40">
        <v>1.19</v>
      </c>
    </row>
    <row r="7754" spans="1:11" x14ac:dyDescent="0.35">
      <c r="A7754">
        <v>30245</v>
      </c>
      <c r="B7754" t="s">
        <v>100</v>
      </c>
      <c r="C7754" s="70">
        <v>0</v>
      </c>
      <c r="D7754" s="70">
        <v>0</v>
      </c>
      <c r="E7754" s="71">
        <v>44774</v>
      </c>
      <c r="F7754" t="s">
        <v>2023</v>
      </c>
      <c r="G7754" t="s">
        <v>1907</v>
      </c>
      <c r="J7754" s="40">
        <v>0</v>
      </c>
      <c r="K7754" s="40">
        <v>0</v>
      </c>
    </row>
    <row r="7755" spans="1:11" x14ac:dyDescent="0.35">
      <c r="A7755">
        <v>30245</v>
      </c>
      <c r="B7755" t="s">
        <v>100</v>
      </c>
      <c r="C7755" s="70">
        <v>0</v>
      </c>
      <c r="D7755" s="70">
        <v>0</v>
      </c>
      <c r="E7755" s="71">
        <v>44774</v>
      </c>
      <c r="F7755" t="s">
        <v>18577</v>
      </c>
      <c r="G7755" t="s">
        <v>1907</v>
      </c>
      <c r="H7755" t="s">
        <v>2021</v>
      </c>
      <c r="I7755" t="s">
        <v>2020</v>
      </c>
      <c r="J7755" s="40">
        <v>346.24</v>
      </c>
      <c r="K7755" s="40">
        <v>0</v>
      </c>
    </row>
    <row r="7756" spans="1:11" x14ac:dyDescent="0.35">
      <c r="A7756">
        <v>30245</v>
      </c>
      <c r="B7756" t="s">
        <v>100</v>
      </c>
      <c r="C7756" s="70">
        <v>0</v>
      </c>
      <c r="D7756" s="70">
        <v>0</v>
      </c>
      <c r="E7756" s="71">
        <v>44781</v>
      </c>
      <c r="F7756" t="s">
        <v>8334</v>
      </c>
      <c r="G7756" t="s">
        <v>2142</v>
      </c>
      <c r="H7756" t="s">
        <v>2009</v>
      </c>
      <c r="I7756" t="s">
        <v>2008</v>
      </c>
      <c r="J7756" s="40">
        <v>0</v>
      </c>
      <c r="K7756" s="40">
        <v>80.260000000000005</v>
      </c>
    </row>
    <row r="7757" spans="1:11" x14ac:dyDescent="0.35">
      <c r="A7757">
        <v>30245</v>
      </c>
      <c r="B7757" t="s">
        <v>100</v>
      </c>
      <c r="C7757" s="70">
        <v>0</v>
      </c>
      <c r="D7757" s="70">
        <v>0</v>
      </c>
      <c r="E7757" s="71">
        <v>44781</v>
      </c>
      <c r="F7757" t="s">
        <v>2010</v>
      </c>
      <c r="G7757" t="s">
        <v>1907</v>
      </c>
      <c r="H7757" t="s">
        <v>2009</v>
      </c>
      <c r="I7757" t="s">
        <v>2008</v>
      </c>
      <c r="J7757" s="40">
        <v>0</v>
      </c>
      <c r="K7757" s="40">
        <v>0</v>
      </c>
    </row>
    <row r="7758" spans="1:11" x14ac:dyDescent="0.35">
      <c r="A7758">
        <v>30245</v>
      </c>
      <c r="B7758" t="s">
        <v>100</v>
      </c>
      <c r="C7758" s="70">
        <v>0</v>
      </c>
      <c r="D7758" s="70">
        <v>0</v>
      </c>
      <c r="E7758" s="71">
        <v>44797</v>
      </c>
      <c r="F7758" t="s">
        <v>8257</v>
      </c>
      <c r="G7758" t="s">
        <v>1912</v>
      </c>
      <c r="J7758" s="40">
        <v>81.45</v>
      </c>
      <c r="K7758" s="40">
        <v>0</v>
      </c>
    </row>
    <row r="7759" spans="1:11" x14ac:dyDescent="0.35">
      <c r="A7759">
        <v>30245</v>
      </c>
      <c r="B7759" t="s">
        <v>100</v>
      </c>
      <c r="C7759" s="70">
        <v>0</v>
      </c>
      <c r="D7759" s="70">
        <v>0</v>
      </c>
      <c r="E7759" s="71">
        <v>44804</v>
      </c>
      <c r="F7759" t="s">
        <v>5171</v>
      </c>
      <c r="G7759" t="s">
        <v>2247</v>
      </c>
      <c r="H7759" t="s">
        <v>2265</v>
      </c>
      <c r="J7759" s="40">
        <v>0</v>
      </c>
      <c r="K7759" s="40">
        <v>15.24</v>
      </c>
    </row>
    <row r="7760" spans="1:11" x14ac:dyDescent="0.35">
      <c r="A7760">
        <v>30245</v>
      </c>
      <c r="B7760" t="s">
        <v>100</v>
      </c>
      <c r="C7760" s="70">
        <v>0</v>
      </c>
      <c r="D7760" s="70">
        <v>0</v>
      </c>
      <c r="E7760" s="71">
        <v>44819</v>
      </c>
      <c r="F7760" t="s">
        <v>8322</v>
      </c>
      <c r="G7760" t="s">
        <v>2142</v>
      </c>
      <c r="H7760" t="s">
        <v>8321</v>
      </c>
      <c r="I7760" t="s">
        <v>8320</v>
      </c>
      <c r="J7760" s="40">
        <v>0</v>
      </c>
      <c r="K7760" s="40">
        <v>300.12</v>
      </c>
    </row>
    <row r="7761" spans="1:11" x14ac:dyDescent="0.35">
      <c r="A7761">
        <v>30245</v>
      </c>
      <c r="B7761" t="s">
        <v>100</v>
      </c>
      <c r="C7761" s="70">
        <v>0</v>
      </c>
      <c r="D7761" s="70">
        <v>0</v>
      </c>
      <c r="E7761" s="71">
        <v>44834</v>
      </c>
      <c r="F7761" t="s">
        <v>15904</v>
      </c>
      <c r="G7761" t="s">
        <v>1912</v>
      </c>
      <c r="I7761" t="s">
        <v>15903</v>
      </c>
      <c r="J7761" s="40">
        <v>291.56</v>
      </c>
      <c r="K7761" s="40">
        <v>0</v>
      </c>
    </row>
    <row r="7762" spans="1:11" x14ac:dyDescent="0.35">
      <c r="A7762">
        <v>30245</v>
      </c>
      <c r="B7762" t="s">
        <v>100</v>
      </c>
      <c r="C7762" s="70">
        <v>0</v>
      </c>
      <c r="D7762" s="70">
        <v>0</v>
      </c>
      <c r="E7762" s="71">
        <v>44834</v>
      </c>
      <c r="F7762" t="s">
        <v>4748</v>
      </c>
      <c r="G7762" t="s">
        <v>2247</v>
      </c>
      <c r="H7762" t="s">
        <v>2262</v>
      </c>
      <c r="J7762" s="40">
        <v>0</v>
      </c>
      <c r="K7762" s="40">
        <v>4.5599999999999996</v>
      </c>
    </row>
    <row r="7763" spans="1:11" x14ac:dyDescent="0.35">
      <c r="A7763">
        <v>30245</v>
      </c>
      <c r="B7763" t="s">
        <v>100</v>
      </c>
      <c r="C7763" s="70">
        <v>0</v>
      </c>
      <c r="D7763" s="70">
        <v>0</v>
      </c>
      <c r="E7763" s="71">
        <v>44865</v>
      </c>
      <c r="F7763" t="s">
        <v>4520</v>
      </c>
      <c r="G7763" t="s">
        <v>2247</v>
      </c>
      <c r="H7763" t="s">
        <v>1919</v>
      </c>
      <c r="I7763" t="s">
        <v>1919</v>
      </c>
      <c r="J7763" s="40">
        <v>0.8</v>
      </c>
      <c r="K7763" s="40">
        <v>0</v>
      </c>
    </row>
    <row r="7764" spans="1:11" x14ac:dyDescent="0.35">
      <c r="A7764">
        <v>30245</v>
      </c>
      <c r="B7764" t="s">
        <v>100</v>
      </c>
      <c r="C7764" s="70">
        <v>0</v>
      </c>
      <c r="D7764" s="70">
        <v>0</v>
      </c>
      <c r="E7764" s="71">
        <v>44874</v>
      </c>
      <c r="F7764" t="s">
        <v>10123</v>
      </c>
      <c r="G7764" t="s">
        <v>2142</v>
      </c>
      <c r="H7764" t="s">
        <v>10122</v>
      </c>
      <c r="I7764" t="s">
        <v>10121</v>
      </c>
      <c r="J7764" s="40">
        <v>0</v>
      </c>
      <c r="K7764" s="40">
        <v>232.29</v>
      </c>
    </row>
    <row r="7765" spans="1:11" x14ac:dyDescent="0.35">
      <c r="A7765">
        <v>30245</v>
      </c>
      <c r="B7765" t="s">
        <v>100</v>
      </c>
      <c r="C7765" s="70">
        <v>0</v>
      </c>
      <c r="D7765" s="70">
        <v>0</v>
      </c>
      <c r="E7765" s="71">
        <v>44895</v>
      </c>
      <c r="F7765" t="s">
        <v>18050</v>
      </c>
      <c r="G7765" t="s">
        <v>1912</v>
      </c>
      <c r="H7765" t="s">
        <v>16317</v>
      </c>
      <c r="I7765" t="s">
        <v>16317</v>
      </c>
      <c r="J7765" s="40">
        <v>239.17</v>
      </c>
      <c r="K7765" s="40">
        <v>0</v>
      </c>
    </row>
    <row r="7766" spans="1:11" x14ac:dyDescent="0.35">
      <c r="A7766">
        <v>30245</v>
      </c>
      <c r="B7766" t="s">
        <v>100</v>
      </c>
      <c r="C7766" s="70">
        <v>0</v>
      </c>
      <c r="D7766" s="70">
        <v>0</v>
      </c>
      <c r="E7766" s="71">
        <v>44895</v>
      </c>
      <c r="F7766" t="s">
        <v>4039</v>
      </c>
      <c r="G7766" t="s">
        <v>2247</v>
      </c>
      <c r="H7766" t="s">
        <v>1916</v>
      </c>
      <c r="I7766" t="s">
        <v>1916</v>
      </c>
      <c r="J7766" s="40">
        <v>0</v>
      </c>
      <c r="K7766" s="40">
        <v>1.25</v>
      </c>
    </row>
    <row r="7767" spans="1:11" x14ac:dyDescent="0.35">
      <c r="A7767">
        <v>30245</v>
      </c>
      <c r="B7767" t="s">
        <v>100</v>
      </c>
      <c r="C7767" s="70">
        <v>0</v>
      </c>
      <c r="D7767" s="70">
        <v>0</v>
      </c>
      <c r="E7767" s="71">
        <v>44926</v>
      </c>
      <c r="F7767" t="s">
        <v>15899</v>
      </c>
      <c r="G7767" t="s">
        <v>1912</v>
      </c>
      <c r="H7767" t="s">
        <v>15806</v>
      </c>
      <c r="I7767" t="s">
        <v>15806</v>
      </c>
      <c r="J7767" s="40">
        <v>565.22</v>
      </c>
      <c r="K7767" s="40">
        <v>0</v>
      </c>
    </row>
    <row r="7768" spans="1:11" x14ac:dyDescent="0.35">
      <c r="A7768">
        <v>30245</v>
      </c>
      <c r="B7768" t="s">
        <v>100</v>
      </c>
      <c r="C7768" s="70">
        <v>0</v>
      </c>
      <c r="D7768" s="70">
        <v>0</v>
      </c>
      <c r="E7768" s="71">
        <v>44926</v>
      </c>
      <c r="F7768" t="s">
        <v>3689</v>
      </c>
      <c r="G7768" t="s">
        <v>2247</v>
      </c>
      <c r="H7768" t="s">
        <v>1911</v>
      </c>
      <c r="I7768" t="s">
        <v>1911</v>
      </c>
      <c r="J7768" s="40">
        <v>0</v>
      </c>
      <c r="K7768" s="40">
        <v>4.95</v>
      </c>
    </row>
    <row r="7769" spans="1:11" x14ac:dyDescent="0.35">
      <c r="A7769">
        <v>30250</v>
      </c>
      <c r="B7769" t="s">
        <v>101</v>
      </c>
      <c r="C7769" s="70">
        <v>0</v>
      </c>
      <c r="D7769" s="70">
        <v>0</v>
      </c>
      <c r="E7769" s="71">
        <v>44620</v>
      </c>
      <c r="F7769" t="s">
        <v>15891</v>
      </c>
      <c r="G7769" t="s">
        <v>1912</v>
      </c>
      <c r="J7769" s="40">
        <v>1364.11</v>
      </c>
      <c r="K7769" s="40">
        <v>0</v>
      </c>
    </row>
    <row r="7770" spans="1:11" x14ac:dyDescent="0.35">
      <c r="A7770">
        <v>30250</v>
      </c>
      <c r="B7770" t="s">
        <v>101</v>
      </c>
      <c r="C7770" s="70">
        <v>0</v>
      </c>
      <c r="D7770" s="70">
        <v>0</v>
      </c>
      <c r="E7770" s="71">
        <v>44620</v>
      </c>
      <c r="F7770" t="s">
        <v>15891</v>
      </c>
      <c r="G7770" t="s">
        <v>1912</v>
      </c>
      <c r="J7770" s="40">
        <v>487.34</v>
      </c>
      <c r="K7770" s="40">
        <v>0</v>
      </c>
    </row>
    <row r="7771" spans="1:11" x14ac:dyDescent="0.35">
      <c r="A7771">
        <v>30250</v>
      </c>
      <c r="B7771" t="s">
        <v>101</v>
      </c>
      <c r="C7771" s="70">
        <v>0</v>
      </c>
      <c r="D7771" s="70">
        <v>0</v>
      </c>
      <c r="E7771" s="71">
        <v>44621</v>
      </c>
      <c r="F7771" t="s">
        <v>3200</v>
      </c>
      <c r="G7771" t="s">
        <v>2142</v>
      </c>
      <c r="H7771" t="s">
        <v>3199</v>
      </c>
      <c r="I7771" t="s">
        <v>3198</v>
      </c>
      <c r="J7771" s="40">
        <v>0</v>
      </c>
      <c r="K7771" s="40">
        <v>1364.11</v>
      </c>
    </row>
    <row r="7772" spans="1:11" x14ac:dyDescent="0.35">
      <c r="A7772">
        <v>30250</v>
      </c>
      <c r="B7772" t="s">
        <v>101</v>
      </c>
      <c r="C7772" s="70">
        <v>0</v>
      </c>
      <c r="D7772" s="70">
        <v>0</v>
      </c>
      <c r="E7772" s="71">
        <v>44621</v>
      </c>
      <c r="F7772" t="s">
        <v>3197</v>
      </c>
      <c r="G7772" t="s">
        <v>2142</v>
      </c>
      <c r="H7772" t="s">
        <v>3196</v>
      </c>
      <c r="I7772" t="s">
        <v>3195</v>
      </c>
      <c r="J7772" s="40">
        <v>0</v>
      </c>
      <c r="K7772" s="40">
        <v>487.34</v>
      </c>
    </row>
    <row r="7773" spans="1:11" x14ac:dyDescent="0.35">
      <c r="A7773">
        <v>30250</v>
      </c>
      <c r="B7773" t="s">
        <v>101</v>
      </c>
      <c r="C7773" s="70">
        <v>0</v>
      </c>
      <c r="D7773" s="70">
        <v>0</v>
      </c>
      <c r="E7773" s="71">
        <v>44651</v>
      </c>
      <c r="F7773" t="s">
        <v>15888</v>
      </c>
      <c r="G7773" t="s">
        <v>1912</v>
      </c>
      <c r="J7773" s="40">
        <v>422.23</v>
      </c>
      <c r="K7773" s="40">
        <v>0</v>
      </c>
    </row>
    <row r="7774" spans="1:11" x14ac:dyDescent="0.35">
      <c r="A7774">
        <v>30250</v>
      </c>
      <c r="B7774" t="s">
        <v>101</v>
      </c>
      <c r="C7774" s="70">
        <v>0</v>
      </c>
      <c r="D7774" s="70">
        <v>0</v>
      </c>
      <c r="E7774" s="71">
        <v>44651</v>
      </c>
      <c r="F7774" t="s">
        <v>15888</v>
      </c>
      <c r="G7774" t="s">
        <v>1912</v>
      </c>
      <c r="J7774" s="40">
        <v>1474.18</v>
      </c>
      <c r="K7774" s="40">
        <v>0</v>
      </c>
    </row>
    <row r="7775" spans="1:11" x14ac:dyDescent="0.35">
      <c r="A7775">
        <v>30250</v>
      </c>
      <c r="B7775" t="s">
        <v>101</v>
      </c>
      <c r="C7775" s="70">
        <v>0</v>
      </c>
      <c r="D7775" s="70">
        <v>0</v>
      </c>
      <c r="E7775" s="71">
        <v>44681</v>
      </c>
      <c r="F7775" t="s">
        <v>6256</v>
      </c>
      <c r="G7775" t="s">
        <v>2247</v>
      </c>
      <c r="J7775" s="40">
        <v>0</v>
      </c>
      <c r="K7775" s="40">
        <v>80.61</v>
      </c>
    </row>
    <row r="7776" spans="1:11" x14ac:dyDescent="0.35">
      <c r="A7776">
        <v>30250</v>
      </c>
      <c r="B7776" t="s">
        <v>101</v>
      </c>
      <c r="C7776" s="70">
        <v>0</v>
      </c>
      <c r="D7776" s="70">
        <v>0</v>
      </c>
      <c r="E7776" s="71">
        <v>44682</v>
      </c>
      <c r="F7776" t="s">
        <v>12539</v>
      </c>
      <c r="G7776" t="s">
        <v>2142</v>
      </c>
      <c r="H7776" t="s">
        <v>12538</v>
      </c>
      <c r="I7776" t="s">
        <v>12537</v>
      </c>
      <c r="J7776" s="40">
        <v>0</v>
      </c>
      <c r="K7776" s="40">
        <v>414.79</v>
      </c>
    </row>
    <row r="7777" spans="1:11" x14ac:dyDescent="0.35">
      <c r="A7777">
        <v>30250</v>
      </c>
      <c r="B7777" t="s">
        <v>101</v>
      </c>
      <c r="C7777" s="70">
        <v>0</v>
      </c>
      <c r="D7777" s="70">
        <v>0</v>
      </c>
      <c r="E7777" s="71">
        <v>44682</v>
      </c>
      <c r="F7777" t="s">
        <v>12325</v>
      </c>
      <c r="G7777" t="s">
        <v>2142</v>
      </c>
      <c r="H7777" t="s">
        <v>12324</v>
      </c>
      <c r="I7777" t="s">
        <v>12323</v>
      </c>
      <c r="J7777" s="40">
        <v>0</v>
      </c>
      <c r="K7777" s="40">
        <v>1448.19</v>
      </c>
    </row>
    <row r="7778" spans="1:11" x14ac:dyDescent="0.35">
      <c r="A7778">
        <v>30250</v>
      </c>
      <c r="B7778" t="s">
        <v>101</v>
      </c>
      <c r="C7778" s="70">
        <v>0</v>
      </c>
      <c r="D7778" s="70">
        <v>0</v>
      </c>
      <c r="E7778" s="71">
        <v>44712</v>
      </c>
      <c r="F7778" t="s">
        <v>5938</v>
      </c>
      <c r="G7778" t="s">
        <v>2247</v>
      </c>
      <c r="J7778" s="40">
        <v>47.18</v>
      </c>
      <c r="K7778" s="40">
        <v>0</v>
      </c>
    </row>
    <row r="7779" spans="1:11" x14ac:dyDescent="0.35">
      <c r="A7779">
        <v>30250</v>
      </c>
      <c r="B7779" t="s">
        <v>101</v>
      </c>
      <c r="C7779" s="70">
        <v>0</v>
      </c>
      <c r="D7779" s="70">
        <v>0</v>
      </c>
      <c r="E7779" s="71">
        <v>44784</v>
      </c>
      <c r="F7779" t="s">
        <v>12182</v>
      </c>
      <c r="G7779" t="s">
        <v>2142</v>
      </c>
      <c r="H7779" t="s">
        <v>12181</v>
      </c>
      <c r="I7779" t="s">
        <v>12180</v>
      </c>
      <c r="J7779" s="40">
        <v>0</v>
      </c>
      <c r="K7779" s="40">
        <v>244.86</v>
      </c>
    </row>
    <row r="7780" spans="1:11" x14ac:dyDescent="0.35">
      <c r="A7780">
        <v>30250</v>
      </c>
      <c r="B7780" t="s">
        <v>101</v>
      </c>
      <c r="C7780" s="70">
        <v>0</v>
      </c>
      <c r="D7780" s="70">
        <v>0</v>
      </c>
      <c r="E7780" s="71">
        <v>44797</v>
      </c>
      <c r="F7780" t="s">
        <v>8257</v>
      </c>
      <c r="G7780" t="s">
        <v>1912</v>
      </c>
      <c r="J7780" s="40">
        <v>243.44</v>
      </c>
      <c r="K7780" s="40">
        <v>0</v>
      </c>
    </row>
    <row r="7781" spans="1:11" x14ac:dyDescent="0.35">
      <c r="A7781">
        <v>30250</v>
      </c>
      <c r="B7781" t="s">
        <v>101</v>
      </c>
      <c r="C7781" s="70">
        <v>0</v>
      </c>
      <c r="D7781" s="70">
        <v>0</v>
      </c>
      <c r="E7781" s="71">
        <v>44804</v>
      </c>
      <c r="F7781" t="s">
        <v>5170</v>
      </c>
      <c r="G7781" t="s">
        <v>2247</v>
      </c>
      <c r="H7781" t="s">
        <v>2265</v>
      </c>
      <c r="J7781" s="40">
        <v>1.42</v>
      </c>
      <c r="K7781" s="40">
        <v>0</v>
      </c>
    </row>
    <row r="7782" spans="1:11" x14ac:dyDescent="0.35">
      <c r="A7782">
        <v>30250</v>
      </c>
      <c r="B7782" t="s">
        <v>101</v>
      </c>
      <c r="C7782" s="70">
        <v>0</v>
      </c>
      <c r="D7782" s="70">
        <v>0</v>
      </c>
      <c r="E7782" s="71">
        <v>44865</v>
      </c>
      <c r="F7782" t="s">
        <v>8249</v>
      </c>
      <c r="G7782" t="s">
        <v>1912</v>
      </c>
      <c r="H7782" t="s">
        <v>2516</v>
      </c>
      <c r="I7782" t="s">
        <v>2516</v>
      </c>
      <c r="J7782" s="40">
        <v>118.98</v>
      </c>
      <c r="K7782" s="40">
        <v>0</v>
      </c>
    </row>
    <row r="7783" spans="1:11" x14ac:dyDescent="0.35">
      <c r="A7783">
        <v>30250</v>
      </c>
      <c r="B7783" t="s">
        <v>101</v>
      </c>
      <c r="C7783" s="70">
        <v>0</v>
      </c>
      <c r="D7783" s="70">
        <v>0</v>
      </c>
      <c r="E7783" s="71">
        <v>44895</v>
      </c>
      <c r="F7783" t="s">
        <v>4038</v>
      </c>
      <c r="G7783" t="s">
        <v>2247</v>
      </c>
      <c r="H7783" t="s">
        <v>1916</v>
      </c>
      <c r="I7783" t="s">
        <v>1916</v>
      </c>
      <c r="J7783" s="40">
        <v>3.08</v>
      </c>
      <c r="K7783" s="40">
        <v>0</v>
      </c>
    </row>
    <row r="7784" spans="1:11" x14ac:dyDescent="0.35">
      <c r="A7784">
        <v>30250</v>
      </c>
      <c r="B7784" t="s">
        <v>101</v>
      </c>
      <c r="C7784" s="70">
        <v>0</v>
      </c>
      <c r="D7784" s="70">
        <v>0</v>
      </c>
      <c r="E7784" s="71">
        <v>44896</v>
      </c>
      <c r="F7784" t="s">
        <v>12120</v>
      </c>
      <c r="G7784" t="s">
        <v>2142</v>
      </c>
      <c r="H7784" t="s">
        <v>12119</v>
      </c>
      <c r="I7784" t="s">
        <v>12118</v>
      </c>
      <c r="J7784" s="40">
        <v>0</v>
      </c>
      <c r="K7784" s="40">
        <v>160.30000000000001</v>
      </c>
    </row>
    <row r="7785" spans="1:11" x14ac:dyDescent="0.35">
      <c r="A7785">
        <v>30250</v>
      </c>
      <c r="B7785" t="s">
        <v>101</v>
      </c>
      <c r="C7785" s="70">
        <v>0</v>
      </c>
      <c r="D7785" s="70">
        <v>0</v>
      </c>
      <c r="E7785" s="71">
        <v>44903</v>
      </c>
      <c r="F7785" t="s">
        <v>12117</v>
      </c>
      <c r="G7785" t="s">
        <v>2142</v>
      </c>
      <c r="H7785" t="s">
        <v>12116</v>
      </c>
      <c r="I7785" t="s">
        <v>12115</v>
      </c>
      <c r="J7785" s="40">
        <v>0</v>
      </c>
      <c r="K7785" s="40">
        <v>159.84</v>
      </c>
    </row>
    <row r="7786" spans="1:11" x14ac:dyDescent="0.35">
      <c r="A7786">
        <v>30250</v>
      </c>
      <c r="B7786" t="s">
        <v>101</v>
      </c>
      <c r="C7786" s="70">
        <v>0</v>
      </c>
      <c r="D7786" s="70">
        <v>0</v>
      </c>
      <c r="E7786" s="71">
        <v>44926</v>
      </c>
      <c r="F7786" t="s">
        <v>15860</v>
      </c>
      <c r="G7786" t="s">
        <v>1912</v>
      </c>
      <c r="H7786" t="s">
        <v>8242</v>
      </c>
      <c r="I7786" t="s">
        <v>8242</v>
      </c>
      <c r="J7786" s="40">
        <v>156.29</v>
      </c>
      <c r="K7786" s="40">
        <v>0</v>
      </c>
    </row>
    <row r="7787" spans="1:11" x14ac:dyDescent="0.35">
      <c r="A7787">
        <v>30250</v>
      </c>
      <c r="B7787" t="s">
        <v>101</v>
      </c>
      <c r="C7787" s="70">
        <v>0</v>
      </c>
      <c r="D7787" s="70">
        <v>0</v>
      </c>
      <c r="E7787" s="71">
        <v>44926</v>
      </c>
      <c r="F7787" t="s">
        <v>3688</v>
      </c>
      <c r="G7787" t="s">
        <v>2247</v>
      </c>
      <c r="H7787" t="s">
        <v>1911</v>
      </c>
      <c r="I7787" t="s">
        <v>1911</v>
      </c>
      <c r="J7787" s="40">
        <v>4.8499999999999996</v>
      </c>
      <c r="K7787" s="40">
        <v>0</v>
      </c>
    </row>
    <row r="7788" spans="1:11" x14ac:dyDescent="0.35">
      <c r="A7788">
        <v>30252</v>
      </c>
      <c r="B7788" t="s">
        <v>18576</v>
      </c>
      <c r="C7788" s="70">
        <v>0</v>
      </c>
      <c r="D7788" s="70">
        <v>0</v>
      </c>
      <c r="E7788" s="71">
        <v>44774</v>
      </c>
      <c r="F7788" t="s">
        <v>8337</v>
      </c>
      <c r="G7788" t="s">
        <v>2142</v>
      </c>
      <c r="H7788" t="s">
        <v>8336</v>
      </c>
      <c r="I7788" t="s">
        <v>8335</v>
      </c>
      <c r="J7788" s="40">
        <v>0</v>
      </c>
      <c r="K7788" s="40">
        <v>703.13</v>
      </c>
    </row>
    <row r="7789" spans="1:11" x14ac:dyDescent="0.35">
      <c r="A7789">
        <v>30252</v>
      </c>
      <c r="B7789" t="s">
        <v>18576</v>
      </c>
      <c r="C7789" s="70">
        <v>0</v>
      </c>
      <c r="D7789" s="70">
        <v>0</v>
      </c>
      <c r="E7789" s="71">
        <v>44797</v>
      </c>
      <c r="F7789" t="s">
        <v>8257</v>
      </c>
      <c r="G7789" t="s">
        <v>1912</v>
      </c>
      <c r="J7789" s="40">
        <v>725.44</v>
      </c>
      <c r="K7789" s="40">
        <v>0</v>
      </c>
    </row>
    <row r="7790" spans="1:11" x14ac:dyDescent="0.35">
      <c r="A7790">
        <v>30252</v>
      </c>
      <c r="B7790" t="s">
        <v>18576</v>
      </c>
      <c r="C7790" s="70">
        <v>0</v>
      </c>
      <c r="D7790" s="70">
        <v>0</v>
      </c>
      <c r="E7790" s="71">
        <v>44804</v>
      </c>
      <c r="F7790" t="s">
        <v>5169</v>
      </c>
      <c r="G7790" t="s">
        <v>2247</v>
      </c>
      <c r="H7790" t="s">
        <v>2265</v>
      </c>
      <c r="J7790" s="40">
        <v>0</v>
      </c>
      <c r="K7790" s="40">
        <v>22.31</v>
      </c>
    </row>
    <row r="7791" spans="1:11" x14ac:dyDescent="0.35">
      <c r="A7791">
        <v>30258</v>
      </c>
      <c r="B7791" t="s">
        <v>1372</v>
      </c>
      <c r="C7791" s="70">
        <v>-475</v>
      </c>
      <c r="D7791" s="70">
        <v>-152.72999999999999</v>
      </c>
      <c r="E7791" s="71">
        <v>44563</v>
      </c>
      <c r="F7791" t="s">
        <v>12439</v>
      </c>
      <c r="G7791" t="s">
        <v>2142</v>
      </c>
      <c r="H7791" t="s">
        <v>12438</v>
      </c>
      <c r="I7791" t="s">
        <v>12437</v>
      </c>
      <c r="J7791" s="40">
        <v>0</v>
      </c>
      <c r="K7791" s="40">
        <v>65.59</v>
      </c>
    </row>
    <row r="7792" spans="1:11" x14ac:dyDescent="0.35">
      <c r="A7792">
        <v>30258</v>
      </c>
      <c r="B7792" t="s">
        <v>1372</v>
      </c>
      <c r="C7792" s="70">
        <v>-475</v>
      </c>
      <c r="D7792" s="70">
        <v>-152.72999999999999</v>
      </c>
      <c r="E7792" s="71">
        <v>44565</v>
      </c>
      <c r="F7792" t="s">
        <v>12433</v>
      </c>
      <c r="G7792" t="s">
        <v>2142</v>
      </c>
      <c r="H7792" t="s">
        <v>12432</v>
      </c>
      <c r="I7792" t="s">
        <v>12431</v>
      </c>
      <c r="J7792" s="40">
        <v>0</v>
      </c>
      <c r="K7792" s="40">
        <v>54.62</v>
      </c>
    </row>
    <row r="7793" spans="1:11" x14ac:dyDescent="0.35">
      <c r="A7793">
        <v>30258</v>
      </c>
      <c r="B7793" t="s">
        <v>1372</v>
      </c>
      <c r="C7793" s="70">
        <v>-475</v>
      </c>
      <c r="D7793" s="70">
        <v>-152.72999999999999</v>
      </c>
      <c r="E7793" s="71">
        <v>44570</v>
      </c>
      <c r="F7793" t="s">
        <v>12430</v>
      </c>
      <c r="G7793" t="s">
        <v>2142</v>
      </c>
      <c r="H7793" t="s">
        <v>12429</v>
      </c>
      <c r="I7793" t="s">
        <v>12428</v>
      </c>
      <c r="J7793" s="40">
        <v>0</v>
      </c>
      <c r="K7793" s="40">
        <v>32.159999999999997</v>
      </c>
    </row>
    <row r="7794" spans="1:11" x14ac:dyDescent="0.35">
      <c r="A7794">
        <v>30258</v>
      </c>
      <c r="B7794" t="s">
        <v>1372</v>
      </c>
      <c r="C7794" s="70">
        <v>-475</v>
      </c>
      <c r="D7794" s="70">
        <v>-152.72999999999999</v>
      </c>
      <c r="E7794" s="71">
        <v>44574</v>
      </c>
      <c r="F7794" t="s">
        <v>12079</v>
      </c>
      <c r="G7794" t="s">
        <v>2142</v>
      </c>
      <c r="H7794" t="s">
        <v>12078</v>
      </c>
      <c r="I7794" t="s">
        <v>12077</v>
      </c>
      <c r="J7794" s="40">
        <v>0</v>
      </c>
      <c r="K7794" s="40">
        <v>54.54</v>
      </c>
    </row>
    <row r="7795" spans="1:11" x14ac:dyDescent="0.35">
      <c r="A7795">
        <v>30258</v>
      </c>
      <c r="B7795" t="s">
        <v>1372</v>
      </c>
      <c r="C7795" s="70">
        <v>-475</v>
      </c>
      <c r="D7795" s="70">
        <v>-152.72999999999999</v>
      </c>
      <c r="E7795" s="71">
        <v>44581</v>
      </c>
      <c r="F7795" t="s">
        <v>12424</v>
      </c>
      <c r="G7795" t="s">
        <v>2142</v>
      </c>
      <c r="H7795" t="s">
        <v>12423</v>
      </c>
      <c r="I7795" t="s">
        <v>12422</v>
      </c>
      <c r="J7795" s="40">
        <v>0</v>
      </c>
      <c r="K7795" s="40">
        <v>74.03</v>
      </c>
    </row>
    <row r="7796" spans="1:11" x14ac:dyDescent="0.35">
      <c r="A7796">
        <v>30258</v>
      </c>
      <c r="B7796" t="s">
        <v>1372</v>
      </c>
      <c r="C7796" s="70">
        <v>-475</v>
      </c>
      <c r="D7796" s="70">
        <v>-152.72999999999999</v>
      </c>
      <c r="E7796" s="71">
        <v>44588</v>
      </c>
      <c r="F7796" t="s">
        <v>12061</v>
      </c>
      <c r="G7796" t="s">
        <v>2142</v>
      </c>
      <c r="H7796" t="s">
        <v>12060</v>
      </c>
      <c r="I7796" t="s">
        <v>12059</v>
      </c>
      <c r="J7796" s="40">
        <v>0</v>
      </c>
      <c r="K7796" s="40">
        <v>81.349999999999994</v>
      </c>
    </row>
    <row r="7797" spans="1:11" x14ac:dyDescent="0.35">
      <c r="A7797">
        <v>30258</v>
      </c>
      <c r="B7797" t="s">
        <v>1372</v>
      </c>
      <c r="C7797" s="70">
        <v>-475</v>
      </c>
      <c r="D7797" s="70">
        <v>-152.72999999999999</v>
      </c>
      <c r="E7797" s="71">
        <v>44588</v>
      </c>
      <c r="F7797" t="s">
        <v>12058</v>
      </c>
      <c r="G7797" t="s">
        <v>2142</v>
      </c>
      <c r="H7797" t="s">
        <v>12057</v>
      </c>
      <c r="I7797" t="s">
        <v>12056</v>
      </c>
      <c r="J7797" s="40">
        <v>0</v>
      </c>
      <c r="K7797" s="40">
        <v>53.19</v>
      </c>
    </row>
    <row r="7798" spans="1:11" x14ac:dyDescent="0.35">
      <c r="A7798">
        <v>30258</v>
      </c>
      <c r="B7798" t="s">
        <v>1372</v>
      </c>
      <c r="C7798" s="70">
        <v>-475</v>
      </c>
      <c r="D7798" s="70">
        <v>-152.72999999999999</v>
      </c>
      <c r="E7798" s="71">
        <v>44588</v>
      </c>
      <c r="F7798" t="s">
        <v>12418</v>
      </c>
      <c r="G7798" t="s">
        <v>2142</v>
      </c>
      <c r="H7798" t="s">
        <v>12417</v>
      </c>
      <c r="I7798" t="s">
        <v>12416</v>
      </c>
      <c r="J7798" s="40">
        <v>0</v>
      </c>
      <c r="K7798" s="40">
        <v>61.64</v>
      </c>
    </row>
    <row r="7799" spans="1:11" x14ac:dyDescent="0.35">
      <c r="A7799">
        <v>30258</v>
      </c>
      <c r="B7799" t="s">
        <v>1372</v>
      </c>
      <c r="C7799" s="70">
        <v>-475</v>
      </c>
      <c r="D7799" s="70">
        <v>-152.72999999999999</v>
      </c>
      <c r="E7799" s="71">
        <v>44588</v>
      </c>
      <c r="F7799" t="s">
        <v>12415</v>
      </c>
      <c r="G7799" t="s">
        <v>2142</v>
      </c>
      <c r="H7799" t="s">
        <v>12414</v>
      </c>
      <c r="I7799" t="s">
        <v>12413</v>
      </c>
      <c r="J7799" s="40">
        <v>0</v>
      </c>
      <c r="K7799" s="40">
        <v>55.38</v>
      </c>
    </row>
    <row r="7800" spans="1:11" x14ac:dyDescent="0.35">
      <c r="A7800">
        <v>30258</v>
      </c>
      <c r="B7800" t="s">
        <v>1372</v>
      </c>
      <c r="C7800" s="70">
        <v>-475</v>
      </c>
      <c r="D7800" s="70">
        <v>-152.72999999999999</v>
      </c>
      <c r="E7800" s="71">
        <v>44588</v>
      </c>
      <c r="F7800" t="s">
        <v>12412</v>
      </c>
      <c r="G7800" t="s">
        <v>2142</v>
      </c>
      <c r="H7800" t="s">
        <v>12411</v>
      </c>
      <c r="I7800" t="s">
        <v>12410</v>
      </c>
      <c r="J7800" s="40">
        <v>0</v>
      </c>
      <c r="K7800" s="40">
        <v>81.349999999999994</v>
      </c>
    </row>
    <row r="7801" spans="1:11" x14ac:dyDescent="0.35">
      <c r="A7801">
        <v>30258</v>
      </c>
      <c r="B7801" t="s">
        <v>1372</v>
      </c>
      <c r="C7801" s="70">
        <v>-475</v>
      </c>
      <c r="D7801" s="70">
        <v>-152.72999999999999</v>
      </c>
      <c r="E7801" s="71">
        <v>44589</v>
      </c>
      <c r="F7801" t="s">
        <v>12055</v>
      </c>
      <c r="G7801" t="s">
        <v>2142</v>
      </c>
      <c r="H7801" t="s">
        <v>12054</v>
      </c>
      <c r="I7801" t="s">
        <v>12053</v>
      </c>
      <c r="J7801" s="40">
        <v>0</v>
      </c>
      <c r="K7801" s="40">
        <v>53.19</v>
      </c>
    </row>
    <row r="7802" spans="1:11" x14ac:dyDescent="0.35">
      <c r="A7802">
        <v>30258</v>
      </c>
      <c r="B7802" t="s">
        <v>1372</v>
      </c>
      <c r="C7802" s="70">
        <v>-475</v>
      </c>
      <c r="D7802" s="70">
        <v>-152.72999999999999</v>
      </c>
      <c r="E7802" s="71">
        <v>44591</v>
      </c>
      <c r="F7802" t="s">
        <v>12052</v>
      </c>
      <c r="G7802" t="s">
        <v>2142</v>
      </c>
      <c r="H7802" t="s">
        <v>12051</v>
      </c>
      <c r="I7802" t="s">
        <v>12050</v>
      </c>
      <c r="J7802" s="40">
        <v>0</v>
      </c>
      <c r="K7802" s="40">
        <v>53.19</v>
      </c>
    </row>
    <row r="7803" spans="1:11" x14ac:dyDescent="0.35">
      <c r="A7803">
        <v>30258</v>
      </c>
      <c r="B7803" t="s">
        <v>1372</v>
      </c>
      <c r="C7803" s="70">
        <v>-475</v>
      </c>
      <c r="D7803" s="70">
        <v>-152.72999999999999</v>
      </c>
      <c r="E7803" s="71">
        <v>44592</v>
      </c>
      <c r="F7803" t="s">
        <v>11547</v>
      </c>
      <c r="G7803" t="s">
        <v>1912</v>
      </c>
      <c r="J7803" s="40">
        <v>63.85</v>
      </c>
      <c r="K7803" s="40">
        <v>0</v>
      </c>
    </row>
    <row r="7804" spans="1:11" x14ac:dyDescent="0.35">
      <c r="A7804">
        <v>30258</v>
      </c>
      <c r="B7804" t="s">
        <v>1372</v>
      </c>
      <c r="C7804" s="70">
        <v>-475</v>
      </c>
      <c r="D7804" s="70">
        <v>-152.72999999999999</v>
      </c>
      <c r="E7804" s="71">
        <v>44592</v>
      </c>
      <c r="F7804" t="s">
        <v>11547</v>
      </c>
      <c r="G7804" t="s">
        <v>1912</v>
      </c>
      <c r="J7804" s="40">
        <v>52.9</v>
      </c>
      <c r="K7804" s="40">
        <v>0</v>
      </c>
    </row>
    <row r="7805" spans="1:11" x14ac:dyDescent="0.35">
      <c r="A7805">
        <v>30258</v>
      </c>
      <c r="B7805" t="s">
        <v>1372</v>
      </c>
      <c r="C7805" s="70">
        <v>-475</v>
      </c>
      <c r="D7805" s="70">
        <v>-152.72999999999999</v>
      </c>
      <c r="E7805" s="71">
        <v>44592</v>
      </c>
      <c r="F7805" t="s">
        <v>11547</v>
      </c>
      <c r="G7805" t="s">
        <v>1912</v>
      </c>
      <c r="J7805" s="40">
        <v>31.3</v>
      </c>
      <c r="K7805" s="40">
        <v>0</v>
      </c>
    </row>
    <row r="7806" spans="1:11" x14ac:dyDescent="0.35">
      <c r="A7806">
        <v>30258</v>
      </c>
      <c r="B7806" t="s">
        <v>1372</v>
      </c>
      <c r="C7806" s="70">
        <v>-475</v>
      </c>
      <c r="D7806" s="70">
        <v>-152.72999999999999</v>
      </c>
      <c r="E7806" s="71">
        <v>44592</v>
      </c>
      <c r="F7806" t="s">
        <v>11547</v>
      </c>
      <c r="G7806" t="s">
        <v>1912</v>
      </c>
      <c r="J7806" s="40">
        <v>53.21</v>
      </c>
      <c r="K7806" s="40">
        <v>0</v>
      </c>
    </row>
    <row r="7807" spans="1:11" x14ac:dyDescent="0.35">
      <c r="A7807">
        <v>30258</v>
      </c>
      <c r="B7807" t="s">
        <v>1372</v>
      </c>
      <c r="C7807" s="70">
        <v>-475</v>
      </c>
      <c r="D7807" s="70">
        <v>-152.72999999999999</v>
      </c>
      <c r="E7807" s="71">
        <v>44592</v>
      </c>
      <c r="F7807" t="s">
        <v>11547</v>
      </c>
      <c r="G7807" t="s">
        <v>1912</v>
      </c>
      <c r="J7807" s="40">
        <v>72.61</v>
      </c>
      <c r="K7807" s="40">
        <v>0</v>
      </c>
    </row>
    <row r="7808" spans="1:11" x14ac:dyDescent="0.35">
      <c r="A7808">
        <v>30258</v>
      </c>
      <c r="B7808" t="s">
        <v>1372</v>
      </c>
      <c r="C7808" s="70">
        <v>-475</v>
      </c>
      <c r="D7808" s="70">
        <v>-152.72999999999999</v>
      </c>
      <c r="E7808" s="71">
        <v>44592</v>
      </c>
      <c r="F7808" t="s">
        <v>11547</v>
      </c>
      <c r="G7808" t="s">
        <v>1912</v>
      </c>
      <c r="J7808" s="40">
        <v>190.61</v>
      </c>
      <c r="K7808" s="40">
        <v>0</v>
      </c>
    </row>
    <row r="7809" spans="1:11" x14ac:dyDescent="0.35">
      <c r="A7809">
        <v>30258</v>
      </c>
      <c r="B7809" t="s">
        <v>1372</v>
      </c>
      <c r="C7809" s="70">
        <v>-475</v>
      </c>
      <c r="D7809" s="70">
        <v>-152.72999999999999</v>
      </c>
      <c r="E7809" s="71">
        <v>44592</v>
      </c>
      <c r="F7809" t="s">
        <v>11547</v>
      </c>
      <c r="G7809" t="s">
        <v>1912</v>
      </c>
      <c r="J7809" s="40">
        <v>55.4</v>
      </c>
      <c r="K7809" s="40">
        <v>0</v>
      </c>
    </row>
    <row r="7810" spans="1:11" x14ac:dyDescent="0.35">
      <c r="A7810">
        <v>30258</v>
      </c>
      <c r="B7810" t="s">
        <v>1372</v>
      </c>
      <c r="C7810" s="70">
        <v>-475</v>
      </c>
      <c r="D7810" s="70">
        <v>-152.72999999999999</v>
      </c>
      <c r="E7810" s="71">
        <v>44592</v>
      </c>
      <c r="F7810" t="s">
        <v>11547</v>
      </c>
      <c r="G7810" t="s">
        <v>1912</v>
      </c>
      <c r="J7810" s="40">
        <v>81.38</v>
      </c>
      <c r="K7810" s="40">
        <v>0</v>
      </c>
    </row>
    <row r="7811" spans="1:11" x14ac:dyDescent="0.35">
      <c r="A7811">
        <v>30258</v>
      </c>
      <c r="B7811" t="s">
        <v>1372</v>
      </c>
      <c r="C7811" s="70">
        <v>-475</v>
      </c>
      <c r="D7811" s="70">
        <v>-152.72999999999999</v>
      </c>
      <c r="E7811" s="71">
        <v>44592</v>
      </c>
      <c r="F7811" t="s">
        <v>11547</v>
      </c>
      <c r="G7811" t="s">
        <v>1912</v>
      </c>
      <c r="J7811" s="40">
        <v>81.38</v>
      </c>
      <c r="K7811" s="40">
        <v>0</v>
      </c>
    </row>
    <row r="7812" spans="1:11" x14ac:dyDescent="0.35">
      <c r="A7812">
        <v>30258</v>
      </c>
      <c r="B7812" t="s">
        <v>1372</v>
      </c>
      <c r="C7812" s="70">
        <v>-475</v>
      </c>
      <c r="D7812" s="70">
        <v>-152.72999999999999</v>
      </c>
      <c r="E7812" s="71">
        <v>44592</v>
      </c>
      <c r="F7812" t="s">
        <v>11547</v>
      </c>
      <c r="G7812" t="s">
        <v>1912</v>
      </c>
      <c r="J7812" s="40">
        <v>61.66</v>
      </c>
      <c r="K7812" s="40">
        <v>0</v>
      </c>
    </row>
    <row r="7813" spans="1:11" x14ac:dyDescent="0.35">
      <c r="A7813">
        <v>30258</v>
      </c>
      <c r="B7813" t="s">
        <v>1372</v>
      </c>
      <c r="C7813" s="70">
        <v>-475</v>
      </c>
      <c r="D7813" s="70">
        <v>-152.72999999999999</v>
      </c>
      <c r="E7813" s="71">
        <v>44592</v>
      </c>
      <c r="F7813" t="s">
        <v>11547</v>
      </c>
      <c r="G7813" t="s">
        <v>1912</v>
      </c>
      <c r="J7813" s="40">
        <v>53.21</v>
      </c>
      <c r="K7813" s="40">
        <v>0</v>
      </c>
    </row>
    <row r="7814" spans="1:11" x14ac:dyDescent="0.35">
      <c r="A7814">
        <v>30258</v>
      </c>
      <c r="B7814" t="s">
        <v>1372</v>
      </c>
      <c r="C7814" s="70">
        <v>-475</v>
      </c>
      <c r="D7814" s="70">
        <v>-152.72999999999999</v>
      </c>
      <c r="E7814" s="71">
        <v>44592</v>
      </c>
      <c r="F7814" t="s">
        <v>11547</v>
      </c>
      <c r="G7814" t="s">
        <v>1912</v>
      </c>
      <c r="J7814" s="40">
        <v>53.21</v>
      </c>
      <c r="K7814" s="40">
        <v>0</v>
      </c>
    </row>
    <row r="7815" spans="1:11" x14ac:dyDescent="0.35">
      <c r="A7815">
        <v>30258</v>
      </c>
      <c r="B7815" t="s">
        <v>1372</v>
      </c>
      <c r="C7815" s="70">
        <v>-475</v>
      </c>
      <c r="D7815" s="70">
        <v>-152.72999999999999</v>
      </c>
      <c r="E7815" s="71">
        <v>44592</v>
      </c>
      <c r="F7815" t="s">
        <v>11547</v>
      </c>
      <c r="G7815" t="s">
        <v>1912</v>
      </c>
      <c r="J7815" s="40">
        <v>53.21</v>
      </c>
      <c r="K7815" s="40">
        <v>0</v>
      </c>
    </row>
    <row r="7816" spans="1:11" x14ac:dyDescent="0.35">
      <c r="A7816">
        <v>30258</v>
      </c>
      <c r="B7816" t="s">
        <v>1372</v>
      </c>
      <c r="C7816" s="70">
        <v>-475</v>
      </c>
      <c r="D7816" s="70">
        <v>-152.72999999999999</v>
      </c>
      <c r="E7816" s="71">
        <v>44592</v>
      </c>
      <c r="F7816" t="s">
        <v>11547</v>
      </c>
      <c r="G7816" t="s">
        <v>1912</v>
      </c>
      <c r="J7816" s="40">
        <v>27.54</v>
      </c>
      <c r="K7816" s="40">
        <v>0</v>
      </c>
    </row>
    <row r="7817" spans="1:11" x14ac:dyDescent="0.35">
      <c r="A7817">
        <v>30258</v>
      </c>
      <c r="B7817" t="s">
        <v>1372</v>
      </c>
      <c r="C7817" s="70">
        <v>-475</v>
      </c>
      <c r="D7817" s="70">
        <v>-152.72999999999999</v>
      </c>
      <c r="E7817" s="71">
        <v>44592</v>
      </c>
      <c r="F7817" t="s">
        <v>11547</v>
      </c>
      <c r="G7817" t="s">
        <v>1912</v>
      </c>
      <c r="J7817" s="40">
        <v>53.21</v>
      </c>
      <c r="K7817" s="40">
        <v>0</v>
      </c>
    </row>
    <row r="7818" spans="1:11" x14ac:dyDescent="0.35">
      <c r="A7818">
        <v>30258</v>
      </c>
      <c r="B7818" t="s">
        <v>1372</v>
      </c>
      <c r="C7818" s="70">
        <v>-475</v>
      </c>
      <c r="D7818" s="70">
        <v>-152.72999999999999</v>
      </c>
      <c r="E7818" s="71">
        <v>44592</v>
      </c>
      <c r="F7818" t="s">
        <v>12409</v>
      </c>
      <c r="G7818" t="s">
        <v>2142</v>
      </c>
      <c r="H7818" t="s">
        <v>12408</v>
      </c>
      <c r="I7818" t="s">
        <v>12407</v>
      </c>
      <c r="J7818" s="40">
        <v>0</v>
      </c>
      <c r="K7818" s="40">
        <v>27.54</v>
      </c>
    </row>
    <row r="7819" spans="1:11" x14ac:dyDescent="0.35">
      <c r="A7819">
        <v>30258</v>
      </c>
      <c r="B7819" t="s">
        <v>1372</v>
      </c>
      <c r="C7819" s="70">
        <v>-475</v>
      </c>
      <c r="D7819" s="70">
        <v>-152.72999999999999</v>
      </c>
      <c r="E7819" s="71">
        <v>44592</v>
      </c>
      <c r="F7819" t="s">
        <v>6820</v>
      </c>
      <c r="G7819" t="s">
        <v>2247</v>
      </c>
      <c r="J7819" s="40">
        <v>10.97</v>
      </c>
      <c r="K7819" s="40">
        <v>0</v>
      </c>
    </row>
    <row r="7820" spans="1:11" x14ac:dyDescent="0.35">
      <c r="A7820">
        <v>30258</v>
      </c>
      <c r="B7820" t="s">
        <v>1372</v>
      </c>
      <c r="C7820" s="70">
        <v>-475</v>
      </c>
      <c r="D7820" s="70">
        <v>-152.72999999999999</v>
      </c>
      <c r="E7820" s="71">
        <v>44593</v>
      </c>
      <c r="F7820" t="s">
        <v>12046</v>
      </c>
      <c r="G7820" t="s">
        <v>2142</v>
      </c>
      <c r="H7820" t="s">
        <v>12045</v>
      </c>
      <c r="I7820" t="s">
        <v>12044</v>
      </c>
      <c r="J7820" s="40">
        <v>0</v>
      </c>
      <c r="K7820" s="40">
        <v>53.64</v>
      </c>
    </row>
    <row r="7821" spans="1:11" x14ac:dyDescent="0.35">
      <c r="A7821">
        <v>30258</v>
      </c>
      <c r="B7821" t="s">
        <v>1372</v>
      </c>
      <c r="C7821" s="70">
        <v>-475</v>
      </c>
      <c r="D7821" s="70">
        <v>-152.72999999999999</v>
      </c>
      <c r="E7821" s="71">
        <v>44593</v>
      </c>
      <c r="F7821" t="s">
        <v>12043</v>
      </c>
      <c r="G7821" t="s">
        <v>2142</v>
      </c>
      <c r="H7821" t="s">
        <v>12042</v>
      </c>
      <c r="I7821" t="s">
        <v>12041</v>
      </c>
      <c r="J7821" s="40">
        <v>0</v>
      </c>
      <c r="K7821" s="40">
        <v>53.64</v>
      </c>
    </row>
    <row r="7822" spans="1:11" x14ac:dyDescent="0.35">
      <c r="A7822">
        <v>30258</v>
      </c>
      <c r="B7822" t="s">
        <v>1372</v>
      </c>
      <c r="C7822" s="70">
        <v>-475</v>
      </c>
      <c r="D7822" s="70">
        <v>-152.72999999999999</v>
      </c>
      <c r="E7822" s="71">
        <v>44593</v>
      </c>
      <c r="F7822" t="s">
        <v>13900</v>
      </c>
      <c r="G7822" t="s">
        <v>2142</v>
      </c>
      <c r="H7822" t="s">
        <v>13899</v>
      </c>
      <c r="I7822" t="s">
        <v>13898</v>
      </c>
      <c r="J7822" s="40">
        <v>0</v>
      </c>
      <c r="K7822" s="40">
        <v>20.2</v>
      </c>
    </row>
    <row r="7823" spans="1:11" x14ac:dyDescent="0.35">
      <c r="A7823">
        <v>30258</v>
      </c>
      <c r="B7823" t="s">
        <v>1372</v>
      </c>
      <c r="C7823" s="70">
        <v>-475</v>
      </c>
      <c r="D7823" s="70">
        <v>-152.72999999999999</v>
      </c>
      <c r="E7823" s="71">
        <v>44593</v>
      </c>
      <c r="F7823" t="s">
        <v>12406</v>
      </c>
      <c r="G7823" t="s">
        <v>2142</v>
      </c>
      <c r="H7823" t="s">
        <v>12405</v>
      </c>
      <c r="I7823" t="s">
        <v>12404</v>
      </c>
      <c r="J7823" s="40">
        <v>0</v>
      </c>
      <c r="K7823" s="40">
        <v>194.32</v>
      </c>
    </row>
    <row r="7824" spans="1:11" x14ac:dyDescent="0.35">
      <c r="A7824">
        <v>30258</v>
      </c>
      <c r="B7824" t="s">
        <v>1372</v>
      </c>
      <c r="C7824" s="70">
        <v>-475</v>
      </c>
      <c r="D7824" s="70">
        <v>-152.72999999999999</v>
      </c>
      <c r="E7824" s="71">
        <v>44594</v>
      </c>
      <c r="F7824" t="s">
        <v>12019</v>
      </c>
      <c r="G7824" t="s">
        <v>2142</v>
      </c>
      <c r="H7824" t="s">
        <v>12018</v>
      </c>
      <c r="I7824" t="s">
        <v>12017</v>
      </c>
      <c r="J7824" s="40">
        <v>0</v>
      </c>
      <c r="K7824" s="40">
        <v>57.91</v>
      </c>
    </row>
    <row r="7825" spans="1:11" x14ac:dyDescent="0.35">
      <c r="A7825">
        <v>30258</v>
      </c>
      <c r="B7825" t="s">
        <v>1372</v>
      </c>
      <c r="C7825" s="70">
        <v>-475</v>
      </c>
      <c r="D7825" s="70">
        <v>-152.72999999999999</v>
      </c>
      <c r="E7825" s="71">
        <v>44600</v>
      </c>
      <c r="F7825" t="s">
        <v>12016</v>
      </c>
      <c r="G7825" t="s">
        <v>2142</v>
      </c>
      <c r="H7825" t="s">
        <v>12015</v>
      </c>
      <c r="I7825" t="s">
        <v>12014</v>
      </c>
      <c r="J7825" s="40">
        <v>0</v>
      </c>
      <c r="K7825" s="40">
        <v>52.73</v>
      </c>
    </row>
    <row r="7826" spans="1:11" x14ac:dyDescent="0.35">
      <c r="A7826">
        <v>30258</v>
      </c>
      <c r="B7826" t="s">
        <v>1372</v>
      </c>
      <c r="C7826" s="70">
        <v>-475</v>
      </c>
      <c r="D7826" s="70">
        <v>-152.72999999999999</v>
      </c>
      <c r="E7826" s="71">
        <v>44600</v>
      </c>
      <c r="F7826" t="s">
        <v>12013</v>
      </c>
      <c r="G7826" t="s">
        <v>2142</v>
      </c>
      <c r="H7826" t="s">
        <v>12012</v>
      </c>
      <c r="I7826" t="s">
        <v>12011</v>
      </c>
      <c r="J7826" s="40">
        <v>0</v>
      </c>
      <c r="K7826" s="40">
        <v>52.73</v>
      </c>
    </row>
    <row r="7827" spans="1:11" x14ac:dyDescent="0.35">
      <c r="A7827">
        <v>30258</v>
      </c>
      <c r="B7827" t="s">
        <v>1372</v>
      </c>
      <c r="C7827" s="70">
        <v>-475</v>
      </c>
      <c r="D7827" s="70">
        <v>-152.72999999999999</v>
      </c>
      <c r="E7827" s="71">
        <v>44601</v>
      </c>
      <c r="F7827" t="s">
        <v>12403</v>
      </c>
      <c r="G7827" t="s">
        <v>2142</v>
      </c>
      <c r="H7827" t="s">
        <v>12402</v>
      </c>
      <c r="I7827" t="s">
        <v>12401</v>
      </c>
      <c r="J7827" s="40">
        <v>0</v>
      </c>
      <c r="K7827" s="40">
        <v>158.27000000000001</v>
      </c>
    </row>
    <row r="7828" spans="1:11" x14ac:dyDescent="0.35">
      <c r="A7828">
        <v>30258</v>
      </c>
      <c r="B7828" t="s">
        <v>1372</v>
      </c>
      <c r="C7828" s="70">
        <v>-475</v>
      </c>
      <c r="D7828" s="70">
        <v>-152.72999999999999</v>
      </c>
      <c r="E7828" s="71">
        <v>44606</v>
      </c>
      <c r="F7828" t="s">
        <v>12400</v>
      </c>
      <c r="G7828" t="s">
        <v>2142</v>
      </c>
      <c r="H7828" t="s">
        <v>12399</v>
      </c>
      <c r="I7828" t="s">
        <v>12398</v>
      </c>
      <c r="J7828" s="40">
        <v>0</v>
      </c>
      <c r="K7828" s="40">
        <v>19.010000000000002</v>
      </c>
    </row>
    <row r="7829" spans="1:11" x14ac:dyDescent="0.35">
      <c r="A7829">
        <v>30258</v>
      </c>
      <c r="B7829" t="s">
        <v>1372</v>
      </c>
      <c r="C7829" s="70">
        <v>-475</v>
      </c>
      <c r="D7829" s="70">
        <v>-152.72999999999999</v>
      </c>
      <c r="E7829" s="71">
        <v>44609</v>
      </c>
      <c r="F7829" t="s">
        <v>12004</v>
      </c>
      <c r="G7829" t="s">
        <v>2142</v>
      </c>
      <c r="H7829" t="s">
        <v>12003</v>
      </c>
      <c r="I7829" t="s">
        <v>12002</v>
      </c>
      <c r="J7829" s="40">
        <v>0</v>
      </c>
      <c r="K7829" s="40">
        <v>53.31</v>
      </c>
    </row>
    <row r="7830" spans="1:11" x14ac:dyDescent="0.35">
      <c r="A7830">
        <v>30258</v>
      </c>
      <c r="B7830" t="s">
        <v>1372</v>
      </c>
      <c r="C7830" s="70">
        <v>-475</v>
      </c>
      <c r="D7830" s="70">
        <v>-152.72999999999999</v>
      </c>
      <c r="E7830" s="71">
        <v>44615</v>
      </c>
      <c r="F7830" t="s">
        <v>12397</v>
      </c>
      <c r="G7830" t="s">
        <v>2142</v>
      </c>
      <c r="H7830" t="s">
        <v>12396</v>
      </c>
      <c r="I7830" t="s">
        <v>12395</v>
      </c>
      <c r="J7830" s="40">
        <v>0</v>
      </c>
      <c r="K7830" s="40">
        <v>62.67</v>
      </c>
    </row>
    <row r="7831" spans="1:11" x14ac:dyDescent="0.35">
      <c r="A7831">
        <v>30258</v>
      </c>
      <c r="B7831" t="s">
        <v>1372</v>
      </c>
      <c r="C7831" s="70">
        <v>-475</v>
      </c>
      <c r="D7831" s="70">
        <v>-152.72999999999999</v>
      </c>
      <c r="E7831" s="71">
        <v>44615</v>
      </c>
      <c r="F7831" t="s">
        <v>12394</v>
      </c>
      <c r="G7831" t="s">
        <v>2142</v>
      </c>
      <c r="H7831" t="s">
        <v>12393</v>
      </c>
      <c r="I7831" t="s">
        <v>12392</v>
      </c>
      <c r="J7831" s="40">
        <v>0</v>
      </c>
      <c r="K7831" s="40">
        <v>116.66</v>
      </c>
    </row>
    <row r="7832" spans="1:11" x14ac:dyDescent="0.35">
      <c r="A7832">
        <v>30258</v>
      </c>
      <c r="B7832" t="s">
        <v>1372</v>
      </c>
      <c r="C7832" s="70">
        <v>-475</v>
      </c>
      <c r="D7832" s="70">
        <v>-152.72999999999999</v>
      </c>
      <c r="E7832" s="71">
        <v>44615</v>
      </c>
      <c r="F7832" t="s">
        <v>12391</v>
      </c>
      <c r="G7832" t="s">
        <v>2142</v>
      </c>
      <c r="H7832" t="s">
        <v>12390</v>
      </c>
      <c r="I7832" t="s">
        <v>12389</v>
      </c>
      <c r="J7832" s="40">
        <v>0</v>
      </c>
      <c r="K7832" s="40">
        <v>84.39</v>
      </c>
    </row>
    <row r="7833" spans="1:11" x14ac:dyDescent="0.35">
      <c r="A7833">
        <v>30258</v>
      </c>
      <c r="B7833" t="s">
        <v>1372</v>
      </c>
      <c r="C7833" s="70">
        <v>-475</v>
      </c>
      <c r="D7833" s="70">
        <v>-152.72999999999999</v>
      </c>
      <c r="E7833" s="71">
        <v>44619</v>
      </c>
      <c r="F7833" t="s">
        <v>11112</v>
      </c>
      <c r="G7833" t="s">
        <v>2142</v>
      </c>
      <c r="H7833" t="s">
        <v>11111</v>
      </c>
      <c r="I7833" t="s">
        <v>11110</v>
      </c>
      <c r="J7833" s="40">
        <v>0</v>
      </c>
      <c r="K7833" s="40">
        <v>153.11000000000001</v>
      </c>
    </row>
    <row r="7834" spans="1:11" x14ac:dyDescent="0.35">
      <c r="A7834">
        <v>30258</v>
      </c>
      <c r="B7834" t="s">
        <v>1372</v>
      </c>
      <c r="C7834" s="70">
        <v>-475</v>
      </c>
      <c r="D7834" s="70">
        <v>-152.72999999999999</v>
      </c>
      <c r="E7834" s="71">
        <v>44620</v>
      </c>
      <c r="F7834" t="s">
        <v>8269</v>
      </c>
      <c r="G7834" t="s">
        <v>1912</v>
      </c>
      <c r="J7834" s="40">
        <v>52.5</v>
      </c>
      <c r="K7834" s="40">
        <v>0</v>
      </c>
    </row>
    <row r="7835" spans="1:11" x14ac:dyDescent="0.35">
      <c r="A7835">
        <v>30258</v>
      </c>
      <c r="B7835" t="s">
        <v>1372</v>
      </c>
      <c r="C7835" s="70">
        <v>-475</v>
      </c>
      <c r="D7835" s="70">
        <v>-152.72999999999999</v>
      </c>
      <c r="E7835" s="71">
        <v>44620</v>
      </c>
      <c r="F7835" t="s">
        <v>8269</v>
      </c>
      <c r="G7835" t="s">
        <v>1912</v>
      </c>
      <c r="J7835" s="40">
        <v>52.5</v>
      </c>
      <c r="K7835" s="40">
        <v>0</v>
      </c>
    </row>
    <row r="7836" spans="1:11" x14ac:dyDescent="0.35">
      <c r="A7836">
        <v>30258</v>
      </c>
      <c r="B7836" t="s">
        <v>1372</v>
      </c>
      <c r="C7836" s="70">
        <v>-475</v>
      </c>
      <c r="D7836" s="70">
        <v>-152.72999999999999</v>
      </c>
      <c r="E7836" s="71">
        <v>44620</v>
      </c>
      <c r="F7836" t="s">
        <v>8269</v>
      </c>
      <c r="G7836" t="s">
        <v>1912</v>
      </c>
      <c r="J7836" s="40">
        <v>19.77</v>
      </c>
      <c r="K7836" s="40">
        <v>0</v>
      </c>
    </row>
    <row r="7837" spans="1:11" x14ac:dyDescent="0.35">
      <c r="A7837">
        <v>30258</v>
      </c>
      <c r="B7837" t="s">
        <v>1372</v>
      </c>
      <c r="C7837" s="70">
        <v>-475</v>
      </c>
      <c r="D7837" s="70">
        <v>-152.72999999999999</v>
      </c>
      <c r="E7837" s="71">
        <v>44620</v>
      </c>
      <c r="F7837" t="s">
        <v>8269</v>
      </c>
      <c r="G7837" t="s">
        <v>1912</v>
      </c>
      <c r="J7837" s="40">
        <v>56.52</v>
      </c>
      <c r="K7837" s="40">
        <v>0</v>
      </c>
    </row>
    <row r="7838" spans="1:11" x14ac:dyDescent="0.35">
      <c r="A7838">
        <v>30258</v>
      </c>
      <c r="B7838" t="s">
        <v>1372</v>
      </c>
      <c r="C7838" s="70">
        <v>-475</v>
      </c>
      <c r="D7838" s="70">
        <v>-152.72999999999999</v>
      </c>
      <c r="E7838" s="71">
        <v>44620</v>
      </c>
      <c r="F7838" t="s">
        <v>8269</v>
      </c>
      <c r="G7838" t="s">
        <v>1912</v>
      </c>
      <c r="J7838" s="40">
        <v>52.5</v>
      </c>
      <c r="K7838" s="40">
        <v>0</v>
      </c>
    </row>
    <row r="7839" spans="1:11" x14ac:dyDescent="0.35">
      <c r="A7839">
        <v>30258</v>
      </c>
      <c r="B7839" t="s">
        <v>1372</v>
      </c>
      <c r="C7839" s="70">
        <v>-475</v>
      </c>
      <c r="D7839" s="70">
        <v>-152.72999999999999</v>
      </c>
      <c r="E7839" s="71">
        <v>44620</v>
      </c>
      <c r="F7839" t="s">
        <v>8269</v>
      </c>
      <c r="G7839" t="s">
        <v>1912</v>
      </c>
      <c r="J7839" s="40">
        <v>52.5</v>
      </c>
      <c r="K7839" s="40">
        <v>0</v>
      </c>
    </row>
    <row r="7840" spans="1:11" x14ac:dyDescent="0.35">
      <c r="A7840">
        <v>30258</v>
      </c>
      <c r="B7840" t="s">
        <v>1372</v>
      </c>
      <c r="C7840" s="70">
        <v>-475</v>
      </c>
      <c r="D7840" s="70">
        <v>-152.72999999999999</v>
      </c>
      <c r="E7840" s="71">
        <v>44620</v>
      </c>
      <c r="F7840" t="s">
        <v>8269</v>
      </c>
      <c r="G7840" t="s">
        <v>1912</v>
      </c>
      <c r="J7840" s="40">
        <v>157.19999999999999</v>
      </c>
      <c r="K7840" s="40">
        <v>0</v>
      </c>
    </row>
    <row r="7841" spans="1:11" x14ac:dyDescent="0.35">
      <c r="A7841">
        <v>30258</v>
      </c>
      <c r="B7841" t="s">
        <v>1372</v>
      </c>
      <c r="C7841" s="70">
        <v>-475</v>
      </c>
      <c r="D7841" s="70">
        <v>-152.72999999999999</v>
      </c>
      <c r="E7841" s="71">
        <v>44620</v>
      </c>
      <c r="F7841" t="s">
        <v>8269</v>
      </c>
      <c r="G7841" t="s">
        <v>1912</v>
      </c>
      <c r="J7841" s="40">
        <v>19.149999999999999</v>
      </c>
      <c r="K7841" s="40">
        <v>0</v>
      </c>
    </row>
    <row r="7842" spans="1:11" x14ac:dyDescent="0.35">
      <c r="A7842">
        <v>30258</v>
      </c>
      <c r="B7842" t="s">
        <v>1372</v>
      </c>
      <c r="C7842" s="70">
        <v>-475</v>
      </c>
      <c r="D7842" s="70">
        <v>-152.72999999999999</v>
      </c>
      <c r="E7842" s="71">
        <v>44620</v>
      </c>
      <c r="F7842" t="s">
        <v>8269</v>
      </c>
      <c r="G7842" t="s">
        <v>1912</v>
      </c>
      <c r="J7842" s="40">
        <v>52.5</v>
      </c>
      <c r="K7842" s="40">
        <v>0</v>
      </c>
    </row>
    <row r="7843" spans="1:11" x14ac:dyDescent="0.35">
      <c r="A7843">
        <v>30258</v>
      </c>
      <c r="B7843" t="s">
        <v>1372</v>
      </c>
      <c r="C7843" s="70">
        <v>-475</v>
      </c>
      <c r="D7843" s="70">
        <v>-152.72999999999999</v>
      </c>
      <c r="E7843" s="71">
        <v>44620</v>
      </c>
      <c r="F7843" t="s">
        <v>8269</v>
      </c>
      <c r="G7843" t="s">
        <v>1912</v>
      </c>
      <c r="J7843" s="40">
        <v>621.37</v>
      </c>
      <c r="K7843" s="40">
        <v>0</v>
      </c>
    </row>
    <row r="7844" spans="1:11" x14ac:dyDescent="0.35">
      <c r="A7844">
        <v>30258</v>
      </c>
      <c r="B7844" t="s">
        <v>1372</v>
      </c>
      <c r="C7844" s="70">
        <v>-475</v>
      </c>
      <c r="D7844" s="70">
        <v>-152.72999999999999</v>
      </c>
      <c r="E7844" s="71">
        <v>44620</v>
      </c>
      <c r="F7844" t="s">
        <v>8269</v>
      </c>
      <c r="G7844" t="s">
        <v>1912</v>
      </c>
      <c r="J7844" s="40">
        <v>84</v>
      </c>
      <c r="K7844" s="40">
        <v>0</v>
      </c>
    </row>
    <row r="7845" spans="1:11" x14ac:dyDescent="0.35">
      <c r="A7845">
        <v>30258</v>
      </c>
      <c r="B7845" t="s">
        <v>1372</v>
      </c>
      <c r="C7845" s="70">
        <v>-475</v>
      </c>
      <c r="D7845" s="70">
        <v>-152.72999999999999</v>
      </c>
      <c r="E7845" s="71">
        <v>44620</v>
      </c>
      <c r="F7845" t="s">
        <v>8269</v>
      </c>
      <c r="G7845" t="s">
        <v>1912</v>
      </c>
      <c r="J7845" s="40">
        <v>62.38</v>
      </c>
      <c r="K7845" s="40">
        <v>0</v>
      </c>
    </row>
    <row r="7846" spans="1:11" x14ac:dyDescent="0.35">
      <c r="A7846">
        <v>30258</v>
      </c>
      <c r="B7846" t="s">
        <v>1372</v>
      </c>
      <c r="C7846" s="70">
        <v>-475</v>
      </c>
      <c r="D7846" s="70">
        <v>-152.72999999999999</v>
      </c>
      <c r="E7846" s="71">
        <v>44620</v>
      </c>
      <c r="F7846" t="s">
        <v>8269</v>
      </c>
      <c r="G7846" t="s">
        <v>1912</v>
      </c>
      <c r="J7846" s="40">
        <v>116.12</v>
      </c>
      <c r="K7846" s="40">
        <v>0</v>
      </c>
    </row>
    <row r="7847" spans="1:11" x14ac:dyDescent="0.35">
      <c r="A7847">
        <v>30258</v>
      </c>
      <c r="B7847" t="s">
        <v>1372</v>
      </c>
      <c r="C7847" s="70">
        <v>-475</v>
      </c>
      <c r="D7847" s="70">
        <v>-152.72999999999999</v>
      </c>
      <c r="E7847" s="71">
        <v>44620</v>
      </c>
      <c r="F7847" t="s">
        <v>15891</v>
      </c>
      <c r="G7847" t="s">
        <v>1912</v>
      </c>
      <c r="J7847" s="40">
        <v>154.11000000000001</v>
      </c>
      <c r="K7847" s="40">
        <v>0</v>
      </c>
    </row>
    <row r="7848" spans="1:11" x14ac:dyDescent="0.35">
      <c r="A7848">
        <v>30258</v>
      </c>
      <c r="B7848" t="s">
        <v>1372</v>
      </c>
      <c r="C7848" s="70">
        <v>-475</v>
      </c>
      <c r="D7848" s="70">
        <v>-152.72999999999999</v>
      </c>
      <c r="E7848" s="71">
        <v>44620</v>
      </c>
      <c r="F7848" t="s">
        <v>15891</v>
      </c>
      <c r="G7848" t="s">
        <v>1912</v>
      </c>
      <c r="J7848" s="40">
        <v>52.5</v>
      </c>
      <c r="K7848" s="40">
        <v>0</v>
      </c>
    </row>
    <row r="7849" spans="1:11" x14ac:dyDescent="0.35">
      <c r="A7849">
        <v>30258</v>
      </c>
      <c r="B7849" t="s">
        <v>1372</v>
      </c>
      <c r="C7849" s="70">
        <v>-475</v>
      </c>
      <c r="D7849" s="70">
        <v>-152.72999999999999</v>
      </c>
      <c r="E7849" s="71">
        <v>44620</v>
      </c>
      <c r="F7849" t="s">
        <v>3203</v>
      </c>
      <c r="G7849" t="s">
        <v>2142</v>
      </c>
      <c r="H7849" t="s">
        <v>3202</v>
      </c>
      <c r="I7849" t="s">
        <v>3201</v>
      </c>
      <c r="J7849" s="40">
        <v>0</v>
      </c>
      <c r="K7849" s="40">
        <v>621.37</v>
      </c>
    </row>
    <row r="7850" spans="1:11" x14ac:dyDescent="0.35">
      <c r="A7850">
        <v>30258</v>
      </c>
      <c r="B7850" t="s">
        <v>1372</v>
      </c>
      <c r="C7850" s="70">
        <v>-475</v>
      </c>
      <c r="D7850" s="70">
        <v>-152.72999999999999</v>
      </c>
      <c r="E7850" s="71">
        <v>44620</v>
      </c>
      <c r="F7850" t="s">
        <v>11984</v>
      </c>
      <c r="G7850" t="s">
        <v>2142</v>
      </c>
      <c r="H7850" t="s">
        <v>11983</v>
      </c>
      <c r="I7850" t="s">
        <v>11982</v>
      </c>
      <c r="J7850" s="40">
        <v>0</v>
      </c>
      <c r="K7850" s="40">
        <v>52.5</v>
      </c>
    </row>
    <row r="7851" spans="1:11" x14ac:dyDescent="0.35">
      <c r="A7851">
        <v>30258</v>
      </c>
      <c r="B7851" t="s">
        <v>1372</v>
      </c>
      <c r="C7851" s="70">
        <v>-475</v>
      </c>
      <c r="D7851" s="70">
        <v>-152.72999999999999</v>
      </c>
      <c r="E7851" s="71">
        <v>44629</v>
      </c>
      <c r="F7851" t="s">
        <v>12382</v>
      </c>
      <c r="G7851" t="s">
        <v>2142</v>
      </c>
      <c r="H7851" t="s">
        <v>12381</v>
      </c>
      <c r="I7851" t="s">
        <v>12380</v>
      </c>
      <c r="J7851" s="40">
        <v>0</v>
      </c>
      <c r="K7851" s="40">
        <v>83.13</v>
      </c>
    </row>
    <row r="7852" spans="1:11" x14ac:dyDescent="0.35">
      <c r="A7852">
        <v>30258</v>
      </c>
      <c r="B7852" t="s">
        <v>1372</v>
      </c>
      <c r="C7852" s="70">
        <v>-475</v>
      </c>
      <c r="D7852" s="70">
        <v>-152.72999999999999</v>
      </c>
      <c r="E7852" s="71">
        <v>44629</v>
      </c>
      <c r="F7852" t="s">
        <v>12379</v>
      </c>
      <c r="G7852" t="s">
        <v>2142</v>
      </c>
      <c r="H7852" t="s">
        <v>12378</v>
      </c>
      <c r="I7852" t="s">
        <v>12377</v>
      </c>
      <c r="J7852" s="40">
        <v>0</v>
      </c>
      <c r="K7852" s="40">
        <v>96.53</v>
      </c>
    </row>
    <row r="7853" spans="1:11" x14ac:dyDescent="0.35">
      <c r="A7853">
        <v>30258</v>
      </c>
      <c r="B7853" t="s">
        <v>1372</v>
      </c>
      <c r="C7853" s="70">
        <v>-475</v>
      </c>
      <c r="D7853" s="70">
        <v>-152.72999999999999</v>
      </c>
      <c r="E7853" s="71">
        <v>44629</v>
      </c>
      <c r="F7853" t="s">
        <v>12376</v>
      </c>
      <c r="G7853" t="s">
        <v>2142</v>
      </c>
      <c r="H7853" t="s">
        <v>12375</v>
      </c>
      <c r="I7853" t="s">
        <v>12374</v>
      </c>
      <c r="J7853" s="40">
        <v>0</v>
      </c>
      <c r="K7853" s="40">
        <v>32.89</v>
      </c>
    </row>
    <row r="7854" spans="1:11" x14ac:dyDescent="0.35">
      <c r="A7854">
        <v>30258</v>
      </c>
      <c r="B7854" t="s">
        <v>1372</v>
      </c>
      <c r="C7854" s="70">
        <v>-475</v>
      </c>
      <c r="D7854" s="70">
        <v>-152.72999999999999</v>
      </c>
      <c r="E7854" s="71">
        <v>44629</v>
      </c>
      <c r="F7854" t="s">
        <v>12628</v>
      </c>
      <c r="G7854" t="s">
        <v>2142</v>
      </c>
      <c r="H7854" t="s">
        <v>12627</v>
      </c>
      <c r="I7854" t="s">
        <v>12626</v>
      </c>
      <c r="J7854" s="40">
        <v>0</v>
      </c>
      <c r="K7854" s="40">
        <v>127.71</v>
      </c>
    </row>
    <row r="7855" spans="1:11" x14ac:dyDescent="0.35">
      <c r="A7855">
        <v>30258</v>
      </c>
      <c r="B7855" t="s">
        <v>1372</v>
      </c>
      <c r="C7855" s="70">
        <v>-475</v>
      </c>
      <c r="D7855" s="70">
        <v>-152.72999999999999</v>
      </c>
      <c r="E7855" s="71">
        <v>44633</v>
      </c>
      <c r="F7855" t="s">
        <v>12373</v>
      </c>
      <c r="G7855" t="s">
        <v>2142</v>
      </c>
      <c r="H7855" t="s">
        <v>12372</v>
      </c>
      <c r="I7855" t="s">
        <v>12371</v>
      </c>
      <c r="J7855" s="40">
        <v>0</v>
      </c>
      <c r="K7855" s="40">
        <v>85.78</v>
      </c>
    </row>
    <row r="7856" spans="1:11" x14ac:dyDescent="0.35">
      <c r="A7856">
        <v>30258</v>
      </c>
      <c r="B7856" t="s">
        <v>1372</v>
      </c>
      <c r="C7856" s="70">
        <v>-475</v>
      </c>
      <c r="D7856" s="70">
        <v>-152.72999999999999</v>
      </c>
      <c r="E7856" s="71">
        <v>44633</v>
      </c>
      <c r="F7856" t="s">
        <v>12370</v>
      </c>
      <c r="G7856" t="s">
        <v>2142</v>
      </c>
      <c r="H7856" t="s">
        <v>12369</v>
      </c>
      <c r="I7856" t="s">
        <v>12368</v>
      </c>
      <c r="J7856" s="40">
        <v>0</v>
      </c>
      <c r="K7856" s="40">
        <v>113.97</v>
      </c>
    </row>
    <row r="7857" spans="1:11" x14ac:dyDescent="0.35">
      <c r="A7857">
        <v>30258</v>
      </c>
      <c r="B7857" t="s">
        <v>1372</v>
      </c>
      <c r="C7857" s="70">
        <v>-475</v>
      </c>
      <c r="D7857" s="70">
        <v>-152.72999999999999</v>
      </c>
      <c r="E7857" s="71">
        <v>44636</v>
      </c>
      <c r="F7857" t="s">
        <v>12610</v>
      </c>
      <c r="G7857" t="s">
        <v>2142</v>
      </c>
      <c r="H7857" t="s">
        <v>12609</v>
      </c>
      <c r="I7857" t="s">
        <v>12608</v>
      </c>
      <c r="J7857" s="40">
        <v>0</v>
      </c>
      <c r="K7857" s="40">
        <v>111.09</v>
      </c>
    </row>
    <row r="7858" spans="1:11" x14ac:dyDescent="0.35">
      <c r="A7858">
        <v>30258</v>
      </c>
      <c r="B7858" t="s">
        <v>1372</v>
      </c>
      <c r="C7858" s="70">
        <v>-475</v>
      </c>
      <c r="D7858" s="70">
        <v>-152.72999999999999</v>
      </c>
      <c r="E7858" s="71">
        <v>44637</v>
      </c>
      <c r="F7858" t="s">
        <v>11542</v>
      </c>
      <c r="G7858" t="s">
        <v>2142</v>
      </c>
      <c r="H7858" t="s">
        <v>11541</v>
      </c>
      <c r="I7858" t="s">
        <v>11540</v>
      </c>
      <c r="J7858" s="40">
        <v>0</v>
      </c>
      <c r="K7858" s="40">
        <v>79.989999999999995</v>
      </c>
    </row>
    <row r="7859" spans="1:11" x14ac:dyDescent="0.35">
      <c r="A7859">
        <v>30258</v>
      </c>
      <c r="B7859" t="s">
        <v>1372</v>
      </c>
      <c r="C7859" s="70">
        <v>-475</v>
      </c>
      <c r="D7859" s="70">
        <v>-152.72999999999999</v>
      </c>
      <c r="E7859" s="71">
        <v>44637</v>
      </c>
      <c r="F7859" t="s">
        <v>11539</v>
      </c>
      <c r="G7859" t="s">
        <v>2142</v>
      </c>
      <c r="H7859" t="s">
        <v>11538</v>
      </c>
      <c r="I7859" t="s">
        <v>11537</v>
      </c>
      <c r="J7859" s="40">
        <v>0</v>
      </c>
      <c r="K7859" s="40">
        <v>52.1</v>
      </c>
    </row>
    <row r="7860" spans="1:11" x14ac:dyDescent="0.35">
      <c r="A7860">
        <v>30258</v>
      </c>
      <c r="B7860" t="s">
        <v>1372</v>
      </c>
      <c r="C7860" s="70">
        <v>-475</v>
      </c>
      <c r="D7860" s="70">
        <v>-152.72999999999999</v>
      </c>
      <c r="E7860" s="71">
        <v>44641</v>
      </c>
      <c r="F7860" t="s">
        <v>12367</v>
      </c>
      <c r="G7860" t="s">
        <v>2142</v>
      </c>
      <c r="H7860" t="s">
        <v>12366</v>
      </c>
      <c r="I7860" t="s">
        <v>12365</v>
      </c>
      <c r="J7860" s="40">
        <v>0</v>
      </c>
      <c r="K7860" s="40">
        <v>88.3</v>
      </c>
    </row>
    <row r="7861" spans="1:11" x14ac:dyDescent="0.35">
      <c r="A7861">
        <v>30258</v>
      </c>
      <c r="B7861" t="s">
        <v>1372</v>
      </c>
      <c r="C7861" s="70">
        <v>-475</v>
      </c>
      <c r="D7861" s="70">
        <v>-152.72999999999999</v>
      </c>
      <c r="E7861" s="71">
        <v>44641</v>
      </c>
      <c r="F7861" t="s">
        <v>12364</v>
      </c>
      <c r="G7861" t="s">
        <v>2142</v>
      </c>
      <c r="H7861" t="s">
        <v>12363</v>
      </c>
      <c r="I7861" t="s">
        <v>12362</v>
      </c>
      <c r="J7861" s="40">
        <v>0</v>
      </c>
      <c r="K7861" s="40">
        <v>128.03</v>
      </c>
    </row>
    <row r="7862" spans="1:11" x14ac:dyDescent="0.35">
      <c r="A7862">
        <v>30258</v>
      </c>
      <c r="B7862" t="s">
        <v>1372</v>
      </c>
      <c r="C7862" s="70">
        <v>-475</v>
      </c>
      <c r="D7862" s="70">
        <v>-152.72999999999999</v>
      </c>
      <c r="E7862" s="71">
        <v>44641</v>
      </c>
      <c r="F7862" t="s">
        <v>12603</v>
      </c>
      <c r="G7862" t="s">
        <v>2142</v>
      </c>
      <c r="H7862" t="s">
        <v>12602</v>
      </c>
      <c r="I7862" t="s">
        <v>12601</v>
      </c>
      <c r="J7862" s="40">
        <v>0</v>
      </c>
      <c r="K7862" s="40">
        <v>146.16</v>
      </c>
    </row>
    <row r="7863" spans="1:11" x14ac:dyDescent="0.35">
      <c r="A7863">
        <v>30258</v>
      </c>
      <c r="B7863" t="s">
        <v>1372</v>
      </c>
      <c r="C7863" s="70">
        <v>-475</v>
      </c>
      <c r="D7863" s="70">
        <v>-152.72999999999999</v>
      </c>
      <c r="E7863" s="71">
        <v>44643</v>
      </c>
      <c r="F7863" t="s">
        <v>12361</v>
      </c>
      <c r="G7863" t="s">
        <v>2142</v>
      </c>
      <c r="H7863" t="s">
        <v>12360</v>
      </c>
      <c r="I7863" t="s">
        <v>12359</v>
      </c>
      <c r="J7863" s="40">
        <v>0</v>
      </c>
      <c r="K7863" s="40">
        <v>63.14</v>
      </c>
    </row>
    <row r="7864" spans="1:11" x14ac:dyDescent="0.35">
      <c r="A7864">
        <v>30258</v>
      </c>
      <c r="B7864" t="s">
        <v>1372</v>
      </c>
      <c r="C7864" s="70">
        <v>-475</v>
      </c>
      <c r="D7864" s="70">
        <v>-152.72999999999999</v>
      </c>
      <c r="E7864" s="71">
        <v>44643</v>
      </c>
      <c r="F7864" t="s">
        <v>12358</v>
      </c>
      <c r="G7864" t="s">
        <v>2142</v>
      </c>
      <c r="H7864" t="s">
        <v>12357</v>
      </c>
      <c r="I7864" t="s">
        <v>12356</v>
      </c>
      <c r="J7864" s="40">
        <v>0</v>
      </c>
      <c r="K7864" s="40">
        <v>137.41999999999999</v>
      </c>
    </row>
    <row r="7865" spans="1:11" x14ac:dyDescent="0.35">
      <c r="A7865">
        <v>30258</v>
      </c>
      <c r="B7865" t="s">
        <v>1372</v>
      </c>
      <c r="C7865" s="70">
        <v>-475</v>
      </c>
      <c r="D7865" s="70">
        <v>-152.72999999999999</v>
      </c>
      <c r="E7865" s="71">
        <v>44643</v>
      </c>
      <c r="F7865" t="s">
        <v>12355</v>
      </c>
      <c r="G7865" t="s">
        <v>2142</v>
      </c>
      <c r="H7865" t="s">
        <v>12354</v>
      </c>
      <c r="I7865" t="s">
        <v>12353</v>
      </c>
      <c r="J7865" s="40">
        <v>0</v>
      </c>
      <c r="K7865" s="40">
        <v>127.51</v>
      </c>
    </row>
    <row r="7866" spans="1:11" x14ac:dyDescent="0.35">
      <c r="A7866">
        <v>30258</v>
      </c>
      <c r="B7866" t="s">
        <v>1372</v>
      </c>
      <c r="C7866" s="70">
        <v>-475</v>
      </c>
      <c r="D7866" s="70">
        <v>-152.72999999999999</v>
      </c>
      <c r="E7866" s="71">
        <v>44643</v>
      </c>
      <c r="F7866" t="s">
        <v>11966</v>
      </c>
      <c r="G7866" t="s">
        <v>2142</v>
      </c>
      <c r="H7866" t="s">
        <v>11965</v>
      </c>
      <c r="I7866" t="s">
        <v>11964</v>
      </c>
      <c r="J7866" s="40">
        <v>0</v>
      </c>
      <c r="K7866" s="40">
        <v>52.62</v>
      </c>
    </row>
    <row r="7867" spans="1:11" x14ac:dyDescent="0.35">
      <c r="A7867">
        <v>30258</v>
      </c>
      <c r="B7867" t="s">
        <v>1372</v>
      </c>
      <c r="C7867" s="70">
        <v>-475</v>
      </c>
      <c r="D7867" s="70">
        <v>-152.72999999999999</v>
      </c>
      <c r="E7867" s="71">
        <v>44648</v>
      </c>
      <c r="F7867" t="s">
        <v>11948</v>
      </c>
      <c r="G7867" t="s">
        <v>2142</v>
      </c>
      <c r="H7867" t="s">
        <v>11947</v>
      </c>
      <c r="I7867" t="s">
        <v>11946</v>
      </c>
      <c r="J7867" s="40">
        <v>0</v>
      </c>
      <c r="K7867" s="40">
        <v>46.55</v>
      </c>
    </row>
    <row r="7868" spans="1:11" x14ac:dyDescent="0.35">
      <c r="A7868">
        <v>30258</v>
      </c>
      <c r="B7868" t="s">
        <v>1372</v>
      </c>
      <c r="C7868" s="70">
        <v>-475</v>
      </c>
      <c r="D7868" s="70">
        <v>-152.72999999999999</v>
      </c>
      <c r="E7868" s="71">
        <v>44651</v>
      </c>
      <c r="F7868" t="s">
        <v>15888</v>
      </c>
      <c r="G7868" t="s">
        <v>1912</v>
      </c>
      <c r="J7868" s="40">
        <v>114.13</v>
      </c>
      <c r="K7868" s="40">
        <v>0</v>
      </c>
    </row>
    <row r="7869" spans="1:11" x14ac:dyDescent="0.35">
      <c r="A7869">
        <v>30258</v>
      </c>
      <c r="B7869" t="s">
        <v>1372</v>
      </c>
      <c r="C7869" s="70">
        <v>-475</v>
      </c>
      <c r="D7869" s="70">
        <v>-152.72999999999999</v>
      </c>
      <c r="E7869" s="71">
        <v>44651</v>
      </c>
      <c r="F7869" t="s">
        <v>15888</v>
      </c>
      <c r="G7869" t="s">
        <v>1912</v>
      </c>
      <c r="J7869" s="40">
        <v>82.18</v>
      </c>
      <c r="K7869" s="40">
        <v>0</v>
      </c>
    </row>
    <row r="7870" spans="1:11" x14ac:dyDescent="0.35">
      <c r="A7870">
        <v>30258</v>
      </c>
      <c r="B7870" t="s">
        <v>1372</v>
      </c>
      <c r="C7870" s="70">
        <v>-475</v>
      </c>
      <c r="D7870" s="70">
        <v>-152.72999999999999</v>
      </c>
      <c r="E7870" s="71">
        <v>44651</v>
      </c>
      <c r="F7870" t="s">
        <v>15888</v>
      </c>
      <c r="G7870" t="s">
        <v>1912</v>
      </c>
      <c r="J7870" s="40">
        <v>53.53</v>
      </c>
      <c r="K7870" s="40">
        <v>0</v>
      </c>
    </row>
    <row r="7871" spans="1:11" x14ac:dyDescent="0.35">
      <c r="A7871">
        <v>30258</v>
      </c>
      <c r="B7871" t="s">
        <v>1372</v>
      </c>
      <c r="C7871" s="70">
        <v>-475</v>
      </c>
      <c r="D7871" s="70">
        <v>-152.72999999999999</v>
      </c>
      <c r="E7871" s="71">
        <v>44651</v>
      </c>
      <c r="F7871" t="s">
        <v>15888</v>
      </c>
      <c r="G7871" t="s">
        <v>1912</v>
      </c>
      <c r="J7871" s="40">
        <v>149.06</v>
      </c>
      <c r="K7871" s="40">
        <v>0</v>
      </c>
    </row>
    <row r="7872" spans="1:11" x14ac:dyDescent="0.35">
      <c r="A7872">
        <v>30258</v>
      </c>
      <c r="B7872" t="s">
        <v>1372</v>
      </c>
      <c r="C7872" s="70">
        <v>-475</v>
      </c>
      <c r="D7872" s="70">
        <v>-152.72999999999999</v>
      </c>
      <c r="E7872" s="71">
        <v>44651</v>
      </c>
      <c r="F7872" t="s">
        <v>15888</v>
      </c>
      <c r="G7872" t="s">
        <v>1912</v>
      </c>
      <c r="J7872" s="40">
        <v>130.57</v>
      </c>
      <c r="K7872" s="40">
        <v>0</v>
      </c>
    </row>
    <row r="7873" spans="1:11" x14ac:dyDescent="0.35">
      <c r="A7873">
        <v>30258</v>
      </c>
      <c r="B7873" t="s">
        <v>1372</v>
      </c>
      <c r="C7873" s="70">
        <v>-475</v>
      </c>
      <c r="D7873" s="70">
        <v>-152.72999999999999</v>
      </c>
      <c r="E7873" s="71">
        <v>44651</v>
      </c>
      <c r="F7873" t="s">
        <v>15888</v>
      </c>
      <c r="G7873" t="s">
        <v>1912</v>
      </c>
      <c r="J7873" s="40">
        <v>90.05</v>
      </c>
      <c r="K7873" s="40">
        <v>0</v>
      </c>
    </row>
    <row r="7874" spans="1:11" x14ac:dyDescent="0.35">
      <c r="A7874">
        <v>30258</v>
      </c>
      <c r="B7874" t="s">
        <v>1372</v>
      </c>
      <c r="C7874" s="70">
        <v>-475</v>
      </c>
      <c r="D7874" s="70">
        <v>-152.72999999999999</v>
      </c>
      <c r="E7874" s="71">
        <v>44651</v>
      </c>
      <c r="F7874" t="s">
        <v>15888</v>
      </c>
      <c r="G7874" t="s">
        <v>1912</v>
      </c>
      <c r="J7874" s="40">
        <v>53.53</v>
      </c>
      <c r="K7874" s="40">
        <v>0</v>
      </c>
    </row>
    <row r="7875" spans="1:11" x14ac:dyDescent="0.35">
      <c r="A7875">
        <v>30258</v>
      </c>
      <c r="B7875" t="s">
        <v>1372</v>
      </c>
      <c r="C7875" s="70">
        <v>-475</v>
      </c>
      <c r="D7875" s="70">
        <v>-152.72999999999999</v>
      </c>
      <c r="E7875" s="71">
        <v>44651</v>
      </c>
      <c r="F7875" t="s">
        <v>15888</v>
      </c>
      <c r="G7875" t="s">
        <v>1912</v>
      </c>
      <c r="J7875" s="40">
        <v>129.72</v>
      </c>
      <c r="K7875" s="40">
        <v>0</v>
      </c>
    </row>
    <row r="7876" spans="1:11" x14ac:dyDescent="0.35">
      <c r="A7876">
        <v>30258</v>
      </c>
      <c r="B7876" t="s">
        <v>1372</v>
      </c>
      <c r="C7876" s="70">
        <v>-475</v>
      </c>
      <c r="D7876" s="70">
        <v>-152.72999999999999</v>
      </c>
      <c r="E7876" s="71">
        <v>44651</v>
      </c>
      <c r="F7876" t="s">
        <v>15888</v>
      </c>
      <c r="G7876" t="s">
        <v>1912</v>
      </c>
      <c r="J7876" s="40">
        <v>139.80000000000001</v>
      </c>
      <c r="K7876" s="40">
        <v>0</v>
      </c>
    </row>
    <row r="7877" spans="1:11" x14ac:dyDescent="0.35">
      <c r="A7877">
        <v>30258</v>
      </c>
      <c r="B7877" t="s">
        <v>1372</v>
      </c>
      <c r="C7877" s="70">
        <v>-475</v>
      </c>
      <c r="D7877" s="70">
        <v>-152.72999999999999</v>
      </c>
      <c r="E7877" s="71">
        <v>44651</v>
      </c>
      <c r="F7877" t="s">
        <v>15888</v>
      </c>
      <c r="G7877" t="s">
        <v>1912</v>
      </c>
      <c r="J7877" s="40">
        <v>64.23</v>
      </c>
      <c r="K7877" s="40">
        <v>0</v>
      </c>
    </row>
    <row r="7878" spans="1:11" x14ac:dyDescent="0.35">
      <c r="A7878">
        <v>30258</v>
      </c>
      <c r="B7878" t="s">
        <v>1372</v>
      </c>
      <c r="C7878" s="70">
        <v>-475</v>
      </c>
      <c r="D7878" s="70">
        <v>-152.72999999999999</v>
      </c>
      <c r="E7878" s="71">
        <v>44651</v>
      </c>
      <c r="F7878" t="s">
        <v>15888</v>
      </c>
      <c r="G7878" t="s">
        <v>1912</v>
      </c>
      <c r="J7878" s="40">
        <v>47.23</v>
      </c>
      <c r="K7878" s="40">
        <v>0</v>
      </c>
    </row>
    <row r="7879" spans="1:11" x14ac:dyDescent="0.35">
      <c r="A7879">
        <v>30258</v>
      </c>
      <c r="B7879" t="s">
        <v>1372</v>
      </c>
      <c r="C7879" s="70">
        <v>-475</v>
      </c>
      <c r="D7879" s="70">
        <v>-152.72999999999999</v>
      </c>
      <c r="E7879" s="71">
        <v>44651</v>
      </c>
      <c r="F7879" t="s">
        <v>8268</v>
      </c>
      <c r="G7879" t="s">
        <v>1912</v>
      </c>
      <c r="J7879" s="40">
        <v>20.47</v>
      </c>
      <c r="K7879" s="40">
        <v>0</v>
      </c>
    </row>
    <row r="7880" spans="1:11" x14ac:dyDescent="0.35">
      <c r="A7880">
        <v>30258</v>
      </c>
      <c r="B7880" t="s">
        <v>1372</v>
      </c>
      <c r="C7880" s="70">
        <v>-475</v>
      </c>
      <c r="D7880" s="70">
        <v>-152.72999999999999</v>
      </c>
      <c r="E7880" s="71">
        <v>44651</v>
      </c>
      <c r="F7880" t="s">
        <v>8268</v>
      </c>
      <c r="G7880" t="s">
        <v>1912</v>
      </c>
      <c r="J7880" s="40">
        <v>47.23</v>
      </c>
      <c r="K7880" s="40">
        <v>0</v>
      </c>
    </row>
    <row r="7881" spans="1:11" x14ac:dyDescent="0.35">
      <c r="A7881">
        <v>30258</v>
      </c>
      <c r="B7881" t="s">
        <v>1372</v>
      </c>
      <c r="C7881" s="70">
        <v>-475</v>
      </c>
      <c r="D7881" s="70">
        <v>-152.72999999999999</v>
      </c>
      <c r="E7881" s="71">
        <v>44651</v>
      </c>
      <c r="F7881" t="s">
        <v>8268</v>
      </c>
      <c r="G7881" t="s">
        <v>1912</v>
      </c>
      <c r="J7881" s="40">
        <v>34.01</v>
      </c>
      <c r="K7881" s="40">
        <v>0</v>
      </c>
    </row>
    <row r="7882" spans="1:11" x14ac:dyDescent="0.35">
      <c r="A7882">
        <v>30258</v>
      </c>
      <c r="B7882" t="s">
        <v>1372</v>
      </c>
      <c r="C7882" s="70">
        <v>-475</v>
      </c>
      <c r="D7882" s="70">
        <v>-152.72999999999999</v>
      </c>
      <c r="E7882" s="71">
        <v>44651</v>
      </c>
      <c r="F7882" t="s">
        <v>8268</v>
      </c>
      <c r="G7882" t="s">
        <v>1912</v>
      </c>
      <c r="J7882" s="40">
        <v>132.05000000000001</v>
      </c>
      <c r="K7882" s="40">
        <v>0</v>
      </c>
    </row>
    <row r="7883" spans="1:11" x14ac:dyDescent="0.35">
      <c r="A7883">
        <v>30258</v>
      </c>
      <c r="B7883" t="s">
        <v>1372</v>
      </c>
      <c r="C7883" s="70">
        <v>-475</v>
      </c>
      <c r="D7883" s="70">
        <v>-152.72999999999999</v>
      </c>
      <c r="E7883" s="71">
        <v>44651</v>
      </c>
      <c r="F7883" t="s">
        <v>8268</v>
      </c>
      <c r="G7883" t="s">
        <v>1912</v>
      </c>
      <c r="J7883" s="40">
        <v>99.81</v>
      </c>
      <c r="K7883" s="40">
        <v>0</v>
      </c>
    </row>
    <row r="7884" spans="1:11" x14ac:dyDescent="0.35">
      <c r="A7884">
        <v>30258</v>
      </c>
      <c r="B7884" t="s">
        <v>1372</v>
      </c>
      <c r="C7884" s="70">
        <v>-475</v>
      </c>
      <c r="D7884" s="70">
        <v>-152.72999999999999</v>
      </c>
      <c r="E7884" s="71">
        <v>44651</v>
      </c>
      <c r="F7884" t="s">
        <v>8268</v>
      </c>
      <c r="G7884" t="s">
        <v>1912</v>
      </c>
      <c r="J7884" s="40">
        <v>85.96</v>
      </c>
      <c r="K7884" s="40">
        <v>0</v>
      </c>
    </row>
    <row r="7885" spans="1:11" x14ac:dyDescent="0.35">
      <c r="A7885">
        <v>30258</v>
      </c>
      <c r="B7885" t="s">
        <v>1372</v>
      </c>
      <c r="C7885" s="70">
        <v>-475</v>
      </c>
      <c r="D7885" s="70">
        <v>-152.72999999999999</v>
      </c>
      <c r="E7885" s="71">
        <v>44651</v>
      </c>
      <c r="F7885" t="s">
        <v>8268</v>
      </c>
      <c r="G7885" t="s">
        <v>1912</v>
      </c>
      <c r="J7885" s="40">
        <v>88.16</v>
      </c>
      <c r="K7885" s="40">
        <v>0</v>
      </c>
    </row>
    <row r="7886" spans="1:11" x14ac:dyDescent="0.35">
      <c r="A7886">
        <v>30258</v>
      </c>
      <c r="B7886" t="s">
        <v>1372</v>
      </c>
      <c r="C7886" s="70">
        <v>-475</v>
      </c>
      <c r="D7886" s="70">
        <v>-152.72999999999999</v>
      </c>
      <c r="E7886" s="71">
        <v>44651</v>
      </c>
      <c r="F7886" t="s">
        <v>8268</v>
      </c>
      <c r="G7886" t="s">
        <v>1912</v>
      </c>
      <c r="J7886" s="40">
        <v>117.13</v>
      </c>
      <c r="K7886" s="40">
        <v>0</v>
      </c>
    </row>
    <row r="7887" spans="1:11" x14ac:dyDescent="0.35">
      <c r="A7887">
        <v>30258</v>
      </c>
      <c r="B7887" t="s">
        <v>1372</v>
      </c>
      <c r="C7887" s="70">
        <v>-475</v>
      </c>
      <c r="D7887" s="70">
        <v>-152.72999999999999</v>
      </c>
      <c r="E7887" s="71">
        <v>44651</v>
      </c>
      <c r="F7887" t="s">
        <v>6502</v>
      </c>
      <c r="G7887" t="s">
        <v>2247</v>
      </c>
      <c r="J7887" s="40">
        <v>0</v>
      </c>
      <c r="K7887" s="40">
        <v>28.58</v>
      </c>
    </row>
    <row r="7888" spans="1:11" x14ac:dyDescent="0.35">
      <c r="A7888">
        <v>30258</v>
      </c>
      <c r="B7888" t="s">
        <v>1372</v>
      </c>
      <c r="C7888" s="70">
        <v>-475</v>
      </c>
      <c r="D7888" s="70">
        <v>-152.72999999999999</v>
      </c>
      <c r="E7888" s="71">
        <v>44656</v>
      </c>
      <c r="F7888" t="s">
        <v>12573</v>
      </c>
      <c r="G7888" t="s">
        <v>2142</v>
      </c>
      <c r="H7888" t="s">
        <v>12572</v>
      </c>
      <c r="I7888" t="s">
        <v>12571</v>
      </c>
      <c r="J7888" s="40">
        <v>0</v>
      </c>
      <c r="K7888" s="40">
        <v>72.39</v>
      </c>
    </row>
    <row r="7889" spans="1:11" x14ac:dyDescent="0.35">
      <c r="A7889">
        <v>30258</v>
      </c>
      <c r="B7889" t="s">
        <v>1372</v>
      </c>
      <c r="C7889" s="70">
        <v>-475</v>
      </c>
      <c r="D7889" s="70">
        <v>-152.72999999999999</v>
      </c>
      <c r="E7889" s="71">
        <v>44662</v>
      </c>
      <c r="F7889" t="s">
        <v>12343</v>
      </c>
      <c r="G7889" t="s">
        <v>2142</v>
      </c>
      <c r="H7889" t="s">
        <v>12342</v>
      </c>
      <c r="I7889" t="s">
        <v>12341</v>
      </c>
      <c r="J7889" s="40">
        <v>0</v>
      </c>
      <c r="K7889" s="40">
        <v>119.28</v>
      </c>
    </row>
    <row r="7890" spans="1:11" x14ac:dyDescent="0.35">
      <c r="A7890">
        <v>30258</v>
      </c>
      <c r="B7890" t="s">
        <v>1372</v>
      </c>
      <c r="C7890" s="70">
        <v>-475</v>
      </c>
      <c r="D7890" s="70">
        <v>-152.72999999999999</v>
      </c>
      <c r="E7890" s="71">
        <v>44662</v>
      </c>
      <c r="F7890" t="s">
        <v>12340</v>
      </c>
      <c r="G7890" t="s">
        <v>2142</v>
      </c>
      <c r="H7890" t="s">
        <v>12339</v>
      </c>
      <c r="I7890" t="s">
        <v>12338</v>
      </c>
      <c r="J7890" s="40">
        <v>0</v>
      </c>
      <c r="K7890" s="40">
        <v>199.94</v>
      </c>
    </row>
    <row r="7891" spans="1:11" x14ac:dyDescent="0.35">
      <c r="A7891">
        <v>30258</v>
      </c>
      <c r="B7891" t="s">
        <v>1372</v>
      </c>
      <c r="C7891" s="70">
        <v>-475</v>
      </c>
      <c r="D7891" s="70">
        <v>-152.72999999999999</v>
      </c>
      <c r="E7891" s="71">
        <v>44662</v>
      </c>
      <c r="F7891" t="s">
        <v>12337</v>
      </c>
      <c r="G7891" t="s">
        <v>2142</v>
      </c>
      <c r="H7891" t="s">
        <v>12336</v>
      </c>
      <c r="I7891" t="s">
        <v>12335</v>
      </c>
      <c r="J7891" s="40">
        <v>0</v>
      </c>
      <c r="K7891" s="40">
        <v>29.9</v>
      </c>
    </row>
    <row r="7892" spans="1:11" x14ac:dyDescent="0.35">
      <c r="A7892">
        <v>30258</v>
      </c>
      <c r="B7892" t="s">
        <v>1372</v>
      </c>
      <c r="C7892" s="70">
        <v>-475</v>
      </c>
      <c r="D7892" s="70">
        <v>-152.72999999999999</v>
      </c>
      <c r="E7892" s="71">
        <v>44681</v>
      </c>
      <c r="F7892" t="s">
        <v>8264</v>
      </c>
      <c r="G7892" t="s">
        <v>1912</v>
      </c>
      <c r="J7892" s="40">
        <v>193.55</v>
      </c>
      <c r="K7892" s="40">
        <v>0</v>
      </c>
    </row>
    <row r="7893" spans="1:11" x14ac:dyDescent="0.35">
      <c r="A7893">
        <v>30258</v>
      </c>
      <c r="B7893" t="s">
        <v>1372</v>
      </c>
      <c r="C7893" s="70">
        <v>-475</v>
      </c>
      <c r="D7893" s="70">
        <v>-152.72999999999999</v>
      </c>
      <c r="E7893" s="71">
        <v>44681</v>
      </c>
      <c r="F7893" t="s">
        <v>8264</v>
      </c>
      <c r="G7893" t="s">
        <v>1912</v>
      </c>
      <c r="J7893" s="40">
        <v>28.94</v>
      </c>
      <c r="K7893" s="40">
        <v>0</v>
      </c>
    </row>
    <row r="7894" spans="1:11" x14ac:dyDescent="0.35">
      <c r="A7894">
        <v>30258</v>
      </c>
      <c r="B7894" t="s">
        <v>1372</v>
      </c>
      <c r="C7894" s="70">
        <v>-475</v>
      </c>
      <c r="D7894" s="70">
        <v>-152.72999999999999</v>
      </c>
      <c r="E7894" s="71">
        <v>44681</v>
      </c>
      <c r="F7894" t="s">
        <v>8264</v>
      </c>
      <c r="G7894" t="s">
        <v>1912</v>
      </c>
      <c r="J7894" s="40">
        <v>115.47</v>
      </c>
      <c r="K7894" s="40">
        <v>0</v>
      </c>
    </row>
    <row r="7895" spans="1:11" x14ac:dyDescent="0.35">
      <c r="A7895">
        <v>30258</v>
      </c>
      <c r="B7895" t="s">
        <v>1372</v>
      </c>
      <c r="C7895" s="70">
        <v>-475</v>
      </c>
      <c r="D7895" s="70">
        <v>-152.72999999999999</v>
      </c>
      <c r="E7895" s="71">
        <v>44681</v>
      </c>
      <c r="F7895" t="s">
        <v>8264</v>
      </c>
      <c r="G7895" t="s">
        <v>1912</v>
      </c>
      <c r="J7895" s="40">
        <v>243.59</v>
      </c>
      <c r="K7895" s="40">
        <v>0</v>
      </c>
    </row>
    <row r="7896" spans="1:11" x14ac:dyDescent="0.35">
      <c r="A7896">
        <v>30258</v>
      </c>
      <c r="B7896" t="s">
        <v>1372</v>
      </c>
      <c r="C7896" s="70">
        <v>-475</v>
      </c>
      <c r="D7896" s="70">
        <v>-152.72999999999999</v>
      </c>
      <c r="E7896" s="71">
        <v>44681</v>
      </c>
      <c r="F7896" t="s">
        <v>8264</v>
      </c>
      <c r="G7896" t="s">
        <v>1912</v>
      </c>
      <c r="J7896" s="40">
        <v>97.68</v>
      </c>
      <c r="K7896" s="40">
        <v>0</v>
      </c>
    </row>
    <row r="7897" spans="1:11" x14ac:dyDescent="0.35">
      <c r="A7897">
        <v>30258</v>
      </c>
      <c r="B7897" t="s">
        <v>1372</v>
      </c>
      <c r="C7897" s="70">
        <v>-475</v>
      </c>
      <c r="D7897" s="70">
        <v>-152.72999999999999</v>
      </c>
      <c r="E7897" s="71">
        <v>44681</v>
      </c>
      <c r="F7897" t="s">
        <v>8264</v>
      </c>
      <c r="G7897" t="s">
        <v>1912</v>
      </c>
      <c r="J7897" s="40">
        <v>84.72</v>
      </c>
      <c r="K7897" s="40">
        <v>0</v>
      </c>
    </row>
    <row r="7898" spans="1:11" x14ac:dyDescent="0.35">
      <c r="A7898">
        <v>30258</v>
      </c>
      <c r="B7898" t="s">
        <v>1372</v>
      </c>
      <c r="C7898" s="70">
        <v>-475</v>
      </c>
      <c r="D7898" s="70">
        <v>-152.72999999999999</v>
      </c>
      <c r="E7898" s="71">
        <v>44681</v>
      </c>
      <c r="F7898" t="s">
        <v>15886</v>
      </c>
      <c r="G7898" t="s">
        <v>1912</v>
      </c>
      <c r="J7898" s="40">
        <v>69.94</v>
      </c>
      <c r="K7898" s="40">
        <v>0</v>
      </c>
    </row>
    <row r="7899" spans="1:11" x14ac:dyDescent="0.35">
      <c r="A7899">
        <v>30258</v>
      </c>
      <c r="B7899" t="s">
        <v>1372</v>
      </c>
      <c r="C7899" s="70">
        <v>-475</v>
      </c>
      <c r="D7899" s="70">
        <v>-152.72999999999999</v>
      </c>
      <c r="E7899" s="71">
        <v>44681</v>
      </c>
      <c r="F7899" t="s">
        <v>6255</v>
      </c>
      <c r="G7899" t="s">
        <v>2247</v>
      </c>
      <c r="J7899" s="40">
        <v>1.2</v>
      </c>
      <c r="K7899" s="40">
        <v>0</v>
      </c>
    </row>
    <row r="7900" spans="1:11" x14ac:dyDescent="0.35">
      <c r="A7900">
        <v>30258</v>
      </c>
      <c r="B7900" t="s">
        <v>1372</v>
      </c>
      <c r="C7900" s="70">
        <v>-475</v>
      </c>
      <c r="D7900" s="70">
        <v>-152.72999999999999</v>
      </c>
      <c r="E7900" s="71">
        <v>44681</v>
      </c>
      <c r="F7900" t="s">
        <v>6133</v>
      </c>
      <c r="G7900" t="s">
        <v>2247</v>
      </c>
      <c r="J7900" s="40">
        <v>13.61</v>
      </c>
      <c r="K7900" s="40">
        <v>0</v>
      </c>
    </row>
    <row r="7901" spans="1:11" x14ac:dyDescent="0.35">
      <c r="A7901">
        <v>30258</v>
      </c>
      <c r="B7901" t="s">
        <v>1372</v>
      </c>
      <c r="C7901" s="70">
        <v>-475</v>
      </c>
      <c r="D7901" s="70">
        <v>-152.72999999999999</v>
      </c>
      <c r="E7901" s="71">
        <v>44682</v>
      </c>
      <c r="F7901" t="s">
        <v>12322</v>
      </c>
      <c r="G7901" t="s">
        <v>2142</v>
      </c>
      <c r="H7901" t="s">
        <v>12321</v>
      </c>
      <c r="I7901" t="s">
        <v>12320</v>
      </c>
      <c r="J7901" s="40">
        <v>0</v>
      </c>
      <c r="K7901" s="40">
        <v>20.03</v>
      </c>
    </row>
    <row r="7902" spans="1:11" x14ac:dyDescent="0.35">
      <c r="A7902">
        <v>30258</v>
      </c>
      <c r="B7902" t="s">
        <v>1372</v>
      </c>
      <c r="C7902" s="70">
        <v>-475</v>
      </c>
      <c r="D7902" s="70">
        <v>-152.72999999999999</v>
      </c>
      <c r="E7902" s="71">
        <v>44682</v>
      </c>
      <c r="F7902" t="s">
        <v>12319</v>
      </c>
      <c r="G7902" t="s">
        <v>2142</v>
      </c>
      <c r="H7902" t="s">
        <v>12318</v>
      </c>
      <c r="I7902" t="s">
        <v>12317</v>
      </c>
      <c r="J7902" s="40">
        <v>0</v>
      </c>
      <c r="K7902" s="40">
        <v>100.15</v>
      </c>
    </row>
    <row r="7903" spans="1:11" x14ac:dyDescent="0.35">
      <c r="A7903">
        <v>30258</v>
      </c>
      <c r="B7903" t="s">
        <v>1372</v>
      </c>
      <c r="C7903" s="70">
        <v>-475</v>
      </c>
      <c r="D7903" s="70">
        <v>-152.72999999999999</v>
      </c>
      <c r="E7903" s="71">
        <v>44682</v>
      </c>
      <c r="F7903" t="s">
        <v>9371</v>
      </c>
      <c r="G7903" t="s">
        <v>2142</v>
      </c>
      <c r="H7903" t="s">
        <v>9370</v>
      </c>
      <c r="I7903" t="s">
        <v>9369</v>
      </c>
      <c r="J7903" s="40">
        <v>0</v>
      </c>
      <c r="K7903" s="40">
        <v>84.51</v>
      </c>
    </row>
    <row r="7904" spans="1:11" x14ac:dyDescent="0.35">
      <c r="A7904">
        <v>30258</v>
      </c>
      <c r="B7904" t="s">
        <v>1372</v>
      </c>
      <c r="C7904" s="70">
        <v>-475</v>
      </c>
      <c r="D7904" s="70">
        <v>-152.72999999999999</v>
      </c>
      <c r="E7904" s="71">
        <v>44682</v>
      </c>
      <c r="F7904" t="s">
        <v>11523</v>
      </c>
      <c r="G7904" t="s">
        <v>2142</v>
      </c>
      <c r="H7904" t="s">
        <v>11522</v>
      </c>
      <c r="I7904" t="s">
        <v>11521</v>
      </c>
      <c r="J7904" s="40">
        <v>0</v>
      </c>
      <c r="K7904" s="40">
        <v>251.64</v>
      </c>
    </row>
    <row r="7905" spans="1:11" x14ac:dyDescent="0.35">
      <c r="A7905">
        <v>30258</v>
      </c>
      <c r="B7905" t="s">
        <v>1372</v>
      </c>
      <c r="C7905" s="70">
        <v>-475</v>
      </c>
      <c r="D7905" s="70">
        <v>-152.72999999999999</v>
      </c>
      <c r="E7905" s="71">
        <v>44682</v>
      </c>
      <c r="F7905" t="s">
        <v>11841</v>
      </c>
      <c r="G7905" t="s">
        <v>2142</v>
      </c>
      <c r="H7905" t="s">
        <v>11840</v>
      </c>
      <c r="I7905" t="s">
        <v>11839</v>
      </c>
      <c r="J7905" s="40">
        <v>0</v>
      </c>
      <c r="K7905" s="40">
        <v>46.22</v>
      </c>
    </row>
    <row r="7906" spans="1:11" x14ac:dyDescent="0.35">
      <c r="A7906">
        <v>30258</v>
      </c>
      <c r="B7906" t="s">
        <v>1372</v>
      </c>
      <c r="C7906" s="70">
        <v>-475</v>
      </c>
      <c r="D7906" s="70">
        <v>-152.72999999999999</v>
      </c>
      <c r="E7906" s="71">
        <v>44683</v>
      </c>
      <c r="F7906" t="s">
        <v>11520</v>
      </c>
      <c r="G7906" t="s">
        <v>2142</v>
      </c>
      <c r="H7906" t="s">
        <v>11519</v>
      </c>
      <c r="I7906" t="s">
        <v>11518</v>
      </c>
      <c r="J7906" s="40">
        <v>0</v>
      </c>
      <c r="K7906" s="40">
        <v>105.91</v>
      </c>
    </row>
    <row r="7907" spans="1:11" x14ac:dyDescent="0.35">
      <c r="A7907">
        <v>30258</v>
      </c>
      <c r="B7907" t="s">
        <v>1372</v>
      </c>
      <c r="C7907" s="70">
        <v>-475</v>
      </c>
      <c r="D7907" s="70">
        <v>-152.72999999999999</v>
      </c>
      <c r="E7907" s="71">
        <v>44683</v>
      </c>
      <c r="F7907" t="s">
        <v>11517</v>
      </c>
      <c r="G7907" t="s">
        <v>2142</v>
      </c>
      <c r="H7907" t="s">
        <v>11516</v>
      </c>
      <c r="I7907" t="s">
        <v>11515</v>
      </c>
      <c r="J7907" s="40">
        <v>0</v>
      </c>
      <c r="K7907" s="40">
        <v>56.68</v>
      </c>
    </row>
    <row r="7908" spans="1:11" x14ac:dyDescent="0.35">
      <c r="A7908">
        <v>30258</v>
      </c>
      <c r="B7908" t="s">
        <v>1372</v>
      </c>
      <c r="C7908" s="70">
        <v>-475</v>
      </c>
      <c r="D7908" s="70">
        <v>-152.72999999999999</v>
      </c>
      <c r="E7908" s="71">
        <v>44683</v>
      </c>
      <c r="F7908" t="s">
        <v>11514</v>
      </c>
      <c r="G7908" t="s">
        <v>2142</v>
      </c>
      <c r="H7908" t="s">
        <v>11513</v>
      </c>
      <c r="I7908" t="s">
        <v>11512</v>
      </c>
      <c r="J7908" s="40">
        <v>0</v>
      </c>
      <c r="K7908" s="40">
        <v>58.47</v>
      </c>
    </row>
    <row r="7909" spans="1:11" x14ac:dyDescent="0.35">
      <c r="A7909">
        <v>30258</v>
      </c>
      <c r="B7909" t="s">
        <v>1372</v>
      </c>
      <c r="C7909" s="70">
        <v>-475</v>
      </c>
      <c r="D7909" s="70">
        <v>-152.72999999999999</v>
      </c>
      <c r="E7909" s="71">
        <v>44691</v>
      </c>
      <c r="F7909" t="s">
        <v>12313</v>
      </c>
      <c r="G7909" t="s">
        <v>2142</v>
      </c>
      <c r="H7909" t="s">
        <v>12312</v>
      </c>
      <c r="I7909" t="s">
        <v>12311</v>
      </c>
      <c r="J7909" s="40">
        <v>0</v>
      </c>
      <c r="K7909" s="40">
        <v>60.06</v>
      </c>
    </row>
    <row r="7910" spans="1:11" x14ac:dyDescent="0.35">
      <c r="A7910">
        <v>30258</v>
      </c>
      <c r="B7910" t="s">
        <v>1372</v>
      </c>
      <c r="C7910" s="70">
        <v>-475</v>
      </c>
      <c r="D7910" s="70">
        <v>-152.72999999999999</v>
      </c>
      <c r="E7910" s="71">
        <v>44693</v>
      </c>
      <c r="F7910" t="s">
        <v>12310</v>
      </c>
      <c r="G7910" t="s">
        <v>2142</v>
      </c>
      <c r="H7910" t="s">
        <v>12309</v>
      </c>
      <c r="I7910" t="s">
        <v>12308</v>
      </c>
      <c r="J7910" s="40">
        <v>0</v>
      </c>
      <c r="K7910" s="40">
        <v>36.06</v>
      </c>
    </row>
    <row r="7911" spans="1:11" x14ac:dyDescent="0.35">
      <c r="A7911">
        <v>30258</v>
      </c>
      <c r="B7911" t="s">
        <v>1372</v>
      </c>
      <c r="C7911" s="70">
        <v>-475</v>
      </c>
      <c r="D7911" s="70">
        <v>-152.72999999999999</v>
      </c>
      <c r="E7911" s="71">
        <v>44697</v>
      </c>
      <c r="F7911" t="s">
        <v>11794</v>
      </c>
      <c r="G7911" t="s">
        <v>2142</v>
      </c>
      <c r="H7911" t="s">
        <v>11793</v>
      </c>
      <c r="I7911" t="s">
        <v>11792</v>
      </c>
      <c r="J7911" s="40">
        <v>0</v>
      </c>
      <c r="K7911" s="40">
        <v>64.64</v>
      </c>
    </row>
    <row r="7912" spans="1:11" x14ac:dyDescent="0.35">
      <c r="A7912">
        <v>30258</v>
      </c>
      <c r="B7912" t="s">
        <v>1372</v>
      </c>
      <c r="C7912" s="70">
        <v>-475</v>
      </c>
      <c r="D7912" s="70">
        <v>-152.72999999999999</v>
      </c>
      <c r="E7912" s="71">
        <v>44699</v>
      </c>
      <c r="F7912" t="s">
        <v>12307</v>
      </c>
      <c r="G7912" t="s">
        <v>2142</v>
      </c>
      <c r="H7912" t="s">
        <v>12306</v>
      </c>
      <c r="I7912" t="s">
        <v>12305</v>
      </c>
      <c r="J7912" s="40">
        <v>0</v>
      </c>
      <c r="K7912" s="40">
        <v>260.29000000000002</v>
      </c>
    </row>
    <row r="7913" spans="1:11" x14ac:dyDescent="0.35">
      <c r="A7913">
        <v>30258</v>
      </c>
      <c r="B7913" t="s">
        <v>1372</v>
      </c>
      <c r="C7913" s="70">
        <v>-475</v>
      </c>
      <c r="D7913" s="70">
        <v>-152.72999999999999</v>
      </c>
      <c r="E7913" s="71">
        <v>44699</v>
      </c>
      <c r="F7913" t="s">
        <v>11788</v>
      </c>
      <c r="G7913" t="s">
        <v>2142</v>
      </c>
      <c r="H7913" t="s">
        <v>11787</v>
      </c>
      <c r="I7913" t="s">
        <v>11786</v>
      </c>
      <c r="J7913" s="40">
        <v>0</v>
      </c>
      <c r="K7913" s="40">
        <v>43.23</v>
      </c>
    </row>
    <row r="7914" spans="1:11" x14ac:dyDescent="0.35">
      <c r="A7914">
        <v>30258</v>
      </c>
      <c r="B7914" t="s">
        <v>1372</v>
      </c>
      <c r="C7914" s="70">
        <v>-475</v>
      </c>
      <c r="D7914" s="70">
        <v>-152.72999999999999</v>
      </c>
      <c r="E7914" s="71">
        <v>44700</v>
      </c>
      <c r="F7914" t="s">
        <v>12304</v>
      </c>
      <c r="G7914" t="s">
        <v>2142</v>
      </c>
      <c r="H7914" t="s">
        <v>12303</v>
      </c>
      <c r="I7914" t="s">
        <v>12302</v>
      </c>
      <c r="J7914" s="40">
        <v>0</v>
      </c>
      <c r="K7914" s="40">
        <v>53.67</v>
      </c>
    </row>
    <row r="7915" spans="1:11" x14ac:dyDescent="0.35">
      <c r="A7915">
        <v>30258</v>
      </c>
      <c r="B7915" t="s">
        <v>1372</v>
      </c>
      <c r="C7915" s="70">
        <v>-475</v>
      </c>
      <c r="D7915" s="70">
        <v>-152.72999999999999</v>
      </c>
      <c r="E7915" s="71">
        <v>44712</v>
      </c>
      <c r="F7915" t="s">
        <v>15884</v>
      </c>
      <c r="G7915" t="s">
        <v>1912</v>
      </c>
      <c r="J7915" s="40">
        <v>106.35</v>
      </c>
      <c r="K7915" s="40">
        <v>0</v>
      </c>
    </row>
    <row r="7916" spans="1:11" x14ac:dyDescent="0.35">
      <c r="A7916">
        <v>30258</v>
      </c>
      <c r="B7916" t="s">
        <v>1372</v>
      </c>
      <c r="C7916" s="70">
        <v>-475</v>
      </c>
      <c r="D7916" s="70">
        <v>-152.72999999999999</v>
      </c>
      <c r="E7916" s="71">
        <v>44712</v>
      </c>
      <c r="F7916" t="s">
        <v>15884</v>
      </c>
      <c r="G7916" t="s">
        <v>1912</v>
      </c>
      <c r="J7916" s="40">
        <v>56.92</v>
      </c>
      <c r="K7916" s="40">
        <v>0</v>
      </c>
    </row>
    <row r="7917" spans="1:11" x14ac:dyDescent="0.35">
      <c r="A7917">
        <v>30258</v>
      </c>
      <c r="B7917" t="s">
        <v>1372</v>
      </c>
      <c r="C7917" s="70">
        <v>-475</v>
      </c>
      <c r="D7917" s="70">
        <v>-152.72999999999999</v>
      </c>
      <c r="E7917" s="71">
        <v>44712</v>
      </c>
      <c r="F7917" t="s">
        <v>15884</v>
      </c>
      <c r="G7917" t="s">
        <v>1912</v>
      </c>
      <c r="J7917" s="40">
        <v>58.72</v>
      </c>
      <c r="K7917" s="40">
        <v>0</v>
      </c>
    </row>
    <row r="7918" spans="1:11" x14ac:dyDescent="0.35">
      <c r="A7918">
        <v>30258</v>
      </c>
      <c r="B7918" t="s">
        <v>1372</v>
      </c>
      <c r="C7918" s="70">
        <v>-475</v>
      </c>
      <c r="D7918" s="70">
        <v>-152.72999999999999</v>
      </c>
      <c r="E7918" s="71">
        <v>44712</v>
      </c>
      <c r="F7918" t="s">
        <v>15884</v>
      </c>
      <c r="G7918" t="s">
        <v>1912</v>
      </c>
      <c r="J7918" s="40">
        <v>62.31</v>
      </c>
      <c r="K7918" s="40">
        <v>0</v>
      </c>
    </row>
    <row r="7919" spans="1:11" x14ac:dyDescent="0.35">
      <c r="A7919">
        <v>30258</v>
      </c>
      <c r="B7919" t="s">
        <v>1372</v>
      </c>
      <c r="C7919" s="70">
        <v>-475</v>
      </c>
      <c r="D7919" s="70">
        <v>-152.72999999999999</v>
      </c>
      <c r="E7919" s="71">
        <v>44712</v>
      </c>
      <c r="F7919" t="s">
        <v>15884</v>
      </c>
      <c r="G7919" t="s">
        <v>1912</v>
      </c>
      <c r="J7919" s="40">
        <v>69.5</v>
      </c>
      <c r="K7919" s="40">
        <v>0</v>
      </c>
    </row>
    <row r="7920" spans="1:11" x14ac:dyDescent="0.35">
      <c r="A7920">
        <v>30258</v>
      </c>
      <c r="B7920" t="s">
        <v>1372</v>
      </c>
      <c r="C7920" s="70">
        <v>-475</v>
      </c>
      <c r="D7920" s="70">
        <v>-152.72999999999999</v>
      </c>
      <c r="E7920" s="71">
        <v>44712</v>
      </c>
      <c r="F7920" t="s">
        <v>15884</v>
      </c>
      <c r="G7920" t="s">
        <v>1912</v>
      </c>
      <c r="J7920" s="40">
        <v>197.72</v>
      </c>
      <c r="K7920" s="40">
        <v>0</v>
      </c>
    </row>
    <row r="7921" spans="1:11" x14ac:dyDescent="0.35">
      <c r="A7921">
        <v>30258</v>
      </c>
      <c r="B7921" t="s">
        <v>1372</v>
      </c>
      <c r="C7921" s="70">
        <v>-475</v>
      </c>
      <c r="D7921" s="70">
        <v>-152.72999999999999</v>
      </c>
      <c r="E7921" s="71">
        <v>44712</v>
      </c>
      <c r="F7921" t="s">
        <v>15884</v>
      </c>
      <c r="G7921" t="s">
        <v>1912</v>
      </c>
      <c r="J7921" s="40">
        <v>37.450000000000003</v>
      </c>
      <c r="K7921" s="40">
        <v>0</v>
      </c>
    </row>
    <row r="7922" spans="1:11" x14ac:dyDescent="0.35">
      <c r="A7922">
        <v>30258</v>
      </c>
      <c r="B7922" t="s">
        <v>1372</v>
      </c>
      <c r="C7922" s="70">
        <v>-475</v>
      </c>
      <c r="D7922" s="70">
        <v>-152.72999999999999</v>
      </c>
      <c r="E7922" s="71">
        <v>44712</v>
      </c>
      <c r="F7922" t="s">
        <v>15884</v>
      </c>
      <c r="G7922" t="s">
        <v>1912</v>
      </c>
      <c r="J7922" s="40">
        <v>66.209999999999994</v>
      </c>
      <c r="K7922" s="40">
        <v>0</v>
      </c>
    </row>
    <row r="7923" spans="1:11" x14ac:dyDescent="0.35">
      <c r="A7923">
        <v>30258</v>
      </c>
      <c r="B7923" t="s">
        <v>1372</v>
      </c>
      <c r="C7923" s="70">
        <v>-475</v>
      </c>
      <c r="D7923" s="70">
        <v>-152.72999999999999</v>
      </c>
      <c r="E7923" s="71">
        <v>44712</v>
      </c>
      <c r="F7923" t="s">
        <v>15884</v>
      </c>
      <c r="G7923" t="s">
        <v>1912</v>
      </c>
      <c r="J7923" s="40">
        <v>261.52999999999997</v>
      </c>
      <c r="K7923" s="40">
        <v>0</v>
      </c>
    </row>
    <row r="7924" spans="1:11" x14ac:dyDescent="0.35">
      <c r="A7924">
        <v>30258</v>
      </c>
      <c r="B7924" t="s">
        <v>1372</v>
      </c>
      <c r="C7924" s="70">
        <v>-475</v>
      </c>
      <c r="D7924" s="70">
        <v>-152.72999999999999</v>
      </c>
      <c r="E7924" s="71">
        <v>44712</v>
      </c>
      <c r="F7924" t="s">
        <v>15884</v>
      </c>
      <c r="G7924" t="s">
        <v>1912</v>
      </c>
      <c r="J7924" s="40">
        <v>54.52</v>
      </c>
      <c r="K7924" s="40">
        <v>0</v>
      </c>
    </row>
    <row r="7925" spans="1:11" x14ac:dyDescent="0.35">
      <c r="A7925">
        <v>30258</v>
      </c>
      <c r="B7925" t="s">
        <v>1372</v>
      </c>
      <c r="C7925" s="70">
        <v>-475</v>
      </c>
      <c r="D7925" s="70">
        <v>-152.72999999999999</v>
      </c>
      <c r="E7925" s="71">
        <v>44712</v>
      </c>
      <c r="F7925" t="s">
        <v>3443</v>
      </c>
      <c r="G7925" t="s">
        <v>1912</v>
      </c>
      <c r="J7925" s="40">
        <v>37.75</v>
      </c>
      <c r="K7925" s="40">
        <v>0</v>
      </c>
    </row>
    <row r="7926" spans="1:11" x14ac:dyDescent="0.35">
      <c r="A7926">
        <v>30258</v>
      </c>
      <c r="B7926" t="s">
        <v>1372</v>
      </c>
      <c r="C7926" s="70">
        <v>-475</v>
      </c>
      <c r="D7926" s="70">
        <v>-152.72999999999999</v>
      </c>
      <c r="E7926" s="71">
        <v>44712</v>
      </c>
      <c r="F7926" t="s">
        <v>3443</v>
      </c>
      <c r="G7926" t="s">
        <v>1912</v>
      </c>
      <c r="J7926" s="40">
        <v>43.44</v>
      </c>
      <c r="K7926" s="40">
        <v>0</v>
      </c>
    </row>
    <row r="7927" spans="1:11" x14ac:dyDescent="0.35">
      <c r="A7927">
        <v>30258</v>
      </c>
      <c r="B7927" t="s">
        <v>1372</v>
      </c>
      <c r="C7927" s="70">
        <v>-475</v>
      </c>
      <c r="D7927" s="70">
        <v>-152.72999999999999</v>
      </c>
      <c r="E7927" s="71">
        <v>44712</v>
      </c>
      <c r="F7927" t="s">
        <v>3443</v>
      </c>
      <c r="G7927" t="s">
        <v>1912</v>
      </c>
      <c r="J7927" s="40">
        <v>10.19</v>
      </c>
      <c r="K7927" s="40">
        <v>0</v>
      </c>
    </row>
    <row r="7928" spans="1:11" x14ac:dyDescent="0.35">
      <c r="A7928">
        <v>30258</v>
      </c>
      <c r="B7928" t="s">
        <v>1372</v>
      </c>
      <c r="C7928" s="70">
        <v>-475</v>
      </c>
      <c r="D7928" s="70">
        <v>-152.72999999999999</v>
      </c>
      <c r="E7928" s="71">
        <v>44712</v>
      </c>
      <c r="F7928" t="s">
        <v>3443</v>
      </c>
      <c r="G7928" t="s">
        <v>1912</v>
      </c>
      <c r="J7928" s="40">
        <v>48.83</v>
      </c>
      <c r="K7928" s="40">
        <v>0</v>
      </c>
    </row>
    <row r="7929" spans="1:11" x14ac:dyDescent="0.35">
      <c r="A7929">
        <v>30258</v>
      </c>
      <c r="B7929" t="s">
        <v>1372</v>
      </c>
      <c r="C7929" s="70">
        <v>-475</v>
      </c>
      <c r="D7929" s="70">
        <v>-152.72999999999999</v>
      </c>
      <c r="E7929" s="71">
        <v>44712</v>
      </c>
      <c r="F7929" t="s">
        <v>5937</v>
      </c>
      <c r="G7929" t="s">
        <v>2247</v>
      </c>
      <c r="J7929" s="40">
        <v>0</v>
      </c>
      <c r="K7929" s="40">
        <v>9.17</v>
      </c>
    </row>
    <row r="7930" spans="1:11" x14ac:dyDescent="0.35">
      <c r="A7930">
        <v>30258</v>
      </c>
      <c r="B7930" t="s">
        <v>1372</v>
      </c>
      <c r="C7930" s="70">
        <v>-475</v>
      </c>
      <c r="D7930" s="70">
        <v>-152.72999999999999</v>
      </c>
      <c r="E7930" s="71">
        <v>44714</v>
      </c>
      <c r="F7930" t="s">
        <v>12295</v>
      </c>
      <c r="G7930" t="s">
        <v>2142</v>
      </c>
      <c r="H7930" t="s">
        <v>12294</v>
      </c>
      <c r="I7930" t="s">
        <v>12293</v>
      </c>
      <c r="J7930" s="40">
        <v>0</v>
      </c>
      <c r="K7930" s="40">
        <v>48.8</v>
      </c>
    </row>
    <row r="7931" spans="1:11" x14ac:dyDescent="0.35">
      <c r="A7931">
        <v>30258</v>
      </c>
      <c r="B7931" t="s">
        <v>1372</v>
      </c>
      <c r="C7931" s="70">
        <v>-475</v>
      </c>
      <c r="D7931" s="70">
        <v>-152.72999999999999</v>
      </c>
      <c r="E7931" s="71">
        <v>44727</v>
      </c>
      <c r="F7931" t="s">
        <v>12292</v>
      </c>
      <c r="G7931" t="s">
        <v>2142</v>
      </c>
      <c r="H7931" t="s">
        <v>12291</v>
      </c>
      <c r="I7931" t="s">
        <v>12290</v>
      </c>
      <c r="J7931" s="40">
        <v>0</v>
      </c>
      <c r="K7931" s="40">
        <v>258.25</v>
      </c>
    </row>
    <row r="7932" spans="1:11" x14ac:dyDescent="0.35">
      <c r="A7932">
        <v>30258</v>
      </c>
      <c r="B7932" t="s">
        <v>1372</v>
      </c>
      <c r="C7932" s="70">
        <v>-475</v>
      </c>
      <c r="D7932" s="70">
        <v>-152.72999999999999</v>
      </c>
      <c r="E7932" s="71">
        <v>44728</v>
      </c>
      <c r="F7932" t="s">
        <v>11756</v>
      </c>
      <c r="G7932" t="s">
        <v>2142</v>
      </c>
      <c r="H7932" t="s">
        <v>11755</v>
      </c>
      <c r="I7932" t="s">
        <v>11754</v>
      </c>
      <c r="J7932" s="40">
        <v>0</v>
      </c>
      <c r="K7932" s="40">
        <v>43.32</v>
      </c>
    </row>
    <row r="7933" spans="1:11" x14ac:dyDescent="0.35">
      <c r="A7933">
        <v>30258</v>
      </c>
      <c r="B7933" t="s">
        <v>1372</v>
      </c>
      <c r="C7933" s="70">
        <v>-475</v>
      </c>
      <c r="D7933" s="70">
        <v>-152.72999999999999</v>
      </c>
      <c r="E7933" s="71">
        <v>44735</v>
      </c>
      <c r="F7933" t="s">
        <v>12507</v>
      </c>
      <c r="G7933" t="s">
        <v>2142</v>
      </c>
      <c r="H7933" t="s">
        <v>12506</v>
      </c>
      <c r="I7933" t="s">
        <v>12505</v>
      </c>
      <c r="J7933" s="40">
        <v>0</v>
      </c>
      <c r="K7933" s="40">
        <v>106.67</v>
      </c>
    </row>
    <row r="7934" spans="1:11" x14ac:dyDescent="0.35">
      <c r="A7934">
        <v>30258</v>
      </c>
      <c r="B7934" t="s">
        <v>1372</v>
      </c>
      <c r="C7934" s="70">
        <v>-475</v>
      </c>
      <c r="D7934" s="70">
        <v>-152.72999999999999</v>
      </c>
      <c r="E7934" s="71">
        <v>44735</v>
      </c>
      <c r="F7934" t="s">
        <v>11489</v>
      </c>
      <c r="G7934" t="s">
        <v>2142</v>
      </c>
      <c r="H7934" t="s">
        <v>11488</v>
      </c>
      <c r="I7934" t="s">
        <v>11487</v>
      </c>
      <c r="J7934" s="40">
        <v>0</v>
      </c>
      <c r="K7934" s="40">
        <v>192.63</v>
      </c>
    </row>
    <row r="7935" spans="1:11" x14ac:dyDescent="0.35">
      <c r="A7935">
        <v>30258</v>
      </c>
      <c r="B7935" t="s">
        <v>1372</v>
      </c>
      <c r="C7935" s="70">
        <v>-475</v>
      </c>
      <c r="D7935" s="70">
        <v>-152.72999999999999</v>
      </c>
      <c r="E7935" s="71">
        <v>44735</v>
      </c>
      <c r="F7935" t="s">
        <v>11486</v>
      </c>
      <c r="G7935" t="s">
        <v>2142</v>
      </c>
      <c r="H7935" t="s">
        <v>11485</v>
      </c>
      <c r="I7935" t="s">
        <v>11484</v>
      </c>
      <c r="J7935" s="40">
        <v>0</v>
      </c>
      <c r="K7935" s="40">
        <v>29.3</v>
      </c>
    </row>
    <row r="7936" spans="1:11" x14ac:dyDescent="0.35">
      <c r="A7936">
        <v>30258</v>
      </c>
      <c r="B7936" t="s">
        <v>1372</v>
      </c>
      <c r="C7936" s="70">
        <v>-475</v>
      </c>
      <c r="D7936" s="70">
        <v>-152.72999999999999</v>
      </c>
      <c r="E7936" s="71">
        <v>44741</v>
      </c>
      <c r="F7936" t="s">
        <v>11483</v>
      </c>
      <c r="G7936" t="s">
        <v>2142</v>
      </c>
      <c r="H7936" t="s">
        <v>11482</v>
      </c>
      <c r="I7936" t="s">
        <v>11481</v>
      </c>
      <c r="J7936" s="40">
        <v>0</v>
      </c>
      <c r="K7936" s="40">
        <v>178.55</v>
      </c>
    </row>
    <row r="7937" spans="1:11" x14ac:dyDescent="0.35">
      <c r="A7937">
        <v>30258</v>
      </c>
      <c r="B7937" t="s">
        <v>1372</v>
      </c>
      <c r="C7937" s="70">
        <v>-475</v>
      </c>
      <c r="D7937" s="70">
        <v>-152.72999999999999</v>
      </c>
      <c r="E7937" s="71">
        <v>44741</v>
      </c>
      <c r="F7937" t="s">
        <v>11480</v>
      </c>
      <c r="G7937" t="s">
        <v>2142</v>
      </c>
      <c r="H7937" t="s">
        <v>11479</v>
      </c>
      <c r="I7937" t="s">
        <v>11478</v>
      </c>
      <c r="J7937" s="40">
        <v>0</v>
      </c>
      <c r="K7937" s="40">
        <v>128.69999999999999</v>
      </c>
    </row>
    <row r="7938" spans="1:11" x14ac:dyDescent="0.35">
      <c r="A7938">
        <v>30258</v>
      </c>
      <c r="B7938" t="s">
        <v>1372</v>
      </c>
      <c r="C7938" s="70">
        <v>-475</v>
      </c>
      <c r="D7938" s="70">
        <v>-152.72999999999999</v>
      </c>
      <c r="E7938" s="71">
        <v>44742</v>
      </c>
      <c r="F7938" t="s">
        <v>18575</v>
      </c>
      <c r="G7938" t="s">
        <v>1912</v>
      </c>
      <c r="J7938" s="40">
        <v>45.71</v>
      </c>
      <c r="K7938" s="40">
        <v>0</v>
      </c>
    </row>
    <row r="7939" spans="1:11" x14ac:dyDescent="0.35">
      <c r="A7939">
        <v>30258</v>
      </c>
      <c r="B7939" t="s">
        <v>1372</v>
      </c>
      <c r="C7939" s="70">
        <v>-475</v>
      </c>
      <c r="D7939" s="70">
        <v>-152.72999999999999</v>
      </c>
      <c r="E7939" s="71">
        <v>44742</v>
      </c>
      <c r="F7939" t="s">
        <v>18575</v>
      </c>
      <c r="G7939" t="s">
        <v>1912</v>
      </c>
      <c r="J7939" s="40">
        <v>254.86</v>
      </c>
      <c r="K7939" s="40">
        <v>0</v>
      </c>
    </row>
    <row r="7940" spans="1:11" x14ac:dyDescent="0.35">
      <c r="A7940">
        <v>30258</v>
      </c>
      <c r="B7940" t="s">
        <v>1372</v>
      </c>
      <c r="C7940" s="70">
        <v>-475</v>
      </c>
      <c r="D7940" s="70">
        <v>-152.72999999999999</v>
      </c>
      <c r="E7940" s="71">
        <v>44742</v>
      </c>
      <c r="F7940" t="s">
        <v>15881</v>
      </c>
      <c r="G7940" t="s">
        <v>1912</v>
      </c>
      <c r="J7940" s="40">
        <v>52</v>
      </c>
      <c r="K7940" s="40">
        <v>0</v>
      </c>
    </row>
    <row r="7941" spans="1:11" x14ac:dyDescent="0.35">
      <c r="A7941">
        <v>30258</v>
      </c>
      <c r="B7941" t="s">
        <v>1372</v>
      </c>
      <c r="C7941" s="70">
        <v>-475</v>
      </c>
      <c r="D7941" s="70">
        <v>-152.72999999999999</v>
      </c>
      <c r="E7941" s="71">
        <v>44742</v>
      </c>
      <c r="F7941" t="s">
        <v>15881</v>
      </c>
      <c r="G7941" t="s">
        <v>1912</v>
      </c>
      <c r="J7941" s="40">
        <v>86.29</v>
      </c>
      <c r="K7941" s="40">
        <v>0</v>
      </c>
    </row>
    <row r="7942" spans="1:11" x14ac:dyDescent="0.35">
      <c r="A7942">
        <v>30258</v>
      </c>
      <c r="B7942" t="s">
        <v>1372</v>
      </c>
      <c r="C7942" s="70">
        <v>-475</v>
      </c>
      <c r="D7942" s="70">
        <v>-152.72999999999999</v>
      </c>
      <c r="E7942" s="71">
        <v>44742</v>
      </c>
      <c r="F7942" t="s">
        <v>15881</v>
      </c>
      <c r="G7942" t="s">
        <v>1912</v>
      </c>
      <c r="J7942" s="40">
        <v>34.29</v>
      </c>
      <c r="K7942" s="40">
        <v>0</v>
      </c>
    </row>
    <row r="7943" spans="1:11" x14ac:dyDescent="0.35">
      <c r="A7943">
        <v>30258</v>
      </c>
      <c r="B7943" t="s">
        <v>1372</v>
      </c>
      <c r="C7943" s="70">
        <v>-475</v>
      </c>
      <c r="D7943" s="70">
        <v>-152.72999999999999</v>
      </c>
      <c r="E7943" s="71">
        <v>44742</v>
      </c>
      <c r="F7943" t="s">
        <v>15880</v>
      </c>
      <c r="G7943" t="s">
        <v>1912</v>
      </c>
      <c r="J7943" s="40">
        <v>74.86</v>
      </c>
      <c r="K7943" s="40">
        <v>0</v>
      </c>
    </row>
    <row r="7944" spans="1:11" x14ac:dyDescent="0.35">
      <c r="A7944">
        <v>30258</v>
      </c>
      <c r="B7944" t="s">
        <v>1372</v>
      </c>
      <c r="C7944" s="70">
        <v>-475</v>
      </c>
      <c r="D7944" s="70">
        <v>-152.72999999999999</v>
      </c>
      <c r="E7944" s="71">
        <v>44742</v>
      </c>
      <c r="F7944" t="s">
        <v>15880</v>
      </c>
      <c r="G7944" t="s">
        <v>1912</v>
      </c>
      <c r="J7944" s="40">
        <v>48.57</v>
      </c>
      <c r="K7944" s="40">
        <v>0</v>
      </c>
    </row>
    <row r="7945" spans="1:11" x14ac:dyDescent="0.35">
      <c r="A7945">
        <v>30258</v>
      </c>
      <c r="B7945" t="s">
        <v>1372</v>
      </c>
      <c r="C7945" s="70">
        <v>-475</v>
      </c>
      <c r="D7945" s="70">
        <v>-152.72999999999999</v>
      </c>
      <c r="E7945" s="71">
        <v>44742</v>
      </c>
      <c r="F7945" t="s">
        <v>15880</v>
      </c>
      <c r="G7945" t="s">
        <v>1912</v>
      </c>
      <c r="J7945" s="40">
        <v>42.86</v>
      </c>
      <c r="K7945" s="40">
        <v>0</v>
      </c>
    </row>
    <row r="7946" spans="1:11" x14ac:dyDescent="0.35">
      <c r="A7946">
        <v>30258</v>
      </c>
      <c r="B7946" t="s">
        <v>1372</v>
      </c>
      <c r="C7946" s="70">
        <v>-475</v>
      </c>
      <c r="D7946" s="70">
        <v>-152.72999999999999</v>
      </c>
      <c r="E7946" s="71">
        <v>44742</v>
      </c>
      <c r="F7946" t="s">
        <v>15880</v>
      </c>
      <c r="G7946" t="s">
        <v>1912</v>
      </c>
      <c r="J7946" s="40">
        <v>42.86</v>
      </c>
      <c r="K7946" s="40">
        <v>0</v>
      </c>
    </row>
    <row r="7947" spans="1:11" x14ac:dyDescent="0.35">
      <c r="A7947">
        <v>30258</v>
      </c>
      <c r="B7947" t="s">
        <v>1372</v>
      </c>
      <c r="C7947" s="70">
        <v>-475</v>
      </c>
      <c r="D7947" s="70">
        <v>-152.72999999999999</v>
      </c>
      <c r="E7947" s="71">
        <v>44742</v>
      </c>
      <c r="F7947" t="s">
        <v>15880</v>
      </c>
      <c r="G7947" t="s">
        <v>1912</v>
      </c>
      <c r="J7947" s="40">
        <v>176</v>
      </c>
      <c r="K7947" s="40">
        <v>0</v>
      </c>
    </row>
    <row r="7948" spans="1:11" x14ac:dyDescent="0.35">
      <c r="A7948">
        <v>30258</v>
      </c>
      <c r="B7948" t="s">
        <v>1372</v>
      </c>
      <c r="C7948" s="70">
        <v>-475</v>
      </c>
      <c r="D7948" s="70">
        <v>-152.72999999999999</v>
      </c>
      <c r="E7948" s="71">
        <v>44742</v>
      </c>
      <c r="F7948" t="s">
        <v>15880</v>
      </c>
      <c r="G7948" t="s">
        <v>1912</v>
      </c>
      <c r="J7948" s="40">
        <v>126.86</v>
      </c>
      <c r="K7948" s="40">
        <v>0</v>
      </c>
    </row>
    <row r="7949" spans="1:11" x14ac:dyDescent="0.35">
      <c r="A7949">
        <v>30258</v>
      </c>
      <c r="B7949" t="s">
        <v>1372</v>
      </c>
      <c r="C7949" s="70">
        <v>-475</v>
      </c>
      <c r="D7949" s="70">
        <v>-152.72999999999999</v>
      </c>
      <c r="E7949" s="71">
        <v>44742</v>
      </c>
      <c r="F7949" t="s">
        <v>8260</v>
      </c>
      <c r="G7949" t="s">
        <v>1912</v>
      </c>
      <c r="J7949" s="40">
        <v>105.05</v>
      </c>
      <c r="K7949" s="40">
        <v>0</v>
      </c>
    </row>
    <row r="7950" spans="1:11" x14ac:dyDescent="0.35">
      <c r="A7950">
        <v>30258</v>
      </c>
      <c r="B7950" t="s">
        <v>1372</v>
      </c>
      <c r="C7950" s="70">
        <v>-475</v>
      </c>
      <c r="D7950" s="70">
        <v>-152.72999999999999</v>
      </c>
      <c r="E7950" s="71">
        <v>44742</v>
      </c>
      <c r="F7950" t="s">
        <v>8260</v>
      </c>
      <c r="G7950" t="s">
        <v>1912</v>
      </c>
      <c r="J7950" s="40">
        <v>189.71</v>
      </c>
      <c r="K7950" s="40">
        <v>0</v>
      </c>
    </row>
    <row r="7951" spans="1:11" x14ac:dyDescent="0.35">
      <c r="A7951">
        <v>30258</v>
      </c>
      <c r="B7951" t="s">
        <v>1372</v>
      </c>
      <c r="C7951" s="70">
        <v>-475</v>
      </c>
      <c r="D7951" s="70">
        <v>-152.72999999999999</v>
      </c>
      <c r="E7951" s="71">
        <v>44742</v>
      </c>
      <c r="F7951" t="s">
        <v>8260</v>
      </c>
      <c r="G7951" t="s">
        <v>1912</v>
      </c>
      <c r="J7951" s="40">
        <v>28.86</v>
      </c>
      <c r="K7951" s="40">
        <v>0</v>
      </c>
    </row>
    <row r="7952" spans="1:11" x14ac:dyDescent="0.35">
      <c r="A7952">
        <v>30258</v>
      </c>
      <c r="B7952" t="s">
        <v>1372</v>
      </c>
      <c r="C7952" s="70">
        <v>-475</v>
      </c>
      <c r="D7952" s="70">
        <v>-152.72999999999999</v>
      </c>
      <c r="E7952" s="71">
        <v>44742</v>
      </c>
      <c r="F7952" t="s">
        <v>5668</v>
      </c>
      <c r="G7952" t="s">
        <v>2247</v>
      </c>
      <c r="J7952" s="40">
        <v>15.88</v>
      </c>
      <c r="K7952" s="40">
        <v>0</v>
      </c>
    </row>
    <row r="7953" spans="1:11" x14ac:dyDescent="0.35">
      <c r="A7953">
        <v>30258</v>
      </c>
      <c r="B7953" t="s">
        <v>1372</v>
      </c>
      <c r="C7953" s="70">
        <v>-475</v>
      </c>
      <c r="D7953" s="70">
        <v>-152.72999999999999</v>
      </c>
      <c r="E7953" s="71">
        <v>44743</v>
      </c>
      <c r="F7953" t="s">
        <v>9350</v>
      </c>
      <c r="G7953" t="s">
        <v>2142</v>
      </c>
      <c r="H7953" t="s">
        <v>9349</v>
      </c>
      <c r="I7953" t="s">
        <v>9348</v>
      </c>
      <c r="J7953" s="40">
        <v>0</v>
      </c>
      <c r="K7953" s="40">
        <v>43.6</v>
      </c>
    </row>
    <row r="7954" spans="1:11" x14ac:dyDescent="0.35">
      <c r="A7954">
        <v>30258</v>
      </c>
      <c r="B7954" t="s">
        <v>1372</v>
      </c>
      <c r="C7954" s="70">
        <v>-475</v>
      </c>
      <c r="D7954" s="70">
        <v>-152.72999999999999</v>
      </c>
      <c r="E7954" s="71">
        <v>44743</v>
      </c>
      <c r="F7954" t="s">
        <v>12272</v>
      </c>
      <c r="G7954" t="s">
        <v>2142</v>
      </c>
      <c r="H7954" t="s">
        <v>12271</v>
      </c>
      <c r="I7954" t="s">
        <v>12270</v>
      </c>
      <c r="J7954" s="40">
        <v>0</v>
      </c>
      <c r="K7954" s="40">
        <v>78.489999999999995</v>
      </c>
    </row>
    <row r="7955" spans="1:11" x14ac:dyDescent="0.35">
      <c r="A7955">
        <v>30258</v>
      </c>
      <c r="B7955" t="s">
        <v>1372</v>
      </c>
      <c r="C7955" s="70">
        <v>-475</v>
      </c>
      <c r="D7955" s="70">
        <v>-152.72999999999999</v>
      </c>
      <c r="E7955" s="71">
        <v>44743</v>
      </c>
      <c r="F7955" t="s">
        <v>9347</v>
      </c>
      <c r="G7955" t="s">
        <v>2142</v>
      </c>
      <c r="H7955" t="s">
        <v>9346</v>
      </c>
      <c r="I7955" t="s">
        <v>9345</v>
      </c>
      <c r="J7955" s="40">
        <v>0</v>
      </c>
      <c r="K7955" s="40">
        <v>50.37</v>
      </c>
    </row>
    <row r="7956" spans="1:11" x14ac:dyDescent="0.35">
      <c r="A7956">
        <v>30258</v>
      </c>
      <c r="B7956" t="s">
        <v>1372</v>
      </c>
      <c r="C7956" s="70">
        <v>-475</v>
      </c>
      <c r="D7956" s="70">
        <v>-152.72999999999999</v>
      </c>
      <c r="E7956" s="71">
        <v>44743</v>
      </c>
      <c r="F7956" t="s">
        <v>12495</v>
      </c>
      <c r="G7956" t="s">
        <v>2142</v>
      </c>
      <c r="H7956" t="s">
        <v>12494</v>
      </c>
      <c r="I7956" t="s">
        <v>12493</v>
      </c>
      <c r="J7956" s="40">
        <v>0</v>
      </c>
      <c r="K7956" s="40">
        <v>35.950000000000003</v>
      </c>
    </row>
    <row r="7957" spans="1:11" x14ac:dyDescent="0.35">
      <c r="A7957">
        <v>30258</v>
      </c>
      <c r="B7957" t="s">
        <v>1372</v>
      </c>
      <c r="C7957" s="70">
        <v>-475</v>
      </c>
      <c r="D7957" s="70">
        <v>-152.72999999999999</v>
      </c>
      <c r="E7957" s="71">
        <v>44743</v>
      </c>
      <c r="F7957" t="s">
        <v>12269</v>
      </c>
      <c r="G7957" t="s">
        <v>2142</v>
      </c>
      <c r="H7957" t="s">
        <v>12268</v>
      </c>
      <c r="I7957" t="s">
        <v>12267</v>
      </c>
      <c r="J7957" s="40">
        <v>0</v>
      </c>
      <c r="K7957" s="40">
        <v>54.52</v>
      </c>
    </row>
    <row r="7958" spans="1:11" x14ac:dyDescent="0.35">
      <c r="A7958">
        <v>30258</v>
      </c>
      <c r="B7958" t="s">
        <v>1372</v>
      </c>
      <c r="C7958" s="70">
        <v>-475</v>
      </c>
      <c r="D7958" s="70">
        <v>-152.72999999999999</v>
      </c>
      <c r="E7958" s="71">
        <v>44743</v>
      </c>
      <c r="F7958" t="s">
        <v>12266</v>
      </c>
      <c r="G7958" t="s">
        <v>2142</v>
      </c>
      <c r="H7958" t="s">
        <v>12265</v>
      </c>
      <c r="I7958" t="s">
        <v>12264</v>
      </c>
      <c r="J7958" s="40">
        <v>0</v>
      </c>
      <c r="K7958" s="40">
        <v>90.47</v>
      </c>
    </row>
    <row r="7959" spans="1:11" x14ac:dyDescent="0.35">
      <c r="A7959">
        <v>30258</v>
      </c>
      <c r="B7959" t="s">
        <v>1372</v>
      </c>
      <c r="C7959" s="70">
        <v>-475</v>
      </c>
      <c r="D7959" s="70">
        <v>-152.72999999999999</v>
      </c>
      <c r="E7959" s="71">
        <v>44743</v>
      </c>
      <c r="F7959" t="s">
        <v>12263</v>
      </c>
      <c r="G7959" t="s">
        <v>2142</v>
      </c>
      <c r="H7959" t="s">
        <v>12262</v>
      </c>
      <c r="I7959" t="s">
        <v>12261</v>
      </c>
      <c r="J7959" s="40">
        <v>0</v>
      </c>
      <c r="K7959" s="40">
        <v>190.42</v>
      </c>
    </row>
    <row r="7960" spans="1:11" x14ac:dyDescent="0.35">
      <c r="A7960">
        <v>30258</v>
      </c>
      <c r="B7960" t="s">
        <v>1372</v>
      </c>
      <c r="C7960" s="70">
        <v>-475</v>
      </c>
      <c r="D7960" s="70">
        <v>-152.72999999999999</v>
      </c>
      <c r="E7960" s="71">
        <v>44743</v>
      </c>
      <c r="F7960" t="s">
        <v>12260</v>
      </c>
      <c r="G7960" t="s">
        <v>2142</v>
      </c>
      <c r="H7960" t="s">
        <v>12259</v>
      </c>
      <c r="I7960" t="s">
        <v>12258</v>
      </c>
      <c r="J7960" s="40">
        <v>0</v>
      </c>
      <c r="K7960" s="40">
        <v>66.94</v>
      </c>
    </row>
    <row r="7961" spans="1:11" x14ac:dyDescent="0.35">
      <c r="A7961">
        <v>30258</v>
      </c>
      <c r="B7961" t="s">
        <v>1372</v>
      </c>
      <c r="C7961" s="70">
        <v>-475</v>
      </c>
      <c r="D7961" s="70">
        <v>-152.72999999999999</v>
      </c>
      <c r="E7961" s="71">
        <v>44747</v>
      </c>
      <c r="F7961" t="s">
        <v>12251</v>
      </c>
      <c r="G7961" t="s">
        <v>2142</v>
      </c>
      <c r="H7961" t="s">
        <v>12250</v>
      </c>
      <c r="I7961" t="s">
        <v>12249</v>
      </c>
      <c r="J7961" s="40">
        <v>0</v>
      </c>
      <c r="K7961" s="40">
        <v>51.15</v>
      </c>
    </row>
    <row r="7962" spans="1:11" x14ac:dyDescent="0.35">
      <c r="A7962">
        <v>30258</v>
      </c>
      <c r="B7962" t="s">
        <v>1372</v>
      </c>
      <c r="C7962" s="70">
        <v>-475</v>
      </c>
      <c r="D7962" s="70">
        <v>-152.72999999999999</v>
      </c>
      <c r="E7962" s="71">
        <v>44752</v>
      </c>
      <c r="F7962" t="s">
        <v>12248</v>
      </c>
      <c r="G7962" t="s">
        <v>2142</v>
      </c>
      <c r="H7962" t="s">
        <v>12247</v>
      </c>
      <c r="I7962" t="s">
        <v>12246</v>
      </c>
      <c r="J7962" s="40">
        <v>0</v>
      </c>
      <c r="K7962" s="40">
        <v>60.92</v>
      </c>
    </row>
    <row r="7963" spans="1:11" x14ac:dyDescent="0.35">
      <c r="A7963">
        <v>30258</v>
      </c>
      <c r="B7963" t="s">
        <v>1372</v>
      </c>
      <c r="C7963" s="70">
        <v>-475</v>
      </c>
      <c r="D7963" s="70">
        <v>-152.72999999999999</v>
      </c>
      <c r="E7963" s="71">
        <v>44754</v>
      </c>
      <c r="F7963" t="s">
        <v>12239</v>
      </c>
      <c r="G7963" t="s">
        <v>2142</v>
      </c>
      <c r="H7963" t="s">
        <v>12238</v>
      </c>
      <c r="I7963" t="s">
        <v>12237</v>
      </c>
      <c r="J7963" s="40">
        <v>0</v>
      </c>
      <c r="K7963" s="40">
        <v>42.19</v>
      </c>
    </row>
    <row r="7964" spans="1:11" x14ac:dyDescent="0.35">
      <c r="A7964">
        <v>30258</v>
      </c>
      <c r="B7964" t="s">
        <v>1372</v>
      </c>
      <c r="C7964" s="70">
        <v>-475</v>
      </c>
      <c r="D7964" s="70">
        <v>-152.72999999999999</v>
      </c>
      <c r="E7964" s="71">
        <v>44754</v>
      </c>
      <c r="F7964" t="s">
        <v>11106</v>
      </c>
      <c r="G7964" t="s">
        <v>2142</v>
      </c>
      <c r="H7964" t="s">
        <v>11105</v>
      </c>
      <c r="I7964" t="s">
        <v>11104</v>
      </c>
      <c r="J7964" s="40">
        <v>0</v>
      </c>
      <c r="K7964" s="40">
        <v>219</v>
      </c>
    </row>
    <row r="7965" spans="1:11" x14ac:dyDescent="0.35">
      <c r="A7965">
        <v>30258</v>
      </c>
      <c r="B7965" t="s">
        <v>1372</v>
      </c>
      <c r="C7965" s="70">
        <v>-475</v>
      </c>
      <c r="D7965" s="70">
        <v>-152.72999999999999</v>
      </c>
      <c r="E7965" s="71">
        <v>44756</v>
      </c>
      <c r="F7965" t="s">
        <v>12233</v>
      </c>
      <c r="G7965" t="s">
        <v>2142</v>
      </c>
      <c r="H7965" t="s">
        <v>12232</v>
      </c>
      <c r="I7965" t="s">
        <v>12231</v>
      </c>
      <c r="J7965" s="40">
        <v>0</v>
      </c>
      <c r="K7965" s="40">
        <v>192.97</v>
      </c>
    </row>
    <row r="7966" spans="1:11" x14ac:dyDescent="0.35">
      <c r="A7966">
        <v>30258</v>
      </c>
      <c r="B7966" t="s">
        <v>1372</v>
      </c>
      <c r="C7966" s="70">
        <v>-475</v>
      </c>
      <c r="D7966" s="70">
        <v>-152.72999999999999</v>
      </c>
      <c r="E7966" s="71">
        <v>44756</v>
      </c>
      <c r="F7966" t="s">
        <v>12230</v>
      </c>
      <c r="G7966" t="s">
        <v>2142</v>
      </c>
      <c r="H7966" t="s">
        <v>12229</v>
      </c>
      <c r="I7966" t="s">
        <v>12228</v>
      </c>
      <c r="J7966" s="40">
        <v>0</v>
      </c>
      <c r="K7966" s="40">
        <v>73.16</v>
      </c>
    </row>
    <row r="7967" spans="1:11" x14ac:dyDescent="0.35">
      <c r="A7967">
        <v>30258</v>
      </c>
      <c r="B7967" t="s">
        <v>1372</v>
      </c>
      <c r="C7967" s="70">
        <v>-475</v>
      </c>
      <c r="D7967" s="70">
        <v>-152.72999999999999</v>
      </c>
      <c r="E7967" s="71">
        <v>44756</v>
      </c>
      <c r="F7967" t="s">
        <v>12227</v>
      </c>
      <c r="G7967" t="s">
        <v>2142</v>
      </c>
      <c r="H7967" t="s">
        <v>12226</v>
      </c>
      <c r="I7967" t="s">
        <v>12225</v>
      </c>
      <c r="J7967" s="40">
        <v>0</v>
      </c>
      <c r="K7967" s="40">
        <v>70.849999999999994</v>
      </c>
    </row>
    <row r="7968" spans="1:11" x14ac:dyDescent="0.35">
      <c r="A7968">
        <v>30258</v>
      </c>
      <c r="B7968" t="s">
        <v>1372</v>
      </c>
      <c r="C7968" s="70">
        <v>-475</v>
      </c>
      <c r="D7968" s="70">
        <v>-152.72999999999999</v>
      </c>
      <c r="E7968" s="71">
        <v>44763</v>
      </c>
      <c r="F7968" t="s">
        <v>12224</v>
      </c>
      <c r="G7968" t="s">
        <v>2142</v>
      </c>
      <c r="H7968" t="s">
        <v>12223</v>
      </c>
      <c r="I7968" t="s">
        <v>12222</v>
      </c>
      <c r="J7968" s="40">
        <v>0</v>
      </c>
      <c r="K7968" s="40">
        <v>298.7</v>
      </c>
    </row>
    <row r="7969" spans="1:11" x14ac:dyDescent="0.35">
      <c r="A7969">
        <v>30258</v>
      </c>
      <c r="B7969" t="s">
        <v>1372</v>
      </c>
      <c r="C7969" s="70">
        <v>-475</v>
      </c>
      <c r="D7969" s="70">
        <v>-152.72999999999999</v>
      </c>
      <c r="E7969" s="71">
        <v>44763</v>
      </c>
      <c r="F7969" t="s">
        <v>12221</v>
      </c>
      <c r="G7969" t="s">
        <v>2142</v>
      </c>
      <c r="H7969" t="s">
        <v>12220</v>
      </c>
      <c r="I7969" t="s">
        <v>12219</v>
      </c>
      <c r="J7969" s="40">
        <v>0</v>
      </c>
      <c r="K7969" s="40">
        <v>61.62</v>
      </c>
    </row>
    <row r="7970" spans="1:11" x14ac:dyDescent="0.35">
      <c r="A7970">
        <v>30258</v>
      </c>
      <c r="B7970" t="s">
        <v>1372</v>
      </c>
      <c r="C7970" s="70">
        <v>-475</v>
      </c>
      <c r="D7970" s="70">
        <v>-152.72999999999999</v>
      </c>
      <c r="E7970" s="71">
        <v>44769</v>
      </c>
      <c r="F7970" t="s">
        <v>11719</v>
      </c>
      <c r="G7970" t="s">
        <v>2142</v>
      </c>
      <c r="H7970" t="s">
        <v>11718</v>
      </c>
      <c r="I7970" t="s">
        <v>11717</v>
      </c>
      <c r="J7970" s="40">
        <v>0</v>
      </c>
      <c r="K7970" s="40">
        <v>49.61</v>
      </c>
    </row>
    <row r="7971" spans="1:11" x14ac:dyDescent="0.35">
      <c r="A7971">
        <v>30258</v>
      </c>
      <c r="B7971" t="s">
        <v>1372</v>
      </c>
      <c r="C7971" s="70">
        <v>-475</v>
      </c>
      <c r="D7971" s="70">
        <v>-152.72999999999999</v>
      </c>
      <c r="E7971" s="71">
        <v>44770</v>
      </c>
      <c r="F7971" t="s">
        <v>12215</v>
      </c>
      <c r="G7971" t="s">
        <v>2142</v>
      </c>
      <c r="H7971" t="s">
        <v>12214</v>
      </c>
      <c r="I7971" t="s">
        <v>12213</v>
      </c>
      <c r="J7971" s="40">
        <v>0</v>
      </c>
      <c r="K7971" s="40">
        <v>42.53</v>
      </c>
    </row>
    <row r="7972" spans="1:11" x14ac:dyDescent="0.35">
      <c r="A7972">
        <v>30258</v>
      </c>
      <c r="B7972" t="s">
        <v>1372</v>
      </c>
      <c r="C7972" s="70">
        <v>-475</v>
      </c>
      <c r="D7972" s="70">
        <v>-152.72999999999999</v>
      </c>
      <c r="E7972" s="71">
        <v>44770</v>
      </c>
      <c r="F7972" t="s">
        <v>12212</v>
      </c>
      <c r="G7972" t="s">
        <v>2142</v>
      </c>
      <c r="H7972" t="s">
        <v>12211</v>
      </c>
      <c r="I7972" t="s">
        <v>12210</v>
      </c>
      <c r="J7972" s="40">
        <v>0</v>
      </c>
      <c r="K7972" s="40">
        <v>49.52</v>
      </c>
    </row>
    <row r="7973" spans="1:11" x14ac:dyDescent="0.35">
      <c r="A7973">
        <v>30258</v>
      </c>
      <c r="B7973" t="s">
        <v>1372</v>
      </c>
      <c r="C7973" s="70">
        <v>-475</v>
      </c>
      <c r="D7973" s="70">
        <v>-152.72999999999999</v>
      </c>
      <c r="E7973" s="71">
        <v>44770</v>
      </c>
      <c r="F7973" t="s">
        <v>12209</v>
      </c>
      <c r="G7973" t="s">
        <v>2142</v>
      </c>
      <c r="H7973" t="s">
        <v>12208</v>
      </c>
      <c r="I7973" t="s">
        <v>12207</v>
      </c>
      <c r="J7973" s="40">
        <v>0</v>
      </c>
      <c r="K7973" s="40">
        <v>42.53</v>
      </c>
    </row>
    <row r="7974" spans="1:11" x14ac:dyDescent="0.35">
      <c r="A7974">
        <v>30258</v>
      </c>
      <c r="B7974" t="s">
        <v>1372</v>
      </c>
      <c r="C7974" s="70">
        <v>-475</v>
      </c>
      <c r="D7974" s="70">
        <v>-152.72999999999999</v>
      </c>
      <c r="E7974" s="71">
        <v>44770</v>
      </c>
      <c r="F7974" t="s">
        <v>12206</v>
      </c>
      <c r="G7974" t="s">
        <v>2142</v>
      </c>
      <c r="H7974" t="s">
        <v>12205</v>
      </c>
      <c r="I7974" t="s">
        <v>12204</v>
      </c>
      <c r="J7974" s="40">
        <v>0</v>
      </c>
      <c r="K7974" s="40">
        <v>193.42</v>
      </c>
    </row>
    <row r="7975" spans="1:11" x14ac:dyDescent="0.35">
      <c r="A7975">
        <v>30258</v>
      </c>
      <c r="B7975" t="s">
        <v>1372</v>
      </c>
      <c r="C7975" s="70">
        <v>-475</v>
      </c>
      <c r="D7975" s="70">
        <v>-152.72999999999999</v>
      </c>
      <c r="E7975" s="71">
        <v>44770</v>
      </c>
      <c r="F7975" t="s">
        <v>12203</v>
      </c>
      <c r="G7975" t="s">
        <v>2142</v>
      </c>
      <c r="H7975" t="s">
        <v>12202</v>
      </c>
      <c r="I7975" t="s">
        <v>12201</v>
      </c>
      <c r="J7975" s="40">
        <v>0</v>
      </c>
      <c r="K7975" s="40">
        <v>116.63</v>
      </c>
    </row>
    <row r="7976" spans="1:11" x14ac:dyDescent="0.35">
      <c r="A7976">
        <v>30258</v>
      </c>
      <c r="B7976" t="s">
        <v>1372</v>
      </c>
      <c r="C7976" s="70">
        <v>-475</v>
      </c>
      <c r="D7976" s="70">
        <v>-152.72999999999999</v>
      </c>
      <c r="E7976" s="71">
        <v>44770</v>
      </c>
      <c r="F7976" t="s">
        <v>12200</v>
      </c>
      <c r="G7976" t="s">
        <v>2142</v>
      </c>
      <c r="H7976" t="s">
        <v>12199</v>
      </c>
      <c r="I7976" t="s">
        <v>12198</v>
      </c>
      <c r="J7976" s="40">
        <v>0</v>
      </c>
      <c r="K7976" s="40">
        <v>92.34</v>
      </c>
    </row>
    <row r="7977" spans="1:11" x14ac:dyDescent="0.35">
      <c r="A7977">
        <v>30258</v>
      </c>
      <c r="B7977" t="s">
        <v>1372</v>
      </c>
      <c r="C7977" s="70">
        <v>-475</v>
      </c>
      <c r="D7977" s="70">
        <v>-152.72999999999999</v>
      </c>
      <c r="E7977" s="71">
        <v>44773</v>
      </c>
      <c r="F7977" t="s">
        <v>15871</v>
      </c>
      <c r="G7977" t="s">
        <v>1912</v>
      </c>
      <c r="J7977" s="40">
        <v>53.08</v>
      </c>
      <c r="K7977" s="40">
        <v>0</v>
      </c>
    </row>
    <row r="7978" spans="1:11" x14ac:dyDescent="0.35">
      <c r="A7978">
        <v>30258</v>
      </c>
      <c r="B7978" t="s">
        <v>1372</v>
      </c>
      <c r="C7978" s="70">
        <v>-475</v>
      </c>
      <c r="D7978" s="70">
        <v>-152.72999999999999</v>
      </c>
      <c r="E7978" s="71">
        <v>44773</v>
      </c>
      <c r="F7978" t="s">
        <v>15871</v>
      </c>
      <c r="G7978" t="s">
        <v>1912</v>
      </c>
      <c r="J7978" s="40">
        <v>35.39</v>
      </c>
      <c r="K7978" s="40">
        <v>0</v>
      </c>
    </row>
    <row r="7979" spans="1:11" x14ac:dyDescent="0.35">
      <c r="A7979">
        <v>30258</v>
      </c>
      <c r="B7979" t="s">
        <v>1372</v>
      </c>
      <c r="C7979" s="70">
        <v>-475</v>
      </c>
      <c r="D7979" s="70">
        <v>-152.72999999999999</v>
      </c>
      <c r="E7979" s="71">
        <v>44773</v>
      </c>
      <c r="F7979" t="s">
        <v>15871</v>
      </c>
      <c r="G7979" t="s">
        <v>1912</v>
      </c>
      <c r="J7979" s="40">
        <v>265.41000000000003</v>
      </c>
      <c r="K7979" s="40">
        <v>0</v>
      </c>
    </row>
    <row r="7980" spans="1:11" x14ac:dyDescent="0.35">
      <c r="A7980">
        <v>30258</v>
      </c>
      <c r="B7980" t="s">
        <v>1372</v>
      </c>
      <c r="C7980" s="70">
        <v>-475</v>
      </c>
      <c r="D7980" s="70">
        <v>-152.72999999999999</v>
      </c>
      <c r="E7980" s="71">
        <v>44773</v>
      </c>
      <c r="F7980" t="s">
        <v>15871</v>
      </c>
      <c r="G7980" t="s">
        <v>1912</v>
      </c>
      <c r="J7980" s="40">
        <v>62.52</v>
      </c>
      <c r="K7980" s="40">
        <v>0</v>
      </c>
    </row>
    <row r="7981" spans="1:11" x14ac:dyDescent="0.35">
      <c r="A7981">
        <v>30258</v>
      </c>
      <c r="B7981" t="s">
        <v>1372</v>
      </c>
      <c r="C7981" s="70">
        <v>-475</v>
      </c>
      <c r="D7981" s="70">
        <v>-152.72999999999999</v>
      </c>
      <c r="E7981" s="71">
        <v>44773</v>
      </c>
      <c r="F7981" t="s">
        <v>15871</v>
      </c>
      <c r="G7981" t="s">
        <v>1912</v>
      </c>
      <c r="J7981" s="40">
        <v>225.01</v>
      </c>
      <c r="K7981" s="40">
        <v>0</v>
      </c>
    </row>
    <row r="7982" spans="1:11" x14ac:dyDescent="0.35">
      <c r="A7982">
        <v>30258</v>
      </c>
      <c r="B7982" t="s">
        <v>1372</v>
      </c>
      <c r="C7982" s="70">
        <v>-475</v>
      </c>
      <c r="D7982" s="70">
        <v>-152.72999999999999</v>
      </c>
      <c r="E7982" s="71">
        <v>44773</v>
      </c>
      <c r="F7982" t="s">
        <v>15871</v>
      </c>
      <c r="G7982" t="s">
        <v>1912</v>
      </c>
      <c r="J7982" s="40">
        <v>43.35</v>
      </c>
      <c r="K7982" s="40">
        <v>0</v>
      </c>
    </row>
    <row r="7983" spans="1:11" x14ac:dyDescent="0.35">
      <c r="A7983">
        <v>30258</v>
      </c>
      <c r="B7983" t="s">
        <v>1372</v>
      </c>
      <c r="C7983" s="70">
        <v>-475</v>
      </c>
      <c r="D7983" s="70">
        <v>-152.72999999999999</v>
      </c>
      <c r="E7983" s="71">
        <v>44773</v>
      </c>
      <c r="F7983" t="s">
        <v>15871</v>
      </c>
      <c r="G7983" t="s">
        <v>1912</v>
      </c>
      <c r="J7983" s="40">
        <v>72.540000000000006</v>
      </c>
      <c r="K7983" s="40">
        <v>0</v>
      </c>
    </row>
    <row r="7984" spans="1:11" x14ac:dyDescent="0.35">
      <c r="A7984">
        <v>30258</v>
      </c>
      <c r="B7984" t="s">
        <v>1372</v>
      </c>
      <c r="C7984" s="70">
        <v>-475</v>
      </c>
      <c r="D7984" s="70">
        <v>-152.72999999999999</v>
      </c>
      <c r="E7984" s="71">
        <v>44773</v>
      </c>
      <c r="F7984" t="s">
        <v>15871</v>
      </c>
      <c r="G7984" t="s">
        <v>1912</v>
      </c>
      <c r="J7984" s="40">
        <v>197.58</v>
      </c>
      <c r="K7984" s="40">
        <v>0</v>
      </c>
    </row>
    <row r="7985" spans="1:11" x14ac:dyDescent="0.35">
      <c r="A7985">
        <v>30258</v>
      </c>
      <c r="B7985" t="s">
        <v>1372</v>
      </c>
      <c r="C7985" s="70">
        <v>-475</v>
      </c>
      <c r="D7985" s="70">
        <v>-152.72999999999999</v>
      </c>
      <c r="E7985" s="71">
        <v>44773</v>
      </c>
      <c r="F7985" t="s">
        <v>15871</v>
      </c>
      <c r="G7985" t="s">
        <v>1912</v>
      </c>
      <c r="J7985" s="40">
        <v>53.67</v>
      </c>
      <c r="K7985" s="40">
        <v>0</v>
      </c>
    </row>
    <row r="7986" spans="1:11" x14ac:dyDescent="0.35">
      <c r="A7986">
        <v>30258</v>
      </c>
      <c r="B7986" t="s">
        <v>1372</v>
      </c>
      <c r="C7986" s="70">
        <v>-475</v>
      </c>
      <c r="D7986" s="70">
        <v>-152.72999999999999</v>
      </c>
      <c r="E7986" s="71">
        <v>44773</v>
      </c>
      <c r="F7986" t="s">
        <v>15871</v>
      </c>
      <c r="G7986" t="s">
        <v>1912</v>
      </c>
      <c r="J7986" s="40">
        <v>74.900000000000006</v>
      </c>
      <c r="K7986" s="40">
        <v>0</v>
      </c>
    </row>
    <row r="7987" spans="1:11" x14ac:dyDescent="0.35">
      <c r="A7987">
        <v>30258</v>
      </c>
      <c r="B7987" t="s">
        <v>1372</v>
      </c>
      <c r="C7987" s="70">
        <v>-475</v>
      </c>
      <c r="D7987" s="70">
        <v>-152.72999999999999</v>
      </c>
      <c r="E7987" s="71">
        <v>44773</v>
      </c>
      <c r="F7987" t="s">
        <v>15871</v>
      </c>
      <c r="G7987" t="s">
        <v>1912</v>
      </c>
      <c r="J7987" s="40">
        <v>215.87</v>
      </c>
      <c r="K7987" s="40">
        <v>0</v>
      </c>
    </row>
    <row r="7988" spans="1:11" x14ac:dyDescent="0.35">
      <c r="A7988">
        <v>30258</v>
      </c>
      <c r="B7988" t="s">
        <v>1372</v>
      </c>
      <c r="C7988" s="70">
        <v>-475</v>
      </c>
      <c r="D7988" s="70">
        <v>-152.72999999999999</v>
      </c>
      <c r="E7988" s="71">
        <v>44773</v>
      </c>
      <c r="F7988" t="s">
        <v>15871</v>
      </c>
      <c r="G7988" t="s">
        <v>1912</v>
      </c>
      <c r="J7988" s="40">
        <v>85.52</v>
      </c>
      <c r="K7988" s="40">
        <v>0</v>
      </c>
    </row>
    <row r="7989" spans="1:11" x14ac:dyDescent="0.35">
      <c r="A7989">
        <v>30258</v>
      </c>
      <c r="B7989" t="s">
        <v>1372</v>
      </c>
      <c r="C7989" s="70">
        <v>-475</v>
      </c>
      <c r="D7989" s="70">
        <v>-152.72999999999999</v>
      </c>
      <c r="E7989" s="71">
        <v>44773</v>
      </c>
      <c r="F7989" t="s">
        <v>15871</v>
      </c>
      <c r="G7989" t="s">
        <v>1912</v>
      </c>
      <c r="J7989" s="40">
        <v>62.78</v>
      </c>
      <c r="K7989" s="40">
        <v>0</v>
      </c>
    </row>
    <row r="7990" spans="1:11" x14ac:dyDescent="0.35">
      <c r="A7990">
        <v>30258</v>
      </c>
      <c r="B7990" t="s">
        <v>1372</v>
      </c>
      <c r="C7990" s="70">
        <v>-475</v>
      </c>
      <c r="D7990" s="70">
        <v>-152.72999999999999</v>
      </c>
      <c r="E7990" s="71">
        <v>44773</v>
      </c>
      <c r="F7990" t="s">
        <v>15871</v>
      </c>
      <c r="G7990" t="s">
        <v>1912</v>
      </c>
      <c r="J7990" s="40">
        <v>304.33999999999997</v>
      </c>
      <c r="K7990" s="40">
        <v>0</v>
      </c>
    </row>
    <row r="7991" spans="1:11" x14ac:dyDescent="0.35">
      <c r="A7991">
        <v>30258</v>
      </c>
      <c r="B7991" t="s">
        <v>1372</v>
      </c>
      <c r="C7991" s="70">
        <v>-475</v>
      </c>
      <c r="D7991" s="70">
        <v>-152.72999999999999</v>
      </c>
      <c r="E7991" s="71">
        <v>44773</v>
      </c>
      <c r="F7991" t="s">
        <v>15871</v>
      </c>
      <c r="G7991" t="s">
        <v>1912</v>
      </c>
      <c r="J7991" s="40">
        <v>50.13</v>
      </c>
      <c r="K7991" s="40">
        <v>0</v>
      </c>
    </row>
    <row r="7992" spans="1:11" x14ac:dyDescent="0.35">
      <c r="A7992">
        <v>30258</v>
      </c>
      <c r="B7992" t="s">
        <v>1372</v>
      </c>
      <c r="C7992" s="70">
        <v>-475</v>
      </c>
      <c r="D7992" s="70">
        <v>-152.72999999999999</v>
      </c>
      <c r="E7992" s="71">
        <v>44773</v>
      </c>
      <c r="F7992" t="s">
        <v>15871</v>
      </c>
      <c r="G7992" t="s">
        <v>1912</v>
      </c>
      <c r="J7992" s="40">
        <v>195.81</v>
      </c>
      <c r="K7992" s="40">
        <v>0</v>
      </c>
    </row>
    <row r="7993" spans="1:11" x14ac:dyDescent="0.35">
      <c r="A7993">
        <v>30258</v>
      </c>
      <c r="B7993" t="s">
        <v>1372</v>
      </c>
      <c r="C7993" s="70">
        <v>-475</v>
      </c>
      <c r="D7993" s="70">
        <v>-152.72999999999999</v>
      </c>
      <c r="E7993" s="71">
        <v>44773</v>
      </c>
      <c r="F7993" t="s">
        <v>15871</v>
      </c>
      <c r="G7993" t="s">
        <v>1912</v>
      </c>
      <c r="J7993" s="40">
        <v>50.13</v>
      </c>
      <c r="K7993" s="40">
        <v>0</v>
      </c>
    </row>
    <row r="7994" spans="1:11" x14ac:dyDescent="0.35">
      <c r="A7994">
        <v>30258</v>
      </c>
      <c r="B7994" t="s">
        <v>1372</v>
      </c>
      <c r="C7994" s="70">
        <v>-475</v>
      </c>
      <c r="D7994" s="70">
        <v>-152.72999999999999</v>
      </c>
      <c r="E7994" s="71">
        <v>44773</v>
      </c>
      <c r="F7994" t="s">
        <v>15871</v>
      </c>
      <c r="G7994" t="s">
        <v>1912</v>
      </c>
      <c r="J7994" s="40">
        <v>118.08</v>
      </c>
      <c r="K7994" s="40">
        <v>0</v>
      </c>
    </row>
    <row r="7995" spans="1:11" x14ac:dyDescent="0.35">
      <c r="A7995">
        <v>30258</v>
      </c>
      <c r="B7995" t="s">
        <v>1372</v>
      </c>
      <c r="C7995" s="70">
        <v>-475</v>
      </c>
      <c r="D7995" s="70">
        <v>-152.72999999999999</v>
      </c>
      <c r="E7995" s="71">
        <v>44773</v>
      </c>
      <c r="F7995" t="s">
        <v>15871</v>
      </c>
      <c r="G7995" t="s">
        <v>1912</v>
      </c>
      <c r="J7995" s="40">
        <v>43.06</v>
      </c>
      <c r="K7995" s="40">
        <v>0</v>
      </c>
    </row>
    <row r="7996" spans="1:11" x14ac:dyDescent="0.35">
      <c r="A7996">
        <v>30258</v>
      </c>
      <c r="B7996" t="s">
        <v>1372</v>
      </c>
      <c r="C7996" s="70">
        <v>-475</v>
      </c>
      <c r="D7996" s="70">
        <v>-152.72999999999999</v>
      </c>
      <c r="E7996" s="71">
        <v>44773</v>
      </c>
      <c r="F7996" t="s">
        <v>15871</v>
      </c>
      <c r="G7996" t="s">
        <v>1912</v>
      </c>
      <c r="J7996" s="40">
        <v>93.48</v>
      </c>
      <c r="K7996" s="40">
        <v>0</v>
      </c>
    </row>
    <row r="7997" spans="1:11" x14ac:dyDescent="0.35">
      <c r="A7997">
        <v>30258</v>
      </c>
      <c r="B7997" t="s">
        <v>1372</v>
      </c>
      <c r="C7997" s="70">
        <v>-475</v>
      </c>
      <c r="D7997" s="70">
        <v>-152.72999999999999</v>
      </c>
      <c r="E7997" s="71">
        <v>44773</v>
      </c>
      <c r="F7997" t="s">
        <v>5357</v>
      </c>
      <c r="G7997" t="s">
        <v>2247</v>
      </c>
      <c r="J7997" s="40">
        <v>0</v>
      </c>
      <c r="K7997" s="40">
        <v>15.53</v>
      </c>
    </row>
    <row r="7998" spans="1:11" x14ac:dyDescent="0.35">
      <c r="A7998">
        <v>30258</v>
      </c>
      <c r="B7998" t="s">
        <v>1372</v>
      </c>
      <c r="C7998" s="70">
        <v>-475</v>
      </c>
      <c r="D7998" s="70">
        <v>-152.72999999999999</v>
      </c>
      <c r="E7998" s="71">
        <v>44783</v>
      </c>
      <c r="F7998" t="s">
        <v>11136</v>
      </c>
      <c r="G7998" t="s">
        <v>2142</v>
      </c>
      <c r="H7998" t="s">
        <v>11135</v>
      </c>
      <c r="I7998" t="s">
        <v>11134</v>
      </c>
      <c r="J7998" s="40">
        <v>0</v>
      </c>
      <c r="K7998" s="40">
        <v>93.59</v>
      </c>
    </row>
    <row r="7999" spans="1:11" x14ac:dyDescent="0.35">
      <c r="A7999">
        <v>30258</v>
      </c>
      <c r="B7999" t="s">
        <v>1372</v>
      </c>
      <c r="C7999" s="70">
        <v>-475</v>
      </c>
      <c r="D7999" s="70">
        <v>-152.72999999999999</v>
      </c>
      <c r="E7999" s="71">
        <v>44787</v>
      </c>
      <c r="F7999" t="s">
        <v>12176</v>
      </c>
      <c r="G7999" t="s">
        <v>2142</v>
      </c>
      <c r="H7999" t="s">
        <v>12175</v>
      </c>
      <c r="I7999" t="s">
        <v>12174</v>
      </c>
      <c r="J7999" s="40">
        <v>0</v>
      </c>
      <c r="K7999" s="40">
        <v>56.16</v>
      </c>
    </row>
    <row r="8000" spans="1:11" x14ac:dyDescent="0.35">
      <c r="A8000">
        <v>30258</v>
      </c>
      <c r="B8000" t="s">
        <v>1372</v>
      </c>
      <c r="C8000" s="70">
        <v>-475</v>
      </c>
      <c r="D8000" s="70">
        <v>-152.72999999999999</v>
      </c>
      <c r="E8000" s="71">
        <v>44790</v>
      </c>
      <c r="F8000" t="s">
        <v>14177</v>
      </c>
      <c r="G8000" t="s">
        <v>2142</v>
      </c>
      <c r="H8000" t="s">
        <v>14176</v>
      </c>
      <c r="I8000" t="s">
        <v>14175</v>
      </c>
      <c r="J8000" s="40">
        <v>0</v>
      </c>
      <c r="K8000" s="40">
        <v>80.09</v>
      </c>
    </row>
    <row r="8001" spans="1:11" x14ac:dyDescent="0.35">
      <c r="A8001">
        <v>30258</v>
      </c>
      <c r="B8001" t="s">
        <v>1372</v>
      </c>
      <c r="C8001" s="70">
        <v>-475</v>
      </c>
      <c r="D8001" s="70">
        <v>-152.72999999999999</v>
      </c>
      <c r="E8001" s="71">
        <v>44790</v>
      </c>
      <c r="F8001" t="s">
        <v>12170</v>
      </c>
      <c r="G8001" t="s">
        <v>2142</v>
      </c>
      <c r="H8001" t="s">
        <v>12169</v>
      </c>
      <c r="I8001" t="s">
        <v>12168</v>
      </c>
      <c r="J8001" s="40">
        <v>0</v>
      </c>
      <c r="K8001" s="40">
        <v>265.73</v>
      </c>
    </row>
    <row r="8002" spans="1:11" x14ac:dyDescent="0.35">
      <c r="A8002">
        <v>30258</v>
      </c>
      <c r="B8002" t="s">
        <v>1372</v>
      </c>
      <c r="C8002" s="70">
        <v>-475</v>
      </c>
      <c r="D8002" s="70">
        <v>-152.72999999999999</v>
      </c>
      <c r="E8002" s="71">
        <v>44796</v>
      </c>
      <c r="F8002" t="s">
        <v>11698</v>
      </c>
      <c r="G8002" t="s">
        <v>2142</v>
      </c>
      <c r="H8002" t="s">
        <v>11697</v>
      </c>
      <c r="I8002" t="s">
        <v>11696</v>
      </c>
      <c r="J8002" s="40">
        <v>0</v>
      </c>
      <c r="K8002" s="40">
        <v>79.849999999999994</v>
      </c>
    </row>
    <row r="8003" spans="1:11" x14ac:dyDescent="0.35">
      <c r="A8003">
        <v>30258</v>
      </c>
      <c r="B8003" t="s">
        <v>1372</v>
      </c>
      <c r="C8003" s="70">
        <v>-475</v>
      </c>
      <c r="D8003" s="70">
        <v>-152.72999999999999</v>
      </c>
      <c r="E8003" s="71">
        <v>44797</v>
      </c>
      <c r="F8003" t="s">
        <v>11423</v>
      </c>
      <c r="G8003" t="s">
        <v>2142</v>
      </c>
      <c r="H8003" t="s">
        <v>11422</v>
      </c>
      <c r="I8003" t="s">
        <v>11421</v>
      </c>
      <c r="J8003" s="40">
        <v>0</v>
      </c>
      <c r="K8003" s="40">
        <v>64.37</v>
      </c>
    </row>
    <row r="8004" spans="1:11" x14ac:dyDescent="0.35">
      <c r="A8004">
        <v>30258</v>
      </c>
      <c r="B8004" t="s">
        <v>1372</v>
      </c>
      <c r="C8004" s="70">
        <v>-475</v>
      </c>
      <c r="D8004" s="70">
        <v>-152.72999999999999</v>
      </c>
      <c r="E8004" s="71">
        <v>44798</v>
      </c>
      <c r="F8004" t="s">
        <v>11420</v>
      </c>
      <c r="G8004" t="s">
        <v>2142</v>
      </c>
      <c r="H8004" t="s">
        <v>11419</v>
      </c>
      <c r="I8004" t="s">
        <v>11418</v>
      </c>
      <c r="J8004" s="40">
        <v>0</v>
      </c>
      <c r="K8004" s="40">
        <v>55.37</v>
      </c>
    </row>
    <row r="8005" spans="1:11" x14ac:dyDescent="0.35">
      <c r="A8005">
        <v>30258</v>
      </c>
      <c r="B8005" t="s">
        <v>1372</v>
      </c>
      <c r="C8005" s="70">
        <v>-475</v>
      </c>
      <c r="D8005" s="70">
        <v>-152.72999999999999</v>
      </c>
      <c r="E8005" s="71">
        <v>44801</v>
      </c>
      <c r="F8005" t="s">
        <v>15868</v>
      </c>
      <c r="G8005" t="s">
        <v>1912</v>
      </c>
      <c r="J8005" s="40">
        <v>94.51</v>
      </c>
      <c r="K8005" s="40">
        <v>0</v>
      </c>
    </row>
    <row r="8006" spans="1:11" x14ac:dyDescent="0.35">
      <c r="A8006">
        <v>30258</v>
      </c>
      <c r="B8006" t="s">
        <v>1372</v>
      </c>
      <c r="C8006" s="70">
        <v>-475</v>
      </c>
      <c r="D8006" s="70">
        <v>-152.72999999999999</v>
      </c>
      <c r="E8006" s="71">
        <v>44801</v>
      </c>
      <c r="F8006" t="s">
        <v>15868</v>
      </c>
      <c r="G8006" t="s">
        <v>1912</v>
      </c>
      <c r="J8006" s="40">
        <v>55.85</v>
      </c>
      <c r="K8006" s="40">
        <v>0</v>
      </c>
    </row>
    <row r="8007" spans="1:11" x14ac:dyDescent="0.35">
      <c r="A8007">
        <v>30258</v>
      </c>
      <c r="B8007" t="s">
        <v>1372</v>
      </c>
      <c r="C8007" s="70">
        <v>-475</v>
      </c>
      <c r="D8007" s="70">
        <v>-152.72999999999999</v>
      </c>
      <c r="E8007" s="71">
        <v>44801</v>
      </c>
      <c r="F8007" t="s">
        <v>15868</v>
      </c>
      <c r="G8007" t="s">
        <v>1912</v>
      </c>
      <c r="J8007" s="40">
        <v>80.09</v>
      </c>
      <c r="K8007" s="40">
        <v>0</v>
      </c>
    </row>
    <row r="8008" spans="1:11" x14ac:dyDescent="0.35">
      <c r="A8008">
        <v>30258</v>
      </c>
      <c r="B8008" t="s">
        <v>1372</v>
      </c>
      <c r="C8008" s="70">
        <v>-475</v>
      </c>
      <c r="D8008" s="70">
        <v>-152.72999999999999</v>
      </c>
      <c r="E8008" s="71">
        <v>44801</v>
      </c>
      <c r="F8008" t="s">
        <v>15868</v>
      </c>
      <c r="G8008" t="s">
        <v>1912</v>
      </c>
      <c r="J8008" s="40">
        <v>265.73</v>
      </c>
      <c r="K8008" s="40">
        <v>0</v>
      </c>
    </row>
    <row r="8009" spans="1:11" x14ac:dyDescent="0.35">
      <c r="A8009">
        <v>30258</v>
      </c>
      <c r="B8009" t="s">
        <v>1372</v>
      </c>
      <c r="C8009" s="70">
        <v>-475</v>
      </c>
      <c r="D8009" s="70">
        <v>-152.72999999999999</v>
      </c>
      <c r="E8009" s="71">
        <v>44801</v>
      </c>
      <c r="F8009" t="s">
        <v>15868</v>
      </c>
      <c r="G8009" t="s">
        <v>1912</v>
      </c>
      <c r="J8009" s="40">
        <v>80.39</v>
      </c>
      <c r="K8009" s="40">
        <v>0</v>
      </c>
    </row>
    <row r="8010" spans="1:11" x14ac:dyDescent="0.35">
      <c r="A8010">
        <v>30258</v>
      </c>
      <c r="B8010" t="s">
        <v>1372</v>
      </c>
      <c r="C8010" s="70">
        <v>-475</v>
      </c>
      <c r="D8010" s="70">
        <v>-152.72999999999999</v>
      </c>
      <c r="E8010" s="71">
        <v>44801</v>
      </c>
      <c r="F8010" t="s">
        <v>15868</v>
      </c>
      <c r="G8010" t="s">
        <v>1912</v>
      </c>
      <c r="J8010" s="40">
        <v>64.739999999999995</v>
      </c>
      <c r="K8010" s="40">
        <v>0</v>
      </c>
    </row>
    <row r="8011" spans="1:11" x14ac:dyDescent="0.35">
      <c r="A8011">
        <v>30258</v>
      </c>
      <c r="B8011" t="s">
        <v>1372</v>
      </c>
      <c r="C8011" s="70">
        <v>-475</v>
      </c>
      <c r="D8011" s="70">
        <v>-152.72999999999999</v>
      </c>
      <c r="E8011" s="71">
        <v>44801</v>
      </c>
      <c r="F8011" t="s">
        <v>15868</v>
      </c>
      <c r="G8011" t="s">
        <v>1912</v>
      </c>
      <c r="J8011" s="40">
        <v>346.73</v>
      </c>
      <c r="K8011" s="40">
        <v>0</v>
      </c>
    </row>
    <row r="8012" spans="1:11" x14ac:dyDescent="0.35">
      <c r="A8012">
        <v>30258</v>
      </c>
      <c r="B8012" t="s">
        <v>1372</v>
      </c>
      <c r="C8012" s="70">
        <v>-475</v>
      </c>
      <c r="D8012" s="70">
        <v>-152.72999999999999</v>
      </c>
      <c r="E8012" s="71">
        <v>44801</v>
      </c>
      <c r="F8012" t="s">
        <v>11414</v>
      </c>
      <c r="G8012" t="s">
        <v>2142</v>
      </c>
      <c r="H8012" t="s">
        <v>11413</v>
      </c>
      <c r="I8012" t="s">
        <v>11412</v>
      </c>
      <c r="J8012" s="40">
        <v>0</v>
      </c>
      <c r="K8012" s="40">
        <v>395.52</v>
      </c>
    </row>
    <row r="8013" spans="1:11" x14ac:dyDescent="0.35">
      <c r="A8013">
        <v>30258</v>
      </c>
      <c r="B8013" t="s">
        <v>1372</v>
      </c>
      <c r="C8013" s="70">
        <v>-475</v>
      </c>
      <c r="D8013" s="70">
        <v>-152.72999999999999</v>
      </c>
      <c r="E8013" s="71">
        <v>44802</v>
      </c>
      <c r="F8013" t="s">
        <v>11411</v>
      </c>
      <c r="G8013" t="s">
        <v>2142</v>
      </c>
      <c r="H8013" t="s">
        <v>11410</v>
      </c>
      <c r="I8013" t="s">
        <v>11409</v>
      </c>
      <c r="J8013" s="40">
        <v>0</v>
      </c>
      <c r="K8013" s="40">
        <v>181.68</v>
      </c>
    </row>
    <row r="8014" spans="1:11" x14ac:dyDescent="0.35">
      <c r="A8014">
        <v>30258</v>
      </c>
      <c r="B8014" t="s">
        <v>1372</v>
      </c>
      <c r="C8014" s="70">
        <v>-475</v>
      </c>
      <c r="D8014" s="70">
        <v>-152.72999999999999</v>
      </c>
      <c r="E8014" s="71">
        <v>44802</v>
      </c>
      <c r="F8014" t="s">
        <v>11408</v>
      </c>
      <c r="G8014" t="s">
        <v>2142</v>
      </c>
      <c r="H8014" t="s">
        <v>11407</v>
      </c>
      <c r="I8014" t="s">
        <v>11406</v>
      </c>
      <c r="J8014" s="40">
        <v>0</v>
      </c>
      <c r="K8014" s="40">
        <v>134.68</v>
      </c>
    </row>
    <row r="8015" spans="1:11" x14ac:dyDescent="0.35">
      <c r="A8015">
        <v>30258</v>
      </c>
      <c r="B8015" t="s">
        <v>1372</v>
      </c>
      <c r="C8015" s="70">
        <v>-475</v>
      </c>
      <c r="D8015" s="70">
        <v>-152.72999999999999</v>
      </c>
      <c r="E8015" s="71">
        <v>44803</v>
      </c>
      <c r="F8015" t="s">
        <v>15867</v>
      </c>
      <c r="G8015" t="s">
        <v>1912</v>
      </c>
      <c r="J8015" s="40">
        <v>390.02</v>
      </c>
      <c r="K8015" s="40">
        <v>0</v>
      </c>
    </row>
    <row r="8016" spans="1:11" x14ac:dyDescent="0.35">
      <c r="A8016">
        <v>30258</v>
      </c>
      <c r="B8016" t="s">
        <v>1372</v>
      </c>
      <c r="C8016" s="70">
        <v>-475</v>
      </c>
      <c r="D8016" s="70">
        <v>-152.72999999999999</v>
      </c>
      <c r="E8016" s="71">
        <v>44803</v>
      </c>
      <c r="F8016" t="s">
        <v>15867</v>
      </c>
      <c r="G8016" t="s">
        <v>1912</v>
      </c>
      <c r="J8016" s="40">
        <v>182.45</v>
      </c>
      <c r="K8016" s="40">
        <v>0</v>
      </c>
    </row>
    <row r="8017" spans="1:11" x14ac:dyDescent="0.35">
      <c r="A8017">
        <v>30258</v>
      </c>
      <c r="B8017" t="s">
        <v>1372</v>
      </c>
      <c r="C8017" s="70">
        <v>-475</v>
      </c>
      <c r="D8017" s="70">
        <v>-152.72999999999999</v>
      </c>
      <c r="E8017" s="71">
        <v>44803</v>
      </c>
      <c r="F8017" t="s">
        <v>15867</v>
      </c>
      <c r="G8017" t="s">
        <v>1912</v>
      </c>
      <c r="J8017" s="40">
        <v>135.25</v>
      </c>
      <c r="K8017" s="40">
        <v>0</v>
      </c>
    </row>
    <row r="8018" spans="1:11" x14ac:dyDescent="0.35">
      <c r="A8018">
        <v>30258</v>
      </c>
      <c r="B8018" t="s">
        <v>1372</v>
      </c>
      <c r="C8018" s="70">
        <v>-475</v>
      </c>
      <c r="D8018" s="70">
        <v>-152.72999999999999</v>
      </c>
      <c r="E8018" s="71">
        <v>44804</v>
      </c>
      <c r="F8018" t="s">
        <v>5168</v>
      </c>
      <c r="G8018" t="s">
        <v>2247</v>
      </c>
      <c r="H8018" t="s">
        <v>2265</v>
      </c>
      <c r="J8018" s="40">
        <v>4.2699999999999996</v>
      </c>
      <c r="K8018" s="40">
        <v>0</v>
      </c>
    </row>
    <row r="8019" spans="1:11" x14ac:dyDescent="0.35">
      <c r="A8019">
        <v>30258</v>
      </c>
      <c r="B8019" t="s">
        <v>1372</v>
      </c>
      <c r="C8019" s="70">
        <v>-475</v>
      </c>
      <c r="D8019" s="70">
        <v>-152.72999999999999</v>
      </c>
      <c r="E8019" s="71">
        <v>44809</v>
      </c>
      <c r="F8019" t="s">
        <v>12157</v>
      </c>
      <c r="G8019" t="s">
        <v>2142</v>
      </c>
      <c r="H8019" t="s">
        <v>12156</v>
      </c>
      <c r="I8019" t="s">
        <v>12155</v>
      </c>
      <c r="J8019" s="40">
        <v>0</v>
      </c>
      <c r="K8019" s="40">
        <v>44.51</v>
      </c>
    </row>
    <row r="8020" spans="1:11" x14ac:dyDescent="0.35">
      <c r="A8020">
        <v>30258</v>
      </c>
      <c r="B8020" t="s">
        <v>1372</v>
      </c>
      <c r="C8020" s="70">
        <v>-475</v>
      </c>
      <c r="D8020" s="70">
        <v>-152.72999999999999</v>
      </c>
      <c r="E8020" s="71">
        <v>44825</v>
      </c>
      <c r="F8020" t="s">
        <v>12154</v>
      </c>
      <c r="G8020" t="s">
        <v>2142</v>
      </c>
      <c r="H8020" t="s">
        <v>12153</v>
      </c>
      <c r="I8020" t="s">
        <v>12152</v>
      </c>
      <c r="J8020" s="40">
        <v>0</v>
      </c>
      <c r="K8020" s="40">
        <v>26.5</v>
      </c>
    </row>
    <row r="8021" spans="1:11" x14ac:dyDescent="0.35">
      <c r="A8021">
        <v>30258</v>
      </c>
      <c r="B8021" t="s">
        <v>1372</v>
      </c>
      <c r="C8021" s="70">
        <v>-475</v>
      </c>
      <c r="D8021" s="70">
        <v>-152.72999999999999</v>
      </c>
      <c r="E8021" s="71">
        <v>44825</v>
      </c>
      <c r="F8021" t="s">
        <v>12151</v>
      </c>
      <c r="G8021" t="s">
        <v>2142</v>
      </c>
      <c r="H8021" t="s">
        <v>12150</v>
      </c>
      <c r="I8021" t="s">
        <v>12149</v>
      </c>
      <c r="J8021" s="40">
        <v>0</v>
      </c>
      <c r="K8021" s="40">
        <v>40.99</v>
      </c>
    </row>
    <row r="8022" spans="1:11" x14ac:dyDescent="0.35">
      <c r="A8022">
        <v>30258</v>
      </c>
      <c r="B8022" t="s">
        <v>1372</v>
      </c>
      <c r="C8022" s="70">
        <v>-475</v>
      </c>
      <c r="D8022" s="70">
        <v>-152.72999999999999</v>
      </c>
      <c r="E8022" s="71">
        <v>44834</v>
      </c>
      <c r="F8022" t="s">
        <v>15865</v>
      </c>
      <c r="G8022" t="s">
        <v>1912</v>
      </c>
      <c r="I8022" t="s">
        <v>15813</v>
      </c>
      <c r="J8022" s="40">
        <v>184.31</v>
      </c>
      <c r="K8022" s="40">
        <v>0</v>
      </c>
    </row>
    <row r="8023" spans="1:11" x14ac:dyDescent="0.35">
      <c r="A8023">
        <v>30258</v>
      </c>
      <c r="B8023" t="s">
        <v>1372</v>
      </c>
      <c r="C8023" s="70">
        <v>-475</v>
      </c>
      <c r="D8023" s="70">
        <v>-152.72999999999999</v>
      </c>
      <c r="E8023" s="71">
        <v>44834</v>
      </c>
      <c r="F8023" t="s">
        <v>15865</v>
      </c>
      <c r="G8023" t="s">
        <v>1912</v>
      </c>
      <c r="I8023" t="s">
        <v>15813</v>
      </c>
      <c r="J8023" s="40">
        <v>42.9</v>
      </c>
      <c r="K8023" s="40">
        <v>0</v>
      </c>
    </row>
    <row r="8024" spans="1:11" x14ac:dyDescent="0.35">
      <c r="A8024">
        <v>30258</v>
      </c>
      <c r="B8024" t="s">
        <v>1372</v>
      </c>
      <c r="C8024" s="70">
        <v>-475</v>
      </c>
      <c r="D8024" s="70">
        <v>-152.72999999999999</v>
      </c>
      <c r="E8024" s="71">
        <v>44834</v>
      </c>
      <c r="F8024" t="s">
        <v>15865</v>
      </c>
      <c r="G8024" t="s">
        <v>1912</v>
      </c>
      <c r="I8024" t="s">
        <v>15813</v>
      </c>
      <c r="J8024" s="40">
        <v>21.45</v>
      </c>
      <c r="K8024" s="40">
        <v>0</v>
      </c>
    </row>
    <row r="8025" spans="1:11" x14ac:dyDescent="0.35">
      <c r="A8025">
        <v>30258</v>
      </c>
      <c r="B8025" t="s">
        <v>1372</v>
      </c>
      <c r="C8025" s="70">
        <v>-475</v>
      </c>
      <c r="D8025" s="70">
        <v>-152.72999999999999</v>
      </c>
      <c r="E8025" s="71">
        <v>44834</v>
      </c>
      <c r="F8025" t="s">
        <v>15865</v>
      </c>
      <c r="G8025" t="s">
        <v>1912</v>
      </c>
      <c r="I8025" t="s">
        <v>15813</v>
      </c>
      <c r="J8025" s="40">
        <v>49.11</v>
      </c>
      <c r="K8025" s="40">
        <v>0</v>
      </c>
    </row>
    <row r="8026" spans="1:11" x14ac:dyDescent="0.35">
      <c r="A8026">
        <v>30258</v>
      </c>
      <c r="B8026" t="s">
        <v>1372</v>
      </c>
      <c r="C8026" s="70">
        <v>-475</v>
      </c>
      <c r="D8026" s="70">
        <v>-152.72999999999999</v>
      </c>
      <c r="E8026" s="71">
        <v>44834</v>
      </c>
      <c r="F8026" t="s">
        <v>15865</v>
      </c>
      <c r="G8026" t="s">
        <v>1912</v>
      </c>
      <c r="I8026" t="s">
        <v>15813</v>
      </c>
      <c r="J8026" s="40">
        <v>23.43</v>
      </c>
      <c r="K8026" s="40">
        <v>0</v>
      </c>
    </row>
    <row r="8027" spans="1:11" x14ac:dyDescent="0.35">
      <c r="A8027">
        <v>30258</v>
      </c>
      <c r="B8027" t="s">
        <v>1372</v>
      </c>
      <c r="C8027" s="70">
        <v>-475</v>
      </c>
      <c r="D8027" s="70">
        <v>-152.72999999999999</v>
      </c>
      <c r="E8027" s="71">
        <v>44834</v>
      </c>
      <c r="F8027" t="s">
        <v>15865</v>
      </c>
      <c r="G8027" t="s">
        <v>1912</v>
      </c>
      <c r="I8027" t="s">
        <v>15813</v>
      </c>
      <c r="J8027" s="40">
        <v>116</v>
      </c>
      <c r="K8027" s="40">
        <v>0</v>
      </c>
    </row>
    <row r="8028" spans="1:11" x14ac:dyDescent="0.35">
      <c r="A8028">
        <v>30258</v>
      </c>
      <c r="B8028" t="s">
        <v>1372</v>
      </c>
      <c r="C8028" s="70">
        <v>-475</v>
      </c>
      <c r="D8028" s="70">
        <v>-152.72999999999999</v>
      </c>
      <c r="E8028" s="71">
        <v>44834</v>
      </c>
      <c r="F8028" t="s">
        <v>15865</v>
      </c>
      <c r="G8028" t="s">
        <v>1912</v>
      </c>
      <c r="I8028" t="s">
        <v>15813</v>
      </c>
      <c r="J8028" s="40">
        <v>65.48</v>
      </c>
      <c r="K8028" s="40">
        <v>0</v>
      </c>
    </row>
    <row r="8029" spans="1:11" x14ac:dyDescent="0.35">
      <c r="A8029">
        <v>30258</v>
      </c>
      <c r="B8029" t="s">
        <v>1372</v>
      </c>
      <c r="C8029" s="70">
        <v>-475</v>
      </c>
      <c r="D8029" s="70">
        <v>-152.72999999999999</v>
      </c>
      <c r="E8029" s="71">
        <v>44834</v>
      </c>
      <c r="F8029" t="s">
        <v>15865</v>
      </c>
      <c r="G8029" t="s">
        <v>1912</v>
      </c>
      <c r="I8029" t="s">
        <v>15813</v>
      </c>
      <c r="J8029" s="40">
        <v>226.36</v>
      </c>
      <c r="K8029" s="40">
        <v>0</v>
      </c>
    </row>
    <row r="8030" spans="1:11" x14ac:dyDescent="0.35">
      <c r="A8030">
        <v>30258</v>
      </c>
      <c r="B8030" t="s">
        <v>1372</v>
      </c>
      <c r="C8030" s="70">
        <v>-475</v>
      </c>
      <c r="D8030" s="70">
        <v>-152.72999999999999</v>
      </c>
      <c r="E8030" s="71">
        <v>44834</v>
      </c>
      <c r="F8030" t="s">
        <v>15865</v>
      </c>
      <c r="G8030" t="s">
        <v>1912</v>
      </c>
      <c r="I8030" t="s">
        <v>15813</v>
      </c>
      <c r="J8030" s="40">
        <v>195.03</v>
      </c>
      <c r="K8030" s="40">
        <v>0</v>
      </c>
    </row>
    <row r="8031" spans="1:11" x14ac:dyDescent="0.35">
      <c r="A8031">
        <v>30258</v>
      </c>
      <c r="B8031" t="s">
        <v>1372</v>
      </c>
      <c r="C8031" s="70">
        <v>-475</v>
      </c>
      <c r="D8031" s="70">
        <v>-152.72999999999999</v>
      </c>
      <c r="E8031" s="71">
        <v>44834</v>
      </c>
      <c r="F8031" t="s">
        <v>15865</v>
      </c>
      <c r="G8031" t="s">
        <v>1912</v>
      </c>
      <c r="I8031" t="s">
        <v>15813</v>
      </c>
      <c r="J8031" s="40">
        <v>110.64</v>
      </c>
      <c r="K8031" s="40">
        <v>0</v>
      </c>
    </row>
    <row r="8032" spans="1:11" x14ac:dyDescent="0.35">
      <c r="A8032">
        <v>30258</v>
      </c>
      <c r="B8032" t="s">
        <v>1372</v>
      </c>
      <c r="C8032" s="70">
        <v>-475</v>
      </c>
      <c r="D8032" s="70">
        <v>-152.72999999999999</v>
      </c>
      <c r="E8032" s="71">
        <v>44834</v>
      </c>
      <c r="F8032" t="s">
        <v>15865</v>
      </c>
      <c r="G8032" t="s">
        <v>1912</v>
      </c>
      <c r="I8032" t="s">
        <v>15813</v>
      </c>
      <c r="J8032" s="40">
        <v>40.08</v>
      </c>
      <c r="K8032" s="40">
        <v>0</v>
      </c>
    </row>
    <row r="8033" spans="1:11" x14ac:dyDescent="0.35">
      <c r="A8033">
        <v>30258</v>
      </c>
      <c r="B8033" t="s">
        <v>1372</v>
      </c>
      <c r="C8033" s="70">
        <v>-475</v>
      </c>
      <c r="D8033" s="70">
        <v>-152.72999999999999</v>
      </c>
      <c r="E8033" s="71">
        <v>44834</v>
      </c>
      <c r="F8033" t="s">
        <v>15865</v>
      </c>
      <c r="G8033" t="s">
        <v>1912</v>
      </c>
      <c r="I8033" t="s">
        <v>15813</v>
      </c>
      <c r="J8033" s="40">
        <v>25.91</v>
      </c>
      <c r="K8033" s="40">
        <v>0</v>
      </c>
    </row>
    <row r="8034" spans="1:11" x14ac:dyDescent="0.35">
      <c r="A8034">
        <v>30258</v>
      </c>
      <c r="B8034" t="s">
        <v>1372</v>
      </c>
      <c r="C8034" s="70">
        <v>-475</v>
      </c>
      <c r="D8034" s="70">
        <v>-152.72999999999999</v>
      </c>
      <c r="E8034" s="71">
        <v>44834</v>
      </c>
      <c r="F8034" t="s">
        <v>15865</v>
      </c>
      <c r="G8034" t="s">
        <v>1912</v>
      </c>
      <c r="I8034" t="s">
        <v>15813</v>
      </c>
      <c r="J8034" s="40">
        <v>214.23</v>
      </c>
      <c r="K8034" s="40">
        <v>0</v>
      </c>
    </row>
    <row r="8035" spans="1:11" x14ac:dyDescent="0.35">
      <c r="A8035">
        <v>30258</v>
      </c>
      <c r="B8035" t="s">
        <v>1372</v>
      </c>
      <c r="C8035" s="70">
        <v>-475</v>
      </c>
      <c r="D8035" s="70">
        <v>-152.72999999999999</v>
      </c>
      <c r="E8035" s="71">
        <v>44834</v>
      </c>
      <c r="F8035" t="s">
        <v>4747</v>
      </c>
      <c r="G8035" t="s">
        <v>2247</v>
      </c>
      <c r="H8035" t="s">
        <v>2262</v>
      </c>
      <c r="J8035" s="40">
        <v>0</v>
      </c>
      <c r="K8035" s="40">
        <v>48.79</v>
      </c>
    </row>
    <row r="8036" spans="1:11" x14ac:dyDescent="0.35">
      <c r="A8036">
        <v>30258</v>
      </c>
      <c r="B8036" t="s">
        <v>1372</v>
      </c>
      <c r="C8036" s="70">
        <v>-475</v>
      </c>
      <c r="D8036" s="70">
        <v>-152.72999999999999</v>
      </c>
      <c r="E8036" s="71">
        <v>44846</v>
      </c>
      <c r="F8036" t="s">
        <v>14354</v>
      </c>
      <c r="G8036" t="s">
        <v>2142</v>
      </c>
      <c r="H8036" t="s">
        <v>14353</v>
      </c>
      <c r="I8036" t="s">
        <v>14352</v>
      </c>
      <c r="J8036" s="40">
        <v>0</v>
      </c>
      <c r="K8036" s="40">
        <v>371.95</v>
      </c>
    </row>
    <row r="8037" spans="1:11" x14ac:dyDescent="0.35">
      <c r="A8037">
        <v>30258</v>
      </c>
      <c r="B8037" t="s">
        <v>1372</v>
      </c>
      <c r="C8037" s="70">
        <v>-475</v>
      </c>
      <c r="D8037" s="70">
        <v>-152.72999999999999</v>
      </c>
      <c r="E8037" s="71">
        <v>44865</v>
      </c>
      <c r="F8037" t="s">
        <v>16512</v>
      </c>
      <c r="G8037" t="s">
        <v>1912</v>
      </c>
      <c r="H8037" t="s">
        <v>3425</v>
      </c>
      <c r="J8037" s="40">
        <v>155.81</v>
      </c>
      <c r="K8037" s="40">
        <v>0</v>
      </c>
    </row>
    <row r="8038" spans="1:11" x14ac:dyDescent="0.35">
      <c r="A8038">
        <v>30258</v>
      </c>
      <c r="B8038" t="s">
        <v>1372</v>
      </c>
      <c r="C8038" s="70">
        <v>-475</v>
      </c>
      <c r="D8038" s="70">
        <v>-152.72999999999999</v>
      </c>
      <c r="E8038" s="71">
        <v>44865</v>
      </c>
      <c r="F8038" t="s">
        <v>16512</v>
      </c>
      <c r="G8038" t="s">
        <v>1912</v>
      </c>
      <c r="H8038" t="s">
        <v>3425</v>
      </c>
      <c r="J8038" s="40">
        <v>39.380000000000003</v>
      </c>
      <c r="K8038" s="40">
        <v>0</v>
      </c>
    </row>
    <row r="8039" spans="1:11" x14ac:dyDescent="0.35">
      <c r="A8039">
        <v>30258</v>
      </c>
      <c r="B8039" t="s">
        <v>1372</v>
      </c>
      <c r="C8039" s="70">
        <v>-475</v>
      </c>
      <c r="D8039" s="70">
        <v>-152.72999999999999</v>
      </c>
      <c r="E8039" s="71">
        <v>44865</v>
      </c>
      <c r="F8039" t="s">
        <v>16512</v>
      </c>
      <c r="G8039" t="s">
        <v>1912</v>
      </c>
      <c r="H8039" t="s">
        <v>3425</v>
      </c>
      <c r="J8039" s="40">
        <v>230.59</v>
      </c>
      <c r="K8039" s="40">
        <v>0</v>
      </c>
    </row>
    <row r="8040" spans="1:11" x14ac:dyDescent="0.35">
      <c r="A8040">
        <v>30258</v>
      </c>
      <c r="B8040" t="s">
        <v>1372</v>
      </c>
      <c r="C8040" s="70">
        <v>-475</v>
      </c>
      <c r="D8040" s="70">
        <v>-152.72999999999999</v>
      </c>
      <c r="E8040" s="71">
        <v>44865</v>
      </c>
      <c r="F8040" t="s">
        <v>15862</v>
      </c>
      <c r="G8040" t="s">
        <v>1912</v>
      </c>
      <c r="H8040" t="s">
        <v>15815</v>
      </c>
      <c r="I8040" t="s">
        <v>15815</v>
      </c>
      <c r="J8040" s="40">
        <v>375.64</v>
      </c>
      <c r="K8040" s="40">
        <v>0</v>
      </c>
    </row>
    <row r="8041" spans="1:11" x14ac:dyDescent="0.35">
      <c r="A8041">
        <v>30258</v>
      </c>
      <c r="B8041" t="s">
        <v>1372</v>
      </c>
      <c r="C8041" s="70">
        <v>-475</v>
      </c>
      <c r="D8041" s="70">
        <v>-152.72999999999999</v>
      </c>
      <c r="E8041" s="71">
        <v>44865</v>
      </c>
      <c r="F8041" t="s">
        <v>15862</v>
      </c>
      <c r="G8041" t="s">
        <v>1912</v>
      </c>
      <c r="H8041" t="s">
        <v>15815</v>
      </c>
      <c r="I8041" t="s">
        <v>15815</v>
      </c>
      <c r="J8041" s="40">
        <v>112.46</v>
      </c>
      <c r="K8041" s="40">
        <v>0</v>
      </c>
    </row>
    <row r="8042" spans="1:11" x14ac:dyDescent="0.35">
      <c r="A8042">
        <v>30258</v>
      </c>
      <c r="B8042" t="s">
        <v>1372</v>
      </c>
      <c r="C8042" s="70">
        <v>-475</v>
      </c>
      <c r="D8042" s="70">
        <v>-152.72999999999999</v>
      </c>
      <c r="E8042" s="71">
        <v>44865</v>
      </c>
      <c r="F8042" t="s">
        <v>15862</v>
      </c>
      <c r="G8042" t="s">
        <v>1912</v>
      </c>
      <c r="H8042" t="s">
        <v>15815</v>
      </c>
      <c r="I8042" t="s">
        <v>15815</v>
      </c>
      <c r="J8042" s="40">
        <v>236.26</v>
      </c>
      <c r="K8042" s="40">
        <v>0</v>
      </c>
    </row>
    <row r="8043" spans="1:11" x14ac:dyDescent="0.35">
      <c r="A8043">
        <v>30258</v>
      </c>
      <c r="B8043" t="s">
        <v>1372</v>
      </c>
      <c r="C8043" s="70">
        <v>-475</v>
      </c>
      <c r="D8043" s="70">
        <v>-152.72999999999999</v>
      </c>
      <c r="E8043" s="71">
        <v>44865</v>
      </c>
      <c r="F8043" t="s">
        <v>15862</v>
      </c>
      <c r="G8043" t="s">
        <v>1912</v>
      </c>
      <c r="H8043" t="s">
        <v>15815</v>
      </c>
      <c r="I8043" t="s">
        <v>15815</v>
      </c>
      <c r="J8043" s="40">
        <v>89.24</v>
      </c>
      <c r="K8043" s="40">
        <v>0</v>
      </c>
    </row>
    <row r="8044" spans="1:11" x14ac:dyDescent="0.35">
      <c r="A8044">
        <v>30258</v>
      </c>
      <c r="B8044" t="s">
        <v>1372</v>
      </c>
      <c r="C8044" s="70">
        <v>-475</v>
      </c>
      <c r="D8044" s="70">
        <v>-152.72999999999999</v>
      </c>
      <c r="E8044" s="71">
        <v>44865</v>
      </c>
      <c r="F8044" t="s">
        <v>15862</v>
      </c>
      <c r="G8044" t="s">
        <v>1912</v>
      </c>
      <c r="H8044" t="s">
        <v>15815</v>
      </c>
      <c r="I8044" t="s">
        <v>15815</v>
      </c>
      <c r="J8044" s="40">
        <v>18.13</v>
      </c>
      <c r="K8044" s="40">
        <v>0</v>
      </c>
    </row>
    <row r="8045" spans="1:11" x14ac:dyDescent="0.35">
      <c r="A8045">
        <v>30258</v>
      </c>
      <c r="B8045" t="s">
        <v>1372</v>
      </c>
      <c r="C8045" s="70">
        <v>-475</v>
      </c>
      <c r="D8045" s="70">
        <v>-152.72999999999999</v>
      </c>
      <c r="E8045" s="71">
        <v>44865</v>
      </c>
      <c r="F8045" t="s">
        <v>15862</v>
      </c>
      <c r="G8045" t="s">
        <v>1912</v>
      </c>
      <c r="H8045" t="s">
        <v>15815</v>
      </c>
      <c r="I8045" t="s">
        <v>15815</v>
      </c>
      <c r="J8045" s="40">
        <v>244.19</v>
      </c>
      <c r="K8045" s="40">
        <v>0</v>
      </c>
    </row>
    <row r="8046" spans="1:11" x14ac:dyDescent="0.35">
      <c r="A8046">
        <v>30258</v>
      </c>
      <c r="B8046" t="s">
        <v>1372</v>
      </c>
      <c r="C8046" s="70">
        <v>-475</v>
      </c>
      <c r="D8046" s="70">
        <v>-152.72999999999999</v>
      </c>
      <c r="E8046" s="71">
        <v>44865</v>
      </c>
      <c r="F8046" t="s">
        <v>4519</v>
      </c>
      <c r="G8046" t="s">
        <v>2247</v>
      </c>
      <c r="H8046" t="s">
        <v>1919</v>
      </c>
      <c r="I8046" t="s">
        <v>1919</v>
      </c>
      <c r="J8046" s="40">
        <v>3.92</v>
      </c>
      <c r="K8046" s="40">
        <v>0</v>
      </c>
    </row>
    <row r="8047" spans="1:11" x14ac:dyDescent="0.35">
      <c r="A8047">
        <v>30258</v>
      </c>
      <c r="B8047" t="s">
        <v>1372</v>
      </c>
      <c r="C8047" s="70">
        <v>-475</v>
      </c>
      <c r="D8047" s="70">
        <v>-152.72999999999999</v>
      </c>
      <c r="E8047" s="71">
        <v>44895</v>
      </c>
      <c r="F8047" t="s">
        <v>15861</v>
      </c>
      <c r="G8047" t="s">
        <v>1912</v>
      </c>
      <c r="H8047" t="s">
        <v>15810</v>
      </c>
      <c r="I8047" t="s">
        <v>15810</v>
      </c>
      <c r="J8047" s="40">
        <v>34.29</v>
      </c>
      <c r="K8047" s="40">
        <v>0</v>
      </c>
    </row>
    <row r="8048" spans="1:11" x14ac:dyDescent="0.35">
      <c r="A8048">
        <v>30258</v>
      </c>
      <c r="B8048" t="s">
        <v>1372</v>
      </c>
      <c r="C8048" s="70">
        <v>-475</v>
      </c>
      <c r="D8048" s="70">
        <v>-152.72999999999999</v>
      </c>
      <c r="E8048" s="71">
        <v>44895</v>
      </c>
      <c r="F8048" t="s">
        <v>15861</v>
      </c>
      <c r="G8048" t="s">
        <v>1912</v>
      </c>
      <c r="H8048" t="s">
        <v>15810</v>
      </c>
      <c r="I8048" t="s">
        <v>15810</v>
      </c>
      <c r="J8048" s="40">
        <v>61.03</v>
      </c>
      <c r="K8048" s="40">
        <v>0</v>
      </c>
    </row>
    <row r="8049" spans="1:11" x14ac:dyDescent="0.35">
      <c r="A8049">
        <v>30258</v>
      </c>
      <c r="B8049" t="s">
        <v>1372</v>
      </c>
      <c r="C8049" s="70">
        <v>-475</v>
      </c>
      <c r="D8049" s="70">
        <v>-152.72999999999999</v>
      </c>
      <c r="E8049" s="71">
        <v>44895</v>
      </c>
      <c r="F8049" t="s">
        <v>15861</v>
      </c>
      <c r="G8049" t="s">
        <v>1912</v>
      </c>
      <c r="H8049" t="s">
        <v>15810</v>
      </c>
      <c r="I8049" t="s">
        <v>15810</v>
      </c>
      <c r="J8049" s="40">
        <v>191.8</v>
      </c>
      <c r="K8049" s="40">
        <v>0</v>
      </c>
    </row>
    <row r="8050" spans="1:11" x14ac:dyDescent="0.35">
      <c r="A8050">
        <v>30258</v>
      </c>
      <c r="B8050" t="s">
        <v>1372</v>
      </c>
      <c r="C8050" s="70">
        <v>-475</v>
      </c>
      <c r="D8050" s="70">
        <v>-152.72999999999999</v>
      </c>
      <c r="E8050" s="71">
        <v>44895</v>
      </c>
      <c r="F8050" t="s">
        <v>15861</v>
      </c>
      <c r="G8050" t="s">
        <v>1912</v>
      </c>
      <c r="H8050" t="s">
        <v>15810</v>
      </c>
      <c r="I8050" t="s">
        <v>15810</v>
      </c>
      <c r="J8050" s="40">
        <v>129.03</v>
      </c>
      <c r="K8050" s="40">
        <v>0</v>
      </c>
    </row>
    <row r="8051" spans="1:11" x14ac:dyDescent="0.35">
      <c r="A8051">
        <v>30258</v>
      </c>
      <c r="B8051" t="s">
        <v>1372</v>
      </c>
      <c r="C8051" s="70">
        <v>-475</v>
      </c>
      <c r="D8051" s="70">
        <v>-152.72999999999999</v>
      </c>
      <c r="E8051" s="71">
        <v>44895</v>
      </c>
      <c r="F8051" t="s">
        <v>15861</v>
      </c>
      <c r="G8051" t="s">
        <v>1912</v>
      </c>
      <c r="H8051" t="s">
        <v>15810</v>
      </c>
      <c r="I8051" t="s">
        <v>15810</v>
      </c>
      <c r="J8051" s="40">
        <v>65.680000000000007</v>
      </c>
      <c r="K8051" s="40">
        <v>0</v>
      </c>
    </row>
    <row r="8052" spans="1:11" x14ac:dyDescent="0.35">
      <c r="A8052">
        <v>30258</v>
      </c>
      <c r="B8052" t="s">
        <v>1372</v>
      </c>
      <c r="C8052" s="70">
        <v>-475</v>
      </c>
      <c r="D8052" s="70">
        <v>-152.72999999999999</v>
      </c>
      <c r="E8052" s="71">
        <v>44895</v>
      </c>
      <c r="F8052" t="s">
        <v>15861</v>
      </c>
      <c r="G8052" t="s">
        <v>1912</v>
      </c>
      <c r="H8052" t="s">
        <v>15810</v>
      </c>
      <c r="I8052" t="s">
        <v>15810</v>
      </c>
      <c r="J8052" s="40">
        <v>89.22</v>
      </c>
      <c r="K8052" s="40">
        <v>0</v>
      </c>
    </row>
    <row r="8053" spans="1:11" x14ac:dyDescent="0.35">
      <c r="A8053">
        <v>30258</v>
      </c>
      <c r="B8053" t="s">
        <v>1372</v>
      </c>
      <c r="C8053" s="70">
        <v>-475</v>
      </c>
      <c r="D8053" s="70">
        <v>-152.72999999999999</v>
      </c>
      <c r="E8053" s="71">
        <v>44895</v>
      </c>
      <c r="F8053" t="s">
        <v>15861</v>
      </c>
      <c r="G8053" t="s">
        <v>1912</v>
      </c>
      <c r="H8053" t="s">
        <v>15810</v>
      </c>
      <c r="I8053" t="s">
        <v>15810</v>
      </c>
      <c r="J8053" s="40">
        <v>42.14</v>
      </c>
      <c r="K8053" s="40">
        <v>0</v>
      </c>
    </row>
    <row r="8054" spans="1:11" x14ac:dyDescent="0.35">
      <c r="A8054">
        <v>30258</v>
      </c>
      <c r="B8054" t="s">
        <v>1372</v>
      </c>
      <c r="C8054" s="70">
        <v>-475</v>
      </c>
      <c r="D8054" s="70">
        <v>-152.72999999999999</v>
      </c>
      <c r="E8054" s="71">
        <v>44895</v>
      </c>
      <c r="F8054" t="s">
        <v>15861</v>
      </c>
      <c r="G8054" t="s">
        <v>1912</v>
      </c>
      <c r="H8054" t="s">
        <v>15810</v>
      </c>
      <c r="I8054" t="s">
        <v>15810</v>
      </c>
      <c r="J8054" s="40">
        <v>277.83</v>
      </c>
      <c r="K8054" s="40">
        <v>0</v>
      </c>
    </row>
    <row r="8055" spans="1:11" x14ac:dyDescent="0.35">
      <c r="A8055">
        <v>30258</v>
      </c>
      <c r="B8055" t="s">
        <v>1372</v>
      </c>
      <c r="C8055" s="70">
        <v>-475</v>
      </c>
      <c r="D8055" s="70">
        <v>-152.72999999999999</v>
      </c>
      <c r="E8055" s="71">
        <v>44895</v>
      </c>
      <c r="F8055" t="s">
        <v>15861</v>
      </c>
      <c r="G8055" t="s">
        <v>1912</v>
      </c>
      <c r="H8055" t="s">
        <v>15810</v>
      </c>
      <c r="I8055" t="s">
        <v>15810</v>
      </c>
      <c r="J8055" s="40">
        <v>474.28</v>
      </c>
      <c r="K8055" s="40">
        <v>0</v>
      </c>
    </row>
    <row r="8056" spans="1:11" x14ac:dyDescent="0.35">
      <c r="A8056">
        <v>30258</v>
      </c>
      <c r="B8056" t="s">
        <v>1372</v>
      </c>
      <c r="C8056" s="70">
        <v>-475</v>
      </c>
      <c r="D8056" s="70">
        <v>-152.72999999999999</v>
      </c>
      <c r="E8056" s="71">
        <v>44895</v>
      </c>
      <c r="F8056" t="s">
        <v>15861</v>
      </c>
      <c r="G8056" t="s">
        <v>1912</v>
      </c>
      <c r="H8056" t="s">
        <v>15810</v>
      </c>
      <c r="I8056" t="s">
        <v>15810</v>
      </c>
      <c r="J8056" s="40">
        <v>86.31</v>
      </c>
      <c r="K8056" s="40">
        <v>0</v>
      </c>
    </row>
    <row r="8057" spans="1:11" x14ac:dyDescent="0.35">
      <c r="A8057">
        <v>30258</v>
      </c>
      <c r="B8057" t="s">
        <v>1372</v>
      </c>
      <c r="C8057" s="70">
        <v>-475</v>
      </c>
      <c r="D8057" s="70">
        <v>-152.72999999999999</v>
      </c>
      <c r="E8057" s="71">
        <v>44895</v>
      </c>
      <c r="F8057" t="s">
        <v>15861</v>
      </c>
      <c r="G8057" t="s">
        <v>1912</v>
      </c>
      <c r="H8057" t="s">
        <v>15810</v>
      </c>
      <c r="I8057" t="s">
        <v>15810</v>
      </c>
      <c r="J8057" s="40">
        <v>28.19</v>
      </c>
      <c r="K8057" s="40">
        <v>0</v>
      </c>
    </row>
    <row r="8058" spans="1:11" x14ac:dyDescent="0.35">
      <c r="A8058">
        <v>30258</v>
      </c>
      <c r="B8058" t="s">
        <v>1372</v>
      </c>
      <c r="C8058" s="70">
        <v>-475</v>
      </c>
      <c r="D8058" s="70">
        <v>-152.72999999999999</v>
      </c>
      <c r="E8058" s="71">
        <v>44895</v>
      </c>
      <c r="F8058" t="s">
        <v>15861</v>
      </c>
      <c r="G8058" t="s">
        <v>1912</v>
      </c>
      <c r="H8058" t="s">
        <v>15810</v>
      </c>
      <c r="I8058" t="s">
        <v>15810</v>
      </c>
      <c r="J8058" s="40">
        <v>142.97999999999999</v>
      </c>
      <c r="K8058" s="40">
        <v>0</v>
      </c>
    </row>
    <row r="8059" spans="1:11" x14ac:dyDescent="0.35">
      <c r="A8059">
        <v>30258</v>
      </c>
      <c r="B8059" t="s">
        <v>1372</v>
      </c>
      <c r="C8059" s="70">
        <v>-475</v>
      </c>
      <c r="D8059" s="70">
        <v>-152.72999999999999</v>
      </c>
      <c r="E8059" s="71">
        <v>44895</v>
      </c>
      <c r="F8059" t="s">
        <v>15861</v>
      </c>
      <c r="G8059" t="s">
        <v>1912</v>
      </c>
      <c r="H8059" t="s">
        <v>15810</v>
      </c>
      <c r="I8059" t="s">
        <v>15810</v>
      </c>
      <c r="J8059" s="40">
        <v>31.68</v>
      </c>
      <c r="K8059" s="40">
        <v>0</v>
      </c>
    </row>
    <row r="8060" spans="1:11" x14ac:dyDescent="0.35">
      <c r="A8060">
        <v>30258</v>
      </c>
      <c r="B8060" t="s">
        <v>1372</v>
      </c>
      <c r="C8060" s="70">
        <v>-475</v>
      </c>
      <c r="D8060" s="70">
        <v>-152.72999999999999</v>
      </c>
      <c r="E8060" s="71">
        <v>44895</v>
      </c>
      <c r="F8060" t="s">
        <v>15861</v>
      </c>
      <c r="G8060" t="s">
        <v>1912</v>
      </c>
      <c r="H8060" t="s">
        <v>15810</v>
      </c>
      <c r="I8060" t="s">
        <v>15810</v>
      </c>
      <c r="J8060" s="40">
        <v>105.2</v>
      </c>
      <c r="K8060" s="40">
        <v>0</v>
      </c>
    </row>
    <row r="8061" spans="1:11" x14ac:dyDescent="0.35">
      <c r="A8061">
        <v>30258</v>
      </c>
      <c r="B8061" t="s">
        <v>1372</v>
      </c>
      <c r="C8061" s="70">
        <v>-475</v>
      </c>
      <c r="D8061" s="70">
        <v>-152.72999999999999</v>
      </c>
      <c r="E8061" s="71">
        <v>44895</v>
      </c>
      <c r="F8061" t="s">
        <v>15861</v>
      </c>
      <c r="G8061" t="s">
        <v>1912</v>
      </c>
      <c r="H8061" t="s">
        <v>15810</v>
      </c>
      <c r="I8061" t="s">
        <v>15810</v>
      </c>
      <c r="J8061" s="40">
        <v>219.09</v>
      </c>
      <c r="K8061" s="40">
        <v>0</v>
      </c>
    </row>
    <row r="8062" spans="1:11" x14ac:dyDescent="0.35">
      <c r="A8062">
        <v>30258</v>
      </c>
      <c r="B8062" t="s">
        <v>1372</v>
      </c>
      <c r="C8062" s="70">
        <v>-475</v>
      </c>
      <c r="D8062" s="70">
        <v>-152.72999999999999</v>
      </c>
      <c r="E8062" s="71">
        <v>44895</v>
      </c>
      <c r="F8062" t="s">
        <v>4037</v>
      </c>
      <c r="G8062" t="s">
        <v>2247</v>
      </c>
      <c r="H8062" t="s">
        <v>1916</v>
      </c>
      <c r="I8062" t="s">
        <v>1916</v>
      </c>
      <c r="J8062" s="40">
        <v>82.72</v>
      </c>
      <c r="K8062" s="40">
        <v>0</v>
      </c>
    </row>
    <row r="8063" spans="1:11" x14ac:dyDescent="0.35">
      <c r="A8063">
        <v>30258</v>
      </c>
      <c r="B8063" t="s">
        <v>1372</v>
      </c>
      <c r="C8063" s="70">
        <v>-475</v>
      </c>
      <c r="D8063" s="70">
        <v>-152.72999999999999</v>
      </c>
      <c r="E8063" s="71">
        <v>44926</v>
      </c>
      <c r="F8063" t="s">
        <v>15859</v>
      </c>
      <c r="G8063" t="s">
        <v>1912</v>
      </c>
      <c r="H8063" t="s">
        <v>15804</v>
      </c>
      <c r="I8063" t="s">
        <v>15804</v>
      </c>
      <c r="J8063" s="40">
        <v>310.60000000000002</v>
      </c>
      <c r="K8063" s="40">
        <v>0</v>
      </c>
    </row>
    <row r="8064" spans="1:11" x14ac:dyDescent="0.35">
      <c r="A8064">
        <v>30258</v>
      </c>
      <c r="B8064" t="s">
        <v>1372</v>
      </c>
      <c r="C8064" s="70">
        <v>-475</v>
      </c>
      <c r="D8064" s="70">
        <v>-152.72999999999999</v>
      </c>
      <c r="E8064" s="71">
        <v>44926</v>
      </c>
      <c r="F8064" t="s">
        <v>15859</v>
      </c>
      <c r="G8064" t="s">
        <v>1912</v>
      </c>
      <c r="H8064" t="s">
        <v>15804</v>
      </c>
      <c r="I8064" t="s">
        <v>15804</v>
      </c>
      <c r="J8064" s="40">
        <v>163.68</v>
      </c>
      <c r="K8064" s="40">
        <v>0</v>
      </c>
    </row>
    <row r="8065" spans="1:11" x14ac:dyDescent="0.35">
      <c r="A8065">
        <v>30258</v>
      </c>
      <c r="B8065" t="s">
        <v>1372</v>
      </c>
      <c r="C8065" s="70">
        <v>-475</v>
      </c>
      <c r="D8065" s="70">
        <v>-152.72999999999999</v>
      </c>
      <c r="E8065" s="71">
        <v>44926</v>
      </c>
      <c r="F8065" t="s">
        <v>15859</v>
      </c>
      <c r="G8065" t="s">
        <v>1912</v>
      </c>
      <c r="H8065" t="s">
        <v>15804</v>
      </c>
      <c r="I8065" t="s">
        <v>15804</v>
      </c>
      <c r="J8065" s="40">
        <v>134.41</v>
      </c>
      <c r="K8065" s="40">
        <v>0</v>
      </c>
    </row>
    <row r="8066" spans="1:11" x14ac:dyDescent="0.35">
      <c r="A8066">
        <v>30258</v>
      </c>
      <c r="B8066" t="s">
        <v>1372</v>
      </c>
      <c r="C8066" s="70">
        <v>-475</v>
      </c>
      <c r="D8066" s="70">
        <v>-152.72999999999999</v>
      </c>
      <c r="E8066" s="71">
        <v>44926</v>
      </c>
      <c r="F8066" t="s">
        <v>15859</v>
      </c>
      <c r="G8066" t="s">
        <v>1912</v>
      </c>
      <c r="H8066" t="s">
        <v>15804</v>
      </c>
      <c r="I8066" t="s">
        <v>15804</v>
      </c>
      <c r="J8066" s="40">
        <v>200.06</v>
      </c>
      <c r="K8066" s="40">
        <v>0</v>
      </c>
    </row>
    <row r="8067" spans="1:11" x14ac:dyDescent="0.35">
      <c r="A8067">
        <v>30258</v>
      </c>
      <c r="B8067" t="s">
        <v>1372</v>
      </c>
      <c r="C8067" s="70">
        <v>-475</v>
      </c>
      <c r="D8067" s="70">
        <v>-152.72999999999999</v>
      </c>
      <c r="E8067" s="71">
        <v>44926</v>
      </c>
      <c r="F8067" t="s">
        <v>15859</v>
      </c>
      <c r="G8067" t="s">
        <v>1912</v>
      </c>
      <c r="H8067" t="s">
        <v>15804</v>
      </c>
      <c r="I8067" t="s">
        <v>15804</v>
      </c>
      <c r="J8067" s="40">
        <v>152.88</v>
      </c>
      <c r="K8067" s="40">
        <v>0</v>
      </c>
    </row>
    <row r="8068" spans="1:11" x14ac:dyDescent="0.35">
      <c r="A8068">
        <v>30258</v>
      </c>
      <c r="B8068" t="s">
        <v>1372</v>
      </c>
      <c r="C8068" s="70">
        <v>-475</v>
      </c>
      <c r="D8068" s="70">
        <v>-152.72999999999999</v>
      </c>
      <c r="E8068" s="71">
        <v>44926</v>
      </c>
      <c r="F8068" t="s">
        <v>15859</v>
      </c>
      <c r="G8068" t="s">
        <v>1912</v>
      </c>
      <c r="H8068" t="s">
        <v>15804</v>
      </c>
      <c r="I8068" t="s">
        <v>15804</v>
      </c>
      <c r="J8068" s="40">
        <v>83.57</v>
      </c>
      <c r="K8068" s="40">
        <v>0</v>
      </c>
    </row>
    <row r="8069" spans="1:11" x14ac:dyDescent="0.35">
      <c r="A8069">
        <v>30258</v>
      </c>
      <c r="B8069" t="s">
        <v>1372</v>
      </c>
      <c r="C8069" s="70">
        <v>-475</v>
      </c>
      <c r="D8069" s="70">
        <v>-152.72999999999999</v>
      </c>
      <c r="E8069" s="71">
        <v>44926</v>
      </c>
      <c r="F8069" t="s">
        <v>15859</v>
      </c>
      <c r="G8069" t="s">
        <v>1912</v>
      </c>
      <c r="H8069" t="s">
        <v>15804</v>
      </c>
      <c r="I8069" t="s">
        <v>15804</v>
      </c>
      <c r="J8069" s="40">
        <v>62.12</v>
      </c>
      <c r="K8069" s="40">
        <v>0</v>
      </c>
    </row>
    <row r="8070" spans="1:11" x14ac:dyDescent="0.35">
      <c r="A8070">
        <v>30258</v>
      </c>
      <c r="B8070" t="s">
        <v>1372</v>
      </c>
      <c r="C8070" s="70">
        <v>-475</v>
      </c>
      <c r="D8070" s="70">
        <v>-152.72999999999999</v>
      </c>
      <c r="E8070" s="71">
        <v>44926</v>
      </c>
      <c r="F8070" t="s">
        <v>15859</v>
      </c>
      <c r="G8070" t="s">
        <v>1912</v>
      </c>
      <c r="H8070" t="s">
        <v>15804</v>
      </c>
      <c r="I8070" t="s">
        <v>15804</v>
      </c>
      <c r="J8070" s="40">
        <v>99.63</v>
      </c>
      <c r="K8070" s="40">
        <v>0</v>
      </c>
    </row>
    <row r="8071" spans="1:11" x14ac:dyDescent="0.35">
      <c r="A8071">
        <v>30258</v>
      </c>
      <c r="B8071" t="s">
        <v>1372</v>
      </c>
      <c r="C8071" s="70">
        <v>-475</v>
      </c>
      <c r="D8071" s="70">
        <v>-152.72999999999999</v>
      </c>
      <c r="E8071" s="71">
        <v>44926</v>
      </c>
      <c r="F8071" t="s">
        <v>15859</v>
      </c>
      <c r="G8071" t="s">
        <v>1912</v>
      </c>
      <c r="H8071" t="s">
        <v>15804</v>
      </c>
      <c r="I8071" t="s">
        <v>15804</v>
      </c>
      <c r="J8071" s="40">
        <v>118.78</v>
      </c>
      <c r="K8071" s="40">
        <v>0</v>
      </c>
    </row>
    <row r="8072" spans="1:11" x14ac:dyDescent="0.35">
      <c r="A8072">
        <v>30258</v>
      </c>
      <c r="B8072" t="s">
        <v>1372</v>
      </c>
      <c r="C8072" s="70">
        <v>-475</v>
      </c>
      <c r="D8072" s="70">
        <v>-152.72999999999999</v>
      </c>
      <c r="E8072" s="71">
        <v>44926</v>
      </c>
      <c r="F8072" t="s">
        <v>15859</v>
      </c>
      <c r="G8072" t="s">
        <v>1912</v>
      </c>
      <c r="H8072" t="s">
        <v>15804</v>
      </c>
      <c r="I8072" t="s">
        <v>15804</v>
      </c>
      <c r="J8072" s="40">
        <v>90.08</v>
      </c>
      <c r="K8072" s="40">
        <v>0</v>
      </c>
    </row>
    <row r="8073" spans="1:11" x14ac:dyDescent="0.35">
      <c r="A8073">
        <v>30258</v>
      </c>
      <c r="B8073" t="s">
        <v>1372</v>
      </c>
      <c r="C8073" s="70">
        <v>-475</v>
      </c>
      <c r="D8073" s="70">
        <v>-152.72999999999999</v>
      </c>
      <c r="E8073" s="71">
        <v>44926</v>
      </c>
      <c r="F8073" t="s">
        <v>15859</v>
      </c>
      <c r="G8073" t="s">
        <v>1912</v>
      </c>
      <c r="H8073" t="s">
        <v>15804</v>
      </c>
      <c r="I8073" t="s">
        <v>15804</v>
      </c>
      <c r="J8073" s="40">
        <v>38.65</v>
      </c>
      <c r="K8073" s="40">
        <v>0</v>
      </c>
    </row>
    <row r="8074" spans="1:11" x14ac:dyDescent="0.35">
      <c r="A8074">
        <v>30258</v>
      </c>
      <c r="B8074" t="s">
        <v>1372</v>
      </c>
      <c r="C8074" s="70">
        <v>-475</v>
      </c>
      <c r="D8074" s="70">
        <v>-152.72999999999999</v>
      </c>
      <c r="E8074" s="71">
        <v>44926</v>
      </c>
      <c r="F8074" t="s">
        <v>15859</v>
      </c>
      <c r="G8074" t="s">
        <v>1912</v>
      </c>
      <c r="H8074" t="s">
        <v>15804</v>
      </c>
      <c r="I8074" t="s">
        <v>15804</v>
      </c>
      <c r="J8074" s="40">
        <v>123.9</v>
      </c>
      <c r="K8074" s="40">
        <v>0</v>
      </c>
    </row>
    <row r="8075" spans="1:11" x14ac:dyDescent="0.35">
      <c r="A8075">
        <v>30258</v>
      </c>
      <c r="B8075" t="s">
        <v>1372</v>
      </c>
      <c r="C8075" s="70">
        <v>-475</v>
      </c>
      <c r="D8075" s="70">
        <v>-152.72999999999999</v>
      </c>
      <c r="E8075" s="71">
        <v>44926</v>
      </c>
      <c r="F8075" t="s">
        <v>15859</v>
      </c>
      <c r="G8075" t="s">
        <v>1912</v>
      </c>
      <c r="H8075" t="s">
        <v>15804</v>
      </c>
      <c r="I8075" t="s">
        <v>15804</v>
      </c>
      <c r="J8075" s="40">
        <v>96.62</v>
      </c>
      <c r="K8075" s="40">
        <v>0</v>
      </c>
    </row>
    <row r="8076" spans="1:11" x14ac:dyDescent="0.35">
      <c r="A8076">
        <v>30258</v>
      </c>
      <c r="B8076" t="s">
        <v>1372</v>
      </c>
      <c r="C8076" s="70">
        <v>-475</v>
      </c>
      <c r="D8076" s="70">
        <v>-152.72999999999999</v>
      </c>
      <c r="E8076" s="71">
        <v>44926</v>
      </c>
      <c r="F8076" t="s">
        <v>15859</v>
      </c>
      <c r="G8076" t="s">
        <v>1912</v>
      </c>
      <c r="H8076" t="s">
        <v>15804</v>
      </c>
      <c r="I8076" t="s">
        <v>15804</v>
      </c>
      <c r="J8076" s="40">
        <v>157.15</v>
      </c>
      <c r="K8076" s="40">
        <v>0</v>
      </c>
    </row>
    <row r="8077" spans="1:11" x14ac:dyDescent="0.35">
      <c r="A8077">
        <v>30258</v>
      </c>
      <c r="B8077" t="s">
        <v>1372</v>
      </c>
      <c r="C8077" s="70">
        <v>-475</v>
      </c>
      <c r="D8077" s="70">
        <v>-152.72999999999999</v>
      </c>
      <c r="E8077" s="71">
        <v>44926</v>
      </c>
      <c r="F8077" t="s">
        <v>15859</v>
      </c>
      <c r="G8077" t="s">
        <v>1912</v>
      </c>
      <c r="H8077" t="s">
        <v>15804</v>
      </c>
      <c r="I8077" t="s">
        <v>15804</v>
      </c>
      <c r="J8077" s="40">
        <v>97.9</v>
      </c>
      <c r="K8077" s="40">
        <v>0</v>
      </c>
    </row>
    <row r="8078" spans="1:11" x14ac:dyDescent="0.35">
      <c r="A8078">
        <v>30258</v>
      </c>
      <c r="B8078" t="s">
        <v>1372</v>
      </c>
      <c r="C8078" s="70">
        <v>-475</v>
      </c>
      <c r="D8078" s="70">
        <v>-152.72999999999999</v>
      </c>
      <c r="E8078" s="71">
        <v>44926</v>
      </c>
      <c r="F8078" t="s">
        <v>15859</v>
      </c>
      <c r="G8078" t="s">
        <v>1912</v>
      </c>
      <c r="H8078" t="s">
        <v>15804</v>
      </c>
      <c r="I8078" t="s">
        <v>15804</v>
      </c>
      <c r="J8078" s="40">
        <v>285.88</v>
      </c>
      <c r="K8078" s="40">
        <v>0</v>
      </c>
    </row>
    <row r="8079" spans="1:11" x14ac:dyDescent="0.35">
      <c r="A8079">
        <v>30258</v>
      </c>
      <c r="B8079" t="s">
        <v>1372</v>
      </c>
      <c r="C8079" s="70">
        <v>-475</v>
      </c>
      <c r="D8079" s="70">
        <v>-152.72999999999999</v>
      </c>
      <c r="E8079" s="71">
        <v>44926</v>
      </c>
      <c r="F8079" t="s">
        <v>15859</v>
      </c>
      <c r="G8079" t="s">
        <v>1912</v>
      </c>
      <c r="H8079" t="s">
        <v>15804</v>
      </c>
      <c r="I8079" t="s">
        <v>15804</v>
      </c>
      <c r="J8079" s="40">
        <v>28.42</v>
      </c>
      <c r="K8079" s="40">
        <v>0</v>
      </c>
    </row>
    <row r="8080" spans="1:11" x14ac:dyDescent="0.35">
      <c r="A8080">
        <v>30258</v>
      </c>
      <c r="B8080" t="s">
        <v>1372</v>
      </c>
      <c r="C8080" s="70">
        <v>-475</v>
      </c>
      <c r="D8080" s="70">
        <v>-152.72999999999999</v>
      </c>
      <c r="E8080" s="71">
        <v>44926</v>
      </c>
      <c r="F8080" t="s">
        <v>15859</v>
      </c>
      <c r="G8080" t="s">
        <v>1912</v>
      </c>
      <c r="H8080" t="s">
        <v>15804</v>
      </c>
      <c r="I8080" t="s">
        <v>15804</v>
      </c>
      <c r="J8080" s="40">
        <v>275.36</v>
      </c>
      <c r="K8080" s="40">
        <v>0</v>
      </c>
    </row>
    <row r="8081" spans="1:11" x14ac:dyDescent="0.35">
      <c r="A8081">
        <v>30258</v>
      </c>
      <c r="B8081" t="s">
        <v>1372</v>
      </c>
      <c r="C8081" s="70">
        <v>-475</v>
      </c>
      <c r="D8081" s="70">
        <v>-152.72999999999999</v>
      </c>
      <c r="E8081" s="71">
        <v>44926</v>
      </c>
      <c r="F8081" t="s">
        <v>15859</v>
      </c>
      <c r="G8081" t="s">
        <v>1912</v>
      </c>
      <c r="H8081" t="s">
        <v>15804</v>
      </c>
      <c r="I8081" t="s">
        <v>15804</v>
      </c>
      <c r="J8081" s="40">
        <v>36.369999999999997</v>
      </c>
      <c r="K8081" s="40">
        <v>0</v>
      </c>
    </row>
    <row r="8082" spans="1:11" x14ac:dyDescent="0.35">
      <c r="A8082">
        <v>30258</v>
      </c>
      <c r="B8082" t="s">
        <v>1372</v>
      </c>
      <c r="C8082" s="70">
        <v>-475</v>
      </c>
      <c r="D8082" s="70">
        <v>-152.72999999999999</v>
      </c>
      <c r="E8082" s="71">
        <v>44926</v>
      </c>
      <c r="F8082" t="s">
        <v>15859</v>
      </c>
      <c r="G8082" t="s">
        <v>1912</v>
      </c>
      <c r="H8082" t="s">
        <v>15804</v>
      </c>
      <c r="I8082" t="s">
        <v>15804</v>
      </c>
      <c r="J8082" s="40">
        <v>49.16</v>
      </c>
      <c r="K8082" s="40">
        <v>0</v>
      </c>
    </row>
    <row r="8083" spans="1:11" x14ac:dyDescent="0.35">
      <c r="A8083">
        <v>30258</v>
      </c>
      <c r="B8083" t="s">
        <v>1372</v>
      </c>
      <c r="C8083" s="70">
        <v>-475</v>
      </c>
      <c r="D8083" s="70">
        <v>-152.72999999999999</v>
      </c>
      <c r="E8083" s="71">
        <v>44926</v>
      </c>
      <c r="F8083" t="s">
        <v>15859</v>
      </c>
      <c r="G8083" t="s">
        <v>1912</v>
      </c>
      <c r="H8083" t="s">
        <v>15804</v>
      </c>
      <c r="I8083" t="s">
        <v>15804</v>
      </c>
      <c r="J8083" s="40">
        <v>63.09</v>
      </c>
      <c r="K8083" s="40">
        <v>0</v>
      </c>
    </row>
    <row r="8084" spans="1:11" x14ac:dyDescent="0.35">
      <c r="A8084">
        <v>30258</v>
      </c>
      <c r="B8084" t="s">
        <v>1372</v>
      </c>
      <c r="C8084" s="70">
        <v>-475</v>
      </c>
      <c r="D8084" s="70">
        <v>-152.72999999999999</v>
      </c>
      <c r="E8084" s="71">
        <v>44926</v>
      </c>
      <c r="F8084" t="s">
        <v>3687</v>
      </c>
      <c r="G8084" t="s">
        <v>2247</v>
      </c>
      <c r="H8084" t="s">
        <v>1911</v>
      </c>
      <c r="I8084" t="s">
        <v>1911</v>
      </c>
      <c r="J8084" s="40">
        <v>0</v>
      </c>
      <c r="K8084" s="40">
        <v>116.58</v>
      </c>
    </row>
    <row r="8085" spans="1:11" x14ac:dyDescent="0.35">
      <c r="A8085">
        <v>30264</v>
      </c>
      <c r="B8085" t="s">
        <v>18565</v>
      </c>
      <c r="C8085" s="70">
        <v>-10202</v>
      </c>
      <c r="D8085" s="70">
        <v>-3280.39</v>
      </c>
      <c r="E8085" s="71">
        <v>44578</v>
      </c>
      <c r="F8085" t="s">
        <v>18574</v>
      </c>
      <c r="G8085" t="s">
        <v>15843</v>
      </c>
      <c r="H8085" t="s">
        <v>18573</v>
      </c>
      <c r="J8085" s="40">
        <v>1929.15</v>
      </c>
      <c r="K8085" s="40">
        <v>0</v>
      </c>
    </row>
    <row r="8086" spans="1:11" x14ac:dyDescent="0.35">
      <c r="A8086">
        <v>30264</v>
      </c>
      <c r="B8086" t="s">
        <v>18565</v>
      </c>
      <c r="C8086" s="70">
        <v>-10202</v>
      </c>
      <c r="D8086" s="70">
        <v>-3280.39</v>
      </c>
      <c r="E8086" s="71">
        <v>44578</v>
      </c>
      <c r="F8086" t="s">
        <v>18572</v>
      </c>
      <c r="G8086" t="s">
        <v>15843</v>
      </c>
      <c r="H8086" t="s">
        <v>18571</v>
      </c>
      <c r="J8086" s="40">
        <v>1356.52</v>
      </c>
      <c r="K8086" s="40">
        <v>0</v>
      </c>
    </row>
    <row r="8087" spans="1:11" x14ac:dyDescent="0.35">
      <c r="A8087">
        <v>30264</v>
      </c>
      <c r="B8087" t="s">
        <v>18565</v>
      </c>
      <c r="C8087" s="70">
        <v>-10202</v>
      </c>
      <c r="D8087" s="70">
        <v>-3280.39</v>
      </c>
      <c r="E8087" s="71">
        <v>44592</v>
      </c>
      <c r="F8087" t="s">
        <v>6819</v>
      </c>
      <c r="G8087" t="s">
        <v>2247</v>
      </c>
      <c r="J8087" s="40">
        <v>0</v>
      </c>
      <c r="K8087" s="40">
        <v>5.28</v>
      </c>
    </row>
    <row r="8088" spans="1:11" x14ac:dyDescent="0.35">
      <c r="A8088">
        <v>30264</v>
      </c>
      <c r="B8088" t="s">
        <v>18565</v>
      </c>
      <c r="C8088" s="70">
        <v>-10202</v>
      </c>
      <c r="D8088" s="70">
        <v>-3280.39</v>
      </c>
      <c r="E8088" s="71">
        <v>44711</v>
      </c>
      <c r="F8088" t="s">
        <v>18570</v>
      </c>
      <c r="G8088" t="s">
        <v>2142</v>
      </c>
      <c r="H8088" t="s">
        <v>18569</v>
      </c>
      <c r="I8088" t="s">
        <v>18568</v>
      </c>
      <c r="J8088" s="40">
        <v>0</v>
      </c>
      <c r="K8088" s="40">
        <v>423.4</v>
      </c>
    </row>
    <row r="8089" spans="1:11" x14ac:dyDescent="0.35">
      <c r="A8089">
        <v>30264</v>
      </c>
      <c r="B8089" t="s">
        <v>18565</v>
      </c>
      <c r="C8089" s="70">
        <v>-10202</v>
      </c>
      <c r="D8089" s="70">
        <v>-3280.39</v>
      </c>
      <c r="E8089" s="71">
        <v>44712</v>
      </c>
      <c r="F8089" t="s">
        <v>5936</v>
      </c>
      <c r="G8089" t="s">
        <v>2247</v>
      </c>
      <c r="J8089" s="40">
        <v>2.79</v>
      </c>
      <c r="K8089" s="40">
        <v>0</v>
      </c>
    </row>
    <row r="8090" spans="1:11" x14ac:dyDescent="0.35">
      <c r="A8090">
        <v>30264</v>
      </c>
      <c r="B8090" t="s">
        <v>18565</v>
      </c>
      <c r="C8090" s="70">
        <v>-10202</v>
      </c>
      <c r="D8090" s="70">
        <v>-3280.39</v>
      </c>
      <c r="E8090" s="71">
        <v>44728</v>
      </c>
      <c r="F8090" t="s">
        <v>18567</v>
      </c>
      <c r="G8090" t="s">
        <v>15843</v>
      </c>
      <c r="H8090" t="s">
        <v>18566</v>
      </c>
      <c r="J8090" s="40">
        <v>405.43</v>
      </c>
      <c r="K8090" s="40">
        <v>0</v>
      </c>
    </row>
    <row r="8091" spans="1:11" x14ac:dyDescent="0.35">
      <c r="A8091">
        <v>30264</v>
      </c>
      <c r="B8091" t="s">
        <v>18565</v>
      </c>
      <c r="C8091" s="70">
        <v>-10202</v>
      </c>
      <c r="D8091" s="70">
        <v>-3280.39</v>
      </c>
      <c r="E8091" s="71">
        <v>44742</v>
      </c>
      <c r="F8091" t="s">
        <v>5667</v>
      </c>
      <c r="G8091" t="s">
        <v>2247</v>
      </c>
      <c r="J8091" s="40">
        <v>15.18</v>
      </c>
      <c r="K8091" s="40">
        <v>0</v>
      </c>
    </row>
    <row r="8092" spans="1:11" x14ac:dyDescent="0.35">
      <c r="A8092">
        <v>30268</v>
      </c>
      <c r="B8092" t="s">
        <v>102</v>
      </c>
      <c r="C8092" s="70">
        <v>0</v>
      </c>
      <c r="D8092" s="70">
        <v>0</v>
      </c>
      <c r="E8092" s="71">
        <v>44834</v>
      </c>
      <c r="F8092" t="s">
        <v>15865</v>
      </c>
      <c r="G8092" t="s">
        <v>1912</v>
      </c>
      <c r="I8092" t="s">
        <v>15813</v>
      </c>
      <c r="J8092" s="40">
        <v>91.45</v>
      </c>
      <c r="K8092" s="40">
        <v>0</v>
      </c>
    </row>
    <row r="8093" spans="1:11" x14ac:dyDescent="0.35">
      <c r="A8093">
        <v>30268</v>
      </c>
      <c r="B8093" t="s">
        <v>102</v>
      </c>
      <c r="C8093" s="70">
        <v>0</v>
      </c>
      <c r="D8093" s="70">
        <v>0</v>
      </c>
      <c r="E8093" s="71">
        <v>44865</v>
      </c>
      <c r="F8093" t="s">
        <v>4518</v>
      </c>
      <c r="G8093" t="s">
        <v>2247</v>
      </c>
      <c r="H8093" t="s">
        <v>1919</v>
      </c>
      <c r="I8093" t="s">
        <v>1919</v>
      </c>
      <c r="J8093" s="40">
        <v>0.33</v>
      </c>
      <c r="K8093" s="40">
        <v>0</v>
      </c>
    </row>
    <row r="8094" spans="1:11" x14ac:dyDescent="0.35">
      <c r="A8094">
        <v>30268</v>
      </c>
      <c r="B8094" t="s">
        <v>102</v>
      </c>
      <c r="C8094" s="70">
        <v>0</v>
      </c>
      <c r="D8094" s="70">
        <v>0</v>
      </c>
      <c r="E8094" s="71">
        <v>44895</v>
      </c>
      <c r="F8094" t="s">
        <v>4036</v>
      </c>
      <c r="G8094" t="s">
        <v>2247</v>
      </c>
      <c r="H8094" t="s">
        <v>1916</v>
      </c>
      <c r="I8094" t="s">
        <v>1916</v>
      </c>
      <c r="J8094" s="40">
        <v>2.38</v>
      </c>
      <c r="K8094" s="40">
        <v>0</v>
      </c>
    </row>
    <row r="8095" spans="1:11" x14ac:dyDescent="0.35">
      <c r="A8095">
        <v>30268</v>
      </c>
      <c r="B8095" t="s">
        <v>102</v>
      </c>
      <c r="C8095" s="70">
        <v>0</v>
      </c>
      <c r="D8095" s="70">
        <v>0</v>
      </c>
      <c r="E8095" s="71">
        <v>44926</v>
      </c>
      <c r="F8095" t="s">
        <v>3686</v>
      </c>
      <c r="G8095" t="s">
        <v>2247</v>
      </c>
      <c r="H8095" t="s">
        <v>1911</v>
      </c>
      <c r="I8095" t="s">
        <v>1911</v>
      </c>
      <c r="J8095" s="40">
        <v>0</v>
      </c>
      <c r="K8095" s="40">
        <v>2.09</v>
      </c>
    </row>
    <row r="8096" spans="1:11" x14ac:dyDescent="0.35">
      <c r="A8096">
        <v>30271</v>
      </c>
      <c r="B8096" t="s">
        <v>18562</v>
      </c>
      <c r="C8096" s="70">
        <v>0</v>
      </c>
      <c r="D8096" s="70">
        <v>0</v>
      </c>
      <c r="E8096" s="71">
        <v>44566</v>
      </c>
      <c r="F8096" t="s">
        <v>18564</v>
      </c>
      <c r="G8096" t="s">
        <v>15843</v>
      </c>
      <c r="H8096" t="s">
        <v>18563</v>
      </c>
      <c r="J8096" s="40">
        <v>387.97</v>
      </c>
      <c r="K8096" s="40">
        <v>0</v>
      </c>
    </row>
    <row r="8097" spans="1:11" x14ac:dyDescent="0.35">
      <c r="A8097">
        <v>30271</v>
      </c>
      <c r="B8097" t="s">
        <v>18562</v>
      </c>
      <c r="C8097" s="70">
        <v>0</v>
      </c>
      <c r="D8097" s="70">
        <v>0</v>
      </c>
      <c r="E8097" s="71">
        <v>44592</v>
      </c>
      <c r="F8097" t="s">
        <v>6818</v>
      </c>
      <c r="G8097" t="s">
        <v>2247</v>
      </c>
      <c r="J8097" s="40">
        <v>0</v>
      </c>
      <c r="K8097" s="40">
        <v>12.38</v>
      </c>
    </row>
    <row r="8098" spans="1:11" x14ac:dyDescent="0.35">
      <c r="A8098">
        <v>30271</v>
      </c>
      <c r="B8098" t="s">
        <v>18562</v>
      </c>
      <c r="C8098" s="70">
        <v>0</v>
      </c>
      <c r="D8098" s="70">
        <v>0</v>
      </c>
      <c r="E8098" s="71">
        <v>44651</v>
      </c>
      <c r="F8098" t="s">
        <v>6501</v>
      </c>
      <c r="G8098" t="s">
        <v>2247</v>
      </c>
      <c r="J8098" s="40">
        <v>2.2400000000000002</v>
      </c>
      <c r="K8098" s="40">
        <v>0</v>
      </c>
    </row>
    <row r="8099" spans="1:11" x14ac:dyDescent="0.35">
      <c r="A8099">
        <v>30271</v>
      </c>
      <c r="B8099" t="s">
        <v>18562</v>
      </c>
      <c r="C8099" s="70">
        <v>0</v>
      </c>
      <c r="D8099" s="70">
        <v>0</v>
      </c>
      <c r="E8099" s="71">
        <v>44681</v>
      </c>
      <c r="F8099" t="s">
        <v>6254</v>
      </c>
      <c r="G8099" t="s">
        <v>2247</v>
      </c>
      <c r="J8099" s="40">
        <v>0</v>
      </c>
      <c r="K8099" s="40">
        <v>16.059999999999999</v>
      </c>
    </row>
    <row r="8100" spans="1:11" x14ac:dyDescent="0.35">
      <c r="A8100">
        <v>30271</v>
      </c>
      <c r="B8100" t="s">
        <v>18562</v>
      </c>
      <c r="C8100" s="70">
        <v>0</v>
      </c>
      <c r="D8100" s="70">
        <v>0</v>
      </c>
      <c r="E8100" s="71">
        <v>44712</v>
      </c>
      <c r="F8100" t="s">
        <v>5935</v>
      </c>
      <c r="G8100" t="s">
        <v>2247</v>
      </c>
      <c r="J8100" s="40">
        <v>0</v>
      </c>
      <c r="K8100" s="40">
        <v>2.27</v>
      </c>
    </row>
    <row r="8101" spans="1:11" x14ac:dyDescent="0.35">
      <c r="A8101">
        <v>30271</v>
      </c>
      <c r="B8101" t="s">
        <v>18562</v>
      </c>
      <c r="C8101" s="70">
        <v>0</v>
      </c>
      <c r="D8101" s="70">
        <v>0</v>
      </c>
      <c r="E8101" s="71">
        <v>44742</v>
      </c>
      <c r="F8101" t="s">
        <v>5666</v>
      </c>
      <c r="G8101" t="s">
        <v>2247</v>
      </c>
      <c r="J8101" s="40">
        <v>0</v>
      </c>
      <c r="K8101" s="40">
        <v>16.64</v>
      </c>
    </row>
    <row r="8102" spans="1:11" x14ac:dyDescent="0.35">
      <c r="A8102">
        <v>30271</v>
      </c>
      <c r="B8102" t="s">
        <v>18562</v>
      </c>
      <c r="C8102" s="70">
        <v>0</v>
      </c>
      <c r="D8102" s="70">
        <v>0</v>
      </c>
      <c r="E8102" s="71">
        <v>44773</v>
      </c>
      <c r="F8102" t="s">
        <v>5356</v>
      </c>
      <c r="G8102" t="s">
        <v>2247</v>
      </c>
      <c r="J8102" s="40">
        <v>11.02</v>
      </c>
      <c r="K8102" s="40">
        <v>0</v>
      </c>
    </row>
    <row r="8103" spans="1:11" x14ac:dyDescent="0.35">
      <c r="A8103">
        <v>30271</v>
      </c>
      <c r="B8103" t="s">
        <v>18562</v>
      </c>
      <c r="C8103" s="70">
        <v>0</v>
      </c>
      <c r="D8103" s="70">
        <v>0</v>
      </c>
      <c r="E8103" s="71">
        <v>44804</v>
      </c>
      <c r="F8103" t="s">
        <v>5167</v>
      </c>
      <c r="G8103" t="s">
        <v>2247</v>
      </c>
      <c r="H8103" t="s">
        <v>2265</v>
      </c>
      <c r="J8103" s="40">
        <v>5.29</v>
      </c>
      <c r="K8103" s="40">
        <v>0</v>
      </c>
    </row>
    <row r="8104" spans="1:11" x14ac:dyDescent="0.35">
      <c r="A8104">
        <v>30271</v>
      </c>
      <c r="B8104" t="s">
        <v>18562</v>
      </c>
      <c r="C8104" s="70">
        <v>0</v>
      </c>
      <c r="D8104" s="70">
        <v>0</v>
      </c>
      <c r="E8104" s="71">
        <v>44834</v>
      </c>
      <c r="F8104" t="s">
        <v>4746</v>
      </c>
      <c r="G8104" t="s">
        <v>2247</v>
      </c>
      <c r="H8104" t="s">
        <v>2262</v>
      </c>
      <c r="J8104" s="40">
        <v>0</v>
      </c>
      <c r="K8104" s="40">
        <v>20.47</v>
      </c>
    </row>
    <row r="8105" spans="1:11" x14ac:dyDescent="0.35">
      <c r="A8105">
        <v>30271</v>
      </c>
      <c r="B8105" t="s">
        <v>18562</v>
      </c>
      <c r="C8105" s="70">
        <v>0</v>
      </c>
      <c r="D8105" s="70">
        <v>0</v>
      </c>
      <c r="E8105" s="71">
        <v>44859</v>
      </c>
      <c r="F8105" t="s">
        <v>11341</v>
      </c>
      <c r="G8105" t="s">
        <v>2142</v>
      </c>
      <c r="H8105" t="s">
        <v>11340</v>
      </c>
      <c r="I8105" t="s">
        <v>11339</v>
      </c>
      <c r="J8105" s="40">
        <v>0</v>
      </c>
      <c r="K8105" s="40">
        <v>337.17</v>
      </c>
    </row>
    <row r="8106" spans="1:11" x14ac:dyDescent="0.35">
      <c r="A8106">
        <v>30271</v>
      </c>
      <c r="B8106" t="s">
        <v>18562</v>
      </c>
      <c r="C8106" s="70">
        <v>0</v>
      </c>
      <c r="D8106" s="70">
        <v>0</v>
      </c>
      <c r="E8106" s="71">
        <v>44865</v>
      </c>
      <c r="F8106" t="s">
        <v>4517</v>
      </c>
      <c r="G8106" t="s">
        <v>2247</v>
      </c>
      <c r="H8106" t="s">
        <v>1919</v>
      </c>
      <c r="I8106" t="s">
        <v>1919</v>
      </c>
      <c r="J8106" s="40">
        <v>0</v>
      </c>
      <c r="K8106" s="40">
        <v>1.53</v>
      </c>
    </row>
    <row r="8107" spans="1:11" x14ac:dyDescent="0.35">
      <c r="A8107">
        <v>30274</v>
      </c>
      <c r="B8107" t="s">
        <v>103</v>
      </c>
      <c r="C8107" s="70">
        <v>-571.17999999999995</v>
      </c>
      <c r="D8107" s="70">
        <v>-183.66</v>
      </c>
      <c r="E8107" s="71">
        <v>44566</v>
      </c>
      <c r="F8107" t="s">
        <v>18561</v>
      </c>
      <c r="G8107" t="s">
        <v>15843</v>
      </c>
      <c r="H8107" t="s">
        <v>18560</v>
      </c>
      <c r="J8107" s="40">
        <v>187.52</v>
      </c>
      <c r="K8107" s="40">
        <v>0</v>
      </c>
    </row>
    <row r="8108" spans="1:11" x14ac:dyDescent="0.35">
      <c r="A8108">
        <v>30274</v>
      </c>
      <c r="B8108" t="s">
        <v>103</v>
      </c>
      <c r="C8108" s="70">
        <v>-571.17999999999995</v>
      </c>
      <c r="D8108" s="70">
        <v>-183.66</v>
      </c>
      <c r="E8108" s="71">
        <v>44566</v>
      </c>
      <c r="F8108" t="s">
        <v>6967</v>
      </c>
      <c r="G8108" t="s">
        <v>1907</v>
      </c>
      <c r="H8108" t="s">
        <v>6966</v>
      </c>
      <c r="I8108" t="s">
        <v>6965</v>
      </c>
      <c r="J8108" s="40">
        <v>0</v>
      </c>
      <c r="K8108" s="40">
        <v>3.86</v>
      </c>
    </row>
    <row r="8109" spans="1:11" x14ac:dyDescent="0.35">
      <c r="A8109">
        <v>30274</v>
      </c>
      <c r="B8109" t="s">
        <v>103</v>
      </c>
      <c r="C8109" s="70">
        <v>-571.17999999999995</v>
      </c>
      <c r="D8109" s="70">
        <v>-183.66</v>
      </c>
      <c r="E8109" s="71">
        <v>44592</v>
      </c>
      <c r="F8109" t="s">
        <v>6934</v>
      </c>
      <c r="G8109" t="s">
        <v>2247</v>
      </c>
      <c r="J8109" s="40">
        <v>0</v>
      </c>
      <c r="K8109" s="40">
        <v>0</v>
      </c>
    </row>
    <row r="8110" spans="1:11" x14ac:dyDescent="0.35">
      <c r="A8110">
        <v>30274</v>
      </c>
      <c r="B8110" t="s">
        <v>103</v>
      </c>
      <c r="C8110" s="70">
        <v>-571.17999999999995</v>
      </c>
      <c r="D8110" s="70">
        <v>-183.66</v>
      </c>
      <c r="E8110" s="71">
        <v>44601</v>
      </c>
      <c r="F8110" t="s">
        <v>18559</v>
      </c>
      <c r="G8110" t="s">
        <v>15843</v>
      </c>
      <c r="H8110" t="s">
        <v>18558</v>
      </c>
      <c r="J8110" s="40">
        <v>857.79</v>
      </c>
      <c r="K8110" s="40">
        <v>0</v>
      </c>
    </row>
    <row r="8111" spans="1:11" x14ac:dyDescent="0.35">
      <c r="A8111">
        <v>30274</v>
      </c>
      <c r="B8111" t="s">
        <v>103</v>
      </c>
      <c r="C8111" s="70">
        <v>-571.17999999999995</v>
      </c>
      <c r="D8111" s="70">
        <v>-183.66</v>
      </c>
      <c r="E8111" s="71">
        <v>44626</v>
      </c>
      <c r="F8111" t="s">
        <v>18557</v>
      </c>
      <c r="G8111" t="s">
        <v>15843</v>
      </c>
      <c r="H8111" t="s">
        <v>18556</v>
      </c>
      <c r="J8111" s="40">
        <v>30885.67</v>
      </c>
      <c r="K8111" s="40">
        <v>0</v>
      </c>
    </row>
    <row r="8112" spans="1:11" x14ac:dyDescent="0.35">
      <c r="A8112">
        <v>30274</v>
      </c>
      <c r="B8112" t="s">
        <v>103</v>
      </c>
      <c r="C8112" s="70">
        <v>-571.17999999999995</v>
      </c>
      <c r="D8112" s="70">
        <v>-183.66</v>
      </c>
      <c r="E8112" s="71">
        <v>44648</v>
      </c>
      <c r="F8112" t="s">
        <v>18555</v>
      </c>
      <c r="G8112" t="s">
        <v>15843</v>
      </c>
      <c r="H8112" t="s">
        <v>18554</v>
      </c>
      <c r="J8112" s="40">
        <v>33649.25</v>
      </c>
      <c r="K8112" s="40">
        <v>0</v>
      </c>
    </row>
    <row r="8113" spans="1:11" x14ac:dyDescent="0.35">
      <c r="A8113">
        <v>30274</v>
      </c>
      <c r="B8113" t="s">
        <v>103</v>
      </c>
      <c r="C8113" s="70">
        <v>-571.17999999999995</v>
      </c>
      <c r="D8113" s="70">
        <v>-183.66</v>
      </c>
      <c r="E8113" s="71">
        <v>44651</v>
      </c>
      <c r="F8113" t="s">
        <v>6653</v>
      </c>
      <c r="G8113" t="s">
        <v>2247</v>
      </c>
      <c r="J8113" s="40">
        <v>0</v>
      </c>
      <c r="K8113" s="40">
        <v>0</v>
      </c>
    </row>
    <row r="8114" spans="1:11" x14ac:dyDescent="0.35">
      <c r="A8114">
        <v>30274</v>
      </c>
      <c r="B8114" t="s">
        <v>103</v>
      </c>
      <c r="C8114" s="70">
        <v>-571.17999999999995</v>
      </c>
      <c r="D8114" s="70">
        <v>-183.66</v>
      </c>
      <c r="E8114" s="71">
        <v>44658</v>
      </c>
      <c r="F8114" t="s">
        <v>18553</v>
      </c>
      <c r="G8114" t="s">
        <v>15843</v>
      </c>
      <c r="H8114" t="s">
        <v>18552</v>
      </c>
      <c r="J8114" s="40">
        <v>7316.35</v>
      </c>
      <c r="K8114" s="40">
        <v>0</v>
      </c>
    </row>
    <row r="8115" spans="1:11" x14ac:dyDescent="0.35">
      <c r="A8115">
        <v>30274</v>
      </c>
      <c r="B8115" t="s">
        <v>103</v>
      </c>
      <c r="C8115" s="70">
        <v>-571.17999999999995</v>
      </c>
      <c r="D8115" s="70">
        <v>-183.66</v>
      </c>
      <c r="E8115" s="71">
        <v>44681</v>
      </c>
      <c r="F8115" t="s">
        <v>6385</v>
      </c>
      <c r="G8115" t="s">
        <v>2247</v>
      </c>
      <c r="J8115" s="40">
        <v>0</v>
      </c>
      <c r="K8115" s="40">
        <v>0</v>
      </c>
    </row>
    <row r="8116" spans="1:11" x14ac:dyDescent="0.35">
      <c r="A8116">
        <v>30274</v>
      </c>
      <c r="B8116" t="s">
        <v>103</v>
      </c>
      <c r="C8116" s="70">
        <v>-571.17999999999995</v>
      </c>
      <c r="D8116" s="70">
        <v>-183.66</v>
      </c>
      <c r="E8116" s="71">
        <v>44682</v>
      </c>
      <c r="F8116" t="s">
        <v>14939</v>
      </c>
      <c r="G8116" t="s">
        <v>2142</v>
      </c>
      <c r="H8116" t="s">
        <v>14938</v>
      </c>
      <c r="I8116" t="s">
        <v>14937</v>
      </c>
      <c r="J8116" s="40">
        <v>0</v>
      </c>
      <c r="K8116" s="40">
        <v>1858.8</v>
      </c>
    </row>
    <row r="8117" spans="1:11" x14ac:dyDescent="0.35">
      <c r="A8117">
        <v>30274</v>
      </c>
      <c r="B8117" t="s">
        <v>103</v>
      </c>
      <c r="C8117" s="70">
        <v>-571.17999999999995</v>
      </c>
      <c r="D8117" s="70">
        <v>-183.66</v>
      </c>
      <c r="E8117" s="71">
        <v>44682</v>
      </c>
      <c r="F8117" t="s">
        <v>14930</v>
      </c>
      <c r="G8117" t="s">
        <v>2142</v>
      </c>
      <c r="H8117" t="s">
        <v>14929</v>
      </c>
      <c r="I8117" t="s">
        <v>14928</v>
      </c>
      <c r="J8117" s="40">
        <v>0</v>
      </c>
      <c r="K8117" s="40">
        <v>756.69</v>
      </c>
    </row>
    <row r="8118" spans="1:11" x14ac:dyDescent="0.35">
      <c r="A8118">
        <v>30274</v>
      </c>
      <c r="B8118" t="s">
        <v>103</v>
      </c>
      <c r="C8118" s="70">
        <v>-571.17999999999995</v>
      </c>
      <c r="D8118" s="70">
        <v>-183.66</v>
      </c>
      <c r="E8118" s="71">
        <v>44682</v>
      </c>
      <c r="F8118" t="s">
        <v>14920</v>
      </c>
      <c r="G8118" t="s">
        <v>2142</v>
      </c>
      <c r="H8118" t="s">
        <v>14919</v>
      </c>
      <c r="I8118" t="s">
        <v>14918</v>
      </c>
      <c r="J8118" s="40">
        <v>0</v>
      </c>
      <c r="K8118" s="40">
        <v>1858.8</v>
      </c>
    </row>
    <row r="8119" spans="1:11" x14ac:dyDescent="0.35">
      <c r="A8119">
        <v>30274</v>
      </c>
      <c r="B8119" t="s">
        <v>103</v>
      </c>
      <c r="C8119" s="70">
        <v>-571.17999999999995</v>
      </c>
      <c r="D8119" s="70">
        <v>-183.66</v>
      </c>
      <c r="E8119" s="71">
        <v>44682</v>
      </c>
      <c r="F8119" t="s">
        <v>14915</v>
      </c>
      <c r="G8119" t="s">
        <v>2142</v>
      </c>
      <c r="H8119" t="s">
        <v>14914</v>
      </c>
      <c r="I8119" t="s">
        <v>14913</v>
      </c>
      <c r="J8119" s="40">
        <v>0</v>
      </c>
      <c r="K8119" s="40">
        <v>736.75</v>
      </c>
    </row>
    <row r="8120" spans="1:11" x14ac:dyDescent="0.35">
      <c r="A8120">
        <v>30274</v>
      </c>
      <c r="B8120" t="s">
        <v>103</v>
      </c>
      <c r="C8120" s="70">
        <v>-571.17999999999995</v>
      </c>
      <c r="D8120" s="70">
        <v>-183.66</v>
      </c>
      <c r="E8120" s="71">
        <v>44682</v>
      </c>
      <c r="F8120" t="s">
        <v>14906</v>
      </c>
      <c r="G8120" t="s">
        <v>2142</v>
      </c>
      <c r="H8120" t="s">
        <v>14905</v>
      </c>
      <c r="I8120" t="s">
        <v>14904</v>
      </c>
      <c r="J8120" s="40">
        <v>0</v>
      </c>
      <c r="K8120" s="40">
        <v>1215</v>
      </c>
    </row>
    <row r="8121" spans="1:11" x14ac:dyDescent="0.35">
      <c r="A8121">
        <v>30274</v>
      </c>
      <c r="B8121" t="s">
        <v>103</v>
      </c>
      <c r="C8121" s="70">
        <v>-571.17999999999995</v>
      </c>
      <c r="D8121" s="70">
        <v>-183.66</v>
      </c>
      <c r="E8121" s="71">
        <v>44682</v>
      </c>
      <c r="F8121" t="s">
        <v>14899</v>
      </c>
      <c r="G8121" t="s">
        <v>2142</v>
      </c>
      <c r="H8121" t="s">
        <v>14898</v>
      </c>
      <c r="I8121" t="s">
        <v>14897</v>
      </c>
      <c r="J8121" s="40">
        <v>0</v>
      </c>
      <c r="K8121" s="40">
        <v>1431</v>
      </c>
    </row>
    <row r="8122" spans="1:11" x14ac:dyDescent="0.35">
      <c r="A8122">
        <v>30274</v>
      </c>
      <c r="B8122" t="s">
        <v>103</v>
      </c>
      <c r="C8122" s="70">
        <v>-571.17999999999995</v>
      </c>
      <c r="D8122" s="70">
        <v>-183.66</v>
      </c>
      <c r="E8122" s="71">
        <v>44682</v>
      </c>
      <c r="F8122" t="s">
        <v>14890</v>
      </c>
      <c r="G8122" t="s">
        <v>2142</v>
      </c>
      <c r="H8122" t="s">
        <v>14889</v>
      </c>
      <c r="I8122" t="s">
        <v>14888</v>
      </c>
      <c r="J8122" s="40">
        <v>0</v>
      </c>
      <c r="K8122" s="40">
        <v>2705.16</v>
      </c>
    </row>
    <row r="8123" spans="1:11" x14ac:dyDescent="0.35">
      <c r="A8123">
        <v>30274</v>
      </c>
      <c r="B8123" t="s">
        <v>103</v>
      </c>
      <c r="C8123" s="70">
        <v>-571.17999999999995</v>
      </c>
      <c r="D8123" s="70">
        <v>-183.66</v>
      </c>
      <c r="E8123" s="71">
        <v>44682</v>
      </c>
      <c r="F8123" t="s">
        <v>14881</v>
      </c>
      <c r="G8123" t="s">
        <v>2142</v>
      </c>
      <c r="H8123" t="s">
        <v>14880</v>
      </c>
      <c r="I8123" t="s">
        <v>14879</v>
      </c>
      <c r="J8123" s="40">
        <v>0</v>
      </c>
      <c r="K8123" s="40">
        <v>1346.6</v>
      </c>
    </row>
    <row r="8124" spans="1:11" x14ac:dyDescent="0.35">
      <c r="A8124">
        <v>30274</v>
      </c>
      <c r="B8124" t="s">
        <v>103</v>
      </c>
      <c r="C8124" s="70">
        <v>-571.17999999999995</v>
      </c>
      <c r="D8124" s="70">
        <v>-183.66</v>
      </c>
      <c r="E8124" s="71">
        <v>44682</v>
      </c>
      <c r="F8124" t="s">
        <v>14875</v>
      </c>
      <c r="G8124" t="s">
        <v>2142</v>
      </c>
      <c r="H8124" t="s">
        <v>14874</v>
      </c>
      <c r="I8124" t="s">
        <v>14873</v>
      </c>
      <c r="J8124" s="40">
        <v>0</v>
      </c>
      <c r="K8124" s="40">
        <v>1572</v>
      </c>
    </row>
    <row r="8125" spans="1:11" x14ac:dyDescent="0.35">
      <c r="A8125">
        <v>30274</v>
      </c>
      <c r="B8125" t="s">
        <v>103</v>
      </c>
      <c r="C8125" s="70">
        <v>-571.17999999999995</v>
      </c>
      <c r="D8125" s="70">
        <v>-183.66</v>
      </c>
      <c r="E8125" s="71">
        <v>44685</v>
      </c>
      <c r="F8125" t="s">
        <v>7569</v>
      </c>
      <c r="G8125" t="s">
        <v>2142</v>
      </c>
      <c r="H8125" t="s">
        <v>7568</v>
      </c>
      <c r="I8125" t="s">
        <v>7567</v>
      </c>
      <c r="J8125" s="40">
        <v>0</v>
      </c>
      <c r="K8125" s="40">
        <v>-1937</v>
      </c>
    </row>
    <row r="8126" spans="1:11" x14ac:dyDescent="0.35">
      <c r="A8126">
        <v>30274</v>
      </c>
      <c r="B8126" t="s">
        <v>103</v>
      </c>
      <c r="C8126" s="70">
        <v>-571.17999999999995</v>
      </c>
      <c r="D8126" s="70">
        <v>-183.66</v>
      </c>
      <c r="E8126" s="71">
        <v>44690</v>
      </c>
      <c r="F8126" t="s">
        <v>18551</v>
      </c>
      <c r="G8126" t="s">
        <v>15843</v>
      </c>
      <c r="H8126" t="s">
        <v>18550</v>
      </c>
      <c r="J8126" s="40">
        <v>11817.92</v>
      </c>
      <c r="K8126" s="40">
        <v>0</v>
      </c>
    </row>
    <row r="8127" spans="1:11" x14ac:dyDescent="0.35">
      <c r="A8127">
        <v>30274</v>
      </c>
      <c r="B8127" t="s">
        <v>103</v>
      </c>
      <c r="C8127" s="70">
        <v>-571.17999999999995</v>
      </c>
      <c r="D8127" s="70">
        <v>-183.66</v>
      </c>
      <c r="E8127" s="71">
        <v>44700</v>
      </c>
      <c r="F8127" t="s">
        <v>14923</v>
      </c>
      <c r="G8127" t="s">
        <v>2142</v>
      </c>
      <c r="H8127" t="s">
        <v>14922</v>
      </c>
      <c r="I8127" t="s">
        <v>14921</v>
      </c>
      <c r="J8127" s="40">
        <v>0</v>
      </c>
      <c r="K8127" s="40">
        <v>796.75</v>
      </c>
    </row>
    <row r="8128" spans="1:11" x14ac:dyDescent="0.35">
      <c r="A8128">
        <v>30274</v>
      </c>
      <c r="B8128" t="s">
        <v>103</v>
      </c>
      <c r="C8128" s="70">
        <v>-571.17999999999995</v>
      </c>
      <c r="D8128" s="70">
        <v>-183.66</v>
      </c>
      <c r="E8128" s="71">
        <v>44700</v>
      </c>
      <c r="F8128" t="s">
        <v>14517</v>
      </c>
      <c r="G8128" t="s">
        <v>2142</v>
      </c>
      <c r="H8128" t="s">
        <v>14516</v>
      </c>
      <c r="I8128" t="s">
        <v>14515</v>
      </c>
      <c r="J8128" s="40">
        <v>0</v>
      </c>
      <c r="K8128" s="40">
        <v>486.6</v>
      </c>
    </row>
    <row r="8129" spans="1:11" x14ac:dyDescent="0.35">
      <c r="A8129">
        <v>30274</v>
      </c>
      <c r="B8129" t="s">
        <v>103</v>
      </c>
      <c r="C8129" s="70">
        <v>-571.17999999999995</v>
      </c>
      <c r="D8129" s="70">
        <v>-183.66</v>
      </c>
      <c r="E8129" s="71">
        <v>44700</v>
      </c>
      <c r="F8129" t="s">
        <v>14488</v>
      </c>
      <c r="G8129" t="s">
        <v>2142</v>
      </c>
      <c r="H8129" t="s">
        <v>14487</v>
      </c>
      <c r="I8129" t="s">
        <v>14486</v>
      </c>
      <c r="J8129" s="40">
        <v>0</v>
      </c>
      <c r="K8129" s="40">
        <v>3208</v>
      </c>
    </row>
    <row r="8130" spans="1:11" x14ac:dyDescent="0.35">
      <c r="A8130">
        <v>30274</v>
      </c>
      <c r="B8130" t="s">
        <v>103</v>
      </c>
      <c r="C8130" s="70">
        <v>-571.17999999999995</v>
      </c>
      <c r="D8130" s="70">
        <v>-183.66</v>
      </c>
      <c r="E8130" s="71">
        <v>44700</v>
      </c>
      <c r="F8130" t="s">
        <v>14485</v>
      </c>
      <c r="G8130" t="s">
        <v>2142</v>
      </c>
      <c r="H8130" t="s">
        <v>14484</v>
      </c>
      <c r="I8130" t="s">
        <v>14483</v>
      </c>
      <c r="J8130" s="40">
        <v>0</v>
      </c>
      <c r="K8130" s="40">
        <v>1748</v>
      </c>
    </row>
    <row r="8131" spans="1:11" x14ac:dyDescent="0.35">
      <c r="A8131">
        <v>30274</v>
      </c>
      <c r="B8131" t="s">
        <v>103</v>
      </c>
      <c r="C8131" s="70">
        <v>-571.17999999999995</v>
      </c>
      <c r="D8131" s="70">
        <v>-183.66</v>
      </c>
      <c r="E8131" s="71">
        <v>44700</v>
      </c>
      <c r="F8131" t="s">
        <v>14482</v>
      </c>
      <c r="G8131" t="s">
        <v>2142</v>
      </c>
      <c r="H8131" t="s">
        <v>14481</v>
      </c>
      <c r="I8131" t="s">
        <v>14480</v>
      </c>
      <c r="J8131" s="40">
        <v>0</v>
      </c>
      <c r="K8131" s="40">
        <v>2444.06</v>
      </c>
    </row>
    <row r="8132" spans="1:11" x14ac:dyDescent="0.35">
      <c r="A8132">
        <v>30274</v>
      </c>
      <c r="B8132" t="s">
        <v>103</v>
      </c>
      <c r="C8132" s="70">
        <v>-571.17999999999995</v>
      </c>
      <c r="D8132" s="70">
        <v>-183.66</v>
      </c>
      <c r="E8132" s="71">
        <v>44700</v>
      </c>
      <c r="F8132" t="s">
        <v>14514</v>
      </c>
      <c r="G8132" t="s">
        <v>2142</v>
      </c>
      <c r="H8132" t="s">
        <v>14513</v>
      </c>
      <c r="I8132" t="s">
        <v>14512</v>
      </c>
      <c r="J8132" s="40">
        <v>0</v>
      </c>
      <c r="K8132" s="40">
        <v>1714</v>
      </c>
    </row>
    <row r="8133" spans="1:11" x14ac:dyDescent="0.35">
      <c r="A8133">
        <v>30274</v>
      </c>
      <c r="B8133" t="s">
        <v>103</v>
      </c>
      <c r="C8133" s="70">
        <v>-571.17999999999995</v>
      </c>
      <c r="D8133" s="70">
        <v>-183.66</v>
      </c>
      <c r="E8133" s="71">
        <v>44700</v>
      </c>
      <c r="F8133" t="s">
        <v>14479</v>
      </c>
      <c r="G8133" t="s">
        <v>2142</v>
      </c>
      <c r="H8133" t="s">
        <v>14478</v>
      </c>
      <c r="I8133" t="s">
        <v>14477</v>
      </c>
      <c r="J8133" s="40">
        <v>0</v>
      </c>
      <c r="K8133" s="40">
        <v>142.06</v>
      </c>
    </row>
    <row r="8134" spans="1:11" x14ac:dyDescent="0.35">
      <c r="A8134">
        <v>30274</v>
      </c>
      <c r="B8134" t="s">
        <v>103</v>
      </c>
      <c r="C8134" s="70">
        <v>-571.17999999999995</v>
      </c>
      <c r="D8134" s="70">
        <v>-183.66</v>
      </c>
      <c r="E8134" s="71">
        <v>44700</v>
      </c>
      <c r="F8134" t="s">
        <v>14511</v>
      </c>
      <c r="G8134" t="s">
        <v>2142</v>
      </c>
      <c r="H8134" t="s">
        <v>14510</v>
      </c>
      <c r="I8134" t="s">
        <v>14509</v>
      </c>
      <c r="J8134" s="40">
        <v>0</v>
      </c>
      <c r="K8134" s="40">
        <v>486.6</v>
      </c>
    </row>
    <row r="8135" spans="1:11" x14ac:dyDescent="0.35">
      <c r="A8135">
        <v>30274</v>
      </c>
      <c r="B8135" t="s">
        <v>103</v>
      </c>
      <c r="C8135" s="70">
        <v>-571.17999999999995</v>
      </c>
      <c r="D8135" s="70">
        <v>-183.66</v>
      </c>
      <c r="E8135" s="71">
        <v>44700</v>
      </c>
      <c r="F8135" t="s">
        <v>14508</v>
      </c>
      <c r="G8135" t="s">
        <v>2142</v>
      </c>
      <c r="H8135" t="s">
        <v>14507</v>
      </c>
      <c r="I8135" t="s">
        <v>14506</v>
      </c>
      <c r="J8135" s="40">
        <v>0</v>
      </c>
      <c r="K8135" s="40">
        <v>1111.5999999999999</v>
      </c>
    </row>
    <row r="8136" spans="1:11" x14ac:dyDescent="0.35">
      <c r="A8136">
        <v>30274</v>
      </c>
      <c r="B8136" t="s">
        <v>103</v>
      </c>
      <c r="C8136" s="70">
        <v>-571.17999999999995</v>
      </c>
      <c r="D8136" s="70">
        <v>-183.66</v>
      </c>
      <c r="E8136" s="71">
        <v>44700</v>
      </c>
      <c r="F8136" t="s">
        <v>14505</v>
      </c>
      <c r="G8136" t="s">
        <v>2142</v>
      </c>
      <c r="H8136" t="s">
        <v>14504</v>
      </c>
      <c r="I8136" t="s">
        <v>14503</v>
      </c>
      <c r="J8136" s="40">
        <v>0</v>
      </c>
      <c r="K8136" s="40">
        <v>486.6</v>
      </c>
    </row>
    <row r="8137" spans="1:11" x14ac:dyDescent="0.35">
      <c r="A8137">
        <v>30274</v>
      </c>
      <c r="B8137" t="s">
        <v>103</v>
      </c>
      <c r="C8137" s="70">
        <v>-571.17999999999995</v>
      </c>
      <c r="D8137" s="70">
        <v>-183.66</v>
      </c>
      <c r="E8137" s="71">
        <v>44700</v>
      </c>
      <c r="F8137" t="s">
        <v>14476</v>
      </c>
      <c r="G8137" t="s">
        <v>2142</v>
      </c>
      <c r="H8137" t="s">
        <v>14475</v>
      </c>
      <c r="I8137" t="s">
        <v>14474</v>
      </c>
      <c r="J8137" s="40">
        <v>0</v>
      </c>
      <c r="K8137" s="40">
        <v>11111.05</v>
      </c>
    </row>
    <row r="8138" spans="1:11" x14ac:dyDescent="0.35">
      <c r="A8138">
        <v>30274</v>
      </c>
      <c r="B8138" t="s">
        <v>103</v>
      </c>
      <c r="C8138" s="70">
        <v>-571.17999999999995</v>
      </c>
      <c r="D8138" s="70">
        <v>-183.66</v>
      </c>
      <c r="E8138" s="71">
        <v>44700</v>
      </c>
      <c r="F8138" t="s">
        <v>14502</v>
      </c>
      <c r="G8138" t="s">
        <v>2142</v>
      </c>
      <c r="H8138" t="s">
        <v>14501</v>
      </c>
      <c r="I8138" t="s">
        <v>14500</v>
      </c>
      <c r="J8138" s="40">
        <v>0</v>
      </c>
      <c r="K8138" s="40">
        <v>7010.14</v>
      </c>
    </row>
    <row r="8139" spans="1:11" x14ac:dyDescent="0.35">
      <c r="A8139">
        <v>30274</v>
      </c>
      <c r="B8139" t="s">
        <v>103</v>
      </c>
      <c r="C8139" s="70">
        <v>-571.17999999999995</v>
      </c>
      <c r="D8139" s="70">
        <v>-183.66</v>
      </c>
      <c r="E8139" s="71">
        <v>44700</v>
      </c>
      <c r="F8139" t="s">
        <v>14473</v>
      </c>
      <c r="G8139" t="s">
        <v>2142</v>
      </c>
      <c r="H8139" t="s">
        <v>14472</v>
      </c>
      <c r="I8139" t="s">
        <v>14471</v>
      </c>
      <c r="J8139" s="40">
        <v>0</v>
      </c>
      <c r="K8139" s="40">
        <v>600</v>
      </c>
    </row>
    <row r="8140" spans="1:11" x14ac:dyDescent="0.35">
      <c r="A8140">
        <v>30274</v>
      </c>
      <c r="B8140" t="s">
        <v>103</v>
      </c>
      <c r="C8140" s="70">
        <v>-571.17999999999995</v>
      </c>
      <c r="D8140" s="70">
        <v>-183.66</v>
      </c>
      <c r="E8140" s="71">
        <v>44703</v>
      </c>
      <c r="F8140" t="s">
        <v>14499</v>
      </c>
      <c r="G8140" t="s">
        <v>2142</v>
      </c>
      <c r="H8140" t="s">
        <v>14498</v>
      </c>
      <c r="I8140" t="s">
        <v>14497</v>
      </c>
      <c r="J8140" s="40">
        <v>0</v>
      </c>
      <c r="K8140" s="40">
        <v>990.8</v>
      </c>
    </row>
    <row r="8141" spans="1:11" x14ac:dyDescent="0.35">
      <c r="A8141">
        <v>30274</v>
      </c>
      <c r="B8141" t="s">
        <v>103</v>
      </c>
      <c r="C8141" s="70">
        <v>-571.17999999999995</v>
      </c>
      <c r="D8141" s="70">
        <v>-183.66</v>
      </c>
      <c r="E8141" s="71">
        <v>44704</v>
      </c>
      <c r="F8141" t="s">
        <v>18549</v>
      </c>
      <c r="G8141" t="s">
        <v>15843</v>
      </c>
      <c r="H8141" t="s">
        <v>18548</v>
      </c>
      <c r="J8141" s="40">
        <v>18388.72</v>
      </c>
      <c r="K8141" s="40">
        <v>0</v>
      </c>
    </row>
    <row r="8142" spans="1:11" x14ac:dyDescent="0.35">
      <c r="A8142">
        <v>30274</v>
      </c>
      <c r="B8142" t="s">
        <v>103</v>
      </c>
      <c r="C8142" s="70">
        <v>-571.17999999999995</v>
      </c>
      <c r="D8142" s="70">
        <v>-183.66</v>
      </c>
      <c r="E8142" s="71">
        <v>44710</v>
      </c>
      <c r="F8142" t="s">
        <v>14887</v>
      </c>
      <c r="G8142" t="s">
        <v>2142</v>
      </c>
      <c r="H8142" t="s">
        <v>14886</v>
      </c>
      <c r="I8142" t="s">
        <v>14885</v>
      </c>
      <c r="J8142" s="40">
        <v>0</v>
      </c>
      <c r="K8142" s="40">
        <v>1308.2</v>
      </c>
    </row>
    <row r="8143" spans="1:11" x14ac:dyDescent="0.35">
      <c r="A8143">
        <v>30274</v>
      </c>
      <c r="B8143" t="s">
        <v>103</v>
      </c>
      <c r="C8143" s="70">
        <v>-571.17999999999995</v>
      </c>
      <c r="D8143" s="70">
        <v>-183.66</v>
      </c>
      <c r="E8143" s="71">
        <v>44711</v>
      </c>
      <c r="F8143" t="s">
        <v>14896</v>
      </c>
      <c r="G8143" t="s">
        <v>2142</v>
      </c>
      <c r="H8143" t="s">
        <v>14895</v>
      </c>
      <c r="I8143" t="s">
        <v>14894</v>
      </c>
      <c r="J8143" s="40">
        <v>0</v>
      </c>
      <c r="K8143" s="40">
        <v>53.6</v>
      </c>
    </row>
    <row r="8144" spans="1:11" x14ac:dyDescent="0.35">
      <c r="A8144">
        <v>30274</v>
      </c>
      <c r="B8144" t="s">
        <v>103</v>
      </c>
      <c r="C8144" s="70">
        <v>-571.17999999999995</v>
      </c>
      <c r="D8144" s="70">
        <v>-183.66</v>
      </c>
      <c r="E8144" s="71">
        <v>44712</v>
      </c>
      <c r="F8144" t="s">
        <v>6078</v>
      </c>
      <c r="G8144" t="s">
        <v>2247</v>
      </c>
      <c r="J8144" s="40">
        <v>0</v>
      </c>
      <c r="K8144" s="40">
        <v>0</v>
      </c>
    </row>
    <row r="8145" spans="1:11" x14ac:dyDescent="0.35">
      <c r="A8145">
        <v>30274</v>
      </c>
      <c r="B8145" t="s">
        <v>103</v>
      </c>
      <c r="C8145" s="70">
        <v>-571.17999999999995</v>
      </c>
      <c r="D8145" s="70">
        <v>-183.66</v>
      </c>
      <c r="E8145" s="71">
        <v>44712</v>
      </c>
      <c r="F8145" t="s">
        <v>14470</v>
      </c>
      <c r="G8145" t="s">
        <v>2142</v>
      </c>
      <c r="H8145" t="s">
        <v>14469</v>
      </c>
      <c r="I8145" t="s">
        <v>14468</v>
      </c>
      <c r="J8145" s="40">
        <v>0</v>
      </c>
      <c r="K8145" s="40">
        <v>1100</v>
      </c>
    </row>
    <row r="8146" spans="1:11" x14ac:dyDescent="0.35">
      <c r="A8146">
        <v>30274</v>
      </c>
      <c r="B8146" t="s">
        <v>103</v>
      </c>
      <c r="C8146" s="70">
        <v>-571.17999999999995</v>
      </c>
      <c r="D8146" s="70">
        <v>-183.66</v>
      </c>
      <c r="E8146" s="71">
        <v>44713</v>
      </c>
      <c r="F8146" t="s">
        <v>7566</v>
      </c>
      <c r="G8146" t="s">
        <v>2142</v>
      </c>
      <c r="H8146" t="s">
        <v>7565</v>
      </c>
      <c r="I8146" t="s">
        <v>7564</v>
      </c>
      <c r="J8146" s="40">
        <v>0</v>
      </c>
      <c r="K8146" s="40">
        <v>1297</v>
      </c>
    </row>
    <row r="8147" spans="1:11" x14ac:dyDescent="0.35">
      <c r="A8147">
        <v>30274</v>
      </c>
      <c r="B8147" t="s">
        <v>103</v>
      </c>
      <c r="C8147" s="70">
        <v>-571.17999999999995</v>
      </c>
      <c r="D8147" s="70">
        <v>-183.66</v>
      </c>
      <c r="E8147" s="71">
        <v>44713</v>
      </c>
      <c r="F8147" t="s">
        <v>7563</v>
      </c>
      <c r="G8147" t="s">
        <v>2142</v>
      </c>
      <c r="H8147" t="s">
        <v>7562</v>
      </c>
      <c r="I8147" t="s">
        <v>7561</v>
      </c>
      <c r="J8147" s="40">
        <v>0</v>
      </c>
      <c r="K8147" s="40">
        <v>911</v>
      </c>
    </row>
    <row r="8148" spans="1:11" x14ac:dyDescent="0.35">
      <c r="A8148">
        <v>30274</v>
      </c>
      <c r="B8148" t="s">
        <v>103</v>
      </c>
      <c r="C8148" s="70">
        <v>-571.17999999999995</v>
      </c>
      <c r="D8148" s="70">
        <v>-183.66</v>
      </c>
      <c r="E8148" s="71">
        <v>44713</v>
      </c>
      <c r="F8148" t="s">
        <v>7560</v>
      </c>
      <c r="G8148" t="s">
        <v>2142</v>
      </c>
      <c r="H8148" t="s">
        <v>7559</v>
      </c>
      <c r="I8148" t="s">
        <v>7558</v>
      </c>
      <c r="J8148" s="40">
        <v>0</v>
      </c>
      <c r="K8148" s="40">
        <v>1701</v>
      </c>
    </row>
    <row r="8149" spans="1:11" x14ac:dyDescent="0.35">
      <c r="A8149">
        <v>30274</v>
      </c>
      <c r="B8149" t="s">
        <v>103</v>
      </c>
      <c r="C8149" s="70">
        <v>-571.17999999999995</v>
      </c>
      <c r="D8149" s="70">
        <v>-183.66</v>
      </c>
      <c r="E8149" s="71">
        <v>44713</v>
      </c>
      <c r="F8149" t="s">
        <v>7557</v>
      </c>
      <c r="G8149" t="s">
        <v>2142</v>
      </c>
      <c r="H8149" t="s">
        <v>7556</v>
      </c>
      <c r="I8149" t="s">
        <v>7555</v>
      </c>
      <c r="J8149" s="40">
        <v>0</v>
      </c>
      <c r="K8149" s="40">
        <v>1624</v>
      </c>
    </row>
    <row r="8150" spans="1:11" x14ac:dyDescent="0.35">
      <c r="A8150">
        <v>30274</v>
      </c>
      <c r="B8150" t="s">
        <v>103</v>
      </c>
      <c r="C8150" s="70">
        <v>-571.17999999999995</v>
      </c>
      <c r="D8150" s="70">
        <v>-183.66</v>
      </c>
      <c r="E8150" s="71">
        <v>44713</v>
      </c>
      <c r="F8150" t="s">
        <v>7554</v>
      </c>
      <c r="G8150" t="s">
        <v>2142</v>
      </c>
      <c r="H8150" t="s">
        <v>7553</v>
      </c>
      <c r="I8150" t="s">
        <v>7552</v>
      </c>
      <c r="J8150" s="40">
        <v>0</v>
      </c>
      <c r="K8150" s="40">
        <v>698</v>
      </c>
    </row>
    <row r="8151" spans="1:11" x14ac:dyDescent="0.35">
      <c r="A8151">
        <v>30274</v>
      </c>
      <c r="B8151" t="s">
        <v>103</v>
      </c>
      <c r="C8151" s="70">
        <v>-571.17999999999995</v>
      </c>
      <c r="D8151" s="70">
        <v>-183.66</v>
      </c>
      <c r="E8151" s="71">
        <v>44713</v>
      </c>
      <c r="F8151" t="s">
        <v>7551</v>
      </c>
      <c r="G8151" t="s">
        <v>2142</v>
      </c>
      <c r="H8151" t="s">
        <v>7550</v>
      </c>
      <c r="I8151" t="s">
        <v>7549</v>
      </c>
      <c r="J8151" s="40">
        <v>0</v>
      </c>
      <c r="K8151" s="40">
        <v>902</v>
      </c>
    </row>
    <row r="8152" spans="1:11" x14ac:dyDescent="0.35">
      <c r="A8152">
        <v>30274</v>
      </c>
      <c r="B8152" t="s">
        <v>103</v>
      </c>
      <c r="C8152" s="70">
        <v>-571.17999999999995</v>
      </c>
      <c r="D8152" s="70">
        <v>-183.66</v>
      </c>
      <c r="E8152" s="71">
        <v>44713</v>
      </c>
      <c r="F8152" t="s">
        <v>7548</v>
      </c>
      <c r="G8152" t="s">
        <v>2142</v>
      </c>
      <c r="H8152" t="s">
        <v>7547</v>
      </c>
      <c r="I8152" t="s">
        <v>7546</v>
      </c>
      <c r="J8152" s="40">
        <v>0</v>
      </c>
      <c r="K8152" s="40">
        <v>2470</v>
      </c>
    </row>
    <row r="8153" spans="1:11" x14ac:dyDescent="0.35">
      <c r="A8153">
        <v>30274</v>
      </c>
      <c r="B8153" t="s">
        <v>103</v>
      </c>
      <c r="C8153" s="70">
        <v>-571.17999999999995</v>
      </c>
      <c r="D8153" s="70">
        <v>-183.66</v>
      </c>
      <c r="E8153" s="71">
        <v>44713</v>
      </c>
      <c r="F8153" t="s">
        <v>7545</v>
      </c>
      <c r="G8153" t="s">
        <v>2142</v>
      </c>
      <c r="H8153" t="s">
        <v>7544</v>
      </c>
      <c r="I8153" t="s">
        <v>7543</v>
      </c>
      <c r="J8153" s="40">
        <v>0</v>
      </c>
      <c r="K8153" s="40">
        <v>1265</v>
      </c>
    </row>
    <row r="8154" spans="1:11" x14ac:dyDescent="0.35">
      <c r="A8154">
        <v>30274</v>
      </c>
      <c r="B8154" t="s">
        <v>103</v>
      </c>
      <c r="C8154" s="70">
        <v>-571.17999999999995</v>
      </c>
      <c r="D8154" s="70">
        <v>-183.66</v>
      </c>
      <c r="E8154" s="71">
        <v>44713</v>
      </c>
      <c r="F8154" t="s">
        <v>7542</v>
      </c>
      <c r="G8154" t="s">
        <v>2142</v>
      </c>
      <c r="H8154" t="s">
        <v>7541</v>
      </c>
      <c r="I8154" t="s">
        <v>7540</v>
      </c>
      <c r="J8154" s="40">
        <v>0</v>
      </c>
      <c r="K8154" s="40">
        <v>902</v>
      </c>
    </row>
    <row r="8155" spans="1:11" x14ac:dyDescent="0.35">
      <c r="A8155">
        <v>30274</v>
      </c>
      <c r="B8155" t="s">
        <v>103</v>
      </c>
      <c r="C8155" s="70">
        <v>-571.17999999999995</v>
      </c>
      <c r="D8155" s="70">
        <v>-183.66</v>
      </c>
      <c r="E8155" s="71">
        <v>44713</v>
      </c>
      <c r="F8155" t="s">
        <v>7539</v>
      </c>
      <c r="G8155" t="s">
        <v>2142</v>
      </c>
      <c r="H8155" t="s">
        <v>7538</v>
      </c>
      <c r="I8155" t="s">
        <v>7537</v>
      </c>
      <c r="J8155" s="40">
        <v>0</v>
      </c>
      <c r="K8155" s="40">
        <v>1899</v>
      </c>
    </row>
    <row r="8156" spans="1:11" x14ac:dyDescent="0.35">
      <c r="A8156">
        <v>30274</v>
      </c>
      <c r="B8156" t="s">
        <v>103</v>
      </c>
      <c r="C8156" s="70">
        <v>-571.17999999999995</v>
      </c>
      <c r="D8156" s="70">
        <v>-183.66</v>
      </c>
      <c r="E8156" s="71">
        <v>44713</v>
      </c>
      <c r="F8156" t="s">
        <v>7536</v>
      </c>
      <c r="G8156" t="s">
        <v>2142</v>
      </c>
      <c r="H8156" t="s">
        <v>7535</v>
      </c>
      <c r="I8156" t="s">
        <v>7534</v>
      </c>
      <c r="J8156" s="40">
        <v>0</v>
      </c>
      <c r="K8156" s="40">
        <v>930</v>
      </c>
    </row>
    <row r="8157" spans="1:11" x14ac:dyDescent="0.35">
      <c r="A8157">
        <v>30274</v>
      </c>
      <c r="B8157" t="s">
        <v>103</v>
      </c>
      <c r="C8157" s="70">
        <v>-571.17999999999995</v>
      </c>
      <c r="D8157" s="70">
        <v>-183.66</v>
      </c>
      <c r="E8157" s="71">
        <v>44713</v>
      </c>
      <c r="F8157" t="s">
        <v>7533</v>
      </c>
      <c r="G8157" t="s">
        <v>2142</v>
      </c>
      <c r="H8157" t="s">
        <v>7532</v>
      </c>
      <c r="I8157" t="s">
        <v>7531</v>
      </c>
      <c r="J8157" s="40">
        <v>0</v>
      </c>
      <c r="K8157" s="40">
        <v>1624</v>
      </c>
    </row>
    <row r="8158" spans="1:11" x14ac:dyDescent="0.35">
      <c r="A8158">
        <v>30274</v>
      </c>
      <c r="B8158" t="s">
        <v>103</v>
      </c>
      <c r="C8158" s="70">
        <v>-571.17999999999995</v>
      </c>
      <c r="D8158" s="70">
        <v>-183.66</v>
      </c>
      <c r="E8158" s="71">
        <v>44713</v>
      </c>
      <c r="F8158" t="s">
        <v>7530</v>
      </c>
      <c r="G8158" t="s">
        <v>2142</v>
      </c>
      <c r="H8158" t="s">
        <v>7529</v>
      </c>
      <c r="I8158" t="s">
        <v>7528</v>
      </c>
      <c r="J8158" s="40">
        <v>0</v>
      </c>
      <c r="K8158" s="40">
        <v>5802</v>
      </c>
    </row>
    <row r="8159" spans="1:11" x14ac:dyDescent="0.35">
      <c r="A8159">
        <v>30274</v>
      </c>
      <c r="B8159" t="s">
        <v>103</v>
      </c>
      <c r="C8159" s="70">
        <v>-571.17999999999995</v>
      </c>
      <c r="D8159" s="70">
        <v>-183.66</v>
      </c>
      <c r="E8159" s="71">
        <v>44713</v>
      </c>
      <c r="F8159" t="s">
        <v>7527</v>
      </c>
      <c r="G8159" t="s">
        <v>2142</v>
      </c>
      <c r="H8159" t="s">
        <v>7526</v>
      </c>
      <c r="I8159" t="s">
        <v>7525</v>
      </c>
      <c r="J8159" s="40">
        <v>0</v>
      </c>
      <c r="K8159" s="40">
        <v>902</v>
      </c>
    </row>
    <row r="8160" spans="1:11" x14ac:dyDescent="0.35">
      <c r="A8160">
        <v>30274</v>
      </c>
      <c r="B8160" t="s">
        <v>103</v>
      </c>
      <c r="C8160" s="70">
        <v>-571.17999999999995</v>
      </c>
      <c r="D8160" s="70">
        <v>-183.66</v>
      </c>
      <c r="E8160" s="71">
        <v>44713</v>
      </c>
      <c r="F8160" t="s">
        <v>7524</v>
      </c>
      <c r="G8160" t="s">
        <v>2142</v>
      </c>
      <c r="H8160" t="s">
        <v>7523</v>
      </c>
      <c r="I8160" t="s">
        <v>7522</v>
      </c>
      <c r="J8160" s="40">
        <v>0</v>
      </c>
      <c r="K8160" s="40">
        <v>2295</v>
      </c>
    </row>
    <row r="8161" spans="1:11" x14ac:dyDescent="0.35">
      <c r="A8161">
        <v>30274</v>
      </c>
      <c r="B8161" t="s">
        <v>103</v>
      </c>
      <c r="C8161" s="70">
        <v>-571.17999999999995</v>
      </c>
      <c r="D8161" s="70">
        <v>-183.66</v>
      </c>
      <c r="E8161" s="71">
        <v>44713</v>
      </c>
      <c r="F8161" t="s">
        <v>7521</v>
      </c>
      <c r="G8161" t="s">
        <v>2142</v>
      </c>
      <c r="H8161" t="s">
        <v>7520</v>
      </c>
      <c r="I8161" t="s">
        <v>7519</v>
      </c>
      <c r="J8161" s="40">
        <v>0</v>
      </c>
      <c r="K8161" s="40">
        <v>606</v>
      </c>
    </row>
    <row r="8162" spans="1:11" x14ac:dyDescent="0.35">
      <c r="A8162">
        <v>30274</v>
      </c>
      <c r="B8162" t="s">
        <v>103</v>
      </c>
      <c r="C8162" s="70">
        <v>-571.17999999999995</v>
      </c>
      <c r="D8162" s="70">
        <v>-183.66</v>
      </c>
      <c r="E8162" s="71">
        <v>44713</v>
      </c>
      <c r="F8162" t="s">
        <v>7518</v>
      </c>
      <c r="G8162" t="s">
        <v>2142</v>
      </c>
      <c r="H8162" t="s">
        <v>7517</v>
      </c>
      <c r="I8162" t="s">
        <v>7516</v>
      </c>
      <c r="J8162" s="40">
        <v>0</v>
      </c>
      <c r="K8162" s="40">
        <v>1624</v>
      </c>
    </row>
    <row r="8163" spans="1:11" x14ac:dyDescent="0.35">
      <c r="A8163">
        <v>30274</v>
      </c>
      <c r="B8163" t="s">
        <v>103</v>
      </c>
      <c r="C8163" s="70">
        <v>-571.17999999999995</v>
      </c>
      <c r="D8163" s="70">
        <v>-183.66</v>
      </c>
      <c r="E8163" s="71">
        <v>44713</v>
      </c>
      <c r="F8163" t="s">
        <v>7515</v>
      </c>
      <c r="G8163" t="s">
        <v>2142</v>
      </c>
      <c r="H8163" t="s">
        <v>7514</v>
      </c>
      <c r="I8163" t="s">
        <v>7513</v>
      </c>
      <c r="J8163" s="40">
        <v>0</v>
      </c>
      <c r="K8163" s="40">
        <v>1703</v>
      </c>
    </row>
    <row r="8164" spans="1:11" x14ac:dyDescent="0.35">
      <c r="A8164">
        <v>30274</v>
      </c>
      <c r="B8164" t="s">
        <v>103</v>
      </c>
      <c r="C8164" s="70">
        <v>-571.17999999999995</v>
      </c>
      <c r="D8164" s="70">
        <v>-183.66</v>
      </c>
      <c r="E8164" s="71">
        <v>44713</v>
      </c>
      <c r="F8164" t="s">
        <v>7512</v>
      </c>
      <c r="G8164" t="s">
        <v>2142</v>
      </c>
      <c r="H8164" t="s">
        <v>7511</v>
      </c>
      <c r="I8164" t="s">
        <v>7510</v>
      </c>
      <c r="J8164" s="40">
        <v>0</v>
      </c>
      <c r="K8164" s="40">
        <v>2037</v>
      </c>
    </row>
    <row r="8165" spans="1:11" x14ac:dyDescent="0.35">
      <c r="A8165">
        <v>30274</v>
      </c>
      <c r="B8165" t="s">
        <v>103</v>
      </c>
      <c r="C8165" s="70">
        <v>-571.17999999999995</v>
      </c>
      <c r="D8165" s="70">
        <v>-183.66</v>
      </c>
      <c r="E8165" s="71">
        <v>44713</v>
      </c>
      <c r="F8165" t="s">
        <v>7509</v>
      </c>
      <c r="G8165" t="s">
        <v>2142</v>
      </c>
      <c r="H8165" t="s">
        <v>7508</v>
      </c>
      <c r="I8165" t="s">
        <v>7500</v>
      </c>
      <c r="J8165" s="40">
        <v>0</v>
      </c>
      <c r="K8165" s="40">
        <v>100224</v>
      </c>
    </row>
    <row r="8166" spans="1:11" x14ac:dyDescent="0.35">
      <c r="A8166">
        <v>30274</v>
      </c>
      <c r="B8166" t="s">
        <v>103</v>
      </c>
      <c r="C8166" s="70">
        <v>-571.17999999999995</v>
      </c>
      <c r="D8166" s="70">
        <v>-183.66</v>
      </c>
      <c r="E8166" s="71">
        <v>44713</v>
      </c>
      <c r="F8166" t="s">
        <v>7507</v>
      </c>
      <c r="G8166" t="s">
        <v>2142</v>
      </c>
      <c r="H8166" t="s">
        <v>7506</v>
      </c>
      <c r="I8166" t="s">
        <v>7505</v>
      </c>
      <c r="J8166" s="40">
        <v>0</v>
      </c>
      <c r="K8166" s="40">
        <v>1516</v>
      </c>
    </row>
    <row r="8167" spans="1:11" x14ac:dyDescent="0.35">
      <c r="A8167">
        <v>30274</v>
      </c>
      <c r="B8167" t="s">
        <v>103</v>
      </c>
      <c r="C8167" s="70">
        <v>-571.17999999999995</v>
      </c>
      <c r="D8167" s="70">
        <v>-183.66</v>
      </c>
      <c r="E8167" s="71">
        <v>44713</v>
      </c>
      <c r="F8167" t="s">
        <v>7504</v>
      </c>
      <c r="G8167" t="s">
        <v>2142</v>
      </c>
      <c r="H8167" t="s">
        <v>7503</v>
      </c>
      <c r="I8167" t="s">
        <v>7500</v>
      </c>
      <c r="J8167" s="40">
        <v>0</v>
      </c>
      <c r="K8167" s="40">
        <v>-100224</v>
      </c>
    </row>
    <row r="8168" spans="1:11" x14ac:dyDescent="0.35">
      <c r="A8168">
        <v>30274</v>
      </c>
      <c r="B8168" t="s">
        <v>103</v>
      </c>
      <c r="C8168" s="70">
        <v>-571.17999999999995</v>
      </c>
      <c r="D8168" s="70">
        <v>-183.66</v>
      </c>
      <c r="E8168" s="71">
        <v>44726</v>
      </c>
      <c r="F8168" t="s">
        <v>14496</v>
      </c>
      <c r="G8168" t="s">
        <v>2142</v>
      </c>
      <c r="H8168" t="s">
        <v>14495</v>
      </c>
      <c r="I8168" t="s">
        <v>14492</v>
      </c>
      <c r="J8168" s="40">
        <v>0</v>
      </c>
      <c r="K8168" s="40">
        <v>247</v>
      </c>
    </row>
    <row r="8169" spans="1:11" x14ac:dyDescent="0.35">
      <c r="A8169">
        <v>30274</v>
      </c>
      <c r="B8169" t="s">
        <v>103</v>
      </c>
      <c r="C8169" s="70">
        <v>-571.17999999999995</v>
      </c>
      <c r="D8169" s="70">
        <v>-183.66</v>
      </c>
      <c r="E8169" s="71">
        <v>44742</v>
      </c>
      <c r="F8169" t="s">
        <v>5842</v>
      </c>
      <c r="G8169" t="s">
        <v>2247</v>
      </c>
      <c r="J8169" s="40">
        <v>0</v>
      </c>
      <c r="K8169" s="40">
        <v>0</v>
      </c>
    </row>
    <row r="8170" spans="1:11" x14ac:dyDescent="0.35">
      <c r="A8170">
        <v>30274</v>
      </c>
      <c r="B8170" t="s">
        <v>103</v>
      </c>
      <c r="C8170" s="70">
        <v>-571.17999999999995</v>
      </c>
      <c r="D8170" s="70">
        <v>-183.66</v>
      </c>
      <c r="E8170" s="71">
        <v>44743</v>
      </c>
      <c r="F8170" t="s">
        <v>7502</v>
      </c>
      <c r="G8170" t="s">
        <v>2142</v>
      </c>
      <c r="H8170" t="s">
        <v>7501</v>
      </c>
      <c r="I8170" t="s">
        <v>7500</v>
      </c>
      <c r="J8170" s="40">
        <v>0</v>
      </c>
      <c r="K8170" s="40">
        <v>31096.49</v>
      </c>
    </row>
    <row r="8171" spans="1:11" x14ac:dyDescent="0.35">
      <c r="A8171">
        <v>30274</v>
      </c>
      <c r="B8171" t="s">
        <v>103</v>
      </c>
      <c r="C8171" s="70">
        <v>-571.17999999999995</v>
      </c>
      <c r="D8171" s="70">
        <v>-183.66</v>
      </c>
      <c r="E8171" s="71">
        <v>44743</v>
      </c>
      <c r="F8171" t="s">
        <v>7499</v>
      </c>
      <c r="G8171" t="s">
        <v>2142</v>
      </c>
      <c r="H8171" t="s">
        <v>7498</v>
      </c>
      <c r="I8171" t="s">
        <v>7497</v>
      </c>
      <c r="J8171" s="40">
        <v>0</v>
      </c>
      <c r="K8171" s="40">
        <v>-1059.1500000000001</v>
      </c>
    </row>
    <row r="8172" spans="1:11" x14ac:dyDescent="0.35">
      <c r="A8172">
        <v>30274</v>
      </c>
      <c r="B8172" t="s">
        <v>103</v>
      </c>
      <c r="C8172" s="70">
        <v>-571.17999999999995</v>
      </c>
      <c r="D8172" s="70">
        <v>-183.66</v>
      </c>
      <c r="E8172" s="71">
        <v>44743</v>
      </c>
      <c r="F8172" t="s">
        <v>7496</v>
      </c>
      <c r="G8172" t="s">
        <v>2142</v>
      </c>
      <c r="H8172" t="s">
        <v>7495</v>
      </c>
      <c r="I8172" t="s">
        <v>7494</v>
      </c>
      <c r="J8172" s="40">
        <v>0</v>
      </c>
      <c r="K8172" s="40">
        <v>941.25</v>
      </c>
    </row>
    <row r="8173" spans="1:11" x14ac:dyDescent="0.35">
      <c r="A8173">
        <v>30274</v>
      </c>
      <c r="B8173" t="s">
        <v>103</v>
      </c>
      <c r="C8173" s="70">
        <v>-571.17999999999995</v>
      </c>
      <c r="D8173" s="70">
        <v>-183.66</v>
      </c>
      <c r="E8173" s="71">
        <v>44743</v>
      </c>
      <c r="F8173" t="s">
        <v>14826</v>
      </c>
      <c r="G8173" t="s">
        <v>2142</v>
      </c>
      <c r="H8173" t="s">
        <v>14825</v>
      </c>
      <c r="I8173" t="s">
        <v>14824</v>
      </c>
      <c r="J8173" s="40">
        <v>0</v>
      </c>
      <c r="K8173" s="40">
        <v>1333</v>
      </c>
    </row>
    <row r="8174" spans="1:11" x14ac:dyDescent="0.35">
      <c r="A8174">
        <v>30274</v>
      </c>
      <c r="B8174" t="s">
        <v>103</v>
      </c>
      <c r="C8174" s="70">
        <v>-571.17999999999995</v>
      </c>
      <c r="D8174" s="70">
        <v>-183.66</v>
      </c>
      <c r="E8174" s="71">
        <v>44743</v>
      </c>
      <c r="F8174" t="s">
        <v>14820</v>
      </c>
      <c r="G8174" t="s">
        <v>2142</v>
      </c>
      <c r="H8174" t="s">
        <v>14819</v>
      </c>
      <c r="I8174" t="s">
        <v>14818</v>
      </c>
      <c r="J8174" s="40">
        <v>0</v>
      </c>
      <c r="K8174" s="40">
        <v>3595.16</v>
      </c>
    </row>
    <row r="8175" spans="1:11" x14ac:dyDescent="0.35">
      <c r="A8175">
        <v>30274</v>
      </c>
      <c r="B8175" t="s">
        <v>103</v>
      </c>
      <c r="C8175" s="70">
        <v>-571.17999999999995</v>
      </c>
      <c r="D8175" s="70">
        <v>-183.66</v>
      </c>
      <c r="E8175" s="71">
        <v>44743</v>
      </c>
      <c r="F8175" t="s">
        <v>14813</v>
      </c>
      <c r="G8175" t="s">
        <v>2142</v>
      </c>
      <c r="H8175" t="s">
        <v>14812</v>
      </c>
      <c r="I8175" t="s">
        <v>14811</v>
      </c>
      <c r="J8175" s="40">
        <v>0</v>
      </c>
      <c r="K8175" s="40">
        <v>51</v>
      </c>
    </row>
    <row r="8176" spans="1:11" x14ac:dyDescent="0.35">
      <c r="A8176">
        <v>30274</v>
      </c>
      <c r="B8176" t="s">
        <v>103</v>
      </c>
      <c r="C8176" s="70">
        <v>-571.17999999999995</v>
      </c>
      <c r="D8176" s="70">
        <v>-183.66</v>
      </c>
      <c r="E8176" s="71">
        <v>44743</v>
      </c>
      <c r="F8176" t="s">
        <v>14810</v>
      </c>
      <c r="G8176" t="s">
        <v>2142</v>
      </c>
      <c r="H8176" t="s">
        <v>14809</v>
      </c>
      <c r="I8176" t="s">
        <v>14492</v>
      </c>
      <c r="J8176" s="40">
        <v>0</v>
      </c>
      <c r="K8176" s="40">
        <v>247</v>
      </c>
    </row>
    <row r="8177" spans="1:11" x14ac:dyDescent="0.35">
      <c r="A8177">
        <v>30274</v>
      </c>
      <c r="B8177" t="s">
        <v>103</v>
      </c>
      <c r="C8177" s="70">
        <v>-571.17999999999995</v>
      </c>
      <c r="D8177" s="70">
        <v>-183.66</v>
      </c>
      <c r="E8177" s="71">
        <v>44743</v>
      </c>
      <c r="F8177" t="s">
        <v>14801</v>
      </c>
      <c r="G8177" t="s">
        <v>2142</v>
      </c>
      <c r="H8177" t="s">
        <v>14800</v>
      </c>
      <c r="I8177" t="s">
        <v>14799</v>
      </c>
      <c r="J8177" s="40">
        <v>0</v>
      </c>
      <c r="K8177" s="40">
        <v>964</v>
      </c>
    </row>
    <row r="8178" spans="1:11" x14ac:dyDescent="0.35">
      <c r="A8178">
        <v>30274</v>
      </c>
      <c r="B8178" t="s">
        <v>103</v>
      </c>
      <c r="C8178" s="70">
        <v>-571.17999999999995</v>
      </c>
      <c r="D8178" s="70">
        <v>-183.66</v>
      </c>
      <c r="E8178" s="71">
        <v>44743</v>
      </c>
      <c r="F8178" t="s">
        <v>14793</v>
      </c>
      <c r="G8178" t="s">
        <v>2142</v>
      </c>
      <c r="H8178" t="s">
        <v>14792</v>
      </c>
      <c r="I8178" t="s">
        <v>14791</v>
      </c>
      <c r="J8178" s="40">
        <v>0</v>
      </c>
      <c r="K8178" s="40">
        <v>1699</v>
      </c>
    </row>
    <row r="8179" spans="1:11" x14ac:dyDescent="0.35">
      <c r="A8179">
        <v>30274</v>
      </c>
      <c r="B8179" t="s">
        <v>103</v>
      </c>
      <c r="C8179" s="70">
        <v>-571.17999999999995</v>
      </c>
      <c r="D8179" s="70">
        <v>-183.66</v>
      </c>
      <c r="E8179" s="71">
        <v>44743</v>
      </c>
      <c r="F8179" t="s">
        <v>14779</v>
      </c>
      <c r="G8179" t="s">
        <v>2142</v>
      </c>
      <c r="H8179" t="s">
        <v>14778</v>
      </c>
      <c r="I8179" t="s">
        <v>14777</v>
      </c>
      <c r="J8179" s="40">
        <v>0</v>
      </c>
      <c r="K8179" s="40">
        <v>2001.5</v>
      </c>
    </row>
    <row r="8180" spans="1:11" x14ac:dyDescent="0.35">
      <c r="A8180">
        <v>30274</v>
      </c>
      <c r="B8180" t="s">
        <v>103</v>
      </c>
      <c r="C8180" s="70">
        <v>-571.17999999999995</v>
      </c>
      <c r="D8180" s="70">
        <v>-183.66</v>
      </c>
      <c r="E8180" s="71">
        <v>44743</v>
      </c>
      <c r="F8180" t="s">
        <v>14776</v>
      </c>
      <c r="G8180" t="s">
        <v>2142</v>
      </c>
      <c r="H8180" t="s">
        <v>14775</v>
      </c>
      <c r="I8180" t="s">
        <v>14774</v>
      </c>
      <c r="J8180" s="40">
        <v>0</v>
      </c>
      <c r="K8180" s="40">
        <v>1908.5</v>
      </c>
    </row>
    <row r="8181" spans="1:11" x14ac:dyDescent="0.35">
      <c r="A8181">
        <v>30274</v>
      </c>
      <c r="B8181" t="s">
        <v>103</v>
      </c>
      <c r="C8181" s="70">
        <v>-571.17999999999995</v>
      </c>
      <c r="D8181" s="70">
        <v>-183.66</v>
      </c>
      <c r="E8181" s="71">
        <v>44743</v>
      </c>
      <c r="F8181" t="s">
        <v>14763</v>
      </c>
      <c r="G8181" t="s">
        <v>2142</v>
      </c>
      <c r="H8181" t="s">
        <v>14762</v>
      </c>
      <c r="I8181" t="s">
        <v>14761</v>
      </c>
      <c r="J8181" s="40">
        <v>0</v>
      </c>
      <c r="K8181" s="40">
        <v>2940.6</v>
      </c>
    </row>
    <row r="8182" spans="1:11" x14ac:dyDescent="0.35">
      <c r="A8182">
        <v>30274</v>
      </c>
      <c r="B8182" t="s">
        <v>103</v>
      </c>
      <c r="C8182" s="70">
        <v>-571.17999999999995</v>
      </c>
      <c r="D8182" s="70">
        <v>-183.66</v>
      </c>
      <c r="E8182" s="71">
        <v>44743</v>
      </c>
      <c r="F8182" t="s">
        <v>2282</v>
      </c>
      <c r="G8182" t="s">
        <v>2142</v>
      </c>
      <c r="H8182" t="s">
        <v>2281</v>
      </c>
      <c r="I8182" t="s">
        <v>2280</v>
      </c>
      <c r="J8182" s="40">
        <v>0</v>
      </c>
      <c r="K8182" s="40">
        <v>2077</v>
      </c>
    </row>
    <row r="8183" spans="1:11" x14ac:dyDescent="0.35">
      <c r="A8183">
        <v>30274</v>
      </c>
      <c r="B8183" t="s">
        <v>103</v>
      </c>
      <c r="C8183" s="70">
        <v>-571.17999999999995</v>
      </c>
      <c r="D8183" s="70">
        <v>-183.66</v>
      </c>
      <c r="E8183" s="71">
        <v>44743</v>
      </c>
      <c r="F8183" t="s">
        <v>2288</v>
      </c>
      <c r="G8183" t="s">
        <v>2142</v>
      </c>
      <c r="H8183" t="s">
        <v>2287</v>
      </c>
      <c r="I8183" t="s">
        <v>2286</v>
      </c>
      <c r="J8183" s="40">
        <v>0</v>
      </c>
      <c r="K8183" s="40">
        <v>2099</v>
      </c>
    </row>
    <row r="8184" spans="1:11" x14ac:dyDescent="0.35">
      <c r="A8184">
        <v>30274</v>
      </c>
      <c r="B8184" t="s">
        <v>103</v>
      </c>
      <c r="C8184" s="70">
        <v>-571.17999999999995</v>
      </c>
      <c r="D8184" s="70">
        <v>-183.66</v>
      </c>
      <c r="E8184" s="71">
        <v>44743</v>
      </c>
      <c r="F8184" t="s">
        <v>14754</v>
      </c>
      <c r="G8184" t="s">
        <v>2142</v>
      </c>
      <c r="H8184" t="s">
        <v>14753</v>
      </c>
      <c r="I8184" t="s">
        <v>14752</v>
      </c>
      <c r="J8184" s="40">
        <v>0</v>
      </c>
      <c r="K8184" s="40">
        <v>53.6</v>
      </c>
    </row>
    <row r="8185" spans="1:11" x14ac:dyDescent="0.35">
      <c r="A8185">
        <v>30274</v>
      </c>
      <c r="B8185" t="s">
        <v>103</v>
      </c>
      <c r="C8185" s="70">
        <v>-571.17999999999995</v>
      </c>
      <c r="D8185" s="70">
        <v>-183.66</v>
      </c>
      <c r="E8185" s="71">
        <v>44743</v>
      </c>
      <c r="F8185" t="s">
        <v>14751</v>
      </c>
      <c r="G8185" t="s">
        <v>2142</v>
      </c>
      <c r="H8185" t="s">
        <v>14750</v>
      </c>
      <c r="I8185" t="s">
        <v>14749</v>
      </c>
      <c r="J8185" s="40">
        <v>0</v>
      </c>
      <c r="K8185" s="40">
        <v>1431</v>
      </c>
    </row>
    <row r="8186" spans="1:11" x14ac:dyDescent="0.35">
      <c r="A8186">
        <v>30274</v>
      </c>
      <c r="B8186" t="s">
        <v>103</v>
      </c>
      <c r="C8186" s="70">
        <v>-571.17999999999995</v>
      </c>
      <c r="D8186" s="70">
        <v>-183.66</v>
      </c>
      <c r="E8186" s="71">
        <v>44743</v>
      </c>
      <c r="F8186" t="s">
        <v>16115</v>
      </c>
      <c r="G8186" t="s">
        <v>2142</v>
      </c>
      <c r="H8186" t="s">
        <v>2304</v>
      </c>
      <c r="I8186" t="s">
        <v>2303</v>
      </c>
      <c r="J8186" s="40">
        <v>0</v>
      </c>
      <c r="K8186" s="40">
        <v>1778</v>
      </c>
    </row>
    <row r="8187" spans="1:11" x14ac:dyDescent="0.35">
      <c r="A8187">
        <v>30274</v>
      </c>
      <c r="B8187" t="s">
        <v>103</v>
      </c>
      <c r="C8187" s="70">
        <v>-571.17999999999995</v>
      </c>
      <c r="D8187" s="70">
        <v>-183.66</v>
      </c>
      <c r="E8187" s="71">
        <v>44755</v>
      </c>
      <c r="F8187" t="s">
        <v>18547</v>
      </c>
      <c r="G8187" t="s">
        <v>15843</v>
      </c>
      <c r="H8187" t="s">
        <v>18546</v>
      </c>
      <c r="J8187" s="40">
        <v>57909.83</v>
      </c>
      <c r="K8187" s="40">
        <v>0</v>
      </c>
    </row>
    <row r="8188" spans="1:11" x14ac:dyDescent="0.35">
      <c r="A8188">
        <v>30274</v>
      </c>
      <c r="B8188" t="s">
        <v>103</v>
      </c>
      <c r="C8188" s="70">
        <v>-571.17999999999995</v>
      </c>
      <c r="D8188" s="70">
        <v>-183.66</v>
      </c>
      <c r="E8188" s="71">
        <v>44766</v>
      </c>
      <c r="F8188" t="s">
        <v>14494</v>
      </c>
      <c r="G8188" t="s">
        <v>2142</v>
      </c>
      <c r="H8188" t="s">
        <v>14493</v>
      </c>
      <c r="I8188" t="s">
        <v>14492</v>
      </c>
      <c r="J8188" s="40">
        <v>0</v>
      </c>
      <c r="K8188" s="40">
        <v>-247</v>
      </c>
    </row>
    <row r="8189" spans="1:11" x14ac:dyDescent="0.35">
      <c r="A8189">
        <v>30274</v>
      </c>
      <c r="B8189" t="s">
        <v>103</v>
      </c>
      <c r="C8189" s="70">
        <v>-571.17999999999995</v>
      </c>
      <c r="D8189" s="70">
        <v>-183.66</v>
      </c>
      <c r="E8189" s="71">
        <v>44767</v>
      </c>
      <c r="F8189" t="s">
        <v>14863</v>
      </c>
      <c r="G8189" t="s">
        <v>2142</v>
      </c>
      <c r="H8189" t="s">
        <v>14862</v>
      </c>
      <c r="I8189" t="s">
        <v>14861</v>
      </c>
      <c r="J8189" s="40">
        <v>0</v>
      </c>
      <c r="K8189" s="40">
        <v>335.42</v>
      </c>
    </row>
    <row r="8190" spans="1:11" x14ac:dyDescent="0.35">
      <c r="A8190">
        <v>30274</v>
      </c>
      <c r="B8190" t="s">
        <v>103</v>
      </c>
      <c r="C8190" s="70">
        <v>-571.17999999999995</v>
      </c>
      <c r="D8190" s="70">
        <v>-183.66</v>
      </c>
      <c r="E8190" s="71">
        <v>44769</v>
      </c>
      <c r="F8190" t="s">
        <v>18545</v>
      </c>
      <c r="G8190" t="s">
        <v>15843</v>
      </c>
      <c r="H8190" t="s">
        <v>18544</v>
      </c>
      <c r="I8190" t="s">
        <v>18543</v>
      </c>
      <c r="J8190" s="40">
        <v>8168</v>
      </c>
      <c r="K8190" s="40">
        <v>0</v>
      </c>
    </row>
    <row r="8191" spans="1:11" x14ac:dyDescent="0.35">
      <c r="A8191">
        <v>30274</v>
      </c>
      <c r="B8191" t="s">
        <v>103</v>
      </c>
      <c r="C8191" s="70">
        <v>-571.17999999999995</v>
      </c>
      <c r="D8191" s="70">
        <v>-183.66</v>
      </c>
      <c r="E8191" s="71">
        <v>44773</v>
      </c>
      <c r="F8191" t="s">
        <v>14866</v>
      </c>
      <c r="G8191" t="s">
        <v>2142</v>
      </c>
      <c r="H8191" t="s">
        <v>14865</v>
      </c>
      <c r="I8191" t="s">
        <v>2316</v>
      </c>
      <c r="J8191" s="40">
        <v>0</v>
      </c>
      <c r="K8191" s="40">
        <v>161.6</v>
      </c>
    </row>
    <row r="8192" spans="1:11" x14ac:dyDescent="0.35">
      <c r="A8192">
        <v>30274</v>
      </c>
      <c r="B8192" t="s">
        <v>103</v>
      </c>
      <c r="C8192" s="70">
        <v>-571.17999999999995</v>
      </c>
      <c r="D8192" s="70">
        <v>-183.66</v>
      </c>
      <c r="E8192" s="71">
        <v>44773</v>
      </c>
      <c r="F8192" t="s">
        <v>14860</v>
      </c>
      <c r="G8192" t="s">
        <v>2142</v>
      </c>
      <c r="H8192" t="s">
        <v>14859</v>
      </c>
      <c r="I8192" t="s">
        <v>2307</v>
      </c>
      <c r="J8192" s="40">
        <v>0</v>
      </c>
      <c r="K8192" s="40">
        <v>154.69999999999999</v>
      </c>
    </row>
    <row r="8193" spans="1:11" x14ac:dyDescent="0.35">
      <c r="A8193">
        <v>30274</v>
      </c>
      <c r="B8193" t="s">
        <v>103</v>
      </c>
      <c r="C8193" s="70">
        <v>-571.17999999999995</v>
      </c>
      <c r="D8193" s="70">
        <v>-183.66</v>
      </c>
      <c r="E8193" s="71">
        <v>44773</v>
      </c>
      <c r="F8193" t="s">
        <v>5540</v>
      </c>
      <c r="G8193" t="s">
        <v>2247</v>
      </c>
      <c r="J8193" s="40">
        <v>0</v>
      </c>
      <c r="K8193" s="40">
        <v>0</v>
      </c>
    </row>
    <row r="8194" spans="1:11" x14ac:dyDescent="0.35">
      <c r="A8194">
        <v>30274</v>
      </c>
      <c r="B8194" t="s">
        <v>103</v>
      </c>
      <c r="C8194" s="70">
        <v>-571.17999999999995</v>
      </c>
      <c r="D8194" s="70">
        <v>-183.66</v>
      </c>
      <c r="E8194" s="71">
        <v>44774</v>
      </c>
      <c r="F8194" t="s">
        <v>14808</v>
      </c>
      <c r="G8194" t="s">
        <v>2142</v>
      </c>
      <c r="H8194" t="s">
        <v>14807</v>
      </c>
      <c r="I8194" t="s">
        <v>14806</v>
      </c>
      <c r="J8194" s="40">
        <v>0</v>
      </c>
      <c r="K8194" s="40">
        <v>1596</v>
      </c>
    </row>
    <row r="8195" spans="1:11" x14ac:dyDescent="0.35">
      <c r="A8195">
        <v>30274</v>
      </c>
      <c r="B8195" t="s">
        <v>103</v>
      </c>
      <c r="C8195" s="70">
        <v>-571.17999999999995</v>
      </c>
      <c r="D8195" s="70">
        <v>-183.66</v>
      </c>
      <c r="E8195" s="71">
        <v>44774</v>
      </c>
      <c r="F8195" t="s">
        <v>2315</v>
      </c>
      <c r="G8195" t="s">
        <v>2142</v>
      </c>
      <c r="H8195" t="s">
        <v>2314</v>
      </c>
      <c r="I8195" t="s">
        <v>2313</v>
      </c>
      <c r="J8195" s="40">
        <v>0</v>
      </c>
      <c r="K8195" s="40">
        <v>1875</v>
      </c>
    </row>
    <row r="8196" spans="1:11" x14ac:dyDescent="0.35">
      <c r="A8196">
        <v>30274</v>
      </c>
      <c r="B8196" t="s">
        <v>103</v>
      </c>
      <c r="C8196" s="70">
        <v>-571.17999999999995</v>
      </c>
      <c r="D8196" s="70">
        <v>-183.66</v>
      </c>
      <c r="E8196" s="71">
        <v>44774</v>
      </c>
      <c r="F8196" t="s">
        <v>2207</v>
      </c>
      <c r="G8196" t="s">
        <v>2142</v>
      </c>
      <c r="H8196" t="s">
        <v>2206</v>
      </c>
      <c r="I8196" t="s">
        <v>2205</v>
      </c>
      <c r="J8196" s="40">
        <v>0</v>
      </c>
      <c r="K8196" s="40">
        <v>1523</v>
      </c>
    </row>
    <row r="8197" spans="1:11" x14ac:dyDescent="0.35">
      <c r="A8197">
        <v>30274</v>
      </c>
      <c r="B8197" t="s">
        <v>103</v>
      </c>
      <c r="C8197" s="70">
        <v>-571.17999999999995</v>
      </c>
      <c r="D8197" s="70">
        <v>-183.66</v>
      </c>
      <c r="E8197" s="71">
        <v>44774</v>
      </c>
      <c r="F8197" t="s">
        <v>2299</v>
      </c>
      <c r="G8197" t="s">
        <v>2142</v>
      </c>
      <c r="H8197" t="s">
        <v>2298</v>
      </c>
      <c r="I8197" t="s">
        <v>2297</v>
      </c>
      <c r="J8197" s="40">
        <v>0</v>
      </c>
      <c r="K8197" s="40">
        <v>2294</v>
      </c>
    </row>
    <row r="8198" spans="1:11" x14ac:dyDescent="0.35">
      <c r="A8198">
        <v>30274</v>
      </c>
      <c r="B8198" t="s">
        <v>103</v>
      </c>
      <c r="C8198" s="70">
        <v>-571.17999999999995</v>
      </c>
      <c r="D8198" s="70">
        <v>-183.66</v>
      </c>
      <c r="E8198" s="71">
        <v>44774</v>
      </c>
      <c r="F8198" t="s">
        <v>2323</v>
      </c>
      <c r="G8198" t="s">
        <v>2142</v>
      </c>
      <c r="H8198" t="s">
        <v>2322</v>
      </c>
      <c r="I8198" t="s">
        <v>2321</v>
      </c>
      <c r="J8198" s="40">
        <v>0</v>
      </c>
      <c r="K8198" s="40">
        <v>2162.6999999999998</v>
      </c>
    </row>
    <row r="8199" spans="1:11" x14ac:dyDescent="0.35">
      <c r="A8199">
        <v>30274</v>
      </c>
      <c r="B8199" t="s">
        <v>103</v>
      </c>
      <c r="C8199" s="70">
        <v>-571.17999999999995</v>
      </c>
      <c r="D8199" s="70">
        <v>-183.66</v>
      </c>
      <c r="E8199" s="71">
        <v>44774</v>
      </c>
      <c r="F8199" t="s">
        <v>2330</v>
      </c>
      <c r="G8199" t="s">
        <v>2142</v>
      </c>
      <c r="H8199" t="s">
        <v>2329</v>
      </c>
      <c r="I8199" t="s">
        <v>2328</v>
      </c>
      <c r="J8199" s="40">
        <v>0</v>
      </c>
      <c r="K8199" s="40">
        <v>1868.5</v>
      </c>
    </row>
    <row r="8200" spans="1:11" x14ac:dyDescent="0.35">
      <c r="A8200">
        <v>30274</v>
      </c>
      <c r="B8200" t="s">
        <v>103</v>
      </c>
      <c r="C8200" s="70">
        <v>-571.17999999999995</v>
      </c>
      <c r="D8200" s="70">
        <v>-183.66</v>
      </c>
      <c r="E8200" s="71">
        <v>44774</v>
      </c>
      <c r="F8200" t="s">
        <v>2338</v>
      </c>
      <c r="G8200" t="s">
        <v>2142</v>
      </c>
      <c r="H8200" t="s">
        <v>2337</v>
      </c>
      <c r="I8200" t="s">
        <v>2336</v>
      </c>
      <c r="J8200" s="40">
        <v>0</v>
      </c>
      <c r="K8200" s="40">
        <v>1830.25</v>
      </c>
    </row>
    <row r="8201" spans="1:11" x14ac:dyDescent="0.35">
      <c r="A8201">
        <v>30274</v>
      </c>
      <c r="B8201" t="s">
        <v>103</v>
      </c>
      <c r="C8201" s="70">
        <v>-571.17999999999995</v>
      </c>
      <c r="D8201" s="70">
        <v>-183.66</v>
      </c>
      <c r="E8201" s="71">
        <v>44777</v>
      </c>
      <c r="F8201" t="s">
        <v>7493</v>
      </c>
      <c r="G8201" t="s">
        <v>2142</v>
      </c>
      <c r="H8201" t="s">
        <v>2294</v>
      </c>
      <c r="I8201" t="s">
        <v>2293</v>
      </c>
      <c r="J8201" s="40">
        <v>0</v>
      </c>
      <c r="K8201" s="40">
        <v>1845.3</v>
      </c>
    </row>
    <row r="8202" spans="1:11" x14ac:dyDescent="0.35">
      <c r="A8202">
        <v>30274</v>
      </c>
      <c r="B8202" t="s">
        <v>103</v>
      </c>
      <c r="C8202" s="70">
        <v>-571.17999999999995</v>
      </c>
      <c r="D8202" s="70">
        <v>-183.66</v>
      </c>
      <c r="E8202" s="71">
        <v>44783</v>
      </c>
      <c r="F8202" t="s">
        <v>2273</v>
      </c>
      <c r="G8202" t="s">
        <v>2142</v>
      </c>
      <c r="H8202" t="s">
        <v>2272</v>
      </c>
      <c r="I8202" t="s">
        <v>2271</v>
      </c>
      <c r="J8202" s="40">
        <v>0</v>
      </c>
      <c r="K8202" s="40">
        <v>4960.75</v>
      </c>
    </row>
    <row r="8203" spans="1:11" x14ac:dyDescent="0.35">
      <c r="A8203">
        <v>30274</v>
      </c>
      <c r="B8203" t="s">
        <v>103</v>
      </c>
      <c r="C8203" s="70">
        <v>-571.17999999999995</v>
      </c>
      <c r="D8203" s="70">
        <v>-183.66</v>
      </c>
      <c r="E8203" s="71">
        <v>44784</v>
      </c>
      <c r="F8203" t="s">
        <v>14857</v>
      </c>
      <c r="G8203" t="s">
        <v>2142</v>
      </c>
      <c r="H8203" t="s">
        <v>14856</v>
      </c>
      <c r="I8203" t="s">
        <v>2284</v>
      </c>
      <c r="J8203" s="40">
        <v>0</v>
      </c>
      <c r="K8203" s="40">
        <v>1000.9</v>
      </c>
    </row>
    <row r="8204" spans="1:11" x14ac:dyDescent="0.35">
      <c r="A8204">
        <v>30274</v>
      </c>
      <c r="B8204" t="s">
        <v>103</v>
      </c>
      <c r="C8204" s="70">
        <v>-571.17999999999995</v>
      </c>
      <c r="D8204" s="70">
        <v>-183.66</v>
      </c>
      <c r="E8204" s="71">
        <v>44788</v>
      </c>
      <c r="F8204" t="s">
        <v>14854</v>
      </c>
      <c r="G8204" t="s">
        <v>2142</v>
      </c>
      <c r="H8204" t="s">
        <v>14853</v>
      </c>
      <c r="I8204" t="s">
        <v>2254</v>
      </c>
      <c r="J8204" s="40">
        <v>0</v>
      </c>
      <c r="K8204" s="40">
        <v>1312</v>
      </c>
    </row>
    <row r="8205" spans="1:11" x14ac:dyDescent="0.35">
      <c r="A8205">
        <v>30274</v>
      </c>
      <c r="B8205" t="s">
        <v>103</v>
      </c>
      <c r="C8205" s="70">
        <v>-571.17999999999995</v>
      </c>
      <c r="D8205" s="70">
        <v>-183.66</v>
      </c>
      <c r="E8205" s="71">
        <v>44788</v>
      </c>
      <c r="F8205" t="s">
        <v>14849</v>
      </c>
      <c r="G8205" t="s">
        <v>2142</v>
      </c>
      <c r="H8205" t="s">
        <v>14848</v>
      </c>
      <c r="I8205" t="s">
        <v>2238</v>
      </c>
      <c r="J8205" s="40">
        <v>0</v>
      </c>
      <c r="K8205" s="40">
        <v>1312</v>
      </c>
    </row>
    <row r="8206" spans="1:11" x14ac:dyDescent="0.35">
      <c r="A8206">
        <v>30274</v>
      </c>
      <c r="B8206" t="s">
        <v>103</v>
      </c>
      <c r="C8206" s="70">
        <v>-571.17999999999995</v>
      </c>
      <c r="D8206" s="70">
        <v>-183.66</v>
      </c>
      <c r="E8206" s="71">
        <v>44788</v>
      </c>
      <c r="F8206" t="s">
        <v>14844</v>
      </c>
      <c r="G8206" t="s">
        <v>2142</v>
      </c>
      <c r="H8206" t="s">
        <v>14843</v>
      </c>
      <c r="I8206" t="s">
        <v>2228</v>
      </c>
      <c r="J8206" s="40">
        <v>0</v>
      </c>
      <c r="K8206" s="40">
        <v>1725</v>
      </c>
    </row>
    <row r="8207" spans="1:11" x14ac:dyDescent="0.35">
      <c r="A8207">
        <v>30274</v>
      </c>
      <c r="B8207" t="s">
        <v>103</v>
      </c>
      <c r="C8207" s="70">
        <v>-571.17999999999995</v>
      </c>
      <c r="D8207" s="70">
        <v>-183.66</v>
      </c>
      <c r="E8207" s="71">
        <v>44788</v>
      </c>
      <c r="F8207" t="s">
        <v>14839</v>
      </c>
      <c r="G8207" t="s">
        <v>2142</v>
      </c>
      <c r="H8207" t="s">
        <v>14838</v>
      </c>
      <c r="I8207" t="s">
        <v>14837</v>
      </c>
      <c r="J8207" s="40">
        <v>0</v>
      </c>
      <c r="K8207" s="40">
        <v>1725</v>
      </c>
    </row>
    <row r="8208" spans="1:11" x14ac:dyDescent="0.35">
      <c r="A8208">
        <v>30274</v>
      </c>
      <c r="B8208" t="s">
        <v>103</v>
      </c>
      <c r="C8208" s="70">
        <v>-571.17999999999995</v>
      </c>
      <c r="D8208" s="70">
        <v>-183.66</v>
      </c>
      <c r="E8208" s="71">
        <v>44788</v>
      </c>
      <c r="F8208" t="s">
        <v>14836</v>
      </c>
      <c r="G8208" t="s">
        <v>2142</v>
      </c>
      <c r="H8208" t="s">
        <v>14835</v>
      </c>
      <c r="I8208" t="s">
        <v>2219</v>
      </c>
      <c r="J8208" s="40">
        <v>0</v>
      </c>
      <c r="K8208" s="40">
        <v>1763</v>
      </c>
    </row>
    <row r="8209" spans="1:11" x14ac:dyDescent="0.35">
      <c r="A8209">
        <v>30274</v>
      </c>
      <c r="B8209" t="s">
        <v>103</v>
      </c>
      <c r="C8209" s="70">
        <v>-571.17999999999995</v>
      </c>
      <c r="D8209" s="70">
        <v>-183.66</v>
      </c>
      <c r="E8209" s="71">
        <v>44788</v>
      </c>
      <c r="F8209" t="s">
        <v>14831</v>
      </c>
      <c r="G8209" t="s">
        <v>2142</v>
      </c>
      <c r="H8209" t="s">
        <v>14830</v>
      </c>
      <c r="I8209" t="s">
        <v>2209</v>
      </c>
      <c r="J8209" s="40">
        <v>0</v>
      </c>
      <c r="K8209" s="40">
        <v>1763</v>
      </c>
    </row>
    <row r="8210" spans="1:11" x14ac:dyDescent="0.35">
      <c r="A8210">
        <v>30274</v>
      </c>
      <c r="B8210" t="s">
        <v>103</v>
      </c>
      <c r="C8210" s="70">
        <v>-571.17999999999995</v>
      </c>
      <c r="D8210" s="70">
        <v>-183.66</v>
      </c>
      <c r="E8210" s="71">
        <v>44788</v>
      </c>
      <c r="F8210" t="s">
        <v>14851</v>
      </c>
      <c r="G8210" t="s">
        <v>2142</v>
      </c>
      <c r="H8210" t="s">
        <v>14850</v>
      </c>
      <c r="I8210" t="s">
        <v>2254</v>
      </c>
      <c r="J8210" s="40">
        <v>0</v>
      </c>
      <c r="K8210" s="40">
        <v>-1312</v>
      </c>
    </row>
    <row r="8211" spans="1:11" x14ac:dyDescent="0.35">
      <c r="A8211">
        <v>30274</v>
      </c>
      <c r="B8211" t="s">
        <v>103</v>
      </c>
      <c r="C8211" s="70">
        <v>-571.17999999999995</v>
      </c>
      <c r="D8211" s="70">
        <v>-183.66</v>
      </c>
      <c r="E8211" s="71">
        <v>44788</v>
      </c>
      <c r="F8211" t="s">
        <v>14846</v>
      </c>
      <c r="G8211" t="s">
        <v>2142</v>
      </c>
      <c r="H8211" t="s">
        <v>14845</v>
      </c>
      <c r="I8211" t="s">
        <v>2238</v>
      </c>
      <c r="J8211" s="40">
        <v>0</v>
      </c>
      <c r="K8211" s="40">
        <v>-1312</v>
      </c>
    </row>
    <row r="8212" spans="1:11" x14ac:dyDescent="0.35">
      <c r="A8212">
        <v>30274</v>
      </c>
      <c r="B8212" t="s">
        <v>103</v>
      </c>
      <c r="C8212" s="70">
        <v>-571.17999999999995</v>
      </c>
      <c r="D8212" s="70">
        <v>-183.66</v>
      </c>
      <c r="E8212" s="71">
        <v>44788</v>
      </c>
      <c r="F8212" t="s">
        <v>14841</v>
      </c>
      <c r="G8212" t="s">
        <v>2142</v>
      </c>
      <c r="H8212" t="s">
        <v>14840</v>
      </c>
      <c r="I8212" t="s">
        <v>2228</v>
      </c>
      <c r="J8212" s="40">
        <v>0</v>
      </c>
      <c r="K8212" s="40">
        <v>-1725</v>
      </c>
    </row>
    <row r="8213" spans="1:11" x14ac:dyDescent="0.35">
      <c r="A8213">
        <v>30274</v>
      </c>
      <c r="B8213" t="s">
        <v>103</v>
      </c>
      <c r="C8213" s="70">
        <v>-571.17999999999995</v>
      </c>
      <c r="D8213" s="70">
        <v>-183.66</v>
      </c>
      <c r="E8213" s="71">
        <v>44788</v>
      </c>
      <c r="F8213" t="s">
        <v>14833</v>
      </c>
      <c r="G8213" t="s">
        <v>2142</v>
      </c>
      <c r="H8213" t="s">
        <v>14832</v>
      </c>
      <c r="I8213" t="s">
        <v>2219</v>
      </c>
      <c r="J8213" s="40">
        <v>0</v>
      </c>
      <c r="K8213" s="40">
        <v>-1763</v>
      </c>
    </row>
    <row r="8214" spans="1:11" x14ac:dyDescent="0.35">
      <c r="A8214">
        <v>30274</v>
      </c>
      <c r="B8214" t="s">
        <v>103</v>
      </c>
      <c r="C8214" s="70">
        <v>-571.17999999999995</v>
      </c>
      <c r="D8214" s="70">
        <v>-183.66</v>
      </c>
      <c r="E8214" s="71">
        <v>44788</v>
      </c>
      <c r="F8214" t="s">
        <v>14828</v>
      </c>
      <c r="G8214" t="s">
        <v>2142</v>
      </c>
      <c r="H8214" t="s">
        <v>14827</v>
      </c>
      <c r="I8214" t="s">
        <v>2209</v>
      </c>
      <c r="J8214" s="40">
        <v>0</v>
      </c>
      <c r="K8214" s="40">
        <v>-1763</v>
      </c>
    </row>
    <row r="8215" spans="1:11" x14ac:dyDescent="0.35">
      <c r="A8215">
        <v>30274</v>
      </c>
      <c r="B8215" t="s">
        <v>103</v>
      </c>
      <c r="C8215" s="70">
        <v>-571.17999999999995</v>
      </c>
      <c r="D8215" s="70">
        <v>-183.66</v>
      </c>
      <c r="E8215" s="71">
        <v>44788</v>
      </c>
      <c r="F8215" t="s">
        <v>16096</v>
      </c>
      <c r="G8215" t="s">
        <v>2142</v>
      </c>
      <c r="H8215" t="s">
        <v>2255</v>
      </c>
      <c r="I8215" t="s">
        <v>2254</v>
      </c>
      <c r="J8215" s="40">
        <v>0</v>
      </c>
      <c r="K8215" s="40">
        <v>1312</v>
      </c>
    </row>
    <row r="8216" spans="1:11" x14ac:dyDescent="0.35">
      <c r="A8216">
        <v>30274</v>
      </c>
      <c r="B8216" t="s">
        <v>103</v>
      </c>
      <c r="C8216" s="70">
        <v>-571.17999999999995</v>
      </c>
      <c r="D8216" s="70">
        <v>-183.66</v>
      </c>
      <c r="E8216" s="71">
        <v>44788</v>
      </c>
      <c r="F8216" t="s">
        <v>16095</v>
      </c>
      <c r="G8216" t="s">
        <v>2142</v>
      </c>
      <c r="H8216" t="s">
        <v>2239</v>
      </c>
      <c r="I8216" t="s">
        <v>2238</v>
      </c>
      <c r="J8216" s="40">
        <v>0</v>
      </c>
      <c r="K8216" s="40">
        <v>1312</v>
      </c>
    </row>
    <row r="8217" spans="1:11" x14ac:dyDescent="0.35">
      <c r="A8217">
        <v>30274</v>
      </c>
      <c r="B8217" t="s">
        <v>103</v>
      </c>
      <c r="C8217" s="70">
        <v>-571.17999999999995</v>
      </c>
      <c r="D8217" s="70">
        <v>-183.66</v>
      </c>
      <c r="E8217" s="71">
        <v>44788</v>
      </c>
      <c r="F8217" t="s">
        <v>16094</v>
      </c>
      <c r="G8217" t="s">
        <v>2142</v>
      </c>
      <c r="H8217" t="s">
        <v>2229</v>
      </c>
      <c r="I8217" t="s">
        <v>2228</v>
      </c>
      <c r="J8217" s="40">
        <v>0</v>
      </c>
      <c r="K8217" s="40">
        <v>1725</v>
      </c>
    </row>
    <row r="8218" spans="1:11" x14ac:dyDescent="0.35">
      <c r="A8218">
        <v>30274</v>
      </c>
      <c r="B8218" t="s">
        <v>103</v>
      </c>
      <c r="C8218" s="70">
        <v>-571.17999999999995</v>
      </c>
      <c r="D8218" s="70">
        <v>-183.66</v>
      </c>
      <c r="E8218" s="71">
        <v>44788</v>
      </c>
      <c r="F8218" t="s">
        <v>16093</v>
      </c>
      <c r="G8218" t="s">
        <v>2142</v>
      </c>
      <c r="H8218" t="s">
        <v>2220</v>
      </c>
      <c r="I8218" t="s">
        <v>2219</v>
      </c>
      <c r="J8218" s="40">
        <v>0</v>
      </c>
      <c r="K8218" s="40">
        <v>1763</v>
      </c>
    </row>
    <row r="8219" spans="1:11" x14ac:dyDescent="0.35">
      <c r="A8219">
        <v>30274</v>
      </c>
      <c r="B8219" t="s">
        <v>103</v>
      </c>
      <c r="C8219" s="70">
        <v>-571.17999999999995</v>
      </c>
      <c r="D8219" s="70">
        <v>-183.66</v>
      </c>
      <c r="E8219" s="71">
        <v>44788</v>
      </c>
      <c r="F8219" t="s">
        <v>16092</v>
      </c>
      <c r="G8219" t="s">
        <v>2142</v>
      </c>
      <c r="H8219" t="s">
        <v>2210</v>
      </c>
      <c r="I8219" t="s">
        <v>2209</v>
      </c>
      <c r="J8219" s="40">
        <v>0</v>
      </c>
      <c r="K8219" s="40">
        <v>1763</v>
      </c>
    </row>
    <row r="8220" spans="1:11" x14ac:dyDescent="0.35">
      <c r="A8220">
        <v>30274</v>
      </c>
      <c r="B8220" t="s">
        <v>103</v>
      </c>
      <c r="C8220" s="70">
        <v>-571.17999999999995</v>
      </c>
      <c r="D8220" s="70">
        <v>-183.66</v>
      </c>
      <c r="E8220" s="71">
        <v>44795</v>
      </c>
      <c r="F8220" t="s">
        <v>18542</v>
      </c>
      <c r="G8220" t="s">
        <v>15843</v>
      </c>
      <c r="H8220" t="s">
        <v>18541</v>
      </c>
      <c r="J8220" s="40">
        <v>13097.92</v>
      </c>
      <c r="K8220" s="40">
        <v>0</v>
      </c>
    </row>
    <row r="8221" spans="1:11" x14ac:dyDescent="0.35">
      <c r="A8221">
        <v>30274</v>
      </c>
      <c r="B8221" t="s">
        <v>103</v>
      </c>
      <c r="C8221" s="70">
        <v>-571.17999999999995</v>
      </c>
      <c r="D8221" s="70">
        <v>-183.66</v>
      </c>
      <c r="E8221" s="71">
        <v>44802</v>
      </c>
      <c r="F8221" t="s">
        <v>16088</v>
      </c>
      <c r="G8221" t="s">
        <v>2142</v>
      </c>
      <c r="H8221" t="s">
        <v>2194</v>
      </c>
      <c r="I8221" t="s">
        <v>2193</v>
      </c>
      <c r="J8221" s="40">
        <v>0</v>
      </c>
      <c r="K8221" s="40">
        <v>2200.3000000000002</v>
      </c>
    </row>
    <row r="8222" spans="1:11" x14ac:dyDescent="0.35">
      <c r="A8222">
        <v>30274</v>
      </c>
      <c r="B8222" t="s">
        <v>103</v>
      </c>
      <c r="C8222" s="70">
        <v>-571.17999999999995</v>
      </c>
      <c r="D8222" s="70">
        <v>-183.66</v>
      </c>
      <c r="E8222" s="71">
        <v>44802</v>
      </c>
      <c r="F8222" t="s">
        <v>2279</v>
      </c>
      <c r="G8222" t="s">
        <v>2142</v>
      </c>
      <c r="H8222" t="s">
        <v>2278</v>
      </c>
      <c r="I8222" t="s">
        <v>2277</v>
      </c>
      <c r="J8222" s="40">
        <v>0</v>
      </c>
      <c r="K8222" s="40">
        <v>63.45</v>
      </c>
    </row>
    <row r="8223" spans="1:11" x14ac:dyDescent="0.35">
      <c r="A8223">
        <v>30274</v>
      </c>
      <c r="B8223" t="s">
        <v>103</v>
      </c>
      <c r="C8223" s="70">
        <v>-571.17999999999995</v>
      </c>
      <c r="D8223" s="70">
        <v>-183.66</v>
      </c>
      <c r="E8223" s="71">
        <v>44802</v>
      </c>
      <c r="F8223" t="s">
        <v>2292</v>
      </c>
      <c r="G8223" t="s">
        <v>2142</v>
      </c>
      <c r="H8223" t="s">
        <v>2291</v>
      </c>
      <c r="I8223" t="s">
        <v>2290</v>
      </c>
      <c r="J8223" s="40">
        <v>0</v>
      </c>
      <c r="K8223" s="40">
        <v>181.7</v>
      </c>
    </row>
    <row r="8224" spans="1:11" x14ac:dyDescent="0.35">
      <c r="A8224">
        <v>30274</v>
      </c>
      <c r="B8224" t="s">
        <v>103</v>
      </c>
      <c r="C8224" s="70">
        <v>-571.17999999999995</v>
      </c>
      <c r="D8224" s="70">
        <v>-183.66</v>
      </c>
      <c r="E8224" s="71">
        <v>44802</v>
      </c>
      <c r="F8224" t="s">
        <v>2270</v>
      </c>
      <c r="G8224" t="s">
        <v>2142</v>
      </c>
      <c r="H8224" t="s">
        <v>2269</v>
      </c>
      <c r="I8224" t="s">
        <v>2268</v>
      </c>
      <c r="J8224" s="40">
        <v>0</v>
      </c>
      <c r="K8224" s="40">
        <v>255</v>
      </c>
    </row>
    <row r="8225" spans="1:11" x14ac:dyDescent="0.35">
      <c r="A8225">
        <v>30274</v>
      </c>
      <c r="B8225" t="s">
        <v>103</v>
      </c>
      <c r="C8225" s="70">
        <v>-571.17999999999995</v>
      </c>
      <c r="D8225" s="70">
        <v>-183.66</v>
      </c>
      <c r="E8225" s="71">
        <v>44804</v>
      </c>
      <c r="F8225" t="s">
        <v>16086</v>
      </c>
      <c r="G8225" t="s">
        <v>2142</v>
      </c>
      <c r="H8225" t="s">
        <v>14404</v>
      </c>
      <c r="I8225" t="s">
        <v>14403</v>
      </c>
      <c r="J8225" s="40">
        <v>0</v>
      </c>
      <c r="K8225" s="40">
        <v>866</v>
      </c>
    </row>
    <row r="8226" spans="1:11" x14ac:dyDescent="0.35">
      <c r="A8226">
        <v>30274</v>
      </c>
      <c r="B8226" t="s">
        <v>103</v>
      </c>
      <c r="C8226" s="70">
        <v>-571.17999999999995</v>
      </c>
      <c r="D8226" s="70">
        <v>-183.66</v>
      </c>
      <c r="E8226" s="71">
        <v>44804</v>
      </c>
      <c r="F8226" t="s">
        <v>5067</v>
      </c>
      <c r="G8226" t="s">
        <v>2247</v>
      </c>
      <c r="H8226" t="s">
        <v>2265</v>
      </c>
      <c r="J8226" s="40">
        <v>0</v>
      </c>
      <c r="K8226" s="40">
        <v>0</v>
      </c>
    </row>
    <row r="8227" spans="1:11" x14ac:dyDescent="0.35">
      <c r="A8227">
        <v>30274</v>
      </c>
      <c r="B8227" t="s">
        <v>103</v>
      </c>
      <c r="C8227" s="70">
        <v>-571.17999999999995</v>
      </c>
      <c r="D8227" s="70">
        <v>-183.66</v>
      </c>
      <c r="E8227" s="71">
        <v>44805</v>
      </c>
      <c r="F8227" t="s">
        <v>2200</v>
      </c>
      <c r="G8227" t="s">
        <v>2142</v>
      </c>
      <c r="H8227" t="s">
        <v>2199</v>
      </c>
      <c r="I8227" t="s">
        <v>2198</v>
      </c>
      <c r="J8227" s="40">
        <v>0</v>
      </c>
      <c r="K8227" s="40">
        <v>-1678</v>
      </c>
    </row>
    <row r="8228" spans="1:11" x14ac:dyDescent="0.35">
      <c r="A8228">
        <v>30274</v>
      </c>
      <c r="B8228" t="s">
        <v>103</v>
      </c>
      <c r="C8228" s="70">
        <v>-571.17999999999995</v>
      </c>
      <c r="D8228" s="70">
        <v>-183.66</v>
      </c>
      <c r="E8228" s="71">
        <v>44805</v>
      </c>
      <c r="F8228" t="s">
        <v>14402</v>
      </c>
      <c r="G8228" t="s">
        <v>2142</v>
      </c>
      <c r="H8228" t="s">
        <v>14401</v>
      </c>
      <c r="I8228" t="s">
        <v>14400</v>
      </c>
      <c r="J8228" s="40">
        <v>0</v>
      </c>
      <c r="K8228" s="40">
        <v>810</v>
      </c>
    </row>
    <row r="8229" spans="1:11" x14ac:dyDescent="0.35">
      <c r="A8229">
        <v>30274</v>
      </c>
      <c r="B8229" t="s">
        <v>103</v>
      </c>
      <c r="C8229" s="70">
        <v>-571.17999999999995</v>
      </c>
      <c r="D8229" s="70">
        <v>-183.66</v>
      </c>
      <c r="E8229" s="71">
        <v>44805</v>
      </c>
      <c r="F8229" t="s">
        <v>14399</v>
      </c>
      <c r="G8229" t="s">
        <v>2142</v>
      </c>
      <c r="H8229" t="s">
        <v>14398</v>
      </c>
      <c r="I8229" t="s">
        <v>14397</v>
      </c>
      <c r="J8229" s="40">
        <v>0</v>
      </c>
      <c r="K8229" s="40">
        <v>1080</v>
      </c>
    </row>
    <row r="8230" spans="1:11" x14ac:dyDescent="0.35">
      <c r="A8230">
        <v>30274</v>
      </c>
      <c r="B8230" t="s">
        <v>103</v>
      </c>
      <c r="C8230" s="70">
        <v>-571.17999999999995</v>
      </c>
      <c r="D8230" s="70">
        <v>-183.66</v>
      </c>
      <c r="E8230" s="71">
        <v>44805</v>
      </c>
      <c r="F8230" t="s">
        <v>14396</v>
      </c>
      <c r="G8230" t="s">
        <v>2142</v>
      </c>
      <c r="H8230" t="s">
        <v>14395</v>
      </c>
      <c r="I8230" t="s">
        <v>14394</v>
      </c>
      <c r="J8230" s="40">
        <v>0</v>
      </c>
      <c r="K8230" s="40">
        <v>35</v>
      </c>
    </row>
    <row r="8231" spans="1:11" x14ac:dyDescent="0.35">
      <c r="A8231">
        <v>30274</v>
      </c>
      <c r="B8231" t="s">
        <v>103</v>
      </c>
      <c r="C8231" s="70">
        <v>-571.17999999999995</v>
      </c>
      <c r="D8231" s="70">
        <v>-183.66</v>
      </c>
      <c r="E8231" s="71">
        <v>44805</v>
      </c>
      <c r="F8231" t="s">
        <v>14393</v>
      </c>
      <c r="G8231" t="s">
        <v>2142</v>
      </c>
      <c r="H8231" t="s">
        <v>14392</v>
      </c>
      <c r="I8231" t="s">
        <v>14391</v>
      </c>
      <c r="J8231" s="40">
        <v>0</v>
      </c>
      <c r="K8231" s="40">
        <v>1538</v>
      </c>
    </row>
    <row r="8232" spans="1:11" x14ac:dyDescent="0.35">
      <c r="A8232">
        <v>30274</v>
      </c>
      <c r="B8232" t="s">
        <v>103</v>
      </c>
      <c r="C8232" s="70">
        <v>-571.17999999999995</v>
      </c>
      <c r="D8232" s="70">
        <v>-183.66</v>
      </c>
      <c r="E8232" s="71">
        <v>44805</v>
      </c>
      <c r="F8232" t="s">
        <v>14390</v>
      </c>
      <c r="G8232" t="s">
        <v>2142</v>
      </c>
      <c r="H8232" t="s">
        <v>14389</v>
      </c>
      <c r="I8232" t="s">
        <v>14388</v>
      </c>
      <c r="J8232" s="40">
        <v>0</v>
      </c>
      <c r="K8232" s="40">
        <v>1080</v>
      </c>
    </row>
    <row r="8233" spans="1:11" x14ac:dyDescent="0.35">
      <c r="A8233">
        <v>30274</v>
      </c>
      <c r="B8233" t="s">
        <v>103</v>
      </c>
      <c r="C8233" s="70">
        <v>-571.17999999999995</v>
      </c>
      <c r="D8233" s="70">
        <v>-183.66</v>
      </c>
      <c r="E8233" s="71">
        <v>44805</v>
      </c>
      <c r="F8233" t="s">
        <v>14387</v>
      </c>
      <c r="G8233" t="s">
        <v>2142</v>
      </c>
      <c r="H8233" t="s">
        <v>14386</v>
      </c>
      <c r="I8233" t="s">
        <v>14385</v>
      </c>
      <c r="J8233" s="40">
        <v>0</v>
      </c>
      <c r="K8233" s="40">
        <v>810</v>
      </c>
    </row>
    <row r="8234" spans="1:11" x14ac:dyDescent="0.35">
      <c r="A8234">
        <v>30274</v>
      </c>
      <c r="B8234" t="s">
        <v>103</v>
      </c>
      <c r="C8234" s="70">
        <v>-571.17999999999995</v>
      </c>
      <c r="D8234" s="70">
        <v>-183.66</v>
      </c>
      <c r="E8234" s="71">
        <v>44805</v>
      </c>
      <c r="F8234" t="s">
        <v>14384</v>
      </c>
      <c r="G8234" t="s">
        <v>2142</v>
      </c>
      <c r="H8234" t="s">
        <v>14383</v>
      </c>
      <c r="I8234" t="s">
        <v>14382</v>
      </c>
      <c r="J8234" s="40">
        <v>0</v>
      </c>
      <c r="K8234" s="40">
        <v>1350</v>
      </c>
    </row>
    <row r="8235" spans="1:11" x14ac:dyDescent="0.35">
      <c r="A8235">
        <v>30274</v>
      </c>
      <c r="B8235" t="s">
        <v>103</v>
      </c>
      <c r="C8235" s="70">
        <v>-571.17999999999995</v>
      </c>
      <c r="D8235" s="70">
        <v>-183.66</v>
      </c>
      <c r="E8235" s="71">
        <v>44805</v>
      </c>
      <c r="F8235" t="s">
        <v>14381</v>
      </c>
      <c r="G8235" t="s">
        <v>2142</v>
      </c>
      <c r="H8235" t="s">
        <v>14380</v>
      </c>
      <c r="I8235" t="s">
        <v>14379</v>
      </c>
      <c r="J8235" s="40">
        <v>0</v>
      </c>
      <c r="K8235" s="40">
        <v>2063</v>
      </c>
    </row>
    <row r="8236" spans="1:11" x14ac:dyDescent="0.35">
      <c r="A8236">
        <v>30274</v>
      </c>
      <c r="B8236" t="s">
        <v>103</v>
      </c>
      <c r="C8236" s="70">
        <v>-571.17999999999995</v>
      </c>
      <c r="D8236" s="70">
        <v>-183.66</v>
      </c>
      <c r="E8236" s="71">
        <v>44805</v>
      </c>
      <c r="F8236" t="s">
        <v>14378</v>
      </c>
      <c r="G8236" t="s">
        <v>2142</v>
      </c>
      <c r="H8236" t="s">
        <v>14377</v>
      </c>
      <c r="I8236" t="s">
        <v>14376</v>
      </c>
      <c r="J8236" s="40">
        <v>0</v>
      </c>
      <c r="K8236" s="40">
        <v>1080</v>
      </c>
    </row>
    <row r="8237" spans="1:11" x14ac:dyDescent="0.35">
      <c r="A8237">
        <v>30274</v>
      </c>
      <c r="B8237" t="s">
        <v>103</v>
      </c>
      <c r="C8237" s="70">
        <v>-571.17999999999995</v>
      </c>
      <c r="D8237" s="70">
        <v>-183.66</v>
      </c>
      <c r="E8237" s="71">
        <v>44805</v>
      </c>
      <c r="F8237" t="s">
        <v>7485</v>
      </c>
      <c r="G8237" t="s">
        <v>2142</v>
      </c>
      <c r="H8237" t="s">
        <v>7484</v>
      </c>
      <c r="I8237" t="s">
        <v>7483</v>
      </c>
      <c r="J8237" s="40">
        <v>0</v>
      </c>
      <c r="K8237" s="40">
        <v>517</v>
      </c>
    </row>
    <row r="8238" spans="1:11" x14ac:dyDescent="0.35">
      <c r="A8238">
        <v>30274</v>
      </c>
      <c r="B8238" t="s">
        <v>103</v>
      </c>
      <c r="C8238" s="70">
        <v>-571.17999999999995</v>
      </c>
      <c r="D8238" s="70">
        <v>-183.66</v>
      </c>
      <c r="E8238" s="71">
        <v>44818</v>
      </c>
      <c r="F8238" t="s">
        <v>7491</v>
      </c>
      <c r="G8238" t="s">
        <v>2142</v>
      </c>
      <c r="H8238" t="s">
        <v>7490</v>
      </c>
      <c r="I8238" t="s">
        <v>7489</v>
      </c>
      <c r="J8238" s="40">
        <v>0</v>
      </c>
      <c r="K8238" s="40">
        <v>2383</v>
      </c>
    </row>
    <row r="8239" spans="1:11" x14ac:dyDescent="0.35">
      <c r="A8239">
        <v>30274</v>
      </c>
      <c r="B8239" t="s">
        <v>103</v>
      </c>
      <c r="C8239" s="70">
        <v>-571.17999999999995</v>
      </c>
      <c r="D8239" s="70">
        <v>-183.66</v>
      </c>
      <c r="E8239" s="71">
        <v>44819</v>
      </c>
      <c r="F8239" t="s">
        <v>7488</v>
      </c>
      <c r="G8239" t="s">
        <v>2142</v>
      </c>
      <c r="H8239" t="s">
        <v>7487</v>
      </c>
      <c r="I8239" t="s">
        <v>7486</v>
      </c>
      <c r="J8239" s="40">
        <v>0</v>
      </c>
      <c r="K8239" s="40">
        <v>4333</v>
      </c>
    </row>
    <row r="8240" spans="1:11" x14ac:dyDescent="0.35">
      <c r="A8240">
        <v>30274</v>
      </c>
      <c r="B8240" t="s">
        <v>103</v>
      </c>
      <c r="C8240" s="70">
        <v>-571.17999999999995</v>
      </c>
      <c r="D8240" s="70">
        <v>-183.66</v>
      </c>
      <c r="E8240" s="71">
        <v>44819</v>
      </c>
      <c r="F8240" t="s">
        <v>7482</v>
      </c>
      <c r="G8240" t="s">
        <v>2142</v>
      </c>
      <c r="H8240" t="s">
        <v>7481</v>
      </c>
      <c r="I8240" t="s">
        <v>7480</v>
      </c>
      <c r="J8240" s="40">
        <v>0</v>
      </c>
      <c r="K8240" s="40">
        <v>600</v>
      </c>
    </row>
    <row r="8241" spans="1:11" x14ac:dyDescent="0.35">
      <c r="A8241">
        <v>30274</v>
      </c>
      <c r="B8241" t="s">
        <v>103</v>
      </c>
      <c r="C8241" s="70">
        <v>-571.17999999999995</v>
      </c>
      <c r="D8241" s="70">
        <v>-183.66</v>
      </c>
      <c r="E8241" s="71">
        <v>44819</v>
      </c>
      <c r="F8241" t="s">
        <v>16069</v>
      </c>
      <c r="G8241" t="s">
        <v>2142</v>
      </c>
      <c r="H8241" t="s">
        <v>2179</v>
      </c>
      <c r="I8241" t="s">
        <v>2178</v>
      </c>
      <c r="J8241" s="40">
        <v>0</v>
      </c>
      <c r="K8241" s="40">
        <v>1125.5</v>
      </c>
    </row>
    <row r="8242" spans="1:11" x14ac:dyDescent="0.35">
      <c r="A8242">
        <v>30274</v>
      </c>
      <c r="B8242" t="s">
        <v>103</v>
      </c>
      <c r="C8242" s="70">
        <v>-571.17999999999995</v>
      </c>
      <c r="D8242" s="70">
        <v>-183.66</v>
      </c>
      <c r="E8242" s="71">
        <v>44832</v>
      </c>
      <c r="F8242" t="s">
        <v>18540</v>
      </c>
      <c r="G8242" t="s">
        <v>15843</v>
      </c>
      <c r="H8242" t="s">
        <v>18539</v>
      </c>
      <c r="I8242" t="s">
        <v>18538</v>
      </c>
      <c r="J8242" s="40">
        <v>562.14</v>
      </c>
      <c r="K8242" s="40">
        <v>0</v>
      </c>
    </row>
    <row r="8243" spans="1:11" x14ac:dyDescent="0.35">
      <c r="A8243">
        <v>30274</v>
      </c>
      <c r="B8243" t="s">
        <v>103</v>
      </c>
      <c r="C8243" s="70">
        <v>-571.17999999999995</v>
      </c>
      <c r="D8243" s="70">
        <v>-183.66</v>
      </c>
      <c r="E8243" s="71">
        <v>44833</v>
      </c>
      <c r="F8243" t="s">
        <v>16062</v>
      </c>
      <c r="G8243" t="s">
        <v>2142</v>
      </c>
      <c r="H8243" t="s">
        <v>2168</v>
      </c>
      <c r="I8243" t="s">
        <v>2167</v>
      </c>
      <c r="J8243" s="40">
        <v>0</v>
      </c>
      <c r="K8243" s="40">
        <v>1367</v>
      </c>
    </row>
    <row r="8244" spans="1:11" x14ac:dyDescent="0.35">
      <c r="A8244">
        <v>30274</v>
      </c>
      <c r="B8244" t="s">
        <v>103</v>
      </c>
      <c r="C8244" s="70">
        <v>-571.17999999999995</v>
      </c>
      <c r="D8244" s="70">
        <v>-183.66</v>
      </c>
      <c r="E8244" s="71">
        <v>44834</v>
      </c>
      <c r="F8244" t="s">
        <v>4940</v>
      </c>
      <c r="G8244" t="s">
        <v>2247</v>
      </c>
      <c r="H8244" t="s">
        <v>2262</v>
      </c>
      <c r="J8244" s="40">
        <v>0</v>
      </c>
      <c r="K8244" s="40">
        <v>0</v>
      </c>
    </row>
    <row r="8245" spans="1:11" x14ac:dyDescent="0.35">
      <c r="A8245">
        <v>30274</v>
      </c>
      <c r="B8245" t="s">
        <v>103</v>
      </c>
      <c r="C8245" s="70">
        <v>-571.17999999999995</v>
      </c>
      <c r="D8245" s="70">
        <v>-183.66</v>
      </c>
      <c r="E8245" s="71">
        <v>44835</v>
      </c>
      <c r="F8245" t="s">
        <v>14375</v>
      </c>
      <c r="G8245" t="s">
        <v>2142</v>
      </c>
      <c r="H8245" t="s">
        <v>14374</v>
      </c>
      <c r="I8245" t="s">
        <v>14373</v>
      </c>
      <c r="J8245" s="40">
        <v>0</v>
      </c>
      <c r="K8245" s="40">
        <v>742.63</v>
      </c>
    </row>
    <row r="8246" spans="1:11" x14ac:dyDescent="0.35">
      <c r="A8246">
        <v>30274</v>
      </c>
      <c r="B8246" t="s">
        <v>103</v>
      </c>
      <c r="C8246" s="70">
        <v>-571.17999999999995</v>
      </c>
      <c r="D8246" s="70">
        <v>-183.66</v>
      </c>
      <c r="E8246" s="71">
        <v>44835</v>
      </c>
      <c r="F8246" t="s">
        <v>14372</v>
      </c>
      <c r="G8246" t="s">
        <v>2142</v>
      </c>
      <c r="H8246" t="s">
        <v>14371</v>
      </c>
      <c r="I8246" t="s">
        <v>14370</v>
      </c>
      <c r="J8246" s="40">
        <v>0</v>
      </c>
      <c r="K8246" s="40">
        <v>778.21</v>
      </c>
    </row>
    <row r="8247" spans="1:11" x14ac:dyDescent="0.35">
      <c r="A8247">
        <v>30274</v>
      </c>
      <c r="B8247" t="s">
        <v>103</v>
      </c>
      <c r="C8247" s="70">
        <v>-571.17999999999995</v>
      </c>
      <c r="D8247" s="70">
        <v>-183.66</v>
      </c>
      <c r="E8247" s="71">
        <v>44835</v>
      </c>
      <c r="F8247" t="s">
        <v>14369</v>
      </c>
      <c r="G8247" t="s">
        <v>2142</v>
      </c>
      <c r="H8247" t="s">
        <v>14368</v>
      </c>
      <c r="I8247" t="s">
        <v>14367</v>
      </c>
      <c r="J8247" s="40">
        <v>0</v>
      </c>
      <c r="K8247" s="40">
        <v>1160</v>
      </c>
    </row>
    <row r="8248" spans="1:11" x14ac:dyDescent="0.35">
      <c r="A8248">
        <v>30274</v>
      </c>
      <c r="B8248" t="s">
        <v>103</v>
      </c>
      <c r="C8248" s="70">
        <v>-571.17999999999995</v>
      </c>
      <c r="D8248" s="70">
        <v>-183.66</v>
      </c>
      <c r="E8248" s="71">
        <v>44835</v>
      </c>
      <c r="F8248" t="s">
        <v>2162</v>
      </c>
      <c r="G8248" t="s">
        <v>2142</v>
      </c>
      <c r="H8248" t="s">
        <v>2161</v>
      </c>
      <c r="I8248" t="s">
        <v>2160</v>
      </c>
      <c r="J8248" s="40">
        <v>0</v>
      </c>
      <c r="K8248" s="40">
        <v>872.5</v>
      </c>
    </row>
    <row r="8249" spans="1:11" x14ac:dyDescent="0.35">
      <c r="A8249">
        <v>30274</v>
      </c>
      <c r="B8249" t="s">
        <v>103</v>
      </c>
      <c r="C8249" s="70">
        <v>-571.17999999999995</v>
      </c>
      <c r="D8249" s="70">
        <v>-183.66</v>
      </c>
      <c r="E8249" s="71">
        <v>44835</v>
      </c>
      <c r="F8249" t="s">
        <v>2155</v>
      </c>
      <c r="G8249" t="s">
        <v>2142</v>
      </c>
      <c r="H8249" t="s">
        <v>2154</v>
      </c>
      <c r="I8249" t="s">
        <v>2153</v>
      </c>
      <c r="J8249" s="40">
        <v>0</v>
      </c>
      <c r="K8249" s="40">
        <v>1609</v>
      </c>
    </row>
    <row r="8250" spans="1:11" x14ac:dyDescent="0.35">
      <c r="A8250">
        <v>30274</v>
      </c>
      <c r="B8250" t="s">
        <v>103</v>
      </c>
      <c r="C8250" s="70">
        <v>-571.17999999999995</v>
      </c>
      <c r="D8250" s="70">
        <v>-183.66</v>
      </c>
      <c r="E8250" s="71">
        <v>44835</v>
      </c>
      <c r="F8250" t="s">
        <v>2152</v>
      </c>
      <c r="G8250" t="s">
        <v>2142</v>
      </c>
      <c r="H8250" t="s">
        <v>2151</v>
      </c>
      <c r="I8250" t="s">
        <v>2150</v>
      </c>
      <c r="J8250" s="40">
        <v>0</v>
      </c>
      <c r="K8250" s="40">
        <v>9690</v>
      </c>
    </row>
    <row r="8251" spans="1:11" x14ac:dyDescent="0.35">
      <c r="A8251">
        <v>30274</v>
      </c>
      <c r="B8251" t="s">
        <v>103</v>
      </c>
      <c r="C8251" s="70">
        <v>-571.17999999999995</v>
      </c>
      <c r="D8251" s="70">
        <v>-183.66</v>
      </c>
      <c r="E8251" s="71">
        <v>44835</v>
      </c>
      <c r="F8251" t="s">
        <v>2191</v>
      </c>
      <c r="G8251" t="s">
        <v>2142</v>
      </c>
      <c r="H8251" t="s">
        <v>2190</v>
      </c>
      <c r="I8251" t="s">
        <v>2189</v>
      </c>
      <c r="J8251" s="40">
        <v>0</v>
      </c>
      <c r="K8251" s="40">
        <v>1800.4</v>
      </c>
    </row>
    <row r="8252" spans="1:11" x14ac:dyDescent="0.35">
      <c r="A8252">
        <v>30274</v>
      </c>
      <c r="B8252" t="s">
        <v>103</v>
      </c>
      <c r="C8252" s="70">
        <v>-571.17999999999995</v>
      </c>
      <c r="D8252" s="70">
        <v>-183.66</v>
      </c>
      <c r="E8252" s="71">
        <v>44835</v>
      </c>
      <c r="F8252" t="s">
        <v>14804</v>
      </c>
      <c r="G8252" t="s">
        <v>2142</v>
      </c>
      <c r="H8252" t="s">
        <v>14803</v>
      </c>
      <c r="I8252" t="s">
        <v>14802</v>
      </c>
      <c r="J8252" s="40">
        <v>0</v>
      </c>
      <c r="K8252" s="40">
        <v>40.200000000000003</v>
      </c>
    </row>
    <row r="8253" spans="1:11" x14ac:dyDescent="0.35">
      <c r="A8253">
        <v>30274</v>
      </c>
      <c r="B8253" t="s">
        <v>103</v>
      </c>
      <c r="C8253" s="70">
        <v>-571.17999999999995</v>
      </c>
      <c r="D8253" s="70">
        <v>-183.66</v>
      </c>
      <c r="E8253" s="71">
        <v>44835</v>
      </c>
      <c r="F8253" t="s">
        <v>2203</v>
      </c>
      <c r="G8253" t="s">
        <v>2142</v>
      </c>
      <c r="H8253" t="s">
        <v>2202</v>
      </c>
      <c r="I8253" t="s">
        <v>2201</v>
      </c>
      <c r="J8253" s="40">
        <v>0</v>
      </c>
      <c r="K8253" s="40">
        <v>46.9</v>
      </c>
    </row>
    <row r="8254" spans="1:11" x14ac:dyDescent="0.35">
      <c r="A8254">
        <v>30274</v>
      </c>
      <c r="B8254" t="s">
        <v>103</v>
      </c>
      <c r="C8254" s="70">
        <v>-571.17999999999995</v>
      </c>
      <c r="D8254" s="70">
        <v>-183.66</v>
      </c>
      <c r="E8254" s="71">
        <v>44835</v>
      </c>
      <c r="F8254" t="s">
        <v>14785</v>
      </c>
      <c r="G8254" t="s">
        <v>2142</v>
      </c>
      <c r="H8254" t="s">
        <v>14784</v>
      </c>
      <c r="I8254" t="s">
        <v>14783</v>
      </c>
      <c r="J8254" s="40">
        <v>0</v>
      </c>
      <c r="K8254" s="40">
        <v>40.25</v>
      </c>
    </row>
    <row r="8255" spans="1:11" x14ac:dyDescent="0.35">
      <c r="A8255">
        <v>30274</v>
      </c>
      <c r="B8255" t="s">
        <v>103</v>
      </c>
      <c r="C8255" s="70">
        <v>-571.17999999999995</v>
      </c>
      <c r="D8255" s="70">
        <v>-183.66</v>
      </c>
      <c r="E8255" s="71">
        <v>44835</v>
      </c>
      <c r="F8255" t="s">
        <v>14748</v>
      </c>
      <c r="G8255" t="s">
        <v>2142</v>
      </c>
      <c r="H8255" t="s">
        <v>14747</v>
      </c>
      <c r="I8255" t="s">
        <v>14746</v>
      </c>
      <c r="J8255" s="40">
        <v>0</v>
      </c>
      <c r="K8255" s="40">
        <v>907</v>
      </c>
    </row>
    <row r="8256" spans="1:11" x14ac:dyDescent="0.35">
      <c r="A8256">
        <v>30274</v>
      </c>
      <c r="B8256" t="s">
        <v>103</v>
      </c>
      <c r="C8256" s="70">
        <v>-571.17999999999995</v>
      </c>
      <c r="D8256" s="70">
        <v>-183.66</v>
      </c>
      <c r="E8256" s="71">
        <v>44835</v>
      </c>
      <c r="F8256" t="s">
        <v>14816</v>
      </c>
      <c r="G8256" t="s">
        <v>2142</v>
      </c>
      <c r="H8256" t="s">
        <v>14815</v>
      </c>
      <c r="I8256" t="s">
        <v>14814</v>
      </c>
      <c r="J8256" s="40">
        <v>0</v>
      </c>
      <c r="K8256" s="40">
        <v>2527.4</v>
      </c>
    </row>
    <row r="8257" spans="1:11" x14ac:dyDescent="0.35">
      <c r="A8257">
        <v>30274</v>
      </c>
      <c r="B8257" t="s">
        <v>103</v>
      </c>
      <c r="C8257" s="70">
        <v>-571.17999999999995</v>
      </c>
      <c r="D8257" s="70">
        <v>-183.66</v>
      </c>
      <c r="E8257" s="71">
        <v>44835</v>
      </c>
      <c r="F8257" t="s">
        <v>14869</v>
      </c>
      <c r="G8257" t="s">
        <v>2142</v>
      </c>
      <c r="H8257" t="s">
        <v>14868</v>
      </c>
      <c r="I8257" t="s">
        <v>14867</v>
      </c>
      <c r="J8257" s="40">
        <v>0</v>
      </c>
      <c r="K8257" s="40">
        <v>35.25</v>
      </c>
    </row>
    <row r="8258" spans="1:11" x14ac:dyDescent="0.35">
      <c r="A8258">
        <v>30274</v>
      </c>
      <c r="B8258" t="s">
        <v>103</v>
      </c>
      <c r="C8258" s="70">
        <v>-571.17999999999995</v>
      </c>
      <c r="D8258" s="70">
        <v>-183.66</v>
      </c>
      <c r="E8258" s="71">
        <v>44835</v>
      </c>
      <c r="F8258" t="s">
        <v>14823</v>
      </c>
      <c r="G8258" t="s">
        <v>2142</v>
      </c>
      <c r="H8258" t="s">
        <v>14822</v>
      </c>
      <c r="I8258" t="s">
        <v>14821</v>
      </c>
      <c r="J8258" s="40">
        <v>0</v>
      </c>
      <c r="K8258" s="40">
        <v>60.3</v>
      </c>
    </row>
    <row r="8259" spans="1:11" x14ac:dyDescent="0.35">
      <c r="A8259">
        <v>30274</v>
      </c>
      <c r="B8259" t="s">
        <v>103</v>
      </c>
      <c r="C8259" s="70">
        <v>-571.17999999999995</v>
      </c>
      <c r="D8259" s="70">
        <v>-183.66</v>
      </c>
      <c r="E8259" s="71">
        <v>44835</v>
      </c>
      <c r="F8259" t="s">
        <v>14745</v>
      </c>
      <c r="G8259" t="s">
        <v>2142</v>
      </c>
      <c r="H8259" t="s">
        <v>14744</v>
      </c>
      <c r="I8259" t="s">
        <v>14743</v>
      </c>
      <c r="J8259" s="40">
        <v>0</v>
      </c>
      <c r="K8259" s="40">
        <v>2240.3000000000002</v>
      </c>
    </row>
    <row r="8260" spans="1:11" x14ac:dyDescent="0.35">
      <c r="A8260">
        <v>30274</v>
      </c>
      <c r="B8260" t="s">
        <v>103</v>
      </c>
      <c r="C8260" s="70">
        <v>-571.17999999999995</v>
      </c>
      <c r="D8260" s="70">
        <v>-183.66</v>
      </c>
      <c r="E8260" s="71">
        <v>44836</v>
      </c>
      <c r="F8260" t="s">
        <v>2149</v>
      </c>
      <c r="G8260" t="s">
        <v>2142</v>
      </c>
      <c r="H8260" t="s">
        <v>2148</v>
      </c>
      <c r="I8260" t="s">
        <v>2147</v>
      </c>
      <c r="J8260" s="40">
        <v>0</v>
      </c>
      <c r="K8260" s="40">
        <v>2483.39</v>
      </c>
    </row>
    <row r="8261" spans="1:11" x14ac:dyDescent="0.35">
      <c r="A8261">
        <v>30274</v>
      </c>
      <c r="B8261" t="s">
        <v>103</v>
      </c>
      <c r="C8261" s="70">
        <v>-571.17999999999995</v>
      </c>
      <c r="D8261" s="70">
        <v>-183.66</v>
      </c>
      <c r="E8261" s="71">
        <v>44836</v>
      </c>
      <c r="F8261" t="s">
        <v>16054</v>
      </c>
      <c r="G8261" t="s">
        <v>2142</v>
      </c>
      <c r="H8261" t="s">
        <v>2258</v>
      </c>
      <c r="I8261" t="s">
        <v>2257</v>
      </c>
      <c r="J8261" s="40">
        <v>0</v>
      </c>
      <c r="K8261" s="40">
        <v>900</v>
      </c>
    </row>
    <row r="8262" spans="1:11" x14ac:dyDescent="0.35">
      <c r="A8262">
        <v>30274</v>
      </c>
      <c r="B8262" t="s">
        <v>103</v>
      </c>
      <c r="C8262" s="70">
        <v>-571.17999999999995</v>
      </c>
      <c r="D8262" s="70">
        <v>-183.66</v>
      </c>
      <c r="E8262" s="71">
        <v>44836</v>
      </c>
      <c r="F8262" t="s">
        <v>14417</v>
      </c>
      <c r="G8262" t="s">
        <v>2142</v>
      </c>
      <c r="H8262" t="s">
        <v>14416</v>
      </c>
      <c r="I8262" t="s">
        <v>14415</v>
      </c>
      <c r="J8262" s="40">
        <v>0</v>
      </c>
      <c r="K8262" s="40">
        <v>2650</v>
      </c>
    </row>
    <row r="8263" spans="1:11" x14ac:dyDescent="0.35">
      <c r="A8263">
        <v>30274</v>
      </c>
      <c r="B8263" t="s">
        <v>103</v>
      </c>
      <c r="C8263" s="70">
        <v>-571.17999999999995</v>
      </c>
      <c r="D8263" s="70">
        <v>-183.66</v>
      </c>
      <c r="E8263" s="71">
        <v>44836</v>
      </c>
      <c r="F8263" t="s">
        <v>14414</v>
      </c>
      <c r="G8263" t="s">
        <v>2142</v>
      </c>
      <c r="H8263" t="s">
        <v>14413</v>
      </c>
      <c r="I8263" t="s">
        <v>14412</v>
      </c>
      <c r="J8263" s="40">
        <v>0</v>
      </c>
      <c r="K8263" s="40">
        <v>2296</v>
      </c>
    </row>
    <row r="8264" spans="1:11" x14ac:dyDescent="0.35">
      <c r="A8264">
        <v>30274</v>
      </c>
      <c r="B8264" t="s">
        <v>103</v>
      </c>
      <c r="C8264" s="70">
        <v>-571.17999999999995</v>
      </c>
      <c r="D8264" s="70">
        <v>-183.66</v>
      </c>
      <c r="E8264" s="71">
        <v>44837</v>
      </c>
      <c r="F8264" t="s">
        <v>2159</v>
      </c>
      <c r="G8264" t="s">
        <v>2142</v>
      </c>
      <c r="H8264" t="s">
        <v>2158</v>
      </c>
      <c r="I8264" t="s">
        <v>2157</v>
      </c>
      <c r="J8264" s="40">
        <v>0</v>
      </c>
      <c r="K8264" s="40">
        <v>2440</v>
      </c>
    </row>
    <row r="8265" spans="1:11" x14ac:dyDescent="0.35">
      <c r="A8265">
        <v>30274</v>
      </c>
      <c r="B8265" t="s">
        <v>103</v>
      </c>
      <c r="C8265" s="70">
        <v>-571.17999999999995</v>
      </c>
      <c r="D8265" s="70">
        <v>-183.66</v>
      </c>
      <c r="E8265" s="71">
        <v>44840</v>
      </c>
      <c r="F8265" t="s">
        <v>14366</v>
      </c>
      <c r="G8265" t="s">
        <v>2142</v>
      </c>
      <c r="H8265" t="s">
        <v>14365</v>
      </c>
      <c r="I8265" t="s">
        <v>14364</v>
      </c>
      <c r="J8265" s="40">
        <v>0</v>
      </c>
      <c r="K8265" s="40">
        <v>5895</v>
      </c>
    </row>
    <row r="8266" spans="1:11" x14ac:dyDescent="0.35">
      <c r="A8266">
        <v>30274</v>
      </c>
      <c r="B8266" t="s">
        <v>103</v>
      </c>
      <c r="C8266" s="70">
        <v>-571.17999999999995</v>
      </c>
      <c r="D8266" s="70">
        <v>-183.66</v>
      </c>
      <c r="E8266" s="71">
        <v>44847</v>
      </c>
      <c r="F8266" t="s">
        <v>14408</v>
      </c>
      <c r="G8266" t="s">
        <v>2142</v>
      </c>
      <c r="H8266" t="s">
        <v>14407</v>
      </c>
      <c r="I8266" t="s">
        <v>14406</v>
      </c>
      <c r="J8266" s="40">
        <v>0</v>
      </c>
      <c r="K8266" s="40">
        <v>3675</v>
      </c>
    </row>
    <row r="8267" spans="1:11" x14ac:dyDescent="0.35">
      <c r="A8267">
        <v>30274</v>
      </c>
      <c r="B8267" t="s">
        <v>103</v>
      </c>
      <c r="C8267" s="70">
        <v>-571.17999999999995</v>
      </c>
      <c r="D8267" s="70">
        <v>-183.66</v>
      </c>
      <c r="E8267" s="71">
        <v>44850</v>
      </c>
      <c r="F8267" t="s">
        <v>14351</v>
      </c>
      <c r="G8267" t="s">
        <v>2142</v>
      </c>
      <c r="H8267" t="s">
        <v>14350</v>
      </c>
      <c r="I8267" t="s">
        <v>14349</v>
      </c>
      <c r="J8267" s="40">
        <v>0</v>
      </c>
      <c r="K8267" s="40">
        <v>968</v>
      </c>
    </row>
    <row r="8268" spans="1:11" x14ac:dyDescent="0.35">
      <c r="A8268">
        <v>30274</v>
      </c>
      <c r="B8268" t="s">
        <v>103</v>
      </c>
      <c r="C8268" s="70">
        <v>-571.17999999999995</v>
      </c>
      <c r="D8268" s="70">
        <v>-183.66</v>
      </c>
      <c r="E8268" s="71">
        <v>44850</v>
      </c>
      <c r="F8268" t="s">
        <v>7479</v>
      </c>
      <c r="G8268" t="s">
        <v>2142</v>
      </c>
      <c r="H8268" t="s">
        <v>7478</v>
      </c>
      <c r="I8268" t="s">
        <v>7477</v>
      </c>
      <c r="J8268" s="40">
        <v>0</v>
      </c>
      <c r="K8268" s="40">
        <v>460</v>
      </c>
    </row>
    <row r="8269" spans="1:11" x14ac:dyDescent="0.35">
      <c r="A8269">
        <v>30274</v>
      </c>
      <c r="B8269" t="s">
        <v>103</v>
      </c>
      <c r="C8269" s="70">
        <v>-571.17999999999995</v>
      </c>
      <c r="D8269" s="70">
        <v>-183.66</v>
      </c>
      <c r="E8269" s="71">
        <v>44850</v>
      </c>
      <c r="F8269" t="s">
        <v>7470</v>
      </c>
      <c r="G8269" t="s">
        <v>2142</v>
      </c>
      <c r="H8269" t="s">
        <v>7469</v>
      </c>
      <c r="I8269" t="s">
        <v>7468</v>
      </c>
      <c r="J8269" s="40">
        <v>0</v>
      </c>
      <c r="K8269" s="40">
        <v>1210</v>
      </c>
    </row>
    <row r="8270" spans="1:11" x14ac:dyDescent="0.35">
      <c r="A8270">
        <v>30274</v>
      </c>
      <c r="B8270" t="s">
        <v>103</v>
      </c>
      <c r="C8270" s="70">
        <v>-571.17999999999995</v>
      </c>
      <c r="D8270" s="70">
        <v>-183.66</v>
      </c>
      <c r="E8270" s="71">
        <v>44850</v>
      </c>
      <c r="F8270" t="s">
        <v>18537</v>
      </c>
      <c r="G8270" t="s">
        <v>2142</v>
      </c>
      <c r="H8270" t="s">
        <v>18536</v>
      </c>
      <c r="I8270" t="s">
        <v>18535</v>
      </c>
      <c r="J8270" s="40">
        <v>0</v>
      </c>
      <c r="K8270" s="40">
        <v>2159</v>
      </c>
    </row>
    <row r="8271" spans="1:11" x14ac:dyDescent="0.35">
      <c r="A8271">
        <v>30274</v>
      </c>
      <c r="B8271" t="s">
        <v>103</v>
      </c>
      <c r="C8271" s="70">
        <v>-571.17999999999995</v>
      </c>
      <c r="D8271" s="70">
        <v>-183.66</v>
      </c>
      <c r="E8271" s="71">
        <v>44850</v>
      </c>
      <c r="F8271" t="s">
        <v>7464</v>
      </c>
      <c r="G8271" t="s">
        <v>2142</v>
      </c>
      <c r="H8271" t="s">
        <v>7463</v>
      </c>
      <c r="I8271" t="s">
        <v>7462</v>
      </c>
      <c r="J8271" s="40">
        <v>0</v>
      </c>
      <c r="K8271" s="40">
        <v>484</v>
      </c>
    </row>
    <row r="8272" spans="1:11" x14ac:dyDescent="0.35">
      <c r="A8272">
        <v>30274</v>
      </c>
      <c r="B8272" t="s">
        <v>103</v>
      </c>
      <c r="C8272" s="70">
        <v>-571.17999999999995</v>
      </c>
      <c r="D8272" s="70">
        <v>-183.66</v>
      </c>
      <c r="E8272" s="71">
        <v>44850</v>
      </c>
      <c r="F8272" t="s">
        <v>7461</v>
      </c>
      <c r="G8272" t="s">
        <v>2142</v>
      </c>
      <c r="H8272" t="s">
        <v>7460</v>
      </c>
      <c r="I8272" t="s">
        <v>7459</v>
      </c>
      <c r="J8272" s="40">
        <v>0</v>
      </c>
      <c r="K8272" s="40">
        <v>244.75</v>
      </c>
    </row>
    <row r="8273" spans="1:11" x14ac:dyDescent="0.35">
      <c r="A8273">
        <v>30274</v>
      </c>
      <c r="B8273" t="s">
        <v>103</v>
      </c>
      <c r="C8273" s="70">
        <v>-571.17999999999995</v>
      </c>
      <c r="D8273" s="70">
        <v>-183.66</v>
      </c>
      <c r="E8273" s="71">
        <v>44850</v>
      </c>
      <c r="F8273" t="s">
        <v>7458</v>
      </c>
      <c r="G8273" t="s">
        <v>2142</v>
      </c>
      <c r="H8273" t="s">
        <v>7457</v>
      </c>
      <c r="I8273" t="s">
        <v>7456</v>
      </c>
      <c r="J8273" s="40">
        <v>0</v>
      </c>
      <c r="K8273" s="40">
        <v>587</v>
      </c>
    </row>
    <row r="8274" spans="1:11" x14ac:dyDescent="0.35">
      <c r="A8274">
        <v>30274</v>
      </c>
      <c r="B8274" t="s">
        <v>103</v>
      </c>
      <c r="C8274" s="70">
        <v>-571.17999999999995</v>
      </c>
      <c r="D8274" s="70">
        <v>-183.66</v>
      </c>
      <c r="E8274" s="71">
        <v>44854</v>
      </c>
      <c r="F8274" t="s">
        <v>7476</v>
      </c>
      <c r="G8274" t="s">
        <v>2142</v>
      </c>
      <c r="H8274" t="s">
        <v>7475</v>
      </c>
      <c r="I8274" t="s">
        <v>7474</v>
      </c>
      <c r="J8274" s="40">
        <v>0</v>
      </c>
      <c r="K8274" s="40">
        <v>-230</v>
      </c>
    </row>
    <row r="8275" spans="1:11" x14ac:dyDescent="0.35">
      <c r="A8275">
        <v>30274</v>
      </c>
      <c r="B8275" t="s">
        <v>103</v>
      </c>
      <c r="C8275" s="70">
        <v>-571.17999999999995</v>
      </c>
      <c r="D8275" s="70">
        <v>-183.66</v>
      </c>
      <c r="E8275" s="71">
        <v>44854</v>
      </c>
      <c r="F8275" t="s">
        <v>7446</v>
      </c>
      <c r="G8275" t="s">
        <v>2142</v>
      </c>
      <c r="H8275" t="s">
        <v>7445</v>
      </c>
      <c r="I8275" t="s">
        <v>7444</v>
      </c>
      <c r="J8275" s="40">
        <v>0</v>
      </c>
      <c r="K8275" s="40">
        <v>2093</v>
      </c>
    </row>
    <row r="8276" spans="1:11" x14ac:dyDescent="0.35">
      <c r="A8276">
        <v>30274</v>
      </c>
      <c r="B8276" t="s">
        <v>103</v>
      </c>
      <c r="C8276" s="70">
        <v>-571.17999999999995</v>
      </c>
      <c r="D8276" s="70">
        <v>-183.66</v>
      </c>
      <c r="E8276" s="71">
        <v>44859</v>
      </c>
      <c r="F8276" t="s">
        <v>7473</v>
      </c>
      <c r="G8276" t="s">
        <v>2142</v>
      </c>
      <c r="H8276" t="s">
        <v>7472</v>
      </c>
      <c r="I8276" t="s">
        <v>7471</v>
      </c>
      <c r="J8276" s="40">
        <v>0</v>
      </c>
      <c r="K8276" s="40">
        <v>280</v>
      </c>
    </row>
    <row r="8277" spans="1:11" x14ac:dyDescent="0.35">
      <c r="A8277">
        <v>30274</v>
      </c>
      <c r="B8277" t="s">
        <v>103</v>
      </c>
      <c r="C8277" s="70">
        <v>-571.17999999999995</v>
      </c>
      <c r="D8277" s="70">
        <v>-183.66</v>
      </c>
      <c r="E8277" s="71">
        <v>44859</v>
      </c>
      <c r="F8277" t="s">
        <v>7467</v>
      </c>
      <c r="G8277" t="s">
        <v>2142</v>
      </c>
      <c r="H8277" t="s">
        <v>7466</v>
      </c>
      <c r="I8277" t="s">
        <v>7465</v>
      </c>
      <c r="J8277" s="40">
        <v>0</v>
      </c>
      <c r="K8277" s="40">
        <v>320</v>
      </c>
    </row>
    <row r="8278" spans="1:11" x14ac:dyDescent="0.35">
      <c r="A8278">
        <v>30274</v>
      </c>
      <c r="B8278" t="s">
        <v>103</v>
      </c>
      <c r="C8278" s="70">
        <v>-571.17999999999995</v>
      </c>
      <c r="D8278" s="70">
        <v>-183.66</v>
      </c>
      <c r="E8278" s="71">
        <v>44860</v>
      </c>
      <c r="F8278" t="s">
        <v>7455</v>
      </c>
      <c r="G8278" t="s">
        <v>2142</v>
      </c>
      <c r="H8278" t="s">
        <v>7454</v>
      </c>
      <c r="I8278" t="s">
        <v>7453</v>
      </c>
      <c r="J8278" s="40">
        <v>0</v>
      </c>
      <c r="K8278" s="40">
        <v>275</v>
      </c>
    </row>
    <row r="8279" spans="1:11" x14ac:dyDescent="0.35">
      <c r="A8279">
        <v>30274</v>
      </c>
      <c r="B8279" t="s">
        <v>103</v>
      </c>
      <c r="C8279" s="70">
        <v>-571.17999999999995</v>
      </c>
      <c r="D8279" s="70">
        <v>-183.66</v>
      </c>
      <c r="E8279" s="71">
        <v>44860</v>
      </c>
      <c r="F8279" t="s">
        <v>18534</v>
      </c>
      <c r="G8279" t="s">
        <v>2142</v>
      </c>
      <c r="H8279" t="s">
        <v>18533</v>
      </c>
      <c r="I8279" t="s">
        <v>18532</v>
      </c>
      <c r="J8279" s="40">
        <v>0</v>
      </c>
      <c r="K8279" s="40">
        <v>1420.5</v>
      </c>
    </row>
    <row r="8280" spans="1:11" x14ac:dyDescent="0.35">
      <c r="A8280">
        <v>30274</v>
      </c>
      <c r="B8280" t="s">
        <v>103</v>
      </c>
      <c r="C8280" s="70">
        <v>-571.17999999999995</v>
      </c>
      <c r="D8280" s="70">
        <v>-183.66</v>
      </c>
      <c r="E8280" s="71">
        <v>44860</v>
      </c>
      <c r="F8280" t="s">
        <v>2143</v>
      </c>
      <c r="G8280" t="s">
        <v>2142</v>
      </c>
      <c r="H8280" t="s">
        <v>2141</v>
      </c>
      <c r="I8280" t="s">
        <v>2140</v>
      </c>
      <c r="J8280" s="40">
        <v>0</v>
      </c>
      <c r="K8280" s="40">
        <v>2082.3000000000002</v>
      </c>
    </row>
    <row r="8281" spans="1:11" x14ac:dyDescent="0.35">
      <c r="A8281">
        <v>30274</v>
      </c>
      <c r="B8281" t="s">
        <v>103</v>
      </c>
      <c r="C8281" s="70">
        <v>-571.17999999999995</v>
      </c>
      <c r="D8281" s="70">
        <v>-183.66</v>
      </c>
      <c r="E8281" s="71">
        <v>44860</v>
      </c>
      <c r="F8281" t="s">
        <v>16036</v>
      </c>
      <c r="G8281" t="s">
        <v>2142</v>
      </c>
      <c r="H8281" t="s">
        <v>16035</v>
      </c>
      <c r="I8281" t="s">
        <v>16034</v>
      </c>
      <c r="J8281" s="40">
        <v>0</v>
      </c>
      <c r="K8281" s="40">
        <v>1373</v>
      </c>
    </row>
    <row r="8282" spans="1:11" x14ac:dyDescent="0.35">
      <c r="A8282">
        <v>30274</v>
      </c>
      <c r="B8282" t="s">
        <v>103</v>
      </c>
      <c r="C8282" s="70">
        <v>-571.17999999999995</v>
      </c>
      <c r="D8282" s="70">
        <v>-183.66</v>
      </c>
      <c r="E8282" s="71">
        <v>44860</v>
      </c>
      <c r="F8282" t="s">
        <v>16033</v>
      </c>
      <c r="G8282" t="s">
        <v>2142</v>
      </c>
      <c r="H8282" t="s">
        <v>16032</v>
      </c>
      <c r="I8282" t="s">
        <v>16031</v>
      </c>
      <c r="J8282" s="40">
        <v>0</v>
      </c>
      <c r="K8282" s="40">
        <v>1373</v>
      </c>
    </row>
    <row r="8283" spans="1:11" x14ac:dyDescent="0.35">
      <c r="A8283">
        <v>30274</v>
      </c>
      <c r="B8283" t="s">
        <v>103</v>
      </c>
      <c r="C8283" s="70">
        <v>-571.17999999999995</v>
      </c>
      <c r="D8283" s="70">
        <v>-183.66</v>
      </c>
      <c r="E8283" s="71">
        <v>44860</v>
      </c>
      <c r="F8283" t="s">
        <v>2146</v>
      </c>
      <c r="G8283" t="s">
        <v>2142</v>
      </c>
      <c r="H8283" t="s">
        <v>2145</v>
      </c>
      <c r="I8283" t="s">
        <v>2144</v>
      </c>
      <c r="J8283" s="40">
        <v>0</v>
      </c>
      <c r="K8283" s="40">
        <v>284</v>
      </c>
    </row>
    <row r="8284" spans="1:11" x14ac:dyDescent="0.35">
      <c r="A8284">
        <v>30274</v>
      </c>
      <c r="B8284" t="s">
        <v>103</v>
      </c>
      <c r="C8284" s="70">
        <v>-571.17999999999995</v>
      </c>
      <c r="D8284" s="70">
        <v>-183.66</v>
      </c>
      <c r="E8284" s="71">
        <v>44864</v>
      </c>
      <c r="F8284" t="s">
        <v>16030</v>
      </c>
      <c r="G8284" t="s">
        <v>2142</v>
      </c>
      <c r="H8284" t="s">
        <v>16029</v>
      </c>
      <c r="I8284" t="s">
        <v>16028</v>
      </c>
      <c r="J8284" s="40">
        <v>0</v>
      </c>
      <c r="K8284" s="40">
        <v>687</v>
      </c>
    </row>
    <row r="8285" spans="1:11" x14ac:dyDescent="0.35">
      <c r="A8285">
        <v>30274</v>
      </c>
      <c r="B8285" t="s">
        <v>103</v>
      </c>
      <c r="C8285" s="70">
        <v>-571.17999999999995</v>
      </c>
      <c r="D8285" s="70">
        <v>-183.66</v>
      </c>
      <c r="E8285" s="71">
        <v>44864</v>
      </c>
      <c r="F8285" t="s">
        <v>18531</v>
      </c>
      <c r="G8285" t="s">
        <v>2142</v>
      </c>
      <c r="H8285" t="s">
        <v>18530</v>
      </c>
      <c r="I8285" t="s">
        <v>18529</v>
      </c>
      <c r="J8285" s="40">
        <v>0</v>
      </c>
      <c r="K8285" s="40">
        <v>45</v>
      </c>
    </row>
    <row r="8286" spans="1:11" x14ac:dyDescent="0.35">
      <c r="A8286">
        <v>30274</v>
      </c>
      <c r="B8286" t="s">
        <v>103</v>
      </c>
      <c r="C8286" s="70">
        <v>-571.17999999999995</v>
      </c>
      <c r="D8286" s="70">
        <v>-183.66</v>
      </c>
      <c r="E8286" s="71">
        <v>44865</v>
      </c>
      <c r="F8286" t="s">
        <v>4424</v>
      </c>
      <c r="G8286" t="s">
        <v>2247</v>
      </c>
      <c r="H8286" t="s">
        <v>1919</v>
      </c>
      <c r="I8286" t="s">
        <v>1919</v>
      </c>
      <c r="J8286" s="40">
        <v>0</v>
      </c>
      <c r="K8286" s="40">
        <v>0</v>
      </c>
    </row>
    <row r="8287" spans="1:11" x14ac:dyDescent="0.35">
      <c r="A8287">
        <v>30274</v>
      </c>
      <c r="B8287" t="s">
        <v>103</v>
      </c>
      <c r="C8287" s="70">
        <v>-571.17999999999995</v>
      </c>
      <c r="D8287" s="70">
        <v>-183.66</v>
      </c>
      <c r="E8287" s="71">
        <v>44866</v>
      </c>
      <c r="F8287" t="s">
        <v>7449</v>
      </c>
      <c r="G8287" t="s">
        <v>2142</v>
      </c>
      <c r="H8287" t="s">
        <v>7448</v>
      </c>
      <c r="I8287" t="s">
        <v>7447</v>
      </c>
      <c r="J8287" s="40">
        <v>0</v>
      </c>
      <c r="K8287" s="40">
        <v>1015</v>
      </c>
    </row>
    <row r="8288" spans="1:11" x14ac:dyDescent="0.35">
      <c r="A8288">
        <v>30274</v>
      </c>
      <c r="B8288" t="s">
        <v>103</v>
      </c>
      <c r="C8288" s="70">
        <v>-571.17999999999995</v>
      </c>
      <c r="D8288" s="70">
        <v>-183.66</v>
      </c>
      <c r="E8288" s="71">
        <v>44866</v>
      </c>
      <c r="F8288" t="s">
        <v>7452</v>
      </c>
      <c r="G8288" t="s">
        <v>2142</v>
      </c>
      <c r="H8288" t="s">
        <v>7451</v>
      </c>
      <c r="I8288" t="s">
        <v>7450</v>
      </c>
      <c r="J8288" s="40">
        <v>0</v>
      </c>
      <c r="K8288" s="40">
        <v>298</v>
      </c>
    </row>
    <row r="8289" spans="1:11" x14ac:dyDescent="0.35">
      <c r="A8289">
        <v>30274</v>
      </c>
      <c r="B8289" t="s">
        <v>103</v>
      </c>
      <c r="C8289" s="70">
        <v>-571.17999999999995</v>
      </c>
      <c r="D8289" s="70">
        <v>-183.66</v>
      </c>
      <c r="E8289" s="71">
        <v>44866</v>
      </c>
      <c r="F8289" t="s">
        <v>2183</v>
      </c>
      <c r="G8289" t="s">
        <v>2142</v>
      </c>
      <c r="H8289" t="s">
        <v>2182</v>
      </c>
      <c r="I8289" t="s">
        <v>2181</v>
      </c>
      <c r="J8289" s="40">
        <v>0</v>
      </c>
      <c r="K8289" s="40">
        <v>369</v>
      </c>
    </row>
    <row r="8290" spans="1:11" x14ac:dyDescent="0.35">
      <c r="A8290">
        <v>30274</v>
      </c>
      <c r="B8290" t="s">
        <v>103</v>
      </c>
      <c r="C8290" s="70">
        <v>-571.17999999999995</v>
      </c>
      <c r="D8290" s="70">
        <v>-183.66</v>
      </c>
      <c r="E8290" s="71">
        <v>44866</v>
      </c>
      <c r="F8290" t="s">
        <v>18528</v>
      </c>
      <c r="G8290" t="s">
        <v>2142</v>
      </c>
      <c r="H8290" t="s">
        <v>18527</v>
      </c>
      <c r="I8290" t="s">
        <v>18526</v>
      </c>
      <c r="J8290" s="40">
        <v>0</v>
      </c>
      <c r="K8290" s="40">
        <v>1553.4</v>
      </c>
    </row>
    <row r="8291" spans="1:11" x14ac:dyDescent="0.35">
      <c r="A8291">
        <v>30274</v>
      </c>
      <c r="B8291" t="s">
        <v>103</v>
      </c>
      <c r="C8291" s="70">
        <v>-571.17999999999995</v>
      </c>
      <c r="D8291" s="70">
        <v>-183.66</v>
      </c>
      <c r="E8291" s="71">
        <v>44866</v>
      </c>
      <c r="F8291" t="s">
        <v>2187</v>
      </c>
      <c r="G8291" t="s">
        <v>2142</v>
      </c>
      <c r="H8291" t="s">
        <v>2186</v>
      </c>
      <c r="I8291" t="s">
        <v>2185</v>
      </c>
      <c r="J8291" s="40">
        <v>0</v>
      </c>
      <c r="K8291" s="40">
        <v>1434.9</v>
      </c>
    </row>
    <row r="8292" spans="1:11" x14ac:dyDescent="0.35">
      <c r="A8292">
        <v>30274</v>
      </c>
      <c r="B8292" t="s">
        <v>103</v>
      </c>
      <c r="C8292" s="70">
        <v>-571.17999999999995</v>
      </c>
      <c r="D8292" s="70">
        <v>-183.66</v>
      </c>
      <c r="E8292" s="71">
        <v>44866</v>
      </c>
      <c r="F8292" t="s">
        <v>18525</v>
      </c>
      <c r="G8292" t="s">
        <v>2142</v>
      </c>
      <c r="H8292" t="s">
        <v>18524</v>
      </c>
      <c r="I8292" t="s">
        <v>18523</v>
      </c>
      <c r="J8292" s="40">
        <v>0</v>
      </c>
      <c r="K8292" s="40">
        <v>1434.9</v>
      </c>
    </row>
    <row r="8293" spans="1:11" x14ac:dyDescent="0.35">
      <c r="A8293">
        <v>30274</v>
      </c>
      <c r="B8293" t="s">
        <v>103</v>
      </c>
      <c r="C8293" s="70">
        <v>-571.17999999999995</v>
      </c>
      <c r="D8293" s="70">
        <v>-183.66</v>
      </c>
      <c r="E8293" s="71">
        <v>44866</v>
      </c>
      <c r="F8293" t="s">
        <v>18522</v>
      </c>
      <c r="G8293" t="s">
        <v>2142</v>
      </c>
      <c r="H8293" t="s">
        <v>18521</v>
      </c>
      <c r="I8293" t="s">
        <v>18520</v>
      </c>
      <c r="J8293" s="40">
        <v>0</v>
      </c>
      <c r="K8293" s="40">
        <v>1470.2</v>
      </c>
    </row>
    <row r="8294" spans="1:11" x14ac:dyDescent="0.35">
      <c r="A8294">
        <v>30274</v>
      </c>
      <c r="B8294" t="s">
        <v>103</v>
      </c>
      <c r="C8294" s="70">
        <v>-571.17999999999995</v>
      </c>
      <c r="D8294" s="70">
        <v>-183.66</v>
      </c>
      <c r="E8294" s="71">
        <v>44866</v>
      </c>
      <c r="F8294" t="s">
        <v>2214</v>
      </c>
      <c r="G8294" t="s">
        <v>2142</v>
      </c>
      <c r="H8294" t="s">
        <v>2213</v>
      </c>
      <c r="I8294" t="s">
        <v>2212</v>
      </c>
      <c r="J8294" s="40">
        <v>0</v>
      </c>
      <c r="K8294" s="40">
        <v>946.9</v>
      </c>
    </row>
    <row r="8295" spans="1:11" x14ac:dyDescent="0.35">
      <c r="A8295">
        <v>30274</v>
      </c>
      <c r="B8295" t="s">
        <v>103</v>
      </c>
      <c r="C8295" s="70">
        <v>-571.17999999999995</v>
      </c>
      <c r="D8295" s="70">
        <v>-183.66</v>
      </c>
      <c r="E8295" s="71">
        <v>44866</v>
      </c>
      <c r="F8295" t="s">
        <v>2243</v>
      </c>
      <c r="G8295" t="s">
        <v>2142</v>
      </c>
      <c r="H8295" t="s">
        <v>2242</v>
      </c>
      <c r="I8295" t="s">
        <v>2241</v>
      </c>
      <c r="J8295" s="40">
        <v>0</v>
      </c>
      <c r="K8295" s="40">
        <v>946.9</v>
      </c>
    </row>
    <row r="8296" spans="1:11" x14ac:dyDescent="0.35">
      <c r="A8296">
        <v>30274</v>
      </c>
      <c r="B8296" t="s">
        <v>103</v>
      </c>
      <c r="C8296" s="70">
        <v>-571.17999999999995</v>
      </c>
      <c r="D8296" s="70">
        <v>-183.66</v>
      </c>
      <c r="E8296" s="71">
        <v>44866</v>
      </c>
      <c r="F8296" t="s">
        <v>18519</v>
      </c>
      <c r="G8296" t="s">
        <v>2142</v>
      </c>
      <c r="H8296" t="s">
        <v>18518</v>
      </c>
      <c r="I8296" t="s">
        <v>18517</v>
      </c>
      <c r="J8296" s="40">
        <v>0</v>
      </c>
      <c r="K8296" s="40">
        <v>1620.3</v>
      </c>
    </row>
    <row r="8297" spans="1:11" x14ac:dyDescent="0.35">
      <c r="A8297">
        <v>30274</v>
      </c>
      <c r="B8297" t="s">
        <v>103</v>
      </c>
      <c r="C8297" s="70">
        <v>-571.17999999999995</v>
      </c>
      <c r="D8297" s="70">
        <v>-183.66</v>
      </c>
      <c r="E8297" s="71">
        <v>44866</v>
      </c>
      <c r="F8297" t="s">
        <v>18516</v>
      </c>
      <c r="G8297" t="s">
        <v>2142</v>
      </c>
      <c r="H8297" t="s">
        <v>18515</v>
      </c>
      <c r="I8297" t="s">
        <v>18514</v>
      </c>
      <c r="J8297" s="40">
        <v>0</v>
      </c>
      <c r="K8297" s="40">
        <v>1165.2</v>
      </c>
    </row>
    <row r="8298" spans="1:11" x14ac:dyDescent="0.35">
      <c r="A8298">
        <v>30274</v>
      </c>
      <c r="B8298" t="s">
        <v>103</v>
      </c>
      <c r="C8298" s="70">
        <v>-571.17999999999995</v>
      </c>
      <c r="D8298" s="70">
        <v>-183.66</v>
      </c>
      <c r="E8298" s="71">
        <v>44866</v>
      </c>
      <c r="F8298" t="s">
        <v>18513</v>
      </c>
      <c r="G8298" t="s">
        <v>2142</v>
      </c>
      <c r="H8298" t="s">
        <v>18512</v>
      </c>
      <c r="I8298" t="s">
        <v>18511</v>
      </c>
      <c r="J8298" s="40">
        <v>0</v>
      </c>
      <c r="K8298" s="40">
        <v>1404.9</v>
      </c>
    </row>
    <row r="8299" spans="1:11" x14ac:dyDescent="0.35">
      <c r="A8299">
        <v>30274</v>
      </c>
      <c r="B8299" t="s">
        <v>103</v>
      </c>
      <c r="C8299" s="70">
        <v>-571.17999999999995</v>
      </c>
      <c r="D8299" s="70">
        <v>-183.66</v>
      </c>
      <c r="E8299" s="71">
        <v>44866</v>
      </c>
      <c r="F8299" t="s">
        <v>2224</v>
      </c>
      <c r="G8299" t="s">
        <v>2142</v>
      </c>
      <c r="H8299" t="s">
        <v>2223</v>
      </c>
      <c r="I8299" t="s">
        <v>2222</v>
      </c>
      <c r="J8299" s="40">
        <v>0</v>
      </c>
      <c r="K8299" s="40">
        <v>973.7</v>
      </c>
    </row>
    <row r="8300" spans="1:11" x14ac:dyDescent="0.35">
      <c r="A8300">
        <v>30274</v>
      </c>
      <c r="B8300" t="s">
        <v>103</v>
      </c>
      <c r="C8300" s="70">
        <v>-571.17999999999995</v>
      </c>
      <c r="D8300" s="70">
        <v>-183.66</v>
      </c>
      <c r="E8300" s="71">
        <v>44866</v>
      </c>
      <c r="F8300" t="s">
        <v>2233</v>
      </c>
      <c r="G8300" t="s">
        <v>2142</v>
      </c>
      <c r="H8300" t="s">
        <v>2232</v>
      </c>
      <c r="I8300" t="s">
        <v>2231</v>
      </c>
      <c r="J8300" s="40">
        <v>0</v>
      </c>
      <c r="K8300" s="40">
        <v>900</v>
      </c>
    </row>
    <row r="8301" spans="1:11" x14ac:dyDescent="0.35">
      <c r="A8301">
        <v>30274</v>
      </c>
      <c r="B8301" t="s">
        <v>103</v>
      </c>
      <c r="C8301" s="70">
        <v>-571.17999999999995</v>
      </c>
      <c r="D8301" s="70">
        <v>-183.66</v>
      </c>
      <c r="E8301" s="71">
        <v>44866</v>
      </c>
      <c r="F8301" t="s">
        <v>18510</v>
      </c>
      <c r="G8301" t="s">
        <v>2142</v>
      </c>
      <c r="H8301" t="s">
        <v>18509</v>
      </c>
      <c r="I8301" t="s">
        <v>18508</v>
      </c>
      <c r="J8301" s="40">
        <v>0</v>
      </c>
      <c r="K8301" s="40">
        <v>1508</v>
      </c>
    </row>
    <row r="8302" spans="1:11" x14ac:dyDescent="0.35">
      <c r="A8302">
        <v>30274</v>
      </c>
      <c r="B8302" t="s">
        <v>103</v>
      </c>
      <c r="C8302" s="70">
        <v>-571.17999999999995</v>
      </c>
      <c r="D8302" s="70">
        <v>-183.66</v>
      </c>
      <c r="E8302" s="71">
        <v>44866</v>
      </c>
      <c r="F8302" t="s">
        <v>2176</v>
      </c>
      <c r="G8302" t="s">
        <v>2142</v>
      </c>
      <c r="H8302" t="s">
        <v>2175</v>
      </c>
      <c r="I8302" t="s">
        <v>2174</v>
      </c>
      <c r="J8302" s="40">
        <v>0</v>
      </c>
      <c r="K8302" s="40">
        <v>1430</v>
      </c>
    </row>
    <row r="8303" spans="1:11" x14ac:dyDescent="0.35">
      <c r="A8303">
        <v>30274</v>
      </c>
      <c r="B8303" t="s">
        <v>103</v>
      </c>
      <c r="C8303" s="70">
        <v>-571.17999999999995</v>
      </c>
      <c r="D8303" s="70">
        <v>-183.66</v>
      </c>
      <c r="E8303" s="71">
        <v>44866</v>
      </c>
      <c r="F8303" t="s">
        <v>18507</v>
      </c>
      <c r="G8303" t="s">
        <v>2142</v>
      </c>
      <c r="H8303" t="s">
        <v>18506</v>
      </c>
      <c r="I8303" t="s">
        <v>18505</v>
      </c>
      <c r="J8303" s="40">
        <v>0</v>
      </c>
      <c r="K8303" s="40">
        <v>2124.4</v>
      </c>
    </row>
    <row r="8304" spans="1:11" x14ac:dyDescent="0.35">
      <c r="A8304">
        <v>30274</v>
      </c>
      <c r="B8304" t="s">
        <v>103</v>
      </c>
      <c r="C8304" s="70">
        <v>-571.17999999999995</v>
      </c>
      <c r="D8304" s="70">
        <v>-183.66</v>
      </c>
      <c r="E8304" s="71">
        <v>44872</v>
      </c>
      <c r="F8304" t="s">
        <v>18504</v>
      </c>
      <c r="G8304" t="s">
        <v>15843</v>
      </c>
      <c r="H8304" t="s">
        <v>18503</v>
      </c>
      <c r="I8304" t="s">
        <v>18502</v>
      </c>
      <c r="J8304" s="40">
        <v>47895.98</v>
      </c>
      <c r="K8304" s="40">
        <v>0</v>
      </c>
    </row>
    <row r="8305" spans="1:11" x14ac:dyDescent="0.35">
      <c r="A8305">
        <v>30274</v>
      </c>
      <c r="B8305" t="s">
        <v>103</v>
      </c>
      <c r="C8305" s="70">
        <v>-571.17999999999995</v>
      </c>
      <c r="D8305" s="70">
        <v>-183.66</v>
      </c>
      <c r="E8305" s="71">
        <v>44874</v>
      </c>
      <c r="F8305" t="s">
        <v>18501</v>
      </c>
      <c r="G8305" t="s">
        <v>2142</v>
      </c>
      <c r="H8305" t="s">
        <v>18500</v>
      </c>
      <c r="I8305" t="s">
        <v>18499</v>
      </c>
      <c r="J8305" s="40">
        <v>0</v>
      </c>
      <c r="K8305" s="40">
        <v>23</v>
      </c>
    </row>
    <row r="8306" spans="1:11" x14ac:dyDescent="0.35">
      <c r="A8306">
        <v>30274</v>
      </c>
      <c r="B8306" t="s">
        <v>103</v>
      </c>
      <c r="C8306" s="70">
        <v>-571.17999999999995</v>
      </c>
      <c r="D8306" s="70">
        <v>-183.66</v>
      </c>
      <c r="E8306" s="71">
        <v>44874</v>
      </c>
      <c r="F8306" t="s">
        <v>18498</v>
      </c>
      <c r="G8306" t="s">
        <v>2142</v>
      </c>
      <c r="H8306" t="s">
        <v>18497</v>
      </c>
      <c r="I8306" t="s">
        <v>18496</v>
      </c>
      <c r="J8306" s="40">
        <v>0</v>
      </c>
      <c r="K8306" s="40">
        <v>2840</v>
      </c>
    </row>
    <row r="8307" spans="1:11" x14ac:dyDescent="0.35">
      <c r="A8307">
        <v>30274</v>
      </c>
      <c r="B8307" t="s">
        <v>103</v>
      </c>
      <c r="C8307" s="70">
        <v>-571.17999999999995</v>
      </c>
      <c r="D8307" s="70">
        <v>-183.66</v>
      </c>
      <c r="E8307" s="71">
        <v>44895</v>
      </c>
      <c r="F8307" t="s">
        <v>4253</v>
      </c>
      <c r="G8307" t="s">
        <v>2247</v>
      </c>
      <c r="H8307" t="s">
        <v>1916</v>
      </c>
      <c r="I8307" t="s">
        <v>1916</v>
      </c>
      <c r="J8307" s="40">
        <v>0</v>
      </c>
      <c r="K8307" s="40">
        <v>0</v>
      </c>
    </row>
    <row r="8308" spans="1:11" x14ac:dyDescent="0.35">
      <c r="A8308">
        <v>30274</v>
      </c>
      <c r="B8308" t="s">
        <v>103</v>
      </c>
      <c r="C8308" s="70">
        <v>-571.17999999999995</v>
      </c>
      <c r="D8308" s="70">
        <v>-183.66</v>
      </c>
      <c r="E8308" s="71">
        <v>44896</v>
      </c>
      <c r="F8308" t="s">
        <v>7443</v>
      </c>
      <c r="G8308" t="s">
        <v>2142</v>
      </c>
      <c r="H8308" t="s">
        <v>7442</v>
      </c>
      <c r="I8308" t="s">
        <v>7441</v>
      </c>
      <c r="J8308" s="40">
        <v>0</v>
      </c>
      <c r="K8308" s="40">
        <v>1446</v>
      </c>
    </row>
    <row r="8309" spans="1:11" x14ac:dyDescent="0.35">
      <c r="A8309">
        <v>30274</v>
      </c>
      <c r="B8309" t="s">
        <v>103</v>
      </c>
      <c r="C8309" s="70">
        <v>-571.17999999999995</v>
      </c>
      <c r="D8309" s="70">
        <v>-183.66</v>
      </c>
      <c r="E8309" s="71">
        <v>44896</v>
      </c>
      <c r="F8309" t="s">
        <v>7437</v>
      </c>
      <c r="G8309" t="s">
        <v>2142</v>
      </c>
      <c r="H8309" t="s">
        <v>7436</v>
      </c>
      <c r="I8309" t="s">
        <v>7435</v>
      </c>
      <c r="J8309" s="40">
        <v>0</v>
      </c>
      <c r="K8309" s="40">
        <v>345</v>
      </c>
    </row>
    <row r="8310" spans="1:11" x14ac:dyDescent="0.35">
      <c r="A8310">
        <v>30274</v>
      </c>
      <c r="B8310" t="s">
        <v>103</v>
      </c>
      <c r="C8310" s="70">
        <v>-571.17999999999995</v>
      </c>
      <c r="D8310" s="70">
        <v>-183.66</v>
      </c>
      <c r="E8310" s="71">
        <v>44896</v>
      </c>
      <c r="F8310" t="s">
        <v>18495</v>
      </c>
      <c r="G8310" t="s">
        <v>2142</v>
      </c>
      <c r="H8310" t="s">
        <v>18494</v>
      </c>
      <c r="I8310" t="s">
        <v>18493</v>
      </c>
      <c r="J8310" s="40">
        <v>0</v>
      </c>
      <c r="K8310" s="40">
        <v>1149.9000000000001</v>
      </c>
    </row>
    <row r="8311" spans="1:11" x14ac:dyDescent="0.35">
      <c r="A8311">
        <v>30274</v>
      </c>
      <c r="B8311" t="s">
        <v>103</v>
      </c>
      <c r="C8311" s="70">
        <v>-571.17999999999995</v>
      </c>
      <c r="D8311" s="70">
        <v>-183.66</v>
      </c>
      <c r="E8311" s="71">
        <v>44896</v>
      </c>
      <c r="F8311" t="s">
        <v>18492</v>
      </c>
      <c r="G8311" t="s">
        <v>2142</v>
      </c>
      <c r="H8311" t="s">
        <v>18491</v>
      </c>
      <c r="I8311" t="s">
        <v>18490</v>
      </c>
      <c r="J8311" s="40">
        <v>0</v>
      </c>
      <c r="K8311" s="40">
        <v>1410</v>
      </c>
    </row>
    <row r="8312" spans="1:11" x14ac:dyDescent="0.35">
      <c r="A8312">
        <v>30274</v>
      </c>
      <c r="B8312" t="s">
        <v>103</v>
      </c>
      <c r="C8312" s="70">
        <v>-571.17999999999995</v>
      </c>
      <c r="D8312" s="70">
        <v>-183.66</v>
      </c>
      <c r="E8312" s="71">
        <v>44896</v>
      </c>
      <c r="F8312" t="s">
        <v>18489</v>
      </c>
      <c r="G8312" t="s">
        <v>2142</v>
      </c>
      <c r="H8312" t="s">
        <v>18488</v>
      </c>
      <c r="I8312" t="s">
        <v>18487</v>
      </c>
      <c r="J8312" s="40">
        <v>0</v>
      </c>
      <c r="K8312" s="40">
        <v>65</v>
      </c>
    </row>
    <row r="8313" spans="1:11" x14ac:dyDescent="0.35">
      <c r="A8313">
        <v>30274</v>
      </c>
      <c r="B8313" t="s">
        <v>103</v>
      </c>
      <c r="C8313" s="70">
        <v>-571.17999999999995</v>
      </c>
      <c r="D8313" s="70">
        <v>-183.66</v>
      </c>
      <c r="E8313" s="71">
        <v>44896</v>
      </c>
      <c r="F8313" t="s">
        <v>18486</v>
      </c>
      <c r="G8313" t="s">
        <v>2142</v>
      </c>
      <c r="H8313" t="s">
        <v>18485</v>
      </c>
      <c r="I8313" t="s">
        <v>18484</v>
      </c>
      <c r="J8313" s="40">
        <v>0</v>
      </c>
      <c r="K8313" s="40">
        <v>1092</v>
      </c>
    </row>
    <row r="8314" spans="1:11" x14ac:dyDescent="0.35">
      <c r="A8314">
        <v>30274</v>
      </c>
      <c r="B8314" t="s">
        <v>103</v>
      </c>
      <c r="C8314" s="70">
        <v>-571.17999999999995</v>
      </c>
      <c r="D8314" s="70">
        <v>-183.66</v>
      </c>
      <c r="E8314" s="71">
        <v>44896</v>
      </c>
      <c r="F8314" t="s">
        <v>18483</v>
      </c>
      <c r="G8314" t="s">
        <v>2142</v>
      </c>
      <c r="H8314" t="s">
        <v>18482</v>
      </c>
      <c r="I8314" t="s">
        <v>18481</v>
      </c>
      <c r="J8314" s="40">
        <v>0</v>
      </c>
      <c r="K8314" s="40">
        <v>1322.5</v>
      </c>
    </row>
    <row r="8315" spans="1:11" x14ac:dyDescent="0.35">
      <c r="A8315">
        <v>30274</v>
      </c>
      <c r="B8315" t="s">
        <v>103</v>
      </c>
      <c r="C8315" s="70">
        <v>-571.17999999999995</v>
      </c>
      <c r="D8315" s="70">
        <v>-183.66</v>
      </c>
      <c r="E8315" s="71">
        <v>44896</v>
      </c>
      <c r="F8315" t="s">
        <v>2252</v>
      </c>
      <c r="G8315" t="s">
        <v>2142</v>
      </c>
      <c r="H8315" t="s">
        <v>2251</v>
      </c>
      <c r="I8315" t="s">
        <v>2250</v>
      </c>
      <c r="J8315" s="40">
        <v>0</v>
      </c>
      <c r="K8315" s="40">
        <v>48.8</v>
      </c>
    </row>
    <row r="8316" spans="1:11" x14ac:dyDescent="0.35">
      <c r="A8316">
        <v>30274</v>
      </c>
      <c r="B8316" t="s">
        <v>103</v>
      </c>
      <c r="C8316" s="70">
        <v>-571.17999999999995</v>
      </c>
      <c r="D8316" s="70">
        <v>-183.66</v>
      </c>
      <c r="E8316" s="71">
        <v>44896</v>
      </c>
      <c r="F8316" t="s">
        <v>2166</v>
      </c>
      <c r="G8316" t="s">
        <v>2142</v>
      </c>
      <c r="H8316" t="s">
        <v>2165</v>
      </c>
      <c r="I8316" t="s">
        <v>2164</v>
      </c>
      <c r="J8316" s="40">
        <v>0</v>
      </c>
      <c r="K8316" s="40">
        <v>35.25</v>
      </c>
    </row>
    <row r="8317" spans="1:11" x14ac:dyDescent="0.35">
      <c r="A8317">
        <v>30274</v>
      </c>
      <c r="B8317" t="s">
        <v>103</v>
      </c>
      <c r="C8317" s="70">
        <v>-571.17999999999995</v>
      </c>
      <c r="D8317" s="70">
        <v>-183.66</v>
      </c>
      <c r="E8317" s="71">
        <v>44900</v>
      </c>
      <c r="F8317" t="s">
        <v>7440</v>
      </c>
      <c r="G8317" t="s">
        <v>2142</v>
      </c>
      <c r="H8317" t="s">
        <v>7439</v>
      </c>
      <c r="I8317" t="s">
        <v>7438</v>
      </c>
      <c r="J8317" s="40">
        <v>0</v>
      </c>
      <c r="K8317" s="40">
        <v>-1346</v>
      </c>
    </row>
    <row r="8318" spans="1:11" x14ac:dyDescent="0.35">
      <c r="A8318">
        <v>30274</v>
      </c>
      <c r="B8318" t="s">
        <v>103</v>
      </c>
      <c r="C8318" s="70">
        <v>-571.17999999999995</v>
      </c>
      <c r="D8318" s="70">
        <v>-183.66</v>
      </c>
      <c r="E8318" s="71">
        <v>44904</v>
      </c>
      <c r="F8318" t="s">
        <v>18480</v>
      </c>
      <c r="G8318" t="s">
        <v>15843</v>
      </c>
      <c r="H8318" t="s">
        <v>18479</v>
      </c>
      <c r="I8318" t="s">
        <v>3605</v>
      </c>
      <c r="J8318" s="40">
        <v>32459.31</v>
      </c>
      <c r="K8318" s="40">
        <v>0</v>
      </c>
    </row>
    <row r="8319" spans="1:11" x14ac:dyDescent="0.35">
      <c r="A8319">
        <v>30274</v>
      </c>
      <c r="B8319" t="s">
        <v>103</v>
      </c>
      <c r="C8319" s="70">
        <v>-571.17999999999995</v>
      </c>
      <c r="D8319" s="70">
        <v>-183.66</v>
      </c>
      <c r="E8319" s="71">
        <v>44904</v>
      </c>
      <c r="F8319" t="s">
        <v>18478</v>
      </c>
      <c r="G8319" t="s">
        <v>15843</v>
      </c>
      <c r="H8319" t="s">
        <v>18477</v>
      </c>
      <c r="I8319" t="s">
        <v>3605</v>
      </c>
      <c r="J8319" s="40">
        <v>-32459.31</v>
      </c>
      <c r="K8319" s="40">
        <v>0</v>
      </c>
    </row>
    <row r="8320" spans="1:11" x14ac:dyDescent="0.35">
      <c r="A8320">
        <v>30274</v>
      </c>
      <c r="B8320" t="s">
        <v>103</v>
      </c>
      <c r="C8320" s="70">
        <v>-571.17999999999995</v>
      </c>
      <c r="D8320" s="70">
        <v>-183.66</v>
      </c>
      <c r="E8320" s="71">
        <v>44904</v>
      </c>
      <c r="F8320" t="s">
        <v>18476</v>
      </c>
      <c r="G8320" t="s">
        <v>15843</v>
      </c>
      <c r="H8320" t="s">
        <v>3606</v>
      </c>
      <c r="I8320" t="s">
        <v>3605</v>
      </c>
      <c r="J8320" s="40">
        <v>32549.31</v>
      </c>
      <c r="K8320" s="40">
        <v>0</v>
      </c>
    </row>
    <row r="8321" spans="1:11" x14ac:dyDescent="0.35">
      <c r="A8321">
        <v>30274</v>
      </c>
      <c r="B8321" t="s">
        <v>103</v>
      </c>
      <c r="C8321" s="70">
        <v>-571.17999999999995</v>
      </c>
      <c r="D8321" s="70">
        <v>-183.66</v>
      </c>
      <c r="E8321" s="71">
        <v>44926</v>
      </c>
      <c r="F8321" t="s">
        <v>3893</v>
      </c>
      <c r="G8321" t="s">
        <v>2247</v>
      </c>
      <c r="H8321" t="s">
        <v>1911</v>
      </c>
      <c r="I8321" t="s">
        <v>1911</v>
      </c>
      <c r="J8321" s="40">
        <v>0</v>
      </c>
      <c r="K8321" s="40">
        <v>0</v>
      </c>
    </row>
    <row r="8322" spans="1:11" x14ac:dyDescent="0.35">
      <c r="A8322">
        <v>30274</v>
      </c>
      <c r="B8322" t="s">
        <v>103</v>
      </c>
      <c r="C8322" s="70">
        <v>-571.17999999999995</v>
      </c>
      <c r="D8322" s="70">
        <v>-183.66</v>
      </c>
      <c r="E8322" s="71">
        <v>44926</v>
      </c>
      <c r="F8322" t="s">
        <v>3607</v>
      </c>
      <c r="G8322" t="s">
        <v>1907</v>
      </c>
      <c r="H8322" t="s">
        <v>3606</v>
      </c>
      <c r="I8322" t="s">
        <v>3605</v>
      </c>
      <c r="J8322" s="40">
        <v>10.39</v>
      </c>
      <c r="K8322" s="40">
        <v>0</v>
      </c>
    </row>
    <row r="8323" spans="1:11" x14ac:dyDescent="0.35">
      <c r="A8323">
        <v>30274</v>
      </c>
      <c r="B8323" t="s">
        <v>103</v>
      </c>
      <c r="C8323" s="70">
        <v>-571.17999999999995</v>
      </c>
      <c r="D8323" s="70">
        <v>-183.66</v>
      </c>
      <c r="E8323" s="71">
        <v>44926</v>
      </c>
      <c r="F8323" t="s">
        <v>7392</v>
      </c>
      <c r="G8323" t="s">
        <v>2142</v>
      </c>
      <c r="H8323" t="s">
        <v>7391</v>
      </c>
      <c r="I8323" t="s">
        <v>7390</v>
      </c>
      <c r="J8323" s="40">
        <v>0</v>
      </c>
      <c r="K8323" s="40">
        <v>701.29</v>
      </c>
    </row>
    <row r="8324" spans="1:11" x14ac:dyDescent="0.35">
      <c r="A8324">
        <v>30274</v>
      </c>
      <c r="B8324" t="s">
        <v>103</v>
      </c>
      <c r="C8324" s="70">
        <v>-571.17999999999995</v>
      </c>
      <c r="D8324" s="70">
        <v>-183.66</v>
      </c>
      <c r="E8324" s="71">
        <v>44926</v>
      </c>
      <c r="F8324" t="s">
        <v>7389</v>
      </c>
      <c r="G8324" t="s">
        <v>2142</v>
      </c>
      <c r="H8324" t="s">
        <v>7388</v>
      </c>
      <c r="I8324" t="s">
        <v>7387</v>
      </c>
      <c r="J8324" s="40">
        <v>0</v>
      </c>
      <c r="K8324" s="40">
        <v>156.5</v>
      </c>
    </row>
    <row r="8325" spans="1:11" x14ac:dyDescent="0.35">
      <c r="A8325">
        <v>30274</v>
      </c>
      <c r="B8325" t="s">
        <v>103</v>
      </c>
      <c r="C8325" s="70">
        <v>-571.17999999999995</v>
      </c>
      <c r="D8325" s="70">
        <v>-183.66</v>
      </c>
      <c r="E8325" s="71">
        <v>44926</v>
      </c>
      <c r="F8325" t="s">
        <v>3583</v>
      </c>
      <c r="G8325" t="s">
        <v>2247</v>
      </c>
      <c r="H8325" t="s">
        <v>1911</v>
      </c>
      <c r="I8325" t="s">
        <v>1911</v>
      </c>
      <c r="J8325" s="40">
        <v>0</v>
      </c>
      <c r="K8325" s="40">
        <v>0</v>
      </c>
    </row>
    <row r="8326" spans="1:11" x14ac:dyDescent="0.35">
      <c r="A8326">
        <v>30275</v>
      </c>
      <c r="B8326" t="s">
        <v>18475</v>
      </c>
      <c r="C8326" s="70">
        <v>0</v>
      </c>
      <c r="D8326" s="70">
        <v>0</v>
      </c>
      <c r="E8326" s="71">
        <v>44689</v>
      </c>
      <c r="F8326" t="s">
        <v>11829</v>
      </c>
      <c r="G8326" t="s">
        <v>2142</v>
      </c>
      <c r="H8326" t="s">
        <v>11828</v>
      </c>
      <c r="I8326" t="s">
        <v>11827</v>
      </c>
      <c r="J8326" s="40">
        <v>0</v>
      </c>
      <c r="K8326" s="40">
        <v>997.34</v>
      </c>
    </row>
    <row r="8327" spans="1:11" x14ac:dyDescent="0.35">
      <c r="A8327">
        <v>30275</v>
      </c>
      <c r="B8327" t="s">
        <v>18475</v>
      </c>
      <c r="C8327" s="70">
        <v>0</v>
      </c>
      <c r="D8327" s="70">
        <v>0</v>
      </c>
      <c r="E8327" s="71">
        <v>44689</v>
      </c>
      <c r="F8327" t="s">
        <v>15927</v>
      </c>
      <c r="G8327" t="s">
        <v>1907</v>
      </c>
      <c r="J8327" s="40">
        <v>997.34</v>
      </c>
      <c r="K8327" s="40">
        <v>0</v>
      </c>
    </row>
    <row r="8328" spans="1:11" x14ac:dyDescent="0.35">
      <c r="A8328">
        <v>30275</v>
      </c>
      <c r="B8328" t="s">
        <v>18475</v>
      </c>
      <c r="C8328" s="70">
        <v>0</v>
      </c>
      <c r="D8328" s="70">
        <v>0</v>
      </c>
      <c r="E8328" s="71">
        <v>44690</v>
      </c>
      <c r="F8328" t="s">
        <v>11822</v>
      </c>
      <c r="G8328" t="s">
        <v>2142</v>
      </c>
      <c r="H8328" t="s">
        <v>11821</v>
      </c>
      <c r="I8328" t="s">
        <v>11820</v>
      </c>
      <c r="J8328" s="40">
        <v>0</v>
      </c>
      <c r="K8328" s="40">
        <v>-8.6999999999999993</v>
      </c>
    </row>
    <row r="8329" spans="1:11" x14ac:dyDescent="0.35">
      <c r="A8329">
        <v>30275</v>
      </c>
      <c r="B8329" t="s">
        <v>18475</v>
      </c>
      <c r="C8329" s="70">
        <v>0</v>
      </c>
      <c r="D8329" s="70">
        <v>0</v>
      </c>
      <c r="E8329" s="71">
        <v>44690</v>
      </c>
      <c r="F8329" t="s">
        <v>11819</v>
      </c>
      <c r="G8329" t="s">
        <v>2142</v>
      </c>
      <c r="H8329" t="s">
        <v>11818</v>
      </c>
      <c r="I8329" t="s">
        <v>11817</v>
      </c>
      <c r="J8329" s="40">
        <v>0</v>
      </c>
      <c r="K8329" s="40">
        <v>-319.95</v>
      </c>
    </row>
    <row r="8330" spans="1:11" x14ac:dyDescent="0.35">
      <c r="A8330">
        <v>30275</v>
      </c>
      <c r="B8330" t="s">
        <v>18475</v>
      </c>
      <c r="C8330" s="70">
        <v>0</v>
      </c>
      <c r="D8330" s="70">
        <v>0</v>
      </c>
      <c r="E8330" s="71">
        <v>44690</v>
      </c>
      <c r="F8330" t="s">
        <v>11816</v>
      </c>
      <c r="G8330" t="s">
        <v>2142</v>
      </c>
      <c r="H8330" t="s">
        <v>11727</v>
      </c>
      <c r="I8330" t="s">
        <v>11726</v>
      </c>
      <c r="J8330" s="40">
        <v>0</v>
      </c>
      <c r="K8330" s="40">
        <v>-319.95</v>
      </c>
    </row>
    <row r="8331" spans="1:11" x14ac:dyDescent="0.35">
      <c r="A8331">
        <v>30275</v>
      </c>
      <c r="B8331" t="s">
        <v>18475</v>
      </c>
      <c r="C8331" s="70">
        <v>0</v>
      </c>
      <c r="D8331" s="70">
        <v>0</v>
      </c>
      <c r="E8331" s="71">
        <v>44690</v>
      </c>
      <c r="F8331" t="s">
        <v>15922</v>
      </c>
      <c r="G8331" t="s">
        <v>1907</v>
      </c>
      <c r="J8331" s="40">
        <v>0</v>
      </c>
      <c r="K8331" s="40">
        <v>8.6999999999999993</v>
      </c>
    </row>
    <row r="8332" spans="1:11" x14ac:dyDescent="0.35">
      <c r="A8332">
        <v>30275</v>
      </c>
      <c r="B8332" t="s">
        <v>18475</v>
      </c>
      <c r="C8332" s="70">
        <v>0</v>
      </c>
      <c r="D8332" s="70">
        <v>0</v>
      </c>
      <c r="E8332" s="71">
        <v>44690</v>
      </c>
      <c r="F8332" t="s">
        <v>15921</v>
      </c>
      <c r="G8332" t="s">
        <v>1907</v>
      </c>
      <c r="J8332" s="40">
        <v>0</v>
      </c>
      <c r="K8332" s="40">
        <v>319.95</v>
      </c>
    </row>
    <row r="8333" spans="1:11" x14ac:dyDescent="0.35">
      <c r="A8333">
        <v>30275</v>
      </c>
      <c r="B8333" t="s">
        <v>18475</v>
      </c>
      <c r="C8333" s="70">
        <v>0</v>
      </c>
      <c r="D8333" s="70">
        <v>0</v>
      </c>
      <c r="E8333" s="71">
        <v>44742</v>
      </c>
      <c r="F8333" t="s">
        <v>5665</v>
      </c>
      <c r="G8333" t="s">
        <v>2247</v>
      </c>
      <c r="J8333" s="40">
        <v>0</v>
      </c>
      <c r="K8333" s="40">
        <v>5.66</v>
      </c>
    </row>
    <row r="8334" spans="1:11" x14ac:dyDescent="0.35">
      <c r="A8334">
        <v>30275</v>
      </c>
      <c r="B8334" t="s">
        <v>18475</v>
      </c>
      <c r="C8334" s="70">
        <v>0</v>
      </c>
      <c r="D8334" s="70">
        <v>0</v>
      </c>
      <c r="E8334" s="71">
        <v>44743</v>
      </c>
      <c r="F8334" t="s">
        <v>11728</v>
      </c>
      <c r="G8334" t="s">
        <v>1907</v>
      </c>
      <c r="H8334" t="s">
        <v>11727</v>
      </c>
      <c r="I8334" t="s">
        <v>11726</v>
      </c>
      <c r="J8334" s="40">
        <v>0</v>
      </c>
      <c r="K8334" s="40">
        <v>311.97000000000003</v>
      </c>
    </row>
    <row r="8335" spans="1:11" x14ac:dyDescent="0.35">
      <c r="A8335">
        <v>30275</v>
      </c>
      <c r="B8335" t="s">
        <v>18475</v>
      </c>
      <c r="C8335" s="70">
        <v>0</v>
      </c>
      <c r="D8335" s="70">
        <v>0</v>
      </c>
      <c r="E8335" s="71">
        <v>44773</v>
      </c>
      <c r="F8335" t="s">
        <v>5355</v>
      </c>
      <c r="G8335" t="s">
        <v>2247</v>
      </c>
      <c r="J8335" s="40">
        <v>0</v>
      </c>
      <c r="K8335" s="40">
        <v>2.3199999999999998</v>
      </c>
    </row>
    <row r="8336" spans="1:11" x14ac:dyDescent="0.35">
      <c r="A8336">
        <v>30278</v>
      </c>
      <c r="B8336" t="s">
        <v>18447</v>
      </c>
      <c r="C8336" s="70">
        <v>0</v>
      </c>
      <c r="D8336" s="70">
        <v>0</v>
      </c>
      <c r="E8336" s="71">
        <v>44577</v>
      </c>
      <c r="F8336" t="s">
        <v>18474</v>
      </c>
      <c r="G8336" t="s">
        <v>15843</v>
      </c>
      <c r="H8336" t="s">
        <v>18473</v>
      </c>
      <c r="J8336" s="40">
        <v>151.99</v>
      </c>
      <c r="K8336" s="40">
        <v>0</v>
      </c>
    </row>
    <row r="8337" spans="1:11" x14ac:dyDescent="0.35">
      <c r="A8337">
        <v>30278</v>
      </c>
      <c r="B8337" t="s">
        <v>18447</v>
      </c>
      <c r="C8337" s="70">
        <v>0</v>
      </c>
      <c r="D8337" s="70">
        <v>0</v>
      </c>
      <c r="E8337" s="71">
        <v>44577</v>
      </c>
      <c r="F8337" t="s">
        <v>16273</v>
      </c>
      <c r="G8337" t="s">
        <v>2142</v>
      </c>
      <c r="H8337" t="s">
        <v>16272</v>
      </c>
      <c r="I8337" t="s">
        <v>9079</v>
      </c>
      <c r="J8337" s="40">
        <v>0</v>
      </c>
      <c r="K8337" s="40">
        <v>1174.49</v>
      </c>
    </row>
    <row r="8338" spans="1:11" x14ac:dyDescent="0.35">
      <c r="A8338">
        <v>30278</v>
      </c>
      <c r="B8338" t="s">
        <v>18447</v>
      </c>
      <c r="C8338" s="70">
        <v>0</v>
      </c>
      <c r="D8338" s="70">
        <v>0</v>
      </c>
      <c r="E8338" s="71">
        <v>44588</v>
      </c>
      <c r="F8338" t="s">
        <v>18472</v>
      </c>
      <c r="G8338" t="s">
        <v>15843</v>
      </c>
      <c r="H8338" t="s">
        <v>18471</v>
      </c>
      <c r="J8338" s="40">
        <v>74</v>
      </c>
      <c r="K8338" s="40">
        <v>0</v>
      </c>
    </row>
    <row r="8339" spans="1:11" x14ac:dyDescent="0.35">
      <c r="A8339">
        <v>30278</v>
      </c>
      <c r="B8339" t="s">
        <v>18447</v>
      </c>
      <c r="C8339" s="70">
        <v>0</v>
      </c>
      <c r="D8339" s="70">
        <v>0</v>
      </c>
      <c r="E8339" s="71">
        <v>44588</v>
      </c>
      <c r="F8339" t="s">
        <v>18470</v>
      </c>
      <c r="G8339" t="s">
        <v>15843</v>
      </c>
      <c r="H8339" t="s">
        <v>18469</v>
      </c>
      <c r="J8339" s="40">
        <v>-74</v>
      </c>
      <c r="K8339" s="40">
        <v>0</v>
      </c>
    </row>
    <row r="8340" spans="1:11" x14ac:dyDescent="0.35">
      <c r="A8340">
        <v>30278</v>
      </c>
      <c r="B8340" t="s">
        <v>18447</v>
      </c>
      <c r="C8340" s="70">
        <v>0</v>
      </c>
      <c r="D8340" s="70">
        <v>0</v>
      </c>
      <c r="E8340" s="71">
        <v>44592</v>
      </c>
      <c r="F8340" t="s">
        <v>6817</v>
      </c>
      <c r="G8340" t="s">
        <v>2247</v>
      </c>
      <c r="J8340" s="40">
        <v>26.91</v>
      </c>
      <c r="K8340" s="40">
        <v>0</v>
      </c>
    </row>
    <row r="8341" spans="1:11" x14ac:dyDescent="0.35">
      <c r="A8341">
        <v>30278</v>
      </c>
      <c r="B8341" t="s">
        <v>18447</v>
      </c>
      <c r="C8341" s="70">
        <v>0</v>
      </c>
      <c r="D8341" s="70">
        <v>0</v>
      </c>
      <c r="E8341" s="71">
        <v>44592</v>
      </c>
      <c r="F8341" t="s">
        <v>6748</v>
      </c>
      <c r="G8341" t="s">
        <v>2247</v>
      </c>
      <c r="H8341" t="s">
        <v>6720</v>
      </c>
      <c r="I8341" t="s">
        <v>6720</v>
      </c>
      <c r="J8341" s="40">
        <v>0</v>
      </c>
      <c r="K8341" s="40">
        <v>0.03</v>
      </c>
    </row>
    <row r="8342" spans="1:11" x14ac:dyDescent="0.35">
      <c r="A8342">
        <v>30278</v>
      </c>
      <c r="B8342" t="s">
        <v>18447</v>
      </c>
      <c r="C8342" s="70">
        <v>0</v>
      </c>
      <c r="D8342" s="70">
        <v>0</v>
      </c>
      <c r="E8342" s="71">
        <v>44593</v>
      </c>
      <c r="F8342" t="s">
        <v>18468</v>
      </c>
      <c r="G8342" t="s">
        <v>1912</v>
      </c>
      <c r="J8342" s="40">
        <v>1003.79</v>
      </c>
      <c r="K8342" s="40">
        <v>0</v>
      </c>
    </row>
    <row r="8343" spans="1:11" x14ac:dyDescent="0.35">
      <c r="A8343">
        <v>30278</v>
      </c>
      <c r="B8343" t="s">
        <v>18447</v>
      </c>
      <c r="C8343" s="70">
        <v>0</v>
      </c>
      <c r="D8343" s="70">
        <v>0</v>
      </c>
      <c r="E8343" s="71">
        <v>44601</v>
      </c>
      <c r="F8343" t="s">
        <v>18467</v>
      </c>
      <c r="G8343" t="s">
        <v>15843</v>
      </c>
      <c r="H8343" t="s">
        <v>18466</v>
      </c>
      <c r="J8343" s="40">
        <v>1136.1500000000001</v>
      </c>
      <c r="K8343" s="40">
        <v>0</v>
      </c>
    </row>
    <row r="8344" spans="1:11" x14ac:dyDescent="0.35">
      <c r="A8344">
        <v>30278</v>
      </c>
      <c r="B8344" t="s">
        <v>18447</v>
      </c>
      <c r="C8344" s="70">
        <v>0</v>
      </c>
      <c r="D8344" s="70">
        <v>0</v>
      </c>
      <c r="E8344" s="71">
        <v>44617</v>
      </c>
      <c r="F8344" t="s">
        <v>3410</v>
      </c>
      <c r="G8344" t="s">
        <v>2142</v>
      </c>
      <c r="H8344" t="s">
        <v>3409</v>
      </c>
      <c r="I8344" t="s">
        <v>3408</v>
      </c>
      <c r="J8344" s="40">
        <v>0</v>
      </c>
      <c r="K8344" s="40">
        <v>1154.8599999999999</v>
      </c>
    </row>
    <row r="8345" spans="1:11" x14ac:dyDescent="0.35">
      <c r="A8345">
        <v>30278</v>
      </c>
      <c r="B8345" t="s">
        <v>18447</v>
      </c>
      <c r="C8345" s="70">
        <v>0</v>
      </c>
      <c r="D8345" s="70">
        <v>0</v>
      </c>
      <c r="E8345" s="71">
        <v>44644</v>
      </c>
      <c r="F8345" t="s">
        <v>3407</v>
      </c>
      <c r="G8345" t="s">
        <v>2142</v>
      </c>
      <c r="H8345" t="s">
        <v>3406</v>
      </c>
      <c r="I8345" t="s">
        <v>3405</v>
      </c>
      <c r="J8345" s="40">
        <v>0</v>
      </c>
      <c r="K8345" s="40">
        <v>1175.6099999999999</v>
      </c>
    </row>
    <row r="8346" spans="1:11" x14ac:dyDescent="0.35">
      <c r="A8346">
        <v>30278</v>
      </c>
      <c r="B8346" t="s">
        <v>18447</v>
      </c>
      <c r="C8346" s="70">
        <v>0</v>
      </c>
      <c r="D8346" s="70">
        <v>0</v>
      </c>
      <c r="E8346" s="71">
        <v>44644</v>
      </c>
      <c r="F8346" t="s">
        <v>18465</v>
      </c>
      <c r="G8346" t="s">
        <v>15843</v>
      </c>
      <c r="H8346" t="s">
        <v>18464</v>
      </c>
      <c r="J8346" s="40">
        <v>1175.6099999999999</v>
      </c>
      <c r="K8346" s="40">
        <v>0</v>
      </c>
    </row>
    <row r="8347" spans="1:11" x14ac:dyDescent="0.35">
      <c r="A8347">
        <v>30278</v>
      </c>
      <c r="B8347" t="s">
        <v>18447</v>
      </c>
      <c r="C8347" s="70">
        <v>0</v>
      </c>
      <c r="D8347" s="70">
        <v>0</v>
      </c>
      <c r="E8347" s="71">
        <v>44651</v>
      </c>
      <c r="F8347" t="s">
        <v>6500</v>
      </c>
      <c r="G8347" t="s">
        <v>2247</v>
      </c>
      <c r="J8347" s="40">
        <v>0</v>
      </c>
      <c r="K8347" s="40">
        <v>24.08</v>
      </c>
    </row>
    <row r="8348" spans="1:11" x14ac:dyDescent="0.35">
      <c r="A8348">
        <v>30278</v>
      </c>
      <c r="B8348" t="s">
        <v>18447</v>
      </c>
      <c r="C8348" s="70">
        <v>0</v>
      </c>
      <c r="D8348" s="70">
        <v>0</v>
      </c>
      <c r="E8348" s="71">
        <v>44675</v>
      </c>
      <c r="F8348" t="s">
        <v>18463</v>
      </c>
      <c r="G8348" t="s">
        <v>15843</v>
      </c>
      <c r="H8348" t="s">
        <v>2097</v>
      </c>
      <c r="J8348" s="40">
        <v>2543.46</v>
      </c>
      <c r="K8348" s="40">
        <v>0</v>
      </c>
    </row>
    <row r="8349" spans="1:11" x14ac:dyDescent="0.35">
      <c r="A8349">
        <v>30278</v>
      </c>
      <c r="B8349" t="s">
        <v>18447</v>
      </c>
      <c r="C8349" s="70">
        <v>0</v>
      </c>
      <c r="D8349" s="70">
        <v>0</v>
      </c>
      <c r="E8349" s="71">
        <v>44675</v>
      </c>
      <c r="F8349" t="s">
        <v>2098</v>
      </c>
      <c r="G8349" t="s">
        <v>1907</v>
      </c>
      <c r="H8349" t="s">
        <v>2097</v>
      </c>
      <c r="J8349" s="40">
        <v>0.02</v>
      </c>
      <c r="K8349" s="40">
        <v>0</v>
      </c>
    </row>
    <row r="8350" spans="1:11" x14ac:dyDescent="0.35">
      <c r="A8350">
        <v>30278</v>
      </c>
      <c r="B8350" t="s">
        <v>18447</v>
      </c>
      <c r="C8350" s="70">
        <v>0</v>
      </c>
      <c r="D8350" s="70">
        <v>0</v>
      </c>
      <c r="E8350" s="71">
        <v>44680</v>
      </c>
      <c r="F8350" t="s">
        <v>16212</v>
      </c>
      <c r="G8350" t="s">
        <v>2142</v>
      </c>
      <c r="H8350" t="s">
        <v>16211</v>
      </c>
      <c r="I8350" t="s">
        <v>16210</v>
      </c>
      <c r="J8350" s="40">
        <v>0</v>
      </c>
      <c r="K8350" s="40">
        <v>2433.6799999999998</v>
      </c>
    </row>
    <row r="8351" spans="1:11" x14ac:dyDescent="0.35">
      <c r="A8351">
        <v>30278</v>
      </c>
      <c r="B8351" t="s">
        <v>18447</v>
      </c>
      <c r="C8351" s="70">
        <v>0</v>
      </c>
      <c r="D8351" s="70">
        <v>0</v>
      </c>
      <c r="E8351" s="71">
        <v>44681</v>
      </c>
      <c r="F8351" t="s">
        <v>6253</v>
      </c>
      <c r="G8351" t="s">
        <v>2247</v>
      </c>
      <c r="J8351" s="40">
        <v>0</v>
      </c>
      <c r="K8351" s="40">
        <v>75.2</v>
      </c>
    </row>
    <row r="8352" spans="1:11" x14ac:dyDescent="0.35">
      <c r="A8352">
        <v>30278</v>
      </c>
      <c r="B8352" t="s">
        <v>18447</v>
      </c>
      <c r="C8352" s="70">
        <v>0</v>
      </c>
      <c r="D8352" s="70">
        <v>0</v>
      </c>
      <c r="E8352" s="71">
        <v>44681</v>
      </c>
      <c r="F8352" t="s">
        <v>6132</v>
      </c>
      <c r="G8352" t="s">
        <v>2247</v>
      </c>
      <c r="J8352" s="40">
        <v>0</v>
      </c>
      <c r="K8352" s="40">
        <v>0.01</v>
      </c>
    </row>
    <row r="8353" spans="1:11" x14ac:dyDescent="0.35">
      <c r="A8353">
        <v>30278</v>
      </c>
      <c r="B8353" t="s">
        <v>18447</v>
      </c>
      <c r="C8353" s="70">
        <v>0</v>
      </c>
      <c r="D8353" s="70">
        <v>0</v>
      </c>
      <c r="E8353" s="71">
        <v>44690</v>
      </c>
      <c r="F8353" t="s">
        <v>18462</v>
      </c>
      <c r="G8353" t="s">
        <v>15843</v>
      </c>
      <c r="H8353" t="s">
        <v>18461</v>
      </c>
      <c r="J8353" s="40">
        <v>2348.0300000000002</v>
      </c>
      <c r="K8353" s="40">
        <v>0</v>
      </c>
    </row>
    <row r="8354" spans="1:11" x14ac:dyDescent="0.35">
      <c r="A8354">
        <v>30278</v>
      </c>
      <c r="B8354" t="s">
        <v>18447</v>
      </c>
      <c r="C8354" s="70">
        <v>0</v>
      </c>
      <c r="D8354" s="70">
        <v>0</v>
      </c>
      <c r="E8354" s="71">
        <v>44712</v>
      </c>
      <c r="F8354" t="s">
        <v>5934</v>
      </c>
      <c r="G8354" t="s">
        <v>2247</v>
      </c>
      <c r="J8354" s="40">
        <v>70.34</v>
      </c>
      <c r="K8354" s="40">
        <v>0</v>
      </c>
    </row>
    <row r="8355" spans="1:11" x14ac:dyDescent="0.35">
      <c r="A8355">
        <v>30278</v>
      </c>
      <c r="B8355" t="s">
        <v>18447</v>
      </c>
      <c r="C8355" s="70">
        <v>0</v>
      </c>
      <c r="D8355" s="70">
        <v>0</v>
      </c>
      <c r="E8355" s="71">
        <v>44742</v>
      </c>
      <c r="F8355" t="s">
        <v>5664</v>
      </c>
      <c r="G8355" t="s">
        <v>2247</v>
      </c>
      <c r="J8355" s="40">
        <v>0</v>
      </c>
      <c r="K8355" s="40">
        <v>111.93</v>
      </c>
    </row>
    <row r="8356" spans="1:11" x14ac:dyDescent="0.35">
      <c r="A8356">
        <v>30278</v>
      </c>
      <c r="B8356" t="s">
        <v>18447</v>
      </c>
      <c r="C8356" s="70">
        <v>0</v>
      </c>
      <c r="D8356" s="70">
        <v>0</v>
      </c>
      <c r="E8356" s="71">
        <v>44743</v>
      </c>
      <c r="F8356" t="s">
        <v>3400</v>
      </c>
      <c r="G8356" t="s">
        <v>2142</v>
      </c>
      <c r="H8356" t="s">
        <v>3399</v>
      </c>
      <c r="I8356" t="s">
        <v>3398</v>
      </c>
      <c r="J8356" s="40">
        <v>0</v>
      </c>
      <c r="K8356" s="40">
        <v>1165.0899999999999</v>
      </c>
    </row>
    <row r="8357" spans="1:11" x14ac:dyDescent="0.35">
      <c r="A8357">
        <v>30278</v>
      </c>
      <c r="B8357" t="s">
        <v>18447</v>
      </c>
      <c r="C8357" s="70">
        <v>0</v>
      </c>
      <c r="D8357" s="70">
        <v>0</v>
      </c>
      <c r="E8357" s="71">
        <v>44769</v>
      </c>
      <c r="F8357" t="s">
        <v>3393</v>
      </c>
      <c r="G8357" t="s">
        <v>2142</v>
      </c>
      <c r="H8357" t="s">
        <v>3392</v>
      </c>
      <c r="I8357" t="s">
        <v>3391</v>
      </c>
      <c r="J8357" s="40">
        <v>0</v>
      </c>
      <c r="K8357" s="40">
        <v>1252.96</v>
      </c>
    </row>
    <row r="8358" spans="1:11" x14ac:dyDescent="0.35">
      <c r="A8358">
        <v>30278</v>
      </c>
      <c r="B8358" t="s">
        <v>18447</v>
      </c>
      <c r="C8358" s="70">
        <v>0</v>
      </c>
      <c r="D8358" s="70">
        <v>0</v>
      </c>
      <c r="E8358" s="71">
        <v>44769</v>
      </c>
      <c r="F8358" t="s">
        <v>18460</v>
      </c>
      <c r="G8358" t="s">
        <v>15843</v>
      </c>
      <c r="H8358" t="s">
        <v>18459</v>
      </c>
      <c r="I8358" t="s">
        <v>18458</v>
      </c>
      <c r="J8358" s="40">
        <v>1252.96</v>
      </c>
      <c r="K8358" s="40">
        <v>0</v>
      </c>
    </row>
    <row r="8359" spans="1:11" x14ac:dyDescent="0.35">
      <c r="A8359">
        <v>30278</v>
      </c>
      <c r="B8359" t="s">
        <v>18447</v>
      </c>
      <c r="C8359" s="70">
        <v>0</v>
      </c>
      <c r="D8359" s="70">
        <v>0</v>
      </c>
      <c r="E8359" s="71">
        <v>44773</v>
      </c>
      <c r="F8359" t="s">
        <v>3390</v>
      </c>
      <c r="G8359" t="s">
        <v>2142</v>
      </c>
      <c r="H8359" t="s">
        <v>3389</v>
      </c>
      <c r="I8359" t="s">
        <v>3388</v>
      </c>
      <c r="J8359" s="40">
        <v>0</v>
      </c>
      <c r="K8359" s="40">
        <v>1289.3599999999999</v>
      </c>
    </row>
    <row r="8360" spans="1:11" x14ac:dyDescent="0.35">
      <c r="A8360">
        <v>30278</v>
      </c>
      <c r="B8360" t="s">
        <v>18447</v>
      </c>
      <c r="C8360" s="70">
        <v>0</v>
      </c>
      <c r="D8360" s="70">
        <v>0</v>
      </c>
      <c r="E8360" s="71">
        <v>44773</v>
      </c>
      <c r="F8360" t="s">
        <v>5354</v>
      </c>
      <c r="G8360" t="s">
        <v>2247</v>
      </c>
      <c r="J8360" s="40">
        <v>36.880000000000003</v>
      </c>
      <c r="K8360" s="40">
        <v>0</v>
      </c>
    </row>
    <row r="8361" spans="1:11" x14ac:dyDescent="0.35">
      <c r="A8361">
        <v>30278</v>
      </c>
      <c r="B8361" t="s">
        <v>18447</v>
      </c>
      <c r="C8361" s="70">
        <v>0</v>
      </c>
      <c r="D8361" s="70">
        <v>0</v>
      </c>
      <c r="E8361" s="71">
        <v>44804</v>
      </c>
      <c r="F8361" t="s">
        <v>5166</v>
      </c>
      <c r="G8361" t="s">
        <v>2247</v>
      </c>
      <c r="H8361" t="s">
        <v>2265</v>
      </c>
      <c r="J8361" s="40">
        <v>0</v>
      </c>
      <c r="K8361" s="40">
        <v>1.66</v>
      </c>
    </row>
    <row r="8362" spans="1:11" x14ac:dyDescent="0.35">
      <c r="A8362">
        <v>30278</v>
      </c>
      <c r="B8362" t="s">
        <v>18447</v>
      </c>
      <c r="C8362" s="70">
        <v>0</v>
      </c>
      <c r="D8362" s="70">
        <v>0</v>
      </c>
      <c r="E8362" s="71">
        <v>44823</v>
      </c>
      <c r="F8362" t="s">
        <v>3380</v>
      </c>
      <c r="G8362" t="s">
        <v>2142</v>
      </c>
      <c r="H8362" t="s">
        <v>3379</v>
      </c>
      <c r="I8362" t="s">
        <v>3378</v>
      </c>
      <c r="J8362" s="40">
        <v>0</v>
      </c>
      <c r="K8362" s="40">
        <v>1441.27</v>
      </c>
    </row>
    <row r="8363" spans="1:11" x14ac:dyDescent="0.35">
      <c r="A8363">
        <v>30278</v>
      </c>
      <c r="B8363" t="s">
        <v>18447</v>
      </c>
      <c r="C8363" s="70">
        <v>0</v>
      </c>
      <c r="D8363" s="70">
        <v>0</v>
      </c>
      <c r="E8363" s="71">
        <v>44823</v>
      </c>
      <c r="F8363" t="s">
        <v>18457</v>
      </c>
      <c r="G8363" t="s">
        <v>15843</v>
      </c>
      <c r="H8363" t="s">
        <v>1974</v>
      </c>
      <c r="I8363" t="s">
        <v>1973</v>
      </c>
      <c r="J8363" s="40">
        <v>359.44</v>
      </c>
      <c r="K8363" s="40">
        <v>0</v>
      </c>
    </row>
    <row r="8364" spans="1:11" x14ac:dyDescent="0.35">
      <c r="A8364">
        <v>30278</v>
      </c>
      <c r="B8364" t="s">
        <v>18447</v>
      </c>
      <c r="C8364" s="70">
        <v>0</v>
      </c>
      <c r="D8364" s="70">
        <v>0</v>
      </c>
      <c r="E8364" s="71">
        <v>44823</v>
      </c>
      <c r="F8364" t="s">
        <v>1975</v>
      </c>
      <c r="G8364" t="s">
        <v>1907</v>
      </c>
      <c r="H8364" t="s">
        <v>1974</v>
      </c>
      <c r="I8364" t="s">
        <v>1973</v>
      </c>
      <c r="J8364" s="40">
        <v>0</v>
      </c>
      <c r="K8364" s="40">
        <v>0</v>
      </c>
    </row>
    <row r="8365" spans="1:11" x14ac:dyDescent="0.35">
      <c r="A8365">
        <v>30278</v>
      </c>
      <c r="B8365" t="s">
        <v>18447</v>
      </c>
      <c r="C8365" s="70">
        <v>0</v>
      </c>
      <c r="D8365" s="70">
        <v>0</v>
      </c>
      <c r="E8365" s="71">
        <v>44834</v>
      </c>
      <c r="F8365" t="s">
        <v>4745</v>
      </c>
      <c r="G8365" t="s">
        <v>2247</v>
      </c>
      <c r="H8365" t="s">
        <v>2262</v>
      </c>
      <c r="J8365" s="40">
        <v>35.130000000000003</v>
      </c>
      <c r="K8365" s="40">
        <v>0</v>
      </c>
    </row>
    <row r="8366" spans="1:11" x14ac:dyDescent="0.35">
      <c r="A8366">
        <v>30278</v>
      </c>
      <c r="B8366" t="s">
        <v>18447</v>
      </c>
      <c r="C8366" s="70">
        <v>0</v>
      </c>
      <c r="D8366" s="70">
        <v>0</v>
      </c>
      <c r="E8366" s="71">
        <v>44835</v>
      </c>
      <c r="F8366" t="s">
        <v>15698</v>
      </c>
      <c r="G8366" t="s">
        <v>1907</v>
      </c>
      <c r="H8366" t="s">
        <v>15697</v>
      </c>
      <c r="J8366" s="40">
        <v>1159.49</v>
      </c>
      <c r="K8366" s="40">
        <v>0</v>
      </c>
    </row>
    <row r="8367" spans="1:11" x14ac:dyDescent="0.35">
      <c r="A8367">
        <v>30278</v>
      </c>
      <c r="B8367" t="s">
        <v>18447</v>
      </c>
      <c r="C8367" s="70">
        <v>0</v>
      </c>
      <c r="D8367" s="70">
        <v>0</v>
      </c>
      <c r="E8367" s="71">
        <v>44843</v>
      </c>
      <c r="F8367" t="s">
        <v>18456</v>
      </c>
      <c r="G8367" t="s">
        <v>15843</v>
      </c>
      <c r="H8367" t="s">
        <v>18455</v>
      </c>
      <c r="I8367" t="s">
        <v>18454</v>
      </c>
      <c r="J8367" s="40">
        <v>1367.17</v>
      </c>
      <c r="K8367" s="40">
        <v>0</v>
      </c>
    </row>
    <row r="8368" spans="1:11" x14ac:dyDescent="0.35">
      <c r="A8368">
        <v>30278</v>
      </c>
      <c r="B8368" t="s">
        <v>18447</v>
      </c>
      <c r="C8368" s="70">
        <v>0</v>
      </c>
      <c r="D8368" s="70">
        <v>0</v>
      </c>
      <c r="E8368" s="71">
        <v>44844</v>
      </c>
      <c r="F8368" t="s">
        <v>3374</v>
      </c>
      <c r="G8368" t="s">
        <v>2142</v>
      </c>
      <c r="H8368" t="s">
        <v>3373</v>
      </c>
      <c r="I8368" t="s">
        <v>3372</v>
      </c>
      <c r="J8368" s="40">
        <v>0</v>
      </c>
      <c r="K8368" s="40">
        <v>1367.17</v>
      </c>
    </row>
    <row r="8369" spans="1:11" x14ac:dyDescent="0.35">
      <c r="A8369">
        <v>30278</v>
      </c>
      <c r="B8369" t="s">
        <v>18447</v>
      </c>
      <c r="C8369" s="70">
        <v>0</v>
      </c>
      <c r="D8369" s="70">
        <v>0</v>
      </c>
      <c r="E8369" s="71">
        <v>44889</v>
      </c>
      <c r="F8369" t="s">
        <v>3368</v>
      </c>
      <c r="G8369" t="s">
        <v>2142</v>
      </c>
      <c r="H8369" t="s">
        <v>3367</v>
      </c>
      <c r="I8369" t="s">
        <v>3366</v>
      </c>
      <c r="J8369" s="40">
        <v>0</v>
      </c>
      <c r="K8369" s="40">
        <v>1560.67</v>
      </c>
    </row>
    <row r="8370" spans="1:11" x14ac:dyDescent="0.35">
      <c r="A8370">
        <v>30278</v>
      </c>
      <c r="B8370" t="s">
        <v>18447</v>
      </c>
      <c r="C8370" s="70">
        <v>0</v>
      </c>
      <c r="D8370" s="70">
        <v>0</v>
      </c>
      <c r="E8370" s="71">
        <v>44889</v>
      </c>
      <c r="F8370" t="s">
        <v>18453</v>
      </c>
      <c r="G8370" t="s">
        <v>15843</v>
      </c>
      <c r="H8370" t="s">
        <v>18452</v>
      </c>
      <c r="I8370" t="s">
        <v>18451</v>
      </c>
      <c r="J8370" s="40">
        <v>1560.67</v>
      </c>
      <c r="K8370" s="40">
        <v>0</v>
      </c>
    </row>
    <row r="8371" spans="1:11" x14ac:dyDescent="0.35">
      <c r="A8371">
        <v>30278</v>
      </c>
      <c r="B8371" t="s">
        <v>18447</v>
      </c>
      <c r="C8371" s="70">
        <v>0</v>
      </c>
      <c r="D8371" s="70">
        <v>0</v>
      </c>
      <c r="E8371" s="71">
        <v>44915</v>
      </c>
      <c r="F8371" t="s">
        <v>3362</v>
      </c>
      <c r="G8371" t="s">
        <v>2142</v>
      </c>
      <c r="H8371" t="s">
        <v>3361</v>
      </c>
      <c r="I8371" t="s">
        <v>3360</v>
      </c>
      <c r="J8371" s="40">
        <v>0</v>
      </c>
      <c r="K8371" s="40">
        <v>1496.5</v>
      </c>
    </row>
    <row r="8372" spans="1:11" x14ac:dyDescent="0.35">
      <c r="A8372">
        <v>30278</v>
      </c>
      <c r="B8372" t="s">
        <v>18447</v>
      </c>
      <c r="C8372" s="70">
        <v>0</v>
      </c>
      <c r="D8372" s="70">
        <v>0</v>
      </c>
      <c r="E8372" s="71">
        <v>44915</v>
      </c>
      <c r="F8372" t="s">
        <v>18450</v>
      </c>
      <c r="G8372" t="s">
        <v>15843</v>
      </c>
      <c r="H8372" t="s">
        <v>18449</v>
      </c>
      <c r="I8372" t="s">
        <v>18448</v>
      </c>
      <c r="J8372" s="40">
        <v>1496.5</v>
      </c>
      <c r="K8372" s="40">
        <v>0</v>
      </c>
    </row>
    <row r="8373" spans="1:11" x14ac:dyDescent="0.35">
      <c r="A8373">
        <v>30278</v>
      </c>
      <c r="B8373" t="s">
        <v>18447</v>
      </c>
      <c r="C8373" s="70">
        <v>0</v>
      </c>
      <c r="D8373" s="70">
        <v>0</v>
      </c>
      <c r="E8373" s="71">
        <v>44926</v>
      </c>
      <c r="F8373" t="s">
        <v>3491</v>
      </c>
      <c r="G8373" t="s">
        <v>2247</v>
      </c>
      <c r="H8373" t="s">
        <v>1911</v>
      </c>
      <c r="I8373" t="s">
        <v>1911</v>
      </c>
      <c r="J8373" s="40">
        <v>0.03</v>
      </c>
      <c r="K8373" s="40">
        <v>0</v>
      </c>
    </row>
    <row r="8374" spans="1:11" x14ac:dyDescent="0.35">
      <c r="A8374">
        <v>30285</v>
      </c>
      <c r="B8374" t="s">
        <v>1373</v>
      </c>
      <c r="C8374" s="70">
        <v>-0.01</v>
      </c>
      <c r="D8374" s="70">
        <v>0</v>
      </c>
      <c r="E8374" s="71">
        <v>44592</v>
      </c>
      <c r="F8374" t="s">
        <v>6816</v>
      </c>
      <c r="G8374" t="s">
        <v>2247</v>
      </c>
      <c r="J8374" s="40">
        <v>0</v>
      </c>
      <c r="K8374" s="40">
        <v>502.32</v>
      </c>
    </row>
    <row r="8375" spans="1:11" x14ac:dyDescent="0.35">
      <c r="A8375">
        <v>30285</v>
      </c>
      <c r="B8375" t="s">
        <v>1373</v>
      </c>
      <c r="C8375" s="70">
        <v>-0.01</v>
      </c>
      <c r="D8375" s="70">
        <v>0</v>
      </c>
      <c r="E8375" s="71">
        <v>44592</v>
      </c>
      <c r="F8375" t="s">
        <v>6747</v>
      </c>
      <c r="G8375" t="s">
        <v>2247</v>
      </c>
      <c r="H8375" t="s">
        <v>6720</v>
      </c>
      <c r="I8375" t="s">
        <v>6720</v>
      </c>
      <c r="J8375" s="40">
        <v>502.32</v>
      </c>
      <c r="K8375" s="40">
        <v>0</v>
      </c>
    </row>
    <row r="8376" spans="1:11" x14ac:dyDescent="0.35">
      <c r="A8376">
        <v>30285</v>
      </c>
      <c r="B8376" t="s">
        <v>1373</v>
      </c>
      <c r="C8376" s="70">
        <v>-0.01</v>
      </c>
      <c r="D8376" s="70">
        <v>0</v>
      </c>
      <c r="E8376" s="71">
        <v>44621</v>
      </c>
      <c r="F8376" t="s">
        <v>8524</v>
      </c>
      <c r="G8376" t="s">
        <v>2142</v>
      </c>
      <c r="H8376" t="s">
        <v>8523</v>
      </c>
      <c r="I8376" t="s">
        <v>8522</v>
      </c>
      <c r="J8376" s="40">
        <v>0</v>
      </c>
      <c r="K8376" s="40">
        <v>359.01</v>
      </c>
    </row>
    <row r="8377" spans="1:11" x14ac:dyDescent="0.35">
      <c r="A8377">
        <v>30285</v>
      </c>
      <c r="B8377" t="s">
        <v>1373</v>
      </c>
      <c r="C8377" s="70">
        <v>-0.01</v>
      </c>
      <c r="D8377" s="70">
        <v>0</v>
      </c>
      <c r="E8377" s="71">
        <v>44651</v>
      </c>
      <c r="F8377" t="s">
        <v>6499</v>
      </c>
      <c r="G8377" t="s">
        <v>2247</v>
      </c>
      <c r="J8377" s="40">
        <v>0</v>
      </c>
      <c r="K8377" s="40">
        <v>9.3800000000000008</v>
      </c>
    </row>
    <row r="8378" spans="1:11" x14ac:dyDescent="0.35">
      <c r="A8378">
        <v>30285</v>
      </c>
      <c r="B8378" t="s">
        <v>1373</v>
      </c>
      <c r="C8378" s="70">
        <v>-0.01</v>
      </c>
      <c r="D8378" s="70">
        <v>0</v>
      </c>
      <c r="E8378" s="71">
        <v>44656</v>
      </c>
      <c r="F8378" t="s">
        <v>18446</v>
      </c>
      <c r="G8378" t="s">
        <v>2142</v>
      </c>
      <c r="H8378" t="s">
        <v>18445</v>
      </c>
      <c r="I8378" t="s">
        <v>18444</v>
      </c>
      <c r="J8378" s="40">
        <v>0</v>
      </c>
      <c r="K8378" s="40">
        <v>7028.08</v>
      </c>
    </row>
    <row r="8379" spans="1:11" x14ac:dyDescent="0.35">
      <c r="A8379">
        <v>30285</v>
      </c>
      <c r="B8379" t="s">
        <v>1373</v>
      </c>
      <c r="C8379" s="70">
        <v>-0.01</v>
      </c>
      <c r="D8379" s="70">
        <v>0</v>
      </c>
      <c r="E8379" s="71">
        <v>44681</v>
      </c>
      <c r="F8379" t="s">
        <v>6252</v>
      </c>
      <c r="G8379" t="s">
        <v>2247</v>
      </c>
      <c r="J8379" s="40">
        <v>15.66</v>
      </c>
      <c r="K8379" s="40">
        <v>0</v>
      </c>
    </row>
    <row r="8380" spans="1:11" x14ac:dyDescent="0.35">
      <c r="A8380">
        <v>30285</v>
      </c>
      <c r="B8380" t="s">
        <v>1373</v>
      </c>
      <c r="C8380" s="70">
        <v>-0.01</v>
      </c>
      <c r="D8380" s="70">
        <v>0</v>
      </c>
      <c r="E8380" s="71">
        <v>44681</v>
      </c>
      <c r="F8380" t="s">
        <v>6131</v>
      </c>
      <c r="G8380" t="s">
        <v>2247</v>
      </c>
      <c r="J8380" s="40">
        <v>237.31</v>
      </c>
      <c r="K8380" s="40">
        <v>0</v>
      </c>
    </row>
    <row r="8381" spans="1:11" x14ac:dyDescent="0.35">
      <c r="A8381">
        <v>30285</v>
      </c>
      <c r="B8381" t="s">
        <v>1373</v>
      </c>
      <c r="C8381" s="70">
        <v>-0.01</v>
      </c>
      <c r="D8381" s="70">
        <v>0</v>
      </c>
      <c r="E8381" s="71">
        <v>44689</v>
      </c>
      <c r="F8381" t="s">
        <v>18443</v>
      </c>
      <c r="G8381" t="s">
        <v>2142</v>
      </c>
      <c r="H8381" t="s">
        <v>18442</v>
      </c>
      <c r="I8381" t="s">
        <v>18441</v>
      </c>
      <c r="J8381" s="40">
        <v>0</v>
      </c>
      <c r="K8381" s="40">
        <v>3695.82</v>
      </c>
    </row>
    <row r="8382" spans="1:11" x14ac:dyDescent="0.35">
      <c r="A8382">
        <v>30285</v>
      </c>
      <c r="B8382" t="s">
        <v>1373</v>
      </c>
      <c r="C8382" s="70">
        <v>-0.01</v>
      </c>
      <c r="D8382" s="70">
        <v>0</v>
      </c>
      <c r="E8382" s="71">
        <v>44707</v>
      </c>
      <c r="F8382" t="s">
        <v>16144</v>
      </c>
      <c r="G8382" t="s">
        <v>2142</v>
      </c>
      <c r="H8382" t="s">
        <v>10027</v>
      </c>
      <c r="I8382" t="s">
        <v>10026</v>
      </c>
      <c r="J8382" s="40">
        <v>0</v>
      </c>
      <c r="K8382" s="40">
        <v>8852.24</v>
      </c>
    </row>
    <row r="8383" spans="1:11" x14ac:dyDescent="0.35">
      <c r="A8383">
        <v>30285</v>
      </c>
      <c r="B8383" t="s">
        <v>1373</v>
      </c>
      <c r="C8383" s="70">
        <v>-0.01</v>
      </c>
      <c r="D8383" s="70">
        <v>0</v>
      </c>
      <c r="E8383" s="71">
        <v>44712</v>
      </c>
      <c r="F8383" t="s">
        <v>5933</v>
      </c>
      <c r="G8383" t="s">
        <v>2247</v>
      </c>
      <c r="J8383" s="40">
        <v>0</v>
      </c>
      <c r="K8383" s="40">
        <v>44.74</v>
      </c>
    </row>
    <row r="8384" spans="1:11" x14ac:dyDescent="0.35">
      <c r="A8384">
        <v>30285</v>
      </c>
      <c r="B8384" t="s">
        <v>1373</v>
      </c>
      <c r="C8384" s="70">
        <v>-0.01</v>
      </c>
      <c r="D8384" s="70">
        <v>0</v>
      </c>
      <c r="E8384" s="71">
        <v>44726</v>
      </c>
      <c r="F8384" t="s">
        <v>18440</v>
      </c>
      <c r="G8384" t="s">
        <v>15843</v>
      </c>
      <c r="H8384" t="s">
        <v>18439</v>
      </c>
      <c r="J8384" s="40">
        <v>19181.97</v>
      </c>
      <c r="K8384" s="40">
        <v>0</v>
      </c>
    </row>
    <row r="8385" spans="1:11" x14ac:dyDescent="0.35">
      <c r="A8385">
        <v>30285</v>
      </c>
      <c r="B8385" t="s">
        <v>1373</v>
      </c>
      <c r="C8385" s="70">
        <v>-0.01</v>
      </c>
      <c r="D8385" s="70">
        <v>0</v>
      </c>
      <c r="E8385" s="71">
        <v>44742</v>
      </c>
      <c r="F8385" t="s">
        <v>5663</v>
      </c>
      <c r="G8385" t="s">
        <v>2247</v>
      </c>
      <c r="J8385" s="40">
        <v>554.33000000000004</v>
      </c>
      <c r="K8385" s="40">
        <v>0</v>
      </c>
    </row>
    <row r="8386" spans="1:11" x14ac:dyDescent="0.35">
      <c r="A8386">
        <v>30285</v>
      </c>
      <c r="B8386" t="s">
        <v>1373</v>
      </c>
      <c r="C8386" s="70">
        <v>-0.01</v>
      </c>
      <c r="D8386" s="70">
        <v>0</v>
      </c>
      <c r="E8386" s="71">
        <v>44808</v>
      </c>
      <c r="F8386" t="s">
        <v>18438</v>
      </c>
      <c r="G8386" t="s">
        <v>2142</v>
      </c>
      <c r="H8386" t="s">
        <v>18437</v>
      </c>
      <c r="I8386" t="s">
        <v>18436</v>
      </c>
      <c r="J8386" s="40">
        <v>0</v>
      </c>
      <c r="K8386" s="40">
        <v>109013.43</v>
      </c>
    </row>
    <row r="8387" spans="1:11" x14ac:dyDescent="0.35">
      <c r="A8387">
        <v>30285</v>
      </c>
      <c r="B8387" t="s">
        <v>1373</v>
      </c>
      <c r="C8387" s="70">
        <v>-0.01</v>
      </c>
      <c r="D8387" s="70">
        <v>0</v>
      </c>
      <c r="E8387" s="71">
        <v>44834</v>
      </c>
      <c r="F8387" t="s">
        <v>4744</v>
      </c>
      <c r="G8387" t="s">
        <v>2247</v>
      </c>
      <c r="H8387" t="s">
        <v>2262</v>
      </c>
      <c r="J8387" s="40">
        <v>5169.1400000000003</v>
      </c>
      <c r="K8387" s="40">
        <v>0</v>
      </c>
    </row>
    <row r="8388" spans="1:11" x14ac:dyDescent="0.35">
      <c r="A8388">
        <v>30285</v>
      </c>
      <c r="B8388" t="s">
        <v>1373</v>
      </c>
      <c r="C8388" s="70">
        <v>-0.01</v>
      </c>
      <c r="D8388" s="70">
        <v>0</v>
      </c>
      <c r="E8388" s="71">
        <v>44836</v>
      </c>
      <c r="F8388" t="s">
        <v>18435</v>
      </c>
      <c r="G8388" t="s">
        <v>15843</v>
      </c>
      <c r="H8388" t="s">
        <v>18434</v>
      </c>
      <c r="I8388" t="s">
        <v>18433</v>
      </c>
      <c r="J8388" s="40">
        <v>103844.29</v>
      </c>
      <c r="K8388" s="40">
        <v>0</v>
      </c>
    </row>
    <row r="8389" spans="1:11" x14ac:dyDescent="0.35">
      <c r="A8389">
        <v>30285</v>
      </c>
      <c r="B8389" t="s">
        <v>1373</v>
      </c>
      <c r="C8389" s="70">
        <v>-0.01</v>
      </c>
      <c r="D8389" s="70">
        <v>0</v>
      </c>
      <c r="E8389" s="71">
        <v>44903</v>
      </c>
      <c r="F8389" t="s">
        <v>8288</v>
      </c>
      <c r="G8389" t="s">
        <v>2142</v>
      </c>
      <c r="H8389" t="s">
        <v>8287</v>
      </c>
      <c r="I8389" t="s">
        <v>8286</v>
      </c>
      <c r="J8389" s="40">
        <v>0</v>
      </c>
      <c r="K8389" s="40">
        <v>2307.0300000000002</v>
      </c>
    </row>
    <row r="8390" spans="1:11" x14ac:dyDescent="0.35">
      <c r="A8390">
        <v>30285</v>
      </c>
      <c r="B8390" t="s">
        <v>1373</v>
      </c>
      <c r="C8390" s="70">
        <v>-0.01</v>
      </c>
      <c r="D8390" s="70">
        <v>0</v>
      </c>
      <c r="E8390" s="71">
        <v>44926</v>
      </c>
      <c r="F8390" t="s">
        <v>3685</v>
      </c>
      <c r="G8390" t="s">
        <v>2247</v>
      </c>
      <c r="H8390" t="s">
        <v>1911</v>
      </c>
      <c r="I8390" t="s">
        <v>1911</v>
      </c>
      <c r="J8390" s="40">
        <v>51.14</v>
      </c>
      <c r="K8390" s="40">
        <v>0</v>
      </c>
    </row>
    <row r="8391" spans="1:11" x14ac:dyDescent="0.35">
      <c r="A8391">
        <v>30287</v>
      </c>
      <c r="B8391" t="s">
        <v>18430</v>
      </c>
      <c r="C8391" s="70">
        <v>0</v>
      </c>
      <c r="D8391" s="70">
        <v>0</v>
      </c>
      <c r="E8391" s="71">
        <v>44592</v>
      </c>
      <c r="F8391" t="s">
        <v>9381</v>
      </c>
      <c r="G8391" t="s">
        <v>2142</v>
      </c>
      <c r="H8391" t="s">
        <v>9380</v>
      </c>
      <c r="I8391" t="s">
        <v>9379</v>
      </c>
      <c r="J8391" s="40">
        <v>0</v>
      </c>
      <c r="K8391" s="40">
        <v>197.81</v>
      </c>
    </row>
    <row r="8392" spans="1:11" x14ac:dyDescent="0.35">
      <c r="A8392">
        <v>30287</v>
      </c>
      <c r="B8392" t="s">
        <v>18430</v>
      </c>
      <c r="C8392" s="70">
        <v>0</v>
      </c>
      <c r="D8392" s="70">
        <v>0</v>
      </c>
      <c r="E8392" s="71">
        <v>44609</v>
      </c>
      <c r="F8392" t="s">
        <v>18432</v>
      </c>
      <c r="G8392" t="s">
        <v>15843</v>
      </c>
      <c r="H8392" t="s">
        <v>18431</v>
      </c>
      <c r="J8392" s="40">
        <v>198.18</v>
      </c>
      <c r="K8392" s="40">
        <v>0</v>
      </c>
    </row>
    <row r="8393" spans="1:11" x14ac:dyDescent="0.35">
      <c r="A8393">
        <v>30287</v>
      </c>
      <c r="B8393" t="s">
        <v>18430</v>
      </c>
      <c r="C8393" s="70">
        <v>0</v>
      </c>
      <c r="D8393" s="70">
        <v>0</v>
      </c>
      <c r="E8393" s="71">
        <v>44651</v>
      </c>
      <c r="F8393" t="s">
        <v>6498</v>
      </c>
      <c r="G8393" t="s">
        <v>2247</v>
      </c>
      <c r="J8393" s="40">
        <v>0</v>
      </c>
      <c r="K8393" s="40">
        <v>0.37</v>
      </c>
    </row>
    <row r="8394" spans="1:11" x14ac:dyDescent="0.35">
      <c r="A8394">
        <v>30289</v>
      </c>
      <c r="B8394" t="s">
        <v>104</v>
      </c>
      <c r="C8394" s="70">
        <v>-58581.99</v>
      </c>
      <c r="D8394" s="70">
        <v>-18694.25</v>
      </c>
      <c r="E8394" s="71">
        <v>44572</v>
      </c>
      <c r="F8394" t="s">
        <v>18429</v>
      </c>
      <c r="G8394" t="s">
        <v>2142</v>
      </c>
      <c r="H8394" t="s">
        <v>18428</v>
      </c>
      <c r="I8394" t="s">
        <v>18427</v>
      </c>
      <c r="J8394" s="40">
        <v>0</v>
      </c>
      <c r="K8394" s="40">
        <v>2405.8200000000002</v>
      </c>
    </row>
    <row r="8395" spans="1:11" x14ac:dyDescent="0.35">
      <c r="A8395">
        <v>30289</v>
      </c>
      <c r="B8395" t="s">
        <v>104</v>
      </c>
      <c r="C8395" s="70">
        <v>-58581.99</v>
      </c>
      <c r="D8395" s="70">
        <v>-18694.25</v>
      </c>
      <c r="E8395" s="71">
        <v>44573</v>
      </c>
      <c r="F8395" t="s">
        <v>18426</v>
      </c>
      <c r="G8395" t="s">
        <v>2142</v>
      </c>
      <c r="H8395" t="s">
        <v>18425</v>
      </c>
      <c r="I8395" t="s">
        <v>18424</v>
      </c>
      <c r="J8395" s="40">
        <v>0</v>
      </c>
      <c r="K8395" s="40">
        <v>2417.42</v>
      </c>
    </row>
    <row r="8396" spans="1:11" x14ac:dyDescent="0.35">
      <c r="A8396">
        <v>30289</v>
      </c>
      <c r="B8396" t="s">
        <v>104</v>
      </c>
      <c r="C8396" s="70">
        <v>-58581.99</v>
      </c>
      <c r="D8396" s="70">
        <v>-18694.25</v>
      </c>
      <c r="E8396" s="71">
        <v>44575</v>
      </c>
      <c r="F8396" t="s">
        <v>18423</v>
      </c>
      <c r="G8396" t="s">
        <v>15843</v>
      </c>
      <c r="H8396" t="s">
        <v>18422</v>
      </c>
      <c r="J8396" s="40">
        <v>2418.19</v>
      </c>
      <c r="K8396" s="40">
        <v>0</v>
      </c>
    </row>
    <row r="8397" spans="1:11" x14ac:dyDescent="0.35">
      <c r="A8397">
        <v>30289</v>
      </c>
      <c r="B8397" t="s">
        <v>104</v>
      </c>
      <c r="C8397" s="70">
        <v>-58581.99</v>
      </c>
      <c r="D8397" s="70">
        <v>-18694.25</v>
      </c>
      <c r="E8397" s="71">
        <v>44577</v>
      </c>
      <c r="F8397" t="s">
        <v>18421</v>
      </c>
      <c r="G8397" t="s">
        <v>15843</v>
      </c>
      <c r="H8397" t="s">
        <v>18420</v>
      </c>
      <c r="J8397" s="40">
        <v>329.15</v>
      </c>
      <c r="K8397" s="40">
        <v>0</v>
      </c>
    </row>
    <row r="8398" spans="1:11" x14ac:dyDescent="0.35">
      <c r="A8398">
        <v>30289</v>
      </c>
      <c r="B8398" t="s">
        <v>104</v>
      </c>
      <c r="C8398" s="70">
        <v>-58581.99</v>
      </c>
      <c r="D8398" s="70">
        <v>-18694.25</v>
      </c>
      <c r="E8398" s="71">
        <v>44578</v>
      </c>
      <c r="F8398" t="s">
        <v>18419</v>
      </c>
      <c r="G8398" t="s">
        <v>15843</v>
      </c>
      <c r="H8398" t="s">
        <v>18418</v>
      </c>
      <c r="J8398" s="40">
        <v>989.05</v>
      </c>
      <c r="K8398" s="40">
        <v>0</v>
      </c>
    </row>
    <row r="8399" spans="1:11" x14ac:dyDescent="0.35">
      <c r="A8399">
        <v>30289</v>
      </c>
      <c r="B8399" t="s">
        <v>104</v>
      </c>
      <c r="C8399" s="70">
        <v>-58581.99</v>
      </c>
      <c r="D8399" s="70">
        <v>-18694.25</v>
      </c>
      <c r="E8399" s="71">
        <v>44578</v>
      </c>
      <c r="F8399" t="s">
        <v>18417</v>
      </c>
      <c r="G8399" t="s">
        <v>15843</v>
      </c>
      <c r="H8399" t="s">
        <v>18416</v>
      </c>
      <c r="J8399" s="40">
        <v>2129.15</v>
      </c>
      <c r="K8399" s="40">
        <v>0</v>
      </c>
    </row>
    <row r="8400" spans="1:11" x14ac:dyDescent="0.35">
      <c r="A8400">
        <v>30289</v>
      </c>
      <c r="B8400" t="s">
        <v>104</v>
      </c>
      <c r="C8400" s="70">
        <v>-58581.99</v>
      </c>
      <c r="D8400" s="70">
        <v>-18694.25</v>
      </c>
      <c r="E8400" s="71">
        <v>44580</v>
      </c>
      <c r="F8400" t="s">
        <v>18415</v>
      </c>
      <c r="G8400" t="s">
        <v>2142</v>
      </c>
      <c r="H8400" t="s">
        <v>18414</v>
      </c>
      <c r="I8400" t="s">
        <v>18413</v>
      </c>
      <c r="J8400" s="40">
        <v>0</v>
      </c>
      <c r="K8400" s="40">
        <v>2407.36</v>
      </c>
    </row>
    <row r="8401" spans="1:11" x14ac:dyDescent="0.35">
      <c r="A8401">
        <v>30289</v>
      </c>
      <c r="B8401" t="s">
        <v>104</v>
      </c>
      <c r="C8401" s="70">
        <v>-58581.99</v>
      </c>
      <c r="D8401" s="70">
        <v>-18694.25</v>
      </c>
      <c r="E8401" s="71">
        <v>44588</v>
      </c>
      <c r="F8401" t="s">
        <v>18412</v>
      </c>
      <c r="G8401" t="s">
        <v>15843</v>
      </c>
      <c r="H8401" t="s">
        <v>18411</v>
      </c>
      <c r="J8401" s="40">
        <v>2353.88</v>
      </c>
      <c r="K8401" s="40">
        <v>0</v>
      </c>
    </row>
    <row r="8402" spans="1:11" x14ac:dyDescent="0.35">
      <c r="A8402">
        <v>30289</v>
      </c>
      <c r="B8402" t="s">
        <v>104</v>
      </c>
      <c r="C8402" s="70">
        <v>-58581.99</v>
      </c>
      <c r="D8402" s="70">
        <v>-18694.25</v>
      </c>
      <c r="E8402" s="71">
        <v>44591</v>
      </c>
      <c r="F8402" t="s">
        <v>18410</v>
      </c>
      <c r="G8402" t="s">
        <v>2142</v>
      </c>
      <c r="H8402" t="s">
        <v>18409</v>
      </c>
      <c r="I8402" t="s">
        <v>18408</v>
      </c>
      <c r="J8402" s="40">
        <v>0</v>
      </c>
      <c r="K8402" s="40">
        <v>2445.56</v>
      </c>
    </row>
    <row r="8403" spans="1:11" x14ac:dyDescent="0.35">
      <c r="A8403">
        <v>30289</v>
      </c>
      <c r="B8403" t="s">
        <v>104</v>
      </c>
      <c r="C8403" s="70">
        <v>-58581.99</v>
      </c>
      <c r="D8403" s="70">
        <v>-18694.25</v>
      </c>
      <c r="E8403" s="71">
        <v>44592</v>
      </c>
      <c r="F8403" t="s">
        <v>6815</v>
      </c>
      <c r="G8403" t="s">
        <v>2247</v>
      </c>
      <c r="J8403" s="40">
        <v>50.85</v>
      </c>
      <c r="K8403" s="40">
        <v>0</v>
      </c>
    </row>
    <row r="8404" spans="1:11" x14ac:dyDescent="0.35">
      <c r="A8404">
        <v>30289</v>
      </c>
      <c r="B8404" t="s">
        <v>104</v>
      </c>
      <c r="C8404" s="70">
        <v>-58581.99</v>
      </c>
      <c r="D8404" s="70">
        <v>-18694.25</v>
      </c>
      <c r="E8404" s="71">
        <v>44592</v>
      </c>
      <c r="F8404" t="s">
        <v>6746</v>
      </c>
      <c r="G8404" t="s">
        <v>2247</v>
      </c>
      <c r="H8404" t="s">
        <v>6720</v>
      </c>
      <c r="I8404" t="s">
        <v>6720</v>
      </c>
      <c r="J8404" s="40">
        <v>314.54000000000002</v>
      </c>
      <c r="K8404" s="40">
        <v>0</v>
      </c>
    </row>
    <row r="8405" spans="1:11" x14ac:dyDescent="0.35">
      <c r="A8405">
        <v>30289</v>
      </c>
      <c r="B8405" t="s">
        <v>104</v>
      </c>
      <c r="C8405" s="70">
        <v>-58581.99</v>
      </c>
      <c r="D8405" s="70">
        <v>-18694.25</v>
      </c>
      <c r="E8405" s="71">
        <v>44601</v>
      </c>
      <c r="F8405" t="s">
        <v>18407</v>
      </c>
      <c r="G8405" t="s">
        <v>15843</v>
      </c>
      <c r="H8405" t="s">
        <v>18406</v>
      </c>
      <c r="J8405" s="40">
        <v>2430.35</v>
      </c>
      <c r="K8405" s="40">
        <v>0</v>
      </c>
    </row>
    <row r="8406" spans="1:11" x14ac:dyDescent="0.35">
      <c r="A8406">
        <v>30289</v>
      </c>
      <c r="B8406" t="s">
        <v>104</v>
      </c>
      <c r="C8406" s="70">
        <v>-58581.99</v>
      </c>
      <c r="D8406" s="70">
        <v>-18694.25</v>
      </c>
      <c r="E8406" s="71">
        <v>44616</v>
      </c>
      <c r="F8406" t="s">
        <v>18405</v>
      </c>
      <c r="G8406" t="s">
        <v>15843</v>
      </c>
      <c r="H8406" t="s">
        <v>18404</v>
      </c>
      <c r="J8406" s="40">
        <v>1602.57</v>
      </c>
      <c r="K8406" s="40">
        <v>0</v>
      </c>
    </row>
    <row r="8407" spans="1:11" x14ac:dyDescent="0.35">
      <c r="A8407">
        <v>30289</v>
      </c>
      <c r="B8407" t="s">
        <v>104</v>
      </c>
      <c r="C8407" s="70">
        <v>-58581.99</v>
      </c>
      <c r="D8407" s="70">
        <v>-18694.25</v>
      </c>
      <c r="E8407" s="71">
        <v>44616</v>
      </c>
      <c r="F8407" t="s">
        <v>18403</v>
      </c>
      <c r="G8407" t="s">
        <v>15843</v>
      </c>
      <c r="H8407" t="s">
        <v>18402</v>
      </c>
      <c r="J8407" s="40">
        <v>16330.17</v>
      </c>
      <c r="K8407" s="40">
        <v>0</v>
      </c>
    </row>
    <row r="8408" spans="1:11" x14ac:dyDescent="0.35">
      <c r="A8408">
        <v>30289</v>
      </c>
      <c r="B8408" t="s">
        <v>104</v>
      </c>
      <c r="C8408" s="70">
        <v>-58581.99</v>
      </c>
      <c r="D8408" s="70">
        <v>-18694.25</v>
      </c>
      <c r="E8408" s="71">
        <v>44626</v>
      </c>
      <c r="F8408" t="s">
        <v>18401</v>
      </c>
      <c r="G8408" t="s">
        <v>2142</v>
      </c>
      <c r="H8408" t="s">
        <v>18400</v>
      </c>
      <c r="I8408" t="s">
        <v>18399</v>
      </c>
      <c r="J8408" s="40">
        <v>0</v>
      </c>
      <c r="K8408" s="40">
        <v>540.83000000000004</v>
      </c>
    </row>
    <row r="8409" spans="1:11" x14ac:dyDescent="0.35">
      <c r="A8409">
        <v>30289</v>
      </c>
      <c r="B8409" t="s">
        <v>104</v>
      </c>
      <c r="C8409" s="70">
        <v>-58581.99</v>
      </c>
      <c r="D8409" s="70">
        <v>-18694.25</v>
      </c>
      <c r="E8409" s="71">
        <v>44629</v>
      </c>
      <c r="F8409" t="s">
        <v>18398</v>
      </c>
      <c r="G8409" t="s">
        <v>2142</v>
      </c>
      <c r="H8409" t="s">
        <v>18397</v>
      </c>
      <c r="I8409" t="s">
        <v>18396</v>
      </c>
      <c r="J8409" s="40">
        <v>0</v>
      </c>
      <c r="K8409" s="40">
        <v>534.41</v>
      </c>
    </row>
    <row r="8410" spans="1:11" x14ac:dyDescent="0.35">
      <c r="A8410">
        <v>30289</v>
      </c>
      <c r="B8410" t="s">
        <v>104</v>
      </c>
      <c r="C8410" s="70">
        <v>-58581.99</v>
      </c>
      <c r="D8410" s="70">
        <v>-18694.25</v>
      </c>
      <c r="E8410" s="71">
        <v>44629</v>
      </c>
      <c r="F8410" t="s">
        <v>18395</v>
      </c>
      <c r="G8410" t="s">
        <v>2142</v>
      </c>
      <c r="H8410" t="s">
        <v>18394</v>
      </c>
      <c r="I8410" t="s">
        <v>18393</v>
      </c>
      <c r="J8410" s="40">
        <v>0</v>
      </c>
      <c r="K8410" s="40">
        <v>534.41</v>
      </c>
    </row>
    <row r="8411" spans="1:11" x14ac:dyDescent="0.35">
      <c r="A8411">
        <v>30289</v>
      </c>
      <c r="B8411" t="s">
        <v>104</v>
      </c>
      <c r="C8411" s="70">
        <v>-58581.99</v>
      </c>
      <c r="D8411" s="70">
        <v>-18694.25</v>
      </c>
      <c r="E8411" s="71">
        <v>44629</v>
      </c>
      <c r="F8411" t="s">
        <v>8515</v>
      </c>
      <c r="G8411" t="s">
        <v>2142</v>
      </c>
      <c r="H8411" t="s">
        <v>8514</v>
      </c>
      <c r="I8411" t="s">
        <v>8513</v>
      </c>
      <c r="J8411" s="40">
        <v>0</v>
      </c>
      <c r="K8411" s="40">
        <v>56.64</v>
      </c>
    </row>
    <row r="8412" spans="1:11" x14ac:dyDescent="0.35">
      <c r="A8412">
        <v>30289</v>
      </c>
      <c r="B8412" t="s">
        <v>104</v>
      </c>
      <c r="C8412" s="70">
        <v>-58581.99</v>
      </c>
      <c r="D8412" s="70">
        <v>-18694.25</v>
      </c>
      <c r="E8412" s="71">
        <v>44633</v>
      </c>
      <c r="F8412" t="s">
        <v>18392</v>
      </c>
      <c r="G8412" t="s">
        <v>15843</v>
      </c>
      <c r="H8412" t="s">
        <v>18391</v>
      </c>
      <c r="J8412" s="40">
        <v>3990.2</v>
      </c>
      <c r="K8412" s="40">
        <v>0</v>
      </c>
    </row>
    <row r="8413" spans="1:11" x14ac:dyDescent="0.35">
      <c r="A8413">
        <v>30289</v>
      </c>
      <c r="B8413" t="s">
        <v>104</v>
      </c>
      <c r="C8413" s="70">
        <v>-58581.99</v>
      </c>
      <c r="D8413" s="70">
        <v>-18694.25</v>
      </c>
      <c r="E8413" s="71">
        <v>44634</v>
      </c>
      <c r="F8413" t="s">
        <v>8512</v>
      </c>
      <c r="G8413" t="s">
        <v>2142</v>
      </c>
      <c r="H8413" t="s">
        <v>8511</v>
      </c>
      <c r="I8413" t="s">
        <v>8510</v>
      </c>
      <c r="J8413" s="40">
        <v>0</v>
      </c>
      <c r="K8413" s="40">
        <v>56.92</v>
      </c>
    </row>
    <row r="8414" spans="1:11" x14ac:dyDescent="0.35">
      <c r="A8414">
        <v>30289</v>
      </c>
      <c r="B8414" t="s">
        <v>104</v>
      </c>
      <c r="C8414" s="70">
        <v>-58581.99</v>
      </c>
      <c r="D8414" s="70">
        <v>-18694.25</v>
      </c>
      <c r="E8414" s="71">
        <v>44635</v>
      </c>
      <c r="F8414" t="s">
        <v>8509</v>
      </c>
      <c r="G8414" t="s">
        <v>2142</v>
      </c>
      <c r="H8414" t="s">
        <v>8508</v>
      </c>
      <c r="I8414" t="s">
        <v>8507</v>
      </c>
      <c r="J8414" s="40">
        <v>0</v>
      </c>
      <c r="K8414" s="40">
        <v>144.19999999999999</v>
      </c>
    </row>
    <row r="8415" spans="1:11" x14ac:dyDescent="0.35">
      <c r="A8415">
        <v>30289</v>
      </c>
      <c r="B8415" t="s">
        <v>104</v>
      </c>
      <c r="C8415" s="70">
        <v>-58581.99</v>
      </c>
      <c r="D8415" s="70">
        <v>-18694.25</v>
      </c>
      <c r="E8415" s="71">
        <v>44637</v>
      </c>
      <c r="F8415" t="s">
        <v>8506</v>
      </c>
      <c r="G8415" t="s">
        <v>2142</v>
      </c>
      <c r="H8415" t="s">
        <v>8505</v>
      </c>
      <c r="I8415" t="s">
        <v>8504</v>
      </c>
      <c r="J8415" s="40">
        <v>0</v>
      </c>
      <c r="K8415" s="40">
        <v>632.85</v>
      </c>
    </row>
    <row r="8416" spans="1:11" x14ac:dyDescent="0.35">
      <c r="A8416">
        <v>30289</v>
      </c>
      <c r="B8416" t="s">
        <v>104</v>
      </c>
      <c r="C8416" s="70">
        <v>-58581.99</v>
      </c>
      <c r="D8416" s="70">
        <v>-18694.25</v>
      </c>
      <c r="E8416" s="71">
        <v>44642</v>
      </c>
      <c r="F8416" t="s">
        <v>8503</v>
      </c>
      <c r="G8416" t="s">
        <v>2142</v>
      </c>
      <c r="H8416" t="s">
        <v>8502</v>
      </c>
      <c r="I8416" t="s">
        <v>8501</v>
      </c>
      <c r="J8416" s="40">
        <v>0</v>
      </c>
      <c r="K8416" s="40">
        <v>-57.67</v>
      </c>
    </row>
    <row r="8417" spans="1:11" x14ac:dyDescent="0.35">
      <c r="A8417">
        <v>30289</v>
      </c>
      <c r="B8417" t="s">
        <v>104</v>
      </c>
      <c r="C8417" s="70">
        <v>-58581.99</v>
      </c>
      <c r="D8417" s="70">
        <v>-18694.25</v>
      </c>
      <c r="E8417" s="71">
        <v>44644</v>
      </c>
      <c r="F8417" t="s">
        <v>18390</v>
      </c>
      <c r="G8417" t="s">
        <v>15843</v>
      </c>
      <c r="H8417" t="s">
        <v>18389</v>
      </c>
      <c r="J8417" s="40">
        <v>1877.99</v>
      </c>
      <c r="K8417" s="40">
        <v>0</v>
      </c>
    </row>
    <row r="8418" spans="1:11" x14ac:dyDescent="0.35">
      <c r="A8418">
        <v>30289</v>
      </c>
      <c r="B8418" t="s">
        <v>104</v>
      </c>
      <c r="C8418" s="70">
        <v>-58581.99</v>
      </c>
      <c r="D8418" s="70">
        <v>-18694.25</v>
      </c>
      <c r="E8418" s="71">
        <v>44651</v>
      </c>
      <c r="F8418" t="s">
        <v>8500</v>
      </c>
      <c r="G8418" t="s">
        <v>2142</v>
      </c>
      <c r="H8418" t="s">
        <v>8499</v>
      </c>
      <c r="I8418" t="s">
        <v>8498</v>
      </c>
      <c r="J8418" s="40">
        <v>0</v>
      </c>
      <c r="K8418" s="40">
        <v>461.9</v>
      </c>
    </row>
    <row r="8419" spans="1:11" x14ac:dyDescent="0.35">
      <c r="A8419">
        <v>30289</v>
      </c>
      <c r="B8419" t="s">
        <v>104</v>
      </c>
      <c r="C8419" s="70">
        <v>-58581.99</v>
      </c>
      <c r="D8419" s="70">
        <v>-18694.25</v>
      </c>
      <c r="E8419" s="71">
        <v>44651</v>
      </c>
      <c r="F8419" t="s">
        <v>6497</v>
      </c>
      <c r="G8419" t="s">
        <v>2247</v>
      </c>
      <c r="J8419" s="40">
        <v>827.19</v>
      </c>
      <c r="K8419" s="40">
        <v>0</v>
      </c>
    </row>
    <row r="8420" spans="1:11" x14ac:dyDescent="0.35">
      <c r="A8420">
        <v>30289</v>
      </c>
      <c r="B8420" t="s">
        <v>104</v>
      </c>
      <c r="C8420" s="70">
        <v>-58581.99</v>
      </c>
      <c r="D8420" s="70">
        <v>-18694.25</v>
      </c>
      <c r="E8420" s="71">
        <v>44656</v>
      </c>
      <c r="F8420" t="s">
        <v>18388</v>
      </c>
      <c r="G8420" t="s">
        <v>2142</v>
      </c>
      <c r="H8420" t="s">
        <v>18387</v>
      </c>
      <c r="I8420" t="s">
        <v>18386</v>
      </c>
      <c r="J8420" s="40">
        <v>0</v>
      </c>
      <c r="K8420" s="40">
        <v>3011.86</v>
      </c>
    </row>
    <row r="8421" spans="1:11" x14ac:dyDescent="0.35">
      <c r="A8421">
        <v>30289</v>
      </c>
      <c r="B8421" t="s">
        <v>104</v>
      </c>
      <c r="C8421" s="70">
        <v>-58581.99</v>
      </c>
      <c r="D8421" s="70">
        <v>-18694.25</v>
      </c>
      <c r="E8421" s="71">
        <v>44657</v>
      </c>
      <c r="F8421" t="s">
        <v>18385</v>
      </c>
      <c r="G8421" t="s">
        <v>2142</v>
      </c>
      <c r="H8421" t="s">
        <v>18384</v>
      </c>
      <c r="I8421" t="s">
        <v>18383</v>
      </c>
      <c r="J8421" s="40">
        <v>0</v>
      </c>
      <c r="K8421" s="40">
        <v>666.05</v>
      </c>
    </row>
    <row r="8422" spans="1:11" x14ac:dyDescent="0.35">
      <c r="A8422">
        <v>30289</v>
      </c>
      <c r="B8422" t="s">
        <v>104</v>
      </c>
      <c r="C8422" s="70">
        <v>-58581.99</v>
      </c>
      <c r="D8422" s="70">
        <v>-18694.25</v>
      </c>
      <c r="E8422" s="71">
        <v>44658</v>
      </c>
      <c r="F8422" t="s">
        <v>18382</v>
      </c>
      <c r="G8422" t="s">
        <v>15843</v>
      </c>
      <c r="H8422" t="s">
        <v>18381</v>
      </c>
      <c r="J8422" s="40">
        <v>454.46</v>
      </c>
      <c r="K8422" s="40">
        <v>0</v>
      </c>
    </row>
    <row r="8423" spans="1:11" x14ac:dyDescent="0.35">
      <c r="A8423">
        <v>30289</v>
      </c>
      <c r="B8423" t="s">
        <v>104</v>
      </c>
      <c r="C8423" s="70">
        <v>-58581.99</v>
      </c>
      <c r="D8423" s="70">
        <v>-18694.25</v>
      </c>
      <c r="E8423" s="71">
        <v>44664</v>
      </c>
      <c r="F8423" t="s">
        <v>18380</v>
      </c>
      <c r="G8423" t="s">
        <v>2142</v>
      </c>
      <c r="H8423" t="s">
        <v>18379</v>
      </c>
      <c r="I8423" t="s">
        <v>18378</v>
      </c>
      <c r="J8423" s="40">
        <v>0</v>
      </c>
      <c r="K8423" s="40">
        <v>2451.5100000000002</v>
      </c>
    </row>
    <row r="8424" spans="1:11" x14ac:dyDescent="0.35">
      <c r="A8424">
        <v>30289</v>
      </c>
      <c r="B8424" t="s">
        <v>104</v>
      </c>
      <c r="C8424" s="70">
        <v>-58581.99</v>
      </c>
      <c r="D8424" s="70">
        <v>-18694.25</v>
      </c>
      <c r="E8424" s="71">
        <v>44664</v>
      </c>
      <c r="F8424" t="s">
        <v>18377</v>
      </c>
      <c r="G8424" t="s">
        <v>2142</v>
      </c>
      <c r="H8424" t="s">
        <v>18376</v>
      </c>
      <c r="I8424" t="s">
        <v>18375</v>
      </c>
      <c r="J8424" s="40">
        <v>0</v>
      </c>
      <c r="K8424" s="40">
        <v>598.38</v>
      </c>
    </row>
    <row r="8425" spans="1:11" x14ac:dyDescent="0.35">
      <c r="A8425">
        <v>30289</v>
      </c>
      <c r="B8425" t="s">
        <v>104</v>
      </c>
      <c r="C8425" s="70">
        <v>-58581.99</v>
      </c>
      <c r="D8425" s="70">
        <v>-18694.25</v>
      </c>
      <c r="E8425" s="71">
        <v>44675</v>
      </c>
      <c r="F8425" t="s">
        <v>18374</v>
      </c>
      <c r="G8425" t="s">
        <v>15843</v>
      </c>
      <c r="H8425" t="s">
        <v>18373</v>
      </c>
      <c r="J8425" s="40">
        <v>6708.73</v>
      </c>
      <c r="K8425" s="40">
        <v>0</v>
      </c>
    </row>
    <row r="8426" spans="1:11" x14ac:dyDescent="0.35">
      <c r="A8426">
        <v>30289</v>
      </c>
      <c r="B8426" t="s">
        <v>104</v>
      </c>
      <c r="C8426" s="70">
        <v>-58581.99</v>
      </c>
      <c r="D8426" s="70">
        <v>-18694.25</v>
      </c>
      <c r="E8426" s="71">
        <v>44676</v>
      </c>
      <c r="F8426" t="s">
        <v>18372</v>
      </c>
      <c r="G8426" t="s">
        <v>2142</v>
      </c>
      <c r="H8426" t="s">
        <v>18371</v>
      </c>
      <c r="I8426" t="s">
        <v>18370</v>
      </c>
      <c r="J8426" s="40">
        <v>0</v>
      </c>
      <c r="K8426" s="40">
        <v>53149.5</v>
      </c>
    </row>
    <row r="8427" spans="1:11" x14ac:dyDescent="0.35">
      <c r="A8427">
        <v>30289</v>
      </c>
      <c r="B8427" t="s">
        <v>104</v>
      </c>
      <c r="C8427" s="70">
        <v>-58581.99</v>
      </c>
      <c r="D8427" s="70">
        <v>-18694.25</v>
      </c>
      <c r="E8427" s="71">
        <v>44679</v>
      </c>
      <c r="F8427" t="s">
        <v>8497</v>
      </c>
      <c r="G8427" t="s">
        <v>2142</v>
      </c>
      <c r="H8427" t="s">
        <v>8496</v>
      </c>
      <c r="I8427" t="s">
        <v>8495</v>
      </c>
      <c r="J8427" s="40">
        <v>0</v>
      </c>
      <c r="K8427" s="40">
        <v>156.93</v>
      </c>
    </row>
    <row r="8428" spans="1:11" x14ac:dyDescent="0.35">
      <c r="A8428">
        <v>30289</v>
      </c>
      <c r="B8428" t="s">
        <v>104</v>
      </c>
      <c r="C8428" s="70">
        <v>-58581.99</v>
      </c>
      <c r="D8428" s="70">
        <v>-18694.25</v>
      </c>
      <c r="E8428" s="71">
        <v>44681</v>
      </c>
      <c r="F8428" t="s">
        <v>6251</v>
      </c>
      <c r="G8428" t="s">
        <v>2247</v>
      </c>
      <c r="J8428" s="40">
        <v>0</v>
      </c>
      <c r="K8428" s="40">
        <v>386.76</v>
      </c>
    </row>
    <row r="8429" spans="1:11" x14ac:dyDescent="0.35">
      <c r="A8429">
        <v>30289</v>
      </c>
      <c r="B8429" t="s">
        <v>104</v>
      </c>
      <c r="C8429" s="70">
        <v>-58581.99</v>
      </c>
      <c r="D8429" s="70">
        <v>-18694.25</v>
      </c>
      <c r="E8429" s="71">
        <v>44681</v>
      </c>
      <c r="F8429" t="s">
        <v>6130</v>
      </c>
      <c r="G8429" t="s">
        <v>2247</v>
      </c>
      <c r="J8429" s="40">
        <v>637.79</v>
      </c>
      <c r="K8429" s="40">
        <v>0</v>
      </c>
    </row>
    <row r="8430" spans="1:11" x14ac:dyDescent="0.35">
      <c r="A8430">
        <v>30289</v>
      </c>
      <c r="B8430" t="s">
        <v>104</v>
      </c>
      <c r="C8430" s="70">
        <v>-58581.99</v>
      </c>
      <c r="D8430" s="70">
        <v>-18694.25</v>
      </c>
      <c r="E8430" s="71">
        <v>44682</v>
      </c>
      <c r="F8430" t="s">
        <v>8472</v>
      </c>
      <c r="G8430" t="s">
        <v>2142</v>
      </c>
      <c r="H8430" t="s">
        <v>8471</v>
      </c>
      <c r="I8430" t="s">
        <v>8470</v>
      </c>
      <c r="J8430" s="40">
        <v>0</v>
      </c>
      <c r="K8430" s="40">
        <v>155.26</v>
      </c>
    </row>
    <row r="8431" spans="1:11" x14ac:dyDescent="0.35">
      <c r="A8431">
        <v>30289</v>
      </c>
      <c r="B8431" t="s">
        <v>104</v>
      </c>
      <c r="C8431" s="70">
        <v>-58581.99</v>
      </c>
      <c r="D8431" s="70">
        <v>-18694.25</v>
      </c>
      <c r="E8431" s="71">
        <v>44690</v>
      </c>
      <c r="F8431" t="s">
        <v>8467</v>
      </c>
      <c r="G8431" t="s">
        <v>2142</v>
      </c>
      <c r="H8431" t="s">
        <v>2018</v>
      </c>
      <c r="I8431" t="s">
        <v>2017</v>
      </c>
      <c r="J8431" s="40">
        <v>0</v>
      </c>
      <c r="K8431" s="40">
        <v>767.89</v>
      </c>
    </row>
    <row r="8432" spans="1:11" x14ac:dyDescent="0.35">
      <c r="A8432">
        <v>30289</v>
      </c>
      <c r="B8432" t="s">
        <v>104</v>
      </c>
      <c r="C8432" s="70">
        <v>-58581.99</v>
      </c>
      <c r="D8432" s="70">
        <v>-18694.25</v>
      </c>
      <c r="E8432" s="71">
        <v>44700</v>
      </c>
      <c r="F8432" t="s">
        <v>18369</v>
      </c>
      <c r="G8432" t="s">
        <v>15843</v>
      </c>
      <c r="H8432" t="s">
        <v>18368</v>
      </c>
      <c r="J8432" s="40">
        <v>51887.64</v>
      </c>
      <c r="K8432" s="40">
        <v>0</v>
      </c>
    </row>
    <row r="8433" spans="1:11" x14ac:dyDescent="0.35">
      <c r="A8433">
        <v>30289</v>
      </c>
      <c r="B8433" t="s">
        <v>104</v>
      </c>
      <c r="C8433" s="70">
        <v>-58581.99</v>
      </c>
      <c r="D8433" s="70">
        <v>-18694.25</v>
      </c>
      <c r="E8433" s="71">
        <v>44707</v>
      </c>
      <c r="F8433" t="s">
        <v>18367</v>
      </c>
      <c r="G8433" t="s">
        <v>2142</v>
      </c>
      <c r="H8433" t="s">
        <v>18366</v>
      </c>
      <c r="I8433" t="s">
        <v>18365</v>
      </c>
      <c r="J8433" s="40">
        <v>0</v>
      </c>
      <c r="K8433" s="40">
        <v>546.24</v>
      </c>
    </row>
    <row r="8434" spans="1:11" x14ac:dyDescent="0.35">
      <c r="A8434">
        <v>30289</v>
      </c>
      <c r="B8434" t="s">
        <v>104</v>
      </c>
      <c r="C8434" s="70">
        <v>-58581.99</v>
      </c>
      <c r="D8434" s="70">
        <v>-18694.25</v>
      </c>
      <c r="E8434" s="71">
        <v>44712</v>
      </c>
      <c r="F8434" t="s">
        <v>5932</v>
      </c>
      <c r="G8434" t="s">
        <v>2247</v>
      </c>
      <c r="J8434" s="40">
        <v>1126.29</v>
      </c>
      <c r="K8434" s="40">
        <v>0</v>
      </c>
    </row>
    <row r="8435" spans="1:11" x14ac:dyDescent="0.35">
      <c r="A8435">
        <v>30289</v>
      </c>
      <c r="B8435" t="s">
        <v>104</v>
      </c>
      <c r="C8435" s="70">
        <v>-58581.99</v>
      </c>
      <c r="D8435" s="70">
        <v>-18694.25</v>
      </c>
      <c r="E8435" s="71">
        <v>44724</v>
      </c>
      <c r="F8435" t="s">
        <v>18364</v>
      </c>
      <c r="G8435" t="s">
        <v>2142</v>
      </c>
      <c r="H8435" t="s">
        <v>18363</v>
      </c>
      <c r="I8435" t="s">
        <v>18362</v>
      </c>
      <c r="J8435" s="40">
        <v>0</v>
      </c>
      <c r="K8435" s="40">
        <v>544.29999999999995</v>
      </c>
    </row>
    <row r="8436" spans="1:11" x14ac:dyDescent="0.35">
      <c r="A8436">
        <v>30289</v>
      </c>
      <c r="B8436" t="s">
        <v>104</v>
      </c>
      <c r="C8436" s="70">
        <v>-58581.99</v>
      </c>
      <c r="D8436" s="70">
        <v>-18694.25</v>
      </c>
      <c r="E8436" s="71">
        <v>44724</v>
      </c>
      <c r="F8436" t="s">
        <v>8438</v>
      </c>
      <c r="G8436" t="s">
        <v>2142</v>
      </c>
      <c r="H8436" t="s">
        <v>8437</v>
      </c>
      <c r="I8436" t="s">
        <v>8436</v>
      </c>
      <c r="J8436" s="40">
        <v>0</v>
      </c>
      <c r="K8436" s="40">
        <v>242.67</v>
      </c>
    </row>
    <row r="8437" spans="1:11" x14ac:dyDescent="0.35">
      <c r="A8437">
        <v>30289</v>
      </c>
      <c r="B8437" t="s">
        <v>104</v>
      </c>
      <c r="C8437" s="70">
        <v>-58581.99</v>
      </c>
      <c r="D8437" s="70">
        <v>-18694.25</v>
      </c>
      <c r="E8437" s="71">
        <v>44728</v>
      </c>
      <c r="F8437" t="s">
        <v>18361</v>
      </c>
      <c r="G8437" t="s">
        <v>15843</v>
      </c>
      <c r="H8437" t="s">
        <v>2015</v>
      </c>
      <c r="J8437" s="40">
        <v>766.97</v>
      </c>
      <c r="K8437" s="40">
        <v>0</v>
      </c>
    </row>
    <row r="8438" spans="1:11" x14ac:dyDescent="0.35">
      <c r="A8438">
        <v>30289</v>
      </c>
      <c r="B8438" t="s">
        <v>104</v>
      </c>
      <c r="C8438" s="70">
        <v>-58581.99</v>
      </c>
      <c r="D8438" s="70">
        <v>-18694.25</v>
      </c>
      <c r="E8438" s="71">
        <v>44733</v>
      </c>
      <c r="F8438" t="s">
        <v>8426</v>
      </c>
      <c r="G8438" t="s">
        <v>2142</v>
      </c>
      <c r="H8438" t="s">
        <v>8425</v>
      </c>
      <c r="I8438" t="s">
        <v>8424</v>
      </c>
      <c r="J8438" s="40">
        <v>0</v>
      </c>
      <c r="K8438" s="40">
        <v>531.85</v>
      </c>
    </row>
    <row r="8439" spans="1:11" x14ac:dyDescent="0.35">
      <c r="A8439">
        <v>30289</v>
      </c>
      <c r="B8439" t="s">
        <v>104</v>
      </c>
      <c r="C8439" s="70">
        <v>-58581.99</v>
      </c>
      <c r="D8439" s="70">
        <v>-18694.25</v>
      </c>
      <c r="E8439" s="71">
        <v>44742</v>
      </c>
      <c r="F8439" t="s">
        <v>5662</v>
      </c>
      <c r="G8439" t="s">
        <v>2247</v>
      </c>
      <c r="J8439" s="40">
        <v>0</v>
      </c>
      <c r="K8439" s="40">
        <v>132.81</v>
      </c>
    </row>
    <row r="8440" spans="1:11" x14ac:dyDescent="0.35">
      <c r="A8440">
        <v>30289</v>
      </c>
      <c r="B8440" t="s">
        <v>104</v>
      </c>
      <c r="C8440" s="70">
        <v>-58581.99</v>
      </c>
      <c r="D8440" s="70">
        <v>-18694.25</v>
      </c>
      <c r="E8440" s="71">
        <v>44743</v>
      </c>
      <c r="F8440" t="s">
        <v>18360</v>
      </c>
      <c r="G8440" t="s">
        <v>15843</v>
      </c>
      <c r="H8440" t="s">
        <v>18359</v>
      </c>
      <c r="J8440" s="40">
        <v>1790.7</v>
      </c>
      <c r="K8440" s="40">
        <v>0</v>
      </c>
    </row>
    <row r="8441" spans="1:11" x14ac:dyDescent="0.35">
      <c r="A8441">
        <v>30289</v>
      </c>
      <c r="B8441" t="s">
        <v>104</v>
      </c>
      <c r="C8441" s="70">
        <v>-58581.99</v>
      </c>
      <c r="D8441" s="70">
        <v>-18694.25</v>
      </c>
      <c r="E8441" s="71">
        <v>44752</v>
      </c>
      <c r="F8441" t="s">
        <v>18358</v>
      </c>
      <c r="G8441" t="s">
        <v>2142</v>
      </c>
      <c r="H8441" t="s">
        <v>18357</v>
      </c>
      <c r="I8441" t="s">
        <v>18356</v>
      </c>
      <c r="J8441" s="40">
        <v>0</v>
      </c>
      <c r="K8441" s="40">
        <v>527.88</v>
      </c>
    </row>
    <row r="8442" spans="1:11" x14ac:dyDescent="0.35">
      <c r="A8442">
        <v>30289</v>
      </c>
      <c r="B8442" t="s">
        <v>104</v>
      </c>
      <c r="C8442" s="70">
        <v>-58581.99</v>
      </c>
      <c r="D8442" s="70">
        <v>-18694.25</v>
      </c>
      <c r="E8442" s="71">
        <v>44760</v>
      </c>
      <c r="F8442" t="s">
        <v>18355</v>
      </c>
      <c r="G8442" t="s">
        <v>2142</v>
      </c>
      <c r="H8442" t="s">
        <v>18354</v>
      </c>
      <c r="I8442" t="s">
        <v>18353</v>
      </c>
      <c r="J8442" s="40">
        <v>0</v>
      </c>
      <c r="K8442" s="40">
        <v>1083.3599999999999</v>
      </c>
    </row>
    <row r="8443" spans="1:11" x14ac:dyDescent="0.35">
      <c r="A8443">
        <v>30289</v>
      </c>
      <c r="B8443" t="s">
        <v>104</v>
      </c>
      <c r="C8443" s="70">
        <v>-58581.99</v>
      </c>
      <c r="D8443" s="70">
        <v>-18694.25</v>
      </c>
      <c r="E8443" s="71">
        <v>44766</v>
      </c>
      <c r="F8443" t="s">
        <v>18352</v>
      </c>
      <c r="G8443" t="s">
        <v>2142</v>
      </c>
      <c r="H8443" t="s">
        <v>18351</v>
      </c>
      <c r="I8443" t="s">
        <v>18350</v>
      </c>
      <c r="J8443" s="40">
        <v>0</v>
      </c>
      <c r="K8443" s="40">
        <v>1121.77</v>
      </c>
    </row>
    <row r="8444" spans="1:11" x14ac:dyDescent="0.35">
      <c r="A8444">
        <v>30289</v>
      </c>
      <c r="B8444" t="s">
        <v>104</v>
      </c>
      <c r="C8444" s="70">
        <v>-58581.99</v>
      </c>
      <c r="D8444" s="70">
        <v>-18694.25</v>
      </c>
      <c r="E8444" s="71">
        <v>44768</v>
      </c>
      <c r="F8444" t="s">
        <v>18349</v>
      </c>
      <c r="G8444" t="s">
        <v>15843</v>
      </c>
      <c r="H8444" t="s">
        <v>18348</v>
      </c>
      <c r="I8444" t="s">
        <v>18347</v>
      </c>
      <c r="J8444" s="40">
        <v>1619.74</v>
      </c>
      <c r="K8444" s="40">
        <v>0</v>
      </c>
    </row>
    <row r="8445" spans="1:11" x14ac:dyDescent="0.35">
      <c r="A8445">
        <v>30289</v>
      </c>
      <c r="B8445" t="s">
        <v>104</v>
      </c>
      <c r="C8445" s="70">
        <v>-58581.99</v>
      </c>
      <c r="D8445" s="70">
        <v>-18694.25</v>
      </c>
      <c r="E8445" s="71">
        <v>44773</v>
      </c>
      <c r="F8445" t="s">
        <v>5353</v>
      </c>
      <c r="G8445" t="s">
        <v>2247</v>
      </c>
      <c r="J8445" s="40">
        <v>119.98</v>
      </c>
      <c r="K8445" s="40">
        <v>0</v>
      </c>
    </row>
    <row r="8446" spans="1:11" x14ac:dyDescent="0.35">
      <c r="A8446">
        <v>30289</v>
      </c>
      <c r="B8446" t="s">
        <v>104</v>
      </c>
      <c r="C8446" s="70">
        <v>-58581.99</v>
      </c>
      <c r="D8446" s="70">
        <v>-18694.25</v>
      </c>
      <c r="E8446" s="71">
        <v>44774</v>
      </c>
      <c r="F8446" t="s">
        <v>2019</v>
      </c>
      <c r="G8446" t="s">
        <v>1907</v>
      </c>
      <c r="H8446" t="s">
        <v>2018</v>
      </c>
      <c r="I8446" t="s">
        <v>2017</v>
      </c>
      <c r="J8446" s="40">
        <v>0</v>
      </c>
      <c r="K8446" s="40">
        <v>0</v>
      </c>
    </row>
    <row r="8447" spans="1:11" x14ac:dyDescent="0.35">
      <c r="A8447">
        <v>30289</v>
      </c>
      <c r="B8447" t="s">
        <v>104</v>
      </c>
      <c r="C8447" s="70">
        <v>-58581.99</v>
      </c>
      <c r="D8447" s="70">
        <v>-18694.25</v>
      </c>
      <c r="E8447" s="71">
        <v>44774</v>
      </c>
      <c r="F8447" t="s">
        <v>2016</v>
      </c>
      <c r="G8447" t="s">
        <v>1907</v>
      </c>
      <c r="H8447" t="s">
        <v>2015</v>
      </c>
      <c r="J8447" s="40">
        <v>0</v>
      </c>
      <c r="K8447" s="40">
        <v>0</v>
      </c>
    </row>
    <row r="8448" spans="1:11" x14ac:dyDescent="0.35">
      <c r="A8448">
        <v>30289</v>
      </c>
      <c r="B8448" t="s">
        <v>104</v>
      </c>
      <c r="C8448" s="70">
        <v>-58581.99</v>
      </c>
      <c r="D8448" s="70">
        <v>-18694.25</v>
      </c>
      <c r="E8448" s="71">
        <v>44776</v>
      </c>
      <c r="F8448" t="s">
        <v>18346</v>
      </c>
      <c r="G8448" t="s">
        <v>2142</v>
      </c>
      <c r="H8448" t="s">
        <v>18345</v>
      </c>
      <c r="I8448" t="s">
        <v>18344</v>
      </c>
      <c r="J8448" s="40">
        <v>0</v>
      </c>
      <c r="K8448" s="40">
        <v>3163.1</v>
      </c>
    </row>
    <row r="8449" spans="1:11" x14ac:dyDescent="0.35">
      <c r="A8449">
        <v>30289</v>
      </c>
      <c r="B8449" t="s">
        <v>104</v>
      </c>
      <c r="C8449" s="70">
        <v>-58581.99</v>
      </c>
      <c r="D8449" s="70">
        <v>-18694.25</v>
      </c>
      <c r="E8449" s="71">
        <v>44795</v>
      </c>
      <c r="F8449" t="s">
        <v>18343</v>
      </c>
      <c r="G8449" t="s">
        <v>2142</v>
      </c>
      <c r="H8449" t="s">
        <v>18342</v>
      </c>
      <c r="I8449" t="s">
        <v>18341</v>
      </c>
      <c r="J8449" s="40">
        <v>0</v>
      </c>
      <c r="K8449" s="40">
        <v>1675.2</v>
      </c>
    </row>
    <row r="8450" spans="1:11" x14ac:dyDescent="0.35">
      <c r="A8450">
        <v>30289</v>
      </c>
      <c r="B8450" t="s">
        <v>104</v>
      </c>
      <c r="C8450" s="70">
        <v>-58581.99</v>
      </c>
      <c r="D8450" s="70">
        <v>-18694.25</v>
      </c>
      <c r="E8450" s="71">
        <v>44795</v>
      </c>
      <c r="F8450" t="s">
        <v>18340</v>
      </c>
      <c r="G8450" t="s">
        <v>15843</v>
      </c>
      <c r="H8450" t="s">
        <v>1998</v>
      </c>
      <c r="J8450" s="40">
        <v>4420.17</v>
      </c>
      <c r="K8450" s="40">
        <v>0</v>
      </c>
    </row>
    <row r="8451" spans="1:11" x14ac:dyDescent="0.35">
      <c r="A8451">
        <v>30289</v>
      </c>
      <c r="B8451" t="s">
        <v>104</v>
      </c>
      <c r="C8451" s="70">
        <v>-58581.99</v>
      </c>
      <c r="D8451" s="70">
        <v>-18694.25</v>
      </c>
      <c r="E8451" s="71">
        <v>44804</v>
      </c>
      <c r="F8451" t="s">
        <v>5165</v>
      </c>
      <c r="G8451" t="s">
        <v>2247</v>
      </c>
      <c r="H8451" t="s">
        <v>2265</v>
      </c>
      <c r="J8451" s="40">
        <v>0</v>
      </c>
      <c r="K8451" s="40">
        <v>25.88</v>
      </c>
    </row>
    <row r="8452" spans="1:11" x14ac:dyDescent="0.35">
      <c r="A8452">
        <v>30289</v>
      </c>
      <c r="B8452" t="s">
        <v>104</v>
      </c>
      <c r="C8452" s="70">
        <v>-58581.99</v>
      </c>
      <c r="D8452" s="70">
        <v>-18694.25</v>
      </c>
      <c r="E8452" s="71">
        <v>44805</v>
      </c>
      <c r="F8452" t="s">
        <v>18339</v>
      </c>
      <c r="G8452" t="s">
        <v>2142</v>
      </c>
      <c r="H8452" t="s">
        <v>18338</v>
      </c>
      <c r="I8452" t="s">
        <v>18337</v>
      </c>
      <c r="J8452" s="40">
        <v>0</v>
      </c>
      <c r="K8452" s="40">
        <v>2121.58</v>
      </c>
    </row>
    <row r="8453" spans="1:11" x14ac:dyDescent="0.35">
      <c r="A8453">
        <v>30289</v>
      </c>
      <c r="B8453" t="s">
        <v>104</v>
      </c>
      <c r="C8453" s="70">
        <v>-58581.99</v>
      </c>
      <c r="D8453" s="70">
        <v>-18694.25</v>
      </c>
      <c r="E8453" s="71">
        <v>44815</v>
      </c>
      <c r="F8453" t="s">
        <v>18336</v>
      </c>
      <c r="G8453" t="s">
        <v>2142</v>
      </c>
      <c r="H8453" t="s">
        <v>18335</v>
      </c>
      <c r="I8453" t="s">
        <v>18334</v>
      </c>
      <c r="J8453" s="40">
        <v>0</v>
      </c>
      <c r="K8453" s="40">
        <v>2584.7199999999998</v>
      </c>
    </row>
    <row r="8454" spans="1:11" x14ac:dyDescent="0.35">
      <c r="A8454">
        <v>30289</v>
      </c>
      <c r="B8454" t="s">
        <v>104</v>
      </c>
      <c r="C8454" s="70">
        <v>-58581.99</v>
      </c>
      <c r="D8454" s="70">
        <v>-18694.25</v>
      </c>
      <c r="E8454" s="71">
        <v>44829</v>
      </c>
      <c r="F8454" t="s">
        <v>18333</v>
      </c>
      <c r="G8454" t="s">
        <v>15843</v>
      </c>
      <c r="H8454" t="s">
        <v>18332</v>
      </c>
      <c r="I8454" t="s">
        <v>18331</v>
      </c>
      <c r="J8454" s="40">
        <v>6152.77</v>
      </c>
      <c r="K8454" s="40">
        <v>0</v>
      </c>
    </row>
    <row r="8455" spans="1:11" x14ac:dyDescent="0.35">
      <c r="A8455">
        <v>30289</v>
      </c>
      <c r="B8455" t="s">
        <v>104</v>
      </c>
      <c r="C8455" s="70">
        <v>-58581.99</v>
      </c>
      <c r="D8455" s="70">
        <v>-18694.25</v>
      </c>
      <c r="E8455" s="71">
        <v>44833</v>
      </c>
      <c r="F8455" t="s">
        <v>8319</v>
      </c>
      <c r="G8455" t="s">
        <v>2142</v>
      </c>
      <c r="H8455" t="s">
        <v>8318</v>
      </c>
      <c r="I8455" t="s">
        <v>8317</v>
      </c>
      <c r="J8455" s="40">
        <v>0</v>
      </c>
      <c r="K8455" s="40">
        <v>3824.94</v>
      </c>
    </row>
    <row r="8456" spans="1:11" x14ac:dyDescent="0.35">
      <c r="A8456">
        <v>30289</v>
      </c>
      <c r="B8456" t="s">
        <v>104</v>
      </c>
      <c r="C8456" s="70">
        <v>-58581.99</v>
      </c>
      <c r="D8456" s="70">
        <v>-18694.25</v>
      </c>
      <c r="E8456" s="71">
        <v>44834</v>
      </c>
      <c r="F8456" t="s">
        <v>4743</v>
      </c>
      <c r="G8456" t="s">
        <v>2247</v>
      </c>
      <c r="H8456" t="s">
        <v>2262</v>
      </c>
      <c r="J8456" s="40">
        <v>0</v>
      </c>
      <c r="K8456" s="40">
        <v>38.04</v>
      </c>
    </row>
    <row r="8457" spans="1:11" x14ac:dyDescent="0.35">
      <c r="A8457">
        <v>30289</v>
      </c>
      <c r="B8457" t="s">
        <v>104</v>
      </c>
      <c r="C8457" s="70">
        <v>-58581.99</v>
      </c>
      <c r="D8457" s="70">
        <v>-18694.25</v>
      </c>
      <c r="E8457" s="71">
        <v>44843</v>
      </c>
      <c r="F8457" t="s">
        <v>18330</v>
      </c>
      <c r="G8457" t="s">
        <v>15843</v>
      </c>
      <c r="H8457" t="s">
        <v>18329</v>
      </c>
      <c r="I8457" t="s">
        <v>18328</v>
      </c>
      <c r="J8457" s="40">
        <v>3836.88</v>
      </c>
      <c r="K8457" s="40">
        <v>0</v>
      </c>
    </row>
    <row r="8458" spans="1:11" x14ac:dyDescent="0.35">
      <c r="A8458">
        <v>30289</v>
      </c>
      <c r="B8458" t="s">
        <v>104</v>
      </c>
      <c r="C8458" s="70">
        <v>-58581.99</v>
      </c>
      <c r="D8458" s="70">
        <v>-18694.25</v>
      </c>
      <c r="E8458" s="71">
        <v>44865</v>
      </c>
      <c r="F8458" t="s">
        <v>4516</v>
      </c>
      <c r="G8458" t="s">
        <v>2247</v>
      </c>
      <c r="H8458" t="s">
        <v>1919</v>
      </c>
      <c r="I8458" t="s">
        <v>1919</v>
      </c>
      <c r="J8458" s="40">
        <v>0</v>
      </c>
      <c r="K8458" s="40">
        <v>4.59</v>
      </c>
    </row>
    <row r="8459" spans="1:11" x14ac:dyDescent="0.35">
      <c r="A8459">
        <v>30289</v>
      </c>
      <c r="B8459" t="s">
        <v>104</v>
      </c>
      <c r="C8459" s="70">
        <v>-58581.99</v>
      </c>
      <c r="D8459" s="70">
        <v>-18694.25</v>
      </c>
      <c r="E8459" s="71">
        <v>44881</v>
      </c>
      <c r="F8459" t="s">
        <v>18327</v>
      </c>
      <c r="G8459" t="s">
        <v>2142</v>
      </c>
      <c r="H8459" t="s">
        <v>18326</v>
      </c>
      <c r="I8459" t="s">
        <v>18325</v>
      </c>
      <c r="J8459" s="40">
        <v>0</v>
      </c>
      <c r="K8459" s="40">
        <v>3180.65</v>
      </c>
    </row>
    <row r="8460" spans="1:11" x14ac:dyDescent="0.35">
      <c r="A8460">
        <v>30289</v>
      </c>
      <c r="B8460" t="s">
        <v>104</v>
      </c>
      <c r="C8460" s="70">
        <v>-58581.99</v>
      </c>
      <c r="D8460" s="70">
        <v>-18694.25</v>
      </c>
      <c r="E8460" s="71">
        <v>44885</v>
      </c>
      <c r="F8460" t="s">
        <v>18324</v>
      </c>
      <c r="G8460" t="s">
        <v>2142</v>
      </c>
      <c r="H8460" t="s">
        <v>18323</v>
      </c>
      <c r="I8460" t="s">
        <v>18322</v>
      </c>
      <c r="J8460" s="40">
        <v>0</v>
      </c>
      <c r="K8460" s="40">
        <v>4845.2700000000004</v>
      </c>
    </row>
    <row r="8461" spans="1:11" x14ac:dyDescent="0.35">
      <c r="A8461">
        <v>30289</v>
      </c>
      <c r="B8461" t="s">
        <v>104</v>
      </c>
      <c r="C8461" s="70">
        <v>-58581.99</v>
      </c>
      <c r="D8461" s="70">
        <v>-18694.25</v>
      </c>
      <c r="E8461" s="71">
        <v>44889</v>
      </c>
      <c r="F8461" t="s">
        <v>18321</v>
      </c>
      <c r="G8461" t="s">
        <v>2142</v>
      </c>
      <c r="H8461" t="s">
        <v>18320</v>
      </c>
      <c r="I8461" t="s">
        <v>18319</v>
      </c>
      <c r="J8461" s="40">
        <v>0</v>
      </c>
      <c r="K8461" s="40">
        <v>3488.89</v>
      </c>
    </row>
    <row r="8462" spans="1:11" x14ac:dyDescent="0.35">
      <c r="A8462">
        <v>30289</v>
      </c>
      <c r="B8462" t="s">
        <v>104</v>
      </c>
      <c r="C8462" s="70">
        <v>-58581.99</v>
      </c>
      <c r="D8462" s="70">
        <v>-18694.25</v>
      </c>
      <c r="E8462" s="71">
        <v>44889</v>
      </c>
      <c r="F8462" t="s">
        <v>8307</v>
      </c>
      <c r="G8462" t="s">
        <v>2142</v>
      </c>
      <c r="H8462" t="s">
        <v>8306</v>
      </c>
      <c r="I8462" t="s">
        <v>8305</v>
      </c>
      <c r="J8462" s="40">
        <v>0</v>
      </c>
      <c r="K8462" s="40">
        <v>2805.26</v>
      </c>
    </row>
    <row r="8463" spans="1:11" x14ac:dyDescent="0.35">
      <c r="A8463">
        <v>30289</v>
      </c>
      <c r="B8463" t="s">
        <v>104</v>
      </c>
      <c r="C8463" s="70">
        <v>-58581.99</v>
      </c>
      <c r="D8463" s="70">
        <v>-18694.25</v>
      </c>
      <c r="E8463" s="71">
        <v>44894</v>
      </c>
      <c r="F8463" t="s">
        <v>8301</v>
      </c>
      <c r="G8463" t="s">
        <v>2142</v>
      </c>
      <c r="H8463" t="s">
        <v>8300</v>
      </c>
      <c r="I8463" t="s">
        <v>8299</v>
      </c>
      <c r="J8463" s="40">
        <v>0</v>
      </c>
      <c r="K8463" s="40">
        <v>64.41</v>
      </c>
    </row>
    <row r="8464" spans="1:11" x14ac:dyDescent="0.35">
      <c r="A8464">
        <v>30289</v>
      </c>
      <c r="B8464" t="s">
        <v>104</v>
      </c>
      <c r="C8464" s="70">
        <v>-58581.99</v>
      </c>
      <c r="D8464" s="70">
        <v>-18694.25</v>
      </c>
      <c r="E8464" s="71">
        <v>44895</v>
      </c>
      <c r="F8464" t="s">
        <v>4035</v>
      </c>
      <c r="G8464" t="s">
        <v>2247</v>
      </c>
      <c r="H8464" t="s">
        <v>1916</v>
      </c>
      <c r="I8464" t="s">
        <v>1916</v>
      </c>
      <c r="J8464" s="40">
        <v>111.48</v>
      </c>
      <c r="K8464" s="40">
        <v>0</v>
      </c>
    </row>
    <row r="8465" spans="1:11" x14ac:dyDescent="0.35">
      <c r="A8465">
        <v>30289</v>
      </c>
      <c r="B8465" t="s">
        <v>104</v>
      </c>
      <c r="C8465" s="70">
        <v>-58581.99</v>
      </c>
      <c r="D8465" s="70">
        <v>-18694.25</v>
      </c>
      <c r="E8465" s="71">
        <v>44901</v>
      </c>
      <c r="F8465" t="s">
        <v>8291</v>
      </c>
      <c r="G8465" t="s">
        <v>2142</v>
      </c>
      <c r="H8465" t="s">
        <v>8290</v>
      </c>
      <c r="I8465" t="s">
        <v>8289</v>
      </c>
      <c r="J8465" s="40">
        <v>0</v>
      </c>
      <c r="K8465" s="40">
        <v>1184.57</v>
      </c>
    </row>
    <row r="8466" spans="1:11" x14ac:dyDescent="0.35">
      <c r="A8466">
        <v>30289</v>
      </c>
      <c r="B8466" t="s">
        <v>104</v>
      </c>
      <c r="C8466" s="70">
        <v>-58581.99</v>
      </c>
      <c r="D8466" s="70">
        <v>-18694.25</v>
      </c>
      <c r="E8466" s="71">
        <v>44913</v>
      </c>
      <c r="F8466" t="s">
        <v>18318</v>
      </c>
      <c r="G8466" t="s">
        <v>2142</v>
      </c>
      <c r="H8466" t="s">
        <v>18317</v>
      </c>
      <c r="I8466" t="s">
        <v>18316</v>
      </c>
      <c r="J8466" s="40">
        <v>0</v>
      </c>
      <c r="K8466" s="40">
        <v>1356.13</v>
      </c>
    </row>
    <row r="8467" spans="1:11" x14ac:dyDescent="0.35">
      <c r="A8467">
        <v>30289</v>
      </c>
      <c r="B8467" t="s">
        <v>104</v>
      </c>
      <c r="C8467" s="70">
        <v>-58581.99</v>
      </c>
      <c r="D8467" s="70">
        <v>-18694.25</v>
      </c>
      <c r="E8467" s="71">
        <v>44916</v>
      </c>
      <c r="F8467" t="s">
        <v>18315</v>
      </c>
      <c r="G8467" t="s">
        <v>15843</v>
      </c>
      <c r="H8467" t="s">
        <v>18314</v>
      </c>
      <c r="I8467" t="s">
        <v>18313</v>
      </c>
      <c r="J8467" s="40">
        <v>15390.28</v>
      </c>
      <c r="K8467" s="40">
        <v>0</v>
      </c>
    </row>
    <row r="8468" spans="1:11" x14ac:dyDescent="0.35">
      <c r="A8468">
        <v>30289</v>
      </c>
      <c r="B8468" t="s">
        <v>104</v>
      </c>
      <c r="C8468" s="70">
        <v>-58581.99</v>
      </c>
      <c r="D8468" s="70">
        <v>-18694.25</v>
      </c>
      <c r="E8468" s="71">
        <v>44917</v>
      </c>
      <c r="F8468" t="s">
        <v>8282</v>
      </c>
      <c r="G8468" t="s">
        <v>2142</v>
      </c>
      <c r="H8468" t="s">
        <v>8281</v>
      </c>
      <c r="I8468" t="s">
        <v>8280</v>
      </c>
      <c r="J8468" s="40">
        <v>0</v>
      </c>
      <c r="K8468" s="40">
        <v>1480.59</v>
      </c>
    </row>
    <row r="8469" spans="1:11" x14ac:dyDescent="0.35">
      <c r="A8469">
        <v>30289</v>
      </c>
      <c r="B8469" t="s">
        <v>104</v>
      </c>
      <c r="C8469" s="70">
        <v>-58581.99</v>
      </c>
      <c r="D8469" s="70">
        <v>-18694.25</v>
      </c>
      <c r="E8469" s="71">
        <v>44926</v>
      </c>
      <c r="F8469" t="s">
        <v>3684</v>
      </c>
      <c r="G8469" t="s">
        <v>2247</v>
      </c>
      <c r="H8469" t="s">
        <v>1911</v>
      </c>
      <c r="I8469" t="s">
        <v>1911</v>
      </c>
      <c r="J8469" s="40">
        <v>123.87</v>
      </c>
      <c r="K8469" s="40">
        <v>0</v>
      </c>
    </row>
    <row r="8470" spans="1:11" x14ac:dyDescent="0.35">
      <c r="A8470">
        <v>30289</v>
      </c>
      <c r="B8470" t="s">
        <v>104</v>
      </c>
      <c r="C8470" s="70">
        <v>-58581.99</v>
      </c>
      <c r="D8470" s="70">
        <v>-18694.25</v>
      </c>
      <c r="E8470" s="71">
        <v>44926</v>
      </c>
      <c r="F8470" t="s">
        <v>3490</v>
      </c>
      <c r="G8470" t="s">
        <v>2247</v>
      </c>
      <c r="H8470" t="s">
        <v>1911</v>
      </c>
      <c r="I8470" t="s">
        <v>1911</v>
      </c>
      <c r="J8470" s="40">
        <v>0</v>
      </c>
      <c r="K8470" s="40">
        <v>314.54000000000002</v>
      </c>
    </row>
    <row r="8471" spans="1:11" x14ac:dyDescent="0.35">
      <c r="A8471">
        <v>30297</v>
      </c>
      <c r="B8471" t="s">
        <v>18284</v>
      </c>
      <c r="C8471" s="70">
        <v>0</v>
      </c>
      <c r="D8471" s="70">
        <v>0</v>
      </c>
      <c r="E8471" s="71">
        <v>44587</v>
      </c>
      <c r="F8471" t="s">
        <v>11623</v>
      </c>
      <c r="G8471" t="s">
        <v>2343</v>
      </c>
      <c r="H8471" t="s">
        <v>11622</v>
      </c>
      <c r="J8471" s="40">
        <v>0</v>
      </c>
      <c r="K8471" s="40">
        <v>3151.67</v>
      </c>
    </row>
    <row r="8472" spans="1:11" x14ac:dyDescent="0.35">
      <c r="A8472">
        <v>30297</v>
      </c>
      <c r="B8472" t="s">
        <v>18284</v>
      </c>
      <c r="C8472" s="70">
        <v>0</v>
      </c>
      <c r="D8472" s="70">
        <v>0</v>
      </c>
      <c r="E8472" s="71">
        <v>44587</v>
      </c>
      <c r="F8472" t="s">
        <v>16265</v>
      </c>
      <c r="G8472" t="s">
        <v>1907</v>
      </c>
      <c r="H8472" t="s">
        <v>11622</v>
      </c>
      <c r="J8472" s="40">
        <v>3148.61</v>
      </c>
      <c r="K8472" s="40">
        <v>0</v>
      </c>
    </row>
    <row r="8473" spans="1:11" x14ac:dyDescent="0.35">
      <c r="A8473">
        <v>30297</v>
      </c>
      <c r="B8473" t="s">
        <v>18284</v>
      </c>
      <c r="C8473" s="70">
        <v>0</v>
      </c>
      <c r="D8473" s="70">
        <v>0</v>
      </c>
      <c r="E8473" s="71">
        <v>44592</v>
      </c>
      <c r="F8473" t="s">
        <v>6814</v>
      </c>
      <c r="G8473" t="s">
        <v>2247</v>
      </c>
      <c r="J8473" s="40">
        <v>21.78</v>
      </c>
      <c r="K8473" s="40">
        <v>0</v>
      </c>
    </row>
    <row r="8474" spans="1:11" x14ac:dyDescent="0.35">
      <c r="A8474">
        <v>30297</v>
      </c>
      <c r="B8474" t="s">
        <v>18284</v>
      </c>
      <c r="C8474" s="70">
        <v>0</v>
      </c>
      <c r="D8474" s="70">
        <v>0</v>
      </c>
      <c r="E8474" s="71">
        <v>44592</v>
      </c>
      <c r="F8474" t="s">
        <v>6745</v>
      </c>
      <c r="G8474" t="s">
        <v>2247</v>
      </c>
      <c r="H8474" t="s">
        <v>6720</v>
      </c>
      <c r="I8474" t="s">
        <v>6720</v>
      </c>
      <c r="J8474" s="40">
        <v>0</v>
      </c>
      <c r="K8474" s="40">
        <v>18.72</v>
      </c>
    </row>
    <row r="8475" spans="1:11" x14ac:dyDescent="0.35">
      <c r="A8475">
        <v>30297</v>
      </c>
      <c r="B8475" t="s">
        <v>18284</v>
      </c>
      <c r="C8475" s="70">
        <v>0</v>
      </c>
      <c r="D8475" s="70">
        <v>0</v>
      </c>
      <c r="E8475" s="71">
        <v>44616</v>
      </c>
      <c r="F8475" t="s">
        <v>18312</v>
      </c>
      <c r="G8475" t="s">
        <v>1907</v>
      </c>
      <c r="H8475" t="s">
        <v>18311</v>
      </c>
      <c r="J8475" s="40">
        <v>3576.89</v>
      </c>
      <c r="K8475" s="40">
        <v>0</v>
      </c>
    </row>
    <row r="8476" spans="1:11" x14ac:dyDescent="0.35">
      <c r="A8476">
        <v>30297</v>
      </c>
      <c r="B8476" t="s">
        <v>18284</v>
      </c>
      <c r="C8476" s="70">
        <v>0</v>
      </c>
      <c r="D8476" s="70">
        <v>0</v>
      </c>
      <c r="E8476" s="71">
        <v>44617</v>
      </c>
      <c r="F8476" t="s">
        <v>16244</v>
      </c>
      <c r="G8476" t="s">
        <v>2142</v>
      </c>
      <c r="H8476" t="s">
        <v>16243</v>
      </c>
      <c r="I8476" t="s">
        <v>16242</v>
      </c>
      <c r="J8476" s="40">
        <v>0</v>
      </c>
      <c r="K8476" s="40">
        <v>3590.06</v>
      </c>
    </row>
    <row r="8477" spans="1:11" x14ac:dyDescent="0.35">
      <c r="A8477">
        <v>30297</v>
      </c>
      <c r="B8477" t="s">
        <v>18284</v>
      </c>
      <c r="C8477" s="70">
        <v>0</v>
      </c>
      <c r="D8477" s="70">
        <v>0</v>
      </c>
      <c r="E8477" s="71">
        <v>44620</v>
      </c>
      <c r="F8477" t="s">
        <v>11621</v>
      </c>
      <c r="G8477" t="s">
        <v>2142</v>
      </c>
      <c r="H8477" t="s">
        <v>11620</v>
      </c>
      <c r="I8477" t="s">
        <v>11619</v>
      </c>
      <c r="J8477" s="40">
        <v>0</v>
      </c>
      <c r="K8477" s="40">
        <v>3618.93</v>
      </c>
    </row>
    <row r="8478" spans="1:11" x14ac:dyDescent="0.35">
      <c r="A8478">
        <v>30297</v>
      </c>
      <c r="B8478" t="s">
        <v>18284</v>
      </c>
      <c r="C8478" s="70">
        <v>0</v>
      </c>
      <c r="D8478" s="70">
        <v>0</v>
      </c>
      <c r="E8478" s="71">
        <v>44621</v>
      </c>
      <c r="F8478" t="s">
        <v>18310</v>
      </c>
      <c r="G8478" t="s">
        <v>15843</v>
      </c>
      <c r="H8478" t="s">
        <v>18309</v>
      </c>
      <c r="J8478" s="40">
        <v>3622.29</v>
      </c>
      <c r="K8478" s="40">
        <v>0</v>
      </c>
    </row>
    <row r="8479" spans="1:11" x14ac:dyDescent="0.35">
      <c r="A8479">
        <v>30297</v>
      </c>
      <c r="B8479" t="s">
        <v>18284</v>
      </c>
      <c r="C8479" s="70">
        <v>0</v>
      </c>
      <c r="D8479" s="70">
        <v>0</v>
      </c>
      <c r="E8479" s="71">
        <v>44651</v>
      </c>
      <c r="F8479" t="s">
        <v>11616</v>
      </c>
      <c r="G8479" t="s">
        <v>2142</v>
      </c>
      <c r="H8479" t="s">
        <v>11615</v>
      </c>
      <c r="I8479" t="s">
        <v>11614</v>
      </c>
      <c r="J8479" s="40">
        <v>0</v>
      </c>
      <c r="K8479" s="40">
        <v>3624.54</v>
      </c>
    </row>
    <row r="8480" spans="1:11" x14ac:dyDescent="0.35">
      <c r="A8480">
        <v>30297</v>
      </c>
      <c r="B8480" t="s">
        <v>18284</v>
      </c>
      <c r="C8480" s="70">
        <v>0</v>
      </c>
      <c r="D8480" s="70">
        <v>0</v>
      </c>
      <c r="E8480" s="71">
        <v>44651</v>
      </c>
      <c r="F8480" t="s">
        <v>6496</v>
      </c>
      <c r="G8480" t="s">
        <v>2247</v>
      </c>
      <c r="J8480" s="40">
        <v>0</v>
      </c>
      <c r="K8480" s="40">
        <v>68.25</v>
      </c>
    </row>
    <row r="8481" spans="1:11" x14ac:dyDescent="0.35">
      <c r="A8481">
        <v>30297</v>
      </c>
      <c r="B8481" t="s">
        <v>18284</v>
      </c>
      <c r="C8481" s="70">
        <v>0</v>
      </c>
      <c r="D8481" s="70">
        <v>0</v>
      </c>
      <c r="E8481" s="71">
        <v>44658</v>
      </c>
      <c r="F8481" t="s">
        <v>18308</v>
      </c>
      <c r="G8481" t="s">
        <v>15843</v>
      </c>
      <c r="H8481" t="s">
        <v>18307</v>
      </c>
      <c r="J8481" s="40">
        <v>3624.54</v>
      </c>
      <c r="K8481" s="40">
        <v>0</v>
      </c>
    </row>
    <row r="8482" spans="1:11" x14ac:dyDescent="0.35">
      <c r="A8482">
        <v>30297</v>
      </c>
      <c r="B8482" t="s">
        <v>18284</v>
      </c>
      <c r="C8482" s="70">
        <v>0</v>
      </c>
      <c r="D8482" s="70">
        <v>0</v>
      </c>
      <c r="E8482" s="71">
        <v>44681</v>
      </c>
      <c r="F8482" t="s">
        <v>6250</v>
      </c>
      <c r="G8482" t="s">
        <v>2247</v>
      </c>
      <c r="J8482" s="40">
        <v>59.34</v>
      </c>
      <c r="K8482" s="40">
        <v>0</v>
      </c>
    </row>
    <row r="8483" spans="1:11" x14ac:dyDescent="0.35">
      <c r="A8483">
        <v>30297</v>
      </c>
      <c r="B8483" t="s">
        <v>18284</v>
      </c>
      <c r="C8483" s="70">
        <v>0</v>
      </c>
      <c r="D8483" s="70">
        <v>0</v>
      </c>
      <c r="E8483" s="71">
        <v>44690</v>
      </c>
      <c r="F8483" t="s">
        <v>18306</v>
      </c>
      <c r="G8483" t="s">
        <v>15843</v>
      </c>
      <c r="H8483" t="s">
        <v>18305</v>
      </c>
      <c r="J8483" s="40">
        <v>3403.14</v>
      </c>
      <c r="K8483" s="40">
        <v>0</v>
      </c>
    </row>
    <row r="8484" spans="1:11" x14ac:dyDescent="0.35">
      <c r="A8484">
        <v>30297</v>
      </c>
      <c r="B8484" t="s">
        <v>18284</v>
      </c>
      <c r="C8484" s="70">
        <v>0</v>
      </c>
      <c r="D8484" s="70">
        <v>0</v>
      </c>
      <c r="E8484" s="71">
        <v>44691</v>
      </c>
      <c r="F8484" t="s">
        <v>16206</v>
      </c>
      <c r="G8484" t="s">
        <v>2142</v>
      </c>
      <c r="H8484" t="s">
        <v>16205</v>
      </c>
      <c r="I8484" t="s">
        <v>16204</v>
      </c>
      <c r="J8484" s="40">
        <v>0</v>
      </c>
      <c r="K8484" s="40">
        <v>3378.57</v>
      </c>
    </row>
    <row r="8485" spans="1:11" x14ac:dyDescent="0.35">
      <c r="A8485">
        <v>30297</v>
      </c>
      <c r="B8485" t="s">
        <v>18284</v>
      </c>
      <c r="C8485" s="70">
        <v>0</v>
      </c>
      <c r="D8485" s="70">
        <v>0</v>
      </c>
      <c r="E8485" s="71">
        <v>44712</v>
      </c>
      <c r="F8485" t="s">
        <v>5931</v>
      </c>
      <c r="G8485" t="s">
        <v>2247</v>
      </c>
      <c r="J8485" s="40">
        <v>0</v>
      </c>
      <c r="K8485" s="40">
        <v>24.57</v>
      </c>
    </row>
    <row r="8486" spans="1:11" x14ac:dyDescent="0.35">
      <c r="A8486">
        <v>30297</v>
      </c>
      <c r="B8486" t="s">
        <v>18284</v>
      </c>
      <c r="C8486" s="70">
        <v>0</v>
      </c>
      <c r="D8486" s="70">
        <v>0</v>
      </c>
      <c r="E8486" s="71">
        <v>44739</v>
      </c>
      <c r="F8486" t="s">
        <v>18304</v>
      </c>
      <c r="G8486" t="s">
        <v>15843</v>
      </c>
      <c r="H8486" t="s">
        <v>18303</v>
      </c>
      <c r="J8486" s="40">
        <v>3444.22</v>
      </c>
      <c r="K8486" s="40">
        <v>0</v>
      </c>
    </row>
    <row r="8487" spans="1:11" x14ac:dyDescent="0.35">
      <c r="A8487">
        <v>30297</v>
      </c>
      <c r="B8487" t="s">
        <v>18284</v>
      </c>
      <c r="C8487" s="70">
        <v>0</v>
      </c>
      <c r="D8487" s="70">
        <v>0</v>
      </c>
      <c r="E8487" s="71">
        <v>44739</v>
      </c>
      <c r="F8487" t="s">
        <v>18302</v>
      </c>
      <c r="G8487" t="s">
        <v>15843</v>
      </c>
      <c r="H8487" t="s">
        <v>18301</v>
      </c>
      <c r="J8487" s="40">
        <v>-3444.22</v>
      </c>
      <c r="K8487" s="40">
        <v>0</v>
      </c>
    </row>
    <row r="8488" spans="1:11" x14ac:dyDescent="0.35">
      <c r="A8488">
        <v>30297</v>
      </c>
      <c r="B8488" t="s">
        <v>18284</v>
      </c>
      <c r="C8488" s="70">
        <v>0</v>
      </c>
      <c r="D8488" s="70">
        <v>0</v>
      </c>
      <c r="E8488" s="71">
        <v>44739</v>
      </c>
      <c r="F8488" t="s">
        <v>18300</v>
      </c>
      <c r="G8488" t="s">
        <v>15843</v>
      </c>
      <c r="H8488" t="s">
        <v>18299</v>
      </c>
      <c r="J8488" s="40">
        <v>6888.43</v>
      </c>
      <c r="K8488" s="40">
        <v>0</v>
      </c>
    </row>
    <row r="8489" spans="1:11" x14ac:dyDescent="0.35">
      <c r="A8489">
        <v>30297</v>
      </c>
      <c r="B8489" t="s">
        <v>18284</v>
      </c>
      <c r="C8489" s="70">
        <v>0</v>
      </c>
      <c r="D8489" s="70">
        <v>0</v>
      </c>
      <c r="E8489" s="71">
        <v>44740</v>
      </c>
      <c r="F8489" t="s">
        <v>11610</v>
      </c>
      <c r="G8489" t="s">
        <v>2142</v>
      </c>
      <c r="H8489" t="s">
        <v>11609</v>
      </c>
      <c r="I8489" t="s">
        <v>11608</v>
      </c>
      <c r="J8489" s="40">
        <v>0</v>
      </c>
      <c r="K8489" s="40">
        <v>3405.12</v>
      </c>
    </row>
    <row r="8490" spans="1:11" x14ac:dyDescent="0.35">
      <c r="A8490">
        <v>30297</v>
      </c>
      <c r="B8490" t="s">
        <v>18284</v>
      </c>
      <c r="C8490" s="70">
        <v>0</v>
      </c>
      <c r="D8490" s="70">
        <v>0</v>
      </c>
      <c r="E8490" s="71">
        <v>44740</v>
      </c>
      <c r="F8490" t="s">
        <v>11607</v>
      </c>
      <c r="G8490" t="s">
        <v>2142</v>
      </c>
      <c r="H8490" t="s">
        <v>11606</v>
      </c>
      <c r="I8490" t="s">
        <v>11605</v>
      </c>
      <c r="J8490" s="40">
        <v>0</v>
      </c>
      <c r="K8490" s="40">
        <v>3405.12</v>
      </c>
    </row>
    <row r="8491" spans="1:11" x14ac:dyDescent="0.35">
      <c r="A8491">
        <v>30297</v>
      </c>
      <c r="B8491" t="s">
        <v>18284</v>
      </c>
      <c r="C8491" s="70">
        <v>0</v>
      </c>
      <c r="D8491" s="70">
        <v>0</v>
      </c>
      <c r="E8491" s="71">
        <v>44742</v>
      </c>
      <c r="F8491" t="s">
        <v>5661</v>
      </c>
      <c r="G8491" t="s">
        <v>2247</v>
      </c>
      <c r="J8491" s="40">
        <v>0</v>
      </c>
      <c r="K8491" s="40">
        <v>78.19</v>
      </c>
    </row>
    <row r="8492" spans="1:11" x14ac:dyDescent="0.35">
      <c r="A8492">
        <v>30297</v>
      </c>
      <c r="B8492" t="s">
        <v>18284</v>
      </c>
      <c r="C8492" s="70">
        <v>0</v>
      </c>
      <c r="D8492" s="70">
        <v>0</v>
      </c>
      <c r="E8492" s="71">
        <v>44794</v>
      </c>
      <c r="F8492" t="s">
        <v>18298</v>
      </c>
      <c r="G8492" t="s">
        <v>15843</v>
      </c>
      <c r="H8492" t="s">
        <v>18297</v>
      </c>
      <c r="J8492" s="40">
        <v>3593.37</v>
      </c>
      <c r="K8492" s="40">
        <v>0</v>
      </c>
    </row>
    <row r="8493" spans="1:11" x14ac:dyDescent="0.35">
      <c r="A8493">
        <v>30297</v>
      </c>
      <c r="B8493" t="s">
        <v>18284</v>
      </c>
      <c r="C8493" s="70">
        <v>0</v>
      </c>
      <c r="D8493" s="70">
        <v>0</v>
      </c>
      <c r="E8493" s="71">
        <v>44795</v>
      </c>
      <c r="F8493" t="s">
        <v>11601</v>
      </c>
      <c r="G8493" t="s">
        <v>2142</v>
      </c>
      <c r="H8493" t="s">
        <v>11600</v>
      </c>
      <c r="I8493" t="s">
        <v>11599</v>
      </c>
      <c r="J8493" s="40">
        <v>0</v>
      </c>
      <c r="K8493" s="40">
        <v>3564.9</v>
      </c>
    </row>
    <row r="8494" spans="1:11" x14ac:dyDescent="0.35">
      <c r="A8494">
        <v>30297</v>
      </c>
      <c r="B8494" t="s">
        <v>18284</v>
      </c>
      <c r="C8494" s="70">
        <v>0</v>
      </c>
      <c r="D8494" s="70">
        <v>0</v>
      </c>
      <c r="E8494" s="71">
        <v>44804</v>
      </c>
      <c r="F8494" t="s">
        <v>5164</v>
      </c>
      <c r="G8494" t="s">
        <v>2247</v>
      </c>
      <c r="H8494" t="s">
        <v>2265</v>
      </c>
      <c r="J8494" s="40">
        <v>0</v>
      </c>
      <c r="K8494" s="40">
        <v>28.47</v>
      </c>
    </row>
    <row r="8495" spans="1:11" x14ac:dyDescent="0.35">
      <c r="A8495">
        <v>30297</v>
      </c>
      <c r="B8495" t="s">
        <v>18284</v>
      </c>
      <c r="C8495" s="70">
        <v>0</v>
      </c>
      <c r="D8495" s="70">
        <v>0</v>
      </c>
      <c r="E8495" s="71">
        <v>44820</v>
      </c>
      <c r="F8495" t="s">
        <v>18296</v>
      </c>
      <c r="G8495" t="s">
        <v>15843</v>
      </c>
      <c r="H8495" t="s">
        <v>18295</v>
      </c>
      <c r="I8495" t="s">
        <v>18294</v>
      </c>
      <c r="J8495" s="40">
        <v>3397.21</v>
      </c>
      <c r="K8495" s="40">
        <v>0</v>
      </c>
    </row>
    <row r="8496" spans="1:11" x14ac:dyDescent="0.35">
      <c r="A8496">
        <v>30297</v>
      </c>
      <c r="B8496" t="s">
        <v>18284</v>
      </c>
      <c r="C8496" s="70">
        <v>0</v>
      </c>
      <c r="D8496" s="70">
        <v>0</v>
      </c>
      <c r="E8496" s="71">
        <v>44822</v>
      </c>
      <c r="F8496" t="s">
        <v>11595</v>
      </c>
      <c r="G8496" t="s">
        <v>2142</v>
      </c>
      <c r="H8496" t="s">
        <v>11594</v>
      </c>
      <c r="I8496" t="s">
        <v>11593</v>
      </c>
      <c r="J8496" s="40">
        <v>0</v>
      </c>
      <c r="K8496" s="40">
        <v>3397.21</v>
      </c>
    </row>
    <row r="8497" spans="1:11" x14ac:dyDescent="0.35">
      <c r="A8497">
        <v>30297</v>
      </c>
      <c r="B8497" t="s">
        <v>18284</v>
      </c>
      <c r="C8497" s="70">
        <v>0</v>
      </c>
      <c r="D8497" s="70">
        <v>0</v>
      </c>
      <c r="E8497" s="71">
        <v>44841</v>
      </c>
      <c r="F8497" t="s">
        <v>18293</v>
      </c>
      <c r="G8497" t="s">
        <v>15843</v>
      </c>
      <c r="H8497" t="s">
        <v>18292</v>
      </c>
      <c r="I8497" t="s">
        <v>18291</v>
      </c>
      <c r="J8497" s="40">
        <v>3319.15</v>
      </c>
      <c r="K8497" s="40">
        <v>0</v>
      </c>
    </row>
    <row r="8498" spans="1:11" x14ac:dyDescent="0.35">
      <c r="A8498">
        <v>30297</v>
      </c>
      <c r="B8498" t="s">
        <v>18284</v>
      </c>
      <c r="C8498" s="70">
        <v>0</v>
      </c>
      <c r="D8498" s="70">
        <v>0</v>
      </c>
      <c r="E8498" s="71">
        <v>44843</v>
      </c>
      <c r="F8498" t="s">
        <v>11589</v>
      </c>
      <c r="G8498" t="s">
        <v>2142</v>
      </c>
      <c r="H8498" t="s">
        <v>11588</v>
      </c>
      <c r="I8498" t="s">
        <v>11587</v>
      </c>
      <c r="J8498" s="40">
        <v>0</v>
      </c>
      <c r="K8498" s="40">
        <v>3319.15</v>
      </c>
    </row>
    <row r="8499" spans="1:11" x14ac:dyDescent="0.35">
      <c r="A8499">
        <v>30297</v>
      </c>
      <c r="B8499" t="s">
        <v>18284</v>
      </c>
      <c r="C8499" s="70">
        <v>0</v>
      </c>
      <c r="D8499" s="70">
        <v>0</v>
      </c>
      <c r="E8499" s="71">
        <v>44868</v>
      </c>
      <c r="F8499" t="s">
        <v>18290</v>
      </c>
      <c r="G8499" t="s">
        <v>15843</v>
      </c>
      <c r="H8499" t="s">
        <v>18289</v>
      </c>
      <c r="I8499" t="s">
        <v>18288</v>
      </c>
      <c r="J8499" s="40">
        <v>3278.23</v>
      </c>
      <c r="K8499" s="40">
        <v>0</v>
      </c>
    </row>
    <row r="8500" spans="1:11" x14ac:dyDescent="0.35">
      <c r="A8500">
        <v>30297</v>
      </c>
      <c r="B8500" t="s">
        <v>18284</v>
      </c>
      <c r="C8500" s="70">
        <v>0</v>
      </c>
      <c r="D8500" s="70">
        <v>0</v>
      </c>
      <c r="E8500" s="71">
        <v>44869</v>
      </c>
      <c r="F8500" t="s">
        <v>11583</v>
      </c>
      <c r="G8500" t="s">
        <v>2142</v>
      </c>
      <c r="H8500" t="s">
        <v>11582</v>
      </c>
      <c r="I8500" t="s">
        <v>11581</v>
      </c>
      <c r="J8500" s="40">
        <v>0</v>
      </c>
      <c r="K8500" s="40">
        <v>3282.83</v>
      </c>
    </row>
    <row r="8501" spans="1:11" x14ac:dyDescent="0.35">
      <c r="A8501">
        <v>30297</v>
      </c>
      <c r="B8501" t="s">
        <v>18284</v>
      </c>
      <c r="C8501" s="70">
        <v>0</v>
      </c>
      <c r="D8501" s="70">
        <v>0</v>
      </c>
      <c r="E8501" s="71">
        <v>44895</v>
      </c>
      <c r="F8501" t="s">
        <v>4034</v>
      </c>
      <c r="G8501" t="s">
        <v>2247</v>
      </c>
      <c r="H8501" t="s">
        <v>1916</v>
      </c>
      <c r="I8501" t="s">
        <v>1916</v>
      </c>
      <c r="J8501" s="40">
        <v>4.5999999999999996</v>
      </c>
      <c r="K8501" s="40">
        <v>0</v>
      </c>
    </row>
    <row r="8502" spans="1:11" x14ac:dyDescent="0.35">
      <c r="A8502">
        <v>30297</v>
      </c>
      <c r="B8502" t="s">
        <v>18284</v>
      </c>
      <c r="C8502" s="70">
        <v>0</v>
      </c>
      <c r="D8502" s="70">
        <v>0</v>
      </c>
      <c r="E8502" s="71">
        <v>44915</v>
      </c>
      <c r="F8502" t="s">
        <v>18287</v>
      </c>
      <c r="G8502" t="s">
        <v>15843</v>
      </c>
      <c r="H8502" t="s">
        <v>18286</v>
      </c>
      <c r="I8502" t="s">
        <v>18285</v>
      </c>
      <c r="J8502" s="40">
        <v>3372.73</v>
      </c>
      <c r="K8502" s="40">
        <v>0</v>
      </c>
    </row>
    <row r="8503" spans="1:11" x14ac:dyDescent="0.35">
      <c r="A8503">
        <v>30297</v>
      </c>
      <c r="B8503" t="s">
        <v>18284</v>
      </c>
      <c r="C8503" s="70">
        <v>0</v>
      </c>
      <c r="D8503" s="70">
        <v>0</v>
      </c>
      <c r="E8503" s="71">
        <v>44916</v>
      </c>
      <c r="F8503" t="s">
        <v>11577</v>
      </c>
      <c r="G8503" t="s">
        <v>2142</v>
      </c>
      <c r="H8503" t="s">
        <v>11576</v>
      </c>
      <c r="I8503" t="s">
        <v>11575</v>
      </c>
      <c r="J8503" s="40">
        <v>0</v>
      </c>
      <c r="K8503" s="40">
        <v>3364.97</v>
      </c>
    </row>
    <row r="8504" spans="1:11" x14ac:dyDescent="0.35">
      <c r="A8504">
        <v>30297</v>
      </c>
      <c r="B8504" t="s">
        <v>18284</v>
      </c>
      <c r="C8504" s="70">
        <v>0</v>
      </c>
      <c r="D8504" s="70">
        <v>0</v>
      </c>
      <c r="E8504" s="71">
        <v>44926</v>
      </c>
      <c r="F8504" t="s">
        <v>3683</v>
      </c>
      <c r="G8504" t="s">
        <v>2247</v>
      </c>
      <c r="H8504" t="s">
        <v>1911</v>
      </c>
      <c r="I8504" t="s">
        <v>1911</v>
      </c>
      <c r="J8504" s="40">
        <v>0</v>
      </c>
      <c r="K8504" s="40">
        <v>7.76</v>
      </c>
    </row>
    <row r="8505" spans="1:11" x14ac:dyDescent="0.35">
      <c r="A8505">
        <v>30297</v>
      </c>
      <c r="B8505" t="s">
        <v>18284</v>
      </c>
      <c r="C8505" s="70">
        <v>0</v>
      </c>
      <c r="D8505" s="70">
        <v>0</v>
      </c>
      <c r="E8505" s="71">
        <v>44926</v>
      </c>
      <c r="F8505" t="s">
        <v>3489</v>
      </c>
      <c r="G8505" t="s">
        <v>2247</v>
      </c>
      <c r="H8505" t="s">
        <v>1911</v>
      </c>
      <c r="I8505" t="s">
        <v>1911</v>
      </c>
      <c r="J8505" s="40">
        <v>18.72</v>
      </c>
      <c r="K8505" s="40">
        <v>0</v>
      </c>
    </row>
    <row r="8506" spans="1:11" x14ac:dyDescent="0.35">
      <c r="A8506">
        <v>30299</v>
      </c>
      <c r="B8506" t="s">
        <v>105</v>
      </c>
      <c r="C8506" s="70">
        <v>2447</v>
      </c>
      <c r="D8506" s="70">
        <v>786.82</v>
      </c>
      <c r="E8506" s="71">
        <v>44592</v>
      </c>
      <c r="F8506" t="s">
        <v>6813</v>
      </c>
      <c r="G8506" t="s">
        <v>2247</v>
      </c>
      <c r="J8506" s="40">
        <v>0</v>
      </c>
      <c r="K8506" s="40">
        <v>20.94</v>
      </c>
    </row>
    <row r="8507" spans="1:11" x14ac:dyDescent="0.35">
      <c r="A8507">
        <v>30299</v>
      </c>
      <c r="B8507" t="s">
        <v>105</v>
      </c>
      <c r="C8507" s="70">
        <v>2447</v>
      </c>
      <c r="D8507" s="70">
        <v>786.82</v>
      </c>
      <c r="E8507" s="71">
        <v>44651</v>
      </c>
      <c r="F8507" t="s">
        <v>6495</v>
      </c>
      <c r="G8507" t="s">
        <v>2247</v>
      </c>
      <c r="J8507" s="40">
        <v>4.59</v>
      </c>
      <c r="K8507" s="40">
        <v>0</v>
      </c>
    </row>
    <row r="8508" spans="1:11" x14ac:dyDescent="0.35">
      <c r="A8508">
        <v>30299</v>
      </c>
      <c r="B8508" t="s">
        <v>105</v>
      </c>
      <c r="C8508" s="70">
        <v>2447</v>
      </c>
      <c r="D8508" s="70">
        <v>786.82</v>
      </c>
      <c r="E8508" s="71">
        <v>44681</v>
      </c>
      <c r="F8508" t="s">
        <v>6249</v>
      </c>
      <c r="G8508" t="s">
        <v>2247</v>
      </c>
      <c r="J8508" s="40">
        <v>0</v>
      </c>
      <c r="K8508" s="40">
        <v>32.76</v>
      </c>
    </row>
    <row r="8509" spans="1:11" x14ac:dyDescent="0.35">
      <c r="A8509">
        <v>30299</v>
      </c>
      <c r="B8509" t="s">
        <v>105</v>
      </c>
      <c r="C8509" s="70">
        <v>2447</v>
      </c>
      <c r="D8509" s="70">
        <v>786.82</v>
      </c>
      <c r="E8509" s="71">
        <v>44712</v>
      </c>
      <c r="F8509" t="s">
        <v>5930</v>
      </c>
      <c r="G8509" t="s">
        <v>2247</v>
      </c>
      <c r="J8509" s="40">
        <v>0</v>
      </c>
      <c r="K8509" s="40">
        <v>4.6399999999999997</v>
      </c>
    </row>
    <row r="8510" spans="1:11" x14ac:dyDescent="0.35">
      <c r="A8510">
        <v>30299</v>
      </c>
      <c r="B8510" t="s">
        <v>105</v>
      </c>
      <c r="C8510" s="70">
        <v>2447</v>
      </c>
      <c r="D8510" s="70">
        <v>786.82</v>
      </c>
      <c r="E8510" s="71">
        <v>44724</v>
      </c>
      <c r="F8510" t="s">
        <v>8441</v>
      </c>
      <c r="G8510" t="s">
        <v>2142</v>
      </c>
      <c r="H8510" t="s">
        <v>8440</v>
      </c>
      <c r="I8510" t="s">
        <v>8439</v>
      </c>
      <c r="J8510" s="40">
        <v>0</v>
      </c>
      <c r="K8510" s="40">
        <v>236.74</v>
      </c>
    </row>
    <row r="8511" spans="1:11" x14ac:dyDescent="0.35">
      <c r="A8511">
        <v>30299</v>
      </c>
      <c r="B8511" t="s">
        <v>105</v>
      </c>
      <c r="C8511" s="70">
        <v>2447</v>
      </c>
      <c r="D8511" s="70">
        <v>786.82</v>
      </c>
      <c r="E8511" s="71">
        <v>44725</v>
      </c>
      <c r="F8511" t="s">
        <v>8435</v>
      </c>
      <c r="G8511" t="s">
        <v>2142</v>
      </c>
      <c r="H8511" t="s">
        <v>8434</v>
      </c>
      <c r="I8511" t="s">
        <v>8433</v>
      </c>
      <c r="J8511" s="40">
        <v>0</v>
      </c>
      <c r="K8511" s="40">
        <v>59.59</v>
      </c>
    </row>
    <row r="8512" spans="1:11" x14ac:dyDescent="0.35">
      <c r="A8512">
        <v>30299</v>
      </c>
      <c r="B8512" t="s">
        <v>105</v>
      </c>
      <c r="C8512" s="70">
        <v>2447</v>
      </c>
      <c r="D8512" s="70">
        <v>786.82</v>
      </c>
      <c r="E8512" s="71">
        <v>44742</v>
      </c>
      <c r="F8512" t="s">
        <v>15914</v>
      </c>
      <c r="G8512" t="s">
        <v>1912</v>
      </c>
      <c r="J8512" s="40">
        <v>228.29</v>
      </c>
      <c r="K8512" s="40">
        <v>0</v>
      </c>
    </row>
    <row r="8513" spans="1:11" x14ac:dyDescent="0.35">
      <c r="A8513">
        <v>30299</v>
      </c>
      <c r="B8513" t="s">
        <v>105</v>
      </c>
      <c r="C8513" s="70">
        <v>2447</v>
      </c>
      <c r="D8513" s="70">
        <v>786.82</v>
      </c>
      <c r="E8513" s="71">
        <v>44742</v>
      </c>
      <c r="F8513" t="s">
        <v>15914</v>
      </c>
      <c r="G8513" t="s">
        <v>1912</v>
      </c>
      <c r="J8513" s="40">
        <v>58.57</v>
      </c>
      <c r="K8513" s="40">
        <v>0</v>
      </c>
    </row>
    <row r="8514" spans="1:11" x14ac:dyDescent="0.35">
      <c r="A8514">
        <v>30299</v>
      </c>
      <c r="B8514" t="s">
        <v>105</v>
      </c>
      <c r="C8514" s="70">
        <v>2447</v>
      </c>
      <c r="D8514" s="70">
        <v>786.82</v>
      </c>
      <c r="E8514" s="71">
        <v>44742</v>
      </c>
      <c r="F8514" t="s">
        <v>5660</v>
      </c>
      <c r="G8514" t="s">
        <v>2247</v>
      </c>
      <c r="J8514" s="40">
        <v>0</v>
      </c>
      <c r="K8514" s="40">
        <v>24.46</v>
      </c>
    </row>
    <row r="8515" spans="1:11" x14ac:dyDescent="0.35">
      <c r="A8515">
        <v>30299</v>
      </c>
      <c r="B8515" t="s">
        <v>105</v>
      </c>
      <c r="C8515" s="70">
        <v>2447</v>
      </c>
      <c r="D8515" s="70">
        <v>786.82</v>
      </c>
      <c r="E8515" s="71">
        <v>44759</v>
      </c>
      <c r="F8515" t="s">
        <v>18283</v>
      </c>
      <c r="G8515" t="s">
        <v>2142</v>
      </c>
      <c r="H8515" t="s">
        <v>18282</v>
      </c>
      <c r="I8515" t="s">
        <v>18279</v>
      </c>
      <c r="J8515" s="40">
        <v>0</v>
      </c>
      <c r="K8515" s="40">
        <v>499.42</v>
      </c>
    </row>
    <row r="8516" spans="1:11" x14ac:dyDescent="0.35">
      <c r="A8516">
        <v>30299</v>
      </c>
      <c r="B8516" t="s">
        <v>105</v>
      </c>
      <c r="C8516" s="70">
        <v>2447</v>
      </c>
      <c r="D8516" s="70">
        <v>786.82</v>
      </c>
      <c r="E8516" s="71">
        <v>44759</v>
      </c>
      <c r="F8516" t="s">
        <v>18281</v>
      </c>
      <c r="G8516" t="s">
        <v>2142</v>
      </c>
      <c r="H8516" t="s">
        <v>18280</v>
      </c>
      <c r="I8516" t="s">
        <v>18279</v>
      </c>
      <c r="J8516" s="40">
        <v>0</v>
      </c>
      <c r="K8516" s="40">
        <v>-499.42</v>
      </c>
    </row>
    <row r="8517" spans="1:11" x14ac:dyDescent="0.35">
      <c r="A8517">
        <v>30299</v>
      </c>
      <c r="B8517" t="s">
        <v>105</v>
      </c>
      <c r="C8517" s="70">
        <v>2447</v>
      </c>
      <c r="D8517" s="70">
        <v>786.82</v>
      </c>
      <c r="E8517" s="71">
        <v>44760</v>
      </c>
      <c r="F8517" t="s">
        <v>8348</v>
      </c>
      <c r="G8517" t="s">
        <v>2142</v>
      </c>
      <c r="H8517" t="s">
        <v>8347</v>
      </c>
      <c r="I8517" t="s">
        <v>8342</v>
      </c>
      <c r="J8517" s="40">
        <v>0</v>
      </c>
      <c r="K8517" s="40">
        <v>165.27</v>
      </c>
    </row>
    <row r="8518" spans="1:11" x14ac:dyDescent="0.35">
      <c r="A8518">
        <v>30299</v>
      </c>
      <c r="B8518" t="s">
        <v>105</v>
      </c>
      <c r="C8518" s="70">
        <v>2447</v>
      </c>
      <c r="D8518" s="70">
        <v>786.82</v>
      </c>
      <c r="E8518" s="71">
        <v>44760</v>
      </c>
      <c r="F8518" t="s">
        <v>8346</v>
      </c>
      <c r="G8518" t="s">
        <v>2142</v>
      </c>
      <c r="H8518" t="s">
        <v>8345</v>
      </c>
      <c r="I8518" t="s">
        <v>8342</v>
      </c>
      <c r="J8518" s="40">
        <v>0</v>
      </c>
      <c r="K8518" s="40">
        <v>-165.27</v>
      </c>
    </row>
    <row r="8519" spans="1:11" x14ac:dyDescent="0.35">
      <c r="A8519">
        <v>30299</v>
      </c>
      <c r="B8519" t="s">
        <v>105</v>
      </c>
      <c r="C8519" s="70">
        <v>2447</v>
      </c>
      <c r="D8519" s="70">
        <v>786.82</v>
      </c>
      <c r="E8519" s="71">
        <v>44773</v>
      </c>
      <c r="F8519" t="s">
        <v>5352</v>
      </c>
      <c r="G8519" t="s">
        <v>2247</v>
      </c>
      <c r="J8519" s="40">
        <v>5.95</v>
      </c>
      <c r="K8519" s="40">
        <v>0</v>
      </c>
    </row>
    <row r="8520" spans="1:11" x14ac:dyDescent="0.35">
      <c r="A8520">
        <v>30299</v>
      </c>
      <c r="B8520" t="s">
        <v>105</v>
      </c>
      <c r="C8520" s="70">
        <v>2447</v>
      </c>
      <c r="D8520" s="70">
        <v>786.82</v>
      </c>
      <c r="E8520" s="71">
        <v>44804</v>
      </c>
      <c r="F8520" t="s">
        <v>5163</v>
      </c>
      <c r="G8520" t="s">
        <v>2247</v>
      </c>
      <c r="H8520" t="s">
        <v>2265</v>
      </c>
      <c r="J8520" s="40">
        <v>27.33</v>
      </c>
      <c r="K8520" s="40">
        <v>0</v>
      </c>
    </row>
    <row r="8521" spans="1:11" x14ac:dyDescent="0.35">
      <c r="A8521">
        <v>30299</v>
      </c>
      <c r="B8521" t="s">
        <v>105</v>
      </c>
      <c r="C8521" s="70">
        <v>2447</v>
      </c>
      <c r="D8521" s="70">
        <v>786.82</v>
      </c>
      <c r="E8521" s="71">
        <v>44834</v>
      </c>
      <c r="F8521" t="s">
        <v>4742</v>
      </c>
      <c r="G8521" t="s">
        <v>2247</v>
      </c>
      <c r="H8521" t="s">
        <v>2262</v>
      </c>
      <c r="J8521" s="40">
        <v>0</v>
      </c>
      <c r="K8521" s="40">
        <v>41.76</v>
      </c>
    </row>
    <row r="8522" spans="1:11" x14ac:dyDescent="0.35">
      <c r="A8522">
        <v>30299</v>
      </c>
      <c r="B8522" t="s">
        <v>105</v>
      </c>
      <c r="C8522" s="70">
        <v>2447</v>
      </c>
      <c r="D8522" s="70">
        <v>786.82</v>
      </c>
      <c r="E8522" s="71">
        <v>44865</v>
      </c>
      <c r="F8522" t="s">
        <v>4515</v>
      </c>
      <c r="G8522" t="s">
        <v>2247</v>
      </c>
      <c r="H8522" t="s">
        <v>1919</v>
      </c>
      <c r="I8522" t="s">
        <v>1919</v>
      </c>
      <c r="J8522" s="40">
        <v>2.54</v>
      </c>
      <c r="K8522" s="40">
        <v>0</v>
      </c>
    </row>
    <row r="8523" spans="1:11" x14ac:dyDescent="0.35">
      <c r="A8523">
        <v>30299</v>
      </c>
      <c r="B8523" t="s">
        <v>105</v>
      </c>
      <c r="C8523" s="70">
        <v>2447</v>
      </c>
      <c r="D8523" s="70">
        <v>786.82</v>
      </c>
      <c r="E8523" s="71">
        <v>44895</v>
      </c>
      <c r="F8523" t="s">
        <v>4033</v>
      </c>
      <c r="G8523" t="s">
        <v>2247</v>
      </c>
      <c r="H8523" t="s">
        <v>1916</v>
      </c>
      <c r="I8523" t="s">
        <v>1916</v>
      </c>
      <c r="J8523" s="40">
        <v>17.93</v>
      </c>
      <c r="K8523" s="40">
        <v>0</v>
      </c>
    </row>
    <row r="8524" spans="1:11" x14ac:dyDescent="0.35">
      <c r="A8524">
        <v>30299</v>
      </c>
      <c r="B8524" t="s">
        <v>105</v>
      </c>
      <c r="C8524" s="70">
        <v>2447</v>
      </c>
      <c r="D8524" s="70">
        <v>786.82</v>
      </c>
      <c r="E8524" s="71">
        <v>44926</v>
      </c>
      <c r="F8524" t="s">
        <v>15899</v>
      </c>
      <c r="G8524" t="s">
        <v>1912</v>
      </c>
      <c r="H8524" t="s">
        <v>15806</v>
      </c>
      <c r="I8524" t="s">
        <v>15806</v>
      </c>
      <c r="J8524" s="40">
        <v>154.02000000000001</v>
      </c>
      <c r="K8524" s="40">
        <v>0</v>
      </c>
    </row>
    <row r="8525" spans="1:11" x14ac:dyDescent="0.35">
      <c r="A8525">
        <v>30299</v>
      </c>
      <c r="B8525" t="s">
        <v>105</v>
      </c>
      <c r="C8525" s="70">
        <v>2447</v>
      </c>
      <c r="D8525" s="70">
        <v>786.82</v>
      </c>
      <c r="E8525" s="71">
        <v>44926</v>
      </c>
      <c r="F8525" t="s">
        <v>3682</v>
      </c>
      <c r="G8525" t="s">
        <v>2247</v>
      </c>
      <c r="H8525" t="s">
        <v>1911</v>
      </c>
      <c r="I8525" t="s">
        <v>1911</v>
      </c>
      <c r="J8525" s="40">
        <v>0</v>
      </c>
      <c r="K8525" s="40">
        <v>15.76</v>
      </c>
    </row>
    <row r="8526" spans="1:11" x14ac:dyDescent="0.35">
      <c r="A8526">
        <v>30301</v>
      </c>
      <c r="B8526" t="s">
        <v>106</v>
      </c>
      <c r="C8526" s="70">
        <v>-7420.14</v>
      </c>
      <c r="D8526" s="70">
        <v>-2385.9</v>
      </c>
      <c r="E8526" s="71">
        <v>44566</v>
      </c>
      <c r="F8526" t="s">
        <v>18278</v>
      </c>
      <c r="G8526" t="s">
        <v>15843</v>
      </c>
      <c r="H8526" t="s">
        <v>18277</v>
      </c>
      <c r="J8526" s="40">
        <v>2399.0100000000002</v>
      </c>
      <c r="K8526" s="40">
        <v>0</v>
      </c>
    </row>
    <row r="8527" spans="1:11" x14ac:dyDescent="0.35">
      <c r="A8527">
        <v>30301</v>
      </c>
      <c r="B8527" t="s">
        <v>106</v>
      </c>
      <c r="C8527" s="70">
        <v>-7420.14</v>
      </c>
      <c r="D8527" s="70">
        <v>-2385.9</v>
      </c>
      <c r="E8527" s="71">
        <v>44592</v>
      </c>
      <c r="F8527" t="s">
        <v>8638</v>
      </c>
      <c r="G8527" t="s">
        <v>2142</v>
      </c>
      <c r="H8527" t="s">
        <v>8637</v>
      </c>
      <c r="I8527" t="s">
        <v>8636</v>
      </c>
      <c r="J8527" s="40">
        <v>0</v>
      </c>
      <c r="K8527" s="40">
        <v>2268.96</v>
      </c>
    </row>
    <row r="8528" spans="1:11" x14ac:dyDescent="0.35">
      <c r="A8528">
        <v>30301</v>
      </c>
      <c r="B8528" t="s">
        <v>106</v>
      </c>
      <c r="C8528" s="70">
        <v>-7420.14</v>
      </c>
      <c r="D8528" s="70">
        <v>-2385.9</v>
      </c>
      <c r="E8528" s="71">
        <v>44592</v>
      </c>
      <c r="F8528" t="s">
        <v>6812</v>
      </c>
      <c r="G8528" t="s">
        <v>2247</v>
      </c>
      <c r="J8528" s="40">
        <v>0</v>
      </c>
      <c r="K8528" s="40">
        <v>13.11</v>
      </c>
    </row>
    <row r="8529" spans="1:11" x14ac:dyDescent="0.35">
      <c r="A8529">
        <v>30301</v>
      </c>
      <c r="B8529" t="s">
        <v>106</v>
      </c>
      <c r="C8529" s="70">
        <v>-7420.14</v>
      </c>
      <c r="D8529" s="70">
        <v>-2385.9</v>
      </c>
      <c r="E8529" s="71">
        <v>44601</v>
      </c>
      <c r="F8529" t="s">
        <v>18276</v>
      </c>
      <c r="G8529" t="s">
        <v>15843</v>
      </c>
      <c r="H8529" t="s">
        <v>18275</v>
      </c>
      <c r="J8529" s="40">
        <v>2254.14</v>
      </c>
      <c r="K8529" s="40">
        <v>0</v>
      </c>
    </row>
    <row r="8530" spans="1:11" x14ac:dyDescent="0.35">
      <c r="A8530">
        <v>30301</v>
      </c>
      <c r="B8530" t="s">
        <v>106</v>
      </c>
      <c r="C8530" s="70">
        <v>-7420.14</v>
      </c>
      <c r="D8530" s="70">
        <v>-2385.9</v>
      </c>
      <c r="E8530" s="71">
        <v>44620</v>
      </c>
      <c r="F8530" t="s">
        <v>8631</v>
      </c>
      <c r="G8530" t="s">
        <v>2142</v>
      </c>
      <c r="H8530" t="s">
        <v>8630</v>
      </c>
      <c r="I8530" t="s">
        <v>8629</v>
      </c>
      <c r="J8530" s="40">
        <v>0</v>
      </c>
      <c r="K8530" s="40">
        <v>1946.87</v>
      </c>
    </row>
    <row r="8531" spans="1:11" x14ac:dyDescent="0.35">
      <c r="A8531">
        <v>30301</v>
      </c>
      <c r="B8531" t="s">
        <v>106</v>
      </c>
      <c r="C8531" s="70">
        <v>-7420.14</v>
      </c>
      <c r="D8531" s="70">
        <v>-2385.9</v>
      </c>
      <c r="E8531" s="71">
        <v>44633</v>
      </c>
      <c r="F8531" t="s">
        <v>18274</v>
      </c>
      <c r="G8531" t="s">
        <v>15843</v>
      </c>
      <c r="H8531" t="s">
        <v>18273</v>
      </c>
      <c r="J8531" s="40">
        <v>1931.36</v>
      </c>
      <c r="K8531" s="40">
        <v>0</v>
      </c>
    </row>
    <row r="8532" spans="1:11" x14ac:dyDescent="0.35">
      <c r="A8532">
        <v>30301</v>
      </c>
      <c r="B8532" t="s">
        <v>106</v>
      </c>
      <c r="C8532" s="70">
        <v>-7420.14</v>
      </c>
      <c r="D8532" s="70">
        <v>-2385.9</v>
      </c>
      <c r="E8532" s="71">
        <v>44651</v>
      </c>
      <c r="F8532" t="s">
        <v>8628</v>
      </c>
      <c r="G8532" t="s">
        <v>2142</v>
      </c>
      <c r="H8532" t="s">
        <v>8627</v>
      </c>
      <c r="I8532" t="s">
        <v>8626</v>
      </c>
      <c r="J8532" s="40">
        <v>0</v>
      </c>
      <c r="K8532" s="40">
        <v>2468.1999999999998</v>
      </c>
    </row>
    <row r="8533" spans="1:11" x14ac:dyDescent="0.35">
      <c r="A8533">
        <v>30301</v>
      </c>
      <c r="B8533" t="s">
        <v>106</v>
      </c>
      <c r="C8533" s="70">
        <v>-7420.14</v>
      </c>
      <c r="D8533" s="70">
        <v>-2385.9</v>
      </c>
      <c r="E8533" s="71">
        <v>44651</v>
      </c>
      <c r="F8533" t="s">
        <v>6494</v>
      </c>
      <c r="G8533" t="s">
        <v>2247</v>
      </c>
      <c r="J8533" s="40">
        <v>30.33</v>
      </c>
      <c r="K8533" s="40">
        <v>0</v>
      </c>
    </row>
    <row r="8534" spans="1:11" x14ac:dyDescent="0.35">
      <c r="A8534">
        <v>30301</v>
      </c>
      <c r="B8534" t="s">
        <v>106</v>
      </c>
      <c r="C8534" s="70">
        <v>-7420.14</v>
      </c>
      <c r="D8534" s="70">
        <v>-2385.9</v>
      </c>
      <c r="E8534" s="71">
        <v>44658</v>
      </c>
      <c r="F8534" t="s">
        <v>18272</v>
      </c>
      <c r="G8534" t="s">
        <v>15843</v>
      </c>
      <c r="H8534" t="s">
        <v>18271</v>
      </c>
      <c r="J8534" s="40">
        <v>2428.44</v>
      </c>
      <c r="K8534" s="40">
        <v>0</v>
      </c>
    </row>
    <row r="8535" spans="1:11" x14ac:dyDescent="0.35">
      <c r="A8535">
        <v>30301</v>
      </c>
      <c r="B8535" t="s">
        <v>106</v>
      </c>
      <c r="C8535" s="70">
        <v>-7420.14</v>
      </c>
      <c r="D8535" s="70">
        <v>-2385.9</v>
      </c>
      <c r="E8535" s="71">
        <v>44681</v>
      </c>
      <c r="F8535" t="s">
        <v>6248</v>
      </c>
      <c r="G8535" t="s">
        <v>2247</v>
      </c>
      <c r="J8535" s="40">
        <v>39.76</v>
      </c>
      <c r="K8535" s="40">
        <v>0</v>
      </c>
    </row>
    <row r="8536" spans="1:11" x14ac:dyDescent="0.35">
      <c r="A8536">
        <v>30301</v>
      </c>
      <c r="B8536" t="s">
        <v>106</v>
      </c>
      <c r="C8536" s="70">
        <v>-7420.14</v>
      </c>
      <c r="D8536" s="70">
        <v>-2385.9</v>
      </c>
      <c r="E8536" s="71">
        <v>44681</v>
      </c>
      <c r="F8536" t="s">
        <v>8625</v>
      </c>
      <c r="G8536" t="s">
        <v>2142</v>
      </c>
      <c r="H8536" t="s">
        <v>8624</v>
      </c>
      <c r="I8536" t="s">
        <v>8623</v>
      </c>
      <c r="J8536" s="40">
        <v>0</v>
      </c>
      <c r="K8536" s="40">
        <v>1771.4</v>
      </c>
    </row>
    <row r="8537" spans="1:11" x14ac:dyDescent="0.35">
      <c r="A8537">
        <v>30301</v>
      </c>
      <c r="B8537" t="s">
        <v>106</v>
      </c>
      <c r="C8537" s="70">
        <v>-7420.14</v>
      </c>
      <c r="D8537" s="70">
        <v>-2385.9</v>
      </c>
      <c r="E8537" s="71">
        <v>44696</v>
      </c>
      <c r="F8537" t="s">
        <v>18270</v>
      </c>
      <c r="G8537" t="s">
        <v>15843</v>
      </c>
      <c r="H8537" t="s">
        <v>18269</v>
      </c>
      <c r="J8537" s="40">
        <v>1722.08</v>
      </c>
      <c r="K8537" s="40">
        <v>0</v>
      </c>
    </row>
    <row r="8538" spans="1:11" x14ac:dyDescent="0.35">
      <c r="A8538">
        <v>30301</v>
      </c>
      <c r="B8538" t="s">
        <v>106</v>
      </c>
      <c r="C8538" s="70">
        <v>-7420.14</v>
      </c>
      <c r="D8538" s="70">
        <v>-2385.9</v>
      </c>
      <c r="E8538" s="71">
        <v>44712</v>
      </c>
      <c r="F8538" t="s">
        <v>8622</v>
      </c>
      <c r="G8538" t="s">
        <v>2142</v>
      </c>
      <c r="H8538" t="s">
        <v>8621</v>
      </c>
      <c r="I8538" t="s">
        <v>8620</v>
      </c>
      <c r="J8538" s="40">
        <v>0</v>
      </c>
      <c r="K8538" s="40">
        <v>2492.8200000000002</v>
      </c>
    </row>
    <row r="8539" spans="1:11" x14ac:dyDescent="0.35">
      <c r="A8539">
        <v>30301</v>
      </c>
      <c r="B8539" t="s">
        <v>106</v>
      </c>
      <c r="C8539" s="70">
        <v>-7420.14</v>
      </c>
      <c r="D8539" s="70">
        <v>-2385.9</v>
      </c>
      <c r="E8539" s="71">
        <v>44712</v>
      </c>
      <c r="F8539" t="s">
        <v>5929</v>
      </c>
      <c r="G8539" t="s">
        <v>2247</v>
      </c>
      <c r="J8539" s="40">
        <v>49.32</v>
      </c>
      <c r="K8539" s="40">
        <v>0</v>
      </c>
    </row>
    <row r="8540" spans="1:11" x14ac:dyDescent="0.35">
      <c r="A8540">
        <v>30301</v>
      </c>
      <c r="B8540" t="s">
        <v>106</v>
      </c>
      <c r="C8540" s="70">
        <v>-7420.14</v>
      </c>
      <c r="D8540" s="70">
        <v>-2385.9</v>
      </c>
      <c r="E8540" s="71">
        <v>44728</v>
      </c>
      <c r="F8540" t="s">
        <v>18268</v>
      </c>
      <c r="G8540" t="s">
        <v>1907</v>
      </c>
      <c r="H8540" t="s">
        <v>18267</v>
      </c>
      <c r="J8540" s="40">
        <v>2402.84</v>
      </c>
      <c r="K8540" s="40">
        <v>0</v>
      </c>
    </row>
    <row r="8541" spans="1:11" x14ac:dyDescent="0.35">
      <c r="A8541">
        <v>30301</v>
      </c>
      <c r="B8541" t="s">
        <v>106</v>
      </c>
      <c r="C8541" s="70">
        <v>-7420.14</v>
      </c>
      <c r="D8541" s="70">
        <v>-2385.9</v>
      </c>
      <c r="E8541" s="71">
        <v>44742</v>
      </c>
      <c r="F8541" t="s">
        <v>8619</v>
      </c>
      <c r="G8541" t="s">
        <v>2142</v>
      </c>
      <c r="H8541" t="s">
        <v>8618</v>
      </c>
      <c r="I8541" t="s">
        <v>8617</v>
      </c>
      <c r="J8541" s="40">
        <v>0</v>
      </c>
      <c r="K8541" s="40">
        <v>992.83</v>
      </c>
    </row>
    <row r="8542" spans="1:11" x14ac:dyDescent="0.35">
      <c r="A8542">
        <v>30301</v>
      </c>
      <c r="B8542" t="s">
        <v>106</v>
      </c>
      <c r="C8542" s="70">
        <v>-7420.14</v>
      </c>
      <c r="D8542" s="70">
        <v>-2385.9</v>
      </c>
      <c r="E8542" s="71">
        <v>44742</v>
      </c>
      <c r="F8542" t="s">
        <v>5659</v>
      </c>
      <c r="G8542" t="s">
        <v>2247</v>
      </c>
      <c r="J8542" s="40">
        <v>89.98</v>
      </c>
      <c r="K8542" s="40">
        <v>0</v>
      </c>
    </row>
    <row r="8543" spans="1:11" x14ac:dyDescent="0.35">
      <c r="A8543">
        <v>30301</v>
      </c>
      <c r="B8543" t="s">
        <v>106</v>
      </c>
      <c r="C8543" s="70">
        <v>-7420.14</v>
      </c>
      <c r="D8543" s="70">
        <v>-2385.9</v>
      </c>
      <c r="E8543" s="71">
        <v>44754</v>
      </c>
      <c r="F8543" t="s">
        <v>18266</v>
      </c>
      <c r="G8543" t="s">
        <v>15843</v>
      </c>
      <c r="H8543" t="s">
        <v>18265</v>
      </c>
      <c r="I8543" t="s">
        <v>18264</v>
      </c>
      <c r="J8543" s="40">
        <v>997.39</v>
      </c>
      <c r="K8543" s="40">
        <v>0</v>
      </c>
    </row>
    <row r="8544" spans="1:11" x14ac:dyDescent="0.35">
      <c r="A8544">
        <v>30301</v>
      </c>
      <c r="B8544" t="s">
        <v>106</v>
      </c>
      <c r="C8544" s="70">
        <v>-7420.14</v>
      </c>
      <c r="D8544" s="70">
        <v>-2385.9</v>
      </c>
      <c r="E8544" s="71">
        <v>44773</v>
      </c>
      <c r="F8544" t="s">
        <v>8610</v>
      </c>
      <c r="G8544" t="s">
        <v>2142</v>
      </c>
      <c r="H8544" t="s">
        <v>8609</v>
      </c>
      <c r="I8544" t="s">
        <v>8608</v>
      </c>
      <c r="J8544" s="40">
        <v>0</v>
      </c>
      <c r="K8544" s="40">
        <v>1250.74</v>
      </c>
    </row>
    <row r="8545" spans="1:11" x14ac:dyDescent="0.35">
      <c r="A8545">
        <v>30301</v>
      </c>
      <c r="B8545" t="s">
        <v>106</v>
      </c>
      <c r="C8545" s="70">
        <v>-7420.14</v>
      </c>
      <c r="D8545" s="70">
        <v>-2385.9</v>
      </c>
      <c r="E8545" s="71">
        <v>44773</v>
      </c>
      <c r="F8545" t="s">
        <v>5351</v>
      </c>
      <c r="G8545" t="s">
        <v>2247</v>
      </c>
      <c r="J8545" s="40">
        <v>0</v>
      </c>
      <c r="K8545" s="40">
        <v>4.5599999999999996</v>
      </c>
    </row>
    <row r="8546" spans="1:11" x14ac:dyDescent="0.35">
      <c r="A8546">
        <v>30301</v>
      </c>
      <c r="B8546" t="s">
        <v>106</v>
      </c>
      <c r="C8546" s="70">
        <v>-7420.14</v>
      </c>
      <c r="D8546" s="70">
        <v>-2385.9</v>
      </c>
      <c r="E8546" s="71">
        <v>44795</v>
      </c>
      <c r="F8546" t="s">
        <v>18263</v>
      </c>
      <c r="G8546" t="s">
        <v>15843</v>
      </c>
      <c r="H8546" t="s">
        <v>18262</v>
      </c>
      <c r="J8546" s="40">
        <v>1292.28</v>
      </c>
      <c r="K8546" s="40">
        <v>0</v>
      </c>
    </row>
    <row r="8547" spans="1:11" x14ac:dyDescent="0.35">
      <c r="A8547">
        <v>30301</v>
      </c>
      <c r="B8547" t="s">
        <v>106</v>
      </c>
      <c r="C8547" s="70">
        <v>-7420.14</v>
      </c>
      <c r="D8547" s="70">
        <v>-2385.9</v>
      </c>
      <c r="E8547" s="71">
        <v>44804</v>
      </c>
      <c r="F8547" t="s">
        <v>8598</v>
      </c>
      <c r="G8547" t="s">
        <v>2142</v>
      </c>
      <c r="H8547" t="s">
        <v>8597</v>
      </c>
      <c r="I8547" t="s">
        <v>8596</v>
      </c>
      <c r="J8547" s="40">
        <v>0</v>
      </c>
      <c r="K8547" s="40">
        <v>3246.3</v>
      </c>
    </row>
    <row r="8548" spans="1:11" x14ac:dyDescent="0.35">
      <c r="A8548">
        <v>30301</v>
      </c>
      <c r="B8548" t="s">
        <v>106</v>
      </c>
      <c r="C8548" s="70">
        <v>-7420.14</v>
      </c>
      <c r="D8548" s="70">
        <v>-2385.9</v>
      </c>
      <c r="E8548" s="71">
        <v>44804</v>
      </c>
      <c r="F8548" t="s">
        <v>5162</v>
      </c>
      <c r="G8548" t="s">
        <v>2247</v>
      </c>
      <c r="H8548" t="s">
        <v>2265</v>
      </c>
      <c r="J8548" s="40">
        <v>0</v>
      </c>
      <c r="K8548" s="40">
        <v>41.54</v>
      </c>
    </row>
    <row r="8549" spans="1:11" x14ac:dyDescent="0.35">
      <c r="A8549">
        <v>30301</v>
      </c>
      <c r="B8549" t="s">
        <v>106</v>
      </c>
      <c r="C8549" s="70">
        <v>-7420.14</v>
      </c>
      <c r="D8549" s="70">
        <v>-2385.9</v>
      </c>
      <c r="E8549" s="71">
        <v>44820</v>
      </c>
      <c r="F8549" t="s">
        <v>18261</v>
      </c>
      <c r="G8549" t="s">
        <v>15843</v>
      </c>
      <c r="H8549" t="s">
        <v>18260</v>
      </c>
      <c r="I8549" t="s">
        <v>18259</v>
      </c>
      <c r="J8549" s="40">
        <v>3149.22</v>
      </c>
      <c r="K8549" s="40">
        <v>0</v>
      </c>
    </row>
    <row r="8550" spans="1:11" x14ac:dyDescent="0.35">
      <c r="A8550">
        <v>30301</v>
      </c>
      <c r="B8550" t="s">
        <v>106</v>
      </c>
      <c r="C8550" s="70">
        <v>-7420.14</v>
      </c>
      <c r="D8550" s="70">
        <v>-2385.9</v>
      </c>
      <c r="E8550" s="71">
        <v>44834</v>
      </c>
      <c r="F8550" t="s">
        <v>8592</v>
      </c>
      <c r="G8550" t="s">
        <v>2142</v>
      </c>
      <c r="H8550" t="s">
        <v>8591</v>
      </c>
      <c r="I8550" t="s">
        <v>8590</v>
      </c>
      <c r="J8550" s="40">
        <v>0</v>
      </c>
      <c r="K8550" s="40">
        <v>1573.54</v>
      </c>
    </row>
    <row r="8551" spans="1:11" x14ac:dyDescent="0.35">
      <c r="A8551">
        <v>30301</v>
      </c>
      <c r="B8551" t="s">
        <v>106</v>
      </c>
      <c r="C8551" s="70">
        <v>-7420.14</v>
      </c>
      <c r="D8551" s="70">
        <v>-2385.9</v>
      </c>
      <c r="E8551" s="71">
        <v>44834</v>
      </c>
      <c r="F8551" t="s">
        <v>4741</v>
      </c>
      <c r="G8551" t="s">
        <v>2247</v>
      </c>
      <c r="H8551" t="s">
        <v>2262</v>
      </c>
      <c r="J8551" s="40">
        <v>97.08</v>
      </c>
      <c r="K8551" s="40">
        <v>0</v>
      </c>
    </row>
    <row r="8552" spans="1:11" x14ac:dyDescent="0.35">
      <c r="A8552">
        <v>30301</v>
      </c>
      <c r="B8552" t="s">
        <v>106</v>
      </c>
      <c r="C8552" s="70">
        <v>-7420.14</v>
      </c>
      <c r="D8552" s="70">
        <v>-2385.9</v>
      </c>
      <c r="E8552" s="71">
        <v>44843</v>
      </c>
      <c r="F8552" t="s">
        <v>18258</v>
      </c>
      <c r="G8552" t="s">
        <v>15843</v>
      </c>
      <c r="H8552" t="s">
        <v>18257</v>
      </c>
      <c r="I8552" t="s">
        <v>18256</v>
      </c>
      <c r="J8552" s="40">
        <v>1581.57</v>
      </c>
      <c r="K8552" s="40">
        <v>0</v>
      </c>
    </row>
    <row r="8553" spans="1:11" x14ac:dyDescent="0.35">
      <c r="A8553">
        <v>30301</v>
      </c>
      <c r="B8553" t="s">
        <v>106</v>
      </c>
      <c r="C8553" s="70">
        <v>-7420.14</v>
      </c>
      <c r="D8553" s="70">
        <v>-2385.9</v>
      </c>
      <c r="E8553" s="71">
        <v>44865</v>
      </c>
      <c r="F8553" t="s">
        <v>8589</v>
      </c>
      <c r="G8553" t="s">
        <v>2142</v>
      </c>
      <c r="H8553" t="s">
        <v>8588</v>
      </c>
      <c r="I8553" t="s">
        <v>8587</v>
      </c>
      <c r="J8553" s="40">
        <v>0</v>
      </c>
      <c r="K8553" s="40">
        <v>2625.04</v>
      </c>
    </row>
    <row r="8554" spans="1:11" x14ac:dyDescent="0.35">
      <c r="A8554">
        <v>30301</v>
      </c>
      <c r="B8554" t="s">
        <v>106</v>
      </c>
      <c r="C8554" s="70">
        <v>-7420.14</v>
      </c>
      <c r="D8554" s="70">
        <v>-2385.9</v>
      </c>
      <c r="E8554" s="71">
        <v>44865</v>
      </c>
      <c r="F8554" t="s">
        <v>4514</v>
      </c>
      <c r="G8554" t="s">
        <v>2247</v>
      </c>
      <c r="H8554" t="s">
        <v>1919</v>
      </c>
      <c r="I8554" t="s">
        <v>1919</v>
      </c>
      <c r="J8554" s="40">
        <v>0</v>
      </c>
      <c r="K8554" s="40">
        <v>8.0299999999999994</v>
      </c>
    </row>
    <row r="8555" spans="1:11" x14ac:dyDescent="0.35">
      <c r="A8555">
        <v>30301</v>
      </c>
      <c r="B8555" t="s">
        <v>106</v>
      </c>
      <c r="C8555" s="70">
        <v>-7420.14</v>
      </c>
      <c r="D8555" s="70">
        <v>-2385.9</v>
      </c>
      <c r="E8555" s="71">
        <v>44889</v>
      </c>
      <c r="F8555" t="s">
        <v>18255</v>
      </c>
      <c r="G8555" t="s">
        <v>15843</v>
      </c>
      <c r="H8555" t="s">
        <v>18254</v>
      </c>
      <c r="I8555" t="s">
        <v>18253</v>
      </c>
      <c r="J8555" s="40">
        <v>2709.47</v>
      </c>
      <c r="K8555" s="40">
        <v>0</v>
      </c>
    </row>
    <row r="8556" spans="1:11" x14ac:dyDescent="0.35">
      <c r="A8556">
        <v>30301</v>
      </c>
      <c r="B8556" t="s">
        <v>106</v>
      </c>
      <c r="C8556" s="70">
        <v>-7420.14</v>
      </c>
      <c r="D8556" s="70">
        <v>-2385.9</v>
      </c>
      <c r="E8556" s="71">
        <v>44895</v>
      </c>
      <c r="F8556" t="s">
        <v>8586</v>
      </c>
      <c r="G8556" t="s">
        <v>2142</v>
      </c>
      <c r="H8556" t="s">
        <v>8585</v>
      </c>
      <c r="I8556" t="s">
        <v>8584</v>
      </c>
      <c r="J8556" s="40">
        <v>0</v>
      </c>
      <c r="K8556" s="40">
        <v>4187.3100000000004</v>
      </c>
    </row>
    <row r="8557" spans="1:11" x14ac:dyDescent="0.35">
      <c r="A8557">
        <v>30301</v>
      </c>
      <c r="B8557" t="s">
        <v>106</v>
      </c>
      <c r="C8557" s="70">
        <v>-7420.14</v>
      </c>
      <c r="D8557" s="70">
        <v>-2385.9</v>
      </c>
      <c r="E8557" s="71">
        <v>44895</v>
      </c>
      <c r="F8557" t="s">
        <v>4032</v>
      </c>
      <c r="G8557" t="s">
        <v>2247</v>
      </c>
      <c r="H8557" t="s">
        <v>1916</v>
      </c>
      <c r="I8557" t="s">
        <v>1916</v>
      </c>
      <c r="J8557" s="40">
        <v>0</v>
      </c>
      <c r="K8557" s="40">
        <v>84.43</v>
      </c>
    </row>
    <row r="8558" spans="1:11" x14ac:dyDescent="0.35">
      <c r="A8558">
        <v>30301</v>
      </c>
      <c r="B8558" t="s">
        <v>106</v>
      </c>
      <c r="C8558" s="70">
        <v>-7420.14</v>
      </c>
      <c r="D8558" s="70">
        <v>-2385.9</v>
      </c>
      <c r="E8558" s="71">
        <v>44915</v>
      </c>
      <c r="F8558" t="s">
        <v>18252</v>
      </c>
      <c r="G8558" t="s">
        <v>15843</v>
      </c>
      <c r="H8558" t="s">
        <v>18251</v>
      </c>
      <c r="I8558" t="s">
        <v>18250</v>
      </c>
      <c r="J8558" s="40">
        <v>4153.5200000000004</v>
      </c>
      <c r="K8558" s="40">
        <v>0</v>
      </c>
    </row>
    <row r="8559" spans="1:11" x14ac:dyDescent="0.35">
      <c r="A8559">
        <v>30301</v>
      </c>
      <c r="B8559" t="s">
        <v>106</v>
      </c>
      <c r="C8559" s="70">
        <v>-7420.14</v>
      </c>
      <c r="D8559" s="70">
        <v>-2385.9</v>
      </c>
      <c r="E8559" s="71">
        <v>44926</v>
      </c>
      <c r="F8559" t="s">
        <v>8581</v>
      </c>
      <c r="G8559" t="s">
        <v>2142</v>
      </c>
      <c r="H8559" t="s">
        <v>8580</v>
      </c>
      <c r="I8559" t="s">
        <v>8579</v>
      </c>
      <c r="J8559" s="40">
        <v>0</v>
      </c>
      <c r="K8559" s="40">
        <v>2388.87</v>
      </c>
    </row>
    <row r="8560" spans="1:11" x14ac:dyDescent="0.35">
      <c r="A8560">
        <v>30301</v>
      </c>
      <c r="B8560" t="s">
        <v>106</v>
      </c>
      <c r="C8560" s="70">
        <v>-7420.14</v>
      </c>
      <c r="D8560" s="70">
        <v>-2385.9</v>
      </c>
      <c r="E8560" s="71">
        <v>44926</v>
      </c>
      <c r="F8560" t="s">
        <v>3681</v>
      </c>
      <c r="G8560" t="s">
        <v>2247</v>
      </c>
      <c r="H8560" t="s">
        <v>1911</v>
      </c>
      <c r="I8560" t="s">
        <v>1911</v>
      </c>
      <c r="J8560" s="40">
        <v>33.79</v>
      </c>
      <c r="K8560" s="40">
        <v>0</v>
      </c>
    </row>
    <row r="8561" spans="1:11" x14ac:dyDescent="0.35">
      <c r="A8561">
        <v>30302</v>
      </c>
      <c r="B8561" t="s">
        <v>18249</v>
      </c>
      <c r="C8561" s="70">
        <v>0</v>
      </c>
      <c r="D8561" s="70">
        <v>0</v>
      </c>
      <c r="E8561" s="71">
        <v>44712</v>
      </c>
      <c r="F8561" t="s">
        <v>3443</v>
      </c>
      <c r="G8561" t="s">
        <v>1912</v>
      </c>
      <c r="J8561" s="40">
        <v>157.58000000000001</v>
      </c>
      <c r="K8561" s="40">
        <v>0</v>
      </c>
    </row>
    <row r="8562" spans="1:11" x14ac:dyDescent="0.35">
      <c r="A8562">
        <v>30302</v>
      </c>
      <c r="B8562" t="s">
        <v>18249</v>
      </c>
      <c r="C8562" s="70">
        <v>0</v>
      </c>
      <c r="D8562" s="70">
        <v>0</v>
      </c>
      <c r="E8562" s="71">
        <v>44719</v>
      </c>
      <c r="F8562" t="s">
        <v>8450</v>
      </c>
      <c r="G8562" t="s">
        <v>2142</v>
      </c>
      <c r="H8562" t="s">
        <v>8449</v>
      </c>
      <c r="I8562" t="s">
        <v>8448</v>
      </c>
      <c r="J8562" s="40">
        <v>0</v>
      </c>
      <c r="K8562" s="40">
        <v>38.049999999999997</v>
      </c>
    </row>
    <row r="8563" spans="1:11" x14ac:dyDescent="0.35">
      <c r="A8563">
        <v>30302</v>
      </c>
      <c r="B8563" t="s">
        <v>18249</v>
      </c>
      <c r="C8563" s="70">
        <v>0</v>
      </c>
      <c r="D8563" s="70">
        <v>0</v>
      </c>
      <c r="E8563" s="71">
        <v>44742</v>
      </c>
      <c r="F8563" t="s">
        <v>15881</v>
      </c>
      <c r="G8563" t="s">
        <v>1912</v>
      </c>
      <c r="J8563" s="40">
        <v>36.29</v>
      </c>
      <c r="K8563" s="40">
        <v>0</v>
      </c>
    </row>
    <row r="8564" spans="1:11" x14ac:dyDescent="0.35">
      <c r="A8564">
        <v>30302</v>
      </c>
      <c r="B8564" t="s">
        <v>18249</v>
      </c>
      <c r="C8564" s="70">
        <v>0</v>
      </c>
      <c r="D8564" s="70">
        <v>0</v>
      </c>
      <c r="E8564" s="71">
        <v>44742</v>
      </c>
      <c r="F8564" t="s">
        <v>5658</v>
      </c>
      <c r="G8564" t="s">
        <v>2247</v>
      </c>
      <c r="J8564" s="40">
        <v>0</v>
      </c>
      <c r="K8564" s="40">
        <v>5.53</v>
      </c>
    </row>
    <row r="8565" spans="1:11" x14ac:dyDescent="0.35">
      <c r="A8565">
        <v>30302</v>
      </c>
      <c r="B8565" t="s">
        <v>18249</v>
      </c>
      <c r="C8565" s="70">
        <v>0</v>
      </c>
      <c r="D8565" s="70">
        <v>0</v>
      </c>
      <c r="E8565" s="71">
        <v>44743</v>
      </c>
      <c r="F8565" t="s">
        <v>8355</v>
      </c>
      <c r="G8565" t="s">
        <v>2142</v>
      </c>
      <c r="H8565" t="s">
        <v>8354</v>
      </c>
      <c r="I8565" t="s">
        <v>8353</v>
      </c>
      <c r="J8565" s="40">
        <v>0</v>
      </c>
      <c r="K8565" s="40">
        <v>156.72999999999999</v>
      </c>
    </row>
    <row r="8566" spans="1:11" x14ac:dyDescent="0.35">
      <c r="A8566">
        <v>30302</v>
      </c>
      <c r="B8566" t="s">
        <v>18249</v>
      </c>
      <c r="C8566" s="70">
        <v>0</v>
      </c>
      <c r="D8566" s="70">
        <v>0</v>
      </c>
      <c r="E8566" s="71">
        <v>44773</v>
      </c>
      <c r="F8566" t="s">
        <v>5350</v>
      </c>
      <c r="G8566" t="s">
        <v>2247</v>
      </c>
      <c r="J8566" s="40">
        <v>4.83</v>
      </c>
      <c r="K8566" s="40">
        <v>0</v>
      </c>
    </row>
    <row r="8567" spans="1:11" x14ac:dyDescent="0.35">
      <c r="A8567">
        <v>30302</v>
      </c>
      <c r="B8567" t="s">
        <v>18249</v>
      </c>
      <c r="C8567" s="70">
        <v>0</v>
      </c>
      <c r="D8567" s="70">
        <v>0</v>
      </c>
      <c r="E8567" s="71">
        <v>44796</v>
      </c>
      <c r="F8567" t="s">
        <v>8333</v>
      </c>
      <c r="G8567" t="s">
        <v>2142</v>
      </c>
      <c r="H8567" t="s">
        <v>8332</v>
      </c>
      <c r="I8567" t="s">
        <v>8331</v>
      </c>
      <c r="J8567" s="40">
        <v>0</v>
      </c>
      <c r="K8567" s="40">
        <v>66.44</v>
      </c>
    </row>
    <row r="8568" spans="1:11" x14ac:dyDescent="0.35">
      <c r="A8568">
        <v>30302</v>
      </c>
      <c r="B8568" t="s">
        <v>18249</v>
      </c>
      <c r="C8568" s="70">
        <v>0</v>
      </c>
      <c r="D8568" s="70">
        <v>0</v>
      </c>
      <c r="E8568" s="71">
        <v>44796</v>
      </c>
      <c r="F8568" t="s">
        <v>15905</v>
      </c>
      <c r="G8568" t="s">
        <v>1912</v>
      </c>
      <c r="J8568" s="40">
        <v>66.44</v>
      </c>
      <c r="K8568" s="40">
        <v>0</v>
      </c>
    </row>
    <row r="8569" spans="1:11" x14ac:dyDescent="0.35">
      <c r="A8569">
        <v>30302</v>
      </c>
      <c r="B8569" t="s">
        <v>18249</v>
      </c>
      <c r="C8569" s="70">
        <v>0</v>
      </c>
      <c r="D8569" s="70">
        <v>0</v>
      </c>
      <c r="E8569" s="71">
        <v>44804</v>
      </c>
      <c r="F8569" t="s">
        <v>5161</v>
      </c>
      <c r="G8569" t="s">
        <v>2247</v>
      </c>
      <c r="H8569" t="s">
        <v>2265</v>
      </c>
      <c r="J8569" s="40">
        <v>1.61</v>
      </c>
      <c r="K8569" s="40">
        <v>0</v>
      </c>
    </row>
    <row r="8570" spans="1:11" x14ac:dyDescent="0.35">
      <c r="A8570">
        <v>30305</v>
      </c>
      <c r="B8570" t="s">
        <v>18245</v>
      </c>
      <c r="C8570" s="70">
        <v>0</v>
      </c>
      <c r="D8570" s="70">
        <v>0</v>
      </c>
      <c r="E8570" s="71">
        <v>44820</v>
      </c>
      <c r="F8570" t="s">
        <v>9004</v>
      </c>
      <c r="G8570" t="s">
        <v>2142</v>
      </c>
      <c r="H8570" t="s">
        <v>9003</v>
      </c>
      <c r="I8570" t="s">
        <v>9002</v>
      </c>
      <c r="J8570" s="40">
        <v>0</v>
      </c>
      <c r="K8570" s="40">
        <v>3729.92</v>
      </c>
    </row>
    <row r="8571" spans="1:11" x14ac:dyDescent="0.35">
      <c r="A8571">
        <v>30305</v>
      </c>
      <c r="B8571" t="s">
        <v>18245</v>
      </c>
      <c r="C8571" s="70">
        <v>0</v>
      </c>
      <c r="D8571" s="70">
        <v>0</v>
      </c>
      <c r="E8571" s="71">
        <v>44834</v>
      </c>
      <c r="F8571" t="s">
        <v>4740</v>
      </c>
      <c r="G8571" t="s">
        <v>2247</v>
      </c>
      <c r="H8571" t="s">
        <v>2262</v>
      </c>
      <c r="J8571" s="40">
        <v>104.22</v>
      </c>
      <c r="K8571" s="40">
        <v>0</v>
      </c>
    </row>
    <row r="8572" spans="1:11" x14ac:dyDescent="0.35">
      <c r="A8572">
        <v>30305</v>
      </c>
      <c r="B8572" t="s">
        <v>18245</v>
      </c>
      <c r="C8572" s="70">
        <v>0</v>
      </c>
      <c r="D8572" s="70">
        <v>0</v>
      </c>
      <c r="E8572" s="71">
        <v>44843</v>
      </c>
      <c r="F8572" t="s">
        <v>18248</v>
      </c>
      <c r="G8572" t="s">
        <v>15843</v>
      </c>
      <c r="H8572" t="s">
        <v>18247</v>
      </c>
      <c r="I8572" t="s">
        <v>18246</v>
      </c>
      <c r="J8572" s="40">
        <v>3644.21</v>
      </c>
      <c r="K8572" s="40">
        <v>0</v>
      </c>
    </row>
    <row r="8573" spans="1:11" x14ac:dyDescent="0.35">
      <c r="A8573">
        <v>30305</v>
      </c>
      <c r="B8573" t="s">
        <v>18245</v>
      </c>
      <c r="C8573" s="70">
        <v>0</v>
      </c>
      <c r="D8573" s="70">
        <v>0</v>
      </c>
      <c r="E8573" s="71">
        <v>44865</v>
      </c>
      <c r="F8573" t="s">
        <v>4513</v>
      </c>
      <c r="G8573" t="s">
        <v>2247</v>
      </c>
      <c r="H8573" t="s">
        <v>1919</v>
      </c>
      <c r="I8573" t="s">
        <v>1919</v>
      </c>
      <c r="J8573" s="40">
        <v>0</v>
      </c>
      <c r="K8573" s="40">
        <v>18.510000000000002</v>
      </c>
    </row>
    <row r="8574" spans="1:11" x14ac:dyDescent="0.35">
      <c r="A8574">
        <v>30306</v>
      </c>
      <c r="B8574" t="s">
        <v>107</v>
      </c>
      <c r="C8574" s="70">
        <v>0</v>
      </c>
      <c r="D8574" s="70">
        <v>0</v>
      </c>
      <c r="E8574" s="71">
        <v>44581</v>
      </c>
      <c r="F8574" t="s">
        <v>10794</v>
      </c>
      <c r="G8574" t="s">
        <v>2142</v>
      </c>
      <c r="H8574" t="s">
        <v>10793</v>
      </c>
      <c r="I8574" t="s">
        <v>10792</v>
      </c>
      <c r="J8574" s="40">
        <v>0</v>
      </c>
      <c r="K8574" s="40">
        <v>352.9</v>
      </c>
    </row>
    <row r="8575" spans="1:11" x14ac:dyDescent="0.35">
      <c r="A8575">
        <v>30306</v>
      </c>
      <c r="B8575" t="s">
        <v>107</v>
      </c>
      <c r="C8575" s="70">
        <v>0</v>
      </c>
      <c r="D8575" s="70">
        <v>0</v>
      </c>
      <c r="E8575" s="71">
        <v>44592</v>
      </c>
      <c r="F8575" t="s">
        <v>11547</v>
      </c>
      <c r="G8575" t="s">
        <v>1912</v>
      </c>
      <c r="J8575" s="40">
        <v>346.17</v>
      </c>
      <c r="K8575" s="40">
        <v>0</v>
      </c>
    </row>
    <row r="8576" spans="1:11" x14ac:dyDescent="0.35">
      <c r="A8576">
        <v>30306</v>
      </c>
      <c r="B8576" t="s">
        <v>107</v>
      </c>
      <c r="C8576" s="70">
        <v>0</v>
      </c>
      <c r="D8576" s="70">
        <v>0</v>
      </c>
      <c r="E8576" s="71">
        <v>44592</v>
      </c>
      <c r="F8576" t="s">
        <v>6811</v>
      </c>
      <c r="G8576" t="s">
        <v>2247</v>
      </c>
      <c r="J8576" s="40">
        <v>6.73</v>
      </c>
      <c r="K8576" s="40">
        <v>0</v>
      </c>
    </row>
    <row r="8577" spans="1:11" x14ac:dyDescent="0.35">
      <c r="A8577">
        <v>30306</v>
      </c>
      <c r="B8577" t="s">
        <v>107</v>
      </c>
      <c r="C8577" s="70">
        <v>0</v>
      </c>
      <c r="D8577" s="70">
        <v>0</v>
      </c>
      <c r="E8577" s="71">
        <v>44620</v>
      </c>
      <c r="F8577" t="s">
        <v>8269</v>
      </c>
      <c r="G8577" t="s">
        <v>1912</v>
      </c>
      <c r="J8577" s="40">
        <v>378.01</v>
      </c>
      <c r="K8577" s="40">
        <v>0</v>
      </c>
    </row>
    <row r="8578" spans="1:11" x14ac:dyDescent="0.35">
      <c r="A8578">
        <v>30306</v>
      </c>
      <c r="B8578" t="s">
        <v>107</v>
      </c>
      <c r="C8578" s="70">
        <v>0</v>
      </c>
      <c r="D8578" s="70">
        <v>0</v>
      </c>
      <c r="E8578" s="71">
        <v>44640</v>
      </c>
      <c r="F8578" t="s">
        <v>10671</v>
      </c>
      <c r="G8578" t="s">
        <v>2142</v>
      </c>
      <c r="H8578" t="s">
        <v>10670</v>
      </c>
      <c r="I8578" t="s">
        <v>10669</v>
      </c>
      <c r="J8578" s="40">
        <v>0</v>
      </c>
      <c r="K8578" s="40">
        <v>403.62</v>
      </c>
    </row>
    <row r="8579" spans="1:11" x14ac:dyDescent="0.35">
      <c r="A8579">
        <v>30306</v>
      </c>
      <c r="B8579" t="s">
        <v>107</v>
      </c>
      <c r="C8579" s="70">
        <v>0</v>
      </c>
      <c r="D8579" s="70">
        <v>0</v>
      </c>
      <c r="E8579" s="71">
        <v>44651</v>
      </c>
      <c r="F8579" t="s">
        <v>6493</v>
      </c>
      <c r="G8579" t="s">
        <v>2247</v>
      </c>
      <c r="J8579" s="40">
        <v>0</v>
      </c>
      <c r="K8579" s="40">
        <v>3.67</v>
      </c>
    </row>
    <row r="8580" spans="1:11" x14ac:dyDescent="0.35">
      <c r="A8580">
        <v>30306</v>
      </c>
      <c r="B8580" t="s">
        <v>107</v>
      </c>
      <c r="C8580" s="70">
        <v>0</v>
      </c>
      <c r="D8580" s="70">
        <v>0</v>
      </c>
      <c r="E8580" s="71">
        <v>44681</v>
      </c>
      <c r="F8580" t="s">
        <v>8264</v>
      </c>
      <c r="G8580" t="s">
        <v>1912</v>
      </c>
      <c r="J8580" s="40">
        <v>397.05</v>
      </c>
      <c r="K8580" s="40">
        <v>0</v>
      </c>
    </row>
    <row r="8581" spans="1:11" x14ac:dyDescent="0.35">
      <c r="A8581">
        <v>30306</v>
      </c>
      <c r="B8581" t="s">
        <v>107</v>
      </c>
      <c r="C8581" s="70">
        <v>0</v>
      </c>
      <c r="D8581" s="70">
        <v>0</v>
      </c>
      <c r="E8581" s="71">
        <v>44681</v>
      </c>
      <c r="F8581" t="s">
        <v>8264</v>
      </c>
      <c r="G8581" t="s">
        <v>1912</v>
      </c>
      <c r="J8581" s="40">
        <v>397.35</v>
      </c>
      <c r="K8581" s="40">
        <v>0</v>
      </c>
    </row>
    <row r="8582" spans="1:11" x14ac:dyDescent="0.35">
      <c r="A8582">
        <v>30306</v>
      </c>
      <c r="B8582" t="s">
        <v>107</v>
      </c>
      <c r="C8582" s="70">
        <v>0</v>
      </c>
      <c r="D8582" s="70">
        <v>0</v>
      </c>
      <c r="E8582" s="71">
        <v>44681</v>
      </c>
      <c r="F8582" t="s">
        <v>6247</v>
      </c>
      <c r="G8582" t="s">
        <v>2247</v>
      </c>
      <c r="J8582" s="40">
        <v>1.24</v>
      </c>
      <c r="K8582" s="40">
        <v>0</v>
      </c>
    </row>
    <row r="8583" spans="1:11" x14ac:dyDescent="0.35">
      <c r="A8583">
        <v>30306</v>
      </c>
      <c r="B8583" t="s">
        <v>107</v>
      </c>
      <c r="C8583" s="70">
        <v>0</v>
      </c>
      <c r="D8583" s="70">
        <v>0</v>
      </c>
      <c r="E8583" s="71">
        <v>44701</v>
      </c>
      <c r="F8583" t="s">
        <v>10526</v>
      </c>
      <c r="G8583" t="s">
        <v>2142</v>
      </c>
      <c r="H8583" t="s">
        <v>10525</v>
      </c>
      <c r="I8583" t="s">
        <v>10524</v>
      </c>
      <c r="J8583" s="40">
        <v>0</v>
      </c>
      <c r="K8583" s="40">
        <v>455.49</v>
      </c>
    </row>
    <row r="8584" spans="1:11" x14ac:dyDescent="0.35">
      <c r="A8584">
        <v>30306</v>
      </c>
      <c r="B8584" t="s">
        <v>107</v>
      </c>
      <c r="C8584" s="70">
        <v>0</v>
      </c>
      <c r="D8584" s="70">
        <v>0</v>
      </c>
      <c r="E8584" s="71">
        <v>44712</v>
      </c>
      <c r="F8584" t="s">
        <v>3443</v>
      </c>
      <c r="G8584" t="s">
        <v>1912</v>
      </c>
      <c r="J8584" s="40">
        <v>458.36</v>
      </c>
      <c r="K8584" s="40">
        <v>0</v>
      </c>
    </row>
    <row r="8585" spans="1:11" x14ac:dyDescent="0.35">
      <c r="A8585">
        <v>30306</v>
      </c>
      <c r="B8585" t="s">
        <v>107</v>
      </c>
      <c r="C8585" s="70">
        <v>0</v>
      </c>
      <c r="D8585" s="70">
        <v>0</v>
      </c>
      <c r="E8585" s="71">
        <v>44712</v>
      </c>
      <c r="F8585" t="s">
        <v>5928</v>
      </c>
      <c r="G8585" t="s">
        <v>2247</v>
      </c>
      <c r="J8585" s="40">
        <v>0</v>
      </c>
      <c r="K8585" s="40">
        <v>7.7</v>
      </c>
    </row>
    <row r="8586" spans="1:11" x14ac:dyDescent="0.35">
      <c r="A8586">
        <v>30306</v>
      </c>
      <c r="B8586" t="s">
        <v>107</v>
      </c>
      <c r="C8586" s="70">
        <v>0</v>
      </c>
      <c r="D8586" s="70">
        <v>0</v>
      </c>
      <c r="E8586" s="71">
        <v>44732</v>
      </c>
      <c r="F8586" t="s">
        <v>10462</v>
      </c>
      <c r="G8586" t="s">
        <v>2142</v>
      </c>
      <c r="H8586" t="s">
        <v>10461</v>
      </c>
      <c r="I8586" t="s">
        <v>10460</v>
      </c>
      <c r="J8586" s="40">
        <v>0</v>
      </c>
      <c r="K8586" s="40">
        <v>441.68</v>
      </c>
    </row>
    <row r="8587" spans="1:11" x14ac:dyDescent="0.35">
      <c r="A8587">
        <v>30306</v>
      </c>
      <c r="B8587" t="s">
        <v>107</v>
      </c>
      <c r="C8587" s="70">
        <v>0</v>
      </c>
      <c r="D8587" s="70">
        <v>0</v>
      </c>
      <c r="E8587" s="71">
        <v>44742</v>
      </c>
      <c r="F8587" t="s">
        <v>15880</v>
      </c>
      <c r="G8587" t="s">
        <v>1912</v>
      </c>
      <c r="J8587" s="40">
        <v>436</v>
      </c>
      <c r="K8587" s="40">
        <v>0</v>
      </c>
    </row>
    <row r="8588" spans="1:11" x14ac:dyDescent="0.35">
      <c r="A8588">
        <v>30306</v>
      </c>
      <c r="B8588" t="s">
        <v>107</v>
      </c>
      <c r="C8588" s="70">
        <v>0</v>
      </c>
      <c r="D8588" s="70">
        <v>0</v>
      </c>
      <c r="E8588" s="71">
        <v>44742</v>
      </c>
      <c r="F8588" t="s">
        <v>5657</v>
      </c>
      <c r="G8588" t="s">
        <v>2247</v>
      </c>
      <c r="J8588" s="40">
        <v>0</v>
      </c>
      <c r="K8588" s="40">
        <v>29.56</v>
      </c>
    </row>
    <row r="8589" spans="1:11" x14ac:dyDescent="0.35">
      <c r="A8589">
        <v>30306</v>
      </c>
      <c r="B8589" t="s">
        <v>107</v>
      </c>
      <c r="C8589" s="70">
        <v>0</v>
      </c>
      <c r="D8589" s="70">
        <v>0</v>
      </c>
      <c r="E8589" s="71">
        <v>44743</v>
      </c>
      <c r="F8589" t="s">
        <v>18244</v>
      </c>
      <c r="G8589" t="s">
        <v>15843</v>
      </c>
      <c r="H8589" t="s">
        <v>18243</v>
      </c>
      <c r="J8589" s="40">
        <v>432.79</v>
      </c>
      <c r="K8589" s="40">
        <v>0</v>
      </c>
    </row>
    <row r="8590" spans="1:11" x14ac:dyDescent="0.35">
      <c r="A8590">
        <v>30306</v>
      </c>
      <c r="B8590" t="s">
        <v>107</v>
      </c>
      <c r="C8590" s="70">
        <v>0</v>
      </c>
      <c r="D8590" s="70">
        <v>0</v>
      </c>
      <c r="E8590" s="71">
        <v>44763</v>
      </c>
      <c r="F8590" t="s">
        <v>10358</v>
      </c>
      <c r="G8590" t="s">
        <v>2142</v>
      </c>
      <c r="H8590" t="s">
        <v>10357</v>
      </c>
      <c r="I8590" t="s">
        <v>10356</v>
      </c>
      <c r="J8590" s="40">
        <v>0</v>
      </c>
      <c r="K8590" s="40">
        <v>477.28</v>
      </c>
    </row>
    <row r="8591" spans="1:11" x14ac:dyDescent="0.35">
      <c r="A8591">
        <v>30306</v>
      </c>
      <c r="B8591" t="s">
        <v>107</v>
      </c>
      <c r="C8591" s="70">
        <v>0</v>
      </c>
      <c r="D8591" s="70">
        <v>0</v>
      </c>
      <c r="E8591" s="71">
        <v>44768</v>
      </c>
      <c r="F8591" t="s">
        <v>18242</v>
      </c>
      <c r="G8591" t="s">
        <v>15843</v>
      </c>
      <c r="H8591" t="s">
        <v>18241</v>
      </c>
      <c r="I8591" t="s">
        <v>18240</v>
      </c>
      <c r="J8591" s="40">
        <v>478.66</v>
      </c>
      <c r="K8591" s="40">
        <v>0</v>
      </c>
    </row>
    <row r="8592" spans="1:11" x14ac:dyDescent="0.35">
      <c r="A8592">
        <v>30306</v>
      </c>
      <c r="B8592" t="s">
        <v>107</v>
      </c>
      <c r="C8592" s="70">
        <v>0</v>
      </c>
      <c r="D8592" s="70">
        <v>0</v>
      </c>
      <c r="E8592" s="71">
        <v>44773</v>
      </c>
      <c r="F8592" t="s">
        <v>18239</v>
      </c>
      <c r="G8592" t="s">
        <v>1907</v>
      </c>
      <c r="H8592" t="s">
        <v>18238</v>
      </c>
      <c r="J8592" s="40">
        <v>0</v>
      </c>
      <c r="K8592" s="40">
        <v>936.3</v>
      </c>
    </row>
    <row r="8593" spans="1:11" x14ac:dyDescent="0.35">
      <c r="A8593">
        <v>30306</v>
      </c>
      <c r="B8593" t="s">
        <v>107</v>
      </c>
      <c r="C8593" s="70">
        <v>0</v>
      </c>
      <c r="D8593" s="70">
        <v>0</v>
      </c>
      <c r="E8593" s="71">
        <v>44773</v>
      </c>
      <c r="F8593" t="s">
        <v>15871</v>
      </c>
      <c r="G8593" t="s">
        <v>1912</v>
      </c>
      <c r="J8593" s="40">
        <v>486.29</v>
      </c>
      <c r="K8593" s="40">
        <v>0</v>
      </c>
    </row>
    <row r="8594" spans="1:11" x14ac:dyDescent="0.35">
      <c r="A8594">
        <v>30306</v>
      </c>
      <c r="B8594" t="s">
        <v>107</v>
      </c>
      <c r="C8594" s="70">
        <v>0</v>
      </c>
      <c r="D8594" s="70">
        <v>0</v>
      </c>
      <c r="E8594" s="71">
        <v>44773</v>
      </c>
      <c r="F8594" t="s">
        <v>5349</v>
      </c>
      <c r="G8594" t="s">
        <v>2247</v>
      </c>
      <c r="J8594" s="40">
        <v>39.18</v>
      </c>
      <c r="K8594" s="40">
        <v>0</v>
      </c>
    </row>
    <row r="8595" spans="1:11" x14ac:dyDescent="0.35">
      <c r="A8595">
        <v>30306</v>
      </c>
      <c r="B8595" t="s">
        <v>107</v>
      </c>
      <c r="C8595" s="70">
        <v>0</v>
      </c>
      <c r="D8595" s="70">
        <v>0</v>
      </c>
      <c r="E8595" s="71">
        <v>44795</v>
      </c>
      <c r="F8595" t="s">
        <v>10259</v>
      </c>
      <c r="G8595" t="s">
        <v>2142</v>
      </c>
      <c r="H8595" t="s">
        <v>10258</v>
      </c>
      <c r="I8595" t="s">
        <v>10257</v>
      </c>
      <c r="J8595" s="40">
        <v>0</v>
      </c>
      <c r="K8595" s="40">
        <v>491.47</v>
      </c>
    </row>
    <row r="8596" spans="1:11" x14ac:dyDescent="0.35">
      <c r="A8596">
        <v>30306</v>
      </c>
      <c r="B8596" t="s">
        <v>107</v>
      </c>
      <c r="C8596" s="70">
        <v>0</v>
      </c>
      <c r="D8596" s="70">
        <v>0</v>
      </c>
      <c r="E8596" s="71">
        <v>44804</v>
      </c>
      <c r="F8596" t="s">
        <v>5160</v>
      </c>
      <c r="G8596" t="s">
        <v>2247</v>
      </c>
      <c r="H8596" t="s">
        <v>2265</v>
      </c>
      <c r="J8596" s="40">
        <v>19.899999999999999</v>
      </c>
      <c r="K8596" s="40">
        <v>0</v>
      </c>
    </row>
    <row r="8597" spans="1:11" x14ac:dyDescent="0.35">
      <c r="A8597">
        <v>30306</v>
      </c>
      <c r="B8597" t="s">
        <v>107</v>
      </c>
      <c r="C8597" s="70">
        <v>0</v>
      </c>
      <c r="D8597" s="70">
        <v>0</v>
      </c>
      <c r="E8597" s="71">
        <v>44820</v>
      </c>
      <c r="F8597" t="s">
        <v>18237</v>
      </c>
      <c r="G8597" t="s">
        <v>15843</v>
      </c>
      <c r="H8597" t="s">
        <v>18236</v>
      </c>
      <c r="I8597" t="s">
        <v>18235</v>
      </c>
      <c r="J8597" s="40">
        <v>468.35</v>
      </c>
      <c r="K8597" s="40">
        <v>0</v>
      </c>
    </row>
    <row r="8598" spans="1:11" x14ac:dyDescent="0.35">
      <c r="A8598">
        <v>30306</v>
      </c>
      <c r="B8598" t="s">
        <v>107</v>
      </c>
      <c r="C8598" s="70">
        <v>0</v>
      </c>
      <c r="D8598" s="70">
        <v>0</v>
      </c>
      <c r="E8598" s="71">
        <v>44823</v>
      </c>
      <c r="F8598" t="s">
        <v>10201</v>
      </c>
      <c r="G8598" t="s">
        <v>2142</v>
      </c>
      <c r="H8598" t="s">
        <v>10200</v>
      </c>
      <c r="I8598" t="s">
        <v>10199</v>
      </c>
      <c r="J8598" s="40">
        <v>0</v>
      </c>
      <c r="K8598" s="40">
        <v>508.26</v>
      </c>
    </row>
    <row r="8599" spans="1:11" x14ac:dyDescent="0.35">
      <c r="A8599">
        <v>30306</v>
      </c>
      <c r="B8599" t="s">
        <v>107</v>
      </c>
      <c r="C8599" s="70">
        <v>0</v>
      </c>
      <c r="D8599" s="70">
        <v>0</v>
      </c>
      <c r="E8599" s="71">
        <v>44834</v>
      </c>
      <c r="F8599" t="s">
        <v>4739</v>
      </c>
      <c r="G8599" t="s">
        <v>2247</v>
      </c>
      <c r="H8599" t="s">
        <v>2262</v>
      </c>
      <c r="J8599" s="40">
        <v>0</v>
      </c>
      <c r="K8599" s="40">
        <v>15.46</v>
      </c>
    </row>
    <row r="8600" spans="1:11" x14ac:dyDescent="0.35">
      <c r="A8600">
        <v>30306</v>
      </c>
      <c r="B8600" t="s">
        <v>107</v>
      </c>
      <c r="C8600" s="70">
        <v>0</v>
      </c>
      <c r="D8600" s="70">
        <v>0</v>
      </c>
      <c r="E8600" s="71">
        <v>44835</v>
      </c>
      <c r="F8600" t="s">
        <v>10185</v>
      </c>
      <c r="G8600" t="s">
        <v>2142</v>
      </c>
      <c r="H8600" t="s">
        <v>10184</v>
      </c>
      <c r="I8600" t="s">
        <v>10183</v>
      </c>
      <c r="J8600" s="40">
        <v>0</v>
      </c>
      <c r="K8600" s="40">
        <v>407.42</v>
      </c>
    </row>
    <row r="8601" spans="1:11" x14ac:dyDescent="0.35">
      <c r="A8601">
        <v>30306</v>
      </c>
      <c r="B8601" t="s">
        <v>107</v>
      </c>
      <c r="C8601" s="70">
        <v>0</v>
      </c>
      <c r="D8601" s="70">
        <v>0</v>
      </c>
      <c r="E8601" s="71">
        <v>44835</v>
      </c>
      <c r="F8601" t="s">
        <v>10182</v>
      </c>
      <c r="G8601" t="s">
        <v>2142</v>
      </c>
      <c r="H8601" t="s">
        <v>10181</v>
      </c>
      <c r="I8601" t="s">
        <v>10180</v>
      </c>
      <c r="J8601" s="40">
        <v>0</v>
      </c>
      <c r="K8601" s="40">
        <v>383.34</v>
      </c>
    </row>
    <row r="8602" spans="1:11" x14ac:dyDescent="0.35">
      <c r="A8602">
        <v>30306</v>
      </c>
      <c r="B8602" t="s">
        <v>107</v>
      </c>
      <c r="C8602" s="70">
        <v>0</v>
      </c>
      <c r="D8602" s="70">
        <v>0</v>
      </c>
      <c r="E8602" s="71">
        <v>44843</v>
      </c>
      <c r="F8602" t="s">
        <v>18234</v>
      </c>
      <c r="G8602" t="s">
        <v>15843</v>
      </c>
      <c r="H8602" t="s">
        <v>18233</v>
      </c>
      <c r="I8602" t="s">
        <v>18232</v>
      </c>
      <c r="J8602" s="40">
        <v>497.3</v>
      </c>
      <c r="K8602" s="40">
        <v>0</v>
      </c>
    </row>
    <row r="8603" spans="1:11" x14ac:dyDescent="0.35">
      <c r="A8603">
        <v>30306</v>
      </c>
      <c r="B8603" t="s">
        <v>107</v>
      </c>
      <c r="C8603" s="70">
        <v>0</v>
      </c>
      <c r="D8603" s="70">
        <v>0</v>
      </c>
      <c r="E8603" s="71">
        <v>44854</v>
      </c>
      <c r="F8603" t="s">
        <v>10145</v>
      </c>
      <c r="G8603" t="s">
        <v>2142</v>
      </c>
      <c r="H8603" t="s">
        <v>10144</v>
      </c>
      <c r="I8603" t="s">
        <v>10143</v>
      </c>
      <c r="J8603" s="40">
        <v>0</v>
      </c>
      <c r="K8603" s="40">
        <v>544.64</v>
      </c>
    </row>
    <row r="8604" spans="1:11" x14ac:dyDescent="0.35">
      <c r="A8604">
        <v>30306</v>
      </c>
      <c r="B8604" t="s">
        <v>107</v>
      </c>
      <c r="C8604" s="70">
        <v>0</v>
      </c>
      <c r="D8604" s="70">
        <v>0</v>
      </c>
      <c r="E8604" s="71">
        <v>44865</v>
      </c>
      <c r="F8604" t="s">
        <v>4512</v>
      </c>
      <c r="G8604" t="s">
        <v>2247</v>
      </c>
      <c r="H8604" t="s">
        <v>1919</v>
      </c>
      <c r="I8604" t="s">
        <v>1919</v>
      </c>
      <c r="J8604" s="40">
        <v>67.53</v>
      </c>
      <c r="K8604" s="40">
        <v>0</v>
      </c>
    </row>
    <row r="8605" spans="1:11" x14ac:dyDescent="0.35">
      <c r="A8605">
        <v>30306</v>
      </c>
      <c r="B8605" t="s">
        <v>107</v>
      </c>
      <c r="C8605" s="70">
        <v>0</v>
      </c>
      <c r="D8605" s="70">
        <v>0</v>
      </c>
      <c r="E8605" s="71">
        <v>44868</v>
      </c>
      <c r="F8605" t="s">
        <v>18231</v>
      </c>
      <c r="G8605" t="s">
        <v>15843</v>
      </c>
      <c r="H8605" t="s">
        <v>18230</v>
      </c>
      <c r="I8605" t="s">
        <v>18229</v>
      </c>
      <c r="J8605" s="40">
        <v>541.89</v>
      </c>
      <c r="K8605" s="40">
        <v>0</v>
      </c>
    </row>
    <row r="8606" spans="1:11" x14ac:dyDescent="0.35">
      <c r="A8606">
        <v>30306</v>
      </c>
      <c r="B8606" t="s">
        <v>107</v>
      </c>
      <c r="C8606" s="70">
        <v>0</v>
      </c>
      <c r="D8606" s="70">
        <v>0</v>
      </c>
      <c r="E8606" s="71">
        <v>44886</v>
      </c>
      <c r="F8606" t="s">
        <v>10099</v>
      </c>
      <c r="G8606" t="s">
        <v>2142</v>
      </c>
      <c r="H8606" t="s">
        <v>10098</v>
      </c>
      <c r="I8606" t="s">
        <v>10097</v>
      </c>
      <c r="J8606" s="40">
        <v>0</v>
      </c>
      <c r="K8606" s="40">
        <v>562.07000000000005</v>
      </c>
    </row>
    <row r="8607" spans="1:11" x14ac:dyDescent="0.35">
      <c r="A8607">
        <v>30306</v>
      </c>
      <c r="B8607" t="s">
        <v>107</v>
      </c>
      <c r="C8607" s="70">
        <v>0</v>
      </c>
      <c r="D8607" s="70">
        <v>0</v>
      </c>
      <c r="E8607" s="71">
        <v>44895</v>
      </c>
      <c r="F8607" t="s">
        <v>4031</v>
      </c>
      <c r="G8607" t="s">
        <v>2247</v>
      </c>
      <c r="H8607" t="s">
        <v>1916</v>
      </c>
      <c r="I8607" t="s">
        <v>1916</v>
      </c>
      <c r="J8607" s="40">
        <v>2.2400000000000002</v>
      </c>
      <c r="K8607" s="40">
        <v>0</v>
      </c>
    </row>
    <row r="8608" spans="1:11" x14ac:dyDescent="0.35">
      <c r="A8608">
        <v>30306</v>
      </c>
      <c r="B8608" t="s">
        <v>107</v>
      </c>
      <c r="C8608" s="70">
        <v>0</v>
      </c>
      <c r="D8608" s="70">
        <v>0</v>
      </c>
      <c r="E8608" s="71">
        <v>44915</v>
      </c>
      <c r="F8608" t="s">
        <v>18228</v>
      </c>
      <c r="G8608" t="s">
        <v>15843</v>
      </c>
      <c r="H8608" t="s">
        <v>18227</v>
      </c>
      <c r="I8608" t="s">
        <v>18226</v>
      </c>
      <c r="J8608" s="40">
        <v>561.26</v>
      </c>
      <c r="K8608" s="40">
        <v>0</v>
      </c>
    </row>
    <row r="8609" spans="1:11" x14ac:dyDescent="0.35">
      <c r="A8609">
        <v>30306</v>
      </c>
      <c r="B8609" t="s">
        <v>107</v>
      </c>
      <c r="C8609" s="70">
        <v>0</v>
      </c>
      <c r="D8609" s="70">
        <v>0</v>
      </c>
      <c r="E8609" s="71">
        <v>44915</v>
      </c>
      <c r="F8609" t="s">
        <v>10046</v>
      </c>
      <c r="G8609" t="s">
        <v>2142</v>
      </c>
      <c r="H8609" t="s">
        <v>10045</v>
      </c>
      <c r="I8609" t="s">
        <v>10044</v>
      </c>
      <c r="J8609" s="40">
        <v>0</v>
      </c>
      <c r="K8609" s="40">
        <v>609.11</v>
      </c>
    </row>
    <row r="8610" spans="1:11" x14ac:dyDescent="0.35">
      <c r="A8610">
        <v>30306</v>
      </c>
      <c r="B8610" t="s">
        <v>107</v>
      </c>
      <c r="C8610" s="70">
        <v>0</v>
      </c>
      <c r="D8610" s="70">
        <v>0</v>
      </c>
      <c r="E8610" s="71">
        <v>44926</v>
      </c>
      <c r="F8610" t="s">
        <v>3680</v>
      </c>
      <c r="G8610" t="s">
        <v>2247</v>
      </c>
      <c r="H8610" t="s">
        <v>1911</v>
      </c>
      <c r="I8610" t="s">
        <v>1911</v>
      </c>
      <c r="J8610" s="40">
        <v>13.22</v>
      </c>
      <c r="K8610" s="40">
        <v>0</v>
      </c>
    </row>
    <row r="8611" spans="1:11" x14ac:dyDescent="0.35">
      <c r="A8611">
        <v>30307</v>
      </c>
      <c r="B8611" t="s">
        <v>18222</v>
      </c>
      <c r="C8611" s="70">
        <v>0</v>
      </c>
      <c r="D8611" s="70">
        <v>0</v>
      </c>
      <c r="E8611" s="71">
        <v>44805</v>
      </c>
      <c r="F8611" t="s">
        <v>8255</v>
      </c>
      <c r="G8611" t="s">
        <v>2142</v>
      </c>
      <c r="H8611" t="s">
        <v>8254</v>
      </c>
      <c r="I8611" t="s">
        <v>8253</v>
      </c>
      <c r="J8611" s="40">
        <v>0</v>
      </c>
      <c r="K8611" s="40">
        <v>722</v>
      </c>
    </row>
    <row r="8612" spans="1:11" x14ac:dyDescent="0.35">
      <c r="A8612">
        <v>30307</v>
      </c>
      <c r="B8612" t="s">
        <v>18222</v>
      </c>
      <c r="C8612" s="70">
        <v>0</v>
      </c>
      <c r="D8612" s="70">
        <v>0</v>
      </c>
      <c r="E8612" s="71">
        <v>44834</v>
      </c>
      <c r="F8612" t="s">
        <v>4738</v>
      </c>
      <c r="G8612" t="s">
        <v>2247</v>
      </c>
      <c r="H8612" t="s">
        <v>2262</v>
      </c>
      <c r="J8612" s="40">
        <v>61.54</v>
      </c>
      <c r="K8612" s="40">
        <v>0</v>
      </c>
    </row>
    <row r="8613" spans="1:11" x14ac:dyDescent="0.35">
      <c r="A8613">
        <v>30307</v>
      </c>
      <c r="B8613" t="s">
        <v>18222</v>
      </c>
      <c r="C8613" s="70">
        <v>0</v>
      </c>
      <c r="D8613" s="70">
        <v>0</v>
      </c>
      <c r="E8613" s="71">
        <v>44843</v>
      </c>
      <c r="F8613" t="s">
        <v>18225</v>
      </c>
      <c r="G8613" t="s">
        <v>15843</v>
      </c>
      <c r="H8613" t="s">
        <v>18224</v>
      </c>
      <c r="I8613" t="s">
        <v>18223</v>
      </c>
      <c r="J8613" s="40">
        <v>663.83</v>
      </c>
      <c r="K8613" s="40">
        <v>0</v>
      </c>
    </row>
    <row r="8614" spans="1:11" x14ac:dyDescent="0.35">
      <c r="A8614">
        <v>30307</v>
      </c>
      <c r="B8614" t="s">
        <v>18222</v>
      </c>
      <c r="C8614" s="70">
        <v>0</v>
      </c>
      <c r="D8614" s="70">
        <v>0</v>
      </c>
      <c r="E8614" s="71">
        <v>44865</v>
      </c>
      <c r="F8614" t="s">
        <v>4511</v>
      </c>
      <c r="G8614" t="s">
        <v>2247</v>
      </c>
      <c r="H8614" t="s">
        <v>1919</v>
      </c>
      <c r="I8614" t="s">
        <v>1919</v>
      </c>
      <c r="J8614" s="40">
        <v>0</v>
      </c>
      <c r="K8614" s="40">
        <v>3.37</v>
      </c>
    </row>
    <row r="8615" spans="1:11" x14ac:dyDescent="0.35">
      <c r="A8615">
        <v>30308</v>
      </c>
      <c r="B8615" t="s">
        <v>18206</v>
      </c>
      <c r="C8615" s="70">
        <v>-1895.4</v>
      </c>
      <c r="D8615" s="70">
        <v>-609.45000000000005</v>
      </c>
      <c r="E8615" s="71">
        <v>44592</v>
      </c>
      <c r="F8615" t="s">
        <v>6810</v>
      </c>
      <c r="G8615" t="s">
        <v>2247</v>
      </c>
      <c r="J8615" s="40">
        <v>16.21</v>
      </c>
      <c r="K8615" s="40">
        <v>0</v>
      </c>
    </row>
    <row r="8616" spans="1:11" x14ac:dyDescent="0.35">
      <c r="A8616">
        <v>30308</v>
      </c>
      <c r="B8616" t="s">
        <v>18206</v>
      </c>
      <c r="C8616" s="70">
        <v>-1895.4</v>
      </c>
      <c r="D8616" s="70">
        <v>-609.45000000000005</v>
      </c>
      <c r="E8616" s="71">
        <v>44609</v>
      </c>
      <c r="F8616" t="s">
        <v>18221</v>
      </c>
      <c r="G8616" t="s">
        <v>15843</v>
      </c>
      <c r="H8616" t="s">
        <v>18220</v>
      </c>
      <c r="J8616" s="40">
        <v>594.36</v>
      </c>
      <c r="K8616" s="40">
        <v>0</v>
      </c>
    </row>
    <row r="8617" spans="1:11" x14ac:dyDescent="0.35">
      <c r="A8617">
        <v>30308</v>
      </c>
      <c r="B8617" t="s">
        <v>18206</v>
      </c>
      <c r="C8617" s="70">
        <v>-1895.4</v>
      </c>
      <c r="D8617" s="70">
        <v>-609.45000000000005</v>
      </c>
      <c r="E8617" s="71">
        <v>44621</v>
      </c>
      <c r="F8617" t="s">
        <v>10705</v>
      </c>
      <c r="G8617" t="s">
        <v>2142</v>
      </c>
      <c r="H8617" t="s">
        <v>10704</v>
      </c>
      <c r="I8617" t="s">
        <v>10703</v>
      </c>
      <c r="J8617" s="40">
        <v>0</v>
      </c>
      <c r="K8617" s="40">
        <v>244.13</v>
      </c>
    </row>
    <row r="8618" spans="1:11" x14ac:dyDescent="0.35">
      <c r="A8618">
        <v>30308</v>
      </c>
      <c r="B8618" t="s">
        <v>18206</v>
      </c>
      <c r="C8618" s="70">
        <v>-1895.4</v>
      </c>
      <c r="D8618" s="70">
        <v>-609.45000000000005</v>
      </c>
      <c r="E8618" s="71">
        <v>44644</v>
      </c>
      <c r="F8618" t="s">
        <v>18219</v>
      </c>
      <c r="G8618" t="s">
        <v>15843</v>
      </c>
      <c r="H8618" t="s">
        <v>18218</v>
      </c>
      <c r="J8618" s="40">
        <v>245.19</v>
      </c>
      <c r="K8618" s="40">
        <v>0</v>
      </c>
    </row>
    <row r="8619" spans="1:11" x14ac:dyDescent="0.35">
      <c r="A8619">
        <v>30308</v>
      </c>
      <c r="B8619" t="s">
        <v>18206</v>
      </c>
      <c r="C8619" s="70">
        <v>-1895.4</v>
      </c>
      <c r="D8619" s="70">
        <v>-609.45000000000005</v>
      </c>
      <c r="E8619" s="71">
        <v>44651</v>
      </c>
      <c r="F8619" t="s">
        <v>6492</v>
      </c>
      <c r="G8619" t="s">
        <v>2247</v>
      </c>
      <c r="J8619" s="40">
        <v>0</v>
      </c>
      <c r="K8619" s="40">
        <v>2.1800000000000002</v>
      </c>
    </row>
    <row r="8620" spans="1:11" x14ac:dyDescent="0.35">
      <c r="A8620">
        <v>30308</v>
      </c>
      <c r="B8620" t="s">
        <v>18206</v>
      </c>
      <c r="C8620" s="70">
        <v>-1895.4</v>
      </c>
      <c r="D8620" s="70">
        <v>-609.45000000000005</v>
      </c>
      <c r="E8620" s="71">
        <v>44725</v>
      </c>
      <c r="F8620" t="s">
        <v>10474</v>
      </c>
      <c r="G8620" t="s">
        <v>2142</v>
      </c>
      <c r="H8620" t="s">
        <v>10473</v>
      </c>
      <c r="I8620" t="s">
        <v>10472</v>
      </c>
      <c r="J8620" s="40">
        <v>0</v>
      </c>
      <c r="K8620" s="40">
        <v>367.33</v>
      </c>
    </row>
    <row r="8621" spans="1:11" x14ac:dyDescent="0.35">
      <c r="A8621">
        <v>30308</v>
      </c>
      <c r="B8621" t="s">
        <v>18206</v>
      </c>
      <c r="C8621" s="70">
        <v>-1895.4</v>
      </c>
      <c r="D8621" s="70">
        <v>-609.45000000000005</v>
      </c>
      <c r="E8621" s="71">
        <v>44742</v>
      </c>
      <c r="F8621" t="s">
        <v>5656</v>
      </c>
      <c r="G8621" t="s">
        <v>2247</v>
      </c>
      <c r="J8621" s="40">
        <v>6.3</v>
      </c>
      <c r="K8621" s="40">
        <v>0</v>
      </c>
    </row>
    <row r="8622" spans="1:11" x14ac:dyDescent="0.35">
      <c r="A8622">
        <v>30308</v>
      </c>
      <c r="B8622" t="s">
        <v>18206</v>
      </c>
      <c r="C8622" s="70">
        <v>-1895.4</v>
      </c>
      <c r="D8622" s="70">
        <v>-609.45000000000005</v>
      </c>
      <c r="E8622" s="71">
        <v>44755</v>
      </c>
      <c r="F8622" t="s">
        <v>10381</v>
      </c>
      <c r="G8622" t="s">
        <v>2142</v>
      </c>
      <c r="H8622" t="s">
        <v>10380</v>
      </c>
      <c r="I8622" t="s">
        <v>10379</v>
      </c>
      <c r="J8622" s="40">
        <v>0</v>
      </c>
      <c r="K8622" s="40">
        <v>364.15</v>
      </c>
    </row>
    <row r="8623" spans="1:11" x14ac:dyDescent="0.35">
      <c r="A8623">
        <v>30308</v>
      </c>
      <c r="B8623" t="s">
        <v>18206</v>
      </c>
      <c r="C8623" s="70">
        <v>-1895.4</v>
      </c>
      <c r="D8623" s="70">
        <v>-609.45000000000005</v>
      </c>
      <c r="E8623" s="71">
        <v>44773</v>
      </c>
      <c r="F8623" t="s">
        <v>5348</v>
      </c>
      <c r="G8623" t="s">
        <v>2247</v>
      </c>
      <c r="J8623" s="40">
        <v>0</v>
      </c>
      <c r="K8623" s="40">
        <v>20.09</v>
      </c>
    </row>
    <row r="8624" spans="1:11" x14ac:dyDescent="0.35">
      <c r="A8624">
        <v>30308</v>
      </c>
      <c r="B8624" t="s">
        <v>18206</v>
      </c>
      <c r="C8624" s="70">
        <v>-1895.4</v>
      </c>
      <c r="D8624" s="70">
        <v>-609.45000000000005</v>
      </c>
      <c r="E8624" s="71">
        <v>44782</v>
      </c>
      <c r="F8624" t="s">
        <v>10280</v>
      </c>
      <c r="G8624" t="s">
        <v>2142</v>
      </c>
      <c r="H8624" t="s">
        <v>10279</v>
      </c>
      <c r="I8624" t="s">
        <v>10278</v>
      </c>
      <c r="J8624" s="40">
        <v>0</v>
      </c>
      <c r="K8624" s="40">
        <v>2741.31</v>
      </c>
    </row>
    <row r="8625" spans="1:11" x14ac:dyDescent="0.35">
      <c r="A8625">
        <v>30308</v>
      </c>
      <c r="B8625" t="s">
        <v>18206</v>
      </c>
      <c r="C8625" s="70">
        <v>-1895.4</v>
      </c>
      <c r="D8625" s="70">
        <v>-609.45000000000005</v>
      </c>
      <c r="E8625" s="71">
        <v>44786</v>
      </c>
      <c r="F8625" t="s">
        <v>10277</v>
      </c>
      <c r="G8625" t="s">
        <v>2142</v>
      </c>
      <c r="H8625" t="s">
        <v>10276</v>
      </c>
      <c r="I8625" t="s">
        <v>10275</v>
      </c>
      <c r="J8625" s="40">
        <v>0</v>
      </c>
      <c r="K8625" s="40">
        <v>328.47</v>
      </c>
    </row>
    <row r="8626" spans="1:11" x14ac:dyDescent="0.35">
      <c r="A8626">
        <v>30308</v>
      </c>
      <c r="B8626" t="s">
        <v>18206</v>
      </c>
      <c r="C8626" s="70">
        <v>-1895.4</v>
      </c>
      <c r="D8626" s="70">
        <v>-609.45000000000005</v>
      </c>
      <c r="E8626" s="71">
        <v>44786</v>
      </c>
      <c r="F8626" t="s">
        <v>10274</v>
      </c>
      <c r="G8626" t="s">
        <v>2142</v>
      </c>
      <c r="H8626" t="s">
        <v>10273</v>
      </c>
      <c r="I8626" t="s">
        <v>10272</v>
      </c>
      <c r="J8626" s="40">
        <v>0</v>
      </c>
      <c r="K8626" s="40">
        <v>786.26</v>
      </c>
    </row>
    <row r="8627" spans="1:11" x14ac:dyDescent="0.35">
      <c r="A8627">
        <v>30308</v>
      </c>
      <c r="B8627" t="s">
        <v>18206</v>
      </c>
      <c r="C8627" s="70">
        <v>-1895.4</v>
      </c>
      <c r="D8627" s="70">
        <v>-609.45000000000005</v>
      </c>
      <c r="E8627" s="71">
        <v>44795</v>
      </c>
      <c r="F8627" t="s">
        <v>18217</v>
      </c>
      <c r="G8627" t="s">
        <v>15843</v>
      </c>
      <c r="H8627" t="s">
        <v>18216</v>
      </c>
      <c r="J8627" s="40">
        <v>770.02</v>
      </c>
      <c r="K8627" s="40">
        <v>0</v>
      </c>
    </row>
    <row r="8628" spans="1:11" x14ac:dyDescent="0.35">
      <c r="A8628">
        <v>30308</v>
      </c>
      <c r="B8628" t="s">
        <v>18206</v>
      </c>
      <c r="C8628" s="70">
        <v>-1895.4</v>
      </c>
      <c r="D8628" s="70">
        <v>-609.45000000000005</v>
      </c>
      <c r="E8628" s="71">
        <v>44804</v>
      </c>
      <c r="F8628" t="s">
        <v>5159</v>
      </c>
      <c r="G8628" t="s">
        <v>2247</v>
      </c>
      <c r="H8628" t="s">
        <v>2265</v>
      </c>
      <c r="J8628" s="40">
        <v>36.51</v>
      </c>
      <c r="K8628" s="40">
        <v>0</v>
      </c>
    </row>
    <row r="8629" spans="1:11" x14ac:dyDescent="0.35">
      <c r="A8629">
        <v>30308</v>
      </c>
      <c r="B8629" t="s">
        <v>18206</v>
      </c>
      <c r="C8629" s="70">
        <v>-1895.4</v>
      </c>
      <c r="D8629" s="70">
        <v>-609.45000000000005</v>
      </c>
      <c r="E8629" s="71">
        <v>44817</v>
      </c>
      <c r="F8629" t="s">
        <v>10204</v>
      </c>
      <c r="G8629" t="s">
        <v>2142</v>
      </c>
      <c r="H8629" t="s">
        <v>10203</v>
      </c>
      <c r="I8629" t="s">
        <v>10202</v>
      </c>
      <c r="J8629" s="40">
        <v>0</v>
      </c>
      <c r="K8629" s="40">
        <v>376.74</v>
      </c>
    </row>
    <row r="8630" spans="1:11" x14ac:dyDescent="0.35">
      <c r="A8630">
        <v>30308</v>
      </c>
      <c r="B8630" t="s">
        <v>18206</v>
      </c>
      <c r="C8630" s="70">
        <v>-1895.4</v>
      </c>
      <c r="D8630" s="70">
        <v>-609.45000000000005</v>
      </c>
      <c r="E8630" s="71">
        <v>44823</v>
      </c>
      <c r="F8630" t="s">
        <v>18215</v>
      </c>
      <c r="G8630" t="s">
        <v>15843</v>
      </c>
      <c r="H8630" t="s">
        <v>18214</v>
      </c>
      <c r="I8630" t="s">
        <v>18213</v>
      </c>
      <c r="J8630" s="40">
        <v>3675.95</v>
      </c>
      <c r="K8630" s="40">
        <v>0</v>
      </c>
    </row>
    <row r="8631" spans="1:11" x14ac:dyDescent="0.35">
      <c r="A8631">
        <v>30308</v>
      </c>
      <c r="B8631" t="s">
        <v>18206</v>
      </c>
      <c r="C8631" s="70">
        <v>-1895.4</v>
      </c>
      <c r="D8631" s="70">
        <v>-609.45000000000005</v>
      </c>
      <c r="E8631" s="71">
        <v>44834</v>
      </c>
      <c r="F8631" t="s">
        <v>4737</v>
      </c>
      <c r="G8631" t="s">
        <v>2247</v>
      </c>
      <c r="H8631" t="s">
        <v>2262</v>
      </c>
      <c r="J8631" s="40">
        <v>138.91999999999999</v>
      </c>
      <c r="K8631" s="40">
        <v>0</v>
      </c>
    </row>
    <row r="8632" spans="1:11" x14ac:dyDescent="0.35">
      <c r="A8632">
        <v>30308</v>
      </c>
      <c r="B8632" t="s">
        <v>18206</v>
      </c>
      <c r="C8632" s="70">
        <v>-1895.4</v>
      </c>
      <c r="D8632" s="70">
        <v>-609.45000000000005</v>
      </c>
      <c r="E8632" s="71">
        <v>44865</v>
      </c>
      <c r="F8632" t="s">
        <v>4510</v>
      </c>
      <c r="G8632" t="s">
        <v>2247</v>
      </c>
      <c r="H8632" t="s">
        <v>1919</v>
      </c>
      <c r="I8632" t="s">
        <v>1919</v>
      </c>
      <c r="J8632" s="40">
        <v>0</v>
      </c>
      <c r="K8632" s="40">
        <v>1.31</v>
      </c>
    </row>
    <row r="8633" spans="1:11" x14ac:dyDescent="0.35">
      <c r="A8633">
        <v>30308</v>
      </c>
      <c r="B8633" t="s">
        <v>18206</v>
      </c>
      <c r="C8633" s="70">
        <v>-1895.4</v>
      </c>
      <c r="D8633" s="70">
        <v>-609.45000000000005</v>
      </c>
      <c r="E8633" s="71">
        <v>44868</v>
      </c>
      <c r="F8633" t="s">
        <v>18212</v>
      </c>
      <c r="G8633" t="s">
        <v>15843</v>
      </c>
      <c r="H8633" t="s">
        <v>18211</v>
      </c>
      <c r="I8633" t="s">
        <v>18210</v>
      </c>
      <c r="J8633" s="40">
        <v>354.05</v>
      </c>
      <c r="K8633" s="40">
        <v>0</v>
      </c>
    </row>
    <row r="8634" spans="1:11" x14ac:dyDescent="0.35">
      <c r="A8634">
        <v>30308</v>
      </c>
      <c r="B8634" t="s">
        <v>18206</v>
      </c>
      <c r="C8634" s="70">
        <v>-1895.4</v>
      </c>
      <c r="D8634" s="70">
        <v>-609.45000000000005</v>
      </c>
      <c r="E8634" s="71">
        <v>44878</v>
      </c>
      <c r="F8634" t="s">
        <v>10105</v>
      </c>
      <c r="G8634" t="s">
        <v>2142</v>
      </c>
      <c r="H8634" t="s">
        <v>10104</v>
      </c>
      <c r="I8634" t="s">
        <v>10103</v>
      </c>
      <c r="J8634" s="40">
        <v>0</v>
      </c>
      <c r="K8634" s="40">
        <v>610.26</v>
      </c>
    </row>
    <row r="8635" spans="1:11" x14ac:dyDescent="0.35">
      <c r="A8635">
        <v>30308</v>
      </c>
      <c r="B8635" t="s">
        <v>18206</v>
      </c>
      <c r="C8635" s="70">
        <v>-1895.4</v>
      </c>
      <c r="D8635" s="70">
        <v>-609.45000000000005</v>
      </c>
      <c r="E8635" s="71">
        <v>44895</v>
      </c>
      <c r="F8635" t="s">
        <v>4030</v>
      </c>
      <c r="G8635" t="s">
        <v>2247</v>
      </c>
      <c r="H8635" t="s">
        <v>1916</v>
      </c>
      <c r="I8635" t="s">
        <v>1916</v>
      </c>
      <c r="J8635" s="40">
        <v>2.14</v>
      </c>
      <c r="K8635" s="40">
        <v>0</v>
      </c>
    </row>
    <row r="8636" spans="1:11" x14ac:dyDescent="0.35">
      <c r="A8636">
        <v>30308</v>
      </c>
      <c r="B8636" t="s">
        <v>18206</v>
      </c>
      <c r="C8636" s="70">
        <v>-1895.4</v>
      </c>
      <c r="D8636" s="70">
        <v>-609.45000000000005</v>
      </c>
      <c r="E8636" s="71">
        <v>44918</v>
      </c>
      <c r="F8636" t="s">
        <v>18209</v>
      </c>
      <c r="G8636" t="s">
        <v>15843</v>
      </c>
      <c r="H8636" t="s">
        <v>18208</v>
      </c>
      <c r="I8636" t="s">
        <v>18207</v>
      </c>
      <c r="J8636" s="40">
        <v>605.69000000000005</v>
      </c>
      <c r="K8636" s="40">
        <v>0</v>
      </c>
    </row>
    <row r="8637" spans="1:11" x14ac:dyDescent="0.35">
      <c r="A8637">
        <v>30308</v>
      </c>
      <c r="B8637" t="s">
        <v>18206</v>
      </c>
      <c r="C8637" s="70">
        <v>-1895.4</v>
      </c>
      <c r="D8637" s="70">
        <v>-609.45000000000005</v>
      </c>
      <c r="E8637" s="71">
        <v>44926</v>
      </c>
      <c r="F8637" t="s">
        <v>3679</v>
      </c>
      <c r="G8637" t="s">
        <v>2247</v>
      </c>
      <c r="H8637" t="s">
        <v>1911</v>
      </c>
      <c r="I8637" t="s">
        <v>1911</v>
      </c>
      <c r="J8637" s="40">
        <v>6.34</v>
      </c>
      <c r="K8637" s="40">
        <v>0</v>
      </c>
    </row>
    <row r="8638" spans="1:11" x14ac:dyDescent="0.35">
      <c r="A8638">
        <v>30310</v>
      </c>
      <c r="B8638" t="s">
        <v>18199</v>
      </c>
      <c r="C8638" s="70">
        <v>0</v>
      </c>
      <c r="D8638" s="70">
        <v>0</v>
      </c>
      <c r="E8638" s="71">
        <v>44633</v>
      </c>
      <c r="F8638" t="s">
        <v>18205</v>
      </c>
      <c r="G8638" t="s">
        <v>15843</v>
      </c>
      <c r="H8638" t="s">
        <v>18204</v>
      </c>
      <c r="J8638" s="40">
        <v>10753.68</v>
      </c>
      <c r="K8638" s="40">
        <v>0</v>
      </c>
    </row>
    <row r="8639" spans="1:11" x14ac:dyDescent="0.35">
      <c r="A8639">
        <v>30310</v>
      </c>
      <c r="B8639" t="s">
        <v>18199</v>
      </c>
      <c r="C8639" s="70">
        <v>0</v>
      </c>
      <c r="D8639" s="70">
        <v>0</v>
      </c>
      <c r="E8639" s="71">
        <v>44633</v>
      </c>
      <c r="F8639" t="s">
        <v>18203</v>
      </c>
      <c r="G8639" t="s">
        <v>15843</v>
      </c>
      <c r="H8639" t="s">
        <v>18202</v>
      </c>
      <c r="J8639" s="40">
        <v>-10753.68</v>
      </c>
      <c r="K8639" s="40">
        <v>0</v>
      </c>
    </row>
    <row r="8640" spans="1:11" x14ac:dyDescent="0.35">
      <c r="A8640">
        <v>30310</v>
      </c>
      <c r="B8640" t="s">
        <v>18199</v>
      </c>
      <c r="C8640" s="70">
        <v>0</v>
      </c>
      <c r="D8640" s="70">
        <v>0</v>
      </c>
      <c r="E8640" s="71">
        <v>44633</v>
      </c>
      <c r="F8640" t="s">
        <v>18201</v>
      </c>
      <c r="G8640" t="s">
        <v>15843</v>
      </c>
      <c r="H8640" t="s">
        <v>18200</v>
      </c>
      <c r="J8640" s="40">
        <v>10753.68</v>
      </c>
      <c r="K8640" s="40">
        <v>0</v>
      </c>
    </row>
    <row r="8641" spans="1:11" x14ac:dyDescent="0.35">
      <c r="A8641">
        <v>30310</v>
      </c>
      <c r="B8641" t="s">
        <v>18199</v>
      </c>
      <c r="C8641" s="70">
        <v>0</v>
      </c>
      <c r="D8641" s="70">
        <v>0</v>
      </c>
      <c r="E8641" s="71">
        <v>44647</v>
      </c>
      <c r="F8641" t="s">
        <v>11179</v>
      </c>
      <c r="G8641" t="s">
        <v>2142</v>
      </c>
      <c r="H8641" t="s">
        <v>11178</v>
      </c>
      <c r="I8641" t="s">
        <v>11177</v>
      </c>
      <c r="J8641" s="40">
        <v>0</v>
      </c>
      <c r="K8641" s="40">
        <v>10890.47</v>
      </c>
    </row>
    <row r="8642" spans="1:11" x14ac:dyDescent="0.35">
      <c r="A8642">
        <v>30310</v>
      </c>
      <c r="B8642" t="s">
        <v>18199</v>
      </c>
      <c r="C8642" s="70">
        <v>0</v>
      </c>
      <c r="D8642" s="70">
        <v>0</v>
      </c>
      <c r="E8642" s="71">
        <v>44651</v>
      </c>
      <c r="F8642" t="s">
        <v>6491</v>
      </c>
      <c r="G8642" t="s">
        <v>2247</v>
      </c>
      <c r="J8642" s="40">
        <v>136.79</v>
      </c>
      <c r="K8642" s="40">
        <v>0</v>
      </c>
    </row>
    <row r="8643" spans="1:11" x14ac:dyDescent="0.35">
      <c r="A8643">
        <v>30312</v>
      </c>
      <c r="B8643" t="s">
        <v>108</v>
      </c>
      <c r="C8643" s="70">
        <v>0</v>
      </c>
      <c r="D8643" s="70">
        <v>0</v>
      </c>
      <c r="E8643" s="71">
        <v>44562</v>
      </c>
      <c r="F8643" t="s">
        <v>9819</v>
      </c>
      <c r="G8643" t="s">
        <v>2142</v>
      </c>
      <c r="H8643" t="s">
        <v>3155</v>
      </c>
      <c r="I8643" t="s">
        <v>3154</v>
      </c>
      <c r="J8643" s="40">
        <v>0</v>
      </c>
      <c r="K8643" s="40">
        <v>4758.74</v>
      </c>
    </row>
    <row r="8644" spans="1:11" x14ac:dyDescent="0.35">
      <c r="A8644">
        <v>30312</v>
      </c>
      <c r="B8644" t="s">
        <v>108</v>
      </c>
      <c r="C8644" s="70">
        <v>0</v>
      </c>
      <c r="D8644" s="70">
        <v>0</v>
      </c>
      <c r="E8644" s="71">
        <v>44566</v>
      </c>
      <c r="F8644" t="s">
        <v>18198</v>
      </c>
      <c r="G8644" t="s">
        <v>15843</v>
      </c>
      <c r="H8644" t="s">
        <v>18197</v>
      </c>
      <c r="J8644" s="40">
        <v>4784.8900000000003</v>
      </c>
      <c r="K8644" s="40">
        <v>0</v>
      </c>
    </row>
    <row r="8645" spans="1:11" x14ac:dyDescent="0.35">
      <c r="A8645">
        <v>30312</v>
      </c>
      <c r="B8645" t="s">
        <v>108</v>
      </c>
      <c r="C8645" s="70">
        <v>0</v>
      </c>
      <c r="D8645" s="70">
        <v>0</v>
      </c>
      <c r="E8645" s="71">
        <v>44592</v>
      </c>
      <c r="F8645" t="s">
        <v>6809</v>
      </c>
      <c r="G8645" t="s">
        <v>2247</v>
      </c>
      <c r="J8645" s="40">
        <v>0</v>
      </c>
      <c r="K8645" s="40">
        <v>26.15</v>
      </c>
    </row>
    <row r="8646" spans="1:11" x14ac:dyDescent="0.35">
      <c r="A8646">
        <v>30312</v>
      </c>
      <c r="B8646" t="s">
        <v>108</v>
      </c>
      <c r="C8646" s="70">
        <v>0</v>
      </c>
      <c r="D8646" s="70">
        <v>0</v>
      </c>
      <c r="E8646" s="71">
        <v>44593</v>
      </c>
      <c r="F8646" t="s">
        <v>3153</v>
      </c>
      <c r="G8646" t="s">
        <v>2142</v>
      </c>
      <c r="H8646" t="s">
        <v>3152</v>
      </c>
      <c r="I8646" t="s">
        <v>3151</v>
      </c>
      <c r="J8646" s="40">
        <v>0</v>
      </c>
      <c r="K8646" s="40">
        <v>4606.76</v>
      </c>
    </row>
    <row r="8647" spans="1:11" x14ac:dyDescent="0.35">
      <c r="A8647">
        <v>30312</v>
      </c>
      <c r="B8647" t="s">
        <v>108</v>
      </c>
      <c r="C8647" s="70">
        <v>0</v>
      </c>
      <c r="D8647" s="70">
        <v>0</v>
      </c>
      <c r="E8647" s="71">
        <v>44601</v>
      </c>
      <c r="F8647" t="s">
        <v>18196</v>
      </c>
      <c r="G8647" t="s">
        <v>15843</v>
      </c>
      <c r="H8647" t="s">
        <v>18195</v>
      </c>
      <c r="J8647" s="40">
        <v>4576.68</v>
      </c>
      <c r="K8647" s="40">
        <v>0</v>
      </c>
    </row>
    <row r="8648" spans="1:11" x14ac:dyDescent="0.35">
      <c r="A8648">
        <v>30312</v>
      </c>
      <c r="B8648" t="s">
        <v>108</v>
      </c>
      <c r="C8648" s="70">
        <v>0</v>
      </c>
      <c r="D8648" s="70">
        <v>0</v>
      </c>
      <c r="E8648" s="71">
        <v>44633</v>
      </c>
      <c r="F8648" t="s">
        <v>18194</v>
      </c>
      <c r="G8648" t="s">
        <v>15843</v>
      </c>
      <c r="H8648" t="s">
        <v>18193</v>
      </c>
      <c r="J8648" s="40">
        <v>4509.38</v>
      </c>
      <c r="K8648" s="40">
        <v>0</v>
      </c>
    </row>
    <row r="8649" spans="1:11" x14ac:dyDescent="0.35">
      <c r="A8649">
        <v>30312</v>
      </c>
      <c r="B8649" t="s">
        <v>108</v>
      </c>
      <c r="C8649" s="70">
        <v>0</v>
      </c>
      <c r="D8649" s="70">
        <v>0</v>
      </c>
      <c r="E8649" s="71">
        <v>44651</v>
      </c>
      <c r="F8649" t="s">
        <v>3150</v>
      </c>
      <c r="G8649" t="s">
        <v>2142</v>
      </c>
      <c r="H8649" t="s">
        <v>3149</v>
      </c>
      <c r="I8649" t="s">
        <v>3148</v>
      </c>
      <c r="J8649" s="40">
        <v>0</v>
      </c>
      <c r="K8649" s="40">
        <v>4545.58</v>
      </c>
    </row>
    <row r="8650" spans="1:11" x14ac:dyDescent="0.35">
      <c r="A8650">
        <v>30312</v>
      </c>
      <c r="B8650" t="s">
        <v>108</v>
      </c>
      <c r="C8650" s="70">
        <v>0</v>
      </c>
      <c r="D8650" s="70">
        <v>0</v>
      </c>
      <c r="E8650" s="71">
        <v>44651</v>
      </c>
      <c r="F8650" t="s">
        <v>6490</v>
      </c>
      <c r="G8650" t="s">
        <v>2247</v>
      </c>
      <c r="J8650" s="40">
        <v>66.28</v>
      </c>
      <c r="K8650" s="40">
        <v>0</v>
      </c>
    </row>
    <row r="8651" spans="1:11" x14ac:dyDescent="0.35">
      <c r="A8651">
        <v>30312</v>
      </c>
      <c r="B8651" t="s">
        <v>108</v>
      </c>
      <c r="C8651" s="70">
        <v>0</v>
      </c>
      <c r="D8651" s="70">
        <v>0</v>
      </c>
      <c r="E8651" s="71">
        <v>44652</v>
      </c>
      <c r="F8651" t="s">
        <v>3147</v>
      </c>
      <c r="G8651" t="s">
        <v>2142</v>
      </c>
      <c r="H8651" t="s">
        <v>3146</v>
      </c>
      <c r="I8651" t="s">
        <v>3145</v>
      </c>
      <c r="J8651" s="40">
        <v>0</v>
      </c>
      <c r="K8651" s="40">
        <v>4634.32</v>
      </c>
    </row>
    <row r="8652" spans="1:11" x14ac:dyDescent="0.35">
      <c r="A8652">
        <v>30312</v>
      </c>
      <c r="B8652" t="s">
        <v>108</v>
      </c>
      <c r="C8652" s="70">
        <v>0</v>
      </c>
      <c r="D8652" s="70">
        <v>0</v>
      </c>
      <c r="E8652" s="71">
        <v>44658</v>
      </c>
      <c r="F8652" t="s">
        <v>18192</v>
      </c>
      <c r="G8652" t="s">
        <v>15843</v>
      </c>
      <c r="H8652" t="s">
        <v>18191</v>
      </c>
      <c r="J8652" s="40">
        <v>4559.67</v>
      </c>
      <c r="K8652" s="40">
        <v>0</v>
      </c>
    </row>
    <row r="8653" spans="1:11" x14ac:dyDescent="0.35">
      <c r="A8653">
        <v>30312</v>
      </c>
      <c r="B8653" t="s">
        <v>108</v>
      </c>
      <c r="C8653" s="70">
        <v>0</v>
      </c>
      <c r="D8653" s="70">
        <v>0</v>
      </c>
      <c r="E8653" s="71">
        <v>44675</v>
      </c>
      <c r="F8653" t="s">
        <v>18190</v>
      </c>
      <c r="G8653" t="s">
        <v>15843</v>
      </c>
      <c r="H8653" t="s">
        <v>18189</v>
      </c>
      <c r="J8653" s="40">
        <v>691.02</v>
      </c>
      <c r="K8653" s="40">
        <v>0</v>
      </c>
    </row>
    <row r="8654" spans="1:11" x14ac:dyDescent="0.35">
      <c r="A8654">
        <v>30312</v>
      </c>
      <c r="B8654" t="s">
        <v>108</v>
      </c>
      <c r="C8654" s="70">
        <v>0</v>
      </c>
      <c r="D8654" s="70">
        <v>0</v>
      </c>
      <c r="E8654" s="71">
        <v>44681</v>
      </c>
      <c r="F8654" t="s">
        <v>6246</v>
      </c>
      <c r="G8654" t="s">
        <v>2247</v>
      </c>
      <c r="J8654" s="40">
        <v>0</v>
      </c>
      <c r="K8654" s="40">
        <v>143.18</v>
      </c>
    </row>
    <row r="8655" spans="1:11" x14ac:dyDescent="0.35">
      <c r="A8655">
        <v>30312</v>
      </c>
      <c r="B8655" t="s">
        <v>108</v>
      </c>
      <c r="C8655" s="70">
        <v>0</v>
      </c>
      <c r="D8655" s="70">
        <v>0</v>
      </c>
      <c r="E8655" s="71">
        <v>44681</v>
      </c>
      <c r="F8655" t="s">
        <v>3144</v>
      </c>
      <c r="G8655" t="s">
        <v>2142</v>
      </c>
      <c r="H8655" t="s">
        <v>3143</v>
      </c>
      <c r="I8655" t="s">
        <v>3142</v>
      </c>
      <c r="J8655" s="40">
        <v>0</v>
      </c>
      <c r="K8655" s="40">
        <v>670.18</v>
      </c>
    </row>
    <row r="8656" spans="1:11" x14ac:dyDescent="0.35">
      <c r="A8656">
        <v>30312</v>
      </c>
      <c r="B8656" t="s">
        <v>108</v>
      </c>
      <c r="C8656" s="70">
        <v>0</v>
      </c>
      <c r="D8656" s="70">
        <v>0</v>
      </c>
      <c r="E8656" s="71">
        <v>44681</v>
      </c>
      <c r="F8656" t="s">
        <v>6129</v>
      </c>
      <c r="G8656" t="s">
        <v>2247</v>
      </c>
      <c r="J8656" s="40">
        <v>196.99</v>
      </c>
      <c r="K8656" s="40">
        <v>0</v>
      </c>
    </row>
    <row r="8657" spans="1:11" x14ac:dyDescent="0.35">
      <c r="A8657">
        <v>30312</v>
      </c>
      <c r="B8657" t="s">
        <v>108</v>
      </c>
      <c r="C8657" s="70">
        <v>0</v>
      </c>
      <c r="D8657" s="70">
        <v>0</v>
      </c>
      <c r="E8657" s="71">
        <v>44682</v>
      </c>
      <c r="F8657" t="s">
        <v>3141</v>
      </c>
      <c r="G8657" t="s">
        <v>2142</v>
      </c>
      <c r="H8657" t="s">
        <v>3140</v>
      </c>
      <c r="I8657" t="s">
        <v>3139</v>
      </c>
      <c r="J8657" s="40">
        <v>0</v>
      </c>
      <c r="K8657" s="40">
        <v>4437.32</v>
      </c>
    </row>
    <row r="8658" spans="1:11" x14ac:dyDescent="0.35">
      <c r="A8658">
        <v>30312</v>
      </c>
      <c r="B8658" t="s">
        <v>108</v>
      </c>
      <c r="C8658" s="70">
        <v>0</v>
      </c>
      <c r="D8658" s="70">
        <v>0</v>
      </c>
      <c r="E8658" s="71">
        <v>44690</v>
      </c>
      <c r="F8658" t="s">
        <v>18188</v>
      </c>
      <c r="G8658" t="s">
        <v>15843</v>
      </c>
      <c r="H8658" t="s">
        <v>18187</v>
      </c>
      <c r="J8658" s="40">
        <v>4281.1499999999996</v>
      </c>
      <c r="K8658" s="40">
        <v>0</v>
      </c>
    </row>
    <row r="8659" spans="1:11" x14ac:dyDescent="0.35">
      <c r="A8659">
        <v>30312</v>
      </c>
      <c r="B8659" t="s">
        <v>108</v>
      </c>
      <c r="C8659" s="70">
        <v>0</v>
      </c>
      <c r="D8659" s="70">
        <v>0</v>
      </c>
      <c r="E8659" s="71">
        <v>44712</v>
      </c>
      <c r="F8659" t="s">
        <v>5927</v>
      </c>
      <c r="G8659" t="s">
        <v>2247</v>
      </c>
      <c r="J8659" s="40">
        <v>156.16999999999999</v>
      </c>
      <c r="K8659" s="40">
        <v>0</v>
      </c>
    </row>
    <row r="8660" spans="1:11" x14ac:dyDescent="0.35">
      <c r="A8660">
        <v>30312</v>
      </c>
      <c r="B8660" t="s">
        <v>108</v>
      </c>
      <c r="C8660" s="70">
        <v>0</v>
      </c>
      <c r="D8660" s="70">
        <v>0</v>
      </c>
      <c r="E8660" s="71">
        <v>44728</v>
      </c>
      <c r="F8660" t="s">
        <v>18186</v>
      </c>
      <c r="G8660" t="s">
        <v>15843</v>
      </c>
      <c r="H8660" t="s">
        <v>18185</v>
      </c>
      <c r="J8660" s="40">
        <v>4250.25</v>
      </c>
      <c r="K8660" s="40">
        <v>0</v>
      </c>
    </row>
    <row r="8661" spans="1:11" x14ac:dyDescent="0.35">
      <c r="A8661">
        <v>30312</v>
      </c>
      <c r="B8661" t="s">
        <v>108</v>
      </c>
      <c r="C8661" s="70">
        <v>0</v>
      </c>
      <c r="D8661" s="70">
        <v>0</v>
      </c>
      <c r="E8661" s="71">
        <v>44742</v>
      </c>
      <c r="F8661" t="s">
        <v>3138</v>
      </c>
      <c r="G8661" t="s">
        <v>2142</v>
      </c>
      <c r="H8661" t="s">
        <v>3137</v>
      </c>
      <c r="I8661" t="s">
        <v>3136</v>
      </c>
      <c r="J8661" s="40">
        <v>0</v>
      </c>
      <c r="K8661" s="40">
        <v>4205.3100000000004</v>
      </c>
    </row>
    <row r="8662" spans="1:11" x14ac:dyDescent="0.35">
      <c r="A8662">
        <v>30312</v>
      </c>
      <c r="B8662" t="s">
        <v>108</v>
      </c>
      <c r="C8662" s="70">
        <v>0</v>
      </c>
      <c r="D8662" s="70">
        <v>0</v>
      </c>
      <c r="E8662" s="71">
        <v>44742</v>
      </c>
      <c r="F8662" t="s">
        <v>5655</v>
      </c>
      <c r="G8662" t="s">
        <v>2247</v>
      </c>
      <c r="J8662" s="40">
        <v>0</v>
      </c>
      <c r="K8662" s="40">
        <v>44.94</v>
      </c>
    </row>
    <row r="8663" spans="1:11" x14ac:dyDescent="0.35">
      <c r="A8663">
        <v>30312</v>
      </c>
      <c r="B8663" t="s">
        <v>108</v>
      </c>
      <c r="C8663" s="70">
        <v>0</v>
      </c>
      <c r="D8663" s="70">
        <v>0</v>
      </c>
      <c r="E8663" s="71">
        <v>44743</v>
      </c>
      <c r="F8663" t="s">
        <v>3135</v>
      </c>
      <c r="G8663" t="s">
        <v>2142</v>
      </c>
      <c r="H8663" t="s">
        <v>3134</v>
      </c>
      <c r="I8663" t="s">
        <v>3133</v>
      </c>
      <c r="J8663" s="40">
        <v>0</v>
      </c>
      <c r="K8663" s="40">
        <v>513.30999999999995</v>
      </c>
    </row>
    <row r="8664" spans="1:11" x14ac:dyDescent="0.35">
      <c r="A8664">
        <v>30312</v>
      </c>
      <c r="B8664" t="s">
        <v>108</v>
      </c>
      <c r="C8664" s="70">
        <v>0</v>
      </c>
      <c r="D8664" s="70">
        <v>0</v>
      </c>
      <c r="E8664" s="71">
        <v>44754</v>
      </c>
      <c r="F8664" t="s">
        <v>18184</v>
      </c>
      <c r="G8664" t="s">
        <v>15843</v>
      </c>
      <c r="H8664" t="s">
        <v>18183</v>
      </c>
      <c r="I8664" t="s">
        <v>18182</v>
      </c>
      <c r="J8664" s="40">
        <v>4224.63</v>
      </c>
      <c r="K8664" s="40">
        <v>0</v>
      </c>
    </row>
    <row r="8665" spans="1:11" x14ac:dyDescent="0.35">
      <c r="A8665">
        <v>30312</v>
      </c>
      <c r="B8665" t="s">
        <v>108</v>
      </c>
      <c r="C8665" s="70">
        <v>0</v>
      </c>
      <c r="D8665" s="70">
        <v>0</v>
      </c>
      <c r="E8665" s="71">
        <v>44773</v>
      </c>
      <c r="F8665" t="s">
        <v>3132</v>
      </c>
      <c r="G8665" t="s">
        <v>2142</v>
      </c>
      <c r="H8665" t="s">
        <v>3131</v>
      </c>
      <c r="I8665" t="s">
        <v>3130</v>
      </c>
      <c r="J8665" s="40">
        <v>0</v>
      </c>
      <c r="K8665" s="40">
        <v>4340.49</v>
      </c>
    </row>
    <row r="8666" spans="1:11" x14ac:dyDescent="0.35">
      <c r="A8666">
        <v>30312</v>
      </c>
      <c r="B8666" t="s">
        <v>108</v>
      </c>
      <c r="C8666" s="70">
        <v>0</v>
      </c>
      <c r="D8666" s="70">
        <v>0</v>
      </c>
      <c r="E8666" s="71">
        <v>44773</v>
      </c>
      <c r="F8666" t="s">
        <v>3129</v>
      </c>
      <c r="G8666" t="s">
        <v>2142</v>
      </c>
      <c r="H8666" t="s">
        <v>3128</v>
      </c>
      <c r="I8666" t="s">
        <v>3127</v>
      </c>
      <c r="J8666" s="40">
        <v>0</v>
      </c>
      <c r="K8666" s="40">
        <v>276.02</v>
      </c>
    </row>
    <row r="8667" spans="1:11" x14ac:dyDescent="0.35">
      <c r="A8667">
        <v>30312</v>
      </c>
      <c r="B8667" t="s">
        <v>108</v>
      </c>
      <c r="C8667" s="70">
        <v>0</v>
      </c>
      <c r="D8667" s="70">
        <v>0</v>
      </c>
      <c r="E8667" s="71">
        <v>44773</v>
      </c>
      <c r="F8667" t="s">
        <v>3126</v>
      </c>
      <c r="G8667" t="s">
        <v>2142</v>
      </c>
      <c r="H8667" t="s">
        <v>3125</v>
      </c>
      <c r="I8667" t="s">
        <v>3124</v>
      </c>
      <c r="J8667" s="40">
        <v>0</v>
      </c>
      <c r="K8667" s="40">
        <v>4205.3100000000004</v>
      </c>
    </row>
    <row r="8668" spans="1:11" x14ac:dyDescent="0.35">
      <c r="A8668">
        <v>30312</v>
      </c>
      <c r="B8668" t="s">
        <v>108</v>
      </c>
      <c r="C8668" s="70">
        <v>0</v>
      </c>
      <c r="D8668" s="70">
        <v>0</v>
      </c>
      <c r="E8668" s="71">
        <v>44773</v>
      </c>
      <c r="F8668" t="s">
        <v>5347</v>
      </c>
      <c r="G8668" t="s">
        <v>2247</v>
      </c>
      <c r="J8668" s="40">
        <v>0</v>
      </c>
      <c r="K8668" s="40">
        <v>19.32</v>
      </c>
    </row>
    <row r="8669" spans="1:11" x14ac:dyDescent="0.35">
      <c r="A8669">
        <v>30312</v>
      </c>
      <c r="B8669" t="s">
        <v>108</v>
      </c>
      <c r="C8669" s="70">
        <v>0</v>
      </c>
      <c r="D8669" s="70">
        <v>0</v>
      </c>
      <c r="E8669" s="71">
        <v>44795</v>
      </c>
      <c r="F8669" t="s">
        <v>18181</v>
      </c>
      <c r="G8669" t="s">
        <v>15843</v>
      </c>
      <c r="H8669" t="s">
        <v>18180</v>
      </c>
      <c r="J8669" s="40">
        <v>4769.84</v>
      </c>
      <c r="K8669" s="40">
        <v>0</v>
      </c>
    </row>
    <row r="8670" spans="1:11" x14ac:dyDescent="0.35">
      <c r="A8670">
        <v>30312</v>
      </c>
      <c r="B8670" t="s">
        <v>108</v>
      </c>
      <c r="C8670" s="70">
        <v>0</v>
      </c>
      <c r="D8670" s="70">
        <v>0</v>
      </c>
      <c r="E8670" s="71">
        <v>44804</v>
      </c>
      <c r="F8670" t="s">
        <v>5158</v>
      </c>
      <c r="G8670" t="s">
        <v>2247</v>
      </c>
      <c r="H8670" t="s">
        <v>2265</v>
      </c>
      <c r="J8670" s="40">
        <v>0</v>
      </c>
      <c r="K8670" s="40">
        <v>165.31</v>
      </c>
    </row>
    <row r="8671" spans="1:11" x14ac:dyDescent="0.35">
      <c r="A8671">
        <v>30312</v>
      </c>
      <c r="B8671" t="s">
        <v>108</v>
      </c>
      <c r="C8671" s="70">
        <v>0</v>
      </c>
      <c r="D8671" s="70">
        <v>0</v>
      </c>
      <c r="E8671" s="71">
        <v>44805</v>
      </c>
      <c r="F8671" t="s">
        <v>3120</v>
      </c>
      <c r="G8671" t="s">
        <v>2142</v>
      </c>
      <c r="H8671" t="s">
        <v>3119</v>
      </c>
      <c r="I8671" t="s">
        <v>3118</v>
      </c>
      <c r="J8671" s="40">
        <v>0</v>
      </c>
      <c r="K8671" s="40">
        <v>4405.45</v>
      </c>
    </row>
    <row r="8672" spans="1:11" x14ac:dyDescent="0.35">
      <c r="A8672">
        <v>30312</v>
      </c>
      <c r="B8672" t="s">
        <v>108</v>
      </c>
      <c r="C8672" s="70">
        <v>0</v>
      </c>
      <c r="D8672" s="70">
        <v>0</v>
      </c>
      <c r="E8672" s="71">
        <v>44820</v>
      </c>
      <c r="F8672" t="s">
        <v>18179</v>
      </c>
      <c r="G8672" t="s">
        <v>15843</v>
      </c>
      <c r="H8672" t="s">
        <v>18178</v>
      </c>
      <c r="I8672" t="s">
        <v>18177</v>
      </c>
      <c r="J8672" s="40">
        <v>4783.28</v>
      </c>
      <c r="K8672" s="40">
        <v>0</v>
      </c>
    </row>
    <row r="8673" spans="1:11" x14ac:dyDescent="0.35">
      <c r="A8673">
        <v>30312</v>
      </c>
      <c r="B8673" t="s">
        <v>108</v>
      </c>
      <c r="C8673" s="70">
        <v>0</v>
      </c>
      <c r="D8673" s="70">
        <v>0</v>
      </c>
      <c r="E8673" s="71">
        <v>44834</v>
      </c>
      <c r="F8673" t="s">
        <v>4736</v>
      </c>
      <c r="G8673" t="s">
        <v>2247</v>
      </c>
      <c r="H8673" t="s">
        <v>2262</v>
      </c>
      <c r="J8673" s="40">
        <v>147.46</v>
      </c>
      <c r="K8673" s="40">
        <v>0</v>
      </c>
    </row>
    <row r="8674" spans="1:11" x14ac:dyDescent="0.35">
      <c r="A8674">
        <v>30312</v>
      </c>
      <c r="B8674" t="s">
        <v>108</v>
      </c>
      <c r="C8674" s="70">
        <v>0</v>
      </c>
      <c r="D8674" s="70">
        <v>0</v>
      </c>
      <c r="E8674" s="71">
        <v>44835</v>
      </c>
      <c r="F8674" t="s">
        <v>3117</v>
      </c>
      <c r="G8674" t="s">
        <v>2142</v>
      </c>
      <c r="H8674" t="s">
        <v>3116</v>
      </c>
      <c r="I8674" t="s">
        <v>3115</v>
      </c>
      <c r="J8674" s="40">
        <v>0</v>
      </c>
      <c r="K8674" s="40">
        <v>4159.2299999999996</v>
      </c>
    </row>
    <row r="8675" spans="1:11" x14ac:dyDescent="0.35">
      <c r="A8675">
        <v>30312</v>
      </c>
      <c r="B8675" t="s">
        <v>108</v>
      </c>
      <c r="C8675" s="70">
        <v>0</v>
      </c>
      <c r="D8675" s="70">
        <v>0</v>
      </c>
      <c r="E8675" s="71">
        <v>44843</v>
      </c>
      <c r="F8675" t="s">
        <v>18176</v>
      </c>
      <c r="G8675" t="s">
        <v>15843</v>
      </c>
      <c r="H8675" t="s">
        <v>18175</v>
      </c>
      <c r="I8675" t="s">
        <v>18174</v>
      </c>
      <c r="J8675" s="40">
        <v>4180.47</v>
      </c>
      <c r="K8675" s="40">
        <v>0</v>
      </c>
    </row>
    <row r="8676" spans="1:11" x14ac:dyDescent="0.35">
      <c r="A8676">
        <v>30312</v>
      </c>
      <c r="B8676" t="s">
        <v>108</v>
      </c>
      <c r="C8676" s="70">
        <v>0</v>
      </c>
      <c r="D8676" s="70">
        <v>0</v>
      </c>
      <c r="E8676" s="71">
        <v>44845</v>
      </c>
      <c r="F8676" t="s">
        <v>3114</v>
      </c>
      <c r="G8676" t="s">
        <v>2142</v>
      </c>
      <c r="H8676" t="s">
        <v>3113</v>
      </c>
      <c r="I8676" t="s">
        <v>3112</v>
      </c>
      <c r="J8676" s="40">
        <v>0</v>
      </c>
      <c r="K8676" s="40">
        <v>12.67</v>
      </c>
    </row>
    <row r="8677" spans="1:11" x14ac:dyDescent="0.35">
      <c r="A8677">
        <v>30312</v>
      </c>
      <c r="B8677" t="s">
        <v>108</v>
      </c>
      <c r="C8677" s="70">
        <v>0</v>
      </c>
      <c r="D8677" s="70">
        <v>0</v>
      </c>
      <c r="E8677" s="71">
        <v>44865</v>
      </c>
      <c r="F8677" t="s">
        <v>4509</v>
      </c>
      <c r="G8677" t="s">
        <v>2247</v>
      </c>
      <c r="H8677" t="s">
        <v>1919</v>
      </c>
      <c r="I8677" t="s">
        <v>1919</v>
      </c>
      <c r="J8677" s="40">
        <v>0</v>
      </c>
      <c r="K8677" s="40">
        <v>21.42</v>
      </c>
    </row>
    <row r="8678" spans="1:11" x14ac:dyDescent="0.35">
      <c r="A8678">
        <v>30312</v>
      </c>
      <c r="B8678" t="s">
        <v>108</v>
      </c>
      <c r="C8678" s="70">
        <v>0</v>
      </c>
      <c r="D8678" s="70">
        <v>0</v>
      </c>
      <c r="E8678" s="71">
        <v>44895</v>
      </c>
      <c r="F8678" t="s">
        <v>3111</v>
      </c>
      <c r="G8678" t="s">
        <v>2142</v>
      </c>
      <c r="H8678" t="s">
        <v>3110</v>
      </c>
      <c r="I8678" t="s">
        <v>3109</v>
      </c>
      <c r="J8678" s="40">
        <v>0</v>
      </c>
      <c r="K8678" s="40">
        <v>5207.12</v>
      </c>
    </row>
    <row r="8679" spans="1:11" x14ac:dyDescent="0.35">
      <c r="A8679">
        <v>30312</v>
      </c>
      <c r="B8679" t="s">
        <v>108</v>
      </c>
      <c r="C8679" s="70">
        <v>0</v>
      </c>
      <c r="D8679" s="70">
        <v>0</v>
      </c>
      <c r="E8679" s="71">
        <v>44895</v>
      </c>
      <c r="F8679" t="s">
        <v>4029</v>
      </c>
      <c r="G8679" t="s">
        <v>2247</v>
      </c>
      <c r="H8679" t="s">
        <v>1916</v>
      </c>
      <c r="I8679" t="s">
        <v>1916</v>
      </c>
      <c r="J8679" s="40">
        <v>0</v>
      </c>
      <c r="K8679" s="40">
        <v>0.34</v>
      </c>
    </row>
    <row r="8680" spans="1:11" x14ac:dyDescent="0.35">
      <c r="A8680">
        <v>30312</v>
      </c>
      <c r="B8680" t="s">
        <v>108</v>
      </c>
      <c r="C8680" s="70">
        <v>0</v>
      </c>
      <c r="D8680" s="70">
        <v>0</v>
      </c>
      <c r="E8680" s="71">
        <v>44916</v>
      </c>
      <c r="F8680" t="s">
        <v>18173</v>
      </c>
      <c r="G8680" t="s">
        <v>15843</v>
      </c>
      <c r="H8680" t="s">
        <v>18172</v>
      </c>
      <c r="I8680" t="s">
        <v>18171</v>
      </c>
      <c r="J8680" s="40">
        <v>5166.26</v>
      </c>
      <c r="K8680" s="40">
        <v>0</v>
      </c>
    </row>
    <row r="8681" spans="1:11" x14ac:dyDescent="0.35">
      <c r="A8681">
        <v>30312</v>
      </c>
      <c r="B8681" t="s">
        <v>108</v>
      </c>
      <c r="C8681" s="70">
        <v>0</v>
      </c>
      <c r="D8681" s="70">
        <v>0</v>
      </c>
      <c r="E8681" s="71">
        <v>44926</v>
      </c>
      <c r="F8681" t="s">
        <v>3108</v>
      </c>
      <c r="G8681" t="s">
        <v>2142</v>
      </c>
      <c r="H8681" t="s">
        <v>3107</v>
      </c>
      <c r="I8681" t="s">
        <v>3106</v>
      </c>
      <c r="J8681" s="40">
        <v>0</v>
      </c>
      <c r="K8681" s="40">
        <v>4792.6099999999997</v>
      </c>
    </row>
    <row r="8682" spans="1:11" x14ac:dyDescent="0.35">
      <c r="A8682">
        <v>30312</v>
      </c>
      <c r="B8682" t="s">
        <v>108</v>
      </c>
      <c r="C8682" s="70">
        <v>0</v>
      </c>
      <c r="D8682" s="70">
        <v>0</v>
      </c>
      <c r="E8682" s="71">
        <v>44926</v>
      </c>
      <c r="F8682" t="s">
        <v>3678</v>
      </c>
      <c r="G8682" t="s">
        <v>2247</v>
      </c>
      <c r="H8682" t="s">
        <v>1911</v>
      </c>
      <c r="I8682" t="s">
        <v>1911</v>
      </c>
      <c r="J8682" s="40">
        <v>54.05</v>
      </c>
      <c r="K8682" s="40">
        <v>0</v>
      </c>
    </row>
    <row r="8683" spans="1:11" x14ac:dyDescent="0.35">
      <c r="A8683">
        <v>30316</v>
      </c>
      <c r="B8683" t="s">
        <v>18167</v>
      </c>
      <c r="C8683" s="70">
        <v>0</v>
      </c>
      <c r="D8683" s="70">
        <v>0</v>
      </c>
      <c r="E8683" s="71">
        <v>44592</v>
      </c>
      <c r="F8683" t="s">
        <v>18170</v>
      </c>
      <c r="G8683" t="s">
        <v>1912</v>
      </c>
      <c r="J8683" s="40">
        <v>338.34</v>
      </c>
      <c r="K8683" s="40">
        <v>0</v>
      </c>
    </row>
    <row r="8684" spans="1:11" x14ac:dyDescent="0.35">
      <c r="A8684">
        <v>30316</v>
      </c>
      <c r="B8684" t="s">
        <v>18167</v>
      </c>
      <c r="C8684" s="70">
        <v>0</v>
      </c>
      <c r="D8684" s="70">
        <v>0</v>
      </c>
      <c r="E8684" s="71">
        <v>44593</v>
      </c>
      <c r="F8684" t="s">
        <v>13903</v>
      </c>
      <c r="G8684" t="s">
        <v>2142</v>
      </c>
      <c r="H8684" t="s">
        <v>13902</v>
      </c>
      <c r="I8684" t="s">
        <v>13901</v>
      </c>
      <c r="J8684" s="40">
        <v>0</v>
      </c>
      <c r="K8684" s="40">
        <v>338.34</v>
      </c>
    </row>
    <row r="8685" spans="1:11" x14ac:dyDescent="0.35">
      <c r="A8685">
        <v>30316</v>
      </c>
      <c r="B8685" t="s">
        <v>18167</v>
      </c>
      <c r="C8685" s="70">
        <v>0</v>
      </c>
      <c r="D8685" s="70">
        <v>0</v>
      </c>
      <c r="E8685" s="71">
        <v>44781</v>
      </c>
      <c r="F8685" t="s">
        <v>13740</v>
      </c>
      <c r="G8685" t="s">
        <v>2142</v>
      </c>
      <c r="H8685" t="s">
        <v>13739</v>
      </c>
      <c r="I8685" t="s">
        <v>13738</v>
      </c>
      <c r="J8685" s="40">
        <v>0</v>
      </c>
      <c r="K8685" s="40">
        <v>1568.38</v>
      </c>
    </row>
    <row r="8686" spans="1:11" x14ac:dyDescent="0.35">
      <c r="A8686">
        <v>30316</v>
      </c>
      <c r="B8686" t="s">
        <v>18167</v>
      </c>
      <c r="C8686" s="70">
        <v>0</v>
      </c>
      <c r="D8686" s="70">
        <v>0</v>
      </c>
      <c r="E8686" s="71">
        <v>44795</v>
      </c>
      <c r="F8686" t="s">
        <v>18169</v>
      </c>
      <c r="G8686" t="s">
        <v>15843</v>
      </c>
      <c r="H8686" t="s">
        <v>18168</v>
      </c>
      <c r="J8686" s="40">
        <v>1589.88</v>
      </c>
      <c r="K8686" s="40">
        <v>0</v>
      </c>
    </row>
    <row r="8687" spans="1:11" x14ac:dyDescent="0.35">
      <c r="A8687">
        <v>30316</v>
      </c>
      <c r="B8687" t="s">
        <v>18167</v>
      </c>
      <c r="C8687" s="70">
        <v>0</v>
      </c>
      <c r="D8687" s="70">
        <v>0</v>
      </c>
      <c r="E8687" s="71">
        <v>44804</v>
      </c>
      <c r="F8687" t="s">
        <v>5157</v>
      </c>
      <c r="G8687" t="s">
        <v>2247</v>
      </c>
      <c r="H8687" t="s">
        <v>2265</v>
      </c>
      <c r="J8687" s="40">
        <v>0</v>
      </c>
      <c r="K8687" s="40">
        <v>21.5</v>
      </c>
    </row>
    <row r="8688" spans="1:11" x14ac:dyDescent="0.35">
      <c r="A8688">
        <v>30317</v>
      </c>
      <c r="B8688" t="s">
        <v>18166</v>
      </c>
      <c r="C8688" s="70">
        <v>0</v>
      </c>
      <c r="D8688" s="70">
        <v>0</v>
      </c>
      <c r="E8688" s="71">
        <v>44584</v>
      </c>
      <c r="F8688" t="s">
        <v>8271</v>
      </c>
      <c r="G8688" t="s">
        <v>1907</v>
      </c>
      <c r="J8688" s="40">
        <v>0</v>
      </c>
      <c r="K8688" s="40">
        <v>62.49</v>
      </c>
    </row>
    <row r="8689" spans="1:11" x14ac:dyDescent="0.35">
      <c r="A8689">
        <v>30317</v>
      </c>
      <c r="B8689" t="s">
        <v>18166</v>
      </c>
      <c r="C8689" s="70">
        <v>0</v>
      </c>
      <c r="D8689" s="70">
        <v>0</v>
      </c>
      <c r="E8689" s="71">
        <v>44584</v>
      </c>
      <c r="F8689" t="s">
        <v>8270</v>
      </c>
      <c r="G8689" t="s">
        <v>1907</v>
      </c>
      <c r="J8689" s="40">
        <v>0</v>
      </c>
      <c r="K8689" s="40">
        <v>62.49</v>
      </c>
    </row>
    <row r="8690" spans="1:11" x14ac:dyDescent="0.35">
      <c r="A8690">
        <v>30317</v>
      </c>
      <c r="B8690" t="s">
        <v>18166</v>
      </c>
      <c r="C8690" s="70">
        <v>0</v>
      </c>
      <c r="D8690" s="70">
        <v>0</v>
      </c>
      <c r="E8690" s="71">
        <v>44592</v>
      </c>
      <c r="F8690" t="s">
        <v>11547</v>
      </c>
      <c r="G8690" t="s">
        <v>1912</v>
      </c>
      <c r="J8690" s="40">
        <v>61.41</v>
      </c>
      <c r="K8690" s="40">
        <v>0</v>
      </c>
    </row>
    <row r="8691" spans="1:11" x14ac:dyDescent="0.35">
      <c r="A8691">
        <v>30317</v>
      </c>
      <c r="B8691" t="s">
        <v>18166</v>
      </c>
      <c r="C8691" s="70">
        <v>0</v>
      </c>
      <c r="D8691" s="70">
        <v>0</v>
      </c>
      <c r="E8691" s="71">
        <v>44592</v>
      </c>
      <c r="F8691" t="s">
        <v>11547</v>
      </c>
      <c r="G8691" t="s">
        <v>1912</v>
      </c>
      <c r="J8691" s="40">
        <v>61.41</v>
      </c>
      <c r="K8691" s="40">
        <v>0</v>
      </c>
    </row>
    <row r="8692" spans="1:11" x14ac:dyDescent="0.35">
      <c r="A8692">
        <v>30317</v>
      </c>
      <c r="B8692" t="s">
        <v>18166</v>
      </c>
      <c r="C8692" s="70">
        <v>0</v>
      </c>
      <c r="D8692" s="70">
        <v>0</v>
      </c>
      <c r="E8692" s="71">
        <v>44592</v>
      </c>
      <c r="F8692" t="s">
        <v>6808</v>
      </c>
      <c r="G8692" t="s">
        <v>2247</v>
      </c>
      <c r="J8692" s="40">
        <v>2.16</v>
      </c>
      <c r="K8692" s="40">
        <v>0</v>
      </c>
    </row>
    <row r="8693" spans="1:11" x14ac:dyDescent="0.35">
      <c r="A8693">
        <v>30317</v>
      </c>
      <c r="B8693" t="s">
        <v>18166</v>
      </c>
      <c r="C8693" s="70">
        <v>0</v>
      </c>
      <c r="D8693" s="70">
        <v>0</v>
      </c>
      <c r="E8693" s="71">
        <v>44926</v>
      </c>
      <c r="F8693" t="s">
        <v>15860</v>
      </c>
      <c r="G8693" t="s">
        <v>1912</v>
      </c>
      <c r="H8693" t="s">
        <v>8242</v>
      </c>
      <c r="I8693" t="s">
        <v>8242</v>
      </c>
      <c r="J8693" s="40">
        <v>58.65</v>
      </c>
      <c r="K8693" s="40">
        <v>0</v>
      </c>
    </row>
    <row r="8694" spans="1:11" x14ac:dyDescent="0.35">
      <c r="A8694">
        <v>30317</v>
      </c>
      <c r="B8694" t="s">
        <v>18166</v>
      </c>
      <c r="C8694" s="70">
        <v>0</v>
      </c>
      <c r="D8694" s="70">
        <v>0</v>
      </c>
      <c r="E8694" s="71">
        <v>44926</v>
      </c>
      <c r="F8694" t="s">
        <v>15860</v>
      </c>
      <c r="G8694" t="s">
        <v>1912</v>
      </c>
      <c r="H8694" t="s">
        <v>8242</v>
      </c>
      <c r="I8694" t="s">
        <v>8242</v>
      </c>
      <c r="J8694" s="40">
        <v>58.65</v>
      </c>
      <c r="K8694" s="40">
        <v>0</v>
      </c>
    </row>
    <row r="8695" spans="1:11" x14ac:dyDescent="0.35">
      <c r="A8695">
        <v>30317</v>
      </c>
      <c r="B8695" t="s">
        <v>18166</v>
      </c>
      <c r="C8695" s="70">
        <v>0</v>
      </c>
      <c r="D8695" s="70">
        <v>0</v>
      </c>
      <c r="E8695" s="71">
        <v>44926</v>
      </c>
      <c r="F8695" t="s">
        <v>8244</v>
      </c>
      <c r="G8695" t="s">
        <v>1907</v>
      </c>
      <c r="H8695" t="s">
        <v>8242</v>
      </c>
      <c r="I8695" t="s">
        <v>8242</v>
      </c>
      <c r="J8695" s="40">
        <v>0</v>
      </c>
      <c r="K8695" s="40">
        <v>58.65</v>
      </c>
    </row>
    <row r="8696" spans="1:11" x14ac:dyDescent="0.35">
      <c r="A8696">
        <v>30317</v>
      </c>
      <c r="B8696" t="s">
        <v>18166</v>
      </c>
      <c r="C8696" s="70">
        <v>0</v>
      </c>
      <c r="D8696" s="70">
        <v>0</v>
      </c>
      <c r="E8696" s="71">
        <v>44926</v>
      </c>
      <c r="F8696" t="s">
        <v>8243</v>
      </c>
      <c r="G8696" t="s">
        <v>1907</v>
      </c>
      <c r="H8696" t="s">
        <v>8242</v>
      </c>
      <c r="I8696" t="s">
        <v>8242</v>
      </c>
      <c r="J8696" s="40">
        <v>0</v>
      </c>
      <c r="K8696" s="40">
        <v>58.65</v>
      </c>
    </row>
    <row r="8697" spans="1:11" x14ac:dyDescent="0.35">
      <c r="A8697">
        <v>30318</v>
      </c>
      <c r="B8697" t="s">
        <v>109</v>
      </c>
      <c r="C8697" s="70">
        <v>-14526.4</v>
      </c>
      <c r="D8697" s="70">
        <v>-4670.87</v>
      </c>
      <c r="E8697" s="71">
        <v>44575</v>
      </c>
      <c r="F8697" t="s">
        <v>16276</v>
      </c>
      <c r="G8697" t="s">
        <v>2142</v>
      </c>
      <c r="H8697" t="s">
        <v>16275</v>
      </c>
      <c r="I8697" t="s">
        <v>16274</v>
      </c>
      <c r="J8697" s="40">
        <v>0</v>
      </c>
      <c r="K8697" s="40">
        <v>1462.29</v>
      </c>
    </row>
    <row r="8698" spans="1:11" x14ac:dyDescent="0.35">
      <c r="A8698">
        <v>30318</v>
      </c>
      <c r="B8698" t="s">
        <v>109</v>
      </c>
      <c r="C8698" s="70">
        <v>-14526.4</v>
      </c>
      <c r="D8698" s="70">
        <v>-4670.87</v>
      </c>
      <c r="E8698" s="71">
        <v>44579</v>
      </c>
      <c r="F8698" t="s">
        <v>6958</v>
      </c>
      <c r="G8698" t="s">
        <v>1907</v>
      </c>
      <c r="J8698" s="40">
        <v>0</v>
      </c>
      <c r="K8698" s="40">
        <v>19.399999999999999</v>
      </c>
    </row>
    <row r="8699" spans="1:11" x14ac:dyDescent="0.35">
      <c r="A8699">
        <v>30318</v>
      </c>
      <c r="B8699" t="s">
        <v>109</v>
      </c>
      <c r="C8699" s="70">
        <v>-14526.4</v>
      </c>
      <c r="D8699" s="70">
        <v>-4670.87</v>
      </c>
      <c r="E8699" s="71">
        <v>44592</v>
      </c>
      <c r="F8699" t="s">
        <v>15857</v>
      </c>
      <c r="G8699" t="s">
        <v>1912</v>
      </c>
      <c r="J8699" s="40">
        <v>1442.81</v>
      </c>
      <c r="K8699" s="40">
        <v>0</v>
      </c>
    </row>
    <row r="8700" spans="1:11" x14ac:dyDescent="0.35">
      <c r="A8700">
        <v>30318</v>
      </c>
      <c r="B8700" t="s">
        <v>109</v>
      </c>
      <c r="C8700" s="70">
        <v>-14526.4</v>
      </c>
      <c r="D8700" s="70">
        <v>-4670.87</v>
      </c>
      <c r="E8700" s="71">
        <v>44592</v>
      </c>
      <c r="F8700" t="s">
        <v>6807</v>
      </c>
      <c r="G8700" t="s">
        <v>2247</v>
      </c>
      <c r="J8700" s="40">
        <v>163.15</v>
      </c>
      <c r="K8700" s="40">
        <v>0</v>
      </c>
    </row>
    <row r="8701" spans="1:11" x14ac:dyDescent="0.35">
      <c r="A8701">
        <v>30318</v>
      </c>
      <c r="B8701" t="s">
        <v>109</v>
      </c>
      <c r="C8701" s="70">
        <v>-14526.4</v>
      </c>
      <c r="D8701" s="70">
        <v>-4670.87</v>
      </c>
      <c r="E8701" s="71">
        <v>44592</v>
      </c>
      <c r="F8701" t="s">
        <v>9234</v>
      </c>
      <c r="G8701" t="s">
        <v>2142</v>
      </c>
      <c r="H8701" t="s">
        <v>6718</v>
      </c>
      <c r="I8701" t="s">
        <v>6717</v>
      </c>
      <c r="J8701" s="40">
        <v>0</v>
      </c>
      <c r="K8701" s="40">
        <v>1359.79</v>
      </c>
    </row>
    <row r="8702" spans="1:11" x14ac:dyDescent="0.35">
      <c r="A8702">
        <v>30318</v>
      </c>
      <c r="B8702" t="s">
        <v>109</v>
      </c>
      <c r="C8702" s="70">
        <v>-14526.4</v>
      </c>
      <c r="D8702" s="70">
        <v>-4670.87</v>
      </c>
      <c r="E8702" s="71">
        <v>44592</v>
      </c>
      <c r="F8702" t="s">
        <v>6744</v>
      </c>
      <c r="G8702" t="s">
        <v>2247</v>
      </c>
      <c r="H8702" t="s">
        <v>6720</v>
      </c>
      <c r="I8702" t="s">
        <v>6720</v>
      </c>
      <c r="J8702" s="40">
        <v>2.5499999999999998</v>
      </c>
      <c r="K8702" s="40">
        <v>0</v>
      </c>
    </row>
    <row r="8703" spans="1:11" x14ac:dyDescent="0.35">
      <c r="A8703">
        <v>30318</v>
      </c>
      <c r="B8703" t="s">
        <v>109</v>
      </c>
      <c r="C8703" s="70">
        <v>-14526.4</v>
      </c>
      <c r="D8703" s="70">
        <v>-4670.87</v>
      </c>
      <c r="E8703" s="71">
        <v>44593</v>
      </c>
      <c r="F8703" t="s">
        <v>6719</v>
      </c>
      <c r="G8703" t="s">
        <v>1907</v>
      </c>
      <c r="H8703" t="s">
        <v>6718</v>
      </c>
      <c r="I8703" t="s">
        <v>6717</v>
      </c>
      <c r="J8703" s="40">
        <v>0</v>
      </c>
      <c r="K8703" s="40">
        <v>14.95</v>
      </c>
    </row>
    <row r="8704" spans="1:11" x14ac:dyDescent="0.35">
      <c r="A8704">
        <v>30318</v>
      </c>
      <c r="B8704" t="s">
        <v>109</v>
      </c>
      <c r="C8704" s="70">
        <v>-14526.4</v>
      </c>
      <c r="D8704" s="70">
        <v>-4670.87</v>
      </c>
      <c r="E8704" s="71">
        <v>44620</v>
      </c>
      <c r="F8704" t="s">
        <v>15855</v>
      </c>
      <c r="G8704" t="s">
        <v>1912</v>
      </c>
      <c r="J8704" s="40">
        <v>1353.85</v>
      </c>
      <c r="K8704" s="40">
        <v>0</v>
      </c>
    </row>
    <row r="8705" spans="1:11" x14ac:dyDescent="0.35">
      <c r="A8705">
        <v>30318</v>
      </c>
      <c r="B8705" t="s">
        <v>109</v>
      </c>
      <c r="C8705" s="70">
        <v>-14526.4</v>
      </c>
      <c r="D8705" s="70">
        <v>-4670.87</v>
      </c>
      <c r="E8705" s="71">
        <v>44620</v>
      </c>
      <c r="F8705" t="s">
        <v>9200</v>
      </c>
      <c r="G8705" t="s">
        <v>2142</v>
      </c>
      <c r="H8705" t="s">
        <v>6202</v>
      </c>
      <c r="I8705" t="s">
        <v>6201</v>
      </c>
      <c r="J8705" s="40">
        <v>0</v>
      </c>
      <c r="K8705" s="40">
        <v>1246.56</v>
      </c>
    </row>
    <row r="8706" spans="1:11" x14ac:dyDescent="0.35">
      <c r="A8706">
        <v>30318</v>
      </c>
      <c r="B8706" t="s">
        <v>109</v>
      </c>
      <c r="C8706" s="70">
        <v>-14526.4</v>
      </c>
      <c r="D8706" s="70">
        <v>-4670.87</v>
      </c>
      <c r="E8706" s="71">
        <v>44651</v>
      </c>
      <c r="F8706" t="s">
        <v>6489</v>
      </c>
      <c r="G8706" t="s">
        <v>2247</v>
      </c>
      <c r="J8706" s="40">
        <v>0</v>
      </c>
      <c r="K8706" s="40">
        <v>49.88</v>
      </c>
    </row>
    <row r="8707" spans="1:11" x14ac:dyDescent="0.35">
      <c r="A8707">
        <v>30318</v>
      </c>
      <c r="B8707" t="s">
        <v>109</v>
      </c>
      <c r="C8707" s="70">
        <v>-14526.4</v>
      </c>
      <c r="D8707" s="70">
        <v>-4670.87</v>
      </c>
      <c r="E8707" s="71">
        <v>44681</v>
      </c>
      <c r="F8707" t="s">
        <v>15851</v>
      </c>
      <c r="G8707" t="s">
        <v>1912</v>
      </c>
      <c r="J8707" s="40">
        <v>1267.81</v>
      </c>
      <c r="K8707" s="40">
        <v>0</v>
      </c>
    </row>
    <row r="8708" spans="1:11" x14ac:dyDescent="0.35">
      <c r="A8708">
        <v>30318</v>
      </c>
      <c r="B8708" t="s">
        <v>109</v>
      </c>
      <c r="C8708" s="70">
        <v>-14526.4</v>
      </c>
      <c r="D8708" s="70">
        <v>-4670.87</v>
      </c>
      <c r="E8708" s="71">
        <v>44681</v>
      </c>
      <c r="F8708" t="s">
        <v>6245</v>
      </c>
      <c r="G8708" t="s">
        <v>2247</v>
      </c>
      <c r="J8708" s="40">
        <v>249.27</v>
      </c>
      <c r="K8708" s="40">
        <v>0</v>
      </c>
    </row>
    <row r="8709" spans="1:11" x14ac:dyDescent="0.35">
      <c r="A8709">
        <v>30318</v>
      </c>
      <c r="B8709" t="s">
        <v>109</v>
      </c>
      <c r="C8709" s="70">
        <v>-14526.4</v>
      </c>
      <c r="D8709" s="70">
        <v>-4670.87</v>
      </c>
      <c r="E8709" s="71">
        <v>44681</v>
      </c>
      <c r="F8709" t="s">
        <v>6203</v>
      </c>
      <c r="G8709" t="s">
        <v>1907</v>
      </c>
      <c r="H8709" t="s">
        <v>6202</v>
      </c>
      <c r="I8709" t="s">
        <v>6201</v>
      </c>
      <c r="J8709" s="40">
        <v>0</v>
      </c>
      <c r="K8709" s="40">
        <v>32.53</v>
      </c>
    </row>
    <row r="8710" spans="1:11" x14ac:dyDescent="0.35">
      <c r="A8710">
        <v>30318</v>
      </c>
      <c r="B8710" t="s">
        <v>109</v>
      </c>
      <c r="C8710" s="70">
        <v>-14526.4</v>
      </c>
      <c r="D8710" s="70">
        <v>-4670.87</v>
      </c>
      <c r="E8710" s="71">
        <v>44712</v>
      </c>
      <c r="F8710" t="s">
        <v>5926</v>
      </c>
      <c r="G8710" t="s">
        <v>2247</v>
      </c>
      <c r="J8710" s="40">
        <v>27.55</v>
      </c>
      <c r="K8710" s="40">
        <v>0</v>
      </c>
    </row>
    <row r="8711" spans="1:11" x14ac:dyDescent="0.35">
      <c r="A8711">
        <v>30318</v>
      </c>
      <c r="B8711" t="s">
        <v>109</v>
      </c>
      <c r="C8711" s="70">
        <v>-14526.4</v>
      </c>
      <c r="D8711" s="70">
        <v>-4670.87</v>
      </c>
      <c r="E8711" s="71">
        <v>44742</v>
      </c>
      <c r="F8711" t="s">
        <v>5654</v>
      </c>
      <c r="G8711" t="s">
        <v>2247</v>
      </c>
      <c r="J8711" s="40">
        <v>201.43</v>
      </c>
      <c r="K8711" s="40">
        <v>0</v>
      </c>
    </row>
    <row r="8712" spans="1:11" x14ac:dyDescent="0.35">
      <c r="A8712">
        <v>30318</v>
      </c>
      <c r="B8712" t="s">
        <v>109</v>
      </c>
      <c r="C8712" s="70">
        <v>-14526.4</v>
      </c>
      <c r="D8712" s="70">
        <v>-4670.87</v>
      </c>
      <c r="E8712" s="71">
        <v>44773</v>
      </c>
      <c r="F8712" t="s">
        <v>5346</v>
      </c>
      <c r="G8712" t="s">
        <v>2247</v>
      </c>
      <c r="J8712" s="40">
        <v>0</v>
      </c>
      <c r="K8712" s="40">
        <v>133.41</v>
      </c>
    </row>
    <row r="8713" spans="1:11" x14ac:dyDescent="0.35">
      <c r="A8713">
        <v>30318</v>
      </c>
      <c r="B8713" t="s">
        <v>109</v>
      </c>
      <c r="C8713" s="70">
        <v>-14526.4</v>
      </c>
      <c r="D8713" s="70">
        <v>-4670.87</v>
      </c>
      <c r="E8713" s="71">
        <v>44804</v>
      </c>
      <c r="F8713" t="s">
        <v>5156</v>
      </c>
      <c r="G8713" t="s">
        <v>2247</v>
      </c>
      <c r="H8713" t="s">
        <v>2265</v>
      </c>
      <c r="J8713" s="40">
        <v>0</v>
      </c>
      <c r="K8713" s="40">
        <v>64.11</v>
      </c>
    </row>
    <row r="8714" spans="1:11" x14ac:dyDescent="0.35">
      <c r="A8714">
        <v>30318</v>
      </c>
      <c r="B8714" t="s">
        <v>109</v>
      </c>
      <c r="C8714" s="70">
        <v>-14526.4</v>
      </c>
      <c r="D8714" s="70">
        <v>-4670.87</v>
      </c>
      <c r="E8714" s="71">
        <v>44834</v>
      </c>
      <c r="F8714" t="s">
        <v>4735</v>
      </c>
      <c r="G8714" t="s">
        <v>2247</v>
      </c>
      <c r="H8714" t="s">
        <v>2262</v>
      </c>
      <c r="J8714" s="40">
        <v>247.89</v>
      </c>
      <c r="K8714" s="40">
        <v>0</v>
      </c>
    </row>
    <row r="8715" spans="1:11" x14ac:dyDescent="0.35">
      <c r="A8715">
        <v>30318</v>
      </c>
      <c r="B8715" t="s">
        <v>109</v>
      </c>
      <c r="C8715" s="70">
        <v>-14526.4</v>
      </c>
      <c r="D8715" s="70">
        <v>-4670.87</v>
      </c>
      <c r="E8715" s="71">
        <v>44865</v>
      </c>
      <c r="F8715" t="s">
        <v>4508</v>
      </c>
      <c r="G8715" t="s">
        <v>2247</v>
      </c>
      <c r="H8715" t="s">
        <v>1919</v>
      </c>
      <c r="I8715" t="s">
        <v>1919</v>
      </c>
      <c r="J8715" s="40">
        <v>0</v>
      </c>
      <c r="K8715" s="40">
        <v>15.1</v>
      </c>
    </row>
    <row r="8716" spans="1:11" x14ac:dyDescent="0.35">
      <c r="A8716">
        <v>30318</v>
      </c>
      <c r="B8716" t="s">
        <v>109</v>
      </c>
      <c r="C8716" s="70">
        <v>-14526.4</v>
      </c>
      <c r="D8716" s="70">
        <v>-4670.87</v>
      </c>
      <c r="E8716" s="71">
        <v>44895</v>
      </c>
      <c r="F8716" t="s">
        <v>4028</v>
      </c>
      <c r="G8716" t="s">
        <v>2247</v>
      </c>
      <c r="H8716" t="s">
        <v>1916</v>
      </c>
      <c r="I8716" t="s">
        <v>1916</v>
      </c>
      <c r="J8716" s="40">
        <v>0</v>
      </c>
      <c r="K8716" s="40">
        <v>106.43</v>
      </c>
    </row>
    <row r="8717" spans="1:11" x14ac:dyDescent="0.35">
      <c r="A8717">
        <v>30318</v>
      </c>
      <c r="B8717" t="s">
        <v>109</v>
      </c>
      <c r="C8717" s="70">
        <v>-14526.4</v>
      </c>
      <c r="D8717" s="70">
        <v>-4670.87</v>
      </c>
      <c r="E8717" s="71">
        <v>44926</v>
      </c>
      <c r="F8717" t="s">
        <v>3677</v>
      </c>
      <c r="G8717" t="s">
        <v>2247</v>
      </c>
      <c r="H8717" t="s">
        <v>1911</v>
      </c>
      <c r="I8717" t="s">
        <v>1911</v>
      </c>
      <c r="J8717" s="40">
        <v>93.57</v>
      </c>
      <c r="K8717" s="40">
        <v>0</v>
      </c>
    </row>
    <row r="8718" spans="1:11" x14ac:dyDescent="0.35">
      <c r="A8718">
        <v>30318</v>
      </c>
      <c r="B8718" t="s">
        <v>109</v>
      </c>
      <c r="C8718" s="70">
        <v>-14526.4</v>
      </c>
      <c r="D8718" s="70">
        <v>-4670.87</v>
      </c>
      <c r="E8718" s="71">
        <v>44926</v>
      </c>
      <c r="F8718" t="s">
        <v>3488</v>
      </c>
      <c r="G8718" t="s">
        <v>2247</v>
      </c>
      <c r="H8718" t="s">
        <v>1911</v>
      </c>
      <c r="I8718" t="s">
        <v>1911</v>
      </c>
      <c r="J8718" s="40">
        <v>0</v>
      </c>
      <c r="K8718" s="40">
        <v>2.5499999999999998</v>
      </c>
    </row>
    <row r="8719" spans="1:11" x14ac:dyDescent="0.35">
      <c r="A8719">
        <v>30323</v>
      </c>
      <c r="B8719" t="s">
        <v>18162</v>
      </c>
      <c r="C8719" s="70">
        <v>0</v>
      </c>
      <c r="D8719" s="70">
        <v>0</v>
      </c>
      <c r="E8719" s="71">
        <v>44889</v>
      </c>
      <c r="F8719" t="s">
        <v>12973</v>
      </c>
      <c r="G8719" t="s">
        <v>2142</v>
      </c>
      <c r="H8719" t="s">
        <v>12972</v>
      </c>
      <c r="I8719" t="s">
        <v>12971</v>
      </c>
      <c r="J8719" s="40">
        <v>0</v>
      </c>
      <c r="K8719" s="40">
        <v>1094.74</v>
      </c>
    </row>
    <row r="8720" spans="1:11" x14ac:dyDescent="0.35">
      <c r="A8720">
        <v>30323</v>
      </c>
      <c r="B8720" t="s">
        <v>18162</v>
      </c>
      <c r="C8720" s="70">
        <v>0</v>
      </c>
      <c r="D8720" s="70">
        <v>0</v>
      </c>
      <c r="E8720" s="71">
        <v>44889</v>
      </c>
      <c r="F8720" t="s">
        <v>18165</v>
      </c>
      <c r="G8720" t="s">
        <v>15843</v>
      </c>
      <c r="H8720" t="s">
        <v>18164</v>
      </c>
      <c r="I8720" t="s">
        <v>18163</v>
      </c>
      <c r="J8720" s="40">
        <v>1094.74</v>
      </c>
      <c r="K8720" s="40">
        <v>0</v>
      </c>
    </row>
    <row r="8721" spans="1:11" x14ac:dyDescent="0.35">
      <c r="A8721">
        <v>30323</v>
      </c>
      <c r="B8721" t="s">
        <v>18162</v>
      </c>
      <c r="C8721" s="70">
        <v>0</v>
      </c>
      <c r="D8721" s="70">
        <v>0</v>
      </c>
      <c r="E8721" s="71">
        <v>44915</v>
      </c>
      <c r="F8721" t="s">
        <v>12964</v>
      </c>
      <c r="G8721" t="s">
        <v>2142</v>
      </c>
      <c r="H8721" t="s">
        <v>12963</v>
      </c>
      <c r="I8721" t="s">
        <v>12962</v>
      </c>
      <c r="J8721" s="40">
        <v>0</v>
      </c>
      <c r="K8721" s="40">
        <v>2158.5500000000002</v>
      </c>
    </row>
    <row r="8722" spans="1:11" x14ac:dyDescent="0.35">
      <c r="A8722">
        <v>30323</v>
      </c>
      <c r="B8722" t="s">
        <v>18162</v>
      </c>
      <c r="C8722" s="70">
        <v>0</v>
      </c>
      <c r="D8722" s="70">
        <v>0</v>
      </c>
      <c r="E8722" s="71">
        <v>44915</v>
      </c>
      <c r="F8722" t="s">
        <v>18161</v>
      </c>
      <c r="G8722" t="s">
        <v>15843</v>
      </c>
      <c r="H8722" t="s">
        <v>18160</v>
      </c>
      <c r="I8722" t="s">
        <v>18159</v>
      </c>
      <c r="J8722" s="40">
        <v>2158.5500000000002</v>
      </c>
      <c r="K8722" s="40">
        <v>0</v>
      </c>
    </row>
    <row r="8723" spans="1:11" x14ac:dyDescent="0.35">
      <c r="A8723">
        <v>30324</v>
      </c>
      <c r="B8723" t="s">
        <v>18148</v>
      </c>
      <c r="C8723" s="70">
        <v>0</v>
      </c>
      <c r="D8723" s="70">
        <v>0</v>
      </c>
      <c r="E8723" s="71">
        <v>44566</v>
      </c>
      <c r="F8723" t="s">
        <v>16291</v>
      </c>
      <c r="G8723" t="s">
        <v>2142</v>
      </c>
      <c r="H8723" t="s">
        <v>16290</v>
      </c>
      <c r="I8723" t="s">
        <v>16289</v>
      </c>
      <c r="J8723" s="40">
        <v>0</v>
      </c>
      <c r="K8723" s="40">
        <v>4329.99</v>
      </c>
    </row>
    <row r="8724" spans="1:11" x14ac:dyDescent="0.35">
      <c r="A8724">
        <v>30324</v>
      </c>
      <c r="B8724" t="s">
        <v>18148</v>
      </c>
      <c r="C8724" s="70">
        <v>0</v>
      </c>
      <c r="D8724" s="70">
        <v>0</v>
      </c>
      <c r="E8724" s="71">
        <v>44566</v>
      </c>
      <c r="F8724" t="s">
        <v>18158</v>
      </c>
      <c r="G8724" t="s">
        <v>15843</v>
      </c>
      <c r="H8724" t="s">
        <v>18157</v>
      </c>
      <c r="J8724" s="40">
        <v>4331.3900000000003</v>
      </c>
      <c r="K8724" s="40">
        <v>0</v>
      </c>
    </row>
    <row r="8725" spans="1:11" x14ac:dyDescent="0.35">
      <c r="A8725">
        <v>30324</v>
      </c>
      <c r="B8725" t="s">
        <v>18148</v>
      </c>
      <c r="C8725" s="70">
        <v>0</v>
      </c>
      <c r="D8725" s="70">
        <v>0</v>
      </c>
      <c r="E8725" s="71">
        <v>44592</v>
      </c>
      <c r="F8725" t="s">
        <v>6806</v>
      </c>
      <c r="G8725" t="s">
        <v>2247</v>
      </c>
      <c r="J8725" s="40">
        <v>0</v>
      </c>
      <c r="K8725" s="40">
        <v>1.4</v>
      </c>
    </row>
    <row r="8726" spans="1:11" x14ac:dyDescent="0.35">
      <c r="A8726">
        <v>30324</v>
      </c>
      <c r="B8726" t="s">
        <v>18148</v>
      </c>
      <c r="C8726" s="70">
        <v>0</v>
      </c>
      <c r="D8726" s="70">
        <v>0</v>
      </c>
      <c r="E8726" s="71">
        <v>44601</v>
      </c>
      <c r="F8726" t="s">
        <v>18156</v>
      </c>
      <c r="G8726" t="s">
        <v>15843</v>
      </c>
      <c r="H8726" t="s">
        <v>18155</v>
      </c>
      <c r="J8726" s="40">
        <v>2683.15</v>
      </c>
      <c r="K8726" s="40">
        <v>0</v>
      </c>
    </row>
    <row r="8727" spans="1:11" x14ac:dyDescent="0.35">
      <c r="A8727">
        <v>30324</v>
      </c>
      <c r="B8727" t="s">
        <v>18148</v>
      </c>
      <c r="C8727" s="70">
        <v>0</v>
      </c>
      <c r="D8727" s="70">
        <v>0</v>
      </c>
      <c r="E8727" s="71">
        <v>44603</v>
      </c>
      <c r="F8727" t="s">
        <v>16255</v>
      </c>
      <c r="G8727" t="s">
        <v>2142</v>
      </c>
      <c r="H8727" t="s">
        <v>16254</v>
      </c>
      <c r="I8727" t="s">
        <v>16253</v>
      </c>
      <c r="J8727" s="40">
        <v>0</v>
      </c>
      <c r="K8727" s="40">
        <v>2667.39</v>
      </c>
    </row>
    <row r="8728" spans="1:11" x14ac:dyDescent="0.35">
      <c r="A8728">
        <v>30324</v>
      </c>
      <c r="B8728" t="s">
        <v>18148</v>
      </c>
      <c r="C8728" s="70">
        <v>0</v>
      </c>
      <c r="D8728" s="70">
        <v>0</v>
      </c>
      <c r="E8728" s="71">
        <v>44620</v>
      </c>
      <c r="F8728" t="s">
        <v>11077</v>
      </c>
      <c r="G8728" t="s">
        <v>2142</v>
      </c>
      <c r="H8728" t="s">
        <v>11076</v>
      </c>
      <c r="I8728" t="s">
        <v>7754</v>
      </c>
      <c r="J8728" s="40">
        <v>0</v>
      </c>
      <c r="K8728" s="40">
        <v>4342.72</v>
      </c>
    </row>
    <row r="8729" spans="1:11" x14ac:dyDescent="0.35">
      <c r="A8729">
        <v>30324</v>
      </c>
      <c r="B8729" t="s">
        <v>18148</v>
      </c>
      <c r="C8729" s="70">
        <v>0</v>
      </c>
      <c r="D8729" s="70">
        <v>0</v>
      </c>
      <c r="E8729" s="71">
        <v>44621</v>
      </c>
      <c r="F8729" t="s">
        <v>18154</v>
      </c>
      <c r="G8729" t="s">
        <v>15843</v>
      </c>
      <c r="H8729" t="s">
        <v>18153</v>
      </c>
      <c r="J8729" s="40">
        <v>16119.2</v>
      </c>
      <c r="K8729" s="40">
        <v>0</v>
      </c>
    </row>
    <row r="8730" spans="1:11" x14ac:dyDescent="0.35">
      <c r="A8730">
        <v>30324</v>
      </c>
      <c r="B8730" t="s">
        <v>18148</v>
      </c>
      <c r="C8730" s="70">
        <v>0</v>
      </c>
      <c r="D8730" s="70">
        <v>0</v>
      </c>
      <c r="E8730" s="71">
        <v>44622</v>
      </c>
      <c r="F8730" t="s">
        <v>11075</v>
      </c>
      <c r="G8730" t="s">
        <v>2142</v>
      </c>
      <c r="H8730" t="s">
        <v>11074</v>
      </c>
      <c r="I8730" t="s">
        <v>11073</v>
      </c>
      <c r="J8730" s="40">
        <v>0</v>
      </c>
      <c r="K8730" s="40">
        <v>11761.52</v>
      </c>
    </row>
    <row r="8731" spans="1:11" x14ac:dyDescent="0.35">
      <c r="A8731">
        <v>30324</v>
      </c>
      <c r="B8731" t="s">
        <v>18148</v>
      </c>
      <c r="C8731" s="70">
        <v>0</v>
      </c>
      <c r="D8731" s="70">
        <v>0</v>
      </c>
      <c r="E8731" s="71">
        <v>44651</v>
      </c>
      <c r="F8731" t="s">
        <v>6488</v>
      </c>
      <c r="G8731" t="s">
        <v>2247</v>
      </c>
      <c r="J8731" s="40">
        <v>0</v>
      </c>
      <c r="K8731" s="40">
        <v>30.72</v>
      </c>
    </row>
    <row r="8732" spans="1:11" x14ac:dyDescent="0.35">
      <c r="A8732">
        <v>30324</v>
      </c>
      <c r="B8732" t="s">
        <v>18148</v>
      </c>
      <c r="C8732" s="70">
        <v>0</v>
      </c>
      <c r="D8732" s="70">
        <v>0</v>
      </c>
      <c r="E8732" s="71">
        <v>44690</v>
      </c>
      <c r="F8732" t="s">
        <v>18152</v>
      </c>
      <c r="G8732" t="s">
        <v>15843</v>
      </c>
      <c r="H8732" t="s">
        <v>18151</v>
      </c>
      <c r="J8732" s="40">
        <v>5019.78</v>
      </c>
      <c r="K8732" s="40">
        <v>0</v>
      </c>
    </row>
    <row r="8733" spans="1:11" x14ac:dyDescent="0.35">
      <c r="A8733">
        <v>30324</v>
      </c>
      <c r="B8733" t="s">
        <v>18148</v>
      </c>
      <c r="C8733" s="70">
        <v>0</v>
      </c>
      <c r="D8733" s="70">
        <v>0</v>
      </c>
      <c r="E8733" s="71">
        <v>44712</v>
      </c>
      <c r="F8733" t="s">
        <v>5925</v>
      </c>
      <c r="G8733" t="s">
        <v>2247</v>
      </c>
      <c r="J8733" s="40">
        <v>150.38</v>
      </c>
      <c r="K8733" s="40">
        <v>0</v>
      </c>
    </row>
    <row r="8734" spans="1:11" x14ac:dyDescent="0.35">
      <c r="A8734">
        <v>30324</v>
      </c>
      <c r="B8734" t="s">
        <v>18148</v>
      </c>
      <c r="C8734" s="70">
        <v>0</v>
      </c>
      <c r="D8734" s="70">
        <v>0</v>
      </c>
      <c r="E8734" s="71">
        <v>44712</v>
      </c>
      <c r="F8734" t="s">
        <v>11059</v>
      </c>
      <c r="G8734" t="s">
        <v>2142</v>
      </c>
      <c r="H8734" t="s">
        <v>11058</v>
      </c>
      <c r="I8734" t="s">
        <v>11057</v>
      </c>
      <c r="J8734" s="40">
        <v>0</v>
      </c>
      <c r="K8734" s="40">
        <v>2654.57</v>
      </c>
    </row>
    <row r="8735" spans="1:11" x14ac:dyDescent="0.35">
      <c r="A8735">
        <v>30324</v>
      </c>
      <c r="B8735" t="s">
        <v>18148</v>
      </c>
      <c r="C8735" s="70">
        <v>0</v>
      </c>
      <c r="D8735" s="70">
        <v>0</v>
      </c>
      <c r="E8735" s="71">
        <v>44713</v>
      </c>
      <c r="F8735" t="s">
        <v>11054</v>
      </c>
      <c r="G8735" t="s">
        <v>2142</v>
      </c>
      <c r="H8735" t="s">
        <v>11053</v>
      </c>
      <c r="I8735" t="s">
        <v>11052</v>
      </c>
      <c r="J8735" s="40">
        <v>0</v>
      </c>
      <c r="K8735" s="40">
        <v>5019.78</v>
      </c>
    </row>
    <row r="8736" spans="1:11" x14ac:dyDescent="0.35">
      <c r="A8736">
        <v>30324</v>
      </c>
      <c r="B8736" t="s">
        <v>18148</v>
      </c>
      <c r="C8736" s="70">
        <v>0</v>
      </c>
      <c r="D8736" s="70">
        <v>0</v>
      </c>
      <c r="E8736" s="71">
        <v>44742</v>
      </c>
      <c r="F8736" t="s">
        <v>5653</v>
      </c>
      <c r="G8736" t="s">
        <v>2247</v>
      </c>
      <c r="J8736" s="40">
        <v>0</v>
      </c>
      <c r="K8736" s="40">
        <v>170.1</v>
      </c>
    </row>
    <row r="8737" spans="1:11" x14ac:dyDescent="0.35">
      <c r="A8737">
        <v>30324</v>
      </c>
      <c r="B8737" t="s">
        <v>18148</v>
      </c>
      <c r="C8737" s="70">
        <v>0</v>
      </c>
      <c r="D8737" s="70">
        <v>0</v>
      </c>
      <c r="E8737" s="71">
        <v>44743</v>
      </c>
      <c r="F8737" t="s">
        <v>18150</v>
      </c>
      <c r="G8737" t="s">
        <v>15843</v>
      </c>
      <c r="H8737" t="s">
        <v>18149</v>
      </c>
      <c r="J8737" s="40">
        <v>2654.57</v>
      </c>
      <c r="K8737" s="40">
        <v>0</v>
      </c>
    </row>
    <row r="8738" spans="1:11" x14ac:dyDescent="0.35">
      <c r="A8738">
        <v>30324</v>
      </c>
      <c r="B8738" t="s">
        <v>18148</v>
      </c>
      <c r="C8738" s="70">
        <v>0</v>
      </c>
      <c r="D8738" s="70">
        <v>0</v>
      </c>
      <c r="E8738" s="71">
        <v>44773</v>
      </c>
      <c r="F8738" t="s">
        <v>5345</v>
      </c>
      <c r="G8738" t="s">
        <v>2247</v>
      </c>
      <c r="J8738" s="40">
        <v>19.72</v>
      </c>
      <c r="K8738" s="40">
        <v>0</v>
      </c>
    </row>
    <row r="8739" spans="1:11" x14ac:dyDescent="0.35">
      <c r="A8739">
        <v>30324</v>
      </c>
      <c r="B8739" t="s">
        <v>18148</v>
      </c>
      <c r="C8739" s="70">
        <v>0</v>
      </c>
      <c r="D8739" s="70">
        <v>0</v>
      </c>
      <c r="E8739" s="71">
        <v>44794</v>
      </c>
      <c r="F8739" t="s">
        <v>11040</v>
      </c>
      <c r="G8739" t="s">
        <v>2142</v>
      </c>
      <c r="H8739" t="s">
        <v>11039</v>
      </c>
      <c r="I8739" t="s">
        <v>11038</v>
      </c>
      <c r="J8739" s="40">
        <v>0</v>
      </c>
      <c r="K8739" s="40">
        <v>1383.45</v>
      </c>
    </row>
    <row r="8740" spans="1:11" x14ac:dyDescent="0.35">
      <c r="A8740">
        <v>30324</v>
      </c>
      <c r="B8740" t="s">
        <v>18148</v>
      </c>
      <c r="C8740" s="70">
        <v>0</v>
      </c>
      <c r="D8740" s="70">
        <v>0</v>
      </c>
      <c r="E8740" s="71">
        <v>44794</v>
      </c>
      <c r="F8740" t="s">
        <v>18147</v>
      </c>
      <c r="G8740" t="s">
        <v>15843</v>
      </c>
      <c r="H8740" t="s">
        <v>18146</v>
      </c>
      <c r="J8740" s="40">
        <v>1383.45</v>
      </c>
      <c r="K8740" s="40">
        <v>0</v>
      </c>
    </row>
    <row r="8741" spans="1:11" x14ac:dyDescent="0.35">
      <c r="A8741">
        <v>30325</v>
      </c>
      <c r="B8741" t="s">
        <v>18130</v>
      </c>
      <c r="C8741" s="70">
        <v>0</v>
      </c>
      <c r="D8741" s="70">
        <v>0</v>
      </c>
      <c r="E8741" s="71">
        <v>44577</v>
      </c>
      <c r="F8741" t="s">
        <v>18145</v>
      </c>
      <c r="G8741" t="s">
        <v>2142</v>
      </c>
      <c r="H8741" t="s">
        <v>18144</v>
      </c>
      <c r="I8741" t="s">
        <v>18143</v>
      </c>
      <c r="J8741" s="40">
        <v>0</v>
      </c>
      <c r="K8741" s="40">
        <v>2961.75</v>
      </c>
    </row>
    <row r="8742" spans="1:11" x14ac:dyDescent="0.35">
      <c r="A8742">
        <v>30325</v>
      </c>
      <c r="B8742" t="s">
        <v>18130</v>
      </c>
      <c r="C8742" s="70">
        <v>0</v>
      </c>
      <c r="D8742" s="70">
        <v>0</v>
      </c>
      <c r="E8742" s="71">
        <v>44578</v>
      </c>
      <c r="F8742" t="s">
        <v>18142</v>
      </c>
      <c r="G8742" t="s">
        <v>15843</v>
      </c>
      <c r="H8742" t="s">
        <v>18141</v>
      </c>
      <c r="J8742" s="40">
        <v>2967.47</v>
      </c>
      <c r="K8742" s="40">
        <v>0</v>
      </c>
    </row>
    <row r="8743" spans="1:11" x14ac:dyDescent="0.35">
      <c r="A8743">
        <v>30325</v>
      </c>
      <c r="B8743" t="s">
        <v>18130</v>
      </c>
      <c r="C8743" s="70">
        <v>0</v>
      </c>
      <c r="D8743" s="70">
        <v>0</v>
      </c>
      <c r="E8743" s="71">
        <v>44592</v>
      </c>
      <c r="F8743" t="s">
        <v>6805</v>
      </c>
      <c r="G8743" t="s">
        <v>2247</v>
      </c>
      <c r="J8743" s="40">
        <v>0</v>
      </c>
      <c r="K8743" s="40">
        <v>5.72</v>
      </c>
    </row>
    <row r="8744" spans="1:11" x14ac:dyDescent="0.35">
      <c r="A8744">
        <v>30325</v>
      </c>
      <c r="B8744" t="s">
        <v>18130</v>
      </c>
      <c r="C8744" s="70">
        <v>0</v>
      </c>
      <c r="D8744" s="70">
        <v>0</v>
      </c>
      <c r="E8744" s="71">
        <v>44640</v>
      </c>
      <c r="F8744" t="s">
        <v>18140</v>
      </c>
      <c r="G8744" t="s">
        <v>2142</v>
      </c>
      <c r="H8744" t="s">
        <v>18139</v>
      </c>
      <c r="I8744" t="s">
        <v>18138</v>
      </c>
      <c r="J8744" s="40">
        <v>0</v>
      </c>
      <c r="K8744" s="40">
        <v>2823.78</v>
      </c>
    </row>
    <row r="8745" spans="1:11" x14ac:dyDescent="0.35">
      <c r="A8745">
        <v>30325</v>
      </c>
      <c r="B8745" t="s">
        <v>18130</v>
      </c>
      <c r="C8745" s="70">
        <v>0</v>
      </c>
      <c r="D8745" s="70">
        <v>0</v>
      </c>
      <c r="E8745" s="71">
        <v>44644</v>
      </c>
      <c r="F8745" t="s">
        <v>18137</v>
      </c>
      <c r="G8745" t="s">
        <v>15843</v>
      </c>
      <c r="H8745" t="s">
        <v>18136</v>
      </c>
      <c r="J8745" s="40">
        <v>2860.6</v>
      </c>
      <c r="K8745" s="40">
        <v>0</v>
      </c>
    </row>
    <row r="8746" spans="1:11" x14ac:dyDescent="0.35">
      <c r="A8746">
        <v>30325</v>
      </c>
      <c r="B8746" t="s">
        <v>18130</v>
      </c>
      <c r="C8746" s="70">
        <v>0</v>
      </c>
      <c r="D8746" s="70">
        <v>0</v>
      </c>
      <c r="E8746" s="71">
        <v>44651</v>
      </c>
      <c r="F8746" t="s">
        <v>6487</v>
      </c>
      <c r="G8746" t="s">
        <v>2247</v>
      </c>
      <c r="J8746" s="40">
        <v>0</v>
      </c>
      <c r="K8746" s="40">
        <v>36.82</v>
      </c>
    </row>
    <row r="8747" spans="1:11" x14ac:dyDescent="0.35">
      <c r="A8747">
        <v>30325</v>
      </c>
      <c r="B8747" t="s">
        <v>18130</v>
      </c>
      <c r="C8747" s="70">
        <v>0</v>
      </c>
      <c r="D8747" s="70">
        <v>0</v>
      </c>
      <c r="E8747" s="71">
        <v>44794</v>
      </c>
      <c r="F8747" t="s">
        <v>18135</v>
      </c>
      <c r="G8747" t="s">
        <v>2142</v>
      </c>
      <c r="H8747" t="s">
        <v>18134</v>
      </c>
      <c r="I8747" t="s">
        <v>18133</v>
      </c>
      <c r="J8747" s="40">
        <v>0</v>
      </c>
      <c r="K8747" s="40">
        <v>2829.85</v>
      </c>
    </row>
    <row r="8748" spans="1:11" x14ac:dyDescent="0.35">
      <c r="A8748">
        <v>30325</v>
      </c>
      <c r="B8748" t="s">
        <v>18130</v>
      </c>
      <c r="C8748" s="70">
        <v>0</v>
      </c>
      <c r="D8748" s="70">
        <v>0</v>
      </c>
      <c r="E8748" s="71">
        <v>44796</v>
      </c>
      <c r="F8748" t="s">
        <v>18132</v>
      </c>
      <c r="G8748" t="s">
        <v>15843</v>
      </c>
      <c r="H8748" t="s">
        <v>18131</v>
      </c>
      <c r="J8748" s="40">
        <v>2808.29</v>
      </c>
      <c r="K8748" s="40">
        <v>0</v>
      </c>
    </row>
    <row r="8749" spans="1:11" x14ac:dyDescent="0.35">
      <c r="A8749">
        <v>30325</v>
      </c>
      <c r="B8749" t="s">
        <v>18130</v>
      </c>
      <c r="C8749" s="70">
        <v>0</v>
      </c>
      <c r="D8749" s="70">
        <v>0</v>
      </c>
      <c r="E8749" s="71">
        <v>44804</v>
      </c>
      <c r="F8749" t="s">
        <v>5155</v>
      </c>
      <c r="G8749" t="s">
        <v>2247</v>
      </c>
      <c r="H8749" t="s">
        <v>2265</v>
      </c>
      <c r="J8749" s="40">
        <v>21.56</v>
      </c>
      <c r="K8749" s="40">
        <v>0</v>
      </c>
    </row>
    <row r="8750" spans="1:11" x14ac:dyDescent="0.35">
      <c r="A8750">
        <v>30327</v>
      </c>
      <c r="B8750" t="s">
        <v>18123</v>
      </c>
      <c r="C8750" s="70">
        <v>0</v>
      </c>
      <c r="D8750" s="70">
        <v>0</v>
      </c>
      <c r="E8750" s="71">
        <v>44713</v>
      </c>
      <c r="F8750" t="s">
        <v>2498</v>
      </c>
      <c r="G8750" t="s">
        <v>2142</v>
      </c>
      <c r="H8750" t="s">
        <v>2497</v>
      </c>
      <c r="I8750" t="s">
        <v>2496</v>
      </c>
      <c r="J8750" s="40">
        <v>0</v>
      </c>
      <c r="K8750" s="40">
        <v>14040</v>
      </c>
    </row>
    <row r="8751" spans="1:11" x14ac:dyDescent="0.35">
      <c r="A8751">
        <v>30327</v>
      </c>
      <c r="B8751" t="s">
        <v>18123</v>
      </c>
      <c r="C8751" s="70">
        <v>0</v>
      </c>
      <c r="D8751" s="70">
        <v>0</v>
      </c>
      <c r="E8751" s="71">
        <v>44742</v>
      </c>
      <c r="F8751" t="s">
        <v>5652</v>
      </c>
      <c r="G8751" t="s">
        <v>2247</v>
      </c>
      <c r="J8751" s="40">
        <v>702</v>
      </c>
      <c r="K8751" s="40">
        <v>0</v>
      </c>
    </row>
    <row r="8752" spans="1:11" x14ac:dyDescent="0.35">
      <c r="A8752">
        <v>30327</v>
      </c>
      <c r="B8752" t="s">
        <v>18123</v>
      </c>
      <c r="C8752" s="70">
        <v>0</v>
      </c>
      <c r="D8752" s="70">
        <v>0</v>
      </c>
      <c r="E8752" s="71">
        <v>44754</v>
      </c>
      <c r="F8752" t="s">
        <v>18129</v>
      </c>
      <c r="G8752" t="s">
        <v>15843</v>
      </c>
      <c r="H8752" t="s">
        <v>18128</v>
      </c>
      <c r="I8752" t="s">
        <v>18127</v>
      </c>
      <c r="J8752" s="40">
        <v>13399.25</v>
      </c>
      <c r="K8752" s="40">
        <v>0</v>
      </c>
    </row>
    <row r="8753" spans="1:11" x14ac:dyDescent="0.35">
      <c r="A8753">
        <v>30327</v>
      </c>
      <c r="B8753" t="s">
        <v>18123</v>
      </c>
      <c r="C8753" s="70">
        <v>0</v>
      </c>
      <c r="D8753" s="70">
        <v>0</v>
      </c>
      <c r="E8753" s="71">
        <v>44773</v>
      </c>
      <c r="F8753" t="s">
        <v>5344</v>
      </c>
      <c r="G8753" t="s">
        <v>2247</v>
      </c>
      <c r="J8753" s="40">
        <v>0</v>
      </c>
      <c r="K8753" s="40">
        <v>61.25</v>
      </c>
    </row>
    <row r="8754" spans="1:11" x14ac:dyDescent="0.35">
      <c r="A8754">
        <v>30327</v>
      </c>
      <c r="B8754" t="s">
        <v>18123</v>
      </c>
      <c r="C8754" s="70">
        <v>0</v>
      </c>
      <c r="D8754" s="70">
        <v>0</v>
      </c>
      <c r="E8754" s="71">
        <v>44886</v>
      </c>
      <c r="F8754" t="s">
        <v>14598</v>
      </c>
      <c r="G8754" t="s">
        <v>2142</v>
      </c>
      <c r="H8754" t="s">
        <v>14597</v>
      </c>
      <c r="I8754" t="s">
        <v>14596</v>
      </c>
      <c r="J8754" s="40">
        <v>0</v>
      </c>
      <c r="K8754" s="40">
        <v>4053.12</v>
      </c>
    </row>
    <row r="8755" spans="1:11" x14ac:dyDescent="0.35">
      <c r="A8755">
        <v>30327</v>
      </c>
      <c r="B8755" t="s">
        <v>18123</v>
      </c>
      <c r="C8755" s="70">
        <v>0</v>
      </c>
      <c r="D8755" s="70">
        <v>0</v>
      </c>
      <c r="E8755" s="71">
        <v>44895</v>
      </c>
      <c r="F8755" t="s">
        <v>4027</v>
      </c>
      <c r="G8755" t="s">
        <v>2247</v>
      </c>
      <c r="H8755" t="s">
        <v>1916</v>
      </c>
      <c r="I8755" t="s">
        <v>1916</v>
      </c>
      <c r="J8755" s="40">
        <v>0</v>
      </c>
      <c r="K8755" s="40">
        <v>27.09</v>
      </c>
    </row>
    <row r="8756" spans="1:11" x14ac:dyDescent="0.35">
      <c r="A8756">
        <v>30327</v>
      </c>
      <c r="B8756" t="s">
        <v>18123</v>
      </c>
      <c r="C8756" s="70">
        <v>0</v>
      </c>
      <c r="D8756" s="70">
        <v>0</v>
      </c>
      <c r="E8756" s="71">
        <v>44916</v>
      </c>
      <c r="F8756" t="s">
        <v>18126</v>
      </c>
      <c r="G8756" t="s">
        <v>15843</v>
      </c>
      <c r="H8756" t="s">
        <v>18125</v>
      </c>
      <c r="I8756" t="s">
        <v>18124</v>
      </c>
      <c r="J8756" s="40">
        <v>4037.96</v>
      </c>
      <c r="K8756" s="40">
        <v>0</v>
      </c>
    </row>
    <row r="8757" spans="1:11" x14ac:dyDescent="0.35">
      <c r="A8757">
        <v>30327</v>
      </c>
      <c r="B8757" t="s">
        <v>18123</v>
      </c>
      <c r="C8757" s="70">
        <v>0</v>
      </c>
      <c r="D8757" s="70">
        <v>0</v>
      </c>
      <c r="E8757" s="71">
        <v>44926</v>
      </c>
      <c r="F8757" t="s">
        <v>3676</v>
      </c>
      <c r="G8757" t="s">
        <v>2247</v>
      </c>
      <c r="H8757" t="s">
        <v>1911</v>
      </c>
      <c r="I8757" t="s">
        <v>1911</v>
      </c>
      <c r="J8757" s="40">
        <v>42.25</v>
      </c>
      <c r="K8757" s="40">
        <v>0</v>
      </c>
    </row>
    <row r="8758" spans="1:11" x14ac:dyDescent="0.35">
      <c r="A8758">
        <v>30328</v>
      </c>
      <c r="B8758" t="s">
        <v>18120</v>
      </c>
      <c r="C8758" s="70">
        <v>0</v>
      </c>
      <c r="D8758" s="70">
        <v>0</v>
      </c>
      <c r="E8758" s="71">
        <v>44727</v>
      </c>
      <c r="F8758" t="s">
        <v>2385</v>
      </c>
      <c r="G8758" t="s">
        <v>2142</v>
      </c>
      <c r="H8758" t="s">
        <v>2384</v>
      </c>
      <c r="I8758" t="s">
        <v>2383</v>
      </c>
      <c r="J8758" s="40">
        <v>0</v>
      </c>
      <c r="K8758" s="40">
        <v>9500</v>
      </c>
    </row>
    <row r="8759" spans="1:11" x14ac:dyDescent="0.35">
      <c r="A8759">
        <v>30328</v>
      </c>
      <c r="B8759" t="s">
        <v>18120</v>
      </c>
      <c r="C8759" s="70">
        <v>0</v>
      </c>
      <c r="D8759" s="70">
        <v>0</v>
      </c>
      <c r="E8759" s="71">
        <v>44736</v>
      </c>
      <c r="F8759" t="s">
        <v>18122</v>
      </c>
      <c r="G8759" t="s">
        <v>15843</v>
      </c>
      <c r="H8759" t="s">
        <v>18121</v>
      </c>
      <c r="J8759" s="40">
        <v>9500</v>
      </c>
      <c r="K8759" s="40">
        <v>0</v>
      </c>
    </row>
    <row r="8760" spans="1:11" x14ac:dyDescent="0.35">
      <c r="A8760">
        <v>30328</v>
      </c>
      <c r="B8760" t="s">
        <v>18120</v>
      </c>
      <c r="C8760" s="70">
        <v>0</v>
      </c>
      <c r="D8760" s="70">
        <v>0</v>
      </c>
      <c r="E8760" s="71">
        <v>44742</v>
      </c>
      <c r="F8760" t="s">
        <v>5841</v>
      </c>
      <c r="G8760" t="s">
        <v>2247</v>
      </c>
      <c r="J8760" s="40">
        <v>0</v>
      </c>
      <c r="K8760" s="40">
        <v>0</v>
      </c>
    </row>
    <row r="8761" spans="1:11" x14ac:dyDescent="0.35">
      <c r="A8761">
        <v>30329</v>
      </c>
      <c r="B8761" t="s">
        <v>18119</v>
      </c>
      <c r="C8761" s="70">
        <v>0</v>
      </c>
      <c r="D8761" s="70">
        <v>0</v>
      </c>
      <c r="E8761" s="71">
        <v>44651</v>
      </c>
      <c r="F8761" t="s">
        <v>8268</v>
      </c>
      <c r="G8761" t="s">
        <v>1912</v>
      </c>
      <c r="J8761" s="40">
        <v>449.94</v>
      </c>
      <c r="K8761" s="40">
        <v>0</v>
      </c>
    </row>
    <row r="8762" spans="1:11" x14ac:dyDescent="0.35">
      <c r="A8762">
        <v>30329</v>
      </c>
      <c r="B8762" t="s">
        <v>18119</v>
      </c>
      <c r="C8762" s="70">
        <v>0</v>
      </c>
      <c r="D8762" s="70">
        <v>0</v>
      </c>
      <c r="E8762" s="71">
        <v>44681</v>
      </c>
      <c r="F8762" t="s">
        <v>6244</v>
      </c>
      <c r="G8762" t="s">
        <v>2247</v>
      </c>
      <c r="J8762" s="40">
        <v>0</v>
      </c>
      <c r="K8762" s="40">
        <v>19.13</v>
      </c>
    </row>
    <row r="8763" spans="1:11" x14ac:dyDescent="0.35">
      <c r="A8763">
        <v>30329</v>
      </c>
      <c r="B8763" t="s">
        <v>18119</v>
      </c>
      <c r="C8763" s="70">
        <v>0</v>
      </c>
      <c r="D8763" s="70">
        <v>0</v>
      </c>
      <c r="E8763" s="71">
        <v>44712</v>
      </c>
      <c r="F8763" t="s">
        <v>5924</v>
      </c>
      <c r="G8763" t="s">
        <v>2247</v>
      </c>
      <c r="J8763" s="40">
        <v>0</v>
      </c>
      <c r="K8763" s="40">
        <v>2.71</v>
      </c>
    </row>
    <row r="8764" spans="1:11" x14ac:dyDescent="0.35">
      <c r="A8764">
        <v>30329</v>
      </c>
      <c r="B8764" t="s">
        <v>18119</v>
      </c>
      <c r="C8764" s="70">
        <v>0</v>
      </c>
      <c r="D8764" s="70">
        <v>0</v>
      </c>
      <c r="E8764" s="71">
        <v>44742</v>
      </c>
      <c r="F8764" t="s">
        <v>15880</v>
      </c>
      <c r="G8764" t="s">
        <v>1912</v>
      </c>
      <c r="J8764" s="40">
        <v>422</v>
      </c>
      <c r="K8764" s="40">
        <v>0</v>
      </c>
    </row>
    <row r="8765" spans="1:11" x14ac:dyDescent="0.35">
      <c r="A8765">
        <v>30329</v>
      </c>
      <c r="B8765" t="s">
        <v>18119</v>
      </c>
      <c r="C8765" s="70">
        <v>0</v>
      </c>
      <c r="D8765" s="70">
        <v>0</v>
      </c>
      <c r="E8765" s="71">
        <v>44742</v>
      </c>
      <c r="F8765" t="s">
        <v>5651</v>
      </c>
      <c r="G8765" t="s">
        <v>2247</v>
      </c>
      <c r="J8765" s="40">
        <v>0</v>
      </c>
      <c r="K8765" s="40">
        <v>19.809999999999999</v>
      </c>
    </row>
    <row r="8766" spans="1:11" x14ac:dyDescent="0.35">
      <c r="A8766">
        <v>30329</v>
      </c>
      <c r="B8766" t="s">
        <v>18119</v>
      </c>
      <c r="C8766" s="70">
        <v>0</v>
      </c>
      <c r="D8766" s="70">
        <v>0</v>
      </c>
      <c r="E8766" s="71">
        <v>44745</v>
      </c>
      <c r="F8766" t="s">
        <v>8132</v>
      </c>
      <c r="G8766" t="s">
        <v>2142</v>
      </c>
      <c r="H8766" t="s">
        <v>8131</v>
      </c>
      <c r="I8766" t="s">
        <v>8130</v>
      </c>
      <c r="J8766" s="40">
        <v>0</v>
      </c>
      <c r="K8766" s="40">
        <v>219.8</v>
      </c>
    </row>
    <row r="8767" spans="1:11" x14ac:dyDescent="0.35">
      <c r="A8767">
        <v>30329</v>
      </c>
      <c r="B8767" t="s">
        <v>18119</v>
      </c>
      <c r="C8767" s="70">
        <v>0</v>
      </c>
      <c r="D8767" s="70">
        <v>0</v>
      </c>
      <c r="E8767" s="71">
        <v>44773</v>
      </c>
      <c r="F8767" t="s">
        <v>5343</v>
      </c>
      <c r="G8767" t="s">
        <v>2247</v>
      </c>
      <c r="J8767" s="40">
        <v>17.940000000000001</v>
      </c>
      <c r="K8767" s="40">
        <v>0</v>
      </c>
    </row>
    <row r="8768" spans="1:11" x14ac:dyDescent="0.35">
      <c r="A8768">
        <v>30329</v>
      </c>
      <c r="B8768" t="s">
        <v>18119</v>
      </c>
      <c r="C8768" s="70">
        <v>0</v>
      </c>
      <c r="D8768" s="70">
        <v>0</v>
      </c>
      <c r="E8768" s="71">
        <v>44774</v>
      </c>
      <c r="F8768" t="s">
        <v>8120</v>
      </c>
      <c r="G8768" t="s">
        <v>2142</v>
      </c>
      <c r="H8768" t="s">
        <v>8119</v>
      </c>
      <c r="I8768" t="s">
        <v>8118</v>
      </c>
      <c r="J8768" s="40">
        <v>0</v>
      </c>
      <c r="K8768" s="40">
        <v>34.9</v>
      </c>
    </row>
    <row r="8769" spans="1:11" x14ac:dyDescent="0.35">
      <c r="A8769">
        <v>30329</v>
      </c>
      <c r="B8769" t="s">
        <v>18119</v>
      </c>
      <c r="C8769" s="70">
        <v>0</v>
      </c>
      <c r="D8769" s="70">
        <v>0</v>
      </c>
      <c r="E8769" s="71">
        <v>44774</v>
      </c>
      <c r="F8769" t="s">
        <v>8117</v>
      </c>
      <c r="G8769" t="s">
        <v>2142</v>
      </c>
      <c r="H8769" t="s">
        <v>8116</v>
      </c>
      <c r="I8769" t="s">
        <v>8115</v>
      </c>
      <c r="J8769" s="40">
        <v>0</v>
      </c>
      <c r="K8769" s="40">
        <v>37.03</v>
      </c>
    </row>
    <row r="8770" spans="1:11" x14ac:dyDescent="0.35">
      <c r="A8770">
        <v>30329</v>
      </c>
      <c r="B8770" t="s">
        <v>18119</v>
      </c>
      <c r="C8770" s="70">
        <v>0</v>
      </c>
      <c r="D8770" s="70">
        <v>0</v>
      </c>
      <c r="E8770" s="71">
        <v>44774</v>
      </c>
      <c r="F8770" t="s">
        <v>8114</v>
      </c>
      <c r="G8770" t="s">
        <v>2142</v>
      </c>
      <c r="H8770" t="s">
        <v>8113</v>
      </c>
      <c r="I8770" t="s">
        <v>8112</v>
      </c>
      <c r="J8770" s="40">
        <v>0</v>
      </c>
      <c r="K8770" s="40">
        <v>36.11</v>
      </c>
    </row>
    <row r="8771" spans="1:11" x14ac:dyDescent="0.35">
      <c r="A8771">
        <v>30329</v>
      </c>
      <c r="B8771" t="s">
        <v>18119</v>
      </c>
      <c r="C8771" s="70">
        <v>0</v>
      </c>
      <c r="D8771" s="70">
        <v>0</v>
      </c>
      <c r="E8771" s="71">
        <v>44774</v>
      </c>
      <c r="F8771" t="s">
        <v>8111</v>
      </c>
      <c r="G8771" t="s">
        <v>2142</v>
      </c>
      <c r="H8771" t="s">
        <v>8110</v>
      </c>
      <c r="I8771" t="s">
        <v>8109</v>
      </c>
      <c r="J8771" s="40">
        <v>0</v>
      </c>
      <c r="K8771" s="40">
        <v>128</v>
      </c>
    </row>
    <row r="8772" spans="1:11" x14ac:dyDescent="0.35">
      <c r="A8772">
        <v>30329</v>
      </c>
      <c r="B8772" t="s">
        <v>18119</v>
      </c>
      <c r="C8772" s="70">
        <v>0</v>
      </c>
      <c r="D8772" s="70">
        <v>0</v>
      </c>
      <c r="E8772" s="71">
        <v>44774</v>
      </c>
      <c r="F8772" t="s">
        <v>8108</v>
      </c>
      <c r="G8772" t="s">
        <v>2142</v>
      </c>
      <c r="H8772" t="s">
        <v>8107</v>
      </c>
      <c r="I8772" t="s">
        <v>8106</v>
      </c>
      <c r="J8772" s="40">
        <v>0</v>
      </c>
      <c r="K8772" s="40">
        <v>100.6</v>
      </c>
    </row>
    <row r="8773" spans="1:11" x14ac:dyDescent="0.35">
      <c r="A8773">
        <v>30329</v>
      </c>
      <c r="B8773" t="s">
        <v>18119</v>
      </c>
      <c r="C8773" s="70">
        <v>0</v>
      </c>
      <c r="D8773" s="70">
        <v>0</v>
      </c>
      <c r="E8773" s="71">
        <v>44774</v>
      </c>
      <c r="F8773" t="s">
        <v>8105</v>
      </c>
      <c r="G8773" t="s">
        <v>2142</v>
      </c>
      <c r="H8773" t="s">
        <v>8104</v>
      </c>
      <c r="I8773" t="s">
        <v>8103</v>
      </c>
      <c r="J8773" s="40">
        <v>0</v>
      </c>
      <c r="K8773" s="40">
        <v>37.840000000000003</v>
      </c>
    </row>
    <row r="8774" spans="1:11" x14ac:dyDescent="0.35">
      <c r="A8774">
        <v>30329</v>
      </c>
      <c r="B8774" t="s">
        <v>18119</v>
      </c>
      <c r="C8774" s="70">
        <v>0</v>
      </c>
      <c r="D8774" s="70">
        <v>0</v>
      </c>
      <c r="E8774" s="71">
        <v>44774</v>
      </c>
      <c r="F8774" t="s">
        <v>18058</v>
      </c>
      <c r="G8774" t="s">
        <v>1907</v>
      </c>
      <c r="H8774" t="s">
        <v>8104</v>
      </c>
      <c r="I8774" t="s">
        <v>8103</v>
      </c>
      <c r="J8774" s="40">
        <v>34.590000000000003</v>
      </c>
      <c r="K8774" s="40">
        <v>0</v>
      </c>
    </row>
    <row r="8775" spans="1:11" x14ac:dyDescent="0.35">
      <c r="A8775">
        <v>30329</v>
      </c>
      <c r="B8775" t="s">
        <v>18119</v>
      </c>
      <c r="C8775" s="70">
        <v>0</v>
      </c>
      <c r="D8775" s="70">
        <v>0</v>
      </c>
      <c r="E8775" s="71">
        <v>44774</v>
      </c>
      <c r="F8775" t="s">
        <v>18057</v>
      </c>
      <c r="G8775" t="s">
        <v>1907</v>
      </c>
      <c r="H8775" t="s">
        <v>8116</v>
      </c>
      <c r="I8775" t="s">
        <v>8115</v>
      </c>
      <c r="J8775" s="40">
        <v>34.590000000000003</v>
      </c>
      <c r="K8775" s="40">
        <v>0</v>
      </c>
    </row>
    <row r="8776" spans="1:11" x14ac:dyDescent="0.35">
      <c r="A8776">
        <v>30329</v>
      </c>
      <c r="B8776" t="s">
        <v>18119</v>
      </c>
      <c r="C8776" s="70">
        <v>0</v>
      </c>
      <c r="D8776" s="70">
        <v>0</v>
      </c>
      <c r="E8776" s="71">
        <v>44774</v>
      </c>
      <c r="F8776" t="s">
        <v>18056</v>
      </c>
      <c r="G8776" t="s">
        <v>1907</v>
      </c>
      <c r="H8776" t="s">
        <v>8113</v>
      </c>
      <c r="I8776" t="s">
        <v>8112</v>
      </c>
      <c r="J8776" s="40">
        <v>34.590000000000003</v>
      </c>
      <c r="K8776" s="40">
        <v>0</v>
      </c>
    </row>
    <row r="8777" spans="1:11" x14ac:dyDescent="0.35">
      <c r="A8777">
        <v>30329</v>
      </c>
      <c r="B8777" t="s">
        <v>18119</v>
      </c>
      <c r="C8777" s="70">
        <v>0</v>
      </c>
      <c r="D8777" s="70">
        <v>0</v>
      </c>
      <c r="E8777" s="71">
        <v>44774</v>
      </c>
      <c r="F8777" t="s">
        <v>18055</v>
      </c>
      <c r="G8777" t="s">
        <v>1907</v>
      </c>
      <c r="H8777" t="s">
        <v>8119</v>
      </c>
      <c r="I8777" t="s">
        <v>8118</v>
      </c>
      <c r="J8777" s="40">
        <v>34.590000000000003</v>
      </c>
      <c r="K8777" s="40">
        <v>0</v>
      </c>
    </row>
    <row r="8778" spans="1:11" x14ac:dyDescent="0.35">
      <c r="A8778">
        <v>30329</v>
      </c>
      <c r="B8778" t="s">
        <v>18119</v>
      </c>
      <c r="C8778" s="70">
        <v>0</v>
      </c>
      <c r="D8778" s="70">
        <v>0</v>
      </c>
      <c r="E8778" s="71">
        <v>44774</v>
      </c>
      <c r="F8778" t="s">
        <v>18054</v>
      </c>
      <c r="G8778" t="s">
        <v>1907</v>
      </c>
      <c r="H8778" t="s">
        <v>8107</v>
      </c>
      <c r="I8778" t="s">
        <v>8106</v>
      </c>
      <c r="J8778" s="40">
        <v>99.35</v>
      </c>
      <c r="K8778" s="40">
        <v>0</v>
      </c>
    </row>
    <row r="8779" spans="1:11" x14ac:dyDescent="0.35">
      <c r="A8779">
        <v>30329</v>
      </c>
      <c r="B8779" t="s">
        <v>18119</v>
      </c>
      <c r="C8779" s="70">
        <v>0</v>
      </c>
      <c r="D8779" s="70">
        <v>0</v>
      </c>
      <c r="E8779" s="71">
        <v>44774</v>
      </c>
      <c r="F8779" t="s">
        <v>18053</v>
      </c>
      <c r="G8779" t="s">
        <v>1907</v>
      </c>
      <c r="H8779" t="s">
        <v>8110</v>
      </c>
      <c r="I8779" t="s">
        <v>8109</v>
      </c>
      <c r="J8779" s="40">
        <v>121.23</v>
      </c>
      <c r="K8779" s="40">
        <v>0</v>
      </c>
    </row>
    <row r="8780" spans="1:11" x14ac:dyDescent="0.35">
      <c r="A8780">
        <v>30329</v>
      </c>
      <c r="B8780" t="s">
        <v>18119</v>
      </c>
      <c r="C8780" s="70">
        <v>0</v>
      </c>
      <c r="D8780" s="70">
        <v>0</v>
      </c>
      <c r="E8780" s="71">
        <v>44774</v>
      </c>
      <c r="F8780" t="s">
        <v>18052</v>
      </c>
      <c r="G8780" t="s">
        <v>1907</v>
      </c>
      <c r="H8780" t="s">
        <v>8131</v>
      </c>
      <c r="I8780" t="s">
        <v>8130</v>
      </c>
      <c r="J8780" s="40">
        <v>229.15</v>
      </c>
      <c r="K8780" s="40">
        <v>0</v>
      </c>
    </row>
    <row r="8781" spans="1:11" x14ac:dyDescent="0.35">
      <c r="A8781">
        <v>30329</v>
      </c>
      <c r="B8781" t="s">
        <v>18119</v>
      </c>
      <c r="C8781" s="70">
        <v>0</v>
      </c>
      <c r="D8781" s="70">
        <v>0</v>
      </c>
      <c r="E8781" s="71">
        <v>44776</v>
      </c>
      <c r="F8781" t="s">
        <v>8097</v>
      </c>
      <c r="G8781" t="s">
        <v>2142</v>
      </c>
      <c r="H8781" t="s">
        <v>8096</v>
      </c>
      <c r="I8781" t="s">
        <v>8095</v>
      </c>
      <c r="J8781" s="40">
        <v>0</v>
      </c>
      <c r="K8781" s="40">
        <v>360.67</v>
      </c>
    </row>
    <row r="8782" spans="1:11" x14ac:dyDescent="0.35">
      <c r="A8782">
        <v>30329</v>
      </c>
      <c r="B8782" t="s">
        <v>18119</v>
      </c>
      <c r="C8782" s="70">
        <v>0</v>
      </c>
      <c r="D8782" s="70">
        <v>0</v>
      </c>
      <c r="E8782" s="71">
        <v>44776</v>
      </c>
      <c r="F8782" t="s">
        <v>18051</v>
      </c>
      <c r="G8782" t="s">
        <v>1907</v>
      </c>
      <c r="H8782" t="s">
        <v>8096</v>
      </c>
      <c r="I8782" t="s">
        <v>8095</v>
      </c>
      <c r="J8782" s="40">
        <v>360.67</v>
      </c>
      <c r="K8782" s="40">
        <v>0</v>
      </c>
    </row>
    <row r="8783" spans="1:11" x14ac:dyDescent="0.35">
      <c r="A8783">
        <v>30329</v>
      </c>
      <c r="B8783" t="s">
        <v>18119</v>
      </c>
      <c r="C8783" s="70">
        <v>0</v>
      </c>
      <c r="D8783" s="70">
        <v>0</v>
      </c>
      <c r="E8783" s="71">
        <v>44804</v>
      </c>
      <c r="F8783" t="s">
        <v>5154</v>
      </c>
      <c r="G8783" t="s">
        <v>2247</v>
      </c>
      <c r="H8783" t="s">
        <v>2265</v>
      </c>
      <c r="J8783" s="40">
        <v>27.76</v>
      </c>
      <c r="K8783" s="40">
        <v>0</v>
      </c>
    </row>
    <row r="8784" spans="1:11" x14ac:dyDescent="0.35">
      <c r="A8784">
        <v>30329</v>
      </c>
      <c r="B8784" t="s">
        <v>18119</v>
      </c>
      <c r="C8784" s="70">
        <v>0</v>
      </c>
      <c r="D8784" s="70">
        <v>0</v>
      </c>
      <c r="E8784" s="71">
        <v>44808</v>
      </c>
      <c r="F8784" t="s">
        <v>8079</v>
      </c>
      <c r="G8784" t="s">
        <v>2142</v>
      </c>
      <c r="H8784" t="s">
        <v>8078</v>
      </c>
      <c r="I8784" t="s">
        <v>8073</v>
      </c>
      <c r="J8784" s="40">
        <v>0</v>
      </c>
      <c r="K8784" s="40">
        <v>121.48</v>
      </c>
    </row>
    <row r="8785" spans="1:11" x14ac:dyDescent="0.35">
      <c r="A8785">
        <v>30329</v>
      </c>
      <c r="B8785" t="s">
        <v>18119</v>
      </c>
      <c r="C8785" s="70">
        <v>0</v>
      </c>
      <c r="D8785" s="70">
        <v>0</v>
      </c>
      <c r="E8785" s="71">
        <v>44808</v>
      </c>
      <c r="F8785" t="s">
        <v>8077</v>
      </c>
      <c r="G8785" t="s">
        <v>2142</v>
      </c>
      <c r="H8785" t="s">
        <v>8076</v>
      </c>
      <c r="I8785" t="s">
        <v>8073</v>
      </c>
      <c r="J8785" s="40">
        <v>0</v>
      </c>
      <c r="K8785" s="40">
        <v>-121.48</v>
      </c>
    </row>
    <row r="8786" spans="1:11" x14ac:dyDescent="0.35">
      <c r="A8786">
        <v>30329</v>
      </c>
      <c r="B8786" t="s">
        <v>18119</v>
      </c>
      <c r="C8786" s="70">
        <v>0</v>
      </c>
      <c r="D8786" s="70">
        <v>0</v>
      </c>
      <c r="E8786" s="71">
        <v>44834</v>
      </c>
      <c r="F8786" t="s">
        <v>15865</v>
      </c>
      <c r="G8786" t="s">
        <v>1912</v>
      </c>
      <c r="I8786" t="s">
        <v>15813</v>
      </c>
      <c r="J8786" s="40">
        <v>431.56</v>
      </c>
      <c r="K8786" s="40">
        <v>0</v>
      </c>
    </row>
    <row r="8787" spans="1:11" x14ac:dyDescent="0.35">
      <c r="A8787">
        <v>30329</v>
      </c>
      <c r="B8787" t="s">
        <v>18119</v>
      </c>
      <c r="C8787" s="70">
        <v>0</v>
      </c>
      <c r="D8787" s="70">
        <v>0</v>
      </c>
      <c r="E8787" s="71">
        <v>44834</v>
      </c>
      <c r="F8787" t="s">
        <v>4734</v>
      </c>
      <c r="G8787" t="s">
        <v>2247</v>
      </c>
      <c r="H8787" t="s">
        <v>2262</v>
      </c>
      <c r="J8787" s="40">
        <v>0</v>
      </c>
      <c r="K8787" s="40">
        <v>49.6</v>
      </c>
    </row>
    <row r="8788" spans="1:11" x14ac:dyDescent="0.35">
      <c r="A8788">
        <v>30329</v>
      </c>
      <c r="B8788" t="s">
        <v>18119</v>
      </c>
      <c r="C8788" s="70">
        <v>0</v>
      </c>
      <c r="D8788" s="70">
        <v>0</v>
      </c>
      <c r="E8788" s="71">
        <v>44837</v>
      </c>
      <c r="F8788" t="s">
        <v>8055</v>
      </c>
      <c r="G8788" t="s">
        <v>2142</v>
      </c>
      <c r="H8788" t="s">
        <v>8054</v>
      </c>
      <c r="I8788" t="s">
        <v>8049</v>
      </c>
      <c r="J8788" s="40">
        <v>0</v>
      </c>
      <c r="K8788" s="40">
        <v>257.88</v>
      </c>
    </row>
    <row r="8789" spans="1:11" x14ac:dyDescent="0.35">
      <c r="A8789">
        <v>30329</v>
      </c>
      <c r="B8789" t="s">
        <v>18119</v>
      </c>
      <c r="C8789" s="70">
        <v>0</v>
      </c>
      <c r="D8789" s="70">
        <v>0</v>
      </c>
      <c r="E8789" s="71">
        <v>44837</v>
      </c>
      <c r="F8789" t="s">
        <v>8053</v>
      </c>
      <c r="G8789" t="s">
        <v>2142</v>
      </c>
      <c r="H8789" t="s">
        <v>8052</v>
      </c>
      <c r="I8789" t="s">
        <v>8049</v>
      </c>
      <c r="J8789" s="40">
        <v>0</v>
      </c>
      <c r="K8789" s="40">
        <v>-257.88</v>
      </c>
    </row>
    <row r="8790" spans="1:11" x14ac:dyDescent="0.35">
      <c r="A8790">
        <v>30329</v>
      </c>
      <c r="B8790" t="s">
        <v>18119</v>
      </c>
      <c r="C8790" s="70">
        <v>0</v>
      </c>
      <c r="D8790" s="70">
        <v>0</v>
      </c>
      <c r="E8790" s="71">
        <v>44865</v>
      </c>
      <c r="F8790" t="s">
        <v>4507</v>
      </c>
      <c r="G8790" t="s">
        <v>2247</v>
      </c>
      <c r="H8790" t="s">
        <v>1919</v>
      </c>
      <c r="I8790" t="s">
        <v>1919</v>
      </c>
      <c r="J8790" s="40">
        <v>4.6100000000000003</v>
      </c>
      <c r="K8790" s="40">
        <v>0</v>
      </c>
    </row>
    <row r="8791" spans="1:11" x14ac:dyDescent="0.35">
      <c r="A8791">
        <v>30329</v>
      </c>
      <c r="B8791" t="s">
        <v>18119</v>
      </c>
      <c r="C8791" s="70">
        <v>0</v>
      </c>
      <c r="D8791" s="70">
        <v>0</v>
      </c>
      <c r="E8791" s="71">
        <v>44895</v>
      </c>
      <c r="F8791" t="s">
        <v>4026</v>
      </c>
      <c r="G8791" t="s">
        <v>2247</v>
      </c>
      <c r="H8791" t="s">
        <v>1916</v>
      </c>
      <c r="I8791" t="s">
        <v>1916</v>
      </c>
      <c r="J8791" s="40">
        <v>32.5</v>
      </c>
      <c r="K8791" s="40">
        <v>0</v>
      </c>
    </row>
    <row r="8792" spans="1:11" x14ac:dyDescent="0.35">
      <c r="A8792">
        <v>30329</v>
      </c>
      <c r="B8792" t="s">
        <v>18119</v>
      </c>
      <c r="C8792" s="70">
        <v>0</v>
      </c>
      <c r="D8792" s="70">
        <v>0</v>
      </c>
      <c r="E8792" s="71">
        <v>44903</v>
      </c>
      <c r="F8792" t="s">
        <v>8018</v>
      </c>
      <c r="G8792" t="s">
        <v>2142</v>
      </c>
      <c r="H8792" t="s">
        <v>8017</v>
      </c>
      <c r="I8792" t="s">
        <v>8016</v>
      </c>
      <c r="J8792" s="40">
        <v>0</v>
      </c>
      <c r="K8792" s="40">
        <v>457.72</v>
      </c>
    </row>
    <row r="8793" spans="1:11" x14ac:dyDescent="0.35">
      <c r="A8793">
        <v>30329</v>
      </c>
      <c r="B8793" t="s">
        <v>18119</v>
      </c>
      <c r="C8793" s="70">
        <v>0</v>
      </c>
      <c r="D8793" s="70">
        <v>0</v>
      </c>
      <c r="E8793" s="71">
        <v>44926</v>
      </c>
      <c r="F8793" t="s">
        <v>15899</v>
      </c>
      <c r="G8793" t="s">
        <v>1912</v>
      </c>
      <c r="H8793" t="s">
        <v>15806</v>
      </c>
      <c r="I8793" t="s">
        <v>15806</v>
      </c>
      <c r="J8793" s="40">
        <v>447.57</v>
      </c>
      <c r="K8793" s="40">
        <v>0</v>
      </c>
    </row>
    <row r="8794" spans="1:11" x14ac:dyDescent="0.35">
      <c r="A8794">
        <v>30329</v>
      </c>
      <c r="B8794" t="s">
        <v>18119</v>
      </c>
      <c r="C8794" s="70">
        <v>0</v>
      </c>
      <c r="D8794" s="70">
        <v>0</v>
      </c>
      <c r="E8794" s="71">
        <v>44926</v>
      </c>
      <c r="F8794" t="s">
        <v>3675</v>
      </c>
      <c r="G8794" t="s">
        <v>2247</v>
      </c>
      <c r="H8794" t="s">
        <v>1911</v>
      </c>
      <c r="I8794" t="s">
        <v>1911</v>
      </c>
      <c r="J8794" s="40">
        <v>0</v>
      </c>
      <c r="K8794" s="40">
        <v>18.420000000000002</v>
      </c>
    </row>
    <row r="8795" spans="1:11" x14ac:dyDescent="0.35">
      <c r="A8795">
        <v>30329</v>
      </c>
      <c r="B8795" t="s">
        <v>18119</v>
      </c>
      <c r="C8795" s="70">
        <v>0</v>
      </c>
      <c r="D8795" s="70">
        <v>0</v>
      </c>
      <c r="E8795" s="71">
        <v>44926</v>
      </c>
      <c r="F8795" t="s">
        <v>8007</v>
      </c>
      <c r="G8795" t="s">
        <v>2142</v>
      </c>
      <c r="H8795" t="s">
        <v>8006</v>
      </c>
      <c r="I8795" t="s">
        <v>8005</v>
      </c>
      <c r="J8795" s="40">
        <v>0</v>
      </c>
      <c r="K8795" s="40">
        <v>450.77</v>
      </c>
    </row>
    <row r="8796" spans="1:11" x14ac:dyDescent="0.35">
      <c r="A8796">
        <v>30329</v>
      </c>
      <c r="B8796" t="s">
        <v>18119</v>
      </c>
      <c r="C8796" s="70">
        <v>0</v>
      </c>
      <c r="D8796" s="70">
        <v>0</v>
      </c>
      <c r="E8796" s="71">
        <v>44926</v>
      </c>
      <c r="F8796" t="s">
        <v>8004</v>
      </c>
      <c r="G8796" t="s">
        <v>2142</v>
      </c>
      <c r="H8796" t="s">
        <v>8003</v>
      </c>
      <c r="I8796" t="s">
        <v>8002</v>
      </c>
      <c r="J8796" s="40">
        <v>0</v>
      </c>
      <c r="K8796" s="40">
        <v>428.61</v>
      </c>
    </row>
    <row r="8797" spans="1:11" x14ac:dyDescent="0.35">
      <c r="A8797">
        <v>30329</v>
      </c>
      <c r="B8797" t="s">
        <v>18119</v>
      </c>
      <c r="C8797" s="70">
        <v>0</v>
      </c>
      <c r="D8797" s="70">
        <v>0</v>
      </c>
      <c r="E8797" s="71">
        <v>44926</v>
      </c>
      <c r="F8797" t="s">
        <v>8001</v>
      </c>
      <c r="G8797" t="s">
        <v>2142</v>
      </c>
      <c r="H8797" t="s">
        <v>8000</v>
      </c>
      <c r="I8797" t="s">
        <v>7999</v>
      </c>
      <c r="J8797" s="40">
        <v>0</v>
      </c>
      <c r="K8797" s="40">
        <v>437.27</v>
      </c>
    </row>
    <row r="8798" spans="1:11" x14ac:dyDescent="0.35">
      <c r="A8798">
        <v>30329</v>
      </c>
      <c r="B8798" t="s">
        <v>18119</v>
      </c>
      <c r="C8798" s="70">
        <v>0</v>
      </c>
      <c r="D8798" s="70">
        <v>0</v>
      </c>
      <c r="E8798" s="71">
        <v>44926</v>
      </c>
      <c r="F8798" t="s">
        <v>3487</v>
      </c>
      <c r="G8798" t="s">
        <v>2247</v>
      </c>
      <c r="H8798" t="s">
        <v>1911</v>
      </c>
      <c r="I8798" t="s">
        <v>1911</v>
      </c>
      <c r="J8798" s="40">
        <v>56.35</v>
      </c>
      <c r="K8798" s="40">
        <v>0</v>
      </c>
    </row>
    <row r="8799" spans="1:11" x14ac:dyDescent="0.35">
      <c r="A8799">
        <v>30331</v>
      </c>
      <c r="B8799" t="s">
        <v>110</v>
      </c>
      <c r="C8799" s="70">
        <v>-52127</v>
      </c>
      <c r="D8799" s="70">
        <v>-16761.09</v>
      </c>
      <c r="E8799" s="71">
        <v>44566</v>
      </c>
      <c r="F8799" t="s">
        <v>18118</v>
      </c>
      <c r="G8799" t="s">
        <v>15843</v>
      </c>
      <c r="H8799" t="s">
        <v>18117</v>
      </c>
      <c r="J8799" s="40">
        <v>16853.22</v>
      </c>
      <c r="K8799" s="40">
        <v>0</v>
      </c>
    </row>
    <row r="8800" spans="1:11" x14ac:dyDescent="0.35">
      <c r="A8800">
        <v>30331</v>
      </c>
      <c r="B8800" t="s">
        <v>110</v>
      </c>
      <c r="C8800" s="70">
        <v>-52127</v>
      </c>
      <c r="D8800" s="70">
        <v>-16761.09</v>
      </c>
      <c r="E8800" s="71">
        <v>44592</v>
      </c>
      <c r="F8800" t="s">
        <v>6804</v>
      </c>
      <c r="G8800" t="s">
        <v>2247</v>
      </c>
      <c r="J8800" s="40">
        <v>0</v>
      </c>
      <c r="K8800" s="40">
        <v>92.13</v>
      </c>
    </row>
    <row r="8801" spans="1:11" x14ac:dyDescent="0.35">
      <c r="A8801">
        <v>30331</v>
      </c>
      <c r="B8801" t="s">
        <v>110</v>
      </c>
      <c r="C8801" s="70">
        <v>-52127</v>
      </c>
      <c r="D8801" s="70">
        <v>-16761.09</v>
      </c>
      <c r="E8801" s="71">
        <v>44601</v>
      </c>
      <c r="F8801" t="s">
        <v>18116</v>
      </c>
      <c r="G8801" t="s">
        <v>15843</v>
      </c>
      <c r="H8801" t="s">
        <v>18115</v>
      </c>
      <c r="J8801" s="40">
        <v>17152.36</v>
      </c>
      <c r="K8801" s="40">
        <v>0</v>
      </c>
    </row>
    <row r="8802" spans="1:11" x14ac:dyDescent="0.35">
      <c r="A8802">
        <v>30331</v>
      </c>
      <c r="B8802" t="s">
        <v>110</v>
      </c>
      <c r="C8802" s="70">
        <v>-52127</v>
      </c>
      <c r="D8802" s="70">
        <v>-16761.09</v>
      </c>
      <c r="E8802" s="71">
        <v>44620</v>
      </c>
      <c r="F8802" t="s">
        <v>13349</v>
      </c>
      <c r="G8802" t="s">
        <v>2142</v>
      </c>
      <c r="H8802" t="s">
        <v>13348</v>
      </c>
      <c r="I8802" t="s">
        <v>13347</v>
      </c>
      <c r="J8802" s="40">
        <v>0</v>
      </c>
      <c r="K8802" s="40">
        <v>18176.650000000001</v>
      </c>
    </row>
    <row r="8803" spans="1:11" x14ac:dyDescent="0.35">
      <c r="A8803">
        <v>30331</v>
      </c>
      <c r="B8803" t="s">
        <v>110</v>
      </c>
      <c r="C8803" s="70">
        <v>-52127</v>
      </c>
      <c r="D8803" s="70">
        <v>-16761.09</v>
      </c>
      <c r="E8803" s="71">
        <v>44633</v>
      </c>
      <c r="F8803" t="s">
        <v>18114</v>
      </c>
      <c r="G8803" t="s">
        <v>15843</v>
      </c>
      <c r="H8803" t="s">
        <v>18113</v>
      </c>
      <c r="J8803" s="40">
        <v>18031.86</v>
      </c>
      <c r="K8803" s="40">
        <v>0</v>
      </c>
    </row>
    <row r="8804" spans="1:11" x14ac:dyDescent="0.35">
      <c r="A8804">
        <v>30331</v>
      </c>
      <c r="B8804" t="s">
        <v>110</v>
      </c>
      <c r="C8804" s="70">
        <v>-52127</v>
      </c>
      <c r="D8804" s="70">
        <v>-16761.09</v>
      </c>
      <c r="E8804" s="71">
        <v>44651</v>
      </c>
      <c r="F8804" t="s">
        <v>13343</v>
      </c>
      <c r="G8804" t="s">
        <v>2142</v>
      </c>
      <c r="H8804" t="s">
        <v>13342</v>
      </c>
      <c r="I8804" t="s">
        <v>13341</v>
      </c>
      <c r="J8804" s="40">
        <v>0</v>
      </c>
      <c r="K8804" s="40">
        <v>19485.52</v>
      </c>
    </row>
    <row r="8805" spans="1:11" x14ac:dyDescent="0.35">
      <c r="A8805">
        <v>30331</v>
      </c>
      <c r="B8805" t="s">
        <v>110</v>
      </c>
      <c r="C8805" s="70">
        <v>-52127</v>
      </c>
      <c r="D8805" s="70">
        <v>-16761.09</v>
      </c>
      <c r="E8805" s="71">
        <v>44651</v>
      </c>
      <c r="F8805" t="s">
        <v>6486</v>
      </c>
      <c r="G8805" t="s">
        <v>2247</v>
      </c>
      <c r="J8805" s="40">
        <v>360.82</v>
      </c>
      <c r="K8805" s="40">
        <v>0</v>
      </c>
    </row>
    <row r="8806" spans="1:11" x14ac:dyDescent="0.35">
      <c r="A8806">
        <v>30331</v>
      </c>
      <c r="B8806" t="s">
        <v>110</v>
      </c>
      <c r="C8806" s="70">
        <v>-52127</v>
      </c>
      <c r="D8806" s="70">
        <v>-16761.09</v>
      </c>
      <c r="E8806" s="71">
        <v>44658</v>
      </c>
      <c r="F8806" t="s">
        <v>18112</v>
      </c>
      <c r="G8806" t="s">
        <v>15843</v>
      </c>
      <c r="H8806" t="s">
        <v>18111</v>
      </c>
      <c r="J8806" s="40">
        <v>19171.62</v>
      </c>
      <c r="K8806" s="40">
        <v>0</v>
      </c>
    </row>
    <row r="8807" spans="1:11" x14ac:dyDescent="0.35">
      <c r="A8807">
        <v>30331</v>
      </c>
      <c r="B8807" t="s">
        <v>110</v>
      </c>
      <c r="C8807" s="70">
        <v>-52127</v>
      </c>
      <c r="D8807" s="70">
        <v>-16761.09</v>
      </c>
      <c r="E8807" s="71">
        <v>44681</v>
      </c>
      <c r="F8807" t="s">
        <v>6243</v>
      </c>
      <c r="G8807" t="s">
        <v>2247</v>
      </c>
      <c r="J8807" s="40">
        <v>0</v>
      </c>
      <c r="K8807" s="40">
        <v>424.4</v>
      </c>
    </row>
    <row r="8808" spans="1:11" x14ac:dyDescent="0.35">
      <c r="A8808">
        <v>30331</v>
      </c>
      <c r="B8808" t="s">
        <v>110</v>
      </c>
      <c r="C8808" s="70">
        <v>-52127</v>
      </c>
      <c r="D8808" s="70">
        <v>-16761.09</v>
      </c>
      <c r="E8808" s="71">
        <v>44681</v>
      </c>
      <c r="F8808" t="s">
        <v>13337</v>
      </c>
      <c r="G8808" t="s">
        <v>2142</v>
      </c>
      <c r="H8808" t="s">
        <v>13336</v>
      </c>
      <c r="I8808" t="s">
        <v>13335</v>
      </c>
      <c r="J8808" s="40">
        <v>0</v>
      </c>
      <c r="K8808" s="40">
        <v>18923.419999999998</v>
      </c>
    </row>
    <row r="8809" spans="1:11" x14ac:dyDescent="0.35">
      <c r="A8809">
        <v>30331</v>
      </c>
      <c r="B8809" t="s">
        <v>110</v>
      </c>
      <c r="C8809" s="70">
        <v>-52127</v>
      </c>
      <c r="D8809" s="70">
        <v>-16761.09</v>
      </c>
      <c r="E8809" s="71">
        <v>44682</v>
      </c>
      <c r="F8809" t="s">
        <v>13333</v>
      </c>
      <c r="G8809" t="s">
        <v>2142</v>
      </c>
      <c r="H8809" t="s">
        <v>13332</v>
      </c>
      <c r="I8809" t="s">
        <v>13331</v>
      </c>
      <c r="J8809" s="40">
        <v>0</v>
      </c>
      <c r="K8809" s="40">
        <v>17265.099999999999</v>
      </c>
    </row>
    <row r="8810" spans="1:11" x14ac:dyDescent="0.35">
      <c r="A8810">
        <v>30331</v>
      </c>
      <c r="B8810" t="s">
        <v>110</v>
      </c>
      <c r="C8810" s="70">
        <v>-52127</v>
      </c>
      <c r="D8810" s="70">
        <v>-16761.09</v>
      </c>
      <c r="E8810" s="71">
        <v>44690</v>
      </c>
      <c r="F8810" t="s">
        <v>18110</v>
      </c>
      <c r="G8810" t="s">
        <v>15843</v>
      </c>
      <c r="H8810" t="s">
        <v>18109</v>
      </c>
      <c r="J8810" s="40">
        <v>18257.419999999998</v>
      </c>
      <c r="K8810" s="40">
        <v>0</v>
      </c>
    </row>
    <row r="8811" spans="1:11" x14ac:dyDescent="0.35">
      <c r="A8811">
        <v>30331</v>
      </c>
      <c r="B8811" t="s">
        <v>110</v>
      </c>
      <c r="C8811" s="70">
        <v>-52127</v>
      </c>
      <c r="D8811" s="70">
        <v>-16761.09</v>
      </c>
      <c r="E8811" s="71">
        <v>44712</v>
      </c>
      <c r="F8811" t="s">
        <v>13327</v>
      </c>
      <c r="G8811" t="s">
        <v>2142</v>
      </c>
      <c r="H8811" t="s">
        <v>13326</v>
      </c>
      <c r="I8811" t="s">
        <v>13325</v>
      </c>
      <c r="J8811" s="40">
        <v>0</v>
      </c>
      <c r="K8811" s="40">
        <v>19790.89</v>
      </c>
    </row>
    <row r="8812" spans="1:11" x14ac:dyDescent="0.35">
      <c r="A8812">
        <v>30331</v>
      </c>
      <c r="B8812" t="s">
        <v>110</v>
      </c>
      <c r="C8812" s="70">
        <v>-52127</v>
      </c>
      <c r="D8812" s="70">
        <v>-16761.09</v>
      </c>
      <c r="E8812" s="71">
        <v>44712</v>
      </c>
      <c r="F8812" t="s">
        <v>5923</v>
      </c>
      <c r="G8812" t="s">
        <v>2247</v>
      </c>
      <c r="J8812" s="40">
        <v>1301.01</v>
      </c>
      <c r="K8812" s="40">
        <v>0</v>
      </c>
    </row>
    <row r="8813" spans="1:11" x14ac:dyDescent="0.35">
      <c r="A8813">
        <v>30331</v>
      </c>
      <c r="B8813" t="s">
        <v>110</v>
      </c>
      <c r="C8813" s="70">
        <v>-52127</v>
      </c>
      <c r="D8813" s="70">
        <v>-16761.09</v>
      </c>
      <c r="E8813" s="71">
        <v>44742</v>
      </c>
      <c r="F8813" t="s">
        <v>13318</v>
      </c>
      <c r="G8813" t="s">
        <v>2142</v>
      </c>
      <c r="H8813" t="s">
        <v>13317</v>
      </c>
      <c r="I8813" t="s">
        <v>13316</v>
      </c>
      <c r="J8813" s="40">
        <v>0</v>
      </c>
      <c r="K8813" s="40">
        <v>19311.14</v>
      </c>
    </row>
    <row r="8814" spans="1:11" x14ac:dyDescent="0.35">
      <c r="A8814">
        <v>30331</v>
      </c>
      <c r="B8814" t="s">
        <v>110</v>
      </c>
      <c r="C8814" s="70">
        <v>-52127</v>
      </c>
      <c r="D8814" s="70">
        <v>-16761.09</v>
      </c>
      <c r="E8814" s="71">
        <v>44742</v>
      </c>
      <c r="F8814" t="s">
        <v>5650</v>
      </c>
      <c r="G8814" t="s">
        <v>2247</v>
      </c>
      <c r="J8814" s="40">
        <v>916.03</v>
      </c>
      <c r="K8814" s="40">
        <v>0</v>
      </c>
    </row>
    <row r="8815" spans="1:11" x14ac:dyDescent="0.35">
      <c r="A8815">
        <v>30331</v>
      </c>
      <c r="B8815" t="s">
        <v>110</v>
      </c>
      <c r="C8815" s="70">
        <v>-52127</v>
      </c>
      <c r="D8815" s="70">
        <v>-16761.09</v>
      </c>
      <c r="E8815" s="71">
        <v>44755</v>
      </c>
      <c r="F8815" t="s">
        <v>18108</v>
      </c>
      <c r="G8815" t="s">
        <v>15843</v>
      </c>
      <c r="H8815" t="s">
        <v>18107</v>
      </c>
      <c r="I8815" t="s">
        <v>18106</v>
      </c>
      <c r="J8815" s="40">
        <v>38516.14</v>
      </c>
      <c r="K8815" s="40">
        <v>0</v>
      </c>
    </row>
    <row r="8816" spans="1:11" x14ac:dyDescent="0.35">
      <c r="A8816">
        <v>30331</v>
      </c>
      <c r="B8816" t="s">
        <v>110</v>
      </c>
      <c r="C8816" s="70">
        <v>-52127</v>
      </c>
      <c r="D8816" s="70">
        <v>-16761.09</v>
      </c>
      <c r="E8816" s="71">
        <v>44773</v>
      </c>
      <c r="F8816" t="s">
        <v>13312</v>
      </c>
      <c r="G8816" t="s">
        <v>2142</v>
      </c>
      <c r="H8816" t="s">
        <v>13311</v>
      </c>
      <c r="I8816" t="s">
        <v>13310</v>
      </c>
      <c r="J8816" s="40">
        <v>0</v>
      </c>
      <c r="K8816" s="40">
        <v>20397.82</v>
      </c>
    </row>
    <row r="8817" spans="1:11" x14ac:dyDescent="0.35">
      <c r="A8817">
        <v>30331</v>
      </c>
      <c r="B8817" t="s">
        <v>110</v>
      </c>
      <c r="C8817" s="70">
        <v>-52127</v>
      </c>
      <c r="D8817" s="70">
        <v>-16761.09</v>
      </c>
      <c r="E8817" s="71">
        <v>44773</v>
      </c>
      <c r="F8817" t="s">
        <v>5342</v>
      </c>
      <c r="G8817" t="s">
        <v>2247</v>
      </c>
      <c r="J8817" s="40">
        <v>0</v>
      </c>
      <c r="K8817" s="40">
        <v>330.14</v>
      </c>
    </row>
    <row r="8818" spans="1:11" x14ac:dyDescent="0.35">
      <c r="A8818">
        <v>30331</v>
      </c>
      <c r="B8818" t="s">
        <v>110</v>
      </c>
      <c r="C8818" s="70">
        <v>-52127</v>
      </c>
      <c r="D8818" s="70">
        <v>-16761.09</v>
      </c>
      <c r="E8818" s="71">
        <v>44795</v>
      </c>
      <c r="F8818" t="s">
        <v>18105</v>
      </c>
      <c r="G8818" t="s">
        <v>15843</v>
      </c>
      <c r="H8818" t="s">
        <v>18104</v>
      </c>
      <c r="J8818" s="40">
        <v>21075.26</v>
      </c>
      <c r="K8818" s="40">
        <v>0</v>
      </c>
    </row>
    <row r="8819" spans="1:11" x14ac:dyDescent="0.35">
      <c r="A8819">
        <v>30331</v>
      </c>
      <c r="B8819" t="s">
        <v>110</v>
      </c>
      <c r="C8819" s="70">
        <v>-52127</v>
      </c>
      <c r="D8819" s="70">
        <v>-16761.09</v>
      </c>
      <c r="E8819" s="71">
        <v>44804</v>
      </c>
      <c r="F8819" t="s">
        <v>13306</v>
      </c>
      <c r="G8819" t="s">
        <v>2142</v>
      </c>
      <c r="H8819" t="s">
        <v>13305</v>
      </c>
      <c r="I8819" t="s">
        <v>13304</v>
      </c>
      <c r="J8819" s="40">
        <v>0</v>
      </c>
      <c r="K8819" s="40">
        <v>23078.42</v>
      </c>
    </row>
    <row r="8820" spans="1:11" x14ac:dyDescent="0.35">
      <c r="A8820">
        <v>30331</v>
      </c>
      <c r="B8820" t="s">
        <v>110</v>
      </c>
      <c r="C8820" s="70">
        <v>-52127</v>
      </c>
      <c r="D8820" s="70">
        <v>-16761.09</v>
      </c>
      <c r="E8820" s="71">
        <v>44804</v>
      </c>
      <c r="F8820" t="s">
        <v>5153</v>
      </c>
      <c r="G8820" t="s">
        <v>2247</v>
      </c>
      <c r="H8820" t="s">
        <v>2265</v>
      </c>
      <c r="J8820" s="40">
        <v>0</v>
      </c>
      <c r="K8820" s="40">
        <v>677.44</v>
      </c>
    </row>
    <row r="8821" spans="1:11" x14ac:dyDescent="0.35">
      <c r="A8821">
        <v>30331</v>
      </c>
      <c r="B8821" t="s">
        <v>110</v>
      </c>
      <c r="C8821" s="70">
        <v>-52127</v>
      </c>
      <c r="D8821" s="70">
        <v>-16761.09</v>
      </c>
      <c r="E8821" s="71">
        <v>44820</v>
      </c>
      <c r="F8821" t="s">
        <v>18103</v>
      </c>
      <c r="G8821" t="s">
        <v>15843</v>
      </c>
      <c r="H8821" t="s">
        <v>18102</v>
      </c>
      <c r="I8821" t="s">
        <v>18101</v>
      </c>
      <c r="J8821" s="40">
        <v>22388.21</v>
      </c>
      <c r="K8821" s="40">
        <v>0</v>
      </c>
    </row>
    <row r="8822" spans="1:11" x14ac:dyDescent="0.35">
      <c r="A8822">
        <v>30331</v>
      </c>
      <c r="B8822" t="s">
        <v>110</v>
      </c>
      <c r="C8822" s="70">
        <v>-52127</v>
      </c>
      <c r="D8822" s="70">
        <v>-16761.09</v>
      </c>
      <c r="E8822" s="71">
        <v>44834</v>
      </c>
      <c r="F8822" t="s">
        <v>13303</v>
      </c>
      <c r="G8822" t="s">
        <v>2142</v>
      </c>
      <c r="H8822" t="s">
        <v>13302</v>
      </c>
      <c r="I8822" t="s">
        <v>13301</v>
      </c>
      <c r="J8822" s="40">
        <v>0</v>
      </c>
      <c r="K8822" s="40">
        <v>22308.21</v>
      </c>
    </row>
    <row r="8823" spans="1:11" x14ac:dyDescent="0.35">
      <c r="A8823">
        <v>30331</v>
      </c>
      <c r="B8823" t="s">
        <v>110</v>
      </c>
      <c r="C8823" s="70">
        <v>-52127</v>
      </c>
      <c r="D8823" s="70">
        <v>-16761.09</v>
      </c>
      <c r="E8823" s="71">
        <v>44834</v>
      </c>
      <c r="F8823" t="s">
        <v>4733</v>
      </c>
      <c r="G8823" t="s">
        <v>2247</v>
      </c>
      <c r="H8823" t="s">
        <v>2262</v>
      </c>
      <c r="J8823" s="40">
        <v>690.21</v>
      </c>
      <c r="K8823" s="40">
        <v>0</v>
      </c>
    </row>
    <row r="8824" spans="1:11" x14ac:dyDescent="0.35">
      <c r="A8824">
        <v>30331</v>
      </c>
      <c r="B8824" t="s">
        <v>110</v>
      </c>
      <c r="C8824" s="70">
        <v>-52127</v>
      </c>
      <c r="D8824" s="70">
        <v>-16761.09</v>
      </c>
      <c r="E8824" s="71">
        <v>44841</v>
      </c>
      <c r="F8824" t="s">
        <v>18100</v>
      </c>
      <c r="G8824" t="s">
        <v>15843</v>
      </c>
      <c r="H8824" t="s">
        <v>18099</v>
      </c>
      <c r="I8824" t="s">
        <v>18098</v>
      </c>
      <c r="J8824" s="40">
        <v>22422.13</v>
      </c>
      <c r="K8824" s="40">
        <v>0</v>
      </c>
    </row>
    <row r="8825" spans="1:11" x14ac:dyDescent="0.35">
      <c r="A8825">
        <v>30331</v>
      </c>
      <c r="B8825" t="s">
        <v>110</v>
      </c>
      <c r="C8825" s="70">
        <v>-52127</v>
      </c>
      <c r="D8825" s="70">
        <v>-16761.09</v>
      </c>
      <c r="E8825" s="71">
        <v>44865</v>
      </c>
      <c r="F8825" t="s">
        <v>13294</v>
      </c>
      <c r="G8825" t="s">
        <v>2142</v>
      </c>
      <c r="H8825" t="s">
        <v>13293</v>
      </c>
      <c r="I8825" t="s">
        <v>13292</v>
      </c>
      <c r="J8825" s="40">
        <v>0</v>
      </c>
      <c r="K8825" s="40">
        <v>24391.22</v>
      </c>
    </row>
    <row r="8826" spans="1:11" x14ac:dyDescent="0.35">
      <c r="A8826">
        <v>30331</v>
      </c>
      <c r="B8826" t="s">
        <v>110</v>
      </c>
      <c r="C8826" s="70">
        <v>-52127</v>
      </c>
      <c r="D8826" s="70">
        <v>-16761.09</v>
      </c>
      <c r="E8826" s="71">
        <v>44865</v>
      </c>
      <c r="F8826" t="s">
        <v>4506</v>
      </c>
      <c r="G8826" t="s">
        <v>2247</v>
      </c>
      <c r="H8826" t="s">
        <v>1919</v>
      </c>
      <c r="I8826" t="s">
        <v>1919</v>
      </c>
      <c r="J8826" s="40">
        <v>0</v>
      </c>
      <c r="K8826" s="40">
        <v>113.92</v>
      </c>
    </row>
    <row r="8827" spans="1:11" x14ac:dyDescent="0.35">
      <c r="A8827">
        <v>30331</v>
      </c>
      <c r="B8827" t="s">
        <v>110</v>
      </c>
      <c r="C8827" s="70">
        <v>-52127</v>
      </c>
      <c r="D8827" s="70">
        <v>-16761.09</v>
      </c>
      <c r="E8827" s="71">
        <v>44887</v>
      </c>
      <c r="F8827" t="s">
        <v>18097</v>
      </c>
      <c r="G8827" t="s">
        <v>15843</v>
      </c>
      <c r="H8827" t="s">
        <v>18096</v>
      </c>
      <c r="I8827" t="s">
        <v>18095</v>
      </c>
      <c r="J8827" s="40">
        <v>24777.27</v>
      </c>
      <c r="K8827" s="40">
        <v>0</v>
      </c>
    </row>
    <row r="8828" spans="1:11" x14ac:dyDescent="0.35">
      <c r="A8828">
        <v>30331</v>
      </c>
      <c r="B8828" t="s">
        <v>110</v>
      </c>
      <c r="C8828" s="70">
        <v>-52127</v>
      </c>
      <c r="D8828" s="70">
        <v>-16761.09</v>
      </c>
      <c r="E8828" s="71">
        <v>44895</v>
      </c>
      <c r="F8828" t="s">
        <v>13288</v>
      </c>
      <c r="G8828" t="s">
        <v>2142</v>
      </c>
      <c r="H8828" t="s">
        <v>13287</v>
      </c>
      <c r="I8828" t="s">
        <v>13286</v>
      </c>
      <c r="J8828" s="40">
        <v>0</v>
      </c>
      <c r="K8828" s="40">
        <v>26494.62</v>
      </c>
    </row>
    <row r="8829" spans="1:11" x14ac:dyDescent="0.35">
      <c r="A8829">
        <v>30331</v>
      </c>
      <c r="B8829" t="s">
        <v>110</v>
      </c>
      <c r="C8829" s="70">
        <v>-52127</v>
      </c>
      <c r="D8829" s="70">
        <v>-16761.09</v>
      </c>
      <c r="E8829" s="71">
        <v>44895</v>
      </c>
      <c r="F8829" t="s">
        <v>4025</v>
      </c>
      <c r="G8829" t="s">
        <v>2247</v>
      </c>
      <c r="H8829" t="s">
        <v>1916</v>
      </c>
      <c r="I8829" t="s">
        <v>1916</v>
      </c>
      <c r="J8829" s="40">
        <v>0</v>
      </c>
      <c r="K8829" s="40">
        <v>386.05</v>
      </c>
    </row>
    <row r="8830" spans="1:11" x14ac:dyDescent="0.35">
      <c r="A8830">
        <v>30331</v>
      </c>
      <c r="B8830" t="s">
        <v>110</v>
      </c>
      <c r="C8830" s="70">
        <v>-52127</v>
      </c>
      <c r="D8830" s="70">
        <v>-16761.09</v>
      </c>
      <c r="E8830" s="71">
        <v>44915</v>
      </c>
      <c r="F8830" t="s">
        <v>18094</v>
      </c>
      <c r="G8830" t="s">
        <v>15843</v>
      </c>
      <c r="H8830" t="s">
        <v>18093</v>
      </c>
      <c r="I8830" t="s">
        <v>18092</v>
      </c>
      <c r="J8830" s="40">
        <v>26280.77</v>
      </c>
      <c r="K8830" s="40">
        <v>0</v>
      </c>
    </row>
    <row r="8831" spans="1:11" x14ac:dyDescent="0.35">
      <c r="A8831">
        <v>30331</v>
      </c>
      <c r="B8831" t="s">
        <v>110</v>
      </c>
      <c r="C8831" s="70">
        <v>-52127</v>
      </c>
      <c r="D8831" s="70">
        <v>-16761.09</v>
      </c>
      <c r="E8831" s="71">
        <v>44920</v>
      </c>
      <c r="F8831" t="s">
        <v>13282</v>
      </c>
      <c r="G8831" t="s">
        <v>2142</v>
      </c>
      <c r="H8831" t="s">
        <v>13281</v>
      </c>
      <c r="I8831" t="s">
        <v>13280</v>
      </c>
      <c r="J8831" s="40">
        <v>0</v>
      </c>
      <c r="K8831" s="40">
        <v>21210.240000000002</v>
      </c>
    </row>
    <row r="8832" spans="1:11" x14ac:dyDescent="0.35">
      <c r="A8832">
        <v>30331</v>
      </c>
      <c r="B8832" t="s">
        <v>110</v>
      </c>
      <c r="C8832" s="70">
        <v>-52127</v>
      </c>
      <c r="D8832" s="70">
        <v>-16761.09</v>
      </c>
      <c r="E8832" s="71">
        <v>44926</v>
      </c>
      <c r="F8832" t="s">
        <v>3674</v>
      </c>
      <c r="G8832" t="s">
        <v>2247</v>
      </c>
      <c r="H8832" t="s">
        <v>1911</v>
      </c>
      <c r="I8832" t="s">
        <v>1911</v>
      </c>
      <c r="J8832" s="40">
        <v>467</v>
      </c>
      <c r="K8832" s="40">
        <v>0</v>
      </c>
    </row>
    <row r="8833" spans="1:11" x14ac:dyDescent="0.35">
      <c r="A8833">
        <v>30334</v>
      </c>
      <c r="B8833" t="s">
        <v>18074</v>
      </c>
      <c r="C8833" s="70">
        <v>0</v>
      </c>
      <c r="D8833" s="70">
        <v>0</v>
      </c>
      <c r="E8833" s="71">
        <v>44576</v>
      </c>
      <c r="F8833" t="s">
        <v>8207</v>
      </c>
      <c r="G8833" t="s">
        <v>2142</v>
      </c>
      <c r="H8833" t="s">
        <v>8206</v>
      </c>
      <c r="I8833" t="s">
        <v>8205</v>
      </c>
      <c r="J8833" s="40">
        <v>0</v>
      </c>
      <c r="K8833" s="40">
        <v>67.7</v>
      </c>
    </row>
    <row r="8834" spans="1:11" x14ac:dyDescent="0.35">
      <c r="A8834">
        <v>30334</v>
      </c>
      <c r="B8834" t="s">
        <v>18074</v>
      </c>
      <c r="C8834" s="70">
        <v>0</v>
      </c>
      <c r="D8834" s="70">
        <v>0</v>
      </c>
      <c r="E8834" s="71">
        <v>44592</v>
      </c>
      <c r="F8834" t="s">
        <v>11547</v>
      </c>
      <c r="G8834" t="s">
        <v>1912</v>
      </c>
      <c r="J8834" s="40">
        <v>65.92</v>
      </c>
      <c r="K8834" s="40">
        <v>0</v>
      </c>
    </row>
    <row r="8835" spans="1:11" x14ac:dyDescent="0.35">
      <c r="A8835">
        <v>30334</v>
      </c>
      <c r="B8835" t="s">
        <v>18074</v>
      </c>
      <c r="C8835" s="70">
        <v>0</v>
      </c>
      <c r="D8835" s="70">
        <v>0</v>
      </c>
      <c r="E8835" s="71">
        <v>44592</v>
      </c>
      <c r="F8835" t="s">
        <v>6803</v>
      </c>
      <c r="G8835" t="s">
        <v>2247</v>
      </c>
      <c r="J8835" s="40">
        <v>1.78</v>
      </c>
      <c r="K8835" s="40">
        <v>0</v>
      </c>
    </row>
    <row r="8836" spans="1:11" x14ac:dyDescent="0.35">
      <c r="A8836">
        <v>30334</v>
      </c>
      <c r="B8836" t="s">
        <v>18074</v>
      </c>
      <c r="C8836" s="70">
        <v>0</v>
      </c>
      <c r="D8836" s="70">
        <v>0</v>
      </c>
      <c r="E8836" s="71">
        <v>44601</v>
      </c>
      <c r="F8836" t="s">
        <v>18091</v>
      </c>
      <c r="G8836" t="s">
        <v>15843</v>
      </c>
      <c r="H8836" t="s">
        <v>18090</v>
      </c>
      <c r="J8836" s="40">
        <v>545.71</v>
      </c>
      <c r="K8836" s="40">
        <v>0</v>
      </c>
    </row>
    <row r="8837" spans="1:11" x14ac:dyDescent="0.35">
      <c r="A8837">
        <v>30334</v>
      </c>
      <c r="B8837" t="s">
        <v>18074</v>
      </c>
      <c r="C8837" s="70">
        <v>0</v>
      </c>
      <c r="D8837" s="70">
        <v>0</v>
      </c>
      <c r="E8837" s="71">
        <v>44601</v>
      </c>
      <c r="F8837" t="s">
        <v>18089</v>
      </c>
      <c r="G8837" t="s">
        <v>15843</v>
      </c>
      <c r="H8837" t="s">
        <v>18088</v>
      </c>
      <c r="J8837" s="40">
        <v>-545.71</v>
      </c>
      <c r="K8837" s="40">
        <v>0</v>
      </c>
    </row>
    <row r="8838" spans="1:11" x14ac:dyDescent="0.35">
      <c r="A8838">
        <v>30334</v>
      </c>
      <c r="B8838" t="s">
        <v>18074</v>
      </c>
      <c r="C8838" s="70">
        <v>0</v>
      </c>
      <c r="D8838" s="70">
        <v>0</v>
      </c>
      <c r="E8838" s="71">
        <v>44601</v>
      </c>
      <c r="F8838" t="s">
        <v>18087</v>
      </c>
      <c r="G8838" t="s">
        <v>15843</v>
      </c>
      <c r="H8838" t="s">
        <v>18086</v>
      </c>
      <c r="J8838" s="40">
        <v>545.71</v>
      </c>
      <c r="K8838" s="40">
        <v>0</v>
      </c>
    </row>
    <row r="8839" spans="1:11" x14ac:dyDescent="0.35">
      <c r="A8839">
        <v>30334</v>
      </c>
      <c r="B8839" t="s">
        <v>18074</v>
      </c>
      <c r="C8839" s="70">
        <v>0</v>
      </c>
      <c r="D8839" s="70">
        <v>0</v>
      </c>
      <c r="E8839" s="71">
        <v>44602</v>
      </c>
      <c r="F8839" t="s">
        <v>8202</v>
      </c>
      <c r="G8839" t="s">
        <v>2142</v>
      </c>
      <c r="H8839" t="s">
        <v>8201</v>
      </c>
      <c r="I8839" t="s">
        <v>8200</v>
      </c>
      <c r="J8839" s="40">
        <v>0</v>
      </c>
      <c r="K8839" s="40">
        <v>544.86</v>
      </c>
    </row>
    <row r="8840" spans="1:11" x14ac:dyDescent="0.35">
      <c r="A8840">
        <v>30334</v>
      </c>
      <c r="B8840" t="s">
        <v>18074</v>
      </c>
      <c r="C8840" s="70">
        <v>0</v>
      </c>
      <c r="D8840" s="70">
        <v>0</v>
      </c>
      <c r="E8840" s="71">
        <v>44607</v>
      </c>
      <c r="F8840" t="s">
        <v>8199</v>
      </c>
      <c r="G8840" t="s">
        <v>2142</v>
      </c>
      <c r="H8840" t="s">
        <v>8198</v>
      </c>
      <c r="I8840" t="s">
        <v>8197</v>
      </c>
      <c r="J8840" s="40">
        <v>0</v>
      </c>
      <c r="K8840" s="40">
        <v>65.3</v>
      </c>
    </row>
    <row r="8841" spans="1:11" x14ac:dyDescent="0.35">
      <c r="A8841">
        <v>30334</v>
      </c>
      <c r="B8841" t="s">
        <v>18074</v>
      </c>
      <c r="C8841" s="70">
        <v>0</v>
      </c>
      <c r="D8841" s="70">
        <v>0</v>
      </c>
      <c r="E8841" s="71">
        <v>44620</v>
      </c>
      <c r="F8841" t="s">
        <v>8269</v>
      </c>
      <c r="G8841" t="s">
        <v>1912</v>
      </c>
      <c r="J8841" s="40">
        <v>65.040000000000006</v>
      </c>
      <c r="K8841" s="40">
        <v>0</v>
      </c>
    </row>
    <row r="8842" spans="1:11" x14ac:dyDescent="0.35">
      <c r="A8842">
        <v>30334</v>
      </c>
      <c r="B8842" t="s">
        <v>18074</v>
      </c>
      <c r="C8842" s="70">
        <v>0</v>
      </c>
      <c r="D8842" s="70">
        <v>0</v>
      </c>
      <c r="E8842" s="71">
        <v>44635</v>
      </c>
      <c r="F8842" t="s">
        <v>8191</v>
      </c>
      <c r="G8842" t="s">
        <v>2142</v>
      </c>
      <c r="H8842" t="s">
        <v>8190</v>
      </c>
      <c r="I8842" t="s">
        <v>8189</v>
      </c>
      <c r="J8842" s="40">
        <v>0</v>
      </c>
      <c r="K8842" s="40">
        <v>64.069999999999993</v>
      </c>
    </row>
    <row r="8843" spans="1:11" x14ac:dyDescent="0.35">
      <c r="A8843">
        <v>30334</v>
      </c>
      <c r="B8843" t="s">
        <v>18074</v>
      </c>
      <c r="C8843" s="70">
        <v>0</v>
      </c>
      <c r="D8843" s="70">
        <v>0</v>
      </c>
      <c r="E8843" s="71">
        <v>44651</v>
      </c>
      <c r="F8843" t="s">
        <v>8268</v>
      </c>
      <c r="G8843" t="s">
        <v>1912</v>
      </c>
      <c r="J8843" s="40">
        <v>66.31</v>
      </c>
      <c r="K8843" s="40">
        <v>0</v>
      </c>
    </row>
    <row r="8844" spans="1:11" x14ac:dyDescent="0.35">
      <c r="A8844">
        <v>30334</v>
      </c>
      <c r="B8844" t="s">
        <v>18074</v>
      </c>
      <c r="C8844" s="70">
        <v>0</v>
      </c>
      <c r="D8844" s="70">
        <v>0</v>
      </c>
      <c r="E8844" s="71">
        <v>44651</v>
      </c>
      <c r="F8844" t="s">
        <v>6485</v>
      </c>
      <c r="G8844" t="s">
        <v>2247</v>
      </c>
      <c r="J8844" s="40">
        <v>0</v>
      </c>
      <c r="K8844" s="40">
        <v>2.83</v>
      </c>
    </row>
    <row r="8845" spans="1:11" x14ac:dyDescent="0.35">
      <c r="A8845">
        <v>30334</v>
      </c>
      <c r="B8845" t="s">
        <v>18074</v>
      </c>
      <c r="C8845" s="70">
        <v>0</v>
      </c>
      <c r="D8845" s="70">
        <v>0</v>
      </c>
      <c r="E8845" s="71">
        <v>44666</v>
      </c>
      <c r="F8845" t="s">
        <v>8178</v>
      </c>
      <c r="G8845" t="s">
        <v>2142</v>
      </c>
      <c r="H8845" t="s">
        <v>8177</v>
      </c>
      <c r="I8845" t="s">
        <v>8176</v>
      </c>
      <c r="J8845" s="40">
        <v>0</v>
      </c>
      <c r="K8845" s="40">
        <v>65.83</v>
      </c>
    </row>
    <row r="8846" spans="1:11" x14ac:dyDescent="0.35">
      <c r="A8846">
        <v>30334</v>
      </c>
      <c r="B8846" t="s">
        <v>18074</v>
      </c>
      <c r="C8846" s="70">
        <v>0</v>
      </c>
      <c r="D8846" s="70">
        <v>0</v>
      </c>
      <c r="E8846" s="71">
        <v>44681</v>
      </c>
      <c r="F8846" t="s">
        <v>8264</v>
      </c>
      <c r="G8846" t="s">
        <v>1912</v>
      </c>
      <c r="J8846" s="40">
        <v>386.24</v>
      </c>
      <c r="K8846" s="40">
        <v>0</v>
      </c>
    </row>
    <row r="8847" spans="1:11" x14ac:dyDescent="0.35">
      <c r="A8847">
        <v>30334</v>
      </c>
      <c r="B8847" t="s">
        <v>18074</v>
      </c>
      <c r="C8847" s="70">
        <v>0</v>
      </c>
      <c r="D8847" s="70">
        <v>0</v>
      </c>
      <c r="E8847" s="71">
        <v>44681</v>
      </c>
      <c r="F8847" t="s">
        <v>8264</v>
      </c>
      <c r="G8847" t="s">
        <v>1912</v>
      </c>
      <c r="J8847" s="40">
        <v>63.49</v>
      </c>
      <c r="K8847" s="40">
        <v>0</v>
      </c>
    </row>
    <row r="8848" spans="1:11" x14ac:dyDescent="0.35">
      <c r="A8848">
        <v>30334</v>
      </c>
      <c r="B8848" t="s">
        <v>18074</v>
      </c>
      <c r="C8848" s="70">
        <v>0</v>
      </c>
      <c r="D8848" s="70">
        <v>0</v>
      </c>
      <c r="E8848" s="71">
        <v>44681</v>
      </c>
      <c r="F8848" t="s">
        <v>6128</v>
      </c>
      <c r="G8848" t="s">
        <v>2247</v>
      </c>
      <c r="J8848" s="40">
        <v>2.34</v>
      </c>
      <c r="K8848" s="40">
        <v>0</v>
      </c>
    </row>
    <row r="8849" spans="1:11" x14ac:dyDescent="0.35">
      <c r="A8849">
        <v>30334</v>
      </c>
      <c r="B8849" t="s">
        <v>18074</v>
      </c>
      <c r="C8849" s="70">
        <v>0</v>
      </c>
      <c r="D8849" s="70">
        <v>0</v>
      </c>
      <c r="E8849" s="71">
        <v>44696</v>
      </c>
      <c r="F8849" t="s">
        <v>8170</v>
      </c>
      <c r="G8849" t="s">
        <v>2142</v>
      </c>
      <c r="H8849" t="s">
        <v>8169</v>
      </c>
      <c r="I8849" t="s">
        <v>8168</v>
      </c>
      <c r="J8849" s="40">
        <v>0</v>
      </c>
      <c r="K8849" s="40">
        <v>61.72</v>
      </c>
    </row>
    <row r="8850" spans="1:11" x14ac:dyDescent="0.35">
      <c r="A8850">
        <v>30334</v>
      </c>
      <c r="B8850" t="s">
        <v>18074</v>
      </c>
      <c r="C8850" s="70">
        <v>0</v>
      </c>
      <c r="D8850" s="70">
        <v>0</v>
      </c>
      <c r="E8850" s="71">
        <v>44712</v>
      </c>
      <c r="F8850" t="s">
        <v>3443</v>
      </c>
      <c r="G8850" t="s">
        <v>1912</v>
      </c>
      <c r="J8850" s="40">
        <v>63.09</v>
      </c>
      <c r="K8850" s="40">
        <v>0</v>
      </c>
    </row>
    <row r="8851" spans="1:11" x14ac:dyDescent="0.35">
      <c r="A8851">
        <v>30334</v>
      </c>
      <c r="B8851" t="s">
        <v>18074</v>
      </c>
      <c r="C8851" s="70">
        <v>0</v>
      </c>
      <c r="D8851" s="70">
        <v>0</v>
      </c>
      <c r="E8851" s="71">
        <v>44712</v>
      </c>
      <c r="F8851" t="s">
        <v>5922</v>
      </c>
      <c r="G8851" t="s">
        <v>2247</v>
      </c>
      <c r="J8851" s="40">
        <v>0</v>
      </c>
      <c r="K8851" s="40">
        <v>3.8</v>
      </c>
    </row>
    <row r="8852" spans="1:11" x14ac:dyDescent="0.35">
      <c r="A8852">
        <v>30334</v>
      </c>
      <c r="B8852" t="s">
        <v>18074</v>
      </c>
      <c r="C8852" s="70">
        <v>0</v>
      </c>
      <c r="D8852" s="70">
        <v>0</v>
      </c>
      <c r="E8852" s="71">
        <v>44713</v>
      </c>
      <c r="F8852" t="s">
        <v>8162</v>
      </c>
      <c r="G8852" t="s">
        <v>2142</v>
      </c>
      <c r="H8852" t="s">
        <v>8161</v>
      </c>
      <c r="I8852" t="s">
        <v>8160</v>
      </c>
      <c r="J8852" s="40">
        <v>0</v>
      </c>
      <c r="K8852" s="40">
        <v>363.34</v>
      </c>
    </row>
    <row r="8853" spans="1:11" x14ac:dyDescent="0.35">
      <c r="A8853">
        <v>30334</v>
      </c>
      <c r="B8853" t="s">
        <v>18074</v>
      </c>
      <c r="C8853" s="70">
        <v>0</v>
      </c>
      <c r="D8853" s="70">
        <v>0</v>
      </c>
      <c r="E8853" s="71">
        <v>44713</v>
      </c>
      <c r="F8853" t="s">
        <v>8159</v>
      </c>
      <c r="G8853" t="s">
        <v>2142</v>
      </c>
      <c r="H8853" t="s">
        <v>8158</v>
      </c>
      <c r="I8853" t="s">
        <v>8157</v>
      </c>
      <c r="J8853" s="40">
        <v>0</v>
      </c>
      <c r="K8853" s="40">
        <v>363.34</v>
      </c>
    </row>
    <row r="8854" spans="1:11" x14ac:dyDescent="0.35">
      <c r="A8854">
        <v>30334</v>
      </c>
      <c r="B8854" t="s">
        <v>18074</v>
      </c>
      <c r="C8854" s="70">
        <v>0</v>
      </c>
      <c r="D8854" s="70">
        <v>0</v>
      </c>
      <c r="E8854" s="71">
        <v>44727</v>
      </c>
      <c r="F8854" t="s">
        <v>8153</v>
      </c>
      <c r="G8854" t="s">
        <v>2142</v>
      </c>
      <c r="H8854" t="s">
        <v>8152</v>
      </c>
      <c r="I8854" t="s">
        <v>8151</v>
      </c>
      <c r="J8854" s="40">
        <v>0</v>
      </c>
      <c r="K8854" s="40">
        <v>60.97</v>
      </c>
    </row>
    <row r="8855" spans="1:11" x14ac:dyDescent="0.35">
      <c r="A8855">
        <v>30334</v>
      </c>
      <c r="B8855" t="s">
        <v>18074</v>
      </c>
      <c r="C8855" s="70">
        <v>0</v>
      </c>
      <c r="D8855" s="70">
        <v>0</v>
      </c>
      <c r="E8855" s="71">
        <v>44742</v>
      </c>
      <c r="F8855" t="s">
        <v>15880</v>
      </c>
      <c r="G8855" t="s">
        <v>1912</v>
      </c>
      <c r="J8855" s="40">
        <v>60.17</v>
      </c>
      <c r="K8855" s="40">
        <v>0</v>
      </c>
    </row>
    <row r="8856" spans="1:11" x14ac:dyDescent="0.35">
      <c r="A8856">
        <v>30334</v>
      </c>
      <c r="B8856" t="s">
        <v>18074</v>
      </c>
      <c r="C8856" s="70">
        <v>0</v>
      </c>
      <c r="D8856" s="70">
        <v>0</v>
      </c>
      <c r="E8856" s="71">
        <v>44742</v>
      </c>
      <c r="F8856" t="s">
        <v>5649</v>
      </c>
      <c r="G8856" t="s">
        <v>2247</v>
      </c>
      <c r="J8856" s="40">
        <v>0</v>
      </c>
      <c r="K8856" s="40">
        <v>22.37</v>
      </c>
    </row>
    <row r="8857" spans="1:11" x14ac:dyDescent="0.35">
      <c r="A8857">
        <v>30334</v>
      </c>
      <c r="B8857" t="s">
        <v>18074</v>
      </c>
      <c r="C8857" s="70">
        <v>0</v>
      </c>
      <c r="D8857" s="70">
        <v>0</v>
      </c>
      <c r="E8857" s="71">
        <v>44743</v>
      </c>
      <c r="F8857" t="s">
        <v>18085</v>
      </c>
      <c r="G8857" t="s">
        <v>15843</v>
      </c>
      <c r="H8857" t="s">
        <v>18084</v>
      </c>
      <c r="J8857" s="40">
        <v>726.69</v>
      </c>
      <c r="K8857" s="40">
        <v>0</v>
      </c>
    </row>
    <row r="8858" spans="1:11" x14ac:dyDescent="0.35">
      <c r="A8858">
        <v>30334</v>
      </c>
      <c r="B8858" t="s">
        <v>18074</v>
      </c>
      <c r="C8858" s="70">
        <v>0</v>
      </c>
      <c r="D8858" s="70">
        <v>0</v>
      </c>
      <c r="E8858" s="71">
        <v>44773</v>
      </c>
      <c r="F8858" t="s">
        <v>5341</v>
      </c>
      <c r="G8858" t="s">
        <v>2247</v>
      </c>
      <c r="J8858" s="40">
        <v>17.16</v>
      </c>
      <c r="K8858" s="40">
        <v>0</v>
      </c>
    </row>
    <row r="8859" spans="1:11" x14ac:dyDescent="0.35">
      <c r="A8859">
        <v>30334</v>
      </c>
      <c r="B8859" t="s">
        <v>18074</v>
      </c>
      <c r="C8859" s="70">
        <v>0</v>
      </c>
      <c r="D8859" s="70">
        <v>0</v>
      </c>
      <c r="E8859" s="71">
        <v>44774</v>
      </c>
      <c r="F8859" t="s">
        <v>8100</v>
      </c>
      <c r="G8859" t="s">
        <v>2142</v>
      </c>
      <c r="H8859" t="s">
        <v>8099</v>
      </c>
      <c r="I8859" t="s">
        <v>8098</v>
      </c>
      <c r="J8859" s="40">
        <v>0</v>
      </c>
      <c r="K8859" s="40">
        <v>397.26</v>
      </c>
    </row>
    <row r="8860" spans="1:11" x14ac:dyDescent="0.35">
      <c r="A8860">
        <v>30334</v>
      </c>
      <c r="B8860" t="s">
        <v>18074</v>
      </c>
      <c r="C8860" s="70">
        <v>0</v>
      </c>
      <c r="D8860" s="70">
        <v>0</v>
      </c>
      <c r="E8860" s="71">
        <v>44804</v>
      </c>
      <c r="F8860" t="s">
        <v>5152</v>
      </c>
      <c r="G8860" t="s">
        <v>2247</v>
      </c>
      <c r="H8860" t="s">
        <v>2265</v>
      </c>
      <c r="J8860" s="40">
        <v>19.45</v>
      </c>
      <c r="K8860" s="40">
        <v>0</v>
      </c>
    </row>
    <row r="8861" spans="1:11" x14ac:dyDescent="0.35">
      <c r="A8861">
        <v>30334</v>
      </c>
      <c r="B8861" t="s">
        <v>18074</v>
      </c>
      <c r="C8861" s="70">
        <v>0</v>
      </c>
      <c r="D8861" s="70">
        <v>0</v>
      </c>
      <c r="E8861" s="71">
        <v>44820</v>
      </c>
      <c r="F8861" t="s">
        <v>18083</v>
      </c>
      <c r="G8861" t="s">
        <v>15843</v>
      </c>
      <c r="H8861" t="s">
        <v>18082</v>
      </c>
      <c r="I8861" t="s">
        <v>18081</v>
      </c>
      <c r="J8861" s="40">
        <v>743.99</v>
      </c>
      <c r="K8861" s="40">
        <v>0</v>
      </c>
    </row>
    <row r="8862" spans="1:11" x14ac:dyDescent="0.35">
      <c r="A8862">
        <v>30334</v>
      </c>
      <c r="B8862" t="s">
        <v>18074</v>
      </c>
      <c r="C8862" s="70">
        <v>0</v>
      </c>
      <c r="D8862" s="70">
        <v>0</v>
      </c>
      <c r="E8862" s="71">
        <v>44822</v>
      </c>
      <c r="F8862" t="s">
        <v>8069</v>
      </c>
      <c r="G8862" t="s">
        <v>2142</v>
      </c>
      <c r="H8862" t="s">
        <v>8068</v>
      </c>
      <c r="I8862" t="s">
        <v>8067</v>
      </c>
      <c r="J8862" s="40">
        <v>0</v>
      </c>
      <c r="K8862" s="40">
        <v>371.99</v>
      </c>
    </row>
    <row r="8863" spans="1:11" x14ac:dyDescent="0.35">
      <c r="A8863">
        <v>30334</v>
      </c>
      <c r="B8863" t="s">
        <v>18074</v>
      </c>
      <c r="C8863" s="70">
        <v>0</v>
      </c>
      <c r="D8863" s="70">
        <v>0</v>
      </c>
      <c r="E8863" s="71">
        <v>44822</v>
      </c>
      <c r="F8863" t="s">
        <v>8066</v>
      </c>
      <c r="G8863" t="s">
        <v>2142</v>
      </c>
      <c r="H8863" t="s">
        <v>8065</v>
      </c>
      <c r="I8863" t="s">
        <v>8064</v>
      </c>
      <c r="J8863" s="40">
        <v>0</v>
      </c>
      <c r="K8863" s="40">
        <v>371.99</v>
      </c>
    </row>
    <row r="8864" spans="1:11" x14ac:dyDescent="0.35">
      <c r="A8864">
        <v>30334</v>
      </c>
      <c r="B8864" t="s">
        <v>18074</v>
      </c>
      <c r="C8864" s="70">
        <v>0</v>
      </c>
      <c r="D8864" s="70">
        <v>0</v>
      </c>
      <c r="E8864" s="71">
        <v>44834</v>
      </c>
      <c r="F8864" t="s">
        <v>4732</v>
      </c>
      <c r="G8864" t="s">
        <v>2247</v>
      </c>
      <c r="H8864" t="s">
        <v>2262</v>
      </c>
      <c r="J8864" s="40">
        <v>0</v>
      </c>
      <c r="K8864" s="40">
        <v>0.01</v>
      </c>
    </row>
    <row r="8865" spans="1:11" x14ac:dyDescent="0.35">
      <c r="A8865">
        <v>30334</v>
      </c>
      <c r="B8865" t="s">
        <v>18074</v>
      </c>
      <c r="C8865" s="70">
        <v>0</v>
      </c>
      <c r="D8865" s="70">
        <v>0</v>
      </c>
      <c r="E8865" s="71">
        <v>44841</v>
      </c>
      <c r="F8865" t="s">
        <v>18080</v>
      </c>
      <c r="G8865" t="s">
        <v>15843</v>
      </c>
      <c r="H8865" t="s">
        <v>18079</v>
      </c>
      <c r="I8865" t="s">
        <v>18078</v>
      </c>
      <c r="J8865" s="40">
        <v>363.45</v>
      </c>
      <c r="K8865" s="40">
        <v>0</v>
      </c>
    </row>
    <row r="8866" spans="1:11" x14ac:dyDescent="0.35">
      <c r="A8866">
        <v>30334</v>
      </c>
      <c r="B8866" t="s">
        <v>18074</v>
      </c>
      <c r="C8866" s="70">
        <v>0</v>
      </c>
      <c r="D8866" s="70">
        <v>0</v>
      </c>
      <c r="E8866" s="71">
        <v>44843</v>
      </c>
      <c r="F8866" t="s">
        <v>8048</v>
      </c>
      <c r="G8866" t="s">
        <v>2142</v>
      </c>
      <c r="H8866" t="s">
        <v>8047</v>
      </c>
      <c r="I8866" t="s">
        <v>8046</v>
      </c>
      <c r="J8866" s="40">
        <v>0</v>
      </c>
      <c r="K8866" s="40">
        <v>363.45</v>
      </c>
    </row>
    <row r="8867" spans="1:11" x14ac:dyDescent="0.35">
      <c r="A8867">
        <v>30334</v>
      </c>
      <c r="B8867" t="s">
        <v>18074</v>
      </c>
      <c r="C8867" s="70">
        <v>0</v>
      </c>
      <c r="D8867" s="70">
        <v>0</v>
      </c>
      <c r="E8867" s="71">
        <v>44868</v>
      </c>
      <c r="F8867" t="s">
        <v>8033</v>
      </c>
      <c r="G8867" t="s">
        <v>2142</v>
      </c>
      <c r="H8867" t="s">
        <v>8032</v>
      </c>
      <c r="I8867" t="s">
        <v>8031</v>
      </c>
      <c r="J8867" s="40">
        <v>0</v>
      </c>
      <c r="K8867" s="40">
        <v>358.97</v>
      </c>
    </row>
    <row r="8868" spans="1:11" x14ac:dyDescent="0.35">
      <c r="A8868">
        <v>30334</v>
      </c>
      <c r="B8868" t="s">
        <v>18074</v>
      </c>
      <c r="C8868" s="70">
        <v>0</v>
      </c>
      <c r="D8868" s="70">
        <v>0</v>
      </c>
      <c r="E8868" s="71">
        <v>44868</v>
      </c>
      <c r="F8868" t="s">
        <v>8030</v>
      </c>
      <c r="G8868" t="s">
        <v>2142</v>
      </c>
      <c r="H8868" t="s">
        <v>8029</v>
      </c>
      <c r="I8868" t="s">
        <v>8028</v>
      </c>
      <c r="J8868" s="40">
        <v>0</v>
      </c>
      <c r="K8868" s="40">
        <v>358.97</v>
      </c>
    </row>
    <row r="8869" spans="1:11" x14ac:dyDescent="0.35">
      <c r="A8869">
        <v>30334</v>
      </c>
      <c r="B8869" t="s">
        <v>18074</v>
      </c>
      <c r="C8869" s="70">
        <v>0</v>
      </c>
      <c r="D8869" s="70">
        <v>0</v>
      </c>
      <c r="E8869" s="71">
        <v>44868</v>
      </c>
      <c r="F8869" t="s">
        <v>18077</v>
      </c>
      <c r="G8869" t="s">
        <v>15843</v>
      </c>
      <c r="H8869" t="s">
        <v>18076</v>
      </c>
      <c r="I8869" t="s">
        <v>18075</v>
      </c>
      <c r="J8869" s="40">
        <v>717.93</v>
      </c>
      <c r="K8869" s="40">
        <v>0</v>
      </c>
    </row>
    <row r="8870" spans="1:11" x14ac:dyDescent="0.35">
      <c r="A8870">
        <v>30334</v>
      </c>
      <c r="B8870" t="s">
        <v>18074</v>
      </c>
      <c r="C8870" s="70">
        <v>0</v>
      </c>
      <c r="D8870" s="70">
        <v>0</v>
      </c>
      <c r="E8870" s="71">
        <v>44895</v>
      </c>
      <c r="F8870" t="s">
        <v>4024</v>
      </c>
      <c r="G8870" t="s">
        <v>2247</v>
      </c>
      <c r="H8870" t="s">
        <v>1916</v>
      </c>
      <c r="I8870" t="s">
        <v>1916</v>
      </c>
      <c r="J8870" s="40">
        <v>0.01</v>
      </c>
      <c r="K8870" s="40">
        <v>0</v>
      </c>
    </row>
    <row r="8871" spans="1:11" x14ac:dyDescent="0.35">
      <c r="A8871">
        <v>30334</v>
      </c>
      <c r="B8871" t="s">
        <v>18074</v>
      </c>
      <c r="C8871" s="70">
        <v>0</v>
      </c>
      <c r="D8871" s="70">
        <v>0</v>
      </c>
      <c r="E8871" s="71">
        <v>44915</v>
      </c>
      <c r="F8871" t="s">
        <v>8012</v>
      </c>
      <c r="G8871" t="s">
        <v>2142</v>
      </c>
      <c r="H8871" t="s">
        <v>8011</v>
      </c>
      <c r="I8871" t="s">
        <v>8010</v>
      </c>
      <c r="J8871" s="40">
        <v>0</v>
      </c>
      <c r="K8871" s="40">
        <v>369.31</v>
      </c>
    </row>
    <row r="8872" spans="1:11" x14ac:dyDescent="0.35">
      <c r="A8872">
        <v>30334</v>
      </c>
      <c r="B8872" t="s">
        <v>18074</v>
      </c>
      <c r="C8872" s="70">
        <v>0</v>
      </c>
      <c r="D8872" s="70">
        <v>0</v>
      </c>
      <c r="E8872" s="71">
        <v>44915</v>
      </c>
      <c r="F8872" t="s">
        <v>18073</v>
      </c>
      <c r="G8872" t="s">
        <v>15843</v>
      </c>
      <c r="H8872" t="s">
        <v>18072</v>
      </c>
      <c r="I8872" t="s">
        <v>18071</v>
      </c>
      <c r="J8872" s="40">
        <v>369.31</v>
      </c>
      <c r="K8872" s="40">
        <v>0</v>
      </c>
    </row>
    <row r="8873" spans="1:11" x14ac:dyDescent="0.35">
      <c r="A8873">
        <v>30338</v>
      </c>
      <c r="B8873" t="s">
        <v>18063</v>
      </c>
      <c r="C8873" s="70">
        <v>0</v>
      </c>
      <c r="D8873" s="70">
        <v>0</v>
      </c>
      <c r="E8873" s="71">
        <v>44627</v>
      </c>
      <c r="F8873" t="s">
        <v>3179</v>
      </c>
      <c r="G8873" t="s">
        <v>2142</v>
      </c>
      <c r="H8873" t="s">
        <v>3178</v>
      </c>
      <c r="I8873" t="s">
        <v>3177</v>
      </c>
      <c r="J8873" s="40">
        <v>0</v>
      </c>
      <c r="K8873" s="40">
        <v>15780.01</v>
      </c>
    </row>
    <row r="8874" spans="1:11" x14ac:dyDescent="0.35">
      <c r="A8874">
        <v>30338</v>
      </c>
      <c r="B8874" t="s">
        <v>18063</v>
      </c>
      <c r="C8874" s="70">
        <v>0</v>
      </c>
      <c r="D8874" s="70">
        <v>0</v>
      </c>
      <c r="E8874" s="71">
        <v>44633</v>
      </c>
      <c r="F8874" t="s">
        <v>18070</v>
      </c>
      <c r="G8874" t="s">
        <v>15843</v>
      </c>
      <c r="H8874" t="s">
        <v>18069</v>
      </c>
      <c r="J8874" s="40">
        <v>15867.03</v>
      </c>
      <c r="K8874" s="40">
        <v>0</v>
      </c>
    </row>
    <row r="8875" spans="1:11" x14ac:dyDescent="0.35">
      <c r="A8875">
        <v>30338</v>
      </c>
      <c r="B8875" t="s">
        <v>18063</v>
      </c>
      <c r="C8875" s="70">
        <v>0</v>
      </c>
      <c r="D8875" s="70">
        <v>0</v>
      </c>
      <c r="E8875" s="71">
        <v>44651</v>
      </c>
      <c r="F8875" t="s">
        <v>6484</v>
      </c>
      <c r="G8875" t="s">
        <v>2247</v>
      </c>
      <c r="J8875" s="40">
        <v>0</v>
      </c>
      <c r="K8875" s="40">
        <v>87.02</v>
      </c>
    </row>
    <row r="8876" spans="1:11" x14ac:dyDescent="0.35">
      <c r="A8876">
        <v>30338</v>
      </c>
      <c r="B8876" t="s">
        <v>18063</v>
      </c>
      <c r="C8876" s="70">
        <v>0</v>
      </c>
      <c r="D8876" s="70">
        <v>0</v>
      </c>
      <c r="E8876" s="71">
        <v>44703</v>
      </c>
      <c r="F8876" t="s">
        <v>11508</v>
      </c>
      <c r="G8876" t="s">
        <v>2142</v>
      </c>
      <c r="H8876" t="s">
        <v>11507</v>
      </c>
      <c r="I8876" t="s">
        <v>11506</v>
      </c>
      <c r="J8876" s="40">
        <v>0</v>
      </c>
      <c r="K8876" s="40">
        <v>29607.03</v>
      </c>
    </row>
    <row r="8877" spans="1:11" x14ac:dyDescent="0.35">
      <c r="A8877">
        <v>30338</v>
      </c>
      <c r="B8877" t="s">
        <v>18063</v>
      </c>
      <c r="C8877" s="70">
        <v>0</v>
      </c>
      <c r="D8877" s="70">
        <v>0</v>
      </c>
      <c r="E8877" s="71">
        <v>44706</v>
      </c>
      <c r="F8877" t="s">
        <v>18068</v>
      </c>
      <c r="G8877" t="s">
        <v>15843</v>
      </c>
      <c r="H8877" t="s">
        <v>18067</v>
      </c>
      <c r="J8877" s="40">
        <v>29607.03</v>
      </c>
      <c r="K8877" s="40">
        <v>0</v>
      </c>
    </row>
    <row r="8878" spans="1:11" x14ac:dyDescent="0.35">
      <c r="A8878">
        <v>30338</v>
      </c>
      <c r="B8878" t="s">
        <v>18063</v>
      </c>
      <c r="C8878" s="70">
        <v>0</v>
      </c>
      <c r="D8878" s="70">
        <v>0</v>
      </c>
      <c r="E8878" s="71">
        <v>44836</v>
      </c>
      <c r="F8878" t="s">
        <v>11362</v>
      </c>
      <c r="G8878" t="s">
        <v>2142</v>
      </c>
      <c r="H8878" t="s">
        <v>11361</v>
      </c>
      <c r="I8878" t="s">
        <v>11360</v>
      </c>
      <c r="J8878" s="40">
        <v>0</v>
      </c>
      <c r="K8878" s="40">
        <v>34842.51</v>
      </c>
    </row>
    <row r="8879" spans="1:11" x14ac:dyDescent="0.35">
      <c r="A8879">
        <v>30338</v>
      </c>
      <c r="B8879" t="s">
        <v>18063</v>
      </c>
      <c r="C8879" s="70">
        <v>0</v>
      </c>
      <c r="D8879" s="70">
        <v>0</v>
      </c>
      <c r="E8879" s="71">
        <v>44845</v>
      </c>
      <c r="F8879" t="s">
        <v>18066</v>
      </c>
      <c r="G8879" t="s">
        <v>15843</v>
      </c>
      <c r="H8879" t="s">
        <v>18065</v>
      </c>
      <c r="I8879" t="s">
        <v>18064</v>
      </c>
      <c r="J8879" s="40">
        <v>34482.400000000001</v>
      </c>
      <c r="K8879" s="40">
        <v>0</v>
      </c>
    </row>
    <row r="8880" spans="1:11" x14ac:dyDescent="0.35">
      <c r="A8880">
        <v>30338</v>
      </c>
      <c r="B8880" t="s">
        <v>18063</v>
      </c>
      <c r="C8880" s="70">
        <v>0</v>
      </c>
      <c r="D8880" s="70">
        <v>0</v>
      </c>
      <c r="E8880" s="71">
        <v>44865</v>
      </c>
      <c r="F8880" t="s">
        <v>4505</v>
      </c>
      <c r="G8880" t="s">
        <v>2247</v>
      </c>
      <c r="H8880" t="s">
        <v>1919</v>
      </c>
      <c r="I8880" t="s">
        <v>1919</v>
      </c>
      <c r="J8880" s="40">
        <v>360.11</v>
      </c>
      <c r="K8880" s="40">
        <v>0</v>
      </c>
    </row>
    <row r="8881" spans="1:11" x14ac:dyDescent="0.35">
      <c r="A8881">
        <v>30341</v>
      </c>
      <c r="B8881" t="s">
        <v>18062</v>
      </c>
      <c r="C8881" s="70">
        <v>6143</v>
      </c>
      <c r="D8881" s="70">
        <v>1975.24</v>
      </c>
      <c r="E8881" s="71">
        <v>44592</v>
      </c>
      <c r="F8881" t="s">
        <v>6802</v>
      </c>
      <c r="G8881" t="s">
        <v>2247</v>
      </c>
      <c r="J8881" s="40">
        <v>0</v>
      </c>
      <c r="K8881" s="40">
        <v>52.55</v>
      </c>
    </row>
    <row r="8882" spans="1:11" x14ac:dyDescent="0.35">
      <c r="A8882">
        <v>30341</v>
      </c>
      <c r="B8882" t="s">
        <v>18062</v>
      </c>
      <c r="C8882" s="70">
        <v>6143</v>
      </c>
      <c r="D8882" s="70">
        <v>1975.24</v>
      </c>
      <c r="E8882" s="71">
        <v>44651</v>
      </c>
      <c r="F8882" t="s">
        <v>6483</v>
      </c>
      <c r="G8882" t="s">
        <v>2247</v>
      </c>
      <c r="J8882" s="40">
        <v>11.5</v>
      </c>
      <c r="K8882" s="40">
        <v>0</v>
      </c>
    </row>
    <row r="8883" spans="1:11" x14ac:dyDescent="0.35">
      <c r="A8883">
        <v>30341</v>
      </c>
      <c r="B8883" t="s">
        <v>18062</v>
      </c>
      <c r="C8883" s="70">
        <v>6143</v>
      </c>
      <c r="D8883" s="70">
        <v>1975.24</v>
      </c>
      <c r="E8883" s="71">
        <v>44681</v>
      </c>
      <c r="F8883" t="s">
        <v>6242</v>
      </c>
      <c r="G8883" t="s">
        <v>2247</v>
      </c>
      <c r="J8883" s="40">
        <v>0</v>
      </c>
      <c r="K8883" s="40">
        <v>82.22</v>
      </c>
    </row>
    <row r="8884" spans="1:11" x14ac:dyDescent="0.35">
      <c r="A8884">
        <v>30341</v>
      </c>
      <c r="B8884" t="s">
        <v>18062</v>
      </c>
      <c r="C8884" s="70">
        <v>6143</v>
      </c>
      <c r="D8884" s="70">
        <v>1975.24</v>
      </c>
      <c r="E8884" s="71">
        <v>44712</v>
      </c>
      <c r="F8884" t="s">
        <v>5921</v>
      </c>
      <c r="G8884" t="s">
        <v>2247</v>
      </c>
      <c r="J8884" s="40">
        <v>0</v>
      </c>
      <c r="K8884" s="40">
        <v>11.65</v>
      </c>
    </row>
    <row r="8885" spans="1:11" x14ac:dyDescent="0.35">
      <c r="A8885">
        <v>30341</v>
      </c>
      <c r="B8885" t="s">
        <v>18062</v>
      </c>
      <c r="C8885" s="70">
        <v>6143</v>
      </c>
      <c r="D8885" s="70">
        <v>1975.24</v>
      </c>
      <c r="E8885" s="71">
        <v>44742</v>
      </c>
      <c r="F8885" t="s">
        <v>5648</v>
      </c>
      <c r="G8885" t="s">
        <v>2247</v>
      </c>
      <c r="J8885" s="40">
        <v>0</v>
      </c>
      <c r="K8885" s="40">
        <v>85.18</v>
      </c>
    </row>
    <row r="8886" spans="1:11" x14ac:dyDescent="0.35">
      <c r="A8886">
        <v>30341</v>
      </c>
      <c r="B8886" t="s">
        <v>18062</v>
      </c>
      <c r="C8886" s="70">
        <v>6143</v>
      </c>
      <c r="D8886" s="70">
        <v>1975.24</v>
      </c>
      <c r="E8886" s="71">
        <v>44743</v>
      </c>
      <c r="F8886" t="s">
        <v>8135</v>
      </c>
      <c r="G8886" t="s">
        <v>2142</v>
      </c>
      <c r="H8886" t="s">
        <v>8134</v>
      </c>
      <c r="I8886" t="s">
        <v>8133</v>
      </c>
      <c r="J8886" s="40">
        <v>0</v>
      </c>
      <c r="K8886" s="40">
        <v>1915.5</v>
      </c>
    </row>
    <row r="8887" spans="1:11" x14ac:dyDescent="0.35">
      <c r="A8887">
        <v>30341</v>
      </c>
      <c r="B8887" t="s">
        <v>18062</v>
      </c>
      <c r="C8887" s="70">
        <v>6143</v>
      </c>
      <c r="D8887" s="70">
        <v>1975.24</v>
      </c>
      <c r="E8887" s="71">
        <v>44773</v>
      </c>
      <c r="F8887" t="s">
        <v>5340</v>
      </c>
      <c r="G8887" t="s">
        <v>2247</v>
      </c>
      <c r="J8887" s="40">
        <v>160.36000000000001</v>
      </c>
      <c r="K8887" s="40">
        <v>0</v>
      </c>
    </row>
    <row r="8888" spans="1:11" x14ac:dyDescent="0.35">
      <c r="A8888">
        <v>30346</v>
      </c>
      <c r="B8888" t="s">
        <v>18059</v>
      </c>
      <c r="C8888" s="70">
        <v>0</v>
      </c>
      <c r="D8888" s="70">
        <v>0</v>
      </c>
      <c r="E8888" s="71">
        <v>44592</v>
      </c>
      <c r="F8888" t="s">
        <v>8543</v>
      </c>
      <c r="G8888" t="s">
        <v>2142</v>
      </c>
      <c r="H8888" t="s">
        <v>8542</v>
      </c>
      <c r="I8888" t="s">
        <v>8541</v>
      </c>
      <c r="J8888" s="40">
        <v>0</v>
      </c>
      <c r="K8888" s="40">
        <v>1216.92</v>
      </c>
    </row>
    <row r="8889" spans="1:11" x14ac:dyDescent="0.35">
      <c r="A8889">
        <v>30346</v>
      </c>
      <c r="B8889" t="s">
        <v>18059</v>
      </c>
      <c r="C8889" s="70">
        <v>0</v>
      </c>
      <c r="D8889" s="70">
        <v>0</v>
      </c>
      <c r="E8889" s="71">
        <v>44592</v>
      </c>
      <c r="F8889" t="s">
        <v>6801</v>
      </c>
      <c r="G8889" t="s">
        <v>2247</v>
      </c>
      <c r="J8889" s="40">
        <v>0</v>
      </c>
      <c r="K8889" s="40">
        <v>12.19</v>
      </c>
    </row>
    <row r="8890" spans="1:11" x14ac:dyDescent="0.35">
      <c r="A8890">
        <v>30346</v>
      </c>
      <c r="B8890" t="s">
        <v>18059</v>
      </c>
      <c r="C8890" s="70">
        <v>0</v>
      </c>
      <c r="D8890" s="70">
        <v>0</v>
      </c>
      <c r="E8890" s="71">
        <v>44603</v>
      </c>
      <c r="F8890" t="s">
        <v>18061</v>
      </c>
      <c r="G8890" t="s">
        <v>15843</v>
      </c>
      <c r="H8890" t="s">
        <v>18060</v>
      </c>
      <c r="J8890" s="40">
        <v>1213.9100000000001</v>
      </c>
      <c r="K8890" s="40">
        <v>0</v>
      </c>
    </row>
    <row r="8891" spans="1:11" x14ac:dyDescent="0.35">
      <c r="A8891">
        <v>30346</v>
      </c>
      <c r="B8891" t="s">
        <v>18059</v>
      </c>
      <c r="C8891" s="70">
        <v>0</v>
      </c>
      <c r="D8891" s="70">
        <v>0</v>
      </c>
      <c r="E8891" s="71">
        <v>44651</v>
      </c>
      <c r="F8891" t="s">
        <v>6482</v>
      </c>
      <c r="G8891" t="s">
        <v>2247</v>
      </c>
      <c r="J8891" s="40">
        <v>15.2</v>
      </c>
      <c r="K8891" s="40">
        <v>0</v>
      </c>
    </row>
    <row r="8892" spans="1:11" x14ac:dyDescent="0.35">
      <c r="A8892">
        <v>30347</v>
      </c>
      <c r="B8892" t="s">
        <v>111</v>
      </c>
      <c r="C8892" s="70">
        <v>117</v>
      </c>
      <c r="D8892" s="70">
        <v>37.619999999999997</v>
      </c>
      <c r="E8892" s="71">
        <v>44592</v>
      </c>
      <c r="F8892" t="s">
        <v>11547</v>
      </c>
      <c r="G8892" t="s">
        <v>1912</v>
      </c>
      <c r="J8892" s="40">
        <v>36.619999999999997</v>
      </c>
      <c r="K8892" s="40">
        <v>0</v>
      </c>
    </row>
    <row r="8893" spans="1:11" x14ac:dyDescent="0.35">
      <c r="A8893">
        <v>30347</v>
      </c>
      <c r="B8893" t="s">
        <v>111</v>
      </c>
      <c r="C8893" s="70">
        <v>117</v>
      </c>
      <c r="D8893" s="70">
        <v>37.619999999999997</v>
      </c>
      <c r="E8893" s="71">
        <v>44592</v>
      </c>
      <c r="F8893" t="s">
        <v>6800</v>
      </c>
      <c r="G8893" t="s">
        <v>2247</v>
      </c>
      <c r="J8893" s="40">
        <v>0</v>
      </c>
      <c r="K8893" s="40">
        <v>1</v>
      </c>
    </row>
    <row r="8894" spans="1:11" x14ac:dyDescent="0.35">
      <c r="A8894">
        <v>30347</v>
      </c>
      <c r="B8894" t="s">
        <v>111</v>
      </c>
      <c r="C8894" s="70">
        <v>117</v>
      </c>
      <c r="D8894" s="70">
        <v>37.619999999999997</v>
      </c>
      <c r="E8894" s="71">
        <v>44620</v>
      </c>
      <c r="F8894" t="s">
        <v>8269</v>
      </c>
      <c r="G8894" t="s">
        <v>1912</v>
      </c>
      <c r="J8894" s="40">
        <v>36.130000000000003</v>
      </c>
      <c r="K8894" s="40">
        <v>0</v>
      </c>
    </row>
    <row r="8895" spans="1:11" x14ac:dyDescent="0.35">
      <c r="A8895">
        <v>30347</v>
      </c>
      <c r="B8895" t="s">
        <v>111</v>
      </c>
      <c r="C8895" s="70">
        <v>117</v>
      </c>
      <c r="D8895" s="70">
        <v>37.619999999999997</v>
      </c>
      <c r="E8895" s="71">
        <v>44651</v>
      </c>
      <c r="F8895" t="s">
        <v>8268</v>
      </c>
      <c r="G8895" t="s">
        <v>1912</v>
      </c>
      <c r="J8895" s="40">
        <v>129.09</v>
      </c>
      <c r="K8895" s="40">
        <v>0</v>
      </c>
    </row>
    <row r="8896" spans="1:11" x14ac:dyDescent="0.35">
      <c r="A8896">
        <v>30347</v>
      </c>
      <c r="B8896" t="s">
        <v>111</v>
      </c>
      <c r="C8896" s="70">
        <v>117</v>
      </c>
      <c r="D8896" s="70">
        <v>37.619999999999997</v>
      </c>
      <c r="E8896" s="71">
        <v>44651</v>
      </c>
      <c r="F8896" t="s">
        <v>6481</v>
      </c>
      <c r="G8896" t="s">
        <v>2247</v>
      </c>
      <c r="J8896" s="40">
        <v>1.1499999999999999</v>
      </c>
      <c r="K8896" s="40">
        <v>0</v>
      </c>
    </row>
    <row r="8897" spans="1:11" x14ac:dyDescent="0.35">
      <c r="A8897">
        <v>30347</v>
      </c>
      <c r="B8897" t="s">
        <v>111</v>
      </c>
      <c r="C8897" s="70">
        <v>117</v>
      </c>
      <c r="D8897" s="70">
        <v>37.619999999999997</v>
      </c>
      <c r="E8897" s="71">
        <v>44681</v>
      </c>
      <c r="F8897" t="s">
        <v>8264</v>
      </c>
      <c r="G8897" t="s">
        <v>1912</v>
      </c>
      <c r="J8897" s="40">
        <v>35.270000000000003</v>
      </c>
      <c r="K8897" s="40">
        <v>0</v>
      </c>
    </row>
    <row r="8898" spans="1:11" x14ac:dyDescent="0.35">
      <c r="A8898">
        <v>30347</v>
      </c>
      <c r="B8898" t="s">
        <v>111</v>
      </c>
      <c r="C8898" s="70">
        <v>117</v>
      </c>
      <c r="D8898" s="70">
        <v>37.619999999999997</v>
      </c>
      <c r="E8898" s="71">
        <v>44681</v>
      </c>
      <c r="F8898" t="s">
        <v>6241</v>
      </c>
      <c r="G8898" t="s">
        <v>2247</v>
      </c>
      <c r="J8898" s="40">
        <v>0</v>
      </c>
      <c r="K8898" s="40">
        <v>10.18</v>
      </c>
    </row>
    <row r="8899" spans="1:11" x14ac:dyDescent="0.35">
      <c r="A8899">
        <v>30347</v>
      </c>
      <c r="B8899" t="s">
        <v>111</v>
      </c>
      <c r="C8899" s="70">
        <v>117</v>
      </c>
      <c r="D8899" s="70">
        <v>37.619999999999997</v>
      </c>
      <c r="E8899" s="71">
        <v>44712</v>
      </c>
      <c r="F8899" t="s">
        <v>3443</v>
      </c>
      <c r="G8899" t="s">
        <v>1912</v>
      </c>
      <c r="J8899" s="40">
        <v>100.66</v>
      </c>
      <c r="K8899" s="40">
        <v>0</v>
      </c>
    </row>
    <row r="8900" spans="1:11" x14ac:dyDescent="0.35">
      <c r="A8900">
        <v>30347</v>
      </c>
      <c r="B8900" t="s">
        <v>111</v>
      </c>
      <c r="C8900" s="70">
        <v>117</v>
      </c>
      <c r="D8900" s="70">
        <v>37.619999999999997</v>
      </c>
      <c r="E8900" s="71">
        <v>44712</v>
      </c>
      <c r="F8900" t="s">
        <v>3443</v>
      </c>
      <c r="G8900" t="s">
        <v>1912</v>
      </c>
      <c r="J8900" s="40">
        <v>232.17</v>
      </c>
      <c r="K8900" s="40">
        <v>0</v>
      </c>
    </row>
    <row r="8901" spans="1:11" x14ac:dyDescent="0.35">
      <c r="A8901">
        <v>30347</v>
      </c>
      <c r="B8901" t="s">
        <v>111</v>
      </c>
      <c r="C8901" s="70">
        <v>117</v>
      </c>
      <c r="D8901" s="70">
        <v>37.619999999999997</v>
      </c>
      <c r="E8901" s="71">
        <v>44712</v>
      </c>
      <c r="F8901" t="s">
        <v>5920</v>
      </c>
      <c r="G8901" t="s">
        <v>2247</v>
      </c>
      <c r="J8901" s="40">
        <v>0</v>
      </c>
      <c r="K8901" s="40">
        <v>1.66</v>
      </c>
    </row>
    <row r="8902" spans="1:11" x14ac:dyDescent="0.35">
      <c r="A8902">
        <v>30347</v>
      </c>
      <c r="B8902" t="s">
        <v>111</v>
      </c>
      <c r="C8902" s="70">
        <v>117</v>
      </c>
      <c r="D8902" s="70">
        <v>37.619999999999997</v>
      </c>
      <c r="E8902" s="71">
        <v>44742</v>
      </c>
      <c r="F8902" t="s">
        <v>5647</v>
      </c>
      <c r="G8902" t="s">
        <v>2247</v>
      </c>
      <c r="J8902" s="40">
        <v>0</v>
      </c>
      <c r="K8902" s="40">
        <v>27.58</v>
      </c>
    </row>
    <row r="8903" spans="1:11" x14ac:dyDescent="0.35">
      <c r="A8903">
        <v>30347</v>
      </c>
      <c r="B8903" t="s">
        <v>111</v>
      </c>
      <c r="C8903" s="70">
        <v>117</v>
      </c>
      <c r="D8903" s="70">
        <v>37.619999999999997</v>
      </c>
      <c r="E8903" s="71">
        <v>44773</v>
      </c>
      <c r="F8903" t="s">
        <v>15871</v>
      </c>
      <c r="G8903" t="s">
        <v>1912</v>
      </c>
      <c r="J8903" s="40">
        <v>358.01</v>
      </c>
      <c r="K8903" s="40">
        <v>0</v>
      </c>
    </row>
    <row r="8904" spans="1:11" x14ac:dyDescent="0.35">
      <c r="A8904">
        <v>30347</v>
      </c>
      <c r="B8904" t="s">
        <v>111</v>
      </c>
      <c r="C8904" s="70">
        <v>117</v>
      </c>
      <c r="D8904" s="70">
        <v>37.619999999999997</v>
      </c>
      <c r="E8904" s="71">
        <v>44773</v>
      </c>
      <c r="F8904" t="s">
        <v>5339</v>
      </c>
      <c r="G8904" t="s">
        <v>2247</v>
      </c>
      <c r="J8904" s="40">
        <v>18.260000000000002</v>
      </c>
      <c r="K8904" s="40">
        <v>0</v>
      </c>
    </row>
    <row r="8905" spans="1:11" x14ac:dyDescent="0.35">
      <c r="A8905">
        <v>30347</v>
      </c>
      <c r="B8905" t="s">
        <v>111</v>
      </c>
      <c r="C8905" s="70">
        <v>117</v>
      </c>
      <c r="D8905" s="70">
        <v>37.619999999999997</v>
      </c>
      <c r="E8905" s="71">
        <v>44774</v>
      </c>
      <c r="F8905" t="s">
        <v>18058</v>
      </c>
      <c r="G8905" t="s">
        <v>1907</v>
      </c>
      <c r="H8905" t="s">
        <v>8104</v>
      </c>
      <c r="I8905" t="s">
        <v>8103</v>
      </c>
      <c r="J8905" s="40">
        <v>0</v>
      </c>
      <c r="K8905" s="40">
        <v>34.590000000000003</v>
      </c>
    </row>
    <row r="8906" spans="1:11" x14ac:dyDescent="0.35">
      <c r="A8906">
        <v>30347</v>
      </c>
      <c r="B8906" t="s">
        <v>111</v>
      </c>
      <c r="C8906" s="70">
        <v>117</v>
      </c>
      <c r="D8906" s="70">
        <v>37.619999999999997</v>
      </c>
      <c r="E8906" s="71">
        <v>44774</v>
      </c>
      <c r="F8906" t="s">
        <v>18057</v>
      </c>
      <c r="G8906" t="s">
        <v>1907</v>
      </c>
      <c r="H8906" t="s">
        <v>8116</v>
      </c>
      <c r="I8906" t="s">
        <v>8115</v>
      </c>
      <c r="J8906" s="40">
        <v>0</v>
      </c>
      <c r="K8906" s="40">
        <v>34.590000000000003</v>
      </c>
    </row>
    <row r="8907" spans="1:11" x14ac:dyDescent="0.35">
      <c r="A8907">
        <v>30347</v>
      </c>
      <c r="B8907" t="s">
        <v>111</v>
      </c>
      <c r="C8907" s="70">
        <v>117</v>
      </c>
      <c r="D8907" s="70">
        <v>37.619999999999997</v>
      </c>
      <c r="E8907" s="71">
        <v>44774</v>
      </c>
      <c r="F8907" t="s">
        <v>18056</v>
      </c>
      <c r="G8907" t="s">
        <v>1907</v>
      </c>
      <c r="H8907" t="s">
        <v>8113</v>
      </c>
      <c r="I8907" t="s">
        <v>8112</v>
      </c>
      <c r="J8907" s="40">
        <v>0</v>
      </c>
      <c r="K8907" s="40">
        <v>34.590000000000003</v>
      </c>
    </row>
    <row r="8908" spans="1:11" x14ac:dyDescent="0.35">
      <c r="A8908">
        <v>30347</v>
      </c>
      <c r="B8908" t="s">
        <v>111</v>
      </c>
      <c r="C8908" s="70">
        <v>117</v>
      </c>
      <c r="D8908" s="70">
        <v>37.619999999999997</v>
      </c>
      <c r="E8908" s="71">
        <v>44774</v>
      </c>
      <c r="F8908" t="s">
        <v>18055</v>
      </c>
      <c r="G8908" t="s">
        <v>1907</v>
      </c>
      <c r="H8908" t="s">
        <v>8119</v>
      </c>
      <c r="I8908" t="s">
        <v>8118</v>
      </c>
      <c r="J8908" s="40">
        <v>0</v>
      </c>
      <c r="K8908" s="40">
        <v>34.590000000000003</v>
      </c>
    </row>
    <row r="8909" spans="1:11" x14ac:dyDescent="0.35">
      <c r="A8909">
        <v>30347</v>
      </c>
      <c r="B8909" t="s">
        <v>111</v>
      </c>
      <c r="C8909" s="70">
        <v>117</v>
      </c>
      <c r="D8909" s="70">
        <v>37.619999999999997</v>
      </c>
      <c r="E8909" s="71">
        <v>44774</v>
      </c>
      <c r="F8909" t="s">
        <v>18054</v>
      </c>
      <c r="G8909" t="s">
        <v>1907</v>
      </c>
      <c r="H8909" t="s">
        <v>8107</v>
      </c>
      <c r="I8909" t="s">
        <v>8106</v>
      </c>
      <c r="J8909" s="40">
        <v>0</v>
      </c>
      <c r="K8909" s="40">
        <v>99.35</v>
      </c>
    </row>
    <row r="8910" spans="1:11" x14ac:dyDescent="0.35">
      <c r="A8910">
        <v>30347</v>
      </c>
      <c r="B8910" t="s">
        <v>111</v>
      </c>
      <c r="C8910" s="70">
        <v>117</v>
      </c>
      <c r="D8910" s="70">
        <v>37.619999999999997</v>
      </c>
      <c r="E8910" s="71">
        <v>44774</v>
      </c>
      <c r="F8910" t="s">
        <v>18053</v>
      </c>
      <c r="G8910" t="s">
        <v>1907</v>
      </c>
      <c r="H8910" t="s">
        <v>8110</v>
      </c>
      <c r="I8910" t="s">
        <v>8109</v>
      </c>
      <c r="J8910" s="40">
        <v>0</v>
      </c>
      <c r="K8910" s="40">
        <v>121.23</v>
      </c>
    </row>
    <row r="8911" spans="1:11" x14ac:dyDescent="0.35">
      <c r="A8911">
        <v>30347</v>
      </c>
      <c r="B8911" t="s">
        <v>111</v>
      </c>
      <c r="C8911" s="70">
        <v>117</v>
      </c>
      <c r="D8911" s="70">
        <v>37.619999999999997</v>
      </c>
      <c r="E8911" s="71">
        <v>44774</v>
      </c>
      <c r="F8911" t="s">
        <v>18052</v>
      </c>
      <c r="G8911" t="s">
        <v>1907</v>
      </c>
      <c r="H8911" t="s">
        <v>8131</v>
      </c>
      <c r="I8911" t="s">
        <v>8130</v>
      </c>
      <c r="J8911" s="40">
        <v>0</v>
      </c>
      <c r="K8911" s="40">
        <v>229.15</v>
      </c>
    </row>
    <row r="8912" spans="1:11" x14ac:dyDescent="0.35">
      <c r="A8912">
        <v>30347</v>
      </c>
      <c r="B8912" t="s">
        <v>111</v>
      </c>
      <c r="C8912" s="70">
        <v>117</v>
      </c>
      <c r="D8912" s="70">
        <v>37.619999999999997</v>
      </c>
      <c r="E8912" s="71">
        <v>44776</v>
      </c>
      <c r="F8912" t="s">
        <v>18051</v>
      </c>
      <c r="G8912" t="s">
        <v>1907</v>
      </c>
      <c r="H8912" t="s">
        <v>8096</v>
      </c>
      <c r="I8912" t="s">
        <v>8095</v>
      </c>
      <c r="J8912" s="40">
        <v>0</v>
      </c>
      <c r="K8912" s="40">
        <v>360.67</v>
      </c>
    </row>
    <row r="8913" spans="1:11" x14ac:dyDescent="0.35">
      <c r="A8913">
        <v>30347</v>
      </c>
      <c r="B8913" t="s">
        <v>111</v>
      </c>
      <c r="C8913" s="70">
        <v>117</v>
      </c>
      <c r="D8913" s="70">
        <v>37.619999999999997</v>
      </c>
      <c r="E8913" s="71">
        <v>44801</v>
      </c>
      <c r="F8913" t="s">
        <v>15868</v>
      </c>
      <c r="G8913" t="s">
        <v>1912</v>
      </c>
      <c r="J8913" s="40">
        <v>125.81</v>
      </c>
      <c r="K8913" s="40">
        <v>0</v>
      </c>
    </row>
    <row r="8914" spans="1:11" x14ac:dyDescent="0.35">
      <c r="A8914">
        <v>30347</v>
      </c>
      <c r="B8914" t="s">
        <v>111</v>
      </c>
      <c r="C8914" s="70">
        <v>117</v>
      </c>
      <c r="D8914" s="70">
        <v>37.619999999999997</v>
      </c>
      <c r="E8914" s="71">
        <v>44804</v>
      </c>
      <c r="F8914" t="s">
        <v>5151</v>
      </c>
      <c r="G8914" t="s">
        <v>2247</v>
      </c>
      <c r="H8914" t="s">
        <v>2265</v>
      </c>
      <c r="J8914" s="40">
        <v>1.1100000000000001</v>
      </c>
      <c r="K8914" s="40">
        <v>0</v>
      </c>
    </row>
    <row r="8915" spans="1:11" x14ac:dyDescent="0.35">
      <c r="A8915">
        <v>30347</v>
      </c>
      <c r="B8915" t="s">
        <v>111</v>
      </c>
      <c r="C8915" s="70">
        <v>117</v>
      </c>
      <c r="D8915" s="70">
        <v>37.619999999999997</v>
      </c>
      <c r="E8915" s="71">
        <v>44808</v>
      </c>
      <c r="F8915" t="s">
        <v>8075</v>
      </c>
      <c r="G8915" t="s">
        <v>2142</v>
      </c>
      <c r="H8915" t="s">
        <v>8074</v>
      </c>
      <c r="I8915" t="s">
        <v>8073</v>
      </c>
      <c r="J8915" s="40">
        <v>0</v>
      </c>
      <c r="K8915" s="40">
        <v>121.48</v>
      </c>
    </row>
    <row r="8916" spans="1:11" x14ac:dyDescent="0.35">
      <c r="A8916">
        <v>30347</v>
      </c>
      <c r="B8916" t="s">
        <v>111</v>
      </c>
      <c r="C8916" s="70">
        <v>117</v>
      </c>
      <c r="D8916" s="70">
        <v>37.619999999999997</v>
      </c>
      <c r="E8916" s="71">
        <v>44834</v>
      </c>
      <c r="F8916" t="s">
        <v>15865</v>
      </c>
      <c r="G8916" t="s">
        <v>1912</v>
      </c>
      <c r="I8916" t="s">
        <v>15813</v>
      </c>
      <c r="J8916" s="40">
        <v>260.8</v>
      </c>
      <c r="K8916" s="40">
        <v>0</v>
      </c>
    </row>
    <row r="8917" spans="1:11" x14ac:dyDescent="0.35">
      <c r="A8917">
        <v>30347</v>
      </c>
      <c r="B8917" t="s">
        <v>111</v>
      </c>
      <c r="C8917" s="70">
        <v>117</v>
      </c>
      <c r="D8917" s="70">
        <v>37.619999999999997</v>
      </c>
      <c r="E8917" s="71">
        <v>44834</v>
      </c>
      <c r="F8917" t="s">
        <v>15865</v>
      </c>
      <c r="G8917" t="s">
        <v>1912</v>
      </c>
      <c r="I8917" t="s">
        <v>15813</v>
      </c>
      <c r="J8917" s="40">
        <v>107.25</v>
      </c>
      <c r="K8917" s="40">
        <v>0</v>
      </c>
    </row>
    <row r="8918" spans="1:11" x14ac:dyDescent="0.35">
      <c r="A8918">
        <v>30347</v>
      </c>
      <c r="B8918" t="s">
        <v>111</v>
      </c>
      <c r="C8918" s="70">
        <v>117</v>
      </c>
      <c r="D8918" s="70">
        <v>37.619999999999997</v>
      </c>
      <c r="E8918" s="71">
        <v>44834</v>
      </c>
      <c r="F8918" t="s">
        <v>4731</v>
      </c>
      <c r="G8918" t="s">
        <v>2247</v>
      </c>
      <c r="H8918" t="s">
        <v>2262</v>
      </c>
      <c r="J8918" s="40">
        <v>0</v>
      </c>
      <c r="K8918" s="40">
        <v>1.24</v>
      </c>
    </row>
    <row r="8919" spans="1:11" x14ac:dyDescent="0.35">
      <c r="A8919">
        <v>30347</v>
      </c>
      <c r="B8919" t="s">
        <v>111</v>
      </c>
      <c r="C8919" s="70">
        <v>117</v>
      </c>
      <c r="D8919" s="70">
        <v>37.619999999999997</v>
      </c>
      <c r="E8919" s="71">
        <v>44837</v>
      </c>
      <c r="F8919" t="s">
        <v>8051</v>
      </c>
      <c r="G8919" t="s">
        <v>2142</v>
      </c>
      <c r="H8919" t="s">
        <v>8050</v>
      </c>
      <c r="I8919" t="s">
        <v>8049</v>
      </c>
      <c r="J8919" s="40">
        <v>0</v>
      </c>
      <c r="K8919" s="40">
        <v>257.88</v>
      </c>
    </row>
    <row r="8920" spans="1:11" x14ac:dyDescent="0.35">
      <c r="A8920">
        <v>30347</v>
      </c>
      <c r="B8920" t="s">
        <v>111</v>
      </c>
      <c r="C8920" s="70">
        <v>117</v>
      </c>
      <c r="D8920" s="70">
        <v>37.619999999999997</v>
      </c>
      <c r="E8920" s="71">
        <v>44846</v>
      </c>
      <c r="F8920" t="s">
        <v>8045</v>
      </c>
      <c r="G8920" t="s">
        <v>2142</v>
      </c>
      <c r="H8920" t="s">
        <v>8044</v>
      </c>
      <c r="I8920" t="s">
        <v>8043</v>
      </c>
      <c r="J8920" s="40">
        <v>0</v>
      </c>
      <c r="K8920" s="40">
        <v>106.59</v>
      </c>
    </row>
    <row r="8921" spans="1:11" x14ac:dyDescent="0.35">
      <c r="A8921">
        <v>30347</v>
      </c>
      <c r="B8921" t="s">
        <v>111</v>
      </c>
      <c r="C8921" s="70">
        <v>117</v>
      </c>
      <c r="D8921" s="70">
        <v>37.619999999999997</v>
      </c>
      <c r="E8921" s="71">
        <v>44865</v>
      </c>
      <c r="F8921" t="s">
        <v>4504</v>
      </c>
      <c r="G8921" t="s">
        <v>2247</v>
      </c>
      <c r="H8921" t="s">
        <v>1919</v>
      </c>
      <c r="I8921" t="s">
        <v>1919</v>
      </c>
      <c r="J8921" s="40">
        <v>0</v>
      </c>
      <c r="K8921" s="40">
        <v>3.58</v>
      </c>
    </row>
    <row r="8922" spans="1:11" x14ac:dyDescent="0.35">
      <c r="A8922">
        <v>30347</v>
      </c>
      <c r="B8922" t="s">
        <v>111</v>
      </c>
      <c r="C8922" s="70">
        <v>117</v>
      </c>
      <c r="D8922" s="70">
        <v>37.619999999999997</v>
      </c>
      <c r="E8922" s="71">
        <v>44895</v>
      </c>
      <c r="F8922" t="s">
        <v>18050</v>
      </c>
      <c r="G8922" t="s">
        <v>1912</v>
      </c>
      <c r="H8922" t="s">
        <v>16317</v>
      </c>
      <c r="I8922" t="s">
        <v>16317</v>
      </c>
      <c r="J8922" s="40">
        <v>205.76</v>
      </c>
      <c r="K8922" s="40">
        <v>0</v>
      </c>
    </row>
    <row r="8923" spans="1:11" x14ac:dyDescent="0.35">
      <c r="A8923">
        <v>30347</v>
      </c>
      <c r="B8923" t="s">
        <v>111</v>
      </c>
      <c r="C8923" s="70">
        <v>117</v>
      </c>
      <c r="D8923" s="70">
        <v>37.619999999999997</v>
      </c>
      <c r="E8923" s="71">
        <v>44895</v>
      </c>
      <c r="F8923" t="s">
        <v>4023</v>
      </c>
      <c r="G8923" t="s">
        <v>2247</v>
      </c>
      <c r="H8923" t="s">
        <v>1916</v>
      </c>
      <c r="I8923" t="s">
        <v>1916</v>
      </c>
      <c r="J8923" s="40">
        <v>0</v>
      </c>
      <c r="K8923" s="40">
        <v>0.01</v>
      </c>
    </row>
    <row r="8924" spans="1:11" x14ac:dyDescent="0.35">
      <c r="A8924">
        <v>30347</v>
      </c>
      <c r="B8924" t="s">
        <v>111</v>
      </c>
      <c r="C8924" s="70">
        <v>117</v>
      </c>
      <c r="D8924" s="70">
        <v>37.619999999999997</v>
      </c>
      <c r="E8924" s="71">
        <v>44899</v>
      </c>
      <c r="F8924" t="s">
        <v>8021</v>
      </c>
      <c r="G8924" t="s">
        <v>2142</v>
      </c>
      <c r="H8924" t="s">
        <v>8020</v>
      </c>
      <c r="I8924" t="s">
        <v>8019</v>
      </c>
      <c r="J8924" s="40">
        <v>0</v>
      </c>
      <c r="K8924" s="40">
        <v>209.53</v>
      </c>
    </row>
    <row r="8925" spans="1:11" x14ac:dyDescent="0.35">
      <c r="A8925">
        <v>30347</v>
      </c>
      <c r="B8925" t="s">
        <v>111</v>
      </c>
      <c r="C8925" s="70">
        <v>117</v>
      </c>
      <c r="D8925" s="70">
        <v>37.619999999999997</v>
      </c>
      <c r="E8925" s="71">
        <v>44926</v>
      </c>
      <c r="F8925" t="s">
        <v>15899</v>
      </c>
      <c r="G8925" t="s">
        <v>1912</v>
      </c>
      <c r="H8925" t="s">
        <v>15806</v>
      </c>
      <c r="I8925" t="s">
        <v>15806</v>
      </c>
      <c r="J8925" s="40">
        <v>38.36</v>
      </c>
      <c r="K8925" s="40">
        <v>0</v>
      </c>
    </row>
    <row r="8926" spans="1:11" x14ac:dyDescent="0.35">
      <c r="A8926">
        <v>30347</v>
      </c>
      <c r="B8926" t="s">
        <v>111</v>
      </c>
      <c r="C8926" s="70">
        <v>117</v>
      </c>
      <c r="D8926" s="70">
        <v>37.619999999999997</v>
      </c>
      <c r="E8926" s="71">
        <v>44926</v>
      </c>
      <c r="F8926" t="s">
        <v>3673</v>
      </c>
      <c r="G8926" t="s">
        <v>2247</v>
      </c>
      <c r="H8926" t="s">
        <v>1911</v>
      </c>
      <c r="I8926" t="s">
        <v>1911</v>
      </c>
      <c r="J8926" s="40">
        <v>3.78</v>
      </c>
      <c r="K8926" s="40">
        <v>0</v>
      </c>
    </row>
    <row r="8927" spans="1:11" x14ac:dyDescent="0.35">
      <c r="A8927">
        <v>30348</v>
      </c>
      <c r="B8927" t="s">
        <v>112</v>
      </c>
      <c r="C8927" s="70">
        <v>0</v>
      </c>
      <c r="D8927" s="70">
        <v>0</v>
      </c>
      <c r="E8927" s="71">
        <v>44566</v>
      </c>
      <c r="F8927" t="s">
        <v>8552</v>
      </c>
      <c r="G8927" t="s">
        <v>2142</v>
      </c>
      <c r="H8927" t="s">
        <v>8551</v>
      </c>
      <c r="I8927" t="s">
        <v>8550</v>
      </c>
      <c r="J8927" s="40">
        <v>0</v>
      </c>
      <c r="K8927" s="40">
        <v>425.48</v>
      </c>
    </row>
    <row r="8928" spans="1:11" x14ac:dyDescent="0.35">
      <c r="A8928">
        <v>30348</v>
      </c>
      <c r="B8928" t="s">
        <v>112</v>
      </c>
      <c r="C8928" s="70">
        <v>0</v>
      </c>
      <c r="D8928" s="70">
        <v>0</v>
      </c>
      <c r="E8928" s="71">
        <v>44578</v>
      </c>
      <c r="F8928" t="s">
        <v>18049</v>
      </c>
      <c r="G8928" t="s">
        <v>15843</v>
      </c>
      <c r="H8928" t="s">
        <v>18048</v>
      </c>
      <c r="J8928" s="40">
        <v>423.83</v>
      </c>
      <c r="K8928" s="40">
        <v>0</v>
      </c>
    </row>
    <row r="8929" spans="1:11" x14ac:dyDescent="0.35">
      <c r="A8929">
        <v>30348</v>
      </c>
      <c r="B8929" t="s">
        <v>112</v>
      </c>
      <c r="C8929" s="70">
        <v>0</v>
      </c>
      <c r="D8929" s="70">
        <v>0</v>
      </c>
      <c r="E8929" s="71">
        <v>44592</v>
      </c>
      <c r="F8929" t="s">
        <v>6799</v>
      </c>
      <c r="G8929" t="s">
        <v>2247</v>
      </c>
      <c r="J8929" s="40">
        <v>1.65</v>
      </c>
      <c r="K8929" s="40">
        <v>0</v>
      </c>
    </row>
    <row r="8930" spans="1:11" x14ac:dyDescent="0.35">
      <c r="A8930">
        <v>30348</v>
      </c>
      <c r="B8930" t="s">
        <v>112</v>
      </c>
      <c r="C8930" s="70">
        <v>0</v>
      </c>
      <c r="D8930" s="70">
        <v>0</v>
      </c>
      <c r="E8930" s="71">
        <v>44637</v>
      </c>
      <c r="F8930" t="s">
        <v>18047</v>
      </c>
      <c r="G8930" t="s">
        <v>2142</v>
      </c>
      <c r="H8930" t="s">
        <v>18046</v>
      </c>
      <c r="I8930" t="s">
        <v>18045</v>
      </c>
      <c r="J8930" s="40">
        <v>0</v>
      </c>
      <c r="K8930" s="40">
        <v>372.97</v>
      </c>
    </row>
    <row r="8931" spans="1:11" x14ac:dyDescent="0.35">
      <c r="A8931">
        <v>30348</v>
      </c>
      <c r="B8931" t="s">
        <v>112</v>
      </c>
      <c r="C8931" s="70">
        <v>0</v>
      </c>
      <c r="D8931" s="70">
        <v>0</v>
      </c>
      <c r="E8931" s="71">
        <v>44644</v>
      </c>
      <c r="F8931" t="s">
        <v>18044</v>
      </c>
      <c r="G8931" t="s">
        <v>15843</v>
      </c>
      <c r="H8931" t="s">
        <v>18043</v>
      </c>
      <c r="J8931" s="40">
        <v>377.83</v>
      </c>
      <c r="K8931" s="40">
        <v>0</v>
      </c>
    </row>
    <row r="8932" spans="1:11" x14ac:dyDescent="0.35">
      <c r="A8932">
        <v>30348</v>
      </c>
      <c r="B8932" t="s">
        <v>112</v>
      </c>
      <c r="C8932" s="70">
        <v>0</v>
      </c>
      <c r="D8932" s="70">
        <v>0</v>
      </c>
      <c r="E8932" s="71">
        <v>44651</v>
      </c>
      <c r="F8932" t="s">
        <v>6480</v>
      </c>
      <c r="G8932" t="s">
        <v>2247</v>
      </c>
      <c r="J8932" s="40">
        <v>0</v>
      </c>
      <c r="K8932" s="40">
        <v>4.8600000000000003</v>
      </c>
    </row>
    <row r="8933" spans="1:11" x14ac:dyDescent="0.35">
      <c r="A8933">
        <v>30348</v>
      </c>
      <c r="B8933" t="s">
        <v>112</v>
      </c>
      <c r="C8933" s="70">
        <v>0</v>
      </c>
      <c r="D8933" s="70">
        <v>0</v>
      </c>
      <c r="E8933" s="71">
        <v>44658</v>
      </c>
      <c r="F8933" t="s">
        <v>18042</v>
      </c>
      <c r="G8933" t="s">
        <v>15843</v>
      </c>
      <c r="H8933" t="s">
        <v>18041</v>
      </c>
      <c r="J8933" s="40">
        <v>377.01</v>
      </c>
      <c r="K8933" s="40">
        <v>0</v>
      </c>
    </row>
    <row r="8934" spans="1:11" x14ac:dyDescent="0.35">
      <c r="A8934">
        <v>30348</v>
      </c>
      <c r="B8934" t="s">
        <v>112</v>
      </c>
      <c r="C8934" s="70">
        <v>0</v>
      </c>
      <c r="D8934" s="70">
        <v>0</v>
      </c>
      <c r="E8934" s="71">
        <v>44676</v>
      </c>
      <c r="F8934" t="s">
        <v>18040</v>
      </c>
      <c r="G8934" t="s">
        <v>2142</v>
      </c>
      <c r="H8934" t="s">
        <v>18039</v>
      </c>
      <c r="I8934" t="s">
        <v>18038</v>
      </c>
      <c r="J8934" s="40">
        <v>0</v>
      </c>
      <c r="K8934" s="40">
        <v>753.57</v>
      </c>
    </row>
    <row r="8935" spans="1:11" x14ac:dyDescent="0.35">
      <c r="A8935">
        <v>30348</v>
      </c>
      <c r="B8935" t="s">
        <v>112</v>
      </c>
      <c r="C8935" s="70">
        <v>0</v>
      </c>
      <c r="D8935" s="70">
        <v>0</v>
      </c>
      <c r="E8935" s="71">
        <v>44681</v>
      </c>
      <c r="F8935" t="s">
        <v>6240</v>
      </c>
      <c r="G8935" t="s">
        <v>2247</v>
      </c>
      <c r="J8935" s="40">
        <v>0</v>
      </c>
      <c r="K8935" s="40">
        <v>10.11</v>
      </c>
    </row>
    <row r="8936" spans="1:11" x14ac:dyDescent="0.35">
      <c r="A8936">
        <v>30348</v>
      </c>
      <c r="B8936" t="s">
        <v>112</v>
      </c>
      <c r="C8936" s="70">
        <v>0</v>
      </c>
      <c r="D8936" s="70">
        <v>0</v>
      </c>
      <c r="E8936" s="71">
        <v>44681</v>
      </c>
      <c r="F8936" t="s">
        <v>6127</v>
      </c>
      <c r="G8936" t="s">
        <v>2247</v>
      </c>
      <c r="J8936" s="40">
        <v>5.9</v>
      </c>
      <c r="K8936" s="40">
        <v>0</v>
      </c>
    </row>
    <row r="8937" spans="1:11" x14ac:dyDescent="0.35">
      <c r="A8937">
        <v>30348</v>
      </c>
      <c r="B8937" t="s">
        <v>112</v>
      </c>
      <c r="C8937" s="70">
        <v>0</v>
      </c>
      <c r="D8937" s="70">
        <v>0</v>
      </c>
      <c r="E8937" s="71">
        <v>44690</v>
      </c>
      <c r="F8937" t="s">
        <v>18037</v>
      </c>
      <c r="G8937" t="s">
        <v>15843</v>
      </c>
      <c r="H8937" t="s">
        <v>18036</v>
      </c>
      <c r="J8937" s="40">
        <v>721.35</v>
      </c>
      <c r="K8937" s="40">
        <v>0</v>
      </c>
    </row>
    <row r="8938" spans="1:11" x14ac:dyDescent="0.35">
      <c r="A8938">
        <v>30348</v>
      </c>
      <c r="B8938" t="s">
        <v>112</v>
      </c>
      <c r="C8938" s="70">
        <v>0</v>
      </c>
      <c r="D8938" s="70">
        <v>0</v>
      </c>
      <c r="E8938" s="71">
        <v>44698</v>
      </c>
      <c r="F8938" t="s">
        <v>18035</v>
      </c>
      <c r="G8938" t="s">
        <v>2142</v>
      </c>
      <c r="H8938" t="s">
        <v>18034</v>
      </c>
      <c r="I8938" t="s">
        <v>18033</v>
      </c>
      <c r="J8938" s="40">
        <v>0</v>
      </c>
      <c r="K8938" s="40">
        <v>2771.04</v>
      </c>
    </row>
    <row r="8939" spans="1:11" x14ac:dyDescent="0.35">
      <c r="A8939">
        <v>30348</v>
      </c>
      <c r="B8939" t="s">
        <v>112</v>
      </c>
      <c r="C8939" s="70">
        <v>0</v>
      </c>
      <c r="D8939" s="70">
        <v>0</v>
      </c>
      <c r="E8939" s="71">
        <v>44712</v>
      </c>
      <c r="F8939" t="s">
        <v>5919</v>
      </c>
      <c r="G8939" t="s">
        <v>2247</v>
      </c>
      <c r="J8939" s="40">
        <v>3.26</v>
      </c>
      <c r="K8939" s="40">
        <v>0</v>
      </c>
    </row>
    <row r="8940" spans="1:11" x14ac:dyDescent="0.35">
      <c r="A8940">
        <v>30348</v>
      </c>
      <c r="B8940" t="s">
        <v>112</v>
      </c>
      <c r="C8940" s="70">
        <v>0</v>
      </c>
      <c r="D8940" s="70">
        <v>0</v>
      </c>
      <c r="E8940" s="71">
        <v>44713</v>
      </c>
      <c r="F8940" t="s">
        <v>10486</v>
      </c>
      <c r="G8940" t="s">
        <v>2142</v>
      </c>
      <c r="H8940" t="s">
        <v>10485</v>
      </c>
      <c r="I8940" t="s">
        <v>10484</v>
      </c>
      <c r="J8940" s="40">
        <v>0</v>
      </c>
      <c r="K8940" s="40">
        <v>19011.16</v>
      </c>
    </row>
    <row r="8941" spans="1:11" x14ac:dyDescent="0.35">
      <c r="A8941">
        <v>30348</v>
      </c>
      <c r="B8941" t="s">
        <v>112</v>
      </c>
      <c r="C8941" s="70">
        <v>0</v>
      </c>
      <c r="D8941" s="70">
        <v>0</v>
      </c>
      <c r="E8941" s="71">
        <v>44719</v>
      </c>
      <c r="F8941" t="s">
        <v>18032</v>
      </c>
      <c r="G8941" t="s">
        <v>2142</v>
      </c>
      <c r="H8941" t="s">
        <v>18031</v>
      </c>
      <c r="I8941" t="s">
        <v>18030</v>
      </c>
      <c r="J8941" s="40">
        <v>0</v>
      </c>
      <c r="K8941" s="40">
        <v>3489.22</v>
      </c>
    </row>
    <row r="8942" spans="1:11" x14ac:dyDescent="0.35">
      <c r="A8942">
        <v>30348</v>
      </c>
      <c r="B8942" t="s">
        <v>112</v>
      </c>
      <c r="C8942" s="70">
        <v>0</v>
      </c>
      <c r="D8942" s="70">
        <v>0</v>
      </c>
      <c r="E8942" s="71">
        <v>44726</v>
      </c>
      <c r="F8942" t="s">
        <v>18029</v>
      </c>
      <c r="G8942" t="s">
        <v>15843</v>
      </c>
      <c r="H8942" t="s">
        <v>18028</v>
      </c>
      <c r="J8942" s="40">
        <v>21673.82</v>
      </c>
      <c r="K8942" s="40">
        <v>0</v>
      </c>
    </row>
    <row r="8943" spans="1:11" x14ac:dyDescent="0.35">
      <c r="A8943">
        <v>30348</v>
      </c>
      <c r="B8943" t="s">
        <v>112</v>
      </c>
      <c r="C8943" s="70">
        <v>0</v>
      </c>
      <c r="D8943" s="70">
        <v>0</v>
      </c>
      <c r="E8943" s="71">
        <v>44727</v>
      </c>
      <c r="F8943" t="s">
        <v>10471</v>
      </c>
      <c r="G8943" t="s">
        <v>2142</v>
      </c>
      <c r="H8943" t="s">
        <v>10470</v>
      </c>
      <c r="I8943" t="s">
        <v>10469</v>
      </c>
      <c r="J8943" s="40">
        <v>0</v>
      </c>
      <c r="K8943" s="40">
        <v>4234.22</v>
      </c>
    </row>
    <row r="8944" spans="1:11" x14ac:dyDescent="0.35">
      <c r="A8944">
        <v>30348</v>
      </c>
      <c r="B8944" t="s">
        <v>112</v>
      </c>
      <c r="C8944" s="70">
        <v>0</v>
      </c>
      <c r="D8944" s="70">
        <v>0</v>
      </c>
      <c r="E8944" s="71">
        <v>44733</v>
      </c>
      <c r="F8944" t="s">
        <v>8429</v>
      </c>
      <c r="G8944" t="s">
        <v>2142</v>
      </c>
      <c r="H8944" t="s">
        <v>8428</v>
      </c>
      <c r="I8944" t="s">
        <v>8427</v>
      </c>
      <c r="J8944" s="40">
        <v>0</v>
      </c>
      <c r="K8944" s="40">
        <v>361.9</v>
      </c>
    </row>
    <row r="8945" spans="1:11" x14ac:dyDescent="0.35">
      <c r="A8945">
        <v>30348</v>
      </c>
      <c r="B8945" t="s">
        <v>112</v>
      </c>
      <c r="C8945" s="70">
        <v>0</v>
      </c>
      <c r="D8945" s="70">
        <v>0</v>
      </c>
      <c r="E8945" s="71">
        <v>44735</v>
      </c>
      <c r="F8945" t="s">
        <v>18027</v>
      </c>
      <c r="G8945" t="s">
        <v>2142</v>
      </c>
      <c r="H8945" t="s">
        <v>18026</v>
      </c>
      <c r="I8945" t="s">
        <v>18025</v>
      </c>
      <c r="J8945" s="40">
        <v>0</v>
      </c>
      <c r="K8945" s="40">
        <v>736.59</v>
      </c>
    </row>
    <row r="8946" spans="1:11" x14ac:dyDescent="0.35">
      <c r="A8946">
        <v>30348</v>
      </c>
      <c r="B8946" t="s">
        <v>112</v>
      </c>
      <c r="C8946" s="70">
        <v>0</v>
      </c>
      <c r="D8946" s="70">
        <v>0</v>
      </c>
      <c r="E8946" s="71">
        <v>44742</v>
      </c>
      <c r="F8946" t="s">
        <v>5646</v>
      </c>
      <c r="G8946" t="s">
        <v>2247</v>
      </c>
      <c r="J8946" s="40">
        <v>1010.47</v>
      </c>
      <c r="K8946" s="40">
        <v>0</v>
      </c>
    </row>
    <row r="8947" spans="1:11" x14ac:dyDescent="0.35">
      <c r="A8947">
        <v>30348</v>
      </c>
      <c r="B8947" t="s">
        <v>112</v>
      </c>
      <c r="C8947" s="70">
        <v>0</v>
      </c>
      <c r="D8947" s="70">
        <v>0</v>
      </c>
      <c r="E8947" s="71">
        <v>44743</v>
      </c>
      <c r="F8947" t="s">
        <v>18024</v>
      </c>
      <c r="G8947" t="s">
        <v>15843</v>
      </c>
      <c r="H8947" t="s">
        <v>2059</v>
      </c>
      <c r="J8947" s="40">
        <v>7865.29</v>
      </c>
      <c r="K8947" s="40">
        <v>0</v>
      </c>
    </row>
    <row r="8948" spans="1:11" x14ac:dyDescent="0.35">
      <c r="A8948">
        <v>30348</v>
      </c>
      <c r="B8948" t="s">
        <v>112</v>
      </c>
      <c r="C8948" s="70">
        <v>0</v>
      </c>
      <c r="D8948" s="70">
        <v>0</v>
      </c>
      <c r="E8948" s="71">
        <v>44743</v>
      </c>
      <c r="F8948" t="s">
        <v>8381</v>
      </c>
      <c r="G8948" t="s">
        <v>2142</v>
      </c>
      <c r="H8948" t="s">
        <v>8380</v>
      </c>
      <c r="I8948" t="s">
        <v>8379</v>
      </c>
      <c r="J8948" s="40">
        <v>0</v>
      </c>
      <c r="K8948" s="40">
        <v>383.19</v>
      </c>
    </row>
    <row r="8949" spans="1:11" x14ac:dyDescent="0.35">
      <c r="A8949">
        <v>30348</v>
      </c>
      <c r="B8949" t="s">
        <v>112</v>
      </c>
      <c r="C8949" s="70">
        <v>0</v>
      </c>
      <c r="D8949" s="70">
        <v>0</v>
      </c>
      <c r="E8949" s="71">
        <v>44752</v>
      </c>
      <c r="F8949" t="s">
        <v>18023</v>
      </c>
      <c r="G8949" t="s">
        <v>2142</v>
      </c>
      <c r="H8949" t="s">
        <v>18022</v>
      </c>
      <c r="I8949" t="s">
        <v>18021</v>
      </c>
      <c r="J8949" s="40">
        <v>0</v>
      </c>
      <c r="K8949" s="40">
        <v>3456.32</v>
      </c>
    </row>
    <row r="8950" spans="1:11" x14ac:dyDescent="0.35">
      <c r="A8950">
        <v>30348</v>
      </c>
      <c r="B8950" t="s">
        <v>112</v>
      </c>
      <c r="C8950" s="70">
        <v>0</v>
      </c>
      <c r="D8950" s="70">
        <v>0</v>
      </c>
      <c r="E8950" s="71">
        <v>44754</v>
      </c>
      <c r="F8950" t="s">
        <v>18020</v>
      </c>
      <c r="G8950" t="s">
        <v>2142</v>
      </c>
      <c r="H8950" t="s">
        <v>18019</v>
      </c>
      <c r="I8950" t="s">
        <v>18018</v>
      </c>
      <c r="J8950" s="40">
        <v>0</v>
      </c>
      <c r="K8950" s="40">
        <v>3452.35</v>
      </c>
    </row>
    <row r="8951" spans="1:11" x14ac:dyDescent="0.35">
      <c r="A8951">
        <v>30348</v>
      </c>
      <c r="B8951" t="s">
        <v>112</v>
      </c>
      <c r="C8951" s="70">
        <v>0</v>
      </c>
      <c r="D8951" s="70">
        <v>0</v>
      </c>
      <c r="E8951" s="71">
        <v>44755</v>
      </c>
      <c r="F8951" t="s">
        <v>18017</v>
      </c>
      <c r="G8951" t="s">
        <v>2142</v>
      </c>
      <c r="H8951" t="s">
        <v>18016</v>
      </c>
      <c r="I8951" t="s">
        <v>18015</v>
      </c>
      <c r="J8951" s="40">
        <v>0</v>
      </c>
      <c r="K8951" s="40">
        <v>3466.28</v>
      </c>
    </row>
    <row r="8952" spans="1:11" x14ac:dyDescent="0.35">
      <c r="A8952">
        <v>30348</v>
      </c>
      <c r="B8952" t="s">
        <v>112</v>
      </c>
      <c r="C8952" s="70">
        <v>0</v>
      </c>
      <c r="D8952" s="70">
        <v>0</v>
      </c>
      <c r="E8952" s="71">
        <v>44760</v>
      </c>
      <c r="F8952" t="s">
        <v>18014</v>
      </c>
      <c r="G8952" t="s">
        <v>2142</v>
      </c>
      <c r="H8952" t="s">
        <v>18013</v>
      </c>
      <c r="I8952" t="s">
        <v>18012</v>
      </c>
      <c r="J8952" s="40">
        <v>0</v>
      </c>
      <c r="K8952" s="40">
        <v>14398.84</v>
      </c>
    </row>
    <row r="8953" spans="1:11" x14ac:dyDescent="0.35">
      <c r="A8953">
        <v>30348</v>
      </c>
      <c r="B8953" t="s">
        <v>112</v>
      </c>
      <c r="C8953" s="70">
        <v>0</v>
      </c>
      <c r="D8953" s="70">
        <v>0</v>
      </c>
      <c r="E8953" s="71">
        <v>44763</v>
      </c>
      <c r="F8953" t="s">
        <v>8341</v>
      </c>
      <c r="G8953" t="s">
        <v>2142</v>
      </c>
      <c r="H8953" t="s">
        <v>8340</v>
      </c>
      <c r="I8953" t="s">
        <v>8339</v>
      </c>
      <c r="J8953" s="40">
        <v>0</v>
      </c>
      <c r="K8953" s="40">
        <v>1066.8599999999999</v>
      </c>
    </row>
    <row r="8954" spans="1:11" x14ac:dyDescent="0.35">
      <c r="A8954">
        <v>30348</v>
      </c>
      <c r="B8954" t="s">
        <v>112</v>
      </c>
      <c r="C8954" s="70">
        <v>0</v>
      </c>
      <c r="D8954" s="70">
        <v>0</v>
      </c>
      <c r="E8954" s="71">
        <v>44769</v>
      </c>
      <c r="F8954" t="s">
        <v>18011</v>
      </c>
      <c r="G8954" t="s">
        <v>15843</v>
      </c>
      <c r="H8954" t="s">
        <v>18010</v>
      </c>
      <c r="I8954" t="s">
        <v>18009</v>
      </c>
      <c r="J8954" s="40">
        <v>25045.81</v>
      </c>
      <c r="K8954" s="40">
        <v>0</v>
      </c>
    </row>
    <row r="8955" spans="1:11" x14ac:dyDescent="0.35">
      <c r="A8955">
        <v>30348</v>
      </c>
      <c r="B8955" t="s">
        <v>112</v>
      </c>
      <c r="C8955" s="70">
        <v>0</v>
      </c>
      <c r="D8955" s="70">
        <v>0</v>
      </c>
      <c r="E8955" s="71">
        <v>44773</v>
      </c>
      <c r="F8955" t="s">
        <v>5338</v>
      </c>
      <c r="G8955" t="s">
        <v>2247</v>
      </c>
      <c r="J8955" s="40">
        <v>0</v>
      </c>
      <c r="K8955" s="40">
        <v>198.25</v>
      </c>
    </row>
    <row r="8956" spans="1:11" x14ac:dyDescent="0.35">
      <c r="A8956">
        <v>30348</v>
      </c>
      <c r="B8956" t="s">
        <v>112</v>
      </c>
      <c r="C8956" s="70">
        <v>0</v>
      </c>
      <c r="D8956" s="70">
        <v>0</v>
      </c>
      <c r="E8956" s="71">
        <v>44794</v>
      </c>
      <c r="F8956" t="s">
        <v>18008</v>
      </c>
      <c r="G8956" t="s">
        <v>15843</v>
      </c>
      <c r="H8956" t="s">
        <v>18007</v>
      </c>
      <c r="J8956" s="40">
        <v>1132.06</v>
      </c>
      <c r="K8956" s="40">
        <v>0</v>
      </c>
    </row>
    <row r="8957" spans="1:11" x14ac:dyDescent="0.35">
      <c r="A8957">
        <v>30348</v>
      </c>
      <c r="B8957" t="s">
        <v>112</v>
      </c>
      <c r="C8957" s="70">
        <v>0</v>
      </c>
      <c r="D8957" s="70">
        <v>0</v>
      </c>
      <c r="E8957" s="71">
        <v>44795</v>
      </c>
      <c r="F8957" t="s">
        <v>18006</v>
      </c>
      <c r="G8957" t="s">
        <v>2142</v>
      </c>
      <c r="H8957" t="s">
        <v>18005</v>
      </c>
      <c r="I8957" t="s">
        <v>18004</v>
      </c>
      <c r="J8957" s="40">
        <v>0</v>
      </c>
      <c r="K8957" s="40">
        <v>13831.81</v>
      </c>
    </row>
    <row r="8958" spans="1:11" x14ac:dyDescent="0.35">
      <c r="A8958">
        <v>30348</v>
      </c>
      <c r="B8958" t="s">
        <v>112</v>
      </c>
      <c r="C8958" s="70">
        <v>0</v>
      </c>
      <c r="D8958" s="70">
        <v>0</v>
      </c>
      <c r="E8958" s="71">
        <v>44804</v>
      </c>
      <c r="F8958" t="s">
        <v>5150</v>
      </c>
      <c r="G8958" t="s">
        <v>2247</v>
      </c>
      <c r="H8958" t="s">
        <v>2265</v>
      </c>
      <c r="J8958" s="40">
        <v>199.19</v>
      </c>
      <c r="K8958" s="40">
        <v>0</v>
      </c>
    </row>
    <row r="8959" spans="1:11" x14ac:dyDescent="0.35">
      <c r="A8959">
        <v>30348</v>
      </c>
      <c r="B8959" t="s">
        <v>112</v>
      </c>
      <c r="C8959" s="70">
        <v>0</v>
      </c>
      <c r="D8959" s="70">
        <v>0</v>
      </c>
      <c r="E8959" s="71">
        <v>44818</v>
      </c>
      <c r="F8959" t="s">
        <v>18003</v>
      </c>
      <c r="G8959" t="s">
        <v>2142</v>
      </c>
      <c r="H8959" t="s">
        <v>18002</v>
      </c>
      <c r="I8959" t="s">
        <v>18001</v>
      </c>
      <c r="J8959" s="40">
        <v>0</v>
      </c>
      <c r="K8959" s="40">
        <v>5618.45</v>
      </c>
    </row>
    <row r="8960" spans="1:11" x14ac:dyDescent="0.35">
      <c r="A8960">
        <v>30348</v>
      </c>
      <c r="B8960" t="s">
        <v>112</v>
      </c>
      <c r="C8960" s="70">
        <v>0</v>
      </c>
      <c r="D8960" s="70">
        <v>0</v>
      </c>
      <c r="E8960" s="71">
        <v>44823</v>
      </c>
      <c r="F8960" t="s">
        <v>18000</v>
      </c>
      <c r="G8960" t="s">
        <v>15843</v>
      </c>
      <c r="H8960" t="s">
        <v>17999</v>
      </c>
      <c r="I8960" t="s">
        <v>17998</v>
      </c>
      <c r="J8960" s="40">
        <v>18759.349999999999</v>
      </c>
      <c r="K8960" s="40">
        <v>0</v>
      </c>
    </row>
    <row r="8961" spans="1:11" x14ac:dyDescent="0.35">
      <c r="A8961">
        <v>30348</v>
      </c>
      <c r="B8961" t="s">
        <v>112</v>
      </c>
      <c r="C8961" s="70">
        <v>0</v>
      </c>
      <c r="D8961" s="70">
        <v>0</v>
      </c>
      <c r="E8961" s="71">
        <v>44833</v>
      </c>
      <c r="F8961" t="s">
        <v>17997</v>
      </c>
      <c r="G8961" t="s">
        <v>2142</v>
      </c>
      <c r="H8961" t="s">
        <v>17996</v>
      </c>
      <c r="I8961" t="s">
        <v>17995</v>
      </c>
      <c r="J8961" s="40">
        <v>0</v>
      </c>
      <c r="K8961" s="40">
        <v>1058.82</v>
      </c>
    </row>
    <row r="8962" spans="1:11" x14ac:dyDescent="0.35">
      <c r="A8962">
        <v>30348</v>
      </c>
      <c r="B8962" t="s">
        <v>112</v>
      </c>
      <c r="C8962" s="70">
        <v>0</v>
      </c>
      <c r="D8962" s="70">
        <v>0</v>
      </c>
      <c r="E8962" s="71">
        <v>44834</v>
      </c>
      <c r="F8962" t="s">
        <v>4730</v>
      </c>
      <c r="G8962" t="s">
        <v>2247</v>
      </c>
      <c r="H8962" t="s">
        <v>2262</v>
      </c>
      <c r="J8962" s="40">
        <v>448.74</v>
      </c>
      <c r="K8962" s="40">
        <v>0</v>
      </c>
    </row>
    <row r="8963" spans="1:11" x14ac:dyDescent="0.35">
      <c r="A8963">
        <v>30348</v>
      </c>
      <c r="B8963" t="s">
        <v>112</v>
      </c>
      <c r="C8963" s="70">
        <v>0</v>
      </c>
      <c r="D8963" s="70">
        <v>0</v>
      </c>
      <c r="E8963" s="71">
        <v>44843</v>
      </c>
      <c r="F8963" t="s">
        <v>17994</v>
      </c>
      <c r="G8963" t="s">
        <v>15843</v>
      </c>
      <c r="H8963" t="s">
        <v>17993</v>
      </c>
      <c r="I8963" t="s">
        <v>17992</v>
      </c>
      <c r="J8963" s="40">
        <v>1062.1300000000001</v>
      </c>
      <c r="K8963" s="40">
        <v>0</v>
      </c>
    </row>
    <row r="8964" spans="1:11" x14ac:dyDescent="0.35">
      <c r="A8964">
        <v>30348</v>
      </c>
      <c r="B8964" t="s">
        <v>112</v>
      </c>
      <c r="C8964" s="70">
        <v>0</v>
      </c>
      <c r="D8964" s="70">
        <v>0</v>
      </c>
      <c r="E8964" s="71">
        <v>44853</v>
      </c>
      <c r="F8964" t="s">
        <v>8311</v>
      </c>
      <c r="G8964" t="s">
        <v>2142</v>
      </c>
      <c r="H8964" t="s">
        <v>8310</v>
      </c>
      <c r="I8964" t="s">
        <v>8309</v>
      </c>
      <c r="J8964" s="40">
        <v>0</v>
      </c>
      <c r="K8964" s="40">
        <v>20979.67</v>
      </c>
    </row>
    <row r="8965" spans="1:11" x14ac:dyDescent="0.35">
      <c r="A8965">
        <v>30348</v>
      </c>
      <c r="B8965" t="s">
        <v>112</v>
      </c>
      <c r="C8965" s="70">
        <v>0</v>
      </c>
      <c r="D8965" s="70">
        <v>0</v>
      </c>
      <c r="E8965" s="71">
        <v>44865</v>
      </c>
      <c r="F8965" t="s">
        <v>4503</v>
      </c>
      <c r="G8965" t="s">
        <v>2247</v>
      </c>
      <c r="H8965" t="s">
        <v>1919</v>
      </c>
      <c r="I8965" t="s">
        <v>1919</v>
      </c>
      <c r="J8965" s="40">
        <v>0</v>
      </c>
      <c r="K8965" s="40">
        <v>70.77</v>
      </c>
    </row>
    <row r="8966" spans="1:11" x14ac:dyDescent="0.35">
      <c r="A8966">
        <v>30348</v>
      </c>
      <c r="B8966" t="s">
        <v>112</v>
      </c>
      <c r="C8966" s="70">
        <v>0</v>
      </c>
      <c r="D8966" s="70">
        <v>0</v>
      </c>
      <c r="E8966" s="71">
        <v>44868</v>
      </c>
      <c r="F8966" t="s">
        <v>17991</v>
      </c>
      <c r="G8966" t="s">
        <v>15843</v>
      </c>
      <c r="H8966" t="s">
        <v>17990</v>
      </c>
      <c r="I8966" t="s">
        <v>17989</v>
      </c>
      <c r="J8966" s="40">
        <v>20815.07</v>
      </c>
      <c r="K8966" s="40">
        <v>0</v>
      </c>
    </row>
    <row r="8967" spans="1:11" x14ac:dyDescent="0.35">
      <c r="A8967">
        <v>30348</v>
      </c>
      <c r="B8967" t="s">
        <v>112</v>
      </c>
      <c r="C8967" s="70">
        <v>0</v>
      </c>
      <c r="D8967" s="70">
        <v>0</v>
      </c>
      <c r="E8967" s="71">
        <v>44880</v>
      </c>
      <c r="F8967" t="s">
        <v>17988</v>
      </c>
      <c r="G8967" t="s">
        <v>2142</v>
      </c>
      <c r="H8967" t="s">
        <v>17987</v>
      </c>
      <c r="I8967" t="s">
        <v>17986</v>
      </c>
      <c r="J8967" s="40">
        <v>0</v>
      </c>
      <c r="K8967" s="40">
        <v>21627.07</v>
      </c>
    </row>
    <row r="8968" spans="1:11" x14ac:dyDescent="0.35">
      <c r="A8968">
        <v>30348</v>
      </c>
      <c r="B8968" t="s">
        <v>112</v>
      </c>
      <c r="C8968" s="70">
        <v>0</v>
      </c>
      <c r="D8968" s="70">
        <v>0</v>
      </c>
      <c r="E8968" s="71">
        <v>44894</v>
      </c>
      <c r="F8968" t="s">
        <v>17985</v>
      </c>
      <c r="G8968" t="s">
        <v>2142</v>
      </c>
      <c r="H8968" t="s">
        <v>17984</v>
      </c>
      <c r="I8968" t="s">
        <v>17983</v>
      </c>
      <c r="J8968" s="40">
        <v>0</v>
      </c>
      <c r="K8968" s="40">
        <v>1670.65</v>
      </c>
    </row>
    <row r="8969" spans="1:11" x14ac:dyDescent="0.35">
      <c r="A8969">
        <v>30348</v>
      </c>
      <c r="B8969" t="s">
        <v>112</v>
      </c>
      <c r="C8969" s="70">
        <v>0</v>
      </c>
      <c r="D8969" s="70">
        <v>0</v>
      </c>
      <c r="E8969" s="71">
        <v>44895</v>
      </c>
      <c r="F8969" t="s">
        <v>4022</v>
      </c>
      <c r="G8969" t="s">
        <v>2247</v>
      </c>
      <c r="H8969" t="s">
        <v>1916</v>
      </c>
      <c r="I8969" t="s">
        <v>1916</v>
      </c>
      <c r="J8969" s="40">
        <v>272.52999999999997</v>
      </c>
      <c r="K8969" s="40">
        <v>0</v>
      </c>
    </row>
    <row r="8970" spans="1:11" x14ac:dyDescent="0.35">
      <c r="A8970">
        <v>30348</v>
      </c>
      <c r="B8970" t="s">
        <v>112</v>
      </c>
      <c r="C8970" s="70">
        <v>0</v>
      </c>
      <c r="D8970" s="70">
        <v>0</v>
      </c>
      <c r="E8970" s="71">
        <v>44902</v>
      </c>
      <c r="F8970" t="s">
        <v>17982</v>
      </c>
      <c r="G8970" t="s">
        <v>2142</v>
      </c>
      <c r="H8970" t="s">
        <v>17981</v>
      </c>
      <c r="I8970" t="s">
        <v>17980</v>
      </c>
      <c r="J8970" s="40">
        <v>0</v>
      </c>
      <c r="K8970" s="40">
        <v>1952.98</v>
      </c>
    </row>
    <row r="8971" spans="1:11" x14ac:dyDescent="0.35">
      <c r="A8971">
        <v>30348</v>
      </c>
      <c r="B8971" t="s">
        <v>112</v>
      </c>
      <c r="C8971" s="70">
        <v>0</v>
      </c>
      <c r="D8971" s="70">
        <v>0</v>
      </c>
      <c r="E8971" s="71">
        <v>44915</v>
      </c>
      <c r="F8971" t="s">
        <v>17979</v>
      </c>
      <c r="G8971" t="s">
        <v>15843</v>
      </c>
      <c r="H8971" t="s">
        <v>17978</v>
      </c>
      <c r="I8971" t="s">
        <v>17977</v>
      </c>
      <c r="J8971" s="40">
        <v>25006.92</v>
      </c>
      <c r="K8971" s="40">
        <v>0</v>
      </c>
    </row>
    <row r="8972" spans="1:11" x14ac:dyDescent="0.35">
      <c r="A8972">
        <v>30348</v>
      </c>
      <c r="B8972" t="s">
        <v>112</v>
      </c>
      <c r="C8972" s="70">
        <v>0</v>
      </c>
      <c r="D8972" s="70">
        <v>0</v>
      </c>
      <c r="E8972" s="71">
        <v>44924</v>
      </c>
      <c r="F8972" t="s">
        <v>10037</v>
      </c>
      <c r="G8972" t="s">
        <v>2142</v>
      </c>
      <c r="H8972" t="s">
        <v>10036</v>
      </c>
      <c r="I8972" t="s">
        <v>10035</v>
      </c>
      <c r="J8972" s="40">
        <v>0</v>
      </c>
      <c r="K8972" s="40">
        <v>1926.65</v>
      </c>
    </row>
    <row r="8973" spans="1:11" x14ac:dyDescent="0.35">
      <c r="A8973">
        <v>30348</v>
      </c>
      <c r="B8973" t="s">
        <v>112</v>
      </c>
      <c r="C8973" s="70">
        <v>0</v>
      </c>
      <c r="D8973" s="70">
        <v>0</v>
      </c>
      <c r="E8973" s="71">
        <v>44926</v>
      </c>
      <c r="F8973" t="s">
        <v>3672</v>
      </c>
      <c r="G8973" t="s">
        <v>2247</v>
      </c>
      <c r="H8973" t="s">
        <v>1911</v>
      </c>
      <c r="I8973" t="s">
        <v>1911</v>
      </c>
      <c r="J8973" s="40">
        <v>194.65</v>
      </c>
      <c r="K8973" s="40">
        <v>0</v>
      </c>
    </row>
    <row r="8974" spans="1:11" x14ac:dyDescent="0.35">
      <c r="A8974">
        <v>30349</v>
      </c>
      <c r="B8974" t="s">
        <v>17964</v>
      </c>
      <c r="C8974" s="70">
        <v>0</v>
      </c>
      <c r="D8974" s="70">
        <v>0</v>
      </c>
      <c r="E8974" s="71">
        <v>44580</v>
      </c>
      <c r="F8974" t="s">
        <v>14336</v>
      </c>
      <c r="G8974" t="s">
        <v>2142</v>
      </c>
      <c r="H8974" t="s">
        <v>14333</v>
      </c>
      <c r="I8974" t="s">
        <v>14332</v>
      </c>
      <c r="J8974" s="40">
        <v>0</v>
      </c>
      <c r="K8974" s="40">
        <v>2442.88</v>
      </c>
    </row>
    <row r="8975" spans="1:11" x14ac:dyDescent="0.35">
      <c r="A8975">
        <v>30349</v>
      </c>
      <c r="B8975" t="s">
        <v>17964</v>
      </c>
      <c r="C8975" s="70">
        <v>0</v>
      </c>
      <c r="D8975" s="70">
        <v>0</v>
      </c>
      <c r="E8975" s="71">
        <v>44580</v>
      </c>
      <c r="F8975" t="s">
        <v>14335</v>
      </c>
      <c r="G8975" t="s">
        <v>2142</v>
      </c>
      <c r="H8975" t="s">
        <v>14330</v>
      </c>
      <c r="I8975" t="s">
        <v>14329</v>
      </c>
      <c r="J8975" s="40">
        <v>0</v>
      </c>
      <c r="K8975" s="40">
        <v>2241.6</v>
      </c>
    </row>
    <row r="8976" spans="1:11" x14ac:dyDescent="0.35">
      <c r="A8976">
        <v>30349</v>
      </c>
      <c r="B8976" t="s">
        <v>17964</v>
      </c>
      <c r="C8976" s="70">
        <v>0</v>
      </c>
      <c r="D8976" s="70">
        <v>0</v>
      </c>
      <c r="E8976" s="71">
        <v>44581</v>
      </c>
      <c r="F8976" t="s">
        <v>17976</v>
      </c>
      <c r="G8976" t="s">
        <v>15843</v>
      </c>
      <c r="H8976" t="s">
        <v>17975</v>
      </c>
      <c r="J8976" s="40">
        <v>2235.16</v>
      </c>
      <c r="K8976" s="40">
        <v>0</v>
      </c>
    </row>
    <row r="8977" spans="1:11" x14ac:dyDescent="0.35">
      <c r="A8977">
        <v>30349</v>
      </c>
      <c r="B8977" t="s">
        <v>17964</v>
      </c>
      <c r="C8977" s="70">
        <v>0</v>
      </c>
      <c r="D8977" s="70">
        <v>0</v>
      </c>
      <c r="E8977" s="71">
        <v>44581</v>
      </c>
      <c r="F8977" t="s">
        <v>17974</v>
      </c>
      <c r="G8977" t="s">
        <v>15843</v>
      </c>
      <c r="H8977" t="s">
        <v>17973</v>
      </c>
      <c r="J8977" s="40">
        <v>2435.86</v>
      </c>
      <c r="K8977" s="40">
        <v>0</v>
      </c>
    </row>
    <row r="8978" spans="1:11" x14ac:dyDescent="0.35">
      <c r="A8978">
        <v>30349</v>
      </c>
      <c r="B8978" t="s">
        <v>17964</v>
      </c>
      <c r="C8978" s="70">
        <v>0</v>
      </c>
      <c r="D8978" s="70">
        <v>0</v>
      </c>
      <c r="E8978" s="71">
        <v>44592</v>
      </c>
      <c r="F8978" t="s">
        <v>6798</v>
      </c>
      <c r="G8978" t="s">
        <v>2247</v>
      </c>
      <c r="J8978" s="40">
        <v>13.46</v>
      </c>
      <c r="K8978" s="40">
        <v>0</v>
      </c>
    </row>
    <row r="8979" spans="1:11" x14ac:dyDescent="0.35">
      <c r="A8979">
        <v>30349</v>
      </c>
      <c r="B8979" t="s">
        <v>17964</v>
      </c>
      <c r="C8979" s="70">
        <v>0</v>
      </c>
      <c r="D8979" s="70">
        <v>0</v>
      </c>
      <c r="E8979" s="71">
        <v>44595</v>
      </c>
      <c r="F8979" t="s">
        <v>17972</v>
      </c>
      <c r="G8979" t="s">
        <v>3104</v>
      </c>
      <c r="H8979" t="s">
        <v>17971</v>
      </c>
      <c r="I8979" t="s">
        <v>17970</v>
      </c>
      <c r="J8979" s="40">
        <v>0</v>
      </c>
      <c r="K8979" s="40">
        <v>3222.54</v>
      </c>
    </row>
    <row r="8980" spans="1:11" x14ac:dyDescent="0.35">
      <c r="A8980">
        <v>30349</v>
      </c>
      <c r="B8980" t="s">
        <v>17964</v>
      </c>
      <c r="C8980" s="70">
        <v>0</v>
      </c>
      <c r="D8980" s="70">
        <v>0</v>
      </c>
      <c r="E8980" s="71">
        <v>44601</v>
      </c>
      <c r="F8980" t="s">
        <v>17969</v>
      </c>
      <c r="G8980" t="s">
        <v>15843</v>
      </c>
      <c r="H8980" t="s">
        <v>17968</v>
      </c>
      <c r="J8980" s="40">
        <v>3192.48</v>
      </c>
      <c r="K8980" s="40">
        <v>0</v>
      </c>
    </row>
    <row r="8981" spans="1:11" x14ac:dyDescent="0.35">
      <c r="A8981">
        <v>30349</v>
      </c>
      <c r="B8981" t="s">
        <v>17964</v>
      </c>
      <c r="C8981" s="70">
        <v>0</v>
      </c>
      <c r="D8981" s="70">
        <v>0</v>
      </c>
      <c r="E8981" s="71">
        <v>44651</v>
      </c>
      <c r="F8981" t="s">
        <v>6479</v>
      </c>
      <c r="G8981" t="s">
        <v>2247</v>
      </c>
      <c r="J8981" s="40">
        <v>30.06</v>
      </c>
      <c r="K8981" s="40">
        <v>0</v>
      </c>
    </row>
    <row r="8982" spans="1:11" x14ac:dyDescent="0.35">
      <c r="A8982">
        <v>30349</v>
      </c>
      <c r="B8982" t="s">
        <v>17964</v>
      </c>
      <c r="C8982" s="70">
        <v>0</v>
      </c>
      <c r="D8982" s="70">
        <v>0</v>
      </c>
      <c r="E8982" s="71">
        <v>44835</v>
      </c>
      <c r="F8982" t="s">
        <v>14088</v>
      </c>
      <c r="G8982" t="s">
        <v>2142</v>
      </c>
      <c r="H8982" t="s">
        <v>14087</v>
      </c>
      <c r="I8982" t="s">
        <v>14086</v>
      </c>
      <c r="J8982" s="40">
        <v>0</v>
      </c>
      <c r="K8982" s="40">
        <v>108.17</v>
      </c>
    </row>
    <row r="8983" spans="1:11" x14ac:dyDescent="0.35">
      <c r="A8983">
        <v>30349</v>
      </c>
      <c r="B8983" t="s">
        <v>17964</v>
      </c>
      <c r="C8983" s="70">
        <v>0</v>
      </c>
      <c r="D8983" s="70">
        <v>0</v>
      </c>
      <c r="E8983" s="71">
        <v>44865</v>
      </c>
      <c r="F8983" t="s">
        <v>4502</v>
      </c>
      <c r="G8983" t="s">
        <v>2247</v>
      </c>
      <c r="H8983" t="s">
        <v>1919</v>
      </c>
      <c r="I8983" t="s">
        <v>1919</v>
      </c>
      <c r="J8983" s="40">
        <v>8.74</v>
      </c>
      <c r="K8983" s="40">
        <v>0</v>
      </c>
    </row>
    <row r="8984" spans="1:11" x14ac:dyDescent="0.35">
      <c r="A8984">
        <v>30349</v>
      </c>
      <c r="B8984" t="s">
        <v>17964</v>
      </c>
      <c r="C8984" s="70">
        <v>0</v>
      </c>
      <c r="D8984" s="70">
        <v>0</v>
      </c>
      <c r="E8984" s="71">
        <v>44881</v>
      </c>
      <c r="F8984" t="s">
        <v>14029</v>
      </c>
      <c r="G8984" t="s">
        <v>2142</v>
      </c>
      <c r="H8984" t="s">
        <v>14028</v>
      </c>
      <c r="I8984" t="s">
        <v>14027</v>
      </c>
      <c r="J8984" s="40">
        <v>0</v>
      </c>
      <c r="K8984" s="40">
        <v>222.16</v>
      </c>
    </row>
    <row r="8985" spans="1:11" x14ac:dyDescent="0.35">
      <c r="A8985">
        <v>30349</v>
      </c>
      <c r="B8985" t="s">
        <v>17964</v>
      </c>
      <c r="C8985" s="70">
        <v>0</v>
      </c>
      <c r="D8985" s="70">
        <v>0</v>
      </c>
      <c r="E8985" s="71">
        <v>44888</v>
      </c>
      <c r="F8985" t="s">
        <v>17967</v>
      </c>
      <c r="G8985" t="s">
        <v>15843</v>
      </c>
      <c r="H8985" t="s">
        <v>17966</v>
      </c>
      <c r="I8985" t="s">
        <v>17965</v>
      </c>
      <c r="J8985" s="40">
        <v>321.75</v>
      </c>
      <c r="K8985" s="40">
        <v>0</v>
      </c>
    </row>
    <row r="8986" spans="1:11" x14ac:dyDescent="0.35">
      <c r="A8986">
        <v>30349</v>
      </c>
      <c r="B8986" t="s">
        <v>17964</v>
      </c>
      <c r="C8986" s="70">
        <v>0</v>
      </c>
      <c r="D8986" s="70">
        <v>0</v>
      </c>
      <c r="E8986" s="71">
        <v>44895</v>
      </c>
      <c r="F8986" t="s">
        <v>4021</v>
      </c>
      <c r="G8986" t="s">
        <v>2247</v>
      </c>
      <c r="H8986" t="s">
        <v>1916</v>
      </c>
      <c r="I8986" t="s">
        <v>1916</v>
      </c>
      <c r="J8986" s="40">
        <v>0</v>
      </c>
      <c r="K8986" s="40">
        <v>0.16</v>
      </c>
    </row>
    <row r="8987" spans="1:11" x14ac:dyDescent="0.35">
      <c r="A8987">
        <v>30350</v>
      </c>
      <c r="B8987" t="s">
        <v>113</v>
      </c>
      <c r="C8987" s="70">
        <v>0</v>
      </c>
      <c r="D8987" s="70">
        <v>0</v>
      </c>
      <c r="E8987" s="71">
        <v>44592</v>
      </c>
      <c r="F8987" t="s">
        <v>15893</v>
      </c>
      <c r="G8987" t="s">
        <v>1912</v>
      </c>
      <c r="J8987" s="40">
        <v>439.44</v>
      </c>
      <c r="K8987" s="40">
        <v>0</v>
      </c>
    </row>
    <row r="8988" spans="1:11" x14ac:dyDescent="0.35">
      <c r="A8988">
        <v>30350</v>
      </c>
      <c r="B8988" t="s">
        <v>113</v>
      </c>
      <c r="C8988" s="70">
        <v>0</v>
      </c>
      <c r="D8988" s="70">
        <v>0</v>
      </c>
      <c r="E8988" s="71">
        <v>44620</v>
      </c>
      <c r="F8988" t="s">
        <v>15891</v>
      </c>
      <c r="G8988" t="s">
        <v>1912</v>
      </c>
      <c r="J8988" s="40">
        <v>433.6</v>
      </c>
      <c r="K8988" s="40">
        <v>0</v>
      </c>
    </row>
    <row r="8989" spans="1:11" x14ac:dyDescent="0.35">
      <c r="A8989">
        <v>30350</v>
      </c>
      <c r="B8989" t="s">
        <v>113</v>
      </c>
      <c r="C8989" s="70">
        <v>0</v>
      </c>
      <c r="D8989" s="70">
        <v>0</v>
      </c>
      <c r="E8989" s="71">
        <v>44651</v>
      </c>
      <c r="F8989" t="s">
        <v>15888</v>
      </c>
      <c r="G8989" t="s">
        <v>1912</v>
      </c>
      <c r="J8989" s="40">
        <v>442.07</v>
      </c>
      <c r="K8989" s="40">
        <v>0</v>
      </c>
    </row>
    <row r="8990" spans="1:11" x14ac:dyDescent="0.35">
      <c r="A8990">
        <v>30350</v>
      </c>
      <c r="B8990" t="s">
        <v>113</v>
      </c>
      <c r="C8990" s="70">
        <v>0</v>
      </c>
      <c r="D8990" s="70">
        <v>0</v>
      </c>
      <c r="E8990" s="71">
        <v>44651</v>
      </c>
      <c r="F8990" t="s">
        <v>6478</v>
      </c>
      <c r="G8990" t="s">
        <v>2247</v>
      </c>
      <c r="J8990" s="40">
        <v>11.09</v>
      </c>
      <c r="K8990" s="40">
        <v>0</v>
      </c>
    </row>
    <row r="8991" spans="1:11" x14ac:dyDescent="0.35">
      <c r="A8991">
        <v>30350</v>
      </c>
      <c r="B8991" t="s">
        <v>113</v>
      </c>
      <c r="C8991" s="70">
        <v>0</v>
      </c>
      <c r="D8991" s="70">
        <v>0</v>
      </c>
      <c r="E8991" s="71">
        <v>44681</v>
      </c>
      <c r="F8991" t="s">
        <v>15886</v>
      </c>
      <c r="G8991" t="s">
        <v>1912</v>
      </c>
      <c r="J8991" s="40">
        <v>423.29</v>
      </c>
      <c r="K8991" s="40">
        <v>0</v>
      </c>
    </row>
    <row r="8992" spans="1:11" x14ac:dyDescent="0.35">
      <c r="A8992">
        <v>30350</v>
      </c>
      <c r="B8992" t="s">
        <v>113</v>
      </c>
      <c r="C8992" s="70">
        <v>0</v>
      </c>
      <c r="D8992" s="70">
        <v>0</v>
      </c>
      <c r="E8992" s="71">
        <v>44681</v>
      </c>
      <c r="F8992" t="s">
        <v>6239</v>
      </c>
      <c r="G8992" t="s">
        <v>2247</v>
      </c>
      <c r="J8992" s="40">
        <v>0</v>
      </c>
      <c r="K8992" s="40">
        <v>56.39</v>
      </c>
    </row>
    <row r="8993" spans="1:11" x14ac:dyDescent="0.35">
      <c r="A8993">
        <v>30350</v>
      </c>
      <c r="B8993" t="s">
        <v>113</v>
      </c>
      <c r="C8993" s="70">
        <v>0</v>
      </c>
      <c r="D8993" s="70">
        <v>0</v>
      </c>
      <c r="E8993" s="71">
        <v>44712</v>
      </c>
      <c r="F8993" t="s">
        <v>15884</v>
      </c>
      <c r="G8993" t="s">
        <v>1912</v>
      </c>
      <c r="J8993" s="40">
        <v>420.61</v>
      </c>
      <c r="K8993" s="40">
        <v>0</v>
      </c>
    </row>
    <row r="8994" spans="1:11" x14ac:dyDescent="0.35">
      <c r="A8994">
        <v>30350</v>
      </c>
      <c r="B8994" t="s">
        <v>113</v>
      </c>
      <c r="C8994" s="70">
        <v>0</v>
      </c>
      <c r="D8994" s="70">
        <v>0</v>
      </c>
      <c r="E8994" s="71">
        <v>44712</v>
      </c>
      <c r="F8994" t="s">
        <v>5918</v>
      </c>
      <c r="G8994" t="s">
        <v>2247</v>
      </c>
      <c r="J8994" s="40">
        <v>0</v>
      </c>
      <c r="K8994" s="40">
        <v>10.65</v>
      </c>
    </row>
    <row r="8995" spans="1:11" x14ac:dyDescent="0.35">
      <c r="A8995">
        <v>30350</v>
      </c>
      <c r="B8995" t="s">
        <v>113</v>
      </c>
      <c r="C8995" s="70">
        <v>0</v>
      </c>
      <c r="D8995" s="70">
        <v>0</v>
      </c>
      <c r="E8995" s="71">
        <v>44715</v>
      </c>
      <c r="F8995" t="s">
        <v>17963</v>
      </c>
      <c r="G8995" t="s">
        <v>1912</v>
      </c>
      <c r="J8995" s="40">
        <v>420.36</v>
      </c>
      <c r="K8995" s="40">
        <v>0</v>
      </c>
    </row>
    <row r="8996" spans="1:11" x14ac:dyDescent="0.35">
      <c r="A8996">
        <v>30350</v>
      </c>
      <c r="B8996" t="s">
        <v>113</v>
      </c>
      <c r="C8996" s="70">
        <v>0</v>
      </c>
      <c r="D8996" s="70">
        <v>0</v>
      </c>
      <c r="E8996" s="71">
        <v>44742</v>
      </c>
      <c r="F8996" t="s">
        <v>5645</v>
      </c>
      <c r="G8996" t="s">
        <v>2247</v>
      </c>
      <c r="J8996" s="40">
        <v>0</v>
      </c>
      <c r="K8996" s="40">
        <v>116.56</v>
      </c>
    </row>
    <row r="8997" spans="1:11" x14ac:dyDescent="0.35">
      <c r="A8997">
        <v>30350</v>
      </c>
      <c r="B8997" t="s">
        <v>113</v>
      </c>
      <c r="C8997" s="70">
        <v>0</v>
      </c>
      <c r="D8997" s="70">
        <v>0</v>
      </c>
      <c r="E8997" s="71">
        <v>44743</v>
      </c>
      <c r="F8997" t="s">
        <v>9922</v>
      </c>
      <c r="G8997" t="s">
        <v>2142</v>
      </c>
      <c r="H8997" t="s">
        <v>9921</v>
      </c>
      <c r="I8997" t="s">
        <v>9920</v>
      </c>
      <c r="J8997" s="40">
        <v>0</v>
      </c>
      <c r="K8997" s="40">
        <v>418.48</v>
      </c>
    </row>
    <row r="8998" spans="1:11" x14ac:dyDescent="0.35">
      <c r="A8998">
        <v>30350</v>
      </c>
      <c r="B8998" t="s">
        <v>113</v>
      </c>
      <c r="C8998" s="70">
        <v>0</v>
      </c>
      <c r="D8998" s="70">
        <v>0</v>
      </c>
      <c r="E8998" s="71">
        <v>44743</v>
      </c>
      <c r="F8998" t="s">
        <v>9919</v>
      </c>
      <c r="G8998" t="s">
        <v>2142</v>
      </c>
      <c r="H8998" t="s">
        <v>9918</v>
      </c>
      <c r="I8998" t="s">
        <v>9917</v>
      </c>
      <c r="J8998" s="40">
        <v>0</v>
      </c>
      <c r="K8998" s="40">
        <v>422.26</v>
      </c>
    </row>
    <row r="8999" spans="1:11" x14ac:dyDescent="0.35">
      <c r="A8999">
        <v>30350</v>
      </c>
      <c r="B8999" t="s">
        <v>113</v>
      </c>
      <c r="C8999" s="70">
        <v>0</v>
      </c>
      <c r="D8999" s="70">
        <v>0</v>
      </c>
      <c r="E8999" s="71">
        <v>44773</v>
      </c>
      <c r="F8999" t="s">
        <v>9907</v>
      </c>
      <c r="G8999" t="s">
        <v>2142</v>
      </c>
      <c r="H8999" t="s">
        <v>9906</v>
      </c>
      <c r="I8999" t="s">
        <v>9905</v>
      </c>
      <c r="J8999" s="40">
        <v>0</v>
      </c>
      <c r="K8999" s="40">
        <v>414.04</v>
      </c>
    </row>
    <row r="9000" spans="1:11" x14ac:dyDescent="0.35">
      <c r="A9000">
        <v>30350</v>
      </c>
      <c r="B9000" t="s">
        <v>113</v>
      </c>
      <c r="C9000" s="70">
        <v>0</v>
      </c>
      <c r="D9000" s="70">
        <v>0</v>
      </c>
      <c r="E9000" s="71">
        <v>44773</v>
      </c>
      <c r="F9000" t="s">
        <v>8259</v>
      </c>
      <c r="G9000" t="s">
        <v>1912</v>
      </c>
      <c r="J9000" s="40">
        <v>414.04</v>
      </c>
      <c r="K9000" s="40">
        <v>0</v>
      </c>
    </row>
    <row r="9001" spans="1:11" x14ac:dyDescent="0.35">
      <c r="A9001">
        <v>30350</v>
      </c>
      <c r="B9001" t="s">
        <v>113</v>
      </c>
      <c r="C9001" s="70">
        <v>0</v>
      </c>
      <c r="D9001" s="70">
        <v>0</v>
      </c>
      <c r="E9001" s="71">
        <v>44773</v>
      </c>
      <c r="F9001" t="s">
        <v>9901</v>
      </c>
      <c r="G9001" t="s">
        <v>2142</v>
      </c>
      <c r="H9001" t="s">
        <v>9900</v>
      </c>
      <c r="I9001" t="s">
        <v>9884</v>
      </c>
      <c r="J9001" s="40">
        <v>0</v>
      </c>
      <c r="K9001" s="40">
        <v>738.37</v>
      </c>
    </row>
    <row r="9002" spans="1:11" x14ac:dyDescent="0.35">
      <c r="A9002">
        <v>30350</v>
      </c>
      <c r="B9002" t="s">
        <v>113</v>
      </c>
      <c r="C9002" s="70">
        <v>0</v>
      </c>
      <c r="D9002" s="70">
        <v>0</v>
      </c>
      <c r="E9002" s="71">
        <v>44773</v>
      </c>
      <c r="F9002" t="s">
        <v>5337</v>
      </c>
      <c r="G9002" t="s">
        <v>2247</v>
      </c>
      <c r="J9002" s="40">
        <v>90.03</v>
      </c>
      <c r="K9002" s="40">
        <v>0</v>
      </c>
    </row>
    <row r="9003" spans="1:11" x14ac:dyDescent="0.35">
      <c r="A9003">
        <v>30350</v>
      </c>
      <c r="B9003" t="s">
        <v>113</v>
      </c>
      <c r="C9003" s="70">
        <v>0</v>
      </c>
      <c r="D9003" s="70">
        <v>0</v>
      </c>
      <c r="E9003" s="71">
        <v>44797</v>
      </c>
      <c r="F9003" t="s">
        <v>8257</v>
      </c>
      <c r="G9003" t="s">
        <v>1912</v>
      </c>
      <c r="J9003" s="40">
        <v>428.31</v>
      </c>
      <c r="K9003" s="40">
        <v>0</v>
      </c>
    </row>
    <row r="9004" spans="1:11" x14ac:dyDescent="0.35">
      <c r="A9004">
        <v>30350</v>
      </c>
      <c r="B9004" t="s">
        <v>113</v>
      </c>
      <c r="C9004" s="70">
        <v>0</v>
      </c>
      <c r="D9004" s="70">
        <v>0</v>
      </c>
      <c r="E9004" s="71">
        <v>44804</v>
      </c>
      <c r="F9004" t="s">
        <v>9894</v>
      </c>
      <c r="G9004" t="s">
        <v>2142</v>
      </c>
      <c r="H9004" t="s">
        <v>9893</v>
      </c>
      <c r="I9004" t="s">
        <v>9892</v>
      </c>
      <c r="J9004" s="40">
        <v>0</v>
      </c>
      <c r="K9004" s="40">
        <v>420.23</v>
      </c>
    </row>
    <row r="9005" spans="1:11" x14ac:dyDescent="0.35">
      <c r="A9005">
        <v>30350</v>
      </c>
      <c r="B9005" t="s">
        <v>113</v>
      </c>
      <c r="C9005" s="70">
        <v>0</v>
      </c>
      <c r="D9005" s="70">
        <v>0</v>
      </c>
      <c r="E9005" s="71">
        <v>44804</v>
      </c>
      <c r="F9005" t="s">
        <v>5149</v>
      </c>
      <c r="G9005" t="s">
        <v>2247</v>
      </c>
      <c r="H9005" t="s">
        <v>2265</v>
      </c>
      <c r="J9005" s="40">
        <v>5.66</v>
      </c>
      <c r="K9005" s="40">
        <v>0</v>
      </c>
    </row>
    <row r="9006" spans="1:11" x14ac:dyDescent="0.35">
      <c r="A9006">
        <v>30350</v>
      </c>
      <c r="B9006" t="s">
        <v>113</v>
      </c>
      <c r="C9006" s="70">
        <v>0</v>
      </c>
      <c r="D9006" s="70">
        <v>0</v>
      </c>
      <c r="E9006" s="71">
        <v>44805</v>
      </c>
      <c r="F9006" t="s">
        <v>9886</v>
      </c>
      <c r="G9006" t="s">
        <v>2142</v>
      </c>
      <c r="H9006" t="s">
        <v>9885</v>
      </c>
      <c r="I9006" t="s">
        <v>9884</v>
      </c>
      <c r="J9006" s="40">
        <v>0</v>
      </c>
      <c r="K9006" s="40">
        <v>-738.37</v>
      </c>
    </row>
    <row r="9007" spans="1:11" x14ac:dyDescent="0.35">
      <c r="A9007">
        <v>30350</v>
      </c>
      <c r="B9007" t="s">
        <v>113</v>
      </c>
      <c r="C9007" s="70">
        <v>0</v>
      </c>
      <c r="D9007" s="70">
        <v>0</v>
      </c>
      <c r="E9007" s="71">
        <v>44834</v>
      </c>
      <c r="F9007" t="s">
        <v>8252</v>
      </c>
      <c r="G9007" t="s">
        <v>1912</v>
      </c>
      <c r="I9007" t="s">
        <v>8251</v>
      </c>
      <c r="J9007" s="40">
        <v>396.27</v>
      </c>
      <c r="K9007" s="40">
        <v>0</v>
      </c>
    </row>
    <row r="9008" spans="1:11" x14ac:dyDescent="0.35">
      <c r="A9008">
        <v>30350</v>
      </c>
      <c r="B9008" t="s">
        <v>113</v>
      </c>
      <c r="C9008" s="70">
        <v>0</v>
      </c>
      <c r="D9008" s="70">
        <v>0</v>
      </c>
      <c r="E9008" s="71">
        <v>44834</v>
      </c>
      <c r="F9008" t="s">
        <v>9874</v>
      </c>
      <c r="G9008" t="s">
        <v>2142</v>
      </c>
      <c r="H9008" t="s">
        <v>9873</v>
      </c>
      <c r="I9008" t="s">
        <v>9872</v>
      </c>
      <c r="J9008" s="40">
        <v>0</v>
      </c>
      <c r="K9008" s="40">
        <v>396.27</v>
      </c>
    </row>
    <row r="9009" spans="1:11" x14ac:dyDescent="0.35">
      <c r="A9009">
        <v>30350</v>
      </c>
      <c r="B9009" t="s">
        <v>113</v>
      </c>
      <c r="C9009" s="70">
        <v>0</v>
      </c>
      <c r="D9009" s="70">
        <v>0</v>
      </c>
      <c r="E9009" s="71">
        <v>44834</v>
      </c>
      <c r="F9009" t="s">
        <v>4729</v>
      </c>
      <c r="G9009" t="s">
        <v>2247</v>
      </c>
      <c r="H9009" t="s">
        <v>2262</v>
      </c>
      <c r="J9009" s="40">
        <v>0</v>
      </c>
      <c r="K9009" s="40">
        <v>84.79</v>
      </c>
    </row>
    <row r="9010" spans="1:11" x14ac:dyDescent="0.35">
      <c r="A9010">
        <v>30350</v>
      </c>
      <c r="B9010" t="s">
        <v>113</v>
      </c>
      <c r="C9010" s="70">
        <v>0</v>
      </c>
      <c r="D9010" s="70">
        <v>0</v>
      </c>
      <c r="E9010" s="71">
        <v>44865</v>
      </c>
      <c r="F9010" t="s">
        <v>8249</v>
      </c>
      <c r="G9010" t="s">
        <v>1912</v>
      </c>
      <c r="H9010" t="s">
        <v>2516</v>
      </c>
      <c r="I9010" t="s">
        <v>2516</v>
      </c>
      <c r="J9010" s="40">
        <v>397.73</v>
      </c>
      <c r="K9010" s="40">
        <v>0</v>
      </c>
    </row>
    <row r="9011" spans="1:11" x14ac:dyDescent="0.35">
      <c r="A9011">
        <v>30350</v>
      </c>
      <c r="B9011" t="s">
        <v>113</v>
      </c>
      <c r="C9011" s="70">
        <v>0</v>
      </c>
      <c r="D9011" s="70">
        <v>0</v>
      </c>
      <c r="E9011" s="71">
        <v>44865</v>
      </c>
      <c r="F9011" t="s">
        <v>4501</v>
      </c>
      <c r="G9011" t="s">
        <v>2247</v>
      </c>
      <c r="H9011" t="s">
        <v>1919</v>
      </c>
      <c r="I9011" t="s">
        <v>1919</v>
      </c>
      <c r="J9011" s="40">
        <v>5.84</v>
      </c>
      <c r="K9011" s="40">
        <v>0</v>
      </c>
    </row>
    <row r="9012" spans="1:11" x14ac:dyDescent="0.35">
      <c r="A9012">
        <v>30350</v>
      </c>
      <c r="B9012" t="s">
        <v>113</v>
      </c>
      <c r="C9012" s="70">
        <v>0</v>
      </c>
      <c r="D9012" s="70">
        <v>0</v>
      </c>
      <c r="E9012" s="71">
        <v>44866</v>
      </c>
      <c r="F9012" t="s">
        <v>9861</v>
      </c>
      <c r="G9012" t="s">
        <v>2142</v>
      </c>
      <c r="H9012" t="s">
        <v>9860</v>
      </c>
      <c r="I9012" t="s">
        <v>9859</v>
      </c>
      <c r="J9012" s="40">
        <v>0</v>
      </c>
      <c r="K9012" s="40">
        <v>398.3</v>
      </c>
    </row>
    <row r="9013" spans="1:11" x14ac:dyDescent="0.35">
      <c r="A9013">
        <v>30350</v>
      </c>
      <c r="B9013" t="s">
        <v>113</v>
      </c>
      <c r="C9013" s="70">
        <v>0</v>
      </c>
      <c r="D9013" s="70">
        <v>0</v>
      </c>
      <c r="E9013" s="71">
        <v>44895</v>
      </c>
      <c r="F9013" t="s">
        <v>8247</v>
      </c>
      <c r="G9013" t="s">
        <v>1912</v>
      </c>
      <c r="H9013" t="s">
        <v>8246</v>
      </c>
      <c r="I9013" t="s">
        <v>8246</v>
      </c>
      <c r="J9013" s="40">
        <v>408.02</v>
      </c>
      <c r="K9013" s="40">
        <v>0</v>
      </c>
    </row>
    <row r="9014" spans="1:11" x14ac:dyDescent="0.35">
      <c r="A9014">
        <v>30350</v>
      </c>
      <c r="B9014" t="s">
        <v>113</v>
      </c>
      <c r="C9014" s="70">
        <v>0</v>
      </c>
      <c r="D9014" s="70">
        <v>0</v>
      </c>
      <c r="E9014" s="71">
        <v>44895</v>
      </c>
      <c r="F9014" t="s">
        <v>4020</v>
      </c>
      <c r="G9014" t="s">
        <v>2247</v>
      </c>
      <c r="H9014" t="s">
        <v>1916</v>
      </c>
      <c r="I9014" t="s">
        <v>1916</v>
      </c>
      <c r="J9014" s="40">
        <v>41.71</v>
      </c>
      <c r="K9014" s="40">
        <v>0</v>
      </c>
    </row>
    <row r="9015" spans="1:11" x14ac:dyDescent="0.35">
      <c r="A9015">
        <v>30350</v>
      </c>
      <c r="B9015" t="s">
        <v>113</v>
      </c>
      <c r="C9015" s="70">
        <v>0</v>
      </c>
      <c r="D9015" s="70">
        <v>0</v>
      </c>
      <c r="E9015" s="71">
        <v>44896</v>
      </c>
      <c r="F9015" t="s">
        <v>9850</v>
      </c>
      <c r="G9015" t="s">
        <v>2142</v>
      </c>
      <c r="H9015" t="s">
        <v>9849</v>
      </c>
      <c r="I9015" t="s">
        <v>9848</v>
      </c>
      <c r="J9015" s="40">
        <v>0</v>
      </c>
      <c r="K9015" s="40">
        <v>410.65</v>
      </c>
    </row>
    <row r="9016" spans="1:11" x14ac:dyDescent="0.35">
      <c r="A9016">
        <v>30350</v>
      </c>
      <c r="B9016" t="s">
        <v>113</v>
      </c>
      <c r="C9016" s="70">
        <v>0</v>
      </c>
      <c r="D9016" s="70">
        <v>0</v>
      </c>
      <c r="E9016" s="71">
        <v>44922</v>
      </c>
      <c r="F9016" t="s">
        <v>9844</v>
      </c>
      <c r="G9016" t="s">
        <v>2142</v>
      </c>
      <c r="H9016" t="s">
        <v>9843</v>
      </c>
      <c r="I9016" t="s">
        <v>9842</v>
      </c>
      <c r="J9016" s="40">
        <v>0</v>
      </c>
      <c r="K9016" s="40">
        <v>399.77</v>
      </c>
    </row>
    <row r="9017" spans="1:11" x14ac:dyDescent="0.35">
      <c r="A9017">
        <v>30350</v>
      </c>
      <c r="B9017" t="s">
        <v>113</v>
      </c>
      <c r="C9017" s="70">
        <v>0</v>
      </c>
      <c r="D9017" s="70">
        <v>0</v>
      </c>
      <c r="E9017" s="71">
        <v>44926</v>
      </c>
      <c r="F9017" t="s">
        <v>15860</v>
      </c>
      <c r="G9017" t="s">
        <v>1912</v>
      </c>
      <c r="H9017" t="s">
        <v>8242</v>
      </c>
      <c r="I9017" t="s">
        <v>8242</v>
      </c>
      <c r="J9017" s="40">
        <v>398.98</v>
      </c>
      <c r="K9017" s="40">
        <v>0</v>
      </c>
    </row>
    <row r="9018" spans="1:11" x14ac:dyDescent="0.35">
      <c r="A9018">
        <v>30350</v>
      </c>
      <c r="B9018" t="s">
        <v>113</v>
      </c>
      <c r="C9018" s="70">
        <v>0</v>
      </c>
      <c r="D9018" s="70">
        <v>0</v>
      </c>
      <c r="E9018" s="71">
        <v>44926</v>
      </c>
      <c r="F9018" t="s">
        <v>3671</v>
      </c>
      <c r="G9018" t="s">
        <v>2247</v>
      </c>
      <c r="H9018" t="s">
        <v>1911</v>
      </c>
      <c r="I9018" t="s">
        <v>1911</v>
      </c>
      <c r="J9018" s="40">
        <v>0</v>
      </c>
      <c r="K9018" s="40">
        <v>32.75</v>
      </c>
    </row>
    <row r="9019" spans="1:11" x14ac:dyDescent="0.35">
      <c r="A9019">
        <v>30350</v>
      </c>
      <c r="B9019" t="s">
        <v>113</v>
      </c>
      <c r="C9019" s="70">
        <v>0</v>
      </c>
      <c r="D9019" s="70">
        <v>0</v>
      </c>
      <c r="E9019" s="71">
        <v>44926</v>
      </c>
      <c r="F9019" t="s">
        <v>9835</v>
      </c>
      <c r="G9019" t="s">
        <v>2142</v>
      </c>
      <c r="H9019" t="s">
        <v>9834</v>
      </c>
      <c r="I9019" t="s">
        <v>9833</v>
      </c>
      <c r="J9019" s="40">
        <v>0</v>
      </c>
      <c r="K9019" s="40">
        <v>413.31</v>
      </c>
    </row>
    <row r="9020" spans="1:11" x14ac:dyDescent="0.35">
      <c r="A9020">
        <v>30350</v>
      </c>
      <c r="B9020" t="s">
        <v>113</v>
      </c>
      <c r="C9020" s="70">
        <v>0</v>
      </c>
      <c r="D9020" s="70">
        <v>0</v>
      </c>
      <c r="E9020" s="71">
        <v>44926</v>
      </c>
      <c r="F9020" t="s">
        <v>9832</v>
      </c>
      <c r="G9020" t="s">
        <v>2142</v>
      </c>
      <c r="H9020" t="s">
        <v>9831</v>
      </c>
      <c r="I9020" t="s">
        <v>9830</v>
      </c>
      <c r="J9020" s="40">
        <v>0</v>
      </c>
      <c r="K9020" s="40">
        <v>435.62</v>
      </c>
    </row>
    <row r="9021" spans="1:11" x14ac:dyDescent="0.35">
      <c r="A9021">
        <v>30350</v>
      </c>
      <c r="B9021" t="s">
        <v>113</v>
      </c>
      <c r="C9021" s="70">
        <v>0</v>
      </c>
      <c r="D9021" s="70">
        <v>0</v>
      </c>
      <c r="E9021" s="71">
        <v>44926</v>
      </c>
      <c r="F9021" t="s">
        <v>9829</v>
      </c>
      <c r="G9021" t="s">
        <v>2142</v>
      </c>
      <c r="H9021" t="s">
        <v>9828</v>
      </c>
      <c r="I9021" t="s">
        <v>9827</v>
      </c>
      <c r="J9021" s="40">
        <v>0</v>
      </c>
      <c r="K9021" s="40">
        <v>430.81</v>
      </c>
    </row>
    <row r="9022" spans="1:11" x14ac:dyDescent="0.35">
      <c r="A9022">
        <v>30350</v>
      </c>
      <c r="B9022" t="s">
        <v>113</v>
      </c>
      <c r="C9022" s="70">
        <v>0</v>
      </c>
      <c r="D9022" s="70">
        <v>0</v>
      </c>
      <c r="E9022" s="71">
        <v>44926</v>
      </c>
      <c r="F9022" t="s">
        <v>9826</v>
      </c>
      <c r="G9022" t="s">
        <v>2142</v>
      </c>
      <c r="H9022" t="s">
        <v>9825</v>
      </c>
      <c r="I9022" t="s">
        <v>9824</v>
      </c>
      <c r="J9022" s="40">
        <v>0</v>
      </c>
      <c r="K9022" s="40">
        <v>439.3</v>
      </c>
    </row>
    <row r="9023" spans="1:11" x14ac:dyDescent="0.35">
      <c r="A9023">
        <v>30350</v>
      </c>
      <c r="B9023" t="s">
        <v>113</v>
      </c>
      <c r="C9023" s="70">
        <v>0</v>
      </c>
      <c r="D9023" s="70">
        <v>0</v>
      </c>
      <c r="E9023" s="71">
        <v>44926</v>
      </c>
      <c r="F9023" t="s">
        <v>9823</v>
      </c>
      <c r="G9023" t="s">
        <v>2142</v>
      </c>
      <c r="H9023" t="s">
        <v>9822</v>
      </c>
      <c r="I9023" t="s">
        <v>9821</v>
      </c>
      <c r="J9023" s="40">
        <v>0</v>
      </c>
      <c r="K9023" s="40">
        <v>447.7</v>
      </c>
    </row>
    <row r="9024" spans="1:11" x14ac:dyDescent="0.35">
      <c r="A9024">
        <v>30350</v>
      </c>
      <c r="B9024" t="s">
        <v>113</v>
      </c>
      <c r="C9024" s="70">
        <v>0</v>
      </c>
      <c r="D9024" s="70">
        <v>0</v>
      </c>
      <c r="E9024" s="71">
        <v>44926</v>
      </c>
      <c r="F9024" t="s">
        <v>3486</v>
      </c>
      <c r="G9024" t="s">
        <v>2247</v>
      </c>
      <c r="H9024" t="s">
        <v>1911</v>
      </c>
      <c r="I9024" t="s">
        <v>1911</v>
      </c>
      <c r="J9024" s="40">
        <v>171.85</v>
      </c>
      <c r="K9024" s="40">
        <v>0</v>
      </c>
    </row>
    <row r="9025" spans="1:11" x14ac:dyDescent="0.35">
      <c r="A9025">
        <v>30351</v>
      </c>
      <c r="B9025" t="s">
        <v>17959</v>
      </c>
      <c r="C9025" s="70">
        <v>-800.28</v>
      </c>
      <c r="D9025" s="70">
        <v>-268.61</v>
      </c>
      <c r="E9025" s="71">
        <v>44592</v>
      </c>
      <c r="F9025" t="s">
        <v>6797</v>
      </c>
      <c r="G9025" t="s">
        <v>2247</v>
      </c>
      <c r="J9025" s="40">
        <v>193.91</v>
      </c>
      <c r="K9025" s="40">
        <v>0</v>
      </c>
    </row>
    <row r="9026" spans="1:11" x14ac:dyDescent="0.35">
      <c r="A9026">
        <v>30351</v>
      </c>
      <c r="B9026" t="s">
        <v>17959</v>
      </c>
      <c r="C9026" s="70">
        <v>-800.28</v>
      </c>
      <c r="D9026" s="70">
        <v>-268.61</v>
      </c>
      <c r="E9026" s="71">
        <v>44592</v>
      </c>
      <c r="F9026" t="s">
        <v>6743</v>
      </c>
      <c r="G9026" t="s">
        <v>2247</v>
      </c>
      <c r="H9026" t="s">
        <v>6720</v>
      </c>
      <c r="I9026" t="s">
        <v>6720</v>
      </c>
      <c r="J9026" s="40">
        <v>0</v>
      </c>
      <c r="K9026" s="40">
        <v>175.78</v>
      </c>
    </row>
    <row r="9027" spans="1:11" x14ac:dyDescent="0.35">
      <c r="A9027">
        <v>30351</v>
      </c>
      <c r="B9027" t="s">
        <v>17959</v>
      </c>
      <c r="C9027" s="70">
        <v>-800.28</v>
      </c>
      <c r="D9027" s="70">
        <v>-268.61</v>
      </c>
      <c r="E9027" s="71">
        <v>44621</v>
      </c>
      <c r="F9027" t="s">
        <v>6701</v>
      </c>
      <c r="G9027" t="s">
        <v>1907</v>
      </c>
      <c r="H9027" t="s">
        <v>6700</v>
      </c>
      <c r="I9027" t="s">
        <v>6699</v>
      </c>
      <c r="J9027" s="40">
        <v>247.76</v>
      </c>
      <c r="K9027" s="40">
        <v>0</v>
      </c>
    </row>
    <row r="9028" spans="1:11" x14ac:dyDescent="0.35">
      <c r="A9028">
        <v>30351</v>
      </c>
      <c r="B9028" t="s">
        <v>17959</v>
      </c>
      <c r="C9028" s="70">
        <v>-800.28</v>
      </c>
      <c r="D9028" s="70">
        <v>-268.61</v>
      </c>
      <c r="E9028" s="71">
        <v>44651</v>
      </c>
      <c r="F9028" t="s">
        <v>6477</v>
      </c>
      <c r="G9028" t="s">
        <v>2247</v>
      </c>
      <c r="J9028" s="40">
        <v>0</v>
      </c>
      <c r="K9028" s="40">
        <v>173.06</v>
      </c>
    </row>
    <row r="9029" spans="1:11" x14ac:dyDescent="0.35">
      <c r="A9029">
        <v>30351</v>
      </c>
      <c r="B9029" t="s">
        <v>17959</v>
      </c>
      <c r="C9029" s="70">
        <v>-800.28</v>
      </c>
      <c r="D9029" s="70">
        <v>-268.61</v>
      </c>
      <c r="E9029" s="71">
        <v>44866</v>
      </c>
      <c r="F9029" t="s">
        <v>16023</v>
      </c>
      <c r="G9029" t="s">
        <v>2142</v>
      </c>
      <c r="H9029" t="s">
        <v>10006</v>
      </c>
      <c r="I9029" t="s">
        <v>10005</v>
      </c>
      <c r="J9029" s="40">
        <v>0</v>
      </c>
      <c r="K9029" s="40">
        <v>11934</v>
      </c>
    </row>
    <row r="9030" spans="1:11" x14ac:dyDescent="0.35">
      <c r="A9030">
        <v>30351</v>
      </c>
      <c r="B9030" t="s">
        <v>17959</v>
      </c>
      <c r="C9030" s="70">
        <v>-800.28</v>
      </c>
      <c r="D9030" s="70">
        <v>-268.61</v>
      </c>
      <c r="E9030" s="71">
        <v>44895</v>
      </c>
      <c r="F9030" t="s">
        <v>4019</v>
      </c>
      <c r="G9030" t="s">
        <v>2247</v>
      </c>
      <c r="H9030" t="s">
        <v>1916</v>
      </c>
      <c r="I9030" t="s">
        <v>1916</v>
      </c>
      <c r="J9030" s="40">
        <v>55.49</v>
      </c>
      <c r="K9030" s="40">
        <v>0</v>
      </c>
    </row>
    <row r="9031" spans="1:11" x14ac:dyDescent="0.35">
      <c r="A9031">
        <v>30351</v>
      </c>
      <c r="B9031" t="s">
        <v>17959</v>
      </c>
      <c r="C9031" s="70">
        <v>-800.28</v>
      </c>
      <c r="D9031" s="70">
        <v>-268.61</v>
      </c>
      <c r="E9031" s="71">
        <v>44915</v>
      </c>
      <c r="F9031" t="s">
        <v>17962</v>
      </c>
      <c r="G9031" t="s">
        <v>15843</v>
      </c>
      <c r="H9031" t="s">
        <v>17961</v>
      </c>
      <c r="I9031" t="s">
        <v>17960</v>
      </c>
      <c r="J9031" s="40">
        <v>11782.63</v>
      </c>
      <c r="K9031" s="40">
        <v>0</v>
      </c>
    </row>
    <row r="9032" spans="1:11" x14ac:dyDescent="0.35">
      <c r="A9032">
        <v>30351</v>
      </c>
      <c r="B9032" t="s">
        <v>17959</v>
      </c>
      <c r="C9032" s="70">
        <v>-800.28</v>
      </c>
      <c r="D9032" s="70">
        <v>-268.61</v>
      </c>
      <c r="E9032" s="71">
        <v>44926</v>
      </c>
      <c r="F9032" t="s">
        <v>3670</v>
      </c>
      <c r="G9032" t="s">
        <v>2247</v>
      </c>
      <c r="H9032" t="s">
        <v>1911</v>
      </c>
      <c r="I9032" t="s">
        <v>1911</v>
      </c>
      <c r="J9032" s="40">
        <v>95.88</v>
      </c>
      <c r="K9032" s="40">
        <v>0</v>
      </c>
    </row>
    <row r="9033" spans="1:11" x14ac:dyDescent="0.35">
      <c r="A9033">
        <v>30351</v>
      </c>
      <c r="B9033" t="s">
        <v>17959</v>
      </c>
      <c r="C9033" s="70">
        <v>-800.28</v>
      </c>
      <c r="D9033" s="70">
        <v>-268.61</v>
      </c>
      <c r="E9033" s="71">
        <v>44926</v>
      </c>
      <c r="F9033" t="s">
        <v>3485</v>
      </c>
      <c r="G9033" t="s">
        <v>2247</v>
      </c>
      <c r="H9033" t="s">
        <v>1911</v>
      </c>
      <c r="I9033" t="s">
        <v>1911</v>
      </c>
      <c r="J9033" s="40">
        <v>175.78</v>
      </c>
      <c r="K9033" s="40">
        <v>0</v>
      </c>
    </row>
    <row r="9034" spans="1:11" x14ac:dyDescent="0.35">
      <c r="A9034">
        <v>30352</v>
      </c>
      <c r="B9034" t="s">
        <v>17944</v>
      </c>
      <c r="C9034" s="70">
        <v>0</v>
      </c>
      <c r="D9034" s="70">
        <v>0</v>
      </c>
      <c r="E9034" s="71">
        <v>44636</v>
      </c>
      <c r="F9034" t="s">
        <v>17958</v>
      </c>
      <c r="G9034" t="s">
        <v>2142</v>
      </c>
      <c r="H9034" t="s">
        <v>17957</v>
      </c>
      <c r="I9034" t="s">
        <v>17956</v>
      </c>
      <c r="J9034" s="40">
        <v>0</v>
      </c>
      <c r="K9034" s="40">
        <v>35135.760000000002</v>
      </c>
    </row>
    <row r="9035" spans="1:11" x14ac:dyDescent="0.35">
      <c r="A9035">
        <v>30352</v>
      </c>
      <c r="B9035" t="s">
        <v>17944</v>
      </c>
      <c r="C9035" s="70">
        <v>0</v>
      </c>
      <c r="D9035" s="70">
        <v>0</v>
      </c>
      <c r="E9035" s="71">
        <v>44636</v>
      </c>
      <c r="F9035" t="s">
        <v>17955</v>
      </c>
      <c r="G9035" t="s">
        <v>2142</v>
      </c>
      <c r="H9035" t="s">
        <v>17954</v>
      </c>
      <c r="I9035" t="s">
        <v>17953</v>
      </c>
      <c r="J9035" s="40">
        <v>0</v>
      </c>
      <c r="K9035" s="40">
        <v>-39762.18</v>
      </c>
    </row>
    <row r="9036" spans="1:11" x14ac:dyDescent="0.35">
      <c r="A9036">
        <v>30352</v>
      </c>
      <c r="B9036" t="s">
        <v>17944</v>
      </c>
      <c r="C9036" s="70">
        <v>0</v>
      </c>
      <c r="D9036" s="70">
        <v>0</v>
      </c>
      <c r="E9036" s="71">
        <v>44648</v>
      </c>
      <c r="F9036" t="s">
        <v>17952</v>
      </c>
      <c r="G9036" t="s">
        <v>15843</v>
      </c>
      <c r="H9036" t="s">
        <v>17951</v>
      </c>
      <c r="J9036" s="40">
        <v>35582.870000000003</v>
      </c>
      <c r="K9036" s="40">
        <v>0</v>
      </c>
    </row>
    <row r="9037" spans="1:11" x14ac:dyDescent="0.35">
      <c r="A9037">
        <v>30352</v>
      </c>
      <c r="B9037" t="s">
        <v>17944</v>
      </c>
      <c r="C9037" s="70">
        <v>0</v>
      </c>
      <c r="D9037" s="70">
        <v>0</v>
      </c>
      <c r="E9037" s="71">
        <v>44651</v>
      </c>
      <c r="F9037" t="s">
        <v>6476</v>
      </c>
      <c r="G9037" t="s">
        <v>2247</v>
      </c>
      <c r="J9037" s="40">
        <v>642.1</v>
      </c>
      <c r="K9037" s="40">
        <v>0</v>
      </c>
    </row>
    <row r="9038" spans="1:11" x14ac:dyDescent="0.35">
      <c r="A9038">
        <v>30352</v>
      </c>
      <c r="B9038" t="s">
        <v>17944</v>
      </c>
      <c r="C9038" s="70">
        <v>0</v>
      </c>
      <c r="D9038" s="70">
        <v>0</v>
      </c>
      <c r="E9038" s="71">
        <v>44677</v>
      </c>
      <c r="F9038" t="s">
        <v>17950</v>
      </c>
      <c r="G9038" t="s">
        <v>2142</v>
      </c>
      <c r="H9038" t="s">
        <v>17949</v>
      </c>
      <c r="I9038" t="s">
        <v>13661</v>
      </c>
      <c r="J9038" s="40">
        <v>0</v>
      </c>
      <c r="K9038" s="40">
        <v>4833.54</v>
      </c>
    </row>
    <row r="9039" spans="1:11" x14ac:dyDescent="0.35">
      <c r="A9039">
        <v>30352</v>
      </c>
      <c r="B9039" t="s">
        <v>17944</v>
      </c>
      <c r="C9039" s="70">
        <v>0</v>
      </c>
      <c r="D9039" s="70">
        <v>0</v>
      </c>
      <c r="E9039" s="71">
        <v>44681</v>
      </c>
      <c r="F9039" t="s">
        <v>6238</v>
      </c>
      <c r="G9039" t="s">
        <v>2247</v>
      </c>
      <c r="J9039" s="40">
        <v>0</v>
      </c>
      <c r="K9039" s="40">
        <v>1736.53</v>
      </c>
    </row>
    <row r="9040" spans="1:11" x14ac:dyDescent="0.35">
      <c r="A9040">
        <v>30352</v>
      </c>
      <c r="B9040" t="s">
        <v>17944</v>
      </c>
      <c r="C9040" s="70">
        <v>0</v>
      </c>
      <c r="D9040" s="70">
        <v>0</v>
      </c>
      <c r="E9040" s="71">
        <v>44681</v>
      </c>
      <c r="F9040" t="s">
        <v>6126</v>
      </c>
      <c r="G9040" t="s">
        <v>2247</v>
      </c>
      <c r="J9040" s="40">
        <v>36.44</v>
      </c>
      <c r="K9040" s="40">
        <v>0</v>
      </c>
    </row>
    <row r="9041" spans="1:11" x14ac:dyDescent="0.35">
      <c r="A9041">
        <v>30352</v>
      </c>
      <c r="B9041" t="s">
        <v>17944</v>
      </c>
      <c r="C9041" s="70">
        <v>0</v>
      </c>
      <c r="D9041" s="70">
        <v>0</v>
      </c>
      <c r="E9041" s="71">
        <v>44700</v>
      </c>
      <c r="F9041" t="s">
        <v>17948</v>
      </c>
      <c r="G9041" t="s">
        <v>15843</v>
      </c>
      <c r="H9041" t="s">
        <v>17947</v>
      </c>
      <c r="J9041" s="40">
        <v>4692.42</v>
      </c>
      <c r="K9041" s="40">
        <v>0</v>
      </c>
    </row>
    <row r="9042" spans="1:11" x14ac:dyDescent="0.35">
      <c r="A9042">
        <v>30352</v>
      </c>
      <c r="B9042" t="s">
        <v>17944</v>
      </c>
      <c r="C9042" s="70">
        <v>0</v>
      </c>
      <c r="D9042" s="70">
        <v>0</v>
      </c>
      <c r="E9042" s="71">
        <v>44712</v>
      </c>
      <c r="F9042" t="s">
        <v>5917</v>
      </c>
      <c r="G9042" t="s">
        <v>2247</v>
      </c>
      <c r="J9042" s="40">
        <v>0</v>
      </c>
      <c r="K9042" s="40">
        <v>141.4</v>
      </c>
    </row>
    <row r="9043" spans="1:11" x14ac:dyDescent="0.35">
      <c r="A9043">
        <v>30352</v>
      </c>
      <c r="B9043" t="s">
        <v>17944</v>
      </c>
      <c r="C9043" s="70">
        <v>0</v>
      </c>
      <c r="D9043" s="70">
        <v>0</v>
      </c>
      <c r="E9043" s="71">
        <v>44742</v>
      </c>
      <c r="F9043" t="s">
        <v>5644</v>
      </c>
      <c r="G9043" t="s">
        <v>2247</v>
      </c>
      <c r="J9043" s="40">
        <v>0</v>
      </c>
      <c r="K9043" s="40">
        <v>1799.07</v>
      </c>
    </row>
    <row r="9044" spans="1:11" x14ac:dyDescent="0.35">
      <c r="A9044">
        <v>30352</v>
      </c>
      <c r="B9044" t="s">
        <v>17944</v>
      </c>
      <c r="C9044" s="70">
        <v>0</v>
      </c>
      <c r="D9044" s="70">
        <v>0</v>
      </c>
      <c r="E9044" s="71">
        <v>44743</v>
      </c>
      <c r="F9044" t="s">
        <v>17946</v>
      </c>
      <c r="G9044" t="s">
        <v>2142</v>
      </c>
      <c r="H9044" t="s">
        <v>17945</v>
      </c>
      <c r="I9044" t="s">
        <v>7754</v>
      </c>
      <c r="J9044" s="40">
        <v>0</v>
      </c>
      <c r="K9044" s="40">
        <v>39531.99</v>
      </c>
    </row>
    <row r="9045" spans="1:11" x14ac:dyDescent="0.35">
      <c r="A9045">
        <v>30352</v>
      </c>
      <c r="B9045" t="s">
        <v>17944</v>
      </c>
      <c r="C9045" s="70">
        <v>0</v>
      </c>
      <c r="D9045" s="70">
        <v>0</v>
      </c>
      <c r="E9045" s="71">
        <v>44773</v>
      </c>
      <c r="F9045" t="s">
        <v>5336</v>
      </c>
      <c r="G9045" t="s">
        <v>2247</v>
      </c>
      <c r="J9045" s="40">
        <v>2462.2800000000002</v>
      </c>
      <c r="K9045" s="40">
        <v>0</v>
      </c>
    </row>
    <row r="9046" spans="1:11" x14ac:dyDescent="0.35">
      <c r="A9046">
        <v>30353</v>
      </c>
      <c r="B9046" t="s">
        <v>17941</v>
      </c>
      <c r="C9046" s="70">
        <v>0</v>
      </c>
      <c r="D9046" s="70">
        <v>0</v>
      </c>
      <c r="E9046" s="71">
        <v>44566</v>
      </c>
      <c r="F9046" t="s">
        <v>17943</v>
      </c>
      <c r="G9046" t="s">
        <v>15843</v>
      </c>
      <c r="H9046" t="s">
        <v>17942</v>
      </c>
      <c r="J9046" s="40">
        <v>4853.25</v>
      </c>
      <c r="K9046" s="40">
        <v>0</v>
      </c>
    </row>
    <row r="9047" spans="1:11" x14ac:dyDescent="0.35">
      <c r="A9047">
        <v>30353</v>
      </c>
      <c r="B9047" t="s">
        <v>17941</v>
      </c>
      <c r="C9047" s="70">
        <v>0</v>
      </c>
      <c r="D9047" s="70">
        <v>0</v>
      </c>
      <c r="E9047" s="71">
        <v>44592</v>
      </c>
      <c r="F9047" t="s">
        <v>6796</v>
      </c>
      <c r="G9047" t="s">
        <v>2247</v>
      </c>
      <c r="J9047" s="40">
        <v>0</v>
      </c>
      <c r="K9047" s="40">
        <v>154.94</v>
      </c>
    </row>
    <row r="9048" spans="1:11" x14ac:dyDescent="0.35">
      <c r="A9048">
        <v>30353</v>
      </c>
      <c r="B9048" t="s">
        <v>17941</v>
      </c>
      <c r="C9048" s="70">
        <v>0</v>
      </c>
      <c r="D9048" s="70">
        <v>0</v>
      </c>
      <c r="E9048" s="71">
        <v>44651</v>
      </c>
      <c r="F9048" t="s">
        <v>6475</v>
      </c>
      <c r="G9048" t="s">
        <v>2247</v>
      </c>
      <c r="J9048" s="40">
        <v>28.11</v>
      </c>
      <c r="K9048" s="40">
        <v>0</v>
      </c>
    </row>
    <row r="9049" spans="1:11" x14ac:dyDescent="0.35">
      <c r="A9049">
        <v>30353</v>
      </c>
      <c r="B9049" t="s">
        <v>17941</v>
      </c>
      <c r="C9049" s="70">
        <v>0</v>
      </c>
      <c r="D9049" s="70">
        <v>0</v>
      </c>
      <c r="E9049" s="71">
        <v>44681</v>
      </c>
      <c r="F9049" t="s">
        <v>6237</v>
      </c>
      <c r="G9049" t="s">
        <v>2247</v>
      </c>
      <c r="J9049" s="40">
        <v>0</v>
      </c>
      <c r="K9049" s="40">
        <v>200.92</v>
      </c>
    </row>
    <row r="9050" spans="1:11" x14ac:dyDescent="0.35">
      <c r="A9050">
        <v>30353</v>
      </c>
      <c r="B9050" t="s">
        <v>17941</v>
      </c>
      <c r="C9050" s="70">
        <v>0</v>
      </c>
      <c r="D9050" s="70">
        <v>0</v>
      </c>
      <c r="E9050" s="71">
        <v>44712</v>
      </c>
      <c r="F9050" t="s">
        <v>5916</v>
      </c>
      <c r="G9050" t="s">
        <v>2247</v>
      </c>
      <c r="J9050" s="40">
        <v>0</v>
      </c>
      <c r="K9050" s="40">
        <v>28.47</v>
      </c>
    </row>
    <row r="9051" spans="1:11" x14ac:dyDescent="0.35">
      <c r="A9051">
        <v>30353</v>
      </c>
      <c r="B9051" t="s">
        <v>17941</v>
      </c>
      <c r="C9051" s="70">
        <v>0</v>
      </c>
      <c r="D9051" s="70">
        <v>0</v>
      </c>
      <c r="E9051" s="71">
        <v>44742</v>
      </c>
      <c r="F9051" t="s">
        <v>5643</v>
      </c>
      <c r="G9051" t="s">
        <v>2247</v>
      </c>
      <c r="J9051" s="40">
        <v>0</v>
      </c>
      <c r="K9051" s="40">
        <v>208.14</v>
      </c>
    </row>
    <row r="9052" spans="1:11" x14ac:dyDescent="0.35">
      <c r="A9052">
        <v>30353</v>
      </c>
      <c r="B9052" t="s">
        <v>17941</v>
      </c>
      <c r="C9052" s="70">
        <v>0</v>
      </c>
      <c r="D9052" s="70">
        <v>0</v>
      </c>
      <c r="E9052" s="71">
        <v>44773</v>
      </c>
      <c r="F9052" t="s">
        <v>5335</v>
      </c>
      <c r="G9052" t="s">
        <v>2247</v>
      </c>
      <c r="J9052" s="40">
        <v>137.86000000000001</v>
      </c>
      <c r="K9052" s="40">
        <v>0</v>
      </c>
    </row>
    <row r="9053" spans="1:11" x14ac:dyDescent="0.35">
      <c r="A9053">
        <v>30353</v>
      </c>
      <c r="B9053" t="s">
        <v>17941</v>
      </c>
      <c r="C9053" s="70">
        <v>0</v>
      </c>
      <c r="D9053" s="70">
        <v>0</v>
      </c>
      <c r="E9053" s="71">
        <v>44774</v>
      </c>
      <c r="F9053" t="s">
        <v>11438</v>
      </c>
      <c r="G9053" t="s">
        <v>2142</v>
      </c>
      <c r="H9053" t="s">
        <v>11437</v>
      </c>
      <c r="I9053" t="s">
        <v>11436</v>
      </c>
      <c r="J9053" s="40">
        <v>0</v>
      </c>
      <c r="K9053" s="40">
        <v>4828.2700000000004</v>
      </c>
    </row>
    <row r="9054" spans="1:11" x14ac:dyDescent="0.35">
      <c r="A9054">
        <v>30353</v>
      </c>
      <c r="B9054" t="s">
        <v>17941</v>
      </c>
      <c r="C9054" s="70">
        <v>0</v>
      </c>
      <c r="D9054" s="70">
        <v>0</v>
      </c>
      <c r="E9054" s="71">
        <v>44804</v>
      </c>
      <c r="F9054" t="s">
        <v>5148</v>
      </c>
      <c r="G9054" t="s">
        <v>2247</v>
      </c>
      <c r="H9054" t="s">
        <v>2265</v>
      </c>
      <c r="J9054" s="40">
        <v>401.52</v>
      </c>
      <c r="K9054" s="40">
        <v>0</v>
      </c>
    </row>
    <row r="9055" spans="1:11" x14ac:dyDescent="0.35">
      <c r="A9055">
        <v>30354</v>
      </c>
      <c r="B9055" t="s">
        <v>17937</v>
      </c>
      <c r="C9055" s="70">
        <v>0</v>
      </c>
      <c r="D9055" s="70">
        <v>0</v>
      </c>
      <c r="E9055" s="71">
        <v>44564</v>
      </c>
      <c r="F9055" t="s">
        <v>17940</v>
      </c>
      <c r="G9055" t="s">
        <v>2142</v>
      </c>
      <c r="H9055" t="s">
        <v>17939</v>
      </c>
      <c r="I9055" t="s">
        <v>17938</v>
      </c>
      <c r="J9055" s="40">
        <v>0</v>
      </c>
      <c r="K9055" s="40">
        <v>454.08</v>
      </c>
    </row>
    <row r="9056" spans="1:11" x14ac:dyDescent="0.35">
      <c r="A9056">
        <v>30354</v>
      </c>
      <c r="B9056" t="s">
        <v>17937</v>
      </c>
      <c r="C9056" s="70">
        <v>0</v>
      </c>
      <c r="D9056" s="70">
        <v>0</v>
      </c>
      <c r="E9056" s="71">
        <v>44592</v>
      </c>
      <c r="F9056" t="s">
        <v>11547</v>
      </c>
      <c r="G9056" t="s">
        <v>1912</v>
      </c>
      <c r="J9056" s="40">
        <v>439.44</v>
      </c>
      <c r="K9056" s="40">
        <v>0</v>
      </c>
    </row>
    <row r="9057" spans="1:11" x14ac:dyDescent="0.35">
      <c r="A9057">
        <v>30354</v>
      </c>
      <c r="B9057" t="s">
        <v>17937</v>
      </c>
      <c r="C9057" s="70">
        <v>0</v>
      </c>
      <c r="D9057" s="70">
        <v>0</v>
      </c>
      <c r="E9057" s="71">
        <v>44592</v>
      </c>
      <c r="F9057" t="s">
        <v>6795</v>
      </c>
      <c r="G9057" t="s">
        <v>2247</v>
      </c>
      <c r="J9057" s="40">
        <v>14.64</v>
      </c>
      <c r="K9057" s="40">
        <v>0</v>
      </c>
    </row>
    <row r="9058" spans="1:11" x14ac:dyDescent="0.35">
      <c r="A9058">
        <v>30356</v>
      </c>
      <c r="B9058" t="s">
        <v>17936</v>
      </c>
      <c r="C9058" s="70">
        <v>0</v>
      </c>
      <c r="D9058" s="70">
        <v>0</v>
      </c>
      <c r="E9058" s="71">
        <v>44620</v>
      </c>
      <c r="F9058" t="s">
        <v>7995</v>
      </c>
      <c r="G9058" t="s">
        <v>2142</v>
      </c>
      <c r="H9058" t="s">
        <v>7994</v>
      </c>
      <c r="I9058" t="s">
        <v>7991</v>
      </c>
      <c r="J9058" s="40">
        <v>0</v>
      </c>
      <c r="K9058" s="40">
        <v>2941.01</v>
      </c>
    </row>
    <row r="9059" spans="1:11" x14ac:dyDescent="0.35">
      <c r="A9059">
        <v>30356</v>
      </c>
      <c r="B9059" t="s">
        <v>17936</v>
      </c>
      <c r="C9059" s="70">
        <v>0</v>
      </c>
      <c r="D9059" s="70">
        <v>0</v>
      </c>
      <c r="E9059" s="71">
        <v>44621</v>
      </c>
      <c r="F9059" t="s">
        <v>7993</v>
      </c>
      <c r="G9059" t="s">
        <v>2142</v>
      </c>
      <c r="H9059" t="s">
        <v>7992</v>
      </c>
      <c r="I9059" t="s">
        <v>7991</v>
      </c>
      <c r="J9059" s="40">
        <v>0</v>
      </c>
      <c r="K9059" s="40">
        <v>-2941.01</v>
      </c>
    </row>
    <row r="9060" spans="1:11" x14ac:dyDescent="0.35">
      <c r="A9060">
        <v>30356</v>
      </c>
      <c r="B9060" t="s">
        <v>17936</v>
      </c>
      <c r="C9060" s="70">
        <v>0</v>
      </c>
      <c r="D9060" s="70">
        <v>0</v>
      </c>
      <c r="E9060" s="71">
        <v>44651</v>
      </c>
      <c r="F9060" t="s">
        <v>6474</v>
      </c>
      <c r="G9060" t="s">
        <v>2247</v>
      </c>
      <c r="J9060" s="40">
        <v>0</v>
      </c>
      <c r="K9060" s="40">
        <v>57.42</v>
      </c>
    </row>
    <row r="9061" spans="1:11" x14ac:dyDescent="0.35">
      <c r="A9061">
        <v>30356</v>
      </c>
      <c r="B9061" t="s">
        <v>17936</v>
      </c>
      <c r="C9061" s="70">
        <v>0</v>
      </c>
      <c r="D9061" s="70">
        <v>0</v>
      </c>
      <c r="E9061" s="71">
        <v>44681</v>
      </c>
      <c r="F9061" t="s">
        <v>6236</v>
      </c>
      <c r="G9061" t="s">
        <v>2247</v>
      </c>
      <c r="J9061" s="40">
        <v>57.42</v>
      </c>
      <c r="K9061" s="40">
        <v>0</v>
      </c>
    </row>
    <row r="9062" spans="1:11" x14ac:dyDescent="0.35">
      <c r="A9062">
        <v>30357</v>
      </c>
      <c r="B9062" t="s">
        <v>17910</v>
      </c>
      <c r="C9062" s="70">
        <v>0</v>
      </c>
      <c r="D9062" s="70">
        <v>0</v>
      </c>
      <c r="E9062" s="71">
        <v>44566</v>
      </c>
      <c r="F9062" t="s">
        <v>16288</v>
      </c>
      <c r="G9062" t="s">
        <v>2142</v>
      </c>
      <c r="H9062" t="s">
        <v>16287</v>
      </c>
      <c r="I9062" t="s">
        <v>16286</v>
      </c>
      <c r="J9062" s="40">
        <v>0</v>
      </c>
      <c r="K9062" s="40">
        <v>290.98</v>
      </c>
    </row>
    <row r="9063" spans="1:11" x14ac:dyDescent="0.35">
      <c r="A9063">
        <v>30357</v>
      </c>
      <c r="B9063" t="s">
        <v>17910</v>
      </c>
      <c r="C9063" s="70">
        <v>0</v>
      </c>
      <c r="D9063" s="70">
        <v>0</v>
      </c>
      <c r="E9063" s="71">
        <v>44566</v>
      </c>
      <c r="F9063" t="s">
        <v>17935</v>
      </c>
      <c r="G9063" t="s">
        <v>15843</v>
      </c>
      <c r="H9063" t="s">
        <v>17934</v>
      </c>
      <c r="J9063" s="40">
        <v>290.98</v>
      </c>
      <c r="K9063" s="40">
        <v>0</v>
      </c>
    </row>
    <row r="9064" spans="1:11" x14ac:dyDescent="0.35">
      <c r="A9064">
        <v>30357</v>
      </c>
      <c r="B9064" t="s">
        <v>17910</v>
      </c>
      <c r="C9064" s="70">
        <v>0</v>
      </c>
      <c r="D9064" s="70">
        <v>0</v>
      </c>
      <c r="E9064" s="71">
        <v>44601</v>
      </c>
      <c r="F9064" t="s">
        <v>17933</v>
      </c>
      <c r="G9064" t="s">
        <v>15843</v>
      </c>
      <c r="H9064" t="s">
        <v>17932</v>
      </c>
      <c r="J9064" s="40">
        <v>279.85000000000002</v>
      </c>
      <c r="K9064" s="40">
        <v>0</v>
      </c>
    </row>
    <row r="9065" spans="1:11" x14ac:dyDescent="0.35">
      <c r="A9065">
        <v>30357</v>
      </c>
      <c r="B9065" t="s">
        <v>17910</v>
      </c>
      <c r="C9065" s="70">
        <v>0</v>
      </c>
      <c r="D9065" s="70">
        <v>0</v>
      </c>
      <c r="E9065" s="71">
        <v>44602</v>
      </c>
      <c r="F9065" t="s">
        <v>16258</v>
      </c>
      <c r="G9065" t="s">
        <v>2142</v>
      </c>
      <c r="H9065" t="s">
        <v>16257</v>
      </c>
      <c r="I9065" t="s">
        <v>16256</v>
      </c>
      <c r="J9065" s="40">
        <v>0</v>
      </c>
      <c r="K9065" s="40">
        <v>279.42</v>
      </c>
    </row>
    <row r="9066" spans="1:11" x14ac:dyDescent="0.35">
      <c r="A9066">
        <v>30357</v>
      </c>
      <c r="B9066" t="s">
        <v>17910</v>
      </c>
      <c r="C9066" s="70">
        <v>0</v>
      </c>
      <c r="D9066" s="70">
        <v>0</v>
      </c>
      <c r="E9066" s="71">
        <v>44633</v>
      </c>
      <c r="F9066" t="s">
        <v>16230</v>
      </c>
      <c r="G9066" t="s">
        <v>2142</v>
      </c>
      <c r="H9066" t="s">
        <v>16229</v>
      </c>
      <c r="I9066" t="s">
        <v>16228</v>
      </c>
      <c r="J9066" s="40">
        <v>0</v>
      </c>
      <c r="K9066" s="40">
        <v>459.56</v>
      </c>
    </row>
    <row r="9067" spans="1:11" x14ac:dyDescent="0.35">
      <c r="A9067">
        <v>30357</v>
      </c>
      <c r="B9067" t="s">
        <v>17910</v>
      </c>
      <c r="C9067" s="70">
        <v>0</v>
      </c>
      <c r="D9067" s="70">
        <v>0</v>
      </c>
      <c r="E9067" s="71">
        <v>44633</v>
      </c>
      <c r="F9067" t="s">
        <v>17931</v>
      </c>
      <c r="G9067" t="s">
        <v>15843</v>
      </c>
      <c r="H9067" t="s">
        <v>17930</v>
      </c>
      <c r="J9067" s="40">
        <v>459.56</v>
      </c>
      <c r="K9067" s="40">
        <v>0</v>
      </c>
    </row>
    <row r="9068" spans="1:11" x14ac:dyDescent="0.35">
      <c r="A9068">
        <v>30357</v>
      </c>
      <c r="B9068" t="s">
        <v>17910</v>
      </c>
      <c r="C9068" s="70">
        <v>0</v>
      </c>
      <c r="D9068" s="70">
        <v>0</v>
      </c>
      <c r="E9068" s="71">
        <v>44651</v>
      </c>
      <c r="F9068" t="s">
        <v>6473</v>
      </c>
      <c r="G9068" t="s">
        <v>2247</v>
      </c>
      <c r="J9068" s="40">
        <v>0</v>
      </c>
      <c r="K9068" s="40">
        <v>0.43</v>
      </c>
    </row>
    <row r="9069" spans="1:11" x14ac:dyDescent="0.35">
      <c r="A9069">
        <v>30357</v>
      </c>
      <c r="B9069" t="s">
        <v>17910</v>
      </c>
      <c r="C9069" s="70">
        <v>0</v>
      </c>
      <c r="D9069" s="70">
        <v>0</v>
      </c>
      <c r="E9069" s="71">
        <v>44658</v>
      </c>
      <c r="F9069" t="s">
        <v>16218</v>
      </c>
      <c r="G9069" t="s">
        <v>2142</v>
      </c>
      <c r="H9069" t="s">
        <v>16217</v>
      </c>
      <c r="I9069" t="s">
        <v>16216</v>
      </c>
      <c r="J9069" s="40">
        <v>0</v>
      </c>
      <c r="K9069" s="40">
        <v>650.55999999999995</v>
      </c>
    </row>
    <row r="9070" spans="1:11" x14ac:dyDescent="0.35">
      <c r="A9070">
        <v>30357</v>
      </c>
      <c r="B9070" t="s">
        <v>17910</v>
      </c>
      <c r="C9070" s="70">
        <v>0</v>
      </c>
      <c r="D9070" s="70">
        <v>0</v>
      </c>
      <c r="E9070" s="71">
        <v>44658</v>
      </c>
      <c r="F9070" t="s">
        <v>17929</v>
      </c>
      <c r="G9070" t="s">
        <v>15843</v>
      </c>
      <c r="H9070" t="s">
        <v>17928</v>
      </c>
      <c r="J9070" s="40">
        <v>650.55999999999995</v>
      </c>
      <c r="K9070" s="40">
        <v>0</v>
      </c>
    </row>
    <row r="9071" spans="1:11" x14ac:dyDescent="0.35">
      <c r="A9071">
        <v>30357</v>
      </c>
      <c r="B9071" t="s">
        <v>17910</v>
      </c>
      <c r="C9071" s="70">
        <v>0</v>
      </c>
      <c r="D9071" s="70">
        <v>0</v>
      </c>
      <c r="E9071" s="71">
        <v>44690</v>
      </c>
      <c r="F9071" t="s">
        <v>16209</v>
      </c>
      <c r="G9071" t="s">
        <v>2142</v>
      </c>
      <c r="H9071" t="s">
        <v>16208</v>
      </c>
      <c r="I9071" t="s">
        <v>16207</v>
      </c>
      <c r="J9071" s="40">
        <v>0</v>
      </c>
      <c r="K9071" s="40">
        <v>523.55999999999995</v>
      </c>
    </row>
    <row r="9072" spans="1:11" x14ac:dyDescent="0.35">
      <c r="A9072">
        <v>30357</v>
      </c>
      <c r="B9072" t="s">
        <v>17910</v>
      </c>
      <c r="C9072" s="70">
        <v>0</v>
      </c>
      <c r="D9072" s="70">
        <v>0</v>
      </c>
      <c r="E9072" s="71">
        <v>44690</v>
      </c>
      <c r="F9072" t="s">
        <v>17927</v>
      </c>
      <c r="G9072" t="s">
        <v>15843</v>
      </c>
      <c r="H9072" t="s">
        <v>17926</v>
      </c>
      <c r="J9072" s="40">
        <v>523.55999999999995</v>
      </c>
      <c r="K9072" s="40">
        <v>0</v>
      </c>
    </row>
    <row r="9073" spans="1:11" x14ac:dyDescent="0.35">
      <c r="A9073">
        <v>30357</v>
      </c>
      <c r="B9073" t="s">
        <v>17910</v>
      </c>
      <c r="C9073" s="70">
        <v>0</v>
      </c>
      <c r="D9073" s="70">
        <v>0</v>
      </c>
      <c r="E9073" s="71">
        <v>44713</v>
      </c>
      <c r="F9073" t="s">
        <v>11499</v>
      </c>
      <c r="G9073" t="s">
        <v>2142</v>
      </c>
      <c r="H9073" t="s">
        <v>11498</v>
      </c>
      <c r="I9073" t="s">
        <v>11497</v>
      </c>
      <c r="J9073" s="40">
        <v>0</v>
      </c>
      <c r="K9073" s="40">
        <v>606.41</v>
      </c>
    </row>
    <row r="9074" spans="1:11" x14ac:dyDescent="0.35">
      <c r="A9074">
        <v>30357</v>
      </c>
      <c r="B9074" t="s">
        <v>17910</v>
      </c>
      <c r="C9074" s="70">
        <v>0</v>
      </c>
      <c r="D9074" s="70">
        <v>0</v>
      </c>
      <c r="E9074" s="71">
        <v>44726</v>
      </c>
      <c r="F9074" t="s">
        <v>17925</v>
      </c>
      <c r="G9074" t="s">
        <v>15843</v>
      </c>
      <c r="H9074" t="s">
        <v>17924</v>
      </c>
      <c r="J9074" s="40">
        <v>609.4</v>
      </c>
      <c r="K9074" s="40">
        <v>0</v>
      </c>
    </row>
    <row r="9075" spans="1:11" x14ac:dyDescent="0.35">
      <c r="A9075">
        <v>30357</v>
      </c>
      <c r="B9075" t="s">
        <v>17910</v>
      </c>
      <c r="C9075" s="70">
        <v>0</v>
      </c>
      <c r="D9075" s="70">
        <v>0</v>
      </c>
      <c r="E9075" s="71">
        <v>44742</v>
      </c>
      <c r="F9075" t="s">
        <v>5642</v>
      </c>
      <c r="G9075" t="s">
        <v>2247</v>
      </c>
      <c r="J9075" s="40">
        <v>0</v>
      </c>
      <c r="K9075" s="40">
        <v>2.99</v>
      </c>
    </row>
    <row r="9076" spans="1:11" x14ac:dyDescent="0.35">
      <c r="A9076">
        <v>30357</v>
      </c>
      <c r="B9076" t="s">
        <v>17910</v>
      </c>
      <c r="C9076" s="70">
        <v>0</v>
      </c>
      <c r="D9076" s="70">
        <v>0</v>
      </c>
      <c r="E9076" s="71">
        <v>44768</v>
      </c>
      <c r="F9076" t="s">
        <v>17923</v>
      </c>
      <c r="G9076" t="s">
        <v>15843</v>
      </c>
      <c r="H9076" t="s">
        <v>17922</v>
      </c>
      <c r="I9076" t="s">
        <v>17921</v>
      </c>
      <c r="J9076" s="40">
        <v>783.74</v>
      </c>
      <c r="K9076" s="40">
        <v>0</v>
      </c>
    </row>
    <row r="9077" spans="1:11" x14ac:dyDescent="0.35">
      <c r="A9077">
        <v>30357</v>
      </c>
      <c r="B9077" t="s">
        <v>17910</v>
      </c>
      <c r="C9077" s="70">
        <v>0</v>
      </c>
      <c r="D9077" s="70">
        <v>0</v>
      </c>
      <c r="E9077" s="71">
        <v>44768</v>
      </c>
      <c r="F9077" t="s">
        <v>11452</v>
      </c>
      <c r="G9077" t="s">
        <v>2142</v>
      </c>
      <c r="H9077" t="s">
        <v>11451</v>
      </c>
      <c r="I9077" t="s">
        <v>11450</v>
      </c>
      <c r="J9077" s="40">
        <v>0</v>
      </c>
      <c r="K9077" s="40">
        <v>783.74</v>
      </c>
    </row>
    <row r="9078" spans="1:11" x14ac:dyDescent="0.35">
      <c r="A9078">
        <v>30357</v>
      </c>
      <c r="B9078" t="s">
        <v>17910</v>
      </c>
      <c r="C9078" s="70">
        <v>0</v>
      </c>
      <c r="D9078" s="70">
        <v>0</v>
      </c>
      <c r="E9078" s="71">
        <v>44773</v>
      </c>
      <c r="F9078" t="s">
        <v>5334</v>
      </c>
      <c r="G9078" t="s">
        <v>2247</v>
      </c>
      <c r="J9078" s="40">
        <v>12.49</v>
      </c>
      <c r="K9078" s="40">
        <v>0</v>
      </c>
    </row>
    <row r="9079" spans="1:11" x14ac:dyDescent="0.35">
      <c r="A9079">
        <v>30357</v>
      </c>
      <c r="B9079" t="s">
        <v>17910</v>
      </c>
      <c r="C9079" s="70">
        <v>0</v>
      </c>
      <c r="D9079" s="70">
        <v>0</v>
      </c>
      <c r="E9079" s="71">
        <v>44795</v>
      </c>
      <c r="F9079" t="s">
        <v>17920</v>
      </c>
      <c r="G9079" t="s">
        <v>15843</v>
      </c>
      <c r="H9079" t="s">
        <v>17919</v>
      </c>
      <c r="J9079" s="40">
        <v>639.85</v>
      </c>
      <c r="K9079" s="40">
        <v>0</v>
      </c>
    </row>
    <row r="9080" spans="1:11" x14ac:dyDescent="0.35">
      <c r="A9080">
        <v>30357</v>
      </c>
      <c r="B9080" t="s">
        <v>17910</v>
      </c>
      <c r="C9080" s="70">
        <v>0</v>
      </c>
      <c r="D9080" s="70">
        <v>0</v>
      </c>
      <c r="E9080" s="71">
        <v>44796</v>
      </c>
      <c r="F9080" t="s">
        <v>11426</v>
      </c>
      <c r="G9080" t="s">
        <v>2142</v>
      </c>
      <c r="H9080" t="s">
        <v>11425</v>
      </c>
      <c r="I9080" t="s">
        <v>11424</v>
      </c>
      <c r="J9080" s="40">
        <v>0</v>
      </c>
      <c r="K9080" s="40">
        <v>640.04999999999995</v>
      </c>
    </row>
    <row r="9081" spans="1:11" x14ac:dyDescent="0.35">
      <c r="A9081">
        <v>30357</v>
      </c>
      <c r="B9081" t="s">
        <v>17910</v>
      </c>
      <c r="C9081" s="70">
        <v>0</v>
      </c>
      <c r="D9081" s="70">
        <v>0</v>
      </c>
      <c r="E9081" s="71">
        <v>44804</v>
      </c>
      <c r="F9081" t="s">
        <v>5147</v>
      </c>
      <c r="G9081" t="s">
        <v>2247</v>
      </c>
      <c r="H9081" t="s">
        <v>2265</v>
      </c>
      <c r="J9081" s="40">
        <v>0</v>
      </c>
      <c r="K9081" s="40">
        <v>12.29</v>
      </c>
    </row>
    <row r="9082" spans="1:11" x14ac:dyDescent="0.35">
      <c r="A9082">
        <v>30357</v>
      </c>
      <c r="B9082" t="s">
        <v>17910</v>
      </c>
      <c r="C9082" s="70">
        <v>0</v>
      </c>
      <c r="D9082" s="70">
        <v>0</v>
      </c>
      <c r="E9082" s="71">
        <v>44841</v>
      </c>
      <c r="F9082" t="s">
        <v>17918</v>
      </c>
      <c r="G9082" t="s">
        <v>15843</v>
      </c>
      <c r="H9082" t="s">
        <v>17917</v>
      </c>
      <c r="J9082" s="40">
        <v>170.21</v>
      </c>
      <c r="K9082" s="40">
        <v>0</v>
      </c>
    </row>
    <row r="9083" spans="1:11" x14ac:dyDescent="0.35">
      <c r="A9083">
        <v>30357</v>
      </c>
      <c r="B9083" t="s">
        <v>17910</v>
      </c>
      <c r="C9083" s="70">
        <v>0</v>
      </c>
      <c r="D9083" s="70">
        <v>0</v>
      </c>
      <c r="E9083" s="71">
        <v>44850</v>
      </c>
      <c r="F9083" t="s">
        <v>11356</v>
      </c>
      <c r="G9083" t="s">
        <v>2142</v>
      </c>
      <c r="H9083" t="s">
        <v>11355</v>
      </c>
      <c r="I9083" t="s">
        <v>11354</v>
      </c>
      <c r="J9083" s="40">
        <v>0</v>
      </c>
      <c r="K9083" s="40">
        <v>169.16</v>
      </c>
    </row>
    <row r="9084" spans="1:11" x14ac:dyDescent="0.35">
      <c r="A9084">
        <v>30357</v>
      </c>
      <c r="B9084" t="s">
        <v>17910</v>
      </c>
      <c r="C9084" s="70">
        <v>0</v>
      </c>
      <c r="D9084" s="70">
        <v>0</v>
      </c>
      <c r="E9084" s="71">
        <v>44865</v>
      </c>
      <c r="F9084" t="s">
        <v>4500</v>
      </c>
      <c r="G9084" t="s">
        <v>2247</v>
      </c>
      <c r="H9084" t="s">
        <v>1919</v>
      </c>
      <c r="I9084" t="s">
        <v>1919</v>
      </c>
      <c r="J9084" s="40">
        <v>0</v>
      </c>
      <c r="K9084" s="40">
        <v>1.05</v>
      </c>
    </row>
    <row r="9085" spans="1:11" x14ac:dyDescent="0.35">
      <c r="A9085">
        <v>30357</v>
      </c>
      <c r="B9085" t="s">
        <v>17910</v>
      </c>
      <c r="C9085" s="70">
        <v>0</v>
      </c>
      <c r="D9085" s="70">
        <v>0</v>
      </c>
      <c r="E9085" s="71">
        <v>44892</v>
      </c>
      <c r="F9085" t="s">
        <v>17916</v>
      </c>
      <c r="G9085" t="s">
        <v>15843</v>
      </c>
      <c r="H9085" t="s">
        <v>17915</v>
      </c>
      <c r="I9085" t="s">
        <v>17914</v>
      </c>
      <c r="J9085" s="40">
        <v>273.76</v>
      </c>
      <c r="K9085" s="40">
        <v>0</v>
      </c>
    </row>
    <row r="9086" spans="1:11" x14ac:dyDescent="0.35">
      <c r="A9086">
        <v>30357</v>
      </c>
      <c r="B9086" t="s">
        <v>17910</v>
      </c>
      <c r="C9086" s="70">
        <v>0</v>
      </c>
      <c r="D9086" s="70">
        <v>0</v>
      </c>
      <c r="E9086" s="71">
        <v>44893</v>
      </c>
      <c r="F9086" t="s">
        <v>11326</v>
      </c>
      <c r="G9086" t="s">
        <v>2142</v>
      </c>
      <c r="H9086" t="s">
        <v>11325</v>
      </c>
      <c r="I9086" t="s">
        <v>11324</v>
      </c>
      <c r="J9086" s="40">
        <v>0</v>
      </c>
      <c r="K9086" s="40">
        <v>272.25</v>
      </c>
    </row>
    <row r="9087" spans="1:11" x14ac:dyDescent="0.35">
      <c r="A9087">
        <v>30357</v>
      </c>
      <c r="B9087" t="s">
        <v>17910</v>
      </c>
      <c r="C9087" s="70">
        <v>0</v>
      </c>
      <c r="D9087" s="70">
        <v>0</v>
      </c>
      <c r="E9087" s="71">
        <v>44895</v>
      </c>
      <c r="F9087" t="s">
        <v>4018</v>
      </c>
      <c r="G9087" t="s">
        <v>2247</v>
      </c>
      <c r="H9087" t="s">
        <v>1916</v>
      </c>
      <c r="I9087" t="s">
        <v>1916</v>
      </c>
      <c r="J9087" s="40">
        <v>0</v>
      </c>
      <c r="K9087" s="40">
        <v>1.51</v>
      </c>
    </row>
    <row r="9088" spans="1:11" x14ac:dyDescent="0.35">
      <c r="A9088">
        <v>30357</v>
      </c>
      <c r="B9088" t="s">
        <v>17910</v>
      </c>
      <c r="C9088" s="70">
        <v>0</v>
      </c>
      <c r="D9088" s="70">
        <v>0</v>
      </c>
      <c r="E9088" s="71">
        <v>44915</v>
      </c>
      <c r="F9088" t="s">
        <v>17913</v>
      </c>
      <c r="G9088" t="s">
        <v>15843</v>
      </c>
      <c r="H9088" t="s">
        <v>17912</v>
      </c>
      <c r="I9088" t="s">
        <v>17911</v>
      </c>
      <c r="J9088" s="40">
        <v>674.55</v>
      </c>
      <c r="K9088" s="40">
        <v>0</v>
      </c>
    </row>
    <row r="9089" spans="1:11" x14ac:dyDescent="0.35">
      <c r="A9089">
        <v>30357</v>
      </c>
      <c r="B9089" t="s">
        <v>17910</v>
      </c>
      <c r="C9089" s="70">
        <v>0</v>
      </c>
      <c r="D9089" s="70">
        <v>0</v>
      </c>
      <c r="E9089" s="71">
        <v>44920</v>
      </c>
      <c r="F9089" t="s">
        <v>11306</v>
      </c>
      <c r="G9089" t="s">
        <v>2142</v>
      </c>
      <c r="H9089" t="s">
        <v>11305</v>
      </c>
      <c r="I9089" t="s">
        <v>11304</v>
      </c>
      <c r="J9089" s="40">
        <v>0</v>
      </c>
      <c r="K9089" s="40">
        <v>672.99</v>
      </c>
    </row>
    <row r="9090" spans="1:11" x14ac:dyDescent="0.35">
      <c r="A9090">
        <v>30357</v>
      </c>
      <c r="B9090" t="s">
        <v>17910</v>
      </c>
      <c r="C9090" s="70">
        <v>0</v>
      </c>
      <c r="D9090" s="70">
        <v>0</v>
      </c>
      <c r="E9090" s="71">
        <v>44926</v>
      </c>
      <c r="F9090" t="s">
        <v>3669</v>
      </c>
      <c r="G9090" t="s">
        <v>2247</v>
      </c>
      <c r="H9090" t="s">
        <v>1911</v>
      </c>
      <c r="I9090" t="s">
        <v>1911</v>
      </c>
      <c r="J9090" s="40">
        <v>0</v>
      </c>
      <c r="K9090" s="40">
        <v>1.56</v>
      </c>
    </row>
    <row r="9091" spans="1:11" x14ac:dyDescent="0.35">
      <c r="A9091">
        <v>30358</v>
      </c>
      <c r="B9091" t="s">
        <v>17904</v>
      </c>
      <c r="C9091" s="70">
        <v>0</v>
      </c>
      <c r="D9091" s="70">
        <v>1.84</v>
      </c>
      <c r="E9091" s="71">
        <v>44592</v>
      </c>
      <c r="F9091" t="s">
        <v>6794</v>
      </c>
      <c r="G9091" t="s">
        <v>2247</v>
      </c>
      <c r="J9091" s="40">
        <v>0</v>
      </c>
      <c r="K9091" s="40">
        <v>151.72999999999999</v>
      </c>
    </row>
    <row r="9092" spans="1:11" x14ac:dyDescent="0.35">
      <c r="A9092">
        <v>30358</v>
      </c>
      <c r="B9092" t="s">
        <v>17904</v>
      </c>
      <c r="C9092" s="70">
        <v>0</v>
      </c>
      <c r="D9092" s="70">
        <v>1.84</v>
      </c>
      <c r="E9092" s="71">
        <v>44592</v>
      </c>
      <c r="F9092" t="s">
        <v>6742</v>
      </c>
      <c r="G9092" t="s">
        <v>2247</v>
      </c>
      <c r="H9092" t="s">
        <v>6720</v>
      </c>
      <c r="I9092" t="s">
        <v>6720</v>
      </c>
      <c r="J9092" s="40">
        <v>149.88999999999999</v>
      </c>
      <c r="K9092" s="40">
        <v>0</v>
      </c>
    </row>
    <row r="9093" spans="1:11" x14ac:dyDescent="0.35">
      <c r="A9093">
        <v>30358</v>
      </c>
      <c r="B9093" t="s">
        <v>17904</v>
      </c>
      <c r="C9093" s="70">
        <v>0</v>
      </c>
      <c r="D9093" s="70">
        <v>1.84</v>
      </c>
      <c r="E9093" s="71">
        <v>44644</v>
      </c>
      <c r="F9093" t="s">
        <v>17909</v>
      </c>
      <c r="G9093" t="s">
        <v>15843</v>
      </c>
      <c r="H9093" t="s">
        <v>17908</v>
      </c>
      <c r="J9093" s="40">
        <v>8260.17</v>
      </c>
      <c r="K9093" s="40">
        <v>0</v>
      </c>
    </row>
    <row r="9094" spans="1:11" x14ac:dyDescent="0.35">
      <c r="A9094">
        <v>30358</v>
      </c>
      <c r="B9094" t="s">
        <v>17904</v>
      </c>
      <c r="C9094" s="70">
        <v>0</v>
      </c>
      <c r="D9094" s="70">
        <v>1.84</v>
      </c>
      <c r="E9094" s="71">
        <v>44651</v>
      </c>
      <c r="F9094" t="s">
        <v>6472</v>
      </c>
      <c r="G9094" t="s">
        <v>2247</v>
      </c>
      <c r="J9094" s="40">
        <v>266.92</v>
      </c>
      <c r="K9094" s="40">
        <v>0</v>
      </c>
    </row>
    <row r="9095" spans="1:11" x14ac:dyDescent="0.35">
      <c r="A9095">
        <v>30358</v>
      </c>
      <c r="B9095" t="s">
        <v>17904</v>
      </c>
      <c r="C9095" s="70">
        <v>0</v>
      </c>
      <c r="D9095" s="70">
        <v>1.84</v>
      </c>
      <c r="E9095" s="71">
        <v>44681</v>
      </c>
      <c r="F9095" t="s">
        <v>6235</v>
      </c>
      <c r="G9095" t="s">
        <v>2247</v>
      </c>
      <c r="J9095" s="40">
        <v>0</v>
      </c>
      <c r="K9095" s="40">
        <v>356.1</v>
      </c>
    </row>
    <row r="9096" spans="1:11" x14ac:dyDescent="0.35">
      <c r="A9096">
        <v>30358</v>
      </c>
      <c r="B9096" t="s">
        <v>17904</v>
      </c>
      <c r="C9096" s="70">
        <v>0</v>
      </c>
      <c r="D9096" s="70">
        <v>1.84</v>
      </c>
      <c r="E9096" s="71">
        <v>44712</v>
      </c>
      <c r="F9096" t="s">
        <v>5915</v>
      </c>
      <c r="G9096" t="s">
        <v>2247</v>
      </c>
      <c r="J9096" s="40">
        <v>0</v>
      </c>
      <c r="K9096" s="40">
        <v>50.46</v>
      </c>
    </row>
    <row r="9097" spans="1:11" x14ac:dyDescent="0.35">
      <c r="A9097">
        <v>30358</v>
      </c>
      <c r="B9097" t="s">
        <v>17904</v>
      </c>
      <c r="C9097" s="70">
        <v>0</v>
      </c>
      <c r="D9097" s="70">
        <v>1.84</v>
      </c>
      <c r="E9097" s="71">
        <v>44713</v>
      </c>
      <c r="F9097" t="s">
        <v>17907</v>
      </c>
      <c r="G9097" t="s">
        <v>2142</v>
      </c>
      <c r="H9097" t="s">
        <v>17906</v>
      </c>
      <c r="I9097" t="s">
        <v>17905</v>
      </c>
      <c r="J9097" s="40">
        <v>0</v>
      </c>
      <c r="K9097" s="40">
        <v>8255.0400000000009</v>
      </c>
    </row>
    <row r="9098" spans="1:11" x14ac:dyDescent="0.35">
      <c r="A9098">
        <v>30358</v>
      </c>
      <c r="B9098" t="s">
        <v>17904</v>
      </c>
      <c r="C9098" s="70">
        <v>0</v>
      </c>
      <c r="D9098" s="70">
        <v>1.84</v>
      </c>
      <c r="E9098" s="71">
        <v>44742</v>
      </c>
      <c r="F9098" t="s">
        <v>5641</v>
      </c>
      <c r="G9098" t="s">
        <v>2247</v>
      </c>
      <c r="J9098" s="40">
        <v>284.39999999999998</v>
      </c>
      <c r="K9098" s="40">
        <v>0</v>
      </c>
    </row>
    <row r="9099" spans="1:11" x14ac:dyDescent="0.35">
      <c r="A9099">
        <v>30358</v>
      </c>
      <c r="B9099" t="s">
        <v>17904</v>
      </c>
      <c r="C9099" s="70">
        <v>0</v>
      </c>
      <c r="D9099" s="70">
        <v>1.84</v>
      </c>
      <c r="E9099" s="71">
        <v>44926</v>
      </c>
      <c r="F9099" t="s">
        <v>3484</v>
      </c>
      <c r="G9099" t="s">
        <v>2247</v>
      </c>
      <c r="H9099" t="s">
        <v>1911</v>
      </c>
      <c r="I9099" t="s">
        <v>1911</v>
      </c>
      <c r="J9099" s="40">
        <v>0</v>
      </c>
      <c r="K9099" s="40">
        <v>149.88999999999999</v>
      </c>
    </row>
    <row r="9100" spans="1:11" x14ac:dyDescent="0.35">
      <c r="A9100">
        <v>30359</v>
      </c>
      <c r="B9100" t="s">
        <v>1374</v>
      </c>
      <c r="C9100" s="70">
        <v>7063</v>
      </c>
      <c r="D9100" s="70">
        <v>2271.06</v>
      </c>
      <c r="E9100" s="71">
        <v>44592</v>
      </c>
      <c r="F9100" t="s">
        <v>6793</v>
      </c>
      <c r="G9100" t="s">
        <v>2247</v>
      </c>
      <c r="J9100" s="40">
        <v>0</v>
      </c>
      <c r="K9100" s="40">
        <v>60.42</v>
      </c>
    </row>
    <row r="9101" spans="1:11" x14ac:dyDescent="0.35">
      <c r="A9101">
        <v>30359</v>
      </c>
      <c r="B9101" t="s">
        <v>1374</v>
      </c>
      <c r="C9101" s="70">
        <v>7063</v>
      </c>
      <c r="D9101" s="70">
        <v>2271.06</v>
      </c>
      <c r="E9101" s="71">
        <v>44651</v>
      </c>
      <c r="F9101" t="s">
        <v>6471</v>
      </c>
      <c r="G9101" t="s">
        <v>2247</v>
      </c>
      <c r="J9101" s="40">
        <v>13.23</v>
      </c>
      <c r="K9101" s="40">
        <v>0</v>
      </c>
    </row>
    <row r="9102" spans="1:11" x14ac:dyDescent="0.35">
      <c r="A9102">
        <v>30359</v>
      </c>
      <c r="B9102" t="s">
        <v>1374</v>
      </c>
      <c r="C9102" s="70">
        <v>7063</v>
      </c>
      <c r="D9102" s="70">
        <v>2271.06</v>
      </c>
      <c r="E9102" s="71">
        <v>44681</v>
      </c>
      <c r="F9102" t="s">
        <v>6234</v>
      </c>
      <c r="G9102" t="s">
        <v>2247</v>
      </c>
      <c r="J9102" s="40">
        <v>0</v>
      </c>
      <c r="K9102" s="40">
        <v>94.54</v>
      </c>
    </row>
    <row r="9103" spans="1:11" x14ac:dyDescent="0.35">
      <c r="A9103">
        <v>30359</v>
      </c>
      <c r="B9103" t="s">
        <v>1374</v>
      </c>
      <c r="C9103" s="70">
        <v>7063</v>
      </c>
      <c r="D9103" s="70">
        <v>2271.06</v>
      </c>
      <c r="E9103" s="71">
        <v>44712</v>
      </c>
      <c r="F9103" t="s">
        <v>5914</v>
      </c>
      <c r="G9103" t="s">
        <v>2247</v>
      </c>
      <c r="J9103" s="40">
        <v>0</v>
      </c>
      <c r="K9103" s="40">
        <v>13.39</v>
      </c>
    </row>
    <row r="9104" spans="1:11" x14ac:dyDescent="0.35">
      <c r="A9104">
        <v>30359</v>
      </c>
      <c r="B9104" t="s">
        <v>1374</v>
      </c>
      <c r="C9104" s="70">
        <v>7063</v>
      </c>
      <c r="D9104" s="70">
        <v>2271.06</v>
      </c>
      <c r="E9104" s="71">
        <v>44742</v>
      </c>
      <c r="F9104" t="s">
        <v>5640</v>
      </c>
      <c r="G9104" t="s">
        <v>2247</v>
      </c>
      <c r="J9104" s="40">
        <v>0</v>
      </c>
      <c r="K9104" s="40">
        <v>97.94</v>
      </c>
    </row>
    <row r="9105" spans="1:11" x14ac:dyDescent="0.35">
      <c r="A9105">
        <v>30359</v>
      </c>
      <c r="B9105" t="s">
        <v>1374</v>
      </c>
      <c r="C9105" s="70">
        <v>7063</v>
      </c>
      <c r="D9105" s="70">
        <v>2271.06</v>
      </c>
      <c r="E9105" s="71">
        <v>44773</v>
      </c>
      <c r="F9105" t="s">
        <v>5333</v>
      </c>
      <c r="G9105" t="s">
        <v>2247</v>
      </c>
      <c r="J9105" s="40">
        <v>64.87</v>
      </c>
      <c r="K9105" s="40">
        <v>0</v>
      </c>
    </row>
    <row r="9106" spans="1:11" x14ac:dyDescent="0.35">
      <c r="A9106">
        <v>30359</v>
      </c>
      <c r="B9106" t="s">
        <v>1374</v>
      </c>
      <c r="C9106" s="70">
        <v>7063</v>
      </c>
      <c r="D9106" s="70">
        <v>2271.06</v>
      </c>
      <c r="E9106" s="71">
        <v>44804</v>
      </c>
      <c r="F9106" t="s">
        <v>5146</v>
      </c>
      <c r="G9106" t="s">
        <v>2247</v>
      </c>
      <c r="H9106" t="s">
        <v>2265</v>
      </c>
      <c r="J9106" s="40">
        <v>31.17</v>
      </c>
      <c r="K9106" s="40">
        <v>0</v>
      </c>
    </row>
    <row r="9107" spans="1:11" x14ac:dyDescent="0.35">
      <c r="A9107">
        <v>30359</v>
      </c>
      <c r="B9107" t="s">
        <v>1374</v>
      </c>
      <c r="C9107" s="70">
        <v>7063</v>
      </c>
      <c r="D9107" s="70">
        <v>2271.06</v>
      </c>
      <c r="E9107" s="71">
        <v>44805</v>
      </c>
      <c r="F9107" t="s">
        <v>14152</v>
      </c>
      <c r="G9107" t="s">
        <v>2142</v>
      </c>
      <c r="H9107" t="s">
        <v>14151</v>
      </c>
      <c r="I9107" t="s">
        <v>14125</v>
      </c>
      <c r="J9107" s="40">
        <v>0</v>
      </c>
      <c r="K9107" s="40">
        <v>2228.19</v>
      </c>
    </row>
    <row r="9108" spans="1:11" x14ac:dyDescent="0.35">
      <c r="A9108">
        <v>30359</v>
      </c>
      <c r="B9108" t="s">
        <v>1374</v>
      </c>
      <c r="C9108" s="70">
        <v>7063</v>
      </c>
      <c r="D9108" s="70">
        <v>2271.06</v>
      </c>
      <c r="E9108" s="71">
        <v>44805</v>
      </c>
      <c r="F9108" t="s">
        <v>14135</v>
      </c>
      <c r="G9108" t="s">
        <v>2142</v>
      </c>
      <c r="H9108" t="s">
        <v>14134</v>
      </c>
      <c r="I9108" t="s">
        <v>14125</v>
      </c>
      <c r="J9108" s="40">
        <v>0</v>
      </c>
      <c r="K9108" s="40">
        <v>-2228.19</v>
      </c>
    </row>
    <row r="9109" spans="1:11" x14ac:dyDescent="0.35">
      <c r="A9109">
        <v>30359</v>
      </c>
      <c r="B9109" t="s">
        <v>1374</v>
      </c>
      <c r="C9109" s="70">
        <v>7063</v>
      </c>
      <c r="D9109" s="70">
        <v>2271.06</v>
      </c>
      <c r="E9109" s="71">
        <v>44805</v>
      </c>
      <c r="F9109" t="s">
        <v>14127</v>
      </c>
      <c r="G9109" t="s">
        <v>2142</v>
      </c>
      <c r="H9109" t="s">
        <v>14126</v>
      </c>
      <c r="I9109" t="s">
        <v>14125</v>
      </c>
      <c r="J9109" s="40">
        <v>0</v>
      </c>
      <c r="K9109" s="40">
        <v>2228.19</v>
      </c>
    </row>
    <row r="9110" spans="1:11" x14ac:dyDescent="0.35">
      <c r="A9110">
        <v>30359</v>
      </c>
      <c r="B9110" t="s">
        <v>1374</v>
      </c>
      <c r="C9110" s="70">
        <v>7063</v>
      </c>
      <c r="D9110" s="70">
        <v>2271.06</v>
      </c>
      <c r="E9110" s="71">
        <v>44834</v>
      </c>
      <c r="F9110" t="s">
        <v>4728</v>
      </c>
      <c r="G9110" t="s">
        <v>2247</v>
      </c>
      <c r="H9110" t="s">
        <v>2262</v>
      </c>
      <c r="J9110" s="40">
        <v>151.78</v>
      </c>
      <c r="K9110" s="40">
        <v>0</v>
      </c>
    </row>
    <row r="9111" spans="1:11" x14ac:dyDescent="0.35">
      <c r="A9111">
        <v>30359</v>
      </c>
      <c r="B9111" t="s">
        <v>1374</v>
      </c>
      <c r="C9111" s="70">
        <v>7063</v>
      </c>
      <c r="D9111" s="70">
        <v>2271.06</v>
      </c>
      <c r="E9111" s="71">
        <v>44865</v>
      </c>
      <c r="F9111" t="s">
        <v>4499</v>
      </c>
      <c r="G9111" t="s">
        <v>2247</v>
      </c>
      <c r="H9111" t="s">
        <v>1919</v>
      </c>
      <c r="I9111" t="s">
        <v>1919</v>
      </c>
      <c r="J9111" s="40">
        <v>0.14000000000000001</v>
      </c>
      <c r="K9111" s="40">
        <v>0</v>
      </c>
    </row>
    <row r="9112" spans="1:11" x14ac:dyDescent="0.35">
      <c r="A9112">
        <v>30359</v>
      </c>
      <c r="B9112" t="s">
        <v>1374</v>
      </c>
      <c r="C9112" s="70">
        <v>7063</v>
      </c>
      <c r="D9112" s="70">
        <v>2271.06</v>
      </c>
      <c r="E9112" s="71">
        <v>44895</v>
      </c>
      <c r="F9112" t="s">
        <v>4017</v>
      </c>
      <c r="G9112" t="s">
        <v>2247</v>
      </c>
      <c r="H9112" t="s">
        <v>1916</v>
      </c>
      <c r="I9112" t="s">
        <v>1916</v>
      </c>
      <c r="J9112" s="40">
        <v>0.97</v>
      </c>
      <c r="K9112" s="40">
        <v>0</v>
      </c>
    </row>
    <row r="9113" spans="1:11" x14ac:dyDescent="0.35">
      <c r="A9113">
        <v>30359</v>
      </c>
      <c r="B9113" t="s">
        <v>1374</v>
      </c>
      <c r="C9113" s="70">
        <v>7063</v>
      </c>
      <c r="D9113" s="70">
        <v>2271.06</v>
      </c>
      <c r="E9113" s="71">
        <v>44926</v>
      </c>
      <c r="F9113" t="s">
        <v>3668</v>
      </c>
      <c r="G9113" t="s">
        <v>2247</v>
      </c>
      <c r="H9113" t="s">
        <v>1911</v>
      </c>
      <c r="I9113" t="s">
        <v>1911</v>
      </c>
      <c r="J9113" s="40">
        <v>0</v>
      </c>
      <c r="K9113" s="40">
        <v>0.85</v>
      </c>
    </row>
    <row r="9114" spans="1:11" x14ac:dyDescent="0.35">
      <c r="A9114">
        <v>30360</v>
      </c>
      <c r="B9114" t="s">
        <v>17901</v>
      </c>
      <c r="C9114" s="70">
        <v>-3852</v>
      </c>
      <c r="D9114" s="70">
        <v>-1238.5899999999999</v>
      </c>
      <c r="E9114" s="71">
        <v>44578</v>
      </c>
      <c r="F9114" t="s">
        <v>17903</v>
      </c>
      <c r="G9114" t="s">
        <v>15843</v>
      </c>
      <c r="H9114" t="s">
        <v>17902</v>
      </c>
      <c r="J9114" s="40">
        <v>1240.58</v>
      </c>
      <c r="K9114" s="40">
        <v>0</v>
      </c>
    </row>
    <row r="9115" spans="1:11" x14ac:dyDescent="0.35">
      <c r="A9115">
        <v>30360</v>
      </c>
      <c r="B9115" t="s">
        <v>17901</v>
      </c>
      <c r="C9115" s="70">
        <v>-3852</v>
      </c>
      <c r="D9115" s="70">
        <v>-1238.5899999999999</v>
      </c>
      <c r="E9115" s="71">
        <v>44592</v>
      </c>
      <c r="F9115" t="s">
        <v>6792</v>
      </c>
      <c r="G9115" t="s">
        <v>2247</v>
      </c>
      <c r="J9115" s="40">
        <v>0</v>
      </c>
      <c r="K9115" s="40">
        <v>1.99</v>
      </c>
    </row>
    <row r="9116" spans="1:11" x14ac:dyDescent="0.35">
      <c r="A9116">
        <v>30361</v>
      </c>
      <c r="B9116" t="s">
        <v>17898</v>
      </c>
      <c r="C9116" s="70">
        <v>0</v>
      </c>
      <c r="D9116" s="70">
        <v>0</v>
      </c>
      <c r="E9116" s="71">
        <v>44567</v>
      </c>
      <c r="F9116" t="s">
        <v>16285</v>
      </c>
      <c r="G9116" t="s">
        <v>2142</v>
      </c>
      <c r="H9116" t="s">
        <v>16284</v>
      </c>
      <c r="I9116" t="s">
        <v>16283</v>
      </c>
      <c r="J9116" s="40">
        <v>0</v>
      </c>
      <c r="K9116" s="40">
        <v>4470.76</v>
      </c>
    </row>
    <row r="9117" spans="1:11" x14ac:dyDescent="0.35">
      <c r="A9117">
        <v>30361</v>
      </c>
      <c r="B9117" t="s">
        <v>17898</v>
      </c>
      <c r="C9117" s="70">
        <v>0</v>
      </c>
      <c r="D9117" s="70">
        <v>0</v>
      </c>
      <c r="E9117" s="71">
        <v>44578</v>
      </c>
      <c r="F9117" t="s">
        <v>17900</v>
      </c>
      <c r="G9117" t="s">
        <v>15843</v>
      </c>
      <c r="H9117" t="s">
        <v>17899</v>
      </c>
      <c r="J9117" s="40">
        <v>4476.5200000000004</v>
      </c>
      <c r="K9117" s="40">
        <v>0</v>
      </c>
    </row>
    <row r="9118" spans="1:11" x14ac:dyDescent="0.35">
      <c r="A9118">
        <v>30361</v>
      </c>
      <c r="B9118" t="s">
        <v>17898</v>
      </c>
      <c r="C9118" s="70">
        <v>0</v>
      </c>
      <c r="D9118" s="70">
        <v>0</v>
      </c>
      <c r="E9118" s="71">
        <v>44592</v>
      </c>
      <c r="F9118" t="s">
        <v>6791</v>
      </c>
      <c r="G9118" t="s">
        <v>2247</v>
      </c>
      <c r="J9118" s="40">
        <v>0</v>
      </c>
      <c r="K9118" s="40">
        <v>5.76</v>
      </c>
    </row>
    <row r="9119" spans="1:11" x14ac:dyDescent="0.35">
      <c r="A9119">
        <v>30361</v>
      </c>
      <c r="B9119" t="s">
        <v>17898</v>
      </c>
      <c r="C9119" s="70">
        <v>0</v>
      </c>
      <c r="D9119" s="70">
        <v>0</v>
      </c>
      <c r="E9119" s="71">
        <v>44620</v>
      </c>
      <c r="F9119" t="s">
        <v>15891</v>
      </c>
      <c r="G9119" t="s">
        <v>1912</v>
      </c>
      <c r="J9119" s="40">
        <v>26.56</v>
      </c>
      <c r="K9119" s="40">
        <v>0</v>
      </c>
    </row>
    <row r="9120" spans="1:11" x14ac:dyDescent="0.35">
      <c r="A9120">
        <v>30361</v>
      </c>
      <c r="B9120" t="s">
        <v>17898</v>
      </c>
      <c r="C9120" s="70">
        <v>0</v>
      </c>
      <c r="D9120" s="70">
        <v>0</v>
      </c>
      <c r="E9120" s="71">
        <v>44620</v>
      </c>
      <c r="F9120" t="s">
        <v>15889</v>
      </c>
      <c r="G9120" t="s">
        <v>1907</v>
      </c>
      <c r="J9120" s="40">
        <v>0</v>
      </c>
      <c r="K9120" s="40">
        <v>26.56</v>
      </c>
    </row>
    <row r="9121" spans="1:11" x14ac:dyDescent="0.35">
      <c r="A9121">
        <v>30362</v>
      </c>
      <c r="B9121" t="s">
        <v>114</v>
      </c>
      <c r="C9121" s="70">
        <v>0</v>
      </c>
      <c r="D9121" s="70">
        <v>0</v>
      </c>
      <c r="E9121" s="71">
        <v>44577</v>
      </c>
      <c r="F9121" t="s">
        <v>17897</v>
      </c>
      <c r="G9121" t="s">
        <v>15843</v>
      </c>
      <c r="H9121" t="s">
        <v>17896</v>
      </c>
      <c r="J9121" s="40">
        <v>3352.57</v>
      </c>
      <c r="K9121" s="40">
        <v>0</v>
      </c>
    </row>
    <row r="9122" spans="1:11" x14ac:dyDescent="0.35">
      <c r="A9122">
        <v>30362</v>
      </c>
      <c r="B9122" t="s">
        <v>114</v>
      </c>
      <c r="C9122" s="70">
        <v>0</v>
      </c>
      <c r="D9122" s="70">
        <v>0</v>
      </c>
      <c r="E9122" s="71">
        <v>44586</v>
      </c>
      <c r="F9122" t="s">
        <v>17895</v>
      </c>
      <c r="G9122" t="s">
        <v>15843</v>
      </c>
      <c r="H9122" t="s">
        <v>17894</v>
      </c>
      <c r="J9122" s="40">
        <v>595.48</v>
      </c>
      <c r="K9122" s="40">
        <v>0</v>
      </c>
    </row>
    <row r="9123" spans="1:11" x14ac:dyDescent="0.35">
      <c r="A9123">
        <v>30362</v>
      </c>
      <c r="B9123" t="s">
        <v>114</v>
      </c>
      <c r="C9123" s="70">
        <v>0</v>
      </c>
      <c r="D9123" s="70">
        <v>0</v>
      </c>
      <c r="E9123" s="71">
        <v>44592</v>
      </c>
      <c r="F9123" t="s">
        <v>6790</v>
      </c>
      <c r="G9123" t="s">
        <v>2247</v>
      </c>
      <c r="J9123" s="40">
        <v>0</v>
      </c>
      <c r="K9123" s="40">
        <v>90.38</v>
      </c>
    </row>
    <row r="9124" spans="1:11" x14ac:dyDescent="0.35">
      <c r="A9124">
        <v>30362</v>
      </c>
      <c r="B9124" t="s">
        <v>114</v>
      </c>
      <c r="C9124" s="70">
        <v>0</v>
      </c>
      <c r="D9124" s="70">
        <v>0</v>
      </c>
      <c r="E9124" s="71">
        <v>44651</v>
      </c>
      <c r="F9124" t="s">
        <v>6470</v>
      </c>
      <c r="G9124" t="s">
        <v>2247</v>
      </c>
      <c r="J9124" s="40">
        <v>23.08</v>
      </c>
      <c r="K9124" s="40">
        <v>0</v>
      </c>
    </row>
    <row r="9125" spans="1:11" x14ac:dyDescent="0.35">
      <c r="A9125">
        <v>30362</v>
      </c>
      <c r="B9125" t="s">
        <v>114</v>
      </c>
      <c r="C9125" s="70">
        <v>0</v>
      </c>
      <c r="D9125" s="70">
        <v>0</v>
      </c>
      <c r="E9125" s="71">
        <v>44681</v>
      </c>
      <c r="F9125" t="s">
        <v>6233</v>
      </c>
      <c r="G9125" t="s">
        <v>2247</v>
      </c>
      <c r="J9125" s="40">
        <v>0</v>
      </c>
      <c r="K9125" s="40">
        <v>164.96</v>
      </c>
    </row>
    <row r="9126" spans="1:11" x14ac:dyDescent="0.35">
      <c r="A9126">
        <v>30362</v>
      </c>
      <c r="B9126" t="s">
        <v>114</v>
      </c>
      <c r="C9126" s="70">
        <v>0</v>
      </c>
      <c r="D9126" s="70">
        <v>0</v>
      </c>
      <c r="E9126" s="71">
        <v>44712</v>
      </c>
      <c r="F9126" t="s">
        <v>5913</v>
      </c>
      <c r="G9126" t="s">
        <v>2247</v>
      </c>
      <c r="J9126" s="40">
        <v>0</v>
      </c>
      <c r="K9126" s="40">
        <v>23.38</v>
      </c>
    </row>
    <row r="9127" spans="1:11" x14ac:dyDescent="0.35">
      <c r="A9127">
        <v>30362</v>
      </c>
      <c r="B9127" t="s">
        <v>114</v>
      </c>
      <c r="C9127" s="70">
        <v>0</v>
      </c>
      <c r="D9127" s="70">
        <v>0</v>
      </c>
      <c r="E9127" s="71">
        <v>44742</v>
      </c>
      <c r="F9127" t="s">
        <v>5639</v>
      </c>
      <c r="G9127" t="s">
        <v>2247</v>
      </c>
      <c r="J9127" s="40">
        <v>0</v>
      </c>
      <c r="K9127" s="40">
        <v>170.91</v>
      </c>
    </row>
    <row r="9128" spans="1:11" x14ac:dyDescent="0.35">
      <c r="A9128">
        <v>30362</v>
      </c>
      <c r="B9128" t="s">
        <v>114</v>
      </c>
      <c r="C9128" s="70">
        <v>0</v>
      </c>
      <c r="D9128" s="70">
        <v>0</v>
      </c>
      <c r="E9128" s="71">
        <v>44773</v>
      </c>
      <c r="F9128" t="s">
        <v>5332</v>
      </c>
      <c r="G9128" t="s">
        <v>2247</v>
      </c>
      <c r="J9128" s="40">
        <v>113.2</v>
      </c>
      <c r="K9128" s="40">
        <v>0</v>
      </c>
    </row>
    <row r="9129" spans="1:11" x14ac:dyDescent="0.35">
      <c r="A9129">
        <v>30362</v>
      </c>
      <c r="B9129" t="s">
        <v>114</v>
      </c>
      <c r="C9129" s="70">
        <v>0</v>
      </c>
      <c r="D9129" s="70">
        <v>0</v>
      </c>
      <c r="E9129" s="71">
        <v>44804</v>
      </c>
      <c r="F9129" t="s">
        <v>5145</v>
      </c>
      <c r="G9129" t="s">
        <v>2247</v>
      </c>
      <c r="H9129" t="s">
        <v>2265</v>
      </c>
      <c r="J9129" s="40">
        <v>54.39</v>
      </c>
      <c r="K9129" s="40">
        <v>0</v>
      </c>
    </row>
    <row r="9130" spans="1:11" x14ac:dyDescent="0.35">
      <c r="A9130">
        <v>30362</v>
      </c>
      <c r="B9130" t="s">
        <v>114</v>
      </c>
      <c r="C9130" s="70">
        <v>0</v>
      </c>
      <c r="D9130" s="70">
        <v>0</v>
      </c>
      <c r="E9130" s="71">
        <v>44805</v>
      </c>
      <c r="F9130" t="s">
        <v>14145</v>
      </c>
      <c r="G9130" t="s">
        <v>2142</v>
      </c>
      <c r="H9130" t="s">
        <v>14144</v>
      </c>
      <c r="I9130" t="s">
        <v>14122</v>
      </c>
      <c r="J9130" s="40">
        <v>0</v>
      </c>
      <c r="K9130" s="40">
        <v>592.92999999999995</v>
      </c>
    </row>
    <row r="9131" spans="1:11" x14ac:dyDescent="0.35">
      <c r="A9131">
        <v>30362</v>
      </c>
      <c r="B9131" t="s">
        <v>114</v>
      </c>
      <c r="C9131" s="70">
        <v>0</v>
      </c>
      <c r="D9131" s="70">
        <v>0</v>
      </c>
      <c r="E9131" s="71">
        <v>44805</v>
      </c>
      <c r="F9131" t="s">
        <v>14143</v>
      </c>
      <c r="G9131" t="s">
        <v>2142</v>
      </c>
      <c r="H9131" t="s">
        <v>14142</v>
      </c>
      <c r="I9131" t="s">
        <v>14119</v>
      </c>
      <c r="J9131" s="40">
        <v>0</v>
      </c>
      <c r="K9131" s="40">
        <v>3359.05</v>
      </c>
    </row>
    <row r="9132" spans="1:11" x14ac:dyDescent="0.35">
      <c r="A9132">
        <v>30362</v>
      </c>
      <c r="B9132" t="s">
        <v>114</v>
      </c>
      <c r="C9132" s="70">
        <v>0</v>
      </c>
      <c r="D9132" s="70">
        <v>0</v>
      </c>
      <c r="E9132" s="71">
        <v>44805</v>
      </c>
      <c r="F9132" t="s">
        <v>14131</v>
      </c>
      <c r="G9132" t="s">
        <v>2142</v>
      </c>
      <c r="H9132" t="s">
        <v>14130</v>
      </c>
      <c r="I9132" t="s">
        <v>14122</v>
      </c>
      <c r="J9132" s="40">
        <v>0</v>
      </c>
      <c r="K9132" s="40">
        <v>-592.92999999999995</v>
      </c>
    </row>
    <row r="9133" spans="1:11" x14ac:dyDescent="0.35">
      <c r="A9133">
        <v>30362</v>
      </c>
      <c r="B9133" t="s">
        <v>114</v>
      </c>
      <c r="C9133" s="70">
        <v>0</v>
      </c>
      <c r="D9133" s="70">
        <v>0</v>
      </c>
      <c r="E9133" s="71">
        <v>44805</v>
      </c>
      <c r="F9133" t="s">
        <v>14129</v>
      </c>
      <c r="G9133" t="s">
        <v>2142</v>
      </c>
      <c r="H9133" t="s">
        <v>14128</v>
      </c>
      <c r="I9133" t="s">
        <v>14119</v>
      </c>
      <c r="J9133" s="40">
        <v>0</v>
      </c>
      <c r="K9133" s="40">
        <v>-3359.05</v>
      </c>
    </row>
    <row r="9134" spans="1:11" x14ac:dyDescent="0.35">
      <c r="A9134">
        <v>30362</v>
      </c>
      <c r="B9134" t="s">
        <v>114</v>
      </c>
      <c r="C9134" s="70">
        <v>0</v>
      </c>
      <c r="D9134" s="70">
        <v>0</v>
      </c>
      <c r="E9134" s="71">
        <v>44805</v>
      </c>
      <c r="F9134" t="s">
        <v>14124</v>
      </c>
      <c r="G9134" t="s">
        <v>2142</v>
      </c>
      <c r="H9134" t="s">
        <v>14123</v>
      </c>
      <c r="I9134" t="s">
        <v>14122</v>
      </c>
      <c r="J9134" s="40">
        <v>0</v>
      </c>
      <c r="K9134" s="40">
        <v>592.92999999999995</v>
      </c>
    </row>
    <row r="9135" spans="1:11" x14ac:dyDescent="0.35">
      <c r="A9135">
        <v>30362</v>
      </c>
      <c r="B9135" t="s">
        <v>114</v>
      </c>
      <c r="C9135" s="70">
        <v>0</v>
      </c>
      <c r="D9135" s="70">
        <v>0</v>
      </c>
      <c r="E9135" s="71">
        <v>44805</v>
      </c>
      <c r="F9135" t="s">
        <v>14121</v>
      </c>
      <c r="G9135" t="s">
        <v>2142</v>
      </c>
      <c r="H9135" t="s">
        <v>14120</v>
      </c>
      <c r="I9135" t="s">
        <v>14119</v>
      </c>
      <c r="J9135" s="40">
        <v>0</v>
      </c>
      <c r="K9135" s="40">
        <v>3359.05</v>
      </c>
    </row>
    <row r="9136" spans="1:11" x14ac:dyDescent="0.35">
      <c r="A9136">
        <v>30362</v>
      </c>
      <c r="B9136" t="s">
        <v>114</v>
      </c>
      <c r="C9136" s="70">
        <v>0</v>
      </c>
      <c r="D9136" s="70">
        <v>0</v>
      </c>
      <c r="E9136" s="71">
        <v>44834</v>
      </c>
      <c r="F9136" t="s">
        <v>4727</v>
      </c>
      <c r="G9136" t="s">
        <v>2247</v>
      </c>
      <c r="H9136" t="s">
        <v>2262</v>
      </c>
      <c r="J9136" s="40">
        <v>263</v>
      </c>
      <c r="K9136" s="40">
        <v>0</v>
      </c>
    </row>
    <row r="9137" spans="1:11" x14ac:dyDescent="0.35">
      <c r="A9137">
        <v>30362</v>
      </c>
      <c r="B9137" t="s">
        <v>114</v>
      </c>
      <c r="C9137" s="70">
        <v>0</v>
      </c>
      <c r="D9137" s="70">
        <v>0</v>
      </c>
      <c r="E9137" s="71">
        <v>44895</v>
      </c>
      <c r="F9137" t="s">
        <v>4016</v>
      </c>
      <c r="G9137" t="s">
        <v>2247</v>
      </c>
      <c r="H9137" t="s">
        <v>1916</v>
      </c>
      <c r="I9137" t="s">
        <v>1916</v>
      </c>
      <c r="J9137" s="40">
        <v>0.01</v>
      </c>
      <c r="K9137" s="40">
        <v>0</v>
      </c>
    </row>
    <row r="9138" spans="1:11" x14ac:dyDescent="0.35">
      <c r="A9138">
        <v>30362</v>
      </c>
      <c r="B9138" t="s">
        <v>114</v>
      </c>
      <c r="C9138" s="70">
        <v>0</v>
      </c>
      <c r="D9138" s="70">
        <v>0</v>
      </c>
      <c r="E9138" s="71">
        <v>44926</v>
      </c>
      <c r="F9138" t="s">
        <v>3667</v>
      </c>
      <c r="G9138" t="s">
        <v>2247</v>
      </c>
      <c r="H9138" t="s">
        <v>1911</v>
      </c>
      <c r="I9138" t="s">
        <v>1911</v>
      </c>
      <c r="J9138" s="40">
        <v>0</v>
      </c>
      <c r="K9138" s="40">
        <v>0.01</v>
      </c>
    </row>
    <row r="9139" spans="1:11" x14ac:dyDescent="0.35">
      <c r="A9139">
        <v>30363</v>
      </c>
      <c r="B9139" t="s">
        <v>17891</v>
      </c>
      <c r="C9139" s="70">
        <v>0</v>
      </c>
      <c r="D9139" s="70">
        <v>0</v>
      </c>
      <c r="E9139" s="71">
        <v>44581</v>
      </c>
      <c r="F9139" t="s">
        <v>17893</v>
      </c>
      <c r="G9139" t="s">
        <v>15843</v>
      </c>
      <c r="H9139" t="s">
        <v>17892</v>
      </c>
      <c r="J9139" s="40">
        <v>957.24</v>
      </c>
      <c r="K9139" s="40">
        <v>0</v>
      </c>
    </row>
    <row r="9140" spans="1:11" x14ac:dyDescent="0.35">
      <c r="A9140">
        <v>30363</v>
      </c>
      <c r="B9140" t="s">
        <v>17891</v>
      </c>
      <c r="C9140" s="70">
        <v>0</v>
      </c>
      <c r="D9140" s="70">
        <v>0</v>
      </c>
      <c r="E9140" s="71">
        <v>44592</v>
      </c>
      <c r="F9140" t="s">
        <v>6789</v>
      </c>
      <c r="G9140" t="s">
        <v>2247</v>
      </c>
      <c r="J9140" s="40">
        <v>0</v>
      </c>
      <c r="K9140" s="40">
        <v>18.27</v>
      </c>
    </row>
    <row r="9141" spans="1:11" x14ac:dyDescent="0.35">
      <c r="A9141">
        <v>30363</v>
      </c>
      <c r="B9141" t="s">
        <v>17891</v>
      </c>
      <c r="C9141" s="70">
        <v>0</v>
      </c>
      <c r="D9141" s="70">
        <v>0</v>
      </c>
      <c r="E9141" s="71">
        <v>44614</v>
      </c>
      <c r="F9141" t="s">
        <v>12953</v>
      </c>
      <c r="G9141" t="s">
        <v>2142</v>
      </c>
      <c r="H9141" t="s">
        <v>12952</v>
      </c>
      <c r="I9141" t="s">
        <v>12951</v>
      </c>
      <c r="J9141" s="40">
        <v>0</v>
      </c>
      <c r="K9141" s="40">
        <v>931.97</v>
      </c>
    </row>
    <row r="9142" spans="1:11" x14ac:dyDescent="0.35">
      <c r="A9142">
        <v>30363</v>
      </c>
      <c r="B9142" t="s">
        <v>17891</v>
      </c>
      <c r="C9142" s="70">
        <v>0</v>
      </c>
      <c r="D9142" s="70">
        <v>0</v>
      </c>
      <c r="E9142" s="71">
        <v>44651</v>
      </c>
      <c r="F9142" t="s">
        <v>6469</v>
      </c>
      <c r="G9142" t="s">
        <v>2247</v>
      </c>
      <c r="J9142" s="40">
        <v>0</v>
      </c>
      <c r="K9142" s="40">
        <v>7</v>
      </c>
    </row>
    <row r="9143" spans="1:11" x14ac:dyDescent="0.35">
      <c r="A9143">
        <v>30364</v>
      </c>
      <c r="B9143" t="s">
        <v>115</v>
      </c>
      <c r="C9143" s="70">
        <v>0</v>
      </c>
      <c r="D9143" s="70">
        <v>0</v>
      </c>
      <c r="E9143" s="71">
        <v>44588</v>
      </c>
      <c r="F9143" t="s">
        <v>17890</v>
      </c>
      <c r="G9143" t="s">
        <v>15843</v>
      </c>
      <c r="H9143" t="s">
        <v>17889</v>
      </c>
      <c r="J9143" s="40">
        <v>1620.59</v>
      </c>
      <c r="K9143" s="40">
        <v>0</v>
      </c>
    </row>
    <row r="9144" spans="1:11" x14ac:dyDescent="0.35">
      <c r="A9144">
        <v>30364</v>
      </c>
      <c r="B9144" t="s">
        <v>115</v>
      </c>
      <c r="C9144" s="70">
        <v>0</v>
      </c>
      <c r="D9144" s="70">
        <v>0</v>
      </c>
      <c r="E9144" s="71">
        <v>44588</v>
      </c>
      <c r="F9144" t="s">
        <v>17888</v>
      </c>
      <c r="G9144" t="s">
        <v>15843</v>
      </c>
      <c r="H9144" t="s">
        <v>17887</v>
      </c>
      <c r="J9144" s="40">
        <v>-1620.59</v>
      </c>
      <c r="K9144" s="40">
        <v>0</v>
      </c>
    </row>
    <row r="9145" spans="1:11" x14ac:dyDescent="0.35">
      <c r="A9145">
        <v>30364</v>
      </c>
      <c r="B9145" t="s">
        <v>115</v>
      </c>
      <c r="C9145" s="70">
        <v>0</v>
      </c>
      <c r="D9145" s="70">
        <v>0</v>
      </c>
      <c r="E9145" s="71">
        <v>44588</v>
      </c>
      <c r="F9145" t="s">
        <v>17886</v>
      </c>
      <c r="G9145" t="s">
        <v>15843</v>
      </c>
      <c r="H9145" t="s">
        <v>17885</v>
      </c>
      <c r="J9145" s="40">
        <v>1705.88</v>
      </c>
      <c r="K9145" s="40">
        <v>0</v>
      </c>
    </row>
    <row r="9146" spans="1:11" x14ac:dyDescent="0.35">
      <c r="A9146">
        <v>30364</v>
      </c>
      <c r="B9146" t="s">
        <v>115</v>
      </c>
      <c r="C9146" s="70">
        <v>0</v>
      </c>
      <c r="D9146" s="70">
        <v>0</v>
      </c>
      <c r="E9146" s="71">
        <v>44592</v>
      </c>
      <c r="F9146" t="s">
        <v>6788</v>
      </c>
      <c r="G9146" t="s">
        <v>2247</v>
      </c>
      <c r="J9146" s="40">
        <v>0.54</v>
      </c>
      <c r="K9146" s="40">
        <v>0</v>
      </c>
    </row>
    <row r="9147" spans="1:11" x14ac:dyDescent="0.35">
      <c r="A9147">
        <v>30364</v>
      </c>
      <c r="B9147" t="s">
        <v>115</v>
      </c>
      <c r="C9147" s="70">
        <v>0</v>
      </c>
      <c r="D9147" s="70">
        <v>0</v>
      </c>
      <c r="E9147" s="71">
        <v>44616</v>
      </c>
      <c r="F9147" t="s">
        <v>17884</v>
      </c>
      <c r="G9147" t="s">
        <v>15843</v>
      </c>
      <c r="H9147" t="s">
        <v>17883</v>
      </c>
      <c r="J9147" s="40">
        <v>2751.45</v>
      </c>
      <c r="K9147" s="40">
        <v>0</v>
      </c>
    </row>
    <row r="9148" spans="1:11" x14ac:dyDescent="0.35">
      <c r="A9148">
        <v>30364</v>
      </c>
      <c r="B9148" t="s">
        <v>115</v>
      </c>
      <c r="C9148" s="70">
        <v>0</v>
      </c>
      <c r="D9148" s="70">
        <v>0</v>
      </c>
      <c r="E9148" s="71">
        <v>44651</v>
      </c>
      <c r="F9148" t="s">
        <v>6468</v>
      </c>
      <c r="G9148" t="s">
        <v>2247</v>
      </c>
      <c r="J9148" s="40">
        <v>92.51</v>
      </c>
      <c r="K9148" s="40">
        <v>0</v>
      </c>
    </row>
    <row r="9149" spans="1:11" x14ac:dyDescent="0.35">
      <c r="A9149">
        <v>30364</v>
      </c>
      <c r="B9149" t="s">
        <v>115</v>
      </c>
      <c r="C9149" s="70">
        <v>0</v>
      </c>
      <c r="D9149" s="70">
        <v>0</v>
      </c>
      <c r="E9149" s="71">
        <v>44681</v>
      </c>
      <c r="F9149" t="s">
        <v>6232</v>
      </c>
      <c r="G9149" t="s">
        <v>2247</v>
      </c>
      <c r="J9149" s="40">
        <v>0</v>
      </c>
      <c r="K9149" s="40">
        <v>193.43</v>
      </c>
    </row>
    <row r="9150" spans="1:11" x14ac:dyDescent="0.35">
      <c r="A9150">
        <v>30364</v>
      </c>
      <c r="B9150" t="s">
        <v>115</v>
      </c>
      <c r="C9150" s="70">
        <v>0</v>
      </c>
      <c r="D9150" s="70">
        <v>0</v>
      </c>
      <c r="E9150" s="71">
        <v>44712</v>
      </c>
      <c r="F9150" t="s">
        <v>5912</v>
      </c>
      <c r="G9150" t="s">
        <v>2247</v>
      </c>
      <c r="J9150" s="40">
        <v>0</v>
      </c>
      <c r="K9150" s="40">
        <v>27.41</v>
      </c>
    </row>
    <row r="9151" spans="1:11" x14ac:dyDescent="0.35">
      <c r="A9151">
        <v>30364</v>
      </c>
      <c r="B9151" t="s">
        <v>115</v>
      </c>
      <c r="C9151" s="70">
        <v>0</v>
      </c>
      <c r="D9151" s="70">
        <v>0</v>
      </c>
      <c r="E9151" s="71">
        <v>44742</v>
      </c>
      <c r="F9151" t="s">
        <v>5638</v>
      </c>
      <c r="G9151" t="s">
        <v>2247</v>
      </c>
      <c r="J9151" s="40">
        <v>0</v>
      </c>
      <c r="K9151" s="40">
        <v>200.4</v>
      </c>
    </row>
    <row r="9152" spans="1:11" x14ac:dyDescent="0.35">
      <c r="A9152">
        <v>30364</v>
      </c>
      <c r="B9152" t="s">
        <v>115</v>
      </c>
      <c r="C9152" s="70">
        <v>0</v>
      </c>
      <c r="D9152" s="70">
        <v>0</v>
      </c>
      <c r="E9152" s="71">
        <v>44773</v>
      </c>
      <c r="F9152" t="s">
        <v>5331</v>
      </c>
      <c r="G9152" t="s">
        <v>2247</v>
      </c>
      <c r="J9152" s="40">
        <v>132.72999999999999</v>
      </c>
      <c r="K9152" s="40">
        <v>0</v>
      </c>
    </row>
    <row r="9153" spans="1:11" x14ac:dyDescent="0.35">
      <c r="A9153">
        <v>30364</v>
      </c>
      <c r="B9153" t="s">
        <v>115</v>
      </c>
      <c r="C9153" s="70">
        <v>0</v>
      </c>
      <c r="D9153" s="70">
        <v>0</v>
      </c>
      <c r="E9153" s="71">
        <v>44774</v>
      </c>
      <c r="F9153" t="s">
        <v>17882</v>
      </c>
      <c r="G9153" t="s">
        <v>2142</v>
      </c>
      <c r="H9153" t="s">
        <v>17881</v>
      </c>
      <c r="I9153" t="s">
        <v>17880</v>
      </c>
      <c r="J9153" s="40">
        <v>0</v>
      </c>
      <c r="K9153" s="40">
        <v>2640.52</v>
      </c>
    </row>
    <row r="9154" spans="1:11" x14ac:dyDescent="0.35">
      <c r="A9154">
        <v>30364</v>
      </c>
      <c r="B9154" t="s">
        <v>115</v>
      </c>
      <c r="C9154" s="70">
        <v>0</v>
      </c>
      <c r="D9154" s="70">
        <v>0</v>
      </c>
      <c r="E9154" s="71">
        <v>44804</v>
      </c>
      <c r="F9154" t="s">
        <v>5144</v>
      </c>
      <c r="G9154" t="s">
        <v>2247</v>
      </c>
      <c r="H9154" t="s">
        <v>2265</v>
      </c>
      <c r="J9154" s="40">
        <v>145.19</v>
      </c>
      <c r="K9154" s="40">
        <v>0</v>
      </c>
    </row>
    <row r="9155" spans="1:11" x14ac:dyDescent="0.35">
      <c r="A9155">
        <v>30364</v>
      </c>
      <c r="B9155" t="s">
        <v>115</v>
      </c>
      <c r="C9155" s="70">
        <v>0</v>
      </c>
      <c r="D9155" s="70">
        <v>0</v>
      </c>
      <c r="E9155" s="71">
        <v>44805</v>
      </c>
      <c r="F9155" t="s">
        <v>17879</v>
      </c>
      <c r="G9155" t="s">
        <v>2142</v>
      </c>
      <c r="H9155" t="s">
        <v>17878</v>
      </c>
      <c r="I9155" t="s">
        <v>17873</v>
      </c>
      <c r="J9155" s="40">
        <v>0</v>
      </c>
      <c r="K9155" s="40">
        <v>1621.1</v>
      </c>
    </row>
    <row r="9156" spans="1:11" x14ac:dyDescent="0.35">
      <c r="A9156">
        <v>30364</v>
      </c>
      <c r="B9156" t="s">
        <v>115</v>
      </c>
      <c r="C9156" s="70">
        <v>0</v>
      </c>
      <c r="D9156" s="70">
        <v>0</v>
      </c>
      <c r="E9156" s="71">
        <v>44805</v>
      </c>
      <c r="F9156" t="s">
        <v>17877</v>
      </c>
      <c r="G9156" t="s">
        <v>2142</v>
      </c>
      <c r="H9156" t="s">
        <v>17876</v>
      </c>
      <c r="I9156" t="s">
        <v>17873</v>
      </c>
      <c r="J9156" s="40">
        <v>0</v>
      </c>
      <c r="K9156" s="40">
        <v>-1621.1</v>
      </c>
    </row>
    <row r="9157" spans="1:11" x14ac:dyDescent="0.35">
      <c r="A9157">
        <v>30364</v>
      </c>
      <c r="B9157" t="s">
        <v>115</v>
      </c>
      <c r="C9157" s="70">
        <v>0</v>
      </c>
      <c r="D9157" s="70">
        <v>0</v>
      </c>
      <c r="E9157" s="71">
        <v>44805</v>
      </c>
      <c r="F9157" t="s">
        <v>17875</v>
      </c>
      <c r="G9157" t="s">
        <v>2142</v>
      </c>
      <c r="H9157" t="s">
        <v>17874</v>
      </c>
      <c r="I9157" t="s">
        <v>17873</v>
      </c>
      <c r="J9157" s="40">
        <v>0</v>
      </c>
      <c r="K9157" s="40">
        <v>1621.1</v>
      </c>
    </row>
    <row r="9158" spans="1:11" x14ac:dyDescent="0.35">
      <c r="A9158">
        <v>30364</v>
      </c>
      <c r="B9158" t="s">
        <v>115</v>
      </c>
      <c r="C9158" s="70">
        <v>0</v>
      </c>
      <c r="D9158" s="70">
        <v>0</v>
      </c>
      <c r="E9158" s="71">
        <v>44834</v>
      </c>
      <c r="F9158" t="s">
        <v>4726</v>
      </c>
      <c r="G9158" t="s">
        <v>2247</v>
      </c>
      <c r="H9158" t="s">
        <v>2262</v>
      </c>
      <c r="J9158" s="40">
        <v>58.51</v>
      </c>
      <c r="K9158" s="40">
        <v>0</v>
      </c>
    </row>
    <row r="9159" spans="1:11" x14ac:dyDescent="0.35">
      <c r="A9159">
        <v>30364</v>
      </c>
      <c r="B9159" t="s">
        <v>115</v>
      </c>
      <c r="C9159" s="70">
        <v>0</v>
      </c>
      <c r="D9159" s="70">
        <v>0</v>
      </c>
      <c r="E9159" s="71">
        <v>44865</v>
      </c>
      <c r="F9159" t="s">
        <v>4498</v>
      </c>
      <c r="G9159" t="s">
        <v>2247</v>
      </c>
      <c r="H9159" t="s">
        <v>1919</v>
      </c>
      <c r="I9159" t="s">
        <v>1919</v>
      </c>
      <c r="J9159" s="40">
        <v>0.75</v>
      </c>
      <c r="K9159" s="40">
        <v>0</v>
      </c>
    </row>
    <row r="9160" spans="1:11" x14ac:dyDescent="0.35">
      <c r="A9160">
        <v>30364</v>
      </c>
      <c r="B9160" t="s">
        <v>115</v>
      </c>
      <c r="C9160" s="70">
        <v>0</v>
      </c>
      <c r="D9160" s="70">
        <v>0</v>
      </c>
      <c r="E9160" s="71">
        <v>44895</v>
      </c>
      <c r="F9160" t="s">
        <v>4015</v>
      </c>
      <c r="G9160" t="s">
        <v>2247</v>
      </c>
      <c r="H9160" t="s">
        <v>1916</v>
      </c>
      <c r="I9160" t="s">
        <v>1916</v>
      </c>
      <c r="J9160" s="40">
        <v>5.3</v>
      </c>
      <c r="K9160" s="40">
        <v>0</v>
      </c>
    </row>
    <row r="9161" spans="1:11" x14ac:dyDescent="0.35">
      <c r="A9161">
        <v>30364</v>
      </c>
      <c r="B9161" t="s">
        <v>115</v>
      </c>
      <c r="C9161" s="70">
        <v>0</v>
      </c>
      <c r="D9161" s="70">
        <v>0</v>
      </c>
      <c r="E9161" s="71">
        <v>44926</v>
      </c>
      <c r="F9161" t="s">
        <v>3666</v>
      </c>
      <c r="G9161" t="s">
        <v>2247</v>
      </c>
      <c r="H9161" t="s">
        <v>1911</v>
      </c>
      <c r="I9161" t="s">
        <v>1911</v>
      </c>
      <c r="J9161" s="40">
        <v>0</v>
      </c>
      <c r="K9161" s="40">
        <v>4.66</v>
      </c>
    </row>
    <row r="9162" spans="1:11" x14ac:dyDescent="0.35">
      <c r="A9162">
        <v>30365</v>
      </c>
      <c r="B9162" t="s">
        <v>17862</v>
      </c>
      <c r="C9162" s="70">
        <v>0</v>
      </c>
      <c r="D9162" s="70">
        <v>0</v>
      </c>
      <c r="E9162" s="71">
        <v>44585</v>
      </c>
      <c r="F9162" t="s">
        <v>12822</v>
      </c>
      <c r="G9162" t="s">
        <v>2142</v>
      </c>
      <c r="H9162" t="s">
        <v>12821</v>
      </c>
      <c r="I9162" t="s">
        <v>12820</v>
      </c>
      <c r="J9162" s="40">
        <v>0</v>
      </c>
      <c r="K9162" s="40">
        <v>5161</v>
      </c>
    </row>
    <row r="9163" spans="1:11" x14ac:dyDescent="0.35">
      <c r="A9163">
        <v>30365</v>
      </c>
      <c r="B9163" t="s">
        <v>17862</v>
      </c>
      <c r="C9163" s="70">
        <v>0</v>
      </c>
      <c r="D9163" s="70">
        <v>0</v>
      </c>
      <c r="E9163" s="71">
        <v>44588</v>
      </c>
      <c r="F9163" t="s">
        <v>17872</v>
      </c>
      <c r="G9163" t="s">
        <v>15843</v>
      </c>
      <c r="H9163" t="s">
        <v>17871</v>
      </c>
      <c r="J9163" s="40">
        <v>5114.17</v>
      </c>
      <c r="K9163" s="40">
        <v>0</v>
      </c>
    </row>
    <row r="9164" spans="1:11" x14ac:dyDescent="0.35">
      <c r="A9164">
        <v>30365</v>
      </c>
      <c r="B9164" t="s">
        <v>17862</v>
      </c>
      <c r="C9164" s="70">
        <v>0</v>
      </c>
      <c r="D9164" s="70">
        <v>0</v>
      </c>
      <c r="E9164" s="71">
        <v>44592</v>
      </c>
      <c r="F9164" t="s">
        <v>6787</v>
      </c>
      <c r="G9164" t="s">
        <v>2247</v>
      </c>
      <c r="J9164" s="40">
        <v>46.83</v>
      </c>
      <c r="K9164" s="40">
        <v>0</v>
      </c>
    </row>
    <row r="9165" spans="1:11" x14ac:dyDescent="0.35">
      <c r="A9165">
        <v>30365</v>
      </c>
      <c r="B9165" t="s">
        <v>17862</v>
      </c>
      <c r="C9165" s="70">
        <v>0</v>
      </c>
      <c r="D9165" s="70">
        <v>0</v>
      </c>
      <c r="E9165" s="71">
        <v>44693</v>
      </c>
      <c r="F9165" t="s">
        <v>12802</v>
      </c>
      <c r="G9165" t="s">
        <v>2142</v>
      </c>
      <c r="H9165" t="s">
        <v>12801</v>
      </c>
      <c r="I9165" t="s">
        <v>12800</v>
      </c>
      <c r="J9165" s="40">
        <v>0</v>
      </c>
      <c r="K9165" s="40">
        <v>3483.67</v>
      </c>
    </row>
    <row r="9166" spans="1:11" x14ac:dyDescent="0.35">
      <c r="A9166">
        <v>30365</v>
      </c>
      <c r="B9166" t="s">
        <v>17862</v>
      </c>
      <c r="C9166" s="70">
        <v>0</v>
      </c>
      <c r="D9166" s="70">
        <v>0</v>
      </c>
      <c r="E9166" s="71">
        <v>44712</v>
      </c>
      <c r="F9166" t="s">
        <v>5911</v>
      </c>
      <c r="G9166" t="s">
        <v>2247</v>
      </c>
      <c r="J9166" s="40">
        <v>0</v>
      </c>
      <c r="K9166" s="40">
        <v>133.59</v>
      </c>
    </row>
    <row r="9167" spans="1:11" x14ac:dyDescent="0.35">
      <c r="A9167">
        <v>30365</v>
      </c>
      <c r="B9167" t="s">
        <v>17862</v>
      </c>
      <c r="C9167" s="70">
        <v>0</v>
      </c>
      <c r="D9167" s="70">
        <v>0</v>
      </c>
      <c r="E9167" s="71">
        <v>44742</v>
      </c>
      <c r="F9167" t="s">
        <v>5637</v>
      </c>
      <c r="G9167" t="s">
        <v>2247</v>
      </c>
      <c r="J9167" s="40">
        <v>167.43</v>
      </c>
      <c r="K9167" s="40">
        <v>0</v>
      </c>
    </row>
    <row r="9168" spans="1:11" x14ac:dyDescent="0.35">
      <c r="A9168">
        <v>30365</v>
      </c>
      <c r="B9168" t="s">
        <v>17862</v>
      </c>
      <c r="C9168" s="70">
        <v>0</v>
      </c>
      <c r="D9168" s="70">
        <v>0</v>
      </c>
      <c r="E9168" s="71">
        <v>44773</v>
      </c>
      <c r="F9168" t="s">
        <v>5330</v>
      </c>
      <c r="G9168" t="s">
        <v>2247</v>
      </c>
      <c r="J9168" s="40">
        <v>0</v>
      </c>
      <c r="K9168" s="40">
        <v>110.89</v>
      </c>
    </row>
    <row r="9169" spans="1:11" x14ac:dyDescent="0.35">
      <c r="A9169">
        <v>30365</v>
      </c>
      <c r="B9169" t="s">
        <v>17862</v>
      </c>
      <c r="C9169" s="70">
        <v>0</v>
      </c>
      <c r="D9169" s="70">
        <v>0</v>
      </c>
      <c r="E9169" s="71">
        <v>44795</v>
      </c>
      <c r="F9169" t="s">
        <v>17870</v>
      </c>
      <c r="G9169" t="s">
        <v>15843</v>
      </c>
      <c r="H9169" t="s">
        <v>17869</v>
      </c>
      <c r="J9169" s="40">
        <v>3678.98</v>
      </c>
      <c r="K9169" s="40">
        <v>0</v>
      </c>
    </row>
    <row r="9170" spans="1:11" x14ac:dyDescent="0.35">
      <c r="A9170">
        <v>30365</v>
      </c>
      <c r="B9170" t="s">
        <v>17862</v>
      </c>
      <c r="C9170" s="70">
        <v>0</v>
      </c>
      <c r="D9170" s="70">
        <v>0</v>
      </c>
      <c r="E9170" s="71">
        <v>44804</v>
      </c>
      <c r="F9170" t="s">
        <v>5143</v>
      </c>
      <c r="G9170" t="s">
        <v>2247</v>
      </c>
      <c r="H9170" t="s">
        <v>2265</v>
      </c>
      <c r="J9170" s="40">
        <v>0</v>
      </c>
      <c r="K9170" s="40">
        <v>118.26</v>
      </c>
    </row>
    <row r="9171" spans="1:11" x14ac:dyDescent="0.35">
      <c r="A9171">
        <v>30365</v>
      </c>
      <c r="B9171" t="s">
        <v>17862</v>
      </c>
      <c r="C9171" s="70">
        <v>0</v>
      </c>
      <c r="D9171" s="70">
        <v>0</v>
      </c>
      <c r="E9171" s="71">
        <v>44816</v>
      </c>
      <c r="F9171" t="s">
        <v>12754</v>
      </c>
      <c r="G9171" t="s">
        <v>2142</v>
      </c>
      <c r="H9171" t="s">
        <v>12753</v>
      </c>
      <c r="I9171" t="s">
        <v>12752</v>
      </c>
      <c r="J9171" s="40">
        <v>0</v>
      </c>
      <c r="K9171" s="40">
        <v>3725.24</v>
      </c>
    </row>
    <row r="9172" spans="1:11" x14ac:dyDescent="0.35">
      <c r="A9172">
        <v>30365</v>
      </c>
      <c r="B9172" t="s">
        <v>17862</v>
      </c>
      <c r="C9172" s="70">
        <v>0</v>
      </c>
      <c r="D9172" s="70">
        <v>0</v>
      </c>
      <c r="E9172" s="71">
        <v>44823</v>
      </c>
      <c r="F9172" t="s">
        <v>17868</v>
      </c>
      <c r="G9172" t="s">
        <v>15843</v>
      </c>
      <c r="H9172" t="s">
        <v>17867</v>
      </c>
      <c r="I9172" t="s">
        <v>17866</v>
      </c>
      <c r="J9172" s="40">
        <v>3663.67</v>
      </c>
      <c r="K9172" s="40">
        <v>0</v>
      </c>
    </row>
    <row r="9173" spans="1:11" x14ac:dyDescent="0.35">
      <c r="A9173">
        <v>30365</v>
      </c>
      <c r="B9173" t="s">
        <v>17862</v>
      </c>
      <c r="C9173" s="70">
        <v>0</v>
      </c>
      <c r="D9173" s="70">
        <v>0</v>
      </c>
      <c r="E9173" s="71">
        <v>44834</v>
      </c>
      <c r="F9173" t="s">
        <v>4725</v>
      </c>
      <c r="G9173" t="s">
        <v>2247</v>
      </c>
      <c r="H9173" t="s">
        <v>2262</v>
      </c>
      <c r="J9173" s="40">
        <v>61.57</v>
      </c>
      <c r="K9173" s="40">
        <v>0</v>
      </c>
    </row>
    <row r="9174" spans="1:11" x14ac:dyDescent="0.35">
      <c r="A9174">
        <v>30365</v>
      </c>
      <c r="B9174" t="s">
        <v>17862</v>
      </c>
      <c r="C9174" s="70">
        <v>0</v>
      </c>
      <c r="D9174" s="70">
        <v>0</v>
      </c>
      <c r="E9174" s="71">
        <v>44885</v>
      </c>
      <c r="F9174" t="s">
        <v>11641</v>
      </c>
      <c r="G9174" t="s">
        <v>2142</v>
      </c>
      <c r="H9174" t="s">
        <v>11640</v>
      </c>
      <c r="I9174" t="s">
        <v>11639</v>
      </c>
      <c r="J9174" s="40">
        <v>0</v>
      </c>
      <c r="K9174" s="40">
        <v>4610.01</v>
      </c>
    </row>
    <row r="9175" spans="1:11" x14ac:dyDescent="0.35">
      <c r="A9175">
        <v>30365</v>
      </c>
      <c r="B9175" t="s">
        <v>17862</v>
      </c>
      <c r="C9175" s="70">
        <v>0</v>
      </c>
      <c r="D9175" s="70">
        <v>0</v>
      </c>
      <c r="E9175" s="71">
        <v>44895</v>
      </c>
      <c r="F9175" t="s">
        <v>4014</v>
      </c>
      <c r="G9175" t="s">
        <v>2247</v>
      </c>
      <c r="H9175" t="s">
        <v>1916</v>
      </c>
      <c r="I9175" t="s">
        <v>1916</v>
      </c>
      <c r="J9175" s="40">
        <v>0</v>
      </c>
      <c r="K9175" s="40">
        <v>48.23</v>
      </c>
    </row>
    <row r="9176" spans="1:11" x14ac:dyDescent="0.35">
      <c r="A9176">
        <v>30365</v>
      </c>
      <c r="B9176" t="s">
        <v>17862</v>
      </c>
      <c r="C9176" s="70">
        <v>0</v>
      </c>
      <c r="D9176" s="70">
        <v>0</v>
      </c>
      <c r="E9176" s="71">
        <v>44916</v>
      </c>
      <c r="F9176" t="s">
        <v>17865</v>
      </c>
      <c r="G9176" t="s">
        <v>15843</v>
      </c>
      <c r="H9176" t="s">
        <v>17864</v>
      </c>
      <c r="I9176" t="s">
        <v>17863</v>
      </c>
      <c r="J9176" s="40">
        <v>4610.01</v>
      </c>
      <c r="K9176" s="40">
        <v>0</v>
      </c>
    </row>
    <row r="9177" spans="1:11" x14ac:dyDescent="0.35">
      <c r="A9177">
        <v>30365</v>
      </c>
      <c r="B9177" t="s">
        <v>17862</v>
      </c>
      <c r="C9177" s="70">
        <v>0</v>
      </c>
      <c r="D9177" s="70">
        <v>0</v>
      </c>
      <c r="E9177" s="71">
        <v>44926</v>
      </c>
      <c r="F9177" t="s">
        <v>3665</v>
      </c>
      <c r="G9177" t="s">
        <v>2247</v>
      </c>
      <c r="H9177" t="s">
        <v>1911</v>
      </c>
      <c r="I9177" t="s">
        <v>1911</v>
      </c>
      <c r="J9177" s="40">
        <v>48.23</v>
      </c>
      <c r="K9177" s="40">
        <v>0</v>
      </c>
    </row>
    <row r="9178" spans="1:11" x14ac:dyDescent="0.35">
      <c r="A9178">
        <v>30366</v>
      </c>
      <c r="B9178" t="s">
        <v>17852</v>
      </c>
      <c r="C9178" s="70">
        <v>0</v>
      </c>
      <c r="D9178" s="70">
        <v>0</v>
      </c>
      <c r="E9178" s="71">
        <v>44588</v>
      </c>
      <c r="F9178" t="s">
        <v>17861</v>
      </c>
      <c r="G9178" t="s">
        <v>15843</v>
      </c>
      <c r="H9178" t="s">
        <v>17860</v>
      </c>
      <c r="J9178" s="40">
        <v>11076.35</v>
      </c>
      <c r="K9178" s="40">
        <v>0</v>
      </c>
    </row>
    <row r="9179" spans="1:11" x14ac:dyDescent="0.35">
      <c r="A9179">
        <v>30366</v>
      </c>
      <c r="B9179" t="s">
        <v>17852</v>
      </c>
      <c r="C9179" s="70">
        <v>0</v>
      </c>
      <c r="D9179" s="70">
        <v>0</v>
      </c>
      <c r="E9179" s="71">
        <v>44592</v>
      </c>
      <c r="F9179" t="s">
        <v>6786</v>
      </c>
      <c r="G9179" t="s">
        <v>2247</v>
      </c>
      <c r="J9179" s="40">
        <v>3.46</v>
      </c>
      <c r="K9179" s="40">
        <v>0</v>
      </c>
    </row>
    <row r="9180" spans="1:11" x14ac:dyDescent="0.35">
      <c r="A9180">
        <v>30366</v>
      </c>
      <c r="B9180" t="s">
        <v>17852</v>
      </c>
      <c r="C9180" s="70">
        <v>0</v>
      </c>
      <c r="D9180" s="70">
        <v>0</v>
      </c>
      <c r="E9180" s="71">
        <v>44651</v>
      </c>
      <c r="F9180" t="s">
        <v>6467</v>
      </c>
      <c r="G9180" t="s">
        <v>2247</v>
      </c>
      <c r="J9180" s="40">
        <v>66.290000000000006</v>
      </c>
      <c r="K9180" s="40">
        <v>0</v>
      </c>
    </row>
    <row r="9181" spans="1:11" x14ac:dyDescent="0.35">
      <c r="A9181">
        <v>30366</v>
      </c>
      <c r="B9181" t="s">
        <v>17852</v>
      </c>
      <c r="C9181" s="70">
        <v>0</v>
      </c>
      <c r="D9181" s="70">
        <v>0</v>
      </c>
      <c r="E9181" s="71">
        <v>44681</v>
      </c>
      <c r="F9181" t="s">
        <v>6231</v>
      </c>
      <c r="G9181" t="s">
        <v>2247</v>
      </c>
      <c r="J9181" s="40">
        <v>0</v>
      </c>
      <c r="K9181" s="40">
        <v>473.81</v>
      </c>
    </row>
    <row r="9182" spans="1:11" x14ac:dyDescent="0.35">
      <c r="A9182">
        <v>30366</v>
      </c>
      <c r="B9182" t="s">
        <v>17852</v>
      </c>
      <c r="C9182" s="70">
        <v>0</v>
      </c>
      <c r="D9182" s="70">
        <v>0</v>
      </c>
      <c r="E9182" s="71">
        <v>44712</v>
      </c>
      <c r="F9182" t="s">
        <v>5910</v>
      </c>
      <c r="G9182" t="s">
        <v>2247</v>
      </c>
      <c r="J9182" s="40">
        <v>0</v>
      </c>
      <c r="K9182" s="40">
        <v>67.14</v>
      </c>
    </row>
    <row r="9183" spans="1:11" x14ac:dyDescent="0.35">
      <c r="A9183">
        <v>30366</v>
      </c>
      <c r="B9183" t="s">
        <v>17852</v>
      </c>
      <c r="C9183" s="70">
        <v>0</v>
      </c>
      <c r="D9183" s="70">
        <v>0</v>
      </c>
      <c r="E9183" s="71">
        <v>44742</v>
      </c>
      <c r="F9183" t="s">
        <v>5636</v>
      </c>
      <c r="G9183" t="s">
        <v>2247</v>
      </c>
      <c r="J9183" s="40">
        <v>0</v>
      </c>
      <c r="K9183" s="40">
        <v>490.86</v>
      </c>
    </row>
    <row r="9184" spans="1:11" x14ac:dyDescent="0.35">
      <c r="A9184">
        <v>30366</v>
      </c>
      <c r="B9184" t="s">
        <v>17852</v>
      </c>
      <c r="C9184" s="70">
        <v>0</v>
      </c>
      <c r="D9184" s="70">
        <v>0</v>
      </c>
      <c r="E9184" s="71">
        <v>44773</v>
      </c>
      <c r="F9184" t="s">
        <v>5329</v>
      </c>
      <c r="G9184" t="s">
        <v>2247</v>
      </c>
      <c r="J9184" s="40">
        <v>325.11</v>
      </c>
      <c r="K9184" s="40">
        <v>0</v>
      </c>
    </row>
    <row r="9185" spans="1:11" x14ac:dyDescent="0.35">
      <c r="A9185">
        <v>30366</v>
      </c>
      <c r="B9185" t="s">
        <v>17852</v>
      </c>
      <c r="C9185" s="70">
        <v>0</v>
      </c>
      <c r="D9185" s="70">
        <v>0</v>
      </c>
      <c r="E9185" s="71">
        <v>44804</v>
      </c>
      <c r="F9185" t="s">
        <v>5142</v>
      </c>
      <c r="G9185" t="s">
        <v>2247</v>
      </c>
      <c r="H9185" t="s">
        <v>2265</v>
      </c>
      <c r="J9185" s="40">
        <v>156.22999999999999</v>
      </c>
      <c r="K9185" s="40">
        <v>0</v>
      </c>
    </row>
    <row r="9186" spans="1:11" x14ac:dyDescent="0.35">
      <c r="A9186">
        <v>30366</v>
      </c>
      <c r="B9186" t="s">
        <v>17852</v>
      </c>
      <c r="C9186" s="70">
        <v>0</v>
      </c>
      <c r="D9186" s="70">
        <v>0</v>
      </c>
      <c r="E9186" s="71">
        <v>44805</v>
      </c>
      <c r="F9186" t="s">
        <v>17859</v>
      </c>
      <c r="G9186" t="s">
        <v>2142</v>
      </c>
      <c r="H9186" t="s">
        <v>17858</v>
      </c>
      <c r="I9186" t="s">
        <v>17853</v>
      </c>
      <c r="J9186" s="40">
        <v>0</v>
      </c>
      <c r="K9186" s="40">
        <v>11079.81</v>
      </c>
    </row>
    <row r="9187" spans="1:11" x14ac:dyDescent="0.35">
      <c r="A9187">
        <v>30366</v>
      </c>
      <c r="B9187" t="s">
        <v>17852</v>
      </c>
      <c r="C9187" s="70">
        <v>0</v>
      </c>
      <c r="D9187" s="70">
        <v>0</v>
      </c>
      <c r="E9187" s="71">
        <v>44805</v>
      </c>
      <c r="F9187" t="s">
        <v>17857</v>
      </c>
      <c r="G9187" t="s">
        <v>2142</v>
      </c>
      <c r="H9187" t="s">
        <v>17856</v>
      </c>
      <c r="I9187" t="s">
        <v>17853</v>
      </c>
      <c r="J9187" s="40">
        <v>0</v>
      </c>
      <c r="K9187" s="40">
        <v>-11079.81</v>
      </c>
    </row>
    <row r="9188" spans="1:11" x14ac:dyDescent="0.35">
      <c r="A9188">
        <v>30366</v>
      </c>
      <c r="B9188" t="s">
        <v>17852</v>
      </c>
      <c r="C9188" s="70">
        <v>0</v>
      </c>
      <c r="D9188" s="70">
        <v>0</v>
      </c>
      <c r="E9188" s="71">
        <v>44805</v>
      </c>
      <c r="F9188" t="s">
        <v>17855</v>
      </c>
      <c r="G9188" t="s">
        <v>2142</v>
      </c>
      <c r="H9188" t="s">
        <v>17854</v>
      </c>
      <c r="I9188" t="s">
        <v>17853</v>
      </c>
      <c r="J9188" s="40">
        <v>0</v>
      </c>
      <c r="K9188" s="40">
        <v>11079.81</v>
      </c>
    </row>
    <row r="9189" spans="1:11" x14ac:dyDescent="0.35">
      <c r="A9189">
        <v>30366</v>
      </c>
      <c r="B9189" t="s">
        <v>17852</v>
      </c>
      <c r="C9189" s="70">
        <v>0</v>
      </c>
      <c r="D9189" s="70">
        <v>0</v>
      </c>
      <c r="E9189" s="71">
        <v>44834</v>
      </c>
      <c r="F9189" t="s">
        <v>4724</v>
      </c>
      <c r="G9189" t="s">
        <v>2247</v>
      </c>
      <c r="H9189" t="s">
        <v>2262</v>
      </c>
      <c r="J9189" s="40">
        <v>484.18</v>
      </c>
      <c r="K9189" s="40">
        <v>0</v>
      </c>
    </row>
    <row r="9190" spans="1:11" x14ac:dyDescent="0.35">
      <c r="A9190">
        <v>30367</v>
      </c>
      <c r="B9190" t="s">
        <v>17822</v>
      </c>
      <c r="C9190" s="70">
        <v>0</v>
      </c>
      <c r="D9190" s="70">
        <v>0</v>
      </c>
      <c r="E9190" s="71">
        <v>44578</v>
      </c>
      <c r="F9190" t="s">
        <v>17851</v>
      </c>
      <c r="G9190" t="s">
        <v>1907</v>
      </c>
      <c r="H9190" t="s">
        <v>17850</v>
      </c>
      <c r="J9190" s="40">
        <v>1757.83</v>
      </c>
      <c r="K9190" s="40">
        <v>0</v>
      </c>
    </row>
    <row r="9191" spans="1:11" x14ac:dyDescent="0.35">
      <c r="A9191">
        <v>30367</v>
      </c>
      <c r="B9191" t="s">
        <v>17822</v>
      </c>
      <c r="C9191" s="70">
        <v>0</v>
      </c>
      <c r="D9191" s="70">
        <v>0</v>
      </c>
      <c r="E9191" s="71">
        <v>44578</v>
      </c>
      <c r="F9191" t="s">
        <v>8729</v>
      </c>
      <c r="G9191" t="s">
        <v>2142</v>
      </c>
      <c r="H9191" t="s">
        <v>8728</v>
      </c>
      <c r="I9191" t="s">
        <v>8727</v>
      </c>
      <c r="J9191" s="40">
        <v>0</v>
      </c>
      <c r="K9191" s="40">
        <v>1757.83</v>
      </c>
    </row>
    <row r="9192" spans="1:11" x14ac:dyDescent="0.35">
      <c r="A9192">
        <v>30367</v>
      </c>
      <c r="B9192" t="s">
        <v>17822</v>
      </c>
      <c r="C9192" s="70">
        <v>0</v>
      </c>
      <c r="D9192" s="70">
        <v>0</v>
      </c>
      <c r="E9192" s="71">
        <v>44592</v>
      </c>
      <c r="F9192" t="s">
        <v>6785</v>
      </c>
      <c r="G9192" t="s">
        <v>2247</v>
      </c>
      <c r="J9192" s="40">
        <v>0</v>
      </c>
      <c r="K9192" s="40">
        <v>49.52</v>
      </c>
    </row>
    <row r="9193" spans="1:11" x14ac:dyDescent="0.35">
      <c r="A9193">
        <v>30367</v>
      </c>
      <c r="B9193" t="s">
        <v>17822</v>
      </c>
      <c r="C9193" s="70">
        <v>0</v>
      </c>
      <c r="D9193" s="70">
        <v>0</v>
      </c>
      <c r="E9193" s="71">
        <v>44592</v>
      </c>
      <c r="F9193" t="s">
        <v>8726</v>
      </c>
      <c r="G9193" t="s">
        <v>2142</v>
      </c>
      <c r="H9193" t="s">
        <v>8725</v>
      </c>
      <c r="I9193" t="s">
        <v>8724</v>
      </c>
      <c r="J9193" s="40">
        <v>0</v>
      </c>
      <c r="K9193" s="40">
        <v>1964.55</v>
      </c>
    </row>
    <row r="9194" spans="1:11" x14ac:dyDescent="0.35">
      <c r="A9194">
        <v>30367</v>
      </c>
      <c r="B9194" t="s">
        <v>17822</v>
      </c>
      <c r="C9194" s="70">
        <v>0</v>
      </c>
      <c r="D9194" s="70">
        <v>0</v>
      </c>
      <c r="E9194" s="71">
        <v>44592</v>
      </c>
      <c r="F9194" t="s">
        <v>6741</v>
      </c>
      <c r="G9194" t="s">
        <v>2247</v>
      </c>
      <c r="H9194" t="s">
        <v>6720</v>
      </c>
      <c r="I9194" t="s">
        <v>6720</v>
      </c>
      <c r="J9194" s="40">
        <v>36.61</v>
      </c>
      <c r="K9194" s="40">
        <v>0</v>
      </c>
    </row>
    <row r="9195" spans="1:11" x14ac:dyDescent="0.35">
      <c r="A9195">
        <v>30367</v>
      </c>
      <c r="B9195" t="s">
        <v>17822</v>
      </c>
      <c r="C9195" s="70">
        <v>0</v>
      </c>
      <c r="D9195" s="70">
        <v>0</v>
      </c>
      <c r="E9195" s="71">
        <v>44601</v>
      </c>
      <c r="F9195" t="s">
        <v>17849</v>
      </c>
      <c r="G9195" t="s">
        <v>15843</v>
      </c>
      <c r="H9195" t="s">
        <v>17848</v>
      </c>
      <c r="J9195" s="40">
        <v>1964.55</v>
      </c>
      <c r="K9195" s="40">
        <v>0</v>
      </c>
    </row>
    <row r="9196" spans="1:11" x14ac:dyDescent="0.35">
      <c r="A9196">
        <v>30367</v>
      </c>
      <c r="B9196" t="s">
        <v>17822</v>
      </c>
      <c r="C9196" s="70">
        <v>0</v>
      </c>
      <c r="D9196" s="70">
        <v>0</v>
      </c>
      <c r="E9196" s="71">
        <v>44634</v>
      </c>
      <c r="F9196" t="s">
        <v>16227</v>
      </c>
      <c r="G9196" t="s">
        <v>2142</v>
      </c>
      <c r="H9196" t="s">
        <v>16226</v>
      </c>
      <c r="I9196" t="s">
        <v>16225</v>
      </c>
      <c r="J9196" s="40">
        <v>0</v>
      </c>
      <c r="K9196" s="40">
        <v>2685.15</v>
      </c>
    </row>
    <row r="9197" spans="1:11" x14ac:dyDescent="0.35">
      <c r="A9197">
        <v>30367</v>
      </c>
      <c r="B9197" t="s">
        <v>17822</v>
      </c>
      <c r="C9197" s="70">
        <v>0</v>
      </c>
      <c r="D9197" s="70">
        <v>0</v>
      </c>
      <c r="E9197" s="71">
        <v>44634</v>
      </c>
      <c r="F9197" t="s">
        <v>17847</v>
      </c>
      <c r="G9197" t="s">
        <v>15843</v>
      </c>
      <c r="H9197" t="s">
        <v>17846</v>
      </c>
      <c r="J9197" s="40">
        <v>2685.15</v>
      </c>
      <c r="K9197" s="40">
        <v>0</v>
      </c>
    </row>
    <row r="9198" spans="1:11" x14ac:dyDescent="0.35">
      <c r="A9198">
        <v>30367</v>
      </c>
      <c r="B9198" t="s">
        <v>17822</v>
      </c>
      <c r="C9198" s="70">
        <v>0</v>
      </c>
      <c r="D9198" s="70">
        <v>0</v>
      </c>
      <c r="E9198" s="71">
        <v>44651</v>
      </c>
      <c r="F9198" t="s">
        <v>6466</v>
      </c>
      <c r="G9198" t="s">
        <v>2247</v>
      </c>
      <c r="J9198" s="40">
        <v>49.52</v>
      </c>
      <c r="K9198" s="40">
        <v>0</v>
      </c>
    </row>
    <row r="9199" spans="1:11" x14ac:dyDescent="0.35">
      <c r="A9199">
        <v>30367</v>
      </c>
      <c r="B9199" t="s">
        <v>17822</v>
      </c>
      <c r="C9199" s="70">
        <v>0</v>
      </c>
      <c r="D9199" s="70">
        <v>0</v>
      </c>
      <c r="E9199" s="71">
        <v>44658</v>
      </c>
      <c r="F9199" t="s">
        <v>16215</v>
      </c>
      <c r="G9199" t="s">
        <v>2142</v>
      </c>
      <c r="H9199" t="s">
        <v>16214</v>
      </c>
      <c r="I9199" t="s">
        <v>16213</v>
      </c>
      <c r="J9199" s="40">
        <v>0</v>
      </c>
      <c r="K9199" s="40">
        <v>3391.1</v>
      </c>
    </row>
    <row r="9200" spans="1:11" x14ac:dyDescent="0.35">
      <c r="A9200">
        <v>30367</v>
      </c>
      <c r="B9200" t="s">
        <v>17822</v>
      </c>
      <c r="C9200" s="70">
        <v>0</v>
      </c>
      <c r="D9200" s="70">
        <v>0</v>
      </c>
      <c r="E9200" s="71">
        <v>44658</v>
      </c>
      <c r="F9200" t="s">
        <v>17845</v>
      </c>
      <c r="G9200" t="s">
        <v>15843</v>
      </c>
      <c r="H9200" t="s">
        <v>17844</v>
      </c>
      <c r="J9200" s="40">
        <v>3391.1</v>
      </c>
      <c r="K9200" s="40">
        <v>0</v>
      </c>
    </row>
    <row r="9201" spans="1:11" x14ac:dyDescent="0.35">
      <c r="A9201">
        <v>30367</v>
      </c>
      <c r="B9201" t="s">
        <v>17822</v>
      </c>
      <c r="C9201" s="70">
        <v>0</v>
      </c>
      <c r="D9201" s="70">
        <v>0</v>
      </c>
      <c r="E9201" s="71">
        <v>44693</v>
      </c>
      <c r="F9201" t="s">
        <v>16203</v>
      </c>
      <c r="G9201" t="s">
        <v>2142</v>
      </c>
      <c r="H9201" t="s">
        <v>16202</v>
      </c>
      <c r="I9201" t="s">
        <v>16201</v>
      </c>
      <c r="J9201" s="40">
        <v>0</v>
      </c>
      <c r="K9201" s="40">
        <v>3181.08</v>
      </c>
    </row>
    <row r="9202" spans="1:11" x14ac:dyDescent="0.35">
      <c r="A9202">
        <v>30367</v>
      </c>
      <c r="B9202" t="s">
        <v>17822</v>
      </c>
      <c r="C9202" s="70">
        <v>0</v>
      </c>
      <c r="D9202" s="70">
        <v>0</v>
      </c>
      <c r="E9202" s="71">
        <v>44696</v>
      </c>
      <c r="F9202" t="s">
        <v>17843</v>
      </c>
      <c r="G9202" t="s">
        <v>15843</v>
      </c>
      <c r="H9202" t="s">
        <v>17842</v>
      </c>
      <c r="J9202" s="40">
        <v>3231.42</v>
      </c>
      <c r="K9202" s="40">
        <v>0</v>
      </c>
    </row>
    <row r="9203" spans="1:11" x14ac:dyDescent="0.35">
      <c r="A9203">
        <v>30367</v>
      </c>
      <c r="B9203" t="s">
        <v>17822</v>
      </c>
      <c r="C9203" s="70">
        <v>0</v>
      </c>
      <c r="D9203" s="70">
        <v>0</v>
      </c>
      <c r="E9203" s="71">
        <v>44712</v>
      </c>
      <c r="F9203" t="s">
        <v>5909</v>
      </c>
      <c r="G9203" t="s">
        <v>2247</v>
      </c>
      <c r="J9203" s="40">
        <v>0</v>
      </c>
      <c r="K9203" s="40">
        <v>50.34</v>
      </c>
    </row>
    <row r="9204" spans="1:11" x14ac:dyDescent="0.35">
      <c r="A9204">
        <v>30367</v>
      </c>
      <c r="B9204" t="s">
        <v>17822</v>
      </c>
      <c r="C9204" s="70">
        <v>0</v>
      </c>
      <c r="D9204" s="70">
        <v>0</v>
      </c>
      <c r="E9204" s="71">
        <v>44728</v>
      </c>
      <c r="F9204" t="s">
        <v>8713</v>
      </c>
      <c r="G9204" t="s">
        <v>2142</v>
      </c>
      <c r="H9204" t="s">
        <v>8712</v>
      </c>
      <c r="I9204" t="s">
        <v>8711</v>
      </c>
      <c r="J9204" s="40">
        <v>0</v>
      </c>
      <c r="K9204" s="40">
        <v>4315.97</v>
      </c>
    </row>
    <row r="9205" spans="1:11" x14ac:dyDescent="0.35">
      <c r="A9205">
        <v>30367</v>
      </c>
      <c r="B9205" t="s">
        <v>17822</v>
      </c>
      <c r="C9205" s="70">
        <v>0</v>
      </c>
      <c r="D9205" s="70">
        <v>0</v>
      </c>
      <c r="E9205" s="71">
        <v>44728</v>
      </c>
      <c r="F9205" t="s">
        <v>17841</v>
      </c>
      <c r="G9205" t="s">
        <v>15843</v>
      </c>
      <c r="H9205" t="s">
        <v>17840</v>
      </c>
      <c r="J9205" s="40">
        <v>4315.97</v>
      </c>
      <c r="K9205" s="40">
        <v>0</v>
      </c>
    </row>
    <row r="9206" spans="1:11" x14ac:dyDescent="0.35">
      <c r="A9206">
        <v>30367</v>
      </c>
      <c r="B9206" t="s">
        <v>17822</v>
      </c>
      <c r="C9206" s="70">
        <v>0</v>
      </c>
      <c r="D9206" s="70">
        <v>0</v>
      </c>
      <c r="E9206" s="71">
        <v>44754</v>
      </c>
      <c r="F9206" t="s">
        <v>8700</v>
      </c>
      <c r="G9206" t="s">
        <v>2142</v>
      </c>
      <c r="H9206" t="s">
        <v>8699</v>
      </c>
      <c r="I9206" t="s">
        <v>8698</v>
      </c>
      <c r="J9206" s="40">
        <v>0</v>
      </c>
      <c r="K9206" s="40">
        <v>4619.1899999999996</v>
      </c>
    </row>
    <row r="9207" spans="1:11" x14ac:dyDescent="0.35">
      <c r="A9207">
        <v>30367</v>
      </c>
      <c r="B9207" t="s">
        <v>17822</v>
      </c>
      <c r="C9207" s="70">
        <v>0</v>
      </c>
      <c r="D9207" s="70">
        <v>0</v>
      </c>
      <c r="E9207" s="71">
        <v>44754</v>
      </c>
      <c r="F9207" t="s">
        <v>17839</v>
      </c>
      <c r="G9207" t="s">
        <v>15843</v>
      </c>
      <c r="H9207" t="s">
        <v>17838</v>
      </c>
      <c r="I9207" t="s">
        <v>17837</v>
      </c>
      <c r="J9207" s="40">
        <v>4619.1899999999996</v>
      </c>
      <c r="K9207" s="40">
        <v>0</v>
      </c>
    </row>
    <row r="9208" spans="1:11" x14ac:dyDescent="0.35">
      <c r="A9208">
        <v>30367</v>
      </c>
      <c r="B9208" t="s">
        <v>17822</v>
      </c>
      <c r="C9208" s="70">
        <v>0</v>
      </c>
      <c r="D9208" s="70">
        <v>0</v>
      </c>
      <c r="E9208" s="71">
        <v>44773</v>
      </c>
      <c r="F9208" t="s">
        <v>8697</v>
      </c>
      <c r="G9208" t="s">
        <v>2142</v>
      </c>
      <c r="H9208" t="s">
        <v>8696</v>
      </c>
      <c r="I9208" t="s">
        <v>8695</v>
      </c>
      <c r="J9208" s="40">
        <v>0</v>
      </c>
      <c r="K9208" s="40">
        <v>5388.25</v>
      </c>
    </row>
    <row r="9209" spans="1:11" x14ac:dyDescent="0.35">
      <c r="A9209">
        <v>30367</v>
      </c>
      <c r="B9209" t="s">
        <v>17822</v>
      </c>
      <c r="C9209" s="70">
        <v>0</v>
      </c>
      <c r="D9209" s="70">
        <v>0</v>
      </c>
      <c r="E9209" s="71">
        <v>44773</v>
      </c>
      <c r="F9209" t="s">
        <v>5328</v>
      </c>
      <c r="G9209" t="s">
        <v>2247</v>
      </c>
      <c r="J9209" s="40">
        <v>214.51</v>
      </c>
      <c r="K9209" s="40">
        <v>0</v>
      </c>
    </row>
    <row r="9210" spans="1:11" x14ac:dyDescent="0.35">
      <c r="A9210">
        <v>30367</v>
      </c>
      <c r="B9210" t="s">
        <v>17822</v>
      </c>
      <c r="C9210" s="70">
        <v>0</v>
      </c>
      <c r="D9210" s="70">
        <v>0</v>
      </c>
      <c r="E9210" s="71">
        <v>44794</v>
      </c>
      <c r="F9210" t="s">
        <v>17836</v>
      </c>
      <c r="G9210" t="s">
        <v>15843</v>
      </c>
      <c r="H9210" t="s">
        <v>17835</v>
      </c>
      <c r="J9210" s="40">
        <v>5388.25</v>
      </c>
      <c r="K9210" s="40">
        <v>0</v>
      </c>
    </row>
    <row r="9211" spans="1:11" x14ac:dyDescent="0.35">
      <c r="A9211">
        <v>30367</v>
      </c>
      <c r="B9211" t="s">
        <v>17822</v>
      </c>
      <c r="C9211" s="70">
        <v>0</v>
      </c>
      <c r="D9211" s="70">
        <v>0</v>
      </c>
      <c r="E9211" s="71">
        <v>44804</v>
      </c>
      <c r="F9211" t="s">
        <v>5141</v>
      </c>
      <c r="G9211" t="s">
        <v>2247</v>
      </c>
      <c r="H9211" t="s">
        <v>2265</v>
      </c>
      <c r="J9211" s="40">
        <v>0</v>
      </c>
      <c r="K9211" s="40">
        <v>214.51</v>
      </c>
    </row>
    <row r="9212" spans="1:11" x14ac:dyDescent="0.35">
      <c r="A9212">
        <v>30367</v>
      </c>
      <c r="B9212" t="s">
        <v>17822</v>
      </c>
      <c r="C9212" s="70">
        <v>0</v>
      </c>
      <c r="D9212" s="70">
        <v>0</v>
      </c>
      <c r="E9212" s="71">
        <v>44823</v>
      </c>
      <c r="F9212" t="s">
        <v>8689</v>
      </c>
      <c r="G9212" t="s">
        <v>2142</v>
      </c>
      <c r="H9212" t="s">
        <v>8688</v>
      </c>
      <c r="I9212" t="s">
        <v>8687</v>
      </c>
      <c r="J9212" s="40">
        <v>0</v>
      </c>
      <c r="K9212" s="40">
        <v>1492.61</v>
      </c>
    </row>
    <row r="9213" spans="1:11" x14ac:dyDescent="0.35">
      <c r="A9213">
        <v>30367</v>
      </c>
      <c r="B9213" t="s">
        <v>17822</v>
      </c>
      <c r="C9213" s="70">
        <v>0</v>
      </c>
      <c r="D9213" s="70">
        <v>0</v>
      </c>
      <c r="E9213" s="71">
        <v>44823</v>
      </c>
      <c r="F9213" t="s">
        <v>17834</v>
      </c>
      <c r="G9213" t="s">
        <v>15843</v>
      </c>
      <c r="H9213" t="s">
        <v>17833</v>
      </c>
      <c r="I9213" t="s">
        <v>17832</v>
      </c>
      <c r="J9213" s="40">
        <v>1492.61</v>
      </c>
      <c r="K9213" s="40">
        <v>0</v>
      </c>
    </row>
    <row r="9214" spans="1:11" x14ac:dyDescent="0.35">
      <c r="A9214">
        <v>30367</v>
      </c>
      <c r="B9214" t="s">
        <v>17822</v>
      </c>
      <c r="C9214" s="70">
        <v>0</v>
      </c>
      <c r="D9214" s="70">
        <v>0</v>
      </c>
      <c r="E9214" s="71">
        <v>44841</v>
      </c>
      <c r="F9214" t="s">
        <v>8674</v>
      </c>
      <c r="G9214" t="s">
        <v>2142</v>
      </c>
      <c r="H9214" t="s">
        <v>8673</v>
      </c>
      <c r="I9214" t="s">
        <v>8672</v>
      </c>
      <c r="J9214" s="40">
        <v>0</v>
      </c>
      <c r="K9214" s="40">
        <v>5102.55</v>
      </c>
    </row>
    <row r="9215" spans="1:11" x14ac:dyDescent="0.35">
      <c r="A9215">
        <v>30367</v>
      </c>
      <c r="B9215" t="s">
        <v>17822</v>
      </c>
      <c r="C9215" s="70">
        <v>0</v>
      </c>
      <c r="D9215" s="70">
        <v>0</v>
      </c>
      <c r="E9215" s="71">
        <v>44841</v>
      </c>
      <c r="F9215" t="s">
        <v>8671</v>
      </c>
      <c r="G9215" t="s">
        <v>2142</v>
      </c>
      <c r="H9215" t="s">
        <v>8670</v>
      </c>
      <c r="I9215" t="s">
        <v>8669</v>
      </c>
      <c r="J9215" s="40">
        <v>0</v>
      </c>
      <c r="K9215" s="40">
        <v>3452.45</v>
      </c>
    </row>
    <row r="9216" spans="1:11" x14ac:dyDescent="0.35">
      <c r="A9216">
        <v>30367</v>
      </c>
      <c r="B9216" t="s">
        <v>17822</v>
      </c>
      <c r="C9216" s="70">
        <v>0</v>
      </c>
      <c r="D9216" s="70">
        <v>0</v>
      </c>
      <c r="E9216" s="71">
        <v>44841</v>
      </c>
      <c r="F9216" t="s">
        <v>17831</v>
      </c>
      <c r="G9216" t="s">
        <v>15843</v>
      </c>
      <c r="H9216" t="s">
        <v>17830</v>
      </c>
      <c r="I9216" t="s">
        <v>17829</v>
      </c>
      <c r="J9216" s="40">
        <v>8555</v>
      </c>
      <c r="K9216" s="40">
        <v>0</v>
      </c>
    </row>
    <row r="9217" spans="1:11" x14ac:dyDescent="0.35">
      <c r="A9217">
        <v>30367</v>
      </c>
      <c r="B9217" t="s">
        <v>17822</v>
      </c>
      <c r="C9217" s="70">
        <v>0</v>
      </c>
      <c r="D9217" s="70">
        <v>0</v>
      </c>
      <c r="E9217" s="71">
        <v>44888</v>
      </c>
      <c r="F9217" t="s">
        <v>8665</v>
      </c>
      <c r="G9217" t="s">
        <v>2142</v>
      </c>
      <c r="H9217" t="s">
        <v>8664</v>
      </c>
      <c r="I9217" t="s">
        <v>8663</v>
      </c>
      <c r="J9217" s="40">
        <v>0</v>
      </c>
      <c r="K9217" s="40">
        <v>5212.5600000000004</v>
      </c>
    </row>
    <row r="9218" spans="1:11" x14ac:dyDescent="0.35">
      <c r="A9218">
        <v>30367</v>
      </c>
      <c r="B9218" t="s">
        <v>17822</v>
      </c>
      <c r="C9218" s="70">
        <v>0</v>
      </c>
      <c r="D9218" s="70">
        <v>0</v>
      </c>
      <c r="E9218" s="71">
        <v>44888</v>
      </c>
      <c r="F9218" t="s">
        <v>17828</v>
      </c>
      <c r="G9218" t="s">
        <v>15843</v>
      </c>
      <c r="H9218" t="s">
        <v>17827</v>
      </c>
      <c r="I9218" t="s">
        <v>17826</v>
      </c>
      <c r="J9218" s="40">
        <v>5212.5600000000004</v>
      </c>
      <c r="K9218" s="40">
        <v>0</v>
      </c>
    </row>
    <row r="9219" spans="1:11" x14ac:dyDescent="0.35">
      <c r="A9219">
        <v>30367</v>
      </c>
      <c r="B9219" t="s">
        <v>17822</v>
      </c>
      <c r="C9219" s="70">
        <v>0</v>
      </c>
      <c r="D9219" s="70">
        <v>0</v>
      </c>
      <c r="E9219" s="71">
        <v>44915</v>
      </c>
      <c r="F9219" t="s">
        <v>8656</v>
      </c>
      <c r="G9219" t="s">
        <v>2142</v>
      </c>
      <c r="H9219" t="s">
        <v>8655</v>
      </c>
      <c r="I9219" t="s">
        <v>8654</v>
      </c>
      <c r="J9219" s="40">
        <v>0</v>
      </c>
      <c r="K9219" s="40">
        <v>5328.91</v>
      </c>
    </row>
    <row r="9220" spans="1:11" x14ac:dyDescent="0.35">
      <c r="A9220">
        <v>30367</v>
      </c>
      <c r="B9220" t="s">
        <v>17822</v>
      </c>
      <c r="C9220" s="70">
        <v>0</v>
      </c>
      <c r="D9220" s="70">
        <v>0</v>
      </c>
      <c r="E9220" s="71">
        <v>44915</v>
      </c>
      <c r="F9220" t="s">
        <v>17825</v>
      </c>
      <c r="G9220" t="s">
        <v>15843</v>
      </c>
      <c r="H9220" t="s">
        <v>17824</v>
      </c>
      <c r="I9220" t="s">
        <v>17823</v>
      </c>
      <c r="J9220" s="40">
        <v>5328.91</v>
      </c>
      <c r="K9220" s="40">
        <v>0</v>
      </c>
    </row>
    <row r="9221" spans="1:11" x14ac:dyDescent="0.35">
      <c r="A9221">
        <v>30367</v>
      </c>
      <c r="B9221" t="s">
        <v>17822</v>
      </c>
      <c r="C9221" s="70">
        <v>0</v>
      </c>
      <c r="D9221" s="70">
        <v>0</v>
      </c>
      <c r="E9221" s="71">
        <v>44926</v>
      </c>
      <c r="F9221" t="s">
        <v>3483</v>
      </c>
      <c r="G9221" t="s">
        <v>2247</v>
      </c>
      <c r="H9221" t="s">
        <v>1911</v>
      </c>
      <c r="I9221" t="s">
        <v>1911</v>
      </c>
      <c r="J9221" s="40">
        <v>0</v>
      </c>
      <c r="K9221" s="40">
        <v>36.61</v>
      </c>
    </row>
    <row r="9222" spans="1:11" x14ac:dyDescent="0.35">
      <c r="A9222">
        <v>30368</v>
      </c>
      <c r="B9222" t="s">
        <v>17821</v>
      </c>
      <c r="C9222" s="70">
        <v>0</v>
      </c>
      <c r="D9222" s="70">
        <v>0</v>
      </c>
      <c r="E9222" s="71">
        <v>44567</v>
      </c>
      <c r="F9222" t="s">
        <v>12825</v>
      </c>
      <c r="G9222" t="s">
        <v>2142</v>
      </c>
      <c r="H9222" t="s">
        <v>12824</v>
      </c>
      <c r="I9222" t="s">
        <v>12823</v>
      </c>
      <c r="J9222" s="40">
        <v>0</v>
      </c>
      <c r="K9222" s="40">
        <v>723.71</v>
      </c>
    </row>
    <row r="9223" spans="1:11" x14ac:dyDescent="0.35">
      <c r="A9223">
        <v>30368</v>
      </c>
      <c r="B9223" t="s">
        <v>17821</v>
      </c>
      <c r="C9223" s="70">
        <v>0</v>
      </c>
      <c r="D9223" s="70">
        <v>0</v>
      </c>
      <c r="E9223" s="71">
        <v>44592</v>
      </c>
      <c r="F9223" t="s">
        <v>11547</v>
      </c>
      <c r="G9223" t="s">
        <v>1912</v>
      </c>
      <c r="J9223" s="40">
        <v>704.23</v>
      </c>
      <c r="K9223" s="40">
        <v>0</v>
      </c>
    </row>
    <row r="9224" spans="1:11" x14ac:dyDescent="0.35">
      <c r="A9224">
        <v>30368</v>
      </c>
      <c r="B9224" t="s">
        <v>17821</v>
      </c>
      <c r="C9224" s="70">
        <v>0</v>
      </c>
      <c r="D9224" s="70">
        <v>0</v>
      </c>
      <c r="E9224" s="71">
        <v>44592</v>
      </c>
      <c r="F9224" t="s">
        <v>6784</v>
      </c>
      <c r="G9224" t="s">
        <v>2247</v>
      </c>
      <c r="J9224" s="40">
        <v>19.48</v>
      </c>
      <c r="K9224" s="40">
        <v>0</v>
      </c>
    </row>
    <row r="9225" spans="1:11" x14ac:dyDescent="0.35">
      <c r="A9225">
        <v>30368</v>
      </c>
      <c r="B9225" t="s">
        <v>17821</v>
      </c>
      <c r="C9225" s="70">
        <v>0</v>
      </c>
      <c r="D9225" s="70">
        <v>0</v>
      </c>
      <c r="E9225" s="71">
        <v>44615</v>
      </c>
      <c r="F9225" t="s">
        <v>3213</v>
      </c>
      <c r="G9225" t="s">
        <v>2142</v>
      </c>
      <c r="H9225" t="s">
        <v>3212</v>
      </c>
      <c r="I9225" t="s">
        <v>3211</v>
      </c>
      <c r="J9225" s="40">
        <v>0</v>
      </c>
      <c r="K9225" s="40">
        <v>2005.27</v>
      </c>
    </row>
    <row r="9226" spans="1:11" x14ac:dyDescent="0.35">
      <c r="A9226">
        <v>30368</v>
      </c>
      <c r="B9226" t="s">
        <v>17821</v>
      </c>
      <c r="C9226" s="70">
        <v>0</v>
      </c>
      <c r="D9226" s="70">
        <v>0</v>
      </c>
      <c r="E9226" s="71">
        <v>44620</v>
      </c>
      <c r="F9226" t="s">
        <v>15891</v>
      </c>
      <c r="G9226" t="s">
        <v>1912</v>
      </c>
      <c r="J9226" s="40">
        <v>1995.99</v>
      </c>
      <c r="K9226" s="40">
        <v>0</v>
      </c>
    </row>
    <row r="9227" spans="1:11" x14ac:dyDescent="0.35">
      <c r="A9227">
        <v>30368</v>
      </c>
      <c r="B9227" t="s">
        <v>17821</v>
      </c>
      <c r="C9227" s="70">
        <v>0</v>
      </c>
      <c r="D9227" s="70">
        <v>0</v>
      </c>
      <c r="E9227" s="71">
        <v>44651</v>
      </c>
      <c r="F9227" t="s">
        <v>6465</v>
      </c>
      <c r="G9227" t="s">
        <v>2247</v>
      </c>
      <c r="J9227" s="40">
        <v>9.2799999999999994</v>
      </c>
      <c r="K9227" s="40">
        <v>0</v>
      </c>
    </row>
    <row r="9228" spans="1:11" x14ac:dyDescent="0.35">
      <c r="A9228">
        <v>30368</v>
      </c>
      <c r="B9228" t="s">
        <v>17821</v>
      </c>
      <c r="C9228" s="70">
        <v>0</v>
      </c>
      <c r="D9228" s="70">
        <v>0</v>
      </c>
      <c r="E9228" s="71">
        <v>44697</v>
      </c>
      <c r="F9228" t="s">
        <v>12790</v>
      </c>
      <c r="G9228" t="s">
        <v>2142</v>
      </c>
      <c r="H9228" t="s">
        <v>12789</v>
      </c>
      <c r="I9228" t="s">
        <v>12788</v>
      </c>
      <c r="J9228" s="40">
        <v>0</v>
      </c>
      <c r="K9228" s="40">
        <v>708.39</v>
      </c>
    </row>
    <row r="9229" spans="1:11" x14ac:dyDescent="0.35">
      <c r="A9229">
        <v>30368</v>
      </c>
      <c r="B9229" t="s">
        <v>17821</v>
      </c>
      <c r="C9229" s="70">
        <v>0</v>
      </c>
      <c r="D9229" s="70">
        <v>0</v>
      </c>
      <c r="E9229" s="71">
        <v>44712</v>
      </c>
      <c r="F9229" t="s">
        <v>3443</v>
      </c>
      <c r="G9229" t="s">
        <v>1912</v>
      </c>
      <c r="J9229" s="40">
        <v>725.58</v>
      </c>
      <c r="K9229" s="40">
        <v>0</v>
      </c>
    </row>
    <row r="9230" spans="1:11" x14ac:dyDescent="0.35">
      <c r="A9230">
        <v>30368</v>
      </c>
      <c r="B9230" t="s">
        <v>17821</v>
      </c>
      <c r="C9230" s="70">
        <v>0</v>
      </c>
      <c r="D9230" s="70">
        <v>0</v>
      </c>
      <c r="E9230" s="71">
        <v>44724</v>
      </c>
      <c r="F9230" t="s">
        <v>12779</v>
      </c>
      <c r="G9230" t="s">
        <v>2142</v>
      </c>
      <c r="H9230" t="s">
        <v>12778</v>
      </c>
      <c r="I9230" t="s">
        <v>12777</v>
      </c>
      <c r="J9230" s="40">
        <v>0</v>
      </c>
      <c r="K9230" s="40">
        <v>142.22</v>
      </c>
    </row>
    <row r="9231" spans="1:11" x14ac:dyDescent="0.35">
      <c r="A9231">
        <v>30368</v>
      </c>
      <c r="B9231" t="s">
        <v>17821</v>
      </c>
      <c r="C9231" s="70">
        <v>0</v>
      </c>
      <c r="D9231" s="70">
        <v>0</v>
      </c>
      <c r="E9231" s="71">
        <v>44741</v>
      </c>
      <c r="F9231" t="s">
        <v>12767</v>
      </c>
      <c r="G9231" t="s">
        <v>2142</v>
      </c>
      <c r="H9231" t="s">
        <v>2052</v>
      </c>
      <c r="I9231" t="s">
        <v>2051</v>
      </c>
      <c r="J9231" s="40">
        <v>0</v>
      </c>
      <c r="K9231" s="40">
        <v>367.83</v>
      </c>
    </row>
    <row r="9232" spans="1:11" x14ac:dyDescent="0.35">
      <c r="A9232">
        <v>30368</v>
      </c>
      <c r="B9232" t="s">
        <v>17821</v>
      </c>
      <c r="C9232" s="70">
        <v>0</v>
      </c>
      <c r="D9232" s="70">
        <v>0</v>
      </c>
      <c r="E9232" s="71">
        <v>44742</v>
      </c>
      <c r="F9232" t="s">
        <v>15880</v>
      </c>
      <c r="G9232" t="s">
        <v>1912</v>
      </c>
      <c r="J9232" s="40">
        <v>137.13999999999999</v>
      </c>
      <c r="K9232" s="40">
        <v>0</v>
      </c>
    </row>
    <row r="9233" spans="1:11" x14ac:dyDescent="0.35">
      <c r="A9233">
        <v>30368</v>
      </c>
      <c r="B9233" t="s">
        <v>17821</v>
      </c>
      <c r="C9233" s="70">
        <v>0</v>
      </c>
      <c r="D9233" s="70">
        <v>0</v>
      </c>
      <c r="E9233" s="71">
        <v>44742</v>
      </c>
      <c r="F9233" t="s">
        <v>15880</v>
      </c>
      <c r="G9233" t="s">
        <v>1912</v>
      </c>
      <c r="J9233" s="40">
        <v>360.86</v>
      </c>
      <c r="K9233" s="40">
        <v>0</v>
      </c>
    </row>
    <row r="9234" spans="1:11" x14ac:dyDescent="0.35">
      <c r="A9234">
        <v>30368</v>
      </c>
      <c r="B9234" t="s">
        <v>17821</v>
      </c>
      <c r="C9234" s="70">
        <v>0</v>
      </c>
      <c r="D9234" s="70">
        <v>0</v>
      </c>
      <c r="E9234" s="71">
        <v>44742</v>
      </c>
      <c r="F9234" t="s">
        <v>5635</v>
      </c>
      <c r="G9234" t="s">
        <v>2247</v>
      </c>
      <c r="J9234" s="40">
        <v>0</v>
      </c>
      <c r="K9234" s="40">
        <v>6.85</v>
      </c>
    </row>
    <row r="9235" spans="1:11" x14ac:dyDescent="0.35">
      <c r="A9235">
        <v>30368</v>
      </c>
      <c r="B9235" t="s">
        <v>17821</v>
      </c>
      <c r="C9235" s="70">
        <v>0</v>
      </c>
      <c r="D9235" s="70">
        <v>0</v>
      </c>
      <c r="E9235" s="71">
        <v>44743</v>
      </c>
      <c r="F9235" t="s">
        <v>2053</v>
      </c>
      <c r="G9235" t="s">
        <v>1907</v>
      </c>
      <c r="H9235" t="s">
        <v>2052</v>
      </c>
      <c r="I9235" t="s">
        <v>2051</v>
      </c>
      <c r="J9235" s="40">
        <v>1.7</v>
      </c>
      <c r="K9235" s="40">
        <v>0</v>
      </c>
    </row>
    <row r="9236" spans="1:11" x14ac:dyDescent="0.35">
      <c r="A9236">
        <v>30368</v>
      </c>
      <c r="B9236" t="s">
        <v>17821</v>
      </c>
      <c r="C9236" s="70">
        <v>0</v>
      </c>
      <c r="D9236" s="70">
        <v>0</v>
      </c>
      <c r="E9236" s="71">
        <v>44773</v>
      </c>
      <c r="F9236" t="s">
        <v>5327</v>
      </c>
      <c r="G9236" t="s">
        <v>2247</v>
      </c>
      <c r="J9236" s="40">
        <v>0.01</v>
      </c>
      <c r="K9236" s="40">
        <v>0</v>
      </c>
    </row>
    <row r="9237" spans="1:11" x14ac:dyDescent="0.35">
      <c r="A9237">
        <v>30369</v>
      </c>
      <c r="B9237" t="s">
        <v>17820</v>
      </c>
      <c r="C9237" s="70">
        <v>0</v>
      </c>
      <c r="D9237" s="70">
        <v>0</v>
      </c>
      <c r="E9237" s="71">
        <v>44587</v>
      </c>
      <c r="F9237" t="s">
        <v>12064</v>
      </c>
      <c r="G9237" t="s">
        <v>2142</v>
      </c>
      <c r="H9237" t="s">
        <v>12063</v>
      </c>
      <c r="I9237" t="s">
        <v>12062</v>
      </c>
      <c r="J9237" s="40">
        <v>0</v>
      </c>
      <c r="K9237" s="40">
        <v>187.34</v>
      </c>
    </row>
    <row r="9238" spans="1:11" x14ac:dyDescent="0.35">
      <c r="A9238">
        <v>30369</v>
      </c>
      <c r="B9238" t="s">
        <v>17820</v>
      </c>
      <c r="C9238" s="70">
        <v>0</v>
      </c>
      <c r="D9238" s="70">
        <v>0</v>
      </c>
      <c r="E9238" s="71">
        <v>44592</v>
      </c>
      <c r="F9238" t="s">
        <v>11547</v>
      </c>
      <c r="G9238" t="s">
        <v>1912</v>
      </c>
      <c r="J9238" s="40">
        <v>186.23</v>
      </c>
      <c r="K9238" s="40">
        <v>0</v>
      </c>
    </row>
    <row r="9239" spans="1:11" x14ac:dyDescent="0.35">
      <c r="A9239">
        <v>30369</v>
      </c>
      <c r="B9239" t="s">
        <v>17820</v>
      </c>
      <c r="C9239" s="70">
        <v>0</v>
      </c>
      <c r="D9239" s="70">
        <v>0</v>
      </c>
      <c r="E9239" s="71">
        <v>44592</v>
      </c>
      <c r="F9239" t="s">
        <v>6740</v>
      </c>
      <c r="G9239" t="s">
        <v>2247</v>
      </c>
      <c r="H9239" t="s">
        <v>6720</v>
      </c>
      <c r="I9239" t="s">
        <v>6720</v>
      </c>
      <c r="J9239" s="40">
        <v>1.1100000000000001</v>
      </c>
      <c r="K9239" s="40">
        <v>0</v>
      </c>
    </row>
    <row r="9240" spans="1:11" x14ac:dyDescent="0.35">
      <c r="A9240">
        <v>30369</v>
      </c>
      <c r="B9240" t="s">
        <v>17820</v>
      </c>
      <c r="C9240" s="70">
        <v>0</v>
      </c>
      <c r="D9240" s="70">
        <v>0</v>
      </c>
      <c r="E9240" s="71">
        <v>44651</v>
      </c>
      <c r="F9240" t="s">
        <v>6464</v>
      </c>
      <c r="G9240" t="s">
        <v>2247</v>
      </c>
      <c r="J9240" s="40">
        <v>1.1100000000000001</v>
      </c>
      <c r="K9240" s="40">
        <v>0</v>
      </c>
    </row>
    <row r="9241" spans="1:11" x14ac:dyDescent="0.35">
      <c r="A9241">
        <v>30369</v>
      </c>
      <c r="B9241" t="s">
        <v>17820</v>
      </c>
      <c r="C9241" s="70">
        <v>0</v>
      </c>
      <c r="D9241" s="70">
        <v>0</v>
      </c>
      <c r="E9241" s="71">
        <v>44926</v>
      </c>
      <c r="F9241" t="s">
        <v>3482</v>
      </c>
      <c r="G9241" t="s">
        <v>2247</v>
      </c>
      <c r="H9241" t="s">
        <v>1911</v>
      </c>
      <c r="I9241" t="s">
        <v>1911</v>
      </c>
      <c r="J9241" s="40">
        <v>0</v>
      </c>
      <c r="K9241" s="40">
        <v>1.1100000000000001</v>
      </c>
    </row>
    <row r="9242" spans="1:11" x14ac:dyDescent="0.35">
      <c r="A9242">
        <v>30370</v>
      </c>
      <c r="B9242" t="s">
        <v>17819</v>
      </c>
      <c r="C9242" s="70">
        <v>0</v>
      </c>
      <c r="D9242" s="70">
        <v>0</v>
      </c>
      <c r="E9242" s="71">
        <v>44592</v>
      </c>
      <c r="F9242" t="s">
        <v>11547</v>
      </c>
      <c r="G9242" t="s">
        <v>1912</v>
      </c>
      <c r="J9242" s="40">
        <v>338.34</v>
      </c>
      <c r="K9242" s="40">
        <v>0</v>
      </c>
    </row>
    <row r="9243" spans="1:11" x14ac:dyDescent="0.35">
      <c r="A9243">
        <v>30370</v>
      </c>
      <c r="B9243" t="s">
        <v>17819</v>
      </c>
      <c r="C9243" s="70">
        <v>0</v>
      </c>
      <c r="D9243" s="70">
        <v>0</v>
      </c>
      <c r="E9243" s="71">
        <v>44592</v>
      </c>
      <c r="F9243" t="s">
        <v>17818</v>
      </c>
      <c r="G9243" t="s">
        <v>1912</v>
      </c>
      <c r="J9243" s="40">
        <v>-338.34</v>
      </c>
      <c r="K9243" s="40">
        <v>0</v>
      </c>
    </row>
    <row r="9244" spans="1:11" x14ac:dyDescent="0.35">
      <c r="A9244">
        <v>30371</v>
      </c>
      <c r="B9244" t="s">
        <v>17792</v>
      </c>
      <c r="C9244" s="70">
        <v>0</v>
      </c>
      <c r="D9244" s="70">
        <v>0</v>
      </c>
      <c r="E9244" s="71">
        <v>44601</v>
      </c>
      <c r="F9244" t="s">
        <v>17817</v>
      </c>
      <c r="G9244" t="s">
        <v>15843</v>
      </c>
      <c r="H9244" t="s">
        <v>17816</v>
      </c>
      <c r="J9244" s="40">
        <v>3638.06</v>
      </c>
      <c r="K9244" s="40">
        <v>0</v>
      </c>
    </row>
    <row r="9245" spans="1:11" x14ac:dyDescent="0.35">
      <c r="A9245">
        <v>30371</v>
      </c>
      <c r="B9245" t="s">
        <v>17792</v>
      </c>
      <c r="C9245" s="70">
        <v>0</v>
      </c>
      <c r="D9245" s="70">
        <v>0</v>
      </c>
      <c r="E9245" s="71">
        <v>44609</v>
      </c>
      <c r="F9245" t="s">
        <v>17815</v>
      </c>
      <c r="G9245" t="s">
        <v>15843</v>
      </c>
      <c r="H9245" t="s">
        <v>17814</v>
      </c>
      <c r="J9245" s="40">
        <v>3668.86</v>
      </c>
      <c r="K9245" s="40">
        <v>0</v>
      </c>
    </row>
    <row r="9246" spans="1:11" x14ac:dyDescent="0.35">
      <c r="A9246">
        <v>30371</v>
      </c>
      <c r="B9246" t="s">
        <v>17792</v>
      </c>
      <c r="C9246" s="70">
        <v>0</v>
      </c>
      <c r="D9246" s="70">
        <v>0</v>
      </c>
      <c r="E9246" s="71">
        <v>44620</v>
      </c>
      <c r="F9246" t="s">
        <v>10938</v>
      </c>
      <c r="G9246" t="s">
        <v>2142</v>
      </c>
      <c r="H9246" t="s">
        <v>10937</v>
      </c>
      <c r="I9246" t="s">
        <v>10936</v>
      </c>
      <c r="J9246" s="40">
        <v>0</v>
      </c>
      <c r="K9246" s="40">
        <v>3627.91</v>
      </c>
    </row>
    <row r="9247" spans="1:11" x14ac:dyDescent="0.35">
      <c r="A9247">
        <v>30371</v>
      </c>
      <c r="B9247" t="s">
        <v>17792</v>
      </c>
      <c r="C9247" s="70">
        <v>0</v>
      </c>
      <c r="D9247" s="70">
        <v>0</v>
      </c>
      <c r="E9247" s="71">
        <v>44651</v>
      </c>
      <c r="F9247" t="s">
        <v>6463</v>
      </c>
      <c r="G9247" t="s">
        <v>2247</v>
      </c>
      <c r="J9247" s="40">
        <v>60.84</v>
      </c>
      <c r="K9247" s="40">
        <v>0</v>
      </c>
    </row>
    <row r="9248" spans="1:11" x14ac:dyDescent="0.35">
      <c r="A9248">
        <v>30371</v>
      </c>
      <c r="B9248" t="s">
        <v>17792</v>
      </c>
      <c r="C9248" s="70">
        <v>0</v>
      </c>
      <c r="D9248" s="70">
        <v>0</v>
      </c>
      <c r="E9248" s="71">
        <v>44658</v>
      </c>
      <c r="F9248" t="s">
        <v>17813</v>
      </c>
      <c r="G9248" t="s">
        <v>15843</v>
      </c>
      <c r="H9248" t="s">
        <v>17812</v>
      </c>
      <c r="J9248" s="40">
        <v>3624.54</v>
      </c>
      <c r="K9248" s="40">
        <v>0</v>
      </c>
    </row>
    <row r="9249" spans="1:11" x14ac:dyDescent="0.35">
      <c r="A9249">
        <v>30371</v>
      </c>
      <c r="B9249" t="s">
        <v>17792</v>
      </c>
      <c r="C9249" s="70">
        <v>0</v>
      </c>
      <c r="D9249" s="70">
        <v>0</v>
      </c>
      <c r="E9249" s="71">
        <v>44681</v>
      </c>
      <c r="F9249" t="s">
        <v>6230</v>
      </c>
      <c r="G9249" t="s">
        <v>2247</v>
      </c>
      <c r="J9249" s="40">
        <v>0</v>
      </c>
      <c r="K9249" s="40">
        <v>410.45</v>
      </c>
    </row>
    <row r="9250" spans="1:11" x14ac:dyDescent="0.35">
      <c r="A9250">
        <v>30371</v>
      </c>
      <c r="B9250" t="s">
        <v>17792</v>
      </c>
      <c r="C9250" s="70">
        <v>0</v>
      </c>
      <c r="D9250" s="70">
        <v>0</v>
      </c>
      <c r="E9250" s="71">
        <v>44712</v>
      </c>
      <c r="F9250" t="s">
        <v>5908</v>
      </c>
      <c r="G9250" t="s">
        <v>2247</v>
      </c>
      <c r="J9250" s="40">
        <v>0</v>
      </c>
      <c r="K9250" s="40">
        <v>66.569999999999993</v>
      </c>
    </row>
    <row r="9251" spans="1:11" x14ac:dyDescent="0.35">
      <c r="A9251">
        <v>30371</v>
      </c>
      <c r="B9251" t="s">
        <v>17792</v>
      </c>
      <c r="C9251" s="70">
        <v>0</v>
      </c>
      <c r="D9251" s="70">
        <v>0</v>
      </c>
      <c r="E9251" s="71">
        <v>44713</v>
      </c>
      <c r="F9251" t="s">
        <v>10899</v>
      </c>
      <c r="G9251" t="s">
        <v>2142</v>
      </c>
      <c r="H9251" t="s">
        <v>10898</v>
      </c>
      <c r="I9251" t="s">
        <v>10897</v>
      </c>
      <c r="J9251" s="40">
        <v>0</v>
      </c>
      <c r="K9251" s="40">
        <v>3664.27</v>
      </c>
    </row>
    <row r="9252" spans="1:11" x14ac:dyDescent="0.35">
      <c r="A9252">
        <v>30371</v>
      </c>
      <c r="B9252" t="s">
        <v>17792</v>
      </c>
      <c r="C9252" s="70">
        <v>0</v>
      </c>
      <c r="D9252" s="70">
        <v>0</v>
      </c>
      <c r="E9252" s="71">
        <v>44713</v>
      </c>
      <c r="F9252" t="s">
        <v>10896</v>
      </c>
      <c r="G9252" t="s">
        <v>2142</v>
      </c>
      <c r="H9252" t="s">
        <v>10895</v>
      </c>
      <c r="I9252" t="s">
        <v>10894</v>
      </c>
      <c r="J9252" s="40">
        <v>0</v>
      </c>
      <c r="K9252" s="40">
        <v>3586.76</v>
      </c>
    </row>
    <row r="9253" spans="1:11" x14ac:dyDescent="0.35">
      <c r="A9253">
        <v>30371</v>
      </c>
      <c r="B9253" t="s">
        <v>17792</v>
      </c>
      <c r="C9253" s="70">
        <v>0</v>
      </c>
      <c r="D9253" s="70">
        <v>0</v>
      </c>
      <c r="E9253" s="71">
        <v>44736</v>
      </c>
      <c r="F9253" t="s">
        <v>17811</v>
      </c>
      <c r="G9253" t="s">
        <v>15843</v>
      </c>
      <c r="H9253" t="s">
        <v>17810</v>
      </c>
      <c r="J9253" s="40">
        <v>10197.56</v>
      </c>
      <c r="K9253" s="40">
        <v>0</v>
      </c>
    </row>
    <row r="9254" spans="1:11" x14ac:dyDescent="0.35">
      <c r="A9254">
        <v>30371</v>
      </c>
      <c r="B9254" t="s">
        <v>17792</v>
      </c>
      <c r="C9254" s="70">
        <v>0</v>
      </c>
      <c r="D9254" s="70">
        <v>0</v>
      </c>
      <c r="E9254" s="71">
        <v>44738</v>
      </c>
      <c r="F9254" t="s">
        <v>10887</v>
      </c>
      <c r="G9254" t="s">
        <v>2142</v>
      </c>
      <c r="H9254" t="s">
        <v>10886</v>
      </c>
      <c r="I9254" t="s">
        <v>10885</v>
      </c>
      <c r="J9254" s="40">
        <v>0</v>
      </c>
      <c r="K9254" s="40">
        <v>10197.56</v>
      </c>
    </row>
    <row r="9255" spans="1:11" x14ac:dyDescent="0.35">
      <c r="A9255">
        <v>30371</v>
      </c>
      <c r="B9255" t="s">
        <v>17792</v>
      </c>
      <c r="C9255" s="70">
        <v>0</v>
      </c>
      <c r="D9255" s="70">
        <v>0</v>
      </c>
      <c r="E9255" s="71">
        <v>44742</v>
      </c>
      <c r="F9255" t="s">
        <v>10880</v>
      </c>
      <c r="G9255" t="s">
        <v>2142</v>
      </c>
      <c r="H9255" t="s">
        <v>10879</v>
      </c>
      <c r="I9255" t="s">
        <v>10878</v>
      </c>
      <c r="J9255" s="40">
        <v>0</v>
      </c>
      <c r="K9255" s="40">
        <v>3318.21</v>
      </c>
    </row>
    <row r="9256" spans="1:11" x14ac:dyDescent="0.35">
      <c r="A9256">
        <v>30371</v>
      </c>
      <c r="B9256" t="s">
        <v>17792</v>
      </c>
      <c r="C9256" s="70">
        <v>0</v>
      </c>
      <c r="D9256" s="70">
        <v>0</v>
      </c>
      <c r="E9256" s="71">
        <v>44742</v>
      </c>
      <c r="F9256" t="s">
        <v>5634</v>
      </c>
      <c r="G9256" t="s">
        <v>2247</v>
      </c>
      <c r="J9256" s="40">
        <v>339.01</v>
      </c>
      <c r="K9256" s="40">
        <v>0</v>
      </c>
    </row>
    <row r="9257" spans="1:11" x14ac:dyDescent="0.35">
      <c r="A9257">
        <v>30371</v>
      </c>
      <c r="B9257" t="s">
        <v>17792</v>
      </c>
      <c r="C9257" s="70">
        <v>0</v>
      </c>
      <c r="D9257" s="70">
        <v>0</v>
      </c>
      <c r="E9257" s="71">
        <v>44743</v>
      </c>
      <c r="F9257" t="s">
        <v>17809</v>
      </c>
      <c r="G9257" t="s">
        <v>15843</v>
      </c>
      <c r="H9257" t="s">
        <v>17808</v>
      </c>
      <c r="J9257" s="40">
        <v>3318.21</v>
      </c>
      <c r="K9257" s="40">
        <v>0</v>
      </c>
    </row>
    <row r="9258" spans="1:11" x14ac:dyDescent="0.35">
      <c r="A9258">
        <v>30371</v>
      </c>
      <c r="B9258" t="s">
        <v>17792</v>
      </c>
      <c r="C9258" s="70">
        <v>0</v>
      </c>
      <c r="D9258" s="70">
        <v>0</v>
      </c>
      <c r="E9258" s="71">
        <v>44773</v>
      </c>
      <c r="F9258" t="s">
        <v>5326</v>
      </c>
      <c r="G9258" t="s">
        <v>2247</v>
      </c>
      <c r="J9258" s="40">
        <v>24.65</v>
      </c>
      <c r="K9258" s="40">
        <v>0</v>
      </c>
    </row>
    <row r="9259" spans="1:11" x14ac:dyDescent="0.35">
      <c r="A9259">
        <v>30371</v>
      </c>
      <c r="B9259" t="s">
        <v>17792</v>
      </c>
      <c r="C9259" s="70">
        <v>0</v>
      </c>
      <c r="D9259" s="70">
        <v>0</v>
      </c>
      <c r="E9259" s="71">
        <v>44794</v>
      </c>
      <c r="F9259" t="s">
        <v>17807</v>
      </c>
      <c r="G9259" t="s">
        <v>15843</v>
      </c>
      <c r="H9259" t="s">
        <v>17806</v>
      </c>
      <c r="J9259" s="40">
        <v>3593.37</v>
      </c>
      <c r="K9259" s="40">
        <v>0</v>
      </c>
    </row>
    <row r="9260" spans="1:11" x14ac:dyDescent="0.35">
      <c r="A9260">
        <v>30371</v>
      </c>
      <c r="B9260" t="s">
        <v>17792</v>
      </c>
      <c r="C9260" s="70">
        <v>0</v>
      </c>
      <c r="D9260" s="70">
        <v>0</v>
      </c>
      <c r="E9260" s="71">
        <v>44795</v>
      </c>
      <c r="F9260" t="s">
        <v>10860</v>
      </c>
      <c r="G9260" t="s">
        <v>2142</v>
      </c>
      <c r="H9260" t="s">
        <v>10859</v>
      </c>
      <c r="I9260" t="s">
        <v>10858</v>
      </c>
      <c r="J9260" s="40">
        <v>0</v>
      </c>
      <c r="K9260" s="40">
        <v>3564.9</v>
      </c>
    </row>
    <row r="9261" spans="1:11" x14ac:dyDescent="0.35">
      <c r="A9261">
        <v>30371</v>
      </c>
      <c r="B9261" t="s">
        <v>17792</v>
      </c>
      <c r="C9261" s="70">
        <v>0</v>
      </c>
      <c r="D9261" s="70">
        <v>0</v>
      </c>
      <c r="E9261" s="71">
        <v>44804</v>
      </c>
      <c r="F9261" t="s">
        <v>5140</v>
      </c>
      <c r="G9261" t="s">
        <v>2247</v>
      </c>
      <c r="H9261" t="s">
        <v>2265</v>
      </c>
      <c r="J9261" s="40">
        <v>0</v>
      </c>
      <c r="K9261" s="40">
        <v>28.47</v>
      </c>
    </row>
    <row r="9262" spans="1:11" x14ac:dyDescent="0.35">
      <c r="A9262">
        <v>30371</v>
      </c>
      <c r="B9262" t="s">
        <v>17792</v>
      </c>
      <c r="C9262" s="70">
        <v>0</v>
      </c>
      <c r="D9262" s="70">
        <v>0</v>
      </c>
      <c r="E9262" s="71">
        <v>44820</v>
      </c>
      <c r="F9262" t="s">
        <v>10851</v>
      </c>
      <c r="G9262" t="s">
        <v>2142</v>
      </c>
      <c r="H9262" t="s">
        <v>10850</v>
      </c>
      <c r="I9262" t="s">
        <v>10849</v>
      </c>
      <c r="J9262" s="40">
        <v>0</v>
      </c>
      <c r="K9262" s="40">
        <v>3397.21</v>
      </c>
    </row>
    <row r="9263" spans="1:11" x14ac:dyDescent="0.35">
      <c r="A9263">
        <v>30371</v>
      </c>
      <c r="B9263" t="s">
        <v>17792</v>
      </c>
      <c r="C9263" s="70">
        <v>0</v>
      </c>
      <c r="D9263" s="70">
        <v>0</v>
      </c>
      <c r="E9263" s="71">
        <v>44820</v>
      </c>
      <c r="F9263" t="s">
        <v>17805</v>
      </c>
      <c r="G9263" t="s">
        <v>15843</v>
      </c>
      <c r="H9263" t="s">
        <v>17804</v>
      </c>
      <c r="I9263" t="s">
        <v>17803</v>
      </c>
      <c r="J9263" s="40">
        <v>3397.21</v>
      </c>
      <c r="K9263" s="40">
        <v>0</v>
      </c>
    </row>
    <row r="9264" spans="1:11" x14ac:dyDescent="0.35">
      <c r="A9264">
        <v>30371</v>
      </c>
      <c r="B9264" t="s">
        <v>17792</v>
      </c>
      <c r="C9264" s="70">
        <v>0</v>
      </c>
      <c r="D9264" s="70">
        <v>0</v>
      </c>
      <c r="E9264" s="71">
        <v>44843</v>
      </c>
      <c r="F9264" t="s">
        <v>10839</v>
      </c>
      <c r="G9264" t="s">
        <v>2142</v>
      </c>
      <c r="H9264" t="s">
        <v>10838</v>
      </c>
      <c r="I9264" t="s">
        <v>10837</v>
      </c>
      <c r="J9264" s="40">
        <v>0</v>
      </c>
      <c r="K9264" s="40">
        <v>3319.15</v>
      </c>
    </row>
    <row r="9265" spans="1:11" x14ac:dyDescent="0.35">
      <c r="A9265">
        <v>30371</v>
      </c>
      <c r="B9265" t="s">
        <v>17792</v>
      </c>
      <c r="C9265" s="70">
        <v>0</v>
      </c>
      <c r="D9265" s="70">
        <v>0</v>
      </c>
      <c r="E9265" s="71">
        <v>44843</v>
      </c>
      <c r="F9265" t="s">
        <v>17802</v>
      </c>
      <c r="G9265" t="s">
        <v>15843</v>
      </c>
      <c r="H9265" t="s">
        <v>17801</v>
      </c>
      <c r="I9265" t="s">
        <v>17800</v>
      </c>
      <c r="J9265" s="40">
        <v>3319.15</v>
      </c>
      <c r="K9265" s="40">
        <v>0</v>
      </c>
    </row>
    <row r="9266" spans="1:11" x14ac:dyDescent="0.35">
      <c r="A9266">
        <v>30371</v>
      </c>
      <c r="B9266" t="s">
        <v>17792</v>
      </c>
      <c r="C9266" s="70">
        <v>0</v>
      </c>
      <c r="D9266" s="70">
        <v>0</v>
      </c>
      <c r="E9266" s="71">
        <v>44888</v>
      </c>
      <c r="F9266" t="s">
        <v>7814</v>
      </c>
      <c r="G9266" t="s">
        <v>2142</v>
      </c>
      <c r="H9266" t="s">
        <v>7813</v>
      </c>
      <c r="I9266" t="s">
        <v>7812</v>
      </c>
      <c r="J9266" s="40">
        <v>0</v>
      </c>
      <c r="K9266" s="40">
        <v>3388.36</v>
      </c>
    </row>
    <row r="9267" spans="1:11" x14ac:dyDescent="0.35">
      <c r="A9267">
        <v>30371</v>
      </c>
      <c r="B9267" t="s">
        <v>17792</v>
      </c>
      <c r="C9267" s="70">
        <v>0</v>
      </c>
      <c r="D9267" s="70">
        <v>0</v>
      </c>
      <c r="E9267" s="71">
        <v>44888</v>
      </c>
      <c r="F9267" t="s">
        <v>7811</v>
      </c>
      <c r="G9267" t="s">
        <v>2142</v>
      </c>
      <c r="H9267" t="s">
        <v>7810</v>
      </c>
      <c r="I9267" t="s">
        <v>7809</v>
      </c>
      <c r="J9267" s="40">
        <v>0</v>
      </c>
      <c r="K9267" s="40">
        <v>1694.18</v>
      </c>
    </row>
    <row r="9268" spans="1:11" x14ac:dyDescent="0.35">
      <c r="A9268">
        <v>30371</v>
      </c>
      <c r="B9268" t="s">
        <v>17792</v>
      </c>
      <c r="C9268" s="70">
        <v>0</v>
      </c>
      <c r="D9268" s="70">
        <v>0</v>
      </c>
      <c r="E9268" s="71">
        <v>44888</v>
      </c>
      <c r="F9268" t="s">
        <v>17799</v>
      </c>
      <c r="G9268" t="s">
        <v>15843</v>
      </c>
      <c r="H9268" t="s">
        <v>17798</v>
      </c>
      <c r="I9268" t="s">
        <v>17793</v>
      </c>
      <c r="J9268" s="40">
        <v>3388.36</v>
      </c>
      <c r="K9268" s="40">
        <v>0</v>
      </c>
    </row>
    <row r="9269" spans="1:11" x14ac:dyDescent="0.35">
      <c r="A9269">
        <v>30371</v>
      </c>
      <c r="B9269" t="s">
        <v>17792</v>
      </c>
      <c r="C9269" s="70">
        <v>0</v>
      </c>
      <c r="D9269" s="70">
        <v>0</v>
      </c>
      <c r="E9269" s="71">
        <v>44888</v>
      </c>
      <c r="F9269" t="s">
        <v>17797</v>
      </c>
      <c r="G9269" t="s">
        <v>15843</v>
      </c>
      <c r="H9269" t="s">
        <v>17796</v>
      </c>
      <c r="I9269" t="s">
        <v>17793</v>
      </c>
      <c r="J9269" s="40">
        <v>-3388.36</v>
      </c>
      <c r="K9269" s="40">
        <v>0</v>
      </c>
    </row>
    <row r="9270" spans="1:11" x14ac:dyDescent="0.35">
      <c r="A9270">
        <v>30371</v>
      </c>
      <c r="B9270" t="s">
        <v>17792</v>
      </c>
      <c r="C9270" s="70">
        <v>0</v>
      </c>
      <c r="D9270" s="70">
        <v>0</v>
      </c>
      <c r="E9270" s="71">
        <v>44888</v>
      </c>
      <c r="F9270" t="s">
        <v>17795</v>
      </c>
      <c r="G9270" t="s">
        <v>15843</v>
      </c>
      <c r="H9270" t="s">
        <v>17794</v>
      </c>
      <c r="I9270" t="s">
        <v>17793</v>
      </c>
      <c r="J9270" s="40">
        <v>5082.54</v>
      </c>
      <c r="K9270" s="40">
        <v>0</v>
      </c>
    </row>
    <row r="9271" spans="1:11" x14ac:dyDescent="0.35">
      <c r="A9271">
        <v>30371</v>
      </c>
      <c r="B9271" t="s">
        <v>17792</v>
      </c>
      <c r="C9271" s="70">
        <v>0</v>
      </c>
      <c r="D9271" s="70">
        <v>0</v>
      </c>
      <c r="E9271" s="71">
        <v>44915</v>
      </c>
      <c r="F9271" t="s">
        <v>7808</v>
      </c>
      <c r="G9271" t="s">
        <v>2142</v>
      </c>
      <c r="H9271" t="s">
        <v>7807</v>
      </c>
      <c r="I9271" t="s">
        <v>7806</v>
      </c>
      <c r="J9271" s="40">
        <v>0</v>
      </c>
      <c r="K9271" s="40">
        <v>3372.73</v>
      </c>
    </row>
    <row r="9272" spans="1:11" x14ac:dyDescent="0.35">
      <c r="A9272">
        <v>30371</v>
      </c>
      <c r="B9272" t="s">
        <v>17792</v>
      </c>
      <c r="C9272" s="70">
        <v>0</v>
      </c>
      <c r="D9272" s="70">
        <v>0</v>
      </c>
      <c r="E9272" s="71">
        <v>44915</v>
      </c>
      <c r="F9272" t="s">
        <v>17791</v>
      </c>
      <c r="G9272" t="s">
        <v>15843</v>
      </c>
      <c r="H9272" t="s">
        <v>17790</v>
      </c>
      <c r="I9272" t="s">
        <v>17789</v>
      </c>
      <c r="J9272" s="40">
        <v>3372.73</v>
      </c>
      <c r="K9272" s="40">
        <v>0</v>
      </c>
    </row>
    <row r="9273" spans="1:11" x14ac:dyDescent="0.35">
      <c r="A9273">
        <v>30372</v>
      </c>
      <c r="B9273" t="s">
        <v>17783</v>
      </c>
      <c r="C9273" s="70">
        <v>0</v>
      </c>
      <c r="D9273" s="70">
        <v>0</v>
      </c>
      <c r="E9273" s="71">
        <v>44607</v>
      </c>
      <c r="F9273" t="s">
        <v>17788</v>
      </c>
      <c r="G9273" t="s">
        <v>2142</v>
      </c>
      <c r="H9273" t="s">
        <v>17787</v>
      </c>
      <c r="I9273" t="s">
        <v>17786</v>
      </c>
      <c r="J9273" s="40">
        <v>0</v>
      </c>
      <c r="K9273" s="40">
        <v>2961.24</v>
      </c>
    </row>
    <row r="9274" spans="1:11" x14ac:dyDescent="0.35">
      <c r="A9274">
        <v>30372</v>
      </c>
      <c r="B9274" t="s">
        <v>17783</v>
      </c>
      <c r="C9274" s="70">
        <v>0</v>
      </c>
      <c r="D9274" s="70">
        <v>0</v>
      </c>
      <c r="E9274" s="71">
        <v>44609</v>
      </c>
      <c r="F9274" t="s">
        <v>17785</v>
      </c>
      <c r="G9274" t="s">
        <v>15843</v>
      </c>
      <c r="H9274" t="s">
        <v>17784</v>
      </c>
      <c r="J9274" s="40">
        <v>2994.67</v>
      </c>
      <c r="K9274" s="40">
        <v>0</v>
      </c>
    </row>
    <row r="9275" spans="1:11" x14ac:dyDescent="0.35">
      <c r="A9275">
        <v>30372</v>
      </c>
      <c r="B9275" t="s">
        <v>17783</v>
      </c>
      <c r="C9275" s="70">
        <v>0</v>
      </c>
      <c r="D9275" s="70">
        <v>0</v>
      </c>
      <c r="E9275" s="71">
        <v>44651</v>
      </c>
      <c r="F9275" t="s">
        <v>6462</v>
      </c>
      <c r="G9275" t="s">
        <v>2247</v>
      </c>
      <c r="J9275" s="40">
        <v>0</v>
      </c>
      <c r="K9275" s="40">
        <v>33.43</v>
      </c>
    </row>
    <row r="9276" spans="1:11" x14ac:dyDescent="0.35">
      <c r="A9276">
        <v>30373</v>
      </c>
      <c r="B9276" t="s">
        <v>17780</v>
      </c>
      <c r="C9276" s="70">
        <v>0</v>
      </c>
      <c r="D9276" s="70">
        <v>0</v>
      </c>
      <c r="E9276" s="71">
        <v>44591</v>
      </c>
      <c r="F9276" t="s">
        <v>12049</v>
      </c>
      <c r="G9276" t="s">
        <v>2142</v>
      </c>
      <c r="H9276" t="s">
        <v>12048</v>
      </c>
      <c r="I9276" t="s">
        <v>12047</v>
      </c>
      <c r="J9276" s="40">
        <v>0</v>
      </c>
      <c r="K9276" s="40">
        <v>2475.4499999999998</v>
      </c>
    </row>
    <row r="9277" spans="1:11" x14ac:dyDescent="0.35">
      <c r="A9277">
        <v>30373</v>
      </c>
      <c r="B9277" t="s">
        <v>17780</v>
      </c>
      <c r="C9277" s="70">
        <v>0</v>
      </c>
      <c r="D9277" s="70">
        <v>0</v>
      </c>
      <c r="E9277" s="71">
        <v>44592</v>
      </c>
      <c r="F9277" t="s">
        <v>6739</v>
      </c>
      <c r="G9277" t="s">
        <v>2247</v>
      </c>
      <c r="H9277" t="s">
        <v>6720</v>
      </c>
      <c r="I9277" t="s">
        <v>6720</v>
      </c>
      <c r="J9277" s="40">
        <v>0</v>
      </c>
      <c r="K9277" s="40">
        <v>0.78</v>
      </c>
    </row>
    <row r="9278" spans="1:11" x14ac:dyDescent="0.35">
      <c r="A9278">
        <v>30373</v>
      </c>
      <c r="B9278" t="s">
        <v>17780</v>
      </c>
      <c r="C9278" s="70">
        <v>0</v>
      </c>
      <c r="D9278" s="70">
        <v>0</v>
      </c>
      <c r="E9278" s="71">
        <v>44601</v>
      </c>
      <c r="F9278" t="s">
        <v>17782</v>
      </c>
      <c r="G9278" t="s">
        <v>15843</v>
      </c>
      <c r="H9278" t="s">
        <v>17781</v>
      </c>
      <c r="J9278" s="40">
        <v>2460.06</v>
      </c>
      <c r="K9278" s="40">
        <v>0</v>
      </c>
    </row>
    <row r="9279" spans="1:11" x14ac:dyDescent="0.35">
      <c r="A9279">
        <v>30373</v>
      </c>
      <c r="B9279" t="s">
        <v>17780</v>
      </c>
      <c r="C9279" s="70">
        <v>0</v>
      </c>
      <c r="D9279" s="70">
        <v>0</v>
      </c>
      <c r="E9279" s="71">
        <v>44651</v>
      </c>
      <c r="F9279" t="s">
        <v>6461</v>
      </c>
      <c r="G9279" t="s">
        <v>2247</v>
      </c>
      <c r="J9279" s="40">
        <v>15.39</v>
      </c>
      <c r="K9279" s="40">
        <v>0</v>
      </c>
    </row>
    <row r="9280" spans="1:11" x14ac:dyDescent="0.35">
      <c r="A9280">
        <v>30373</v>
      </c>
      <c r="B9280" t="s">
        <v>17780</v>
      </c>
      <c r="C9280" s="70">
        <v>0</v>
      </c>
      <c r="D9280" s="70">
        <v>0</v>
      </c>
      <c r="E9280" s="71">
        <v>44926</v>
      </c>
      <c r="F9280" t="s">
        <v>3481</v>
      </c>
      <c r="G9280" t="s">
        <v>2247</v>
      </c>
      <c r="H9280" t="s">
        <v>1911</v>
      </c>
      <c r="I9280" t="s">
        <v>1911</v>
      </c>
      <c r="J9280" s="40">
        <v>0.78</v>
      </c>
      <c r="K9280" s="40">
        <v>0</v>
      </c>
    </row>
    <row r="9281" spans="1:11" x14ac:dyDescent="0.35">
      <c r="A9281">
        <v>30374</v>
      </c>
      <c r="B9281" t="s">
        <v>116</v>
      </c>
      <c r="C9281" s="70">
        <v>0</v>
      </c>
      <c r="D9281" s="70">
        <v>0</v>
      </c>
      <c r="E9281" s="71">
        <v>44594</v>
      </c>
      <c r="F9281" t="s">
        <v>17779</v>
      </c>
      <c r="G9281" t="s">
        <v>15932</v>
      </c>
      <c r="H9281" t="s">
        <v>17778</v>
      </c>
      <c r="I9281" t="s">
        <v>17777</v>
      </c>
      <c r="J9281" s="40">
        <v>888.61</v>
      </c>
      <c r="K9281" s="40">
        <v>0</v>
      </c>
    </row>
    <row r="9282" spans="1:11" x14ac:dyDescent="0.35">
      <c r="A9282">
        <v>30374</v>
      </c>
      <c r="B9282" t="s">
        <v>116</v>
      </c>
      <c r="C9282" s="70">
        <v>0</v>
      </c>
      <c r="D9282" s="70">
        <v>0</v>
      </c>
      <c r="E9282" s="71">
        <v>44651</v>
      </c>
      <c r="F9282" t="s">
        <v>6460</v>
      </c>
      <c r="G9282" t="s">
        <v>2247</v>
      </c>
      <c r="J9282" s="40">
        <v>0</v>
      </c>
      <c r="K9282" s="40">
        <v>4.4800000000000004</v>
      </c>
    </row>
    <row r="9283" spans="1:11" x14ac:dyDescent="0.35">
      <c r="A9283">
        <v>30374</v>
      </c>
      <c r="B9283" t="s">
        <v>116</v>
      </c>
      <c r="C9283" s="70">
        <v>0</v>
      </c>
      <c r="D9283" s="70">
        <v>0</v>
      </c>
      <c r="E9283" s="71">
        <v>44681</v>
      </c>
      <c r="F9283" t="s">
        <v>6229</v>
      </c>
      <c r="G9283" t="s">
        <v>2247</v>
      </c>
      <c r="J9283" s="40">
        <v>0</v>
      </c>
      <c r="K9283" s="40">
        <v>37.58</v>
      </c>
    </row>
    <row r="9284" spans="1:11" x14ac:dyDescent="0.35">
      <c r="A9284">
        <v>30374</v>
      </c>
      <c r="B9284" t="s">
        <v>116</v>
      </c>
      <c r="C9284" s="70">
        <v>0</v>
      </c>
      <c r="D9284" s="70">
        <v>0</v>
      </c>
      <c r="E9284" s="71">
        <v>44712</v>
      </c>
      <c r="F9284" t="s">
        <v>5907</v>
      </c>
      <c r="G9284" t="s">
        <v>2247</v>
      </c>
      <c r="J9284" s="40">
        <v>0</v>
      </c>
      <c r="K9284" s="40">
        <v>5.33</v>
      </c>
    </row>
    <row r="9285" spans="1:11" x14ac:dyDescent="0.35">
      <c r="A9285">
        <v>30374</v>
      </c>
      <c r="B9285" t="s">
        <v>116</v>
      </c>
      <c r="C9285" s="70">
        <v>0</v>
      </c>
      <c r="D9285" s="70">
        <v>0</v>
      </c>
      <c r="E9285" s="71">
        <v>44742</v>
      </c>
      <c r="F9285" t="s">
        <v>5633</v>
      </c>
      <c r="G9285" t="s">
        <v>2247</v>
      </c>
      <c r="J9285" s="40">
        <v>0</v>
      </c>
      <c r="K9285" s="40">
        <v>38.93</v>
      </c>
    </row>
    <row r="9286" spans="1:11" x14ac:dyDescent="0.35">
      <c r="A9286">
        <v>30374</v>
      </c>
      <c r="B9286" t="s">
        <v>116</v>
      </c>
      <c r="C9286" s="70">
        <v>0</v>
      </c>
      <c r="D9286" s="70">
        <v>0</v>
      </c>
      <c r="E9286" s="71">
        <v>44773</v>
      </c>
      <c r="F9286" t="s">
        <v>5325</v>
      </c>
      <c r="G9286" t="s">
        <v>2247</v>
      </c>
      <c r="J9286" s="40">
        <v>25.78</v>
      </c>
      <c r="K9286" s="40">
        <v>0</v>
      </c>
    </row>
    <row r="9287" spans="1:11" x14ac:dyDescent="0.35">
      <c r="A9287">
        <v>30374</v>
      </c>
      <c r="B9287" t="s">
        <v>116</v>
      </c>
      <c r="C9287" s="70">
        <v>0</v>
      </c>
      <c r="D9287" s="70">
        <v>0</v>
      </c>
      <c r="E9287" s="71">
        <v>44804</v>
      </c>
      <c r="F9287" t="s">
        <v>5139</v>
      </c>
      <c r="G9287" t="s">
        <v>2247</v>
      </c>
      <c r="H9287" t="s">
        <v>2265</v>
      </c>
      <c r="J9287" s="40">
        <v>12.4</v>
      </c>
      <c r="K9287" s="40">
        <v>0</v>
      </c>
    </row>
    <row r="9288" spans="1:11" x14ac:dyDescent="0.35">
      <c r="A9288">
        <v>30374</v>
      </c>
      <c r="B9288" t="s">
        <v>116</v>
      </c>
      <c r="C9288" s="70">
        <v>0</v>
      </c>
      <c r="D9288" s="70">
        <v>0</v>
      </c>
      <c r="E9288" s="71">
        <v>44834</v>
      </c>
      <c r="F9288" t="s">
        <v>4723</v>
      </c>
      <c r="G9288" t="s">
        <v>2247</v>
      </c>
      <c r="H9288" t="s">
        <v>2262</v>
      </c>
      <c r="J9288" s="40">
        <v>0</v>
      </c>
      <c r="K9288" s="40">
        <v>47.92</v>
      </c>
    </row>
    <row r="9289" spans="1:11" x14ac:dyDescent="0.35">
      <c r="A9289">
        <v>30374</v>
      </c>
      <c r="B9289" t="s">
        <v>116</v>
      </c>
      <c r="C9289" s="70">
        <v>0</v>
      </c>
      <c r="D9289" s="70">
        <v>0</v>
      </c>
      <c r="E9289" s="71">
        <v>44865</v>
      </c>
      <c r="F9289" t="s">
        <v>4497</v>
      </c>
      <c r="G9289" t="s">
        <v>2247</v>
      </c>
      <c r="H9289" t="s">
        <v>1919</v>
      </c>
      <c r="I9289" t="s">
        <v>1919</v>
      </c>
      <c r="J9289" s="40">
        <v>2.92</v>
      </c>
      <c r="K9289" s="40">
        <v>0</v>
      </c>
    </row>
    <row r="9290" spans="1:11" x14ac:dyDescent="0.35">
      <c r="A9290">
        <v>30374</v>
      </c>
      <c r="B9290" t="s">
        <v>116</v>
      </c>
      <c r="C9290" s="70">
        <v>0</v>
      </c>
      <c r="D9290" s="70">
        <v>0</v>
      </c>
      <c r="E9290" s="71">
        <v>44895</v>
      </c>
      <c r="F9290" t="s">
        <v>4013</v>
      </c>
      <c r="G9290" t="s">
        <v>2247</v>
      </c>
      <c r="H9290" t="s">
        <v>1916</v>
      </c>
      <c r="I9290" t="s">
        <v>1916</v>
      </c>
      <c r="J9290" s="40">
        <v>20.57</v>
      </c>
      <c r="K9290" s="40">
        <v>0</v>
      </c>
    </row>
    <row r="9291" spans="1:11" x14ac:dyDescent="0.35">
      <c r="A9291">
        <v>30374</v>
      </c>
      <c r="B9291" t="s">
        <v>116</v>
      </c>
      <c r="C9291" s="70">
        <v>0</v>
      </c>
      <c r="D9291" s="70">
        <v>0</v>
      </c>
      <c r="E9291" s="71">
        <v>44926</v>
      </c>
      <c r="F9291" t="s">
        <v>3664</v>
      </c>
      <c r="G9291" t="s">
        <v>2247</v>
      </c>
      <c r="H9291" t="s">
        <v>1911</v>
      </c>
      <c r="I9291" t="s">
        <v>1911</v>
      </c>
      <c r="J9291" s="40">
        <v>0</v>
      </c>
      <c r="K9291" s="40">
        <v>18.09</v>
      </c>
    </row>
    <row r="9292" spans="1:11" x14ac:dyDescent="0.35">
      <c r="A9292">
        <v>30375</v>
      </c>
      <c r="B9292" t="s">
        <v>17771</v>
      </c>
      <c r="C9292" s="70">
        <v>0</v>
      </c>
      <c r="D9292" s="70">
        <v>0</v>
      </c>
      <c r="E9292" s="71">
        <v>44616</v>
      </c>
      <c r="F9292" t="s">
        <v>17776</v>
      </c>
      <c r="G9292" t="s">
        <v>15843</v>
      </c>
      <c r="H9292" t="s">
        <v>17775</v>
      </c>
      <c r="J9292" s="40">
        <v>2751.45</v>
      </c>
      <c r="K9292" s="40">
        <v>0</v>
      </c>
    </row>
    <row r="9293" spans="1:11" x14ac:dyDescent="0.35">
      <c r="A9293">
        <v>30375</v>
      </c>
      <c r="B9293" t="s">
        <v>17771</v>
      </c>
      <c r="C9293" s="70">
        <v>0</v>
      </c>
      <c r="D9293" s="70">
        <v>0</v>
      </c>
      <c r="E9293" s="71">
        <v>44619</v>
      </c>
      <c r="F9293" t="s">
        <v>17774</v>
      </c>
      <c r="G9293" t="s">
        <v>2142</v>
      </c>
      <c r="H9293" t="s">
        <v>17773</v>
      </c>
      <c r="I9293" t="s">
        <v>17772</v>
      </c>
      <c r="J9293" s="40">
        <v>0</v>
      </c>
      <c r="K9293" s="40">
        <v>2761.58</v>
      </c>
    </row>
    <row r="9294" spans="1:11" x14ac:dyDescent="0.35">
      <c r="A9294">
        <v>30375</v>
      </c>
      <c r="B9294" t="s">
        <v>17771</v>
      </c>
      <c r="C9294" s="70">
        <v>0</v>
      </c>
      <c r="D9294" s="70">
        <v>0</v>
      </c>
      <c r="E9294" s="71">
        <v>44651</v>
      </c>
      <c r="F9294" t="s">
        <v>6459</v>
      </c>
      <c r="G9294" t="s">
        <v>2247</v>
      </c>
      <c r="J9294" s="40">
        <v>10.130000000000001</v>
      </c>
      <c r="K9294" s="40">
        <v>0</v>
      </c>
    </row>
    <row r="9295" spans="1:11" x14ac:dyDescent="0.35">
      <c r="A9295">
        <v>30375</v>
      </c>
      <c r="B9295" t="s">
        <v>17771</v>
      </c>
      <c r="C9295" s="70">
        <v>0</v>
      </c>
      <c r="D9295" s="70">
        <v>0</v>
      </c>
      <c r="E9295" s="71">
        <v>44682</v>
      </c>
      <c r="F9295" t="s">
        <v>14269</v>
      </c>
      <c r="G9295" t="s">
        <v>2142</v>
      </c>
      <c r="H9295" t="s">
        <v>14268</v>
      </c>
      <c r="I9295" t="s">
        <v>14267</v>
      </c>
      <c r="J9295" s="40">
        <v>0</v>
      </c>
      <c r="K9295" s="40">
        <v>124.73</v>
      </c>
    </row>
    <row r="9296" spans="1:11" x14ac:dyDescent="0.35">
      <c r="A9296">
        <v>30375</v>
      </c>
      <c r="B9296" t="s">
        <v>17771</v>
      </c>
      <c r="C9296" s="70">
        <v>0</v>
      </c>
      <c r="D9296" s="70">
        <v>0</v>
      </c>
      <c r="E9296" s="71">
        <v>44742</v>
      </c>
      <c r="F9296" t="s">
        <v>5632</v>
      </c>
      <c r="G9296" t="s">
        <v>2247</v>
      </c>
      <c r="J9296" s="40">
        <v>10.44</v>
      </c>
      <c r="K9296" s="40">
        <v>0</v>
      </c>
    </row>
    <row r="9297" spans="1:11" x14ac:dyDescent="0.35">
      <c r="A9297">
        <v>30375</v>
      </c>
      <c r="B9297" t="s">
        <v>17771</v>
      </c>
      <c r="C9297" s="70">
        <v>0</v>
      </c>
      <c r="D9297" s="70">
        <v>0</v>
      </c>
      <c r="E9297" s="71">
        <v>44743</v>
      </c>
      <c r="F9297" t="s">
        <v>15913</v>
      </c>
      <c r="G9297" t="s">
        <v>1907</v>
      </c>
      <c r="J9297" s="40">
        <v>113.44</v>
      </c>
      <c r="K9297" s="40">
        <v>0</v>
      </c>
    </row>
    <row r="9298" spans="1:11" x14ac:dyDescent="0.35">
      <c r="A9298">
        <v>30375</v>
      </c>
      <c r="B9298" t="s">
        <v>17771</v>
      </c>
      <c r="C9298" s="70">
        <v>0</v>
      </c>
      <c r="D9298" s="70">
        <v>0</v>
      </c>
      <c r="E9298" s="71">
        <v>44773</v>
      </c>
      <c r="F9298" t="s">
        <v>5324</v>
      </c>
      <c r="G9298" t="s">
        <v>2247</v>
      </c>
      <c r="J9298" s="40">
        <v>0.85</v>
      </c>
      <c r="K9298" s="40">
        <v>0</v>
      </c>
    </row>
    <row r="9299" spans="1:11" x14ac:dyDescent="0.35">
      <c r="A9299">
        <v>30376</v>
      </c>
      <c r="B9299" t="s">
        <v>17762</v>
      </c>
      <c r="C9299" s="70">
        <v>0</v>
      </c>
      <c r="D9299" s="70">
        <v>0</v>
      </c>
      <c r="E9299" s="71">
        <v>44616</v>
      </c>
      <c r="F9299" t="s">
        <v>17770</v>
      </c>
      <c r="G9299" t="s">
        <v>15843</v>
      </c>
      <c r="H9299" t="s">
        <v>17769</v>
      </c>
      <c r="J9299" s="40">
        <v>8602.57</v>
      </c>
      <c r="K9299" s="40">
        <v>0</v>
      </c>
    </row>
    <row r="9300" spans="1:11" x14ac:dyDescent="0.35">
      <c r="A9300">
        <v>30376</v>
      </c>
      <c r="B9300" t="s">
        <v>17762</v>
      </c>
      <c r="C9300" s="70">
        <v>0</v>
      </c>
      <c r="D9300" s="70">
        <v>0</v>
      </c>
      <c r="E9300" s="71">
        <v>44633</v>
      </c>
      <c r="F9300" t="s">
        <v>17768</v>
      </c>
      <c r="G9300" t="s">
        <v>15843</v>
      </c>
      <c r="H9300" t="s">
        <v>17767</v>
      </c>
      <c r="J9300" s="40">
        <v>8602.57</v>
      </c>
      <c r="K9300" s="40">
        <v>0</v>
      </c>
    </row>
    <row r="9301" spans="1:11" x14ac:dyDescent="0.35">
      <c r="A9301">
        <v>30376</v>
      </c>
      <c r="B9301" t="s">
        <v>17762</v>
      </c>
      <c r="C9301" s="70">
        <v>0</v>
      </c>
      <c r="D9301" s="70">
        <v>0</v>
      </c>
      <c r="E9301" s="71">
        <v>44633</v>
      </c>
      <c r="F9301" t="s">
        <v>17766</v>
      </c>
      <c r="G9301" t="s">
        <v>15843</v>
      </c>
      <c r="H9301" t="s">
        <v>17765</v>
      </c>
      <c r="J9301" s="40">
        <v>-8602.57</v>
      </c>
      <c r="K9301" s="40">
        <v>0</v>
      </c>
    </row>
    <row r="9302" spans="1:11" x14ac:dyDescent="0.35">
      <c r="A9302">
        <v>30376</v>
      </c>
      <c r="B9302" t="s">
        <v>17762</v>
      </c>
      <c r="C9302" s="70">
        <v>0</v>
      </c>
      <c r="D9302" s="70">
        <v>0</v>
      </c>
      <c r="E9302" s="71">
        <v>44644</v>
      </c>
      <c r="F9302" t="s">
        <v>17764</v>
      </c>
      <c r="G9302" t="s">
        <v>15843</v>
      </c>
      <c r="H9302" t="s">
        <v>17763</v>
      </c>
      <c r="J9302" s="40">
        <v>2101.52</v>
      </c>
      <c r="K9302" s="40">
        <v>0</v>
      </c>
    </row>
    <row r="9303" spans="1:11" x14ac:dyDescent="0.35">
      <c r="A9303">
        <v>30376</v>
      </c>
      <c r="B9303" t="s">
        <v>17762</v>
      </c>
      <c r="C9303" s="70">
        <v>0</v>
      </c>
      <c r="D9303" s="70">
        <v>0</v>
      </c>
      <c r="E9303" s="71">
        <v>44651</v>
      </c>
      <c r="F9303" t="s">
        <v>6458</v>
      </c>
      <c r="G9303" t="s">
        <v>2247</v>
      </c>
      <c r="J9303" s="40">
        <v>287.08999999999997</v>
      </c>
      <c r="K9303" s="40">
        <v>0</v>
      </c>
    </row>
    <row r="9304" spans="1:11" x14ac:dyDescent="0.35">
      <c r="A9304">
        <v>30376</v>
      </c>
      <c r="B9304" t="s">
        <v>17762</v>
      </c>
      <c r="C9304" s="70">
        <v>0</v>
      </c>
      <c r="D9304" s="70">
        <v>0</v>
      </c>
      <c r="E9304" s="71">
        <v>44681</v>
      </c>
      <c r="F9304" t="s">
        <v>6228</v>
      </c>
      <c r="G9304" t="s">
        <v>2247</v>
      </c>
      <c r="J9304" s="40">
        <v>0</v>
      </c>
      <c r="K9304" s="40">
        <v>467.21</v>
      </c>
    </row>
    <row r="9305" spans="1:11" x14ac:dyDescent="0.35">
      <c r="A9305">
        <v>30376</v>
      </c>
      <c r="B9305" t="s">
        <v>17762</v>
      </c>
      <c r="C9305" s="70">
        <v>0</v>
      </c>
      <c r="D9305" s="70">
        <v>0</v>
      </c>
      <c r="E9305" s="71">
        <v>44712</v>
      </c>
      <c r="F9305" t="s">
        <v>5906</v>
      </c>
      <c r="G9305" t="s">
        <v>2247</v>
      </c>
      <c r="J9305" s="40">
        <v>0</v>
      </c>
      <c r="K9305" s="40">
        <v>66.209999999999994</v>
      </c>
    </row>
    <row r="9306" spans="1:11" x14ac:dyDescent="0.35">
      <c r="A9306">
        <v>30376</v>
      </c>
      <c r="B9306" t="s">
        <v>17762</v>
      </c>
      <c r="C9306" s="70">
        <v>0</v>
      </c>
      <c r="D9306" s="70">
        <v>0</v>
      </c>
      <c r="E9306" s="71">
        <v>44742</v>
      </c>
      <c r="F9306" t="s">
        <v>5631</v>
      </c>
      <c r="G9306" t="s">
        <v>2247</v>
      </c>
      <c r="J9306" s="40">
        <v>0</v>
      </c>
      <c r="K9306" s="40">
        <v>484.05</v>
      </c>
    </row>
    <row r="9307" spans="1:11" x14ac:dyDescent="0.35">
      <c r="A9307">
        <v>30376</v>
      </c>
      <c r="B9307" t="s">
        <v>17762</v>
      </c>
      <c r="C9307" s="70">
        <v>0</v>
      </c>
      <c r="D9307" s="70">
        <v>0</v>
      </c>
      <c r="E9307" s="71">
        <v>44773</v>
      </c>
      <c r="F9307" t="s">
        <v>5323</v>
      </c>
      <c r="G9307" t="s">
        <v>2247</v>
      </c>
      <c r="J9307" s="40">
        <v>320.60000000000002</v>
      </c>
      <c r="K9307" s="40">
        <v>0</v>
      </c>
    </row>
    <row r="9308" spans="1:11" x14ac:dyDescent="0.35">
      <c r="A9308">
        <v>30376</v>
      </c>
      <c r="B9308" t="s">
        <v>17762</v>
      </c>
      <c r="C9308" s="70">
        <v>0</v>
      </c>
      <c r="D9308" s="70">
        <v>0</v>
      </c>
      <c r="E9308" s="71">
        <v>44804</v>
      </c>
      <c r="F9308" t="s">
        <v>5138</v>
      </c>
      <c r="G9308" t="s">
        <v>2247</v>
      </c>
      <c r="H9308" t="s">
        <v>2265</v>
      </c>
      <c r="J9308" s="40">
        <v>154.06</v>
      </c>
      <c r="K9308" s="40">
        <v>0</v>
      </c>
    </row>
    <row r="9309" spans="1:11" x14ac:dyDescent="0.35">
      <c r="A9309">
        <v>30376</v>
      </c>
      <c r="B9309" t="s">
        <v>17762</v>
      </c>
      <c r="C9309" s="70">
        <v>0</v>
      </c>
      <c r="D9309" s="70">
        <v>0</v>
      </c>
      <c r="E9309" s="71">
        <v>44834</v>
      </c>
      <c r="F9309" t="s">
        <v>4722</v>
      </c>
      <c r="G9309" t="s">
        <v>2247</v>
      </c>
      <c r="H9309" t="s">
        <v>2262</v>
      </c>
      <c r="J9309" s="40">
        <v>0</v>
      </c>
      <c r="K9309" s="40">
        <v>595.70000000000005</v>
      </c>
    </row>
    <row r="9310" spans="1:11" x14ac:dyDescent="0.35">
      <c r="A9310">
        <v>30376</v>
      </c>
      <c r="B9310" t="s">
        <v>17762</v>
      </c>
      <c r="C9310" s="70">
        <v>0</v>
      </c>
      <c r="D9310" s="70">
        <v>0</v>
      </c>
      <c r="E9310" s="71">
        <v>44865</v>
      </c>
      <c r="F9310" t="s">
        <v>7972</v>
      </c>
      <c r="G9310" t="s">
        <v>2142</v>
      </c>
      <c r="H9310" t="s">
        <v>7971</v>
      </c>
      <c r="I9310" t="s">
        <v>7970</v>
      </c>
      <c r="J9310" s="40">
        <v>0</v>
      </c>
      <c r="K9310" s="40">
        <v>10837.63</v>
      </c>
    </row>
    <row r="9311" spans="1:11" x14ac:dyDescent="0.35">
      <c r="A9311">
        <v>30376</v>
      </c>
      <c r="B9311" t="s">
        <v>17762</v>
      </c>
      <c r="C9311" s="70">
        <v>0</v>
      </c>
      <c r="D9311" s="70">
        <v>0</v>
      </c>
      <c r="E9311" s="71">
        <v>44865</v>
      </c>
      <c r="F9311" t="s">
        <v>4496</v>
      </c>
      <c r="G9311" t="s">
        <v>2247</v>
      </c>
      <c r="H9311" t="s">
        <v>1919</v>
      </c>
      <c r="I9311" t="s">
        <v>1919</v>
      </c>
      <c r="J9311" s="40">
        <v>984.96</v>
      </c>
      <c r="K9311" s="40">
        <v>0</v>
      </c>
    </row>
    <row r="9312" spans="1:11" x14ac:dyDescent="0.35">
      <c r="A9312">
        <v>30377</v>
      </c>
      <c r="B9312" t="s">
        <v>17761</v>
      </c>
      <c r="C9312" s="70">
        <v>0</v>
      </c>
      <c r="D9312" s="70">
        <v>0</v>
      </c>
      <c r="E9312" s="71">
        <v>44593</v>
      </c>
      <c r="F9312" t="s">
        <v>8539</v>
      </c>
      <c r="G9312" t="s">
        <v>2142</v>
      </c>
      <c r="H9312" t="s">
        <v>8538</v>
      </c>
      <c r="I9312" t="s">
        <v>8537</v>
      </c>
      <c r="J9312" s="40">
        <v>0</v>
      </c>
      <c r="K9312" s="40">
        <v>179.87</v>
      </c>
    </row>
    <row r="9313" spans="1:11" x14ac:dyDescent="0.35">
      <c r="A9313">
        <v>30377</v>
      </c>
      <c r="B9313" t="s">
        <v>17761</v>
      </c>
      <c r="C9313" s="70">
        <v>0</v>
      </c>
      <c r="D9313" s="70">
        <v>0</v>
      </c>
      <c r="E9313" s="71">
        <v>44593</v>
      </c>
      <c r="F9313" t="s">
        <v>8536</v>
      </c>
      <c r="G9313" t="s">
        <v>2142</v>
      </c>
      <c r="H9313" t="s">
        <v>8535</v>
      </c>
      <c r="I9313" t="s">
        <v>8534</v>
      </c>
      <c r="J9313" s="40">
        <v>0</v>
      </c>
      <c r="K9313" s="40">
        <v>223.73</v>
      </c>
    </row>
    <row r="9314" spans="1:11" x14ac:dyDescent="0.35">
      <c r="A9314">
        <v>30377</v>
      </c>
      <c r="B9314" t="s">
        <v>17761</v>
      </c>
      <c r="C9314" s="70">
        <v>0</v>
      </c>
      <c r="D9314" s="70">
        <v>0</v>
      </c>
      <c r="E9314" s="71">
        <v>44620</v>
      </c>
      <c r="F9314" t="s">
        <v>8269</v>
      </c>
      <c r="G9314" t="s">
        <v>1912</v>
      </c>
      <c r="J9314" s="40">
        <v>219</v>
      </c>
      <c r="K9314" s="40">
        <v>0</v>
      </c>
    </row>
    <row r="9315" spans="1:11" x14ac:dyDescent="0.35">
      <c r="A9315">
        <v>30377</v>
      </c>
      <c r="B9315" t="s">
        <v>17761</v>
      </c>
      <c r="C9315" s="70">
        <v>0</v>
      </c>
      <c r="D9315" s="70">
        <v>0</v>
      </c>
      <c r="E9315" s="71">
        <v>44620</v>
      </c>
      <c r="F9315" t="s">
        <v>8269</v>
      </c>
      <c r="G9315" t="s">
        <v>1912</v>
      </c>
      <c r="J9315" s="40">
        <v>176.03</v>
      </c>
      <c r="K9315" s="40">
        <v>0</v>
      </c>
    </row>
    <row r="9316" spans="1:11" x14ac:dyDescent="0.35">
      <c r="A9316">
        <v>30377</v>
      </c>
      <c r="B9316" t="s">
        <v>17761</v>
      </c>
      <c r="C9316" s="70">
        <v>0</v>
      </c>
      <c r="D9316" s="70">
        <v>0</v>
      </c>
      <c r="E9316" s="71">
        <v>44651</v>
      </c>
      <c r="F9316" t="s">
        <v>6457</v>
      </c>
      <c r="G9316" t="s">
        <v>2247</v>
      </c>
      <c r="J9316" s="40">
        <v>8.57</v>
      </c>
      <c r="K9316" s="40">
        <v>0</v>
      </c>
    </row>
    <row r="9317" spans="1:11" x14ac:dyDescent="0.35">
      <c r="A9317">
        <v>30378</v>
      </c>
      <c r="B9317" t="s">
        <v>117</v>
      </c>
      <c r="C9317" s="70">
        <v>0</v>
      </c>
      <c r="D9317" s="70">
        <v>0</v>
      </c>
      <c r="E9317" s="71">
        <v>44607</v>
      </c>
      <c r="F9317" t="s">
        <v>3219</v>
      </c>
      <c r="G9317" t="s">
        <v>2142</v>
      </c>
      <c r="H9317" t="s">
        <v>3218</v>
      </c>
      <c r="I9317" t="s">
        <v>3217</v>
      </c>
      <c r="J9317" s="40">
        <v>0</v>
      </c>
      <c r="K9317" s="40">
        <v>2157.06</v>
      </c>
    </row>
    <row r="9318" spans="1:11" x14ac:dyDescent="0.35">
      <c r="A9318">
        <v>30378</v>
      </c>
      <c r="B9318" t="s">
        <v>117</v>
      </c>
      <c r="C9318" s="70">
        <v>0</v>
      </c>
      <c r="D9318" s="70">
        <v>0</v>
      </c>
      <c r="E9318" s="71">
        <v>44620</v>
      </c>
      <c r="F9318" t="s">
        <v>8269</v>
      </c>
      <c r="G9318" t="s">
        <v>1912</v>
      </c>
      <c r="J9318" s="40">
        <v>2148.4</v>
      </c>
      <c r="K9318" s="40">
        <v>0</v>
      </c>
    </row>
    <row r="9319" spans="1:11" x14ac:dyDescent="0.35">
      <c r="A9319">
        <v>30378</v>
      </c>
      <c r="B9319" t="s">
        <v>117</v>
      </c>
      <c r="C9319" s="70">
        <v>0</v>
      </c>
      <c r="D9319" s="70">
        <v>0</v>
      </c>
      <c r="E9319" s="71">
        <v>44651</v>
      </c>
      <c r="F9319" t="s">
        <v>6456</v>
      </c>
      <c r="G9319" t="s">
        <v>2247</v>
      </c>
      <c r="J9319" s="40">
        <v>8.66</v>
      </c>
      <c r="K9319" s="40">
        <v>0</v>
      </c>
    </row>
    <row r="9320" spans="1:11" x14ac:dyDescent="0.35">
      <c r="A9320">
        <v>30378</v>
      </c>
      <c r="B9320" t="s">
        <v>117</v>
      </c>
      <c r="C9320" s="70">
        <v>0</v>
      </c>
      <c r="D9320" s="70">
        <v>0</v>
      </c>
      <c r="E9320" s="71">
        <v>44712</v>
      </c>
      <c r="F9320" t="s">
        <v>3443</v>
      </c>
      <c r="G9320" t="s">
        <v>1912</v>
      </c>
      <c r="J9320" s="40">
        <v>143.68</v>
      </c>
      <c r="K9320" s="40">
        <v>0</v>
      </c>
    </row>
    <row r="9321" spans="1:11" x14ac:dyDescent="0.35">
      <c r="A9321">
        <v>30378</v>
      </c>
      <c r="B9321" t="s">
        <v>117</v>
      </c>
      <c r="C9321" s="70">
        <v>0</v>
      </c>
      <c r="D9321" s="70">
        <v>0</v>
      </c>
      <c r="E9321" s="71">
        <v>44712</v>
      </c>
      <c r="F9321" t="s">
        <v>3443</v>
      </c>
      <c r="G9321" t="s">
        <v>1912</v>
      </c>
      <c r="J9321" s="40">
        <v>75.14</v>
      </c>
      <c r="K9321" s="40">
        <v>0</v>
      </c>
    </row>
    <row r="9322" spans="1:11" x14ac:dyDescent="0.35">
      <c r="A9322">
        <v>30378</v>
      </c>
      <c r="B9322" t="s">
        <v>117</v>
      </c>
      <c r="C9322" s="70">
        <v>0</v>
      </c>
      <c r="D9322" s="70">
        <v>0</v>
      </c>
      <c r="E9322" s="71">
        <v>44712</v>
      </c>
      <c r="F9322" t="s">
        <v>3443</v>
      </c>
      <c r="G9322" t="s">
        <v>1912</v>
      </c>
      <c r="J9322" s="40">
        <v>27.54</v>
      </c>
      <c r="K9322" s="40">
        <v>0</v>
      </c>
    </row>
    <row r="9323" spans="1:11" x14ac:dyDescent="0.35">
      <c r="A9323">
        <v>30378</v>
      </c>
      <c r="B9323" t="s">
        <v>117</v>
      </c>
      <c r="C9323" s="70">
        <v>0</v>
      </c>
      <c r="D9323" s="70">
        <v>0</v>
      </c>
      <c r="E9323" s="71">
        <v>44742</v>
      </c>
      <c r="F9323" t="s">
        <v>5630</v>
      </c>
      <c r="G9323" t="s">
        <v>2247</v>
      </c>
      <c r="J9323" s="40">
        <v>0</v>
      </c>
      <c r="K9323" s="40">
        <v>11.41</v>
      </c>
    </row>
    <row r="9324" spans="1:11" x14ac:dyDescent="0.35">
      <c r="A9324">
        <v>30378</v>
      </c>
      <c r="B9324" t="s">
        <v>117</v>
      </c>
      <c r="C9324" s="70">
        <v>0</v>
      </c>
      <c r="D9324" s="70">
        <v>0</v>
      </c>
      <c r="E9324" s="71">
        <v>44743</v>
      </c>
      <c r="F9324" t="s">
        <v>9342</v>
      </c>
      <c r="G9324" t="s">
        <v>2142</v>
      </c>
      <c r="H9324" t="s">
        <v>9341</v>
      </c>
      <c r="I9324" t="s">
        <v>9340</v>
      </c>
      <c r="J9324" s="40">
        <v>0</v>
      </c>
      <c r="K9324" s="40">
        <v>74.58</v>
      </c>
    </row>
    <row r="9325" spans="1:11" x14ac:dyDescent="0.35">
      <c r="A9325">
        <v>30378</v>
      </c>
      <c r="B9325" t="s">
        <v>117</v>
      </c>
      <c r="C9325" s="70">
        <v>0</v>
      </c>
      <c r="D9325" s="70">
        <v>0</v>
      </c>
      <c r="E9325" s="71">
        <v>44773</v>
      </c>
      <c r="F9325" t="s">
        <v>5322</v>
      </c>
      <c r="G9325" t="s">
        <v>2247</v>
      </c>
      <c r="J9325" s="40">
        <v>8.17</v>
      </c>
      <c r="K9325" s="40">
        <v>0</v>
      </c>
    </row>
    <row r="9326" spans="1:11" x14ac:dyDescent="0.35">
      <c r="A9326">
        <v>30378</v>
      </c>
      <c r="B9326" t="s">
        <v>117</v>
      </c>
      <c r="C9326" s="70">
        <v>0</v>
      </c>
      <c r="D9326" s="70">
        <v>0</v>
      </c>
      <c r="E9326" s="71">
        <v>44774</v>
      </c>
      <c r="F9326" t="s">
        <v>11443</v>
      </c>
      <c r="G9326" t="s">
        <v>2142</v>
      </c>
      <c r="H9326" t="s">
        <v>11442</v>
      </c>
      <c r="I9326" t="s">
        <v>11441</v>
      </c>
      <c r="J9326" s="40">
        <v>0</v>
      </c>
      <c r="K9326" s="40">
        <v>143.68</v>
      </c>
    </row>
    <row r="9327" spans="1:11" x14ac:dyDescent="0.35">
      <c r="A9327">
        <v>30378</v>
      </c>
      <c r="B9327" t="s">
        <v>117</v>
      </c>
      <c r="C9327" s="70">
        <v>0</v>
      </c>
      <c r="D9327" s="70">
        <v>0</v>
      </c>
      <c r="E9327" s="71">
        <v>44798</v>
      </c>
      <c r="F9327" t="s">
        <v>14174</v>
      </c>
      <c r="G9327" t="s">
        <v>2142</v>
      </c>
      <c r="H9327" t="s">
        <v>14173</v>
      </c>
      <c r="I9327" t="s">
        <v>14172</v>
      </c>
      <c r="J9327" s="40">
        <v>0</v>
      </c>
      <c r="K9327" s="40">
        <v>90.36</v>
      </c>
    </row>
    <row r="9328" spans="1:11" x14ac:dyDescent="0.35">
      <c r="A9328">
        <v>30378</v>
      </c>
      <c r="B9328" t="s">
        <v>117</v>
      </c>
      <c r="C9328" s="70">
        <v>0</v>
      </c>
      <c r="D9328" s="70">
        <v>0</v>
      </c>
      <c r="E9328" s="71">
        <v>44801</v>
      </c>
      <c r="F9328" t="s">
        <v>15868</v>
      </c>
      <c r="G9328" t="s">
        <v>1912</v>
      </c>
      <c r="J9328" s="40">
        <v>305.49</v>
      </c>
      <c r="K9328" s="40">
        <v>0</v>
      </c>
    </row>
    <row r="9329" spans="1:11" x14ac:dyDescent="0.35">
      <c r="A9329">
        <v>30378</v>
      </c>
      <c r="B9329" t="s">
        <v>117</v>
      </c>
      <c r="C9329" s="70">
        <v>0</v>
      </c>
      <c r="D9329" s="70">
        <v>0</v>
      </c>
      <c r="E9329" s="71">
        <v>44801</v>
      </c>
      <c r="F9329" t="s">
        <v>17760</v>
      </c>
      <c r="G9329" t="s">
        <v>1912</v>
      </c>
      <c r="J9329" s="40">
        <v>-305.49</v>
      </c>
      <c r="K9329" s="40">
        <v>0</v>
      </c>
    </row>
    <row r="9330" spans="1:11" x14ac:dyDescent="0.35">
      <c r="A9330">
        <v>30378</v>
      </c>
      <c r="B9330" t="s">
        <v>117</v>
      </c>
      <c r="C9330" s="70">
        <v>0</v>
      </c>
      <c r="D9330" s="70">
        <v>0</v>
      </c>
      <c r="E9330" s="71">
        <v>44803</v>
      </c>
      <c r="F9330" t="s">
        <v>15867</v>
      </c>
      <c r="G9330" t="s">
        <v>1912</v>
      </c>
      <c r="J9330" s="40">
        <v>282.75</v>
      </c>
      <c r="K9330" s="40">
        <v>0</v>
      </c>
    </row>
    <row r="9331" spans="1:11" x14ac:dyDescent="0.35">
      <c r="A9331">
        <v>30378</v>
      </c>
      <c r="B9331" t="s">
        <v>117</v>
      </c>
      <c r="C9331" s="70">
        <v>0</v>
      </c>
      <c r="D9331" s="70">
        <v>0</v>
      </c>
      <c r="E9331" s="71">
        <v>44804</v>
      </c>
      <c r="F9331" t="s">
        <v>5137</v>
      </c>
      <c r="G9331" t="s">
        <v>2247</v>
      </c>
      <c r="H9331" t="s">
        <v>2265</v>
      </c>
      <c r="J9331" s="40">
        <v>0</v>
      </c>
      <c r="K9331" s="40">
        <v>6.42</v>
      </c>
    </row>
    <row r="9332" spans="1:11" x14ac:dyDescent="0.35">
      <c r="A9332">
        <v>30378</v>
      </c>
      <c r="B9332" t="s">
        <v>117</v>
      </c>
      <c r="C9332" s="70">
        <v>0</v>
      </c>
      <c r="D9332" s="70">
        <v>0</v>
      </c>
      <c r="E9332" s="71">
        <v>44804</v>
      </c>
      <c r="F9332" t="s">
        <v>4967</v>
      </c>
      <c r="G9332" t="s">
        <v>2247</v>
      </c>
      <c r="H9332" t="s">
        <v>2265</v>
      </c>
      <c r="J9332" s="40">
        <v>7.5</v>
      </c>
      <c r="K9332" s="40">
        <v>0</v>
      </c>
    </row>
    <row r="9333" spans="1:11" x14ac:dyDescent="0.35">
      <c r="A9333">
        <v>30378</v>
      </c>
      <c r="B9333" t="s">
        <v>117</v>
      </c>
      <c r="C9333" s="70">
        <v>0</v>
      </c>
      <c r="D9333" s="70">
        <v>0</v>
      </c>
      <c r="E9333" s="71">
        <v>44834</v>
      </c>
      <c r="F9333" t="s">
        <v>4721</v>
      </c>
      <c r="G9333" t="s">
        <v>2247</v>
      </c>
      <c r="H9333" t="s">
        <v>2262</v>
      </c>
      <c r="J9333" s="40">
        <v>0</v>
      </c>
      <c r="K9333" s="40">
        <v>12.45</v>
      </c>
    </row>
    <row r="9334" spans="1:11" x14ac:dyDescent="0.35">
      <c r="A9334">
        <v>30378</v>
      </c>
      <c r="B9334" t="s">
        <v>117</v>
      </c>
      <c r="C9334" s="70">
        <v>0</v>
      </c>
      <c r="D9334" s="70">
        <v>0</v>
      </c>
      <c r="E9334" s="71">
        <v>44865</v>
      </c>
      <c r="F9334" t="s">
        <v>4495</v>
      </c>
      <c r="G9334" t="s">
        <v>2247</v>
      </c>
      <c r="H9334" t="s">
        <v>1919</v>
      </c>
      <c r="I9334" t="s">
        <v>1919</v>
      </c>
      <c r="J9334" s="40">
        <v>0.76</v>
      </c>
      <c r="K9334" s="40">
        <v>0</v>
      </c>
    </row>
    <row r="9335" spans="1:11" x14ac:dyDescent="0.35">
      <c r="A9335">
        <v>30378</v>
      </c>
      <c r="B9335" t="s">
        <v>117</v>
      </c>
      <c r="C9335" s="70">
        <v>0</v>
      </c>
      <c r="D9335" s="70">
        <v>0</v>
      </c>
      <c r="E9335" s="71">
        <v>44895</v>
      </c>
      <c r="F9335" t="s">
        <v>15861</v>
      </c>
      <c r="G9335" t="s">
        <v>1912</v>
      </c>
      <c r="H9335" t="s">
        <v>15810</v>
      </c>
      <c r="I9335" t="s">
        <v>15810</v>
      </c>
      <c r="J9335" s="40">
        <v>507.85</v>
      </c>
      <c r="K9335" s="40">
        <v>0</v>
      </c>
    </row>
    <row r="9336" spans="1:11" x14ac:dyDescent="0.35">
      <c r="A9336">
        <v>30378</v>
      </c>
      <c r="B9336" t="s">
        <v>117</v>
      </c>
      <c r="C9336" s="70">
        <v>0</v>
      </c>
      <c r="D9336" s="70">
        <v>0</v>
      </c>
      <c r="E9336" s="71">
        <v>44895</v>
      </c>
      <c r="F9336" t="s">
        <v>4012</v>
      </c>
      <c r="G9336" t="s">
        <v>2247</v>
      </c>
      <c r="H9336" t="s">
        <v>1916</v>
      </c>
      <c r="I9336" t="s">
        <v>1916</v>
      </c>
      <c r="J9336" s="40">
        <v>5.34</v>
      </c>
      <c r="K9336" s="40">
        <v>0</v>
      </c>
    </row>
    <row r="9337" spans="1:11" x14ac:dyDescent="0.35">
      <c r="A9337">
        <v>30378</v>
      </c>
      <c r="B9337" t="s">
        <v>117</v>
      </c>
      <c r="C9337" s="70">
        <v>0</v>
      </c>
      <c r="D9337" s="70">
        <v>0</v>
      </c>
      <c r="E9337" s="71">
        <v>44904</v>
      </c>
      <c r="F9337" t="s">
        <v>11626</v>
      </c>
      <c r="G9337" t="s">
        <v>2142</v>
      </c>
      <c r="H9337" t="s">
        <v>11625</v>
      </c>
      <c r="I9337" t="s">
        <v>11624</v>
      </c>
      <c r="J9337" s="40">
        <v>0</v>
      </c>
      <c r="K9337" s="40">
        <v>204.27</v>
      </c>
    </row>
    <row r="9338" spans="1:11" x14ac:dyDescent="0.35">
      <c r="A9338">
        <v>30378</v>
      </c>
      <c r="B9338" t="s">
        <v>117</v>
      </c>
      <c r="C9338" s="70">
        <v>0</v>
      </c>
      <c r="D9338" s="70">
        <v>0</v>
      </c>
      <c r="E9338" s="71">
        <v>44926</v>
      </c>
      <c r="F9338" t="s">
        <v>15859</v>
      </c>
      <c r="G9338" t="s">
        <v>1912</v>
      </c>
      <c r="H9338" t="s">
        <v>15804</v>
      </c>
      <c r="I9338" t="s">
        <v>15804</v>
      </c>
      <c r="J9338" s="40">
        <v>198.52</v>
      </c>
      <c r="K9338" s="40">
        <v>0</v>
      </c>
    </row>
    <row r="9339" spans="1:11" x14ac:dyDescent="0.35">
      <c r="A9339">
        <v>30378</v>
      </c>
      <c r="B9339" t="s">
        <v>117</v>
      </c>
      <c r="C9339" s="70">
        <v>0</v>
      </c>
      <c r="D9339" s="70">
        <v>0</v>
      </c>
      <c r="E9339" s="71">
        <v>44926</v>
      </c>
      <c r="F9339" t="s">
        <v>3663</v>
      </c>
      <c r="G9339" t="s">
        <v>2247</v>
      </c>
      <c r="H9339" t="s">
        <v>1911</v>
      </c>
      <c r="I9339" t="s">
        <v>1911</v>
      </c>
      <c r="J9339" s="40">
        <v>0</v>
      </c>
      <c r="K9339" s="40">
        <v>10.210000000000001</v>
      </c>
    </row>
    <row r="9340" spans="1:11" x14ac:dyDescent="0.35">
      <c r="A9340">
        <v>30379</v>
      </c>
      <c r="B9340" t="s">
        <v>118</v>
      </c>
      <c r="C9340" s="70">
        <v>0</v>
      </c>
      <c r="D9340" s="70">
        <v>0</v>
      </c>
      <c r="E9340" s="71">
        <v>44620</v>
      </c>
      <c r="F9340" t="s">
        <v>8269</v>
      </c>
      <c r="G9340" t="s">
        <v>1912</v>
      </c>
      <c r="J9340" s="40">
        <v>300.49</v>
      </c>
      <c r="K9340" s="40">
        <v>0</v>
      </c>
    </row>
    <row r="9341" spans="1:11" x14ac:dyDescent="0.35">
      <c r="A9341">
        <v>30379</v>
      </c>
      <c r="B9341" t="s">
        <v>118</v>
      </c>
      <c r="C9341" s="70">
        <v>0</v>
      </c>
      <c r="D9341" s="70">
        <v>0</v>
      </c>
      <c r="E9341" s="71">
        <v>44651</v>
      </c>
      <c r="F9341" t="s">
        <v>6455</v>
      </c>
      <c r="G9341" t="s">
        <v>2247</v>
      </c>
      <c r="J9341" s="40">
        <v>5.87</v>
      </c>
      <c r="K9341" s="40">
        <v>0</v>
      </c>
    </row>
    <row r="9342" spans="1:11" x14ac:dyDescent="0.35">
      <c r="A9342">
        <v>30379</v>
      </c>
      <c r="B9342" t="s">
        <v>118</v>
      </c>
      <c r="C9342" s="70">
        <v>0</v>
      </c>
      <c r="D9342" s="70">
        <v>0</v>
      </c>
      <c r="E9342" s="71">
        <v>44681</v>
      </c>
      <c r="F9342" t="s">
        <v>6227</v>
      </c>
      <c r="G9342" t="s">
        <v>2247</v>
      </c>
      <c r="J9342" s="40">
        <v>0</v>
      </c>
      <c r="K9342" s="40">
        <v>13.02</v>
      </c>
    </row>
    <row r="9343" spans="1:11" x14ac:dyDescent="0.35">
      <c r="A9343">
        <v>30379</v>
      </c>
      <c r="B9343" t="s">
        <v>118</v>
      </c>
      <c r="C9343" s="70">
        <v>0</v>
      </c>
      <c r="D9343" s="70">
        <v>0</v>
      </c>
      <c r="E9343" s="71">
        <v>44712</v>
      </c>
      <c r="F9343" t="s">
        <v>5905</v>
      </c>
      <c r="G9343" t="s">
        <v>2247</v>
      </c>
      <c r="J9343" s="40">
        <v>0</v>
      </c>
      <c r="K9343" s="40">
        <v>1.85</v>
      </c>
    </row>
    <row r="9344" spans="1:11" x14ac:dyDescent="0.35">
      <c r="A9344">
        <v>30379</v>
      </c>
      <c r="B9344" t="s">
        <v>118</v>
      </c>
      <c r="C9344" s="70">
        <v>0</v>
      </c>
      <c r="D9344" s="70">
        <v>0</v>
      </c>
      <c r="E9344" s="71">
        <v>44742</v>
      </c>
      <c r="F9344" t="s">
        <v>5629</v>
      </c>
      <c r="G9344" t="s">
        <v>2247</v>
      </c>
      <c r="J9344" s="40">
        <v>0</v>
      </c>
      <c r="K9344" s="40">
        <v>13.49</v>
      </c>
    </row>
    <row r="9345" spans="1:11" x14ac:dyDescent="0.35">
      <c r="A9345">
        <v>30379</v>
      </c>
      <c r="B9345" t="s">
        <v>118</v>
      </c>
      <c r="C9345" s="70">
        <v>0</v>
      </c>
      <c r="D9345" s="70">
        <v>0</v>
      </c>
      <c r="E9345" s="71">
        <v>44773</v>
      </c>
      <c r="F9345" t="s">
        <v>5321</v>
      </c>
      <c r="G9345" t="s">
        <v>2247</v>
      </c>
      <c r="J9345" s="40">
        <v>8.94</v>
      </c>
      <c r="K9345" s="40">
        <v>0</v>
      </c>
    </row>
    <row r="9346" spans="1:11" x14ac:dyDescent="0.35">
      <c r="A9346">
        <v>30379</v>
      </c>
      <c r="B9346" t="s">
        <v>118</v>
      </c>
      <c r="C9346" s="70">
        <v>0</v>
      </c>
      <c r="D9346" s="70">
        <v>0</v>
      </c>
      <c r="E9346" s="71">
        <v>44804</v>
      </c>
      <c r="F9346" t="s">
        <v>5136</v>
      </c>
      <c r="G9346" t="s">
        <v>2247</v>
      </c>
      <c r="H9346" t="s">
        <v>2265</v>
      </c>
      <c r="J9346" s="40">
        <v>4.29</v>
      </c>
      <c r="K9346" s="40">
        <v>0</v>
      </c>
    </row>
    <row r="9347" spans="1:11" x14ac:dyDescent="0.35">
      <c r="A9347">
        <v>30379</v>
      </c>
      <c r="B9347" t="s">
        <v>118</v>
      </c>
      <c r="C9347" s="70">
        <v>0</v>
      </c>
      <c r="D9347" s="70">
        <v>0</v>
      </c>
      <c r="E9347" s="71">
        <v>44834</v>
      </c>
      <c r="F9347" t="s">
        <v>4720</v>
      </c>
      <c r="G9347" t="s">
        <v>2247</v>
      </c>
      <c r="H9347" t="s">
        <v>2262</v>
      </c>
      <c r="J9347" s="40">
        <v>0</v>
      </c>
      <c r="K9347" s="40">
        <v>16.600000000000001</v>
      </c>
    </row>
    <row r="9348" spans="1:11" x14ac:dyDescent="0.35">
      <c r="A9348">
        <v>30379</v>
      </c>
      <c r="B9348" t="s">
        <v>118</v>
      </c>
      <c r="C9348" s="70">
        <v>0</v>
      </c>
      <c r="D9348" s="70">
        <v>0</v>
      </c>
      <c r="E9348" s="71">
        <v>44865</v>
      </c>
      <c r="F9348" t="s">
        <v>4494</v>
      </c>
      <c r="G9348" t="s">
        <v>2247</v>
      </c>
      <c r="H9348" t="s">
        <v>1919</v>
      </c>
      <c r="I9348" t="s">
        <v>1919</v>
      </c>
      <c r="J9348" s="40">
        <v>1.01</v>
      </c>
      <c r="K9348" s="40">
        <v>0</v>
      </c>
    </row>
    <row r="9349" spans="1:11" x14ac:dyDescent="0.35">
      <c r="A9349">
        <v>30379</v>
      </c>
      <c r="B9349" t="s">
        <v>118</v>
      </c>
      <c r="C9349" s="70">
        <v>0</v>
      </c>
      <c r="D9349" s="70">
        <v>0</v>
      </c>
      <c r="E9349" s="71">
        <v>44895</v>
      </c>
      <c r="F9349" t="s">
        <v>4011</v>
      </c>
      <c r="G9349" t="s">
        <v>2247</v>
      </c>
      <c r="H9349" t="s">
        <v>1916</v>
      </c>
      <c r="I9349" t="s">
        <v>1916</v>
      </c>
      <c r="J9349" s="40">
        <v>7.13</v>
      </c>
      <c r="K9349" s="40">
        <v>0</v>
      </c>
    </row>
    <row r="9350" spans="1:11" x14ac:dyDescent="0.35">
      <c r="A9350">
        <v>30379</v>
      </c>
      <c r="B9350" t="s">
        <v>118</v>
      </c>
      <c r="C9350" s="70">
        <v>0</v>
      </c>
      <c r="D9350" s="70">
        <v>0</v>
      </c>
      <c r="E9350" s="71">
        <v>44926</v>
      </c>
      <c r="F9350" t="s">
        <v>3662</v>
      </c>
      <c r="G9350" t="s">
        <v>2247</v>
      </c>
      <c r="H9350" t="s">
        <v>1911</v>
      </c>
      <c r="I9350" t="s">
        <v>1911</v>
      </c>
      <c r="J9350" s="40">
        <v>0</v>
      </c>
      <c r="K9350" s="40">
        <v>6.27</v>
      </c>
    </row>
    <row r="9351" spans="1:11" x14ac:dyDescent="0.35">
      <c r="A9351">
        <v>30380</v>
      </c>
      <c r="B9351" t="s">
        <v>17759</v>
      </c>
      <c r="C9351" s="70">
        <v>0</v>
      </c>
      <c r="D9351" s="70">
        <v>0</v>
      </c>
      <c r="E9351" s="71">
        <v>44609</v>
      </c>
      <c r="F9351" t="s">
        <v>9218</v>
      </c>
      <c r="G9351" t="s">
        <v>2142</v>
      </c>
      <c r="H9351" t="s">
        <v>9217</v>
      </c>
      <c r="I9351" t="s">
        <v>9216</v>
      </c>
      <c r="J9351" s="40">
        <v>0</v>
      </c>
      <c r="K9351" s="40">
        <v>257.13</v>
      </c>
    </row>
    <row r="9352" spans="1:11" x14ac:dyDescent="0.35">
      <c r="A9352">
        <v>30380</v>
      </c>
      <c r="B9352" t="s">
        <v>17759</v>
      </c>
      <c r="C9352" s="70">
        <v>0</v>
      </c>
      <c r="D9352" s="70">
        <v>0</v>
      </c>
      <c r="E9352" s="71">
        <v>44620</v>
      </c>
      <c r="F9352" t="s">
        <v>8269</v>
      </c>
      <c r="G9352" t="s">
        <v>1912</v>
      </c>
      <c r="J9352" s="40">
        <v>253.24</v>
      </c>
      <c r="K9352" s="40">
        <v>0</v>
      </c>
    </row>
    <row r="9353" spans="1:11" x14ac:dyDescent="0.35">
      <c r="A9353">
        <v>30380</v>
      </c>
      <c r="B9353" t="s">
        <v>17759</v>
      </c>
      <c r="C9353" s="70">
        <v>0</v>
      </c>
      <c r="D9353" s="70">
        <v>0</v>
      </c>
      <c r="E9353" s="71">
        <v>44651</v>
      </c>
      <c r="F9353" t="s">
        <v>6454</v>
      </c>
      <c r="G9353" t="s">
        <v>2247</v>
      </c>
      <c r="J9353" s="40">
        <v>3.89</v>
      </c>
      <c r="K9353" s="40">
        <v>0</v>
      </c>
    </row>
    <row r="9354" spans="1:11" x14ac:dyDescent="0.35">
      <c r="A9354">
        <v>30381</v>
      </c>
      <c r="B9354" t="s">
        <v>17758</v>
      </c>
      <c r="C9354" s="70">
        <v>0</v>
      </c>
      <c r="D9354" s="70">
        <v>0</v>
      </c>
      <c r="E9354" s="71">
        <v>44617</v>
      </c>
      <c r="F9354" t="s">
        <v>3210</v>
      </c>
      <c r="G9354" t="s">
        <v>2142</v>
      </c>
      <c r="H9354" t="s">
        <v>2127</v>
      </c>
      <c r="I9354" t="s">
        <v>2126</v>
      </c>
      <c r="J9354" s="40">
        <v>0</v>
      </c>
      <c r="K9354" s="40">
        <v>646.51</v>
      </c>
    </row>
    <row r="9355" spans="1:11" x14ac:dyDescent="0.35">
      <c r="A9355">
        <v>30381</v>
      </c>
      <c r="B9355" t="s">
        <v>17758</v>
      </c>
      <c r="C9355" s="70">
        <v>0</v>
      </c>
      <c r="D9355" s="70">
        <v>0</v>
      </c>
      <c r="E9355" s="71">
        <v>44617</v>
      </c>
      <c r="F9355" t="s">
        <v>2128</v>
      </c>
      <c r="G9355" t="s">
        <v>1907</v>
      </c>
      <c r="H9355" t="s">
        <v>2127</v>
      </c>
      <c r="I9355" t="s">
        <v>2126</v>
      </c>
      <c r="J9355" s="40">
        <v>0</v>
      </c>
      <c r="K9355" s="40">
        <v>0</v>
      </c>
    </row>
    <row r="9356" spans="1:11" x14ac:dyDescent="0.35">
      <c r="A9356">
        <v>30381</v>
      </c>
      <c r="B9356" t="s">
        <v>17758</v>
      </c>
      <c r="C9356" s="70">
        <v>0</v>
      </c>
      <c r="D9356" s="70">
        <v>0</v>
      </c>
      <c r="E9356" s="71">
        <v>44620</v>
      </c>
      <c r="F9356" t="s">
        <v>15891</v>
      </c>
      <c r="G9356" t="s">
        <v>1912</v>
      </c>
      <c r="J9356" s="40">
        <v>650.71</v>
      </c>
      <c r="K9356" s="40">
        <v>0</v>
      </c>
    </row>
    <row r="9357" spans="1:11" x14ac:dyDescent="0.35">
      <c r="A9357">
        <v>30381</v>
      </c>
      <c r="B9357" t="s">
        <v>17758</v>
      </c>
      <c r="C9357" s="70">
        <v>0</v>
      </c>
      <c r="D9357" s="70">
        <v>0</v>
      </c>
      <c r="E9357" s="71">
        <v>44630</v>
      </c>
      <c r="F9357" t="s">
        <v>3173</v>
      </c>
      <c r="G9357" t="s">
        <v>2142</v>
      </c>
      <c r="H9357" t="s">
        <v>3172</v>
      </c>
      <c r="I9357" t="s">
        <v>3171</v>
      </c>
      <c r="J9357" s="40">
        <v>0</v>
      </c>
      <c r="K9357" s="40">
        <v>89.88</v>
      </c>
    </row>
    <row r="9358" spans="1:11" x14ac:dyDescent="0.35">
      <c r="A9358">
        <v>30381</v>
      </c>
      <c r="B9358" t="s">
        <v>17758</v>
      </c>
      <c r="C9358" s="70">
        <v>0</v>
      </c>
      <c r="D9358" s="70">
        <v>0</v>
      </c>
      <c r="E9358" s="71">
        <v>44651</v>
      </c>
      <c r="F9358" t="s">
        <v>8268</v>
      </c>
      <c r="G9358" t="s">
        <v>1912</v>
      </c>
      <c r="J9358" s="40">
        <v>92.57</v>
      </c>
      <c r="K9358" s="40">
        <v>0</v>
      </c>
    </row>
    <row r="9359" spans="1:11" x14ac:dyDescent="0.35">
      <c r="A9359">
        <v>30381</v>
      </c>
      <c r="B9359" t="s">
        <v>17758</v>
      </c>
      <c r="C9359" s="70">
        <v>0</v>
      </c>
      <c r="D9359" s="70">
        <v>0</v>
      </c>
      <c r="E9359" s="71">
        <v>44651</v>
      </c>
      <c r="F9359" t="s">
        <v>6453</v>
      </c>
      <c r="G9359" t="s">
        <v>2247</v>
      </c>
      <c r="J9359" s="40">
        <v>0</v>
      </c>
      <c r="K9359" s="40">
        <v>6.89</v>
      </c>
    </row>
    <row r="9360" spans="1:11" x14ac:dyDescent="0.35">
      <c r="A9360">
        <v>30382</v>
      </c>
      <c r="B9360" t="s">
        <v>17757</v>
      </c>
      <c r="C9360" s="70">
        <v>0</v>
      </c>
      <c r="D9360" s="70">
        <v>0</v>
      </c>
      <c r="E9360" s="71">
        <v>44619</v>
      </c>
      <c r="F9360" t="s">
        <v>3209</v>
      </c>
      <c r="G9360" t="s">
        <v>2142</v>
      </c>
      <c r="H9360" t="s">
        <v>3208</v>
      </c>
      <c r="I9360" t="s">
        <v>3207</v>
      </c>
      <c r="J9360" s="40">
        <v>0</v>
      </c>
      <c r="K9360" s="40">
        <v>489.11</v>
      </c>
    </row>
    <row r="9361" spans="1:11" x14ac:dyDescent="0.35">
      <c r="A9361">
        <v>30382</v>
      </c>
      <c r="B9361" t="s">
        <v>17757</v>
      </c>
      <c r="C9361" s="70">
        <v>0</v>
      </c>
      <c r="D9361" s="70">
        <v>0</v>
      </c>
      <c r="E9361" s="71">
        <v>44619</v>
      </c>
      <c r="F9361" t="s">
        <v>3206</v>
      </c>
      <c r="G9361" t="s">
        <v>2142</v>
      </c>
      <c r="H9361" t="s">
        <v>3205</v>
      </c>
      <c r="I9361" t="s">
        <v>3204</v>
      </c>
      <c r="J9361" s="40">
        <v>0</v>
      </c>
      <c r="K9361" s="40">
        <v>165.08</v>
      </c>
    </row>
    <row r="9362" spans="1:11" x14ac:dyDescent="0.35">
      <c r="A9362">
        <v>30382</v>
      </c>
      <c r="B9362" t="s">
        <v>17757</v>
      </c>
      <c r="C9362" s="70">
        <v>0</v>
      </c>
      <c r="D9362" s="70">
        <v>0</v>
      </c>
      <c r="E9362" s="71">
        <v>44620</v>
      </c>
      <c r="F9362" t="s">
        <v>15891</v>
      </c>
      <c r="G9362" t="s">
        <v>1912</v>
      </c>
      <c r="J9362" s="40">
        <v>658.43</v>
      </c>
      <c r="K9362" s="40">
        <v>0</v>
      </c>
    </row>
    <row r="9363" spans="1:11" x14ac:dyDescent="0.35">
      <c r="A9363">
        <v>30382</v>
      </c>
      <c r="B9363" t="s">
        <v>17757</v>
      </c>
      <c r="C9363" s="70">
        <v>0</v>
      </c>
      <c r="D9363" s="70">
        <v>0</v>
      </c>
      <c r="E9363" s="71">
        <v>44651</v>
      </c>
      <c r="F9363" t="s">
        <v>6452</v>
      </c>
      <c r="G9363" t="s">
        <v>2247</v>
      </c>
      <c r="J9363" s="40">
        <v>0</v>
      </c>
      <c r="K9363" s="40">
        <v>4.24</v>
      </c>
    </row>
    <row r="9364" spans="1:11" x14ac:dyDescent="0.35">
      <c r="A9364">
        <v>30383</v>
      </c>
      <c r="B9364" t="s">
        <v>119</v>
      </c>
      <c r="C9364" s="70">
        <v>-526.5</v>
      </c>
      <c r="D9364" s="70">
        <v>-169.29</v>
      </c>
      <c r="E9364" s="71">
        <v>44592</v>
      </c>
      <c r="F9364" t="s">
        <v>6738</v>
      </c>
      <c r="G9364" t="s">
        <v>2247</v>
      </c>
      <c r="H9364" t="s">
        <v>6720</v>
      </c>
      <c r="I9364" t="s">
        <v>6720</v>
      </c>
      <c r="J9364" s="40">
        <v>4.5</v>
      </c>
      <c r="K9364" s="40">
        <v>0</v>
      </c>
    </row>
    <row r="9365" spans="1:11" x14ac:dyDescent="0.35">
      <c r="A9365">
        <v>30383</v>
      </c>
      <c r="B9365" t="s">
        <v>119</v>
      </c>
      <c r="C9365" s="70">
        <v>-526.5</v>
      </c>
      <c r="D9365" s="70">
        <v>-169.29</v>
      </c>
      <c r="E9365" s="71">
        <v>44621</v>
      </c>
      <c r="F9365" t="s">
        <v>3191</v>
      </c>
      <c r="G9365" t="s">
        <v>2142</v>
      </c>
      <c r="H9365" t="s">
        <v>3190</v>
      </c>
      <c r="I9365" t="s">
        <v>3189</v>
      </c>
      <c r="J9365" s="40">
        <v>0</v>
      </c>
      <c r="K9365" s="40">
        <v>214</v>
      </c>
    </row>
    <row r="9366" spans="1:11" x14ac:dyDescent="0.35">
      <c r="A9366">
        <v>30383</v>
      </c>
      <c r="B9366" t="s">
        <v>119</v>
      </c>
      <c r="C9366" s="70">
        <v>-526.5</v>
      </c>
      <c r="D9366" s="70">
        <v>-169.29</v>
      </c>
      <c r="E9366" s="71">
        <v>44621</v>
      </c>
      <c r="F9366" t="s">
        <v>13854</v>
      </c>
      <c r="G9366" t="s">
        <v>2142</v>
      </c>
      <c r="H9366" t="s">
        <v>13853</v>
      </c>
      <c r="I9366" t="s">
        <v>13852</v>
      </c>
      <c r="J9366" s="40">
        <v>0</v>
      </c>
      <c r="K9366" s="40">
        <v>163.36000000000001</v>
      </c>
    </row>
    <row r="9367" spans="1:11" x14ac:dyDescent="0.35">
      <c r="A9367">
        <v>30383</v>
      </c>
      <c r="B9367" t="s">
        <v>119</v>
      </c>
      <c r="C9367" s="70">
        <v>-526.5</v>
      </c>
      <c r="D9367" s="70">
        <v>-169.29</v>
      </c>
      <c r="E9367" s="71">
        <v>44633</v>
      </c>
      <c r="F9367" t="s">
        <v>3170</v>
      </c>
      <c r="G9367" t="s">
        <v>2142</v>
      </c>
      <c r="H9367" t="s">
        <v>3169</v>
      </c>
      <c r="I9367" t="s">
        <v>3168</v>
      </c>
      <c r="J9367" s="40">
        <v>0</v>
      </c>
      <c r="K9367" s="40">
        <v>125.46</v>
      </c>
    </row>
    <row r="9368" spans="1:11" x14ac:dyDescent="0.35">
      <c r="A9368">
        <v>30383</v>
      </c>
      <c r="B9368" t="s">
        <v>119</v>
      </c>
      <c r="C9368" s="70">
        <v>-526.5</v>
      </c>
      <c r="D9368" s="70">
        <v>-169.29</v>
      </c>
      <c r="E9368" s="71">
        <v>44636</v>
      </c>
      <c r="F9368" t="s">
        <v>7984</v>
      </c>
      <c r="G9368" t="s">
        <v>2142</v>
      </c>
      <c r="H9368" t="s">
        <v>7983</v>
      </c>
      <c r="I9368" t="s">
        <v>7982</v>
      </c>
      <c r="J9368" s="40">
        <v>0</v>
      </c>
      <c r="K9368" s="40">
        <v>501.99</v>
      </c>
    </row>
    <row r="9369" spans="1:11" x14ac:dyDescent="0.35">
      <c r="A9369">
        <v>30383</v>
      </c>
      <c r="B9369" t="s">
        <v>119</v>
      </c>
      <c r="C9369" s="70">
        <v>-526.5</v>
      </c>
      <c r="D9369" s="70">
        <v>-169.29</v>
      </c>
      <c r="E9369" s="71">
        <v>44650</v>
      </c>
      <c r="F9369" t="s">
        <v>13839</v>
      </c>
      <c r="G9369" t="s">
        <v>2142</v>
      </c>
      <c r="H9369" t="s">
        <v>13838</v>
      </c>
      <c r="I9369" t="s">
        <v>13837</v>
      </c>
      <c r="J9369" s="40">
        <v>0</v>
      </c>
      <c r="K9369" s="40">
        <v>44.04</v>
      </c>
    </row>
    <row r="9370" spans="1:11" x14ac:dyDescent="0.35">
      <c r="A9370">
        <v>30383</v>
      </c>
      <c r="B9370" t="s">
        <v>119</v>
      </c>
      <c r="C9370" s="70">
        <v>-526.5</v>
      </c>
      <c r="D9370" s="70">
        <v>-169.29</v>
      </c>
      <c r="E9370" s="71">
        <v>44651</v>
      </c>
      <c r="F9370" t="s">
        <v>6451</v>
      </c>
      <c r="G9370" t="s">
        <v>2247</v>
      </c>
      <c r="J9370" s="40">
        <v>0</v>
      </c>
      <c r="K9370" s="40">
        <v>22.7</v>
      </c>
    </row>
    <row r="9371" spans="1:11" x14ac:dyDescent="0.35">
      <c r="A9371">
        <v>30383</v>
      </c>
      <c r="B9371" t="s">
        <v>119</v>
      </c>
      <c r="C9371" s="70">
        <v>-526.5</v>
      </c>
      <c r="D9371" s="70">
        <v>-169.29</v>
      </c>
      <c r="E9371" s="71">
        <v>44681</v>
      </c>
      <c r="F9371" t="s">
        <v>8264</v>
      </c>
      <c r="G9371" t="s">
        <v>1912</v>
      </c>
      <c r="J9371" s="40">
        <v>1319.2</v>
      </c>
      <c r="K9371" s="40">
        <v>0</v>
      </c>
    </row>
    <row r="9372" spans="1:11" x14ac:dyDescent="0.35">
      <c r="A9372">
        <v>30383</v>
      </c>
      <c r="B9372" t="s">
        <v>119</v>
      </c>
      <c r="C9372" s="70">
        <v>-526.5</v>
      </c>
      <c r="D9372" s="70">
        <v>-169.29</v>
      </c>
      <c r="E9372" s="71">
        <v>44681</v>
      </c>
      <c r="F9372" t="s">
        <v>6226</v>
      </c>
      <c r="G9372" t="s">
        <v>2247</v>
      </c>
      <c r="J9372" s="40">
        <v>52.75</v>
      </c>
      <c r="K9372" s="40">
        <v>0</v>
      </c>
    </row>
    <row r="9373" spans="1:11" x14ac:dyDescent="0.35">
      <c r="A9373">
        <v>30383</v>
      </c>
      <c r="B9373" t="s">
        <v>119</v>
      </c>
      <c r="C9373" s="70">
        <v>-526.5</v>
      </c>
      <c r="D9373" s="70">
        <v>-169.29</v>
      </c>
      <c r="E9373" s="71">
        <v>44682</v>
      </c>
      <c r="F9373" t="s">
        <v>13805</v>
      </c>
      <c r="G9373" t="s">
        <v>2142</v>
      </c>
      <c r="H9373" t="s">
        <v>13804</v>
      </c>
      <c r="I9373" t="s">
        <v>13803</v>
      </c>
      <c r="J9373" s="40">
        <v>0</v>
      </c>
      <c r="K9373" s="40">
        <v>101.38</v>
      </c>
    </row>
    <row r="9374" spans="1:11" x14ac:dyDescent="0.35">
      <c r="A9374">
        <v>30383</v>
      </c>
      <c r="B9374" t="s">
        <v>119</v>
      </c>
      <c r="C9374" s="70">
        <v>-526.5</v>
      </c>
      <c r="D9374" s="70">
        <v>-169.29</v>
      </c>
      <c r="E9374" s="71">
        <v>44712</v>
      </c>
      <c r="F9374" t="s">
        <v>5904</v>
      </c>
      <c r="G9374" t="s">
        <v>2247</v>
      </c>
      <c r="J9374" s="40">
        <v>0</v>
      </c>
      <c r="K9374" s="40">
        <v>0.82</v>
      </c>
    </row>
    <row r="9375" spans="1:11" x14ac:dyDescent="0.35">
      <c r="A9375">
        <v>30383</v>
      </c>
      <c r="B9375" t="s">
        <v>119</v>
      </c>
      <c r="C9375" s="70">
        <v>-526.5</v>
      </c>
      <c r="D9375" s="70">
        <v>-169.29</v>
      </c>
      <c r="E9375" s="71">
        <v>44742</v>
      </c>
      <c r="F9375" t="s">
        <v>5628</v>
      </c>
      <c r="G9375" t="s">
        <v>2247</v>
      </c>
      <c r="J9375" s="40">
        <v>5.09</v>
      </c>
      <c r="K9375" s="40">
        <v>0</v>
      </c>
    </row>
    <row r="9376" spans="1:11" x14ac:dyDescent="0.35">
      <c r="A9376">
        <v>30383</v>
      </c>
      <c r="B9376" t="s">
        <v>119</v>
      </c>
      <c r="C9376" s="70">
        <v>-526.5</v>
      </c>
      <c r="D9376" s="70">
        <v>-169.29</v>
      </c>
      <c r="E9376" s="71">
        <v>44743</v>
      </c>
      <c r="F9376" t="s">
        <v>13764</v>
      </c>
      <c r="G9376" t="s">
        <v>2142</v>
      </c>
      <c r="H9376" t="s">
        <v>13763</v>
      </c>
      <c r="I9376" t="s">
        <v>13762</v>
      </c>
      <c r="J9376" s="40">
        <v>0</v>
      </c>
      <c r="K9376" s="40">
        <v>68.44</v>
      </c>
    </row>
    <row r="9377" spans="1:11" x14ac:dyDescent="0.35">
      <c r="A9377">
        <v>30383</v>
      </c>
      <c r="B9377" t="s">
        <v>119</v>
      </c>
      <c r="C9377" s="70">
        <v>-526.5</v>
      </c>
      <c r="D9377" s="70">
        <v>-169.29</v>
      </c>
      <c r="E9377" s="71">
        <v>44773</v>
      </c>
      <c r="F9377" t="s">
        <v>5320</v>
      </c>
      <c r="G9377" t="s">
        <v>2247</v>
      </c>
      <c r="J9377" s="40">
        <v>0.53</v>
      </c>
      <c r="K9377" s="40">
        <v>0</v>
      </c>
    </row>
    <row r="9378" spans="1:11" x14ac:dyDescent="0.35">
      <c r="A9378">
        <v>30383</v>
      </c>
      <c r="B9378" t="s">
        <v>119</v>
      </c>
      <c r="C9378" s="70">
        <v>-526.5</v>
      </c>
      <c r="D9378" s="70">
        <v>-169.29</v>
      </c>
      <c r="E9378" s="71">
        <v>44804</v>
      </c>
      <c r="F9378" t="s">
        <v>5135</v>
      </c>
      <c r="G9378" t="s">
        <v>2247</v>
      </c>
      <c r="H9378" t="s">
        <v>2265</v>
      </c>
      <c r="J9378" s="40">
        <v>0</v>
      </c>
      <c r="K9378" s="40">
        <v>0.51</v>
      </c>
    </row>
    <row r="9379" spans="1:11" x14ac:dyDescent="0.35">
      <c r="A9379">
        <v>30383</v>
      </c>
      <c r="B9379" t="s">
        <v>119</v>
      </c>
      <c r="C9379" s="70">
        <v>-526.5</v>
      </c>
      <c r="D9379" s="70">
        <v>-169.29</v>
      </c>
      <c r="E9379" s="71">
        <v>44834</v>
      </c>
      <c r="F9379" t="s">
        <v>4719</v>
      </c>
      <c r="G9379" t="s">
        <v>2247</v>
      </c>
      <c r="H9379" t="s">
        <v>2262</v>
      </c>
      <c r="J9379" s="40">
        <v>1.96</v>
      </c>
      <c r="K9379" s="40">
        <v>0</v>
      </c>
    </row>
    <row r="9380" spans="1:11" x14ac:dyDescent="0.35">
      <c r="A9380">
        <v>30383</v>
      </c>
      <c r="B9380" t="s">
        <v>119</v>
      </c>
      <c r="C9380" s="70">
        <v>-526.5</v>
      </c>
      <c r="D9380" s="70">
        <v>-169.29</v>
      </c>
      <c r="E9380" s="71">
        <v>44865</v>
      </c>
      <c r="F9380" t="s">
        <v>4493</v>
      </c>
      <c r="G9380" t="s">
        <v>2247</v>
      </c>
      <c r="H9380" t="s">
        <v>1919</v>
      </c>
      <c r="I9380" t="s">
        <v>1919</v>
      </c>
      <c r="J9380" s="40">
        <v>0</v>
      </c>
      <c r="K9380" s="40">
        <v>0.12</v>
      </c>
    </row>
    <row r="9381" spans="1:11" x14ac:dyDescent="0.35">
      <c r="A9381">
        <v>30383</v>
      </c>
      <c r="B9381" t="s">
        <v>119</v>
      </c>
      <c r="C9381" s="70">
        <v>-526.5</v>
      </c>
      <c r="D9381" s="70">
        <v>-169.29</v>
      </c>
      <c r="E9381" s="71">
        <v>44895</v>
      </c>
      <c r="F9381" t="s">
        <v>4010</v>
      </c>
      <c r="G9381" t="s">
        <v>2247</v>
      </c>
      <c r="H9381" t="s">
        <v>1916</v>
      </c>
      <c r="I9381" t="s">
        <v>1916</v>
      </c>
      <c r="J9381" s="40">
        <v>0</v>
      </c>
      <c r="K9381" s="40">
        <v>0.84</v>
      </c>
    </row>
    <row r="9382" spans="1:11" x14ac:dyDescent="0.35">
      <c r="A9382">
        <v>30383</v>
      </c>
      <c r="B9382" t="s">
        <v>119</v>
      </c>
      <c r="C9382" s="70">
        <v>-526.5</v>
      </c>
      <c r="D9382" s="70">
        <v>-169.29</v>
      </c>
      <c r="E9382" s="71">
        <v>44896</v>
      </c>
      <c r="F9382" t="s">
        <v>7428</v>
      </c>
      <c r="G9382" t="s">
        <v>2142</v>
      </c>
      <c r="H9382" t="s">
        <v>7427</v>
      </c>
      <c r="I9382" t="s">
        <v>7426</v>
      </c>
      <c r="J9382" s="40">
        <v>0</v>
      </c>
      <c r="K9382" s="40">
        <v>104</v>
      </c>
    </row>
    <row r="9383" spans="1:11" x14ac:dyDescent="0.35">
      <c r="A9383">
        <v>30383</v>
      </c>
      <c r="B9383" t="s">
        <v>119</v>
      </c>
      <c r="C9383" s="70">
        <v>-526.5</v>
      </c>
      <c r="D9383" s="70">
        <v>-169.29</v>
      </c>
      <c r="E9383" s="71">
        <v>44926</v>
      </c>
      <c r="F9383" t="s">
        <v>3661</v>
      </c>
      <c r="G9383" t="s">
        <v>2247</v>
      </c>
      <c r="H9383" t="s">
        <v>1911</v>
      </c>
      <c r="I9383" t="s">
        <v>1911</v>
      </c>
      <c r="J9383" s="40">
        <v>5</v>
      </c>
      <c r="K9383" s="40">
        <v>0</v>
      </c>
    </row>
    <row r="9384" spans="1:11" x14ac:dyDescent="0.35">
      <c r="A9384">
        <v>30383</v>
      </c>
      <c r="B9384" t="s">
        <v>119</v>
      </c>
      <c r="C9384" s="70">
        <v>-526.5</v>
      </c>
      <c r="D9384" s="70">
        <v>-169.29</v>
      </c>
      <c r="E9384" s="71">
        <v>44926</v>
      </c>
      <c r="F9384" t="s">
        <v>3480</v>
      </c>
      <c r="G9384" t="s">
        <v>2247</v>
      </c>
      <c r="H9384" t="s">
        <v>1911</v>
      </c>
      <c r="I9384" t="s">
        <v>1911</v>
      </c>
      <c r="J9384" s="40">
        <v>0</v>
      </c>
      <c r="K9384" s="40">
        <v>4.5</v>
      </c>
    </row>
    <row r="9385" spans="1:11" x14ac:dyDescent="0.35">
      <c r="A9385">
        <v>30384</v>
      </c>
      <c r="B9385" t="s">
        <v>17751</v>
      </c>
      <c r="C9385" s="70">
        <v>0</v>
      </c>
      <c r="D9385" s="70">
        <v>0</v>
      </c>
      <c r="E9385" s="71">
        <v>44622</v>
      </c>
      <c r="F9385" t="s">
        <v>3188</v>
      </c>
      <c r="G9385" t="s">
        <v>2142</v>
      </c>
      <c r="H9385" t="s">
        <v>3187</v>
      </c>
      <c r="I9385" t="s">
        <v>3186</v>
      </c>
      <c r="J9385" s="40">
        <v>0</v>
      </c>
      <c r="K9385" s="40">
        <v>2831.12</v>
      </c>
    </row>
    <row r="9386" spans="1:11" x14ac:dyDescent="0.35">
      <c r="A9386">
        <v>30384</v>
      </c>
      <c r="B9386" t="s">
        <v>17751</v>
      </c>
      <c r="C9386" s="70">
        <v>0</v>
      </c>
      <c r="D9386" s="70">
        <v>0</v>
      </c>
      <c r="E9386" s="71">
        <v>44633</v>
      </c>
      <c r="F9386" t="s">
        <v>17756</v>
      </c>
      <c r="G9386" t="s">
        <v>15843</v>
      </c>
      <c r="H9386" t="s">
        <v>17755</v>
      </c>
      <c r="J9386" s="40">
        <v>2783.41</v>
      </c>
      <c r="K9386" s="40">
        <v>0</v>
      </c>
    </row>
    <row r="9387" spans="1:11" x14ac:dyDescent="0.35">
      <c r="A9387">
        <v>30384</v>
      </c>
      <c r="B9387" t="s">
        <v>17751</v>
      </c>
      <c r="C9387" s="70">
        <v>0</v>
      </c>
      <c r="D9387" s="70">
        <v>0</v>
      </c>
      <c r="E9387" s="71">
        <v>44633</v>
      </c>
      <c r="F9387" t="s">
        <v>17754</v>
      </c>
      <c r="G9387" t="s">
        <v>15843</v>
      </c>
      <c r="H9387" t="s">
        <v>2013</v>
      </c>
      <c r="J9387" s="40">
        <v>2760.11</v>
      </c>
      <c r="K9387" s="40">
        <v>0</v>
      </c>
    </row>
    <row r="9388" spans="1:11" x14ac:dyDescent="0.35">
      <c r="A9388">
        <v>30384</v>
      </c>
      <c r="B9388" t="s">
        <v>17751</v>
      </c>
      <c r="C9388" s="70">
        <v>0</v>
      </c>
      <c r="D9388" s="70">
        <v>0</v>
      </c>
      <c r="E9388" s="71">
        <v>44633</v>
      </c>
      <c r="F9388" t="s">
        <v>17753</v>
      </c>
      <c r="G9388" t="s">
        <v>15843</v>
      </c>
      <c r="H9388" t="s">
        <v>17752</v>
      </c>
      <c r="J9388" s="40">
        <v>-2783.41</v>
      </c>
      <c r="K9388" s="40">
        <v>0</v>
      </c>
    </row>
    <row r="9389" spans="1:11" x14ac:dyDescent="0.35">
      <c r="A9389">
        <v>30384</v>
      </c>
      <c r="B9389" t="s">
        <v>17751</v>
      </c>
      <c r="C9389" s="70">
        <v>0</v>
      </c>
      <c r="D9389" s="70">
        <v>0</v>
      </c>
      <c r="E9389" s="71">
        <v>44651</v>
      </c>
      <c r="F9389" t="s">
        <v>6450</v>
      </c>
      <c r="G9389" t="s">
        <v>2247</v>
      </c>
      <c r="J9389" s="40">
        <v>47.06</v>
      </c>
      <c r="K9389" s="40">
        <v>0</v>
      </c>
    </row>
    <row r="9390" spans="1:11" x14ac:dyDescent="0.35">
      <c r="A9390">
        <v>30384</v>
      </c>
      <c r="B9390" t="s">
        <v>17751</v>
      </c>
      <c r="C9390" s="70">
        <v>0</v>
      </c>
      <c r="D9390" s="70">
        <v>0</v>
      </c>
      <c r="E9390" s="71">
        <v>44681</v>
      </c>
      <c r="F9390" t="s">
        <v>6225</v>
      </c>
      <c r="G9390" t="s">
        <v>2247</v>
      </c>
      <c r="J9390" s="40">
        <v>1.02</v>
      </c>
      <c r="K9390" s="40">
        <v>0</v>
      </c>
    </row>
    <row r="9391" spans="1:11" x14ac:dyDescent="0.35">
      <c r="A9391">
        <v>30384</v>
      </c>
      <c r="B9391" t="s">
        <v>17751</v>
      </c>
      <c r="C9391" s="70">
        <v>0</v>
      </c>
      <c r="D9391" s="70">
        <v>0</v>
      </c>
      <c r="E9391" s="71">
        <v>44712</v>
      </c>
      <c r="F9391" t="s">
        <v>5903</v>
      </c>
      <c r="G9391" t="s">
        <v>2247</v>
      </c>
      <c r="J9391" s="40">
        <v>0.15</v>
      </c>
      <c r="K9391" s="40">
        <v>0</v>
      </c>
    </row>
    <row r="9392" spans="1:11" x14ac:dyDescent="0.35">
      <c r="A9392">
        <v>30384</v>
      </c>
      <c r="B9392" t="s">
        <v>17751</v>
      </c>
      <c r="C9392" s="70">
        <v>0</v>
      </c>
      <c r="D9392" s="70">
        <v>0</v>
      </c>
      <c r="E9392" s="71">
        <v>44742</v>
      </c>
      <c r="F9392" t="s">
        <v>5627</v>
      </c>
      <c r="G9392" t="s">
        <v>2247</v>
      </c>
      <c r="J9392" s="40">
        <v>1.05</v>
      </c>
      <c r="K9392" s="40">
        <v>0</v>
      </c>
    </row>
    <row r="9393" spans="1:11" x14ac:dyDescent="0.35">
      <c r="A9393">
        <v>30384</v>
      </c>
      <c r="B9393" t="s">
        <v>17751</v>
      </c>
      <c r="C9393" s="70">
        <v>0</v>
      </c>
      <c r="D9393" s="70">
        <v>0</v>
      </c>
      <c r="E9393" s="71">
        <v>44773</v>
      </c>
      <c r="F9393" t="s">
        <v>5319</v>
      </c>
      <c r="G9393" t="s">
        <v>2247</v>
      </c>
      <c r="J9393" s="40">
        <v>0</v>
      </c>
      <c r="K9393" s="40">
        <v>0.7</v>
      </c>
    </row>
    <row r="9394" spans="1:11" x14ac:dyDescent="0.35">
      <c r="A9394">
        <v>30384</v>
      </c>
      <c r="B9394" t="s">
        <v>17751</v>
      </c>
      <c r="C9394" s="70">
        <v>0</v>
      </c>
      <c r="D9394" s="70">
        <v>0</v>
      </c>
      <c r="E9394" s="71">
        <v>44774</v>
      </c>
      <c r="F9394" t="s">
        <v>2014</v>
      </c>
      <c r="G9394" t="s">
        <v>1907</v>
      </c>
      <c r="H9394" t="s">
        <v>2013</v>
      </c>
      <c r="J9394" s="40">
        <v>22.49</v>
      </c>
      <c r="K9394" s="40">
        <v>0</v>
      </c>
    </row>
    <row r="9395" spans="1:11" x14ac:dyDescent="0.35">
      <c r="A9395">
        <v>30384</v>
      </c>
      <c r="B9395" t="s">
        <v>17751</v>
      </c>
      <c r="C9395" s="70">
        <v>0</v>
      </c>
      <c r="D9395" s="70">
        <v>0</v>
      </c>
      <c r="E9395" s="71">
        <v>44804</v>
      </c>
      <c r="F9395" t="s">
        <v>5134</v>
      </c>
      <c r="G9395" t="s">
        <v>2247</v>
      </c>
      <c r="H9395" t="s">
        <v>2265</v>
      </c>
      <c r="J9395" s="40">
        <v>0</v>
      </c>
      <c r="K9395" s="40">
        <v>0.06</v>
      </c>
    </row>
    <row r="9396" spans="1:11" x14ac:dyDescent="0.35">
      <c r="A9396">
        <v>30385</v>
      </c>
      <c r="B9396" t="s">
        <v>17742</v>
      </c>
      <c r="C9396" s="70">
        <v>0</v>
      </c>
      <c r="D9396" s="70">
        <v>0</v>
      </c>
      <c r="E9396" s="71">
        <v>44682</v>
      </c>
      <c r="F9396" t="s">
        <v>12813</v>
      </c>
      <c r="G9396" t="s">
        <v>2142</v>
      </c>
      <c r="H9396" t="s">
        <v>12812</v>
      </c>
      <c r="I9396" t="s">
        <v>12809</v>
      </c>
      <c r="J9396" s="40">
        <v>0</v>
      </c>
      <c r="K9396" s="40">
        <v>3491.58</v>
      </c>
    </row>
    <row r="9397" spans="1:11" x14ac:dyDescent="0.35">
      <c r="A9397">
        <v>30385</v>
      </c>
      <c r="B9397" t="s">
        <v>17742</v>
      </c>
      <c r="C9397" s="70">
        <v>0</v>
      </c>
      <c r="D9397" s="70">
        <v>0</v>
      </c>
      <c r="E9397" s="71">
        <v>44682</v>
      </c>
      <c r="F9397" t="s">
        <v>12811</v>
      </c>
      <c r="G9397" t="s">
        <v>2142</v>
      </c>
      <c r="H9397" t="s">
        <v>12810</v>
      </c>
      <c r="I9397" t="s">
        <v>12809</v>
      </c>
      <c r="J9397" s="40">
        <v>0</v>
      </c>
      <c r="K9397" s="40">
        <v>-3491.58</v>
      </c>
    </row>
    <row r="9398" spans="1:11" x14ac:dyDescent="0.35">
      <c r="A9398">
        <v>30385</v>
      </c>
      <c r="B9398" t="s">
        <v>17742</v>
      </c>
      <c r="C9398" s="70">
        <v>0</v>
      </c>
      <c r="D9398" s="70">
        <v>0</v>
      </c>
      <c r="E9398" s="71">
        <v>44697</v>
      </c>
      <c r="F9398" t="s">
        <v>17750</v>
      </c>
      <c r="G9398" t="s">
        <v>15843</v>
      </c>
      <c r="H9398" t="s">
        <v>7187</v>
      </c>
      <c r="J9398" s="40">
        <v>3371.57</v>
      </c>
      <c r="K9398" s="40">
        <v>0</v>
      </c>
    </row>
    <row r="9399" spans="1:11" x14ac:dyDescent="0.35">
      <c r="A9399">
        <v>30385</v>
      </c>
      <c r="B9399" t="s">
        <v>17742</v>
      </c>
      <c r="C9399" s="70">
        <v>0</v>
      </c>
      <c r="D9399" s="70">
        <v>0</v>
      </c>
      <c r="E9399" s="71">
        <v>44697</v>
      </c>
      <c r="F9399" t="s">
        <v>7188</v>
      </c>
      <c r="G9399" t="s">
        <v>1907</v>
      </c>
      <c r="H9399" t="s">
        <v>7187</v>
      </c>
      <c r="J9399" s="40">
        <v>0</v>
      </c>
      <c r="K9399" s="40">
        <v>41.47</v>
      </c>
    </row>
    <row r="9400" spans="1:11" x14ac:dyDescent="0.35">
      <c r="A9400">
        <v>30385</v>
      </c>
      <c r="B9400" t="s">
        <v>17742</v>
      </c>
      <c r="C9400" s="70">
        <v>0</v>
      </c>
      <c r="D9400" s="70">
        <v>0</v>
      </c>
      <c r="E9400" s="71">
        <v>44704</v>
      </c>
      <c r="F9400" t="s">
        <v>17749</v>
      </c>
      <c r="G9400" t="s">
        <v>1907</v>
      </c>
      <c r="H9400" t="s">
        <v>7189</v>
      </c>
      <c r="J9400" s="40">
        <v>0</v>
      </c>
      <c r="K9400" s="40">
        <v>3432.39</v>
      </c>
    </row>
    <row r="9401" spans="1:11" x14ac:dyDescent="0.35">
      <c r="A9401">
        <v>30385</v>
      </c>
      <c r="B9401" t="s">
        <v>17742</v>
      </c>
      <c r="C9401" s="70">
        <v>0</v>
      </c>
      <c r="D9401" s="70">
        <v>0</v>
      </c>
      <c r="E9401" s="71">
        <v>44712</v>
      </c>
      <c r="F9401" t="s">
        <v>6032</v>
      </c>
      <c r="G9401" t="s">
        <v>2247</v>
      </c>
      <c r="J9401" s="40">
        <v>93.13</v>
      </c>
      <c r="K9401" s="40">
        <v>0</v>
      </c>
    </row>
    <row r="9402" spans="1:11" x14ac:dyDescent="0.35">
      <c r="A9402">
        <v>30385</v>
      </c>
      <c r="B9402" t="s">
        <v>17742</v>
      </c>
      <c r="C9402" s="70">
        <v>0</v>
      </c>
      <c r="D9402" s="70">
        <v>0</v>
      </c>
      <c r="E9402" s="71">
        <v>44742</v>
      </c>
      <c r="F9402" t="s">
        <v>5771</v>
      </c>
      <c r="G9402" t="s">
        <v>2247</v>
      </c>
      <c r="J9402" s="40">
        <v>9.16</v>
      </c>
      <c r="K9402" s="40">
        <v>0</v>
      </c>
    </row>
    <row r="9403" spans="1:11" x14ac:dyDescent="0.35">
      <c r="A9403">
        <v>30385</v>
      </c>
      <c r="B9403" t="s">
        <v>17742</v>
      </c>
      <c r="C9403" s="70">
        <v>0</v>
      </c>
      <c r="D9403" s="70">
        <v>0</v>
      </c>
      <c r="E9403" s="71">
        <v>44743</v>
      </c>
      <c r="F9403" t="s">
        <v>17748</v>
      </c>
      <c r="G9403" t="s">
        <v>15843</v>
      </c>
      <c r="H9403" t="s">
        <v>17747</v>
      </c>
      <c r="J9403" s="40">
        <v>3316.85</v>
      </c>
      <c r="K9403" s="40">
        <v>0</v>
      </c>
    </row>
    <row r="9404" spans="1:11" x14ac:dyDescent="0.35">
      <c r="A9404">
        <v>30385</v>
      </c>
      <c r="B9404" t="s">
        <v>17742</v>
      </c>
      <c r="C9404" s="70">
        <v>0</v>
      </c>
      <c r="D9404" s="70">
        <v>0</v>
      </c>
      <c r="E9404" s="71">
        <v>44743</v>
      </c>
      <c r="F9404" t="s">
        <v>17746</v>
      </c>
      <c r="G9404" t="s">
        <v>15843</v>
      </c>
      <c r="H9404" t="s">
        <v>17745</v>
      </c>
      <c r="J9404" s="40">
        <v>-3316.85</v>
      </c>
      <c r="K9404" s="40">
        <v>0</v>
      </c>
    </row>
    <row r="9405" spans="1:11" x14ac:dyDescent="0.35">
      <c r="A9405">
        <v>30385</v>
      </c>
      <c r="B9405" t="s">
        <v>17742</v>
      </c>
      <c r="C9405" s="70">
        <v>0</v>
      </c>
      <c r="D9405" s="70">
        <v>0</v>
      </c>
      <c r="E9405" s="71">
        <v>44743</v>
      </c>
      <c r="F9405" t="s">
        <v>17744</v>
      </c>
      <c r="G9405" t="s">
        <v>15843</v>
      </c>
      <c r="H9405" t="s">
        <v>5586</v>
      </c>
      <c r="J9405" s="40">
        <v>4878.5</v>
      </c>
      <c r="K9405" s="40">
        <v>0</v>
      </c>
    </row>
    <row r="9406" spans="1:11" x14ac:dyDescent="0.35">
      <c r="A9406">
        <v>30385</v>
      </c>
      <c r="B9406" t="s">
        <v>17742</v>
      </c>
      <c r="C9406" s="70">
        <v>0</v>
      </c>
      <c r="D9406" s="70">
        <v>0</v>
      </c>
      <c r="E9406" s="71">
        <v>44743</v>
      </c>
      <c r="F9406" t="s">
        <v>5587</v>
      </c>
      <c r="G9406" t="s">
        <v>1907</v>
      </c>
      <c r="H9406" t="s">
        <v>5586</v>
      </c>
      <c r="J9406" s="40">
        <v>0</v>
      </c>
      <c r="K9406" s="40">
        <v>47.01</v>
      </c>
    </row>
    <row r="9407" spans="1:11" x14ac:dyDescent="0.35">
      <c r="A9407">
        <v>30385</v>
      </c>
      <c r="B9407" t="s">
        <v>17742</v>
      </c>
      <c r="C9407" s="70">
        <v>0</v>
      </c>
      <c r="D9407" s="70">
        <v>0</v>
      </c>
      <c r="E9407" s="71">
        <v>44760</v>
      </c>
      <c r="F9407" t="s">
        <v>17743</v>
      </c>
      <c r="G9407" t="s">
        <v>1907</v>
      </c>
      <c r="H9407" t="s">
        <v>12809</v>
      </c>
      <c r="I9407" t="s">
        <v>12809</v>
      </c>
      <c r="J9407" s="40">
        <v>0</v>
      </c>
      <c r="K9407" s="40">
        <v>4848.5</v>
      </c>
    </row>
    <row r="9408" spans="1:11" x14ac:dyDescent="0.35">
      <c r="A9408">
        <v>30385</v>
      </c>
      <c r="B9408" t="s">
        <v>17742</v>
      </c>
      <c r="C9408" s="70">
        <v>0</v>
      </c>
      <c r="D9408" s="70">
        <v>0</v>
      </c>
      <c r="E9408" s="71">
        <v>44773</v>
      </c>
      <c r="F9408" t="s">
        <v>5469</v>
      </c>
      <c r="G9408" t="s">
        <v>2247</v>
      </c>
      <c r="J9408" s="40">
        <v>17.010000000000002</v>
      </c>
      <c r="K9408" s="40">
        <v>0</v>
      </c>
    </row>
    <row r="9409" spans="1:11" x14ac:dyDescent="0.35">
      <c r="A9409">
        <v>30386</v>
      </c>
      <c r="B9409" t="s">
        <v>17726</v>
      </c>
      <c r="C9409" s="70">
        <v>0</v>
      </c>
      <c r="D9409" s="70">
        <v>0</v>
      </c>
      <c r="E9409" s="71">
        <v>44620</v>
      </c>
      <c r="F9409" t="s">
        <v>11080</v>
      </c>
      <c r="G9409" t="s">
        <v>2142</v>
      </c>
      <c r="H9409" t="s">
        <v>11079</v>
      </c>
      <c r="I9409" t="s">
        <v>11078</v>
      </c>
      <c r="J9409" s="40">
        <v>0</v>
      </c>
      <c r="K9409" s="40">
        <v>16812.900000000001</v>
      </c>
    </row>
    <row r="9410" spans="1:11" x14ac:dyDescent="0.35">
      <c r="A9410">
        <v>30386</v>
      </c>
      <c r="B9410" t="s">
        <v>17726</v>
      </c>
      <c r="C9410" s="70">
        <v>0</v>
      </c>
      <c r="D9410" s="70">
        <v>0</v>
      </c>
      <c r="E9410" s="71">
        <v>44633</v>
      </c>
      <c r="F9410" t="s">
        <v>17741</v>
      </c>
      <c r="G9410" t="s">
        <v>15843</v>
      </c>
      <c r="H9410" t="s">
        <v>17740</v>
      </c>
      <c r="J9410" s="40">
        <v>16678.97</v>
      </c>
      <c r="K9410" s="40">
        <v>0</v>
      </c>
    </row>
    <row r="9411" spans="1:11" x14ac:dyDescent="0.35">
      <c r="A9411">
        <v>30386</v>
      </c>
      <c r="B9411" t="s">
        <v>17726</v>
      </c>
      <c r="C9411" s="70">
        <v>0</v>
      </c>
      <c r="D9411" s="70">
        <v>0</v>
      </c>
      <c r="E9411" s="71">
        <v>44651</v>
      </c>
      <c r="F9411" t="s">
        <v>6449</v>
      </c>
      <c r="G9411" t="s">
        <v>2247</v>
      </c>
      <c r="J9411" s="40">
        <v>133.93</v>
      </c>
      <c r="K9411" s="40">
        <v>0</v>
      </c>
    </row>
    <row r="9412" spans="1:11" x14ac:dyDescent="0.35">
      <c r="A9412">
        <v>30386</v>
      </c>
      <c r="B9412" t="s">
        <v>17726</v>
      </c>
      <c r="C9412" s="70">
        <v>0</v>
      </c>
      <c r="D9412" s="70">
        <v>0</v>
      </c>
      <c r="E9412" s="71">
        <v>44743</v>
      </c>
      <c r="F9412" t="s">
        <v>11050</v>
      </c>
      <c r="G9412" t="s">
        <v>2142</v>
      </c>
      <c r="H9412" t="s">
        <v>11049</v>
      </c>
      <c r="I9412" t="s">
        <v>11048</v>
      </c>
      <c r="J9412" s="40">
        <v>0</v>
      </c>
      <c r="K9412" s="40">
        <v>1670.76</v>
      </c>
    </row>
    <row r="9413" spans="1:11" x14ac:dyDescent="0.35">
      <c r="A9413">
        <v>30386</v>
      </c>
      <c r="B9413" t="s">
        <v>17726</v>
      </c>
      <c r="C9413" s="70">
        <v>0</v>
      </c>
      <c r="D9413" s="70">
        <v>0</v>
      </c>
      <c r="E9413" s="71">
        <v>44743</v>
      </c>
      <c r="F9413" t="s">
        <v>11047</v>
      </c>
      <c r="G9413" t="s">
        <v>2142</v>
      </c>
      <c r="H9413" t="s">
        <v>11046</v>
      </c>
      <c r="I9413" t="s">
        <v>11045</v>
      </c>
      <c r="J9413" s="40">
        <v>0</v>
      </c>
      <c r="K9413" s="40">
        <v>2209.5500000000002</v>
      </c>
    </row>
    <row r="9414" spans="1:11" x14ac:dyDescent="0.35">
      <c r="A9414">
        <v>30386</v>
      </c>
      <c r="B9414" t="s">
        <v>17726</v>
      </c>
      <c r="C9414" s="70">
        <v>0</v>
      </c>
      <c r="D9414" s="70">
        <v>0</v>
      </c>
      <c r="E9414" s="71">
        <v>44773</v>
      </c>
      <c r="F9414" t="s">
        <v>11044</v>
      </c>
      <c r="G9414" t="s">
        <v>2142</v>
      </c>
      <c r="H9414" t="s">
        <v>3957</v>
      </c>
      <c r="I9414" t="s">
        <v>3956</v>
      </c>
      <c r="J9414" s="40">
        <v>0</v>
      </c>
      <c r="K9414" s="40">
        <v>24944.400000000001</v>
      </c>
    </row>
    <row r="9415" spans="1:11" x14ac:dyDescent="0.35">
      <c r="A9415">
        <v>30386</v>
      </c>
      <c r="B9415" t="s">
        <v>17726</v>
      </c>
      <c r="C9415" s="70">
        <v>0</v>
      </c>
      <c r="D9415" s="70">
        <v>0</v>
      </c>
      <c r="E9415" s="71">
        <v>44773</v>
      </c>
      <c r="F9415" t="s">
        <v>11043</v>
      </c>
      <c r="G9415" t="s">
        <v>2142</v>
      </c>
      <c r="H9415" t="s">
        <v>11042</v>
      </c>
      <c r="I9415" t="s">
        <v>11041</v>
      </c>
      <c r="J9415" s="40">
        <v>0</v>
      </c>
      <c r="K9415" s="40">
        <v>2340</v>
      </c>
    </row>
    <row r="9416" spans="1:11" x14ac:dyDescent="0.35">
      <c r="A9416">
        <v>30386</v>
      </c>
      <c r="B9416" t="s">
        <v>17726</v>
      </c>
      <c r="C9416" s="70">
        <v>0</v>
      </c>
      <c r="D9416" s="70">
        <v>0</v>
      </c>
      <c r="E9416" s="71">
        <v>44773</v>
      </c>
      <c r="F9416" t="s">
        <v>5318</v>
      </c>
      <c r="G9416" t="s">
        <v>2247</v>
      </c>
      <c r="J9416" s="40">
        <v>499.44</v>
      </c>
      <c r="K9416" s="40">
        <v>0</v>
      </c>
    </row>
    <row r="9417" spans="1:11" x14ac:dyDescent="0.35">
      <c r="A9417">
        <v>30386</v>
      </c>
      <c r="B9417" t="s">
        <v>17726</v>
      </c>
      <c r="C9417" s="70">
        <v>0</v>
      </c>
      <c r="D9417" s="70">
        <v>0</v>
      </c>
      <c r="E9417" s="71">
        <v>44795</v>
      </c>
      <c r="F9417" t="s">
        <v>17739</v>
      </c>
      <c r="G9417" t="s">
        <v>15843</v>
      </c>
      <c r="H9417" t="s">
        <v>17738</v>
      </c>
      <c r="J9417" s="40">
        <v>1699.27</v>
      </c>
      <c r="K9417" s="40">
        <v>0</v>
      </c>
    </row>
    <row r="9418" spans="1:11" x14ac:dyDescent="0.35">
      <c r="A9418">
        <v>30386</v>
      </c>
      <c r="B9418" t="s">
        <v>17726</v>
      </c>
      <c r="C9418" s="70">
        <v>0</v>
      </c>
      <c r="D9418" s="70">
        <v>0</v>
      </c>
      <c r="E9418" s="71">
        <v>44804</v>
      </c>
      <c r="F9418" t="s">
        <v>17737</v>
      </c>
      <c r="G9418" t="s">
        <v>15843</v>
      </c>
      <c r="H9418" t="s">
        <v>17736</v>
      </c>
      <c r="J9418" s="40">
        <v>4689.72</v>
      </c>
      <c r="K9418" s="40">
        <v>0</v>
      </c>
    </row>
    <row r="9419" spans="1:11" x14ac:dyDescent="0.35">
      <c r="A9419">
        <v>30386</v>
      </c>
      <c r="B9419" t="s">
        <v>17726</v>
      </c>
      <c r="C9419" s="70">
        <v>0</v>
      </c>
      <c r="D9419" s="70">
        <v>0</v>
      </c>
      <c r="E9419" s="71">
        <v>44804</v>
      </c>
      <c r="F9419" t="s">
        <v>11037</v>
      </c>
      <c r="G9419" t="s">
        <v>2142</v>
      </c>
      <c r="H9419" t="s">
        <v>11036</v>
      </c>
      <c r="I9419" t="s">
        <v>11035</v>
      </c>
      <c r="J9419" s="40">
        <v>0</v>
      </c>
      <c r="K9419" s="40">
        <v>4777.1099999999997</v>
      </c>
    </row>
    <row r="9420" spans="1:11" x14ac:dyDescent="0.35">
      <c r="A9420">
        <v>30386</v>
      </c>
      <c r="B9420" t="s">
        <v>17726</v>
      </c>
      <c r="C9420" s="70">
        <v>0</v>
      </c>
      <c r="D9420" s="70">
        <v>0</v>
      </c>
      <c r="E9420" s="71">
        <v>44804</v>
      </c>
      <c r="F9420" t="s">
        <v>5133</v>
      </c>
      <c r="G9420" t="s">
        <v>2247</v>
      </c>
      <c r="H9420" t="s">
        <v>2265</v>
      </c>
      <c r="J9420" s="40">
        <v>0</v>
      </c>
      <c r="K9420" s="40">
        <v>488.93</v>
      </c>
    </row>
    <row r="9421" spans="1:11" x14ac:dyDescent="0.35">
      <c r="A9421">
        <v>30386</v>
      </c>
      <c r="B9421" t="s">
        <v>17726</v>
      </c>
      <c r="C9421" s="70">
        <v>0</v>
      </c>
      <c r="D9421" s="70">
        <v>0</v>
      </c>
      <c r="E9421" s="71">
        <v>44811</v>
      </c>
      <c r="F9421" t="s">
        <v>17735</v>
      </c>
      <c r="G9421" t="s">
        <v>15843</v>
      </c>
      <c r="H9421" t="s">
        <v>17734</v>
      </c>
      <c r="I9421" t="s">
        <v>17733</v>
      </c>
      <c r="J9421" s="40">
        <v>24944.400000000001</v>
      </c>
      <c r="K9421" s="40">
        <v>0</v>
      </c>
    </row>
    <row r="9422" spans="1:11" x14ac:dyDescent="0.35">
      <c r="A9422">
        <v>30386</v>
      </c>
      <c r="B9422" t="s">
        <v>17726</v>
      </c>
      <c r="C9422" s="70">
        <v>0</v>
      </c>
      <c r="D9422" s="70">
        <v>0</v>
      </c>
      <c r="E9422" s="71">
        <v>44825</v>
      </c>
      <c r="F9422" t="s">
        <v>17732</v>
      </c>
      <c r="G9422" t="s">
        <v>15843</v>
      </c>
      <c r="H9422" t="s">
        <v>17731</v>
      </c>
      <c r="I9422" t="s">
        <v>17730</v>
      </c>
      <c r="J9422" s="40">
        <v>4777.1099999999997</v>
      </c>
      <c r="K9422" s="40">
        <v>0</v>
      </c>
    </row>
    <row r="9423" spans="1:11" x14ac:dyDescent="0.35">
      <c r="A9423">
        <v>30386</v>
      </c>
      <c r="B9423" t="s">
        <v>17726</v>
      </c>
      <c r="C9423" s="70">
        <v>0</v>
      </c>
      <c r="D9423" s="70">
        <v>0</v>
      </c>
      <c r="E9423" s="71">
        <v>44834</v>
      </c>
      <c r="F9423" t="s">
        <v>11029</v>
      </c>
      <c r="G9423" t="s">
        <v>2142</v>
      </c>
      <c r="H9423" t="s">
        <v>3950</v>
      </c>
      <c r="I9423" t="s">
        <v>3949</v>
      </c>
      <c r="J9423" s="40">
        <v>0</v>
      </c>
      <c r="K9423" s="40">
        <v>2250</v>
      </c>
    </row>
    <row r="9424" spans="1:11" x14ac:dyDescent="0.35">
      <c r="A9424">
        <v>30386</v>
      </c>
      <c r="B9424" t="s">
        <v>17726</v>
      </c>
      <c r="C9424" s="70">
        <v>0</v>
      </c>
      <c r="D9424" s="70">
        <v>0</v>
      </c>
      <c r="E9424" s="71">
        <v>44834</v>
      </c>
      <c r="F9424" t="s">
        <v>11028</v>
      </c>
      <c r="G9424" t="s">
        <v>2142</v>
      </c>
      <c r="H9424" t="s">
        <v>11027</v>
      </c>
      <c r="I9424" t="s">
        <v>11026</v>
      </c>
      <c r="J9424" s="40">
        <v>0</v>
      </c>
      <c r="K9424" s="40">
        <v>16812.900000000001</v>
      </c>
    </row>
    <row r="9425" spans="1:11" x14ac:dyDescent="0.35">
      <c r="A9425">
        <v>30386</v>
      </c>
      <c r="B9425" t="s">
        <v>17726</v>
      </c>
      <c r="C9425" s="70">
        <v>0</v>
      </c>
      <c r="D9425" s="70">
        <v>0</v>
      </c>
      <c r="E9425" s="71">
        <v>44834</v>
      </c>
      <c r="F9425" t="s">
        <v>4718</v>
      </c>
      <c r="G9425" t="s">
        <v>2247</v>
      </c>
      <c r="H9425" t="s">
        <v>2262</v>
      </c>
      <c r="J9425" s="40">
        <v>810.39</v>
      </c>
      <c r="K9425" s="40">
        <v>0</v>
      </c>
    </row>
    <row r="9426" spans="1:11" x14ac:dyDescent="0.35">
      <c r="A9426">
        <v>30386</v>
      </c>
      <c r="B9426" t="s">
        <v>17726</v>
      </c>
      <c r="C9426" s="70">
        <v>0</v>
      </c>
      <c r="D9426" s="70">
        <v>0</v>
      </c>
      <c r="E9426" s="71">
        <v>44865</v>
      </c>
      <c r="F9426" t="s">
        <v>4492</v>
      </c>
      <c r="G9426" t="s">
        <v>2247</v>
      </c>
      <c r="H9426" t="s">
        <v>1919</v>
      </c>
      <c r="I9426" t="s">
        <v>1919</v>
      </c>
      <c r="J9426" s="40">
        <v>0</v>
      </c>
      <c r="K9426" s="40">
        <v>66.56</v>
      </c>
    </row>
    <row r="9427" spans="1:11" x14ac:dyDescent="0.35">
      <c r="A9427">
        <v>30386</v>
      </c>
      <c r="B9427" t="s">
        <v>17726</v>
      </c>
      <c r="C9427" s="70">
        <v>0</v>
      </c>
      <c r="D9427" s="70">
        <v>0</v>
      </c>
      <c r="E9427" s="71">
        <v>44895</v>
      </c>
      <c r="F9427" t="s">
        <v>4009</v>
      </c>
      <c r="G9427" t="s">
        <v>2247</v>
      </c>
      <c r="H9427" t="s">
        <v>1916</v>
      </c>
      <c r="I9427" t="s">
        <v>1916</v>
      </c>
      <c r="J9427" s="40">
        <v>0</v>
      </c>
      <c r="K9427" s="40">
        <v>469.18</v>
      </c>
    </row>
    <row r="9428" spans="1:11" x14ac:dyDescent="0.35">
      <c r="A9428">
        <v>30386</v>
      </c>
      <c r="B9428" t="s">
        <v>17726</v>
      </c>
      <c r="C9428" s="70">
        <v>0</v>
      </c>
      <c r="D9428" s="70">
        <v>0</v>
      </c>
      <c r="E9428" s="71">
        <v>44895</v>
      </c>
      <c r="F9428" t="s">
        <v>3958</v>
      </c>
      <c r="G9428" t="s">
        <v>1907</v>
      </c>
      <c r="H9428" t="s">
        <v>3957</v>
      </c>
      <c r="I9428" t="s">
        <v>3956</v>
      </c>
      <c r="J9428" s="40">
        <v>0</v>
      </c>
      <c r="K9428" s="40">
        <v>1018.92</v>
      </c>
    </row>
    <row r="9429" spans="1:11" x14ac:dyDescent="0.35">
      <c r="A9429">
        <v>30386</v>
      </c>
      <c r="B9429" t="s">
        <v>17726</v>
      </c>
      <c r="C9429" s="70">
        <v>0</v>
      </c>
      <c r="D9429" s="70">
        <v>0</v>
      </c>
      <c r="E9429" s="71">
        <v>44896</v>
      </c>
      <c r="F9429" t="s">
        <v>17729</v>
      </c>
      <c r="G9429" t="s">
        <v>15843</v>
      </c>
      <c r="H9429" t="s">
        <v>17728</v>
      </c>
      <c r="I9429" t="s">
        <v>17727</v>
      </c>
      <c r="J9429" s="40">
        <v>19445.400000000001</v>
      </c>
      <c r="K9429" s="40">
        <v>0</v>
      </c>
    </row>
    <row r="9430" spans="1:11" x14ac:dyDescent="0.35">
      <c r="A9430">
        <v>30386</v>
      </c>
      <c r="B9430" t="s">
        <v>17726</v>
      </c>
      <c r="C9430" s="70">
        <v>0</v>
      </c>
      <c r="D9430" s="70">
        <v>0</v>
      </c>
      <c r="E9430" s="71">
        <v>44896</v>
      </c>
      <c r="F9430" t="s">
        <v>3951</v>
      </c>
      <c r="G9430" t="s">
        <v>1907</v>
      </c>
      <c r="H9430" t="s">
        <v>3950</v>
      </c>
      <c r="I9430" t="s">
        <v>3949</v>
      </c>
      <c r="J9430" s="40">
        <v>337.8</v>
      </c>
      <c r="K9430" s="40">
        <v>0</v>
      </c>
    </row>
    <row r="9431" spans="1:11" x14ac:dyDescent="0.35">
      <c r="A9431">
        <v>30386</v>
      </c>
      <c r="B9431" t="s">
        <v>17726</v>
      </c>
      <c r="C9431" s="70">
        <v>0</v>
      </c>
      <c r="D9431" s="70">
        <v>0</v>
      </c>
      <c r="E9431" s="71">
        <v>44926</v>
      </c>
      <c r="F9431" t="s">
        <v>3660</v>
      </c>
      <c r="G9431" t="s">
        <v>2247</v>
      </c>
      <c r="H9431" t="s">
        <v>1911</v>
      </c>
      <c r="I9431" t="s">
        <v>1911</v>
      </c>
      <c r="J9431" s="40">
        <v>0</v>
      </c>
      <c r="K9431" s="40">
        <v>155.22</v>
      </c>
    </row>
    <row r="9432" spans="1:11" x14ac:dyDescent="0.35">
      <c r="A9432">
        <v>30387</v>
      </c>
      <c r="B9432" t="s">
        <v>17724</v>
      </c>
      <c r="C9432" s="70">
        <v>0</v>
      </c>
      <c r="D9432" s="70">
        <v>0</v>
      </c>
      <c r="E9432" s="71">
        <v>44628</v>
      </c>
      <c r="F9432" t="s">
        <v>17725</v>
      </c>
      <c r="G9432" t="s">
        <v>2142</v>
      </c>
      <c r="H9432" t="s">
        <v>13683</v>
      </c>
      <c r="I9432" t="s">
        <v>13682</v>
      </c>
      <c r="J9432" s="40">
        <v>0</v>
      </c>
      <c r="K9432" s="40">
        <v>585</v>
      </c>
    </row>
    <row r="9433" spans="1:11" x14ac:dyDescent="0.35">
      <c r="A9433">
        <v>30387</v>
      </c>
      <c r="B9433" t="s">
        <v>17724</v>
      </c>
      <c r="C9433" s="70">
        <v>0</v>
      </c>
      <c r="D9433" s="70">
        <v>0</v>
      </c>
      <c r="E9433" s="71">
        <v>44651</v>
      </c>
      <c r="F9433" t="s">
        <v>8268</v>
      </c>
      <c r="G9433" t="s">
        <v>1912</v>
      </c>
      <c r="J9433" s="40">
        <v>607.84</v>
      </c>
      <c r="K9433" s="40">
        <v>0</v>
      </c>
    </row>
    <row r="9434" spans="1:11" x14ac:dyDescent="0.35">
      <c r="A9434">
        <v>30387</v>
      </c>
      <c r="B9434" t="s">
        <v>17724</v>
      </c>
      <c r="C9434" s="70">
        <v>0</v>
      </c>
      <c r="D9434" s="70">
        <v>0</v>
      </c>
      <c r="E9434" s="71">
        <v>44651</v>
      </c>
      <c r="F9434" t="s">
        <v>6448</v>
      </c>
      <c r="G9434" t="s">
        <v>2247</v>
      </c>
      <c r="J9434" s="40">
        <v>0</v>
      </c>
      <c r="K9434" s="40">
        <v>22.84</v>
      </c>
    </row>
    <row r="9435" spans="1:11" x14ac:dyDescent="0.35">
      <c r="A9435">
        <v>30388</v>
      </c>
      <c r="B9435" t="s">
        <v>17721</v>
      </c>
      <c r="C9435" s="70">
        <v>0</v>
      </c>
      <c r="D9435" s="70">
        <v>0</v>
      </c>
      <c r="E9435" s="71">
        <v>44618</v>
      </c>
      <c r="F9435" t="s">
        <v>12979</v>
      </c>
      <c r="G9435" t="s">
        <v>2142</v>
      </c>
      <c r="H9435" t="s">
        <v>12978</v>
      </c>
      <c r="I9435" t="s">
        <v>12977</v>
      </c>
      <c r="J9435" s="40">
        <v>0</v>
      </c>
      <c r="K9435" s="40">
        <v>2333.54</v>
      </c>
    </row>
    <row r="9436" spans="1:11" x14ac:dyDescent="0.35">
      <c r="A9436">
        <v>30388</v>
      </c>
      <c r="B9436" t="s">
        <v>17721</v>
      </c>
      <c r="C9436" s="70">
        <v>0</v>
      </c>
      <c r="D9436" s="70">
        <v>0</v>
      </c>
      <c r="E9436" s="71">
        <v>44634</v>
      </c>
      <c r="F9436" t="s">
        <v>17723</v>
      </c>
      <c r="G9436" t="s">
        <v>15843</v>
      </c>
      <c r="H9436" t="s">
        <v>17722</v>
      </c>
      <c r="J9436" s="40">
        <v>2327.11</v>
      </c>
      <c r="K9436" s="40">
        <v>0</v>
      </c>
    </row>
    <row r="9437" spans="1:11" x14ac:dyDescent="0.35">
      <c r="A9437">
        <v>30388</v>
      </c>
      <c r="B9437" t="s">
        <v>17721</v>
      </c>
      <c r="C9437" s="70">
        <v>0</v>
      </c>
      <c r="D9437" s="70">
        <v>0</v>
      </c>
      <c r="E9437" s="71">
        <v>44651</v>
      </c>
      <c r="F9437" t="s">
        <v>6447</v>
      </c>
      <c r="G9437" t="s">
        <v>2247</v>
      </c>
      <c r="J9437" s="40">
        <v>6.43</v>
      </c>
      <c r="K9437" s="40">
        <v>0</v>
      </c>
    </row>
    <row r="9438" spans="1:11" x14ac:dyDescent="0.35">
      <c r="A9438">
        <v>30389</v>
      </c>
      <c r="B9438" t="s">
        <v>120</v>
      </c>
      <c r="C9438" s="70">
        <v>0</v>
      </c>
      <c r="D9438" s="70">
        <v>0</v>
      </c>
      <c r="E9438" s="71">
        <v>44644</v>
      </c>
      <c r="F9438" t="s">
        <v>14301</v>
      </c>
      <c r="G9438" t="s">
        <v>2142</v>
      </c>
      <c r="H9438" t="s">
        <v>14300</v>
      </c>
      <c r="I9438" t="s">
        <v>14299</v>
      </c>
      <c r="J9438" s="40">
        <v>0</v>
      </c>
      <c r="K9438" s="40">
        <v>435.89</v>
      </c>
    </row>
    <row r="9439" spans="1:11" x14ac:dyDescent="0.35">
      <c r="A9439">
        <v>30389</v>
      </c>
      <c r="B9439" t="s">
        <v>120</v>
      </c>
      <c r="C9439" s="70">
        <v>0</v>
      </c>
      <c r="D9439" s="70">
        <v>0</v>
      </c>
      <c r="E9439" s="71">
        <v>44651</v>
      </c>
      <c r="F9439" t="s">
        <v>6446</v>
      </c>
      <c r="G9439" t="s">
        <v>2247</v>
      </c>
      <c r="J9439" s="40">
        <v>0</v>
      </c>
      <c r="K9439" s="40">
        <v>6.18</v>
      </c>
    </row>
    <row r="9440" spans="1:11" x14ac:dyDescent="0.35">
      <c r="A9440">
        <v>30389</v>
      </c>
      <c r="B9440" t="s">
        <v>120</v>
      </c>
      <c r="C9440" s="70">
        <v>0</v>
      </c>
      <c r="D9440" s="70">
        <v>0</v>
      </c>
      <c r="E9440" s="71">
        <v>44681</v>
      </c>
      <c r="F9440" t="s">
        <v>6224</v>
      </c>
      <c r="G9440" t="s">
        <v>2247</v>
      </c>
      <c r="J9440" s="40">
        <v>18.8</v>
      </c>
      <c r="K9440" s="40">
        <v>0</v>
      </c>
    </row>
    <row r="9441" spans="1:11" x14ac:dyDescent="0.35">
      <c r="A9441">
        <v>30389</v>
      </c>
      <c r="B9441" t="s">
        <v>120</v>
      </c>
      <c r="C9441" s="70">
        <v>0</v>
      </c>
      <c r="D9441" s="70">
        <v>0</v>
      </c>
      <c r="E9441" s="71">
        <v>44712</v>
      </c>
      <c r="F9441" t="s">
        <v>5902</v>
      </c>
      <c r="G9441" t="s">
        <v>2247</v>
      </c>
      <c r="J9441" s="40">
        <v>2.66</v>
      </c>
      <c r="K9441" s="40">
        <v>0</v>
      </c>
    </row>
    <row r="9442" spans="1:11" x14ac:dyDescent="0.35">
      <c r="A9442">
        <v>30389</v>
      </c>
      <c r="B9442" t="s">
        <v>120</v>
      </c>
      <c r="C9442" s="70">
        <v>0</v>
      </c>
      <c r="D9442" s="70">
        <v>0</v>
      </c>
      <c r="E9442" s="71">
        <v>44742</v>
      </c>
      <c r="F9442" t="s">
        <v>5626</v>
      </c>
      <c r="G9442" t="s">
        <v>2247</v>
      </c>
      <c r="J9442" s="40">
        <v>19.47</v>
      </c>
      <c r="K9442" s="40">
        <v>0</v>
      </c>
    </row>
    <row r="9443" spans="1:11" x14ac:dyDescent="0.35">
      <c r="A9443">
        <v>30389</v>
      </c>
      <c r="B9443" t="s">
        <v>120</v>
      </c>
      <c r="C9443" s="70">
        <v>0</v>
      </c>
      <c r="D9443" s="70">
        <v>0</v>
      </c>
      <c r="E9443" s="71">
        <v>44773</v>
      </c>
      <c r="F9443" t="s">
        <v>5317</v>
      </c>
      <c r="G9443" t="s">
        <v>2247</v>
      </c>
      <c r="J9443" s="40">
        <v>0</v>
      </c>
      <c r="K9443" s="40">
        <v>12.9</v>
      </c>
    </row>
    <row r="9444" spans="1:11" x14ac:dyDescent="0.35">
      <c r="A9444">
        <v>30389</v>
      </c>
      <c r="B9444" t="s">
        <v>120</v>
      </c>
      <c r="C9444" s="70">
        <v>0</v>
      </c>
      <c r="D9444" s="70">
        <v>0</v>
      </c>
      <c r="E9444" s="71">
        <v>44804</v>
      </c>
      <c r="F9444" t="s">
        <v>5132</v>
      </c>
      <c r="G9444" t="s">
        <v>2247</v>
      </c>
      <c r="H9444" t="s">
        <v>2265</v>
      </c>
      <c r="J9444" s="40">
        <v>0</v>
      </c>
      <c r="K9444" s="40">
        <v>6.19</v>
      </c>
    </row>
    <row r="9445" spans="1:11" x14ac:dyDescent="0.35">
      <c r="A9445">
        <v>30389</v>
      </c>
      <c r="B9445" t="s">
        <v>120</v>
      </c>
      <c r="C9445" s="70">
        <v>0</v>
      </c>
      <c r="D9445" s="70">
        <v>0</v>
      </c>
      <c r="E9445" s="71">
        <v>44834</v>
      </c>
      <c r="F9445" t="s">
        <v>4717</v>
      </c>
      <c r="G9445" t="s">
        <v>2247</v>
      </c>
      <c r="H9445" t="s">
        <v>2262</v>
      </c>
      <c r="J9445" s="40">
        <v>23.96</v>
      </c>
      <c r="K9445" s="40">
        <v>0</v>
      </c>
    </row>
    <row r="9446" spans="1:11" x14ac:dyDescent="0.35">
      <c r="A9446">
        <v>30389</v>
      </c>
      <c r="B9446" t="s">
        <v>120</v>
      </c>
      <c r="C9446" s="70">
        <v>0</v>
      </c>
      <c r="D9446" s="70">
        <v>0</v>
      </c>
      <c r="E9446" s="71">
        <v>44865</v>
      </c>
      <c r="F9446" t="s">
        <v>4491</v>
      </c>
      <c r="G9446" t="s">
        <v>2247</v>
      </c>
      <c r="H9446" t="s">
        <v>1919</v>
      </c>
      <c r="I9446" t="s">
        <v>1919</v>
      </c>
      <c r="J9446" s="40">
        <v>0</v>
      </c>
      <c r="K9446" s="40">
        <v>1.46</v>
      </c>
    </row>
    <row r="9447" spans="1:11" x14ac:dyDescent="0.35">
      <c r="A9447">
        <v>30389</v>
      </c>
      <c r="B9447" t="s">
        <v>120</v>
      </c>
      <c r="C9447" s="70">
        <v>0</v>
      </c>
      <c r="D9447" s="70">
        <v>0</v>
      </c>
      <c r="E9447" s="71">
        <v>44895</v>
      </c>
      <c r="F9447" t="s">
        <v>4008</v>
      </c>
      <c r="G9447" t="s">
        <v>2247</v>
      </c>
      <c r="H9447" t="s">
        <v>1916</v>
      </c>
      <c r="I9447" t="s">
        <v>1916</v>
      </c>
      <c r="J9447" s="40">
        <v>0</v>
      </c>
      <c r="K9447" s="40">
        <v>10.29</v>
      </c>
    </row>
    <row r="9448" spans="1:11" x14ac:dyDescent="0.35">
      <c r="A9448">
        <v>30389</v>
      </c>
      <c r="B9448" t="s">
        <v>120</v>
      </c>
      <c r="C9448" s="70">
        <v>0</v>
      </c>
      <c r="D9448" s="70">
        <v>0</v>
      </c>
      <c r="E9448" s="71">
        <v>44926</v>
      </c>
      <c r="F9448" t="s">
        <v>3659</v>
      </c>
      <c r="G9448" t="s">
        <v>2247</v>
      </c>
      <c r="H9448" t="s">
        <v>1911</v>
      </c>
      <c r="I9448" t="s">
        <v>1911</v>
      </c>
      <c r="J9448" s="40">
        <v>9.0399999999999991</v>
      </c>
      <c r="K9448" s="40">
        <v>0</v>
      </c>
    </row>
    <row r="9449" spans="1:11" x14ac:dyDescent="0.35">
      <c r="A9449">
        <v>30390</v>
      </c>
      <c r="B9449" t="s">
        <v>17719</v>
      </c>
      <c r="C9449" s="70">
        <v>0</v>
      </c>
      <c r="D9449" s="70">
        <v>0</v>
      </c>
      <c r="E9449" s="71">
        <v>44644</v>
      </c>
      <c r="F9449" t="s">
        <v>17720</v>
      </c>
      <c r="G9449" t="s">
        <v>15843</v>
      </c>
      <c r="H9449" t="s">
        <v>6684</v>
      </c>
      <c r="J9449" s="40">
        <v>2810.85</v>
      </c>
      <c r="K9449" s="40">
        <v>0</v>
      </c>
    </row>
    <row r="9450" spans="1:11" x14ac:dyDescent="0.35">
      <c r="A9450">
        <v>30390</v>
      </c>
      <c r="B9450" t="s">
        <v>17719</v>
      </c>
      <c r="C9450" s="70">
        <v>0</v>
      </c>
      <c r="D9450" s="70">
        <v>0</v>
      </c>
      <c r="E9450" s="71">
        <v>44644</v>
      </c>
      <c r="F9450" t="s">
        <v>15123</v>
      </c>
      <c r="G9450" t="s">
        <v>2142</v>
      </c>
      <c r="H9450" t="s">
        <v>15122</v>
      </c>
      <c r="I9450" t="s">
        <v>15121</v>
      </c>
      <c r="J9450" s="40">
        <v>0</v>
      </c>
      <c r="K9450" s="40">
        <v>2808</v>
      </c>
    </row>
    <row r="9451" spans="1:11" x14ac:dyDescent="0.35">
      <c r="A9451">
        <v>30390</v>
      </c>
      <c r="B9451" t="s">
        <v>17719</v>
      </c>
      <c r="C9451" s="70">
        <v>0</v>
      </c>
      <c r="D9451" s="70">
        <v>0</v>
      </c>
      <c r="E9451" s="71">
        <v>44644</v>
      </c>
      <c r="F9451" t="s">
        <v>6685</v>
      </c>
      <c r="G9451" t="s">
        <v>1907</v>
      </c>
      <c r="H9451" t="s">
        <v>6684</v>
      </c>
      <c r="J9451" s="40">
        <v>0</v>
      </c>
      <c r="K9451" s="40">
        <v>2.85</v>
      </c>
    </row>
    <row r="9452" spans="1:11" x14ac:dyDescent="0.35">
      <c r="A9452">
        <v>30391</v>
      </c>
      <c r="B9452" t="s">
        <v>17717</v>
      </c>
      <c r="C9452" s="70">
        <v>0</v>
      </c>
      <c r="D9452" s="70">
        <v>0</v>
      </c>
      <c r="E9452" s="71">
        <v>44621</v>
      </c>
      <c r="F9452" t="s">
        <v>16174</v>
      </c>
      <c r="G9452" t="s">
        <v>2142</v>
      </c>
      <c r="H9452" t="s">
        <v>15052</v>
      </c>
      <c r="I9452" t="s">
        <v>15051</v>
      </c>
      <c r="J9452" s="40">
        <v>0</v>
      </c>
      <c r="K9452" s="40">
        <v>5850</v>
      </c>
    </row>
    <row r="9453" spans="1:11" x14ac:dyDescent="0.35">
      <c r="A9453">
        <v>30391</v>
      </c>
      <c r="B9453" t="s">
        <v>17717</v>
      </c>
      <c r="C9453" s="70">
        <v>0</v>
      </c>
      <c r="D9453" s="70">
        <v>0</v>
      </c>
      <c r="E9453" s="71">
        <v>44644</v>
      </c>
      <c r="F9453" t="s">
        <v>17718</v>
      </c>
      <c r="G9453" t="s">
        <v>15843</v>
      </c>
      <c r="H9453" t="s">
        <v>6682</v>
      </c>
      <c r="J9453" s="40">
        <v>5850</v>
      </c>
      <c r="K9453" s="40">
        <v>0</v>
      </c>
    </row>
    <row r="9454" spans="1:11" x14ac:dyDescent="0.35">
      <c r="A9454">
        <v>30391</v>
      </c>
      <c r="B9454" t="s">
        <v>17717</v>
      </c>
      <c r="C9454" s="70">
        <v>0</v>
      </c>
      <c r="D9454" s="70">
        <v>0</v>
      </c>
      <c r="E9454" s="71">
        <v>44644</v>
      </c>
      <c r="F9454" t="s">
        <v>6683</v>
      </c>
      <c r="G9454" t="s">
        <v>1907</v>
      </c>
      <c r="H9454" t="s">
        <v>6682</v>
      </c>
      <c r="J9454" s="40">
        <v>0</v>
      </c>
      <c r="K9454" s="40">
        <v>39.96</v>
      </c>
    </row>
    <row r="9455" spans="1:11" x14ac:dyDescent="0.35">
      <c r="A9455">
        <v>30391</v>
      </c>
      <c r="B9455" t="s">
        <v>17717</v>
      </c>
      <c r="C9455" s="70">
        <v>0</v>
      </c>
      <c r="D9455" s="70">
        <v>0</v>
      </c>
      <c r="E9455" s="71">
        <v>44651</v>
      </c>
      <c r="F9455" t="s">
        <v>6445</v>
      </c>
      <c r="G9455" t="s">
        <v>2247</v>
      </c>
      <c r="J9455" s="40">
        <v>39.96</v>
      </c>
      <c r="K9455" s="40">
        <v>0</v>
      </c>
    </row>
    <row r="9456" spans="1:11" x14ac:dyDescent="0.35">
      <c r="A9456">
        <v>30392</v>
      </c>
      <c r="B9456" t="s">
        <v>17714</v>
      </c>
      <c r="C9456" s="70">
        <v>0</v>
      </c>
      <c r="D9456" s="70">
        <v>0</v>
      </c>
      <c r="E9456" s="71">
        <v>44651</v>
      </c>
      <c r="F9456" t="s">
        <v>15888</v>
      </c>
      <c r="G9456" t="s">
        <v>1912</v>
      </c>
      <c r="J9456" s="40">
        <v>21.41</v>
      </c>
      <c r="K9456" s="40">
        <v>0</v>
      </c>
    </row>
    <row r="9457" spans="1:11" x14ac:dyDescent="0.35">
      <c r="A9457">
        <v>30392</v>
      </c>
      <c r="B9457" t="s">
        <v>17714</v>
      </c>
      <c r="C9457" s="70">
        <v>0</v>
      </c>
      <c r="D9457" s="70">
        <v>0</v>
      </c>
      <c r="E9457" s="71">
        <v>44661</v>
      </c>
      <c r="F9457" t="s">
        <v>17716</v>
      </c>
      <c r="G9457" t="s">
        <v>15843</v>
      </c>
      <c r="H9457" t="s">
        <v>17715</v>
      </c>
      <c r="J9457" s="40">
        <v>6852.71</v>
      </c>
      <c r="K9457" s="40">
        <v>0</v>
      </c>
    </row>
    <row r="9458" spans="1:11" x14ac:dyDescent="0.35">
      <c r="A9458">
        <v>30392</v>
      </c>
      <c r="B9458" t="s">
        <v>17714</v>
      </c>
      <c r="C9458" s="70">
        <v>0</v>
      </c>
      <c r="D9458" s="70">
        <v>0</v>
      </c>
      <c r="E9458" s="71">
        <v>44670</v>
      </c>
      <c r="F9458" t="s">
        <v>3167</v>
      </c>
      <c r="G9458" t="s">
        <v>2142</v>
      </c>
      <c r="H9458" t="s">
        <v>3166</v>
      </c>
      <c r="I9458" t="s">
        <v>3165</v>
      </c>
      <c r="J9458" s="40">
        <v>0</v>
      </c>
      <c r="K9458" s="40">
        <v>6829.42</v>
      </c>
    </row>
    <row r="9459" spans="1:11" x14ac:dyDescent="0.35">
      <c r="A9459">
        <v>30392</v>
      </c>
      <c r="B9459" t="s">
        <v>17714</v>
      </c>
      <c r="C9459" s="70">
        <v>0</v>
      </c>
      <c r="D9459" s="70">
        <v>0</v>
      </c>
      <c r="E9459" s="71">
        <v>44681</v>
      </c>
      <c r="F9459" t="s">
        <v>6223</v>
      </c>
      <c r="G9459" t="s">
        <v>2247</v>
      </c>
      <c r="J9459" s="40">
        <v>0</v>
      </c>
      <c r="K9459" s="40">
        <v>190.97</v>
      </c>
    </row>
    <row r="9460" spans="1:11" x14ac:dyDescent="0.35">
      <c r="A9460">
        <v>30392</v>
      </c>
      <c r="B9460" t="s">
        <v>17714</v>
      </c>
      <c r="C9460" s="70">
        <v>0</v>
      </c>
      <c r="D9460" s="70">
        <v>0</v>
      </c>
      <c r="E9460" s="71">
        <v>44681</v>
      </c>
      <c r="F9460" t="s">
        <v>6125</v>
      </c>
      <c r="G9460" t="s">
        <v>2247</v>
      </c>
      <c r="J9460" s="40">
        <v>166.77</v>
      </c>
      <c r="K9460" s="40">
        <v>0</v>
      </c>
    </row>
    <row r="9461" spans="1:11" x14ac:dyDescent="0.35">
      <c r="A9461">
        <v>30392</v>
      </c>
      <c r="B9461" t="s">
        <v>17714</v>
      </c>
      <c r="C9461" s="70">
        <v>0</v>
      </c>
      <c r="D9461" s="70">
        <v>0</v>
      </c>
      <c r="E9461" s="71">
        <v>44682</v>
      </c>
      <c r="F9461" t="s">
        <v>15928</v>
      </c>
      <c r="G9461" t="s">
        <v>1907</v>
      </c>
      <c r="H9461" t="s">
        <v>3181</v>
      </c>
      <c r="I9461" t="s">
        <v>3180</v>
      </c>
      <c r="J9461" s="40">
        <v>0</v>
      </c>
      <c r="K9461" s="40">
        <v>20.5</v>
      </c>
    </row>
    <row r="9462" spans="1:11" x14ac:dyDescent="0.35">
      <c r="A9462">
        <v>30393</v>
      </c>
      <c r="B9462" t="s">
        <v>17711</v>
      </c>
      <c r="C9462" s="70">
        <v>0</v>
      </c>
      <c r="D9462" s="70">
        <v>0</v>
      </c>
      <c r="E9462" s="71">
        <v>44634</v>
      </c>
      <c r="F9462" t="s">
        <v>7987</v>
      </c>
      <c r="G9462" t="s">
        <v>2142</v>
      </c>
      <c r="H9462" t="s">
        <v>7986</v>
      </c>
      <c r="I9462" t="s">
        <v>7985</v>
      </c>
      <c r="J9462" s="40">
        <v>0</v>
      </c>
      <c r="K9462" s="40">
        <v>6731.95</v>
      </c>
    </row>
    <row r="9463" spans="1:11" x14ac:dyDescent="0.35">
      <c r="A9463">
        <v>30393</v>
      </c>
      <c r="B9463" t="s">
        <v>17711</v>
      </c>
      <c r="C9463" s="70">
        <v>0</v>
      </c>
      <c r="D9463" s="70">
        <v>0</v>
      </c>
      <c r="E9463" s="71">
        <v>44644</v>
      </c>
      <c r="F9463" t="s">
        <v>17713</v>
      </c>
      <c r="G9463" t="s">
        <v>15843</v>
      </c>
      <c r="H9463" t="s">
        <v>17712</v>
      </c>
      <c r="J9463" s="40">
        <v>6830.18</v>
      </c>
      <c r="K9463" s="40">
        <v>0</v>
      </c>
    </row>
    <row r="9464" spans="1:11" x14ac:dyDescent="0.35">
      <c r="A9464">
        <v>30393</v>
      </c>
      <c r="B9464" t="s">
        <v>17711</v>
      </c>
      <c r="C9464" s="70">
        <v>0</v>
      </c>
      <c r="D9464" s="70">
        <v>0</v>
      </c>
      <c r="E9464" s="71">
        <v>44651</v>
      </c>
      <c r="F9464" t="s">
        <v>8268</v>
      </c>
      <c r="G9464" t="s">
        <v>1912</v>
      </c>
      <c r="J9464" s="40">
        <v>1196.47</v>
      </c>
      <c r="K9464" s="40">
        <v>0</v>
      </c>
    </row>
    <row r="9465" spans="1:11" x14ac:dyDescent="0.35">
      <c r="A9465">
        <v>30393</v>
      </c>
      <c r="B9465" t="s">
        <v>17711</v>
      </c>
      <c r="C9465" s="70">
        <v>0</v>
      </c>
      <c r="D9465" s="70">
        <v>0</v>
      </c>
      <c r="E9465" s="71">
        <v>44651</v>
      </c>
      <c r="F9465" t="s">
        <v>15887</v>
      </c>
      <c r="G9465" t="s">
        <v>1907</v>
      </c>
      <c r="J9465" s="40">
        <v>0</v>
      </c>
      <c r="K9465" s="40">
        <v>1196.47</v>
      </c>
    </row>
    <row r="9466" spans="1:11" x14ac:dyDescent="0.35">
      <c r="A9466">
        <v>30393</v>
      </c>
      <c r="B9466" t="s">
        <v>17711</v>
      </c>
      <c r="C9466" s="70">
        <v>0</v>
      </c>
      <c r="D9466" s="70">
        <v>0</v>
      </c>
      <c r="E9466" s="71">
        <v>44651</v>
      </c>
      <c r="F9466" t="s">
        <v>6444</v>
      </c>
      <c r="G9466" t="s">
        <v>2247</v>
      </c>
      <c r="J9466" s="40">
        <v>0</v>
      </c>
      <c r="K9466" s="40">
        <v>98.23</v>
      </c>
    </row>
    <row r="9467" spans="1:11" x14ac:dyDescent="0.35">
      <c r="A9467">
        <v>30394</v>
      </c>
      <c r="B9467" t="s">
        <v>17699</v>
      </c>
      <c r="C9467" s="70">
        <v>0</v>
      </c>
      <c r="D9467" s="70">
        <v>0</v>
      </c>
      <c r="E9467" s="71">
        <v>44621</v>
      </c>
      <c r="F9467" t="s">
        <v>17710</v>
      </c>
      <c r="G9467" t="s">
        <v>15843</v>
      </c>
      <c r="H9467" t="s">
        <v>17709</v>
      </c>
      <c r="J9467" s="40">
        <v>9417.9599999999991</v>
      </c>
      <c r="K9467" s="40">
        <v>0</v>
      </c>
    </row>
    <row r="9468" spans="1:11" x14ac:dyDescent="0.35">
      <c r="A9468">
        <v>30394</v>
      </c>
      <c r="B9468" t="s">
        <v>17699</v>
      </c>
      <c r="C9468" s="70">
        <v>0</v>
      </c>
      <c r="D9468" s="70">
        <v>0</v>
      </c>
      <c r="E9468" s="71">
        <v>44651</v>
      </c>
      <c r="F9468" t="s">
        <v>6443</v>
      </c>
      <c r="G9468" t="s">
        <v>2247</v>
      </c>
      <c r="J9468" s="40">
        <v>160.13</v>
      </c>
      <c r="K9468" s="40">
        <v>0</v>
      </c>
    </row>
    <row r="9469" spans="1:11" x14ac:dyDescent="0.35">
      <c r="A9469">
        <v>30394</v>
      </c>
      <c r="B9469" t="s">
        <v>17699</v>
      </c>
      <c r="C9469" s="70">
        <v>0</v>
      </c>
      <c r="D9469" s="70">
        <v>0</v>
      </c>
      <c r="E9469" s="71">
        <v>44681</v>
      </c>
      <c r="F9469" t="s">
        <v>6222</v>
      </c>
      <c r="G9469" t="s">
        <v>2247</v>
      </c>
      <c r="J9469" s="40">
        <v>0</v>
      </c>
      <c r="K9469" s="40">
        <v>407.15</v>
      </c>
    </row>
    <row r="9470" spans="1:11" x14ac:dyDescent="0.35">
      <c r="A9470">
        <v>30394</v>
      </c>
      <c r="B9470" t="s">
        <v>17699</v>
      </c>
      <c r="C9470" s="70">
        <v>0</v>
      </c>
      <c r="D9470" s="70">
        <v>0</v>
      </c>
      <c r="E9470" s="71">
        <v>44712</v>
      </c>
      <c r="F9470" t="s">
        <v>5901</v>
      </c>
      <c r="G9470" t="s">
        <v>2247</v>
      </c>
      <c r="J9470" s="40">
        <v>0</v>
      </c>
      <c r="K9470" s="40">
        <v>57.7</v>
      </c>
    </row>
    <row r="9471" spans="1:11" x14ac:dyDescent="0.35">
      <c r="A9471">
        <v>30394</v>
      </c>
      <c r="B9471" t="s">
        <v>17699</v>
      </c>
      <c r="C9471" s="70">
        <v>0</v>
      </c>
      <c r="D9471" s="70">
        <v>0</v>
      </c>
      <c r="E9471" s="71">
        <v>44742</v>
      </c>
      <c r="F9471" t="s">
        <v>5625</v>
      </c>
      <c r="G9471" t="s">
        <v>2247</v>
      </c>
      <c r="J9471" s="40">
        <v>0</v>
      </c>
      <c r="K9471" s="40">
        <v>421.81</v>
      </c>
    </row>
    <row r="9472" spans="1:11" x14ac:dyDescent="0.35">
      <c r="A9472">
        <v>30394</v>
      </c>
      <c r="B9472" t="s">
        <v>17699</v>
      </c>
      <c r="C9472" s="70">
        <v>0</v>
      </c>
      <c r="D9472" s="70">
        <v>0</v>
      </c>
      <c r="E9472" s="71">
        <v>44743</v>
      </c>
      <c r="F9472" t="s">
        <v>17708</v>
      </c>
      <c r="G9472" t="s">
        <v>2142</v>
      </c>
      <c r="H9472" t="s">
        <v>17707</v>
      </c>
      <c r="I9472" t="s">
        <v>17700</v>
      </c>
      <c r="J9472" s="40">
        <v>0</v>
      </c>
      <c r="K9472" s="40">
        <v>9438.41</v>
      </c>
    </row>
    <row r="9473" spans="1:11" x14ac:dyDescent="0.35">
      <c r="A9473">
        <v>30394</v>
      </c>
      <c r="B9473" t="s">
        <v>17699</v>
      </c>
      <c r="C9473" s="70">
        <v>0</v>
      </c>
      <c r="D9473" s="70">
        <v>0</v>
      </c>
      <c r="E9473" s="71">
        <v>44760</v>
      </c>
      <c r="F9473" t="s">
        <v>14211</v>
      </c>
      <c r="G9473" t="s">
        <v>2142</v>
      </c>
      <c r="H9473" t="s">
        <v>14210</v>
      </c>
      <c r="I9473" t="s">
        <v>14209</v>
      </c>
      <c r="J9473" s="40">
        <v>0</v>
      </c>
      <c r="K9473" s="40">
        <v>2031.84</v>
      </c>
    </row>
    <row r="9474" spans="1:11" x14ac:dyDescent="0.35">
      <c r="A9474">
        <v>30394</v>
      </c>
      <c r="B9474" t="s">
        <v>17699</v>
      </c>
      <c r="C9474" s="70">
        <v>0</v>
      </c>
      <c r="D9474" s="70">
        <v>0</v>
      </c>
      <c r="E9474" s="71">
        <v>44773</v>
      </c>
      <c r="F9474" t="s">
        <v>5316</v>
      </c>
      <c r="G9474" t="s">
        <v>2247</v>
      </c>
      <c r="J9474" s="40">
        <v>708.63</v>
      </c>
      <c r="K9474" s="40">
        <v>0</v>
      </c>
    </row>
    <row r="9475" spans="1:11" x14ac:dyDescent="0.35">
      <c r="A9475">
        <v>30394</v>
      </c>
      <c r="B9475" t="s">
        <v>17699</v>
      </c>
      <c r="C9475" s="70">
        <v>0</v>
      </c>
      <c r="D9475" s="70">
        <v>0</v>
      </c>
      <c r="E9475" s="71">
        <v>44774</v>
      </c>
      <c r="F9475" t="s">
        <v>17706</v>
      </c>
      <c r="G9475" t="s">
        <v>15843</v>
      </c>
      <c r="H9475" t="s">
        <v>17705</v>
      </c>
      <c r="J9475" s="40">
        <v>2075.69</v>
      </c>
      <c r="K9475" s="40">
        <v>0</v>
      </c>
    </row>
    <row r="9476" spans="1:11" x14ac:dyDescent="0.35">
      <c r="A9476">
        <v>30394</v>
      </c>
      <c r="B9476" t="s">
        <v>17699</v>
      </c>
      <c r="C9476" s="70">
        <v>0</v>
      </c>
      <c r="D9476" s="70">
        <v>0</v>
      </c>
      <c r="E9476" s="71">
        <v>44774</v>
      </c>
      <c r="F9476" t="s">
        <v>17704</v>
      </c>
      <c r="G9476" t="s">
        <v>2142</v>
      </c>
      <c r="H9476" t="s">
        <v>17703</v>
      </c>
      <c r="I9476" t="s">
        <v>17700</v>
      </c>
      <c r="J9476" s="40">
        <v>0</v>
      </c>
      <c r="K9476" s="40">
        <v>-9438.41</v>
      </c>
    </row>
    <row r="9477" spans="1:11" x14ac:dyDescent="0.35">
      <c r="A9477">
        <v>30394</v>
      </c>
      <c r="B9477" t="s">
        <v>17699</v>
      </c>
      <c r="C9477" s="70">
        <v>0</v>
      </c>
      <c r="D9477" s="70">
        <v>0</v>
      </c>
      <c r="E9477" s="71">
        <v>44775</v>
      </c>
      <c r="F9477" t="s">
        <v>17702</v>
      </c>
      <c r="G9477" t="s">
        <v>2142</v>
      </c>
      <c r="H9477" t="s">
        <v>17701</v>
      </c>
      <c r="I9477" t="s">
        <v>17700</v>
      </c>
      <c r="J9477" s="40">
        <v>0</v>
      </c>
      <c r="K9477" s="40">
        <v>9438.41</v>
      </c>
    </row>
    <row r="9478" spans="1:11" x14ac:dyDescent="0.35">
      <c r="A9478">
        <v>30394</v>
      </c>
      <c r="B9478" t="s">
        <v>17699</v>
      </c>
      <c r="C9478" s="70">
        <v>0</v>
      </c>
      <c r="D9478" s="70">
        <v>0</v>
      </c>
      <c r="E9478" s="71">
        <v>44804</v>
      </c>
      <c r="F9478" t="s">
        <v>5131</v>
      </c>
      <c r="G9478" t="s">
        <v>2247</v>
      </c>
      <c r="H9478" t="s">
        <v>2265</v>
      </c>
      <c r="J9478" s="40">
        <v>0</v>
      </c>
      <c r="K9478" s="40">
        <v>5.5</v>
      </c>
    </row>
    <row r="9479" spans="1:11" x14ac:dyDescent="0.35">
      <c r="A9479">
        <v>30395</v>
      </c>
      <c r="B9479" t="s">
        <v>17696</v>
      </c>
      <c r="C9479" s="70">
        <v>0</v>
      </c>
      <c r="D9479" s="70">
        <v>0</v>
      </c>
      <c r="E9479" s="71">
        <v>44644</v>
      </c>
      <c r="F9479" t="s">
        <v>9179</v>
      </c>
      <c r="G9479" t="s">
        <v>2142</v>
      </c>
      <c r="H9479" t="s">
        <v>9178</v>
      </c>
      <c r="I9479" t="s">
        <v>9177</v>
      </c>
      <c r="J9479" s="40">
        <v>0</v>
      </c>
      <c r="K9479" s="40">
        <v>263.27</v>
      </c>
    </row>
    <row r="9480" spans="1:11" x14ac:dyDescent="0.35">
      <c r="A9480">
        <v>30395</v>
      </c>
      <c r="B9480" t="s">
        <v>17696</v>
      </c>
      <c r="C9480" s="70">
        <v>0</v>
      </c>
      <c r="D9480" s="70">
        <v>0</v>
      </c>
      <c r="E9480" s="71">
        <v>44651</v>
      </c>
      <c r="F9480" t="s">
        <v>6442</v>
      </c>
      <c r="G9480" t="s">
        <v>2247</v>
      </c>
      <c r="J9480" s="40">
        <v>0</v>
      </c>
      <c r="K9480" s="40">
        <v>3.73</v>
      </c>
    </row>
    <row r="9481" spans="1:11" x14ac:dyDescent="0.35">
      <c r="A9481">
        <v>30395</v>
      </c>
      <c r="B9481" t="s">
        <v>17696</v>
      </c>
      <c r="C9481" s="70">
        <v>0</v>
      </c>
      <c r="D9481" s="70">
        <v>0</v>
      </c>
      <c r="E9481" s="71">
        <v>44658</v>
      </c>
      <c r="F9481" t="s">
        <v>17698</v>
      </c>
      <c r="G9481" t="s">
        <v>15843</v>
      </c>
      <c r="H9481" t="s">
        <v>17697</v>
      </c>
      <c r="J9481" s="40">
        <v>262.7</v>
      </c>
      <c r="K9481" s="40">
        <v>0</v>
      </c>
    </row>
    <row r="9482" spans="1:11" x14ac:dyDescent="0.35">
      <c r="A9482">
        <v>30395</v>
      </c>
      <c r="B9482" t="s">
        <v>17696</v>
      </c>
      <c r="C9482" s="70">
        <v>0</v>
      </c>
      <c r="D9482" s="70">
        <v>0</v>
      </c>
      <c r="E9482" s="71">
        <v>44681</v>
      </c>
      <c r="F9482" t="s">
        <v>6221</v>
      </c>
      <c r="G9482" t="s">
        <v>2247</v>
      </c>
      <c r="J9482" s="40">
        <v>4.3</v>
      </c>
      <c r="K9482" s="40">
        <v>0</v>
      </c>
    </row>
    <row r="9483" spans="1:11" x14ac:dyDescent="0.35">
      <c r="A9483">
        <v>30396</v>
      </c>
      <c r="B9483" t="s">
        <v>17695</v>
      </c>
      <c r="C9483" s="70">
        <v>0</v>
      </c>
      <c r="D9483" s="70">
        <v>0</v>
      </c>
      <c r="E9483" s="71">
        <v>44646</v>
      </c>
      <c r="F9483" t="s">
        <v>11957</v>
      </c>
      <c r="G9483" t="s">
        <v>2142</v>
      </c>
      <c r="H9483" t="s">
        <v>11956</v>
      </c>
      <c r="I9483" t="s">
        <v>11955</v>
      </c>
      <c r="J9483" s="40">
        <v>0</v>
      </c>
      <c r="K9483" s="40">
        <v>2187.09</v>
      </c>
    </row>
    <row r="9484" spans="1:11" x14ac:dyDescent="0.35">
      <c r="A9484">
        <v>30396</v>
      </c>
      <c r="B9484" t="s">
        <v>17695</v>
      </c>
      <c r="C9484" s="70">
        <v>0</v>
      </c>
      <c r="D9484" s="70">
        <v>0</v>
      </c>
      <c r="E9484" s="71">
        <v>44651</v>
      </c>
      <c r="F9484" t="s">
        <v>15888</v>
      </c>
      <c r="G9484" t="s">
        <v>1912</v>
      </c>
      <c r="J9484" s="40">
        <v>2219.46</v>
      </c>
      <c r="K9484" s="40">
        <v>0</v>
      </c>
    </row>
    <row r="9485" spans="1:11" x14ac:dyDescent="0.35">
      <c r="A9485">
        <v>30396</v>
      </c>
      <c r="B9485" t="s">
        <v>17695</v>
      </c>
      <c r="C9485" s="70">
        <v>0</v>
      </c>
      <c r="D9485" s="70">
        <v>0</v>
      </c>
      <c r="E9485" s="71">
        <v>44651</v>
      </c>
      <c r="F9485" t="s">
        <v>6441</v>
      </c>
      <c r="G9485" t="s">
        <v>2247</v>
      </c>
      <c r="J9485" s="40">
        <v>0</v>
      </c>
      <c r="K9485" s="40">
        <v>32.369999999999997</v>
      </c>
    </row>
    <row r="9486" spans="1:11" x14ac:dyDescent="0.35">
      <c r="A9486">
        <v>30397</v>
      </c>
      <c r="B9486" t="s">
        <v>17692</v>
      </c>
      <c r="C9486" s="70">
        <v>0</v>
      </c>
      <c r="D9486" s="70">
        <v>0</v>
      </c>
      <c r="E9486" s="71">
        <v>44658</v>
      </c>
      <c r="F9486" t="s">
        <v>17694</v>
      </c>
      <c r="G9486" t="s">
        <v>15843</v>
      </c>
      <c r="H9486" t="s">
        <v>17693</v>
      </c>
      <c r="J9486" s="40">
        <v>2950.12</v>
      </c>
      <c r="K9486" s="40">
        <v>0</v>
      </c>
    </row>
    <row r="9487" spans="1:11" x14ac:dyDescent="0.35">
      <c r="A9487">
        <v>30397</v>
      </c>
      <c r="B9487" t="s">
        <v>17692</v>
      </c>
      <c r="C9487" s="70">
        <v>0</v>
      </c>
      <c r="D9487" s="70">
        <v>0</v>
      </c>
      <c r="E9487" s="71">
        <v>44681</v>
      </c>
      <c r="F9487" t="s">
        <v>6220</v>
      </c>
      <c r="G9487" t="s">
        <v>2247</v>
      </c>
      <c r="J9487" s="40">
        <v>0</v>
      </c>
      <c r="K9487" s="40">
        <v>79.150000000000006</v>
      </c>
    </row>
    <row r="9488" spans="1:11" x14ac:dyDescent="0.35">
      <c r="A9488">
        <v>30397</v>
      </c>
      <c r="B9488" t="s">
        <v>17692</v>
      </c>
      <c r="C9488" s="70">
        <v>0</v>
      </c>
      <c r="D9488" s="70">
        <v>0</v>
      </c>
      <c r="E9488" s="71">
        <v>44712</v>
      </c>
      <c r="F9488" t="s">
        <v>5900</v>
      </c>
      <c r="G9488" t="s">
        <v>2247</v>
      </c>
      <c r="J9488" s="40">
        <v>0</v>
      </c>
      <c r="K9488" s="40">
        <v>18.059999999999999</v>
      </c>
    </row>
    <row r="9489" spans="1:11" x14ac:dyDescent="0.35">
      <c r="A9489">
        <v>30397</v>
      </c>
      <c r="B9489" t="s">
        <v>17692</v>
      </c>
      <c r="C9489" s="70">
        <v>0</v>
      </c>
      <c r="D9489" s="70">
        <v>0</v>
      </c>
      <c r="E9489" s="71">
        <v>44742</v>
      </c>
      <c r="F9489" t="s">
        <v>5624</v>
      </c>
      <c r="G9489" t="s">
        <v>2247</v>
      </c>
      <c r="J9489" s="40">
        <v>0</v>
      </c>
      <c r="K9489" s="40">
        <v>132.05000000000001</v>
      </c>
    </row>
    <row r="9490" spans="1:11" x14ac:dyDescent="0.35">
      <c r="A9490">
        <v>30397</v>
      </c>
      <c r="B9490" t="s">
        <v>17692</v>
      </c>
      <c r="C9490" s="70">
        <v>0</v>
      </c>
      <c r="D9490" s="70">
        <v>0</v>
      </c>
      <c r="E9490" s="71">
        <v>44743</v>
      </c>
      <c r="F9490" t="s">
        <v>7827</v>
      </c>
      <c r="G9490" t="s">
        <v>2142</v>
      </c>
      <c r="H9490" t="s">
        <v>7826</v>
      </c>
      <c r="I9490" t="s">
        <v>7825</v>
      </c>
      <c r="J9490" s="40">
        <v>0</v>
      </c>
      <c r="K9490" s="40">
        <v>2950.12</v>
      </c>
    </row>
    <row r="9491" spans="1:11" x14ac:dyDescent="0.35">
      <c r="A9491">
        <v>30397</v>
      </c>
      <c r="B9491" t="s">
        <v>17692</v>
      </c>
      <c r="C9491" s="70">
        <v>0</v>
      </c>
      <c r="D9491" s="70">
        <v>0</v>
      </c>
      <c r="E9491" s="71">
        <v>44773</v>
      </c>
      <c r="F9491" t="s">
        <v>5315</v>
      </c>
      <c r="G9491" t="s">
        <v>2247</v>
      </c>
      <c r="J9491" s="40">
        <v>229.26</v>
      </c>
      <c r="K9491" s="40">
        <v>0</v>
      </c>
    </row>
    <row r="9492" spans="1:11" x14ac:dyDescent="0.35">
      <c r="A9492">
        <v>30398</v>
      </c>
      <c r="B9492" t="s">
        <v>121</v>
      </c>
      <c r="C9492" s="70">
        <v>0</v>
      </c>
      <c r="D9492" s="70">
        <v>0</v>
      </c>
      <c r="E9492" s="71">
        <v>44652</v>
      </c>
      <c r="F9492" t="s">
        <v>12585</v>
      </c>
      <c r="G9492" t="s">
        <v>2142</v>
      </c>
      <c r="H9492" t="s">
        <v>12584</v>
      </c>
      <c r="I9492" t="s">
        <v>12583</v>
      </c>
      <c r="J9492" s="40">
        <v>0</v>
      </c>
      <c r="K9492" s="40">
        <v>1068.32</v>
      </c>
    </row>
    <row r="9493" spans="1:11" x14ac:dyDescent="0.35">
      <c r="A9493">
        <v>30398</v>
      </c>
      <c r="B9493" t="s">
        <v>121</v>
      </c>
      <c r="C9493" s="70">
        <v>0</v>
      </c>
      <c r="D9493" s="70">
        <v>0</v>
      </c>
      <c r="E9493" s="71">
        <v>44677</v>
      </c>
      <c r="F9493" t="s">
        <v>17691</v>
      </c>
      <c r="G9493" t="s">
        <v>15843</v>
      </c>
      <c r="H9493" t="s">
        <v>17690</v>
      </c>
      <c r="J9493" s="40">
        <v>1030.68</v>
      </c>
      <c r="K9493" s="40">
        <v>0</v>
      </c>
    </row>
    <row r="9494" spans="1:11" x14ac:dyDescent="0.35">
      <c r="A9494">
        <v>30398</v>
      </c>
      <c r="B9494" t="s">
        <v>121</v>
      </c>
      <c r="C9494" s="70">
        <v>0</v>
      </c>
      <c r="D9494" s="70">
        <v>0</v>
      </c>
      <c r="E9494" s="71">
        <v>44681</v>
      </c>
      <c r="F9494" t="s">
        <v>6219</v>
      </c>
      <c r="G9494" t="s">
        <v>2247</v>
      </c>
      <c r="J9494" s="40">
        <v>0</v>
      </c>
      <c r="K9494" s="40">
        <v>7.77</v>
      </c>
    </row>
    <row r="9495" spans="1:11" x14ac:dyDescent="0.35">
      <c r="A9495">
        <v>30398</v>
      </c>
      <c r="B9495" t="s">
        <v>121</v>
      </c>
      <c r="C9495" s="70">
        <v>0</v>
      </c>
      <c r="D9495" s="70">
        <v>0</v>
      </c>
      <c r="E9495" s="71">
        <v>44681</v>
      </c>
      <c r="F9495" t="s">
        <v>12542</v>
      </c>
      <c r="G9495" t="s">
        <v>2142</v>
      </c>
      <c r="H9495" t="s">
        <v>12541</v>
      </c>
      <c r="I9495" t="s">
        <v>12540</v>
      </c>
      <c r="J9495" s="40">
        <v>0</v>
      </c>
      <c r="K9495" s="40">
        <v>670.18</v>
      </c>
    </row>
    <row r="9496" spans="1:11" x14ac:dyDescent="0.35">
      <c r="A9496">
        <v>30398</v>
      </c>
      <c r="B9496" t="s">
        <v>121</v>
      </c>
      <c r="C9496" s="70">
        <v>0</v>
      </c>
      <c r="D9496" s="70">
        <v>0</v>
      </c>
      <c r="E9496" s="71">
        <v>44681</v>
      </c>
      <c r="F9496" t="s">
        <v>6124</v>
      </c>
      <c r="G9496" t="s">
        <v>2247</v>
      </c>
      <c r="J9496" s="40">
        <v>45.41</v>
      </c>
      <c r="K9496" s="40">
        <v>0</v>
      </c>
    </row>
    <row r="9497" spans="1:11" x14ac:dyDescent="0.35">
      <c r="A9497">
        <v>30398</v>
      </c>
      <c r="B9497" t="s">
        <v>121</v>
      </c>
      <c r="C9497" s="70">
        <v>0</v>
      </c>
      <c r="D9497" s="70">
        <v>0</v>
      </c>
      <c r="E9497" s="71">
        <v>44712</v>
      </c>
      <c r="F9497" t="s">
        <v>5899</v>
      </c>
      <c r="G9497" t="s">
        <v>2247</v>
      </c>
      <c r="J9497" s="40">
        <v>4.21</v>
      </c>
      <c r="K9497" s="40">
        <v>0</v>
      </c>
    </row>
    <row r="9498" spans="1:11" x14ac:dyDescent="0.35">
      <c r="A9498">
        <v>30398</v>
      </c>
      <c r="B9498" t="s">
        <v>121</v>
      </c>
      <c r="C9498" s="70">
        <v>0</v>
      </c>
      <c r="D9498" s="70">
        <v>0</v>
      </c>
      <c r="E9498" s="71">
        <v>44726</v>
      </c>
      <c r="F9498" t="s">
        <v>17689</v>
      </c>
      <c r="G9498" t="s">
        <v>15843</v>
      </c>
      <c r="H9498" t="s">
        <v>17688</v>
      </c>
      <c r="J9498" s="40">
        <v>645.1</v>
      </c>
      <c r="K9498" s="40">
        <v>0</v>
      </c>
    </row>
    <row r="9499" spans="1:11" x14ac:dyDescent="0.35">
      <c r="A9499">
        <v>30398</v>
      </c>
      <c r="B9499" t="s">
        <v>121</v>
      </c>
      <c r="C9499" s="70">
        <v>0</v>
      </c>
      <c r="D9499" s="70">
        <v>0</v>
      </c>
      <c r="E9499" s="71">
        <v>44742</v>
      </c>
      <c r="F9499" t="s">
        <v>5623</v>
      </c>
      <c r="G9499" t="s">
        <v>2247</v>
      </c>
      <c r="J9499" s="40">
        <v>20.87</v>
      </c>
      <c r="K9499" s="40">
        <v>0</v>
      </c>
    </row>
    <row r="9500" spans="1:11" x14ac:dyDescent="0.35">
      <c r="A9500">
        <v>30398</v>
      </c>
      <c r="B9500" t="s">
        <v>121</v>
      </c>
      <c r="C9500" s="70">
        <v>0</v>
      </c>
      <c r="D9500" s="70">
        <v>0</v>
      </c>
      <c r="E9500" s="71">
        <v>44743</v>
      </c>
      <c r="F9500" t="s">
        <v>12492</v>
      </c>
      <c r="G9500" t="s">
        <v>2142</v>
      </c>
      <c r="H9500" t="s">
        <v>12491</v>
      </c>
      <c r="I9500" t="s">
        <v>12490</v>
      </c>
      <c r="J9500" s="40">
        <v>0</v>
      </c>
      <c r="K9500" s="40">
        <v>841.22</v>
      </c>
    </row>
    <row r="9501" spans="1:11" x14ac:dyDescent="0.35">
      <c r="A9501">
        <v>30398</v>
      </c>
      <c r="B9501" t="s">
        <v>121</v>
      </c>
      <c r="C9501" s="70">
        <v>0</v>
      </c>
      <c r="D9501" s="70">
        <v>0</v>
      </c>
      <c r="E9501" s="71">
        <v>44743</v>
      </c>
      <c r="F9501" t="s">
        <v>12489</v>
      </c>
      <c r="G9501" t="s">
        <v>2142</v>
      </c>
      <c r="H9501" t="s">
        <v>12488</v>
      </c>
      <c r="I9501" t="s">
        <v>12487</v>
      </c>
      <c r="J9501" s="40">
        <v>0</v>
      </c>
      <c r="K9501" s="40">
        <v>635.14</v>
      </c>
    </row>
    <row r="9502" spans="1:11" x14ac:dyDescent="0.35">
      <c r="A9502">
        <v>30398</v>
      </c>
      <c r="B9502" t="s">
        <v>121</v>
      </c>
      <c r="C9502" s="70">
        <v>0</v>
      </c>
      <c r="D9502" s="70">
        <v>0</v>
      </c>
      <c r="E9502" s="71">
        <v>44769</v>
      </c>
      <c r="F9502" t="s">
        <v>17687</v>
      </c>
      <c r="G9502" t="s">
        <v>15843</v>
      </c>
      <c r="H9502" t="s">
        <v>17686</v>
      </c>
      <c r="I9502" t="s">
        <v>17685</v>
      </c>
      <c r="J9502" s="40">
        <v>1468.05</v>
      </c>
      <c r="K9502" s="40">
        <v>0</v>
      </c>
    </row>
    <row r="9503" spans="1:11" x14ac:dyDescent="0.35">
      <c r="A9503">
        <v>30398</v>
      </c>
      <c r="B9503" t="s">
        <v>121</v>
      </c>
      <c r="C9503" s="70">
        <v>0</v>
      </c>
      <c r="D9503" s="70">
        <v>0</v>
      </c>
      <c r="E9503" s="71">
        <v>44773</v>
      </c>
      <c r="F9503" t="s">
        <v>12463</v>
      </c>
      <c r="G9503" t="s">
        <v>2142</v>
      </c>
      <c r="H9503" t="s">
        <v>12462</v>
      </c>
      <c r="I9503" t="s">
        <v>12461</v>
      </c>
      <c r="J9503" s="40">
        <v>0</v>
      </c>
      <c r="K9503" s="40">
        <v>655.56</v>
      </c>
    </row>
    <row r="9504" spans="1:11" x14ac:dyDescent="0.35">
      <c r="A9504">
        <v>30398</v>
      </c>
      <c r="B9504" t="s">
        <v>121</v>
      </c>
      <c r="C9504" s="70">
        <v>0</v>
      </c>
      <c r="D9504" s="70">
        <v>0</v>
      </c>
      <c r="E9504" s="71">
        <v>44773</v>
      </c>
      <c r="F9504" t="s">
        <v>5314</v>
      </c>
      <c r="G9504" t="s">
        <v>2247</v>
      </c>
      <c r="J9504" s="40">
        <v>8.31</v>
      </c>
      <c r="K9504" s="40">
        <v>0</v>
      </c>
    </row>
    <row r="9505" spans="1:11" x14ac:dyDescent="0.35">
      <c r="A9505">
        <v>30398</v>
      </c>
      <c r="B9505" t="s">
        <v>121</v>
      </c>
      <c r="C9505" s="70">
        <v>0</v>
      </c>
      <c r="D9505" s="70">
        <v>0</v>
      </c>
      <c r="E9505" s="71">
        <v>44796</v>
      </c>
      <c r="F9505" t="s">
        <v>17684</v>
      </c>
      <c r="G9505" t="s">
        <v>15843</v>
      </c>
      <c r="H9505" t="s">
        <v>17683</v>
      </c>
      <c r="J9505" s="40">
        <v>677.54</v>
      </c>
      <c r="K9505" s="40">
        <v>0</v>
      </c>
    </row>
    <row r="9506" spans="1:11" x14ac:dyDescent="0.35">
      <c r="A9506">
        <v>30398</v>
      </c>
      <c r="B9506" t="s">
        <v>121</v>
      </c>
      <c r="C9506" s="70">
        <v>0</v>
      </c>
      <c r="D9506" s="70">
        <v>0</v>
      </c>
      <c r="E9506" s="71">
        <v>44804</v>
      </c>
      <c r="F9506" t="s">
        <v>14155</v>
      </c>
      <c r="G9506" t="s">
        <v>2142</v>
      </c>
      <c r="H9506" t="s">
        <v>14154</v>
      </c>
      <c r="I9506" t="s">
        <v>14153</v>
      </c>
      <c r="J9506" s="40">
        <v>0</v>
      </c>
      <c r="K9506" s="40">
        <v>315.18</v>
      </c>
    </row>
    <row r="9507" spans="1:11" x14ac:dyDescent="0.35">
      <c r="A9507">
        <v>30398</v>
      </c>
      <c r="B9507" t="s">
        <v>121</v>
      </c>
      <c r="C9507" s="70">
        <v>0</v>
      </c>
      <c r="D9507" s="70">
        <v>0</v>
      </c>
      <c r="E9507" s="71">
        <v>44804</v>
      </c>
      <c r="F9507" t="s">
        <v>5130</v>
      </c>
      <c r="G9507" t="s">
        <v>2247</v>
      </c>
      <c r="H9507" t="s">
        <v>2265</v>
      </c>
      <c r="J9507" s="40">
        <v>0</v>
      </c>
      <c r="K9507" s="40">
        <v>21.98</v>
      </c>
    </row>
    <row r="9508" spans="1:11" x14ac:dyDescent="0.35">
      <c r="A9508">
        <v>30398</v>
      </c>
      <c r="B9508" t="s">
        <v>121</v>
      </c>
      <c r="C9508" s="70">
        <v>0</v>
      </c>
      <c r="D9508" s="70">
        <v>0</v>
      </c>
      <c r="E9508" s="71">
        <v>44834</v>
      </c>
      <c r="F9508" t="s">
        <v>14091</v>
      </c>
      <c r="G9508" t="s">
        <v>2142</v>
      </c>
      <c r="H9508" t="s">
        <v>14090</v>
      </c>
      <c r="I9508" t="s">
        <v>14089</v>
      </c>
      <c r="J9508" s="40">
        <v>0</v>
      </c>
      <c r="K9508" s="40">
        <v>627.42999999999995</v>
      </c>
    </row>
    <row r="9509" spans="1:11" x14ac:dyDescent="0.35">
      <c r="A9509">
        <v>30398</v>
      </c>
      <c r="B9509" t="s">
        <v>121</v>
      </c>
      <c r="C9509" s="70">
        <v>0</v>
      </c>
      <c r="D9509" s="70">
        <v>0</v>
      </c>
      <c r="E9509" s="71">
        <v>44834</v>
      </c>
      <c r="F9509" t="s">
        <v>4716</v>
      </c>
      <c r="G9509" t="s">
        <v>2247</v>
      </c>
      <c r="H9509" t="s">
        <v>2262</v>
      </c>
      <c r="J9509" s="40">
        <v>17.97</v>
      </c>
      <c r="K9509" s="40">
        <v>0</v>
      </c>
    </row>
    <row r="9510" spans="1:11" x14ac:dyDescent="0.35">
      <c r="A9510">
        <v>30398</v>
      </c>
      <c r="B9510" t="s">
        <v>121</v>
      </c>
      <c r="C9510" s="70">
        <v>0</v>
      </c>
      <c r="D9510" s="70">
        <v>0</v>
      </c>
      <c r="E9510" s="71">
        <v>44841</v>
      </c>
      <c r="F9510" t="s">
        <v>17682</v>
      </c>
      <c r="G9510" t="s">
        <v>15843</v>
      </c>
      <c r="H9510" t="s">
        <v>17681</v>
      </c>
      <c r="I9510" t="s">
        <v>17680</v>
      </c>
      <c r="J9510" s="40">
        <v>298.72000000000003</v>
      </c>
      <c r="K9510" s="40">
        <v>0</v>
      </c>
    </row>
    <row r="9511" spans="1:11" x14ac:dyDescent="0.35">
      <c r="A9511">
        <v>30398</v>
      </c>
      <c r="B9511" t="s">
        <v>121</v>
      </c>
      <c r="C9511" s="70">
        <v>0</v>
      </c>
      <c r="D9511" s="70">
        <v>0</v>
      </c>
      <c r="E9511" s="71">
        <v>44865</v>
      </c>
      <c r="F9511" t="s">
        <v>14067</v>
      </c>
      <c r="G9511" t="s">
        <v>2142</v>
      </c>
      <c r="H9511" t="s">
        <v>14066</v>
      </c>
      <c r="I9511" t="s">
        <v>14065</v>
      </c>
      <c r="J9511" s="40">
        <v>0</v>
      </c>
      <c r="K9511" s="40">
        <v>629.75</v>
      </c>
    </row>
    <row r="9512" spans="1:11" x14ac:dyDescent="0.35">
      <c r="A9512">
        <v>30398</v>
      </c>
      <c r="B9512" t="s">
        <v>121</v>
      </c>
      <c r="C9512" s="70">
        <v>0</v>
      </c>
      <c r="D9512" s="70">
        <v>0</v>
      </c>
      <c r="E9512" s="71">
        <v>44865</v>
      </c>
      <c r="F9512" t="s">
        <v>4490</v>
      </c>
      <c r="G9512" t="s">
        <v>2247</v>
      </c>
      <c r="H9512" t="s">
        <v>1919</v>
      </c>
      <c r="I9512" t="s">
        <v>1919</v>
      </c>
      <c r="J9512" s="40">
        <v>0</v>
      </c>
      <c r="K9512" s="40">
        <v>3.82</v>
      </c>
    </row>
    <row r="9513" spans="1:11" x14ac:dyDescent="0.35">
      <c r="A9513">
        <v>30398</v>
      </c>
      <c r="B9513" t="s">
        <v>121</v>
      </c>
      <c r="C9513" s="70">
        <v>0</v>
      </c>
      <c r="D9513" s="70">
        <v>0</v>
      </c>
      <c r="E9513" s="71">
        <v>44868</v>
      </c>
      <c r="F9513" t="s">
        <v>17679</v>
      </c>
      <c r="G9513" t="s">
        <v>15843</v>
      </c>
      <c r="H9513" t="s">
        <v>17678</v>
      </c>
      <c r="I9513" t="s">
        <v>17677</v>
      </c>
      <c r="J9513" s="40">
        <v>622.86</v>
      </c>
      <c r="K9513" s="40">
        <v>0</v>
      </c>
    </row>
    <row r="9514" spans="1:11" x14ac:dyDescent="0.35">
      <c r="A9514">
        <v>30398</v>
      </c>
      <c r="B9514" t="s">
        <v>121</v>
      </c>
      <c r="C9514" s="70">
        <v>0</v>
      </c>
      <c r="D9514" s="70">
        <v>0</v>
      </c>
      <c r="E9514" s="71">
        <v>44889</v>
      </c>
      <c r="F9514" t="s">
        <v>17676</v>
      </c>
      <c r="G9514" t="s">
        <v>15843</v>
      </c>
      <c r="H9514" t="s">
        <v>17675</v>
      </c>
      <c r="I9514" t="s">
        <v>17674</v>
      </c>
      <c r="J9514" s="40">
        <v>650</v>
      </c>
      <c r="K9514" s="40">
        <v>0</v>
      </c>
    </row>
    <row r="9515" spans="1:11" x14ac:dyDescent="0.35">
      <c r="A9515">
        <v>30398</v>
      </c>
      <c r="B9515" t="s">
        <v>121</v>
      </c>
      <c r="C9515" s="70">
        <v>0</v>
      </c>
      <c r="D9515" s="70">
        <v>0</v>
      </c>
      <c r="E9515" s="71">
        <v>44895</v>
      </c>
      <c r="F9515" t="s">
        <v>14008</v>
      </c>
      <c r="G9515" t="s">
        <v>2142</v>
      </c>
      <c r="H9515" t="s">
        <v>14007</v>
      </c>
      <c r="I9515" t="s">
        <v>14006</v>
      </c>
      <c r="J9515" s="40">
        <v>0</v>
      </c>
      <c r="K9515" s="40">
        <v>646.03</v>
      </c>
    </row>
    <row r="9516" spans="1:11" x14ac:dyDescent="0.35">
      <c r="A9516">
        <v>30398</v>
      </c>
      <c r="B9516" t="s">
        <v>121</v>
      </c>
      <c r="C9516" s="70">
        <v>0</v>
      </c>
      <c r="D9516" s="70">
        <v>0</v>
      </c>
      <c r="E9516" s="71">
        <v>44895</v>
      </c>
      <c r="F9516" t="s">
        <v>4007</v>
      </c>
      <c r="G9516" t="s">
        <v>2247</v>
      </c>
      <c r="H9516" t="s">
        <v>1916</v>
      </c>
      <c r="I9516" t="s">
        <v>1916</v>
      </c>
      <c r="J9516" s="40">
        <v>0</v>
      </c>
      <c r="K9516" s="40">
        <v>13.37</v>
      </c>
    </row>
    <row r="9517" spans="1:11" x14ac:dyDescent="0.35">
      <c r="A9517">
        <v>30398</v>
      </c>
      <c r="B9517" t="s">
        <v>121</v>
      </c>
      <c r="C9517" s="70">
        <v>0</v>
      </c>
      <c r="D9517" s="70">
        <v>0</v>
      </c>
      <c r="E9517" s="71">
        <v>44926</v>
      </c>
      <c r="F9517" t="s">
        <v>3658</v>
      </c>
      <c r="G9517" t="s">
        <v>2247</v>
      </c>
      <c r="H9517" t="s">
        <v>1911</v>
      </c>
      <c r="I9517" t="s">
        <v>1911</v>
      </c>
      <c r="J9517" s="40">
        <v>14.32</v>
      </c>
      <c r="K9517" s="40">
        <v>0</v>
      </c>
    </row>
    <row r="9518" spans="1:11" x14ac:dyDescent="0.35">
      <c r="A9518">
        <v>30399</v>
      </c>
      <c r="B9518" t="s">
        <v>17673</v>
      </c>
      <c r="C9518" s="70">
        <v>0</v>
      </c>
      <c r="D9518" s="70">
        <v>0</v>
      </c>
      <c r="E9518" s="71">
        <v>44654</v>
      </c>
      <c r="F9518" t="s">
        <v>12582</v>
      </c>
      <c r="G9518" t="s">
        <v>2142</v>
      </c>
      <c r="H9518" t="s">
        <v>12581</v>
      </c>
      <c r="I9518" t="s">
        <v>12580</v>
      </c>
      <c r="J9518" s="40">
        <v>0</v>
      </c>
      <c r="K9518" s="40">
        <v>965.84</v>
      </c>
    </row>
    <row r="9519" spans="1:11" x14ac:dyDescent="0.35">
      <c r="A9519">
        <v>30399</v>
      </c>
      <c r="B9519" t="s">
        <v>17673</v>
      </c>
      <c r="C9519" s="70">
        <v>0</v>
      </c>
      <c r="D9519" s="70">
        <v>0</v>
      </c>
      <c r="E9519" s="71">
        <v>44658</v>
      </c>
      <c r="F9519" t="s">
        <v>12564</v>
      </c>
      <c r="G9519" t="s">
        <v>2142</v>
      </c>
      <c r="H9519" t="s">
        <v>12563</v>
      </c>
      <c r="I9519" t="s">
        <v>12562</v>
      </c>
      <c r="J9519" s="40">
        <v>0</v>
      </c>
      <c r="K9519" s="40">
        <v>126.05</v>
      </c>
    </row>
    <row r="9520" spans="1:11" x14ac:dyDescent="0.35">
      <c r="A9520">
        <v>30399</v>
      </c>
      <c r="B9520" t="s">
        <v>17673</v>
      </c>
      <c r="C9520" s="70">
        <v>0</v>
      </c>
      <c r="D9520" s="70">
        <v>0</v>
      </c>
      <c r="E9520" s="71">
        <v>44662</v>
      </c>
      <c r="F9520" t="s">
        <v>12555</v>
      </c>
      <c r="G9520" t="s">
        <v>2142</v>
      </c>
      <c r="H9520" t="s">
        <v>12554</v>
      </c>
      <c r="I9520" t="s">
        <v>12553</v>
      </c>
      <c r="J9520" s="40">
        <v>0</v>
      </c>
      <c r="K9520" s="40">
        <v>95.3</v>
      </c>
    </row>
    <row r="9521" spans="1:11" x14ac:dyDescent="0.35">
      <c r="A9521">
        <v>30399</v>
      </c>
      <c r="B9521" t="s">
        <v>17673</v>
      </c>
      <c r="C9521" s="70">
        <v>0</v>
      </c>
      <c r="D9521" s="70">
        <v>0</v>
      </c>
      <c r="E9521" s="71">
        <v>44681</v>
      </c>
      <c r="F9521" t="s">
        <v>8264</v>
      </c>
      <c r="G9521" t="s">
        <v>1912</v>
      </c>
      <c r="J9521" s="40">
        <v>932.64</v>
      </c>
      <c r="K9521" s="40">
        <v>0</v>
      </c>
    </row>
    <row r="9522" spans="1:11" x14ac:dyDescent="0.35">
      <c r="A9522">
        <v>30399</v>
      </c>
      <c r="B9522" t="s">
        <v>17673</v>
      </c>
      <c r="C9522" s="70">
        <v>0</v>
      </c>
      <c r="D9522" s="70">
        <v>0</v>
      </c>
      <c r="E9522" s="71">
        <v>44681</v>
      </c>
      <c r="F9522" t="s">
        <v>8264</v>
      </c>
      <c r="G9522" t="s">
        <v>1912</v>
      </c>
      <c r="J9522" s="40">
        <v>122.67</v>
      </c>
      <c r="K9522" s="40">
        <v>0</v>
      </c>
    </row>
    <row r="9523" spans="1:11" x14ac:dyDescent="0.35">
      <c r="A9523">
        <v>30399</v>
      </c>
      <c r="B9523" t="s">
        <v>17673</v>
      </c>
      <c r="C9523" s="70">
        <v>0</v>
      </c>
      <c r="D9523" s="70">
        <v>0</v>
      </c>
      <c r="E9523" s="71">
        <v>44681</v>
      </c>
      <c r="F9523" t="s">
        <v>15886</v>
      </c>
      <c r="G9523" t="s">
        <v>1912</v>
      </c>
      <c r="J9523" s="40">
        <v>92.25</v>
      </c>
      <c r="K9523" s="40">
        <v>0</v>
      </c>
    </row>
    <row r="9524" spans="1:11" x14ac:dyDescent="0.35">
      <c r="A9524">
        <v>30399</v>
      </c>
      <c r="B9524" t="s">
        <v>17673</v>
      </c>
      <c r="C9524" s="70">
        <v>0</v>
      </c>
      <c r="D9524" s="70">
        <v>0</v>
      </c>
      <c r="E9524" s="71">
        <v>44681</v>
      </c>
      <c r="F9524" t="s">
        <v>6123</v>
      </c>
      <c r="G9524" t="s">
        <v>2247</v>
      </c>
      <c r="J9524" s="40">
        <v>39.630000000000003</v>
      </c>
      <c r="K9524" s="40">
        <v>0</v>
      </c>
    </row>
    <row r="9525" spans="1:11" x14ac:dyDescent="0.35">
      <c r="A9525">
        <v>30400</v>
      </c>
      <c r="B9525" t="s">
        <v>17668</v>
      </c>
      <c r="C9525" s="70">
        <v>0</v>
      </c>
      <c r="D9525" s="70">
        <v>0</v>
      </c>
      <c r="E9525" s="71">
        <v>44690</v>
      </c>
      <c r="F9525" t="s">
        <v>17672</v>
      </c>
      <c r="G9525" t="s">
        <v>15843</v>
      </c>
      <c r="H9525" t="s">
        <v>17671</v>
      </c>
      <c r="J9525" s="40">
        <v>408.38</v>
      </c>
      <c r="K9525" s="40">
        <v>0</v>
      </c>
    </row>
    <row r="9526" spans="1:11" x14ac:dyDescent="0.35">
      <c r="A9526">
        <v>30400</v>
      </c>
      <c r="B9526" t="s">
        <v>17668</v>
      </c>
      <c r="C9526" s="70">
        <v>0</v>
      </c>
      <c r="D9526" s="70">
        <v>0</v>
      </c>
      <c r="E9526" s="71">
        <v>44690</v>
      </c>
      <c r="F9526" t="s">
        <v>10991</v>
      </c>
      <c r="G9526" t="s">
        <v>2142</v>
      </c>
      <c r="H9526" t="s">
        <v>10990</v>
      </c>
      <c r="I9526" t="s">
        <v>10989</v>
      </c>
      <c r="J9526" s="40">
        <v>0</v>
      </c>
      <c r="K9526" s="40">
        <v>408.38</v>
      </c>
    </row>
    <row r="9527" spans="1:11" x14ac:dyDescent="0.35">
      <c r="A9527">
        <v>30400</v>
      </c>
      <c r="B9527" t="s">
        <v>17668</v>
      </c>
      <c r="C9527" s="70">
        <v>0</v>
      </c>
      <c r="D9527" s="70">
        <v>0</v>
      </c>
      <c r="E9527" s="71">
        <v>44712</v>
      </c>
      <c r="F9527" t="s">
        <v>5898</v>
      </c>
      <c r="G9527" t="s">
        <v>2247</v>
      </c>
      <c r="J9527" s="40">
        <v>12.23</v>
      </c>
      <c r="K9527" s="40">
        <v>0</v>
      </c>
    </row>
    <row r="9528" spans="1:11" x14ac:dyDescent="0.35">
      <c r="A9528">
        <v>30400</v>
      </c>
      <c r="B9528" t="s">
        <v>17668</v>
      </c>
      <c r="C9528" s="70">
        <v>0</v>
      </c>
      <c r="D9528" s="70">
        <v>0</v>
      </c>
      <c r="E9528" s="71">
        <v>44712</v>
      </c>
      <c r="F9528" t="s">
        <v>10988</v>
      </c>
      <c r="G9528" t="s">
        <v>2142</v>
      </c>
      <c r="H9528" t="s">
        <v>10987</v>
      </c>
      <c r="I9528" t="s">
        <v>10986</v>
      </c>
      <c r="J9528" s="40">
        <v>0</v>
      </c>
      <c r="K9528" s="40">
        <v>398.18</v>
      </c>
    </row>
    <row r="9529" spans="1:11" x14ac:dyDescent="0.35">
      <c r="A9529">
        <v>30400</v>
      </c>
      <c r="B9529" t="s">
        <v>17668</v>
      </c>
      <c r="C9529" s="70">
        <v>0</v>
      </c>
      <c r="D9529" s="70">
        <v>0</v>
      </c>
      <c r="E9529" s="71">
        <v>44742</v>
      </c>
      <c r="F9529" t="s">
        <v>5622</v>
      </c>
      <c r="G9529" t="s">
        <v>2247</v>
      </c>
      <c r="J9529" s="40">
        <v>0</v>
      </c>
      <c r="K9529" s="40">
        <v>15.19</v>
      </c>
    </row>
    <row r="9530" spans="1:11" x14ac:dyDescent="0.35">
      <c r="A9530">
        <v>30400</v>
      </c>
      <c r="B9530" t="s">
        <v>17668</v>
      </c>
      <c r="C9530" s="70">
        <v>0</v>
      </c>
      <c r="D9530" s="70">
        <v>0</v>
      </c>
      <c r="E9530" s="71">
        <v>44743</v>
      </c>
      <c r="F9530" t="s">
        <v>17670</v>
      </c>
      <c r="G9530" t="s">
        <v>15843</v>
      </c>
      <c r="H9530" t="s">
        <v>17669</v>
      </c>
      <c r="J9530" s="40">
        <v>398.18</v>
      </c>
      <c r="K9530" s="40">
        <v>0</v>
      </c>
    </row>
    <row r="9531" spans="1:11" x14ac:dyDescent="0.35">
      <c r="A9531">
        <v>30400</v>
      </c>
      <c r="B9531" t="s">
        <v>17668</v>
      </c>
      <c r="C9531" s="70">
        <v>0</v>
      </c>
      <c r="D9531" s="70">
        <v>0</v>
      </c>
      <c r="E9531" s="71">
        <v>44773</v>
      </c>
      <c r="F9531" t="s">
        <v>5313</v>
      </c>
      <c r="G9531" t="s">
        <v>2247</v>
      </c>
      <c r="J9531" s="40">
        <v>2.96</v>
      </c>
      <c r="K9531" s="40">
        <v>0</v>
      </c>
    </row>
    <row r="9532" spans="1:11" x14ac:dyDescent="0.35">
      <c r="A9532">
        <v>30401</v>
      </c>
      <c r="B9532" t="s">
        <v>122</v>
      </c>
      <c r="C9532" s="70">
        <v>0</v>
      </c>
      <c r="D9532" s="70">
        <v>0</v>
      </c>
      <c r="E9532" s="71">
        <v>44690</v>
      </c>
      <c r="F9532" t="s">
        <v>17667</v>
      </c>
      <c r="G9532" t="s">
        <v>15843</v>
      </c>
      <c r="H9532" t="s">
        <v>17666</v>
      </c>
      <c r="J9532" s="40">
        <v>7632.93</v>
      </c>
      <c r="K9532" s="40">
        <v>0</v>
      </c>
    </row>
    <row r="9533" spans="1:11" x14ac:dyDescent="0.35">
      <c r="A9533">
        <v>30401</v>
      </c>
      <c r="B9533" t="s">
        <v>122</v>
      </c>
      <c r="C9533" s="70">
        <v>0</v>
      </c>
      <c r="D9533" s="70">
        <v>0</v>
      </c>
      <c r="E9533" s="71">
        <v>44712</v>
      </c>
      <c r="F9533" t="s">
        <v>11776</v>
      </c>
      <c r="G9533" t="s">
        <v>2142</v>
      </c>
      <c r="H9533" t="s">
        <v>11775</v>
      </c>
      <c r="I9533" t="s">
        <v>11774</v>
      </c>
      <c r="J9533" s="40">
        <v>0</v>
      </c>
      <c r="K9533" s="40">
        <v>6284.9</v>
      </c>
    </row>
    <row r="9534" spans="1:11" x14ac:dyDescent="0.35">
      <c r="A9534">
        <v>30401</v>
      </c>
      <c r="B9534" t="s">
        <v>122</v>
      </c>
      <c r="C9534" s="70">
        <v>0</v>
      </c>
      <c r="D9534" s="70">
        <v>0</v>
      </c>
      <c r="E9534" s="71">
        <v>44712</v>
      </c>
      <c r="F9534" t="s">
        <v>5897</v>
      </c>
      <c r="G9534" t="s">
        <v>2247</v>
      </c>
      <c r="J9534" s="40">
        <v>228.66</v>
      </c>
      <c r="K9534" s="40">
        <v>0</v>
      </c>
    </row>
    <row r="9535" spans="1:11" x14ac:dyDescent="0.35">
      <c r="A9535">
        <v>30401</v>
      </c>
      <c r="B9535" t="s">
        <v>122</v>
      </c>
      <c r="C9535" s="70">
        <v>0</v>
      </c>
      <c r="D9535" s="70">
        <v>0</v>
      </c>
      <c r="E9535" s="71">
        <v>44742</v>
      </c>
      <c r="F9535" t="s">
        <v>5621</v>
      </c>
      <c r="G9535" t="s">
        <v>2247</v>
      </c>
      <c r="J9535" s="40">
        <v>0</v>
      </c>
      <c r="K9535" s="40">
        <v>72.98</v>
      </c>
    </row>
    <row r="9536" spans="1:11" x14ac:dyDescent="0.35">
      <c r="A9536">
        <v>30401</v>
      </c>
      <c r="B9536" t="s">
        <v>122</v>
      </c>
      <c r="C9536" s="70">
        <v>0</v>
      </c>
      <c r="D9536" s="70">
        <v>0</v>
      </c>
      <c r="E9536" s="71">
        <v>44773</v>
      </c>
      <c r="F9536" t="s">
        <v>5312</v>
      </c>
      <c r="G9536" t="s">
        <v>2247</v>
      </c>
      <c r="J9536" s="40">
        <v>48.34</v>
      </c>
      <c r="K9536" s="40">
        <v>0</v>
      </c>
    </row>
    <row r="9537" spans="1:11" x14ac:dyDescent="0.35">
      <c r="A9537">
        <v>30401</v>
      </c>
      <c r="B9537" t="s">
        <v>122</v>
      </c>
      <c r="C9537" s="70">
        <v>0</v>
      </c>
      <c r="D9537" s="70">
        <v>0</v>
      </c>
      <c r="E9537" s="71">
        <v>44804</v>
      </c>
      <c r="F9537" t="s">
        <v>5129</v>
      </c>
      <c r="G9537" t="s">
        <v>2247</v>
      </c>
      <c r="H9537" t="s">
        <v>2265</v>
      </c>
      <c r="J9537" s="40">
        <v>23.22</v>
      </c>
      <c r="K9537" s="40">
        <v>0</v>
      </c>
    </row>
    <row r="9538" spans="1:11" x14ac:dyDescent="0.35">
      <c r="A9538">
        <v>30401</v>
      </c>
      <c r="B9538" t="s">
        <v>122</v>
      </c>
      <c r="C9538" s="70">
        <v>0</v>
      </c>
      <c r="D9538" s="70">
        <v>0</v>
      </c>
      <c r="E9538" s="71">
        <v>44805</v>
      </c>
      <c r="F9538" t="s">
        <v>11686</v>
      </c>
      <c r="G9538" t="s">
        <v>2142</v>
      </c>
      <c r="H9538" t="s">
        <v>11685</v>
      </c>
      <c r="I9538" t="s">
        <v>11684</v>
      </c>
      <c r="J9538" s="40">
        <v>0</v>
      </c>
      <c r="K9538" s="40">
        <v>1503.71</v>
      </c>
    </row>
    <row r="9539" spans="1:11" x14ac:dyDescent="0.35">
      <c r="A9539">
        <v>30401</v>
      </c>
      <c r="B9539" t="s">
        <v>122</v>
      </c>
      <c r="C9539" s="70">
        <v>0</v>
      </c>
      <c r="D9539" s="70">
        <v>0</v>
      </c>
      <c r="E9539" s="71">
        <v>44834</v>
      </c>
      <c r="F9539" t="s">
        <v>4715</v>
      </c>
      <c r="G9539" t="s">
        <v>2247</v>
      </c>
      <c r="H9539" t="s">
        <v>2262</v>
      </c>
      <c r="J9539" s="40">
        <v>0</v>
      </c>
      <c r="K9539" s="40">
        <v>71.56</v>
      </c>
    </row>
    <row r="9540" spans="1:11" x14ac:dyDescent="0.35">
      <c r="A9540">
        <v>30402</v>
      </c>
      <c r="B9540" t="s">
        <v>123</v>
      </c>
      <c r="C9540" s="70">
        <v>0</v>
      </c>
      <c r="D9540" s="70">
        <v>0</v>
      </c>
      <c r="E9540" s="71">
        <v>44706</v>
      </c>
      <c r="F9540" t="s">
        <v>17665</v>
      </c>
      <c r="G9540" t="s">
        <v>15843</v>
      </c>
      <c r="H9540" t="s">
        <v>17664</v>
      </c>
      <c r="J9540" s="40">
        <v>174.16</v>
      </c>
      <c r="K9540" s="40">
        <v>0</v>
      </c>
    </row>
    <row r="9541" spans="1:11" x14ac:dyDescent="0.35">
      <c r="A9541">
        <v>30402</v>
      </c>
      <c r="B9541" t="s">
        <v>123</v>
      </c>
      <c r="C9541" s="70">
        <v>0</v>
      </c>
      <c r="D9541" s="70">
        <v>0</v>
      </c>
      <c r="E9541" s="71">
        <v>44712</v>
      </c>
      <c r="F9541" t="s">
        <v>5896</v>
      </c>
      <c r="G9541" t="s">
        <v>2247</v>
      </c>
      <c r="J9541" s="40">
        <v>1.0900000000000001</v>
      </c>
      <c r="K9541" s="40">
        <v>0</v>
      </c>
    </row>
    <row r="9542" spans="1:11" x14ac:dyDescent="0.35">
      <c r="A9542">
        <v>30402</v>
      </c>
      <c r="B9542" t="s">
        <v>123</v>
      </c>
      <c r="C9542" s="70">
        <v>0</v>
      </c>
      <c r="D9542" s="70">
        <v>0</v>
      </c>
      <c r="E9542" s="71">
        <v>44742</v>
      </c>
      <c r="F9542" t="s">
        <v>5620</v>
      </c>
      <c r="G9542" t="s">
        <v>2247</v>
      </c>
      <c r="J9542" s="40">
        <v>0</v>
      </c>
      <c r="K9542" s="40">
        <v>8.11</v>
      </c>
    </row>
    <row r="9543" spans="1:11" x14ac:dyDescent="0.35">
      <c r="A9543">
        <v>30402</v>
      </c>
      <c r="B9543" t="s">
        <v>123</v>
      </c>
      <c r="C9543" s="70">
        <v>0</v>
      </c>
      <c r="D9543" s="70">
        <v>0</v>
      </c>
      <c r="E9543" s="71">
        <v>44773</v>
      </c>
      <c r="F9543" t="s">
        <v>5311</v>
      </c>
      <c r="G9543" t="s">
        <v>2247</v>
      </c>
      <c r="J9543" s="40">
        <v>5.38</v>
      </c>
      <c r="K9543" s="40">
        <v>0</v>
      </c>
    </row>
    <row r="9544" spans="1:11" x14ac:dyDescent="0.35">
      <c r="A9544">
        <v>30402</v>
      </c>
      <c r="B9544" t="s">
        <v>123</v>
      </c>
      <c r="C9544" s="70">
        <v>0</v>
      </c>
      <c r="D9544" s="70">
        <v>0</v>
      </c>
      <c r="E9544" s="71">
        <v>44804</v>
      </c>
      <c r="F9544" t="s">
        <v>5128</v>
      </c>
      <c r="G9544" t="s">
        <v>2247</v>
      </c>
      <c r="H9544" t="s">
        <v>2265</v>
      </c>
      <c r="J9544" s="40">
        <v>2.58</v>
      </c>
      <c r="K9544" s="40">
        <v>0</v>
      </c>
    </row>
    <row r="9545" spans="1:11" x14ac:dyDescent="0.35">
      <c r="A9545">
        <v>30402</v>
      </c>
      <c r="B9545" t="s">
        <v>123</v>
      </c>
      <c r="C9545" s="70">
        <v>0</v>
      </c>
      <c r="D9545" s="70">
        <v>0</v>
      </c>
      <c r="E9545" s="71">
        <v>44834</v>
      </c>
      <c r="F9545" t="s">
        <v>4714</v>
      </c>
      <c r="G9545" t="s">
        <v>2247</v>
      </c>
      <c r="H9545" t="s">
        <v>2262</v>
      </c>
      <c r="J9545" s="40">
        <v>0</v>
      </c>
      <c r="K9545" s="40">
        <v>9.99</v>
      </c>
    </row>
    <row r="9546" spans="1:11" x14ac:dyDescent="0.35">
      <c r="A9546">
        <v>30402</v>
      </c>
      <c r="B9546" t="s">
        <v>123</v>
      </c>
      <c r="C9546" s="70">
        <v>0</v>
      </c>
      <c r="D9546" s="70">
        <v>0</v>
      </c>
      <c r="E9546" s="71">
        <v>44865</v>
      </c>
      <c r="F9546" t="s">
        <v>4489</v>
      </c>
      <c r="G9546" t="s">
        <v>2247</v>
      </c>
      <c r="H9546" t="s">
        <v>1919</v>
      </c>
      <c r="I9546" t="s">
        <v>1919</v>
      </c>
      <c r="J9546" s="40">
        <v>0.61</v>
      </c>
      <c r="K9546" s="40">
        <v>0</v>
      </c>
    </row>
    <row r="9547" spans="1:11" x14ac:dyDescent="0.35">
      <c r="A9547">
        <v>30402</v>
      </c>
      <c r="B9547" t="s">
        <v>123</v>
      </c>
      <c r="C9547" s="70">
        <v>0</v>
      </c>
      <c r="D9547" s="70">
        <v>0</v>
      </c>
      <c r="E9547" s="71">
        <v>44895</v>
      </c>
      <c r="F9547" t="s">
        <v>4006</v>
      </c>
      <c r="G9547" t="s">
        <v>2247</v>
      </c>
      <c r="H9547" t="s">
        <v>1916</v>
      </c>
      <c r="I9547" t="s">
        <v>1916</v>
      </c>
      <c r="J9547" s="40">
        <v>4.29</v>
      </c>
      <c r="K9547" s="40">
        <v>0</v>
      </c>
    </row>
    <row r="9548" spans="1:11" x14ac:dyDescent="0.35">
      <c r="A9548">
        <v>30402</v>
      </c>
      <c r="B9548" t="s">
        <v>123</v>
      </c>
      <c r="C9548" s="70">
        <v>0</v>
      </c>
      <c r="D9548" s="70">
        <v>0</v>
      </c>
      <c r="E9548" s="71">
        <v>44926</v>
      </c>
      <c r="F9548" t="s">
        <v>3657</v>
      </c>
      <c r="G9548" t="s">
        <v>2247</v>
      </c>
      <c r="H9548" t="s">
        <v>1911</v>
      </c>
      <c r="I9548" t="s">
        <v>1911</v>
      </c>
      <c r="J9548" s="40">
        <v>0</v>
      </c>
      <c r="K9548" s="40">
        <v>3.77</v>
      </c>
    </row>
    <row r="9549" spans="1:11" x14ac:dyDescent="0.35">
      <c r="A9549">
        <v>30403</v>
      </c>
      <c r="B9549" t="s">
        <v>1375</v>
      </c>
      <c r="C9549" s="70">
        <v>0</v>
      </c>
      <c r="D9549" s="70">
        <v>0</v>
      </c>
      <c r="E9549" s="71">
        <v>44706</v>
      </c>
      <c r="F9549" t="s">
        <v>17663</v>
      </c>
      <c r="G9549" t="s">
        <v>15843</v>
      </c>
      <c r="H9549" t="s">
        <v>17662</v>
      </c>
      <c r="J9549" s="40">
        <v>205.51</v>
      </c>
      <c r="K9549" s="40">
        <v>0</v>
      </c>
    </row>
    <row r="9550" spans="1:11" x14ac:dyDescent="0.35">
      <c r="A9550">
        <v>30403</v>
      </c>
      <c r="B9550" t="s">
        <v>1375</v>
      </c>
      <c r="C9550" s="70">
        <v>0</v>
      </c>
      <c r="D9550" s="70">
        <v>0</v>
      </c>
      <c r="E9550" s="71">
        <v>44712</v>
      </c>
      <c r="F9550" t="s">
        <v>5895</v>
      </c>
      <c r="G9550" t="s">
        <v>2247</v>
      </c>
      <c r="J9550" s="40">
        <v>1.29</v>
      </c>
      <c r="K9550" s="40">
        <v>0</v>
      </c>
    </row>
    <row r="9551" spans="1:11" x14ac:dyDescent="0.35">
      <c r="A9551">
        <v>30403</v>
      </c>
      <c r="B9551" t="s">
        <v>1375</v>
      </c>
      <c r="C9551" s="70">
        <v>0</v>
      </c>
      <c r="D9551" s="70">
        <v>0</v>
      </c>
      <c r="E9551" s="71">
        <v>44742</v>
      </c>
      <c r="F9551" t="s">
        <v>5619</v>
      </c>
      <c r="G9551" t="s">
        <v>2247</v>
      </c>
      <c r="J9551" s="40">
        <v>0</v>
      </c>
      <c r="K9551" s="40">
        <v>9.57</v>
      </c>
    </row>
    <row r="9552" spans="1:11" x14ac:dyDescent="0.35">
      <c r="A9552">
        <v>30403</v>
      </c>
      <c r="B9552" t="s">
        <v>1375</v>
      </c>
      <c r="C9552" s="70">
        <v>0</v>
      </c>
      <c r="D9552" s="70">
        <v>0</v>
      </c>
      <c r="E9552" s="71">
        <v>44773</v>
      </c>
      <c r="F9552" t="s">
        <v>5310</v>
      </c>
      <c r="G9552" t="s">
        <v>2247</v>
      </c>
      <c r="J9552" s="40">
        <v>6.34</v>
      </c>
      <c r="K9552" s="40">
        <v>0</v>
      </c>
    </row>
    <row r="9553" spans="1:11" x14ac:dyDescent="0.35">
      <c r="A9553">
        <v>30403</v>
      </c>
      <c r="B9553" t="s">
        <v>1375</v>
      </c>
      <c r="C9553" s="70">
        <v>0</v>
      </c>
      <c r="D9553" s="70">
        <v>0</v>
      </c>
      <c r="E9553" s="71">
        <v>44804</v>
      </c>
      <c r="F9553" t="s">
        <v>5127</v>
      </c>
      <c r="G9553" t="s">
        <v>2247</v>
      </c>
      <c r="H9553" t="s">
        <v>2265</v>
      </c>
      <c r="J9553" s="40">
        <v>3.04</v>
      </c>
      <c r="K9553" s="40">
        <v>0</v>
      </c>
    </row>
    <row r="9554" spans="1:11" x14ac:dyDescent="0.35">
      <c r="A9554">
        <v>30403</v>
      </c>
      <c r="B9554" t="s">
        <v>1375</v>
      </c>
      <c r="C9554" s="70">
        <v>0</v>
      </c>
      <c r="D9554" s="70">
        <v>0</v>
      </c>
      <c r="E9554" s="71">
        <v>44834</v>
      </c>
      <c r="F9554" t="s">
        <v>4713</v>
      </c>
      <c r="G9554" t="s">
        <v>2247</v>
      </c>
      <c r="H9554" t="s">
        <v>2262</v>
      </c>
      <c r="J9554" s="40">
        <v>0</v>
      </c>
      <c r="K9554" s="40">
        <v>11.78</v>
      </c>
    </row>
    <row r="9555" spans="1:11" x14ac:dyDescent="0.35">
      <c r="A9555">
        <v>30403</v>
      </c>
      <c r="B9555" t="s">
        <v>1375</v>
      </c>
      <c r="C9555" s="70">
        <v>0</v>
      </c>
      <c r="D9555" s="70">
        <v>0</v>
      </c>
      <c r="E9555" s="71">
        <v>44865</v>
      </c>
      <c r="F9555" t="s">
        <v>4488</v>
      </c>
      <c r="G9555" t="s">
        <v>2247</v>
      </c>
      <c r="H9555" t="s">
        <v>1919</v>
      </c>
      <c r="I9555" t="s">
        <v>1919</v>
      </c>
      <c r="J9555" s="40">
        <v>0.72</v>
      </c>
      <c r="K9555" s="40">
        <v>0</v>
      </c>
    </row>
    <row r="9556" spans="1:11" x14ac:dyDescent="0.35">
      <c r="A9556">
        <v>30403</v>
      </c>
      <c r="B9556" t="s">
        <v>1375</v>
      </c>
      <c r="C9556" s="70">
        <v>0</v>
      </c>
      <c r="D9556" s="70">
        <v>0</v>
      </c>
      <c r="E9556" s="71">
        <v>44895</v>
      </c>
      <c r="F9556" t="s">
        <v>4005</v>
      </c>
      <c r="G9556" t="s">
        <v>2247</v>
      </c>
      <c r="H9556" t="s">
        <v>1916</v>
      </c>
      <c r="I9556" t="s">
        <v>1916</v>
      </c>
      <c r="J9556" s="40">
        <v>5.0599999999999996</v>
      </c>
      <c r="K9556" s="40">
        <v>0</v>
      </c>
    </row>
    <row r="9557" spans="1:11" x14ac:dyDescent="0.35">
      <c r="A9557">
        <v>30403</v>
      </c>
      <c r="B9557" t="s">
        <v>1375</v>
      </c>
      <c r="C9557" s="70">
        <v>0</v>
      </c>
      <c r="D9557" s="70">
        <v>0</v>
      </c>
      <c r="E9557" s="71">
        <v>44926</v>
      </c>
      <c r="F9557" t="s">
        <v>3656</v>
      </c>
      <c r="G9557" t="s">
        <v>2247</v>
      </c>
      <c r="H9557" t="s">
        <v>1911</v>
      </c>
      <c r="I9557" t="s">
        <v>1911</v>
      </c>
      <c r="J9557" s="40">
        <v>0</v>
      </c>
      <c r="K9557" s="40">
        <v>4.45</v>
      </c>
    </row>
    <row r="9558" spans="1:11" x14ac:dyDescent="0.35">
      <c r="A9558">
        <v>30404</v>
      </c>
      <c r="B9558" t="s">
        <v>17655</v>
      </c>
      <c r="C9558" s="70">
        <v>0</v>
      </c>
      <c r="D9558" s="70">
        <v>0</v>
      </c>
      <c r="E9558" s="71">
        <v>44706</v>
      </c>
      <c r="F9558" t="s">
        <v>17661</v>
      </c>
      <c r="G9558" t="s">
        <v>15843</v>
      </c>
      <c r="H9558" t="s">
        <v>17660</v>
      </c>
      <c r="J9558" s="40">
        <v>876.15</v>
      </c>
      <c r="K9558" s="40">
        <v>0</v>
      </c>
    </row>
    <row r="9559" spans="1:11" x14ac:dyDescent="0.35">
      <c r="A9559">
        <v>30404</v>
      </c>
      <c r="B9559" t="s">
        <v>17655</v>
      </c>
      <c r="C9559" s="70">
        <v>0</v>
      </c>
      <c r="D9559" s="70">
        <v>0</v>
      </c>
      <c r="E9559" s="71">
        <v>44712</v>
      </c>
      <c r="F9559" t="s">
        <v>5894</v>
      </c>
      <c r="G9559" t="s">
        <v>2247</v>
      </c>
      <c r="J9559" s="40">
        <v>5.52</v>
      </c>
      <c r="K9559" s="40">
        <v>0</v>
      </c>
    </row>
    <row r="9560" spans="1:11" x14ac:dyDescent="0.35">
      <c r="A9560">
        <v>30404</v>
      </c>
      <c r="B9560" t="s">
        <v>17655</v>
      </c>
      <c r="C9560" s="70">
        <v>0</v>
      </c>
      <c r="D9560" s="70">
        <v>0</v>
      </c>
      <c r="E9560" s="71">
        <v>44713</v>
      </c>
      <c r="F9560" t="s">
        <v>12782</v>
      </c>
      <c r="G9560" t="s">
        <v>2142</v>
      </c>
      <c r="H9560" t="s">
        <v>12781</v>
      </c>
      <c r="I9560" t="s">
        <v>12780</v>
      </c>
      <c r="J9560" s="40">
        <v>0</v>
      </c>
      <c r="K9560" s="40">
        <v>878.77</v>
      </c>
    </row>
    <row r="9561" spans="1:11" x14ac:dyDescent="0.35">
      <c r="A9561">
        <v>30404</v>
      </c>
      <c r="B9561" t="s">
        <v>17655</v>
      </c>
      <c r="C9561" s="70">
        <v>0</v>
      </c>
      <c r="D9561" s="70">
        <v>0</v>
      </c>
      <c r="E9561" s="71">
        <v>44720</v>
      </c>
      <c r="F9561" t="s">
        <v>11759</v>
      </c>
      <c r="G9561" t="s">
        <v>2142</v>
      </c>
      <c r="H9561" t="s">
        <v>11758</v>
      </c>
      <c r="I9561" t="s">
        <v>11757</v>
      </c>
      <c r="J9561" s="40">
        <v>0</v>
      </c>
      <c r="K9561" s="40">
        <v>470.8</v>
      </c>
    </row>
    <row r="9562" spans="1:11" x14ac:dyDescent="0.35">
      <c r="A9562">
        <v>30404</v>
      </c>
      <c r="B9562" t="s">
        <v>17655</v>
      </c>
      <c r="C9562" s="70">
        <v>0</v>
      </c>
      <c r="D9562" s="70">
        <v>0</v>
      </c>
      <c r="E9562" s="71">
        <v>44724</v>
      </c>
      <c r="F9562" t="s">
        <v>17659</v>
      </c>
      <c r="G9562" t="s">
        <v>15843</v>
      </c>
      <c r="H9562" t="s">
        <v>17658</v>
      </c>
      <c r="J9562" s="40">
        <v>465.78</v>
      </c>
      <c r="K9562" s="40">
        <v>0</v>
      </c>
    </row>
    <row r="9563" spans="1:11" x14ac:dyDescent="0.35">
      <c r="A9563">
        <v>30404</v>
      </c>
      <c r="B9563" t="s">
        <v>17655</v>
      </c>
      <c r="C9563" s="70">
        <v>0</v>
      </c>
      <c r="D9563" s="70">
        <v>0</v>
      </c>
      <c r="E9563" s="71">
        <v>44742</v>
      </c>
      <c r="F9563" t="s">
        <v>5618</v>
      </c>
      <c r="G9563" t="s">
        <v>2247</v>
      </c>
      <c r="J9563" s="40">
        <v>2.12</v>
      </c>
      <c r="K9563" s="40">
        <v>0</v>
      </c>
    </row>
    <row r="9564" spans="1:11" x14ac:dyDescent="0.35">
      <c r="A9564">
        <v>30404</v>
      </c>
      <c r="B9564" t="s">
        <v>17655</v>
      </c>
      <c r="C9564" s="70">
        <v>0</v>
      </c>
      <c r="D9564" s="70">
        <v>0</v>
      </c>
      <c r="E9564" s="71">
        <v>44787</v>
      </c>
      <c r="F9564" t="s">
        <v>11133</v>
      </c>
      <c r="G9564" t="s">
        <v>2142</v>
      </c>
      <c r="H9564" t="s">
        <v>11132</v>
      </c>
      <c r="I9564" t="s">
        <v>11131</v>
      </c>
      <c r="J9564" s="40">
        <v>0</v>
      </c>
      <c r="K9564" s="40">
        <v>1359.15</v>
      </c>
    </row>
    <row r="9565" spans="1:11" x14ac:dyDescent="0.35">
      <c r="A9565">
        <v>30404</v>
      </c>
      <c r="B9565" t="s">
        <v>17655</v>
      </c>
      <c r="C9565" s="70">
        <v>0</v>
      </c>
      <c r="D9565" s="70">
        <v>0</v>
      </c>
      <c r="E9565" s="71">
        <v>44795</v>
      </c>
      <c r="F9565" t="s">
        <v>17657</v>
      </c>
      <c r="G9565" t="s">
        <v>15843</v>
      </c>
      <c r="H9565" t="s">
        <v>17656</v>
      </c>
      <c r="J9565" s="40">
        <v>1342.17</v>
      </c>
      <c r="K9565" s="40">
        <v>0</v>
      </c>
    </row>
    <row r="9566" spans="1:11" x14ac:dyDescent="0.35">
      <c r="A9566">
        <v>30404</v>
      </c>
      <c r="B9566" t="s">
        <v>17655</v>
      </c>
      <c r="C9566" s="70">
        <v>0</v>
      </c>
      <c r="D9566" s="70">
        <v>0</v>
      </c>
      <c r="E9566" s="71">
        <v>44804</v>
      </c>
      <c r="F9566" t="s">
        <v>5126</v>
      </c>
      <c r="G9566" t="s">
        <v>2247</v>
      </c>
      <c r="H9566" t="s">
        <v>2265</v>
      </c>
      <c r="J9566" s="40">
        <v>16.98</v>
      </c>
      <c r="K9566" s="40">
        <v>0</v>
      </c>
    </row>
    <row r="9567" spans="1:11" x14ac:dyDescent="0.35">
      <c r="A9567">
        <v>30405</v>
      </c>
      <c r="B9567" t="s">
        <v>124</v>
      </c>
      <c r="C9567" s="70">
        <v>0</v>
      </c>
      <c r="D9567" s="70">
        <v>0</v>
      </c>
      <c r="E9567" s="71">
        <v>44683</v>
      </c>
      <c r="F9567" t="s">
        <v>17654</v>
      </c>
      <c r="G9567" t="s">
        <v>15843</v>
      </c>
      <c r="H9567" t="s">
        <v>17653</v>
      </c>
      <c r="J9567" s="40">
        <v>1252.98</v>
      </c>
      <c r="K9567" s="40">
        <v>0</v>
      </c>
    </row>
    <row r="9568" spans="1:11" x14ac:dyDescent="0.35">
      <c r="A9568">
        <v>30405</v>
      </c>
      <c r="B9568" t="s">
        <v>124</v>
      </c>
      <c r="C9568" s="70">
        <v>0</v>
      </c>
      <c r="D9568" s="70">
        <v>0</v>
      </c>
      <c r="E9568" s="71">
        <v>44684</v>
      </c>
      <c r="F9568" t="s">
        <v>17652</v>
      </c>
      <c r="G9568" t="s">
        <v>2142</v>
      </c>
      <c r="H9568" t="s">
        <v>17651</v>
      </c>
      <c r="I9568" t="s">
        <v>17650</v>
      </c>
      <c r="J9568" s="40">
        <v>0</v>
      </c>
      <c r="K9568" s="40">
        <v>1246.6600000000001</v>
      </c>
    </row>
    <row r="9569" spans="1:11" x14ac:dyDescent="0.35">
      <c r="A9569">
        <v>30405</v>
      </c>
      <c r="B9569" t="s">
        <v>124</v>
      </c>
      <c r="C9569" s="70">
        <v>0</v>
      </c>
      <c r="D9569" s="70">
        <v>0</v>
      </c>
      <c r="E9569" s="71">
        <v>44742</v>
      </c>
      <c r="F9569" t="s">
        <v>5617</v>
      </c>
      <c r="G9569" t="s">
        <v>2247</v>
      </c>
      <c r="J9569" s="40">
        <v>0</v>
      </c>
      <c r="K9569" s="40">
        <v>6.32</v>
      </c>
    </row>
    <row r="9570" spans="1:11" x14ac:dyDescent="0.35">
      <c r="A9570">
        <v>30405</v>
      </c>
      <c r="B9570" t="s">
        <v>124</v>
      </c>
      <c r="C9570" s="70">
        <v>0</v>
      </c>
      <c r="D9570" s="70">
        <v>0</v>
      </c>
      <c r="E9570" s="71">
        <v>44923</v>
      </c>
      <c r="F9570" t="s">
        <v>13692</v>
      </c>
      <c r="G9570" t="s">
        <v>2142</v>
      </c>
      <c r="H9570" t="s">
        <v>13691</v>
      </c>
      <c r="I9570" t="s">
        <v>13690</v>
      </c>
      <c r="J9570" s="40">
        <v>0</v>
      </c>
      <c r="K9570" s="40">
        <v>42.57</v>
      </c>
    </row>
    <row r="9571" spans="1:11" x14ac:dyDescent="0.35">
      <c r="A9571">
        <v>30405</v>
      </c>
      <c r="B9571" t="s">
        <v>124</v>
      </c>
      <c r="C9571" s="70">
        <v>0</v>
      </c>
      <c r="D9571" s="70">
        <v>0</v>
      </c>
      <c r="E9571" s="71">
        <v>44926</v>
      </c>
      <c r="F9571" t="s">
        <v>15860</v>
      </c>
      <c r="G9571" t="s">
        <v>1912</v>
      </c>
      <c r="H9571" t="s">
        <v>8242</v>
      </c>
      <c r="I9571" t="s">
        <v>8242</v>
      </c>
      <c r="J9571" s="40">
        <v>42.63</v>
      </c>
      <c r="K9571" s="40">
        <v>0</v>
      </c>
    </row>
    <row r="9572" spans="1:11" x14ac:dyDescent="0.35">
      <c r="A9572">
        <v>30405</v>
      </c>
      <c r="B9572" t="s">
        <v>124</v>
      </c>
      <c r="C9572" s="70">
        <v>0</v>
      </c>
      <c r="D9572" s="70">
        <v>0</v>
      </c>
      <c r="E9572" s="71">
        <v>44926</v>
      </c>
      <c r="F9572" t="s">
        <v>3655</v>
      </c>
      <c r="G9572" t="s">
        <v>2247</v>
      </c>
      <c r="H9572" t="s">
        <v>1911</v>
      </c>
      <c r="I9572" t="s">
        <v>1911</v>
      </c>
      <c r="J9572" s="40">
        <v>0</v>
      </c>
      <c r="K9572" s="40">
        <v>0.06</v>
      </c>
    </row>
    <row r="9573" spans="1:11" x14ac:dyDescent="0.35">
      <c r="A9573">
        <v>30406</v>
      </c>
      <c r="B9573" t="s">
        <v>17646</v>
      </c>
      <c r="C9573" s="70">
        <v>0</v>
      </c>
      <c r="D9573" s="70">
        <v>0</v>
      </c>
      <c r="E9573" s="71">
        <v>44756</v>
      </c>
      <c r="F9573" t="s">
        <v>17649</v>
      </c>
      <c r="G9573" t="s">
        <v>15843</v>
      </c>
      <c r="H9573" t="s">
        <v>17648</v>
      </c>
      <c r="I9573" t="s">
        <v>17647</v>
      </c>
      <c r="J9573" s="40">
        <v>6739.63</v>
      </c>
      <c r="K9573" s="40">
        <v>0</v>
      </c>
    </row>
    <row r="9574" spans="1:11" x14ac:dyDescent="0.35">
      <c r="A9574">
        <v>30406</v>
      </c>
      <c r="B9574" t="s">
        <v>17646</v>
      </c>
      <c r="C9574" s="70">
        <v>0</v>
      </c>
      <c r="D9574" s="70">
        <v>0</v>
      </c>
      <c r="E9574" s="71">
        <v>44759</v>
      </c>
      <c r="F9574" t="s">
        <v>10370</v>
      </c>
      <c r="G9574" t="s">
        <v>2142</v>
      </c>
      <c r="H9574" t="s">
        <v>10369</v>
      </c>
      <c r="I9574" t="s">
        <v>10368</v>
      </c>
      <c r="J9574" s="40">
        <v>0</v>
      </c>
      <c r="K9574" s="40">
        <v>6720.28</v>
      </c>
    </row>
    <row r="9575" spans="1:11" x14ac:dyDescent="0.35">
      <c r="A9575">
        <v>30406</v>
      </c>
      <c r="B9575" t="s">
        <v>17646</v>
      </c>
      <c r="C9575" s="70">
        <v>0</v>
      </c>
      <c r="D9575" s="70">
        <v>0</v>
      </c>
      <c r="E9575" s="71">
        <v>44773</v>
      </c>
      <c r="F9575" t="s">
        <v>5309</v>
      </c>
      <c r="G9575" t="s">
        <v>2247</v>
      </c>
      <c r="J9575" s="40">
        <v>160.99</v>
      </c>
      <c r="K9575" s="40">
        <v>0</v>
      </c>
    </row>
    <row r="9576" spans="1:11" x14ac:dyDescent="0.35">
      <c r="A9576">
        <v>30406</v>
      </c>
      <c r="B9576" t="s">
        <v>17646</v>
      </c>
      <c r="C9576" s="70">
        <v>0</v>
      </c>
      <c r="D9576" s="70">
        <v>0</v>
      </c>
      <c r="E9576" s="71">
        <v>44804</v>
      </c>
      <c r="F9576" t="s">
        <v>5125</v>
      </c>
      <c r="G9576" t="s">
        <v>2247</v>
      </c>
      <c r="H9576" t="s">
        <v>2265</v>
      </c>
      <c r="J9576" s="40">
        <v>0</v>
      </c>
      <c r="K9576" s="40">
        <v>180.34</v>
      </c>
    </row>
    <row r="9577" spans="1:11" x14ac:dyDescent="0.35">
      <c r="A9577">
        <v>30407</v>
      </c>
      <c r="B9577" t="s">
        <v>17645</v>
      </c>
      <c r="C9577" s="70">
        <v>0</v>
      </c>
      <c r="D9577" s="70">
        <v>0</v>
      </c>
      <c r="E9577" s="71">
        <v>44745</v>
      </c>
      <c r="F9577" t="s">
        <v>15912</v>
      </c>
      <c r="G9577" t="s">
        <v>1907</v>
      </c>
      <c r="H9577" t="s">
        <v>11457</v>
      </c>
      <c r="I9577" t="s">
        <v>11456</v>
      </c>
      <c r="J9577" s="40">
        <v>0</v>
      </c>
      <c r="K9577" s="40">
        <v>587.07000000000005</v>
      </c>
    </row>
    <row r="9578" spans="1:11" x14ac:dyDescent="0.35">
      <c r="A9578">
        <v>30407</v>
      </c>
      <c r="B9578" t="s">
        <v>17645</v>
      </c>
      <c r="C9578" s="70">
        <v>0</v>
      </c>
      <c r="D9578" s="70">
        <v>0</v>
      </c>
      <c r="E9578" s="71">
        <v>44773</v>
      </c>
      <c r="F9578" t="s">
        <v>8259</v>
      </c>
      <c r="G9578" t="s">
        <v>1912</v>
      </c>
      <c r="J9578" s="40">
        <v>610.44000000000005</v>
      </c>
      <c r="K9578" s="40">
        <v>0</v>
      </c>
    </row>
    <row r="9579" spans="1:11" x14ac:dyDescent="0.35">
      <c r="A9579">
        <v>30407</v>
      </c>
      <c r="B9579" t="s">
        <v>17645</v>
      </c>
      <c r="C9579" s="70">
        <v>0</v>
      </c>
      <c r="D9579" s="70">
        <v>0</v>
      </c>
      <c r="E9579" s="71">
        <v>44773</v>
      </c>
      <c r="F9579" t="s">
        <v>5308</v>
      </c>
      <c r="G9579" t="s">
        <v>2247</v>
      </c>
      <c r="J9579" s="40">
        <v>0</v>
      </c>
      <c r="K9579" s="40">
        <v>23.37</v>
      </c>
    </row>
    <row r="9580" spans="1:11" x14ac:dyDescent="0.35">
      <c r="A9580">
        <v>30408</v>
      </c>
      <c r="B9580" t="s">
        <v>125</v>
      </c>
      <c r="C9580" s="70">
        <v>0</v>
      </c>
      <c r="D9580" s="70">
        <v>0</v>
      </c>
      <c r="E9580" s="71">
        <v>44752</v>
      </c>
      <c r="F9580" t="s">
        <v>15911</v>
      </c>
      <c r="G9580" t="s">
        <v>1907</v>
      </c>
      <c r="H9580" t="s">
        <v>8650</v>
      </c>
      <c r="I9580" t="s">
        <v>8649</v>
      </c>
      <c r="J9580" s="40">
        <v>0</v>
      </c>
      <c r="K9580" s="40">
        <v>266.08999999999997</v>
      </c>
    </row>
    <row r="9581" spans="1:11" x14ac:dyDescent="0.35">
      <c r="A9581">
        <v>30408</v>
      </c>
      <c r="B9581" t="s">
        <v>125</v>
      </c>
      <c r="C9581" s="70">
        <v>0</v>
      </c>
      <c r="D9581" s="70">
        <v>0</v>
      </c>
      <c r="E9581" s="71">
        <v>44773</v>
      </c>
      <c r="F9581" t="s">
        <v>8259</v>
      </c>
      <c r="G9581" t="s">
        <v>1912</v>
      </c>
      <c r="J9581" s="40">
        <v>273.08</v>
      </c>
      <c r="K9581" s="40">
        <v>0</v>
      </c>
    </row>
    <row r="9582" spans="1:11" x14ac:dyDescent="0.35">
      <c r="A9582">
        <v>30408</v>
      </c>
      <c r="B9582" t="s">
        <v>125</v>
      </c>
      <c r="C9582" s="70">
        <v>0</v>
      </c>
      <c r="D9582" s="70">
        <v>0</v>
      </c>
      <c r="E9582" s="71">
        <v>44773</v>
      </c>
      <c r="F9582" t="s">
        <v>8259</v>
      </c>
      <c r="G9582" t="s">
        <v>1912</v>
      </c>
      <c r="J9582" s="40">
        <v>546.45000000000005</v>
      </c>
      <c r="K9582" s="40">
        <v>0</v>
      </c>
    </row>
    <row r="9583" spans="1:11" x14ac:dyDescent="0.35">
      <c r="A9583">
        <v>30408</v>
      </c>
      <c r="B9583" t="s">
        <v>125</v>
      </c>
      <c r="C9583" s="70">
        <v>0</v>
      </c>
      <c r="D9583" s="70">
        <v>0</v>
      </c>
      <c r="E9583" s="71">
        <v>44773</v>
      </c>
      <c r="F9583" t="s">
        <v>5307</v>
      </c>
      <c r="G9583" t="s">
        <v>2247</v>
      </c>
      <c r="J9583" s="40">
        <v>0</v>
      </c>
      <c r="K9583" s="40">
        <v>6.99</v>
      </c>
    </row>
    <row r="9584" spans="1:11" x14ac:dyDescent="0.35">
      <c r="A9584">
        <v>30408</v>
      </c>
      <c r="B9584" t="s">
        <v>125</v>
      </c>
      <c r="C9584" s="70">
        <v>0</v>
      </c>
      <c r="D9584" s="70">
        <v>0</v>
      </c>
      <c r="E9584" s="71">
        <v>44804</v>
      </c>
      <c r="F9584" t="s">
        <v>5124</v>
      </c>
      <c r="G9584" t="s">
        <v>2247</v>
      </c>
      <c r="H9584" t="s">
        <v>2265</v>
      </c>
      <c r="J9584" s="40">
        <v>8.17</v>
      </c>
      <c r="K9584" s="40">
        <v>0</v>
      </c>
    </row>
    <row r="9585" spans="1:11" x14ac:dyDescent="0.35">
      <c r="A9585">
        <v>30408</v>
      </c>
      <c r="B9585" t="s">
        <v>125</v>
      </c>
      <c r="C9585" s="70">
        <v>0</v>
      </c>
      <c r="D9585" s="70">
        <v>0</v>
      </c>
      <c r="E9585" s="71">
        <v>44834</v>
      </c>
      <c r="F9585" t="s">
        <v>4712</v>
      </c>
      <c r="G9585" t="s">
        <v>2247</v>
      </c>
      <c r="H9585" t="s">
        <v>2262</v>
      </c>
      <c r="J9585" s="40">
        <v>0</v>
      </c>
      <c r="K9585" s="40">
        <v>31.62</v>
      </c>
    </row>
    <row r="9586" spans="1:11" x14ac:dyDescent="0.35">
      <c r="A9586">
        <v>30408</v>
      </c>
      <c r="B9586" t="s">
        <v>125</v>
      </c>
      <c r="C9586" s="70">
        <v>0</v>
      </c>
      <c r="D9586" s="70">
        <v>0</v>
      </c>
      <c r="E9586" s="71">
        <v>44865</v>
      </c>
      <c r="F9586" t="s">
        <v>4487</v>
      </c>
      <c r="G9586" t="s">
        <v>2247</v>
      </c>
      <c r="H9586" t="s">
        <v>1919</v>
      </c>
      <c r="I9586" t="s">
        <v>1919</v>
      </c>
      <c r="J9586" s="40">
        <v>1.93</v>
      </c>
      <c r="K9586" s="40">
        <v>0</v>
      </c>
    </row>
    <row r="9587" spans="1:11" x14ac:dyDescent="0.35">
      <c r="A9587">
        <v>30408</v>
      </c>
      <c r="B9587" t="s">
        <v>125</v>
      </c>
      <c r="C9587" s="70">
        <v>0</v>
      </c>
      <c r="D9587" s="70">
        <v>0</v>
      </c>
      <c r="E9587" s="71">
        <v>44895</v>
      </c>
      <c r="F9587" t="s">
        <v>4004</v>
      </c>
      <c r="G9587" t="s">
        <v>2247</v>
      </c>
      <c r="H9587" t="s">
        <v>1916</v>
      </c>
      <c r="I9587" t="s">
        <v>1916</v>
      </c>
      <c r="J9587" s="40">
        <v>13.58</v>
      </c>
      <c r="K9587" s="40">
        <v>0</v>
      </c>
    </row>
    <row r="9588" spans="1:11" x14ac:dyDescent="0.35">
      <c r="A9588">
        <v>30408</v>
      </c>
      <c r="B9588" t="s">
        <v>125</v>
      </c>
      <c r="C9588" s="70">
        <v>0</v>
      </c>
      <c r="D9588" s="70">
        <v>0</v>
      </c>
      <c r="E9588" s="71">
        <v>44926</v>
      </c>
      <c r="F9588" t="s">
        <v>3654</v>
      </c>
      <c r="G9588" t="s">
        <v>2247</v>
      </c>
      <c r="H9588" t="s">
        <v>1911</v>
      </c>
      <c r="I9588" t="s">
        <v>1911</v>
      </c>
      <c r="J9588" s="40">
        <v>0</v>
      </c>
      <c r="K9588" s="40">
        <v>11.94</v>
      </c>
    </row>
    <row r="9589" spans="1:11" x14ac:dyDescent="0.35">
      <c r="A9589">
        <v>30409</v>
      </c>
      <c r="B9589" t="s">
        <v>126</v>
      </c>
      <c r="C9589" s="70">
        <v>0</v>
      </c>
      <c r="D9589" s="70">
        <v>0</v>
      </c>
      <c r="E9589" s="71">
        <v>44752</v>
      </c>
      <c r="F9589" t="s">
        <v>15877</v>
      </c>
      <c r="G9589" t="s">
        <v>1907</v>
      </c>
      <c r="H9589" t="s">
        <v>12244</v>
      </c>
      <c r="I9589" t="s">
        <v>12243</v>
      </c>
      <c r="J9589" s="40">
        <v>0</v>
      </c>
      <c r="K9589" s="40">
        <v>99.06</v>
      </c>
    </row>
    <row r="9590" spans="1:11" x14ac:dyDescent="0.35">
      <c r="A9590">
        <v>30409</v>
      </c>
      <c r="B9590" t="s">
        <v>126</v>
      </c>
      <c r="C9590" s="70">
        <v>0</v>
      </c>
      <c r="D9590" s="70">
        <v>0</v>
      </c>
      <c r="E9590" s="71">
        <v>44766</v>
      </c>
      <c r="F9590" t="s">
        <v>12469</v>
      </c>
      <c r="G9590" t="s">
        <v>2142</v>
      </c>
      <c r="H9590" t="s">
        <v>12468</v>
      </c>
      <c r="I9590" t="s">
        <v>12467</v>
      </c>
      <c r="J9590" s="40">
        <v>0</v>
      </c>
      <c r="K9590" s="40">
        <v>149.4</v>
      </c>
    </row>
    <row r="9591" spans="1:11" x14ac:dyDescent="0.35">
      <c r="A9591">
        <v>30409</v>
      </c>
      <c r="B9591" t="s">
        <v>126</v>
      </c>
      <c r="C9591" s="70">
        <v>0</v>
      </c>
      <c r="D9591" s="70">
        <v>0</v>
      </c>
      <c r="E9591" s="71">
        <v>44773</v>
      </c>
      <c r="F9591" t="s">
        <v>8259</v>
      </c>
      <c r="G9591" t="s">
        <v>1912</v>
      </c>
      <c r="J9591" s="40">
        <v>101.66</v>
      </c>
      <c r="K9591" s="40">
        <v>0</v>
      </c>
    </row>
    <row r="9592" spans="1:11" x14ac:dyDescent="0.35">
      <c r="A9592">
        <v>30409</v>
      </c>
      <c r="B9592" t="s">
        <v>126</v>
      </c>
      <c r="C9592" s="70">
        <v>0</v>
      </c>
      <c r="D9592" s="70">
        <v>0</v>
      </c>
      <c r="E9592" s="71">
        <v>44773</v>
      </c>
      <c r="F9592" t="s">
        <v>8259</v>
      </c>
      <c r="G9592" t="s">
        <v>1912</v>
      </c>
      <c r="J9592" s="40">
        <v>151.6</v>
      </c>
      <c r="K9592" s="40">
        <v>0</v>
      </c>
    </row>
    <row r="9593" spans="1:11" x14ac:dyDescent="0.35">
      <c r="A9593">
        <v>30409</v>
      </c>
      <c r="B9593" t="s">
        <v>126</v>
      </c>
      <c r="C9593" s="70">
        <v>0</v>
      </c>
      <c r="D9593" s="70">
        <v>0</v>
      </c>
      <c r="E9593" s="71">
        <v>44773</v>
      </c>
      <c r="F9593" t="s">
        <v>8259</v>
      </c>
      <c r="G9593" t="s">
        <v>1912</v>
      </c>
      <c r="J9593" s="40">
        <v>169.12</v>
      </c>
      <c r="K9593" s="40">
        <v>0</v>
      </c>
    </row>
    <row r="9594" spans="1:11" x14ac:dyDescent="0.35">
      <c r="A9594">
        <v>30409</v>
      </c>
      <c r="B9594" t="s">
        <v>126</v>
      </c>
      <c r="C9594" s="70">
        <v>0</v>
      </c>
      <c r="D9594" s="70">
        <v>0</v>
      </c>
      <c r="E9594" s="71">
        <v>44773</v>
      </c>
      <c r="F9594" t="s">
        <v>12460</v>
      </c>
      <c r="G9594" t="s">
        <v>2142</v>
      </c>
      <c r="H9594" t="s">
        <v>12459</v>
      </c>
      <c r="I9594" t="s">
        <v>12458</v>
      </c>
      <c r="J9594" s="40">
        <v>0</v>
      </c>
      <c r="K9594" s="40">
        <v>169.12</v>
      </c>
    </row>
    <row r="9595" spans="1:11" x14ac:dyDescent="0.35">
      <c r="A9595">
        <v>30409</v>
      </c>
      <c r="B9595" t="s">
        <v>126</v>
      </c>
      <c r="C9595" s="70">
        <v>0</v>
      </c>
      <c r="D9595" s="70">
        <v>0</v>
      </c>
      <c r="E9595" s="71">
        <v>44773</v>
      </c>
      <c r="F9595" t="s">
        <v>15906</v>
      </c>
      <c r="G9595" t="s">
        <v>1907</v>
      </c>
      <c r="J9595" s="40">
        <v>120.16</v>
      </c>
      <c r="K9595" s="40">
        <v>0</v>
      </c>
    </row>
    <row r="9596" spans="1:11" x14ac:dyDescent="0.35">
      <c r="A9596">
        <v>30409</v>
      </c>
      <c r="B9596" t="s">
        <v>126</v>
      </c>
      <c r="C9596" s="70">
        <v>0</v>
      </c>
      <c r="D9596" s="70">
        <v>0</v>
      </c>
      <c r="E9596" s="71">
        <v>44773</v>
      </c>
      <c r="F9596" t="s">
        <v>5306</v>
      </c>
      <c r="G9596" t="s">
        <v>2247</v>
      </c>
      <c r="J9596" s="40">
        <v>0</v>
      </c>
      <c r="K9596" s="40">
        <v>4.8</v>
      </c>
    </row>
    <row r="9597" spans="1:11" x14ac:dyDescent="0.35">
      <c r="A9597">
        <v>30409</v>
      </c>
      <c r="B9597" t="s">
        <v>126</v>
      </c>
      <c r="C9597" s="70">
        <v>0</v>
      </c>
      <c r="D9597" s="70">
        <v>0</v>
      </c>
      <c r="E9597" s="71">
        <v>44780</v>
      </c>
      <c r="F9597" t="s">
        <v>12191</v>
      </c>
      <c r="G9597" t="s">
        <v>2142</v>
      </c>
      <c r="H9597" t="s">
        <v>12190</v>
      </c>
      <c r="I9597" t="s">
        <v>12189</v>
      </c>
      <c r="J9597" s="40">
        <v>0</v>
      </c>
      <c r="K9597" s="40">
        <v>180.82</v>
      </c>
    </row>
    <row r="9598" spans="1:11" x14ac:dyDescent="0.35">
      <c r="A9598">
        <v>30409</v>
      </c>
      <c r="B9598" t="s">
        <v>126</v>
      </c>
      <c r="C9598" s="70">
        <v>0</v>
      </c>
      <c r="D9598" s="70">
        <v>0</v>
      </c>
      <c r="E9598" s="71">
        <v>44787</v>
      </c>
      <c r="F9598" t="s">
        <v>12173</v>
      </c>
      <c r="G9598" t="s">
        <v>2142</v>
      </c>
      <c r="H9598" t="s">
        <v>12172</v>
      </c>
      <c r="I9598" t="s">
        <v>12171</v>
      </c>
      <c r="J9598" s="40">
        <v>0</v>
      </c>
      <c r="K9598" s="40">
        <v>122.5</v>
      </c>
    </row>
    <row r="9599" spans="1:11" x14ac:dyDescent="0.35">
      <c r="A9599">
        <v>30409</v>
      </c>
      <c r="B9599" t="s">
        <v>126</v>
      </c>
      <c r="C9599" s="70">
        <v>0</v>
      </c>
      <c r="D9599" s="70">
        <v>0</v>
      </c>
      <c r="E9599" s="71">
        <v>44794</v>
      </c>
      <c r="F9599" t="s">
        <v>12167</v>
      </c>
      <c r="G9599" t="s">
        <v>2142</v>
      </c>
      <c r="H9599" t="s">
        <v>12166</v>
      </c>
      <c r="I9599" t="s">
        <v>12165</v>
      </c>
      <c r="J9599" s="40">
        <v>0</v>
      </c>
      <c r="K9599" s="40">
        <v>130.55000000000001</v>
      </c>
    </row>
    <row r="9600" spans="1:11" x14ac:dyDescent="0.35">
      <c r="A9600">
        <v>30409</v>
      </c>
      <c r="B9600" t="s">
        <v>126</v>
      </c>
      <c r="C9600" s="70">
        <v>0</v>
      </c>
      <c r="D9600" s="70">
        <v>0</v>
      </c>
      <c r="E9600" s="71">
        <v>44797</v>
      </c>
      <c r="F9600" t="s">
        <v>8257</v>
      </c>
      <c r="G9600" t="s">
        <v>1912</v>
      </c>
      <c r="J9600" s="40">
        <v>183.97</v>
      </c>
      <c r="K9600" s="40">
        <v>0</v>
      </c>
    </row>
    <row r="9601" spans="1:11" x14ac:dyDescent="0.35">
      <c r="A9601">
        <v>30409</v>
      </c>
      <c r="B9601" t="s">
        <v>126</v>
      </c>
      <c r="C9601" s="70">
        <v>0</v>
      </c>
      <c r="D9601" s="70">
        <v>0</v>
      </c>
      <c r="E9601" s="71">
        <v>44797</v>
      </c>
      <c r="F9601" t="s">
        <v>8257</v>
      </c>
      <c r="G9601" t="s">
        <v>1912</v>
      </c>
      <c r="J9601" s="40">
        <v>121.12</v>
      </c>
      <c r="K9601" s="40">
        <v>0</v>
      </c>
    </row>
    <row r="9602" spans="1:11" x14ac:dyDescent="0.35">
      <c r="A9602">
        <v>30409</v>
      </c>
      <c r="B9602" t="s">
        <v>126</v>
      </c>
      <c r="C9602" s="70">
        <v>0</v>
      </c>
      <c r="D9602" s="70">
        <v>0</v>
      </c>
      <c r="E9602" s="71">
        <v>44797</v>
      </c>
      <c r="F9602" t="s">
        <v>8257</v>
      </c>
      <c r="G9602" t="s">
        <v>1912</v>
      </c>
      <c r="J9602" s="40">
        <v>129.68</v>
      </c>
      <c r="K9602" s="40">
        <v>0</v>
      </c>
    </row>
    <row r="9603" spans="1:11" x14ac:dyDescent="0.35">
      <c r="A9603">
        <v>30409</v>
      </c>
      <c r="B9603" t="s">
        <v>126</v>
      </c>
      <c r="C9603" s="70">
        <v>0</v>
      </c>
      <c r="D9603" s="70">
        <v>0</v>
      </c>
      <c r="E9603" s="71">
        <v>44804</v>
      </c>
      <c r="F9603" t="s">
        <v>17644</v>
      </c>
      <c r="G9603" t="s">
        <v>1912</v>
      </c>
      <c r="J9603" s="40">
        <v>261.72000000000003</v>
      </c>
      <c r="K9603" s="40">
        <v>0</v>
      </c>
    </row>
    <row r="9604" spans="1:11" x14ac:dyDescent="0.35">
      <c r="A9604">
        <v>30409</v>
      </c>
      <c r="B9604" t="s">
        <v>126</v>
      </c>
      <c r="C9604" s="70">
        <v>0</v>
      </c>
      <c r="D9604" s="70">
        <v>0</v>
      </c>
      <c r="E9604" s="71">
        <v>44804</v>
      </c>
      <c r="F9604" t="s">
        <v>5123</v>
      </c>
      <c r="G9604" t="s">
        <v>2247</v>
      </c>
      <c r="H9604" t="s">
        <v>2265</v>
      </c>
      <c r="J9604" s="40">
        <v>0.89</v>
      </c>
      <c r="K9604" s="40">
        <v>0</v>
      </c>
    </row>
    <row r="9605" spans="1:11" x14ac:dyDescent="0.35">
      <c r="A9605">
        <v>30409</v>
      </c>
      <c r="B9605" t="s">
        <v>126</v>
      </c>
      <c r="C9605" s="70">
        <v>0</v>
      </c>
      <c r="D9605" s="70">
        <v>0</v>
      </c>
      <c r="E9605" s="71">
        <v>44809</v>
      </c>
      <c r="F9605" t="s">
        <v>12160</v>
      </c>
      <c r="G9605" t="s">
        <v>2142</v>
      </c>
      <c r="H9605" t="s">
        <v>12159</v>
      </c>
      <c r="I9605" t="s">
        <v>12158</v>
      </c>
      <c r="J9605" s="40">
        <v>0</v>
      </c>
      <c r="K9605" s="40">
        <v>206.49</v>
      </c>
    </row>
    <row r="9606" spans="1:11" x14ac:dyDescent="0.35">
      <c r="A9606">
        <v>30409</v>
      </c>
      <c r="B9606" t="s">
        <v>126</v>
      </c>
      <c r="C9606" s="70">
        <v>0</v>
      </c>
      <c r="D9606" s="70">
        <v>0</v>
      </c>
      <c r="E9606" s="71">
        <v>44834</v>
      </c>
      <c r="F9606" t="s">
        <v>8252</v>
      </c>
      <c r="G9606" t="s">
        <v>1912</v>
      </c>
      <c r="I9606" t="s">
        <v>8251</v>
      </c>
      <c r="J9606" s="40">
        <v>199.03</v>
      </c>
      <c r="K9606" s="40">
        <v>0</v>
      </c>
    </row>
    <row r="9607" spans="1:11" x14ac:dyDescent="0.35">
      <c r="A9607">
        <v>30409</v>
      </c>
      <c r="B9607" t="s">
        <v>126</v>
      </c>
      <c r="C9607" s="70">
        <v>0</v>
      </c>
      <c r="D9607" s="70">
        <v>0</v>
      </c>
      <c r="E9607" s="71">
        <v>44834</v>
      </c>
      <c r="F9607" t="s">
        <v>8252</v>
      </c>
      <c r="G9607" t="s">
        <v>1912</v>
      </c>
      <c r="I9607" t="s">
        <v>8251</v>
      </c>
      <c r="J9607" s="40">
        <v>182.08</v>
      </c>
      <c r="K9607" s="40">
        <v>0</v>
      </c>
    </row>
    <row r="9608" spans="1:11" x14ac:dyDescent="0.35">
      <c r="A9608">
        <v>30409</v>
      </c>
      <c r="B9608" t="s">
        <v>126</v>
      </c>
      <c r="C9608" s="70">
        <v>0</v>
      </c>
      <c r="D9608" s="70">
        <v>0</v>
      </c>
      <c r="E9608" s="71">
        <v>44834</v>
      </c>
      <c r="F9608" t="s">
        <v>4711</v>
      </c>
      <c r="G9608" t="s">
        <v>2247</v>
      </c>
      <c r="H9608" t="s">
        <v>2262</v>
      </c>
      <c r="J9608" s="40">
        <v>0</v>
      </c>
      <c r="K9608" s="40">
        <v>14.41</v>
      </c>
    </row>
    <row r="9609" spans="1:11" x14ac:dyDescent="0.35">
      <c r="A9609">
        <v>30409</v>
      </c>
      <c r="B9609" t="s">
        <v>126</v>
      </c>
      <c r="C9609" s="70">
        <v>0</v>
      </c>
      <c r="D9609" s="70">
        <v>0</v>
      </c>
      <c r="E9609" s="71">
        <v>44865</v>
      </c>
      <c r="F9609" t="s">
        <v>8249</v>
      </c>
      <c r="G9609" t="s">
        <v>1912</v>
      </c>
      <c r="H9609" t="s">
        <v>2516</v>
      </c>
      <c r="I9609" t="s">
        <v>2516</v>
      </c>
      <c r="J9609" s="40">
        <v>228.93</v>
      </c>
      <c r="K9609" s="40">
        <v>0</v>
      </c>
    </row>
    <row r="9610" spans="1:11" x14ac:dyDescent="0.35">
      <c r="A9610">
        <v>30409</v>
      </c>
      <c r="B9610" t="s">
        <v>126</v>
      </c>
      <c r="C9610" s="70">
        <v>0</v>
      </c>
      <c r="D9610" s="70">
        <v>0</v>
      </c>
      <c r="E9610" s="71">
        <v>44865</v>
      </c>
      <c r="F9610" t="s">
        <v>8249</v>
      </c>
      <c r="G9610" t="s">
        <v>1912</v>
      </c>
      <c r="H9610" t="s">
        <v>2516</v>
      </c>
      <c r="I9610" t="s">
        <v>2516</v>
      </c>
      <c r="J9610" s="40">
        <v>181.74</v>
      </c>
      <c r="K9610" s="40">
        <v>0</v>
      </c>
    </row>
    <row r="9611" spans="1:11" x14ac:dyDescent="0.35">
      <c r="A9611">
        <v>30409</v>
      </c>
      <c r="B9611" t="s">
        <v>126</v>
      </c>
      <c r="C9611" s="70">
        <v>0</v>
      </c>
      <c r="D9611" s="70">
        <v>0</v>
      </c>
      <c r="E9611" s="71">
        <v>44865</v>
      </c>
      <c r="F9611" t="s">
        <v>8249</v>
      </c>
      <c r="G9611" t="s">
        <v>1912</v>
      </c>
      <c r="H9611" t="s">
        <v>2516</v>
      </c>
      <c r="I9611" t="s">
        <v>2516</v>
      </c>
      <c r="J9611" s="40">
        <v>226.71</v>
      </c>
      <c r="K9611" s="40">
        <v>0</v>
      </c>
    </row>
    <row r="9612" spans="1:11" x14ac:dyDescent="0.35">
      <c r="A9612">
        <v>30409</v>
      </c>
      <c r="B9612" t="s">
        <v>126</v>
      </c>
      <c r="C9612" s="70">
        <v>0</v>
      </c>
      <c r="D9612" s="70">
        <v>0</v>
      </c>
      <c r="E9612" s="71">
        <v>44865</v>
      </c>
      <c r="F9612" t="s">
        <v>15862</v>
      </c>
      <c r="G9612" t="s">
        <v>1912</v>
      </c>
      <c r="H9612" t="s">
        <v>15815</v>
      </c>
      <c r="I9612" t="s">
        <v>15815</v>
      </c>
      <c r="J9612" s="40">
        <v>154.87</v>
      </c>
      <c r="K9612" s="40">
        <v>0</v>
      </c>
    </row>
    <row r="9613" spans="1:11" x14ac:dyDescent="0.35">
      <c r="A9613">
        <v>30409</v>
      </c>
      <c r="B9613" t="s">
        <v>126</v>
      </c>
      <c r="C9613" s="70">
        <v>0</v>
      </c>
      <c r="D9613" s="70">
        <v>0</v>
      </c>
      <c r="E9613" s="71">
        <v>44865</v>
      </c>
      <c r="F9613" t="s">
        <v>15862</v>
      </c>
      <c r="G9613" t="s">
        <v>1912</v>
      </c>
      <c r="H9613" t="s">
        <v>15815</v>
      </c>
      <c r="I9613" t="s">
        <v>15815</v>
      </c>
      <c r="J9613" s="40">
        <v>57.79</v>
      </c>
      <c r="K9613" s="40">
        <v>0</v>
      </c>
    </row>
    <row r="9614" spans="1:11" x14ac:dyDescent="0.35">
      <c r="A9614">
        <v>30409</v>
      </c>
      <c r="B9614" t="s">
        <v>126</v>
      </c>
      <c r="C9614" s="70">
        <v>0</v>
      </c>
      <c r="D9614" s="70">
        <v>0</v>
      </c>
      <c r="E9614" s="71">
        <v>44865</v>
      </c>
      <c r="F9614" t="s">
        <v>4486</v>
      </c>
      <c r="G9614" t="s">
        <v>2247</v>
      </c>
      <c r="H9614" t="s">
        <v>1919</v>
      </c>
      <c r="I9614" t="s">
        <v>1919</v>
      </c>
      <c r="J9614" s="40">
        <v>2</v>
      </c>
      <c r="K9614" s="40">
        <v>0</v>
      </c>
    </row>
    <row r="9615" spans="1:11" x14ac:dyDescent="0.35">
      <c r="A9615">
        <v>30409</v>
      </c>
      <c r="B9615" t="s">
        <v>126</v>
      </c>
      <c r="C9615" s="70">
        <v>0</v>
      </c>
      <c r="D9615" s="70">
        <v>0</v>
      </c>
      <c r="E9615" s="71">
        <v>44895</v>
      </c>
      <c r="F9615" t="s">
        <v>8247</v>
      </c>
      <c r="G9615" t="s">
        <v>1912</v>
      </c>
      <c r="H9615" t="s">
        <v>8246</v>
      </c>
      <c r="I9615" t="s">
        <v>8246</v>
      </c>
      <c r="J9615" s="40">
        <v>170.94</v>
      </c>
      <c r="K9615" s="40">
        <v>0</v>
      </c>
    </row>
    <row r="9616" spans="1:11" x14ac:dyDescent="0.35">
      <c r="A9616">
        <v>30409</v>
      </c>
      <c r="B9616" t="s">
        <v>126</v>
      </c>
      <c r="C9616" s="70">
        <v>0</v>
      </c>
      <c r="D9616" s="70">
        <v>0</v>
      </c>
      <c r="E9616" s="71">
        <v>44895</v>
      </c>
      <c r="F9616" t="s">
        <v>8247</v>
      </c>
      <c r="G9616" t="s">
        <v>1912</v>
      </c>
      <c r="H9616" t="s">
        <v>8246</v>
      </c>
      <c r="I9616" t="s">
        <v>8246</v>
      </c>
      <c r="J9616" s="40">
        <v>131.44999999999999</v>
      </c>
      <c r="K9616" s="40">
        <v>0</v>
      </c>
    </row>
    <row r="9617" spans="1:11" x14ac:dyDescent="0.35">
      <c r="A9617">
        <v>30409</v>
      </c>
      <c r="B9617" t="s">
        <v>126</v>
      </c>
      <c r="C9617" s="70">
        <v>0</v>
      </c>
      <c r="D9617" s="70">
        <v>0</v>
      </c>
      <c r="E9617" s="71">
        <v>44895</v>
      </c>
      <c r="F9617" t="s">
        <v>8247</v>
      </c>
      <c r="G9617" t="s">
        <v>1912</v>
      </c>
      <c r="H9617" t="s">
        <v>8246</v>
      </c>
      <c r="I9617" t="s">
        <v>8246</v>
      </c>
      <c r="J9617" s="40">
        <v>298.48</v>
      </c>
      <c r="K9617" s="40">
        <v>0</v>
      </c>
    </row>
    <row r="9618" spans="1:11" x14ac:dyDescent="0.35">
      <c r="A9618">
        <v>30409</v>
      </c>
      <c r="B9618" t="s">
        <v>126</v>
      </c>
      <c r="C9618" s="70">
        <v>0</v>
      </c>
      <c r="D9618" s="70">
        <v>0</v>
      </c>
      <c r="E9618" s="71">
        <v>44895</v>
      </c>
      <c r="F9618" t="s">
        <v>8247</v>
      </c>
      <c r="G9618" t="s">
        <v>1912</v>
      </c>
      <c r="H9618" t="s">
        <v>8246</v>
      </c>
      <c r="I9618" t="s">
        <v>8246</v>
      </c>
      <c r="J9618" s="40">
        <v>205.19</v>
      </c>
      <c r="K9618" s="40">
        <v>0</v>
      </c>
    </row>
    <row r="9619" spans="1:11" x14ac:dyDescent="0.35">
      <c r="A9619">
        <v>30409</v>
      </c>
      <c r="B9619" t="s">
        <v>126</v>
      </c>
      <c r="C9619" s="70">
        <v>0</v>
      </c>
      <c r="D9619" s="70">
        <v>0</v>
      </c>
      <c r="E9619" s="71">
        <v>44895</v>
      </c>
      <c r="F9619" t="s">
        <v>4003</v>
      </c>
      <c r="G9619" t="s">
        <v>2247</v>
      </c>
      <c r="H9619" t="s">
        <v>1916</v>
      </c>
      <c r="I9619" t="s">
        <v>1916</v>
      </c>
      <c r="J9619" s="40">
        <v>36.1</v>
      </c>
      <c r="K9619" s="40">
        <v>0</v>
      </c>
    </row>
    <row r="9620" spans="1:11" x14ac:dyDescent="0.35">
      <c r="A9620">
        <v>30409</v>
      </c>
      <c r="B9620" t="s">
        <v>126</v>
      </c>
      <c r="C9620" s="70">
        <v>0</v>
      </c>
      <c r="D9620" s="70">
        <v>0</v>
      </c>
      <c r="E9620" s="71">
        <v>44926</v>
      </c>
      <c r="F9620" t="s">
        <v>15860</v>
      </c>
      <c r="G9620" t="s">
        <v>1912</v>
      </c>
      <c r="H9620" t="s">
        <v>8242</v>
      </c>
      <c r="I9620" t="s">
        <v>8242</v>
      </c>
      <c r="J9620" s="40">
        <v>237.59</v>
      </c>
      <c r="K9620" s="40">
        <v>0</v>
      </c>
    </row>
    <row r="9621" spans="1:11" x14ac:dyDescent="0.35">
      <c r="A9621">
        <v>30409</v>
      </c>
      <c r="B9621" t="s">
        <v>126</v>
      </c>
      <c r="C9621" s="70">
        <v>0</v>
      </c>
      <c r="D9621" s="70">
        <v>0</v>
      </c>
      <c r="E9621" s="71">
        <v>44926</v>
      </c>
      <c r="F9621" t="s">
        <v>15860</v>
      </c>
      <c r="G9621" t="s">
        <v>1912</v>
      </c>
      <c r="H9621" t="s">
        <v>8242</v>
      </c>
      <c r="I9621" t="s">
        <v>8242</v>
      </c>
      <c r="J9621" s="40">
        <v>250.64</v>
      </c>
      <c r="K9621" s="40">
        <v>0</v>
      </c>
    </row>
    <row r="9622" spans="1:11" x14ac:dyDescent="0.35">
      <c r="A9622">
        <v>30409</v>
      </c>
      <c r="B9622" t="s">
        <v>126</v>
      </c>
      <c r="C9622" s="70">
        <v>0</v>
      </c>
      <c r="D9622" s="70">
        <v>0</v>
      </c>
      <c r="E9622" s="71">
        <v>44926</v>
      </c>
      <c r="F9622" t="s">
        <v>15860</v>
      </c>
      <c r="G9622" t="s">
        <v>1912</v>
      </c>
      <c r="H9622" t="s">
        <v>8242</v>
      </c>
      <c r="I9622" t="s">
        <v>8242</v>
      </c>
      <c r="J9622" s="40">
        <v>245.03</v>
      </c>
      <c r="K9622" s="40">
        <v>0</v>
      </c>
    </row>
    <row r="9623" spans="1:11" x14ac:dyDescent="0.35">
      <c r="A9623">
        <v>30409</v>
      </c>
      <c r="B9623" t="s">
        <v>126</v>
      </c>
      <c r="C9623" s="70">
        <v>0</v>
      </c>
      <c r="D9623" s="70">
        <v>0</v>
      </c>
      <c r="E9623" s="71">
        <v>44926</v>
      </c>
      <c r="F9623" t="s">
        <v>15860</v>
      </c>
      <c r="G9623" t="s">
        <v>1912</v>
      </c>
      <c r="H9623" t="s">
        <v>8242</v>
      </c>
      <c r="I9623" t="s">
        <v>8242</v>
      </c>
      <c r="J9623" s="40">
        <v>246.49</v>
      </c>
      <c r="K9623" s="40">
        <v>0</v>
      </c>
    </row>
    <row r="9624" spans="1:11" x14ac:dyDescent="0.35">
      <c r="A9624">
        <v>30409</v>
      </c>
      <c r="B9624" t="s">
        <v>126</v>
      </c>
      <c r="C9624" s="70">
        <v>0</v>
      </c>
      <c r="D9624" s="70">
        <v>0</v>
      </c>
      <c r="E9624" s="71">
        <v>44926</v>
      </c>
      <c r="F9624" t="s">
        <v>3653</v>
      </c>
      <c r="G9624" t="s">
        <v>2247</v>
      </c>
      <c r="H9624" t="s">
        <v>1911</v>
      </c>
      <c r="I9624" t="s">
        <v>1911</v>
      </c>
      <c r="J9624" s="40">
        <v>0</v>
      </c>
      <c r="K9624" s="40">
        <v>49.6</v>
      </c>
    </row>
    <row r="9625" spans="1:11" x14ac:dyDescent="0.35">
      <c r="A9625">
        <v>31001</v>
      </c>
      <c r="B9625" t="s">
        <v>127</v>
      </c>
      <c r="C9625" s="70">
        <v>0</v>
      </c>
      <c r="D9625" s="70">
        <v>0</v>
      </c>
      <c r="E9625" s="71">
        <v>44701</v>
      </c>
      <c r="F9625" t="s">
        <v>17643</v>
      </c>
      <c r="G9625" t="s">
        <v>1912</v>
      </c>
      <c r="J9625" s="40">
        <v>459.05</v>
      </c>
      <c r="K9625" s="40">
        <v>0</v>
      </c>
    </row>
    <row r="9626" spans="1:11" x14ac:dyDescent="0.35">
      <c r="A9626">
        <v>31001</v>
      </c>
      <c r="B9626" t="s">
        <v>127</v>
      </c>
      <c r="C9626" s="70">
        <v>0</v>
      </c>
      <c r="D9626" s="70">
        <v>0</v>
      </c>
      <c r="E9626" s="71">
        <v>44708</v>
      </c>
      <c r="F9626" t="s">
        <v>6103</v>
      </c>
      <c r="G9626" t="s">
        <v>1907</v>
      </c>
      <c r="J9626" s="40">
        <v>0</v>
      </c>
      <c r="K9626" s="40">
        <v>7.83</v>
      </c>
    </row>
    <row r="9627" spans="1:11" x14ac:dyDescent="0.35">
      <c r="A9627">
        <v>31001</v>
      </c>
      <c r="B9627" t="s">
        <v>127</v>
      </c>
      <c r="C9627" s="70">
        <v>0</v>
      </c>
      <c r="D9627" s="70">
        <v>0</v>
      </c>
      <c r="E9627" s="71">
        <v>44712</v>
      </c>
      <c r="F9627" t="s">
        <v>6077</v>
      </c>
      <c r="G9627" t="s">
        <v>2247</v>
      </c>
      <c r="J9627" s="40">
        <v>0</v>
      </c>
      <c r="K9627" s="40">
        <v>0</v>
      </c>
    </row>
    <row r="9628" spans="1:11" x14ac:dyDescent="0.35">
      <c r="A9628">
        <v>31001</v>
      </c>
      <c r="B9628" t="s">
        <v>127</v>
      </c>
      <c r="C9628" s="70">
        <v>0</v>
      </c>
      <c r="D9628" s="70">
        <v>0</v>
      </c>
      <c r="E9628" s="71">
        <v>44713</v>
      </c>
      <c r="F9628" t="s">
        <v>9362</v>
      </c>
      <c r="G9628" t="s">
        <v>2142</v>
      </c>
      <c r="H9628" t="s">
        <v>9361</v>
      </c>
      <c r="I9628" t="s">
        <v>9360</v>
      </c>
      <c r="J9628" s="40">
        <v>0</v>
      </c>
      <c r="K9628" s="40">
        <v>451.22</v>
      </c>
    </row>
    <row r="9629" spans="1:11" x14ac:dyDescent="0.35">
      <c r="A9629">
        <v>31001</v>
      </c>
      <c r="B9629" t="s">
        <v>127</v>
      </c>
      <c r="C9629" s="70">
        <v>0</v>
      </c>
      <c r="D9629" s="70">
        <v>0</v>
      </c>
      <c r="E9629" s="71">
        <v>44742</v>
      </c>
      <c r="F9629" t="s">
        <v>5840</v>
      </c>
      <c r="G9629" t="s">
        <v>2247</v>
      </c>
      <c r="J9629" s="40">
        <v>0</v>
      </c>
      <c r="K9629" s="40">
        <v>0</v>
      </c>
    </row>
    <row r="9630" spans="1:11" x14ac:dyDescent="0.35">
      <c r="A9630">
        <v>31001</v>
      </c>
      <c r="B9630" t="s">
        <v>127</v>
      </c>
      <c r="C9630" s="70">
        <v>0</v>
      </c>
      <c r="D9630" s="70">
        <v>0</v>
      </c>
      <c r="E9630" s="71">
        <v>44895</v>
      </c>
      <c r="F9630" t="s">
        <v>17548</v>
      </c>
      <c r="G9630" t="s">
        <v>1912</v>
      </c>
      <c r="H9630" t="s">
        <v>17547</v>
      </c>
      <c r="I9630" t="s">
        <v>17547</v>
      </c>
      <c r="J9630" s="40">
        <v>99</v>
      </c>
      <c r="K9630" s="40">
        <v>0</v>
      </c>
    </row>
    <row r="9631" spans="1:11" x14ac:dyDescent="0.35">
      <c r="A9631">
        <v>31001</v>
      </c>
      <c r="B9631" t="s">
        <v>127</v>
      </c>
      <c r="C9631" s="70">
        <v>0</v>
      </c>
      <c r="D9631" s="70">
        <v>0</v>
      </c>
      <c r="E9631" s="71">
        <v>44895</v>
      </c>
      <c r="F9631" t="s">
        <v>4252</v>
      </c>
      <c r="G9631" t="s">
        <v>2247</v>
      </c>
      <c r="H9631" t="s">
        <v>1916</v>
      </c>
      <c r="I9631" t="s">
        <v>1916</v>
      </c>
      <c r="J9631" s="40">
        <v>0</v>
      </c>
      <c r="K9631" s="40">
        <v>0</v>
      </c>
    </row>
    <row r="9632" spans="1:11" x14ac:dyDescent="0.35">
      <c r="A9632">
        <v>31001</v>
      </c>
      <c r="B9632" t="s">
        <v>127</v>
      </c>
      <c r="C9632" s="70">
        <v>0</v>
      </c>
      <c r="D9632" s="70">
        <v>0</v>
      </c>
      <c r="E9632" s="71">
        <v>44926</v>
      </c>
      <c r="F9632" t="s">
        <v>3892</v>
      </c>
      <c r="G9632" t="s">
        <v>2247</v>
      </c>
      <c r="H9632" t="s">
        <v>1911</v>
      </c>
      <c r="I9632" t="s">
        <v>1911</v>
      </c>
      <c r="J9632" s="40">
        <v>0</v>
      </c>
      <c r="K9632" s="40">
        <v>0</v>
      </c>
    </row>
    <row r="9633" spans="1:11" x14ac:dyDescent="0.35">
      <c r="A9633">
        <v>31002</v>
      </c>
      <c r="B9633" t="s">
        <v>17642</v>
      </c>
      <c r="C9633" s="70">
        <v>0</v>
      </c>
      <c r="D9633" s="70">
        <v>0</v>
      </c>
      <c r="E9633" s="71">
        <v>44743</v>
      </c>
      <c r="F9633" t="s">
        <v>8401</v>
      </c>
      <c r="G9633" t="s">
        <v>2142</v>
      </c>
      <c r="H9633" t="s">
        <v>8400</v>
      </c>
      <c r="I9633" t="s">
        <v>8376</v>
      </c>
      <c r="J9633" s="40">
        <v>0</v>
      </c>
      <c r="K9633" s="40">
        <v>142.03</v>
      </c>
    </row>
    <row r="9634" spans="1:11" x14ac:dyDescent="0.35">
      <c r="A9634">
        <v>31002</v>
      </c>
      <c r="B9634" t="s">
        <v>17642</v>
      </c>
      <c r="C9634" s="70">
        <v>0</v>
      </c>
      <c r="D9634" s="70">
        <v>0</v>
      </c>
      <c r="E9634" s="71">
        <v>44743</v>
      </c>
      <c r="F9634" t="s">
        <v>8399</v>
      </c>
      <c r="G9634" t="s">
        <v>2142</v>
      </c>
      <c r="H9634" t="s">
        <v>8398</v>
      </c>
      <c r="I9634" t="s">
        <v>8373</v>
      </c>
      <c r="J9634" s="40">
        <v>0</v>
      </c>
      <c r="K9634" s="40">
        <v>145.44</v>
      </c>
    </row>
    <row r="9635" spans="1:11" x14ac:dyDescent="0.35">
      <c r="A9635">
        <v>31002</v>
      </c>
      <c r="B9635" t="s">
        <v>17642</v>
      </c>
      <c r="C9635" s="70">
        <v>0</v>
      </c>
      <c r="D9635" s="70">
        <v>0</v>
      </c>
      <c r="E9635" s="71">
        <v>44743</v>
      </c>
      <c r="F9635" t="s">
        <v>8397</v>
      </c>
      <c r="G9635" t="s">
        <v>2142</v>
      </c>
      <c r="H9635" t="s">
        <v>8396</v>
      </c>
      <c r="I9635" t="s">
        <v>8370</v>
      </c>
      <c r="J9635" s="40">
        <v>0</v>
      </c>
      <c r="K9635" s="40">
        <v>182.77</v>
      </c>
    </row>
    <row r="9636" spans="1:11" x14ac:dyDescent="0.35">
      <c r="A9636">
        <v>31002</v>
      </c>
      <c r="B9636" t="s">
        <v>17642</v>
      </c>
      <c r="C9636" s="70">
        <v>0</v>
      </c>
      <c r="D9636" s="70">
        <v>0</v>
      </c>
      <c r="E9636" s="71">
        <v>44743</v>
      </c>
      <c r="F9636" t="s">
        <v>8395</v>
      </c>
      <c r="G9636" t="s">
        <v>2142</v>
      </c>
      <c r="H9636" t="s">
        <v>8394</v>
      </c>
      <c r="I9636" t="s">
        <v>8367</v>
      </c>
      <c r="J9636" s="40">
        <v>0</v>
      </c>
      <c r="K9636" s="40">
        <v>168.18</v>
      </c>
    </row>
    <row r="9637" spans="1:11" x14ac:dyDescent="0.35">
      <c r="A9637">
        <v>31002</v>
      </c>
      <c r="B9637" t="s">
        <v>17642</v>
      </c>
      <c r="C9637" s="70">
        <v>0</v>
      </c>
      <c r="D9637" s="70">
        <v>0</v>
      </c>
      <c r="E9637" s="71">
        <v>44743</v>
      </c>
      <c r="F9637" t="s">
        <v>8390</v>
      </c>
      <c r="G9637" t="s">
        <v>2142</v>
      </c>
      <c r="H9637" t="s">
        <v>8389</v>
      </c>
      <c r="I9637" t="s">
        <v>8364</v>
      </c>
      <c r="J9637" s="40">
        <v>0</v>
      </c>
      <c r="K9637" s="40">
        <v>167.22</v>
      </c>
    </row>
    <row r="9638" spans="1:11" x14ac:dyDescent="0.35">
      <c r="A9638">
        <v>31002</v>
      </c>
      <c r="B9638" t="s">
        <v>17642</v>
      </c>
      <c r="C9638" s="70">
        <v>0</v>
      </c>
      <c r="D9638" s="70">
        <v>0</v>
      </c>
      <c r="E9638" s="71">
        <v>44743</v>
      </c>
      <c r="F9638" t="s">
        <v>8388</v>
      </c>
      <c r="G9638" t="s">
        <v>2142</v>
      </c>
      <c r="H9638" t="s">
        <v>8387</v>
      </c>
      <c r="I9638" t="s">
        <v>8361</v>
      </c>
      <c r="J9638" s="40">
        <v>0</v>
      </c>
      <c r="K9638" s="40">
        <v>142.03</v>
      </c>
    </row>
    <row r="9639" spans="1:11" x14ac:dyDescent="0.35">
      <c r="A9639">
        <v>31002</v>
      </c>
      <c r="B9639" t="s">
        <v>17642</v>
      </c>
      <c r="C9639" s="70">
        <v>0</v>
      </c>
      <c r="D9639" s="70">
        <v>0</v>
      </c>
      <c r="E9639" s="71">
        <v>44743</v>
      </c>
      <c r="F9639" t="s">
        <v>8386</v>
      </c>
      <c r="G9639" t="s">
        <v>2142</v>
      </c>
      <c r="H9639" t="s">
        <v>8385</v>
      </c>
      <c r="I9639" t="s">
        <v>8358</v>
      </c>
      <c r="J9639" s="40">
        <v>0</v>
      </c>
      <c r="K9639" s="40">
        <v>145.44</v>
      </c>
    </row>
    <row r="9640" spans="1:11" x14ac:dyDescent="0.35">
      <c r="A9640">
        <v>31002</v>
      </c>
      <c r="B9640" t="s">
        <v>17642</v>
      </c>
      <c r="C9640" s="70">
        <v>0</v>
      </c>
      <c r="D9640" s="70">
        <v>0</v>
      </c>
      <c r="E9640" s="71">
        <v>44743</v>
      </c>
      <c r="F9640" t="s">
        <v>8378</v>
      </c>
      <c r="G9640" t="s">
        <v>2142</v>
      </c>
      <c r="H9640" t="s">
        <v>8377</v>
      </c>
      <c r="I9640" t="s">
        <v>8376</v>
      </c>
      <c r="J9640" s="40">
        <v>0</v>
      </c>
      <c r="K9640" s="40">
        <v>-142.03</v>
      </c>
    </row>
    <row r="9641" spans="1:11" x14ac:dyDescent="0.35">
      <c r="A9641">
        <v>31002</v>
      </c>
      <c r="B9641" t="s">
        <v>17642</v>
      </c>
      <c r="C9641" s="70">
        <v>0</v>
      </c>
      <c r="D9641" s="70">
        <v>0</v>
      </c>
      <c r="E9641" s="71">
        <v>44743</v>
      </c>
      <c r="F9641" t="s">
        <v>8375</v>
      </c>
      <c r="G9641" t="s">
        <v>2142</v>
      </c>
      <c r="H9641" t="s">
        <v>8374</v>
      </c>
      <c r="I9641" t="s">
        <v>8373</v>
      </c>
      <c r="J9641" s="40">
        <v>0</v>
      </c>
      <c r="K9641" s="40">
        <v>-145.44</v>
      </c>
    </row>
    <row r="9642" spans="1:11" x14ac:dyDescent="0.35">
      <c r="A9642">
        <v>31002</v>
      </c>
      <c r="B9642" t="s">
        <v>17642</v>
      </c>
      <c r="C9642" s="70">
        <v>0</v>
      </c>
      <c r="D9642" s="70">
        <v>0</v>
      </c>
      <c r="E9642" s="71">
        <v>44743</v>
      </c>
      <c r="F9642" t="s">
        <v>8372</v>
      </c>
      <c r="G9642" t="s">
        <v>2142</v>
      </c>
      <c r="H9642" t="s">
        <v>8371</v>
      </c>
      <c r="I9642" t="s">
        <v>8370</v>
      </c>
      <c r="J9642" s="40">
        <v>0</v>
      </c>
      <c r="K9642" s="40">
        <v>-182.77</v>
      </c>
    </row>
    <row r="9643" spans="1:11" x14ac:dyDescent="0.35">
      <c r="A9643">
        <v>31002</v>
      </c>
      <c r="B9643" t="s">
        <v>17642</v>
      </c>
      <c r="C9643" s="70">
        <v>0</v>
      </c>
      <c r="D9643" s="70">
        <v>0</v>
      </c>
      <c r="E9643" s="71">
        <v>44743</v>
      </c>
      <c r="F9643" t="s">
        <v>8369</v>
      </c>
      <c r="G9643" t="s">
        <v>2142</v>
      </c>
      <c r="H9643" t="s">
        <v>8368</v>
      </c>
      <c r="I9643" t="s">
        <v>8367</v>
      </c>
      <c r="J9643" s="40">
        <v>0</v>
      </c>
      <c r="K9643" s="40">
        <v>-168.18</v>
      </c>
    </row>
    <row r="9644" spans="1:11" x14ac:dyDescent="0.35">
      <c r="A9644">
        <v>31002</v>
      </c>
      <c r="B9644" t="s">
        <v>17642</v>
      </c>
      <c r="C9644" s="70">
        <v>0</v>
      </c>
      <c r="D9644" s="70">
        <v>0</v>
      </c>
      <c r="E9644" s="71">
        <v>44743</v>
      </c>
      <c r="F9644" t="s">
        <v>8366</v>
      </c>
      <c r="G9644" t="s">
        <v>2142</v>
      </c>
      <c r="H9644" t="s">
        <v>8365</v>
      </c>
      <c r="I9644" t="s">
        <v>8364</v>
      </c>
      <c r="J9644" s="40">
        <v>0</v>
      </c>
      <c r="K9644" s="40">
        <v>-167.22</v>
      </c>
    </row>
    <row r="9645" spans="1:11" x14ac:dyDescent="0.35">
      <c r="A9645">
        <v>31002</v>
      </c>
      <c r="B9645" t="s">
        <v>17642</v>
      </c>
      <c r="C9645" s="70">
        <v>0</v>
      </c>
      <c r="D9645" s="70">
        <v>0</v>
      </c>
      <c r="E9645" s="71">
        <v>44743</v>
      </c>
      <c r="F9645" t="s">
        <v>8363</v>
      </c>
      <c r="G9645" t="s">
        <v>2142</v>
      </c>
      <c r="H9645" t="s">
        <v>8362</v>
      </c>
      <c r="I9645" t="s">
        <v>8361</v>
      </c>
      <c r="J9645" s="40">
        <v>0</v>
      </c>
      <c r="K9645" s="40">
        <v>-142.03</v>
      </c>
    </row>
    <row r="9646" spans="1:11" x14ac:dyDescent="0.35">
      <c r="A9646">
        <v>31002</v>
      </c>
      <c r="B9646" t="s">
        <v>17642</v>
      </c>
      <c r="C9646" s="70">
        <v>0</v>
      </c>
      <c r="D9646" s="70">
        <v>0</v>
      </c>
      <c r="E9646" s="71">
        <v>44743</v>
      </c>
      <c r="F9646" t="s">
        <v>8360</v>
      </c>
      <c r="G9646" t="s">
        <v>2142</v>
      </c>
      <c r="H9646" t="s">
        <v>8359</v>
      </c>
      <c r="I9646" t="s">
        <v>8358</v>
      </c>
      <c r="J9646" s="40">
        <v>0</v>
      </c>
      <c r="K9646" s="40">
        <v>-145.44</v>
      </c>
    </row>
    <row r="9647" spans="1:11" x14ac:dyDescent="0.35">
      <c r="A9647">
        <v>31004</v>
      </c>
      <c r="B9647" t="s">
        <v>17638</v>
      </c>
      <c r="C9647" s="70">
        <v>0</v>
      </c>
      <c r="D9647" s="70">
        <v>0</v>
      </c>
      <c r="E9647" s="71">
        <v>44810</v>
      </c>
      <c r="F9647" t="s">
        <v>13045</v>
      </c>
      <c r="G9647" t="s">
        <v>2142</v>
      </c>
      <c r="H9647" t="s">
        <v>13044</v>
      </c>
      <c r="I9647" t="s">
        <v>13043</v>
      </c>
      <c r="J9647" s="40">
        <v>0</v>
      </c>
      <c r="K9647" s="40">
        <v>326</v>
      </c>
    </row>
    <row r="9648" spans="1:11" x14ac:dyDescent="0.35">
      <c r="A9648">
        <v>31004</v>
      </c>
      <c r="B9648" t="s">
        <v>17638</v>
      </c>
      <c r="C9648" s="70">
        <v>0</v>
      </c>
      <c r="D9648" s="70">
        <v>0</v>
      </c>
      <c r="E9648" s="71">
        <v>44823</v>
      </c>
      <c r="F9648" t="s">
        <v>17641</v>
      </c>
      <c r="G9648" t="s">
        <v>15843</v>
      </c>
      <c r="H9648" t="s">
        <v>17640</v>
      </c>
      <c r="I9648" t="s">
        <v>17639</v>
      </c>
      <c r="J9648" s="40">
        <v>326</v>
      </c>
      <c r="K9648" s="40">
        <v>0</v>
      </c>
    </row>
    <row r="9649" spans="1:11" x14ac:dyDescent="0.35">
      <c r="A9649">
        <v>31004</v>
      </c>
      <c r="B9649" t="s">
        <v>17638</v>
      </c>
      <c r="C9649" s="70">
        <v>0</v>
      </c>
      <c r="D9649" s="70">
        <v>0</v>
      </c>
      <c r="E9649" s="71">
        <v>44834</v>
      </c>
      <c r="F9649" t="s">
        <v>4939</v>
      </c>
      <c r="G9649" t="s">
        <v>2247</v>
      </c>
      <c r="H9649" t="s">
        <v>2262</v>
      </c>
      <c r="J9649" s="40">
        <v>0</v>
      </c>
      <c r="K9649" s="40">
        <v>0</v>
      </c>
    </row>
    <row r="9650" spans="1:11" x14ac:dyDescent="0.35">
      <c r="A9650">
        <v>31005</v>
      </c>
      <c r="B9650" t="s">
        <v>653</v>
      </c>
      <c r="C9650" s="70">
        <v>0</v>
      </c>
      <c r="D9650" s="70">
        <v>0</v>
      </c>
      <c r="E9650" s="71">
        <v>44588</v>
      </c>
      <c r="F9650" t="s">
        <v>9238</v>
      </c>
      <c r="G9650" t="s">
        <v>2142</v>
      </c>
      <c r="H9650" t="s">
        <v>9237</v>
      </c>
      <c r="I9650" t="s">
        <v>9236</v>
      </c>
      <c r="J9650" s="40">
        <v>0</v>
      </c>
      <c r="K9650" s="40">
        <v>1460.7</v>
      </c>
    </row>
    <row r="9651" spans="1:11" x14ac:dyDescent="0.35">
      <c r="A9651">
        <v>31005</v>
      </c>
      <c r="B9651" t="s">
        <v>653</v>
      </c>
      <c r="C9651" s="70">
        <v>0</v>
      </c>
      <c r="D9651" s="70">
        <v>0</v>
      </c>
      <c r="E9651" s="71">
        <v>44592</v>
      </c>
      <c r="F9651" t="s">
        <v>3451</v>
      </c>
      <c r="G9651" t="s">
        <v>1912</v>
      </c>
      <c r="J9651" s="40">
        <v>1460.7</v>
      </c>
      <c r="K9651" s="40">
        <v>0</v>
      </c>
    </row>
    <row r="9652" spans="1:11" x14ac:dyDescent="0.35">
      <c r="A9652">
        <v>31005</v>
      </c>
      <c r="B9652" t="s">
        <v>653</v>
      </c>
      <c r="C9652" s="70">
        <v>0</v>
      </c>
      <c r="D9652" s="70">
        <v>0</v>
      </c>
      <c r="E9652" s="71">
        <v>44592</v>
      </c>
      <c r="F9652" t="s">
        <v>6933</v>
      </c>
      <c r="G9652" t="s">
        <v>2247</v>
      </c>
      <c r="J9652" s="40">
        <v>0</v>
      </c>
      <c r="K9652" s="40">
        <v>0</v>
      </c>
    </row>
    <row r="9653" spans="1:11" x14ac:dyDescent="0.35">
      <c r="A9653">
        <v>31005</v>
      </c>
      <c r="B9653" t="s">
        <v>653</v>
      </c>
      <c r="C9653" s="70">
        <v>0</v>
      </c>
      <c r="D9653" s="70">
        <v>0</v>
      </c>
      <c r="E9653" s="71">
        <v>44619</v>
      </c>
      <c r="F9653" t="s">
        <v>9206</v>
      </c>
      <c r="G9653" t="s">
        <v>2142</v>
      </c>
      <c r="H9653" t="s">
        <v>9205</v>
      </c>
      <c r="I9653" t="s">
        <v>9204</v>
      </c>
      <c r="J9653" s="40">
        <v>0</v>
      </c>
      <c r="K9653" s="40">
        <v>1488.4</v>
      </c>
    </row>
    <row r="9654" spans="1:11" x14ac:dyDescent="0.35">
      <c r="A9654">
        <v>31005</v>
      </c>
      <c r="B9654" t="s">
        <v>653</v>
      </c>
      <c r="C9654" s="70">
        <v>0</v>
      </c>
      <c r="D9654" s="70">
        <v>0</v>
      </c>
      <c r="E9654" s="71">
        <v>44620</v>
      </c>
      <c r="F9654" t="s">
        <v>3450</v>
      </c>
      <c r="G9654" t="s">
        <v>1912</v>
      </c>
      <c r="J9654" s="40">
        <v>1488.4</v>
      </c>
      <c r="K9654" s="40">
        <v>0</v>
      </c>
    </row>
    <row r="9655" spans="1:11" x14ac:dyDescent="0.35">
      <c r="A9655">
        <v>31005</v>
      </c>
      <c r="B9655" t="s">
        <v>653</v>
      </c>
      <c r="C9655" s="70">
        <v>0</v>
      </c>
      <c r="D9655" s="70">
        <v>0</v>
      </c>
      <c r="E9655" s="71">
        <v>44647</v>
      </c>
      <c r="F9655" t="s">
        <v>9176</v>
      </c>
      <c r="G9655" t="s">
        <v>2142</v>
      </c>
      <c r="H9655" t="s">
        <v>9175</v>
      </c>
      <c r="I9655" t="s">
        <v>9174</v>
      </c>
      <c r="J9655" s="40">
        <v>0</v>
      </c>
      <c r="K9655" s="40">
        <v>1444.2</v>
      </c>
    </row>
    <row r="9656" spans="1:11" x14ac:dyDescent="0.35">
      <c r="A9656">
        <v>31005</v>
      </c>
      <c r="B9656" t="s">
        <v>653</v>
      </c>
      <c r="C9656" s="70">
        <v>0</v>
      </c>
      <c r="D9656" s="70">
        <v>0</v>
      </c>
      <c r="E9656" s="71">
        <v>44651</v>
      </c>
      <c r="F9656" t="s">
        <v>3446</v>
      </c>
      <c r="G9656" t="s">
        <v>1912</v>
      </c>
      <c r="J9656" s="40">
        <v>1444.2</v>
      </c>
      <c r="K9656" s="40">
        <v>0</v>
      </c>
    </row>
    <row r="9657" spans="1:11" x14ac:dyDescent="0.35">
      <c r="A9657">
        <v>31005</v>
      </c>
      <c r="B9657" t="s">
        <v>653</v>
      </c>
      <c r="C9657" s="70">
        <v>0</v>
      </c>
      <c r="D9657" s="70">
        <v>0</v>
      </c>
      <c r="E9657" s="71">
        <v>44651</v>
      </c>
      <c r="F9657" t="s">
        <v>6652</v>
      </c>
      <c r="G9657" t="s">
        <v>2247</v>
      </c>
      <c r="J9657" s="40">
        <v>0</v>
      </c>
      <c r="K9657" s="40">
        <v>0</v>
      </c>
    </row>
    <row r="9658" spans="1:11" x14ac:dyDescent="0.35">
      <c r="A9658">
        <v>31005</v>
      </c>
      <c r="B9658" t="s">
        <v>653</v>
      </c>
      <c r="C9658" s="70">
        <v>0</v>
      </c>
      <c r="D9658" s="70">
        <v>0</v>
      </c>
      <c r="E9658" s="71">
        <v>44678</v>
      </c>
      <c r="F9658" t="s">
        <v>9156</v>
      </c>
      <c r="G9658" t="s">
        <v>2142</v>
      </c>
      <c r="H9658" t="s">
        <v>9155</v>
      </c>
      <c r="I9658" t="s">
        <v>9154</v>
      </c>
      <c r="J9658" s="40">
        <v>0</v>
      </c>
      <c r="K9658" s="40">
        <v>1499.6</v>
      </c>
    </row>
    <row r="9659" spans="1:11" x14ac:dyDescent="0.35">
      <c r="A9659">
        <v>31005</v>
      </c>
      <c r="B9659" t="s">
        <v>653</v>
      </c>
      <c r="C9659" s="70">
        <v>0</v>
      </c>
      <c r="D9659" s="70">
        <v>0</v>
      </c>
      <c r="E9659" s="71">
        <v>44681</v>
      </c>
      <c r="F9659" t="s">
        <v>3444</v>
      </c>
      <c r="G9659" t="s">
        <v>1912</v>
      </c>
      <c r="J9659" s="40">
        <v>1499.6</v>
      </c>
      <c r="K9659" s="40">
        <v>0</v>
      </c>
    </row>
    <row r="9660" spans="1:11" x14ac:dyDescent="0.35">
      <c r="A9660">
        <v>31005</v>
      </c>
      <c r="B9660" t="s">
        <v>653</v>
      </c>
      <c r="C9660" s="70">
        <v>0</v>
      </c>
      <c r="D9660" s="70">
        <v>0</v>
      </c>
      <c r="E9660" s="71">
        <v>44681</v>
      </c>
      <c r="F9660" t="s">
        <v>6193</v>
      </c>
      <c r="G9660" t="s">
        <v>2247</v>
      </c>
      <c r="J9660" s="40">
        <v>0</v>
      </c>
      <c r="K9660" s="40">
        <v>0</v>
      </c>
    </row>
    <row r="9661" spans="1:11" x14ac:dyDescent="0.35">
      <c r="A9661">
        <v>31005</v>
      </c>
      <c r="B9661" t="s">
        <v>653</v>
      </c>
      <c r="C9661" s="70">
        <v>0</v>
      </c>
      <c r="D9661" s="70">
        <v>0</v>
      </c>
      <c r="E9661" s="71">
        <v>44708</v>
      </c>
      <c r="F9661" t="s">
        <v>9130</v>
      </c>
      <c r="G9661" t="s">
        <v>2142</v>
      </c>
      <c r="H9661" t="s">
        <v>9129</v>
      </c>
      <c r="I9661" t="s">
        <v>9128</v>
      </c>
      <c r="J9661" s="40">
        <v>0</v>
      </c>
      <c r="K9661" s="40">
        <v>1543.9</v>
      </c>
    </row>
    <row r="9662" spans="1:11" x14ac:dyDescent="0.35">
      <c r="A9662">
        <v>31005</v>
      </c>
      <c r="B9662" t="s">
        <v>653</v>
      </c>
      <c r="C9662" s="70">
        <v>0</v>
      </c>
      <c r="D9662" s="70">
        <v>0</v>
      </c>
      <c r="E9662" s="71">
        <v>44739</v>
      </c>
      <c r="F9662" t="s">
        <v>9110</v>
      </c>
      <c r="G9662" t="s">
        <v>2142</v>
      </c>
      <c r="H9662" t="s">
        <v>9109</v>
      </c>
      <c r="I9662" t="s">
        <v>9108</v>
      </c>
      <c r="J9662" s="40">
        <v>0</v>
      </c>
      <c r="K9662" s="40">
        <v>1667.2</v>
      </c>
    </row>
    <row r="9663" spans="1:11" x14ac:dyDescent="0.35">
      <c r="A9663">
        <v>31005</v>
      </c>
      <c r="B9663" t="s">
        <v>653</v>
      </c>
      <c r="C9663" s="70">
        <v>0</v>
      </c>
      <c r="D9663" s="70">
        <v>0</v>
      </c>
      <c r="E9663" s="71">
        <v>44742</v>
      </c>
      <c r="F9663" t="s">
        <v>8414</v>
      </c>
      <c r="G9663" t="s">
        <v>1912</v>
      </c>
      <c r="J9663" s="40">
        <v>1667.2</v>
      </c>
      <c r="K9663" s="40">
        <v>0</v>
      </c>
    </row>
    <row r="9664" spans="1:11" x14ac:dyDescent="0.35">
      <c r="A9664">
        <v>31005</v>
      </c>
      <c r="B9664" t="s">
        <v>653</v>
      </c>
      <c r="C9664" s="70">
        <v>0</v>
      </c>
      <c r="D9664" s="70">
        <v>0</v>
      </c>
      <c r="E9664" s="71">
        <v>44742</v>
      </c>
      <c r="F9664" t="s">
        <v>3440</v>
      </c>
      <c r="G9664" t="s">
        <v>1912</v>
      </c>
      <c r="J9664" s="40">
        <v>1543.9</v>
      </c>
      <c r="K9664" s="40">
        <v>0</v>
      </c>
    </row>
    <row r="9665" spans="1:11" x14ac:dyDescent="0.35">
      <c r="A9665">
        <v>31005</v>
      </c>
      <c r="B9665" t="s">
        <v>653</v>
      </c>
      <c r="C9665" s="70">
        <v>0</v>
      </c>
      <c r="D9665" s="70">
        <v>0</v>
      </c>
      <c r="E9665" s="71">
        <v>44742</v>
      </c>
      <c r="F9665" t="s">
        <v>5839</v>
      </c>
      <c r="G9665" t="s">
        <v>2247</v>
      </c>
      <c r="J9665" s="40">
        <v>0</v>
      </c>
      <c r="K9665" s="40">
        <v>0</v>
      </c>
    </row>
    <row r="9666" spans="1:11" x14ac:dyDescent="0.35">
      <c r="A9666">
        <v>31005</v>
      </c>
      <c r="B9666" t="s">
        <v>653</v>
      </c>
      <c r="C9666" s="70">
        <v>0</v>
      </c>
      <c r="D9666" s="70">
        <v>0</v>
      </c>
      <c r="E9666" s="71">
        <v>44769</v>
      </c>
      <c r="F9666" t="s">
        <v>9075</v>
      </c>
      <c r="G9666" t="s">
        <v>2142</v>
      </c>
      <c r="H9666" t="s">
        <v>9074</v>
      </c>
      <c r="I9666" t="s">
        <v>9073</v>
      </c>
      <c r="J9666" s="40">
        <v>0</v>
      </c>
      <c r="K9666" s="40">
        <v>1683.7</v>
      </c>
    </row>
    <row r="9667" spans="1:11" x14ac:dyDescent="0.35">
      <c r="A9667">
        <v>31005</v>
      </c>
      <c r="B9667" t="s">
        <v>653</v>
      </c>
      <c r="C9667" s="70">
        <v>0</v>
      </c>
      <c r="D9667" s="70">
        <v>0</v>
      </c>
      <c r="E9667" s="71">
        <v>44773</v>
      </c>
      <c r="F9667" t="s">
        <v>15837</v>
      </c>
      <c r="G9667" t="s">
        <v>1912</v>
      </c>
      <c r="J9667" s="40">
        <v>1683.7</v>
      </c>
      <c r="K9667" s="40">
        <v>0</v>
      </c>
    </row>
    <row r="9668" spans="1:11" x14ac:dyDescent="0.35">
      <c r="A9668">
        <v>31005</v>
      </c>
      <c r="B9668" t="s">
        <v>653</v>
      </c>
      <c r="C9668" s="70">
        <v>0</v>
      </c>
      <c r="D9668" s="70">
        <v>0</v>
      </c>
      <c r="E9668" s="71">
        <v>44773</v>
      </c>
      <c r="F9668" t="s">
        <v>5539</v>
      </c>
      <c r="G9668" t="s">
        <v>2247</v>
      </c>
      <c r="J9668" s="40">
        <v>0</v>
      </c>
      <c r="K9668" s="40">
        <v>0</v>
      </c>
    </row>
    <row r="9669" spans="1:11" x14ac:dyDescent="0.35">
      <c r="A9669">
        <v>31005</v>
      </c>
      <c r="B9669" t="s">
        <v>653</v>
      </c>
      <c r="C9669" s="70">
        <v>0</v>
      </c>
      <c r="D9669" s="70">
        <v>0</v>
      </c>
      <c r="E9669" s="71">
        <v>44800</v>
      </c>
      <c r="F9669" t="s">
        <v>16089</v>
      </c>
      <c r="G9669" t="s">
        <v>2142</v>
      </c>
      <c r="H9669" t="s">
        <v>8991</v>
      </c>
      <c r="I9669" t="s">
        <v>8990</v>
      </c>
      <c r="J9669" s="40">
        <v>0</v>
      </c>
      <c r="K9669" s="40">
        <v>1787.45</v>
      </c>
    </row>
    <row r="9670" spans="1:11" x14ac:dyDescent="0.35">
      <c r="A9670">
        <v>31005</v>
      </c>
      <c r="B9670" t="s">
        <v>653</v>
      </c>
      <c r="C9670" s="70">
        <v>0</v>
      </c>
      <c r="D9670" s="70">
        <v>0</v>
      </c>
      <c r="E9670" s="71">
        <v>44801</v>
      </c>
      <c r="F9670" t="s">
        <v>16636</v>
      </c>
      <c r="G9670" t="s">
        <v>1912</v>
      </c>
      <c r="J9670" s="40">
        <v>1787.45</v>
      </c>
      <c r="K9670" s="40">
        <v>0</v>
      </c>
    </row>
    <row r="9671" spans="1:11" x14ac:dyDescent="0.35">
      <c r="A9671">
        <v>31005</v>
      </c>
      <c r="B9671" t="s">
        <v>653</v>
      </c>
      <c r="C9671" s="70">
        <v>0</v>
      </c>
      <c r="D9671" s="70">
        <v>0</v>
      </c>
      <c r="E9671" s="71">
        <v>44831</v>
      </c>
      <c r="F9671" t="s">
        <v>16064</v>
      </c>
      <c r="G9671" t="s">
        <v>2142</v>
      </c>
      <c r="H9671" t="s">
        <v>8984</v>
      </c>
      <c r="I9671" t="s">
        <v>8983</v>
      </c>
      <c r="J9671" s="40">
        <v>0</v>
      </c>
      <c r="K9671" s="40">
        <v>1871</v>
      </c>
    </row>
    <row r="9672" spans="1:11" x14ac:dyDescent="0.35">
      <c r="A9672">
        <v>31005</v>
      </c>
      <c r="B9672" t="s">
        <v>653</v>
      </c>
      <c r="C9672" s="70">
        <v>0</v>
      </c>
      <c r="D9672" s="70">
        <v>0</v>
      </c>
      <c r="E9672" s="71">
        <v>44834</v>
      </c>
      <c r="F9672" t="s">
        <v>16509</v>
      </c>
      <c r="G9672" t="s">
        <v>1912</v>
      </c>
      <c r="I9672" t="s">
        <v>16508</v>
      </c>
      <c r="J9672" s="40">
        <v>1871</v>
      </c>
      <c r="K9672" s="40">
        <v>0</v>
      </c>
    </row>
    <row r="9673" spans="1:11" x14ac:dyDescent="0.35">
      <c r="A9673">
        <v>31005</v>
      </c>
      <c r="B9673" t="s">
        <v>653</v>
      </c>
      <c r="C9673" s="70">
        <v>0</v>
      </c>
      <c r="D9673" s="70">
        <v>0</v>
      </c>
      <c r="E9673" s="71">
        <v>44834</v>
      </c>
      <c r="F9673" t="s">
        <v>4938</v>
      </c>
      <c r="G9673" t="s">
        <v>2247</v>
      </c>
      <c r="H9673" t="s">
        <v>2262</v>
      </c>
      <c r="J9673" s="40">
        <v>0</v>
      </c>
      <c r="K9673" s="40">
        <v>0</v>
      </c>
    </row>
    <row r="9674" spans="1:11" x14ac:dyDescent="0.35">
      <c r="A9674">
        <v>31005</v>
      </c>
      <c r="B9674" t="s">
        <v>653</v>
      </c>
      <c r="C9674" s="70">
        <v>0</v>
      </c>
      <c r="D9674" s="70">
        <v>0</v>
      </c>
      <c r="E9674" s="71">
        <v>44859</v>
      </c>
      <c r="F9674" t="s">
        <v>16507</v>
      </c>
      <c r="G9674" t="s">
        <v>1912</v>
      </c>
      <c r="H9674" t="s">
        <v>16506</v>
      </c>
      <c r="I9674" t="s">
        <v>16506</v>
      </c>
      <c r="J9674" s="40">
        <v>1993.6</v>
      </c>
      <c r="K9674" s="40">
        <v>0</v>
      </c>
    </row>
    <row r="9675" spans="1:11" x14ac:dyDescent="0.35">
      <c r="A9675">
        <v>31005</v>
      </c>
      <c r="B9675" t="s">
        <v>653</v>
      </c>
      <c r="C9675" s="70">
        <v>0</v>
      </c>
      <c r="D9675" s="70">
        <v>0</v>
      </c>
      <c r="E9675" s="71">
        <v>44865</v>
      </c>
      <c r="F9675" t="s">
        <v>4423</v>
      </c>
      <c r="G9675" t="s">
        <v>2247</v>
      </c>
      <c r="H9675" t="s">
        <v>1919</v>
      </c>
      <c r="I9675" t="s">
        <v>1919</v>
      </c>
      <c r="J9675" s="40">
        <v>0</v>
      </c>
      <c r="K9675" s="40">
        <v>0</v>
      </c>
    </row>
    <row r="9676" spans="1:11" x14ac:dyDescent="0.35">
      <c r="A9676">
        <v>31005</v>
      </c>
      <c r="B9676" t="s">
        <v>653</v>
      </c>
      <c r="C9676" s="70">
        <v>0</v>
      </c>
      <c r="D9676" s="70">
        <v>0</v>
      </c>
      <c r="E9676" s="71">
        <v>44895</v>
      </c>
      <c r="F9676" t="s">
        <v>16318</v>
      </c>
      <c r="G9676" t="s">
        <v>1912</v>
      </c>
      <c r="H9676" t="s">
        <v>16317</v>
      </c>
      <c r="I9676" t="s">
        <v>16317</v>
      </c>
      <c r="J9676" s="40">
        <v>2054.85</v>
      </c>
      <c r="K9676" s="40">
        <v>0</v>
      </c>
    </row>
    <row r="9677" spans="1:11" x14ac:dyDescent="0.35">
      <c r="A9677">
        <v>31005</v>
      </c>
      <c r="B9677" t="s">
        <v>653</v>
      </c>
      <c r="C9677" s="70">
        <v>0</v>
      </c>
      <c r="D9677" s="70">
        <v>0</v>
      </c>
      <c r="E9677" s="71">
        <v>44895</v>
      </c>
      <c r="F9677" t="s">
        <v>15812</v>
      </c>
      <c r="G9677" t="s">
        <v>1912</v>
      </c>
      <c r="H9677" t="s">
        <v>8246</v>
      </c>
      <c r="I9677" t="s">
        <v>8246</v>
      </c>
      <c r="J9677" s="40">
        <v>100</v>
      </c>
      <c r="K9677" s="40">
        <v>0</v>
      </c>
    </row>
    <row r="9678" spans="1:11" x14ac:dyDescent="0.35">
      <c r="A9678">
        <v>31005</v>
      </c>
      <c r="B9678" t="s">
        <v>653</v>
      </c>
      <c r="C9678" s="70">
        <v>0</v>
      </c>
      <c r="D9678" s="70">
        <v>0</v>
      </c>
      <c r="E9678" s="71">
        <v>44895</v>
      </c>
      <c r="F9678" t="s">
        <v>4251</v>
      </c>
      <c r="G9678" t="s">
        <v>2247</v>
      </c>
      <c r="H9678" t="s">
        <v>1916</v>
      </c>
      <c r="I9678" t="s">
        <v>1916</v>
      </c>
      <c r="J9678" s="40">
        <v>0</v>
      </c>
      <c r="K9678" s="40">
        <v>0</v>
      </c>
    </row>
    <row r="9679" spans="1:11" x14ac:dyDescent="0.35">
      <c r="A9679">
        <v>31005</v>
      </c>
      <c r="B9679" t="s">
        <v>653</v>
      </c>
      <c r="C9679" s="70">
        <v>0</v>
      </c>
      <c r="D9679" s="70">
        <v>0</v>
      </c>
      <c r="E9679" s="71">
        <v>44926</v>
      </c>
      <c r="F9679" t="s">
        <v>16316</v>
      </c>
      <c r="G9679" t="s">
        <v>1912</v>
      </c>
      <c r="H9679" t="s">
        <v>15806</v>
      </c>
      <c r="I9679" t="s">
        <v>15806</v>
      </c>
      <c r="J9679" s="40">
        <v>2152.85</v>
      </c>
      <c r="K9679" s="40">
        <v>0</v>
      </c>
    </row>
    <row r="9680" spans="1:11" x14ac:dyDescent="0.35">
      <c r="A9680">
        <v>31005</v>
      </c>
      <c r="B9680" t="s">
        <v>653</v>
      </c>
      <c r="C9680" s="70">
        <v>0</v>
      </c>
      <c r="D9680" s="70">
        <v>0</v>
      </c>
      <c r="E9680" s="71">
        <v>44926</v>
      </c>
      <c r="F9680" t="s">
        <v>3891</v>
      </c>
      <c r="G9680" t="s">
        <v>2247</v>
      </c>
      <c r="H9680" t="s">
        <v>1911</v>
      </c>
      <c r="I9680" t="s">
        <v>1911</v>
      </c>
      <c r="J9680" s="40">
        <v>0</v>
      </c>
      <c r="K9680" s="40">
        <v>0</v>
      </c>
    </row>
    <row r="9681" spans="1:11" x14ac:dyDescent="0.35">
      <c r="A9681">
        <v>31007</v>
      </c>
      <c r="B9681" t="s">
        <v>128</v>
      </c>
      <c r="C9681" s="70">
        <v>-214.09</v>
      </c>
      <c r="D9681" s="70">
        <v>-68.84</v>
      </c>
      <c r="E9681" s="71">
        <v>44563</v>
      </c>
      <c r="F9681" t="s">
        <v>10821</v>
      </c>
      <c r="G9681" t="s">
        <v>2142</v>
      </c>
      <c r="H9681" t="s">
        <v>10820</v>
      </c>
      <c r="I9681" t="s">
        <v>10819</v>
      </c>
      <c r="J9681" s="40">
        <v>0</v>
      </c>
      <c r="K9681" s="40">
        <v>9</v>
      </c>
    </row>
    <row r="9682" spans="1:11" x14ac:dyDescent="0.35">
      <c r="A9682">
        <v>31007</v>
      </c>
      <c r="B9682" t="s">
        <v>128</v>
      </c>
      <c r="C9682" s="70">
        <v>-214.09</v>
      </c>
      <c r="D9682" s="70">
        <v>-68.84</v>
      </c>
      <c r="E9682" s="71">
        <v>44563</v>
      </c>
      <c r="F9682" t="s">
        <v>10818</v>
      </c>
      <c r="G9682" t="s">
        <v>2142</v>
      </c>
      <c r="H9682" t="s">
        <v>10817</v>
      </c>
      <c r="I9682" t="s">
        <v>10816</v>
      </c>
      <c r="J9682" s="40">
        <v>0</v>
      </c>
      <c r="K9682" s="40">
        <v>2</v>
      </c>
    </row>
    <row r="9683" spans="1:11" x14ac:dyDescent="0.35">
      <c r="A9683">
        <v>31007</v>
      </c>
      <c r="B9683" t="s">
        <v>128</v>
      </c>
      <c r="C9683" s="70">
        <v>-214.09</v>
      </c>
      <c r="D9683" s="70">
        <v>-68.84</v>
      </c>
      <c r="E9683" s="71">
        <v>44564</v>
      </c>
      <c r="F9683" t="s">
        <v>10815</v>
      </c>
      <c r="G9683" t="s">
        <v>2142</v>
      </c>
      <c r="H9683" t="s">
        <v>10814</v>
      </c>
      <c r="I9683" t="s">
        <v>10813</v>
      </c>
      <c r="J9683" s="40">
        <v>0</v>
      </c>
      <c r="K9683" s="40">
        <v>6</v>
      </c>
    </row>
    <row r="9684" spans="1:11" x14ac:dyDescent="0.35">
      <c r="A9684">
        <v>31007</v>
      </c>
      <c r="B9684" t="s">
        <v>128</v>
      </c>
      <c r="C9684" s="70">
        <v>-214.09</v>
      </c>
      <c r="D9684" s="70">
        <v>-68.84</v>
      </c>
      <c r="E9684" s="71">
        <v>44578</v>
      </c>
      <c r="F9684" t="s">
        <v>10800</v>
      </c>
      <c r="G9684" t="s">
        <v>2142</v>
      </c>
      <c r="H9684" t="s">
        <v>10799</v>
      </c>
      <c r="I9684" t="s">
        <v>10798</v>
      </c>
      <c r="J9684" s="40">
        <v>0</v>
      </c>
      <c r="K9684" s="40">
        <v>9</v>
      </c>
    </row>
    <row r="9685" spans="1:11" x14ac:dyDescent="0.35">
      <c r="A9685">
        <v>31007</v>
      </c>
      <c r="B9685" t="s">
        <v>128</v>
      </c>
      <c r="C9685" s="70">
        <v>-214.09</v>
      </c>
      <c r="D9685" s="70">
        <v>-68.84</v>
      </c>
      <c r="E9685" s="71">
        <v>44581</v>
      </c>
      <c r="F9685" t="s">
        <v>10791</v>
      </c>
      <c r="G9685" t="s">
        <v>2142</v>
      </c>
      <c r="H9685" t="s">
        <v>10790</v>
      </c>
      <c r="I9685" t="s">
        <v>10789</v>
      </c>
      <c r="J9685" s="40">
        <v>0</v>
      </c>
      <c r="K9685" s="40">
        <v>5</v>
      </c>
    </row>
    <row r="9686" spans="1:11" x14ac:dyDescent="0.35">
      <c r="A9686">
        <v>31007</v>
      </c>
      <c r="B9686" t="s">
        <v>128</v>
      </c>
      <c r="C9686" s="70">
        <v>-214.09</v>
      </c>
      <c r="D9686" s="70">
        <v>-68.84</v>
      </c>
      <c r="E9686" s="71">
        <v>44583</v>
      </c>
      <c r="F9686" t="s">
        <v>10788</v>
      </c>
      <c r="G9686" t="s">
        <v>2142</v>
      </c>
      <c r="H9686" t="s">
        <v>10787</v>
      </c>
      <c r="I9686" t="s">
        <v>10786</v>
      </c>
      <c r="J9686" s="40">
        <v>0</v>
      </c>
      <c r="K9686" s="40">
        <v>6</v>
      </c>
    </row>
    <row r="9687" spans="1:11" x14ac:dyDescent="0.35">
      <c r="A9687">
        <v>31007</v>
      </c>
      <c r="B9687" t="s">
        <v>128</v>
      </c>
      <c r="C9687" s="70">
        <v>-214.09</v>
      </c>
      <c r="D9687" s="70">
        <v>-68.84</v>
      </c>
      <c r="E9687" s="71">
        <v>44584</v>
      </c>
      <c r="F9687" t="s">
        <v>10782</v>
      </c>
      <c r="G9687" t="s">
        <v>2142</v>
      </c>
      <c r="H9687" t="s">
        <v>10781</v>
      </c>
      <c r="I9687" t="s">
        <v>10780</v>
      </c>
      <c r="J9687" s="40">
        <v>0</v>
      </c>
      <c r="K9687" s="40">
        <v>18</v>
      </c>
    </row>
    <row r="9688" spans="1:11" x14ac:dyDescent="0.35">
      <c r="A9688">
        <v>31007</v>
      </c>
      <c r="B9688" t="s">
        <v>128</v>
      </c>
      <c r="C9688" s="70">
        <v>-214.09</v>
      </c>
      <c r="D9688" s="70">
        <v>-68.84</v>
      </c>
      <c r="E9688" s="71">
        <v>44584</v>
      </c>
      <c r="F9688" t="s">
        <v>10779</v>
      </c>
      <c r="G9688" t="s">
        <v>2142</v>
      </c>
      <c r="H9688" t="s">
        <v>10778</v>
      </c>
      <c r="I9688" t="s">
        <v>10777</v>
      </c>
      <c r="J9688" s="40">
        <v>0</v>
      </c>
      <c r="K9688" s="40">
        <v>6</v>
      </c>
    </row>
    <row r="9689" spans="1:11" x14ac:dyDescent="0.35">
      <c r="A9689">
        <v>31007</v>
      </c>
      <c r="B9689" t="s">
        <v>128</v>
      </c>
      <c r="C9689" s="70">
        <v>-214.09</v>
      </c>
      <c r="D9689" s="70">
        <v>-68.84</v>
      </c>
      <c r="E9689" s="71">
        <v>44587</v>
      </c>
      <c r="F9689" t="s">
        <v>15047</v>
      </c>
      <c r="G9689" t="s">
        <v>2142</v>
      </c>
      <c r="H9689" t="s">
        <v>15046</v>
      </c>
      <c r="I9689" t="s">
        <v>15045</v>
      </c>
      <c r="J9689" s="40">
        <v>0</v>
      </c>
      <c r="K9689" s="40">
        <v>71.040000000000006</v>
      </c>
    </row>
    <row r="9690" spans="1:11" x14ac:dyDescent="0.35">
      <c r="A9690">
        <v>31007</v>
      </c>
      <c r="B9690" t="s">
        <v>128</v>
      </c>
      <c r="C9690" s="70">
        <v>-214.09</v>
      </c>
      <c r="D9690" s="70">
        <v>-68.84</v>
      </c>
      <c r="E9690" s="71">
        <v>44587</v>
      </c>
      <c r="F9690" t="s">
        <v>10776</v>
      </c>
      <c r="G9690" t="s">
        <v>2142</v>
      </c>
      <c r="H9690" t="s">
        <v>10775</v>
      </c>
      <c r="I9690" t="s">
        <v>10774</v>
      </c>
      <c r="J9690" s="40">
        <v>0</v>
      </c>
      <c r="K9690" s="40">
        <v>9</v>
      </c>
    </row>
    <row r="9691" spans="1:11" x14ac:dyDescent="0.35">
      <c r="A9691">
        <v>31007</v>
      </c>
      <c r="B9691" t="s">
        <v>128</v>
      </c>
      <c r="C9691" s="70">
        <v>-214.09</v>
      </c>
      <c r="D9691" s="70">
        <v>-68.84</v>
      </c>
      <c r="E9691" s="71">
        <v>44592</v>
      </c>
      <c r="F9691" t="s">
        <v>15857</v>
      </c>
      <c r="G9691" t="s">
        <v>1912</v>
      </c>
      <c r="J9691" s="40">
        <v>12</v>
      </c>
      <c r="K9691" s="40">
        <v>0</v>
      </c>
    </row>
    <row r="9692" spans="1:11" x14ac:dyDescent="0.35">
      <c r="A9692">
        <v>31007</v>
      </c>
      <c r="B9692" t="s">
        <v>128</v>
      </c>
      <c r="C9692" s="70">
        <v>-214.09</v>
      </c>
      <c r="D9692" s="70">
        <v>-68.84</v>
      </c>
      <c r="E9692" s="71">
        <v>44592</v>
      </c>
      <c r="F9692" t="s">
        <v>15857</v>
      </c>
      <c r="G9692" t="s">
        <v>1912</v>
      </c>
      <c r="J9692" s="40">
        <v>4</v>
      </c>
      <c r="K9692" s="40">
        <v>0</v>
      </c>
    </row>
    <row r="9693" spans="1:11" x14ac:dyDescent="0.35">
      <c r="A9693">
        <v>31007</v>
      </c>
      <c r="B9693" t="s">
        <v>128</v>
      </c>
      <c r="C9693" s="70">
        <v>-214.09</v>
      </c>
      <c r="D9693" s="70">
        <v>-68.84</v>
      </c>
      <c r="E9693" s="71">
        <v>44592</v>
      </c>
      <c r="F9693" t="s">
        <v>15857</v>
      </c>
      <c r="G9693" t="s">
        <v>1912</v>
      </c>
      <c r="J9693" s="40">
        <v>2</v>
      </c>
      <c r="K9693" s="40">
        <v>0</v>
      </c>
    </row>
    <row r="9694" spans="1:11" x14ac:dyDescent="0.35">
      <c r="A9694">
        <v>31007</v>
      </c>
      <c r="B9694" t="s">
        <v>128</v>
      </c>
      <c r="C9694" s="70">
        <v>-214.09</v>
      </c>
      <c r="D9694" s="70">
        <v>-68.84</v>
      </c>
      <c r="E9694" s="71">
        <v>44592</v>
      </c>
      <c r="F9694" t="s">
        <v>15857</v>
      </c>
      <c r="G9694" t="s">
        <v>1912</v>
      </c>
      <c r="J9694" s="40">
        <v>6</v>
      </c>
      <c r="K9694" s="40">
        <v>0</v>
      </c>
    </row>
    <row r="9695" spans="1:11" x14ac:dyDescent="0.35">
      <c r="A9695">
        <v>31007</v>
      </c>
      <c r="B9695" t="s">
        <v>128</v>
      </c>
      <c r="C9695" s="70">
        <v>-214.09</v>
      </c>
      <c r="D9695" s="70">
        <v>-68.84</v>
      </c>
      <c r="E9695" s="71">
        <v>44592</v>
      </c>
      <c r="F9695" t="s">
        <v>15857</v>
      </c>
      <c r="G9695" t="s">
        <v>1912</v>
      </c>
      <c r="J9695" s="40">
        <v>68.84</v>
      </c>
      <c r="K9695" s="40">
        <v>0</v>
      </c>
    </row>
    <row r="9696" spans="1:11" x14ac:dyDescent="0.35">
      <c r="A9696">
        <v>31007</v>
      </c>
      <c r="B9696" t="s">
        <v>128</v>
      </c>
      <c r="C9696" s="70">
        <v>-214.09</v>
      </c>
      <c r="D9696" s="70">
        <v>-68.84</v>
      </c>
      <c r="E9696" s="71">
        <v>44592</v>
      </c>
      <c r="F9696" t="s">
        <v>15857</v>
      </c>
      <c r="G9696" t="s">
        <v>1912</v>
      </c>
      <c r="J9696" s="40">
        <v>9</v>
      </c>
      <c r="K9696" s="40">
        <v>0</v>
      </c>
    </row>
    <row r="9697" spans="1:11" x14ac:dyDescent="0.35">
      <c r="A9697">
        <v>31007</v>
      </c>
      <c r="B9697" t="s">
        <v>128</v>
      </c>
      <c r="C9697" s="70">
        <v>-214.09</v>
      </c>
      <c r="D9697" s="70">
        <v>-68.84</v>
      </c>
      <c r="E9697" s="71">
        <v>44592</v>
      </c>
      <c r="F9697" t="s">
        <v>15857</v>
      </c>
      <c r="G9697" t="s">
        <v>1912</v>
      </c>
      <c r="J9697" s="40">
        <v>27.54</v>
      </c>
      <c r="K9697" s="40">
        <v>0</v>
      </c>
    </row>
    <row r="9698" spans="1:11" x14ac:dyDescent="0.35">
      <c r="A9698">
        <v>31007</v>
      </c>
      <c r="B9698" t="s">
        <v>128</v>
      </c>
      <c r="C9698" s="70">
        <v>-214.09</v>
      </c>
      <c r="D9698" s="70">
        <v>-68.84</v>
      </c>
      <c r="E9698" s="71">
        <v>44592</v>
      </c>
      <c r="F9698" t="s">
        <v>15857</v>
      </c>
      <c r="G9698" t="s">
        <v>1912</v>
      </c>
      <c r="J9698" s="40">
        <v>6</v>
      </c>
      <c r="K9698" s="40">
        <v>0</v>
      </c>
    </row>
    <row r="9699" spans="1:11" x14ac:dyDescent="0.35">
      <c r="A9699">
        <v>31007</v>
      </c>
      <c r="B9699" t="s">
        <v>128</v>
      </c>
      <c r="C9699" s="70">
        <v>-214.09</v>
      </c>
      <c r="D9699" s="70">
        <v>-68.84</v>
      </c>
      <c r="E9699" s="71">
        <v>44592</v>
      </c>
      <c r="F9699" t="s">
        <v>15857</v>
      </c>
      <c r="G9699" t="s">
        <v>1912</v>
      </c>
      <c r="J9699" s="40">
        <v>18</v>
      </c>
      <c r="K9699" s="40">
        <v>0</v>
      </c>
    </row>
    <row r="9700" spans="1:11" x14ac:dyDescent="0.35">
      <c r="A9700">
        <v>31007</v>
      </c>
      <c r="B9700" t="s">
        <v>128</v>
      </c>
      <c r="C9700" s="70">
        <v>-214.09</v>
      </c>
      <c r="D9700" s="70">
        <v>-68.84</v>
      </c>
      <c r="E9700" s="71">
        <v>44592</v>
      </c>
      <c r="F9700" t="s">
        <v>15857</v>
      </c>
      <c r="G9700" t="s">
        <v>1912</v>
      </c>
      <c r="J9700" s="40">
        <v>6</v>
      </c>
      <c r="K9700" s="40">
        <v>0</v>
      </c>
    </row>
    <row r="9701" spans="1:11" x14ac:dyDescent="0.35">
      <c r="A9701">
        <v>31007</v>
      </c>
      <c r="B9701" t="s">
        <v>128</v>
      </c>
      <c r="C9701" s="70">
        <v>-214.09</v>
      </c>
      <c r="D9701" s="70">
        <v>-68.84</v>
      </c>
      <c r="E9701" s="71">
        <v>44592</v>
      </c>
      <c r="F9701" t="s">
        <v>15857</v>
      </c>
      <c r="G9701" t="s">
        <v>1912</v>
      </c>
      <c r="J9701" s="40">
        <v>9</v>
      </c>
      <c r="K9701" s="40">
        <v>0</v>
      </c>
    </row>
    <row r="9702" spans="1:11" x14ac:dyDescent="0.35">
      <c r="A9702">
        <v>31007</v>
      </c>
      <c r="B9702" t="s">
        <v>128</v>
      </c>
      <c r="C9702" s="70">
        <v>-214.09</v>
      </c>
      <c r="D9702" s="70">
        <v>-68.84</v>
      </c>
      <c r="E9702" s="71">
        <v>44592</v>
      </c>
      <c r="F9702" t="s">
        <v>3451</v>
      </c>
      <c r="G9702" t="s">
        <v>1912</v>
      </c>
      <c r="J9702" s="40">
        <v>9</v>
      </c>
      <c r="K9702" s="40">
        <v>0</v>
      </c>
    </row>
    <row r="9703" spans="1:11" x14ac:dyDescent="0.35">
      <c r="A9703">
        <v>31007</v>
      </c>
      <c r="B9703" t="s">
        <v>128</v>
      </c>
      <c r="C9703" s="70">
        <v>-214.09</v>
      </c>
      <c r="D9703" s="70">
        <v>-68.84</v>
      </c>
      <c r="E9703" s="71">
        <v>44592</v>
      </c>
      <c r="F9703" t="s">
        <v>3451</v>
      </c>
      <c r="G9703" t="s">
        <v>1912</v>
      </c>
      <c r="J9703" s="40">
        <v>5</v>
      </c>
      <c r="K9703" s="40">
        <v>0</v>
      </c>
    </row>
    <row r="9704" spans="1:11" x14ac:dyDescent="0.35">
      <c r="A9704">
        <v>31007</v>
      </c>
      <c r="B9704" t="s">
        <v>128</v>
      </c>
      <c r="C9704" s="70">
        <v>-214.09</v>
      </c>
      <c r="D9704" s="70">
        <v>-68.84</v>
      </c>
      <c r="E9704" s="71">
        <v>44592</v>
      </c>
      <c r="F9704" t="s">
        <v>6932</v>
      </c>
      <c r="G9704" t="s">
        <v>2247</v>
      </c>
      <c r="J9704" s="40">
        <v>0</v>
      </c>
      <c r="K9704" s="40">
        <v>0</v>
      </c>
    </row>
    <row r="9705" spans="1:11" x14ac:dyDescent="0.35">
      <c r="A9705">
        <v>31007</v>
      </c>
      <c r="B9705" t="s">
        <v>128</v>
      </c>
      <c r="C9705" s="70">
        <v>-214.09</v>
      </c>
      <c r="D9705" s="70">
        <v>-68.84</v>
      </c>
      <c r="E9705" s="71">
        <v>44594</v>
      </c>
      <c r="F9705" t="s">
        <v>10757</v>
      </c>
      <c r="G9705" t="s">
        <v>2142</v>
      </c>
      <c r="H9705" t="s">
        <v>10756</v>
      </c>
      <c r="I9705" t="s">
        <v>10755</v>
      </c>
      <c r="J9705" s="40">
        <v>0</v>
      </c>
      <c r="K9705" s="40">
        <v>9</v>
      </c>
    </row>
    <row r="9706" spans="1:11" x14ac:dyDescent="0.35">
      <c r="A9706">
        <v>31007</v>
      </c>
      <c r="B9706" t="s">
        <v>128</v>
      </c>
      <c r="C9706" s="70">
        <v>-214.09</v>
      </c>
      <c r="D9706" s="70">
        <v>-68.84</v>
      </c>
      <c r="E9706" s="71">
        <v>44594</v>
      </c>
      <c r="F9706" t="s">
        <v>10754</v>
      </c>
      <c r="G9706" t="s">
        <v>2142</v>
      </c>
      <c r="H9706" t="s">
        <v>10753</v>
      </c>
      <c r="I9706" t="s">
        <v>10752</v>
      </c>
      <c r="J9706" s="40">
        <v>0</v>
      </c>
      <c r="K9706" s="40">
        <v>2</v>
      </c>
    </row>
    <row r="9707" spans="1:11" x14ac:dyDescent="0.35">
      <c r="A9707">
        <v>31007</v>
      </c>
      <c r="B9707" t="s">
        <v>128</v>
      </c>
      <c r="C9707" s="70">
        <v>-214.09</v>
      </c>
      <c r="D9707" s="70">
        <v>-68.84</v>
      </c>
      <c r="E9707" s="71">
        <v>44595</v>
      </c>
      <c r="F9707" t="s">
        <v>10751</v>
      </c>
      <c r="G9707" t="s">
        <v>2142</v>
      </c>
      <c r="H9707" t="s">
        <v>10750</v>
      </c>
      <c r="I9707" t="s">
        <v>10749</v>
      </c>
      <c r="J9707" s="40">
        <v>0</v>
      </c>
      <c r="K9707" s="40">
        <v>6</v>
      </c>
    </row>
    <row r="9708" spans="1:11" x14ac:dyDescent="0.35">
      <c r="A9708">
        <v>31007</v>
      </c>
      <c r="B9708" t="s">
        <v>128</v>
      </c>
      <c r="C9708" s="70">
        <v>-214.09</v>
      </c>
      <c r="D9708" s="70">
        <v>-68.84</v>
      </c>
      <c r="E9708" s="71">
        <v>44609</v>
      </c>
      <c r="F9708" t="s">
        <v>10739</v>
      </c>
      <c r="G9708" t="s">
        <v>2142</v>
      </c>
      <c r="H9708" t="s">
        <v>10738</v>
      </c>
      <c r="I9708" t="s">
        <v>10737</v>
      </c>
      <c r="J9708" s="40">
        <v>0</v>
      </c>
      <c r="K9708" s="40">
        <v>9</v>
      </c>
    </row>
    <row r="9709" spans="1:11" x14ac:dyDescent="0.35">
      <c r="A9709">
        <v>31007</v>
      </c>
      <c r="B9709" t="s">
        <v>128</v>
      </c>
      <c r="C9709" s="70">
        <v>-214.09</v>
      </c>
      <c r="D9709" s="70">
        <v>-68.84</v>
      </c>
      <c r="E9709" s="71">
        <v>44612</v>
      </c>
      <c r="F9709" t="s">
        <v>10730</v>
      </c>
      <c r="G9709" t="s">
        <v>2142</v>
      </c>
      <c r="H9709" t="s">
        <v>10729</v>
      </c>
      <c r="I9709" t="s">
        <v>10728</v>
      </c>
      <c r="J9709" s="40">
        <v>0</v>
      </c>
      <c r="K9709" s="40">
        <v>5</v>
      </c>
    </row>
    <row r="9710" spans="1:11" x14ac:dyDescent="0.35">
      <c r="A9710">
        <v>31007</v>
      </c>
      <c r="B9710" t="s">
        <v>128</v>
      </c>
      <c r="C9710" s="70">
        <v>-214.09</v>
      </c>
      <c r="D9710" s="70">
        <v>-68.84</v>
      </c>
      <c r="E9710" s="71">
        <v>44614</v>
      </c>
      <c r="F9710" t="s">
        <v>10724</v>
      </c>
      <c r="G9710" t="s">
        <v>2142</v>
      </c>
      <c r="H9710" t="s">
        <v>10723</v>
      </c>
      <c r="I9710" t="s">
        <v>10722</v>
      </c>
      <c r="J9710" s="40">
        <v>0</v>
      </c>
      <c r="K9710" s="40">
        <v>6</v>
      </c>
    </row>
    <row r="9711" spans="1:11" x14ac:dyDescent="0.35">
      <c r="A9711">
        <v>31007</v>
      </c>
      <c r="B9711" t="s">
        <v>128</v>
      </c>
      <c r="C9711" s="70">
        <v>-214.09</v>
      </c>
      <c r="D9711" s="70">
        <v>-68.84</v>
      </c>
      <c r="E9711" s="71">
        <v>44615</v>
      </c>
      <c r="F9711" t="s">
        <v>10721</v>
      </c>
      <c r="G9711" t="s">
        <v>2142</v>
      </c>
      <c r="H9711" t="s">
        <v>10720</v>
      </c>
      <c r="I9711" t="s">
        <v>10719</v>
      </c>
      <c r="J9711" s="40">
        <v>0</v>
      </c>
      <c r="K9711" s="40">
        <v>20.46</v>
      </c>
    </row>
    <row r="9712" spans="1:11" x14ac:dyDescent="0.35">
      <c r="A9712">
        <v>31007</v>
      </c>
      <c r="B9712" t="s">
        <v>128</v>
      </c>
      <c r="C9712" s="70">
        <v>-214.09</v>
      </c>
      <c r="D9712" s="70">
        <v>-68.84</v>
      </c>
      <c r="E9712" s="71">
        <v>44615</v>
      </c>
      <c r="F9712" t="s">
        <v>10718</v>
      </c>
      <c r="G9712" t="s">
        <v>2142</v>
      </c>
      <c r="H9712" t="s">
        <v>10717</v>
      </c>
      <c r="I9712" t="s">
        <v>10716</v>
      </c>
      <c r="J9712" s="40">
        <v>0</v>
      </c>
      <c r="K9712" s="40">
        <v>6</v>
      </c>
    </row>
    <row r="9713" spans="1:11" x14ac:dyDescent="0.35">
      <c r="A9713">
        <v>31007</v>
      </c>
      <c r="B9713" t="s">
        <v>128</v>
      </c>
      <c r="C9713" s="70">
        <v>-214.09</v>
      </c>
      <c r="D9713" s="70">
        <v>-68.84</v>
      </c>
      <c r="E9713" s="71">
        <v>44618</v>
      </c>
      <c r="F9713" t="s">
        <v>10715</v>
      </c>
      <c r="G9713" t="s">
        <v>2142</v>
      </c>
      <c r="H9713" t="s">
        <v>10714</v>
      </c>
      <c r="I9713" t="s">
        <v>10713</v>
      </c>
      <c r="J9713" s="40">
        <v>0</v>
      </c>
      <c r="K9713" s="40">
        <v>9</v>
      </c>
    </row>
    <row r="9714" spans="1:11" x14ac:dyDescent="0.35">
      <c r="A9714">
        <v>31007</v>
      </c>
      <c r="B9714" t="s">
        <v>128</v>
      </c>
      <c r="C9714" s="70">
        <v>-214.09</v>
      </c>
      <c r="D9714" s="70">
        <v>-68.84</v>
      </c>
      <c r="E9714" s="71">
        <v>44618</v>
      </c>
      <c r="F9714" t="s">
        <v>15038</v>
      </c>
      <c r="G9714" t="s">
        <v>2142</v>
      </c>
      <c r="H9714" t="s">
        <v>15037</v>
      </c>
      <c r="I9714" t="s">
        <v>15036</v>
      </c>
      <c r="J9714" s="40">
        <v>0</v>
      </c>
      <c r="K9714" s="40">
        <v>71.069999999999993</v>
      </c>
    </row>
    <row r="9715" spans="1:11" x14ac:dyDescent="0.35">
      <c r="A9715">
        <v>31007</v>
      </c>
      <c r="B9715" t="s">
        <v>128</v>
      </c>
      <c r="C9715" s="70">
        <v>-214.09</v>
      </c>
      <c r="D9715" s="70">
        <v>-68.84</v>
      </c>
      <c r="E9715" s="71">
        <v>44620</v>
      </c>
      <c r="F9715" t="s">
        <v>15855</v>
      </c>
      <c r="G9715" t="s">
        <v>1912</v>
      </c>
      <c r="J9715" s="40">
        <v>4</v>
      </c>
      <c r="K9715" s="40">
        <v>0</v>
      </c>
    </row>
    <row r="9716" spans="1:11" x14ac:dyDescent="0.35">
      <c r="A9716">
        <v>31007</v>
      </c>
      <c r="B9716" t="s">
        <v>128</v>
      </c>
      <c r="C9716" s="70">
        <v>-214.09</v>
      </c>
      <c r="D9716" s="70">
        <v>-68.84</v>
      </c>
      <c r="E9716" s="71">
        <v>44620</v>
      </c>
      <c r="F9716" t="s">
        <v>15855</v>
      </c>
      <c r="G9716" t="s">
        <v>1912</v>
      </c>
      <c r="J9716" s="40">
        <v>12</v>
      </c>
      <c r="K9716" s="40">
        <v>0</v>
      </c>
    </row>
    <row r="9717" spans="1:11" x14ac:dyDescent="0.35">
      <c r="A9717">
        <v>31007</v>
      </c>
      <c r="B9717" t="s">
        <v>128</v>
      </c>
      <c r="C9717" s="70">
        <v>-214.09</v>
      </c>
      <c r="D9717" s="70">
        <v>-68.84</v>
      </c>
      <c r="E9717" s="71">
        <v>44620</v>
      </c>
      <c r="F9717" t="s">
        <v>15855</v>
      </c>
      <c r="G9717" t="s">
        <v>1912</v>
      </c>
      <c r="J9717" s="40">
        <v>2</v>
      </c>
      <c r="K9717" s="40">
        <v>0</v>
      </c>
    </row>
    <row r="9718" spans="1:11" x14ac:dyDescent="0.35">
      <c r="A9718">
        <v>31007</v>
      </c>
      <c r="B9718" t="s">
        <v>128</v>
      </c>
      <c r="C9718" s="70">
        <v>-214.09</v>
      </c>
      <c r="D9718" s="70">
        <v>-68.84</v>
      </c>
      <c r="E9718" s="71">
        <v>44620</v>
      </c>
      <c r="F9718" t="s">
        <v>15855</v>
      </c>
      <c r="G9718" t="s">
        <v>1912</v>
      </c>
      <c r="J9718" s="40">
        <v>6</v>
      </c>
      <c r="K9718" s="40">
        <v>0</v>
      </c>
    </row>
    <row r="9719" spans="1:11" x14ac:dyDescent="0.35">
      <c r="A9719">
        <v>31007</v>
      </c>
      <c r="B9719" t="s">
        <v>128</v>
      </c>
      <c r="C9719" s="70">
        <v>-214.09</v>
      </c>
      <c r="D9719" s="70">
        <v>-68.84</v>
      </c>
      <c r="E9719" s="71">
        <v>44620</v>
      </c>
      <c r="F9719" t="s">
        <v>15855</v>
      </c>
      <c r="G9719" t="s">
        <v>1912</v>
      </c>
      <c r="J9719" s="40">
        <v>71.040000000000006</v>
      </c>
      <c r="K9719" s="40">
        <v>0</v>
      </c>
    </row>
    <row r="9720" spans="1:11" x14ac:dyDescent="0.35">
      <c r="A9720">
        <v>31007</v>
      </c>
      <c r="B9720" t="s">
        <v>128</v>
      </c>
      <c r="C9720" s="70">
        <v>-214.09</v>
      </c>
      <c r="D9720" s="70">
        <v>-68.84</v>
      </c>
      <c r="E9720" s="71">
        <v>44620</v>
      </c>
      <c r="F9720" t="s">
        <v>15855</v>
      </c>
      <c r="G9720" t="s">
        <v>1912</v>
      </c>
      <c r="J9720" s="40">
        <v>9</v>
      </c>
      <c r="K9720" s="40">
        <v>0</v>
      </c>
    </row>
    <row r="9721" spans="1:11" x14ac:dyDescent="0.35">
      <c r="A9721">
        <v>31007</v>
      </c>
      <c r="B9721" t="s">
        <v>128</v>
      </c>
      <c r="C9721" s="70">
        <v>-214.09</v>
      </c>
      <c r="D9721" s="70">
        <v>-68.84</v>
      </c>
      <c r="E9721" s="71">
        <v>44620</v>
      </c>
      <c r="F9721" t="s">
        <v>15855</v>
      </c>
      <c r="G9721" t="s">
        <v>1912</v>
      </c>
      <c r="J9721" s="40">
        <v>166.2</v>
      </c>
      <c r="K9721" s="40">
        <v>0</v>
      </c>
    </row>
    <row r="9722" spans="1:11" x14ac:dyDescent="0.35">
      <c r="A9722">
        <v>31007</v>
      </c>
      <c r="B9722" t="s">
        <v>128</v>
      </c>
      <c r="C9722" s="70">
        <v>-214.09</v>
      </c>
      <c r="D9722" s="70">
        <v>-68.84</v>
      </c>
      <c r="E9722" s="71">
        <v>44620</v>
      </c>
      <c r="F9722" t="s">
        <v>15855</v>
      </c>
      <c r="G9722" t="s">
        <v>1912</v>
      </c>
      <c r="J9722" s="40">
        <v>133.55000000000001</v>
      </c>
      <c r="K9722" s="40">
        <v>0</v>
      </c>
    </row>
    <row r="9723" spans="1:11" x14ac:dyDescent="0.35">
      <c r="A9723">
        <v>31007</v>
      </c>
      <c r="B9723" t="s">
        <v>128</v>
      </c>
      <c r="C9723" s="70">
        <v>-214.09</v>
      </c>
      <c r="D9723" s="70">
        <v>-68.84</v>
      </c>
      <c r="E9723" s="71">
        <v>44620</v>
      </c>
      <c r="F9723" t="s">
        <v>15855</v>
      </c>
      <c r="G9723" t="s">
        <v>1912</v>
      </c>
      <c r="J9723" s="40">
        <v>6</v>
      </c>
      <c r="K9723" s="40">
        <v>0</v>
      </c>
    </row>
    <row r="9724" spans="1:11" x14ac:dyDescent="0.35">
      <c r="A9724">
        <v>31007</v>
      </c>
      <c r="B9724" t="s">
        <v>128</v>
      </c>
      <c r="C9724" s="70">
        <v>-214.09</v>
      </c>
      <c r="D9724" s="70">
        <v>-68.84</v>
      </c>
      <c r="E9724" s="71">
        <v>44620</v>
      </c>
      <c r="F9724" t="s">
        <v>15855</v>
      </c>
      <c r="G9724" t="s">
        <v>1912</v>
      </c>
      <c r="J9724" s="40">
        <v>20.46</v>
      </c>
      <c r="K9724" s="40">
        <v>0</v>
      </c>
    </row>
    <row r="9725" spans="1:11" x14ac:dyDescent="0.35">
      <c r="A9725">
        <v>31007</v>
      </c>
      <c r="B9725" t="s">
        <v>128</v>
      </c>
      <c r="C9725" s="70">
        <v>-214.09</v>
      </c>
      <c r="D9725" s="70">
        <v>-68.84</v>
      </c>
      <c r="E9725" s="71">
        <v>44620</v>
      </c>
      <c r="F9725" t="s">
        <v>15855</v>
      </c>
      <c r="G9725" t="s">
        <v>1912</v>
      </c>
      <c r="J9725" s="40">
        <v>6</v>
      </c>
      <c r="K9725" s="40">
        <v>0</v>
      </c>
    </row>
    <row r="9726" spans="1:11" x14ac:dyDescent="0.35">
      <c r="A9726">
        <v>31007</v>
      </c>
      <c r="B9726" t="s">
        <v>128</v>
      </c>
      <c r="C9726" s="70">
        <v>-214.09</v>
      </c>
      <c r="D9726" s="70">
        <v>-68.84</v>
      </c>
      <c r="E9726" s="71">
        <v>44620</v>
      </c>
      <c r="F9726" t="s">
        <v>15855</v>
      </c>
      <c r="G9726" t="s">
        <v>1912</v>
      </c>
      <c r="J9726" s="40">
        <v>9</v>
      </c>
      <c r="K9726" s="40">
        <v>0</v>
      </c>
    </row>
    <row r="9727" spans="1:11" x14ac:dyDescent="0.35">
      <c r="A9727">
        <v>31007</v>
      </c>
      <c r="B9727" t="s">
        <v>128</v>
      </c>
      <c r="C9727" s="70">
        <v>-214.09</v>
      </c>
      <c r="D9727" s="70">
        <v>-68.84</v>
      </c>
      <c r="E9727" s="71">
        <v>44620</v>
      </c>
      <c r="F9727" t="s">
        <v>3450</v>
      </c>
      <c r="G9727" t="s">
        <v>1912</v>
      </c>
      <c r="J9727" s="40">
        <v>9</v>
      </c>
      <c r="K9727" s="40">
        <v>0</v>
      </c>
    </row>
    <row r="9728" spans="1:11" x14ac:dyDescent="0.35">
      <c r="A9728">
        <v>31007</v>
      </c>
      <c r="B9728" t="s">
        <v>128</v>
      </c>
      <c r="C9728" s="70">
        <v>-214.09</v>
      </c>
      <c r="D9728" s="70">
        <v>-68.84</v>
      </c>
      <c r="E9728" s="71">
        <v>44620</v>
      </c>
      <c r="F9728" t="s">
        <v>3450</v>
      </c>
      <c r="G9728" t="s">
        <v>1912</v>
      </c>
      <c r="J9728" s="40">
        <v>5</v>
      </c>
      <c r="K9728" s="40">
        <v>0</v>
      </c>
    </row>
    <row r="9729" spans="1:11" x14ac:dyDescent="0.35">
      <c r="A9729">
        <v>31007</v>
      </c>
      <c r="B9729" t="s">
        <v>128</v>
      </c>
      <c r="C9729" s="70">
        <v>-214.09</v>
      </c>
      <c r="D9729" s="70">
        <v>-68.84</v>
      </c>
      <c r="E9729" s="71">
        <v>44622</v>
      </c>
      <c r="F9729" t="s">
        <v>10696</v>
      </c>
      <c r="G9729" t="s">
        <v>2142</v>
      </c>
      <c r="H9729" t="s">
        <v>10695</v>
      </c>
      <c r="I9729" t="s">
        <v>10694</v>
      </c>
      <c r="J9729" s="40">
        <v>0</v>
      </c>
      <c r="K9729" s="40">
        <v>2</v>
      </c>
    </row>
    <row r="9730" spans="1:11" x14ac:dyDescent="0.35">
      <c r="A9730">
        <v>31007</v>
      </c>
      <c r="B9730" t="s">
        <v>128</v>
      </c>
      <c r="C9730" s="70">
        <v>-214.09</v>
      </c>
      <c r="D9730" s="70">
        <v>-68.84</v>
      </c>
      <c r="E9730" s="71">
        <v>44622</v>
      </c>
      <c r="F9730" t="s">
        <v>10693</v>
      </c>
      <c r="G9730" t="s">
        <v>2142</v>
      </c>
      <c r="H9730" t="s">
        <v>10692</v>
      </c>
      <c r="I9730" t="s">
        <v>10691</v>
      </c>
      <c r="J9730" s="40">
        <v>0</v>
      </c>
      <c r="K9730" s="40">
        <v>9</v>
      </c>
    </row>
    <row r="9731" spans="1:11" x14ac:dyDescent="0.35">
      <c r="A9731">
        <v>31007</v>
      </c>
      <c r="B9731" t="s">
        <v>128</v>
      </c>
      <c r="C9731" s="70">
        <v>-214.09</v>
      </c>
      <c r="D9731" s="70">
        <v>-68.84</v>
      </c>
      <c r="E9731" s="71">
        <v>44629</v>
      </c>
      <c r="F9731" t="s">
        <v>10684</v>
      </c>
      <c r="G9731" t="s">
        <v>2142</v>
      </c>
      <c r="H9731" t="s">
        <v>6689</v>
      </c>
      <c r="I9731" t="s">
        <v>6688</v>
      </c>
      <c r="J9731" s="40">
        <v>0</v>
      </c>
      <c r="K9731" s="40">
        <v>131.80000000000001</v>
      </c>
    </row>
    <row r="9732" spans="1:11" x14ac:dyDescent="0.35">
      <c r="A9732">
        <v>31007</v>
      </c>
      <c r="B9732" t="s">
        <v>128</v>
      </c>
      <c r="C9732" s="70">
        <v>-214.09</v>
      </c>
      <c r="D9732" s="70">
        <v>-68.84</v>
      </c>
      <c r="E9732" s="71">
        <v>44629</v>
      </c>
      <c r="F9732" t="s">
        <v>10683</v>
      </c>
      <c r="G9732" t="s">
        <v>2142</v>
      </c>
      <c r="H9732" t="s">
        <v>10682</v>
      </c>
      <c r="I9732" t="s">
        <v>10681</v>
      </c>
      <c r="J9732" s="40">
        <v>0</v>
      </c>
      <c r="K9732" s="40">
        <v>106.17</v>
      </c>
    </row>
    <row r="9733" spans="1:11" x14ac:dyDescent="0.35">
      <c r="A9733">
        <v>31007</v>
      </c>
      <c r="B9733" t="s">
        <v>128</v>
      </c>
      <c r="C9733" s="70">
        <v>-214.09</v>
      </c>
      <c r="D9733" s="70">
        <v>-68.84</v>
      </c>
      <c r="E9733" s="71">
        <v>44629</v>
      </c>
      <c r="F9733" t="s">
        <v>6690</v>
      </c>
      <c r="G9733" t="s">
        <v>1907</v>
      </c>
      <c r="H9733" t="s">
        <v>6689</v>
      </c>
      <c r="I9733" t="s">
        <v>6688</v>
      </c>
      <c r="J9733" s="40">
        <v>0</v>
      </c>
      <c r="K9733" s="40">
        <v>1.75</v>
      </c>
    </row>
    <row r="9734" spans="1:11" x14ac:dyDescent="0.35">
      <c r="A9734">
        <v>31007</v>
      </c>
      <c r="B9734" t="s">
        <v>128</v>
      </c>
      <c r="C9734" s="70">
        <v>-214.09</v>
      </c>
      <c r="D9734" s="70">
        <v>-68.84</v>
      </c>
      <c r="E9734" s="71">
        <v>44637</v>
      </c>
      <c r="F9734" t="s">
        <v>10677</v>
      </c>
      <c r="G9734" t="s">
        <v>2142</v>
      </c>
      <c r="H9734" t="s">
        <v>10676</v>
      </c>
      <c r="I9734" t="s">
        <v>10675</v>
      </c>
      <c r="J9734" s="40">
        <v>0</v>
      </c>
      <c r="K9734" s="40">
        <v>9</v>
      </c>
    </row>
    <row r="9735" spans="1:11" x14ac:dyDescent="0.35">
      <c r="A9735">
        <v>31007</v>
      </c>
      <c r="B9735" t="s">
        <v>128</v>
      </c>
      <c r="C9735" s="70">
        <v>-214.09</v>
      </c>
      <c r="D9735" s="70">
        <v>-68.84</v>
      </c>
      <c r="E9735" s="71">
        <v>44640</v>
      </c>
      <c r="F9735" t="s">
        <v>10668</v>
      </c>
      <c r="G9735" t="s">
        <v>2142</v>
      </c>
      <c r="H9735" t="s">
        <v>10667</v>
      </c>
      <c r="I9735" t="s">
        <v>10666</v>
      </c>
      <c r="J9735" s="40">
        <v>0</v>
      </c>
      <c r="K9735" s="40">
        <v>5</v>
      </c>
    </row>
    <row r="9736" spans="1:11" x14ac:dyDescent="0.35">
      <c r="A9736">
        <v>31007</v>
      </c>
      <c r="B9736" t="s">
        <v>128</v>
      </c>
      <c r="C9736" s="70">
        <v>-214.09</v>
      </c>
      <c r="D9736" s="70">
        <v>-68.84</v>
      </c>
      <c r="E9736" s="71">
        <v>44642</v>
      </c>
      <c r="F9736" t="s">
        <v>10662</v>
      </c>
      <c r="G9736" t="s">
        <v>2142</v>
      </c>
      <c r="H9736" t="s">
        <v>10661</v>
      </c>
      <c r="I9736" t="s">
        <v>10660</v>
      </c>
      <c r="J9736" s="40">
        <v>0</v>
      </c>
      <c r="K9736" s="40">
        <v>6</v>
      </c>
    </row>
    <row r="9737" spans="1:11" x14ac:dyDescent="0.35">
      <c r="A9737">
        <v>31007</v>
      </c>
      <c r="B9737" t="s">
        <v>128</v>
      </c>
      <c r="C9737" s="70">
        <v>-214.09</v>
      </c>
      <c r="D9737" s="70">
        <v>-68.84</v>
      </c>
      <c r="E9737" s="71">
        <v>44643</v>
      </c>
      <c r="F9737" t="s">
        <v>10659</v>
      </c>
      <c r="G9737" t="s">
        <v>2142</v>
      </c>
      <c r="H9737" t="s">
        <v>10658</v>
      </c>
      <c r="I9737" t="s">
        <v>10657</v>
      </c>
      <c r="J9737" s="40">
        <v>0</v>
      </c>
      <c r="K9737" s="40">
        <v>20</v>
      </c>
    </row>
    <row r="9738" spans="1:11" x14ac:dyDescent="0.35">
      <c r="A9738">
        <v>31007</v>
      </c>
      <c r="B9738" t="s">
        <v>128</v>
      </c>
      <c r="C9738" s="70">
        <v>-214.09</v>
      </c>
      <c r="D9738" s="70">
        <v>-68.84</v>
      </c>
      <c r="E9738" s="71">
        <v>44643</v>
      </c>
      <c r="F9738" t="s">
        <v>10656</v>
      </c>
      <c r="G9738" t="s">
        <v>2142</v>
      </c>
      <c r="H9738" t="s">
        <v>10655</v>
      </c>
      <c r="I9738" t="s">
        <v>10654</v>
      </c>
      <c r="J9738" s="40">
        <v>0</v>
      </c>
      <c r="K9738" s="40">
        <v>6</v>
      </c>
    </row>
    <row r="9739" spans="1:11" x14ac:dyDescent="0.35">
      <c r="A9739">
        <v>31007</v>
      </c>
      <c r="B9739" t="s">
        <v>128</v>
      </c>
      <c r="C9739" s="70">
        <v>-214.09</v>
      </c>
      <c r="D9739" s="70">
        <v>-68.84</v>
      </c>
      <c r="E9739" s="71">
        <v>44643</v>
      </c>
      <c r="F9739" t="s">
        <v>10653</v>
      </c>
      <c r="G9739" t="s">
        <v>1907</v>
      </c>
      <c r="J9739" s="40">
        <v>0</v>
      </c>
      <c r="K9739" s="40">
        <v>36.54</v>
      </c>
    </row>
    <row r="9740" spans="1:11" x14ac:dyDescent="0.35">
      <c r="A9740">
        <v>31007</v>
      </c>
      <c r="B9740" t="s">
        <v>128</v>
      </c>
      <c r="C9740" s="70">
        <v>-214.09</v>
      </c>
      <c r="D9740" s="70">
        <v>-68.84</v>
      </c>
      <c r="E9740" s="71">
        <v>44646</v>
      </c>
      <c r="F9740" t="s">
        <v>10652</v>
      </c>
      <c r="G9740" t="s">
        <v>2142</v>
      </c>
      <c r="H9740" t="s">
        <v>10651</v>
      </c>
      <c r="I9740" t="s">
        <v>10650</v>
      </c>
      <c r="J9740" s="40">
        <v>0</v>
      </c>
      <c r="K9740" s="40">
        <v>9</v>
      </c>
    </row>
    <row r="9741" spans="1:11" x14ac:dyDescent="0.35">
      <c r="A9741">
        <v>31007</v>
      </c>
      <c r="B9741" t="s">
        <v>128</v>
      </c>
      <c r="C9741" s="70">
        <v>-214.09</v>
      </c>
      <c r="D9741" s="70">
        <v>-68.84</v>
      </c>
      <c r="E9741" s="71">
        <v>44646</v>
      </c>
      <c r="F9741" t="s">
        <v>15029</v>
      </c>
      <c r="G9741" t="s">
        <v>2142</v>
      </c>
      <c r="H9741" t="s">
        <v>15028</v>
      </c>
      <c r="I9741" t="s">
        <v>15027</v>
      </c>
      <c r="J9741" s="40">
        <v>0</v>
      </c>
      <c r="K9741" s="40">
        <v>64.319999999999993</v>
      </c>
    </row>
    <row r="9742" spans="1:11" x14ac:dyDescent="0.35">
      <c r="A9742">
        <v>31007</v>
      </c>
      <c r="B9742" t="s">
        <v>128</v>
      </c>
      <c r="C9742" s="70">
        <v>-214.09</v>
      </c>
      <c r="D9742" s="70">
        <v>-68.84</v>
      </c>
      <c r="E9742" s="71">
        <v>44651</v>
      </c>
      <c r="F9742" t="s">
        <v>15852</v>
      </c>
      <c r="G9742" t="s">
        <v>1912</v>
      </c>
      <c r="J9742" s="40">
        <v>4</v>
      </c>
      <c r="K9742" s="40">
        <v>0</v>
      </c>
    </row>
    <row r="9743" spans="1:11" x14ac:dyDescent="0.35">
      <c r="A9743">
        <v>31007</v>
      </c>
      <c r="B9743" t="s">
        <v>128</v>
      </c>
      <c r="C9743" s="70">
        <v>-214.09</v>
      </c>
      <c r="D9743" s="70">
        <v>-68.84</v>
      </c>
      <c r="E9743" s="71">
        <v>44651</v>
      </c>
      <c r="F9743" t="s">
        <v>15852</v>
      </c>
      <c r="G9743" t="s">
        <v>1912</v>
      </c>
      <c r="J9743" s="40">
        <v>12</v>
      </c>
      <c r="K9743" s="40">
        <v>0</v>
      </c>
    </row>
    <row r="9744" spans="1:11" x14ac:dyDescent="0.35">
      <c r="A9744">
        <v>31007</v>
      </c>
      <c r="B9744" t="s">
        <v>128</v>
      </c>
      <c r="C9744" s="70">
        <v>-214.09</v>
      </c>
      <c r="D9744" s="70">
        <v>-68.84</v>
      </c>
      <c r="E9744" s="71">
        <v>44651</v>
      </c>
      <c r="F9744" t="s">
        <v>15852</v>
      </c>
      <c r="G9744" t="s">
        <v>1912</v>
      </c>
      <c r="J9744" s="40">
        <v>2</v>
      </c>
      <c r="K9744" s="40">
        <v>0</v>
      </c>
    </row>
    <row r="9745" spans="1:11" x14ac:dyDescent="0.35">
      <c r="A9745">
        <v>31007</v>
      </c>
      <c r="B9745" t="s">
        <v>128</v>
      </c>
      <c r="C9745" s="70">
        <v>-214.09</v>
      </c>
      <c r="D9745" s="70">
        <v>-68.84</v>
      </c>
      <c r="E9745" s="71">
        <v>44651</v>
      </c>
      <c r="F9745" t="s">
        <v>15852</v>
      </c>
      <c r="G9745" t="s">
        <v>1912</v>
      </c>
      <c r="J9745" s="40">
        <v>6</v>
      </c>
      <c r="K9745" s="40">
        <v>0</v>
      </c>
    </row>
    <row r="9746" spans="1:11" x14ac:dyDescent="0.35">
      <c r="A9746">
        <v>31007</v>
      </c>
      <c r="B9746" t="s">
        <v>128</v>
      </c>
      <c r="C9746" s="70">
        <v>-214.09</v>
      </c>
      <c r="D9746" s="70">
        <v>-68.84</v>
      </c>
      <c r="E9746" s="71">
        <v>44651</v>
      </c>
      <c r="F9746" t="s">
        <v>15852</v>
      </c>
      <c r="G9746" t="s">
        <v>1912</v>
      </c>
      <c r="J9746" s="40">
        <v>71.069999999999993</v>
      </c>
      <c r="K9746" s="40">
        <v>0</v>
      </c>
    </row>
    <row r="9747" spans="1:11" x14ac:dyDescent="0.35">
      <c r="A9747">
        <v>31007</v>
      </c>
      <c r="B9747" t="s">
        <v>128</v>
      </c>
      <c r="C9747" s="70">
        <v>-214.09</v>
      </c>
      <c r="D9747" s="70">
        <v>-68.84</v>
      </c>
      <c r="E9747" s="71">
        <v>44651</v>
      </c>
      <c r="F9747" t="s">
        <v>15852</v>
      </c>
      <c r="G9747" t="s">
        <v>1912</v>
      </c>
      <c r="J9747" s="40">
        <v>9</v>
      </c>
      <c r="K9747" s="40">
        <v>0</v>
      </c>
    </row>
    <row r="9748" spans="1:11" x14ac:dyDescent="0.35">
      <c r="A9748">
        <v>31007</v>
      </c>
      <c r="B9748" t="s">
        <v>128</v>
      </c>
      <c r="C9748" s="70">
        <v>-214.09</v>
      </c>
      <c r="D9748" s="70">
        <v>-68.84</v>
      </c>
      <c r="E9748" s="71">
        <v>44651</v>
      </c>
      <c r="F9748" t="s">
        <v>15852</v>
      </c>
      <c r="G9748" t="s">
        <v>1912</v>
      </c>
      <c r="J9748" s="40">
        <v>390.92</v>
      </c>
      <c r="K9748" s="40">
        <v>0</v>
      </c>
    </row>
    <row r="9749" spans="1:11" x14ac:dyDescent="0.35">
      <c r="A9749">
        <v>31007</v>
      </c>
      <c r="B9749" t="s">
        <v>128</v>
      </c>
      <c r="C9749" s="70">
        <v>-214.09</v>
      </c>
      <c r="D9749" s="70">
        <v>-68.84</v>
      </c>
      <c r="E9749" s="71">
        <v>44651</v>
      </c>
      <c r="F9749" t="s">
        <v>15852</v>
      </c>
      <c r="G9749" t="s">
        <v>1912</v>
      </c>
      <c r="J9749" s="40">
        <v>387.69</v>
      </c>
      <c r="K9749" s="40">
        <v>0</v>
      </c>
    </row>
    <row r="9750" spans="1:11" x14ac:dyDescent="0.35">
      <c r="A9750">
        <v>31007</v>
      </c>
      <c r="B9750" t="s">
        <v>128</v>
      </c>
      <c r="C9750" s="70">
        <v>-214.09</v>
      </c>
      <c r="D9750" s="70">
        <v>-68.84</v>
      </c>
      <c r="E9750" s="71">
        <v>44651</v>
      </c>
      <c r="F9750" t="s">
        <v>15852</v>
      </c>
      <c r="G9750" t="s">
        <v>1912</v>
      </c>
      <c r="J9750" s="40">
        <v>6</v>
      </c>
      <c r="K9750" s="40">
        <v>0</v>
      </c>
    </row>
    <row r="9751" spans="1:11" x14ac:dyDescent="0.35">
      <c r="A9751">
        <v>31007</v>
      </c>
      <c r="B9751" t="s">
        <v>128</v>
      </c>
      <c r="C9751" s="70">
        <v>-214.09</v>
      </c>
      <c r="D9751" s="70">
        <v>-68.84</v>
      </c>
      <c r="E9751" s="71">
        <v>44651</v>
      </c>
      <c r="F9751" t="s">
        <v>3446</v>
      </c>
      <c r="G9751" t="s">
        <v>1912</v>
      </c>
      <c r="J9751" s="40">
        <v>9</v>
      </c>
      <c r="K9751" s="40">
        <v>0</v>
      </c>
    </row>
    <row r="9752" spans="1:11" x14ac:dyDescent="0.35">
      <c r="A9752">
        <v>31007</v>
      </c>
      <c r="B9752" t="s">
        <v>128</v>
      </c>
      <c r="C9752" s="70">
        <v>-214.09</v>
      </c>
      <c r="D9752" s="70">
        <v>-68.84</v>
      </c>
      <c r="E9752" s="71">
        <v>44651</v>
      </c>
      <c r="F9752" t="s">
        <v>3446</v>
      </c>
      <c r="G9752" t="s">
        <v>1912</v>
      </c>
      <c r="J9752" s="40">
        <v>5</v>
      </c>
      <c r="K9752" s="40">
        <v>0</v>
      </c>
    </row>
    <row r="9753" spans="1:11" x14ac:dyDescent="0.35">
      <c r="A9753">
        <v>31007</v>
      </c>
      <c r="B9753" t="s">
        <v>128</v>
      </c>
      <c r="C9753" s="70">
        <v>-214.09</v>
      </c>
      <c r="D9753" s="70">
        <v>-68.84</v>
      </c>
      <c r="E9753" s="71">
        <v>44651</v>
      </c>
      <c r="F9753" t="s">
        <v>2110</v>
      </c>
      <c r="G9753" t="s">
        <v>1907</v>
      </c>
      <c r="J9753" s="40">
        <v>0.28999999999999998</v>
      </c>
      <c r="K9753" s="40">
        <v>0</v>
      </c>
    </row>
    <row r="9754" spans="1:11" x14ac:dyDescent="0.35">
      <c r="A9754">
        <v>31007</v>
      </c>
      <c r="B9754" t="s">
        <v>128</v>
      </c>
      <c r="C9754" s="70">
        <v>-214.09</v>
      </c>
      <c r="D9754" s="70">
        <v>-68.84</v>
      </c>
      <c r="E9754" s="71">
        <v>44651</v>
      </c>
      <c r="F9754" t="s">
        <v>6651</v>
      </c>
      <c r="G9754" t="s">
        <v>2247</v>
      </c>
      <c r="J9754" s="40">
        <v>0</v>
      </c>
      <c r="K9754" s="40">
        <v>0</v>
      </c>
    </row>
    <row r="9755" spans="1:11" x14ac:dyDescent="0.35">
      <c r="A9755">
        <v>31007</v>
      </c>
      <c r="B9755" t="s">
        <v>128</v>
      </c>
      <c r="C9755" s="70">
        <v>-214.09</v>
      </c>
      <c r="D9755" s="70">
        <v>-68.84</v>
      </c>
      <c r="E9755" s="71">
        <v>44653</v>
      </c>
      <c r="F9755" t="s">
        <v>10626</v>
      </c>
      <c r="G9755" t="s">
        <v>2142</v>
      </c>
      <c r="H9755" t="s">
        <v>10625</v>
      </c>
      <c r="I9755" t="s">
        <v>10624</v>
      </c>
      <c r="J9755" s="40">
        <v>0</v>
      </c>
      <c r="K9755" s="40">
        <v>9</v>
      </c>
    </row>
    <row r="9756" spans="1:11" x14ac:dyDescent="0.35">
      <c r="A9756">
        <v>31007</v>
      </c>
      <c r="B9756" t="s">
        <v>128</v>
      </c>
      <c r="C9756" s="70">
        <v>-214.09</v>
      </c>
      <c r="D9756" s="70">
        <v>-68.84</v>
      </c>
      <c r="E9756" s="71">
        <v>44653</v>
      </c>
      <c r="F9756" t="s">
        <v>10623</v>
      </c>
      <c r="G9756" t="s">
        <v>2142</v>
      </c>
      <c r="H9756" t="s">
        <v>10622</v>
      </c>
      <c r="I9756" t="s">
        <v>10621</v>
      </c>
      <c r="J9756" s="40">
        <v>0</v>
      </c>
      <c r="K9756" s="40">
        <v>2</v>
      </c>
    </row>
    <row r="9757" spans="1:11" x14ac:dyDescent="0.35">
      <c r="A9757">
        <v>31007</v>
      </c>
      <c r="B9757" t="s">
        <v>128</v>
      </c>
      <c r="C9757" s="70">
        <v>-214.09</v>
      </c>
      <c r="D9757" s="70">
        <v>-68.84</v>
      </c>
      <c r="E9757" s="71">
        <v>44654</v>
      </c>
      <c r="F9757" t="s">
        <v>10620</v>
      </c>
      <c r="G9757" t="s">
        <v>2142</v>
      </c>
      <c r="H9757" t="s">
        <v>10619</v>
      </c>
      <c r="I9757" t="s">
        <v>10618</v>
      </c>
      <c r="J9757" s="40">
        <v>0</v>
      </c>
      <c r="K9757" s="40">
        <v>6</v>
      </c>
    </row>
    <row r="9758" spans="1:11" x14ac:dyDescent="0.35">
      <c r="A9758">
        <v>31007</v>
      </c>
      <c r="B9758" t="s">
        <v>128</v>
      </c>
      <c r="C9758" s="70">
        <v>-214.09</v>
      </c>
      <c r="D9758" s="70">
        <v>-68.84</v>
      </c>
      <c r="E9758" s="71">
        <v>44657</v>
      </c>
      <c r="F9758" t="s">
        <v>10614</v>
      </c>
      <c r="G9758" t="s">
        <v>2142</v>
      </c>
      <c r="H9758" t="s">
        <v>10613</v>
      </c>
      <c r="I9758" t="s">
        <v>10612</v>
      </c>
      <c r="J9758" s="40">
        <v>0</v>
      </c>
      <c r="K9758" s="40">
        <v>6</v>
      </c>
    </row>
    <row r="9759" spans="1:11" x14ac:dyDescent="0.35">
      <c r="A9759">
        <v>31007</v>
      </c>
      <c r="B9759" t="s">
        <v>128</v>
      </c>
      <c r="C9759" s="70">
        <v>-214.09</v>
      </c>
      <c r="D9759" s="70">
        <v>-68.84</v>
      </c>
      <c r="E9759" s="71">
        <v>44660</v>
      </c>
      <c r="F9759" t="s">
        <v>10608</v>
      </c>
      <c r="G9759" t="s">
        <v>2142</v>
      </c>
      <c r="H9759" t="s">
        <v>10607</v>
      </c>
      <c r="I9759" t="s">
        <v>10606</v>
      </c>
      <c r="J9759" s="40">
        <v>0</v>
      </c>
      <c r="K9759" s="40">
        <v>1101.96</v>
      </c>
    </row>
    <row r="9760" spans="1:11" x14ac:dyDescent="0.35">
      <c r="A9760">
        <v>31007</v>
      </c>
      <c r="B9760" t="s">
        <v>128</v>
      </c>
      <c r="C9760" s="70">
        <v>-214.09</v>
      </c>
      <c r="D9760" s="70">
        <v>-68.84</v>
      </c>
      <c r="E9760" s="71">
        <v>44660</v>
      </c>
      <c r="F9760" t="s">
        <v>10605</v>
      </c>
      <c r="G9760" t="s">
        <v>2142</v>
      </c>
      <c r="H9760" t="s">
        <v>10604</v>
      </c>
      <c r="I9760" t="s">
        <v>10603</v>
      </c>
      <c r="J9760" s="40">
        <v>0</v>
      </c>
      <c r="K9760" s="40">
        <v>871.94</v>
      </c>
    </row>
    <row r="9761" spans="1:11" x14ac:dyDescent="0.35">
      <c r="A9761">
        <v>31007</v>
      </c>
      <c r="B9761" t="s">
        <v>128</v>
      </c>
      <c r="C9761" s="70">
        <v>-214.09</v>
      </c>
      <c r="D9761" s="70">
        <v>-68.84</v>
      </c>
      <c r="E9761" s="71">
        <v>44668</v>
      </c>
      <c r="F9761" t="s">
        <v>10602</v>
      </c>
      <c r="G9761" t="s">
        <v>2142</v>
      </c>
      <c r="H9761" t="s">
        <v>10601</v>
      </c>
      <c r="I9761" t="s">
        <v>10600</v>
      </c>
      <c r="J9761" s="40">
        <v>0</v>
      </c>
      <c r="K9761" s="40">
        <v>9</v>
      </c>
    </row>
    <row r="9762" spans="1:11" x14ac:dyDescent="0.35">
      <c r="A9762">
        <v>31007</v>
      </c>
      <c r="B9762" t="s">
        <v>128</v>
      </c>
      <c r="C9762" s="70">
        <v>-214.09</v>
      </c>
      <c r="D9762" s="70">
        <v>-68.84</v>
      </c>
      <c r="E9762" s="71">
        <v>44671</v>
      </c>
      <c r="F9762" t="s">
        <v>10596</v>
      </c>
      <c r="G9762" t="s">
        <v>2142</v>
      </c>
      <c r="H9762" t="s">
        <v>10595</v>
      </c>
      <c r="I9762" t="s">
        <v>10594</v>
      </c>
      <c r="J9762" s="40">
        <v>0</v>
      </c>
      <c r="K9762" s="40">
        <v>5</v>
      </c>
    </row>
    <row r="9763" spans="1:11" x14ac:dyDescent="0.35">
      <c r="A9763">
        <v>31007</v>
      </c>
      <c r="B9763" t="s">
        <v>128</v>
      </c>
      <c r="C9763" s="70">
        <v>-214.09</v>
      </c>
      <c r="D9763" s="70">
        <v>-68.84</v>
      </c>
      <c r="E9763" s="71">
        <v>44673</v>
      </c>
      <c r="F9763" t="s">
        <v>10593</v>
      </c>
      <c r="G9763" t="s">
        <v>2142</v>
      </c>
      <c r="H9763" t="s">
        <v>10592</v>
      </c>
      <c r="I9763" t="s">
        <v>10591</v>
      </c>
      <c r="J9763" s="40">
        <v>0</v>
      </c>
      <c r="K9763" s="40">
        <v>24</v>
      </c>
    </row>
    <row r="9764" spans="1:11" x14ac:dyDescent="0.35">
      <c r="A9764">
        <v>31007</v>
      </c>
      <c r="B9764" t="s">
        <v>128</v>
      </c>
      <c r="C9764" s="70">
        <v>-214.09</v>
      </c>
      <c r="D9764" s="70">
        <v>-68.84</v>
      </c>
      <c r="E9764" s="71">
        <v>44673</v>
      </c>
      <c r="F9764" t="s">
        <v>10590</v>
      </c>
      <c r="G9764" t="s">
        <v>2142</v>
      </c>
      <c r="H9764" t="s">
        <v>10589</v>
      </c>
      <c r="I9764" t="s">
        <v>10588</v>
      </c>
      <c r="J9764" s="40">
        <v>0</v>
      </c>
      <c r="K9764" s="40">
        <v>6</v>
      </c>
    </row>
    <row r="9765" spans="1:11" x14ac:dyDescent="0.35">
      <c r="A9765">
        <v>31007</v>
      </c>
      <c r="B9765" t="s">
        <v>128</v>
      </c>
      <c r="C9765" s="70">
        <v>-214.09</v>
      </c>
      <c r="D9765" s="70">
        <v>-68.84</v>
      </c>
      <c r="E9765" s="71">
        <v>44674</v>
      </c>
      <c r="F9765" t="s">
        <v>10587</v>
      </c>
      <c r="G9765" t="s">
        <v>2142</v>
      </c>
      <c r="H9765" t="s">
        <v>10586</v>
      </c>
      <c r="I9765" t="s">
        <v>10585</v>
      </c>
      <c r="J9765" s="40">
        <v>0</v>
      </c>
      <c r="K9765" s="40">
        <v>6</v>
      </c>
    </row>
    <row r="9766" spans="1:11" x14ac:dyDescent="0.35">
      <c r="A9766">
        <v>31007</v>
      </c>
      <c r="B9766" t="s">
        <v>128</v>
      </c>
      <c r="C9766" s="70">
        <v>-214.09</v>
      </c>
      <c r="D9766" s="70">
        <v>-68.84</v>
      </c>
      <c r="E9766" s="71">
        <v>44674</v>
      </c>
      <c r="F9766" t="s">
        <v>10584</v>
      </c>
      <c r="G9766" t="s">
        <v>2142</v>
      </c>
      <c r="H9766" t="s">
        <v>10583</v>
      </c>
      <c r="I9766" t="s">
        <v>10582</v>
      </c>
      <c r="J9766" s="40">
        <v>0</v>
      </c>
      <c r="K9766" s="40">
        <v>20</v>
      </c>
    </row>
    <row r="9767" spans="1:11" x14ac:dyDescent="0.35">
      <c r="A9767">
        <v>31007</v>
      </c>
      <c r="B9767" t="s">
        <v>128</v>
      </c>
      <c r="C9767" s="70">
        <v>-214.09</v>
      </c>
      <c r="D9767" s="70">
        <v>-68.84</v>
      </c>
      <c r="E9767" s="71">
        <v>44677</v>
      </c>
      <c r="F9767" t="s">
        <v>10581</v>
      </c>
      <c r="G9767" t="s">
        <v>2142</v>
      </c>
      <c r="H9767" t="s">
        <v>10580</v>
      </c>
      <c r="I9767" t="s">
        <v>10579</v>
      </c>
      <c r="J9767" s="40">
        <v>0</v>
      </c>
      <c r="K9767" s="40">
        <v>9</v>
      </c>
    </row>
    <row r="9768" spans="1:11" x14ac:dyDescent="0.35">
      <c r="A9768">
        <v>31007</v>
      </c>
      <c r="B9768" t="s">
        <v>128</v>
      </c>
      <c r="C9768" s="70">
        <v>-214.09</v>
      </c>
      <c r="D9768" s="70">
        <v>-68.84</v>
      </c>
      <c r="E9768" s="71">
        <v>44681</v>
      </c>
      <c r="F9768" t="s">
        <v>15851</v>
      </c>
      <c r="G9768" t="s">
        <v>1912</v>
      </c>
      <c r="J9768" s="40">
        <v>12</v>
      </c>
      <c r="K9768" s="40">
        <v>0</v>
      </c>
    </row>
    <row r="9769" spans="1:11" x14ac:dyDescent="0.35">
      <c r="A9769">
        <v>31007</v>
      </c>
      <c r="B9769" t="s">
        <v>128</v>
      </c>
      <c r="C9769" s="70">
        <v>-214.09</v>
      </c>
      <c r="D9769" s="70">
        <v>-68.84</v>
      </c>
      <c r="E9769" s="71">
        <v>44681</v>
      </c>
      <c r="F9769" t="s">
        <v>15851</v>
      </c>
      <c r="G9769" t="s">
        <v>1912</v>
      </c>
      <c r="J9769" s="40">
        <v>4</v>
      </c>
      <c r="K9769" s="40">
        <v>0</v>
      </c>
    </row>
    <row r="9770" spans="1:11" x14ac:dyDescent="0.35">
      <c r="A9770">
        <v>31007</v>
      </c>
      <c r="B9770" t="s">
        <v>128</v>
      </c>
      <c r="C9770" s="70">
        <v>-214.09</v>
      </c>
      <c r="D9770" s="70">
        <v>-68.84</v>
      </c>
      <c r="E9770" s="71">
        <v>44681</v>
      </c>
      <c r="F9770" t="s">
        <v>15851</v>
      </c>
      <c r="G9770" t="s">
        <v>1912</v>
      </c>
      <c r="J9770" s="40">
        <v>106.17</v>
      </c>
      <c r="K9770" s="40">
        <v>0</v>
      </c>
    </row>
    <row r="9771" spans="1:11" x14ac:dyDescent="0.35">
      <c r="A9771">
        <v>31007</v>
      </c>
      <c r="B9771" t="s">
        <v>128</v>
      </c>
      <c r="C9771" s="70">
        <v>-214.09</v>
      </c>
      <c r="D9771" s="70">
        <v>-68.84</v>
      </c>
      <c r="E9771" s="71">
        <v>44681</v>
      </c>
      <c r="F9771" t="s">
        <v>15851</v>
      </c>
      <c r="G9771" t="s">
        <v>1912</v>
      </c>
      <c r="J9771" s="40">
        <v>131.80000000000001</v>
      </c>
      <c r="K9771" s="40">
        <v>0</v>
      </c>
    </row>
    <row r="9772" spans="1:11" x14ac:dyDescent="0.35">
      <c r="A9772">
        <v>31007</v>
      </c>
      <c r="B9772" t="s">
        <v>128</v>
      </c>
      <c r="C9772" s="70">
        <v>-214.09</v>
      </c>
      <c r="D9772" s="70">
        <v>-68.84</v>
      </c>
      <c r="E9772" s="71">
        <v>44681</v>
      </c>
      <c r="F9772" t="s">
        <v>15851</v>
      </c>
      <c r="G9772" t="s">
        <v>1912</v>
      </c>
      <c r="J9772" s="40">
        <v>2</v>
      </c>
      <c r="K9772" s="40">
        <v>0</v>
      </c>
    </row>
    <row r="9773" spans="1:11" x14ac:dyDescent="0.35">
      <c r="A9773">
        <v>31007</v>
      </c>
      <c r="B9773" t="s">
        <v>128</v>
      </c>
      <c r="C9773" s="70">
        <v>-214.09</v>
      </c>
      <c r="D9773" s="70">
        <v>-68.84</v>
      </c>
      <c r="E9773" s="71">
        <v>44681</v>
      </c>
      <c r="F9773" t="s">
        <v>15851</v>
      </c>
      <c r="G9773" t="s">
        <v>1912</v>
      </c>
      <c r="J9773" s="40">
        <v>6</v>
      </c>
      <c r="K9773" s="40">
        <v>0</v>
      </c>
    </row>
    <row r="9774" spans="1:11" x14ac:dyDescent="0.35">
      <c r="A9774">
        <v>31007</v>
      </c>
      <c r="B9774" t="s">
        <v>128</v>
      </c>
      <c r="C9774" s="70">
        <v>-214.09</v>
      </c>
      <c r="D9774" s="70">
        <v>-68.84</v>
      </c>
      <c r="E9774" s="71">
        <v>44681</v>
      </c>
      <c r="F9774" t="s">
        <v>15851</v>
      </c>
      <c r="G9774" t="s">
        <v>1912</v>
      </c>
      <c r="J9774" s="40">
        <v>9</v>
      </c>
      <c r="K9774" s="40">
        <v>0</v>
      </c>
    </row>
    <row r="9775" spans="1:11" x14ac:dyDescent="0.35">
      <c r="A9775">
        <v>31007</v>
      </c>
      <c r="B9775" t="s">
        <v>128</v>
      </c>
      <c r="C9775" s="70">
        <v>-214.09</v>
      </c>
      <c r="D9775" s="70">
        <v>-68.84</v>
      </c>
      <c r="E9775" s="71">
        <v>44681</v>
      </c>
      <c r="F9775" t="s">
        <v>15851</v>
      </c>
      <c r="G9775" t="s">
        <v>1912</v>
      </c>
      <c r="J9775" s="40">
        <v>6</v>
      </c>
      <c r="K9775" s="40">
        <v>0</v>
      </c>
    </row>
    <row r="9776" spans="1:11" x14ac:dyDescent="0.35">
      <c r="A9776">
        <v>31007</v>
      </c>
      <c r="B9776" t="s">
        <v>128</v>
      </c>
      <c r="C9776" s="70">
        <v>-214.09</v>
      </c>
      <c r="D9776" s="70">
        <v>-68.84</v>
      </c>
      <c r="E9776" s="71">
        <v>44681</v>
      </c>
      <c r="F9776" t="s">
        <v>15851</v>
      </c>
      <c r="G9776" t="s">
        <v>1912</v>
      </c>
      <c r="J9776" s="40">
        <v>64.319999999999993</v>
      </c>
      <c r="K9776" s="40">
        <v>0</v>
      </c>
    </row>
    <row r="9777" spans="1:11" x14ac:dyDescent="0.35">
      <c r="A9777">
        <v>31007</v>
      </c>
      <c r="B9777" t="s">
        <v>128</v>
      </c>
      <c r="C9777" s="70">
        <v>-214.09</v>
      </c>
      <c r="D9777" s="70">
        <v>-68.84</v>
      </c>
      <c r="E9777" s="71">
        <v>44681</v>
      </c>
      <c r="F9777" t="s">
        <v>15851</v>
      </c>
      <c r="G9777" t="s">
        <v>1912</v>
      </c>
      <c r="J9777" s="40">
        <v>20</v>
      </c>
      <c r="K9777" s="40">
        <v>0</v>
      </c>
    </row>
    <row r="9778" spans="1:11" x14ac:dyDescent="0.35">
      <c r="A9778">
        <v>31007</v>
      </c>
      <c r="B9778" t="s">
        <v>128</v>
      </c>
      <c r="C9778" s="70">
        <v>-214.09</v>
      </c>
      <c r="D9778" s="70">
        <v>-68.84</v>
      </c>
      <c r="E9778" s="71">
        <v>44681</v>
      </c>
      <c r="F9778" t="s">
        <v>15851</v>
      </c>
      <c r="G9778" t="s">
        <v>1912</v>
      </c>
      <c r="J9778" s="40">
        <v>9</v>
      </c>
      <c r="K9778" s="40">
        <v>0</v>
      </c>
    </row>
    <row r="9779" spans="1:11" x14ac:dyDescent="0.35">
      <c r="A9779">
        <v>31007</v>
      </c>
      <c r="B9779" t="s">
        <v>128</v>
      </c>
      <c r="C9779" s="70">
        <v>-214.09</v>
      </c>
      <c r="D9779" s="70">
        <v>-68.84</v>
      </c>
      <c r="E9779" s="71">
        <v>44681</v>
      </c>
      <c r="F9779" t="s">
        <v>15851</v>
      </c>
      <c r="G9779" t="s">
        <v>1912</v>
      </c>
      <c r="J9779" s="40">
        <v>179.09</v>
      </c>
      <c r="K9779" s="40">
        <v>0</v>
      </c>
    </row>
    <row r="9780" spans="1:11" x14ac:dyDescent="0.35">
      <c r="A9780">
        <v>31007</v>
      </c>
      <c r="B9780" t="s">
        <v>128</v>
      </c>
      <c r="C9780" s="70">
        <v>-214.09</v>
      </c>
      <c r="D9780" s="70">
        <v>-68.84</v>
      </c>
      <c r="E9780" s="71">
        <v>44681</v>
      </c>
      <c r="F9780" t="s">
        <v>15851</v>
      </c>
      <c r="G9780" t="s">
        <v>1912</v>
      </c>
      <c r="J9780" s="40">
        <v>463.86</v>
      </c>
      <c r="K9780" s="40">
        <v>0</v>
      </c>
    </row>
    <row r="9781" spans="1:11" x14ac:dyDescent="0.35">
      <c r="A9781">
        <v>31007</v>
      </c>
      <c r="B9781" t="s">
        <v>128</v>
      </c>
      <c r="C9781" s="70">
        <v>-214.09</v>
      </c>
      <c r="D9781" s="70">
        <v>-68.84</v>
      </c>
      <c r="E9781" s="71">
        <v>44681</v>
      </c>
      <c r="F9781" t="s">
        <v>15851</v>
      </c>
      <c r="G9781" t="s">
        <v>1912</v>
      </c>
      <c r="J9781" s="40">
        <v>1101.96</v>
      </c>
      <c r="K9781" s="40">
        <v>0</v>
      </c>
    </row>
    <row r="9782" spans="1:11" x14ac:dyDescent="0.35">
      <c r="A9782">
        <v>31007</v>
      </c>
      <c r="B9782" t="s">
        <v>128</v>
      </c>
      <c r="C9782" s="70">
        <v>-214.09</v>
      </c>
      <c r="D9782" s="70">
        <v>-68.84</v>
      </c>
      <c r="E9782" s="71">
        <v>44681</v>
      </c>
      <c r="F9782" t="s">
        <v>15851</v>
      </c>
      <c r="G9782" t="s">
        <v>1912</v>
      </c>
      <c r="J9782" s="40">
        <v>871.94</v>
      </c>
      <c r="K9782" s="40">
        <v>0</v>
      </c>
    </row>
    <row r="9783" spans="1:11" x14ac:dyDescent="0.35">
      <c r="A9783">
        <v>31007</v>
      </c>
      <c r="B9783" t="s">
        <v>128</v>
      </c>
      <c r="C9783" s="70">
        <v>-214.09</v>
      </c>
      <c r="D9783" s="70">
        <v>-68.84</v>
      </c>
      <c r="E9783" s="71">
        <v>44681</v>
      </c>
      <c r="F9783" t="s">
        <v>15851</v>
      </c>
      <c r="G9783" t="s">
        <v>1912</v>
      </c>
      <c r="J9783" s="40">
        <v>24</v>
      </c>
      <c r="K9783" s="40">
        <v>0</v>
      </c>
    </row>
    <row r="9784" spans="1:11" x14ac:dyDescent="0.35">
      <c r="A9784">
        <v>31007</v>
      </c>
      <c r="B9784" t="s">
        <v>128</v>
      </c>
      <c r="C9784" s="70">
        <v>-214.09</v>
      </c>
      <c r="D9784" s="70">
        <v>-68.84</v>
      </c>
      <c r="E9784" s="71">
        <v>44681</v>
      </c>
      <c r="F9784" t="s">
        <v>15851</v>
      </c>
      <c r="G9784" t="s">
        <v>1912</v>
      </c>
      <c r="J9784" s="40">
        <v>6</v>
      </c>
      <c r="K9784" s="40">
        <v>0</v>
      </c>
    </row>
    <row r="9785" spans="1:11" x14ac:dyDescent="0.35">
      <c r="A9785">
        <v>31007</v>
      </c>
      <c r="B9785" t="s">
        <v>128</v>
      </c>
      <c r="C9785" s="70">
        <v>-214.09</v>
      </c>
      <c r="D9785" s="70">
        <v>-68.84</v>
      </c>
      <c r="E9785" s="71">
        <v>44681</v>
      </c>
      <c r="F9785" t="s">
        <v>15851</v>
      </c>
      <c r="G9785" t="s">
        <v>1912</v>
      </c>
      <c r="J9785" s="40">
        <v>20</v>
      </c>
      <c r="K9785" s="40">
        <v>0</v>
      </c>
    </row>
    <row r="9786" spans="1:11" x14ac:dyDescent="0.35">
      <c r="A9786">
        <v>31007</v>
      </c>
      <c r="B9786" t="s">
        <v>128</v>
      </c>
      <c r="C9786" s="70">
        <v>-214.09</v>
      </c>
      <c r="D9786" s="70">
        <v>-68.84</v>
      </c>
      <c r="E9786" s="71">
        <v>44681</v>
      </c>
      <c r="F9786" t="s">
        <v>15851</v>
      </c>
      <c r="G9786" t="s">
        <v>1912</v>
      </c>
      <c r="J9786" s="40">
        <v>6</v>
      </c>
      <c r="K9786" s="40">
        <v>0</v>
      </c>
    </row>
    <row r="9787" spans="1:11" x14ac:dyDescent="0.35">
      <c r="A9787">
        <v>31007</v>
      </c>
      <c r="B9787" t="s">
        <v>128</v>
      </c>
      <c r="C9787" s="70">
        <v>-214.09</v>
      </c>
      <c r="D9787" s="70">
        <v>-68.84</v>
      </c>
      <c r="E9787" s="71">
        <v>44681</v>
      </c>
      <c r="F9787" t="s">
        <v>15851</v>
      </c>
      <c r="G9787" t="s">
        <v>1912</v>
      </c>
      <c r="J9787" s="40">
        <v>9</v>
      </c>
      <c r="K9787" s="40">
        <v>0</v>
      </c>
    </row>
    <row r="9788" spans="1:11" x14ac:dyDescent="0.35">
      <c r="A9788">
        <v>31007</v>
      </c>
      <c r="B9788" t="s">
        <v>128</v>
      </c>
      <c r="C9788" s="70">
        <v>-214.09</v>
      </c>
      <c r="D9788" s="70">
        <v>-68.84</v>
      </c>
      <c r="E9788" s="71">
        <v>44681</v>
      </c>
      <c r="F9788" t="s">
        <v>3444</v>
      </c>
      <c r="G9788" t="s">
        <v>1912</v>
      </c>
      <c r="J9788" s="40">
        <v>9</v>
      </c>
      <c r="K9788" s="40">
        <v>0</v>
      </c>
    </row>
    <row r="9789" spans="1:11" x14ac:dyDescent="0.35">
      <c r="A9789">
        <v>31007</v>
      </c>
      <c r="B9789" t="s">
        <v>128</v>
      </c>
      <c r="C9789" s="70">
        <v>-214.09</v>
      </c>
      <c r="D9789" s="70">
        <v>-68.84</v>
      </c>
      <c r="E9789" s="71">
        <v>44681</v>
      </c>
      <c r="F9789" t="s">
        <v>3444</v>
      </c>
      <c r="G9789" t="s">
        <v>1912</v>
      </c>
      <c r="J9789" s="40">
        <v>5</v>
      </c>
      <c r="K9789" s="40">
        <v>0</v>
      </c>
    </row>
    <row r="9790" spans="1:11" x14ac:dyDescent="0.35">
      <c r="A9790">
        <v>31007</v>
      </c>
      <c r="B9790" t="s">
        <v>128</v>
      </c>
      <c r="C9790" s="70">
        <v>-214.09</v>
      </c>
      <c r="D9790" s="70">
        <v>-68.84</v>
      </c>
      <c r="E9790" s="71">
        <v>44681</v>
      </c>
      <c r="F9790" t="s">
        <v>6384</v>
      </c>
      <c r="G9790" t="s">
        <v>2247</v>
      </c>
      <c r="J9790" s="40">
        <v>0</v>
      </c>
      <c r="K9790" s="40">
        <v>0</v>
      </c>
    </row>
    <row r="9791" spans="1:11" x14ac:dyDescent="0.35">
      <c r="A9791">
        <v>31007</v>
      </c>
      <c r="B9791" t="s">
        <v>128</v>
      </c>
      <c r="C9791" s="70">
        <v>-214.09</v>
      </c>
      <c r="D9791" s="70">
        <v>-68.84</v>
      </c>
      <c r="E9791" s="71">
        <v>44681</v>
      </c>
      <c r="F9791" t="s">
        <v>6192</v>
      </c>
      <c r="G9791" t="s">
        <v>2247</v>
      </c>
      <c r="J9791" s="40">
        <v>0</v>
      </c>
      <c r="K9791" s="40">
        <v>0</v>
      </c>
    </row>
    <row r="9792" spans="1:11" x14ac:dyDescent="0.35">
      <c r="A9792">
        <v>31007</v>
      </c>
      <c r="B9792" t="s">
        <v>128</v>
      </c>
      <c r="C9792" s="70">
        <v>-214.09</v>
      </c>
      <c r="D9792" s="70">
        <v>-68.84</v>
      </c>
      <c r="E9792" s="71">
        <v>44682</v>
      </c>
      <c r="F9792" t="s">
        <v>10565</v>
      </c>
      <c r="G9792" t="s">
        <v>1907</v>
      </c>
      <c r="J9792" s="40">
        <v>0</v>
      </c>
      <c r="K9792" s="40">
        <v>20</v>
      </c>
    </row>
    <row r="9793" spans="1:11" x14ac:dyDescent="0.35">
      <c r="A9793">
        <v>31007</v>
      </c>
      <c r="B9793" t="s">
        <v>128</v>
      </c>
      <c r="C9793" s="70">
        <v>-214.09</v>
      </c>
      <c r="D9793" s="70">
        <v>-68.84</v>
      </c>
      <c r="E9793" s="71">
        <v>44683</v>
      </c>
      <c r="F9793" t="s">
        <v>10561</v>
      </c>
      <c r="G9793" t="s">
        <v>2142</v>
      </c>
      <c r="H9793" t="s">
        <v>10560</v>
      </c>
      <c r="I9793" t="s">
        <v>10559</v>
      </c>
      <c r="J9793" s="40">
        <v>0</v>
      </c>
      <c r="K9793" s="40">
        <v>-24</v>
      </c>
    </row>
    <row r="9794" spans="1:11" x14ac:dyDescent="0.35">
      <c r="A9794">
        <v>31007</v>
      </c>
      <c r="B9794" t="s">
        <v>128</v>
      </c>
      <c r="C9794" s="70">
        <v>-214.09</v>
      </c>
      <c r="D9794" s="70">
        <v>-68.84</v>
      </c>
      <c r="E9794" s="71">
        <v>44683</v>
      </c>
      <c r="F9794" t="s">
        <v>10558</v>
      </c>
      <c r="G9794" t="s">
        <v>2142</v>
      </c>
      <c r="H9794" t="s">
        <v>10557</v>
      </c>
      <c r="I9794" t="s">
        <v>10556</v>
      </c>
      <c r="J9794" s="40">
        <v>0</v>
      </c>
      <c r="K9794" s="40">
        <v>9</v>
      </c>
    </row>
    <row r="9795" spans="1:11" x14ac:dyDescent="0.35">
      <c r="A9795">
        <v>31007</v>
      </c>
      <c r="B9795" t="s">
        <v>128</v>
      </c>
      <c r="C9795" s="70">
        <v>-214.09</v>
      </c>
      <c r="D9795" s="70">
        <v>-68.84</v>
      </c>
      <c r="E9795" s="71">
        <v>44683</v>
      </c>
      <c r="F9795" t="s">
        <v>10555</v>
      </c>
      <c r="G9795" t="s">
        <v>2142</v>
      </c>
      <c r="H9795" t="s">
        <v>10554</v>
      </c>
      <c r="I9795" t="s">
        <v>10553</v>
      </c>
      <c r="J9795" s="40">
        <v>0</v>
      </c>
      <c r="K9795" s="40">
        <v>2</v>
      </c>
    </row>
    <row r="9796" spans="1:11" x14ac:dyDescent="0.35">
      <c r="A9796">
        <v>31007</v>
      </c>
      <c r="B9796" t="s">
        <v>128</v>
      </c>
      <c r="C9796" s="70">
        <v>-214.09</v>
      </c>
      <c r="D9796" s="70">
        <v>-68.84</v>
      </c>
      <c r="E9796" s="71">
        <v>44683</v>
      </c>
      <c r="F9796" t="s">
        <v>10552</v>
      </c>
      <c r="G9796" t="s">
        <v>1907</v>
      </c>
      <c r="J9796" s="40">
        <v>0</v>
      </c>
      <c r="K9796" s="40">
        <v>4</v>
      </c>
    </row>
    <row r="9797" spans="1:11" x14ac:dyDescent="0.35">
      <c r="A9797">
        <v>31007</v>
      </c>
      <c r="B9797" t="s">
        <v>128</v>
      </c>
      <c r="C9797" s="70">
        <v>-214.09</v>
      </c>
      <c r="D9797" s="70">
        <v>-68.84</v>
      </c>
      <c r="E9797" s="71">
        <v>44683</v>
      </c>
      <c r="F9797" t="s">
        <v>10551</v>
      </c>
      <c r="G9797" t="s">
        <v>1907</v>
      </c>
      <c r="J9797" s="40">
        <v>0</v>
      </c>
      <c r="K9797" s="40">
        <v>54.2</v>
      </c>
    </row>
    <row r="9798" spans="1:11" x14ac:dyDescent="0.35">
      <c r="A9798">
        <v>31007</v>
      </c>
      <c r="B9798" t="s">
        <v>128</v>
      </c>
      <c r="C9798" s="70">
        <v>-214.09</v>
      </c>
      <c r="D9798" s="70">
        <v>-68.84</v>
      </c>
      <c r="E9798" s="71">
        <v>44684</v>
      </c>
      <c r="F9798" t="s">
        <v>10550</v>
      </c>
      <c r="G9798" t="s">
        <v>2142</v>
      </c>
      <c r="H9798" t="s">
        <v>10549</v>
      </c>
      <c r="I9798" t="s">
        <v>10548</v>
      </c>
      <c r="J9798" s="40">
        <v>0</v>
      </c>
      <c r="K9798" s="40">
        <v>6</v>
      </c>
    </row>
    <row r="9799" spans="1:11" x14ac:dyDescent="0.35">
      <c r="A9799">
        <v>31007</v>
      </c>
      <c r="B9799" t="s">
        <v>128</v>
      </c>
      <c r="C9799" s="70">
        <v>-214.09</v>
      </c>
      <c r="D9799" s="70">
        <v>-68.84</v>
      </c>
      <c r="E9799" s="71">
        <v>44690</v>
      </c>
      <c r="F9799" t="s">
        <v>10541</v>
      </c>
      <c r="G9799" t="s">
        <v>2142</v>
      </c>
      <c r="H9799" t="s">
        <v>10540</v>
      </c>
      <c r="I9799" t="s">
        <v>10539</v>
      </c>
      <c r="J9799" s="40">
        <v>0</v>
      </c>
      <c r="K9799" s="40">
        <v>1257.52</v>
      </c>
    </row>
    <row r="9800" spans="1:11" x14ac:dyDescent="0.35">
      <c r="A9800">
        <v>31007</v>
      </c>
      <c r="B9800" t="s">
        <v>128</v>
      </c>
      <c r="C9800" s="70">
        <v>-214.09</v>
      </c>
      <c r="D9800" s="70">
        <v>-68.84</v>
      </c>
      <c r="E9800" s="71">
        <v>44690</v>
      </c>
      <c r="F9800" t="s">
        <v>10538</v>
      </c>
      <c r="G9800" t="s">
        <v>2142</v>
      </c>
      <c r="H9800" t="s">
        <v>10537</v>
      </c>
      <c r="I9800" t="s">
        <v>10536</v>
      </c>
      <c r="J9800" s="40">
        <v>0</v>
      </c>
      <c r="K9800" s="40">
        <v>834.73</v>
      </c>
    </row>
    <row r="9801" spans="1:11" x14ac:dyDescent="0.35">
      <c r="A9801">
        <v>31007</v>
      </c>
      <c r="B9801" t="s">
        <v>128</v>
      </c>
      <c r="C9801" s="70">
        <v>-214.09</v>
      </c>
      <c r="D9801" s="70">
        <v>-68.84</v>
      </c>
      <c r="E9801" s="71">
        <v>44698</v>
      </c>
      <c r="F9801" t="s">
        <v>10535</v>
      </c>
      <c r="G9801" t="s">
        <v>2142</v>
      </c>
      <c r="H9801" t="s">
        <v>10534</v>
      </c>
      <c r="I9801" t="s">
        <v>10533</v>
      </c>
      <c r="J9801" s="40">
        <v>0</v>
      </c>
      <c r="K9801" s="40">
        <v>9</v>
      </c>
    </row>
    <row r="9802" spans="1:11" x14ac:dyDescent="0.35">
      <c r="A9802">
        <v>31007</v>
      </c>
      <c r="B9802" t="s">
        <v>128</v>
      </c>
      <c r="C9802" s="70">
        <v>-214.09</v>
      </c>
      <c r="D9802" s="70">
        <v>-68.84</v>
      </c>
      <c r="E9802" s="71">
        <v>44701</v>
      </c>
      <c r="F9802" t="s">
        <v>10529</v>
      </c>
      <c r="G9802" t="s">
        <v>2142</v>
      </c>
      <c r="H9802" t="s">
        <v>10528</v>
      </c>
      <c r="I9802" t="s">
        <v>10527</v>
      </c>
      <c r="J9802" s="40">
        <v>0</v>
      </c>
      <c r="K9802" s="40">
        <v>5</v>
      </c>
    </row>
    <row r="9803" spans="1:11" x14ac:dyDescent="0.35">
      <c r="A9803">
        <v>31007</v>
      </c>
      <c r="B9803" t="s">
        <v>128</v>
      </c>
      <c r="C9803" s="70">
        <v>-214.09</v>
      </c>
      <c r="D9803" s="70">
        <v>-68.84</v>
      </c>
      <c r="E9803" s="71">
        <v>44704</v>
      </c>
      <c r="F9803" t="s">
        <v>10520</v>
      </c>
      <c r="G9803" t="s">
        <v>2142</v>
      </c>
      <c r="H9803" t="s">
        <v>10519</v>
      </c>
      <c r="I9803" t="s">
        <v>10518</v>
      </c>
      <c r="J9803" s="40">
        <v>0</v>
      </c>
      <c r="K9803" s="40">
        <v>23.2</v>
      </c>
    </row>
    <row r="9804" spans="1:11" x14ac:dyDescent="0.35">
      <c r="A9804">
        <v>31007</v>
      </c>
      <c r="B9804" t="s">
        <v>128</v>
      </c>
      <c r="C9804" s="70">
        <v>-214.09</v>
      </c>
      <c r="D9804" s="70">
        <v>-68.84</v>
      </c>
      <c r="E9804" s="71">
        <v>44704</v>
      </c>
      <c r="F9804" t="s">
        <v>10517</v>
      </c>
      <c r="G9804" t="s">
        <v>2142</v>
      </c>
      <c r="H9804" t="s">
        <v>10516</v>
      </c>
      <c r="I9804" t="s">
        <v>10515</v>
      </c>
      <c r="J9804" s="40">
        <v>0</v>
      </c>
      <c r="K9804" s="40">
        <v>6</v>
      </c>
    </row>
    <row r="9805" spans="1:11" x14ac:dyDescent="0.35">
      <c r="A9805">
        <v>31007</v>
      </c>
      <c r="B9805" t="s">
        <v>128</v>
      </c>
      <c r="C9805" s="70">
        <v>-214.09</v>
      </c>
      <c r="D9805" s="70">
        <v>-68.84</v>
      </c>
      <c r="E9805" s="71">
        <v>44707</v>
      </c>
      <c r="F9805" t="s">
        <v>15018</v>
      </c>
      <c r="G9805" t="s">
        <v>2142</v>
      </c>
      <c r="H9805" t="s">
        <v>15017</v>
      </c>
      <c r="I9805" t="s">
        <v>15016</v>
      </c>
      <c r="J9805" s="40">
        <v>0</v>
      </c>
      <c r="K9805" s="40">
        <v>68.98</v>
      </c>
    </row>
    <row r="9806" spans="1:11" x14ac:dyDescent="0.35">
      <c r="A9806">
        <v>31007</v>
      </c>
      <c r="B9806" t="s">
        <v>128</v>
      </c>
      <c r="C9806" s="70">
        <v>-214.09</v>
      </c>
      <c r="D9806" s="70">
        <v>-68.84</v>
      </c>
      <c r="E9806" s="71">
        <v>44707</v>
      </c>
      <c r="F9806" t="s">
        <v>10514</v>
      </c>
      <c r="G9806" t="s">
        <v>2142</v>
      </c>
      <c r="H9806" t="s">
        <v>10513</v>
      </c>
      <c r="I9806" t="s">
        <v>10512</v>
      </c>
      <c r="J9806" s="40">
        <v>0</v>
      </c>
      <c r="K9806" s="40">
        <v>9</v>
      </c>
    </row>
    <row r="9807" spans="1:11" x14ac:dyDescent="0.35">
      <c r="A9807">
        <v>31007</v>
      </c>
      <c r="B9807" t="s">
        <v>128</v>
      </c>
      <c r="C9807" s="70">
        <v>-214.09</v>
      </c>
      <c r="D9807" s="70">
        <v>-68.84</v>
      </c>
      <c r="E9807" s="71">
        <v>44712</v>
      </c>
      <c r="F9807" t="s">
        <v>15845</v>
      </c>
      <c r="G9807" t="s">
        <v>1912</v>
      </c>
      <c r="J9807" s="40">
        <v>-24</v>
      </c>
      <c r="K9807" s="40">
        <v>0</v>
      </c>
    </row>
    <row r="9808" spans="1:11" x14ac:dyDescent="0.35">
      <c r="A9808">
        <v>31007</v>
      </c>
      <c r="B9808" t="s">
        <v>128</v>
      </c>
      <c r="C9808" s="70">
        <v>-214.09</v>
      </c>
      <c r="D9808" s="70">
        <v>-68.84</v>
      </c>
      <c r="E9808" s="71">
        <v>44712</v>
      </c>
      <c r="F9808" t="s">
        <v>15845</v>
      </c>
      <c r="G9808" t="s">
        <v>1912</v>
      </c>
      <c r="J9808" s="40">
        <v>24</v>
      </c>
      <c r="K9808" s="40">
        <v>0</v>
      </c>
    </row>
    <row r="9809" spans="1:11" x14ac:dyDescent="0.35">
      <c r="A9809">
        <v>31007</v>
      </c>
      <c r="B9809" t="s">
        <v>128</v>
      </c>
      <c r="C9809" s="70">
        <v>-214.09</v>
      </c>
      <c r="D9809" s="70">
        <v>-68.84</v>
      </c>
      <c r="E9809" s="71">
        <v>44712</v>
      </c>
      <c r="F9809" t="s">
        <v>15845</v>
      </c>
      <c r="G9809" t="s">
        <v>1912</v>
      </c>
      <c r="J9809" s="40">
        <v>4</v>
      </c>
      <c r="K9809" s="40">
        <v>0</v>
      </c>
    </row>
    <row r="9810" spans="1:11" x14ac:dyDescent="0.35">
      <c r="A9810">
        <v>31007</v>
      </c>
      <c r="B9810" t="s">
        <v>128</v>
      </c>
      <c r="C9810" s="70">
        <v>-214.09</v>
      </c>
      <c r="D9810" s="70">
        <v>-68.84</v>
      </c>
      <c r="E9810" s="71">
        <v>44712</v>
      </c>
      <c r="F9810" t="s">
        <v>15845</v>
      </c>
      <c r="G9810" t="s">
        <v>1912</v>
      </c>
      <c r="J9810" s="40">
        <v>12</v>
      </c>
      <c r="K9810" s="40">
        <v>0</v>
      </c>
    </row>
    <row r="9811" spans="1:11" x14ac:dyDescent="0.35">
      <c r="A9811">
        <v>31007</v>
      </c>
      <c r="B9811" t="s">
        <v>128</v>
      </c>
      <c r="C9811" s="70">
        <v>-214.09</v>
      </c>
      <c r="D9811" s="70">
        <v>-68.84</v>
      </c>
      <c r="E9811" s="71">
        <v>44712</v>
      </c>
      <c r="F9811" t="s">
        <v>15845</v>
      </c>
      <c r="G9811" t="s">
        <v>1912</v>
      </c>
      <c r="J9811" s="40">
        <v>2</v>
      </c>
      <c r="K9811" s="40">
        <v>0</v>
      </c>
    </row>
    <row r="9812" spans="1:11" x14ac:dyDescent="0.35">
      <c r="A9812">
        <v>31007</v>
      </c>
      <c r="B9812" t="s">
        <v>128</v>
      </c>
      <c r="C9812" s="70">
        <v>-214.09</v>
      </c>
      <c r="D9812" s="70">
        <v>-68.84</v>
      </c>
      <c r="E9812" s="71">
        <v>44712</v>
      </c>
      <c r="F9812" t="s">
        <v>15845</v>
      </c>
      <c r="G9812" t="s">
        <v>1912</v>
      </c>
      <c r="J9812" s="40">
        <v>6</v>
      </c>
      <c r="K9812" s="40">
        <v>0</v>
      </c>
    </row>
    <row r="9813" spans="1:11" x14ac:dyDescent="0.35">
      <c r="A9813">
        <v>31007</v>
      </c>
      <c r="B9813" t="s">
        <v>128</v>
      </c>
      <c r="C9813" s="70">
        <v>-214.09</v>
      </c>
      <c r="D9813" s="70">
        <v>-68.84</v>
      </c>
      <c r="E9813" s="71">
        <v>44712</v>
      </c>
      <c r="F9813" t="s">
        <v>15845</v>
      </c>
      <c r="G9813" t="s">
        <v>1912</v>
      </c>
      <c r="J9813" s="40">
        <v>71.150000000000006</v>
      </c>
      <c r="K9813" s="40">
        <v>0</v>
      </c>
    </row>
    <row r="9814" spans="1:11" x14ac:dyDescent="0.35">
      <c r="A9814">
        <v>31007</v>
      </c>
      <c r="B9814" t="s">
        <v>128</v>
      </c>
      <c r="C9814" s="70">
        <v>-214.09</v>
      </c>
      <c r="D9814" s="70">
        <v>-68.84</v>
      </c>
      <c r="E9814" s="71">
        <v>44712</v>
      </c>
      <c r="F9814" t="s">
        <v>15845</v>
      </c>
      <c r="G9814" t="s">
        <v>1912</v>
      </c>
      <c r="J9814" s="40">
        <v>9</v>
      </c>
      <c r="K9814" s="40">
        <v>0</v>
      </c>
    </row>
    <row r="9815" spans="1:11" x14ac:dyDescent="0.35">
      <c r="A9815">
        <v>31007</v>
      </c>
      <c r="B9815" t="s">
        <v>128</v>
      </c>
      <c r="C9815" s="70">
        <v>-214.09</v>
      </c>
      <c r="D9815" s="70">
        <v>-68.84</v>
      </c>
      <c r="E9815" s="71">
        <v>44712</v>
      </c>
      <c r="F9815" t="s">
        <v>15845</v>
      </c>
      <c r="G9815" t="s">
        <v>1912</v>
      </c>
      <c r="J9815" s="40">
        <v>1257.52</v>
      </c>
      <c r="K9815" s="40">
        <v>0</v>
      </c>
    </row>
    <row r="9816" spans="1:11" x14ac:dyDescent="0.35">
      <c r="A9816">
        <v>31007</v>
      </c>
      <c r="B9816" t="s">
        <v>128</v>
      </c>
      <c r="C9816" s="70">
        <v>-214.09</v>
      </c>
      <c r="D9816" s="70">
        <v>-68.84</v>
      </c>
      <c r="E9816" s="71">
        <v>44712</v>
      </c>
      <c r="F9816" t="s">
        <v>15845</v>
      </c>
      <c r="G9816" t="s">
        <v>1912</v>
      </c>
      <c r="J9816" s="40">
        <v>834.73</v>
      </c>
      <c r="K9816" s="40">
        <v>0</v>
      </c>
    </row>
    <row r="9817" spans="1:11" x14ac:dyDescent="0.35">
      <c r="A9817">
        <v>31007</v>
      </c>
      <c r="B9817" t="s">
        <v>128</v>
      </c>
      <c r="C9817" s="70">
        <v>-214.09</v>
      </c>
      <c r="D9817" s="70">
        <v>-68.84</v>
      </c>
      <c r="E9817" s="71">
        <v>44712</v>
      </c>
      <c r="F9817" t="s">
        <v>15845</v>
      </c>
      <c r="G9817" t="s">
        <v>1912</v>
      </c>
      <c r="J9817" s="40">
        <v>449.79</v>
      </c>
      <c r="K9817" s="40">
        <v>0</v>
      </c>
    </row>
    <row r="9818" spans="1:11" x14ac:dyDescent="0.35">
      <c r="A9818">
        <v>31007</v>
      </c>
      <c r="B9818" t="s">
        <v>128</v>
      </c>
      <c r="C9818" s="70">
        <v>-214.09</v>
      </c>
      <c r="D9818" s="70">
        <v>-68.84</v>
      </c>
      <c r="E9818" s="71">
        <v>44712</v>
      </c>
      <c r="F9818" t="s">
        <v>15845</v>
      </c>
      <c r="G9818" t="s">
        <v>1912</v>
      </c>
      <c r="J9818" s="40">
        <v>341.21</v>
      </c>
      <c r="K9818" s="40">
        <v>0</v>
      </c>
    </row>
    <row r="9819" spans="1:11" x14ac:dyDescent="0.35">
      <c r="A9819">
        <v>31007</v>
      </c>
      <c r="B9819" t="s">
        <v>128</v>
      </c>
      <c r="C9819" s="70">
        <v>-214.09</v>
      </c>
      <c r="D9819" s="70">
        <v>-68.84</v>
      </c>
      <c r="E9819" s="71">
        <v>44712</v>
      </c>
      <c r="F9819" t="s">
        <v>15845</v>
      </c>
      <c r="G9819" t="s">
        <v>1912</v>
      </c>
      <c r="J9819" s="40">
        <v>6</v>
      </c>
      <c r="K9819" s="40">
        <v>0</v>
      </c>
    </row>
    <row r="9820" spans="1:11" x14ac:dyDescent="0.35">
      <c r="A9820">
        <v>31007</v>
      </c>
      <c r="B9820" t="s">
        <v>128</v>
      </c>
      <c r="C9820" s="70">
        <v>-214.09</v>
      </c>
      <c r="D9820" s="70">
        <v>-68.84</v>
      </c>
      <c r="E9820" s="71">
        <v>44712</v>
      </c>
      <c r="F9820" t="s">
        <v>15845</v>
      </c>
      <c r="G9820" t="s">
        <v>1912</v>
      </c>
      <c r="J9820" s="40">
        <v>6</v>
      </c>
      <c r="K9820" s="40">
        <v>0</v>
      </c>
    </row>
    <row r="9821" spans="1:11" x14ac:dyDescent="0.35">
      <c r="A9821">
        <v>31007</v>
      </c>
      <c r="B9821" t="s">
        <v>128</v>
      </c>
      <c r="C9821" s="70">
        <v>-214.09</v>
      </c>
      <c r="D9821" s="70">
        <v>-68.84</v>
      </c>
      <c r="E9821" s="71">
        <v>44712</v>
      </c>
      <c r="F9821" t="s">
        <v>15845</v>
      </c>
      <c r="G9821" t="s">
        <v>1912</v>
      </c>
      <c r="J9821" s="40">
        <v>23.2</v>
      </c>
      <c r="K9821" s="40">
        <v>0</v>
      </c>
    </row>
    <row r="9822" spans="1:11" x14ac:dyDescent="0.35">
      <c r="A9822">
        <v>31007</v>
      </c>
      <c r="B9822" t="s">
        <v>128</v>
      </c>
      <c r="C9822" s="70">
        <v>-214.09</v>
      </c>
      <c r="D9822" s="70">
        <v>-68.84</v>
      </c>
      <c r="E9822" s="71">
        <v>44712</v>
      </c>
      <c r="F9822" t="s">
        <v>10511</v>
      </c>
      <c r="G9822" t="s">
        <v>2142</v>
      </c>
      <c r="H9822" t="s">
        <v>10510</v>
      </c>
      <c r="I9822" t="s">
        <v>10509</v>
      </c>
      <c r="J9822" s="40">
        <v>0</v>
      </c>
      <c r="K9822" s="40">
        <v>1329.86</v>
      </c>
    </row>
    <row r="9823" spans="1:11" x14ac:dyDescent="0.35">
      <c r="A9823">
        <v>31007</v>
      </c>
      <c r="B9823" t="s">
        <v>128</v>
      </c>
      <c r="C9823" s="70">
        <v>-214.09</v>
      </c>
      <c r="D9823" s="70">
        <v>-68.84</v>
      </c>
      <c r="E9823" s="71">
        <v>44712</v>
      </c>
      <c r="F9823" t="s">
        <v>10508</v>
      </c>
      <c r="G9823" t="s">
        <v>2142</v>
      </c>
      <c r="H9823" t="s">
        <v>10507</v>
      </c>
      <c r="I9823" t="s">
        <v>10506</v>
      </c>
      <c r="J9823" s="40">
        <v>0</v>
      </c>
      <c r="K9823" s="40">
        <v>1038.4000000000001</v>
      </c>
    </row>
    <row r="9824" spans="1:11" x14ac:dyDescent="0.35">
      <c r="A9824">
        <v>31007</v>
      </c>
      <c r="B9824" t="s">
        <v>128</v>
      </c>
      <c r="C9824" s="70">
        <v>-214.09</v>
      </c>
      <c r="D9824" s="70">
        <v>-68.84</v>
      </c>
      <c r="E9824" s="71">
        <v>44712</v>
      </c>
      <c r="F9824" t="s">
        <v>10495</v>
      </c>
      <c r="G9824" t="s">
        <v>1907</v>
      </c>
      <c r="J9824" s="40">
        <v>0</v>
      </c>
      <c r="K9824" s="40">
        <v>4</v>
      </c>
    </row>
    <row r="9825" spans="1:11" x14ac:dyDescent="0.35">
      <c r="A9825">
        <v>31007</v>
      </c>
      <c r="B9825" t="s">
        <v>128</v>
      </c>
      <c r="C9825" s="70">
        <v>-214.09</v>
      </c>
      <c r="D9825" s="70">
        <v>-68.84</v>
      </c>
      <c r="E9825" s="71">
        <v>44712</v>
      </c>
      <c r="F9825" t="s">
        <v>10494</v>
      </c>
      <c r="G9825" t="s">
        <v>1907</v>
      </c>
      <c r="J9825" s="40">
        <v>0</v>
      </c>
      <c r="K9825" s="40">
        <v>12</v>
      </c>
    </row>
    <row r="9826" spans="1:11" x14ac:dyDescent="0.35">
      <c r="A9826">
        <v>31007</v>
      </c>
      <c r="B9826" t="s">
        <v>128</v>
      </c>
      <c r="C9826" s="70">
        <v>-214.09</v>
      </c>
      <c r="D9826" s="70">
        <v>-68.84</v>
      </c>
      <c r="E9826" s="71">
        <v>44712</v>
      </c>
      <c r="F9826" t="s">
        <v>10493</v>
      </c>
      <c r="G9826" t="s">
        <v>1907</v>
      </c>
      <c r="J9826" s="40">
        <v>0</v>
      </c>
      <c r="K9826" s="40">
        <v>6</v>
      </c>
    </row>
    <row r="9827" spans="1:11" x14ac:dyDescent="0.35">
      <c r="A9827">
        <v>31007</v>
      </c>
      <c r="B9827" t="s">
        <v>128</v>
      </c>
      <c r="C9827" s="70">
        <v>-214.09</v>
      </c>
      <c r="D9827" s="70">
        <v>-68.84</v>
      </c>
      <c r="E9827" s="71">
        <v>44712</v>
      </c>
      <c r="F9827" t="s">
        <v>10492</v>
      </c>
      <c r="G9827" t="s">
        <v>1907</v>
      </c>
      <c r="J9827" s="40">
        <v>0</v>
      </c>
      <c r="K9827" s="40">
        <v>12</v>
      </c>
    </row>
    <row r="9828" spans="1:11" x14ac:dyDescent="0.35">
      <c r="A9828">
        <v>31007</v>
      </c>
      <c r="B9828" t="s">
        <v>128</v>
      </c>
      <c r="C9828" s="70">
        <v>-214.09</v>
      </c>
      <c r="D9828" s="70">
        <v>-68.84</v>
      </c>
      <c r="E9828" s="71">
        <v>44712</v>
      </c>
      <c r="F9828" t="s">
        <v>6076</v>
      </c>
      <c r="G9828" t="s">
        <v>2247</v>
      </c>
      <c r="J9828" s="40">
        <v>0</v>
      </c>
      <c r="K9828" s="40">
        <v>0</v>
      </c>
    </row>
    <row r="9829" spans="1:11" x14ac:dyDescent="0.35">
      <c r="A9829">
        <v>31007</v>
      </c>
      <c r="B9829" t="s">
        <v>128</v>
      </c>
      <c r="C9829" s="70">
        <v>-214.09</v>
      </c>
      <c r="D9829" s="70">
        <v>-68.84</v>
      </c>
      <c r="E9829" s="71">
        <v>44712</v>
      </c>
      <c r="F9829" t="s">
        <v>15009</v>
      </c>
      <c r="G9829" t="s">
        <v>2142</v>
      </c>
      <c r="H9829" t="s">
        <v>15008</v>
      </c>
      <c r="I9829" t="s">
        <v>15007</v>
      </c>
      <c r="J9829" s="40">
        <v>0</v>
      </c>
      <c r="K9829" s="40">
        <v>71.09</v>
      </c>
    </row>
    <row r="9830" spans="1:11" x14ac:dyDescent="0.35">
      <c r="A9830">
        <v>31007</v>
      </c>
      <c r="B9830" t="s">
        <v>128</v>
      </c>
      <c r="C9830" s="70">
        <v>-214.09</v>
      </c>
      <c r="D9830" s="70">
        <v>-68.84</v>
      </c>
      <c r="E9830" s="71">
        <v>44713</v>
      </c>
      <c r="F9830" t="s">
        <v>5870</v>
      </c>
      <c r="G9830" t="s">
        <v>1907</v>
      </c>
      <c r="J9830" s="40">
        <v>0</v>
      </c>
      <c r="K9830" s="40">
        <v>0.06</v>
      </c>
    </row>
    <row r="9831" spans="1:11" x14ac:dyDescent="0.35">
      <c r="A9831">
        <v>31007</v>
      </c>
      <c r="B9831" t="s">
        <v>128</v>
      </c>
      <c r="C9831" s="70">
        <v>-214.09</v>
      </c>
      <c r="D9831" s="70">
        <v>-68.84</v>
      </c>
      <c r="E9831" s="71">
        <v>44715</v>
      </c>
      <c r="F9831" t="s">
        <v>10483</v>
      </c>
      <c r="G9831" t="s">
        <v>2142</v>
      </c>
      <c r="H9831" t="s">
        <v>10482</v>
      </c>
      <c r="I9831" t="s">
        <v>10481</v>
      </c>
      <c r="J9831" s="40">
        <v>0</v>
      </c>
      <c r="K9831" s="40">
        <v>6</v>
      </c>
    </row>
    <row r="9832" spans="1:11" x14ac:dyDescent="0.35">
      <c r="A9832">
        <v>31007</v>
      </c>
      <c r="B9832" t="s">
        <v>128</v>
      </c>
      <c r="C9832" s="70">
        <v>-214.09</v>
      </c>
      <c r="D9832" s="70">
        <v>-68.84</v>
      </c>
      <c r="E9832" s="71">
        <v>44729</v>
      </c>
      <c r="F9832" t="s">
        <v>10468</v>
      </c>
      <c r="G9832" t="s">
        <v>2142</v>
      </c>
      <c r="H9832" t="s">
        <v>10467</v>
      </c>
      <c r="I9832" t="s">
        <v>10466</v>
      </c>
      <c r="J9832" s="40">
        <v>0</v>
      </c>
      <c r="K9832" s="40">
        <v>9</v>
      </c>
    </row>
    <row r="9833" spans="1:11" x14ac:dyDescent="0.35">
      <c r="A9833">
        <v>31007</v>
      </c>
      <c r="B9833" t="s">
        <v>128</v>
      </c>
      <c r="C9833" s="70">
        <v>-214.09</v>
      </c>
      <c r="D9833" s="70">
        <v>-68.84</v>
      </c>
      <c r="E9833" s="71">
        <v>44734</v>
      </c>
      <c r="F9833" t="s">
        <v>10459</v>
      </c>
      <c r="G9833" t="s">
        <v>2142</v>
      </c>
      <c r="H9833" t="s">
        <v>10458</v>
      </c>
      <c r="I9833" t="s">
        <v>10457</v>
      </c>
      <c r="J9833" s="40">
        <v>0</v>
      </c>
      <c r="K9833" s="40">
        <v>6</v>
      </c>
    </row>
    <row r="9834" spans="1:11" x14ac:dyDescent="0.35">
      <c r="A9834">
        <v>31007</v>
      </c>
      <c r="B9834" t="s">
        <v>128</v>
      </c>
      <c r="C9834" s="70">
        <v>-214.09</v>
      </c>
      <c r="D9834" s="70">
        <v>-68.84</v>
      </c>
      <c r="E9834" s="71">
        <v>44735</v>
      </c>
      <c r="F9834" t="s">
        <v>10453</v>
      </c>
      <c r="G9834" t="s">
        <v>2142</v>
      </c>
      <c r="H9834" t="s">
        <v>10452</v>
      </c>
      <c r="I9834" t="s">
        <v>10451</v>
      </c>
      <c r="J9834" s="40">
        <v>0</v>
      </c>
      <c r="K9834" s="40">
        <v>22</v>
      </c>
    </row>
    <row r="9835" spans="1:11" x14ac:dyDescent="0.35">
      <c r="A9835">
        <v>31007</v>
      </c>
      <c r="B9835" t="s">
        <v>128</v>
      </c>
      <c r="C9835" s="70">
        <v>-214.09</v>
      </c>
      <c r="D9835" s="70">
        <v>-68.84</v>
      </c>
      <c r="E9835" s="71">
        <v>44735</v>
      </c>
      <c r="F9835" t="s">
        <v>10450</v>
      </c>
      <c r="G9835" t="s">
        <v>2142</v>
      </c>
      <c r="H9835" t="s">
        <v>10449</v>
      </c>
      <c r="I9835" t="s">
        <v>10448</v>
      </c>
      <c r="J9835" s="40">
        <v>0</v>
      </c>
      <c r="K9835" s="40">
        <v>6</v>
      </c>
    </row>
    <row r="9836" spans="1:11" x14ac:dyDescent="0.35">
      <c r="A9836">
        <v>31007</v>
      </c>
      <c r="B9836" t="s">
        <v>128</v>
      </c>
      <c r="C9836" s="70">
        <v>-214.09</v>
      </c>
      <c r="D9836" s="70">
        <v>-68.84</v>
      </c>
      <c r="E9836" s="71">
        <v>44738</v>
      </c>
      <c r="F9836" t="s">
        <v>10447</v>
      </c>
      <c r="G9836" t="s">
        <v>2142</v>
      </c>
      <c r="H9836" t="s">
        <v>10446</v>
      </c>
      <c r="I9836" t="s">
        <v>10445</v>
      </c>
      <c r="J9836" s="40">
        <v>0</v>
      </c>
      <c r="K9836" s="40">
        <v>9</v>
      </c>
    </row>
    <row r="9837" spans="1:11" x14ac:dyDescent="0.35">
      <c r="A9837">
        <v>31007</v>
      </c>
      <c r="B9837" t="s">
        <v>128</v>
      </c>
      <c r="C9837" s="70">
        <v>-214.09</v>
      </c>
      <c r="D9837" s="70">
        <v>-68.84</v>
      </c>
      <c r="E9837" s="71">
        <v>44742</v>
      </c>
      <c r="F9837" t="s">
        <v>17195</v>
      </c>
      <c r="G9837" t="s">
        <v>1912</v>
      </c>
      <c r="J9837" s="40">
        <v>9</v>
      </c>
      <c r="K9837" s="40">
        <v>0</v>
      </c>
    </row>
    <row r="9838" spans="1:11" x14ac:dyDescent="0.35">
      <c r="A9838">
        <v>31007</v>
      </c>
      <c r="B9838" t="s">
        <v>128</v>
      </c>
      <c r="C9838" s="70">
        <v>-214.09</v>
      </c>
      <c r="D9838" s="70">
        <v>-68.84</v>
      </c>
      <c r="E9838" s="71">
        <v>44742</v>
      </c>
      <c r="F9838" t="s">
        <v>17195</v>
      </c>
      <c r="G9838" t="s">
        <v>1912</v>
      </c>
      <c r="J9838" s="40">
        <v>1329.86</v>
      </c>
      <c r="K9838" s="40">
        <v>0</v>
      </c>
    </row>
    <row r="9839" spans="1:11" x14ac:dyDescent="0.35">
      <c r="A9839">
        <v>31007</v>
      </c>
      <c r="B9839" t="s">
        <v>128</v>
      </c>
      <c r="C9839" s="70">
        <v>-214.09</v>
      </c>
      <c r="D9839" s="70">
        <v>-68.84</v>
      </c>
      <c r="E9839" s="71">
        <v>44742</v>
      </c>
      <c r="F9839" t="s">
        <v>17195</v>
      </c>
      <c r="G9839" t="s">
        <v>1912</v>
      </c>
      <c r="J9839" s="40">
        <v>464.19</v>
      </c>
      <c r="K9839" s="40">
        <v>0</v>
      </c>
    </row>
    <row r="9840" spans="1:11" x14ac:dyDescent="0.35">
      <c r="A9840">
        <v>31007</v>
      </c>
      <c r="B9840" t="s">
        <v>128</v>
      </c>
      <c r="C9840" s="70">
        <v>-214.09</v>
      </c>
      <c r="D9840" s="70">
        <v>-68.84</v>
      </c>
      <c r="E9840" s="71">
        <v>44742</v>
      </c>
      <c r="F9840" t="s">
        <v>17195</v>
      </c>
      <c r="G9840" t="s">
        <v>1912</v>
      </c>
      <c r="J9840" s="40">
        <v>359.96</v>
      </c>
      <c r="K9840" s="40">
        <v>0</v>
      </c>
    </row>
    <row r="9841" spans="1:11" x14ac:dyDescent="0.35">
      <c r="A9841">
        <v>31007</v>
      </c>
      <c r="B9841" t="s">
        <v>128</v>
      </c>
      <c r="C9841" s="70">
        <v>-214.09</v>
      </c>
      <c r="D9841" s="70">
        <v>-68.84</v>
      </c>
      <c r="E9841" s="71">
        <v>44742</v>
      </c>
      <c r="F9841" t="s">
        <v>17195</v>
      </c>
      <c r="G9841" t="s">
        <v>1912</v>
      </c>
      <c r="J9841" s="40">
        <v>1038.4000000000001</v>
      </c>
      <c r="K9841" s="40">
        <v>0</v>
      </c>
    </row>
    <row r="9842" spans="1:11" x14ac:dyDescent="0.35">
      <c r="A9842">
        <v>31007</v>
      </c>
      <c r="B9842" t="s">
        <v>128</v>
      </c>
      <c r="C9842" s="70">
        <v>-214.09</v>
      </c>
      <c r="D9842" s="70">
        <v>-68.84</v>
      </c>
      <c r="E9842" s="71">
        <v>44742</v>
      </c>
      <c r="F9842" t="s">
        <v>17195</v>
      </c>
      <c r="G9842" t="s">
        <v>1912</v>
      </c>
      <c r="J9842" s="40">
        <v>6</v>
      </c>
      <c r="K9842" s="40">
        <v>0</v>
      </c>
    </row>
    <row r="9843" spans="1:11" x14ac:dyDescent="0.35">
      <c r="A9843">
        <v>31007</v>
      </c>
      <c r="B9843" t="s">
        <v>128</v>
      </c>
      <c r="C9843" s="70">
        <v>-214.09</v>
      </c>
      <c r="D9843" s="70">
        <v>-68.84</v>
      </c>
      <c r="E9843" s="71">
        <v>44742</v>
      </c>
      <c r="F9843" t="s">
        <v>17195</v>
      </c>
      <c r="G9843" t="s">
        <v>1912</v>
      </c>
      <c r="J9843" s="40">
        <v>6</v>
      </c>
      <c r="K9843" s="40">
        <v>0</v>
      </c>
    </row>
    <row r="9844" spans="1:11" x14ac:dyDescent="0.35">
      <c r="A9844">
        <v>31007</v>
      </c>
      <c r="B9844" t="s">
        <v>128</v>
      </c>
      <c r="C9844" s="70">
        <v>-214.09</v>
      </c>
      <c r="D9844" s="70">
        <v>-68.84</v>
      </c>
      <c r="E9844" s="71">
        <v>44742</v>
      </c>
      <c r="F9844" t="s">
        <v>17195</v>
      </c>
      <c r="G9844" t="s">
        <v>1912</v>
      </c>
      <c r="J9844" s="40">
        <v>22</v>
      </c>
      <c r="K9844" s="40">
        <v>0</v>
      </c>
    </row>
    <row r="9845" spans="1:11" x14ac:dyDescent="0.35">
      <c r="A9845">
        <v>31007</v>
      </c>
      <c r="B9845" t="s">
        <v>128</v>
      </c>
      <c r="C9845" s="70">
        <v>-214.09</v>
      </c>
      <c r="D9845" s="70">
        <v>-68.84</v>
      </c>
      <c r="E9845" s="71">
        <v>44742</v>
      </c>
      <c r="F9845" t="s">
        <v>17195</v>
      </c>
      <c r="G9845" t="s">
        <v>1912</v>
      </c>
      <c r="J9845" s="40">
        <v>9</v>
      </c>
      <c r="K9845" s="40">
        <v>0</v>
      </c>
    </row>
    <row r="9846" spans="1:11" x14ac:dyDescent="0.35">
      <c r="A9846">
        <v>31007</v>
      </c>
      <c r="B9846" t="s">
        <v>128</v>
      </c>
      <c r="C9846" s="70">
        <v>-214.09</v>
      </c>
      <c r="D9846" s="70">
        <v>-68.84</v>
      </c>
      <c r="E9846" s="71">
        <v>44742</v>
      </c>
      <c r="F9846" t="s">
        <v>17195</v>
      </c>
      <c r="G9846" t="s">
        <v>1912</v>
      </c>
      <c r="J9846" s="40">
        <v>4</v>
      </c>
      <c r="K9846" s="40">
        <v>0</v>
      </c>
    </row>
    <row r="9847" spans="1:11" x14ac:dyDescent="0.35">
      <c r="A9847">
        <v>31007</v>
      </c>
      <c r="B9847" t="s">
        <v>128</v>
      </c>
      <c r="C9847" s="70">
        <v>-214.09</v>
      </c>
      <c r="D9847" s="70">
        <v>-68.84</v>
      </c>
      <c r="E9847" s="71">
        <v>44742</v>
      </c>
      <c r="F9847" t="s">
        <v>15840</v>
      </c>
      <c r="G9847" t="s">
        <v>1912</v>
      </c>
      <c r="J9847" s="40">
        <v>9</v>
      </c>
      <c r="K9847" s="40">
        <v>0</v>
      </c>
    </row>
    <row r="9848" spans="1:11" x14ac:dyDescent="0.35">
      <c r="A9848">
        <v>31007</v>
      </c>
      <c r="B9848" t="s">
        <v>128</v>
      </c>
      <c r="C9848" s="70">
        <v>-214.09</v>
      </c>
      <c r="D9848" s="70">
        <v>-68.84</v>
      </c>
      <c r="E9848" s="71">
        <v>44742</v>
      </c>
      <c r="F9848" t="s">
        <v>15840</v>
      </c>
      <c r="G9848" t="s">
        <v>1912</v>
      </c>
      <c r="J9848" s="40">
        <v>12</v>
      </c>
      <c r="K9848" s="40">
        <v>0</v>
      </c>
    </row>
    <row r="9849" spans="1:11" x14ac:dyDescent="0.35">
      <c r="A9849">
        <v>31007</v>
      </c>
      <c r="B9849" t="s">
        <v>128</v>
      </c>
      <c r="C9849" s="70">
        <v>-214.09</v>
      </c>
      <c r="D9849" s="70">
        <v>-68.84</v>
      </c>
      <c r="E9849" s="71">
        <v>44742</v>
      </c>
      <c r="F9849" t="s">
        <v>15840</v>
      </c>
      <c r="G9849" t="s">
        <v>1912</v>
      </c>
      <c r="J9849" s="40">
        <v>4</v>
      </c>
      <c r="K9849" s="40">
        <v>0</v>
      </c>
    </row>
    <row r="9850" spans="1:11" x14ac:dyDescent="0.35">
      <c r="A9850">
        <v>31007</v>
      </c>
      <c r="B9850" t="s">
        <v>128</v>
      </c>
      <c r="C9850" s="70">
        <v>-214.09</v>
      </c>
      <c r="D9850" s="70">
        <v>-68.84</v>
      </c>
      <c r="E9850" s="71">
        <v>44742</v>
      </c>
      <c r="F9850" t="s">
        <v>15840</v>
      </c>
      <c r="G9850" t="s">
        <v>1912</v>
      </c>
      <c r="J9850" s="40">
        <v>2</v>
      </c>
      <c r="K9850" s="40">
        <v>0</v>
      </c>
    </row>
    <row r="9851" spans="1:11" x14ac:dyDescent="0.35">
      <c r="A9851">
        <v>31007</v>
      </c>
      <c r="B9851" t="s">
        <v>128</v>
      </c>
      <c r="C9851" s="70">
        <v>-214.09</v>
      </c>
      <c r="D9851" s="70">
        <v>-68.84</v>
      </c>
      <c r="E9851" s="71">
        <v>44742</v>
      </c>
      <c r="F9851" t="s">
        <v>15840</v>
      </c>
      <c r="G9851" t="s">
        <v>1912</v>
      </c>
      <c r="J9851" s="40">
        <v>6</v>
      </c>
      <c r="K9851" s="40">
        <v>0</v>
      </c>
    </row>
    <row r="9852" spans="1:11" x14ac:dyDescent="0.35">
      <c r="A9852">
        <v>31007</v>
      </c>
      <c r="B9852" t="s">
        <v>128</v>
      </c>
      <c r="C9852" s="70">
        <v>-214.09</v>
      </c>
      <c r="D9852" s="70">
        <v>-68.84</v>
      </c>
      <c r="E9852" s="71">
        <v>44742</v>
      </c>
      <c r="F9852" t="s">
        <v>15840</v>
      </c>
      <c r="G9852" t="s">
        <v>1912</v>
      </c>
      <c r="J9852" s="40">
        <v>68.98</v>
      </c>
      <c r="K9852" s="40">
        <v>0</v>
      </c>
    </row>
    <row r="9853" spans="1:11" x14ac:dyDescent="0.35">
      <c r="A9853">
        <v>31007</v>
      </c>
      <c r="B9853" t="s">
        <v>128</v>
      </c>
      <c r="C9853" s="70">
        <v>-214.09</v>
      </c>
      <c r="D9853" s="70">
        <v>-68.84</v>
      </c>
      <c r="E9853" s="71">
        <v>44742</v>
      </c>
      <c r="F9853" t="s">
        <v>3441</v>
      </c>
      <c r="G9853" t="s">
        <v>1912</v>
      </c>
      <c r="J9853" s="40">
        <v>5</v>
      </c>
      <c r="K9853" s="40">
        <v>0</v>
      </c>
    </row>
    <row r="9854" spans="1:11" x14ac:dyDescent="0.35">
      <c r="A9854">
        <v>31007</v>
      </c>
      <c r="B9854" t="s">
        <v>128</v>
      </c>
      <c r="C9854" s="70">
        <v>-214.09</v>
      </c>
      <c r="D9854" s="70">
        <v>-68.84</v>
      </c>
      <c r="E9854" s="71">
        <v>44742</v>
      </c>
      <c r="F9854" t="s">
        <v>3440</v>
      </c>
      <c r="G9854" t="s">
        <v>1912</v>
      </c>
      <c r="J9854" s="40">
        <v>9</v>
      </c>
      <c r="K9854" s="40">
        <v>0</v>
      </c>
    </row>
    <row r="9855" spans="1:11" x14ac:dyDescent="0.35">
      <c r="A9855">
        <v>31007</v>
      </c>
      <c r="B9855" t="s">
        <v>128</v>
      </c>
      <c r="C9855" s="70">
        <v>-214.09</v>
      </c>
      <c r="D9855" s="70">
        <v>-68.84</v>
      </c>
      <c r="E9855" s="71">
        <v>44742</v>
      </c>
      <c r="F9855" t="s">
        <v>3440</v>
      </c>
      <c r="G9855" t="s">
        <v>1912</v>
      </c>
      <c r="J9855" s="40">
        <v>5</v>
      </c>
      <c r="K9855" s="40">
        <v>0</v>
      </c>
    </row>
    <row r="9856" spans="1:11" x14ac:dyDescent="0.35">
      <c r="A9856">
        <v>31007</v>
      </c>
      <c r="B9856" t="s">
        <v>128</v>
      </c>
      <c r="C9856" s="70">
        <v>-214.09</v>
      </c>
      <c r="D9856" s="70">
        <v>-68.84</v>
      </c>
      <c r="E9856" s="71">
        <v>44742</v>
      </c>
      <c r="F9856" t="s">
        <v>3440</v>
      </c>
      <c r="G9856" t="s">
        <v>1912</v>
      </c>
      <c r="J9856" s="40">
        <v>9</v>
      </c>
      <c r="K9856" s="40">
        <v>0</v>
      </c>
    </row>
    <row r="9857" spans="1:11" x14ac:dyDescent="0.35">
      <c r="A9857">
        <v>31007</v>
      </c>
      <c r="B9857" t="s">
        <v>128</v>
      </c>
      <c r="C9857" s="70">
        <v>-214.09</v>
      </c>
      <c r="D9857" s="70">
        <v>-68.84</v>
      </c>
      <c r="E9857" s="71">
        <v>44742</v>
      </c>
      <c r="F9857" t="s">
        <v>5838</v>
      </c>
      <c r="G9857" t="s">
        <v>2247</v>
      </c>
      <c r="J9857" s="40">
        <v>0</v>
      </c>
      <c r="K9857" s="40">
        <v>0</v>
      </c>
    </row>
    <row r="9858" spans="1:11" x14ac:dyDescent="0.35">
      <c r="A9858">
        <v>31007</v>
      </c>
      <c r="B9858" t="s">
        <v>128</v>
      </c>
      <c r="C9858" s="70">
        <v>-214.09</v>
      </c>
      <c r="D9858" s="70">
        <v>-68.84</v>
      </c>
      <c r="E9858" s="71">
        <v>44743</v>
      </c>
      <c r="F9858" t="s">
        <v>10431</v>
      </c>
      <c r="G9858" t="s">
        <v>2142</v>
      </c>
      <c r="H9858" t="s">
        <v>10417</v>
      </c>
      <c r="I9858" t="s">
        <v>10416</v>
      </c>
      <c r="J9858" s="40">
        <v>0</v>
      </c>
      <c r="K9858" s="40">
        <v>2</v>
      </c>
    </row>
    <row r="9859" spans="1:11" x14ac:dyDescent="0.35">
      <c r="A9859">
        <v>31007</v>
      </c>
      <c r="B9859" t="s">
        <v>128</v>
      </c>
      <c r="C9859" s="70">
        <v>-214.09</v>
      </c>
      <c r="D9859" s="70">
        <v>-68.84</v>
      </c>
      <c r="E9859" s="71">
        <v>44743</v>
      </c>
      <c r="F9859" t="s">
        <v>10430</v>
      </c>
      <c r="G9859" t="s">
        <v>2142</v>
      </c>
      <c r="H9859" t="s">
        <v>10429</v>
      </c>
      <c r="I9859" t="s">
        <v>10428</v>
      </c>
      <c r="J9859" s="40">
        <v>0</v>
      </c>
      <c r="K9859" s="40">
        <v>9</v>
      </c>
    </row>
    <row r="9860" spans="1:11" x14ac:dyDescent="0.35">
      <c r="A9860">
        <v>31007</v>
      </c>
      <c r="B9860" t="s">
        <v>128</v>
      </c>
      <c r="C9860" s="70">
        <v>-214.09</v>
      </c>
      <c r="D9860" s="70">
        <v>-68.84</v>
      </c>
      <c r="E9860" s="71">
        <v>44743</v>
      </c>
      <c r="F9860" t="s">
        <v>10424</v>
      </c>
      <c r="G9860" t="s">
        <v>2142</v>
      </c>
      <c r="H9860" t="s">
        <v>10423</v>
      </c>
      <c r="I9860" t="s">
        <v>10422</v>
      </c>
      <c r="J9860" s="40">
        <v>0</v>
      </c>
      <c r="K9860" s="40">
        <v>7.89</v>
      </c>
    </row>
    <row r="9861" spans="1:11" x14ac:dyDescent="0.35">
      <c r="A9861">
        <v>31007</v>
      </c>
      <c r="B9861" t="s">
        <v>128</v>
      </c>
      <c r="C9861" s="70">
        <v>-214.09</v>
      </c>
      <c r="D9861" s="70">
        <v>-68.84</v>
      </c>
      <c r="E9861" s="71">
        <v>44743</v>
      </c>
      <c r="F9861" t="s">
        <v>10421</v>
      </c>
      <c r="G9861" t="s">
        <v>2142</v>
      </c>
      <c r="H9861" t="s">
        <v>10420</v>
      </c>
      <c r="I9861" t="s">
        <v>10419</v>
      </c>
      <c r="J9861" s="40">
        <v>0</v>
      </c>
      <c r="K9861" s="40">
        <v>22.36</v>
      </c>
    </row>
    <row r="9862" spans="1:11" x14ac:dyDescent="0.35">
      <c r="A9862">
        <v>31007</v>
      </c>
      <c r="B9862" t="s">
        <v>128</v>
      </c>
      <c r="C9862" s="70">
        <v>-214.09</v>
      </c>
      <c r="D9862" s="70">
        <v>-68.84</v>
      </c>
      <c r="E9862" s="71">
        <v>44743</v>
      </c>
      <c r="F9862" t="s">
        <v>10418</v>
      </c>
      <c r="G9862" t="s">
        <v>1907</v>
      </c>
      <c r="H9862" t="s">
        <v>10417</v>
      </c>
      <c r="I9862" t="s">
        <v>10416</v>
      </c>
      <c r="J9862" s="40">
        <v>8.4499999999999993</v>
      </c>
      <c r="K9862" s="40">
        <v>0</v>
      </c>
    </row>
    <row r="9863" spans="1:11" x14ac:dyDescent="0.35">
      <c r="A9863">
        <v>31007</v>
      </c>
      <c r="B9863" t="s">
        <v>128</v>
      </c>
      <c r="C9863" s="70">
        <v>-214.09</v>
      </c>
      <c r="D9863" s="70">
        <v>-68.84</v>
      </c>
      <c r="E9863" s="71">
        <v>44744</v>
      </c>
      <c r="F9863" t="s">
        <v>10408</v>
      </c>
      <c r="G9863" t="s">
        <v>2142</v>
      </c>
      <c r="H9863" t="s">
        <v>10407</v>
      </c>
      <c r="I9863" t="s">
        <v>10406</v>
      </c>
      <c r="J9863" s="40">
        <v>0</v>
      </c>
      <c r="K9863" s="40">
        <v>2</v>
      </c>
    </row>
    <row r="9864" spans="1:11" x14ac:dyDescent="0.35">
      <c r="A9864">
        <v>31007</v>
      </c>
      <c r="B9864" t="s">
        <v>128</v>
      </c>
      <c r="C9864" s="70">
        <v>-214.09</v>
      </c>
      <c r="D9864" s="70">
        <v>-68.84</v>
      </c>
      <c r="E9864" s="71">
        <v>44744</v>
      </c>
      <c r="F9864" t="s">
        <v>10405</v>
      </c>
      <c r="G9864" t="s">
        <v>2142</v>
      </c>
      <c r="H9864" t="s">
        <v>10404</v>
      </c>
      <c r="I9864" t="s">
        <v>10403</v>
      </c>
      <c r="J9864" s="40">
        <v>0</v>
      </c>
      <c r="K9864" s="40">
        <v>9</v>
      </c>
    </row>
    <row r="9865" spans="1:11" x14ac:dyDescent="0.35">
      <c r="A9865">
        <v>31007</v>
      </c>
      <c r="B9865" t="s">
        <v>128</v>
      </c>
      <c r="C9865" s="70">
        <v>-214.09</v>
      </c>
      <c r="D9865" s="70">
        <v>-68.84</v>
      </c>
      <c r="E9865" s="71">
        <v>44745</v>
      </c>
      <c r="F9865" t="s">
        <v>10402</v>
      </c>
      <c r="G9865" t="s">
        <v>2142</v>
      </c>
      <c r="H9865" t="s">
        <v>10401</v>
      </c>
      <c r="I9865" t="s">
        <v>10400</v>
      </c>
      <c r="J9865" s="40">
        <v>0</v>
      </c>
      <c r="K9865" s="40">
        <v>6</v>
      </c>
    </row>
    <row r="9866" spans="1:11" x14ac:dyDescent="0.35">
      <c r="A9866">
        <v>31007</v>
      </c>
      <c r="B9866" t="s">
        <v>128</v>
      </c>
      <c r="C9866" s="70">
        <v>-214.09</v>
      </c>
      <c r="D9866" s="70">
        <v>-68.84</v>
      </c>
      <c r="E9866" s="71">
        <v>44751</v>
      </c>
      <c r="F9866" t="s">
        <v>10393</v>
      </c>
      <c r="G9866" t="s">
        <v>2142</v>
      </c>
      <c r="H9866" t="s">
        <v>10392</v>
      </c>
      <c r="I9866" t="s">
        <v>10391</v>
      </c>
      <c r="J9866" s="40">
        <v>0</v>
      </c>
      <c r="K9866" s="40">
        <v>807.81</v>
      </c>
    </row>
    <row r="9867" spans="1:11" x14ac:dyDescent="0.35">
      <c r="A9867">
        <v>31007</v>
      </c>
      <c r="B9867" t="s">
        <v>128</v>
      </c>
      <c r="C9867" s="70">
        <v>-214.09</v>
      </c>
      <c r="D9867" s="70">
        <v>-68.84</v>
      </c>
      <c r="E9867" s="71">
        <v>44751</v>
      </c>
      <c r="F9867" t="s">
        <v>10390</v>
      </c>
      <c r="G9867" t="s">
        <v>2142</v>
      </c>
      <c r="H9867" t="s">
        <v>10389</v>
      </c>
      <c r="I9867" t="s">
        <v>10388</v>
      </c>
      <c r="J9867" s="40">
        <v>0</v>
      </c>
      <c r="K9867" s="40">
        <v>2421.14</v>
      </c>
    </row>
    <row r="9868" spans="1:11" x14ac:dyDescent="0.35">
      <c r="A9868">
        <v>31007</v>
      </c>
      <c r="B9868" t="s">
        <v>128</v>
      </c>
      <c r="C9868" s="70">
        <v>-214.09</v>
      </c>
      <c r="D9868" s="70">
        <v>-68.84</v>
      </c>
      <c r="E9868" s="71">
        <v>44751</v>
      </c>
      <c r="F9868" t="s">
        <v>10387</v>
      </c>
      <c r="G9868" t="s">
        <v>2142</v>
      </c>
      <c r="H9868" t="s">
        <v>10386</v>
      </c>
      <c r="I9868" t="s">
        <v>10385</v>
      </c>
      <c r="J9868" s="40">
        <v>0</v>
      </c>
      <c r="K9868" s="40">
        <v>361.79</v>
      </c>
    </row>
    <row r="9869" spans="1:11" x14ac:dyDescent="0.35">
      <c r="A9869">
        <v>31007</v>
      </c>
      <c r="B9869" t="s">
        <v>128</v>
      </c>
      <c r="C9869" s="70">
        <v>-214.09</v>
      </c>
      <c r="D9869" s="70">
        <v>-68.84</v>
      </c>
      <c r="E9869" s="71">
        <v>44759</v>
      </c>
      <c r="F9869" t="s">
        <v>10373</v>
      </c>
      <c r="G9869" t="s">
        <v>2142</v>
      </c>
      <c r="H9869" t="s">
        <v>10372</v>
      </c>
      <c r="I9869" t="s">
        <v>10371</v>
      </c>
      <c r="J9869" s="40">
        <v>0</v>
      </c>
      <c r="K9869" s="40">
        <v>9</v>
      </c>
    </row>
    <row r="9870" spans="1:11" x14ac:dyDescent="0.35">
      <c r="A9870">
        <v>31007</v>
      </c>
      <c r="B9870" t="s">
        <v>128</v>
      </c>
      <c r="C9870" s="70">
        <v>-214.09</v>
      </c>
      <c r="D9870" s="70">
        <v>-68.84</v>
      </c>
      <c r="E9870" s="71">
        <v>44762</v>
      </c>
      <c r="F9870" t="s">
        <v>10361</v>
      </c>
      <c r="G9870" t="s">
        <v>2142</v>
      </c>
      <c r="H9870" t="s">
        <v>10360</v>
      </c>
      <c r="I9870" t="s">
        <v>10359</v>
      </c>
      <c r="J9870" s="40">
        <v>0</v>
      </c>
      <c r="K9870" s="40">
        <v>5</v>
      </c>
    </row>
    <row r="9871" spans="1:11" x14ac:dyDescent="0.35">
      <c r="A9871">
        <v>31007</v>
      </c>
      <c r="B9871" t="s">
        <v>128</v>
      </c>
      <c r="C9871" s="70">
        <v>-214.09</v>
      </c>
      <c r="D9871" s="70">
        <v>-68.84</v>
      </c>
      <c r="E9871" s="71">
        <v>44764</v>
      </c>
      <c r="F9871" t="s">
        <v>10355</v>
      </c>
      <c r="G9871" t="s">
        <v>2142</v>
      </c>
      <c r="H9871" t="s">
        <v>10354</v>
      </c>
      <c r="I9871" t="s">
        <v>10353</v>
      </c>
      <c r="J9871" s="40">
        <v>0</v>
      </c>
      <c r="K9871" s="40">
        <v>6</v>
      </c>
    </row>
    <row r="9872" spans="1:11" x14ac:dyDescent="0.35">
      <c r="A9872">
        <v>31007</v>
      </c>
      <c r="B9872" t="s">
        <v>128</v>
      </c>
      <c r="C9872" s="70">
        <v>-214.09</v>
      </c>
      <c r="D9872" s="70">
        <v>-68.84</v>
      </c>
      <c r="E9872" s="71">
        <v>44765</v>
      </c>
      <c r="F9872" t="s">
        <v>10349</v>
      </c>
      <c r="G9872" t="s">
        <v>2142</v>
      </c>
      <c r="H9872" t="s">
        <v>10348</v>
      </c>
      <c r="I9872" t="s">
        <v>10347</v>
      </c>
      <c r="J9872" s="40">
        <v>0</v>
      </c>
      <c r="K9872" s="40">
        <v>6</v>
      </c>
    </row>
    <row r="9873" spans="1:11" x14ac:dyDescent="0.35">
      <c r="A9873">
        <v>31007</v>
      </c>
      <c r="B9873" t="s">
        <v>128</v>
      </c>
      <c r="C9873" s="70">
        <v>-214.09</v>
      </c>
      <c r="D9873" s="70">
        <v>-68.84</v>
      </c>
      <c r="E9873" s="71">
        <v>44765</v>
      </c>
      <c r="F9873" t="s">
        <v>10346</v>
      </c>
      <c r="G9873" t="s">
        <v>2142</v>
      </c>
      <c r="H9873" t="s">
        <v>10345</v>
      </c>
      <c r="I9873" t="s">
        <v>10344</v>
      </c>
      <c r="J9873" s="40">
        <v>0</v>
      </c>
      <c r="K9873" s="40">
        <v>24.93</v>
      </c>
    </row>
    <row r="9874" spans="1:11" x14ac:dyDescent="0.35">
      <c r="A9874">
        <v>31007</v>
      </c>
      <c r="B9874" t="s">
        <v>128</v>
      </c>
      <c r="C9874" s="70">
        <v>-214.09</v>
      </c>
      <c r="D9874" s="70">
        <v>-68.84</v>
      </c>
      <c r="E9874" s="71">
        <v>44768</v>
      </c>
      <c r="F9874" t="s">
        <v>10337</v>
      </c>
      <c r="G9874" t="s">
        <v>2142</v>
      </c>
      <c r="H9874" t="s">
        <v>10336</v>
      </c>
      <c r="I9874" t="s">
        <v>10335</v>
      </c>
      <c r="J9874" s="40">
        <v>0</v>
      </c>
      <c r="K9874" s="40">
        <v>9</v>
      </c>
    </row>
    <row r="9875" spans="1:11" x14ac:dyDescent="0.35">
      <c r="A9875">
        <v>31007</v>
      </c>
      <c r="B9875" t="s">
        <v>128</v>
      </c>
      <c r="C9875" s="70">
        <v>-214.09</v>
      </c>
      <c r="D9875" s="70">
        <v>-68.84</v>
      </c>
      <c r="E9875" s="71">
        <v>44768</v>
      </c>
      <c r="F9875" t="s">
        <v>15002</v>
      </c>
      <c r="G9875" t="s">
        <v>2142</v>
      </c>
      <c r="H9875" t="s">
        <v>15001</v>
      </c>
      <c r="I9875" t="s">
        <v>15000</v>
      </c>
      <c r="J9875" s="40">
        <v>0</v>
      </c>
      <c r="K9875" s="40">
        <v>69.11</v>
      </c>
    </row>
    <row r="9876" spans="1:11" x14ac:dyDescent="0.35">
      <c r="A9876">
        <v>31007</v>
      </c>
      <c r="B9876" t="s">
        <v>128</v>
      </c>
      <c r="C9876" s="70">
        <v>-214.09</v>
      </c>
      <c r="D9876" s="70">
        <v>-68.84</v>
      </c>
      <c r="E9876" s="71">
        <v>44773</v>
      </c>
      <c r="F9876" t="s">
        <v>15835</v>
      </c>
      <c r="G9876" t="s">
        <v>1912</v>
      </c>
      <c r="J9876" s="40">
        <v>12</v>
      </c>
      <c r="K9876" s="40">
        <v>0</v>
      </c>
    </row>
    <row r="9877" spans="1:11" x14ac:dyDescent="0.35">
      <c r="A9877">
        <v>31007</v>
      </c>
      <c r="B9877" t="s">
        <v>128</v>
      </c>
      <c r="C9877" s="70">
        <v>-214.09</v>
      </c>
      <c r="D9877" s="70">
        <v>-68.84</v>
      </c>
      <c r="E9877" s="71">
        <v>44773</v>
      </c>
      <c r="F9877" t="s">
        <v>15835</v>
      </c>
      <c r="G9877" t="s">
        <v>1912</v>
      </c>
      <c r="J9877" s="40">
        <v>2</v>
      </c>
      <c r="K9877" s="40">
        <v>0</v>
      </c>
    </row>
    <row r="9878" spans="1:11" x14ac:dyDescent="0.35">
      <c r="A9878">
        <v>31007</v>
      </c>
      <c r="B9878" t="s">
        <v>128</v>
      </c>
      <c r="C9878" s="70">
        <v>-214.09</v>
      </c>
      <c r="D9878" s="70">
        <v>-68.84</v>
      </c>
      <c r="E9878" s="71">
        <v>44773</v>
      </c>
      <c r="F9878" t="s">
        <v>15835</v>
      </c>
      <c r="G9878" t="s">
        <v>1912</v>
      </c>
      <c r="J9878" s="40">
        <v>6</v>
      </c>
      <c r="K9878" s="40">
        <v>0</v>
      </c>
    </row>
    <row r="9879" spans="1:11" x14ac:dyDescent="0.35">
      <c r="A9879">
        <v>31007</v>
      </c>
      <c r="B9879" t="s">
        <v>128</v>
      </c>
      <c r="C9879" s="70">
        <v>-214.09</v>
      </c>
      <c r="D9879" s="70">
        <v>-68.84</v>
      </c>
      <c r="E9879" s="71">
        <v>44773</v>
      </c>
      <c r="F9879" t="s">
        <v>15835</v>
      </c>
      <c r="G9879" t="s">
        <v>1912</v>
      </c>
      <c r="J9879" s="40">
        <v>71.09</v>
      </c>
      <c r="K9879" s="40">
        <v>0</v>
      </c>
    </row>
    <row r="9880" spans="1:11" x14ac:dyDescent="0.35">
      <c r="A9880">
        <v>31007</v>
      </c>
      <c r="B9880" t="s">
        <v>128</v>
      </c>
      <c r="C9880" s="70">
        <v>-214.09</v>
      </c>
      <c r="D9880" s="70">
        <v>-68.84</v>
      </c>
      <c r="E9880" s="71">
        <v>44773</v>
      </c>
      <c r="F9880" t="s">
        <v>15835</v>
      </c>
      <c r="G9880" t="s">
        <v>1912</v>
      </c>
      <c r="J9880" s="40">
        <v>9</v>
      </c>
      <c r="K9880" s="40">
        <v>0</v>
      </c>
    </row>
    <row r="9881" spans="1:11" x14ac:dyDescent="0.35">
      <c r="A9881">
        <v>31007</v>
      </c>
      <c r="B9881" t="s">
        <v>128</v>
      </c>
      <c r="C9881" s="70">
        <v>-214.09</v>
      </c>
      <c r="D9881" s="70">
        <v>-68.84</v>
      </c>
      <c r="E9881" s="71">
        <v>44773</v>
      </c>
      <c r="F9881" t="s">
        <v>15835</v>
      </c>
      <c r="G9881" t="s">
        <v>1912</v>
      </c>
      <c r="J9881" s="40">
        <v>807.81</v>
      </c>
      <c r="K9881" s="40">
        <v>0</v>
      </c>
    </row>
    <row r="9882" spans="1:11" x14ac:dyDescent="0.35">
      <c r="A9882">
        <v>31007</v>
      </c>
      <c r="B9882" t="s">
        <v>128</v>
      </c>
      <c r="C9882" s="70">
        <v>-214.09</v>
      </c>
      <c r="D9882" s="70">
        <v>-68.84</v>
      </c>
      <c r="E9882" s="71">
        <v>44773</v>
      </c>
      <c r="F9882" t="s">
        <v>15835</v>
      </c>
      <c r="G9882" t="s">
        <v>1912</v>
      </c>
      <c r="J9882" s="40">
        <v>2421.14</v>
      </c>
      <c r="K9882" s="40">
        <v>0</v>
      </c>
    </row>
    <row r="9883" spans="1:11" x14ac:dyDescent="0.35">
      <c r="A9883">
        <v>31007</v>
      </c>
      <c r="B9883" t="s">
        <v>128</v>
      </c>
      <c r="C9883" s="70">
        <v>-214.09</v>
      </c>
      <c r="D9883" s="70">
        <v>-68.84</v>
      </c>
      <c r="E9883" s="71">
        <v>44773</v>
      </c>
      <c r="F9883" t="s">
        <v>15835</v>
      </c>
      <c r="G9883" t="s">
        <v>1912</v>
      </c>
      <c r="J9883" s="40">
        <v>450.03</v>
      </c>
      <c r="K9883" s="40">
        <v>0</v>
      </c>
    </row>
    <row r="9884" spans="1:11" x14ac:dyDescent="0.35">
      <c r="A9884">
        <v>31007</v>
      </c>
      <c r="B9884" t="s">
        <v>128</v>
      </c>
      <c r="C9884" s="70">
        <v>-214.09</v>
      </c>
      <c r="D9884" s="70">
        <v>-68.84</v>
      </c>
      <c r="E9884" s="71">
        <v>44773</v>
      </c>
      <c r="F9884" t="s">
        <v>15835</v>
      </c>
      <c r="G9884" t="s">
        <v>1912</v>
      </c>
      <c r="J9884" s="40">
        <v>361.79</v>
      </c>
      <c r="K9884" s="40">
        <v>0</v>
      </c>
    </row>
    <row r="9885" spans="1:11" x14ac:dyDescent="0.35">
      <c r="A9885">
        <v>31007</v>
      </c>
      <c r="B9885" t="s">
        <v>128</v>
      </c>
      <c r="C9885" s="70">
        <v>-214.09</v>
      </c>
      <c r="D9885" s="70">
        <v>-68.84</v>
      </c>
      <c r="E9885" s="71">
        <v>44773</v>
      </c>
      <c r="F9885" t="s">
        <v>15835</v>
      </c>
      <c r="G9885" t="s">
        <v>1912</v>
      </c>
      <c r="J9885" s="40">
        <v>6</v>
      </c>
      <c r="K9885" s="40">
        <v>0</v>
      </c>
    </row>
    <row r="9886" spans="1:11" x14ac:dyDescent="0.35">
      <c r="A9886">
        <v>31007</v>
      </c>
      <c r="B9886" t="s">
        <v>128</v>
      </c>
      <c r="C9886" s="70">
        <v>-214.09</v>
      </c>
      <c r="D9886" s="70">
        <v>-68.84</v>
      </c>
      <c r="E9886" s="71">
        <v>44773</v>
      </c>
      <c r="F9886" t="s">
        <v>15835</v>
      </c>
      <c r="G9886" t="s">
        <v>1912</v>
      </c>
      <c r="J9886" s="40">
        <v>6</v>
      </c>
      <c r="K9886" s="40">
        <v>0</v>
      </c>
    </row>
    <row r="9887" spans="1:11" x14ac:dyDescent="0.35">
      <c r="A9887">
        <v>31007</v>
      </c>
      <c r="B9887" t="s">
        <v>128</v>
      </c>
      <c r="C9887" s="70">
        <v>-214.09</v>
      </c>
      <c r="D9887" s="70">
        <v>-68.84</v>
      </c>
      <c r="E9887" s="71">
        <v>44773</v>
      </c>
      <c r="F9887" t="s">
        <v>15835</v>
      </c>
      <c r="G9887" t="s">
        <v>1912</v>
      </c>
      <c r="J9887" s="40">
        <v>24.93</v>
      </c>
      <c r="K9887" s="40">
        <v>0</v>
      </c>
    </row>
    <row r="9888" spans="1:11" x14ac:dyDescent="0.35">
      <c r="A9888">
        <v>31007</v>
      </c>
      <c r="B9888" t="s">
        <v>128</v>
      </c>
      <c r="C9888" s="70">
        <v>-214.09</v>
      </c>
      <c r="D9888" s="70">
        <v>-68.84</v>
      </c>
      <c r="E9888" s="71">
        <v>44773</v>
      </c>
      <c r="F9888" t="s">
        <v>15835</v>
      </c>
      <c r="G9888" t="s">
        <v>1912</v>
      </c>
      <c r="J9888" s="40">
        <v>9</v>
      </c>
      <c r="K9888" s="40">
        <v>0</v>
      </c>
    </row>
    <row r="9889" spans="1:11" x14ac:dyDescent="0.35">
      <c r="A9889">
        <v>31007</v>
      </c>
      <c r="B9889" t="s">
        <v>128</v>
      </c>
      <c r="C9889" s="70">
        <v>-214.09</v>
      </c>
      <c r="D9889" s="70">
        <v>-68.84</v>
      </c>
      <c r="E9889" s="71">
        <v>44773</v>
      </c>
      <c r="F9889" t="s">
        <v>3435</v>
      </c>
      <c r="G9889" t="s">
        <v>1912</v>
      </c>
      <c r="J9889" s="40">
        <v>9</v>
      </c>
      <c r="K9889" s="40">
        <v>0</v>
      </c>
    </row>
    <row r="9890" spans="1:11" x14ac:dyDescent="0.35">
      <c r="A9890">
        <v>31007</v>
      </c>
      <c r="B9890" t="s">
        <v>128</v>
      </c>
      <c r="C9890" s="70">
        <v>-214.09</v>
      </c>
      <c r="D9890" s="70">
        <v>-68.84</v>
      </c>
      <c r="E9890" s="71">
        <v>44773</v>
      </c>
      <c r="F9890" t="s">
        <v>3435</v>
      </c>
      <c r="G9890" t="s">
        <v>1912</v>
      </c>
      <c r="J9890" s="40">
        <v>5</v>
      </c>
      <c r="K9890" s="40">
        <v>0</v>
      </c>
    </row>
    <row r="9891" spans="1:11" x14ac:dyDescent="0.35">
      <c r="A9891">
        <v>31007</v>
      </c>
      <c r="B9891" t="s">
        <v>128</v>
      </c>
      <c r="C9891" s="70">
        <v>-214.09</v>
      </c>
      <c r="D9891" s="70">
        <v>-68.84</v>
      </c>
      <c r="E9891" s="71">
        <v>44773</v>
      </c>
      <c r="F9891" t="s">
        <v>5538</v>
      </c>
      <c r="G9891" t="s">
        <v>2247</v>
      </c>
      <c r="J9891" s="40">
        <v>0</v>
      </c>
      <c r="K9891" s="40">
        <v>0</v>
      </c>
    </row>
    <row r="9892" spans="1:11" x14ac:dyDescent="0.35">
      <c r="A9892">
        <v>31007</v>
      </c>
      <c r="B9892" t="s">
        <v>128</v>
      </c>
      <c r="C9892" s="70">
        <v>-214.09</v>
      </c>
      <c r="D9892" s="70">
        <v>-68.84</v>
      </c>
      <c r="E9892" s="71">
        <v>44775</v>
      </c>
      <c r="F9892" t="s">
        <v>10306</v>
      </c>
      <c r="G9892" t="s">
        <v>2142</v>
      </c>
      <c r="H9892" t="s">
        <v>10305</v>
      </c>
      <c r="I9892" t="s">
        <v>10304</v>
      </c>
      <c r="J9892" s="40">
        <v>0</v>
      </c>
      <c r="K9892" s="40">
        <v>9</v>
      </c>
    </row>
    <row r="9893" spans="1:11" x14ac:dyDescent="0.35">
      <c r="A9893">
        <v>31007</v>
      </c>
      <c r="B9893" t="s">
        <v>128</v>
      </c>
      <c r="C9893" s="70">
        <v>-214.09</v>
      </c>
      <c r="D9893" s="70">
        <v>-68.84</v>
      </c>
      <c r="E9893" s="71">
        <v>44775</v>
      </c>
      <c r="F9893" t="s">
        <v>10300</v>
      </c>
      <c r="G9893" t="s">
        <v>2142</v>
      </c>
      <c r="H9893" t="s">
        <v>10299</v>
      </c>
      <c r="I9893" t="s">
        <v>10298</v>
      </c>
      <c r="J9893" s="40">
        <v>0</v>
      </c>
      <c r="K9893" s="40">
        <v>2</v>
      </c>
    </row>
    <row r="9894" spans="1:11" x14ac:dyDescent="0.35">
      <c r="A9894">
        <v>31007</v>
      </c>
      <c r="B9894" t="s">
        <v>128</v>
      </c>
      <c r="C9894" s="70">
        <v>-214.09</v>
      </c>
      <c r="D9894" s="70">
        <v>-68.84</v>
      </c>
      <c r="E9894" s="71">
        <v>44782</v>
      </c>
      <c r="F9894" t="s">
        <v>10289</v>
      </c>
      <c r="G9894" t="s">
        <v>2142</v>
      </c>
      <c r="H9894" t="s">
        <v>10288</v>
      </c>
      <c r="I9894" t="s">
        <v>10287</v>
      </c>
      <c r="J9894" s="40">
        <v>0</v>
      </c>
      <c r="K9894" s="40">
        <v>3177.57</v>
      </c>
    </row>
    <row r="9895" spans="1:11" x14ac:dyDescent="0.35">
      <c r="A9895">
        <v>31007</v>
      </c>
      <c r="B9895" t="s">
        <v>128</v>
      </c>
      <c r="C9895" s="70">
        <v>-214.09</v>
      </c>
      <c r="D9895" s="70">
        <v>-68.84</v>
      </c>
      <c r="E9895" s="71">
        <v>44782</v>
      </c>
      <c r="F9895" t="s">
        <v>10286</v>
      </c>
      <c r="G9895" t="s">
        <v>2142</v>
      </c>
      <c r="H9895" t="s">
        <v>10285</v>
      </c>
      <c r="I9895" t="s">
        <v>10284</v>
      </c>
      <c r="J9895" s="40">
        <v>0</v>
      </c>
      <c r="K9895" s="40">
        <v>384.26</v>
      </c>
    </row>
    <row r="9896" spans="1:11" x14ac:dyDescent="0.35">
      <c r="A9896">
        <v>31007</v>
      </c>
      <c r="B9896" t="s">
        <v>128</v>
      </c>
      <c r="C9896" s="70">
        <v>-214.09</v>
      </c>
      <c r="D9896" s="70">
        <v>-68.84</v>
      </c>
      <c r="E9896" s="71">
        <v>44782</v>
      </c>
      <c r="F9896" t="s">
        <v>10283</v>
      </c>
      <c r="G9896" t="s">
        <v>2142</v>
      </c>
      <c r="H9896" t="s">
        <v>10282</v>
      </c>
      <c r="I9896" t="s">
        <v>10281</v>
      </c>
      <c r="J9896" s="40">
        <v>0</v>
      </c>
      <c r="K9896" s="40">
        <v>819.86</v>
      </c>
    </row>
    <row r="9897" spans="1:11" x14ac:dyDescent="0.35">
      <c r="A9897">
        <v>31007</v>
      </c>
      <c r="B9897" t="s">
        <v>128</v>
      </c>
      <c r="C9897" s="70">
        <v>-214.09</v>
      </c>
      <c r="D9897" s="70">
        <v>-68.84</v>
      </c>
      <c r="E9897" s="71">
        <v>44790</v>
      </c>
      <c r="F9897" t="s">
        <v>10271</v>
      </c>
      <c r="G9897" t="s">
        <v>2142</v>
      </c>
      <c r="H9897" t="s">
        <v>10270</v>
      </c>
      <c r="I9897" t="s">
        <v>10269</v>
      </c>
      <c r="J9897" s="40">
        <v>0</v>
      </c>
      <c r="K9897" s="40">
        <v>9</v>
      </c>
    </row>
    <row r="9898" spans="1:11" x14ac:dyDescent="0.35">
      <c r="A9898">
        <v>31007</v>
      </c>
      <c r="B9898" t="s">
        <v>128</v>
      </c>
      <c r="C9898" s="70">
        <v>-214.09</v>
      </c>
      <c r="D9898" s="70">
        <v>-68.84</v>
      </c>
      <c r="E9898" s="71">
        <v>44793</v>
      </c>
      <c r="F9898" t="s">
        <v>10262</v>
      </c>
      <c r="G9898" t="s">
        <v>2142</v>
      </c>
      <c r="H9898" t="s">
        <v>10261</v>
      </c>
      <c r="I9898" t="s">
        <v>10260</v>
      </c>
      <c r="J9898" s="40">
        <v>0</v>
      </c>
      <c r="K9898" s="40">
        <v>6</v>
      </c>
    </row>
    <row r="9899" spans="1:11" x14ac:dyDescent="0.35">
      <c r="A9899">
        <v>31007</v>
      </c>
      <c r="B9899" t="s">
        <v>128</v>
      </c>
      <c r="C9899" s="70">
        <v>-214.09</v>
      </c>
      <c r="D9899" s="70">
        <v>-68.84</v>
      </c>
      <c r="E9899" s="71">
        <v>44795</v>
      </c>
      <c r="F9899" t="s">
        <v>10256</v>
      </c>
      <c r="G9899" t="s">
        <v>2142</v>
      </c>
      <c r="H9899" t="s">
        <v>10255</v>
      </c>
      <c r="I9899" t="s">
        <v>10254</v>
      </c>
      <c r="J9899" s="40">
        <v>0</v>
      </c>
      <c r="K9899" s="40">
        <v>6</v>
      </c>
    </row>
    <row r="9900" spans="1:11" x14ac:dyDescent="0.35">
      <c r="A9900">
        <v>31007</v>
      </c>
      <c r="B9900" t="s">
        <v>128</v>
      </c>
      <c r="C9900" s="70">
        <v>-214.09</v>
      </c>
      <c r="D9900" s="70">
        <v>-68.84</v>
      </c>
      <c r="E9900" s="71">
        <v>44796</v>
      </c>
      <c r="F9900" t="s">
        <v>10253</v>
      </c>
      <c r="G9900" t="s">
        <v>2142</v>
      </c>
      <c r="H9900" t="s">
        <v>10252</v>
      </c>
      <c r="I9900" t="s">
        <v>10251</v>
      </c>
      <c r="J9900" s="40">
        <v>0</v>
      </c>
      <c r="K9900" s="40">
        <v>32.130000000000003</v>
      </c>
    </row>
    <row r="9901" spans="1:11" x14ac:dyDescent="0.35">
      <c r="A9901">
        <v>31007</v>
      </c>
      <c r="B9901" t="s">
        <v>128</v>
      </c>
      <c r="C9901" s="70">
        <v>-214.09</v>
      </c>
      <c r="D9901" s="70">
        <v>-68.84</v>
      </c>
      <c r="E9901" s="71">
        <v>44796</v>
      </c>
      <c r="F9901" t="s">
        <v>10250</v>
      </c>
      <c r="G9901" t="s">
        <v>2142</v>
      </c>
      <c r="H9901" t="s">
        <v>10249</v>
      </c>
      <c r="I9901" t="s">
        <v>10248</v>
      </c>
      <c r="J9901" s="40">
        <v>0</v>
      </c>
      <c r="K9901" s="40">
        <v>6</v>
      </c>
    </row>
    <row r="9902" spans="1:11" x14ac:dyDescent="0.35">
      <c r="A9902">
        <v>31007</v>
      </c>
      <c r="B9902" t="s">
        <v>128</v>
      </c>
      <c r="C9902" s="70">
        <v>-214.09</v>
      </c>
      <c r="D9902" s="70">
        <v>-68.84</v>
      </c>
      <c r="E9902" s="71">
        <v>44796</v>
      </c>
      <c r="F9902" t="s">
        <v>3434</v>
      </c>
      <c r="G9902" t="s">
        <v>1912</v>
      </c>
      <c r="J9902" s="40">
        <v>9</v>
      </c>
      <c r="K9902" s="40">
        <v>0</v>
      </c>
    </row>
    <row r="9903" spans="1:11" x14ac:dyDescent="0.35">
      <c r="A9903">
        <v>31007</v>
      </c>
      <c r="B9903" t="s">
        <v>128</v>
      </c>
      <c r="C9903" s="70">
        <v>-214.09</v>
      </c>
      <c r="D9903" s="70">
        <v>-68.84</v>
      </c>
      <c r="E9903" s="71">
        <v>44796</v>
      </c>
      <c r="F9903" t="s">
        <v>3434</v>
      </c>
      <c r="G9903" t="s">
        <v>1912</v>
      </c>
      <c r="J9903" s="40">
        <v>6</v>
      </c>
      <c r="K9903" s="40">
        <v>0</v>
      </c>
    </row>
    <row r="9904" spans="1:11" x14ac:dyDescent="0.35">
      <c r="A9904">
        <v>31007</v>
      </c>
      <c r="B9904" t="s">
        <v>128</v>
      </c>
      <c r="C9904" s="70">
        <v>-214.09</v>
      </c>
      <c r="D9904" s="70">
        <v>-68.84</v>
      </c>
      <c r="E9904" s="71">
        <v>44799</v>
      </c>
      <c r="F9904" t="s">
        <v>14995</v>
      </c>
      <c r="G9904" t="s">
        <v>2142</v>
      </c>
      <c r="H9904" t="s">
        <v>14994</v>
      </c>
      <c r="I9904" t="s">
        <v>14993</v>
      </c>
      <c r="J9904" s="40">
        <v>0</v>
      </c>
      <c r="K9904" s="40">
        <v>71.47</v>
      </c>
    </row>
    <row r="9905" spans="1:11" x14ac:dyDescent="0.35">
      <c r="A9905">
        <v>31007</v>
      </c>
      <c r="B9905" t="s">
        <v>128</v>
      </c>
      <c r="C9905" s="70">
        <v>-214.09</v>
      </c>
      <c r="D9905" s="70">
        <v>-68.84</v>
      </c>
      <c r="E9905" s="71">
        <v>44799</v>
      </c>
      <c r="F9905" t="s">
        <v>10247</v>
      </c>
      <c r="G9905" t="s">
        <v>2142</v>
      </c>
      <c r="H9905" t="s">
        <v>10246</v>
      </c>
      <c r="I9905" t="s">
        <v>10245</v>
      </c>
      <c r="J9905" s="40">
        <v>0</v>
      </c>
      <c r="K9905" s="40">
        <v>8</v>
      </c>
    </row>
    <row r="9906" spans="1:11" x14ac:dyDescent="0.35">
      <c r="A9906">
        <v>31007</v>
      </c>
      <c r="B9906" t="s">
        <v>128</v>
      </c>
      <c r="C9906" s="70">
        <v>-214.09</v>
      </c>
      <c r="D9906" s="70">
        <v>-68.84</v>
      </c>
      <c r="E9906" s="71">
        <v>44800</v>
      </c>
      <c r="F9906" t="s">
        <v>17637</v>
      </c>
      <c r="G9906" t="s">
        <v>1912</v>
      </c>
      <c r="J9906" s="40">
        <v>8</v>
      </c>
      <c r="K9906" s="40">
        <v>0</v>
      </c>
    </row>
    <row r="9907" spans="1:11" x14ac:dyDescent="0.35">
      <c r="A9907">
        <v>31007</v>
      </c>
      <c r="B9907" t="s">
        <v>128</v>
      </c>
      <c r="C9907" s="70">
        <v>-214.09</v>
      </c>
      <c r="D9907" s="70">
        <v>-68.84</v>
      </c>
      <c r="E9907" s="71">
        <v>44801</v>
      </c>
      <c r="F9907" t="s">
        <v>15828</v>
      </c>
      <c r="G9907" t="s">
        <v>1912</v>
      </c>
      <c r="J9907" s="40">
        <v>12</v>
      </c>
      <c r="K9907" s="40">
        <v>0</v>
      </c>
    </row>
    <row r="9908" spans="1:11" x14ac:dyDescent="0.35">
      <c r="A9908">
        <v>31007</v>
      </c>
      <c r="B9908" t="s">
        <v>128</v>
      </c>
      <c r="C9908" s="70">
        <v>-214.09</v>
      </c>
      <c r="D9908" s="70">
        <v>-68.84</v>
      </c>
      <c r="E9908" s="71">
        <v>44801</v>
      </c>
      <c r="F9908" t="s">
        <v>15828</v>
      </c>
      <c r="G9908" t="s">
        <v>1912</v>
      </c>
      <c r="J9908" s="40">
        <v>4</v>
      </c>
      <c r="K9908" s="40">
        <v>0</v>
      </c>
    </row>
    <row r="9909" spans="1:11" x14ac:dyDescent="0.35">
      <c r="A9909">
        <v>31007</v>
      </c>
      <c r="B9909" t="s">
        <v>128</v>
      </c>
      <c r="C9909" s="70">
        <v>-214.09</v>
      </c>
      <c r="D9909" s="70">
        <v>-68.84</v>
      </c>
      <c r="E9909" s="71">
        <v>44801</v>
      </c>
      <c r="F9909" t="s">
        <v>15828</v>
      </c>
      <c r="G9909" t="s">
        <v>1912</v>
      </c>
      <c r="J9909" s="40">
        <v>2</v>
      </c>
      <c r="K9909" s="40">
        <v>0</v>
      </c>
    </row>
    <row r="9910" spans="1:11" x14ac:dyDescent="0.35">
      <c r="A9910">
        <v>31007</v>
      </c>
      <c r="B9910" t="s">
        <v>128</v>
      </c>
      <c r="C9910" s="70">
        <v>-214.09</v>
      </c>
      <c r="D9910" s="70">
        <v>-68.84</v>
      </c>
      <c r="E9910" s="71">
        <v>44801</v>
      </c>
      <c r="F9910" t="s">
        <v>15828</v>
      </c>
      <c r="G9910" t="s">
        <v>1912</v>
      </c>
      <c r="J9910" s="40">
        <v>6</v>
      </c>
      <c r="K9910" s="40">
        <v>0</v>
      </c>
    </row>
    <row r="9911" spans="1:11" x14ac:dyDescent="0.35">
      <c r="A9911">
        <v>31007</v>
      </c>
      <c r="B9911" t="s">
        <v>128</v>
      </c>
      <c r="C9911" s="70">
        <v>-214.09</v>
      </c>
      <c r="D9911" s="70">
        <v>-68.84</v>
      </c>
      <c r="E9911" s="71">
        <v>44801</v>
      </c>
      <c r="F9911" t="s">
        <v>15828</v>
      </c>
      <c r="G9911" t="s">
        <v>1912</v>
      </c>
      <c r="J9911" s="40">
        <v>69.11</v>
      </c>
      <c r="K9911" s="40">
        <v>0</v>
      </c>
    </row>
    <row r="9912" spans="1:11" x14ac:dyDescent="0.35">
      <c r="A9912">
        <v>31007</v>
      </c>
      <c r="B9912" t="s">
        <v>128</v>
      </c>
      <c r="C9912" s="70">
        <v>-214.09</v>
      </c>
      <c r="D9912" s="70">
        <v>-68.84</v>
      </c>
      <c r="E9912" s="71">
        <v>44801</v>
      </c>
      <c r="F9912" t="s">
        <v>15828</v>
      </c>
      <c r="G9912" t="s">
        <v>1912</v>
      </c>
      <c r="J9912" s="40">
        <v>9</v>
      </c>
      <c r="K9912" s="40">
        <v>0</v>
      </c>
    </row>
    <row r="9913" spans="1:11" x14ac:dyDescent="0.35">
      <c r="A9913">
        <v>31007</v>
      </c>
      <c r="B9913" t="s">
        <v>128</v>
      </c>
      <c r="C9913" s="70">
        <v>-214.09</v>
      </c>
      <c r="D9913" s="70">
        <v>-68.84</v>
      </c>
      <c r="E9913" s="71">
        <v>44801</v>
      </c>
      <c r="F9913" t="s">
        <v>15828</v>
      </c>
      <c r="G9913" t="s">
        <v>1912</v>
      </c>
      <c r="J9913" s="40">
        <v>464.19</v>
      </c>
      <c r="K9913" s="40">
        <v>0</v>
      </c>
    </row>
    <row r="9914" spans="1:11" x14ac:dyDescent="0.35">
      <c r="A9914">
        <v>31007</v>
      </c>
      <c r="B9914" t="s">
        <v>128</v>
      </c>
      <c r="C9914" s="70">
        <v>-214.09</v>
      </c>
      <c r="D9914" s="70">
        <v>-68.84</v>
      </c>
      <c r="E9914" s="71">
        <v>44801</v>
      </c>
      <c r="F9914" t="s">
        <v>15828</v>
      </c>
      <c r="G9914" t="s">
        <v>1912</v>
      </c>
      <c r="J9914" s="40">
        <v>819.86</v>
      </c>
      <c r="K9914" s="40">
        <v>0</v>
      </c>
    </row>
    <row r="9915" spans="1:11" x14ac:dyDescent="0.35">
      <c r="A9915">
        <v>31007</v>
      </c>
      <c r="B9915" t="s">
        <v>128</v>
      </c>
      <c r="C9915" s="70">
        <v>-214.09</v>
      </c>
      <c r="D9915" s="70">
        <v>-68.84</v>
      </c>
      <c r="E9915" s="71">
        <v>44801</v>
      </c>
      <c r="F9915" t="s">
        <v>15828</v>
      </c>
      <c r="G9915" t="s">
        <v>1912</v>
      </c>
      <c r="J9915" s="40">
        <v>3177.57</v>
      </c>
      <c r="K9915" s="40">
        <v>0</v>
      </c>
    </row>
    <row r="9916" spans="1:11" x14ac:dyDescent="0.35">
      <c r="A9916">
        <v>31007</v>
      </c>
      <c r="B9916" t="s">
        <v>128</v>
      </c>
      <c r="C9916" s="70">
        <v>-214.09</v>
      </c>
      <c r="D9916" s="70">
        <v>-68.84</v>
      </c>
      <c r="E9916" s="71">
        <v>44801</v>
      </c>
      <c r="F9916" t="s">
        <v>15828</v>
      </c>
      <c r="G9916" t="s">
        <v>1912</v>
      </c>
      <c r="J9916" s="40">
        <v>384.26</v>
      </c>
      <c r="K9916" s="40">
        <v>0</v>
      </c>
    </row>
    <row r="9917" spans="1:11" x14ac:dyDescent="0.35">
      <c r="A9917">
        <v>31007</v>
      </c>
      <c r="B9917" t="s">
        <v>128</v>
      </c>
      <c r="C9917" s="70">
        <v>-214.09</v>
      </c>
      <c r="D9917" s="70">
        <v>-68.84</v>
      </c>
      <c r="E9917" s="71">
        <v>44801</v>
      </c>
      <c r="F9917" t="s">
        <v>15828</v>
      </c>
      <c r="G9917" t="s">
        <v>1912</v>
      </c>
      <c r="J9917" s="40">
        <v>6</v>
      </c>
      <c r="K9917" s="40">
        <v>0</v>
      </c>
    </row>
    <row r="9918" spans="1:11" x14ac:dyDescent="0.35">
      <c r="A9918">
        <v>31007</v>
      </c>
      <c r="B9918" t="s">
        <v>128</v>
      </c>
      <c r="C9918" s="70">
        <v>-214.09</v>
      </c>
      <c r="D9918" s="70">
        <v>-68.84</v>
      </c>
      <c r="E9918" s="71">
        <v>44801</v>
      </c>
      <c r="F9918" t="s">
        <v>15828</v>
      </c>
      <c r="G9918" t="s">
        <v>1912</v>
      </c>
      <c r="J9918" s="40">
        <v>6</v>
      </c>
      <c r="K9918" s="40">
        <v>0</v>
      </c>
    </row>
    <row r="9919" spans="1:11" x14ac:dyDescent="0.35">
      <c r="A9919">
        <v>31007</v>
      </c>
      <c r="B9919" t="s">
        <v>128</v>
      </c>
      <c r="C9919" s="70">
        <v>-214.09</v>
      </c>
      <c r="D9919" s="70">
        <v>-68.84</v>
      </c>
      <c r="E9919" s="71">
        <v>44801</v>
      </c>
      <c r="F9919" t="s">
        <v>15828</v>
      </c>
      <c r="G9919" t="s">
        <v>1912</v>
      </c>
      <c r="J9919" s="40">
        <v>32.130000000000003</v>
      </c>
      <c r="K9919" s="40">
        <v>0</v>
      </c>
    </row>
    <row r="9920" spans="1:11" x14ac:dyDescent="0.35">
      <c r="A9920">
        <v>31007</v>
      </c>
      <c r="B9920" t="s">
        <v>128</v>
      </c>
      <c r="C9920" s="70">
        <v>-214.09</v>
      </c>
      <c r="D9920" s="70">
        <v>-68.84</v>
      </c>
      <c r="E9920" s="71">
        <v>44801</v>
      </c>
      <c r="F9920" t="s">
        <v>15828</v>
      </c>
      <c r="G9920" t="s">
        <v>1912</v>
      </c>
      <c r="J9920" s="40">
        <v>9</v>
      </c>
      <c r="K9920" s="40">
        <v>0</v>
      </c>
    </row>
    <row r="9921" spans="1:11" x14ac:dyDescent="0.35">
      <c r="A9921">
        <v>31007</v>
      </c>
      <c r="B9921" t="s">
        <v>128</v>
      </c>
      <c r="C9921" s="70">
        <v>-214.09</v>
      </c>
      <c r="D9921" s="70">
        <v>-68.84</v>
      </c>
      <c r="E9921" s="71">
        <v>44801</v>
      </c>
      <c r="F9921" t="s">
        <v>16636</v>
      </c>
      <c r="G9921" t="s">
        <v>1912</v>
      </c>
      <c r="J9921" s="40">
        <v>9</v>
      </c>
      <c r="K9921" s="40">
        <v>0</v>
      </c>
    </row>
    <row r="9922" spans="1:11" x14ac:dyDescent="0.35">
      <c r="A9922">
        <v>31007</v>
      </c>
      <c r="B9922" t="s">
        <v>128</v>
      </c>
      <c r="C9922" s="70">
        <v>-214.09</v>
      </c>
      <c r="D9922" s="70">
        <v>-68.84</v>
      </c>
      <c r="E9922" s="71">
        <v>44804</v>
      </c>
      <c r="F9922" t="s">
        <v>5066</v>
      </c>
      <c r="G9922" t="s">
        <v>2247</v>
      </c>
      <c r="H9922" t="s">
        <v>2265</v>
      </c>
      <c r="J9922" s="40">
        <v>0</v>
      </c>
      <c r="K9922" s="40">
        <v>0</v>
      </c>
    </row>
    <row r="9923" spans="1:11" x14ac:dyDescent="0.35">
      <c r="A9923">
        <v>31007</v>
      </c>
      <c r="B9923" t="s">
        <v>128</v>
      </c>
      <c r="C9923" s="70">
        <v>-214.09</v>
      </c>
      <c r="D9923" s="70">
        <v>-68.84</v>
      </c>
      <c r="E9923" s="71">
        <v>44806</v>
      </c>
      <c r="F9923" t="s">
        <v>10219</v>
      </c>
      <c r="G9923" t="s">
        <v>2142</v>
      </c>
      <c r="H9923" t="s">
        <v>10218</v>
      </c>
      <c r="I9923" t="s">
        <v>10217</v>
      </c>
      <c r="J9923" s="40">
        <v>0</v>
      </c>
      <c r="K9923" s="40">
        <v>9</v>
      </c>
    </row>
    <row r="9924" spans="1:11" x14ac:dyDescent="0.35">
      <c r="A9924">
        <v>31007</v>
      </c>
      <c r="B9924" t="s">
        <v>128</v>
      </c>
      <c r="C9924" s="70">
        <v>-214.09</v>
      </c>
      <c r="D9924" s="70">
        <v>-68.84</v>
      </c>
      <c r="E9924" s="71">
        <v>44806</v>
      </c>
      <c r="F9924" t="s">
        <v>10216</v>
      </c>
      <c r="G9924" t="s">
        <v>2142</v>
      </c>
      <c r="H9924" t="s">
        <v>10215</v>
      </c>
      <c r="I9924" t="s">
        <v>10214</v>
      </c>
      <c r="J9924" s="40">
        <v>0</v>
      </c>
      <c r="K9924" s="40">
        <v>2</v>
      </c>
    </row>
    <row r="9925" spans="1:11" x14ac:dyDescent="0.35">
      <c r="A9925">
        <v>31007</v>
      </c>
      <c r="B9925" t="s">
        <v>128</v>
      </c>
      <c r="C9925" s="70">
        <v>-214.09</v>
      </c>
      <c r="D9925" s="70">
        <v>-68.84</v>
      </c>
      <c r="E9925" s="71">
        <v>44807</v>
      </c>
      <c r="F9925" t="s">
        <v>10210</v>
      </c>
      <c r="G9925" t="s">
        <v>2142</v>
      </c>
      <c r="H9925" t="s">
        <v>10209</v>
      </c>
      <c r="I9925" t="s">
        <v>10208</v>
      </c>
      <c r="J9925" s="40">
        <v>0</v>
      </c>
      <c r="K9925" s="40">
        <v>6</v>
      </c>
    </row>
    <row r="9926" spans="1:11" x14ac:dyDescent="0.35">
      <c r="A9926">
        <v>31007</v>
      </c>
      <c r="B9926" t="s">
        <v>128</v>
      </c>
      <c r="C9926" s="70">
        <v>-214.09</v>
      </c>
      <c r="D9926" s="70">
        <v>-68.84</v>
      </c>
      <c r="E9926" s="71">
        <v>44827</v>
      </c>
      <c r="F9926" t="s">
        <v>3432</v>
      </c>
      <c r="G9926" t="s">
        <v>1912</v>
      </c>
      <c r="I9926" t="s">
        <v>3420</v>
      </c>
      <c r="J9926" s="40">
        <v>2.58</v>
      </c>
      <c r="K9926" s="40">
        <v>0</v>
      </c>
    </row>
    <row r="9927" spans="1:11" x14ac:dyDescent="0.35">
      <c r="A9927">
        <v>31007</v>
      </c>
      <c r="B9927" t="s">
        <v>128</v>
      </c>
      <c r="C9927" s="70">
        <v>-214.09</v>
      </c>
      <c r="D9927" s="70">
        <v>-68.84</v>
      </c>
      <c r="E9927" s="71">
        <v>44827</v>
      </c>
      <c r="F9927" t="s">
        <v>3432</v>
      </c>
      <c r="G9927" t="s">
        <v>1912</v>
      </c>
      <c r="I9927" t="s">
        <v>3420</v>
      </c>
      <c r="J9927" s="40">
        <v>1.72</v>
      </c>
      <c r="K9927" s="40">
        <v>0</v>
      </c>
    </row>
    <row r="9928" spans="1:11" x14ac:dyDescent="0.35">
      <c r="A9928">
        <v>31007</v>
      </c>
      <c r="B9928" t="s">
        <v>128</v>
      </c>
      <c r="C9928" s="70">
        <v>-214.09</v>
      </c>
      <c r="D9928" s="70">
        <v>-68.84</v>
      </c>
      <c r="E9928" s="71">
        <v>44834</v>
      </c>
      <c r="F9928" t="s">
        <v>16509</v>
      </c>
      <c r="G9928" t="s">
        <v>1912</v>
      </c>
      <c r="I9928" t="s">
        <v>16508</v>
      </c>
      <c r="J9928" s="40">
        <v>27</v>
      </c>
      <c r="K9928" s="40">
        <v>0</v>
      </c>
    </row>
    <row r="9929" spans="1:11" x14ac:dyDescent="0.35">
      <c r="A9929">
        <v>31007</v>
      </c>
      <c r="B9929" t="s">
        <v>128</v>
      </c>
      <c r="C9929" s="70">
        <v>-214.09</v>
      </c>
      <c r="D9929" s="70">
        <v>-68.84</v>
      </c>
      <c r="E9929" s="71">
        <v>44834</v>
      </c>
      <c r="F9929" t="s">
        <v>4937</v>
      </c>
      <c r="G9929" t="s">
        <v>2247</v>
      </c>
      <c r="H9929" t="s">
        <v>2262</v>
      </c>
      <c r="J9929" s="40">
        <v>0</v>
      </c>
      <c r="K9929" s="40">
        <v>0</v>
      </c>
    </row>
    <row r="9930" spans="1:11" x14ac:dyDescent="0.35">
      <c r="A9930">
        <v>31007</v>
      </c>
      <c r="B9930" t="s">
        <v>128</v>
      </c>
      <c r="C9930" s="70">
        <v>-214.09</v>
      </c>
      <c r="D9930" s="70">
        <v>-68.84</v>
      </c>
      <c r="E9930" s="71">
        <v>44835</v>
      </c>
      <c r="F9930" t="s">
        <v>10178</v>
      </c>
      <c r="G9930" t="s">
        <v>2142</v>
      </c>
      <c r="H9930" t="s">
        <v>10177</v>
      </c>
      <c r="I9930" t="s">
        <v>10176</v>
      </c>
      <c r="J9930" s="40">
        <v>0</v>
      </c>
      <c r="K9930" s="40">
        <v>63.55</v>
      </c>
    </row>
    <row r="9931" spans="1:11" x14ac:dyDescent="0.35">
      <c r="A9931">
        <v>31007</v>
      </c>
      <c r="B9931" t="s">
        <v>128</v>
      </c>
      <c r="C9931" s="70">
        <v>-214.09</v>
      </c>
      <c r="D9931" s="70">
        <v>-68.84</v>
      </c>
      <c r="E9931" s="71">
        <v>44835</v>
      </c>
      <c r="F9931" t="s">
        <v>10175</v>
      </c>
      <c r="G9931" t="s">
        <v>2142</v>
      </c>
      <c r="H9931" t="s">
        <v>10174</v>
      </c>
      <c r="I9931" t="s">
        <v>10173</v>
      </c>
      <c r="J9931" s="40">
        <v>0</v>
      </c>
      <c r="K9931" s="40">
        <v>9</v>
      </c>
    </row>
    <row r="9932" spans="1:11" x14ac:dyDescent="0.35">
      <c r="A9932">
        <v>31007</v>
      </c>
      <c r="B9932" t="s">
        <v>128</v>
      </c>
      <c r="C9932" s="70">
        <v>-214.09</v>
      </c>
      <c r="D9932" s="70">
        <v>-68.84</v>
      </c>
      <c r="E9932" s="71">
        <v>44835</v>
      </c>
      <c r="F9932" t="s">
        <v>10172</v>
      </c>
      <c r="G9932" t="s">
        <v>2142</v>
      </c>
      <c r="H9932" t="s">
        <v>10171</v>
      </c>
      <c r="I9932" t="s">
        <v>10170</v>
      </c>
      <c r="J9932" s="40">
        <v>0</v>
      </c>
      <c r="K9932" s="40">
        <v>6</v>
      </c>
    </row>
    <row r="9933" spans="1:11" x14ac:dyDescent="0.35">
      <c r="A9933">
        <v>31007</v>
      </c>
      <c r="B9933" t="s">
        <v>128</v>
      </c>
      <c r="C9933" s="70">
        <v>-214.09</v>
      </c>
      <c r="D9933" s="70">
        <v>-68.84</v>
      </c>
      <c r="E9933" s="71">
        <v>44835</v>
      </c>
      <c r="F9933" t="s">
        <v>10169</v>
      </c>
      <c r="G9933" t="s">
        <v>2142</v>
      </c>
      <c r="H9933" t="s">
        <v>10168</v>
      </c>
      <c r="I9933" t="s">
        <v>10167</v>
      </c>
      <c r="J9933" s="40">
        <v>0</v>
      </c>
      <c r="K9933" s="40">
        <v>27</v>
      </c>
    </row>
    <row r="9934" spans="1:11" x14ac:dyDescent="0.35">
      <c r="A9934">
        <v>31007</v>
      </c>
      <c r="B9934" t="s">
        <v>128</v>
      </c>
      <c r="C9934" s="70">
        <v>-214.09</v>
      </c>
      <c r="D9934" s="70">
        <v>-68.84</v>
      </c>
      <c r="E9934" s="71">
        <v>44835</v>
      </c>
      <c r="F9934" t="s">
        <v>10166</v>
      </c>
      <c r="G9934" t="s">
        <v>2142</v>
      </c>
      <c r="H9934" t="s">
        <v>10165</v>
      </c>
      <c r="I9934" t="s">
        <v>10164</v>
      </c>
      <c r="J9934" s="40">
        <v>0</v>
      </c>
      <c r="K9934" s="40">
        <v>30</v>
      </c>
    </row>
    <row r="9935" spans="1:11" x14ac:dyDescent="0.35">
      <c r="A9935">
        <v>31007</v>
      </c>
      <c r="B9935" t="s">
        <v>128</v>
      </c>
      <c r="C9935" s="70">
        <v>-214.09</v>
      </c>
      <c r="D9935" s="70">
        <v>-68.84</v>
      </c>
      <c r="E9935" s="71">
        <v>44835</v>
      </c>
      <c r="F9935" t="s">
        <v>10163</v>
      </c>
      <c r="G9935" t="s">
        <v>2142</v>
      </c>
      <c r="H9935" t="s">
        <v>10162</v>
      </c>
      <c r="I9935" t="s">
        <v>10161</v>
      </c>
      <c r="J9935" s="40">
        <v>0</v>
      </c>
      <c r="K9935" s="40">
        <v>6</v>
      </c>
    </row>
    <row r="9936" spans="1:11" x14ac:dyDescent="0.35">
      <c r="A9936">
        <v>31007</v>
      </c>
      <c r="B9936" t="s">
        <v>128</v>
      </c>
      <c r="C9936" s="70">
        <v>-214.09</v>
      </c>
      <c r="D9936" s="70">
        <v>-68.84</v>
      </c>
      <c r="E9936" s="71">
        <v>44835</v>
      </c>
      <c r="F9936" t="s">
        <v>10160</v>
      </c>
      <c r="G9936" t="s">
        <v>2142</v>
      </c>
      <c r="H9936" t="s">
        <v>10159</v>
      </c>
      <c r="I9936" t="s">
        <v>10158</v>
      </c>
      <c r="J9936" s="40">
        <v>0</v>
      </c>
      <c r="K9936" s="40">
        <v>6</v>
      </c>
    </row>
    <row r="9937" spans="1:11" x14ac:dyDescent="0.35">
      <c r="A9937">
        <v>31007</v>
      </c>
      <c r="B9937" t="s">
        <v>128</v>
      </c>
      <c r="C9937" s="70">
        <v>-214.09</v>
      </c>
      <c r="D9937" s="70">
        <v>-68.84</v>
      </c>
      <c r="E9937" s="71">
        <v>44843</v>
      </c>
      <c r="F9937" t="s">
        <v>10154</v>
      </c>
      <c r="G9937" t="s">
        <v>2142</v>
      </c>
      <c r="H9937" t="s">
        <v>10153</v>
      </c>
      <c r="I9937" t="s">
        <v>10152</v>
      </c>
      <c r="J9937" s="40">
        <v>0</v>
      </c>
      <c r="K9937" s="40">
        <v>1423.96</v>
      </c>
    </row>
    <row r="9938" spans="1:11" x14ac:dyDescent="0.35">
      <c r="A9938">
        <v>31007</v>
      </c>
      <c r="B9938" t="s">
        <v>128</v>
      </c>
      <c r="C9938" s="70">
        <v>-214.09</v>
      </c>
      <c r="D9938" s="70">
        <v>-68.84</v>
      </c>
      <c r="E9938" s="71">
        <v>44843</v>
      </c>
      <c r="F9938" t="s">
        <v>10151</v>
      </c>
      <c r="G9938" t="s">
        <v>2142</v>
      </c>
      <c r="H9938" t="s">
        <v>10150</v>
      </c>
      <c r="I9938" t="s">
        <v>10149</v>
      </c>
      <c r="J9938" s="40">
        <v>0</v>
      </c>
      <c r="K9938" s="40">
        <v>2902.73</v>
      </c>
    </row>
    <row r="9939" spans="1:11" x14ac:dyDescent="0.35">
      <c r="A9939">
        <v>31007</v>
      </c>
      <c r="B9939" t="s">
        <v>128</v>
      </c>
      <c r="C9939" s="70">
        <v>-214.09</v>
      </c>
      <c r="D9939" s="70">
        <v>-68.84</v>
      </c>
      <c r="E9939" s="71">
        <v>44843</v>
      </c>
      <c r="F9939" t="s">
        <v>10148</v>
      </c>
      <c r="G9939" t="s">
        <v>2142</v>
      </c>
      <c r="H9939" t="s">
        <v>10147</v>
      </c>
      <c r="I9939" t="s">
        <v>10146</v>
      </c>
      <c r="J9939" s="40">
        <v>0</v>
      </c>
      <c r="K9939" s="40">
        <v>34.32</v>
      </c>
    </row>
    <row r="9940" spans="1:11" x14ac:dyDescent="0.35">
      <c r="A9940">
        <v>31007</v>
      </c>
      <c r="B9940" t="s">
        <v>128</v>
      </c>
      <c r="C9940" s="70">
        <v>-214.09</v>
      </c>
      <c r="D9940" s="70">
        <v>-68.84</v>
      </c>
      <c r="E9940" s="71">
        <v>44859</v>
      </c>
      <c r="F9940" t="s">
        <v>16507</v>
      </c>
      <c r="G9940" t="s">
        <v>1912</v>
      </c>
      <c r="H9940" t="s">
        <v>16506</v>
      </c>
      <c r="I9940" t="s">
        <v>16506</v>
      </c>
      <c r="J9940" s="40">
        <v>18</v>
      </c>
      <c r="K9940" s="40">
        <v>0</v>
      </c>
    </row>
    <row r="9941" spans="1:11" x14ac:dyDescent="0.35">
      <c r="A9941">
        <v>31007</v>
      </c>
      <c r="B9941" t="s">
        <v>128</v>
      </c>
      <c r="C9941" s="70">
        <v>-214.09</v>
      </c>
      <c r="D9941" s="70">
        <v>-68.84</v>
      </c>
      <c r="E9941" s="71">
        <v>44865</v>
      </c>
      <c r="F9941" t="s">
        <v>3424</v>
      </c>
      <c r="G9941" t="s">
        <v>1912</v>
      </c>
      <c r="H9941" t="s">
        <v>3423</v>
      </c>
      <c r="I9941" t="s">
        <v>3423</v>
      </c>
      <c r="J9941" s="40">
        <v>9</v>
      </c>
      <c r="K9941" s="40">
        <v>0</v>
      </c>
    </row>
    <row r="9942" spans="1:11" x14ac:dyDescent="0.35">
      <c r="A9942">
        <v>31007</v>
      </c>
      <c r="B9942" t="s">
        <v>128</v>
      </c>
      <c r="C9942" s="70">
        <v>-214.09</v>
      </c>
      <c r="D9942" s="70">
        <v>-68.84</v>
      </c>
      <c r="E9942" s="71">
        <v>44865</v>
      </c>
      <c r="F9942" t="s">
        <v>3424</v>
      </c>
      <c r="G9942" t="s">
        <v>1912</v>
      </c>
      <c r="H9942" t="s">
        <v>3423</v>
      </c>
      <c r="I9942" t="s">
        <v>3423</v>
      </c>
      <c r="J9942" s="40">
        <v>6</v>
      </c>
      <c r="K9942" s="40">
        <v>0</v>
      </c>
    </row>
    <row r="9943" spans="1:11" x14ac:dyDescent="0.35">
      <c r="A9943">
        <v>31007</v>
      </c>
      <c r="B9943" t="s">
        <v>128</v>
      </c>
      <c r="C9943" s="70">
        <v>-214.09</v>
      </c>
      <c r="D9943" s="70">
        <v>-68.84</v>
      </c>
      <c r="E9943" s="71">
        <v>44865</v>
      </c>
      <c r="F9943" t="s">
        <v>15816</v>
      </c>
      <c r="G9943" t="s">
        <v>1912</v>
      </c>
      <c r="H9943" t="s">
        <v>15815</v>
      </c>
      <c r="I9943" t="s">
        <v>15815</v>
      </c>
      <c r="J9943" s="40">
        <v>12</v>
      </c>
      <c r="K9943" s="40">
        <v>0</v>
      </c>
    </row>
    <row r="9944" spans="1:11" x14ac:dyDescent="0.35">
      <c r="A9944">
        <v>31007</v>
      </c>
      <c r="B9944" t="s">
        <v>128</v>
      </c>
      <c r="C9944" s="70">
        <v>-214.09</v>
      </c>
      <c r="D9944" s="70">
        <v>-68.84</v>
      </c>
      <c r="E9944" s="71">
        <v>44865</v>
      </c>
      <c r="F9944" t="s">
        <v>15816</v>
      </c>
      <c r="G9944" t="s">
        <v>1912</v>
      </c>
      <c r="H9944" t="s">
        <v>15815</v>
      </c>
      <c r="I9944" t="s">
        <v>15815</v>
      </c>
      <c r="J9944" s="40">
        <v>4</v>
      </c>
      <c r="K9944" s="40">
        <v>0</v>
      </c>
    </row>
    <row r="9945" spans="1:11" x14ac:dyDescent="0.35">
      <c r="A9945">
        <v>31007</v>
      </c>
      <c r="B9945" t="s">
        <v>128</v>
      </c>
      <c r="C9945" s="70">
        <v>-214.09</v>
      </c>
      <c r="D9945" s="70">
        <v>-68.84</v>
      </c>
      <c r="E9945" s="71">
        <v>44865</v>
      </c>
      <c r="F9945" t="s">
        <v>15816</v>
      </c>
      <c r="G9945" t="s">
        <v>1912</v>
      </c>
      <c r="H9945" t="s">
        <v>15815</v>
      </c>
      <c r="I9945" t="s">
        <v>15815</v>
      </c>
      <c r="J9945" s="40">
        <v>2</v>
      </c>
      <c r="K9945" s="40">
        <v>0</v>
      </c>
    </row>
    <row r="9946" spans="1:11" x14ac:dyDescent="0.35">
      <c r="A9946">
        <v>31007</v>
      </c>
      <c r="B9946" t="s">
        <v>128</v>
      </c>
      <c r="C9946" s="70">
        <v>-214.09</v>
      </c>
      <c r="D9946" s="70">
        <v>-68.84</v>
      </c>
      <c r="E9946" s="71">
        <v>44865</v>
      </c>
      <c r="F9946" t="s">
        <v>15816</v>
      </c>
      <c r="G9946" t="s">
        <v>1912</v>
      </c>
      <c r="H9946" t="s">
        <v>15815</v>
      </c>
      <c r="I9946" t="s">
        <v>15815</v>
      </c>
      <c r="J9946" s="40">
        <v>8</v>
      </c>
      <c r="K9946" s="40">
        <v>0</v>
      </c>
    </row>
    <row r="9947" spans="1:11" x14ac:dyDescent="0.35">
      <c r="A9947">
        <v>31007</v>
      </c>
      <c r="B9947" t="s">
        <v>128</v>
      </c>
      <c r="C9947" s="70">
        <v>-214.09</v>
      </c>
      <c r="D9947" s="70">
        <v>-68.84</v>
      </c>
      <c r="E9947" s="71">
        <v>44865</v>
      </c>
      <c r="F9947" t="s">
        <v>15816</v>
      </c>
      <c r="G9947" t="s">
        <v>1912</v>
      </c>
      <c r="H9947" t="s">
        <v>15815</v>
      </c>
      <c r="I9947" t="s">
        <v>15815</v>
      </c>
      <c r="J9947" s="40">
        <v>6</v>
      </c>
      <c r="K9947" s="40">
        <v>0</v>
      </c>
    </row>
    <row r="9948" spans="1:11" x14ac:dyDescent="0.35">
      <c r="A9948">
        <v>31007</v>
      </c>
      <c r="B9948" t="s">
        <v>128</v>
      </c>
      <c r="C9948" s="70">
        <v>-214.09</v>
      </c>
      <c r="D9948" s="70">
        <v>-68.84</v>
      </c>
      <c r="E9948" s="71">
        <v>44865</v>
      </c>
      <c r="F9948" t="s">
        <v>15816</v>
      </c>
      <c r="G9948" t="s">
        <v>1912</v>
      </c>
      <c r="H9948" t="s">
        <v>15815</v>
      </c>
      <c r="I9948" t="s">
        <v>15815</v>
      </c>
      <c r="J9948" s="40">
        <v>71.069999999999993</v>
      </c>
      <c r="K9948" s="40">
        <v>0</v>
      </c>
    </row>
    <row r="9949" spans="1:11" x14ac:dyDescent="0.35">
      <c r="A9949">
        <v>31007</v>
      </c>
      <c r="B9949" t="s">
        <v>128</v>
      </c>
      <c r="C9949" s="70">
        <v>-214.09</v>
      </c>
      <c r="D9949" s="70">
        <v>-68.84</v>
      </c>
      <c r="E9949" s="71">
        <v>44865</v>
      </c>
      <c r="F9949" t="s">
        <v>15816</v>
      </c>
      <c r="G9949" t="s">
        <v>1912</v>
      </c>
      <c r="H9949" t="s">
        <v>15815</v>
      </c>
      <c r="I9949" t="s">
        <v>15815</v>
      </c>
      <c r="J9949" s="40">
        <v>9</v>
      </c>
      <c r="K9949" s="40">
        <v>0</v>
      </c>
    </row>
    <row r="9950" spans="1:11" x14ac:dyDescent="0.35">
      <c r="A9950">
        <v>31007</v>
      </c>
      <c r="B9950" t="s">
        <v>128</v>
      </c>
      <c r="C9950" s="70">
        <v>-214.09</v>
      </c>
      <c r="D9950" s="70">
        <v>-68.84</v>
      </c>
      <c r="E9950" s="71">
        <v>44865</v>
      </c>
      <c r="F9950" t="s">
        <v>15816</v>
      </c>
      <c r="G9950" t="s">
        <v>1912</v>
      </c>
      <c r="H9950" t="s">
        <v>15815</v>
      </c>
      <c r="I9950" t="s">
        <v>15815</v>
      </c>
      <c r="J9950" s="40">
        <v>1423.96</v>
      </c>
      <c r="K9950" s="40">
        <v>0</v>
      </c>
    </row>
    <row r="9951" spans="1:11" x14ac:dyDescent="0.35">
      <c r="A9951">
        <v>31007</v>
      </c>
      <c r="B9951" t="s">
        <v>128</v>
      </c>
      <c r="C9951" s="70">
        <v>-214.09</v>
      </c>
      <c r="D9951" s="70">
        <v>-68.84</v>
      </c>
      <c r="E9951" s="71">
        <v>44865</v>
      </c>
      <c r="F9951" t="s">
        <v>15816</v>
      </c>
      <c r="G9951" t="s">
        <v>1912</v>
      </c>
      <c r="H9951" t="s">
        <v>15815</v>
      </c>
      <c r="I9951" t="s">
        <v>15815</v>
      </c>
      <c r="J9951" s="40">
        <v>34.32</v>
      </c>
      <c r="K9951" s="40">
        <v>0</v>
      </c>
    </row>
    <row r="9952" spans="1:11" x14ac:dyDescent="0.35">
      <c r="A9952">
        <v>31007</v>
      </c>
      <c r="B9952" t="s">
        <v>128</v>
      </c>
      <c r="C9952" s="70">
        <v>-214.09</v>
      </c>
      <c r="D9952" s="70">
        <v>-68.84</v>
      </c>
      <c r="E9952" s="71">
        <v>44865</v>
      </c>
      <c r="F9952" t="s">
        <v>15816</v>
      </c>
      <c r="G9952" t="s">
        <v>1912</v>
      </c>
      <c r="H9952" t="s">
        <v>15815</v>
      </c>
      <c r="I9952" t="s">
        <v>15815</v>
      </c>
      <c r="J9952" s="40">
        <v>450.04</v>
      </c>
      <c r="K9952" s="40">
        <v>0</v>
      </c>
    </row>
    <row r="9953" spans="1:11" x14ac:dyDescent="0.35">
      <c r="A9953">
        <v>31007</v>
      </c>
      <c r="B9953" t="s">
        <v>128</v>
      </c>
      <c r="C9953" s="70">
        <v>-214.09</v>
      </c>
      <c r="D9953" s="70">
        <v>-68.84</v>
      </c>
      <c r="E9953" s="71">
        <v>44865</v>
      </c>
      <c r="F9953" t="s">
        <v>15816</v>
      </c>
      <c r="G9953" t="s">
        <v>1912</v>
      </c>
      <c r="H9953" t="s">
        <v>15815</v>
      </c>
      <c r="I9953" t="s">
        <v>15815</v>
      </c>
      <c r="J9953" s="40">
        <v>2902.73</v>
      </c>
      <c r="K9953" s="40">
        <v>0</v>
      </c>
    </row>
    <row r="9954" spans="1:11" x14ac:dyDescent="0.35">
      <c r="A9954">
        <v>31007</v>
      </c>
      <c r="B9954" t="s">
        <v>128</v>
      </c>
      <c r="C9954" s="70">
        <v>-214.09</v>
      </c>
      <c r="D9954" s="70">
        <v>-68.84</v>
      </c>
      <c r="E9954" s="71">
        <v>44865</v>
      </c>
      <c r="F9954" t="s">
        <v>15816</v>
      </c>
      <c r="G9954" t="s">
        <v>1912</v>
      </c>
      <c r="H9954" t="s">
        <v>15815</v>
      </c>
      <c r="I9954" t="s">
        <v>15815</v>
      </c>
      <c r="J9954" s="40">
        <v>6</v>
      </c>
      <c r="K9954" s="40">
        <v>0</v>
      </c>
    </row>
    <row r="9955" spans="1:11" x14ac:dyDescent="0.35">
      <c r="A9955">
        <v>31007</v>
      </c>
      <c r="B9955" t="s">
        <v>128</v>
      </c>
      <c r="C9955" s="70">
        <v>-214.09</v>
      </c>
      <c r="D9955" s="70">
        <v>-68.84</v>
      </c>
      <c r="E9955" s="71">
        <v>44865</v>
      </c>
      <c r="F9955" t="s">
        <v>15816</v>
      </c>
      <c r="G9955" t="s">
        <v>1912</v>
      </c>
      <c r="H9955" t="s">
        <v>15815</v>
      </c>
      <c r="I9955" t="s">
        <v>15815</v>
      </c>
      <c r="J9955" s="40">
        <v>6</v>
      </c>
      <c r="K9955" s="40">
        <v>0</v>
      </c>
    </row>
    <row r="9956" spans="1:11" x14ac:dyDescent="0.35">
      <c r="A9956">
        <v>31007</v>
      </c>
      <c r="B9956" t="s">
        <v>128</v>
      </c>
      <c r="C9956" s="70">
        <v>-214.09</v>
      </c>
      <c r="D9956" s="70">
        <v>-68.84</v>
      </c>
      <c r="E9956" s="71">
        <v>44865</v>
      </c>
      <c r="F9956" t="s">
        <v>15816</v>
      </c>
      <c r="G9956" t="s">
        <v>1912</v>
      </c>
      <c r="H9956" t="s">
        <v>15815</v>
      </c>
      <c r="I9956" t="s">
        <v>15815</v>
      </c>
      <c r="J9956" s="40">
        <v>30</v>
      </c>
      <c r="K9956" s="40">
        <v>0</v>
      </c>
    </row>
    <row r="9957" spans="1:11" x14ac:dyDescent="0.35">
      <c r="A9957">
        <v>31007</v>
      </c>
      <c r="B9957" t="s">
        <v>128</v>
      </c>
      <c r="C9957" s="70">
        <v>-214.09</v>
      </c>
      <c r="D9957" s="70">
        <v>-68.84</v>
      </c>
      <c r="E9957" s="71">
        <v>44865</v>
      </c>
      <c r="F9957" t="s">
        <v>15816</v>
      </c>
      <c r="G9957" t="s">
        <v>1912</v>
      </c>
      <c r="H9957" t="s">
        <v>15815</v>
      </c>
      <c r="I9957" t="s">
        <v>15815</v>
      </c>
      <c r="J9957" s="40">
        <v>9</v>
      </c>
      <c r="K9957" s="40">
        <v>0</v>
      </c>
    </row>
    <row r="9958" spans="1:11" x14ac:dyDescent="0.35">
      <c r="A9958">
        <v>31007</v>
      </c>
      <c r="B9958" t="s">
        <v>128</v>
      </c>
      <c r="C9958" s="70">
        <v>-214.09</v>
      </c>
      <c r="D9958" s="70">
        <v>-68.84</v>
      </c>
      <c r="E9958" s="71">
        <v>44865</v>
      </c>
      <c r="F9958" t="s">
        <v>4422</v>
      </c>
      <c r="G9958" t="s">
        <v>2247</v>
      </c>
      <c r="H9958" t="s">
        <v>1919</v>
      </c>
      <c r="I9958" t="s">
        <v>1919</v>
      </c>
      <c r="J9958" s="40">
        <v>0</v>
      </c>
      <c r="K9958" s="40">
        <v>0</v>
      </c>
    </row>
    <row r="9959" spans="1:11" x14ac:dyDescent="0.35">
      <c r="A9959">
        <v>31007</v>
      </c>
      <c r="B9959" t="s">
        <v>128</v>
      </c>
      <c r="C9959" s="70">
        <v>-214.09</v>
      </c>
      <c r="D9959" s="70">
        <v>-68.84</v>
      </c>
      <c r="E9959" s="71">
        <v>44866</v>
      </c>
      <c r="F9959" t="s">
        <v>10128</v>
      </c>
      <c r="G9959" t="s">
        <v>2142</v>
      </c>
      <c r="H9959" t="s">
        <v>10127</v>
      </c>
      <c r="I9959" t="s">
        <v>10126</v>
      </c>
      <c r="J9959" s="40">
        <v>0</v>
      </c>
      <c r="K9959" s="40">
        <v>71.069999999999993</v>
      </c>
    </row>
    <row r="9960" spans="1:11" x14ac:dyDescent="0.35">
      <c r="A9960">
        <v>31007</v>
      </c>
      <c r="B9960" t="s">
        <v>128</v>
      </c>
      <c r="C9960" s="70">
        <v>-214.09</v>
      </c>
      <c r="D9960" s="70">
        <v>-68.84</v>
      </c>
      <c r="E9960" s="71">
        <v>44866</v>
      </c>
      <c r="F9960" t="s">
        <v>3422</v>
      </c>
      <c r="G9960" t="s">
        <v>1912</v>
      </c>
      <c r="I9960" t="s">
        <v>3420</v>
      </c>
      <c r="J9960" s="40">
        <v>-2.58</v>
      </c>
      <c r="K9960" s="40">
        <v>0</v>
      </c>
    </row>
    <row r="9961" spans="1:11" x14ac:dyDescent="0.35">
      <c r="A9961">
        <v>31007</v>
      </c>
      <c r="B9961" t="s">
        <v>128</v>
      </c>
      <c r="C9961" s="70">
        <v>-214.09</v>
      </c>
      <c r="D9961" s="70">
        <v>-68.84</v>
      </c>
      <c r="E9961" s="71">
        <v>44866</v>
      </c>
      <c r="F9961" t="s">
        <v>3422</v>
      </c>
      <c r="G9961" t="s">
        <v>1912</v>
      </c>
      <c r="I9961" t="s">
        <v>3420</v>
      </c>
      <c r="J9961" s="40">
        <v>-1.72</v>
      </c>
      <c r="K9961" s="40">
        <v>0</v>
      </c>
    </row>
    <row r="9962" spans="1:11" x14ac:dyDescent="0.35">
      <c r="A9962">
        <v>31007</v>
      </c>
      <c r="B9962" t="s">
        <v>128</v>
      </c>
      <c r="C9962" s="70">
        <v>-214.09</v>
      </c>
      <c r="D9962" s="70">
        <v>-68.84</v>
      </c>
      <c r="E9962" s="71">
        <v>44866</v>
      </c>
      <c r="F9962" t="s">
        <v>3421</v>
      </c>
      <c r="G9962" t="s">
        <v>1912</v>
      </c>
      <c r="H9962" t="s">
        <v>3420</v>
      </c>
      <c r="I9962" t="s">
        <v>3420</v>
      </c>
      <c r="J9962" s="40">
        <v>9</v>
      </c>
      <c r="K9962" s="40">
        <v>0</v>
      </c>
    </row>
    <row r="9963" spans="1:11" x14ac:dyDescent="0.35">
      <c r="A9963">
        <v>31007</v>
      </c>
      <c r="B9963" t="s">
        <v>128</v>
      </c>
      <c r="C9963" s="70">
        <v>-214.09</v>
      </c>
      <c r="D9963" s="70">
        <v>-68.84</v>
      </c>
      <c r="E9963" s="71">
        <v>44866</v>
      </c>
      <c r="F9963" t="s">
        <v>3421</v>
      </c>
      <c r="G9963" t="s">
        <v>1912</v>
      </c>
      <c r="H9963" t="s">
        <v>3420</v>
      </c>
      <c r="I9963" t="s">
        <v>3420</v>
      </c>
      <c r="J9963" s="40">
        <v>6</v>
      </c>
      <c r="K9963" s="40">
        <v>0</v>
      </c>
    </row>
    <row r="9964" spans="1:11" x14ac:dyDescent="0.35">
      <c r="A9964">
        <v>31007</v>
      </c>
      <c r="B9964" t="s">
        <v>128</v>
      </c>
      <c r="C9964" s="70">
        <v>-214.09</v>
      </c>
      <c r="D9964" s="70">
        <v>-68.84</v>
      </c>
      <c r="E9964" s="71">
        <v>44866</v>
      </c>
      <c r="F9964" t="s">
        <v>15814</v>
      </c>
      <c r="G9964" t="s">
        <v>1912</v>
      </c>
      <c r="H9964" t="s">
        <v>15813</v>
      </c>
      <c r="I9964" t="s">
        <v>15813</v>
      </c>
      <c r="J9964" s="40">
        <v>12</v>
      </c>
      <c r="K9964" s="40">
        <v>0</v>
      </c>
    </row>
    <row r="9965" spans="1:11" x14ac:dyDescent="0.35">
      <c r="A9965">
        <v>31007</v>
      </c>
      <c r="B9965" t="s">
        <v>128</v>
      </c>
      <c r="C9965" s="70">
        <v>-214.09</v>
      </c>
      <c r="D9965" s="70">
        <v>-68.84</v>
      </c>
      <c r="E9965" s="71">
        <v>44866</v>
      </c>
      <c r="F9965" t="s">
        <v>15814</v>
      </c>
      <c r="G9965" t="s">
        <v>1912</v>
      </c>
      <c r="H9965" t="s">
        <v>15813</v>
      </c>
      <c r="I9965" t="s">
        <v>15813</v>
      </c>
      <c r="J9965" s="40">
        <v>4</v>
      </c>
      <c r="K9965" s="40">
        <v>0</v>
      </c>
    </row>
    <row r="9966" spans="1:11" x14ac:dyDescent="0.35">
      <c r="A9966">
        <v>31007</v>
      </c>
      <c r="B9966" t="s">
        <v>128</v>
      </c>
      <c r="C9966" s="70">
        <v>-214.09</v>
      </c>
      <c r="D9966" s="70">
        <v>-68.84</v>
      </c>
      <c r="E9966" s="71">
        <v>44866</v>
      </c>
      <c r="F9966" t="s">
        <v>15814</v>
      </c>
      <c r="G9966" t="s">
        <v>1912</v>
      </c>
      <c r="H9966" t="s">
        <v>15813</v>
      </c>
      <c r="I9966" t="s">
        <v>15813</v>
      </c>
      <c r="J9966" s="40">
        <v>2</v>
      </c>
      <c r="K9966" s="40">
        <v>0</v>
      </c>
    </row>
    <row r="9967" spans="1:11" x14ac:dyDescent="0.35">
      <c r="A9967">
        <v>31007</v>
      </c>
      <c r="B9967" t="s">
        <v>128</v>
      </c>
      <c r="C9967" s="70">
        <v>-214.09</v>
      </c>
      <c r="D9967" s="70">
        <v>-68.84</v>
      </c>
      <c r="E9967" s="71">
        <v>44866</v>
      </c>
      <c r="F9967" t="s">
        <v>15814</v>
      </c>
      <c r="G9967" t="s">
        <v>1912</v>
      </c>
      <c r="H9967" t="s">
        <v>15813</v>
      </c>
      <c r="I9967" t="s">
        <v>15813</v>
      </c>
      <c r="J9967" s="40">
        <v>6</v>
      </c>
      <c r="K9967" s="40">
        <v>0</v>
      </c>
    </row>
    <row r="9968" spans="1:11" x14ac:dyDescent="0.35">
      <c r="A9968">
        <v>31007</v>
      </c>
      <c r="B9968" t="s">
        <v>128</v>
      </c>
      <c r="C9968" s="70">
        <v>-214.09</v>
      </c>
      <c r="D9968" s="70">
        <v>-68.84</v>
      </c>
      <c r="E9968" s="71">
        <v>44866</v>
      </c>
      <c r="F9968" t="s">
        <v>15814</v>
      </c>
      <c r="G9968" t="s">
        <v>1912</v>
      </c>
      <c r="H9968" t="s">
        <v>15813</v>
      </c>
      <c r="I9968" t="s">
        <v>15813</v>
      </c>
      <c r="J9968" s="40">
        <v>71.47</v>
      </c>
      <c r="K9968" s="40">
        <v>0</v>
      </c>
    </row>
    <row r="9969" spans="1:11" x14ac:dyDescent="0.35">
      <c r="A9969">
        <v>31007</v>
      </c>
      <c r="B9969" t="s">
        <v>128</v>
      </c>
      <c r="C9969" s="70">
        <v>-214.09</v>
      </c>
      <c r="D9969" s="70">
        <v>-68.84</v>
      </c>
      <c r="E9969" s="71">
        <v>44866</v>
      </c>
      <c r="F9969" t="s">
        <v>15814</v>
      </c>
      <c r="G9969" t="s">
        <v>1912</v>
      </c>
      <c r="H9969" t="s">
        <v>15813</v>
      </c>
      <c r="I9969" t="s">
        <v>15813</v>
      </c>
      <c r="J9969" s="40">
        <v>9</v>
      </c>
      <c r="K9969" s="40">
        <v>0</v>
      </c>
    </row>
    <row r="9970" spans="1:11" x14ac:dyDescent="0.35">
      <c r="A9970">
        <v>31007</v>
      </c>
      <c r="B9970" t="s">
        <v>128</v>
      </c>
      <c r="C9970" s="70">
        <v>-214.09</v>
      </c>
      <c r="D9970" s="70">
        <v>-68.84</v>
      </c>
      <c r="E9970" s="71">
        <v>44866</v>
      </c>
      <c r="F9970" t="s">
        <v>15814</v>
      </c>
      <c r="G9970" t="s">
        <v>1912</v>
      </c>
      <c r="H9970" t="s">
        <v>15813</v>
      </c>
      <c r="I9970" t="s">
        <v>15813</v>
      </c>
      <c r="J9970" s="40">
        <v>464.19</v>
      </c>
      <c r="K9970" s="40">
        <v>0</v>
      </c>
    </row>
    <row r="9971" spans="1:11" x14ac:dyDescent="0.35">
      <c r="A9971">
        <v>31007</v>
      </c>
      <c r="B9971" t="s">
        <v>128</v>
      </c>
      <c r="C9971" s="70">
        <v>-214.09</v>
      </c>
      <c r="D9971" s="70">
        <v>-68.84</v>
      </c>
      <c r="E9971" s="71">
        <v>44866</v>
      </c>
      <c r="F9971" t="s">
        <v>15814</v>
      </c>
      <c r="G9971" t="s">
        <v>1912</v>
      </c>
      <c r="H9971" t="s">
        <v>15813</v>
      </c>
      <c r="I9971" t="s">
        <v>15813</v>
      </c>
      <c r="J9971" s="40">
        <v>2776.52</v>
      </c>
      <c r="K9971" s="40">
        <v>0</v>
      </c>
    </row>
    <row r="9972" spans="1:11" x14ac:dyDescent="0.35">
      <c r="A9972">
        <v>31007</v>
      </c>
      <c r="B9972" t="s">
        <v>128</v>
      </c>
      <c r="C9972" s="70">
        <v>-214.09</v>
      </c>
      <c r="D9972" s="70">
        <v>-68.84</v>
      </c>
      <c r="E9972" s="71">
        <v>44866</v>
      </c>
      <c r="F9972" t="s">
        <v>15814</v>
      </c>
      <c r="G9972" t="s">
        <v>1912</v>
      </c>
      <c r="H9972" t="s">
        <v>15813</v>
      </c>
      <c r="I9972" t="s">
        <v>15813</v>
      </c>
      <c r="J9972" s="40">
        <v>1354.07</v>
      </c>
      <c r="K9972" s="40">
        <v>0</v>
      </c>
    </row>
    <row r="9973" spans="1:11" x14ac:dyDescent="0.35">
      <c r="A9973">
        <v>31007</v>
      </c>
      <c r="B9973" t="s">
        <v>128</v>
      </c>
      <c r="C9973" s="70">
        <v>-214.09</v>
      </c>
      <c r="D9973" s="70">
        <v>-68.84</v>
      </c>
      <c r="E9973" s="71">
        <v>44866</v>
      </c>
      <c r="F9973" t="s">
        <v>15814</v>
      </c>
      <c r="G9973" t="s">
        <v>1912</v>
      </c>
      <c r="H9973" t="s">
        <v>15813</v>
      </c>
      <c r="I9973" t="s">
        <v>15813</v>
      </c>
      <c r="J9973" s="40">
        <v>63.55</v>
      </c>
      <c r="K9973" s="40">
        <v>0</v>
      </c>
    </row>
    <row r="9974" spans="1:11" x14ac:dyDescent="0.35">
      <c r="A9974">
        <v>31007</v>
      </c>
      <c r="B9974" t="s">
        <v>128</v>
      </c>
      <c r="C9974" s="70">
        <v>-214.09</v>
      </c>
      <c r="D9974" s="70">
        <v>-68.84</v>
      </c>
      <c r="E9974" s="71">
        <v>44866</v>
      </c>
      <c r="F9974" t="s">
        <v>15814</v>
      </c>
      <c r="G9974" t="s">
        <v>1912</v>
      </c>
      <c r="H9974" t="s">
        <v>15813</v>
      </c>
      <c r="I9974" t="s">
        <v>15813</v>
      </c>
      <c r="J9974" s="40">
        <v>6</v>
      </c>
      <c r="K9974" s="40">
        <v>0</v>
      </c>
    </row>
    <row r="9975" spans="1:11" x14ac:dyDescent="0.35">
      <c r="A9975">
        <v>31007</v>
      </c>
      <c r="B9975" t="s">
        <v>128</v>
      </c>
      <c r="C9975" s="70">
        <v>-214.09</v>
      </c>
      <c r="D9975" s="70">
        <v>-68.84</v>
      </c>
      <c r="E9975" s="71">
        <v>44866</v>
      </c>
      <c r="F9975" t="s">
        <v>15814</v>
      </c>
      <c r="G9975" t="s">
        <v>1912</v>
      </c>
      <c r="H9975" t="s">
        <v>15813</v>
      </c>
      <c r="I9975" t="s">
        <v>15813</v>
      </c>
      <c r="J9975" s="40">
        <v>30</v>
      </c>
      <c r="K9975" s="40">
        <v>0</v>
      </c>
    </row>
    <row r="9976" spans="1:11" x14ac:dyDescent="0.35">
      <c r="A9976">
        <v>31007</v>
      </c>
      <c r="B9976" t="s">
        <v>128</v>
      </c>
      <c r="C9976" s="70">
        <v>-214.09</v>
      </c>
      <c r="D9976" s="70">
        <v>-68.84</v>
      </c>
      <c r="E9976" s="71">
        <v>44866</v>
      </c>
      <c r="F9976" t="s">
        <v>15814</v>
      </c>
      <c r="G9976" t="s">
        <v>1912</v>
      </c>
      <c r="H9976" t="s">
        <v>15813</v>
      </c>
      <c r="I9976" t="s">
        <v>15813</v>
      </c>
      <c r="J9976" s="40">
        <v>6</v>
      </c>
      <c r="K9976" s="40">
        <v>0</v>
      </c>
    </row>
    <row r="9977" spans="1:11" x14ac:dyDescent="0.35">
      <c r="A9977">
        <v>31007</v>
      </c>
      <c r="B9977" t="s">
        <v>128</v>
      </c>
      <c r="C9977" s="70">
        <v>-214.09</v>
      </c>
      <c r="D9977" s="70">
        <v>-68.84</v>
      </c>
      <c r="E9977" s="71">
        <v>44866</v>
      </c>
      <c r="F9977" t="s">
        <v>15814</v>
      </c>
      <c r="G9977" t="s">
        <v>1912</v>
      </c>
      <c r="H9977" t="s">
        <v>15813</v>
      </c>
      <c r="I9977" t="s">
        <v>15813</v>
      </c>
      <c r="J9977" s="40">
        <v>9</v>
      </c>
      <c r="K9977" s="40">
        <v>0</v>
      </c>
    </row>
    <row r="9978" spans="1:11" x14ac:dyDescent="0.35">
      <c r="A9978">
        <v>31007</v>
      </c>
      <c r="B9978" t="s">
        <v>128</v>
      </c>
      <c r="C9978" s="70">
        <v>-214.09</v>
      </c>
      <c r="D9978" s="70">
        <v>-68.84</v>
      </c>
      <c r="E9978" s="71">
        <v>44874</v>
      </c>
      <c r="F9978" t="s">
        <v>10120</v>
      </c>
      <c r="G9978" t="s">
        <v>2142</v>
      </c>
      <c r="H9978" t="s">
        <v>10119</v>
      </c>
      <c r="I9978" t="s">
        <v>10118</v>
      </c>
      <c r="J9978" s="40">
        <v>0</v>
      </c>
      <c r="K9978" s="40">
        <v>40.57</v>
      </c>
    </row>
    <row r="9979" spans="1:11" x14ac:dyDescent="0.35">
      <c r="A9979">
        <v>31007</v>
      </c>
      <c r="B9979" t="s">
        <v>128</v>
      </c>
      <c r="C9979" s="70">
        <v>-214.09</v>
      </c>
      <c r="D9979" s="70">
        <v>-68.84</v>
      </c>
      <c r="E9979" s="71">
        <v>44874</v>
      </c>
      <c r="F9979" t="s">
        <v>10117</v>
      </c>
      <c r="G9979" t="s">
        <v>2142</v>
      </c>
      <c r="H9979" t="s">
        <v>10116</v>
      </c>
      <c r="I9979" t="s">
        <v>10115</v>
      </c>
      <c r="J9979" s="40">
        <v>0</v>
      </c>
      <c r="K9979" s="40">
        <v>1435.03</v>
      </c>
    </row>
    <row r="9980" spans="1:11" x14ac:dyDescent="0.35">
      <c r="A9980">
        <v>31007</v>
      </c>
      <c r="B9980" t="s">
        <v>128</v>
      </c>
      <c r="C9980" s="70">
        <v>-214.09</v>
      </c>
      <c r="D9980" s="70">
        <v>-68.84</v>
      </c>
      <c r="E9980" s="71">
        <v>44874</v>
      </c>
      <c r="F9980" t="s">
        <v>10114</v>
      </c>
      <c r="G9980" t="s">
        <v>2142</v>
      </c>
      <c r="H9980" t="s">
        <v>10113</v>
      </c>
      <c r="I9980" t="s">
        <v>10112</v>
      </c>
      <c r="J9980" s="40">
        <v>0</v>
      </c>
      <c r="K9980" s="40">
        <v>1</v>
      </c>
    </row>
    <row r="9981" spans="1:11" x14ac:dyDescent="0.35">
      <c r="A9981">
        <v>31007</v>
      </c>
      <c r="B9981" t="s">
        <v>128</v>
      </c>
      <c r="C9981" s="70">
        <v>-214.09</v>
      </c>
      <c r="D9981" s="70">
        <v>-68.84</v>
      </c>
      <c r="E9981" s="71">
        <v>44874</v>
      </c>
      <c r="F9981" t="s">
        <v>10111</v>
      </c>
      <c r="G9981" t="s">
        <v>2142</v>
      </c>
      <c r="H9981" t="s">
        <v>10110</v>
      </c>
      <c r="I9981" t="s">
        <v>10109</v>
      </c>
      <c r="J9981" s="40">
        <v>0</v>
      </c>
      <c r="K9981" s="40">
        <v>3331.55</v>
      </c>
    </row>
    <row r="9982" spans="1:11" x14ac:dyDescent="0.35">
      <c r="A9982">
        <v>31007</v>
      </c>
      <c r="B9982" t="s">
        <v>128</v>
      </c>
      <c r="C9982" s="70">
        <v>-214.09</v>
      </c>
      <c r="D9982" s="70">
        <v>-68.84</v>
      </c>
      <c r="E9982" s="71">
        <v>44895</v>
      </c>
      <c r="F9982" t="s">
        <v>10093</v>
      </c>
      <c r="G9982" t="s">
        <v>2142</v>
      </c>
      <c r="H9982" t="s">
        <v>10092</v>
      </c>
      <c r="I9982" t="s">
        <v>10091</v>
      </c>
      <c r="J9982" s="40">
        <v>0</v>
      </c>
      <c r="K9982" s="40">
        <v>5.5</v>
      </c>
    </row>
    <row r="9983" spans="1:11" x14ac:dyDescent="0.35">
      <c r="A9983">
        <v>31007</v>
      </c>
      <c r="B9983" t="s">
        <v>128</v>
      </c>
      <c r="C9983" s="70">
        <v>-214.09</v>
      </c>
      <c r="D9983" s="70">
        <v>-68.84</v>
      </c>
      <c r="E9983" s="71">
        <v>44895</v>
      </c>
      <c r="F9983" t="s">
        <v>16318</v>
      </c>
      <c r="G9983" t="s">
        <v>1912</v>
      </c>
      <c r="H9983" t="s">
        <v>16317</v>
      </c>
      <c r="I9983" t="s">
        <v>16317</v>
      </c>
      <c r="J9983" s="40">
        <v>18</v>
      </c>
      <c r="K9983" s="40">
        <v>0</v>
      </c>
    </row>
    <row r="9984" spans="1:11" x14ac:dyDescent="0.35">
      <c r="A9984">
        <v>31007</v>
      </c>
      <c r="B9984" t="s">
        <v>128</v>
      </c>
      <c r="C9984" s="70">
        <v>-214.09</v>
      </c>
      <c r="D9984" s="70">
        <v>-68.84</v>
      </c>
      <c r="E9984" s="71">
        <v>44895</v>
      </c>
      <c r="F9984" t="s">
        <v>15811</v>
      </c>
      <c r="G9984" t="s">
        <v>1912</v>
      </c>
      <c r="H9984" t="s">
        <v>15810</v>
      </c>
      <c r="I9984" t="s">
        <v>15810</v>
      </c>
      <c r="J9984" s="40">
        <v>4</v>
      </c>
      <c r="K9984" s="40">
        <v>0</v>
      </c>
    </row>
    <row r="9985" spans="1:11" x14ac:dyDescent="0.35">
      <c r="A9985">
        <v>31007</v>
      </c>
      <c r="B9985" t="s">
        <v>128</v>
      </c>
      <c r="C9985" s="70">
        <v>-214.09</v>
      </c>
      <c r="D9985" s="70">
        <v>-68.84</v>
      </c>
      <c r="E9985" s="71">
        <v>44895</v>
      </c>
      <c r="F9985" t="s">
        <v>15811</v>
      </c>
      <c r="G9985" t="s">
        <v>1912</v>
      </c>
      <c r="H9985" t="s">
        <v>15810</v>
      </c>
      <c r="I9985" t="s">
        <v>15810</v>
      </c>
      <c r="J9985" s="40">
        <v>12</v>
      </c>
      <c r="K9985" s="40">
        <v>0</v>
      </c>
    </row>
    <row r="9986" spans="1:11" x14ac:dyDescent="0.35">
      <c r="A9986">
        <v>31007</v>
      </c>
      <c r="B9986" t="s">
        <v>128</v>
      </c>
      <c r="C9986" s="70">
        <v>-214.09</v>
      </c>
      <c r="D9986" s="70">
        <v>-68.84</v>
      </c>
      <c r="E9986" s="71">
        <v>44895</v>
      </c>
      <c r="F9986" t="s">
        <v>15811</v>
      </c>
      <c r="G9986" t="s">
        <v>1912</v>
      </c>
      <c r="H9986" t="s">
        <v>15810</v>
      </c>
      <c r="I9986" t="s">
        <v>15810</v>
      </c>
      <c r="J9986" s="40">
        <v>8</v>
      </c>
      <c r="K9986" s="40">
        <v>0</v>
      </c>
    </row>
    <row r="9987" spans="1:11" x14ac:dyDescent="0.35">
      <c r="A9987">
        <v>31007</v>
      </c>
      <c r="B9987" t="s">
        <v>128</v>
      </c>
      <c r="C9987" s="70">
        <v>-214.09</v>
      </c>
      <c r="D9987" s="70">
        <v>-68.84</v>
      </c>
      <c r="E9987" s="71">
        <v>44895</v>
      </c>
      <c r="F9987" t="s">
        <v>15811</v>
      </c>
      <c r="G9987" t="s">
        <v>1912</v>
      </c>
      <c r="H9987" t="s">
        <v>15810</v>
      </c>
      <c r="I9987" t="s">
        <v>15810</v>
      </c>
      <c r="J9987" s="40">
        <v>2</v>
      </c>
      <c r="K9987" s="40">
        <v>0</v>
      </c>
    </row>
    <row r="9988" spans="1:11" x14ac:dyDescent="0.35">
      <c r="A9988">
        <v>31007</v>
      </c>
      <c r="B9988" t="s">
        <v>128</v>
      </c>
      <c r="C9988" s="70">
        <v>-214.09</v>
      </c>
      <c r="D9988" s="70">
        <v>-68.84</v>
      </c>
      <c r="E9988" s="71">
        <v>44895</v>
      </c>
      <c r="F9988" t="s">
        <v>15811</v>
      </c>
      <c r="G9988" t="s">
        <v>1912</v>
      </c>
      <c r="H9988" t="s">
        <v>15810</v>
      </c>
      <c r="I9988" t="s">
        <v>15810</v>
      </c>
      <c r="J9988" s="40">
        <v>6</v>
      </c>
      <c r="K9988" s="40">
        <v>0</v>
      </c>
    </row>
    <row r="9989" spans="1:11" x14ac:dyDescent="0.35">
      <c r="A9989">
        <v>31007</v>
      </c>
      <c r="B9989" t="s">
        <v>128</v>
      </c>
      <c r="C9989" s="70">
        <v>-214.09</v>
      </c>
      <c r="D9989" s="70">
        <v>-68.84</v>
      </c>
      <c r="E9989" s="71">
        <v>44895</v>
      </c>
      <c r="F9989" t="s">
        <v>15811</v>
      </c>
      <c r="G9989" t="s">
        <v>1912</v>
      </c>
      <c r="H9989" t="s">
        <v>15810</v>
      </c>
      <c r="I9989" t="s">
        <v>15810</v>
      </c>
      <c r="J9989" s="40">
        <v>69.27</v>
      </c>
      <c r="K9989" s="40">
        <v>0</v>
      </c>
    </row>
    <row r="9990" spans="1:11" x14ac:dyDescent="0.35">
      <c r="A9990">
        <v>31007</v>
      </c>
      <c r="B9990" t="s">
        <v>128</v>
      </c>
      <c r="C9990" s="70">
        <v>-214.09</v>
      </c>
      <c r="D9990" s="70">
        <v>-68.84</v>
      </c>
      <c r="E9990" s="71">
        <v>44895</v>
      </c>
      <c r="F9990" t="s">
        <v>15811</v>
      </c>
      <c r="G9990" t="s">
        <v>1912</v>
      </c>
      <c r="H9990" t="s">
        <v>15810</v>
      </c>
      <c r="I9990" t="s">
        <v>15810</v>
      </c>
      <c r="J9990" s="40">
        <v>9</v>
      </c>
      <c r="K9990" s="40">
        <v>0</v>
      </c>
    </row>
    <row r="9991" spans="1:11" x14ac:dyDescent="0.35">
      <c r="A9991">
        <v>31007</v>
      </c>
      <c r="B9991" t="s">
        <v>128</v>
      </c>
      <c r="C9991" s="70">
        <v>-214.09</v>
      </c>
      <c r="D9991" s="70">
        <v>-68.84</v>
      </c>
      <c r="E9991" s="71">
        <v>44895</v>
      </c>
      <c r="F9991" t="s">
        <v>15811</v>
      </c>
      <c r="G9991" t="s">
        <v>1912</v>
      </c>
      <c r="H9991" t="s">
        <v>15810</v>
      </c>
      <c r="I9991" t="s">
        <v>15810</v>
      </c>
      <c r="J9991" s="40">
        <v>1</v>
      </c>
      <c r="K9991" s="40">
        <v>0</v>
      </c>
    </row>
    <row r="9992" spans="1:11" x14ac:dyDescent="0.35">
      <c r="A9992">
        <v>31007</v>
      </c>
      <c r="B9992" t="s">
        <v>128</v>
      </c>
      <c r="C9992" s="70">
        <v>-214.09</v>
      </c>
      <c r="D9992" s="70">
        <v>-68.84</v>
      </c>
      <c r="E9992" s="71">
        <v>44895</v>
      </c>
      <c r="F9992" t="s">
        <v>15811</v>
      </c>
      <c r="G9992" t="s">
        <v>1912</v>
      </c>
      <c r="H9992" t="s">
        <v>15810</v>
      </c>
      <c r="I9992" t="s">
        <v>15810</v>
      </c>
      <c r="J9992" s="40">
        <v>1435.03</v>
      </c>
      <c r="K9992" s="40">
        <v>0</v>
      </c>
    </row>
    <row r="9993" spans="1:11" x14ac:dyDescent="0.35">
      <c r="A9993">
        <v>31007</v>
      </c>
      <c r="B9993" t="s">
        <v>128</v>
      </c>
      <c r="C9993" s="70">
        <v>-214.09</v>
      </c>
      <c r="D9993" s="70">
        <v>-68.84</v>
      </c>
      <c r="E9993" s="71">
        <v>44895</v>
      </c>
      <c r="F9993" t="s">
        <v>15811</v>
      </c>
      <c r="G9993" t="s">
        <v>1912</v>
      </c>
      <c r="H9993" t="s">
        <v>15810</v>
      </c>
      <c r="I9993" t="s">
        <v>15810</v>
      </c>
      <c r="J9993" s="40">
        <v>40.57</v>
      </c>
      <c r="K9993" s="40">
        <v>0</v>
      </c>
    </row>
    <row r="9994" spans="1:11" x14ac:dyDescent="0.35">
      <c r="A9994">
        <v>31007</v>
      </c>
      <c r="B9994" t="s">
        <v>128</v>
      </c>
      <c r="C9994" s="70">
        <v>-214.09</v>
      </c>
      <c r="D9994" s="70">
        <v>-68.84</v>
      </c>
      <c r="E9994" s="71">
        <v>44895</v>
      </c>
      <c r="F9994" t="s">
        <v>15811</v>
      </c>
      <c r="G9994" t="s">
        <v>1912</v>
      </c>
      <c r="H9994" t="s">
        <v>15810</v>
      </c>
      <c r="I9994" t="s">
        <v>15810</v>
      </c>
      <c r="J9994" s="40">
        <v>3331.55</v>
      </c>
      <c r="K9994" s="40">
        <v>0</v>
      </c>
    </row>
    <row r="9995" spans="1:11" x14ac:dyDescent="0.35">
      <c r="A9995">
        <v>31007</v>
      </c>
      <c r="B9995" t="s">
        <v>128</v>
      </c>
      <c r="C9995" s="70">
        <v>-214.09</v>
      </c>
      <c r="D9995" s="70">
        <v>-68.84</v>
      </c>
      <c r="E9995" s="71">
        <v>44895</v>
      </c>
      <c r="F9995" t="s">
        <v>15811</v>
      </c>
      <c r="G9995" t="s">
        <v>1912</v>
      </c>
      <c r="H9995" t="s">
        <v>15810</v>
      </c>
      <c r="I9995" t="s">
        <v>15810</v>
      </c>
      <c r="J9995" s="40">
        <v>464.11</v>
      </c>
      <c r="K9995" s="40">
        <v>0</v>
      </c>
    </row>
    <row r="9996" spans="1:11" x14ac:dyDescent="0.35">
      <c r="A9996">
        <v>31007</v>
      </c>
      <c r="B9996" t="s">
        <v>128</v>
      </c>
      <c r="C9996" s="70">
        <v>-214.09</v>
      </c>
      <c r="D9996" s="70">
        <v>-68.84</v>
      </c>
      <c r="E9996" s="71">
        <v>44895</v>
      </c>
      <c r="F9996" t="s">
        <v>15811</v>
      </c>
      <c r="G9996" t="s">
        <v>1912</v>
      </c>
      <c r="H9996" t="s">
        <v>15810</v>
      </c>
      <c r="I9996" t="s">
        <v>15810</v>
      </c>
      <c r="J9996" s="40">
        <v>6</v>
      </c>
      <c r="K9996" s="40">
        <v>0</v>
      </c>
    </row>
    <row r="9997" spans="1:11" x14ac:dyDescent="0.35">
      <c r="A9997">
        <v>31007</v>
      </c>
      <c r="B9997" t="s">
        <v>128</v>
      </c>
      <c r="C9997" s="70">
        <v>-214.09</v>
      </c>
      <c r="D9997" s="70">
        <v>-68.84</v>
      </c>
      <c r="E9997" s="71">
        <v>44895</v>
      </c>
      <c r="F9997" t="s">
        <v>15811</v>
      </c>
      <c r="G9997" t="s">
        <v>1912</v>
      </c>
      <c r="H9997" t="s">
        <v>15810</v>
      </c>
      <c r="I9997" t="s">
        <v>15810</v>
      </c>
      <c r="J9997" s="40">
        <v>30</v>
      </c>
      <c r="K9997" s="40">
        <v>0</v>
      </c>
    </row>
    <row r="9998" spans="1:11" x14ac:dyDescent="0.35">
      <c r="A9998">
        <v>31007</v>
      </c>
      <c r="B9998" t="s">
        <v>128</v>
      </c>
      <c r="C9998" s="70">
        <v>-214.09</v>
      </c>
      <c r="D9998" s="70">
        <v>-68.84</v>
      </c>
      <c r="E9998" s="71">
        <v>44895</v>
      </c>
      <c r="F9998" t="s">
        <v>15811</v>
      </c>
      <c r="G9998" t="s">
        <v>1912</v>
      </c>
      <c r="H9998" t="s">
        <v>15810</v>
      </c>
      <c r="I9998" t="s">
        <v>15810</v>
      </c>
      <c r="J9998" s="40">
        <v>6</v>
      </c>
      <c r="K9998" s="40">
        <v>0</v>
      </c>
    </row>
    <row r="9999" spans="1:11" x14ac:dyDescent="0.35">
      <c r="A9999">
        <v>31007</v>
      </c>
      <c r="B9999" t="s">
        <v>128</v>
      </c>
      <c r="C9999" s="70">
        <v>-214.09</v>
      </c>
      <c r="D9999" s="70">
        <v>-68.84</v>
      </c>
      <c r="E9999" s="71">
        <v>44895</v>
      </c>
      <c r="F9999" t="s">
        <v>15811</v>
      </c>
      <c r="G9999" t="s">
        <v>1912</v>
      </c>
      <c r="H9999" t="s">
        <v>15810</v>
      </c>
      <c r="I9999" t="s">
        <v>15810</v>
      </c>
      <c r="J9999" s="40">
        <v>9</v>
      </c>
      <c r="K9999" s="40">
        <v>0</v>
      </c>
    </row>
    <row r="10000" spans="1:11" x14ac:dyDescent="0.35">
      <c r="A10000">
        <v>31007</v>
      </c>
      <c r="B10000" t="s">
        <v>128</v>
      </c>
      <c r="C10000" s="70">
        <v>-214.09</v>
      </c>
      <c r="D10000" s="70">
        <v>-68.84</v>
      </c>
      <c r="E10000" s="71">
        <v>44895</v>
      </c>
      <c r="F10000" t="s">
        <v>3416</v>
      </c>
      <c r="G10000" t="s">
        <v>1912</v>
      </c>
      <c r="H10000" t="s">
        <v>3415</v>
      </c>
      <c r="I10000" t="s">
        <v>3415</v>
      </c>
      <c r="J10000" s="40">
        <v>9</v>
      </c>
      <c r="K10000" s="40">
        <v>0</v>
      </c>
    </row>
    <row r="10001" spans="1:11" x14ac:dyDescent="0.35">
      <c r="A10001">
        <v>31007</v>
      </c>
      <c r="B10001" t="s">
        <v>128</v>
      </c>
      <c r="C10001" s="70">
        <v>-214.09</v>
      </c>
      <c r="D10001" s="70">
        <v>-68.84</v>
      </c>
      <c r="E10001" s="71">
        <v>44895</v>
      </c>
      <c r="F10001" t="s">
        <v>3416</v>
      </c>
      <c r="G10001" t="s">
        <v>1912</v>
      </c>
      <c r="H10001" t="s">
        <v>3415</v>
      </c>
      <c r="I10001" t="s">
        <v>3415</v>
      </c>
      <c r="J10001" s="40">
        <v>6</v>
      </c>
      <c r="K10001" s="40">
        <v>0</v>
      </c>
    </row>
    <row r="10002" spans="1:11" x14ac:dyDescent="0.35">
      <c r="A10002">
        <v>31007</v>
      </c>
      <c r="B10002" t="s">
        <v>128</v>
      </c>
      <c r="C10002" s="70">
        <v>-214.09</v>
      </c>
      <c r="D10002" s="70">
        <v>-68.84</v>
      </c>
      <c r="E10002" s="71">
        <v>44895</v>
      </c>
      <c r="F10002" t="s">
        <v>4250</v>
      </c>
      <c r="G10002" t="s">
        <v>2247</v>
      </c>
      <c r="H10002" t="s">
        <v>1916</v>
      </c>
      <c r="I10002" t="s">
        <v>1916</v>
      </c>
      <c r="J10002" s="40">
        <v>0</v>
      </c>
      <c r="K10002" s="40">
        <v>0</v>
      </c>
    </row>
    <row r="10003" spans="1:11" x14ac:dyDescent="0.35">
      <c r="A10003">
        <v>31007</v>
      </c>
      <c r="B10003" t="s">
        <v>128</v>
      </c>
      <c r="C10003" s="70">
        <v>-214.09</v>
      </c>
      <c r="D10003" s="70">
        <v>-68.84</v>
      </c>
      <c r="E10003" s="71">
        <v>44897</v>
      </c>
      <c r="F10003" t="s">
        <v>10070</v>
      </c>
      <c r="G10003" t="s">
        <v>2142</v>
      </c>
      <c r="H10003" t="s">
        <v>10069</v>
      </c>
      <c r="I10003" t="s">
        <v>10068</v>
      </c>
      <c r="J10003" s="40">
        <v>0</v>
      </c>
      <c r="K10003" s="40">
        <v>8</v>
      </c>
    </row>
    <row r="10004" spans="1:11" x14ac:dyDescent="0.35">
      <c r="A10004">
        <v>31007</v>
      </c>
      <c r="B10004" t="s">
        <v>128</v>
      </c>
      <c r="C10004" s="70">
        <v>-214.09</v>
      </c>
      <c r="D10004" s="70">
        <v>-68.84</v>
      </c>
      <c r="E10004" s="71">
        <v>44897</v>
      </c>
      <c r="F10004" t="s">
        <v>10067</v>
      </c>
      <c r="G10004" t="s">
        <v>2142</v>
      </c>
      <c r="H10004" t="s">
        <v>10066</v>
      </c>
      <c r="I10004" t="s">
        <v>10065</v>
      </c>
      <c r="J10004" s="40">
        <v>0</v>
      </c>
      <c r="K10004" s="40">
        <v>9</v>
      </c>
    </row>
    <row r="10005" spans="1:11" x14ac:dyDescent="0.35">
      <c r="A10005">
        <v>31007</v>
      </c>
      <c r="B10005" t="s">
        <v>128</v>
      </c>
      <c r="C10005" s="70">
        <v>-214.09</v>
      </c>
      <c r="D10005" s="70">
        <v>-68.84</v>
      </c>
      <c r="E10005" s="71">
        <v>44897</v>
      </c>
      <c r="F10005" t="s">
        <v>10064</v>
      </c>
      <c r="G10005" t="s">
        <v>2142</v>
      </c>
      <c r="H10005" t="s">
        <v>10063</v>
      </c>
      <c r="I10005" t="s">
        <v>10062</v>
      </c>
      <c r="J10005" s="40">
        <v>0</v>
      </c>
      <c r="K10005" s="40">
        <v>2</v>
      </c>
    </row>
    <row r="10006" spans="1:11" x14ac:dyDescent="0.35">
      <c r="A10006">
        <v>31007</v>
      </c>
      <c r="B10006" t="s">
        <v>128</v>
      </c>
      <c r="C10006" s="70">
        <v>-214.09</v>
      </c>
      <c r="D10006" s="70">
        <v>-68.84</v>
      </c>
      <c r="E10006" s="71">
        <v>44898</v>
      </c>
      <c r="F10006" t="s">
        <v>10061</v>
      </c>
      <c r="G10006" t="s">
        <v>2142</v>
      </c>
      <c r="H10006" t="s">
        <v>10060</v>
      </c>
      <c r="I10006" t="s">
        <v>10059</v>
      </c>
      <c r="J10006" s="40">
        <v>0</v>
      </c>
      <c r="K10006" s="40">
        <v>6</v>
      </c>
    </row>
    <row r="10007" spans="1:11" x14ac:dyDescent="0.35">
      <c r="A10007">
        <v>31007</v>
      </c>
      <c r="B10007" t="s">
        <v>128</v>
      </c>
      <c r="C10007" s="70">
        <v>-214.09</v>
      </c>
      <c r="D10007" s="70">
        <v>-68.84</v>
      </c>
      <c r="E10007" s="71">
        <v>44904</v>
      </c>
      <c r="F10007" t="s">
        <v>10058</v>
      </c>
      <c r="G10007" t="s">
        <v>2142</v>
      </c>
      <c r="H10007" t="s">
        <v>10057</v>
      </c>
      <c r="I10007" t="s">
        <v>10056</v>
      </c>
      <c r="J10007" s="40">
        <v>0</v>
      </c>
      <c r="K10007" s="40">
        <v>3139.49</v>
      </c>
    </row>
    <row r="10008" spans="1:11" x14ac:dyDescent="0.35">
      <c r="A10008">
        <v>31007</v>
      </c>
      <c r="B10008" t="s">
        <v>128</v>
      </c>
      <c r="C10008" s="70">
        <v>-214.09</v>
      </c>
      <c r="D10008" s="70">
        <v>-68.84</v>
      </c>
      <c r="E10008" s="71">
        <v>44917</v>
      </c>
      <c r="F10008" t="s">
        <v>10043</v>
      </c>
      <c r="G10008" t="s">
        <v>2142</v>
      </c>
      <c r="H10008" t="s">
        <v>10042</v>
      </c>
      <c r="I10008" t="s">
        <v>10041</v>
      </c>
      <c r="J10008" s="40">
        <v>0</v>
      </c>
      <c r="K10008" s="40">
        <v>6</v>
      </c>
    </row>
    <row r="10009" spans="1:11" x14ac:dyDescent="0.35">
      <c r="A10009">
        <v>31007</v>
      </c>
      <c r="B10009" t="s">
        <v>128</v>
      </c>
      <c r="C10009" s="70">
        <v>-214.09</v>
      </c>
      <c r="D10009" s="70">
        <v>-68.84</v>
      </c>
      <c r="E10009" s="71">
        <v>44926</v>
      </c>
      <c r="F10009" t="s">
        <v>16316</v>
      </c>
      <c r="G10009" t="s">
        <v>1912</v>
      </c>
      <c r="H10009" t="s">
        <v>15806</v>
      </c>
      <c r="I10009" t="s">
        <v>15806</v>
      </c>
      <c r="J10009" s="40">
        <v>5.5</v>
      </c>
      <c r="K10009" s="40">
        <v>0</v>
      </c>
    </row>
    <row r="10010" spans="1:11" x14ac:dyDescent="0.35">
      <c r="A10010">
        <v>31007</v>
      </c>
      <c r="B10010" t="s">
        <v>128</v>
      </c>
      <c r="C10010" s="70">
        <v>-214.09</v>
      </c>
      <c r="D10010" s="70">
        <v>-68.84</v>
      </c>
      <c r="E10010" s="71">
        <v>44926</v>
      </c>
      <c r="F10010" t="s">
        <v>16316</v>
      </c>
      <c r="G10010" t="s">
        <v>1912</v>
      </c>
      <c r="H10010" t="s">
        <v>15806</v>
      </c>
      <c r="I10010" t="s">
        <v>15806</v>
      </c>
      <c r="J10010" s="40">
        <v>18</v>
      </c>
      <c r="K10010" s="40">
        <v>0</v>
      </c>
    </row>
    <row r="10011" spans="1:11" x14ac:dyDescent="0.35">
      <c r="A10011">
        <v>31007</v>
      </c>
      <c r="B10011" t="s">
        <v>128</v>
      </c>
      <c r="C10011" s="70">
        <v>-214.09</v>
      </c>
      <c r="D10011" s="70">
        <v>-68.84</v>
      </c>
      <c r="E10011" s="71">
        <v>44926</v>
      </c>
      <c r="F10011" t="s">
        <v>15809</v>
      </c>
      <c r="G10011" t="s">
        <v>1912</v>
      </c>
      <c r="H10011" t="s">
        <v>15804</v>
      </c>
      <c r="I10011" t="s">
        <v>15804</v>
      </c>
      <c r="J10011" s="40">
        <v>12</v>
      </c>
      <c r="K10011" s="40">
        <v>0</v>
      </c>
    </row>
    <row r="10012" spans="1:11" x14ac:dyDescent="0.35">
      <c r="A10012">
        <v>31007</v>
      </c>
      <c r="B10012" t="s">
        <v>128</v>
      </c>
      <c r="C10012" s="70">
        <v>-214.09</v>
      </c>
      <c r="D10012" s="70">
        <v>-68.84</v>
      </c>
      <c r="E10012" s="71">
        <v>44926</v>
      </c>
      <c r="F10012" t="s">
        <v>15809</v>
      </c>
      <c r="G10012" t="s">
        <v>1912</v>
      </c>
      <c r="H10012" t="s">
        <v>15804</v>
      </c>
      <c r="I10012" t="s">
        <v>15804</v>
      </c>
      <c r="J10012" s="40">
        <v>4</v>
      </c>
      <c r="K10012" s="40">
        <v>0</v>
      </c>
    </row>
    <row r="10013" spans="1:11" x14ac:dyDescent="0.35">
      <c r="A10013">
        <v>31007</v>
      </c>
      <c r="B10013" t="s">
        <v>128</v>
      </c>
      <c r="C10013" s="70">
        <v>-214.09</v>
      </c>
      <c r="D10013" s="70">
        <v>-68.84</v>
      </c>
      <c r="E10013" s="71">
        <v>44926</v>
      </c>
      <c r="F10013" t="s">
        <v>15809</v>
      </c>
      <c r="G10013" t="s">
        <v>1912</v>
      </c>
      <c r="H10013" t="s">
        <v>15804</v>
      </c>
      <c r="I10013" t="s">
        <v>15804</v>
      </c>
      <c r="J10013" s="40">
        <v>2</v>
      </c>
      <c r="K10013" s="40">
        <v>0</v>
      </c>
    </row>
    <row r="10014" spans="1:11" x14ac:dyDescent="0.35">
      <c r="A10014">
        <v>31007</v>
      </c>
      <c r="B10014" t="s">
        <v>128</v>
      </c>
      <c r="C10014" s="70">
        <v>-214.09</v>
      </c>
      <c r="D10014" s="70">
        <v>-68.84</v>
      </c>
      <c r="E10014" s="71">
        <v>44926</v>
      </c>
      <c r="F10014" t="s">
        <v>15809</v>
      </c>
      <c r="G10014" t="s">
        <v>1912</v>
      </c>
      <c r="H10014" t="s">
        <v>15804</v>
      </c>
      <c r="I10014" t="s">
        <v>15804</v>
      </c>
      <c r="J10014" s="40">
        <v>8</v>
      </c>
      <c r="K10014" s="40">
        <v>0</v>
      </c>
    </row>
    <row r="10015" spans="1:11" x14ac:dyDescent="0.35">
      <c r="A10015">
        <v>31007</v>
      </c>
      <c r="B10015" t="s">
        <v>128</v>
      </c>
      <c r="C10015" s="70">
        <v>-214.09</v>
      </c>
      <c r="D10015" s="70">
        <v>-68.84</v>
      </c>
      <c r="E10015" s="71">
        <v>44926</v>
      </c>
      <c r="F10015" t="s">
        <v>15809</v>
      </c>
      <c r="G10015" t="s">
        <v>1912</v>
      </c>
      <c r="H10015" t="s">
        <v>15804</v>
      </c>
      <c r="I10015" t="s">
        <v>15804</v>
      </c>
      <c r="J10015" s="40">
        <v>6</v>
      </c>
      <c r="K10015" s="40">
        <v>0</v>
      </c>
    </row>
    <row r="10016" spans="1:11" x14ac:dyDescent="0.35">
      <c r="A10016">
        <v>31007</v>
      </c>
      <c r="B10016" t="s">
        <v>128</v>
      </c>
      <c r="C10016" s="70">
        <v>-214.09</v>
      </c>
      <c r="D10016" s="70">
        <v>-68.84</v>
      </c>
      <c r="E10016" s="71">
        <v>44926</v>
      </c>
      <c r="F10016" t="s">
        <v>15809</v>
      </c>
      <c r="G10016" t="s">
        <v>1912</v>
      </c>
      <c r="H10016" t="s">
        <v>15804</v>
      </c>
      <c r="I10016" t="s">
        <v>15804</v>
      </c>
      <c r="J10016" s="40">
        <v>71.260000000000005</v>
      </c>
      <c r="K10016" s="40">
        <v>0</v>
      </c>
    </row>
    <row r="10017" spans="1:11" x14ac:dyDescent="0.35">
      <c r="A10017">
        <v>31007</v>
      </c>
      <c r="B10017" t="s">
        <v>128</v>
      </c>
      <c r="C10017" s="70">
        <v>-214.09</v>
      </c>
      <c r="D10017" s="70">
        <v>-68.84</v>
      </c>
      <c r="E10017" s="71">
        <v>44926</v>
      </c>
      <c r="F10017" t="s">
        <v>15809</v>
      </c>
      <c r="G10017" t="s">
        <v>1912</v>
      </c>
      <c r="H10017" t="s">
        <v>15804</v>
      </c>
      <c r="I10017" t="s">
        <v>15804</v>
      </c>
      <c r="J10017" s="40">
        <v>1458.21</v>
      </c>
      <c r="K10017" s="40">
        <v>0</v>
      </c>
    </row>
    <row r="10018" spans="1:11" x14ac:dyDescent="0.35">
      <c r="A10018">
        <v>31007</v>
      </c>
      <c r="B10018" t="s">
        <v>128</v>
      </c>
      <c r="C10018" s="70">
        <v>-214.09</v>
      </c>
      <c r="D10018" s="70">
        <v>-68.84</v>
      </c>
      <c r="E10018" s="71">
        <v>44926</v>
      </c>
      <c r="F10018" t="s">
        <v>15809</v>
      </c>
      <c r="G10018" t="s">
        <v>1912</v>
      </c>
      <c r="H10018" t="s">
        <v>15804</v>
      </c>
      <c r="I10018" t="s">
        <v>15804</v>
      </c>
      <c r="J10018" s="40">
        <v>450.04</v>
      </c>
      <c r="K10018" s="40">
        <v>0</v>
      </c>
    </row>
    <row r="10019" spans="1:11" x14ac:dyDescent="0.35">
      <c r="A10019">
        <v>31007</v>
      </c>
      <c r="B10019" t="s">
        <v>128</v>
      </c>
      <c r="C10019" s="70">
        <v>-214.09</v>
      </c>
      <c r="D10019" s="70">
        <v>-68.84</v>
      </c>
      <c r="E10019" s="71">
        <v>44926</v>
      </c>
      <c r="F10019" t="s">
        <v>15809</v>
      </c>
      <c r="G10019" t="s">
        <v>1912</v>
      </c>
      <c r="H10019" t="s">
        <v>15804</v>
      </c>
      <c r="I10019" t="s">
        <v>15804</v>
      </c>
      <c r="J10019" s="40">
        <v>25.39</v>
      </c>
      <c r="K10019" s="40">
        <v>0</v>
      </c>
    </row>
    <row r="10020" spans="1:11" x14ac:dyDescent="0.35">
      <c r="A10020">
        <v>31007</v>
      </c>
      <c r="B10020" t="s">
        <v>128</v>
      </c>
      <c r="C10020" s="70">
        <v>-214.09</v>
      </c>
      <c r="D10020" s="70">
        <v>-68.84</v>
      </c>
      <c r="E10020" s="71">
        <v>44926</v>
      </c>
      <c r="F10020" t="s">
        <v>15809</v>
      </c>
      <c r="G10020" t="s">
        <v>1912</v>
      </c>
      <c r="H10020" t="s">
        <v>15804</v>
      </c>
      <c r="I10020" t="s">
        <v>15804</v>
      </c>
      <c r="J10020" s="40">
        <v>3139.49</v>
      </c>
      <c r="K10020" s="40">
        <v>0</v>
      </c>
    </row>
    <row r="10021" spans="1:11" x14ac:dyDescent="0.35">
      <c r="A10021">
        <v>31007</v>
      </c>
      <c r="B10021" t="s">
        <v>128</v>
      </c>
      <c r="C10021" s="70">
        <v>-214.09</v>
      </c>
      <c r="D10021" s="70">
        <v>-68.84</v>
      </c>
      <c r="E10021" s="71">
        <v>44926</v>
      </c>
      <c r="F10021" t="s">
        <v>15809</v>
      </c>
      <c r="G10021" t="s">
        <v>1912</v>
      </c>
      <c r="H10021" t="s">
        <v>15804</v>
      </c>
      <c r="I10021" t="s">
        <v>15804</v>
      </c>
      <c r="J10021" s="40">
        <v>9</v>
      </c>
      <c r="K10021" s="40">
        <v>0</v>
      </c>
    </row>
    <row r="10022" spans="1:11" x14ac:dyDescent="0.35">
      <c r="A10022">
        <v>31007</v>
      </c>
      <c r="B10022" t="s">
        <v>128</v>
      </c>
      <c r="C10022" s="70">
        <v>-214.09</v>
      </c>
      <c r="D10022" s="70">
        <v>-68.84</v>
      </c>
      <c r="E10022" s="71">
        <v>44926</v>
      </c>
      <c r="F10022" t="s">
        <v>15809</v>
      </c>
      <c r="G10022" t="s">
        <v>1912</v>
      </c>
      <c r="H10022" t="s">
        <v>15804</v>
      </c>
      <c r="I10022" t="s">
        <v>15804</v>
      </c>
      <c r="J10022" s="40">
        <v>6</v>
      </c>
      <c r="K10022" s="40">
        <v>0</v>
      </c>
    </row>
    <row r="10023" spans="1:11" x14ac:dyDescent="0.35">
      <c r="A10023">
        <v>31007</v>
      </c>
      <c r="B10023" t="s">
        <v>128</v>
      </c>
      <c r="C10023" s="70">
        <v>-214.09</v>
      </c>
      <c r="D10023" s="70">
        <v>-68.84</v>
      </c>
      <c r="E10023" s="71">
        <v>44926</v>
      </c>
      <c r="F10023" t="s">
        <v>15809</v>
      </c>
      <c r="G10023" t="s">
        <v>1912</v>
      </c>
      <c r="H10023" t="s">
        <v>15804</v>
      </c>
      <c r="I10023" t="s">
        <v>15804</v>
      </c>
      <c r="J10023" s="40">
        <v>6</v>
      </c>
      <c r="K10023" s="40">
        <v>0</v>
      </c>
    </row>
    <row r="10024" spans="1:11" x14ac:dyDescent="0.35">
      <c r="A10024">
        <v>31007</v>
      </c>
      <c r="B10024" t="s">
        <v>128</v>
      </c>
      <c r="C10024" s="70">
        <v>-214.09</v>
      </c>
      <c r="D10024" s="70">
        <v>-68.84</v>
      </c>
      <c r="E10024" s="71">
        <v>44926</v>
      </c>
      <c r="F10024" t="s">
        <v>15809</v>
      </c>
      <c r="G10024" t="s">
        <v>1912</v>
      </c>
      <c r="H10024" t="s">
        <v>15804</v>
      </c>
      <c r="I10024" t="s">
        <v>15804</v>
      </c>
      <c r="J10024" s="40">
        <v>30</v>
      </c>
      <c r="K10024" s="40">
        <v>0</v>
      </c>
    </row>
    <row r="10025" spans="1:11" x14ac:dyDescent="0.35">
      <c r="A10025">
        <v>31007</v>
      </c>
      <c r="B10025" t="s">
        <v>128</v>
      </c>
      <c r="C10025" s="70">
        <v>-214.09</v>
      </c>
      <c r="D10025" s="70">
        <v>-68.84</v>
      </c>
      <c r="E10025" s="71">
        <v>44926</v>
      </c>
      <c r="F10025" t="s">
        <v>15809</v>
      </c>
      <c r="G10025" t="s">
        <v>1912</v>
      </c>
      <c r="H10025" t="s">
        <v>15804</v>
      </c>
      <c r="I10025" t="s">
        <v>15804</v>
      </c>
      <c r="J10025" s="40">
        <v>68.959999999999994</v>
      </c>
      <c r="K10025" s="40">
        <v>0</v>
      </c>
    </row>
    <row r="10026" spans="1:11" x14ac:dyDescent="0.35">
      <c r="A10026">
        <v>31007</v>
      </c>
      <c r="B10026" t="s">
        <v>128</v>
      </c>
      <c r="C10026" s="70">
        <v>-214.09</v>
      </c>
      <c r="D10026" s="70">
        <v>-68.84</v>
      </c>
      <c r="E10026" s="71">
        <v>44926</v>
      </c>
      <c r="F10026" t="s">
        <v>15809</v>
      </c>
      <c r="G10026" t="s">
        <v>1912</v>
      </c>
      <c r="H10026" t="s">
        <v>15804</v>
      </c>
      <c r="I10026" t="s">
        <v>15804</v>
      </c>
      <c r="J10026" s="40">
        <v>9</v>
      </c>
      <c r="K10026" s="40">
        <v>0</v>
      </c>
    </row>
    <row r="10027" spans="1:11" x14ac:dyDescent="0.35">
      <c r="A10027">
        <v>31007</v>
      </c>
      <c r="B10027" t="s">
        <v>128</v>
      </c>
      <c r="C10027" s="70">
        <v>-214.09</v>
      </c>
      <c r="D10027" s="70">
        <v>-68.84</v>
      </c>
      <c r="E10027" s="71">
        <v>44926</v>
      </c>
      <c r="F10027" t="s">
        <v>3412</v>
      </c>
      <c r="G10027" t="s">
        <v>1912</v>
      </c>
      <c r="H10027" t="s">
        <v>3411</v>
      </c>
      <c r="I10027" t="s">
        <v>3411</v>
      </c>
      <c r="J10027" s="40">
        <v>9</v>
      </c>
      <c r="K10027" s="40">
        <v>0</v>
      </c>
    </row>
    <row r="10028" spans="1:11" x14ac:dyDescent="0.35">
      <c r="A10028">
        <v>31007</v>
      </c>
      <c r="B10028" t="s">
        <v>128</v>
      </c>
      <c r="C10028" s="70">
        <v>-214.09</v>
      </c>
      <c r="D10028" s="70">
        <v>-68.84</v>
      </c>
      <c r="E10028" s="71">
        <v>44926</v>
      </c>
      <c r="F10028" t="s">
        <v>3412</v>
      </c>
      <c r="G10028" t="s">
        <v>1912</v>
      </c>
      <c r="H10028" t="s">
        <v>3411</v>
      </c>
      <c r="I10028" t="s">
        <v>3411</v>
      </c>
      <c r="J10028" s="40">
        <v>6</v>
      </c>
      <c r="K10028" s="40">
        <v>0</v>
      </c>
    </row>
    <row r="10029" spans="1:11" x14ac:dyDescent="0.35">
      <c r="A10029">
        <v>31007</v>
      </c>
      <c r="B10029" t="s">
        <v>128</v>
      </c>
      <c r="C10029" s="70">
        <v>-214.09</v>
      </c>
      <c r="D10029" s="70">
        <v>-68.84</v>
      </c>
      <c r="E10029" s="71">
        <v>44926</v>
      </c>
      <c r="F10029" t="s">
        <v>3890</v>
      </c>
      <c r="G10029" t="s">
        <v>2247</v>
      </c>
      <c r="H10029" t="s">
        <v>1911</v>
      </c>
      <c r="I10029" t="s">
        <v>1911</v>
      </c>
      <c r="J10029" s="40">
        <v>0</v>
      </c>
      <c r="K10029" s="40">
        <v>0</v>
      </c>
    </row>
    <row r="10030" spans="1:11" x14ac:dyDescent="0.35">
      <c r="A10030">
        <v>31009</v>
      </c>
      <c r="B10030" t="s">
        <v>129</v>
      </c>
      <c r="C10030" s="70">
        <v>-24957.75</v>
      </c>
      <c r="D10030" s="70">
        <v>-8025</v>
      </c>
      <c r="E10030" s="71">
        <v>44562</v>
      </c>
      <c r="F10030" t="s">
        <v>3028</v>
      </c>
      <c r="G10030" t="s">
        <v>2142</v>
      </c>
      <c r="H10030" t="s">
        <v>3027</v>
      </c>
      <c r="I10030" t="s">
        <v>3026</v>
      </c>
      <c r="J10030" s="40">
        <v>0</v>
      </c>
      <c r="K10030" s="40">
        <v>42.32</v>
      </c>
    </row>
    <row r="10031" spans="1:11" x14ac:dyDescent="0.35">
      <c r="A10031">
        <v>31009</v>
      </c>
      <c r="B10031" t="s">
        <v>129</v>
      </c>
      <c r="C10031" s="70">
        <v>-24957.75</v>
      </c>
      <c r="D10031" s="70">
        <v>-8025</v>
      </c>
      <c r="E10031" s="71">
        <v>44568</v>
      </c>
      <c r="F10031" t="s">
        <v>3025</v>
      </c>
      <c r="G10031" t="s">
        <v>2142</v>
      </c>
      <c r="H10031" t="s">
        <v>3024</v>
      </c>
      <c r="I10031" t="s">
        <v>3023</v>
      </c>
      <c r="J10031" s="40">
        <v>0</v>
      </c>
      <c r="K10031" s="40">
        <v>256.56</v>
      </c>
    </row>
    <row r="10032" spans="1:11" x14ac:dyDescent="0.35">
      <c r="A10032">
        <v>31009</v>
      </c>
      <c r="B10032" t="s">
        <v>129</v>
      </c>
      <c r="C10032" s="70">
        <v>-24957.75</v>
      </c>
      <c r="D10032" s="70">
        <v>-8025</v>
      </c>
      <c r="E10032" s="71">
        <v>44569</v>
      </c>
      <c r="F10032" t="s">
        <v>3022</v>
      </c>
      <c r="G10032" t="s">
        <v>2142</v>
      </c>
      <c r="H10032" t="s">
        <v>3021</v>
      </c>
      <c r="I10032" t="s">
        <v>3020</v>
      </c>
      <c r="J10032" s="40">
        <v>0</v>
      </c>
      <c r="K10032" s="40">
        <v>211.05</v>
      </c>
    </row>
    <row r="10033" spans="1:11" x14ac:dyDescent="0.35">
      <c r="A10033">
        <v>31009</v>
      </c>
      <c r="B10033" t="s">
        <v>129</v>
      </c>
      <c r="C10033" s="70">
        <v>-24957.75</v>
      </c>
      <c r="D10033" s="70">
        <v>-8025</v>
      </c>
      <c r="E10033" s="71">
        <v>44570</v>
      </c>
      <c r="F10033" t="s">
        <v>3019</v>
      </c>
      <c r="G10033" t="s">
        <v>2142</v>
      </c>
      <c r="H10033" t="s">
        <v>3018</v>
      </c>
      <c r="I10033" t="s">
        <v>3017</v>
      </c>
      <c r="J10033" s="40">
        <v>0</v>
      </c>
      <c r="K10033" s="40">
        <v>186.48</v>
      </c>
    </row>
    <row r="10034" spans="1:11" x14ac:dyDescent="0.35">
      <c r="A10034">
        <v>31009</v>
      </c>
      <c r="B10034" t="s">
        <v>129</v>
      </c>
      <c r="C10034" s="70">
        <v>-24957.75</v>
      </c>
      <c r="D10034" s="70">
        <v>-8025</v>
      </c>
      <c r="E10034" s="71">
        <v>44571</v>
      </c>
      <c r="F10034" t="s">
        <v>3016</v>
      </c>
      <c r="G10034" t="s">
        <v>2142</v>
      </c>
      <c r="H10034" t="s">
        <v>3015</v>
      </c>
      <c r="I10034" t="s">
        <v>3014</v>
      </c>
      <c r="J10034" s="40">
        <v>0</v>
      </c>
      <c r="K10034" s="40">
        <v>185.53</v>
      </c>
    </row>
    <row r="10035" spans="1:11" x14ac:dyDescent="0.35">
      <c r="A10035">
        <v>31009</v>
      </c>
      <c r="B10035" t="s">
        <v>129</v>
      </c>
      <c r="C10035" s="70">
        <v>-24957.75</v>
      </c>
      <c r="D10035" s="70">
        <v>-8025</v>
      </c>
      <c r="E10035" s="71">
        <v>44572</v>
      </c>
      <c r="F10035" t="s">
        <v>3013</v>
      </c>
      <c r="G10035" t="s">
        <v>2142</v>
      </c>
      <c r="H10035" t="s">
        <v>3012</v>
      </c>
      <c r="I10035" t="s">
        <v>3011</v>
      </c>
      <c r="J10035" s="40">
        <v>0</v>
      </c>
      <c r="K10035" s="40">
        <v>172.54</v>
      </c>
    </row>
    <row r="10036" spans="1:11" x14ac:dyDescent="0.35">
      <c r="A10036">
        <v>31009</v>
      </c>
      <c r="B10036" t="s">
        <v>129</v>
      </c>
      <c r="C10036" s="70">
        <v>-24957.75</v>
      </c>
      <c r="D10036" s="70">
        <v>-8025</v>
      </c>
      <c r="E10036" s="71">
        <v>44573</v>
      </c>
      <c r="F10036" t="s">
        <v>3010</v>
      </c>
      <c r="G10036" t="s">
        <v>2142</v>
      </c>
      <c r="H10036" t="s">
        <v>3009</v>
      </c>
      <c r="I10036" t="s">
        <v>3008</v>
      </c>
      <c r="J10036" s="40">
        <v>0</v>
      </c>
      <c r="K10036" s="40">
        <v>184.63</v>
      </c>
    </row>
    <row r="10037" spans="1:11" x14ac:dyDescent="0.35">
      <c r="A10037">
        <v>31009</v>
      </c>
      <c r="B10037" t="s">
        <v>129</v>
      </c>
      <c r="C10037" s="70">
        <v>-24957.75</v>
      </c>
      <c r="D10037" s="70">
        <v>-8025</v>
      </c>
      <c r="E10037" s="71">
        <v>44574</v>
      </c>
      <c r="F10037" t="s">
        <v>3007</v>
      </c>
      <c r="G10037" t="s">
        <v>2142</v>
      </c>
      <c r="H10037" t="s">
        <v>3006</v>
      </c>
      <c r="I10037" t="s">
        <v>3005</v>
      </c>
      <c r="J10037" s="40">
        <v>0</v>
      </c>
      <c r="K10037" s="40">
        <v>176.3</v>
      </c>
    </row>
    <row r="10038" spans="1:11" x14ac:dyDescent="0.35">
      <c r="A10038">
        <v>31009</v>
      </c>
      <c r="B10038" t="s">
        <v>129</v>
      </c>
      <c r="C10038" s="70">
        <v>-24957.75</v>
      </c>
      <c r="D10038" s="70">
        <v>-8025</v>
      </c>
      <c r="E10038" s="71">
        <v>44575</v>
      </c>
      <c r="F10038" t="s">
        <v>3004</v>
      </c>
      <c r="G10038" t="s">
        <v>2142</v>
      </c>
      <c r="H10038" t="s">
        <v>3003</v>
      </c>
      <c r="I10038" t="s">
        <v>3002</v>
      </c>
      <c r="J10038" s="40">
        <v>0</v>
      </c>
      <c r="K10038" s="40">
        <v>179.12</v>
      </c>
    </row>
    <row r="10039" spans="1:11" x14ac:dyDescent="0.35">
      <c r="A10039">
        <v>31009</v>
      </c>
      <c r="B10039" t="s">
        <v>129</v>
      </c>
      <c r="C10039" s="70">
        <v>-24957.75</v>
      </c>
      <c r="D10039" s="70">
        <v>-8025</v>
      </c>
      <c r="E10039" s="71">
        <v>44576</v>
      </c>
      <c r="F10039" t="s">
        <v>3001</v>
      </c>
      <c r="G10039" t="s">
        <v>2142</v>
      </c>
      <c r="H10039" t="s">
        <v>3000</v>
      </c>
      <c r="I10039" t="s">
        <v>2999</v>
      </c>
      <c r="J10039" s="40">
        <v>0</v>
      </c>
      <c r="K10039" s="40">
        <v>172.25</v>
      </c>
    </row>
    <row r="10040" spans="1:11" x14ac:dyDescent="0.35">
      <c r="A10040">
        <v>31009</v>
      </c>
      <c r="B10040" t="s">
        <v>129</v>
      </c>
      <c r="C10040" s="70">
        <v>-24957.75</v>
      </c>
      <c r="D10040" s="70">
        <v>-8025</v>
      </c>
      <c r="E10040" s="71">
        <v>44577</v>
      </c>
      <c r="F10040" t="s">
        <v>2998</v>
      </c>
      <c r="G10040" t="s">
        <v>2142</v>
      </c>
      <c r="H10040" t="s">
        <v>2997</v>
      </c>
      <c r="I10040" t="s">
        <v>2996</v>
      </c>
      <c r="J10040" s="40">
        <v>0</v>
      </c>
      <c r="K10040" s="40">
        <v>161.9</v>
      </c>
    </row>
    <row r="10041" spans="1:11" x14ac:dyDescent="0.35">
      <c r="A10041">
        <v>31009</v>
      </c>
      <c r="B10041" t="s">
        <v>129</v>
      </c>
      <c r="C10041" s="70">
        <v>-24957.75</v>
      </c>
      <c r="D10041" s="70">
        <v>-8025</v>
      </c>
      <c r="E10041" s="71">
        <v>44578</v>
      </c>
      <c r="F10041" t="s">
        <v>2995</v>
      </c>
      <c r="G10041" t="s">
        <v>2142</v>
      </c>
      <c r="H10041" t="s">
        <v>2994</v>
      </c>
      <c r="I10041" t="s">
        <v>2993</v>
      </c>
      <c r="J10041" s="40">
        <v>0</v>
      </c>
      <c r="K10041" s="40">
        <v>196.87</v>
      </c>
    </row>
    <row r="10042" spans="1:11" x14ac:dyDescent="0.35">
      <c r="A10042">
        <v>31009</v>
      </c>
      <c r="B10042" t="s">
        <v>129</v>
      </c>
      <c r="C10042" s="70">
        <v>-24957.75</v>
      </c>
      <c r="D10042" s="70">
        <v>-8025</v>
      </c>
      <c r="E10042" s="71">
        <v>44579</v>
      </c>
      <c r="F10042" t="s">
        <v>17636</v>
      </c>
      <c r="G10042" t="s">
        <v>15843</v>
      </c>
      <c r="H10042" t="s">
        <v>17635</v>
      </c>
      <c r="J10042" s="40">
        <v>8025</v>
      </c>
      <c r="K10042" s="40">
        <v>0</v>
      </c>
    </row>
    <row r="10043" spans="1:11" x14ac:dyDescent="0.35">
      <c r="A10043">
        <v>31009</v>
      </c>
      <c r="B10043" t="s">
        <v>129</v>
      </c>
      <c r="C10043" s="70">
        <v>-24957.75</v>
      </c>
      <c r="D10043" s="70">
        <v>-8025</v>
      </c>
      <c r="E10043" s="71">
        <v>44579</v>
      </c>
      <c r="F10043" t="s">
        <v>2992</v>
      </c>
      <c r="G10043" t="s">
        <v>2142</v>
      </c>
      <c r="H10043" t="s">
        <v>2991</v>
      </c>
      <c r="I10043" t="s">
        <v>2990</v>
      </c>
      <c r="J10043" s="40">
        <v>0</v>
      </c>
      <c r="K10043" s="40">
        <v>228.1</v>
      </c>
    </row>
    <row r="10044" spans="1:11" x14ac:dyDescent="0.35">
      <c r="A10044">
        <v>31009</v>
      </c>
      <c r="B10044" t="s">
        <v>129</v>
      </c>
      <c r="C10044" s="70">
        <v>-24957.75</v>
      </c>
      <c r="D10044" s="70">
        <v>-8025</v>
      </c>
      <c r="E10044" s="71">
        <v>44580</v>
      </c>
      <c r="F10044" t="s">
        <v>2989</v>
      </c>
      <c r="G10044" t="s">
        <v>2142</v>
      </c>
      <c r="H10044" t="s">
        <v>2988</v>
      </c>
      <c r="I10044" t="s">
        <v>2987</v>
      </c>
      <c r="J10044" s="40">
        <v>0</v>
      </c>
      <c r="K10044" s="40">
        <v>331.01</v>
      </c>
    </row>
    <row r="10045" spans="1:11" x14ac:dyDescent="0.35">
      <c r="A10045">
        <v>31009</v>
      </c>
      <c r="B10045" t="s">
        <v>129</v>
      </c>
      <c r="C10045" s="70">
        <v>-24957.75</v>
      </c>
      <c r="D10045" s="70">
        <v>-8025</v>
      </c>
      <c r="E10045" s="71">
        <v>44581</v>
      </c>
      <c r="F10045" t="s">
        <v>2986</v>
      </c>
      <c r="G10045" t="s">
        <v>2142</v>
      </c>
      <c r="H10045" t="s">
        <v>2985</v>
      </c>
      <c r="I10045" t="s">
        <v>2984</v>
      </c>
      <c r="J10045" s="40">
        <v>0</v>
      </c>
      <c r="K10045" s="40">
        <v>318</v>
      </c>
    </row>
    <row r="10046" spans="1:11" x14ac:dyDescent="0.35">
      <c r="A10046">
        <v>31009</v>
      </c>
      <c r="B10046" t="s">
        <v>129</v>
      </c>
      <c r="C10046" s="70">
        <v>-24957.75</v>
      </c>
      <c r="D10046" s="70">
        <v>-8025</v>
      </c>
      <c r="E10046" s="71">
        <v>44582</v>
      </c>
      <c r="F10046" t="s">
        <v>2983</v>
      </c>
      <c r="G10046" t="s">
        <v>2142</v>
      </c>
      <c r="H10046" t="s">
        <v>2982</v>
      </c>
      <c r="I10046" t="s">
        <v>2981</v>
      </c>
      <c r="J10046" s="40">
        <v>0</v>
      </c>
      <c r="K10046" s="40">
        <v>298.13</v>
      </c>
    </row>
    <row r="10047" spans="1:11" x14ac:dyDescent="0.35">
      <c r="A10047">
        <v>31009</v>
      </c>
      <c r="B10047" t="s">
        <v>129</v>
      </c>
      <c r="C10047" s="70">
        <v>-24957.75</v>
      </c>
      <c r="D10047" s="70">
        <v>-8025</v>
      </c>
      <c r="E10047" s="71">
        <v>44583</v>
      </c>
      <c r="F10047" t="s">
        <v>2980</v>
      </c>
      <c r="G10047" t="s">
        <v>2142</v>
      </c>
      <c r="H10047" t="s">
        <v>2979</v>
      </c>
      <c r="I10047" t="s">
        <v>2978</v>
      </c>
      <c r="J10047" s="40">
        <v>0</v>
      </c>
      <c r="K10047" s="40">
        <v>265.57</v>
      </c>
    </row>
    <row r="10048" spans="1:11" x14ac:dyDescent="0.35">
      <c r="A10048">
        <v>31009</v>
      </c>
      <c r="B10048" t="s">
        <v>129</v>
      </c>
      <c r="C10048" s="70">
        <v>-24957.75</v>
      </c>
      <c r="D10048" s="70">
        <v>-8025</v>
      </c>
      <c r="E10048" s="71">
        <v>44584</v>
      </c>
      <c r="F10048" t="s">
        <v>2977</v>
      </c>
      <c r="G10048" t="s">
        <v>2142</v>
      </c>
      <c r="H10048" t="s">
        <v>2976</v>
      </c>
      <c r="I10048" t="s">
        <v>2975</v>
      </c>
      <c r="J10048" s="40">
        <v>0</v>
      </c>
      <c r="K10048" s="40">
        <v>199.17</v>
      </c>
    </row>
    <row r="10049" spans="1:11" x14ac:dyDescent="0.35">
      <c r="A10049">
        <v>31009</v>
      </c>
      <c r="B10049" t="s">
        <v>129</v>
      </c>
      <c r="C10049" s="70">
        <v>-24957.75</v>
      </c>
      <c r="D10049" s="70">
        <v>-8025</v>
      </c>
      <c r="E10049" s="71">
        <v>44585</v>
      </c>
      <c r="F10049" t="s">
        <v>2974</v>
      </c>
      <c r="G10049" t="s">
        <v>2142</v>
      </c>
      <c r="H10049" t="s">
        <v>2973</v>
      </c>
      <c r="I10049" t="s">
        <v>2972</v>
      </c>
      <c r="J10049" s="40">
        <v>0</v>
      </c>
      <c r="K10049" s="40">
        <v>173.07</v>
      </c>
    </row>
    <row r="10050" spans="1:11" x14ac:dyDescent="0.35">
      <c r="A10050">
        <v>31009</v>
      </c>
      <c r="B10050" t="s">
        <v>129</v>
      </c>
      <c r="C10050" s="70">
        <v>-24957.75</v>
      </c>
      <c r="D10050" s="70">
        <v>-8025</v>
      </c>
      <c r="E10050" s="71">
        <v>44586</v>
      </c>
      <c r="F10050" t="s">
        <v>2971</v>
      </c>
      <c r="G10050" t="s">
        <v>2142</v>
      </c>
      <c r="H10050" t="s">
        <v>2970</v>
      </c>
      <c r="I10050" t="s">
        <v>2969</v>
      </c>
      <c r="J10050" s="40">
        <v>0</v>
      </c>
      <c r="K10050" s="40">
        <v>197.9</v>
      </c>
    </row>
    <row r="10051" spans="1:11" x14ac:dyDescent="0.35">
      <c r="A10051">
        <v>31009</v>
      </c>
      <c r="B10051" t="s">
        <v>129</v>
      </c>
      <c r="C10051" s="70">
        <v>-24957.75</v>
      </c>
      <c r="D10051" s="70">
        <v>-8025</v>
      </c>
      <c r="E10051" s="71">
        <v>44587</v>
      </c>
      <c r="F10051" t="s">
        <v>2968</v>
      </c>
      <c r="G10051" t="s">
        <v>2142</v>
      </c>
      <c r="H10051" t="s">
        <v>2967</v>
      </c>
      <c r="I10051" t="s">
        <v>2966</v>
      </c>
      <c r="J10051" s="40">
        <v>0</v>
      </c>
      <c r="K10051" s="40">
        <v>358.95</v>
      </c>
    </row>
    <row r="10052" spans="1:11" x14ac:dyDescent="0.35">
      <c r="A10052">
        <v>31009</v>
      </c>
      <c r="B10052" t="s">
        <v>129</v>
      </c>
      <c r="C10052" s="70">
        <v>-24957.75</v>
      </c>
      <c r="D10052" s="70">
        <v>-8025</v>
      </c>
      <c r="E10052" s="71">
        <v>44588</v>
      </c>
      <c r="F10052" t="s">
        <v>2965</v>
      </c>
      <c r="G10052" t="s">
        <v>2142</v>
      </c>
      <c r="H10052" t="s">
        <v>2964</v>
      </c>
      <c r="I10052" t="s">
        <v>2963</v>
      </c>
      <c r="J10052" s="40">
        <v>0</v>
      </c>
      <c r="K10052" s="40">
        <v>376.08</v>
      </c>
    </row>
    <row r="10053" spans="1:11" x14ac:dyDescent="0.35">
      <c r="A10053">
        <v>31009</v>
      </c>
      <c r="B10053" t="s">
        <v>129</v>
      </c>
      <c r="C10053" s="70">
        <v>-24957.75</v>
      </c>
      <c r="D10053" s="70">
        <v>-8025</v>
      </c>
      <c r="E10053" s="71">
        <v>44590</v>
      </c>
      <c r="F10053" t="s">
        <v>2962</v>
      </c>
      <c r="G10053" t="s">
        <v>2142</v>
      </c>
      <c r="H10053" t="s">
        <v>2961</v>
      </c>
      <c r="I10053" t="s">
        <v>2960</v>
      </c>
      <c r="J10053" s="40">
        <v>0</v>
      </c>
      <c r="K10053" s="40">
        <v>736.1</v>
      </c>
    </row>
    <row r="10054" spans="1:11" x14ac:dyDescent="0.35">
      <c r="A10054">
        <v>31009</v>
      </c>
      <c r="B10054" t="s">
        <v>129</v>
      </c>
      <c r="C10054" s="70">
        <v>-24957.75</v>
      </c>
      <c r="D10054" s="70">
        <v>-8025</v>
      </c>
      <c r="E10054" s="71">
        <v>44591</v>
      </c>
      <c r="F10054" t="s">
        <v>2959</v>
      </c>
      <c r="G10054" t="s">
        <v>2142</v>
      </c>
      <c r="H10054" t="s">
        <v>2958</v>
      </c>
      <c r="I10054" t="s">
        <v>2957</v>
      </c>
      <c r="J10054" s="40">
        <v>0</v>
      </c>
      <c r="K10054" s="40">
        <v>245.59</v>
      </c>
    </row>
    <row r="10055" spans="1:11" x14ac:dyDescent="0.35">
      <c r="A10055">
        <v>31009</v>
      </c>
      <c r="B10055" t="s">
        <v>129</v>
      </c>
      <c r="C10055" s="70">
        <v>-24957.75</v>
      </c>
      <c r="D10055" s="70">
        <v>-8025</v>
      </c>
      <c r="E10055" s="71">
        <v>44592</v>
      </c>
      <c r="F10055" t="s">
        <v>15858</v>
      </c>
      <c r="G10055" t="s">
        <v>1912</v>
      </c>
      <c r="J10055" s="40">
        <v>87.63</v>
      </c>
      <c r="K10055" s="40">
        <v>0</v>
      </c>
    </row>
    <row r="10056" spans="1:11" x14ac:dyDescent="0.35">
      <c r="A10056">
        <v>31009</v>
      </c>
      <c r="B10056" t="s">
        <v>129</v>
      </c>
      <c r="C10056" s="70">
        <v>-24957.75</v>
      </c>
      <c r="D10056" s="70">
        <v>-8025</v>
      </c>
      <c r="E10056" s="71">
        <v>44592</v>
      </c>
      <c r="F10056" t="s">
        <v>15858</v>
      </c>
      <c r="G10056" t="s">
        <v>1912</v>
      </c>
      <c r="J10056" s="40">
        <v>87.63</v>
      </c>
      <c r="K10056" s="40">
        <v>0</v>
      </c>
    </row>
    <row r="10057" spans="1:11" x14ac:dyDescent="0.35">
      <c r="A10057">
        <v>31009</v>
      </c>
      <c r="B10057" t="s">
        <v>129</v>
      </c>
      <c r="C10057" s="70">
        <v>-24957.75</v>
      </c>
      <c r="D10057" s="70">
        <v>-8025</v>
      </c>
      <c r="E10057" s="71">
        <v>44592</v>
      </c>
      <c r="F10057" t="s">
        <v>15858</v>
      </c>
      <c r="G10057" t="s">
        <v>1912</v>
      </c>
      <c r="J10057" s="40">
        <v>87.63</v>
      </c>
      <c r="K10057" s="40">
        <v>0</v>
      </c>
    </row>
    <row r="10058" spans="1:11" x14ac:dyDescent="0.35">
      <c r="A10058">
        <v>31009</v>
      </c>
      <c r="B10058" t="s">
        <v>129</v>
      </c>
      <c r="C10058" s="70">
        <v>-24957.75</v>
      </c>
      <c r="D10058" s="70">
        <v>-8025</v>
      </c>
      <c r="E10058" s="71">
        <v>44592</v>
      </c>
      <c r="F10058" t="s">
        <v>15858</v>
      </c>
      <c r="G10058" t="s">
        <v>1912</v>
      </c>
      <c r="J10058" s="40">
        <v>131.44999999999999</v>
      </c>
      <c r="K10058" s="40">
        <v>0</v>
      </c>
    </row>
    <row r="10059" spans="1:11" x14ac:dyDescent="0.35">
      <c r="A10059">
        <v>31009</v>
      </c>
      <c r="B10059" t="s">
        <v>129</v>
      </c>
      <c r="C10059" s="70">
        <v>-24957.75</v>
      </c>
      <c r="D10059" s="70">
        <v>-8025</v>
      </c>
      <c r="E10059" s="71">
        <v>44592</v>
      </c>
      <c r="F10059" t="s">
        <v>15858</v>
      </c>
      <c r="G10059" t="s">
        <v>1912</v>
      </c>
      <c r="J10059" s="40">
        <v>630.95000000000005</v>
      </c>
      <c r="K10059" s="40">
        <v>0</v>
      </c>
    </row>
    <row r="10060" spans="1:11" x14ac:dyDescent="0.35">
      <c r="A10060">
        <v>31009</v>
      </c>
      <c r="B10060" t="s">
        <v>129</v>
      </c>
      <c r="C10060" s="70">
        <v>-24957.75</v>
      </c>
      <c r="D10060" s="70">
        <v>-8025</v>
      </c>
      <c r="E10060" s="71">
        <v>44592</v>
      </c>
      <c r="F10060" t="s">
        <v>15857</v>
      </c>
      <c r="G10060" t="s">
        <v>1912</v>
      </c>
      <c r="J10060" s="40">
        <v>42.32</v>
      </c>
      <c r="K10060" s="40">
        <v>0</v>
      </c>
    </row>
    <row r="10061" spans="1:11" x14ac:dyDescent="0.35">
      <c r="A10061">
        <v>31009</v>
      </c>
      <c r="B10061" t="s">
        <v>129</v>
      </c>
      <c r="C10061" s="70">
        <v>-24957.75</v>
      </c>
      <c r="D10061" s="70">
        <v>-8025</v>
      </c>
      <c r="E10061" s="71">
        <v>44592</v>
      </c>
      <c r="F10061" t="s">
        <v>15857</v>
      </c>
      <c r="G10061" t="s">
        <v>1912</v>
      </c>
      <c r="J10061" s="40">
        <v>256.56</v>
      </c>
      <c r="K10061" s="40">
        <v>0</v>
      </c>
    </row>
    <row r="10062" spans="1:11" x14ac:dyDescent="0.35">
      <c r="A10062">
        <v>31009</v>
      </c>
      <c r="B10062" t="s">
        <v>129</v>
      </c>
      <c r="C10062" s="70">
        <v>-24957.75</v>
      </c>
      <c r="D10062" s="70">
        <v>-8025</v>
      </c>
      <c r="E10062" s="71">
        <v>44592</v>
      </c>
      <c r="F10062" t="s">
        <v>15857</v>
      </c>
      <c r="G10062" t="s">
        <v>1912</v>
      </c>
      <c r="J10062" s="40">
        <v>211.05</v>
      </c>
      <c r="K10062" s="40">
        <v>0</v>
      </c>
    </row>
    <row r="10063" spans="1:11" x14ac:dyDescent="0.35">
      <c r="A10063">
        <v>31009</v>
      </c>
      <c r="B10063" t="s">
        <v>129</v>
      </c>
      <c r="C10063" s="70">
        <v>-24957.75</v>
      </c>
      <c r="D10063" s="70">
        <v>-8025</v>
      </c>
      <c r="E10063" s="71">
        <v>44592</v>
      </c>
      <c r="F10063" t="s">
        <v>15857</v>
      </c>
      <c r="G10063" t="s">
        <v>1912</v>
      </c>
      <c r="J10063" s="40">
        <v>186.48</v>
      </c>
      <c r="K10063" s="40">
        <v>0</v>
      </c>
    </row>
    <row r="10064" spans="1:11" x14ac:dyDescent="0.35">
      <c r="A10064">
        <v>31009</v>
      </c>
      <c r="B10064" t="s">
        <v>129</v>
      </c>
      <c r="C10064" s="70">
        <v>-24957.75</v>
      </c>
      <c r="D10064" s="70">
        <v>-8025</v>
      </c>
      <c r="E10064" s="71">
        <v>44592</v>
      </c>
      <c r="F10064" t="s">
        <v>15857</v>
      </c>
      <c r="G10064" t="s">
        <v>1912</v>
      </c>
      <c r="J10064" s="40">
        <v>185.53</v>
      </c>
      <c r="K10064" s="40">
        <v>0</v>
      </c>
    </row>
    <row r="10065" spans="1:11" x14ac:dyDescent="0.35">
      <c r="A10065">
        <v>31009</v>
      </c>
      <c r="B10065" t="s">
        <v>129</v>
      </c>
      <c r="C10065" s="70">
        <v>-24957.75</v>
      </c>
      <c r="D10065" s="70">
        <v>-8025</v>
      </c>
      <c r="E10065" s="71">
        <v>44592</v>
      </c>
      <c r="F10065" t="s">
        <v>15857</v>
      </c>
      <c r="G10065" t="s">
        <v>1912</v>
      </c>
      <c r="J10065" s="40">
        <v>172.54</v>
      </c>
      <c r="K10065" s="40">
        <v>0</v>
      </c>
    </row>
    <row r="10066" spans="1:11" x14ac:dyDescent="0.35">
      <c r="A10066">
        <v>31009</v>
      </c>
      <c r="B10066" t="s">
        <v>129</v>
      </c>
      <c r="C10066" s="70">
        <v>-24957.75</v>
      </c>
      <c r="D10066" s="70">
        <v>-8025</v>
      </c>
      <c r="E10066" s="71">
        <v>44592</v>
      </c>
      <c r="F10066" t="s">
        <v>15857</v>
      </c>
      <c r="G10066" t="s">
        <v>1912</v>
      </c>
      <c r="J10066" s="40">
        <v>184.63</v>
      </c>
      <c r="K10066" s="40">
        <v>0</v>
      </c>
    </row>
    <row r="10067" spans="1:11" x14ac:dyDescent="0.35">
      <c r="A10067">
        <v>31009</v>
      </c>
      <c r="B10067" t="s">
        <v>129</v>
      </c>
      <c r="C10067" s="70">
        <v>-24957.75</v>
      </c>
      <c r="D10067" s="70">
        <v>-8025</v>
      </c>
      <c r="E10067" s="71">
        <v>44592</v>
      </c>
      <c r="F10067" t="s">
        <v>15857</v>
      </c>
      <c r="G10067" t="s">
        <v>1912</v>
      </c>
      <c r="J10067" s="40">
        <v>176.3</v>
      </c>
      <c r="K10067" s="40">
        <v>0</v>
      </c>
    </row>
    <row r="10068" spans="1:11" x14ac:dyDescent="0.35">
      <c r="A10068">
        <v>31009</v>
      </c>
      <c r="B10068" t="s">
        <v>129</v>
      </c>
      <c r="C10068" s="70">
        <v>-24957.75</v>
      </c>
      <c r="D10068" s="70">
        <v>-8025</v>
      </c>
      <c r="E10068" s="71">
        <v>44592</v>
      </c>
      <c r="F10068" t="s">
        <v>15857</v>
      </c>
      <c r="G10068" t="s">
        <v>1912</v>
      </c>
      <c r="J10068" s="40">
        <v>179.12</v>
      </c>
      <c r="K10068" s="40">
        <v>0</v>
      </c>
    </row>
    <row r="10069" spans="1:11" x14ac:dyDescent="0.35">
      <c r="A10069">
        <v>31009</v>
      </c>
      <c r="B10069" t="s">
        <v>129</v>
      </c>
      <c r="C10069" s="70">
        <v>-24957.75</v>
      </c>
      <c r="D10069" s="70">
        <v>-8025</v>
      </c>
      <c r="E10069" s="71">
        <v>44592</v>
      </c>
      <c r="F10069" t="s">
        <v>15857</v>
      </c>
      <c r="G10069" t="s">
        <v>1912</v>
      </c>
      <c r="J10069" s="40">
        <v>172.25</v>
      </c>
      <c r="K10069" s="40">
        <v>0</v>
      </c>
    </row>
    <row r="10070" spans="1:11" x14ac:dyDescent="0.35">
      <c r="A10070">
        <v>31009</v>
      </c>
      <c r="B10070" t="s">
        <v>129</v>
      </c>
      <c r="C10070" s="70">
        <v>-24957.75</v>
      </c>
      <c r="D10070" s="70">
        <v>-8025</v>
      </c>
      <c r="E10070" s="71">
        <v>44592</v>
      </c>
      <c r="F10070" t="s">
        <v>15857</v>
      </c>
      <c r="G10070" t="s">
        <v>1912</v>
      </c>
      <c r="J10070" s="40">
        <v>161.9</v>
      </c>
      <c r="K10070" s="40">
        <v>0</v>
      </c>
    </row>
    <row r="10071" spans="1:11" x14ac:dyDescent="0.35">
      <c r="A10071">
        <v>31009</v>
      </c>
      <c r="B10071" t="s">
        <v>129</v>
      </c>
      <c r="C10071" s="70">
        <v>-24957.75</v>
      </c>
      <c r="D10071" s="70">
        <v>-8025</v>
      </c>
      <c r="E10071" s="71">
        <v>44592</v>
      </c>
      <c r="F10071" t="s">
        <v>15857</v>
      </c>
      <c r="G10071" t="s">
        <v>1912</v>
      </c>
      <c r="J10071" s="40">
        <v>196.87</v>
      </c>
      <c r="K10071" s="40">
        <v>0</v>
      </c>
    </row>
    <row r="10072" spans="1:11" x14ac:dyDescent="0.35">
      <c r="A10072">
        <v>31009</v>
      </c>
      <c r="B10072" t="s">
        <v>129</v>
      </c>
      <c r="C10072" s="70">
        <v>-24957.75</v>
      </c>
      <c r="D10072" s="70">
        <v>-8025</v>
      </c>
      <c r="E10072" s="71">
        <v>44592</v>
      </c>
      <c r="F10072" t="s">
        <v>15857</v>
      </c>
      <c r="G10072" t="s">
        <v>1912</v>
      </c>
      <c r="J10072" s="40">
        <v>228.1</v>
      </c>
      <c r="K10072" s="40">
        <v>0</v>
      </c>
    </row>
    <row r="10073" spans="1:11" x14ac:dyDescent="0.35">
      <c r="A10073">
        <v>31009</v>
      </c>
      <c r="B10073" t="s">
        <v>129</v>
      </c>
      <c r="C10073" s="70">
        <v>-24957.75</v>
      </c>
      <c r="D10073" s="70">
        <v>-8025</v>
      </c>
      <c r="E10073" s="71">
        <v>44592</v>
      </c>
      <c r="F10073" t="s">
        <v>15857</v>
      </c>
      <c r="G10073" t="s">
        <v>1912</v>
      </c>
      <c r="J10073" s="40">
        <v>331.01</v>
      </c>
      <c r="K10073" s="40">
        <v>0</v>
      </c>
    </row>
    <row r="10074" spans="1:11" x14ac:dyDescent="0.35">
      <c r="A10074">
        <v>31009</v>
      </c>
      <c r="B10074" t="s">
        <v>129</v>
      </c>
      <c r="C10074" s="70">
        <v>-24957.75</v>
      </c>
      <c r="D10074" s="70">
        <v>-8025</v>
      </c>
      <c r="E10074" s="71">
        <v>44592</v>
      </c>
      <c r="F10074" t="s">
        <v>15857</v>
      </c>
      <c r="G10074" t="s">
        <v>1912</v>
      </c>
      <c r="J10074" s="40">
        <v>318</v>
      </c>
      <c r="K10074" s="40">
        <v>0</v>
      </c>
    </row>
    <row r="10075" spans="1:11" x14ac:dyDescent="0.35">
      <c r="A10075">
        <v>31009</v>
      </c>
      <c r="B10075" t="s">
        <v>129</v>
      </c>
      <c r="C10075" s="70">
        <v>-24957.75</v>
      </c>
      <c r="D10075" s="70">
        <v>-8025</v>
      </c>
      <c r="E10075" s="71">
        <v>44592</v>
      </c>
      <c r="F10075" t="s">
        <v>15857</v>
      </c>
      <c r="G10075" t="s">
        <v>1912</v>
      </c>
      <c r="J10075" s="40">
        <v>298.13</v>
      </c>
      <c r="K10075" s="40">
        <v>0</v>
      </c>
    </row>
    <row r="10076" spans="1:11" x14ac:dyDescent="0.35">
      <c r="A10076">
        <v>31009</v>
      </c>
      <c r="B10076" t="s">
        <v>129</v>
      </c>
      <c r="C10076" s="70">
        <v>-24957.75</v>
      </c>
      <c r="D10076" s="70">
        <v>-8025</v>
      </c>
      <c r="E10076" s="71">
        <v>44592</v>
      </c>
      <c r="F10076" t="s">
        <v>15857</v>
      </c>
      <c r="G10076" t="s">
        <v>1912</v>
      </c>
      <c r="J10076" s="40">
        <v>265.57</v>
      </c>
      <c r="K10076" s="40">
        <v>0</v>
      </c>
    </row>
    <row r="10077" spans="1:11" x14ac:dyDescent="0.35">
      <c r="A10077">
        <v>31009</v>
      </c>
      <c r="B10077" t="s">
        <v>129</v>
      </c>
      <c r="C10077" s="70">
        <v>-24957.75</v>
      </c>
      <c r="D10077" s="70">
        <v>-8025</v>
      </c>
      <c r="E10077" s="71">
        <v>44592</v>
      </c>
      <c r="F10077" t="s">
        <v>15857</v>
      </c>
      <c r="G10077" t="s">
        <v>1912</v>
      </c>
      <c r="J10077" s="40">
        <v>199.17</v>
      </c>
      <c r="K10077" s="40">
        <v>0</v>
      </c>
    </row>
    <row r="10078" spans="1:11" x14ac:dyDescent="0.35">
      <c r="A10078">
        <v>31009</v>
      </c>
      <c r="B10078" t="s">
        <v>129</v>
      </c>
      <c r="C10078" s="70">
        <v>-24957.75</v>
      </c>
      <c r="D10078" s="70">
        <v>-8025</v>
      </c>
      <c r="E10078" s="71">
        <v>44592</v>
      </c>
      <c r="F10078" t="s">
        <v>15857</v>
      </c>
      <c r="G10078" t="s">
        <v>1912</v>
      </c>
      <c r="J10078" s="40">
        <v>173.07</v>
      </c>
      <c r="K10078" s="40">
        <v>0</v>
      </c>
    </row>
    <row r="10079" spans="1:11" x14ac:dyDescent="0.35">
      <c r="A10079">
        <v>31009</v>
      </c>
      <c r="B10079" t="s">
        <v>129</v>
      </c>
      <c r="C10079" s="70">
        <v>-24957.75</v>
      </c>
      <c r="D10079" s="70">
        <v>-8025</v>
      </c>
      <c r="E10079" s="71">
        <v>44592</v>
      </c>
      <c r="F10079" t="s">
        <v>15857</v>
      </c>
      <c r="G10079" t="s">
        <v>1912</v>
      </c>
      <c r="J10079" s="40">
        <v>197.9</v>
      </c>
      <c r="K10079" s="40">
        <v>0</v>
      </c>
    </row>
    <row r="10080" spans="1:11" x14ac:dyDescent="0.35">
      <c r="A10080">
        <v>31009</v>
      </c>
      <c r="B10080" t="s">
        <v>129</v>
      </c>
      <c r="C10080" s="70">
        <v>-24957.75</v>
      </c>
      <c r="D10080" s="70">
        <v>-8025</v>
      </c>
      <c r="E10080" s="71">
        <v>44592</v>
      </c>
      <c r="F10080" t="s">
        <v>15857</v>
      </c>
      <c r="G10080" t="s">
        <v>1912</v>
      </c>
      <c r="J10080" s="40">
        <v>358.95</v>
      </c>
      <c r="K10080" s="40">
        <v>0</v>
      </c>
    </row>
    <row r="10081" spans="1:11" x14ac:dyDescent="0.35">
      <c r="A10081">
        <v>31009</v>
      </c>
      <c r="B10081" t="s">
        <v>129</v>
      </c>
      <c r="C10081" s="70">
        <v>-24957.75</v>
      </c>
      <c r="D10081" s="70">
        <v>-8025</v>
      </c>
      <c r="E10081" s="71">
        <v>44592</v>
      </c>
      <c r="F10081" t="s">
        <v>15857</v>
      </c>
      <c r="G10081" t="s">
        <v>1912</v>
      </c>
      <c r="J10081" s="40">
        <v>376.08</v>
      </c>
      <c r="K10081" s="40">
        <v>0</v>
      </c>
    </row>
    <row r="10082" spans="1:11" x14ac:dyDescent="0.35">
      <c r="A10082">
        <v>31009</v>
      </c>
      <c r="B10082" t="s">
        <v>129</v>
      </c>
      <c r="C10082" s="70">
        <v>-24957.75</v>
      </c>
      <c r="D10082" s="70">
        <v>-8025</v>
      </c>
      <c r="E10082" s="71">
        <v>44592</v>
      </c>
      <c r="F10082" t="s">
        <v>15857</v>
      </c>
      <c r="G10082" t="s">
        <v>1912</v>
      </c>
      <c r="J10082" s="40">
        <v>736.1</v>
      </c>
      <c r="K10082" s="40">
        <v>0</v>
      </c>
    </row>
    <row r="10083" spans="1:11" x14ac:dyDescent="0.35">
      <c r="A10083">
        <v>31009</v>
      </c>
      <c r="B10083" t="s">
        <v>129</v>
      </c>
      <c r="C10083" s="70">
        <v>-24957.75</v>
      </c>
      <c r="D10083" s="70">
        <v>-8025</v>
      </c>
      <c r="E10083" s="71">
        <v>44592</v>
      </c>
      <c r="F10083" t="s">
        <v>15857</v>
      </c>
      <c r="G10083" t="s">
        <v>1912</v>
      </c>
      <c r="J10083" s="40">
        <v>79.989999999999995</v>
      </c>
      <c r="K10083" s="40">
        <v>0</v>
      </c>
    </row>
    <row r="10084" spans="1:11" x14ac:dyDescent="0.35">
      <c r="A10084">
        <v>31009</v>
      </c>
      <c r="B10084" t="s">
        <v>129</v>
      </c>
      <c r="C10084" s="70">
        <v>-24957.75</v>
      </c>
      <c r="D10084" s="70">
        <v>-8025</v>
      </c>
      <c r="E10084" s="71">
        <v>44592</v>
      </c>
      <c r="F10084" t="s">
        <v>15857</v>
      </c>
      <c r="G10084" t="s">
        <v>1912</v>
      </c>
      <c r="J10084" s="40">
        <v>245.59</v>
      </c>
      <c r="K10084" s="40">
        <v>0</v>
      </c>
    </row>
    <row r="10085" spans="1:11" x14ac:dyDescent="0.35">
      <c r="A10085">
        <v>31009</v>
      </c>
      <c r="B10085" t="s">
        <v>129</v>
      </c>
      <c r="C10085" s="70">
        <v>-24957.75</v>
      </c>
      <c r="D10085" s="70">
        <v>-8025</v>
      </c>
      <c r="E10085" s="71">
        <v>44592</v>
      </c>
      <c r="F10085" t="s">
        <v>15857</v>
      </c>
      <c r="G10085" t="s">
        <v>1912</v>
      </c>
      <c r="J10085" s="40">
        <v>253.56</v>
      </c>
      <c r="K10085" s="40">
        <v>0</v>
      </c>
    </row>
    <row r="10086" spans="1:11" x14ac:dyDescent="0.35">
      <c r="A10086">
        <v>31009</v>
      </c>
      <c r="B10086" t="s">
        <v>129</v>
      </c>
      <c r="C10086" s="70">
        <v>-24957.75</v>
      </c>
      <c r="D10086" s="70">
        <v>-8025</v>
      </c>
      <c r="E10086" s="71">
        <v>44592</v>
      </c>
      <c r="F10086" t="s">
        <v>6931</v>
      </c>
      <c r="G10086" t="s">
        <v>2247</v>
      </c>
      <c r="J10086" s="40">
        <v>0</v>
      </c>
      <c r="K10086" s="40">
        <v>0</v>
      </c>
    </row>
    <row r="10087" spans="1:11" x14ac:dyDescent="0.35">
      <c r="A10087">
        <v>31009</v>
      </c>
      <c r="B10087" t="s">
        <v>129</v>
      </c>
      <c r="C10087" s="70">
        <v>-24957.75</v>
      </c>
      <c r="D10087" s="70">
        <v>-8025</v>
      </c>
      <c r="E10087" s="71">
        <v>44592</v>
      </c>
      <c r="F10087" t="s">
        <v>2956</v>
      </c>
      <c r="G10087" t="s">
        <v>2142</v>
      </c>
      <c r="H10087" t="s">
        <v>2955</v>
      </c>
      <c r="I10087" t="s">
        <v>2954</v>
      </c>
      <c r="J10087" s="40">
        <v>0</v>
      </c>
      <c r="K10087" s="40">
        <v>253.56</v>
      </c>
    </row>
    <row r="10088" spans="1:11" x14ac:dyDescent="0.35">
      <c r="A10088">
        <v>31009</v>
      </c>
      <c r="B10088" t="s">
        <v>129</v>
      </c>
      <c r="C10088" s="70">
        <v>-24957.75</v>
      </c>
      <c r="D10088" s="70">
        <v>-8025</v>
      </c>
      <c r="E10088" s="71">
        <v>44592</v>
      </c>
      <c r="F10088" t="s">
        <v>6727</v>
      </c>
      <c r="G10088" t="s">
        <v>2247</v>
      </c>
      <c r="H10088" t="s">
        <v>6720</v>
      </c>
      <c r="I10088" t="s">
        <v>6720</v>
      </c>
      <c r="J10088" s="40">
        <v>0</v>
      </c>
      <c r="K10088" s="40">
        <v>0</v>
      </c>
    </row>
    <row r="10089" spans="1:11" x14ac:dyDescent="0.35">
      <c r="A10089">
        <v>31009</v>
      </c>
      <c r="B10089" t="s">
        <v>129</v>
      </c>
      <c r="C10089" s="70">
        <v>-24957.75</v>
      </c>
      <c r="D10089" s="70">
        <v>-8025</v>
      </c>
      <c r="E10089" s="71">
        <v>44593</v>
      </c>
      <c r="F10089" t="s">
        <v>2953</v>
      </c>
      <c r="G10089" t="s">
        <v>2142</v>
      </c>
      <c r="H10089" t="s">
        <v>2952</v>
      </c>
      <c r="I10089" t="s">
        <v>2951</v>
      </c>
      <c r="J10089" s="40">
        <v>0</v>
      </c>
      <c r="K10089" s="40">
        <v>245.48</v>
      </c>
    </row>
    <row r="10090" spans="1:11" x14ac:dyDescent="0.35">
      <c r="A10090">
        <v>31009</v>
      </c>
      <c r="B10090" t="s">
        <v>129</v>
      </c>
      <c r="C10090" s="70">
        <v>-24957.75</v>
      </c>
      <c r="D10090" s="70">
        <v>-8025</v>
      </c>
      <c r="E10090" s="71">
        <v>44593</v>
      </c>
      <c r="F10090" t="s">
        <v>2950</v>
      </c>
      <c r="G10090" t="s">
        <v>2142</v>
      </c>
      <c r="H10090" t="s">
        <v>2949</v>
      </c>
      <c r="I10090" t="s">
        <v>2948</v>
      </c>
      <c r="J10090" s="40">
        <v>0</v>
      </c>
      <c r="K10090" s="40">
        <v>630.75</v>
      </c>
    </row>
    <row r="10091" spans="1:11" x14ac:dyDescent="0.35">
      <c r="A10091">
        <v>31009</v>
      </c>
      <c r="B10091" t="s">
        <v>129</v>
      </c>
      <c r="C10091" s="70">
        <v>-24957.75</v>
      </c>
      <c r="D10091" s="70">
        <v>-8025</v>
      </c>
      <c r="E10091" s="71">
        <v>44593</v>
      </c>
      <c r="F10091" t="s">
        <v>6716</v>
      </c>
      <c r="G10091" t="s">
        <v>1907</v>
      </c>
      <c r="J10091" s="40">
        <v>0</v>
      </c>
      <c r="K10091" s="40">
        <v>0.2</v>
      </c>
    </row>
    <row r="10092" spans="1:11" x14ac:dyDescent="0.35">
      <c r="A10092">
        <v>31009</v>
      </c>
      <c r="B10092" t="s">
        <v>129</v>
      </c>
      <c r="C10092" s="70">
        <v>-24957.75</v>
      </c>
      <c r="D10092" s="70">
        <v>-8025</v>
      </c>
      <c r="E10092" s="71">
        <v>44594</v>
      </c>
      <c r="F10092" t="s">
        <v>2947</v>
      </c>
      <c r="G10092" t="s">
        <v>2142</v>
      </c>
      <c r="H10092" t="s">
        <v>2946</v>
      </c>
      <c r="I10092" t="s">
        <v>2945</v>
      </c>
      <c r="J10092" s="40">
        <v>0</v>
      </c>
      <c r="K10092" s="40">
        <v>263.31</v>
      </c>
    </row>
    <row r="10093" spans="1:11" x14ac:dyDescent="0.35">
      <c r="A10093">
        <v>31009</v>
      </c>
      <c r="B10093" t="s">
        <v>129</v>
      </c>
      <c r="C10093" s="70">
        <v>-24957.75</v>
      </c>
      <c r="D10093" s="70">
        <v>-8025</v>
      </c>
      <c r="E10093" s="71">
        <v>44595</v>
      </c>
      <c r="F10093" t="s">
        <v>2944</v>
      </c>
      <c r="G10093" t="s">
        <v>2142</v>
      </c>
      <c r="H10093" t="s">
        <v>2943</v>
      </c>
      <c r="I10093" t="s">
        <v>2942</v>
      </c>
      <c r="J10093" s="40">
        <v>0</v>
      </c>
      <c r="K10093" s="40">
        <v>245.08</v>
      </c>
    </row>
    <row r="10094" spans="1:11" x14ac:dyDescent="0.35">
      <c r="A10094">
        <v>31009</v>
      </c>
      <c r="B10094" t="s">
        <v>129</v>
      </c>
      <c r="C10094" s="70">
        <v>-24957.75</v>
      </c>
      <c r="D10094" s="70">
        <v>-8025</v>
      </c>
      <c r="E10094" s="71">
        <v>44596</v>
      </c>
      <c r="F10094" t="s">
        <v>2941</v>
      </c>
      <c r="G10094" t="s">
        <v>2142</v>
      </c>
      <c r="H10094" t="s">
        <v>2940</v>
      </c>
      <c r="I10094" t="s">
        <v>2939</v>
      </c>
      <c r="J10094" s="40">
        <v>0</v>
      </c>
      <c r="K10094" s="40">
        <v>244.43</v>
      </c>
    </row>
    <row r="10095" spans="1:11" x14ac:dyDescent="0.35">
      <c r="A10095">
        <v>31009</v>
      </c>
      <c r="B10095" t="s">
        <v>129</v>
      </c>
      <c r="C10095" s="70">
        <v>-24957.75</v>
      </c>
      <c r="D10095" s="70">
        <v>-8025</v>
      </c>
      <c r="E10095" s="71">
        <v>44597</v>
      </c>
      <c r="F10095" t="s">
        <v>2938</v>
      </c>
      <c r="G10095" t="s">
        <v>2142</v>
      </c>
      <c r="H10095" t="s">
        <v>2937</v>
      </c>
      <c r="I10095" t="s">
        <v>2936</v>
      </c>
      <c r="J10095" s="40">
        <v>0</v>
      </c>
      <c r="K10095" s="40">
        <v>216.4</v>
      </c>
    </row>
    <row r="10096" spans="1:11" x14ac:dyDescent="0.35">
      <c r="A10096">
        <v>31009</v>
      </c>
      <c r="B10096" t="s">
        <v>129</v>
      </c>
      <c r="C10096" s="70">
        <v>-24957.75</v>
      </c>
      <c r="D10096" s="70">
        <v>-8025</v>
      </c>
      <c r="E10096" s="71">
        <v>44598</v>
      </c>
      <c r="F10096" t="s">
        <v>2935</v>
      </c>
      <c r="G10096" t="s">
        <v>2142</v>
      </c>
      <c r="H10096" t="s">
        <v>2934</v>
      </c>
      <c r="I10096" t="s">
        <v>2933</v>
      </c>
      <c r="J10096" s="40">
        <v>0</v>
      </c>
      <c r="K10096" s="40">
        <v>158.06</v>
      </c>
    </row>
    <row r="10097" spans="1:11" x14ac:dyDescent="0.35">
      <c r="A10097">
        <v>31009</v>
      </c>
      <c r="B10097" t="s">
        <v>129</v>
      </c>
      <c r="C10097" s="70">
        <v>-24957.75</v>
      </c>
      <c r="D10097" s="70">
        <v>-8025</v>
      </c>
      <c r="E10097" s="71">
        <v>44599</v>
      </c>
      <c r="F10097" t="s">
        <v>2932</v>
      </c>
      <c r="G10097" t="s">
        <v>2142</v>
      </c>
      <c r="H10097" t="s">
        <v>2931</v>
      </c>
      <c r="I10097" t="s">
        <v>2930</v>
      </c>
      <c r="J10097" s="40">
        <v>0</v>
      </c>
      <c r="K10097" s="40">
        <v>373.55</v>
      </c>
    </row>
    <row r="10098" spans="1:11" x14ac:dyDescent="0.35">
      <c r="A10098">
        <v>31009</v>
      </c>
      <c r="B10098" t="s">
        <v>129</v>
      </c>
      <c r="C10098" s="70">
        <v>-24957.75</v>
      </c>
      <c r="D10098" s="70">
        <v>-8025</v>
      </c>
      <c r="E10098" s="71">
        <v>44600</v>
      </c>
      <c r="F10098" t="s">
        <v>2929</v>
      </c>
      <c r="G10098" t="s">
        <v>2142</v>
      </c>
      <c r="H10098" t="s">
        <v>2928</v>
      </c>
      <c r="I10098" t="s">
        <v>2927</v>
      </c>
      <c r="J10098" s="40">
        <v>0</v>
      </c>
      <c r="K10098" s="40">
        <v>367.55</v>
      </c>
    </row>
    <row r="10099" spans="1:11" x14ac:dyDescent="0.35">
      <c r="A10099">
        <v>31009</v>
      </c>
      <c r="B10099" t="s">
        <v>129</v>
      </c>
      <c r="C10099" s="70">
        <v>-24957.75</v>
      </c>
      <c r="D10099" s="70">
        <v>-8025</v>
      </c>
      <c r="E10099" s="71">
        <v>44601</v>
      </c>
      <c r="F10099" t="s">
        <v>2926</v>
      </c>
      <c r="G10099" t="s">
        <v>2142</v>
      </c>
      <c r="H10099" t="s">
        <v>2925</v>
      </c>
      <c r="I10099" t="s">
        <v>2924</v>
      </c>
      <c r="J10099" s="40">
        <v>0</v>
      </c>
      <c r="K10099" s="40">
        <v>499.3</v>
      </c>
    </row>
    <row r="10100" spans="1:11" x14ac:dyDescent="0.35">
      <c r="A10100">
        <v>31009</v>
      </c>
      <c r="B10100" t="s">
        <v>129</v>
      </c>
      <c r="C10100" s="70">
        <v>-24957.75</v>
      </c>
      <c r="D10100" s="70">
        <v>-8025</v>
      </c>
      <c r="E10100" s="71">
        <v>44602</v>
      </c>
      <c r="F10100" t="s">
        <v>2923</v>
      </c>
      <c r="G10100" t="s">
        <v>2142</v>
      </c>
      <c r="H10100" t="s">
        <v>2922</v>
      </c>
      <c r="I10100" t="s">
        <v>2921</v>
      </c>
      <c r="J10100" s="40">
        <v>0</v>
      </c>
      <c r="K10100" s="40">
        <v>412.53</v>
      </c>
    </row>
    <row r="10101" spans="1:11" x14ac:dyDescent="0.35">
      <c r="A10101">
        <v>31009</v>
      </c>
      <c r="B10101" t="s">
        <v>129</v>
      </c>
      <c r="C10101" s="70">
        <v>-24957.75</v>
      </c>
      <c r="D10101" s="70">
        <v>-8025</v>
      </c>
      <c r="E10101" s="71">
        <v>44603</v>
      </c>
      <c r="F10101" t="s">
        <v>2920</v>
      </c>
      <c r="G10101" t="s">
        <v>2142</v>
      </c>
      <c r="H10101" t="s">
        <v>2919</v>
      </c>
      <c r="I10101" t="s">
        <v>2918</v>
      </c>
      <c r="J10101" s="40">
        <v>0</v>
      </c>
      <c r="K10101" s="40">
        <v>358.44</v>
      </c>
    </row>
    <row r="10102" spans="1:11" x14ac:dyDescent="0.35">
      <c r="A10102">
        <v>31009</v>
      </c>
      <c r="B10102" t="s">
        <v>129</v>
      </c>
      <c r="C10102" s="70">
        <v>-24957.75</v>
      </c>
      <c r="D10102" s="70">
        <v>-8025</v>
      </c>
      <c r="E10102" s="71">
        <v>44604</v>
      </c>
      <c r="F10102" t="s">
        <v>2917</v>
      </c>
      <c r="G10102" t="s">
        <v>2142</v>
      </c>
      <c r="H10102" t="s">
        <v>2916</v>
      </c>
      <c r="I10102" t="s">
        <v>2915</v>
      </c>
      <c r="J10102" s="40">
        <v>0</v>
      </c>
      <c r="K10102" s="40">
        <v>354.59</v>
      </c>
    </row>
    <row r="10103" spans="1:11" x14ac:dyDescent="0.35">
      <c r="A10103">
        <v>31009</v>
      </c>
      <c r="B10103" t="s">
        <v>129</v>
      </c>
      <c r="C10103" s="70">
        <v>-24957.75</v>
      </c>
      <c r="D10103" s="70">
        <v>-8025</v>
      </c>
      <c r="E10103" s="71">
        <v>44605</v>
      </c>
      <c r="F10103" t="s">
        <v>2914</v>
      </c>
      <c r="G10103" t="s">
        <v>2142</v>
      </c>
      <c r="H10103" t="s">
        <v>2913</v>
      </c>
      <c r="I10103" t="s">
        <v>2912</v>
      </c>
      <c r="J10103" s="40">
        <v>0</v>
      </c>
      <c r="K10103" s="40">
        <v>387.14</v>
      </c>
    </row>
    <row r="10104" spans="1:11" x14ac:dyDescent="0.35">
      <c r="A10104">
        <v>31009</v>
      </c>
      <c r="B10104" t="s">
        <v>129</v>
      </c>
      <c r="C10104" s="70">
        <v>-24957.75</v>
      </c>
      <c r="D10104" s="70">
        <v>-8025</v>
      </c>
      <c r="E10104" s="71">
        <v>44606</v>
      </c>
      <c r="F10104" t="s">
        <v>2911</v>
      </c>
      <c r="G10104" t="s">
        <v>2142</v>
      </c>
      <c r="H10104" t="s">
        <v>2910</v>
      </c>
      <c r="I10104" t="s">
        <v>2909</v>
      </c>
      <c r="J10104" s="40">
        <v>0</v>
      </c>
      <c r="K10104" s="40">
        <v>176.92</v>
      </c>
    </row>
    <row r="10105" spans="1:11" x14ac:dyDescent="0.35">
      <c r="A10105">
        <v>31009</v>
      </c>
      <c r="B10105" t="s">
        <v>129</v>
      </c>
      <c r="C10105" s="70">
        <v>-24957.75</v>
      </c>
      <c r="D10105" s="70">
        <v>-8025</v>
      </c>
      <c r="E10105" s="71">
        <v>44607</v>
      </c>
      <c r="F10105" t="s">
        <v>2908</v>
      </c>
      <c r="G10105" t="s">
        <v>2142</v>
      </c>
      <c r="H10105" t="s">
        <v>2907</v>
      </c>
      <c r="I10105" t="s">
        <v>2906</v>
      </c>
      <c r="J10105" s="40">
        <v>0</v>
      </c>
      <c r="K10105" s="40">
        <v>402.48</v>
      </c>
    </row>
    <row r="10106" spans="1:11" x14ac:dyDescent="0.35">
      <c r="A10106">
        <v>31009</v>
      </c>
      <c r="B10106" t="s">
        <v>129</v>
      </c>
      <c r="C10106" s="70">
        <v>-24957.75</v>
      </c>
      <c r="D10106" s="70">
        <v>-8025</v>
      </c>
      <c r="E10106" s="71">
        <v>44608</v>
      </c>
      <c r="F10106" t="s">
        <v>2905</v>
      </c>
      <c r="G10106" t="s">
        <v>2142</v>
      </c>
      <c r="H10106" t="s">
        <v>2904</v>
      </c>
      <c r="I10106" t="s">
        <v>2903</v>
      </c>
      <c r="J10106" s="40">
        <v>0</v>
      </c>
      <c r="K10106" s="40">
        <v>396.24</v>
      </c>
    </row>
    <row r="10107" spans="1:11" x14ac:dyDescent="0.35">
      <c r="A10107">
        <v>31009</v>
      </c>
      <c r="B10107" t="s">
        <v>129</v>
      </c>
      <c r="C10107" s="70">
        <v>-24957.75</v>
      </c>
      <c r="D10107" s="70">
        <v>-8025</v>
      </c>
      <c r="E10107" s="71">
        <v>44609</v>
      </c>
      <c r="F10107" t="s">
        <v>2902</v>
      </c>
      <c r="G10107" t="s">
        <v>2142</v>
      </c>
      <c r="H10107" t="s">
        <v>2901</v>
      </c>
      <c r="I10107" t="s">
        <v>2900</v>
      </c>
      <c r="J10107" s="40">
        <v>0</v>
      </c>
      <c r="K10107" s="40">
        <v>425.67</v>
      </c>
    </row>
    <row r="10108" spans="1:11" x14ac:dyDescent="0.35">
      <c r="A10108">
        <v>31009</v>
      </c>
      <c r="B10108" t="s">
        <v>129</v>
      </c>
      <c r="C10108" s="70">
        <v>-24957.75</v>
      </c>
      <c r="D10108" s="70">
        <v>-8025</v>
      </c>
      <c r="E10108" s="71">
        <v>44610</v>
      </c>
      <c r="F10108" t="s">
        <v>2899</v>
      </c>
      <c r="G10108" t="s">
        <v>2142</v>
      </c>
      <c r="H10108" t="s">
        <v>2898</v>
      </c>
      <c r="I10108" t="s">
        <v>2897</v>
      </c>
      <c r="J10108" s="40">
        <v>0</v>
      </c>
      <c r="K10108" s="40">
        <v>460.52</v>
      </c>
    </row>
    <row r="10109" spans="1:11" x14ac:dyDescent="0.35">
      <c r="A10109">
        <v>31009</v>
      </c>
      <c r="B10109" t="s">
        <v>129</v>
      </c>
      <c r="C10109" s="70">
        <v>-24957.75</v>
      </c>
      <c r="D10109" s="70">
        <v>-8025</v>
      </c>
      <c r="E10109" s="71">
        <v>44611</v>
      </c>
      <c r="F10109" t="s">
        <v>2896</v>
      </c>
      <c r="G10109" t="s">
        <v>2142</v>
      </c>
      <c r="H10109" t="s">
        <v>2895</v>
      </c>
      <c r="I10109" t="s">
        <v>2894</v>
      </c>
      <c r="J10109" s="40">
        <v>0</v>
      </c>
      <c r="K10109" s="40">
        <v>284.64999999999998</v>
      </c>
    </row>
    <row r="10110" spans="1:11" x14ac:dyDescent="0.35">
      <c r="A10110">
        <v>31009</v>
      </c>
      <c r="B10110" t="s">
        <v>129</v>
      </c>
      <c r="C10110" s="70">
        <v>-24957.75</v>
      </c>
      <c r="D10110" s="70">
        <v>-8025</v>
      </c>
      <c r="E10110" s="71">
        <v>44612</v>
      </c>
      <c r="F10110" t="s">
        <v>2893</v>
      </c>
      <c r="G10110" t="s">
        <v>2142</v>
      </c>
      <c r="H10110" t="s">
        <v>2892</v>
      </c>
      <c r="I10110" t="s">
        <v>2891</v>
      </c>
      <c r="J10110" s="40">
        <v>0</v>
      </c>
      <c r="K10110" s="40">
        <v>315.14</v>
      </c>
    </row>
    <row r="10111" spans="1:11" x14ac:dyDescent="0.35">
      <c r="A10111">
        <v>31009</v>
      </c>
      <c r="B10111" t="s">
        <v>129</v>
      </c>
      <c r="C10111" s="70">
        <v>-24957.75</v>
      </c>
      <c r="D10111" s="70">
        <v>-8025</v>
      </c>
      <c r="E10111" s="71">
        <v>44617</v>
      </c>
      <c r="F10111" t="s">
        <v>2890</v>
      </c>
      <c r="G10111" t="s">
        <v>2142</v>
      </c>
      <c r="H10111" t="s">
        <v>2889</v>
      </c>
      <c r="I10111" t="s">
        <v>2888</v>
      </c>
      <c r="J10111" s="40">
        <v>0</v>
      </c>
      <c r="K10111" s="40">
        <v>391.89</v>
      </c>
    </row>
    <row r="10112" spans="1:11" x14ac:dyDescent="0.35">
      <c r="A10112">
        <v>31009</v>
      </c>
      <c r="B10112" t="s">
        <v>129</v>
      </c>
      <c r="C10112" s="70">
        <v>-24957.75</v>
      </c>
      <c r="D10112" s="70">
        <v>-8025</v>
      </c>
      <c r="E10112" s="71">
        <v>44620</v>
      </c>
      <c r="F10112" t="s">
        <v>17634</v>
      </c>
      <c r="G10112" t="s">
        <v>1912</v>
      </c>
      <c r="J10112" s="40">
        <v>86.47</v>
      </c>
      <c r="K10112" s="40">
        <v>0</v>
      </c>
    </row>
    <row r="10113" spans="1:11" x14ac:dyDescent="0.35">
      <c r="A10113">
        <v>31009</v>
      </c>
      <c r="B10113" t="s">
        <v>129</v>
      </c>
      <c r="C10113" s="70">
        <v>-24957.75</v>
      </c>
      <c r="D10113" s="70">
        <v>-8025</v>
      </c>
      <c r="E10113" s="71">
        <v>44620</v>
      </c>
      <c r="F10113" t="s">
        <v>17634</v>
      </c>
      <c r="G10113" t="s">
        <v>1912</v>
      </c>
      <c r="J10113" s="40">
        <v>86.47</v>
      </c>
      <c r="K10113" s="40">
        <v>0</v>
      </c>
    </row>
    <row r="10114" spans="1:11" x14ac:dyDescent="0.35">
      <c r="A10114">
        <v>31009</v>
      </c>
      <c r="B10114" t="s">
        <v>129</v>
      </c>
      <c r="C10114" s="70">
        <v>-24957.75</v>
      </c>
      <c r="D10114" s="70">
        <v>-8025</v>
      </c>
      <c r="E10114" s="71">
        <v>44620</v>
      </c>
      <c r="F10114" t="s">
        <v>17634</v>
      </c>
      <c r="G10114" t="s">
        <v>1912</v>
      </c>
      <c r="J10114" s="40">
        <v>148.96</v>
      </c>
      <c r="K10114" s="40">
        <v>0</v>
      </c>
    </row>
    <row r="10115" spans="1:11" x14ac:dyDescent="0.35">
      <c r="A10115">
        <v>31009</v>
      </c>
      <c r="B10115" t="s">
        <v>129</v>
      </c>
      <c r="C10115" s="70">
        <v>-24957.75</v>
      </c>
      <c r="D10115" s="70">
        <v>-8025</v>
      </c>
      <c r="E10115" s="71">
        <v>44620</v>
      </c>
      <c r="F10115" t="s">
        <v>15855</v>
      </c>
      <c r="G10115" t="s">
        <v>1912</v>
      </c>
      <c r="J10115" s="40">
        <v>245.48</v>
      </c>
      <c r="K10115" s="40">
        <v>0</v>
      </c>
    </row>
    <row r="10116" spans="1:11" x14ac:dyDescent="0.35">
      <c r="A10116">
        <v>31009</v>
      </c>
      <c r="B10116" t="s">
        <v>129</v>
      </c>
      <c r="C10116" s="70">
        <v>-24957.75</v>
      </c>
      <c r="D10116" s="70">
        <v>-8025</v>
      </c>
      <c r="E10116" s="71">
        <v>44620</v>
      </c>
      <c r="F10116" t="s">
        <v>15855</v>
      </c>
      <c r="G10116" t="s">
        <v>1912</v>
      </c>
      <c r="J10116" s="40">
        <v>263.31</v>
      </c>
      <c r="K10116" s="40">
        <v>0</v>
      </c>
    </row>
    <row r="10117" spans="1:11" x14ac:dyDescent="0.35">
      <c r="A10117">
        <v>31009</v>
      </c>
      <c r="B10117" t="s">
        <v>129</v>
      </c>
      <c r="C10117" s="70">
        <v>-24957.75</v>
      </c>
      <c r="D10117" s="70">
        <v>-8025</v>
      </c>
      <c r="E10117" s="71">
        <v>44620</v>
      </c>
      <c r="F10117" t="s">
        <v>15855</v>
      </c>
      <c r="G10117" t="s">
        <v>1912</v>
      </c>
      <c r="J10117" s="40">
        <v>245.08</v>
      </c>
      <c r="K10117" s="40">
        <v>0</v>
      </c>
    </row>
    <row r="10118" spans="1:11" x14ac:dyDescent="0.35">
      <c r="A10118">
        <v>31009</v>
      </c>
      <c r="B10118" t="s">
        <v>129</v>
      </c>
      <c r="C10118" s="70">
        <v>-24957.75</v>
      </c>
      <c r="D10118" s="70">
        <v>-8025</v>
      </c>
      <c r="E10118" s="71">
        <v>44620</v>
      </c>
      <c r="F10118" t="s">
        <v>15855</v>
      </c>
      <c r="G10118" t="s">
        <v>1912</v>
      </c>
      <c r="J10118" s="40">
        <v>244.43</v>
      </c>
      <c r="K10118" s="40">
        <v>0</v>
      </c>
    </row>
    <row r="10119" spans="1:11" x14ac:dyDescent="0.35">
      <c r="A10119">
        <v>31009</v>
      </c>
      <c r="B10119" t="s">
        <v>129</v>
      </c>
      <c r="C10119" s="70">
        <v>-24957.75</v>
      </c>
      <c r="D10119" s="70">
        <v>-8025</v>
      </c>
      <c r="E10119" s="71">
        <v>44620</v>
      </c>
      <c r="F10119" t="s">
        <v>15855</v>
      </c>
      <c r="G10119" t="s">
        <v>1912</v>
      </c>
      <c r="J10119" s="40">
        <v>216.4</v>
      </c>
      <c r="K10119" s="40">
        <v>0</v>
      </c>
    </row>
    <row r="10120" spans="1:11" x14ac:dyDescent="0.35">
      <c r="A10120">
        <v>31009</v>
      </c>
      <c r="B10120" t="s">
        <v>129</v>
      </c>
      <c r="C10120" s="70">
        <v>-24957.75</v>
      </c>
      <c r="D10120" s="70">
        <v>-8025</v>
      </c>
      <c r="E10120" s="71">
        <v>44620</v>
      </c>
      <c r="F10120" t="s">
        <v>15855</v>
      </c>
      <c r="G10120" t="s">
        <v>1912</v>
      </c>
      <c r="J10120" s="40">
        <v>158.06</v>
      </c>
      <c r="K10120" s="40">
        <v>0</v>
      </c>
    </row>
    <row r="10121" spans="1:11" x14ac:dyDescent="0.35">
      <c r="A10121">
        <v>31009</v>
      </c>
      <c r="B10121" t="s">
        <v>129</v>
      </c>
      <c r="C10121" s="70">
        <v>-24957.75</v>
      </c>
      <c r="D10121" s="70">
        <v>-8025</v>
      </c>
      <c r="E10121" s="71">
        <v>44620</v>
      </c>
      <c r="F10121" t="s">
        <v>15855</v>
      </c>
      <c r="G10121" t="s">
        <v>1912</v>
      </c>
      <c r="J10121" s="40">
        <v>373.55</v>
      </c>
      <c r="K10121" s="40">
        <v>0</v>
      </c>
    </row>
    <row r="10122" spans="1:11" x14ac:dyDescent="0.35">
      <c r="A10122">
        <v>31009</v>
      </c>
      <c r="B10122" t="s">
        <v>129</v>
      </c>
      <c r="C10122" s="70">
        <v>-24957.75</v>
      </c>
      <c r="D10122" s="70">
        <v>-8025</v>
      </c>
      <c r="E10122" s="71">
        <v>44620</v>
      </c>
      <c r="F10122" t="s">
        <v>15855</v>
      </c>
      <c r="G10122" t="s">
        <v>1912</v>
      </c>
      <c r="J10122" s="40">
        <v>367.55</v>
      </c>
      <c r="K10122" s="40">
        <v>0</v>
      </c>
    </row>
    <row r="10123" spans="1:11" x14ac:dyDescent="0.35">
      <c r="A10123">
        <v>31009</v>
      </c>
      <c r="B10123" t="s">
        <v>129</v>
      </c>
      <c r="C10123" s="70">
        <v>-24957.75</v>
      </c>
      <c r="D10123" s="70">
        <v>-8025</v>
      </c>
      <c r="E10123" s="71">
        <v>44620</v>
      </c>
      <c r="F10123" t="s">
        <v>15855</v>
      </c>
      <c r="G10123" t="s">
        <v>1912</v>
      </c>
      <c r="J10123" s="40">
        <v>499.3</v>
      </c>
      <c r="K10123" s="40">
        <v>0</v>
      </c>
    </row>
    <row r="10124" spans="1:11" x14ac:dyDescent="0.35">
      <c r="A10124">
        <v>31009</v>
      </c>
      <c r="B10124" t="s">
        <v>129</v>
      </c>
      <c r="C10124" s="70">
        <v>-24957.75</v>
      </c>
      <c r="D10124" s="70">
        <v>-8025</v>
      </c>
      <c r="E10124" s="71">
        <v>44620</v>
      </c>
      <c r="F10124" t="s">
        <v>15855</v>
      </c>
      <c r="G10124" t="s">
        <v>1912</v>
      </c>
      <c r="J10124" s="40">
        <v>412.53</v>
      </c>
      <c r="K10124" s="40">
        <v>0</v>
      </c>
    </row>
    <row r="10125" spans="1:11" x14ac:dyDescent="0.35">
      <c r="A10125">
        <v>31009</v>
      </c>
      <c r="B10125" t="s">
        <v>129</v>
      </c>
      <c r="C10125" s="70">
        <v>-24957.75</v>
      </c>
      <c r="D10125" s="70">
        <v>-8025</v>
      </c>
      <c r="E10125" s="71">
        <v>44620</v>
      </c>
      <c r="F10125" t="s">
        <v>15855</v>
      </c>
      <c r="G10125" t="s">
        <v>1912</v>
      </c>
      <c r="J10125" s="40">
        <v>358.44</v>
      </c>
      <c r="K10125" s="40">
        <v>0</v>
      </c>
    </row>
    <row r="10126" spans="1:11" x14ac:dyDescent="0.35">
      <c r="A10126">
        <v>31009</v>
      </c>
      <c r="B10126" t="s">
        <v>129</v>
      </c>
      <c r="C10126" s="70">
        <v>-24957.75</v>
      </c>
      <c r="D10126" s="70">
        <v>-8025</v>
      </c>
      <c r="E10126" s="71">
        <v>44620</v>
      </c>
      <c r="F10126" t="s">
        <v>15855</v>
      </c>
      <c r="G10126" t="s">
        <v>1912</v>
      </c>
      <c r="J10126" s="40">
        <v>354.59</v>
      </c>
      <c r="K10126" s="40">
        <v>0</v>
      </c>
    </row>
    <row r="10127" spans="1:11" x14ac:dyDescent="0.35">
      <c r="A10127">
        <v>31009</v>
      </c>
      <c r="B10127" t="s">
        <v>129</v>
      </c>
      <c r="C10127" s="70">
        <v>-24957.75</v>
      </c>
      <c r="D10127" s="70">
        <v>-8025</v>
      </c>
      <c r="E10127" s="71">
        <v>44620</v>
      </c>
      <c r="F10127" t="s">
        <v>15855</v>
      </c>
      <c r="G10127" t="s">
        <v>1912</v>
      </c>
      <c r="J10127" s="40">
        <v>387.14</v>
      </c>
      <c r="K10127" s="40">
        <v>0</v>
      </c>
    </row>
    <row r="10128" spans="1:11" x14ac:dyDescent="0.35">
      <c r="A10128">
        <v>31009</v>
      </c>
      <c r="B10128" t="s">
        <v>129</v>
      </c>
      <c r="C10128" s="70">
        <v>-24957.75</v>
      </c>
      <c r="D10128" s="70">
        <v>-8025</v>
      </c>
      <c r="E10128" s="71">
        <v>44620</v>
      </c>
      <c r="F10128" t="s">
        <v>15855</v>
      </c>
      <c r="G10128" t="s">
        <v>1912</v>
      </c>
      <c r="J10128" s="40">
        <v>176.92</v>
      </c>
      <c r="K10128" s="40">
        <v>0</v>
      </c>
    </row>
    <row r="10129" spans="1:11" x14ac:dyDescent="0.35">
      <c r="A10129">
        <v>31009</v>
      </c>
      <c r="B10129" t="s">
        <v>129</v>
      </c>
      <c r="C10129" s="70">
        <v>-24957.75</v>
      </c>
      <c r="D10129" s="70">
        <v>-8025</v>
      </c>
      <c r="E10129" s="71">
        <v>44620</v>
      </c>
      <c r="F10129" t="s">
        <v>15855</v>
      </c>
      <c r="G10129" t="s">
        <v>1912</v>
      </c>
      <c r="J10129" s="40">
        <v>402.48</v>
      </c>
      <c r="K10129" s="40">
        <v>0</v>
      </c>
    </row>
    <row r="10130" spans="1:11" x14ac:dyDescent="0.35">
      <c r="A10130">
        <v>31009</v>
      </c>
      <c r="B10130" t="s">
        <v>129</v>
      </c>
      <c r="C10130" s="70">
        <v>-24957.75</v>
      </c>
      <c r="D10130" s="70">
        <v>-8025</v>
      </c>
      <c r="E10130" s="71">
        <v>44620</v>
      </c>
      <c r="F10130" t="s">
        <v>15855</v>
      </c>
      <c r="G10130" t="s">
        <v>1912</v>
      </c>
      <c r="J10130" s="40">
        <v>396.24</v>
      </c>
      <c r="K10130" s="40">
        <v>0</v>
      </c>
    </row>
    <row r="10131" spans="1:11" x14ac:dyDescent="0.35">
      <c r="A10131">
        <v>31009</v>
      </c>
      <c r="B10131" t="s">
        <v>129</v>
      </c>
      <c r="C10131" s="70">
        <v>-24957.75</v>
      </c>
      <c r="D10131" s="70">
        <v>-8025</v>
      </c>
      <c r="E10131" s="71">
        <v>44620</v>
      </c>
      <c r="F10131" t="s">
        <v>15855</v>
      </c>
      <c r="G10131" t="s">
        <v>1912</v>
      </c>
      <c r="J10131" s="40">
        <v>425.67</v>
      </c>
      <c r="K10131" s="40">
        <v>0</v>
      </c>
    </row>
    <row r="10132" spans="1:11" x14ac:dyDescent="0.35">
      <c r="A10132">
        <v>31009</v>
      </c>
      <c r="B10132" t="s">
        <v>129</v>
      </c>
      <c r="C10132" s="70">
        <v>-24957.75</v>
      </c>
      <c r="D10132" s="70">
        <v>-8025</v>
      </c>
      <c r="E10132" s="71">
        <v>44620</v>
      </c>
      <c r="F10132" t="s">
        <v>15855</v>
      </c>
      <c r="G10132" t="s">
        <v>1912</v>
      </c>
      <c r="J10132" s="40">
        <v>460.52</v>
      </c>
      <c r="K10132" s="40">
        <v>0</v>
      </c>
    </row>
    <row r="10133" spans="1:11" x14ac:dyDescent="0.35">
      <c r="A10133">
        <v>31009</v>
      </c>
      <c r="B10133" t="s">
        <v>129</v>
      </c>
      <c r="C10133" s="70">
        <v>-24957.75</v>
      </c>
      <c r="D10133" s="70">
        <v>-8025</v>
      </c>
      <c r="E10133" s="71">
        <v>44620</v>
      </c>
      <c r="F10133" t="s">
        <v>15855</v>
      </c>
      <c r="G10133" t="s">
        <v>1912</v>
      </c>
      <c r="J10133" s="40">
        <v>284.64999999999998</v>
      </c>
      <c r="K10133" s="40">
        <v>0</v>
      </c>
    </row>
    <row r="10134" spans="1:11" x14ac:dyDescent="0.35">
      <c r="A10134">
        <v>31009</v>
      </c>
      <c r="B10134" t="s">
        <v>129</v>
      </c>
      <c r="C10134" s="70">
        <v>-24957.75</v>
      </c>
      <c r="D10134" s="70">
        <v>-8025</v>
      </c>
      <c r="E10134" s="71">
        <v>44620</v>
      </c>
      <c r="F10134" t="s">
        <v>15855</v>
      </c>
      <c r="G10134" t="s">
        <v>1912</v>
      </c>
      <c r="J10134" s="40">
        <v>315.14</v>
      </c>
      <c r="K10134" s="40">
        <v>0</v>
      </c>
    </row>
    <row r="10135" spans="1:11" x14ac:dyDescent="0.35">
      <c r="A10135">
        <v>31009</v>
      </c>
      <c r="B10135" t="s">
        <v>129</v>
      </c>
      <c r="C10135" s="70">
        <v>-24957.75</v>
      </c>
      <c r="D10135" s="70">
        <v>-8025</v>
      </c>
      <c r="E10135" s="71">
        <v>44620</v>
      </c>
      <c r="F10135" t="s">
        <v>15855</v>
      </c>
      <c r="G10135" t="s">
        <v>1912</v>
      </c>
      <c r="J10135" s="40">
        <v>315.12</v>
      </c>
      <c r="K10135" s="40">
        <v>0</v>
      </c>
    </row>
    <row r="10136" spans="1:11" x14ac:dyDescent="0.35">
      <c r="A10136">
        <v>31009</v>
      </c>
      <c r="B10136" t="s">
        <v>129</v>
      </c>
      <c r="C10136" s="70">
        <v>-24957.75</v>
      </c>
      <c r="D10136" s="70">
        <v>-8025</v>
      </c>
      <c r="E10136" s="71">
        <v>44620</v>
      </c>
      <c r="F10136" t="s">
        <v>15855</v>
      </c>
      <c r="G10136" t="s">
        <v>1912</v>
      </c>
      <c r="J10136" s="40">
        <v>416.15</v>
      </c>
      <c r="K10136" s="40">
        <v>0</v>
      </c>
    </row>
    <row r="10137" spans="1:11" x14ac:dyDescent="0.35">
      <c r="A10137">
        <v>31009</v>
      </c>
      <c r="B10137" t="s">
        <v>129</v>
      </c>
      <c r="C10137" s="70">
        <v>-24957.75</v>
      </c>
      <c r="D10137" s="70">
        <v>-8025</v>
      </c>
      <c r="E10137" s="71">
        <v>44620</v>
      </c>
      <c r="F10137" t="s">
        <v>15855</v>
      </c>
      <c r="G10137" t="s">
        <v>1912</v>
      </c>
      <c r="J10137" s="40">
        <v>307.45</v>
      </c>
      <c r="K10137" s="40">
        <v>0</v>
      </c>
    </row>
    <row r="10138" spans="1:11" x14ac:dyDescent="0.35">
      <c r="A10138">
        <v>31009</v>
      </c>
      <c r="B10138" t="s">
        <v>129</v>
      </c>
      <c r="C10138" s="70">
        <v>-24957.75</v>
      </c>
      <c r="D10138" s="70">
        <v>-8025</v>
      </c>
      <c r="E10138" s="71">
        <v>44620</v>
      </c>
      <c r="F10138" t="s">
        <v>15855</v>
      </c>
      <c r="G10138" t="s">
        <v>1912</v>
      </c>
      <c r="J10138" s="40">
        <v>344.9</v>
      </c>
      <c r="K10138" s="40">
        <v>0</v>
      </c>
    </row>
    <row r="10139" spans="1:11" x14ac:dyDescent="0.35">
      <c r="A10139">
        <v>31009</v>
      </c>
      <c r="B10139" t="s">
        <v>129</v>
      </c>
      <c r="C10139" s="70">
        <v>-24957.75</v>
      </c>
      <c r="D10139" s="70">
        <v>-8025</v>
      </c>
      <c r="E10139" s="71">
        <v>44620</v>
      </c>
      <c r="F10139" t="s">
        <v>15855</v>
      </c>
      <c r="G10139" t="s">
        <v>1912</v>
      </c>
      <c r="J10139" s="40">
        <v>391.89</v>
      </c>
      <c r="K10139" s="40">
        <v>0</v>
      </c>
    </row>
    <row r="10140" spans="1:11" x14ac:dyDescent="0.35">
      <c r="A10140">
        <v>31009</v>
      </c>
      <c r="B10140" t="s">
        <v>129</v>
      </c>
      <c r="C10140" s="70">
        <v>-24957.75</v>
      </c>
      <c r="D10140" s="70">
        <v>-8025</v>
      </c>
      <c r="E10140" s="71">
        <v>44651</v>
      </c>
      <c r="F10140" t="s">
        <v>17215</v>
      </c>
      <c r="G10140" t="s">
        <v>1912</v>
      </c>
      <c r="J10140" s="40">
        <v>132.24</v>
      </c>
      <c r="K10140" s="40">
        <v>0</v>
      </c>
    </row>
    <row r="10141" spans="1:11" x14ac:dyDescent="0.35">
      <c r="A10141">
        <v>31009</v>
      </c>
      <c r="B10141" t="s">
        <v>129</v>
      </c>
      <c r="C10141" s="70">
        <v>-24957.75</v>
      </c>
      <c r="D10141" s="70">
        <v>-8025</v>
      </c>
      <c r="E10141" s="71">
        <v>44651</v>
      </c>
      <c r="F10141" t="s">
        <v>17215</v>
      </c>
      <c r="G10141" t="s">
        <v>1912</v>
      </c>
      <c r="J10141" s="40">
        <v>132.24</v>
      </c>
      <c r="K10141" s="40">
        <v>0</v>
      </c>
    </row>
    <row r="10142" spans="1:11" x14ac:dyDescent="0.35">
      <c r="A10142">
        <v>31009</v>
      </c>
      <c r="B10142" t="s">
        <v>129</v>
      </c>
      <c r="C10142" s="70">
        <v>-24957.75</v>
      </c>
      <c r="D10142" s="70">
        <v>-8025</v>
      </c>
      <c r="E10142" s="71">
        <v>44651</v>
      </c>
      <c r="F10142" t="s">
        <v>17215</v>
      </c>
      <c r="G10142" t="s">
        <v>1912</v>
      </c>
      <c r="J10142" s="40">
        <v>88.16</v>
      </c>
      <c r="K10142" s="40">
        <v>0</v>
      </c>
    </row>
    <row r="10143" spans="1:11" x14ac:dyDescent="0.35">
      <c r="A10143">
        <v>31009</v>
      </c>
      <c r="B10143" t="s">
        <v>129</v>
      </c>
      <c r="C10143" s="70">
        <v>-24957.75</v>
      </c>
      <c r="D10143" s="70">
        <v>-8025</v>
      </c>
      <c r="E10143" s="71">
        <v>44651</v>
      </c>
      <c r="F10143" t="s">
        <v>17215</v>
      </c>
      <c r="G10143" t="s">
        <v>1912</v>
      </c>
      <c r="J10143" s="40">
        <v>88.16</v>
      </c>
      <c r="K10143" s="40">
        <v>0</v>
      </c>
    </row>
    <row r="10144" spans="1:11" x14ac:dyDescent="0.35">
      <c r="A10144">
        <v>31009</v>
      </c>
      <c r="B10144" t="s">
        <v>129</v>
      </c>
      <c r="C10144" s="70">
        <v>-24957.75</v>
      </c>
      <c r="D10144" s="70">
        <v>-8025</v>
      </c>
      <c r="E10144" s="71">
        <v>44651</v>
      </c>
      <c r="F10144" t="s">
        <v>3447</v>
      </c>
      <c r="G10144" t="s">
        <v>1912</v>
      </c>
      <c r="J10144" s="40">
        <v>411.94</v>
      </c>
      <c r="K10144" s="40">
        <v>0</v>
      </c>
    </row>
    <row r="10145" spans="1:11" x14ac:dyDescent="0.35">
      <c r="A10145">
        <v>31009</v>
      </c>
      <c r="B10145" t="s">
        <v>129</v>
      </c>
      <c r="C10145" s="70">
        <v>-24957.75</v>
      </c>
      <c r="D10145" s="70">
        <v>-8025</v>
      </c>
      <c r="E10145" s="71">
        <v>44651</v>
      </c>
      <c r="F10145" t="s">
        <v>3447</v>
      </c>
      <c r="G10145" t="s">
        <v>1912</v>
      </c>
      <c r="J10145" s="40">
        <v>387.95</v>
      </c>
      <c r="K10145" s="40">
        <v>0</v>
      </c>
    </row>
    <row r="10146" spans="1:11" x14ac:dyDescent="0.35">
      <c r="A10146">
        <v>31009</v>
      </c>
      <c r="B10146" t="s">
        <v>129</v>
      </c>
      <c r="C10146" s="70">
        <v>-24957.75</v>
      </c>
      <c r="D10146" s="70">
        <v>-8025</v>
      </c>
      <c r="E10146" s="71">
        <v>44651</v>
      </c>
      <c r="F10146" t="s">
        <v>3447</v>
      </c>
      <c r="G10146" t="s">
        <v>1912</v>
      </c>
      <c r="J10146" s="40">
        <v>416.81</v>
      </c>
      <c r="K10146" s="40">
        <v>0</v>
      </c>
    </row>
    <row r="10147" spans="1:11" x14ac:dyDescent="0.35">
      <c r="A10147">
        <v>31009</v>
      </c>
      <c r="B10147" t="s">
        <v>129</v>
      </c>
      <c r="C10147" s="70">
        <v>-24957.75</v>
      </c>
      <c r="D10147" s="70">
        <v>-8025</v>
      </c>
      <c r="E10147" s="71">
        <v>44651</v>
      </c>
      <c r="F10147" t="s">
        <v>3447</v>
      </c>
      <c r="G10147" t="s">
        <v>1912</v>
      </c>
      <c r="J10147" s="40">
        <v>675.2</v>
      </c>
      <c r="K10147" s="40">
        <v>0</v>
      </c>
    </row>
    <row r="10148" spans="1:11" x14ac:dyDescent="0.35">
      <c r="A10148">
        <v>31009</v>
      </c>
      <c r="B10148" t="s">
        <v>129</v>
      </c>
      <c r="C10148" s="70">
        <v>-24957.75</v>
      </c>
      <c r="D10148" s="70">
        <v>-8025</v>
      </c>
      <c r="E10148" s="71">
        <v>44651</v>
      </c>
      <c r="F10148" t="s">
        <v>3447</v>
      </c>
      <c r="G10148" t="s">
        <v>1912</v>
      </c>
      <c r="J10148" s="40">
        <v>163.24</v>
      </c>
      <c r="K10148" s="40">
        <v>0</v>
      </c>
    </row>
    <row r="10149" spans="1:11" x14ac:dyDescent="0.35">
      <c r="A10149">
        <v>31009</v>
      </c>
      <c r="B10149" t="s">
        <v>129</v>
      </c>
      <c r="C10149" s="70">
        <v>-24957.75</v>
      </c>
      <c r="D10149" s="70">
        <v>-8025</v>
      </c>
      <c r="E10149" s="71">
        <v>44651</v>
      </c>
      <c r="F10149" t="s">
        <v>3447</v>
      </c>
      <c r="G10149" t="s">
        <v>1912</v>
      </c>
      <c r="J10149" s="40">
        <v>267.55</v>
      </c>
      <c r="K10149" s="40">
        <v>0</v>
      </c>
    </row>
    <row r="10150" spans="1:11" x14ac:dyDescent="0.35">
      <c r="A10150">
        <v>31009</v>
      </c>
      <c r="B10150" t="s">
        <v>129</v>
      </c>
      <c r="C10150" s="70">
        <v>-24957.75</v>
      </c>
      <c r="D10150" s="70">
        <v>-8025</v>
      </c>
      <c r="E10150" s="71">
        <v>44651</v>
      </c>
      <c r="F10150" t="s">
        <v>3447</v>
      </c>
      <c r="G10150" t="s">
        <v>1912</v>
      </c>
      <c r="J10150" s="40">
        <v>363.56</v>
      </c>
      <c r="K10150" s="40">
        <v>0</v>
      </c>
    </row>
    <row r="10151" spans="1:11" x14ac:dyDescent="0.35">
      <c r="A10151">
        <v>31009</v>
      </c>
      <c r="B10151" t="s">
        <v>129</v>
      </c>
      <c r="C10151" s="70">
        <v>-24957.75</v>
      </c>
      <c r="D10151" s="70">
        <v>-8025</v>
      </c>
      <c r="E10151" s="71">
        <v>44651</v>
      </c>
      <c r="F10151" t="s">
        <v>3447</v>
      </c>
      <c r="G10151" t="s">
        <v>1912</v>
      </c>
      <c r="J10151" s="40">
        <v>311.12</v>
      </c>
      <c r="K10151" s="40">
        <v>0</v>
      </c>
    </row>
    <row r="10152" spans="1:11" x14ac:dyDescent="0.35">
      <c r="A10152">
        <v>31009</v>
      </c>
      <c r="B10152" t="s">
        <v>129</v>
      </c>
      <c r="C10152" s="70">
        <v>-24957.75</v>
      </c>
      <c r="D10152" s="70">
        <v>-8025</v>
      </c>
      <c r="E10152" s="71">
        <v>44651</v>
      </c>
      <c r="F10152" t="s">
        <v>3447</v>
      </c>
      <c r="G10152" t="s">
        <v>1912</v>
      </c>
      <c r="J10152" s="40">
        <v>236.71</v>
      </c>
      <c r="K10152" s="40">
        <v>0</v>
      </c>
    </row>
    <row r="10153" spans="1:11" x14ac:dyDescent="0.35">
      <c r="A10153">
        <v>31009</v>
      </c>
      <c r="B10153" t="s">
        <v>129</v>
      </c>
      <c r="C10153" s="70">
        <v>-24957.75</v>
      </c>
      <c r="D10153" s="70">
        <v>-8025</v>
      </c>
      <c r="E10153" s="71">
        <v>44651</v>
      </c>
      <c r="F10153" t="s">
        <v>3447</v>
      </c>
      <c r="G10153" t="s">
        <v>1912</v>
      </c>
      <c r="J10153" s="40">
        <v>210.82</v>
      </c>
      <c r="K10153" s="40">
        <v>0</v>
      </c>
    </row>
    <row r="10154" spans="1:11" x14ac:dyDescent="0.35">
      <c r="A10154">
        <v>31009</v>
      </c>
      <c r="B10154" t="s">
        <v>129</v>
      </c>
      <c r="C10154" s="70">
        <v>-24957.75</v>
      </c>
      <c r="D10154" s="70">
        <v>-8025</v>
      </c>
      <c r="E10154" s="71">
        <v>44651</v>
      </c>
      <c r="F10154" t="s">
        <v>3447</v>
      </c>
      <c r="G10154" t="s">
        <v>1912</v>
      </c>
      <c r="J10154" s="40">
        <v>342.89</v>
      </c>
      <c r="K10154" s="40">
        <v>0</v>
      </c>
    </row>
    <row r="10155" spans="1:11" x14ac:dyDescent="0.35">
      <c r="A10155">
        <v>31009</v>
      </c>
      <c r="B10155" t="s">
        <v>129</v>
      </c>
      <c r="C10155" s="70">
        <v>-24957.75</v>
      </c>
      <c r="D10155" s="70">
        <v>-8025</v>
      </c>
      <c r="E10155" s="71">
        <v>44651</v>
      </c>
      <c r="F10155" t="s">
        <v>3447</v>
      </c>
      <c r="G10155" t="s">
        <v>1912</v>
      </c>
      <c r="J10155" s="40">
        <v>343.71</v>
      </c>
      <c r="K10155" s="40">
        <v>0</v>
      </c>
    </row>
    <row r="10156" spans="1:11" x14ac:dyDescent="0.35">
      <c r="A10156">
        <v>31009</v>
      </c>
      <c r="B10156" t="s">
        <v>129</v>
      </c>
      <c r="C10156" s="70">
        <v>-24957.75</v>
      </c>
      <c r="D10156" s="70">
        <v>-8025</v>
      </c>
      <c r="E10156" s="71">
        <v>44651</v>
      </c>
      <c r="F10156" t="s">
        <v>3447</v>
      </c>
      <c r="G10156" t="s">
        <v>1912</v>
      </c>
      <c r="J10156" s="40">
        <v>297.86</v>
      </c>
      <c r="K10156" s="40">
        <v>0</v>
      </c>
    </row>
    <row r="10157" spans="1:11" x14ac:dyDescent="0.35">
      <c r="A10157">
        <v>31009</v>
      </c>
      <c r="B10157" t="s">
        <v>129</v>
      </c>
      <c r="C10157" s="70">
        <v>-24957.75</v>
      </c>
      <c r="D10157" s="70">
        <v>-8025</v>
      </c>
      <c r="E10157" s="71">
        <v>44651</v>
      </c>
      <c r="F10157" t="s">
        <v>3447</v>
      </c>
      <c r="G10157" t="s">
        <v>1912</v>
      </c>
      <c r="J10157" s="40">
        <v>427.36</v>
      </c>
      <c r="K10157" s="40">
        <v>0</v>
      </c>
    </row>
    <row r="10158" spans="1:11" x14ac:dyDescent="0.35">
      <c r="A10158">
        <v>31009</v>
      </c>
      <c r="B10158" t="s">
        <v>129</v>
      </c>
      <c r="C10158" s="70">
        <v>-24957.75</v>
      </c>
      <c r="D10158" s="70">
        <v>-8025</v>
      </c>
      <c r="E10158" s="71">
        <v>44651</v>
      </c>
      <c r="F10158" t="s">
        <v>3447</v>
      </c>
      <c r="G10158" t="s">
        <v>1912</v>
      </c>
      <c r="J10158" s="40">
        <v>385.38</v>
      </c>
      <c r="K10158" s="40">
        <v>0</v>
      </c>
    </row>
    <row r="10159" spans="1:11" x14ac:dyDescent="0.35">
      <c r="A10159">
        <v>31009</v>
      </c>
      <c r="B10159" t="s">
        <v>129</v>
      </c>
      <c r="C10159" s="70">
        <v>-24957.75</v>
      </c>
      <c r="D10159" s="70">
        <v>-8025</v>
      </c>
      <c r="E10159" s="71">
        <v>44651</v>
      </c>
      <c r="F10159" t="s">
        <v>3447</v>
      </c>
      <c r="G10159" t="s">
        <v>1912</v>
      </c>
      <c r="J10159" s="40">
        <v>357.82</v>
      </c>
      <c r="K10159" s="40">
        <v>0</v>
      </c>
    </row>
    <row r="10160" spans="1:11" x14ac:dyDescent="0.35">
      <c r="A10160">
        <v>31009</v>
      </c>
      <c r="B10160" t="s">
        <v>129</v>
      </c>
      <c r="C10160" s="70">
        <v>-24957.75</v>
      </c>
      <c r="D10160" s="70">
        <v>-8025</v>
      </c>
      <c r="E10160" s="71">
        <v>44651</v>
      </c>
      <c r="F10160" t="s">
        <v>3447</v>
      </c>
      <c r="G10160" t="s">
        <v>1912</v>
      </c>
      <c r="J10160" s="40">
        <v>497.3</v>
      </c>
      <c r="K10160" s="40">
        <v>0</v>
      </c>
    </row>
    <row r="10161" spans="1:11" x14ac:dyDescent="0.35">
      <c r="A10161">
        <v>31009</v>
      </c>
      <c r="B10161" t="s">
        <v>129</v>
      </c>
      <c r="C10161" s="70">
        <v>-24957.75</v>
      </c>
      <c r="D10161" s="70">
        <v>-8025</v>
      </c>
      <c r="E10161" s="71">
        <v>44651</v>
      </c>
      <c r="F10161" t="s">
        <v>15852</v>
      </c>
      <c r="G10161" t="s">
        <v>1912</v>
      </c>
      <c r="J10161" s="40">
        <v>1502.03</v>
      </c>
      <c r="K10161" s="40">
        <v>0</v>
      </c>
    </row>
    <row r="10162" spans="1:11" x14ac:dyDescent="0.35">
      <c r="A10162">
        <v>31009</v>
      </c>
      <c r="B10162" t="s">
        <v>129</v>
      </c>
      <c r="C10162" s="70">
        <v>-24957.75</v>
      </c>
      <c r="D10162" s="70">
        <v>-8025</v>
      </c>
      <c r="E10162" s="71">
        <v>44651</v>
      </c>
      <c r="F10162" t="s">
        <v>15852</v>
      </c>
      <c r="G10162" t="s">
        <v>1912</v>
      </c>
      <c r="J10162" s="40">
        <v>395.11</v>
      </c>
      <c r="K10162" s="40">
        <v>0</v>
      </c>
    </row>
    <row r="10163" spans="1:11" x14ac:dyDescent="0.35">
      <c r="A10163">
        <v>31009</v>
      </c>
      <c r="B10163" t="s">
        <v>129</v>
      </c>
      <c r="C10163" s="70">
        <v>-24957.75</v>
      </c>
      <c r="D10163" s="70">
        <v>-8025</v>
      </c>
      <c r="E10163" s="71">
        <v>44651</v>
      </c>
      <c r="F10163" t="s">
        <v>15852</v>
      </c>
      <c r="G10163" t="s">
        <v>1912</v>
      </c>
      <c r="J10163" s="40">
        <v>79.989999999999995</v>
      </c>
      <c r="K10163" s="40">
        <v>0</v>
      </c>
    </row>
    <row r="10164" spans="1:11" x14ac:dyDescent="0.35">
      <c r="A10164">
        <v>31009</v>
      </c>
      <c r="B10164" t="s">
        <v>129</v>
      </c>
      <c r="C10164" s="70">
        <v>-24957.75</v>
      </c>
      <c r="D10164" s="70">
        <v>-8025</v>
      </c>
      <c r="E10164" s="71">
        <v>44651</v>
      </c>
      <c r="F10164" t="s">
        <v>15852</v>
      </c>
      <c r="G10164" t="s">
        <v>1912</v>
      </c>
      <c r="J10164" s="40">
        <v>515.26</v>
      </c>
      <c r="K10164" s="40">
        <v>0</v>
      </c>
    </row>
    <row r="10165" spans="1:11" x14ac:dyDescent="0.35">
      <c r="A10165">
        <v>31009</v>
      </c>
      <c r="B10165" t="s">
        <v>129</v>
      </c>
      <c r="C10165" s="70">
        <v>-24957.75</v>
      </c>
      <c r="D10165" s="70">
        <v>-8025</v>
      </c>
      <c r="E10165" s="71">
        <v>44651</v>
      </c>
      <c r="F10165" t="s">
        <v>15852</v>
      </c>
      <c r="G10165" t="s">
        <v>1912</v>
      </c>
      <c r="J10165" s="40">
        <v>472.17</v>
      </c>
      <c r="K10165" s="40">
        <v>0</v>
      </c>
    </row>
    <row r="10166" spans="1:11" x14ac:dyDescent="0.35">
      <c r="A10166">
        <v>31009</v>
      </c>
      <c r="B10166" t="s">
        <v>129</v>
      </c>
      <c r="C10166" s="70">
        <v>-24957.75</v>
      </c>
      <c r="D10166" s="70">
        <v>-8025</v>
      </c>
      <c r="E10166" s="71">
        <v>44651</v>
      </c>
      <c r="F10166" t="s">
        <v>15852</v>
      </c>
      <c r="G10166" t="s">
        <v>1912</v>
      </c>
      <c r="J10166" s="40">
        <v>433.53</v>
      </c>
      <c r="K10166" s="40">
        <v>0</v>
      </c>
    </row>
    <row r="10167" spans="1:11" x14ac:dyDescent="0.35">
      <c r="A10167">
        <v>31009</v>
      </c>
      <c r="B10167" t="s">
        <v>129</v>
      </c>
      <c r="C10167" s="70">
        <v>-24957.75</v>
      </c>
      <c r="D10167" s="70">
        <v>-8025</v>
      </c>
      <c r="E10167" s="71">
        <v>44651</v>
      </c>
      <c r="F10167" t="s">
        <v>15852</v>
      </c>
      <c r="G10167" t="s">
        <v>1912</v>
      </c>
      <c r="J10167" s="40">
        <v>436.81</v>
      </c>
      <c r="K10167" s="40">
        <v>0</v>
      </c>
    </row>
    <row r="10168" spans="1:11" x14ac:dyDescent="0.35">
      <c r="A10168">
        <v>31009</v>
      </c>
      <c r="B10168" t="s">
        <v>129</v>
      </c>
      <c r="C10168" s="70">
        <v>-24957.75</v>
      </c>
      <c r="D10168" s="70">
        <v>-8025</v>
      </c>
      <c r="E10168" s="71">
        <v>44651</v>
      </c>
      <c r="F10168" t="s">
        <v>15852</v>
      </c>
      <c r="G10168" t="s">
        <v>1912</v>
      </c>
      <c r="J10168" s="40">
        <v>428.17</v>
      </c>
      <c r="K10168" s="40">
        <v>0</v>
      </c>
    </row>
    <row r="10169" spans="1:11" x14ac:dyDescent="0.35">
      <c r="A10169">
        <v>31009</v>
      </c>
      <c r="B10169" t="s">
        <v>129</v>
      </c>
      <c r="C10169" s="70">
        <v>-24957.75</v>
      </c>
      <c r="D10169" s="70">
        <v>-8025</v>
      </c>
      <c r="E10169" s="71">
        <v>44651</v>
      </c>
      <c r="F10169" t="s">
        <v>15852</v>
      </c>
      <c r="G10169" t="s">
        <v>1912</v>
      </c>
      <c r="J10169" s="40">
        <v>309.93</v>
      </c>
      <c r="K10169" s="40">
        <v>0</v>
      </c>
    </row>
    <row r="10170" spans="1:11" x14ac:dyDescent="0.35">
      <c r="A10170">
        <v>31009</v>
      </c>
      <c r="B10170" t="s">
        <v>129</v>
      </c>
      <c r="C10170" s="70">
        <v>-24957.75</v>
      </c>
      <c r="D10170" s="70">
        <v>-8025</v>
      </c>
      <c r="E10170" s="71">
        <v>44651</v>
      </c>
      <c r="F10170" t="s">
        <v>15852</v>
      </c>
      <c r="G10170" t="s">
        <v>1912</v>
      </c>
      <c r="J10170" s="40">
        <v>408.5</v>
      </c>
      <c r="K10170" s="40">
        <v>0</v>
      </c>
    </row>
    <row r="10171" spans="1:11" x14ac:dyDescent="0.35">
      <c r="A10171">
        <v>31009</v>
      </c>
      <c r="B10171" t="s">
        <v>129</v>
      </c>
      <c r="C10171" s="70">
        <v>-24957.75</v>
      </c>
      <c r="D10171" s="70">
        <v>-8025</v>
      </c>
      <c r="E10171" s="71">
        <v>44651</v>
      </c>
      <c r="F10171" t="s">
        <v>15852</v>
      </c>
      <c r="G10171" t="s">
        <v>1912</v>
      </c>
      <c r="J10171" s="40">
        <v>318.56</v>
      </c>
      <c r="K10171" s="40">
        <v>0</v>
      </c>
    </row>
    <row r="10172" spans="1:11" x14ac:dyDescent="0.35">
      <c r="A10172">
        <v>31009</v>
      </c>
      <c r="B10172" t="s">
        <v>129</v>
      </c>
      <c r="C10172" s="70">
        <v>-24957.75</v>
      </c>
      <c r="D10172" s="70">
        <v>-8025</v>
      </c>
      <c r="E10172" s="71">
        <v>44651</v>
      </c>
      <c r="F10172" t="s">
        <v>15852</v>
      </c>
      <c r="G10172" t="s">
        <v>1912</v>
      </c>
      <c r="J10172" s="40">
        <v>234.9</v>
      </c>
      <c r="K10172" s="40">
        <v>0</v>
      </c>
    </row>
    <row r="10173" spans="1:11" x14ac:dyDescent="0.35">
      <c r="A10173">
        <v>31009</v>
      </c>
      <c r="B10173" t="s">
        <v>129</v>
      </c>
      <c r="C10173" s="70">
        <v>-24957.75</v>
      </c>
      <c r="D10173" s="70">
        <v>-8025</v>
      </c>
      <c r="E10173" s="71">
        <v>44651</v>
      </c>
      <c r="F10173" t="s">
        <v>15852</v>
      </c>
      <c r="G10173" t="s">
        <v>1912</v>
      </c>
      <c r="J10173" s="40">
        <v>301.04000000000002</v>
      </c>
      <c r="K10173" s="40">
        <v>0</v>
      </c>
    </row>
    <row r="10174" spans="1:11" x14ac:dyDescent="0.35">
      <c r="A10174">
        <v>31009</v>
      </c>
      <c r="B10174" t="s">
        <v>129</v>
      </c>
      <c r="C10174" s="70">
        <v>-24957.75</v>
      </c>
      <c r="D10174" s="70">
        <v>-8025</v>
      </c>
      <c r="E10174" s="71">
        <v>44651</v>
      </c>
      <c r="F10174" t="s">
        <v>6650</v>
      </c>
      <c r="G10174" t="s">
        <v>2247</v>
      </c>
      <c r="J10174" s="40">
        <v>0</v>
      </c>
      <c r="K10174" s="40">
        <v>0</v>
      </c>
    </row>
    <row r="10175" spans="1:11" x14ac:dyDescent="0.35">
      <c r="A10175">
        <v>31009</v>
      </c>
      <c r="B10175" t="s">
        <v>129</v>
      </c>
      <c r="C10175" s="70">
        <v>-24957.75</v>
      </c>
      <c r="D10175" s="70">
        <v>-8025</v>
      </c>
      <c r="E10175" s="71">
        <v>44652</v>
      </c>
      <c r="F10175" t="s">
        <v>2885</v>
      </c>
      <c r="G10175" t="s">
        <v>2142</v>
      </c>
      <c r="H10175" t="s">
        <v>2884</v>
      </c>
      <c r="I10175" t="s">
        <v>2883</v>
      </c>
      <c r="J10175" s="40">
        <v>0</v>
      </c>
      <c r="K10175" s="40">
        <v>357.82</v>
      </c>
    </row>
    <row r="10176" spans="1:11" x14ac:dyDescent="0.35">
      <c r="A10176">
        <v>31009</v>
      </c>
      <c r="B10176" t="s">
        <v>129</v>
      </c>
      <c r="C10176" s="70">
        <v>-24957.75</v>
      </c>
      <c r="D10176" s="70">
        <v>-8025</v>
      </c>
      <c r="E10176" s="71">
        <v>44652</v>
      </c>
      <c r="F10176" t="s">
        <v>2882</v>
      </c>
      <c r="G10176" t="s">
        <v>2142</v>
      </c>
      <c r="H10176" t="s">
        <v>2881</v>
      </c>
      <c r="I10176" t="s">
        <v>2880</v>
      </c>
      <c r="J10176" s="40">
        <v>0</v>
      </c>
      <c r="K10176" s="40">
        <v>497.3</v>
      </c>
    </row>
    <row r="10177" spans="1:11" x14ac:dyDescent="0.35">
      <c r="A10177">
        <v>31009</v>
      </c>
      <c r="B10177" t="s">
        <v>129</v>
      </c>
      <c r="C10177" s="70">
        <v>-24957.75</v>
      </c>
      <c r="D10177" s="70">
        <v>-8025</v>
      </c>
      <c r="E10177" s="71">
        <v>44652</v>
      </c>
      <c r="F10177" t="s">
        <v>9747</v>
      </c>
      <c r="G10177" t="s">
        <v>2142</v>
      </c>
      <c r="H10177" t="s">
        <v>6421</v>
      </c>
      <c r="I10177" t="s">
        <v>6420</v>
      </c>
      <c r="J10177" s="40">
        <v>0</v>
      </c>
      <c r="K10177" s="40">
        <v>90.49</v>
      </c>
    </row>
    <row r="10178" spans="1:11" x14ac:dyDescent="0.35">
      <c r="A10178">
        <v>31009</v>
      </c>
      <c r="B10178" t="s">
        <v>129</v>
      </c>
      <c r="C10178" s="70">
        <v>-24957.75</v>
      </c>
      <c r="D10178" s="70">
        <v>-8025</v>
      </c>
      <c r="E10178" s="71">
        <v>44652</v>
      </c>
      <c r="F10178" t="s">
        <v>6422</v>
      </c>
      <c r="G10178" t="s">
        <v>1907</v>
      </c>
      <c r="H10178" t="s">
        <v>6421</v>
      </c>
      <c r="I10178" t="s">
        <v>6420</v>
      </c>
      <c r="J10178" s="40">
        <v>11.22</v>
      </c>
      <c r="K10178" s="40">
        <v>0</v>
      </c>
    </row>
    <row r="10179" spans="1:11" x14ac:dyDescent="0.35">
      <c r="A10179">
        <v>31009</v>
      </c>
      <c r="B10179" t="s">
        <v>129</v>
      </c>
      <c r="C10179" s="70">
        <v>-24957.75</v>
      </c>
      <c r="D10179" s="70">
        <v>-8025</v>
      </c>
      <c r="E10179" s="71">
        <v>44653</v>
      </c>
      <c r="F10179" t="s">
        <v>2879</v>
      </c>
      <c r="G10179" t="s">
        <v>2142</v>
      </c>
      <c r="H10179" t="s">
        <v>2878</v>
      </c>
      <c r="I10179" t="s">
        <v>2877</v>
      </c>
      <c r="J10179" s="40">
        <v>0</v>
      </c>
      <c r="K10179" s="40">
        <v>315.35000000000002</v>
      </c>
    </row>
    <row r="10180" spans="1:11" x14ac:dyDescent="0.35">
      <c r="A10180">
        <v>31009</v>
      </c>
      <c r="B10180" t="s">
        <v>129</v>
      </c>
      <c r="C10180" s="70">
        <v>-24957.75</v>
      </c>
      <c r="D10180" s="70">
        <v>-8025</v>
      </c>
      <c r="E10180" s="71">
        <v>44653</v>
      </c>
      <c r="F10180" t="s">
        <v>9746</v>
      </c>
      <c r="G10180" t="s">
        <v>2142</v>
      </c>
      <c r="H10180" t="s">
        <v>9745</v>
      </c>
      <c r="I10180" t="s">
        <v>9744</v>
      </c>
      <c r="J10180" s="40">
        <v>0</v>
      </c>
      <c r="K10180" s="40">
        <v>87.41</v>
      </c>
    </row>
    <row r="10181" spans="1:11" x14ac:dyDescent="0.35">
      <c r="A10181">
        <v>31009</v>
      </c>
      <c r="B10181" t="s">
        <v>129</v>
      </c>
      <c r="C10181" s="70">
        <v>-24957.75</v>
      </c>
      <c r="D10181" s="70">
        <v>-8025</v>
      </c>
      <c r="E10181" s="71">
        <v>44654</v>
      </c>
      <c r="F10181" t="s">
        <v>2876</v>
      </c>
      <c r="G10181" t="s">
        <v>2142</v>
      </c>
      <c r="H10181" t="s">
        <v>2875</v>
      </c>
      <c r="I10181" t="s">
        <v>2874</v>
      </c>
      <c r="J10181" s="40">
        <v>0</v>
      </c>
      <c r="K10181" s="40">
        <v>323.14</v>
      </c>
    </row>
    <row r="10182" spans="1:11" x14ac:dyDescent="0.35">
      <c r="A10182">
        <v>31009</v>
      </c>
      <c r="B10182" t="s">
        <v>129</v>
      </c>
      <c r="C10182" s="70">
        <v>-24957.75</v>
      </c>
      <c r="D10182" s="70">
        <v>-8025</v>
      </c>
      <c r="E10182" s="71">
        <v>44654</v>
      </c>
      <c r="F10182" t="s">
        <v>9740</v>
      </c>
      <c r="G10182" t="s">
        <v>2142</v>
      </c>
      <c r="H10182" t="s">
        <v>9739</v>
      </c>
      <c r="I10182" t="s">
        <v>9738</v>
      </c>
      <c r="J10182" s="40">
        <v>0</v>
      </c>
      <c r="K10182" s="40">
        <v>87.41</v>
      </c>
    </row>
    <row r="10183" spans="1:11" x14ac:dyDescent="0.35">
      <c r="A10183">
        <v>31009</v>
      </c>
      <c r="B10183" t="s">
        <v>129</v>
      </c>
      <c r="C10183" s="70">
        <v>-24957.75</v>
      </c>
      <c r="D10183" s="70">
        <v>-8025</v>
      </c>
      <c r="E10183" s="71">
        <v>44655</v>
      </c>
      <c r="F10183" t="s">
        <v>2873</v>
      </c>
      <c r="G10183" t="s">
        <v>2142</v>
      </c>
      <c r="H10183" t="s">
        <v>2872</v>
      </c>
      <c r="I10183" t="s">
        <v>2871</v>
      </c>
      <c r="J10183" s="40">
        <v>0</v>
      </c>
      <c r="K10183" s="40">
        <v>415.91</v>
      </c>
    </row>
    <row r="10184" spans="1:11" x14ac:dyDescent="0.35">
      <c r="A10184">
        <v>31009</v>
      </c>
      <c r="B10184" t="s">
        <v>129</v>
      </c>
      <c r="C10184" s="70">
        <v>-24957.75</v>
      </c>
      <c r="D10184" s="70">
        <v>-8025</v>
      </c>
      <c r="E10184" s="71">
        <v>44656</v>
      </c>
      <c r="F10184" t="s">
        <v>2870</v>
      </c>
      <c r="G10184" t="s">
        <v>2142</v>
      </c>
      <c r="H10184" t="s">
        <v>2869</v>
      </c>
      <c r="I10184" t="s">
        <v>2868</v>
      </c>
      <c r="J10184" s="40">
        <v>0</v>
      </c>
      <c r="K10184" s="40">
        <v>424.72</v>
      </c>
    </row>
    <row r="10185" spans="1:11" x14ac:dyDescent="0.35">
      <c r="A10185">
        <v>31009</v>
      </c>
      <c r="B10185" t="s">
        <v>129</v>
      </c>
      <c r="C10185" s="70">
        <v>-24957.75</v>
      </c>
      <c r="D10185" s="70">
        <v>-8025</v>
      </c>
      <c r="E10185" s="71">
        <v>44657</v>
      </c>
      <c r="F10185" t="s">
        <v>2867</v>
      </c>
      <c r="G10185" t="s">
        <v>2142</v>
      </c>
      <c r="H10185" t="s">
        <v>2866</v>
      </c>
      <c r="I10185" t="s">
        <v>2865</v>
      </c>
      <c r="J10185" s="40">
        <v>0</v>
      </c>
      <c r="K10185" s="40">
        <v>508.48</v>
      </c>
    </row>
    <row r="10186" spans="1:11" x14ac:dyDescent="0.35">
      <c r="A10186">
        <v>31009</v>
      </c>
      <c r="B10186" t="s">
        <v>129</v>
      </c>
      <c r="C10186" s="70">
        <v>-24957.75</v>
      </c>
      <c r="D10186" s="70">
        <v>-8025</v>
      </c>
      <c r="E10186" s="71">
        <v>44658</v>
      </c>
      <c r="F10186" t="s">
        <v>2864</v>
      </c>
      <c r="G10186" t="s">
        <v>2142</v>
      </c>
      <c r="H10186" t="s">
        <v>2863</v>
      </c>
      <c r="I10186" t="s">
        <v>2862</v>
      </c>
      <c r="J10186" s="40">
        <v>0</v>
      </c>
      <c r="K10186" s="40">
        <v>655.48</v>
      </c>
    </row>
    <row r="10187" spans="1:11" x14ac:dyDescent="0.35">
      <c r="A10187">
        <v>31009</v>
      </c>
      <c r="B10187" t="s">
        <v>129</v>
      </c>
      <c r="C10187" s="70">
        <v>-24957.75</v>
      </c>
      <c r="D10187" s="70">
        <v>-8025</v>
      </c>
      <c r="E10187" s="71">
        <v>44659</v>
      </c>
      <c r="F10187" t="s">
        <v>2861</v>
      </c>
      <c r="G10187" t="s">
        <v>2142</v>
      </c>
      <c r="H10187" t="s">
        <v>2860</v>
      </c>
      <c r="I10187" t="s">
        <v>2859</v>
      </c>
      <c r="J10187" s="40">
        <v>0</v>
      </c>
      <c r="K10187" s="40">
        <v>446.56</v>
      </c>
    </row>
    <row r="10188" spans="1:11" x14ac:dyDescent="0.35">
      <c r="A10188">
        <v>31009</v>
      </c>
      <c r="B10188" t="s">
        <v>129</v>
      </c>
      <c r="C10188" s="70">
        <v>-24957.75</v>
      </c>
      <c r="D10188" s="70">
        <v>-8025</v>
      </c>
      <c r="E10188" s="71">
        <v>44660</v>
      </c>
      <c r="F10188" t="s">
        <v>2858</v>
      </c>
      <c r="G10188" t="s">
        <v>2142</v>
      </c>
      <c r="H10188" t="s">
        <v>2857</v>
      </c>
      <c r="I10188" t="s">
        <v>2856</v>
      </c>
      <c r="J10188" s="40">
        <v>0</v>
      </c>
      <c r="K10188" s="40">
        <v>314.2</v>
      </c>
    </row>
    <row r="10189" spans="1:11" x14ac:dyDescent="0.35">
      <c r="A10189">
        <v>31009</v>
      </c>
      <c r="B10189" t="s">
        <v>129</v>
      </c>
      <c r="C10189" s="70">
        <v>-24957.75</v>
      </c>
      <c r="D10189" s="70">
        <v>-8025</v>
      </c>
      <c r="E10189" s="71">
        <v>44661</v>
      </c>
      <c r="F10189" t="s">
        <v>2855</v>
      </c>
      <c r="G10189" t="s">
        <v>2142</v>
      </c>
      <c r="H10189" t="s">
        <v>2854</v>
      </c>
      <c r="I10189" t="s">
        <v>2853</v>
      </c>
      <c r="J10189" s="40">
        <v>0</v>
      </c>
      <c r="K10189" s="40">
        <v>266.52</v>
      </c>
    </row>
    <row r="10190" spans="1:11" x14ac:dyDescent="0.35">
      <c r="A10190">
        <v>31009</v>
      </c>
      <c r="B10190" t="s">
        <v>129</v>
      </c>
      <c r="C10190" s="70">
        <v>-24957.75</v>
      </c>
      <c r="D10190" s="70">
        <v>-8025</v>
      </c>
      <c r="E10190" s="71">
        <v>44662</v>
      </c>
      <c r="F10190" t="s">
        <v>2852</v>
      </c>
      <c r="G10190" t="s">
        <v>2142</v>
      </c>
      <c r="H10190" t="s">
        <v>2851</v>
      </c>
      <c r="I10190" t="s">
        <v>2850</v>
      </c>
      <c r="J10190" s="40">
        <v>0</v>
      </c>
      <c r="K10190" s="40">
        <v>294.83</v>
      </c>
    </row>
    <row r="10191" spans="1:11" x14ac:dyDescent="0.35">
      <c r="A10191">
        <v>31009</v>
      </c>
      <c r="B10191" t="s">
        <v>129</v>
      </c>
      <c r="C10191" s="70">
        <v>-24957.75</v>
      </c>
      <c r="D10191" s="70">
        <v>-8025</v>
      </c>
      <c r="E10191" s="71">
        <v>44663</v>
      </c>
      <c r="F10191" t="s">
        <v>2849</v>
      </c>
      <c r="G10191" t="s">
        <v>2142</v>
      </c>
      <c r="H10191" t="s">
        <v>2848</v>
      </c>
      <c r="I10191" t="s">
        <v>2847</v>
      </c>
      <c r="J10191" s="40">
        <v>0</v>
      </c>
      <c r="K10191" s="40">
        <v>324.42</v>
      </c>
    </row>
    <row r="10192" spans="1:11" x14ac:dyDescent="0.35">
      <c r="A10192">
        <v>31009</v>
      </c>
      <c r="B10192" t="s">
        <v>129</v>
      </c>
      <c r="C10192" s="70">
        <v>-24957.75</v>
      </c>
      <c r="D10192" s="70">
        <v>-8025</v>
      </c>
      <c r="E10192" s="71">
        <v>44667</v>
      </c>
      <c r="F10192" t="s">
        <v>2846</v>
      </c>
      <c r="G10192" t="s">
        <v>2142</v>
      </c>
      <c r="H10192" t="s">
        <v>2845</v>
      </c>
      <c r="I10192" t="s">
        <v>2844</v>
      </c>
      <c r="J10192" s="40">
        <v>0</v>
      </c>
      <c r="K10192" s="40">
        <v>1157.93</v>
      </c>
    </row>
    <row r="10193" spans="1:11" x14ac:dyDescent="0.35">
      <c r="A10193">
        <v>31009</v>
      </c>
      <c r="B10193" t="s">
        <v>129</v>
      </c>
      <c r="C10193" s="70">
        <v>-24957.75</v>
      </c>
      <c r="D10193" s="70">
        <v>-8025</v>
      </c>
      <c r="E10193" s="71">
        <v>44668</v>
      </c>
      <c r="F10193" t="s">
        <v>2843</v>
      </c>
      <c r="G10193" t="s">
        <v>2142</v>
      </c>
      <c r="H10193" t="s">
        <v>2842</v>
      </c>
      <c r="I10193" t="s">
        <v>2841</v>
      </c>
      <c r="J10193" s="40">
        <v>0</v>
      </c>
      <c r="K10193" s="40">
        <v>175.76</v>
      </c>
    </row>
    <row r="10194" spans="1:11" x14ac:dyDescent="0.35">
      <c r="A10194">
        <v>31009</v>
      </c>
      <c r="B10194" t="s">
        <v>129</v>
      </c>
      <c r="C10194" s="70">
        <v>-24957.75</v>
      </c>
      <c r="D10194" s="70">
        <v>-8025</v>
      </c>
      <c r="E10194" s="71">
        <v>44669</v>
      </c>
      <c r="F10194" t="s">
        <v>2840</v>
      </c>
      <c r="G10194" t="s">
        <v>2142</v>
      </c>
      <c r="H10194" t="s">
        <v>2839</v>
      </c>
      <c r="I10194" t="s">
        <v>2838</v>
      </c>
      <c r="J10194" s="40">
        <v>0</v>
      </c>
      <c r="K10194" s="40">
        <v>282.22000000000003</v>
      </c>
    </row>
    <row r="10195" spans="1:11" x14ac:dyDescent="0.35">
      <c r="A10195">
        <v>31009</v>
      </c>
      <c r="B10195" t="s">
        <v>129</v>
      </c>
      <c r="C10195" s="70">
        <v>-24957.75</v>
      </c>
      <c r="D10195" s="70">
        <v>-8025</v>
      </c>
      <c r="E10195" s="71">
        <v>44670</v>
      </c>
      <c r="F10195" t="s">
        <v>2837</v>
      </c>
      <c r="G10195" t="s">
        <v>2142</v>
      </c>
      <c r="H10195" t="s">
        <v>2836</v>
      </c>
      <c r="I10195" t="s">
        <v>2835</v>
      </c>
      <c r="J10195" s="40">
        <v>0</v>
      </c>
      <c r="K10195" s="40">
        <v>257.04000000000002</v>
      </c>
    </row>
    <row r="10196" spans="1:11" x14ac:dyDescent="0.35">
      <c r="A10196">
        <v>31009</v>
      </c>
      <c r="B10196" t="s">
        <v>129</v>
      </c>
      <c r="C10196" s="70">
        <v>-24957.75</v>
      </c>
      <c r="D10196" s="70">
        <v>-8025</v>
      </c>
      <c r="E10196" s="71">
        <v>44671</v>
      </c>
      <c r="F10196" t="s">
        <v>2834</v>
      </c>
      <c r="G10196" t="s">
        <v>2142</v>
      </c>
      <c r="H10196" t="s">
        <v>2833</v>
      </c>
      <c r="I10196" t="s">
        <v>2832</v>
      </c>
      <c r="J10196" s="40">
        <v>0</v>
      </c>
      <c r="K10196" s="40">
        <v>194.45</v>
      </c>
    </row>
    <row r="10197" spans="1:11" x14ac:dyDescent="0.35">
      <c r="A10197">
        <v>31009</v>
      </c>
      <c r="B10197" t="s">
        <v>129</v>
      </c>
      <c r="C10197" s="70">
        <v>-24957.75</v>
      </c>
      <c r="D10197" s="70">
        <v>-8025</v>
      </c>
      <c r="E10197" s="71">
        <v>44672</v>
      </c>
      <c r="F10197" t="s">
        <v>16153</v>
      </c>
      <c r="G10197" t="s">
        <v>2142</v>
      </c>
      <c r="H10197" t="s">
        <v>9563</v>
      </c>
      <c r="I10197" t="s">
        <v>9562</v>
      </c>
      <c r="J10197" s="40">
        <v>0</v>
      </c>
      <c r="K10197" s="40">
        <v>2692.54</v>
      </c>
    </row>
    <row r="10198" spans="1:11" x14ac:dyDescent="0.35">
      <c r="A10198">
        <v>31009</v>
      </c>
      <c r="B10198" t="s">
        <v>129</v>
      </c>
      <c r="C10198" s="70">
        <v>-24957.75</v>
      </c>
      <c r="D10198" s="70">
        <v>-8025</v>
      </c>
      <c r="E10198" s="71">
        <v>44672</v>
      </c>
      <c r="F10198" t="s">
        <v>2831</v>
      </c>
      <c r="G10198" t="s">
        <v>2142</v>
      </c>
      <c r="H10198" t="s">
        <v>2830</v>
      </c>
      <c r="I10198" t="s">
        <v>2829</v>
      </c>
      <c r="J10198" s="40">
        <v>0</v>
      </c>
      <c r="K10198" s="40">
        <v>322.94</v>
      </c>
    </row>
    <row r="10199" spans="1:11" x14ac:dyDescent="0.35">
      <c r="A10199">
        <v>31009</v>
      </c>
      <c r="B10199" t="s">
        <v>129</v>
      </c>
      <c r="C10199" s="70">
        <v>-24957.75</v>
      </c>
      <c r="D10199" s="70">
        <v>-8025</v>
      </c>
      <c r="E10199" s="71">
        <v>44673</v>
      </c>
      <c r="F10199" t="s">
        <v>2828</v>
      </c>
      <c r="G10199" t="s">
        <v>2142</v>
      </c>
      <c r="H10199" t="s">
        <v>2827</v>
      </c>
      <c r="I10199" t="s">
        <v>2826</v>
      </c>
      <c r="J10199" s="40">
        <v>0</v>
      </c>
      <c r="K10199" s="40">
        <v>265.2</v>
      </c>
    </row>
    <row r="10200" spans="1:11" x14ac:dyDescent="0.35">
      <c r="A10200">
        <v>31009</v>
      </c>
      <c r="B10200" t="s">
        <v>129</v>
      </c>
      <c r="C10200" s="70">
        <v>-24957.75</v>
      </c>
      <c r="D10200" s="70">
        <v>-8025</v>
      </c>
      <c r="E10200" s="71">
        <v>44674</v>
      </c>
      <c r="F10200" t="s">
        <v>2825</v>
      </c>
      <c r="G10200" t="s">
        <v>2142</v>
      </c>
      <c r="H10200" t="s">
        <v>2824</v>
      </c>
      <c r="I10200" t="s">
        <v>2823</v>
      </c>
      <c r="J10200" s="40">
        <v>0</v>
      </c>
      <c r="K10200" s="40">
        <v>294.87</v>
      </c>
    </row>
    <row r="10201" spans="1:11" x14ac:dyDescent="0.35">
      <c r="A10201">
        <v>31009</v>
      </c>
      <c r="B10201" t="s">
        <v>129</v>
      </c>
      <c r="C10201" s="70">
        <v>-24957.75</v>
      </c>
      <c r="D10201" s="70">
        <v>-8025</v>
      </c>
      <c r="E10201" s="71">
        <v>44675</v>
      </c>
      <c r="F10201" t="s">
        <v>2822</v>
      </c>
      <c r="G10201" t="s">
        <v>2142</v>
      </c>
      <c r="H10201" t="s">
        <v>2821</v>
      </c>
      <c r="I10201" t="s">
        <v>2820</v>
      </c>
      <c r="J10201" s="40">
        <v>0</v>
      </c>
      <c r="K10201" s="40">
        <v>228.48</v>
      </c>
    </row>
    <row r="10202" spans="1:11" x14ac:dyDescent="0.35">
      <c r="A10202">
        <v>31009</v>
      </c>
      <c r="B10202" t="s">
        <v>129</v>
      </c>
      <c r="C10202" s="70">
        <v>-24957.75</v>
      </c>
      <c r="D10202" s="70">
        <v>-8025</v>
      </c>
      <c r="E10202" s="71">
        <v>44676</v>
      </c>
      <c r="F10202" t="s">
        <v>2819</v>
      </c>
      <c r="G10202" t="s">
        <v>2142</v>
      </c>
      <c r="H10202" t="s">
        <v>2818</v>
      </c>
      <c r="I10202" t="s">
        <v>2817</v>
      </c>
      <c r="J10202" s="40">
        <v>0</v>
      </c>
      <c r="K10202" s="40">
        <v>136.61000000000001</v>
      </c>
    </row>
    <row r="10203" spans="1:11" x14ac:dyDescent="0.35">
      <c r="A10203">
        <v>31009</v>
      </c>
      <c r="B10203" t="s">
        <v>129</v>
      </c>
      <c r="C10203" s="70">
        <v>-24957.75</v>
      </c>
      <c r="D10203" s="70">
        <v>-8025</v>
      </c>
      <c r="E10203" s="71">
        <v>44677</v>
      </c>
      <c r="F10203" t="s">
        <v>2816</v>
      </c>
      <c r="G10203" t="s">
        <v>2142</v>
      </c>
      <c r="H10203" t="s">
        <v>2815</v>
      </c>
      <c r="I10203" t="s">
        <v>2814</v>
      </c>
      <c r="J10203" s="40">
        <v>0</v>
      </c>
      <c r="K10203" s="40">
        <v>232.86</v>
      </c>
    </row>
    <row r="10204" spans="1:11" x14ac:dyDescent="0.35">
      <c r="A10204">
        <v>31009</v>
      </c>
      <c r="B10204" t="s">
        <v>129</v>
      </c>
      <c r="C10204" s="70">
        <v>-24957.75</v>
      </c>
      <c r="D10204" s="70">
        <v>-8025</v>
      </c>
      <c r="E10204" s="71">
        <v>44678</v>
      </c>
      <c r="F10204" t="s">
        <v>2813</v>
      </c>
      <c r="G10204" t="s">
        <v>2142</v>
      </c>
      <c r="H10204" t="s">
        <v>2812</v>
      </c>
      <c r="I10204" t="s">
        <v>2811</v>
      </c>
      <c r="J10204" s="40">
        <v>0</v>
      </c>
      <c r="K10204" s="40">
        <v>352.97</v>
      </c>
    </row>
    <row r="10205" spans="1:11" x14ac:dyDescent="0.35">
      <c r="A10205">
        <v>31009</v>
      </c>
      <c r="B10205" t="s">
        <v>129</v>
      </c>
      <c r="C10205" s="70">
        <v>-24957.75</v>
      </c>
      <c r="D10205" s="70">
        <v>-8025</v>
      </c>
      <c r="E10205" s="71">
        <v>44679</v>
      </c>
      <c r="F10205" t="s">
        <v>2810</v>
      </c>
      <c r="G10205" t="s">
        <v>2142</v>
      </c>
      <c r="H10205" t="s">
        <v>2809</v>
      </c>
      <c r="I10205" t="s">
        <v>2808</v>
      </c>
      <c r="J10205" s="40">
        <v>0</v>
      </c>
      <c r="K10205" s="40">
        <v>393.21</v>
      </c>
    </row>
    <row r="10206" spans="1:11" x14ac:dyDescent="0.35">
      <c r="A10206">
        <v>31009</v>
      </c>
      <c r="B10206" t="s">
        <v>129</v>
      </c>
      <c r="C10206" s="70">
        <v>-24957.75</v>
      </c>
      <c r="D10206" s="70">
        <v>-8025</v>
      </c>
      <c r="E10206" s="71">
        <v>44680</v>
      </c>
      <c r="F10206" t="s">
        <v>2807</v>
      </c>
      <c r="G10206" t="s">
        <v>2142</v>
      </c>
      <c r="H10206" t="s">
        <v>2806</v>
      </c>
      <c r="I10206" t="s">
        <v>2805</v>
      </c>
      <c r="J10206" s="40">
        <v>0</v>
      </c>
      <c r="K10206" s="40">
        <v>274.58999999999997</v>
      </c>
    </row>
    <row r="10207" spans="1:11" x14ac:dyDescent="0.35">
      <c r="A10207">
        <v>31009</v>
      </c>
      <c r="B10207" t="s">
        <v>129</v>
      </c>
      <c r="C10207" s="70">
        <v>-24957.75</v>
      </c>
      <c r="D10207" s="70">
        <v>-8025</v>
      </c>
      <c r="E10207" s="71">
        <v>44681</v>
      </c>
      <c r="F10207" t="s">
        <v>17633</v>
      </c>
      <c r="G10207" t="s">
        <v>1912</v>
      </c>
      <c r="J10207" s="40">
        <v>126.62</v>
      </c>
      <c r="K10207" s="40">
        <v>0</v>
      </c>
    </row>
    <row r="10208" spans="1:11" x14ac:dyDescent="0.35">
      <c r="A10208">
        <v>31009</v>
      </c>
      <c r="B10208" t="s">
        <v>129</v>
      </c>
      <c r="C10208" s="70">
        <v>-24957.75</v>
      </c>
      <c r="D10208" s="70">
        <v>-8025</v>
      </c>
      <c r="E10208" s="71">
        <v>44681</v>
      </c>
      <c r="F10208" t="s">
        <v>17633</v>
      </c>
      <c r="G10208" t="s">
        <v>1912</v>
      </c>
      <c r="J10208" s="40">
        <v>126.62</v>
      </c>
      <c r="K10208" s="40">
        <v>0</v>
      </c>
    </row>
    <row r="10209" spans="1:11" x14ac:dyDescent="0.35">
      <c r="A10209">
        <v>31009</v>
      </c>
      <c r="B10209" t="s">
        <v>129</v>
      </c>
      <c r="C10209" s="70">
        <v>-24957.75</v>
      </c>
      <c r="D10209" s="70">
        <v>-8025</v>
      </c>
      <c r="E10209" s="71">
        <v>44681</v>
      </c>
      <c r="F10209" t="s">
        <v>17633</v>
      </c>
      <c r="G10209" t="s">
        <v>1912</v>
      </c>
      <c r="J10209" s="40">
        <v>965.9</v>
      </c>
      <c r="K10209" s="40">
        <v>0</v>
      </c>
    </row>
    <row r="10210" spans="1:11" x14ac:dyDescent="0.35">
      <c r="A10210">
        <v>31009</v>
      </c>
      <c r="B10210" t="s">
        <v>129</v>
      </c>
      <c r="C10210" s="70">
        <v>-24957.75</v>
      </c>
      <c r="D10210" s="70">
        <v>-8025</v>
      </c>
      <c r="E10210" s="71">
        <v>44681</v>
      </c>
      <c r="F10210" t="s">
        <v>17633</v>
      </c>
      <c r="G10210" t="s">
        <v>1912</v>
      </c>
      <c r="J10210" s="40">
        <v>126.62</v>
      </c>
      <c r="K10210" s="40">
        <v>0</v>
      </c>
    </row>
    <row r="10211" spans="1:11" x14ac:dyDescent="0.35">
      <c r="A10211">
        <v>31009</v>
      </c>
      <c r="B10211" t="s">
        <v>129</v>
      </c>
      <c r="C10211" s="70">
        <v>-24957.75</v>
      </c>
      <c r="D10211" s="70">
        <v>-8025</v>
      </c>
      <c r="E10211" s="71">
        <v>44681</v>
      </c>
      <c r="F10211" t="s">
        <v>3445</v>
      </c>
      <c r="G10211" t="s">
        <v>1912</v>
      </c>
      <c r="J10211" s="40">
        <v>315.35000000000002</v>
      </c>
      <c r="K10211" s="40">
        <v>0</v>
      </c>
    </row>
    <row r="10212" spans="1:11" x14ac:dyDescent="0.35">
      <c r="A10212">
        <v>31009</v>
      </c>
      <c r="B10212" t="s">
        <v>129</v>
      </c>
      <c r="C10212" s="70">
        <v>-24957.75</v>
      </c>
      <c r="D10212" s="70">
        <v>-8025</v>
      </c>
      <c r="E10212" s="71">
        <v>44681</v>
      </c>
      <c r="F10212" t="s">
        <v>3445</v>
      </c>
      <c r="G10212" t="s">
        <v>1912</v>
      </c>
      <c r="J10212" s="40">
        <v>323.14</v>
      </c>
      <c r="K10212" s="40">
        <v>0</v>
      </c>
    </row>
    <row r="10213" spans="1:11" x14ac:dyDescent="0.35">
      <c r="A10213">
        <v>31009</v>
      </c>
      <c r="B10213" t="s">
        <v>129</v>
      </c>
      <c r="C10213" s="70">
        <v>-24957.75</v>
      </c>
      <c r="D10213" s="70">
        <v>-8025</v>
      </c>
      <c r="E10213" s="71">
        <v>44681</v>
      </c>
      <c r="F10213" t="s">
        <v>3445</v>
      </c>
      <c r="G10213" t="s">
        <v>1912</v>
      </c>
      <c r="J10213" s="40">
        <v>415.91</v>
      </c>
      <c r="K10213" s="40">
        <v>0</v>
      </c>
    </row>
    <row r="10214" spans="1:11" x14ac:dyDescent="0.35">
      <c r="A10214">
        <v>31009</v>
      </c>
      <c r="B10214" t="s">
        <v>129</v>
      </c>
      <c r="C10214" s="70">
        <v>-24957.75</v>
      </c>
      <c r="D10214" s="70">
        <v>-8025</v>
      </c>
      <c r="E10214" s="71">
        <v>44681</v>
      </c>
      <c r="F10214" t="s">
        <v>3445</v>
      </c>
      <c r="G10214" t="s">
        <v>1912</v>
      </c>
      <c r="J10214" s="40">
        <v>424.72</v>
      </c>
      <c r="K10214" s="40">
        <v>0</v>
      </c>
    </row>
    <row r="10215" spans="1:11" x14ac:dyDescent="0.35">
      <c r="A10215">
        <v>31009</v>
      </c>
      <c r="B10215" t="s">
        <v>129</v>
      </c>
      <c r="C10215" s="70">
        <v>-24957.75</v>
      </c>
      <c r="D10215" s="70">
        <v>-8025</v>
      </c>
      <c r="E10215" s="71">
        <v>44681</v>
      </c>
      <c r="F10215" t="s">
        <v>3445</v>
      </c>
      <c r="G10215" t="s">
        <v>1912</v>
      </c>
      <c r="J10215" s="40">
        <v>508.48</v>
      </c>
      <c r="K10215" s="40">
        <v>0</v>
      </c>
    </row>
    <row r="10216" spans="1:11" x14ac:dyDescent="0.35">
      <c r="A10216">
        <v>31009</v>
      </c>
      <c r="B10216" t="s">
        <v>129</v>
      </c>
      <c r="C10216" s="70">
        <v>-24957.75</v>
      </c>
      <c r="D10216" s="70">
        <v>-8025</v>
      </c>
      <c r="E10216" s="71">
        <v>44681</v>
      </c>
      <c r="F10216" t="s">
        <v>3445</v>
      </c>
      <c r="G10216" t="s">
        <v>1912</v>
      </c>
      <c r="J10216" s="40">
        <v>655.48</v>
      </c>
      <c r="K10216" s="40">
        <v>0</v>
      </c>
    </row>
    <row r="10217" spans="1:11" x14ac:dyDescent="0.35">
      <c r="A10217">
        <v>31009</v>
      </c>
      <c r="B10217" t="s">
        <v>129</v>
      </c>
      <c r="C10217" s="70">
        <v>-24957.75</v>
      </c>
      <c r="D10217" s="70">
        <v>-8025</v>
      </c>
      <c r="E10217" s="71">
        <v>44681</v>
      </c>
      <c r="F10217" t="s">
        <v>3445</v>
      </c>
      <c r="G10217" t="s">
        <v>1912</v>
      </c>
      <c r="J10217" s="40">
        <v>446.56</v>
      </c>
      <c r="K10217" s="40">
        <v>0</v>
      </c>
    </row>
    <row r="10218" spans="1:11" x14ac:dyDescent="0.35">
      <c r="A10218">
        <v>31009</v>
      </c>
      <c r="B10218" t="s">
        <v>129</v>
      </c>
      <c r="C10218" s="70">
        <v>-24957.75</v>
      </c>
      <c r="D10218" s="70">
        <v>-8025</v>
      </c>
      <c r="E10218" s="71">
        <v>44681</v>
      </c>
      <c r="F10218" t="s">
        <v>3445</v>
      </c>
      <c r="G10218" t="s">
        <v>1912</v>
      </c>
      <c r="J10218" s="40">
        <v>314.2</v>
      </c>
      <c r="K10218" s="40">
        <v>0</v>
      </c>
    </row>
    <row r="10219" spans="1:11" x14ac:dyDescent="0.35">
      <c r="A10219">
        <v>31009</v>
      </c>
      <c r="B10219" t="s">
        <v>129</v>
      </c>
      <c r="C10219" s="70">
        <v>-24957.75</v>
      </c>
      <c r="D10219" s="70">
        <v>-8025</v>
      </c>
      <c r="E10219" s="71">
        <v>44681</v>
      </c>
      <c r="F10219" t="s">
        <v>3445</v>
      </c>
      <c r="G10219" t="s">
        <v>1912</v>
      </c>
      <c r="J10219" s="40">
        <v>266.52</v>
      </c>
      <c r="K10219" s="40">
        <v>0</v>
      </c>
    </row>
    <row r="10220" spans="1:11" x14ac:dyDescent="0.35">
      <c r="A10220">
        <v>31009</v>
      </c>
      <c r="B10220" t="s">
        <v>129</v>
      </c>
      <c r="C10220" s="70">
        <v>-24957.75</v>
      </c>
      <c r="D10220" s="70">
        <v>-8025</v>
      </c>
      <c r="E10220" s="71">
        <v>44681</v>
      </c>
      <c r="F10220" t="s">
        <v>3445</v>
      </c>
      <c r="G10220" t="s">
        <v>1912</v>
      </c>
      <c r="J10220" s="40">
        <v>294.83</v>
      </c>
      <c r="K10220" s="40">
        <v>0</v>
      </c>
    </row>
    <row r="10221" spans="1:11" x14ac:dyDescent="0.35">
      <c r="A10221">
        <v>31009</v>
      </c>
      <c r="B10221" t="s">
        <v>129</v>
      </c>
      <c r="C10221" s="70">
        <v>-24957.75</v>
      </c>
      <c r="D10221" s="70">
        <v>-8025</v>
      </c>
      <c r="E10221" s="71">
        <v>44681</v>
      </c>
      <c r="F10221" t="s">
        <v>3445</v>
      </c>
      <c r="G10221" t="s">
        <v>1912</v>
      </c>
      <c r="J10221" s="40">
        <v>324.42</v>
      </c>
      <c r="K10221" s="40">
        <v>0</v>
      </c>
    </row>
    <row r="10222" spans="1:11" x14ac:dyDescent="0.35">
      <c r="A10222">
        <v>31009</v>
      </c>
      <c r="B10222" t="s">
        <v>129</v>
      </c>
      <c r="C10222" s="70">
        <v>-24957.75</v>
      </c>
      <c r="D10222" s="70">
        <v>-8025</v>
      </c>
      <c r="E10222" s="71">
        <v>44681</v>
      </c>
      <c r="F10222" t="s">
        <v>3445</v>
      </c>
      <c r="G10222" t="s">
        <v>1912</v>
      </c>
      <c r="J10222" s="40">
        <v>1157.93</v>
      </c>
      <c r="K10222" s="40">
        <v>0</v>
      </c>
    </row>
    <row r="10223" spans="1:11" x14ac:dyDescent="0.35">
      <c r="A10223">
        <v>31009</v>
      </c>
      <c r="B10223" t="s">
        <v>129</v>
      </c>
      <c r="C10223" s="70">
        <v>-24957.75</v>
      </c>
      <c r="D10223" s="70">
        <v>-8025</v>
      </c>
      <c r="E10223" s="71">
        <v>44681</v>
      </c>
      <c r="F10223" t="s">
        <v>3445</v>
      </c>
      <c r="G10223" t="s">
        <v>1912</v>
      </c>
      <c r="J10223" s="40">
        <v>175.76</v>
      </c>
      <c r="K10223" s="40">
        <v>0</v>
      </c>
    </row>
    <row r="10224" spans="1:11" x14ac:dyDescent="0.35">
      <c r="A10224">
        <v>31009</v>
      </c>
      <c r="B10224" t="s">
        <v>129</v>
      </c>
      <c r="C10224" s="70">
        <v>-24957.75</v>
      </c>
      <c r="D10224" s="70">
        <v>-8025</v>
      </c>
      <c r="E10224" s="71">
        <v>44681</v>
      </c>
      <c r="F10224" t="s">
        <v>3445</v>
      </c>
      <c r="G10224" t="s">
        <v>1912</v>
      </c>
      <c r="J10224" s="40">
        <v>282.22000000000003</v>
      </c>
      <c r="K10224" s="40">
        <v>0</v>
      </c>
    </row>
    <row r="10225" spans="1:11" x14ac:dyDescent="0.35">
      <c r="A10225">
        <v>31009</v>
      </c>
      <c r="B10225" t="s">
        <v>129</v>
      </c>
      <c r="C10225" s="70">
        <v>-24957.75</v>
      </c>
      <c r="D10225" s="70">
        <v>-8025</v>
      </c>
      <c r="E10225" s="71">
        <v>44681</v>
      </c>
      <c r="F10225" t="s">
        <v>3445</v>
      </c>
      <c r="G10225" t="s">
        <v>1912</v>
      </c>
      <c r="J10225" s="40">
        <v>257.04000000000002</v>
      </c>
      <c r="K10225" s="40">
        <v>0</v>
      </c>
    </row>
    <row r="10226" spans="1:11" x14ac:dyDescent="0.35">
      <c r="A10226">
        <v>31009</v>
      </c>
      <c r="B10226" t="s">
        <v>129</v>
      </c>
      <c r="C10226" s="70">
        <v>-24957.75</v>
      </c>
      <c r="D10226" s="70">
        <v>-8025</v>
      </c>
      <c r="E10226" s="71">
        <v>44681</v>
      </c>
      <c r="F10226" t="s">
        <v>3445</v>
      </c>
      <c r="G10226" t="s">
        <v>1912</v>
      </c>
      <c r="J10226" s="40">
        <v>194.45</v>
      </c>
      <c r="K10226" s="40">
        <v>0</v>
      </c>
    </row>
    <row r="10227" spans="1:11" x14ac:dyDescent="0.35">
      <c r="A10227">
        <v>31009</v>
      </c>
      <c r="B10227" t="s">
        <v>129</v>
      </c>
      <c r="C10227" s="70">
        <v>-24957.75</v>
      </c>
      <c r="D10227" s="70">
        <v>-8025</v>
      </c>
      <c r="E10227" s="71">
        <v>44681</v>
      </c>
      <c r="F10227" t="s">
        <v>3445</v>
      </c>
      <c r="G10227" t="s">
        <v>1912</v>
      </c>
      <c r="J10227" s="40">
        <v>322.94</v>
      </c>
      <c r="K10227" s="40">
        <v>0</v>
      </c>
    </row>
    <row r="10228" spans="1:11" x14ac:dyDescent="0.35">
      <c r="A10228">
        <v>31009</v>
      </c>
      <c r="B10228" t="s">
        <v>129</v>
      </c>
      <c r="C10228" s="70">
        <v>-24957.75</v>
      </c>
      <c r="D10228" s="70">
        <v>-8025</v>
      </c>
      <c r="E10228" s="71">
        <v>44681</v>
      </c>
      <c r="F10228" t="s">
        <v>3445</v>
      </c>
      <c r="G10228" t="s">
        <v>1912</v>
      </c>
      <c r="J10228" s="40">
        <v>265.2</v>
      </c>
      <c r="K10228" s="40">
        <v>0</v>
      </c>
    </row>
    <row r="10229" spans="1:11" x14ac:dyDescent="0.35">
      <c r="A10229">
        <v>31009</v>
      </c>
      <c r="B10229" t="s">
        <v>129</v>
      </c>
      <c r="C10229" s="70">
        <v>-24957.75</v>
      </c>
      <c r="D10229" s="70">
        <v>-8025</v>
      </c>
      <c r="E10229" s="71">
        <v>44681</v>
      </c>
      <c r="F10229" t="s">
        <v>3445</v>
      </c>
      <c r="G10229" t="s">
        <v>1912</v>
      </c>
      <c r="J10229" s="40">
        <v>294.87</v>
      </c>
      <c r="K10229" s="40">
        <v>0</v>
      </c>
    </row>
    <row r="10230" spans="1:11" x14ac:dyDescent="0.35">
      <c r="A10230">
        <v>31009</v>
      </c>
      <c r="B10230" t="s">
        <v>129</v>
      </c>
      <c r="C10230" s="70">
        <v>-24957.75</v>
      </c>
      <c r="D10230" s="70">
        <v>-8025</v>
      </c>
      <c r="E10230" s="71">
        <v>44681</v>
      </c>
      <c r="F10230" t="s">
        <v>3445</v>
      </c>
      <c r="G10230" t="s">
        <v>1912</v>
      </c>
      <c r="J10230" s="40">
        <v>228.48</v>
      </c>
      <c r="K10230" s="40">
        <v>0</v>
      </c>
    </row>
    <row r="10231" spans="1:11" x14ac:dyDescent="0.35">
      <c r="A10231">
        <v>31009</v>
      </c>
      <c r="B10231" t="s">
        <v>129</v>
      </c>
      <c r="C10231" s="70">
        <v>-24957.75</v>
      </c>
      <c r="D10231" s="70">
        <v>-8025</v>
      </c>
      <c r="E10231" s="71">
        <v>44681</v>
      </c>
      <c r="F10231" t="s">
        <v>3445</v>
      </c>
      <c r="G10231" t="s">
        <v>1912</v>
      </c>
      <c r="J10231" s="40">
        <v>136.61000000000001</v>
      </c>
      <c r="K10231" s="40">
        <v>0</v>
      </c>
    </row>
    <row r="10232" spans="1:11" x14ac:dyDescent="0.35">
      <c r="A10232">
        <v>31009</v>
      </c>
      <c r="B10232" t="s">
        <v>129</v>
      </c>
      <c r="C10232" s="70">
        <v>-24957.75</v>
      </c>
      <c r="D10232" s="70">
        <v>-8025</v>
      </c>
      <c r="E10232" s="71">
        <v>44681</v>
      </c>
      <c r="F10232" t="s">
        <v>3445</v>
      </c>
      <c r="G10232" t="s">
        <v>1912</v>
      </c>
      <c r="J10232" s="40">
        <v>232.86</v>
      </c>
      <c r="K10232" s="40">
        <v>0</v>
      </c>
    </row>
    <row r="10233" spans="1:11" x14ac:dyDescent="0.35">
      <c r="A10233">
        <v>31009</v>
      </c>
      <c r="B10233" t="s">
        <v>129</v>
      </c>
      <c r="C10233" s="70">
        <v>-24957.75</v>
      </c>
      <c r="D10233" s="70">
        <v>-8025</v>
      </c>
      <c r="E10233" s="71">
        <v>44681</v>
      </c>
      <c r="F10233" t="s">
        <v>3445</v>
      </c>
      <c r="G10233" t="s">
        <v>1912</v>
      </c>
      <c r="J10233" s="40">
        <v>352.97</v>
      </c>
      <c r="K10233" s="40">
        <v>0</v>
      </c>
    </row>
    <row r="10234" spans="1:11" x14ac:dyDescent="0.35">
      <c r="A10234">
        <v>31009</v>
      </c>
      <c r="B10234" t="s">
        <v>129</v>
      </c>
      <c r="C10234" s="70">
        <v>-24957.75</v>
      </c>
      <c r="D10234" s="70">
        <v>-8025</v>
      </c>
      <c r="E10234" s="71">
        <v>44681</v>
      </c>
      <c r="F10234" t="s">
        <v>3445</v>
      </c>
      <c r="G10234" t="s">
        <v>1912</v>
      </c>
      <c r="J10234" s="40">
        <v>393.21</v>
      </c>
      <c r="K10234" s="40">
        <v>0</v>
      </c>
    </row>
    <row r="10235" spans="1:11" x14ac:dyDescent="0.35">
      <c r="A10235">
        <v>31009</v>
      </c>
      <c r="B10235" t="s">
        <v>129</v>
      </c>
      <c r="C10235" s="70">
        <v>-24957.75</v>
      </c>
      <c r="D10235" s="70">
        <v>-8025</v>
      </c>
      <c r="E10235" s="71">
        <v>44681</v>
      </c>
      <c r="F10235" t="s">
        <v>3445</v>
      </c>
      <c r="G10235" t="s">
        <v>1912</v>
      </c>
      <c r="J10235" s="40">
        <v>274.58999999999997</v>
      </c>
      <c r="K10235" s="40">
        <v>0</v>
      </c>
    </row>
    <row r="10236" spans="1:11" x14ac:dyDescent="0.35">
      <c r="A10236">
        <v>31009</v>
      </c>
      <c r="B10236" t="s">
        <v>129</v>
      </c>
      <c r="C10236" s="70">
        <v>-24957.75</v>
      </c>
      <c r="D10236" s="70">
        <v>-8025</v>
      </c>
      <c r="E10236" s="71">
        <v>44681</v>
      </c>
      <c r="F10236" t="s">
        <v>3445</v>
      </c>
      <c r="G10236" t="s">
        <v>1912</v>
      </c>
      <c r="J10236" s="40">
        <v>294.67</v>
      </c>
      <c r="K10236" s="40">
        <v>0</v>
      </c>
    </row>
    <row r="10237" spans="1:11" x14ac:dyDescent="0.35">
      <c r="A10237">
        <v>31009</v>
      </c>
      <c r="B10237" t="s">
        <v>129</v>
      </c>
      <c r="C10237" s="70">
        <v>-24957.75</v>
      </c>
      <c r="D10237" s="70">
        <v>-8025</v>
      </c>
      <c r="E10237" s="71">
        <v>44681</v>
      </c>
      <c r="F10237" t="s">
        <v>6383</v>
      </c>
      <c r="G10237" t="s">
        <v>2247</v>
      </c>
      <c r="J10237" s="40">
        <v>0</v>
      </c>
      <c r="K10237" s="40">
        <v>0</v>
      </c>
    </row>
    <row r="10238" spans="1:11" x14ac:dyDescent="0.35">
      <c r="A10238">
        <v>31009</v>
      </c>
      <c r="B10238" t="s">
        <v>129</v>
      </c>
      <c r="C10238" s="70">
        <v>-24957.75</v>
      </c>
      <c r="D10238" s="70">
        <v>-8025</v>
      </c>
      <c r="E10238" s="71">
        <v>44681</v>
      </c>
      <c r="F10238" t="s">
        <v>2804</v>
      </c>
      <c r="G10238" t="s">
        <v>2142</v>
      </c>
      <c r="H10238" t="s">
        <v>2803</v>
      </c>
      <c r="I10238" t="s">
        <v>2802</v>
      </c>
      <c r="J10238" s="40">
        <v>0</v>
      </c>
      <c r="K10238" s="40">
        <v>294.67</v>
      </c>
    </row>
    <row r="10239" spans="1:11" x14ac:dyDescent="0.35">
      <c r="A10239">
        <v>31009</v>
      </c>
      <c r="B10239" t="s">
        <v>129</v>
      </c>
      <c r="C10239" s="70">
        <v>-24957.75</v>
      </c>
      <c r="D10239" s="70">
        <v>-8025</v>
      </c>
      <c r="E10239" s="71">
        <v>44681</v>
      </c>
      <c r="F10239" t="s">
        <v>6191</v>
      </c>
      <c r="G10239" t="s">
        <v>2247</v>
      </c>
      <c r="J10239" s="40">
        <v>0</v>
      </c>
      <c r="K10239" s="40">
        <v>0</v>
      </c>
    </row>
    <row r="10240" spans="1:11" x14ac:dyDescent="0.35">
      <c r="A10240">
        <v>31009</v>
      </c>
      <c r="B10240" t="s">
        <v>129</v>
      </c>
      <c r="C10240" s="70">
        <v>-24957.75</v>
      </c>
      <c r="D10240" s="70">
        <v>-8025</v>
      </c>
      <c r="E10240" s="71">
        <v>44692</v>
      </c>
      <c r="F10240" t="s">
        <v>16147</v>
      </c>
      <c r="G10240" t="s">
        <v>2142</v>
      </c>
      <c r="H10240" t="s">
        <v>9604</v>
      </c>
      <c r="I10240" t="s">
        <v>2356</v>
      </c>
      <c r="J10240" s="40">
        <v>0</v>
      </c>
      <c r="K10240" s="40">
        <v>7703.12</v>
      </c>
    </row>
    <row r="10241" spans="1:11" x14ac:dyDescent="0.35">
      <c r="A10241">
        <v>31009</v>
      </c>
      <c r="B10241" t="s">
        <v>129</v>
      </c>
      <c r="C10241" s="70">
        <v>-24957.75</v>
      </c>
      <c r="D10241" s="70">
        <v>-8025</v>
      </c>
      <c r="E10241" s="71">
        <v>44697</v>
      </c>
      <c r="F10241" t="s">
        <v>17632</v>
      </c>
      <c r="G10241" t="s">
        <v>15843</v>
      </c>
      <c r="H10241" t="s">
        <v>17631</v>
      </c>
      <c r="J10241" s="40">
        <v>2692.54</v>
      </c>
      <c r="K10241" s="40">
        <v>0</v>
      </c>
    </row>
    <row r="10242" spans="1:11" x14ac:dyDescent="0.35">
      <c r="A10242">
        <v>31009</v>
      </c>
      <c r="B10242" t="s">
        <v>129</v>
      </c>
      <c r="C10242" s="70">
        <v>-24957.75</v>
      </c>
      <c r="D10242" s="70">
        <v>-8025</v>
      </c>
      <c r="E10242" s="71">
        <v>44707</v>
      </c>
      <c r="F10242" t="s">
        <v>17630</v>
      </c>
      <c r="G10242" t="s">
        <v>1912</v>
      </c>
      <c r="J10242" s="40">
        <v>124.89</v>
      </c>
      <c r="K10242" s="40">
        <v>0</v>
      </c>
    </row>
    <row r="10243" spans="1:11" x14ac:dyDescent="0.35">
      <c r="A10243">
        <v>31009</v>
      </c>
      <c r="B10243" t="s">
        <v>129</v>
      </c>
      <c r="C10243" s="70">
        <v>-24957.75</v>
      </c>
      <c r="D10243" s="70">
        <v>-8025</v>
      </c>
      <c r="E10243" s="71">
        <v>44710</v>
      </c>
      <c r="F10243" t="s">
        <v>17629</v>
      </c>
      <c r="G10243" t="s">
        <v>1912</v>
      </c>
      <c r="J10243" s="40">
        <v>329.77</v>
      </c>
      <c r="K10243" s="40">
        <v>0</v>
      </c>
    </row>
    <row r="10244" spans="1:11" x14ac:dyDescent="0.35">
      <c r="A10244">
        <v>31009</v>
      </c>
      <c r="B10244" t="s">
        <v>129</v>
      </c>
      <c r="C10244" s="70">
        <v>-24957.75</v>
      </c>
      <c r="D10244" s="70">
        <v>-8025</v>
      </c>
      <c r="E10244" s="71">
        <v>44712</v>
      </c>
      <c r="F10244" t="s">
        <v>17628</v>
      </c>
      <c r="G10244" t="s">
        <v>1912</v>
      </c>
      <c r="J10244" s="40">
        <v>125.82</v>
      </c>
      <c r="K10244" s="40">
        <v>0</v>
      </c>
    </row>
    <row r="10245" spans="1:11" x14ac:dyDescent="0.35">
      <c r="A10245">
        <v>31009</v>
      </c>
      <c r="B10245" t="s">
        <v>129</v>
      </c>
      <c r="C10245" s="70">
        <v>-24957.75</v>
      </c>
      <c r="D10245" s="70">
        <v>-8025</v>
      </c>
      <c r="E10245" s="71">
        <v>44712</v>
      </c>
      <c r="F10245" t="s">
        <v>17628</v>
      </c>
      <c r="G10245" t="s">
        <v>1912</v>
      </c>
      <c r="J10245" s="40">
        <v>125.82</v>
      </c>
      <c r="K10245" s="40">
        <v>0</v>
      </c>
    </row>
    <row r="10246" spans="1:11" x14ac:dyDescent="0.35">
      <c r="A10246">
        <v>31009</v>
      </c>
      <c r="B10246" t="s">
        <v>129</v>
      </c>
      <c r="C10246" s="70">
        <v>-24957.75</v>
      </c>
      <c r="D10246" s="70">
        <v>-8025</v>
      </c>
      <c r="E10246" s="71">
        <v>44712</v>
      </c>
      <c r="F10246" t="s">
        <v>17628</v>
      </c>
      <c r="G10246" t="s">
        <v>1912</v>
      </c>
      <c r="J10246" s="40">
        <v>125.82</v>
      </c>
      <c r="K10246" s="40">
        <v>0</v>
      </c>
    </row>
    <row r="10247" spans="1:11" x14ac:dyDescent="0.35">
      <c r="A10247">
        <v>31009</v>
      </c>
      <c r="B10247" t="s">
        <v>129</v>
      </c>
      <c r="C10247" s="70">
        <v>-24957.75</v>
      </c>
      <c r="D10247" s="70">
        <v>-8025</v>
      </c>
      <c r="E10247" s="71">
        <v>44712</v>
      </c>
      <c r="F10247" t="s">
        <v>17627</v>
      </c>
      <c r="G10247" t="s">
        <v>1912</v>
      </c>
      <c r="J10247" s="40">
        <v>692.89</v>
      </c>
      <c r="K10247" s="40">
        <v>0</v>
      </c>
    </row>
    <row r="10248" spans="1:11" x14ac:dyDescent="0.35">
      <c r="A10248">
        <v>31009</v>
      </c>
      <c r="B10248" t="s">
        <v>129</v>
      </c>
      <c r="C10248" s="70">
        <v>-24957.75</v>
      </c>
      <c r="D10248" s="70">
        <v>-8025</v>
      </c>
      <c r="E10248" s="71">
        <v>44712</v>
      </c>
      <c r="F10248" t="s">
        <v>17627</v>
      </c>
      <c r="G10248" t="s">
        <v>1912</v>
      </c>
      <c r="J10248" s="40">
        <v>1419.86</v>
      </c>
      <c r="K10248" s="40">
        <v>0</v>
      </c>
    </row>
    <row r="10249" spans="1:11" x14ac:dyDescent="0.35">
      <c r="A10249">
        <v>31009</v>
      </c>
      <c r="B10249" t="s">
        <v>129</v>
      </c>
      <c r="C10249" s="70">
        <v>-24957.75</v>
      </c>
      <c r="D10249" s="70">
        <v>-8025</v>
      </c>
      <c r="E10249" s="71">
        <v>44712</v>
      </c>
      <c r="F10249" t="s">
        <v>17627</v>
      </c>
      <c r="G10249" t="s">
        <v>1912</v>
      </c>
      <c r="J10249" s="40">
        <v>619.37</v>
      </c>
      <c r="K10249" s="40">
        <v>0</v>
      </c>
    </row>
    <row r="10250" spans="1:11" x14ac:dyDescent="0.35">
      <c r="A10250">
        <v>31009</v>
      </c>
      <c r="B10250" t="s">
        <v>129</v>
      </c>
      <c r="C10250" s="70">
        <v>-24957.75</v>
      </c>
      <c r="D10250" s="70">
        <v>-8025</v>
      </c>
      <c r="E10250" s="71">
        <v>44712</v>
      </c>
      <c r="F10250" t="s">
        <v>17627</v>
      </c>
      <c r="G10250" t="s">
        <v>1912</v>
      </c>
      <c r="J10250" s="40">
        <v>597.54999999999995</v>
      </c>
      <c r="K10250" s="40">
        <v>0</v>
      </c>
    </row>
    <row r="10251" spans="1:11" x14ac:dyDescent="0.35">
      <c r="A10251">
        <v>31009</v>
      </c>
      <c r="B10251" t="s">
        <v>129</v>
      </c>
      <c r="C10251" s="70">
        <v>-24957.75</v>
      </c>
      <c r="D10251" s="70">
        <v>-8025</v>
      </c>
      <c r="E10251" s="71">
        <v>44712</v>
      </c>
      <c r="F10251" t="s">
        <v>3442</v>
      </c>
      <c r="G10251" t="s">
        <v>1912</v>
      </c>
      <c r="J10251" s="40">
        <v>173.93</v>
      </c>
      <c r="K10251" s="40">
        <v>0</v>
      </c>
    </row>
    <row r="10252" spans="1:11" x14ac:dyDescent="0.35">
      <c r="A10252">
        <v>31009</v>
      </c>
      <c r="B10252" t="s">
        <v>129</v>
      </c>
      <c r="C10252" s="70">
        <v>-24957.75</v>
      </c>
      <c r="D10252" s="70">
        <v>-8025</v>
      </c>
      <c r="E10252" s="71">
        <v>44712</v>
      </c>
      <c r="F10252" t="s">
        <v>3442</v>
      </c>
      <c r="G10252" t="s">
        <v>1912</v>
      </c>
      <c r="J10252" s="40">
        <v>311.54000000000002</v>
      </c>
      <c r="K10252" s="40">
        <v>0</v>
      </c>
    </row>
    <row r="10253" spans="1:11" x14ac:dyDescent="0.35">
      <c r="A10253">
        <v>31009</v>
      </c>
      <c r="B10253" t="s">
        <v>129</v>
      </c>
      <c r="C10253" s="70">
        <v>-24957.75</v>
      </c>
      <c r="D10253" s="70">
        <v>-8025</v>
      </c>
      <c r="E10253" s="71">
        <v>44712</v>
      </c>
      <c r="F10253" t="s">
        <v>3442</v>
      </c>
      <c r="G10253" t="s">
        <v>1912</v>
      </c>
      <c r="J10253" s="40">
        <v>379.91</v>
      </c>
      <c r="K10253" s="40">
        <v>0</v>
      </c>
    </row>
    <row r="10254" spans="1:11" x14ac:dyDescent="0.35">
      <c r="A10254">
        <v>31009</v>
      </c>
      <c r="B10254" t="s">
        <v>129</v>
      </c>
      <c r="C10254" s="70">
        <v>-24957.75</v>
      </c>
      <c r="D10254" s="70">
        <v>-8025</v>
      </c>
      <c r="E10254" s="71">
        <v>44712</v>
      </c>
      <c r="F10254" t="s">
        <v>3442</v>
      </c>
      <c r="G10254" t="s">
        <v>1912</v>
      </c>
      <c r="J10254" s="40">
        <v>293.16000000000003</v>
      </c>
      <c r="K10254" s="40">
        <v>0</v>
      </c>
    </row>
    <row r="10255" spans="1:11" x14ac:dyDescent="0.35">
      <c r="A10255">
        <v>31009</v>
      </c>
      <c r="B10255" t="s">
        <v>129</v>
      </c>
      <c r="C10255" s="70">
        <v>-24957.75</v>
      </c>
      <c r="D10255" s="70">
        <v>-8025</v>
      </c>
      <c r="E10255" s="71">
        <v>44712</v>
      </c>
      <c r="F10255" t="s">
        <v>3442</v>
      </c>
      <c r="G10255" t="s">
        <v>1912</v>
      </c>
      <c r="J10255" s="40">
        <v>403.72</v>
      </c>
      <c r="K10255" s="40">
        <v>0</v>
      </c>
    </row>
    <row r="10256" spans="1:11" x14ac:dyDescent="0.35">
      <c r="A10256">
        <v>31009</v>
      </c>
      <c r="B10256" t="s">
        <v>129</v>
      </c>
      <c r="C10256" s="70">
        <v>-24957.75</v>
      </c>
      <c r="D10256" s="70">
        <v>-8025</v>
      </c>
      <c r="E10256" s="71">
        <v>44712</v>
      </c>
      <c r="F10256" t="s">
        <v>3442</v>
      </c>
      <c r="G10256" t="s">
        <v>1912</v>
      </c>
      <c r="J10256" s="40">
        <v>2545.66</v>
      </c>
      <c r="K10256" s="40">
        <v>0</v>
      </c>
    </row>
    <row r="10257" spans="1:11" x14ac:dyDescent="0.35">
      <c r="A10257">
        <v>31009</v>
      </c>
      <c r="B10257" t="s">
        <v>129</v>
      </c>
      <c r="C10257" s="70">
        <v>-24957.75</v>
      </c>
      <c r="D10257" s="70">
        <v>-8025</v>
      </c>
      <c r="E10257" s="71">
        <v>44712</v>
      </c>
      <c r="F10257" t="s">
        <v>3442</v>
      </c>
      <c r="G10257" t="s">
        <v>1912</v>
      </c>
      <c r="J10257" s="40">
        <v>700.05</v>
      </c>
      <c r="K10257" s="40">
        <v>0</v>
      </c>
    </row>
    <row r="10258" spans="1:11" x14ac:dyDescent="0.35">
      <c r="A10258">
        <v>31009</v>
      </c>
      <c r="B10258" t="s">
        <v>129</v>
      </c>
      <c r="C10258" s="70">
        <v>-24957.75</v>
      </c>
      <c r="D10258" s="70">
        <v>-8025</v>
      </c>
      <c r="E10258" s="71">
        <v>44712</v>
      </c>
      <c r="F10258" t="s">
        <v>3442</v>
      </c>
      <c r="G10258" t="s">
        <v>1912</v>
      </c>
      <c r="J10258" s="40">
        <v>1416.2</v>
      </c>
      <c r="K10258" s="40">
        <v>0</v>
      </c>
    </row>
    <row r="10259" spans="1:11" x14ac:dyDescent="0.35">
      <c r="A10259">
        <v>31009</v>
      </c>
      <c r="B10259" t="s">
        <v>129</v>
      </c>
      <c r="C10259" s="70">
        <v>-24957.75</v>
      </c>
      <c r="D10259" s="70">
        <v>-8025</v>
      </c>
      <c r="E10259" s="71">
        <v>44712</v>
      </c>
      <c r="F10259" t="s">
        <v>3442</v>
      </c>
      <c r="G10259" t="s">
        <v>1912</v>
      </c>
      <c r="J10259" s="40">
        <v>645.34</v>
      </c>
      <c r="K10259" s="40">
        <v>0</v>
      </c>
    </row>
    <row r="10260" spans="1:11" x14ac:dyDescent="0.35">
      <c r="A10260">
        <v>31009</v>
      </c>
      <c r="B10260" t="s">
        <v>129</v>
      </c>
      <c r="C10260" s="70">
        <v>-24957.75</v>
      </c>
      <c r="D10260" s="70">
        <v>-8025</v>
      </c>
      <c r="E10260" s="71">
        <v>44712</v>
      </c>
      <c r="F10260" t="s">
        <v>3442</v>
      </c>
      <c r="G10260" t="s">
        <v>1912</v>
      </c>
      <c r="J10260" s="40">
        <v>579.53</v>
      </c>
      <c r="K10260" s="40">
        <v>0</v>
      </c>
    </row>
    <row r="10261" spans="1:11" x14ac:dyDescent="0.35">
      <c r="A10261">
        <v>31009</v>
      </c>
      <c r="B10261" t="s">
        <v>129</v>
      </c>
      <c r="C10261" s="70">
        <v>-24957.75</v>
      </c>
      <c r="D10261" s="70">
        <v>-8025</v>
      </c>
      <c r="E10261" s="71">
        <v>44712</v>
      </c>
      <c r="F10261" t="s">
        <v>3442</v>
      </c>
      <c r="G10261" t="s">
        <v>1912</v>
      </c>
      <c r="J10261" s="40">
        <v>680.59</v>
      </c>
      <c r="K10261" s="40">
        <v>0</v>
      </c>
    </row>
    <row r="10262" spans="1:11" x14ac:dyDescent="0.35">
      <c r="A10262">
        <v>31009</v>
      </c>
      <c r="B10262" t="s">
        <v>129</v>
      </c>
      <c r="C10262" s="70">
        <v>-24957.75</v>
      </c>
      <c r="D10262" s="70">
        <v>-8025</v>
      </c>
      <c r="E10262" s="71">
        <v>44712</v>
      </c>
      <c r="F10262" t="s">
        <v>3442</v>
      </c>
      <c r="G10262" t="s">
        <v>1912</v>
      </c>
      <c r="J10262" s="40">
        <v>616.99</v>
      </c>
      <c r="K10262" s="40">
        <v>0</v>
      </c>
    </row>
    <row r="10263" spans="1:11" x14ac:dyDescent="0.35">
      <c r="A10263">
        <v>31009</v>
      </c>
      <c r="B10263" t="s">
        <v>129</v>
      </c>
      <c r="C10263" s="70">
        <v>-24957.75</v>
      </c>
      <c r="D10263" s="70">
        <v>-8025</v>
      </c>
      <c r="E10263" s="71">
        <v>44712</v>
      </c>
      <c r="F10263" t="s">
        <v>3442</v>
      </c>
      <c r="G10263" t="s">
        <v>1912</v>
      </c>
      <c r="J10263" s="40">
        <v>804.58</v>
      </c>
      <c r="K10263" s="40">
        <v>0</v>
      </c>
    </row>
    <row r="10264" spans="1:11" x14ac:dyDescent="0.35">
      <c r="A10264">
        <v>31009</v>
      </c>
      <c r="B10264" t="s">
        <v>129</v>
      </c>
      <c r="C10264" s="70">
        <v>-24957.75</v>
      </c>
      <c r="D10264" s="70">
        <v>-8025</v>
      </c>
      <c r="E10264" s="71">
        <v>44712</v>
      </c>
      <c r="F10264" t="s">
        <v>3442</v>
      </c>
      <c r="G10264" t="s">
        <v>1912</v>
      </c>
      <c r="J10264" s="40">
        <v>691.44</v>
      </c>
      <c r="K10264" s="40">
        <v>0</v>
      </c>
    </row>
    <row r="10265" spans="1:11" x14ac:dyDescent="0.35">
      <c r="A10265">
        <v>31009</v>
      </c>
      <c r="B10265" t="s">
        <v>129</v>
      </c>
      <c r="C10265" s="70">
        <v>-24957.75</v>
      </c>
      <c r="D10265" s="70">
        <v>-8025</v>
      </c>
      <c r="E10265" s="71">
        <v>44712</v>
      </c>
      <c r="F10265" t="s">
        <v>3442</v>
      </c>
      <c r="G10265" t="s">
        <v>1912</v>
      </c>
      <c r="J10265" s="40">
        <v>825.93</v>
      </c>
      <c r="K10265" s="40">
        <v>0</v>
      </c>
    </row>
    <row r="10266" spans="1:11" x14ac:dyDescent="0.35">
      <c r="A10266">
        <v>31009</v>
      </c>
      <c r="B10266" t="s">
        <v>129</v>
      </c>
      <c r="C10266" s="70">
        <v>-24957.75</v>
      </c>
      <c r="D10266" s="70">
        <v>-8025</v>
      </c>
      <c r="E10266" s="71">
        <v>44712</v>
      </c>
      <c r="F10266" t="s">
        <v>6075</v>
      </c>
      <c r="G10266" t="s">
        <v>2247</v>
      </c>
      <c r="J10266" s="40">
        <v>0</v>
      </c>
      <c r="K10266" s="40">
        <v>0</v>
      </c>
    </row>
    <row r="10267" spans="1:11" x14ac:dyDescent="0.35">
      <c r="A10267">
        <v>31009</v>
      </c>
      <c r="B10267" t="s">
        <v>129</v>
      </c>
      <c r="C10267" s="70">
        <v>-24957.75</v>
      </c>
      <c r="D10267" s="70">
        <v>-8025</v>
      </c>
      <c r="E10267" s="71">
        <v>44713</v>
      </c>
      <c r="F10267" t="s">
        <v>2797</v>
      </c>
      <c r="G10267" t="s">
        <v>2142</v>
      </c>
      <c r="H10267" t="s">
        <v>2796</v>
      </c>
      <c r="I10267" t="s">
        <v>2795</v>
      </c>
      <c r="J10267" s="40">
        <v>0</v>
      </c>
      <c r="K10267" s="40">
        <v>416.15</v>
      </c>
    </row>
    <row r="10268" spans="1:11" x14ac:dyDescent="0.35">
      <c r="A10268">
        <v>31009</v>
      </c>
      <c r="B10268" t="s">
        <v>129</v>
      </c>
      <c r="C10268" s="70">
        <v>-24957.75</v>
      </c>
      <c r="D10268" s="70">
        <v>-8025</v>
      </c>
      <c r="E10268" s="71">
        <v>44713</v>
      </c>
      <c r="F10268" t="s">
        <v>2794</v>
      </c>
      <c r="G10268" t="s">
        <v>2142</v>
      </c>
      <c r="H10268" t="s">
        <v>2793</v>
      </c>
      <c r="I10268" t="s">
        <v>2792</v>
      </c>
      <c r="J10268" s="40">
        <v>0</v>
      </c>
      <c r="K10268" s="40">
        <v>315.12</v>
      </c>
    </row>
    <row r="10269" spans="1:11" x14ac:dyDescent="0.35">
      <c r="A10269">
        <v>31009</v>
      </c>
      <c r="B10269" t="s">
        <v>129</v>
      </c>
      <c r="C10269" s="70">
        <v>-24957.75</v>
      </c>
      <c r="D10269" s="70">
        <v>-8025</v>
      </c>
      <c r="E10269" s="71">
        <v>44713</v>
      </c>
      <c r="F10269" t="s">
        <v>2791</v>
      </c>
      <c r="G10269" t="s">
        <v>2142</v>
      </c>
      <c r="H10269" t="s">
        <v>2790</v>
      </c>
      <c r="I10269" t="s">
        <v>2789</v>
      </c>
      <c r="J10269" s="40">
        <v>0</v>
      </c>
      <c r="K10269" s="40">
        <v>344.9</v>
      </c>
    </row>
    <row r="10270" spans="1:11" x14ac:dyDescent="0.35">
      <c r="A10270">
        <v>31009</v>
      </c>
      <c r="B10270" t="s">
        <v>129</v>
      </c>
      <c r="C10270" s="70">
        <v>-24957.75</v>
      </c>
      <c r="D10270" s="70">
        <v>-8025</v>
      </c>
      <c r="E10270" s="71">
        <v>44713</v>
      </c>
      <c r="F10270" t="s">
        <v>2788</v>
      </c>
      <c r="G10270" t="s">
        <v>2142</v>
      </c>
      <c r="H10270" t="s">
        <v>2787</v>
      </c>
      <c r="I10270" t="s">
        <v>2786</v>
      </c>
      <c r="J10270" s="40">
        <v>0</v>
      </c>
      <c r="K10270" s="40">
        <v>307.45</v>
      </c>
    </row>
    <row r="10271" spans="1:11" x14ac:dyDescent="0.35">
      <c r="A10271">
        <v>31009</v>
      </c>
      <c r="B10271" t="s">
        <v>129</v>
      </c>
      <c r="C10271" s="70">
        <v>-24957.75</v>
      </c>
      <c r="D10271" s="70">
        <v>-8025</v>
      </c>
      <c r="E10271" s="71">
        <v>44713</v>
      </c>
      <c r="F10271" t="s">
        <v>2785</v>
      </c>
      <c r="G10271" t="s">
        <v>2142</v>
      </c>
      <c r="H10271" t="s">
        <v>2784</v>
      </c>
      <c r="I10271" t="s">
        <v>2783</v>
      </c>
      <c r="J10271" s="40">
        <v>0</v>
      </c>
      <c r="K10271" s="40">
        <v>700.05</v>
      </c>
    </row>
    <row r="10272" spans="1:11" x14ac:dyDescent="0.35">
      <c r="A10272">
        <v>31009</v>
      </c>
      <c r="B10272" t="s">
        <v>129</v>
      </c>
      <c r="C10272" s="70">
        <v>-24957.75</v>
      </c>
      <c r="D10272" s="70">
        <v>-8025</v>
      </c>
      <c r="E10272" s="71">
        <v>44713</v>
      </c>
      <c r="F10272" t="s">
        <v>2782</v>
      </c>
      <c r="G10272" t="s">
        <v>2142</v>
      </c>
      <c r="H10272" t="s">
        <v>2781</v>
      </c>
      <c r="I10272" t="s">
        <v>2780</v>
      </c>
      <c r="J10272" s="40">
        <v>0</v>
      </c>
      <c r="K10272" s="40">
        <v>173.93</v>
      </c>
    </row>
    <row r="10273" spans="1:11" x14ac:dyDescent="0.35">
      <c r="A10273">
        <v>31009</v>
      </c>
      <c r="B10273" t="s">
        <v>129</v>
      </c>
      <c r="C10273" s="70">
        <v>-24957.75</v>
      </c>
      <c r="D10273" s="70">
        <v>-8025</v>
      </c>
      <c r="E10273" s="71">
        <v>44713</v>
      </c>
      <c r="F10273" t="s">
        <v>2779</v>
      </c>
      <c r="G10273" t="s">
        <v>2142</v>
      </c>
      <c r="H10273" t="s">
        <v>2778</v>
      </c>
      <c r="I10273" t="s">
        <v>2777</v>
      </c>
      <c r="J10273" s="40">
        <v>0</v>
      </c>
      <c r="K10273" s="40">
        <v>311.54000000000002</v>
      </c>
    </row>
    <row r="10274" spans="1:11" x14ac:dyDescent="0.35">
      <c r="A10274">
        <v>31009</v>
      </c>
      <c r="B10274" t="s">
        <v>129</v>
      </c>
      <c r="C10274" s="70">
        <v>-24957.75</v>
      </c>
      <c r="D10274" s="70">
        <v>-8025</v>
      </c>
      <c r="E10274" s="71">
        <v>44713</v>
      </c>
      <c r="F10274" t="s">
        <v>2776</v>
      </c>
      <c r="G10274" t="s">
        <v>2142</v>
      </c>
      <c r="H10274" t="s">
        <v>2775</v>
      </c>
      <c r="I10274" t="s">
        <v>2774</v>
      </c>
      <c r="J10274" s="40">
        <v>0</v>
      </c>
      <c r="K10274" s="40">
        <v>379.91</v>
      </c>
    </row>
    <row r="10275" spans="1:11" x14ac:dyDescent="0.35">
      <c r="A10275">
        <v>31009</v>
      </c>
      <c r="B10275" t="s">
        <v>129</v>
      </c>
      <c r="C10275" s="70">
        <v>-24957.75</v>
      </c>
      <c r="D10275" s="70">
        <v>-8025</v>
      </c>
      <c r="E10275" s="71">
        <v>44713</v>
      </c>
      <c r="F10275" t="s">
        <v>2773</v>
      </c>
      <c r="G10275" t="s">
        <v>2142</v>
      </c>
      <c r="H10275" t="s">
        <v>2772</v>
      </c>
      <c r="I10275" t="s">
        <v>2771</v>
      </c>
      <c r="J10275" s="40">
        <v>0</v>
      </c>
      <c r="K10275" s="40">
        <v>293.16000000000003</v>
      </c>
    </row>
    <row r="10276" spans="1:11" x14ac:dyDescent="0.35">
      <c r="A10276">
        <v>31009</v>
      </c>
      <c r="B10276" t="s">
        <v>129</v>
      </c>
      <c r="C10276" s="70">
        <v>-24957.75</v>
      </c>
      <c r="D10276" s="70">
        <v>-8025</v>
      </c>
      <c r="E10276" s="71">
        <v>44713</v>
      </c>
      <c r="F10276" t="s">
        <v>2770</v>
      </c>
      <c r="G10276" t="s">
        <v>2142</v>
      </c>
      <c r="H10276" t="s">
        <v>2769</v>
      </c>
      <c r="I10276" t="s">
        <v>2768</v>
      </c>
      <c r="J10276" s="40">
        <v>0</v>
      </c>
      <c r="K10276" s="40">
        <v>403.72</v>
      </c>
    </row>
    <row r="10277" spans="1:11" x14ac:dyDescent="0.35">
      <c r="A10277">
        <v>31009</v>
      </c>
      <c r="B10277" t="s">
        <v>129</v>
      </c>
      <c r="C10277" s="70">
        <v>-24957.75</v>
      </c>
      <c r="D10277" s="70">
        <v>-8025</v>
      </c>
      <c r="E10277" s="71">
        <v>44713</v>
      </c>
      <c r="F10277" t="s">
        <v>2767</v>
      </c>
      <c r="G10277" t="s">
        <v>2142</v>
      </c>
      <c r="H10277" t="s">
        <v>2766</v>
      </c>
      <c r="I10277" t="s">
        <v>2765</v>
      </c>
      <c r="J10277" s="40">
        <v>0</v>
      </c>
      <c r="K10277" s="40">
        <v>2545.66</v>
      </c>
    </row>
    <row r="10278" spans="1:11" x14ac:dyDescent="0.35">
      <c r="A10278">
        <v>31009</v>
      </c>
      <c r="B10278" t="s">
        <v>129</v>
      </c>
      <c r="C10278" s="70">
        <v>-24957.75</v>
      </c>
      <c r="D10278" s="70">
        <v>-8025</v>
      </c>
      <c r="E10278" s="71">
        <v>44713</v>
      </c>
      <c r="F10278" t="s">
        <v>2764</v>
      </c>
      <c r="G10278" t="s">
        <v>2142</v>
      </c>
      <c r="H10278" t="s">
        <v>2763</v>
      </c>
      <c r="I10278" t="s">
        <v>2762</v>
      </c>
      <c r="J10278" s="40">
        <v>0</v>
      </c>
      <c r="K10278" s="40">
        <v>1416.2</v>
      </c>
    </row>
    <row r="10279" spans="1:11" x14ac:dyDescent="0.35">
      <c r="A10279">
        <v>31009</v>
      </c>
      <c r="B10279" t="s">
        <v>129</v>
      </c>
      <c r="C10279" s="70">
        <v>-24957.75</v>
      </c>
      <c r="D10279" s="70">
        <v>-8025</v>
      </c>
      <c r="E10279" s="71">
        <v>44713</v>
      </c>
      <c r="F10279" t="s">
        <v>2761</v>
      </c>
      <c r="G10279" t="s">
        <v>2142</v>
      </c>
      <c r="H10279" t="s">
        <v>2760</v>
      </c>
      <c r="I10279" t="s">
        <v>2759</v>
      </c>
      <c r="J10279" s="40">
        <v>0</v>
      </c>
      <c r="K10279" s="40">
        <v>645.34</v>
      </c>
    </row>
    <row r="10280" spans="1:11" x14ac:dyDescent="0.35">
      <c r="A10280">
        <v>31009</v>
      </c>
      <c r="B10280" t="s">
        <v>129</v>
      </c>
      <c r="C10280" s="70">
        <v>-24957.75</v>
      </c>
      <c r="D10280" s="70">
        <v>-8025</v>
      </c>
      <c r="E10280" s="71">
        <v>44713</v>
      </c>
      <c r="F10280" t="s">
        <v>2758</v>
      </c>
      <c r="G10280" t="s">
        <v>2142</v>
      </c>
      <c r="H10280" t="s">
        <v>2757</v>
      </c>
      <c r="I10280" t="s">
        <v>2756</v>
      </c>
      <c r="J10280" s="40">
        <v>0</v>
      </c>
      <c r="K10280" s="40">
        <v>579.53</v>
      </c>
    </row>
    <row r="10281" spans="1:11" x14ac:dyDescent="0.35">
      <c r="A10281">
        <v>31009</v>
      </c>
      <c r="B10281" t="s">
        <v>129</v>
      </c>
      <c r="C10281" s="70">
        <v>-24957.75</v>
      </c>
      <c r="D10281" s="70">
        <v>-8025</v>
      </c>
      <c r="E10281" s="71">
        <v>44713</v>
      </c>
      <c r="F10281" t="s">
        <v>2755</v>
      </c>
      <c r="G10281" t="s">
        <v>2142</v>
      </c>
      <c r="H10281" t="s">
        <v>2754</v>
      </c>
      <c r="I10281" t="s">
        <v>2753</v>
      </c>
      <c r="J10281" s="40">
        <v>0</v>
      </c>
      <c r="K10281" s="40">
        <v>680.59</v>
      </c>
    </row>
    <row r="10282" spans="1:11" x14ac:dyDescent="0.35">
      <c r="A10282">
        <v>31009</v>
      </c>
      <c r="B10282" t="s">
        <v>129</v>
      </c>
      <c r="C10282" s="70">
        <v>-24957.75</v>
      </c>
      <c r="D10282" s="70">
        <v>-8025</v>
      </c>
      <c r="E10282" s="71">
        <v>44713</v>
      </c>
      <c r="F10282" t="s">
        <v>2752</v>
      </c>
      <c r="G10282" t="s">
        <v>2142</v>
      </c>
      <c r="H10282" t="s">
        <v>2751</v>
      </c>
      <c r="I10282" t="s">
        <v>2750</v>
      </c>
      <c r="J10282" s="40">
        <v>0</v>
      </c>
      <c r="K10282" s="40">
        <v>616.99</v>
      </c>
    </row>
    <row r="10283" spans="1:11" x14ac:dyDescent="0.35">
      <c r="A10283">
        <v>31009</v>
      </c>
      <c r="B10283" t="s">
        <v>129</v>
      </c>
      <c r="C10283" s="70">
        <v>-24957.75</v>
      </c>
      <c r="D10283" s="70">
        <v>-8025</v>
      </c>
      <c r="E10283" s="71">
        <v>44713</v>
      </c>
      <c r="F10283" t="s">
        <v>2749</v>
      </c>
      <c r="G10283" t="s">
        <v>2142</v>
      </c>
      <c r="H10283" t="s">
        <v>2748</v>
      </c>
      <c r="I10283" t="s">
        <v>2747</v>
      </c>
      <c r="J10283" s="40">
        <v>0</v>
      </c>
      <c r="K10283" s="40">
        <v>804.58</v>
      </c>
    </row>
    <row r="10284" spans="1:11" x14ac:dyDescent="0.35">
      <c r="A10284">
        <v>31009</v>
      </c>
      <c r="B10284" t="s">
        <v>129</v>
      </c>
      <c r="C10284" s="70">
        <v>-24957.75</v>
      </c>
      <c r="D10284" s="70">
        <v>-8025</v>
      </c>
      <c r="E10284" s="71">
        <v>44713</v>
      </c>
      <c r="F10284" t="s">
        <v>2746</v>
      </c>
      <c r="G10284" t="s">
        <v>2142</v>
      </c>
      <c r="H10284" t="s">
        <v>2745</v>
      </c>
      <c r="I10284" t="s">
        <v>2744</v>
      </c>
      <c r="J10284" s="40">
        <v>0</v>
      </c>
      <c r="K10284" s="40">
        <v>825.93</v>
      </c>
    </row>
    <row r="10285" spans="1:11" x14ac:dyDescent="0.35">
      <c r="A10285">
        <v>31009</v>
      </c>
      <c r="B10285" t="s">
        <v>129</v>
      </c>
      <c r="C10285" s="70">
        <v>-24957.75</v>
      </c>
      <c r="D10285" s="70">
        <v>-8025</v>
      </c>
      <c r="E10285" s="71">
        <v>44713</v>
      </c>
      <c r="F10285" t="s">
        <v>2743</v>
      </c>
      <c r="G10285" t="s">
        <v>2142</v>
      </c>
      <c r="H10285" t="s">
        <v>2742</v>
      </c>
      <c r="I10285" t="s">
        <v>2741</v>
      </c>
      <c r="J10285" s="40">
        <v>0</v>
      </c>
      <c r="K10285" s="40">
        <v>692.89</v>
      </c>
    </row>
    <row r="10286" spans="1:11" x14ac:dyDescent="0.35">
      <c r="A10286">
        <v>31009</v>
      </c>
      <c r="B10286" t="s">
        <v>129</v>
      </c>
      <c r="C10286" s="70">
        <v>-24957.75</v>
      </c>
      <c r="D10286" s="70">
        <v>-8025</v>
      </c>
      <c r="E10286" s="71">
        <v>44713</v>
      </c>
      <c r="F10286" t="s">
        <v>2740</v>
      </c>
      <c r="G10286" t="s">
        <v>2142</v>
      </c>
      <c r="H10286" t="s">
        <v>2739</v>
      </c>
      <c r="I10286" t="s">
        <v>2738</v>
      </c>
      <c r="J10286" s="40">
        <v>0</v>
      </c>
      <c r="K10286" s="40">
        <v>1419.86</v>
      </c>
    </row>
    <row r="10287" spans="1:11" x14ac:dyDescent="0.35">
      <c r="A10287">
        <v>31009</v>
      </c>
      <c r="B10287" t="s">
        <v>129</v>
      </c>
      <c r="C10287" s="70">
        <v>-24957.75</v>
      </c>
      <c r="D10287" s="70">
        <v>-8025</v>
      </c>
      <c r="E10287" s="71">
        <v>44713</v>
      </c>
      <c r="F10287" t="s">
        <v>2737</v>
      </c>
      <c r="G10287" t="s">
        <v>2142</v>
      </c>
      <c r="H10287" t="s">
        <v>2736</v>
      </c>
      <c r="I10287" t="s">
        <v>2735</v>
      </c>
      <c r="J10287" s="40">
        <v>0</v>
      </c>
      <c r="K10287" s="40">
        <v>619.37</v>
      </c>
    </row>
    <row r="10288" spans="1:11" x14ac:dyDescent="0.35">
      <c r="A10288">
        <v>31009</v>
      </c>
      <c r="B10288" t="s">
        <v>129</v>
      </c>
      <c r="C10288" s="70">
        <v>-24957.75</v>
      </c>
      <c r="D10288" s="70">
        <v>-8025</v>
      </c>
      <c r="E10288" s="71">
        <v>44713</v>
      </c>
      <c r="F10288" t="s">
        <v>2734</v>
      </c>
      <c r="G10288" t="s">
        <v>2142</v>
      </c>
      <c r="H10288" t="s">
        <v>2733</v>
      </c>
      <c r="I10288" t="s">
        <v>2732</v>
      </c>
      <c r="J10288" s="40">
        <v>0</v>
      </c>
      <c r="K10288" s="40">
        <v>597.54999999999995</v>
      </c>
    </row>
    <row r="10289" spans="1:11" x14ac:dyDescent="0.35">
      <c r="A10289">
        <v>31009</v>
      </c>
      <c r="B10289" t="s">
        <v>129</v>
      </c>
      <c r="C10289" s="70">
        <v>-24957.75</v>
      </c>
      <c r="D10289" s="70">
        <v>-8025</v>
      </c>
      <c r="E10289" s="71">
        <v>44713</v>
      </c>
      <c r="F10289" t="s">
        <v>2731</v>
      </c>
      <c r="G10289" t="s">
        <v>2142</v>
      </c>
      <c r="H10289" t="s">
        <v>2730</v>
      </c>
      <c r="I10289" t="s">
        <v>2729</v>
      </c>
      <c r="J10289" s="40">
        <v>0</v>
      </c>
      <c r="K10289" s="40">
        <v>329.77</v>
      </c>
    </row>
    <row r="10290" spans="1:11" x14ac:dyDescent="0.35">
      <c r="A10290">
        <v>31009</v>
      </c>
      <c r="B10290" t="s">
        <v>129</v>
      </c>
      <c r="C10290" s="70">
        <v>-24957.75</v>
      </c>
      <c r="D10290" s="70">
        <v>-8025</v>
      </c>
      <c r="E10290" s="71">
        <v>44713</v>
      </c>
      <c r="F10290" t="s">
        <v>2728</v>
      </c>
      <c r="G10290" t="s">
        <v>2142</v>
      </c>
      <c r="H10290" t="s">
        <v>2727</v>
      </c>
      <c r="I10290" t="s">
        <v>2726</v>
      </c>
      <c r="J10290" s="40">
        <v>0</v>
      </c>
      <c r="K10290" s="40">
        <v>1502.03</v>
      </c>
    </row>
    <row r="10291" spans="1:11" x14ac:dyDescent="0.35">
      <c r="A10291">
        <v>31009</v>
      </c>
      <c r="B10291" t="s">
        <v>129</v>
      </c>
      <c r="C10291" s="70">
        <v>-24957.75</v>
      </c>
      <c r="D10291" s="70">
        <v>-8025</v>
      </c>
      <c r="E10291" s="71">
        <v>44713</v>
      </c>
      <c r="F10291" t="s">
        <v>2725</v>
      </c>
      <c r="G10291" t="s">
        <v>2142</v>
      </c>
      <c r="H10291" t="s">
        <v>2724</v>
      </c>
      <c r="I10291" t="s">
        <v>2723</v>
      </c>
      <c r="J10291" s="40">
        <v>0</v>
      </c>
      <c r="K10291" s="40">
        <v>395.11</v>
      </c>
    </row>
    <row r="10292" spans="1:11" x14ac:dyDescent="0.35">
      <c r="A10292">
        <v>31009</v>
      </c>
      <c r="B10292" t="s">
        <v>129</v>
      </c>
      <c r="C10292" s="70">
        <v>-24957.75</v>
      </c>
      <c r="D10292" s="70">
        <v>-8025</v>
      </c>
      <c r="E10292" s="71">
        <v>44713</v>
      </c>
      <c r="F10292" t="s">
        <v>2722</v>
      </c>
      <c r="G10292" t="s">
        <v>2142</v>
      </c>
      <c r="H10292" t="s">
        <v>2721</v>
      </c>
      <c r="I10292" t="s">
        <v>2720</v>
      </c>
      <c r="J10292" s="40">
        <v>0</v>
      </c>
      <c r="K10292" s="40">
        <v>515.26</v>
      </c>
    </row>
    <row r="10293" spans="1:11" x14ac:dyDescent="0.35">
      <c r="A10293">
        <v>31009</v>
      </c>
      <c r="B10293" t="s">
        <v>129</v>
      </c>
      <c r="C10293" s="70">
        <v>-24957.75</v>
      </c>
      <c r="D10293" s="70">
        <v>-8025</v>
      </c>
      <c r="E10293" s="71">
        <v>44713</v>
      </c>
      <c r="F10293" t="s">
        <v>2719</v>
      </c>
      <c r="G10293" t="s">
        <v>2142</v>
      </c>
      <c r="H10293" t="s">
        <v>2718</v>
      </c>
      <c r="I10293" t="s">
        <v>2717</v>
      </c>
      <c r="J10293" s="40">
        <v>0</v>
      </c>
      <c r="K10293" s="40">
        <v>472.17</v>
      </c>
    </row>
    <row r="10294" spans="1:11" x14ac:dyDescent="0.35">
      <c r="A10294">
        <v>31009</v>
      </c>
      <c r="B10294" t="s">
        <v>129</v>
      </c>
      <c r="C10294" s="70">
        <v>-24957.75</v>
      </c>
      <c r="D10294" s="70">
        <v>-8025</v>
      </c>
      <c r="E10294" s="71">
        <v>44713</v>
      </c>
      <c r="F10294" t="s">
        <v>2716</v>
      </c>
      <c r="G10294" t="s">
        <v>2142</v>
      </c>
      <c r="H10294" t="s">
        <v>2715</v>
      </c>
      <c r="I10294" t="s">
        <v>2714</v>
      </c>
      <c r="J10294" s="40">
        <v>0</v>
      </c>
      <c r="K10294" s="40">
        <v>433.53</v>
      </c>
    </row>
    <row r="10295" spans="1:11" x14ac:dyDescent="0.35">
      <c r="A10295">
        <v>31009</v>
      </c>
      <c r="B10295" t="s">
        <v>129</v>
      </c>
      <c r="C10295" s="70">
        <v>-24957.75</v>
      </c>
      <c r="D10295" s="70">
        <v>-8025</v>
      </c>
      <c r="E10295" s="71">
        <v>44713</v>
      </c>
      <c r="F10295" t="s">
        <v>2713</v>
      </c>
      <c r="G10295" t="s">
        <v>2142</v>
      </c>
      <c r="H10295" t="s">
        <v>2712</v>
      </c>
      <c r="I10295" t="s">
        <v>2711</v>
      </c>
      <c r="J10295" s="40">
        <v>0</v>
      </c>
      <c r="K10295" s="40">
        <v>436.81</v>
      </c>
    </row>
    <row r="10296" spans="1:11" x14ac:dyDescent="0.35">
      <c r="A10296">
        <v>31009</v>
      </c>
      <c r="B10296" t="s">
        <v>129</v>
      </c>
      <c r="C10296" s="70">
        <v>-24957.75</v>
      </c>
      <c r="D10296" s="70">
        <v>-8025</v>
      </c>
      <c r="E10296" s="71">
        <v>44713</v>
      </c>
      <c r="F10296" t="s">
        <v>2710</v>
      </c>
      <c r="G10296" t="s">
        <v>2142</v>
      </c>
      <c r="H10296" t="s">
        <v>2709</v>
      </c>
      <c r="I10296" t="s">
        <v>2708</v>
      </c>
      <c r="J10296" s="40">
        <v>0</v>
      </c>
      <c r="K10296" s="40">
        <v>428.17</v>
      </c>
    </row>
    <row r="10297" spans="1:11" x14ac:dyDescent="0.35">
      <c r="A10297">
        <v>31009</v>
      </c>
      <c r="B10297" t="s">
        <v>129</v>
      </c>
      <c r="C10297" s="70">
        <v>-24957.75</v>
      </c>
      <c r="D10297" s="70">
        <v>-8025</v>
      </c>
      <c r="E10297" s="71">
        <v>44713</v>
      </c>
      <c r="F10297" t="s">
        <v>2707</v>
      </c>
      <c r="G10297" t="s">
        <v>2142</v>
      </c>
      <c r="H10297" t="s">
        <v>2706</v>
      </c>
      <c r="I10297" t="s">
        <v>2705</v>
      </c>
      <c r="J10297" s="40">
        <v>0</v>
      </c>
      <c r="K10297" s="40">
        <v>309.93</v>
      </c>
    </row>
    <row r="10298" spans="1:11" x14ac:dyDescent="0.35">
      <c r="A10298">
        <v>31009</v>
      </c>
      <c r="B10298" t="s">
        <v>129</v>
      </c>
      <c r="C10298" s="70">
        <v>-24957.75</v>
      </c>
      <c r="D10298" s="70">
        <v>-8025</v>
      </c>
      <c r="E10298" s="71">
        <v>44713</v>
      </c>
      <c r="F10298" t="s">
        <v>2704</v>
      </c>
      <c r="G10298" t="s">
        <v>2142</v>
      </c>
      <c r="H10298" t="s">
        <v>2703</v>
      </c>
      <c r="I10298" t="s">
        <v>2702</v>
      </c>
      <c r="J10298" s="40">
        <v>0</v>
      </c>
      <c r="K10298" s="40">
        <v>408.5</v>
      </c>
    </row>
    <row r="10299" spans="1:11" x14ac:dyDescent="0.35">
      <c r="A10299">
        <v>31009</v>
      </c>
      <c r="B10299" t="s">
        <v>129</v>
      </c>
      <c r="C10299" s="70">
        <v>-24957.75</v>
      </c>
      <c r="D10299" s="70">
        <v>-8025</v>
      </c>
      <c r="E10299" s="71">
        <v>44713</v>
      </c>
      <c r="F10299" t="s">
        <v>2701</v>
      </c>
      <c r="G10299" t="s">
        <v>2142</v>
      </c>
      <c r="H10299" t="s">
        <v>2700</v>
      </c>
      <c r="I10299" t="s">
        <v>2699</v>
      </c>
      <c r="J10299" s="40">
        <v>0</v>
      </c>
      <c r="K10299" s="40">
        <v>318.56</v>
      </c>
    </row>
    <row r="10300" spans="1:11" x14ac:dyDescent="0.35">
      <c r="A10300">
        <v>31009</v>
      </c>
      <c r="B10300" t="s">
        <v>129</v>
      </c>
      <c r="C10300" s="70">
        <v>-24957.75</v>
      </c>
      <c r="D10300" s="70">
        <v>-8025</v>
      </c>
      <c r="E10300" s="71">
        <v>44713</v>
      </c>
      <c r="F10300" t="s">
        <v>2698</v>
      </c>
      <c r="G10300" t="s">
        <v>2142</v>
      </c>
      <c r="H10300" t="s">
        <v>2697</v>
      </c>
      <c r="I10300" t="s">
        <v>2696</v>
      </c>
      <c r="J10300" s="40">
        <v>0</v>
      </c>
      <c r="K10300" s="40">
        <v>234.9</v>
      </c>
    </row>
    <row r="10301" spans="1:11" x14ac:dyDescent="0.35">
      <c r="A10301">
        <v>31009</v>
      </c>
      <c r="B10301" t="s">
        <v>129</v>
      </c>
      <c r="C10301" s="70">
        <v>-24957.75</v>
      </c>
      <c r="D10301" s="70">
        <v>-8025</v>
      </c>
      <c r="E10301" s="71">
        <v>44713</v>
      </c>
      <c r="F10301" t="s">
        <v>2695</v>
      </c>
      <c r="G10301" t="s">
        <v>2142</v>
      </c>
      <c r="H10301" t="s">
        <v>2694</v>
      </c>
      <c r="I10301" t="s">
        <v>2644</v>
      </c>
      <c r="J10301" s="40">
        <v>0</v>
      </c>
      <c r="K10301" s="40">
        <v>301.04000000000002</v>
      </c>
    </row>
    <row r="10302" spans="1:11" x14ac:dyDescent="0.35">
      <c r="A10302">
        <v>31009</v>
      </c>
      <c r="B10302" t="s">
        <v>129</v>
      </c>
      <c r="C10302" s="70">
        <v>-24957.75</v>
      </c>
      <c r="D10302" s="70">
        <v>-8025</v>
      </c>
      <c r="E10302" s="71">
        <v>44713</v>
      </c>
      <c r="F10302" t="s">
        <v>2693</v>
      </c>
      <c r="G10302" t="s">
        <v>2142</v>
      </c>
      <c r="H10302" t="s">
        <v>2692</v>
      </c>
      <c r="I10302" t="s">
        <v>2691</v>
      </c>
      <c r="J10302" s="40">
        <v>0</v>
      </c>
      <c r="K10302" s="40">
        <v>411.94</v>
      </c>
    </row>
    <row r="10303" spans="1:11" x14ac:dyDescent="0.35">
      <c r="A10303">
        <v>31009</v>
      </c>
      <c r="B10303" t="s">
        <v>129</v>
      </c>
      <c r="C10303" s="70">
        <v>-24957.75</v>
      </c>
      <c r="D10303" s="70">
        <v>-8025</v>
      </c>
      <c r="E10303" s="71">
        <v>44713</v>
      </c>
      <c r="F10303" t="s">
        <v>2690</v>
      </c>
      <c r="G10303" t="s">
        <v>2142</v>
      </c>
      <c r="H10303" t="s">
        <v>2689</v>
      </c>
      <c r="I10303" t="s">
        <v>2688</v>
      </c>
      <c r="J10303" s="40">
        <v>0</v>
      </c>
      <c r="K10303" s="40">
        <v>387.95</v>
      </c>
    </row>
    <row r="10304" spans="1:11" x14ac:dyDescent="0.35">
      <c r="A10304">
        <v>31009</v>
      </c>
      <c r="B10304" t="s">
        <v>129</v>
      </c>
      <c r="C10304" s="70">
        <v>-24957.75</v>
      </c>
      <c r="D10304" s="70">
        <v>-8025</v>
      </c>
      <c r="E10304" s="71">
        <v>44713</v>
      </c>
      <c r="F10304" t="s">
        <v>2687</v>
      </c>
      <c r="G10304" t="s">
        <v>2142</v>
      </c>
      <c r="H10304" t="s">
        <v>2686</v>
      </c>
      <c r="I10304" t="s">
        <v>2685</v>
      </c>
      <c r="J10304" s="40">
        <v>0</v>
      </c>
      <c r="K10304" s="40">
        <v>416.81</v>
      </c>
    </row>
    <row r="10305" spans="1:11" x14ac:dyDescent="0.35">
      <c r="A10305">
        <v>31009</v>
      </c>
      <c r="B10305" t="s">
        <v>129</v>
      </c>
      <c r="C10305" s="70">
        <v>-24957.75</v>
      </c>
      <c r="D10305" s="70">
        <v>-8025</v>
      </c>
      <c r="E10305" s="71">
        <v>44713</v>
      </c>
      <c r="F10305" t="s">
        <v>2684</v>
      </c>
      <c r="G10305" t="s">
        <v>2142</v>
      </c>
      <c r="H10305" t="s">
        <v>2683</v>
      </c>
      <c r="I10305" t="s">
        <v>2682</v>
      </c>
      <c r="J10305" s="40">
        <v>0</v>
      </c>
      <c r="K10305" s="40">
        <v>675.2</v>
      </c>
    </row>
    <row r="10306" spans="1:11" x14ac:dyDescent="0.35">
      <c r="A10306">
        <v>31009</v>
      </c>
      <c r="B10306" t="s">
        <v>129</v>
      </c>
      <c r="C10306" s="70">
        <v>-24957.75</v>
      </c>
      <c r="D10306" s="70">
        <v>-8025</v>
      </c>
      <c r="E10306" s="71">
        <v>44713</v>
      </c>
      <c r="F10306" t="s">
        <v>2681</v>
      </c>
      <c r="G10306" t="s">
        <v>2142</v>
      </c>
      <c r="H10306" t="s">
        <v>2680</v>
      </c>
      <c r="I10306" t="s">
        <v>2679</v>
      </c>
      <c r="J10306" s="40">
        <v>0</v>
      </c>
      <c r="K10306" s="40">
        <v>163.24</v>
      </c>
    </row>
    <row r="10307" spans="1:11" x14ac:dyDescent="0.35">
      <c r="A10307">
        <v>31009</v>
      </c>
      <c r="B10307" t="s">
        <v>129</v>
      </c>
      <c r="C10307" s="70">
        <v>-24957.75</v>
      </c>
      <c r="D10307" s="70">
        <v>-8025</v>
      </c>
      <c r="E10307" s="71">
        <v>44713</v>
      </c>
      <c r="F10307" t="s">
        <v>2678</v>
      </c>
      <c r="G10307" t="s">
        <v>2142</v>
      </c>
      <c r="H10307" t="s">
        <v>2677</v>
      </c>
      <c r="I10307" t="s">
        <v>2676</v>
      </c>
      <c r="J10307" s="40">
        <v>0</v>
      </c>
      <c r="K10307" s="40">
        <v>267.55</v>
      </c>
    </row>
    <row r="10308" spans="1:11" x14ac:dyDescent="0.35">
      <c r="A10308">
        <v>31009</v>
      </c>
      <c r="B10308" t="s">
        <v>129</v>
      </c>
      <c r="C10308" s="70">
        <v>-24957.75</v>
      </c>
      <c r="D10308" s="70">
        <v>-8025</v>
      </c>
      <c r="E10308" s="71">
        <v>44713</v>
      </c>
      <c r="F10308" t="s">
        <v>2675</v>
      </c>
      <c r="G10308" t="s">
        <v>2142</v>
      </c>
      <c r="H10308" t="s">
        <v>2674</v>
      </c>
      <c r="I10308" t="s">
        <v>2673</v>
      </c>
      <c r="J10308" s="40">
        <v>0</v>
      </c>
      <c r="K10308" s="40">
        <v>363.56</v>
      </c>
    </row>
    <row r="10309" spans="1:11" x14ac:dyDescent="0.35">
      <c r="A10309">
        <v>31009</v>
      </c>
      <c r="B10309" t="s">
        <v>129</v>
      </c>
      <c r="C10309" s="70">
        <v>-24957.75</v>
      </c>
      <c r="D10309" s="70">
        <v>-8025</v>
      </c>
      <c r="E10309" s="71">
        <v>44713</v>
      </c>
      <c r="F10309" t="s">
        <v>2672</v>
      </c>
      <c r="G10309" t="s">
        <v>2142</v>
      </c>
      <c r="H10309" t="s">
        <v>2671</v>
      </c>
      <c r="I10309" t="s">
        <v>2670</v>
      </c>
      <c r="J10309" s="40">
        <v>0</v>
      </c>
      <c r="K10309" s="40">
        <v>311.12</v>
      </c>
    </row>
    <row r="10310" spans="1:11" x14ac:dyDescent="0.35">
      <c r="A10310">
        <v>31009</v>
      </c>
      <c r="B10310" t="s">
        <v>129</v>
      </c>
      <c r="C10310" s="70">
        <v>-24957.75</v>
      </c>
      <c r="D10310" s="70">
        <v>-8025</v>
      </c>
      <c r="E10310" s="71">
        <v>44713</v>
      </c>
      <c r="F10310" t="s">
        <v>2669</v>
      </c>
      <c r="G10310" t="s">
        <v>2142</v>
      </c>
      <c r="H10310" t="s">
        <v>2668</v>
      </c>
      <c r="I10310" t="s">
        <v>2667</v>
      </c>
      <c r="J10310" s="40">
        <v>0</v>
      </c>
      <c r="K10310" s="40">
        <v>236.71</v>
      </c>
    </row>
    <row r="10311" spans="1:11" x14ac:dyDescent="0.35">
      <c r="A10311">
        <v>31009</v>
      </c>
      <c r="B10311" t="s">
        <v>129</v>
      </c>
      <c r="C10311" s="70">
        <v>-24957.75</v>
      </c>
      <c r="D10311" s="70">
        <v>-8025</v>
      </c>
      <c r="E10311" s="71">
        <v>44713</v>
      </c>
      <c r="F10311" t="s">
        <v>2666</v>
      </c>
      <c r="G10311" t="s">
        <v>2142</v>
      </c>
      <c r="H10311" t="s">
        <v>2665</v>
      </c>
      <c r="I10311" t="s">
        <v>2664</v>
      </c>
      <c r="J10311" s="40">
        <v>0</v>
      </c>
      <c r="K10311" s="40">
        <v>210.82</v>
      </c>
    </row>
    <row r="10312" spans="1:11" x14ac:dyDescent="0.35">
      <c r="A10312">
        <v>31009</v>
      </c>
      <c r="B10312" t="s">
        <v>129</v>
      </c>
      <c r="C10312" s="70">
        <v>-24957.75</v>
      </c>
      <c r="D10312" s="70">
        <v>-8025</v>
      </c>
      <c r="E10312" s="71">
        <v>44713</v>
      </c>
      <c r="F10312" t="s">
        <v>2663</v>
      </c>
      <c r="G10312" t="s">
        <v>2142</v>
      </c>
      <c r="H10312" t="s">
        <v>2662</v>
      </c>
      <c r="I10312" t="s">
        <v>2661</v>
      </c>
      <c r="J10312" s="40">
        <v>0</v>
      </c>
      <c r="K10312" s="40">
        <v>342.89</v>
      </c>
    </row>
    <row r="10313" spans="1:11" x14ac:dyDescent="0.35">
      <c r="A10313">
        <v>31009</v>
      </c>
      <c r="B10313" t="s">
        <v>129</v>
      </c>
      <c r="C10313" s="70">
        <v>-24957.75</v>
      </c>
      <c r="D10313" s="70">
        <v>-8025</v>
      </c>
      <c r="E10313" s="71">
        <v>44713</v>
      </c>
      <c r="F10313" t="s">
        <v>2660</v>
      </c>
      <c r="G10313" t="s">
        <v>2142</v>
      </c>
      <c r="H10313" t="s">
        <v>2659</v>
      </c>
      <c r="I10313" t="s">
        <v>2658</v>
      </c>
      <c r="J10313" s="40">
        <v>0</v>
      </c>
      <c r="K10313" s="40">
        <v>343.71</v>
      </c>
    </row>
    <row r="10314" spans="1:11" x14ac:dyDescent="0.35">
      <c r="A10314">
        <v>31009</v>
      </c>
      <c r="B10314" t="s">
        <v>129</v>
      </c>
      <c r="C10314" s="70">
        <v>-24957.75</v>
      </c>
      <c r="D10314" s="70">
        <v>-8025</v>
      </c>
      <c r="E10314" s="71">
        <v>44713</v>
      </c>
      <c r="F10314" t="s">
        <v>2657</v>
      </c>
      <c r="G10314" t="s">
        <v>2142</v>
      </c>
      <c r="H10314" t="s">
        <v>2656</v>
      </c>
      <c r="I10314" t="s">
        <v>2655</v>
      </c>
      <c r="J10314" s="40">
        <v>0</v>
      </c>
      <c r="K10314" s="40">
        <v>297.86</v>
      </c>
    </row>
    <row r="10315" spans="1:11" x14ac:dyDescent="0.35">
      <c r="A10315">
        <v>31009</v>
      </c>
      <c r="B10315" t="s">
        <v>129</v>
      </c>
      <c r="C10315" s="70">
        <v>-24957.75</v>
      </c>
      <c r="D10315" s="70">
        <v>-8025</v>
      </c>
      <c r="E10315" s="71">
        <v>44713</v>
      </c>
      <c r="F10315" t="s">
        <v>2654</v>
      </c>
      <c r="G10315" t="s">
        <v>2142</v>
      </c>
      <c r="H10315" t="s">
        <v>2653</v>
      </c>
      <c r="I10315" t="s">
        <v>2652</v>
      </c>
      <c r="J10315" s="40">
        <v>0</v>
      </c>
      <c r="K10315" s="40">
        <v>427.36</v>
      </c>
    </row>
    <row r="10316" spans="1:11" x14ac:dyDescent="0.35">
      <c r="A10316">
        <v>31009</v>
      </c>
      <c r="B10316" t="s">
        <v>129</v>
      </c>
      <c r="C10316" s="70">
        <v>-24957.75</v>
      </c>
      <c r="D10316" s="70">
        <v>-8025</v>
      </c>
      <c r="E10316" s="71">
        <v>44713</v>
      </c>
      <c r="F10316" t="s">
        <v>2651</v>
      </c>
      <c r="G10316" t="s">
        <v>2142</v>
      </c>
      <c r="H10316" t="s">
        <v>2650</v>
      </c>
      <c r="I10316" t="s">
        <v>2649</v>
      </c>
      <c r="J10316" s="40">
        <v>0</v>
      </c>
      <c r="K10316" s="40">
        <v>385.38</v>
      </c>
    </row>
    <row r="10317" spans="1:11" x14ac:dyDescent="0.35">
      <c r="A10317">
        <v>31009</v>
      </c>
      <c r="B10317" t="s">
        <v>129</v>
      </c>
      <c r="C10317" s="70">
        <v>-24957.75</v>
      </c>
      <c r="D10317" s="70">
        <v>-8025</v>
      </c>
      <c r="E10317" s="71">
        <v>44715</v>
      </c>
      <c r="F10317" t="s">
        <v>17626</v>
      </c>
      <c r="G10317" t="s">
        <v>1912</v>
      </c>
      <c r="J10317" s="40">
        <v>125.75</v>
      </c>
      <c r="K10317" s="40">
        <v>0</v>
      </c>
    </row>
    <row r="10318" spans="1:11" x14ac:dyDescent="0.35">
      <c r="A10318">
        <v>31009</v>
      </c>
      <c r="B10318" t="s">
        <v>129</v>
      </c>
      <c r="C10318" s="70">
        <v>-24957.75</v>
      </c>
      <c r="D10318" s="70">
        <v>-8025</v>
      </c>
      <c r="E10318" s="71">
        <v>44721</v>
      </c>
      <c r="F10318" t="s">
        <v>17625</v>
      </c>
      <c r="G10318" t="s">
        <v>1912</v>
      </c>
      <c r="J10318" s="40">
        <v>125.82</v>
      </c>
      <c r="K10318" s="40">
        <v>0</v>
      </c>
    </row>
    <row r="10319" spans="1:11" x14ac:dyDescent="0.35">
      <c r="A10319">
        <v>31009</v>
      </c>
      <c r="B10319" t="s">
        <v>129</v>
      </c>
      <c r="C10319" s="70">
        <v>-24957.75</v>
      </c>
      <c r="D10319" s="70">
        <v>-8025</v>
      </c>
      <c r="E10319" s="71">
        <v>44732</v>
      </c>
      <c r="F10319" t="s">
        <v>2648</v>
      </c>
      <c r="G10319" t="s">
        <v>2142</v>
      </c>
      <c r="H10319" t="s">
        <v>2647</v>
      </c>
      <c r="I10319" t="s">
        <v>2644</v>
      </c>
      <c r="J10319" s="40">
        <v>0</v>
      </c>
      <c r="K10319" s="40">
        <v>301.04000000000002</v>
      </c>
    </row>
    <row r="10320" spans="1:11" x14ac:dyDescent="0.35">
      <c r="A10320">
        <v>31009</v>
      </c>
      <c r="B10320" t="s">
        <v>129</v>
      </c>
      <c r="C10320" s="70">
        <v>-24957.75</v>
      </c>
      <c r="D10320" s="70">
        <v>-8025</v>
      </c>
      <c r="E10320" s="71">
        <v>44732</v>
      </c>
      <c r="F10320" t="s">
        <v>2646</v>
      </c>
      <c r="G10320" t="s">
        <v>2142</v>
      </c>
      <c r="H10320" t="s">
        <v>2645</v>
      </c>
      <c r="I10320" t="s">
        <v>2644</v>
      </c>
      <c r="J10320" s="40">
        <v>0</v>
      </c>
      <c r="K10320" s="40">
        <v>-301.04000000000002</v>
      </c>
    </row>
    <row r="10321" spans="1:11" x14ac:dyDescent="0.35">
      <c r="A10321">
        <v>31009</v>
      </c>
      <c r="B10321" t="s">
        <v>129</v>
      </c>
      <c r="C10321" s="70">
        <v>-24957.75</v>
      </c>
      <c r="D10321" s="70">
        <v>-8025</v>
      </c>
      <c r="E10321" s="71">
        <v>44734</v>
      </c>
      <c r="F10321" t="s">
        <v>2643</v>
      </c>
      <c r="G10321" t="s">
        <v>2142</v>
      </c>
      <c r="H10321" t="s">
        <v>2642</v>
      </c>
      <c r="I10321" t="s">
        <v>2639</v>
      </c>
      <c r="J10321" s="40">
        <v>0</v>
      </c>
      <c r="K10321" s="40">
        <v>421.12</v>
      </c>
    </row>
    <row r="10322" spans="1:11" x14ac:dyDescent="0.35">
      <c r="A10322">
        <v>31009</v>
      </c>
      <c r="B10322" t="s">
        <v>129</v>
      </c>
      <c r="C10322" s="70">
        <v>-24957.75</v>
      </c>
      <c r="D10322" s="70">
        <v>-8025</v>
      </c>
      <c r="E10322" s="71">
        <v>44734</v>
      </c>
      <c r="F10322" t="s">
        <v>2641</v>
      </c>
      <c r="G10322" t="s">
        <v>2142</v>
      </c>
      <c r="H10322" t="s">
        <v>2640</v>
      </c>
      <c r="I10322" t="s">
        <v>2639</v>
      </c>
      <c r="J10322" s="40">
        <v>0</v>
      </c>
      <c r="K10322" s="40">
        <v>-421.12</v>
      </c>
    </row>
    <row r="10323" spans="1:11" x14ac:dyDescent="0.35">
      <c r="A10323">
        <v>31009</v>
      </c>
      <c r="B10323" t="s">
        <v>129</v>
      </c>
      <c r="C10323" s="70">
        <v>-24957.75</v>
      </c>
      <c r="D10323" s="70">
        <v>-8025</v>
      </c>
      <c r="E10323" s="71">
        <v>44738</v>
      </c>
      <c r="F10323" t="s">
        <v>17624</v>
      </c>
      <c r="G10323" t="s">
        <v>1912</v>
      </c>
      <c r="J10323" s="40">
        <v>122.02</v>
      </c>
      <c r="K10323" s="40">
        <v>0</v>
      </c>
    </row>
    <row r="10324" spans="1:11" x14ac:dyDescent="0.35">
      <c r="A10324">
        <v>31009</v>
      </c>
      <c r="B10324" t="s">
        <v>129</v>
      </c>
      <c r="C10324" s="70">
        <v>-24957.75</v>
      </c>
      <c r="D10324" s="70">
        <v>-8025</v>
      </c>
      <c r="E10324" s="71">
        <v>44742</v>
      </c>
      <c r="F10324" t="s">
        <v>8414</v>
      </c>
      <c r="G10324" t="s">
        <v>1912</v>
      </c>
      <c r="J10324" s="40">
        <v>533.28</v>
      </c>
      <c r="K10324" s="40">
        <v>0</v>
      </c>
    </row>
    <row r="10325" spans="1:11" x14ac:dyDescent="0.35">
      <c r="A10325">
        <v>31009</v>
      </c>
      <c r="B10325" t="s">
        <v>129</v>
      </c>
      <c r="C10325" s="70">
        <v>-24957.75</v>
      </c>
      <c r="D10325" s="70">
        <v>-8025</v>
      </c>
      <c r="E10325" s="71">
        <v>44742</v>
      </c>
      <c r="F10325" t="s">
        <v>8414</v>
      </c>
      <c r="G10325" t="s">
        <v>1912</v>
      </c>
      <c r="J10325" s="40">
        <v>563.62</v>
      </c>
      <c r="K10325" s="40">
        <v>0</v>
      </c>
    </row>
    <row r="10326" spans="1:11" x14ac:dyDescent="0.35">
      <c r="A10326">
        <v>31009</v>
      </c>
      <c r="B10326" t="s">
        <v>129</v>
      </c>
      <c r="C10326" s="70">
        <v>-24957.75</v>
      </c>
      <c r="D10326" s="70">
        <v>-8025</v>
      </c>
      <c r="E10326" s="71">
        <v>44742</v>
      </c>
      <c r="F10326" t="s">
        <v>8414</v>
      </c>
      <c r="G10326" t="s">
        <v>1912</v>
      </c>
      <c r="J10326" s="40">
        <v>518.21</v>
      </c>
      <c r="K10326" s="40">
        <v>0</v>
      </c>
    </row>
    <row r="10327" spans="1:11" x14ac:dyDescent="0.35">
      <c r="A10327">
        <v>31009</v>
      </c>
      <c r="B10327" t="s">
        <v>129</v>
      </c>
      <c r="C10327" s="70">
        <v>-24957.75</v>
      </c>
      <c r="D10327" s="70">
        <v>-8025</v>
      </c>
      <c r="E10327" s="71">
        <v>44742</v>
      </c>
      <c r="F10327" t="s">
        <v>8414</v>
      </c>
      <c r="G10327" t="s">
        <v>1912</v>
      </c>
      <c r="J10327" s="40">
        <v>163.63</v>
      </c>
      <c r="K10327" s="40">
        <v>0</v>
      </c>
    </row>
    <row r="10328" spans="1:11" x14ac:dyDescent="0.35">
      <c r="A10328">
        <v>31009</v>
      </c>
      <c r="B10328" t="s">
        <v>129</v>
      </c>
      <c r="C10328" s="70">
        <v>-24957.75</v>
      </c>
      <c r="D10328" s="70">
        <v>-8025</v>
      </c>
      <c r="E10328" s="71">
        <v>44742</v>
      </c>
      <c r="F10328" t="s">
        <v>8414</v>
      </c>
      <c r="G10328" t="s">
        <v>1912</v>
      </c>
      <c r="J10328" s="40">
        <v>421.12</v>
      </c>
      <c r="K10328" s="40">
        <v>0</v>
      </c>
    </row>
    <row r="10329" spans="1:11" x14ac:dyDescent="0.35">
      <c r="A10329">
        <v>31009</v>
      </c>
      <c r="B10329" t="s">
        <v>129</v>
      </c>
      <c r="C10329" s="70">
        <v>-24957.75</v>
      </c>
      <c r="D10329" s="70">
        <v>-8025</v>
      </c>
      <c r="E10329" s="71">
        <v>44742</v>
      </c>
      <c r="F10329" t="s">
        <v>8414</v>
      </c>
      <c r="G10329" t="s">
        <v>1912</v>
      </c>
      <c r="J10329" s="40">
        <v>425.92</v>
      </c>
      <c r="K10329" s="40">
        <v>0</v>
      </c>
    </row>
    <row r="10330" spans="1:11" x14ac:dyDescent="0.35">
      <c r="A10330">
        <v>31009</v>
      </c>
      <c r="B10330" t="s">
        <v>129</v>
      </c>
      <c r="C10330" s="70">
        <v>-24957.75</v>
      </c>
      <c r="D10330" s="70">
        <v>-8025</v>
      </c>
      <c r="E10330" s="71">
        <v>44742</v>
      </c>
      <c r="F10330" t="s">
        <v>8414</v>
      </c>
      <c r="G10330" t="s">
        <v>1912</v>
      </c>
      <c r="J10330" s="40">
        <v>554.35</v>
      </c>
      <c r="K10330" s="40">
        <v>0</v>
      </c>
    </row>
    <row r="10331" spans="1:11" x14ac:dyDescent="0.35">
      <c r="A10331">
        <v>31009</v>
      </c>
      <c r="B10331" t="s">
        <v>129</v>
      </c>
      <c r="C10331" s="70">
        <v>-24957.75</v>
      </c>
      <c r="D10331" s="70">
        <v>-8025</v>
      </c>
      <c r="E10331" s="71">
        <v>44742</v>
      </c>
      <c r="F10331" t="s">
        <v>8414</v>
      </c>
      <c r="G10331" t="s">
        <v>1912</v>
      </c>
      <c r="J10331" s="40">
        <v>540.6</v>
      </c>
      <c r="K10331" s="40">
        <v>0</v>
      </c>
    </row>
    <row r="10332" spans="1:11" x14ac:dyDescent="0.35">
      <c r="A10332">
        <v>31009</v>
      </c>
      <c r="B10332" t="s">
        <v>129</v>
      </c>
      <c r="C10332" s="70">
        <v>-24957.75</v>
      </c>
      <c r="D10332" s="70">
        <v>-8025</v>
      </c>
      <c r="E10332" s="71">
        <v>44742</v>
      </c>
      <c r="F10332" t="s">
        <v>17623</v>
      </c>
      <c r="G10332" t="s">
        <v>1912</v>
      </c>
      <c r="J10332" s="40">
        <v>586.89</v>
      </c>
      <c r="K10332" s="40">
        <v>0</v>
      </c>
    </row>
    <row r="10333" spans="1:11" x14ac:dyDescent="0.35">
      <c r="A10333">
        <v>31009</v>
      </c>
      <c r="B10333" t="s">
        <v>129</v>
      </c>
      <c r="C10333" s="70">
        <v>-24957.75</v>
      </c>
      <c r="D10333" s="70">
        <v>-8025</v>
      </c>
      <c r="E10333" s="71">
        <v>44742</v>
      </c>
      <c r="F10333" t="s">
        <v>17623</v>
      </c>
      <c r="G10333" t="s">
        <v>1912</v>
      </c>
      <c r="J10333" s="40">
        <v>509.53</v>
      </c>
      <c r="K10333" s="40">
        <v>0</v>
      </c>
    </row>
    <row r="10334" spans="1:11" x14ac:dyDescent="0.35">
      <c r="A10334">
        <v>31009</v>
      </c>
      <c r="B10334" t="s">
        <v>129</v>
      </c>
      <c r="C10334" s="70">
        <v>-24957.75</v>
      </c>
      <c r="D10334" s="70">
        <v>-8025</v>
      </c>
      <c r="E10334" s="71">
        <v>44742</v>
      </c>
      <c r="F10334" t="s">
        <v>17623</v>
      </c>
      <c r="G10334" t="s">
        <v>1912</v>
      </c>
      <c r="J10334" s="40">
        <v>478.81</v>
      </c>
      <c r="K10334" s="40">
        <v>0</v>
      </c>
    </row>
    <row r="10335" spans="1:11" x14ac:dyDescent="0.35">
      <c r="A10335">
        <v>31009</v>
      </c>
      <c r="B10335" t="s">
        <v>129</v>
      </c>
      <c r="C10335" s="70">
        <v>-24957.75</v>
      </c>
      <c r="D10335" s="70">
        <v>-8025</v>
      </c>
      <c r="E10335" s="71">
        <v>44742</v>
      </c>
      <c r="F10335" t="s">
        <v>17623</v>
      </c>
      <c r="G10335" t="s">
        <v>1912</v>
      </c>
      <c r="J10335" s="40">
        <v>896.27</v>
      </c>
      <c r="K10335" s="40">
        <v>0</v>
      </c>
    </row>
    <row r="10336" spans="1:11" x14ac:dyDescent="0.35">
      <c r="A10336">
        <v>31009</v>
      </c>
      <c r="B10336" t="s">
        <v>129</v>
      </c>
      <c r="C10336" s="70">
        <v>-24957.75</v>
      </c>
      <c r="D10336" s="70">
        <v>-8025</v>
      </c>
      <c r="E10336" s="71">
        <v>44742</v>
      </c>
      <c r="F10336" t="s">
        <v>17623</v>
      </c>
      <c r="G10336" t="s">
        <v>1912</v>
      </c>
      <c r="J10336" s="40">
        <v>871.71</v>
      </c>
      <c r="K10336" s="40">
        <v>0</v>
      </c>
    </row>
    <row r="10337" spans="1:11" x14ac:dyDescent="0.35">
      <c r="A10337">
        <v>31009</v>
      </c>
      <c r="B10337" t="s">
        <v>129</v>
      </c>
      <c r="C10337" s="70">
        <v>-24957.75</v>
      </c>
      <c r="D10337" s="70">
        <v>-8025</v>
      </c>
      <c r="E10337" s="71">
        <v>44742</v>
      </c>
      <c r="F10337" t="s">
        <v>17623</v>
      </c>
      <c r="G10337" t="s">
        <v>1912</v>
      </c>
      <c r="J10337" s="40">
        <v>429.38</v>
      </c>
      <c r="K10337" s="40">
        <v>0</v>
      </c>
    </row>
    <row r="10338" spans="1:11" x14ac:dyDescent="0.35">
      <c r="A10338">
        <v>31009</v>
      </c>
      <c r="B10338" t="s">
        <v>129</v>
      </c>
      <c r="C10338" s="70">
        <v>-24957.75</v>
      </c>
      <c r="D10338" s="70">
        <v>-8025</v>
      </c>
      <c r="E10338" s="71">
        <v>44742</v>
      </c>
      <c r="F10338" t="s">
        <v>17623</v>
      </c>
      <c r="G10338" t="s">
        <v>1912</v>
      </c>
      <c r="J10338" s="40">
        <v>791.09</v>
      </c>
      <c r="K10338" s="40">
        <v>0</v>
      </c>
    </row>
    <row r="10339" spans="1:11" x14ac:dyDescent="0.35">
      <c r="A10339">
        <v>31009</v>
      </c>
      <c r="B10339" t="s">
        <v>129</v>
      </c>
      <c r="C10339" s="70">
        <v>-24957.75</v>
      </c>
      <c r="D10339" s="70">
        <v>-8025</v>
      </c>
      <c r="E10339" s="71">
        <v>44742</v>
      </c>
      <c r="F10339" t="s">
        <v>17623</v>
      </c>
      <c r="G10339" t="s">
        <v>1912</v>
      </c>
      <c r="J10339" s="40">
        <v>747.09</v>
      </c>
      <c r="K10339" s="40">
        <v>0</v>
      </c>
    </row>
    <row r="10340" spans="1:11" x14ac:dyDescent="0.35">
      <c r="A10340">
        <v>31009</v>
      </c>
      <c r="B10340" t="s">
        <v>129</v>
      </c>
      <c r="C10340" s="70">
        <v>-24957.75</v>
      </c>
      <c r="D10340" s="70">
        <v>-8025</v>
      </c>
      <c r="E10340" s="71">
        <v>44742</v>
      </c>
      <c r="F10340" t="s">
        <v>17623</v>
      </c>
      <c r="G10340" t="s">
        <v>1912</v>
      </c>
      <c r="J10340" s="40">
        <v>414.85</v>
      </c>
      <c r="K10340" s="40">
        <v>0</v>
      </c>
    </row>
    <row r="10341" spans="1:11" x14ac:dyDescent="0.35">
      <c r="A10341">
        <v>31009</v>
      </c>
      <c r="B10341" t="s">
        <v>129</v>
      </c>
      <c r="C10341" s="70">
        <v>-24957.75</v>
      </c>
      <c r="D10341" s="70">
        <v>-8025</v>
      </c>
      <c r="E10341" s="71">
        <v>44742</v>
      </c>
      <c r="F10341" t="s">
        <v>17623</v>
      </c>
      <c r="G10341" t="s">
        <v>1912</v>
      </c>
      <c r="J10341" s="40">
        <v>609.14</v>
      </c>
      <c r="K10341" s="40">
        <v>0</v>
      </c>
    </row>
    <row r="10342" spans="1:11" x14ac:dyDescent="0.35">
      <c r="A10342">
        <v>31009</v>
      </c>
      <c r="B10342" t="s">
        <v>129</v>
      </c>
      <c r="C10342" s="70">
        <v>-24957.75</v>
      </c>
      <c r="D10342" s="70">
        <v>-8025</v>
      </c>
      <c r="E10342" s="71">
        <v>44742</v>
      </c>
      <c r="F10342" t="s">
        <v>5837</v>
      </c>
      <c r="G10342" t="s">
        <v>2247</v>
      </c>
      <c r="J10342" s="40">
        <v>0</v>
      </c>
      <c r="K10342" s="40">
        <v>0</v>
      </c>
    </row>
    <row r="10343" spans="1:11" x14ac:dyDescent="0.35">
      <c r="A10343">
        <v>31009</v>
      </c>
      <c r="B10343" t="s">
        <v>129</v>
      </c>
      <c r="C10343" s="70">
        <v>-24957.75</v>
      </c>
      <c r="D10343" s="70">
        <v>-8025</v>
      </c>
      <c r="E10343" s="71">
        <v>44743</v>
      </c>
      <c r="F10343" t="s">
        <v>2637</v>
      </c>
      <c r="G10343" t="s">
        <v>2142</v>
      </c>
      <c r="H10343" t="s">
        <v>2636</v>
      </c>
      <c r="I10343" t="s">
        <v>2635</v>
      </c>
      <c r="J10343" s="40">
        <v>0</v>
      </c>
      <c r="K10343" s="40">
        <v>691.44</v>
      </c>
    </row>
    <row r="10344" spans="1:11" x14ac:dyDescent="0.35">
      <c r="A10344">
        <v>31009</v>
      </c>
      <c r="B10344" t="s">
        <v>129</v>
      </c>
      <c r="C10344" s="70">
        <v>-24957.75</v>
      </c>
      <c r="D10344" s="70">
        <v>-8025</v>
      </c>
      <c r="E10344" s="71">
        <v>44743</v>
      </c>
      <c r="F10344" t="s">
        <v>16117</v>
      </c>
      <c r="G10344" t="s">
        <v>2142</v>
      </c>
      <c r="H10344" t="s">
        <v>16116</v>
      </c>
      <c r="I10344" t="s">
        <v>2356</v>
      </c>
      <c r="J10344" s="40">
        <v>0</v>
      </c>
      <c r="K10344" s="40">
        <v>-7703.12</v>
      </c>
    </row>
    <row r="10345" spans="1:11" x14ac:dyDescent="0.35">
      <c r="A10345">
        <v>31009</v>
      </c>
      <c r="B10345" t="s">
        <v>129</v>
      </c>
      <c r="C10345" s="70">
        <v>-24957.75</v>
      </c>
      <c r="D10345" s="70">
        <v>-8025</v>
      </c>
      <c r="E10345" s="71">
        <v>44743</v>
      </c>
      <c r="F10345" t="s">
        <v>2364</v>
      </c>
      <c r="G10345" t="s">
        <v>2142</v>
      </c>
      <c r="H10345" t="s">
        <v>2363</v>
      </c>
      <c r="I10345" t="s">
        <v>2356</v>
      </c>
      <c r="J10345" s="40">
        <v>0</v>
      </c>
      <c r="K10345" s="40">
        <v>7703.12</v>
      </c>
    </row>
    <row r="10346" spans="1:11" x14ac:dyDescent="0.35">
      <c r="A10346">
        <v>31009</v>
      </c>
      <c r="B10346" t="s">
        <v>129</v>
      </c>
      <c r="C10346" s="70">
        <v>-24957.75</v>
      </c>
      <c r="D10346" s="70">
        <v>-8025</v>
      </c>
      <c r="E10346" s="71">
        <v>44744</v>
      </c>
      <c r="F10346" t="s">
        <v>2634</v>
      </c>
      <c r="G10346" t="s">
        <v>2142</v>
      </c>
      <c r="H10346" t="s">
        <v>2633</v>
      </c>
      <c r="I10346" t="s">
        <v>2632</v>
      </c>
      <c r="J10346" s="40">
        <v>0</v>
      </c>
      <c r="K10346" s="40">
        <v>7293.97</v>
      </c>
    </row>
    <row r="10347" spans="1:11" x14ac:dyDescent="0.35">
      <c r="A10347">
        <v>31009</v>
      </c>
      <c r="B10347" t="s">
        <v>129</v>
      </c>
      <c r="C10347" s="70">
        <v>-24957.75</v>
      </c>
      <c r="D10347" s="70">
        <v>-8025</v>
      </c>
      <c r="E10347" s="71">
        <v>44768</v>
      </c>
      <c r="F10347" t="s">
        <v>17622</v>
      </c>
      <c r="G10347" t="s">
        <v>15843</v>
      </c>
      <c r="H10347" t="s">
        <v>17621</v>
      </c>
      <c r="I10347" t="s">
        <v>17620</v>
      </c>
      <c r="J10347" s="40">
        <v>7293.97</v>
      </c>
      <c r="K10347" s="40">
        <v>0</v>
      </c>
    </row>
    <row r="10348" spans="1:11" x14ac:dyDescent="0.35">
      <c r="A10348">
        <v>31009</v>
      </c>
      <c r="B10348" t="s">
        <v>129</v>
      </c>
      <c r="C10348" s="70">
        <v>-24957.75</v>
      </c>
      <c r="D10348" s="70">
        <v>-8025</v>
      </c>
      <c r="E10348" s="71">
        <v>44773</v>
      </c>
      <c r="F10348" t="s">
        <v>17619</v>
      </c>
      <c r="G10348" t="s">
        <v>1912</v>
      </c>
      <c r="J10348" s="40">
        <v>123.85</v>
      </c>
      <c r="K10348" s="40">
        <v>0</v>
      </c>
    </row>
    <row r="10349" spans="1:11" x14ac:dyDescent="0.35">
      <c r="A10349">
        <v>31009</v>
      </c>
      <c r="B10349" t="s">
        <v>129</v>
      </c>
      <c r="C10349" s="70">
        <v>-24957.75</v>
      </c>
      <c r="D10349" s="70">
        <v>-8025</v>
      </c>
      <c r="E10349" s="71">
        <v>44773</v>
      </c>
      <c r="F10349" t="s">
        <v>17619</v>
      </c>
      <c r="G10349" t="s">
        <v>1912</v>
      </c>
      <c r="J10349" s="40">
        <v>123.85</v>
      </c>
      <c r="K10349" s="40">
        <v>0</v>
      </c>
    </row>
    <row r="10350" spans="1:11" x14ac:dyDescent="0.35">
      <c r="A10350">
        <v>31009</v>
      </c>
      <c r="B10350" t="s">
        <v>129</v>
      </c>
      <c r="C10350" s="70">
        <v>-24957.75</v>
      </c>
      <c r="D10350" s="70">
        <v>-8025</v>
      </c>
      <c r="E10350" s="71">
        <v>44773</v>
      </c>
      <c r="F10350" t="s">
        <v>17619</v>
      </c>
      <c r="G10350" t="s">
        <v>1912</v>
      </c>
      <c r="J10350" s="40">
        <v>123.85</v>
      </c>
      <c r="K10350" s="40">
        <v>0</v>
      </c>
    </row>
    <row r="10351" spans="1:11" x14ac:dyDescent="0.35">
      <c r="A10351">
        <v>31009</v>
      </c>
      <c r="B10351" t="s">
        <v>129</v>
      </c>
      <c r="C10351" s="70">
        <v>-24957.75</v>
      </c>
      <c r="D10351" s="70">
        <v>-8025</v>
      </c>
      <c r="E10351" s="71">
        <v>44773</v>
      </c>
      <c r="F10351" t="s">
        <v>5537</v>
      </c>
      <c r="G10351" t="s">
        <v>2247</v>
      </c>
      <c r="J10351" s="40">
        <v>0</v>
      </c>
      <c r="K10351" s="40">
        <v>0</v>
      </c>
    </row>
    <row r="10352" spans="1:11" x14ac:dyDescent="0.35">
      <c r="A10352">
        <v>31009</v>
      </c>
      <c r="B10352" t="s">
        <v>129</v>
      </c>
      <c r="C10352" s="70">
        <v>-24957.75</v>
      </c>
      <c r="D10352" s="70">
        <v>-8025</v>
      </c>
      <c r="E10352" s="71">
        <v>44774</v>
      </c>
      <c r="F10352" t="s">
        <v>2631</v>
      </c>
      <c r="G10352" t="s">
        <v>2142</v>
      </c>
      <c r="H10352" t="s">
        <v>2630</v>
      </c>
      <c r="I10352" t="s">
        <v>2629</v>
      </c>
      <c r="J10352" s="40">
        <v>0</v>
      </c>
      <c r="K10352" s="40">
        <v>124.66</v>
      </c>
    </row>
    <row r="10353" spans="1:11" x14ac:dyDescent="0.35">
      <c r="A10353">
        <v>31009</v>
      </c>
      <c r="B10353" t="s">
        <v>129</v>
      </c>
      <c r="C10353" s="70">
        <v>-24957.75</v>
      </c>
      <c r="D10353" s="70">
        <v>-8025</v>
      </c>
      <c r="E10353" s="71">
        <v>44774</v>
      </c>
      <c r="F10353" t="s">
        <v>2628</v>
      </c>
      <c r="G10353" t="s">
        <v>2142</v>
      </c>
      <c r="H10353" t="s">
        <v>2627</v>
      </c>
      <c r="I10353" t="s">
        <v>2626</v>
      </c>
      <c r="J10353" s="40">
        <v>0</v>
      </c>
      <c r="K10353" s="40">
        <v>125.75</v>
      </c>
    </row>
    <row r="10354" spans="1:11" x14ac:dyDescent="0.35">
      <c r="A10354">
        <v>31009</v>
      </c>
      <c r="B10354" t="s">
        <v>129</v>
      </c>
      <c r="C10354" s="70">
        <v>-24957.75</v>
      </c>
      <c r="D10354" s="70">
        <v>-8025</v>
      </c>
      <c r="E10354" s="71">
        <v>44774</v>
      </c>
      <c r="F10354" t="s">
        <v>2625</v>
      </c>
      <c r="G10354" t="s">
        <v>2142</v>
      </c>
      <c r="H10354" t="s">
        <v>2624</v>
      </c>
      <c r="I10354" t="s">
        <v>2623</v>
      </c>
      <c r="J10354" s="40">
        <v>0</v>
      </c>
      <c r="K10354" s="40">
        <v>119.11</v>
      </c>
    </row>
    <row r="10355" spans="1:11" x14ac:dyDescent="0.35">
      <c r="A10355">
        <v>31009</v>
      </c>
      <c r="B10355" t="s">
        <v>129</v>
      </c>
      <c r="C10355" s="70">
        <v>-24957.75</v>
      </c>
      <c r="D10355" s="70">
        <v>-8025</v>
      </c>
      <c r="E10355" s="71">
        <v>44774</v>
      </c>
      <c r="F10355" t="s">
        <v>2622</v>
      </c>
      <c r="G10355" t="s">
        <v>2142</v>
      </c>
      <c r="H10355" t="s">
        <v>2621</v>
      </c>
      <c r="I10355" t="s">
        <v>2620</v>
      </c>
      <c r="J10355" s="40">
        <v>0</v>
      </c>
      <c r="K10355" s="40">
        <v>129.63</v>
      </c>
    </row>
    <row r="10356" spans="1:11" x14ac:dyDescent="0.35">
      <c r="A10356">
        <v>31009</v>
      </c>
      <c r="B10356" t="s">
        <v>129</v>
      </c>
      <c r="C10356" s="70">
        <v>-24957.75</v>
      </c>
      <c r="D10356" s="70">
        <v>-8025</v>
      </c>
      <c r="E10356" s="71">
        <v>44774</v>
      </c>
      <c r="F10356" t="s">
        <v>2619</v>
      </c>
      <c r="G10356" t="s">
        <v>2142</v>
      </c>
      <c r="H10356" t="s">
        <v>2618</v>
      </c>
      <c r="I10356" t="s">
        <v>2617</v>
      </c>
      <c r="J10356" s="40">
        <v>0</v>
      </c>
      <c r="K10356" s="40">
        <v>131.12</v>
      </c>
    </row>
    <row r="10357" spans="1:11" x14ac:dyDescent="0.35">
      <c r="A10357">
        <v>31009</v>
      </c>
      <c r="B10357" t="s">
        <v>129</v>
      </c>
      <c r="C10357" s="70">
        <v>-24957.75</v>
      </c>
      <c r="D10357" s="70">
        <v>-8025</v>
      </c>
      <c r="E10357" s="71">
        <v>44774</v>
      </c>
      <c r="F10357" t="s">
        <v>2359</v>
      </c>
      <c r="G10357" t="s">
        <v>2142</v>
      </c>
      <c r="H10357" t="s">
        <v>2358</v>
      </c>
      <c r="I10357" t="s">
        <v>2356</v>
      </c>
      <c r="J10357" s="40">
        <v>0</v>
      </c>
      <c r="K10357" s="40">
        <v>-7703.12</v>
      </c>
    </row>
    <row r="10358" spans="1:11" x14ac:dyDescent="0.35">
      <c r="A10358">
        <v>31009</v>
      </c>
      <c r="B10358" t="s">
        <v>129</v>
      </c>
      <c r="C10358" s="70">
        <v>-24957.75</v>
      </c>
      <c r="D10358" s="70">
        <v>-8025</v>
      </c>
      <c r="E10358" s="71">
        <v>44776</v>
      </c>
      <c r="F10358" t="s">
        <v>2615</v>
      </c>
      <c r="G10358" t="s">
        <v>2142</v>
      </c>
      <c r="H10358" t="s">
        <v>2614</v>
      </c>
      <c r="I10358" t="s">
        <v>2613</v>
      </c>
      <c r="J10358" s="40">
        <v>0</v>
      </c>
      <c r="K10358" s="40">
        <v>124.77</v>
      </c>
    </row>
    <row r="10359" spans="1:11" x14ac:dyDescent="0.35">
      <c r="A10359">
        <v>31009</v>
      </c>
      <c r="B10359" t="s">
        <v>129</v>
      </c>
      <c r="C10359" s="70">
        <v>-24957.75</v>
      </c>
      <c r="D10359" s="70">
        <v>-8025</v>
      </c>
      <c r="E10359" s="71">
        <v>44778</v>
      </c>
      <c r="F10359" t="s">
        <v>2612</v>
      </c>
      <c r="G10359" t="s">
        <v>2142</v>
      </c>
      <c r="H10359" t="s">
        <v>2611</v>
      </c>
      <c r="I10359" t="s">
        <v>2610</v>
      </c>
      <c r="J10359" s="40">
        <v>0</v>
      </c>
      <c r="K10359" s="40">
        <v>17029.27</v>
      </c>
    </row>
    <row r="10360" spans="1:11" x14ac:dyDescent="0.35">
      <c r="A10360">
        <v>31009</v>
      </c>
      <c r="B10360" t="s">
        <v>129</v>
      </c>
      <c r="C10360" s="70">
        <v>-24957.75</v>
      </c>
      <c r="D10360" s="70">
        <v>-8025</v>
      </c>
      <c r="E10360" s="71">
        <v>44784</v>
      </c>
      <c r="F10360" t="s">
        <v>2609</v>
      </c>
      <c r="G10360" t="s">
        <v>2142</v>
      </c>
      <c r="H10360" t="s">
        <v>2608</v>
      </c>
      <c r="I10360" t="s">
        <v>2607</v>
      </c>
      <c r="J10360" s="40">
        <v>0</v>
      </c>
      <c r="K10360" s="40">
        <v>2168.33</v>
      </c>
    </row>
    <row r="10361" spans="1:11" x14ac:dyDescent="0.35">
      <c r="A10361">
        <v>31009</v>
      </c>
      <c r="B10361" t="s">
        <v>129</v>
      </c>
      <c r="C10361" s="70">
        <v>-24957.75</v>
      </c>
      <c r="D10361" s="70">
        <v>-8025</v>
      </c>
      <c r="E10361" s="71">
        <v>44784</v>
      </c>
      <c r="F10361" t="s">
        <v>17618</v>
      </c>
      <c r="G10361" t="s">
        <v>15843</v>
      </c>
      <c r="H10361" t="s">
        <v>17617</v>
      </c>
      <c r="J10361" s="40">
        <v>17029.27</v>
      </c>
      <c r="K10361" s="40">
        <v>0</v>
      </c>
    </row>
    <row r="10362" spans="1:11" x14ac:dyDescent="0.35">
      <c r="A10362">
        <v>31009</v>
      </c>
      <c r="B10362" t="s">
        <v>129</v>
      </c>
      <c r="C10362" s="70">
        <v>-24957.75</v>
      </c>
      <c r="D10362" s="70">
        <v>-8025</v>
      </c>
      <c r="E10362" s="71">
        <v>44791</v>
      </c>
      <c r="F10362" t="s">
        <v>17616</v>
      </c>
      <c r="G10362" t="s">
        <v>1912</v>
      </c>
      <c r="J10362" s="40">
        <v>1739.09</v>
      </c>
      <c r="K10362" s="40">
        <v>0</v>
      </c>
    </row>
    <row r="10363" spans="1:11" x14ac:dyDescent="0.35">
      <c r="A10363">
        <v>31009</v>
      </c>
      <c r="B10363" t="s">
        <v>129</v>
      </c>
      <c r="C10363" s="70">
        <v>-24957.75</v>
      </c>
      <c r="D10363" s="70">
        <v>-8025</v>
      </c>
      <c r="E10363" s="71">
        <v>44796</v>
      </c>
      <c r="F10363" t="s">
        <v>17615</v>
      </c>
      <c r="G10363" t="s">
        <v>15843</v>
      </c>
      <c r="H10363" t="s">
        <v>17614</v>
      </c>
      <c r="J10363" s="40">
        <v>2168.33</v>
      </c>
      <c r="K10363" s="40">
        <v>0</v>
      </c>
    </row>
    <row r="10364" spans="1:11" x14ac:dyDescent="0.35">
      <c r="A10364">
        <v>31009</v>
      </c>
      <c r="B10364" t="s">
        <v>129</v>
      </c>
      <c r="C10364" s="70">
        <v>-24957.75</v>
      </c>
      <c r="D10364" s="70">
        <v>-8025</v>
      </c>
      <c r="E10364" s="71">
        <v>44799</v>
      </c>
      <c r="F10364" t="s">
        <v>3433</v>
      </c>
      <c r="G10364" t="s">
        <v>1912</v>
      </c>
      <c r="J10364" s="40">
        <v>575.88</v>
      </c>
      <c r="K10364" s="40">
        <v>0</v>
      </c>
    </row>
    <row r="10365" spans="1:11" x14ac:dyDescent="0.35">
      <c r="A10365">
        <v>31009</v>
      </c>
      <c r="B10365" t="s">
        <v>129</v>
      </c>
      <c r="C10365" s="70">
        <v>-24957.75</v>
      </c>
      <c r="D10365" s="70">
        <v>-8025</v>
      </c>
      <c r="E10365" s="71">
        <v>44799</v>
      </c>
      <c r="F10365" t="s">
        <v>17438</v>
      </c>
      <c r="G10365" t="s">
        <v>1912</v>
      </c>
      <c r="J10365" s="40">
        <v>128.87</v>
      </c>
      <c r="K10365" s="40">
        <v>0</v>
      </c>
    </row>
    <row r="10366" spans="1:11" x14ac:dyDescent="0.35">
      <c r="A10366">
        <v>31009</v>
      </c>
      <c r="B10366" t="s">
        <v>129</v>
      </c>
      <c r="C10366" s="70">
        <v>-24957.75</v>
      </c>
      <c r="D10366" s="70">
        <v>-8025</v>
      </c>
      <c r="E10366" s="71">
        <v>44799</v>
      </c>
      <c r="F10366" t="s">
        <v>17438</v>
      </c>
      <c r="G10366" t="s">
        <v>1912</v>
      </c>
      <c r="J10366" s="40">
        <v>128.87</v>
      </c>
      <c r="K10366" s="40">
        <v>0</v>
      </c>
    </row>
    <row r="10367" spans="1:11" x14ac:dyDescent="0.35">
      <c r="A10367">
        <v>31009</v>
      </c>
      <c r="B10367" t="s">
        <v>129</v>
      </c>
      <c r="C10367" s="70">
        <v>-24957.75</v>
      </c>
      <c r="D10367" s="70">
        <v>-8025</v>
      </c>
      <c r="E10367" s="71">
        <v>44799</v>
      </c>
      <c r="F10367" t="s">
        <v>17438</v>
      </c>
      <c r="G10367" t="s">
        <v>1912</v>
      </c>
      <c r="J10367" s="40">
        <v>128.87</v>
      </c>
      <c r="K10367" s="40">
        <v>0</v>
      </c>
    </row>
    <row r="10368" spans="1:11" x14ac:dyDescent="0.35">
      <c r="A10368">
        <v>31009</v>
      </c>
      <c r="B10368" t="s">
        <v>129</v>
      </c>
      <c r="C10368" s="70">
        <v>-24957.75</v>
      </c>
      <c r="D10368" s="70">
        <v>-8025</v>
      </c>
      <c r="E10368" s="71">
        <v>44804</v>
      </c>
      <c r="F10368" t="s">
        <v>5065</v>
      </c>
      <c r="G10368" t="s">
        <v>2247</v>
      </c>
      <c r="H10368" t="s">
        <v>2265</v>
      </c>
      <c r="J10368" s="40">
        <v>0</v>
      </c>
      <c r="K10368" s="40">
        <v>0</v>
      </c>
    </row>
    <row r="10369" spans="1:11" x14ac:dyDescent="0.35">
      <c r="A10369">
        <v>31009</v>
      </c>
      <c r="B10369" t="s">
        <v>129</v>
      </c>
      <c r="C10369" s="70">
        <v>-24957.75</v>
      </c>
      <c r="D10369" s="70">
        <v>-8025</v>
      </c>
      <c r="E10369" s="71">
        <v>44807</v>
      </c>
      <c r="F10369" t="s">
        <v>2604</v>
      </c>
      <c r="G10369" t="s">
        <v>2142</v>
      </c>
      <c r="H10369" t="s">
        <v>2603</v>
      </c>
      <c r="I10369" t="s">
        <v>2602</v>
      </c>
      <c r="J10369" s="40">
        <v>0</v>
      </c>
      <c r="K10369" s="40">
        <v>124.44</v>
      </c>
    </row>
    <row r="10370" spans="1:11" x14ac:dyDescent="0.35">
      <c r="A10370">
        <v>31009</v>
      </c>
      <c r="B10370" t="s">
        <v>129</v>
      </c>
      <c r="C10370" s="70">
        <v>-24957.75</v>
      </c>
      <c r="D10370" s="70">
        <v>-8025</v>
      </c>
      <c r="E10370" s="71">
        <v>44812</v>
      </c>
      <c r="F10370" t="s">
        <v>2601</v>
      </c>
      <c r="G10370" t="s">
        <v>2142</v>
      </c>
      <c r="H10370" t="s">
        <v>2600</v>
      </c>
      <c r="I10370" t="s">
        <v>2599</v>
      </c>
      <c r="J10370" s="40">
        <v>0</v>
      </c>
      <c r="K10370" s="40">
        <v>16313.29</v>
      </c>
    </row>
    <row r="10371" spans="1:11" x14ac:dyDescent="0.35">
      <c r="A10371">
        <v>31009</v>
      </c>
      <c r="B10371" t="s">
        <v>129</v>
      </c>
      <c r="C10371" s="70">
        <v>-24957.75</v>
      </c>
      <c r="D10371" s="70">
        <v>-8025</v>
      </c>
      <c r="E10371" s="71">
        <v>44825</v>
      </c>
      <c r="F10371" t="s">
        <v>17613</v>
      </c>
      <c r="G10371" t="s">
        <v>15843</v>
      </c>
      <c r="H10371" t="s">
        <v>17612</v>
      </c>
      <c r="I10371" t="s">
        <v>17611</v>
      </c>
      <c r="J10371" s="40">
        <v>16313.29</v>
      </c>
      <c r="K10371" s="40">
        <v>0</v>
      </c>
    </row>
    <row r="10372" spans="1:11" x14ac:dyDescent="0.35">
      <c r="A10372">
        <v>31009</v>
      </c>
      <c r="B10372" t="s">
        <v>129</v>
      </c>
      <c r="C10372" s="70">
        <v>-24957.75</v>
      </c>
      <c r="D10372" s="70">
        <v>-8025</v>
      </c>
      <c r="E10372" s="71">
        <v>44831</v>
      </c>
      <c r="F10372" t="s">
        <v>16065</v>
      </c>
      <c r="G10372" t="s">
        <v>2142</v>
      </c>
      <c r="H10372" t="s">
        <v>2580</v>
      </c>
      <c r="I10372" t="s">
        <v>2579</v>
      </c>
      <c r="J10372" s="40">
        <v>0</v>
      </c>
      <c r="K10372" s="40">
        <v>802.47</v>
      </c>
    </row>
    <row r="10373" spans="1:11" x14ac:dyDescent="0.35">
      <c r="A10373">
        <v>31009</v>
      </c>
      <c r="B10373" t="s">
        <v>129</v>
      </c>
      <c r="C10373" s="70">
        <v>-24957.75</v>
      </c>
      <c r="D10373" s="70">
        <v>-8025</v>
      </c>
      <c r="E10373" s="71">
        <v>44834</v>
      </c>
      <c r="F10373" t="s">
        <v>4936</v>
      </c>
      <c r="G10373" t="s">
        <v>2247</v>
      </c>
      <c r="H10373" t="s">
        <v>2262</v>
      </c>
      <c r="J10373" s="40">
        <v>0</v>
      </c>
      <c r="K10373" s="40">
        <v>0</v>
      </c>
    </row>
    <row r="10374" spans="1:11" x14ac:dyDescent="0.35">
      <c r="A10374">
        <v>31009</v>
      </c>
      <c r="B10374" t="s">
        <v>129</v>
      </c>
      <c r="C10374" s="70">
        <v>-24957.75</v>
      </c>
      <c r="D10374" s="70">
        <v>-8025</v>
      </c>
      <c r="E10374" s="71">
        <v>44840</v>
      </c>
      <c r="F10374" t="s">
        <v>2595</v>
      </c>
      <c r="G10374" t="s">
        <v>2142</v>
      </c>
      <c r="H10374" t="s">
        <v>2594</v>
      </c>
      <c r="I10374" t="s">
        <v>2593</v>
      </c>
      <c r="J10374" s="40">
        <v>0</v>
      </c>
      <c r="K10374" s="40">
        <v>13362.78</v>
      </c>
    </row>
    <row r="10375" spans="1:11" x14ac:dyDescent="0.35">
      <c r="A10375">
        <v>31009</v>
      </c>
      <c r="B10375" t="s">
        <v>129</v>
      </c>
      <c r="C10375" s="70">
        <v>-24957.75</v>
      </c>
      <c r="D10375" s="70">
        <v>-8025</v>
      </c>
      <c r="E10375" s="71">
        <v>44845</v>
      </c>
      <c r="F10375" t="s">
        <v>17610</v>
      </c>
      <c r="G10375" t="s">
        <v>15843</v>
      </c>
      <c r="H10375" t="s">
        <v>17609</v>
      </c>
      <c r="I10375" t="s">
        <v>17608</v>
      </c>
      <c r="J10375" s="40">
        <v>802.47</v>
      </c>
      <c r="K10375" s="40">
        <v>0</v>
      </c>
    </row>
    <row r="10376" spans="1:11" x14ac:dyDescent="0.35">
      <c r="A10376">
        <v>31009</v>
      </c>
      <c r="B10376" t="s">
        <v>129</v>
      </c>
      <c r="C10376" s="70">
        <v>-24957.75</v>
      </c>
      <c r="D10376" s="70">
        <v>-8025</v>
      </c>
      <c r="E10376" s="71">
        <v>44845</v>
      </c>
      <c r="F10376" t="s">
        <v>2592</v>
      </c>
      <c r="G10376" t="s">
        <v>2142</v>
      </c>
      <c r="H10376" t="s">
        <v>2591</v>
      </c>
      <c r="I10376" t="s">
        <v>2412</v>
      </c>
      <c r="J10376" s="40">
        <v>0</v>
      </c>
      <c r="K10376" s="40">
        <v>2221.11</v>
      </c>
    </row>
    <row r="10377" spans="1:11" x14ac:dyDescent="0.35">
      <c r="A10377">
        <v>31009</v>
      </c>
      <c r="B10377" t="s">
        <v>129</v>
      </c>
      <c r="C10377" s="70">
        <v>-24957.75</v>
      </c>
      <c r="D10377" s="70">
        <v>-8025</v>
      </c>
      <c r="E10377" s="71">
        <v>44845</v>
      </c>
      <c r="F10377" t="s">
        <v>2590</v>
      </c>
      <c r="G10377" t="s">
        <v>2142</v>
      </c>
      <c r="H10377" t="s">
        <v>2589</v>
      </c>
      <c r="I10377" t="s">
        <v>2412</v>
      </c>
      <c r="J10377" s="40">
        <v>0</v>
      </c>
      <c r="K10377" s="40">
        <v>-2221.11</v>
      </c>
    </row>
    <row r="10378" spans="1:11" x14ac:dyDescent="0.35">
      <c r="A10378">
        <v>31009</v>
      </c>
      <c r="B10378" t="s">
        <v>129</v>
      </c>
      <c r="C10378" s="70">
        <v>-24957.75</v>
      </c>
      <c r="D10378" s="70">
        <v>-8025</v>
      </c>
      <c r="E10378" s="71">
        <v>44859</v>
      </c>
      <c r="F10378" t="s">
        <v>2588</v>
      </c>
      <c r="G10378" t="s">
        <v>2142</v>
      </c>
      <c r="H10378" t="s">
        <v>2587</v>
      </c>
      <c r="I10378" t="s">
        <v>2586</v>
      </c>
      <c r="J10378" s="40">
        <v>0</v>
      </c>
      <c r="K10378" s="40">
        <v>1430.63</v>
      </c>
    </row>
    <row r="10379" spans="1:11" x14ac:dyDescent="0.35">
      <c r="A10379">
        <v>31009</v>
      </c>
      <c r="B10379" t="s">
        <v>129</v>
      </c>
      <c r="C10379" s="70">
        <v>-24957.75</v>
      </c>
      <c r="D10379" s="70">
        <v>-8025</v>
      </c>
      <c r="E10379" s="71">
        <v>44860</v>
      </c>
      <c r="F10379" t="s">
        <v>3426</v>
      </c>
      <c r="G10379" t="s">
        <v>1912</v>
      </c>
      <c r="H10379" t="s">
        <v>3425</v>
      </c>
      <c r="I10379" t="s">
        <v>3425</v>
      </c>
      <c r="J10379" s="40">
        <v>575.88</v>
      </c>
      <c r="K10379" s="40">
        <v>0</v>
      </c>
    </row>
    <row r="10380" spans="1:11" x14ac:dyDescent="0.35">
      <c r="A10380">
        <v>31009</v>
      </c>
      <c r="B10380" t="s">
        <v>129</v>
      </c>
      <c r="C10380" s="70">
        <v>-24957.75</v>
      </c>
      <c r="D10380" s="70">
        <v>-8025</v>
      </c>
      <c r="E10380" s="71">
        <v>44865</v>
      </c>
      <c r="F10380" t="s">
        <v>4421</v>
      </c>
      <c r="G10380" t="s">
        <v>2247</v>
      </c>
      <c r="H10380" t="s">
        <v>1919</v>
      </c>
      <c r="I10380" t="s">
        <v>1919</v>
      </c>
      <c r="J10380" s="40">
        <v>0</v>
      </c>
      <c r="K10380" s="40">
        <v>0</v>
      </c>
    </row>
    <row r="10381" spans="1:11" x14ac:dyDescent="0.35">
      <c r="A10381">
        <v>31009</v>
      </c>
      <c r="B10381" t="s">
        <v>129</v>
      </c>
      <c r="C10381" s="70">
        <v>-24957.75</v>
      </c>
      <c r="D10381" s="70">
        <v>-8025</v>
      </c>
      <c r="E10381" s="71">
        <v>44870</v>
      </c>
      <c r="F10381" t="s">
        <v>2584</v>
      </c>
      <c r="G10381" t="s">
        <v>2142</v>
      </c>
      <c r="H10381" t="s">
        <v>2583</v>
      </c>
      <c r="I10381" t="s">
        <v>2582</v>
      </c>
      <c r="J10381" s="40">
        <v>0</v>
      </c>
      <c r="K10381" s="40">
        <v>15461.09</v>
      </c>
    </row>
    <row r="10382" spans="1:11" x14ac:dyDescent="0.35">
      <c r="A10382">
        <v>31009</v>
      </c>
      <c r="B10382" t="s">
        <v>129</v>
      </c>
      <c r="C10382" s="70">
        <v>-24957.75</v>
      </c>
      <c r="D10382" s="70">
        <v>-8025</v>
      </c>
      <c r="E10382" s="71">
        <v>44876</v>
      </c>
      <c r="F10382" t="s">
        <v>2408</v>
      </c>
      <c r="G10382" t="s">
        <v>2142</v>
      </c>
      <c r="H10382" t="s">
        <v>2407</v>
      </c>
      <c r="I10382" t="s">
        <v>2406</v>
      </c>
      <c r="J10382" s="40">
        <v>0</v>
      </c>
      <c r="K10382" s="40">
        <v>2168.33</v>
      </c>
    </row>
    <row r="10383" spans="1:11" x14ac:dyDescent="0.35">
      <c r="A10383">
        <v>31009</v>
      </c>
      <c r="B10383" t="s">
        <v>129</v>
      </c>
      <c r="C10383" s="70">
        <v>-24957.75</v>
      </c>
      <c r="D10383" s="70">
        <v>-8025</v>
      </c>
      <c r="E10383" s="71">
        <v>44876</v>
      </c>
      <c r="F10383" t="s">
        <v>2405</v>
      </c>
      <c r="G10383" t="s">
        <v>2142</v>
      </c>
      <c r="H10383" t="s">
        <v>2404</v>
      </c>
      <c r="I10383" t="s">
        <v>2403</v>
      </c>
      <c r="J10383" s="40">
        <v>0</v>
      </c>
      <c r="K10383" s="40">
        <v>1578.77</v>
      </c>
    </row>
    <row r="10384" spans="1:11" x14ac:dyDescent="0.35">
      <c r="A10384">
        <v>31009</v>
      </c>
      <c r="B10384" t="s">
        <v>129</v>
      </c>
      <c r="C10384" s="70">
        <v>-24957.75</v>
      </c>
      <c r="D10384" s="70">
        <v>-8025</v>
      </c>
      <c r="E10384" s="71">
        <v>44886</v>
      </c>
      <c r="F10384" t="s">
        <v>16011</v>
      </c>
      <c r="G10384" t="s">
        <v>2142</v>
      </c>
      <c r="H10384" t="s">
        <v>7877</v>
      </c>
      <c r="I10384" t="s">
        <v>7876</v>
      </c>
      <c r="J10384" s="40">
        <v>0</v>
      </c>
      <c r="K10384" s="40">
        <v>23315</v>
      </c>
    </row>
    <row r="10385" spans="1:11" x14ac:dyDescent="0.35">
      <c r="A10385">
        <v>31009</v>
      </c>
      <c r="B10385" t="s">
        <v>129</v>
      </c>
      <c r="C10385" s="70">
        <v>-24957.75</v>
      </c>
      <c r="D10385" s="70">
        <v>-8025</v>
      </c>
      <c r="E10385" s="71">
        <v>44888</v>
      </c>
      <c r="F10385" t="s">
        <v>17607</v>
      </c>
      <c r="G10385" t="s">
        <v>15843</v>
      </c>
      <c r="H10385" t="s">
        <v>17606</v>
      </c>
      <c r="I10385" t="s">
        <v>17605</v>
      </c>
      <c r="J10385" s="40">
        <v>34001.599999999999</v>
      </c>
      <c r="K10385" s="40">
        <v>0</v>
      </c>
    </row>
    <row r="10386" spans="1:11" x14ac:dyDescent="0.35">
      <c r="A10386">
        <v>31009</v>
      </c>
      <c r="B10386" t="s">
        <v>129</v>
      </c>
      <c r="C10386" s="70">
        <v>-24957.75</v>
      </c>
      <c r="D10386" s="70">
        <v>-8025</v>
      </c>
      <c r="E10386" s="71">
        <v>44895</v>
      </c>
      <c r="F10386" t="s">
        <v>4249</v>
      </c>
      <c r="G10386" t="s">
        <v>2247</v>
      </c>
      <c r="H10386" t="s">
        <v>1916</v>
      </c>
      <c r="I10386" t="s">
        <v>1916</v>
      </c>
      <c r="J10386" s="40">
        <v>0</v>
      </c>
      <c r="K10386" s="40">
        <v>0</v>
      </c>
    </row>
    <row r="10387" spans="1:11" x14ac:dyDescent="0.35">
      <c r="A10387">
        <v>31009</v>
      </c>
      <c r="B10387" t="s">
        <v>129</v>
      </c>
      <c r="C10387" s="70">
        <v>-24957.75</v>
      </c>
      <c r="D10387" s="70">
        <v>-8025</v>
      </c>
      <c r="E10387" s="71">
        <v>44898</v>
      </c>
      <c r="F10387" t="s">
        <v>2578</v>
      </c>
      <c r="G10387" t="s">
        <v>2142</v>
      </c>
      <c r="H10387" t="s">
        <v>2577</v>
      </c>
      <c r="I10387" t="s">
        <v>2576</v>
      </c>
      <c r="J10387" s="40">
        <v>0</v>
      </c>
      <c r="K10387" s="40">
        <v>16841.07</v>
      </c>
    </row>
    <row r="10388" spans="1:11" x14ac:dyDescent="0.35">
      <c r="A10388">
        <v>31009</v>
      </c>
      <c r="B10388" t="s">
        <v>129</v>
      </c>
      <c r="C10388" s="70">
        <v>-24957.75</v>
      </c>
      <c r="D10388" s="70">
        <v>-8025</v>
      </c>
      <c r="E10388" s="71">
        <v>44915</v>
      </c>
      <c r="F10388" t="s">
        <v>17604</v>
      </c>
      <c r="G10388" t="s">
        <v>15843</v>
      </c>
      <c r="H10388" t="s">
        <v>17603</v>
      </c>
      <c r="I10388" t="s">
        <v>17602</v>
      </c>
      <c r="J10388" s="40">
        <v>23315</v>
      </c>
      <c r="K10388" s="40">
        <v>0</v>
      </c>
    </row>
    <row r="10389" spans="1:11" x14ac:dyDescent="0.35">
      <c r="A10389">
        <v>31009</v>
      </c>
      <c r="B10389" t="s">
        <v>129</v>
      </c>
      <c r="C10389" s="70">
        <v>-24957.75</v>
      </c>
      <c r="D10389" s="70">
        <v>-8025</v>
      </c>
      <c r="E10389" s="71">
        <v>44926</v>
      </c>
      <c r="F10389" t="s">
        <v>3889</v>
      </c>
      <c r="G10389" t="s">
        <v>2247</v>
      </c>
      <c r="H10389" t="s">
        <v>1911</v>
      </c>
      <c r="I10389" t="s">
        <v>1911</v>
      </c>
      <c r="J10389" s="40">
        <v>0</v>
      </c>
      <c r="K10389" s="40">
        <v>0</v>
      </c>
    </row>
    <row r="10390" spans="1:11" x14ac:dyDescent="0.35">
      <c r="A10390">
        <v>31009</v>
      </c>
      <c r="B10390" t="s">
        <v>129</v>
      </c>
      <c r="C10390" s="70">
        <v>-24957.75</v>
      </c>
      <c r="D10390" s="70">
        <v>-8025</v>
      </c>
      <c r="E10390" s="71">
        <v>44926</v>
      </c>
      <c r="F10390" t="s">
        <v>3537</v>
      </c>
      <c r="G10390" t="s">
        <v>2247</v>
      </c>
      <c r="H10390" t="s">
        <v>1911</v>
      </c>
      <c r="I10390" t="s">
        <v>1911</v>
      </c>
      <c r="J10390" s="40">
        <v>0</v>
      </c>
      <c r="K10390" s="40">
        <v>0</v>
      </c>
    </row>
    <row r="10391" spans="1:11" x14ac:dyDescent="0.35">
      <c r="A10391">
        <v>31013</v>
      </c>
      <c r="B10391" t="s">
        <v>130</v>
      </c>
      <c r="C10391" s="70">
        <v>-77910.16</v>
      </c>
      <c r="D10391" s="70">
        <v>-25051.5</v>
      </c>
      <c r="E10391" s="71">
        <v>44566</v>
      </c>
      <c r="F10391" t="s">
        <v>17601</v>
      </c>
      <c r="G10391" t="s">
        <v>15843</v>
      </c>
      <c r="H10391" t="s">
        <v>17600</v>
      </c>
      <c r="J10391" s="40">
        <v>25038</v>
      </c>
      <c r="K10391" s="40">
        <v>0</v>
      </c>
    </row>
    <row r="10392" spans="1:11" x14ac:dyDescent="0.35">
      <c r="A10392">
        <v>31013</v>
      </c>
      <c r="B10392" t="s">
        <v>130</v>
      </c>
      <c r="C10392" s="70">
        <v>-77910.16</v>
      </c>
      <c r="D10392" s="70">
        <v>-25051.5</v>
      </c>
      <c r="E10392" s="71">
        <v>44591</v>
      </c>
      <c r="F10392" t="s">
        <v>16182</v>
      </c>
      <c r="G10392" t="s">
        <v>2142</v>
      </c>
      <c r="H10392" t="s">
        <v>9645</v>
      </c>
      <c r="I10392" t="s">
        <v>9644</v>
      </c>
      <c r="J10392" s="40">
        <v>0</v>
      </c>
      <c r="K10392" s="40">
        <v>1758</v>
      </c>
    </row>
    <row r="10393" spans="1:11" x14ac:dyDescent="0.35">
      <c r="A10393">
        <v>31013</v>
      </c>
      <c r="B10393" t="s">
        <v>130</v>
      </c>
      <c r="C10393" s="70">
        <v>-77910.16</v>
      </c>
      <c r="D10393" s="70">
        <v>-25051.5</v>
      </c>
      <c r="E10393" s="71">
        <v>44592</v>
      </c>
      <c r="F10393" t="s">
        <v>6930</v>
      </c>
      <c r="G10393" t="s">
        <v>2247</v>
      </c>
      <c r="J10393" s="40">
        <v>0</v>
      </c>
      <c r="K10393" s="40">
        <v>0</v>
      </c>
    </row>
    <row r="10394" spans="1:11" x14ac:dyDescent="0.35">
      <c r="A10394">
        <v>31013</v>
      </c>
      <c r="B10394" t="s">
        <v>130</v>
      </c>
      <c r="C10394" s="70">
        <v>-77910.16</v>
      </c>
      <c r="D10394" s="70">
        <v>-25051.5</v>
      </c>
      <c r="E10394" s="71">
        <v>44593</v>
      </c>
      <c r="F10394" t="s">
        <v>7311</v>
      </c>
      <c r="G10394" t="s">
        <v>1907</v>
      </c>
      <c r="H10394" t="s">
        <v>7310</v>
      </c>
      <c r="J10394" s="40">
        <v>13.5</v>
      </c>
      <c r="K10394" s="40">
        <v>0</v>
      </c>
    </row>
    <row r="10395" spans="1:11" x14ac:dyDescent="0.35">
      <c r="A10395">
        <v>31013</v>
      </c>
      <c r="B10395" t="s">
        <v>130</v>
      </c>
      <c r="C10395" s="70">
        <v>-77910.16</v>
      </c>
      <c r="D10395" s="70">
        <v>-25051.5</v>
      </c>
      <c r="E10395" s="71">
        <v>44601</v>
      </c>
      <c r="F10395" t="s">
        <v>17599</v>
      </c>
      <c r="G10395" t="s">
        <v>15843</v>
      </c>
      <c r="H10395" t="s">
        <v>17598</v>
      </c>
      <c r="J10395" s="40">
        <v>1758</v>
      </c>
      <c r="K10395" s="40">
        <v>0</v>
      </c>
    </row>
    <row r="10396" spans="1:11" x14ac:dyDescent="0.35">
      <c r="A10396">
        <v>31013</v>
      </c>
      <c r="B10396" t="s">
        <v>130</v>
      </c>
      <c r="C10396" s="70">
        <v>-77910.16</v>
      </c>
      <c r="D10396" s="70">
        <v>-25051.5</v>
      </c>
      <c r="E10396" s="71">
        <v>44630</v>
      </c>
      <c r="F10396" t="s">
        <v>9762</v>
      </c>
      <c r="G10396" t="s">
        <v>2142</v>
      </c>
      <c r="H10396" t="s">
        <v>9761</v>
      </c>
      <c r="I10396" t="s">
        <v>9760</v>
      </c>
      <c r="J10396" s="40">
        <v>0</v>
      </c>
      <c r="K10396" s="40">
        <v>650.46</v>
      </c>
    </row>
    <row r="10397" spans="1:11" x14ac:dyDescent="0.35">
      <c r="A10397">
        <v>31013</v>
      </c>
      <c r="B10397" t="s">
        <v>130</v>
      </c>
      <c r="C10397" s="70">
        <v>-77910.16</v>
      </c>
      <c r="D10397" s="70">
        <v>-25051.5</v>
      </c>
      <c r="E10397" s="71">
        <v>44644</v>
      </c>
      <c r="F10397" t="s">
        <v>17597</v>
      </c>
      <c r="G10397" t="s">
        <v>15843</v>
      </c>
      <c r="H10397" t="s">
        <v>17596</v>
      </c>
      <c r="J10397" s="40">
        <v>650.46</v>
      </c>
      <c r="K10397" s="40">
        <v>0</v>
      </c>
    </row>
    <row r="10398" spans="1:11" x14ac:dyDescent="0.35">
      <c r="A10398">
        <v>31013</v>
      </c>
      <c r="B10398" t="s">
        <v>130</v>
      </c>
      <c r="C10398" s="70">
        <v>-77910.16</v>
      </c>
      <c r="D10398" s="70">
        <v>-25051.5</v>
      </c>
      <c r="E10398" s="71">
        <v>44651</v>
      </c>
      <c r="F10398" t="s">
        <v>6649</v>
      </c>
      <c r="G10398" t="s">
        <v>2247</v>
      </c>
      <c r="J10398" s="40">
        <v>0</v>
      </c>
      <c r="K10398" s="40">
        <v>0</v>
      </c>
    </row>
    <row r="10399" spans="1:11" x14ac:dyDescent="0.35">
      <c r="A10399">
        <v>31013</v>
      </c>
      <c r="B10399" t="s">
        <v>130</v>
      </c>
      <c r="C10399" s="70">
        <v>-77910.16</v>
      </c>
      <c r="D10399" s="70">
        <v>-25051.5</v>
      </c>
      <c r="E10399" s="71">
        <v>44655</v>
      </c>
      <c r="F10399" t="s">
        <v>16165</v>
      </c>
      <c r="G10399" t="s">
        <v>2142</v>
      </c>
      <c r="H10399" t="s">
        <v>9657</v>
      </c>
      <c r="I10399" t="s">
        <v>9656</v>
      </c>
      <c r="J10399" s="40">
        <v>0</v>
      </c>
      <c r="K10399" s="40">
        <v>764.73</v>
      </c>
    </row>
    <row r="10400" spans="1:11" x14ac:dyDescent="0.35">
      <c r="A10400">
        <v>31013</v>
      </c>
      <c r="B10400" t="s">
        <v>130</v>
      </c>
      <c r="C10400" s="70">
        <v>-77910.16</v>
      </c>
      <c r="D10400" s="70">
        <v>-25051.5</v>
      </c>
      <c r="E10400" s="71">
        <v>44676</v>
      </c>
      <c r="F10400" t="s">
        <v>17595</v>
      </c>
      <c r="G10400" t="s">
        <v>15843</v>
      </c>
      <c r="H10400" t="s">
        <v>17594</v>
      </c>
      <c r="J10400" s="40">
        <v>764.73</v>
      </c>
      <c r="K10400" s="40">
        <v>0</v>
      </c>
    </row>
    <row r="10401" spans="1:11" x14ac:dyDescent="0.35">
      <c r="A10401">
        <v>31013</v>
      </c>
      <c r="B10401" t="s">
        <v>130</v>
      </c>
      <c r="C10401" s="70">
        <v>-77910.16</v>
      </c>
      <c r="D10401" s="70">
        <v>-25051.5</v>
      </c>
      <c r="E10401" s="71">
        <v>44678</v>
      </c>
      <c r="F10401" t="s">
        <v>9734</v>
      </c>
      <c r="G10401" t="s">
        <v>2142</v>
      </c>
      <c r="H10401" t="s">
        <v>9733</v>
      </c>
      <c r="I10401" t="s">
        <v>9732</v>
      </c>
      <c r="J10401" s="40">
        <v>0</v>
      </c>
      <c r="K10401" s="40">
        <v>-187.23</v>
      </c>
    </row>
    <row r="10402" spans="1:11" x14ac:dyDescent="0.35">
      <c r="A10402">
        <v>31013</v>
      </c>
      <c r="B10402" t="s">
        <v>130</v>
      </c>
      <c r="C10402" s="70">
        <v>-77910.16</v>
      </c>
      <c r="D10402" s="70">
        <v>-25051.5</v>
      </c>
      <c r="E10402" s="71">
        <v>44681</v>
      </c>
      <c r="F10402" t="s">
        <v>6382</v>
      </c>
      <c r="G10402" t="s">
        <v>2247</v>
      </c>
      <c r="J10402" s="40">
        <v>0</v>
      </c>
      <c r="K10402" s="40">
        <v>0</v>
      </c>
    </row>
    <row r="10403" spans="1:11" x14ac:dyDescent="0.35">
      <c r="A10403">
        <v>31013</v>
      </c>
      <c r="B10403" t="s">
        <v>130</v>
      </c>
      <c r="C10403" s="70">
        <v>-77910.16</v>
      </c>
      <c r="D10403" s="70">
        <v>-25051.5</v>
      </c>
      <c r="E10403" s="71">
        <v>44681</v>
      </c>
      <c r="F10403" t="s">
        <v>6190</v>
      </c>
      <c r="G10403" t="s">
        <v>2247</v>
      </c>
      <c r="J10403" s="40">
        <v>0</v>
      </c>
      <c r="K10403" s="40">
        <v>0</v>
      </c>
    </row>
    <row r="10404" spans="1:11" x14ac:dyDescent="0.35">
      <c r="A10404">
        <v>31013</v>
      </c>
      <c r="B10404" t="s">
        <v>130</v>
      </c>
      <c r="C10404" s="70">
        <v>-77910.16</v>
      </c>
      <c r="D10404" s="70">
        <v>-25051.5</v>
      </c>
      <c r="E10404" s="71">
        <v>44682</v>
      </c>
      <c r="F10404" t="s">
        <v>16148</v>
      </c>
      <c r="G10404" t="s">
        <v>2142</v>
      </c>
      <c r="H10404" t="s">
        <v>9663</v>
      </c>
      <c r="I10404" t="s">
        <v>9662</v>
      </c>
      <c r="J10404" s="40">
        <v>0</v>
      </c>
      <c r="K10404" s="40">
        <v>527.4</v>
      </c>
    </row>
    <row r="10405" spans="1:11" x14ac:dyDescent="0.35">
      <c r="A10405">
        <v>31013</v>
      </c>
      <c r="B10405" t="s">
        <v>130</v>
      </c>
      <c r="C10405" s="70">
        <v>-77910.16</v>
      </c>
      <c r="D10405" s="70">
        <v>-25051.5</v>
      </c>
      <c r="E10405" s="71">
        <v>44690</v>
      </c>
      <c r="F10405" t="s">
        <v>17593</v>
      </c>
      <c r="G10405" t="s">
        <v>15843</v>
      </c>
      <c r="H10405" t="s">
        <v>17592</v>
      </c>
      <c r="J10405" s="40">
        <v>527.4</v>
      </c>
      <c r="K10405" s="40">
        <v>0</v>
      </c>
    </row>
    <row r="10406" spans="1:11" x14ac:dyDescent="0.35">
      <c r="A10406">
        <v>31013</v>
      </c>
      <c r="B10406" t="s">
        <v>130</v>
      </c>
      <c r="C10406" s="70">
        <v>-77910.16</v>
      </c>
      <c r="D10406" s="70">
        <v>-25051.5</v>
      </c>
      <c r="E10406" s="71">
        <v>44697</v>
      </c>
      <c r="F10406" t="s">
        <v>9717</v>
      </c>
      <c r="G10406" t="s">
        <v>2142</v>
      </c>
      <c r="H10406" t="s">
        <v>9459</v>
      </c>
      <c r="I10406" t="s">
        <v>9458</v>
      </c>
      <c r="J10406" s="40">
        <v>0</v>
      </c>
      <c r="K10406" s="40">
        <v>527.4</v>
      </c>
    </row>
    <row r="10407" spans="1:11" x14ac:dyDescent="0.35">
      <c r="A10407">
        <v>31013</v>
      </c>
      <c r="B10407" t="s">
        <v>130</v>
      </c>
      <c r="C10407" s="70">
        <v>-77910.16</v>
      </c>
      <c r="D10407" s="70">
        <v>-25051.5</v>
      </c>
      <c r="E10407" s="71">
        <v>44712</v>
      </c>
      <c r="F10407" t="s">
        <v>6074</v>
      </c>
      <c r="G10407" t="s">
        <v>2247</v>
      </c>
      <c r="J10407" s="40">
        <v>0</v>
      </c>
      <c r="K10407" s="40">
        <v>0</v>
      </c>
    </row>
    <row r="10408" spans="1:11" x14ac:dyDescent="0.35">
      <c r="A10408">
        <v>31013</v>
      </c>
      <c r="B10408" t="s">
        <v>130</v>
      </c>
      <c r="C10408" s="70">
        <v>-77910.16</v>
      </c>
      <c r="D10408" s="70">
        <v>-25051.5</v>
      </c>
      <c r="E10408" s="71">
        <v>44713</v>
      </c>
      <c r="F10408" t="s">
        <v>9703</v>
      </c>
      <c r="G10408" t="s">
        <v>2142</v>
      </c>
      <c r="H10408" t="s">
        <v>9702</v>
      </c>
      <c r="I10408" t="s">
        <v>9701</v>
      </c>
      <c r="J10408" s="40">
        <v>0</v>
      </c>
      <c r="K10408" s="40">
        <v>33476.400000000001</v>
      </c>
    </row>
    <row r="10409" spans="1:11" x14ac:dyDescent="0.35">
      <c r="A10409">
        <v>31013</v>
      </c>
      <c r="B10409" t="s">
        <v>130</v>
      </c>
      <c r="C10409" s="70">
        <v>-77910.16</v>
      </c>
      <c r="D10409" s="70">
        <v>-25051.5</v>
      </c>
      <c r="E10409" s="71">
        <v>44728</v>
      </c>
      <c r="F10409" t="s">
        <v>9688</v>
      </c>
      <c r="G10409" t="s">
        <v>2142</v>
      </c>
      <c r="H10409" t="s">
        <v>9687</v>
      </c>
      <c r="I10409" t="s">
        <v>9686</v>
      </c>
      <c r="J10409" s="40">
        <v>0</v>
      </c>
      <c r="K10409" s="40">
        <v>961.63</v>
      </c>
    </row>
    <row r="10410" spans="1:11" x14ac:dyDescent="0.35">
      <c r="A10410">
        <v>31013</v>
      </c>
      <c r="B10410" t="s">
        <v>130</v>
      </c>
      <c r="C10410" s="70">
        <v>-77910.16</v>
      </c>
      <c r="D10410" s="70">
        <v>-25051.5</v>
      </c>
      <c r="E10410" s="71">
        <v>44728</v>
      </c>
      <c r="F10410" t="s">
        <v>17591</v>
      </c>
      <c r="G10410" t="s">
        <v>15843</v>
      </c>
      <c r="H10410" t="s">
        <v>17590</v>
      </c>
      <c r="J10410" s="40">
        <v>33476.400000000001</v>
      </c>
      <c r="K10410" s="40">
        <v>0</v>
      </c>
    </row>
    <row r="10411" spans="1:11" x14ac:dyDescent="0.35">
      <c r="A10411">
        <v>31013</v>
      </c>
      <c r="B10411" t="s">
        <v>130</v>
      </c>
      <c r="C10411" s="70">
        <v>-77910.16</v>
      </c>
      <c r="D10411" s="70">
        <v>-25051.5</v>
      </c>
      <c r="E10411" s="71">
        <v>44741</v>
      </c>
      <c r="F10411" t="s">
        <v>16125</v>
      </c>
      <c r="G10411" t="s">
        <v>2142</v>
      </c>
      <c r="H10411" t="s">
        <v>9438</v>
      </c>
      <c r="I10411" t="s">
        <v>9437</v>
      </c>
      <c r="J10411" s="40">
        <v>0</v>
      </c>
      <c r="K10411" s="40">
        <v>42643.199999999997</v>
      </c>
    </row>
    <row r="10412" spans="1:11" x14ac:dyDescent="0.35">
      <c r="A10412">
        <v>31013</v>
      </c>
      <c r="B10412" t="s">
        <v>130</v>
      </c>
      <c r="C10412" s="70">
        <v>-77910.16</v>
      </c>
      <c r="D10412" s="70">
        <v>-25051.5</v>
      </c>
      <c r="E10412" s="71">
        <v>44741</v>
      </c>
      <c r="F10412" t="s">
        <v>9685</v>
      </c>
      <c r="G10412" t="s">
        <v>2142</v>
      </c>
      <c r="H10412" t="s">
        <v>9684</v>
      </c>
      <c r="I10412" t="s">
        <v>9683</v>
      </c>
      <c r="J10412" s="40">
        <v>0</v>
      </c>
      <c r="K10412" s="40">
        <v>-24.61</v>
      </c>
    </row>
    <row r="10413" spans="1:11" x14ac:dyDescent="0.35">
      <c r="A10413">
        <v>31013</v>
      </c>
      <c r="B10413" t="s">
        <v>130</v>
      </c>
      <c r="C10413" s="70">
        <v>-77910.16</v>
      </c>
      <c r="D10413" s="70">
        <v>-25051.5</v>
      </c>
      <c r="E10413" s="71">
        <v>44741</v>
      </c>
      <c r="F10413" t="s">
        <v>9682</v>
      </c>
      <c r="G10413" t="s">
        <v>2142</v>
      </c>
      <c r="H10413" t="s">
        <v>9681</v>
      </c>
      <c r="I10413" t="s">
        <v>9680</v>
      </c>
      <c r="J10413" s="40">
        <v>0</v>
      </c>
      <c r="K10413" s="40">
        <v>-6.15</v>
      </c>
    </row>
    <row r="10414" spans="1:11" x14ac:dyDescent="0.35">
      <c r="A10414">
        <v>31013</v>
      </c>
      <c r="B10414" t="s">
        <v>130</v>
      </c>
      <c r="C10414" s="70">
        <v>-77910.16</v>
      </c>
      <c r="D10414" s="70">
        <v>-25051.5</v>
      </c>
      <c r="E10414" s="71">
        <v>44741</v>
      </c>
      <c r="F10414" t="s">
        <v>9679</v>
      </c>
      <c r="G10414" t="s">
        <v>2142</v>
      </c>
      <c r="H10414" t="s">
        <v>9678</v>
      </c>
      <c r="I10414" t="s">
        <v>9677</v>
      </c>
      <c r="J10414" s="40">
        <v>0</v>
      </c>
      <c r="K10414" s="40">
        <v>-292.11</v>
      </c>
    </row>
    <row r="10415" spans="1:11" x14ac:dyDescent="0.35">
      <c r="A10415">
        <v>31013</v>
      </c>
      <c r="B10415" t="s">
        <v>130</v>
      </c>
      <c r="C10415" s="70">
        <v>-77910.16</v>
      </c>
      <c r="D10415" s="70">
        <v>-25051.5</v>
      </c>
      <c r="E10415" s="71">
        <v>44741</v>
      </c>
      <c r="F10415" t="s">
        <v>9676</v>
      </c>
      <c r="G10415" t="s">
        <v>2142</v>
      </c>
      <c r="H10415" t="s">
        <v>9675</v>
      </c>
      <c r="I10415" t="s">
        <v>9674</v>
      </c>
      <c r="J10415" s="40">
        <v>0</v>
      </c>
      <c r="K10415" s="40">
        <v>-12.31</v>
      </c>
    </row>
    <row r="10416" spans="1:11" x14ac:dyDescent="0.35">
      <c r="A10416">
        <v>31013</v>
      </c>
      <c r="B10416" t="s">
        <v>130</v>
      </c>
      <c r="C10416" s="70">
        <v>-77910.16</v>
      </c>
      <c r="D10416" s="70">
        <v>-25051.5</v>
      </c>
      <c r="E10416" s="71">
        <v>44741</v>
      </c>
      <c r="F10416" t="s">
        <v>9673</v>
      </c>
      <c r="G10416" t="s">
        <v>2142</v>
      </c>
      <c r="H10416" t="s">
        <v>9672</v>
      </c>
      <c r="I10416" t="s">
        <v>9671</v>
      </c>
      <c r="J10416" s="40">
        <v>0</v>
      </c>
      <c r="K10416" s="40">
        <v>-18.46</v>
      </c>
    </row>
    <row r="10417" spans="1:11" x14ac:dyDescent="0.35">
      <c r="A10417">
        <v>31013</v>
      </c>
      <c r="B10417" t="s">
        <v>130</v>
      </c>
      <c r="C10417" s="70">
        <v>-77910.16</v>
      </c>
      <c r="D10417" s="70">
        <v>-25051.5</v>
      </c>
      <c r="E10417" s="71">
        <v>44741</v>
      </c>
      <c r="F10417" t="s">
        <v>16124</v>
      </c>
      <c r="G10417" t="s">
        <v>2142</v>
      </c>
      <c r="H10417" t="s">
        <v>9481</v>
      </c>
      <c r="I10417" t="s">
        <v>9480</v>
      </c>
      <c r="J10417" s="40">
        <v>0</v>
      </c>
      <c r="K10417" s="40">
        <v>-891.31</v>
      </c>
    </row>
    <row r="10418" spans="1:11" x14ac:dyDescent="0.35">
      <c r="A10418">
        <v>31013</v>
      </c>
      <c r="B10418" t="s">
        <v>130</v>
      </c>
      <c r="C10418" s="70">
        <v>-77910.16</v>
      </c>
      <c r="D10418" s="70">
        <v>-25051.5</v>
      </c>
      <c r="E10418" s="71">
        <v>44741</v>
      </c>
      <c r="F10418" t="s">
        <v>16123</v>
      </c>
      <c r="G10418" t="s">
        <v>2142</v>
      </c>
      <c r="H10418" t="s">
        <v>9435</v>
      </c>
      <c r="I10418" t="s">
        <v>9434</v>
      </c>
      <c r="J10418" s="40">
        <v>0</v>
      </c>
      <c r="K10418" s="40">
        <v>-33476.400000000001</v>
      </c>
    </row>
    <row r="10419" spans="1:11" x14ac:dyDescent="0.35">
      <c r="A10419">
        <v>31013</v>
      </c>
      <c r="B10419" t="s">
        <v>130</v>
      </c>
      <c r="C10419" s="70">
        <v>-77910.16</v>
      </c>
      <c r="D10419" s="70">
        <v>-25051.5</v>
      </c>
      <c r="E10419" s="71">
        <v>44741</v>
      </c>
      <c r="F10419" t="s">
        <v>16122</v>
      </c>
      <c r="G10419" t="s">
        <v>2142</v>
      </c>
      <c r="H10419" t="s">
        <v>9560</v>
      </c>
      <c r="I10419" t="s">
        <v>9559</v>
      </c>
      <c r="J10419" s="40">
        <v>0</v>
      </c>
      <c r="K10419" s="40">
        <v>-24.61</v>
      </c>
    </row>
    <row r="10420" spans="1:11" x14ac:dyDescent="0.35">
      <c r="A10420">
        <v>31013</v>
      </c>
      <c r="B10420" t="s">
        <v>130</v>
      </c>
      <c r="C10420" s="70">
        <v>-77910.16</v>
      </c>
      <c r="D10420" s="70">
        <v>-25051.5</v>
      </c>
      <c r="E10420" s="71">
        <v>44741</v>
      </c>
      <c r="F10420" t="s">
        <v>16121</v>
      </c>
      <c r="G10420" t="s">
        <v>2142</v>
      </c>
      <c r="H10420" t="s">
        <v>9557</v>
      </c>
      <c r="I10420" t="s">
        <v>9556</v>
      </c>
      <c r="J10420" s="40">
        <v>0</v>
      </c>
      <c r="K10420" s="40">
        <v>-12.31</v>
      </c>
    </row>
    <row r="10421" spans="1:11" x14ac:dyDescent="0.35">
      <c r="A10421">
        <v>31013</v>
      </c>
      <c r="B10421" t="s">
        <v>130</v>
      </c>
      <c r="C10421" s="70">
        <v>-77910.16</v>
      </c>
      <c r="D10421" s="70">
        <v>-25051.5</v>
      </c>
      <c r="E10421" s="71">
        <v>44742</v>
      </c>
      <c r="F10421" t="s">
        <v>5836</v>
      </c>
      <c r="G10421" t="s">
        <v>2247</v>
      </c>
      <c r="J10421" s="40">
        <v>0</v>
      </c>
      <c r="K10421" s="40">
        <v>0</v>
      </c>
    </row>
    <row r="10422" spans="1:11" x14ac:dyDescent="0.35">
      <c r="A10422">
        <v>31013</v>
      </c>
      <c r="B10422" t="s">
        <v>130</v>
      </c>
      <c r="C10422" s="70">
        <v>-77910.16</v>
      </c>
      <c r="D10422" s="70">
        <v>-25051.5</v>
      </c>
      <c r="E10422" s="71">
        <v>44743</v>
      </c>
      <c r="F10422" t="s">
        <v>9632</v>
      </c>
      <c r="G10422" t="s">
        <v>1907</v>
      </c>
      <c r="H10422" t="s">
        <v>9459</v>
      </c>
      <c r="I10422" t="s">
        <v>9458</v>
      </c>
      <c r="J10422" s="40">
        <v>19.93</v>
      </c>
      <c r="K10422" s="40">
        <v>0</v>
      </c>
    </row>
    <row r="10423" spans="1:11" x14ac:dyDescent="0.35">
      <c r="A10423">
        <v>31013</v>
      </c>
      <c r="B10423" t="s">
        <v>130</v>
      </c>
      <c r="C10423" s="70">
        <v>-77910.16</v>
      </c>
      <c r="D10423" s="70">
        <v>-25051.5</v>
      </c>
      <c r="E10423" s="71">
        <v>44773</v>
      </c>
      <c r="F10423" t="s">
        <v>5536</v>
      </c>
      <c r="G10423" t="s">
        <v>2247</v>
      </c>
      <c r="J10423" s="40">
        <v>0</v>
      </c>
      <c r="K10423" s="40">
        <v>0</v>
      </c>
    </row>
    <row r="10424" spans="1:11" x14ac:dyDescent="0.35">
      <c r="A10424">
        <v>31013</v>
      </c>
      <c r="B10424" t="s">
        <v>130</v>
      </c>
      <c r="C10424" s="70">
        <v>-77910.16</v>
      </c>
      <c r="D10424" s="70">
        <v>-25051.5</v>
      </c>
      <c r="E10424" s="71">
        <v>44795</v>
      </c>
      <c r="F10424" t="s">
        <v>17589</v>
      </c>
      <c r="G10424" t="s">
        <v>15843</v>
      </c>
      <c r="H10424" t="s">
        <v>17588</v>
      </c>
      <c r="J10424" s="40">
        <v>9373.9599999999991</v>
      </c>
      <c r="K10424" s="40">
        <v>0</v>
      </c>
    </row>
    <row r="10425" spans="1:11" x14ac:dyDescent="0.35">
      <c r="A10425">
        <v>31013</v>
      </c>
      <c r="B10425" t="s">
        <v>130</v>
      </c>
      <c r="C10425" s="70">
        <v>-77910.16</v>
      </c>
      <c r="D10425" s="70">
        <v>-25051.5</v>
      </c>
      <c r="E10425" s="71">
        <v>44804</v>
      </c>
      <c r="F10425" t="s">
        <v>5064</v>
      </c>
      <c r="G10425" t="s">
        <v>2247</v>
      </c>
      <c r="H10425" t="s">
        <v>2265</v>
      </c>
      <c r="J10425" s="40">
        <v>0</v>
      </c>
      <c r="K10425" s="40">
        <v>0</v>
      </c>
    </row>
    <row r="10426" spans="1:11" x14ac:dyDescent="0.35">
      <c r="A10426">
        <v>31013</v>
      </c>
      <c r="B10426" t="s">
        <v>130</v>
      </c>
      <c r="C10426" s="70">
        <v>-77910.16</v>
      </c>
      <c r="D10426" s="70">
        <v>-25051.5</v>
      </c>
      <c r="E10426" s="71">
        <v>44824</v>
      </c>
      <c r="F10426" t="s">
        <v>9544</v>
      </c>
      <c r="G10426" t="s">
        <v>2142</v>
      </c>
      <c r="H10426" t="s">
        <v>9543</v>
      </c>
      <c r="I10426" t="s">
        <v>9542</v>
      </c>
      <c r="J10426" s="40">
        <v>0</v>
      </c>
      <c r="K10426" s="40">
        <v>643.5</v>
      </c>
    </row>
    <row r="10427" spans="1:11" x14ac:dyDescent="0.35">
      <c r="A10427">
        <v>31013</v>
      </c>
      <c r="B10427" t="s">
        <v>130</v>
      </c>
      <c r="C10427" s="70">
        <v>-77910.16</v>
      </c>
      <c r="D10427" s="70">
        <v>-25051.5</v>
      </c>
      <c r="E10427" s="71">
        <v>44834</v>
      </c>
      <c r="F10427" t="s">
        <v>4935</v>
      </c>
      <c r="G10427" t="s">
        <v>2247</v>
      </c>
      <c r="H10427" t="s">
        <v>2262</v>
      </c>
      <c r="J10427" s="40">
        <v>0</v>
      </c>
      <c r="K10427" s="40">
        <v>0</v>
      </c>
    </row>
    <row r="10428" spans="1:11" x14ac:dyDescent="0.35">
      <c r="A10428">
        <v>31013</v>
      </c>
      <c r="B10428" t="s">
        <v>130</v>
      </c>
      <c r="C10428" s="70">
        <v>-77910.16</v>
      </c>
      <c r="D10428" s="70">
        <v>-25051.5</v>
      </c>
      <c r="E10428" s="71">
        <v>44845</v>
      </c>
      <c r="F10428" t="s">
        <v>17587</v>
      </c>
      <c r="G10428" t="s">
        <v>15843</v>
      </c>
      <c r="H10428" t="s">
        <v>17586</v>
      </c>
      <c r="I10428" t="s">
        <v>17585</v>
      </c>
      <c r="J10428" s="40">
        <v>643.5</v>
      </c>
      <c r="K10428" s="40">
        <v>0</v>
      </c>
    </row>
    <row r="10429" spans="1:11" x14ac:dyDescent="0.35">
      <c r="A10429">
        <v>31013</v>
      </c>
      <c r="B10429" t="s">
        <v>130</v>
      </c>
      <c r="C10429" s="70">
        <v>-77910.16</v>
      </c>
      <c r="D10429" s="70">
        <v>-25051.5</v>
      </c>
      <c r="E10429" s="71">
        <v>44850</v>
      </c>
      <c r="F10429" t="s">
        <v>9517</v>
      </c>
      <c r="G10429" t="s">
        <v>2142</v>
      </c>
      <c r="H10429" t="s">
        <v>9516</v>
      </c>
      <c r="I10429" t="s">
        <v>9515</v>
      </c>
      <c r="J10429" s="40">
        <v>0</v>
      </c>
      <c r="K10429" s="40">
        <v>743.04</v>
      </c>
    </row>
    <row r="10430" spans="1:11" x14ac:dyDescent="0.35">
      <c r="A10430">
        <v>31013</v>
      </c>
      <c r="B10430" t="s">
        <v>130</v>
      </c>
      <c r="C10430" s="70">
        <v>-77910.16</v>
      </c>
      <c r="D10430" s="70">
        <v>-25051.5</v>
      </c>
      <c r="E10430" s="71">
        <v>44865</v>
      </c>
      <c r="F10430" t="s">
        <v>4420</v>
      </c>
      <c r="G10430" t="s">
        <v>2247</v>
      </c>
      <c r="H10430" t="s">
        <v>1919</v>
      </c>
      <c r="I10430" t="s">
        <v>1919</v>
      </c>
      <c r="J10430" s="40">
        <v>0</v>
      </c>
      <c r="K10430" s="40">
        <v>0</v>
      </c>
    </row>
    <row r="10431" spans="1:11" x14ac:dyDescent="0.35">
      <c r="A10431">
        <v>31013</v>
      </c>
      <c r="B10431" t="s">
        <v>130</v>
      </c>
      <c r="C10431" s="70">
        <v>-77910.16</v>
      </c>
      <c r="D10431" s="70">
        <v>-25051.5</v>
      </c>
      <c r="E10431" s="71">
        <v>44868</v>
      </c>
      <c r="F10431" t="s">
        <v>17584</v>
      </c>
      <c r="G10431" t="s">
        <v>15843</v>
      </c>
      <c r="H10431" t="s">
        <v>17583</v>
      </c>
      <c r="I10431" t="s">
        <v>17582</v>
      </c>
      <c r="J10431" s="40">
        <v>743.04</v>
      </c>
      <c r="K10431" s="40">
        <v>0</v>
      </c>
    </row>
    <row r="10432" spans="1:11" x14ac:dyDescent="0.35">
      <c r="A10432">
        <v>31013</v>
      </c>
      <c r="B10432" t="s">
        <v>130</v>
      </c>
      <c r="C10432" s="70">
        <v>-77910.16</v>
      </c>
      <c r="D10432" s="70">
        <v>-25051.5</v>
      </c>
      <c r="E10432" s="71">
        <v>44894</v>
      </c>
      <c r="F10432" t="s">
        <v>15996</v>
      </c>
      <c r="G10432" t="s">
        <v>2142</v>
      </c>
      <c r="H10432" t="s">
        <v>9432</v>
      </c>
      <c r="I10432" t="s">
        <v>9431</v>
      </c>
      <c r="J10432" s="40">
        <v>0</v>
      </c>
      <c r="K10432" s="40">
        <v>45886.8</v>
      </c>
    </row>
    <row r="10433" spans="1:11" x14ac:dyDescent="0.35">
      <c r="A10433">
        <v>31013</v>
      </c>
      <c r="B10433" t="s">
        <v>130</v>
      </c>
      <c r="C10433" s="70">
        <v>-77910.16</v>
      </c>
      <c r="D10433" s="70">
        <v>-25051.5</v>
      </c>
      <c r="E10433" s="71">
        <v>44895</v>
      </c>
      <c r="F10433" t="s">
        <v>4248</v>
      </c>
      <c r="G10433" t="s">
        <v>2247</v>
      </c>
      <c r="H10433" t="s">
        <v>1916</v>
      </c>
      <c r="I10433" t="s">
        <v>1916</v>
      </c>
      <c r="J10433" s="40">
        <v>0</v>
      </c>
      <c r="K10433" s="40">
        <v>0</v>
      </c>
    </row>
    <row r="10434" spans="1:11" x14ac:dyDescent="0.35">
      <c r="A10434">
        <v>31013</v>
      </c>
      <c r="B10434" t="s">
        <v>130</v>
      </c>
      <c r="C10434" s="70">
        <v>-77910.16</v>
      </c>
      <c r="D10434" s="70">
        <v>-25051.5</v>
      </c>
      <c r="E10434" s="71">
        <v>44896</v>
      </c>
      <c r="F10434" t="s">
        <v>9465</v>
      </c>
      <c r="G10434" t="s">
        <v>3104</v>
      </c>
      <c r="H10434" t="s">
        <v>9464</v>
      </c>
      <c r="I10434" t="s">
        <v>9461</v>
      </c>
      <c r="J10434" s="40">
        <v>0</v>
      </c>
      <c r="K10434" s="40">
        <v>-425.28</v>
      </c>
    </row>
    <row r="10435" spans="1:11" x14ac:dyDescent="0.35">
      <c r="A10435">
        <v>31013</v>
      </c>
      <c r="B10435" t="s">
        <v>130</v>
      </c>
      <c r="C10435" s="70">
        <v>-77910.16</v>
      </c>
      <c r="D10435" s="70">
        <v>-25051.5</v>
      </c>
      <c r="E10435" s="71">
        <v>44896</v>
      </c>
      <c r="F10435" t="s">
        <v>9463</v>
      </c>
      <c r="G10435" t="s">
        <v>2142</v>
      </c>
      <c r="H10435" t="s">
        <v>9462</v>
      </c>
      <c r="I10435" t="s">
        <v>9461</v>
      </c>
      <c r="J10435" s="40">
        <v>0</v>
      </c>
      <c r="K10435" s="40">
        <v>425.28</v>
      </c>
    </row>
    <row r="10436" spans="1:11" x14ac:dyDescent="0.35">
      <c r="A10436">
        <v>31013</v>
      </c>
      <c r="B10436" t="s">
        <v>130</v>
      </c>
      <c r="C10436" s="70">
        <v>-77910.16</v>
      </c>
      <c r="D10436" s="70">
        <v>-25051.5</v>
      </c>
      <c r="E10436" s="71">
        <v>44896</v>
      </c>
      <c r="F10436" t="s">
        <v>9460</v>
      </c>
      <c r="G10436" t="s">
        <v>1907</v>
      </c>
      <c r="H10436" t="s">
        <v>9459</v>
      </c>
      <c r="I10436" t="s">
        <v>9458</v>
      </c>
      <c r="J10436" s="40">
        <v>-19.93</v>
      </c>
      <c r="K10436" s="40">
        <v>0</v>
      </c>
    </row>
    <row r="10437" spans="1:11" x14ac:dyDescent="0.35">
      <c r="A10437">
        <v>31013</v>
      </c>
      <c r="B10437" t="s">
        <v>130</v>
      </c>
      <c r="C10437" s="70">
        <v>-77910.16</v>
      </c>
      <c r="D10437" s="70">
        <v>-25051.5</v>
      </c>
      <c r="E10437" s="71">
        <v>44901</v>
      </c>
      <c r="F10437" t="s">
        <v>15974</v>
      </c>
      <c r="G10437" t="s">
        <v>2142</v>
      </c>
      <c r="H10437" t="s">
        <v>9426</v>
      </c>
      <c r="I10437" t="s">
        <v>9425</v>
      </c>
      <c r="J10437" s="40">
        <v>0</v>
      </c>
      <c r="K10437" s="40">
        <v>2991.17</v>
      </c>
    </row>
    <row r="10438" spans="1:11" x14ac:dyDescent="0.35">
      <c r="A10438">
        <v>31013</v>
      </c>
      <c r="B10438" t="s">
        <v>130</v>
      </c>
      <c r="C10438" s="70">
        <v>-77910.16</v>
      </c>
      <c r="D10438" s="70">
        <v>-25051.5</v>
      </c>
      <c r="E10438" s="71">
        <v>44923</v>
      </c>
      <c r="F10438" t="s">
        <v>17581</v>
      </c>
      <c r="G10438" t="s">
        <v>15843</v>
      </c>
      <c r="H10438" t="s">
        <v>17580</v>
      </c>
      <c r="I10438" t="s">
        <v>17579</v>
      </c>
      <c r="J10438" s="40">
        <v>48877.97</v>
      </c>
      <c r="K10438" s="40">
        <v>0</v>
      </c>
    </row>
    <row r="10439" spans="1:11" x14ac:dyDescent="0.35">
      <c r="A10439">
        <v>31013</v>
      </c>
      <c r="B10439" t="s">
        <v>130</v>
      </c>
      <c r="C10439" s="70">
        <v>-77910.16</v>
      </c>
      <c r="D10439" s="70">
        <v>-25051.5</v>
      </c>
      <c r="E10439" s="71">
        <v>44926</v>
      </c>
      <c r="F10439" t="s">
        <v>3888</v>
      </c>
      <c r="G10439" t="s">
        <v>2247</v>
      </c>
      <c r="H10439" t="s">
        <v>1911</v>
      </c>
      <c r="I10439" t="s">
        <v>1911</v>
      </c>
      <c r="J10439" s="40">
        <v>0</v>
      </c>
      <c r="K10439" s="40">
        <v>0</v>
      </c>
    </row>
    <row r="10440" spans="1:11" x14ac:dyDescent="0.35">
      <c r="A10440">
        <v>31013</v>
      </c>
      <c r="B10440" t="s">
        <v>130</v>
      </c>
      <c r="C10440" s="70">
        <v>-77910.16</v>
      </c>
      <c r="D10440" s="70">
        <v>-25051.5</v>
      </c>
      <c r="E10440" s="71">
        <v>44926</v>
      </c>
      <c r="F10440" t="s">
        <v>9384</v>
      </c>
      <c r="G10440" t="s">
        <v>2142</v>
      </c>
      <c r="H10440" t="s">
        <v>9383</v>
      </c>
      <c r="I10440" t="s">
        <v>9382</v>
      </c>
      <c r="J10440" s="40">
        <v>0</v>
      </c>
      <c r="K10440" s="40">
        <v>187.23</v>
      </c>
    </row>
    <row r="10441" spans="1:11" x14ac:dyDescent="0.35">
      <c r="A10441">
        <v>31013</v>
      </c>
      <c r="B10441" t="s">
        <v>130</v>
      </c>
      <c r="C10441" s="70">
        <v>-77910.16</v>
      </c>
      <c r="D10441" s="70">
        <v>-25051.5</v>
      </c>
      <c r="E10441" s="71">
        <v>44926</v>
      </c>
      <c r="F10441" t="s">
        <v>3467</v>
      </c>
      <c r="G10441" t="s">
        <v>2247</v>
      </c>
      <c r="H10441" t="s">
        <v>1911</v>
      </c>
      <c r="I10441" t="s">
        <v>1911</v>
      </c>
      <c r="J10441" s="40">
        <v>0</v>
      </c>
      <c r="K10441" s="40">
        <v>0</v>
      </c>
    </row>
    <row r="10442" spans="1:11" x14ac:dyDescent="0.35">
      <c r="A10442">
        <v>31017</v>
      </c>
      <c r="B10442" t="s">
        <v>131</v>
      </c>
      <c r="C10442" s="70">
        <v>0</v>
      </c>
      <c r="D10442" s="70">
        <v>0</v>
      </c>
      <c r="E10442" s="71">
        <v>44753</v>
      </c>
      <c r="F10442" t="s">
        <v>9096</v>
      </c>
      <c r="G10442" t="s">
        <v>2142</v>
      </c>
      <c r="H10442" t="s">
        <v>9095</v>
      </c>
      <c r="I10442" t="s">
        <v>9094</v>
      </c>
      <c r="J10442" s="40">
        <v>0</v>
      </c>
      <c r="K10442" s="40">
        <v>185.07</v>
      </c>
    </row>
    <row r="10443" spans="1:11" x14ac:dyDescent="0.35">
      <c r="A10443">
        <v>31017</v>
      </c>
      <c r="B10443" t="s">
        <v>131</v>
      </c>
      <c r="C10443" s="70">
        <v>0</v>
      </c>
      <c r="D10443" s="70">
        <v>0</v>
      </c>
      <c r="E10443" s="71">
        <v>44759</v>
      </c>
      <c r="F10443" t="s">
        <v>9087</v>
      </c>
      <c r="G10443" t="s">
        <v>2142</v>
      </c>
      <c r="H10443" t="s">
        <v>9086</v>
      </c>
      <c r="I10443" t="s">
        <v>9085</v>
      </c>
      <c r="J10443" s="40">
        <v>0</v>
      </c>
      <c r="K10443" s="40">
        <v>555.21</v>
      </c>
    </row>
    <row r="10444" spans="1:11" x14ac:dyDescent="0.35">
      <c r="A10444">
        <v>31017</v>
      </c>
      <c r="B10444" t="s">
        <v>131</v>
      </c>
      <c r="C10444" s="70">
        <v>0</v>
      </c>
      <c r="D10444" s="70">
        <v>0</v>
      </c>
      <c r="E10444" s="71">
        <v>44773</v>
      </c>
      <c r="F10444" t="s">
        <v>15837</v>
      </c>
      <c r="G10444" t="s">
        <v>1912</v>
      </c>
      <c r="J10444" s="40">
        <v>185.07</v>
      </c>
      <c r="K10444" s="40">
        <v>0</v>
      </c>
    </row>
    <row r="10445" spans="1:11" x14ac:dyDescent="0.35">
      <c r="A10445">
        <v>31017</v>
      </c>
      <c r="B10445" t="s">
        <v>131</v>
      </c>
      <c r="C10445" s="70">
        <v>0</v>
      </c>
      <c r="D10445" s="70">
        <v>0</v>
      </c>
      <c r="E10445" s="71">
        <v>44773</v>
      </c>
      <c r="F10445" t="s">
        <v>15837</v>
      </c>
      <c r="G10445" t="s">
        <v>1912</v>
      </c>
      <c r="J10445" s="40">
        <v>555.21</v>
      </c>
      <c r="K10445" s="40">
        <v>0</v>
      </c>
    </row>
    <row r="10446" spans="1:11" x14ac:dyDescent="0.35">
      <c r="A10446">
        <v>31017</v>
      </c>
      <c r="B10446" t="s">
        <v>131</v>
      </c>
      <c r="C10446" s="70">
        <v>0</v>
      </c>
      <c r="D10446" s="70">
        <v>0</v>
      </c>
      <c r="E10446" s="71">
        <v>44773</v>
      </c>
      <c r="F10446" t="s">
        <v>5535</v>
      </c>
      <c r="G10446" t="s">
        <v>2247</v>
      </c>
      <c r="J10446" s="40">
        <v>0</v>
      </c>
      <c r="K10446" s="40">
        <v>0</v>
      </c>
    </row>
    <row r="10447" spans="1:11" x14ac:dyDescent="0.35">
      <c r="A10447">
        <v>31017</v>
      </c>
      <c r="B10447" t="s">
        <v>131</v>
      </c>
      <c r="C10447" s="70">
        <v>0</v>
      </c>
      <c r="D10447" s="70">
        <v>0</v>
      </c>
      <c r="E10447" s="71">
        <v>44774</v>
      </c>
      <c r="F10447" t="s">
        <v>9064</v>
      </c>
      <c r="G10447" t="s">
        <v>2142</v>
      </c>
      <c r="H10447" t="s">
        <v>9063</v>
      </c>
      <c r="I10447" t="s">
        <v>9062</v>
      </c>
      <c r="J10447" s="40">
        <v>0</v>
      </c>
      <c r="K10447" s="40">
        <v>185.07</v>
      </c>
    </row>
    <row r="10448" spans="1:11" x14ac:dyDescent="0.35">
      <c r="A10448">
        <v>31017</v>
      </c>
      <c r="B10448" t="s">
        <v>131</v>
      </c>
      <c r="C10448" s="70">
        <v>0</v>
      </c>
      <c r="D10448" s="70">
        <v>0</v>
      </c>
      <c r="E10448" s="71">
        <v>44794</v>
      </c>
      <c r="F10448" t="s">
        <v>9037</v>
      </c>
      <c r="G10448" t="s">
        <v>2142</v>
      </c>
      <c r="H10448" t="s">
        <v>9036</v>
      </c>
      <c r="I10448" t="s">
        <v>9035</v>
      </c>
      <c r="J10448" s="40">
        <v>0</v>
      </c>
      <c r="K10448" s="40">
        <v>370.14</v>
      </c>
    </row>
    <row r="10449" spans="1:11" x14ac:dyDescent="0.35">
      <c r="A10449">
        <v>31017</v>
      </c>
      <c r="B10449" t="s">
        <v>131</v>
      </c>
      <c r="C10449" s="70">
        <v>0</v>
      </c>
      <c r="D10449" s="70">
        <v>0</v>
      </c>
      <c r="E10449" s="71">
        <v>44801</v>
      </c>
      <c r="F10449" t="s">
        <v>16636</v>
      </c>
      <c r="G10449" t="s">
        <v>1912</v>
      </c>
      <c r="J10449" s="40">
        <v>185.07</v>
      </c>
      <c r="K10449" s="40">
        <v>0</v>
      </c>
    </row>
    <row r="10450" spans="1:11" x14ac:dyDescent="0.35">
      <c r="A10450">
        <v>31017</v>
      </c>
      <c r="B10450" t="s">
        <v>131</v>
      </c>
      <c r="C10450" s="70">
        <v>0</v>
      </c>
      <c r="D10450" s="70">
        <v>0</v>
      </c>
      <c r="E10450" s="71">
        <v>44801</v>
      </c>
      <c r="F10450" t="s">
        <v>16636</v>
      </c>
      <c r="G10450" t="s">
        <v>1912</v>
      </c>
      <c r="J10450" s="40">
        <v>370.14</v>
      </c>
      <c r="K10450" s="40">
        <v>0</v>
      </c>
    </row>
    <row r="10451" spans="1:11" x14ac:dyDescent="0.35">
      <c r="A10451">
        <v>31017</v>
      </c>
      <c r="B10451" t="s">
        <v>131</v>
      </c>
      <c r="C10451" s="70">
        <v>0</v>
      </c>
      <c r="D10451" s="70">
        <v>0</v>
      </c>
      <c r="E10451" s="71">
        <v>44804</v>
      </c>
      <c r="F10451" t="s">
        <v>5063</v>
      </c>
      <c r="G10451" t="s">
        <v>2247</v>
      </c>
      <c r="H10451" t="s">
        <v>2265</v>
      </c>
      <c r="J10451" s="40">
        <v>0</v>
      </c>
      <c r="K10451" s="40">
        <v>0</v>
      </c>
    </row>
    <row r="10452" spans="1:11" x14ac:dyDescent="0.35">
      <c r="A10452">
        <v>31017</v>
      </c>
      <c r="B10452" t="s">
        <v>131</v>
      </c>
      <c r="C10452" s="70">
        <v>0</v>
      </c>
      <c r="D10452" s="70">
        <v>0</v>
      </c>
      <c r="E10452" s="71">
        <v>44847</v>
      </c>
      <c r="F10452" t="s">
        <v>16041</v>
      </c>
      <c r="G10452" t="s">
        <v>2142</v>
      </c>
      <c r="H10452" t="s">
        <v>8951</v>
      </c>
      <c r="I10452" t="s">
        <v>8950</v>
      </c>
      <c r="J10452" s="40">
        <v>0</v>
      </c>
      <c r="K10452" s="40">
        <v>5463.06</v>
      </c>
    </row>
    <row r="10453" spans="1:11" x14ac:dyDescent="0.35">
      <c r="A10453">
        <v>31017</v>
      </c>
      <c r="B10453" t="s">
        <v>131</v>
      </c>
      <c r="C10453" s="70">
        <v>0</v>
      </c>
      <c r="D10453" s="70">
        <v>0</v>
      </c>
      <c r="E10453" s="71">
        <v>44859</v>
      </c>
      <c r="F10453" t="s">
        <v>17578</v>
      </c>
      <c r="G10453" t="s">
        <v>15843</v>
      </c>
      <c r="H10453" t="s">
        <v>17577</v>
      </c>
      <c r="I10453" t="s">
        <v>17576</v>
      </c>
      <c r="J10453" s="40">
        <v>5463.06</v>
      </c>
      <c r="K10453" s="40">
        <v>0</v>
      </c>
    </row>
    <row r="10454" spans="1:11" x14ac:dyDescent="0.35">
      <c r="A10454">
        <v>31017</v>
      </c>
      <c r="B10454" t="s">
        <v>131</v>
      </c>
      <c r="C10454" s="70">
        <v>0</v>
      </c>
      <c r="D10454" s="70">
        <v>0</v>
      </c>
      <c r="E10454" s="71">
        <v>44865</v>
      </c>
      <c r="F10454" t="s">
        <v>4419</v>
      </c>
      <c r="G10454" t="s">
        <v>2247</v>
      </c>
      <c r="H10454" t="s">
        <v>1919</v>
      </c>
      <c r="I10454" t="s">
        <v>1919</v>
      </c>
      <c r="J10454" s="40">
        <v>0</v>
      </c>
      <c r="K10454" s="40">
        <v>0</v>
      </c>
    </row>
    <row r="10455" spans="1:11" x14ac:dyDescent="0.35">
      <c r="A10455">
        <v>31017</v>
      </c>
      <c r="B10455" t="s">
        <v>131</v>
      </c>
      <c r="C10455" s="70">
        <v>0</v>
      </c>
      <c r="D10455" s="70">
        <v>0</v>
      </c>
      <c r="E10455" s="71">
        <v>44866</v>
      </c>
      <c r="F10455" t="s">
        <v>8982</v>
      </c>
      <c r="G10455" t="s">
        <v>2142</v>
      </c>
      <c r="H10455" t="s">
        <v>8981</v>
      </c>
      <c r="I10455" t="s">
        <v>8980</v>
      </c>
      <c r="J10455" s="40">
        <v>0</v>
      </c>
      <c r="K10455" s="40">
        <v>740.28</v>
      </c>
    </row>
    <row r="10456" spans="1:11" x14ac:dyDescent="0.35">
      <c r="A10456">
        <v>31017</v>
      </c>
      <c r="B10456" t="s">
        <v>131</v>
      </c>
      <c r="C10456" s="70">
        <v>0</v>
      </c>
      <c r="D10456" s="70">
        <v>0</v>
      </c>
      <c r="E10456" s="71">
        <v>44866</v>
      </c>
      <c r="F10456" t="s">
        <v>15814</v>
      </c>
      <c r="G10456" t="s">
        <v>1912</v>
      </c>
      <c r="H10456" t="s">
        <v>15813</v>
      </c>
      <c r="I10456" t="s">
        <v>15813</v>
      </c>
      <c r="J10456" s="40">
        <v>740.28</v>
      </c>
      <c r="K10456" s="40">
        <v>0</v>
      </c>
    </row>
    <row r="10457" spans="1:11" x14ac:dyDescent="0.35">
      <c r="A10457">
        <v>31017</v>
      </c>
      <c r="B10457" t="s">
        <v>131</v>
      </c>
      <c r="C10457" s="70">
        <v>0</v>
      </c>
      <c r="D10457" s="70">
        <v>0</v>
      </c>
      <c r="E10457" s="71">
        <v>44895</v>
      </c>
      <c r="F10457" t="s">
        <v>16318</v>
      </c>
      <c r="G10457" t="s">
        <v>1912</v>
      </c>
      <c r="H10457" t="s">
        <v>16317</v>
      </c>
      <c r="I10457" t="s">
        <v>16317</v>
      </c>
      <c r="J10457" s="40">
        <v>231.57</v>
      </c>
      <c r="K10457" s="40">
        <v>0</v>
      </c>
    </row>
    <row r="10458" spans="1:11" x14ac:dyDescent="0.35">
      <c r="A10458">
        <v>31017</v>
      </c>
      <c r="B10458" t="s">
        <v>131</v>
      </c>
      <c r="C10458" s="70">
        <v>0</v>
      </c>
      <c r="D10458" s="70">
        <v>0</v>
      </c>
      <c r="E10458" s="71">
        <v>44895</v>
      </c>
      <c r="F10458" t="s">
        <v>16318</v>
      </c>
      <c r="G10458" t="s">
        <v>1912</v>
      </c>
      <c r="H10458" t="s">
        <v>16317</v>
      </c>
      <c r="I10458" t="s">
        <v>16317</v>
      </c>
      <c r="J10458" s="40">
        <v>231.57</v>
      </c>
      <c r="K10458" s="40">
        <v>0</v>
      </c>
    </row>
    <row r="10459" spans="1:11" x14ac:dyDescent="0.35">
      <c r="A10459">
        <v>31017</v>
      </c>
      <c r="B10459" t="s">
        <v>131</v>
      </c>
      <c r="C10459" s="70">
        <v>0</v>
      </c>
      <c r="D10459" s="70">
        <v>0</v>
      </c>
      <c r="E10459" s="71">
        <v>44895</v>
      </c>
      <c r="F10459" t="s">
        <v>4247</v>
      </c>
      <c r="G10459" t="s">
        <v>2247</v>
      </c>
      <c r="H10459" t="s">
        <v>1916</v>
      </c>
      <c r="I10459" t="s">
        <v>1916</v>
      </c>
      <c r="J10459" s="40">
        <v>0</v>
      </c>
      <c r="K10459" s="40">
        <v>0</v>
      </c>
    </row>
    <row r="10460" spans="1:11" x14ac:dyDescent="0.35">
      <c r="A10460">
        <v>31017</v>
      </c>
      <c r="B10460" t="s">
        <v>131</v>
      </c>
      <c r="C10460" s="70">
        <v>0</v>
      </c>
      <c r="D10460" s="70">
        <v>0</v>
      </c>
      <c r="E10460" s="71">
        <v>44926</v>
      </c>
      <c r="F10460" t="s">
        <v>16316</v>
      </c>
      <c r="G10460" t="s">
        <v>1912</v>
      </c>
      <c r="H10460" t="s">
        <v>15806</v>
      </c>
      <c r="I10460" t="s">
        <v>15806</v>
      </c>
      <c r="J10460" s="40">
        <v>231.57</v>
      </c>
      <c r="K10460" s="40">
        <v>0</v>
      </c>
    </row>
    <row r="10461" spans="1:11" x14ac:dyDescent="0.35">
      <c r="A10461">
        <v>31017</v>
      </c>
      <c r="B10461" t="s">
        <v>131</v>
      </c>
      <c r="C10461" s="70">
        <v>0</v>
      </c>
      <c r="D10461" s="70">
        <v>0</v>
      </c>
      <c r="E10461" s="71">
        <v>44926</v>
      </c>
      <c r="F10461" t="s">
        <v>3887</v>
      </c>
      <c r="G10461" t="s">
        <v>2247</v>
      </c>
      <c r="H10461" t="s">
        <v>1911</v>
      </c>
      <c r="I10461" t="s">
        <v>1911</v>
      </c>
      <c r="J10461" s="40">
        <v>0</v>
      </c>
      <c r="K10461" s="40">
        <v>0</v>
      </c>
    </row>
    <row r="10462" spans="1:11" x14ac:dyDescent="0.35">
      <c r="A10462">
        <v>31018</v>
      </c>
      <c r="B10462" t="s">
        <v>17575</v>
      </c>
      <c r="C10462" s="70">
        <v>0</v>
      </c>
      <c r="D10462" s="70">
        <v>0</v>
      </c>
      <c r="E10462" s="71">
        <v>44890</v>
      </c>
      <c r="F10462" t="s">
        <v>16003</v>
      </c>
      <c r="G10462" t="s">
        <v>2142</v>
      </c>
      <c r="H10462" t="s">
        <v>16002</v>
      </c>
      <c r="I10462" t="s">
        <v>15999</v>
      </c>
      <c r="J10462" s="40">
        <v>0</v>
      </c>
      <c r="K10462" s="40">
        <v>22840</v>
      </c>
    </row>
    <row r="10463" spans="1:11" x14ac:dyDescent="0.35">
      <c r="A10463">
        <v>31018</v>
      </c>
      <c r="B10463" t="s">
        <v>17575</v>
      </c>
      <c r="C10463" s="70">
        <v>0</v>
      </c>
      <c r="D10463" s="70">
        <v>0</v>
      </c>
      <c r="E10463" s="71">
        <v>44890</v>
      </c>
      <c r="F10463" t="s">
        <v>16001</v>
      </c>
      <c r="G10463" t="s">
        <v>2142</v>
      </c>
      <c r="H10463" t="s">
        <v>16000</v>
      </c>
      <c r="I10463" t="s">
        <v>15999</v>
      </c>
      <c r="J10463" s="40">
        <v>0</v>
      </c>
      <c r="K10463" s="40">
        <v>-22840</v>
      </c>
    </row>
    <row r="10464" spans="1:11" x14ac:dyDescent="0.35">
      <c r="A10464">
        <v>31021</v>
      </c>
      <c r="B10464" t="s">
        <v>132</v>
      </c>
      <c r="C10464" s="70">
        <v>0</v>
      </c>
      <c r="D10464" s="70">
        <v>0</v>
      </c>
      <c r="E10464" s="71">
        <v>44571</v>
      </c>
      <c r="F10464" t="s">
        <v>8808</v>
      </c>
      <c r="G10464" t="s">
        <v>2142</v>
      </c>
      <c r="H10464" t="s">
        <v>8807</v>
      </c>
      <c r="I10464" t="s">
        <v>8806</v>
      </c>
      <c r="J10464" s="40">
        <v>0</v>
      </c>
      <c r="K10464" s="40">
        <v>1237.5</v>
      </c>
    </row>
    <row r="10465" spans="1:11" x14ac:dyDescent="0.35">
      <c r="A10465">
        <v>31021</v>
      </c>
      <c r="B10465" t="s">
        <v>132</v>
      </c>
      <c r="C10465" s="70">
        <v>0</v>
      </c>
      <c r="D10465" s="70">
        <v>0</v>
      </c>
      <c r="E10465" s="71">
        <v>44592</v>
      </c>
      <c r="F10465" t="s">
        <v>15857</v>
      </c>
      <c r="G10465" t="s">
        <v>1912</v>
      </c>
      <c r="J10465" s="40">
        <v>1237.5</v>
      </c>
      <c r="K10465" s="40">
        <v>0</v>
      </c>
    </row>
    <row r="10466" spans="1:11" x14ac:dyDescent="0.35">
      <c r="A10466">
        <v>31021</v>
      </c>
      <c r="B10466" t="s">
        <v>132</v>
      </c>
      <c r="C10466" s="70">
        <v>0</v>
      </c>
      <c r="D10466" s="70">
        <v>0</v>
      </c>
      <c r="E10466" s="71">
        <v>44592</v>
      </c>
      <c r="F10466" t="s">
        <v>6929</v>
      </c>
      <c r="G10466" t="s">
        <v>2247</v>
      </c>
      <c r="J10466" s="40">
        <v>0</v>
      </c>
      <c r="K10466" s="40">
        <v>0</v>
      </c>
    </row>
    <row r="10467" spans="1:11" x14ac:dyDescent="0.35">
      <c r="A10467">
        <v>31021</v>
      </c>
      <c r="B10467" t="s">
        <v>132</v>
      </c>
      <c r="C10467" s="70">
        <v>0</v>
      </c>
      <c r="D10467" s="70">
        <v>0</v>
      </c>
      <c r="E10467" s="71">
        <v>44602</v>
      </c>
      <c r="F10467" t="s">
        <v>8805</v>
      </c>
      <c r="G10467" t="s">
        <v>2142</v>
      </c>
      <c r="H10467" t="s">
        <v>8804</v>
      </c>
      <c r="I10467" t="s">
        <v>8803</v>
      </c>
      <c r="J10467" s="40">
        <v>0</v>
      </c>
      <c r="K10467" s="40">
        <v>1237.5</v>
      </c>
    </row>
    <row r="10468" spans="1:11" x14ac:dyDescent="0.35">
      <c r="A10468">
        <v>31021</v>
      </c>
      <c r="B10468" t="s">
        <v>132</v>
      </c>
      <c r="C10468" s="70">
        <v>0</v>
      </c>
      <c r="D10468" s="70">
        <v>0</v>
      </c>
      <c r="E10468" s="71">
        <v>44620</v>
      </c>
      <c r="F10468" t="s">
        <v>15855</v>
      </c>
      <c r="G10468" t="s">
        <v>1912</v>
      </c>
      <c r="J10468" s="40">
        <v>1237.5</v>
      </c>
      <c r="K10468" s="40">
        <v>0</v>
      </c>
    </row>
    <row r="10469" spans="1:11" x14ac:dyDescent="0.35">
      <c r="A10469">
        <v>31021</v>
      </c>
      <c r="B10469" t="s">
        <v>132</v>
      </c>
      <c r="C10469" s="70">
        <v>0</v>
      </c>
      <c r="D10469" s="70">
        <v>0</v>
      </c>
      <c r="E10469" s="71">
        <v>44651</v>
      </c>
      <c r="F10469" t="s">
        <v>15852</v>
      </c>
      <c r="G10469" t="s">
        <v>1912</v>
      </c>
      <c r="J10469" s="40">
        <v>1237.5</v>
      </c>
      <c r="K10469" s="40">
        <v>0</v>
      </c>
    </row>
    <row r="10470" spans="1:11" x14ac:dyDescent="0.35">
      <c r="A10470">
        <v>31021</v>
      </c>
      <c r="B10470" t="s">
        <v>132</v>
      </c>
      <c r="C10470" s="70">
        <v>0</v>
      </c>
      <c r="D10470" s="70">
        <v>0</v>
      </c>
      <c r="E10470" s="71">
        <v>44651</v>
      </c>
      <c r="F10470" t="s">
        <v>6648</v>
      </c>
      <c r="G10470" t="s">
        <v>2247</v>
      </c>
      <c r="J10470" s="40">
        <v>0</v>
      </c>
      <c r="K10470" s="40">
        <v>0</v>
      </c>
    </row>
    <row r="10471" spans="1:11" x14ac:dyDescent="0.35">
      <c r="A10471">
        <v>31021</v>
      </c>
      <c r="B10471" t="s">
        <v>132</v>
      </c>
      <c r="C10471" s="70">
        <v>0</v>
      </c>
      <c r="D10471" s="70">
        <v>0</v>
      </c>
      <c r="E10471" s="71">
        <v>44661</v>
      </c>
      <c r="F10471" t="s">
        <v>8802</v>
      </c>
      <c r="G10471" t="s">
        <v>2142</v>
      </c>
      <c r="H10471" t="s">
        <v>8801</v>
      </c>
      <c r="I10471" t="s">
        <v>8800</v>
      </c>
      <c r="J10471" s="40">
        <v>0</v>
      </c>
      <c r="K10471" s="40">
        <v>1237.5</v>
      </c>
    </row>
    <row r="10472" spans="1:11" x14ac:dyDescent="0.35">
      <c r="A10472">
        <v>31021</v>
      </c>
      <c r="B10472" t="s">
        <v>132</v>
      </c>
      <c r="C10472" s="70">
        <v>0</v>
      </c>
      <c r="D10472" s="70">
        <v>0</v>
      </c>
      <c r="E10472" s="71">
        <v>44681</v>
      </c>
      <c r="F10472" t="s">
        <v>15851</v>
      </c>
      <c r="G10472" t="s">
        <v>1912</v>
      </c>
      <c r="J10472" s="40">
        <v>1237.5</v>
      </c>
      <c r="K10472" s="40">
        <v>0</v>
      </c>
    </row>
    <row r="10473" spans="1:11" x14ac:dyDescent="0.35">
      <c r="A10473">
        <v>31021</v>
      </c>
      <c r="B10473" t="s">
        <v>132</v>
      </c>
      <c r="C10473" s="70">
        <v>0</v>
      </c>
      <c r="D10473" s="70">
        <v>0</v>
      </c>
      <c r="E10473" s="71">
        <v>44681</v>
      </c>
      <c r="F10473" t="s">
        <v>6381</v>
      </c>
      <c r="G10473" t="s">
        <v>2247</v>
      </c>
      <c r="J10473" s="40">
        <v>0</v>
      </c>
      <c r="K10473" s="40">
        <v>0</v>
      </c>
    </row>
    <row r="10474" spans="1:11" x14ac:dyDescent="0.35">
      <c r="A10474">
        <v>31021</v>
      </c>
      <c r="B10474" t="s">
        <v>132</v>
      </c>
      <c r="C10474" s="70">
        <v>0</v>
      </c>
      <c r="D10474" s="70">
        <v>0</v>
      </c>
      <c r="E10474" s="71">
        <v>44681</v>
      </c>
      <c r="F10474" t="s">
        <v>6189</v>
      </c>
      <c r="G10474" t="s">
        <v>2247</v>
      </c>
      <c r="J10474" s="40">
        <v>0</v>
      </c>
      <c r="K10474" s="40">
        <v>0</v>
      </c>
    </row>
    <row r="10475" spans="1:11" x14ac:dyDescent="0.35">
      <c r="A10475">
        <v>31021</v>
      </c>
      <c r="B10475" t="s">
        <v>132</v>
      </c>
      <c r="C10475" s="70">
        <v>0</v>
      </c>
      <c r="D10475" s="70">
        <v>0</v>
      </c>
      <c r="E10475" s="71">
        <v>44712</v>
      </c>
      <c r="F10475" t="s">
        <v>15845</v>
      </c>
      <c r="G10475" t="s">
        <v>1912</v>
      </c>
      <c r="J10475" s="40">
        <v>1275</v>
      </c>
      <c r="K10475" s="40">
        <v>0</v>
      </c>
    </row>
    <row r="10476" spans="1:11" x14ac:dyDescent="0.35">
      <c r="A10476">
        <v>31021</v>
      </c>
      <c r="B10476" t="s">
        <v>132</v>
      </c>
      <c r="C10476" s="70">
        <v>0</v>
      </c>
      <c r="D10476" s="70">
        <v>0</v>
      </c>
      <c r="E10476" s="71">
        <v>44712</v>
      </c>
      <c r="F10476" t="s">
        <v>6073</v>
      </c>
      <c r="G10476" t="s">
        <v>2247</v>
      </c>
      <c r="J10476" s="40">
        <v>0</v>
      </c>
      <c r="K10476" s="40">
        <v>0</v>
      </c>
    </row>
    <row r="10477" spans="1:11" x14ac:dyDescent="0.35">
      <c r="A10477">
        <v>31021</v>
      </c>
      <c r="B10477" t="s">
        <v>132</v>
      </c>
      <c r="C10477" s="70">
        <v>0</v>
      </c>
      <c r="D10477" s="70">
        <v>0</v>
      </c>
      <c r="E10477" s="71">
        <v>44722</v>
      </c>
      <c r="F10477" t="s">
        <v>8796</v>
      </c>
      <c r="G10477" t="s">
        <v>2142</v>
      </c>
      <c r="H10477" t="s">
        <v>8795</v>
      </c>
      <c r="I10477" t="s">
        <v>8794</v>
      </c>
      <c r="J10477" s="40">
        <v>0</v>
      </c>
      <c r="K10477" s="40">
        <v>1312.5</v>
      </c>
    </row>
    <row r="10478" spans="1:11" x14ac:dyDescent="0.35">
      <c r="A10478">
        <v>31021</v>
      </c>
      <c r="B10478" t="s">
        <v>132</v>
      </c>
      <c r="C10478" s="70">
        <v>0</v>
      </c>
      <c r="D10478" s="70">
        <v>0</v>
      </c>
      <c r="E10478" s="71">
        <v>44742</v>
      </c>
      <c r="F10478" t="s">
        <v>17195</v>
      </c>
      <c r="G10478" t="s">
        <v>1912</v>
      </c>
      <c r="J10478" s="40">
        <v>1312.5</v>
      </c>
      <c r="K10478" s="40">
        <v>0</v>
      </c>
    </row>
    <row r="10479" spans="1:11" x14ac:dyDescent="0.35">
      <c r="A10479">
        <v>31021</v>
      </c>
      <c r="B10479" t="s">
        <v>132</v>
      </c>
      <c r="C10479" s="70">
        <v>0</v>
      </c>
      <c r="D10479" s="70">
        <v>0</v>
      </c>
      <c r="E10479" s="71">
        <v>44742</v>
      </c>
      <c r="F10479" t="s">
        <v>15840</v>
      </c>
      <c r="G10479" t="s">
        <v>1912</v>
      </c>
      <c r="J10479" s="40">
        <v>333</v>
      </c>
      <c r="K10479" s="40">
        <v>0</v>
      </c>
    </row>
    <row r="10480" spans="1:11" x14ac:dyDescent="0.35">
      <c r="A10480">
        <v>31021</v>
      </c>
      <c r="B10480" t="s">
        <v>132</v>
      </c>
      <c r="C10480" s="70">
        <v>0</v>
      </c>
      <c r="D10480" s="70">
        <v>0</v>
      </c>
      <c r="E10480" s="71">
        <v>44742</v>
      </c>
      <c r="F10480" t="s">
        <v>5835</v>
      </c>
      <c r="G10480" t="s">
        <v>2247</v>
      </c>
      <c r="J10480" s="40">
        <v>0</v>
      </c>
      <c r="K10480" s="40">
        <v>0</v>
      </c>
    </row>
    <row r="10481" spans="1:11" x14ac:dyDescent="0.35">
      <c r="A10481">
        <v>31021</v>
      </c>
      <c r="B10481" t="s">
        <v>132</v>
      </c>
      <c r="C10481" s="70">
        <v>0</v>
      </c>
      <c r="D10481" s="70">
        <v>0</v>
      </c>
      <c r="E10481" s="71">
        <v>44743</v>
      </c>
      <c r="F10481" t="s">
        <v>17216</v>
      </c>
      <c r="G10481" t="s">
        <v>1907</v>
      </c>
      <c r="J10481" s="40">
        <v>0</v>
      </c>
      <c r="K10481" s="40">
        <v>333</v>
      </c>
    </row>
    <row r="10482" spans="1:11" x14ac:dyDescent="0.35">
      <c r="A10482">
        <v>31021</v>
      </c>
      <c r="B10482" t="s">
        <v>132</v>
      </c>
      <c r="C10482" s="70">
        <v>0</v>
      </c>
      <c r="D10482" s="70">
        <v>0</v>
      </c>
      <c r="E10482" s="71">
        <v>44752</v>
      </c>
      <c r="F10482" t="s">
        <v>8792</v>
      </c>
      <c r="G10482" t="s">
        <v>2142</v>
      </c>
      <c r="H10482" t="s">
        <v>8791</v>
      </c>
      <c r="I10482" t="s">
        <v>8790</v>
      </c>
      <c r="J10482" s="40">
        <v>0</v>
      </c>
      <c r="K10482" s="40">
        <v>1425</v>
      </c>
    </row>
    <row r="10483" spans="1:11" x14ac:dyDescent="0.35">
      <c r="A10483">
        <v>31021</v>
      </c>
      <c r="B10483" t="s">
        <v>132</v>
      </c>
      <c r="C10483" s="70">
        <v>0</v>
      </c>
      <c r="D10483" s="70">
        <v>0</v>
      </c>
      <c r="E10483" s="71">
        <v>44773</v>
      </c>
      <c r="F10483" t="s">
        <v>15835</v>
      </c>
      <c r="G10483" t="s">
        <v>1912</v>
      </c>
      <c r="J10483" s="40">
        <v>1425</v>
      </c>
      <c r="K10483" s="40">
        <v>0</v>
      </c>
    </row>
    <row r="10484" spans="1:11" x14ac:dyDescent="0.35">
      <c r="A10484">
        <v>31021</v>
      </c>
      <c r="B10484" t="s">
        <v>132</v>
      </c>
      <c r="C10484" s="70">
        <v>0</v>
      </c>
      <c r="D10484" s="70">
        <v>0</v>
      </c>
      <c r="E10484" s="71">
        <v>44773</v>
      </c>
      <c r="F10484" t="s">
        <v>5534</v>
      </c>
      <c r="G10484" t="s">
        <v>2247</v>
      </c>
      <c r="J10484" s="40">
        <v>0</v>
      </c>
      <c r="K10484" s="40">
        <v>0</v>
      </c>
    </row>
    <row r="10485" spans="1:11" x14ac:dyDescent="0.35">
      <c r="A10485">
        <v>31021</v>
      </c>
      <c r="B10485" t="s">
        <v>132</v>
      </c>
      <c r="C10485" s="70">
        <v>0</v>
      </c>
      <c r="D10485" s="70">
        <v>0</v>
      </c>
      <c r="E10485" s="71">
        <v>44783</v>
      </c>
      <c r="F10485" t="s">
        <v>8787</v>
      </c>
      <c r="G10485" t="s">
        <v>2142</v>
      </c>
      <c r="H10485" t="s">
        <v>8786</v>
      </c>
      <c r="I10485" t="s">
        <v>8785</v>
      </c>
      <c r="J10485" s="40">
        <v>0</v>
      </c>
      <c r="K10485" s="40">
        <v>1717.5</v>
      </c>
    </row>
    <row r="10486" spans="1:11" x14ac:dyDescent="0.35">
      <c r="A10486">
        <v>31021</v>
      </c>
      <c r="B10486" t="s">
        <v>132</v>
      </c>
      <c r="C10486" s="70">
        <v>0</v>
      </c>
      <c r="D10486" s="70">
        <v>0</v>
      </c>
      <c r="E10486" s="71">
        <v>44790</v>
      </c>
      <c r="F10486" t="s">
        <v>8784</v>
      </c>
      <c r="G10486" t="s">
        <v>2142</v>
      </c>
      <c r="H10486" t="s">
        <v>8783</v>
      </c>
      <c r="I10486" t="s">
        <v>8782</v>
      </c>
      <c r="J10486" s="40">
        <v>0</v>
      </c>
      <c r="K10486" s="40">
        <v>711.29</v>
      </c>
    </row>
    <row r="10487" spans="1:11" x14ac:dyDescent="0.35">
      <c r="A10487">
        <v>31021</v>
      </c>
      <c r="B10487" t="s">
        <v>132</v>
      </c>
      <c r="C10487" s="70">
        <v>0</v>
      </c>
      <c r="D10487" s="70">
        <v>0</v>
      </c>
      <c r="E10487" s="71">
        <v>44804</v>
      </c>
      <c r="F10487" t="s">
        <v>5062</v>
      </c>
      <c r="G10487" t="s">
        <v>2247</v>
      </c>
      <c r="H10487" t="s">
        <v>2265</v>
      </c>
      <c r="J10487" s="40">
        <v>0</v>
      </c>
      <c r="K10487" s="40">
        <v>0</v>
      </c>
    </row>
    <row r="10488" spans="1:11" x14ac:dyDescent="0.35">
      <c r="A10488">
        <v>31021</v>
      </c>
      <c r="B10488" t="s">
        <v>132</v>
      </c>
      <c r="C10488" s="70">
        <v>0</v>
      </c>
      <c r="D10488" s="70">
        <v>0</v>
      </c>
      <c r="E10488" s="71">
        <v>44805</v>
      </c>
      <c r="F10488" t="s">
        <v>15823</v>
      </c>
      <c r="G10488" t="s">
        <v>1907</v>
      </c>
      <c r="H10488" t="s">
        <v>15822</v>
      </c>
      <c r="I10488" t="s">
        <v>15822</v>
      </c>
      <c r="J10488" s="40">
        <v>1995.83</v>
      </c>
      <c r="K10488" s="40">
        <v>0</v>
      </c>
    </row>
    <row r="10489" spans="1:11" x14ac:dyDescent="0.35">
      <c r="A10489">
        <v>31021</v>
      </c>
      <c r="B10489" t="s">
        <v>132</v>
      </c>
      <c r="C10489" s="70">
        <v>0</v>
      </c>
      <c r="D10489" s="70">
        <v>0</v>
      </c>
      <c r="E10489" s="71">
        <v>44834</v>
      </c>
      <c r="F10489" t="s">
        <v>16578</v>
      </c>
      <c r="G10489" t="s">
        <v>1912</v>
      </c>
      <c r="I10489" t="s">
        <v>2518</v>
      </c>
      <c r="J10489" s="40">
        <v>1886.25</v>
      </c>
      <c r="K10489" s="40">
        <v>0</v>
      </c>
    </row>
    <row r="10490" spans="1:11" x14ac:dyDescent="0.35">
      <c r="A10490">
        <v>31021</v>
      </c>
      <c r="B10490" t="s">
        <v>132</v>
      </c>
      <c r="C10490" s="70">
        <v>0</v>
      </c>
      <c r="D10490" s="70">
        <v>0</v>
      </c>
      <c r="E10490" s="71">
        <v>44834</v>
      </c>
      <c r="F10490" t="s">
        <v>4934</v>
      </c>
      <c r="G10490" t="s">
        <v>2247</v>
      </c>
      <c r="H10490" t="s">
        <v>2262</v>
      </c>
      <c r="J10490" s="40">
        <v>0</v>
      </c>
      <c r="K10490" s="40">
        <v>0</v>
      </c>
    </row>
    <row r="10491" spans="1:11" x14ac:dyDescent="0.35">
      <c r="A10491">
        <v>31021</v>
      </c>
      <c r="B10491" t="s">
        <v>132</v>
      </c>
      <c r="C10491" s="70">
        <v>0</v>
      </c>
      <c r="D10491" s="70">
        <v>0</v>
      </c>
      <c r="E10491" s="71">
        <v>44852</v>
      </c>
      <c r="F10491" t="s">
        <v>15819</v>
      </c>
      <c r="G10491" t="s">
        <v>1912</v>
      </c>
      <c r="H10491" t="s">
        <v>15818</v>
      </c>
      <c r="I10491" t="s">
        <v>15818</v>
      </c>
      <c r="J10491" s="40">
        <v>1886.25</v>
      </c>
      <c r="K10491" s="40">
        <v>0</v>
      </c>
    </row>
    <row r="10492" spans="1:11" x14ac:dyDescent="0.35">
      <c r="A10492">
        <v>31021</v>
      </c>
      <c r="B10492" t="s">
        <v>132</v>
      </c>
      <c r="C10492" s="70">
        <v>0</v>
      </c>
      <c r="D10492" s="70">
        <v>0</v>
      </c>
      <c r="E10492" s="71">
        <v>44865</v>
      </c>
      <c r="F10492" t="s">
        <v>4418</v>
      </c>
      <c r="G10492" t="s">
        <v>2247</v>
      </c>
      <c r="H10492" t="s">
        <v>1919</v>
      </c>
      <c r="I10492" t="s">
        <v>1919</v>
      </c>
      <c r="J10492" s="40">
        <v>0</v>
      </c>
      <c r="K10492" s="40">
        <v>0</v>
      </c>
    </row>
    <row r="10493" spans="1:11" x14ac:dyDescent="0.35">
      <c r="A10493">
        <v>31021</v>
      </c>
      <c r="B10493" t="s">
        <v>132</v>
      </c>
      <c r="C10493" s="70">
        <v>0</v>
      </c>
      <c r="D10493" s="70">
        <v>0</v>
      </c>
      <c r="E10493" s="71">
        <v>44866</v>
      </c>
      <c r="F10493" t="s">
        <v>8775</v>
      </c>
      <c r="G10493" t="s">
        <v>2142</v>
      </c>
      <c r="H10493" t="s">
        <v>8774</v>
      </c>
      <c r="I10493" t="s">
        <v>8773</v>
      </c>
      <c r="J10493" s="40">
        <v>0</v>
      </c>
      <c r="K10493" s="40">
        <v>1886.25</v>
      </c>
    </row>
    <row r="10494" spans="1:11" x14ac:dyDescent="0.35">
      <c r="A10494">
        <v>31021</v>
      </c>
      <c r="B10494" t="s">
        <v>132</v>
      </c>
      <c r="C10494" s="70">
        <v>0</v>
      </c>
      <c r="D10494" s="70">
        <v>0</v>
      </c>
      <c r="E10494" s="71">
        <v>44866</v>
      </c>
      <c r="F10494" t="s">
        <v>8772</v>
      </c>
      <c r="G10494" t="s">
        <v>2142</v>
      </c>
      <c r="H10494" t="s">
        <v>8771</v>
      </c>
      <c r="I10494" t="s">
        <v>8770</v>
      </c>
      <c r="J10494" s="40">
        <v>0</v>
      </c>
      <c r="K10494" s="40">
        <v>1886.25</v>
      </c>
    </row>
    <row r="10495" spans="1:11" x14ac:dyDescent="0.35">
      <c r="A10495">
        <v>31021</v>
      </c>
      <c r="B10495" t="s">
        <v>132</v>
      </c>
      <c r="C10495" s="70">
        <v>0</v>
      </c>
      <c r="D10495" s="70">
        <v>0</v>
      </c>
      <c r="E10495" s="71">
        <v>44875</v>
      </c>
      <c r="F10495" t="s">
        <v>8769</v>
      </c>
      <c r="G10495" t="s">
        <v>2142</v>
      </c>
      <c r="H10495" t="s">
        <v>8768</v>
      </c>
      <c r="I10495" t="s">
        <v>8767</v>
      </c>
      <c r="J10495" s="40">
        <v>0</v>
      </c>
      <c r="K10495" s="40">
        <v>1886.25</v>
      </c>
    </row>
    <row r="10496" spans="1:11" x14ac:dyDescent="0.35">
      <c r="A10496">
        <v>31021</v>
      </c>
      <c r="B10496" t="s">
        <v>132</v>
      </c>
      <c r="C10496" s="70">
        <v>0</v>
      </c>
      <c r="D10496" s="70">
        <v>0</v>
      </c>
      <c r="E10496" s="71">
        <v>44895</v>
      </c>
      <c r="F10496" t="s">
        <v>16497</v>
      </c>
      <c r="G10496" t="s">
        <v>1912</v>
      </c>
      <c r="H10496" t="s">
        <v>2514</v>
      </c>
      <c r="I10496" t="s">
        <v>2514</v>
      </c>
      <c r="J10496" s="40">
        <v>1886.25</v>
      </c>
      <c r="K10496" s="40">
        <v>0</v>
      </c>
    </row>
    <row r="10497" spans="1:11" x14ac:dyDescent="0.35">
      <c r="A10497">
        <v>31021</v>
      </c>
      <c r="B10497" t="s">
        <v>132</v>
      </c>
      <c r="C10497" s="70">
        <v>0</v>
      </c>
      <c r="D10497" s="70">
        <v>0</v>
      </c>
      <c r="E10497" s="71">
        <v>44895</v>
      </c>
      <c r="F10497" t="s">
        <v>4246</v>
      </c>
      <c r="G10497" t="s">
        <v>2247</v>
      </c>
      <c r="H10497" t="s">
        <v>1916</v>
      </c>
      <c r="I10497" t="s">
        <v>1916</v>
      </c>
      <c r="J10497" s="40">
        <v>0</v>
      </c>
      <c r="K10497" s="40">
        <v>0</v>
      </c>
    </row>
    <row r="10498" spans="1:11" x14ac:dyDescent="0.35">
      <c r="A10498">
        <v>31021</v>
      </c>
      <c r="B10498" t="s">
        <v>132</v>
      </c>
      <c r="C10498" s="70">
        <v>0</v>
      </c>
      <c r="D10498" s="70">
        <v>0</v>
      </c>
      <c r="E10498" s="71">
        <v>44905</v>
      </c>
      <c r="F10498" t="s">
        <v>8764</v>
      </c>
      <c r="G10498" t="s">
        <v>2142</v>
      </c>
      <c r="H10498" t="s">
        <v>8763</v>
      </c>
      <c r="I10498" t="s">
        <v>8762</v>
      </c>
      <c r="J10498" s="40">
        <v>0</v>
      </c>
      <c r="K10498" s="40">
        <v>1886.25</v>
      </c>
    </row>
    <row r="10499" spans="1:11" x14ac:dyDescent="0.35">
      <c r="A10499">
        <v>31021</v>
      </c>
      <c r="B10499" t="s">
        <v>132</v>
      </c>
      <c r="C10499" s="70">
        <v>0</v>
      </c>
      <c r="D10499" s="70">
        <v>0</v>
      </c>
      <c r="E10499" s="71">
        <v>44926</v>
      </c>
      <c r="F10499" t="s">
        <v>16577</v>
      </c>
      <c r="G10499" t="s">
        <v>1912</v>
      </c>
      <c r="H10499" t="s">
        <v>16331</v>
      </c>
      <c r="I10499" t="s">
        <v>16331</v>
      </c>
      <c r="J10499" s="40">
        <v>1886.25</v>
      </c>
      <c r="K10499" s="40">
        <v>0</v>
      </c>
    </row>
    <row r="10500" spans="1:11" x14ac:dyDescent="0.35">
      <c r="A10500">
        <v>31021</v>
      </c>
      <c r="B10500" t="s">
        <v>132</v>
      </c>
      <c r="C10500" s="70">
        <v>0</v>
      </c>
      <c r="D10500" s="70">
        <v>0</v>
      </c>
      <c r="E10500" s="71">
        <v>44926</v>
      </c>
      <c r="F10500" t="s">
        <v>3886</v>
      </c>
      <c r="G10500" t="s">
        <v>2247</v>
      </c>
      <c r="H10500" t="s">
        <v>1911</v>
      </c>
      <c r="I10500" t="s">
        <v>1911</v>
      </c>
      <c r="J10500" s="40">
        <v>0</v>
      </c>
      <c r="K10500" s="40">
        <v>0</v>
      </c>
    </row>
    <row r="10501" spans="1:11" x14ac:dyDescent="0.35">
      <c r="A10501">
        <v>31026</v>
      </c>
      <c r="B10501" t="s">
        <v>133</v>
      </c>
      <c r="C10501" s="70">
        <v>0</v>
      </c>
      <c r="D10501" s="70">
        <v>0</v>
      </c>
      <c r="E10501" s="71">
        <v>44592</v>
      </c>
      <c r="F10501" t="s">
        <v>15857</v>
      </c>
      <c r="G10501" t="s">
        <v>1912</v>
      </c>
      <c r="J10501" s="40">
        <v>14.06</v>
      </c>
      <c r="K10501" s="40">
        <v>0</v>
      </c>
    </row>
    <row r="10502" spans="1:11" x14ac:dyDescent="0.35">
      <c r="A10502">
        <v>31026</v>
      </c>
      <c r="B10502" t="s">
        <v>133</v>
      </c>
      <c r="C10502" s="70">
        <v>0</v>
      </c>
      <c r="D10502" s="70">
        <v>0</v>
      </c>
      <c r="E10502" s="71">
        <v>44620</v>
      </c>
      <c r="F10502" t="s">
        <v>15855</v>
      </c>
      <c r="G10502" t="s">
        <v>1912</v>
      </c>
      <c r="J10502" s="40">
        <v>14.06</v>
      </c>
      <c r="K10502" s="40">
        <v>0</v>
      </c>
    </row>
    <row r="10503" spans="1:11" x14ac:dyDescent="0.35">
      <c r="A10503">
        <v>31026</v>
      </c>
      <c r="B10503" t="s">
        <v>133</v>
      </c>
      <c r="C10503" s="70">
        <v>0</v>
      </c>
      <c r="D10503" s="70">
        <v>0</v>
      </c>
      <c r="E10503" s="71">
        <v>44643</v>
      </c>
      <c r="F10503" t="s">
        <v>13848</v>
      </c>
      <c r="G10503" t="s">
        <v>2142</v>
      </c>
      <c r="H10503" t="s">
        <v>13847</v>
      </c>
      <c r="I10503" t="s">
        <v>13846</v>
      </c>
      <c r="J10503" s="40">
        <v>0</v>
      </c>
      <c r="K10503" s="40">
        <v>82.74</v>
      </c>
    </row>
    <row r="10504" spans="1:11" x14ac:dyDescent="0.35">
      <c r="A10504">
        <v>31026</v>
      </c>
      <c r="B10504" t="s">
        <v>133</v>
      </c>
      <c r="C10504" s="70">
        <v>0</v>
      </c>
      <c r="D10504" s="70">
        <v>0</v>
      </c>
      <c r="E10504" s="71">
        <v>44646</v>
      </c>
      <c r="F10504" t="s">
        <v>6681</v>
      </c>
      <c r="G10504" t="s">
        <v>1907</v>
      </c>
      <c r="J10504" s="40">
        <v>0</v>
      </c>
      <c r="K10504" s="40">
        <v>3.21</v>
      </c>
    </row>
    <row r="10505" spans="1:11" x14ac:dyDescent="0.35">
      <c r="A10505">
        <v>31026</v>
      </c>
      <c r="B10505" t="s">
        <v>133</v>
      </c>
      <c r="C10505" s="70">
        <v>0</v>
      </c>
      <c r="D10505" s="70">
        <v>0</v>
      </c>
      <c r="E10505" s="71">
        <v>44651</v>
      </c>
      <c r="F10505" t="s">
        <v>17451</v>
      </c>
      <c r="G10505" t="s">
        <v>1912</v>
      </c>
      <c r="J10505" s="40">
        <v>85.95</v>
      </c>
      <c r="K10505" s="40">
        <v>0</v>
      </c>
    </row>
    <row r="10506" spans="1:11" x14ac:dyDescent="0.35">
      <c r="A10506">
        <v>31026</v>
      </c>
      <c r="B10506" t="s">
        <v>133</v>
      </c>
      <c r="C10506" s="70">
        <v>0</v>
      </c>
      <c r="D10506" s="70">
        <v>0</v>
      </c>
      <c r="E10506" s="71">
        <v>44651</v>
      </c>
      <c r="F10506" t="s">
        <v>6647</v>
      </c>
      <c r="G10506" t="s">
        <v>2247</v>
      </c>
      <c r="J10506" s="40">
        <v>0</v>
      </c>
      <c r="K10506" s="40">
        <v>0</v>
      </c>
    </row>
    <row r="10507" spans="1:11" x14ac:dyDescent="0.35">
      <c r="A10507">
        <v>31026</v>
      </c>
      <c r="B10507" t="s">
        <v>133</v>
      </c>
      <c r="C10507" s="70">
        <v>0</v>
      </c>
      <c r="D10507" s="70">
        <v>0</v>
      </c>
      <c r="E10507" s="71">
        <v>44681</v>
      </c>
      <c r="F10507" t="s">
        <v>15851</v>
      </c>
      <c r="G10507" t="s">
        <v>1912</v>
      </c>
      <c r="J10507" s="40">
        <v>14.06</v>
      </c>
      <c r="K10507" s="40">
        <v>0</v>
      </c>
    </row>
    <row r="10508" spans="1:11" x14ac:dyDescent="0.35">
      <c r="A10508">
        <v>31026</v>
      </c>
      <c r="B10508" t="s">
        <v>133</v>
      </c>
      <c r="C10508" s="70">
        <v>0</v>
      </c>
      <c r="D10508" s="70">
        <v>0</v>
      </c>
      <c r="E10508" s="71">
        <v>44681</v>
      </c>
      <c r="F10508" t="s">
        <v>15851</v>
      </c>
      <c r="G10508" t="s">
        <v>1912</v>
      </c>
      <c r="J10508" s="40">
        <v>14.99</v>
      </c>
      <c r="K10508" s="40">
        <v>0</v>
      </c>
    </row>
    <row r="10509" spans="1:11" x14ac:dyDescent="0.35">
      <c r="A10509">
        <v>31026</v>
      </c>
      <c r="B10509" t="s">
        <v>133</v>
      </c>
      <c r="C10509" s="70">
        <v>0</v>
      </c>
      <c r="D10509" s="70">
        <v>0</v>
      </c>
      <c r="E10509" s="71">
        <v>44681</v>
      </c>
      <c r="F10509" t="s">
        <v>6380</v>
      </c>
      <c r="G10509" t="s">
        <v>2247</v>
      </c>
      <c r="J10509" s="40">
        <v>0</v>
      </c>
      <c r="K10509" s="40">
        <v>0</v>
      </c>
    </row>
    <row r="10510" spans="1:11" x14ac:dyDescent="0.35">
      <c r="A10510">
        <v>31026</v>
      </c>
      <c r="B10510" t="s">
        <v>133</v>
      </c>
      <c r="C10510" s="70">
        <v>0</v>
      </c>
      <c r="D10510" s="70">
        <v>0</v>
      </c>
      <c r="E10510" s="71">
        <v>44683</v>
      </c>
      <c r="F10510" t="s">
        <v>8874</v>
      </c>
      <c r="G10510" t="s">
        <v>2142</v>
      </c>
      <c r="H10510" t="s">
        <v>8873</v>
      </c>
      <c r="I10510" t="s">
        <v>8872</v>
      </c>
      <c r="J10510" s="40">
        <v>0</v>
      </c>
      <c r="K10510" s="40">
        <v>19.63</v>
      </c>
    </row>
    <row r="10511" spans="1:11" x14ac:dyDescent="0.35">
      <c r="A10511">
        <v>31026</v>
      </c>
      <c r="B10511" t="s">
        <v>133</v>
      </c>
      <c r="C10511" s="70">
        <v>0</v>
      </c>
      <c r="D10511" s="70">
        <v>0</v>
      </c>
      <c r="E10511" s="71">
        <v>44698</v>
      </c>
      <c r="F10511" t="s">
        <v>17574</v>
      </c>
      <c r="G10511" t="s">
        <v>1912</v>
      </c>
      <c r="J10511" s="40">
        <v>507</v>
      </c>
      <c r="K10511" s="40">
        <v>0</v>
      </c>
    </row>
    <row r="10512" spans="1:11" x14ac:dyDescent="0.35">
      <c r="A10512">
        <v>31026</v>
      </c>
      <c r="B10512" t="s">
        <v>133</v>
      </c>
      <c r="C10512" s="70">
        <v>0</v>
      </c>
      <c r="D10512" s="70">
        <v>0</v>
      </c>
      <c r="E10512" s="71">
        <v>44700</v>
      </c>
      <c r="F10512" t="s">
        <v>17573</v>
      </c>
      <c r="G10512" t="s">
        <v>1912</v>
      </c>
      <c r="J10512" s="40">
        <v>161.88</v>
      </c>
      <c r="K10512" s="40">
        <v>0</v>
      </c>
    </row>
    <row r="10513" spans="1:11" x14ac:dyDescent="0.35">
      <c r="A10513">
        <v>31026</v>
      </c>
      <c r="B10513" t="s">
        <v>133</v>
      </c>
      <c r="C10513" s="70">
        <v>0</v>
      </c>
      <c r="D10513" s="70">
        <v>0</v>
      </c>
      <c r="E10513" s="71">
        <v>44700</v>
      </c>
      <c r="F10513" t="s">
        <v>17572</v>
      </c>
      <c r="G10513" t="s">
        <v>1912</v>
      </c>
      <c r="J10513" s="40">
        <v>344.66</v>
      </c>
      <c r="K10513" s="40">
        <v>0</v>
      </c>
    </row>
    <row r="10514" spans="1:11" x14ac:dyDescent="0.35">
      <c r="A10514">
        <v>31026</v>
      </c>
      <c r="B10514" t="s">
        <v>133</v>
      </c>
      <c r="C10514" s="70">
        <v>0</v>
      </c>
      <c r="D10514" s="70">
        <v>0</v>
      </c>
      <c r="E10514" s="71">
        <v>44708</v>
      </c>
      <c r="F10514" t="s">
        <v>6102</v>
      </c>
      <c r="G10514" t="s">
        <v>1907</v>
      </c>
      <c r="J10514" s="40">
        <v>0</v>
      </c>
      <c r="K10514" s="40">
        <v>8.75</v>
      </c>
    </row>
    <row r="10515" spans="1:11" x14ac:dyDescent="0.35">
      <c r="A10515">
        <v>31026</v>
      </c>
      <c r="B10515" t="s">
        <v>133</v>
      </c>
      <c r="C10515" s="70">
        <v>0</v>
      </c>
      <c r="D10515" s="70">
        <v>0</v>
      </c>
      <c r="E10515" s="71">
        <v>44712</v>
      </c>
      <c r="F10515" t="s">
        <v>15845</v>
      </c>
      <c r="G10515" t="s">
        <v>1912</v>
      </c>
      <c r="J10515" s="40">
        <v>430.44</v>
      </c>
      <c r="K10515" s="40">
        <v>0</v>
      </c>
    </row>
    <row r="10516" spans="1:11" x14ac:dyDescent="0.35">
      <c r="A10516">
        <v>31026</v>
      </c>
      <c r="B10516" t="s">
        <v>133</v>
      </c>
      <c r="C10516" s="70">
        <v>0</v>
      </c>
      <c r="D10516" s="70">
        <v>0</v>
      </c>
      <c r="E10516" s="71">
        <v>44712</v>
      </c>
      <c r="F10516" t="s">
        <v>15845</v>
      </c>
      <c r="G10516" t="s">
        <v>1912</v>
      </c>
      <c r="J10516" s="40">
        <v>14.99</v>
      </c>
      <c r="K10516" s="40">
        <v>0</v>
      </c>
    </row>
    <row r="10517" spans="1:11" x14ac:dyDescent="0.35">
      <c r="A10517">
        <v>31026</v>
      </c>
      <c r="B10517" t="s">
        <v>133</v>
      </c>
      <c r="C10517" s="70">
        <v>0</v>
      </c>
      <c r="D10517" s="70">
        <v>0</v>
      </c>
      <c r="E10517" s="71">
        <v>44712</v>
      </c>
      <c r="F10517" t="s">
        <v>6072</v>
      </c>
      <c r="G10517" t="s">
        <v>2247</v>
      </c>
      <c r="J10517" s="40">
        <v>0</v>
      </c>
      <c r="K10517" s="40">
        <v>0</v>
      </c>
    </row>
    <row r="10518" spans="1:11" x14ac:dyDescent="0.35">
      <c r="A10518">
        <v>31026</v>
      </c>
      <c r="B10518" t="s">
        <v>133</v>
      </c>
      <c r="C10518" s="70">
        <v>0</v>
      </c>
      <c r="D10518" s="70">
        <v>0</v>
      </c>
      <c r="E10518" s="71">
        <v>44712</v>
      </c>
      <c r="F10518" t="s">
        <v>8864</v>
      </c>
      <c r="G10518" t="s">
        <v>2142</v>
      </c>
      <c r="H10518" t="s">
        <v>8863</v>
      </c>
      <c r="I10518" t="s">
        <v>8862</v>
      </c>
      <c r="J10518" s="40">
        <v>0</v>
      </c>
      <c r="K10518" s="40">
        <v>19.23</v>
      </c>
    </row>
    <row r="10519" spans="1:11" x14ac:dyDescent="0.35">
      <c r="A10519">
        <v>31026</v>
      </c>
      <c r="B10519" t="s">
        <v>133</v>
      </c>
      <c r="C10519" s="70">
        <v>0</v>
      </c>
      <c r="D10519" s="70">
        <v>0</v>
      </c>
      <c r="E10519" s="71">
        <v>44713</v>
      </c>
      <c r="F10519" t="s">
        <v>9365</v>
      </c>
      <c r="G10519" t="s">
        <v>2142</v>
      </c>
      <c r="H10519" t="s">
        <v>9364</v>
      </c>
      <c r="I10519" t="s">
        <v>9363</v>
      </c>
      <c r="J10519" s="40">
        <v>0</v>
      </c>
      <c r="K10519" s="40">
        <v>335.91</v>
      </c>
    </row>
    <row r="10520" spans="1:11" x14ac:dyDescent="0.35">
      <c r="A10520">
        <v>31026</v>
      </c>
      <c r="B10520" t="s">
        <v>133</v>
      </c>
      <c r="C10520" s="70">
        <v>0</v>
      </c>
      <c r="D10520" s="70">
        <v>0</v>
      </c>
      <c r="E10520" s="71">
        <v>44742</v>
      </c>
      <c r="F10520" t="s">
        <v>8414</v>
      </c>
      <c r="G10520" t="s">
        <v>1912</v>
      </c>
      <c r="J10520" s="40">
        <v>19.63</v>
      </c>
      <c r="K10520" s="40">
        <v>0</v>
      </c>
    </row>
    <row r="10521" spans="1:11" x14ac:dyDescent="0.35">
      <c r="A10521">
        <v>31026</v>
      </c>
      <c r="B10521" t="s">
        <v>133</v>
      </c>
      <c r="C10521" s="70">
        <v>0</v>
      </c>
      <c r="D10521" s="70">
        <v>0</v>
      </c>
      <c r="E10521" s="71">
        <v>44742</v>
      </c>
      <c r="F10521" t="s">
        <v>8414</v>
      </c>
      <c r="G10521" t="s">
        <v>1912</v>
      </c>
      <c r="J10521" s="40">
        <v>19.23</v>
      </c>
      <c r="K10521" s="40">
        <v>0</v>
      </c>
    </row>
    <row r="10522" spans="1:11" x14ac:dyDescent="0.35">
      <c r="A10522">
        <v>31026</v>
      </c>
      <c r="B10522" t="s">
        <v>133</v>
      </c>
      <c r="C10522" s="70">
        <v>0</v>
      </c>
      <c r="D10522" s="70">
        <v>0</v>
      </c>
      <c r="E10522" s="71">
        <v>44742</v>
      </c>
      <c r="F10522" t="s">
        <v>17195</v>
      </c>
      <c r="G10522" t="s">
        <v>1912</v>
      </c>
      <c r="J10522" s="40">
        <v>50.38</v>
      </c>
      <c r="K10522" s="40">
        <v>0</v>
      </c>
    </row>
    <row r="10523" spans="1:11" x14ac:dyDescent="0.35">
      <c r="A10523">
        <v>31026</v>
      </c>
      <c r="B10523" t="s">
        <v>133</v>
      </c>
      <c r="C10523" s="70">
        <v>0</v>
      </c>
      <c r="D10523" s="70">
        <v>0</v>
      </c>
      <c r="E10523" s="71">
        <v>44742</v>
      </c>
      <c r="F10523" t="s">
        <v>17195</v>
      </c>
      <c r="G10523" t="s">
        <v>1912</v>
      </c>
      <c r="J10523" s="40">
        <v>14.99</v>
      </c>
      <c r="K10523" s="40">
        <v>0</v>
      </c>
    </row>
    <row r="10524" spans="1:11" x14ac:dyDescent="0.35">
      <c r="A10524">
        <v>31026</v>
      </c>
      <c r="B10524" t="s">
        <v>133</v>
      </c>
      <c r="C10524" s="70">
        <v>0</v>
      </c>
      <c r="D10524" s="70">
        <v>0</v>
      </c>
      <c r="E10524" s="71">
        <v>44742</v>
      </c>
      <c r="F10524" t="s">
        <v>5834</v>
      </c>
      <c r="G10524" t="s">
        <v>2247</v>
      </c>
      <c r="J10524" s="40">
        <v>0</v>
      </c>
      <c r="K10524" s="40">
        <v>0</v>
      </c>
    </row>
    <row r="10525" spans="1:11" x14ac:dyDescent="0.35">
      <c r="A10525">
        <v>31026</v>
      </c>
      <c r="B10525" t="s">
        <v>133</v>
      </c>
      <c r="C10525" s="70">
        <v>0</v>
      </c>
      <c r="D10525" s="70">
        <v>0</v>
      </c>
      <c r="E10525" s="71">
        <v>44743</v>
      </c>
      <c r="F10525" t="s">
        <v>9333</v>
      </c>
      <c r="G10525" t="s">
        <v>2142</v>
      </c>
      <c r="H10525" t="s">
        <v>5584</v>
      </c>
      <c r="I10525" t="s">
        <v>5583</v>
      </c>
      <c r="J10525" s="40">
        <v>0</v>
      </c>
      <c r="K10525" s="40">
        <v>432.7</v>
      </c>
    </row>
    <row r="10526" spans="1:11" x14ac:dyDescent="0.35">
      <c r="A10526">
        <v>31026</v>
      </c>
      <c r="B10526" t="s">
        <v>133</v>
      </c>
      <c r="C10526" s="70">
        <v>0</v>
      </c>
      <c r="D10526" s="70">
        <v>0</v>
      </c>
      <c r="E10526" s="71">
        <v>44743</v>
      </c>
      <c r="F10526" t="s">
        <v>5585</v>
      </c>
      <c r="G10526" t="s">
        <v>1907</v>
      </c>
      <c r="H10526" t="s">
        <v>5584</v>
      </c>
      <c r="I10526" t="s">
        <v>5583</v>
      </c>
      <c r="J10526" s="40">
        <v>2.2599999999999998</v>
      </c>
      <c r="K10526" s="40">
        <v>0</v>
      </c>
    </row>
    <row r="10527" spans="1:11" x14ac:dyDescent="0.35">
      <c r="A10527">
        <v>31026</v>
      </c>
      <c r="B10527" t="s">
        <v>133</v>
      </c>
      <c r="C10527" s="70">
        <v>0</v>
      </c>
      <c r="D10527" s="70">
        <v>0</v>
      </c>
      <c r="E10527" s="71">
        <v>44773</v>
      </c>
      <c r="F10527" t="s">
        <v>15837</v>
      </c>
      <c r="G10527" t="s">
        <v>1912</v>
      </c>
      <c r="J10527" s="40">
        <v>12.9</v>
      </c>
      <c r="K10527" s="40">
        <v>0</v>
      </c>
    </row>
    <row r="10528" spans="1:11" x14ac:dyDescent="0.35">
      <c r="A10528">
        <v>31026</v>
      </c>
      <c r="B10528" t="s">
        <v>133</v>
      </c>
      <c r="C10528" s="70">
        <v>0</v>
      </c>
      <c r="D10528" s="70">
        <v>0</v>
      </c>
      <c r="E10528" s="71">
        <v>44773</v>
      </c>
      <c r="F10528" t="s">
        <v>15835</v>
      </c>
      <c r="G10528" t="s">
        <v>1912</v>
      </c>
      <c r="J10528" s="40">
        <v>341.92</v>
      </c>
      <c r="K10528" s="40">
        <v>0</v>
      </c>
    </row>
    <row r="10529" spans="1:11" x14ac:dyDescent="0.35">
      <c r="A10529">
        <v>31026</v>
      </c>
      <c r="B10529" t="s">
        <v>133</v>
      </c>
      <c r="C10529" s="70">
        <v>0</v>
      </c>
      <c r="D10529" s="70">
        <v>0</v>
      </c>
      <c r="E10529" s="71">
        <v>44773</v>
      </c>
      <c r="F10529" t="s">
        <v>15835</v>
      </c>
      <c r="G10529" t="s">
        <v>1912</v>
      </c>
      <c r="J10529" s="40">
        <v>9.9499999999999993</v>
      </c>
      <c r="K10529" s="40">
        <v>0</v>
      </c>
    </row>
    <row r="10530" spans="1:11" x14ac:dyDescent="0.35">
      <c r="A10530">
        <v>31026</v>
      </c>
      <c r="B10530" t="s">
        <v>133</v>
      </c>
      <c r="C10530" s="70">
        <v>0</v>
      </c>
      <c r="D10530" s="70">
        <v>0</v>
      </c>
      <c r="E10530" s="71">
        <v>44773</v>
      </c>
      <c r="F10530" t="s">
        <v>15835</v>
      </c>
      <c r="G10530" t="s">
        <v>1912</v>
      </c>
      <c r="J10530" s="40">
        <v>14.99</v>
      </c>
      <c r="K10530" s="40">
        <v>0</v>
      </c>
    </row>
    <row r="10531" spans="1:11" x14ac:dyDescent="0.35">
      <c r="A10531">
        <v>31026</v>
      </c>
      <c r="B10531" t="s">
        <v>133</v>
      </c>
      <c r="C10531" s="70">
        <v>0</v>
      </c>
      <c r="D10531" s="70">
        <v>0</v>
      </c>
      <c r="E10531" s="71">
        <v>44773</v>
      </c>
      <c r="F10531" t="s">
        <v>5533</v>
      </c>
      <c r="G10531" t="s">
        <v>2247</v>
      </c>
      <c r="J10531" s="40">
        <v>0</v>
      </c>
      <c r="K10531" s="40">
        <v>0</v>
      </c>
    </row>
    <row r="10532" spans="1:11" x14ac:dyDescent="0.35">
      <c r="A10532">
        <v>31026</v>
      </c>
      <c r="B10532" t="s">
        <v>133</v>
      </c>
      <c r="C10532" s="70">
        <v>0</v>
      </c>
      <c r="D10532" s="70">
        <v>0</v>
      </c>
      <c r="E10532" s="71">
        <v>44801</v>
      </c>
      <c r="F10532" t="s">
        <v>15828</v>
      </c>
      <c r="G10532" t="s">
        <v>1912</v>
      </c>
      <c r="J10532" s="40">
        <v>10.029999999999999</v>
      </c>
      <c r="K10532" s="40">
        <v>0</v>
      </c>
    </row>
    <row r="10533" spans="1:11" x14ac:dyDescent="0.35">
      <c r="A10533">
        <v>31026</v>
      </c>
      <c r="B10533" t="s">
        <v>133</v>
      </c>
      <c r="C10533" s="70">
        <v>0</v>
      </c>
      <c r="D10533" s="70">
        <v>0</v>
      </c>
      <c r="E10533" s="71">
        <v>44801</v>
      </c>
      <c r="F10533" t="s">
        <v>15828</v>
      </c>
      <c r="G10533" t="s">
        <v>1912</v>
      </c>
      <c r="J10533" s="40">
        <v>14.99</v>
      </c>
      <c r="K10533" s="40">
        <v>0</v>
      </c>
    </row>
    <row r="10534" spans="1:11" x14ac:dyDescent="0.35">
      <c r="A10534">
        <v>31026</v>
      </c>
      <c r="B10534" t="s">
        <v>133</v>
      </c>
      <c r="C10534" s="70">
        <v>0</v>
      </c>
      <c r="D10534" s="70">
        <v>0</v>
      </c>
      <c r="E10534" s="71">
        <v>44801</v>
      </c>
      <c r="F10534" t="s">
        <v>16636</v>
      </c>
      <c r="G10534" t="s">
        <v>1912</v>
      </c>
      <c r="J10534" s="40">
        <v>17.23</v>
      </c>
      <c r="K10534" s="40">
        <v>0</v>
      </c>
    </row>
    <row r="10535" spans="1:11" x14ac:dyDescent="0.35">
      <c r="A10535">
        <v>31026</v>
      </c>
      <c r="B10535" t="s">
        <v>133</v>
      </c>
      <c r="C10535" s="70">
        <v>0</v>
      </c>
      <c r="D10535" s="70">
        <v>0</v>
      </c>
      <c r="E10535" s="71">
        <v>44804</v>
      </c>
      <c r="F10535" t="s">
        <v>15824</v>
      </c>
      <c r="G10535" t="s">
        <v>1912</v>
      </c>
      <c r="J10535" s="40">
        <v>50</v>
      </c>
      <c r="K10535" s="40">
        <v>0</v>
      </c>
    </row>
    <row r="10536" spans="1:11" x14ac:dyDescent="0.35">
      <c r="A10536">
        <v>31026</v>
      </c>
      <c r="B10536" t="s">
        <v>133</v>
      </c>
      <c r="C10536" s="70">
        <v>0</v>
      </c>
      <c r="D10536" s="70">
        <v>0</v>
      </c>
      <c r="E10536" s="71">
        <v>44804</v>
      </c>
      <c r="F10536" t="s">
        <v>15824</v>
      </c>
      <c r="G10536" t="s">
        <v>1912</v>
      </c>
      <c r="J10536" s="40">
        <v>25</v>
      </c>
      <c r="K10536" s="40">
        <v>0</v>
      </c>
    </row>
    <row r="10537" spans="1:11" x14ac:dyDescent="0.35">
      <c r="A10537">
        <v>31026</v>
      </c>
      <c r="B10537" t="s">
        <v>133</v>
      </c>
      <c r="C10537" s="70">
        <v>0</v>
      </c>
      <c r="D10537" s="70">
        <v>0</v>
      </c>
      <c r="E10537" s="71">
        <v>44804</v>
      </c>
      <c r="F10537" t="s">
        <v>5061</v>
      </c>
      <c r="G10537" t="s">
        <v>2247</v>
      </c>
      <c r="H10537" t="s">
        <v>2265</v>
      </c>
      <c r="J10537" s="40">
        <v>0</v>
      </c>
      <c r="K10537" s="40">
        <v>0</v>
      </c>
    </row>
    <row r="10538" spans="1:11" x14ac:dyDescent="0.35">
      <c r="A10538">
        <v>31026</v>
      </c>
      <c r="B10538" t="s">
        <v>133</v>
      </c>
      <c r="C10538" s="70">
        <v>0</v>
      </c>
      <c r="D10538" s="70">
        <v>0</v>
      </c>
      <c r="E10538" s="71">
        <v>44834</v>
      </c>
      <c r="F10538" t="s">
        <v>16509</v>
      </c>
      <c r="G10538" t="s">
        <v>1912</v>
      </c>
      <c r="I10538" t="s">
        <v>16508</v>
      </c>
      <c r="J10538" s="40">
        <v>17.23</v>
      </c>
      <c r="K10538" s="40">
        <v>0</v>
      </c>
    </row>
    <row r="10539" spans="1:11" x14ac:dyDescent="0.35">
      <c r="A10539">
        <v>31026</v>
      </c>
      <c r="B10539" t="s">
        <v>133</v>
      </c>
      <c r="C10539" s="70">
        <v>0</v>
      </c>
      <c r="D10539" s="70">
        <v>0</v>
      </c>
      <c r="E10539" s="71">
        <v>44834</v>
      </c>
      <c r="F10539" t="s">
        <v>4933</v>
      </c>
      <c r="G10539" t="s">
        <v>2247</v>
      </c>
      <c r="H10539" t="s">
        <v>2262</v>
      </c>
      <c r="J10539" s="40">
        <v>0</v>
      </c>
      <c r="K10539" s="40">
        <v>0</v>
      </c>
    </row>
    <row r="10540" spans="1:11" x14ac:dyDescent="0.35">
      <c r="A10540">
        <v>31026</v>
      </c>
      <c r="B10540" t="s">
        <v>133</v>
      </c>
      <c r="C10540" s="70">
        <v>0</v>
      </c>
      <c r="D10540" s="70">
        <v>0</v>
      </c>
      <c r="E10540" s="71">
        <v>44859</v>
      </c>
      <c r="F10540" t="s">
        <v>16507</v>
      </c>
      <c r="G10540" t="s">
        <v>1912</v>
      </c>
      <c r="H10540" t="s">
        <v>16506</v>
      </c>
      <c r="I10540" t="s">
        <v>16506</v>
      </c>
      <c r="J10540" s="40">
        <v>17.23</v>
      </c>
      <c r="K10540" s="40">
        <v>0</v>
      </c>
    </row>
    <row r="10541" spans="1:11" x14ac:dyDescent="0.35">
      <c r="A10541">
        <v>31026</v>
      </c>
      <c r="B10541" t="s">
        <v>133</v>
      </c>
      <c r="C10541" s="70">
        <v>0</v>
      </c>
      <c r="D10541" s="70">
        <v>0</v>
      </c>
      <c r="E10541" s="71">
        <v>44865</v>
      </c>
      <c r="F10541" t="s">
        <v>15816</v>
      </c>
      <c r="G10541" t="s">
        <v>1912</v>
      </c>
      <c r="H10541" t="s">
        <v>15815</v>
      </c>
      <c r="I10541" t="s">
        <v>15815</v>
      </c>
      <c r="J10541" s="40">
        <v>323.27</v>
      </c>
      <c r="K10541" s="40">
        <v>0</v>
      </c>
    </row>
    <row r="10542" spans="1:11" x14ac:dyDescent="0.35">
      <c r="A10542">
        <v>31026</v>
      </c>
      <c r="B10542" t="s">
        <v>133</v>
      </c>
      <c r="C10542" s="70">
        <v>0</v>
      </c>
      <c r="D10542" s="70">
        <v>0</v>
      </c>
      <c r="E10542" s="71">
        <v>44865</v>
      </c>
      <c r="F10542" t="s">
        <v>15816</v>
      </c>
      <c r="G10542" t="s">
        <v>1912</v>
      </c>
      <c r="H10542" t="s">
        <v>15815</v>
      </c>
      <c r="I10542" t="s">
        <v>15815</v>
      </c>
      <c r="J10542" s="40">
        <v>10.38</v>
      </c>
      <c r="K10542" s="40">
        <v>0</v>
      </c>
    </row>
    <row r="10543" spans="1:11" x14ac:dyDescent="0.35">
      <c r="A10543">
        <v>31026</v>
      </c>
      <c r="B10543" t="s">
        <v>133</v>
      </c>
      <c r="C10543" s="70">
        <v>0</v>
      </c>
      <c r="D10543" s="70">
        <v>0</v>
      </c>
      <c r="E10543" s="71">
        <v>44865</v>
      </c>
      <c r="F10543" t="s">
        <v>15816</v>
      </c>
      <c r="G10543" t="s">
        <v>1912</v>
      </c>
      <c r="H10543" t="s">
        <v>15815</v>
      </c>
      <c r="I10543" t="s">
        <v>15815</v>
      </c>
      <c r="J10543" s="40">
        <v>14.99</v>
      </c>
      <c r="K10543" s="40">
        <v>0</v>
      </c>
    </row>
    <row r="10544" spans="1:11" x14ac:dyDescent="0.35">
      <c r="A10544">
        <v>31026</v>
      </c>
      <c r="B10544" t="s">
        <v>133</v>
      </c>
      <c r="C10544" s="70">
        <v>0</v>
      </c>
      <c r="D10544" s="70">
        <v>0</v>
      </c>
      <c r="E10544" s="71">
        <v>44865</v>
      </c>
      <c r="F10544" t="s">
        <v>4417</v>
      </c>
      <c r="G10544" t="s">
        <v>2247</v>
      </c>
      <c r="H10544" t="s">
        <v>1919</v>
      </c>
      <c r="I10544" t="s">
        <v>1919</v>
      </c>
      <c r="J10544" s="40">
        <v>0</v>
      </c>
      <c r="K10544" s="40">
        <v>0</v>
      </c>
    </row>
    <row r="10545" spans="1:11" x14ac:dyDescent="0.35">
      <c r="A10545">
        <v>31026</v>
      </c>
      <c r="B10545" t="s">
        <v>133</v>
      </c>
      <c r="C10545" s="70">
        <v>0</v>
      </c>
      <c r="D10545" s="70">
        <v>0</v>
      </c>
      <c r="E10545" s="71">
        <v>44866</v>
      </c>
      <c r="F10545" t="s">
        <v>15814</v>
      </c>
      <c r="G10545" t="s">
        <v>1912</v>
      </c>
      <c r="H10545" t="s">
        <v>15813</v>
      </c>
      <c r="I10545" t="s">
        <v>15813</v>
      </c>
      <c r="J10545" s="40">
        <v>9.4700000000000006</v>
      </c>
      <c r="K10545" s="40">
        <v>0</v>
      </c>
    </row>
    <row r="10546" spans="1:11" x14ac:dyDescent="0.35">
      <c r="A10546">
        <v>31026</v>
      </c>
      <c r="B10546" t="s">
        <v>133</v>
      </c>
      <c r="C10546" s="70">
        <v>0</v>
      </c>
      <c r="D10546" s="70">
        <v>0</v>
      </c>
      <c r="E10546" s="71">
        <v>44866</v>
      </c>
      <c r="F10546" t="s">
        <v>15814</v>
      </c>
      <c r="G10546" t="s">
        <v>1912</v>
      </c>
      <c r="H10546" t="s">
        <v>15813</v>
      </c>
      <c r="I10546" t="s">
        <v>15813</v>
      </c>
      <c r="J10546" s="40">
        <v>14.99</v>
      </c>
      <c r="K10546" s="40">
        <v>0</v>
      </c>
    </row>
    <row r="10547" spans="1:11" x14ac:dyDescent="0.35">
      <c r="A10547">
        <v>31026</v>
      </c>
      <c r="B10547" t="s">
        <v>133</v>
      </c>
      <c r="C10547" s="70">
        <v>0</v>
      </c>
      <c r="D10547" s="70">
        <v>0</v>
      </c>
      <c r="E10547" s="71">
        <v>44895</v>
      </c>
      <c r="F10547" t="s">
        <v>3418</v>
      </c>
      <c r="G10547" t="s">
        <v>1912</v>
      </c>
      <c r="H10547" t="s">
        <v>3417</v>
      </c>
      <c r="I10547" t="s">
        <v>3417</v>
      </c>
      <c r="J10547" s="40">
        <v>319.93</v>
      </c>
      <c r="K10547" s="40">
        <v>0</v>
      </c>
    </row>
    <row r="10548" spans="1:11" x14ac:dyDescent="0.35">
      <c r="A10548">
        <v>31026</v>
      </c>
      <c r="B10548" t="s">
        <v>133</v>
      </c>
      <c r="C10548" s="70">
        <v>0</v>
      </c>
      <c r="D10548" s="70">
        <v>0</v>
      </c>
      <c r="E10548" s="71">
        <v>44895</v>
      </c>
      <c r="F10548" t="s">
        <v>3418</v>
      </c>
      <c r="G10548" t="s">
        <v>1912</v>
      </c>
      <c r="H10548" t="s">
        <v>3417</v>
      </c>
      <c r="I10548" t="s">
        <v>3417</v>
      </c>
      <c r="J10548" s="40">
        <v>148.28</v>
      </c>
      <c r="K10548" s="40">
        <v>0</v>
      </c>
    </row>
    <row r="10549" spans="1:11" x14ac:dyDescent="0.35">
      <c r="A10549">
        <v>31026</v>
      </c>
      <c r="B10549" t="s">
        <v>133</v>
      </c>
      <c r="C10549" s="70">
        <v>0</v>
      </c>
      <c r="D10549" s="70">
        <v>0</v>
      </c>
      <c r="E10549" s="71">
        <v>44895</v>
      </c>
      <c r="F10549" t="s">
        <v>15811</v>
      </c>
      <c r="G10549" t="s">
        <v>1912</v>
      </c>
      <c r="H10549" t="s">
        <v>15810</v>
      </c>
      <c r="I10549" t="s">
        <v>15810</v>
      </c>
      <c r="J10549" s="40">
        <v>10.66</v>
      </c>
      <c r="K10549" s="40">
        <v>0</v>
      </c>
    </row>
    <row r="10550" spans="1:11" x14ac:dyDescent="0.35">
      <c r="A10550">
        <v>31026</v>
      </c>
      <c r="B10550" t="s">
        <v>133</v>
      </c>
      <c r="C10550" s="70">
        <v>0</v>
      </c>
      <c r="D10550" s="70">
        <v>0</v>
      </c>
      <c r="E10550" s="71">
        <v>44895</v>
      </c>
      <c r="F10550" t="s">
        <v>15811</v>
      </c>
      <c r="G10550" t="s">
        <v>1912</v>
      </c>
      <c r="H10550" t="s">
        <v>15810</v>
      </c>
      <c r="I10550" t="s">
        <v>15810</v>
      </c>
      <c r="J10550" s="40">
        <v>14.99</v>
      </c>
      <c r="K10550" s="40">
        <v>0</v>
      </c>
    </row>
    <row r="10551" spans="1:11" x14ac:dyDescent="0.35">
      <c r="A10551">
        <v>31026</v>
      </c>
      <c r="B10551" t="s">
        <v>133</v>
      </c>
      <c r="C10551" s="70">
        <v>0</v>
      </c>
      <c r="D10551" s="70">
        <v>0</v>
      </c>
      <c r="E10551" s="71">
        <v>44895</v>
      </c>
      <c r="F10551" t="s">
        <v>4245</v>
      </c>
      <c r="G10551" t="s">
        <v>2247</v>
      </c>
      <c r="H10551" t="s">
        <v>1916</v>
      </c>
      <c r="I10551" t="s">
        <v>1916</v>
      </c>
      <c r="J10551" s="40">
        <v>0</v>
      </c>
      <c r="K10551" s="40">
        <v>0</v>
      </c>
    </row>
    <row r="10552" spans="1:11" x14ac:dyDescent="0.35">
      <c r="A10552">
        <v>31026</v>
      </c>
      <c r="B10552" t="s">
        <v>133</v>
      </c>
      <c r="C10552" s="70">
        <v>0</v>
      </c>
      <c r="D10552" s="70">
        <v>0</v>
      </c>
      <c r="E10552" s="71">
        <v>44926</v>
      </c>
      <c r="F10552" t="s">
        <v>15809</v>
      </c>
      <c r="G10552" t="s">
        <v>1912</v>
      </c>
      <c r="H10552" t="s">
        <v>15804</v>
      </c>
      <c r="I10552" t="s">
        <v>15804</v>
      </c>
      <c r="J10552" s="40">
        <v>11.38</v>
      </c>
      <c r="K10552" s="40">
        <v>0</v>
      </c>
    </row>
    <row r="10553" spans="1:11" x14ac:dyDescent="0.35">
      <c r="A10553">
        <v>31026</v>
      </c>
      <c r="B10553" t="s">
        <v>133</v>
      </c>
      <c r="C10553" s="70">
        <v>0</v>
      </c>
      <c r="D10553" s="70">
        <v>0</v>
      </c>
      <c r="E10553" s="71">
        <v>44926</v>
      </c>
      <c r="F10553" t="s">
        <v>15809</v>
      </c>
      <c r="G10553" t="s">
        <v>1912</v>
      </c>
      <c r="H10553" t="s">
        <v>15804</v>
      </c>
      <c r="I10553" t="s">
        <v>15804</v>
      </c>
      <c r="J10553" s="40">
        <v>14.99</v>
      </c>
      <c r="K10553" s="40">
        <v>0</v>
      </c>
    </row>
    <row r="10554" spans="1:11" x14ac:dyDescent="0.35">
      <c r="A10554">
        <v>31026</v>
      </c>
      <c r="B10554" t="s">
        <v>133</v>
      </c>
      <c r="C10554" s="70">
        <v>0</v>
      </c>
      <c r="D10554" s="70">
        <v>0</v>
      </c>
      <c r="E10554" s="71">
        <v>44926</v>
      </c>
      <c r="F10554" t="s">
        <v>3885</v>
      </c>
      <c r="G10554" t="s">
        <v>2247</v>
      </c>
      <c r="H10554" t="s">
        <v>1911</v>
      </c>
      <c r="I10554" t="s">
        <v>1911</v>
      </c>
      <c r="J10554" s="40">
        <v>0</v>
      </c>
      <c r="K10554" s="40">
        <v>0</v>
      </c>
    </row>
    <row r="10555" spans="1:11" x14ac:dyDescent="0.35">
      <c r="A10555">
        <v>31026</v>
      </c>
      <c r="B10555" t="s">
        <v>133</v>
      </c>
      <c r="C10555" s="70">
        <v>0</v>
      </c>
      <c r="D10555" s="70">
        <v>0</v>
      </c>
      <c r="E10555" s="71">
        <v>44926</v>
      </c>
      <c r="F10555" t="s">
        <v>15808</v>
      </c>
      <c r="G10555" t="s">
        <v>1907</v>
      </c>
      <c r="H10555" t="s">
        <v>9351</v>
      </c>
      <c r="I10555" t="s">
        <v>9351</v>
      </c>
      <c r="J10555" s="40">
        <v>0</v>
      </c>
      <c r="K10555" s="40">
        <v>48.42</v>
      </c>
    </row>
    <row r="10556" spans="1:11" x14ac:dyDescent="0.35">
      <c r="A10556">
        <v>31026</v>
      </c>
      <c r="B10556" t="s">
        <v>133</v>
      </c>
      <c r="C10556" s="70">
        <v>0</v>
      </c>
      <c r="D10556" s="70">
        <v>0</v>
      </c>
      <c r="E10556" s="71">
        <v>44926</v>
      </c>
      <c r="F10556" t="s">
        <v>3536</v>
      </c>
      <c r="G10556" t="s">
        <v>2247</v>
      </c>
      <c r="H10556" t="s">
        <v>1911</v>
      </c>
      <c r="I10556" t="s">
        <v>1911</v>
      </c>
      <c r="J10556" s="40">
        <v>0</v>
      </c>
      <c r="K10556" s="40">
        <v>0</v>
      </c>
    </row>
    <row r="10557" spans="1:11" x14ac:dyDescent="0.35">
      <c r="A10557">
        <v>31027</v>
      </c>
      <c r="B10557" t="s">
        <v>17567</v>
      </c>
      <c r="C10557" s="70">
        <v>0</v>
      </c>
      <c r="D10557" s="70">
        <v>0</v>
      </c>
      <c r="E10557" s="71">
        <v>44571</v>
      </c>
      <c r="F10557" t="s">
        <v>16186</v>
      </c>
      <c r="G10557" t="s">
        <v>2142</v>
      </c>
      <c r="H10557" t="s">
        <v>10643</v>
      </c>
      <c r="I10557" t="s">
        <v>10642</v>
      </c>
      <c r="J10557" s="40">
        <v>0</v>
      </c>
      <c r="K10557" s="40">
        <v>945.13</v>
      </c>
    </row>
    <row r="10558" spans="1:11" x14ac:dyDescent="0.35">
      <c r="A10558">
        <v>31027</v>
      </c>
      <c r="B10558" t="s">
        <v>17567</v>
      </c>
      <c r="C10558" s="70">
        <v>0</v>
      </c>
      <c r="D10558" s="70">
        <v>0</v>
      </c>
      <c r="E10558" s="71">
        <v>44592</v>
      </c>
      <c r="F10558" t="s">
        <v>6928</v>
      </c>
      <c r="G10558" t="s">
        <v>2247</v>
      </c>
      <c r="J10558" s="40">
        <v>0</v>
      </c>
      <c r="K10558" s="40">
        <v>0</v>
      </c>
    </row>
    <row r="10559" spans="1:11" x14ac:dyDescent="0.35">
      <c r="A10559">
        <v>31027</v>
      </c>
      <c r="B10559" t="s">
        <v>17567</v>
      </c>
      <c r="C10559" s="70">
        <v>0</v>
      </c>
      <c r="D10559" s="70">
        <v>0</v>
      </c>
      <c r="E10559" s="71">
        <v>44624</v>
      </c>
      <c r="F10559" t="s">
        <v>16171</v>
      </c>
      <c r="G10559" t="s">
        <v>2142</v>
      </c>
      <c r="H10559" t="s">
        <v>10015</v>
      </c>
      <c r="I10559" t="s">
        <v>10014</v>
      </c>
      <c r="J10559" s="40">
        <v>0</v>
      </c>
      <c r="K10559" s="40">
        <v>35984.28</v>
      </c>
    </row>
    <row r="10560" spans="1:11" x14ac:dyDescent="0.35">
      <c r="A10560">
        <v>31027</v>
      </c>
      <c r="B10560" t="s">
        <v>17567</v>
      </c>
      <c r="C10560" s="70">
        <v>0</v>
      </c>
      <c r="D10560" s="70">
        <v>0</v>
      </c>
      <c r="E10560" s="71">
        <v>44651</v>
      </c>
      <c r="F10560" t="s">
        <v>6646</v>
      </c>
      <c r="G10560" t="s">
        <v>2247</v>
      </c>
      <c r="J10560" s="40">
        <v>0</v>
      </c>
      <c r="K10560" s="40">
        <v>0</v>
      </c>
    </row>
    <row r="10561" spans="1:11" x14ac:dyDescent="0.35">
      <c r="A10561">
        <v>31027</v>
      </c>
      <c r="B10561" t="s">
        <v>17567</v>
      </c>
      <c r="C10561" s="70">
        <v>0</v>
      </c>
      <c r="D10561" s="70">
        <v>0</v>
      </c>
      <c r="E10561" s="71">
        <v>44670</v>
      </c>
      <c r="F10561" t="s">
        <v>16154</v>
      </c>
      <c r="G10561" t="s">
        <v>2142</v>
      </c>
      <c r="H10561" t="s">
        <v>10024</v>
      </c>
      <c r="I10561" t="s">
        <v>10023</v>
      </c>
      <c r="J10561" s="40">
        <v>0</v>
      </c>
      <c r="K10561" s="40">
        <v>5279.69</v>
      </c>
    </row>
    <row r="10562" spans="1:11" x14ac:dyDescent="0.35">
      <c r="A10562">
        <v>31027</v>
      </c>
      <c r="B10562" t="s">
        <v>17567</v>
      </c>
      <c r="C10562" s="70">
        <v>0</v>
      </c>
      <c r="D10562" s="70">
        <v>0</v>
      </c>
      <c r="E10562" s="71">
        <v>44677</v>
      </c>
      <c r="F10562" t="s">
        <v>17571</v>
      </c>
      <c r="G10562" t="s">
        <v>15843</v>
      </c>
      <c r="H10562" t="s">
        <v>17570</v>
      </c>
      <c r="J10562" s="40">
        <v>42209.1</v>
      </c>
      <c r="K10562" s="40">
        <v>0</v>
      </c>
    </row>
    <row r="10563" spans="1:11" x14ac:dyDescent="0.35">
      <c r="A10563">
        <v>31027</v>
      </c>
      <c r="B10563" t="s">
        <v>17567</v>
      </c>
      <c r="C10563" s="70">
        <v>0</v>
      </c>
      <c r="D10563" s="70">
        <v>0</v>
      </c>
      <c r="E10563" s="71">
        <v>44681</v>
      </c>
      <c r="F10563" t="s">
        <v>6379</v>
      </c>
      <c r="G10563" t="s">
        <v>2247</v>
      </c>
      <c r="J10563" s="40">
        <v>0</v>
      </c>
      <c r="K10563" s="40">
        <v>0</v>
      </c>
    </row>
    <row r="10564" spans="1:11" x14ac:dyDescent="0.35">
      <c r="A10564">
        <v>31027</v>
      </c>
      <c r="B10564" t="s">
        <v>17567</v>
      </c>
      <c r="C10564" s="70">
        <v>0</v>
      </c>
      <c r="D10564" s="70">
        <v>0</v>
      </c>
      <c r="E10564" s="71">
        <v>44681</v>
      </c>
      <c r="F10564" t="s">
        <v>6188</v>
      </c>
      <c r="G10564" t="s">
        <v>2247</v>
      </c>
      <c r="J10564" s="40">
        <v>0</v>
      </c>
      <c r="K10564" s="40">
        <v>0</v>
      </c>
    </row>
    <row r="10565" spans="1:11" x14ac:dyDescent="0.35">
      <c r="A10565">
        <v>31027</v>
      </c>
      <c r="B10565" t="s">
        <v>17567</v>
      </c>
      <c r="C10565" s="70">
        <v>0</v>
      </c>
      <c r="D10565" s="70">
        <v>0</v>
      </c>
      <c r="E10565" s="71">
        <v>44712</v>
      </c>
      <c r="F10565" t="s">
        <v>16143</v>
      </c>
      <c r="G10565" t="s">
        <v>2142</v>
      </c>
      <c r="H10565" t="s">
        <v>10012</v>
      </c>
      <c r="I10565" t="s">
        <v>10011</v>
      </c>
      <c r="J10565" s="40">
        <v>0</v>
      </c>
      <c r="K10565" s="40">
        <v>4513.8100000000004</v>
      </c>
    </row>
    <row r="10566" spans="1:11" x14ac:dyDescent="0.35">
      <c r="A10566">
        <v>31027</v>
      </c>
      <c r="B10566" t="s">
        <v>17567</v>
      </c>
      <c r="C10566" s="70">
        <v>0</v>
      </c>
      <c r="D10566" s="70">
        <v>0</v>
      </c>
      <c r="E10566" s="71">
        <v>44742</v>
      </c>
      <c r="F10566" t="s">
        <v>5833</v>
      </c>
      <c r="G10566" t="s">
        <v>2247</v>
      </c>
      <c r="J10566" s="40">
        <v>0</v>
      </c>
      <c r="K10566" s="40">
        <v>0</v>
      </c>
    </row>
    <row r="10567" spans="1:11" x14ac:dyDescent="0.35">
      <c r="A10567">
        <v>31027</v>
      </c>
      <c r="B10567" t="s">
        <v>17567</v>
      </c>
      <c r="C10567" s="70">
        <v>0</v>
      </c>
      <c r="D10567" s="70">
        <v>0</v>
      </c>
      <c r="E10567" s="71">
        <v>44743</v>
      </c>
      <c r="F10567" t="s">
        <v>17569</v>
      </c>
      <c r="G10567" t="s">
        <v>15843</v>
      </c>
      <c r="H10567" t="s">
        <v>17568</v>
      </c>
      <c r="J10567" s="40">
        <v>4513.8100000000004</v>
      </c>
      <c r="K10567" s="40">
        <v>0</v>
      </c>
    </row>
    <row r="10568" spans="1:11" x14ac:dyDescent="0.35">
      <c r="A10568">
        <v>31027</v>
      </c>
      <c r="B10568" t="s">
        <v>17567</v>
      </c>
      <c r="C10568" s="70">
        <v>0</v>
      </c>
      <c r="D10568" s="70">
        <v>0</v>
      </c>
      <c r="E10568" s="71">
        <v>44773</v>
      </c>
      <c r="F10568" t="s">
        <v>5532</v>
      </c>
      <c r="G10568" t="s">
        <v>2247</v>
      </c>
      <c r="J10568" s="40">
        <v>0</v>
      </c>
      <c r="K10568" s="40">
        <v>0</v>
      </c>
    </row>
    <row r="10569" spans="1:11" x14ac:dyDescent="0.35">
      <c r="A10569">
        <v>31028</v>
      </c>
      <c r="B10569" t="s">
        <v>134</v>
      </c>
      <c r="C10569" s="70">
        <v>0</v>
      </c>
      <c r="D10569" s="70">
        <v>0</v>
      </c>
      <c r="E10569" s="71">
        <v>44562</v>
      </c>
      <c r="F10569" t="s">
        <v>15139</v>
      </c>
      <c r="G10569" t="s">
        <v>2142</v>
      </c>
      <c r="H10569" t="s">
        <v>15138</v>
      </c>
      <c r="I10569" t="s">
        <v>15137</v>
      </c>
      <c r="J10569" s="40">
        <v>0</v>
      </c>
      <c r="K10569" s="40">
        <v>149</v>
      </c>
    </row>
    <row r="10570" spans="1:11" x14ac:dyDescent="0.35">
      <c r="A10570">
        <v>31028</v>
      </c>
      <c r="B10570" t="s">
        <v>134</v>
      </c>
      <c r="C10570" s="70">
        <v>0</v>
      </c>
      <c r="D10570" s="70">
        <v>0</v>
      </c>
      <c r="E10570" s="71">
        <v>44592</v>
      </c>
      <c r="F10570" t="s">
        <v>15857</v>
      </c>
      <c r="G10570" t="s">
        <v>1912</v>
      </c>
      <c r="J10570" s="40">
        <v>149</v>
      </c>
      <c r="K10570" s="40">
        <v>0</v>
      </c>
    </row>
    <row r="10571" spans="1:11" x14ac:dyDescent="0.35">
      <c r="A10571">
        <v>31028</v>
      </c>
      <c r="B10571" t="s">
        <v>134</v>
      </c>
      <c r="C10571" s="70">
        <v>0</v>
      </c>
      <c r="D10571" s="70">
        <v>0</v>
      </c>
      <c r="E10571" s="71">
        <v>44592</v>
      </c>
      <c r="F10571" t="s">
        <v>6927</v>
      </c>
      <c r="G10571" t="s">
        <v>2247</v>
      </c>
      <c r="J10571" s="40">
        <v>0</v>
      </c>
      <c r="K10571" s="40">
        <v>0</v>
      </c>
    </row>
    <row r="10572" spans="1:11" x14ac:dyDescent="0.35">
      <c r="A10572">
        <v>31028</v>
      </c>
      <c r="B10572" t="s">
        <v>134</v>
      </c>
      <c r="C10572" s="70">
        <v>0</v>
      </c>
      <c r="D10572" s="70">
        <v>0</v>
      </c>
      <c r="E10572" s="71">
        <v>44593</v>
      </c>
      <c r="F10572" t="s">
        <v>15131</v>
      </c>
      <c r="G10572" t="s">
        <v>2142</v>
      </c>
      <c r="H10572" t="s">
        <v>15130</v>
      </c>
      <c r="I10572" t="s">
        <v>15129</v>
      </c>
      <c r="J10572" s="40">
        <v>0</v>
      </c>
      <c r="K10572" s="40">
        <v>149</v>
      </c>
    </row>
    <row r="10573" spans="1:11" x14ac:dyDescent="0.35">
      <c r="A10573">
        <v>31028</v>
      </c>
      <c r="B10573" t="s">
        <v>134</v>
      </c>
      <c r="C10573" s="70">
        <v>0</v>
      </c>
      <c r="D10573" s="70">
        <v>0</v>
      </c>
      <c r="E10573" s="71">
        <v>44620</v>
      </c>
      <c r="F10573" t="s">
        <v>15855</v>
      </c>
      <c r="G10573" t="s">
        <v>1912</v>
      </c>
      <c r="J10573" s="40">
        <v>149</v>
      </c>
      <c r="K10573" s="40">
        <v>0</v>
      </c>
    </row>
    <row r="10574" spans="1:11" x14ac:dyDescent="0.35">
      <c r="A10574">
        <v>31028</v>
      </c>
      <c r="B10574" t="s">
        <v>134</v>
      </c>
      <c r="C10574" s="70">
        <v>0</v>
      </c>
      <c r="D10574" s="70">
        <v>0</v>
      </c>
      <c r="E10574" s="71">
        <v>44651</v>
      </c>
      <c r="F10574" t="s">
        <v>15852</v>
      </c>
      <c r="G10574" t="s">
        <v>1912</v>
      </c>
      <c r="J10574" s="40">
        <v>149</v>
      </c>
      <c r="K10574" s="40">
        <v>0</v>
      </c>
    </row>
    <row r="10575" spans="1:11" x14ac:dyDescent="0.35">
      <c r="A10575">
        <v>31028</v>
      </c>
      <c r="B10575" t="s">
        <v>134</v>
      </c>
      <c r="C10575" s="70">
        <v>0</v>
      </c>
      <c r="D10575" s="70">
        <v>0</v>
      </c>
      <c r="E10575" s="71">
        <v>44651</v>
      </c>
      <c r="F10575" t="s">
        <v>6645</v>
      </c>
      <c r="G10575" t="s">
        <v>2247</v>
      </c>
      <c r="J10575" s="40">
        <v>0</v>
      </c>
      <c r="K10575" s="40">
        <v>0</v>
      </c>
    </row>
    <row r="10576" spans="1:11" x14ac:dyDescent="0.35">
      <c r="A10576">
        <v>31028</v>
      </c>
      <c r="B10576" t="s">
        <v>134</v>
      </c>
      <c r="C10576" s="70">
        <v>0</v>
      </c>
      <c r="D10576" s="70">
        <v>0</v>
      </c>
      <c r="E10576" s="71">
        <v>44652</v>
      </c>
      <c r="F10576" t="s">
        <v>15114</v>
      </c>
      <c r="G10576" t="s">
        <v>2142</v>
      </c>
      <c r="H10576" t="s">
        <v>15113</v>
      </c>
      <c r="I10576" t="s">
        <v>15112</v>
      </c>
      <c r="J10576" s="40">
        <v>0</v>
      </c>
      <c r="K10576" s="40">
        <v>179</v>
      </c>
    </row>
    <row r="10577" spans="1:11" x14ac:dyDescent="0.35">
      <c r="A10577">
        <v>31028</v>
      </c>
      <c r="B10577" t="s">
        <v>134</v>
      </c>
      <c r="C10577" s="70">
        <v>0</v>
      </c>
      <c r="D10577" s="70">
        <v>0</v>
      </c>
      <c r="E10577" s="71">
        <v>44681</v>
      </c>
      <c r="F10577" t="s">
        <v>15851</v>
      </c>
      <c r="G10577" t="s">
        <v>1912</v>
      </c>
      <c r="J10577" s="40">
        <v>179</v>
      </c>
      <c r="K10577" s="40">
        <v>0</v>
      </c>
    </row>
    <row r="10578" spans="1:11" x14ac:dyDescent="0.35">
      <c r="A10578">
        <v>31028</v>
      </c>
      <c r="B10578" t="s">
        <v>134</v>
      </c>
      <c r="C10578" s="70">
        <v>0</v>
      </c>
      <c r="D10578" s="70">
        <v>0</v>
      </c>
      <c r="E10578" s="71">
        <v>44681</v>
      </c>
      <c r="F10578" t="s">
        <v>6378</v>
      </c>
      <c r="G10578" t="s">
        <v>2247</v>
      </c>
      <c r="J10578" s="40">
        <v>0</v>
      </c>
      <c r="K10578" s="40">
        <v>0</v>
      </c>
    </row>
    <row r="10579" spans="1:11" x14ac:dyDescent="0.35">
      <c r="A10579">
        <v>31028</v>
      </c>
      <c r="B10579" t="s">
        <v>134</v>
      </c>
      <c r="C10579" s="70">
        <v>0</v>
      </c>
      <c r="D10579" s="70">
        <v>0</v>
      </c>
      <c r="E10579" s="71">
        <v>44681</v>
      </c>
      <c r="F10579" t="s">
        <v>6187</v>
      </c>
      <c r="G10579" t="s">
        <v>2247</v>
      </c>
      <c r="J10579" s="40">
        <v>0</v>
      </c>
      <c r="K10579" s="40">
        <v>0</v>
      </c>
    </row>
    <row r="10580" spans="1:11" x14ac:dyDescent="0.35">
      <c r="A10580">
        <v>31028</v>
      </c>
      <c r="B10580" t="s">
        <v>134</v>
      </c>
      <c r="C10580" s="70">
        <v>0</v>
      </c>
      <c r="D10580" s="70">
        <v>0</v>
      </c>
      <c r="E10580" s="71">
        <v>44712</v>
      </c>
      <c r="F10580" t="s">
        <v>15845</v>
      </c>
      <c r="G10580" t="s">
        <v>1912</v>
      </c>
      <c r="J10580" s="40">
        <v>179</v>
      </c>
      <c r="K10580" s="40">
        <v>0</v>
      </c>
    </row>
    <row r="10581" spans="1:11" x14ac:dyDescent="0.35">
      <c r="A10581">
        <v>31028</v>
      </c>
      <c r="B10581" t="s">
        <v>134</v>
      </c>
      <c r="C10581" s="70">
        <v>0</v>
      </c>
      <c r="D10581" s="70">
        <v>0</v>
      </c>
      <c r="E10581" s="71">
        <v>44712</v>
      </c>
      <c r="F10581" t="s">
        <v>6071</v>
      </c>
      <c r="G10581" t="s">
        <v>2247</v>
      </c>
      <c r="J10581" s="40">
        <v>0</v>
      </c>
      <c r="K10581" s="40">
        <v>0</v>
      </c>
    </row>
    <row r="10582" spans="1:11" x14ac:dyDescent="0.35">
      <c r="A10582">
        <v>31028</v>
      </c>
      <c r="B10582" t="s">
        <v>134</v>
      </c>
      <c r="C10582" s="70">
        <v>0</v>
      </c>
      <c r="D10582" s="70">
        <v>0</v>
      </c>
      <c r="E10582" s="71">
        <v>44713</v>
      </c>
      <c r="F10582" t="s">
        <v>15091</v>
      </c>
      <c r="G10582" t="s">
        <v>2142</v>
      </c>
      <c r="H10582" t="s">
        <v>15090</v>
      </c>
      <c r="I10582" t="s">
        <v>15089</v>
      </c>
      <c r="J10582" s="40">
        <v>0</v>
      </c>
      <c r="K10582" s="40">
        <v>179</v>
      </c>
    </row>
    <row r="10583" spans="1:11" x14ac:dyDescent="0.35">
      <c r="A10583">
        <v>31028</v>
      </c>
      <c r="B10583" t="s">
        <v>134</v>
      </c>
      <c r="C10583" s="70">
        <v>0</v>
      </c>
      <c r="D10583" s="70">
        <v>0</v>
      </c>
      <c r="E10583" s="71">
        <v>44742</v>
      </c>
      <c r="F10583" t="s">
        <v>17195</v>
      </c>
      <c r="G10583" t="s">
        <v>1912</v>
      </c>
      <c r="J10583" s="40">
        <v>179</v>
      </c>
      <c r="K10583" s="40">
        <v>0</v>
      </c>
    </row>
    <row r="10584" spans="1:11" x14ac:dyDescent="0.35">
      <c r="A10584">
        <v>31028</v>
      </c>
      <c r="B10584" t="s">
        <v>134</v>
      </c>
      <c r="C10584" s="70">
        <v>0</v>
      </c>
      <c r="D10584" s="70">
        <v>0</v>
      </c>
      <c r="E10584" s="71">
        <v>44742</v>
      </c>
      <c r="F10584" t="s">
        <v>15840</v>
      </c>
      <c r="G10584" t="s">
        <v>1912</v>
      </c>
      <c r="J10584" s="40">
        <v>179</v>
      </c>
      <c r="K10584" s="40">
        <v>0</v>
      </c>
    </row>
    <row r="10585" spans="1:11" x14ac:dyDescent="0.35">
      <c r="A10585">
        <v>31028</v>
      </c>
      <c r="B10585" t="s">
        <v>134</v>
      </c>
      <c r="C10585" s="70">
        <v>0</v>
      </c>
      <c r="D10585" s="70">
        <v>0</v>
      </c>
      <c r="E10585" s="71">
        <v>44742</v>
      </c>
      <c r="F10585" t="s">
        <v>5832</v>
      </c>
      <c r="G10585" t="s">
        <v>2247</v>
      </c>
      <c r="J10585" s="40">
        <v>0</v>
      </c>
      <c r="K10585" s="40">
        <v>0</v>
      </c>
    </row>
    <row r="10586" spans="1:11" x14ac:dyDescent="0.35">
      <c r="A10586">
        <v>31028</v>
      </c>
      <c r="B10586" t="s">
        <v>134</v>
      </c>
      <c r="C10586" s="70">
        <v>0</v>
      </c>
      <c r="D10586" s="70">
        <v>0</v>
      </c>
      <c r="E10586" s="71">
        <v>44743</v>
      </c>
      <c r="F10586" t="s">
        <v>15085</v>
      </c>
      <c r="G10586" t="s">
        <v>2142</v>
      </c>
      <c r="H10586" t="s">
        <v>15084</v>
      </c>
      <c r="I10586" t="s">
        <v>15079</v>
      </c>
      <c r="J10586" s="40">
        <v>0</v>
      </c>
      <c r="K10586" s="40">
        <v>179</v>
      </c>
    </row>
    <row r="10587" spans="1:11" x14ac:dyDescent="0.35">
      <c r="A10587">
        <v>31028</v>
      </c>
      <c r="B10587" t="s">
        <v>134</v>
      </c>
      <c r="C10587" s="70">
        <v>0</v>
      </c>
      <c r="D10587" s="70">
        <v>0</v>
      </c>
      <c r="E10587" s="71">
        <v>44743</v>
      </c>
      <c r="F10587" t="s">
        <v>15083</v>
      </c>
      <c r="G10587" t="s">
        <v>2142</v>
      </c>
      <c r="H10587" t="s">
        <v>15082</v>
      </c>
      <c r="I10587" t="s">
        <v>15079</v>
      </c>
      <c r="J10587" s="40">
        <v>0</v>
      </c>
      <c r="K10587" s="40">
        <v>-179</v>
      </c>
    </row>
    <row r="10588" spans="1:11" x14ac:dyDescent="0.35">
      <c r="A10588">
        <v>31028</v>
      </c>
      <c r="B10588" t="s">
        <v>134</v>
      </c>
      <c r="C10588" s="70">
        <v>0</v>
      </c>
      <c r="D10588" s="70">
        <v>0</v>
      </c>
      <c r="E10588" s="71">
        <v>44743</v>
      </c>
      <c r="F10588" t="s">
        <v>15081</v>
      </c>
      <c r="G10588" t="s">
        <v>2142</v>
      </c>
      <c r="H10588" t="s">
        <v>15080</v>
      </c>
      <c r="I10588" t="s">
        <v>15079</v>
      </c>
      <c r="J10588" s="40">
        <v>0</v>
      </c>
      <c r="K10588" s="40">
        <v>179</v>
      </c>
    </row>
    <row r="10589" spans="1:11" x14ac:dyDescent="0.35">
      <c r="A10589">
        <v>31028</v>
      </c>
      <c r="B10589" t="s">
        <v>134</v>
      </c>
      <c r="C10589" s="70">
        <v>0</v>
      </c>
      <c r="D10589" s="70">
        <v>0</v>
      </c>
      <c r="E10589" s="71">
        <v>44773</v>
      </c>
      <c r="F10589" t="s">
        <v>5531</v>
      </c>
      <c r="G10589" t="s">
        <v>2247</v>
      </c>
      <c r="J10589" s="40">
        <v>0</v>
      </c>
      <c r="K10589" s="40">
        <v>0</v>
      </c>
    </row>
    <row r="10590" spans="1:11" x14ac:dyDescent="0.35">
      <c r="A10590">
        <v>31028</v>
      </c>
      <c r="B10590" t="s">
        <v>134</v>
      </c>
      <c r="C10590" s="70">
        <v>0</v>
      </c>
      <c r="D10590" s="70">
        <v>0</v>
      </c>
      <c r="E10590" s="71">
        <v>44801</v>
      </c>
      <c r="F10590" t="s">
        <v>15828</v>
      </c>
      <c r="G10590" t="s">
        <v>1912</v>
      </c>
      <c r="J10590" s="40">
        <v>179</v>
      </c>
      <c r="K10590" s="40">
        <v>0</v>
      </c>
    </row>
    <row r="10591" spans="1:11" x14ac:dyDescent="0.35">
      <c r="A10591">
        <v>31028</v>
      </c>
      <c r="B10591" t="s">
        <v>134</v>
      </c>
      <c r="C10591" s="70">
        <v>0</v>
      </c>
      <c r="D10591" s="70">
        <v>0</v>
      </c>
      <c r="E10591" s="71">
        <v>44804</v>
      </c>
      <c r="F10591" t="s">
        <v>5060</v>
      </c>
      <c r="G10591" t="s">
        <v>2247</v>
      </c>
      <c r="H10591" t="s">
        <v>2265</v>
      </c>
      <c r="J10591" s="40">
        <v>0</v>
      </c>
      <c r="K10591" s="40">
        <v>0</v>
      </c>
    </row>
    <row r="10592" spans="1:11" x14ac:dyDescent="0.35">
      <c r="A10592">
        <v>31028</v>
      </c>
      <c r="B10592" t="s">
        <v>134</v>
      </c>
      <c r="C10592" s="70">
        <v>0</v>
      </c>
      <c r="D10592" s="70">
        <v>0</v>
      </c>
      <c r="E10592" s="71">
        <v>44805</v>
      </c>
      <c r="F10592" t="s">
        <v>15069</v>
      </c>
      <c r="G10592" t="s">
        <v>2142</v>
      </c>
      <c r="H10592" t="s">
        <v>15068</v>
      </c>
      <c r="I10592" t="s">
        <v>15067</v>
      </c>
      <c r="J10592" s="40">
        <v>0</v>
      </c>
      <c r="K10592" s="40">
        <v>179</v>
      </c>
    </row>
    <row r="10593" spans="1:11" x14ac:dyDescent="0.35">
      <c r="A10593">
        <v>31028</v>
      </c>
      <c r="B10593" t="s">
        <v>134</v>
      </c>
      <c r="C10593" s="70">
        <v>0</v>
      </c>
      <c r="D10593" s="70">
        <v>0</v>
      </c>
      <c r="E10593" s="71">
        <v>44834</v>
      </c>
      <c r="F10593" t="s">
        <v>4932</v>
      </c>
      <c r="G10593" t="s">
        <v>2247</v>
      </c>
      <c r="H10593" t="s">
        <v>2262</v>
      </c>
      <c r="J10593" s="40">
        <v>0</v>
      </c>
      <c r="K10593" s="40">
        <v>0</v>
      </c>
    </row>
    <row r="10594" spans="1:11" x14ac:dyDescent="0.35">
      <c r="A10594">
        <v>31028</v>
      </c>
      <c r="B10594" t="s">
        <v>134</v>
      </c>
      <c r="C10594" s="70">
        <v>0</v>
      </c>
      <c r="D10594" s="70">
        <v>0</v>
      </c>
      <c r="E10594" s="71">
        <v>44865</v>
      </c>
      <c r="F10594" t="s">
        <v>15816</v>
      </c>
      <c r="G10594" t="s">
        <v>1912</v>
      </c>
      <c r="H10594" t="s">
        <v>15815</v>
      </c>
      <c r="I10594" t="s">
        <v>15815</v>
      </c>
      <c r="J10594" s="40">
        <v>179</v>
      </c>
      <c r="K10594" s="40">
        <v>0</v>
      </c>
    </row>
    <row r="10595" spans="1:11" x14ac:dyDescent="0.35">
      <c r="A10595">
        <v>31028</v>
      </c>
      <c r="B10595" t="s">
        <v>134</v>
      </c>
      <c r="C10595" s="70">
        <v>0</v>
      </c>
      <c r="D10595" s="70">
        <v>0</v>
      </c>
      <c r="E10595" s="71">
        <v>44865</v>
      </c>
      <c r="F10595" t="s">
        <v>4416</v>
      </c>
      <c r="G10595" t="s">
        <v>2247</v>
      </c>
      <c r="H10595" t="s">
        <v>1919</v>
      </c>
      <c r="I10595" t="s">
        <v>1919</v>
      </c>
      <c r="J10595" s="40">
        <v>0</v>
      </c>
      <c r="K10595" s="40">
        <v>0</v>
      </c>
    </row>
    <row r="10596" spans="1:11" x14ac:dyDescent="0.35">
      <c r="A10596">
        <v>31028</v>
      </c>
      <c r="B10596" t="s">
        <v>134</v>
      </c>
      <c r="C10596" s="70">
        <v>0</v>
      </c>
      <c r="D10596" s="70">
        <v>0</v>
      </c>
      <c r="E10596" s="71">
        <v>44866</v>
      </c>
      <c r="F10596" t="s">
        <v>15814</v>
      </c>
      <c r="G10596" t="s">
        <v>1912</v>
      </c>
      <c r="H10596" t="s">
        <v>15813</v>
      </c>
      <c r="I10596" t="s">
        <v>15813</v>
      </c>
      <c r="J10596" s="40">
        <v>179</v>
      </c>
      <c r="K10596" s="40">
        <v>0</v>
      </c>
    </row>
    <row r="10597" spans="1:11" x14ac:dyDescent="0.35">
      <c r="A10597">
        <v>31028</v>
      </c>
      <c r="B10597" t="s">
        <v>134</v>
      </c>
      <c r="C10597" s="70">
        <v>0</v>
      </c>
      <c r="D10597" s="70">
        <v>0</v>
      </c>
      <c r="E10597" s="71">
        <v>44895</v>
      </c>
      <c r="F10597" t="s">
        <v>15811</v>
      </c>
      <c r="G10597" t="s">
        <v>1912</v>
      </c>
      <c r="H10597" t="s">
        <v>15810</v>
      </c>
      <c r="I10597" t="s">
        <v>15810</v>
      </c>
      <c r="J10597" s="40">
        <v>179</v>
      </c>
      <c r="K10597" s="40">
        <v>0</v>
      </c>
    </row>
    <row r="10598" spans="1:11" x14ac:dyDescent="0.35">
      <c r="A10598">
        <v>31028</v>
      </c>
      <c r="B10598" t="s">
        <v>134</v>
      </c>
      <c r="C10598" s="70">
        <v>0</v>
      </c>
      <c r="D10598" s="70">
        <v>0</v>
      </c>
      <c r="E10598" s="71">
        <v>44895</v>
      </c>
      <c r="F10598" t="s">
        <v>4244</v>
      </c>
      <c r="G10598" t="s">
        <v>2247</v>
      </c>
      <c r="H10598" t="s">
        <v>1916</v>
      </c>
      <c r="I10598" t="s">
        <v>1916</v>
      </c>
      <c r="J10598" s="40">
        <v>0</v>
      </c>
      <c r="K10598" s="40">
        <v>0</v>
      </c>
    </row>
    <row r="10599" spans="1:11" x14ac:dyDescent="0.35">
      <c r="A10599">
        <v>31028</v>
      </c>
      <c r="B10599" t="s">
        <v>134</v>
      </c>
      <c r="C10599" s="70">
        <v>0</v>
      </c>
      <c r="D10599" s="70">
        <v>0</v>
      </c>
      <c r="E10599" s="71">
        <v>44926</v>
      </c>
      <c r="F10599" t="s">
        <v>15809</v>
      </c>
      <c r="G10599" t="s">
        <v>1912</v>
      </c>
      <c r="H10599" t="s">
        <v>15804</v>
      </c>
      <c r="I10599" t="s">
        <v>15804</v>
      </c>
      <c r="J10599" s="40">
        <v>179</v>
      </c>
      <c r="K10599" s="40">
        <v>0</v>
      </c>
    </row>
    <row r="10600" spans="1:11" x14ac:dyDescent="0.35">
      <c r="A10600">
        <v>31028</v>
      </c>
      <c r="B10600" t="s">
        <v>134</v>
      </c>
      <c r="C10600" s="70">
        <v>0</v>
      </c>
      <c r="D10600" s="70">
        <v>0</v>
      </c>
      <c r="E10600" s="71">
        <v>44926</v>
      </c>
      <c r="F10600" t="s">
        <v>3884</v>
      </c>
      <c r="G10600" t="s">
        <v>2247</v>
      </c>
      <c r="H10600" t="s">
        <v>1911</v>
      </c>
      <c r="I10600" t="s">
        <v>1911</v>
      </c>
      <c r="J10600" s="40">
        <v>0</v>
      </c>
      <c r="K10600" s="40">
        <v>0</v>
      </c>
    </row>
    <row r="10601" spans="1:11" x14ac:dyDescent="0.35">
      <c r="A10601">
        <v>31029</v>
      </c>
      <c r="B10601" t="s">
        <v>135</v>
      </c>
      <c r="C10601" s="70">
        <v>0</v>
      </c>
      <c r="D10601" s="70">
        <v>0</v>
      </c>
      <c r="E10601" s="71">
        <v>44592</v>
      </c>
      <c r="F10601" t="s">
        <v>15857</v>
      </c>
      <c r="G10601" t="s">
        <v>1912</v>
      </c>
      <c r="J10601" s="40">
        <v>172</v>
      </c>
      <c r="K10601" s="40">
        <v>0</v>
      </c>
    </row>
    <row r="10602" spans="1:11" x14ac:dyDescent="0.35">
      <c r="A10602">
        <v>31029</v>
      </c>
      <c r="B10602" t="s">
        <v>135</v>
      </c>
      <c r="C10602" s="70">
        <v>0</v>
      </c>
      <c r="D10602" s="70">
        <v>0</v>
      </c>
      <c r="E10602" s="71">
        <v>44593</v>
      </c>
      <c r="F10602" t="s">
        <v>9233</v>
      </c>
      <c r="G10602" t="s">
        <v>2142</v>
      </c>
      <c r="H10602" t="s">
        <v>9232</v>
      </c>
      <c r="I10602" t="s">
        <v>9231</v>
      </c>
      <c r="J10602" s="40">
        <v>0</v>
      </c>
      <c r="K10602" s="40">
        <v>172</v>
      </c>
    </row>
    <row r="10603" spans="1:11" x14ac:dyDescent="0.35">
      <c r="A10603">
        <v>31029</v>
      </c>
      <c r="B10603" t="s">
        <v>135</v>
      </c>
      <c r="C10603" s="70">
        <v>0</v>
      </c>
      <c r="D10603" s="70">
        <v>0</v>
      </c>
      <c r="E10603" s="71">
        <v>44594</v>
      </c>
      <c r="F10603" t="s">
        <v>9230</v>
      </c>
      <c r="G10603" t="s">
        <v>2142</v>
      </c>
      <c r="H10603" t="s">
        <v>9229</v>
      </c>
      <c r="I10603" t="s">
        <v>9228</v>
      </c>
      <c r="J10603" s="40">
        <v>0</v>
      </c>
      <c r="K10603" s="40">
        <v>172</v>
      </c>
    </row>
    <row r="10604" spans="1:11" x14ac:dyDescent="0.35">
      <c r="A10604">
        <v>31029</v>
      </c>
      <c r="B10604" t="s">
        <v>135</v>
      </c>
      <c r="C10604" s="70">
        <v>0</v>
      </c>
      <c r="D10604" s="70">
        <v>0</v>
      </c>
      <c r="E10604" s="71">
        <v>44596</v>
      </c>
      <c r="F10604" t="s">
        <v>9227</v>
      </c>
      <c r="G10604" t="s">
        <v>2142</v>
      </c>
      <c r="H10604" t="s">
        <v>9226</v>
      </c>
      <c r="I10604" t="s">
        <v>9225</v>
      </c>
      <c r="J10604" s="40">
        <v>0</v>
      </c>
      <c r="K10604" s="40">
        <v>172</v>
      </c>
    </row>
    <row r="10605" spans="1:11" x14ac:dyDescent="0.35">
      <c r="A10605">
        <v>31029</v>
      </c>
      <c r="B10605" t="s">
        <v>135</v>
      </c>
      <c r="C10605" s="70">
        <v>0</v>
      </c>
      <c r="D10605" s="70">
        <v>0</v>
      </c>
      <c r="E10605" s="71">
        <v>44620</v>
      </c>
      <c r="F10605" t="s">
        <v>15855</v>
      </c>
      <c r="G10605" t="s">
        <v>1912</v>
      </c>
      <c r="J10605" s="40">
        <v>172</v>
      </c>
      <c r="K10605" s="40">
        <v>0</v>
      </c>
    </row>
    <row r="10606" spans="1:11" x14ac:dyDescent="0.35">
      <c r="A10606">
        <v>31029</v>
      </c>
      <c r="B10606" t="s">
        <v>135</v>
      </c>
      <c r="C10606" s="70">
        <v>0</v>
      </c>
      <c r="D10606" s="70">
        <v>0</v>
      </c>
      <c r="E10606" s="71">
        <v>44622</v>
      </c>
      <c r="F10606" t="s">
        <v>9197</v>
      </c>
      <c r="G10606" t="s">
        <v>2142</v>
      </c>
      <c r="H10606" t="s">
        <v>9196</v>
      </c>
      <c r="I10606" t="s">
        <v>9195</v>
      </c>
      <c r="J10606" s="40">
        <v>0</v>
      </c>
      <c r="K10606" s="40">
        <v>172</v>
      </c>
    </row>
    <row r="10607" spans="1:11" x14ac:dyDescent="0.35">
      <c r="A10607">
        <v>31029</v>
      </c>
      <c r="B10607" t="s">
        <v>135</v>
      </c>
      <c r="C10607" s="70">
        <v>0</v>
      </c>
      <c r="D10607" s="70">
        <v>0</v>
      </c>
      <c r="E10607" s="71">
        <v>44651</v>
      </c>
      <c r="F10607" t="s">
        <v>15852</v>
      </c>
      <c r="G10607" t="s">
        <v>1912</v>
      </c>
      <c r="J10607" s="40">
        <v>172</v>
      </c>
      <c r="K10607" s="40">
        <v>0</v>
      </c>
    </row>
    <row r="10608" spans="1:11" x14ac:dyDescent="0.35">
      <c r="A10608">
        <v>31029</v>
      </c>
      <c r="B10608" t="s">
        <v>135</v>
      </c>
      <c r="C10608" s="70">
        <v>0</v>
      </c>
      <c r="D10608" s="70">
        <v>0</v>
      </c>
      <c r="E10608" s="71">
        <v>44651</v>
      </c>
      <c r="F10608" t="s">
        <v>6644</v>
      </c>
      <c r="G10608" t="s">
        <v>2247</v>
      </c>
      <c r="J10608" s="40">
        <v>0</v>
      </c>
      <c r="K10608" s="40">
        <v>0</v>
      </c>
    </row>
    <row r="10609" spans="1:11" x14ac:dyDescent="0.35">
      <c r="A10609">
        <v>31029</v>
      </c>
      <c r="B10609" t="s">
        <v>135</v>
      </c>
      <c r="C10609" s="70">
        <v>0</v>
      </c>
      <c r="D10609" s="70">
        <v>0</v>
      </c>
      <c r="E10609" s="71">
        <v>44681</v>
      </c>
      <c r="F10609" t="s">
        <v>15851</v>
      </c>
      <c r="G10609" t="s">
        <v>1912</v>
      </c>
      <c r="J10609" s="40">
        <v>172</v>
      </c>
      <c r="K10609" s="40">
        <v>0</v>
      </c>
    </row>
    <row r="10610" spans="1:11" x14ac:dyDescent="0.35">
      <c r="A10610">
        <v>31029</v>
      </c>
      <c r="B10610" t="s">
        <v>135</v>
      </c>
      <c r="C10610" s="70">
        <v>0</v>
      </c>
      <c r="D10610" s="70">
        <v>0</v>
      </c>
      <c r="E10610" s="71">
        <v>44681</v>
      </c>
      <c r="F10610" t="s">
        <v>6377</v>
      </c>
      <c r="G10610" t="s">
        <v>2247</v>
      </c>
      <c r="J10610" s="40">
        <v>0</v>
      </c>
      <c r="K10610" s="40">
        <v>0</v>
      </c>
    </row>
    <row r="10611" spans="1:11" x14ac:dyDescent="0.35">
      <c r="A10611">
        <v>31029</v>
      </c>
      <c r="B10611" t="s">
        <v>135</v>
      </c>
      <c r="C10611" s="70">
        <v>0</v>
      </c>
      <c r="D10611" s="70">
        <v>0</v>
      </c>
      <c r="E10611" s="71">
        <v>44683</v>
      </c>
      <c r="F10611" t="s">
        <v>9148</v>
      </c>
      <c r="G10611" t="s">
        <v>2142</v>
      </c>
      <c r="H10611" t="s">
        <v>9147</v>
      </c>
      <c r="I10611" t="s">
        <v>9146</v>
      </c>
      <c r="J10611" s="40">
        <v>0</v>
      </c>
      <c r="K10611" s="40">
        <v>172</v>
      </c>
    </row>
    <row r="10612" spans="1:11" x14ac:dyDescent="0.35">
      <c r="A10612">
        <v>31029</v>
      </c>
      <c r="B10612" t="s">
        <v>135</v>
      </c>
      <c r="C10612" s="70">
        <v>0</v>
      </c>
      <c r="D10612" s="70">
        <v>0</v>
      </c>
      <c r="E10612" s="71">
        <v>44712</v>
      </c>
      <c r="F10612" t="s">
        <v>15845</v>
      </c>
      <c r="G10612" t="s">
        <v>1912</v>
      </c>
      <c r="J10612" s="40">
        <v>172</v>
      </c>
      <c r="K10612" s="40">
        <v>0</v>
      </c>
    </row>
    <row r="10613" spans="1:11" x14ac:dyDescent="0.35">
      <c r="A10613">
        <v>31029</v>
      </c>
      <c r="B10613" t="s">
        <v>135</v>
      </c>
      <c r="C10613" s="70">
        <v>0</v>
      </c>
      <c r="D10613" s="70">
        <v>0</v>
      </c>
      <c r="E10613" s="71">
        <v>44712</v>
      </c>
      <c r="F10613" t="s">
        <v>6070</v>
      </c>
      <c r="G10613" t="s">
        <v>2247</v>
      </c>
      <c r="J10613" s="40">
        <v>0</v>
      </c>
      <c r="K10613" s="40">
        <v>0</v>
      </c>
    </row>
    <row r="10614" spans="1:11" x14ac:dyDescent="0.35">
      <c r="A10614">
        <v>31029</v>
      </c>
      <c r="B10614" t="s">
        <v>135</v>
      </c>
      <c r="C10614" s="70">
        <v>0</v>
      </c>
      <c r="D10614" s="70">
        <v>0</v>
      </c>
      <c r="E10614" s="71">
        <v>44714</v>
      </c>
      <c r="F10614" t="s">
        <v>9125</v>
      </c>
      <c r="G10614" t="s">
        <v>2142</v>
      </c>
      <c r="H10614" t="s">
        <v>9124</v>
      </c>
      <c r="I10614" t="s">
        <v>9123</v>
      </c>
      <c r="J10614" s="40">
        <v>0</v>
      </c>
      <c r="K10614" s="40">
        <v>172</v>
      </c>
    </row>
    <row r="10615" spans="1:11" x14ac:dyDescent="0.35">
      <c r="A10615">
        <v>31029</v>
      </c>
      <c r="B10615" t="s">
        <v>135</v>
      </c>
      <c r="C10615" s="70">
        <v>0</v>
      </c>
      <c r="D10615" s="70">
        <v>0</v>
      </c>
      <c r="E10615" s="71">
        <v>44742</v>
      </c>
      <c r="F10615" t="s">
        <v>17195</v>
      </c>
      <c r="G10615" t="s">
        <v>1912</v>
      </c>
      <c r="J10615" s="40">
        <v>0.27</v>
      </c>
      <c r="K10615" s="40">
        <v>0</v>
      </c>
    </row>
    <row r="10616" spans="1:11" x14ac:dyDescent="0.35">
      <c r="A10616">
        <v>31029</v>
      </c>
      <c r="B10616" t="s">
        <v>135</v>
      </c>
      <c r="C10616" s="70">
        <v>0</v>
      </c>
      <c r="D10616" s="70">
        <v>0</v>
      </c>
      <c r="E10616" s="71">
        <v>44742</v>
      </c>
      <c r="F10616" t="s">
        <v>15840</v>
      </c>
      <c r="G10616" t="s">
        <v>1912</v>
      </c>
      <c r="J10616" s="40">
        <v>172</v>
      </c>
      <c r="K10616" s="40">
        <v>0</v>
      </c>
    </row>
    <row r="10617" spans="1:11" x14ac:dyDescent="0.35">
      <c r="A10617">
        <v>31029</v>
      </c>
      <c r="B10617" t="s">
        <v>135</v>
      </c>
      <c r="C10617" s="70">
        <v>0</v>
      </c>
      <c r="D10617" s="70">
        <v>0</v>
      </c>
      <c r="E10617" s="71">
        <v>44742</v>
      </c>
      <c r="F10617" t="s">
        <v>5831</v>
      </c>
      <c r="G10617" t="s">
        <v>2247</v>
      </c>
      <c r="J10617" s="40">
        <v>0</v>
      </c>
      <c r="K10617" s="40">
        <v>0</v>
      </c>
    </row>
    <row r="10618" spans="1:11" x14ac:dyDescent="0.35">
      <c r="A10618">
        <v>31029</v>
      </c>
      <c r="B10618" t="s">
        <v>135</v>
      </c>
      <c r="C10618" s="70">
        <v>0</v>
      </c>
      <c r="D10618" s="70">
        <v>0</v>
      </c>
      <c r="E10618" s="71">
        <v>44743</v>
      </c>
      <c r="F10618" t="s">
        <v>9102</v>
      </c>
      <c r="G10618" t="s">
        <v>2142</v>
      </c>
      <c r="H10618" t="s">
        <v>9101</v>
      </c>
      <c r="I10618" t="s">
        <v>9100</v>
      </c>
      <c r="J10618" s="40">
        <v>0</v>
      </c>
      <c r="K10618" s="40">
        <v>0.27</v>
      </c>
    </row>
    <row r="10619" spans="1:11" x14ac:dyDescent="0.35">
      <c r="A10619">
        <v>31029</v>
      </c>
      <c r="B10619" t="s">
        <v>135</v>
      </c>
      <c r="C10619" s="70">
        <v>0</v>
      </c>
      <c r="D10619" s="70">
        <v>0</v>
      </c>
      <c r="E10619" s="71">
        <v>44743</v>
      </c>
      <c r="F10619" t="s">
        <v>9099</v>
      </c>
      <c r="G10619" t="s">
        <v>2142</v>
      </c>
      <c r="H10619" t="s">
        <v>9098</v>
      </c>
      <c r="I10619" t="s">
        <v>9097</v>
      </c>
      <c r="J10619" s="40">
        <v>0</v>
      </c>
      <c r="K10619" s="40">
        <v>176</v>
      </c>
    </row>
    <row r="10620" spans="1:11" x14ac:dyDescent="0.35">
      <c r="A10620">
        <v>31029</v>
      </c>
      <c r="B10620" t="s">
        <v>135</v>
      </c>
      <c r="C10620" s="70">
        <v>0</v>
      </c>
      <c r="D10620" s="70">
        <v>0</v>
      </c>
      <c r="E10620" s="71">
        <v>44759</v>
      </c>
      <c r="F10620" t="s">
        <v>9090</v>
      </c>
      <c r="G10620" t="s">
        <v>2142</v>
      </c>
      <c r="H10620" t="s">
        <v>9089</v>
      </c>
      <c r="I10620" t="s">
        <v>9088</v>
      </c>
      <c r="J10620" s="40">
        <v>0</v>
      </c>
      <c r="K10620" s="40">
        <v>2.06</v>
      </c>
    </row>
    <row r="10621" spans="1:11" x14ac:dyDescent="0.35">
      <c r="A10621">
        <v>31029</v>
      </c>
      <c r="B10621" t="s">
        <v>135</v>
      </c>
      <c r="C10621" s="70">
        <v>0</v>
      </c>
      <c r="D10621" s="70">
        <v>0</v>
      </c>
      <c r="E10621" s="71">
        <v>44773</v>
      </c>
      <c r="F10621" t="s">
        <v>15835</v>
      </c>
      <c r="G10621" t="s">
        <v>1912</v>
      </c>
      <c r="J10621" s="40">
        <v>176</v>
      </c>
      <c r="K10621" s="40">
        <v>0</v>
      </c>
    </row>
    <row r="10622" spans="1:11" x14ac:dyDescent="0.35">
      <c r="A10622">
        <v>31029</v>
      </c>
      <c r="B10622" t="s">
        <v>135</v>
      </c>
      <c r="C10622" s="70">
        <v>0</v>
      </c>
      <c r="D10622" s="70">
        <v>0</v>
      </c>
      <c r="E10622" s="71">
        <v>44773</v>
      </c>
      <c r="F10622" t="s">
        <v>15835</v>
      </c>
      <c r="G10622" t="s">
        <v>1912</v>
      </c>
      <c r="J10622" s="40">
        <v>2.06</v>
      </c>
      <c r="K10622" s="40">
        <v>0</v>
      </c>
    </row>
    <row r="10623" spans="1:11" x14ac:dyDescent="0.35">
      <c r="A10623">
        <v>31029</v>
      </c>
      <c r="B10623" t="s">
        <v>135</v>
      </c>
      <c r="C10623" s="70">
        <v>0</v>
      </c>
      <c r="D10623" s="70">
        <v>0</v>
      </c>
      <c r="E10623" s="71">
        <v>44773</v>
      </c>
      <c r="F10623" t="s">
        <v>15835</v>
      </c>
      <c r="G10623" t="s">
        <v>1912</v>
      </c>
      <c r="J10623" s="40">
        <v>0.39</v>
      </c>
      <c r="K10623" s="40">
        <v>0</v>
      </c>
    </row>
    <row r="10624" spans="1:11" x14ac:dyDescent="0.35">
      <c r="A10624">
        <v>31029</v>
      </c>
      <c r="B10624" t="s">
        <v>135</v>
      </c>
      <c r="C10624" s="70">
        <v>0</v>
      </c>
      <c r="D10624" s="70">
        <v>0</v>
      </c>
      <c r="E10624" s="71">
        <v>44773</v>
      </c>
      <c r="F10624" t="s">
        <v>9069</v>
      </c>
      <c r="G10624" t="s">
        <v>2142</v>
      </c>
      <c r="H10624" t="s">
        <v>9068</v>
      </c>
      <c r="I10624" t="s">
        <v>9067</v>
      </c>
      <c r="J10624" s="40">
        <v>0</v>
      </c>
      <c r="K10624" s="40">
        <v>0.39</v>
      </c>
    </row>
    <row r="10625" spans="1:11" x14ac:dyDescent="0.35">
      <c r="A10625">
        <v>31029</v>
      </c>
      <c r="B10625" t="s">
        <v>135</v>
      </c>
      <c r="C10625" s="70">
        <v>0</v>
      </c>
      <c r="D10625" s="70">
        <v>0</v>
      </c>
      <c r="E10625" s="71">
        <v>44773</v>
      </c>
      <c r="F10625" t="s">
        <v>5530</v>
      </c>
      <c r="G10625" t="s">
        <v>2247</v>
      </c>
      <c r="J10625" s="40">
        <v>0</v>
      </c>
      <c r="K10625" s="40">
        <v>0</v>
      </c>
    </row>
    <row r="10626" spans="1:11" x14ac:dyDescent="0.35">
      <c r="A10626">
        <v>31029</v>
      </c>
      <c r="B10626" t="s">
        <v>135</v>
      </c>
      <c r="C10626" s="70">
        <v>0</v>
      </c>
      <c r="D10626" s="70">
        <v>0</v>
      </c>
      <c r="E10626" s="71">
        <v>44775</v>
      </c>
      <c r="F10626" t="s">
        <v>9061</v>
      </c>
      <c r="G10626" t="s">
        <v>2142</v>
      </c>
      <c r="H10626" t="s">
        <v>9060</v>
      </c>
      <c r="I10626" t="s">
        <v>9059</v>
      </c>
      <c r="J10626" s="40">
        <v>0</v>
      </c>
      <c r="K10626" s="40">
        <v>184</v>
      </c>
    </row>
    <row r="10627" spans="1:11" x14ac:dyDescent="0.35">
      <c r="A10627">
        <v>31029</v>
      </c>
      <c r="B10627" t="s">
        <v>135</v>
      </c>
      <c r="C10627" s="70">
        <v>0</v>
      </c>
      <c r="D10627" s="70">
        <v>0</v>
      </c>
      <c r="E10627" s="71">
        <v>44775</v>
      </c>
      <c r="F10627" t="s">
        <v>9058</v>
      </c>
      <c r="G10627" t="s">
        <v>2142</v>
      </c>
      <c r="H10627" t="s">
        <v>9057</v>
      </c>
      <c r="I10627" t="s">
        <v>9056</v>
      </c>
      <c r="J10627" s="40">
        <v>0</v>
      </c>
      <c r="K10627" s="40">
        <v>1.42</v>
      </c>
    </row>
    <row r="10628" spans="1:11" x14ac:dyDescent="0.35">
      <c r="A10628">
        <v>31029</v>
      </c>
      <c r="B10628" t="s">
        <v>135</v>
      </c>
      <c r="C10628" s="70">
        <v>0</v>
      </c>
      <c r="D10628" s="70">
        <v>0</v>
      </c>
      <c r="E10628" s="71">
        <v>44781</v>
      </c>
      <c r="F10628" t="s">
        <v>9055</v>
      </c>
      <c r="G10628" t="s">
        <v>2142</v>
      </c>
      <c r="H10628" t="s">
        <v>9054</v>
      </c>
      <c r="I10628" t="s">
        <v>9053</v>
      </c>
      <c r="J10628" s="40">
        <v>0</v>
      </c>
      <c r="K10628" s="40">
        <v>3.22</v>
      </c>
    </row>
    <row r="10629" spans="1:11" x14ac:dyDescent="0.35">
      <c r="A10629">
        <v>31029</v>
      </c>
      <c r="B10629" t="s">
        <v>135</v>
      </c>
      <c r="C10629" s="70">
        <v>0</v>
      </c>
      <c r="D10629" s="70">
        <v>0</v>
      </c>
      <c r="E10629" s="71">
        <v>44801</v>
      </c>
      <c r="F10629" t="s">
        <v>15828</v>
      </c>
      <c r="G10629" t="s">
        <v>1912</v>
      </c>
      <c r="J10629" s="40">
        <v>184</v>
      </c>
      <c r="K10629" s="40">
        <v>0</v>
      </c>
    </row>
    <row r="10630" spans="1:11" x14ac:dyDescent="0.35">
      <c r="A10630">
        <v>31029</v>
      </c>
      <c r="B10630" t="s">
        <v>135</v>
      </c>
      <c r="C10630" s="70">
        <v>0</v>
      </c>
      <c r="D10630" s="70">
        <v>0</v>
      </c>
      <c r="E10630" s="71">
        <v>44801</v>
      </c>
      <c r="F10630" t="s">
        <v>15828</v>
      </c>
      <c r="G10630" t="s">
        <v>1912</v>
      </c>
      <c r="J10630" s="40">
        <v>3.22</v>
      </c>
      <c r="K10630" s="40">
        <v>0</v>
      </c>
    </row>
    <row r="10631" spans="1:11" x14ac:dyDescent="0.35">
      <c r="A10631">
        <v>31029</v>
      </c>
      <c r="B10631" t="s">
        <v>135</v>
      </c>
      <c r="C10631" s="70">
        <v>0</v>
      </c>
      <c r="D10631" s="70">
        <v>0</v>
      </c>
      <c r="E10631" s="71">
        <v>44801</v>
      </c>
      <c r="F10631" t="s">
        <v>15828</v>
      </c>
      <c r="G10631" t="s">
        <v>1912</v>
      </c>
      <c r="J10631" s="40">
        <v>1.42</v>
      </c>
      <c r="K10631" s="40">
        <v>0</v>
      </c>
    </row>
    <row r="10632" spans="1:11" x14ac:dyDescent="0.35">
      <c r="A10632">
        <v>31029</v>
      </c>
      <c r="B10632" t="s">
        <v>135</v>
      </c>
      <c r="C10632" s="70">
        <v>0</v>
      </c>
      <c r="D10632" s="70">
        <v>0</v>
      </c>
      <c r="E10632" s="71">
        <v>44804</v>
      </c>
      <c r="F10632" t="s">
        <v>5059</v>
      </c>
      <c r="G10632" t="s">
        <v>2247</v>
      </c>
      <c r="H10632" t="s">
        <v>2265</v>
      </c>
      <c r="J10632" s="40">
        <v>0</v>
      </c>
      <c r="K10632" s="40">
        <v>0</v>
      </c>
    </row>
    <row r="10633" spans="1:11" x14ac:dyDescent="0.35">
      <c r="A10633">
        <v>31029</v>
      </c>
      <c r="B10633" t="s">
        <v>135</v>
      </c>
      <c r="C10633" s="70">
        <v>0</v>
      </c>
      <c r="D10633" s="70">
        <v>0</v>
      </c>
      <c r="E10633" s="71">
        <v>44865</v>
      </c>
      <c r="F10633" t="s">
        <v>15816</v>
      </c>
      <c r="G10633" t="s">
        <v>1912</v>
      </c>
      <c r="H10633" t="s">
        <v>15815</v>
      </c>
      <c r="I10633" t="s">
        <v>15815</v>
      </c>
      <c r="J10633" s="40">
        <v>192</v>
      </c>
      <c r="K10633" s="40">
        <v>0</v>
      </c>
    </row>
    <row r="10634" spans="1:11" x14ac:dyDescent="0.35">
      <c r="A10634">
        <v>31029</v>
      </c>
      <c r="B10634" t="s">
        <v>135</v>
      </c>
      <c r="C10634" s="70">
        <v>0</v>
      </c>
      <c r="D10634" s="70">
        <v>0</v>
      </c>
      <c r="E10634" s="71">
        <v>44866</v>
      </c>
      <c r="F10634" t="s">
        <v>15814</v>
      </c>
      <c r="G10634" t="s">
        <v>1912</v>
      </c>
      <c r="H10634" t="s">
        <v>15813</v>
      </c>
      <c r="I10634" t="s">
        <v>15813</v>
      </c>
      <c r="J10634" s="40">
        <v>192</v>
      </c>
      <c r="K10634" s="40">
        <v>0</v>
      </c>
    </row>
    <row r="10635" spans="1:11" x14ac:dyDescent="0.35">
      <c r="A10635">
        <v>31029</v>
      </c>
      <c r="B10635" t="s">
        <v>135</v>
      </c>
      <c r="C10635" s="70">
        <v>0</v>
      </c>
      <c r="D10635" s="70">
        <v>0</v>
      </c>
      <c r="E10635" s="71">
        <v>44895</v>
      </c>
      <c r="F10635" t="s">
        <v>15811</v>
      </c>
      <c r="G10635" t="s">
        <v>1912</v>
      </c>
      <c r="H10635" t="s">
        <v>15810</v>
      </c>
      <c r="I10635" t="s">
        <v>15810</v>
      </c>
      <c r="J10635" s="40">
        <v>192</v>
      </c>
      <c r="K10635" s="40">
        <v>0</v>
      </c>
    </row>
    <row r="10636" spans="1:11" x14ac:dyDescent="0.35">
      <c r="A10636">
        <v>31029</v>
      </c>
      <c r="B10636" t="s">
        <v>135</v>
      </c>
      <c r="C10636" s="70">
        <v>0</v>
      </c>
      <c r="D10636" s="70">
        <v>0</v>
      </c>
      <c r="E10636" s="71">
        <v>44895</v>
      </c>
      <c r="F10636" t="s">
        <v>4243</v>
      </c>
      <c r="G10636" t="s">
        <v>2247</v>
      </c>
      <c r="H10636" t="s">
        <v>1916</v>
      </c>
      <c r="I10636" t="s">
        <v>1916</v>
      </c>
      <c r="J10636" s="40">
        <v>0</v>
      </c>
      <c r="K10636" s="40">
        <v>0</v>
      </c>
    </row>
    <row r="10637" spans="1:11" x14ac:dyDescent="0.35">
      <c r="A10637">
        <v>31029</v>
      </c>
      <c r="B10637" t="s">
        <v>135</v>
      </c>
      <c r="C10637" s="70">
        <v>0</v>
      </c>
      <c r="D10637" s="70">
        <v>0</v>
      </c>
      <c r="E10637" s="71">
        <v>44926</v>
      </c>
      <c r="F10637" t="s">
        <v>15809</v>
      </c>
      <c r="G10637" t="s">
        <v>1912</v>
      </c>
      <c r="H10637" t="s">
        <v>15804</v>
      </c>
      <c r="I10637" t="s">
        <v>15804</v>
      </c>
      <c r="J10637" s="40">
        <v>192</v>
      </c>
      <c r="K10637" s="40">
        <v>0</v>
      </c>
    </row>
    <row r="10638" spans="1:11" x14ac:dyDescent="0.35">
      <c r="A10638">
        <v>31029</v>
      </c>
      <c r="B10638" t="s">
        <v>135</v>
      </c>
      <c r="C10638" s="70">
        <v>0</v>
      </c>
      <c r="D10638" s="70">
        <v>0</v>
      </c>
      <c r="E10638" s="71">
        <v>44926</v>
      </c>
      <c r="F10638" t="s">
        <v>15809</v>
      </c>
      <c r="G10638" t="s">
        <v>1912</v>
      </c>
      <c r="H10638" t="s">
        <v>15804</v>
      </c>
      <c r="I10638" t="s">
        <v>15804</v>
      </c>
      <c r="J10638" s="40">
        <v>3.62</v>
      </c>
      <c r="K10638" s="40">
        <v>0</v>
      </c>
    </row>
    <row r="10639" spans="1:11" x14ac:dyDescent="0.35">
      <c r="A10639">
        <v>31029</v>
      </c>
      <c r="B10639" t="s">
        <v>135</v>
      </c>
      <c r="C10639" s="70">
        <v>0</v>
      </c>
      <c r="D10639" s="70">
        <v>0</v>
      </c>
      <c r="E10639" s="71">
        <v>44926</v>
      </c>
      <c r="F10639" t="s">
        <v>15809</v>
      </c>
      <c r="G10639" t="s">
        <v>1912</v>
      </c>
      <c r="H10639" t="s">
        <v>15804</v>
      </c>
      <c r="I10639" t="s">
        <v>15804</v>
      </c>
      <c r="J10639" s="40">
        <v>1.67</v>
      </c>
      <c r="K10639" s="40">
        <v>0</v>
      </c>
    </row>
    <row r="10640" spans="1:11" x14ac:dyDescent="0.35">
      <c r="A10640">
        <v>31029</v>
      </c>
      <c r="B10640" t="s">
        <v>135</v>
      </c>
      <c r="C10640" s="70">
        <v>0</v>
      </c>
      <c r="D10640" s="70">
        <v>0</v>
      </c>
      <c r="E10640" s="71">
        <v>44926</v>
      </c>
      <c r="F10640" t="s">
        <v>3883</v>
      </c>
      <c r="G10640" t="s">
        <v>2247</v>
      </c>
      <c r="H10640" t="s">
        <v>1911</v>
      </c>
      <c r="I10640" t="s">
        <v>1911</v>
      </c>
      <c r="J10640" s="40">
        <v>0</v>
      </c>
      <c r="K10640" s="40">
        <v>0</v>
      </c>
    </row>
    <row r="10641" spans="1:11" x14ac:dyDescent="0.35">
      <c r="A10641">
        <v>31030</v>
      </c>
      <c r="B10641" t="s">
        <v>136</v>
      </c>
      <c r="C10641" s="70">
        <v>-1163.1400000000001</v>
      </c>
      <c r="D10641" s="70">
        <v>-374</v>
      </c>
      <c r="E10641" s="71">
        <v>44592</v>
      </c>
      <c r="F10641" t="s">
        <v>3451</v>
      </c>
      <c r="G10641" t="s">
        <v>1912</v>
      </c>
      <c r="J10641" s="40">
        <v>374</v>
      </c>
      <c r="K10641" s="40">
        <v>0</v>
      </c>
    </row>
    <row r="10642" spans="1:11" x14ac:dyDescent="0.35">
      <c r="A10642">
        <v>31030</v>
      </c>
      <c r="B10642" t="s">
        <v>136</v>
      </c>
      <c r="C10642" s="70">
        <v>-1163.1400000000001</v>
      </c>
      <c r="D10642" s="70">
        <v>-374</v>
      </c>
      <c r="E10642" s="71">
        <v>44592</v>
      </c>
      <c r="F10642" t="s">
        <v>10767</v>
      </c>
      <c r="G10642" t="s">
        <v>2142</v>
      </c>
      <c r="H10642" t="s">
        <v>10766</v>
      </c>
      <c r="I10642" t="s">
        <v>10765</v>
      </c>
      <c r="J10642" s="40">
        <v>0</v>
      </c>
      <c r="K10642" s="40">
        <v>408</v>
      </c>
    </row>
    <row r="10643" spans="1:11" x14ac:dyDescent="0.35">
      <c r="A10643">
        <v>31030</v>
      </c>
      <c r="B10643" t="s">
        <v>136</v>
      </c>
      <c r="C10643" s="70">
        <v>-1163.1400000000001</v>
      </c>
      <c r="D10643" s="70">
        <v>-374</v>
      </c>
      <c r="E10643" s="71">
        <v>44592</v>
      </c>
      <c r="F10643" t="s">
        <v>6926</v>
      </c>
      <c r="G10643" t="s">
        <v>2247</v>
      </c>
      <c r="J10643" s="40">
        <v>0</v>
      </c>
      <c r="K10643" s="40">
        <v>0</v>
      </c>
    </row>
    <row r="10644" spans="1:11" x14ac:dyDescent="0.35">
      <c r="A10644">
        <v>31030</v>
      </c>
      <c r="B10644" t="s">
        <v>136</v>
      </c>
      <c r="C10644" s="70">
        <v>-1163.1400000000001</v>
      </c>
      <c r="D10644" s="70">
        <v>-374</v>
      </c>
      <c r="E10644" s="71">
        <v>44620</v>
      </c>
      <c r="F10644" t="s">
        <v>3450</v>
      </c>
      <c r="G10644" t="s">
        <v>1912</v>
      </c>
      <c r="J10644" s="40">
        <v>408</v>
      </c>
      <c r="K10644" s="40">
        <v>0</v>
      </c>
    </row>
    <row r="10645" spans="1:11" x14ac:dyDescent="0.35">
      <c r="A10645">
        <v>31030</v>
      </c>
      <c r="B10645" t="s">
        <v>136</v>
      </c>
      <c r="C10645" s="70">
        <v>-1163.1400000000001</v>
      </c>
      <c r="D10645" s="70">
        <v>-374</v>
      </c>
      <c r="E10645" s="71">
        <v>44621</v>
      </c>
      <c r="F10645" t="s">
        <v>10699</v>
      </c>
      <c r="G10645" t="s">
        <v>2142</v>
      </c>
      <c r="H10645" t="s">
        <v>10698</v>
      </c>
      <c r="I10645" t="s">
        <v>10697</v>
      </c>
      <c r="J10645" s="40">
        <v>0</v>
      </c>
      <c r="K10645" s="40">
        <v>408</v>
      </c>
    </row>
    <row r="10646" spans="1:11" x14ac:dyDescent="0.35">
      <c r="A10646">
        <v>31030</v>
      </c>
      <c r="B10646" t="s">
        <v>136</v>
      </c>
      <c r="C10646" s="70">
        <v>-1163.1400000000001</v>
      </c>
      <c r="D10646" s="70">
        <v>-374</v>
      </c>
      <c r="E10646" s="71">
        <v>44651</v>
      </c>
      <c r="F10646" t="s">
        <v>3446</v>
      </c>
      <c r="G10646" t="s">
        <v>1912</v>
      </c>
      <c r="J10646" s="40">
        <v>408</v>
      </c>
      <c r="K10646" s="40">
        <v>0</v>
      </c>
    </row>
    <row r="10647" spans="1:11" x14ac:dyDescent="0.35">
      <c r="A10647">
        <v>31030</v>
      </c>
      <c r="B10647" t="s">
        <v>136</v>
      </c>
      <c r="C10647" s="70">
        <v>-1163.1400000000001</v>
      </c>
      <c r="D10647" s="70">
        <v>-374</v>
      </c>
      <c r="E10647" s="71">
        <v>44651</v>
      </c>
      <c r="F10647" t="s">
        <v>10633</v>
      </c>
      <c r="G10647" t="s">
        <v>2142</v>
      </c>
      <c r="H10647" t="s">
        <v>10632</v>
      </c>
      <c r="I10647" t="s">
        <v>10631</v>
      </c>
      <c r="J10647" s="40">
        <v>0</v>
      </c>
      <c r="K10647" s="40">
        <v>408</v>
      </c>
    </row>
    <row r="10648" spans="1:11" x14ac:dyDescent="0.35">
      <c r="A10648">
        <v>31030</v>
      </c>
      <c r="B10648" t="s">
        <v>136</v>
      </c>
      <c r="C10648" s="70">
        <v>-1163.1400000000001</v>
      </c>
      <c r="D10648" s="70">
        <v>-374</v>
      </c>
      <c r="E10648" s="71">
        <v>44651</v>
      </c>
      <c r="F10648" t="s">
        <v>6643</v>
      </c>
      <c r="G10648" t="s">
        <v>2247</v>
      </c>
      <c r="J10648" s="40">
        <v>0</v>
      </c>
      <c r="K10648" s="40">
        <v>0</v>
      </c>
    </row>
    <row r="10649" spans="1:11" x14ac:dyDescent="0.35">
      <c r="A10649">
        <v>31030</v>
      </c>
      <c r="B10649" t="s">
        <v>136</v>
      </c>
      <c r="C10649" s="70">
        <v>-1163.1400000000001</v>
      </c>
      <c r="D10649" s="70">
        <v>-374</v>
      </c>
      <c r="E10649" s="71">
        <v>44681</v>
      </c>
      <c r="F10649" t="s">
        <v>3444</v>
      </c>
      <c r="G10649" t="s">
        <v>1912</v>
      </c>
      <c r="J10649" s="40">
        <v>408</v>
      </c>
      <c r="K10649" s="40">
        <v>0</v>
      </c>
    </row>
    <row r="10650" spans="1:11" x14ac:dyDescent="0.35">
      <c r="A10650">
        <v>31030</v>
      </c>
      <c r="B10650" t="s">
        <v>136</v>
      </c>
      <c r="C10650" s="70">
        <v>-1163.1400000000001</v>
      </c>
      <c r="D10650" s="70">
        <v>-374</v>
      </c>
      <c r="E10650" s="71">
        <v>44681</v>
      </c>
      <c r="F10650" t="s">
        <v>6376</v>
      </c>
      <c r="G10650" t="s">
        <v>2247</v>
      </c>
      <c r="J10650" s="40">
        <v>0</v>
      </c>
      <c r="K10650" s="40">
        <v>0</v>
      </c>
    </row>
    <row r="10651" spans="1:11" x14ac:dyDescent="0.35">
      <c r="A10651">
        <v>31030</v>
      </c>
      <c r="B10651" t="s">
        <v>136</v>
      </c>
      <c r="C10651" s="70">
        <v>-1163.1400000000001</v>
      </c>
      <c r="D10651" s="70">
        <v>-374</v>
      </c>
      <c r="E10651" s="71">
        <v>44712</v>
      </c>
      <c r="F10651" t="s">
        <v>10505</v>
      </c>
      <c r="G10651" t="s">
        <v>2142</v>
      </c>
      <c r="H10651" t="s">
        <v>10504</v>
      </c>
      <c r="I10651" t="s">
        <v>10503</v>
      </c>
      <c r="J10651" s="40">
        <v>0</v>
      </c>
      <c r="K10651" s="40">
        <v>442</v>
      </c>
    </row>
    <row r="10652" spans="1:11" x14ac:dyDescent="0.35">
      <c r="A10652">
        <v>31030</v>
      </c>
      <c r="B10652" t="s">
        <v>136</v>
      </c>
      <c r="C10652" s="70">
        <v>-1163.1400000000001</v>
      </c>
      <c r="D10652" s="70">
        <v>-374</v>
      </c>
      <c r="E10652" s="71">
        <v>44742</v>
      </c>
      <c r="F10652" t="s">
        <v>3441</v>
      </c>
      <c r="G10652" t="s">
        <v>1912</v>
      </c>
      <c r="J10652" s="40">
        <v>442</v>
      </c>
      <c r="K10652" s="40">
        <v>0</v>
      </c>
    </row>
    <row r="10653" spans="1:11" x14ac:dyDescent="0.35">
      <c r="A10653">
        <v>31030</v>
      </c>
      <c r="B10653" t="s">
        <v>136</v>
      </c>
      <c r="C10653" s="70">
        <v>-1163.1400000000001</v>
      </c>
      <c r="D10653" s="70">
        <v>-374</v>
      </c>
      <c r="E10653" s="71">
        <v>44742</v>
      </c>
      <c r="F10653" t="s">
        <v>3440</v>
      </c>
      <c r="G10653" t="s">
        <v>1912</v>
      </c>
      <c r="J10653" s="40">
        <v>442</v>
      </c>
      <c r="K10653" s="40">
        <v>0</v>
      </c>
    </row>
    <row r="10654" spans="1:11" x14ac:dyDescent="0.35">
      <c r="A10654">
        <v>31030</v>
      </c>
      <c r="B10654" t="s">
        <v>136</v>
      </c>
      <c r="C10654" s="70">
        <v>-1163.1400000000001</v>
      </c>
      <c r="D10654" s="70">
        <v>-374</v>
      </c>
      <c r="E10654" s="71">
        <v>44742</v>
      </c>
      <c r="F10654" t="s">
        <v>5830</v>
      </c>
      <c r="G10654" t="s">
        <v>2247</v>
      </c>
      <c r="J10654" s="40">
        <v>0</v>
      </c>
      <c r="K10654" s="40">
        <v>0</v>
      </c>
    </row>
    <row r="10655" spans="1:11" x14ac:dyDescent="0.35">
      <c r="A10655">
        <v>31030</v>
      </c>
      <c r="B10655" t="s">
        <v>136</v>
      </c>
      <c r="C10655" s="70">
        <v>-1163.1400000000001</v>
      </c>
      <c r="D10655" s="70">
        <v>-374</v>
      </c>
      <c r="E10655" s="71">
        <v>44743</v>
      </c>
      <c r="F10655" t="s">
        <v>10427</v>
      </c>
      <c r="G10655" t="s">
        <v>2142</v>
      </c>
      <c r="H10655" t="s">
        <v>10426</v>
      </c>
      <c r="I10655" t="s">
        <v>10425</v>
      </c>
      <c r="J10655" s="40">
        <v>0</v>
      </c>
      <c r="K10655" s="40">
        <v>476</v>
      </c>
    </row>
    <row r="10656" spans="1:11" x14ac:dyDescent="0.35">
      <c r="A10656">
        <v>31030</v>
      </c>
      <c r="B10656" t="s">
        <v>136</v>
      </c>
      <c r="C10656" s="70">
        <v>-1163.1400000000001</v>
      </c>
      <c r="D10656" s="70">
        <v>-374</v>
      </c>
      <c r="E10656" s="71">
        <v>44773</v>
      </c>
      <c r="F10656" t="s">
        <v>3435</v>
      </c>
      <c r="G10656" t="s">
        <v>1912</v>
      </c>
      <c r="J10656" s="40">
        <v>476</v>
      </c>
      <c r="K10656" s="40">
        <v>0</v>
      </c>
    </row>
    <row r="10657" spans="1:11" x14ac:dyDescent="0.35">
      <c r="A10657">
        <v>31030</v>
      </c>
      <c r="B10657" t="s">
        <v>136</v>
      </c>
      <c r="C10657" s="70">
        <v>-1163.1400000000001</v>
      </c>
      <c r="D10657" s="70">
        <v>-374</v>
      </c>
      <c r="E10657" s="71">
        <v>44773</v>
      </c>
      <c r="F10657" t="s">
        <v>10333</v>
      </c>
      <c r="G10657" t="s">
        <v>2142</v>
      </c>
      <c r="H10657" t="s">
        <v>10332</v>
      </c>
      <c r="I10657" t="s">
        <v>10331</v>
      </c>
      <c r="J10657" s="40">
        <v>0</v>
      </c>
      <c r="K10657" s="40">
        <v>476</v>
      </c>
    </row>
    <row r="10658" spans="1:11" x14ac:dyDescent="0.35">
      <c r="A10658">
        <v>31030</v>
      </c>
      <c r="B10658" t="s">
        <v>136</v>
      </c>
      <c r="C10658" s="70">
        <v>-1163.1400000000001</v>
      </c>
      <c r="D10658" s="70">
        <v>-374</v>
      </c>
      <c r="E10658" s="71">
        <v>44773</v>
      </c>
      <c r="F10658" t="s">
        <v>5529</v>
      </c>
      <c r="G10658" t="s">
        <v>2247</v>
      </c>
      <c r="J10658" s="40">
        <v>0</v>
      </c>
      <c r="K10658" s="40">
        <v>0</v>
      </c>
    </row>
    <row r="10659" spans="1:11" x14ac:dyDescent="0.35">
      <c r="A10659">
        <v>31030</v>
      </c>
      <c r="B10659" t="s">
        <v>136</v>
      </c>
      <c r="C10659" s="70">
        <v>-1163.1400000000001</v>
      </c>
      <c r="D10659" s="70">
        <v>-374</v>
      </c>
      <c r="E10659" s="71">
        <v>44796</v>
      </c>
      <c r="F10659" t="s">
        <v>3434</v>
      </c>
      <c r="G10659" t="s">
        <v>1912</v>
      </c>
      <c r="J10659" s="40">
        <v>476</v>
      </c>
      <c r="K10659" s="40">
        <v>0</v>
      </c>
    </row>
    <row r="10660" spans="1:11" x14ac:dyDescent="0.35">
      <c r="A10660">
        <v>31030</v>
      </c>
      <c r="B10660" t="s">
        <v>136</v>
      </c>
      <c r="C10660" s="70">
        <v>-1163.1400000000001</v>
      </c>
      <c r="D10660" s="70">
        <v>-374</v>
      </c>
      <c r="E10660" s="71">
        <v>44804</v>
      </c>
      <c r="F10660" t="s">
        <v>10238</v>
      </c>
      <c r="G10660" t="s">
        <v>2142</v>
      </c>
      <c r="H10660" t="s">
        <v>10237</v>
      </c>
      <c r="I10660" t="s">
        <v>10236</v>
      </c>
      <c r="J10660" s="40">
        <v>0</v>
      </c>
      <c r="K10660" s="40">
        <v>476</v>
      </c>
    </row>
    <row r="10661" spans="1:11" x14ac:dyDescent="0.35">
      <c r="A10661">
        <v>31030</v>
      </c>
      <c r="B10661" t="s">
        <v>136</v>
      </c>
      <c r="C10661" s="70">
        <v>-1163.1400000000001</v>
      </c>
      <c r="D10661" s="70">
        <v>-374</v>
      </c>
      <c r="E10661" s="71">
        <v>44804</v>
      </c>
      <c r="F10661" t="s">
        <v>5058</v>
      </c>
      <c r="G10661" t="s">
        <v>2247</v>
      </c>
      <c r="H10661" t="s">
        <v>2265</v>
      </c>
      <c r="J10661" s="40">
        <v>0</v>
      </c>
      <c r="K10661" s="40">
        <v>0</v>
      </c>
    </row>
    <row r="10662" spans="1:11" x14ac:dyDescent="0.35">
      <c r="A10662">
        <v>31030</v>
      </c>
      <c r="B10662" t="s">
        <v>136</v>
      </c>
      <c r="C10662" s="70">
        <v>-1163.1400000000001</v>
      </c>
      <c r="D10662" s="70">
        <v>-374</v>
      </c>
      <c r="E10662" s="71">
        <v>44827</v>
      </c>
      <c r="F10662" t="s">
        <v>3432</v>
      </c>
      <c r="G10662" t="s">
        <v>1912</v>
      </c>
      <c r="I10662" t="s">
        <v>3420</v>
      </c>
      <c r="J10662" s="40">
        <v>136.43</v>
      </c>
      <c r="K10662" s="40">
        <v>0</v>
      </c>
    </row>
    <row r="10663" spans="1:11" x14ac:dyDescent="0.35">
      <c r="A10663">
        <v>31030</v>
      </c>
      <c r="B10663" t="s">
        <v>136</v>
      </c>
      <c r="C10663" s="70">
        <v>-1163.1400000000001</v>
      </c>
      <c r="D10663" s="70">
        <v>-374</v>
      </c>
      <c r="E10663" s="71">
        <v>44834</v>
      </c>
      <c r="F10663" t="s">
        <v>10198</v>
      </c>
      <c r="G10663" t="s">
        <v>2142</v>
      </c>
      <c r="H10663" t="s">
        <v>10197</v>
      </c>
      <c r="I10663" t="s">
        <v>10196</v>
      </c>
      <c r="J10663" s="40">
        <v>0</v>
      </c>
      <c r="K10663" s="40">
        <v>476</v>
      </c>
    </row>
    <row r="10664" spans="1:11" x14ac:dyDescent="0.35">
      <c r="A10664">
        <v>31030</v>
      </c>
      <c r="B10664" t="s">
        <v>136</v>
      </c>
      <c r="C10664" s="70">
        <v>-1163.1400000000001</v>
      </c>
      <c r="D10664" s="70">
        <v>-374</v>
      </c>
      <c r="E10664" s="71">
        <v>44834</v>
      </c>
      <c r="F10664" t="s">
        <v>4931</v>
      </c>
      <c r="G10664" t="s">
        <v>2247</v>
      </c>
      <c r="H10664" t="s">
        <v>2262</v>
      </c>
      <c r="J10664" s="40">
        <v>0</v>
      </c>
      <c r="K10664" s="40">
        <v>0</v>
      </c>
    </row>
    <row r="10665" spans="1:11" x14ac:dyDescent="0.35">
      <c r="A10665">
        <v>31030</v>
      </c>
      <c r="B10665" t="s">
        <v>136</v>
      </c>
      <c r="C10665" s="70">
        <v>-1163.1400000000001</v>
      </c>
      <c r="D10665" s="70">
        <v>-374</v>
      </c>
      <c r="E10665" s="71">
        <v>44865</v>
      </c>
      <c r="F10665" t="s">
        <v>3424</v>
      </c>
      <c r="G10665" t="s">
        <v>1912</v>
      </c>
      <c r="H10665" t="s">
        <v>3423</v>
      </c>
      <c r="I10665" t="s">
        <v>3423</v>
      </c>
      <c r="J10665" s="40">
        <v>476</v>
      </c>
      <c r="K10665" s="40">
        <v>0</v>
      </c>
    </row>
    <row r="10666" spans="1:11" x14ac:dyDescent="0.35">
      <c r="A10666">
        <v>31030</v>
      </c>
      <c r="B10666" t="s">
        <v>136</v>
      </c>
      <c r="C10666" s="70">
        <v>-1163.1400000000001</v>
      </c>
      <c r="D10666" s="70">
        <v>-374</v>
      </c>
      <c r="E10666" s="71">
        <v>44865</v>
      </c>
      <c r="F10666" t="s">
        <v>4415</v>
      </c>
      <c r="G10666" t="s">
        <v>2247</v>
      </c>
      <c r="H10666" t="s">
        <v>1919</v>
      </c>
      <c r="I10666" t="s">
        <v>1919</v>
      </c>
      <c r="J10666" s="40">
        <v>0</v>
      </c>
      <c r="K10666" s="40">
        <v>0</v>
      </c>
    </row>
    <row r="10667" spans="1:11" x14ac:dyDescent="0.35">
      <c r="A10667">
        <v>31030</v>
      </c>
      <c r="B10667" t="s">
        <v>136</v>
      </c>
      <c r="C10667" s="70">
        <v>-1163.1400000000001</v>
      </c>
      <c r="D10667" s="70">
        <v>-374</v>
      </c>
      <c r="E10667" s="71">
        <v>44866</v>
      </c>
      <c r="F10667" t="s">
        <v>3422</v>
      </c>
      <c r="G10667" t="s">
        <v>1912</v>
      </c>
      <c r="I10667" t="s">
        <v>3420</v>
      </c>
      <c r="J10667" s="40">
        <v>-136.43</v>
      </c>
      <c r="K10667" s="40">
        <v>0</v>
      </c>
    </row>
    <row r="10668" spans="1:11" x14ac:dyDescent="0.35">
      <c r="A10668">
        <v>31030</v>
      </c>
      <c r="B10668" t="s">
        <v>136</v>
      </c>
      <c r="C10668" s="70">
        <v>-1163.1400000000001</v>
      </c>
      <c r="D10668" s="70">
        <v>-374</v>
      </c>
      <c r="E10668" s="71">
        <v>44866</v>
      </c>
      <c r="F10668" t="s">
        <v>3421</v>
      </c>
      <c r="G10668" t="s">
        <v>1912</v>
      </c>
      <c r="H10668" t="s">
        <v>3420</v>
      </c>
      <c r="I10668" t="s">
        <v>3420</v>
      </c>
      <c r="J10668" s="40">
        <v>476</v>
      </c>
      <c r="K10668" s="40">
        <v>0</v>
      </c>
    </row>
    <row r="10669" spans="1:11" x14ac:dyDescent="0.35">
      <c r="A10669">
        <v>31030</v>
      </c>
      <c r="B10669" t="s">
        <v>136</v>
      </c>
      <c r="C10669" s="70">
        <v>-1163.1400000000001</v>
      </c>
      <c r="D10669" s="70">
        <v>-374</v>
      </c>
      <c r="E10669" s="71">
        <v>44895</v>
      </c>
      <c r="F10669" t="s">
        <v>3416</v>
      </c>
      <c r="G10669" t="s">
        <v>1912</v>
      </c>
      <c r="H10669" t="s">
        <v>3415</v>
      </c>
      <c r="I10669" t="s">
        <v>3415</v>
      </c>
      <c r="J10669" s="40">
        <v>476</v>
      </c>
      <c r="K10669" s="40">
        <v>0</v>
      </c>
    </row>
    <row r="10670" spans="1:11" x14ac:dyDescent="0.35">
      <c r="A10670">
        <v>31030</v>
      </c>
      <c r="B10670" t="s">
        <v>136</v>
      </c>
      <c r="C10670" s="70">
        <v>-1163.1400000000001</v>
      </c>
      <c r="D10670" s="70">
        <v>-374</v>
      </c>
      <c r="E10670" s="71">
        <v>44895</v>
      </c>
      <c r="F10670" t="s">
        <v>4242</v>
      </c>
      <c r="G10670" t="s">
        <v>2247</v>
      </c>
      <c r="H10670" t="s">
        <v>1916</v>
      </c>
      <c r="I10670" t="s">
        <v>1916</v>
      </c>
      <c r="J10670" s="40">
        <v>0</v>
      </c>
      <c r="K10670" s="40">
        <v>0</v>
      </c>
    </row>
    <row r="10671" spans="1:11" x14ac:dyDescent="0.35">
      <c r="A10671">
        <v>31030</v>
      </c>
      <c r="B10671" t="s">
        <v>136</v>
      </c>
      <c r="C10671" s="70">
        <v>-1163.1400000000001</v>
      </c>
      <c r="D10671" s="70">
        <v>-374</v>
      </c>
      <c r="E10671" s="71">
        <v>44926</v>
      </c>
      <c r="F10671" t="s">
        <v>16316</v>
      </c>
      <c r="G10671" t="s">
        <v>1912</v>
      </c>
      <c r="H10671" t="s">
        <v>15806</v>
      </c>
      <c r="I10671" t="s">
        <v>15806</v>
      </c>
      <c r="J10671" s="40">
        <v>544</v>
      </c>
      <c r="K10671" s="40">
        <v>0</v>
      </c>
    </row>
    <row r="10672" spans="1:11" x14ac:dyDescent="0.35">
      <c r="A10672">
        <v>31030</v>
      </c>
      <c r="B10672" t="s">
        <v>136</v>
      </c>
      <c r="C10672" s="70">
        <v>-1163.1400000000001</v>
      </c>
      <c r="D10672" s="70">
        <v>-374</v>
      </c>
      <c r="E10672" s="71">
        <v>44926</v>
      </c>
      <c r="F10672" t="s">
        <v>3882</v>
      </c>
      <c r="G10672" t="s">
        <v>2247</v>
      </c>
      <c r="H10672" t="s">
        <v>1911</v>
      </c>
      <c r="I10672" t="s">
        <v>1911</v>
      </c>
      <c r="J10672" s="40">
        <v>0</v>
      </c>
      <c r="K10672" s="40">
        <v>0</v>
      </c>
    </row>
    <row r="10673" spans="1:11" x14ac:dyDescent="0.35">
      <c r="A10673">
        <v>31033</v>
      </c>
      <c r="B10673" t="s">
        <v>137</v>
      </c>
      <c r="C10673" s="70">
        <v>0</v>
      </c>
      <c r="D10673" s="70">
        <v>0</v>
      </c>
      <c r="E10673" s="71">
        <v>44592</v>
      </c>
      <c r="F10673" t="s">
        <v>15857</v>
      </c>
      <c r="G10673" t="s">
        <v>1912</v>
      </c>
      <c r="J10673" s="40">
        <v>40</v>
      </c>
      <c r="K10673" s="40">
        <v>0</v>
      </c>
    </row>
    <row r="10674" spans="1:11" x14ac:dyDescent="0.35">
      <c r="A10674">
        <v>31033</v>
      </c>
      <c r="B10674" t="s">
        <v>137</v>
      </c>
      <c r="C10674" s="70">
        <v>0</v>
      </c>
      <c r="D10674" s="70">
        <v>0</v>
      </c>
      <c r="E10674" s="71">
        <v>44592</v>
      </c>
      <c r="F10674" t="s">
        <v>15857</v>
      </c>
      <c r="G10674" t="s">
        <v>1912</v>
      </c>
      <c r="J10674" s="40">
        <v>130.35</v>
      </c>
      <c r="K10674" s="40">
        <v>0</v>
      </c>
    </row>
    <row r="10675" spans="1:11" x14ac:dyDescent="0.35">
      <c r="A10675">
        <v>31033</v>
      </c>
      <c r="B10675" t="s">
        <v>137</v>
      </c>
      <c r="C10675" s="70">
        <v>0</v>
      </c>
      <c r="D10675" s="70">
        <v>0</v>
      </c>
      <c r="E10675" s="71">
        <v>44592</v>
      </c>
      <c r="F10675" t="s">
        <v>15857</v>
      </c>
      <c r="G10675" t="s">
        <v>1912</v>
      </c>
      <c r="J10675" s="40">
        <v>325.86</v>
      </c>
      <c r="K10675" s="40">
        <v>0</v>
      </c>
    </row>
    <row r="10676" spans="1:11" x14ac:dyDescent="0.35">
      <c r="A10676">
        <v>31033</v>
      </c>
      <c r="B10676" t="s">
        <v>137</v>
      </c>
      <c r="C10676" s="70">
        <v>0</v>
      </c>
      <c r="D10676" s="70">
        <v>0</v>
      </c>
      <c r="E10676" s="71">
        <v>44592</v>
      </c>
      <c r="F10676" t="s">
        <v>15857</v>
      </c>
      <c r="G10676" t="s">
        <v>1912</v>
      </c>
      <c r="J10676" s="40">
        <v>223.07</v>
      </c>
      <c r="K10676" s="40">
        <v>0</v>
      </c>
    </row>
    <row r="10677" spans="1:11" x14ac:dyDescent="0.35">
      <c r="A10677">
        <v>31033</v>
      </c>
      <c r="B10677" t="s">
        <v>137</v>
      </c>
      <c r="C10677" s="70">
        <v>0</v>
      </c>
      <c r="D10677" s="70">
        <v>0</v>
      </c>
      <c r="E10677" s="71">
        <v>44592</v>
      </c>
      <c r="F10677" t="s">
        <v>15857</v>
      </c>
      <c r="G10677" t="s">
        <v>1912</v>
      </c>
      <c r="J10677" s="40">
        <v>245.36</v>
      </c>
      <c r="K10677" s="40">
        <v>0</v>
      </c>
    </row>
    <row r="10678" spans="1:11" x14ac:dyDescent="0.35">
      <c r="A10678">
        <v>31033</v>
      </c>
      <c r="B10678" t="s">
        <v>137</v>
      </c>
      <c r="C10678" s="70">
        <v>0</v>
      </c>
      <c r="D10678" s="70">
        <v>0</v>
      </c>
      <c r="E10678" s="71">
        <v>44592</v>
      </c>
      <c r="F10678" t="s">
        <v>15857</v>
      </c>
      <c r="G10678" t="s">
        <v>1912</v>
      </c>
      <c r="J10678" s="40">
        <v>284.77999999999997</v>
      </c>
      <c r="K10678" s="40">
        <v>0</v>
      </c>
    </row>
    <row r="10679" spans="1:11" x14ac:dyDescent="0.35">
      <c r="A10679">
        <v>31033</v>
      </c>
      <c r="B10679" t="s">
        <v>137</v>
      </c>
      <c r="C10679" s="70">
        <v>0</v>
      </c>
      <c r="D10679" s="70">
        <v>0</v>
      </c>
      <c r="E10679" s="71">
        <v>44592</v>
      </c>
      <c r="F10679" t="s">
        <v>6925</v>
      </c>
      <c r="G10679" t="s">
        <v>2247</v>
      </c>
      <c r="J10679" s="40">
        <v>0</v>
      </c>
      <c r="K10679" s="40">
        <v>0</v>
      </c>
    </row>
    <row r="10680" spans="1:11" x14ac:dyDescent="0.35">
      <c r="A10680">
        <v>31033</v>
      </c>
      <c r="B10680" t="s">
        <v>137</v>
      </c>
      <c r="C10680" s="70">
        <v>0</v>
      </c>
      <c r="D10680" s="70">
        <v>0</v>
      </c>
      <c r="E10680" s="71">
        <v>44593</v>
      </c>
      <c r="F10680" t="s">
        <v>9970</v>
      </c>
      <c r="G10680" t="s">
        <v>2142</v>
      </c>
      <c r="H10680" t="s">
        <v>9969</v>
      </c>
      <c r="I10680" t="s">
        <v>9968</v>
      </c>
      <c r="J10680" s="40">
        <v>0</v>
      </c>
      <c r="K10680" s="40">
        <v>284.77999999999997</v>
      </c>
    </row>
    <row r="10681" spans="1:11" x14ac:dyDescent="0.35">
      <c r="A10681">
        <v>31033</v>
      </c>
      <c r="B10681" t="s">
        <v>137</v>
      </c>
      <c r="C10681" s="70">
        <v>0</v>
      </c>
      <c r="D10681" s="70">
        <v>0</v>
      </c>
      <c r="E10681" s="71">
        <v>44593</v>
      </c>
      <c r="F10681" t="s">
        <v>9967</v>
      </c>
      <c r="G10681" t="s">
        <v>2142</v>
      </c>
      <c r="H10681" t="s">
        <v>9966</v>
      </c>
      <c r="I10681" t="s">
        <v>9965</v>
      </c>
      <c r="J10681" s="40">
        <v>0</v>
      </c>
      <c r="K10681" s="40">
        <v>245.36</v>
      </c>
    </row>
    <row r="10682" spans="1:11" x14ac:dyDescent="0.35">
      <c r="A10682">
        <v>31033</v>
      </c>
      <c r="B10682" t="s">
        <v>137</v>
      </c>
      <c r="C10682" s="70">
        <v>0</v>
      </c>
      <c r="D10682" s="70">
        <v>0</v>
      </c>
      <c r="E10682" s="71">
        <v>44593</v>
      </c>
      <c r="F10682" t="s">
        <v>14563</v>
      </c>
      <c r="G10682" t="s">
        <v>2142</v>
      </c>
      <c r="H10682" t="s">
        <v>14562</v>
      </c>
      <c r="I10682" t="s">
        <v>14561</v>
      </c>
      <c r="J10682" s="40">
        <v>0</v>
      </c>
      <c r="K10682" s="40">
        <v>40</v>
      </c>
    </row>
    <row r="10683" spans="1:11" x14ac:dyDescent="0.35">
      <c r="A10683">
        <v>31033</v>
      </c>
      <c r="B10683" t="s">
        <v>137</v>
      </c>
      <c r="C10683" s="70">
        <v>0</v>
      </c>
      <c r="D10683" s="70">
        <v>0</v>
      </c>
      <c r="E10683" s="71">
        <v>44593</v>
      </c>
      <c r="F10683" t="s">
        <v>9964</v>
      </c>
      <c r="G10683" t="s">
        <v>2142</v>
      </c>
      <c r="H10683" t="s">
        <v>9963</v>
      </c>
      <c r="I10683" t="s">
        <v>9962</v>
      </c>
      <c r="J10683" s="40">
        <v>0</v>
      </c>
      <c r="K10683" s="40">
        <v>325.86</v>
      </c>
    </row>
    <row r="10684" spans="1:11" x14ac:dyDescent="0.35">
      <c r="A10684">
        <v>31033</v>
      </c>
      <c r="B10684" t="s">
        <v>137</v>
      </c>
      <c r="C10684" s="70">
        <v>0</v>
      </c>
      <c r="D10684" s="70">
        <v>0</v>
      </c>
      <c r="E10684" s="71">
        <v>44593</v>
      </c>
      <c r="F10684" t="s">
        <v>9961</v>
      </c>
      <c r="G10684" t="s">
        <v>2142</v>
      </c>
      <c r="H10684" t="s">
        <v>9960</v>
      </c>
      <c r="I10684" t="s">
        <v>9959</v>
      </c>
      <c r="J10684" s="40">
        <v>0</v>
      </c>
      <c r="K10684" s="40">
        <v>130.35</v>
      </c>
    </row>
    <row r="10685" spans="1:11" x14ac:dyDescent="0.35">
      <c r="A10685">
        <v>31033</v>
      </c>
      <c r="B10685" t="s">
        <v>137</v>
      </c>
      <c r="C10685" s="70">
        <v>0</v>
      </c>
      <c r="D10685" s="70">
        <v>0</v>
      </c>
      <c r="E10685" s="71">
        <v>44593</v>
      </c>
      <c r="F10685" t="s">
        <v>14560</v>
      </c>
      <c r="G10685" t="s">
        <v>2142</v>
      </c>
      <c r="H10685" t="s">
        <v>14559</v>
      </c>
      <c r="I10685" t="s">
        <v>14558</v>
      </c>
      <c r="J10685" s="40">
        <v>0</v>
      </c>
      <c r="K10685" s="40">
        <v>223.07</v>
      </c>
    </row>
    <row r="10686" spans="1:11" x14ac:dyDescent="0.35">
      <c r="A10686">
        <v>31033</v>
      </c>
      <c r="B10686" t="s">
        <v>137</v>
      </c>
      <c r="C10686" s="70">
        <v>0</v>
      </c>
      <c r="D10686" s="70">
        <v>0</v>
      </c>
      <c r="E10686" s="71">
        <v>44620</v>
      </c>
      <c r="F10686" t="s">
        <v>15855</v>
      </c>
      <c r="G10686" t="s">
        <v>1912</v>
      </c>
      <c r="J10686" s="40">
        <v>40</v>
      </c>
      <c r="K10686" s="40">
        <v>0</v>
      </c>
    </row>
    <row r="10687" spans="1:11" x14ac:dyDescent="0.35">
      <c r="A10687">
        <v>31033</v>
      </c>
      <c r="B10687" t="s">
        <v>137</v>
      </c>
      <c r="C10687" s="70">
        <v>0</v>
      </c>
      <c r="D10687" s="70">
        <v>0</v>
      </c>
      <c r="E10687" s="71">
        <v>44621</v>
      </c>
      <c r="F10687" t="s">
        <v>14557</v>
      </c>
      <c r="G10687" t="s">
        <v>2142</v>
      </c>
      <c r="H10687" t="s">
        <v>14556</v>
      </c>
      <c r="I10687" t="s">
        <v>14555</v>
      </c>
      <c r="J10687" s="40">
        <v>0</v>
      </c>
      <c r="K10687" s="40">
        <v>40</v>
      </c>
    </row>
    <row r="10688" spans="1:11" x14ac:dyDescent="0.35">
      <c r="A10688">
        <v>31033</v>
      </c>
      <c r="B10688" t="s">
        <v>137</v>
      </c>
      <c r="C10688" s="70">
        <v>0</v>
      </c>
      <c r="D10688" s="70">
        <v>0</v>
      </c>
      <c r="E10688" s="71">
        <v>44635</v>
      </c>
      <c r="F10688" t="s">
        <v>14554</v>
      </c>
      <c r="G10688" t="s">
        <v>2142</v>
      </c>
      <c r="H10688" t="s">
        <v>14553</v>
      </c>
      <c r="I10688" t="s">
        <v>14552</v>
      </c>
      <c r="J10688" s="40">
        <v>0</v>
      </c>
      <c r="K10688" s="40">
        <v>149.9</v>
      </c>
    </row>
    <row r="10689" spans="1:11" x14ac:dyDescent="0.35">
      <c r="A10689">
        <v>31033</v>
      </c>
      <c r="B10689" t="s">
        <v>137</v>
      </c>
      <c r="C10689" s="70">
        <v>0</v>
      </c>
      <c r="D10689" s="70">
        <v>0</v>
      </c>
      <c r="E10689" s="71">
        <v>44651</v>
      </c>
      <c r="F10689" t="s">
        <v>3447</v>
      </c>
      <c r="G10689" t="s">
        <v>1912</v>
      </c>
      <c r="J10689" s="40">
        <v>40</v>
      </c>
      <c r="K10689" s="40">
        <v>0</v>
      </c>
    </row>
    <row r="10690" spans="1:11" x14ac:dyDescent="0.35">
      <c r="A10690">
        <v>31033</v>
      </c>
      <c r="B10690" t="s">
        <v>137</v>
      </c>
      <c r="C10690" s="70">
        <v>0</v>
      </c>
      <c r="D10690" s="70">
        <v>0</v>
      </c>
      <c r="E10690" s="71">
        <v>44651</v>
      </c>
      <c r="F10690" t="s">
        <v>15852</v>
      </c>
      <c r="G10690" t="s">
        <v>1912</v>
      </c>
      <c r="J10690" s="40">
        <v>40</v>
      </c>
      <c r="K10690" s="40">
        <v>0</v>
      </c>
    </row>
    <row r="10691" spans="1:11" x14ac:dyDescent="0.35">
      <c r="A10691">
        <v>31033</v>
      </c>
      <c r="B10691" t="s">
        <v>137</v>
      </c>
      <c r="C10691" s="70">
        <v>0</v>
      </c>
      <c r="D10691" s="70">
        <v>0</v>
      </c>
      <c r="E10691" s="71">
        <v>44651</v>
      </c>
      <c r="F10691" t="s">
        <v>15852</v>
      </c>
      <c r="G10691" t="s">
        <v>1912</v>
      </c>
      <c r="J10691" s="40">
        <v>90.37</v>
      </c>
      <c r="K10691" s="40">
        <v>0</v>
      </c>
    </row>
    <row r="10692" spans="1:11" x14ac:dyDescent="0.35">
      <c r="A10692">
        <v>31033</v>
      </c>
      <c r="B10692" t="s">
        <v>137</v>
      </c>
      <c r="C10692" s="70">
        <v>0</v>
      </c>
      <c r="D10692" s="70">
        <v>0</v>
      </c>
      <c r="E10692" s="71">
        <v>44651</v>
      </c>
      <c r="F10692" t="s">
        <v>6642</v>
      </c>
      <c r="G10692" t="s">
        <v>2247</v>
      </c>
      <c r="J10692" s="40">
        <v>0</v>
      </c>
      <c r="K10692" s="40">
        <v>0</v>
      </c>
    </row>
    <row r="10693" spans="1:11" x14ac:dyDescent="0.35">
      <c r="A10693">
        <v>31033</v>
      </c>
      <c r="B10693" t="s">
        <v>137</v>
      </c>
      <c r="C10693" s="70">
        <v>0</v>
      </c>
      <c r="D10693" s="70">
        <v>0</v>
      </c>
      <c r="E10693" s="71">
        <v>44652</v>
      </c>
      <c r="F10693" t="s">
        <v>9955</v>
      </c>
      <c r="G10693" t="s">
        <v>2142</v>
      </c>
      <c r="H10693" t="s">
        <v>9954</v>
      </c>
      <c r="I10693" t="s">
        <v>9953</v>
      </c>
      <c r="J10693" s="40">
        <v>0</v>
      </c>
      <c r="K10693" s="40">
        <v>90.37</v>
      </c>
    </row>
    <row r="10694" spans="1:11" x14ac:dyDescent="0.35">
      <c r="A10694">
        <v>31033</v>
      </c>
      <c r="B10694" t="s">
        <v>137</v>
      </c>
      <c r="C10694" s="70">
        <v>0</v>
      </c>
      <c r="D10694" s="70">
        <v>0</v>
      </c>
      <c r="E10694" s="71">
        <v>44652</v>
      </c>
      <c r="F10694" t="s">
        <v>14548</v>
      </c>
      <c r="G10694" t="s">
        <v>2142</v>
      </c>
      <c r="H10694" t="s">
        <v>14547</v>
      </c>
      <c r="I10694" t="s">
        <v>14546</v>
      </c>
      <c r="J10694" s="40">
        <v>0</v>
      </c>
      <c r="K10694" s="40">
        <v>40</v>
      </c>
    </row>
    <row r="10695" spans="1:11" x14ac:dyDescent="0.35">
      <c r="A10695">
        <v>31033</v>
      </c>
      <c r="B10695" t="s">
        <v>137</v>
      </c>
      <c r="C10695" s="70">
        <v>0</v>
      </c>
      <c r="D10695" s="70">
        <v>0</v>
      </c>
      <c r="E10695" s="71">
        <v>44670</v>
      </c>
      <c r="F10695" t="s">
        <v>9949</v>
      </c>
      <c r="G10695" t="s">
        <v>2142</v>
      </c>
      <c r="H10695" t="s">
        <v>9948</v>
      </c>
      <c r="I10695" t="s">
        <v>9947</v>
      </c>
      <c r="J10695" s="40">
        <v>0</v>
      </c>
      <c r="K10695" s="40">
        <v>16</v>
      </c>
    </row>
    <row r="10696" spans="1:11" x14ac:dyDescent="0.35">
      <c r="A10696">
        <v>31033</v>
      </c>
      <c r="B10696" t="s">
        <v>137</v>
      </c>
      <c r="C10696" s="70">
        <v>0</v>
      </c>
      <c r="D10696" s="70">
        <v>0</v>
      </c>
      <c r="E10696" s="71">
        <v>44681</v>
      </c>
      <c r="F10696" t="s">
        <v>3445</v>
      </c>
      <c r="G10696" t="s">
        <v>1912</v>
      </c>
      <c r="J10696" s="40">
        <v>39.44</v>
      </c>
      <c r="K10696" s="40">
        <v>0</v>
      </c>
    </row>
    <row r="10697" spans="1:11" x14ac:dyDescent="0.35">
      <c r="A10697">
        <v>31033</v>
      </c>
      <c r="B10697" t="s">
        <v>137</v>
      </c>
      <c r="C10697" s="70">
        <v>0</v>
      </c>
      <c r="D10697" s="70">
        <v>0</v>
      </c>
      <c r="E10697" s="71">
        <v>44681</v>
      </c>
      <c r="F10697" t="s">
        <v>3445</v>
      </c>
      <c r="G10697" t="s">
        <v>1912</v>
      </c>
      <c r="J10697" s="40">
        <v>16</v>
      </c>
      <c r="K10697" s="40">
        <v>0</v>
      </c>
    </row>
    <row r="10698" spans="1:11" x14ac:dyDescent="0.35">
      <c r="A10698">
        <v>31033</v>
      </c>
      <c r="B10698" t="s">
        <v>137</v>
      </c>
      <c r="C10698" s="70">
        <v>0</v>
      </c>
      <c r="D10698" s="70">
        <v>0</v>
      </c>
      <c r="E10698" s="71">
        <v>44681</v>
      </c>
      <c r="F10698" t="s">
        <v>3445</v>
      </c>
      <c r="G10698" t="s">
        <v>1912</v>
      </c>
      <c r="J10698" s="40">
        <v>13.14</v>
      </c>
      <c r="K10698" s="40">
        <v>0</v>
      </c>
    </row>
    <row r="10699" spans="1:11" x14ac:dyDescent="0.35">
      <c r="A10699">
        <v>31033</v>
      </c>
      <c r="B10699" t="s">
        <v>137</v>
      </c>
      <c r="C10699" s="70">
        <v>0</v>
      </c>
      <c r="D10699" s="70">
        <v>0</v>
      </c>
      <c r="E10699" s="71">
        <v>44681</v>
      </c>
      <c r="F10699" t="s">
        <v>15851</v>
      </c>
      <c r="G10699" t="s">
        <v>1912</v>
      </c>
      <c r="J10699" s="40">
        <v>149.9</v>
      </c>
      <c r="K10699" s="40">
        <v>0</v>
      </c>
    </row>
    <row r="10700" spans="1:11" x14ac:dyDescent="0.35">
      <c r="A10700">
        <v>31033</v>
      </c>
      <c r="B10700" t="s">
        <v>137</v>
      </c>
      <c r="C10700" s="70">
        <v>0</v>
      </c>
      <c r="D10700" s="70">
        <v>0</v>
      </c>
      <c r="E10700" s="71">
        <v>44681</v>
      </c>
      <c r="F10700" t="s">
        <v>6375</v>
      </c>
      <c r="G10700" t="s">
        <v>2247</v>
      </c>
      <c r="J10700" s="40">
        <v>0</v>
      </c>
      <c r="K10700" s="40">
        <v>0</v>
      </c>
    </row>
    <row r="10701" spans="1:11" x14ac:dyDescent="0.35">
      <c r="A10701">
        <v>31033</v>
      </c>
      <c r="B10701" t="s">
        <v>137</v>
      </c>
      <c r="C10701" s="70">
        <v>0</v>
      </c>
      <c r="D10701" s="70">
        <v>0</v>
      </c>
      <c r="E10701" s="71">
        <v>44681</v>
      </c>
      <c r="F10701" t="s">
        <v>6186</v>
      </c>
      <c r="G10701" t="s">
        <v>2247</v>
      </c>
      <c r="J10701" s="40">
        <v>0</v>
      </c>
      <c r="K10701" s="40">
        <v>0</v>
      </c>
    </row>
    <row r="10702" spans="1:11" x14ac:dyDescent="0.35">
      <c r="A10702">
        <v>31033</v>
      </c>
      <c r="B10702" t="s">
        <v>137</v>
      </c>
      <c r="C10702" s="70">
        <v>0</v>
      </c>
      <c r="D10702" s="70">
        <v>0</v>
      </c>
      <c r="E10702" s="71">
        <v>44682</v>
      </c>
      <c r="F10702" t="s">
        <v>14539</v>
      </c>
      <c r="G10702" t="s">
        <v>2142</v>
      </c>
      <c r="H10702" t="s">
        <v>14538</v>
      </c>
      <c r="I10702" t="s">
        <v>14537</v>
      </c>
      <c r="J10702" s="40">
        <v>0</v>
      </c>
      <c r="K10702" s="40">
        <v>40</v>
      </c>
    </row>
    <row r="10703" spans="1:11" x14ac:dyDescent="0.35">
      <c r="A10703">
        <v>31033</v>
      </c>
      <c r="B10703" t="s">
        <v>137</v>
      </c>
      <c r="C10703" s="70">
        <v>0</v>
      </c>
      <c r="D10703" s="70">
        <v>0</v>
      </c>
      <c r="E10703" s="71">
        <v>44682</v>
      </c>
      <c r="F10703" t="s">
        <v>9943</v>
      </c>
      <c r="G10703" t="s">
        <v>2142</v>
      </c>
      <c r="H10703" t="s">
        <v>9942</v>
      </c>
      <c r="I10703" t="s">
        <v>9941</v>
      </c>
      <c r="J10703" s="40">
        <v>0</v>
      </c>
      <c r="K10703" s="40">
        <v>39.44</v>
      </c>
    </row>
    <row r="10704" spans="1:11" x14ac:dyDescent="0.35">
      <c r="A10704">
        <v>31033</v>
      </c>
      <c r="B10704" t="s">
        <v>137</v>
      </c>
      <c r="C10704" s="70">
        <v>0</v>
      </c>
      <c r="D10704" s="70">
        <v>0</v>
      </c>
      <c r="E10704" s="71">
        <v>44682</v>
      </c>
      <c r="F10704" t="s">
        <v>9940</v>
      </c>
      <c r="G10704" t="s">
        <v>2142</v>
      </c>
      <c r="H10704" t="s">
        <v>9939</v>
      </c>
      <c r="I10704" t="s">
        <v>9938</v>
      </c>
      <c r="J10704" s="40">
        <v>0</v>
      </c>
      <c r="K10704" s="40">
        <v>13.14</v>
      </c>
    </row>
    <row r="10705" spans="1:11" x14ac:dyDescent="0.35">
      <c r="A10705">
        <v>31033</v>
      </c>
      <c r="B10705" t="s">
        <v>137</v>
      </c>
      <c r="C10705" s="70">
        <v>0</v>
      </c>
      <c r="D10705" s="70">
        <v>0</v>
      </c>
      <c r="E10705" s="71">
        <v>44691</v>
      </c>
      <c r="F10705" t="s">
        <v>9937</v>
      </c>
      <c r="G10705" t="s">
        <v>2142</v>
      </c>
      <c r="H10705" t="s">
        <v>9936</v>
      </c>
      <c r="I10705" t="s">
        <v>9839</v>
      </c>
      <c r="J10705" s="40">
        <v>0</v>
      </c>
      <c r="K10705" s="40">
        <v>21186.45</v>
      </c>
    </row>
    <row r="10706" spans="1:11" x14ac:dyDescent="0.35">
      <c r="A10706">
        <v>31033</v>
      </c>
      <c r="B10706" t="s">
        <v>137</v>
      </c>
      <c r="C10706" s="70">
        <v>0</v>
      </c>
      <c r="D10706" s="70">
        <v>0</v>
      </c>
      <c r="E10706" s="71">
        <v>44691</v>
      </c>
      <c r="F10706" t="s">
        <v>9935</v>
      </c>
      <c r="G10706" t="s">
        <v>2142</v>
      </c>
      <c r="H10706" t="s">
        <v>9934</v>
      </c>
      <c r="I10706" t="s">
        <v>9839</v>
      </c>
      <c r="J10706" s="40">
        <v>0</v>
      </c>
      <c r="K10706" s="40">
        <v>-21186.45</v>
      </c>
    </row>
    <row r="10707" spans="1:11" x14ac:dyDescent="0.35">
      <c r="A10707">
        <v>31033</v>
      </c>
      <c r="B10707" t="s">
        <v>137</v>
      </c>
      <c r="C10707" s="70">
        <v>0</v>
      </c>
      <c r="D10707" s="70">
        <v>0</v>
      </c>
      <c r="E10707" s="71">
        <v>44691</v>
      </c>
      <c r="F10707" t="s">
        <v>9933</v>
      </c>
      <c r="G10707" t="s">
        <v>2142</v>
      </c>
      <c r="H10707" t="s">
        <v>9840</v>
      </c>
      <c r="I10707" t="s">
        <v>9839</v>
      </c>
      <c r="J10707" s="40">
        <v>0</v>
      </c>
      <c r="K10707" s="40">
        <v>21186.42</v>
      </c>
    </row>
    <row r="10708" spans="1:11" x14ac:dyDescent="0.35">
      <c r="A10708">
        <v>31033</v>
      </c>
      <c r="B10708" t="s">
        <v>137</v>
      </c>
      <c r="C10708" s="70">
        <v>0</v>
      </c>
      <c r="D10708" s="70">
        <v>0</v>
      </c>
      <c r="E10708" s="71">
        <v>44712</v>
      </c>
      <c r="F10708" t="s">
        <v>3442</v>
      </c>
      <c r="G10708" t="s">
        <v>1912</v>
      </c>
      <c r="J10708" s="40">
        <v>991.28</v>
      </c>
      <c r="K10708" s="40">
        <v>0</v>
      </c>
    </row>
    <row r="10709" spans="1:11" x14ac:dyDescent="0.35">
      <c r="A10709">
        <v>31033</v>
      </c>
      <c r="B10709" t="s">
        <v>137</v>
      </c>
      <c r="C10709" s="70">
        <v>0</v>
      </c>
      <c r="D10709" s="70">
        <v>0</v>
      </c>
      <c r="E10709" s="71">
        <v>44712</v>
      </c>
      <c r="F10709" t="s">
        <v>6069</v>
      </c>
      <c r="G10709" t="s">
        <v>2247</v>
      </c>
      <c r="J10709" s="40">
        <v>0</v>
      </c>
      <c r="K10709" s="40">
        <v>0</v>
      </c>
    </row>
    <row r="10710" spans="1:11" x14ac:dyDescent="0.35">
      <c r="A10710">
        <v>31033</v>
      </c>
      <c r="B10710" t="s">
        <v>137</v>
      </c>
      <c r="C10710" s="70">
        <v>0</v>
      </c>
      <c r="D10710" s="70">
        <v>0</v>
      </c>
      <c r="E10710" s="71">
        <v>44718</v>
      </c>
      <c r="F10710" t="s">
        <v>9931</v>
      </c>
      <c r="G10710" t="s">
        <v>2142</v>
      </c>
      <c r="H10710" t="s">
        <v>9837</v>
      </c>
      <c r="I10710" t="s">
        <v>9836</v>
      </c>
      <c r="J10710" s="40">
        <v>0</v>
      </c>
      <c r="K10710" s="40">
        <v>925.52</v>
      </c>
    </row>
    <row r="10711" spans="1:11" x14ac:dyDescent="0.35">
      <c r="A10711">
        <v>31033</v>
      </c>
      <c r="B10711" t="s">
        <v>137</v>
      </c>
      <c r="C10711" s="70">
        <v>0</v>
      </c>
      <c r="D10711" s="70">
        <v>0</v>
      </c>
      <c r="E10711" s="71">
        <v>44722</v>
      </c>
      <c r="F10711" t="s">
        <v>9930</v>
      </c>
      <c r="G10711" t="s">
        <v>2142</v>
      </c>
      <c r="H10711" t="s">
        <v>9929</v>
      </c>
      <c r="I10711" t="s">
        <v>9928</v>
      </c>
      <c r="J10711" s="40">
        <v>0</v>
      </c>
      <c r="K10711" s="40">
        <v>198</v>
      </c>
    </row>
    <row r="10712" spans="1:11" x14ac:dyDescent="0.35">
      <c r="A10712">
        <v>31033</v>
      </c>
      <c r="B10712" t="s">
        <v>137</v>
      </c>
      <c r="C10712" s="70">
        <v>0</v>
      </c>
      <c r="D10712" s="70">
        <v>0</v>
      </c>
      <c r="E10712" s="71">
        <v>44728</v>
      </c>
      <c r="F10712" t="s">
        <v>17566</v>
      </c>
      <c r="G10712" t="s">
        <v>15843</v>
      </c>
      <c r="H10712" t="s">
        <v>17565</v>
      </c>
      <c r="J10712" s="40">
        <v>20744.73</v>
      </c>
      <c r="K10712" s="40">
        <v>0</v>
      </c>
    </row>
    <row r="10713" spans="1:11" x14ac:dyDescent="0.35">
      <c r="A10713">
        <v>31033</v>
      </c>
      <c r="B10713" t="s">
        <v>137</v>
      </c>
      <c r="C10713" s="70">
        <v>0</v>
      </c>
      <c r="D10713" s="70">
        <v>0</v>
      </c>
      <c r="E10713" s="71">
        <v>44739</v>
      </c>
      <c r="F10713" t="s">
        <v>9927</v>
      </c>
      <c r="G10713" t="s">
        <v>2142</v>
      </c>
      <c r="H10713" t="s">
        <v>9926</v>
      </c>
      <c r="I10713" t="s">
        <v>9925</v>
      </c>
      <c r="J10713" s="40">
        <v>0</v>
      </c>
      <c r="K10713" s="40">
        <v>4.33</v>
      </c>
    </row>
    <row r="10714" spans="1:11" x14ac:dyDescent="0.35">
      <c r="A10714">
        <v>31033</v>
      </c>
      <c r="B10714" t="s">
        <v>137</v>
      </c>
      <c r="C10714" s="70">
        <v>0</v>
      </c>
      <c r="D10714" s="70">
        <v>0</v>
      </c>
      <c r="E10714" s="71">
        <v>44742</v>
      </c>
      <c r="F10714" t="s">
        <v>5829</v>
      </c>
      <c r="G10714" t="s">
        <v>2247</v>
      </c>
      <c r="J10714" s="40">
        <v>0</v>
      </c>
      <c r="K10714" s="40">
        <v>0</v>
      </c>
    </row>
    <row r="10715" spans="1:11" x14ac:dyDescent="0.35">
      <c r="A10715">
        <v>31033</v>
      </c>
      <c r="B10715" t="s">
        <v>137</v>
      </c>
      <c r="C10715" s="70">
        <v>0</v>
      </c>
      <c r="D10715" s="70">
        <v>0</v>
      </c>
      <c r="E10715" s="71">
        <v>44752</v>
      </c>
      <c r="F10715" t="s">
        <v>9916</v>
      </c>
      <c r="G10715" t="s">
        <v>2142</v>
      </c>
      <c r="H10715" t="s">
        <v>9915</v>
      </c>
      <c r="I10715" t="s">
        <v>9914</v>
      </c>
      <c r="J10715" s="40">
        <v>0</v>
      </c>
      <c r="K10715" s="40">
        <v>209</v>
      </c>
    </row>
    <row r="10716" spans="1:11" x14ac:dyDescent="0.35">
      <c r="A10716">
        <v>31033</v>
      </c>
      <c r="B10716" t="s">
        <v>137</v>
      </c>
      <c r="C10716" s="70">
        <v>0</v>
      </c>
      <c r="D10716" s="70">
        <v>0</v>
      </c>
      <c r="E10716" s="71">
        <v>44766</v>
      </c>
      <c r="F10716" t="s">
        <v>9910</v>
      </c>
      <c r="G10716" t="s">
        <v>2142</v>
      </c>
      <c r="H10716" t="s">
        <v>9909</v>
      </c>
      <c r="I10716" t="s">
        <v>9908</v>
      </c>
      <c r="J10716" s="40">
        <v>0</v>
      </c>
      <c r="K10716" s="40">
        <v>1588.17</v>
      </c>
    </row>
    <row r="10717" spans="1:11" x14ac:dyDescent="0.35">
      <c r="A10717">
        <v>31033</v>
      </c>
      <c r="B10717" t="s">
        <v>137</v>
      </c>
      <c r="C10717" s="70">
        <v>0</v>
      </c>
      <c r="D10717" s="70">
        <v>0</v>
      </c>
      <c r="E10717" s="71">
        <v>44773</v>
      </c>
      <c r="F10717" t="s">
        <v>15837</v>
      </c>
      <c r="G10717" t="s">
        <v>1912</v>
      </c>
      <c r="J10717" s="40">
        <v>1336.85</v>
      </c>
      <c r="K10717" s="40">
        <v>0</v>
      </c>
    </row>
    <row r="10718" spans="1:11" x14ac:dyDescent="0.35">
      <c r="A10718">
        <v>31033</v>
      </c>
      <c r="B10718" t="s">
        <v>137</v>
      </c>
      <c r="C10718" s="70">
        <v>0</v>
      </c>
      <c r="D10718" s="70">
        <v>0</v>
      </c>
      <c r="E10718" s="71">
        <v>44773</v>
      </c>
      <c r="F10718" t="s">
        <v>5528</v>
      </c>
      <c r="G10718" t="s">
        <v>2247</v>
      </c>
      <c r="J10718" s="40">
        <v>0</v>
      </c>
      <c r="K10718" s="40">
        <v>0</v>
      </c>
    </row>
    <row r="10719" spans="1:11" x14ac:dyDescent="0.35">
      <c r="A10719">
        <v>31033</v>
      </c>
      <c r="B10719" t="s">
        <v>137</v>
      </c>
      <c r="C10719" s="70">
        <v>0</v>
      </c>
      <c r="D10719" s="70">
        <v>0</v>
      </c>
      <c r="E10719" s="71">
        <v>44774</v>
      </c>
      <c r="F10719" t="s">
        <v>14528</v>
      </c>
      <c r="G10719" t="s">
        <v>2142</v>
      </c>
      <c r="H10719" t="s">
        <v>14527</v>
      </c>
      <c r="I10719" t="s">
        <v>14526</v>
      </c>
      <c r="J10719" s="40">
        <v>0</v>
      </c>
      <c r="K10719" s="40">
        <v>45.87</v>
      </c>
    </row>
    <row r="10720" spans="1:11" x14ac:dyDescent="0.35">
      <c r="A10720">
        <v>31033</v>
      </c>
      <c r="B10720" t="s">
        <v>137</v>
      </c>
      <c r="C10720" s="70">
        <v>0</v>
      </c>
      <c r="D10720" s="70">
        <v>0</v>
      </c>
      <c r="E10720" s="71">
        <v>44783</v>
      </c>
      <c r="F10720" t="s">
        <v>9897</v>
      </c>
      <c r="G10720" t="s">
        <v>2142</v>
      </c>
      <c r="H10720" t="s">
        <v>9896</v>
      </c>
      <c r="I10720" t="s">
        <v>9895</v>
      </c>
      <c r="J10720" s="40">
        <v>0</v>
      </c>
      <c r="K10720" s="40">
        <v>366</v>
      </c>
    </row>
    <row r="10721" spans="1:11" x14ac:dyDescent="0.35">
      <c r="A10721">
        <v>31033</v>
      </c>
      <c r="B10721" t="s">
        <v>137</v>
      </c>
      <c r="C10721" s="70">
        <v>0</v>
      </c>
      <c r="D10721" s="70">
        <v>0</v>
      </c>
      <c r="E10721" s="71">
        <v>44795</v>
      </c>
      <c r="F10721" t="s">
        <v>17564</v>
      </c>
      <c r="G10721" t="s">
        <v>15843</v>
      </c>
      <c r="H10721" t="s">
        <v>17563</v>
      </c>
      <c r="J10721" s="40">
        <v>1588.17</v>
      </c>
      <c r="K10721" s="40">
        <v>0</v>
      </c>
    </row>
    <row r="10722" spans="1:11" x14ac:dyDescent="0.35">
      <c r="A10722">
        <v>31033</v>
      </c>
      <c r="B10722" t="s">
        <v>137</v>
      </c>
      <c r="C10722" s="70">
        <v>0</v>
      </c>
      <c r="D10722" s="70">
        <v>0</v>
      </c>
      <c r="E10722" s="71">
        <v>44804</v>
      </c>
      <c r="F10722" t="s">
        <v>5057</v>
      </c>
      <c r="G10722" t="s">
        <v>2247</v>
      </c>
      <c r="H10722" t="s">
        <v>2265</v>
      </c>
      <c r="J10722" s="40">
        <v>0</v>
      </c>
      <c r="K10722" s="40">
        <v>0</v>
      </c>
    </row>
    <row r="10723" spans="1:11" x14ac:dyDescent="0.35">
      <c r="A10723">
        <v>31033</v>
      </c>
      <c r="B10723" t="s">
        <v>137</v>
      </c>
      <c r="C10723" s="70">
        <v>0</v>
      </c>
      <c r="D10723" s="70">
        <v>0</v>
      </c>
      <c r="E10723" s="71">
        <v>44805</v>
      </c>
      <c r="F10723" t="s">
        <v>9889</v>
      </c>
      <c r="G10723" t="s">
        <v>2142</v>
      </c>
      <c r="H10723" t="s">
        <v>9888</v>
      </c>
      <c r="I10723" t="s">
        <v>9887</v>
      </c>
      <c r="J10723" s="40">
        <v>0</v>
      </c>
      <c r="K10723" s="40">
        <v>80.650000000000006</v>
      </c>
    </row>
    <row r="10724" spans="1:11" x14ac:dyDescent="0.35">
      <c r="A10724">
        <v>31033</v>
      </c>
      <c r="B10724" t="s">
        <v>137</v>
      </c>
      <c r="C10724" s="70">
        <v>0</v>
      </c>
      <c r="D10724" s="70">
        <v>0</v>
      </c>
      <c r="E10724" s="71">
        <v>44810</v>
      </c>
      <c r="F10724" t="s">
        <v>9883</v>
      </c>
      <c r="G10724" t="s">
        <v>2142</v>
      </c>
      <c r="H10724" t="s">
        <v>9882</v>
      </c>
      <c r="I10724" t="s">
        <v>9881</v>
      </c>
      <c r="J10724" s="40">
        <v>0</v>
      </c>
      <c r="K10724" s="40">
        <v>16.13</v>
      </c>
    </row>
    <row r="10725" spans="1:11" x14ac:dyDescent="0.35">
      <c r="A10725">
        <v>31033</v>
      </c>
      <c r="B10725" t="s">
        <v>137</v>
      </c>
      <c r="C10725" s="70">
        <v>0</v>
      </c>
      <c r="D10725" s="70">
        <v>0</v>
      </c>
      <c r="E10725" s="71">
        <v>44814</v>
      </c>
      <c r="F10725" t="s">
        <v>9880</v>
      </c>
      <c r="G10725" t="s">
        <v>2142</v>
      </c>
      <c r="H10725" t="s">
        <v>9879</v>
      </c>
      <c r="I10725" t="s">
        <v>9878</v>
      </c>
      <c r="J10725" s="40">
        <v>0</v>
      </c>
      <c r="K10725" s="40">
        <v>3641</v>
      </c>
    </row>
    <row r="10726" spans="1:11" x14ac:dyDescent="0.35">
      <c r="A10726">
        <v>31033</v>
      </c>
      <c r="B10726" t="s">
        <v>137</v>
      </c>
      <c r="C10726" s="70">
        <v>0</v>
      </c>
      <c r="D10726" s="70">
        <v>0</v>
      </c>
      <c r="E10726" s="71">
        <v>44834</v>
      </c>
      <c r="F10726" t="s">
        <v>4930</v>
      </c>
      <c r="G10726" t="s">
        <v>2247</v>
      </c>
      <c r="H10726" t="s">
        <v>2262</v>
      </c>
      <c r="J10726" s="40">
        <v>0</v>
      </c>
      <c r="K10726" s="40">
        <v>0</v>
      </c>
    </row>
    <row r="10727" spans="1:11" x14ac:dyDescent="0.35">
      <c r="A10727">
        <v>31033</v>
      </c>
      <c r="B10727" t="s">
        <v>137</v>
      </c>
      <c r="C10727" s="70">
        <v>0</v>
      </c>
      <c r="D10727" s="70">
        <v>0</v>
      </c>
      <c r="E10727" s="71">
        <v>44835</v>
      </c>
      <c r="F10727" t="s">
        <v>9869</v>
      </c>
      <c r="G10727" t="s">
        <v>2142</v>
      </c>
      <c r="H10727" t="s">
        <v>9868</v>
      </c>
      <c r="I10727" t="s">
        <v>9867</v>
      </c>
      <c r="J10727" s="40">
        <v>0</v>
      </c>
      <c r="K10727" s="40">
        <v>104.16</v>
      </c>
    </row>
    <row r="10728" spans="1:11" x14ac:dyDescent="0.35">
      <c r="A10728">
        <v>31033</v>
      </c>
      <c r="B10728" t="s">
        <v>137</v>
      </c>
      <c r="C10728" s="70">
        <v>0</v>
      </c>
      <c r="D10728" s="70">
        <v>0</v>
      </c>
      <c r="E10728" s="71">
        <v>44836</v>
      </c>
      <c r="F10728" t="s">
        <v>10157</v>
      </c>
      <c r="G10728" t="s">
        <v>2142</v>
      </c>
      <c r="H10728" t="s">
        <v>10156</v>
      </c>
      <c r="I10728" t="s">
        <v>10155</v>
      </c>
      <c r="J10728" s="40">
        <v>0</v>
      </c>
      <c r="K10728" s="40">
        <v>66.66</v>
      </c>
    </row>
    <row r="10729" spans="1:11" x14ac:dyDescent="0.35">
      <c r="A10729">
        <v>31033</v>
      </c>
      <c r="B10729" t="s">
        <v>137</v>
      </c>
      <c r="C10729" s="70">
        <v>0</v>
      </c>
      <c r="D10729" s="70">
        <v>0</v>
      </c>
      <c r="E10729" s="71">
        <v>44845</v>
      </c>
      <c r="F10729" t="s">
        <v>17562</v>
      </c>
      <c r="G10729" t="s">
        <v>15843</v>
      </c>
      <c r="H10729" t="s">
        <v>17561</v>
      </c>
      <c r="I10729" t="s">
        <v>17560</v>
      </c>
      <c r="J10729" s="40">
        <v>4133.5200000000004</v>
      </c>
      <c r="K10729" s="40">
        <v>0</v>
      </c>
    </row>
    <row r="10730" spans="1:11" x14ac:dyDescent="0.35">
      <c r="A10730">
        <v>31033</v>
      </c>
      <c r="B10730" t="s">
        <v>137</v>
      </c>
      <c r="C10730" s="70">
        <v>0</v>
      </c>
      <c r="D10730" s="70">
        <v>0</v>
      </c>
      <c r="E10730" s="71">
        <v>44865</v>
      </c>
      <c r="F10730" t="s">
        <v>4414</v>
      </c>
      <c r="G10730" t="s">
        <v>2247</v>
      </c>
      <c r="H10730" t="s">
        <v>1919</v>
      </c>
      <c r="I10730" t="s">
        <v>1919</v>
      </c>
      <c r="J10730" s="40">
        <v>0</v>
      </c>
      <c r="K10730" s="40">
        <v>0</v>
      </c>
    </row>
    <row r="10731" spans="1:11" x14ac:dyDescent="0.35">
      <c r="A10731">
        <v>31033</v>
      </c>
      <c r="B10731" t="s">
        <v>137</v>
      </c>
      <c r="C10731" s="70">
        <v>0</v>
      </c>
      <c r="D10731" s="70">
        <v>0</v>
      </c>
      <c r="E10731" s="71">
        <v>44866</v>
      </c>
      <c r="F10731" t="s">
        <v>10132</v>
      </c>
      <c r="G10731" t="s">
        <v>2142</v>
      </c>
      <c r="H10731" t="s">
        <v>10131</v>
      </c>
      <c r="I10731" t="s">
        <v>10130</v>
      </c>
      <c r="J10731" s="40">
        <v>0</v>
      </c>
      <c r="K10731" s="40">
        <v>4016</v>
      </c>
    </row>
    <row r="10732" spans="1:11" x14ac:dyDescent="0.35">
      <c r="A10732">
        <v>31033</v>
      </c>
      <c r="B10732" t="s">
        <v>137</v>
      </c>
      <c r="C10732" s="70">
        <v>0</v>
      </c>
      <c r="D10732" s="70">
        <v>0</v>
      </c>
      <c r="E10732" s="71">
        <v>44868</v>
      </c>
      <c r="F10732" t="s">
        <v>17559</v>
      </c>
      <c r="G10732" t="s">
        <v>15843</v>
      </c>
      <c r="H10732" t="s">
        <v>17558</v>
      </c>
      <c r="I10732" t="s">
        <v>17557</v>
      </c>
      <c r="J10732" s="40">
        <v>120.29</v>
      </c>
      <c r="K10732" s="40">
        <v>0</v>
      </c>
    </row>
    <row r="10733" spans="1:11" x14ac:dyDescent="0.35">
      <c r="A10733">
        <v>31033</v>
      </c>
      <c r="B10733" t="s">
        <v>137</v>
      </c>
      <c r="C10733" s="70">
        <v>0</v>
      </c>
      <c r="D10733" s="70">
        <v>0</v>
      </c>
      <c r="E10733" s="71">
        <v>44875</v>
      </c>
      <c r="F10733" t="s">
        <v>10108</v>
      </c>
      <c r="G10733" t="s">
        <v>2142</v>
      </c>
      <c r="H10733" t="s">
        <v>10107</v>
      </c>
      <c r="I10733" t="s">
        <v>10106</v>
      </c>
      <c r="J10733" s="40">
        <v>0</v>
      </c>
      <c r="K10733" s="40">
        <v>4016</v>
      </c>
    </row>
    <row r="10734" spans="1:11" x14ac:dyDescent="0.35">
      <c r="A10734">
        <v>31033</v>
      </c>
      <c r="B10734" t="s">
        <v>137</v>
      </c>
      <c r="C10734" s="70">
        <v>0</v>
      </c>
      <c r="D10734" s="70">
        <v>0</v>
      </c>
      <c r="E10734" s="71">
        <v>44880</v>
      </c>
      <c r="F10734" t="s">
        <v>10102</v>
      </c>
      <c r="G10734" t="s">
        <v>2142</v>
      </c>
      <c r="H10734" t="s">
        <v>10101</v>
      </c>
      <c r="I10734" t="s">
        <v>10100</v>
      </c>
      <c r="J10734" s="40">
        <v>0</v>
      </c>
      <c r="K10734" s="40">
        <v>83.33</v>
      </c>
    </row>
    <row r="10735" spans="1:11" x14ac:dyDescent="0.35">
      <c r="A10735">
        <v>31033</v>
      </c>
      <c r="B10735" t="s">
        <v>137</v>
      </c>
      <c r="C10735" s="70">
        <v>0</v>
      </c>
      <c r="D10735" s="70">
        <v>0</v>
      </c>
      <c r="E10735" s="71">
        <v>44887</v>
      </c>
      <c r="F10735" t="s">
        <v>10096</v>
      </c>
      <c r="G10735" t="s">
        <v>2142</v>
      </c>
      <c r="H10735" t="s">
        <v>10095</v>
      </c>
      <c r="I10735" t="s">
        <v>10094</v>
      </c>
      <c r="J10735" s="40">
        <v>0</v>
      </c>
      <c r="K10735" s="40">
        <v>60</v>
      </c>
    </row>
    <row r="10736" spans="1:11" x14ac:dyDescent="0.35">
      <c r="A10736">
        <v>31033</v>
      </c>
      <c r="B10736" t="s">
        <v>137</v>
      </c>
      <c r="C10736" s="70">
        <v>0</v>
      </c>
      <c r="D10736" s="70">
        <v>0</v>
      </c>
      <c r="E10736" s="71">
        <v>44895</v>
      </c>
      <c r="F10736" t="s">
        <v>4241</v>
      </c>
      <c r="G10736" t="s">
        <v>2247</v>
      </c>
      <c r="H10736" t="s">
        <v>1916</v>
      </c>
      <c r="I10736" t="s">
        <v>1916</v>
      </c>
      <c r="J10736" s="40">
        <v>0</v>
      </c>
      <c r="K10736" s="40">
        <v>0</v>
      </c>
    </row>
    <row r="10737" spans="1:11" x14ac:dyDescent="0.35">
      <c r="A10737">
        <v>31033</v>
      </c>
      <c r="B10737" t="s">
        <v>137</v>
      </c>
      <c r="C10737" s="70">
        <v>0</v>
      </c>
      <c r="D10737" s="70">
        <v>0</v>
      </c>
      <c r="E10737" s="71">
        <v>44905</v>
      </c>
      <c r="F10737" t="s">
        <v>10055</v>
      </c>
      <c r="G10737" t="s">
        <v>2142</v>
      </c>
      <c r="H10737" t="s">
        <v>10054</v>
      </c>
      <c r="I10737" t="s">
        <v>10053</v>
      </c>
      <c r="J10737" s="40">
        <v>0</v>
      </c>
      <c r="K10737" s="40">
        <v>4216</v>
      </c>
    </row>
    <row r="10738" spans="1:11" x14ac:dyDescent="0.35">
      <c r="A10738">
        <v>31033</v>
      </c>
      <c r="B10738" t="s">
        <v>137</v>
      </c>
      <c r="C10738" s="70">
        <v>0</v>
      </c>
      <c r="D10738" s="70">
        <v>0</v>
      </c>
      <c r="E10738" s="71">
        <v>44906</v>
      </c>
      <c r="F10738" t="s">
        <v>10052</v>
      </c>
      <c r="G10738" t="s">
        <v>2142</v>
      </c>
      <c r="H10738" t="s">
        <v>10051</v>
      </c>
      <c r="I10738" t="s">
        <v>10050</v>
      </c>
      <c r="J10738" s="40">
        <v>0</v>
      </c>
      <c r="K10738" s="40">
        <v>72.58</v>
      </c>
    </row>
    <row r="10739" spans="1:11" x14ac:dyDescent="0.35">
      <c r="A10739">
        <v>31033</v>
      </c>
      <c r="B10739" t="s">
        <v>137</v>
      </c>
      <c r="C10739" s="70">
        <v>0</v>
      </c>
      <c r="D10739" s="70">
        <v>0</v>
      </c>
      <c r="E10739" s="71">
        <v>44906</v>
      </c>
      <c r="F10739" t="s">
        <v>10049</v>
      </c>
      <c r="G10739" t="s">
        <v>2142</v>
      </c>
      <c r="H10739" t="s">
        <v>10048</v>
      </c>
      <c r="I10739" t="s">
        <v>10047</v>
      </c>
      <c r="J10739" s="40">
        <v>0</v>
      </c>
      <c r="K10739" s="40">
        <v>72.58</v>
      </c>
    </row>
    <row r="10740" spans="1:11" x14ac:dyDescent="0.35">
      <c r="A10740">
        <v>31033</v>
      </c>
      <c r="B10740" t="s">
        <v>137</v>
      </c>
      <c r="C10740" s="70">
        <v>0</v>
      </c>
      <c r="D10740" s="70">
        <v>0</v>
      </c>
      <c r="E10740" s="71">
        <v>44915</v>
      </c>
      <c r="F10740" t="s">
        <v>17556</v>
      </c>
      <c r="G10740" t="s">
        <v>15843</v>
      </c>
      <c r="H10740" t="s">
        <v>17555</v>
      </c>
      <c r="I10740" t="s">
        <v>17554</v>
      </c>
      <c r="J10740" s="40">
        <v>12603.15</v>
      </c>
      <c r="K10740" s="40">
        <v>0</v>
      </c>
    </row>
    <row r="10741" spans="1:11" x14ac:dyDescent="0.35">
      <c r="A10741">
        <v>31033</v>
      </c>
      <c r="B10741" t="s">
        <v>137</v>
      </c>
      <c r="C10741" s="70">
        <v>0</v>
      </c>
      <c r="D10741" s="70">
        <v>0</v>
      </c>
      <c r="E10741" s="71">
        <v>44921</v>
      </c>
      <c r="F10741" t="s">
        <v>10040</v>
      </c>
      <c r="G10741" t="s">
        <v>2142</v>
      </c>
      <c r="H10741" t="s">
        <v>10039</v>
      </c>
      <c r="I10741" t="s">
        <v>10038</v>
      </c>
      <c r="J10741" s="40">
        <v>0</v>
      </c>
      <c r="K10741" s="40">
        <v>60.49</v>
      </c>
    </row>
    <row r="10742" spans="1:11" x14ac:dyDescent="0.35">
      <c r="A10742">
        <v>31033</v>
      </c>
      <c r="B10742" t="s">
        <v>137</v>
      </c>
      <c r="C10742" s="70">
        <v>0</v>
      </c>
      <c r="D10742" s="70">
        <v>0</v>
      </c>
      <c r="E10742" s="71">
        <v>44926</v>
      </c>
      <c r="F10742" t="s">
        <v>3881</v>
      </c>
      <c r="G10742" t="s">
        <v>2247</v>
      </c>
      <c r="H10742" t="s">
        <v>1911</v>
      </c>
      <c r="I10742" t="s">
        <v>1911</v>
      </c>
      <c r="J10742" s="40">
        <v>0</v>
      </c>
      <c r="K10742" s="40">
        <v>0</v>
      </c>
    </row>
    <row r="10743" spans="1:11" x14ac:dyDescent="0.35">
      <c r="A10743">
        <v>31033</v>
      </c>
      <c r="B10743" t="s">
        <v>137</v>
      </c>
      <c r="C10743" s="70">
        <v>0</v>
      </c>
      <c r="D10743" s="70">
        <v>0</v>
      </c>
      <c r="E10743" s="71">
        <v>44926</v>
      </c>
      <c r="F10743" t="s">
        <v>10004</v>
      </c>
      <c r="G10743" t="s">
        <v>2142</v>
      </c>
      <c r="H10743" t="s">
        <v>10003</v>
      </c>
      <c r="I10743" t="s">
        <v>10002</v>
      </c>
      <c r="J10743" s="40">
        <v>0</v>
      </c>
      <c r="K10743" s="40">
        <v>-15075.13</v>
      </c>
    </row>
    <row r="10744" spans="1:11" x14ac:dyDescent="0.35">
      <c r="A10744">
        <v>31033</v>
      </c>
      <c r="B10744" t="s">
        <v>137</v>
      </c>
      <c r="C10744" s="70">
        <v>0</v>
      </c>
      <c r="D10744" s="70">
        <v>0</v>
      </c>
      <c r="E10744" s="71">
        <v>44926</v>
      </c>
      <c r="F10744" t="s">
        <v>10001</v>
      </c>
      <c r="G10744" t="s">
        <v>2142</v>
      </c>
      <c r="H10744" t="s">
        <v>10000</v>
      </c>
      <c r="I10744" t="s">
        <v>9999</v>
      </c>
      <c r="J10744" s="40">
        <v>0</v>
      </c>
      <c r="K10744" s="40">
        <v>-21201.72</v>
      </c>
    </row>
    <row r="10745" spans="1:11" x14ac:dyDescent="0.35">
      <c r="A10745">
        <v>31033</v>
      </c>
      <c r="B10745" t="s">
        <v>137</v>
      </c>
      <c r="C10745" s="70">
        <v>0</v>
      </c>
      <c r="D10745" s="70">
        <v>0</v>
      </c>
      <c r="E10745" s="71">
        <v>44926</v>
      </c>
      <c r="F10745" t="s">
        <v>9998</v>
      </c>
      <c r="G10745" t="s">
        <v>2142</v>
      </c>
      <c r="H10745" t="s">
        <v>9997</v>
      </c>
      <c r="I10745" t="s">
        <v>9996</v>
      </c>
      <c r="J10745" s="40">
        <v>0</v>
      </c>
      <c r="K10745" s="40">
        <v>991.28</v>
      </c>
    </row>
    <row r="10746" spans="1:11" x14ac:dyDescent="0.35">
      <c r="A10746">
        <v>31033</v>
      </c>
      <c r="B10746" t="s">
        <v>137</v>
      </c>
      <c r="C10746" s="70">
        <v>0</v>
      </c>
      <c r="D10746" s="70">
        <v>0</v>
      </c>
      <c r="E10746" s="71">
        <v>44926</v>
      </c>
      <c r="F10746" t="s">
        <v>9995</v>
      </c>
      <c r="G10746" t="s">
        <v>2142</v>
      </c>
      <c r="H10746" t="s">
        <v>9994</v>
      </c>
      <c r="I10746" t="s">
        <v>9993</v>
      </c>
      <c r="J10746" s="40">
        <v>0</v>
      </c>
      <c r="K10746" s="40">
        <v>20760</v>
      </c>
    </row>
    <row r="10747" spans="1:11" x14ac:dyDescent="0.35">
      <c r="A10747">
        <v>31033</v>
      </c>
      <c r="B10747" t="s">
        <v>137</v>
      </c>
      <c r="C10747" s="70">
        <v>0</v>
      </c>
      <c r="D10747" s="70">
        <v>0</v>
      </c>
      <c r="E10747" s="71">
        <v>44926</v>
      </c>
      <c r="F10747" t="s">
        <v>3535</v>
      </c>
      <c r="G10747" t="s">
        <v>2247</v>
      </c>
      <c r="H10747" t="s">
        <v>1911</v>
      </c>
      <c r="I10747" t="s">
        <v>1911</v>
      </c>
      <c r="J10747" s="40">
        <v>0</v>
      </c>
      <c r="K10747" s="40">
        <v>0</v>
      </c>
    </row>
    <row r="10748" spans="1:11" x14ac:dyDescent="0.35">
      <c r="A10748">
        <v>31035</v>
      </c>
      <c r="B10748" t="s">
        <v>17550</v>
      </c>
      <c r="C10748" s="70">
        <v>0</v>
      </c>
      <c r="D10748" s="70">
        <v>0</v>
      </c>
      <c r="E10748" s="71">
        <v>44713</v>
      </c>
      <c r="F10748" t="s">
        <v>14951</v>
      </c>
      <c r="G10748" t="s">
        <v>2142</v>
      </c>
      <c r="H10748" t="s">
        <v>14950</v>
      </c>
      <c r="I10748" t="s">
        <v>10861</v>
      </c>
      <c r="J10748" s="40">
        <v>0</v>
      </c>
      <c r="K10748" s="40">
        <v>300</v>
      </c>
    </row>
    <row r="10749" spans="1:11" x14ac:dyDescent="0.35">
      <c r="A10749">
        <v>31035</v>
      </c>
      <c r="B10749" t="s">
        <v>17550</v>
      </c>
      <c r="C10749" s="70">
        <v>0</v>
      </c>
      <c r="D10749" s="70">
        <v>0</v>
      </c>
      <c r="E10749" s="71">
        <v>44713</v>
      </c>
      <c r="F10749" t="s">
        <v>14949</v>
      </c>
      <c r="G10749" t="s">
        <v>2142</v>
      </c>
      <c r="H10749" t="s">
        <v>14948</v>
      </c>
      <c r="I10749" t="s">
        <v>10861</v>
      </c>
      <c r="J10749" s="40">
        <v>0</v>
      </c>
      <c r="K10749" s="40">
        <v>-300</v>
      </c>
    </row>
    <row r="10750" spans="1:11" x14ac:dyDescent="0.35">
      <c r="A10750">
        <v>31035</v>
      </c>
      <c r="B10750" t="s">
        <v>17550</v>
      </c>
      <c r="C10750" s="70">
        <v>0</v>
      </c>
      <c r="D10750" s="70">
        <v>0</v>
      </c>
      <c r="E10750" s="71">
        <v>44777</v>
      </c>
      <c r="F10750" t="s">
        <v>10863</v>
      </c>
      <c r="G10750" t="s">
        <v>2142</v>
      </c>
      <c r="H10750" t="s">
        <v>10862</v>
      </c>
      <c r="I10750" t="s">
        <v>10861</v>
      </c>
      <c r="J10750" s="40">
        <v>0</v>
      </c>
      <c r="K10750" s="40">
        <v>300</v>
      </c>
    </row>
    <row r="10751" spans="1:11" x14ac:dyDescent="0.35">
      <c r="A10751">
        <v>31035</v>
      </c>
      <c r="B10751" t="s">
        <v>17550</v>
      </c>
      <c r="C10751" s="70">
        <v>0</v>
      </c>
      <c r="D10751" s="70">
        <v>0</v>
      </c>
      <c r="E10751" s="71">
        <v>44804</v>
      </c>
      <c r="F10751" t="s">
        <v>5056</v>
      </c>
      <c r="G10751" t="s">
        <v>2247</v>
      </c>
      <c r="H10751" t="s">
        <v>2265</v>
      </c>
      <c r="J10751" s="40">
        <v>0</v>
      </c>
      <c r="K10751" s="40">
        <v>0</v>
      </c>
    </row>
    <row r="10752" spans="1:11" x14ac:dyDescent="0.35">
      <c r="A10752">
        <v>31035</v>
      </c>
      <c r="B10752" t="s">
        <v>17550</v>
      </c>
      <c r="C10752" s="70">
        <v>0</v>
      </c>
      <c r="D10752" s="70">
        <v>0</v>
      </c>
      <c r="E10752" s="71">
        <v>44834</v>
      </c>
      <c r="F10752" t="s">
        <v>4929</v>
      </c>
      <c r="G10752" t="s">
        <v>2247</v>
      </c>
      <c r="H10752" t="s">
        <v>2262</v>
      </c>
      <c r="J10752" s="40">
        <v>0</v>
      </c>
      <c r="K10752" s="40">
        <v>0</v>
      </c>
    </row>
    <row r="10753" spans="1:11" x14ac:dyDescent="0.35">
      <c r="A10753">
        <v>31035</v>
      </c>
      <c r="B10753" t="s">
        <v>17550</v>
      </c>
      <c r="C10753" s="70">
        <v>0</v>
      </c>
      <c r="D10753" s="70">
        <v>0</v>
      </c>
      <c r="E10753" s="71">
        <v>44859</v>
      </c>
      <c r="F10753" t="s">
        <v>17553</v>
      </c>
      <c r="G10753" t="s">
        <v>15843</v>
      </c>
      <c r="H10753" t="s">
        <v>17552</v>
      </c>
      <c r="I10753" t="s">
        <v>17551</v>
      </c>
      <c r="J10753" s="40">
        <v>300</v>
      </c>
      <c r="K10753" s="40">
        <v>0</v>
      </c>
    </row>
    <row r="10754" spans="1:11" x14ac:dyDescent="0.35">
      <c r="A10754">
        <v>31035</v>
      </c>
      <c r="B10754" t="s">
        <v>17550</v>
      </c>
      <c r="C10754" s="70">
        <v>0</v>
      </c>
      <c r="D10754" s="70">
        <v>0</v>
      </c>
      <c r="E10754" s="71">
        <v>44865</v>
      </c>
      <c r="F10754" t="s">
        <v>4413</v>
      </c>
      <c r="G10754" t="s">
        <v>2247</v>
      </c>
      <c r="H10754" t="s">
        <v>1919</v>
      </c>
      <c r="I10754" t="s">
        <v>1919</v>
      </c>
      <c r="J10754" s="40">
        <v>0</v>
      </c>
      <c r="K10754" s="40">
        <v>0</v>
      </c>
    </row>
    <row r="10755" spans="1:11" x14ac:dyDescent="0.35">
      <c r="A10755">
        <v>31036</v>
      </c>
      <c r="B10755" t="s">
        <v>138</v>
      </c>
      <c r="C10755" s="70">
        <v>0</v>
      </c>
      <c r="D10755" s="70">
        <v>0</v>
      </c>
      <c r="E10755" s="71">
        <v>44592</v>
      </c>
      <c r="F10755" t="s">
        <v>15858</v>
      </c>
      <c r="G10755" t="s">
        <v>1912</v>
      </c>
      <c r="J10755" s="40">
        <v>64.41</v>
      </c>
      <c r="K10755" s="40">
        <v>0</v>
      </c>
    </row>
    <row r="10756" spans="1:11" x14ac:dyDescent="0.35">
      <c r="A10756">
        <v>31036</v>
      </c>
      <c r="B10756" t="s">
        <v>138</v>
      </c>
      <c r="C10756" s="70">
        <v>0</v>
      </c>
      <c r="D10756" s="70">
        <v>0</v>
      </c>
      <c r="E10756" s="71">
        <v>44592</v>
      </c>
      <c r="F10756" t="s">
        <v>15858</v>
      </c>
      <c r="G10756" t="s">
        <v>1912</v>
      </c>
      <c r="J10756" s="40">
        <v>64.41</v>
      </c>
      <c r="K10756" s="40">
        <v>0</v>
      </c>
    </row>
    <row r="10757" spans="1:11" x14ac:dyDescent="0.35">
      <c r="A10757">
        <v>31036</v>
      </c>
      <c r="B10757" t="s">
        <v>138</v>
      </c>
      <c r="C10757" s="70">
        <v>0</v>
      </c>
      <c r="D10757" s="70">
        <v>0</v>
      </c>
      <c r="E10757" s="71">
        <v>44592</v>
      </c>
      <c r="F10757" t="s">
        <v>15858</v>
      </c>
      <c r="G10757" t="s">
        <v>1912</v>
      </c>
      <c r="J10757" s="40">
        <v>64.41</v>
      </c>
      <c r="K10757" s="40">
        <v>0</v>
      </c>
    </row>
    <row r="10758" spans="1:11" x14ac:dyDescent="0.35">
      <c r="A10758">
        <v>31036</v>
      </c>
      <c r="B10758" t="s">
        <v>138</v>
      </c>
      <c r="C10758" s="70">
        <v>0</v>
      </c>
      <c r="D10758" s="70">
        <v>0</v>
      </c>
      <c r="E10758" s="71">
        <v>44592</v>
      </c>
      <c r="F10758" t="s">
        <v>15858</v>
      </c>
      <c r="G10758" t="s">
        <v>1912</v>
      </c>
      <c r="J10758" s="40">
        <v>119.62</v>
      </c>
      <c r="K10758" s="40">
        <v>0</v>
      </c>
    </row>
    <row r="10759" spans="1:11" x14ac:dyDescent="0.35">
      <c r="A10759">
        <v>31036</v>
      </c>
      <c r="B10759" t="s">
        <v>138</v>
      </c>
      <c r="C10759" s="70">
        <v>0</v>
      </c>
      <c r="D10759" s="70">
        <v>0</v>
      </c>
      <c r="E10759" s="71">
        <v>44592</v>
      </c>
      <c r="F10759" t="s">
        <v>15858</v>
      </c>
      <c r="G10759" t="s">
        <v>1912</v>
      </c>
      <c r="J10759" s="40">
        <v>119.62</v>
      </c>
      <c r="K10759" s="40">
        <v>0</v>
      </c>
    </row>
    <row r="10760" spans="1:11" x14ac:dyDescent="0.35">
      <c r="A10760">
        <v>31036</v>
      </c>
      <c r="B10760" t="s">
        <v>138</v>
      </c>
      <c r="C10760" s="70">
        <v>0</v>
      </c>
      <c r="D10760" s="70">
        <v>0</v>
      </c>
      <c r="E10760" s="71">
        <v>44592</v>
      </c>
      <c r="F10760" t="s">
        <v>6924</v>
      </c>
      <c r="G10760" t="s">
        <v>2247</v>
      </c>
      <c r="J10760" s="40">
        <v>0</v>
      </c>
      <c r="K10760" s="40">
        <v>0</v>
      </c>
    </row>
    <row r="10761" spans="1:11" x14ac:dyDescent="0.35">
      <c r="A10761">
        <v>31036</v>
      </c>
      <c r="B10761" t="s">
        <v>138</v>
      </c>
      <c r="C10761" s="70">
        <v>0</v>
      </c>
      <c r="D10761" s="70">
        <v>0</v>
      </c>
      <c r="E10761" s="71">
        <v>44651</v>
      </c>
      <c r="F10761" t="s">
        <v>17452</v>
      </c>
      <c r="G10761" t="s">
        <v>1912</v>
      </c>
      <c r="J10761" s="40">
        <v>92.57</v>
      </c>
      <c r="K10761" s="40">
        <v>0</v>
      </c>
    </row>
    <row r="10762" spans="1:11" x14ac:dyDescent="0.35">
      <c r="A10762">
        <v>31036</v>
      </c>
      <c r="B10762" t="s">
        <v>138</v>
      </c>
      <c r="C10762" s="70">
        <v>0</v>
      </c>
      <c r="D10762" s="70">
        <v>0</v>
      </c>
      <c r="E10762" s="71">
        <v>44651</v>
      </c>
      <c r="F10762" t="s">
        <v>3446</v>
      </c>
      <c r="G10762" t="s">
        <v>1912</v>
      </c>
      <c r="J10762" s="40">
        <v>127.98</v>
      </c>
      <c r="K10762" s="40">
        <v>0</v>
      </c>
    </row>
    <row r="10763" spans="1:11" x14ac:dyDescent="0.35">
      <c r="A10763">
        <v>31036</v>
      </c>
      <c r="B10763" t="s">
        <v>138</v>
      </c>
      <c r="C10763" s="70">
        <v>0</v>
      </c>
      <c r="D10763" s="70">
        <v>0</v>
      </c>
      <c r="E10763" s="71">
        <v>44651</v>
      </c>
      <c r="F10763" t="s">
        <v>3446</v>
      </c>
      <c r="G10763" t="s">
        <v>1912</v>
      </c>
      <c r="J10763" s="40">
        <v>20.34</v>
      </c>
      <c r="K10763" s="40">
        <v>0</v>
      </c>
    </row>
    <row r="10764" spans="1:11" x14ac:dyDescent="0.35">
      <c r="A10764">
        <v>31036</v>
      </c>
      <c r="B10764" t="s">
        <v>138</v>
      </c>
      <c r="C10764" s="70">
        <v>0</v>
      </c>
      <c r="D10764" s="70">
        <v>0</v>
      </c>
      <c r="E10764" s="71">
        <v>44651</v>
      </c>
      <c r="F10764" t="s">
        <v>6641</v>
      </c>
      <c r="G10764" t="s">
        <v>2247</v>
      </c>
      <c r="J10764" s="40">
        <v>0</v>
      </c>
      <c r="K10764" s="40">
        <v>0</v>
      </c>
    </row>
    <row r="10765" spans="1:11" x14ac:dyDescent="0.35">
      <c r="A10765">
        <v>31036</v>
      </c>
      <c r="B10765" t="s">
        <v>138</v>
      </c>
      <c r="C10765" s="70">
        <v>0</v>
      </c>
      <c r="D10765" s="70">
        <v>0</v>
      </c>
      <c r="E10765" s="71">
        <v>44681</v>
      </c>
      <c r="F10765" t="s">
        <v>17449</v>
      </c>
      <c r="G10765" t="s">
        <v>1912</v>
      </c>
      <c r="J10765" s="40">
        <v>24.3</v>
      </c>
      <c r="K10765" s="40">
        <v>0</v>
      </c>
    </row>
    <row r="10766" spans="1:11" x14ac:dyDescent="0.35">
      <c r="A10766">
        <v>31036</v>
      </c>
      <c r="B10766" t="s">
        <v>138</v>
      </c>
      <c r="C10766" s="70">
        <v>0</v>
      </c>
      <c r="D10766" s="70">
        <v>0</v>
      </c>
      <c r="E10766" s="71">
        <v>44681</v>
      </c>
      <c r="F10766" t="s">
        <v>6374</v>
      </c>
      <c r="G10766" t="s">
        <v>2247</v>
      </c>
      <c r="J10766" s="40">
        <v>0</v>
      </c>
      <c r="K10766" s="40">
        <v>0</v>
      </c>
    </row>
    <row r="10767" spans="1:11" x14ac:dyDescent="0.35">
      <c r="A10767">
        <v>31036</v>
      </c>
      <c r="B10767" t="s">
        <v>138</v>
      </c>
      <c r="C10767" s="70">
        <v>0</v>
      </c>
      <c r="D10767" s="70">
        <v>0</v>
      </c>
      <c r="E10767" s="71">
        <v>44712</v>
      </c>
      <c r="F10767" t="s">
        <v>6068</v>
      </c>
      <c r="G10767" t="s">
        <v>2247</v>
      </c>
      <c r="J10767" s="40">
        <v>0</v>
      </c>
      <c r="K10767" s="40">
        <v>0</v>
      </c>
    </row>
    <row r="10768" spans="1:11" x14ac:dyDescent="0.35">
      <c r="A10768">
        <v>31036</v>
      </c>
      <c r="B10768" t="s">
        <v>138</v>
      </c>
      <c r="C10768" s="70">
        <v>0</v>
      </c>
      <c r="D10768" s="70">
        <v>0</v>
      </c>
      <c r="E10768" s="71">
        <v>44712</v>
      </c>
      <c r="F10768" t="s">
        <v>17447</v>
      </c>
      <c r="G10768" t="s">
        <v>1912</v>
      </c>
      <c r="J10768" s="40">
        <v>88.08</v>
      </c>
      <c r="K10768" s="40">
        <v>0</v>
      </c>
    </row>
    <row r="10769" spans="1:11" x14ac:dyDescent="0.35">
      <c r="A10769">
        <v>31036</v>
      </c>
      <c r="B10769" t="s">
        <v>138</v>
      </c>
      <c r="C10769" s="70">
        <v>0</v>
      </c>
      <c r="D10769" s="70">
        <v>0</v>
      </c>
      <c r="E10769" s="71">
        <v>44742</v>
      </c>
      <c r="F10769" t="s">
        <v>17445</v>
      </c>
      <c r="G10769" t="s">
        <v>1912</v>
      </c>
      <c r="J10769" s="40">
        <v>248</v>
      </c>
      <c r="K10769" s="40">
        <v>0</v>
      </c>
    </row>
    <row r="10770" spans="1:11" x14ac:dyDescent="0.35">
      <c r="A10770">
        <v>31036</v>
      </c>
      <c r="B10770" t="s">
        <v>138</v>
      </c>
      <c r="C10770" s="70">
        <v>0</v>
      </c>
      <c r="D10770" s="70">
        <v>0</v>
      </c>
      <c r="E10770" s="71">
        <v>44742</v>
      </c>
      <c r="F10770" t="s">
        <v>17445</v>
      </c>
      <c r="G10770" t="s">
        <v>1912</v>
      </c>
      <c r="J10770" s="40">
        <v>33.020000000000003</v>
      </c>
      <c r="K10770" s="40">
        <v>0</v>
      </c>
    </row>
    <row r="10771" spans="1:11" x14ac:dyDescent="0.35">
      <c r="A10771">
        <v>31036</v>
      </c>
      <c r="B10771" t="s">
        <v>138</v>
      </c>
      <c r="C10771" s="70">
        <v>0</v>
      </c>
      <c r="D10771" s="70">
        <v>0</v>
      </c>
      <c r="E10771" s="71">
        <v>44742</v>
      </c>
      <c r="F10771" t="s">
        <v>5828</v>
      </c>
      <c r="G10771" t="s">
        <v>2247</v>
      </c>
      <c r="J10771" s="40">
        <v>0</v>
      </c>
      <c r="K10771" s="40">
        <v>0</v>
      </c>
    </row>
    <row r="10772" spans="1:11" x14ac:dyDescent="0.35">
      <c r="A10772">
        <v>31036</v>
      </c>
      <c r="B10772" t="s">
        <v>138</v>
      </c>
      <c r="C10772" s="70">
        <v>0</v>
      </c>
      <c r="D10772" s="70">
        <v>0</v>
      </c>
      <c r="E10772" s="71">
        <v>44773</v>
      </c>
      <c r="F10772" t="s">
        <v>5527</v>
      </c>
      <c r="G10772" t="s">
        <v>2247</v>
      </c>
      <c r="J10772" s="40">
        <v>0</v>
      </c>
      <c r="K10772" s="40">
        <v>0</v>
      </c>
    </row>
    <row r="10773" spans="1:11" x14ac:dyDescent="0.35">
      <c r="A10773">
        <v>31036</v>
      </c>
      <c r="B10773" t="s">
        <v>138</v>
      </c>
      <c r="C10773" s="70">
        <v>0</v>
      </c>
      <c r="D10773" s="70">
        <v>0</v>
      </c>
      <c r="E10773" s="71">
        <v>44792</v>
      </c>
      <c r="F10773" t="s">
        <v>17549</v>
      </c>
      <c r="G10773" t="s">
        <v>1912</v>
      </c>
      <c r="J10773" s="40">
        <v>20.149999999999999</v>
      </c>
      <c r="K10773" s="40">
        <v>0</v>
      </c>
    </row>
    <row r="10774" spans="1:11" x14ac:dyDescent="0.35">
      <c r="A10774">
        <v>31036</v>
      </c>
      <c r="B10774" t="s">
        <v>138</v>
      </c>
      <c r="C10774" s="70">
        <v>0</v>
      </c>
      <c r="D10774" s="70">
        <v>0</v>
      </c>
      <c r="E10774" s="71">
        <v>44799</v>
      </c>
      <c r="F10774" t="s">
        <v>17438</v>
      </c>
      <c r="G10774" t="s">
        <v>1912</v>
      </c>
      <c r="J10774" s="40">
        <v>122.12</v>
      </c>
      <c r="K10774" s="40">
        <v>0</v>
      </c>
    </row>
    <row r="10775" spans="1:11" x14ac:dyDescent="0.35">
      <c r="A10775">
        <v>31036</v>
      </c>
      <c r="B10775" t="s">
        <v>138</v>
      </c>
      <c r="C10775" s="70">
        <v>0</v>
      </c>
      <c r="D10775" s="70">
        <v>0</v>
      </c>
      <c r="E10775" s="71">
        <v>44804</v>
      </c>
      <c r="F10775" t="s">
        <v>5055</v>
      </c>
      <c r="G10775" t="s">
        <v>2247</v>
      </c>
      <c r="H10775" t="s">
        <v>2265</v>
      </c>
      <c r="J10775" s="40">
        <v>0</v>
      </c>
      <c r="K10775" s="40">
        <v>0</v>
      </c>
    </row>
    <row r="10776" spans="1:11" x14ac:dyDescent="0.35">
      <c r="A10776">
        <v>31036</v>
      </c>
      <c r="B10776" t="s">
        <v>138</v>
      </c>
      <c r="C10776" s="70">
        <v>0</v>
      </c>
      <c r="D10776" s="70">
        <v>0</v>
      </c>
      <c r="E10776" s="71">
        <v>44834</v>
      </c>
      <c r="F10776" t="s">
        <v>4928</v>
      </c>
      <c r="G10776" t="s">
        <v>2247</v>
      </c>
      <c r="H10776" t="s">
        <v>2262</v>
      </c>
      <c r="J10776" s="40">
        <v>0</v>
      </c>
      <c r="K10776" s="40">
        <v>0</v>
      </c>
    </row>
    <row r="10777" spans="1:11" x14ac:dyDescent="0.35">
      <c r="A10777">
        <v>31036</v>
      </c>
      <c r="B10777" t="s">
        <v>138</v>
      </c>
      <c r="C10777" s="70">
        <v>0</v>
      </c>
      <c r="D10777" s="70">
        <v>0</v>
      </c>
      <c r="E10777" s="71">
        <v>44865</v>
      </c>
      <c r="F10777" t="s">
        <v>4412</v>
      </c>
      <c r="G10777" t="s">
        <v>2247</v>
      </c>
      <c r="H10777" t="s">
        <v>1919</v>
      </c>
      <c r="I10777" t="s">
        <v>1919</v>
      </c>
      <c r="J10777" s="40">
        <v>0</v>
      </c>
      <c r="K10777" s="40">
        <v>0</v>
      </c>
    </row>
    <row r="10778" spans="1:11" x14ac:dyDescent="0.35">
      <c r="A10778">
        <v>31036</v>
      </c>
      <c r="B10778" t="s">
        <v>138</v>
      </c>
      <c r="C10778" s="70">
        <v>0</v>
      </c>
      <c r="D10778" s="70">
        <v>0</v>
      </c>
      <c r="E10778" s="71">
        <v>44895</v>
      </c>
      <c r="F10778" t="s">
        <v>17548</v>
      </c>
      <c r="G10778" t="s">
        <v>1912</v>
      </c>
      <c r="H10778" t="s">
        <v>17547</v>
      </c>
      <c r="I10778" t="s">
        <v>17547</v>
      </c>
      <c r="J10778" s="40">
        <v>29.97</v>
      </c>
      <c r="K10778" s="40">
        <v>0</v>
      </c>
    </row>
    <row r="10779" spans="1:11" x14ac:dyDescent="0.35">
      <c r="A10779">
        <v>31036</v>
      </c>
      <c r="B10779" t="s">
        <v>138</v>
      </c>
      <c r="C10779" s="70">
        <v>0</v>
      </c>
      <c r="D10779" s="70">
        <v>0</v>
      </c>
      <c r="E10779" s="71">
        <v>44895</v>
      </c>
      <c r="F10779" t="s">
        <v>4240</v>
      </c>
      <c r="G10779" t="s">
        <v>2247</v>
      </c>
      <c r="H10779" t="s">
        <v>1916</v>
      </c>
      <c r="I10779" t="s">
        <v>1916</v>
      </c>
      <c r="J10779" s="40">
        <v>0</v>
      </c>
      <c r="K10779" s="40">
        <v>0</v>
      </c>
    </row>
    <row r="10780" spans="1:11" x14ac:dyDescent="0.35">
      <c r="A10780">
        <v>31036</v>
      </c>
      <c r="B10780" t="s">
        <v>138</v>
      </c>
      <c r="C10780" s="70">
        <v>0</v>
      </c>
      <c r="D10780" s="70">
        <v>0</v>
      </c>
      <c r="E10780" s="71">
        <v>44926</v>
      </c>
      <c r="F10780" t="s">
        <v>3880</v>
      </c>
      <c r="G10780" t="s">
        <v>2247</v>
      </c>
      <c r="H10780" t="s">
        <v>1911</v>
      </c>
      <c r="I10780" t="s">
        <v>1911</v>
      </c>
      <c r="J10780" s="40">
        <v>0</v>
      </c>
      <c r="K10780" s="40">
        <v>0</v>
      </c>
    </row>
    <row r="10781" spans="1:11" x14ac:dyDescent="0.35">
      <c r="A10781">
        <v>31037</v>
      </c>
      <c r="B10781" t="s">
        <v>17546</v>
      </c>
      <c r="C10781" s="70">
        <v>0</v>
      </c>
      <c r="D10781" s="70">
        <v>0</v>
      </c>
      <c r="E10781" s="71">
        <v>44621</v>
      </c>
      <c r="F10781" t="s">
        <v>10702</v>
      </c>
      <c r="G10781" t="s">
        <v>2142</v>
      </c>
      <c r="H10781" t="s">
        <v>10701</v>
      </c>
      <c r="I10781" t="s">
        <v>10700</v>
      </c>
      <c r="J10781" s="40">
        <v>0</v>
      </c>
      <c r="K10781" s="40">
        <v>38.93</v>
      </c>
    </row>
    <row r="10782" spans="1:11" x14ac:dyDescent="0.35">
      <c r="A10782">
        <v>31037</v>
      </c>
      <c r="B10782" t="s">
        <v>17546</v>
      </c>
      <c r="C10782" s="70">
        <v>0</v>
      </c>
      <c r="D10782" s="70">
        <v>0</v>
      </c>
      <c r="E10782" s="71">
        <v>44621</v>
      </c>
      <c r="F10782" t="s">
        <v>17453</v>
      </c>
      <c r="G10782" t="s">
        <v>1907</v>
      </c>
      <c r="H10782" t="s">
        <v>10701</v>
      </c>
      <c r="I10782" t="s">
        <v>10700</v>
      </c>
      <c r="J10782" s="40">
        <v>38.93</v>
      </c>
      <c r="K10782" s="40">
        <v>0</v>
      </c>
    </row>
    <row r="10783" spans="1:11" x14ac:dyDescent="0.35">
      <c r="A10783">
        <v>31037</v>
      </c>
      <c r="B10783" t="s">
        <v>17546</v>
      </c>
      <c r="C10783" s="70">
        <v>0</v>
      </c>
      <c r="D10783" s="70">
        <v>0</v>
      </c>
      <c r="E10783" s="71">
        <v>44651</v>
      </c>
      <c r="F10783" t="s">
        <v>6640</v>
      </c>
      <c r="G10783" t="s">
        <v>2247</v>
      </c>
      <c r="J10783" s="40">
        <v>0</v>
      </c>
      <c r="K10783" s="40">
        <v>0</v>
      </c>
    </row>
    <row r="10784" spans="1:11" x14ac:dyDescent="0.35">
      <c r="A10784">
        <v>31044</v>
      </c>
      <c r="B10784" t="s">
        <v>139</v>
      </c>
      <c r="C10784" s="70">
        <v>-23325</v>
      </c>
      <c r="D10784" s="70">
        <v>-7500</v>
      </c>
      <c r="E10784" s="71">
        <v>44592</v>
      </c>
      <c r="F10784" t="s">
        <v>6923</v>
      </c>
      <c r="G10784" t="s">
        <v>2247</v>
      </c>
      <c r="J10784" s="40">
        <v>0</v>
      </c>
      <c r="K10784" s="40">
        <v>0</v>
      </c>
    </row>
    <row r="10785" spans="1:11" x14ac:dyDescent="0.35">
      <c r="A10785">
        <v>31044</v>
      </c>
      <c r="B10785" t="s">
        <v>139</v>
      </c>
      <c r="C10785" s="70">
        <v>-23325</v>
      </c>
      <c r="D10785" s="70">
        <v>-7500</v>
      </c>
      <c r="E10785" s="71">
        <v>44651</v>
      </c>
      <c r="F10785" t="s">
        <v>6639</v>
      </c>
      <c r="G10785" t="s">
        <v>2247</v>
      </c>
      <c r="J10785" s="40">
        <v>0</v>
      </c>
      <c r="K10785" s="40">
        <v>0</v>
      </c>
    </row>
    <row r="10786" spans="1:11" x14ac:dyDescent="0.35">
      <c r="A10786">
        <v>31044</v>
      </c>
      <c r="B10786" t="s">
        <v>139</v>
      </c>
      <c r="C10786" s="70">
        <v>-23325</v>
      </c>
      <c r="D10786" s="70">
        <v>-7500</v>
      </c>
      <c r="E10786" s="71">
        <v>44681</v>
      </c>
      <c r="F10786" t="s">
        <v>6373</v>
      </c>
      <c r="G10786" t="s">
        <v>2247</v>
      </c>
      <c r="J10786" s="40">
        <v>0</v>
      </c>
      <c r="K10786" s="40">
        <v>0</v>
      </c>
    </row>
    <row r="10787" spans="1:11" x14ac:dyDescent="0.35">
      <c r="A10787">
        <v>31044</v>
      </c>
      <c r="B10787" t="s">
        <v>139</v>
      </c>
      <c r="C10787" s="70">
        <v>-23325</v>
      </c>
      <c r="D10787" s="70">
        <v>-7500</v>
      </c>
      <c r="E10787" s="71">
        <v>44712</v>
      </c>
      <c r="F10787" t="s">
        <v>6067</v>
      </c>
      <c r="G10787" t="s">
        <v>2247</v>
      </c>
      <c r="J10787" s="40">
        <v>0</v>
      </c>
      <c r="K10787" s="40">
        <v>0</v>
      </c>
    </row>
    <row r="10788" spans="1:11" x14ac:dyDescent="0.35">
      <c r="A10788">
        <v>31044</v>
      </c>
      <c r="B10788" t="s">
        <v>139</v>
      </c>
      <c r="C10788" s="70">
        <v>-23325</v>
      </c>
      <c r="D10788" s="70">
        <v>-7500</v>
      </c>
      <c r="E10788" s="71">
        <v>44742</v>
      </c>
      <c r="F10788" t="s">
        <v>5827</v>
      </c>
      <c r="G10788" t="s">
        <v>2247</v>
      </c>
      <c r="J10788" s="40">
        <v>0</v>
      </c>
      <c r="K10788" s="40">
        <v>0</v>
      </c>
    </row>
    <row r="10789" spans="1:11" x14ac:dyDescent="0.35">
      <c r="A10789">
        <v>31044</v>
      </c>
      <c r="B10789" t="s">
        <v>139</v>
      </c>
      <c r="C10789" s="70">
        <v>-23325</v>
      </c>
      <c r="D10789" s="70">
        <v>-7500</v>
      </c>
      <c r="E10789" s="71">
        <v>44773</v>
      </c>
      <c r="F10789" t="s">
        <v>5526</v>
      </c>
      <c r="G10789" t="s">
        <v>2247</v>
      </c>
      <c r="J10789" s="40">
        <v>0</v>
      </c>
      <c r="K10789" s="40">
        <v>0</v>
      </c>
    </row>
    <row r="10790" spans="1:11" x14ac:dyDescent="0.35">
      <c r="A10790">
        <v>31044</v>
      </c>
      <c r="B10790" t="s">
        <v>139</v>
      </c>
      <c r="C10790" s="70">
        <v>-23325</v>
      </c>
      <c r="D10790" s="70">
        <v>-7500</v>
      </c>
      <c r="E10790" s="71">
        <v>44804</v>
      </c>
      <c r="F10790" t="s">
        <v>5054</v>
      </c>
      <c r="G10790" t="s">
        <v>2247</v>
      </c>
      <c r="H10790" t="s">
        <v>2265</v>
      </c>
      <c r="J10790" s="40">
        <v>0</v>
      </c>
      <c r="K10790" s="40">
        <v>0</v>
      </c>
    </row>
    <row r="10791" spans="1:11" x14ac:dyDescent="0.35">
      <c r="A10791">
        <v>31044</v>
      </c>
      <c r="B10791" t="s">
        <v>139</v>
      </c>
      <c r="C10791" s="70">
        <v>-23325</v>
      </c>
      <c r="D10791" s="70">
        <v>-7500</v>
      </c>
      <c r="E10791" s="71">
        <v>44834</v>
      </c>
      <c r="F10791" t="s">
        <v>4927</v>
      </c>
      <c r="G10791" t="s">
        <v>2247</v>
      </c>
      <c r="H10791" t="s">
        <v>2262</v>
      </c>
      <c r="J10791" s="40">
        <v>0</v>
      </c>
      <c r="K10791" s="40">
        <v>0</v>
      </c>
    </row>
    <row r="10792" spans="1:11" x14ac:dyDescent="0.35">
      <c r="A10792">
        <v>31044</v>
      </c>
      <c r="B10792" t="s">
        <v>139</v>
      </c>
      <c r="C10792" s="70">
        <v>-23325</v>
      </c>
      <c r="D10792" s="70">
        <v>-7500</v>
      </c>
      <c r="E10792" s="71">
        <v>44865</v>
      </c>
      <c r="F10792" t="s">
        <v>4411</v>
      </c>
      <c r="G10792" t="s">
        <v>2247</v>
      </c>
      <c r="H10792" t="s">
        <v>1919</v>
      </c>
      <c r="I10792" t="s">
        <v>1919</v>
      </c>
      <c r="J10792" s="40">
        <v>0</v>
      </c>
      <c r="K10792" s="40">
        <v>0</v>
      </c>
    </row>
    <row r="10793" spans="1:11" x14ac:dyDescent="0.35">
      <c r="A10793">
        <v>31044</v>
      </c>
      <c r="B10793" t="s">
        <v>139</v>
      </c>
      <c r="C10793" s="70">
        <v>-23325</v>
      </c>
      <c r="D10793" s="70">
        <v>-7500</v>
      </c>
      <c r="E10793" s="71">
        <v>44895</v>
      </c>
      <c r="F10793" t="s">
        <v>4239</v>
      </c>
      <c r="G10793" t="s">
        <v>2247</v>
      </c>
      <c r="H10793" t="s">
        <v>1916</v>
      </c>
      <c r="I10793" t="s">
        <v>1916</v>
      </c>
      <c r="J10793" s="40">
        <v>0</v>
      </c>
      <c r="K10793" s="40">
        <v>0</v>
      </c>
    </row>
    <row r="10794" spans="1:11" x14ac:dyDescent="0.35">
      <c r="A10794">
        <v>31044</v>
      </c>
      <c r="B10794" t="s">
        <v>139</v>
      </c>
      <c r="C10794" s="70">
        <v>-23325</v>
      </c>
      <c r="D10794" s="70">
        <v>-7500</v>
      </c>
      <c r="E10794" s="71">
        <v>44926</v>
      </c>
      <c r="F10794" t="s">
        <v>3879</v>
      </c>
      <c r="G10794" t="s">
        <v>2247</v>
      </c>
      <c r="H10794" t="s">
        <v>1911</v>
      </c>
      <c r="I10794" t="s">
        <v>1911</v>
      </c>
      <c r="J10794" s="40">
        <v>0</v>
      </c>
      <c r="K10794" s="40">
        <v>0</v>
      </c>
    </row>
    <row r="10795" spans="1:11" x14ac:dyDescent="0.35">
      <c r="A10795">
        <v>31047</v>
      </c>
      <c r="B10795" t="s">
        <v>17543</v>
      </c>
      <c r="C10795" s="70">
        <v>0</v>
      </c>
      <c r="D10795" s="70">
        <v>0</v>
      </c>
      <c r="E10795" s="71">
        <v>44796</v>
      </c>
      <c r="F10795" t="s">
        <v>3309</v>
      </c>
      <c r="G10795" t="s">
        <v>2142</v>
      </c>
      <c r="H10795" t="s">
        <v>3308</v>
      </c>
      <c r="I10795" t="s">
        <v>3307</v>
      </c>
      <c r="J10795" s="40">
        <v>0</v>
      </c>
      <c r="K10795" s="40">
        <v>68142.09</v>
      </c>
    </row>
    <row r="10796" spans="1:11" x14ac:dyDescent="0.35">
      <c r="A10796">
        <v>31047</v>
      </c>
      <c r="B10796" t="s">
        <v>17543</v>
      </c>
      <c r="C10796" s="70">
        <v>0</v>
      </c>
      <c r="D10796" s="70">
        <v>0</v>
      </c>
      <c r="E10796" s="71">
        <v>44804</v>
      </c>
      <c r="F10796" t="s">
        <v>4986</v>
      </c>
      <c r="G10796" t="s">
        <v>2247</v>
      </c>
      <c r="H10796" t="s">
        <v>2265</v>
      </c>
      <c r="J10796" s="40">
        <v>0</v>
      </c>
      <c r="K10796" s="40">
        <v>370.53</v>
      </c>
    </row>
    <row r="10797" spans="1:11" x14ac:dyDescent="0.35">
      <c r="A10797">
        <v>31047</v>
      </c>
      <c r="B10797" t="s">
        <v>17543</v>
      </c>
      <c r="C10797" s="70">
        <v>0</v>
      </c>
      <c r="D10797" s="70">
        <v>0</v>
      </c>
      <c r="E10797" s="71">
        <v>44834</v>
      </c>
      <c r="F10797" t="s">
        <v>4853</v>
      </c>
      <c r="G10797" t="s">
        <v>2247</v>
      </c>
      <c r="H10797" t="s">
        <v>2262</v>
      </c>
      <c r="J10797" s="40">
        <v>980.78</v>
      </c>
      <c r="K10797" s="40">
        <v>0</v>
      </c>
    </row>
    <row r="10798" spans="1:11" x14ac:dyDescent="0.35">
      <c r="A10798">
        <v>31047</v>
      </c>
      <c r="B10798" t="s">
        <v>17543</v>
      </c>
      <c r="C10798" s="70">
        <v>0</v>
      </c>
      <c r="D10798" s="70">
        <v>0</v>
      </c>
      <c r="E10798" s="71">
        <v>44837</v>
      </c>
      <c r="F10798" t="s">
        <v>17545</v>
      </c>
      <c r="G10798" t="s">
        <v>15843</v>
      </c>
      <c r="H10798" t="s">
        <v>17544</v>
      </c>
      <c r="J10798" s="40">
        <v>67046.13</v>
      </c>
      <c r="K10798" s="40">
        <v>0</v>
      </c>
    </row>
    <row r="10799" spans="1:11" x14ac:dyDescent="0.35">
      <c r="A10799">
        <v>31047</v>
      </c>
      <c r="B10799" t="s">
        <v>17543</v>
      </c>
      <c r="C10799" s="70">
        <v>0</v>
      </c>
      <c r="D10799" s="70">
        <v>0</v>
      </c>
      <c r="E10799" s="71">
        <v>44865</v>
      </c>
      <c r="F10799" t="s">
        <v>4332</v>
      </c>
      <c r="G10799" t="s">
        <v>2247</v>
      </c>
      <c r="H10799" t="s">
        <v>1919</v>
      </c>
      <c r="I10799" t="s">
        <v>1919</v>
      </c>
      <c r="J10799" s="40">
        <v>485.71</v>
      </c>
      <c r="K10799" s="40">
        <v>0</v>
      </c>
    </row>
    <row r="10800" spans="1:11" x14ac:dyDescent="0.35">
      <c r="A10800">
        <v>31050</v>
      </c>
      <c r="B10800" t="s">
        <v>140</v>
      </c>
      <c r="C10800" s="70">
        <v>0</v>
      </c>
      <c r="D10800" s="70">
        <v>0</v>
      </c>
      <c r="E10800" s="71">
        <v>44742</v>
      </c>
      <c r="F10800" t="s">
        <v>3440</v>
      </c>
      <c r="G10800" t="s">
        <v>1912</v>
      </c>
      <c r="J10800" s="40">
        <v>47.94</v>
      </c>
      <c r="K10800" s="40">
        <v>0</v>
      </c>
    </row>
    <row r="10801" spans="1:11" x14ac:dyDescent="0.35">
      <c r="A10801">
        <v>31050</v>
      </c>
      <c r="B10801" t="s">
        <v>140</v>
      </c>
      <c r="C10801" s="70">
        <v>0</v>
      </c>
      <c r="D10801" s="70">
        <v>0</v>
      </c>
      <c r="E10801" s="71">
        <v>44742</v>
      </c>
      <c r="F10801" t="s">
        <v>3440</v>
      </c>
      <c r="G10801" t="s">
        <v>1912</v>
      </c>
      <c r="J10801" s="40">
        <v>59.94</v>
      </c>
      <c r="K10801" s="40">
        <v>0</v>
      </c>
    </row>
    <row r="10802" spans="1:11" x14ac:dyDescent="0.35">
      <c r="A10802">
        <v>31050</v>
      </c>
      <c r="B10802" t="s">
        <v>140</v>
      </c>
      <c r="C10802" s="70">
        <v>0</v>
      </c>
      <c r="D10802" s="70">
        <v>0</v>
      </c>
      <c r="E10802" s="71">
        <v>44773</v>
      </c>
      <c r="F10802" t="s">
        <v>5525</v>
      </c>
      <c r="G10802" t="s">
        <v>2247</v>
      </c>
      <c r="J10802" s="40">
        <v>0</v>
      </c>
      <c r="K10802" s="40">
        <v>0</v>
      </c>
    </row>
    <row r="10803" spans="1:11" x14ac:dyDescent="0.35">
      <c r="A10803">
        <v>31050</v>
      </c>
      <c r="B10803" t="s">
        <v>140</v>
      </c>
      <c r="C10803" s="70">
        <v>0</v>
      </c>
      <c r="D10803" s="70">
        <v>0</v>
      </c>
      <c r="E10803" s="71">
        <v>44804</v>
      </c>
      <c r="F10803" t="s">
        <v>5053</v>
      </c>
      <c r="G10803" t="s">
        <v>2247</v>
      </c>
      <c r="H10803" t="s">
        <v>2265</v>
      </c>
      <c r="J10803" s="40">
        <v>0</v>
      </c>
      <c r="K10803" s="40">
        <v>0</v>
      </c>
    </row>
    <row r="10804" spans="1:11" x14ac:dyDescent="0.35">
      <c r="A10804">
        <v>31050</v>
      </c>
      <c r="B10804" t="s">
        <v>140</v>
      </c>
      <c r="C10804" s="70">
        <v>0</v>
      </c>
      <c r="D10804" s="70">
        <v>0</v>
      </c>
      <c r="E10804" s="71">
        <v>44834</v>
      </c>
      <c r="F10804" t="s">
        <v>4926</v>
      </c>
      <c r="G10804" t="s">
        <v>2247</v>
      </c>
      <c r="H10804" t="s">
        <v>2262</v>
      </c>
      <c r="J10804" s="40">
        <v>0</v>
      </c>
      <c r="K10804" s="40">
        <v>0</v>
      </c>
    </row>
    <row r="10805" spans="1:11" x14ac:dyDescent="0.35">
      <c r="A10805">
        <v>31050</v>
      </c>
      <c r="B10805" t="s">
        <v>140</v>
      </c>
      <c r="C10805" s="70">
        <v>0</v>
      </c>
      <c r="D10805" s="70">
        <v>0</v>
      </c>
      <c r="E10805" s="71">
        <v>44865</v>
      </c>
      <c r="F10805" t="s">
        <v>4410</v>
      </c>
      <c r="G10805" t="s">
        <v>2247</v>
      </c>
      <c r="H10805" t="s">
        <v>1919</v>
      </c>
      <c r="I10805" t="s">
        <v>1919</v>
      </c>
      <c r="J10805" s="40">
        <v>0</v>
      </c>
      <c r="K10805" s="40">
        <v>0</v>
      </c>
    </row>
    <row r="10806" spans="1:11" x14ac:dyDescent="0.35">
      <c r="A10806">
        <v>31050</v>
      </c>
      <c r="B10806" t="s">
        <v>140</v>
      </c>
      <c r="C10806" s="70">
        <v>0</v>
      </c>
      <c r="D10806" s="70">
        <v>0</v>
      </c>
      <c r="E10806" s="71">
        <v>44895</v>
      </c>
      <c r="F10806" t="s">
        <v>3416</v>
      </c>
      <c r="G10806" t="s">
        <v>1912</v>
      </c>
      <c r="H10806" t="s">
        <v>3415</v>
      </c>
      <c r="I10806" t="s">
        <v>3415</v>
      </c>
      <c r="J10806" s="40">
        <v>47.94</v>
      </c>
      <c r="K10806" s="40">
        <v>0</v>
      </c>
    </row>
    <row r="10807" spans="1:11" x14ac:dyDescent="0.35">
      <c r="A10807">
        <v>31050</v>
      </c>
      <c r="B10807" t="s">
        <v>140</v>
      </c>
      <c r="C10807" s="70">
        <v>0</v>
      </c>
      <c r="D10807" s="70">
        <v>0</v>
      </c>
      <c r="E10807" s="71">
        <v>44895</v>
      </c>
      <c r="F10807" t="s">
        <v>3416</v>
      </c>
      <c r="G10807" t="s">
        <v>1912</v>
      </c>
      <c r="H10807" t="s">
        <v>3415</v>
      </c>
      <c r="I10807" t="s">
        <v>3415</v>
      </c>
      <c r="J10807" s="40">
        <v>59.94</v>
      </c>
      <c r="K10807" s="40">
        <v>0</v>
      </c>
    </row>
    <row r="10808" spans="1:11" x14ac:dyDescent="0.35">
      <c r="A10808">
        <v>31050</v>
      </c>
      <c r="B10808" t="s">
        <v>140</v>
      </c>
      <c r="C10808" s="70">
        <v>0</v>
      </c>
      <c r="D10808" s="70">
        <v>0</v>
      </c>
      <c r="E10808" s="71">
        <v>44895</v>
      </c>
      <c r="F10808" t="s">
        <v>4238</v>
      </c>
      <c r="G10808" t="s">
        <v>2247</v>
      </c>
      <c r="H10808" t="s">
        <v>1916</v>
      </c>
      <c r="I10808" t="s">
        <v>1916</v>
      </c>
      <c r="J10808" s="40">
        <v>0</v>
      </c>
      <c r="K10808" s="40">
        <v>0</v>
      </c>
    </row>
    <row r="10809" spans="1:11" x14ac:dyDescent="0.35">
      <c r="A10809">
        <v>31050</v>
      </c>
      <c r="B10809" t="s">
        <v>140</v>
      </c>
      <c r="C10809" s="70">
        <v>0</v>
      </c>
      <c r="D10809" s="70">
        <v>0</v>
      </c>
      <c r="E10809" s="71">
        <v>44926</v>
      </c>
      <c r="F10809" t="s">
        <v>3878</v>
      </c>
      <c r="G10809" t="s">
        <v>2247</v>
      </c>
      <c r="H10809" t="s">
        <v>1911</v>
      </c>
      <c r="I10809" t="s">
        <v>1911</v>
      </c>
      <c r="J10809" s="40">
        <v>0</v>
      </c>
      <c r="K10809" s="40">
        <v>0</v>
      </c>
    </row>
    <row r="10810" spans="1:11" x14ac:dyDescent="0.35">
      <c r="A10810">
        <v>31055</v>
      </c>
      <c r="B10810" t="s">
        <v>141</v>
      </c>
      <c r="C10810" s="70">
        <v>0</v>
      </c>
      <c r="D10810" s="70">
        <v>0</v>
      </c>
      <c r="E10810" s="71">
        <v>44587</v>
      </c>
      <c r="F10810" t="s">
        <v>9803</v>
      </c>
      <c r="G10810" t="s">
        <v>2142</v>
      </c>
      <c r="H10810" t="s">
        <v>9802</v>
      </c>
      <c r="I10810" t="s">
        <v>9801</v>
      </c>
      <c r="J10810" s="40">
        <v>0</v>
      </c>
      <c r="K10810" s="40">
        <v>299.99</v>
      </c>
    </row>
    <row r="10811" spans="1:11" x14ac:dyDescent="0.35">
      <c r="A10811">
        <v>31055</v>
      </c>
      <c r="B10811" t="s">
        <v>141</v>
      </c>
      <c r="C10811" s="70">
        <v>0</v>
      </c>
      <c r="D10811" s="70">
        <v>0</v>
      </c>
      <c r="E10811" s="71">
        <v>44592</v>
      </c>
      <c r="F10811" t="s">
        <v>15857</v>
      </c>
      <c r="G10811" t="s">
        <v>1912</v>
      </c>
      <c r="J10811" s="40">
        <v>299.99</v>
      </c>
      <c r="K10811" s="40">
        <v>0</v>
      </c>
    </row>
    <row r="10812" spans="1:11" x14ac:dyDescent="0.35">
      <c r="A10812">
        <v>31055</v>
      </c>
      <c r="B10812" t="s">
        <v>141</v>
      </c>
      <c r="C10812" s="70">
        <v>0</v>
      </c>
      <c r="D10812" s="70">
        <v>0</v>
      </c>
      <c r="E10812" s="71">
        <v>44592</v>
      </c>
      <c r="F10812" t="s">
        <v>6922</v>
      </c>
      <c r="G10812" t="s">
        <v>2247</v>
      </c>
      <c r="J10812" s="40">
        <v>0</v>
      </c>
      <c r="K10812" s="40">
        <v>0</v>
      </c>
    </row>
    <row r="10813" spans="1:11" x14ac:dyDescent="0.35">
      <c r="A10813">
        <v>31055</v>
      </c>
      <c r="B10813" t="s">
        <v>141</v>
      </c>
      <c r="C10813" s="70">
        <v>0</v>
      </c>
      <c r="D10813" s="70">
        <v>0</v>
      </c>
      <c r="E10813" s="71">
        <v>44742</v>
      </c>
      <c r="F10813" t="s">
        <v>9670</v>
      </c>
      <c r="G10813" t="s">
        <v>2142</v>
      </c>
      <c r="H10813" t="s">
        <v>9669</v>
      </c>
      <c r="I10813" t="s">
        <v>9668</v>
      </c>
      <c r="J10813" s="40">
        <v>0</v>
      </c>
      <c r="K10813" s="40">
        <v>62.99</v>
      </c>
    </row>
    <row r="10814" spans="1:11" x14ac:dyDescent="0.35">
      <c r="A10814">
        <v>31055</v>
      </c>
      <c r="B10814" t="s">
        <v>141</v>
      </c>
      <c r="C10814" s="70">
        <v>0</v>
      </c>
      <c r="D10814" s="70">
        <v>0</v>
      </c>
      <c r="E10814" s="71">
        <v>44742</v>
      </c>
      <c r="F10814" t="s">
        <v>8414</v>
      </c>
      <c r="G10814" t="s">
        <v>1912</v>
      </c>
      <c r="J10814" s="40">
        <v>62.99</v>
      </c>
      <c r="K10814" s="40">
        <v>0</v>
      </c>
    </row>
    <row r="10815" spans="1:11" x14ac:dyDescent="0.35">
      <c r="A10815">
        <v>31055</v>
      </c>
      <c r="B10815" t="s">
        <v>141</v>
      </c>
      <c r="C10815" s="70">
        <v>0</v>
      </c>
      <c r="D10815" s="70">
        <v>0</v>
      </c>
      <c r="E10815" s="71">
        <v>44742</v>
      </c>
      <c r="F10815" t="s">
        <v>5826</v>
      </c>
      <c r="G10815" t="s">
        <v>2247</v>
      </c>
      <c r="J10815" s="40">
        <v>0</v>
      </c>
      <c r="K10815" s="40">
        <v>0</v>
      </c>
    </row>
    <row r="10816" spans="1:11" x14ac:dyDescent="0.35">
      <c r="A10816">
        <v>31055</v>
      </c>
      <c r="B10816" t="s">
        <v>141</v>
      </c>
      <c r="C10816" s="70">
        <v>0</v>
      </c>
      <c r="D10816" s="70">
        <v>0</v>
      </c>
      <c r="E10816" s="71">
        <v>44773</v>
      </c>
      <c r="F10816" t="s">
        <v>15837</v>
      </c>
      <c r="G10816" t="s">
        <v>1912</v>
      </c>
      <c r="J10816" s="40">
        <v>199</v>
      </c>
      <c r="K10816" s="40">
        <v>0</v>
      </c>
    </row>
    <row r="10817" spans="1:11" x14ac:dyDescent="0.35">
      <c r="A10817">
        <v>31055</v>
      </c>
      <c r="B10817" t="s">
        <v>141</v>
      </c>
      <c r="C10817" s="70">
        <v>0</v>
      </c>
      <c r="D10817" s="70">
        <v>0</v>
      </c>
      <c r="E10817" s="71">
        <v>44804</v>
      </c>
      <c r="F10817" t="s">
        <v>5052</v>
      </c>
      <c r="G10817" t="s">
        <v>2247</v>
      </c>
      <c r="H10817" t="s">
        <v>2265</v>
      </c>
      <c r="J10817" s="40">
        <v>0</v>
      </c>
      <c r="K10817" s="40">
        <v>0</v>
      </c>
    </row>
    <row r="10818" spans="1:11" x14ac:dyDescent="0.35">
      <c r="A10818">
        <v>31055</v>
      </c>
      <c r="B10818" t="s">
        <v>141</v>
      </c>
      <c r="C10818" s="70">
        <v>0</v>
      </c>
      <c r="D10818" s="70">
        <v>0</v>
      </c>
      <c r="E10818" s="71">
        <v>44834</v>
      </c>
      <c r="F10818" t="s">
        <v>4925</v>
      </c>
      <c r="G10818" t="s">
        <v>2247</v>
      </c>
      <c r="H10818" t="s">
        <v>2262</v>
      </c>
      <c r="J10818" s="40">
        <v>0</v>
      </c>
      <c r="K10818" s="40">
        <v>0</v>
      </c>
    </row>
    <row r="10819" spans="1:11" x14ac:dyDescent="0.35">
      <c r="A10819">
        <v>31055</v>
      </c>
      <c r="B10819" t="s">
        <v>141</v>
      </c>
      <c r="C10819" s="70">
        <v>0</v>
      </c>
      <c r="D10819" s="70">
        <v>0</v>
      </c>
      <c r="E10819" s="71">
        <v>44865</v>
      </c>
      <c r="F10819" t="s">
        <v>4409</v>
      </c>
      <c r="G10819" t="s">
        <v>2247</v>
      </c>
      <c r="H10819" t="s">
        <v>1919</v>
      </c>
      <c r="I10819" t="s">
        <v>1919</v>
      </c>
      <c r="J10819" s="40">
        <v>0</v>
      </c>
      <c r="K10819" s="40">
        <v>0</v>
      </c>
    </row>
    <row r="10820" spans="1:11" x14ac:dyDescent="0.35">
      <c r="A10820">
        <v>31055</v>
      </c>
      <c r="B10820" t="s">
        <v>141</v>
      </c>
      <c r="C10820" s="70">
        <v>0</v>
      </c>
      <c r="D10820" s="70">
        <v>0</v>
      </c>
      <c r="E10820" s="71">
        <v>44895</v>
      </c>
      <c r="F10820" t="s">
        <v>4237</v>
      </c>
      <c r="G10820" t="s">
        <v>2247</v>
      </c>
      <c r="H10820" t="s">
        <v>1916</v>
      </c>
      <c r="I10820" t="s">
        <v>1916</v>
      </c>
      <c r="J10820" s="40">
        <v>0</v>
      </c>
      <c r="K10820" s="40">
        <v>0</v>
      </c>
    </row>
    <row r="10821" spans="1:11" x14ac:dyDescent="0.35">
      <c r="A10821">
        <v>31055</v>
      </c>
      <c r="B10821" t="s">
        <v>141</v>
      </c>
      <c r="C10821" s="70">
        <v>0</v>
      </c>
      <c r="D10821" s="70">
        <v>0</v>
      </c>
      <c r="E10821" s="71">
        <v>44926</v>
      </c>
      <c r="F10821" t="s">
        <v>3877</v>
      </c>
      <c r="G10821" t="s">
        <v>2247</v>
      </c>
      <c r="H10821" t="s">
        <v>1911</v>
      </c>
      <c r="I10821" t="s">
        <v>1911</v>
      </c>
      <c r="J10821" s="40">
        <v>0</v>
      </c>
      <c r="K10821" s="40">
        <v>0</v>
      </c>
    </row>
    <row r="10822" spans="1:11" x14ac:dyDescent="0.35">
      <c r="A10822">
        <v>31056</v>
      </c>
      <c r="B10822" t="s">
        <v>17540</v>
      </c>
      <c r="C10822" s="70">
        <v>0</v>
      </c>
      <c r="D10822" s="70">
        <v>0</v>
      </c>
      <c r="E10822" s="71">
        <v>44719</v>
      </c>
      <c r="F10822" t="s">
        <v>16137</v>
      </c>
      <c r="G10822" t="s">
        <v>2142</v>
      </c>
      <c r="H10822" t="s">
        <v>16136</v>
      </c>
      <c r="I10822" t="s">
        <v>14675</v>
      </c>
      <c r="J10822" s="40">
        <v>0</v>
      </c>
      <c r="K10822" s="40">
        <v>2855</v>
      </c>
    </row>
    <row r="10823" spans="1:11" x14ac:dyDescent="0.35">
      <c r="A10823">
        <v>31056</v>
      </c>
      <c r="B10823" t="s">
        <v>17540</v>
      </c>
      <c r="C10823" s="70">
        <v>0</v>
      </c>
      <c r="D10823" s="70">
        <v>0</v>
      </c>
      <c r="E10823" s="71">
        <v>44719</v>
      </c>
      <c r="F10823" t="s">
        <v>16135</v>
      </c>
      <c r="G10823" t="s">
        <v>2142</v>
      </c>
      <c r="H10823" t="s">
        <v>16134</v>
      </c>
      <c r="I10823" t="s">
        <v>14675</v>
      </c>
      <c r="J10823" s="40">
        <v>0</v>
      </c>
      <c r="K10823" s="40">
        <v>-2855</v>
      </c>
    </row>
    <row r="10824" spans="1:11" x14ac:dyDescent="0.35">
      <c r="A10824">
        <v>31056</v>
      </c>
      <c r="B10824" t="s">
        <v>17540</v>
      </c>
      <c r="C10824" s="70">
        <v>0</v>
      </c>
      <c r="D10824" s="70">
        <v>0</v>
      </c>
      <c r="E10824" s="71">
        <v>44719</v>
      </c>
      <c r="F10824" t="s">
        <v>16133</v>
      </c>
      <c r="G10824" t="s">
        <v>2142</v>
      </c>
      <c r="H10824" t="s">
        <v>14676</v>
      </c>
      <c r="I10824" t="s">
        <v>14675</v>
      </c>
      <c r="J10824" s="40">
        <v>0</v>
      </c>
      <c r="K10824" s="40">
        <v>2655</v>
      </c>
    </row>
    <row r="10825" spans="1:11" x14ac:dyDescent="0.35">
      <c r="A10825">
        <v>31056</v>
      </c>
      <c r="B10825" t="s">
        <v>17540</v>
      </c>
      <c r="C10825" s="70">
        <v>0</v>
      </c>
      <c r="D10825" s="70">
        <v>0</v>
      </c>
      <c r="E10825" s="71">
        <v>44742</v>
      </c>
      <c r="F10825" t="s">
        <v>5825</v>
      </c>
      <c r="G10825" t="s">
        <v>2247</v>
      </c>
      <c r="J10825" s="40">
        <v>0</v>
      </c>
      <c r="K10825" s="40">
        <v>0</v>
      </c>
    </row>
    <row r="10826" spans="1:11" x14ac:dyDescent="0.35">
      <c r="A10826">
        <v>31056</v>
      </c>
      <c r="B10826" t="s">
        <v>17540</v>
      </c>
      <c r="C10826" s="70">
        <v>0</v>
      </c>
      <c r="D10826" s="70">
        <v>0</v>
      </c>
      <c r="E10826" s="71">
        <v>44743</v>
      </c>
      <c r="F10826" t="s">
        <v>17542</v>
      </c>
      <c r="G10826" t="s">
        <v>15843</v>
      </c>
      <c r="H10826" t="s">
        <v>17541</v>
      </c>
      <c r="J10826" s="40">
        <v>2655</v>
      </c>
      <c r="K10826" s="40">
        <v>0</v>
      </c>
    </row>
    <row r="10827" spans="1:11" x14ac:dyDescent="0.35">
      <c r="A10827">
        <v>31056</v>
      </c>
      <c r="B10827" t="s">
        <v>17540</v>
      </c>
      <c r="C10827" s="70">
        <v>0</v>
      </c>
      <c r="D10827" s="70">
        <v>0</v>
      </c>
      <c r="E10827" s="71">
        <v>44773</v>
      </c>
      <c r="F10827" t="s">
        <v>5524</v>
      </c>
      <c r="G10827" t="s">
        <v>2247</v>
      </c>
      <c r="J10827" s="40">
        <v>0</v>
      </c>
      <c r="K10827" s="40">
        <v>0</v>
      </c>
    </row>
    <row r="10828" spans="1:11" x14ac:dyDescent="0.35">
      <c r="A10828">
        <v>31057</v>
      </c>
      <c r="B10828" t="s">
        <v>142</v>
      </c>
      <c r="C10828" s="70">
        <v>0</v>
      </c>
      <c r="D10828" s="70">
        <v>0</v>
      </c>
      <c r="E10828" s="71">
        <v>44565</v>
      </c>
      <c r="F10828" t="s">
        <v>10812</v>
      </c>
      <c r="G10828" t="s">
        <v>2142</v>
      </c>
      <c r="H10828" t="s">
        <v>10811</v>
      </c>
      <c r="I10828" t="s">
        <v>10810</v>
      </c>
      <c r="J10828" s="40">
        <v>0</v>
      </c>
      <c r="K10828" s="40">
        <v>14.5</v>
      </c>
    </row>
    <row r="10829" spans="1:11" x14ac:dyDescent="0.35">
      <c r="A10829">
        <v>31057</v>
      </c>
      <c r="B10829" t="s">
        <v>142</v>
      </c>
      <c r="C10829" s="70">
        <v>0</v>
      </c>
      <c r="D10829" s="70">
        <v>0</v>
      </c>
      <c r="E10829" s="71">
        <v>44565</v>
      </c>
      <c r="F10829" t="s">
        <v>10809</v>
      </c>
      <c r="G10829" t="s">
        <v>2142</v>
      </c>
      <c r="H10829" t="s">
        <v>10808</v>
      </c>
      <c r="I10829" t="s">
        <v>10807</v>
      </c>
      <c r="J10829" s="40">
        <v>0</v>
      </c>
      <c r="K10829" s="40">
        <v>14.5</v>
      </c>
    </row>
    <row r="10830" spans="1:11" x14ac:dyDescent="0.35">
      <c r="A10830">
        <v>31057</v>
      </c>
      <c r="B10830" t="s">
        <v>142</v>
      </c>
      <c r="C10830" s="70">
        <v>0</v>
      </c>
      <c r="D10830" s="70">
        <v>0</v>
      </c>
      <c r="E10830" s="71">
        <v>44588</v>
      </c>
      <c r="F10830" t="s">
        <v>10773</v>
      </c>
      <c r="G10830" t="s">
        <v>2142</v>
      </c>
      <c r="H10830" t="s">
        <v>10772</v>
      </c>
      <c r="I10830" t="s">
        <v>10771</v>
      </c>
      <c r="J10830" s="40">
        <v>0</v>
      </c>
      <c r="K10830" s="40">
        <v>9.73</v>
      </c>
    </row>
    <row r="10831" spans="1:11" x14ac:dyDescent="0.35">
      <c r="A10831">
        <v>31057</v>
      </c>
      <c r="B10831" t="s">
        <v>142</v>
      </c>
      <c r="C10831" s="70">
        <v>0</v>
      </c>
      <c r="D10831" s="70">
        <v>0</v>
      </c>
      <c r="E10831" s="71">
        <v>44592</v>
      </c>
      <c r="F10831" t="s">
        <v>3451</v>
      </c>
      <c r="G10831" t="s">
        <v>1912</v>
      </c>
      <c r="J10831" s="40">
        <v>14.5</v>
      </c>
      <c r="K10831" s="40">
        <v>0</v>
      </c>
    </row>
    <row r="10832" spans="1:11" x14ac:dyDescent="0.35">
      <c r="A10832">
        <v>31057</v>
      </c>
      <c r="B10832" t="s">
        <v>142</v>
      </c>
      <c r="C10832" s="70">
        <v>0</v>
      </c>
      <c r="D10832" s="70">
        <v>0</v>
      </c>
      <c r="E10832" s="71">
        <v>44592</v>
      </c>
      <c r="F10832" t="s">
        <v>3451</v>
      </c>
      <c r="G10832" t="s">
        <v>1912</v>
      </c>
      <c r="J10832" s="40">
        <v>14.5</v>
      </c>
      <c r="K10832" s="40">
        <v>0</v>
      </c>
    </row>
    <row r="10833" spans="1:11" x14ac:dyDescent="0.35">
      <c r="A10833">
        <v>31057</v>
      </c>
      <c r="B10833" t="s">
        <v>142</v>
      </c>
      <c r="C10833" s="70">
        <v>0</v>
      </c>
      <c r="D10833" s="70">
        <v>0</v>
      </c>
      <c r="E10833" s="71">
        <v>44592</v>
      </c>
      <c r="F10833" t="s">
        <v>3451</v>
      </c>
      <c r="G10833" t="s">
        <v>1912</v>
      </c>
      <c r="J10833" s="40">
        <v>9.73</v>
      </c>
      <c r="K10833" s="40">
        <v>0</v>
      </c>
    </row>
    <row r="10834" spans="1:11" x14ac:dyDescent="0.35">
      <c r="A10834">
        <v>31057</v>
      </c>
      <c r="B10834" t="s">
        <v>142</v>
      </c>
      <c r="C10834" s="70">
        <v>0</v>
      </c>
      <c r="D10834" s="70">
        <v>0</v>
      </c>
      <c r="E10834" s="71">
        <v>44592</v>
      </c>
      <c r="F10834" t="s">
        <v>6921</v>
      </c>
      <c r="G10834" t="s">
        <v>2247</v>
      </c>
      <c r="J10834" s="40">
        <v>0</v>
      </c>
      <c r="K10834" s="40">
        <v>0</v>
      </c>
    </row>
    <row r="10835" spans="1:11" x14ac:dyDescent="0.35">
      <c r="A10835">
        <v>31057</v>
      </c>
      <c r="B10835" t="s">
        <v>142</v>
      </c>
      <c r="C10835" s="70">
        <v>0</v>
      </c>
      <c r="D10835" s="70">
        <v>0</v>
      </c>
      <c r="E10835" s="71">
        <v>44602</v>
      </c>
      <c r="F10835" t="s">
        <v>10742</v>
      </c>
      <c r="G10835" t="s">
        <v>2142</v>
      </c>
      <c r="H10835" t="s">
        <v>10741</v>
      </c>
      <c r="I10835" t="s">
        <v>10740</v>
      </c>
      <c r="J10835" s="40">
        <v>0</v>
      </c>
      <c r="K10835" s="40">
        <v>6.84</v>
      </c>
    </row>
    <row r="10836" spans="1:11" x14ac:dyDescent="0.35">
      <c r="A10836">
        <v>31057</v>
      </c>
      <c r="B10836" t="s">
        <v>142</v>
      </c>
      <c r="C10836" s="70">
        <v>0</v>
      </c>
      <c r="D10836" s="70">
        <v>0</v>
      </c>
      <c r="E10836" s="71">
        <v>44612</v>
      </c>
      <c r="F10836" t="s">
        <v>10733</v>
      </c>
      <c r="G10836" t="s">
        <v>2142</v>
      </c>
      <c r="H10836" t="s">
        <v>10732</v>
      </c>
      <c r="I10836" t="s">
        <v>10731</v>
      </c>
      <c r="J10836" s="40">
        <v>0</v>
      </c>
      <c r="K10836" s="40">
        <v>9.5299999999999994</v>
      </c>
    </row>
    <row r="10837" spans="1:11" x14ac:dyDescent="0.35">
      <c r="A10837">
        <v>31057</v>
      </c>
      <c r="B10837" t="s">
        <v>142</v>
      </c>
      <c r="C10837" s="70">
        <v>0</v>
      </c>
      <c r="D10837" s="70">
        <v>0</v>
      </c>
      <c r="E10837" s="71">
        <v>44620</v>
      </c>
      <c r="F10837" t="s">
        <v>3450</v>
      </c>
      <c r="G10837" t="s">
        <v>1912</v>
      </c>
      <c r="J10837" s="40">
        <v>6.84</v>
      </c>
      <c r="K10837" s="40">
        <v>0</v>
      </c>
    </row>
    <row r="10838" spans="1:11" x14ac:dyDescent="0.35">
      <c r="A10838">
        <v>31057</v>
      </c>
      <c r="B10838" t="s">
        <v>142</v>
      </c>
      <c r="C10838" s="70">
        <v>0</v>
      </c>
      <c r="D10838" s="70">
        <v>0</v>
      </c>
      <c r="E10838" s="71">
        <v>44620</v>
      </c>
      <c r="F10838" t="s">
        <v>3450</v>
      </c>
      <c r="G10838" t="s">
        <v>1912</v>
      </c>
      <c r="J10838" s="40">
        <v>9.5299999999999994</v>
      </c>
      <c r="K10838" s="40">
        <v>0</v>
      </c>
    </row>
    <row r="10839" spans="1:11" x14ac:dyDescent="0.35">
      <c r="A10839">
        <v>31057</v>
      </c>
      <c r="B10839" t="s">
        <v>142</v>
      </c>
      <c r="C10839" s="70">
        <v>0</v>
      </c>
      <c r="D10839" s="70">
        <v>0</v>
      </c>
      <c r="E10839" s="71">
        <v>44626</v>
      </c>
      <c r="F10839" t="s">
        <v>10687</v>
      </c>
      <c r="G10839" t="s">
        <v>2142</v>
      </c>
      <c r="H10839" t="s">
        <v>10686</v>
      </c>
      <c r="I10839" t="s">
        <v>10685</v>
      </c>
      <c r="J10839" s="40">
        <v>0</v>
      </c>
      <c r="K10839" s="40">
        <v>1.86</v>
      </c>
    </row>
    <row r="10840" spans="1:11" x14ac:dyDescent="0.35">
      <c r="A10840">
        <v>31057</v>
      </c>
      <c r="B10840" t="s">
        <v>142</v>
      </c>
      <c r="C10840" s="70">
        <v>0</v>
      </c>
      <c r="D10840" s="70">
        <v>0</v>
      </c>
      <c r="E10840" s="71">
        <v>44635</v>
      </c>
      <c r="F10840" t="s">
        <v>16170</v>
      </c>
      <c r="G10840" t="s">
        <v>2142</v>
      </c>
      <c r="H10840" t="s">
        <v>10018</v>
      </c>
      <c r="I10840" t="s">
        <v>10017</v>
      </c>
      <c r="J10840" s="40">
        <v>0</v>
      </c>
      <c r="K10840" s="40">
        <v>5216.3999999999996</v>
      </c>
    </row>
    <row r="10841" spans="1:11" x14ac:dyDescent="0.35">
      <c r="A10841">
        <v>31057</v>
      </c>
      <c r="B10841" t="s">
        <v>142</v>
      </c>
      <c r="C10841" s="70">
        <v>0</v>
      </c>
      <c r="D10841" s="70">
        <v>0</v>
      </c>
      <c r="E10841" s="71">
        <v>44641</v>
      </c>
      <c r="F10841" t="s">
        <v>10665</v>
      </c>
      <c r="G10841" t="s">
        <v>2142</v>
      </c>
      <c r="H10841" t="s">
        <v>10664</v>
      </c>
      <c r="I10841" t="s">
        <v>10663</v>
      </c>
      <c r="J10841" s="40">
        <v>0</v>
      </c>
      <c r="K10841" s="40">
        <v>74.36</v>
      </c>
    </row>
    <row r="10842" spans="1:11" x14ac:dyDescent="0.35">
      <c r="A10842">
        <v>31057</v>
      </c>
      <c r="B10842" t="s">
        <v>142</v>
      </c>
      <c r="C10842" s="70">
        <v>0</v>
      </c>
      <c r="D10842" s="70">
        <v>0</v>
      </c>
      <c r="E10842" s="71">
        <v>44651</v>
      </c>
      <c r="F10842" t="s">
        <v>3446</v>
      </c>
      <c r="G10842" t="s">
        <v>1912</v>
      </c>
      <c r="J10842" s="40">
        <v>1.86</v>
      </c>
      <c r="K10842" s="40">
        <v>0</v>
      </c>
    </row>
    <row r="10843" spans="1:11" x14ac:dyDescent="0.35">
      <c r="A10843">
        <v>31057</v>
      </c>
      <c r="B10843" t="s">
        <v>142</v>
      </c>
      <c r="C10843" s="70">
        <v>0</v>
      </c>
      <c r="D10843" s="70">
        <v>0</v>
      </c>
      <c r="E10843" s="71">
        <v>44651</v>
      </c>
      <c r="F10843" t="s">
        <v>3446</v>
      </c>
      <c r="G10843" t="s">
        <v>1912</v>
      </c>
      <c r="J10843" s="40">
        <v>5216.3999999999996</v>
      </c>
      <c r="K10843" s="40">
        <v>0</v>
      </c>
    </row>
    <row r="10844" spans="1:11" x14ac:dyDescent="0.35">
      <c r="A10844">
        <v>31057</v>
      </c>
      <c r="B10844" t="s">
        <v>142</v>
      </c>
      <c r="C10844" s="70">
        <v>0</v>
      </c>
      <c r="D10844" s="70">
        <v>0</v>
      </c>
      <c r="E10844" s="71">
        <v>44651</v>
      </c>
      <c r="F10844" t="s">
        <v>3446</v>
      </c>
      <c r="G10844" t="s">
        <v>1912</v>
      </c>
      <c r="J10844" s="40">
        <v>74.36</v>
      </c>
      <c r="K10844" s="40">
        <v>0</v>
      </c>
    </row>
    <row r="10845" spans="1:11" x14ac:dyDescent="0.35">
      <c r="A10845">
        <v>31057</v>
      </c>
      <c r="B10845" t="s">
        <v>142</v>
      </c>
      <c r="C10845" s="70">
        <v>0</v>
      </c>
      <c r="D10845" s="70">
        <v>0</v>
      </c>
      <c r="E10845" s="71">
        <v>44651</v>
      </c>
      <c r="F10845" t="s">
        <v>6638</v>
      </c>
      <c r="G10845" t="s">
        <v>2247</v>
      </c>
      <c r="J10845" s="40">
        <v>0</v>
      </c>
      <c r="K10845" s="40">
        <v>0</v>
      </c>
    </row>
    <row r="10846" spans="1:11" x14ac:dyDescent="0.35">
      <c r="A10846">
        <v>31057</v>
      </c>
      <c r="B10846" t="s">
        <v>142</v>
      </c>
      <c r="C10846" s="70">
        <v>0</v>
      </c>
      <c r="D10846" s="70">
        <v>0</v>
      </c>
      <c r="E10846" s="71">
        <v>44734</v>
      </c>
      <c r="F10846" t="s">
        <v>10456</v>
      </c>
      <c r="G10846" t="s">
        <v>2142</v>
      </c>
      <c r="H10846" t="s">
        <v>10455</v>
      </c>
      <c r="I10846" t="s">
        <v>10454</v>
      </c>
      <c r="J10846" s="40">
        <v>0</v>
      </c>
      <c r="K10846" s="40">
        <v>55.09</v>
      </c>
    </row>
    <row r="10847" spans="1:11" x14ac:dyDescent="0.35">
      <c r="A10847">
        <v>31057</v>
      </c>
      <c r="B10847" t="s">
        <v>142</v>
      </c>
      <c r="C10847" s="70">
        <v>0</v>
      </c>
      <c r="D10847" s="70">
        <v>0</v>
      </c>
      <c r="E10847" s="71">
        <v>44741</v>
      </c>
      <c r="F10847" t="s">
        <v>10444</v>
      </c>
      <c r="G10847" t="s">
        <v>2142</v>
      </c>
      <c r="H10847" t="s">
        <v>10443</v>
      </c>
      <c r="I10847" t="s">
        <v>10442</v>
      </c>
      <c r="J10847" s="40">
        <v>0</v>
      </c>
      <c r="K10847" s="40">
        <v>53.64</v>
      </c>
    </row>
    <row r="10848" spans="1:11" x14ac:dyDescent="0.35">
      <c r="A10848">
        <v>31057</v>
      </c>
      <c r="B10848" t="s">
        <v>142</v>
      </c>
      <c r="C10848" s="70">
        <v>0</v>
      </c>
      <c r="D10848" s="70">
        <v>0</v>
      </c>
      <c r="E10848" s="71">
        <v>44742</v>
      </c>
      <c r="F10848" t="s">
        <v>8414</v>
      </c>
      <c r="G10848" t="s">
        <v>1912</v>
      </c>
      <c r="J10848" s="40">
        <v>55.09</v>
      </c>
      <c r="K10848" s="40">
        <v>0</v>
      </c>
    </row>
    <row r="10849" spans="1:11" x14ac:dyDescent="0.35">
      <c r="A10849">
        <v>31057</v>
      </c>
      <c r="B10849" t="s">
        <v>142</v>
      </c>
      <c r="C10849" s="70">
        <v>0</v>
      </c>
      <c r="D10849" s="70">
        <v>0</v>
      </c>
      <c r="E10849" s="71">
        <v>44742</v>
      </c>
      <c r="F10849" t="s">
        <v>8414</v>
      </c>
      <c r="G10849" t="s">
        <v>1912</v>
      </c>
      <c r="J10849" s="40">
        <v>53.64</v>
      </c>
      <c r="K10849" s="40">
        <v>0</v>
      </c>
    </row>
    <row r="10850" spans="1:11" x14ac:dyDescent="0.35">
      <c r="A10850">
        <v>31057</v>
      </c>
      <c r="B10850" t="s">
        <v>142</v>
      </c>
      <c r="C10850" s="70">
        <v>0</v>
      </c>
      <c r="D10850" s="70">
        <v>0</v>
      </c>
      <c r="E10850" s="71">
        <v>44742</v>
      </c>
      <c r="F10850" t="s">
        <v>5824</v>
      </c>
      <c r="G10850" t="s">
        <v>2247</v>
      </c>
      <c r="J10850" s="40">
        <v>0</v>
      </c>
      <c r="K10850" s="40">
        <v>0</v>
      </c>
    </row>
    <row r="10851" spans="1:11" x14ac:dyDescent="0.35">
      <c r="A10851">
        <v>31057</v>
      </c>
      <c r="B10851" t="s">
        <v>142</v>
      </c>
      <c r="C10851" s="70">
        <v>0</v>
      </c>
      <c r="D10851" s="70">
        <v>0</v>
      </c>
      <c r="E10851" s="71">
        <v>44755</v>
      </c>
      <c r="F10851" t="s">
        <v>10384</v>
      </c>
      <c r="G10851" t="s">
        <v>2142</v>
      </c>
      <c r="H10851" t="s">
        <v>10383</v>
      </c>
      <c r="I10851" t="s">
        <v>10382</v>
      </c>
      <c r="J10851" s="40">
        <v>0</v>
      </c>
      <c r="K10851" s="40">
        <v>50.75</v>
      </c>
    </row>
    <row r="10852" spans="1:11" x14ac:dyDescent="0.35">
      <c r="A10852">
        <v>31057</v>
      </c>
      <c r="B10852" t="s">
        <v>142</v>
      </c>
      <c r="C10852" s="70">
        <v>0</v>
      </c>
      <c r="D10852" s="70">
        <v>0</v>
      </c>
      <c r="E10852" s="71">
        <v>44759</v>
      </c>
      <c r="F10852" t="s">
        <v>10376</v>
      </c>
      <c r="G10852" t="s">
        <v>2142</v>
      </c>
      <c r="H10852" t="s">
        <v>10375</v>
      </c>
      <c r="I10852" t="s">
        <v>10374</v>
      </c>
      <c r="J10852" s="40">
        <v>0</v>
      </c>
      <c r="K10852" s="40">
        <v>49.92</v>
      </c>
    </row>
    <row r="10853" spans="1:11" x14ac:dyDescent="0.35">
      <c r="A10853">
        <v>31057</v>
      </c>
      <c r="B10853" t="s">
        <v>142</v>
      </c>
      <c r="C10853" s="70">
        <v>0</v>
      </c>
      <c r="D10853" s="70">
        <v>0</v>
      </c>
      <c r="E10853" s="71">
        <v>44760</v>
      </c>
      <c r="F10853" t="s">
        <v>10367</v>
      </c>
      <c r="G10853" t="s">
        <v>2142</v>
      </c>
      <c r="H10853" t="s">
        <v>10366</v>
      </c>
      <c r="I10853" t="s">
        <v>10365</v>
      </c>
      <c r="J10853" s="40">
        <v>0</v>
      </c>
      <c r="K10853" s="40">
        <v>49.71</v>
      </c>
    </row>
    <row r="10854" spans="1:11" x14ac:dyDescent="0.35">
      <c r="A10854">
        <v>31057</v>
      </c>
      <c r="B10854" t="s">
        <v>142</v>
      </c>
      <c r="C10854" s="70">
        <v>0</v>
      </c>
      <c r="D10854" s="70">
        <v>0</v>
      </c>
      <c r="E10854" s="71">
        <v>44766</v>
      </c>
      <c r="F10854" t="s">
        <v>10343</v>
      </c>
      <c r="G10854" t="s">
        <v>2142</v>
      </c>
      <c r="H10854" t="s">
        <v>10342</v>
      </c>
      <c r="I10854" t="s">
        <v>10341</v>
      </c>
      <c r="J10854" s="40">
        <v>0</v>
      </c>
      <c r="K10854" s="40">
        <v>48.47</v>
      </c>
    </row>
    <row r="10855" spans="1:11" x14ac:dyDescent="0.35">
      <c r="A10855">
        <v>31057</v>
      </c>
      <c r="B10855" t="s">
        <v>142</v>
      </c>
      <c r="C10855" s="70">
        <v>0</v>
      </c>
      <c r="D10855" s="70">
        <v>0</v>
      </c>
      <c r="E10855" s="71">
        <v>44773</v>
      </c>
      <c r="F10855" t="s">
        <v>15837</v>
      </c>
      <c r="G10855" t="s">
        <v>1912</v>
      </c>
      <c r="J10855" s="40">
        <v>49.92</v>
      </c>
      <c r="K10855" s="40">
        <v>0</v>
      </c>
    </row>
    <row r="10856" spans="1:11" x14ac:dyDescent="0.35">
      <c r="A10856">
        <v>31057</v>
      </c>
      <c r="B10856" t="s">
        <v>142</v>
      </c>
      <c r="C10856" s="70">
        <v>0</v>
      </c>
      <c r="D10856" s="70">
        <v>0</v>
      </c>
      <c r="E10856" s="71">
        <v>44773</v>
      </c>
      <c r="F10856" t="s">
        <v>15837</v>
      </c>
      <c r="G10856" t="s">
        <v>1912</v>
      </c>
      <c r="J10856" s="40">
        <v>48.47</v>
      </c>
      <c r="K10856" s="40">
        <v>0</v>
      </c>
    </row>
    <row r="10857" spans="1:11" x14ac:dyDescent="0.35">
      <c r="A10857">
        <v>31057</v>
      </c>
      <c r="B10857" t="s">
        <v>142</v>
      </c>
      <c r="C10857" s="70">
        <v>0</v>
      </c>
      <c r="D10857" s="70">
        <v>0</v>
      </c>
      <c r="E10857" s="71">
        <v>44773</v>
      </c>
      <c r="F10857" t="s">
        <v>15837</v>
      </c>
      <c r="G10857" t="s">
        <v>1912</v>
      </c>
      <c r="J10857" s="40">
        <v>50.75</v>
      </c>
      <c r="K10857" s="40">
        <v>0</v>
      </c>
    </row>
    <row r="10858" spans="1:11" x14ac:dyDescent="0.35">
      <c r="A10858">
        <v>31057</v>
      </c>
      <c r="B10858" t="s">
        <v>142</v>
      </c>
      <c r="C10858" s="70">
        <v>0</v>
      </c>
      <c r="D10858" s="70">
        <v>0</v>
      </c>
      <c r="E10858" s="71">
        <v>44773</v>
      </c>
      <c r="F10858" t="s">
        <v>15837</v>
      </c>
      <c r="G10858" t="s">
        <v>1912</v>
      </c>
      <c r="J10858" s="40">
        <v>46.81</v>
      </c>
      <c r="K10858" s="40">
        <v>0</v>
      </c>
    </row>
    <row r="10859" spans="1:11" x14ac:dyDescent="0.35">
      <c r="A10859">
        <v>31057</v>
      </c>
      <c r="B10859" t="s">
        <v>142</v>
      </c>
      <c r="C10859" s="70">
        <v>0</v>
      </c>
      <c r="D10859" s="70">
        <v>0</v>
      </c>
      <c r="E10859" s="71">
        <v>44773</v>
      </c>
      <c r="F10859" t="s">
        <v>15837</v>
      </c>
      <c r="G10859" t="s">
        <v>1912</v>
      </c>
      <c r="J10859" s="40">
        <v>49.71</v>
      </c>
      <c r="K10859" s="40">
        <v>0</v>
      </c>
    </row>
    <row r="10860" spans="1:11" x14ac:dyDescent="0.35">
      <c r="A10860">
        <v>31057</v>
      </c>
      <c r="B10860" t="s">
        <v>142</v>
      </c>
      <c r="C10860" s="70">
        <v>0</v>
      </c>
      <c r="D10860" s="70">
        <v>0</v>
      </c>
      <c r="E10860" s="71">
        <v>44773</v>
      </c>
      <c r="F10860" t="s">
        <v>5523</v>
      </c>
      <c r="G10860" t="s">
        <v>2247</v>
      </c>
      <c r="J10860" s="40">
        <v>0</v>
      </c>
      <c r="K10860" s="40">
        <v>0</v>
      </c>
    </row>
    <row r="10861" spans="1:11" x14ac:dyDescent="0.35">
      <c r="A10861">
        <v>31057</v>
      </c>
      <c r="B10861" t="s">
        <v>142</v>
      </c>
      <c r="C10861" s="70">
        <v>0</v>
      </c>
      <c r="D10861" s="70">
        <v>0</v>
      </c>
      <c r="E10861" s="71">
        <v>44774</v>
      </c>
      <c r="F10861" t="s">
        <v>10320</v>
      </c>
      <c r="G10861" t="s">
        <v>2142</v>
      </c>
      <c r="H10861" t="s">
        <v>10319</v>
      </c>
      <c r="I10861" t="s">
        <v>10318</v>
      </c>
      <c r="J10861" s="40">
        <v>0</v>
      </c>
      <c r="K10861" s="40">
        <v>46.81</v>
      </c>
    </row>
    <row r="10862" spans="1:11" x14ac:dyDescent="0.35">
      <c r="A10862">
        <v>31057</v>
      </c>
      <c r="B10862" t="s">
        <v>142</v>
      </c>
      <c r="C10862" s="70">
        <v>0</v>
      </c>
      <c r="D10862" s="70">
        <v>0</v>
      </c>
      <c r="E10862" s="71">
        <v>44775</v>
      </c>
      <c r="F10862" t="s">
        <v>10309</v>
      </c>
      <c r="G10862" t="s">
        <v>2142</v>
      </c>
      <c r="H10862" t="s">
        <v>10308</v>
      </c>
      <c r="I10862" t="s">
        <v>10307</v>
      </c>
      <c r="J10862" s="40">
        <v>0</v>
      </c>
      <c r="K10862" s="40">
        <v>46.6</v>
      </c>
    </row>
    <row r="10863" spans="1:11" x14ac:dyDescent="0.35">
      <c r="A10863">
        <v>31057</v>
      </c>
      <c r="B10863" t="s">
        <v>142</v>
      </c>
      <c r="C10863" s="70">
        <v>0</v>
      </c>
      <c r="D10863" s="70">
        <v>0</v>
      </c>
      <c r="E10863" s="71">
        <v>44775</v>
      </c>
      <c r="F10863" t="s">
        <v>10303</v>
      </c>
      <c r="G10863" t="s">
        <v>2142</v>
      </c>
      <c r="H10863" t="s">
        <v>10302</v>
      </c>
      <c r="I10863" t="s">
        <v>10301</v>
      </c>
      <c r="J10863" s="40">
        <v>0</v>
      </c>
      <c r="K10863" s="40">
        <v>46.6</v>
      </c>
    </row>
    <row r="10864" spans="1:11" x14ac:dyDescent="0.35">
      <c r="A10864">
        <v>31057</v>
      </c>
      <c r="B10864" t="s">
        <v>142</v>
      </c>
      <c r="C10864" s="70">
        <v>0</v>
      </c>
      <c r="D10864" s="70">
        <v>0</v>
      </c>
      <c r="E10864" s="71">
        <v>44793</v>
      </c>
      <c r="F10864" t="s">
        <v>10265</v>
      </c>
      <c r="G10864" t="s">
        <v>2142</v>
      </c>
      <c r="H10864" t="s">
        <v>10264</v>
      </c>
      <c r="I10864" t="s">
        <v>10263</v>
      </c>
      <c r="J10864" s="40">
        <v>0</v>
      </c>
      <c r="K10864" s="40">
        <v>42.87</v>
      </c>
    </row>
    <row r="10865" spans="1:11" x14ac:dyDescent="0.35">
      <c r="A10865">
        <v>31057</v>
      </c>
      <c r="B10865" t="s">
        <v>142</v>
      </c>
      <c r="C10865" s="70">
        <v>0</v>
      </c>
      <c r="D10865" s="70">
        <v>0</v>
      </c>
      <c r="E10865" s="71">
        <v>44801</v>
      </c>
      <c r="F10865" t="s">
        <v>16636</v>
      </c>
      <c r="G10865" t="s">
        <v>1912</v>
      </c>
      <c r="J10865" s="40">
        <v>46.6</v>
      </c>
      <c r="K10865" s="40">
        <v>0</v>
      </c>
    </row>
    <row r="10866" spans="1:11" x14ac:dyDescent="0.35">
      <c r="A10866">
        <v>31057</v>
      </c>
      <c r="B10866" t="s">
        <v>142</v>
      </c>
      <c r="C10866" s="70">
        <v>0</v>
      </c>
      <c r="D10866" s="70">
        <v>0</v>
      </c>
      <c r="E10866" s="71">
        <v>44801</v>
      </c>
      <c r="F10866" t="s">
        <v>16636</v>
      </c>
      <c r="G10866" t="s">
        <v>1912</v>
      </c>
      <c r="J10866" s="40">
        <v>46.6</v>
      </c>
      <c r="K10866" s="40">
        <v>0</v>
      </c>
    </row>
    <row r="10867" spans="1:11" x14ac:dyDescent="0.35">
      <c r="A10867">
        <v>31057</v>
      </c>
      <c r="B10867" t="s">
        <v>142</v>
      </c>
      <c r="C10867" s="70">
        <v>0</v>
      </c>
      <c r="D10867" s="70">
        <v>0</v>
      </c>
      <c r="E10867" s="71">
        <v>44801</v>
      </c>
      <c r="F10867" t="s">
        <v>16636</v>
      </c>
      <c r="G10867" t="s">
        <v>1912</v>
      </c>
      <c r="J10867" s="40">
        <v>42.87</v>
      </c>
      <c r="K10867" s="40">
        <v>0</v>
      </c>
    </row>
    <row r="10868" spans="1:11" x14ac:dyDescent="0.35">
      <c r="A10868">
        <v>31057</v>
      </c>
      <c r="B10868" t="s">
        <v>142</v>
      </c>
      <c r="C10868" s="70">
        <v>0</v>
      </c>
      <c r="D10868" s="70">
        <v>0</v>
      </c>
      <c r="E10868" s="71">
        <v>44804</v>
      </c>
      <c r="F10868" t="s">
        <v>5051</v>
      </c>
      <c r="G10868" t="s">
        <v>2247</v>
      </c>
      <c r="H10868" t="s">
        <v>2265</v>
      </c>
      <c r="J10868" s="40">
        <v>0</v>
      </c>
      <c r="K10868" s="40">
        <v>0</v>
      </c>
    </row>
    <row r="10869" spans="1:11" x14ac:dyDescent="0.35">
      <c r="A10869">
        <v>31057</v>
      </c>
      <c r="B10869" t="s">
        <v>142</v>
      </c>
      <c r="C10869" s="70">
        <v>0</v>
      </c>
      <c r="D10869" s="70">
        <v>0</v>
      </c>
      <c r="E10869" s="71">
        <v>44834</v>
      </c>
      <c r="F10869" t="s">
        <v>16509</v>
      </c>
      <c r="G10869" t="s">
        <v>1912</v>
      </c>
      <c r="I10869" t="s">
        <v>16508</v>
      </c>
      <c r="J10869" s="40">
        <v>39.35</v>
      </c>
      <c r="K10869" s="40">
        <v>0</v>
      </c>
    </row>
    <row r="10870" spans="1:11" x14ac:dyDescent="0.35">
      <c r="A10870">
        <v>31057</v>
      </c>
      <c r="B10870" t="s">
        <v>142</v>
      </c>
      <c r="C10870" s="70">
        <v>0</v>
      </c>
      <c r="D10870" s="70">
        <v>0</v>
      </c>
      <c r="E10870" s="71">
        <v>44834</v>
      </c>
      <c r="F10870" t="s">
        <v>16509</v>
      </c>
      <c r="G10870" t="s">
        <v>1912</v>
      </c>
      <c r="I10870" t="s">
        <v>16508</v>
      </c>
      <c r="J10870" s="40">
        <v>37.700000000000003</v>
      </c>
      <c r="K10870" s="40">
        <v>0</v>
      </c>
    </row>
    <row r="10871" spans="1:11" x14ac:dyDescent="0.35">
      <c r="A10871">
        <v>31057</v>
      </c>
      <c r="B10871" t="s">
        <v>142</v>
      </c>
      <c r="C10871" s="70">
        <v>0</v>
      </c>
      <c r="D10871" s="70">
        <v>0</v>
      </c>
      <c r="E10871" s="71">
        <v>44834</v>
      </c>
      <c r="F10871" t="s">
        <v>16509</v>
      </c>
      <c r="G10871" t="s">
        <v>1912</v>
      </c>
      <c r="I10871" t="s">
        <v>16508</v>
      </c>
      <c r="J10871" s="40">
        <v>37.9</v>
      </c>
      <c r="K10871" s="40">
        <v>0</v>
      </c>
    </row>
    <row r="10872" spans="1:11" x14ac:dyDescent="0.35">
      <c r="A10872">
        <v>31057</v>
      </c>
      <c r="B10872" t="s">
        <v>142</v>
      </c>
      <c r="C10872" s="70">
        <v>0</v>
      </c>
      <c r="D10872" s="70">
        <v>0</v>
      </c>
      <c r="E10872" s="71">
        <v>44834</v>
      </c>
      <c r="F10872" t="s">
        <v>16509</v>
      </c>
      <c r="G10872" t="s">
        <v>1912</v>
      </c>
      <c r="I10872" t="s">
        <v>16508</v>
      </c>
      <c r="J10872" s="40">
        <v>34.799999999999997</v>
      </c>
      <c r="K10872" s="40">
        <v>0</v>
      </c>
    </row>
    <row r="10873" spans="1:11" x14ac:dyDescent="0.35">
      <c r="A10873">
        <v>31057</v>
      </c>
      <c r="B10873" t="s">
        <v>142</v>
      </c>
      <c r="C10873" s="70">
        <v>0</v>
      </c>
      <c r="D10873" s="70">
        <v>0</v>
      </c>
      <c r="E10873" s="71">
        <v>44859</v>
      </c>
      <c r="F10873" t="s">
        <v>16507</v>
      </c>
      <c r="G10873" t="s">
        <v>1912</v>
      </c>
      <c r="H10873" t="s">
        <v>16506</v>
      </c>
      <c r="I10873" t="s">
        <v>16506</v>
      </c>
      <c r="J10873" s="40">
        <v>30.24</v>
      </c>
      <c r="K10873" s="40">
        <v>0</v>
      </c>
    </row>
    <row r="10874" spans="1:11" x14ac:dyDescent="0.35">
      <c r="A10874">
        <v>31057</v>
      </c>
      <c r="B10874" t="s">
        <v>142</v>
      </c>
      <c r="C10874" s="70">
        <v>0</v>
      </c>
      <c r="D10874" s="70">
        <v>0</v>
      </c>
      <c r="E10874" s="71">
        <v>44865</v>
      </c>
      <c r="F10874" t="s">
        <v>4408</v>
      </c>
      <c r="G10874" t="s">
        <v>2247</v>
      </c>
      <c r="H10874" t="s">
        <v>1919</v>
      </c>
      <c r="I10874" t="s">
        <v>1919</v>
      </c>
      <c r="J10874" s="40">
        <v>0</v>
      </c>
      <c r="K10874" s="40">
        <v>0</v>
      </c>
    </row>
    <row r="10875" spans="1:11" x14ac:dyDescent="0.35">
      <c r="A10875">
        <v>31057</v>
      </c>
      <c r="B10875" t="s">
        <v>142</v>
      </c>
      <c r="C10875" s="70">
        <v>0</v>
      </c>
      <c r="D10875" s="70">
        <v>0</v>
      </c>
      <c r="E10875" s="71">
        <v>44895</v>
      </c>
      <c r="F10875" t="s">
        <v>16318</v>
      </c>
      <c r="G10875" t="s">
        <v>1912</v>
      </c>
      <c r="H10875" t="s">
        <v>16317</v>
      </c>
      <c r="I10875" t="s">
        <v>16317</v>
      </c>
      <c r="J10875" s="40">
        <v>25.06</v>
      </c>
      <c r="K10875" s="40">
        <v>0</v>
      </c>
    </row>
    <row r="10876" spans="1:11" x14ac:dyDescent="0.35">
      <c r="A10876">
        <v>31057</v>
      </c>
      <c r="B10876" t="s">
        <v>142</v>
      </c>
      <c r="C10876" s="70">
        <v>0</v>
      </c>
      <c r="D10876" s="70">
        <v>0</v>
      </c>
      <c r="E10876" s="71">
        <v>44895</v>
      </c>
      <c r="F10876" t="s">
        <v>16318</v>
      </c>
      <c r="G10876" t="s">
        <v>1912</v>
      </c>
      <c r="H10876" t="s">
        <v>16317</v>
      </c>
      <c r="I10876" t="s">
        <v>16317</v>
      </c>
      <c r="J10876" s="40">
        <v>24.85</v>
      </c>
      <c r="K10876" s="40">
        <v>0</v>
      </c>
    </row>
    <row r="10877" spans="1:11" x14ac:dyDescent="0.35">
      <c r="A10877">
        <v>31057</v>
      </c>
      <c r="B10877" t="s">
        <v>142</v>
      </c>
      <c r="C10877" s="70">
        <v>0</v>
      </c>
      <c r="D10877" s="70">
        <v>0</v>
      </c>
      <c r="E10877" s="71">
        <v>44895</v>
      </c>
      <c r="F10877" t="s">
        <v>16318</v>
      </c>
      <c r="G10877" t="s">
        <v>1912</v>
      </c>
      <c r="H10877" t="s">
        <v>16317</v>
      </c>
      <c r="I10877" t="s">
        <v>16317</v>
      </c>
      <c r="J10877" s="40">
        <v>25.27</v>
      </c>
      <c r="K10877" s="40">
        <v>0</v>
      </c>
    </row>
    <row r="10878" spans="1:11" x14ac:dyDescent="0.35">
      <c r="A10878">
        <v>31057</v>
      </c>
      <c r="B10878" t="s">
        <v>142</v>
      </c>
      <c r="C10878" s="70">
        <v>0</v>
      </c>
      <c r="D10878" s="70">
        <v>0</v>
      </c>
      <c r="E10878" s="71">
        <v>44895</v>
      </c>
      <c r="F10878" t="s">
        <v>16318</v>
      </c>
      <c r="G10878" t="s">
        <v>1912</v>
      </c>
      <c r="H10878" t="s">
        <v>16317</v>
      </c>
      <c r="I10878" t="s">
        <v>16317</v>
      </c>
      <c r="J10878" s="40">
        <v>25.27</v>
      </c>
      <c r="K10878" s="40">
        <v>0</v>
      </c>
    </row>
    <row r="10879" spans="1:11" x14ac:dyDescent="0.35">
      <c r="A10879">
        <v>31057</v>
      </c>
      <c r="B10879" t="s">
        <v>142</v>
      </c>
      <c r="C10879" s="70">
        <v>0</v>
      </c>
      <c r="D10879" s="70">
        <v>0</v>
      </c>
      <c r="E10879" s="71">
        <v>44895</v>
      </c>
      <c r="F10879" t="s">
        <v>4236</v>
      </c>
      <c r="G10879" t="s">
        <v>2247</v>
      </c>
      <c r="H10879" t="s">
        <v>1916</v>
      </c>
      <c r="I10879" t="s">
        <v>1916</v>
      </c>
      <c r="J10879" s="40">
        <v>0</v>
      </c>
      <c r="K10879" s="40">
        <v>0</v>
      </c>
    </row>
    <row r="10880" spans="1:11" x14ac:dyDescent="0.35">
      <c r="A10880">
        <v>31057</v>
      </c>
      <c r="B10880" t="s">
        <v>142</v>
      </c>
      <c r="C10880" s="70">
        <v>0</v>
      </c>
      <c r="D10880" s="70">
        <v>0</v>
      </c>
      <c r="E10880" s="71">
        <v>44896</v>
      </c>
      <c r="F10880" t="s">
        <v>17539</v>
      </c>
      <c r="G10880" t="s">
        <v>1912</v>
      </c>
      <c r="H10880" t="s">
        <v>16317</v>
      </c>
      <c r="I10880" t="s">
        <v>16317</v>
      </c>
      <c r="J10880" s="40">
        <v>21.75</v>
      </c>
      <c r="K10880" s="40">
        <v>0</v>
      </c>
    </row>
    <row r="10881" spans="1:11" x14ac:dyDescent="0.35">
      <c r="A10881">
        <v>31057</v>
      </c>
      <c r="B10881" t="s">
        <v>142</v>
      </c>
      <c r="C10881" s="70">
        <v>0</v>
      </c>
      <c r="D10881" s="70">
        <v>0</v>
      </c>
      <c r="E10881" s="71">
        <v>44926</v>
      </c>
      <c r="F10881" t="s">
        <v>16316</v>
      </c>
      <c r="G10881" t="s">
        <v>1912</v>
      </c>
      <c r="H10881" t="s">
        <v>15806</v>
      </c>
      <c r="I10881" t="s">
        <v>15806</v>
      </c>
      <c r="J10881" s="40">
        <v>21.54</v>
      </c>
      <c r="K10881" s="40">
        <v>0</v>
      </c>
    </row>
    <row r="10882" spans="1:11" x14ac:dyDescent="0.35">
      <c r="A10882">
        <v>31057</v>
      </c>
      <c r="B10882" t="s">
        <v>142</v>
      </c>
      <c r="C10882" s="70">
        <v>0</v>
      </c>
      <c r="D10882" s="70">
        <v>0</v>
      </c>
      <c r="E10882" s="71">
        <v>44926</v>
      </c>
      <c r="F10882" t="s">
        <v>16316</v>
      </c>
      <c r="G10882" t="s">
        <v>1912</v>
      </c>
      <c r="H10882" t="s">
        <v>15806</v>
      </c>
      <c r="I10882" t="s">
        <v>15806</v>
      </c>
      <c r="J10882" s="40">
        <v>42.25</v>
      </c>
      <c r="K10882" s="40">
        <v>0</v>
      </c>
    </row>
    <row r="10883" spans="1:11" x14ac:dyDescent="0.35">
      <c r="A10883">
        <v>31057</v>
      </c>
      <c r="B10883" t="s">
        <v>142</v>
      </c>
      <c r="C10883" s="70">
        <v>0</v>
      </c>
      <c r="D10883" s="70">
        <v>0</v>
      </c>
      <c r="E10883" s="71">
        <v>44926</v>
      </c>
      <c r="F10883" t="s">
        <v>16316</v>
      </c>
      <c r="G10883" t="s">
        <v>1912</v>
      </c>
      <c r="H10883" t="s">
        <v>15806</v>
      </c>
      <c r="I10883" t="s">
        <v>15806</v>
      </c>
      <c r="J10883" s="40">
        <v>17.809999999999999</v>
      </c>
      <c r="K10883" s="40">
        <v>0</v>
      </c>
    </row>
    <row r="10884" spans="1:11" x14ac:dyDescent="0.35">
      <c r="A10884">
        <v>31057</v>
      </c>
      <c r="B10884" t="s">
        <v>142</v>
      </c>
      <c r="C10884" s="70">
        <v>0</v>
      </c>
      <c r="D10884" s="70">
        <v>0</v>
      </c>
      <c r="E10884" s="71">
        <v>44926</v>
      </c>
      <c r="F10884" t="s">
        <v>16316</v>
      </c>
      <c r="G10884" t="s">
        <v>1912</v>
      </c>
      <c r="H10884" t="s">
        <v>15806</v>
      </c>
      <c r="I10884" t="s">
        <v>15806</v>
      </c>
      <c r="J10884" s="40">
        <v>17.61</v>
      </c>
      <c r="K10884" s="40">
        <v>0</v>
      </c>
    </row>
    <row r="10885" spans="1:11" x14ac:dyDescent="0.35">
      <c r="A10885">
        <v>31057</v>
      </c>
      <c r="B10885" t="s">
        <v>142</v>
      </c>
      <c r="C10885" s="70">
        <v>0</v>
      </c>
      <c r="D10885" s="70">
        <v>0</v>
      </c>
      <c r="E10885" s="71">
        <v>44926</v>
      </c>
      <c r="F10885" t="s">
        <v>3876</v>
      </c>
      <c r="G10885" t="s">
        <v>2247</v>
      </c>
      <c r="H10885" t="s">
        <v>1911</v>
      </c>
      <c r="I10885" t="s">
        <v>1911</v>
      </c>
      <c r="J10885" s="40">
        <v>0</v>
      </c>
      <c r="K10885" s="40">
        <v>0</v>
      </c>
    </row>
    <row r="10886" spans="1:11" x14ac:dyDescent="0.35">
      <c r="A10886">
        <v>31058</v>
      </c>
      <c r="B10886" t="s">
        <v>143</v>
      </c>
      <c r="C10886" s="70">
        <v>0</v>
      </c>
      <c r="D10886" s="70">
        <v>0</v>
      </c>
      <c r="E10886" s="71">
        <v>44569</v>
      </c>
      <c r="F10886" t="s">
        <v>9815</v>
      </c>
      <c r="G10886" t="s">
        <v>2142</v>
      </c>
      <c r="H10886" t="s">
        <v>9814</v>
      </c>
      <c r="I10886" t="s">
        <v>9813</v>
      </c>
      <c r="J10886" s="40">
        <v>0</v>
      </c>
      <c r="K10886" s="40">
        <v>250</v>
      </c>
    </row>
    <row r="10887" spans="1:11" x14ac:dyDescent="0.35">
      <c r="A10887">
        <v>31058</v>
      </c>
      <c r="B10887" t="s">
        <v>143</v>
      </c>
      <c r="C10887" s="70">
        <v>0</v>
      </c>
      <c r="D10887" s="70">
        <v>0</v>
      </c>
      <c r="E10887" s="71">
        <v>44592</v>
      </c>
      <c r="F10887" t="s">
        <v>3452</v>
      </c>
      <c r="G10887" t="s">
        <v>1912</v>
      </c>
      <c r="J10887" s="40">
        <v>250</v>
      </c>
      <c r="K10887" s="40">
        <v>0</v>
      </c>
    </row>
    <row r="10888" spans="1:11" x14ac:dyDescent="0.35">
      <c r="A10888">
        <v>31058</v>
      </c>
      <c r="B10888" t="s">
        <v>143</v>
      </c>
      <c r="C10888" s="70">
        <v>0</v>
      </c>
      <c r="D10888" s="70">
        <v>0</v>
      </c>
      <c r="E10888" s="71">
        <v>44592</v>
      </c>
      <c r="F10888" t="s">
        <v>6920</v>
      </c>
      <c r="G10888" t="s">
        <v>2247</v>
      </c>
      <c r="J10888" s="40">
        <v>0</v>
      </c>
      <c r="K10888" s="40">
        <v>0</v>
      </c>
    </row>
    <row r="10889" spans="1:11" x14ac:dyDescent="0.35">
      <c r="A10889">
        <v>31058</v>
      </c>
      <c r="B10889" t="s">
        <v>143</v>
      </c>
      <c r="C10889" s="70">
        <v>0</v>
      </c>
      <c r="D10889" s="70">
        <v>0</v>
      </c>
      <c r="E10889" s="71">
        <v>44600</v>
      </c>
      <c r="F10889" t="s">
        <v>9791</v>
      </c>
      <c r="G10889" t="s">
        <v>2142</v>
      </c>
      <c r="H10889" t="s">
        <v>9790</v>
      </c>
      <c r="I10889" t="s">
        <v>9789</v>
      </c>
      <c r="J10889" s="40">
        <v>0</v>
      </c>
      <c r="K10889" s="40">
        <v>250</v>
      </c>
    </row>
    <row r="10890" spans="1:11" x14ac:dyDescent="0.35">
      <c r="A10890">
        <v>31058</v>
      </c>
      <c r="B10890" t="s">
        <v>143</v>
      </c>
      <c r="C10890" s="70">
        <v>0</v>
      </c>
      <c r="D10890" s="70">
        <v>0</v>
      </c>
      <c r="E10890" s="71">
        <v>44620</v>
      </c>
      <c r="F10890" t="s">
        <v>15854</v>
      </c>
      <c r="G10890" t="s">
        <v>1912</v>
      </c>
      <c r="J10890" s="40">
        <v>250</v>
      </c>
      <c r="K10890" s="40">
        <v>0</v>
      </c>
    </row>
    <row r="10891" spans="1:11" x14ac:dyDescent="0.35">
      <c r="A10891">
        <v>31058</v>
      </c>
      <c r="B10891" t="s">
        <v>143</v>
      </c>
      <c r="C10891" s="70">
        <v>0</v>
      </c>
      <c r="D10891" s="70">
        <v>0</v>
      </c>
      <c r="E10891" s="71">
        <v>44620</v>
      </c>
      <c r="F10891" t="s">
        <v>15854</v>
      </c>
      <c r="G10891" t="s">
        <v>1912</v>
      </c>
      <c r="J10891" s="40">
        <v>21.11</v>
      </c>
      <c r="K10891" s="40">
        <v>0</v>
      </c>
    </row>
    <row r="10892" spans="1:11" x14ac:dyDescent="0.35">
      <c r="A10892">
        <v>31058</v>
      </c>
      <c r="B10892" t="s">
        <v>143</v>
      </c>
      <c r="C10892" s="70">
        <v>0</v>
      </c>
      <c r="D10892" s="70">
        <v>0</v>
      </c>
      <c r="E10892" s="71">
        <v>44620</v>
      </c>
      <c r="F10892" t="s">
        <v>3449</v>
      </c>
      <c r="G10892" t="s">
        <v>1907</v>
      </c>
      <c r="J10892" s="40">
        <v>0</v>
      </c>
      <c r="K10892" s="40">
        <v>21.11</v>
      </c>
    </row>
    <row r="10893" spans="1:11" x14ac:dyDescent="0.35">
      <c r="A10893">
        <v>31058</v>
      </c>
      <c r="B10893" t="s">
        <v>143</v>
      </c>
      <c r="C10893" s="70">
        <v>0</v>
      </c>
      <c r="D10893" s="70">
        <v>0</v>
      </c>
      <c r="E10893" s="71">
        <v>44628</v>
      </c>
      <c r="F10893" t="s">
        <v>9765</v>
      </c>
      <c r="G10893" t="s">
        <v>2142</v>
      </c>
      <c r="H10893" t="s">
        <v>9764</v>
      </c>
      <c r="I10893" t="s">
        <v>9763</v>
      </c>
      <c r="J10893" s="40">
        <v>0</v>
      </c>
      <c r="K10893" s="40">
        <v>250</v>
      </c>
    </row>
    <row r="10894" spans="1:11" x14ac:dyDescent="0.35">
      <c r="A10894">
        <v>31058</v>
      </c>
      <c r="B10894" t="s">
        <v>143</v>
      </c>
      <c r="C10894" s="70">
        <v>0</v>
      </c>
      <c r="D10894" s="70">
        <v>0</v>
      </c>
      <c r="E10894" s="71">
        <v>44651</v>
      </c>
      <c r="F10894" t="s">
        <v>3447</v>
      </c>
      <c r="G10894" t="s">
        <v>1912</v>
      </c>
      <c r="J10894" s="40">
        <v>250</v>
      </c>
      <c r="K10894" s="40">
        <v>0</v>
      </c>
    </row>
    <row r="10895" spans="1:11" x14ac:dyDescent="0.35">
      <c r="A10895">
        <v>31058</v>
      </c>
      <c r="B10895" t="s">
        <v>143</v>
      </c>
      <c r="C10895" s="70">
        <v>0</v>
      </c>
      <c r="D10895" s="70">
        <v>0</v>
      </c>
      <c r="E10895" s="71">
        <v>44651</v>
      </c>
      <c r="F10895" t="s">
        <v>6637</v>
      </c>
      <c r="G10895" t="s">
        <v>2247</v>
      </c>
      <c r="J10895" s="40">
        <v>0</v>
      </c>
      <c r="K10895" s="40">
        <v>0</v>
      </c>
    </row>
    <row r="10896" spans="1:11" x14ac:dyDescent="0.35">
      <c r="A10896">
        <v>31058</v>
      </c>
      <c r="B10896" t="s">
        <v>143</v>
      </c>
      <c r="C10896" s="70">
        <v>0</v>
      </c>
      <c r="D10896" s="70">
        <v>0</v>
      </c>
      <c r="E10896" s="71">
        <v>44681</v>
      </c>
      <c r="F10896" t="s">
        <v>3445</v>
      </c>
      <c r="G10896" t="s">
        <v>1912</v>
      </c>
      <c r="J10896" s="40">
        <v>250</v>
      </c>
      <c r="K10896" s="40">
        <v>0</v>
      </c>
    </row>
    <row r="10897" spans="1:11" x14ac:dyDescent="0.35">
      <c r="A10897">
        <v>31058</v>
      </c>
      <c r="B10897" t="s">
        <v>143</v>
      </c>
      <c r="C10897" s="70">
        <v>0</v>
      </c>
      <c r="D10897" s="70">
        <v>0</v>
      </c>
      <c r="E10897" s="71">
        <v>44712</v>
      </c>
      <c r="F10897" t="s">
        <v>3442</v>
      </c>
      <c r="G10897" t="s">
        <v>1912</v>
      </c>
      <c r="J10897" s="40">
        <v>250</v>
      </c>
      <c r="K10897" s="40">
        <v>0</v>
      </c>
    </row>
    <row r="10898" spans="1:11" x14ac:dyDescent="0.35">
      <c r="A10898">
        <v>31058</v>
      </c>
      <c r="B10898" t="s">
        <v>143</v>
      </c>
      <c r="C10898" s="70">
        <v>0</v>
      </c>
      <c r="D10898" s="70">
        <v>0</v>
      </c>
      <c r="E10898" s="71">
        <v>44712</v>
      </c>
      <c r="F10898" t="s">
        <v>6066</v>
      </c>
      <c r="G10898" t="s">
        <v>2247</v>
      </c>
      <c r="J10898" s="40">
        <v>0</v>
      </c>
      <c r="K10898" s="40">
        <v>0</v>
      </c>
    </row>
    <row r="10899" spans="1:11" x14ac:dyDescent="0.35">
      <c r="A10899">
        <v>31058</v>
      </c>
      <c r="B10899" t="s">
        <v>143</v>
      </c>
      <c r="C10899" s="70">
        <v>0</v>
      </c>
      <c r="D10899" s="70">
        <v>0</v>
      </c>
      <c r="E10899" s="71">
        <v>44742</v>
      </c>
      <c r="F10899" t="s">
        <v>3439</v>
      </c>
      <c r="G10899" t="s">
        <v>1912</v>
      </c>
      <c r="J10899" s="40">
        <v>250</v>
      </c>
      <c r="K10899" s="40">
        <v>0</v>
      </c>
    </row>
    <row r="10900" spans="1:11" x14ac:dyDescent="0.35">
      <c r="A10900">
        <v>31058</v>
      </c>
      <c r="B10900" t="s">
        <v>143</v>
      </c>
      <c r="C10900" s="70">
        <v>0</v>
      </c>
      <c r="D10900" s="70">
        <v>0</v>
      </c>
      <c r="E10900" s="71">
        <v>44742</v>
      </c>
      <c r="F10900" t="s">
        <v>5823</v>
      </c>
      <c r="G10900" t="s">
        <v>2247</v>
      </c>
      <c r="J10900" s="40">
        <v>0</v>
      </c>
      <c r="K10900" s="40">
        <v>0</v>
      </c>
    </row>
    <row r="10901" spans="1:11" x14ac:dyDescent="0.35">
      <c r="A10901">
        <v>31058</v>
      </c>
      <c r="B10901" t="s">
        <v>143</v>
      </c>
      <c r="C10901" s="70">
        <v>0</v>
      </c>
      <c r="D10901" s="70">
        <v>0</v>
      </c>
      <c r="E10901" s="71">
        <v>44743</v>
      </c>
      <c r="F10901" t="s">
        <v>9638</v>
      </c>
      <c r="G10901" t="s">
        <v>2142</v>
      </c>
      <c r="H10901" t="s">
        <v>9637</v>
      </c>
      <c r="I10901" t="s">
        <v>7864</v>
      </c>
      <c r="J10901" s="40">
        <v>0</v>
      </c>
      <c r="K10901" s="40">
        <v>250</v>
      </c>
    </row>
    <row r="10902" spans="1:11" x14ac:dyDescent="0.35">
      <c r="A10902">
        <v>31058</v>
      </c>
      <c r="B10902" t="s">
        <v>143</v>
      </c>
      <c r="C10902" s="70">
        <v>0</v>
      </c>
      <c r="D10902" s="70">
        <v>0</v>
      </c>
      <c r="E10902" s="71">
        <v>44743</v>
      </c>
      <c r="F10902" t="s">
        <v>9636</v>
      </c>
      <c r="G10902" t="s">
        <v>2142</v>
      </c>
      <c r="H10902" t="s">
        <v>9635</v>
      </c>
      <c r="I10902" t="s">
        <v>7864</v>
      </c>
      <c r="J10902" s="40">
        <v>0</v>
      </c>
      <c r="K10902" s="40">
        <v>-250</v>
      </c>
    </row>
    <row r="10903" spans="1:11" x14ac:dyDescent="0.35">
      <c r="A10903">
        <v>31058</v>
      </c>
      <c r="B10903" t="s">
        <v>143</v>
      </c>
      <c r="C10903" s="70">
        <v>0</v>
      </c>
      <c r="D10903" s="70">
        <v>0</v>
      </c>
      <c r="E10903" s="71">
        <v>44743</v>
      </c>
      <c r="F10903" t="s">
        <v>7866</v>
      </c>
      <c r="G10903" t="s">
        <v>2142</v>
      </c>
      <c r="H10903" t="s">
        <v>7865</v>
      </c>
      <c r="I10903" t="s">
        <v>7864</v>
      </c>
      <c r="J10903" s="40">
        <v>0</v>
      </c>
      <c r="K10903" s="40">
        <v>250</v>
      </c>
    </row>
    <row r="10904" spans="1:11" x14ac:dyDescent="0.35">
      <c r="A10904">
        <v>31058</v>
      </c>
      <c r="B10904" t="s">
        <v>143</v>
      </c>
      <c r="C10904" s="70">
        <v>0</v>
      </c>
      <c r="D10904" s="70">
        <v>0</v>
      </c>
      <c r="E10904" s="71">
        <v>44750</v>
      </c>
      <c r="F10904" t="s">
        <v>9629</v>
      </c>
      <c r="G10904" t="s">
        <v>2142</v>
      </c>
      <c r="H10904" t="s">
        <v>9628</v>
      </c>
      <c r="I10904" t="s">
        <v>9627</v>
      </c>
      <c r="J10904" s="40">
        <v>0</v>
      </c>
      <c r="K10904" s="40">
        <v>258</v>
      </c>
    </row>
    <row r="10905" spans="1:11" x14ac:dyDescent="0.35">
      <c r="A10905">
        <v>31058</v>
      </c>
      <c r="B10905" t="s">
        <v>143</v>
      </c>
      <c r="C10905" s="70">
        <v>0</v>
      </c>
      <c r="D10905" s="70">
        <v>0</v>
      </c>
      <c r="E10905" s="71">
        <v>44773</v>
      </c>
      <c r="F10905" t="s">
        <v>3436</v>
      </c>
      <c r="G10905" t="s">
        <v>1912</v>
      </c>
      <c r="J10905" s="40">
        <v>258</v>
      </c>
      <c r="K10905" s="40">
        <v>0</v>
      </c>
    </row>
    <row r="10906" spans="1:11" x14ac:dyDescent="0.35">
      <c r="A10906">
        <v>31058</v>
      </c>
      <c r="B10906" t="s">
        <v>143</v>
      </c>
      <c r="C10906" s="70">
        <v>0</v>
      </c>
      <c r="D10906" s="70">
        <v>0</v>
      </c>
      <c r="E10906" s="71">
        <v>44773</v>
      </c>
      <c r="F10906" t="s">
        <v>5522</v>
      </c>
      <c r="G10906" t="s">
        <v>2247</v>
      </c>
      <c r="J10906" s="40">
        <v>0</v>
      </c>
      <c r="K10906" s="40">
        <v>0</v>
      </c>
    </row>
    <row r="10907" spans="1:11" x14ac:dyDescent="0.35">
      <c r="A10907">
        <v>31058</v>
      </c>
      <c r="B10907" t="s">
        <v>143</v>
      </c>
      <c r="C10907" s="70">
        <v>0</v>
      </c>
      <c r="D10907" s="70">
        <v>0</v>
      </c>
      <c r="E10907" s="71">
        <v>44781</v>
      </c>
      <c r="F10907" t="s">
        <v>7863</v>
      </c>
      <c r="G10907" t="s">
        <v>2142</v>
      </c>
      <c r="H10907" t="s">
        <v>7862</v>
      </c>
      <c r="I10907" t="s">
        <v>7861</v>
      </c>
      <c r="J10907" s="40">
        <v>0</v>
      </c>
      <c r="K10907" s="40">
        <v>266</v>
      </c>
    </row>
    <row r="10908" spans="1:11" x14ac:dyDescent="0.35">
      <c r="A10908">
        <v>31058</v>
      </c>
      <c r="B10908" t="s">
        <v>143</v>
      </c>
      <c r="C10908" s="70">
        <v>0</v>
      </c>
      <c r="D10908" s="70">
        <v>0</v>
      </c>
      <c r="E10908" s="71">
        <v>44799</v>
      </c>
      <c r="F10908" t="s">
        <v>3433</v>
      </c>
      <c r="G10908" t="s">
        <v>1912</v>
      </c>
      <c r="J10908" s="40">
        <v>266</v>
      </c>
      <c r="K10908" s="40">
        <v>0</v>
      </c>
    </row>
    <row r="10909" spans="1:11" x14ac:dyDescent="0.35">
      <c r="A10909">
        <v>31058</v>
      </c>
      <c r="B10909" t="s">
        <v>143</v>
      </c>
      <c r="C10909" s="70">
        <v>0</v>
      </c>
      <c r="D10909" s="70">
        <v>0</v>
      </c>
      <c r="E10909" s="71">
        <v>44804</v>
      </c>
      <c r="F10909" t="s">
        <v>5050</v>
      </c>
      <c r="G10909" t="s">
        <v>2247</v>
      </c>
      <c r="H10909" t="s">
        <v>2265</v>
      </c>
      <c r="J10909" s="40">
        <v>0</v>
      </c>
      <c r="K10909" s="40">
        <v>0</v>
      </c>
    </row>
    <row r="10910" spans="1:11" x14ac:dyDescent="0.35">
      <c r="A10910">
        <v>31058</v>
      </c>
      <c r="B10910" t="s">
        <v>143</v>
      </c>
      <c r="C10910" s="70">
        <v>0</v>
      </c>
      <c r="D10910" s="70">
        <v>0</v>
      </c>
      <c r="E10910" s="71">
        <v>44834</v>
      </c>
      <c r="F10910" t="s">
        <v>3431</v>
      </c>
      <c r="G10910" t="s">
        <v>1912</v>
      </c>
      <c r="I10910" t="s">
        <v>3430</v>
      </c>
      <c r="J10910" s="40">
        <v>266</v>
      </c>
      <c r="K10910" s="40">
        <v>0</v>
      </c>
    </row>
    <row r="10911" spans="1:11" x14ac:dyDescent="0.35">
      <c r="A10911">
        <v>31058</v>
      </c>
      <c r="B10911" t="s">
        <v>143</v>
      </c>
      <c r="C10911" s="70">
        <v>0</v>
      </c>
      <c r="D10911" s="70">
        <v>0</v>
      </c>
      <c r="E10911" s="71">
        <v>44834</v>
      </c>
      <c r="F10911" t="s">
        <v>4924</v>
      </c>
      <c r="G10911" t="s">
        <v>2247</v>
      </c>
      <c r="H10911" t="s">
        <v>2262</v>
      </c>
      <c r="J10911" s="40">
        <v>0</v>
      </c>
      <c r="K10911" s="40">
        <v>0</v>
      </c>
    </row>
    <row r="10912" spans="1:11" x14ac:dyDescent="0.35">
      <c r="A10912">
        <v>31058</v>
      </c>
      <c r="B10912" t="s">
        <v>143</v>
      </c>
      <c r="C10912" s="70">
        <v>0</v>
      </c>
      <c r="D10912" s="70">
        <v>0</v>
      </c>
      <c r="E10912" s="71">
        <v>44860</v>
      </c>
      <c r="F10912" t="s">
        <v>3426</v>
      </c>
      <c r="G10912" t="s">
        <v>1912</v>
      </c>
      <c r="H10912" t="s">
        <v>3425</v>
      </c>
      <c r="I10912" t="s">
        <v>3425</v>
      </c>
      <c r="J10912" s="40">
        <v>282</v>
      </c>
      <c r="K10912" s="40">
        <v>0</v>
      </c>
    </row>
    <row r="10913" spans="1:11" x14ac:dyDescent="0.35">
      <c r="A10913">
        <v>31058</v>
      </c>
      <c r="B10913" t="s">
        <v>143</v>
      </c>
      <c r="C10913" s="70">
        <v>0</v>
      </c>
      <c r="D10913" s="70">
        <v>0</v>
      </c>
      <c r="E10913" s="71">
        <v>44865</v>
      </c>
      <c r="F10913" t="s">
        <v>4407</v>
      </c>
      <c r="G10913" t="s">
        <v>2247</v>
      </c>
      <c r="H10913" t="s">
        <v>1919</v>
      </c>
      <c r="I10913" t="s">
        <v>1919</v>
      </c>
      <c r="J10913" s="40">
        <v>0</v>
      </c>
      <c r="K10913" s="40">
        <v>0</v>
      </c>
    </row>
    <row r="10914" spans="1:11" x14ac:dyDescent="0.35">
      <c r="A10914">
        <v>31058</v>
      </c>
      <c r="B10914" t="s">
        <v>143</v>
      </c>
      <c r="C10914" s="70">
        <v>0</v>
      </c>
      <c r="D10914" s="70">
        <v>0</v>
      </c>
      <c r="E10914" s="71">
        <v>44895</v>
      </c>
      <c r="F10914" t="s">
        <v>3418</v>
      </c>
      <c r="G10914" t="s">
        <v>1912</v>
      </c>
      <c r="H10914" t="s">
        <v>3417</v>
      </c>
      <c r="I10914" t="s">
        <v>3417</v>
      </c>
      <c r="J10914" s="40">
        <v>298</v>
      </c>
      <c r="K10914" s="40">
        <v>0</v>
      </c>
    </row>
    <row r="10915" spans="1:11" x14ac:dyDescent="0.35">
      <c r="A10915">
        <v>31058</v>
      </c>
      <c r="B10915" t="s">
        <v>143</v>
      </c>
      <c r="C10915" s="70">
        <v>0</v>
      </c>
      <c r="D10915" s="70">
        <v>0</v>
      </c>
      <c r="E10915" s="71">
        <v>44895</v>
      </c>
      <c r="F10915" t="s">
        <v>4235</v>
      </c>
      <c r="G10915" t="s">
        <v>2247</v>
      </c>
      <c r="H10915" t="s">
        <v>1916</v>
      </c>
      <c r="I10915" t="s">
        <v>1916</v>
      </c>
      <c r="J10915" s="40">
        <v>0</v>
      </c>
      <c r="K10915" s="40">
        <v>0</v>
      </c>
    </row>
    <row r="10916" spans="1:11" x14ac:dyDescent="0.35">
      <c r="A10916">
        <v>31058</v>
      </c>
      <c r="B10916" t="s">
        <v>143</v>
      </c>
      <c r="C10916" s="70">
        <v>0</v>
      </c>
      <c r="D10916" s="70">
        <v>0</v>
      </c>
      <c r="E10916" s="71">
        <v>44926</v>
      </c>
      <c r="F10916" t="s">
        <v>3414</v>
      </c>
      <c r="G10916" t="s">
        <v>1912</v>
      </c>
      <c r="H10916" t="s">
        <v>3413</v>
      </c>
      <c r="I10916" t="s">
        <v>3413</v>
      </c>
      <c r="J10916" s="40">
        <v>338</v>
      </c>
      <c r="K10916" s="40">
        <v>0</v>
      </c>
    </row>
    <row r="10917" spans="1:11" x14ac:dyDescent="0.35">
      <c r="A10917">
        <v>31058</v>
      </c>
      <c r="B10917" t="s">
        <v>143</v>
      </c>
      <c r="C10917" s="70">
        <v>0</v>
      </c>
      <c r="D10917" s="70">
        <v>0</v>
      </c>
      <c r="E10917" s="71">
        <v>44926</v>
      </c>
      <c r="F10917" t="s">
        <v>3875</v>
      </c>
      <c r="G10917" t="s">
        <v>2247</v>
      </c>
      <c r="H10917" t="s">
        <v>1911</v>
      </c>
      <c r="I10917" t="s">
        <v>1911</v>
      </c>
      <c r="J10917" s="40">
        <v>0</v>
      </c>
      <c r="K10917" s="40">
        <v>0</v>
      </c>
    </row>
    <row r="10918" spans="1:11" x14ac:dyDescent="0.35">
      <c r="A10918">
        <v>31061</v>
      </c>
      <c r="B10918" t="s">
        <v>144</v>
      </c>
      <c r="C10918" s="70">
        <v>0</v>
      </c>
      <c r="D10918" s="70">
        <v>0</v>
      </c>
      <c r="E10918" s="71">
        <v>44592</v>
      </c>
      <c r="F10918" t="s">
        <v>3451</v>
      </c>
      <c r="G10918" t="s">
        <v>1912</v>
      </c>
      <c r="J10918" s="40">
        <v>472.6</v>
      </c>
      <c r="K10918" s="40">
        <v>0</v>
      </c>
    </row>
    <row r="10919" spans="1:11" x14ac:dyDescent="0.35">
      <c r="A10919">
        <v>31061</v>
      </c>
      <c r="B10919" t="s">
        <v>144</v>
      </c>
      <c r="C10919" s="70">
        <v>0</v>
      </c>
      <c r="D10919" s="70">
        <v>0</v>
      </c>
      <c r="E10919" s="71">
        <v>44592</v>
      </c>
      <c r="F10919" t="s">
        <v>10770</v>
      </c>
      <c r="G10919" t="s">
        <v>2142</v>
      </c>
      <c r="H10919" t="s">
        <v>10769</v>
      </c>
      <c r="I10919" t="s">
        <v>10768</v>
      </c>
      <c r="J10919" s="40">
        <v>0</v>
      </c>
      <c r="K10919" s="40">
        <v>472.6</v>
      </c>
    </row>
    <row r="10920" spans="1:11" x14ac:dyDescent="0.35">
      <c r="A10920">
        <v>31061</v>
      </c>
      <c r="B10920" t="s">
        <v>144</v>
      </c>
      <c r="C10920" s="70">
        <v>0</v>
      </c>
      <c r="D10920" s="70">
        <v>0</v>
      </c>
      <c r="E10920" s="71">
        <v>44620</v>
      </c>
      <c r="F10920" t="s">
        <v>3450</v>
      </c>
      <c r="G10920" t="s">
        <v>1912</v>
      </c>
      <c r="J10920" s="40">
        <v>108.09</v>
      </c>
      <c r="K10920" s="40">
        <v>0</v>
      </c>
    </row>
    <row r="10921" spans="1:11" x14ac:dyDescent="0.35">
      <c r="A10921">
        <v>31061</v>
      </c>
      <c r="B10921" t="s">
        <v>144</v>
      </c>
      <c r="C10921" s="70">
        <v>0</v>
      </c>
      <c r="D10921" s="70">
        <v>0</v>
      </c>
      <c r="E10921" s="71">
        <v>44620</v>
      </c>
      <c r="F10921" t="s">
        <v>10712</v>
      </c>
      <c r="G10921" t="s">
        <v>2142</v>
      </c>
      <c r="H10921" t="s">
        <v>10711</v>
      </c>
      <c r="I10921" t="s">
        <v>10710</v>
      </c>
      <c r="J10921" s="40">
        <v>0</v>
      </c>
      <c r="K10921" s="40">
        <v>108.09</v>
      </c>
    </row>
    <row r="10922" spans="1:11" x14ac:dyDescent="0.35">
      <c r="A10922">
        <v>31061</v>
      </c>
      <c r="B10922" t="s">
        <v>144</v>
      </c>
      <c r="C10922" s="70">
        <v>0</v>
      </c>
      <c r="D10922" s="70">
        <v>0</v>
      </c>
      <c r="E10922" s="71">
        <v>44651</v>
      </c>
      <c r="F10922" t="s">
        <v>9756</v>
      </c>
      <c r="G10922" t="s">
        <v>2142</v>
      </c>
      <c r="H10922" t="s">
        <v>9755</v>
      </c>
      <c r="I10922" t="s">
        <v>9754</v>
      </c>
      <c r="J10922" s="40">
        <v>0</v>
      </c>
      <c r="K10922" s="40">
        <v>50.13</v>
      </c>
    </row>
    <row r="10923" spans="1:11" x14ac:dyDescent="0.35">
      <c r="A10923">
        <v>31061</v>
      </c>
      <c r="B10923" t="s">
        <v>144</v>
      </c>
      <c r="C10923" s="70">
        <v>0</v>
      </c>
      <c r="D10923" s="70">
        <v>0</v>
      </c>
      <c r="E10923" s="71">
        <v>44651</v>
      </c>
      <c r="F10923" t="s">
        <v>3446</v>
      </c>
      <c r="G10923" t="s">
        <v>1912</v>
      </c>
      <c r="J10923" s="40">
        <v>50.13</v>
      </c>
      <c r="K10923" s="40">
        <v>0</v>
      </c>
    </row>
    <row r="10924" spans="1:11" x14ac:dyDescent="0.35">
      <c r="A10924">
        <v>31061</v>
      </c>
      <c r="B10924" t="s">
        <v>144</v>
      </c>
      <c r="C10924" s="70">
        <v>0</v>
      </c>
      <c r="D10924" s="70">
        <v>0</v>
      </c>
      <c r="E10924" s="71">
        <v>44657</v>
      </c>
      <c r="F10924" t="s">
        <v>16164</v>
      </c>
      <c r="G10924" t="s">
        <v>2142</v>
      </c>
      <c r="H10924" t="s">
        <v>16163</v>
      </c>
      <c r="I10924" t="s">
        <v>10029</v>
      </c>
      <c r="J10924" s="40">
        <v>0</v>
      </c>
      <c r="K10924" s="40">
        <v>16652.05</v>
      </c>
    </row>
    <row r="10925" spans="1:11" x14ac:dyDescent="0.35">
      <c r="A10925">
        <v>31061</v>
      </c>
      <c r="B10925" t="s">
        <v>144</v>
      </c>
      <c r="C10925" s="70">
        <v>0</v>
      </c>
      <c r="D10925" s="70">
        <v>0</v>
      </c>
      <c r="E10925" s="71">
        <v>44657</v>
      </c>
      <c r="F10925" t="s">
        <v>16162</v>
      </c>
      <c r="G10925" t="s">
        <v>2142</v>
      </c>
      <c r="H10925" t="s">
        <v>16161</v>
      </c>
      <c r="I10925" t="s">
        <v>10029</v>
      </c>
      <c r="J10925" s="40">
        <v>0</v>
      </c>
      <c r="K10925" s="40">
        <v>-16652.05</v>
      </c>
    </row>
    <row r="10926" spans="1:11" x14ac:dyDescent="0.35">
      <c r="A10926">
        <v>31061</v>
      </c>
      <c r="B10926" t="s">
        <v>144</v>
      </c>
      <c r="C10926" s="70">
        <v>0</v>
      </c>
      <c r="D10926" s="70">
        <v>0</v>
      </c>
      <c r="E10926" s="71">
        <v>44657</v>
      </c>
      <c r="F10926" t="s">
        <v>16160</v>
      </c>
      <c r="G10926" t="s">
        <v>2142</v>
      </c>
      <c r="H10926" t="s">
        <v>10030</v>
      </c>
      <c r="I10926" t="s">
        <v>10029</v>
      </c>
      <c r="J10926" s="40">
        <v>0</v>
      </c>
      <c r="K10926" s="40">
        <v>16652.05</v>
      </c>
    </row>
    <row r="10927" spans="1:11" x14ac:dyDescent="0.35">
      <c r="A10927">
        <v>31061</v>
      </c>
      <c r="B10927" t="s">
        <v>144</v>
      </c>
      <c r="C10927" s="70">
        <v>0</v>
      </c>
      <c r="D10927" s="70">
        <v>0</v>
      </c>
      <c r="E10927" s="71">
        <v>44681</v>
      </c>
      <c r="F10927" t="s">
        <v>3444</v>
      </c>
      <c r="G10927" t="s">
        <v>1912</v>
      </c>
      <c r="J10927" s="40">
        <v>16652.05</v>
      </c>
      <c r="K10927" s="40">
        <v>0</v>
      </c>
    </row>
    <row r="10928" spans="1:11" x14ac:dyDescent="0.35">
      <c r="A10928">
        <v>31061</v>
      </c>
      <c r="B10928" t="s">
        <v>144</v>
      </c>
      <c r="C10928" s="70">
        <v>0</v>
      </c>
      <c r="D10928" s="70">
        <v>0</v>
      </c>
      <c r="E10928" s="71">
        <v>44681</v>
      </c>
      <c r="F10928" t="s">
        <v>3444</v>
      </c>
      <c r="G10928" t="s">
        <v>1912</v>
      </c>
      <c r="J10928" s="40">
        <v>567.1</v>
      </c>
      <c r="K10928" s="40">
        <v>0</v>
      </c>
    </row>
    <row r="10929" spans="1:11" x14ac:dyDescent="0.35">
      <c r="A10929">
        <v>31061</v>
      </c>
      <c r="B10929" t="s">
        <v>144</v>
      </c>
      <c r="C10929" s="70">
        <v>0</v>
      </c>
      <c r="D10929" s="70">
        <v>0</v>
      </c>
      <c r="E10929" s="71">
        <v>44681</v>
      </c>
      <c r="F10929" t="s">
        <v>10578</v>
      </c>
      <c r="G10929" t="s">
        <v>2142</v>
      </c>
      <c r="H10929" t="s">
        <v>10577</v>
      </c>
      <c r="I10929" t="s">
        <v>10576</v>
      </c>
      <c r="J10929" s="40">
        <v>0</v>
      </c>
      <c r="K10929" s="40">
        <v>567.1</v>
      </c>
    </row>
    <row r="10930" spans="1:11" x14ac:dyDescent="0.35">
      <c r="A10930">
        <v>31061</v>
      </c>
      <c r="B10930" t="s">
        <v>144</v>
      </c>
      <c r="C10930" s="70">
        <v>0</v>
      </c>
      <c r="D10930" s="70">
        <v>0</v>
      </c>
      <c r="E10930" s="71">
        <v>44681</v>
      </c>
      <c r="F10930" t="s">
        <v>6185</v>
      </c>
      <c r="G10930" t="s">
        <v>2247</v>
      </c>
      <c r="J10930" s="40">
        <v>0</v>
      </c>
      <c r="K10930" s="40">
        <v>0</v>
      </c>
    </row>
    <row r="10931" spans="1:11" x14ac:dyDescent="0.35">
      <c r="A10931">
        <v>31061</v>
      </c>
      <c r="B10931" t="s">
        <v>144</v>
      </c>
      <c r="C10931" s="70">
        <v>0</v>
      </c>
      <c r="D10931" s="70">
        <v>0</v>
      </c>
      <c r="E10931" s="71">
        <v>44712</v>
      </c>
      <c r="F10931" t="s">
        <v>10491</v>
      </c>
      <c r="G10931" t="s">
        <v>2142</v>
      </c>
      <c r="H10931" t="s">
        <v>10490</v>
      </c>
      <c r="I10931" t="s">
        <v>10489</v>
      </c>
      <c r="J10931" s="40">
        <v>0</v>
      </c>
      <c r="K10931" s="40">
        <v>1188.96</v>
      </c>
    </row>
    <row r="10932" spans="1:11" x14ac:dyDescent="0.35">
      <c r="A10932">
        <v>31061</v>
      </c>
      <c r="B10932" t="s">
        <v>144</v>
      </c>
      <c r="C10932" s="70">
        <v>0</v>
      </c>
      <c r="D10932" s="70">
        <v>0</v>
      </c>
      <c r="E10932" s="71">
        <v>44742</v>
      </c>
      <c r="F10932" t="s">
        <v>3440</v>
      </c>
      <c r="G10932" t="s">
        <v>1912</v>
      </c>
      <c r="J10932" s="40">
        <v>1188.96</v>
      </c>
      <c r="K10932" s="40">
        <v>0</v>
      </c>
    </row>
    <row r="10933" spans="1:11" x14ac:dyDescent="0.35">
      <c r="A10933">
        <v>31061</v>
      </c>
      <c r="B10933" t="s">
        <v>144</v>
      </c>
      <c r="C10933" s="70">
        <v>0</v>
      </c>
      <c r="D10933" s="70">
        <v>0</v>
      </c>
      <c r="E10933" s="71">
        <v>44742</v>
      </c>
      <c r="F10933" t="s">
        <v>5822</v>
      </c>
      <c r="G10933" t="s">
        <v>2247</v>
      </c>
      <c r="J10933" s="40">
        <v>0</v>
      </c>
      <c r="K10933" s="40">
        <v>0</v>
      </c>
    </row>
    <row r="10934" spans="1:11" x14ac:dyDescent="0.35">
      <c r="A10934">
        <v>31061</v>
      </c>
      <c r="B10934" t="s">
        <v>144</v>
      </c>
      <c r="C10934" s="70">
        <v>0</v>
      </c>
      <c r="D10934" s="70">
        <v>0</v>
      </c>
      <c r="E10934" s="71">
        <v>44757</v>
      </c>
      <c r="F10934" t="s">
        <v>10378</v>
      </c>
      <c r="G10934" t="s">
        <v>2142</v>
      </c>
      <c r="H10934" t="s">
        <v>10377</v>
      </c>
      <c r="I10934" t="s">
        <v>10312</v>
      </c>
      <c r="J10934" s="40">
        <v>0</v>
      </c>
      <c r="K10934" s="40">
        <v>-108.91</v>
      </c>
    </row>
    <row r="10935" spans="1:11" x14ac:dyDescent="0.35">
      <c r="A10935">
        <v>31061</v>
      </c>
      <c r="B10935" t="s">
        <v>144</v>
      </c>
      <c r="C10935" s="70">
        <v>0</v>
      </c>
      <c r="D10935" s="70">
        <v>0</v>
      </c>
      <c r="E10935" s="71">
        <v>44773</v>
      </c>
      <c r="F10935" t="s">
        <v>15837</v>
      </c>
      <c r="G10935" t="s">
        <v>1912</v>
      </c>
      <c r="J10935" s="40">
        <v>1214.4000000000001</v>
      </c>
      <c r="K10935" s="40">
        <v>0</v>
      </c>
    </row>
    <row r="10936" spans="1:11" x14ac:dyDescent="0.35">
      <c r="A10936">
        <v>31061</v>
      </c>
      <c r="B10936" t="s">
        <v>144</v>
      </c>
      <c r="C10936" s="70">
        <v>0</v>
      </c>
      <c r="D10936" s="70">
        <v>0</v>
      </c>
      <c r="E10936" s="71">
        <v>44773</v>
      </c>
      <c r="F10936" t="s">
        <v>15837</v>
      </c>
      <c r="G10936" t="s">
        <v>1912</v>
      </c>
      <c r="J10936" s="40">
        <v>540.39</v>
      </c>
      <c r="K10936" s="40">
        <v>0</v>
      </c>
    </row>
    <row r="10937" spans="1:11" x14ac:dyDescent="0.35">
      <c r="A10937">
        <v>31061</v>
      </c>
      <c r="B10937" t="s">
        <v>144</v>
      </c>
      <c r="C10937" s="70">
        <v>0</v>
      </c>
      <c r="D10937" s="70">
        <v>0</v>
      </c>
      <c r="E10937" s="71">
        <v>44773</v>
      </c>
      <c r="F10937" t="s">
        <v>9619</v>
      </c>
      <c r="G10937" t="s">
        <v>2142</v>
      </c>
      <c r="H10937" t="s">
        <v>9618</v>
      </c>
      <c r="I10937" t="s">
        <v>9617</v>
      </c>
      <c r="J10937" s="40">
        <v>0</v>
      </c>
      <c r="K10937" s="40">
        <v>540.39</v>
      </c>
    </row>
    <row r="10938" spans="1:11" x14ac:dyDescent="0.35">
      <c r="A10938">
        <v>31061</v>
      </c>
      <c r="B10938" t="s">
        <v>144</v>
      </c>
      <c r="C10938" s="70">
        <v>0</v>
      </c>
      <c r="D10938" s="70">
        <v>0</v>
      </c>
      <c r="E10938" s="71">
        <v>44773</v>
      </c>
      <c r="F10938" t="s">
        <v>5521</v>
      </c>
      <c r="G10938" t="s">
        <v>2247</v>
      </c>
      <c r="J10938" s="40">
        <v>0</v>
      </c>
      <c r="K10938" s="40">
        <v>0</v>
      </c>
    </row>
    <row r="10939" spans="1:11" x14ac:dyDescent="0.35">
      <c r="A10939">
        <v>31061</v>
      </c>
      <c r="B10939" t="s">
        <v>144</v>
      </c>
      <c r="C10939" s="70">
        <v>0</v>
      </c>
      <c r="D10939" s="70">
        <v>0</v>
      </c>
      <c r="E10939" s="71">
        <v>44774</v>
      </c>
      <c r="F10939" t="s">
        <v>10317</v>
      </c>
      <c r="G10939" t="s">
        <v>2142</v>
      </c>
      <c r="H10939" t="s">
        <v>10316</v>
      </c>
      <c r="I10939" t="s">
        <v>10315</v>
      </c>
      <c r="J10939" s="40">
        <v>0</v>
      </c>
      <c r="K10939" s="40">
        <v>1214.4000000000001</v>
      </c>
    </row>
    <row r="10940" spans="1:11" x14ac:dyDescent="0.35">
      <c r="A10940">
        <v>31061</v>
      </c>
      <c r="B10940" t="s">
        <v>144</v>
      </c>
      <c r="C10940" s="70">
        <v>0</v>
      </c>
      <c r="D10940" s="70">
        <v>0</v>
      </c>
      <c r="E10940" s="71">
        <v>44774</v>
      </c>
      <c r="F10940" t="s">
        <v>10314</v>
      </c>
      <c r="G10940" t="s">
        <v>2142</v>
      </c>
      <c r="H10940" t="s">
        <v>10313</v>
      </c>
      <c r="I10940" t="s">
        <v>10312</v>
      </c>
      <c r="J10940" s="40">
        <v>0</v>
      </c>
      <c r="K10940" s="40">
        <v>108.91</v>
      </c>
    </row>
    <row r="10941" spans="1:11" x14ac:dyDescent="0.35">
      <c r="A10941">
        <v>31061</v>
      </c>
      <c r="B10941" t="s">
        <v>144</v>
      </c>
      <c r="C10941" s="70">
        <v>0</v>
      </c>
      <c r="D10941" s="70">
        <v>0</v>
      </c>
      <c r="E10941" s="71">
        <v>44804</v>
      </c>
      <c r="F10941" t="s">
        <v>10241</v>
      </c>
      <c r="G10941" t="s">
        <v>2142</v>
      </c>
      <c r="H10941" t="s">
        <v>10240</v>
      </c>
      <c r="I10941" t="s">
        <v>10239</v>
      </c>
      <c r="J10941" s="40">
        <v>0</v>
      </c>
      <c r="K10941" s="40">
        <v>594.23</v>
      </c>
    </row>
    <row r="10942" spans="1:11" x14ac:dyDescent="0.35">
      <c r="A10942">
        <v>31061</v>
      </c>
      <c r="B10942" t="s">
        <v>144</v>
      </c>
      <c r="C10942" s="70">
        <v>0</v>
      </c>
      <c r="D10942" s="70">
        <v>0</v>
      </c>
      <c r="E10942" s="71">
        <v>44804</v>
      </c>
      <c r="F10942" t="s">
        <v>5049</v>
      </c>
      <c r="G10942" t="s">
        <v>2247</v>
      </c>
      <c r="H10942" t="s">
        <v>2265</v>
      </c>
      <c r="J10942" s="40">
        <v>0</v>
      </c>
      <c r="K10942" s="40">
        <v>0</v>
      </c>
    </row>
    <row r="10943" spans="1:11" x14ac:dyDescent="0.35">
      <c r="A10943">
        <v>31061</v>
      </c>
      <c r="B10943" t="s">
        <v>144</v>
      </c>
      <c r="C10943" s="70">
        <v>0</v>
      </c>
      <c r="D10943" s="70">
        <v>0</v>
      </c>
      <c r="E10943" s="71">
        <v>44805</v>
      </c>
      <c r="F10943" t="s">
        <v>17538</v>
      </c>
      <c r="G10943" t="s">
        <v>1912</v>
      </c>
      <c r="J10943" s="40">
        <v>594.23</v>
      </c>
      <c r="K10943" s="40">
        <v>0</v>
      </c>
    </row>
    <row r="10944" spans="1:11" x14ac:dyDescent="0.35">
      <c r="A10944">
        <v>31061</v>
      </c>
      <c r="B10944" t="s">
        <v>144</v>
      </c>
      <c r="C10944" s="70">
        <v>0</v>
      </c>
      <c r="D10944" s="70">
        <v>0</v>
      </c>
      <c r="E10944" s="71">
        <v>44806</v>
      </c>
      <c r="F10944" t="s">
        <v>10221</v>
      </c>
      <c r="G10944" t="s">
        <v>2142</v>
      </c>
      <c r="H10944" t="s">
        <v>10220</v>
      </c>
      <c r="I10944" t="s">
        <v>10211</v>
      </c>
      <c r="J10944" s="40">
        <v>0</v>
      </c>
      <c r="K10944" s="40">
        <v>88.76</v>
      </c>
    </row>
    <row r="10945" spans="1:11" x14ac:dyDescent="0.35">
      <c r="A10945">
        <v>31061</v>
      </c>
      <c r="B10945" t="s">
        <v>144</v>
      </c>
      <c r="C10945" s="70">
        <v>0</v>
      </c>
      <c r="D10945" s="70">
        <v>0</v>
      </c>
      <c r="E10945" s="71">
        <v>44806</v>
      </c>
      <c r="F10945" t="s">
        <v>10213</v>
      </c>
      <c r="G10945" t="s">
        <v>2142</v>
      </c>
      <c r="H10945" t="s">
        <v>10212</v>
      </c>
      <c r="I10945" t="s">
        <v>10211</v>
      </c>
      <c r="J10945" s="40">
        <v>0</v>
      </c>
      <c r="K10945" s="40">
        <v>-88.76</v>
      </c>
    </row>
    <row r="10946" spans="1:11" x14ac:dyDescent="0.35">
      <c r="A10946">
        <v>31061</v>
      </c>
      <c r="B10946" t="s">
        <v>144</v>
      </c>
      <c r="C10946" s="70">
        <v>0</v>
      </c>
      <c r="D10946" s="70">
        <v>0</v>
      </c>
      <c r="E10946" s="71">
        <v>44834</v>
      </c>
      <c r="F10946" t="s">
        <v>4923</v>
      </c>
      <c r="G10946" t="s">
        <v>2247</v>
      </c>
      <c r="H10946" t="s">
        <v>2262</v>
      </c>
      <c r="J10946" s="40">
        <v>0</v>
      </c>
      <c r="K10946" s="40">
        <v>0</v>
      </c>
    </row>
    <row r="10947" spans="1:11" x14ac:dyDescent="0.35">
      <c r="A10947">
        <v>31061</v>
      </c>
      <c r="B10947" t="s">
        <v>144</v>
      </c>
      <c r="C10947" s="70">
        <v>0</v>
      </c>
      <c r="D10947" s="70">
        <v>0</v>
      </c>
      <c r="E10947" s="71">
        <v>44835</v>
      </c>
      <c r="F10947" t="s">
        <v>17537</v>
      </c>
      <c r="G10947" t="s">
        <v>1912</v>
      </c>
      <c r="I10947" t="s">
        <v>16508</v>
      </c>
      <c r="J10947" s="40">
        <v>575.33000000000004</v>
      </c>
      <c r="K10947" s="40">
        <v>0</v>
      </c>
    </row>
    <row r="10948" spans="1:11" x14ac:dyDescent="0.35">
      <c r="A10948">
        <v>31061</v>
      </c>
      <c r="B10948" t="s">
        <v>144</v>
      </c>
      <c r="C10948" s="70">
        <v>0</v>
      </c>
      <c r="D10948" s="70">
        <v>0</v>
      </c>
      <c r="E10948" s="71">
        <v>44859</v>
      </c>
      <c r="F10948" t="s">
        <v>16507</v>
      </c>
      <c r="G10948" t="s">
        <v>1912</v>
      </c>
      <c r="H10948" t="s">
        <v>16506</v>
      </c>
      <c r="I10948" t="s">
        <v>16506</v>
      </c>
      <c r="J10948" s="40">
        <v>788.63</v>
      </c>
      <c r="K10948" s="40">
        <v>0</v>
      </c>
    </row>
    <row r="10949" spans="1:11" x14ac:dyDescent="0.35">
      <c r="A10949">
        <v>31061</v>
      </c>
      <c r="B10949" t="s">
        <v>144</v>
      </c>
      <c r="C10949" s="70">
        <v>0</v>
      </c>
      <c r="D10949" s="70">
        <v>0</v>
      </c>
      <c r="E10949" s="71">
        <v>44865</v>
      </c>
      <c r="F10949" t="s">
        <v>4406</v>
      </c>
      <c r="G10949" t="s">
        <v>2247</v>
      </c>
      <c r="H10949" t="s">
        <v>1919</v>
      </c>
      <c r="I10949" t="s">
        <v>1919</v>
      </c>
      <c r="J10949" s="40">
        <v>0</v>
      </c>
      <c r="K10949" s="40">
        <v>0</v>
      </c>
    </row>
    <row r="10950" spans="1:11" x14ac:dyDescent="0.35">
      <c r="A10950">
        <v>31061</v>
      </c>
      <c r="B10950" t="s">
        <v>144</v>
      </c>
      <c r="C10950" s="70">
        <v>0</v>
      </c>
      <c r="D10950" s="70">
        <v>0</v>
      </c>
      <c r="E10950" s="71">
        <v>44895</v>
      </c>
      <c r="F10950" t="s">
        <v>16318</v>
      </c>
      <c r="G10950" t="s">
        <v>1912</v>
      </c>
      <c r="H10950" t="s">
        <v>16317</v>
      </c>
      <c r="I10950" t="s">
        <v>16317</v>
      </c>
      <c r="J10950" s="40">
        <v>160.28</v>
      </c>
      <c r="K10950" s="40">
        <v>0</v>
      </c>
    </row>
    <row r="10951" spans="1:11" x14ac:dyDescent="0.35">
      <c r="A10951">
        <v>31061</v>
      </c>
      <c r="B10951" t="s">
        <v>144</v>
      </c>
      <c r="C10951" s="70">
        <v>0</v>
      </c>
      <c r="D10951" s="70">
        <v>0</v>
      </c>
      <c r="E10951" s="71">
        <v>44895</v>
      </c>
      <c r="F10951" t="s">
        <v>4234</v>
      </c>
      <c r="G10951" t="s">
        <v>2247</v>
      </c>
      <c r="H10951" t="s">
        <v>1916</v>
      </c>
      <c r="I10951" t="s">
        <v>1916</v>
      </c>
      <c r="J10951" s="40">
        <v>0</v>
      </c>
      <c r="K10951" s="40">
        <v>0</v>
      </c>
    </row>
    <row r="10952" spans="1:11" x14ac:dyDescent="0.35">
      <c r="A10952">
        <v>31061</v>
      </c>
      <c r="B10952" t="s">
        <v>144</v>
      </c>
      <c r="C10952" s="70">
        <v>0</v>
      </c>
      <c r="D10952" s="70">
        <v>0</v>
      </c>
      <c r="E10952" s="71">
        <v>44896</v>
      </c>
      <c r="F10952" t="s">
        <v>10076</v>
      </c>
      <c r="G10952" t="s">
        <v>2142</v>
      </c>
      <c r="H10952" t="s">
        <v>10075</v>
      </c>
      <c r="I10952" t="s">
        <v>10074</v>
      </c>
      <c r="J10952" s="40">
        <v>0</v>
      </c>
      <c r="K10952" s="40">
        <v>788.63</v>
      </c>
    </row>
    <row r="10953" spans="1:11" x14ac:dyDescent="0.35">
      <c r="A10953">
        <v>31061</v>
      </c>
      <c r="B10953" t="s">
        <v>144</v>
      </c>
      <c r="C10953" s="70">
        <v>0</v>
      </c>
      <c r="D10953" s="70">
        <v>0</v>
      </c>
      <c r="E10953" s="71">
        <v>44896</v>
      </c>
      <c r="F10953" t="s">
        <v>10073</v>
      </c>
      <c r="G10953" t="s">
        <v>2142</v>
      </c>
      <c r="H10953" t="s">
        <v>10072</v>
      </c>
      <c r="I10953" t="s">
        <v>10071</v>
      </c>
      <c r="J10953" s="40">
        <v>0</v>
      </c>
      <c r="K10953" s="40">
        <v>575.33000000000004</v>
      </c>
    </row>
    <row r="10954" spans="1:11" x14ac:dyDescent="0.35">
      <c r="A10954">
        <v>31061</v>
      </c>
      <c r="B10954" t="s">
        <v>144</v>
      </c>
      <c r="C10954" s="70">
        <v>0</v>
      </c>
      <c r="D10954" s="70">
        <v>0</v>
      </c>
      <c r="E10954" s="71">
        <v>44926</v>
      </c>
      <c r="F10954" t="s">
        <v>16316</v>
      </c>
      <c r="G10954" t="s">
        <v>1912</v>
      </c>
      <c r="H10954" t="s">
        <v>15806</v>
      </c>
      <c r="I10954" t="s">
        <v>15806</v>
      </c>
      <c r="J10954" s="40">
        <v>349.31</v>
      </c>
      <c r="K10954" s="40">
        <v>0</v>
      </c>
    </row>
    <row r="10955" spans="1:11" x14ac:dyDescent="0.35">
      <c r="A10955">
        <v>31061</v>
      </c>
      <c r="B10955" t="s">
        <v>144</v>
      </c>
      <c r="C10955" s="70">
        <v>0</v>
      </c>
      <c r="D10955" s="70">
        <v>0</v>
      </c>
      <c r="E10955" s="71">
        <v>44926</v>
      </c>
      <c r="F10955" t="s">
        <v>10034</v>
      </c>
      <c r="G10955" t="s">
        <v>2142</v>
      </c>
      <c r="H10955" t="s">
        <v>10033</v>
      </c>
      <c r="I10955" t="s">
        <v>10032</v>
      </c>
      <c r="J10955" s="40">
        <v>0</v>
      </c>
      <c r="K10955" s="40">
        <v>349.31</v>
      </c>
    </row>
    <row r="10956" spans="1:11" x14ac:dyDescent="0.35">
      <c r="A10956">
        <v>31061</v>
      </c>
      <c r="B10956" t="s">
        <v>144</v>
      </c>
      <c r="C10956" s="70">
        <v>0</v>
      </c>
      <c r="D10956" s="70">
        <v>0</v>
      </c>
      <c r="E10956" s="71">
        <v>44926</v>
      </c>
      <c r="F10956" t="s">
        <v>3874</v>
      </c>
      <c r="G10956" t="s">
        <v>2247</v>
      </c>
      <c r="H10956" t="s">
        <v>1911</v>
      </c>
      <c r="I10956" t="s">
        <v>1911</v>
      </c>
      <c r="J10956" s="40">
        <v>0</v>
      </c>
      <c r="K10956" s="40">
        <v>0</v>
      </c>
    </row>
    <row r="10957" spans="1:11" x14ac:dyDescent="0.35">
      <c r="A10957">
        <v>31064</v>
      </c>
      <c r="B10957" t="s">
        <v>145</v>
      </c>
      <c r="C10957" s="70">
        <v>0</v>
      </c>
      <c r="D10957" s="70">
        <v>0</v>
      </c>
      <c r="E10957" s="71">
        <v>44651</v>
      </c>
      <c r="F10957" t="s">
        <v>16169</v>
      </c>
      <c r="G10957" t="s">
        <v>2142</v>
      </c>
      <c r="H10957" t="s">
        <v>3298</v>
      </c>
      <c r="I10957" t="s">
        <v>3297</v>
      </c>
      <c r="J10957" s="40">
        <v>0</v>
      </c>
      <c r="K10957" s="40">
        <v>5000</v>
      </c>
    </row>
    <row r="10958" spans="1:11" x14ac:dyDescent="0.35">
      <c r="A10958">
        <v>31064</v>
      </c>
      <c r="B10958" t="s">
        <v>145</v>
      </c>
      <c r="C10958" s="70">
        <v>0</v>
      </c>
      <c r="D10958" s="70">
        <v>0</v>
      </c>
      <c r="E10958" s="71">
        <v>44651</v>
      </c>
      <c r="F10958" t="s">
        <v>6636</v>
      </c>
      <c r="G10958" t="s">
        <v>2247</v>
      </c>
      <c r="J10958" s="40">
        <v>0</v>
      </c>
      <c r="K10958" s="40">
        <v>0</v>
      </c>
    </row>
    <row r="10959" spans="1:11" x14ac:dyDescent="0.35">
      <c r="A10959">
        <v>31064</v>
      </c>
      <c r="B10959" t="s">
        <v>145</v>
      </c>
      <c r="C10959" s="70">
        <v>0</v>
      </c>
      <c r="D10959" s="70">
        <v>0</v>
      </c>
      <c r="E10959" s="71">
        <v>44681</v>
      </c>
      <c r="F10959" t="s">
        <v>6372</v>
      </c>
      <c r="G10959" t="s">
        <v>2247</v>
      </c>
      <c r="J10959" s="40">
        <v>0</v>
      </c>
      <c r="K10959" s="40">
        <v>0</v>
      </c>
    </row>
    <row r="10960" spans="1:11" x14ac:dyDescent="0.35">
      <c r="A10960">
        <v>31064</v>
      </c>
      <c r="B10960" t="s">
        <v>145</v>
      </c>
      <c r="C10960" s="70">
        <v>0</v>
      </c>
      <c r="D10960" s="70">
        <v>0</v>
      </c>
      <c r="E10960" s="71">
        <v>44712</v>
      </c>
      <c r="F10960" t="s">
        <v>6065</v>
      </c>
      <c r="G10960" t="s">
        <v>2247</v>
      </c>
      <c r="J10960" s="40">
        <v>0</v>
      </c>
      <c r="K10960" s="40">
        <v>0</v>
      </c>
    </row>
    <row r="10961" spans="1:11" x14ac:dyDescent="0.35">
      <c r="A10961">
        <v>31064</v>
      </c>
      <c r="B10961" t="s">
        <v>145</v>
      </c>
      <c r="C10961" s="70">
        <v>0</v>
      </c>
      <c r="D10961" s="70">
        <v>0</v>
      </c>
      <c r="E10961" s="71">
        <v>44742</v>
      </c>
      <c r="F10961" t="s">
        <v>5821</v>
      </c>
      <c r="G10961" t="s">
        <v>2247</v>
      </c>
      <c r="J10961" s="40">
        <v>0</v>
      </c>
      <c r="K10961" s="40">
        <v>0</v>
      </c>
    </row>
    <row r="10962" spans="1:11" x14ac:dyDescent="0.35">
      <c r="A10962">
        <v>31064</v>
      </c>
      <c r="B10962" t="s">
        <v>145</v>
      </c>
      <c r="C10962" s="70">
        <v>0</v>
      </c>
      <c r="D10962" s="70">
        <v>0</v>
      </c>
      <c r="E10962" s="71">
        <v>44773</v>
      </c>
      <c r="F10962" t="s">
        <v>5520</v>
      </c>
      <c r="G10962" t="s">
        <v>2247</v>
      </c>
      <c r="J10962" s="40">
        <v>0</v>
      </c>
      <c r="K10962" s="40">
        <v>0</v>
      </c>
    </row>
    <row r="10963" spans="1:11" x14ac:dyDescent="0.35">
      <c r="A10963">
        <v>31064</v>
      </c>
      <c r="B10963" t="s">
        <v>145</v>
      </c>
      <c r="C10963" s="70">
        <v>0</v>
      </c>
      <c r="D10963" s="70">
        <v>0</v>
      </c>
      <c r="E10963" s="71">
        <v>44804</v>
      </c>
      <c r="F10963" t="s">
        <v>5048</v>
      </c>
      <c r="G10963" t="s">
        <v>2247</v>
      </c>
      <c r="H10963" t="s">
        <v>2265</v>
      </c>
      <c r="J10963" s="40">
        <v>0</v>
      </c>
      <c r="K10963" s="40">
        <v>0</v>
      </c>
    </row>
    <row r="10964" spans="1:11" x14ac:dyDescent="0.35">
      <c r="A10964">
        <v>31064</v>
      </c>
      <c r="B10964" t="s">
        <v>145</v>
      </c>
      <c r="C10964" s="70">
        <v>0</v>
      </c>
      <c r="D10964" s="70">
        <v>0</v>
      </c>
      <c r="E10964" s="71">
        <v>44834</v>
      </c>
      <c r="F10964" t="s">
        <v>4922</v>
      </c>
      <c r="G10964" t="s">
        <v>2247</v>
      </c>
      <c r="H10964" t="s">
        <v>2262</v>
      </c>
      <c r="J10964" s="40">
        <v>0</v>
      </c>
      <c r="K10964" s="40">
        <v>0</v>
      </c>
    </row>
    <row r="10965" spans="1:11" x14ac:dyDescent="0.35">
      <c r="A10965">
        <v>31064</v>
      </c>
      <c r="B10965" t="s">
        <v>145</v>
      </c>
      <c r="C10965" s="70">
        <v>0</v>
      </c>
      <c r="D10965" s="70">
        <v>0</v>
      </c>
      <c r="E10965" s="71">
        <v>44865</v>
      </c>
      <c r="F10965" t="s">
        <v>4405</v>
      </c>
      <c r="G10965" t="s">
        <v>2247</v>
      </c>
      <c r="H10965" t="s">
        <v>1919</v>
      </c>
      <c r="I10965" t="s">
        <v>1919</v>
      </c>
      <c r="J10965" s="40">
        <v>0</v>
      </c>
      <c r="K10965" s="40">
        <v>0</v>
      </c>
    </row>
    <row r="10966" spans="1:11" x14ac:dyDescent="0.35">
      <c r="A10966">
        <v>31064</v>
      </c>
      <c r="B10966" t="s">
        <v>145</v>
      </c>
      <c r="C10966" s="70">
        <v>0</v>
      </c>
      <c r="D10966" s="70">
        <v>0</v>
      </c>
      <c r="E10966" s="71">
        <v>44895</v>
      </c>
      <c r="F10966" t="s">
        <v>4233</v>
      </c>
      <c r="G10966" t="s">
        <v>2247</v>
      </c>
      <c r="H10966" t="s">
        <v>1916</v>
      </c>
      <c r="I10966" t="s">
        <v>1916</v>
      </c>
      <c r="J10966" s="40">
        <v>0</v>
      </c>
      <c r="K10966" s="40">
        <v>0</v>
      </c>
    </row>
    <row r="10967" spans="1:11" x14ac:dyDescent="0.35">
      <c r="A10967">
        <v>31064</v>
      </c>
      <c r="B10967" t="s">
        <v>145</v>
      </c>
      <c r="C10967" s="70">
        <v>0</v>
      </c>
      <c r="D10967" s="70">
        <v>0</v>
      </c>
      <c r="E10967" s="71">
        <v>44926</v>
      </c>
      <c r="F10967" t="s">
        <v>3873</v>
      </c>
      <c r="G10967" t="s">
        <v>2247</v>
      </c>
      <c r="H10967" t="s">
        <v>1911</v>
      </c>
      <c r="I10967" t="s">
        <v>1911</v>
      </c>
      <c r="J10967" s="40">
        <v>0</v>
      </c>
      <c r="K10967" s="40">
        <v>0</v>
      </c>
    </row>
    <row r="10968" spans="1:11" x14ac:dyDescent="0.35">
      <c r="A10968">
        <v>31068</v>
      </c>
      <c r="B10968" t="s">
        <v>146</v>
      </c>
      <c r="C10968" s="70">
        <v>0</v>
      </c>
      <c r="D10968" s="70">
        <v>0</v>
      </c>
      <c r="E10968" s="71">
        <v>44592</v>
      </c>
      <c r="F10968" t="s">
        <v>3451</v>
      </c>
      <c r="G10968" t="s">
        <v>1912</v>
      </c>
      <c r="J10968" s="40">
        <v>12</v>
      </c>
      <c r="K10968" s="40">
        <v>0</v>
      </c>
    </row>
    <row r="10969" spans="1:11" x14ac:dyDescent="0.35">
      <c r="A10969">
        <v>31068</v>
      </c>
      <c r="B10969" t="s">
        <v>146</v>
      </c>
      <c r="C10969" s="70">
        <v>0</v>
      </c>
      <c r="D10969" s="70">
        <v>0</v>
      </c>
      <c r="E10969" s="71">
        <v>44593</v>
      </c>
      <c r="F10969" t="s">
        <v>10760</v>
      </c>
      <c r="G10969" t="s">
        <v>2142</v>
      </c>
      <c r="H10969" t="s">
        <v>10759</v>
      </c>
      <c r="I10969" t="s">
        <v>10758</v>
      </c>
      <c r="J10969" s="40">
        <v>0</v>
      </c>
      <c r="K10969" s="40">
        <v>12</v>
      </c>
    </row>
    <row r="10970" spans="1:11" x14ac:dyDescent="0.35">
      <c r="A10970">
        <v>31068</v>
      </c>
      <c r="B10970" t="s">
        <v>146</v>
      </c>
      <c r="C10970" s="70">
        <v>0</v>
      </c>
      <c r="D10970" s="70">
        <v>0</v>
      </c>
      <c r="E10970" s="71">
        <v>44620</v>
      </c>
      <c r="F10970" t="s">
        <v>3450</v>
      </c>
      <c r="G10970" t="s">
        <v>1912</v>
      </c>
      <c r="J10970" s="40">
        <v>12</v>
      </c>
      <c r="K10970" s="40">
        <v>0</v>
      </c>
    </row>
    <row r="10971" spans="1:11" x14ac:dyDescent="0.35">
      <c r="A10971">
        <v>31068</v>
      </c>
      <c r="B10971" t="s">
        <v>146</v>
      </c>
      <c r="C10971" s="70">
        <v>0</v>
      </c>
      <c r="D10971" s="70">
        <v>0</v>
      </c>
      <c r="E10971" s="71">
        <v>44633</v>
      </c>
      <c r="F10971" t="s">
        <v>10680</v>
      </c>
      <c r="G10971" t="s">
        <v>2142</v>
      </c>
      <c r="H10971" t="s">
        <v>10679</v>
      </c>
      <c r="I10971" t="s">
        <v>10678</v>
      </c>
      <c r="J10971" s="40">
        <v>0</v>
      </c>
      <c r="K10971" s="40">
        <v>12</v>
      </c>
    </row>
    <row r="10972" spans="1:11" x14ac:dyDescent="0.35">
      <c r="A10972">
        <v>31068</v>
      </c>
      <c r="B10972" t="s">
        <v>146</v>
      </c>
      <c r="C10972" s="70">
        <v>0</v>
      </c>
      <c r="D10972" s="70">
        <v>0</v>
      </c>
      <c r="E10972" s="71">
        <v>44651</v>
      </c>
      <c r="F10972" t="s">
        <v>3446</v>
      </c>
      <c r="G10972" t="s">
        <v>1912</v>
      </c>
      <c r="J10972" s="40">
        <v>12</v>
      </c>
      <c r="K10972" s="40">
        <v>0</v>
      </c>
    </row>
    <row r="10973" spans="1:11" x14ac:dyDescent="0.35">
      <c r="A10973">
        <v>31068</v>
      </c>
      <c r="B10973" t="s">
        <v>146</v>
      </c>
      <c r="C10973" s="70">
        <v>0</v>
      </c>
      <c r="D10973" s="70">
        <v>0</v>
      </c>
      <c r="E10973" s="71">
        <v>44651</v>
      </c>
      <c r="F10973" t="s">
        <v>10639</v>
      </c>
      <c r="G10973" t="s">
        <v>2142</v>
      </c>
      <c r="H10973" t="s">
        <v>10638</v>
      </c>
      <c r="I10973" t="s">
        <v>10637</v>
      </c>
      <c r="J10973" s="40">
        <v>0</v>
      </c>
      <c r="K10973" s="40">
        <v>12</v>
      </c>
    </row>
    <row r="10974" spans="1:11" x14ac:dyDescent="0.35">
      <c r="A10974">
        <v>31068</v>
      </c>
      <c r="B10974" t="s">
        <v>146</v>
      </c>
      <c r="C10974" s="70">
        <v>0</v>
      </c>
      <c r="D10974" s="70">
        <v>0</v>
      </c>
      <c r="E10974" s="71">
        <v>44651</v>
      </c>
      <c r="F10974" t="s">
        <v>6635</v>
      </c>
      <c r="G10974" t="s">
        <v>2247</v>
      </c>
      <c r="J10974" s="40">
        <v>0</v>
      </c>
      <c r="K10974" s="40">
        <v>0</v>
      </c>
    </row>
    <row r="10975" spans="1:11" x14ac:dyDescent="0.35">
      <c r="A10975">
        <v>31068</v>
      </c>
      <c r="B10975" t="s">
        <v>146</v>
      </c>
      <c r="C10975" s="70">
        <v>0</v>
      </c>
      <c r="D10975" s="70">
        <v>0</v>
      </c>
      <c r="E10975" s="71">
        <v>44681</v>
      </c>
      <c r="F10975" t="s">
        <v>3444</v>
      </c>
      <c r="G10975" t="s">
        <v>1912</v>
      </c>
      <c r="J10975" s="40">
        <v>12</v>
      </c>
      <c r="K10975" s="40">
        <v>0</v>
      </c>
    </row>
    <row r="10976" spans="1:11" x14ac:dyDescent="0.35">
      <c r="A10976">
        <v>31068</v>
      </c>
      <c r="B10976" t="s">
        <v>146</v>
      </c>
      <c r="C10976" s="70">
        <v>0</v>
      </c>
      <c r="D10976" s="70">
        <v>0</v>
      </c>
      <c r="E10976" s="71">
        <v>44712</v>
      </c>
      <c r="F10976" t="s">
        <v>6064</v>
      </c>
      <c r="G10976" t="s">
        <v>2247</v>
      </c>
      <c r="J10976" s="40">
        <v>0</v>
      </c>
      <c r="K10976" s="40">
        <v>0</v>
      </c>
    </row>
    <row r="10977" spans="1:11" x14ac:dyDescent="0.35">
      <c r="A10977">
        <v>31068</v>
      </c>
      <c r="B10977" t="s">
        <v>146</v>
      </c>
      <c r="C10977" s="70">
        <v>0</v>
      </c>
      <c r="D10977" s="70">
        <v>0</v>
      </c>
      <c r="E10977" s="71">
        <v>44742</v>
      </c>
      <c r="F10977" t="s">
        <v>3441</v>
      </c>
      <c r="G10977" t="s">
        <v>1912</v>
      </c>
      <c r="J10977" s="40">
        <v>12</v>
      </c>
      <c r="K10977" s="40">
        <v>0</v>
      </c>
    </row>
    <row r="10978" spans="1:11" x14ac:dyDescent="0.35">
      <c r="A10978">
        <v>31068</v>
      </c>
      <c r="B10978" t="s">
        <v>146</v>
      </c>
      <c r="C10978" s="70">
        <v>0</v>
      </c>
      <c r="D10978" s="70">
        <v>0</v>
      </c>
      <c r="E10978" s="71">
        <v>44742</v>
      </c>
      <c r="F10978" t="s">
        <v>3440</v>
      </c>
      <c r="G10978" t="s">
        <v>1912</v>
      </c>
      <c r="J10978" s="40">
        <v>12</v>
      </c>
      <c r="K10978" s="40">
        <v>0</v>
      </c>
    </row>
    <row r="10979" spans="1:11" x14ac:dyDescent="0.35">
      <c r="A10979">
        <v>31068</v>
      </c>
      <c r="B10979" t="s">
        <v>146</v>
      </c>
      <c r="C10979" s="70">
        <v>0</v>
      </c>
      <c r="D10979" s="70">
        <v>0</v>
      </c>
      <c r="E10979" s="71">
        <v>44742</v>
      </c>
      <c r="F10979" t="s">
        <v>5820</v>
      </c>
      <c r="G10979" t="s">
        <v>2247</v>
      </c>
      <c r="J10979" s="40">
        <v>0</v>
      </c>
      <c r="K10979" s="40">
        <v>0</v>
      </c>
    </row>
    <row r="10980" spans="1:11" x14ac:dyDescent="0.35">
      <c r="A10980">
        <v>31068</v>
      </c>
      <c r="B10980" t="s">
        <v>146</v>
      </c>
      <c r="C10980" s="70">
        <v>0</v>
      </c>
      <c r="D10980" s="70">
        <v>0</v>
      </c>
      <c r="E10980" s="71">
        <v>44773</v>
      </c>
      <c r="F10980" t="s">
        <v>15837</v>
      </c>
      <c r="G10980" t="s">
        <v>1912</v>
      </c>
      <c r="J10980" s="40">
        <v>12</v>
      </c>
      <c r="K10980" s="40">
        <v>0</v>
      </c>
    </row>
    <row r="10981" spans="1:11" x14ac:dyDescent="0.35">
      <c r="A10981">
        <v>31068</v>
      </c>
      <c r="B10981" t="s">
        <v>146</v>
      </c>
      <c r="C10981" s="70">
        <v>0</v>
      </c>
      <c r="D10981" s="70">
        <v>0</v>
      </c>
      <c r="E10981" s="71">
        <v>44773</v>
      </c>
      <c r="F10981" t="s">
        <v>5519</v>
      </c>
      <c r="G10981" t="s">
        <v>2247</v>
      </c>
      <c r="J10981" s="40">
        <v>0</v>
      </c>
      <c r="K10981" s="40">
        <v>0</v>
      </c>
    </row>
    <row r="10982" spans="1:11" x14ac:dyDescent="0.35">
      <c r="A10982">
        <v>31068</v>
      </c>
      <c r="B10982" t="s">
        <v>146</v>
      </c>
      <c r="C10982" s="70">
        <v>0</v>
      </c>
      <c r="D10982" s="70">
        <v>0</v>
      </c>
      <c r="E10982" s="71">
        <v>44801</v>
      </c>
      <c r="F10982" t="s">
        <v>16636</v>
      </c>
      <c r="G10982" t="s">
        <v>1912</v>
      </c>
      <c r="J10982" s="40">
        <v>12</v>
      </c>
      <c r="K10982" s="40">
        <v>0</v>
      </c>
    </row>
    <row r="10983" spans="1:11" x14ac:dyDescent="0.35">
      <c r="A10983">
        <v>31068</v>
      </c>
      <c r="B10983" t="s">
        <v>146</v>
      </c>
      <c r="C10983" s="70">
        <v>0</v>
      </c>
      <c r="D10983" s="70">
        <v>0</v>
      </c>
      <c r="E10983" s="71">
        <v>44804</v>
      </c>
      <c r="F10983" t="s">
        <v>5047</v>
      </c>
      <c r="G10983" t="s">
        <v>2247</v>
      </c>
      <c r="H10983" t="s">
        <v>2265</v>
      </c>
      <c r="J10983" s="40">
        <v>0</v>
      </c>
      <c r="K10983" s="40">
        <v>0</v>
      </c>
    </row>
    <row r="10984" spans="1:11" x14ac:dyDescent="0.35">
      <c r="A10984">
        <v>31068</v>
      </c>
      <c r="B10984" t="s">
        <v>146</v>
      </c>
      <c r="C10984" s="70">
        <v>0</v>
      </c>
      <c r="D10984" s="70">
        <v>0</v>
      </c>
      <c r="E10984" s="71">
        <v>44834</v>
      </c>
      <c r="F10984" t="s">
        <v>16509</v>
      </c>
      <c r="G10984" t="s">
        <v>1912</v>
      </c>
      <c r="I10984" t="s">
        <v>16508</v>
      </c>
      <c r="J10984" s="40">
        <v>12</v>
      </c>
      <c r="K10984" s="40">
        <v>0</v>
      </c>
    </row>
    <row r="10985" spans="1:11" x14ac:dyDescent="0.35">
      <c r="A10985">
        <v>31068</v>
      </c>
      <c r="B10985" t="s">
        <v>146</v>
      </c>
      <c r="C10985" s="70">
        <v>0</v>
      </c>
      <c r="D10985" s="70">
        <v>0</v>
      </c>
      <c r="E10985" s="71">
        <v>44834</v>
      </c>
      <c r="F10985" t="s">
        <v>4921</v>
      </c>
      <c r="G10985" t="s">
        <v>2247</v>
      </c>
      <c r="H10985" t="s">
        <v>2262</v>
      </c>
      <c r="J10985" s="40">
        <v>0</v>
      </c>
      <c r="K10985" s="40">
        <v>0</v>
      </c>
    </row>
    <row r="10986" spans="1:11" x14ac:dyDescent="0.35">
      <c r="A10986">
        <v>31068</v>
      </c>
      <c r="B10986" t="s">
        <v>146</v>
      </c>
      <c r="C10986" s="70">
        <v>0</v>
      </c>
      <c r="D10986" s="70">
        <v>0</v>
      </c>
      <c r="E10986" s="71">
        <v>44859</v>
      </c>
      <c r="F10986" t="s">
        <v>16507</v>
      </c>
      <c r="G10986" t="s">
        <v>1912</v>
      </c>
      <c r="H10986" t="s">
        <v>16506</v>
      </c>
      <c r="I10986" t="s">
        <v>16506</v>
      </c>
      <c r="J10986" s="40">
        <v>12</v>
      </c>
      <c r="K10986" s="40">
        <v>0</v>
      </c>
    </row>
    <row r="10987" spans="1:11" x14ac:dyDescent="0.35">
      <c r="A10987">
        <v>31068</v>
      </c>
      <c r="B10987" t="s">
        <v>146</v>
      </c>
      <c r="C10987" s="70">
        <v>0</v>
      </c>
      <c r="D10987" s="70">
        <v>0</v>
      </c>
      <c r="E10987" s="71">
        <v>44865</v>
      </c>
      <c r="F10987" t="s">
        <v>4404</v>
      </c>
      <c r="G10987" t="s">
        <v>2247</v>
      </c>
      <c r="H10987" t="s">
        <v>1919</v>
      </c>
      <c r="I10987" t="s">
        <v>1919</v>
      </c>
      <c r="J10987" s="40">
        <v>0</v>
      </c>
      <c r="K10987" s="40">
        <v>0</v>
      </c>
    </row>
    <row r="10988" spans="1:11" x14ac:dyDescent="0.35">
      <c r="A10988">
        <v>31068</v>
      </c>
      <c r="B10988" t="s">
        <v>146</v>
      </c>
      <c r="C10988" s="70">
        <v>0</v>
      </c>
      <c r="D10988" s="70">
        <v>0</v>
      </c>
      <c r="E10988" s="71">
        <v>44895</v>
      </c>
      <c r="F10988" t="s">
        <v>16318</v>
      </c>
      <c r="G10988" t="s">
        <v>1912</v>
      </c>
      <c r="H10988" t="s">
        <v>16317</v>
      </c>
      <c r="I10988" t="s">
        <v>16317</v>
      </c>
      <c r="J10988" s="40">
        <v>12</v>
      </c>
      <c r="K10988" s="40">
        <v>0</v>
      </c>
    </row>
    <row r="10989" spans="1:11" x14ac:dyDescent="0.35">
      <c r="A10989">
        <v>31068</v>
      </c>
      <c r="B10989" t="s">
        <v>146</v>
      </c>
      <c r="C10989" s="70">
        <v>0</v>
      </c>
      <c r="D10989" s="70">
        <v>0</v>
      </c>
      <c r="E10989" s="71">
        <v>44895</v>
      </c>
      <c r="F10989" t="s">
        <v>4232</v>
      </c>
      <c r="G10989" t="s">
        <v>2247</v>
      </c>
      <c r="H10989" t="s">
        <v>1916</v>
      </c>
      <c r="I10989" t="s">
        <v>1916</v>
      </c>
      <c r="J10989" s="40">
        <v>0</v>
      </c>
      <c r="K10989" s="40">
        <v>0</v>
      </c>
    </row>
    <row r="10990" spans="1:11" x14ac:dyDescent="0.35">
      <c r="A10990">
        <v>31068</v>
      </c>
      <c r="B10990" t="s">
        <v>146</v>
      </c>
      <c r="C10990" s="70">
        <v>0</v>
      </c>
      <c r="D10990" s="70">
        <v>0</v>
      </c>
      <c r="E10990" s="71">
        <v>44926</v>
      </c>
      <c r="F10990" t="s">
        <v>16316</v>
      </c>
      <c r="G10990" t="s">
        <v>1912</v>
      </c>
      <c r="H10990" t="s">
        <v>15806</v>
      </c>
      <c r="I10990" t="s">
        <v>15806</v>
      </c>
      <c r="J10990" s="40">
        <v>12</v>
      </c>
      <c r="K10990" s="40">
        <v>0</v>
      </c>
    </row>
    <row r="10991" spans="1:11" x14ac:dyDescent="0.35">
      <c r="A10991">
        <v>31068</v>
      </c>
      <c r="B10991" t="s">
        <v>146</v>
      </c>
      <c r="C10991" s="70">
        <v>0</v>
      </c>
      <c r="D10991" s="70">
        <v>0</v>
      </c>
      <c r="E10991" s="71">
        <v>44926</v>
      </c>
      <c r="F10991" t="s">
        <v>3872</v>
      </c>
      <c r="G10991" t="s">
        <v>2247</v>
      </c>
      <c r="H10991" t="s">
        <v>1911</v>
      </c>
      <c r="I10991" t="s">
        <v>1911</v>
      </c>
      <c r="J10991" s="40">
        <v>0</v>
      </c>
      <c r="K10991" s="40">
        <v>0</v>
      </c>
    </row>
    <row r="10992" spans="1:11" x14ac:dyDescent="0.35">
      <c r="A10992">
        <v>31069</v>
      </c>
      <c r="B10992" t="s">
        <v>147</v>
      </c>
      <c r="C10992" s="70">
        <v>0</v>
      </c>
      <c r="D10992" s="70">
        <v>0</v>
      </c>
      <c r="E10992" s="71">
        <v>44582</v>
      </c>
      <c r="F10992" t="s">
        <v>9250</v>
      </c>
      <c r="G10992" t="s">
        <v>2142</v>
      </c>
      <c r="H10992" t="s">
        <v>9249</v>
      </c>
      <c r="I10992" t="s">
        <v>9248</v>
      </c>
      <c r="J10992" s="40">
        <v>0</v>
      </c>
      <c r="K10992" s="40">
        <v>35</v>
      </c>
    </row>
    <row r="10993" spans="1:11" x14ac:dyDescent="0.35">
      <c r="A10993">
        <v>31069</v>
      </c>
      <c r="B10993" t="s">
        <v>147</v>
      </c>
      <c r="C10993" s="70">
        <v>0</v>
      </c>
      <c r="D10993" s="70">
        <v>0</v>
      </c>
      <c r="E10993" s="71">
        <v>44592</v>
      </c>
      <c r="F10993" t="s">
        <v>15857</v>
      </c>
      <c r="G10993" t="s">
        <v>1912</v>
      </c>
      <c r="J10993" s="40">
        <v>35</v>
      </c>
      <c r="K10993" s="40">
        <v>0</v>
      </c>
    </row>
    <row r="10994" spans="1:11" x14ac:dyDescent="0.35">
      <c r="A10994">
        <v>31069</v>
      </c>
      <c r="B10994" t="s">
        <v>147</v>
      </c>
      <c r="C10994" s="70">
        <v>0</v>
      </c>
      <c r="D10994" s="70">
        <v>0</v>
      </c>
      <c r="E10994" s="71">
        <v>44592</v>
      </c>
      <c r="F10994" t="s">
        <v>6919</v>
      </c>
      <c r="G10994" t="s">
        <v>2247</v>
      </c>
      <c r="J10994" s="40">
        <v>0</v>
      </c>
      <c r="K10994" s="40">
        <v>0</v>
      </c>
    </row>
    <row r="10995" spans="1:11" x14ac:dyDescent="0.35">
      <c r="A10995">
        <v>31069</v>
      </c>
      <c r="B10995" t="s">
        <v>147</v>
      </c>
      <c r="C10995" s="70">
        <v>0</v>
      </c>
      <c r="D10995" s="70">
        <v>0</v>
      </c>
      <c r="E10995" s="71">
        <v>44613</v>
      </c>
      <c r="F10995" t="s">
        <v>9215</v>
      </c>
      <c r="G10995" t="s">
        <v>2142</v>
      </c>
      <c r="H10995" t="s">
        <v>9214</v>
      </c>
      <c r="I10995" t="s">
        <v>9213</v>
      </c>
      <c r="J10995" s="40">
        <v>0</v>
      </c>
      <c r="K10995" s="40">
        <v>35</v>
      </c>
    </row>
    <row r="10996" spans="1:11" x14ac:dyDescent="0.35">
      <c r="A10996">
        <v>31069</v>
      </c>
      <c r="B10996" t="s">
        <v>147</v>
      </c>
      <c r="C10996" s="70">
        <v>0</v>
      </c>
      <c r="D10996" s="70">
        <v>0</v>
      </c>
      <c r="E10996" s="71">
        <v>44620</v>
      </c>
      <c r="F10996" t="s">
        <v>15855</v>
      </c>
      <c r="G10996" t="s">
        <v>1912</v>
      </c>
      <c r="J10996" s="40">
        <v>35</v>
      </c>
      <c r="K10996" s="40">
        <v>0</v>
      </c>
    </row>
    <row r="10997" spans="1:11" x14ac:dyDescent="0.35">
      <c r="A10997">
        <v>31069</v>
      </c>
      <c r="B10997" t="s">
        <v>147</v>
      </c>
      <c r="C10997" s="70">
        <v>0</v>
      </c>
      <c r="D10997" s="70">
        <v>0</v>
      </c>
      <c r="E10997" s="71">
        <v>44641</v>
      </c>
      <c r="F10997" t="s">
        <v>9188</v>
      </c>
      <c r="G10997" t="s">
        <v>2142</v>
      </c>
      <c r="H10997" t="s">
        <v>9187</v>
      </c>
      <c r="I10997" t="s">
        <v>9186</v>
      </c>
      <c r="J10997" s="40">
        <v>0</v>
      </c>
      <c r="K10997" s="40">
        <v>35</v>
      </c>
    </row>
    <row r="10998" spans="1:11" x14ac:dyDescent="0.35">
      <c r="A10998">
        <v>31069</v>
      </c>
      <c r="B10998" t="s">
        <v>147</v>
      </c>
      <c r="C10998" s="70">
        <v>0</v>
      </c>
      <c r="D10998" s="70">
        <v>0</v>
      </c>
      <c r="E10998" s="71">
        <v>44651</v>
      </c>
      <c r="F10998" t="s">
        <v>3447</v>
      </c>
      <c r="G10998" t="s">
        <v>1912</v>
      </c>
      <c r="J10998" s="40">
        <v>35</v>
      </c>
      <c r="K10998" s="40">
        <v>0</v>
      </c>
    </row>
    <row r="10999" spans="1:11" x14ac:dyDescent="0.35">
      <c r="A10999">
        <v>31069</v>
      </c>
      <c r="B10999" t="s">
        <v>147</v>
      </c>
      <c r="C10999" s="70">
        <v>0</v>
      </c>
      <c r="D10999" s="70">
        <v>0</v>
      </c>
      <c r="E10999" s="71">
        <v>44651</v>
      </c>
      <c r="F10999" t="s">
        <v>6634</v>
      </c>
      <c r="G10999" t="s">
        <v>2247</v>
      </c>
      <c r="J10999" s="40">
        <v>0</v>
      </c>
      <c r="K10999" s="40">
        <v>0</v>
      </c>
    </row>
    <row r="11000" spans="1:11" x14ac:dyDescent="0.35">
      <c r="A11000">
        <v>31069</v>
      </c>
      <c r="B11000" t="s">
        <v>147</v>
      </c>
      <c r="C11000" s="70">
        <v>0</v>
      </c>
      <c r="D11000" s="70">
        <v>0</v>
      </c>
      <c r="E11000" s="71">
        <v>44672</v>
      </c>
      <c r="F11000" t="s">
        <v>9165</v>
      </c>
      <c r="G11000" t="s">
        <v>2142</v>
      </c>
      <c r="H11000" t="s">
        <v>9164</v>
      </c>
      <c r="I11000" t="s">
        <v>9163</v>
      </c>
      <c r="J11000" s="40">
        <v>0</v>
      </c>
      <c r="K11000" s="40">
        <v>35</v>
      </c>
    </row>
    <row r="11001" spans="1:11" x14ac:dyDescent="0.35">
      <c r="A11001">
        <v>31069</v>
      </c>
      <c r="B11001" t="s">
        <v>147</v>
      </c>
      <c r="C11001" s="70">
        <v>0</v>
      </c>
      <c r="D11001" s="70">
        <v>0</v>
      </c>
      <c r="E11001" s="71">
        <v>44681</v>
      </c>
      <c r="F11001" t="s">
        <v>3445</v>
      </c>
      <c r="G11001" t="s">
        <v>1912</v>
      </c>
      <c r="J11001" s="40">
        <v>35</v>
      </c>
      <c r="K11001" s="40">
        <v>0</v>
      </c>
    </row>
    <row r="11002" spans="1:11" x14ac:dyDescent="0.35">
      <c r="A11002">
        <v>31069</v>
      </c>
      <c r="B11002" t="s">
        <v>147</v>
      </c>
      <c r="C11002" s="70">
        <v>0</v>
      </c>
      <c r="D11002" s="70">
        <v>0</v>
      </c>
      <c r="E11002" s="71">
        <v>44681</v>
      </c>
      <c r="F11002" t="s">
        <v>6184</v>
      </c>
      <c r="G11002" t="s">
        <v>2247</v>
      </c>
      <c r="J11002" s="40">
        <v>0</v>
      </c>
      <c r="K11002" s="40">
        <v>0</v>
      </c>
    </row>
    <row r="11003" spans="1:11" x14ac:dyDescent="0.35">
      <c r="A11003">
        <v>31069</v>
      </c>
      <c r="B11003" t="s">
        <v>147</v>
      </c>
      <c r="C11003" s="70">
        <v>0</v>
      </c>
      <c r="D11003" s="70">
        <v>0</v>
      </c>
      <c r="E11003" s="71">
        <v>44702</v>
      </c>
      <c r="F11003" t="s">
        <v>9139</v>
      </c>
      <c r="G11003" t="s">
        <v>2142</v>
      </c>
      <c r="H11003" t="s">
        <v>9138</v>
      </c>
      <c r="I11003" t="s">
        <v>9137</v>
      </c>
      <c r="J11003" s="40">
        <v>0</v>
      </c>
      <c r="K11003" s="40">
        <v>35</v>
      </c>
    </row>
    <row r="11004" spans="1:11" x14ac:dyDescent="0.35">
      <c r="A11004">
        <v>31069</v>
      </c>
      <c r="B11004" t="s">
        <v>147</v>
      </c>
      <c r="C11004" s="70">
        <v>0</v>
      </c>
      <c r="D11004" s="70">
        <v>0</v>
      </c>
      <c r="E11004" s="71">
        <v>44712</v>
      </c>
      <c r="F11004" t="s">
        <v>3442</v>
      </c>
      <c r="G11004" t="s">
        <v>1912</v>
      </c>
      <c r="J11004" s="40">
        <v>35</v>
      </c>
      <c r="K11004" s="40">
        <v>0</v>
      </c>
    </row>
    <row r="11005" spans="1:11" x14ac:dyDescent="0.35">
      <c r="A11005">
        <v>31069</v>
      </c>
      <c r="B11005" t="s">
        <v>147</v>
      </c>
      <c r="C11005" s="70">
        <v>0</v>
      </c>
      <c r="D11005" s="70">
        <v>0</v>
      </c>
      <c r="E11005" s="71">
        <v>44712</v>
      </c>
      <c r="F11005" t="s">
        <v>6063</v>
      </c>
      <c r="G11005" t="s">
        <v>2247</v>
      </c>
      <c r="J11005" s="40">
        <v>0</v>
      </c>
      <c r="K11005" s="40">
        <v>0</v>
      </c>
    </row>
    <row r="11006" spans="1:11" x14ac:dyDescent="0.35">
      <c r="A11006">
        <v>31069</v>
      </c>
      <c r="B11006" t="s">
        <v>147</v>
      </c>
      <c r="C11006" s="70">
        <v>0</v>
      </c>
      <c r="D11006" s="70">
        <v>0</v>
      </c>
      <c r="E11006" s="71">
        <v>44733</v>
      </c>
      <c r="F11006" t="s">
        <v>9116</v>
      </c>
      <c r="G11006" t="s">
        <v>2142</v>
      </c>
      <c r="H11006" t="s">
        <v>9115</v>
      </c>
      <c r="I11006" t="s">
        <v>9114</v>
      </c>
      <c r="J11006" s="40">
        <v>0</v>
      </c>
      <c r="K11006" s="40">
        <v>35</v>
      </c>
    </row>
    <row r="11007" spans="1:11" x14ac:dyDescent="0.35">
      <c r="A11007">
        <v>31069</v>
      </c>
      <c r="B11007" t="s">
        <v>147</v>
      </c>
      <c r="C11007" s="70">
        <v>0</v>
      </c>
      <c r="D11007" s="70">
        <v>0</v>
      </c>
      <c r="E11007" s="71">
        <v>44742</v>
      </c>
      <c r="F11007" t="s">
        <v>3438</v>
      </c>
      <c r="G11007" t="s">
        <v>1912</v>
      </c>
      <c r="J11007" s="40">
        <v>35</v>
      </c>
      <c r="K11007" s="40">
        <v>0</v>
      </c>
    </row>
    <row r="11008" spans="1:11" x14ac:dyDescent="0.35">
      <c r="A11008">
        <v>31069</v>
      </c>
      <c r="B11008" t="s">
        <v>147</v>
      </c>
      <c r="C11008" s="70">
        <v>0</v>
      </c>
      <c r="D11008" s="70">
        <v>0</v>
      </c>
      <c r="E11008" s="71">
        <v>44742</v>
      </c>
      <c r="F11008" t="s">
        <v>5819</v>
      </c>
      <c r="G11008" t="s">
        <v>2247</v>
      </c>
      <c r="J11008" s="40">
        <v>0</v>
      </c>
      <c r="K11008" s="40">
        <v>0</v>
      </c>
    </row>
    <row r="11009" spans="1:11" x14ac:dyDescent="0.35">
      <c r="A11009">
        <v>31069</v>
      </c>
      <c r="B11009" t="s">
        <v>147</v>
      </c>
      <c r="C11009" s="70">
        <v>0</v>
      </c>
      <c r="D11009" s="70">
        <v>0</v>
      </c>
      <c r="E11009" s="71">
        <v>44763</v>
      </c>
      <c r="F11009" t="s">
        <v>9084</v>
      </c>
      <c r="G11009" t="s">
        <v>2142</v>
      </c>
      <c r="H11009" t="s">
        <v>9083</v>
      </c>
      <c r="I11009" t="s">
        <v>9082</v>
      </c>
      <c r="J11009" s="40">
        <v>0</v>
      </c>
      <c r="K11009" s="40">
        <v>35</v>
      </c>
    </row>
    <row r="11010" spans="1:11" x14ac:dyDescent="0.35">
      <c r="A11010">
        <v>31069</v>
      </c>
      <c r="B11010" t="s">
        <v>147</v>
      </c>
      <c r="C11010" s="70">
        <v>0</v>
      </c>
      <c r="D11010" s="70">
        <v>0</v>
      </c>
      <c r="E11010" s="71">
        <v>44773</v>
      </c>
      <c r="F11010" t="s">
        <v>3436</v>
      </c>
      <c r="G11010" t="s">
        <v>1912</v>
      </c>
      <c r="J11010" s="40">
        <v>35</v>
      </c>
      <c r="K11010" s="40">
        <v>0</v>
      </c>
    </row>
    <row r="11011" spans="1:11" x14ac:dyDescent="0.35">
      <c r="A11011">
        <v>31069</v>
      </c>
      <c r="B11011" t="s">
        <v>147</v>
      </c>
      <c r="C11011" s="70">
        <v>0</v>
      </c>
      <c r="D11011" s="70">
        <v>0</v>
      </c>
      <c r="E11011" s="71">
        <v>44773</v>
      </c>
      <c r="F11011" t="s">
        <v>5518</v>
      </c>
      <c r="G11011" t="s">
        <v>2247</v>
      </c>
      <c r="J11011" s="40">
        <v>0</v>
      </c>
      <c r="K11011" s="40">
        <v>0</v>
      </c>
    </row>
    <row r="11012" spans="1:11" x14ac:dyDescent="0.35">
      <c r="A11012">
        <v>31069</v>
      </c>
      <c r="B11012" t="s">
        <v>147</v>
      </c>
      <c r="C11012" s="70">
        <v>0</v>
      </c>
      <c r="D11012" s="70">
        <v>0</v>
      </c>
      <c r="E11012" s="71">
        <v>44794</v>
      </c>
      <c r="F11012" t="s">
        <v>9040</v>
      </c>
      <c r="G11012" t="s">
        <v>2142</v>
      </c>
      <c r="H11012" t="s">
        <v>9039</v>
      </c>
      <c r="I11012" t="s">
        <v>9038</v>
      </c>
      <c r="J11012" s="40">
        <v>0</v>
      </c>
      <c r="K11012" s="40">
        <v>35</v>
      </c>
    </row>
    <row r="11013" spans="1:11" x14ac:dyDescent="0.35">
      <c r="A11013">
        <v>31069</v>
      </c>
      <c r="B11013" t="s">
        <v>147</v>
      </c>
      <c r="C11013" s="70">
        <v>0</v>
      </c>
      <c r="D11013" s="70">
        <v>0</v>
      </c>
      <c r="E11013" s="71">
        <v>44799</v>
      </c>
      <c r="F11013" t="s">
        <v>3433</v>
      </c>
      <c r="G11013" t="s">
        <v>1912</v>
      </c>
      <c r="J11013" s="40">
        <v>35</v>
      </c>
      <c r="K11013" s="40">
        <v>0</v>
      </c>
    </row>
    <row r="11014" spans="1:11" x14ac:dyDescent="0.35">
      <c r="A11014">
        <v>31069</v>
      </c>
      <c r="B11014" t="s">
        <v>147</v>
      </c>
      <c r="C11014" s="70">
        <v>0</v>
      </c>
      <c r="D11014" s="70">
        <v>0</v>
      </c>
      <c r="E11014" s="71">
        <v>44804</v>
      </c>
      <c r="F11014" t="s">
        <v>5046</v>
      </c>
      <c r="G11014" t="s">
        <v>2247</v>
      </c>
      <c r="H11014" t="s">
        <v>2265</v>
      </c>
      <c r="J11014" s="40">
        <v>0</v>
      </c>
      <c r="K11014" s="40">
        <v>0</v>
      </c>
    </row>
    <row r="11015" spans="1:11" x14ac:dyDescent="0.35">
      <c r="A11015">
        <v>31069</v>
      </c>
      <c r="B11015" t="s">
        <v>147</v>
      </c>
      <c r="C11015" s="70">
        <v>0</v>
      </c>
      <c r="D11015" s="70">
        <v>0</v>
      </c>
      <c r="E11015" s="71">
        <v>44825</v>
      </c>
      <c r="F11015" t="s">
        <v>9001</v>
      </c>
      <c r="G11015" t="s">
        <v>2142</v>
      </c>
      <c r="H11015" t="s">
        <v>9000</v>
      </c>
      <c r="I11015" t="s">
        <v>8999</v>
      </c>
      <c r="J11015" s="40">
        <v>0</v>
      </c>
      <c r="K11015" s="40">
        <v>35</v>
      </c>
    </row>
    <row r="11016" spans="1:11" x14ac:dyDescent="0.35">
      <c r="A11016">
        <v>31069</v>
      </c>
      <c r="B11016" t="s">
        <v>147</v>
      </c>
      <c r="C11016" s="70">
        <v>0</v>
      </c>
      <c r="D11016" s="70">
        <v>0</v>
      </c>
      <c r="E11016" s="71">
        <v>44834</v>
      </c>
      <c r="F11016" t="s">
        <v>3431</v>
      </c>
      <c r="G11016" t="s">
        <v>1912</v>
      </c>
      <c r="I11016" t="s">
        <v>3430</v>
      </c>
      <c r="J11016" s="40">
        <v>35</v>
      </c>
      <c r="K11016" s="40">
        <v>0</v>
      </c>
    </row>
    <row r="11017" spans="1:11" x14ac:dyDescent="0.35">
      <c r="A11017">
        <v>31069</v>
      </c>
      <c r="B11017" t="s">
        <v>147</v>
      </c>
      <c r="C11017" s="70">
        <v>0</v>
      </c>
      <c r="D11017" s="70">
        <v>0</v>
      </c>
      <c r="E11017" s="71">
        <v>44834</v>
      </c>
      <c r="F11017" t="s">
        <v>4920</v>
      </c>
      <c r="G11017" t="s">
        <v>2247</v>
      </c>
      <c r="H11017" t="s">
        <v>2262</v>
      </c>
      <c r="J11017" s="40">
        <v>0</v>
      </c>
      <c r="K11017" s="40">
        <v>0</v>
      </c>
    </row>
    <row r="11018" spans="1:11" x14ac:dyDescent="0.35">
      <c r="A11018">
        <v>31069</v>
      </c>
      <c r="B11018" t="s">
        <v>147</v>
      </c>
      <c r="C11018" s="70">
        <v>0</v>
      </c>
      <c r="D11018" s="70">
        <v>0</v>
      </c>
      <c r="E11018" s="71">
        <v>44860</v>
      </c>
      <c r="F11018" t="s">
        <v>3426</v>
      </c>
      <c r="G11018" t="s">
        <v>1912</v>
      </c>
      <c r="H11018" t="s">
        <v>3425</v>
      </c>
      <c r="I11018" t="s">
        <v>3425</v>
      </c>
      <c r="J11018" s="40">
        <v>35</v>
      </c>
      <c r="K11018" s="40">
        <v>0</v>
      </c>
    </row>
    <row r="11019" spans="1:11" x14ac:dyDescent="0.35">
      <c r="A11019">
        <v>31069</v>
      </c>
      <c r="B11019" t="s">
        <v>147</v>
      </c>
      <c r="C11019" s="70">
        <v>0</v>
      </c>
      <c r="D11019" s="70">
        <v>0</v>
      </c>
      <c r="E11019" s="71">
        <v>44865</v>
      </c>
      <c r="F11019" t="s">
        <v>4403</v>
      </c>
      <c r="G11019" t="s">
        <v>2247</v>
      </c>
      <c r="H11019" t="s">
        <v>1919</v>
      </c>
      <c r="I11019" t="s">
        <v>1919</v>
      </c>
      <c r="J11019" s="40">
        <v>0</v>
      </c>
      <c r="K11019" s="40">
        <v>0</v>
      </c>
    </row>
    <row r="11020" spans="1:11" x14ac:dyDescent="0.35">
      <c r="A11020">
        <v>31069</v>
      </c>
      <c r="B11020" t="s">
        <v>147</v>
      </c>
      <c r="C11020" s="70">
        <v>0</v>
      </c>
      <c r="D11020" s="70">
        <v>0</v>
      </c>
      <c r="E11020" s="71">
        <v>44895</v>
      </c>
      <c r="F11020" t="s">
        <v>3418</v>
      </c>
      <c r="G11020" t="s">
        <v>1912</v>
      </c>
      <c r="H11020" t="s">
        <v>3417</v>
      </c>
      <c r="I11020" t="s">
        <v>3417</v>
      </c>
      <c r="J11020" s="40">
        <v>35</v>
      </c>
      <c r="K11020" s="40">
        <v>0</v>
      </c>
    </row>
    <row r="11021" spans="1:11" x14ac:dyDescent="0.35">
      <c r="A11021">
        <v>31069</v>
      </c>
      <c r="B11021" t="s">
        <v>147</v>
      </c>
      <c r="C11021" s="70">
        <v>0</v>
      </c>
      <c r="D11021" s="70">
        <v>0</v>
      </c>
      <c r="E11021" s="71">
        <v>44895</v>
      </c>
      <c r="F11021" t="s">
        <v>4231</v>
      </c>
      <c r="G11021" t="s">
        <v>2247</v>
      </c>
      <c r="H11021" t="s">
        <v>1916</v>
      </c>
      <c r="I11021" t="s">
        <v>1916</v>
      </c>
      <c r="J11021" s="40">
        <v>0</v>
      </c>
      <c r="K11021" s="40">
        <v>0</v>
      </c>
    </row>
    <row r="11022" spans="1:11" x14ac:dyDescent="0.35">
      <c r="A11022">
        <v>31069</v>
      </c>
      <c r="B11022" t="s">
        <v>147</v>
      </c>
      <c r="C11022" s="70">
        <v>0</v>
      </c>
      <c r="D11022" s="70">
        <v>0</v>
      </c>
      <c r="E11022" s="71">
        <v>44926</v>
      </c>
      <c r="F11022" t="s">
        <v>3414</v>
      </c>
      <c r="G11022" t="s">
        <v>1912</v>
      </c>
      <c r="H11022" t="s">
        <v>3413</v>
      </c>
      <c r="I11022" t="s">
        <v>3413</v>
      </c>
      <c r="J11022" s="40">
        <v>35</v>
      </c>
      <c r="K11022" s="40">
        <v>0</v>
      </c>
    </row>
    <row r="11023" spans="1:11" x14ac:dyDescent="0.35">
      <c r="A11023">
        <v>31069</v>
      </c>
      <c r="B11023" t="s">
        <v>147</v>
      </c>
      <c r="C11023" s="70">
        <v>0</v>
      </c>
      <c r="D11023" s="70">
        <v>0</v>
      </c>
      <c r="E11023" s="71">
        <v>44926</v>
      </c>
      <c r="F11023" t="s">
        <v>3871</v>
      </c>
      <c r="G11023" t="s">
        <v>2247</v>
      </c>
      <c r="H11023" t="s">
        <v>1911</v>
      </c>
      <c r="I11023" t="s">
        <v>1911</v>
      </c>
      <c r="J11023" s="40">
        <v>0</v>
      </c>
      <c r="K11023" s="40">
        <v>0</v>
      </c>
    </row>
    <row r="11024" spans="1:11" x14ac:dyDescent="0.35">
      <c r="A11024">
        <v>31075</v>
      </c>
      <c r="B11024" t="s">
        <v>694</v>
      </c>
      <c r="C11024" s="70">
        <v>0</v>
      </c>
      <c r="D11024" s="70">
        <v>0</v>
      </c>
      <c r="E11024" s="71">
        <v>44590</v>
      </c>
      <c r="F11024" t="s">
        <v>15136</v>
      </c>
      <c r="G11024" t="s">
        <v>2142</v>
      </c>
      <c r="H11024" t="s">
        <v>15135</v>
      </c>
      <c r="I11024" t="s">
        <v>15134</v>
      </c>
      <c r="J11024" s="40">
        <v>0</v>
      </c>
      <c r="K11024" s="40">
        <v>2</v>
      </c>
    </row>
    <row r="11025" spans="1:11" x14ac:dyDescent="0.35">
      <c r="A11025">
        <v>31075</v>
      </c>
      <c r="B11025" t="s">
        <v>694</v>
      </c>
      <c r="C11025" s="70">
        <v>0</v>
      </c>
      <c r="D11025" s="70">
        <v>0</v>
      </c>
      <c r="E11025" s="71">
        <v>44592</v>
      </c>
      <c r="F11025" t="s">
        <v>3452</v>
      </c>
      <c r="G11025" t="s">
        <v>1912</v>
      </c>
      <c r="J11025" s="40">
        <v>2</v>
      </c>
      <c r="K11025" s="40">
        <v>0</v>
      </c>
    </row>
    <row r="11026" spans="1:11" x14ac:dyDescent="0.35">
      <c r="A11026">
        <v>31075</v>
      </c>
      <c r="B11026" t="s">
        <v>694</v>
      </c>
      <c r="C11026" s="70">
        <v>0</v>
      </c>
      <c r="D11026" s="70">
        <v>0</v>
      </c>
      <c r="E11026" s="71">
        <v>44620</v>
      </c>
      <c r="F11026" t="s">
        <v>15854</v>
      </c>
      <c r="G11026" t="s">
        <v>1912</v>
      </c>
      <c r="J11026" s="40">
        <v>2</v>
      </c>
      <c r="K11026" s="40">
        <v>0</v>
      </c>
    </row>
    <row r="11027" spans="1:11" x14ac:dyDescent="0.35">
      <c r="A11027">
        <v>31075</v>
      </c>
      <c r="B11027" t="s">
        <v>694</v>
      </c>
      <c r="C11027" s="70">
        <v>0</v>
      </c>
      <c r="D11027" s="70">
        <v>0</v>
      </c>
      <c r="E11027" s="71">
        <v>44620</v>
      </c>
      <c r="F11027" t="s">
        <v>15128</v>
      </c>
      <c r="G11027" t="s">
        <v>2142</v>
      </c>
      <c r="H11027" t="s">
        <v>15127</v>
      </c>
      <c r="I11027" t="s">
        <v>15126</v>
      </c>
      <c r="J11027" s="40">
        <v>0</v>
      </c>
      <c r="K11027" s="40">
        <v>2</v>
      </c>
    </row>
    <row r="11028" spans="1:11" x14ac:dyDescent="0.35">
      <c r="A11028">
        <v>31075</v>
      </c>
      <c r="B11028" t="s">
        <v>694</v>
      </c>
      <c r="C11028" s="70">
        <v>0</v>
      </c>
      <c r="D11028" s="70">
        <v>0</v>
      </c>
      <c r="E11028" s="71">
        <v>44649</v>
      </c>
      <c r="F11028" t="s">
        <v>15120</v>
      </c>
      <c r="G11028" t="s">
        <v>2142</v>
      </c>
      <c r="H11028" t="s">
        <v>15119</v>
      </c>
      <c r="I11028" t="s">
        <v>15118</v>
      </c>
      <c r="J11028" s="40">
        <v>0</v>
      </c>
      <c r="K11028" s="40">
        <v>2</v>
      </c>
    </row>
    <row r="11029" spans="1:11" x14ac:dyDescent="0.35">
      <c r="A11029">
        <v>31075</v>
      </c>
      <c r="B11029" t="s">
        <v>694</v>
      </c>
      <c r="C11029" s="70">
        <v>0</v>
      </c>
      <c r="D11029" s="70">
        <v>0</v>
      </c>
      <c r="E11029" s="71">
        <v>44651</v>
      </c>
      <c r="F11029" t="s">
        <v>3447</v>
      </c>
      <c r="G11029" t="s">
        <v>1912</v>
      </c>
      <c r="J11029" s="40">
        <v>2</v>
      </c>
      <c r="K11029" s="40">
        <v>0</v>
      </c>
    </row>
    <row r="11030" spans="1:11" x14ac:dyDescent="0.35">
      <c r="A11030">
        <v>31075</v>
      </c>
      <c r="B11030" t="s">
        <v>694</v>
      </c>
      <c r="C11030" s="70">
        <v>0</v>
      </c>
      <c r="D11030" s="70">
        <v>0</v>
      </c>
      <c r="E11030" s="71">
        <v>44651</v>
      </c>
      <c r="F11030" t="s">
        <v>6633</v>
      </c>
      <c r="G11030" t="s">
        <v>2247</v>
      </c>
      <c r="J11030" s="40">
        <v>0</v>
      </c>
      <c r="K11030" s="40">
        <v>0</v>
      </c>
    </row>
    <row r="11031" spans="1:11" x14ac:dyDescent="0.35">
      <c r="A11031">
        <v>31075</v>
      </c>
      <c r="B11031" t="s">
        <v>694</v>
      </c>
      <c r="C11031" s="70">
        <v>0</v>
      </c>
      <c r="D11031" s="70">
        <v>0</v>
      </c>
      <c r="E11031" s="71">
        <v>44681</v>
      </c>
      <c r="F11031" t="s">
        <v>3445</v>
      </c>
      <c r="G11031" t="s">
        <v>1912</v>
      </c>
      <c r="J11031" s="40">
        <v>2</v>
      </c>
      <c r="K11031" s="40">
        <v>0</v>
      </c>
    </row>
    <row r="11032" spans="1:11" x14ac:dyDescent="0.35">
      <c r="A11032">
        <v>31075</v>
      </c>
      <c r="B11032" t="s">
        <v>694</v>
      </c>
      <c r="C11032" s="70">
        <v>0</v>
      </c>
      <c r="D11032" s="70">
        <v>0</v>
      </c>
      <c r="E11032" s="71">
        <v>44682</v>
      </c>
      <c r="F11032" t="s">
        <v>15100</v>
      </c>
      <c r="G11032" t="s">
        <v>2142</v>
      </c>
      <c r="H11032" t="s">
        <v>15099</v>
      </c>
      <c r="I11032" t="s">
        <v>15098</v>
      </c>
      <c r="J11032" s="40">
        <v>0</v>
      </c>
      <c r="K11032" s="40">
        <v>2</v>
      </c>
    </row>
    <row r="11033" spans="1:11" x14ac:dyDescent="0.35">
      <c r="A11033">
        <v>31075</v>
      </c>
      <c r="B11033" t="s">
        <v>694</v>
      </c>
      <c r="C11033" s="70">
        <v>0</v>
      </c>
      <c r="D11033" s="70">
        <v>0</v>
      </c>
      <c r="E11033" s="71">
        <v>44710</v>
      </c>
      <c r="F11033" t="s">
        <v>15097</v>
      </c>
      <c r="G11033" t="s">
        <v>2142</v>
      </c>
      <c r="H11033" t="s">
        <v>15096</v>
      </c>
      <c r="I11033" t="s">
        <v>15095</v>
      </c>
      <c r="J11033" s="40">
        <v>0</v>
      </c>
      <c r="K11033" s="40">
        <v>2.1</v>
      </c>
    </row>
    <row r="11034" spans="1:11" x14ac:dyDescent="0.35">
      <c r="A11034">
        <v>31075</v>
      </c>
      <c r="B11034" t="s">
        <v>694</v>
      </c>
      <c r="C11034" s="70">
        <v>0</v>
      </c>
      <c r="D11034" s="70">
        <v>0</v>
      </c>
      <c r="E11034" s="71">
        <v>44742</v>
      </c>
      <c r="F11034" t="s">
        <v>3439</v>
      </c>
      <c r="G11034" t="s">
        <v>1912</v>
      </c>
      <c r="J11034" s="40">
        <v>2.1</v>
      </c>
      <c r="K11034" s="40">
        <v>0</v>
      </c>
    </row>
    <row r="11035" spans="1:11" x14ac:dyDescent="0.35">
      <c r="A11035">
        <v>31075</v>
      </c>
      <c r="B11035" t="s">
        <v>694</v>
      </c>
      <c r="C11035" s="70">
        <v>0</v>
      </c>
      <c r="D11035" s="70">
        <v>0</v>
      </c>
      <c r="E11035" s="71">
        <v>44742</v>
      </c>
      <c r="F11035" t="s">
        <v>5818</v>
      </c>
      <c r="G11035" t="s">
        <v>2247</v>
      </c>
      <c r="J11035" s="40">
        <v>0</v>
      </c>
      <c r="K11035" s="40">
        <v>0</v>
      </c>
    </row>
    <row r="11036" spans="1:11" x14ac:dyDescent="0.35">
      <c r="A11036">
        <v>31075</v>
      </c>
      <c r="B11036" t="s">
        <v>694</v>
      </c>
      <c r="C11036" s="70">
        <v>0</v>
      </c>
      <c r="D11036" s="70">
        <v>0</v>
      </c>
      <c r="E11036" s="71">
        <v>44753</v>
      </c>
      <c r="F11036" t="s">
        <v>15078</v>
      </c>
      <c r="G11036" t="s">
        <v>2142</v>
      </c>
      <c r="H11036" t="s">
        <v>15077</v>
      </c>
      <c r="I11036" t="s">
        <v>15076</v>
      </c>
      <c r="J11036" s="40">
        <v>0</v>
      </c>
      <c r="K11036" s="40">
        <v>366.21</v>
      </c>
    </row>
    <row r="11037" spans="1:11" x14ac:dyDescent="0.35">
      <c r="A11037">
        <v>31075</v>
      </c>
      <c r="B11037" t="s">
        <v>694</v>
      </c>
      <c r="C11037" s="70">
        <v>0</v>
      </c>
      <c r="D11037" s="70">
        <v>0</v>
      </c>
      <c r="E11037" s="71">
        <v>44773</v>
      </c>
      <c r="F11037" t="s">
        <v>3436</v>
      </c>
      <c r="G11037" t="s">
        <v>1912</v>
      </c>
      <c r="J11037" s="40">
        <v>366.21</v>
      </c>
      <c r="K11037" s="40">
        <v>0</v>
      </c>
    </row>
    <row r="11038" spans="1:11" x14ac:dyDescent="0.35">
      <c r="A11038">
        <v>31075</v>
      </c>
      <c r="B11038" t="s">
        <v>694</v>
      </c>
      <c r="C11038" s="70">
        <v>0</v>
      </c>
      <c r="D11038" s="70">
        <v>0</v>
      </c>
      <c r="E11038" s="71">
        <v>44773</v>
      </c>
      <c r="F11038" t="s">
        <v>5517</v>
      </c>
      <c r="G11038" t="s">
        <v>2247</v>
      </c>
      <c r="J11038" s="40">
        <v>0</v>
      </c>
      <c r="K11038" s="40">
        <v>0</v>
      </c>
    </row>
    <row r="11039" spans="1:11" x14ac:dyDescent="0.35">
      <c r="A11039">
        <v>31075</v>
      </c>
      <c r="B11039" t="s">
        <v>694</v>
      </c>
      <c r="C11039" s="70">
        <v>0</v>
      </c>
      <c r="D11039" s="70">
        <v>0</v>
      </c>
      <c r="E11039" s="71">
        <v>44894</v>
      </c>
      <c r="F11039" t="s">
        <v>15995</v>
      </c>
      <c r="G11039" t="s">
        <v>2142</v>
      </c>
      <c r="H11039" t="s">
        <v>15049</v>
      </c>
      <c r="I11039" t="s">
        <v>15048</v>
      </c>
      <c r="J11039" s="40">
        <v>0</v>
      </c>
      <c r="K11039" s="40">
        <v>11376</v>
      </c>
    </row>
    <row r="11040" spans="1:11" x14ac:dyDescent="0.35">
      <c r="A11040">
        <v>31075</v>
      </c>
      <c r="B11040" t="s">
        <v>694</v>
      </c>
      <c r="C11040" s="70">
        <v>0</v>
      </c>
      <c r="D11040" s="70">
        <v>0</v>
      </c>
      <c r="E11040" s="71">
        <v>44895</v>
      </c>
      <c r="F11040" t="s">
        <v>3418</v>
      </c>
      <c r="G11040" t="s">
        <v>1912</v>
      </c>
      <c r="H11040" t="s">
        <v>3417</v>
      </c>
      <c r="I11040" t="s">
        <v>3417</v>
      </c>
      <c r="J11040" s="40">
        <v>54.54</v>
      </c>
      <c r="K11040" s="40">
        <v>0</v>
      </c>
    </row>
    <row r="11041" spans="1:11" x14ac:dyDescent="0.35">
      <c r="A11041">
        <v>31075</v>
      </c>
      <c r="B11041" t="s">
        <v>694</v>
      </c>
      <c r="C11041" s="70">
        <v>0</v>
      </c>
      <c r="D11041" s="70">
        <v>0</v>
      </c>
      <c r="E11041" s="71">
        <v>44895</v>
      </c>
      <c r="F11041" t="s">
        <v>3418</v>
      </c>
      <c r="G11041" t="s">
        <v>1912</v>
      </c>
      <c r="H11041" t="s">
        <v>3417</v>
      </c>
      <c r="I11041" t="s">
        <v>3417</v>
      </c>
      <c r="J11041" s="40">
        <v>11376</v>
      </c>
      <c r="K11041" s="40">
        <v>0</v>
      </c>
    </row>
    <row r="11042" spans="1:11" x14ac:dyDescent="0.35">
      <c r="A11042">
        <v>31075</v>
      </c>
      <c r="B11042" t="s">
        <v>694</v>
      </c>
      <c r="C11042" s="70">
        <v>0</v>
      </c>
      <c r="D11042" s="70">
        <v>0</v>
      </c>
      <c r="E11042" s="71">
        <v>44895</v>
      </c>
      <c r="F11042" t="s">
        <v>4230</v>
      </c>
      <c r="G11042" t="s">
        <v>2247</v>
      </c>
      <c r="H11042" t="s">
        <v>1916</v>
      </c>
      <c r="I11042" t="s">
        <v>1916</v>
      </c>
      <c r="J11042" s="40">
        <v>0</v>
      </c>
      <c r="K11042" s="40">
        <v>0</v>
      </c>
    </row>
    <row r="11043" spans="1:11" x14ac:dyDescent="0.35">
      <c r="A11043">
        <v>31075</v>
      </c>
      <c r="B11043" t="s">
        <v>694</v>
      </c>
      <c r="C11043" s="70">
        <v>0</v>
      </c>
      <c r="D11043" s="70">
        <v>0</v>
      </c>
      <c r="E11043" s="71">
        <v>44926</v>
      </c>
      <c r="F11043" t="s">
        <v>3870</v>
      </c>
      <c r="G11043" t="s">
        <v>2247</v>
      </c>
      <c r="H11043" t="s">
        <v>1911</v>
      </c>
      <c r="I11043" t="s">
        <v>1911</v>
      </c>
      <c r="J11043" s="40">
        <v>0</v>
      </c>
      <c r="K11043" s="40">
        <v>0</v>
      </c>
    </row>
    <row r="11044" spans="1:11" x14ac:dyDescent="0.35">
      <c r="A11044">
        <v>31078</v>
      </c>
      <c r="B11044" t="s">
        <v>17536</v>
      </c>
      <c r="C11044" s="70">
        <v>0</v>
      </c>
      <c r="D11044" s="70">
        <v>0</v>
      </c>
      <c r="E11044" s="71">
        <v>44801</v>
      </c>
      <c r="F11044" t="s">
        <v>16636</v>
      </c>
      <c r="G11044" t="s">
        <v>1912</v>
      </c>
      <c r="J11044" s="40">
        <v>1000</v>
      </c>
      <c r="K11044" s="40">
        <v>0</v>
      </c>
    </row>
    <row r="11045" spans="1:11" x14ac:dyDescent="0.35">
      <c r="A11045">
        <v>31078</v>
      </c>
      <c r="B11045" t="s">
        <v>17536</v>
      </c>
      <c r="C11045" s="70">
        <v>0</v>
      </c>
      <c r="D11045" s="70">
        <v>0</v>
      </c>
      <c r="E11045" s="71">
        <v>44801</v>
      </c>
      <c r="F11045" t="s">
        <v>16636</v>
      </c>
      <c r="G11045" t="s">
        <v>1912</v>
      </c>
      <c r="J11045" s="40">
        <v>500</v>
      </c>
      <c r="K11045" s="40">
        <v>0</v>
      </c>
    </row>
    <row r="11046" spans="1:11" x14ac:dyDescent="0.35">
      <c r="A11046">
        <v>31078</v>
      </c>
      <c r="B11046" t="s">
        <v>17536</v>
      </c>
      <c r="C11046" s="70">
        <v>0</v>
      </c>
      <c r="D11046" s="70">
        <v>0</v>
      </c>
      <c r="E11046" s="71">
        <v>44801</v>
      </c>
      <c r="F11046" t="s">
        <v>16636</v>
      </c>
      <c r="G11046" t="s">
        <v>1912</v>
      </c>
      <c r="J11046" s="40">
        <v>500</v>
      </c>
      <c r="K11046" s="40">
        <v>0</v>
      </c>
    </row>
    <row r="11047" spans="1:11" x14ac:dyDescent="0.35">
      <c r="A11047">
        <v>31078</v>
      </c>
      <c r="B11047" t="s">
        <v>17536</v>
      </c>
      <c r="C11047" s="70">
        <v>0</v>
      </c>
      <c r="D11047" s="70">
        <v>0</v>
      </c>
      <c r="E11047" s="71">
        <v>44801</v>
      </c>
      <c r="F11047" t="s">
        <v>16636</v>
      </c>
      <c r="G11047" t="s">
        <v>1912</v>
      </c>
      <c r="J11047" s="40">
        <v>500</v>
      </c>
      <c r="K11047" s="40">
        <v>0</v>
      </c>
    </row>
    <row r="11048" spans="1:11" x14ac:dyDescent="0.35">
      <c r="A11048">
        <v>31078</v>
      </c>
      <c r="B11048" t="s">
        <v>17536</v>
      </c>
      <c r="C11048" s="70">
        <v>0</v>
      </c>
      <c r="D11048" s="70">
        <v>0</v>
      </c>
      <c r="E11048" s="71">
        <v>44804</v>
      </c>
      <c r="F11048" t="s">
        <v>5045</v>
      </c>
      <c r="G11048" t="s">
        <v>2247</v>
      </c>
      <c r="H11048" t="s">
        <v>2265</v>
      </c>
      <c r="J11048" s="40">
        <v>0</v>
      </c>
      <c r="K11048" s="40">
        <v>0</v>
      </c>
    </row>
    <row r="11049" spans="1:11" x14ac:dyDescent="0.35">
      <c r="A11049">
        <v>31078</v>
      </c>
      <c r="B11049" t="s">
        <v>17536</v>
      </c>
      <c r="C11049" s="70">
        <v>0</v>
      </c>
      <c r="D11049" s="70">
        <v>0</v>
      </c>
      <c r="E11049" s="71">
        <v>44805</v>
      </c>
      <c r="F11049" t="s">
        <v>16582</v>
      </c>
      <c r="G11049" t="s">
        <v>1907</v>
      </c>
      <c r="H11049" t="s">
        <v>4965</v>
      </c>
      <c r="J11049" s="40">
        <v>0</v>
      </c>
      <c r="K11049" s="40">
        <v>500</v>
      </c>
    </row>
    <row r="11050" spans="1:11" x14ac:dyDescent="0.35">
      <c r="A11050">
        <v>31078</v>
      </c>
      <c r="B11050" t="s">
        <v>17536</v>
      </c>
      <c r="C11050" s="70">
        <v>0</v>
      </c>
      <c r="D11050" s="70">
        <v>0</v>
      </c>
      <c r="E11050" s="71">
        <v>44805</v>
      </c>
      <c r="F11050" t="s">
        <v>16581</v>
      </c>
      <c r="G11050" t="s">
        <v>1907</v>
      </c>
      <c r="H11050" t="s">
        <v>4965</v>
      </c>
      <c r="J11050" s="40">
        <v>0</v>
      </c>
      <c r="K11050" s="40">
        <v>1000</v>
      </c>
    </row>
    <row r="11051" spans="1:11" x14ac:dyDescent="0.35">
      <c r="A11051">
        <v>31078</v>
      </c>
      <c r="B11051" t="s">
        <v>17536</v>
      </c>
      <c r="C11051" s="70">
        <v>0</v>
      </c>
      <c r="D11051" s="70">
        <v>0</v>
      </c>
      <c r="E11051" s="71">
        <v>44805</v>
      </c>
      <c r="F11051" t="s">
        <v>16580</v>
      </c>
      <c r="G11051" t="s">
        <v>1907</v>
      </c>
      <c r="H11051" t="s">
        <v>4965</v>
      </c>
      <c r="J11051" s="40">
        <v>0</v>
      </c>
      <c r="K11051" s="40">
        <v>500</v>
      </c>
    </row>
    <row r="11052" spans="1:11" x14ac:dyDescent="0.35">
      <c r="A11052">
        <v>31078</v>
      </c>
      <c r="B11052" t="s">
        <v>17536</v>
      </c>
      <c r="C11052" s="70">
        <v>0</v>
      </c>
      <c r="D11052" s="70">
        <v>0</v>
      </c>
      <c r="E11052" s="71">
        <v>44805</v>
      </c>
      <c r="F11052" t="s">
        <v>16579</v>
      </c>
      <c r="G11052" t="s">
        <v>1907</v>
      </c>
      <c r="H11052" t="s">
        <v>4965</v>
      </c>
      <c r="J11052" s="40">
        <v>0</v>
      </c>
      <c r="K11052" s="40">
        <v>500</v>
      </c>
    </row>
    <row r="11053" spans="1:11" x14ac:dyDescent="0.35">
      <c r="A11053">
        <v>31078</v>
      </c>
      <c r="B11053" t="s">
        <v>17536</v>
      </c>
      <c r="C11053" s="70">
        <v>0</v>
      </c>
      <c r="D11053" s="70">
        <v>0</v>
      </c>
      <c r="E11053" s="71">
        <v>44834</v>
      </c>
      <c r="F11053" t="s">
        <v>4919</v>
      </c>
      <c r="G11053" t="s">
        <v>2247</v>
      </c>
      <c r="H11053" t="s">
        <v>2262</v>
      </c>
      <c r="J11053" s="40">
        <v>0</v>
      </c>
      <c r="K11053" s="40">
        <v>0</v>
      </c>
    </row>
    <row r="11054" spans="1:11" x14ac:dyDescent="0.35">
      <c r="A11054">
        <v>31080</v>
      </c>
      <c r="B11054" t="s">
        <v>17514</v>
      </c>
      <c r="C11054" s="70">
        <v>-18855.2</v>
      </c>
      <c r="D11054" s="70">
        <v>-6063.86</v>
      </c>
      <c r="E11054" s="71">
        <v>44562</v>
      </c>
      <c r="F11054" t="s">
        <v>3351</v>
      </c>
      <c r="G11054" t="s">
        <v>2142</v>
      </c>
      <c r="H11054" t="s">
        <v>3350</v>
      </c>
      <c r="I11054" t="s">
        <v>3349</v>
      </c>
      <c r="J11054" s="40">
        <v>0</v>
      </c>
      <c r="K11054" s="40">
        <v>5000</v>
      </c>
    </row>
    <row r="11055" spans="1:11" x14ac:dyDescent="0.35">
      <c r="A11055">
        <v>31080</v>
      </c>
      <c r="B11055" t="s">
        <v>17514</v>
      </c>
      <c r="C11055" s="70">
        <v>-18855.2</v>
      </c>
      <c r="D11055" s="70">
        <v>-6063.86</v>
      </c>
      <c r="E11055" s="71">
        <v>44580</v>
      </c>
      <c r="F11055" t="s">
        <v>17535</v>
      </c>
      <c r="G11055" t="s">
        <v>15843</v>
      </c>
      <c r="H11055" t="s">
        <v>17534</v>
      </c>
      <c r="J11055" s="40">
        <v>6115.8</v>
      </c>
      <c r="K11055" s="40">
        <v>0</v>
      </c>
    </row>
    <row r="11056" spans="1:11" x14ac:dyDescent="0.35">
      <c r="A11056">
        <v>31080</v>
      </c>
      <c r="B11056" t="s">
        <v>17514</v>
      </c>
      <c r="C11056" s="70">
        <v>-18855.2</v>
      </c>
      <c r="D11056" s="70">
        <v>-6063.86</v>
      </c>
      <c r="E11056" s="71">
        <v>44592</v>
      </c>
      <c r="F11056" t="s">
        <v>6883</v>
      </c>
      <c r="G11056" t="s">
        <v>2247</v>
      </c>
      <c r="J11056" s="40">
        <v>0</v>
      </c>
      <c r="K11056" s="40">
        <v>16.190000000000001</v>
      </c>
    </row>
    <row r="11057" spans="1:11" x14ac:dyDescent="0.35">
      <c r="A11057">
        <v>31080</v>
      </c>
      <c r="B11057" t="s">
        <v>17514</v>
      </c>
      <c r="C11057" s="70">
        <v>-18855.2</v>
      </c>
      <c r="D11057" s="70">
        <v>-6063.86</v>
      </c>
      <c r="E11057" s="71">
        <v>44593</v>
      </c>
      <c r="F11057" t="s">
        <v>3345</v>
      </c>
      <c r="G11057" t="s">
        <v>2142</v>
      </c>
      <c r="H11057" t="s">
        <v>3344</v>
      </c>
      <c r="I11057" t="s">
        <v>3343</v>
      </c>
      <c r="J11057" s="40">
        <v>0</v>
      </c>
      <c r="K11057" s="40">
        <v>5000</v>
      </c>
    </row>
    <row r="11058" spans="1:11" x14ac:dyDescent="0.35">
      <c r="A11058">
        <v>31080</v>
      </c>
      <c r="B11058" t="s">
        <v>17514</v>
      </c>
      <c r="C11058" s="70">
        <v>-18855.2</v>
      </c>
      <c r="D11058" s="70">
        <v>-6063.86</v>
      </c>
      <c r="E11058" s="71">
        <v>44606</v>
      </c>
      <c r="F11058" t="s">
        <v>17533</v>
      </c>
      <c r="G11058" t="s">
        <v>15843</v>
      </c>
      <c r="H11058" t="s">
        <v>17532</v>
      </c>
      <c r="J11058" s="40">
        <v>5000</v>
      </c>
      <c r="K11058" s="40">
        <v>0</v>
      </c>
    </row>
    <row r="11059" spans="1:11" x14ac:dyDescent="0.35">
      <c r="A11059">
        <v>31080</v>
      </c>
      <c r="B11059" t="s">
        <v>17514</v>
      </c>
      <c r="C11059" s="70">
        <v>-18855.2</v>
      </c>
      <c r="D11059" s="70">
        <v>-6063.86</v>
      </c>
      <c r="E11059" s="71">
        <v>44606</v>
      </c>
      <c r="F11059" t="s">
        <v>6707</v>
      </c>
      <c r="G11059" t="s">
        <v>1907</v>
      </c>
      <c r="H11059" t="s">
        <v>3350</v>
      </c>
      <c r="I11059" t="s">
        <v>3349</v>
      </c>
      <c r="J11059" s="40">
        <v>0</v>
      </c>
      <c r="K11059" s="40">
        <v>1.39</v>
      </c>
    </row>
    <row r="11060" spans="1:11" x14ac:dyDescent="0.35">
      <c r="A11060">
        <v>31080</v>
      </c>
      <c r="B11060" t="s">
        <v>17514</v>
      </c>
      <c r="C11060" s="70">
        <v>-18855.2</v>
      </c>
      <c r="D11060" s="70">
        <v>-6063.86</v>
      </c>
      <c r="E11060" s="71">
        <v>44621</v>
      </c>
      <c r="F11060" t="s">
        <v>3342</v>
      </c>
      <c r="G11060" t="s">
        <v>2142</v>
      </c>
      <c r="H11060" t="s">
        <v>3341</v>
      </c>
      <c r="I11060" t="s">
        <v>3340</v>
      </c>
      <c r="J11060" s="40">
        <v>0</v>
      </c>
      <c r="K11060" s="40">
        <v>5000</v>
      </c>
    </row>
    <row r="11061" spans="1:11" x14ac:dyDescent="0.35">
      <c r="A11061">
        <v>31080</v>
      </c>
      <c r="B11061" t="s">
        <v>17514</v>
      </c>
      <c r="C11061" s="70">
        <v>-18855.2</v>
      </c>
      <c r="D11061" s="70">
        <v>-6063.86</v>
      </c>
      <c r="E11061" s="71">
        <v>44641</v>
      </c>
      <c r="F11061" t="s">
        <v>17531</v>
      </c>
      <c r="G11061" t="s">
        <v>15843</v>
      </c>
      <c r="H11061" t="s">
        <v>17530</v>
      </c>
      <c r="J11061" s="40">
        <v>10000</v>
      </c>
      <c r="K11061" s="40">
        <v>0</v>
      </c>
    </row>
    <row r="11062" spans="1:11" x14ac:dyDescent="0.35">
      <c r="A11062">
        <v>31080</v>
      </c>
      <c r="B11062" t="s">
        <v>17514</v>
      </c>
      <c r="C11062" s="70">
        <v>-18855.2</v>
      </c>
      <c r="D11062" s="70">
        <v>-6063.86</v>
      </c>
      <c r="E11062" s="71">
        <v>44641</v>
      </c>
      <c r="F11062" t="s">
        <v>6686</v>
      </c>
      <c r="G11062" t="s">
        <v>1907</v>
      </c>
      <c r="H11062" t="s">
        <v>3341</v>
      </c>
      <c r="I11062" t="s">
        <v>3340</v>
      </c>
      <c r="J11062" s="40">
        <v>0</v>
      </c>
      <c r="K11062" s="40">
        <v>236.71</v>
      </c>
    </row>
    <row r="11063" spans="1:11" x14ac:dyDescent="0.35">
      <c r="A11063">
        <v>31080</v>
      </c>
      <c r="B11063" t="s">
        <v>17514</v>
      </c>
      <c r="C11063" s="70">
        <v>-18855.2</v>
      </c>
      <c r="D11063" s="70">
        <v>-6063.86</v>
      </c>
      <c r="E11063" s="71">
        <v>44651</v>
      </c>
      <c r="F11063" t="s">
        <v>6593</v>
      </c>
      <c r="G11063" t="s">
        <v>2247</v>
      </c>
      <c r="J11063" s="40">
        <v>202.35</v>
      </c>
      <c r="K11063" s="40">
        <v>0</v>
      </c>
    </row>
    <row r="11064" spans="1:11" x14ac:dyDescent="0.35">
      <c r="A11064">
        <v>31080</v>
      </c>
      <c r="B11064" t="s">
        <v>17514</v>
      </c>
      <c r="C11064" s="70">
        <v>-18855.2</v>
      </c>
      <c r="D11064" s="70">
        <v>-6063.86</v>
      </c>
      <c r="E11064" s="71">
        <v>44652</v>
      </c>
      <c r="F11064" t="s">
        <v>3333</v>
      </c>
      <c r="G11064" t="s">
        <v>2142</v>
      </c>
      <c r="H11064" t="s">
        <v>3332</v>
      </c>
      <c r="I11064" t="s">
        <v>3331</v>
      </c>
      <c r="J11064" s="40">
        <v>0</v>
      </c>
      <c r="K11064" s="40">
        <v>5000</v>
      </c>
    </row>
    <row r="11065" spans="1:11" x14ac:dyDescent="0.35">
      <c r="A11065">
        <v>31080</v>
      </c>
      <c r="B11065" t="s">
        <v>17514</v>
      </c>
      <c r="C11065" s="70">
        <v>-18855.2</v>
      </c>
      <c r="D11065" s="70">
        <v>-6063.86</v>
      </c>
      <c r="E11065" s="71">
        <v>44677</v>
      </c>
      <c r="F11065" t="s">
        <v>17529</v>
      </c>
      <c r="G11065" t="s">
        <v>15843</v>
      </c>
      <c r="H11065" t="s">
        <v>6400</v>
      </c>
      <c r="J11065" s="40">
        <v>5000</v>
      </c>
      <c r="K11065" s="40">
        <v>0</v>
      </c>
    </row>
    <row r="11066" spans="1:11" x14ac:dyDescent="0.35">
      <c r="A11066">
        <v>31080</v>
      </c>
      <c r="B11066" t="s">
        <v>17514</v>
      </c>
      <c r="C11066" s="70">
        <v>-18855.2</v>
      </c>
      <c r="D11066" s="70">
        <v>-6063.86</v>
      </c>
      <c r="E11066" s="71">
        <v>44677</v>
      </c>
      <c r="F11066" t="s">
        <v>6401</v>
      </c>
      <c r="G11066" t="s">
        <v>1907</v>
      </c>
      <c r="H11066" t="s">
        <v>6400</v>
      </c>
      <c r="J11066" s="40">
        <v>0</v>
      </c>
      <c r="K11066" s="40">
        <v>167.46</v>
      </c>
    </row>
    <row r="11067" spans="1:11" x14ac:dyDescent="0.35">
      <c r="A11067">
        <v>31080</v>
      </c>
      <c r="B11067" t="s">
        <v>17514</v>
      </c>
      <c r="C11067" s="70">
        <v>-18855.2</v>
      </c>
      <c r="D11067" s="70">
        <v>-6063.86</v>
      </c>
      <c r="E11067" s="71">
        <v>44681</v>
      </c>
      <c r="F11067" t="s">
        <v>6341</v>
      </c>
      <c r="G11067" t="s">
        <v>2247</v>
      </c>
      <c r="J11067" s="40">
        <v>0</v>
      </c>
      <c r="K11067" s="40">
        <v>43.86</v>
      </c>
    </row>
    <row r="11068" spans="1:11" x14ac:dyDescent="0.35">
      <c r="A11068">
        <v>31080</v>
      </c>
      <c r="B11068" t="s">
        <v>17514</v>
      </c>
      <c r="C11068" s="70">
        <v>-18855.2</v>
      </c>
      <c r="D11068" s="70">
        <v>-6063.86</v>
      </c>
      <c r="E11068" s="71">
        <v>44681</v>
      </c>
      <c r="F11068" t="s">
        <v>6164</v>
      </c>
      <c r="G11068" t="s">
        <v>2247</v>
      </c>
      <c r="J11068" s="40">
        <v>211.32</v>
      </c>
      <c r="K11068" s="40">
        <v>0</v>
      </c>
    </row>
    <row r="11069" spans="1:11" x14ac:dyDescent="0.35">
      <c r="A11069">
        <v>31080</v>
      </c>
      <c r="B11069" t="s">
        <v>17514</v>
      </c>
      <c r="C11069" s="70">
        <v>-18855.2</v>
      </c>
      <c r="D11069" s="70">
        <v>-6063.86</v>
      </c>
      <c r="E11069" s="71">
        <v>44682</v>
      </c>
      <c r="F11069" t="s">
        <v>3329</v>
      </c>
      <c r="G11069" t="s">
        <v>2142</v>
      </c>
      <c r="H11069" t="s">
        <v>3328</v>
      </c>
      <c r="I11069" t="s">
        <v>3327</v>
      </c>
      <c r="J11069" s="40">
        <v>0</v>
      </c>
      <c r="K11069" s="40">
        <v>5000</v>
      </c>
    </row>
    <row r="11070" spans="1:11" x14ac:dyDescent="0.35">
      <c r="A11070">
        <v>31080</v>
      </c>
      <c r="B11070" t="s">
        <v>17514</v>
      </c>
      <c r="C11070" s="70">
        <v>-18855.2</v>
      </c>
      <c r="D11070" s="70">
        <v>-6063.86</v>
      </c>
      <c r="E11070" s="71">
        <v>44712</v>
      </c>
      <c r="F11070" t="s">
        <v>6018</v>
      </c>
      <c r="G11070" t="s">
        <v>2247</v>
      </c>
      <c r="J11070" s="40">
        <v>0</v>
      </c>
      <c r="K11070" s="40">
        <v>2.74</v>
      </c>
    </row>
    <row r="11071" spans="1:11" x14ac:dyDescent="0.35">
      <c r="A11071">
        <v>31080</v>
      </c>
      <c r="B11071" t="s">
        <v>17514</v>
      </c>
      <c r="C11071" s="70">
        <v>-18855.2</v>
      </c>
      <c r="D11071" s="70">
        <v>-6063.86</v>
      </c>
      <c r="E11071" s="71">
        <v>44713</v>
      </c>
      <c r="F11071" t="s">
        <v>3322</v>
      </c>
      <c r="G11071" t="s">
        <v>2142</v>
      </c>
      <c r="H11071" t="s">
        <v>3321</v>
      </c>
      <c r="I11071" t="s">
        <v>3320</v>
      </c>
      <c r="J11071" s="40">
        <v>0</v>
      </c>
      <c r="K11071" s="40">
        <v>5000</v>
      </c>
    </row>
    <row r="11072" spans="1:11" x14ac:dyDescent="0.35">
      <c r="A11072">
        <v>31080</v>
      </c>
      <c r="B11072" t="s">
        <v>17514</v>
      </c>
      <c r="C11072" s="70">
        <v>-18855.2</v>
      </c>
      <c r="D11072" s="70">
        <v>-6063.86</v>
      </c>
      <c r="E11072" s="71">
        <v>44728</v>
      </c>
      <c r="F11072" t="s">
        <v>17528</v>
      </c>
      <c r="G11072" t="s">
        <v>15843</v>
      </c>
      <c r="H11072" t="s">
        <v>17527</v>
      </c>
      <c r="J11072" s="40">
        <v>5000</v>
      </c>
      <c r="K11072" s="40">
        <v>0</v>
      </c>
    </row>
    <row r="11073" spans="1:11" x14ac:dyDescent="0.35">
      <c r="A11073">
        <v>31080</v>
      </c>
      <c r="B11073" t="s">
        <v>17514</v>
      </c>
      <c r="C11073" s="70">
        <v>-18855.2</v>
      </c>
      <c r="D11073" s="70">
        <v>-6063.86</v>
      </c>
      <c r="E11073" s="71">
        <v>44728</v>
      </c>
      <c r="F11073" t="s">
        <v>17526</v>
      </c>
      <c r="G11073" t="s">
        <v>15843</v>
      </c>
      <c r="H11073" t="s">
        <v>17525</v>
      </c>
      <c r="J11073" s="40">
        <v>-5000</v>
      </c>
      <c r="K11073" s="40">
        <v>0</v>
      </c>
    </row>
    <row r="11074" spans="1:11" x14ac:dyDescent="0.35">
      <c r="A11074">
        <v>31080</v>
      </c>
      <c r="B11074" t="s">
        <v>17514</v>
      </c>
      <c r="C11074" s="70">
        <v>-18855.2</v>
      </c>
      <c r="D11074" s="70">
        <v>-6063.86</v>
      </c>
      <c r="E11074" s="71">
        <v>44728</v>
      </c>
      <c r="F11074" t="s">
        <v>17524</v>
      </c>
      <c r="G11074" t="s">
        <v>15843</v>
      </c>
      <c r="H11074" t="s">
        <v>17523</v>
      </c>
      <c r="J11074" s="40">
        <v>10000</v>
      </c>
      <c r="K11074" s="40">
        <v>0</v>
      </c>
    </row>
    <row r="11075" spans="1:11" x14ac:dyDescent="0.35">
      <c r="A11075">
        <v>31080</v>
      </c>
      <c r="B11075" t="s">
        <v>17514</v>
      </c>
      <c r="C11075" s="70">
        <v>-18855.2</v>
      </c>
      <c r="D11075" s="70">
        <v>-6063.86</v>
      </c>
      <c r="E11075" s="71">
        <v>44728</v>
      </c>
      <c r="F11075" t="s">
        <v>5865</v>
      </c>
      <c r="G11075" t="s">
        <v>1907</v>
      </c>
      <c r="H11075" t="s">
        <v>3321</v>
      </c>
      <c r="I11075" t="s">
        <v>3320</v>
      </c>
      <c r="J11075" s="40">
        <v>0</v>
      </c>
      <c r="K11075" s="40">
        <v>346.79</v>
      </c>
    </row>
    <row r="11076" spans="1:11" x14ac:dyDescent="0.35">
      <c r="A11076">
        <v>31080</v>
      </c>
      <c r="B11076" t="s">
        <v>17514</v>
      </c>
      <c r="C11076" s="70">
        <v>-18855.2</v>
      </c>
      <c r="D11076" s="70">
        <v>-6063.86</v>
      </c>
      <c r="E11076" s="71">
        <v>44742</v>
      </c>
      <c r="F11076" t="s">
        <v>5755</v>
      </c>
      <c r="G11076" t="s">
        <v>2247</v>
      </c>
      <c r="J11076" s="40">
        <v>349.53</v>
      </c>
      <c r="K11076" s="40">
        <v>0</v>
      </c>
    </row>
    <row r="11077" spans="1:11" x14ac:dyDescent="0.35">
      <c r="A11077">
        <v>31080</v>
      </c>
      <c r="B11077" t="s">
        <v>17514</v>
      </c>
      <c r="C11077" s="70">
        <v>-18855.2</v>
      </c>
      <c r="D11077" s="70">
        <v>-6063.86</v>
      </c>
      <c r="E11077" s="71">
        <v>44743</v>
      </c>
      <c r="F11077" t="s">
        <v>3318</v>
      </c>
      <c r="G11077" t="s">
        <v>2142</v>
      </c>
      <c r="H11077" t="s">
        <v>3317</v>
      </c>
      <c r="I11077" t="s">
        <v>3316</v>
      </c>
      <c r="J11077" s="40">
        <v>0</v>
      </c>
      <c r="K11077" s="40">
        <v>5000</v>
      </c>
    </row>
    <row r="11078" spans="1:11" x14ac:dyDescent="0.35">
      <c r="A11078">
        <v>31080</v>
      </c>
      <c r="B11078" t="s">
        <v>17514</v>
      </c>
      <c r="C11078" s="70">
        <v>-18855.2</v>
      </c>
      <c r="D11078" s="70">
        <v>-6063.86</v>
      </c>
      <c r="E11078" s="71">
        <v>44754</v>
      </c>
      <c r="F11078" t="s">
        <v>3315</v>
      </c>
      <c r="G11078" t="s">
        <v>2142</v>
      </c>
      <c r="H11078" t="s">
        <v>3314</v>
      </c>
      <c r="I11078" t="s">
        <v>3313</v>
      </c>
      <c r="J11078" s="40">
        <v>0</v>
      </c>
      <c r="K11078" s="40">
        <v>-5000</v>
      </c>
    </row>
    <row r="11079" spans="1:11" x14ac:dyDescent="0.35">
      <c r="A11079">
        <v>31080</v>
      </c>
      <c r="B11079" t="s">
        <v>17514</v>
      </c>
      <c r="C11079" s="70">
        <v>-18855.2</v>
      </c>
      <c r="D11079" s="70">
        <v>-6063.86</v>
      </c>
      <c r="E11079" s="71">
        <v>44754</v>
      </c>
      <c r="F11079" t="s">
        <v>5566</v>
      </c>
      <c r="G11079" t="s">
        <v>1907</v>
      </c>
      <c r="H11079" t="s">
        <v>3314</v>
      </c>
      <c r="I11079" t="s">
        <v>3313</v>
      </c>
      <c r="J11079" s="40">
        <v>0</v>
      </c>
      <c r="K11079" s="40">
        <v>108.42</v>
      </c>
    </row>
    <row r="11080" spans="1:11" x14ac:dyDescent="0.35">
      <c r="A11080">
        <v>31080</v>
      </c>
      <c r="B11080" t="s">
        <v>17514</v>
      </c>
      <c r="C11080" s="70">
        <v>-18855.2</v>
      </c>
      <c r="D11080" s="70">
        <v>-6063.86</v>
      </c>
      <c r="E11080" s="71">
        <v>44755</v>
      </c>
      <c r="F11080" t="s">
        <v>17522</v>
      </c>
      <c r="G11080" t="s">
        <v>15843</v>
      </c>
      <c r="H11080" t="s">
        <v>17521</v>
      </c>
      <c r="I11080" t="s">
        <v>17520</v>
      </c>
      <c r="J11080" s="40">
        <v>5000</v>
      </c>
      <c r="K11080" s="40">
        <v>0</v>
      </c>
    </row>
    <row r="11081" spans="1:11" x14ac:dyDescent="0.35">
      <c r="A11081">
        <v>31080</v>
      </c>
      <c r="B11081" t="s">
        <v>17514</v>
      </c>
      <c r="C11081" s="70">
        <v>-18855.2</v>
      </c>
      <c r="D11081" s="70">
        <v>-6063.86</v>
      </c>
      <c r="E11081" s="71">
        <v>44768</v>
      </c>
      <c r="F11081" t="s">
        <v>3312</v>
      </c>
      <c r="G11081" t="s">
        <v>2142</v>
      </c>
      <c r="H11081" t="s">
        <v>3311</v>
      </c>
      <c r="I11081" t="s">
        <v>3300</v>
      </c>
      <c r="J11081" s="40">
        <v>0</v>
      </c>
      <c r="K11081" s="40">
        <v>-4962.8500000000004</v>
      </c>
    </row>
    <row r="11082" spans="1:11" x14ac:dyDescent="0.35">
      <c r="A11082">
        <v>31080</v>
      </c>
      <c r="B11082" t="s">
        <v>17514</v>
      </c>
      <c r="C11082" s="70">
        <v>-18855.2</v>
      </c>
      <c r="D11082" s="70">
        <v>-6063.86</v>
      </c>
      <c r="E11082" s="71">
        <v>44773</v>
      </c>
      <c r="F11082" t="s">
        <v>5449</v>
      </c>
      <c r="G11082" t="s">
        <v>2247</v>
      </c>
      <c r="J11082" s="40">
        <v>339.3</v>
      </c>
      <c r="K11082" s="40">
        <v>0</v>
      </c>
    </row>
    <row r="11083" spans="1:11" x14ac:dyDescent="0.35">
      <c r="A11083">
        <v>31080</v>
      </c>
      <c r="B11083" t="s">
        <v>17514</v>
      </c>
      <c r="C11083" s="70">
        <v>-18855.2</v>
      </c>
      <c r="D11083" s="70">
        <v>-6063.86</v>
      </c>
      <c r="E11083" s="71">
        <v>44775</v>
      </c>
      <c r="F11083" t="s">
        <v>17519</v>
      </c>
      <c r="G11083" t="s">
        <v>15843</v>
      </c>
      <c r="H11083" t="s">
        <v>17518</v>
      </c>
      <c r="J11083" s="40">
        <v>4940.8999999999996</v>
      </c>
      <c r="K11083" s="40">
        <v>0</v>
      </c>
    </row>
    <row r="11084" spans="1:11" x14ac:dyDescent="0.35">
      <c r="A11084">
        <v>31080</v>
      </c>
      <c r="B11084" t="s">
        <v>17514</v>
      </c>
      <c r="C11084" s="70">
        <v>-18855.2</v>
      </c>
      <c r="D11084" s="70">
        <v>-6063.86</v>
      </c>
      <c r="E11084" s="71">
        <v>44775</v>
      </c>
      <c r="F11084" t="s">
        <v>17517</v>
      </c>
      <c r="G11084" t="s">
        <v>15843</v>
      </c>
      <c r="H11084" t="s">
        <v>17516</v>
      </c>
      <c r="J11084" s="40">
        <v>-4940.8999999999996</v>
      </c>
      <c r="K11084" s="40">
        <v>0</v>
      </c>
    </row>
    <row r="11085" spans="1:11" x14ac:dyDescent="0.35">
      <c r="A11085">
        <v>31080</v>
      </c>
      <c r="B11085" t="s">
        <v>17514</v>
      </c>
      <c r="C11085" s="70">
        <v>-18855.2</v>
      </c>
      <c r="D11085" s="70">
        <v>-6063.86</v>
      </c>
      <c r="E11085" s="71">
        <v>44775</v>
      </c>
      <c r="F11085" t="s">
        <v>17515</v>
      </c>
      <c r="G11085" t="s">
        <v>1907</v>
      </c>
      <c r="H11085" t="s">
        <v>3938</v>
      </c>
      <c r="J11085" s="40">
        <v>0</v>
      </c>
      <c r="K11085" s="40">
        <v>4940.8999999999996</v>
      </c>
    </row>
    <row r="11086" spans="1:11" x14ac:dyDescent="0.35">
      <c r="A11086">
        <v>31080</v>
      </c>
      <c r="B11086" t="s">
        <v>17514</v>
      </c>
      <c r="C11086" s="70">
        <v>-18855.2</v>
      </c>
      <c r="D11086" s="70">
        <v>-6063.86</v>
      </c>
      <c r="E11086" s="71">
        <v>44804</v>
      </c>
      <c r="F11086" t="s">
        <v>4976</v>
      </c>
      <c r="G11086" t="s">
        <v>2247</v>
      </c>
      <c r="H11086" t="s">
        <v>2265</v>
      </c>
      <c r="J11086" s="40">
        <v>0</v>
      </c>
      <c r="K11086" s="40">
        <v>258.19</v>
      </c>
    </row>
    <row r="11087" spans="1:11" x14ac:dyDescent="0.35">
      <c r="A11087">
        <v>31080</v>
      </c>
      <c r="B11087" t="s">
        <v>17514</v>
      </c>
      <c r="C11087" s="70">
        <v>-18855.2</v>
      </c>
      <c r="D11087" s="70">
        <v>-6063.86</v>
      </c>
      <c r="E11087" s="71">
        <v>44834</v>
      </c>
      <c r="F11087" t="s">
        <v>4842</v>
      </c>
      <c r="G11087" t="s">
        <v>2247</v>
      </c>
      <c r="H11087" t="s">
        <v>2262</v>
      </c>
      <c r="J11087" s="40">
        <v>0</v>
      </c>
      <c r="K11087" s="40">
        <v>190.3</v>
      </c>
    </row>
    <row r="11088" spans="1:11" x14ac:dyDescent="0.35">
      <c r="A11088">
        <v>31080</v>
      </c>
      <c r="B11088" t="s">
        <v>17514</v>
      </c>
      <c r="C11088" s="70">
        <v>-18855.2</v>
      </c>
      <c r="D11088" s="70">
        <v>-6063.86</v>
      </c>
      <c r="E11088" s="71">
        <v>44865</v>
      </c>
      <c r="F11088" t="s">
        <v>4318</v>
      </c>
      <c r="G11088" t="s">
        <v>2247</v>
      </c>
      <c r="H11088" t="s">
        <v>1919</v>
      </c>
      <c r="I11088" t="s">
        <v>1919</v>
      </c>
      <c r="J11088" s="40">
        <v>137.94999999999999</v>
      </c>
      <c r="K11088" s="40">
        <v>0</v>
      </c>
    </row>
    <row r="11089" spans="1:11" x14ac:dyDescent="0.35">
      <c r="A11089">
        <v>31080</v>
      </c>
      <c r="B11089" t="s">
        <v>17514</v>
      </c>
      <c r="C11089" s="70">
        <v>-18855.2</v>
      </c>
      <c r="D11089" s="70">
        <v>-6063.86</v>
      </c>
      <c r="E11089" s="71">
        <v>44895</v>
      </c>
      <c r="F11089" t="s">
        <v>4140</v>
      </c>
      <c r="G11089" t="s">
        <v>2247</v>
      </c>
      <c r="H11089" t="s">
        <v>1916</v>
      </c>
      <c r="I11089" t="s">
        <v>1916</v>
      </c>
      <c r="J11089" s="40">
        <v>218.47</v>
      </c>
      <c r="K11089" s="40">
        <v>0</v>
      </c>
    </row>
    <row r="11090" spans="1:11" x14ac:dyDescent="0.35">
      <c r="A11090">
        <v>31080</v>
      </c>
      <c r="B11090" t="s">
        <v>17514</v>
      </c>
      <c r="C11090" s="70">
        <v>-18855.2</v>
      </c>
      <c r="D11090" s="70">
        <v>-6063.86</v>
      </c>
      <c r="E11090" s="71">
        <v>44896</v>
      </c>
      <c r="F11090" t="s">
        <v>3302</v>
      </c>
      <c r="G11090" t="s">
        <v>2142</v>
      </c>
      <c r="H11090" t="s">
        <v>3301</v>
      </c>
      <c r="I11090" t="s">
        <v>3300</v>
      </c>
      <c r="J11090" s="40">
        <v>0</v>
      </c>
      <c r="K11090" s="40">
        <v>4962.8500000000004</v>
      </c>
    </row>
    <row r="11091" spans="1:11" x14ac:dyDescent="0.35">
      <c r="A11091">
        <v>31080</v>
      </c>
      <c r="B11091" t="s">
        <v>17514</v>
      </c>
      <c r="C11091" s="70">
        <v>-18855.2</v>
      </c>
      <c r="D11091" s="70">
        <v>-6063.86</v>
      </c>
      <c r="E11091" s="71">
        <v>44896</v>
      </c>
      <c r="F11091" t="s">
        <v>3939</v>
      </c>
      <c r="G11091" t="s">
        <v>1907</v>
      </c>
      <c r="H11091" t="s">
        <v>3938</v>
      </c>
      <c r="J11091" s="40">
        <v>0</v>
      </c>
      <c r="K11091" s="40">
        <v>187.01</v>
      </c>
    </row>
    <row r="11092" spans="1:11" x14ac:dyDescent="0.35">
      <c r="A11092">
        <v>31080</v>
      </c>
      <c r="B11092" t="s">
        <v>17514</v>
      </c>
      <c r="C11092" s="70">
        <v>-18855.2</v>
      </c>
      <c r="D11092" s="70">
        <v>-6063.86</v>
      </c>
      <c r="E11092" s="71">
        <v>44926</v>
      </c>
      <c r="F11092" t="s">
        <v>3792</v>
      </c>
      <c r="G11092" t="s">
        <v>2247</v>
      </c>
      <c r="H11092" t="s">
        <v>1911</v>
      </c>
      <c r="I11092" t="s">
        <v>1911</v>
      </c>
      <c r="J11092" s="40">
        <v>12.95</v>
      </c>
      <c r="K11092" s="40">
        <v>0</v>
      </c>
    </row>
    <row r="11093" spans="1:11" x14ac:dyDescent="0.35">
      <c r="A11093">
        <v>31080</v>
      </c>
      <c r="B11093" t="s">
        <v>17514</v>
      </c>
      <c r="C11093" s="70">
        <v>-18855.2</v>
      </c>
      <c r="D11093" s="70">
        <v>-6063.86</v>
      </c>
      <c r="E11093" s="71">
        <v>44926</v>
      </c>
      <c r="F11093" t="s">
        <v>3577</v>
      </c>
      <c r="G11093" t="s">
        <v>2247</v>
      </c>
      <c r="H11093" t="s">
        <v>1911</v>
      </c>
      <c r="I11093" t="s">
        <v>1911</v>
      </c>
      <c r="J11093" s="40">
        <v>0</v>
      </c>
      <c r="K11093" s="40">
        <v>23.85</v>
      </c>
    </row>
    <row r="11094" spans="1:11" x14ac:dyDescent="0.35">
      <c r="A11094">
        <v>31087</v>
      </c>
      <c r="B11094" t="s">
        <v>17510</v>
      </c>
      <c r="C11094" s="70">
        <v>0</v>
      </c>
      <c r="D11094" s="70">
        <v>0</v>
      </c>
      <c r="E11094" s="71">
        <v>44839</v>
      </c>
      <c r="F11094" t="s">
        <v>14638</v>
      </c>
      <c r="G11094" t="s">
        <v>2142</v>
      </c>
      <c r="H11094" t="s">
        <v>14637</v>
      </c>
      <c r="I11094" t="s">
        <v>14608</v>
      </c>
      <c r="J11094" s="40">
        <v>0</v>
      </c>
      <c r="K11094" s="40">
        <v>6250</v>
      </c>
    </row>
    <row r="11095" spans="1:11" x14ac:dyDescent="0.35">
      <c r="A11095">
        <v>31087</v>
      </c>
      <c r="B11095" t="s">
        <v>17510</v>
      </c>
      <c r="C11095" s="70">
        <v>0</v>
      </c>
      <c r="D11095" s="70">
        <v>0</v>
      </c>
      <c r="E11095" s="71">
        <v>44839</v>
      </c>
      <c r="F11095" t="s">
        <v>14636</v>
      </c>
      <c r="G11095" t="s">
        <v>2142</v>
      </c>
      <c r="H11095" t="s">
        <v>14635</v>
      </c>
      <c r="I11095" t="s">
        <v>14634</v>
      </c>
      <c r="J11095" s="40">
        <v>0</v>
      </c>
      <c r="K11095" s="40">
        <v>6250</v>
      </c>
    </row>
    <row r="11096" spans="1:11" x14ac:dyDescent="0.35">
      <c r="A11096">
        <v>31087</v>
      </c>
      <c r="B11096" t="s">
        <v>17510</v>
      </c>
      <c r="C11096" s="70">
        <v>0</v>
      </c>
      <c r="D11096" s="70">
        <v>0</v>
      </c>
      <c r="E11096" s="71">
        <v>44865</v>
      </c>
      <c r="F11096" t="s">
        <v>4402</v>
      </c>
      <c r="G11096" t="s">
        <v>2247</v>
      </c>
      <c r="H11096" t="s">
        <v>1919</v>
      </c>
      <c r="I11096" t="s">
        <v>1919</v>
      </c>
      <c r="J11096" s="40">
        <v>0</v>
      </c>
      <c r="K11096" s="40">
        <v>0</v>
      </c>
    </row>
    <row r="11097" spans="1:11" x14ac:dyDescent="0.35">
      <c r="A11097">
        <v>31087</v>
      </c>
      <c r="B11097" t="s">
        <v>17510</v>
      </c>
      <c r="C11097" s="70">
        <v>0</v>
      </c>
      <c r="D11097" s="70">
        <v>0</v>
      </c>
      <c r="E11097" s="71">
        <v>44866</v>
      </c>
      <c r="F11097" t="s">
        <v>14610</v>
      </c>
      <c r="G11097" t="s">
        <v>2142</v>
      </c>
      <c r="H11097" t="s">
        <v>14609</v>
      </c>
      <c r="I11097" t="s">
        <v>14608</v>
      </c>
      <c r="J11097" s="40">
        <v>0</v>
      </c>
      <c r="K11097" s="40">
        <v>-6250</v>
      </c>
    </row>
    <row r="11098" spans="1:11" x14ac:dyDescent="0.35">
      <c r="A11098">
        <v>31087</v>
      </c>
      <c r="B11098" t="s">
        <v>17510</v>
      </c>
      <c r="C11098" s="70">
        <v>0</v>
      </c>
      <c r="D11098" s="70">
        <v>0</v>
      </c>
      <c r="E11098" s="71">
        <v>44893</v>
      </c>
      <c r="F11098" t="s">
        <v>17513</v>
      </c>
      <c r="G11098" t="s">
        <v>15843</v>
      </c>
      <c r="H11098" t="s">
        <v>17512</v>
      </c>
      <c r="I11098" t="s">
        <v>17511</v>
      </c>
      <c r="J11098" s="40">
        <v>6250</v>
      </c>
      <c r="K11098" s="40">
        <v>0</v>
      </c>
    </row>
    <row r="11099" spans="1:11" x14ac:dyDescent="0.35">
      <c r="A11099">
        <v>31087</v>
      </c>
      <c r="B11099" t="s">
        <v>17510</v>
      </c>
      <c r="C11099" s="70">
        <v>0</v>
      </c>
      <c r="D11099" s="70">
        <v>0</v>
      </c>
      <c r="E11099" s="71">
        <v>44895</v>
      </c>
      <c r="F11099" t="s">
        <v>4229</v>
      </c>
      <c r="G11099" t="s">
        <v>2247</v>
      </c>
      <c r="H11099" t="s">
        <v>1916</v>
      </c>
      <c r="I11099" t="s">
        <v>1916</v>
      </c>
      <c r="J11099" s="40">
        <v>0</v>
      </c>
      <c r="K11099" s="40">
        <v>0</v>
      </c>
    </row>
    <row r="11100" spans="1:11" x14ac:dyDescent="0.35">
      <c r="A11100">
        <v>31089</v>
      </c>
      <c r="B11100" t="s">
        <v>695</v>
      </c>
      <c r="C11100" s="70">
        <v>0</v>
      </c>
      <c r="D11100" s="70">
        <v>0</v>
      </c>
      <c r="E11100" s="71">
        <v>44574</v>
      </c>
      <c r="F11100" t="s">
        <v>9809</v>
      </c>
      <c r="G11100" t="s">
        <v>2142</v>
      </c>
      <c r="H11100" t="s">
        <v>9808</v>
      </c>
      <c r="I11100" t="s">
        <v>9807</v>
      </c>
      <c r="J11100" s="40">
        <v>0</v>
      </c>
      <c r="K11100" s="40">
        <v>1880.58</v>
      </c>
    </row>
    <row r="11101" spans="1:11" x14ac:dyDescent="0.35">
      <c r="A11101">
        <v>31089</v>
      </c>
      <c r="B11101" t="s">
        <v>695</v>
      </c>
      <c r="C11101" s="70">
        <v>0</v>
      </c>
      <c r="D11101" s="70">
        <v>0</v>
      </c>
      <c r="E11101" s="71">
        <v>44588</v>
      </c>
      <c r="F11101" t="s">
        <v>17509</v>
      </c>
      <c r="G11101" t="s">
        <v>15843</v>
      </c>
      <c r="H11101" t="s">
        <v>17508</v>
      </c>
      <c r="J11101" s="40">
        <v>1880.58</v>
      </c>
      <c r="K11101" s="40">
        <v>0</v>
      </c>
    </row>
    <row r="11102" spans="1:11" x14ac:dyDescent="0.35">
      <c r="A11102">
        <v>31089</v>
      </c>
      <c r="B11102" t="s">
        <v>695</v>
      </c>
      <c r="C11102" s="70">
        <v>0</v>
      </c>
      <c r="D11102" s="70">
        <v>0</v>
      </c>
      <c r="E11102" s="71">
        <v>44592</v>
      </c>
      <c r="F11102" t="s">
        <v>6918</v>
      </c>
      <c r="G11102" t="s">
        <v>2247</v>
      </c>
      <c r="J11102" s="40">
        <v>0</v>
      </c>
      <c r="K11102" s="40">
        <v>0</v>
      </c>
    </row>
    <row r="11103" spans="1:11" x14ac:dyDescent="0.35">
      <c r="A11103">
        <v>31089</v>
      </c>
      <c r="B11103" t="s">
        <v>695</v>
      </c>
      <c r="C11103" s="70">
        <v>0</v>
      </c>
      <c r="D11103" s="70">
        <v>0</v>
      </c>
      <c r="E11103" s="71">
        <v>44603</v>
      </c>
      <c r="F11103" t="s">
        <v>9785</v>
      </c>
      <c r="G11103" t="s">
        <v>2142</v>
      </c>
      <c r="H11103" t="s">
        <v>9784</v>
      </c>
      <c r="I11103" t="s">
        <v>9783</v>
      </c>
      <c r="J11103" s="40">
        <v>0</v>
      </c>
      <c r="K11103" s="40">
        <v>1695.82</v>
      </c>
    </row>
    <row r="11104" spans="1:11" x14ac:dyDescent="0.35">
      <c r="A11104">
        <v>31089</v>
      </c>
      <c r="B11104" t="s">
        <v>695</v>
      </c>
      <c r="C11104" s="70">
        <v>0</v>
      </c>
      <c r="D11104" s="70">
        <v>0</v>
      </c>
      <c r="E11104" s="71">
        <v>44609</v>
      </c>
      <c r="F11104" t="s">
        <v>17507</v>
      </c>
      <c r="G11104" t="s">
        <v>15843</v>
      </c>
      <c r="H11104" t="s">
        <v>17506</v>
      </c>
      <c r="J11104" s="40">
        <v>1695.82</v>
      </c>
      <c r="K11104" s="40">
        <v>0</v>
      </c>
    </row>
    <row r="11105" spans="1:11" x14ac:dyDescent="0.35">
      <c r="A11105">
        <v>31089</v>
      </c>
      <c r="B11105" t="s">
        <v>695</v>
      </c>
      <c r="C11105" s="70">
        <v>0</v>
      </c>
      <c r="D11105" s="70">
        <v>0</v>
      </c>
      <c r="E11105" s="71">
        <v>44624</v>
      </c>
      <c r="F11105" t="s">
        <v>9768</v>
      </c>
      <c r="G11105" t="s">
        <v>2142</v>
      </c>
      <c r="H11105" t="s">
        <v>9767</v>
      </c>
      <c r="I11105" t="s">
        <v>9766</v>
      </c>
      <c r="J11105" s="40">
        <v>0</v>
      </c>
      <c r="K11105" s="40">
        <v>1875.85</v>
      </c>
    </row>
    <row r="11106" spans="1:11" x14ac:dyDescent="0.35">
      <c r="A11106">
        <v>31089</v>
      </c>
      <c r="B11106" t="s">
        <v>695</v>
      </c>
      <c r="C11106" s="70">
        <v>0</v>
      </c>
      <c r="D11106" s="70">
        <v>0</v>
      </c>
      <c r="E11106" s="71">
        <v>44634</v>
      </c>
      <c r="F11106" t="s">
        <v>17505</v>
      </c>
      <c r="G11106" t="s">
        <v>15843</v>
      </c>
      <c r="H11106" t="s">
        <v>17504</v>
      </c>
      <c r="J11106" s="40">
        <v>1875.85</v>
      </c>
      <c r="K11106" s="40">
        <v>0</v>
      </c>
    </row>
    <row r="11107" spans="1:11" x14ac:dyDescent="0.35">
      <c r="A11107">
        <v>31089</v>
      </c>
      <c r="B11107" t="s">
        <v>695</v>
      </c>
      <c r="C11107" s="70">
        <v>0</v>
      </c>
      <c r="D11107" s="70">
        <v>0</v>
      </c>
      <c r="E11107" s="71">
        <v>44651</v>
      </c>
      <c r="F11107" t="s">
        <v>6632</v>
      </c>
      <c r="G11107" t="s">
        <v>2247</v>
      </c>
      <c r="J11107" s="40">
        <v>0</v>
      </c>
      <c r="K11107" s="40">
        <v>0</v>
      </c>
    </row>
    <row r="11108" spans="1:11" x14ac:dyDescent="0.35">
      <c r="A11108">
        <v>31089</v>
      </c>
      <c r="B11108" t="s">
        <v>695</v>
      </c>
      <c r="C11108" s="70">
        <v>0</v>
      </c>
      <c r="D11108" s="70">
        <v>0</v>
      </c>
      <c r="E11108" s="71">
        <v>44662</v>
      </c>
      <c r="F11108" t="s">
        <v>9737</v>
      </c>
      <c r="G11108" t="s">
        <v>2142</v>
      </c>
      <c r="H11108" t="s">
        <v>9736</v>
      </c>
      <c r="I11108" t="s">
        <v>9735</v>
      </c>
      <c r="J11108" s="40">
        <v>0</v>
      </c>
      <c r="K11108" s="40">
        <v>2376.81</v>
      </c>
    </row>
    <row r="11109" spans="1:11" x14ac:dyDescent="0.35">
      <c r="A11109">
        <v>31089</v>
      </c>
      <c r="B11109" t="s">
        <v>695</v>
      </c>
      <c r="C11109" s="70">
        <v>0</v>
      </c>
      <c r="D11109" s="70">
        <v>0</v>
      </c>
      <c r="E11109" s="71">
        <v>44677</v>
      </c>
      <c r="F11109" t="s">
        <v>17503</v>
      </c>
      <c r="G11109" t="s">
        <v>15843</v>
      </c>
      <c r="H11109" t="s">
        <v>17502</v>
      </c>
      <c r="J11109" s="40">
        <v>2376.81</v>
      </c>
      <c r="K11109" s="40">
        <v>0</v>
      </c>
    </row>
    <row r="11110" spans="1:11" x14ac:dyDescent="0.35">
      <c r="A11110">
        <v>31089</v>
      </c>
      <c r="B11110" t="s">
        <v>695</v>
      </c>
      <c r="C11110" s="70">
        <v>0</v>
      </c>
      <c r="D11110" s="70">
        <v>0</v>
      </c>
      <c r="E11110" s="71">
        <v>44681</v>
      </c>
      <c r="F11110" t="s">
        <v>6371</v>
      </c>
      <c r="G11110" t="s">
        <v>2247</v>
      </c>
      <c r="J11110" s="40">
        <v>0</v>
      </c>
      <c r="K11110" s="40">
        <v>0</v>
      </c>
    </row>
    <row r="11111" spans="1:11" x14ac:dyDescent="0.35">
      <c r="A11111">
        <v>31089</v>
      </c>
      <c r="B11111" t="s">
        <v>695</v>
      </c>
      <c r="C11111" s="70">
        <v>0</v>
      </c>
      <c r="D11111" s="70">
        <v>0</v>
      </c>
      <c r="E11111" s="71">
        <v>44681</v>
      </c>
      <c r="F11111" t="s">
        <v>6183</v>
      </c>
      <c r="G11111" t="s">
        <v>2247</v>
      </c>
      <c r="J11111" s="40">
        <v>0</v>
      </c>
      <c r="K11111" s="40">
        <v>0</v>
      </c>
    </row>
    <row r="11112" spans="1:11" x14ac:dyDescent="0.35">
      <c r="A11112">
        <v>31089</v>
      </c>
      <c r="B11112" t="s">
        <v>695</v>
      </c>
      <c r="C11112" s="70">
        <v>0</v>
      </c>
      <c r="D11112" s="70">
        <v>0</v>
      </c>
      <c r="E11112" s="71">
        <v>44719</v>
      </c>
      <c r="F11112" t="s">
        <v>9697</v>
      </c>
      <c r="G11112" t="s">
        <v>2142</v>
      </c>
      <c r="H11112" t="s">
        <v>9696</v>
      </c>
      <c r="I11112" t="s">
        <v>9695</v>
      </c>
      <c r="J11112" s="40">
        <v>0</v>
      </c>
      <c r="K11112" s="40">
        <v>2345.2399999999998</v>
      </c>
    </row>
    <row r="11113" spans="1:11" x14ac:dyDescent="0.35">
      <c r="A11113">
        <v>31089</v>
      </c>
      <c r="B11113" t="s">
        <v>695</v>
      </c>
      <c r="C11113" s="70">
        <v>0</v>
      </c>
      <c r="D11113" s="70">
        <v>0</v>
      </c>
      <c r="E11113" s="71">
        <v>44721</v>
      </c>
      <c r="F11113" t="s">
        <v>9691</v>
      </c>
      <c r="G11113" t="s">
        <v>2142</v>
      </c>
      <c r="H11113" t="s">
        <v>9690</v>
      </c>
      <c r="I11113" t="s">
        <v>9689</v>
      </c>
      <c r="J11113" s="40">
        <v>0</v>
      </c>
      <c r="K11113" s="40">
        <v>2670.13</v>
      </c>
    </row>
    <row r="11114" spans="1:11" x14ac:dyDescent="0.35">
      <c r="A11114">
        <v>31089</v>
      </c>
      <c r="B11114" t="s">
        <v>695</v>
      </c>
      <c r="C11114" s="70">
        <v>0</v>
      </c>
      <c r="D11114" s="70">
        <v>0</v>
      </c>
      <c r="E11114" s="71">
        <v>44742</v>
      </c>
      <c r="F11114" t="s">
        <v>5817</v>
      </c>
      <c r="G11114" t="s">
        <v>2247</v>
      </c>
      <c r="J11114" s="40">
        <v>0</v>
      </c>
      <c r="K11114" s="40">
        <v>0</v>
      </c>
    </row>
    <row r="11115" spans="1:11" x14ac:dyDescent="0.35">
      <c r="A11115">
        <v>31089</v>
      </c>
      <c r="B11115" t="s">
        <v>695</v>
      </c>
      <c r="C11115" s="70">
        <v>0</v>
      </c>
      <c r="D11115" s="70">
        <v>0</v>
      </c>
      <c r="E11115" s="71">
        <v>44743</v>
      </c>
      <c r="F11115" t="s">
        <v>17501</v>
      </c>
      <c r="G11115" t="s">
        <v>15843</v>
      </c>
      <c r="H11115" t="s">
        <v>17500</v>
      </c>
      <c r="J11115" s="40">
        <v>2670.13</v>
      </c>
      <c r="K11115" s="40">
        <v>0</v>
      </c>
    </row>
    <row r="11116" spans="1:11" x14ac:dyDescent="0.35">
      <c r="A11116">
        <v>31089</v>
      </c>
      <c r="B11116" t="s">
        <v>695</v>
      </c>
      <c r="C11116" s="70">
        <v>0</v>
      </c>
      <c r="D11116" s="70">
        <v>0</v>
      </c>
      <c r="E11116" s="71">
        <v>44773</v>
      </c>
      <c r="F11116" t="s">
        <v>5516</v>
      </c>
      <c r="G11116" t="s">
        <v>2247</v>
      </c>
      <c r="J11116" s="40">
        <v>0</v>
      </c>
      <c r="K11116" s="40">
        <v>0</v>
      </c>
    </row>
    <row r="11117" spans="1:11" x14ac:dyDescent="0.35">
      <c r="A11117">
        <v>31089</v>
      </c>
      <c r="B11117" t="s">
        <v>695</v>
      </c>
      <c r="C11117" s="70">
        <v>0</v>
      </c>
      <c r="D11117" s="70">
        <v>0</v>
      </c>
      <c r="E11117" s="71">
        <v>44774</v>
      </c>
      <c r="F11117" t="s">
        <v>9596</v>
      </c>
      <c r="G11117" t="s">
        <v>2142</v>
      </c>
      <c r="H11117" t="s">
        <v>9595</v>
      </c>
      <c r="I11117" t="s">
        <v>9594</v>
      </c>
      <c r="J11117" s="40">
        <v>0</v>
      </c>
      <c r="K11117" s="40">
        <v>2563.2600000000002</v>
      </c>
    </row>
    <row r="11118" spans="1:11" x14ac:dyDescent="0.35">
      <c r="A11118">
        <v>31089</v>
      </c>
      <c r="B11118" t="s">
        <v>695</v>
      </c>
      <c r="C11118" s="70">
        <v>0</v>
      </c>
      <c r="D11118" s="70">
        <v>0</v>
      </c>
      <c r="E11118" s="71">
        <v>44790</v>
      </c>
      <c r="F11118" t="s">
        <v>9587</v>
      </c>
      <c r="G11118" t="s">
        <v>2142</v>
      </c>
      <c r="H11118" t="s">
        <v>9586</v>
      </c>
      <c r="I11118" t="s">
        <v>9585</v>
      </c>
      <c r="J11118" s="40">
        <v>0</v>
      </c>
      <c r="K11118" s="40">
        <v>3976.31</v>
      </c>
    </row>
    <row r="11119" spans="1:11" x14ac:dyDescent="0.35">
      <c r="A11119">
        <v>31089</v>
      </c>
      <c r="B11119" t="s">
        <v>695</v>
      </c>
      <c r="C11119" s="70">
        <v>0</v>
      </c>
      <c r="D11119" s="70">
        <v>0</v>
      </c>
      <c r="E11119" s="71">
        <v>44795</v>
      </c>
      <c r="F11119" t="s">
        <v>17499</v>
      </c>
      <c r="G11119" t="s">
        <v>15843</v>
      </c>
      <c r="H11119" t="s">
        <v>17498</v>
      </c>
      <c r="J11119" s="40">
        <v>2345.2399999999998</v>
      </c>
      <c r="K11119" s="40">
        <v>0</v>
      </c>
    </row>
    <row r="11120" spans="1:11" x14ac:dyDescent="0.35">
      <c r="A11120">
        <v>31089</v>
      </c>
      <c r="B11120" t="s">
        <v>695</v>
      </c>
      <c r="C11120" s="70">
        <v>0</v>
      </c>
      <c r="D11120" s="70">
        <v>0</v>
      </c>
      <c r="E11120" s="71">
        <v>44796</v>
      </c>
      <c r="F11120" t="s">
        <v>17497</v>
      </c>
      <c r="G11120" t="s">
        <v>15843</v>
      </c>
      <c r="H11120" t="s">
        <v>17496</v>
      </c>
      <c r="J11120" s="40">
        <v>3976.31</v>
      </c>
      <c r="K11120" s="40">
        <v>0</v>
      </c>
    </row>
    <row r="11121" spans="1:11" x14ac:dyDescent="0.35">
      <c r="A11121">
        <v>31089</v>
      </c>
      <c r="B11121" t="s">
        <v>695</v>
      </c>
      <c r="C11121" s="70">
        <v>0</v>
      </c>
      <c r="D11121" s="70">
        <v>0</v>
      </c>
      <c r="E11121" s="71">
        <v>44804</v>
      </c>
      <c r="F11121" t="s">
        <v>5044</v>
      </c>
      <c r="G11121" t="s">
        <v>2247</v>
      </c>
      <c r="H11121" t="s">
        <v>2265</v>
      </c>
      <c r="J11121" s="40">
        <v>0</v>
      </c>
      <c r="K11121" s="40">
        <v>0</v>
      </c>
    </row>
    <row r="11122" spans="1:11" x14ac:dyDescent="0.35">
      <c r="A11122">
        <v>31089</v>
      </c>
      <c r="B11122" t="s">
        <v>695</v>
      </c>
      <c r="C11122" s="70">
        <v>0</v>
      </c>
      <c r="D11122" s="70">
        <v>0</v>
      </c>
      <c r="E11122" s="71">
        <v>44811</v>
      </c>
      <c r="F11122" t="s">
        <v>9550</v>
      </c>
      <c r="G11122" t="s">
        <v>2142</v>
      </c>
      <c r="H11122" t="s">
        <v>9549</v>
      </c>
      <c r="I11122" t="s">
        <v>9548</v>
      </c>
      <c r="J11122" s="40">
        <v>0</v>
      </c>
      <c r="K11122" s="40">
        <v>5407.1</v>
      </c>
    </row>
    <row r="11123" spans="1:11" x14ac:dyDescent="0.35">
      <c r="A11123">
        <v>31089</v>
      </c>
      <c r="B11123" t="s">
        <v>695</v>
      </c>
      <c r="C11123" s="70">
        <v>0</v>
      </c>
      <c r="D11123" s="70">
        <v>0</v>
      </c>
      <c r="E11123" s="71">
        <v>44820</v>
      </c>
      <c r="F11123" t="s">
        <v>17495</v>
      </c>
      <c r="G11123" t="s">
        <v>15843</v>
      </c>
      <c r="H11123" t="s">
        <v>17494</v>
      </c>
      <c r="I11123" t="s">
        <v>17493</v>
      </c>
      <c r="J11123" s="40">
        <v>5407.1</v>
      </c>
      <c r="K11123" s="40">
        <v>0</v>
      </c>
    </row>
    <row r="11124" spans="1:11" x14ac:dyDescent="0.35">
      <c r="A11124">
        <v>31089</v>
      </c>
      <c r="B11124" t="s">
        <v>695</v>
      </c>
      <c r="C11124" s="70">
        <v>0</v>
      </c>
      <c r="D11124" s="70">
        <v>0</v>
      </c>
      <c r="E11124" s="71">
        <v>44834</v>
      </c>
      <c r="F11124" t="s">
        <v>4918</v>
      </c>
      <c r="G11124" t="s">
        <v>2247</v>
      </c>
      <c r="H11124" t="s">
        <v>2262</v>
      </c>
      <c r="J11124" s="40">
        <v>0</v>
      </c>
      <c r="K11124" s="40">
        <v>0</v>
      </c>
    </row>
    <row r="11125" spans="1:11" x14ac:dyDescent="0.35">
      <c r="A11125">
        <v>31089</v>
      </c>
      <c r="B11125" t="s">
        <v>695</v>
      </c>
      <c r="C11125" s="70">
        <v>0</v>
      </c>
      <c r="D11125" s="70">
        <v>0</v>
      </c>
      <c r="E11125" s="71">
        <v>44839</v>
      </c>
      <c r="F11125" t="s">
        <v>9520</v>
      </c>
      <c r="G11125" t="s">
        <v>2142</v>
      </c>
      <c r="H11125" t="s">
        <v>9519</v>
      </c>
      <c r="I11125" t="s">
        <v>9518</v>
      </c>
      <c r="J11125" s="40">
        <v>0</v>
      </c>
      <c r="K11125" s="40">
        <v>4822.71</v>
      </c>
    </row>
    <row r="11126" spans="1:11" x14ac:dyDescent="0.35">
      <c r="A11126">
        <v>31089</v>
      </c>
      <c r="B11126" t="s">
        <v>695</v>
      </c>
      <c r="C11126" s="70">
        <v>0</v>
      </c>
      <c r="D11126" s="70">
        <v>0</v>
      </c>
      <c r="E11126" s="71">
        <v>44841</v>
      </c>
      <c r="F11126" t="s">
        <v>17492</v>
      </c>
      <c r="G11126" t="s">
        <v>15843</v>
      </c>
      <c r="H11126" t="s">
        <v>17491</v>
      </c>
      <c r="I11126" t="s">
        <v>17490</v>
      </c>
      <c r="J11126" s="40">
        <v>2563.2600000000002</v>
      </c>
      <c r="K11126" s="40">
        <v>0</v>
      </c>
    </row>
    <row r="11127" spans="1:11" x14ac:dyDescent="0.35">
      <c r="A11127">
        <v>31089</v>
      </c>
      <c r="B11127" t="s">
        <v>695</v>
      </c>
      <c r="C11127" s="70">
        <v>0</v>
      </c>
      <c r="D11127" s="70">
        <v>0</v>
      </c>
      <c r="E11127" s="71">
        <v>44865</v>
      </c>
      <c r="F11127" t="s">
        <v>4401</v>
      </c>
      <c r="G11127" t="s">
        <v>2247</v>
      </c>
      <c r="H11127" t="s">
        <v>1919</v>
      </c>
      <c r="I11127" t="s">
        <v>1919</v>
      </c>
      <c r="J11127" s="40">
        <v>0</v>
      </c>
      <c r="K11127" s="40">
        <v>0</v>
      </c>
    </row>
    <row r="11128" spans="1:11" x14ac:dyDescent="0.35">
      <c r="A11128">
        <v>31089</v>
      </c>
      <c r="B11128" t="s">
        <v>695</v>
      </c>
      <c r="C11128" s="70">
        <v>0</v>
      </c>
      <c r="D11128" s="70">
        <v>0</v>
      </c>
      <c r="E11128" s="71">
        <v>44869</v>
      </c>
      <c r="F11128" t="s">
        <v>9497</v>
      </c>
      <c r="G11128" t="s">
        <v>2142</v>
      </c>
      <c r="H11128" t="s">
        <v>9496</v>
      </c>
      <c r="I11128" t="s">
        <v>9495</v>
      </c>
      <c r="J11128" s="40">
        <v>0</v>
      </c>
      <c r="K11128" s="40">
        <v>4784.68</v>
      </c>
    </row>
    <row r="11129" spans="1:11" x14ac:dyDescent="0.35">
      <c r="A11129">
        <v>31089</v>
      </c>
      <c r="B11129" t="s">
        <v>695</v>
      </c>
      <c r="C11129" s="70">
        <v>0</v>
      </c>
      <c r="D11129" s="70">
        <v>0</v>
      </c>
      <c r="E11129" s="71">
        <v>44888</v>
      </c>
      <c r="F11129" t="s">
        <v>17489</v>
      </c>
      <c r="G11129" t="s">
        <v>15843</v>
      </c>
      <c r="H11129" t="s">
        <v>17488</v>
      </c>
      <c r="I11129" t="s">
        <v>17487</v>
      </c>
      <c r="J11129" s="40">
        <v>9607.39</v>
      </c>
      <c r="K11129" s="40">
        <v>0</v>
      </c>
    </row>
    <row r="11130" spans="1:11" x14ac:dyDescent="0.35">
      <c r="A11130">
        <v>31089</v>
      </c>
      <c r="B11130" t="s">
        <v>695</v>
      </c>
      <c r="C11130" s="70">
        <v>0</v>
      </c>
      <c r="D11130" s="70">
        <v>0</v>
      </c>
      <c r="E11130" s="71">
        <v>44895</v>
      </c>
      <c r="F11130" t="s">
        <v>4228</v>
      </c>
      <c r="G11130" t="s">
        <v>2247</v>
      </c>
      <c r="H11130" t="s">
        <v>1916</v>
      </c>
      <c r="I11130" t="s">
        <v>1916</v>
      </c>
      <c r="J11130" s="40">
        <v>0</v>
      </c>
      <c r="K11130" s="40">
        <v>0</v>
      </c>
    </row>
    <row r="11131" spans="1:11" x14ac:dyDescent="0.35">
      <c r="A11131">
        <v>31089</v>
      </c>
      <c r="B11131" t="s">
        <v>695</v>
      </c>
      <c r="C11131" s="70">
        <v>0</v>
      </c>
      <c r="D11131" s="70">
        <v>0</v>
      </c>
      <c r="E11131" s="71">
        <v>44901</v>
      </c>
      <c r="F11131" t="s">
        <v>9457</v>
      </c>
      <c r="G11131" t="s">
        <v>2142</v>
      </c>
      <c r="H11131" t="s">
        <v>9456</v>
      </c>
      <c r="I11131" t="s">
        <v>9455</v>
      </c>
      <c r="J11131" s="40">
        <v>0</v>
      </c>
      <c r="K11131" s="40">
        <v>4163.49</v>
      </c>
    </row>
    <row r="11132" spans="1:11" x14ac:dyDescent="0.35">
      <c r="A11132">
        <v>31089</v>
      </c>
      <c r="B11132" t="s">
        <v>695</v>
      </c>
      <c r="C11132" s="70">
        <v>0</v>
      </c>
      <c r="D11132" s="70">
        <v>0</v>
      </c>
      <c r="E11132" s="71">
        <v>44926</v>
      </c>
      <c r="F11132" t="s">
        <v>3869</v>
      </c>
      <c r="G11132" t="s">
        <v>2247</v>
      </c>
      <c r="H11132" t="s">
        <v>1911</v>
      </c>
      <c r="I11132" t="s">
        <v>1911</v>
      </c>
      <c r="J11132" s="40">
        <v>0</v>
      </c>
      <c r="K11132" s="40">
        <v>0</v>
      </c>
    </row>
    <row r="11133" spans="1:11" x14ac:dyDescent="0.35">
      <c r="A11133">
        <v>31097</v>
      </c>
      <c r="B11133" t="s">
        <v>148</v>
      </c>
      <c r="C11133" s="70">
        <v>0</v>
      </c>
      <c r="D11133" s="70">
        <v>0</v>
      </c>
      <c r="E11133" s="71">
        <v>44567</v>
      </c>
      <c r="F11133" t="s">
        <v>10803</v>
      </c>
      <c r="G11133" t="s">
        <v>2142</v>
      </c>
      <c r="H11133" t="s">
        <v>10802</v>
      </c>
      <c r="I11133" t="s">
        <v>10801</v>
      </c>
      <c r="J11133" s="40">
        <v>0</v>
      </c>
      <c r="K11133" s="40">
        <v>29</v>
      </c>
    </row>
    <row r="11134" spans="1:11" x14ac:dyDescent="0.35">
      <c r="A11134">
        <v>31097</v>
      </c>
      <c r="B11134" t="s">
        <v>148</v>
      </c>
      <c r="C11134" s="70">
        <v>0</v>
      </c>
      <c r="D11134" s="70">
        <v>0</v>
      </c>
      <c r="E11134" s="71">
        <v>44583</v>
      </c>
      <c r="F11134" t="s">
        <v>10785</v>
      </c>
      <c r="G11134" t="s">
        <v>2142</v>
      </c>
      <c r="H11134" t="s">
        <v>10784</v>
      </c>
      <c r="I11134" t="s">
        <v>10783</v>
      </c>
      <c r="J11134" s="40">
        <v>0</v>
      </c>
      <c r="K11134" s="40">
        <v>29</v>
      </c>
    </row>
    <row r="11135" spans="1:11" x14ac:dyDescent="0.35">
      <c r="A11135">
        <v>31097</v>
      </c>
      <c r="B11135" t="s">
        <v>148</v>
      </c>
      <c r="C11135" s="70">
        <v>0</v>
      </c>
      <c r="D11135" s="70">
        <v>0</v>
      </c>
      <c r="E11135" s="71">
        <v>44592</v>
      </c>
      <c r="F11135" t="s">
        <v>15857</v>
      </c>
      <c r="G11135" t="s">
        <v>1912</v>
      </c>
      <c r="J11135" s="40">
        <v>29</v>
      </c>
      <c r="K11135" s="40">
        <v>0</v>
      </c>
    </row>
    <row r="11136" spans="1:11" x14ac:dyDescent="0.35">
      <c r="A11136">
        <v>31097</v>
      </c>
      <c r="B11136" t="s">
        <v>148</v>
      </c>
      <c r="C11136" s="70">
        <v>0</v>
      </c>
      <c r="D11136" s="70">
        <v>0</v>
      </c>
      <c r="E11136" s="71">
        <v>44592</v>
      </c>
      <c r="F11136" t="s">
        <v>15857</v>
      </c>
      <c r="G11136" t="s">
        <v>1912</v>
      </c>
      <c r="J11136" s="40">
        <v>29</v>
      </c>
      <c r="K11136" s="40">
        <v>0</v>
      </c>
    </row>
    <row r="11137" spans="1:11" x14ac:dyDescent="0.35">
      <c r="A11137">
        <v>31097</v>
      </c>
      <c r="B11137" t="s">
        <v>148</v>
      </c>
      <c r="C11137" s="70">
        <v>0</v>
      </c>
      <c r="D11137" s="70">
        <v>0</v>
      </c>
      <c r="E11137" s="71">
        <v>44592</v>
      </c>
      <c r="F11137" t="s">
        <v>6917</v>
      </c>
      <c r="G11137" t="s">
        <v>2247</v>
      </c>
      <c r="J11137" s="40">
        <v>0</v>
      </c>
      <c r="K11137" s="40">
        <v>0</v>
      </c>
    </row>
    <row r="11138" spans="1:11" x14ac:dyDescent="0.35">
      <c r="A11138">
        <v>31097</v>
      </c>
      <c r="B11138" t="s">
        <v>148</v>
      </c>
      <c r="C11138" s="70">
        <v>0</v>
      </c>
      <c r="D11138" s="70">
        <v>0</v>
      </c>
      <c r="E11138" s="71">
        <v>44598</v>
      </c>
      <c r="F11138" t="s">
        <v>10745</v>
      </c>
      <c r="G11138" t="s">
        <v>2142</v>
      </c>
      <c r="H11138" t="s">
        <v>10744</v>
      </c>
      <c r="I11138" t="s">
        <v>10743</v>
      </c>
      <c r="J11138" s="40">
        <v>0</v>
      </c>
      <c r="K11138" s="40">
        <v>29</v>
      </c>
    </row>
    <row r="11139" spans="1:11" x14ac:dyDescent="0.35">
      <c r="A11139">
        <v>31097</v>
      </c>
      <c r="B11139" t="s">
        <v>148</v>
      </c>
      <c r="C11139" s="70">
        <v>0</v>
      </c>
      <c r="D11139" s="70">
        <v>0</v>
      </c>
      <c r="E11139" s="71">
        <v>44614</v>
      </c>
      <c r="F11139" t="s">
        <v>10727</v>
      </c>
      <c r="G11139" t="s">
        <v>2142</v>
      </c>
      <c r="H11139" t="s">
        <v>10726</v>
      </c>
      <c r="I11139" t="s">
        <v>10725</v>
      </c>
      <c r="J11139" s="40">
        <v>0</v>
      </c>
      <c r="K11139" s="40">
        <v>29</v>
      </c>
    </row>
    <row r="11140" spans="1:11" x14ac:dyDescent="0.35">
      <c r="A11140">
        <v>31097</v>
      </c>
      <c r="B11140" t="s">
        <v>148</v>
      </c>
      <c r="C11140" s="70">
        <v>0</v>
      </c>
      <c r="D11140" s="70">
        <v>0</v>
      </c>
      <c r="E11140" s="71">
        <v>44620</v>
      </c>
      <c r="F11140" t="s">
        <v>15855</v>
      </c>
      <c r="G11140" t="s">
        <v>1912</v>
      </c>
      <c r="J11140" s="40">
        <v>29</v>
      </c>
      <c r="K11140" s="40">
        <v>0</v>
      </c>
    </row>
    <row r="11141" spans="1:11" x14ac:dyDescent="0.35">
      <c r="A11141">
        <v>31097</v>
      </c>
      <c r="B11141" t="s">
        <v>148</v>
      </c>
      <c r="C11141" s="70">
        <v>0</v>
      </c>
      <c r="D11141" s="70">
        <v>0</v>
      </c>
      <c r="E11141" s="71">
        <v>44620</v>
      </c>
      <c r="F11141" t="s">
        <v>15855</v>
      </c>
      <c r="G11141" t="s">
        <v>1912</v>
      </c>
      <c r="J11141" s="40">
        <v>29</v>
      </c>
      <c r="K11141" s="40">
        <v>0</v>
      </c>
    </row>
    <row r="11142" spans="1:11" x14ac:dyDescent="0.35">
      <c r="A11142">
        <v>31097</v>
      </c>
      <c r="B11142" t="s">
        <v>148</v>
      </c>
      <c r="C11142" s="70">
        <v>0</v>
      </c>
      <c r="D11142" s="70">
        <v>0</v>
      </c>
      <c r="E11142" s="71">
        <v>44651</v>
      </c>
      <c r="F11142" t="s">
        <v>15852</v>
      </c>
      <c r="G11142" t="s">
        <v>1912</v>
      </c>
      <c r="J11142" s="40">
        <v>29</v>
      </c>
      <c r="K11142" s="40">
        <v>0</v>
      </c>
    </row>
    <row r="11143" spans="1:11" x14ac:dyDescent="0.35">
      <c r="A11143">
        <v>31097</v>
      </c>
      <c r="B11143" t="s">
        <v>148</v>
      </c>
      <c r="C11143" s="70">
        <v>0</v>
      </c>
      <c r="D11143" s="70">
        <v>0</v>
      </c>
      <c r="E11143" s="71">
        <v>44651</v>
      </c>
      <c r="F11143" t="s">
        <v>6631</v>
      </c>
      <c r="G11143" t="s">
        <v>2247</v>
      </c>
      <c r="J11143" s="40">
        <v>0</v>
      </c>
      <c r="K11143" s="40">
        <v>0</v>
      </c>
    </row>
    <row r="11144" spans="1:11" x14ac:dyDescent="0.35">
      <c r="A11144">
        <v>31097</v>
      </c>
      <c r="B11144" t="s">
        <v>148</v>
      </c>
      <c r="C11144" s="70">
        <v>0</v>
      </c>
      <c r="D11144" s="70">
        <v>0</v>
      </c>
      <c r="E11144" s="71">
        <v>44657</v>
      </c>
      <c r="F11144" t="s">
        <v>10611</v>
      </c>
      <c r="G11144" t="s">
        <v>2142</v>
      </c>
      <c r="H11144" t="s">
        <v>10610</v>
      </c>
      <c r="I11144" t="s">
        <v>10609</v>
      </c>
      <c r="J11144" s="40">
        <v>0</v>
      </c>
      <c r="K11144" s="40">
        <v>29</v>
      </c>
    </row>
    <row r="11145" spans="1:11" x14ac:dyDescent="0.35">
      <c r="A11145">
        <v>31097</v>
      </c>
      <c r="B11145" t="s">
        <v>148</v>
      </c>
      <c r="C11145" s="70">
        <v>0</v>
      </c>
      <c r="D11145" s="70">
        <v>0</v>
      </c>
      <c r="E11145" s="71">
        <v>44681</v>
      </c>
      <c r="F11145" t="s">
        <v>15851</v>
      </c>
      <c r="G11145" t="s">
        <v>1912</v>
      </c>
      <c r="J11145" s="40">
        <v>29</v>
      </c>
      <c r="K11145" s="40">
        <v>0</v>
      </c>
    </row>
    <row r="11146" spans="1:11" x14ac:dyDescent="0.35">
      <c r="A11146">
        <v>31097</v>
      </c>
      <c r="B11146" t="s">
        <v>148</v>
      </c>
      <c r="C11146" s="70">
        <v>0</v>
      </c>
      <c r="D11146" s="70">
        <v>0</v>
      </c>
      <c r="E11146" s="71">
        <v>44681</v>
      </c>
      <c r="F11146" t="s">
        <v>6370</v>
      </c>
      <c r="G11146" t="s">
        <v>2247</v>
      </c>
      <c r="J11146" s="40">
        <v>0</v>
      </c>
      <c r="K11146" s="40">
        <v>0</v>
      </c>
    </row>
    <row r="11147" spans="1:11" x14ac:dyDescent="0.35">
      <c r="A11147">
        <v>31097</v>
      </c>
      <c r="B11147" t="s">
        <v>148</v>
      </c>
      <c r="C11147" s="70">
        <v>0</v>
      </c>
      <c r="D11147" s="70">
        <v>0</v>
      </c>
      <c r="E11147" s="71">
        <v>44681</v>
      </c>
      <c r="F11147" t="s">
        <v>6182</v>
      </c>
      <c r="G11147" t="s">
        <v>2247</v>
      </c>
      <c r="J11147" s="40">
        <v>0</v>
      </c>
      <c r="K11147" s="40">
        <v>0</v>
      </c>
    </row>
    <row r="11148" spans="1:11" x14ac:dyDescent="0.35">
      <c r="A11148">
        <v>31097</v>
      </c>
      <c r="B11148" t="s">
        <v>148</v>
      </c>
      <c r="C11148" s="70">
        <v>0</v>
      </c>
      <c r="D11148" s="70">
        <v>0</v>
      </c>
      <c r="E11148" s="71">
        <v>44687</v>
      </c>
      <c r="F11148" t="s">
        <v>10544</v>
      </c>
      <c r="G11148" t="s">
        <v>2142</v>
      </c>
      <c r="H11148" t="s">
        <v>10543</v>
      </c>
      <c r="I11148" t="s">
        <v>10542</v>
      </c>
      <c r="J11148" s="40">
        <v>0</v>
      </c>
      <c r="K11148" s="40">
        <v>29</v>
      </c>
    </row>
    <row r="11149" spans="1:11" x14ac:dyDescent="0.35">
      <c r="A11149">
        <v>31097</v>
      </c>
      <c r="B11149" t="s">
        <v>148</v>
      </c>
      <c r="C11149" s="70">
        <v>0</v>
      </c>
      <c r="D11149" s="70">
        <v>0</v>
      </c>
      <c r="E11149" s="71">
        <v>44712</v>
      </c>
      <c r="F11149" t="s">
        <v>15845</v>
      </c>
      <c r="G11149" t="s">
        <v>1912</v>
      </c>
      <c r="J11149" s="40">
        <v>29</v>
      </c>
      <c r="K11149" s="40">
        <v>0</v>
      </c>
    </row>
    <row r="11150" spans="1:11" x14ac:dyDescent="0.35">
      <c r="A11150">
        <v>31097</v>
      </c>
      <c r="B11150" t="s">
        <v>148</v>
      </c>
      <c r="C11150" s="70">
        <v>0</v>
      </c>
      <c r="D11150" s="70">
        <v>0</v>
      </c>
      <c r="E11150" s="71">
        <v>44712</v>
      </c>
      <c r="F11150" t="s">
        <v>6062</v>
      </c>
      <c r="G11150" t="s">
        <v>2247</v>
      </c>
      <c r="J11150" s="40">
        <v>0</v>
      </c>
      <c r="K11150" s="40">
        <v>0</v>
      </c>
    </row>
    <row r="11151" spans="1:11" x14ac:dyDescent="0.35">
      <c r="A11151">
        <v>31097</v>
      </c>
      <c r="B11151" t="s">
        <v>148</v>
      </c>
      <c r="C11151" s="70">
        <v>0</v>
      </c>
      <c r="D11151" s="70">
        <v>0</v>
      </c>
      <c r="E11151" s="71">
        <v>44718</v>
      </c>
      <c r="F11151" t="s">
        <v>10477</v>
      </c>
      <c r="G11151" t="s">
        <v>2142</v>
      </c>
      <c r="H11151" t="s">
        <v>10476</v>
      </c>
      <c r="I11151" t="s">
        <v>10475</v>
      </c>
      <c r="J11151" s="40">
        <v>0</v>
      </c>
      <c r="K11151" s="40">
        <v>29</v>
      </c>
    </row>
    <row r="11152" spans="1:11" x14ac:dyDescent="0.35">
      <c r="A11152">
        <v>31097</v>
      </c>
      <c r="B11152" t="s">
        <v>148</v>
      </c>
      <c r="C11152" s="70">
        <v>0</v>
      </c>
      <c r="D11152" s="70">
        <v>0</v>
      </c>
      <c r="E11152" s="71">
        <v>44742</v>
      </c>
      <c r="F11152" t="s">
        <v>15840</v>
      </c>
      <c r="G11152" t="s">
        <v>1912</v>
      </c>
      <c r="J11152" s="40">
        <v>29</v>
      </c>
      <c r="K11152" s="40">
        <v>0</v>
      </c>
    </row>
    <row r="11153" spans="1:11" x14ac:dyDescent="0.35">
      <c r="A11153">
        <v>31097</v>
      </c>
      <c r="B11153" t="s">
        <v>148</v>
      </c>
      <c r="C11153" s="70">
        <v>0</v>
      </c>
      <c r="D11153" s="70">
        <v>0</v>
      </c>
      <c r="E11153" s="71">
        <v>44742</v>
      </c>
      <c r="F11153" t="s">
        <v>5816</v>
      </c>
      <c r="G11153" t="s">
        <v>2247</v>
      </c>
      <c r="J11153" s="40">
        <v>0</v>
      </c>
      <c r="K11153" s="40">
        <v>0</v>
      </c>
    </row>
    <row r="11154" spans="1:11" x14ac:dyDescent="0.35">
      <c r="A11154">
        <v>31097</v>
      </c>
      <c r="B11154" t="s">
        <v>148</v>
      </c>
      <c r="C11154" s="70">
        <v>0</v>
      </c>
      <c r="D11154" s="70">
        <v>0</v>
      </c>
      <c r="E11154" s="71">
        <v>44748</v>
      </c>
      <c r="F11154" t="s">
        <v>10396</v>
      </c>
      <c r="G11154" t="s">
        <v>2142</v>
      </c>
      <c r="H11154" t="s">
        <v>10395</v>
      </c>
      <c r="I11154" t="s">
        <v>10394</v>
      </c>
      <c r="J11154" s="40">
        <v>0</v>
      </c>
      <c r="K11154" s="40">
        <v>29</v>
      </c>
    </row>
    <row r="11155" spans="1:11" x14ac:dyDescent="0.35">
      <c r="A11155">
        <v>31097</v>
      </c>
      <c r="B11155" t="s">
        <v>148</v>
      </c>
      <c r="C11155" s="70">
        <v>0</v>
      </c>
      <c r="D11155" s="70">
        <v>0</v>
      </c>
      <c r="E11155" s="71">
        <v>44773</v>
      </c>
      <c r="F11155" t="s">
        <v>15835</v>
      </c>
      <c r="G11155" t="s">
        <v>1912</v>
      </c>
      <c r="J11155" s="40">
        <v>29</v>
      </c>
      <c r="K11155" s="40">
        <v>0</v>
      </c>
    </row>
    <row r="11156" spans="1:11" x14ac:dyDescent="0.35">
      <c r="A11156">
        <v>31097</v>
      </c>
      <c r="B11156" t="s">
        <v>148</v>
      </c>
      <c r="C11156" s="70">
        <v>0</v>
      </c>
      <c r="D11156" s="70">
        <v>0</v>
      </c>
      <c r="E11156" s="71">
        <v>44773</v>
      </c>
      <c r="F11156" t="s">
        <v>5515</v>
      </c>
      <c r="G11156" t="s">
        <v>2247</v>
      </c>
      <c r="J11156" s="40">
        <v>0</v>
      </c>
      <c r="K11156" s="40">
        <v>0</v>
      </c>
    </row>
    <row r="11157" spans="1:11" x14ac:dyDescent="0.35">
      <c r="A11157">
        <v>31097</v>
      </c>
      <c r="B11157" t="s">
        <v>148</v>
      </c>
      <c r="C11157" s="70">
        <v>0</v>
      </c>
      <c r="D11157" s="70">
        <v>0</v>
      </c>
      <c r="E11157" s="71">
        <v>44779</v>
      </c>
      <c r="F11157" t="s">
        <v>10292</v>
      </c>
      <c r="G11157" t="s">
        <v>2142</v>
      </c>
      <c r="H11157" t="s">
        <v>10291</v>
      </c>
      <c r="I11157" t="s">
        <v>10290</v>
      </c>
      <c r="J11157" s="40">
        <v>0</v>
      </c>
      <c r="K11157" s="40">
        <v>29</v>
      </c>
    </row>
    <row r="11158" spans="1:11" x14ac:dyDescent="0.35">
      <c r="A11158">
        <v>31097</v>
      </c>
      <c r="B11158" t="s">
        <v>148</v>
      </c>
      <c r="C11158" s="70">
        <v>0</v>
      </c>
      <c r="D11158" s="70">
        <v>0</v>
      </c>
      <c r="E11158" s="71">
        <v>44801</v>
      </c>
      <c r="F11158" t="s">
        <v>15828</v>
      </c>
      <c r="G11158" t="s">
        <v>1912</v>
      </c>
      <c r="J11158" s="40">
        <v>29</v>
      </c>
      <c r="K11158" s="40">
        <v>0</v>
      </c>
    </row>
    <row r="11159" spans="1:11" x14ac:dyDescent="0.35">
      <c r="A11159">
        <v>31097</v>
      </c>
      <c r="B11159" t="s">
        <v>148</v>
      </c>
      <c r="C11159" s="70">
        <v>0</v>
      </c>
      <c r="D11159" s="70">
        <v>0</v>
      </c>
      <c r="E11159" s="71">
        <v>44804</v>
      </c>
      <c r="F11159" t="s">
        <v>5043</v>
      </c>
      <c r="G11159" t="s">
        <v>2247</v>
      </c>
      <c r="H11159" t="s">
        <v>2265</v>
      </c>
      <c r="J11159" s="40">
        <v>0</v>
      </c>
      <c r="K11159" s="40">
        <v>0</v>
      </c>
    </row>
    <row r="11160" spans="1:11" x14ac:dyDescent="0.35">
      <c r="A11160">
        <v>31097</v>
      </c>
      <c r="B11160" t="s">
        <v>148</v>
      </c>
      <c r="C11160" s="70">
        <v>0</v>
      </c>
      <c r="D11160" s="70">
        <v>0</v>
      </c>
      <c r="E11160" s="71">
        <v>44834</v>
      </c>
      <c r="F11160" t="s">
        <v>4917</v>
      </c>
      <c r="G11160" t="s">
        <v>2247</v>
      </c>
      <c r="H11160" t="s">
        <v>2262</v>
      </c>
      <c r="J11160" s="40">
        <v>0</v>
      </c>
      <c r="K11160" s="40">
        <v>0</v>
      </c>
    </row>
    <row r="11161" spans="1:11" x14ac:dyDescent="0.35">
      <c r="A11161">
        <v>31097</v>
      </c>
      <c r="B11161" t="s">
        <v>148</v>
      </c>
      <c r="C11161" s="70">
        <v>0</v>
      </c>
      <c r="D11161" s="70">
        <v>0</v>
      </c>
      <c r="E11161" s="71">
        <v>44865</v>
      </c>
      <c r="F11161" t="s">
        <v>15816</v>
      </c>
      <c r="G11161" t="s">
        <v>1912</v>
      </c>
      <c r="H11161" t="s">
        <v>15815</v>
      </c>
      <c r="I11161" t="s">
        <v>15815</v>
      </c>
      <c r="J11161" s="40">
        <v>29</v>
      </c>
      <c r="K11161" s="40">
        <v>0</v>
      </c>
    </row>
    <row r="11162" spans="1:11" x14ac:dyDescent="0.35">
      <c r="A11162">
        <v>31097</v>
      </c>
      <c r="B11162" t="s">
        <v>148</v>
      </c>
      <c r="C11162" s="70">
        <v>0</v>
      </c>
      <c r="D11162" s="70">
        <v>0</v>
      </c>
      <c r="E11162" s="71">
        <v>44865</v>
      </c>
      <c r="F11162" t="s">
        <v>4400</v>
      </c>
      <c r="G11162" t="s">
        <v>2247</v>
      </c>
      <c r="H11162" t="s">
        <v>1919</v>
      </c>
      <c r="I11162" t="s">
        <v>1919</v>
      </c>
      <c r="J11162" s="40">
        <v>0</v>
      </c>
      <c r="K11162" s="40">
        <v>0</v>
      </c>
    </row>
    <row r="11163" spans="1:11" x14ac:dyDescent="0.35">
      <c r="A11163">
        <v>31097</v>
      </c>
      <c r="B11163" t="s">
        <v>148</v>
      </c>
      <c r="C11163" s="70">
        <v>0</v>
      </c>
      <c r="D11163" s="70">
        <v>0</v>
      </c>
      <c r="E11163" s="71">
        <v>44866</v>
      </c>
      <c r="F11163" t="s">
        <v>15814</v>
      </c>
      <c r="G11163" t="s">
        <v>1912</v>
      </c>
      <c r="H11163" t="s">
        <v>15813</v>
      </c>
      <c r="I11163" t="s">
        <v>15813</v>
      </c>
      <c r="J11163" s="40">
        <v>29</v>
      </c>
      <c r="K11163" s="40">
        <v>0</v>
      </c>
    </row>
    <row r="11164" spans="1:11" x14ac:dyDescent="0.35">
      <c r="A11164">
        <v>31097</v>
      </c>
      <c r="B11164" t="s">
        <v>148</v>
      </c>
      <c r="C11164" s="70">
        <v>0</v>
      </c>
      <c r="D11164" s="70">
        <v>0</v>
      </c>
      <c r="E11164" s="71">
        <v>44895</v>
      </c>
      <c r="F11164" t="s">
        <v>15811</v>
      </c>
      <c r="G11164" t="s">
        <v>1912</v>
      </c>
      <c r="H11164" t="s">
        <v>15810</v>
      </c>
      <c r="I11164" t="s">
        <v>15810</v>
      </c>
      <c r="J11164" s="40">
        <v>29</v>
      </c>
      <c r="K11164" s="40">
        <v>0</v>
      </c>
    </row>
    <row r="11165" spans="1:11" x14ac:dyDescent="0.35">
      <c r="A11165">
        <v>31097</v>
      </c>
      <c r="B11165" t="s">
        <v>148</v>
      </c>
      <c r="C11165" s="70">
        <v>0</v>
      </c>
      <c r="D11165" s="70">
        <v>0</v>
      </c>
      <c r="E11165" s="71">
        <v>44895</v>
      </c>
      <c r="F11165" t="s">
        <v>4227</v>
      </c>
      <c r="G11165" t="s">
        <v>2247</v>
      </c>
      <c r="H11165" t="s">
        <v>1916</v>
      </c>
      <c r="I11165" t="s">
        <v>1916</v>
      </c>
      <c r="J11165" s="40">
        <v>0</v>
      </c>
      <c r="K11165" s="40">
        <v>0</v>
      </c>
    </row>
    <row r="11166" spans="1:11" x14ac:dyDescent="0.35">
      <c r="A11166">
        <v>31097</v>
      </c>
      <c r="B11166" t="s">
        <v>148</v>
      </c>
      <c r="C11166" s="70">
        <v>0</v>
      </c>
      <c r="D11166" s="70">
        <v>0</v>
      </c>
      <c r="E11166" s="71">
        <v>44926</v>
      </c>
      <c r="F11166" t="s">
        <v>15809</v>
      </c>
      <c r="G11166" t="s">
        <v>1912</v>
      </c>
      <c r="H11166" t="s">
        <v>15804</v>
      </c>
      <c r="I11166" t="s">
        <v>15804</v>
      </c>
      <c r="J11166" s="40">
        <v>29</v>
      </c>
      <c r="K11166" s="40">
        <v>0</v>
      </c>
    </row>
    <row r="11167" spans="1:11" x14ac:dyDescent="0.35">
      <c r="A11167">
        <v>31097</v>
      </c>
      <c r="B11167" t="s">
        <v>148</v>
      </c>
      <c r="C11167" s="70">
        <v>0</v>
      </c>
      <c r="D11167" s="70">
        <v>0</v>
      </c>
      <c r="E11167" s="71">
        <v>44926</v>
      </c>
      <c r="F11167" t="s">
        <v>3868</v>
      </c>
      <c r="G11167" t="s">
        <v>2247</v>
      </c>
      <c r="H11167" t="s">
        <v>1911</v>
      </c>
      <c r="I11167" t="s">
        <v>1911</v>
      </c>
      <c r="J11167" s="40">
        <v>0</v>
      </c>
      <c r="K11167" s="40">
        <v>0</v>
      </c>
    </row>
    <row r="11168" spans="1:11" x14ac:dyDescent="0.35">
      <c r="A11168">
        <v>31102</v>
      </c>
      <c r="B11168" t="s">
        <v>17486</v>
      </c>
      <c r="C11168" s="70">
        <v>0</v>
      </c>
      <c r="D11168" s="70">
        <v>0</v>
      </c>
      <c r="E11168" s="71">
        <v>44587</v>
      </c>
      <c r="F11168" t="s">
        <v>9241</v>
      </c>
      <c r="G11168" t="s">
        <v>2142</v>
      </c>
      <c r="H11168" t="s">
        <v>9240</v>
      </c>
      <c r="I11168" t="s">
        <v>9239</v>
      </c>
      <c r="J11168" s="40">
        <v>0</v>
      </c>
      <c r="K11168" s="40">
        <v>91.72</v>
      </c>
    </row>
    <row r="11169" spans="1:11" x14ac:dyDescent="0.35">
      <c r="A11169">
        <v>31102</v>
      </c>
      <c r="B11169" t="s">
        <v>17486</v>
      </c>
      <c r="C11169" s="70">
        <v>0</v>
      </c>
      <c r="D11169" s="70">
        <v>0</v>
      </c>
      <c r="E11169" s="71">
        <v>44592</v>
      </c>
      <c r="F11169" t="s">
        <v>15857</v>
      </c>
      <c r="G11169" t="s">
        <v>1912</v>
      </c>
      <c r="J11169" s="40">
        <v>91.72</v>
      </c>
      <c r="K11169" s="40">
        <v>0</v>
      </c>
    </row>
    <row r="11170" spans="1:11" x14ac:dyDescent="0.35">
      <c r="A11170">
        <v>31102</v>
      </c>
      <c r="B11170" t="s">
        <v>17486</v>
      </c>
      <c r="C11170" s="70">
        <v>0</v>
      </c>
      <c r="D11170" s="70">
        <v>0</v>
      </c>
      <c r="E11170" s="71">
        <v>44592</v>
      </c>
      <c r="F11170" t="s">
        <v>6916</v>
      </c>
      <c r="G11170" t="s">
        <v>2247</v>
      </c>
      <c r="J11170" s="40">
        <v>0</v>
      </c>
      <c r="K11170" s="40">
        <v>0</v>
      </c>
    </row>
    <row r="11171" spans="1:11" x14ac:dyDescent="0.35">
      <c r="A11171">
        <v>31107</v>
      </c>
      <c r="B11171" t="s">
        <v>149</v>
      </c>
      <c r="C11171" s="70">
        <v>0</v>
      </c>
      <c r="D11171" s="70">
        <v>0</v>
      </c>
      <c r="E11171" s="71">
        <v>44580</v>
      </c>
      <c r="F11171" t="s">
        <v>10797</v>
      </c>
      <c r="G11171" t="s">
        <v>2142</v>
      </c>
      <c r="H11171" t="s">
        <v>10796</v>
      </c>
      <c r="I11171" t="s">
        <v>10795</v>
      </c>
      <c r="J11171" s="40">
        <v>0</v>
      </c>
      <c r="K11171" s="40">
        <v>49</v>
      </c>
    </row>
    <row r="11172" spans="1:11" x14ac:dyDescent="0.35">
      <c r="A11172">
        <v>31107</v>
      </c>
      <c r="B11172" t="s">
        <v>149</v>
      </c>
      <c r="C11172" s="70">
        <v>0</v>
      </c>
      <c r="D11172" s="70">
        <v>0</v>
      </c>
      <c r="E11172" s="71">
        <v>44592</v>
      </c>
      <c r="F11172" t="s">
        <v>15857</v>
      </c>
      <c r="G11172" t="s">
        <v>1912</v>
      </c>
      <c r="J11172" s="40">
        <v>49</v>
      </c>
      <c r="K11172" s="40">
        <v>0</v>
      </c>
    </row>
    <row r="11173" spans="1:11" x14ac:dyDescent="0.35">
      <c r="A11173">
        <v>31107</v>
      </c>
      <c r="B11173" t="s">
        <v>149</v>
      </c>
      <c r="C11173" s="70">
        <v>0</v>
      </c>
      <c r="D11173" s="70">
        <v>0</v>
      </c>
      <c r="E11173" s="71">
        <v>44592</v>
      </c>
      <c r="F11173" t="s">
        <v>6915</v>
      </c>
      <c r="G11173" t="s">
        <v>2247</v>
      </c>
      <c r="J11173" s="40">
        <v>0</v>
      </c>
      <c r="K11173" s="40">
        <v>0</v>
      </c>
    </row>
    <row r="11174" spans="1:11" x14ac:dyDescent="0.35">
      <c r="A11174">
        <v>31107</v>
      </c>
      <c r="B11174" t="s">
        <v>149</v>
      </c>
      <c r="C11174" s="70">
        <v>0</v>
      </c>
      <c r="D11174" s="70">
        <v>0</v>
      </c>
      <c r="E11174" s="71">
        <v>44611</v>
      </c>
      <c r="F11174" t="s">
        <v>10736</v>
      </c>
      <c r="G11174" t="s">
        <v>2142</v>
      </c>
      <c r="H11174" t="s">
        <v>10735</v>
      </c>
      <c r="I11174" t="s">
        <v>10734</v>
      </c>
      <c r="J11174" s="40">
        <v>0</v>
      </c>
      <c r="K11174" s="40">
        <v>49</v>
      </c>
    </row>
    <row r="11175" spans="1:11" x14ac:dyDescent="0.35">
      <c r="A11175">
        <v>31107</v>
      </c>
      <c r="B11175" t="s">
        <v>149</v>
      </c>
      <c r="C11175" s="70">
        <v>0</v>
      </c>
      <c r="D11175" s="70">
        <v>0</v>
      </c>
      <c r="E11175" s="71">
        <v>44620</v>
      </c>
      <c r="F11175" t="s">
        <v>15855</v>
      </c>
      <c r="G11175" t="s">
        <v>1912</v>
      </c>
      <c r="J11175" s="40">
        <v>49</v>
      </c>
      <c r="K11175" s="40">
        <v>0</v>
      </c>
    </row>
    <row r="11176" spans="1:11" x14ac:dyDescent="0.35">
      <c r="A11176">
        <v>31107</v>
      </c>
      <c r="B11176" t="s">
        <v>149</v>
      </c>
      <c r="C11176" s="70">
        <v>0</v>
      </c>
      <c r="D11176" s="70">
        <v>0</v>
      </c>
      <c r="E11176" s="71">
        <v>44639</v>
      </c>
      <c r="F11176" t="s">
        <v>10674</v>
      </c>
      <c r="G11176" t="s">
        <v>2142</v>
      </c>
      <c r="H11176" t="s">
        <v>10673</v>
      </c>
      <c r="I11176" t="s">
        <v>10672</v>
      </c>
      <c r="J11176" s="40">
        <v>0</v>
      </c>
      <c r="K11176" s="40">
        <v>49</v>
      </c>
    </row>
    <row r="11177" spans="1:11" x14ac:dyDescent="0.35">
      <c r="A11177">
        <v>31107</v>
      </c>
      <c r="B11177" t="s">
        <v>149</v>
      </c>
      <c r="C11177" s="70">
        <v>0</v>
      </c>
      <c r="D11177" s="70">
        <v>0</v>
      </c>
      <c r="E11177" s="71">
        <v>44651</v>
      </c>
      <c r="F11177" t="s">
        <v>6630</v>
      </c>
      <c r="G11177" t="s">
        <v>2247</v>
      </c>
      <c r="J11177" s="40">
        <v>0</v>
      </c>
      <c r="K11177" s="40">
        <v>0</v>
      </c>
    </row>
    <row r="11178" spans="1:11" x14ac:dyDescent="0.35">
      <c r="A11178">
        <v>31107</v>
      </c>
      <c r="B11178" t="s">
        <v>149</v>
      </c>
      <c r="C11178" s="70">
        <v>0</v>
      </c>
      <c r="D11178" s="70">
        <v>0</v>
      </c>
      <c r="E11178" s="71">
        <v>44670</v>
      </c>
      <c r="F11178" t="s">
        <v>10599</v>
      </c>
      <c r="G11178" t="s">
        <v>2142</v>
      </c>
      <c r="H11178" t="s">
        <v>10598</v>
      </c>
      <c r="I11178" t="s">
        <v>10597</v>
      </c>
      <c r="J11178" s="40">
        <v>0</v>
      </c>
      <c r="K11178" s="40">
        <v>49</v>
      </c>
    </row>
    <row r="11179" spans="1:11" x14ac:dyDescent="0.35">
      <c r="A11179">
        <v>31107</v>
      </c>
      <c r="B11179" t="s">
        <v>149</v>
      </c>
      <c r="C11179" s="70">
        <v>0</v>
      </c>
      <c r="D11179" s="70">
        <v>0</v>
      </c>
      <c r="E11179" s="71">
        <v>44681</v>
      </c>
      <c r="F11179" t="s">
        <v>15851</v>
      </c>
      <c r="G11179" t="s">
        <v>1912</v>
      </c>
      <c r="J11179" s="40">
        <v>49</v>
      </c>
      <c r="K11179" s="40">
        <v>0</v>
      </c>
    </row>
    <row r="11180" spans="1:11" x14ac:dyDescent="0.35">
      <c r="A11180">
        <v>31107</v>
      </c>
      <c r="B11180" t="s">
        <v>149</v>
      </c>
      <c r="C11180" s="70">
        <v>0</v>
      </c>
      <c r="D11180" s="70">
        <v>0</v>
      </c>
      <c r="E11180" s="71">
        <v>44681</v>
      </c>
      <c r="F11180" t="s">
        <v>15851</v>
      </c>
      <c r="G11180" t="s">
        <v>1912</v>
      </c>
      <c r="J11180" s="40">
        <v>49</v>
      </c>
      <c r="K11180" s="40">
        <v>0</v>
      </c>
    </row>
    <row r="11181" spans="1:11" x14ac:dyDescent="0.35">
      <c r="A11181">
        <v>31107</v>
      </c>
      <c r="B11181" t="s">
        <v>149</v>
      </c>
      <c r="C11181" s="70">
        <v>0</v>
      </c>
      <c r="D11181" s="70">
        <v>0</v>
      </c>
      <c r="E11181" s="71">
        <v>44681</v>
      </c>
      <c r="F11181" t="s">
        <v>6369</v>
      </c>
      <c r="G11181" t="s">
        <v>2247</v>
      </c>
      <c r="J11181" s="40">
        <v>0</v>
      </c>
      <c r="K11181" s="40">
        <v>0</v>
      </c>
    </row>
    <row r="11182" spans="1:11" x14ac:dyDescent="0.35">
      <c r="A11182">
        <v>31107</v>
      </c>
      <c r="B11182" t="s">
        <v>149</v>
      </c>
      <c r="C11182" s="70">
        <v>0</v>
      </c>
      <c r="D11182" s="70">
        <v>0</v>
      </c>
      <c r="E11182" s="71">
        <v>44681</v>
      </c>
      <c r="F11182" t="s">
        <v>6181</v>
      </c>
      <c r="G11182" t="s">
        <v>2247</v>
      </c>
      <c r="J11182" s="40">
        <v>0</v>
      </c>
      <c r="K11182" s="40">
        <v>0</v>
      </c>
    </row>
    <row r="11183" spans="1:11" x14ac:dyDescent="0.35">
      <c r="A11183">
        <v>31107</v>
      </c>
      <c r="B11183" t="s">
        <v>149</v>
      </c>
      <c r="C11183" s="70">
        <v>0</v>
      </c>
      <c r="D11183" s="70">
        <v>0</v>
      </c>
      <c r="E11183" s="71">
        <v>44700</v>
      </c>
      <c r="F11183" t="s">
        <v>10532</v>
      </c>
      <c r="G11183" t="s">
        <v>2142</v>
      </c>
      <c r="H11183" t="s">
        <v>10531</v>
      </c>
      <c r="I11183" t="s">
        <v>10530</v>
      </c>
      <c r="J11183" s="40">
        <v>0</v>
      </c>
      <c r="K11183" s="40">
        <v>49</v>
      </c>
    </row>
    <row r="11184" spans="1:11" x14ac:dyDescent="0.35">
      <c r="A11184">
        <v>31107</v>
      </c>
      <c r="B11184" t="s">
        <v>149</v>
      </c>
      <c r="C11184" s="70">
        <v>0</v>
      </c>
      <c r="D11184" s="70">
        <v>0</v>
      </c>
      <c r="E11184" s="71">
        <v>44712</v>
      </c>
      <c r="F11184" t="s">
        <v>15845</v>
      </c>
      <c r="G11184" t="s">
        <v>1912</v>
      </c>
      <c r="J11184" s="40">
        <v>49</v>
      </c>
      <c r="K11184" s="40">
        <v>0</v>
      </c>
    </row>
    <row r="11185" spans="1:11" x14ac:dyDescent="0.35">
      <c r="A11185">
        <v>31107</v>
      </c>
      <c r="B11185" t="s">
        <v>149</v>
      </c>
      <c r="C11185" s="70">
        <v>0</v>
      </c>
      <c r="D11185" s="70">
        <v>0</v>
      </c>
      <c r="E11185" s="71">
        <v>44712</v>
      </c>
      <c r="F11185" t="s">
        <v>6061</v>
      </c>
      <c r="G11185" t="s">
        <v>2247</v>
      </c>
      <c r="J11185" s="40">
        <v>0</v>
      </c>
      <c r="K11185" s="40">
        <v>0</v>
      </c>
    </row>
    <row r="11186" spans="1:11" x14ac:dyDescent="0.35">
      <c r="A11186">
        <v>31107</v>
      </c>
      <c r="B11186" t="s">
        <v>149</v>
      </c>
      <c r="C11186" s="70">
        <v>0</v>
      </c>
      <c r="D11186" s="70">
        <v>0</v>
      </c>
      <c r="E11186" s="71">
        <v>44731</v>
      </c>
      <c r="F11186" t="s">
        <v>10465</v>
      </c>
      <c r="G11186" t="s">
        <v>2142</v>
      </c>
      <c r="H11186" t="s">
        <v>10464</v>
      </c>
      <c r="I11186" t="s">
        <v>10463</v>
      </c>
      <c r="J11186" s="40">
        <v>0</v>
      </c>
      <c r="K11186" s="40">
        <v>49</v>
      </c>
    </row>
    <row r="11187" spans="1:11" x14ac:dyDescent="0.35">
      <c r="A11187">
        <v>31107</v>
      </c>
      <c r="B11187" t="s">
        <v>149</v>
      </c>
      <c r="C11187" s="70">
        <v>0</v>
      </c>
      <c r="D11187" s="70">
        <v>0</v>
      </c>
      <c r="E11187" s="71">
        <v>44742</v>
      </c>
      <c r="F11187" t="s">
        <v>17195</v>
      </c>
      <c r="G11187" t="s">
        <v>1912</v>
      </c>
      <c r="J11187" s="40">
        <v>49</v>
      </c>
      <c r="K11187" s="40">
        <v>0</v>
      </c>
    </row>
    <row r="11188" spans="1:11" x14ac:dyDescent="0.35">
      <c r="A11188">
        <v>31107</v>
      </c>
      <c r="B11188" t="s">
        <v>149</v>
      </c>
      <c r="C11188" s="70">
        <v>0</v>
      </c>
      <c r="D11188" s="70">
        <v>0</v>
      </c>
      <c r="E11188" s="71">
        <v>44742</v>
      </c>
      <c r="F11188" t="s">
        <v>5815</v>
      </c>
      <c r="G11188" t="s">
        <v>2247</v>
      </c>
      <c r="J11188" s="40">
        <v>0</v>
      </c>
      <c r="K11188" s="40">
        <v>0</v>
      </c>
    </row>
    <row r="11189" spans="1:11" x14ac:dyDescent="0.35">
      <c r="A11189">
        <v>31107</v>
      </c>
      <c r="B11189" t="s">
        <v>149</v>
      </c>
      <c r="C11189" s="70">
        <v>0</v>
      </c>
      <c r="D11189" s="70">
        <v>0</v>
      </c>
      <c r="E11189" s="71">
        <v>44761</v>
      </c>
      <c r="F11189" t="s">
        <v>10364</v>
      </c>
      <c r="G11189" t="s">
        <v>2142</v>
      </c>
      <c r="H11189" t="s">
        <v>10363</v>
      </c>
      <c r="I11189" t="s">
        <v>10362</v>
      </c>
      <c r="J11189" s="40">
        <v>0</v>
      </c>
      <c r="K11189" s="40">
        <v>49</v>
      </c>
    </row>
    <row r="11190" spans="1:11" x14ac:dyDescent="0.35">
      <c r="A11190">
        <v>31107</v>
      </c>
      <c r="B11190" t="s">
        <v>149</v>
      </c>
      <c r="C11190" s="70">
        <v>0</v>
      </c>
      <c r="D11190" s="70">
        <v>0</v>
      </c>
      <c r="E11190" s="71">
        <v>44773</v>
      </c>
      <c r="F11190" t="s">
        <v>15835</v>
      </c>
      <c r="G11190" t="s">
        <v>1912</v>
      </c>
      <c r="J11190" s="40">
        <v>49</v>
      </c>
      <c r="K11190" s="40">
        <v>0</v>
      </c>
    </row>
    <row r="11191" spans="1:11" x14ac:dyDescent="0.35">
      <c r="A11191">
        <v>31107</v>
      </c>
      <c r="B11191" t="s">
        <v>149</v>
      </c>
      <c r="C11191" s="70">
        <v>0</v>
      </c>
      <c r="D11191" s="70">
        <v>0</v>
      </c>
      <c r="E11191" s="71">
        <v>44773</v>
      </c>
      <c r="F11191" t="s">
        <v>5514</v>
      </c>
      <c r="G11191" t="s">
        <v>2247</v>
      </c>
      <c r="J11191" s="40">
        <v>0</v>
      </c>
      <c r="K11191" s="40">
        <v>0</v>
      </c>
    </row>
    <row r="11192" spans="1:11" x14ac:dyDescent="0.35">
      <c r="A11192">
        <v>31107</v>
      </c>
      <c r="B11192" t="s">
        <v>149</v>
      </c>
      <c r="C11192" s="70">
        <v>0</v>
      </c>
      <c r="D11192" s="70">
        <v>0</v>
      </c>
      <c r="E11192" s="71">
        <v>44777</v>
      </c>
      <c r="F11192" t="s">
        <v>10297</v>
      </c>
      <c r="G11192" t="s">
        <v>2142</v>
      </c>
      <c r="H11192" t="s">
        <v>10296</v>
      </c>
      <c r="I11192" t="s">
        <v>10293</v>
      </c>
      <c r="J11192" s="40">
        <v>0</v>
      </c>
      <c r="K11192" s="40">
        <v>79</v>
      </c>
    </row>
    <row r="11193" spans="1:11" x14ac:dyDescent="0.35">
      <c r="A11193">
        <v>31107</v>
      </c>
      <c r="B11193" t="s">
        <v>149</v>
      </c>
      <c r="C11193" s="70">
        <v>0</v>
      </c>
      <c r="D11193" s="70">
        <v>0</v>
      </c>
      <c r="E11193" s="71">
        <v>44792</v>
      </c>
      <c r="F11193" t="s">
        <v>10268</v>
      </c>
      <c r="G11193" t="s">
        <v>2142</v>
      </c>
      <c r="H11193" t="s">
        <v>10267</v>
      </c>
      <c r="I11193" t="s">
        <v>10266</v>
      </c>
      <c r="J11193" s="40">
        <v>0</v>
      </c>
      <c r="K11193" s="40">
        <v>49</v>
      </c>
    </row>
    <row r="11194" spans="1:11" x14ac:dyDescent="0.35">
      <c r="A11194">
        <v>31107</v>
      </c>
      <c r="B11194" t="s">
        <v>149</v>
      </c>
      <c r="C11194" s="70">
        <v>0</v>
      </c>
      <c r="D11194" s="70">
        <v>0</v>
      </c>
      <c r="E11194" s="71">
        <v>44801</v>
      </c>
      <c r="F11194" t="s">
        <v>15828</v>
      </c>
      <c r="G11194" t="s">
        <v>1912</v>
      </c>
      <c r="J11194" s="40">
        <v>49</v>
      </c>
      <c r="K11194" s="40">
        <v>0</v>
      </c>
    </row>
    <row r="11195" spans="1:11" x14ac:dyDescent="0.35">
      <c r="A11195">
        <v>31107</v>
      </c>
      <c r="B11195" t="s">
        <v>149</v>
      </c>
      <c r="C11195" s="70">
        <v>0</v>
      </c>
      <c r="D11195" s="70">
        <v>0</v>
      </c>
      <c r="E11195" s="71">
        <v>44804</v>
      </c>
      <c r="F11195" t="s">
        <v>5042</v>
      </c>
      <c r="G11195" t="s">
        <v>2247</v>
      </c>
      <c r="H11195" t="s">
        <v>2265</v>
      </c>
      <c r="J11195" s="40">
        <v>0</v>
      </c>
      <c r="K11195" s="40">
        <v>0</v>
      </c>
    </row>
    <row r="11196" spans="1:11" x14ac:dyDescent="0.35">
      <c r="A11196">
        <v>31107</v>
      </c>
      <c r="B11196" t="s">
        <v>149</v>
      </c>
      <c r="C11196" s="70">
        <v>0</v>
      </c>
      <c r="D11196" s="70">
        <v>0</v>
      </c>
      <c r="E11196" s="71">
        <v>44834</v>
      </c>
      <c r="F11196" t="s">
        <v>4916</v>
      </c>
      <c r="G11196" t="s">
        <v>2247</v>
      </c>
      <c r="H11196" t="s">
        <v>2262</v>
      </c>
      <c r="J11196" s="40">
        <v>0</v>
      </c>
      <c r="K11196" s="40">
        <v>0</v>
      </c>
    </row>
    <row r="11197" spans="1:11" x14ac:dyDescent="0.35">
      <c r="A11197">
        <v>31107</v>
      </c>
      <c r="B11197" t="s">
        <v>149</v>
      </c>
      <c r="C11197" s="70">
        <v>0</v>
      </c>
      <c r="D11197" s="70">
        <v>0</v>
      </c>
      <c r="E11197" s="71">
        <v>44865</v>
      </c>
      <c r="F11197" t="s">
        <v>15816</v>
      </c>
      <c r="G11197" t="s">
        <v>1912</v>
      </c>
      <c r="H11197" t="s">
        <v>15815</v>
      </c>
      <c r="I11197" t="s">
        <v>15815</v>
      </c>
      <c r="J11197" s="40">
        <v>49</v>
      </c>
      <c r="K11197" s="40">
        <v>0</v>
      </c>
    </row>
    <row r="11198" spans="1:11" x14ac:dyDescent="0.35">
      <c r="A11198">
        <v>31107</v>
      </c>
      <c r="B11198" t="s">
        <v>149</v>
      </c>
      <c r="C11198" s="70">
        <v>0</v>
      </c>
      <c r="D11198" s="70">
        <v>0</v>
      </c>
      <c r="E11198" s="71">
        <v>44865</v>
      </c>
      <c r="F11198" t="s">
        <v>4399</v>
      </c>
      <c r="G11198" t="s">
        <v>2247</v>
      </c>
      <c r="H11198" t="s">
        <v>1919</v>
      </c>
      <c r="I11198" t="s">
        <v>1919</v>
      </c>
      <c r="J11198" s="40">
        <v>0</v>
      </c>
      <c r="K11198" s="40">
        <v>0</v>
      </c>
    </row>
    <row r="11199" spans="1:11" x14ac:dyDescent="0.35">
      <c r="A11199">
        <v>31107</v>
      </c>
      <c r="B11199" t="s">
        <v>149</v>
      </c>
      <c r="C11199" s="70">
        <v>0</v>
      </c>
      <c r="D11199" s="70">
        <v>0</v>
      </c>
      <c r="E11199" s="71">
        <v>44866</v>
      </c>
      <c r="F11199" t="s">
        <v>15814</v>
      </c>
      <c r="G11199" t="s">
        <v>1912</v>
      </c>
      <c r="H11199" t="s">
        <v>15813</v>
      </c>
      <c r="I11199" t="s">
        <v>15813</v>
      </c>
      <c r="J11199" s="40">
        <v>49</v>
      </c>
      <c r="K11199" s="40">
        <v>0</v>
      </c>
    </row>
    <row r="11200" spans="1:11" x14ac:dyDescent="0.35">
      <c r="A11200">
        <v>31107</v>
      </c>
      <c r="B11200" t="s">
        <v>149</v>
      </c>
      <c r="C11200" s="70">
        <v>0</v>
      </c>
      <c r="D11200" s="70">
        <v>0</v>
      </c>
      <c r="E11200" s="71">
        <v>44895</v>
      </c>
      <c r="F11200" t="s">
        <v>15811</v>
      </c>
      <c r="G11200" t="s">
        <v>1912</v>
      </c>
      <c r="H11200" t="s">
        <v>15810</v>
      </c>
      <c r="I11200" t="s">
        <v>15810</v>
      </c>
      <c r="J11200" s="40">
        <v>49</v>
      </c>
      <c r="K11200" s="40">
        <v>0</v>
      </c>
    </row>
    <row r="11201" spans="1:11" x14ac:dyDescent="0.35">
      <c r="A11201">
        <v>31107</v>
      </c>
      <c r="B11201" t="s">
        <v>149</v>
      </c>
      <c r="C11201" s="70">
        <v>0</v>
      </c>
      <c r="D11201" s="70">
        <v>0</v>
      </c>
      <c r="E11201" s="71">
        <v>44895</v>
      </c>
      <c r="F11201" t="s">
        <v>4226</v>
      </c>
      <c r="G11201" t="s">
        <v>2247</v>
      </c>
      <c r="H11201" t="s">
        <v>1916</v>
      </c>
      <c r="I11201" t="s">
        <v>1916</v>
      </c>
      <c r="J11201" s="40">
        <v>0</v>
      </c>
      <c r="K11201" s="40">
        <v>0</v>
      </c>
    </row>
    <row r="11202" spans="1:11" x14ac:dyDescent="0.35">
      <c r="A11202">
        <v>31107</v>
      </c>
      <c r="B11202" t="s">
        <v>149</v>
      </c>
      <c r="C11202" s="70">
        <v>0</v>
      </c>
      <c r="D11202" s="70">
        <v>0</v>
      </c>
      <c r="E11202" s="71">
        <v>44926</v>
      </c>
      <c r="F11202" t="s">
        <v>15809</v>
      </c>
      <c r="G11202" t="s">
        <v>1912</v>
      </c>
      <c r="H11202" t="s">
        <v>15804</v>
      </c>
      <c r="I11202" t="s">
        <v>15804</v>
      </c>
      <c r="J11202" s="40">
        <v>49</v>
      </c>
      <c r="K11202" s="40">
        <v>0</v>
      </c>
    </row>
    <row r="11203" spans="1:11" x14ac:dyDescent="0.35">
      <c r="A11203">
        <v>31107</v>
      </c>
      <c r="B11203" t="s">
        <v>149</v>
      </c>
      <c r="C11203" s="70">
        <v>0</v>
      </c>
      <c r="D11203" s="70">
        <v>0</v>
      </c>
      <c r="E11203" s="71">
        <v>44926</v>
      </c>
      <c r="F11203" t="s">
        <v>3867</v>
      </c>
      <c r="G11203" t="s">
        <v>2247</v>
      </c>
      <c r="H11203" t="s">
        <v>1911</v>
      </c>
      <c r="I11203" t="s">
        <v>1911</v>
      </c>
      <c r="J11203" s="40">
        <v>0</v>
      </c>
      <c r="K11203" s="40">
        <v>0</v>
      </c>
    </row>
    <row r="11204" spans="1:11" x14ac:dyDescent="0.35">
      <c r="A11204">
        <v>31108</v>
      </c>
      <c r="B11204" t="s">
        <v>150</v>
      </c>
      <c r="C11204" s="70">
        <v>0</v>
      </c>
      <c r="D11204" s="70">
        <v>0</v>
      </c>
      <c r="E11204" s="71">
        <v>44587</v>
      </c>
      <c r="F11204" t="s">
        <v>11085</v>
      </c>
      <c r="G11204" t="s">
        <v>2142</v>
      </c>
      <c r="H11204" t="s">
        <v>11084</v>
      </c>
      <c r="I11204" t="s">
        <v>11083</v>
      </c>
      <c r="J11204" s="40">
        <v>0</v>
      </c>
      <c r="K11204" s="40">
        <v>800</v>
      </c>
    </row>
    <row r="11205" spans="1:11" x14ac:dyDescent="0.35">
      <c r="A11205">
        <v>31108</v>
      </c>
      <c r="B11205" t="s">
        <v>150</v>
      </c>
      <c r="C11205" s="70">
        <v>0</v>
      </c>
      <c r="D11205" s="70">
        <v>0</v>
      </c>
      <c r="E11205" s="71">
        <v>44592</v>
      </c>
      <c r="F11205" t="s">
        <v>15857</v>
      </c>
      <c r="G11205" t="s">
        <v>1912</v>
      </c>
      <c r="J11205" s="40">
        <v>800</v>
      </c>
      <c r="K11205" s="40">
        <v>0</v>
      </c>
    </row>
    <row r="11206" spans="1:11" x14ac:dyDescent="0.35">
      <c r="A11206">
        <v>31108</v>
      </c>
      <c r="B11206" t="s">
        <v>150</v>
      </c>
      <c r="C11206" s="70">
        <v>0</v>
      </c>
      <c r="D11206" s="70">
        <v>0</v>
      </c>
      <c r="E11206" s="71">
        <v>44592</v>
      </c>
      <c r="F11206" t="s">
        <v>6914</v>
      </c>
      <c r="G11206" t="s">
        <v>2247</v>
      </c>
      <c r="J11206" s="40">
        <v>0</v>
      </c>
      <c r="K11206" s="40">
        <v>0</v>
      </c>
    </row>
    <row r="11207" spans="1:11" x14ac:dyDescent="0.35">
      <c r="A11207">
        <v>31108</v>
      </c>
      <c r="B11207" t="s">
        <v>150</v>
      </c>
      <c r="C11207" s="70">
        <v>0</v>
      </c>
      <c r="D11207" s="70">
        <v>0</v>
      </c>
      <c r="E11207" s="71">
        <v>44651</v>
      </c>
      <c r="F11207" t="s">
        <v>15852</v>
      </c>
      <c r="G11207" t="s">
        <v>1912</v>
      </c>
      <c r="J11207" s="40">
        <v>800</v>
      </c>
      <c r="K11207" s="40">
        <v>0</v>
      </c>
    </row>
    <row r="11208" spans="1:11" x14ac:dyDescent="0.35">
      <c r="A11208">
        <v>31108</v>
      </c>
      <c r="B11208" t="s">
        <v>150</v>
      </c>
      <c r="C11208" s="70">
        <v>0</v>
      </c>
      <c r="D11208" s="70">
        <v>0</v>
      </c>
      <c r="E11208" s="71">
        <v>44651</v>
      </c>
      <c r="F11208" t="s">
        <v>15852</v>
      </c>
      <c r="G11208" t="s">
        <v>1912</v>
      </c>
      <c r="J11208" s="40">
        <v>800</v>
      </c>
      <c r="K11208" s="40">
        <v>0</v>
      </c>
    </row>
    <row r="11209" spans="1:11" x14ac:dyDescent="0.35">
      <c r="A11209">
        <v>31108</v>
      </c>
      <c r="B11209" t="s">
        <v>150</v>
      </c>
      <c r="C11209" s="70">
        <v>0</v>
      </c>
      <c r="D11209" s="70">
        <v>0</v>
      </c>
      <c r="E11209" s="71">
        <v>44681</v>
      </c>
      <c r="F11209" t="s">
        <v>3445</v>
      </c>
      <c r="G11209" t="s">
        <v>1912</v>
      </c>
      <c r="J11209" s="40">
        <v>800</v>
      </c>
      <c r="K11209" s="40">
        <v>0</v>
      </c>
    </row>
    <row r="11210" spans="1:11" x14ac:dyDescent="0.35">
      <c r="A11210">
        <v>31108</v>
      </c>
      <c r="B11210" t="s">
        <v>150</v>
      </c>
      <c r="C11210" s="70">
        <v>0</v>
      </c>
      <c r="D11210" s="70">
        <v>0</v>
      </c>
      <c r="E11210" s="71">
        <v>44681</v>
      </c>
      <c r="F11210" t="s">
        <v>6368</v>
      </c>
      <c r="G11210" t="s">
        <v>2247</v>
      </c>
      <c r="J11210" s="40">
        <v>0</v>
      </c>
      <c r="K11210" s="40">
        <v>0</v>
      </c>
    </row>
    <row r="11211" spans="1:11" x14ac:dyDescent="0.35">
      <c r="A11211">
        <v>31108</v>
      </c>
      <c r="B11211" t="s">
        <v>150</v>
      </c>
      <c r="C11211" s="70">
        <v>0</v>
      </c>
      <c r="D11211" s="70">
        <v>0</v>
      </c>
      <c r="E11211" s="71">
        <v>44682</v>
      </c>
      <c r="F11211" t="s">
        <v>11071</v>
      </c>
      <c r="G11211" t="s">
        <v>2142</v>
      </c>
      <c r="H11211" t="s">
        <v>11070</v>
      </c>
      <c r="I11211" t="s">
        <v>11069</v>
      </c>
      <c r="J11211" s="40">
        <v>0</v>
      </c>
      <c r="K11211" s="40">
        <v>800</v>
      </c>
    </row>
    <row r="11212" spans="1:11" x14ac:dyDescent="0.35">
      <c r="A11212">
        <v>31108</v>
      </c>
      <c r="B11212" t="s">
        <v>150</v>
      </c>
      <c r="C11212" s="70">
        <v>0</v>
      </c>
      <c r="D11212" s="70">
        <v>0</v>
      </c>
      <c r="E11212" s="71">
        <v>44682</v>
      </c>
      <c r="F11212" t="s">
        <v>11068</v>
      </c>
      <c r="G11212" t="s">
        <v>2142</v>
      </c>
      <c r="H11212" t="s">
        <v>11067</v>
      </c>
      <c r="I11212" t="s">
        <v>11066</v>
      </c>
      <c r="J11212" s="40">
        <v>0</v>
      </c>
      <c r="K11212" s="40">
        <v>800</v>
      </c>
    </row>
    <row r="11213" spans="1:11" x14ac:dyDescent="0.35">
      <c r="A11213">
        <v>31108</v>
      </c>
      <c r="B11213" t="s">
        <v>150</v>
      </c>
      <c r="C11213" s="70">
        <v>0</v>
      </c>
      <c r="D11213" s="70">
        <v>0</v>
      </c>
      <c r="E11213" s="71">
        <v>44682</v>
      </c>
      <c r="F11213" t="s">
        <v>11065</v>
      </c>
      <c r="G11213" t="s">
        <v>2142</v>
      </c>
      <c r="H11213" t="s">
        <v>11064</v>
      </c>
      <c r="I11213" t="s">
        <v>11063</v>
      </c>
      <c r="J11213" s="40">
        <v>0</v>
      </c>
      <c r="K11213" s="40">
        <v>800</v>
      </c>
    </row>
    <row r="11214" spans="1:11" x14ac:dyDescent="0.35">
      <c r="A11214">
        <v>31108</v>
      </c>
      <c r="B11214" t="s">
        <v>150</v>
      </c>
      <c r="C11214" s="70">
        <v>0</v>
      </c>
      <c r="D11214" s="70">
        <v>0</v>
      </c>
      <c r="E11214" s="71">
        <v>44707</v>
      </c>
      <c r="F11214" t="s">
        <v>11062</v>
      </c>
      <c r="G11214" t="s">
        <v>2142</v>
      </c>
      <c r="H11214" t="s">
        <v>11061</v>
      </c>
      <c r="I11214" t="s">
        <v>11060</v>
      </c>
      <c r="J11214" s="40">
        <v>0</v>
      </c>
      <c r="K11214" s="40">
        <v>800</v>
      </c>
    </row>
    <row r="11215" spans="1:11" x14ac:dyDescent="0.35">
      <c r="A11215">
        <v>31108</v>
      </c>
      <c r="B11215" t="s">
        <v>150</v>
      </c>
      <c r="C11215" s="70">
        <v>0</v>
      </c>
      <c r="D11215" s="70">
        <v>0</v>
      </c>
      <c r="E11215" s="71">
        <v>44712</v>
      </c>
      <c r="F11215" t="s">
        <v>6060</v>
      </c>
      <c r="G11215" t="s">
        <v>2247</v>
      </c>
      <c r="J11215" s="40">
        <v>0</v>
      </c>
      <c r="K11215" s="40">
        <v>0</v>
      </c>
    </row>
    <row r="11216" spans="1:11" x14ac:dyDescent="0.35">
      <c r="A11216">
        <v>31108</v>
      </c>
      <c r="B11216" t="s">
        <v>150</v>
      </c>
      <c r="C11216" s="70">
        <v>0</v>
      </c>
      <c r="D11216" s="70">
        <v>0</v>
      </c>
      <c r="E11216" s="71">
        <v>44742</v>
      </c>
      <c r="F11216" t="s">
        <v>3439</v>
      </c>
      <c r="G11216" t="s">
        <v>1912</v>
      </c>
      <c r="J11216" s="40">
        <v>800</v>
      </c>
      <c r="K11216" s="40">
        <v>0</v>
      </c>
    </row>
    <row r="11217" spans="1:11" x14ac:dyDescent="0.35">
      <c r="A11217">
        <v>31108</v>
      </c>
      <c r="B11217" t="s">
        <v>150</v>
      </c>
      <c r="C11217" s="70">
        <v>0</v>
      </c>
      <c r="D11217" s="70">
        <v>0</v>
      </c>
      <c r="E11217" s="71">
        <v>44742</v>
      </c>
      <c r="F11217" t="s">
        <v>3438</v>
      </c>
      <c r="G11217" t="s">
        <v>1912</v>
      </c>
      <c r="J11217" s="40">
        <v>800</v>
      </c>
      <c r="K11217" s="40">
        <v>0</v>
      </c>
    </row>
    <row r="11218" spans="1:11" x14ac:dyDescent="0.35">
      <c r="A11218">
        <v>31108</v>
      </c>
      <c r="B11218" t="s">
        <v>150</v>
      </c>
      <c r="C11218" s="70">
        <v>0</v>
      </c>
      <c r="D11218" s="70">
        <v>0</v>
      </c>
      <c r="E11218" s="71">
        <v>44742</v>
      </c>
      <c r="F11218" t="s">
        <v>5814</v>
      </c>
      <c r="G11218" t="s">
        <v>2247</v>
      </c>
      <c r="J11218" s="40">
        <v>0</v>
      </c>
      <c r="K11218" s="40">
        <v>0</v>
      </c>
    </row>
    <row r="11219" spans="1:11" x14ac:dyDescent="0.35">
      <c r="A11219">
        <v>31108</v>
      </c>
      <c r="B11219" t="s">
        <v>150</v>
      </c>
      <c r="C11219" s="70">
        <v>0</v>
      </c>
      <c r="D11219" s="70">
        <v>0</v>
      </c>
      <c r="E11219" s="71">
        <v>44773</v>
      </c>
      <c r="F11219" t="s">
        <v>3436</v>
      </c>
      <c r="G11219" t="s">
        <v>1912</v>
      </c>
      <c r="J11219" s="40">
        <v>800</v>
      </c>
      <c r="K11219" s="40">
        <v>0</v>
      </c>
    </row>
    <row r="11220" spans="1:11" x14ac:dyDescent="0.35">
      <c r="A11220">
        <v>31108</v>
      </c>
      <c r="B11220" t="s">
        <v>150</v>
      </c>
      <c r="C11220" s="70">
        <v>0</v>
      </c>
      <c r="D11220" s="70">
        <v>0</v>
      </c>
      <c r="E11220" s="71">
        <v>44773</v>
      </c>
      <c r="F11220" t="s">
        <v>5513</v>
      </c>
      <c r="G11220" t="s">
        <v>2247</v>
      </c>
      <c r="J11220" s="40">
        <v>0</v>
      </c>
      <c r="K11220" s="40">
        <v>0</v>
      </c>
    </row>
    <row r="11221" spans="1:11" x14ac:dyDescent="0.35">
      <c r="A11221">
        <v>31108</v>
      </c>
      <c r="B11221" t="s">
        <v>150</v>
      </c>
      <c r="C11221" s="70">
        <v>0</v>
      </c>
      <c r="D11221" s="70">
        <v>0</v>
      </c>
      <c r="E11221" s="71">
        <v>44799</v>
      </c>
      <c r="F11221" t="s">
        <v>3433</v>
      </c>
      <c r="G11221" t="s">
        <v>1912</v>
      </c>
      <c r="J11221" s="40">
        <v>800</v>
      </c>
      <c r="K11221" s="40">
        <v>0</v>
      </c>
    </row>
    <row r="11222" spans="1:11" x14ac:dyDescent="0.35">
      <c r="A11222">
        <v>31108</v>
      </c>
      <c r="B11222" t="s">
        <v>150</v>
      </c>
      <c r="C11222" s="70">
        <v>0</v>
      </c>
      <c r="D11222" s="70">
        <v>0</v>
      </c>
      <c r="E11222" s="71">
        <v>44804</v>
      </c>
      <c r="F11222" t="s">
        <v>5041</v>
      </c>
      <c r="G11222" t="s">
        <v>2247</v>
      </c>
      <c r="H11222" t="s">
        <v>2265</v>
      </c>
      <c r="J11222" s="40">
        <v>0</v>
      </c>
      <c r="K11222" s="40">
        <v>0</v>
      </c>
    </row>
    <row r="11223" spans="1:11" x14ac:dyDescent="0.35">
      <c r="A11223">
        <v>31108</v>
      </c>
      <c r="B11223" t="s">
        <v>150</v>
      </c>
      <c r="C11223" s="70">
        <v>0</v>
      </c>
      <c r="D11223" s="70">
        <v>0</v>
      </c>
      <c r="E11223" s="71">
        <v>44834</v>
      </c>
      <c r="F11223" t="s">
        <v>3431</v>
      </c>
      <c r="G11223" t="s">
        <v>1912</v>
      </c>
      <c r="I11223" t="s">
        <v>3430</v>
      </c>
      <c r="J11223" s="40">
        <v>800</v>
      </c>
      <c r="K11223" s="40">
        <v>0</v>
      </c>
    </row>
    <row r="11224" spans="1:11" x14ac:dyDescent="0.35">
      <c r="A11224">
        <v>31108</v>
      </c>
      <c r="B11224" t="s">
        <v>150</v>
      </c>
      <c r="C11224" s="70">
        <v>0</v>
      </c>
      <c r="D11224" s="70">
        <v>0</v>
      </c>
      <c r="E11224" s="71">
        <v>44834</v>
      </c>
      <c r="F11224" t="s">
        <v>4915</v>
      </c>
      <c r="G11224" t="s">
        <v>2247</v>
      </c>
      <c r="H11224" t="s">
        <v>2262</v>
      </c>
      <c r="J11224" s="40">
        <v>0</v>
      </c>
      <c r="K11224" s="40">
        <v>0</v>
      </c>
    </row>
    <row r="11225" spans="1:11" x14ac:dyDescent="0.35">
      <c r="A11225">
        <v>31108</v>
      </c>
      <c r="B11225" t="s">
        <v>150</v>
      </c>
      <c r="C11225" s="70">
        <v>0</v>
      </c>
      <c r="D11225" s="70">
        <v>0</v>
      </c>
      <c r="E11225" s="71">
        <v>44835</v>
      </c>
      <c r="F11225" t="s">
        <v>11021</v>
      </c>
      <c r="G11225" t="s">
        <v>2142</v>
      </c>
      <c r="H11225" t="s">
        <v>11020</v>
      </c>
      <c r="I11225" t="s">
        <v>11019</v>
      </c>
      <c r="J11225" s="40">
        <v>0</v>
      </c>
      <c r="K11225" s="40">
        <v>800</v>
      </c>
    </row>
    <row r="11226" spans="1:11" x14ac:dyDescent="0.35">
      <c r="A11226">
        <v>31108</v>
      </c>
      <c r="B11226" t="s">
        <v>150</v>
      </c>
      <c r="C11226" s="70">
        <v>0</v>
      </c>
      <c r="D11226" s="70">
        <v>0</v>
      </c>
      <c r="E11226" s="71">
        <v>44835</v>
      </c>
      <c r="F11226" t="s">
        <v>11018</v>
      </c>
      <c r="G11226" t="s">
        <v>2142</v>
      </c>
      <c r="H11226" t="s">
        <v>11017</v>
      </c>
      <c r="I11226" t="s">
        <v>11016</v>
      </c>
      <c r="J11226" s="40">
        <v>0</v>
      </c>
      <c r="K11226" s="40">
        <v>800</v>
      </c>
    </row>
    <row r="11227" spans="1:11" x14ac:dyDescent="0.35">
      <c r="A11227">
        <v>31108</v>
      </c>
      <c r="B11227" t="s">
        <v>150</v>
      </c>
      <c r="C11227" s="70">
        <v>0</v>
      </c>
      <c r="D11227" s="70">
        <v>0</v>
      </c>
      <c r="E11227" s="71">
        <v>44835</v>
      </c>
      <c r="F11227" t="s">
        <v>11015</v>
      </c>
      <c r="G11227" t="s">
        <v>2142</v>
      </c>
      <c r="H11227" t="s">
        <v>11014</v>
      </c>
      <c r="I11227" t="s">
        <v>11013</v>
      </c>
      <c r="J11227" s="40">
        <v>0</v>
      </c>
      <c r="K11227" s="40">
        <v>800</v>
      </c>
    </row>
    <row r="11228" spans="1:11" x14ac:dyDescent="0.35">
      <c r="A11228">
        <v>31108</v>
      </c>
      <c r="B11228" t="s">
        <v>150</v>
      </c>
      <c r="C11228" s="70">
        <v>0</v>
      </c>
      <c r="D11228" s="70">
        <v>0</v>
      </c>
      <c r="E11228" s="71">
        <v>44835</v>
      </c>
      <c r="F11228" t="s">
        <v>11012</v>
      </c>
      <c r="G11228" t="s">
        <v>2142</v>
      </c>
      <c r="H11228" t="s">
        <v>11011</v>
      </c>
      <c r="I11228" t="s">
        <v>11010</v>
      </c>
      <c r="J11228" s="40">
        <v>0</v>
      </c>
      <c r="K11228" s="40">
        <v>800</v>
      </c>
    </row>
    <row r="11229" spans="1:11" x14ac:dyDescent="0.35">
      <c r="A11229">
        <v>31108</v>
      </c>
      <c r="B11229" t="s">
        <v>150</v>
      </c>
      <c r="C11229" s="70">
        <v>0</v>
      </c>
      <c r="D11229" s="70">
        <v>0</v>
      </c>
      <c r="E11229" s="71">
        <v>44860</v>
      </c>
      <c r="F11229" t="s">
        <v>3426</v>
      </c>
      <c r="G11229" t="s">
        <v>1912</v>
      </c>
      <c r="H11229" t="s">
        <v>3425</v>
      </c>
      <c r="I11229" t="s">
        <v>3425</v>
      </c>
      <c r="J11229" s="40">
        <v>800</v>
      </c>
      <c r="K11229" s="40">
        <v>0</v>
      </c>
    </row>
    <row r="11230" spans="1:11" x14ac:dyDescent="0.35">
      <c r="A11230">
        <v>31108</v>
      </c>
      <c r="B11230" t="s">
        <v>150</v>
      </c>
      <c r="C11230" s="70">
        <v>0</v>
      </c>
      <c r="D11230" s="70">
        <v>0</v>
      </c>
      <c r="E11230" s="71">
        <v>44865</v>
      </c>
      <c r="F11230" t="s">
        <v>4398</v>
      </c>
      <c r="G11230" t="s">
        <v>2247</v>
      </c>
      <c r="H11230" t="s">
        <v>1919</v>
      </c>
      <c r="I11230" t="s">
        <v>1919</v>
      </c>
      <c r="J11230" s="40">
        <v>0</v>
      </c>
      <c r="K11230" s="40">
        <v>0</v>
      </c>
    </row>
    <row r="11231" spans="1:11" x14ac:dyDescent="0.35">
      <c r="A11231">
        <v>31108</v>
      </c>
      <c r="B11231" t="s">
        <v>150</v>
      </c>
      <c r="C11231" s="70">
        <v>0</v>
      </c>
      <c r="D11231" s="70">
        <v>0</v>
      </c>
      <c r="E11231" s="71">
        <v>44866</v>
      </c>
      <c r="F11231" t="s">
        <v>11008</v>
      </c>
      <c r="G11231" t="s">
        <v>2142</v>
      </c>
      <c r="H11231" t="s">
        <v>11007</v>
      </c>
      <c r="I11231" t="s">
        <v>11006</v>
      </c>
      <c r="J11231" s="40">
        <v>0</v>
      </c>
      <c r="K11231" s="40">
        <v>800</v>
      </c>
    </row>
    <row r="11232" spans="1:11" x14ac:dyDescent="0.35">
      <c r="A11232">
        <v>31108</v>
      </c>
      <c r="B11232" t="s">
        <v>150</v>
      </c>
      <c r="C11232" s="70">
        <v>0</v>
      </c>
      <c r="D11232" s="70">
        <v>0</v>
      </c>
      <c r="E11232" s="71">
        <v>44895</v>
      </c>
      <c r="F11232" t="s">
        <v>3418</v>
      </c>
      <c r="G11232" t="s">
        <v>1912</v>
      </c>
      <c r="H11232" t="s">
        <v>3417</v>
      </c>
      <c r="I11232" t="s">
        <v>3417</v>
      </c>
      <c r="J11232" s="40">
        <v>800</v>
      </c>
      <c r="K11232" s="40">
        <v>0</v>
      </c>
    </row>
    <row r="11233" spans="1:11" x14ac:dyDescent="0.35">
      <c r="A11233">
        <v>31108</v>
      </c>
      <c r="B11233" t="s">
        <v>150</v>
      </c>
      <c r="C11233" s="70">
        <v>0</v>
      </c>
      <c r="D11233" s="70">
        <v>0</v>
      </c>
      <c r="E11233" s="71">
        <v>44895</v>
      </c>
      <c r="F11233" t="s">
        <v>4225</v>
      </c>
      <c r="G11233" t="s">
        <v>2247</v>
      </c>
      <c r="H11233" t="s">
        <v>1916</v>
      </c>
      <c r="I11233" t="s">
        <v>1916</v>
      </c>
      <c r="J11233" s="40">
        <v>0</v>
      </c>
      <c r="K11233" s="40">
        <v>0</v>
      </c>
    </row>
    <row r="11234" spans="1:11" x14ac:dyDescent="0.35">
      <c r="A11234">
        <v>31108</v>
      </c>
      <c r="B11234" t="s">
        <v>150</v>
      </c>
      <c r="C11234" s="70">
        <v>0</v>
      </c>
      <c r="D11234" s="70">
        <v>0</v>
      </c>
      <c r="E11234" s="71">
        <v>44896</v>
      </c>
      <c r="F11234" t="s">
        <v>11004</v>
      </c>
      <c r="G11234" t="s">
        <v>2142</v>
      </c>
      <c r="H11234" t="s">
        <v>11003</v>
      </c>
      <c r="I11234" t="s">
        <v>11002</v>
      </c>
      <c r="J11234" s="40">
        <v>0</v>
      </c>
      <c r="K11234" s="40">
        <v>800</v>
      </c>
    </row>
    <row r="11235" spans="1:11" x14ac:dyDescent="0.35">
      <c r="A11235">
        <v>31108</v>
      </c>
      <c r="B11235" t="s">
        <v>150</v>
      </c>
      <c r="C11235" s="70">
        <v>0</v>
      </c>
      <c r="D11235" s="70">
        <v>0</v>
      </c>
      <c r="E11235" s="71">
        <v>44926</v>
      </c>
      <c r="F11235" t="s">
        <v>3414</v>
      </c>
      <c r="G11235" t="s">
        <v>1912</v>
      </c>
      <c r="H11235" t="s">
        <v>3413</v>
      </c>
      <c r="I11235" t="s">
        <v>3413</v>
      </c>
      <c r="J11235" s="40">
        <v>800</v>
      </c>
      <c r="K11235" s="40">
        <v>0</v>
      </c>
    </row>
    <row r="11236" spans="1:11" x14ac:dyDescent="0.35">
      <c r="A11236">
        <v>31108</v>
      </c>
      <c r="B11236" t="s">
        <v>150</v>
      </c>
      <c r="C11236" s="70">
        <v>0</v>
      </c>
      <c r="D11236" s="70">
        <v>0</v>
      </c>
      <c r="E11236" s="71">
        <v>44926</v>
      </c>
      <c r="F11236" t="s">
        <v>3866</v>
      </c>
      <c r="G11236" t="s">
        <v>2247</v>
      </c>
      <c r="H11236" t="s">
        <v>1911</v>
      </c>
      <c r="I11236" t="s">
        <v>1911</v>
      </c>
      <c r="J11236" s="40">
        <v>0</v>
      </c>
      <c r="K11236" s="40">
        <v>0</v>
      </c>
    </row>
    <row r="11237" spans="1:11" x14ac:dyDescent="0.35">
      <c r="A11237">
        <v>31111</v>
      </c>
      <c r="B11237" t="s">
        <v>17483</v>
      </c>
      <c r="C11237" s="70">
        <v>0</v>
      </c>
      <c r="D11237" s="70">
        <v>0</v>
      </c>
      <c r="E11237" s="71">
        <v>44658</v>
      </c>
      <c r="F11237" t="s">
        <v>16159</v>
      </c>
      <c r="G11237" t="s">
        <v>2142</v>
      </c>
      <c r="H11237" t="s">
        <v>15105</v>
      </c>
      <c r="I11237" t="s">
        <v>6099</v>
      </c>
      <c r="J11237" s="40">
        <v>0</v>
      </c>
      <c r="K11237" s="40">
        <v>123775.76</v>
      </c>
    </row>
    <row r="11238" spans="1:11" x14ac:dyDescent="0.35">
      <c r="A11238">
        <v>31111</v>
      </c>
      <c r="B11238" t="s">
        <v>17483</v>
      </c>
      <c r="C11238" s="70">
        <v>0</v>
      </c>
      <c r="D11238" s="70">
        <v>0</v>
      </c>
      <c r="E11238" s="71">
        <v>44658</v>
      </c>
      <c r="F11238" t="s">
        <v>16158</v>
      </c>
      <c r="G11238" t="s">
        <v>2142</v>
      </c>
      <c r="H11238" t="s">
        <v>16157</v>
      </c>
      <c r="I11238" t="s">
        <v>6099</v>
      </c>
      <c r="J11238" s="40">
        <v>0</v>
      </c>
      <c r="K11238" s="40">
        <v>-123775.76</v>
      </c>
    </row>
    <row r="11239" spans="1:11" x14ac:dyDescent="0.35">
      <c r="A11239">
        <v>31111</v>
      </c>
      <c r="B11239" t="s">
        <v>17483</v>
      </c>
      <c r="C11239" s="70">
        <v>0</v>
      </c>
      <c r="D11239" s="70">
        <v>0</v>
      </c>
      <c r="E11239" s="71">
        <v>44681</v>
      </c>
      <c r="F11239" t="s">
        <v>6180</v>
      </c>
      <c r="G11239" t="s">
        <v>2247</v>
      </c>
      <c r="J11239" s="40">
        <v>0</v>
      </c>
      <c r="K11239" s="40">
        <v>0</v>
      </c>
    </row>
    <row r="11240" spans="1:11" x14ac:dyDescent="0.35">
      <c r="A11240">
        <v>31111</v>
      </c>
      <c r="B11240" t="s">
        <v>17483</v>
      </c>
      <c r="C11240" s="70">
        <v>0</v>
      </c>
      <c r="D11240" s="70">
        <v>0</v>
      </c>
      <c r="E11240" s="71">
        <v>44682</v>
      </c>
      <c r="F11240" t="s">
        <v>16151</v>
      </c>
      <c r="G11240" t="s">
        <v>2142</v>
      </c>
      <c r="H11240" t="s">
        <v>6100</v>
      </c>
      <c r="I11240" t="s">
        <v>6099</v>
      </c>
      <c r="J11240" s="40">
        <v>0</v>
      </c>
      <c r="K11240" s="40">
        <v>38344.410000000003</v>
      </c>
    </row>
    <row r="11241" spans="1:11" x14ac:dyDescent="0.35">
      <c r="A11241">
        <v>31111</v>
      </c>
      <c r="B11241" t="s">
        <v>17483</v>
      </c>
      <c r="C11241" s="70">
        <v>0</v>
      </c>
      <c r="D11241" s="70">
        <v>0</v>
      </c>
      <c r="E11241" s="71">
        <v>44711</v>
      </c>
      <c r="F11241" t="s">
        <v>6101</v>
      </c>
      <c r="G11241" t="s">
        <v>1907</v>
      </c>
      <c r="H11241" t="s">
        <v>6100</v>
      </c>
      <c r="I11241" t="s">
        <v>6099</v>
      </c>
      <c r="J11241" s="40">
        <v>1670.11</v>
      </c>
      <c r="K11241" s="40">
        <v>0</v>
      </c>
    </row>
    <row r="11242" spans="1:11" x14ac:dyDescent="0.35">
      <c r="A11242">
        <v>31111</v>
      </c>
      <c r="B11242" t="s">
        <v>17483</v>
      </c>
      <c r="C11242" s="70">
        <v>0</v>
      </c>
      <c r="D11242" s="70">
        <v>0</v>
      </c>
      <c r="E11242" s="71">
        <v>44712</v>
      </c>
      <c r="F11242" t="s">
        <v>6059</v>
      </c>
      <c r="G11242" t="s">
        <v>2247</v>
      </c>
      <c r="J11242" s="40">
        <v>0</v>
      </c>
      <c r="K11242" s="40">
        <v>0</v>
      </c>
    </row>
    <row r="11243" spans="1:11" x14ac:dyDescent="0.35">
      <c r="A11243">
        <v>31111</v>
      </c>
      <c r="B11243" t="s">
        <v>17483</v>
      </c>
      <c r="C11243" s="70">
        <v>0</v>
      </c>
      <c r="D11243" s="70">
        <v>0</v>
      </c>
      <c r="E11243" s="71">
        <v>44724</v>
      </c>
      <c r="F11243" t="s">
        <v>17485</v>
      </c>
      <c r="G11243" t="s">
        <v>15843</v>
      </c>
      <c r="H11243" t="s">
        <v>17484</v>
      </c>
      <c r="J11243" s="40">
        <v>36674.300000000003</v>
      </c>
      <c r="K11243" s="40">
        <v>0</v>
      </c>
    </row>
    <row r="11244" spans="1:11" x14ac:dyDescent="0.35">
      <c r="A11244">
        <v>31111</v>
      </c>
      <c r="B11244" t="s">
        <v>17483</v>
      </c>
      <c r="C11244" s="70">
        <v>0</v>
      </c>
      <c r="D11244" s="70">
        <v>0</v>
      </c>
      <c r="E11244" s="71">
        <v>44742</v>
      </c>
      <c r="F11244" t="s">
        <v>5813</v>
      </c>
      <c r="G11244" t="s">
        <v>2247</v>
      </c>
      <c r="J11244" s="40">
        <v>0</v>
      </c>
      <c r="K11244" s="40">
        <v>0</v>
      </c>
    </row>
    <row r="11245" spans="1:11" x14ac:dyDescent="0.35">
      <c r="A11245">
        <v>31114</v>
      </c>
      <c r="B11245" t="s">
        <v>17471</v>
      </c>
      <c r="C11245" s="70">
        <v>0</v>
      </c>
      <c r="D11245" s="70">
        <v>0</v>
      </c>
      <c r="E11245" s="71">
        <v>44562</v>
      </c>
      <c r="F11245" t="s">
        <v>15943</v>
      </c>
      <c r="G11245" t="s">
        <v>2142</v>
      </c>
      <c r="H11245" t="s">
        <v>6710</v>
      </c>
      <c r="I11245" t="s">
        <v>6709</v>
      </c>
      <c r="J11245" s="40">
        <v>0</v>
      </c>
      <c r="K11245" s="40">
        <v>16939.89</v>
      </c>
    </row>
    <row r="11246" spans="1:11" x14ac:dyDescent="0.35">
      <c r="A11246">
        <v>31114</v>
      </c>
      <c r="B11246" t="s">
        <v>17471</v>
      </c>
      <c r="C11246" s="70">
        <v>0</v>
      </c>
      <c r="D11246" s="70">
        <v>0</v>
      </c>
      <c r="E11246" s="71">
        <v>44592</v>
      </c>
      <c r="F11246" t="s">
        <v>6913</v>
      </c>
      <c r="G11246" t="s">
        <v>2247</v>
      </c>
      <c r="J11246" s="40">
        <v>0</v>
      </c>
      <c r="K11246" s="40">
        <v>0</v>
      </c>
    </row>
    <row r="11247" spans="1:11" x14ac:dyDescent="0.35">
      <c r="A11247">
        <v>31114</v>
      </c>
      <c r="B11247" t="s">
        <v>17471</v>
      </c>
      <c r="C11247" s="70">
        <v>0</v>
      </c>
      <c r="D11247" s="70">
        <v>0</v>
      </c>
      <c r="E11247" s="71">
        <v>44593</v>
      </c>
      <c r="F11247" t="s">
        <v>6711</v>
      </c>
      <c r="G11247" t="s">
        <v>1907</v>
      </c>
      <c r="H11247" t="s">
        <v>6710</v>
      </c>
      <c r="I11247" t="s">
        <v>6709</v>
      </c>
      <c r="J11247" s="40">
        <v>0</v>
      </c>
      <c r="K11247" s="40">
        <v>13.05</v>
      </c>
    </row>
    <row r="11248" spans="1:11" x14ac:dyDescent="0.35">
      <c r="A11248">
        <v>31114</v>
      </c>
      <c r="B11248" t="s">
        <v>17471</v>
      </c>
      <c r="C11248" s="70">
        <v>0</v>
      </c>
      <c r="D11248" s="70">
        <v>0</v>
      </c>
      <c r="E11248" s="71">
        <v>44606</v>
      </c>
      <c r="F11248" t="s">
        <v>17482</v>
      </c>
      <c r="G11248" t="s">
        <v>15843</v>
      </c>
      <c r="H11248" t="s">
        <v>17481</v>
      </c>
      <c r="J11248" s="40">
        <v>16952.939999999999</v>
      </c>
      <c r="K11248" s="40">
        <v>0</v>
      </c>
    </row>
    <row r="11249" spans="1:11" x14ac:dyDescent="0.35">
      <c r="A11249">
        <v>31114</v>
      </c>
      <c r="B11249" t="s">
        <v>17471</v>
      </c>
      <c r="C11249" s="70">
        <v>0</v>
      </c>
      <c r="D11249" s="70">
        <v>0</v>
      </c>
      <c r="E11249" s="71">
        <v>44637</v>
      </c>
      <c r="F11249" t="s">
        <v>8648</v>
      </c>
      <c r="G11249" t="s">
        <v>2142</v>
      </c>
      <c r="H11249" t="s">
        <v>6199</v>
      </c>
      <c r="I11249" t="s">
        <v>6198</v>
      </c>
      <c r="J11249" s="40">
        <v>0</v>
      </c>
      <c r="K11249" s="40">
        <v>16490.810000000001</v>
      </c>
    </row>
    <row r="11250" spans="1:11" x14ac:dyDescent="0.35">
      <c r="A11250">
        <v>31114</v>
      </c>
      <c r="B11250" t="s">
        <v>17471</v>
      </c>
      <c r="C11250" s="70">
        <v>0</v>
      </c>
      <c r="D11250" s="70">
        <v>0</v>
      </c>
      <c r="E11250" s="71">
        <v>44644</v>
      </c>
      <c r="F11250" t="s">
        <v>17480</v>
      </c>
      <c r="G11250" t="s">
        <v>15843</v>
      </c>
      <c r="H11250" t="s">
        <v>17479</v>
      </c>
      <c r="J11250" s="40">
        <v>17714.689999999999</v>
      </c>
      <c r="K11250" s="40">
        <v>0</v>
      </c>
    </row>
    <row r="11251" spans="1:11" x14ac:dyDescent="0.35">
      <c r="A11251">
        <v>31114</v>
      </c>
      <c r="B11251" t="s">
        <v>17471</v>
      </c>
      <c r="C11251" s="70">
        <v>0</v>
      </c>
      <c r="D11251" s="70">
        <v>0</v>
      </c>
      <c r="E11251" s="71">
        <v>44651</v>
      </c>
      <c r="F11251" t="s">
        <v>6629</v>
      </c>
      <c r="G11251" t="s">
        <v>2247</v>
      </c>
      <c r="J11251" s="40">
        <v>0</v>
      </c>
      <c r="K11251" s="40">
        <v>0</v>
      </c>
    </row>
    <row r="11252" spans="1:11" x14ac:dyDescent="0.35">
      <c r="A11252">
        <v>31114</v>
      </c>
      <c r="B11252" t="s">
        <v>17471</v>
      </c>
      <c r="C11252" s="70">
        <v>0</v>
      </c>
      <c r="D11252" s="70">
        <v>0</v>
      </c>
      <c r="E11252" s="71">
        <v>44657</v>
      </c>
      <c r="F11252" t="s">
        <v>17478</v>
      </c>
      <c r="G11252" t="s">
        <v>15843</v>
      </c>
      <c r="H11252" t="s">
        <v>17477</v>
      </c>
      <c r="J11252" s="40">
        <v>16377.67</v>
      </c>
      <c r="K11252" s="40">
        <v>0</v>
      </c>
    </row>
    <row r="11253" spans="1:11" x14ac:dyDescent="0.35">
      <c r="A11253">
        <v>31114</v>
      </c>
      <c r="B11253" t="s">
        <v>17471</v>
      </c>
      <c r="C11253" s="70">
        <v>0</v>
      </c>
      <c r="D11253" s="70">
        <v>0</v>
      </c>
      <c r="E11253" s="71">
        <v>44681</v>
      </c>
      <c r="F11253" t="s">
        <v>6367</v>
      </c>
      <c r="G11253" t="s">
        <v>2247</v>
      </c>
      <c r="J11253" s="40">
        <v>0</v>
      </c>
      <c r="K11253" s="40">
        <v>0</v>
      </c>
    </row>
    <row r="11254" spans="1:11" x14ac:dyDescent="0.35">
      <c r="A11254">
        <v>31114</v>
      </c>
      <c r="B11254" t="s">
        <v>17471</v>
      </c>
      <c r="C11254" s="70">
        <v>0</v>
      </c>
      <c r="D11254" s="70">
        <v>0</v>
      </c>
      <c r="E11254" s="71">
        <v>44681</v>
      </c>
      <c r="F11254" t="s">
        <v>6200</v>
      </c>
      <c r="G11254" t="s">
        <v>1907</v>
      </c>
      <c r="H11254" t="s">
        <v>6199</v>
      </c>
      <c r="I11254" t="s">
        <v>6198</v>
      </c>
      <c r="J11254" s="40">
        <v>113.14</v>
      </c>
      <c r="K11254" s="40">
        <v>0</v>
      </c>
    </row>
    <row r="11255" spans="1:11" x14ac:dyDescent="0.35">
      <c r="A11255">
        <v>31114</v>
      </c>
      <c r="B11255" t="s">
        <v>17471</v>
      </c>
      <c r="C11255" s="70">
        <v>0</v>
      </c>
      <c r="D11255" s="70">
        <v>0</v>
      </c>
      <c r="E11255" s="71">
        <v>44712</v>
      </c>
      <c r="F11255" t="s">
        <v>6058</v>
      </c>
      <c r="G11255" t="s">
        <v>2247</v>
      </c>
      <c r="J11255" s="40">
        <v>0</v>
      </c>
      <c r="K11255" s="40">
        <v>0</v>
      </c>
    </row>
    <row r="11256" spans="1:11" x14ac:dyDescent="0.35">
      <c r="A11256">
        <v>31114</v>
      </c>
      <c r="B11256" t="s">
        <v>17471</v>
      </c>
      <c r="C11256" s="70">
        <v>0</v>
      </c>
      <c r="D11256" s="70">
        <v>0</v>
      </c>
      <c r="E11256" s="71">
        <v>44742</v>
      </c>
      <c r="F11256" t="s">
        <v>5812</v>
      </c>
      <c r="G11256" t="s">
        <v>2247</v>
      </c>
      <c r="J11256" s="40">
        <v>0</v>
      </c>
      <c r="K11256" s="40">
        <v>0</v>
      </c>
    </row>
    <row r="11257" spans="1:11" x14ac:dyDescent="0.35">
      <c r="A11257">
        <v>31114</v>
      </c>
      <c r="B11257" t="s">
        <v>17471</v>
      </c>
      <c r="C11257" s="70">
        <v>0</v>
      </c>
      <c r="D11257" s="70">
        <v>0</v>
      </c>
      <c r="E11257" s="71">
        <v>44773</v>
      </c>
      <c r="F11257" t="s">
        <v>5512</v>
      </c>
      <c r="G11257" t="s">
        <v>2247</v>
      </c>
      <c r="J11257" s="40">
        <v>0</v>
      </c>
      <c r="K11257" s="40">
        <v>0</v>
      </c>
    </row>
    <row r="11258" spans="1:11" x14ac:dyDescent="0.35">
      <c r="A11258">
        <v>31114</v>
      </c>
      <c r="B11258" t="s">
        <v>17471</v>
      </c>
      <c r="C11258" s="70">
        <v>0</v>
      </c>
      <c r="D11258" s="70">
        <v>0</v>
      </c>
      <c r="E11258" s="71">
        <v>44804</v>
      </c>
      <c r="F11258" t="s">
        <v>5040</v>
      </c>
      <c r="G11258" t="s">
        <v>2247</v>
      </c>
      <c r="H11258" t="s">
        <v>2265</v>
      </c>
      <c r="J11258" s="40">
        <v>0</v>
      </c>
      <c r="K11258" s="40">
        <v>0</v>
      </c>
    </row>
    <row r="11259" spans="1:11" x14ac:dyDescent="0.35">
      <c r="A11259">
        <v>31114</v>
      </c>
      <c r="B11259" t="s">
        <v>17471</v>
      </c>
      <c r="C11259" s="70">
        <v>0</v>
      </c>
      <c r="D11259" s="70">
        <v>0</v>
      </c>
      <c r="E11259" s="71">
        <v>44834</v>
      </c>
      <c r="F11259" t="s">
        <v>4914</v>
      </c>
      <c r="G11259" t="s">
        <v>2247</v>
      </c>
      <c r="H11259" t="s">
        <v>2262</v>
      </c>
      <c r="J11259" s="40">
        <v>0</v>
      </c>
      <c r="K11259" s="40">
        <v>0</v>
      </c>
    </row>
    <row r="11260" spans="1:11" x14ac:dyDescent="0.35">
      <c r="A11260">
        <v>31114</v>
      </c>
      <c r="B11260" t="s">
        <v>17471</v>
      </c>
      <c r="C11260" s="70">
        <v>0</v>
      </c>
      <c r="D11260" s="70">
        <v>0</v>
      </c>
      <c r="E11260" s="71">
        <v>44835</v>
      </c>
      <c r="F11260" t="s">
        <v>2492</v>
      </c>
      <c r="G11260" t="s">
        <v>2142</v>
      </c>
      <c r="H11260" t="s">
        <v>2491</v>
      </c>
      <c r="I11260" t="s">
        <v>2490</v>
      </c>
      <c r="J11260" s="40">
        <v>0</v>
      </c>
      <c r="K11260" s="40">
        <v>1500</v>
      </c>
    </row>
    <row r="11261" spans="1:11" x14ac:dyDescent="0.35">
      <c r="A11261">
        <v>31114</v>
      </c>
      <c r="B11261" t="s">
        <v>17471</v>
      </c>
      <c r="C11261" s="70">
        <v>0</v>
      </c>
      <c r="D11261" s="70">
        <v>0</v>
      </c>
      <c r="E11261" s="71">
        <v>44865</v>
      </c>
      <c r="F11261" t="s">
        <v>4397</v>
      </c>
      <c r="G11261" t="s">
        <v>2247</v>
      </c>
      <c r="H11261" t="s">
        <v>1919</v>
      </c>
      <c r="I11261" t="s">
        <v>1919</v>
      </c>
      <c r="J11261" s="40">
        <v>0</v>
      </c>
      <c r="K11261" s="40">
        <v>0</v>
      </c>
    </row>
    <row r="11262" spans="1:11" x14ac:dyDescent="0.35">
      <c r="A11262">
        <v>31114</v>
      </c>
      <c r="B11262" t="s">
        <v>17471</v>
      </c>
      <c r="C11262" s="70">
        <v>0</v>
      </c>
      <c r="D11262" s="70">
        <v>0</v>
      </c>
      <c r="E11262" s="71">
        <v>44893</v>
      </c>
      <c r="F11262" t="s">
        <v>17476</v>
      </c>
      <c r="G11262" t="s">
        <v>15843</v>
      </c>
      <c r="H11262" t="s">
        <v>17475</v>
      </c>
      <c r="I11262" t="s">
        <v>17474</v>
      </c>
      <c r="J11262" s="40">
        <v>1500</v>
      </c>
      <c r="K11262" s="40">
        <v>0</v>
      </c>
    </row>
    <row r="11263" spans="1:11" x14ac:dyDescent="0.35">
      <c r="A11263">
        <v>31114</v>
      </c>
      <c r="B11263" t="s">
        <v>17471</v>
      </c>
      <c r="C11263" s="70">
        <v>0</v>
      </c>
      <c r="D11263" s="70">
        <v>0</v>
      </c>
      <c r="E11263" s="71">
        <v>44895</v>
      </c>
      <c r="F11263" t="s">
        <v>4224</v>
      </c>
      <c r="G11263" t="s">
        <v>2247</v>
      </c>
      <c r="H11263" t="s">
        <v>1916</v>
      </c>
      <c r="I11263" t="s">
        <v>1916</v>
      </c>
      <c r="J11263" s="40">
        <v>0</v>
      </c>
      <c r="K11263" s="40">
        <v>0</v>
      </c>
    </row>
    <row r="11264" spans="1:11" x14ac:dyDescent="0.35">
      <c r="A11264">
        <v>31114</v>
      </c>
      <c r="B11264" t="s">
        <v>17471</v>
      </c>
      <c r="C11264" s="70">
        <v>0</v>
      </c>
      <c r="D11264" s="70">
        <v>0</v>
      </c>
      <c r="E11264" s="71">
        <v>44896</v>
      </c>
      <c r="F11264" t="s">
        <v>17473</v>
      </c>
      <c r="G11264" t="s">
        <v>15843</v>
      </c>
      <c r="H11264" t="s">
        <v>17472</v>
      </c>
      <c r="J11264" s="40">
        <v>-17714.689999999999</v>
      </c>
      <c r="K11264" s="40">
        <v>0</v>
      </c>
    </row>
    <row r="11265" spans="1:11" x14ac:dyDescent="0.35">
      <c r="A11265">
        <v>31114</v>
      </c>
      <c r="B11265" t="s">
        <v>17471</v>
      </c>
      <c r="C11265" s="70">
        <v>0</v>
      </c>
      <c r="D11265" s="70">
        <v>0</v>
      </c>
      <c r="E11265" s="71">
        <v>44926</v>
      </c>
      <c r="F11265" t="s">
        <v>3865</v>
      </c>
      <c r="G11265" t="s">
        <v>2247</v>
      </c>
      <c r="H11265" t="s">
        <v>1911</v>
      </c>
      <c r="I11265" t="s">
        <v>1911</v>
      </c>
      <c r="J11265" s="40">
        <v>0</v>
      </c>
      <c r="K11265" s="40">
        <v>0</v>
      </c>
    </row>
    <row r="11266" spans="1:11" x14ac:dyDescent="0.35">
      <c r="A11266">
        <v>31114</v>
      </c>
      <c r="B11266" t="s">
        <v>17471</v>
      </c>
      <c r="C11266" s="70">
        <v>0</v>
      </c>
      <c r="D11266" s="70">
        <v>0</v>
      </c>
      <c r="E11266" s="71">
        <v>44926</v>
      </c>
      <c r="F11266" t="s">
        <v>3582</v>
      </c>
      <c r="G11266" t="s">
        <v>2247</v>
      </c>
      <c r="H11266" t="s">
        <v>1911</v>
      </c>
      <c r="I11266" t="s">
        <v>1911</v>
      </c>
      <c r="J11266" s="40">
        <v>0</v>
      </c>
      <c r="K11266" s="40">
        <v>0</v>
      </c>
    </row>
    <row r="11267" spans="1:11" x14ac:dyDescent="0.35">
      <c r="A11267">
        <v>31116</v>
      </c>
      <c r="B11267" t="s">
        <v>151</v>
      </c>
      <c r="C11267" s="70">
        <v>0</v>
      </c>
      <c r="D11267" s="70">
        <v>0</v>
      </c>
      <c r="E11267" s="71">
        <v>44575</v>
      </c>
      <c r="F11267" t="s">
        <v>9256</v>
      </c>
      <c r="G11267" t="s">
        <v>2142</v>
      </c>
      <c r="H11267" t="s">
        <v>9255</v>
      </c>
      <c r="I11267" t="s">
        <v>9254</v>
      </c>
      <c r="J11267" s="40">
        <v>0</v>
      </c>
      <c r="K11267" s="40">
        <v>125</v>
      </c>
    </row>
    <row r="11268" spans="1:11" x14ac:dyDescent="0.35">
      <c r="A11268">
        <v>31116</v>
      </c>
      <c r="B11268" t="s">
        <v>151</v>
      </c>
      <c r="C11268" s="70">
        <v>0</v>
      </c>
      <c r="D11268" s="70">
        <v>0</v>
      </c>
      <c r="E11268" s="71">
        <v>44583</v>
      </c>
      <c r="F11268" t="s">
        <v>9247</v>
      </c>
      <c r="G11268" t="s">
        <v>2142</v>
      </c>
      <c r="H11268" t="s">
        <v>9246</v>
      </c>
      <c r="I11268" t="s">
        <v>9245</v>
      </c>
      <c r="J11268" s="40">
        <v>0</v>
      </c>
      <c r="K11268" s="40">
        <v>30</v>
      </c>
    </row>
    <row r="11269" spans="1:11" x14ac:dyDescent="0.35">
      <c r="A11269">
        <v>31116</v>
      </c>
      <c r="B11269" t="s">
        <v>151</v>
      </c>
      <c r="C11269" s="70">
        <v>0</v>
      </c>
      <c r="D11269" s="70">
        <v>0</v>
      </c>
      <c r="E11269" s="71">
        <v>44583</v>
      </c>
      <c r="F11269" t="s">
        <v>9244</v>
      </c>
      <c r="G11269" t="s">
        <v>2142</v>
      </c>
      <c r="H11269" t="s">
        <v>9243</v>
      </c>
      <c r="I11269" t="s">
        <v>9242</v>
      </c>
      <c r="J11269" s="40">
        <v>0</v>
      </c>
      <c r="K11269" s="40">
        <v>60</v>
      </c>
    </row>
    <row r="11270" spans="1:11" x14ac:dyDescent="0.35">
      <c r="A11270">
        <v>31116</v>
      </c>
      <c r="B11270" t="s">
        <v>151</v>
      </c>
      <c r="C11270" s="70">
        <v>0</v>
      </c>
      <c r="D11270" s="70">
        <v>0</v>
      </c>
      <c r="E11270" s="71">
        <v>44592</v>
      </c>
      <c r="F11270" t="s">
        <v>15857</v>
      </c>
      <c r="G11270" t="s">
        <v>1912</v>
      </c>
      <c r="J11270" s="40">
        <v>125</v>
      </c>
      <c r="K11270" s="40">
        <v>0</v>
      </c>
    </row>
    <row r="11271" spans="1:11" x14ac:dyDescent="0.35">
      <c r="A11271">
        <v>31116</v>
      </c>
      <c r="B11271" t="s">
        <v>151</v>
      </c>
      <c r="C11271" s="70">
        <v>0</v>
      </c>
      <c r="D11271" s="70">
        <v>0</v>
      </c>
      <c r="E11271" s="71">
        <v>44592</v>
      </c>
      <c r="F11271" t="s">
        <v>15857</v>
      </c>
      <c r="G11271" t="s">
        <v>1912</v>
      </c>
      <c r="J11271" s="40">
        <v>30</v>
      </c>
      <c r="K11271" s="40">
        <v>0</v>
      </c>
    </row>
    <row r="11272" spans="1:11" x14ac:dyDescent="0.35">
      <c r="A11272">
        <v>31116</v>
      </c>
      <c r="B11272" t="s">
        <v>151</v>
      </c>
      <c r="C11272" s="70">
        <v>0</v>
      </c>
      <c r="D11272" s="70">
        <v>0</v>
      </c>
      <c r="E11272" s="71">
        <v>44592</v>
      </c>
      <c r="F11272" t="s">
        <v>15857</v>
      </c>
      <c r="G11272" t="s">
        <v>1912</v>
      </c>
      <c r="J11272" s="40">
        <v>60</v>
      </c>
      <c r="K11272" s="40">
        <v>0</v>
      </c>
    </row>
    <row r="11273" spans="1:11" x14ac:dyDescent="0.35">
      <c r="A11273">
        <v>31116</v>
      </c>
      <c r="B11273" t="s">
        <v>151</v>
      </c>
      <c r="C11273" s="70">
        <v>0</v>
      </c>
      <c r="D11273" s="70">
        <v>0</v>
      </c>
      <c r="E11273" s="71">
        <v>44592</v>
      </c>
      <c r="F11273" t="s">
        <v>15857</v>
      </c>
      <c r="G11273" t="s">
        <v>1912</v>
      </c>
      <c r="J11273" s="40">
        <v>125</v>
      </c>
      <c r="K11273" s="40">
        <v>0</v>
      </c>
    </row>
    <row r="11274" spans="1:11" x14ac:dyDescent="0.35">
      <c r="A11274">
        <v>31116</v>
      </c>
      <c r="B11274" t="s">
        <v>151</v>
      </c>
      <c r="C11274" s="70">
        <v>0</v>
      </c>
      <c r="D11274" s="70">
        <v>0</v>
      </c>
      <c r="E11274" s="71">
        <v>44592</v>
      </c>
      <c r="F11274" t="s">
        <v>6912</v>
      </c>
      <c r="G11274" t="s">
        <v>2247</v>
      </c>
      <c r="J11274" s="40">
        <v>0</v>
      </c>
      <c r="K11274" s="40">
        <v>0</v>
      </c>
    </row>
    <row r="11275" spans="1:11" x14ac:dyDescent="0.35">
      <c r="A11275">
        <v>31116</v>
      </c>
      <c r="B11275" t="s">
        <v>151</v>
      </c>
      <c r="C11275" s="70">
        <v>0</v>
      </c>
      <c r="D11275" s="70">
        <v>0</v>
      </c>
      <c r="E11275" s="71">
        <v>44607</v>
      </c>
      <c r="F11275" t="s">
        <v>9221</v>
      </c>
      <c r="G11275" t="s">
        <v>2142</v>
      </c>
      <c r="H11275" t="s">
        <v>9220</v>
      </c>
      <c r="I11275" t="s">
        <v>9219</v>
      </c>
      <c r="J11275" s="40">
        <v>0</v>
      </c>
      <c r="K11275" s="40">
        <v>125</v>
      </c>
    </row>
    <row r="11276" spans="1:11" x14ac:dyDescent="0.35">
      <c r="A11276">
        <v>31116</v>
      </c>
      <c r="B11276" t="s">
        <v>151</v>
      </c>
      <c r="C11276" s="70">
        <v>0</v>
      </c>
      <c r="D11276" s="70">
        <v>0</v>
      </c>
      <c r="E11276" s="71">
        <v>44614</v>
      </c>
      <c r="F11276" t="s">
        <v>9212</v>
      </c>
      <c r="G11276" t="s">
        <v>2142</v>
      </c>
      <c r="H11276" t="s">
        <v>9211</v>
      </c>
      <c r="I11276" t="s">
        <v>9210</v>
      </c>
      <c r="J11276" s="40">
        <v>0</v>
      </c>
      <c r="K11276" s="40">
        <v>60</v>
      </c>
    </row>
    <row r="11277" spans="1:11" x14ac:dyDescent="0.35">
      <c r="A11277">
        <v>31116</v>
      </c>
      <c r="B11277" t="s">
        <v>151</v>
      </c>
      <c r="C11277" s="70">
        <v>0</v>
      </c>
      <c r="D11277" s="70">
        <v>0</v>
      </c>
      <c r="E11277" s="71">
        <v>44614</v>
      </c>
      <c r="F11277" t="s">
        <v>9209</v>
      </c>
      <c r="G11277" t="s">
        <v>2142</v>
      </c>
      <c r="H11277" t="s">
        <v>9208</v>
      </c>
      <c r="I11277" t="s">
        <v>9207</v>
      </c>
      <c r="J11277" s="40">
        <v>0</v>
      </c>
      <c r="K11277" s="40">
        <v>30</v>
      </c>
    </row>
    <row r="11278" spans="1:11" x14ac:dyDescent="0.35">
      <c r="A11278">
        <v>31116</v>
      </c>
      <c r="B11278" t="s">
        <v>151</v>
      </c>
      <c r="C11278" s="70">
        <v>0</v>
      </c>
      <c r="D11278" s="70">
        <v>0</v>
      </c>
      <c r="E11278" s="71">
        <v>44620</v>
      </c>
      <c r="F11278" t="s">
        <v>15855</v>
      </c>
      <c r="G11278" t="s">
        <v>1912</v>
      </c>
      <c r="J11278" s="40">
        <v>125</v>
      </c>
      <c r="K11278" s="40">
        <v>0</v>
      </c>
    </row>
    <row r="11279" spans="1:11" x14ac:dyDescent="0.35">
      <c r="A11279">
        <v>31116</v>
      </c>
      <c r="B11279" t="s">
        <v>151</v>
      </c>
      <c r="C11279" s="70">
        <v>0</v>
      </c>
      <c r="D11279" s="70">
        <v>0</v>
      </c>
      <c r="E11279" s="71">
        <v>44620</v>
      </c>
      <c r="F11279" t="s">
        <v>15855</v>
      </c>
      <c r="G11279" t="s">
        <v>1912</v>
      </c>
      <c r="J11279" s="40">
        <v>30</v>
      </c>
      <c r="K11279" s="40">
        <v>0</v>
      </c>
    </row>
    <row r="11280" spans="1:11" x14ac:dyDescent="0.35">
      <c r="A11280">
        <v>31116</v>
      </c>
      <c r="B11280" t="s">
        <v>151</v>
      </c>
      <c r="C11280" s="70">
        <v>0</v>
      </c>
      <c r="D11280" s="70">
        <v>0</v>
      </c>
      <c r="E11280" s="71">
        <v>44620</v>
      </c>
      <c r="F11280" t="s">
        <v>15855</v>
      </c>
      <c r="G11280" t="s">
        <v>1912</v>
      </c>
      <c r="J11280" s="40">
        <v>60</v>
      </c>
      <c r="K11280" s="40">
        <v>0</v>
      </c>
    </row>
    <row r="11281" spans="1:11" x14ac:dyDescent="0.35">
      <c r="A11281">
        <v>31116</v>
      </c>
      <c r="B11281" t="s">
        <v>151</v>
      </c>
      <c r="C11281" s="70">
        <v>0</v>
      </c>
      <c r="D11281" s="70">
        <v>0</v>
      </c>
      <c r="E11281" s="71">
        <v>44620</v>
      </c>
      <c r="F11281" t="s">
        <v>15855</v>
      </c>
      <c r="G11281" t="s">
        <v>1912</v>
      </c>
      <c r="J11281" s="40">
        <v>125</v>
      </c>
      <c r="K11281" s="40">
        <v>0</v>
      </c>
    </row>
    <row r="11282" spans="1:11" x14ac:dyDescent="0.35">
      <c r="A11282">
        <v>31116</v>
      </c>
      <c r="B11282" t="s">
        <v>151</v>
      </c>
      <c r="C11282" s="70">
        <v>0</v>
      </c>
      <c r="D11282" s="70">
        <v>0</v>
      </c>
      <c r="E11282" s="71">
        <v>44635</v>
      </c>
      <c r="F11282" t="s">
        <v>9194</v>
      </c>
      <c r="G11282" t="s">
        <v>2142</v>
      </c>
      <c r="H11282" t="s">
        <v>9193</v>
      </c>
      <c r="I11282" t="s">
        <v>9192</v>
      </c>
      <c r="J11282" s="40">
        <v>0</v>
      </c>
      <c r="K11282" s="40">
        <v>125</v>
      </c>
    </row>
    <row r="11283" spans="1:11" x14ac:dyDescent="0.35">
      <c r="A11283">
        <v>31116</v>
      </c>
      <c r="B11283" t="s">
        <v>151</v>
      </c>
      <c r="C11283" s="70">
        <v>0</v>
      </c>
      <c r="D11283" s="70">
        <v>0</v>
      </c>
      <c r="E11283" s="71">
        <v>44642</v>
      </c>
      <c r="F11283" t="s">
        <v>9185</v>
      </c>
      <c r="G11283" t="s">
        <v>2142</v>
      </c>
      <c r="H11283" t="s">
        <v>9184</v>
      </c>
      <c r="I11283" t="s">
        <v>9183</v>
      </c>
      <c r="J11283" s="40">
        <v>0</v>
      </c>
      <c r="K11283" s="40">
        <v>30</v>
      </c>
    </row>
    <row r="11284" spans="1:11" x14ac:dyDescent="0.35">
      <c r="A11284">
        <v>31116</v>
      </c>
      <c r="B11284" t="s">
        <v>151</v>
      </c>
      <c r="C11284" s="70">
        <v>0</v>
      </c>
      <c r="D11284" s="70">
        <v>0</v>
      </c>
      <c r="E11284" s="71">
        <v>44642</v>
      </c>
      <c r="F11284" t="s">
        <v>9182</v>
      </c>
      <c r="G11284" t="s">
        <v>2142</v>
      </c>
      <c r="H11284" t="s">
        <v>9181</v>
      </c>
      <c r="I11284" t="s">
        <v>9180</v>
      </c>
      <c r="J11284" s="40">
        <v>0</v>
      </c>
      <c r="K11284" s="40">
        <v>60</v>
      </c>
    </row>
    <row r="11285" spans="1:11" x14ac:dyDescent="0.35">
      <c r="A11285">
        <v>31116</v>
      </c>
      <c r="B11285" t="s">
        <v>151</v>
      </c>
      <c r="C11285" s="70">
        <v>0</v>
      </c>
      <c r="D11285" s="70">
        <v>0</v>
      </c>
      <c r="E11285" s="71">
        <v>44651</v>
      </c>
      <c r="F11285" t="s">
        <v>3447</v>
      </c>
      <c r="G11285" t="s">
        <v>1912</v>
      </c>
      <c r="J11285" s="40">
        <v>125</v>
      </c>
      <c r="K11285" s="40">
        <v>0</v>
      </c>
    </row>
    <row r="11286" spans="1:11" x14ac:dyDescent="0.35">
      <c r="A11286">
        <v>31116</v>
      </c>
      <c r="B11286" t="s">
        <v>151</v>
      </c>
      <c r="C11286" s="70">
        <v>0</v>
      </c>
      <c r="D11286" s="70">
        <v>0</v>
      </c>
      <c r="E11286" s="71">
        <v>44651</v>
      </c>
      <c r="F11286" t="s">
        <v>3447</v>
      </c>
      <c r="G11286" t="s">
        <v>1912</v>
      </c>
      <c r="J11286" s="40">
        <v>30</v>
      </c>
      <c r="K11286" s="40">
        <v>0</v>
      </c>
    </row>
    <row r="11287" spans="1:11" x14ac:dyDescent="0.35">
      <c r="A11287">
        <v>31116</v>
      </c>
      <c r="B11287" t="s">
        <v>151</v>
      </c>
      <c r="C11287" s="70">
        <v>0</v>
      </c>
      <c r="D11287" s="70">
        <v>0</v>
      </c>
      <c r="E11287" s="71">
        <v>44651</v>
      </c>
      <c r="F11287" t="s">
        <v>3447</v>
      </c>
      <c r="G11287" t="s">
        <v>1912</v>
      </c>
      <c r="J11287" s="40">
        <v>60</v>
      </c>
      <c r="K11287" s="40">
        <v>0</v>
      </c>
    </row>
    <row r="11288" spans="1:11" x14ac:dyDescent="0.35">
      <c r="A11288">
        <v>31116</v>
      </c>
      <c r="B11288" t="s">
        <v>151</v>
      </c>
      <c r="C11288" s="70">
        <v>0</v>
      </c>
      <c r="D11288" s="70">
        <v>0</v>
      </c>
      <c r="E11288" s="71">
        <v>44651</v>
      </c>
      <c r="F11288" t="s">
        <v>3447</v>
      </c>
      <c r="G11288" t="s">
        <v>1912</v>
      </c>
      <c r="J11288" s="40">
        <v>125</v>
      </c>
      <c r="K11288" s="40">
        <v>0</v>
      </c>
    </row>
    <row r="11289" spans="1:11" x14ac:dyDescent="0.35">
      <c r="A11289">
        <v>31116</v>
      </c>
      <c r="B11289" t="s">
        <v>151</v>
      </c>
      <c r="C11289" s="70">
        <v>0</v>
      </c>
      <c r="D11289" s="70">
        <v>0</v>
      </c>
      <c r="E11289" s="71">
        <v>44651</v>
      </c>
      <c r="F11289" t="s">
        <v>6628</v>
      </c>
      <c r="G11289" t="s">
        <v>2247</v>
      </c>
      <c r="J11289" s="40">
        <v>0</v>
      </c>
      <c r="K11289" s="40">
        <v>0</v>
      </c>
    </row>
    <row r="11290" spans="1:11" x14ac:dyDescent="0.35">
      <c r="A11290">
        <v>31116</v>
      </c>
      <c r="B11290" t="s">
        <v>151</v>
      </c>
      <c r="C11290" s="70">
        <v>0</v>
      </c>
      <c r="D11290" s="70">
        <v>0</v>
      </c>
      <c r="E11290" s="71">
        <v>44668</v>
      </c>
      <c r="F11290" t="s">
        <v>9168</v>
      </c>
      <c r="G11290" t="s">
        <v>2142</v>
      </c>
      <c r="H11290" t="s">
        <v>9167</v>
      </c>
      <c r="I11290" t="s">
        <v>9166</v>
      </c>
      <c r="J11290" s="40">
        <v>0</v>
      </c>
      <c r="K11290" s="40">
        <v>125</v>
      </c>
    </row>
    <row r="11291" spans="1:11" x14ac:dyDescent="0.35">
      <c r="A11291">
        <v>31116</v>
      </c>
      <c r="B11291" t="s">
        <v>151</v>
      </c>
      <c r="C11291" s="70">
        <v>0</v>
      </c>
      <c r="D11291" s="70">
        <v>0</v>
      </c>
      <c r="E11291" s="71">
        <v>44673</v>
      </c>
      <c r="F11291" t="s">
        <v>9162</v>
      </c>
      <c r="G11291" t="s">
        <v>2142</v>
      </c>
      <c r="H11291" t="s">
        <v>9161</v>
      </c>
      <c r="I11291" t="s">
        <v>9160</v>
      </c>
      <c r="J11291" s="40">
        <v>0</v>
      </c>
      <c r="K11291" s="40">
        <v>30</v>
      </c>
    </row>
    <row r="11292" spans="1:11" x14ac:dyDescent="0.35">
      <c r="A11292">
        <v>31116</v>
      </c>
      <c r="B11292" t="s">
        <v>151</v>
      </c>
      <c r="C11292" s="70">
        <v>0</v>
      </c>
      <c r="D11292" s="70">
        <v>0</v>
      </c>
      <c r="E11292" s="71">
        <v>44673</v>
      </c>
      <c r="F11292" t="s">
        <v>9159</v>
      </c>
      <c r="G11292" t="s">
        <v>2142</v>
      </c>
      <c r="H11292" t="s">
        <v>9158</v>
      </c>
      <c r="I11292" t="s">
        <v>9157</v>
      </c>
      <c r="J11292" s="40">
        <v>0</v>
      </c>
      <c r="K11292" s="40">
        <v>60</v>
      </c>
    </row>
    <row r="11293" spans="1:11" x14ac:dyDescent="0.35">
      <c r="A11293">
        <v>31116</v>
      </c>
      <c r="B11293" t="s">
        <v>151</v>
      </c>
      <c r="C11293" s="70">
        <v>0</v>
      </c>
      <c r="D11293" s="70">
        <v>0</v>
      </c>
      <c r="E11293" s="71">
        <v>44681</v>
      </c>
      <c r="F11293" t="s">
        <v>3445</v>
      </c>
      <c r="G11293" t="s">
        <v>1912</v>
      </c>
      <c r="J11293" s="40">
        <v>125</v>
      </c>
      <c r="K11293" s="40">
        <v>0</v>
      </c>
    </row>
    <row r="11294" spans="1:11" x14ac:dyDescent="0.35">
      <c r="A11294">
        <v>31116</v>
      </c>
      <c r="B11294" t="s">
        <v>151</v>
      </c>
      <c r="C11294" s="70">
        <v>0</v>
      </c>
      <c r="D11294" s="70">
        <v>0</v>
      </c>
      <c r="E11294" s="71">
        <v>44681</v>
      </c>
      <c r="F11294" t="s">
        <v>3445</v>
      </c>
      <c r="G11294" t="s">
        <v>1912</v>
      </c>
      <c r="J11294" s="40">
        <v>30</v>
      </c>
      <c r="K11294" s="40">
        <v>0</v>
      </c>
    </row>
    <row r="11295" spans="1:11" x14ac:dyDescent="0.35">
      <c r="A11295">
        <v>31116</v>
      </c>
      <c r="B11295" t="s">
        <v>151</v>
      </c>
      <c r="C11295" s="70">
        <v>0</v>
      </c>
      <c r="D11295" s="70">
        <v>0</v>
      </c>
      <c r="E11295" s="71">
        <v>44681</v>
      </c>
      <c r="F11295" t="s">
        <v>3445</v>
      </c>
      <c r="G11295" t="s">
        <v>1912</v>
      </c>
      <c r="J11295" s="40">
        <v>60</v>
      </c>
      <c r="K11295" s="40">
        <v>0</v>
      </c>
    </row>
    <row r="11296" spans="1:11" x14ac:dyDescent="0.35">
      <c r="A11296">
        <v>31116</v>
      </c>
      <c r="B11296" t="s">
        <v>151</v>
      </c>
      <c r="C11296" s="70">
        <v>0</v>
      </c>
      <c r="D11296" s="70">
        <v>0</v>
      </c>
      <c r="E11296" s="71">
        <v>44681</v>
      </c>
      <c r="F11296" t="s">
        <v>3445</v>
      </c>
      <c r="G11296" t="s">
        <v>1912</v>
      </c>
      <c r="J11296" s="40">
        <v>125</v>
      </c>
      <c r="K11296" s="40">
        <v>0</v>
      </c>
    </row>
    <row r="11297" spans="1:11" x14ac:dyDescent="0.35">
      <c r="A11297">
        <v>31116</v>
      </c>
      <c r="B11297" t="s">
        <v>151</v>
      </c>
      <c r="C11297" s="70">
        <v>0</v>
      </c>
      <c r="D11297" s="70">
        <v>0</v>
      </c>
      <c r="E11297" s="71">
        <v>44681</v>
      </c>
      <c r="F11297" t="s">
        <v>6366</v>
      </c>
      <c r="G11297" t="s">
        <v>2247</v>
      </c>
      <c r="J11297" s="40">
        <v>0</v>
      </c>
      <c r="K11297" s="40">
        <v>0</v>
      </c>
    </row>
    <row r="11298" spans="1:11" x14ac:dyDescent="0.35">
      <c r="A11298">
        <v>31116</v>
      </c>
      <c r="B11298" t="s">
        <v>151</v>
      </c>
      <c r="C11298" s="70">
        <v>0</v>
      </c>
      <c r="D11298" s="70">
        <v>0</v>
      </c>
      <c r="E11298" s="71">
        <v>44681</v>
      </c>
      <c r="F11298" t="s">
        <v>6179</v>
      </c>
      <c r="G11298" t="s">
        <v>2247</v>
      </c>
      <c r="J11298" s="40">
        <v>0</v>
      </c>
      <c r="K11298" s="40">
        <v>0</v>
      </c>
    </row>
    <row r="11299" spans="1:11" x14ac:dyDescent="0.35">
      <c r="A11299">
        <v>31116</v>
      </c>
      <c r="B11299" t="s">
        <v>151</v>
      </c>
      <c r="C11299" s="70">
        <v>0</v>
      </c>
      <c r="D11299" s="70">
        <v>0</v>
      </c>
      <c r="E11299" s="71">
        <v>44695</v>
      </c>
      <c r="F11299" t="s">
        <v>9145</v>
      </c>
      <c r="G11299" t="s">
        <v>2142</v>
      </c>
      <c r="H11299" t="s">
        <v>9144</v>
      </c>
      <c r="I11299" t="s">
        <v>9143</v>
      </c>
      <c r="J11299" s="40">
        <v>0</v>
      </c>
      <c r="K11299" s="40">
        <v>125</v>
      </c>
    </row>
    <row r="11300" spans="1:11" x14ac:dyDescent="0.35">
      <c r="A11300">
        <v>31116</v>
      </c>
      <c r="B11300" t="s">
        <v>151</v>
      </c>
      <c r="C11300" s="70">
        <v>0</v>
      </c>
      <c r="D11300" s="70">
        <v>0</v>
      </c>
      <c r="E11300" s="71">
        <v>44703</v>
      </c>
      <c r="F11300" t="s">
        <v>9136</v>
      </c>
      <c r="G11300" t="s">
        <v>2142</v>
      </c>
      <c r="H11300" t="s">
        <v>9135</v>
      </c>
      <c r="I11300" t="s">
        <v>9134</v>
      </c>
      <c r="J11300" s="40">
        <v>0</v>
      </c>
      <c r="K11300" s="40">
        <v>30</v>
      </c>
    </row>
    <row r="11301" spans="1:11" x14ac:dyDescent="0.35">
      <c r="A11301">
        <v>31116</v>
      </c>
      <c r="B11301" t="s">
        <v>151</v>
      </c>
      <c r="C11301" s="70">
        <v>0</v>
      </c>
      <c r="D11301" s="70">
        <v>0</v>
      </c>
      <c r="E11301" s="71">
        <v>44704</v>
      </c>
      <c r="F11301" t="s">
        <v>9133</v>
      </c>
      <c r="G11301" t="s">
        <v>2142</v>
      </c>
      <c r="H11301" t="s">
        <v>9132</v>
      </c>
      <c r="I11301" t="s">
        <v>9131</v>
      </c>
      <c r="J11301" s="40">
        <v>0</v>
      </c>
      <c r="K11301" s="40">
        <v>60</v>
      </c>
    </row>
    <row r="11302" spans="1:11" x14ac:dyDescent="0.35">
      <c r="A11302">
        <v>31116</v>
      </c>
      <c r="B11302" t="s">
        <v>151</v>
      </c>
      <c r="C11302" s="70">
        <v>0</v>
      </c>
      <c r="D11302" s="70">
        <v>0</v>
      </c>
      <c r="E11302" s="71">
        <v>44712</v>
      </c>
      <c r="F11302" t="s">
        <v>3442</v>
      </c>
      <c r="G11302" t="s">
        <v>1912</v>
      </c>
      <c r="J11302" s="40">
        <v>125</v>
      </c>
      <c r="K11302" s="40">
        <v>0</v>
      </c>
    </row>
    <row r="11303" spans="1:11" x14ac:dyDescent="0.35">
      <c r="A11303">
        <v>31116</v>
      </c>
      <c r="B11303" t="s">
        <v>151</v>
      </c>
      <c r="C11303" s="70">
        <v>0</v>
      </c>
      <c r="D11303" s="70">
        <v>0</v>
      </c>
      <c r="E11303" s="71">
        <v>44712</v>
      </c>
      <c r="F11303" t="s">
        <v>3442</v>
      </c>
      <c r="G11303" t="s">
        <v>1912</v>
      </c>
      <c r="J11303" s="40">
        <v>30</v>
      </c>
      <c r="K11303" s="40">
        <v>0</v>
      </c>
    </row>
    <row r="11304" spans="1:11" x14ac:dyDescent="0.35">
      <c r="A11304">
        <v>31116</v>
      </c>
      <c r="B11304" t="s">
        <v>151</v>
      </c>
      <c r="C11304" s="70">
        <v>0</v>
      </c>
      <c r="D11304" s="70">
        <v>0</v>
      </c>
      <c r="E11304" s="71">
        <v>44712</v>
      </c>
      <c r="F11304" t="s">
        <v>3442</v>
      </c>
      <c r="G11304" t="s">
        <v>1912</v>
      </c>
      <c r="J11304" s="40">
        <v>60</v>
      </c>
      <c r="K11304" s="40">
        <v>0</v>
      </c>
    </row>
    <row r="11305" spans="1:11" x14ac:dyDescent="0.35">
      <c r="A11305">
        <v>31116</v>
      </c>
      <c r="B11305" t="s">
        <v>151</v>
      </c>
      <c r="C11305" s="70">
        <v>0</v>
      </c>
      <c r="D11305" s="70">
        <v>0</v>
      </c>
      <c r="E11305" s="71">
        <v>44712</v>
      </c>
      <c r="F11305" t="s">
        <v>3442</v>
      </c>
      <c r="G11305" t="s">
        <v>1912</v>
      </c>
      <c r="J11305" s="40">
        <v>125</v>
      </c>
      <c r="K11305" s="40">
        <v>0</v>
      </c>
    </row>
    <row r="11306" spans="1:11" x14ac:dyDescent="0.35">
      <c r="A11306">
        <v>31116</v>
      </c>
      <c r="B11306" t="s">
        <v>151</v>
      </c>
      <c r="C11306" s="70">
        <v>0</v>
      </c>
      <c r="D11306" s="70">
        <v>0</v>
      </c>
      <c r="E11306" s="71">
        <v>44712</v>
      </c>
      <c r="F11306" t="s">
        <v>6057</v>
      </c>
      <c r="G11306" t="s">
        <v>2247</v>
      </c>
      <c r="J11306" s="40">
        <v>0</v>
      </c>
      <c r="K11306" s="40">
        <v>0</v>
      </c>
    </row>
    <row r="11307" spans="1:11" x14ac:dyDescent="0.35">
      <c r="A11307">
        <v>31116</v>
      </c>
      <c r="B11307" t="s">
        <v>151</v>
      </c>
      <c r="C11307" s="70">
        <v>0</v>
      </c>
      <c r="D11307" s="70">
        <v>0</v>
      </c>
      <c r="E11307" s="71">
        <v>44727</v>
      </c>
      <c r="F11307" t="s">
        <v>9119</v>
      </c>
      <c r="G11307" t="s">
        <v>2142</v>
      </c>
      <c r="H11307" t="s">
        <v>9118</v>
      </c>
      <c r="I11307" t="s">
        <v>9117</v>
      </c>
      <c r="J11307" s="40">
        <v>0</v>
      </c>
      <c r="K11307" s="40">
        <v>125</v>
      </c>
    </row>
    <row r="11308" spans="1:11" x14ac:dyDescent="0.35">
      <c r="A11308">
        <v>31116</v>
      </c>
      <c r="B11308" t="s">
        <v>151</v>
      </c>
      <c r="C11308" s="70">
        <v>0</v>
      </c>
      <c r="D11308" s="70">
        <v>0</v>
      </c>
      <c r="E11308" s="71">
        <v>44734</v>
      </c>
      <c r="F11308" t="s">
        <v>9113</v>
      </c>
      <c r="G11308" t="s">
        <v>2142</v>
      </c>
      <c r="H11308" t="s">
        <v>9112</v>
      </c>
      <c r="I11308" t="s">
        <v>9111</v>
      </c>
      <c r="J11308" s="40">
        <v>0</v>
      </c>
      <c r="K11308" s="40">
        <v>30</v>
      </c>
    </row>
    <row r="11309" spans="1:11" x14ac:dyDescent="0.35">
      <c r="A11309">
        <v>31116</v>
      </c>
      <c r="B11309" t="s">
        <v>151</v>
      </c>
      <c r="C11309" s="70">
        <v>0</v>
      </c>
      <c r="D11309" s="70">
        <v>0</v>
      </c>
      <c r="E11309" s="71">
        <v>44742</v>
      </c>
      <c r="F11309" t="s">
        <v>3438</v>
      </c>
      <c r="G11309" t="s">
        <v>1912</v>
      </c>
      <c r="J11309" s="40">
        <v>125</v>
      </c>
      <c r="K11309" s="40">
        <v>0</v>
      </c>
    </row>
    <row r="11310" spans="1:11" x14ac:dyDescent="0.35">
      <c r="A11310">
        <v>31116</v>
      </c>
      <c r="B11310" t="s">
        <v>151</v>
      </c>
      <c r="C11310" s="70">
        <v>0</v>
      </c>
      <c r="D11310" s="70">
        <v>0</v>
      </c>
      <c r="E11310" s="71">
        <v>44742</v>
      </c>
      <c r="F11310" t="s">
        <v>3438</v>
      </c>
      <c r="G11310" t="s">
        <v>1912</v>
      </c>
      <c r="J11310" s="40">
        <v>30</v>
      </c>
      <c r="K11310" s="40">
        <v>0</v>
      </c>
    </row>
    <row r="11311" spans="1:11" x14ac:dyDescent="0.35">
      <c r="A11311">
        <v>31116</v>
      </c>
      <c r="B11311" t="s">
        <v>151</v>
      </c>
      <c r="C11311" s="70">
        <v>0</v>
      </c>
      <c r="D11311" s="70">
        <v>0</v>
      </c>
      <c r="E11311" s="71">
        <v>44742</v>
      </c>
      <c r="F11311" t="s">
        <v>3438</v>
      </c>
      <c r="G11311" t="s">
        <v>1912</v>
      </c>
      <c r="J11311" s="40">
        <v>60</v>
      </c>
      <c r="K11311" s="40">
        <v>0</v>
      </c>
    </row>
    <row r="11312" spans="1:11" x14ac:dyDescent="0.35">
      <c r="A11312">
        <v>31116</v>
      </c>
      <c r="B11312" t="s">
        <v>151</v>
      </c>
      <c r="C11312" s="70">
        <v>0</v>
      </c>
      <c r="D11312" s="70">
        <v>0</v>
      </c>
      <c r="E11312" s="71">
        <v>44742</v>
      </c>
      <c r="F11312" t="s">
        <v>3438</v>
      </c>
      <c r="G11312" t="s">
        <v>1912</v>
      </c>
      <c r="J11312" s="40">
        <v>125</v>
      </c>
      <c r="K11312" s="40">
        <v>0</v>
      </c>
    </row>
    <row r="11313" spans="1:11" x14ac:dyDescent="0.35">
      <c r="A11313">
        <v>31116</v>
      </c>
      <c r="B11313" t="s">
        <v>151</v>
      </c>
      <c r="C11313" s="70">
        <v>0</v>
      </c>
      <c r="D11313" s="70">
        <v>0</v>
      </c>
      <c r="E11313" s="71">
        <v>44742</v>
      </c>
      <c r="F11313" t="s">
        <v>5811</v>
      </c>
      <c r="G11313" t="s">
        <v>2247</v>
      </c>
      <c r="J11313" s="40">
        <v>0</v>
      </c>
      <c r="K11313" s="40">
        <v>0</v>
      </c>
    </row>
    <row r="11314" spans="1:11" x14ac:dyDescent="0.35">
      <c r="A11314">
        <v>31116</v>
      </c>
      <c r="B11314" t="s">
        <v>151</v>
      </c>
      <c r="C11314" s="70">
        <v>0</v>
      </c>
      <c r="D11314" s="70">
        <v>0</v>
      </c>
      <c r="E11314" s="71">
        <v>44773</v>
      </c>
      <c r="F11314" t="s">
        <v>3436</v>
      </c>
      <c r="G11314" t="s">
        <v>1912</v>
      </c>
      <c r="J11314" s="40">
        <v>125</v>
      </c>
      <c r="K11314" s="40">
        <v>0</v>
      </c>
    </row>
    <row r="11315" spans="1:11" x14ac:dyDescent="0.35">
      <c r="A11315">
        <v>31116</v>
      </c>
      <c r="B11315" t="s">
        <v>151</v>
      </c>
      <c r="C11315" s="70">
        <v>0</v>
      </c>
      <c r="D11315" s="70">
        <v>0</v>
      </c>
      <c r="E11315" s="71">
        <v>44773</v>
      </c>
      <c r="F11315" t="s">
        <v>3436</v>
      </c>
      <c r="G11315" t="s">
        <v>1912</v>
      </c>
      <c r="J11315" s="40">
        <v>30</v>
      </c>
      <c r="K11315" s="40">
        <v>0</v>
      </c>
    </row>
    <row r="11316" spans="1:11" x14ac:dyDescent="0.35">
      <c r="A11316">
        <v>31116</v>
      </c>
      <c r="B11316" t="s">
        <v>151</v>
      </c>
      <c r="C11316" s="70">
        <v>0</v>
      </c>
      <c r="D11316" s="70">
        <v>0</v>
      </c>
      <c r="E11316" s="71">
        <v>44773</v>
      </c>
      <c r="F11316" t="s">
        <v>3436</v>
      </c>
      <c r="G11316" t="s">
        <v>1912</v>
      </c>
      <c r="J11316" s="40">
        <v>60</v>
      </c>
      <c r="K11316" s="40">
        <v>0</v>
      </c>
    </row>
    <row r="11317" spans="1:11" x14ac:dyDescent="0.35">
      <c r="A11317">
        <v>31116</v>
      </c>
      <c r="B11317" t="s">
        <v>151</v>
      </c>
      <c r="C11317" s="70">
        <v>0</v>
      </c>
      <c r="D11317" s="70">
        <v>0</v>
      </c>
      <c r="E11317" s="71">
        <v>44773</v>
      </c>
      <c r="F11317" t="s">
        <v>3436</v>
      </c>
      <c r="G11317" t="s">
        <v>1912</v>
      </c>
      <c r="J11317" s="40">
        <v>125</v>
      </c>
      <c r="K11317" s="40">
        <v>0</v>
      </c>
    </row>
    <row r="11318" spans="1:11" x14ac:dyDescent="0.35">
      <c r="A11318">
        <v>31116</v>
      </c>
      <c r="B11318" t="s">
        <v>151</v>
      </c>
      <c r="C11318" s="70">
        <v>0</v>
      </c>
      <c r="D11318" s="70">
        <v>0</v>
      </c>
      <c r="E11318" s="71">
        <v>44773</v>
      </c>
      <c r="F11318" t="s">
        <v>5511</v>
      </c>
      <c r="G11318" t="s">
        <v>2247</v>
      </c>
      <c r="J11318" s="40">
        <v>0</v>
      </c>
      <c r="K11318" s="40">
        <v>0</v>
      </c>
    </row>
    <row r="11319" spans="1:11" x14ac:dyDescent="0.35">
      <c r="A11319">
        <v>31116</v>
      </c>
      <c r="B11319" t="s">
        <v>151</v>
      </c>
      <c r="C11319" s="70">
        <v>0</v>
      </c>
      <c r="D11319" s="70">
        <v>0</v>
      </c>
      <c r="E11319" s="71">
        <v>44799</v>
      </c>
      <c r="F11319" t="s">
        <v>3433</v>
      </c>
      <c r="G11319" t="s">
        <v>1912</v>
      </c>
      <c r="J11319" s="40">
        <v>125</v>
      </c>
      <c r="K11319" s="40">
        <v>0</v>
      </c>
    </row>
    <row r="11320" spans="1:11" x14ac:dyDescent="0.35">
      <c r="A11320">
        <v>31116</v>
      </c>
      <c r="B11320" t="s">
        <v>151</v>
      </c>
      <c r="C11320" s="70">
        <v>0</v>
      </c>
      <c r="D11320" s="70">
        <v>0</v>
      </c>
      <c r="E11320" s="71">
        <v>44799</v>
      </c>
      <c r="F11320" t="s">
        <v>3433</v>
      </c>
      <c r="G11320" t="s">
        <v>1912</v>
      </c>
      <c r="J11320" s="40">
        <v>30</v>
      </c>
      <c r="K11320" s="40">
        <v>0</v>
      </c>
    </row>
    <row r="11321" spans="1:11" x14ac:dyDescent="0.35">
      <c r="A11321">
        <v>31116</v>
      </c>
      <c r="B11321" t="s">
        <v>151</v>
      </c>
      <c r="C11321" s="70">
        <v>0</v>
      </c>
      <c r="D11321" s="70">
        <v>0</v>
      </c>
      <c r="E11321" s="71">
        <v>44799</v>
      </c>
      <c r="F11321" t="s">
        <v>3433</v>
      </c>
      <c r="G11321" t="s">
        <v>1912</v>
      </c>
      <c r="J11321" s="40">
        <v>60</v>
      </c>
      <c r="K11321" s="40">
        <v>0</v>
      </c>
    </row>
    <row r="11322" spans="1:11" x14ac:dyDescent="0.35">
      <c r="A11322">
        <v>31116</v>
      </c>
      <c r="B11322" t="s">
        <v>151</v>
      </c>
      <c r="C11322" s="70">
        <v>0</v>
      </c>
      <c r="D11322" s="70">
        <v>0</v>
      </c>
      <c r="E11322" s="71">
        <v>44799</v>
      </c>
      <c r="F11322" t="s">
        <v>3433</v>
      </c>
      <c r="G11322" t="s">
        <v>1912</v>
      </c>
      <c r="J11322" s="40">
        <v>125</v>
      </c>
      <c r="K11322" s="40">
        <v>0</v>
      </c>
    </row>
    <row r="11323" spans="1:11" x14ac:dyDescent="0.35">
      <c r="A11323">
        <v>31116</v>
      </c>
      <c r="B11323" t="s">
        <v>151</v>
      </c>
      <c r="C11323" s="70">
        <v>0</v>
      </c>
      <c r="D11323" s="70">
        <v>0</v>
      </c>
      <c r="E11323" s="71">
        <v>44804</v>
      </c>
      <c r="F11323" t="s">
        <v>5039</v>
      </c>
      <c r="G11323" t="s">
        <v>2247</v>
      </c>
      <c r="H11323" t="s">
        <v>2265</v>
      </c>
      <c r="J11323" s="40">
        <v>0</v>
      </c>
      <c r="K11323" s="40">
        <v>0</v>
      </c>
    </row>
    <row r="11324" spans="1:11" x14ac:dyDescent="0.35">
      <c r="A11324">
        <v>31116</v>
      </c>
      <c r="B11324" t="s">
        <v>151</v>
      </c>
      <c r="C11324" s="70">
        <v>0</v>
      </c>
      <c r="D11324" s="70">
        <v>0</v>
      </c>
      <c r="E11324" s="71">
        <v>44805</v>
      </c>
      <c r="F11324" t="s">
        <v>9025</v>
      </c>
      <c r="G11324" t="s">
        <v>2142</v>
      </c>
      <c r="H11324" t="s">
        <v>9024</v>
      </c>
      <c r="I11324" t="s">
        <v>9023</v>
      </c>
      <c r="J11324" s="40">
        <v>0</v>
      </c>
      <c r="K11324" s="40">
        <v>125</v>
      </c>
    </row>
    <row r="11325" spans="1:11" x14ac:dyDescent="0.35">
      <c r="A11325">
        <v>31116</v>
      </c>
      <c r="B11325" t="s">
        <v>151</v>
      </c>
      <c r="C11325" s="70">
        <v>0</v>
      </c>
      <c r="D11325" s="70">
        <v>0</v>
      </c>
      <c r="E11325" s="71">
        <v>44805</v>
      </c>
      <c r="F11325" t="s">
        <v>9022</v>
      </c>
      <c r="G11325" t="s">
        <v>2142</v>
      </c>
      <c r="H11325" t="s">
        <v>9021</v>
      </c>
      <c r="I11325" t="s">
        <v>9020</v>
      </c>
      <c r="J11325" s="40">
        <v>0</v>
      </c>
      <c r="K11325" s="40">
        <v>125</v>
      </c>
    </row>
    <row r="11326" spans="1:11" x14ac:dyDescent="0.35">
      <c r="A11326">
        <v>31116</v>
      </c>
      <c r="B11326" t="s">
        <v>151</v>
      </c>
      <c r="C11326" s="70">
        <v>0</v>
      </c>
      <c r="D11326" s="70">
        <v>0</v>
      </c>
      <c r="E11326" s="71">
        <v>44805</v>
      </c>
      <c r="F11326" t="s">
        <v>9019</v>
      </c>
      <c r="G11326" t="s">
        <v>2142</v>
      </c>
      <c r="H11326" t="s">
        <v>9018</v>
      </c>
      <c r="I11326" t="s">
        <v>9017</v>
      </c>
      <c r="J11326" s="40">
        <v>0</v>
      </c>
      <c r="K11326" s="40">
        <v>125</v>
      </c>
    </row>
    <row r="11327" spans="1:11" x14ac:dyDescent="0.35">
      <c r="A11327">
        <v>31116</v>
      </c>
      <c r="B11327" t="s">
        <v>151</v>
      </c>
      <c r="C11327" s="70">
        <v>0</v>
      </c>
      <c r="D11327" s="70">
        <v>0</v>
      </c>
      <c r="E11327" s="71">
        <v>44805</v>
      </c>
      <c r="F11327" t="s">
        <v>9016</v>
      </c>
      <c r="G11327" t="s">
        <v>2142</v>
      </c>
      <c r="H11327" t="s">
        <v>9015</v>
      </c>
      <c r="I11327" t="s">
        <v>9014</v>
      </c>
      <c r="J11327" s="40">
        <v>0</v>
      </c>
      <c r="K11327" s="40">
        <v>125</v>
      </c>
    </row>
    <row r="11328" spans="1:11" x14ac:dyDescent="0.35">
      <c r="A11328">
        <v>31116</v>
      </c>
      <c r="B11328" t="s">
        <v>151</v>
      </c>
      <c r="C11328" s="70">
        <v>0</v>
      </c>
      <c r="D11328" s="70">
        <v>0</v>
      </c>
      <c r="E11328" s="71">
        <v>44805</v>
      </c>
      <c r="F11328" t="s">
        <v>9013</v>
      </c>
      <c r="G11328" t="s">
        <v>2142</v>
      </c>
      <c r="H11328" t="s">
        <v>9012</v>
      </c>
      <c r="I11328" t="s">
        <v>9011</v>
      </c>
      <c r="J11328" s="40">
        <v>0</v>
      </c>
      <c r="K11328" s="40">
        <v>60</v>
      </c>
    </row>
    <row r="11329" spans="1:11" x14ac:dyDescent="0.35">
      <c r="A11329">
        <v>31116</v>
      </c>
      <c r="B11329" t="s">
        <v>151</v>
      </c>
      <c r="C11329" s="70">
        <v>0</v>
      </c>
      <c r="D11329" s="70">
        <v>0</v>
      </c>
      <c r="E11329" s="71">
        <v>44805</v>
      </c>
      <c r="F11329" t="s">
        <v>9010</v>
      </c>
      <c r="G11329" t="s">
        <v>2142</v>
      </c>
      <c r="H11329" t="s">
        <v>9009</v>
      </c>
      <c r="I11329" t="s">
        <v>9008</v>
      </c>
      <c r="J11329" s="40">
        <v>0</v>
      </c>
      <c r="K11329" s="40">
        <v>125</v>
      </c>
    </row>
    <row r="11330" spans="1:11" x14ac:dyDescent="0.35">
      <c r="A11330">
        <v>31116</v>
      </c>
      <c r="B11330" t="s">
        <v>151</v>
      </c>
      <c r="C11330" s="70">
        <v>0</v>
      </c>
      <c r="D11330" s="70">
        <v>0</v>
      </c>
      <c r="E11330" s="71">
        <v>44818</v>
      </c>
      <c r="F11330" t="s">
        <v>9007</v>
      </c>
      <c r="G11330" t="s">
        <v>2142</v>
      </c>
      <c r="H11330" t="s">
        <v>9006</v>
      </c>
      <c r="I11330" t="s">
        <v>9005</v>
      </c>
      <c r="J11330" s="40">
        <v>0</v>
      </c>
      <c r="K11330" s="40">
        <v>125</v>
      </c>
    </row>
    <row r="11331" spans="1:11" x14ac:dyDescent="0.35">
      <c r="A11331">
        <v>31116</v>
      </c>
      <c r="B11331" t="s">
        <v>151</v>
      </c>
      <c r="C11331" s="70">
        <v>0</v>
      </c>
      <c r="D11331" s="70">
        <v>0</v>
      </c>
      <c r="E11331" s="71">
        <v>44826</v>
      </c>
      <c r="F11331" t="s">
        <v>8998</v>
      </c>
      <c r="G11331" t="s">
        <v>2142</v>
      </c>
      <c r="H11331" t="s">
        <v>8997</v>
      </c>
      <c r="I11331" t="s">
        <v>8996</v>
      </c>
      <c r="J11331" s="40">
        <v>0</v>
      </c>
      <c r="K11331" s="40">
        <v>30</v>
      </c>
    </row>
    <row r="11332" spans="1:11" x14ac:dyDescent="0.35">
      <c r="A11332">
        <v>31116</v>
      </c>
      <c r="B11332" t="s">
        <v>151</v>
      </c>
      <c r="C11332" s="70">
        <v>0</v>
      </c>
      <c r="D11332" s="70">
        <v>0</v>
      </c>
      <c r="E11332" s="71">
        <v>44834</v>
      </c>
      <c r="F11332" t="s">
        <v>3431</v>
      </c>
      <c r="G11332" t="s">
        <v>1912</v>
      </c>
      <c r="I11332" t="s">
        <v>3430</v>
      </c>
      <c r="J11332" s="40">
        <v>125</v>
      </c>
      <c r="K11332" s="40">
        <v>0</v>
      </c>
    </row>
    <row r="11333" spans="1:11" x14ac:dyDescent="0.35">
      <c r="A11333">
        <v>31116</v>
      </c>
      <c r="B11333" t="s">
        <v>151</v>
      </c>
      <c r="C11333" s="70">
        <v>0</v>
      </c>
      <c r="D11333" s="70">
        <v>0</v>
      </c>
      <c r="E11333" s="71">
        <v>44834</v>
      </c>
      <c r="F11333" t="s">
        <v>3431</v>
      </c>
      <c r="G11333" t="s">
        <v>1912</v>
      </c>
      <c r="I11333" t="s">
        <v>3430</v>
      </c>
      <c r="J11333" s="40">
        <v>30</v>
      </c>
      <c r="K11333" s="40">
        <v>0</v>
      </c>
    </row>
    <row r="11334" spans="1:11" x14ac:dyDescent="0.35">
      <c r="A11334">
        <v>31116</v>
      </c>
      <c r="B11334" t="s">
        <v>151</v>
      </c>
      <c r="C11334" s="70">
        <v>0</v>
      </c>
      <c r="D11334" s="70">
        <v>0</v>
      </c>
      <c r="E11334" s="71">
        <v>44834</v>
      </c>
      <c r="F11334" t="s">
        <v>3431</v>
      </c>
      <c r="G11334" t="s">
        <v>1912</v>
      </c>
      <c r="I11334" t="s">
        <v>3430</v>
      </c>
      <c r="J11334" s="40">
        <v>60</v>
      </c>
      <c r="K11334" s="40">
        <v>0</v>
      </c>
    </row>
    <row r="11335" spans="1:11" x14ac:dyDescent="0.35">
      <c r="A11335">
        <v>31116</v>
      </c>
      <c r="B11335" t="s">
        <v>151</v>
      </c>
      <c r="C11335" s="70">
        <v>0</v>
      </c>
      <c r="D11335" s="70">
        <v>0</v>
      </c>
      <c r="E11335" s="71">
        <v>44834</v>
      </c>
      <c r="F11335" t="s">
        <v>3431</v>
      </c>
      <c r="G11335" t="s">
        <v>1912</v>
      </c>
      <c r="I11335" t="s">
        <v>3430</v>
      </c>
      <c r="J11335" s="40">
        <v>125</v>
      </c>
      <c r="K11335" s="40">
        <v>0</v>
      </c>
    </row>
    <row r="11336" spans="1:11" x14ac:dyDescent="0.35">
      <c r="A11336">
        <v>31116</v>
      </c>
      <c r="B11336" t="s">
        <v>151</v>
      </c>
      <c r="C11336" s="70">
        <v>0</v>
      </c>
      <c r="D11336" s="70">
        <v>0</v>
      </c>
      <c r="E11336" s="71">
        <v>44834</v>
      </c>
      <c r="F11336" t="s">
        <v>4913</v>
      </c>
      <c r="G11336" t="s">
        <v>2247</v>
      </c>
      <c r="H11336" t="s">
        <v>2262</v>
      </c>
      <c r="J11336" s="40">
        <v>0</v>
      </c>
      <c r="K11336" s="40">
        <v>0</v>
      </c>
    </row>
    <row r="11337" spans="1:11" x14ac:dyDescent="0.35">
      <c r="A11337">
        <v>31116</v>
      </c>
      <c r="B11337" t="s">
        <v>151</v>
      </c>
      <c r="C11337" s="70">
        <v>0</v>
      </c>
      <c r="D11337" s="70">
        <v>0</v>
      </c>
      <c r="E11337" s="71">
        <v>44860</v>
      </c>
      <c r="F11337" t="s">
        <v>3426</v>
      </c>
      <c r="G11337" t="s">
        <v>1912</v>
      </c>
      <c r="H11337" t="s">
        <v>3425</v>
      </c>
      <c r="I11337" t="s">
        <v>3425</v>
      </c>
      <c r="J11337" s="40">
        <v>125</v>
      </c>
      <c r="K11337" s="40">
        <v>0</v>
      </c>
    </row>
    <row r="11338" spans="1:11" x14ac:dyDescent="0.35">
      <c r="A11338">
        <v>31116</v>
      </c>
      <c r="B11338" t="s">
        <v>151</v>
      </c>
      <c r="C11338" s="70">
        <v>0</v>
      </c>
      <c r="D11338" s="70">
        <v>0</v>
      </c>
      <c r="E11338" s="71">
        <v>44860</v>
      </c>
      <c r="F11338" t="s">
        <v>3426</v>
      </c>
      <c r="G11338" t="s">
        <v>1912</v>
      </c>
      <c r="H11338" t="s">
        <v>3425</v>
      </c>
      <c r="I11338" t="s">
        <v>3425</v>
      </c>
      <c r="J11338" s="40">
        <v>30</v>
      </c>
      <c r="K11338" s="40">
        <v>0</v>
      </c>
    </row>
    <row r="11339" spans="1:11" x14ac:dyDescent="0.35">
      <c r="A11339">
        <v>31116</v>
      </c>
      <c r="B11339" t="s">
        <v>151</v>
      </c>
      <c r="C11339" s="70">
        <v>0</v>
      </c>
      <c r="D11339" s="70">
        <v>0</v>
      </c>
      <c r="E11339" s="71">
        <v>44860</v>
      </c>
      <c r="F11339" t="s">
        <v>3426</v>
      </c>
      <c r="G11339" t="s">
        <v>1912</v>
      </c>
      <c r="H11339" t="s">
        <v>3425</v>
      </c>
      <c r="I11339" t="s">
        <v>3425</v>
      </c>
      <c r="J11339" s="40">
        <v>60</v>
      </c>
      <c r="K11339" s="40">
        <v>0</v>
      </c>
    </row>
    <row r="11340" spans="1:11" x14ac:dyDescent="0.35">
      <c r="A11340">
        <v>31116</v>
      </c>
      <c r="B11340" t="s">
        <v>151</v>
      </c>
      <c r="C11340" s="70">
        <v>0</v>
      </c>
      <c r="D11340" s="70">
        <v>0</v>
      </c>
      <c r="E11340" s="71">
        <v>44860</v>
      </c>
      <c r="F11340" t="s">
        <v>3426</v>
      </c>
      <c r="G11340" t="s">
        <v>1912</v>
      </c>
      <c r="H11340" t="s">
        <v>3425</v>
      </c>
      <c r="I11340" t="s">
        <v>3425</v>
      </c>
      <c r="J11340" s="40">
        <v>125</v>
      </c>
      <c r="K11340" s="40">
        <v>0</v>
      </c>
    </row>
    <row r="11341" spans="1:11" x14ac:dyDescent="0.35">
      <c r="A11341">
        <v>31116</v>
      </c>
      <c r="B11341" t="s">
        <v>151</v>
      </c>
      <c r="C11341" s="70">
        <v>0</v>
      </c>
      <c r="D11341" s="70">
        <v>0</v>
      </c>
      <c r="E11341" s="71">
        <v>44865</v>
      </c>
      <c r="F11341" t="s">
        <v>4396</v>
      </c>
      <c r="G11341" t="s">
        <v>2247</v>
      </c>
      <c r="H11341" t="s">
        <v>1919</v>
      </c>
      <c r="I11341" t="s">
        <v>1919</v>
      </c>
      <c r="J11341" s="40">
        <v>0</v>
      </c>
      <c r="K11341" s="40">
        <v>0</v>
      </c>
    </row>
    <row r="11342" spans="1:11" x14ac:dyDescent="0.35">
      <c r="A11342">
        <v>31116</v>
      </c>
      <c r="B11342" t="s">
        <v>151</v>
      </c>
      <c r="C11342" s="70">
        <v>0</v>
      </c>
      <c r="D11342" s="70">
        <v>0</v>
      </c>
      <c r="E11342" s="71">
        <v>44895</v>
      </c>
      <c r="F11342" t="s">
        <v>3418</v>
      </c>
      <c r="G11342" t="s">
        <v>1912</v>
      </c>
      <c r="H11342" t="s">
        <v>3417</v>
      </c>
      <c r="I11342" t="s">
        <v>3417</v>
      </c>
      <c r="J11342" s="40">
        <v>125</v>
      </c>
      <c r="K11342" s="40">
        <v>0</v>
      </c>
    </row>
    <row r="11343" spans="1:11" x14ac:dyDescent="0.35">
      <c r="A11343">
        <v>31116</v>
      </c>
      <c r="B11343" t="s">
        <v>151</v>
      </c>
      <c r="C11343" s="70">
        <v>0</v>
      </c>
      <c r="D11343" s="70">
        <v>0</v>
      </c>
      <c r="E11343" s="71">
        <v>44895</v>
      </c>
      <c r="F11343" t="s">
        <v>3418</v>
      </c>
      <c r="G11343" t="s">
        <v>1912</v>
      </c>
      <c r="H11343" t="s">
        <v>3417</v>
      </c>
      <c r="I11343" t="s">
        <v>3417</v>
      </c>
      <c r="J11343" s="40">
        <v>30</v>
      </c>
      <c r="K11343" s="40">
        <v>0</v>
      </c>
    </row>
    <row r="11344" spans="1:11" x14ac:dyDescent="0.35">
      <c r="A11344">
        <v>31116</v>
      </c>
      <c r="B11344" t="s">
        <v>151</v>
      </c>
      <c r="C11344" s="70">
        <v>0</v>
      </c>
      <c r="D11344" s="70">
        <v>0</v>
      </c>
      <c r="E11344" s="71">
        <v>44895</v>
      </c>
      <c r="F11344" t="s">
        <v>3418</v>
      </c>
      <c r="G11344" t="s">
        <v>1912</v>
      </c>
      <c r="H11344" t="s">
        <v>3417</v>
      </c>
      <c r="I11344" t="s">
        <v>3417</v>
      </c>
      <c r="J11344" s="40">
        <v>60</v>
      </c>
      <c r="K11344" s="40">
        <v>0</v>
      </c>
    </row>
    <row r="11345" spans="1:11" x14ac:dyDescent="0.35">
      <c r="A11345">
        <v>31116</v>
      </c>
      <c r="B11345" t="s">
        <v>151</v>
      </c>
      <c r="C11345" s="70">
        <v>0</v>
      </c>
      <c r="D11345" s="70">
        <v>0</v>
      </c>
      <c r="E11345" s="71">
        <v>44895</v>
      </c>
      <c r="F11345" t="s">
        <v>3418</v>
      </c>
      <c r="G11345" t="s">
        <v>1912</v>
      </c>
      <c r="H11345" t="s">
        <v>3417</v>
      </c>
      <c r="I11345" t="s">
        <v>3417</v>
      </c>
      <c r="J11345" s="40">
        <v>125</v>
      </c>
      <c r="K11345" s="40">
        <v>0</v>
      </c>
    </row>
    <row r="11346" spans="1:11" x14ac:dyDescent="0.35">
      <c r="A11346">
        <v>31116</v>
      </c>
      <c r="B11346" t="s">
        <v>151</v>
      </c>
      <c r="C11346" s="70">
        <v>0</v>
      </c>
      <c r="D11346" s="70">
        <v>0</v>
      </c>
      <c r="E11346" s="71">
        <v>44895</v>
      </c>
      <c r="F11346" t="s">
        <v>4223</v>
      </c>
      <c r="G11346" t="s">
        <v>2247</v>
      </c>
      <c r="H11346" t="s">
        <v>1916</v>
      </c>
      <c r="I11346" t="s">
        <v>1916</v>
      </c>
      <c r="J11346" s="40">
        <v>0</v>
      </c>
      <c r="K11346" s="40">
        <v>0</v>
      </c>
    </row>
    <row r="11347" spans="1:11" x14ac:dyDescent="0.35">
      <c r="A11347">
        <v>31116</v>
      </c>
      <c r="B11347" t="s">
        <v>151</v>
      </c>
      <c r="C11347" s="70">
        <v>0</v>
      </c>
      <c r="D11347" s="70">
        <v>0</v>
      </c>
      <c r="E11347" s="71">
        <v>44926</v>
      </c>
      <c r="F11347" t="s">
        <v>3414</v>
      </c>
      <c r="G11347" t="s">
        <v>1912</v>
      </c>
      <c r="H11347" t="s">
        <v>3413</v>
      </c>
      <c r="I11347" t="s">
        <v>3413</v>
      </c>
      <c r="J11347" s="40">
        <v>125</v>
      </c>
      <c r="K11347" s="40">
        <v>0</v>
      </c>
    </row>
    <row r="11348" spans="1:11" x14ac:dyDescent="0.35">
      <c r="A11348">
        <v>31116</v>
      </c>
      <c r="B11348" t="s">
        <v>151</v>
      </c>
      <c r="C11348" s="70">
        <v>0</v>
      </c>
      <c r="D11348" s="70">
        <v>0</v>
      </c>
      <c r="E11348" s="71">
        <v>44926</v>
      </c>
      <c r="F11348" t="s">
        <v>3414</v>
      </c>
      <c r="G11348" t="s">
        <v>1912</v>
      </c>
      <c r="H11348" t="s">
        <v>3413</v>
      </c>
      <c r="I11348" t="s">
        <v>3413</v>
      </c>
      <c r="J11348" s="40">
        <v>30</v>
      </c>
      <c r="K11348" s="40">
        <v>0</v>
      </c>
    </row>
    <row r="11349" spans="1:11" x14ac:dyDescent="0.35">
      <c r="A11349">
        <v>31116</v>
      </c>
      <c r="B11349" t="s">
        <v>151</v>
      </c>
      <c r="C11349" s="70">
        <v>0</v>
      </c>
      <c r="D11349" s="70">
        <v>0</v>
      </c>
      <c r="E11349" s="71">
        <v>44926</v>
      </c>
      <c r="F11349" t="s">
        <v>3414</v>
      </c>
      <c r="G11349" t="s">
        <v>1912</v>
      </c>
      <c r="H11349" t="s">
        <v>3413</v>
      </c>
      <c r="I11349" t="s">
        <v>3413</v>
      </c>
      <c r="J11349" s="40">
        <v>60</v>
      </c>
      <c r="K11349" s="40">
        <v>0</v>
      </c>
    </row>
    <row r="11350" spans="1:11" x14ac:dyDescent="0.35">
      <c r="A11350">
        <v>31116</v>
      </c>
      <c r="B11350" t="s">
        <v>151</v>
      </c>
      <c r="C11350" s="70">
        <v>0</v>
      </c>
      <c r="D11350" s="70">
        <v>0</v>
      </c>
      <c r="E11350" s="71">
        <v>44926</v>
      </c>
      <c r="F11350" t="s">
        <v>3414</v>
      </c>
      <c r="G11350" t="s">
        <v>1912</v>
      </c>
      <c r="H11350" t="s">
        <v>3413</v>
      </c>
      <c r="I11350" t="s">
        <v>3413</v>
      </c>
      <c r="J11350" s="40">
        <v>125</v>
      </c>
      <c r="K11350" s="40">
        <v>0</v>
      </c>
    </row>
    <row r="11351" spans="1:11" x14ac:dyDescent="0.35">
      <c r="A11351">
        <v>31116</v>
      </c>
      <c r="B11351" t="s">
        <v>151</v>
      </c>
      <c r="C11351" s="70">
        <v>0</v>
      </c>
      <c r="D11351" s="70">
        <v>0</v>
      </c>
      <c r="E11351" s="71">
        <v>44926</v>
      </c>
      <c r="F11351" t="s">
        <v>3864</v>
      </c>
      <c r="G11351" t="s">
        <v>2247</v>
      </c>
      <c r="H11351" t="s">
        <v>1911</v>
      </c>
      <c r="I11351" t="s">
        <v>1911</v>
      </c>
      <c r="J11351" s="40">
        <v>0</v>
      </c>
      <c r="K11351" s="40">
        <v>0</v>
      </c>
    </row>
    <row r="11352" spans="1:11" x14ac:dyDescent="0.35">
      <c r="A11352">
        <v>31116</v>
      </c>
      <c r="B11352" t="s">
        <v>151</v>
      </c>
      <c r="C11352" s="70">
        <v>0</v>
      </c>
      <c r="D11352" s="70">
        <v>0</v>
      </c>
      <c r="E11352" s="71">
        <v>44926</v>
      </c>
      <c r="F11352" t="s">
        <v>8946</v>
      </c>
      <c r="G11352" t="s">
        <v>2142</v>
      </c>
      <c r="H11352" t="s">
        <v>8945</v>
      </c>
      <c r="I11352" t="s">
        <v>8944</v>
      </c>
      <c r="J11352" s="40">
        <v>0</v>
      </c>
      <c r="K11352" s="40">
        <v>60</v>
      </c>
    </row>
    <row r="11353" spans="1:11" x14ac:dyDescent="0.35">
      <c r="A11353">
        <v>31116</v>
      </c>
      <c r="B11353" t="s">
        <v>151</v>
      </c>
      <c r="C11353" s="70">
        <v>0</v>
      </c>
      <c r="D11353" s="70">
        <v>0</v>
      </c>
      <c r="E11353" s="71">
        <v>44926</v>
      </c>
      <c r="F11353" t="s">
        <v>8943</v>
      </c>
      <c r="G11353" t="s">
        <v>2142</v>
      </c>
      <c r="H11353" t="s">
        <v>8942</v>
      </c>
      <c r="I11353" t="s">
        <v>8941</v>
      </c>
      <c r="J11353" s="40">
        <v>0</v>
      </c>
      <c r="K11353" s="40">
        <v>125</v>
      </c>
    </row>
    <row r="11354" spans="1:11" x14ac:dyDescent="0.35">
      <c r="A11354">
        <v>31116</v>
      </c>
      <c r="B11354" t="s">
        <v>151</v>
      </c>
      <c r="C11354" s="70">
        <v>0</v>
      </c>
      <c r="D11354" s="70">
        <v>0</v>
      </c>
      <c r="E11354" s="71">
        <v>44926</v>
      </c>
      <c r="F11354" t="s">
        <v>8940</v>
      </c>
      <c r="G11354" t="s">
        <v>2142</v>
      </c>
      <c r="H11354" t="s">
        <v>8939</v>
      </c>
      <c r="I11354" t="s">
        <v>8938</v>
      </c>
      <c r="J11354" s="40">
        <v>0</v>
      </c>
      <c r="K11354" s="40">
        <v>60</v>
      </c>
    </row>
    <row r="11355" spans="1:11" x14ac:dyDescent="0.35">
      <c r="A11355">
        <v>31116</v>
      </c>
      <c r="B11355" t="s">
        <v>151</v>
      </c>
      <c r="C11355" s="70">
        <v>0</v>
      </c>
      <c r="D11355" s="70">
        <v>0</v>
      </c>
      <c r="E11355" s="71">
        <v>44926</v>
      </c>
      <c r="F11355" t="s">
        <v>8937</v>
      </c>
      <c r="G11355" t="s">
        <v>2142</v>
      </c>
      <c r="H11355" t="s">
        <v>8936</v>
      </c>
      <c r="I11355" t="s">
        <v>8935</v>
      </c>
      <c r="J11355" s="40">
        <v>0</v>
      </c>
      <c r="K11355" s="40">
        <v>60</v>
      </c>
    </row>
    <row r="11356" spans="1:11" x14ac:dyDescent="0.35">
      <c r="A11356">
        <v>31116</v>
      </c>
      <c r="B11356" t="s">
        <v>151</v>
      </c>
      <c r="C11356" s="70">
        <v>0</v>
      </c>
      <c r="D11356" s="70">
        <v>0</v>
      </c>
      <c r="E11356" s="71">
        <v>44926</v>
      </c>
      <c r="F11356" t="s">
        <v>8934</v>
      </c>
      <c r="G11356" t="s">
        <v>1907</v>
      </c>
      <c r="H11356" t="s">
        <v>8933</v>
      </c>
      <c r="I11356" t="s">
        <v>8933</v>
      </c>
      <c r="J11356" s="40">
        <v>0</v>
      </c>
      <c r="K11356" s="40">
        <v>625</v>
      </c>
    </row>
    <row r="11357" spans="1:11" x14ac:dyDescent="0.35">
      <c r="A11357">
        <v>31116</v>
      </c>
      <c r="B11357" t="s">
        <v>151</v>
      </c>
      <c r="C11357" s="70">
        <v>0</v>
      </c>
      <c r="D11357" s="70">
        <v>0</v>
      </c>
      <c r="E11357" s="71">
        <v>44926</v>
      </c>
      <c r="F11357" t="s">
        <v>3534</v>
      </c>
      <c r="G11357" t="s">
        <v>2247</v>
      </c>
      <c r="H11357" t="s">
        <v>1911</v>
      </c>
      <c r="I11357" t="s">
        <v>1911</v>
      </c>
      <c r="J11357" s="40">
        <v>0</v>
      </c>
      <c r="K11357" s="40">
        <v>0</v>
      </c>
    </row>
    <row r="11358" spans="1:11" x14ac:dyDescent="0.35">
      <c r="A11358">
        <v>31122</v>
      </c>
      <c r="B11358" t="s">
        <v>152</v>
      </c>
      <c r="C11358" s="70">
        <v>0</v>
      </c>
      <c r="D11358" s="70">
        <v>0</v>
      </c>
      <c r="E11358" s="71">
        <v>44621</v>
      </c>
      <c r="F11358" t="s">
        <v>16173</v>
      </c>
      <c r="G11358" t="s">
        <v>2142</v>
      </c>
      <c r="H11358" t="s">
        <v>14574</v>
      </c>
      <c r="I11358" t="s">
        <v>14573</v>
      </c>
      <c r="J11358" s="40">
        <v>0</v>
      </c>
      <c r="K11358" s="40">
        <v>19922.12</v>
      </c>
    </row>
    <row r="11359" spans="1:11" x14ac:dyDescent="0.35">
      <c r="A11359">
        <v>31122</v>
      </c>
      <c r="B11359" t="s">
        <v>152</v>
      </c>
      <c r="C11359" s="70">
        <v>0</v>
      </c>
      <c r="D11359" s="70">
        <v>0</v>
      </c>
      <c r="E11359" s="71">
        <v>44622</v>
      </c>
      <c r="F11359" t="s">
        <v>16172</v>
      </c>
      <c r="G11359" t="s">
        <v>2142</v>
      </c>
      <c r="H11359" t="s">
        <v>3941</v>
      </c>
      <c r="I11359" t="s">
        <v>3940</v>
      </c>
      <c r="J11359" s="40">
        <v>0</v>
      </c>
      <c r="K11359" s="40">
        <v>36361.449999999997</v>
      </c>
    </row>
    <row r="11360" spans="1:11" x14ac:dyDescent="0.35">
      <c r="A11360">
        <v>31122</v>
      </c>
      <c r="B11360" t="s">
        <v>152</v>
      </c>
      <c r="C11360" s="70">
        <v>0</v>
      </c>
      <c r="D11360" s="70">
        <v>0</v>
      </c>
      <c r="E11360" s="71">
        <v>44622</v>
      </c>
      <c r="F11360" t="s">
        <v>6697</v>
      </c>
      <c r="G11360" t="s">
        <v>1907</v>
      </c>
      <c r="H11360" t="s">
        <v>3941</v>
      </c>
      <c r="I11360" t="s">
        <v>3940</v>
      </c>
      <c r="J11360" s="40">
        <v>0</v>
      </c>
      <c r="K11360" s="40">
        <v>106.94</v>
      </c>
    </row>
    <row r="11361" spans="1:11" x14ac:dyDescent="0.35">
      <c r="A11361">
        <v>31122</v>
      </c>
      <c r="B11361" t="s">
        <v>152</v>
      </c>
      <c r="C11361" s="70">
        <v>0</v>
      </c>
      <c r="D11361" s="70">
        <v>0</v>
      </c>
      <c r="E11361" s="71">
        <v>44644</v>
      </c>
      <c r="F11361" t="s">
        <v>17470</v>
      </c>
      <c r="G11361" t="s">
        <v>15843</v>
      </c>
      <c r="H11361" t="s">
        <v>17469</v>
      </c>
      <c r="J11361" s="40">
        <v>19379.53</v>
      </c>
      <c r="K11361" s="40">
        <v>0</v>
      </c>
    </row>
    <row r="11362" spans="1:11" x14ac:dyDescent="0.35">
      <c r="A11362">
        <v>31122</v>
      </c>
      <c r="B11362" t="s">
        <v>152</v>
      </c>
      <c r="C11362" s="70">
        <v>0</v>
      </c>
      <c r="D11362" s="70">
        <v>0</v>
      </c>
      <c r="E11362" s="71">
        <v>44648</v>
      </c>
      <c r="F11362" t="s">
        <v>17468</v>
      </c>
      <c r="G11362" t="s">
        <v>15843</v>
      </c>
      <c r="H11362" t="s">
        <v>17467</v>
      </c>
      <c r="J11362" s="40">
        <v>35875.25</v>
      </c>
      <c r="K11362" s="40">
        <v>0</v>
      </c>
    </row>
    <row r="11363" spans="1:11" x14ac:dyDescent="0.35">
      <c r="A11363">
        <v>31122</v>
      </c>
      <c r="B11363" t="s">
        <v>152</v>
      </c>
      <c r="C11363" s="70">
        <v>0</v>
      </c>
      <c r="D11363" s="70">
        <v>0</v>
      </c>
      <c r="E11363" s="71">
        <v>44651</v>
      </c>
      <c r="F11363" t="s">
        <v>6598</v>
      </c>
      <c r="G11363" t="s">
        <v>2247</v>
      </c>
      <c r="J11363" s="40">
        <v>1135.73</v>
      </c>
      <c r="K11363" s="40">
        <v>0</v>
      </c>
    </row>
    <row r="11364" spans="1:11" x14ac:dyDescent="0.35">
      <c r="A11364">
        <v>31122</v>
      </c>
      <c r="B11364" t="s">
        <v>152</v>
      </c>
      <c r="C11364" s="70">
        <v>0</v>
      </c>
      <c r="D11364" s="70">
        <v>0</v>
      </c>
      <c r="E11364" s="71">
        <v>44721</v>
      </c>
      <c r="F11364" t="s">
        <v>16132</v>
      </c>
      <c r="G11364" t="s">
        <v>2142</v>
      </c>
      <c r="H11364" t="s">
        <v>16131</v>
      </c>
      <c r="I11364" t="s">
        <v>16130</v>
      </c>
      <c r="J11364" s="40">
        <v>0</v>
      </c>
      <c r="K11364" s="40">
        <v>5435.12</v>
      </c>
    </row>
    <row r="11365" spans="1:11" x14ac:dyDescent="0.35">
      <c r="A11365">
        <v>31122</v>
      </c>
      <c r="B11365" t="s">
        <v>152</v>
      </c>
      <c r="C11365" s="70">
        <v>0</v>
      </c>
      <c r="D11365" s="70">
        <v>0</v>
      </c>
      <c r="E11365" s="71">
        <v>44742</v>
      </c>
      <c r="F11365" t="s">
        <v>5761</v>
      </c>
      <c r="G11365" t="s">
        <v>2247</v>
      </c>
      <c r="J11365" s="40">
        <v>175.64</v>
      </c>
      <c r="K11365" s="40">
        <v>0</v>
      </c>
    </row>
    <row r="11366" spans="1:11" x14ac:dyDescent="0.35">
      <c r="A11366">
        <v>31122</v>
      </c>
      <c r="B11366" t="s">
        <v>152</v>
      </c>
      <c r="C11366" s="70">
        <v>0</v>
      </c>
      <c r="D11366" s="70">
        <v>0</v>
      </c>
      <c r="E11366" s="71">
        <v>44768</v>
      </c>
      <c r="F11366" t="s">
        <v>17466</v>
      </c>
      <c r="G11366" t="s">
        <v>15843</v>
      </c>
      <c r="H11366" t="s">
        <v>17465</v>
      </c>
      <c r="I11366" t="s">
        <v>17464</v>
      </c>
      <c r="J11366" s="40">
        <v>5127</v>
      </c>
      <c r="K11366" s="40">
        <v>0</v>
      </c>
    </row>
    <row r="11367" spans="1:11" x14ac:dyDescent="0.35">
      <c r="A11367">
        <v>31122</v>
      </c>
      <c r="B11367" t="s">
        <v>152</v>
      </c>
      <c r="C11367" s="70">
        <v>0</v>
      </c>
      <c r="D11367" s="70">
        <v>0</v>
      </c>
      <c r="E11367" s="71">
        <v>44773</v>
      </c>
      <c r="F11367" t="s">
        <v>5457</v>
      </c>
      <c r="G11367" t="s">
        <v>2247</v>
      </c>
      <c r="J11367" s="40">
        <v>132.47999999999999</v>
      </c>
      <c r="K11367" s="40">
        <v>0</v>
      </c>
    </row>
    <row r="11368" spans="1:11" x14ac:dyDescent="0.35">
      <c r="A11368">
        <v>31122</v>
      </c>
      <c r="B11368" t="s">
        <v>152</v>
      </c>
      <c r="C11368" s="70">
        <v>0</v>
      </c>
      <c r="D11368" s="70">
        <v>0</v>
      </c>
      <c r="E11368" s="71">
        <v>44775</v>
      </c>
      <c r="F11368" t="s">
        <v>16110</v>
      </c>
      <c r="G11368" t="s">
        <v>2142</v>
      </c>
      <c r="H11368" t="s">
        <v>16109</v>
      </c>
      <c r="I11368" t="s">
        <v>16104</v>
      </c>
      <c r="J11368" s="40">
        <v>0</v>
      </c>
      <c r="K11368" s="40">
        <v>25913.89</v>
      </c>
    </row>
    <row r="11369" spans="1:11" x14ac:dyDescent="0.35">
      <c r="A11369">
        <v>31122</v>
      </c>
      <c r="B11369" t="s">
        <v>152</v>
      </c>
      <c r="C11369" s="70">
        <v>0</v>
      </c>
      <c r="D11369" s="70">
        <v>0</v>
      </c>
      <c r="E11369" s="71">
        <v>44775</v>
      </c>
      <c r="F11369" t="s">
        <v>16108</v>
      </c>
      <c r="G11369" t="s">
        <v>2142</v>
      </c>
      <c r="H11369" t="s">
        <v>16107</v>
      </c>
      <c r="I11369" t="s">
        <v>16104</v>
      </c>
      <c r="J11369" s="40">
        <v>0</v>
      </c>
      <c r="K11369" s="40">
        <v>-25913.89</v>
      </c>
    </row>
    <row r="11370" spans="1:11" x14ac:dyDescent="0.35">
      <c r="A11370">
        <v>31122</v>
      </c>
      <c r="B11370" t="s">
        <v>152</v>
      </c>
      <c r="C11370" s="70">
        <v>0</v>
      </c>
      <c r="D11370" s="70">
        <v>0</v>
      </c>
      <c r="E11370" s="71">
        <v>44775</v>
      </c>
      <c r="F11370" t="s">
        <v>16106</v>
      </c>
      <c r="G11370" t="s">
        <v>2142</v>
      </c>
      <c r="H11370" t="s">
        <v>16105</v>
      </c>
      <c r="I11370" t="s">
        <v>16104</v>
      </c>
      <c r="J11370" s="40">
        <v>0</v>
      </c>
      <c r="K11370" s="40">
        <v>25913.89</v>
      </c>
    </row>
    <row r="11371" spans="1:11" x14ac:dyDescent="0.35">
      <c r="A11371">
        <v>31122</v>
      </c>
      <c r="B11371" t="s">
        <v>152</v>
      </c>
      <c r="C11371" s="70">
        <v>0</v>
      </c>
      <c r="D11371" s="70">
        <v>0</v>
      </c>
      <c r="E11371" s="71">
        <v>44795</v>
      </c>
      <c r="F11371" t="s">
        <v>17463</v>
      </c>
      <c r="G11371" t="s">
        <v>15843</v>
      </c>
      <c r="H11371" t="s">
        <v>17462</v>
      </c>
      <c r="J11371" s="40">
        <v>25325.65</v>
      </c>
      <c r="K11371" s="40">
        <v>0</v>
      </c>
    </row>
    <row r="11372" spans="1:11" x14ac:dyDescent="0.35">
      <c r="A11372">
        <v>31122</v>
      </c>
      <c r="B11372" t="s">
        <v>152</v>
      </c>
      <c r="C11372" s="70">
        <v>0</v>
      </c>
      <c r="D11372" s="70">
        <v>0</v>
      </c>
      <c r="E11372" s="71">
        <v>44804</v>
      </c>
      <c r="F11372" t="s">
        <v>4985</v>
      </c>
      <c r="G11372" t="s">
        <v>2247</v>
      </c>
      <c r="H11372" t="s">
        <v>2265</v>
      </c>
      <c r="J11372" s="40">
        <v>588.24</v>
      </c>
      <c r="K11372" s="40">
        <v>0</v>
      </c>
    </row>
    <row r="11373" spans="1:11" x14ac:dyDescent="0.35">
      <c r="A11373">
        <v>31122</v>
      </c>
      <c r="B11373" t="s">
        <v>152</v>
      </c>
      <c r="C11373" s="70">
        <v>0</v>
      </c>
      <c r="D11373" s="70">
        <v>0</v>
      </c>
      <c r="E11373" s="71">
        <v>44887</v>
      </c>
      <c r="F11373" t="s">
        <v>16010</v>
      </c>
      <c r="G11373" t="s">
        <v>2142</v>
      </c>
      <c r="H11373" t="s">
        <v>16009</v>
      </c>
      <c r="I11373" t="s">
        <v>16008</v>
      </c>
      <c r="J11373" s="40">
        <v>0</v>
      </c>
      <c r="K11373" s="40">
        <v>20785.47</v>
      </c>
    </row>
    <row r="11374" spans="1:11" x14ac:dyDescent="0.35">
      <c r="A11374">
        <v>31122</v>
      </c>
      <c r="B11374" t="s">
        <v>152</v>
      </c>
      <c r="C11374" s="70">
        <v>0</v>
      </c>
      <c r="D11374" s="70">
        <v>0</v>
      </c>
      <c r="E11374" s="71">
        <v>44895</v>
      </c>
      <c r="F11374" t="s">
        <v>4156</v>
      </c>
      <c r="G11374" t="s">
        <v>2247</v>
      </c>
      <c r="H11374" t="s">
        <v>1916</v>
      </c>
      <c r="I11374" t="s">
        <v>1916</v>
      </c>
      <c r="J11374" s="40">
        <v>0</v>
      </c>
      <c r="K11374" s="40">
        <v>188.31</v>
      </c>
    </row>
    <row r="11375" spans="1:11" x14ac:dyDescent="0.35">
      <c r="A11375">
        <v>31122</v>
      </c>
      <c r="B11375" t="s">
        <v>152</v>
      </c>
      <c r="C11375" s="70">
        <v>0</v>
      </c>
      <c r="D11375" s="70">
        <v>0</v>
      </c>
      <c r="E11375" s="71">
        <v>44896</v>
      </c>
      <c r="F11375" t="s">
        <v>15991</v>
      </c>
      <c r="G11375" t="s">
        <v>2142</v>
      </c>
      <c r="H11375" t="s">
        <v>15990</v>
      </c>
      <c r="I11375" t="s">
        <v>15989</v>
      </c>
      <c r="J11375" s="40">
        <v>0</v>
      </c>
      <c r="K11375" s="40">
        <v>43444.99</v>
      </c>
    </row>
    <row r="11376" spans="1:11" x14ac:dyDescent="0.35">
      <c r="A11376">
        <v>31122</v>
      </c>
      <c r="B11376" t="s">
        <v>152</v>
      </c>
      <c r="C11376" s="70">
        <v>0</v>
      </c>
      <c r="D11376" s="70">
        <v>0</v>
      </c>
      <c r="E11376" s="71">
        <v>44896</v>
      </c>
      <c r="F11376" t="s">
        <v>15984</v>
      </c>
      <c r="G11376" t="s">
        <v>2142</v>
      </c>
      <c r="H11376" t="s">
        <v>15983</v>
      </c>
      <c r="I11376" t="s">
        <v>14573</v>
      </c>
      <c r="J11376" s="40">
        <v>0</v>
      </c>
      <c r="K11376" s="40">
        <v>-19922.12</v>
      </c>
    </row>
    <row r="11377" spans="1:11" x14ac:dyDescent="0.35">
      <c r="A11377">
        <v>31122</v>
      </c>
      <c r="B11377" t="s">
        <v>152</v>
      </c>
      <c r="C11377" s="70">
        <v>0</v>
      </c>
      <c r="D11377" s="70">
        <v>0</v>
      </c>
      <c r="E11377" s="71">
        <v>44896</v>
      </c>
      <c r="F11377" t="s">
        <v>15982</v>
      </c>
      <c r="G11377" t="s">
        <v>2142</v>
      </c>
      <c r="H11377" t="s">
        <v>15981</v>
      </c>
      <c r="I11377" t="s">
        <v>3940</v>
      </c>
      <c r="J11377" s="40">
        <v>0</v>
      </c>
      <c r="K11377" s="40">
        <v>-36361.449999999997</v>
      </c>
    </row>
    <row r="11378" spans="1:11" x14ac:dyDescent="0.35">
      <c r="A11378">
        <v>31122</v>
      </c>
      <c r="B11378" t="s">
        <v>152</v>
      </c>
      <c r="C11378" s="70">
        <v>0</v>
      </c>
      <c r="D11378" s="70">
        <v>0</v>
      </c>
      <c r="E11378" s="71">
        <v>44896</v>
      </c>
      <c r="F11378" t="s">
        <v>14579</v>
      </c>
      <c r="G11378" t="s">
        <v>2142</v>
      </c>
      <c r="H11378" t="s">
        <v>14578</v>
      </c>
      <c r="I11378" t="s">
        <v>14577</v>
      </c>
      <c r="J11378" s="40">
        <v>0</v>
      </c>
      <c r="K11378" s="40">
        <v>46019.02</v>
      </c>
    </row>
    <row r="11379" spans="1:11" x14ac:dyDescent="0.35">
      <c r="A11379">
        <v>31122</v>
      </c>
      <c r="B11379" t="s">
        <v>152</v>
      </c>
      <c r="C11379" s="70">
        <v>0</v>
      </c>
      <c r="D11379" s="70">
        <v>0</v>
      </c>
      <c r="E11379" s="71">
        <v>44896</v>
      </c>
      <c r="F11379" t="s">
        <v>3942</v>
      </c>
      <c r="G11379" t="s">
        <v>1907</v>
      </c>
      <c r="H11379" t="s">
        <v>3941</v>
      </c>
      <c r="I11379" t="s">
        <v>3940</v>
      </c>
      <c r="J11379" s="40">
        <v>0</v>
      </c>
      <c r="K11379" s="40">
        <v>-106.94</v>
      </c>
    </row>
    <row r="11380" spans="1:11" x14ac:dyDescent="0.35">
      <c r="A11380">
        <v>31122</v>
      </c>
      <c r="B11380" t="s">
        <v>152</v>
      </c>
      <c r="C11380" s="70">
        <v>0</v>
      </c>
      <c r="D11380" s="70">
        <v>0</v>
      </c>
      <c r="E11380" s="71">
        <v>44917</v>
      </c>
      <c r="F11380" t="s">
        <v>17461</v>
      </c>
      <c r="G11380" t="s">
        <v>15843</v>
      </c>
      <c r="H11380" t="s">
        <v>17460</v>
      </c>
      <c r="I11380" t="s">
        <v>17459</v>
      </c>
      <c r="J11380" s="40">
        <v>65706.759999999995</v>
      </c>
      <c r="K11380" s="40">
        <v>0</v>
      </c>
    </row>
    <row r="11381" spans="1:11" x14ac:dyDescent="0.35">
      <c r="A11381">
        <v>31122</v>
      </c>
      <c r="B11381" t="s">
        <v>152</v>
      </c>
      <c r="C11381" s="70">
        <v>0</v>
      </c>
      <c r="D11381" s="70">
        <v>0</v>
      </c>
      <c r="E11381" s="71">
        <v>44926</v>
      </c>
      <c r="F11381" t="s">
        <v>3811</v>
      </c>
      <c r="G11381" t="s">
        <v>2247</v>
      </c>
      <c r="H11381" t="s">
        <v>1911</v>
      </c>
      <c r="I11381" t="s">
        <v>1911</v>
      </c>
      <c r="J11381" s="40">
        <v>0</v>
      </c>
      <c r="K11381" s="40">
        <v>1287.99</v>
      </c>
    </row>
    <row r="11382" spans="1:11" x14ac:dyDescent="0.35">
      <c r="A11382">
        <v>31122</v>
      </c>
      <c r="B11382" t="s">
        <v>152</v>
      </c>
      <c r="C11382" s="70">
        <v>0</v>
      </c>
      <c r="D11382" s="70">
        <v>0</v>
      </c>
      <c r="E11382" s="71">
        <v>44926</v>
      </c>
      <c r="F11382" t="s">
        <v>3578</v>
      </c>
      <c r="G11382" t="s">
        <v>2247</v>
      </c>
      <c r="H11382" t="s">
        <v>1911</v>
      </c>
      <c r="I11382" t="s">
        <v>1911</v>
      </c>
      <c r="J11382" s="40">
        <v>0</v>
      </c>
      <c r="K11382" s="40">
        <v>1188.22</v>
      </c>
    </row>
    <row r="11383" spans="1:11" x14ac:dyDescent="0.35">
      <c r="A11383">
        <v>31122</v>
      </c>
      <c r="B11383" t="s">
        <v>152</v>
      </c>
      <c r="C11383" s="70">
        <v>0</v>
      </c>
      <c r="D11383" s="70">
        <v>0</v>
      </c>
      <c r="E11383" s="71">
        <v>44926</v>
      </c>
      <c r="F11383" t="s">
        <v>3575</v>
      </c>
      <c r="G11383" t="s">
        <v>2247</v>
      </c>
      <c r="H11383" t="s">
        <v>1911</v>
      </c>
      <c r="I11383" t="s">
        <v>1911</v>
      </c>
      <c r="J11383" s="40">
        <v>0</v>
      </c>
      <c r="K11383" s="40">
        <v>-1287.99</v>
      </c>
    </row>
    <row r="11384" spans="1:11" x14ac:dyDescent="0.35">
      <c r="A11384">
        <v>31122</v>
      </c>
      <c r="B11384" t="s">
        <v>152</v>
      </c>
      <c r="C11384" s="70">
        <v>0</v>
      </c>
      <c r="D11384" s="70">
        <v>0</v>
      </c>
      <c r="E11384" s="71">
        <v>44926</v>
      </c>
      <c r="F11384" t="s">
        <v>3574</v>
      </c>
      <c r="G11384" t="s">
        <v>2247</v>
      </c>
      <c r="H11384" t="s">
        <v>1911</v>
      </c>
      <c r="I11384" t="s">
        <v>1911</v>
      </c>
      <c r="J11384" s="40">
        <v>0</v>
      </c>
      <c r="K11384" s="40">
        <v>-1188.22</v>
      </c>
    </row>
    <row r="11385" spans="1:11" x14ac:dyDescent="0.35">
      <c r="A11385">
        <v>31122</v>
      </c>
      <c r="B11385" t="s">
        <v>152</v>
      </c>
      <c r="C11385" s="70">
        <v>0</v>
      </c>
      <c r="D11385" s="70">
        <v>0</v>
      </c>
      <c r="E11385" s="71">
        <v>44926</v>
      </c>
      <c r="F11385" t="s">
        <v>3573</v>
      </c>
      <c r="G11385" t="s">
        <v>2247</v>
      </c>
      <c r="H11385" t="s">
        <v>1911</v>
      </c>
      <c r="I11385" t="s">
        <v>1911</v>
      </c>
      <c r="J11385" s="40">
        <v>0</v>
      </c>
      <c r="K11385" s="40">
        <v>2476.21</v>
      </c>
    </row>
    <row r="11386" spans="1:11" x14ac:dyDescent="0.35">
      <c r="A11386">
        <v>31123</v>
      </c>
      <c r="B11386" t="s">
        <v>17456</v>
      </c>
      <c r="C11386" s="70">
        <v>0</v>
      </c>
      <c r="D11386" s="70">
        <v>0</v>
      </c>
      <c r="E11386" s="71">
        <v>44679</v>
      </c>
      <c r="F11386" t="s">
        <v>14742</v>
      </c>
      <c r="G11386" t="s">
        <v>2142</v>
      </c>
      <c r="H11386" t="s">
        <v>14741</v>
      </c>
      <c r="I11386" t="s">
        <v>14740</v>
      </c>
      <c r="J11386" s="40">
        <v>0</v>
      </c>
      <c r="K11386" s="40">
        <v>1729.07</v>
      </c>
    </row>
    <row r="11387" spans="1:11" x14ac:dyDescent="0.35">
      <c r="A11387">
        <v>31123</v>
      </c>
      <c r="B11387" t="s">
        <v>17456</v>
      </c>
      <c r="C11387" s="70">
        <v>0</v>
      </c>
      <c r="D11387" s="70">
        <v>0</v>
      </c>
      <c r="E11387" s="71">
        <v>44681</v>
      </c>
      <c r="F11387" t="s">
        <v>6163</v>
      </c>
      <c r="G11387" t="s">
        <v>2247</v>
      </c>
      <c r="J11387" s="40">
        <v>0</v>
      </c>
      <c r="K11387" s="40">
        <v>12.13</v>
      </c>
    </row>
    <row r="11388" spans="1:11" x14ac:dyDescent="0.35">
      <c r="A11388">
        <v>31123</v>
      </c>
      <c r="B11388" t="s">
        <v>17456</v>
      </c>
      <c r="C11388" s="70">
        <v>0</v>
      </c>
      <c r="D11388" s="70">
        <v>0</v>
      </c>
      <c r="E11388" s="71">
        <v>44690</v>
      </c>
      <c r="F11388" t="s">
        <v>17458</v>
      </c>
      <c r="G11388" t="s">
        <v>15843</v>
      </c>
      <c r="H11388" t="s">
        <v>17457</v>
      </c>
      <c r="J11388" s="40">
        <v>1710.73</v>
      </c>
      <c r="K11388" s="40">
        <v>0</v>
      </c>
    </row>
    <row r="11389" spans="1:11" x14ac:dyDescent="0.35">
      <c r="A11389">
        <v>31123</v>
      </c>
      <c r="B11389" t="s">
        <v>17456</v>
      </c>
      <c r="C11389" s="70">
        <v>0</v>
      </c>
      <c r="D11389" s="70">
        <v>0</v>
      </c>
      <c r="E11389" s="71">
        <v>44712</v>
      </c>
      <c r="F11389" t="s">
        <v>6017</v>
      </c>
      <c r="G11389" t="s">
        <v>2247</v>
      </c>
      <c r="J11389" s="40">
        <v>30.47</v>
      </c>
      <c r="K11389" s="40">
        <v>0</v>
      </c>
    </row>
    <row r="11390" spans="1:11" x14ac:dyDescent="0.35">
      <c r="A11390">
        <v>31124</v>
      </c>
      <c r="B11390" t="s">
        <v>153</v>
      </c>
      <c r="C11390" s="70">
        <v>0</v>
      </c>
      <c r="D11390" s="70">
        <v>0</v>
      </c>
      <c r="E11390" s="71">
        <v>44592</v>
      </c>
      <c r="F11390" t="s">
        <v>15858</v>
      </c>
      <c r="G11390" t="s">
        <v>1912</v>
      </c>
      <c r="J11390" s="40">
        <v>15.65</v>
      </c>
      <c r="K11390" s="40">
        <v>0</v>
      </c>
    </row>
    <row r="11391" spans="1:11" x14ac:dyDescent="0.35">
      <c r="A11391">
        <v>31124</v>
      </c>
      <c r="B11391" t="s">
        <v>153</v>
      </c>
      <c r="C11391" s="70">
        <v>0</v>
      </c>
      <c r="D11391" s="70">
        <v>0</v>
      </c>
      <c r="E11391" s="71">
        <v>44592</v>
      </c>
      <c r="F11391" t="s">
        <v>15858</v>
      </c>
      <c r="G11391" t="s">
        <v>1912</v>
      </c>
      <c r="J11391" s="40">
        <v>15.65</v>
      </c>
      <c r="K11391" s="40">
        <v>0</v>
      </c>
    </row>
    <row r="11392" spans="1:11" x14ac:dyDescent="0.35">
      <c r="A11392">
        <v>31124</v>
      </c>
      <c r="B11392" t="s">
        <v>153</v>
      </c>
      <c r="C11392" s="70">
        <v>0</v>
      </c>
      <c r="D11392" s="70">
        <v>0</v>
      </c>
      <c r="E11392" s="71">
        <v>44592</v>
      </c>
      <c r="F11392" t="s">
        <v>15858</v>
      </c>
      <c r="G11392" t="s">
        <v>1912</v>
      </c>
      <c r="J11392" s="40">
        <v>15.65</v>
      </c>
      <c r="K11392" s="40">
        <v>0</v>
      </c>
    </row>
    <row r="11393" spans="1:11" x14ac:dyDescent="0.35">
      <c r="A11393">
        <v>31124</v>
      </c>
      <c r="B11393" t="s">
        <v>153</v>
      </c>
      <c r="C11393" s="70">
        <v>0</v>
      </c>
      <c r="D11393" s="70">
        <v>0</v>
      </c>
      <c r="E11393" s="71">
        <v>44592</v>
      </c>
      <c r="F11393" t="s">
        <v>15858</v>
      </c>
      <c r="G11393" t="s">
        <v>1912</v>
      </c>
      <c r="J11393" s="40">
        <v>18.78</v>
      </c>
      <c r="K11393" s="40">
        <v>0</v>
      </c>
    </row>
    <row r="11394" spans="1:11" x14ac:dyDescent="0.35">
      <c r="A11394">
        <v>31124</v>
      </c>
      <c r="B11394" t="s">
        <v>153</v>
      </c>
      <c r="C11394" s="70">
        <v>0</v>
      </c>
      <c r="D11394" s="70">
        <v>0</v>
      </c>
      <c r="E11394" s="71">
        <v>44592</v>
      </c>
      <c r="F11394" t="s">
        <v>15858</v>
      </c>
      <c r="G11394" t="s">
        <v>1912</v>
      </c>
      <c r="J11394" s="40">
        <v>27.54</v>
      </c>
      <c r="K11394" s="40">
        <v>0</v>
      </c>
    </row>
    <row r="11395" spans="1:11" x14ac:dyDescent="0.35">
      <c r="A11395">
        <v>31124</v>
      </c>
      <c r="B11395" t="s">
        <v>153</v>
      </c>
      <c r="C11395" s="70">
        <v>0</v>
      </c>
      <c r="D11395" s="70">
        <v>0</v>
      </c>
      <c r="E11395" s="71">
        <v>44592</v>
      </c>
      <c r="F11395" t="s">
        <v>15858</v>
      </c>
      <c r="G11395" t="s">
        <v>1912</v>
      </c>
      <c r="J11395" s="40">
        <v>10.95</v>
      </c>
      <c r="K11395" s="40">
        <v>0</v>
      </c>
    </row>
    <row r="11396" spans="1:11" x14ac:dyDescent="0.35">
      <c r="A11396">
        <v>31124</v>
      </c>
      <c r="B11396" t="s">
        <v>153</v>
      </c>
      <c r="C11396" s="70">
        <v>0</v>
      </c>
      <c r="D11396" s="70">
        <v>0</v>
      </c>
      <c r="E11396" s="71">
        <v>44592</v>
      </c>
      <c r="F11396" t="s">
        <v>17214</v>
      </c>
      <c r="G11396" t="s">
        <v>1912</v>
      </c>
      <c r="J11396" s="40">
        <v>15.65</v>
      </c>
      <c r="K11396" s="40">
        <v>0</v>
      </c>
    </row>
    <row r="11397" spans="1:11" x14ac:dyDescent="0.35">
      <c r="A11397">
        <v>31124</v>
      </c>
      <c r="B11397" t="s">
        <v>153</v>
      </c>
      <c r="C11397" s="70">
        <v>0</v>
      </c>
      <c r="D11397" s="70">
        <v>0</v>
      </c>
      <c r="E11397" s="71">
        <v>44617</v>
      </c>
      <c r="F11397" t="s">
        <v>17455</v>
      </c>
      <c r="G11397" t="s">
        <v>1912</v>
      </c>
      <c r="J11397" s="40">
        <v>15.34</v>
      </c>
      <c r="K11397" s="40">
        <v>0</v>
      </c>
    </row>
    <row r="11398" spans="1:11" x14ac:dyDescent="0.35">
      <c r="A11398">
        <v>31124</v>
      </c>
      <c r="B11398" t="s">
        <v>153</v>
      </c>
      <c r="C11398" s="70">
        <v>0</v>
      </c>
      <c r="D11398" s="70">
        <v>0</v>
      </c>
      <c r="E11398" s="71">
        <v>44620</v>
      </c>
      <c r="F11398" t="s">
        <v>17454</v>
      </c>
      <c r="G11398" t="s">
        <v>1912</v>
      </c>
      <c r="J11398" s="40">
        <v>15.44</v>
      </c>
      <c r="K11398" s="40">
        <v>0</v>
      </c>
    </row>
    <row r="11399" spans="1:11" x14ac:dyDescent="0.35">
      <c r="A11399">
        <v>31124</v>
      </c>
      <c r="B11399" t="s">
        <v>153</v>
      </c>
      <c r="C11399" s="70">
        <v>0</v>
      </c>
      <c r="D11399" s="70">
        <v>0</v>
      </c>
      <c r="E11399" s="71">
        <v>44620</v>
      </c>
      <c r="F11399" t="s">
        <v>17454</v>
      </c>
      <c r="G11399" t="s">
        <v>1912</v>
      </c>
      <c r="J11399" s="40">
        <v>15.44</v>
      </c>
      <c r="K11399" s="40">
        <v>0</v>
      </c>
    </row>
    <row r="11400" spans="1:11" x14ac:dyDescent="0.35">
      <c r="A11400">
        <v>31124</v>
      </c>
      <c r="B11400" t="s">
        <v>153</v>
      </c>
      <c r="C11400" s="70">
        <v>0</v>
      </c>
      <c r="D11400" s="70">
        <v>0</v>
      </c>
      <c r="E11400" s="71">
        <v>44620</v>
      </c>
      <c r="F11400" t="s">
        <v>17454</v>
      </c>
      <c r="G11400" t="s">
        <v>1912</v>
      </c>
      <c r="J11400" s="40">
        <v>15.44</v>
      </c>
      <c r="K11400" s="40">
        <v>0</v>
      </c>
    </row>
    <row r="11401" spans="1:11" x14ac:dyDescent="0.35">
      <c r="A11401">
        <v>31124</v>
      </c>
      <c r="B11401" t="s">
        <v>153</v>
      </c>
      <c r="C11401" s="70">
        <v>0</v>
      </c>
      <c r="D11401" s="70">
        <v>0</v>
      </c>
      <c r="E11401" s="71">
        <v>44620</v>
      </c>
      <c r="F11401" t="s">
        <v>17454</v>
      </c>
      <c r="G11401" t="s">
        <v>1912</v>
      </c>
      <c r="J11401" s="40">
        <v>37.06</v>
      </c>
      <c r="K11401" s="40">
        <v>0</v>
      </c>
    </row>
    <row r="11402" spans="1:11" x14ac:dyDescent="0.35">
      <c r="A11402">
        <v>31124</v>
      </c>
      <c r="B11402" t="s">
        <v>153</v>
      </c>
      <c r="C11402" s="70">
        <v>0</v>
      </c>
      <c r="D11402" s="70">
        <v>0</v>
      </c>
      <c r="E11402" s="71">
        <v>44620</v>
      </c>
      <c r="F11402" t="s">
        <v>17454</v>
      </c>
      <c r="G11402" t="s">
        <v>1912</v>
      </c>
      <c r="J11402" s="40">
        <v>16.52</v>
      </c>
      <c r="K11402" s="40">
        <v>0</v>
      </c>
    </row>
    <row r="11403" spans="1:11" x14ac:dyDescent="0.35">
      <c r="A11403">
        <v>31124</v>
      </c>
      <c r="B11403" t="s">
        <v>153</v>
      </c>
      <c r="C11403" s="70">
        <v>0</v>
      </c>
      <c r="D11403" s="70">
        <v>0</v>
      </c>
      <c r="E11403" s="71">
        <v>44620</v>
      </c>
      <c r="F11403" t="s">
        <v>17454</v>
      </c>
      <c r="G11403" t="s">
        <v>1912</v>
      </c>
      <c r="J11403" s="40">
        <v>27.18</v>
      </c>
      <c r="K11403" s="40">
        <v>0</v>
      </c>
    </row>
    <row r="11404" spans="1:11" x14ac:dyDescent="0.35">
      <c r="A11404">
        <v>31124</v>
      </c>
      <c r="B11404" t="s">
        <v>153</v>
      </c>
      <c r="C11404" s="70">
        <v>0</v>
      </c>
      <c r="D11404" s="70">
        <v>0</v>
      </c>
      <c r="E11404" s="71">
        <v>44621</v>
      </c>
      <c r="F11404" t="s">
        <v>17453</v>
      </c>
      <c r="G11404" t="s">
        <v>1907</v>
      </c>
      <c r="H11404" t="s">
        <v>10701</v>
      </c>
      <c r="I11404" t="s">
        <v>10700</v>
      </c>
      <c r="J11404" s="40">
        <v>0</v>
      </c>
      <c r="K11404" s="40">
        <v>38.93</v>
      </c>
    </row>
    <row r="11405" spans="1:11" x14ac:dyDescent="0.35">
      <c r="A11405">
        <v>31124</v>
      </c>
      <c r="B11405" t="s">
        <v>153</v>
      </c>
      <c r="C11405" s="70">
        <v>0</v>
      </c>
      <c r="D11405" s="70">
        <v>0</v>
      </c>
      <c r="E11405" s="71">
        <v>44651</v>
      </c>
      <c r="F11405" t="s">
        <v>17452</v>
      </c>
      <c r="G11405" t="s">
        <v>1912</v>
      </c>
      <c r="J11405" s="40">
        <v>56.68</v>
      </c>
      <c r="K11405" s="40">
        <v>0</v>
      </c>
    </row>
    <row r="11406" spans="1:11" x14ac:dyDescent="0.35">
      <c r="A11406">
        <v>31124</v>
      </c>
      <c r="B11406" t="s">
        <v>153</v>
      </c>
      <c r="C11406" s="70">
        <v>0</v>
      </c>
      <c r="D11406" s="70">
        <v>0</v>
      </c>
      <c r="E11406" s="71">
        <v>44651</v>
      </c>
      <c r="F11406" t="s">
        <v>17452</v>
      </c>
      <c r="G11406" t="s">
        <v>1912</v>
      </c>
      <c r="J11406" s="40">
        <v>27.71</v>
      </c>
      <c r="K11406" s="40">
        <v>0</v>
      </c>
    </row>
    <row r="11407" spans="1:11" x14ac:dyDescent="0.35">
      <c r="A11407">
        <v>31124</v>
      </c>
      <c r="B11407" t="s">
        <v>153</v>
      </c>
      <c r="C11407" s="70">
        <v>0</v>
      </c>
      <c r="D11407" s="70">
        <v>0</v>
      </c>
      <c r="E11407" s="71">
        <v>44651</v>
      </c>
      <c r="F11407" t="s">
        <v>17451</v>
      </c>
      <c r="G11407" t="s">
        <v>1912</v>
      </c>
      <c r="J11407" s="40">
        <v>15.74</v>
      </c>
      <c r="K11407" s="40">
        <v>0</v>
      </c>
    </row>
    <row r="11408" spans="1:11" x14ac:dyDescent="0.35">
      <c r="A11408">
        <v>31124</v>
      </c>
      <c r="B11408" t="s">
        <v>153</v>
      </c>
      <c r="C11408" s="70">
        <v>0</v>
      </c>
      <c r="D11408" s="70">
        <v>0</v>
      </c>
      <c r="E11408" s="71">
        <v>44651</v>
      </c>
      <c r="F11408" t="s">
        <v>17215</v>
      </c>
      <c r="G11408" t="s">
        <v>1912</v>
      </c>
      <c r="J11408" s="40">
        <v>11.02</v>
      </c>
      <c r="K11408" s="40">
        <v>0</v>
      </c>
    </row>
    <row r="11409" spans="1:11" x14ac:dyDescent="0.35">
      <c r="A11409">
        <v>31124</v>
      </c>
      <c r="B11409" t="s">
        <v>153</v>
      </c>
      <c r="C11409" s="70">
        <v>0</v>
      </c>
      <c r="D11409" s="70">
        <v>0</v>
      </c>
      <c r="E11409" s="71">
        <v>44651</v>
      </c>
      <c r="F11409" t="s">
        <v>17215</v>
      </c>
      <c r="G11409" t="s">
        <v>1912</v>
      </c>
      <c r="J11409" s="40">
        <v>15.74</v>
      </c>
      <c r="K11409" s="40">
        <v>0</v>
      </c>
    </row>
    <row r="11410" spans="1:11" x14ac:dyDescent="0.35">
      <c r="A11410">
        <v>31124</v>
      </c>
      <c r="B11410" t="s">
        <v>153</v>
      </c>
      <c r="C11410" s="70">
        <v>0</v>
      </c>
      <c r="D11410" s="70">
        <v>0</v>
      </c>
      <c r="E11410" s="71">
        <v>44651</v>
      </c>
      <c r="F11410" t="s">
        <v>17215</v>
      </c>
      <c r="G11410" t="s">
        <v>1912</v>
      </c>
      <c r="J11410" s="40">
        <v>15.74</v>
      </c>
      <c r="K11410" s="40">
        <v>0</v>
      </c>
    </row>
    <row r="11411" spans="1:11" x14ac:dyDescent="0.35">
      <c r="A11411">
        <v>31124</v>
      </c>
      <c r="B11411" t="s">
        <v>153</v>
      </c>
      <c r="C11411" s="70">
        <v>0</v>
      </c>
      <c r="D11411" s="70">
        <v>0</v>
      </c>
      <c r="E11411" s="71">
        <v>44651</v>
      </c>
      <c r="F11411" t="s">
        <v>17215</v>
      </c>
      <c r="G11411" t="s">
        <v>1912</v>
      </c>
      <c r="J11411" s="40">
        <v>15.74</v>
      </c>
      <c r="K11411" s="40">
        <v>0</v>
      </c>
    </row>
    <row r="11412" spans="1:11" x14ac:dyDescent="0.35">
      <c r="A11412">
        <v>31124</v>
      </c>
      <c r="B11412" t="s">
        <v>153</v>
      </c>
      <c r="C11412" s="70">
        <v>0</v>
      </c>
      <c r="D11412" s="70">
        <v>0</v>
      </c>
      <c r="E11412" s="71">
        <v>44651</v>
      </c>
      <c r="F11412" t="s">
        <v>6440</v>
      </c>
      <c r="G11412" t="s">
        <v>2247</v>
      </c>
      <c r="J11412" s="40">
        <v>2.85</v>
      </c>
      <c r="K11412" s="40">
        <v>0</v>
      </c>
    </row>
    <row r="11413" spans="1:11" x14ac:dyDescent="0.35">
      <c r="A11413">
        <v>31124</v>
      </c>
      <c r="B11413" t="s">
        <v>153</v>
      </c>
      <c r="C11413" s="70">
        <v>0</v>
      </c>
      <c r="D11413" s="70">
        <v>0</v>
      </c>
      <c r="E11413" s="71">
        <v>44652</v>
      </c>
      <c r="F11413" t="s">
        <v>6419</v>
      </c>
      <c r="G11413" t="s">
        <v>1907</v>
      </c>
      <c r="J11413" s="40">
        <v>1.89</v>
      </c>
      <c r="K11413" s="40">
        <v>0</v>
      </c>
    </row>
    <row r="11414" spans="1:11" x14ac:dyDescent="0.35">
      <c r="A11414">
        <v>31124</v>
      </c>
      <c r="B11414" t="s">
        <v>153</v>
      </c>
      <c r="C11414" s="70">
        <v>0</v>
      </c>
      <c r="D11414" s="70">
        <v>0</v>
      </c>
      <c r="E11414" s="71">
        <v>44676</v>
      </c>
      <c r="F11414" t="s">
        <v>17450</v>
      </c>
      <c r="G11414" t="s">
        <v>1912</v>
      </c>
      <c r="J11414" s="40">
        <v>15.19</v>
      </c>
      <c r="K11414" s="40">
        <v>0</v>
      </c>
    </row>
    <row r="11415" spans="1:11" x14ac:dyDescent="0.35">
      <c r="A11415">
        <v>31124</v>
      </c>
      <c r="B11415" t="s">
        <v>153</v>
      </c>
      <c r="C11415" s="70">
        <v>0</v>
      </c>
      <c r="D11415" s="70">
        <v>0</v>
      </c>
      <c r="E11415" s="71">
        <v>44681</v>
      </c>
      <c r="F11415" t="s">
        <v>15929</v>
      </c>
      <c r="G11415" t="s">
        <v>1912</v>
      </c>
      <c r="J11415" s="40">
        <v>10.55</v>
      </c>
      <c r="K11415" s="40">
        <v>0</v>
      </c>
    </row>
    <row r="11416" spans="1:11" x14ac:dyDescent="0.35">
      <c r="A11416">
        <v>31124</v>
      </c>
      <c r="B11416" t="s">
        <v>153</v>
      </c>
      <c r="C11416" s="70">
        <v>0</v>
      </c>
      <c r="D11416" s="70">
        <v>0</v>
      </c>
      <c r="E11416" s="71">
        <v>44681</v>
      </c>
      <c r="F11416" t="s">
        <v>15929</v>
      </c>
      <c r="G11416" t="s">
        <v>1912</v>
      </c>
      <c r="J11416" s="40">
        <v>15.07</v>
      </c>
      <c r="K11416" s="40">
        <v>0</v>
      </c>
    </row>
    <row r="11417" spans="1:11" x14ac:dyDescent="0.35">
      <c r="A11417">
        <v>31124</v>
      </c>
      <c r="B11417" t="s">
        <v>153</v>
      </c>
      <c r="C11417" s="70">
        <v>0</v>
      </c>
      <c r="D11417" s="70">
        <v>0</v>
      </c>
      <c r="E11417" s="71">
        <v>44681</v>
      </c>
      <c r="F11417" t="s">
        <v>15929</v>
      </c>
      <c r="G11417" t="s">
        <v>1912</v>
      </c>
      <c r="J11417" s="40">
        <v>15.07</v>
      </c>
      <c r="K11417" s="40">
        <v>0</v>
      </c>
    </row>
    <row r="11418" spans="1:11" x14ac:dyDescent="0.35">
      <c r="A11418">
        <v>31124</v>
      </c>
      <c r="B11418" t="s">
        <v>153</v>
      </c>
      <c r="C11418" s="70">
        <v>0</v>
      </c>
      <c r="D11418" s="70">
        <v>0</v>
      </c>
      <c r="E11418" s="71">
        <v>44681</v>
      </c>
      <c r="F11418" t="s">
        <v>15929</v>
      </c>
      <c r="G11418" t="s">
        <v>1912</v>
      </c>
      <c r="J11418" s="40">
        <v>15.07</v>
      </c>
      <c r="K11418" s="40">
        <v>0</v>
      </c>
    </row>
    <row r="11419" spans="1:11" x14ac:dyDescent="0.35">
      <c r="A11419">
        <v>31124</v>
      </c>
      <c r="B11419" t="s">
        <v>153</v>
      </c>
      <c r="C11419" s="70">
        <v>0</v>
      </c>
      <c r="D11419" s="70">
        <v>0</v>
      </c>
      <c r="E11419" s="71">
        <v>44681</v>
      </c>
      <c r="F11419" t="s">
        <v>15929</v>
      </c>
      <c r="G11419" t="s">
        <v>1912</v>
      </c>
      <c r="J11419" s="40">
        <v>10.55</v>
      </c>
      <c r="K11419" s="40">
        <v>0</v>
      </c>
    </row>
    <row r="11420" spans="1:11" x14ac:dyDescent="0.35">
      <c r="A11420">
        <v>31124</v>
      </c>
      <c r="B11420" t="s">
        <v>153</v>
      </c>
      <c r="C11420" s="70">
        <v>0</v>
      </c>
      <c r="D11420" s="70">
        <v>0</v>
      </c>
      <c r="E11420" s="71">
        <v>44681</v>
      </c>
      <c r="F11420" t="s">
        <v>17449</v>
      </c>
      <c r="G11420" t="s">
        <v>1912</v>
      </c>
      <c r="J11420" s="40">
        <v>54.27</v>
      </c>
      <c r="K11420" s="40">
        <v>0</v>
      </c>
    </row>
    <row r="11421" spans="1:11" x14ac:dyDescent="0.35">
      <c r="A11421">
        <v>31124</v>
      </c>
      <c r="B11421" t="s">
        <v>153</v>
      </c>
      <c r="C11421" s="70">
        <v>0</v>
      </c>
      <c r="D11421" s="70">
        <v>0</v>
      </c>
      <c r="E11421" s="71">
        <v>44681</v>
      </c>
      <c r="F11421" t="s">
        <v>17449</v>
      </c>
      <c r="G11421" t="s">
        <v>1912</v>
      </c>
      <c r="J11421" s="40">
        <v>26.53</v>
      </c>
      <c r="K11421" s="40">
        <v>0</v>
      </c>
    </row>
    <row r="11422" spans="1:11" x14ac:dyDescent="0.35">
      <c r="A11422">
        <v>31124</v>
      </c>
      <c r="B11422" t="s">
        <v>153</v>
      </c>
      <c r="C11422" s="70">
        <v>0</v>
      </c>
      <c r="D11422" s="70">
        <v>0</v>
      </c>
      <c r="E11422" s="71">
        <v>44681</v>
      </c>
      <c r="F11422" t="s">
        <v>6218</v>
      </c>
      <c r="G11422" t="s">
        <v>2247</v>
      </c>
      <c r="J11422" s="40">
        <v>0</v>
      </c>
      <c r="K11422" s="40">
        <v>16.45</v>
      </c>
    </row>
    <row r="11423" spans="1:11" x14ac:dyDescent="0.35">
      <c r="A11423">
        <v>31124</v>
      </c>
      <c r="B11423" t="s">
        <v>153</v>
      </c>
      <c r="C11423" s="70">
        <v>0</v>
      </c>
      <c r="D11423" s="70">
        <v>0</v>
      </c>
      <c r="E11423" s="71">
        <v>44681</v>
      </c>
      <c r="F11423" t="s">
        <v>6122</v>
      </c>
      <c r="G11423" t="s">
        <v>2247</v>
      </c>
      <c r="J11423" s="40">
        <v>0</v>
      </c>
      <c r="K11423" s="40">
        <v>0.06</v>
      </c>
    </row>
    <row r="11424" spans="1:11" x14ac:dyDescent="0.35">
      <c r="A11424">
        <v>31124</v>
      </c>
      <c r="B11424" t="s">
        <v>153</v>
      </c>
      <c r="C11424" s="70">
        <v>0</v>
      </c>
      <c r="D11424" s="70">
        <v>0</v>
      </c>
      <c r="E11424" s="71">
        <v>44710</v>
      </c>
      <c r="F11424" t="s">
        <v>17448</v>
      </c>
      <c r="G11424" t="s">
        <v>1912</v>
      </c>
      <c r="J11424" s="40">
        <v>10.43</v>
      </c>
      <c r="K11424" s="40">
        <v>0</v>
      </c>
    </row>
    <row r="11425" spans="1:11" x14ac:dyDescent="0.35">
      <c r="A11425">
        <v>31124</v>
      </c>
      <c r="B11425" t="s">
        <v>153</v>
      </c>
      <c r="C11425" s="70">
        <v>0</v>
      </c>
      <c r="D11425" s="70">
        <v>0</v>
      </c>
      <c r="E11425" s="71">
        <v>44712</v>
      </c>
      <c r="F11425" t="s">
        <v>15920</v>
      </c>
      <c r="G11425" t="s">
        <v>1912</v>
      </c>
      <c r="J11425" s="40">
        <v>14.98</v>
      </c>
      <c r="K11425" s="40">
        <v>0</v>
      </c>
    </row>
    <row r="11426" spans="1:11" x14ac:dyDescent="0.35">
      <c r="A11426">
        <v>31124</v>
      </c>
      <c r="B11426" t="s">
        <v>153</v>
      </c>
      <c r="C11426" s="70">
        <v>0</v>
      </c>
      <c r="D11426" s="70">
        <v>0</v>
      </c>
      <c r="E11426" s="71">
        <v>44712</v>
      </c>
      <c r="F11426" t="s">
        <v>15920</v>
      </c>
      <c r="G11426" t="s">
        <v>1912</v>
      </c>
      <c r="J11426" s="40">
        <v>14.98</v>
      </c>
      <c r="K11426" s="40">
        <v>0</v>
      </c>
    </row>
    <row r="11427" spans="1:11" x14ac:dyDescent="0.35">
      <c r="A11427">
        <v>31124</v>
      </c>
      <c r="B11427" t="s">
        <v>153</v>
      </c>
      <c r="C11427" s="70">
        <v>0</v>
      </c>
      <c r="D11427" s="70">
        <v>0</v>
      </c>
      <c r="E11427" s="71">
        <v>44712</v>
      </c>
      <c r="F11427" t="s">
        <v>15920</v>
      </c>
      <c r="G11427" t="s">
        <v>1912</v>
      </c>
      <c r="J11427" s="40">
        <v>14.98</v>
      </c>
      <c r="K11427" s="40">
        <v>0</v>
      </c>
    </row>
    <row r="11428" spans="1:11" x14ac:dyDescent="0.35">
      <c r="A11428">
        <v>31124</v>
      </c>
      <c r="B11428" t="s">
        <v>153</v>
      </c>
      <c r="C11428" s="70">
        <v>0</v>
      </c>
      <c r="D11428" s="70">
        <v>0</v>
      </c>
      <c r="E11428" s="71">
        <v>44712</v>
      </c>
      <c r="F11428" t="s">
        <v>5893</v>
      </c>
      <c r="G11428" t="s">
        <v>2247</v>
      </c>
      <c r="J11428" s="40">
        <v>0</v>
      </c>
      <c r="K11428" s="40">
        <v>3.35</v>
      </c>
    </row>
    <row r="11429" spans="1:11" x14ac:dyDescent="0.35">
      <c r="A11429">
        <v>31124</v>
      </c>
      <c r="B11429" t="s">
        <v>153</v>
      </c>
      <c r="C11429" s="70">
        <v>0</v>
      </c>
      <c r="D11429" s="70">
        <v>0</v>
      </c>
      <c r="E11429" s="71">
        <v>44712</v>
      </c>
      <c r="F11429" t="s">
        <v>17447</v>
      </c>
      <c r="G11429" t="s">
        <v>1912</v>
      </c>
      <c r="J11429" s="40">
        <v>6.38</v>
      </c>
      <c r="K11429" s="40">
        <v>0</v>
      </c>
    </row>
    <row r="11430" spans="1:11" x14ac:dyDescent="0.35">
      <c r="A11430">
        <v>31124</v>
      </c>
      <c r="B11430" t="s">
        <v>153</v>
      </c>
      <c r="C11430" s="70">
        <v>0</v>
      </c>
      <c r="D11430" s="70">
        <v>0</v>
      </c>
      <c r="E11430" s="71">
        <v>44712</v>
      </c>
      <c r="F11430" t="s">
        <v>17447</v>
      </c>
      <c r="G11430" t="s">
        <v>1912</v>
      </c>
      <c r="J11430" s="40">
        <v>71.900000000000006</v>
      </c>
      <c r="K11430" s="40">
        <v>0</v>
      </c>
    </row>
    <row r="11431" spans="1:11" x14ac:dyDescent="0.35">
      <c r="A11431">
        <v>31124</v>
      </c>
      <c r="B11431" t="s">
        <v>153</v>
      </c>
      <c r="C11431" s="70">
        <v>0</v>
      </c>
      <c r="D11431" s="70">
        <v>0</v>
      </c>
      <c r="E11431" s="71">
        <v>44712</v>
      </c>
      <c r="F11431" t="s">
        <v>17447</v>
      </c>
      <c r="G11431" t="s">
        <v>1912</v>
      </c>
      <c r="J11431" s="40">
        <v>26.36</v>
      </c>
      <c r="K11431" s="40">
        <v>0</v>
      </c>
    </row>
    <row r="11432" spans="1:11" x14ac:dyDescent="0.35">
      <c r="A11432">
        <v>31124</v>
      </c>
      <c r="B11432" t="s">
        <v>153</v>
      </c>
      <c r="C11432" s="70">
        <v>0</v>
      </c>
      <c r="D11432" s="70">
        <v>0</v>
      </c>
      <c r="E11432" s="71">
        <v>44737</v>
      </c>
      <c r="F11432" t="s">
        <v>17446</v>
      </c>
      <c r="G11432" t="s">
        <v>1912</v>
      </c>
      <c r="J11432" s="40">
        <v>14.53</v>
      </c>
      <c r="K11432" s="40">
        <v>0</v>
      </c>
    </row>
    <row r="11433" spans="1:11" x14ac:dyDescent="0.35">
      <c r="A11433">
        <v>31124</v>
      </c>
      <c r="B11433" t="s">
        <v>153</v>
      </c>
      <c r="C11433" s="70">
        <v>0</v>
      </c>
      <c r="D11433" s="70">
        <v>0</v>
      </c>
      <c r="E11433" s="71">
        <v>44742</v>
      </c>
      <c r="F11433" t="s">
        <v>17445</v>
      </c>
      <c r="G11433" t="s">
        <v>1912</v>
      </c>
      <c r="J11433" s="40">
        <v>9.14</v>
      </c>
      <c r="K11433" s="40">
        <v>0</v>
      </c>
    </row>
    <row r="11434" spans="1:11" x14ac:dyDescent="0.35">
      <c r="A11434">
        <v>31124</v>
      </c>
      <c r="B11434" t="s">
        <v>153</v>
      </c>
      <c r="C11434" s="70">
        <v>0</v>
      </c>
      <c r="D11434" s="70">
        <v>0</v>
      </c>
      <c r="E11434" s="71">
        <v>44742</v>
      </c>
      <c r="F11434" t="s">
        <v>17445</v>
      </c>
      <c r="G11434" t="s">
        <v>1912</v>
      </c>
      <c r="J11434" s="40">
        <v>17</v>
      </c>
      <c r="K11434" s="40">
        <v>0</v>
      </c>
    </row>
    <row r="11435" spans="1:11" x14ac:dyDescent="0.35">
      <c r="A11435">
        <v>31124</v>
      </c>
      <c r="B11435" t="s">
        <v>153</v>
      </c>
      <c r="C11435" s="70">
        <v>0</v>
      </c>
      <c r="D11435" s="70">
        <v>0</v>
      </c>
      <c r="E11435" s="71">
        <v>44742</v>
      </c>
      <c r="F11435" t="s">
        <v>17444</v>
      </c>
      <c r="G11435" t="s">
        <v>1912</v>
      </c>
      <c r="J11435" s="40">
        <v>14.29</v>
      </c>
      <c r="K11435" s="40">
        <v>0</v>
      </c>
    </row>
    <row r="11436" spans="1:11" x14ac:dyDescent="0.35">
      <c r="A11436">
        <v>31124</v>
      </c>
      <c r="B11436" t="s">
        <v>153</v>
      </c>
      <c r="C11436" s="70">
        <v>0</v>
      </c>
      <c r="D11436" s="70">
        <v>0</v>
      </c>
      <c r="E11436" s="71">
        <v>44742</v>
      </c>
      <c r="F11436" t="s">
        <v>17444</v>
      </c>
      <c r="G11436" t="s">
        <v>1912</v>
      </c>
      <c r="J11436" s="40">
        <v>14.29</v>
      </c>
      <c r="K11436" s="40">
        <v>0</v>
      </c>
    </row>
    <row r="11437" spans="1:11" x14ac:dyDescent="0.35">
      <c r="A11437">
        <v>31124</v>
      </c>
      <c r="B11437" t="s">
        <v>153</v>
      </c>
      <c r="C11437" s="70">
        <v>0</v>
      </c>
      <c r="D11437" s="70">
        <v>0</v>
      </c>
      <c r="E11437" s="71">
        <v>44742</v>
      </c>
      <c r="F11437" t="s">
        <v>17444</v>
      </c>
      <c r="G11437" t="s">
        <v>1912</v>
      </c>
      <c r="J11437" s="40">
        <v>14.29</v>
      </c>
      <c r="K11437" s="40">
        <v>0</v>
      </c>
    </row>
    <row r="11438" spans="1:11" x14ac:dyDescent="0.35">
      <c r="A11438">
        <v>31124</v>
      </c>
      <c r="B11438" t="s">
        <v>153</v>
      </c>
      <c r="C11438" s="70">
        <v>0</v>
      </c>
      <c r="D11438" s="70">
        <v>0</v>
      </c>
      <c r="E11438" s="71">
        <v>44742</v>
      </c>
      <c r="F11438" t="s">
        <v>17444</v>
      </c>
      <c r="G11438" t="s">
        <v>1912</v>
      </c>
      <c r="J11438" s="40">
        <v>10</v>
      </c>
      <c r="K11438" s="40">
        <v>0</v>
      </c>
    </row>
    <row r="11439" spans="1:11" x14ac:dyDescent="0.35">
      <c r="A11439">
        <v>31124</v>
      </c>
      <c r="B11439" t="s">
        <v>153</v>
      </c>
      <c r="C11439" s="70">
        <v>0</v>
      </c>
      <c r="D11439" s="70">
        <v>0</v>
      </c>
      <c r="E11439" s="71">
        <v>44742</v>
      </c>
      <c r="F11439" t="s">
        <v>17443</v>
      </c>
      <c r="G11439" t="s">
        <v>1912</v>
      </c>
      <c r="J11439" s="40">
        <v>25.14</v>
      </c>
      <c r="K11439" s="40">
        <v>0</v>
      </c>
    </row>
    <row r="11440" spans="1:11" x14ac:dyDescent="0.35">
      <c r="A11440">
        <v>31124</v>
      </c>
      <c r="B11440" t="s">
        <v>153</v>
      </c>
      <c r="C11440" s="70">
        <v>0</v>
      </c>
      <c r="D11440" s="70">
        <v>0</v>
      </c>
      <c r="E11440" s="71">
        <v>44742</v>
      </c>
      <c r="F11440" t="s">
        <v>17443</v>
      </c>
      <c r="G11440" t="s">
        <v>1912</v>
      </c>
      <c r="J11440" s="40">
        <v>136.86000000000001</v>
      </c>
      <c r="K11440" s="40">
        <v>0</v>
      </c>
    </row>
    <row r="11441" spans="1:11" x14ac:dyDescent="0.35">
      <c r="A11441">
        <v>31124</v>
      </c>
      <c r="B11441" t="s">
        <v>153</v>
      </c>
      <c r="C11441" s="70">
        <v>0</v>
      </c>
      <c r="D11441" s="70">
        <v>0</v>
      </c>
      <c r="E11441" s="71">
        <v>44742</v>
      </c>
      <c r="F11441" t="s">
        <v>5616</v>
      </c>
      <c r="G11441" t="s">
        <v>2247</v>
      </c>
      <c r="J11441" s="40">
        <v>0</v>
      </c>
      <c r="K11441" s="40">
        <v>32.090000000000003</v>
      </c>
    </row>
    <row r="11442" spans="1:11" x14ac:dyDescent="0.35">
      <c r="A11442">
        <v>31124</v>
      </c>
      <c r="B11442" t="s">
        <v>153</v>
      </c>
      <c r="C11442" s="70">
        <v>0</v>
      </c>
      <c r="D11442" s="70">
        <v>0</v>
      </c>
      <c r="E11442" s="71">
        <v>44743</v>
      </c>
      <c r="F11442" t="s">
        <v>10414</v>
      </c>
      <c r="G11442" t="s">
        <v>2142</v>
      </c>
      <c r="H11442" t="s">
        <v>10413</v>
      </c>
      <c r="I11442" t="s">
        <v>10412</v>
      </c>
      <c r="J11442" s="40">
        <v>0</v>
      </c>
      <c r="K11442" s="40">
        <v>37.28</v>
      </c>
    </row>
    <row r="11443" spans="1:11" x14ac:dyDescent="0.35">
      <c r="A11443">
        <v>31124</v>
      </c>
      <c r="B11443" t="s">
        <v>153</v>
      </c>
      <c r="C11443" s="70">
        <v>0</v>
      </c>
      <c r="D11443" s="70">
        <v>0</v>
      </c>
      <c r="E11443" s="71">
        <v>44743</v>
      </c>
      <c r="F11443" t="s">
        <v>10411</v>
      </c>
      <c r="G11443" t="s">
        <v>2142</v>
      </c>
      <c r="H11443" t="s">
        <v>10410</v>
      </c>
      <c r="I11443" t="s">
        <v>10409</v>
      </c>
      <c r="J11443" s="40">
        <v>0</v>
      </c>
      <c r="K11443" s="40">
        <v>6.22</v>
      </c>
    </row>
    <row r="11444" spans="1:11" x14ac:dyDescent="0.35">
      <c r="A11444">
        <v>31124</v>
      </c>
      <c r="B11444" t="s">
        <v>153</v>
      </c>
      <c r="C11444" s="70">
        <v>0</v>
      </c>
      <c r="D11444" s="70">
        <v>0</v>
      </c>
      <c r="E11444" s="71">
        <v>44764</v>
      </c>
      <c r="F11444" t="s">
        <v>10352</v>
      </c>
      <c r="G11444" t="s">
        <v>2142</v>
      </c>
      <c r="H11444" t="s">
        <v>10351</v>
      </c>
      <c r="I11444" t="s">
        <v>10350</v>
      </c>
      <c r="J11444" s="40">
        <v>0</v>
      </c>
      <c r="K11444" s="40">
        <v>139.19999999999999</v>
      </c>
    </row>
    <row r="11445" spans="1:11" x14ac:dyDescent="0.35">
      <c r="A11445">
        <v>31124</v>
      </c>
      <c r="B11445" t="s">
        <v>153</v>
      </c>
      <c r="C11445" s="70">
        <v>0</v>
      </c>
      <c r="D11445" s="70">
        <v>0</v>
      </c>
      <c r="E11445" s="71">
        <v>44766</v>
      </c>
      <c r="F11445" t="s">
        <v>10340</v>
      </c>
      <c r="G11445" t="s">
        <v>2142</v>
      </c>
      <c r="H11445" t="s">
        <v>10339</v>
      </c>
      <c r="I11445" t="s">
        <v>10338</v>
      </c>
      <c r="J11445" s="40">
        <v>0</v>
      </c>
      <c r="K11445" s="40">
        <v>16.309999999999999</v>
      </c>
    </row>
    <row r="11446" spans="1:11" x14ac:dyDescent="0.35">
      <c r="A11446">
        <v>31124</v>
      </c>
      <c r="B11446" t="s">
        <v>153</v>
      </c>
      <c r="C11446" s="70">
        <v>0</v>
      </c>
      <c r="D11446" s="70">
        <v>0</v>
      </c>
      <c r="E11446" s="71">
        <v>44767</v>
      </c>
      <c r="F11446" t="s">
        <v>17442</v>
      </c>
      <c r="G11446" t="s">
        <v>1912</v>
      </c>
      <c r="J11446" s="40">
        <v>14.53</v>
      </c>
      <c r="K11446" s="40">
        <v>0</v>
      </c>
    </row>
    <row r="11447" spans="1:11" x14ac:dyDescent="0.35">
      <c r="A11447">
        <v>31124</v>
      </c>
      <c r="B11447" t="s">
        <v>153</v>
      </c>
      <c r="C11447" s="70">
        <v>0</v>
      </c>
      <c r="D11447" s="70">
        <v>0</v>
      </c>
      <c r="E11447" s="71">
        <v>44773</v>
      </c>
      <c r="F11447" t="s">
        <v>17441</v>
      </c>
      <c r="G11447" t="s">
        <v>1912</v>
      </c>
      <c r="J11447" s="40">
        <v>14.76</v>
      </c>
      <c r="K11447" s="40">
        <v>0</v>
      </c>
    </row>
    <row r="11448" spans="1:11" x14ac:dyDescent="0.35">
      <c r="A11448">
        <v>31124</v>
      </c>
      <c r="B11448" t="s">
        <v>153</v>
      </c>
      <c r="C11448" s="70">
        <v>0</v>
      </c>
      <c r="D11448" s="70">
        <v>0</v>
      </c>
      <c r="E11448" s="71">
        <v>44773</v>
      </c>
      <c r="F11448" t="s">
        <v>17441</v>
      </c>
      <c r="G11448" t="s">
        <v>1912</v>
      </c>
      <c r="J11448" s="40">
        <v>14.74</v>
      </c>
      <c r="K11448" s="40">
        <v>0</v>
      </c>
    </row>
    <row r="11449" spans="1:11" x14ac:dyDescent="0.35">
      <c r="A11449">
        <v>31124</v>
      </c>
      <c r="B11449" t="s">
        <v>153</v>
      </c>
      <c r="C11449" s="70">
        <v>0</v>
      </c>
      <c r="D11449" s="70">
        <v>0</v>
      </c>
      <c r="E11449" s="71">
        <v>44773</v>
      </c>
      <c r="F11449" t="s">
        <v>17441</v>
      </c>
      <c r="G11449" t="s">
        <v>1912</v>
      </c>
      <c r="J11449" s="40">
        <v>14.74</v>
      </c>
      <c r="K11449" s="40">
        <v>0</v>
      </c>
    </row>
    <row r="11450" spans="1:11" x14ac:dyDescent="0.35">
      <c r="A11450">
        <v>31124</v>
      </c>
      <c r="B11450" t="s">
        <v>153</v>
      </c>
      <c r="C11450" s="70">
        <v>0</v>
      </c>
      <c r="D11450" s="70">
        <v>0</v>
      </c>
      <c r="E11450" s="71">
        <v>44773</v>
      </c>
      <c r="F11450" t="s">
        <v>17441</v>
      </c>
      <c r="G11450" t="s">
        <v>1912</v>
      </c>
      <c r="J11450" s="40">
        <v>10.32</v>
      </c>
      <c r="K11450" s="40">
        <v>0</v>
      </c>
    </row>
    <row r="11451" spans="1:11" x14ac:dyDescent="0.35">
      <c r="A11451">
        <v>31124</v>
      </c>
      <c r="B11451" t="s">
        <v>153</v>
      </c>
      <c r="C11451" s="70">
        <v>0</v>
      </c>
      <c r="D11451" s="70">
        <v>0</v>
      </c>
      <c r="E11451" s="71">
        <v>44773</v>
      </c>
      <c r="F11451" t="s">
        <v>17440</v>
      </c>
      <c r="G11451" t="s">
        <v>1912</v>
      </c>
      <c r="J11451" s="40">
        <v>25.95</v>
      </c>
      <c r="K11451" s="40">
        <v>0</v>
      </c>
    </row>
    <row r="11452" spans="1:11" x14ac:dyDescent="0.35">
      <c r="A11452">
        <v>31124</v>
      </c>
      <c r="B11452" t="s">
        <v>153</v>
      </c>
      <c r="C11452" s="70">
        <v>0</v>
      </c>
      <c r="D11452" s="70">
        <v>0</v>
      </c>
      <c r="E11452" s="71">
        <v>44773</v>
      </c>
      <c r="F11452" t="s">
        <v>17440</v>
      </c>
      <c r="G11452" t="s">
        <v>1912</v>
      </c>
      <c r="J11452" s="40">
        <v>16.55</v>
      </c>
      <c r="K11452" s="40">
        <v>0</v>
      </c>
    </row>
    <row r="11453" spans="1:11" x14ac:dyDescent="0.35">
      <c r="A11453">
        <v>31124</v>
      </c>
      <c r="B11453" t="s">
        <v>153</v>
      </c>
      <c r="C11453" s="70">
        <v>0</v>
      </c>
      <c r="D11453" s="70">
        <v>0</v>
      </c>
      <c r="E11453" s="71">
        <v>44773</v>
      </c>
      <c r="F11453" t="s">
        <v>17440</v>
      </c>
      <c r="G11453" t="s">
        <v>1912</v>
      </c>
      <c r="J11453" s="40">
        <v>141.26</v>
      </c>
      <c r="K11453" s="40">
        <v>0</v>
      </c>
    </row>
    <row r="11454" spans="1:11" x14ac:dyDescent="0.35">
      <c r="A11454">
        <v>31124</v>
      </c>
      <c r="B11454" t="s">
        <v>153</v>
      </c>
      <c r="C11454" s="70">
        <v>0</v>
      </c>
      <c r="D11454" s="70">
        <v>0</v>
      </c>
      <c r="E11454" s="71">
        <v>44773</v>
      </c>
      <c r="F11454" t="s">
        <v>5305</v>
      </c>
      <c r="G11454" t="s">
        <v>2247</v>
      </c>
      <c r="J11454" s="40">
        <v>29.54</v>
      </c>
      <c r="K11454" s="40">
        <v>0</v>
      </c>
    </row>
    <row r="11455" spans="1:11" x14ac:dyDescent="0.35">
      <c r="A11455">
        <v>31124</v>
      </c>
      <c r="B11455" t="s">
        <v>153</v>
      </c>
      <c r="C11455" s="70">
        <v>0</v>
      </c>
      <c r="D11455" s="70">
        <v>0</v>
      </c>
      <c r="E11455" s="71">
        <v>44798</v>
      </c>
      <c r="F11455" t="s">
        <v>17439</v>
      </c>
      <c r="G11455" t="s">
        <v>1912</v>
      </c>
      <c r="J11455" s="40">
        <v>15.21</v>
      </c>
      <c r="K11455" s="40">
        <v>0</v>
      </c>
    </row>
    <row r="11456" spans="1:11" x14ac:dyDescent="0.35">
      <c r="A11456">
        <v>31124</v>
      </c>
      <c r="B11456" t="s">
        <v>153</v>
      </c>
      <c r="C11456" s="70">
        <v>0</v>
      </c>
      <c r="D11456" s="70">
        <v>0</v>
      </c>
      <c r="E11456" s="71">
        <v>44799</v>
      </c>
      <c r="F11456" t="s">
        <v>17438</v>
      </c>
      <c r="G11456" t="s">
        <v>1912</v>
      </c>
      <c r="J11456" s="40">
        <v>15.34</v>
      </c>
      <c r="K11456" s="40">
        <v>0</v>
      </c>
    </row>
    <row r="11457" spans="1:11" x14ac:dyDescent="0.35">
      <c r="A11457">
        <v>31124</v>
      </c>
      <c r="B11457" t="s">
        <v>153</v>
      </c>
      <c r="C11457" s="70">
        <v>0</v>
      </c>
      <c r="D11457" s="70">
        <v>0</v>
      </c>
      <c r="E11457" s="71">
        <v>44799</v>
      </c>
      <c r="F11457" t="s">
        <v>17438</v>
      </c>
      <c r="G11457" t="s">
        <v>1912</v>
      </c>
      <c r="J11457" s="40">
        <v>15.34</v>
      </c>
      <c r="K11457" s="40">
        <v>0</v>
      </c>
    </row>
    <row r="11458" spans="1:11" x14ac:dyDescent="0.35">
      <c r="A11458">
        <v>31124</v>
      </c>
      <c r="B11458" t="s">
        <v>153</v>
      </c>
      <c r="C11458" s="70">
        <v>0</v>
      </c>
      <c r="D11458" s="70">
        <v>0</v>
      </c>
      <c r="E11458" s="71">
        <v>44799</v>
      </c>
      <c r="F11458" t="s">
        <v>17438</v>
      </c>
      <c r="G11458" t="s">
        <v>1912</v>
      </c>
      <c r="J11458" s="40">
        <v>15.34</v>
      </c>
      <c r="K11458" s="40">
        <v>0</v>
      </c>
    </row>
    <row r="11459" spans="1:11" x14ac:dyDescent="0.35">
      <c r="A11459">
        <v>31124</v>
      </c>
      <c r="B11459" t="s">
        <v>153</v>
      </c>
      <c r="C11459" s="70">
        <v>0</v>
      </c>
      <c r="D11459" s="70">
        <v>0</v>
      </c>
      <c r="E11459" s="71">
        <v>44801</v>
      </c>
      <c r="F11459" t="s">
        <v>17437</v>
      </c>
      <c r="G11459" t="s">
        <v>1912</v>
      </c>
      <c r="J11459" s="40">
        <v>165.39</v>
      </c>
      <c r="K11459" s="40">
        <v>0</v>
      </c>
    </row>
    <row r="11460" spans="1:11" x14ac:dyDescent="0.35">
      <c r="A11460">
        <v>31124</v>
      </c>
      <c r="B11460" t="s">
        <v>153</v>
      </c>
      <c r="C11460" s="70">
        <v>0</v>
      </c>
      <c r="D11460" s="70">
        <v>0</v>
      </c>
      <c r="E11460" s="71">
        <v>44801</v>
      </c>
      <c r="F11460" t="s">
        <v>17437</v>
      </c>
      <c r="G11460" t="s">
        <v>1912</v>
      </c>
      <c r="J11460" s="40">
        <v>17.64</v>
      </c>
      <c r="K11460" s="40">
        <v>0</v>
      </c>
    </row>
    <row r="11461" spans="1:11" x14ac:dyDescent="0.35">
      <c r="A11461">
        <v>31124</v>
      </c>
      <c r="B11461" t="s">
        <v>153</v>
      </c>
      <c r="C11461" s="70">
        <v>0</v>
      </c>
      <c r="D11461" s="70">
        <v>0</v>
      </c>
      <c r="E11461" s="71">
        <v>44801</v>
      </c>
      <c r="F11461" t="s">
        <v>17437</v>
      </c>
      <c r="G11461" t="s">
        <v>1912</v>
      </c>
      <c r="J11461" s="40">
        <v>27</v>
      </c>
      <c r="K11461" s="40">
        <v>0</v>
      </c>
    </row>
    <row r="11462" spans="1:11" x14ac:dyDescent="0.35">
      <c r="A11462">
        <v>31124</v>
      </c>
      <c r="B11462" t="s">
        <v>153</v>
      </c>
      <c r="C11462" s="70">
        <v>0</v>
      </c>
      <c r="D11462" s="70">
        <v>0</v>
      </c>
      <c r="E11462" s="71">
        <v>44801</v>
      </c>
      <c r="F11462" t="s">
        <v>17436</v>
      </c>
      <c r="G11462" t="s">
        <v>1912</v>
      </c>
      <c r="J11462" s="40">
        <v>10.74</v>
      </c>
      <c r="K11462" s="40">
        <v>0</v>
      </c>
    </row>
    <row r="11463" spans="1:11" x14ac:dyDescent="0.35">
      <c r="A11463">
        <v>31124</v>
      </c>
      <c r="B11463" t="s">
        <v>153</v>
      </c>
      <c r="C11463" s="70">
        <v>0</v>
      </c>
      <c r="D11463" s="70">
        <v>0</v>
      </c>
      <c r="E11463" s="71">
        <v>44804</v>
      </c>
      <c r="F11463" t="s">
        <v>5122</v>
      </c>
      <c r="G11463" t="s">
        <v>2247</v>
      </c>
      <c r="H11463" t="s">
        <v>2265</v>
      </c>
      <c r="J11463" s="40">
        <v>7.64</v>
      </c>
      <c r="K11463" s="40">
        <v>0</v>
      </c>
    </row>
    <row r="11464" spans="1:11" x14ac:dyDescent="0.35">
      <c r="A11464">
        <v>31124</v>
      </c>
      <c r="B11464" t="s">
        <v>153</v>
      </c>
      <c r="C11464" s="70">
        <v>0</v>
      </c>
      <c r="D11464" s="70">
        <v>0</v>
      </c>
      <c r="E11464" s="71">
        <v>44805</v>
      </c>
      <c r="F11464" t="s">
        <v>17435</v>
      </c>
      <c r="G11464" t="s">
        <v>1912</v>
      </c>
      <c r="J11464" s="40">
        <v>12.49</v>
      </c>
      <c r="K11464" s="40">
        <v>0</v>
      </c>
    </row>
    <row r="11465" spans="1:11" x14ac:dyDescent="0.35">
      <c r="A11465">
        <v>31124</v>
      </c>
      <c r="B11465" t="s">
        <v>153</v>
      </c>
      <c r="C11465" s="70">
        <v>0</v>
      </c>
      <c r="D11465" s="70">
        <v>0</v>
      </c>
      <c r="E11465" s="71">
        <v>44805</v>
      </c>
      <c r="F11465" t="s">
        <v>10224</v>
      </c>
      <c r="G11465" t="s">
        <v>2142</v>
      </c>
      <c r="H11465" t="s">
        <v>10223</v>
      </c>
      <c r="I11465" t="s">
        <v>10222</v>
      </c>
      <c r="J11465" s="40">
        <v>0</v>
      </c>
      <c r="K11465" s="40">
        <v>164.23</v>
      </c>
    </row>
    <row r="11466" spans="1:11" x14ac:dyDescent="0.35">
      <c r="A11466">
        <v>31124</v>
      </c>
      <c r="B11466" t="s">
        <v>153</v>
      </c>
      <c r="C11466" s="70">
        <v>0</v>
      </c>
      <c r="D11466" s="70">
        <v>0</v>
      </c>
      <c r="E11466" s="71">
        <v>44829</v>
      </c>
      <c r="F11466" t="s">
        <v>17434</v>
      </c>
      <c r="G11466" t="s">
        <v>1912</v>
      </c>
      <c r="I11466" t="s">
        <v>3430</v>
      </c>
      <c r="J11466" s="40">
        <v>14.33</v>
      </c>
      <c r="K11466" s="40">
        <v>0</v>
      </c>
    </row>
    <row r="11467" spans="1:11" x14ac:dyDescent="0.35">
      <c r="A11467">
        <v>31124</v>
      </c>
      <c r="B11467" t="s">
        <v>153</v>
      </c>
      <c r="C11467" s="70">
        <v>0</v>
      </c>
      <c r="D11467" s="70">
        <v>0</v>
      </c>
      <c r="E11467" s="71">
        <v>44832</v>
      </c>
      <c r="F11467" t="s">
        <v>17433</v>
      </c>
      <c r="G11467" t="s">
        <v>1912</v>
      </c>
      <c r="I11467" t="s">
        <v>16508</v>
      </c>
      <c r="J11467" s="40">
        <v>24.89</v>
      </c>
      <c r="K11467" s="40">
        <v>0</v>
      </c>
    </row>
    <row r="11468" spans="1:11" x14ac:dyDescent="0.35">
      <c r="A11468">
        <v>31124</v>
      </c>
      <c r="B11468" t="s">
        <v>153</v>
      </c>
      <c r="C11468" s="70">
        <v>0</v>
      </c>
      <c r="D11468" s="70">
        <v>0</v>
      </c>
      <c r="E11468" s="71">
        <v>44832</v>
      </c>
      <c r="F11468" t="s">
        <v>17433</v>
      </c>
      <c r="G11468" t="s">
        <v>1912</v>
      </c>
      <c r="I11468" t="s">
        <v>16508</v>
      </c>
      <c r="J11468" s="40">
        <v>186.37</v>
      </c>
      <c r="K11468" s="40">
        <v>0</v>
      </c>
    </row>
    <row r="11469" spans="1:11" x14ac:dyDescent="0.35">
      <c r="A11469">
        <v>31124</v>
      </c>
      <c r="B11469" t="s">
        <v>153</v>
      </c>
      <c r="C11469" s="70">
        <v>0</v>
      </c>
      <c r="D11469" s="70">
        <v>0</v>
      </c>
      <c r="E11469" s="71">
        <v>44834</v>
      </c>
      <c r="F11469" t="s">
        <v>16501</v>
      </c>
      <c r="G11469" t="s">
        <v>1912</v>
      </c>
      <c r="I11469" t="s">
        <v>15813</v>
      </c>
      <c r="J11469" s="40">
        <v>14.11</v>
      </c>
      <c r="K11469" s="40">
        <v>0</v>
      </c>
    </row>
    <row r="11470" spans="1:11" x14ac:dyDescent="0.35">
      <c r="A11470">
        <v>31124</v>
      </c>
      <c r="B11470" t="s">
        <v>153</v>
      </c>
      <c r="C11470" s="70">
        <v>0</v>
      </c>
      <c r="D11470" s="70">
        <v>0</v>
      </c>
      <c r="E11470" s="71">
        <v>44834</v>
      </c>
      <c r="F11470" t="s">
        <v>16501</v>
      </c>
      <c r="G11470" t="s">
        <v>1912</v>
      </c>
      <c r="I11470" t="s">
        <v>15813</v>
      </c>
      <c r="J11470" s="40">
        <v>14.11</v>
      </c>
      <c r="K11470" s="40">
        <v>0</v>
      </c>
    </row>
    <row r="11471" spans="1:11" x14ac:dyDescent="0.35">
      <c r="A11471">
        <v>31124</v>
      </c>
      <c r="B11471" t="s">
        <v>153</v>
      </c>
      <c r="C11471" s="70">
        <v>0</v>
      </c>
      <c r="D11471" s="70">
        <v>0</v>
      </c>
      <c r="E11471" s="71">
        <v>44834</v>
      </c>
      <c r="F11471" t="s">
        <v>16501</v>
      </c>
      <c r="G11471" t="s">
        <v>1912</v>
      </c>
      <c r="I11471" t="s">
        <v>15813</v>
      </c>
      <c r="J11471" s="40">
        <v>14.11</v>
      </c>
      <c r="K11471" s="40">
        <v>0</v>
      </c>
    </row>
    <row r="11472" spans="1:11" x14ac:dyDescent="0.35">
      <c r="A11472">
        <v>31124</v>
      </c>
      <c r="B11472" t="s">
        <v>153</v>
      </c>
      <c r="C11472" s="70">
        <v>0</v>
      </c>
      <c r="D11472" s="70">
        <v>0</v>
      </c>
      <c r="E11472" s="71">
        <v>44834</v>
      </c>
      <c r="F11472" t="s">
        <v>16501</v>
      </c>
      <c r="G11472" t="s">
        <v>1912</v>
      </c>
      <c r="I11472" t="s">
        <v>15813</v>
      </c>
      <c r="J11472" s="40">
        <v>9.8800000000000008</v>
      </c>
      <c r="K11472" s="40">
        <v>0</v>
      </c>
    </row>
    <row r="11473" spans="1:11" x14ac:dyDescent="0.35">
      <c r="A11473">
        <v>31124</v>
      </c>
      <c r="B11473" t="s">
        <v>153</v>
      </c>
      <c r="C11473" s="70">
        <v>0</v>
      </c>
      <c r="D11473" s="70">
        <v>0</v>
      </c>
      <c r="E11473" s="71">
        <v>44834</v>
      </c>
      <c r="F11473" t="s">
        <v>4710</v>
      </c>
      <c r="G11473" t="s">
        <v>2247</v>
      </c>
      <c r="H11473" t="s">
        <v>2262</v>
      </c>
      <c r="J11473" s="40">
        <v>0</v>
      </c>
      <c r="K11473" s="40">
        <v>62.46</v>
      </c>
    </row>
    <row r="11474" spans="1:11" x14ac:dyDescent="0.35">
      <c r="A11474">
        <v>31124</v>
      </c>
      <c r="B11474" t="s">
        <v>153</v>
      </c>
      <c r="C11474" s="70">
        <v>0</v>
      </c>
      <c r="D11474" s="70">
        <v>0</v>
      </c>
      <c r="E11474" s="71">
        <v>44859</v>
      </c>
      <c r="F11474" t="s">
        <v>17432</v>
      </c>
      <c r="G11474" t="s">
        <v>1912</v>
      </c>
      <c r="I11474" t="s">
        <v>17431</v>
      </c>
      <c r="J11474" s="40">
        <v>14.05</v>
      </c>
      <c r="K11474" s="40">
        <v>0</v>
      </c>
    </row>
    <row r="11475" spans="1:11" x14ac:dyDescent="0.35">
      <c r="A11475">
        <v>31124</v>
      </c>
      <c r="B11475" t="s">
        <v>153</v>
      </c>
      <c r="C11475" s="70">
        <v>0</v>
      </c>
      <c r="D11475" s="70">
        <v>0</v>
      </c>
      <c r="E11475" s="71">
        <v>44860</v>
      </c>
      <c r="F11475" t="s">
        <v>17430</v>
      </c>
      <c r="G11475" t="s">
        <v>1912</v>
      </c>
      <c r="H11475" t="s">
        <v>16506</v>
      </c>
      <c r="I11475" t="s">
        <v>16506</v>
      </c>
      <c r="J11475" s="40">
        <v>267.92</v>
      </c>
      <c r="K11475" s="40">
        <v>0</v>
      </c>
    </row>
    <row r="11476" spans="1:11" x14ac:dyDescent="0.35">
      <c r="A11476">
        <v>31124</v>
      </c>
      <c r="B11476" t="s">
        <v>153</v>
      </c>
      <c r="C11476" s="70">
        <v>0</v>
      </c>
      <c r="D11476" s="70">
        <v>0</v>
      </c>
      <c r="E11476" s="71">
        <v>44860</v>
      </c>
      <c r="F11476" t="s">
        <v>17430</v>
      </c>
      <c r="G11476" t="s">
        <v>1912</v>
      </c>
      <c r="H11476" t="s">
        <v>16506</v>
      </c>
      <c r="I11476" t="s">
        <v>16506</v>
      </c>
      <c r="J11476" s="40">
        <v>29.99</v>
      </c>
      <c r="K11476" s="40">
        <v>0</v>
      </c>
    </row>
    <row r="11477" spans="1:11" x14ac:dyDescent="0.35">
      <c r="A11477">
        <v>31124</v>
      </c>
      <c r="B11477" t="s">
        <v>153</v>
      </c>
      <c r="C11477" s="70">
        <v>0</v>
      </c>
      <c r="D11477" s="70">
        <v>0</v>
      </c>
      <c r="E11477" s="71">
        <v>44865</v>
      </c>
      <c r="F11477" t="s">
        <v>16503</v>
      </c>
      <c r="G11477" t="s">
        <v>1912</v>
      </c>
      <c r="H11477" t="s">
        <v>15815</v>
      </c>
      <c r="I11477" t="s">
        <v>15815</v>
      </c>
      <c r="J11477" s="40">
        <v>14.16</v>
      </c>
      <c r="K11477" s="40">
        <v>0</v>
      </c>
    </row>
    <row r="11478" spans="1:11" x14ac:dyDescent="0.35">
      <c r="A11478">
        <v>31124</v>
      </c>
      <c r="B11478" t="s">
        <v>153</v>
      </c>
      <c r="C11478" s="70">
        <v>0</v>
      </c>
      <c r="D11478" s="70">
        <v>0</v>
      </c>
      <c r="E11478" s="71">
        <v>44865</v>
      </c>
      <c r="F11478" t="s">
        <v>16503</v>
      </c>
      <c r="G11478" t="s">
        <v>1912</v>
      </c>
      <c r="H11478" t="s">
        <v>15815</v>
      </c>
      <c r="I11478" t="s">
        <v>15815</v>
      </c>
      <c r="J11478" s="40">
        <v>14.16</v>
      </c>
      <c r="K11478" s="40">
        <v>0</v>
      </c>
    </row>
    <row r="11479" spans="1:11" x14ac:dyDescent="0.35">
      <c r="A11479">
        <v>31124</v>
      </c>
      <c r="B11479" t="s">
        <v>153</v>
      </c>
      <c r="C11479" s="70">
        <v>0</v>
      </c>
      <c r="D11479" s="70">
        <v>0</v>
      </c>
      <c r="E11479" s="71">
        <v>44865</v>
      </c>
      <c r="F11479" t="s">
        <v>16503</v>
      </c>
      <c r="G11479" t="s">
        <v>1912</v>
      </c>
      <c r="H11479" t="s">
        <v>15815</v>
      </c>
      <c r="I11479" t="s">
        <v>15815</v>
      </c>
      <c r="J11479" s="40">
        <v>14.16</v>
      </c>
      <c r="K11479" s="40">
        <v>0</v>
      </c>
    </row>
    <row r="11480" spans="1:11" x14ac:dyDescent="0.35">
      <c r="A11480">
        <v>31124</v>
      </c>
      <c r="B11480" t="s">
        <v>153</v>
      </c>
      <c r="C11480" s="70">
        <v>0</v>
      </c>
      <c r="D11480" s="70">
        <v>0</v>
      </c>
      <c r="E11480" s="71">
        <v>44865</v>
      </c>
      <c r="F11480" t="s">
        <v>16503</v>
      </c>
      <c r="G11480" t="s">
        <v>1912</v>
      </c>
      <c r="H11480" t="s">
        <v>15815</v>
      </c>
      <c r="I11480" t="s">
        <v>15815</v>
      </c>
      <c r="J11480" s="40">
        <v>9.92</v>
      </c>
      <c r="K11480" s="40">
        <v>0</v>
      </c>
    </row>
    <row r="11481" spans="1:11" x14ac:dyDescent="0.35">
      <c r="A11481">
        <v>31124</v>
      </c>
      <c r="B11481" t="s">
        <v>153</v>
      </c>
      <c r="C11481" s="70">
        <v>0</v>
      </c>
      <c r="D11481" s="70">
        <v>0</v>
      </c>
      <c r="E11481" s="71">
        <v>44865</v>
      </c>
      <c r="F11481" t="s">
        <v>4485</v>
      </c>
      <c r="G11481" t="s">
        <v>2247</v>
      </c>
      <c r="H11481" t="s">
        <v>1919</v>
      </c>
      <c r="I11481" t="s">
        <v>1919</v>
      </c>
      <c r="J11481" s="40">
        <v>2.65</v>
      </c>
      <c r="K11481" s="40">
        <v>0</v>
      </c>
    </row>
    <row r="11482" spans="1:11" x14ac:dyDescent="0.35">
      <c r="A11482">
        <v>31124</v>
      </c>
      <c r="B11482" t="s">
        <v>153</v>
      </c>
      <c r="C11482" s="70">
        <v>0</v>
      </c>
      <c r="D11482" s="70">
        <v>0</v>
      </c>
      <c r="E11482" s="71">
        <v>44890</v>
      </c>
      <c r="F11482" t="s">
        <v>17429</v>
      </c>
      <c r="G11482" t="s">
        <v>1912</v>
      </c>
      <c r="H11482" t="s">
        <v>3417</v>
      </c>
      <c r="I11482" t="s">
        <v>3417</v>
      </c>
      <c r="J11482" s="40">
        <v>14.62</v>
      </c>
      <c r="K11482" s="40">
        <v>0</v>
      </c>
    </row>
    <row r="11483" spans="1:11" x14ac:dyDescent="0.35">
      <c r="A11483">
        <v>31124</v>
      </c>
      <c r="B11483" t="s">
        <v>153</v>
      </c>
      <c r="C11483" s="70">
        <v>0</v>
      </c>
      <c r="D11483" s="70">
        <v>0</v>
      </c>
      <c r="E11483" s="71">
        <v>44891</v>
      </c>
      <c r="F11483" t="s">
        <v>17428</v>
      </c>
      <c r="G11483" t="s">
        <v>1912</v>
      </c>
      <c r="H11483" t="s">
        <v>16317</v>
      </c>
      <c r="I11483" t="s">
        <v>16317</v>
      </c>
      <c r="J11483" s="40">
        <v>30.71</v>
      </c>
      <c r="K11483" s="40">
        <v>0</v>
      </c>
    </row>
    <row r="11484" spans="1:11" x14ac:dyDescent="0.35">
      <c r="A11484">
        <v>31124</v>
      </c>
      <c r="B11484" t="s">
        <v>153</v>
      </c>
      <c r="C11484" s="70">
        <v>0</v>
      </c>
      <c r="D11484" s="70">
        <v>0</v>
      </c>
      <c r="E11484" s="71">
        <v>44891</v>
      </c>
      <c r="F11484" t="s">
        <v>17428</v>
      </c>
      <c r="G11484" t="s">
        <v>1912</v>
      </c>
      <c r="H11484" t="s">
        <v>16317</v>
      </c>
      <c r="I11484" t="s">
        <v>16317</v>
      </c>
      <c r="J11484" s="40">
        <v>274.35000000000002</v>
      </c>
      <c r="K11484" s="40">
        <v>0</v>
      </c>
    </row>
    <row r="11485" spans="1:11" x14ac:dyDescent="0.35">
      <c r="A11485">
        <v>31124</v>
      </c>
      <c r="B11485" t="s">
        <v>153</v>
      </c>
      <c r="C11485" s="70">
        <v>0</v>
      </c>
      <c r="D11485" s="70">
        <v>0</v>
      </c>
      <c r="E11485" s="71">
        <v>44895</v>
      </c>
      <c r="F11485" t="s">
        <v>16502</v>
      </c>
      <c r="G11485" t="s">
        <v>1912</v>
      </c>
      <c r="H11485" t="s">
        <v>15810</v>
      </c>
      <c r="I11485" t="s">
        <v>15810</v>
      </c>
      <c r="J11485" s="40">
        <v>14.53</v>
      </c>
      <c r="K11485" s="40">
        <v>0</v>
      </c>
    </row>
    <row r="11486" spans="1:11" x14ac:dyDescent="0.35">
      <c r="A11486">
        <v>31124</v>
      </c>
      <c r="B11486" t="s">
        <v>153</v>
      </c>
      <c r="C11486" s="70">
        <v>0</v>
      </c>
      <c r="D11486" s="70">
        <v>0</v>
      </c>
      <c r="E11486" s="71">
        <v>44895</v>
      </c>
      <c r="F11486" t="s">
        <v>16502</v>
      </c>
      <c r="G11486" t="s">
        <v>1912</v>
      </c>
      <c r="H11486" t="s">
        <v>15810</v>
      </c>
      <c r="I11486" t="s">
        <v>15810</v>
      </c>
      <c r="J11486" s="40">
        <v>14.53</v>
      </c>
      <c r="K11486" s="40">
        <v>0</v>
      </c>
    </row>
    <row r="11487" spans="1:11" x14ac:dyDescent="0.35">
      <c r="A11487">
        <v>31124</v>
      </c>
      <c r="B11487" t="s">
        <v>153</v>
      </c>
      <c r="C11487" s="70">
        <v>0</v>
      </c>
      <c r="D11487" s="70">
        <v>0</v>
      </c>
      <c r="E11487" s="71">
        <v>44895</v>
      </c>
      <c r="F11487" t="s">
        <v>16502</v>
      </c>
      <c r="G11487" t="s">
        <v>1912</v>
      </c>
      <c r="H11487" t="s">
        <v>15810</v>
      </c>
      <c r="I11487" t="s">
        <v>15810</v>
      </c>
      <c r="J11487" s="40">
        <v>20.34</v>
      </c>
      <c r="K11487" s="40">
        <v>0</v>
      </c>
    </row>
    <row r="11488" spans="1:11" x14ac:dyDescent="0.35">
      <c r="A11488">
        <v>31124</v>
      </c>
      <c r="B11488" t="s">
        <v>153</v>
      </c>
      <c r="C11488" s="70">
        <v>0</v>
      </c>
      <c r="D11488" s="70">
        <v>0</v>
      </c>
      <c r="E11488" s="71">
        <v>44895</v>
      </c>
      <c r="F11488" t="s">
        <v>16502</v>
      </c>
      <c r="G11488" t="s">
        <v>1912</v>
      </c>
      <c r="H11488" t="s">
        <v>15810</v>
      </c>
      <c r="I11488" t="s">
        <v>15810</v>
      </c>
      <c r="J11488" s="40">
        <v>10.17</v>
      </c>
      <c r="K11488" s="40">
        <v>0</v>
      </c>
    </row>
    <row r="11489" spans="1:11" x14ac:dyDescent="0.35">
      <c r="A11489">
        <v>31124</v>
      </c>
      <c r="B11489" t="s">
        <v>153</v>
      </c>
      <c r="C11489" s="70">
        <v>0</v>
      </c>
      <c r="D11489" s="70">
        <v>0</v>
      </c>
      <c r="E11489" s="71">
        <v>44895</v>
      </c>
      <c r="F11489" t="s">
        <v>4002</v>
      </c>
      <c r="G11489" t="s">
        <v>2247</v>
      </c>
      <c r="H11489" t="s">
        <v>1916</v>
      </c>
      <c r="I11489" t="s">
        <v>1916</v>
      </c>
      <c r="J11489" s="40">
        <v>42.35</v>
      </c>
      <c r="K11489" s="40">
        <v>0</v>
      </c>
    </row>
    <row r="11490" spans="1:11" x14ac:dyDescent="0.35">
      <c r="A11490">
        <v>31124</v>
      </c>
      <c r="B11490" t="s">
        <v>153</v>
      </c>
      <c r="C11490" s="70">
        <v>0</v>
      </c>
      <c r="D11490" s="70">
        <v>0</v>
      </c>
      <c r="E11490" s="71">
        <v>44926</v>
      </c>
      <c r="F11490" t="s">
        <v>16510</v>
      </c>
      <c r="G11490" t="s">
        <v>1912</v>
      </c>
      <c r="H11490" t="s">
        <v>3413</v>
      </c>
      <c r="I11490" t="s">
        <v>3413</v>
      </c>
      <c r="J11490" s="40">
        <v>14.21</v>
      </c>
      <c r="K11490" s="40">
        <v>0</v>
      </c>
    </row>
    <row r="11491" spans="1:11" x14ac:dyDescent="0.35">
      <c r="A11491">
        <v>31124</v>
      </c>
      <c r="B11491" t="s">
        <v>153</v>
      </c>
      <c r="C11491" s="70">
        <v>0</v>
      </c>
      <c r="D11491" s="70">
        <v>0</v>
      </c>
      <c r="E11491" s="71">
        <v>44926</v>
      </c>
      <c r="F11491" t="s">
        <v>15899</v>
      </c>
      <c r="G11491" t="s">
        <v>1912</v>
      </c>
      <c r="H11491" t="s">
        <v>15806</v>
      </c>
      <c r="I11491" t="s">
        <v>15806</v>
      </c>
      <c r="J11491" s="40">
        <v>7.7</v>
      </c>
      <c r="K11491" s="40">
        <v>0</v>
      </c>
    </row>
    <row r="11492" spans="1:11" x14ac:dyDescent="0.35">
      <c r="A11492">
        <v>31124</v>
      </c>
      <c r="B11492" t="s">
        <v>153</v>
      </c>
      <c r="C11492" s="70">
        <v>0</v>
      </c>
      <c r="D11492" s="70">
        <v>0</v>
      </c>
      <c r="E11492" s="71">
        <v>44926</v>
      </c>
      <c r="F11492" t="s">
        <v>15899</v>
      </c>
      <c r="G11492" t="s">
        <v>1912</v>
      </c>
      <c r="H11492" t="s">
        <v>15806</v>
      </c>
      <c r="I11492" t="s">
        <v>15806</v>
      </c>
      <c r="J11492" s="40">
        <v>351.8</v>
      </c>
      <c r="K11492" s="40">
        <v>0</v>
      </c>
    </row>
    <row r="11493" spans="1:11" x14ac:dyDescent="0.35">
      <c r="A11493">
        <v>31124</v>
      </c>
      <c r="B11493" t="s">
        <v>153</v>
      </c>
      <c r="C11493" s="70">
        <v>0</v>
      </c>
      <c r="D11493" s="70">
        <v>0</v>
      </c>
      <c r="E11493" s="71">
        <v>44926</v>
      </c>
      <c r="F11493" t="s">
        <v>15899</v>
      </c>
      <c r="G11493" t="s">
        <v>1912</v>
      </c>
      <c r="H11493" t="s">
        <v>15806</v>
      </c>
      <c r="I11493" t="s">
        <v>15806</v>
      </c>
      <c r="J11493" s="40">
        <v>29.84</v>
      </c>
      <c r="K11493" s="40">
        <v>0</v>
      </c>
    </row>
    <row r="11494" spans="1:11" x14ac:dyDescent="0.35">
      <c r="A11494">
        <v>31124</v>
      </c>
      <c r="B11494" t="s">
        <v>153</v>
      </c>
      <c r="C11494" s="70">
        <v>0</v>
      </c>
      <c r="D11494" s="70">
        <v>0</v>
      </c>
      <c r="E11494" s="71">
        <v>44926</v>
      </c>
      <c r="F11494" t="s">
        <v>15859</v>
      </c>
      <c r="G11494" t="s">
        <v>1912</v>
      </c>
      <c r="H11494" t="s">
        <v>15804</v>
      </c>
      <c r="I11494" t="s">
        <v>15804</v>
      </c>
      <c r="J11494" s="40">
        <v>14.21</v>
      </c>
      <c r="K11494" s="40">
        <v>0</v>
      </c>
    </row>
    <row r="11495" spans="1:11" x14ac:dyDescent="0.35">
      <c r="A11495">
        <v>31124</v>
      </c>
      <c r="B11495" t="s">
        <v>153</v>
      </c>
      <c r="C11495" s="70">
        <v>0</v>
      </c>
      <c r="D11495" s="70">
        <v>0</v>
      </c>
      <c r="E11495" s="71">
        <v>44926</v>
      </c>
      <c r="F11495" t="s">
        <v>15859</v>
      </c>
      <c r="G11495" t="s">
        <v>1912</v>
      </c>
      <c r="H11495" t="s">
        <v>15804</v>
      </c>
      <c r="I11495" t="s">
        <v>15804</v>
      </c>
      <c r="J11495" s="40">
        <v>14.21</v>
      </c>
      <c r="K11495" s="40">
        <v>0</v>
      </c>
    </row>
    <row r="11496" spans="1:11" x14ac:dyDescent="0.35">
      <c r="A11496">
        <v>31124</v>
      </c>
      <c r="B11496" t="s">
        <v>153</v>
      </c>
      <c r="C11496" s="70">
        <v>0</v>
      </c>
      <c r="D11496" s="70">
        <v>0</v>
      </c>
      <c r="E11496" s="71">
        <v>44926</v>
      </c>
      <c r="F11496" t="s">
        <v>15859</v>
      </c>
      <c r="G11496" t="s">
        <v>1912</v>
      </c>
      <c r="H11496" t="s">
        <v>15804</v>
      </c>
      <c r="I11496" t="s">
        <v>15804</v>
      </c>
      <c r="J11496" s="40">
        <v>19.89</v>
      </c>
      <c r="K11496" s="40">
        <v>0</v>
      </c>
    </row>
    <row r="11497" spans="1:11" x14ac:dyDescent="0.35">
      <c r="A11497">
        <v>31124</v>
      </c>
      <c r="B11497" t="s">
        <v>153</v>
      </c>
      <c r="C11497" s="70">
        <v>0</v>
      </c>
      <c r="D11497" s="70">
        <v>0</v>
      </c>
      <c r="E11497" s="71">
        <v>44926</v>
      </c>
      <c r="F11497" t="s">
        <v>15859</v>
      </c>
      <c r="G11497" t="s">
        <v>1912</v>
      </c>
      <c r="H11497" t="s">
        <v>15804</v>
      </c>
      <c r="I11497" t="s">
        <v>15804</v>
      </c>
      <c r="J11497" s="40">
        <v>9.9499999999999993</v>
      </c>
      <c r="K11497" s="40">
        <v>0</v>
      </c>
    </row>
    <row r="11498" spans="1:11" x14ac:dyDescent="0.35">
      <c r="A11498">
        <v>31124</v>
      </c>
      <c r="B11498" t="s">
        <v>153</v>
      </c>
      <c r="C11498" s="70">
        <v>0</v>
      </c>
      <c r="D11498" s="70">
        <v>0</v>
      </c>
      <c r="E11498" s="71">
        <v>44926</v>
      </c>
      <c r="F11498" t="s">
        <v>3652</v>
      </c>
      <c r="G11498" t="s">
        <v>2247</v>
      </c>
      <c r="H11498" t="s">
        <v>1911</v>
      </c>
      <c r="I11498" t="s">
        <v>1911</v>
      </c>
      <c r="J11498" s="40">
        <v>0</v>
      </c>
      <c r="K11498" s="40">
        <v>47.38</v>
      </c>
    </row>
    <row r="11499" spans="1:11" x14ac:dyDescent="0.35">
      <c r="A11499">
        <v>31124</v>
      </c>
      <c r="B11499" t="s">
        <v>153</v>
      </c>
      <c r="C11499" s="70">
        <v>0</v>
      </c>
      <c r="D11499" s="70">
        <v>0</v>
      </c>
      <c r="E11499" s="71">
        <v>44926</v>
      </c>
      <c r="F11499" t="s">
        <v>9991</v>
      </c>
      <c r="G11499" t="s">
        <v>2142</v>
      </c>
      <c r="H11499" t="s">
        <v>9990</v>
      </c>
      <c r="I11499" t="s">
        <v>9989</v>
      </c>
      <c r="J11499" s="40">
        <v>0</v>
      </c>
      <c r="K11499" s="40">
        <v>356.05</v>
      </c>
    </row>
    <row r="11500" spans="1:11" x14ac:dyDescent="0.35">
      <c r="A11500">
        <v>31124</v>
      </c>
      <c r="B11500" t="s">
        <v>153</v>
      </c>
      <c r="C11500" s="70">
        <v>0</v>
      </c>
      <c r="D11500" s="70">
        <v>0</v>
      </c>
      <c r="E11500" s="71">
        <v>44926</v>
      </c>
      <c r="F11500" t="s">
        <v>9988</v>
      </c>
      <c r="G11500" t="s">
        <v>2142</v>
      </c>
      <c r="H11500" t="s">
        <v>9987</v>
      </c>
      <c r="I11500" t="s">
        <v>9986</v>
      </c>
      <c r="J11500" s="40">
        <v>0</v>
      </c>
      <c r="K11500" s="40">
        <v>7.91</v>
      </c>
    </row>
    <row r="11501" spans="1:11" x14ac:dyDescent="0.35">
      <c r="A11501">
        <v>31124</v>
      </c>
      <c r="B11501" t="s">
        <v>153</v>
      </c>
      <c r="C11501" s="70">
        <v>0</v>
      </c>
      <c r="D11501" s="70">
        <v>0</v>
      </c>
      <c r="E11501" s="71">
        <v>44926</v>
      </c>
      <c r="F11501" t="s">
        <v>9985</v>
      </c>
      <c r="G11501" t="s">
        <v>2142</v>
      </c>
      <c r="H11501" t="s">
        <v>9984</v>
      </c>
      <c r="I11501" t="s">
        <v>9983</v>
      </c>
      <c r="J11501" s="40">
        <v>0</v>
      </c>
      <c r="K11501" s="40">
        <v>269.93</v>
      </c>
    </row>
    <row r="11502" spans="1:11" x14ac:dyDescent="0.35">
      <c r="A11502">
        <v>31124</v>
      </c>
      <c r="B11502" t="s">
        <v>153</v>
      </c>
      <c r="C11502" s="70">
        <v>0</v>
      </c>
      <c r="D11502" s="70">
        <v>0</v>
      </c>
      <c r="E11502" s="71">
        <v>44926</v>
      </c>
      <c r="F11502" t="s">
        <v>9982</v>
      </c>
      <c r="G11502" t="s">
        <v>2142</v>
      </c>
      <c r="H11502" t="s">
        <v>9981</v>
      </c>
      <c r="I11502" t="s">
        <v>9980</v>
      </c>
      <c r="J11502" s="40">
        <v>0</v>
      </c>
      <c r="K11502" s="40">
        <v>263.48</v>
      </c>
    </row>
    <row r="11503" spans="1:11" x14ac:dyDescent="0.35">
      <c r="A11503">
        <v>31124</v>
      </c>
      <c r="B11503" t="s">
        <v>153</v>
      </c>
      <c r="C11503" s="70">
        <v>0</v>
      </c>
      <c r="D11503" s="70">
        <v>0</v>
      </c>
      <c r="E11503" s="71">
        <v>44926</v>
      </c>
      <c r="F11503" t="s">
        <v>9979</v>
      </c>
      <c r="G11503" t="s">
        <v>2142</v>
      </c>
      <c r="H11503" t="s">
        <v>9978</v>
      </c>
      <c r="I11503" t="s">
        <v>9977</v>
      </c>
      <c r="J11503" s="40">
        <v>0</v>
      </c>
      <c r="K11503" s="40">
        <v>189.69</v>
      </c>
    </row>
    <row r="11504" spans="1:11" x14ac:dyDescent="0.35">
      <c r="A11504">
        <v>31124</v>
      </c>
      <c r="B11504" t="s">
        <v>153</v>
      </c>
      <c r="C11504" s="70">
        <v>0</v>
      </c>
      <c r="D11504" s="70">
        <v>0</v>
      </c>
      <c r="E11504" s="71">
        <v>44926</v>
      </c>
      <c r="F11504" t="s">
        <v>9976</v>
      </c>
      <c r="G11504" t="s">
        <v>2142</v>
      </c>
      <c r="H11504" t="s">
        <v>9975</v>
      </c>
      <c r="I11504" t="s">
        <v>9974</v>
      </c>
      <c r="J11504" s="40">
        <v>0</v>
      </c>
      <c r="K11504" s="40">
        <v>12.49</v>
      </c>
    </row>
    <row r="11505" spans="1:11" x14ac:dyDescent="0.35">
      <c r="A11505">
        <v>31124</v>
      </c>
      <c r="B11505" t="s">
        <v>153</v>
      </c>
      <c r="C11505" s="70">
        <v>0</v>
      </c>
      <c r="D11505" s="70">
        <v>0</v>
      </c>
      <c r="E11505" s="71">
        <v>44926</v>
      </c>
      <c r="F11505" t="s">
        <v>3479</v>
      </c>
      <c r="G11505" t="s">
        <v>2247</v>
      </c>
      <c r="H11505" t="s">
        <v>1911</v>
      </c>
      <c r="I11505" t="s">
        <v>1911</v>
      </c>
      <c r="J11505" s="40">
        <v>7.73</v>
      </c>
      <c r="K11505" s="40">
        <v>0</v>
      </c>
    </row>
    <row r="11506" spans="1:11" x14ac:dyDescent="0.35">
      <c r="A11506">
        <v>31125</v>
      </c>
      <c r="B11506" t="s">
        <v>154</v>
      </c>
      <c r="C11506" s="70">
        <v>-159640.95999999999</v>
      </c>
      <c r="D11506" s="70">
        <v>-51308.62</v>
      </c>
      <c r="E11506" s="71">
        <v>44562</v>
      </c>
      <c r="F11506" t="s">
        <v>6981</v>
      </c>
      <c r="G11506" t="s">
        <v>1907</v>
      </c>
      <c r="H11506" t="s">
        <v>6980</v>
      </c>
      <c r="I11506" t="s">
        <v>6979</v>
      </c>
      <c r="J11506" s="40">
        <v>181.58</v>
      </c>
      <c r="K11506" s="40">
        <v>0</v>
      </c>
    </row>
    <row r="11507" spans="1:11" x14ac:dyDescent="0.35">
      <c r="A11507">
        <v>31125</v>
      </c>
      <c r="B11507" t="s">
        <v>154</v>
      </c>
      <c r="C11507" s="70">
        <v>-159640.95999999999</v>
      </c>
      <c r="D11507" s="70">
        <v>-51308.62</v>
      </c>
      <c r="E11507" s="71">
        <v>44562</v>
      </c>
      <c r="F11507" t="s">
        <v>17427</v>
      </c>
      <c r="G11507" t="s">
        <v>1912</v>
      </c>
      <c r="H11507" t="s">
        <v>6769</v>
      </c>
      <c r="J11507" s="40">
        <v>-88725.94</v>
      </c>
      <c r="K11507" s="40">
        <v>0</v>
      </c>
    </row>
    <row r="11508" spans="1:11" x14ac:dyDescent="0.35">
      <c r="A11508">
        <v>31125</v>
      </c>
      <c r="B11508" t="s">
        <v>154</v>
      </c>
      <c r="C11508" s="70">
        <v>-159640.95999999999</v>
      </c>
      <c r="D11508" s="70">
        <v>-51308.62</v>
      </c>
      <c r="E11508" s="71">
        <v>44563</v>
      </c>
      <c r="F11508" t="s">
        <v>15948</v>
      </c>
      <c r="G11508" t="s">
        <v>2142</v>
      </c>
      <c r="H11508" t="s">
        <v>15947</v>
      </c>
      <c r="I11508" t="s">
        <v>15946</v>
      </c>
      <c r="J11508" s="40">
        <v>0</v>
      </c>
      <c r="K11508" s="40">
        <v>47149.27</v>
      </c>
    </row>
    <row r="11509" spans="1:11" x14ac:dyDescent="0.35">
      <c r="A11509">
        <v>31125</v>
      </c>
      <c r="B11509" t="s">
        <v>154</v>
      </c>
      <c r="C11509" s="70">
        <v>-159640.95999999999</v>
      </c>
      <c r="D11509" s="70">
        <v>-51308.62</v>
      </c>
      <c r="E11509" s="71">
        <v>44563</v>
      </c>
      <c r="F11509" t="s">
        <v>15945</v>
      </c>
      <c r="G11509" t="s">
        <v>2142</v>
      </c>
      <c r="H11509" t="s">
        <v>6674</v>
      </c>
      <c r="I11509" t="s">
        <v>6673</v>
      </c>
      <c r="J11509" s="40">
        <v>0</v>
      </c>
      <c r="K11509" s="40">
        <v>28690.31</v>
      </c>
    </row>
    <row r="11510" spans="1:11" x14ac:dyDescent="0.35">
      <c r="A11510">
        <v>31125</v>
      </c>
      <c r="B11510" t="s">
        <v>154</v>
      </c>
      <c r="C11510" s="70">
        <v>-159640.95999999999</v>
      </c>
      <c r="D11510" s="70">
        <v>-51308.62</v>
      </c>
      <c r="E11510" s="71">
        <v>44566</v>
      </c>
      <c r="F11510" t="s">
        <v>17426</v>
      </c>
      <c r="G11510" t="s">
        <v>15843</v>
      </c>
      <c r="H11510" t="s">
        <v>17425</v>
      </c>
      <c r="J11510" s="40">
        <v>88725.94</v>
      </c>
      <c r="K11510" s="40">
        <v>0</v>
      </c>
    </row>
    <row r="11511" spans="1:11" x14ac:dyDescent="0.35">
      <c r="A11511">
        <v>31125</v>
      </c>
      <c r="B11511" t="s">
        <v>154</v>
      </c>
      <c r="C11511" s="70">
        <v>-159640.95999999999</v>
      </c>
      <c r="D11511" s="70">
        <v>-51308.62</v>
      </c>
      <c r="E11511" s="71">
        <v>44566</v>
      </c>
      <c r="F11511" t="s">
        <v>17424</v>
      </c>
      <c r="G11511" t="s">
        <v>15843</v>
      </c>
      <c r="H11511" t="s">
        <v>17423</v>
      </c>
      <c r="J11511" s="40">
        <v>101700.15</v>
      </c>
      <c r="K11511" s="40">
        <v>0</v>
      </c>
    </row>
    <row r="11512" spans="1:11" x14ac:dyDescent="0.35">
      <c r="A11512">
        <v>31125</v>
      </c>
      <c r="B11512" t="s">
        <v>154</v>
      </c>
      <c r="C11512" s="70">
        <v>-159640.95999999999</v>
      </c>
      <c r="D11512" s="70">
        <v>-51308.62</v>
      </c>
      <c r="E11512" s="71">
        <v>44574</v>
      </c>
      <c r="F11512" t="s">
        <v>7741</v>
      </c>
      <c r="G11512" t="s">
        <v>2142</v>
      </c>
      <c r="H11512" t="s">
        <v>7740</v>
      </c>
      <c r="I11512" t="s">
        <v>7739</v>
      </c>
      <c r="J11512" s="40">
        <v>0</v>
      </c>
      <c r="K11512" s="40">
        <v>16813.650000000001</v>
      </c>
    </row>
    <row r="11513" spans="1:11" x14ac:dyDescent="0.35">
      <c r="A11513">
        <v>31125</v>
      </c>
      <c r="B11513" t="s">
        <v>154</v>
      </c>
      <c r="C11513" s="70">
        <v>-159640.95999999999</v>
      </c>
      <c r="D11513" s="70">
        <v>-51308.62</v>
      </c>
      <c r="E11513" s="71">
        <v>44588</v>
      </c>
      <c r="F11513" t="s">
        <v>17422</v>
      </c>
      <c r="G11513" t="s">
        <v>15843</v>
      </c>
      <c r="H11513" t="s">
        <v>17421</v>
      </c>
      <c r="J11513" s="40">
        <v>14308.63</v>
      </c>
      <c r="K11513" s="40">
        <v>0</v>
      </c>
    </row>
    <row r="11514" spans="1:11" x14ac:dyDescent="0.35">
      <c r="A11514">
        <v>31125</v>
      </c>
      <c r="B11514" t="s">
        <v>154</v>
      </c>
      <c r="C11514" s="70">
        <v>-159640.95999999999</v>
      </c>
      <c r="D11514" s="70">
        <v>-51308.62</v>
      </c>
      <c r="E11514" s="71">
        <v>44588</v>
      </c>
      <c r="F11514" t="s">
        <v>17420</v>
      </c>
      <c r="G11514" t="s">
        <v>15843</v>
      </c>
      <c r="H11514" t="s">
        <v>17419</v>
      </c>
      <c r="J11514" s="40">
        <v>28429.08</v>
      </c>
      <c r="K11514" s="40">
        <v>0</v>
      </c>
    </row>
    <row r="11515" spans="1:11" x14ac:dyDescent="0.35">
      <c r="A11515">
        <v>31125</v>
      </c>
      <c r="B11515" t="s">
        <v>154</v>
      </c>
      <c r="C11515" s="70">
        <v>-159640.95999999999</v>
      </c>
      <c r="D11515" s="70">
        <v>-51308.62</v>
      </c>
      <c r="E11515" s="71">
        <v>44588</v>
      </c>
      <c r="F11515" t="s">
        <v>6949</v>
      </c>
      <c r="G11515" t="s">
        <v>1907</v>
      </c>
      <c r="H11515" t="s">
        <v>6674</v>
      </c>
      <c r="I11515" t="s">
        <v>6673</v>
      </c>
      <c r="J11515" s="40">
        <v>0</v>
      </c>
      <c r="K11515" s="40">
        <v>156.9</v>
      </c>
    </row>
    <row r="11516" spans="1:11" x14ac:dyDescent="0.35">
      <c r="A11516">
        <v>31125</v>
      </c>
      <c r="B11516" t="s">
        <v>154</v>
      </c>
      <c r="C11516" s="70">
        <v>-159640.95999999999</v>
      </c>
      <c r="D11516" s="70">
        <v>-51308.62</v>
      </c>
      <c r="E11516" s="71">
        <v>44591</v>
      </c>
      <c r="F11516" t="s">
        <v>7738</v>
      </c>
      <c r="G11516" t="s">
        <v>2142</v>
      </c>
      <c r="H11516" t="s">
        <v>7737</v>
      </c>
      <c r="I11516" t="s">
        <v>7736</v>
      </c>
      <c r="J11516" s="40">
        <v>0</v>
      </c>
      <c r="K11516" s="40">
        <v>34186.92</v>
      </c>
    </row>
    <row r="11517" spans="1:11" x14ac:dyDescent="0.35">
      <c r="A11517">
        <v>31125</v>
      </c>
      <c r="B11517" t="s">
        <v>154</v>
      </c>
      <c r="C11517" s="70">
        <v>-159640.95999999999</v>
      </c>
      <c r="D11517" s="70">
        <v>-51308.62</v>
      </c>
      <c r="E11517" s="71">
        <v>44592</v>
      </c>
      <c r="F11517" t="s">
        <v>7869</v>
      </c>
      <c r="G11517" t="s">
        <v>2142</v>
      </c>
      <c r="H11517" t="s">
        <v>7868</v>
      </c>
      <c r="I11517" t="s">
        <v>7867</v>
      </c>
      <c r="J11517" s="40">
        <v>0</v>
      </c>
      <c r="K11517" s="40">
        <v>16677.57</v>
      </c>
    </row>
    <row r="11518" spans="1:11" x14ac:dyDescent="0.35">
      <c r="A11518">
        <v>31125</v>
      </c>
      <c r="B11518" t="s">
        <v>154</v>
      </c>
      <c r="C11518" s="70">
        <v>-159640.95999999999</v>
      </c>
      <c r="D11518" s="70">
        <v>-51308.62</v>
      </c>
      <c r="E11518" s="71">
        <v>44592</v>
      </c>
      <c r="F11518" t="s">
        <v>6911</v>
      </c>
      <c r="G11518" t="s">
        <v>2247</v>
      </c>
      <c r="J11518" s="40">
        <v>0</v>
      </c>
      <c r="K11518" s="40">
        <v>0</v>
      </c>
    </row>
    <row r="11519" spans="1:11" x14ac:dyDescent="0.35">
      <c r="A11519">
        <v>31125</v>
      </c>
      <c r="B11519" t="s">
        <v>154</v>
      </c>
      <c r="C11519" s="70">
        <v>-159640.95999999999</v>
      </c>
      <c r="D11519" s="70">
        <v>-51308.62</v>
      </c>
      <c r="E11519" s="71">
        <v>44592</v>
      </c>
      <c r="F11519" t="s">
        <v>7735</v>
      </c>
      <c r="G11519" t="s">
        <v>2142</v>
      </c>
      <c r="H11519" t="s">
        <v>7734</v>
      </c>
      <c r="I11519" t="s">
        <v>7733</v>
      </c>
      <c r="J11519" s="40">
        <v>0</v>
      </c>
      <c r="K11519" s="40">
        <v>68566.320000000007</v>
      </c>
    </row>
    <row r="11520" spans="1:11" x14ac:dyDescent="0.35">
      <c r="A11520">
        <v>31125</v>
      </c>
      <c r="B11520" t="s">
        <v>154</v>
      </c>
      <c r="C11520" s="70">
        <v>-159640.95999999999</v>
      </c>
      <c r="D11520" s="70">
        <v>-51308.62</v>
      </c>
      <c r="E11520" s="71">
        <v>44592</v>
      </c>
      <c r="F11520" t="s">
        <v>6726</v>
      </c>
      <c r="G11520" t="s">
        <v>2247</v>
      </c>
      <c r="H11520" t="s">
        <v>6720</v>
      </c>
      <c r="I11520" t="s">
        <v>6720</v>
      </c>
      <c r="J11520" s="40">
        <v>0</v>
      </c>
      <c r="K11520" s="40">
        <v>0</v>
      </c>
    </row>
    <row r="11521" spans="1:11" x14ac:dyDescent="0.35">
      <c r="A11521">
        <v>31125</v>
      </c>
      <c r="B11521" t="s">
        <v>154</v>
      </c>
      <c r="C11521" s="70">
        <v>-159640.95999999999</v>
      </c>
      <c r="D11521" s="70">
        <v>-51308.62</v>
      </c>
      <c r="E11521" s="71">
        <v>44593</v>
      </c>
      <c r="F11521" t="s">
        <v>7771</v>
      </c>
      <c r="G11521" t="s">
        <v>2142</v>
      </c>
      <c r="H11521" t="s">
        <v>7770</v>
      </c>
      <c r="I11521" t="s">
        <v>7769</v>
      </c>
      <c r="J11521" s="40">
        <v>0</v>
      </c>
      <c r="K11521" s="40">
        <v>650</v>
      </c>
    </row>
    <row r="11522" spans="1:11" x14ac:dyDescent="0.35">
      <c r="A11522">
        <v>31125</v>
      </c>
      <c r="B11522" t="s">
        <v>154</v>
      </c>
      <c r="C11522" s="70">
        <v>-159640.95999999999</v>
      </c>
      <c r="D11522" s="70">
        <v>-51308.62</v>
      </c>
      <c r="E11522" s="71">
        <v>44593</v>
      </c>
      <c r="F11522" t="s">
        <v>7768</v>
      </c>
      <c r="G11522" t="s">
        <v>2142</v>
      </c>
      <c r="H11522" t="s">
        <v>7767</v>
      </c>
      <c r="I11522" t="s">
        <v>7766</v>
      </c>
      <c r="J11522" s="40">
        <v>0</v>
      </c>
      <c r="K11522" s="40">
        <v>6500</v>
      </c>
    </row>
    <row r="11523" spans="1:11" x14ac:dyDescent="0.35">
      <c r="A11523">
        <v>31125</v>
      </c>
      <c r="B11523" t="s">
        <v>154</v>
      </c>
      <c r="C11523" s="70">
        <v>-159640.95999999999</v>
      </c>
      <c r="D11523" s="70">
        <v>-51308.62</v>
      </c>
      <c r="E11523" s="71">
        <v>44602</v>
      </c>
      <c r="F11523" t="s">
        <v>7796</v>
      </c>
      <c r="G11523" t="s">
        <v>2142</v>
      </c>
      <c r="H11523" t="s">
        <v>7795</v>
      </c>
      <c r="I11523" t="s">
        <v>7794</v>
      </c>
      <c r="J11523" s="40">
        <v>0</v>
      </c>
      <c r="K11523" s="40">
        <v>743.15</v>
      </c>
    </row>
    <row r="11524" spans="1:11" x14ac:dyDescent="0.35">
      <c r="A11524">
        <v>31125</v>
      </c>
      <c r="B11524" t="s">
        <v>154</v>
      </c>
      <c r="C11524" s="70">
        <v>-159640.95999999999</v>
      </c>
      <c r="D11524" s="70">
        <v>-51308.62</v>
      </c>
      <c r="E11524" s="71">
        <v>44603</v>
      </c>
      <c r="F11524" t="s">
        <v>17418</v>
      </c>
      <c r="G11524" t="s">
        <v>15843</v>
      </c>
      <c r="H11524" t="s">
        <v>6676</v>
      </c>
      <c r="J11524" s="40">
        <v>16712.46</v>
      </c>
      <c r="K11524" s="40">
        <v>0</v>
      </c>
    </row>
    <row r="11525" spans="1:11" x14ac:dyDescent="0.35">
      <c r="A11525">
        <v>31125</v>
      </c>
      <c r="B11525" t="s">
        <v>154</v>
      </c>
      <c r="C11525" s="70">
        <v>-159640.95999999999</v>
      </c>
      <c r="D11525" s="70">
        <v>-51308.62</v>
      </c>
      <c r="E11525" s="71">
        <v>44606</v>
      </c>
      <c r="F11525" t="s">
        <v>7875</v>
      </c>
      <c r="G11525" t="s">
        <v>2142</v>
      </c>
      <c r="H11525" t="s">
        <v>7874</v>
      </c>
      <c r="I11525" t="s">
        <v>7873</v>
      </c>
      <c r="J11525" s="40">
        <v>0</v>
      </c>
      <c r="K11525" s="40">
        <v>120369.82</v>
      </c>
    </row>
    <row r="11526" spans="1:11" x14ac:dyDescent="0.35">
      <c r="A11526">
        <v>31125</v>
      </c>
      <c r="B11526" t="s">
        <v>154</v>
      </c>
      <c r="C11526" s="70">
        <v>-159640.95999999999</v>
      </c>
      <c r="D11526" s="70">
        <v>-51308.62</v>
      </c>
      <c r="E11526" s="71">
        <v>44614</v>
      </c>
      <c r="F11526" t="s">
        <v>17417</v>
      </c>
      <c r="G11526" t="s">
        <v>15843</v>
      </c>
      <c r="H11526" t="s">
        <v>17416</v>
      </c>
      <c r="J11526" s="40">
        <v>110988.34</v>
      </c>
      <c r="K11526" s="40">
        <v>0</v>
      </c>
    </row>
    <row r="11527" spans="1:11" x14ac:dyDescent="0.35">
      <c r="A11527">
        <v>31125</v>
      </c>
      <c r="B11527" t="s">
        <v>154</v>
      </c>
      <c r="C11527" s="70">
        <v>-159640.95999999999</v>
      </c>
      <c r="D11527" s="70">
        <v>-51308.62</v>
      </c>
      <c r="E11527" s="71">
        <v>44614</v>
      </c>
      <c r="F11527" t="s">
        <v>17415</v>
      </c>
      <c r="G11527" t="s">
        <v>15843</v>
      </c>
      <c r="H11527" t="s">
        <v>3586</v>
      </c>
      <c r="J11527" s="40">
        <v>48004.39</v>
      </c>
      <c r="K11527" s="40">
        <v>0</v>
      </c>
    </row>
    <row r="11528" spans="1:11" x14ac:dyDescent="0.35">
      <c r="A11528">
        <v>31125</v>
      </c>
      <c r="B11528" t="s">
        <v>154</v>
      </c>
      <c r="C11528" s="70">
        <v>-159640.95999999999</v>
      </c>
      <c r="D11528" s="70">
        <v>-51308.62</v>
      </c>
      <c r="E11528" s="71">
        <v>44614</v>
      </c>
      <c r="F11528" t="s">
        <v>17414</v>
      </c>
      <c r="G11528" t="s">
        <v>15843</v>
      </c>
      <c r="H11528" t="s">
        <v>17413</v>
      </c>
      <c r="J11528" s="40">
        <v>127254.66</v>
      </c>
      <c r="K11528" s="40">
        <v>0</v>
      </c>
    </row>
    <row r="11529" spans="1:11" x14ac:dyDescent="0.35">
      <c r="A11529">
        <v>31125</v>
      </c>
      <c r="B11529" t="s">
        <v>154</v>
      </c>
      <c r="C11529" s="70">
        <v>-159640.95999999999</v>
      </c>
      <c r="D11529" s="70">
        <v>-51308.62</v>
      </c>
      <c r="E11529" s="71">
        <v>44616</v>
      </c>
      <c r="F11529" t="s">
        <v>7793</v>
      </c>
      <c r="G11529" t="s">
        <v>2142</v>
      </c>
      <c r="H11529" t="s">
        <v>7792</v>
      </c>
      <c r="I11529" t="s">
        <v>7791</v>
      </c>
      <c r="J11529" s="40">
        <v>0</v>
      </c>
      <c r="K11529" s="40">
        <v>22478.14</v>
      </c>
    </row>
    <row r="11530" spans="1:11" x14ac:dyDescent="0.35">
      <c r="A11530">
        <v>31125</v>
      </c>
      <c r="B11530" t="s">
        <v>154</v>
      </c>
      <c r="C11530" s="70">
        <v>-159640.95999999999</v>
      </c>
      <c r="D11530" s="70">
        <v>-51308.62</v>
      </c>
      <c r="E11530" s="71">
        <v>44617</v>
      </c>
      <c r="F11530" t="s">
        <v>7781</v>
      </c>
      <c r="G11530" t="s">
        <v>2142</v>
      </c>
      <c r="H11530" t="s">
        <v>7780</v>
      </c>
      <c r="I11530" t="s">
        <v>7779</v>
      </c>
      <c r="J11530" s="40">
        <v>0</v>
      </c>
      <c r="K11530" s="40">
        <v>18591.09</v>
      </c>
    </row>
    <row r="11531" spans="1:11" x14ac:dyDescent="0.35">
      <c r="A11531">
        <v>31125</v>
      </c>
      <c r="B11531" t="s">
        <v>154</v>
      </c>
      <c r="C11531" s="70">
        <v>-159640.95999999999</v>
      </c>
      <c r="D11531" s="70">
        <v>-51308.62</v>
      </c>
      <c r="E11531" s="71">
        <v>44619</v>
      </c>
      <c r="F11531" t="s">
        <v>7765</v>
      </c>
      <c r="G11531" t="s">
        <v>2142</v>
      </c>
      <c r="H11531" t="s">
        <v>7764</v>
      </c>
      <c r="I11531" t="s">
        <v>7763</v>
      </c>
      <c r="J11531" s="40">
        <v>0</v>
      </c>
      <c r="K11531" s="40">
        <v>69653.62</v>
      </c>
    </row>
    <row r="11532" spans="1:11" x14ac:dyDescent="0.35">
      <c r="A11532">
        <v>31125</v>
      </c>
      <c r="B11532" t="s">
        <v>154</v>
      </c>
      <c r="C11532" s="70">
        <v>-159640.95999999999</v>
      </c>
      <c r="D11532" s="70">
        <v>-51308.62</v>
      </c>
      <c r="E11532" s="71">
        <v>44619</v>
      </c>
      <c r="F11532" t="s">
        <v>7762</v>
      </c>
      <c r="G11532" t="s">
        <v>2142</v>
      </c>
      <c r="H11532" t="s">
        <v>7761</v>
      </c>
      <c r="I11532" t="s">
        <v>7760</v>
      </c>
      <c r="J11532" s="40">
        <v>0</v>
      </c>
      <c r="K11532" s="40">
        <v>4283.3</v>
      </c>
    </row>
    <row r="11533" spans="1:11" x14ac:dyDescent="0.35">
      <c r="A11533">
        <v>31125</v>
      </c>
      <c r="B11533" t="s">
        <v>154</v>
      </c>
      <c r="C11533" s="70">
        <v>-159640.95999999999</v>
      </c>
      <c r="D11533" s="70">
        <v>-51308.62</v>
      </c>
      <c r="E11533" s="71">
        <v>44620</v>
      </c>
      <c r="F11533" t="s">
        <v>14964</v>
      </c>
      <c r="G11533" t="s">
        <v>2142</v>
      </c>
      <c r="H11533" t="s">
        <v>14963</v>
      </c>
      <c r="I11533" t="s">
        <v>14957</v>
      </c>
      <c r="J11533" s="40">
        <v>0</v>
      </c>
      <c r="K11533" s="40">
        <v>-8235.1</v>
      </c>
    </row>
    <row r="11534" spans="1:11" x14ac:dyDescent="0.35">
      <c r="A11534">
        <v>31125</v>
      </c>
      <c r="B11534" t="s">
        <v>154</v>
      </c>
      <c r="C11534" s="70">
        <v>-159640.95999999999</v>
      </c>
      <c r="D11534" s="70">
        <v>-51308.62</v>
      </c>
      <c r="E11534" s="71">
        <v>44620</v>
      </c>
      <c r="F11534" t="s">
        <v>14962</v>
      </c>
      <c r="G11534" t="s">
        <v>2142</v>
      </c>
      <c r="H11534" t="s">
        <v>14961</v>
      </c>
      <c r="I11534" t="s">
        <v>14960</v>
      </c>
      <c r="J11534" s="40">
        <v>0</v>
      </c>
      <c r="K11534" s="40">
        <v>7038.55</v>
      </c>
    </row>
    <row r="11535" spans="1:11" x14ac:dyDescent="0.35">
      <c r="A11535">
        <v>31125</v>
      </c>
      <c r="B11535" t="s">
        <v>154</v>
      </c>
      <c r="C11535" s="70">
        <v>-159640.95999999999</v>
      </c>
      <c r="D11535" s="70">
        <v>-51308.62</v>
      </c>
      <c r="E11535" s="71">
        <v>44620</v>
      </c>
      <c r="F11535" t="s">
        <v>7844</v>
      </c>
      <c r="G11535" t="s">
        <v>2142</v>
      </c>
      <c r="H11535" t="s">
        <v>7843</v>
      </c>
      <c r="I11535" t="s">
        <v>7842</v>
      </c>
      <c r="J11535" s="40">
        <v>0</v>
      </c>
      <c r="K11535" s="40">
        <v>37233.29</v>
      </c>
    </row>
    <row r="11536" spans="1:11" x14ac:dyDescent="0.35">
      <c r="A11536">
        <v>31125</v>
      </c>
      <c r="B11536" t="s">
        <v>154</v>
      </c>
      <c r="C11536" s="70">
        <v>-159640.95999999999</v>
      </c>
      <c r="D11536" s="70">
        <v>-51308.62</v>
      </c>
      <c r="E11536" s="71">
        <v>44620</v>
      </c>
      <c r="F11536" t="s">
        <v>7744</v>
      </c>
      <c r="G11536" t="s">
        <v>2142</v>
      </c>
      <c r="H11536" t="s">
        <v>7743</v>
      </c>
      <c r="I11536" t="s">
        <v>7742</v>
      </c>
      <c r="J11536" s="40">
        <v>0</v>
      </c>
      <c r="K11536" s="40">
        <v>55214.51</v>
      </c>
    </row>
    <row r="11537" spans="1:11" x14ac:dyDescent="0.35">
      <c r="A11537">
        <v>31125</v>
      </c>
      <c r="B11537" t="s">
        <v>154</v>
      </c>
      <c r="C11537" s="70">
        <v>-159640.95999999999</v>
      </c>
      <c r="D11537" s="70">
        <v>-51308.62</v>
      </c>
      <c r="E11537" s="71">
        <v>44620</v>
      </c>
      <c r="F11537" t="s">
        <v>14959</v>
      </c>
      <c r="G11537" t="s">
        <v>2142</v>
      </c>
      <c r="H11537" t="s">
        <v>14958</v>
      </c>
      <c r="I11537" t="s">
        <v>14957</v>
      </c>
      <c r="J11537" s="40">
        <v>0</v>
      </c>
      <c r="K11537" s="40">
        <v>8235.1</v>
      </c>
    </row>
    <row r="11538" spans="1:11" x14ac:dyDescent="0.35">
      <c r="A11538">
        <v>31125</v>
      </c>
      <c r="B11538" t="s">
        <v>154</v>
      </c>
      <c r="C11538" s="70">
        <v>-159640.95999999999</v>
      </c>
      <c r="D11538" s="70">
        <v>-51308.62</v>
      </c>
      <c r="E11538" s="71">
        <v>44631</v>
      </c>
      <c r="F11538" t="s">
        <v>7677</v>
      </c>
      <c r="G11538" t="s">
        <v>2142</v>
      </c>
      <c r="H11538" t="s">
        <v>7676</v>
      </c>
      <c r="I11538" t="s">
        <v>7675</v>
      </c>
      <c r="J11538" s="40">
        <v>0</v>
      </c>
      <c r="K11538" s="40">
        <v>35849.31</v>
      </c>
    </row>
    <row r="11539" spans="1:11" x14ac:dyDescent="0.35">
      <c r="A11539">
        <v>31125</v>
      </c>
      <c r="B11539" t="s">
        <v>154</v>
      </c>
      <c r="C11539" s="70">
        <v>-159640.95999999999</v>
      </c>
      <c r="D11539" s="70">
        <v>-51308.62</v>
      </c>
      <c r="E11539" s="71">
        <v>44633</v>
      </c>
      <c r="F11539" t="s">
        <v>7803</v>
      </c>
      <c r="G11539" t="s">
        <v>2142</v>
      </c>
      <c r="H11539" t="s">
        <v>3947</v>
      </c>
      <c r="I11539" t="s">
        <v>3946</v>
      </c>
      <c r="J11539" s="40">
        <v>0</v>
      </c>
      <c r="K11539" s="40">
        <v>17697.59</v>
      </c>
    </row>
    <row r="11540" spans="1:11" x14ac:dyDescent="0.35">
      <c r="A11540">
        <v>31125</v>
      </c>
      <c r="B11540" t="s">
        <v>154</v>
      </c>
      <c r="C11540" s="70">
        <v>-159640.95999999999</v>
      </c>
      <c r="D11540" s="70">
        <v>-51308.62</v>
      </c>
      <c r="E11540" s="71">
        <v>44634</v>
      </c>
      <c r="F11540" t="s">
        <v>7689</v>
      </c>
      <c r="G11540" t="s">
        <v>2142</v>
      </c>
      <c r="H11540" t="s">
        <v>7688</v>
      </c>
      <c r="I11540" t="s">
        <v>7687</v>
      </c>
      <c r="J11540" s="40">
        <v>0</v>
      </c>
      <c r="K11540" s="40">
        <v>34651.089999999997</v>
      </c>
    </row>
    <row r="11541" spans="1:11" x14ac:dyDescent="0.35">
      <c r="A11541">
        <v>31125</v>
      </c>
      <c r="B11541" t="s">
        <v>154</v>
      </c>
      <c r="C11541" s="70">
        <v>-159640.95999999999</v>
      </c>
      <c r="D11541" s="70">
        <v>-51308.62</v>
      </c>
      <c r="E11541" s="71">
        <v>44634</v>
      </c>
      <c r="F11541" t="s">
        <v>7753</v>
      </c>
      <c r="G11541" t="s">
        <v>2142</v>
      </c>
      <c r="H11541" t="s">
        <v>7752</v>
      </c>
      <c r="I11541" t="s">
        <v>7751</v>
      </c>
      <c r="J11541" s="40">
        <v>0</v>
      </c>
      <c r="K11541" s="40">
        <v>6522.34</v>
      </c>
    </row>
    <row r="11542" spans="1:11" x14ac:dyDescent="0.35">
      <c r="A11542">
        <v>31125</v>
      </c>
      <c r="B11542" t="s">
        <v>154</v>
      </c>
      <c r="C11542" s="70">
        <v>-159640.95999999999</v>
      </c>
      <c r="D11542" s="70">
        <v>-51308.62</v>
      </c>
      <c r="E11542" s="71">
        <v>44637</v>
      </c>
      <c r="F11542" t="s">
        <v>7732</v>
      </c>
      <c r="G11542" t="s">
        <v>2142</v>
      </c>
      <c r="H11542" t="s">
        <v>7731</v>
      </c>
      <c r="I11542" t="s">
        <v>7730</v>
      </c>
      <c r="J11542" s="40">
        <v>0</v>
      </c>
      <c r="K11542" s="40">
        <v>21893.15</v>
      </c>
    </row>
    <row r="11543" spans="1:11" x14ac:dyDescent="0.35">
      <c r="A11543">
        <v>31125</v>
      </c>
      <c r="B11543" t="s">
        <v>154</v>
      </c>
      <c r="C11543" s="70">
        <v>-159640.95999999999</v>
      </c>
      <c r="D11543" s="70">
        <v>-51308.62</v>
      </c>
      <c r="E11543" s="71">
        <v>44640</v>
      </c>
      <c r="F11543" t="s">
        <v>7729</v>
      </c>
      <c r="G11543" t="s">
        <v>2142</v>
      </c>
      <c r="H11543" t="s">
        <v>7728</v>
      </c>
      <c r="I11543" t="s">
        <v>7727</v>
      </c>
      <c r="J11543" s="40">
        <v>0</v>
      </c>
      <c r="K11543" s="40">
        <v>22148</v>
      </c>
    </row>
    <row r="11544" spans="1:11" x14ac:dyDescent="0.35">
      <c r="A11544">
        <v>31125</v>
      </c>
      <c r="B11544" t="s">
        <v>154</v>
      </c>
      <c r="C11544" s="70">
        <v>-159640.95999999999</v>
      </c>
      <c r="D11544" s="70">
        <v>-51308.62</v>
      </c>
      <c r="E11544" s="71">
        <v>44641</v>
      </c>
      <c r="F11544" t="s">
        <v>17412</v>
      </c>
      <c r="G11544" t="s">
        <v>15843</v>
      </c>
      <c r="H11544" t="s">
        <v>17411</v>
      </c>
      <c r="J11544" s="40">
        <v>118208.76</v>
      </c>
      <c r="K11544" s="40">
        <v>0</v>
      </c>
    </row>
    <row r="11545" spans="1:11" x14ac:dyDescent="0.35">
      <c r="A11545">
        <v>31125</v>
      </c>
      <c r="B11545" t="s">
        <v>154</v>
      </c>
      <c r="C11545" s="70">
        <v>-159640.95999999999</v>
      </c>
      <c r="D11545" s="70">
        <v>-51308.62</v>
      </c>
      <c r="E11545" s="71">
        <v>44641</v>
      </c>
      <c r="F11545" t="s">
        <v>17410</v>
      </c>
      <c r="G11545" t="s">
        <v>15843</v>
      </c>
      <c r="H11545" t="s">
        <v>17409</v>
      </c>
      <c r="J11545" s="40">
        <v>40574.79</v>
      </c>
      <c r="K11545" s="40">
        <v>0</v>
      </c>
    </row>
    <row r="11546" spans="1:11" x14ac:dyDescent="0.35">
      <c r="A11546">
        <v>31125</v>
      </c>
      <c r="B11546" t="s">
        <v>154</v>
      </c>
      <c r="C11546" s="70">
        <v>-159640.95999999999</v>
      </c>
      <c r="D11546" s="70">
        <v>-51308.62</v>
      </c>
      <c r="E11546" s="71">
        <v>44641</v>
      </c>
      <c r="F11546" t="s">
        <v>17408</v>
      </c>
      <c r="G11546" t="s">
        <v>15843</v>
      </c>
      <c r="H11546" t="s">
        <v>17407</v>
      </c>
      <c r="J11546" s="40">
        <v>54209.24</v>
      </c>
      <c r="K11546" s="40">
        <v>0</v>
      </c>
    </row>
    <row r="11547" spans="1:11" x14ac:dyDescent="0.35">
      <c r="A11547">
        <v>31125</v>
      </c>
      <c r="B11547" t="s">
        <v>154</v>
      </c>
      <c r="C11547" s="70">
        <v>-159640.95999999999</v>
      </c>
      <c r="D11547" s="70">
        <v>-51308.62</v>
      </c>
      <c r="E11547" s="71">
        <v>44644</v>
      </c>
      <c r="F11547" t="s">
        <v>17406</v>
      </c>
      <c r="G11547" t="s">
        <v>15843</v>
      </c>
      <c r="H11547" t="s">
        <v>17405</v>
      </c>
      <c r="J11547" s="40">
        <v>6597.8</v>
      </c>
      <c r="K11547" s="40">
        <v>0</v>
      </c>
    </row>
    <row r="11548" spans="1:11" x14ac:dyDescent="0.35">
      <c r="A11548">
        <v>31125</v>
      </c>
      <c r="B11548" t="s">
        <v>154</v>
      </c>
      <c r="C11548" s="70">
        <v>-159640.95999999999</v>
      </c>
      <c r="D11548" s="70">
        <v>-51308.62</v>
      </c>
      <c r="E11548" s="71">
        <v>44651</v>
      </c>
      <c r="F11548" t="s">
        <v>7726</v>
      </c>
      <c r="G11548" t="s">
        <v>2142</v>
      </c>
      <c r="H11548" t="s">
        <v>7725</v>
      </c>
      <c r="I11548" t="s">
        <v>7724</v>
      </c>
      <c r="J11548" s="40">
        <v>0</v>
      </c>
      <c r="K11548" s="40">
        <v>47550.43</v>
      </c>
    </row>
    <row r="11549" spans="1:11" x14ac:dyDescent="0.35">
      <c r="A11549">
        <v>31125</v>
      </c>
      <c r="B11549" t="s">
        <v>154</v>
      </c>
      <c r="C11549" s="70">
        <v>-159640.95999999999</v>
      </c>
      <c r="D11549" s="70">
        <v>-51308.62</v>
      </c>
      <c r="E11549" s="71">
        <v>44651</v>
      </c>
      <c r="F11549" t="s">
        <v>7723</v>
      </c>
      <c r="G11549" t="s">
        <v>2142</v>
      </c>
      <c r="H11549" t="s">
        <v>7722</v>
      </c>
      <c r="I11549" t="s">
        <v>7721</v>
      </c>
      <c r="J11549" s="40">
        <v>0</v>
      </c>
      <c r="K11549" s="40">
        <v>60074.86</v>
      </c>
    </row>
    <row r="11550" spans="1:11" x14ac:dyDescent="0.35">
      <c r="A11550">
        <v>31125</v>
      </c>
      <c r="B11550" t="s">
        <v>154</v>
      </c>
      <c r="C11550" s="70">
        <v>-159640.95999999999</v>
      </c>
      <c r="D11550" s="70">
        <v>-51308.62</v>
      </c>
      <c r="E11550" s="71">
        <v>44651</v>
      </c>
      <c r="F11550" t="s">
        <v>6677</v>
      </c>
      <c r="G11550" t="s">
        <v>1907</v>
      </c>
      <c r="H11550" t="s">
        <v>6676</v>
      </c>
      <c r="J11550" s="40">
        <v>595.63</v>
      </c>
      <c r="K11550" s="40">
        <v>0</v>
      </c>
    </row>
    <row r="11551" spans="1:11" x14ac:dyDescent="0.35">
      <c r="A11551">
        <v>31125</v>
      </c>
      <c r="B11551" t="s">
        <v>154</v>
      </c>
      <c r="C11551" s="70">
        <v>-159640.95999999999</v>
      </c>
      <c r="D11551" s="70">
        <v>-51308.62</v>
      </c>
      <c r="E11551" s="71">
        <v>44651</v>
      </c>
      <c r="F11551" t="s">
        <v>6675</v>
      </c>
      <c r="G11551" t="s">
        <v>1907</v>
      </c>
      <c r="H11551" t="s">
        <v>6674</v>
      </c>
      <c r="I11551" t="s">
        <v>6673</v>
      </c>
      <c r="J11551" s="40">
        <v>1347.94</v>
      </c>
      <c r="K11551" s="40">
        <v>0</v>
      </c>
    </row>
    <row r="11552" spans="1:11" x14ac:dyDescent="0.35">
      <c r="A11552">
        <v>31125</v>
      </c>
      <c r="B11552" t="s">
        <v>154</v>
      </c>
      <c r="C11552" s="70">
        <v>-159640.95999999999</v>
      </c>
      <c r="D11552" s="70">
        <v>-51308.62</v>
      </c>
      <c r="E11552" s="71">
        <v>44651</v>
      </c>
      <c r="F11552" t="s">
        <v>6672</v>
      </c>
      <c r="G11552" t="s">
        <v>1907</v>
      </c>
      <c r="H11552" t="s">
        <v>6671</v>
      </c>
      <c r="I11552" t="s">
        <v>6670</v>
      </c>
      <c r="J11552" s="40">
        <v>0</v>
      </c>
      <c r="K11552" s="40">
        <v>789.74</v>
      </c>
    </row>
    <row r="11553" spans="1:11" x14ac:dyDescent="0.35">
      <c r="A11553">
        <v>31125</v>
      </c>
      <c r="B11553" t="s">
        <v>154</v>
      </c>
      <c r="C11553" s="70">
        <v>-159640.95999999999</v>
      </c>
      <c r="D11553" s="70">
        <v>-51308.62</v>
      </c>
      <c r="E11553" s="71">
        <v>44651</v>
      </c>
      <c r="F11553" t="s">
        <v>6627</v>
      </c>
      <c r="G11553" t="s">
        <v>2247</v>
      </c>
      <c r="J11553" s="40">
        <v>0</v>
      </c>
      <c r="K11553" s="40">
        <v>0</v>
      </c>
    </row>
    <row r="11554" spans="1:11" x14ac:dyDescent="0.35">
      <c r="A11554">
        <v>31125</v>
      </c>
      <c r="B11554" t="s">
        <v>154</v>
      </c>
      <c r="C11554" s="70">
        <v>-159640.95999999999</v>
      </c>
      <c r="D11554" s="70">
        <v>-51308.62</v>
      </c>
      <c r="E11554" s="71">
        <v>44652</v>
      </c>
      <c r="F11554" t="s">
        <v>6418</v>
      </c>
      <c r="G11554" t="s">
        <v>1907</v>
      </c>
      <c r="H11554" t="s">
        <v>6417</v>
      </c>
      <c r="J11554" s="40">
        <v>499.03</v>
      </c>
      <c r="K11554" s="40">
        <v>0</v>
      </c>
    </row>
    <row r="11555" spans="1:11" x14ac:dyDescent="0.35">
      <c r="A11555">
        <v>31125</v>
      </c>
      <c r="B11555" t="s">
        <v>154</v>
      </c>
      <c r="C11555" s="70">
        <v>-159640.95999999999</v>
      </c>
      <c r="D11555" s="70">
        <v>-51308.62</v>
      </c>
      <c r="E11555" s="71">
        <v>44662</v>
      </c>
      <c r="F11555" t="s">
        <v>17404</v>
      </c>
      <c r="G11555" t="s">
        <v>15843</v>
      </c>
      <c r="H11555" t="s">
        <v>17403</v>
      </c>
      <c r="J11555" s="40">
        <v>70500.399999999994</v>
      </c>
      <c r="K11555" s="40">
        <v>0</v>
      </c>
    </row>
    <row r="11556" spans="1:11" x14ac:dyDescent="0.35">
      <c r="A11556">
        <v>31125</v>
      </c>
      <c r="B11556" t="s">
        <v>154</v>
      </c>
      <c r="C11556" s="70">
        <v>-159640.95999999999</v>
      </c>
      <c r="D11556" s="70">
        <v>-51308.62</v>
      </c>
      <c r="E11556" s="71">
        <v>44662</v>
      </c>
      <c r="F11556" t="s">
        <v>17402</v>
      </c>
      <c r="G11556" t="s">
        <v>15843</v>
      </c>
      <c r="H11556" t="s">
        <v>17401</v>
      </c>
      <c r="J11556" s="40">
        <v>43672.72</v>
      </c>
      <c r="K11556" s="40">
        <v>0</v>
      </c>
    </row>
    <row r="11557" spans="1:11" x14ac:dyDescent="0.35">
      <c r="A11557">
        <v>31125</v>
      </c>
      <c r="B11557" t="s">
        <v>154</v>
      </c>
      <c r="C11557" s="70">
        <v>-159640.95999999999</v>
      </c>
      <c r="D11557" s="70">
        <v>-51308.62</v>
      </c>
      <c r="E11557" s="71">
        <v>44662</v>
      </c>
      <c r="F11557" t="s">
        <v>17400</v>
      </c>
      <c r="G11557" t="s">
        <v>15843</v>
      </c>
      <c r="H11557" t="s">
        <v>17399</v>
      </c>
      <c r="J11557" s="40">
        <v>47269.86</v>
      </c>
      <c r="K11557" s="40">
        <v>0</v>
      </c>
    </row>
    <row r="11558" spans="1:11" x14ac:dyDescent="0.35">
      <c r="A11558">
        <v>31125</v>
      </c>
      <c r="B11558" t="s">
        <v>154</v>
      </c>
      <c r="C11558" s="70">
        <v>-159640.95999999999</v>
      </c>
      <c r="D11558" s="70">
        <v>-51308.62</v>
      </c>
      <c r="E11558" s="71">
        <v>44663</v>
      </c>
      <c r="F11558" t="s">
        <v>7668</v>
      </c>
      <c r="G11558" t="s">
        <v>2142</v>
      </c>
      <c r="H11558" t="s">
        <v>7667</v>
      </c>
      <c r="I11558" t="s">
        <v>7666</v>
      </c>
      <c r="J11558" s="40">
        <v>0</v>
      </c>
      <c r="K11558" s="40">
        <v>732.29</v>
      </c>
    </row>
    <row r="11559" spans="1:11" x14ac:dyDescent="0.35">
      <c r="A11559">
        <v>31125</v>
      </c>
      <c r="B11559" t="s">
        <v>154</v>
      </c>
      <c r="C11559" s="70">
        <v>-159640.95999999999</v>
      </c>
      <c r="D11559" s="70">
        <v>-51308.62</v>
      </c>
      <c r="E11559" s="71">
        <v>44663</v>
      </c>
      <c r="F11559" t="s">
        <v>7656</v>
      </c>
      <c r="G11559" t="s">
        <v>2142</v>
      </c>
      <c r="H11559" t="s">
        <v>7655</v>
      </c>
      <c r="I11559" t="s">
        <v>7654</v>
      </c>
      <c r="J11559" s="40">
        <v>0</v>
      </c>
      <c r="K11559" s="40">
        <v>732.29</v>
      </c>
    </row>
    <row r="11560" spans="1:11" x14ac:dyDescent="0.35">
      <c r="A11560">
        <v>31125</v>
      </c>
      <c r="B11560" t="s">
        <v>154</v>
      </c>
      <c r="C11560" s="70">
        <v>-159640.95999999999</v>
      </c>
      <c r="D11560" s="70">
        <v>-51308.62</v>
      </c>
      <c r="E11560" s="71">
        <v>44663</v>
      </c>
      <c r="F11560" t="s">
        <v>7720</v>
      </c>
      <c r="G11560" t="s">
        <v>2142</v>
      </c>
      <c r="H11560" t="s">
        <v>7719</v>
      </c>
      <c r="I11560" t="s">
        <v>7718</v>
      </c>
      <c r="J11560" s="40">
        <v>0</v>
      </c>
      <c r="K11560" s="40">
        <v>63339.31</v>
      </c>
    </row>
    <row r="11561" spans="1:11" x14ac:dyDescent="0.35">
      <c r="A11561">
        <v>31125</v>
      </c>
      <c r="B11561" t="s">
        <v>154</v>
      </c>
      <c r="C11561" s="70">
        <v>-159640.95999999999</v>
      </c>
      <c r="D11561" s="70">
        <v>-51308.62</v>
      </c>
      <c r="E11561" s="71">
        <v>44663</v>
      </c>
      <c r="F11561" t="s">
        <v>7634</v>
      </c>
      <c r="G11561" t="s">
        <v>2142</v>
      </c>
      <c r="H11561" t="s">
        <v>6409</v>
      </c>
      <c r="I11561" t="s">
        <v>6408</v>
      </c>
      <c r="J11561" s="40">
        <v>0</v>
      </c>
      <c r="K11561" s="40">
        <v>706.29</v>
      </c>
    </row>
    <row r="11562" spans="1:11" x14ac:dyDescent="0.35">
      <c r="A11562">
        <v>31125</v>
      </c>
      <c r="B11562" t="s">
        <v>154</v>
      </c>
      <c r="C11562" s="70">
        <v>-159640.95999999999</v>
      </c>
      <c r="D11562" s="70">
        <v>-51308.62</v>
      </c>
      <c r="E11562" s="71">
        <v>44663</v>
      </c>
      <c r="F11562" t="s">
        <v>7674</v>
      </c>
      <c r="G11562" t="s">
        <v>2142</v>
      </c>
      <c r="H11562" t="s">
        <v>7673</v>
      </c>
      <c r="I11562" t="s">
        <v>7672</v>
      </c>
      <c r="J11562" s="40">
        <v>0</v>
      </c>
      <c r="K11562" s="40">
        <v>18879.79</v>
      </c>
    </row>
    <row r="11563" spans="1:11" x14ac:dyDescent="0.35">
      <c r="A11563">
        <v>31125</v>
      </c>
      <c r="B11563" t="s">
        <v>154</v>
      </c>
      <c r="C11563" s="70">
        <v>-159640.95999999999</v>
      </c>
      <c r="D11563" s="70">
        <v>-51308.62</v>
      </c>
      <c r="E11563" s="71">
        <v>44663</v>
      </c>
      <c r="F11563" t="s">
        <v>17398</v>
      </c>
      <c r="G11563" t="s">
        <v>2142</v>
      </c>
      <c r="H11563" t="s">
        <v>17397</v>
      </c>
      <c r="I11563" t="s">
        <v>17396</v>
      </c>
      <c r="J11563" s="40">
        <v>0</v>
      </c>
      <c r="K11563" s="40">
        <v>20826.38</v>
      </c>
    </row>
    <row r="11564" spans="1:11" x14ac:dyDescent="0.35">
      <c r="A11564">
        <v>31125</v>
      </c>
      <c r="B11564" t="s">
        <v>154</v>
      </c>
      <c r="C11564" s="70">
        <v>-159640.95999999999</v>
      </c>
      <c r="D11564" s="70">
        <v>-51308.62</v>
      </c>
      <c r="E11564" s="71">
        <v>44663</v>
      </c>
      <c r="F11564" t="s">
        <v>17395</v>
      </c>
      <c r="G11564" t="s">
        <v>2142</v>
      </c>
      <c r="H11564" t="s">
        <v>17394</v>
      </c>
      <c r="I11564" t="s">
        <v>17393</v>
      </c>
      <c r="J11564" s="40">
        <v>0</v>
      </c>
      <c r="K11564" s="40">
        <v>19326.560000000001</v>
      </c>
    </row>
    <row r="11565" spans="1:11" x14ac:dyDescent="0.35">
      <c r="A11565">
        <v>31125</v>
      </c>
      <c r="B11565" t="s">
        <v>154</v>
      </c>
      <c r="C11565" s="70">
        <v>-159640.95999999999</v>
      </c>
      <c r="D11565" s="70">
        <v>-51308.62</v>
      </c>
      <c r="E11565" s="71">
        <v>44663</v>
      </c>
      <c r="F11565" t="s">
        <v>17392</v>
      </c>
      <c r="G11565" t="s">
        <v>2142</v>
      </c>
      <c r="H11565" t="s">
        <v>17391</v>
      </c>
      <c r="I11565" t="s">
        <v>17390</v>
      </c>
      <c r="J11565" s="40">
        <v>0</v>
      </c>
      <c r="K11565" s="40">
        <v>23991.599999999999</v>
      </c>
    </row>
    <row r="11566" spans="1:11" x14ac:dyDescent="0.35">
      <c r="A11566">
        <v>31125</v>
      </c>
      <c r="B11566" t="s">
        <v>154</v>
      </c>
      <c r="C11566" s="70">
        <v>-159640.95999999999</v>
      </c>
      <c r="D11566" s="70">
        <v>-51308.62</v>
      </c>
      <c r="E11566" s="71">
        <v>44664</v>
      </c>
      <c r="F11566" t="s">
        <v>7799</v>
      </c>
      <c r="G11566" t="s">
        <v>2142</v>
      </c>
      <c r="H11566" t="s">
        <v>7798</v>
      </c>
      <c r="I11566" t="s">
        <v>7797</v>
      </c>
      <c r="J11566" s="40">
        <v>0</v>
      </c>
      <c r="K11566" s="40">
        <v>29726.01</v>
      </c>
    </row>
    <row r="11567" spans="1:11" x14ac:dyDescent="0.35">
      <c r="A11567">
        <v>31125</v>
      </c>
      <c r="B11567" t="s">
        <v>154</v>
      </c>
      <c r="C11567" s="70">
        <v>-159640.95999999999</v>
      </c>
      <c r="D11567" s="70">
        <v>-51308.62</v>
      </c>
      <c r="E11567" s="71">
        <v>44664</v>
      </c>
      <c r="F11567" t="s">
        <v>7750</v>
      </c>
      <c r="G11567" t="s">
        <v>2142</v>
      </c>
      <c r="H11567" t="s">
        <v>7749</v>
      </c>
      <c r="I11567" t="s">
        <v>7748</v>
      </c>
      <c r="J11567" s="40">
        <v>0</v>
      </c>
      <c r="K11567" s="40">
        <v>6507.33</v>
      </c>
    </row>
    <row r="11568" spans="1:11" x14ac:dyDescent="0.35">
      <c r="A11568">
        <v>31125</v>
      </c>
      <c r="B11568" t="s">
        <v>154</v>
      </c>
      <c r="C11568" s="70">
        <v>-159640.95999999999</v>
      </c>
      <c r="D11568" s="70">
        <v>-51308.62</v>
      </c>
      <c r="E11568" s="71">
        <v>44664</v>
      </c>
      <c r="F11568" t="s">
        <v>7717</v>
      </c>
      <c r="G11568" t="s">
        <v>2142</v>
      </c>
      <c r="H11568" t="s">
        <v>7716</v>
      </c>
      <c r="I11568" t="s">
        <v>7715</v>
      </c>
      <c r="J11568" s="40">
        <v>0</v>
      </c>
      <c r="K11568" s="40">
        <v>38198.61</v>
      </c>
    </row>
    <row r="11569" spans="1:11" x14ac:dyDescent="0.35">
      <c r="A11569">
        <v>31125</v>
      </c>
      <c r="B11569" t="s">
        <v>154</v>
      </c>
      <c r="C11569" s="70">
        <v>-159640.95999999999</v>
      </c>
      <c r="D11569" s="70">
        <v>-51308.62</v>
      </c>
      <c r="E11569" s="71">
        <v>44664</v>
      </c>
      <c r="F11569" t="s">
        <v>6410</v>
      </c>
      <c r="G11569" t="s">
        <v>1907</v>
      </c>
      <c r="H11569" t="s">
        <v>6409</v>
      </c>
      <c r="I11569" t="s">
        <v>6408</v>
      </c>
      <c r="J11569" s="40">
        <v>706.78</v>
      </c>
      <c r="K11569" s="40">
        <v>0</v>
      </c>
    </row>
    <row r="11570" spans="1:11" x14ac:dyDescent="0.35">
      <c r="A11570">
        <v>31125</v>
      </c>
      <c r="B11570" t="s">
        <v>154</v>
      </c>
      <c r="C11570" s="70">
        <v>-159640.95999999999</v>
      </c>
      <c r="D11570" s="70">
        <v>-51308.62</v>
      </c>
      <c r="E11570" s="71">
        <v>44665</v>
      </c>
      <c r="F11570" t="s">
        <v>7686</v>
      </c>
      <c r="G11570" t="s">
        <v>2142</v>
      </c>
      <c r="H11570" t="s">
        <v>7685</v>
      </c>
      <c r="I11570" t="s">
        <v>7684</v>
      </c>
      <c r="J11570" s="40">
        <v>0</v>
      </c>
      <c r="K11570" s="40">
        <v>11732.69</v>
      </c>
    </row>
    <row r="11571" spans="1:11" x14ac:dyDescent="0.35">
      <c r="A11571">
        <v>31125</v>
      </c>
      <c r="B11571" t="s">
        <v>154</v>
      </c>
      <c r="C11571" s="70">
        <v>-159640.95999999999</v>
      </c>
      <c r="D11571" s="70">
        <v>-51308.62</v>
      </c>
      <c r="E11571" s="71">
        <v>44670</v>
      </c>
      <c r="F11571" t="s">
        <v>7671</v>
      </c>
      <c r="G11571" t="s">
        <v>2142</v>
      </c>
      <c r="H11571" t="s">
        <v>7670</v>
      </c>
      <c r="I11571" t="s">
        <v>7669</v>
      </c>
      <c r="J11571" s="40">
        <v>0</v>
      </c>
      <c r="K11571" s="40">
        <v>747.18</v>
      </c>
    </row>
    <row r="11572" spans="1:11" x14ac:dyDescent="0.35">
      <c r="A11572">
        <v>31125</v>
      </c>
      <c r="B11572" t="s">
        <v>154</v>
      </c>
      <c r="C11572" s="70">
        <v>-159640.95999999999</v>
      </c>
      <c r="D11572" s="70">
        <v>-51308.62</v>
      </c>
      <c r="E11572" s="71">
        <v>44672</v>
      </c>
      <c r="F11572" t="s">
        <v>7714</v>
      </c>
      <c r="G11572" t="s">
        <v>2142</v>
      </c>
      <c r="H11572" t="s">
        <v>7713</v>
      </c>
      <c r="I11572" t="s">
        <v>7712</v>
      </c>
      <c r="J11572" s="40">
        <v>0</v>
      </c>
      <c r="K11572" s="40">
        <v>22000.66</v>
      </c>
    </row>
    <row r="11573" spans="1:11" x14ac:dyDescent="0.35">
      <c r="A11573">
        <v>31125</v>
      </c>
      <c r="B11573" t="s">
        <v>154</v>
      </c>
      <c r="C11573" s="70">
        <v>-159640.95999999999</v>
      </c>
      <c r="D11573" s="70">
        <v>-51308.62</v>
      </c>
      <c r="E11573" s="71">
        <v>44678</v>
      </c>
      <c r="F11573" t="s">
        <v>17389</v>
      </c>
      <c r="G11573" t="s">
        <v>15843</v>
      </c>
      <c r="H11573" t="s">
        <v>17388</v>
      </c>
      <c r="J11573" s="40">
        <v>29725.52</v>
      </c>
      <c r="K11573" s="40">
        <v>0</v>
      </c>
    </row>
    <row r="11574" spans="1:11" x14ac:dyDescent="0.35">
      <c r="A11574">
        <v>31125</v>
      </c>
      <c r="B11574" t="s">
        <v>154</v>
      </c>
      <c r="C11574" s="70">
        <v>-159640.95999999999</v>
      </c>
      <c r="D11574" s="70">
        <v>-51308.62</v>
      </c>
      <c r="E11574" s="71">
        <v>44678</v>
      </c>
      <c r="F11574" t="s">
        <v>17387</v>
      </c>
      <c r="G11574" t="s">
        <v>15843</v>
      </c>
      <c r="H11574" t="s">
        <v>6417</v>
      </c>
      <c r="J11574" s="40">
        <v>6288.87</v>
      </c>
      <c r="K11574" s="40">
        <v>0</v>
      </c>
    </row>
    <row r="11575" spans="1:11" x14ac:dyDescent="0.35">
      <c r="A11575">
        <v>31125</v>
      </c>
      <c r="B11575" t="s">
        <v>154</v>
      </c>
      <c r="C11575" s="70">
        <v>-159640.95999999999</v>
      </c>
      <c r="D11575" s="70">
        <v>-51308.62</v>
      </c>
      <c r="E11575" s="71">
        <v>44680</v>
      </c>
      <c r="F11575" t="s">
        <v>7711</v>
      </c>
      <c r="G11575" t="s">
        <v>2142</v>
      </c>
      <c r="H11575" t="s">
        <v>7710</v>
      </c>
      <c r="I11575" t="s">
        <v>7709</v>
      </c>
      <c r="J11575" s="40">
        <v>0</v>
      </c>
      <c r="K11575" s="40">
        <v>27424.65</v>
      </c>
    </row>
    <row r="11576" spans="1:11" x14ac:dyDescent="0.35">
      <c r="A11576">
        <v>31125</v>
      </c>
      <c r="B11576" t="s">
        <v>154</v>
      </c>
      <c r="C11576" s="70">
        <v>-159640.95999999999</v>
      </c>
      <c r="D11576" s="70">
        <v>-51308.62</v>
      </c>
      <c r="E11576" s="71">
        <v>44681</v>
      </c>
      <c r="F11576" t="s">
        <v>6365</v>
      </c>
      <c r="G11576" t="s">
        <v>2247</v>
      </c>
      <c r="J11576" s="40">
        <v>0</v>
      </c>
      <c r="K11576" s="40">
        <v>0</v>
      </c>
    </row>
    <row r="11577" spans="1:11" x14ac:dyDescent="0.35">
      <c r="A11577">
        <v>31125</v>
      </c>
      <c r="B11577" t="s">
        <v>154</v>
      </c>
      <c r="C11577" s="70">
        <v>-159640.95999999999</v>
      </c>
      <c r="D11577" s="70">
        <v>-51308.62</v>
      </c>
      <c r="E11577" s="71">
        <v>44681</v>
      </c>
      <c r="F11577" t="s">
        <v>7708</v>
      </c>
      <c r="G11577" t="s">
        <v>2142</v>
      </c>
      <c r="H11577" t="s">
        <v>7707</v>
      </c>
      <c r="I11577" t="s">
        <v>7706</v>
      </c>
      <c r="J11577" s="40">
        <v>0</v>
      </c>
      <c r="K11577" s="40">
        <v>47661.22</v>
      </c>
    </row>
    <row r="11578" spans="1:11" x14ac:dyDescent="0.35">
      <c r="A11578">
        <v>31125</v>
      </c>
      <c r="B11578" t="s">
        <v>154</v>
      </c>
      <c r="C11578" s="70">
        <v>-159640.95999999999</v>
      </c>
      <c r="D11578" s="70">
        <v>-51308.62</v>
      </c>
      <c r="E11578" s="71">
        <v>44681</v>
      </c>
      <c r="F11578" t="s">
        <v>7653</v>
      </c>
      <c r="G11578" t="s">
        <v>2142</v>
      </c>
      <c r="H11578" t="s">
        <v>7652</v>
      </c>
      <c r="I11578" t="s">
        <v>7651</v>
      </c>
      <c r="J11578" s="40">
        <v>0</v>
      </c>
      <c r="K11578" s="40">
        <v>69103.570000000007</v>
      </c>
    </row>
    <row r="11579" spans="1:11" x14ac:dyDescent="0.35">
      <c r="A11579">
        <v>31125</v>
      </c>
      <c r="B11579" t="s">
        <v>154</v>
      </c>
      <c r="C11579" s="70">
        <v>-159640.95999999999</v>
      </c>
      <c r="D11579" s="70">
        <v>-51308.62</v>
      </c>
      <c r="E11579" s="71">
        <v>44681</v>
      </c>
      <c r="F11579" t="s">
        <v>7705</v>
      </c>
      <c r="G11579" t="s">
        <v>2142</v>
      </c>
      <c r="H11579" t="s">
        <v>7704</v>
      </c>
      <c r="I11579" t="s">
        <v>7703</v>
      </c>
      <c r="J11579" s="40">
        <v>0</v>
      </c>
      <c r="K11579" s="40">
        <v>41645.43</v>
      </c>
    </row>
    <row r="11580" spans="1:11" x14ac:dyDescent="0.35">
      <c r="A11580">
        <v>31125</v>
      </c>
      <c r="B11580" t="s">
        <v>154</v>
      </c>
      <c r="C11580" s="70">
        <v>-159640.95999999999</v>
      </c>
      <c r="D11580" s="70">
        <v>-51308.62</v>
      </c>
      <c r="E11580" s="71">
        <v>44681</v>
      </c>
      <c r="F11580" t="s">
        <v>6178</v>
      </c>
      <c r="G11580" t="s">
        <v>2247</v>
      </c>
      <c r="J11580" s="40">
        <v>0</v>
      </c>
      <c r="K11580" s="40">
        <v>0</v>
      </c>
    </row>
    <row r="11581" spans="1:11" x14ac:dyDescent="0.35">
      <c r="A11581">
        <v>31125</v>
      </c>
      <c r="B11581" t="s">
        <v>154</v>
      </c>
      <c r="C11581" s="70">
        <v>-159640.95999999999</v>
      </c>
      <c r="D11581" s="70">
        <v>-51308.62</v>
      </c>
      <c r="E11581" s="71">
        <v>44685</v>
      </c>
      <c r="F11581" t="s">
        <v>17386</v>
      </c>
      <c r="G11581" t="s">
        <v>15843</v>
      </c>
      <c r="H11581" t="s">
        <v>17385</v>
      </c>
      <c r="J11581" s="40">
        <v>80167.759999999995</v>
      </c>
      <c r="K11581" s="40">
        <v>0</v>
      </c>
    </row>
    <row r="11582" spans="1:11" x14ac:dyDescent="0.35">
      <c r="A11582">
        <v>31125</v>
      </c>
      <c r="B11582" t="s">
        <v>154</v>
      </c>
      <c r="C11582" s="70">
        <v>-159640.95999999999</v>
      </c>
      <c r="D11582" s="70">
        <v>-51308.62</v>
      </c>
      <c r="E11582" s="71">
        <v>44687</v>
      </c>
      <c r="F11582" t="s">
        <v>7643</v>
      </c>
      <c r="G11582" t="s">
        <v>2142</v>
      </c>
      <c r="H11582" t="s">
        <v>7642</v>
      </c>
      <c r="I11582" t="s">
        <v>7641</v>
      </c>
      <c r="J11582" s="40">
        <v>0</v>
      </c>
      <c r="K11582" s="40">
        <v>10056.19</v>
      </c>
    </row>
    <row r="11583" spans="1:11" x14ac:dyDescent="0.35">
      <c r="A11583">
        <v>31125</v>
      </c>
      <c r="B11583" t="s">
        <v>154</v>
      </c>
      <c r="C11583" s="70">
        <v>-159640.95999999999</v>
      </c>
      <c r="D11583" s="70">
        <v>-51308.62</v>
      </c>
      <c r="E11583" s="71">
        <v>44690</v>
      </c>
      <c r="F11583" t="s">
        <v>7943</v>
      </c>
      <c r="G11583" t="s">
        <v>2142</v>
      </c>
      <c r="H11583" t="s">
        <v>7942</v>
      </c>
      <c r="I11583" t="s">
        <v>7941</v>
      </c>
      <c r="J11583" s="40">
        <v>0</v>
      </c>
      <c r="K11583" s="40">
        <v>26054.53</v>
      </c>
    </row>
    <row r="11584" spans="1:11" x14ac:dyDescent="0.35">
      <c r="A11584">
        <v>31125</v>
      </c>
      <c r="B11584" t="s">
        <v>154</v>
      </c>
      <c r="C11584" s="70">
        <v>-159640.95999999999</v>
      </c>
      <c r="D11584" s="70">
        <v>-51308.62</v>
      </c>
      <c r="E11584" s="71">
        <v>44694</v>
      </c>
      <c r="F11584" t="s">
        <v>7665</v>
      </c>
      <c r="G11584" t="s">
        <v>2142</v>
      </c>
      <c r="H11584" t="s">
        <v>7664</v>
      </c>
      <c r="I11584" t="s">
        <v>7663</v>
      </c>
      <c r="J11584" s="40">
        <v>0</v>
      </c>
      <c r="K11584" s="40">
        <v>37109.230000000003</v>
      </c>
    </row>
    <row r="11585" spans="1:11" x14ac:dyDescent="0.35">
      <c r="A11585">
        <v>31125</v>
      </c>
      <c r="B11585" t="s">
        <v>154</v>
      </c>
      <c r="C11585" s="70">
        <v>-159640.95999999999</v>
      </c>
      <c r="D11585" s="70">
        <v>-51308.62</v>
      </c>
      <c r="E11585" s="71">
        <v>44694</v>
      </c>
      <c r="F11585" t="s">
        <v>7747</v>
      </c>
      <c r="G11585" t="s">
        <v>2142</v>
      </c>
      <c r="H11585" t="s">
        <v>7746</v>
      </c>
      <c r="I11585" t="s">
        <v>7745</v>
      </c>
      <c r="J11585" s="40">
        <v>0</v>
      </c>
      <c r="K11585" s="40">
        <v>44099.14</v>
      </c>
    </row>
    <row r="11586" spans="1:11" x14ac:dyDescent="0.35">
      <c r="A11586">
        <v>31125</v>
      </c>
      <c r="B11586" t="s">
        <v>154</v>
      </c>
      <c r="C11586" s="70">
        <v>-159640.95999999999</v>
      </c>
      <c r="D11586" s="70">
        <v>-51308.62</v>
      </c>
      <c r="E11586" s="71">
        <v>44696</v>
      </c>
      <c r="F11586" t="s">
        <v>7683</v>
      </c>
      <c r="G11586" t="s">
        <v>2142</v>
      </c>
      <c r="H11586" t="s">
        <v>7682</v>
      </c>
      <c r="I11586" t="s">
        <v>7681</v>
      </c>
      <c r="J11586" s="40">
        <v>0</v>
      </c>
      <c r="K11586" s="40">
        <v>10802.66</v>
      </c>
    </row>
    <row r="11587" spans="1:11" x14ac:dyDescent="0.35">
      <c r="A11587">
        <v>31125</v>
      </c>
      <c r="B11587" t="s">
        <v>154</v>
      </c>
      <c r="C11587" s="70">
        <v>-159640.95999999999</v>
      </c>
      <c r="D11587" s="70">
        <v>-51308.62</v>
      </c>
      <c r="E11587" s="71">
        <v>44697</v>
      </c>
      <c r="F11587" t="s">
        <v>17384</v>
      </c>
      <c r="G11587" t="s">
        <v>2142</v>
      </c>
      <c r="H11587" t="s">
        <v>5574</v>
      </c>
      <c r="I11587" t="s">
        <v>5573</v>
      </c>
      <c r="J11587" s="40">
        <v>0</v>
      </c>
      <c r="K11587" s="40">
        <v>25543.35</v>
      </c>
    </row>
    <row r="11588" spans="1:11" x14ac:dyDescent="0.35">
      <c r="A11588">
        <v>31125</v>
      </c>
      <c r="B11588" t="s">
        <v>154</v>
      </c>
      <c r="C11588" s="70">
        <v>-159640.95999999999</v>
      </c>
      <c r="D11588" s="70">
        <v>-51308.62</v>
      </c>
      <c r="E11588" s="71">
        <v>44698</v>
      </c>
      <c r="F11588" t="s">
        <v>7903</v>
      </c>
      <c r="G11588" t="s">
        <v>2142</v>
      </c>
      <c r="H11588" t="s">
        <v>7902</v>
      </c>
      <c r="I11588" t="s">
        <v>7901</v>
      </c>
      <c r="J11588" s="40">
        <v>0</v>
      </c>
      <c r="K11588" s="40">
        <v>959.87</v>
      </c>
    </row>
    <row r="11589" spans="1:11" x14ac:dyDescent="0.35">
      <c r="A11589">
        <v>31125</v>
      </c>
      <c r="B11589" t="s">
        <v>154</v>
      </c>
      <c r="C11589" s="70">
        <v>-159640.95999999999</v>
      </c>
      <c r="D11589" s="70">
        <v>-51308.62</v>
      </c>
      <c r="E11589" s="71">
        <v>44698</v>
      </c>
      <c r="F11589" t="s">
        <v>7930</v>
      </c>
      <c r="G11589" t="s">
        <v>2142</v>
      </c>
      <c r="H11589" t="s">
        <v>7929</v>
      </c>
      <c r="I11589" t="s">
        <v>7928</v>
      </c>
      <c r="J11589" s="40">
        <v>0</v>
      </c>
      <c r="K11589" s="40">
        <v>-2757.65</v>
      </c>
    </row>
    <row r="11590" spans="1:11" x14ac:dyDescent="0.35">
      <c r="A11590">
        <v>31125</v>
      </c>
      <c r="B11590" t="s">
        <v>154</v>
      </c>
      <c r="C11590" s="70">
        <v>-159640.95999999999</v>
      </c>
      <c r="D11590" s="70">
        <v>-51308.62</v>
      </c>
      <c r="E11590" s="71">
        <v>44699</v>
      </c>
      <c r="F11590" t="s">
        <v>17383</v>
      </c>
      <c r="G11590" t="s">
        <v>15843</v>
      </c>
      <c r="H11590" t="s">
        <v>17382</v>
      </c>
      <c r="J11590" s="40">
        <v>104559.47</v>
      </c>
      <c r="K11590" s="40">
        <v>0</v>
      </c>
    </row>
    <row r="11591" spans="1:11" x14ac:dyDescent="0.35">
      <c r="A11591">
        <v>31125</v>
      </c>
      <c r="B11591" t="s">
        <v>154</v>
      </c>
      <c r="C11591" s="70">
        <v>-159640.95999999999</v>
      </c>
      <c r="D11591" s="70">
        <v>-51308.62</v>
      </c>
      <c r="E11591" s="71">
        <v>44699</v>
      </c>
      <c r="F11591" t="s">
        <v>17381</v>
      </c>
      <c r="G11591" t="s">
        <v>15843</v>
      </c>
      <c r="H11591" t="s">
        <v>17380</v>
      </c>
      <c r="J11591" s="40">
        <v>41271.54</v>
      </c>
      <c r="K11591" s="40">
        <v>0</v>
      </c>
    </row>
    <row r="11592" spans="1:11" x14ac:dyDescent="0.35">
      <c r="A11592">
        <v>31125</v>
      </c>
      <c r="B11592" t="s">
        <v>154</v>
      </c>
      <c r="C11592" s="70">
        <v>-159640.95999999999</v>
      </c>
      <c r="D11592" s="70">
        <v>-51308.62</v>
      </c>
      <c r="E11592" s="71">
        <v>44700</v>
      </c>
      <c r="F11592" t="s">
        <v>17379</v>
      </c>
      <c r="G11592" t="s">
        <v>15843</v>
      </c>
      <c r="H11592" t="s">
        <v>17378</v>
      </c>
      <c r="J11592" s="40">
        <v>97592.52</v>
      </c>
      <c r="K11592" s="40">
        <v>0</v>
      </c>
    </row>
    <row r="11593" spans="1:11" x14ac:dyDescent="0.35">
      <c r="A11593">
        <v>31125</v>
      </c>
      <c r="B11593" t="s">
        <v>154</v>
      </c>
      <c r="C11593" s="70">
        <v>-159640.95999999999</v>
      </c>
      <c r="D11593" s="70">
        <v>-51308.62</v>
      </c>
      <c r="E11593" s="71">
        <v>44706</v>
      </c>
      <c r="F11593" t="s">
        <v>17377</v>
      </c>
      <c r="G11593" t="s">
        <v>15843</v>
      </c>
      <c r="H11593" t="s">
        <v>3584</v>
      </c>
      <c r="J11593" s="40">
        <v>70734.59</v>
      </c>
      <c r="K11593" s="40">
        <v>0</v>
      </c>
    </row>
    <row r="11594" spans="1:11" x14ac:dyDescent="0.35">
      <c r="A11594">
        <v>31125</v>
      </c>
      <c r="B11594" t="s">
        <v>154</v>
      </c>
      <c r="C11594" s="70">
        <v>-159640.95999999999</v>
      </c>
      <c r="D11594" s="70">
        <v>-51308.62</v>
      </c>
      <c r="E11594" s="71">
        <v>44711</v>
      </c>
      <c r="F11594" t="s">
        <v>7618</v>
      </c>
      <c r="G11594" t="s">
        <v>2142</v>
      </c>
      <c r="H11594" t="s">
        <v>7617</v>
      </c>
      <c r="I11594" t="s">
        <v>7616</v>
      </c>
      <c r="J11594" s="40">
        <v>0</v>
      </c>
      <c r="K11594" s="40">
        <v>15519.09</v>
      </c>
    </row>
    <row r="11595" spans="1:11" x14ac:dyDescent="0.35">
      <c r="A11595">
        <v>31125</v>
      </c>
      <c r="B11595" t="s">
        <v>154</v>
      </c>
      <c r="C11595" s="70">
        <v>-159640.95999999999</v>
      </c>
      <c r="D11595" s="70">
        <v>-51308.62</v>
      </c>
      <c r="E11595" s="71">
        <v>44711</v>
      </c>
      <c r="F11595" t="s">
        <v>7594</v>
      </c>
      <c r="G11595" t="s">
        <v>2142</v>
      </c>
      <c r="H11595" t="s">
        <v>7593</v>
      </c>
      <c r="I11595" t="s">
        <v>7592</v>
      </c>
      <c r="J11595" s="40">
        <v>0</v>
      </c>
      <c r="K11595" s="40">
        <v>762.44</v>
      </c>
    </row>
    <row r="11596" spans="1:11" x14ac:dyDescent="0.35">
      <c r="A11596">
        <v>31125</v>
      </c>
      <c r="B11596" t="s">
        <v>154</v>
      </c>
      <c r="C11596" s="70">
        <v>-159640.95999999999</v>
      </c>
      <c r="D11596" s="70">
        <v>-51308.62</v>
      </c>
      <c r="E11596" s="71">
        <v>44712</v>
      </c>
      <c r="F11596" t="s">
        <v>7702</v>
      </c>
      <c r="G11596" t="s">
        <v>2142</v>
      </c>
      <c r="H11596" t="s">
        <v>7701</v>
      </c>
      <c r="I11596" t="s">
        <v>7700</v>
      </c>
      <c r="J11596" s="40">
        <v>0</v>
      </c>
      <c r="K11596" s="40">
        <v>42434.97</v>
      </c>
    </row>
    <row r="11597" spans="1:11" x14ac:dyDescent="0.35">
      <c r="A11597">
        <v>31125</v>
      </c>
      <c r="B11597" t="s">
        <v>154</v>
      </c>
      <c r="C11597" s="70">
        <v>-159640.95999999999</v>
      </c>
      <c r="D11597" s="70">
        <v>-51308.62</v>
      </c>
      <c r="E11597" s="71">
        <v>44712</v>
      </c>
      <c r="F11597" t="s">
        <v>7633</v>
      </c>
      <c r="G11597" t="s">
        <v>2142</v>
      </c>
      <c r="H11597" t="s">
        <v>7632</v>
      </c>
      <c r="I11597" t="s">
        <v>7631</v>
      </c>
      <c r="J11597" s="40">
        <v>0</v>
      </c>
      <c r="K11597" s="40">
        <v>23004</v>
      </c>
    </row>
    <row r="11598" spans="1:11" x14ac:dyDescent="0.35">
      <c r="A11598">
        <v>31125</v>
      </c>
      <c r="B11598" t="s">
        <v>154</v>
      </c>
      <c r="C11598" s="70">
        <v>-159640.95999999999</v>
      </c>
      <c r="D11598" s="70">
        <v>-51308.62</v>
      </c>
      <c r="E11598" s="71">
        <v>44712</v>
      </c>
      <c r="F11598" t="s">
        <v>7650</v>
      </c>
      <c r="G11598" t="s">
        <v>2142</v>
      </c>
      <c r="H11598" t="s">
        <v>7649</v>
      </c>
      <c r="I11598" t="s">
        <v>7648</v>
      </c>
      <c r="J11598" s="40">
        <v>0</v>
      </c>
      <c r="K11598" s="40">
        <v>87483.92</v>
      </c>
    </row>
    <row r="11599" spans="1:11" x14ac:dyDescent="0.35">
      <c r="A11599">
        <v>31125</v>
      </c>
      <c r="B11599" t="s">
        <v>154</v>
      </c>
      <c r="C11599" s="70">
        <v>-159640.95999999999</v>
      </c>
      <c r="D11599" s="70">
        <v>-51308.62</v>
      </c>
      <c r="E11599" s="71">
        <v>44712</v>
      </c>
      <c r="F11599" t="s">
        <v>6097</v>
      </c>
      <c r="G11599" t="s">
        <v>1907</v>
      </c>
      <c r="J11599" s="40">
        <v>2171.37</v>
      </c>
      <c r="K11599" s="40">
        <v>0</v>
      </c>
    </row>
    <row r="11600" spans="1:11" x14ac:dyDescent="0.35">
      <c r="A11600">
        <v>31125</v>
      </c>
      <c r="B11600" t="s">
        <v>154</v>
      </c>
      <c r="C11600" s="70">
        <v>-159640.95999999999</v>
      </c>
      <c r="D11600" s="70">
        <v>-51308.62</v>
      </c>
      <c r="E11600" s="71">
        <v>44712</v>
      </c>
      <c r="F11600" t="s">
        <v>6096</v>
      </c>
      <c r="G11600" t="s">
        <v>1907</v>
      </c>
      <c r="J11600" s="40">
        <v>373.89</v>
      </c>
      <c r="K11600" s="40">
        <v>0</v>
      </c>
    </row>
    <row r="11601" spans="1:11" x14ac:dyDescent="0.35">
      <c r="A11601">
        <v>31125</v>
      </c>
      <c r="B11601" t="s">
        <v>154</v>
      </c>
      <c r="C11601" s="70">
        <v>-159640.95999999999</v>
      </c>
      <c r="D11601" s="70">
        <v>-51308.62</v>
      </c>
      <c r="E11601" s="71">
        <v>44712</v>
      </c>
      <c r="F11601" t="s">
        <v>6095</v>
      </c>
      <c r="G11601" t="s">
        <v>1907</v>
      </c>
      <c r="J11601" s="40">
        <v>3515.92</v>
      </c>
      <c r="K11601" s="40">
        <v>0</v>
      </c>
    </row>
    <row r="11602" spans="1:11" x14ac:dyDescent="0.35">
      <c r="A11602">
        <v>31125</v>
      </c>
      <c r="B11602" t="s">
        <v>154</v>
      </c>
      <c r="C11602" s="70">
        <v>-159640.95999999999</v>
      </c>
      <c r="D11602" s="70">
        <v>-51308.62</v>
      </c>
      <c r="E11602" s="71">
        <v>44712</v>
      </c>
      <c r="F11602" t="s">
        <v>6056</v>
      </c>
      <c r="G11602" t="s">
        <v>2247</v>
      </c>
      <c r="J11602" s="40">
        <v>0</v>
      </c>
      <c r="K11602" s="40">
        <v>0</v>
      </c>
    </row>
    <row r="11603" spans="1:11" x14ac:dyDescent="0.35">
      <c r="A11603">
        <v>31125</v>
      </c>
      <c r="B11603" t="s">
        <v>154</v>
      </c>
      <c r="C11603" s="70">
        <v>-159640.95999999999</v>
      </c>
      <c r="D11603" s="70">
        <v>-51308.62</v>
      </c>
      <c r="E11603" s="71">
        <v>44719</v>
      </c>
      <c r="F11603" t="s">
        <v>7640</v>
      </c>
      <c r="G11603" t="s">
        <v>2142</v>
      </c>
      <c r="H11603" t="s">
        <v>7639</v>
      </c>
      <c r="I11603" t="s">
        <v>7638</v>
      </c>
      <c r="J11603" s="40">
        <v>0</v>
      </c>
      <c r="K11603" s="40">
        <v>10224.709999999999</v>
      </c>
    </row>
    <row r="11604" spans="1:11" x14ac:dyDescent="0.35">
      <c r="A11604">
        <v>31125</v>
      </c>
      <c r="B11604" t="s">
        <v>154</v>
      </c>
      <c r="C11604" s="70">
        <v>-159640.95999999999</v>
      </c>
      <c r="D11604" s="70">
        <v>-51308.62</v>
      </c>
      <c r="E11604" s="71">
        <v>44721</v>
      </c>
      <c r="F11604" t="s">
        <v>17376</v>
      </c>
      <c r="G11604" t="s">
        <v>2142</v>
      </c>
      <c r="H11604" t="s">
        <v>17375</v>
      </c>
      <c r="I11604" t="s">
        <v>17374</v>
      </c>
      <c r="J11604" s="40">
        <v>0</v>
      </c>
      <c r="K11604" s="40">
        <v>25402.89</v>
      </c>
    </row>
    <row r="11605" spans="1:11" x14ac:dyDescent="0.35">
      <c r="A11605">
        <v>31125</v>
      </c>
      <c r="B11605" t="s">
        <v>154</v>
      </c>
      <c r="C11605" s="70">
        <v>-159640.95999999999</v>
      </c>
      <c r="D11605" s="70">
        <v>-51308.62</v>
      </c>
      <c r="E11605" s="71">
        <v>44721</v>
      </c>
      <c r="F11605" t="s">
        <v>7609</v>
      </c>
      <c r="G11605" t="s">
        <v>2142</v>
      </c>
      <c r="H11605" t="s">
        <v>7608</v>
      </c>
      <c r="I11605" t="s">
        <v>7607</v>
      </c>
      <c r="J11605" s="40">
        <v>0</v>
      </c>
      <c r="K11605" s="40">
        <v>715.38</v>
      </c>
    </row>
    <row r="11606" spans="1:11" x14ac:dyDescent="0.35">
      <c r="A11606">
        <v>31125</v>
      </c>
      <c r="B11606" t="s">
        <v>154</v>
      </c>
      <c r="C11606" s="70">
        <v>-159640.95999999999</v>
      </c>
      <c r="D11606" s="70">
        <v>-51308.62</v>
      </c>
      <c r="E11606" s="71">
        <v>44721</v>
      </c>
      <c r="F11606" t="s">
        <v>7603</v>
      </c>
      <c r="G11606" t="s">
        <v>2142</v>
      </c>
      <c r="H11606" t="s">
        <v>7602</v>
      </c>
      <c r="I11606" t="s">
        <v>7601</v>
      </c>
      <c r="J11606" s="40">
        <v>0</v>
      </c>
      <c r="K11606" s="40">
        <v>697.88</v>
      </c>
    </row>
    <row r="11607" spans="1:11" x14ac:dyDescent="0.35">
      <c r="A11607">
        <v>31125</v>
      </c>
      <c r="B11607" t="s">
        <v>154</v>
      </c>
      <c r="C11607" s="70">
        <v>-159640.95999999999</v>
      </c>
      <c r="D11607" s="70">
        <v>-51308.62</v>
      </c>
      <c r="E11607" s="71">
        <v>44721</v>
      </c>
      <c r="F11607" t="s">
        <v>17373</v>
      </c>
      <c r="G11607" t="s">
        <v>2142</v>
      </c>
      <c r="H11607" t="s">
        <v>17372</v>
      </c>
      <c r="I11607" t="s">
        <v>17371</v>
      </c>
      <c r="J11607" s="40">
        <v>0</v>
      </c>
      <c r="K11607" s="40">
        <v>20711.16</v>
      </c>
    </row>
    <row r="11608" spans="1:11" x14ac:dyDescent="0.35">
      <c r="A11608">
        <v>31125</v>
      </c>
      <c r="B11608" t="s">
        <v>154</v>
      </c>
      <c r="C11608" s="70">
        <v>-159640.95999999999</v>
      </c>
      <c r="D11608" s="70">
        <v>-51308.62</v>
      </c>
      <c r="E11608" s="71">
        <v>44725</v>
      </c>
      <c r="F11608" t="s">
        <v>7624</v>
      </c>
      <c r="G11608" t="s">
        <v>2142</v>
      </c>
      <c r="H11608" t="s">
        <v>7623</v>
      </c>
      <c r="I11608" t="s">
        <v>7622</v>
      </c>
      <c r="J11608" s="40">
        <v>0</v>
      </c>
      <c r="K11608" s="40">
        <v>8543.67</v>
      </c>
    </row>
    <row r="11609" spans="1:11" x14ac:dyDescent="0.35">
      <c r="A11609">
        <v>31125</v>
      </c>
      <c r="B11609" t="s">
        <v>154</v>
      </c>
      <c r="C11609" s="70">
        <v>-159640.95999999999</v>
      </c>
      <c r="D11609" s="70">
        <v>-51308.62</v>
      </c>
      <c r="E11609" s="71">
        <v>44726</v>
      </c>
      <c r="F11609" t="s">
        <v>7802</v>
      </c>
      <c r="G11609" t="s">
        <v>2142</v>
      </c>
      <c r="H11609" t="s">
        <v>7801</v>
      </c>
      <c r="I11609" t="s">
        <v>7800</v>
      </c>
      <c r="J11609" s="40">
        <v>0</v>
      </c>
      <c r="K11609" s="40">
        <v>16601.53</v>
      </c>
    </row>
    <row r="11610" spans="1:11" x14ac:dyDescent="0.35">
      <c r="A11610">
        <v>31125</v>
      </c>
      <c r="B11610" t="s">
        <v>154</v>
      </c>
      <c r="C11610" s="70">
        <v>-159640.95999999999</v>
      </c>
      <c r="D11610" s="70">
        <v>-51308.62</v>
      </c>
      <c r="E11610" s="71">
        <v>44727</v>
      </c>
      <c r="F11610" t="s">
        <v>7591</v>
      </c>
      <c r="G11610" t="s">
        <v>2142</v>
      </c>
      <c r="H11610" t="s">
        <v>7590</v>
      </c>
      <c r="I11610" t="s">
        <v>7589</v>
      </c>
      <c r="J11610" s="40">
        <v>0</v>
      </c>
      <c r="K11610" s="40">
        <v>900</v>
      </c>
    </row>
    <row r="11611" spans="1:11" x14ac:dyDescent="0.35">
      <c r="A11611">
        <v>31125</v>
      </c>
      <c r="B11611" t="s">
        <v>154</v>
      </c>
      <c r="C11611" s="70">
        <v>-159640.95999999999</v>
      </c>
      <c r="D11611" s="70">
        <v>-51308.62</v>
      </c>
      <c r="E11611" s="71">
        <v>44728</v>
      </c>
      <c r="F11611" t="s">
        <v>7662</v>
      </c>
      <c r="G11611" t="s">
        <v>2142</v>
      </c>
      <c r="H11611" t="s">
        <v>7661</v>
      </c>
      <c r="I11611" t="s">
        <v>7660</v>
      </c>
      <c r="J11611" s="40">
        <v>0</v>
      </c>
      <c r="K11611" s="40">
        <v>20107.740000000002</v>
      </c>
    </row>
    <row r="11612" spans="1:11" x14ac:dyDescent="0.35">
      <c r="A11612">
        <v>31125</v>
      </c>
      <c r="B11612" t="s">
        <v>154</v>
      </c>
      <c r="C11612" s="70">
        <v>-159640.95999999999</v>
      </c>
      <c r="D11612" s="70">
        <v>-51308.62</v>
      </c>
      <c r="E11612" s="71">
        <v>44728</v>
      </c>
      <c r="F11612" t="s">
        <v>7585</v>
      </c>
      <c r="G11612" t="s">
        <v>2142</v>
      </c>
      <c r="H11612" t="s">
        <v>7584</v>
      </c>
      <c r="I11612" t="s">
        <v>7583</v>
      </c>
      <c r="J11612" s="40">
        <v>0</v>
      </c>
      <c r="K11612" s="40">
        <v>692.38</v>
      </c>
    </row>
    <row r="11613" spans="1:11" x14ac:dyDescent="0.35">
      <c r="A11613">
        <v>31125</v>
      </c>
      <c r="B11613" t="s">
        <v>154</v>
      </c>
      <c r="C11613" s="70">
        <v>-159640.95999999999</v>
      </c>
      <c r="D11613" s="70">
        <v>-51308.62</v>
      </c>
      <c r="E11613" s="71">
        <v>44728</v>
      </c>
      <c r="F11613" t="s">
        <v>17370</v>
      </c>
      <c r="G11613" t="s">
        <v>2142</v>
      </c>
      <c r="H11613" t="s">
        <v>17369</v>
      </c>
      <c r="I11613" t="s">
        <v>17368</v>
      </c>
      <c r="J11613" s="40">
        <v>0</v>
      </c>
      <c r="K11613" s="40">
        <v>15179.04</v>
      </c>
    </row>
    <row r="11614" spans="1:11" x14ac:dyDescent="0.35">
      <c r="A11614">
        <v>31125</v>
      </c>
      <c r="B11614" t="s">
        <v>154</v>
      </c>
      <c r="C11614" s="70">
        <v>-159640.95999999999</v>
      </c>
      <c r="D11614" s="70">
        <v>-51308.62</v>
      </c>
      <c r="E11614" s="71">
        <v>44729</v>
      </c>
      <c r="F11614" t="s">
        <v>17367</v>
      </c>
      <c r="G11614" t="s">
        <v>15843</v>
      </c>
      <c r="H11614" t="s">
        <v>1909</v>
      </c>
      <c r="J11614" s="40">
        <v>107956</v>
      </c>
      <c r="K11614" s="40">
        <v>0</v>
      </c>
    </row>
    <row r="11615" spans="1:11" x14ac:dyDescent="0.35">
      <c r="A11615">
        <v>31125</v>
      </c>
      <c r="B11615" t="s">
        <v>154</v>
      </c>
      <c r="C11615" s="70">
        <v>-159640.95999999999</v>
      </c>
      <c r="D11615" s="70">
        <v>-51308.62</v>
      </c>
      <c r="E11615" s="71">
        <v>44729</v>
      </c>
      <c r="F11615" t="s">
        <v>17366</v>
      </c>
      <c r="G11615" t="s">
        <v>15843</v>
      </c>
      <c r="H11615" t="s">
        <v>2070</v>
      </c>
      <c r="J11615" s="40">
        <v>111701.41</v>
      </c>
      <c r="K11615" s="40">
        <v>0</v>
      </c>
    </row>
    <row r="11616" spans="1:11" x14ac:dyDescent="0.35">
      <c r="A11616">
        <v>31125</v>
      </c>
      <c r="B11616" t="s">
        <v>154</v>
      </c>
      <c r="C11616" s="70">
        <v>-159640.95999999999</v>
      </c>
      <c r="D11616" s="70">
        <v>-51308.62</v>
      </c>
      <c r="E11616" s="71">
        <v>44732</v>
      </c>
      <c r="F11616" t="s">
        <v>17365</v>
      </c>
      <c r="G11616" t="s">
        <v>15843</v>
      </c>
      <c r="H11616" t="s">
        <v>2068</v>
      </c>
      <c r="J11616" s="40">
        <v>119944.65</v>
      </c>
      <c r="K11616" s="40">
        <v>0</v>
      </c>
    </row>
    <row r="11617" spans="1:11" x14ac:dyDescent="0.35">
      <c r="A11617">
        <v>31125</v>
      </c>
      <c r="B11617" t="s">
        <v>154</v>
      </c>
      <c r="C11617" s="70">
        <v>-159640.95999999999</v>
      </c>
      <c r="D11617" s="70">
        <v>-51308.62</v>
      </c>
      <c r="E11617" s="71">
        <v>44732</v>
      </c>
      <c r="F11617" t="s">
        <v>17364</v>
      </c>
      <c r="G11617" t="s">
        <v>2142</v>
      </c>
      <c r="H11617" t="s">
        <v>17363</v>
      </c>
      <c r="I11617" t="s">
        <v>17362</v>
      </c>
      <c r="J11617" s="40">
        <v>0</v>
      </c>
      <c r="K11617" s="40">
        <v>21645.66</v>
      </c>
    </row>
    <row r="11618" spans="1:11" x14ac:dyDescent="0.35">
      <c r="A11618">
        <v>31125</v>
      </c>
      <c r="B11618" t="s">
        <v>154</v>
      </c>
      <c r="C11618" s="70">
        <v>-159640.95999999999</v>
      </c>
      <c r="D11618" s="70">
        <v>-51308.62</v>
      </c>
      <c r="E11618" s="71">
        <v>44733</v>
      </c>
      <c r="F11618" t="s">
        <v>17361</v>
      </c>
      <c r="G11618" t="s">
        <v>15843</v>
      </c>
      <c r="H11618" t="s">
        <v>2066</v>
      </c>
      <c r="J11618" s="40">
        <v>228554.23999999999</v>
      </c>
      <c r="K11618" s="40">
        <v>0</v>
      </c>
    </row>
    <row r="11619" spans="1:11" x14ac:dyDescent="0.35">
      <c r="A11619">
        <v>31125</v>
      </c>
      <c r="B11619" t="s">
        <v>154</v>
      </c>
      <c r="C11619" s="70">
        <v>-159640.95999999999</v>
      </c>
      <c r="D11619" s="70">
        <v>-51308.62</v>
      </c>
      <c r="E11619" s="71">
        <v>44736</v>
      </c>
      <c r="F11619" t="s">
        <v>7600</v>
      </c>
      <c r="G11619" t="s">
        <v>2142</v>
      </c>
      <c r="H11619" t="s">
        <v>7599</v>
      </c>
      <c r="I11619" t="s">
        <v>7598</v>
      </c>
      <c r="J11619" s="40">
        <v>0</v>
      </c>
      <c r="K11619" s="40">
        <v>40282.85</v>
      </c>
    </row>
    <row r="11620" spans="1:11" x14ac:dyDescent="0.35">
      <c r="A11620">
        <v>31125</v>
      </c>
      <c r="B11620" t="s">
        <v>154</v>
      </c>
      <c r="C11620" s="70">
        <v>-159640.95999999999</v>
      </c>
      <c r="D11620" s="70">
        <v>-51308.62</v>
      </c>
      <c r="E11620" s="71">
        <v>44739</v>
      </c>
      <c r="F11620" t="s">
        <v>7630</v>
      </c>
      <c r="G11620" t="s">
        <v>2142</v>
      </c>
      <c r="H11620" t="s">
        <v>7629</v>
      </c>
      <c r="I11620" t="s">
        <v>7628</v>
      </c>
      <c r="J11620" s="40">
        <v>0</v>
      </c>
      <c r="K11620" s="40">
        <v>13350.53</v>
      </c>
    </row>
    <row r="11621" spans="1:11" x14ac:dyDescent="0.35">
      <c r="A11621">
        <v>31125</v>
      </c>
      <c r="B11621" t="s">
        <v>154</v>
      </c>
      <c r="C11621" s="70">
        <v>-159640.95999999999</v>
      </c>
      <c r="D11621" s="70">
        <v>-51308.62</v>
      </c>
      <c r="E11621" s="71">
        <v>44740</v>
      </c>
      <c r="F11621" t="s">
        <v>7647</v>
      </c>
      <c r="G11621" t="s">
        <v>2142</v>
      </c>
      <c r="H11621" t="s">
        <v>7646</v>
      </c>
      <c r="I11621" t="s">
        <v>7645</v>
      </c>
      <c r="J11621" s="40">
        <v>0</v>
      </c>
      <c r="K11621" s="40">
        <v>80450.929999999993</v>
      </c>
    </row>
    <row r="11622" spans="1:11" x14ac:dyDescent="0.35">
      <c r="A11622">
        <v>31125</v>
      </c>
      <c r="B11622" t="s">
        <v>154</v>
      </c>
      <c r="C11622" s="70">
        <v>-159640.95999999999</v>
      </c>
      <c r="D11622" s="70">
        <v>-51308.62</v>
      </c>
      <c r="E11622" s="71">
        <v>44741</v>
      </c>
      <c r="F11622" t="s">
        <v>7699</v>
      </c>
      <c r="G11622" t="s">
        <v>2142</v>
      </c>
      <c r="H11622" t="s">
        <v>7698</v>
      </c>
      <c r="I11622" t="s">
        <v>7697</v>
      </c>
      <c r="J11622" s="40">
        <v>0</v>
      </c>
      <c r="K11622" s="40">
        <v>6607.49</v>
      </c>
    </row>
    <row r="11623" spans="1:11" x14ac:dyDescent="0.35">
      <c r="A11623">
        <v>31125</v>
      </c>
      <c r="B11623" t="s">
        <v>154</v>
      </c>
      <c r="C11623" s="70">
        <v>-159640.95999999999</v>
      </c>
      <c r="D11623" s="70">
        <v>-51308.62</v>
      </c>
      <c r="E11623" s="71">
        <v>44742</v>
      </c>
      <c r="F11623" t="s">
        <v>7615</v>
      </c>
      <c r="G11623" t="s">
        <v>2142</v>
      </c>
      <c r="H11623" t="s">
        <v>7614</v>
      </c>
      <c r="I11623" t="s">
        <v>7613</v>
      </c>
      <c r="J11623" s="40">
        <v>0</v>
      </c>
      <c r="K11623" s="40">
        <v>19888.37</v>
      </c>
    </row>
    <row r="11624" spans="1:11" x14ac:dyDescent="0.35">
      <c r="A11624">
        <v>31125</v>
      </c>
      <c r="B11624" t="s">
        <v>154</v>
      </c>
      <c r="C11624" s="70">
        <v>-159640.95999999999</v>
      </c>
      <c r="D11624" s="70">
        <v>-51308.62</v>
      </c>
      <c r="E11624" s="71">
        <v>44742</v>
      </c>
      <c r="F11624" t="s">
        <v>7696</v>
      </c>
      <c r="G11624" t="s">
        <v>2142</v>
      </c>
      <c r="H11624" t="s">
        <v>7695</v>
      </c>
      <c r="I11624" t="s">
        <v>7694</v>
      </c>
      <c r="J11624" s="40">
        <v>0</v>
      </c>
      <c r="K11624" s="40">
        <v>31417.69</v>
      </c>
    </row>
    <row r="11625" spans="1:11" x14ac:dyDescent="0.35">
      <c r="A11625">
        <v>31125</v>
      </c>
      <c r="B11625" t="s">
        <v>154</v>
      </c>
      <c r="C11625" s="70">
        <v>-159640.95999999999</v>
      </c>
      <c r="D11625" s="70">
        <v>-51308.62</v>
      </c>
      <c r="E11625" s="71">
        <v>44742</v>
      </c>
      <c r="F11625" t="s">
        <v>7582</v>
      </c>
      <c r="G11625" t="s">
        <v>2142</v>
      </c>
      <c r="H11625" t="s">
        <v>7581</v>
      </c>
      <c r="I11625" t="s">
        <v>7580</v>
      </c>
      <c r="J11625" s="40">
        <v>0</v>
      </c>
      <c r="K11625" s="40">
        <v>48367.26</v>
      </c>
    </row>
    <row r="11626" spans="1:11" x14ac:dyDescent="0.35">
      <c r="A11626">
        <v>31125</v>
      </c>
      <c r="B11626" t="s">
        <v>154</v>
      </c>
      <c r="C11626" s="70">
        <v>-159640.95999999999</v>
      </c>
      <c r="D11626" s="70">
        <v>-51308.62</v>
      </c>
      <c r="E11626" s="71">
        <v>44742</v>
      </c>
      <c r="F11626" t="s">
        <v>5810</v>
      </c>
      <c r="G11626" t="s">
        <v>2247</v>
      </c>
      <c r="J11626" s="40">
        <v>0</v>
      </c>
      <c r="K11626" s="40">
        <v>0</v>
      </c>
    </row>
    <row r="11627" spans="1:11" x14ac:dyDescent="0.35">
      <c r="A11627">
        <v>31125</v>
      </c>
      <c r="B11627" t="s">
        <v>154</v>
      </c>
      <c r="C11627" s="70">
        <v>-159640.95999999999</v>
      </c>
      <c r="D11627" s="70">
        <v>-51308.62</v>
      </c>
      <c r="E11627" s="71">
        <v>44743</v>
      </c>
      <c r="F11627" t="s">
        <v>7680</v>
      </c>
      <c r="G11627" t="s">
        <v>2142</v>
      </c>
      <c r="H11627" t="s">
        <v>7679</v>
      </c>
      <c r="I11627" t="s">
        <v>7678</v>
      </c>
      <c r="J11627" s="40">
        <v>0</v>
      </c>
      <c r="K11627" s="40">
        <v>53644.25</v>
      </c>
    </row>
    <row r="11628" spans="1:11" x14ac:dyDescent="0.35">
      <c r="A11628">
        <v>31125</v>
      </c>
      <c r="B11628" t="s">
        <v>154</v>
      </c>
      <c r="C11628" s="70">
        <v>-159640.95999999999</v>
      </c>
      <c r="D11628" s="70">
        <v>-51308.62</v>
      </c>
      <c r="E11628" s="71">
        <v>44743</v>
      </c>
      <c r="F11628" t="s">
        <v>5575</v>
      </c>
      <c r="G11628" t="s">
        <v>1907</v>
      </c>
      <c r="H11628" t="s">
        <v>5574</v>
      </c>
      <c r="I11628" t="s">
        <v>5573</v>
      </c>
      <c r="J11628" s="40">
        <v>4357.6400000000003</v>
      </c>
      <c r="K11628" s="40">
        <v>0</v>
      </c>
    </row>
    <row r="11629" spans="1:11" x14ac:dyDescent="0.35">
      <c r="A11629">
        <v>31125</v>
      </c>
      <c r="B11629" t="s">
        <v>154</v>
      </c>
      <c r="C11629" s="70">
        <v>-159640.95999999999</v>
      </c>
      <c r="D11629" s="70">
        <v>-51308.62</v>
      </c>
      <c r="E11629" s="71">
        <v>44748</v>
      </c>
      <c r="F11629" t="s">
        <v>7637</v>
      </c>
      <c r="G11629" t="s">
        <v>2142</v>
      </c>
      <c r="H11629" t="s">
        <v>7636</v>
      </c>
      <c r="I11629" t="s">
        <v>7635</v>
      </c>
      <c r="J11629" s="40">
        <v>0</v>
      </c>
      <c r="K11629" s="40">
        <v>9770.4699999999993</v>
      </c>
    </row>
    <row r="11630" spans="1:11" x14ac:dyDescent="0.35">
      <c r="A11630">
        <v>31125</v>
      </c>
      <c r="B11630" t="s">
        <v>154</v>
      </c>
      <c r="C11630" s="70">
        <v>-159640.95999999999</v>
      </c>
      <c r="D11630" s="70">
        <v>-51308.62</v>
      </c>
      <c r="E11630" s="71">
        <v>44754</v>
      </c>
      <c r="F11630" t="s">
        <v>7606</v>
      </c>
      <c r="G11630" t="s">
        <v>2142</v>
      </c>
      <c r="H11630" t="s">
        <v>7605</v>
      </c>
      <c r="I11630" t="s">
        <v>7604</v>
      </c>
      <c r="J11630" s="40">
        <v>0</v>
      </c>
      <c r="K11630" s="40">
        <v>10456.73</v>
      </c>
    </row>
    <row r="11631" spans="1:11" x14ac:dyDescent="0.35">
      <c r="A11631">
        <v>31125</v>
      </c>
      <c r="B11631" t="s">
        <v>154</v>
      </c>
      <c r="C11631" s="70">
        <v>-159640.95999999999</v>
      </c>
      <c r="D11631" s="70">
        <v>-51308.62</v>
      </c>
      <c r="E11631" s="71">
        <v>44754</v>
      </c>
      <c r="F11631" t="s">
        <v>7659</v>
      </c>
      <c r="G11631" t="s">
        <v>2142</v>
      </c>
      <c r="H11631" t="s">
        <v>7658</v>
      </c>
      <c r="I11631" t="s">
        <v>7657</v>
      </c>
      <c r="J11631" s="40">
        <v>0</v>
      </c>
      <c r="K11631" s="40">
        <v>35368.449999999997</v>
      </c>
    </row>
    <row r="11632" spans="1:11" x14ac:dyDescent="0.35">
      <c r="A11632">
        <v>31125</v>
      </c>
      <c r="B11632" t="s">
        <v>154</v>
      </c>
      <c r="C11632" s="70">
        <v>-159640.95999999999</v>
      </c>
      <c r="D11632" s="70">
        <v>-51308.62</v>
      </c>
      <c r="E11632" s="71">
        <v>44755</v>
      </c>
      <c r="F11632" t="s">
        <v>7860</v>
      </c>
      <c r="G11632" t="s">
        <v>2142</v>
      </c>
      <c r="H11632" t="s">
        <v>7859</v>
      </c>
      <c r="I11632" t="s">
        <v>7858</v>
      </c>
      <c r="J11632" s="40">
        <v>0</v>
      </c>
      <c r="K11632" s="40">
        <v>10827.57</v>
      </c>
    </row>
    <row r="11633" spans="1:11" x14ac:dyDescent="0.35">
      <c r="A11633">
        <v>31125</v>
      </c>
      <c r="B11633" t="s">
        <v>154</v>
      </c>
      <c r="C11633" s="70">
        <v>-159640.95999999999</v>
      </c>
      <c r="D11633" s="70">
        <v>-51308.62</v>
      </c>
      <c r="E11633" s="71">
        <v>44756</v>
      </c>
      <c r="F11633" t="s">
        <v>7576</v>
      </c>
      <c r="G11633" t="s">
        <v>2142</v>
      </c>
      <c r="H11633" t="s">
        <v>7575</v>
      </c>
      <c r="I11633" t="s">
        <v>7574</v>
      </c>
      <c r="J11633" s="40">
        <v>0</v>
      </c>
      <c r="K11633" s="40">
        <v>689</v>
      </c>
    </row>
    <row r="11634" spans="1:11" x14ac:dyDescent="0.35">
      <c r="A11634">
        <v>31125</v>
      </c>
      <c r="B11634" t="s">
        <v>154</v>
      </c>
      <c r="C11634" s="70">
        <v>-159640.95999999999</v>
      </c>
      <c r="D11634" s="70">
        <v>-51308.62</v>
      </c>
      <c r="E11634" s="71">
        <v>44756</v>
      </c>
      <c r="F11634" t="s">
        <v>17360</v>
      </c>
      <c r="G11634" t="s">
        <v>2142</v>
      </c>
      <c r="H11634" t="s">
        <v>17359</v>
      </c>
      <c r="I11634" t="s">
        <v>17358</v>
      </c>
      <c r="J11634" s="40">
        <v>0</v>
      </c>
      <c r="K11634" s="40">
        <v>3458.6</v>
      </c>
    </row>
    <row r="11635" spans="1:11" x14ac:dyDescent="0.35">
      <c r="A11635">
        <v>31125</v>
      </c>
      <c r="B11635" t="s">
        <v>154</v>
      </c>
      <c r="C11635" s="70">
        <v>-159640.95999999999</v>
      </c>
      <c r="D11635" s="70">
        <v>-51308.62</v>
      </c>
      <c r="E11635" s="71">
        <v>44757</v>
      </c>
      <c r="F11635" t="s">
        <v>17357</v>
      </c>
      <c r="G11635" t="s">
        <v>1907</v>
      </c>
      <c r="H11635" t="s">
        <v>7084</v>
      </c>
      <c r="I11635" t="s">
        <v>7084</v>
      </c>
      <c r="J11635" s="40">
        <v>53963.35</v>
      </c>
      <c r="K11635" s="40">
        <v>0</v>
      </c>
    </row>
    <row r="11636" spans="1:11" x14ac:dyDescent="0.35">
      <c r="A11636">
        <v>31125</v>
      </c>
      <c r="B11636" t="s">
        <v>154</v>
      </c>
      <c r="C11636" s="70">
        <v>-159640.95999999999</v>
      </c>
      <c r="D11636" s="70">
        <v>-51308.62</v>
      </c>
      <c r="E11636" s="71">
        <v>44757</v>
      </c>
      <c r="F11636" t="s">
        <v>17356</v>
      </c>
      <c r="G11636" t="s">
        <v>1907</v>
      </c>
      <c r="H11636" t="s">
        <v>17355</v>
      </c>
      <c r="J11636" s="40">
        <v>96899.54</v>
      </c>
      <c r="K11636" s="40">
        <v>0</v>
      </c>
    </row>
    <row r="11637" spans="1:11" x14ac:dyDescent="0.35">
      <c r="A11637">
        <v>31125</v>
      </c>
      <c r="B11637" t="s">
        <v>154</v>
      </c>
      <c r="C11637" s="70">
        <v>-159640.95999999999</v>
      </c>
      <c r="D11637" s="70">
        <v>-51308.62</v>
      </c>
      <c r="E11637" s="71">
        <v>44757</v>
      </c>
      <c r="F11637" t="s">
        <v>17354</v>
      </c>
      <c r="G11637" t="s">
        <v>1907</v>
      </c>
      <c r="H11637" t="s">
        <v>5564</v>
      </c>
      <c r="J11637" s="40">
        <v>63043.39</v>
      </c>
      <c r="K11637" s="40">
        <v>0</v>
      </c>
    </row>
    <row r="11638" spans="1:11" x14ac:dyDescent="0.35">
      <c r="A11638">
        <v>31125</v>
      </c>
      <c r="B11638" t="s">
        <v>154</v>
      </c>
      <c r="C11638" s="70">
        <v>-159640.95999999999</v>
      </c>
      <c r="D11638" s="70">
        <v>-51308.62</v>
      </c>
      <c r="E11638" s="71">
        <v>44757</v>
      </c>
      <c r="F11638" t="s">
        <v>17353</v>
      </c>
      <c r="G11638" t="s">
        <v>1907</v>
      </c>
      <c r="H11638" t="s">
        <v>5562</v>
      </c>
      <c r="J11638" s="40">
        <v>135500.98000000001</v>
      </c>
      <c r="K11638" s="40">
        <v>0</v>
      </c>
    </row>
    <row r="11639" spans="1:11" x14ac:dyDescent="0.35">
      <c r="A11639">
        <v>31125</v>
      </c>
      <c r="B11639" t="s">
        <v>154</v>
      </c>
      <c r="C11639" s="70">
        <v>-159640.95999999999</v>
      </c>
      <c r="D11639" s="70">
        <v>-51308.62</v>
      </c>
      <c r="E11639" s="71">
        <v>44757</v>
      </c>
      <c r="F11639" t="s">
        <v>5565</v>
      </c>
      <c r="G11639" t="s">
        <v>1907</v>
      </c>
      <c r="H11639" t="s">
        <v>5564</v>
      </c>
      <c r="J11639" s="40">
        <v>2146.2600000000002</v>
      </c>
      <c r="K11639" s="40">
        <v>0</v>
      </c>
    </row>
    <row r="11640" spans="1:11" x14ac:dyDescent="0.35">
      <c r="A11640">
        <v>31125</v>
      </c>
      <c r="B11640" t="s">
        <v>154</v>
      </c>
      <c r="C11640" s="70">
        <v>-159640.95999999999</v>
      </c>
      <c r="D11640" s="70">
        <v>-51308.62</v>
      </c>
      <c r="E11640" s="71">
        <v>44757</v>
      </c>
      <c r="F11640" t="s">
        <v>5563</v>
      </c>
      <c r="G11640" t="s">
        <v>1907</v>
      </c>
      <c r="H11640" t="s">
        <v>5562</v>
      </c>
      <c r="J11640" s="40">
        <v>8598.6200000000008</v>
      </c>
      <c r="K11640" s="40">
        <v>0</v>
      </c>
    </row>
    <row r="11641" spans="1:11" x14ac:dyDescent="0.35">
      <c r="A11641">
        <v>31125</v>
      </c>
      <c r="B11641" t="s">
        <v>154</v>
      </c>
      <c r="C11641" s="70">
        <v>-159640.95999999999</v>
      </c>
      <c r="D11641" s="70">
        <v>-51308.62</v>
      </c>
      <c r="E11641" s="71">
        <v>44760</v>
      </c>
      <c r="F11641" t="s">
        <v>7570</v>
      </c>
      <c r="G11641" t="s">
        <v>2142</v>
      </c>
      <c r="H11641" t="s">
        <v>4613</v>
      </c>
      <c r="I11641" t="s">
        <v>4612</v>
      </c>
      <c r="J11641" s="40">
        <v>0</v>
      </c>
      <c r="K11641" s="40">
        <v>658.56</v>
      </c>
    </row>
    <row r="11642" spans="1:11" x14ac:dyDescent="0.35">
      <c r="A11642">
        <v>31125</v>
      </c>
      <c r="B11642" t="s">
        <v>154</v>
      </c>
      <c r="C11642" s="70">
        <v>-159640.95999999999</v>
      </c>
      <c r="D11642" s="70">
        <v>-51308.62</v>
      </c>
      <c r="E11642" s="71">
        <v>44760</v>
      </c>
      <c r="F11642" t="s">
        <v>17352</v>
      </c>
      <c r="G11642" t="s">
        <v>2142</v>
      </c>
      <c r="H11642" t="s">
        <v>17351</v>
      </c>
      <c r="I11642" t="s">
        <v>17350</v>
      </c>
      <c r="J11642" s="40">
        <v>0</v>
      </c>
      <c r="K11642" s="40">
        <v>21108.37</v>
      </c>
    </row>
    <row r="11643" spans="1:11" x14ac:dyDescent="0.35">
      <c r="A11643">
        <v>31125</v>
      </c>
      <c r="B11643" t="s">
        <v>154</v>
      </c>
      <c r="C11643" s="70">
        <v>-159640.95999999999</v>
      </c>
      <c r="D11643" s="70">
        <v>-51308.62</v>
      </c>
      <c r="E11643" s="71">
        <v>44761</v>
      </c>
      <c r="F11643" t="s">
        <v>7621</v>
      </c>
      <c r="G11643" t="s">
        <v>2142</v>
      </c>
      <c r="H11643" t="s">
        <v>7620</v>
      </c>
      <c r="I11643" t="s">
        <v>7619</v>
      </c>
      <c r="J11643" s="40">
        <v>0</v>
      </c>
      <c r="K11643" s="40">
        <v>8378.0300000000007</v>
      </c>
    </row>
    <row r="11644" spans="1:11" x14ac:dyDescent="0.35">
      <c r="A11644">
        <v>31125</v>
      </c>
      <c r="B11644" t="s">
        <v>154</v>
      </c>
      <c r="C11644" s="70">
        <v>-159640.95999999999</v>
      </c>
      <c r="D11644" s="70">
        <v>-51308.62</v>
      </c>
      <c r="E11644" s="71">
        <v>44767</v>
      </c>
      <c r="F11644" t="s">
        <v>7573</v>
      </c>
      <c r="G11644" t="s">
        <v>2142</v>
      </c>
      <c r="H11644" t="s">
        <v>7572</v>
      </c>
      <c r="I11644" t="s">
        <v>7571</v>
      </c>
      <c r="J11644" s="40">
        <v>0</v>
      </c>
      <c r="K11644" s="40">
        <v>12163.38</v>
      </c>
    </row>
    <row r="11645" spans="1:11" x14ac:dyDescent="0.35">
      <c r="A11645">
        <v>31125</v>
      </c>
      <c r="B11645" t="s">
        <v>154</v>
      </c>
      <c r="C11645" s="70">
        <v>-159640.95999999999</v>
      </c>
      <c r="D11645" s="70">
        <v>-51308.62</v>
      </c>
      <c r="E11645" s="71">
        <v>44767</v>
      </c>
      <c r="F11645" t="s">
        <v>7597</v>
      </c>
      <c r="G11645" t="s">
        <v>2142</v>
      </c>
      <c r="H11645" t="s">
        <v>7596</v>
      </c>
      <c r="I11645" t="s">
        <v>7595</v>
      </c>
      <c r="J11645" s="40">
        <v>0</v>
      </c>
      <c r="K11645" s="40">
        <v>36021.589999999997</v>
      </c>
    </row>
    <row r="11646" spans="1:11" x14ac:dyDescent="0.35">
      <c r="A11646">
        <v>31125</v>
      </c>
      <c r="B11646" t="s">
        <v>154</v>
      </c>
      <c r="C11646" s="70">
        <v>-159640.95999999999</v>
      </c>
      <c r="D11646" s="70">
        <v>-51308.62</v>
      </c>
      <c r="E11646" s="71">
        <v>44767</v>
      </c>
      <c r="F11646" t="s">
        <v>7612</v>
      </c>
      <c r="G11646" t="s">
        <v>2142</v>
      </c>
      <c r="H11646" t="s">
        <v>7611</v>
      </c>
      <c r="I11646" t="s">
        <v>7610</v>
      </c>
      <c r="J11646" s="40">
        <v>0</v>
      </c>
      <c r="K11646" s="40">
        <v>15837.8</v>
      </c>
    </row>
    <row r="11647" spans="1:11" x14ac:dyDescent="0.35">
      <c r="A11647">
        <v>31125</v>
      </c>
      <c r="B11647" t="s">
        <v>154</v>
      </c>
      <c r="C11647" s="70">
        <v>-159640.95999999999</v>
      </c>
      <c r="D11647" s="70">
        <v>-51308.62</v>
      </c>
      <c r="E11647" s="71">
        <v>44773</v>
      </c>
      <c r="F11647" t="s">
        <v>7857</v>
      </c>
      <c r="G11647" t="s">
        <v>2142</v>
      </c>
      <c r="H11647" t="s">
        <v>4618</v>
      </c>
      <c r="I11647" t="s">
        <v>4617</v>
      </c>
      <c r="J11647" s="40">
        <v>0</v>
      </c>
      <c r="K11647" s="40">
        <v>10637.28</v>
      </c>
    </row>
    <row r="11648" spans="1:11" x14ac:dyDescent="0.35">
      <c r="A11648">
        <v>31125</v>
      </c>
      <c r="B11648" t="s">
        <v>154</v>
      </c>
      <c r="C11648" s="70">
        <v>-159640.95999999999</v>
      </c>
      <c r="D11648" s="70">
        <v>-51308.62</v>
      </c>
      <c r="E11648" s="71">
        <v>44773</v>
      </c>
      <c r="F11648" t="s">
        <v>7588</v>
      </c>
      <c r="G11648" t="s">
        <v>2142</v>
      </c>
      <c r="H11648" t="s">
        <v>7587</v>
      </c>
      <c r="I11648" t="s">
        <v>7586</v>
      </c>
      <c r="J11648" s="40">
        <v>0</v>
      </c>
      <c r="K11648" s="40">
        <v>44552.76</v>
      </c>
    </row>
    <row r="11649" spans="1:11" x14ac:dyDescent="0.35">
      <c r="A11649">
        <v>31125</v>
      </c>
      <c r="B11649" t="s">
        <v>154</v>
      </c>
      <c r="C11649" s="70">
        <v>-159640.95999999999</v>
      </c>
      <c r="D11649" s="70">
        <v>-51308.62</v>
      </c>
      <c r="E11649" s="71">
        <v>44773</v>
      </c>
      <c r="F11649" t="s">
        <v>7644</v>
      </c>
      <c r="G11649" t="s">
        <v>2142</v>
      </c>
      <c r="H11649" t="s">
        <v>4610</v>
      </c>
      <c r="I11649" t="s">
        <v>4609</v>
      </c>
      <c r="J11649" s="40">
        <v>0</v>
      </c>
      <c r="K11649" s="40">
        <v>81786.06</v>
      </c>
    </row>
    <row r="11650" spans="1:11" x14ac:dyDescent="0.35">
      <c r="A11650">
        <v>31125</v>
      </c>
      <c r="B11650" t="s">
        <v>154</v>
      </c>
      <c r="C11650" s="70">
        <v>-159640.95999999999</v>
      </c>
      <c r="D11650" s="70">
        <v>-51308.62</v>
      </c>
      <c r="E11650" s="71">
        <v>44773</v>
      </c>
      <c r="F11650" t="s">
        <v>7579</v>
      </c>
      <c r="G11650" t="s">
        <v>2142</v>
      </c>
      <c r="H11650" t="s">
        <v>7578</v>
      </c>
      <c r="I11650" t="s">
        <v>7577</v>
      </c>
      <c r="J11650" s="40">
        <v>0</v>
      </c>
      <c r="K11650" s="40">
        <v>69580.83</v>
      </c>
    </row>
    <row r="11651" spans="1:11" x14ac:dyDescent="0.35">
      <c r="A11651">
        <v>31125</v>
      </c>
      <c r="B11651" t="s">
        <v>154</v>
      </c>
      <c r="C11651" s="70">
        <v>-159640.95999999999</v>
      </c>
      <c r="D11651" s="70">
        <v>-51308.62</v>
      </c>
      <c r="E11651" s="71">
        <v>44773</v>
      </c>
      <c r="F11651" t="s">
        <v>7693</v>
      </c>
      <c r="G11651" t="s">
        <v>2142</v>
      </c>
      <c r="H11651" t="s">
        <v>4632</v>
      </c>
      <c r="I11651" t="s">
        <v>4631</v>
      </c>
      <c r="J11651" s="40">
        <v>0</v>
      </c>
      <c r="K11651" s="40">
        <v>4580.43</v>
      </c>
    </row>
    <row r="11652" spans="1:11" x14ac:dyDescent="0.35">
      <c r="A11652">
        <v>31125</v>
      </c>
      <c r="B11652" t="s">
        <v>154</v>
      </c>
      <c r="C11652" s="70">
        <v>-159640.95999999999</v>
      </c>
      <c r="D11652" s="70">
        <v>-51308.62</v>
      </c>
      <c r="E11652" s="71">
        <v>44773</v>
      </c>
      <c r="F11652" t="s">
        <v>7627</v>
      </c>
      <c r="G11652" t="s">
        <v>2142</v>
      </c>
      <c r="H11652" t="s">
        <v>7626</v>
      </c>
      <c r="I11652" t="s">
        <v>7625</v>
      </c>
      <c r="J11652" s="40">
        <v>0</v>
      </c>
      <c r="K11652" s="40">
        <v>26590.58</v>
      </c>
    </row>
    <row r="11653" spans="1:11" x14ac:dyDescent="0.35">
      <c r="A11653">
        <v>31125</v>
      </c>
      <c r="B11653" t="s">
        <v>154</v>
      </c>
      <c r="C11653" s="70">
        <v>-159640.95999999999</v>
      </c>
      <c r="D11653" s="70">
        <v>-51308.62</v>
      </c>
      <c r="E11653" s="71">
        <v>44773</v>
      </c>
      <c r="F11653" t="s">
        <v>5510</v>
      </c>
      <c r="G11653" t="s">
        <v>2247</v>
      </c>
      <c r="J11653" s="40">
        <v>0</v>
      </c>
      <c r="K11653" s="40">
        <v>0</v>
      </c>
    </row>
    <row r="11654" spans="1:11" x14ac:dyDescent="0.35">
      <c r="A11654">
        <v>31125</v>
      </c>
      <c r="B11654" t="s">
        <v>154</v>
      </c>
      <c r="C11654" s="70">
        <v>-159640.95999999999</v>
      </c>
      <c r="D11654" s="70">
        <v>-51308.62</v>
      </c>
      <c r="E11654" s="71">
        <v>44776</v>
      </c>
      <c r="F11654" t="s">
        <v>17349</v>
      </c>
      <c r="G11654" t="s">
        <v>15843</v>
      </c>
      <c r="H11654" t="s">
        <v>17348</v>
      </c>
      <c r="J11654" s="40">
        <v>27138.55</v>
      </c>
      <c r="K11654" s="40">
        <v>0</v>
      </c>
    </row>
    <row r="11655" spans="1:11" x14ac:dyDescent="0.35">
      <c r="A11655">
        <v>31125</v>
      </c>
      <c r="B11655" t="s">
        <v>154</v>
      </c>
      <c r="C11655" s="70">
        <v>-159640.95999999999</v>
      </c>
      <c r="D11655" s="70">
        <v>-51308.62</v>
      </c>
      <c r="E11655" s="71">
        <v>44776</v>
      </c>
      <c r="F11655" t="s">
        <v>17347</v>
      </c>
      <c r="G11655" t="s">
        <v>15843</v>
      </c>
      <c r="H11655" t="s">
        <v>17346</v>
      </c>
      <c r="J11655" s="40">
        <v>80260.98</v>
      </c>
      <c r="K11655" s="40">
        <v>0</v>
      </c>
    </row>
    <row r="11656" spans="1:11" x14ac:dyDescent="0.35">
      <c r="A11656">
        <v>31125</v>
      </c>
      <c r="B11656" t="s">
        <v>154</v>
      </c>
      <c r="C11656" s="70">
        <v>-159640.95999999999</v>
      </c>
      <c r="D11656" s="70">
        <v>-51308.62</v>
      </c>
      <c r="E11656" s="71">
        <v>44776</v>
      </c>
      <c r="F11656" t="s">
        <v>17345</v>
      </c>
      <c r="G11656" t="s">
        <v>15843</v>
      </c>
      <c r="H11656" t="s">
        <v>17344</v>
      </c>
      <c r="J11656" s="40">
        <v>-80260.98</v>
      </c>
      <c r="K11656" s="40">
        <v>0</v>
      </c>
    </row>
    <row r="11657" spans="1:11" x14ac:dyDescent="0.35">
      <c r="A11657">
        <v>31125</v>
      </c>
      <c r="B11657" t="s">
        <v>154</v>
      </c>
      <c r="C11657" s="70">
        <v>-159640.95999999999</v>
      </c>
      <c r="D11657" s="70">
        <v>-51308.62</v>
      </c>
      <c r="E11657" s="71">
        <v>44776</v>
      </c>
      <c r="F11657" t="s">
        <v>17343</v>
      </c>
      <c r="G11657" t="s">
        <v>15843</v>
      </c>
      <c r="H11657" t="s">
        <v>17342</v>
      </c>
      <c r="J11657" s="40">
        <v>81806.11</v>
      </c>
      <c r="K11657" s="40">
        <v>0</v>
      </c>
    </row>
    <row r="11658" spans="1:11" x14ac:dyDescent="0.35">
      <c r="A11658">
        <v>31125</v>
      </c>
      <c r="B11658" t="s">
        <v>154</v>
      </c>
      <c r="C11658" s="70">
        <v>-159640.95999999999</v>
      </c>
      <c r="D11658" s="70">
        <v>-51308.62</v>
      </c>
      <c r="E11658" s="71">
        <v>44782</v>
      </c>
      <c r="F11658" t="s">
        <v>7872</v>
      </c>
      <c r="G11658" t="s">
        <v>2142</v>
      </c>
      <c r="H11658" t="s">
        <v>7871</v>
      </c>
      <c r="I11658" t="s">
        <v>7870</v>
      </c>
      <c r="J11658" s="40">
        <v>0</v>
      </c>
      <c r="K11658" s="40">
        <v>15309.31</v>
      </c>
    </row>
    <row r="11659" spans="1:11" x14ac:dyDescent="0.35">
      <c r="A11659">
        <v>31125</v>
      </c>
      <c r="B11659" t="s">
        <v>154</v>
      </c>
      <c r="C11659" s="70">
        <v>-159640.95999999999</v>
      </c>
      <c r="D11659" s="70">
        <v>-51308.62</v>
      </c>
      <c r="E11659" s="71">
        <v>44783</v>
      </c>
      <c r="F11659" t="s">
        <v>17341</v>
      </c>
      <c r="G11659" t="s">
        <v>1907</v>
      </c>
      <c r="H11659" t="s">
        <v>17340</v>
      </c>
      <c r="J11659" s="40">
        <v>0</v>
      </c>
      <c r="K11659" s="40">
        <v>21212.29</v>
      </c>
    </row>
    <row r="11660" spans="1:11" x14ac:dyDescent="0.35">
      <c r="A11660">
        <v>31125</v>
      </c>
      <c r="B11660" t="s">
        <v>154</v>
      </c>
      <c r="C11660" s="70">
        <v>-159640.95999999999</v>
      </c>
      <c r="D11660" s="70">
        <v>-51308.62</v>
      </c>
      <c r="E11660" s="71">
        <v>44788</v>
      </c>
      <c r="F11660" t="s">
        <v>17339</v>
      </c>
      <c r="G11660" t="s">
        <v>15843</v>
      </c>
      <c r="H11660" t="s">
        <v>17338</v>
      </c>
      <c r="J11660" s="40">
        <v>84109.84</v>
      </c>
      <c r="K11660" s="40">
        <v>0</v>
      </c>
    </row>
    <row r="11661" spans="1:11" x14ac:dyDescent="0.35">
      <c r="A11661">
        <v>31125</v>
      </c>
      <c r="B11661" t="s">
        <v>154</v>
      </c>
      <c r="C11661" s="70">
        <v>-159640.95999999999</v>
      </c>
      <c r="D11661" s="70">
        <v>-51308.62</v>
      </c>
      <c r="E11661" s="71">
        <v>44788</v>
      </c>
      <c r="F11661" t="s">
        <v>17337</v>
      </c>
      <c r="G11661" t="s">
        <v>15843</v>
      </c>
      <c r="H11661" t="s">
        <v>17336</v>
      </c>
      <c r="J11661" s="40">
        <v>84341.09</v>
      </c>
      <c r="K11661" s="40">
        <v>0</v>
      </c>
    </row>
    <row r="11662" spans="1:11" x14ac:dyDescent="0.35">
      <c r="A11662">
        <v>31125</v>
      </c>
      <c r="B11662" t="s">
        <v>154</v>
      </c>
      <c r="C11662" s="70">
        <v>-159640.95999999999</v>
      </c>
      <c r="D11662" s="70">
        <v>-51308.62</v>
      </c>
      <c r="E11662" s="71">
        <v>44804</v>
      </c>
      <c r="F11662" t="s">
        <v>15287</v>
      </c>
      <c r="G11662" t="s">
        <v>2142</v>
      </c>
      <c r="H11662" t="s">
        <v>4621</v>
      </c>
      <c r="I11662" t="s">
        <v>4620</v>
      </c>
      <c r="J11662" s="40">
        <v>0</v>
      </c>
      <c r="K11662" s="40">
        <v>84842.7</v>
      </c>
    </row>
    <row r="11663" spans="1:11" x14ac:dyDescent="0.35">
      <c r="A11663">
        <v>31125</v>
      </c>
      <c r="B11663" t="s">
        <v>154</v>
      </c>
      <c r="C11663" s="70">
        <v>-159640.95999999999</v>
      </c>
      <c r="D11663" s="70">
        <v>-51308.62</v>
      </c>
      <c r="E11663" s="71">
        <v>44804</v>
      </c>
      <c r="F11663" t="s">
        <v>15357</v>
      </c>
      <c r="G11663" t="s">
        <v>2142</v>
      </c>
      <c r="H11663" t="s">
        <v>15356</v>
      </c>
      <c r="I11663" t="s">
        <v>15355</v>
      </c>
      <c r="J11663" s="40">
        <v>0</v>
      </c>
      <c r="K11663" s="40">
        <v>105404.42</v>
      </c>
    </row>
    <row r="11664" spans="1:11" x14ac:dyDescent="0.35">
      <c r="A11664">
        <v>31125</v>
      </c>
      <c r="B11664" t="s">
        <v>154</v>
      </c>
      <c r="C11664" s="70">
        <v>-159640.95999999999</v>
      </c>
      <c r="D11664" s="70">
        <v>-51308.62</v>
      </c>
      <c r="E11664" s="71">
        <v>44804</v>
      </c>
      <c r="F11664" t="s">
        <v>15354</v>
      </c>
      <c r="G11664" t="s">
        <v>2142</v>
      </c>
      <c r="H11664" t="s">
        <v>15353</v>
      </c>
      <c r="I11664" t="s">
        <v>15352</v>
      </c>
      <c r="J11664" s="40">
        <v>0</v>
      </c>
      <c r="K11664" s="40">
        <v>9764.2199999999993</v>
      </c>
    </row>
    <row r="11665" spans="1:11" x14ac:dyDescent="0.35">
      <c r="A11665">
        <v>31125</v>
      </c>
      <c r="B11665" t="s">
        <v>154</v>
      </c>
      <c r="C11665" s="70">
        <v>-159640.95999999999</v>
      </c>
      <c r="D11665" s="70">
        <v>-51308.62</v>
      </c>
      <c r="E11665" s="71">
        <v>44804</v>
      </c>
      <c r="F11665" t="s">
        <v>15351</v>
      </c>
      <c r="G11665" t="s">
        <v>2142</v>
      </c>
      <c r="H11665" t="s">
        <v>15350</v>
      </c>
      <c r="I11665" t="s">
        <v>15349</v>
      </c>
      <c r="J11665" s="40">
        <v>0</v>
      </c>
      <c r="K11665" s="40">
        <v>52252.5</v>
      </c>
    </row>
    <row r="11666" spans="1:11" x14ac:dyDescent="0.35">
      <c r="A11666">
        <v>31125</v>
      </c>
      <c r="B11666" t="s">
        <v>154</v>
      </c>
      <c r="C11666" s="70">
        <v>-159640.95999999999</v>
      </c>
      <c r="D11666" s="70">
        <v>-51308.62</v>
      </c>
      <c r="E11666" s="71">
        <v>44804</v>
      </c>
      <c r="F11666" t="s">
        <v>15348</v>
      </c>
      <c r="G11666" t="s">
        <v>2142</v>
      </c>
      <c r="H11666" t="s">
        <v>15347</v>
      </c>
      <c r="I11666" t="s">
        <v>15346</v>
      </c>
      <c r="J11666" s="40">
        <v>0</v>
      </c>
      <c r="K11666" s="40">
        <v>8328.5300000000007</v>
      </c>
    </row>
    <row r="11667" spans="1:11" x14ac:dyDescent="0.35">
      <c r="A11667">
        <v>31125</v>
      </c>
      <c r="B11667" t="s">
        <v>154</v>
      </c>
      <c r="C11667" s="70">
        <v>-159640.95999999999</v>
      </c>
      <c r="D11667" s="70">
        <v>-51308.62</v>
      </c>
      <c r="E11667" s="71">
        <v>44804</v>
      </c>
      <c r="F11667" t="s">
        <v>15345</v>
      </c>
      <c r="G11667" t="s">
        <v>2142</v>
      </c>
      <c r="H11667" t="s">
        <v>15344</v>
      </c>
      <c r="I11667" t="s">
        <v>15343</v>
      </c>
      <c r="J11667" s="40">
        <v>0</v>
      </c>
      <c r="K11667" s="40">
        <v>30265.64</v>
      </c>
    </row>
    <row r="11668" spans="1:11" x14ac:dyDescent="0.35">
      <c r="A11668">
        <v>31125</v>
      </c>
      <c r="B11668" t="s">
        <v>154</v>
      </c>
      <c r="C11668" s="70">
        <v>-159640.95999999999</v>
      </c>
      <c r="D11668" s="70">
        <v>-51308.62</v>
      </c>
      <c r="E11668" s="71">
        <v>44804</v>
      </c>
      <c r="F11668" t="s">
        <v>15286</v>
      </c>
      <c r="G11668" t="s">
        <v>2142</v>
      </c>
      <c r="H11668" t="s">
        <v>15285</v>
      </c>
      <c r="I11668" t="s">
        <v>15284</v>
      </c>
      <c r="J11668" s="40">
        <v>0</v>
      </c>
      <c r="K11668" s="40">
        <v>361.56</v>
      </c>
    </row>
    <row r="11669" spans="1:11" x14ac:dyDescent="0.35">
      <c r="A11669">
        <v>31125</v>
      </c>
      <c r="B11669" t="s">
        <v>154</v>
      </c>
      <c r="C11669" s="70">
        <v>-159640.95999999999</v>
      </c>
      <c r="D11669" s="70">
        <v>-51308.62</v>
      </c>
      <c r="E11669" s="71">
        <v>44804</v>
      </c>
      <c r="F11669" t="s">
        <v>15283</v>
      </c>
      <c r="G11669" t="s">
        <v>2142</v>
      </c>
      <c r="H11669" t="s">
        <v>15282</v>
      </c>
      <c r="I11669" t="s">
        <v>15281</v>
      </c>
      <c r="J11669" s="40">
        <v>0</v>
      </c>
      <c r="K11669" s="40">
        <v>21123.439999999999</v>
      </c>
    </row>
    <row r="11670" spans="1:11" x14ac:dyDescent="0.35">
      <c r="A11670">
        <v>31125</v>
      </c>
      <c r="B11670" t="s">
        <v>154</v>
      </c>
      <c r="C11670" s="70">
        <v>-159640.95999999999</v>
      </c>
      <c r="D11670" s="70">
        <v>-51308.62</v>
      </c>
      <c r="E11670" s="71">
        <v>44804</v>
      </c>
      <c r="F11670" t="s">
        <v>15280</v>
      </c>
      <c r="G11670" t="s">
        <v>2142</v>
      </c>
      <c r="H11670" t="s">
        <v>15279</v>
      </c>
      <c r="I11670" t="s">
        <v>15278</v>
      </c>
      <c r="J11670" s="40">
        <v>0</v>
      </c>
      <c r="K11670" s="40">
        <v>16889.93</v>
      </c>
    </row>
    <row r="11671" spans="1:11" x14ac:dyDescent="0.35">
      <c r="A11671">
        <v>31125</v>
      </c>
      <c r="B11671" t="s">
        <v>154</v>
      </c>
      <c r="C11671" s="70">
        <v>-159640.95999999999</v>
      </c>
      <c r="D11671" s="70">
        <v>-51308.62</v>
      </c>
      <c r="E11671" s="71">
        <v>44804</v>
      </c>
      <c r="F11671" t="s">
        <v>15277</v>
      </c>
      <c r="G11671" t="s">
        <v>2142</v>
      </c>
      <c r="H11671" t="s">
        <v>15276</v>
      </c>
      <c r="I11671" t="s">
        <v>15275</v>
      </c>
      <c r="J11671" s="40">
        <v>0</v>
      </c>
      <c r="K11671" s="40">
        <v>36401.839999999997</v>
      </c>
    </row>
    <row r="11672" spans="1:11" x14ac:dyDescent="0.35">
      <c r="A11672">
        <v>31125</v>
      </c>
      <c r="B11672" t="s">
        <v>154</v>
      </c>
      <c r="C11672" s="70">
        <v>-159640.95999999999</v>
      </c>
      <c r="D11672" s="70">
        <v>-51308.62</v>
      </c>
      <c r="E11672" s="71">
        <v>44804</v>
      </c>
      <c r="F11672" t="s">
        <v>15274</v>
      </c>
      <c r="G11672" t="s">
        <v>2142</v>
      </c>
      <c r="H11672" t="s">
        <v>15273</v>
      </c>
      <c r="I11672" t="s">
        <v>15272</v>
      </c>
      <c r="J11672" s="40">
        <v>0</v>
      </c>
      <c r="K11672" s="40">
        <v>16181.55</v>
      </c>
    </row>
    <row r="11673" spans="1:11" x14ac:dyDescent="0.35">
      <c r="A11673">
        <v>31125</v>
      </c>
      <c r="B11673" t="s">
        <v>154</v>
      </c>
      <c r="C11673" s="70">
        <v>-159640.95999999999</v>
      </c>
      <c r="D11673" s="70">
        <v>-51308.62</v>
      </c>
      <c r="E11673" s="71">
        <v>44804</v>
      </c>
      <c r="F11673" t="s">
        <v>15271</v>
      </c>
      <c r="G11673" t="s">
        <v>2142</v>
      </c>
      <c r="H11673" t="s">
        <v>15270</v>
      </c>
      <c r="I11673" t="s">
        <v>15269</v>
      </c>
      <c r="J11673" s="40">
        <v>0</v>
      </c>
      <c r="K11673" s="40">
        <v>56547.79</v>
      </c>
    </row>
    <row r="11674" spans="1:11" x14ac:dyDescent="0.35">
      <c r="A11674">
        <v>31125</v>
      </c>
      <c r="B11674" t="s">
        <v>154</v>
      </c>
      <c r="C11674" s="70">
        <v>-159640.95999999999</v>
      </c>
      <c r="D11674" s="70">
        <v>-51308.62</v>
      </c>
      <c r="E11674" s="71">
        <v>44804</v>
      </c>
      <c r="F11674" t="s">
        <v>15268</v>
      </c>
      <c r="G11674" t="s">
        <v>2142</v>
      </c>
      <c r="H11674" t="s">
        <v>15267</v>
      </c>
      <c r="I11674" t="s">
        <v>15266</v>
      </c>
      <c r="J11674" s="40">
        <v>0</v>
      </c>
      <c r="K11674" s="40">
        <v>73182.460000000006</v>
      </c>
    </row>
    <row r="11675" spans="1:11" x14ac:dyDescent="0.35">
      <c r="A11675">
        <v>31125</v>
      </c>
      <c r="B11675" t="s">
        <v>154</v>
      </c>
      <c r="C11675" s="70">
        <v>-159640.95999999999</v>
      </c>
      <c r="D11675" s="70">
        <v>-51308.62</v>
      </c>
      <c r="E11675" s="71">
        <v>44804</v>
      </c>
      <c r="F11675" t="s">
        <v>5038</v>
      </c>
      <c r="G11675" t="s">
        <v>2247</v>
      </c>
      <c r="H11675" t="s">
        <v>2265</v>
      </c>
      <c r="J11675" s="40">
        <v>0</v>
      </c>
      <c r="K11675" s="40">
        <v>0</v>
      </c>
    </row>
    <row r="11676" spans="1:11" x14ac:dyDescent="0.35">
      <c r="A11676">
        <v>31125</v>
      </c>
      <c r="B11676" t="s">
        <v>154</v>
      </c>
      <c r="C11676" s="70">
        <v>-159640.95999999999</v>
      </c>
      <c r="D11676" s="70">
        <v>-51308.62</v>
      </c>
      <c r="E11676" s="71">
        <v>44807</v>
      </c>
      <c r="F11676" t="s">
        <v>17335</v>
      </c>
      <c r="G11676" t="s">
        <v>2142</v>
      </c>
      <c r="H11676" t="s">
        <v>17334</v>
      </c>
      <c r="I11676" t="s">
        <v>17333</v>
      </c>
      <c r="J11676" s="40">
        <v>0</v>
      </c>
      <c r="K11676" s="40">
        <v>17485.48</v>
      </c>
    </row>
    <row r="11677" spans="1:11" x14ac:dyDescent="0.35">
      <c r="A11677">
        <v>31125</v>
      </c>
      <c r="B11677" t="s">
        <v>154</v>
      </c>
      <c r="C11677" s="70">
        <v>-159640.95999999999</v>
      </c>
      <c r="D11677" s="70">
        <v>-51308.62</v>
      </c>
      <c r="E11677" s="71">
        <v>44807</v>
      </c>
      <c r="F11677" t="s">
        <v>15265</v>
      </c>
      <c r="G11677" t="s">
        <v>2142</v>
      </c>
      <c r="H11677" t="s">
        <v>15264</v>
      </c>
      <c r="I11677" t="s">
        <v>15263</v>
      </c>
      <c r="J11677" s="40">
        <v>0</v>
      </c>
      <c r="K11677" s="40">
        <v>649.46</v>
      </c>
    </row>
    <row r="11678" spans="1:11" x14ac:dyDescent="0.35">
      <c r="A11678">
        <v>31125</v>
      </c>
      <c r="B11678" t="s">
        <v>154</v>
      </c>
      <c r="C11678" s="70">
        <v>-159640.95999999999</v>
      </c>
      <c r="D11678" s="70">
        <v>-51308.62</v>
      </c>
      <c r="E11678" s="71">
        <v>44811</v>
      </c>
      <c r="F11678" t="s">
        <v>15342</v>
      </c>
      <c r="G11678" t="s">
        <v>2142</v>
      </c>
      <c r="H11678" t="s">
        <v>15341</v>
      </c>
      <c r="I11678" t="s">
        <v>15340</v>
      </c>
      <c r="J11678" s="40">
        <v>0</v>
      </c>
      <c r="K11678" s="40">
        <v>10313.23</v>
      </c>
    </row>
    <row r="11679" spans="1:11" x14ac:dyDescent="0.35">
      <c r="A11679">
        <v>31125</v>
      </c>
      <c r="B11679" t="s">
        <v>154</v>
      </c>
      <c r="C11679" s="70">
        <v>-159640.95999999999</v>
      </c>
      <c r="D11679" s="70">
        <v>-51308.62</v>
      </c>
      <c r="E11679" s="71">
        <v>44812</v>
      </c>
      <c r="F11679" t="s">
        <v>17332</v>
      </c>
      <c r="G11679" t="s">
        <v>2142</v>
      </c>
      <c r="H11679" t="s">
        <v>17331</v>
      </c>
      <c r="I11679" t="s">
        <v>17330</v>
      </c>
      <c r="J11679" s="40">
        <v>0</v>
      </c>
      <c r="K11679" s="40">
        <v>22880.01</v>
      </c>
    </row>
    <row r="11680" spans="1:11" x14ac:dyDescent="0.35">
      <c r="A11680">
        <v>31125</v>
      </c>
      <c r="B11680" t="s">
        <v>154</v>
      </c>
      <c r="C11680" s="70">
        <v>-159640.95999999999</v>
      </c>
      <c r="D11680" s="70">
        <v>-51308.62</v>
      </c>
      <c r="E11680" s="71">
        <v>44812</v>
      </c>
      <c r="F11680" t="s">
        <v>17329</v>
      </c>
      <c r="G11680" t="s">
        <v>2142</v>
      </c>
      <c r="H11680" t="s">
        <v>17328</v>
      </c>
      <c r="I11680" t="s">
        <v>17327</v>
      </c>
      <c r="J11680" s="40">
        <v>0</v>
      </c>
      <c r="K11680" s="40">
        <v>22044.959999999999</v>
      </c>
    </row>
    <row r="11681" spans="1:11" x14ac:dyDescent="0.35">
      <c r="A11681">
        <v>31125</v>
      </c>
      <c r="B11681" t="s">
        <v>154</v>
      </c>
      <c r="C11681" s="70">
        <v>-159640.95999999999</v>
      </c>
      <c r="D11681" s="70">
        <v>-51308.62</v>
      </c>
      <c r="E11681" s="71">
        <v>44812</v>
      </c>
      <c r="F11681" t="s">
        <v>15262</v>
      </c>
      <c r="G11681" t="s">
        <v>2142</v>
      </c>
      <c r="H11681" t="s">
        <v>4629</v>
      </c>
      <c r="I11681" t="s">
        <v>4628</v>
      </c>
      <c r="J11681" s="40">
        <v>0</v>
      </c>
      <c r="K11681" s="40">
        <v>651.33000000000004</v>
      </c>
    </row>
    <row r="11682" spans="1:11" x14ac:dyDescent="0.35">
      <c r="A11682">
        <v>31125</v>
      </c>
      <c r="B11682" t="s">
        <v>154</v>
      </c>
      <c r="C11682" s="70">
        <v>-159640.95999999999</v>
      </c>
      <c r="D11682" s="70">
        <v>-51308.62</v>
      </c>
      <c r="E11682" s="71">
        <v>44812</v>
      </c>
      <c r="F11682" t="s">
        <v>17326</v>
      </c>
      <c r="G11682" t="s">
        <v>15843</v>
      </c>
      <c r="H11682" t="s">
        <v>17325</v>
      </c>
      <c r="I11682" t="s">
        <v>4669</v>
      </c>
      <c r="J11682" s="40">
        <v>53728.4</v>
      </c>
      <c r="K11682" s="40">
        <v>0</v>
      </c>
    </row>
    <row r="11683" spans="1:11" x14ac:dyDescent="0.35">
      <c r="A11683">
        <v>31125</v>
      </c>
      <c r="B11683" t="s">
        <v>154</v>
      </c>
      <c r="C11683" s="70">
        <v>-159640.95999999999</v>
      </c>
      <c r="D11683" s="70">
        <v>-51308.62</v>
      </c>
      <c r="E11683" s="71">
        <v>44812</v>
      </c>
      <c r="F11683" t="s">
        <v>17324</v>
      </c>
      <c r="G11683" t="s">
        <v>15843</v>
      </c>
      <c r="H11683" t="s">
        <v>17323</v>
      </c>
      <c r="I11683" t="s">
        <v>4615</v>
      </c>
      <c r="J11683" s="40">
        <v>49556.72</v>
      </c>
      <c r="K11683" s="40">
        <v>0</v>
      </c>
    </row>
    <row r="11684" spans="1:11" x14ac:dyDescent="0.35">
      <c r="A11684">
        <v>31125</v>
      </c>
      <c r="B11684" t="s">
        <v>154</v>
      </c>
      <c r="C11684" s="70">
        <v>-159640.95999999999</v>
      </c>
      <c r="D11684" s="70">
        <v>-51308.62</v>
      </c>
      <c r="E11684" s="71">
        <v>44812</v>
      </c>
      <c r="F11684" t="s">
        <v>17322</v>
      </c>
      <c r="G11684" t="s">
        <v>15843</v>
      </c>
      <c r="H11684" t="s">
        <v>17321</v>
      </c>
      <c r="I11684" t="s">
        <v>17320</v>
      </c>
      <c r="J11684" s="40">
        <v>72578.94</v>
      </c>
      <c r="K11684" s="40">
        <v>0</v>
      </c>
    </row>
    <row r="11685" spans="1:11" x14ac:dyDescent="0.35">
      <c r="A11685">
        <v>31125</v>
      </c>
      <c r="B11685" t="s">
        <v>154</v>
      </c>
      <c r="C11685" s="70">
        <v>-159640.95999999999</v>
      </c>
      <c r="D11685" s="70">
        <v>-51308.62</v>
      </c>
      <c r="E11685" s="71">
        <v>44812</v>
      </c>
      <c r="F11685" t="s">
        <v>17319</v>
      </c>
      <c r="G11685" t="s">
        <v>15843</v>
      </c>
      <c r="H11685" t="s">
        <v>17318</v>
      </c>
      <c r="I11685" t="s">
        <v>17317</v>
      </c>
      <c r="J11685" s="40">
        <v>80163.5</v>
      </c>
      <c r="K11685" s="40">
        <v>0</v>
      </c>
    </row>
    <row r="11686" spans="1:11" x14ac:dyDescent="0.35">
      <c r="A11686">
        <v>31125</v>
      </c>
      <c r="B11686" t="s">
        <v>154</v>
      </c>
      <c r="C11686" s="70">
        <v>-159640.95999999999</v>
      </c>
      <c r="D11686" s="70">
        <v>-51308.62</v>
      </c>
      <c r="E11686" s="71">
        <v>44812</v>
      </c>
      <c r="F11686" t="s">
        <v>17316</v>
      </c>
      <c r="G11686" t="s">
        <v>15843</v>
      </c>
      <c r="H11686" t="s">
        <v>4635</v>
      </c>
      <c r="I11686" t="s">
        <v>4634</v>
      </c>
      <c r="J11686" s="40">
        <v>92351.2</v>
      </c>
      <c r="K11686" s="40">
        <v>0</v>
      </c>
    </row>
    <row r="11687" spans="1:11" x14ac:dyDescent="0.35">
      <c r="A11687">
        <v>31125</v>
      </c>
      <c r="B11687" t="s">
        <v>154</v>
      </c>
      <c r="C11687" s="70">
        <v>-159640.95999999999</v>
      </c>
      <c r="D11687" s="70">
        <v>-51308.62</v>
      </c>
      <c r="E11687" s="71">
        <v>44816</v>
      </c>
      <c r="F11687" t="s">
        <v>15339</v>
      </c>
      <c r="G11687" t="s">
        <v>2142</v>
      </c>
      <c r="H11687" t="s">
        <v>15338</v>
      </c>
      <c r="I11687" t="s">
        <v>15337</v>
      </c>
      <c r="J11687" s="40">
        <v>0</v>
      </c>
      <c r="K11687" s="40">
        <v>16837.63</v>
      </c>
    </row>
    <row r="11688" spans="1:11" x14ac:dyDescent="0.35">
      <c r="A11688">
        <v>31125</v>
      </c>
      <c r="B11688" t="s">
        <v>154</v>
      </c>
      <c r="C11688" s="70">
        <v>-159640.95999999999</v>
      </c>
      <c r="D11688" s="70">
        <v>-51308.62</v>
      </c>
      <c r="E11688" s="71">
        <v>44816</v>
      </c>
      <c r="F11688" t="s">
        <v>15336</v>
      </c>
      <c r="G11688" t="s">
        <v>2142</v>
      </c>
      <c r="H11688" t="s">
        <v>15335</v>
      </c>
      <c r="I11688" t="s">
        <v>15334</v>
      </c>
      <c r="J11688" s="40">
        <v>0</v>
      </c>
      <c r="K11688" s="40">
        <v>10011.4</v>
      </c>
    </row>
    <row r="11689" spans="1:11" x14ac:dyDescent="0.35">
      <c r="A11689">
        <v>31125</v>
      </c>
      <c r="B11689" t="s">
        <v>154</v>
      </c>
      <c r="C11689" s="70">
        <v>-159640.95999999999</v>
      </c>
      <c r="D11689" s="70">
        <v>-51308.62</v>
      </c>
      <c r="E11689" s="71">
        <v>44822</v>
      </c>
      <c r="F11689" t="s">
        <v>17315</v>
      </c>
      <c r="G11689" t="s">
        <v>2142</v>
      </c>
      <c r="H11689" t="s">
        <v>17314</v>
      </c>
      <c r="I11689" t="s">
        <v>17313</v>
      </c>
      <c r="J11689" s="40">
        <v>0</v>
      </c>
      <c r="K11689" s="40">
        <v>20016.55</v>
      </c>
    </row>
    <row r="11690" spans="1:11" x14ac:dyDescent="0.35">
      <c r="A11690">
        <v>31125</v>
      </c>
      <c r="B11690" t="s">
        <v>154</v>
      </c>
      <c r="C11690" s="70">
        <v>-159640.95999999999</v>
      </c>
      <c r="D11690" s="70">
        <v>-51308.62</v>
      </c>
      <c r="E11690" s="71">
        <v>44822</v>
      </c>
      <c r="F11690" t="s">
        <v>15384</v>
      </c>
      <c r="G11690" t="s">
        <v>2142</v>
      </c>
      <c r="H11690" t="s">
        <v>15383</v>
      </c>
      <c r="I11690" t="s">
        <v>15382</v>
      </c>
      <c r="J11690" s="40">
        <v>0</v>
      </c>
      <c r="K11690" s="40">
        <v>917.17</v>
      </c>
    </row>
    <row r="11691" spans="1:11" x14ac:dyDescent="0.35">
      <c r="A11691">
        <v>31125</v>
      </c>
      <c r="B11691" t="s">
        <v>154</v>
      </c>
      <c r="C11691" s="70">
        <v>-159640.95999999999</v>
      </c>
      <c r="D11691" s="70">
        <v>-51308.62</v>
      </c>
      <c r="E11691" s="71">
        <v>44823</v>
      </c>
      <c r="F11691" t="s">
        <v>17312</v>
      </c>
      <c r="G11691" t="s">
        <v>1907</v>
      </c>
      <c r="H11691" t="s">
        <v>4615</v>
      </c>
      <c r="I11691" t="s">
        <v>4615</v>
      </c>
      <c r="J11691" s="40">
        <v>0</v>
      </c>
      <c r="K11691" s="40">
        <v>48991.62</v>
      </c>
    </row>
    <row r="11692" spans="1:11" x14ac:dyDescent="0.35">
      <c r="A11692">
        <v>31125</v>
      </c>
      <c r="B11692" t="s">
        <v>154</v>
      </c>
      <c r="C11692" s="70">
        <v>-159640.95999999999</v>
      </c>
      <c r="D11692" s="70">
        <v>-51308.62</v>
      </c>
      <c r="E11692" s="71">
        <v>44823</v>
      </c>
      <c r="F11692" t="s">
        <v>17311</v>
      </c>
      <c r="G11692" t="s">
        <v>1907</v>
      </c>
      <c r="H11692" t="s">
        <v>4669</v>
      </c>
      <c r="I11692" t="s">
        <v>17310</v>
      </c>
      <c r="J11692" s="40">
        <v>0</v>
      </c>
      <c r="K11692" s="40">
        <v>53117.98</v>
      </c>
    </row>
    <row r="11693" spans="1:11" x14ac:dyDescent="0.35">
      <c r="A11693">
        <v>31125</v>
      </c>
      <c r="B11693" t="s">
        <v>154</v>
      </c>
      <c r="C11693" s="70">
        <v>-159640.95999999999</v>
      </c>
      <c r="D11693" s="70">
        <v>-51308.62</v>
      </c>
      <c r="E11693" s="71">
        <v>44824</v>
      </c>
      <c r="F11693" t="s">
        <v>17309</v>
      </c>
      <c r="G11693" t="s">
        <v>15843</v>
      </c>
      <c r="H11693" t="s">
        <v>17308</v>
      </c>
      <c r="I11693" t="s">
        <v>17307</v>
      </c>
      <c r="J11693" s="40">
        <v>16181.55</v>
      </c>
      <c r="K11693" s="40">
        <v>0</v>
      </c>
    </row>
    <row r="11694" spans="1:11" x14ac:dyDescent="0.35">
      <c r="A11694">
        <v>31125</v>
      </c>
      <c r="B11694" t="s">
        <v>154</v>
      </c>
      <c r="C11694" s="70">
        <v>-159640.95999999999</v>
      </c>
      <c r="D11694" s="70">
        <v>-51308.62</v>
      </c>
      <c r="E11694" s="71">
        <v>44832</v>
      </c>
      <c r="F11694" t="s">
        <v>17306</v>
      </c>
      <c r="G11694" t="s">
        <v>15843</v>
      </c>
      <c r="H11694" t="s">
        <v>17305</v>
      </c>
      <c r="I11694" t="s">
        <v>4626</v>
      </c>
      <c r="J11694" s="40">
        <v>14907.95</v>
      </c>
      <c r="K11694" s="40">
        <v>0</v>
      </c>
    </row>
    <row r="11695" spans="1:11" x14ac:dyDescent="0.35">
      <c r="A11695">
        <v>31125</v>
      </c>
      <c r="B11695" t="s">
        <v>154</v>
      </c>
      <c r="C11695" s="70">
        <v>-159640.95999999999</v>
      </c>
      <c r="D11695" s="70">
        <v>-51308.62</v>
      </c>
      <c r="E11695" s="71">
        <v>44833</v>
      </c>
      <c r="F11695" t="s">
        <v>17304</v>
      </c>
      <c r="G11695" t="s">
        <v>15843</v>
      </c>
      <c r="H11695" t="s">
        <v>17303</v>
      </c>
      <c r="I11695" t="s">
        <v>17302</v>
      </c>
      <c r="J11695" s="40">
        <v>185527.96</v>
      </c>
      <c r="K11695" s="40">
        <v>0</v>
      </c>
    </row>
    <row r="11696" spans="1:11" x14ac:dyDescent="0.35">
      <c r="A11696">
        <v>31125</v>
      </c>
      <c r="B11696" t="s">
        <v>154</v>
      </c>
      <c r="C11696" s="70">
        <v>-159640.95999999999</v>
      </c>
      <c r="D11696" s="70">
        <v>-51308.62</v>
      </c>
      <c r="E11696" s="71">
        <v>44834</v>
      </c>
      <c r="F11696" t="s">
        <v>4912</v>
      </c>
      <c r="G11696" t="s">
        <v>2247</v>
      </c>
      <c r="H11696" t="s">
        <v>2262</v>
      </c>
      <c r="J11696" s="40">
        <v>0</v>
      </c>
      <c r="K11696" s="40">
        <v>0</v>
      </c>
    </row>
    <row r="11697" spans="1:11" x14ac:dyDescent="0.35">
      <c r="A11697">
        <v>31125</v>
      </c>
      <c r="B11697" t="s">
        <v>154</v>
      </c>
      <c r="C11697" s="70">
        <v>-159640.95999999999</v>
      </c>
      <c r="D11697" s="70">
        <v>-51308.62</v>
      </c>
      <c r="E11697" s="71">
        <v>44834</v>
      </c>
      <c r="F11697" t="s">
        <v>15261</v>
      </c>
      <c r="G11697" t="s">
        <v>2142</v>
      </c>
      <c r="H11697" t="s">
        <v>15260</v>
      </c>
      <c r="I11697" t="s">
        <v>15259</v>
      </c>
      <c r="J11697" s="40">
        <v>0</v>
      </c>
      <c r="K11697" s="40">
        <v>-47661.21</v>
      </c>
    </row>
    <row r="11698" spans="1:11" x14ac:dyDescent="0.35">
      <c r="A11698">
        <v>31125</v>
      </c>
      <c r="B11698" t="s">
        <v>154</v>
      </c>
      <c r="C11698" s="70">
        <v>-159640.95999999999</v>
      </c>
      <c r="D11698" s="70">
        <v>-51308.62</v>
      </c>
      <c r="E11698" s="71">
        <v>44834</v>
      </c>
      <c r="F11698" t="s">
        <v>15372</v>
      </c>
      <c r="G11698" t="s">
        <v>2142</v>
      </c>
      <c r="H11698" t="s">
        <v>15371</v>
      </c>
      <c r="I11698" t="s">
        <v>15370</v>
      </c>
      <c r="J11698" s="40">
        <v>0</v>
      </c>
      <c r="K11698" s="40">
        <v>-10827.57</v>
      </c>
    </row>
    <row r="11699" spans="1:11" x14ac:dyDescent="0.35">
      <c r="A11699">
        <v>31125</v>
      </c>
      <c r="B11699" t="s">
        <v>154</v>
      </c>
      <c r="C11699" s="70">
        <v>-159640.95999999999</v>
      </c>
      <c r="D11699" s="70">
        <v>-51308.62</v>
      </c>
      <c r="E11699" s="71">
        <v>44834</v>
      </c>
      <c r="F11699" t="s">
        <v>15258</v>
      </c>
      <c r="G11699" t="s">
        <v>2142</v>
      </c>
      <c r="H11699" t="s">
        <v>15257</v>
      </c>
      <c r="I11699" t="s">
        <v>15256</v>
      </c>
      <c r="J11699" s="40">
        <v>0</v>
      </c>
      <c r="K11699" s="40">
        <v>13096.14</v>
      </c>
    </row>
    <row r="11700" spans="1:11" x14ac:dyDescent="0.35">
      <c r="A11700">
        <v>31125</v>
      </c>
      <c r="B11700" t="s">
        <v>154</v>
      </c>
      <c r="C11700" s="70">
        <v>-159640.95999999999</v>
      </c>
      <c r="D11700" s="70">
        <v>-51308.62</v>
      </c>
      <c r="E11700" s="71">
        <v>44834</v>
      </c>
      <c r="F11700" t="s">
        <v>15255</v>
      </c>
      <c r="G11700" t="s">
        <v>2142</v>
      </c>
      <c r="H11700" t="s">
        <v>15254</v>
      </c>
      <c r="I11700" t="s">
        <v>15253</v>
      </c>
      <c r="J11700" s="40">
        <v>0</v>
      </c>
      <c r="K11700" s="40">
        <v>51972.66</v>
      </c>
    </row>
    <row r="11701" spans="1:11" x14ac:dyDescent="0.35">
      <c r="A11701">
        <v>31125</v>
      </c>
      <c r="B11701" t="s">
        <v>154</v>
      </c>
      <c r="C11701" s="70">
        <v>-159640.95999999999</v>
      </c>
      <c r="D11701" s="70">
        <v>-51308.62</v>
      </c>
      <c r="E11701" s="71">
        <v>44834</v>
      </c>
      <c r="F11701" t="s">
        <v>15252</v>
      </c>
      <c r="G11701" t="s">
        <v>2142</v>
      </c>
      <c r="H11701" t="s">
        <v>15251</v>
      </c>
      <c r="I11701" t="s">
        <v>15250</v>
      </c>
      <c r="J11701" s="40">
        <v>0</v>
      </c>
      <c r="K11701" s="40">
        <v>29117.78</v>
      </c>
    </row>
    <row r="11702" spans="1:11" x14ac:dyDescent="0.35">
      <c r="A11702">
        <v>31125</v>
      </c>
      <c r="B11702" t="s">
        <v>154</v>
      </c>
      <c r="C11702" s="70">
        <v>-159640.95999999999</v>
      </c>
      <c r="D11702" s="70">
        <v>-51308.62</v>
      </c>
      <c r="E11702" s="71">
        <v>44834</v>
      </c>
      <c r="F11702" t="s">
        <v>15369</v>
      </c>
      <c r="G11702" t="s">
        <v>2142</v>
      </c>
      <c r="H11702" t="s">
        <v>15368</v>
      </c>
      <c r="I11702" t="s">
        <v>15367</v>
      </c>
      <c r="J11702" s="40">
        <v>0</v>
      </c>
      <c r="K11702" s="40">
        <v>2697.07</v>
      </c>
    </row>
    <row r="11703" spans="1:11" x14ac:dyDescent="0.35">
      <c r="A11703">
        <v>31125</v>
      </c>
      <c r="B11703" t="s">
        <v>154</v>
      </c>
      <c r="C11703" s="70">
        <v>-159640.95999999999</v>
      </c>
      <c r="D11703" s="70">
        <v>-51308.62</v>
      </c>
      <c r="E11703" s="71">
        <v>44834</v>
      </c>
      <c r="F11703" t="s">
        <v>15249</v>
      </c>
      <c r="G11703" t="s">
        <v>2142</v>
      </c>
      <c r="H11703" t="s">
        <v>15248</v>
      </c>
      <c r="I11703" t="s">
        <v>15247</v>
      </c>
      <c r="J11703" s="40">
        <v>0</v>
      </c>
      <c r="K11703" s="40">
        <v>414.98</v>
      </c>
    </row>
    <row r="11704" spans="1:11" x14ac:dyDescent="0.35">
      <c r="A11704">
        <v>31125</v>
      </c>
      <c r="B11704" t="s">
        <v>154</v>
      </c>
      <c r="C11704" s="70">
        <v>-159640.95999999999</v>
      </c>
      <c r="D11704" s="70">
        <v>-51308.62</v>
      </c>
      <c r="E11704" s="71">
        <v>44834</v>
      </c>
      <c r="F11704" t="s">
        <v>15246</v>
      </c>
      <c r="G11704" t="s">
        <v>2142</v>
      </c>
      <c r="H11704" t="s">
        <v>15245</v>
      </c>
      <c r="I11704" t="s">
        <v>15229</v>
      </c>
      <c r="J11704" s="40">
        <v>0</v>
      </c>
      <c r="K11704" s="40">
        <v>423.57</v>
      </c>
    </row>
    <row r="11705" spans="1:11" x14ac:dyDescent="0.35">
      <c r="A11705">
        <v>31125</v>
      </c>
      <c r="B11705" t="s">
        <v>154</v>
      </c>
      <c r="C11705" s="70">
        <v>-159640.95999999999</v>
      </c>
      <c r="D11705" s="70">
        <v>-51308.62</v>
      </c>
      <c r="E11705" s="71">
        <v>44834</v>
      </c>
      <c r="F11705" t="s">
        <v>15244</v>
      </c>
      <c r="G11705" t="s">
        <v>2142</v>
      </c>
      <c r="H11705" t="s">
        <v>15243</v>
      </c>
      <c r="I11705" t="s">
        <v>15242</v>
      </c>
      <c r="J11705" s="40">
        <v>0</v>
      </c>
      <c r="K11705" s="40">
        <v>35496.5</v>
      </c>
    </row>
    <row r="11706" spans="1:11" x14ac:dyDescent="0.35">
      <c r="A11706">
        <v>31125</v>
      </c>
      <c r="B11706" t="s">
        <v>154</v>
      </c>
      <c r="C11706" s="70">
        <v>-159640.95999999999</v>
      </c>
      <c r="D11706" s="70">
        <v>-51308.62</v>
      </c>
      <c r="E11706" s="71">
        <v>44834</v>
      </c>
      <c r="F11706" t="s">
        <v>15241</v>
      </c>
      <c r="G11706" t="s">
        <v>2142</v>
      </c>
      <c r="H11706" t="s">
        <v>15240</v>
      </c>
      <c r="I11706" t="s">
        <v>15239</v>
      </c>
      <c r="J11706" s="40">
        <v>0</v>
      </c>
      <c r="K11706" s="40">
        <v>11453.87</v>
      </c>
    </row>
    <row r="11707" spans="1:11" x14ac:dyDescent="0.35">
      <c r="A11707">
        <v>31125</v>
      </c>
      <c r="B11707" t="s">
        <v>154</v>
      </c>
      <c r="C11707" s="70">
        <v>-159640.95999999999</v>
      </c>
      <c r="D11707" s="70">
        <v>-51308.62</v>
      </c>
      <c r="E11707" s="71">
        <v>44834</v>
      </c>
      <c r="F11707" t="s">
        <v>15238</v>
      </c>
      <c r="G11707" t="s">
        <v>2142</v>
      </c>
      <c r="H11707" t="s">
        <v>15237</v>
      </c>
      <c r="I11707" t="s">
        <v>15236</v>
      </c>
      <c r="J11707" s="40">
        <v>0</v>
      </c>
      <c r="K11707" s="40">
        <v>14171.48</v>
      </c>
    </row>
    <row r="11708" spans="1:11" x14ac:dyDescent="0.35">
      <c r="A11708">
        <v>31125</v>
      </c>
      <c r="B11708" t="s">
        <v>154</v>
      </c>
      <c r="C11708" s="70">
        <v>-159640.95999999999</v>
      </c>
      <c r="D11708" s="70">
        <v>-51308.62</v>
      </c>
      <c r="E11708" s="71">
        <v>44834</v>
      </c>
      <c r="F11708" t="s">
        <v>15235</v>
      </c>
      <c r="G11708" t="s">
        <v>2142</v>
      </c>
      <c r="H11708" t="s">
        <v>4647</v>
      </c>
      <c r="I11708" t="s">
        <v>4646</v>
      </c>
      <c r="J11708" s="40">
        <v>0</v>
      </c>
      <c r="K11708" s="40">
        <v>58234.61</v>
      </c>
    </row>
    <row r="11709" spans="1:11" x14ac:dyDescent="0.35">
      <c r="A11709">
        <v>31125</v>
      </c>
      <c r="B11709" t="s">
        <v>154</v>
      </c>
      <c r="C11709" s="70">
        <v>-159640.95999999999</v>
      </c>
      <c r="D11709" s="70">
        <v>-51308.62</v>
      </c>
      <c r="E11709" s="71">
        <v>44834</v>
      </c>
      <c r="F11709" t="s">
        <v>15234</v>
      </c>
      <c r="G11709" t="s">
        <v>2142</v>
      </c>
      <c r="H11709" t="s">
        <v>4644</v>
      </c>
      <c r="I11709" t="s">
        <v>4643</v>
      </c>
      <c r="J11709" s="40">
        <v>0</v>
      </c>
      <c r="K11709" s="40">
        <v>74802.539999999994</v>
      </c>
    </row>
    <row r="11710" spans="1:11" x14ac:dyDescent="0.35">
      <c r="A11710">
        <v>31125</v>
      </c>
      <c r="B11710" t="s">
        <v>154</v>
      </c>
      <c r="C11710" s="70">
        <v>-159640.95999999999</v>
      </c>
      <c r="D11710" s="70">
        <v>-51308.62</v>
      </c>
      <c r="E11710" s="71">
        <v>44834</v>
      </c>
      <c r="F11710" t="s">
        <v>15373</v>
      </c>
      <c r="G11710" t="s">
        <v>2142</v>
      </c>
      <c r="H11710" t="s">
        <v>4641</v>
      </c>
      <c r="I11710" t="s">
        <v>4640</v>
      </c>
      <c r="J11710" s="40">
        <v>0</v>
      </c>
      <c r="K11710" s="40">
        <v>17123.64</v>
      </c>
    </row>
    <row r="11711" spans="1:11" x14ac:dyDescent="0.35">
      <c r="A11711">
        <v>31125</v>
      </c>
      <c r="B11711" t="s">
        <v>154</v>
      </c>
      <c r="C11711" s="70">
        <v>-159640.95999999999</v>
      </c>
      <c r="D11711" s="70">
        <v>-51308.62</v>
      </c>
      <c r="E11711" s="71">
        <v>44834</v>
      </c>
      <c r="F11711" t="s">
        <v>15389</v>
      </c>
      <c r="G11711" t="s">
        <v>2142</v>
      </c>
      <c r="H11711" t="s">
        <v>15388</v>
      </c>
      <c r="I11711" t="s">
        <v>14957</v>
      </c>
      <c r="J11711" s="40">
        <v>0</v>
      </c>
      <c r="K11711" s="40">
        <v>-8235.1</v>
      </c>
    </row>
    <row r="11712" spans="1:11" x14ac:dyDescent="0.35">
      <c r="A11712">
        <v>31125</v>
      </c>
      <c r="B11712" t="s">
        <v>154</v>
      </c>
      <c r="C11712" s="70">
        <v>-159640.95999999999</v>
      </c>
      <c r="D11712" s="70">
        <v>-51308.62</v>
      </c>
      <c r="E11712" s="71">
        <v>44834</v>
      </c>
      <c r="F11712" t="s">
        <v>15233</v>
      </c>
      <c r="G11712" t="s">
        <v>2142</v>
      </c>
      <c r="H11712" t="s">
        <v>15232</v>
      </c>
      <c r="I11712" t="s">
        <v>15229</v>
      </c>
      <c r="J11712" s="40">
        <v>0</v>
      </c>
      <c r="K11712" s="40">
        <v>-423.57</v>
      </c>
    </row>
    <row r="11713" spans="1:11" x14ac:dyDescent="0.35">
      <c r="A11713">
        <v>31125</v>
      </c>
      <c r="B11713" t="s">
        <v>154</v>
      </c>
      <c r="C11713" s="70">
        <v>-159640.95999999999</v>
      </c>
      <c r="D11713" s="70">
        <v>-51308.62</v>
      </c>
      <c r="E11713" s="71">
        <v>44834</v>
      </c>
      <c r="F11713" t="s">
        <v>15231</v>
      </c>
      <c r="G11713" t="s">
        <v>2142</v>
      </c>
      <c r="H11713" t="s">
        <v>15230</v>
      </c>
      <c r="I11713" t="s">
        <v>15229</v>
      </c>
      <c r="J11713" s="40">
        <v>0</v>
      </c>
      <c r="K11713" s="40">
        <v>639.51</v>
      </c>
    </row>
    <row r="11714" spans="1:11" x14ac:dyDescent="0.35">
      <c r="A11714">
        <v>31125</v>
      </c>
      <c r="B11714" t="s">
        <v>154</v>
      </c>
      <c r="C11714" s="70">
        <v>-159640.95999999999</v>
      </c>
      <c r="D11714" s="70">
        <v>-51308.62</v>
      </c>
      <c r="E11714" s="71">
        <v>44835</v>
      </c>
      <c r="F11714" t="s">
        <v>4671</v>
      </c>
      <c r="G11714" t="s">
        <v>1907</v>
      </c>
      <c r="H11714" t="s">
        <v>4669</v>
      </c>
      <c r="I11714" t="s">
        <v>4669</v>
      </c>
      <c r="J11714" s="40">
        <v>1461.64</v>
      </c>
      <c r="K11714" s="40">
        <v>0</v>
      </c>
    </row>
    <row r="11715" spans="1:11" x14ac:dyDescent="0.35">
      <c r="A11715">
        <v>31125</v>
      </c>
      <c r="B11715" t="s">
        <v>154</v>
      </c>
      <c r="C11715" s="70">
        <v>-159640.95999999999</v>
      </c>
      <c r="D11715" s="70">
        <v>-51308.62</v>
      </c>
      <c r="E11715" s="71">
        <v>44835</v>
      </c>
      <c r="F11715" t="s">
        <v>4670</v>
      </c>
      <c r="G11715" t="s">
        <v>1907</v>
      </c>
      <c r="H11715" t="s">
        <v>4669</v>
      </c>
      <c r="I11715" t="s">
        <v>4669</v>
      </c>
      <c r="J11715" s="40">
        <v>-1461.64</v>
      </c>
      <c r="K11715" s="40">
        <v>0</v>
      </c>
    </row>
    <row r="11716" spans="1:11" x14ac:dyDescent="0.35">
      <c r="A11716">
        <v>31125</v>
      </c>
      <c r="B11716" t="s">
        <v>154</v>
      </c>
      <c r="C11716" s="70">
        <v>-159640.95999999999</v>
      </c>
      <c r="D11716" s="70">
        <v>-51308.62</v>
      </c>
      <c r="E11716" s="71">
        <v>44835</v>
      </c>
      <c r="F11716" t="s">
        <v>7049</v>
      </c>
      <c r="G11716" t="s">
        <v>1907</v>
      </c>
      <c r="H11716" t="s">
        <v>4615</v>
      </c>
      <c r="I11716" t="s">
        <v>4615</v>
      </c>
      <c r="J11716" s="40">
        <v>0</v>
      </c>
      <c r="K11716" s="40">
        <v>565.1</v>
      </c>
    </row>
    <row r="11717" spans="1:11" x14ac:dyDescent="0.35">
      <c r="A11717">
        <v>31125</v>
      </c>
      <c r="B11717" t="s">
        <v>154</v>
      </c>
      <c r="C11717" s="70">
        <v>-159640.95999999999</v>
      </c>
      <c r="D11717" s="70">
        <v>-51308.62</v>
      </c>
      <c r="E11717" s="71">
        <v>44835</v>
      </c>
      <c r="F11717" t="s">
        <v>7048</v>
      </c>
      <c r="G11717" t="s">
        <v>1907</v>
      </c>
      <c r="H11717" t="s">
        <v>4669</v>
      </c>
      <c r="I11717" t="s">
        <v>4669</v>
      </c>
      <c r="J11717" s="40">
        <v>0</v>
      </c>
      <c r="K11717" s="40">
        <v>610.41999999999996</v>
      </c>
    </row>
    <row r="11718" spans="1:11" x14ac:dyDescent="0.35">
      <c r="A11718">
        <v>31125</v>
      </c>
      <c r="B11718" t="s">
        <v>154</v>
      </c>
      <c r="C11718" s="70">
        <v>-159640.95999999999</v>
      </c>
      <c r="D11718" s="70">
        <v>-51308.62</v>
      </c>
      <c r="E11718" s="71">
        <v>44837</v>
      </c>
      <c r="F11718" t="s">
        <v>17301</v>
      </c>
      <c r="G11718" t="s">
        <v>15843</v>
      </c>
      <c r="H11718" t="s">
        <v>17300</v>
      </c>
      <c r="J11718" s="40">
        <v>72330.509999999995</v>
      </c>
      <c r="K11718" s="40">
        <v>0</v>
      </c>
    </row>
    <row r="11719" spans="1:11" x14ac:dyDescent="0.35">
      <c r="A11719">
        <v>31125</v>
      </c>
      <c r="B11719" t="s">
        <v>154</v>
      </c>
      <c r="C11719" s="70">
        <v>-159640.95999999999</v>
      </c>
      <c r="D11719" s="70">
        <v>-51308.62</v>
      </c>
      <c r="E11719" s="71">
        <v>44837</v>
      </c>
      <c r="F11719" t="s">
        <v>17299</v>
      </c>
      <c r="G11719" t="s">
        <v>15843</v>
      </c>
      <c r="H11719" t="s">
        <v>4624</v>
      </c>
      <c r="I11719" t="s">
        <v>4623</v>
      </c>
      <c r="J11719" s="40">
        <v>70895.97</v>
      </c>
      <c r="K11719" s="40">
        <v>0</v>
      </c>
    </row>
    <row r="11720" spans="1:11" x14ac:dyDescent="0.35">
      <c r="A11720">
        <v>31125</v>
      </c>
      <c r="B11720" t="s">
        <v>154</v>
      </c>
      <c r="C11720" s="70">
        <v>-159640.95999999999</v>
      </c>
      <c r="D11720" s="70">
        <v>-51308.62</v>
      </c>
      <c r="E11720" s="71">
        <v>44837</v>
      </c>
      <c r="F11720" t="s">
        <v>17298</v>
      </c>
      <c r="G11720" t="s">
        <v>15843</v>
      </c>
      <c r="H11720" t="s">
        <v>17297</v>
      </c>
      <c r="I11720" t="s">
        <v>17296</v>
      </c>
      <c r="J11720" s="40">
        <v>76815</v>
      </c>
      <c r="K11720" s="40">
        <v>0</v>
      </c>
    </row>
    <row r="11721" spans="1:11" x14ac:dyDescent="0.35">
      <c r="A11721">
        <v>31125</v>
      </c>
      <c r="B11721" t="s">
        <v>154</v>
      </c>
      <c r="C11721" s="70">
        <v>-159640.95999999999</v>
      </c>
      <c r="D11721" s="70">
        <v>-51308.62</v>
      </c>
      <c r="E11721" s="71">
        <v>44841</v>
      </c>
      <c r="F11721" t="s">
        <v>15333</v>
      </c>
      <c r="G11721" t="s">
        <v>2142</v>
      </c>
      <c r="H11721" t="s">
        <v>15332</v>
      </c>
      <c r="I11721" t="s">
        <v>15331</v>
      </c>
      <c r="J11721" s="40">
        <v>0</v>
      </c>
      <c r="K11721" s="40">
        <v>22385.73</v>
      </c>
    </row>
    <row r="11722" spans="1:11" x14ac:dyDescent="0.35">
      <c r="A11722">
        <v>31125</v>
      </c>
      <c r="B11722" t="s">
        <v>154</v>
      </c>
      <c r="C11722" s="70">
        <v>-159640.95999999999</v>
      </c>
      <c r="D11722" s="70">
        <v>-51308.62</v>
      </c>
      <c r="E11722" s="71">
        <v>44841</v>
      </c>
      <c r="F11722" t="s">
        <v>15330</v>
      </c>
      <c r="G11722" t="s">
        <v>2142</v>
      </c>
      <c r="H11722" t="s">
        <v>15329</v>
      </c>
      <c r="I11722" t="s">
        <v>15328</v>
      </c>
      <c r="J11722" s="40">
        <v>0</v>
      </c>
      <c r="K11722" s="40">
        <v>17594.400000000001</v>
      </c>
    </row>
    <row r="11723" spans="1:11" x14ac:dyDescent="0.35">
      <c r="A11723">
        <v>31125</v>
      </c>
      <c r="B11723" t="s">
        <v>154</v>
      </c>
      <c r="C11723" s="70">
        <v>-159640.95999999999</v>
      </c>
      <c r="D11723" s="70">
        <v>-51308.62</v>
      </c>
      <c r="E11723" s="71">
        <v>44846</v>
      </c>
      <c r="F11723" t="s">
        <v>15327</v>
      </c>
      <c r="G11723" t="s">
        <v>2142</v>
      </c>
      <c r="H11723" t="s">
        <v>15326</v>
      </c>
      <c r="I11723" t="s">
        <v>15325</v>
      </c>
      <c r="J11723" s="40">
        <v>0</v>
      </c>
      <c r="K11723" s="40">
        <v>33702.199999999997</v>
      </c>
    </row>
    <row r="11724" spans="1:11" x14ac:dyDescent="0.35">
      <c r="A11724">
        <v>31125</v>
      </c>
      <c r="B11724" t="s">
        <v>154</v>
      </c>
      <c r="C11724" s="70">
        <v>-159640.95999999999</v>
      </c>
      <c r="D11724" s="70">
        <v>-51308.62</v>
      </c>
      <c r="E11724" s="71">
        <v>44852</v>
      </c>
      <c r="F11724" t="s">
        <v>15228</v>
      </c>
      <c r="G11724" t="s">
        <v>2142</v>
      </c>
      <c r="H11724" t="s">
        <v>15227</v>
      </c>
      <c r="I11724" t="s">
        <v>15226</v>
      </c>
      <c r="J11724" s="40">
        <v>0</v>
      </c>
      <c r="K11724" s="40">
        <v>9406.16</v>
      </c>
    </row>
    <row r="11725" spans="1:11" x14ac:dyDescent="0.35">
      <c r="A11725">
        <v>31125</v>
      </c>
      <c r="B11725" t="s">
        <v>154</v>
      </c>
      <c r="C11725" s="70">
        <v>-159640.95999999999</v>
      </c>
      <c r="D11725" s="70">
        <v>-51308.62</v>
      </c>
      <c r="E11725" s="71">
        <v>44855</v>
      </c>
      <c r="F11725" t="s">
        <v>15225</v>
      </c>
      <c r="G11725" t="s">
        <v>2142</v>
      </c>
      <c r="H11725" t="s">
        <v>15224</v>
      </c>
      <c r="I11725" t="s">
        <v>15223</v>
      </c>
      <c r="J11725" s="40">
        <v>0</v>
      </c>
      <c r="K11725" s="40">
        <v>26439.05</v>
      </c>
    </row>
    <row r="11726" spans="1:11" x14ac:dyDescent="0.35">
      <c r="A11726">
        <v>31125</v>
      </c>
      <c r="B11726" t="s">
        <v>154</v>
      </c>
      <c r="C11726" s="70">
        <v>-159640.95999999999</v>
      </c>
      <c r="D11726" s="70">
        <v>-51308.62</v>
      </c>
      <c r="E11726" s="71">
        <v>44855</v>
      </c>
      <c r="F11726" t="s">
        <v>15222</v>
      </c>
      <c r="G11726" t="s">
        <v>2142</v>
      </c>
      <c r="H11726" t="s">
        <v>15221</v>
      </c>
      <c r="I11726" t="s">
        <v>15220</v>
      </c>
      <c r="J11726" s="40">
        <v>0</v>
      </c>
      <c r="K11726" s="40">
        <v>32762.14</v>
      </c>
    </row>
    <row r="11727" spans="1:11" x14ac:dyDescent="0.35">
      <c r="A11727">
        <v>31125</v>
      </c>
      <c r="B11727" t="s">
        <v>154</v>
      </c>
      <c r="C11727" s="70">
        <v>-159640.95999999999</v>
      </c>
      <c r="D11727" s="70">
        <v>-51308.62</v>
      </c>
      <c r="E11727" s="71">
        <v>44860</v>
      </c>
      <c r="F11727" t="s">
        <v>17295</v>
      </c>
      <c r="G11727" t="s">
        <v>15843</v>
      </c>
      <c r="H11727" t="s">
        <v>17294</v>
      </c>
      <c r="J11727" s="40">
        <v>87078.97</v>
      </c>
      <c r="K11727" s="40">
        <v>0</v>
      </c>
    </row>
    <row r="11728" spans="1:11" x14ac:dyDescent="0.35">
      <c r="A11728">
        <v>31125</v>
      </c>
      <c r="B11728" t="s">
        <v>154</v>
      </c>
      <c r="C11728" s="70">
        <v>-159640.95999999999</v>
      </c>
      <c r="D11728" s="70">
        <v>-51308.62</v>
      </c>
      <c r="E11728" s="71">
        <v>44860</v>
      </c>
      <c r="F11728" t="s">
        <v>17293</v>
      </c>
      <c r="G11728" t="s">
        <v>15843</v>
      </c>
      <c r="H11728" t="s">
        <v>17292</v>
      </c>
      <c r="J11728" s="40">
        <v>65665.78</v>
      </c>
      <c r="K11728" s="40">
        <v>0</v>
      </c>
    </row>
    <row r="11729" spans="1:11" x14ac:dyDescent="0.35">
      <c r="A11729">
        <v>31125</v>
      </c>
      <c r="B11729" t="s">
        <v>154</v>
      </c>
      <c r="C11729" s="70">
        <v>-159640.95999999999</v>
      </c>
      <c r="D11729" s="70">
        <v>-51308.62</v>
      </c>
      <c r="E11729" s="71">
        <v>44860</v>
      </c>
      <c r="F11729" t="s">
        <v>17291</v>
      </c>
      <c r="G11729" t="s">
        <v>15843</v>
      </c>
      <c r="H11729" t="s">
        <v>17290</v>
      </c>
      <c r="J11729" s="40">
        <v>65665.78</v>
      </c>
      <c r="K11729" s="40">
        <v>0</v>
      </c>
    </row>
    <row r="11730" spans="1:11" x14ac:dyDescent="0.35">
      <c r="A11730">
        <v>31125</v>
      </c>
      <c r="B11730" t="s">
        <v>154</v>
      </c>
      <c r="C11730" s="70">
        <v>-159640.95999999999</v>
      </c>
      <c r="D11730" s="70">
        <v>-51308.62</v>
      </c>
      <c r="E11730" s="71">
        <v>44860</v>
      </c>
      <c r="F11730" t="s">
        <v>17289</v>
      </c>
      <c r="G11730" t="s">
        <v>15843</v>
      </c>
      <c r="H11730" t="s">
        <v>17288</v>
      </c>
      <c r="J11730" s="40">
        <v>65486.21</v>
      </c>
      <c r="K11730" s="40">
        <v>0</v>
      </c>
    </row>
    <row r="11731" spans="1:11" x14ac:dyDescent="0.35">
      <c r="A11731">
        <v>31125</v>
      </c>
      <c r="B11731" t="s">
        <v>154</v>
      </c>
      <c r="C11731" s="70">
        <v>-159640.95999999999</v>
      </c>
      <c r="D11731" s="70">
        <v>-51308.62</v>
      </c>
      <c r="E11731" s="71">
        <v>44860</v>
      </c>
      <c r="F11731" t="s">
        <v>17287</v>
      </c>
      <c r="G11731" t="s">
        <v>15843</v>
      </c>
      <c r="H11731" t="s">
        <v>17286</v>
      </c>
      <c r="J11731" s="40">
        <v>-65486.21</v>
      </c>
      <c r="K11731" s="40">
        <v>0</v>
      </c>
    </row>
    <row r="11732" spans="1:11" x14ac:dyDescent="0.35">
      <c r="A11732">
        <v>31125</v>
      </c>
      <c r="B11732" t="s">
        <v>154</v>
      </c>
      <c r="C11732" s="70">
        <v>-159640.95999999999</v>
      </c>
      <c r="D11732" s="70">
        <v>-51308.62</v>
      </c>
      <c r="E11732" s="71">
        <v>44860</v>
      </c>
      <c r="F11732" t="s">
        <v>17285</v>
      </c>
      <c r="G11732" t="s">
        <v>15843</v>
      </c>
      <c r="H11732" t="s">
        <v>17284</v>
      </c>
      <c r="J11732" s="40">
        <v>65665.78</v>
      </c>
      <c r="K11732" s="40">
        <v>0</v>
      </c>
    </row>
    <row r="11733" spans="1:11" x14ac:dyDescent="0.35">
      <c r="A11733">
        <v>31125</v>
      </c>
      <c r="B11733" t="s">
        <v>154</v>
      </c>
      <c r="C11733" s="70">
        <v>-159640.95999999999</v>
      </c>
      <c r="D11733" s="70">
        <v>-51308.62</v>
      </c>
      <c r="E11733" s="71">
        <v>44860</v>
      </c>
      <c r="F11733" t="s">
        <v>17283</v>
      </c>
      <c r="G11733" t="s">
        <v>15843</v>
      </c>
      <c r="H11733" t="s">
        <v>17282</v>
      </c>
      <c r="I11733" t="s">
        <v>17281</v>
      </c>
      <c r="J11733" s="40">
        <v>60328.5</v>
      </c>
      <c r="K11733" s="40">
        <v>0</v>
      </c>
    </row>
    <row r="11734" spans="1:11" x14ac:dyDescent="0.35">
      <c r="A11734">
        <v>31125</v>
      </c>
      <c r="B11734" t="s">
        <v>154</v>
      </c>
      <c r="C11734" s="70">
        <v>-159640.95999999999</v>
      </c>
      <c r="D11734" s="70">
        <v>-51308.62</v>
      </c>
      <c r="E11734" s="71">
        <v>44860</v>
      </c>
      <c r="F11734" t="s">
        <v>17280</v>
      </c>
      <c r="G11734" t="s">
        <v>15843</v>
      </c>
      <c r="H11734" t="s">
        <v>17279</v>
      </c>
      <c r="I11734" t="s">
        <v>17278</v>
      </c>
      <c r="J11734" s="40">
        <v>93028.98</v>
      </c>
      <c r="K11734" s="40">
        <v>0</v>
      </c>
    </row>
    <row r="11735" spans="1:11" x14ac:dyDescent="0.35">
      <c r="A11735">
        <v>31125</v>
      </c>
      <c r="B11735" t="s">
        <v>154</v>
      </c>
      <c r="C11735" s="70">
        <v>-159640.95999999999</v>
      </c>
      <c r="D11735" s="70">
        <v>-51308.62</v>
      </c>
      <c r="E11735" s="71">
        <v>44860</v>
      </c>
      <c r="F11735" t="s">
        <v>4650</v>
      </c>
      <c r="G11735" t="s">
        <v>1907</v>
      </c>
      <c r="H11735" t="s">
        <v>4649</v>
      </c>
      <c r="J11735" s="40">
        <v>0</v>
      </c>
      <c r="K11735" s="40">
        <v>4239.8100000000004</v>
      </c>
    </row>
    <row r="11736" spans="1:11" x14ac:dyDescent="0.35">
      <c r="A11736">
        <v>31125</v>
      </c>
      <c r="B11736" t="s">
        <v>154</v>
      </c>
      <c r="C11736" s="70">
        <v>-159640.95999999999</v>
      </c>
      <c r="D11736" s="70">
        <v>-51308.62</v>
      </c>
      <c r="E11736" s="71">
        <v>44860</v>
      </c>
      <c r="F11736" t="s">
        <v>4648</v>
      </c>
      <c r="G11736" t="s">
        <v>1907</v>
      </c>
      <c r="H11736" t="s">
        <v>4647</v>
      </c>
      <c r="I11736" t="s">
        <v>4646</v>
      </c>
      <c r="J11736" s="40">
        <v>0</v>
      </c>
      <c r="K11736" s="40">
        <v>2093.89</v>
      </c>
    </row>
    <row r="11737" spans="1:11" x14ac:dyDescent="0.35">
      <c r="A11737">
        <v>31125</v>
      </c>
      <c r="B11737" t="s">
        <v>154</v>
      </c>
      <c r="C11737" s="70">
        <v>-159640.95999999999</v>
      </c>
      <c r="D11737" s="70">
        <v>-51308.62</v>
      </c>
      <c r="E11737" s="71">
        <v>44860</v>
      </c>
      <c r="F11737" t="s">
        <v>4645</v>
      </c>
      <c r="G11737" t="s">
        <v>1907</v>
      </c>
      <c r="H11737" t="s">
        <v>4644</v>
      </c>
      <c r="I11737" t="s">
        <v>4643</v>
      </c>
      <c r="J11737" s="40">
        <v>0</v>
      </c>
      <c r="K11737" s="40">
        <v>897.38</v>
      </c>
    </row>
    <row r="11738" spans="1:11" x14ac:dyDescent="0.35">
      <c r="A11738">
        <v>31125</v>
      </c>
      <c r="B11738" t="s">
        <v>154</v>
      </c>
      <c r="C11738" s="70">
        <v>-159640.95999999999</v>
      </c>
      <c r="D11738" s="70">
        <v>-51308.62</v>
      </c>
      <c r="E11738" s="71">
        <v>44860</v>
      </c>
      <c r="F11738" t="s">
        <v>4642</v>
      </c>
      <c r="G11738" t="s">
        <v>1907</v>
      </c>
      <c r="H11738" t="s">
        <v>4641</v>
      </c>
      <c r="I11738" t="s">
        <v>4640</v>
      </c>
      <c r="J11738" s="40">
        <v>0</v>
      </c>
      <c r="K11738" s="40">
        <v>205.42</v>
      </c>
    </row>
    <row r="11739" spans="1:11" x14ac:dyDescent="0.35">
      <c r="A11739">
        <v>31125</v>
      </c>
      <c r="B11739" t="s">
        <v>154</v>
      </c>
      <c r="C11739" s="70">
        <v>-159640.95999999999</v>
      </c>
      <c r="D11739" s="70">
        <v>-51308.62</v>
      </c>
      <c r="E11739" s="71">
        <v>44860</v>
      </c>
      <c r="F11739" t="s">
        <v>4639</v>
      </c>
      <c r="G11739" t="s">
        <v>1907</v>
      </c>
      <c r="H11739" t="s">
        <v>4638</v>
      </c>
      <c r="J11739" s="40">
        <v>0</v>
      </c>
      <c r="K11739" s="40">
        <v>989.13</v>
      </c>
    </row>
    <row r="11740" spans="1:11" x14ac:dyDescent="0.35">
      <c r="A11740">
        <v>31125</v>
      </c>
      <c r="B11740" t="s">
        <v>154</v>
      </c>
      <c r="C11740" s="70">
        <v>-159640.95999999999</v>
      </c>
      <c r="D11740" s="70">
        <v>-51308.62</v>
      </c>
      <c r="E11740" s="71">
        <v>44865</v>
      </c>
      <c r="F11740" t="s">
        <v>15219</v>
      </c>
      <c r="G11740" t="s">
        <v>2142</v>
      </c>
      <c r="H11740" t="s">
        <v>4291</v>
      </c>
      <c r="I11740" t="s">
        <v>4290</v>
      </c>
      <c r="J11740" s="40">
        <v>0</v>
      </c>
      <c r="K11740" s="40">
        <v>63712.1</v>
      </c>
    </row>
    <row r="11741" spans="1:11" x14ac:dyDescent="0.35">
      <c r="A11741">
        <v>31125</v>
      </c>
      <c r="B11741" t="s">
        <v>154</v>
      </c>
      <c r="C11741" s="70">
        <v>-159640.95999999999</v>
      </c>
      <c r="D11741" s="70">
        <v>-51308.62</v>
      </c>
      <c r="E11741" s="71">
        <v>44865</v>
      </c>
      <c r="F11741" t="s">
        <v>15218</v>
      </c>
      <c r="G11741" t="s">
        <v>2142</v>
      </c>
      <c r="H11741" t="s">
        <v>15217</v>
      </c>
      <c r="I11741" t="s">
        <v>15216</v>
      </c>
      <c r="J11741" s="40">
        <v>0</v>
      </c>
      <c r="K11741" s="40">
        <v>5808.61</v>
      </c>
    </row>
    <row r="11742" spans="1:11" x14ac:dyDescent="0.35">
      <c r="A11742">
        <v>31125</v>
      </c>
      <c r="B11742" t="s">
        <v>154</v>
      </c>
      <c r="C11742" s="70">
        <v>-159640.95999999999</v>
      </c>
      <c r="D11742" s="70">
        <v>-51308.62</v>
      </c>
      <c r="E11742" s="71">
        <v>44865</v>
      </c>
      <c r="F11742" t="s">
        <v>15380</v>
      </c>
      <c r="G11742" t="s">
        <v>2142</v>
      </c>
      <c r="H11742" t="s">
        <v>15379</v>
      </c>
      <c r="I11742" t="s">
        <v>15378</v>
      </c>
      <c r="J11742" s="40">
        <v>0</v>
      </c>
      <c r="K11742" s="40">
        <v>14908.59</v>
      </c>
    </row>
    <row r="11743" spans="1:11" x14ac:dyDescent="0.35">
      <c r="A11743">
        <v>31125</v>
      </c>
      <c r="B11743" t="s">
        <v>154</v>
      </c>
      <c r="C11743" s="70">
        <v>-159640.95999999999</v>
      </c>
      <c r="D11743" s="70">
        <v>-51308.62</v>
      </c>
      <c r="E11743" s="71">
        <v>44865</v>
      </c>
      <c r="F11743" t="s">
        <v>15215</v>
      </c>
      <c r="G11743" t="s">
        <v>2142</v>
      </c>
      <c r="H11743" t="s">
        <v>4294</v>
      </c>
      <c r="I11743" t="s">
        <v>4293</v>
      </c>
      <c r="J11743" s="40">
        <v>0</v>
      </c>
      <c r="K11743" s="40">
        <v>15783.52</v>
      </c>
    </row>
    <row r="11744" spans="1:11" x14ac:dyDescent="0.35">
      <c r="A11744">
        <v>31125</v>
      </c>
      <c r="B11744" t="s">
        <v>154</v>
      </c>
      <c r="C11744" s="70">
        <v>-159640.95999999999</v>
      </c>
      <c r="D11744" s="70">
        <v>-51308.62</v>
      </c>
      <c r="E11744" s="71">
        <v>44865</v>
      </c>
      <c r="F11744" t="s">
        <v>15381</v>
      </c>
      <c r="G11744" t="s">
        <v>2142</v>
      </c>
      <c r="H11744" t="s">
        <v>4288</v>
      </c>
      <c r="I11744" t="s">
        <v>4287</v>
      </c>
      <c r="J11744" s="40">
        <v>0</v>
      </c>
      <c r="K11744" s="40">
        <v>2542.3200000000002</v>
      </c>
    </row>
    <row r="11745" spans="1:11" x14ac:dyDescent="0.35">
      <c r="A11745">
        <v>31125</v>
      </c>
      <c r="B11745" t="s">
        <v>154</v>
      </c>
      <c r="C11745" s="70">
        <v>-159640.95999999999</v>
      </c>
      <c r="D11745" s="70">
        <v>-51308.62</v>
      </c>
      <c r="E11745" s="71">
        <v>44865</v>
      </c>
      <c r="F11745" t="s">
        <v>15214</v>
      </c>
      <c r="G11745" t="s">
        <v>2142</v>
      </c>
      <c r="H11745" t="s">
        <v>15213</v>
      </c>
      <c r="I11745" t="s">
        <v>15212</v>
      </c>
      <c r="J11745" s="40">
        <v>0</v>
      </c>
      <c r="K11745" s="40">
        <v>77547.350000000006</v>
      </c>
    </row>
    <row r="11746" spans="1:11" x14ac:dyDescent="0.35">
      <c r="A11746">
        <v>31125</v>
      </c>
      <c r="B11746" t="s">
        <v>154</v>
      </c>
      <c r="C11746" s="70">
        <v>-159640.95999999999</v>
      </c>
      <c r="D11746" s="70">
        <v>-51308.62</v>
      </c>
      <c r="E11746" s="71">
        <v>44865</v>
      </c>
      <c r="F11746" t="s">
        <v>15211</v>
      </c>
      <c r="G11746" t="s">
        <v>2142</v>
      </c>
      <c r="H11746" t="s">
        <v>15210</v>
      </c>
      <c r="I11746" t="s">
        <v>15209</v>
      </c>
      <c r="J11746" s="40">
        <v>0</v>
      </c>
      <c r="K11746" s="40">
        <v>36038.620000000003</v>
      </c>
    </row>
    <row r="11747" spans="1:11" x14ac:dyDescent="0.35">
      <c r="A11747">
        <v>31125</v>
      </c>
      <c r="B11747" t="s">
        <v>154</v>
      </c>
      <c r="C11747" s="70">
        <v>-159640.95999999999</v>
      </c>
      <c r="D11747" s="70">
        <v>-51308.62</v>
      </c>
      <c r="E11747" s="71">
        <v>44865</v>
      </c>
      <c r="F11747" t="s">
        <v>15324</v>
      </c>
      <c r="G11747" t="s">
        <v>2142</v>
      </c>
      <c r="H11747" t="s">
        <v>15323</v>
      </c>
      <c r="I11747" t="s">
        <v>15322</v>
      </c>
      <c r="J11747" s="40">
        <v>0</v>
      </c>
      <c r="K11747" s="40">
        <v>21007.82</v>
      </c>
    </row>
    <row r="11748" spans="1:11" x14ac:dyDescent="0.35">
      <c r="A11748">
        <v>31125</v>
      </c>
      <c r="B11748" t="s">
        <v>154</v>
      </c>
      <c r="C11748" s="70">
        <v>-159640.95999999999</v>
      </c>
      <c r="D11748" s="70">
        <v>-51308.62</v>
      </c>
      <c r="E11748" s="71">
        <v>44865</v>
      </c>
      <c r="F11748" t="s">
        <v>15208</v>
      </c>
      <c r="G11748" t="s">
        <v>2142</v>
      </c>
      <c r="H11748" t="s">
        <v>15207</v>
      </c>
      <c r="I11748" t="s">
        <v>15206</v>
      </c>
      <c r="J11748" s="40">
        <v>0</v>
      </c>
      <c r="K11748" s="40">
        <v>77418.69</v>
      </c>
    </row>
    <row r="11749" spans="1:11" x14ac:dyDescent="0.35">
      <c r="A11749">
        <v>31125</v>
      </c>
      <c r="B11749" t="s">
        <v>154</v>
      </c>
      <c r="C11749" s="70">
        <v>-159640.95999999999</v>
      </c>
      <c r="D11749" s="70">
        <v>-51308.62</v>
      </c>
      <c r="E11749" s="71">
        <v>44865</v>
      </c>
      <c r="F11749" t="s">
        <v>4637</v>
      </c>
      <c r="G11749" t="s">
        <v>1907</v>
      </c>
      <c r="H11749" t="s">
        <v>4615</v>
      </c>
      <c r="I11749" t="s">
        <v>4615</v>
      </c>
      <c r="J11749" s="40">
        <v>2695.78</v>
      </c>
      <c r="K11749" s="40">
        <v>0</v>
      </c>
    </row>
    <row r="11750" spans="1:11" x14ac:dyDescent="0.35">
      <c r="A11750">
        <v>31125</v>
      </c>
      <c r="B11750" t="s">
        <v>154</v>
      </c>
      <c r="C11750" s="70">
        <v>-159640.95999999999</v>
      </c>
      <c r="D11750" s="70">
        <v>-51308.62</v>
      </c>
      <c r="E11750" s="71">
        <v>44865</v>
      </c>
      <c r="F11750" t="s">
        <v>4636</v>
      </c>
      <c r="G11750" t="s">
        <v>1907</v>
      </c>
      <c r="H11750" t="s">
        <v>4635</v>
      </c>
      <c r="I11750" t="s">
        <v>4634</v>
      </c>
      <c r="J11750" s="40">
        <v>13053.22</v>
      </c>
      <c r="K11750" s="40">
        <v>0</v>
      </c>
    </row>
    <row r="11751" spans="1:11" x14ac:dyDescent="0.35">
      <c r="A11751">
        <v>31125</v>
      </c>
      <c r="B11751" t="s">
        <v>154</v>
      </c>
      <c r="C11751" s="70">
        <v>-159640.95999999999</v>
      </c>
      <c r="D11751" s="70">
        <v>-51308.62</v>
      </c>
      <c r="E11751" s="71">
        <v>44865</v>
      </c>
      <c r="F11751" t="s">
        <v>4633</v>
      </c>
      <c r="G11751" t="s">
        <v>1907</v>
      </c>
      <c r="H11751" t="s">
        <v>4632</v>
      </c>
      <c r="I11751" t="s">
        <v>4631</v>
      </c>
      <c r="J11751" s="40">
        <v>1563.73</v>
      </c>
      <c r="K11751" s="40">
        <v>0</v>
      </c>
    </row>
    <row r="11752" spans="1:11" x14ac:dyDescent="0.35">
      <c r="A11752">
        <v>31125</v>
      </c>
      <c r="B11752" t="s">
        <v>154</v>
      </c>
      <c r="C11752" s="70">
        <v>-159640.95999999999</v>
      </c>
      <c r="D11752" s="70">
        <v>-51308.62</v>
      </c>
      <c r="E11752" s="71">
        <v>44865</v>
      </c>
      <c r="F11752" t="s">
        <v>4630</v>
      </c>
      <c r="G11752" t="s">
        <v>1907</v>
      </c>
      <c r="H11752" t="s">
        <v>4629</v>
      </c>
      <c r="I11752" t="s">
        <v>4628</v>
      </c>
      <c r="J11752" s="40">
        <v>1693.96</v>
      </c>
      <c r="K11752" s="40">
        <v>0</v>
      </c>
    </row>
    <row r="11753" spans="1:11" x14ac:dyDescent="0.35">
      <c r="A11753">
        <v>31125</v>
      </c>
      <c r="B11753" t="s">
        <v>154</v>
      </c>
      <c r="C11753" s="70">
        <v>-159640.95999999999</v>
      </c>
      <c r="D11753" s="70">
        <v>-51308.62</v>
      </c>
      <c r="E11753" s="71">
        <v>44865</v>
      </c>
      <c r="F11753" t="s">
        <v>4627</v>
      </c>
      <c r="G11753" t="s">
        <v>1907</v>
      </c>
      <c r="H11753" t="s">
        <v>4626</v>
      </c>
      <c r="I11753" t="s">
        <v>4626</v>
      </c>
      <c r="J11753" s="40">
        <v>1929.68</v>
      </c>
      <c r="K11753" s="40">
        <v>0</v>
      </c>
    </row>
    <row r="11754" spans="1:11" x14ac:dyDescent="0.35">
      <c r="A11754">
        <v>31125</v>
      </c>
      <c r="B11754" t="s">
        <v>154</v>
      </c>
      <c r="C11754" s="70">
        <v>-159640.95999999999</v>
      </c>
      <c r="D11754" s="70">
        <v>-51308.62</v>
      </c>
      <c r="E11754" s="71">
        <v>44865</v>
      </c>
      <c r="F11754" t="s">
        <v>4625</v>
      </c>
      <c r="G11754" t="s">
        <v>1907</v>
      </c>
      <c r="H11754" t="s">
        <v>4624</v>
      </c>
      <c r="I11754" t="s">
        <v>4623</v>
      </c>
      <c r="J11754" s="40">
        <v>2286.4899999999998</v>
      </c>
      <c r="K11754" s="40">
        <v>0</v>
      </c>
    </row>
    <row r="11755" spans="1:11" x14ac:dyDescent="0.35">
      <c r="A11755">
        <v>31125</v>
      </c>
      <c r="B11755" t="s">
        <v>154</v>
      </c>
      <c r="C11755" s="70">
        <v>-159640.95999999999</v>
      </c>
      <c r="D11755" s="70">
        <v>-51308.62</v>
      </c>
      <c r="E11755" s="71">
        <v>44865</v>
      </c>
      <c r="F11755" t="s">
        <v>4622</v>
      </c>
      <c r="G11755" t="s">
        <v>1907</v>
      </c>
      <c r="H11755" t="s">
        <v>4621</v>
      </c>
      <c r="I11755" t="s">
        <v>4620</v>
      </c>
      <c r="J11755" s="40">
        <v>8027.7</v>
      </c>
      <c r="K11755" s="40">
        <v>0</v>
      </c>
    </row>
    <row r="11756" spans="1:11" x14ac:dyDescent="0.35">
      <c r="A11756">
        <v>31125</v>
      </c>
      <c r="B11756" t="s">
        <v>154</v>
      </c>
      <c r="C11756" s="70">
        <v>-159640.95999999999</v>
      </c>
      <c r="D11756" s="70">
        <v>-51308.62</v>
      </c>
      <c r="E11756" s="71">
        <v>44865</v>
      </c>
      <c r="F11756" t="s">
        <v>4619</v>
      </c>
      <c r="G11756" t="s">
        <v>1907</v>
      </c>
      <c r="H11756" t="s">
        <v>4618</v>
      </c>
      <c r="I11756" t="s">
        <v>4617</v>
      </c>
      <c r="J11756" s="40">
        <v>9407.49</v>
      </c>
      <c r="K11756" s="40">
        <v>0</v>
      </c>
    </row>
    <row r="11757" spans="1:11" x14ac:dyDescent="0.35">
      <c r="A11757">
        <v>31125</v>
      </c>
      <c r="B11757" t="s">
        <v>154</v>
      </c>
      <c r="C11757" s="70">
        <v>-159640.95999999999</v>
      </c>
      <c r="D11757" s="70">
        <v>-51308.62</v>
      </c>
      <c r="E11757" s="71">
        <v>44865</v>
      </c>
      <c r="F11757" t="s">
        <v>4616</v>
      </c>
      <c r="G11757" t="s">
        <v>1907</v>
      </c>
      <c r="H11757" t="s">
        <v>4615</v>
      </c>
      <c r="I11757" t="s">
        <v>4615</v>
      </c>
      <c r="J11757" s="40">
        <v>-2695.78</v>
      </c>
      <c r="K11757" s="40">
        <v>0</v>
      </c>
    </row>
    <row r="11758" spans="1:11" x14ac:dyDescent="0.35">
      <c r="A11758">
        <v>31125</v>
      </c>
      <c r="B11758" t="s">
        <v>154</v>
      </c>
      <c r="C11758" s="70">
        <v>-159640.95999999999</v>
      </c>
      <c r="D11758" s="70">
        <v>-51308.62</v>
      </c>
      <c r="E11758" s="71">
        <v>44865</v>
      </c>
      <c r="F11758" t="s">
        <v>4614</v>
      </c>
      <c r="G11758" t="s">
        <v>1907</v>
      </c>
      <c r="H11758" t="s">
        <v>4613</v>
      </c>
      <c r="I11758" t="s">
        <v>4612</v>
      </c>
      <c r="J11758" s="40">
        <v>198.24</v>
      </c>
      <c r="K11758" s="40">
        <v>0</v>
      </c>
    </row>
    <row r="11759" spans="1:11" x14ac:dyDescent="0.35">
      <c r="A11759">
        <v>31125</v>
      </c>
      <c r="B11759" t="s">
        <v>154</v>
      </c>
      <c r="C11759" s="70">
        <v>-159640.95999999999</v>
      </c>
      <c r="D11759" s="70">
        <v>-51308.62</v>
      </c>
      <c r="E11759" s="71">
        <v>44865</v>
      </c>
      <c r="F11759" t="s">
        <v>4611</v>
      </c>
      <c r="G11759" t="s">
        <v>1907</v>
      </c>
      <c r="H11759" t="s">
        <v>4610</v>
      </c>
      <c r="I11759" t="s">
        <v>4609</v>
      </c>
      <c r="J11759" s="40">
        <v>0</v>
      </c>
      <c r="K11759" s="40">
        <v>2555.0300000000002</v>
      </c>
    </row>
    <row r="11760" spans="1:11" x14ac:dyDescent="0.35">
      <c r="A11760">
        <v>31125</v>
      </c>
      <c r="B11760" t="s">
        <v>154</v>
      </c>
      <c r="C11760" s="70">
        <v>-159640.95999999999</v>
      </c>
      <c r="D11760" s="70">
        <v>-51308.62</v>
      </c>
      <c r="E11760" s="71">
        <v>44865</v>
      </c>
      <c r="F11760" t="s">
        <v>4608</v>
      </c>
      <c r="G11760" t="s">
        <v>1907</v>
      </c>
      <c r="H11760" t="s">
        <v>4607</v>
      </c>
      <c r="J11760" s="40">
        <v>780.3</v>
      </c>
      <c r="K11760" s="40">
        <v>0</v>
      </c>
    </row>
    <row r="11761" spans="1:11" x14ac:dyDescent="0.35">
      <c r="A11761">
        <v>31125</v>
      </c>
      <c r="B11761" t="s">
        <v>154</v>
      </c>
      <c r="C11761" s="70">
        <v>-159640.95999999999</v>
      </c>
      <c r="D11761" s="70">
        <v>-51308.62</v>
      </c>
      <c r="E11761" s="71">
        <v>44865</v>
      </c>
      <c r="F11761" t="s">
        <v>4395</v>
      </c>
      <c r="G11761" t="s">
        <v>2247</v>
      </c>
      <c r="H11761" t="s">
        <v>1919</v>
      </c>
      <c r="I11761" t="s">
        <v>1919</v>
      </c>
      <c r="J11761" s="40">
        <v>0</v>
      </c>
      <c r="K11761" s="40">
        <v>0</v>
      </c>
    </row>
    <row r="11762" spans="1:11" x14ac:dyDescent="0.35">
      <c r="A11762">
        <v>31125</v>
      </c>
      <c r="B11762" t="s">
        <v>154</v>
      </c>
      <c r="C11762" s="70">
        <v>-159640.95999999999</v>
      </c>
      <c r="D11762" s="70">
        <v>-51308.62</v>
      </c>
      <c r="E11762" s="71">
        <v>44872</v>
      </c>
      <c r="F11762" t="s">
        <v>15321</v>
      </c>
      <c r="G11762" t="s">
        <v>2142</v>
      </c>
      <c r="H11762" t="s">
        <v>15320</v>
      </c>
      <c r="I11762" t="s">
        <v>15319</v>
      </c>
      <c r="J11762" s="40">
        <v>0</v>
      </c>
      <c r="K11762" s="40">
        <v>17581.2</v>
      </c>
    </row>
    <row r="11763" spans="1:11" x14ac:dyDescent="0.35">
      <c r="A11763">
        <v>31125</v>
      </c>
      <c r="B11763" t="s">
        <v>154</v>
      </c>
      <c r="C11763" s="70">
        <v>-159640.95999999999</v>
      </c>
      <c r="D11763" s="70">
        <v>-51308.62</v>
      </c>
      <c r="E11763" s="71">
        <v>44872</v>
      </c>
      <c r="F11763" t="s">
        <v>15318</v>
      </c>
      <c r="G11763" t="s">
        <v>2142</v>
      </c>
      <c r="H11763" t="s">
        <v>15317</v>
      </c>
      <c r="I11763" t="s">
        <v>15316</v>
      </c>
      <c r="J11763" s="40">
        <v>0</v>
      </c>
      <c r="K11763" s="40">
        <v>22784.32</v>
      </c>
    </row>
    <row r="11764" spans="1:11" x14ac:dyDescent="0.35">
      <c r="A11764">
        <v>31125</v>
      </c>
      <c r="B11764" t="s">
        <v>154</v>
      </c>
      <c r="C11764" s="70">
        <v>-159640.95999999999</v>
      </c>
      <c r="D11764" s="70">
        <v>-51308.62</v>
      </c>
      <c r="E11764" s="71">
        <v>44872</v>
      </c>
      <c r="F11764" t="s">
        <v>15315</v>
      </c>
      <c r="G11764" t="s">
        <v>2142</v>
      </c>
      <c r="H11764" t="s">
        <v>15314</v>
      </c>
      <c r="I11764" t="s">
        <v>15313</v>
      </c>
      <c r="J11764" s="40">
        <v>0</v>
      </c>
      <c r="K11764" s="40">
        <v>96684.800000000003</v>
      </c>
    </row>
    <row r="11765" spans="1:11" x14ac:dyDescent="0.35">
      <c r="A11765">
        <v>31125</v>
      </c>
      <c r="B11765" t="s">
        <v>154</v>
      </c>
      <c r="C11765" s="70">
        <v>-159640.95999999999</v>
      </c>
      <c r="D11765" s="70">
        <v>-51308.62</v>
      </c>
      <c r="E11765" s="71">
        <v>44873</v>
      </c>
      <c r="F11765" t="s">
        <v>15312</v>
      </c>
      <c r="G11765" t="s">
        <v>2142</v>
      </c>
      <c r="H11765" t="s">
        <v>15311</v>
      </c>
      <c r="I11765" t="s">
        <v>15310</v>
      </c>
      <c r="J11765" s="40">
        <v>0</v>
      </c>
      <c r="K11765" s="40">
        <v>78580.33</v>
      </c>
    </row>
    <row r="11766" spans="1:11" x14ac:dyDescent="0.35">
      <c r="A11766">
        <v>31125</v>
      </c>
      <c r="B11766" t="s">
        <v>154</v>
      </c>
      <c r="C11766" s="70">
        <v>-159640.95999999999</v>
      </c>
      <c r="D11766" s="70">
        <v>-51308.62</v>
      </c>
      <c r="E11766" s="71">
        <v>44874</v>
      </c>
      <c r="F11766" t="s">
        <v>15205</v>
      </c>
      <c r="G11766" t="s">
        <v>2142</v>
      </c>
      <c r="H11766" t="s">
        <v>15204</v>
      </c>
      <c r="I11766" t="s">
        <v>15203</v>
      </c>
      <c r="J11766" s="40">
        <v>0</v>
      </c>
      <c r="K11766" s="40">
        <v>654.04</v>
      </c>
    </row>
    <row r="11767" spans="1:11" x14ac:dyDescent="0.35">
      <c r="A11767">
        <v>31125</v>
      </c>
      <c r="B11767" t="s">
        <v>154</v>
      </c>
      <c r="C11767" s="70">
        <v>-159640.95999999999</v>
      </c>
      <c r="D11767" s="70">
        <v>-51308.62</v>
      </c>
      <c r="E11767" s="71">
        <v>44878</v>
      </c>
      <c r="F11767" t="s">
        <v>15309</v>
      </c>
      <c r="G11767" t="s">
        <v>2142</v>
      </c>
      <c r="H11767" t="s">
        <v>15308</v>
      </c>
      <c r="I11767" t="s">
        <v>15307</v>
      </c>
      <c r="J11767" s="40">
        <v>0</v>
      </c>
      <c r="K11767" s="40">
        <v>67496.02</v>
      </c>
    </row>
    <row r="11768" spans="1:11" x14ac:dyDescent="0.35">
      <c r="A11768">
        <v>31125</v>
      </c>
      <c r="B11768" t="s">
        <v>154</v>
      </c>
      <c r="C11768" s="70">
        <v>-159640.95999999999</v>
      </c>
      <c r="D11768" s="70">
        <v>-51308.62</v>
      </c>
      <c r="E11768" s="71">
        <v>44878</v>
      </c>
      <c r="F11768" t="s">
        <v>15306</v>
      </c>
      <c r="G11768" t="s">
        <v>2142</v>
      </c>
      <c r="H11768" t="s">
        <v>15305</v>
      </c>
      <c r="I11768" t="s">
        <v>15304</v>
      </c>
      <c r="J11768" s="40">
        <v>0</v>
      </c>
      <c r="K11768" s="40">
        <v>60902.19</v>
      </c>
    </row>
    <row r="11769" spans="1:11" x14ac:dyDescent="0.35">
      <c r="A11769">
        <v>31125</v>
      </c>
      <c r="B11769" t="s">
        <v>154</v>
      </c>
      <c r="C11769" s="70">
        <v>-159640.95999999999</v>
      </c>
      <c r="D11769" s="70">
        <v>-51308.62</v>
      </c>
      <c r="E11769" s="71">
        <v>44888</v>
      </c>
      <c r="F11769" t="s">
        <v>17277</v>
      </c>
      <c r="G11769" t="s">
        <v>15843</v>
      </c>
      <c r="H11769" t="s">
        <v>17276</v>
      </c>
      <c r="I11769" t="s">
        <v>17273</v>
      </c>
      <c r="J11769" s="40">
        <v>123693.74</v>
      </c>
      <c r="K11769" s="40">
        <v>0</v>
      </c>
    </row>
    <row r="11770" spans="1:11" x14ac:dyDescent="0.35">
      <c r="A11770">
        <v>31125</v>
      </c>
      <c r="B11770" t="s">
        <v>154</v>
      </c>
      <c r="C11770" s="70">
        <v>-159640.95999999999</v>
      </c>
      <c r="D11770" s="70">
        <v>-51308.62</v>
      </c>
      <c r="E11770" s="71">
        <v>44888</v>
      </c>
      <c r="F11770" t="s">
        <v>17275</v>
      </c>
      <c r="G11770" t="s">
        <v>15843</v>
      </c>
      <c r="H11770" t="s">
        <v>17274</v>
      </c>
      <c r="I11770" t="s">
        <v>17273</v>
      </c>
      <c r="J11770" s="40">
        <v>-123693.74</v>
      </c>
      <c r="K11770" s="40">
        <v>0</v>
      </c>
    </row>
    <row r="11771" spans="1:11" x14ac:dyDescent="0.35">
      <c r="A11771">
        <v>31125</v>
      </c>
      <c r="B11771" t="s">
        <v>154</v>
      </c>
      <c r="C11771" s="70">
        <v>-159640.95999999999</v>
      </c>
      <c r="D11771" s="70">
        <v>-51308.62</v>
      </c>
      <c r="E11771" s="71">
        <v>44888</v>
      </c>
      <c r="F11771" t="s">
        <v>17272</v>
      </c>
      <c r="G11771" t="s">
        <v>15843</v>
      </c>
      <c r="H11771" t="s">
        <v>17271</v>
      </c>
      <c r="I11771" t="s">
        <v>17270</v>
      </c>
      <c r="J11771" s="40">
        <v>196485.65</v>
      </c>
      <c r="K11771" s="40">
        <v>0</v>
      </c>
    </row>
    <row r="11772" spans="1:11" x14ac:dyDescent="0.35">
      <c r="A11772">
        <v>31125</v>
      </c>
      <c r="B11772" t="s">
        <v>154</v>
      </c>
      <c r="C11772" s="70">
        <v>-159640.95999999999</v>
      </c>
      <c r="D11772" s="70">
        <v>-51308.62</v>
      </c>
      <c r="E11772" s="71">
        <v>44888</v>
      </c>
      <c r="F11772" t="s">
        <v>4295</v>
      </c>
      <c r="G11772" t="s">
        <v>1907</v>
      </c>
      <c r="H11772" t="s">
        <v>4294</v>
      </c>
      <c r="I11772" t="s">
        <v>4293</v>
      </c>
      <c r="J11772" s="40">
        <v>0</v>
      </c>
      <c r="K11772" s="40">
        <v>6959.15</v>
      </c>
    </row>
    <row r="11773" spans="1:11" x14ac:dyDescent="0.35">
      <c r="A11773">
        <v>31125</v>
      </c>
      <c r="B11773" t="s">
        <v>154</v>
      </c>
      <c r="C11773" s="70">
        <v>-159640.95999999999</v>
      </c>
      <c r="D11773" s="70">
        <v>-51308.62</v>
      </c>
      <c r="E11773" s="71">
        <v>44888</v>
      </c>
      <c r="F11773" t="s">
        <v>17269</v>
      </c>
      <c r="G11773" t="s">
        <v>15843</v>
      </c>
      <c r="H11773" t="s">
        <v>17268</v>
      </c>
      <c r="I11773" t="s">
        <v>17267</v>
      </c>
      <c r="J11773" s="40">
        <v>163531.56</v>
      </c>
      <c r="K11773" s="40">
        <v>0</v>
      </c>
    </row>
    <row r="11774" spans="1:11" x14ac:dyDescent="0.35">
      <c r="A11774">
        <v>31125</v>
      </c>
      <c r="B11774" t="s">
        <v>154</v>
      </c>
      <c r="C11774" s="70">
        <v>-159640.95999999999</v>
      </c>
      <c r="D11774" s="70">
        <v>-51308.62</v>
      </c>
      <c r="E11774" s="71">
        <v>44888</v>
      </c>
      <c r="F11774" t="s">
        <v>4292</v>
      </c>
      <c r="G11774" t="s">
        <v>1907</v>
      </c>
      <c r="H11774" t="s">
        <v>4291</v>
      </c>
      <c r="I11774" t="s">
        <v>4290</v>
      </c>
      <c r="J11774" s="40">
        <v>0</v>
      </c>
      <c r="K11774" s="40">
        <v>6330.54</v>
      </c>
    </row>
    <row r="11775" spans="1:11" x14ac:dyDescent="0.35">
      <c r="A11775">
        <v>31125</v>
      </c>
      <c r="B11775" t="s">
        <v>154</v>
      </c>
      <c r="C11775" s="70">
        <v>-159640.95999999999</v>
      </c>
      <c r="D11775" s="70">
        <v>-51308.62</v>
      </c>
      <c r="E11775" s="71">
        <v>44888</v>
      </c>
      <c r="F11775" t="s">
        <v>17266</v>
      </c>
      <c r="G11775" t="s">
        <v>15843</v>
      </c>
      <c r="H11775" t="s">
        <v>17265</v>
      </c>
      <c r="I11775" t="s">
        <v>17264</v>
      </c>
      <c r="J11775" s="40">
        <v>150664.87</v>
      </c>
      <c r="K11775" s="40">
        <v>0</v>
      </c>
    </row>
    <row r="11776" spans="1:11" x14ac:dyDescent="0.35">
      <c r="A11776">
        <v>31125</v>
      </c>
      <c r="B11776" t="s">
        <v>154</v>
      </c>
      <c r="C11776" s="70">
        <v>-159640.95999999999</v>
      </c>
      <c r="D11776" s="70">
        <v>-51308.62</v>
      </c>
      <c r="E11776" s="71">
        <v>44888</v>
      </c>
      <c r="F11776" t="s">
        <v>4289</v>
      </c>
      <c r="G11776" t="s">
        <v>1907</v>
      </c>
      <c r="H11776" t="s">
        <v>4288</v>
      </c>
      <c r="I11776" t="s">
        <v>4287</v>
      </c>
      <c r="J11776" s="40">
        <v>0</v>
      </c>
      <c r="K11776" s="40">
        <v>3207.84</v>
      </c>
    </row>
    <row r="11777" spans="1:11" x14ac:dyDescent="0.35">
      <c r="A11777">
        <v>31125</v>
      </c>
      <c r="B11777" t="s">
        <v>154</v>
      </c>
      <c r="C11777" s="70">
        <v>-159640.95999999999</v>
      </c>
      <c r="D11777" s="70">
        <v>-51308.62</v>
      </c>
      <c r="E11777" s="71">
        <v>44888</v>
      </c>
      <c r="F11777" t="s">
        <v>17263</v>
      </c>
      <c r="G11777" t="s">
        <v>15843</v>
      </c>
      <c r="H11777" t="s">
        <v>4285</v>
      </c>
      <c r="I11777" t="s">
        <v>4284</v>
      </c>
      <c r="J11777" s="40">
        <v>142506.22</v>
      </c>
      <c r="K11777" s="40">
        <v>0</v>
      </c>
    </row>
    <row r="11778" spans="1:11" x14ac:dyDescent="0.35">
      <c r="A11778">
        <v>31125</v>
      </c>
      <c r="B11778" t="s">
        <v>154</v>
      </c>
      <c r="C11778" s="70">
        <v>-159640.95999999999</v>
      </c>
      <c r="D11778" s="70">
        <v>-51308.62</v>
      </c>
      <c r="E11778" s="71">
        <v>44888</v>
      </c>
      <c r="F11778" t="s">
        <v>4286</v>
      </c>
      <c r="G11778" t="s">
        <v>1907</v>
      </c>
      <c r="H11778" t="s">
        <v>4285</v>
      </c>
      <c r="I11778" t="s">
        <v>4284</v>
      </c>
      <c r="J11778" s="40">
        <v>0</v>
      </c>
      <c r="K11778" s="40">
        <v>4056.68</v>
      </c>
    </row>
    <row r="11779" spans="1:11" x14ac:dyDescent="0.35">
      <c r="A11779">
        <v>31125</v>
      </c>
      <c r="B11779" t="s">
        <v>154</v>
      </c>
      <c r="C11779" s="70">
        <v>-159640.95999999999</v>
      </c>
      <c r="D11779" s="70">
        <v>-51308.62</v>
      </c>
      <c r="E11779" s="71">
        <v>44895</v>
      </c>
      <c r="F11779" t="s">
        <v>17262</v>
      </c>
      <c r="G11779" t="s">
        <v>2142</v>
      </c>
      <c r="H11779" t="s">
        <v>17261</v>
      </c>
      <c r="I11779" t="s">
        <v>17260</v>
      </c>
      <c r="J11779" s="40">
        <v>0</v>
      </c>
      <c r="K11779" s="40">
        <v>25938.55</v>
      </c>
    </row>
    <row r="11780" spans="1:11" x14ac:dyDescent="0.35">
      <c r="A11780">
        <v>31125</v>
      </c>
      <c r="B11780" t="s">
        <v>154</v>
      </c>
      <c r="C11780" s="70">
        <v>-159640.95999999999</v>
      </c>
      <c r="D11780" s="70">
        <v>-51308.62</v>
      </c>
      <c r="E11780" s="71">
        <v>44895</v>
      </c>
      <c r="F11780" t="s">
        <v>15202</v>
      </c>
      <c r="G11780" t="s">
        <v>2142</v>
      </c>
      <c r="H11780" t="s">
        <v>3597</v>
      </c>
      <c r="I11780" t="s">
        <v>3596</v>
      </c>
      <c r="J11780" s="40">
        <v>0</v>
      </c>
      <c r="K11780" s="40">
        <v>82864.06</v>
      </c>
    </row>
    <row r="11781" spans="1:11" x14ac:dyDescent="0.35">
      <c r="A11781">
        <v>31125</v>
      </c>
      <c r="B11781" t="s">
        <v>154</v>
      </c>
      <c r="C11781" s="70">
        <v>-159640.95999999999</v>
      </c>
      <c r="D11781" s="70">
        <v>-51308.62</v>
      </c>
      <c r="E11781" s="71">
        <v>44895</v>
      </c>
      <c r="F11781" t="s">
        <v>15201</v>
      </c>
      <c r="G11781" t="s">
        <v>2142</v>
      </c>
      <c r="H11781" t="s">
        <v>3600</v>
      </c>
      <c r="I11781" t="s">
        <v>3599</v>
      </c>
      <c r="J11781" s="40">
        <v>0</v>
      </c>
      <c r="K11781" s="40">
        <v>75868.88</v>
      </c>
    </row>
    <row r="11782" spans="1:11" x14ac:dyDescent="0.35">
      <c r="A11782">
        <v>31125</v>
      </c>
      <c r="B11782" t="s">
        <v>154</v>
      </c>
      <c r="C11782" s="70">
        <v>-159640.95999999999</v>
      </c>
      <c r="D11782" s="70">
        <v>-51308.62</v>
      </c>
      <c r="E11782" s="71">
        <v>44895</v>
      </c>
      <c r="F11782" t="s">
        <v>15200</v>
      </c>
      <c r="G11782" t="s">
        <v>2142</v>
      </c>
      <c r="H11782" t="s">
        <v>15199</v>
      </c>
      <c r="I11782" t="s">
        <v>15198</v>
      </c>
      <c r="J11782" s="40">
        <v>0</v>
      </c>
      <c r="K11782" s="40">
        <v>19321.59</v>
      </c>
    </row>
    <row r="11783" spans="1:11" x14ac:dyDescent="0.35">
      <c r="A11783">
        <v>31125</v>
      </c>
      <c r="B11783" t="s">
        <v>154</v>
      </c>
      <c r="C11783" s="70">
        <v>-159640.95999999999</v>
      </c>
      <c r="D11783" s="70">
        <v>-51308.62</v>
      </c>
      <c r="E11783" s="71">
        <v>44895</v>
      </c>
      <c r="F11783" t="s">
        <v>15197</v>
      </c>
      <c r="G11783" t="s">
        <v>2142</v>
      </c>
      <c r="H11783" t="s">
        <v>3594</v>
      </c>
      <c r="I11783" t="s">
        <v>3593</v>
      </c>
      <c r="J11783" s="40">
        <v>0</v>
      </c>
      <c r="K11783" s="40">
        <v>84339.13</v>
      </c>
    </row>
    <row r="11784" spans="1:11" x14ac:dyDescent="0.35">
      <c r="A11784">
        <v>31125</v>
      </c>
      <c r="B11784" t="s">
        <v>154</v>
      </c>
      <c r="C11784" s="70">
        <v>-159640.95999999999</v>
      </c>
      <c r="D11784" s="70">
        <v>-51308.62</v>
      </c>
      <c r="E11784" s="71">
        <v>44895</v>
      </c>
      <c r="F11784" t="s">
        <v>15196</v>
      </c>
      <c r="G11784" t="s">
        <v>2142</v>
      </c>
      <c r="H11784" t="s">
        <v>15195</v>
      </c>
      <c r="I11784" t="s">
        <v>15194</v>
      </c>
      <c r="J11784" s="40">
        <v>0</v>
      </c>
      <c r="K11784" s="40">
        <v>16256.92</v>
      </c>
    </row>
    <row r="11785" spans="1:11" x14ac:dyDescent="0.35">
      <c r="A11785">
        <v>31125</v>
      </c>
      <c r="B11785" t="s">
        <v>154</v>
      </c>
      <c r="C11785" s="70">
        <v>-159640.95999999999</v>
      </c>
      <c r="D11785" s="70">
        <v>-51308.62</v>
      </c>
      <c r="E11785" s="71">
        <v>44895</v>
      </c>
      <c r="F11785" t="s">
        <v>15193</v>
      </c>
      <c r="G11785" t="s">
        <v>2142</v>
      </c>
      <c r="H11785" t="s">
        <v>15192</v>
      </c>
      <c r="I11785" t="s">
        <v>15191</v>
      </c>
      <c r="J11785" s="40">
        <v>0</v>
      </c>
      <c r="K11785" s="40">
        <v>37367.43</v>
      </c>
    </row>
    <row r="11786" spans="1:11" x14ac:dyDescent="0.35">
      <c r="A11786">
        <v>31125</v>
      </c>
      <c r="B11786" t="s">
        <v>154</v>
      </c>
      <c r="C11786" s="70">
        <v>-159640.95999999999</v>
      </c>
      <c r="D11786" s="70">
        <v>-51308.62</v>
      </c>
      <c r="E11786" s="71">
        <v>44895</v>
      </c>
      <c r="F11786" t="s">
        <v>15190</v>
      </c>
      <c r="G11786" t="s">
        <v>2142</v>
      </c>
      <c r="H11786" t="s">
        <v>15189</v>
      </c>
      <c r="I11786" t="s">
        <v>15188</v>
      </c>
      <c r="J11786" s="40">
        <v>0</v>
      </c>
      <c r="K11786" s="40">
        <v>42118.51</v>
      </c>
    </row>
    <row r="11787" spans="1:11" x14ac:dyDescent="0.35">
      <c r="A11787">
        <v>31125</v>
      </c>
      <c r="B11787" t="s">
        <v>154</v>
      </c>
      <c r="C11787" s="70">
        <v>-159640.95999999999</v>
      </c>
      <c r="D11787" s="70">
        <v>-51308.62</v>
      </c>
      <c r="E11787" s="71">
        <v>44895</v>
      </c>
      <c r="F11787" t="s">
        <v>4222</v>
      </c>
      <c r="G11787" t="s">
        <v>2247</v>
      </c>
      <c r="H11787" t="s">
        <v>1916</v>
      </c>
      <c r="I11787" t="s">
        <v>1916</v>
      </c>
      <c r="J11787" s="40">
        <v>0</v>
      </c>
      <c r="K11787" s="40">
        <v>0</v>
      </c>
    </row>
    <row r="11788" spans="1:11" x14ac:dyDescent="0.35">
      <c r="A11788">
        <v>31125</v>
      </c>
      <c r="B11788" t="s">
        <v>154</v>
      </c>
      <c r="C11788" s="70">
        <v>-159640.95999999999</v>
      </c>
      <c r="D11788" s="70">
        <v>-51308.62</v>
      </c>
      <c r="E11788" s="71">
        <v>44896</v>
      </c>
      <c r="F11788" t="s">
        <v>15187</v>
      </c>
      <c r="G11788" t="s">
        <v>2142</v>
      </c>
      <c r="H11788" t="s">
        <v>15186</v>
      </c>
      <c r="I11788" t="s">
        <v>15185</v>
      </c>
      <c r="J11788" s="40">
        <v>0</v>
      </c>
      <c r="K11788" s="40">
        <v>51461.33</v>
      </c>
    </row>
    <row r="11789" spans="1:11" x14ac:dyDescent="0.35">
      <c r="A11789">
        <v>31125</v>
      </c>
      <c r="B11789" t="s">
        <v>154</v>
      </c>
      <c r="C11789" s="70">
        <v>-159640.95999999999</v>
      </c>
      <c r="D11789" s="70">
        <v>-51308.62</v>
      </c>
      <c r="E11789" s="71">
        <v>44896</v>
      </c>
      <c r="F11789" t="s">
        <v>17259</v>
      </c>
      <c r="G11789" t="s">
        <v>15843</v>
      </c>
      <c r="H11789" t="s">
        <v>17258</v>
      </c>
      <c r="J11789" s="40">
        <v>16840.71</v>
      </c>
      <c r="K11789" s="40">
        <v>0</v>
      </c>
    </row>
    <row r="11790" spans="1:11" x14ac:dyDescent="0.35">
      <c r="A11790">
        <v>31125</v>
      </c>
      <c r="B11790" t="s">
        <v>154</v>
      </c>
      <c r="C11790" s="70">
        <v>-159640.95999999999</v>
      </c>
      <c r="D11790" s="70">
        <v>-51308.62</v>
      </c>
      <c r="E11790" s="71">
        <v>44896</v>
      </c>
      <c r="F11790" t="s">
        <v>3948</v>
      </c>
      <c r="G11790" t="s">
        <v>1907</v>
      </c>
      <c r="H11790" t="s">
        <v>3947</v>
      </c>
      <c r="I11790" t="s">
        <v>3946</v>
      </c>
      <c r="J11790" s="40">
        <v>856.88</v>
      </c>
      <c r="K11790" s="40">
        <v>0</v>
      </c>
    </row>
    <row r="11791" spans="1:11" x14ac:dyDescent="0.35">
      <c r="A11791">
        <v>31125</v>
      </c>
      <c r="B11791" t="s">
        <v>154</v>
      </c>
      <c r="C11791" s="70">
        <v>-159640.95999999999</v>
      </c>
      <c r="D11791" s="70">
        <v>-51308.62</v>
      </c>
      <c r="E11791" s="71">
        <v>44896</v>
      </c>
      <c r="F11791" t="s">
        <v>8224</v>
      </c>
      <c r="G11791" t="s">
        <v>2142</v>
      </c>
      <c r="H11791" t="s">
        <v>3944</v>
      </c>
      <c r="I11791" t="s">
        <v>3943</v>
      </c>
      <c r="J11791" s="40">
        <v>0</v>
      </c>
      <c r="K11791" s="40">
        <v>-20833.34</v>
      </c>
    </row>
    <row r="11792" spans="1:11" x14ac:dyDescent="0.35">
      <c r="A11792">
        <v>31125</v>
      </c>
      <c r="B11792" t="s">
        <v>154</v>
      </c>
      <c r="C11792" s="70">
        <v>-159640.95999999999</v>
      </c>
      <c r="D11792" s="70">
        <v>-51308.62</v>
      </c>
      <c r="E11792" s="71">
        <v>44896</v>
      </c>
      <c r="F11792" t="s">
        <v>7692</v>
      </c>
      <c r="G11792" t="s">
        <v>2142</v>
      </c>
      <c r="H11792" t="s">
        <v>7691</v>
      </c>
      <c r="I11792" t="s">
        <v>7690</v>
      </c>
      <c r="J11792" s="40">
        <v>0</v>
      </c>
      <c r="K11792" s="40">
        <v>-60074.86</v>
      </c>
    </row>
    <row r="11793" spans="1:11" x14ac:dyDescent="0.35">
      <c r="A11793">
        <v>31125</v>
      </c>
      <c r="B11793" t="s">
        <v>154</v>
      </c>
      <c r="C11793" s="70">
        <v>-159640.95999999999</v>
      </c>
      <c r="D11793" s="70">
        <v>-51308.62</v>
      </c>
      <c r="E11793" s="71">
        <v>44896</v>
      </c>
      <c r="F11793" t="s">
        <v>3945</v>
      </c>
      <c r="G11793" t="s">
        <v>1907</v>
      </c>
      <c r="H11793" t="s">
        <v>3944</v>
      </c>
      <c r="I11793" t="s">
        <v>3943</v>
      </c>
      <c r="J11793" s="40">
        <v>378.95</v>
      </c>
      <c r="K11793" s="40">
        <v>0</v>
      </c>
    </row>
    <row r="11794" spans="1:11" x14ac:dyDescent="0.35">
      <c r="A11794">
        <v>31125</v>
      </c>
      <c r="B11794" t="s">
        <v>154</v>
      </c>
      <c r="C11794" s="70">
        <v>-159640.95999999999</v>
      </c>
      <c r="D11794" s="70">
        <v>-51308.62</v>
      </c>
      <c r="E11794" s="71">
        <v>44900</v>
      </c>
      <c r="F11794" t="s">
        <v>17257</v>
      </c>
      <c r="G11794" t="s">
        <v>2142</v>
      </c>
      <c r="H11794" t="s">
        <v>17256</v>
      </c>
      <c r="I11794" t="s">
        <v>17255</v>
      </c>
      <c r="J11794" s="40">
        <v>0</v>
      </c>
      <c r="K11794" s="40">
        <v>28888.48</v>
      </c>
    </row>
    <row r="11795" spans="1:11" x14ac:dyDescent="0.35">
      <c r="A11795">
        <v>31125</v>
      </c>
      <c r="B11795" t="s">
        <v>154</v>
      </c>
      <c r="C11795" s="70">
        <v>-159640.95999999999</v>
      </c>
      <c r="D11795" s="70">
        <v>-51308.62</v>
      </c>
      <c r="E11795" s="71">
        <v>44901</v>
      </c>
      <c r="F11795" t="s">
        <v>15303</v>
      </c>
      <c r="G11795" t="s">
        <v>2142</v>
      </c>
      <c r="H11795" t="s">
        <v>15302</v>
      </c>
      <c r="I11795" t="s">
        <v>15301</v>
      </c>
      <c r="J11795" s="40">
        <v>0</v>
      </c>
      <c r="K11795" s="40">
        <v>23984.39</v>
      </c>
    </row>
    <row r="11796" spans="1:11" x14ac:dyDescent="0.35">
      <c r="A11796">
        <v>31125</v>
      </c>
      <c r="B11796" t="s">
        <v>154</v>
      </c>
      <c r="C11796" s="70">
        <v>-159640.95999999999</v>
      </c>
      <c r="D11796" s="70">
        <v>-51308.62</v>
      </c>
      <c r="E11796" s="71">
        <v>44901</v>
      </c>
      <c r="F11796" t="s">
        <v>15300</v>
      </c>
      <c r="G11796" t="s">
        <v>2142</v>
      </c>
      <c r="H11796" t="s">
        <v>3603</v>
      </c>
      <c r="I11796" t="s">
        <v>3602</v>
      </c>
      <c r="J11796" s="40">
        <v>0</v>
      </c>
      <c r="K11796" s="40">
        <v>8391.73</v>
      </c>
    </row>
    <row r="11797" spans="1:11" x14ac:dyDescent="0.35">
      <c r="A11797">
        <v>31125</v>
      </c>
      <c r="B11797" t="s">
        <v>154</v>
      </c>
      <c r="C11797" s="70">
        <v>-159640.95999999999</v>
      </c>
      <c r="D11797" s="70">
        <v>-51308.62</v>
      </c>
      <c r="E11797" s="71">
        <v>44901</v>
      </c>
      <c r="F11797" t="s">
        <v>15299</v>
      </c>
      <c r="G11797" t="s">
        <v>2142</v>
      </c>
      <c r="H11797" t="s">
        <v>15298</v>
      </c>
      <c r="I11797" t="s">
        <v>15297</v>
      </c>
      <c r="J11797" s="40">
        <v>0</v>
      </c>
      <c r="K11797" s="40">
        <v>6122.14</v>
      </c>
    </row>
    <row r="11798" spans="1:11" x14ac:dyDescent="0.35">
      <c r="A11798">
        <v>31125</v>
      </c>
      <c r="B11798" t="s">
        <v>154</v>
      </c>
      <c r="C11798" s="70">
        <v>-159640.95999999999</v>
      </c>
      <c r="D11798" s="70">
        <v>-51308.62</v>
      </c>
      <c r="E11798" s="71">
        <v>44901</v>
      </c>
      <c r="F11798" t="s">
        <v>15296</v>
      </c>
      <c r="G11798" t="s">
        <v>2142</v>
      </c>
      <c r="H11798" t="s">
        <v>15295</v>
      </c>
      <c r="I11798" t="s">
        <v>15294</v>
      </c>
      <c r="J11798" s="40">
        <v>0</v>
      </c>
      <c r="K11798" s="40">
        <v>8391.73</v>
      </c>
    </row>
    <row r="11799" spans="1:11" x14ac:dyDescent="0.35">
      <c r="A11799">
        <v>31125</v>
      </c>
      <c r="B11799" t="s">
        <v>154</v>
      </c>
      <c r="C11799" s="70">
        <v>-159640.95999999999</v>
      </c>
      <c r="D11799" s="70">
        <v>-51308.62</v>
      </c>
      <c r="E11799" s="71">
        <v>44907</v>
      </c>
      <c r="F11799" t="s">
        <v>17254</v>
      </c>
      <c r="G11799" t="s">
        <v>2142</v>
      </c>
      <c r="H11799" t="s">
        <v>17253</v>
      </c>
      <c r="I11799" t="s">
        <v>17252</v>
      </c>
      <c r="J11799" s="40">
        <v>0</v>
      </c>
      <c r="K11799" s="40">
        <v>14083.63</v>
      </c>
    </row>
    <row r="11800" spans="1:11" x14ac:dyDescent="0.35">
      <c r="A11800">
        <v>31125</v>
      </c>
      <c r="B11800" t="s">
        <v>154</v>
      </c>
      <c r="C11800" s="70">
        <v>-159640.95999999999</v>
      </c>
      <c r="D11800" s="70">
        <v>-51308.62</v>
      </c>
      <c r="E11800" s="71">
        <v>44907</v>
      </c>
      <c r="F11800" t="s">
        <v>17251</v>
      </c>
      <c r="G11800" t="s">
        <v>2142</v>
      </c>
      <c r="H11800" t="s">
        <v>17250</v>
      </c>
      <c r="I11800" t="s">
        <v>17249</v>
      </c>
      <c r="J11800" s="40">
        <v>0</v>
      </c>
      <c r="K11800" s="40">
        <v>22063.91</v>
      </c>
    </row>
    <row r="11801" spans="1:11" x14ac:dyDescent="0.35">
      <c r="A11801">
        <v>31125</v>
      </c>
      <c r="B11801" t="s">
        <v>154</v>
      </c>
      <c r="C11801" s="70">
        <v>-159640.95999999999</v>
      </c>
      <c r="D11801" s="70">
        <v>-51308.62</v>
      </c>
      <c r="E11801" s="71">
        <v>44908</v>
      </c>
      <c r="F11801" t="s">
        <v>15366</v>
      </c>
      <c r="G11801" t="s">
        <v>2142</v>
      </c>
      <c r="H11801" t="s">
        <v>15365</v>
      </c>
      <c r="I11801" t="s">
        <v>15364</v>
      </c>
      <c r="J11801" s="40">
        <v>0</v>
      </c>
      <c r="K11801" s="40">
        <v>19275.45</v>
      </c>
    </row>
    <row r="11802" spans="1:11" x14ac:dyDescent="0.35">
      <c r="A11802">
        <v>31125</v>
      </c>
      <c r="B11802" t="s">
        <v>154</v>
      </c>
      <c r="C11802" s="70">
        <v>-159640.95999999999</v>
      </c>
      <c r="D11802" s="70">
        <v>-51308.62</v>
      </c>
      <c r="E11802" s="71">
        <v>44909</v>
      </c>
      <c r="F11802" t="s">
        <v>17248</v>
      </c>
      <c r="G11802" t="s">
        <v>2142</v>
      </c>
      <c r="H11802" t="s">
        <v>17247</v>
      </c>
      <c r="I11802" t="s">
        <v>17246</v>
      </c>
      <c r="J11802" s="40">
        <v>0</v>
      </c>
      <c r="K11802" s="40">
        <v>24799.09</v>
      </c>
    </row>
    <row r="11803" spans="1:11" x14ac:dyDescent="0.35">
      <c r="A11803">
        <v>31125</v>
      </c>
      <c r="B11803" t="s">
        <v>154</v>
      </c>
      <c r="C11803" s="70">
        <v>-159640.95999999999</v>
      </c>
      <c r="D11803" s="70">
        <v>-51308.62</v>
      </c>
      <c r="E11803" s="71">
        <v>44918</v>
      </c>
      <c r="F11803" t="s">
        <v>17245</v>
      </c>
      <c r="G11803" t="s">
        <v>15843</v>
      </c>
      <c r="H11803" t="s">
        <v>17244</v>
      </c>
      <c r="I11803" t="s">
        <v>17243</v>
      </c>
      <c r="J11803" s="40">
        <v>50518.82</v>
      </c>
      <c r="K11803" s="40">
        <v>0</v>
      </c>
    </row>
    <row r="11804" spans="1:11" x14ac:dyDescent="0.35">
      <c r="A11804">
        <v>31125</v>
      </c>
      <c r="B11804" t="s">
        <v>154</v>
      </c>
      <c r="C11804" s="70">
        <v>-159640.95999999999</v>
      </c>
      <c r="D11804" s="70">
        <v>-51308.62</v>
      </c>
      <c r="E11804" s="71">
        <v>44918</v>
      </c>
      <c r="F11804" t="s">
        <v>17242</v>
      </c>
      <c r="G11804" t="s">
        <v>15843</v>
      </c>
      <c r="H11804" t="s">
        <v>17241</v>
      </c>
      <c r="I11804" t="s">
        <v>17240</v>
      </c>
      <c r="J11804" s="40">
        <v>50518.82</v>
      </c>
      <c r="K11804" s="40">
        <v>0</v>
      </c>
    </row>
    <row r="11805" spans="1:11" x14ac:dyDescent="0.35">
      <c r="A11805">
        <v>31125</v>
      </c>
      <c r="B11805" t="s">
        <v>154</v>
      </c>
      <c r="C11805" s="70">
        <v>-159640.95999999999</v>
      </c>
      <c r="D11805" s="70">
        <v>-51308.62</v>
      </c>
      <c r="E11805" s="71">
        <v>44918</v>
      </c>
      <c r="F11805" t="s">
        <v>17239</v>
      </c>
      <c r="G11805" t="s">
        <v>15843</v>
      </c>
      <c r="H11805" t="s">
        <v>17238</v>
      </c>
      <c r="I11805" t="s">
        <v>17237</v>
      </c>
      <c r="J11805" s="40">
        <v>41891.370000000003</v>
      </c>
      <c r="K11805" s="40">
        <v>0</v>
      </c>
    </row>
    <row r="11806" spans="1:11" x14ac:dyDescent="0.35">
      <c r="A11806">
        <v>31125</v>
      </c>
      <c r="B11806" t="s">
        <v>154</v>
      </c>
      <c r="C11806" s="70">
        <v>-159640.95999999999</v>
      </c>
      <c r="D11806" s="70">
        <v>-51308.62</v>
      </c>
      <c r="E11806" s="71">
        <v>44918</v>
      </c>
      <c r="F11806" t="s">
        <v>17236</v>
      </c>
      <c r="G11806" t="s">
        <v>15843</v>
      </c>
      <c r="H11806" t="s">
        <v>17235</v>
      </c>
      <c r="I11806" t="s">
        <v>9317</v>
      </c>
      <c r="J11806" s="40">
        <v>41891.370000000003</v>
      </c>
      <c r="K11806" s="40">
        <v>0</v>
      </c>
    </row>
    <row r="11807" spans="1:11" x14ac:dyDescent="0.35">
      <c r="A11807">
        <v>31125</v>
      </c>
      <c r="B11807" t="s">
        <v>154</v>
      </c>
      <c r="C11807" s="70">
        <v>-159640.95999999999</v>
      </c>
      <c r="D11807" s="70">
        <v>-51308.62</v>
      </c>
      <c r="E11807" s="71">
        <v>44918</v>
      </c>
      <c r="F11807" t="s">
        <v>17234</v>
      </c>
      <c r="G11807" t="s">
        <v>15843</v>
      </c>
      <c r="H11807" t="s">
        <v>17233</v>
      </c>
      <c r="I11807" t="s">
        <v>17232</v>
      </c>
      <c r="J11807" s="40">
        <v>82611.22</v>
      </c>
      <c r="K11807" s="40">
        <v>0</v>
      </c>
    </row>
    <row r="11808" spans="1:11" x14ac:dyDescent="0.35">
      <c r="A11808">
        <v>31125</v>
      </c>
      <c r="B11808" t="s">
        <v>154</v>
      </c>
      <c r="C11808" s="70">
        <v>-159640.95999999999</v>
      </c>
      <c r="D11808" s="70">
        <v>-51308.62</v>
      </c>
      <c r="E11808" s="71">
        <v>44918</v>
      </c>
      <c r="F11808" t="s">
        <v>17231</v>
      </c>
      <c r="G11808" t="s">
        <v>15843</v>
      </c>
      <c r="H11808" t="s">
        <v>17230</v>
      </c>
      <c r="I11808" t="s">
        <v>17229</v>
      </c>
      <c r="J11808" s="40">
        <v>82577.94</v>
      </c>
      <c r="K11808" s="40">
        <v>0</v>
      </c>
    </row>
    <row r="11809" spans="1:11" x14ac:dyDescent="0.35">
      <c r="A11809">
        <v>31125</v>
      </c>
      <c r="B11809" t="s">
        <v>154</v>
      </c>
      <c r="C11809" s="70">
        <v>-159640.95999999999</v>
      </c>
      <c r="D11809" s="70">
        <v>-51308.62</v>
      </c>
      <c r="E11809" s="71">
        <v>44918</v>
      </c>
      <c r="F11809" t="s">
        <v>17228</v>
      </c>
      <c r="G11809" t="s">
        <v>15843</v>
      </c>
      <c r="H11809" t="s">
        <v>17227</v>
      </c>
      <c r="I11809" t="s">
        <v>17226</v>
      </c>
      <c r="J11809" s="40">
        <v>82577.94</v>
      </c>
      <c r="K11809" s="40">
        <v>0</v>
      </c>
    </row>
    <row r="11810" spans="1:11" x14ac:dyDescent="0.35">
      <c r="A11810">
        <v>31125</v>
      </c>
      <c r="B11810" t="s">
        <v>154</v>
      </c>
      <c r="C11810" s="70">
        <v>-159640.95999999999</v>
      </c>
      <c r="D11810" s="70">
        <v>-51308.62</v>
      </c>
      <c r="E11810" s="71">
        <v>44926</v>
      </c>
      <c r="F11810" t="s">
        <v>17225</v>
      </c>
      <c r="G11810" t="s">
        <v>2142</v>
      </c>
      <c r="H11810" t="s">
        <v>17224</v>
      </c>
      <c r="I11810" t="s">
        <v>17223</v>
      </c>
      <c r="J11810" s="40">
        <v>0</v>
      </c>
      <c r="K11810" s="40">
        <v>-24576.68</v>
      </c>
    </row>
    <row r="11811" spans="1:11" x14ac:dyDescent="0.35">
      <c r="A11811">
        <v>31125</v>
      </c>
      <c r="B11811" t="s">
        <v>154</v>
      </c>
      <c r="C11811" s="70">
        <v>-159640.95999999999</v>
      </c>
      <c r="D11811" s="70">
        <v>-51308.62</v>
      </c>
      <c r="E11811" s="71">
        <v>44926</v>
      </c>
      <c r="F11811" t="s">
        <v>15184</v>
      </c>
      <c r="G11811" t="s">
        <v>2142</v>
      </c>
      <c r="H11811" t="s">
        <v>15183</v>
      </c>
      <c r="I11811" t="s">
        <v>15182</v>
      </c>
      <c r="J11811" s="40">
        <v>0</v>
      </c>
      <c r="K11811" s="40">
        <v>48385.17</v>
      </c>
    </row>
    <row r="11812" spans="1:11" x14ac:dyDescent="0.35">
      <c r="A11812">
        <v>31125</v>
      </c>
      <c r="B11812" t="s">
        <v>154</v>
      </c>
      <c r="C11812" s="70">
        <v>-159640.95999999999</v>
      </c>
      <c r="D11812" s="70">
        <v>-51308.62</v>
      </c>
      <c r="E11812" s="71">
        <v>44926</v>
      </c>
      <c r="F11812" t="s">
        <v>15293</v>
      </c>
      <c r="G11812" t="s">
        <v>2142</v>
      </c>
      <c r="H11812" t="s">
        <v>15292</v>
      </c>
      <c r="I11812" t="s">
        <v>15291</v>
      </c>
      <c r="J11812" s="40">
        <v>0</v>
      </c>
      <c r="K11812" s="40">
        <v>7927.96</v>
      </c>
    </row>
    <row r="11813" spans="1:11" x14ac:dyDescent="0.35">
      <c r="A11813">
        <v>31125</v>
      </c>
      <c r="B11813" t="s">
        <v>154</v>
      </c>
      <c r="C11813" s="70">
        <v>-159640.95999999999</v>
      </c>
      <c r="D11813" s="70">
        <v>-51308.62</v>
      </c>
      <c r="E11813" s="71">
        <v>44926</v>
      </c>
      <c r="F11813" t="s">
        <v>15181</v>
      </c>
      <c r="G11813" t="s">
        <v>2142</v>
      </c>
      <c r="H11813" t="s">
        <v>15180</v>
      </c>
      <c r="I11813" t="s">
        <v>15179</v>
      </c>
      <c r="J11813" s="40">
        <v>0</v>
      </c>
      <c r="K11813" s="40">
        <v>17961.02</v>
      </c>
    </row>
    <row r="11814" spans="1:11" x14ac:dyDescent="0.35">
      <c r="A11814">
        <v>31125</v>
      </c>
      <c r="B11814" t="s">
        <v>154</v>
      </c>
      <c r="C11814" s="70">
        <v>-159640.95999999999</v>
      </c>
      <c r="D11814" s="70">
        <v>-51308.62</v>
      </c>
      <c r="E11814" s="71">
        <v>44926</v>
      </c>
      <c r="F11814" t="s">
        <v>15178</v>
      </c>
      <c r="G11814" t="s">
        <v>2142</v>
      </c>
      <c r="H11814" t="s">
        <v>15177</v>
      </c>
      <c r="I11814" t="s">
        <v>15176</v>
      </c>
      <c r="J11814" s="40">
        <v>0</v>
      </c>
      <c r="K11814" s="40">
        <v>73415.600000000006</v>
      </c>
    </row>
    <row r="11815" spans="1:11" x14ac:dyDescent="0.35">
      <c r="A11815">
        <v>31125</v>
      </c>
      <c r="B11815" t="s">
        <v>154</v>
      </c>
      <c r="C11815" s="70">
        <v>-159640.95999999999</v>
      </c>
      <c r="D11815" s="70">
        <v>-51308.62</v>
      </c>
      <c r="E11815" s="71">
        <v>44926</v>
      </c>
      <c r="F11815" t="s">
        <v>15175</v>
      </c>
      <c r="G11815" t="s">
        <v>2142</v>
      </c>
      <c r="H11815" t="s">
        <v>15174</v>
      </c>
      <c r="I11815" t="s">
        <v>15173</v>
      </c>
      <c r="J11815" s="40">
        <v>0</v>
      </c>
      <c r="K11815" s="40">
        <v>38680</v>
      </c>
    </row>
    <row r="11816" spans="1:11" x14ac:dyDescent="0.35">
      <c r="A11816">
        <v>31125</v>
      </c>
      <c r="B11816" t="s">
        <v>154</v>
      </c>
      <c r="C11816" s="70">
        <v>-159640.95999999999</v>
      </c>
      <c r="D11816" s="70">
        <v>-51308.62</v>
      </c>
      <c r="E11816" s="71">
        <v>44926</v>
      </c>
      <c r="F11816" t="s">
        <v>15172</v>
      </c>
      <c r="G11816" t="s">
        <v>2142</v>
      </c>
      <c r="H11816" t="s">
        <v>15171</v>
      </c>
      <c r="I11816" t="s">
        <v>15170</v>
      </c>
      <c r="J11816" s="40">
        <v>0</v>
      </c>
      <c r="K11816" s="40">
        <v>-991.84</v>
      </c>
    </row>
    <row r="11817" spans="1:11" x14ac:dyDescent="0.35">
      <c r="A11817">
        <v>31125</v>
      </c>
      <c r="B11817" t="s">
        <v>154</v>
      </c>
      <c r="C11817" s="70">
        <v>-159640.95999999999</v>
      </c>
      <c r="D11817" s="70">
        <v>-51308.62</v>
      </c>
      <c r="E11817" s="71">
        <v>44926</v>
      </c>
      <c r="F11817" t="s">
        <v>15169</v>
      </c>
      <c r="G11817" t="s">
        <v>2142</v>
      </c>
      <c r="H11817" t="s">
        <v>15168</v>
      </c>
      <c r="I11817" t="s">
        <v>15167</v>
      </c>
      <c r="J11817" s="40">
        <v>0</v>
      </c>
      <c r="K11817" s="40">
        <v>98464.65</v>
      </c>
    </row>
    <row r="11818" spans="1:11" x14ac:dyDescent="0.35">
      <c r="A11818">
        <v>31125</v>
      </c>
      <c r="B11818" t="s">
        <v>154</v>
      </c>
      <c r="C11818" s="70">
        <v>-159640.95999999999</v>
      </c>
      <c r="D11818" s="70">
        <v>-51308.62</v>
      </c>
      <c r="E11818" s="71">
        <v>44926</v>
      </c>
      <c r="F11818" t="s">
        <v>15166</v>
      </c>
      <c r="G11818" t="s">
        <v>2142</v>
      </c>
      <c r="H11818" t="s">
        <v>15165</v>
      </c>
      <c r="I11818" t="s">
        <v>15164</v>
      </c>
      <c r="J11818" s="40">
        <v>0</v>
      </c>
      <c r="K11818" s="40">
        <v>83008.27</v>
      </c>
    </row>
    <row r="11819" spans="1:11" x14ac:dyDescent="0.35">
      <c r="A11819">
        <v>31125</v>
      </c>
      <c r="B11819" t="s">
        <v>154</v>
      </c>
      <c r="C11819" s="70">
        <v>-159640.95999999999</v>
      </c>
      <c r="D11819" s="70">
        <v>-51308.62</v>
      </c>
      <c r="E11819" s="71">
        <v>44926</v>
      </c>
      <c r="F11819" t="s">
        <v>15163</v>
      </c>
      <c r="G11819" t="s">
        <v>2142</v>
      </c>
      <c r="H11819" t="s">
        <v>15162</v>
      </c>
      <c r="I11819" t="s">
        <v>15161</v>
      </c>
      <c r="J11819" s="40">
        <v>0</v>
      </c>
      <c r="K11819" s="40">
        <v>30357.67</v>
      </c>
    </row>
    <row r="11820" spans="1:11" x14ac:dyDescent="0.35">
      <c r="A11820">
        <v>31125</v>
      </c>
      <c r="B11820" t="s">
        <v>154</v>
      </c>
      <c r="C11820" s="70">
        <v>-159640.95999999999</v>
      </c>
      <c r="D11820" s="70">
        <v>-51308.62</v>
      </c>
      <c r="E11820" s="71">
        <v>44926</v>
      </c>
      <c r="F11820" t="s">
        <v>15160</v>
      </c>
      <c r="G11820" t="s">
        <v>2142</v>
      </c>
      <c r="H11820" t="s">
        <v>15159</v>
      </c>
      <c r="I11820" t="s">
        <v>15158</v>
      </c>
      <c r="J11820" s="40">
        <v>0</v>
      </c>
      <c r="K11820" s="40">
        <v>13869.75</v>
      </c>
    </row>
    <row r="11821" spans="1:11" x14ac:dyDescent="0.35">
      <c r="A11821">
        <v>31125</v>
      </c>
      <c r="B11821" t="s">
        <v>154</v>
      </c>
      <c r="C11821" s="70">
        <v>-159640.95999999999</v>
      </c>
      <c r="D11821" s="70">
        <v>-51308.62</v>
      </c>
      <c r="E11821" s="71">
        <v>44926</v>
      </c>
      <c r="F11821" t="s">
        <v>15363</v>
      </c>
      <c r="G11821" t="s">
        <v>2142</v>
      </c>
      <c r="H11821" t="s">
        <v>15362</v>
      </c>
      <c r="I11821" t="s">
        <v>15361</v>
      </c>
      <c r="J11821" s="40">
        <v>0</v>
      </c>
      <c r="K11821" s="40">
        <v>-19542.259999999998</v>
      </c>
    </row>
    <row r="11822" spans="1:11" x14ac:dyDescent="0.35">
      <c r="A11822">
        <v>31125</v>
      </c>
      <c r="B11822" t="s">
        <v>154</v>
      </c>
      <c r="C11822" s="70">
        <v>-159640.95999999999</v>
      </c>
      <c r="D11822" s="70">
        <v>-51308.62</v>
      </c>
      <c r="E11822" s="71">
        <v>44926</v>
      </c>
      <c r="F11822" t="s">
        <v>3863</v>
      </c>
      <c r="G11822" t="s">
        <v>2247</v>
      </c>
      <c r="H11822" t="s">
        <v>1911</v>
      </c>
      <c r="I11822" t="s">
        <v>1911</v>
      </c>
      <c r="J11822" s="40">
        <v>0</v>
      </c>
      <c r="K11822" s="40">
        <v>0</v>
      </c>
    </row>
    <row r="11823" spans="1:11" x14ac:dyDescent="0.35">
      <c r="A11823">
        <v>31125</v>
      </c>
      <c r="B11823" t="s">
        <v>154</v>
      </c>
      <c r="C11823" s="70">
        <v>-159640.95999999999</v>
      </c>
      <c r="D11823" s="70">
        <v>-51308.62</v>
      </c>
      <c r="E11823" s="71">
        <v>44926</v>
      </c>
      <c r="F11823" t="s">
        <v>3604</v>
      </c>
      <c r="G11823" t="s">
        <v>1907</v>
      </c>
      <c r="H11823" t="s">
        <v>3603</v>
      </c>
      <c r="I11823" t="s">
        <v>3602</v>
      </c>
      <c r="J11823" s="40">
        <v>0</v>
      </c>
      <c r="K11823" s="40">
        <v>4572.68</v>
      </c>
    </row>
    <row r="11824" spans="1:11" x14ac:dyDescent="0.35">
      <c r="A11824">
        <v>31125</v>
      </c>
      <c r="B11824" t="s">
        <v>154</v>
      </c>
      <c r="C11824" s="70">
        <v>-159640.95999999999</v>
      </c>
      <c r="D11824" s="70">
        <v>-51308.62</v>
      </c>
      <c r="E11824" s="71">
        <v>44926</v>
      </c>
      <c r="F11824" t="s">
        <v>3601</v>
      </c>
      <c r="G11824" t="s">
        <v>1907</v>
      </c>
      <c r="H11824" t="s">
        <v>3600</v>
      </c>
      <c r="I11824" t="s">
        <v>3599</v>
      </c>
      <c r="J11824" s="40">
        <v>0</v>
      </c>
      <c r="K11824" s="40">
        <v>620.20000000000005</v>
      </c>
    </row>
    <row r="11825" spans="1:11" x14ac:dyDescent="0.35">
      <c r="A11825">
        <v>31125</v>
      </c>
      <c r="B11825" t="s">
        <v>154</v>
      </c>
      <c r="C11825" s="70">
        <v>-159640.95999999999</v>
      </c>
      <c r="D11825" s="70">
        <v>-51308.62</v>
      </c>
      <c r="E11825" s="71">
        <v>44926</v>
      </c>
      <c r="F11825" t="s">
        <v>3598</v>
      </c>
      <c r="G11825" t="s">
        <v>1907</v>
      </c>
      <c r="H11825" t="s">
        <v>3597</v>
      </c>
      <c r="I11825" t="s">
        <v>3596</v>
      </c>
      <c r="J11825" s="40">
        <v>1101.8699999999999</v>
      </c>
      <c r="K11825" s="40">
        <v>0</v>
      </c>
    </row>
    <row r="11826" spans="1:11" x14ac:dyDescent="0.35">
      <c r="A11826">
        <v>31125</v>
      </c>
      <c r="B11826" t="s">
        <v>154</v>
      </c>
      <c r="C11826" s="70">
        <v>-159640.95999999999</v>
      </c>
      <c r="D11826" s="70">
        <v>-51308.62</v>
      </c>
      <c r="E11826" s="71">
        <v>44926</v>
      </c>
      <c r="F11826" t="s">
        <v>3595</v>
      </c>
      <c r="G11826" t="s">
        <v>1907</v>
      </c>
      <c r="H11826" t="s">
        <v>3594</v>
      </c>
      <c r="I11826" t="s">
        <v>3593</v>
      </c>
      <c r="J11826" s="40">
        <v>556.39</v>
      </c>
      <c r="K11826" s="40">
        <v>0</v>
      </c>
    </row>
    <row r="11827" spans="1:11" x14ac:dyDescent="0.35">
      <c r="A11827">
        <v>31125</v>
      </c>
      <c r="B11827" t="s">
        <v>154</v>
      </c>
      <c r="C11827" s="70">
        <v>-159640.95999999999</v>
      </c>
      <c r="D11827" s="70">
        <v>-51308.62</v>
      </c>
      <c r="E11827" s="71">
        <v>44926</v>
      </c>
      <c r="F11827" t="s">
        <v>3592</v>
      </c>
      <c r="G11827" t="s">
        <v>2247</v>
      </c>
      <c r="H11827" t="s">
        <v>1911</v>
      </c>
      <c r="I11827" t="s">
        <v>1911</v>
      </c>
      <c r="J11827" s="40">
        <v>0</v>
      </c>
      <c r="K11827" s="40">
        <v>0</v>
      </c>
    </row>
    <row r="11828" spans="1:11" x14ac:dyDescent="0.35">
      <c r="A11828">
        <v>31125</v>
      </c>
      <c r="B11828" t="s">
        <v>154</v>
      </c>
      <c r="C11828" s="70">
        <v>-159640.95999999999</v>
      </c>
      <c r="D11828" s="70">
        <v>-51308.62</v>
      </c>
      <c r="E11828" s="71">
        <v>44926</v>
      </c>
      <c r="F11828" t="s">
        <v>15290</v>
      </c>
      <c r="G11828" t="s">
        <v>2142</v>
      </c>
      <c r="H11828" t="s">
        <v>15289</v>
      </c>
      <c r="I11828" t="s">
        <v>15288</v>
      </c>
      <c r="J11828" s="40">
        <v>0</v>
      </c>
      <c r="K11828" s="40">
        <v>17050.45</v>
      </c>
    </row>
    <row r="11829" spans="1:11" x14ac:dyDescent="0.35">
      <c r="A11829">
        <v>31125</v>
      </c>
      <c r="B11829" t="s">
        <v>154</v>
      </c>
      <c r="C11829" s="70">
        <v>-159640.95999999999</v>
      </c>
      <c r="D11829" s="70">
        <v>-51308.62</v>
      </c>
      <c r="E11829" s="71">
        <v>44926</v>
      </c>
      <c r="F11829" t="s">
        <v>15377</v>
      </c>
      <c r="G11829" t="s">
        <v>2142</v>
      </c>
      <c r="H11829" t="s">
        <v>15376</v>
      </c>
      <c r="I11829" t="s">
        <v>15155</v>
      </c>
      <c r="J11829" s="40">
        <v>0</v>
      </c>
      <c r="K11829" s="40">
        <v>696.29</v>
      </c>
    </row>
    <row r="11830" spans="1:11" x14ac:dyDescent="0.35">
      <c r="A11830">
        <v>31125</v>
      </c>
      <c r="B11830" t="s">
        <v>154</v>
      </c>
      <c r="C11830" s="70">
        <v>-159640.95999999999</v>
      </c>
      <c r="D11830" s="70">
        <v>-51308.62</v>
      </c>
      <c r="E11830" s="71">
        <v>44926</v>
      </c>
      <c r="F11830" t="s">
        <v>17222</v>
      </c>
      <c r="G11830" t="s">
        <v>2142</v>
      </c>
      <c r="H11830" t="s">
        <v>17221</v>
      </c>
      <c r="I11830" t="s">
        <v>17220</v>
      </c>
      <c r="J11830" s="40">
        <v>0</v>
      </c>
      <c r="K11830" s="40">
        <v>10268.75</v>
      </c>
    </row>
    <row r="11831" spans="1:11" x14ac:dyDescent="0.35">
      <c r="A11831">
        <v>31125</v>
      </c>
      <c r="B11831" t="s">
        <v>154</v>
      </c>
      <c r="C11831" s="70">
        <v>-159640.95999999999</v>
      </c>
      <c r="D11831" s="70">
        <v>-51308.62</v>
      </c>
      <c r="E11831" s="71">
        <v>44926</v>
      </c>
      <c r="F11831" t="s">
        <v>17219</v>
      </c>
      <c r="G11831" t="s">
        <v>2142</v>
      </c>
      <c r="H11831" t="s">
        <v>17218</v>
      </c>
      <c r="I11831" t="s">
        <v>17217</v>
      </c>
      <c r="J11831" s="40">
        <v>0</v>
      </c>
      <c r="K11831" s="40">
        <v>35660.620000000003</v>
      </c>
    </row>
    <row r="11832" spans="1:11" x14ac:dyDescent="0.35">
      <c r="A11832">
        <v>31125</v>
      </c>
      <c r="B11832" t="s">
        <v>154</v>
      </c>
      <c r="C11832" s="70">
        <v>-159640.95999999999</v>
      </c>
      <c r="D11832" s="70">
        <v>-51308.62</v>
      </c>
      <c r="E11832" s="71">
        <v>44926</v>
      </c>
      <c r="F11832" t="s">
        <v>15375</v>
      </c>
      <c r="G11832" t="s">
        <v>2142</v>
      </c>
      <c r="H11832" t="s">
        <v>15374</v>
      </c>
      <c r="I11832" t="s">
        <v>15155</v>
      </c>
      <c r="J11832" s="40">
        <v>0</v>
      </c>
      <c r="K11832" s="40">
        <v>-696.29</v>
      </c>
    </row>
    <row r="11833" spans="1:11" x14ac:dyDescent="0.35">
      <c r="A11833">
        <v>31125</v>
      </c>
      <c r="B11833" t="s">
        <v>154</v>
      </c>
      <c r="C11833" s="70">
        <v>-159640.95999999999</v>
      </c>
      <c r="D11833" s="70">
        <v>-51308.62</v>
      </c>
      <c r="E11833" s="71">
        <v>44926</v>
      </c>
      <c r="F11833" t="s">
        <v>15157</v>
      </c>
      <c r="G11833" t="s">
        <v>2142</v>
      </c>
      <c r="H11833" t="s">
        <v>15156</v>
      </c>
      <c r="I11833" t="s">
        <v>15155</v>
      </c>
      <c r="J11833" s="40">
        <v>0</v>
      </c>
      <c r="K11833" s="40">
        <v>696.29</v>
      </c>
    </row>
    <row r="11834" spans="1:11" x14ac:dyDescent="0.35">
      <c r="A11834">
        <v>31125</v>
      </c>
      <c r="B11834" t="s">
        <v>154</v>
      </c>
      <c r="C11834" s="70">
        <v>-159640.95999999999</v>
      </c>
      <c r="D11834" s="70">
        <v>-51308.62</v>
      </c>
      <c r="E11834" s="71">
        <v>44926</v>
      </c>
      <c r="F11834" t="s">
        <v>15154</v>
      </c>
      <c r="G11834" t="s">
        <v>2142</v>
      </c>
      <c r="H11834" t="s">
        <v>15153</v>
      </c>
      <c r="I11834" t="s">
        <v>15152</v>
      </c>
      <c r="J11834" s="40">
        <v>0</v>
      </c>
      <c r="K11834" s="40">
        <v>9747.33</v>
      </c>
    </row>
    <row r="11835" spans="1:11" x14ac:dyDescent="0.35">
      <c r="A11835">
        <v>31125</v>
      </c>
      <c r="B11835" t="s">
        <v>154</v>
      </c>
      <c r="C11835" s="70">
        <v>-159640.95999999999</v>
      </c>
      <c r="D11835" s="70">
        <v>-51308.62</v>
      </c>
      <c r="E11835" s="71">
        <v>44926</v>
      </c>
      <c r="F11835" t="s">
        <v>15151</v>
      </c>
      <c r="G11835" t="s">
        <v>2142</v>
      </c>
      <c r="H11835" t="s">
        <v>15150</v>
      </c>
      <c r="I11835" t="s">
        <v>15149</v>
      </c>
      <c r="J11835" s="40">
        <v>0</v>
      </c>
      <c r="K11835" s="40">
        <v>27426.38</v>
      </c>
    </row>
    <row r="11836" spans="1:11" x14ac:dyDescent="0.35">
      <c r="A11836">
        <v>31125</v>
      </c>
      <c r="B11836" t="s">
        <v>154</v>
      </c>
      <c r="C11836" s="70">
        <v>-159640.95999999999</v>
      </c>
      <c r="D11836" s="70">
        <v>-51308.62</v>
      </c>
      <c r="E11836" s="71">
        <v>44926</v>
      </c>
      <c r="F11836" t="s">
        <v>15148</v>
      </c>
      <c r="G11836" t="s">
        <v>2142</v>
      </c>
      <c r="H11836" t="s">
        <v>15147</v>
      </c>
      <c r="I11836" t="s">
        <v>15146</v>
      </c>
      <c r="J11836" s="40">
        <v>0</v>
      </c>
      <c r="K11836" s="40">
        <v>15920.63</v>
      </c>
    </row>
    <row r="11837" spans="1:11" x14ac:dyDescent="0.35">
      <c r="A11837">
        <v>31125</v>
      </c>
      <c r="B11837" t="s">
        <v>154</v>
      </c>
      <c r="C11837" s="70">
        <v>-159640.95999999999</v>
      </c>
      <c r="D11837" s="70">
        <v>-51308.62</v>
      </c>
      <c r="E11837" s="71">
        <v>44926</v>
      </c>
      <c r="F11837" t="s">
        <v>15387</v>
      </c>
      <c r="G11837" t="s">
        <v>2142</v>
      </c>
      <c r="H11837" t="s">
        <v>15386</v>
      </c>
      <c r="I11837" t="s">
        <v>15385</v>
      </c>
      <c r="J11837" s="40">
        <v>0</v>
      </c>
      <c r="K11837" s="40">
        <v>8235.1</v>
      </c>
    </row>
    <row r="11838" spans="1:11" x14ac:dyDescent="0.35">
      <c r="A11838">
        <v>31125</v>
      </c>
      <c r="B11838" t="s">
        <v>154</v>
      </c>
      <c r="C11838" s="70">
        <v>-159640.95999999999</v>
      </c>
      <c r="D11838" s="70">
        <v>-51308.62</v>
      </c>
      <c r="E11838" s="71">
        <v>44926</v>
      </c>
      <c r="F11838" t="s">
        <v>15145</v>
      </c>
      <c r="G11838" t="s">
        <v>2142</v>
      </c>
      <c r="H11838" t="s">
        <v>15144</v>
      </c>
      <c r="I11838" t="s">
        <v>15143</v>
      </c>
      <c r="J11838" s="40">
        <v>0</v>
      </c>
      <c r="K11838" s="40">
        <v>728.15</v>
      </c>
    </row>
    <row r="11839" spans="1:11" x14ac:dyDescent="0.35">
      <c r="A11839">
        <v>31125</v>
      </c>
      <c r="B11839" t="s">
        <v>154</v>
      </c>
      <c r="C11839" s="70">
        <v>-159640.95999999999</v>
      </c>
      <c r="D11839" s="70">
        <v>-51308.62</v>
      </c>
      <c r="E11839" s="71">
        <v>44926</v>
      </c>
      <c r="F11839" t="s">
        <v>3587</v>
      </c>
      <c r="G11839" t="s">
        <v>1907</v>
      </c>
      <c r="H11839" t="s">
        <v>3586</v>
      </c>
      <c r="J11839" s="40">
        <v>0</v>
      </c>
      <c r="K11839" s="40">
        <v>603.72</v>
      </c>
    </row>
    <row r="11840" spans="1:11" x14ac:dyDescent="0.35">
      <c r="A11840">
        <v>31125</v>
      </c>
      <c r="B11840" t="s">
        <v>154</v>
      </c>
      <c r="C11840" s="70">
        <v>-159640.95999999999</v>
      </c>
      <c r="D11840" s="70">
        <v>-51308.62</v>
      </c>
      <c r="E11840" s="71">
        <v>44926</v>
      </c>
      <c r="F11840" t="s">
        <v>15360</v>
      </c>
      <c r="G11840" t="s">
        <v>2142</v>
      </c>
      <c r="H11840" t="s">
        <v>15359</v>
      </c>
      <c r="I11840" t="s">
        <v>15358</v>
      </c>
      <c r="J11840" s="40">
        <v>0</v>
      </c>
      <c r="K11840" s="40">
        <v>7443.56</v>
      </c>
    </row>
    <row r="11841" spans="1:11" x14ac:dyDescent="0.35">
      <c r="A11841">
        <v>31125</v>
      </c>
      <c r="B11841" t="s">
        <v>154</v>
      </c>
      <c r="C11841" s="70">
        <v>-159640.95999999999</v>
      </c>
      <c r="D11841" s="70">
        <v>-51308.62</v>
      </c>
      <c r="E11841" s="71">
        <v>44926</v>
      </c>
      <c r="F11841" t="s">
        <v>15142</v>
      </c>
      <c r="G11841" t="s">
        <v>2142</v>
      </c>
      <c r="H11841" t="s">
        <v>15141</v>
      </c>
      <c r="I11841" t="s">
        <v>15140</v>
      </c>
      <c r="J11841" s="40">
        <v>0</v>
      </c>
      <c r="K11841" s="40">
        <v>36065.160000000003</v>
      </c>
    </row>
    <row r="11842" spans="1:11" x14ac:dyDescent="0.35">
      <c r="A11842">
        <v>31125</v>
      </c>
      <c r="B11842" t="s">
        <v>154</v>
      </c>
      <c r="C11842" s="70">
        <v>-159640.95999999999</v>
      </c>
      <c r="D11842" s="70">
        <v>-51308.62</v>
      </c>
      <c r="E11842" s="71">
        <v>44926</v>
      </c>
      <c r="F11842" t="s">
        <v>3585</v>
      </c>
      <c r="G11842" t="s">
        <v>1907</v>
      </c>
      <c r="H11842" t="s">
        <v>3584</v>
      </c>
      <c r="J11842" s="40">
        <v>106.49</v>
      </c>
      <c r="K11842" s="40">
        <v>0</v>
      </c>
    </row>
    <row r="11843" spans="1:11" x14ac:dyDescent="0.35">
      <c r="A11843">
        <v>31125</v>
      </c>
      <c r="B11843" t="s">
        <v>154</v>
      </c>
      <c r="C11843" s="70">
        <v>-159640.95999999999</v>
      </c>
      <c r="D11843" s="70">
        <v>-51308.62</v>
      </c>
      <c r="E11843" s="71">
        <v>44926</v>
      </c>
      <c r="F11843" t="s">
        <v>1910</v>
      </c>
      <c r="G11843" t="s">
        <v>1907</v>
      </c>
      <c r="H11843" t="s">
        <v>1909</v>
      </c>
      <c r="J11843" s="40">
        <v>0</v>
      </c>
      <c r="K11843" s="40">
        <v>0.37</v>
      </c>
    </row>
    <row r="11844" spans="1:11" x14ac:dyDescent="0.35">
      <c r="A11844">
        <v>31125</v>
      </c>
      <c r="B11844" t="s">
        <v>154</v>
      </c>
      <c r="C11844" s="70">
        <v>-159640.95999999999</v>
      </c>
      <c r="D11844" s="70">
        <v>-51308.62</v>
      </c>
      <c r="E11844" s="71">
        <v>44926</v>
      </c>
      <c r="F11844" t="s">
        <v>3581</v>
      </c>
      <c r="G11844" t="s">
        <v>2247</v>
      </c>
      <c r="H11844" t="s">
        <v>1911</v>
      </c>
      <c r="I11844" t="s">
        <v>1911</v>
      </c>
      <c r="J11844" s="40">
        <v>0</v>
      </c>
      <c r="K11844" s="40">
        <v>0</v>
      </c>
    </row>
    <row r="11845" spans="1:11" x14ac:dyDescent="0.35">
      <c r="A11845">
        <v>31125</v>
      </c>
      <c r="B11845" t="s">
        <v>154</v>
      </c>
      <c r="C11845" s="70">
        <v>-159640.95999999999</v>
      </c>
      <c r="D11845" s="70">
        <v>-51308.62</v>
      </c>
      <c r="E11845" s="71">
        <v>44926</v>
      </c>
      <c r="F11845" t="s">
        <v>3533</v>
      </c>
      <c r="G11845" t="s">
        <v>2247</v>
      </c>
      <c r="H11845" t="s">
        <v>1911</v>
      </c>
      <c r="I11845" t="s">
        <v>1911</v>
      </c>
      <c r="J11845" s="40">
        <v>0</v>
      </c>
      <c r="K11845" s="40">
        <v>0</v>
      </c>
    </row>
    <row r="11846" spans="1:11" x14ac:dyDescent="0.35">
      <c r="A11846">
        <v>31131</v>
      </c>
      <c r="B11846" t="s">
        <v>155</v>
      </c>
      <c r="C11846" s="70">
        <v>0</v>
      </c>
      <c r="D11846" s="70">
        <v>0</v>
      </c>
      <c r="E11846" s="71">
        <v>44562</v>
      </c>
      <c r="F11846" t="s">
        <v>9818</v>
      </c>
      <c r="G11846" t="s">
        <v>2142</v>
      </c>
      <c r="H11846" t="s">
        <v>9817</v>
      </c>
      <c r="I11846" t="s">
        <v>9816</v>
      </c>
      <c r="J11846" s="40">
        <v>0</v>
      </c>
      <c r="K11846" s="40">
        <v>236</v>
      </c>
    </row>
    <row r="11847" spans="1:11" x14ac:dyDescent="0.35">
      <c r="A11847">
        <v>31131</v>
      </c>
      <c r="B11847" t="s">
        <v>155</v>
      </c>
      <c r="C11847" s="70">
        <v>0</v>
      </c>
      <c r="D11847" s="70">
        <v>0</v>
      </c>
      <c r="E11847" s="71">
        <v>44592</v>
      </c>
      <c r="F11847" t="s">
        <v>15857</v>
      </c>
      <c r="G11847" t="s">
        <v>1912</v>
      </c>
      <c r="J11847" s="40">
        <v>236</v>
      </c>
      <c r="K11847" s="40">
        <v>0</v>
      </c>
    </row>
    <row r="11848" spans="1:11" x14ac:dyDescent="0.35">
      <c r="A11848">
        <v>31131</v>
      </c>
      <c r="B11848" t="s">
        <v>155</v>
      </c>
      <c r="C11848" s="70">
        <v>0</v>
      </c>
      <c r="D11848" s="70">
        <v>0</v>
      </c>
      <c r="E11848" s="71">
        <v>44592</v>
      </c>
      <c r="F11848" t="s">
        <v>6910</v>
      </c>
      <c r="G11848" t="s">
        <v>2247</v>
      </c>
      <c r="J11848" s="40">
        <v>0</v>
      </c>
      <c r="K11848" s="40">
        <v>0</v>
      </c>
    </row>
    <row r="11849" spans="1:11" x14ac:dyDescent="0.35">
      <c r="A11849">
        <v>31131</v>
      </c>
      <c r="B11849" t="s">
        <v>155</v>
      </c>
      <c r="C11849" s="70">
        <v>0</v>
      </c>
      <c r="D11849" s="70">
        <v>0</v>
      </c>
      <c r="E11849" s="71">
        <v>44593</v>
      </c>
      <c r="F11849" t="s">
        <v>9794</v>
      </c>
      <c r="G11849" t="s">
        <v>2142</v>
      </c>
      <c r="H11849" t="s">
        <v>9793</v>
      </c>
      <c r="I11849" t="s">
        <v>9792</v>
      </c>
      <c r="J11849" s="40">
        <v>0</v>
      </c>
      <c r="K11849" s="40">
        <v>236</v>
      </c>
    </row>
    <row r="11850" spans="1:11" x14ac:dyDescent="0.35">
      <c r="A11850">
        <v>31131</v>
      </c>
      <c r="B11850" t="s">
        <v>155</v>
      </c>
      <c r="C11850" s="70">
        <v>0</v>
      </c>
      <c r="D11850" s="70">
        <v>0</v>
      </c>
      <c r="E11850" s="71">
        <v>44620</v>
      </c>
      <c r="F11850" t="s">
        <v>15855</v>
      </c>
      <c r="G11850" t="s">
        <v>1912</v>
      </c>
      <c r="J11850" s="40">
        <v>236</v>
      </c>
      <c r="K11850" s="40">
        <v>0</v>
      </c>
    </row>
    <row r="11851" spans="1:11" x14ac:dyDescent="0.35">
      <c r="A11851">
        <v>31131</v>
      </c>
      <c r="B11851" t="s">
        <v>155</v>
      </c>
      <c r="C11851" s="70">
        <v>0</v>
      </c>
      <c r="D11851" s="70">
        <v>0</v>
      </c>
      <c r="E11851" s="71">
        <v>44621</v>
      </c>
      <c r="F11851" t="s">
        <v>9771</v>
      </c>
      <c r="G11851" t="s">
        <v>2142</v>
      </c>
      <c r="H11851" t="s">
        <v>9770</v>
      </c>
      <c r="I11851" t="s">
        <v>9769</v>
      </c>
      <c r="J11851" s="40">
        <v>0</v>
      </c>
      <c r="K11851" s="40">
        <v>252</v>
      </c>
    </row>
    <row r="11852" spans="1:11" x14ac:dyDescent="0.35">
      <c r="A11852">
        <v>31131</v>
      </c>
      <c r="B11852" t="s">
        <v>155</v>
      </c>
      <c r="C11852" s="70">
        <v>0</v>
      </c>
      <c r="D11852" s="70">
        <v>0</v>
      </c>
      <c r="E11852" s="71">
        <v>44651</v>
      </c>
      <c r="F11852" t="s">
        <v>15852</v>
      </c>
      <c r="G11852" t="s">
        <v>1912</v>
      </c>
      <c r="J11852" s="40">
        <v>252</v>
      </c>
      <c r="K11852" s="40">
        <v>0</v>
      </c>
    </row>
    <row r="11853" spans="1:11" x14ac:dyDescent="0.35">
      <c r="A11853">
        <v>31131</v>
      </c>
      <c r="B11853" t="s">
        <v>155</v>
      </c>
      <c r="C11853" s="70">
        <v>0</v>
      </c>
      <c r="D11853" s="70">
        <v>0</v>
      </c>
      <c r="E11853" s="71">
        <v>44651</v>
      </c>
      <c r="F11853" t="s">
        <v>6626</v>
      </c>
      <c r="G11853" t="s">
        <v>2247</v>
      </c>
      <c r="J11853" s="40">
        <v>0</v>
      </c>
      <c r="K11853" s="40">
        <v>0</v>
      </c>
    </row>
    <row r="11854" spans="1:11" x14ac:dyDescent="0.35">
      <c r="A11854">
        <v>31131</v>
      </c>
      <c r="B11854" t="s">
        <v>155</v>
      </c>
      <c r="C11854" s="70">
        <v>0</v>
      </c>
      <c r="D11854" s="70">
        <v>0</v>
      </c>
      <c r="E11854" s="71">
        <v>44653</v>
      </c>
      <c r="F11854" t="s">
        <v>9743</v>
      </c>
      <c r="G11854" t="s">
        <v>2142</v>
      </c>
      <c r="H11854" t="s">
        <v>9742</v>
      </c>
      <c r="I11854" t="s">
        <v>9741</v>
      </c>
      <c r="J11854" s="40">
        <v>0</v>
      </c>
      <c r="K11854" s="40">
        <v>324</v>
      </c>
    </row>
    <row r="11855" spans="1:11" x14ac:dyDescent="0.35">
      <c r="A11855">
        <v>31131</v>
      </c>
      <c r="B11855" t="s">
        <v>155</v>
      </c>
      <c r="C11855" s="70">
        <v>0</v>
      </c>
      <c r="D11855" s="70">
        <v>0</v>
      </c>
      <c r="E11855" s="71">
        <v>44681</v>
      </c>
      <c r="F11855" t="s">
        <v>15851</v>
      </c>
      <c r="G11855" t="s">
        <v>1912</v>
      </c>
      <c r="J11855" s="40">
        <v>324</v>
      </c>
      <c r="K11855" s="40">
        <v>0</v>
      </c>
    </row>
    <row r="11856" spans="1:11" x14ac:dyDescent="0.35">
      <c r="A11856">
        <v>31131</v>
      </c>
      <c r="B11856" t="s">
        <v>155</v>
      </c>
      <c r="C11856" s="70">
        <v>0</v>
      </c>
      <c r="D11856" s="70">
        <v>0</v>
      </c>
      <c r="E11856" s="71">
        <v>44681</v>
      </c>
      <c r="F11856" t="s">
        <v>6177</v>
      </c>
      <c r="G11856" t="s">
        <v>2247</v>
      </c>
      <c r="J11856" s="40">
        <v>0</v>
      </c>
      <c r="K11856" s="40">
        <v>0</v>
      </c>
    </row>
    <row r="11857" spans="1:11" x14ac:dyDescent="0.35">
      <c r="A11857">
        <v>31131</v>
      </c>
      <c r="B11857" t="s">
        <v>155</v>
      </c>
      <c r="C11857" s="70">
        <v>0</v>
      </c>
      <c r="D11857" s="70">
        <v>0</v>
      </c>
      <c r="E11857" s="71">
        <v>44682</v>
      </c>
      <c r="F11857" t="s">
        <v>9720</v>
      </c>
      <c r="G11857" t="s">
        <v>2142</v>
      </c>
      <c r="H11857" t="s">
        <v>9719</v>
      </c>
      <c r="I11857" t="s">
        <v>9718</v>
      </c>
      <c r="J11857" s="40">
        <v>0</v>
      </c>
      <c r="K11857" s="40">
        <v>333</v>
      </c>
    </row>
    <row r="11858" spans="1:11" x14ac:dyDescent="0.35">
      <c r="A11858">
        <v>31131</v>
      </c>
      <c r="B11858" t="s">
        <v>155</v>
      </c>
      <c r="C11858" s="70">
        <v>0</v>
      </c>
      <c r="D11858" s="70">
        <v>0</v>
      </c>
      <c r="E11858" s="71">
        <v>44712</v>
      </c>
      <c r="F11858" t="s">
        <v>15845</v>
      </c>
      <c r="G11858" t="s">
        <v>1912</v>
      </c>
      <c r="J11858" s="40">
        <v>333</v>
      </c>
      <c r="K11858" s="40">
        <v>0</v>
      </c>
    </row>
    <row r="11859" spans="1:11" x14ac:dyDescent="0.35">
      <c r="A11859">
        <v>31131</v>
      </c>
      <c r="B11859" t="s">
        <v>155</v>
      </c>
      <c r="C11859" s="70">
        <v>0</v>
      </c>
      <c r="D11859" s="70">
        <v>0</v>
      </c>
      <c r="E11859" s="71">
        <v>44712</v>
      </c>
      <c r="F11859" t="s">
        <v>6055</v>
      </c>
      <c r="G11859" t="s">
        <v>2247</v>
      </c>
      <c r="J11859" s="40">
        <v>0</v>
      </c>
      <c r="K11859" s="40">
        <v>0</v>
      </c>
    </row>
    <row r="11860" spans="1:11" x14ac:dyDescent="0.35">
      <c r="A11860">
        <v>31131</v>
      </c>
      <c r="B11860" t="s">
        <v>155</v>
      </c>
      <c r="C11860" s="70">
        <v>0</v>
      </c>
      <c r="D11860" s="70">
        <v>0</v>
      </c>
      <c r="E11860" s="71">
        <v>44713</v>
      </c>
      <c r="F11860" t="s">
        <v>9700</v>
      </c>
      <c r="G11860" t="s">
        <v>2142</v>
      </c>
      <c r="H11860" t="s">
        <v>9699</v>
      </c>
      <c r="I11860" t="s">
        <v>9698</v>
      </c>
      <c r="J11860" s="40">
        <v>0</v>
      </c>
      <c r="K11860" s="40">
        <v>333</v>
      </c>
    </row>
    <row r="11861" spans="1:11" x14ac:dyDescent="0.35">
      <c r="A11861">
        <v>31131</v>
      </c>
      <c r="B11861" t="s">
        <v>155</v>
      </c>
      <c r="C11861" s="70">
        <v>0</v>
      </c>
      <c r="D11861" s="70">
        <v>0</v>
      </c>
      <c r="E11861" s="71">
        <v>44742</v>
      </c>
      <c r="F11861" t="s">
        <v>5809</v>
      </c>
      <c r="G11861" t="s">
        <v>2247</v>
      </c>
      <c r="J11861" s="40">
        <v>0</v>
      </c>
      <c r="K11861" s="40">
        <v>0</v>
      </c>
    </row>
    <row r="11862" spans="1:11" x14ac:dyDescent="0.35">
      <c r="A11862">
        <v>31131</v>
      </c>
      <c r="B11862" t="s">
        <v>155</v>
      </c>
      <c r="C11862" s="70">
        <v>0</v>
      </c>
      <c r="D11862" s="70">
        <v>0</v>
      </c>
      <c r="E11862" s="71">
        <v>44743</v>
      </c>
      <c r="F11862" t="s">
        <v>9641</v>
      </c>
      <c r="G11862" t="s">
        <v>2142</v>
      </c>
      <c r="H11862" t="s">
        <v>9640</v>
      </c>
      <c r="I11862" t="s">
        <v>9639</v>
      </c>
      <c r="J11862" s="40">
        <v>0</v>
      </c>
      <c r="K11862" s="40">
        <v>333</v>
      </c>
    </row>
    <row r="11863" spans="1:11" x14ac:dyDescent="0.35">
      <c r="A11863">
        <v>31131</v>
      </c>
      <c r="B11863" t="s">
        <v>155</v>
      </c>
      <c r="C11863" s="70">
        <v>0</v>
      </c>
      <c r="D11863" s="70">
        <v>0</v>
      </c>
      <c r="E11863" s="71">
        <v>44743</v>
      </c>
      <c r="F11863" t="s">
        <v>17216</v>
      </c>
      <c r="G11863" t="s">
        <v>1907</v>
      </c>
      <c r="J11863" s="40">
        <v>333</v>
      </c>
      <c r="K11863" s="40">
        <v>0</v>
      </c>
    </row>
    <row r="11864" spans="1:11" x14ac:dyDescent="0.35">
      <c r="A11864">
        <v>31131</v>
      </c>
      <c r="B11864" t="s">
        <v>155</v>
      </c>
      <c r="C11864" s="70">
        <v>0</v>
      </c>
      <c r="D11864" s="70">
        <v>0</v>
      </c>
      <c r="E11864" s="71">
        <v>44773</v>
      </c>
      <c r="F11864" t="s">
        <v>15835</v>
      </c>
      <c r="G11864" t="s">
        <v>1912</v>
      </c>
      <c r="J11864" s="40">
        <v>333</v>
      </c>
      <c r="K11864" s="40">
        <v>0</v>
      </c>
    </row>
    <row r="11865" spans="1:11" x14ac:dyDescent="0.35">
      <c r="A11865">
        <v>31131</v>
      </c>
      <c r="B11865" t="s">
        <v>155</v>
      </c>
      <c r="C11865" s="70">
        <v>0</v>
      </c>
      <c r="D11865" s="70">
        <v>0</v>
      </c>
      <c r="E11865" s="71">
        <v>44773</v>
      </c>
      <c r="F11865" t="s">
        <v>5509</v>
      </c>
      <c r="G11865" t="s">
        <v>2247</v>
      </c>
      <c r="J11865" s="40">
        <v>0</v>
      </c>
      <c r="K11865" s="40">
        <v>0</v>
      </c>
    </row>
    <row r="11866" spans="1:11" x14ac:dyDescent="0.35">
      <c r="A11866">
        <v>31131</v>
      </c>
      <c r="B11866" t="s">
        <v>155</v>
      </c>
      <c r="C11866" s="70">
        <v>0</v>
      </c>
      <c r="D11866" s="70">
        <v>0</v>
      </c>
      <c r="E11866" s="71">
        <v>44774</v>
      </c>
      <c r="F11866" t="s">
        <v>9603</v>
      </c>
      <c r="G11866" t="s">
        <v>2142</v>
      </c>
      <c r="H11866" t="s">
        <v>9602</v>
      </c>
      <c r="I11866" t="s">
        <v>9601</v>
      </c>
      <c r="J11866" s="40">
        <v>0</v>
      </c>
      <c r="K11866" s="40">
        <v>333</v>
      </c>
    </row>
    <row r="11867" spans="1:11" x14ac:dyDescent="0.35">
      <c r="A11867">
        <v>31131</v>
      </c>
      <c r="B11867" t="s">
        <v>155</v>
      </c>
      <c r="C11867" s="70">
        <v>0</v>
      </c>
      <c r="D11867" s="70">
        <v>0</v>
      </c>
      <c r="E11867" s="71">
        <v>44801</v>
      </c>
      <c r="F11867" t="s">
        <v>15828</v>
      </c>
      <c r="G11867" t="s">
        <v>1912</v>
      </c>
      <c r="J11867" s="40">
        <v>333</v>
      </c>
      <c r="K11867" s="40">
        <v>0</v>
      </c>
    </row>
    <row r="11868" spans="1:11" x14ac:dyDescent="0.35">
      <c r="A11868">
        <v>31131</v>
      </c>
      <c r="B11868" t="s">
        <v>155</v>
      </c>
      <c r="C11868" s="70">
        <v>0</v>
      </c>
      <c r="D11868" s="70">
        <v>0</v>
      </c>
      <c r="E11868" s="71">
        <v>44804</v>
      </c>
      <c r="F11868" t="s">
        <v>5037</v>
      </c>
      <c r="G11868" t="s">
        <v>2247</v>
      </c>
      <c r="H11868" t="s">
        <v>2265</v>
      </c>
      <c r="J11868" s="40">
        <v>0</v>
      </c>
      <c r="K11868" s="40">
        <v>0</v>
      </c>
    </row>
    <row r="11869" spans="1:11" x14ac:dyDescent="0.35">
      <c r="A11869">
        <v>31131</v>
      </c>
      <c r="B11869" t="s">
        <v>155</v>
      </c>
      <c r="C11869" s="70">
        <v>0</v>
      </c>
      <c r="D11869" s="70">
        <v>0</v>
      </c>
      <c r="E11869" s="71">
        <v>44805</v>
      </c>
      <c r="F11869" t="s">
        <v>9555</v>
      </c>
      <c r="G11869" t="s">
        <v>2142</v>
      </c>
      <c r="H11869" t="s">
        <v>9554</v>
      </c>
      <c r="I11869" t="s">
        <v>9553</v>
      </c>
      <c r="J11869" s="40">
        <v>0</v>
      </c>
      <c r="K11869" s="40">
        <v>333</v>
      </c>
    </row>
    <row r="11870" spans="1:11" x14ac:dyDescent="0.35">
      <c r="A11870">
        <v>31131</v>
      </c>
      <c r="B11870" t="s">
        <v>155</v>
      </c>
      <c r="C11870" s="70">
        <v>0</v>
      </c>
      <c r="D11870" s="70">
        <v>0</v>
      </c>
      <c r="E11870" s="71">
        <v>44834</v>
      </c>
      <c r="F11870" t="s">
        <v>4911</v>
      </c>
      <c r="G11870" t="s">
        <v>2247</v>
      </c>
      <c r="H11870" t="s">
        <v>2262</v>
      </c>
      <c r="J11870" s="40">
        <v>0</v>
      </c>
      <c r="K11870" s="40">
        <v>0</v>
      </c>
    </row>
    <row r="11871" spans="1:11" x14ac:dyDescent="0.35">
      <c r="A11871">
        <v>31131</v>
      </c>
      <c r="B11871" t="s">
        <v>155</v>
      </c>
      <c r="C11871" s="70">
        <v>0</v>
      </c>
      <c r="D11871" s="70">
        <v>0</v>
      </c>
      <c r="E11871" s="71">
        <v>44865</v>
      </c>
      <c r="F11871" t="s">
        <v>15816</v>
      </c>
      <c r="G11871" t="s">
        <v>1912</v>
      </c>
      <c r="H11871" t="s">
        <v>15815</v>
      </c>
      <c r="I11871" t="s">
        <v>15815</v>
      </c>
      <c r="J11871" s="40">
        <v>333</v>
      </c>
      <c r="K11871" s="40">
        <v>0</v>
      </c>
    </row>
    <row r="11872" spans="1:11" x14ac:dyDescent="0.35">
      <c r="A11872">
        <v>31131</v>
      </c>
      <c r="B11872" t="s">
        <v>155</v>
      </c>
      <c r="C11872" s="70">
        <v>0</v>
      </c>
      <c r="D11872" s="70">
        <v>0</v>
      </c>
      <c r="E11872" s="71">
        <v>44865</v>
      </c>
      <c r="F11872" t="s">
        <v>4394</v>
      </c>
      <c r="G11872" t="s">
        <v>2247</v>
      </c>
      <c r="H11872" t="s">
        <v>1919</v>
      </c>
      <c r="I11872" t="s">
        <v>1919</v>
      </c>
      <c r="J11872" s="40">
        <v>0</v>
      </c>
      <c r="K11872" s="40">
        <v>0</v>
      </c>
    </row>
    <row r="11873" spans="1:11" x14ac:dyDescent="0.35">
      <c r="A11873">
        <v>31131</v>
      </c>
      <c r="B11873" t="s">
        <v>155</v>
      </c>
      <c r="C11873" s="70">
        <v>0</v>
      </c>
      <c r="D11873" s="70">
        <v>0</v>
      </c>
      <c r="E11873" s="71">
        <v>44866</v>
      </c>
      <c r="F11873" t="s">
        <v>15814</v>
      </c>
      <c r="G11873" t="s">
        <v>1912</v>
      </c>
      <c r="H11873" t="s">
        <v>15813</v>
      </c>
      <c r="I11873" t="s">
        <v>15813</v>
      </c>
      <c r="J11873" s="40">
        <v>333</v>
      </c>
      <c r="K11873" s="40">
        <v>0</v>
      </c>
    </row>
    <row r="11874" spans="1:11" x14ac:dyDescent="0.35">
      <c r="A11874">
        <v>31131</v>
      </c>
      <c r="B11874" t="s">
        <v>155</v>
      </c>
      <c r="C11874" s="70">
        <v>0</v>
      </c>
      <c r="D11874" s="70">
        <v>0</v>
      </c>
      <c r="E11874" s="71">
        <v>44895</v>
      </c>
      <c r="F11874" t="s">
        <v>15811</v>
      </c>
      <c r="G11874" t="s">
        <v>1912</v>
      </c>
      <c r="H11874" t="s">
        <v>15810</v>
      </c>
      <c r="I11874" t="s">
        <v>15810</v>
      </c>
      <c r="J11874" s="40">
        <v>333</v>
      </c>
      <c r="K11874" s="40">
        <v>0</v>
      </c>
    </row>
    <row r="11875" spans="1:11" x14ac:dyDescent="0.35">
      <c r="A11875">
        <v>31131</v>
      </c>
      <c r="B11875" t="s">
        <v>155</v>
      </c>
      <c r="C11875" s="70">
        <v>0</v>
      </c>
      <c r="D11875" s="70">
        <v>0</v>
      </c>
      <c r="E11875" s="71">
        <v>44895</v>
      </c>
      <c r="F11875" t="s">
        <v>4221</v>
      </c>
      <c r="G11875" t="s">
        <v>2247</v>
      </c>
      <c r="H11875" t="s">
        <v>1916</v>
      </c>
      <c r="I11875" t="s">
        <v>1916</v>
      </c>
      <c r="J11875" s="40">
        <v>0</v>
      </c>
      <c r="K11875" s="40">
        <v>0</v>
      </c>
    </row>
    <row r="11876" spans="1:11" x14ac:dyDescent="0.35">
      <c r="A11876">
        <v>31131</v>
      </c>
      <c r="B11876" t="s">
        <v>155</v>
      </c>
      <c r="C11876" s="70">
        <v>0</v>
      </c>
      <c r="D11876" s="70">
        <v>0</v>
      </c>
      <c r="E11876" s="71">
        <v>44926</v>
      </c>
      <c r="F11876" t="s">
        <v>15809</v>
      </c>
      <c r="G11876" t="s">
        <v>1912</v>
      </c>
      <c r="H11876" t="s">
        <v>15804</v>
      </c>
      <c r="I11876" t="s">
        <v>15804</v>
      </c>
      <c r="J11876" s="40">
        <v>347</v>
      </c>
      <c r="K11876" s="40">
        <v>0</v>
      </c>
    </row>
    <row r="11877" spans="1:11" x14ac:dyDescent="0.35">
      <c r="A11877">
        <v>31131</v>
      </c>
      <c r="B11877" t="s">
        <v>155</v>
      </c>
      <c r="C11877" s="70">
        <v>0</v>
      </c>
      <c r="D11877" s="70">
        <v>0</v>
      </c>
      <c r="E11877" s="71">
        <v>44926</v>
      </c>
      <c r="F11877" t="s">
        <v>3862</v>
      </c>
      <c r="G11877" t="s">
        <v>2247</v>
      </c>
      <c r="H11877" t="s">
        <v>1911</v>
      </c>
      <c r="I11877" t="s">
        <v>1911</v>
      </c>
      <c r="J11877" s="40">
        <v>0</v>
      </c>
      <c r="K11877" s="40">
        <v>0</v>
      </c>
    </row>
    <row r="11878" spans="1:11" x14ac:dyDescent="0.35">
      <c r="A11878">
        <v>31132</v>
      </c>
      <c r="B11878" t="s">
        <v>1376</v>
      </c>
      <c r="C11878" s="70">
        <v>0</v>
      </c>
      <c r="D11878" s="70">
        <v>0</v>
      </c>
      <c r="E11878" s="71">
        <v>44712</v>
      </c>
      <c r="F11878" t="s">
        <v>16141</v>
      </c>
      <c r="G11878" t="s">
        <v>2142</v>
      </c>
      <c r="H11878" t="s">
        <v>7945</v>
      </c>
      <c r="I11878" t="s">
        <v>7944</v>
      </c>
      <c r="J11878" s="40">
        <v>0</v>
      </c>
      <c r="K11878" s="40">
        <v>1291.9100000000001</v>
      </c>
    </row>
    <row r="11879" spans="1:11" x14ac:dyDescent="0.35">
      <c r="A11879">
        <v>31132</v>
      </c>
      <c r="B11879" t="s">
        <v>1376</v>
      </c>
      <c r="C11879" s="70">
        <v>0</v>
      </c>
      <c r="D11879" s="70">
        <v>0</v>
      </c>
      <c r="E11879" s="71">
        <v>44712</v>
      </c>
      <c r="F11879" t="s">
        <v>5873</v>
      </c>
      <c r="G11879" t="s">
        <v>1907</v>
      </c>
      <c r="J11879" s="40">
        <v>0</v>
      </c>
      <c r="K11879" s="40">
        <v>62.7</v>
      </c>
    </row>
    <row r="11880" spans="1:11" x14ac:dyDescent="0.35">
      <c r="A11880">
        <v>31132</v>
      </c>
      <c r="B11880" t="s">
        <v>1376</v>
      </c>
      <c r="C11880" s="70">
        <v>0</v>
      </c>
      <c r="D11880" s="70">
        <v>0</v>
      </c>
      <c r="E11880" s="71">
        <v>44742</v>
      </c>
      <c r="F11880" t="s">
        <v>15840</v>
      </c>
      <c r="G11880" t="s">
        <v>1912</v>
      </c>
      <c r="J11880" s="40">
        <v>1291.9100000000001</v>
      </c>
      <c r="K11880" s="40">
        <v>0</v>
      </c>
    </row>
    <row r="11881" spans="1:11" x14ac:dyDescent="0.35">
      <c r="A11881">
        <v>31132</v>
      </c>
      <c r="B11881" t="s">
        <v>1376</v>
      </c>
      <c r="C11881" s="70">
        <v>0</v>
      </c>
      <c r="D11881" s="70">
        <v>0</v>
      </c>
      <c r="E11881" s="71">
        <v>44742</v>
      </c>
      <c r="F11881" t="s">
        <v>15840</v>
      </c>
      <c r="G11881" t="s">
        <v>1912</v>
      </c>
      <c r="J11881" s="40">
        <v>629.47</v>
      </c>
      <c r="K11881" s="40">
        <v>0</v>
      </c>
    </row>
    <row r="11882" spans="1:11" x14ac:dyDescent="0.35">
      <c r="A11882">
        <v>31132</v>
      </c>
      <c r="B11882" t="s">
        <v>1376</v>
      </c>
      <c r="C11882" s="70">
        <v>0</v>
      </c>
      <c r="D11882" s="70">
        <v>0</v>
      </c>
      <c r="E11882" s="71">
        <v>44742</v>
      </c>
      <c r="F11882" t="s">
        <v>5615</v>
      </c>
      <c r="G11882" t="s">
        <v>2247</v>
      </c>
      <c r="J11882" s="40">
        <v>62.7</v>
      </c>
      <c r="K11882" s="40">
        <v>0</v>
      </c>
    </row>
    <row r="11883" spans="1:11" x14ac:dyDescent="0.35">
      <c r="A11883">
        <v>31132</v>
      </c>
      <c r="B11883" t="s">
        <v>1376</v>
      </c>
      <c r="C11883" s="70">
        <v>0</v>
      </c>
      <c r="D11883" s="70">
        <v>0</v>
      </c>
      <c r="E11883" s="71">
        <v>44773</v>
      </c>
      <c r="F11883" t="s">
        <v>15835</v>
      </c>
      <c r="G11883" t="s">
        <v>1912</v>
      </c>
      <c r="J11883" s="40">
        <v>908.34</v>
      </c>
      <c r="K11883" s="40">
        <v>0</v>
      </c>
    </row>
    <row r="11884" spans="1:11" x14ac:dyDescent="0.35">
      <c r="A11884">
        <v>31132</v>
      </c>
      <c r="B11884" t="s">
        <v>1376</v>
      </c>
      <c r="C11884" s="70">
        <v>0</v>
      </c>
      <c r="D11884" s="70">
        <v>0</v>
      </c>
      <c r="E11884" s="71">
        <v>44773</v>
      </c>
      <c r="F11884" t="s">
        <v>5304</v>
      </c>
      <c r="G11884" t="s">
        <v>2247</v>
      </c>
      <c r="J11884" s="40">
        <v>20.23</v>
      </c>
      <c r="K11884" s="40">
        <v>0</v>
      </c>
    </row>
    <row r="11885" spans="1:11" x14ac:dyDescent="0.35">
      <c r="A11885">
        <v>31132</v>
      </c>
      <c r="B11885" t="s">
        <v>1376</v>
      </c>
      <c r="C11885" s="70">
        <v>0</v>
      </c>
      <c r="D11885" s="70">
        <v>0</v>
      </c>
      <c r="E11885" s="71">
        <v>44804</v>
      </c>
      <c r="F11885" t="s">
        <v>5121</v>
      </c>
      <c r="G11885" t="s">
        <v>2247</v>
      </c>
      <c r="H11885" t="s">
        <v>2265</v>
      </c>
      <c r="J11885" s="40">
        <v>23.32</v>
      </c>
      <c r="K11885" s="40">
        <v>0</v>
      </c>
    </row>
    <row r="11886" spans="1:11" x14ac:dyDescent="0.35">
      <c r="A11886">
        <v>31132</v>
      </c>
      <c r="B11886" t="s">
        <v>1376</v>
      </c>
      <c r="C11886" s="70">
        <v>0</v>
      </c>
      <c r="D11886" s="70">
        <v>0</v>
      </c>
      <c r="E11886" s="71">
        <v>44834</v>
      </c>
      <c r="F11886" t="s">
        <v>15821</v>
      </c>
      <c r="G11886" t="s">
        <v>1912</v>
      </c>
      <c r="I11886" t="s">
        <v>15820</v>
      </c>
      <c r="J11886" s="40">
        <v>702</v>
      </c>
      <c r="K11886" s="40">
        <v>0</v>
      </c>
    </row>
    <row r="11887" spans="1:11" x14ac:dyDescent="0.35">
      <c r="A11887">
        <v>31132</v>
      </c>
      <c r="B11887" t="s">
        <v>1376</v>
      </c>
      <c r="C11887" s="70">
        <v>0</v>
      </c>
      <c r="D11887" s="70">
        <v>0</v>
      </c>
      <c r="E11887" s="71">
        <v>44834</v>
      </c>
      <c r="F11887" t="s">
        <v>4709</v>
      </c>
      <c r="G11887" t="s">
        <v>2247</v>
      </c>
      <c r="H11887" t="s">
        <v>2262</v>
      </c>
      <c r="J11887" s="40">
        <v>0</v>
      </c>
      <c r="K11887" s="40">
        <v>90.16</v>
      </c>
    </row>
    <row r="11888" spans="1:11" x14ac:dyDescent="0.35">
      <c r="A11888">
        <v>31132</v>
      </c>
      <c r="B11888" t="s">
        <v>1376</v>
      </c>
      <c r="C11888" s="70">
        <v>0</v>
      </c>
      <c r="D11888" s="70">
        <v>0</v>
      </c>
      <c r="E11888" s="71">
        <v>44865</v>
      </c>
      <c r="F11888" t="s">
        <v>15816</v>
      </c>
      <c r="G11888" t="s">
        <v>1912</v>
      </c>
      <c r="H11888" t="s">
        <v>15815</v>
      </c>
      <c r="I11888" t="s">
        <v>15815</v>
      </c>
      <c r="J11888" s="40">
        <v>1420.88</v>
      </c>
      <c r="K11888" s="40">
        <v>0</v>
      </c>
    </row>
    <row r="11889" spans="1:11" x14ac:dyDescent="0.35">
      <c r="A11889">
        <v>31132</v>
      </c>
      <c r="B11889" t="s">
        <v>1376</v>
      </c>
      <c r="C11889" s="70">
        <v>0</v>
      </c>
      <c r="D11889" s="70">
        <v>0</v>
      </c>
      <c r="E11889" s="71">
        <v>44865</v>
      </c>
      <c r="F11889" t="s">
        <v>4484</v>
      </c>
      <c r="G11889" t="s">
        <v>2247</v>
      </c>
      <c r="H11889" t="s">
        <v>1919</v>
      </c>
      <c r="I11889" t="s">
        <v>1919</v>
      </c>
      <c r="J11889" s="40">
        <v>8.08</v>
      </c>
      <c r="K11889" s="40">
        <v>0</v>
      </c>
    </row>
    <row r="11890" spans="1:11" x14ac:dyDescent="0.35">
      <c r="A11890">
        <v>31132</v>
      </c>
      <c r="B11890" t="s">
        <v>1376</v>
      </c>
      <c r="C11890" s="70">
        <v>0</v>
      </c>
      <c r="D11890" s="70">
        <v>0</v>
      </c>
      <c r="E11890" s="71">
        <v>44895</v>
      </c>
      <c r="F11890" t="s">
        <v>4001</v>
      </c>
      <c r="G11890" t="s">
        <v>2247</v>
      </c>
      <c r="H11890" t="s">
        <v>1916</v>
      </c>
      <c r="I11890" t="s">
        <v>1916</v>
      </c>
      <c r="J11890" s="40">
        <v>93.69</v>
      </c>
      <c r="K11890" s="40">
        <v>0</v>
      </c>
    </row>
    <row r="11891" spans="1:11" x14ac:dyDescent="0.35">
      <c r="A11891">
        <v>31132</v>
      </c>
      <c r="B11891" t="s">
        <v>1376</v>
      </c>
      <c r="C11891" s="70">
        <v>0</v>
      </c>
      <c r="D11891" s="70">
        <v>0</v>
      </c>
      <c r="E11891" s="71">
        <v>44926</v>
      </c>
      <c r="F11891" t="s">
        <v>16316</v>
      </c>
      <c r="G11891" t="s">
        <v>1912</v>
      </c>
      <c r="H11891" t="s">
        <v>15806</v>
      </c>
      <c r="I11891" t="s">
        <v>15806</v>
      </c>
      <c r="J11891" s="40">
        <v>1023.86</v>
      </c>
      <c r="K11891" s="40">
        <v>0</v>
      </c>
    </row>
    <row r="11892" spans="1:11" x14ac:dyDescent="0.35">
      <c r="A11892">
        <v>31132</v>
      </c>
      <c r="B11892" t="s">
        <v>1376</v>
      </c>
      <c r="C11892" s="70">
        <v>0</v>
      </c>
      <c r="D11892" s="70">
        <v>0</v>
      </c>
      <c r="E11892" s="71">
        <v>44926</v>
      </c>
      <c r="F11892" t="s">
        <v>3651</v>
      </c>
      <c r="G11892" t="s">
        <v>2247</v>
      </c>
      <c r="H11892" t="s">
        <v>1911</v>
      </c>
      <c r="I11892" t="s">
        <v>1911</v>
      </c>
      <c r="J11892" s="40">
        <v>0</v>
      </c>
      <c r="K11892" s="40">
        <v>82.37</v>
      </c>
    </row>
    <row r="11893" spans="1:11" x14ac:dyDescent="0.35">
      <c r="A11893">
        <v>31132</v>
      </c>
      <c r="B11893" t="s">
        <v>1376</v>
      </c>
      <c r="C11893" s="70">
        <v>0</v>
      </c>
      <c r="D11893" s="70">
        <v>0</v>
      </c>
      <c r="E11893" s="71">
        <v>44926</v>
      </c>
      <c r="F11893" t="s">
        <v>3567</v>
      </c>
      <c r="G11893" t="s">
        <v>1907</v>
      </c>
      <c r="H11893" t="s">
        <v>3566</v>
      </c>
      <c r="I11893" t="s">
        <v>3565</v>
      </c>
      <c r="J11893" s="40">
        <v>0</v>
      </c>
      <c r="K11893" s="40">
        <v>16.489999999999998</v>
      </c>
    </row>
    <row r="11894" spans="1:11" x14ac:dyDescent="0.35">
      <c r="A11894">
        <v>31132</v>
      </c>
      <c r="B11894" t="s">
        <v>1376</v>
      </c>
      <c r="C11894" s="70">
        <v>0</v>
      </c>
      <c r="D11894" s="70">
        <v>0</v>
      </c>
      <c r="E11894" s="71">
        <v>44926</v>
      </c>
      <c r="F11894" t="s">
        <v>3478</v>
      </c>
      <c r="G11894" t="s">
        <v>2247</v>
      </c>
      <c r="H11894" t="s">
        <v>1911</v>
      </c>
      <c r="I11894" t="s">
        <v>1911</v>
      </c>
      <c r="J11894" s="40">
        <v>0</v>
      </c>
      <c r="K11894" s="40">
        <v>0.55000000000000004</v>
      </c>
    </row>
    <row r="11895" spans="1:11" x14ac:dyDescent="0.35">
      <c r="A11895">
        <v>31133</v>
      </c>
      <c r="B11895" t="s">
        <v>156</v>
      </c>
      <c r="C11895" s="70">
        <v>0</v>
      </c>
      <c r="D11895" s="70">
        <v>0</v>
      </c>
      <c r="E11895" s="71">
        <v>44651</v>
      </c>
      <c r="F11895" t="s">
        <v>17215</v>
      </c>
      <c r="G11895" t="s">
        <v>1912</v>
      </c>
      <c r="J11895" s="40">
        <v>105.79</v>
      </c>
      <c r="K11895" s="40">
        <v>0</v>
      </c>
    </row>
    <row r="11896" spans="1:11" x14ac:dyDescent="0.35">
      <c r="A11896">
        <v>31133</v>
      </c>
      <c r="B11896" t="s">
        <v>156</v>
      </c>
      <c r="C11896" s="70">
        <v>0</v>
      </c>
      <c r="D11896" s="70">
        <v>0</v>
      </c>
      <c r="E11896" s="71">
        <v>44681</v>
      </c>
      <c r="F11896" t="s">
        <v>2004</v>
      </c>
      <c r="G11896" t="s">
        <v>2247</v>
      </c>
      <c r="J11896" s="40">
        <v>0</v>
      </c>
      <c r="K11896" s="40">
        <v>0</v>
      </c>
    </row>
    <row r="11897" spans="1:11" x14ac:dyDescent="0.35">
      <c r="A11897">
        <v>31133</v>
      </c>
      <c r="B11897" t="s">
        <v>156</v>
      </c>
      <c r="C11897" s="70">
        <v>0</v>
      </c>
      <c r="D11897" s="70">
        <v>0</v>
      </c>
      <c r="E11897" s="71">
        <v>44712</v>
      </c>
      <c r="F11897" t="s">
        <v>6054</v>
      </c>
      <c r="G11897" t="s">
        <v>2247</v>
      </c>
      <c r="J11897" s="40">
        <v>0</v>
      </c>
      <c r="K11897" s="40">
        <v>0</v>
      </c>
    </row>
    <row r="11898" spans="1:11" x14ac:dyDescent="0.35">
      <c r="A11898">
        <v>31133</v>
      </c>
      <c r="B11898" t="s">
        <v>156</v>
      </c>
      <c r="C11898" s="70">
        <v>0</v>
      </c>
      <c r="D11898" s="70">
        <v>0</v>
      </c>
      <c r="E11898" s="71">
        <v>44742</v>
      </c>
      <c r="F11898" t="s">
        <v>5808</v>
      </c>
      <c r="G11898" t="s">
        <v>2247</v>
      </c>
      <c r="J11898" s="40">
        <v>0</v>
      </c>
      <c r="K11898" s="40">
        <v>0</v>
      </c>
    </row>
    <row r="11899" spans="1:11" x14ac:dyDescent="0.35">
      <c r="A11899">
        <v>31133</v>
      </c>
      <c r="B11899" t="s">
        <v>156</v>
      </c>
      <c r="C11899" s="70">
        <v>0</v>
      </c>
      <c r="D11899" s="70">
        <v>0</v>
      </c>
      <c r="E11899" s="71">
        <v>44773</v>
      </c>
      <c r="F11899" t="s">
        <v>5508</v>
      </c>
      <c r="G11899" t="s">
        <v>2247</v>
      </c>
      <c r="J11899" s="40">
        <v>0</v>
      </c>
      <c r="K11899" s="40">
        <v>0</v>
      </c>
    </row>
    <row r="11900" spans="1:11" x14ac:dyDescent="0.35">
      <c r="A11900">
        <v>31133</v>
      </c>
      <c r="B11900" t="s">
        <v>156</v>
      </c>
      <c r="C11900" s="70">
        <v>0</v>
      </c>
      <c r="D11900" s="70">
        <v>0</v>
      </c>
      <c r="E11900" s="71">
        <v>44804</v>
      </c>
      <c r="F11900" t="s">
        <v>5036</v>
      </c>
      <c r="G11900" t="s">
        <v>2247</v>
      </c>
      <c r="H11900" t="s">
        <v>2265</v>
      </c>
      <c r="J11900" s="40">
        <v>0</v>
      </c>
      <c r="K11900" s="40">
        <v>0</v>
      </c>
    </row>
    <row r="11901" spans="1:11" x14ac:dyDescent="0.35">
      <c r="A11901">
        <v>31133</v>
      </c>
      <c r="B11901" t="s">
        <v>156</v>
      </c>
      <c r="C11901" s="70">
        <v>0</v>
      </c>
      <c r="D11901" s="70">
        <v>0</v>
      </c>
      <c r="E11901" s="71">
        <v>44834</v>
      </c>
      <c r="F11901" t="s">
        <v>4910</v>
      </c>
      <c r="G11901" t="s">
        <v>2247</v>
      </c>
      <c r="H11901" t="s">
        <v>2262</v>
      </c>
      <c r="J11901" s="40">
        <v>0</v>
      </c>
      <c r="K11901" s="40">
        <v>0</v>
      </c>
    </row>
    <row r="11902" spans="1:11" x14ac:dyDescent="0.35">
      <c r="A11902">
        <v>31133</v>
      </c>
      <c r="B11902" t="s">
        <v>156</v>
      </c>
      <c r="C11902" s="70">
        <v>0</v>
      </c>
      <c r="D11902" s="70">
        <v>0</v>
      </c>
      <c r="E11902" s="71">
        <v>44865</v>
      </c>
      <c r="F11902" t="s">
        <v>4393</v>
      </c>
      <c r="G11902" t="s">
        <v>2247</v>
      </c>
      <c r="H11902" t="s">
        <v>1919</v>
      </c>
      <c r="I11902" t="s">
        <v>1919</v>
      </c>
      <c r="J11902" s="40">
        <v>0</v>
      </c>
      <c r="K11902" s="40">
        <v>0</v>
      </c>
    </row>
    <row r="11903" spans="1:11" x14ac:dyDescent="0.35">
      <c r="A11903">
        <v>31133</v>
      </c>
      <c r="B11903" t="s">
        <v>156</v>
      </c>
      <c r="C11903" s="70">
        <v>0</v>
      </c>
      <c r="D11903" s="70">
        <v>0</v>
      </c>
      <c r="E11903" s="71">
        <v>44895</v>
      </c>
      <c r="F11903" t="s">
        <v>4220</v>
      </c>
      <c r="G11903" t="s">
        <v>2247</v>
      </c>
      <c r="H11903" t="s">
        <v>1916</v>
      </c>
      <c r="I11903" t="s">
        <v>1916</v>
      </c>
      <c r="J11903" s="40">
        <v>0</v>
      </c>
      <c r="K11903" s="40">
        <v>0</v>
      </c>
    </row>
    <row r="11904" spans="1:11" x14ac:dyDescent="0.35">
      <c r="A11904">
        <v>31133</v>
      </c>
      <c r="B11904" t="s">
        <v>156</v>
      </c>
      <c r="C11904" s="70">
        <v>0</v>
      </c>
      <c r="D11904" s="70">
        <v>0</v>
      </c>
      <c r="E11904" s="71">
        <v>44926</v>
      </c>
      <c r="F11904" t="s">
        <v>3861</v>
      </c>
      <c r="G11904" t="s">
        <v>2247</v>
      </c>
      <c r="H11904" t="s">
        <v>1911</v>
      </c>
      <c r="I11904" t="s">
        <v>1911</v>
      </c>
      <c r="J11904" s="40">
        <v>0</v>
      </c>
      <c r="K11904" s="40">
        <v>0</v>
      </c>
    </row>
    <row r="11905" spans="1:11" x14ac:dyDescent="0.35">
      <c r="A11905">
        <v>31136</v>
      </c>
      <c r="B11905" t="s">
        <v>157</v>
      </c>
      <c r="C11905" s="70">
        <v>103.01</v>
      </c>
      <c r="D11905" s="70">
        <v>-12.86</v>
      </c>
      <c r="E11905" s="71">
        <v>44592</v>
      </c>
      <c r="F11905" t="s">
        <v>17214</v>
      </c>
      <c r="G11905" t="s">
        <v>1912</v>
      </c>
      <c r="J11905" s="40">
        <v>688.2</v>
      </c>
      <c r="K11905" s="40">
        <v>0</v>
      </c>
    </row>
    <row r="11906" spans="1:11" x14ac:dyDescent="0.35">
      <c r="A11906">
        <v>31136</v>
      </c>
      <c r="B11906" t="s">
        <v>157</v>
      </c>
      <c r="C11906" s="70">
        <v>103.01</v>
      </c>
      <c r="D11906" s="70">
        <v>-12.86</v>
      </c>
      <c r="E11906" s="71">
        <v>44592</v>
      </c>
      <c r="F11906" t="s">
        <v>15857</v>
      </c>
      <c r="G11906" t="s">
        <v>1912</v>
      </c>
      <c r="J11906" s="40">
        <v>50</v>
      </c>
      <c r="K11906" s="40">
        <v>0</v>
      </c>
    </row>
    <row r="11907" spans="1:11" x14ac:dyDescent="0.35">
      <c r="A11907">
        <v>31136</v>
      </c>
      <c r="B11907" t="s">
        <v>157</v>
      </c>
      <c r="C11907" s="70">
        <v>103.01</v>
      </c>
      <c r="D11907" s="70">
        <v>-12.86</v>
      </c>
      <c r="E11907" s="71">
        <v>44592</v>
      </c>
      <c r="F11907" t="s">
        <v>15857</v>
      </c>
      <c r="G11907" t="s">
        <v>1912</v>
      </c>
      <c r="J11907" s="40">
        <v>200</v>
      </c>
      <c r="K11907" s="40">
        <v>0</v>
      </c>
    </row>
    <row r="11908" spans="1:11" x14ac:dyDescent="0.35">
      <c r="A11908">
        <v>31136</v>
      </c>
      <c r="B11908" t="s">
        <v>157</v>
      </c>
      <c r="C11908" s="70">
        <v>103.01</v>
      </c>
      <c r="D11908" s="70">
        <v>-12.86</v>
      </c>
      <c r="E11908" s="71">
        <v>44592</v>
      </c>
      <c r="F11908" t="s">
        <v>15857</v>
      </c>
      <c r="G11908" t="s">
        <v>1912</v>
      </c>
      <c r="J11908" s="40">
        <v>350</v>
      </c>
      <c r="K11908" s="40">
        <v>0</v>
      </c>
    </row>
    <row r="11909" spans="1:11" x14ac:dyDescent="0.35">
      <c r="A11909">
        <v>31136</v>
      </c>
      <c r="B11909" t="s">
        <v>157</v>
      </c>
      <c r="C11909" s="70">
        <v>103.01</v>
      </c>
      <c r="D11909" s="70">
        <v>-12.86</v>
      </c>
      <c r="E11909" s="71">
        <v>44592</v>
      </c>
      <c r="F11909" t="s">
        <v>15857</v>
      </c>
      <c r="G11909" t="s">
        <v>1912</v>
      </c>
      <c r="J11909" s="40">
        <v>500</v>
      </c>
      <c r="K11909" s="40">
        <v>0</v>
      </c>
    </row>
    <row r="11910" spans="1:11" x14ac:dyDescent="0.35">
      <c r="A11910">
        <v>31136</v>
      </c>
      <c r="B11910" t="s">
        <v>157</v>
      </c>
      <c r="C11910" s="70">
        <v>103.01</v>
      </c>
      <c r="D11910" s="70">
        <v>-12.86</v>
      </c>
      <c r="E11910" s="71">
        <v>44592</v>
      </c>
      <c r="F11910" t="s">
        <v>15857</v>
      </c>
      <c r="G11910" t="s">
        <v>1912</v>
      </c>
      <c r="J11910" s="40">
        <v>500</v>
      </c>
      <c r="K11910" s="40">
        <v>0</v>
      </c>
    </row>
    <row r="11911" spans="1:11" x14ac:dyDescent="0.35">
      <c r="A11911">
        <v>31136</v>
      </c>
      <c r="B11911" t="s">
        <v>157</v>
      </c>
      <c r="C11911" s="70">
        <v>103.01</v>
      </c>
      <c r="D11911" s="70">
        <v>-12.86</v>
      </c>
      <c r="E11911" s="71">
        <v>44592</v>
      </c>
      <c r="F11911" t="s">
        <v>15857</v>
      </c>
      <c r="G11911" t="s">
        <v>1912</v>
      </c>
      <c r="J11911" s="40">
        <v>500</v>
      </c>
      <c r="K11911" s="40">
        <v>0</v>
      </c>
    </row>
    <row r="11912" spans="1:11" x14ac:dyDescent="0.35">
      <c r="A11912">
        <v>31136</v>
      </c>
      <c r="B11912" t="s">
        <v>157</v>
      </c>
      <c r="C11912" s="70">
        <v>103.01</v>
      </c>
      <c r="D11912" s="70">
        <v>-12.86</v>
      </c>
      <c r="E11912" s="71">
        <v>44592</v>
      </c>
      <c r="F11912" t="s">
        <v>15857</v>
      </c>
      <c r="G11912" t="s">
        <v>1912</v>
      </c>
      <c r="J11912" s="40">
        <v>500</v>
      </c>
      <c r="K11912" s="40">
        <v>0</v>
      </c>
    </row>
    <row r="11913" spans="1:11" x14ac:dyDescent="0.35">
      <c r="A11913">
        <v>31136</v>
      </c>
      <c r="B11913" t="s">
        <v>157</v>
      </c>
      <c r="C11913" s="70">
        <v>103.01</v>
      </c>
      <c r="D11913" s="70">
        <v>-12.86</v>
      </c>
      <c r="E11913" s="71">
        <v>44592</v>
      </c>
      <c r="F11913" t="s">
        <v>15857</v>
      </c>
      <c r="G11913" t="s">
        <v>1912</v>
      </c>
      <c r="J11913" s="40">
        <v>500</v>
      </c>
      <c r="K11913" s="40">
        <v>0</v>
      </c>
    </row>
    <row r="11914" spans="1:11" x14ac:dyDescent="0.35">
      <c r="A11914">
        <v>31136</v>
      </c>
      <c r="B11914" t="s">
        <v>157</v>
      </c>
      <c r="C11914" s="70">
        <v>103.01</v>
      </c>
      <c r="D11914" s="70">
        <v>-12.86</v>
      </c>
      <c r="E11914" s="71">
        <v>44592</v>
      </c>
      <c r="F11914" t="s">
        <v>15857</v>
      </c>
      <c r="G11914" t="s">
        <v>1912</v>
      </c>
      <c r="J11914" s="40">
        <v>500</v>
      </c>
      <c r="K11914" s="40">
        <v>0</v>
      </c>
    </row>
    <row r="11915" spans="1:11" x14ac:dyDescent="0.35">
      <c r="A11915">
        <v>31136</v>
      </c>
      <c r="B11915" t="s">
        <v>157</v>
      </c>
      <c r="C11915" s="70">
        <v>103.01</v>
      </c>
      <c r="D11915" s="70">
        <v>-12.86</v>
      </c>
      <c r="E11915" s="71">
        <v>44592</v>
      </c>
      <c r="F11915" t="s">
        <v>15857</v>
      </c>
      <c r="G11915" t="s">
        <v>1912</v>
      </c>
      <c r="J11915" s="40">
        <v>500</v>
      </c>
      <c r="K11915" s="40">
        <v>0</v>
      </c>
    </row>
    <row r="11916" spans="1:11" x14ac:dyDescent="0.35">
      <c r="A11916">
        <v>31136</v>
      </c>
      <c r="B11916" t="s">
        <v>157</v>
      </c>
      <c r="C11916" s="70">
        <v>103.01</v>
      </c>
      <c r="D11916" s="70">
        <v>-12.86</v>
      </c>
      <c r="E11916" s="71">
        <v>44592</v>
      </c>
      <c r="F11916" t="s">
        <v>15857</v>
      </c>
      <c r="G11916" t="s">
        <v>1912</v>
      </c>
      <c r="J11916" s="40">
        <v>500</v>
      </c>
      <c r="K11916" s="40">
        <v>0</v>
      </c>
    </row>
    <row r="11917" spans="1:11" x14ac:dyDescent="0.35">
      <c r="A11917">
        <v>31136</v>
      </c>
      <c r="B11917" t="s">
        <v>157</v>
      </c>
      <c r="C11917" s="70">
        <v>103.01</v>
      </c>
      <c r="D11917" s="70">
        <v>-12.86</v>
      </c>
      <c r="E11917" s="71">
        <v>44592</v>
      </c>
      <c r="F11917" t="s">
        <v>6783</v>
      </c>
      <c r="G11917" t="s">
        <v>2247</v>
      </c>
      <c r="J11917" s="40">
        <v>26.95</v>
      </c>
      <c r="K11917" s="40">
        <v>0</v>
      </c>
    </row>
    <row r="11918" spans="1:11" x14ac:dyDescent="0.35">
      <c r="A11918">
        <v>31136</v>
      </c>
      <c r="B11918" t="s">
        <v>157</v>
      </c>
      <c r="C11918" s="70">
        <v>103.01</v>
      </c>
      <c r="D11918" s="70">
        <v>-12.86</v>
      </c>
      <c r="E11918" s="71">
        <v>44592</v>
      </c>
      <c r="F11918" t="s">
        <v>6737</v>
      </c>
      <c r="G11918" t="s">
        <v>2247</v>
      </c>
      <c r="H11918" t="s">
        <v>6720</v>
      </c>
      <c r="I11918" t="s">
        <v>6720</v>
      </c>
      <c r="J11918" s="40">
        <v>18.149999999999999</v>
      </c>
      <c r="K11918" s="40">
        <v>0</v>
      </c>
    </row>
    <row r="11919" spans="1:11" x14ac:dyDescent="0.35">
      <c r="A11919">
        <v>31136</v>
      </c>
      <c r="B11919" t="s">
        <v>157</v>
      </c>
      <c r="C11919" s="70">
        <v>103.01</v>
      </c>
      <c r="D11919" s="70">
        <v>-12.86</v>
      </c>
      <c r="E11919" s="71">
        <v>44620</v>
      </c>
      <c r="F11919" t="s">
        <v>15855</v>
      </c>
      <c r="G11919" t="s">
        <v>1912</v>
      </c>
      <c r="J11919" s="40">
        <v>500</v>
      </c>
      <c r="K11919" s="40">
        <v>0</v>
      </c>
    </row>
    <row r="11920" spans="1:11" x14ac:dyDescent="0.35">
      <c r="A11920">
        <v>31136</v>
      </c>
      <c r="B11920" t="s">
        <v>157</v>
      </c>
      <c r="C11920" s="70">
        <v>103.01</v>
      </c>
      <c r="D11920" s="70">
        <v>-12.86</v>
      </c>
      <c r="E11920" s="71">
        <v>44620</v>
      </c>
      <c r="F11920" t="s">
        <v>15855</v>
      </c>
      <c r="G11920" t="s">
        <v>1912</v>
      </c>
      <c r="J11920" s="40">
        <v>500</v>
      </c>
      <c r="K11920" s="40">
        <v>0</v>
      </c>
    </row>
    <row r="11921" spans="1:11" x14ac:dyDescent="0.35">
      <c r="A11921">
        <v>31136</v>
      </c>
      <c r="B11921" t="s">
        <v>157</v>
      </c>
      <c r="C11921" s="70">
        <v>103.01</v>
      </c>
      <c r="D11921" s="70">
        <v>-12.86</v>
      </c>
      <c r="E11921" s="71">
        <v>44620</v>
      </c>
      <c r="F11921" t="s">
        <v>15855</v>
      </c>
      <c r="G11921" t="s">
        <v>1912</v>
      </c>
      <c r="J11921" s="40">
        <v>500</v>
      </c>
      <c r="K11921" s="40">
        <v>0</v>
      </c>
    </row>
    <row r="11922" spans="1:11" x14ac:dyDescent="0.35">
      <c r="A11922">
        <v>31136</v>
      </c>
      <c r="B11922" t="s">
        <v>157</v>
      </c>
      <c r="C11922" s="70">
        <v>103.01</v>
      </c>
      <c r="D11922" s="70">
        <v>-12.86</v>
      </c>
      <c r="E11922" s="71">
        <v>44620</v>
      </c>
      <c r="F11922" t="s">
        <v>15855</v>
      </c>
      <c r="G11922" t="s">
        <v>1912</v>
      </c>
      <c r="J11922" s="40">
        <v>500</v>
      </c>
      <c r="K11922" s="40">
        <v>0</v>
      </c>
    </row>
    <row r="11923" spans="1:11" x14ac:dyDescent="0.35">
      <c r="A11923">
        <v>31136</v>
      </c>
      <c r="B11923" t="s">
        <v>157</v>
      </c>
      <c r="C11923" s="70">
        <v>103.01</v>
      </c>
      <c r="D11923" s="70">
        <v>-12.86</v>
      </c>
      <c r="E11923" s="71">
        <v>44620</v>
      </c>
      <c r="F11923" t="s">
        <v>15855</v>
      </c>
      <c r="G11923" t="s">
        <v>1912</v>
      </c>
      <c r="J11923" s="40">
        <v>500</v>
      </c>
      <c r="K11923" s="40">
        <v>0</v>
      </c>
    </row>
    <row r="11924" spans="1:11" x14ac:dyDescent="0.35">
      <c r="A11924">
        <v>31136</v>
      </c>
      <c r="B11924" t="s">
        <v>157</v>
      </c>
      <c r="C11924" s="70">
        <v>103.01</v>
      </c>
      <c r="D11924" s="70">
        <v>-12.86</v>
      </c>
      <c r="E11924" s="71">
        <v>44620</v>
      </c>
      <c r="F11924" t="s">
        <v>15855</v>
      </c>
      <c r="G11924" t="s">
        <v>1912</v>
      </c>
      <c r="J11924" s="40">
        <v>500</v>
      </c>
      <c r="K11924" s="40">
        <v>0</v>
      </c>
    </row>
    <row r="11925" spans="1:11" x14ac:dyDescent="0.35">
      <c r="A11925">
        <v>31136</v>
      </c>
      <c r="B11925" t="s">
        <v>157</v>
      </c>
      <c r="C11925" s="70">
        <v>103.01</v>
      </c>
      <c r="D11925" s="70">
        <v>-12.86</v>
      </c>
      <c r="E11925" s="71">
        <v>44620</v>
      </c>
      <c r="F11925" t="s">
        <v>15855</v>
      </c>
      <c r="G11925" t="s">
        <v>1912</v>
      </c>
      <c r="J11925" s="40">
        <v>500</v>
      </c>
      <c r="K11925" s="40">
        <v>0</v>
      </c>
    </row>
    <row r="11926" spans="1:11" x14ac:dyDescent="0.35">
      <c r="A11926">
        <v>31136</v>
      </c>
      <c r="B11926" t="s">
        <v>157</v>
      </c>
      <c r="C11926" s="70">
        <v>103.01</v>
      </c>
      <c r="D11926" s="70">
        <v>-12.86</v>
      </c>
      <c r="E11926" s="71">
        <v>44620</v>
      </c>
      <c r="F11926" t="s">
        <v>15855</v>
      </c>
      <c r="G11926" t="s">
        <v>1912</v>
      </c>
      <c r="J11926" s="40">
        <v>500</v>
      </c>
      <c r="K11926" s="40">
        <v>0</v>
      </c>
    </row>
    <row r="11927" spans="1:11" x14ac:dyDescent="0.35">
      <c r="A11927">
        <v>31136</v>
      </c>
      <c r="B11927" t="s">
        <v>157</v>
      </c>
      <c r="C11927" s="70">
        <v>103.01</v>
      </c>
      <c r="D11927" s="70">
        <v>-12.86</v>
      </c>
      <c r="E11927" s="71">
        <v>44620</v>
      </c>
      <c r="F11927" t="s">
        <v>15855</v>
      </c>
      <c r="G11927" t="s">
        <v>1912</v>
      </c>
      <c r="J11927" s="40">
        <v>500</v>
      </c>
      <c r="K11927" s="40">
        <v>0</v>
      </c>
    </row>
    <row r="11928" spans="1:11" x14ac:dyDescent="0.35">
      <c r="A11928">
        <v>31136</v>
      </c>
      <c r="B11928" t="s">
        <v>157</v>
      </c>
      <c r="C11928" s="70">
        <v>103.01</v>
      </c>
      <c r="D11928" s="70">
        <v>-12.86</v>
      </c>
      <c r="E11928" s="71">
        <v>44620</v>
      </c>
      <c r="F11928" t="s">
        <v>15855</v>
      </c>
      <c r="G11928" t="s">
        <v>1912</v>
      </c>
      <c r="J11928" s="40">
        <v>500</v>
      </c>
      <c r="K11928" s="40">
        <v>0</v>
      </c>
    </row>
    <row r="11929" spans="1:11" x14ac:dyDescent="0.35">
      <c r="A11929">
        <v>31136</v>
      </c>
      <c r="B11929" t="s">
        <v>157</v>
      </c>
      <c r="C11929" s="70">
        <v>103.01</v>
      </c>
      <c r="D11929" s="70">
        <v>-12.86</v>
      </c>
      <c r="E11929" s="71">
        <v>44620</v>
      </c>
      <c r="F11929" t="s">
        <v>15854</v>
      </c>
      <c r="G11929" t="s">
        <v>1912</v>
      </c>
      <c r="J11929" s="40">
        <v>500</v>
      </c>
      <c r="K11929" s="40">
        <v>0</v>
      </c>
    </row>
    <row r="11930" spans="1:11" x14ac:dyDescent="0.35">
      <c r="A11930">
        <v>31136</v>
      </c>
      <c r="B11930" t="s">
        <v>157</v>
      </c>
      <c r="C11930" s="70">
        <v>103.01</v>
      </c>
      <c r="D11930" s="70">
        <v>-12.86</v>
      </c>
      <c r="E11930" s="71">
        <v>44620</v>
      </c>
      <c r="F11930" t="s">
        <v>15854</v>
      </c>
      <c r="G11930" t="s">
        <v>1912</v>
      </c>
      <c r="J11930" s="40">
        <v>500</v>
      </c>
      <c r="K11930" s="40">
        <v>0</v>
      </c>
    </row>
    <row r="11931" spans="1:11" x14ac:dyDescent="0.35">
      <c r="A11931">
        <v>31136</v>
      </c>
      <c r="B11931" t="s">
        <v>157</v>
      </c>
      <c r="C11931" s="70">
        <v>103.01</v>
      </c>
      <c r="D11931" s="70">
        <v>-12.86</v>
      </c>
      <c r="E11931" s="71">
        <v>44621</v>
      </c>
      <c r="F11931" t="s">
        <v>2573</v>
      </c>
      <c r="G11931" t="s">
        <v>2142</v>
      </c>
      <c r="H11931" t="s">
        <v>2572</v>
      </c>
      <c r="I11931" t="s">
        <v>2567</v>
      </c>
      <c r="J11931" s="40">
        <v>0</v>
      </c>
      <c r="K11931" s="40">
        <v>200</v>
      </c>
    </row>
    <row r="11932" spans="1:11" x14ac:dyDescent="0.35">
      <c r="A11932">
        <v>31136</v>
      </c>
      <c r="B11932" t="s">
        <v>157</v>
      </c>
      <c r="C11932" s="70">
        <v>103.01</v>
      </c>
      <c r="D11932" s="70">
        <v>-12.86</v>
      </c>
      <c r="E11932" s="71">
        <v>44651</v>
      </c>
      <c r="F11932" t="s">
        <v>3447</v>
      </c>
      <c r="G11932" t="s">
        <v>1912</v>
      </c>
      <c r="J11932" s="40">
        <v>500</v>
      </c>
      <c r="K11932" s="40">
        <v>0</v>
      </c>
    </row>
    <row r="11933" spans="1:11" x14ac:dyDescent="0.35">
      <c r="A11933">
        <v>31136</v>
      </c>
      <c r="B11933" t="s">
        <v>157</v>
      </c>
      <c r="C11933" s="70">
        <v>103.01</v>
      </c>
      <c r="D11933" s="70">
        <v>-12.86</v>
      </c>
      <c r="E11933" s="71">
        <v>44651</v>
      </c>
      <c r="F11933" t="s">
        <v>3447</v>
      </c>
      <c r="G11933" t="s">
        <v>1912</v>
      </c>
      <c r="J11933" s="40">
        <v>500</v>
      </c>
      <c r="K11933" s="40">
        <v>0</v>
      </c>
    </row>
    <row r="11934" spans="1:11" x14ac:dyDescent="0.35">
      <c r="A11934">
        <v>31136</v>
      </c>
      <c r="B11934" t="s">
        <v>157</v>
      </c>
      <c r="C11934" s="70">
        <v>103.01</v>
      </c>
      <c r="D11934" s="70">
        <v>-12.86</v>
      </c>
      <c r="E11934" s="71">
        <v>44651</v>
      </c>
      <c r="F11934" t="s">
        <v>3447</v>
      </c>
      <c r="G11934" t="s">
        <v>1912</v>
      </c>
      <c r="J11934" s="40">
        <v>500</v>
      </c>
      <c r="K11934" s="40">
        <v>0</v>
      </c>
    </row>
    <row r="11935" spans="1:11" x14ac:dyDescent="0.35">
      <c r="A11935">
        <v>31136</v>
      </c>
      <c r="B11935" t="s">
        <v>157</v>
      </c>
      <c r="C11935" s="70">
        <v>103.01</v>
      </c>
      <c r="D11935" s="70">
        <v>-12.86</v>
      </c>
      <c r="E11935" s="71">
        <v>44651</v>
      </c>
      <c r="F11935" t="s">
        <v>3447</v>
      </c>
      <c r="G11935" t="s">
        <v>1912</v>
      </c>
      <c r="J11935" s="40">
        <v>500</v>
      </c>
      <c r="K11935" s="40">
        <v>0</v>
      </c>
    </row>
    <row r="11936" spans="1:11" x14ac:dyDescent="0.35">
      <c r="A11936">
        <v>31136</v>
      </c>
      <c r="B11936" t="s">
        <v>157</v>
      </c>
      <c r="C11936" s="70">
        <v>103.01</v>
      </c>
      <c r="D11936" s="70">
        <v>-12.86</v>
      </c>
      <c r="E11936" s="71">
        <v>44651</v>
      </c>
      <c r="F11936" t="s">
        <v>3447</v>
      </c>
      <c r="G11936" t="s">
        <v>1912</v>
      </c>
      <c r="J11936" s="40">
        <v>500</v>
      </c>
      <c r="K11936" s="40">
        <v>0</v>
      </c>
    </row>
    <row r="11937" spans="1:11" x14ac:dyDescent="0.35">
      <c r="A11937">
        <v>31136</v>
      </c>
      <c r="B11937" t="s">
        <v>157</v>
      </c>
      <c r="C11937" s="70">
        <v>103.01</v>
      </c>
      <c r="D11937" s="70">
        <v>-12.86</v>
      </c>
      <c r="E11937" s="71">
        <v>44651</v>
      </c>
      <c r="F11937" t="s">
        <v>3447</v>
      </c>
      <c r="G11937" t="s">
        <v>1912</v>
      </c>
      <c r="J11937" s="40">
        <v>500</v>
      </c>
      <c r="K11937" s="40">
        <v>0</v>
      </c>
    </row>
    <row r="11938" spans="1:11" x14ac:dyDescent="0.35">
      <c r="A11938">
        <v>31136</v>
      </c>
      <c r="B11938" t="s">
        <v>157</v>
      </c>
      <c r="C11938" s="70">
        <v>103.01</v>
      </c>
      <c r="D11938" s="70">
        <v>-12.86</v>
      </c>
      <c r="E11938" s="71">
        <v>44651</v>
      </c>
      <c r="F11938" t="s">
        <v>3447</v>
      </c>
      <c r="G11938" t="s">
        <v>1912</v>
      </c>
      <c r="J11938" s="40">
        <v>500</v>
      </c>
      <c r="K11938" s="40">
        <v>0</v>
      </c>
    </row>
    <row r="11939" spans="1:11" x14ac:dyDescent="0.35">
      <c r="A11939">
        <v>31136</v>
      </c>
      <c r="B11939" t="s">
        <v>157</v>
      </c>
      <c r="C11939" s="70">
        <v>103.01</v>
      </c>
      <c r="D11939" s="70">
        <v>-12.86</v>
      </c>
      <c r="E11939" s="71">
        <v>44651</v>
      </c>
      <c r="F11939" t="s">
        <v>3447</v>
      </c>
      <c r="G11939" t="s">
        <v>1912</v>
      </c>
      <c r="J11939" s="40">
        <v>500</v>
      </c>
      <c r="K11939" s="40">
        <v>0</v>
      </c>
    </row>
    <row r="11940" spans="1:11" x14ac:dyDescent="0.35">
      <c r="A11940">
        <v>31136</v>
      </c>
      <c r="B11940" t="s">
        <v>157</v>
      </c>
      <c r="C11940" s="70">
        <v>103.01</v>
      </c>
      <c r="D11940" s="70">
        <v>-12.86</v>
      </c>
      <c r="E11940" s="71">
        <v>44651</v>
      </c>
      <c r="F11940" t="s">
        <v>3447</v>
      </c>
      <c r="G11940" t="s">
        <v>1912</v>
      </c>
      <c r="J11940" s="40">
        <v>500</v>
      </c>
      <c r="K11940" s="40">
        <v>0</v>
      </c>
    </row>
    <row r="11941" spans="1:11" x14ac:dyDescent="0.35">
      <c r="A11941">
        <v>31136</v>
      </c>
      <c r="B11941" t="s">
        <v>157</v>
      </c>
      <c r="C11941" s="70">
        <v>103.01</v>
      </c>
      <c r="D11941" s="70">
        <v>-12.86</v>
      </c>
      <c r="E11941" s="71">
        <v>44651</v>
      </c>
      <c r="F11941" t="s">
        <v>3447</v>
      </c>
      <c r="G11941" t="s">
        <v>1912</v>
      </c>
      <c r="J11941" s="40">
        <v>500</v>
      </c>
      <c r="K11941" s="40">
        <v>0</v>
      </c>
    </row>
    <row r="11942" spans="1:11" x14ac:dyDescent="0.35">
      <c r="A11942">
        <v>31136</v>
      </c>
      <c r="B11942" t="s">
        <v>157</v>
      </c>
      <c r="C11942" s="70">
        <v>103.01</v>
      </c>
      <c r="D11942" s="70">
        <v>-12.86</v>
      </c>
      <c r="E11942" s="71">
        <v>44651</v>
      </c>
      <c r="F11942" t="s">
        <v>3447</v>
      </c>
      <c r="G11942" t="s">
        <v>1912</v>
      </c>
      <c r="J11942" s="40">
        <v>500</v>
      </c>
      <c r="K11942" s="40">
        <v>0</v>
      </c>
    </row>
    <row r="11943" spans="1:11" x14ac:dyDescent="0.35">
      <c r="A11943">
        <v>31136</v>
      </c>
      <c r="B11943" t="s">
        <v>157</v>
      </c>
      <c r="C11943" s="70">
        <v>103.01</v>
      </c>
      <c r="D11943" s="70">
        <v>-12.86</v>
      </c>
      <c r="E11943" s="71">
        <v>44651</v>
      </c>
      <c r="F11943" t="s">
        <v>3447</v>
      </c>
      <c r="G11943" t="s">
        <v>1912</v>
      </c>
      <c r="J11943" s="40">
        <v>500</v>
      </c>
      <c r="K11943" s="40">
        <v>0</v>
      </c>
    </row>
    <row r="11944" spans="1:11" x14ac:dyDescent="0.35">
      <c r="A11944">
        <v>31136</v>
      </c>
      <c r="B11944" t="s">
        <v>157</v>
      </c>
      <c r="C11944" s="70">
        <v>103.01</v>
      </c>
      <c r="D11944" s="70">
        <v>-12.86</v>
      </c>
      <c r="E11944" s="71">
        <v>44651</v>
      </c>
      <c r="F11944" t="s">
        <v>3447</v>
      </c>
      <c r="G11944" t="s">
        <v>1912</v>
      </c>
      <c r="J11944" s="40">
        <v>500</v>
      </c>
      <c r="K11944" s="40">
        <v>0</v>
      </c>
    </row>
    <row r="11945" spans="1:11" x14ac:dyDescent="0.35">
      <c r="A11945">
        <v>31136</v>
      </c>
      <c r="B11945" t="s">
        <v>157</v>
      </c>
      <c r="C11945" s="70">
        <v>103.01</v>
      </c>
      <c r="D11945" s="70">
        <v>-12.86</v>
      </c>
      <c r="E11945" s="71">
        <v>44651</v>
      </c>
      <c r="F11945" t="s">
        <v>3447</v>
      </c>
      <c r="G11945" t="s">
        <v>1912</v>
      </c>
      <c r="J11945" s="40">
        <v>500</v>
      </c>
      <c r="K11945" s="40">
        <v>0</v>
      </c>
    </row>
    <row r="11946" spans="1:11" x14ac:dyDescent="0.35">
      <c r="A11946">
        <v>31136</v>
      </c>
      <c r="B11946" t="s">
        <v>157</v>
      </c>
      <c r="C11946" s="70">
        <v>103.01</v>
      </c>
      <c r="D11946" s="70">
        <v>-12.86</v>
      </c>
      <c r="E11946" s="71">
        <v>44651</v>
      </c>
      <c r="F11946" t="s">
        <v>3447</v>
      </c>
      <c r="G11946" t="s">
        <v>1912</v>
      </c>
      <c r="J11946" s="40">
        <v>500</v>
      </c>
      <c r="K11946" s="40">
        <v>0</v>
      </c>
    </row>
    <row r="11947" spans="1:11" x14ac:dyDescent="0.35">
      <c r="A11947">
        <v>31136</v>
      </c>
      <c r="B11947" t="s">
        <v>157</v>
      </c>
      <c r="C11947" s="70">
        <v>103.01</v>
      </c>
      <c r="D11947" s="70">
        <v>-12.86</v>
      </c>
      <c r="E11947" s="71">
        <v>44651</v>
      </c>
      <c r="F11947" t="s">
        <v>3447</v>
      </c>
      <c r="G11947" t="s">
        <v>1912</v>
      </c>
      <c r="J11947" s="40">
        <v>500</v>
      </c>
      <c r="K11947" s="40">
        <v>0</v>
      </c>
    </row>
    <row r="11948" spans="1:11" x14ac:dyDescent="0.35">
      <c r="A11948">
        <v>31136</v>
      </c>
      <c r="B11948" t="s">
        <v>157</v>
      </c>
      <c r="C11948" s="70">
        <v>103.01</v>
      </c>
      <c r="D11948" s="70">
        <v>-12.86</v>
      </c>
      <c r="E11948" s="71">
        <v>44651</v>
      </c>
      <c r="F11948" t="s">
        <v>3447</v>
      </c>
      <c r="G11948" t="s">
        <v>1912</v>
      </c>
      <c r="J11948" s="40">
        <v>500</v>
      </c>
      <c r="K11948" s="40">
        <v>0</v>
      </c>
    </row>
    <row r="11949" spans="1:11" x14ac:dyDescent="0.35">
      <c r="A11949">
        <v>31136</v>
      </c>
      <c r="B11949" t="s">
        <v>157</v>
      </c>
      <c r="C11949" s="70">
        <v>103.01</v>
      </c>
      <c r="D11949" s="70">
        <v>-12.86</v>
      </c>
      <c r="E11949" s="71">
        <v>44651</v>
      </c>
      <c r="F11949" t="s">
        <v>3447</v>
      </c>
      <c r="G11949" t="s">
        <v>1912</v>
      </c>
      <c r="J11949" s="40">
        <v>500</v>
      </c>
      <c r="K11949" s="40">
        <v>0</v>
      </c>
    </row>
    <row r="11950" spans="1:11" x14ac:dyDescent="0.35">
      <c r="A11950">
        <v>31136</v>
      </c>
      <c r="B11950" t="s">
        <v>157</v>
      </c>
      <c r="C11950" s="70">
        <v>103.01</v>
      </c>
      <c r="D11950" s="70">
        <v>-12.86</v>
      </c>
      <c r="E11950" s="71">
        <v>44651</v>
      </c>
      <c r="F11950" t="s">
        <v>3447</v>
      </c>
      <c r="G11950" t="s">
        <v>1912</v>
      </c>
      <c r="J11950" s="40">
        <v>500</v>
      </c>
      <c r="K11950" s="40">
        <v>0</v>
      </c>
    </row>
    <row r="11951" spans="1:11" x14ac:dyDescent="0.35">
      <c r="A11951">
        <v>31136</v>
      </c>
      <c r="B11951" t="s">
        <v>157</v>
      </c>
      <c r="C11951" s="70">
        <v>103.01</v>
      </c>
      <c r="D11951" s="70">
        <v>-12.86</v>
      </c>
      <c r="E11951" s="71">
        <v>44651</v>
      </c>
      <c r="F11951" t="s">
        <v>15852</v>
      </c>
      <c r="G11951" t="s">
        <v>1912</v>
      </c>
      <c r="J11951" s="40">
        <v>24</v>
      </c>
      <c r="K11951" s="40">
        <v>0</v>
      </c>
    </row>
    <row r="11952" spans="1:11" x14ac:dyDescent="0.35">
      <c r="A11952">
        <v>31136</v>
      </c>
      <c r="B11952" t="s">
        <v>157</v>
      </c>
      <c r="C11952" s="70">
        <v>103.01</v>
      </c>
      <c r="D11952" s="70">
        <v>-12.86</v>
      </c>
      <c r="E11952" s="71">
        <v>44651</v>
      </c>
      <c r="F11952" t="s">
        <v>6439</v>
      </c>
      <c r="G11952" t="s">
        <v>2247</v>
      </c>
      <c r="J11952" s="40">
        <v>147.08000000000001</v>
      </c>
      <c r="K11952" s="40">
        <v>0</v>
      </c>
    </row>
    <row r="11953" spans="1:11" x14ac:dyDescent="0.35">
      <c r="A11953">
        <v>31136</v>
      </c>
      <c r="B11953" t="s">
        <v>157</v>
      </c>
      <c r="C11953" s="70">
        <v>103.01</v>
      </c>
      <c r="D11953" s="70">
        <v>-12.86</v>
      </c>
      <c r="E11953" s="71">
        <v>44652</v>
      </c>
      <c r="F11953" t="s">
        <v>2569</v>
      </c>
      <c r="G11953" t="s">
        <v>2142</v>
      </c>
      <c r="H11953" t="s">
        <v>2568</v>
      </c>
      <c r="I11953" t="s">
        <v>2567</v>
      </c>
      <c r="J11953" s="40">
        <v>0</v>
      </c>
      <c r="K11953" s="40">
        <v>-200</v>
      </c>
    </row>
    <row r="11954" spans="1:11" x14ac:dyDescent="0.35">
      <c r="A11954">
        <v>31136</v>
      </c>
      <c r="B11954" t="s">
        <v>157</v>
      </c>
      <c r="C11954" s="70">
        <v>103.01</v>
      </c>
      <c r="D11954" s="70">
        <v>-12.86</v>
      </c>
      <c r="E11954" s="71">
        <v>44652</v>
      </c>
      <c r="F11954" t="s">
        <v>2566</v>
      </c>
      <c r="G11954" t="s">
        <v>2142</v>
      </c>
      <c r="H11954" t="s">
        <v>2565</v>
      </c>
      <c r="I11954" t="s">
        <v>2564</v>
      </c>
      <c r="J11954" s="40">
        <v>0</v>
      </c>
      <c r="K11954" s="40">
        <v>9043.9500000000007</v>
      </c>
    </row>
    <row r="11955" spans="1:11" x14ac:dyDescent="0.35">
      <c r="A11955">
        <v>31136</v>
      </c>
      <c r="B11955" t="s">
        <v>157</v>
      </c>
      <c r="C11955" s="70">
        <v>103.01</v>
      </c>
      <c r="D11955" s="70">
        <v>-12.86</v>
      </c>
      <c r="E11955" s="71">
        <v>44652</v>
      </c>
      <c r="F11955" t="s">
        <v>2563</v>
      </c>
      <c r="G11955" t="s">
        <v>2142</v>
      </c>
      <c r="H11955" t="s">
        <v>2562</v>
      </c>
      <c r="I11955" t="s">
        <v>2561</v>
      </c>
      <c r="J11955" s="40">
        <v>0</v>
      </c>
      <c r="K11955" s="40">
        <v>5034.8</v>
      </c>
    </row>
    <row r="11956" spans="1:11" x14ac:dyDescent="0.35">
      <c r="A11956">
        <v>31136</v>
      </c>
      <c r="B11956" t="s">
        <v>157</v>
      </c>
      <c r="C11956" s="70">
        <v>103.01</v>
      </c>
      <c r="D11956" s="70">
        <v>-12.86</v>
      </c>
      <c r="E11956" s="71">
        <v>44652</v>
      </c>
      <c r="F11956" t="s">
        <v>2560</v>
      </c>
      <c r="G11956" t="s">
        <v>2142</v>
      </c>
      <c r="H11956" t="s">
        <v>2559</v>
      </c>
      <c r="I11956" t="s">
        <v>2558</v>
      </c>
      <c r="J11956" s="40">
        <v>0</v>
      </c>
      <c r="K11956" s="40">
        <v>5829.2</v>
      </c>
    </row>
    <row r="11957" spans="1:11" x14ac:dyDescent="0.35">
      <c r="A11957">
        <v>31136</v>
      </c>
      <c r="B11957" t="s">
        <v>157</v>
      </c>
      <c r="C11957" s="70">
        <v>103.01</v>
      </c>
      <c r="D11957" s="70">
        <v>-12.86</v>
      </c>
      <c r="E11957" s="71">
        <v>44668</v>
      </c>
      <c r="F11957" t="s">
        <v>2557</v>
      </c>
      <c r="G11957" t="s">
        <v>2142</v>
      </c>
      <c r="H11957" t="s">
        <v>2556</v>
      </c>
      <c r="I11957" t="s">
        <v>2555</v>
      </c>
      <c r="J11957" s="40">
        <v>0</v>
      </c>
      <c r="K11957" s="40">
        <v>-500</v>
      </c>
    </row>
    <row r="11958" spans="1:11" x14ac:dyDescent="0.35">
      <c r="A11958">
        <v>31136</v>
      </c>
      <c r="B11958" t="s">
        <v>157</v>
      </c>
      <c r="C11958" s="70">
        <v>103.01</v>
      </c>
      <c r="D11958" s="70">
        <v>-12.86</v>
      </c>
      <c r="E11958" s="71">
        <v>44681</v>
      </c>
      <c r="F11958" t="s">
        <v>3445</v>
      </c>
      <c r="G11958" t="s">
        <v>1912</v>
      </c>
      <c r="J11958" s="40">
        <v>500</v>
      </c>
      <c r="K11958" s="40">
        <v>0</v>
      </c>
    </row>
    <row r="11959" spans="1:11" x14ac:dyDescent="0.35">
      <c r="A11959">
        <v>31136</v>
      </c>
      <c r="B11959" t="s">
        <v>157</v>
      </c>
      <c r="C11959" s="70">
        <v>103.01</v>
      </c>
      <c r="D11959" s="70">
        <v>-12.86</v>
      </c>
      <c r="E11959" s="71">
        <v>44681</v>
      </c>
      <c r="F11959" t="s">
        <v>3445</v>
      </c>
      <c r="G11959" t="s">
        <v>1912</v>
      </c>
      <c r="J11959" s="40">
        <v>500</v>
      </c>
      <c r="K11959" s="40">
        <v>0</v>
      </c>
    </row>
    <row r="11960" spans="1:11" x14ac:dyDescent="0.35">
      <c r="A11960">
        <v>31136</v>
      </c>
      <c r="B11960" t="s">
        <v>157</v>
      </c>
      <c r="C11960" s="70">
        <v>103.01</v>
      </c>
      <c r="D11960" s="70">
        <v>-12.86</v>
      </c>
      <c r="E11960" s="71">
        <v>44681</v>
      </c>
      <c r="F11960" t="s">
        <v>3445</v>
      </c>
      <c r="G11960" t="s">
        <v>1912</v>
      </c>
      <c r="J11960" s="40">
        <v>500</v>
      </c>
      <c r="K11960" s="40">
        <v>0</v>
      </c>
    </row>
    <row r="11961" spans="1:11" x14ac:dyDescent="0.35">
      <c r="A11961">
        <v>31136</v>
      </c>
      <c r="B11961" t="s">
        <v>157</v>
      </c>
      <c r="C11961" s="70">
        <v>103.01</v>
      </c>
      <c r="D11961" s="70">
        <v>-12.86</v>
      </c>
      <c r="E11961" s="71">
        <v>44681</v>
      </c>
      <c r="F11961" t="s">
        <v>3445</v>
      </c>
      <c r="G11961" t="s">
        <v>1912</v>
      </c>
      <c r="J11961" s="40">
        <v>500</v>
      </c>
      <c r="K11961" s="40">
        <v>0</v>
      </c>
    </row>
    <row r="11962" spans="1:11" x14ac:dyDescent="0.35">
      <c r="A11962">
        <v>31136</v>
      </c>
      <c r="B11962" t="s">
        <v>157</v>
      </c>
      <c r="C11962" s="70">
        <v>103.01</v>
      </c>
      <c r="D11962" s="70">
        <v>-12.86</v>
      </c>
      <c r="E11962" s="71">
        <v>44681</v>
      </c>
      <c r="F11962" t="s">
        <v>3445</v>
      </c>
      <c r="G11962" t="s">
        <v>1912</v>
      </c>
      <c r="J11962" s="40">
        <v>500</v>
      </c>
      <c r="K11962" s="40">
        <v>0</v>
      </c>
    </row>
    <row r="11963" spans="1:11" x14ac:dyDescent="0.35">
      <c r="A11963">
        <v>31136</v>
      </c>
      <c r="B11963" t="s">
        <v>157</v>
      </c>
      <c r="C11963" s="70">
        <v>103.01</v>
      </c>
      <c r="D11963" s="70">
        <v>-12.86</v>
      </c>
      <c r="E11963" s="71">
        <v>44681</v>
      </c>
      <c r="F11963" t="s">
        <v>3445</v>
      </c>
      <c r="G11963" t="s">
        <v>1912</v>
      </c>
      <c r="J11963" s="40">
        <v>500</v>
      </c>
      <c r="K11963" s="40">
        <v>0</v>
      </c>
    </row>
    <row r="11964" spans="1:11" x14ac:dyDescent="0.35">
      <c r="A11964">
        <v>31136</v>
      </c>
      <c r="B11964" t="s">
        <v>157</v>
      </c>
      <c r="C11964" s="70">
        <v>103.01</v>
      </c>
      <c r="D11964" s="70">
        <v>-12.86</v>
      </c>
      <c r="E11964" s="71">
        <v>44681</v>
      </c>
      <c r="F11964" t="s">
        <v>3445</v>
      </c>
      <c r="G11964" t="s">
        <v>1912</v>
      </c>
      <c r="J11964" s="40">
        <v>500</v>
      </c>
      <c r="K11964" s="40">
        <v>0</v>
      </c>
    </row>
    <row r="11965" spans="1:11" x14ac:dyDescent="0.35">
      <c r="A11965">
        <v>31136</v>
      </c>
      <c r="B11965" t="s">
        <v>157</v>
      </c>
      <c r="C11965" s="70">
        <v>103.01</v>
      </c>
      <c r="D11965" s="70">
        <v>-12.86</v>
      </c>
      <c r="E11965" s="71">
        <v>44681</v>
      </c>
      <c r="F11965" t="s">
        <v>3445</v>
      </c>
      <c r="G11965" t="s">
        <v>1912</v>
      </c>
      <c r="J11965" s="40">
        <v>500</v>
      </c>
      <c r="K11965" s="40">
        <v>0</v>
      </c>
    </row>
    <row r="11966" spans="1:11" x14ac:dyDescent="0.35">
      <c r="A11966">
        <v>31136</v>
      </c>
      <c r="B11966" t="s">
        <v>157</v>
      </c>
      <c r="C11966" s="70">
        <v>103.01</v>
      </c>
      <c r="D11966" s="70">
        <v>-12.86</v>
      </c>
      <c r="E11966" s="71">
        <v>44681</v>
      </c>
      <c r="F11966" t="s">
        <v>3445</v>
      </c>
      <c r="G11966" t="s">
        <v>1912</v>
      </c>
      <c r="J11966" s="40">
        <v>500</v>
      </c>
      <c r="K11966" s="40">
        <v>0</v>
      </c>
    </row>
    <row r="11967" spans="1:11" x14ac:dyDescent="0.35">
      <c r="A11967">
        <v>31136</v>
      </c>
      <c r="B11967" t="s">
        <v>157</v>
      </c>
      <c r="C11967" s="70">
        <v>103.01</v>
      </c>
      <c r="D11967" s="70">
        <v>-12.86</v>
      </c>
      <c r="E11967" s="71">
        <v>44681</v>
      </c>
      <c r="F11967" t="s">
        <v>3445</v>
      </c>
      <c r="G11967" t="s">
        <v>1912</v>
      </c>
      <c r="J11967" s="40">
        <v>500</v>
      </c>
      <c r="K11967" s="40">
        <v>0</v>
      </c>
    </row>
    <row r="11968" spans="1:11" x14ac:dyDescent="0.35">
      <c r="A11968">
        <v>31136</v>
      </c>
      <c r="B11968" t="s">
        <v>157</v>
      </c>
      <c r="C11968" s="70">
        <v>103.01</v>
      </c>
      <c r="D11968" s="70">
        <v>-12.86</v>
      </c>
      <c r="E11968" s="71">
        <v>44681</v>
      </c>
      <c r="F11968" t="s">
        <v>3445</v>
      </c>
      <c r="G11968" t="s">
        <v>1912</v>
      </c>
      <c r="J11968" s="40">
        <v>500</v>
      </c>
      <c r="K11968" s="40">
        <v>0</v>
      </c>
    </row>
    <row r="11969" spans="1:11" x14ac:dyDescent="0.35">
      <c r="A11969">
        <v>31136</v>
      </c>
      <c r="B11969" t="s">
        <v>157</v>
      </c>
      <c r="C11969" s="70">
        <v>103.01</v>
      </c>
      <c r="D11969" s="70">
        <v>-12.86</v>
      </c>
      <c r="E11969" s="71">
        <v>44681</v>
      </c>
      <c r="F11969" t="s">
        <v>3445</v>
      </c>
      <c r="G11969" t="s">
        <v>1912</v>
      </c>
      <c r="J11969" s="40">
        <v>500</v>
      </c>
      <c r="K11969" s="40">
        <v>0</v>
      </c>
    </row>
    <row r="11970" spans="1:11" x14ac:dyDescent="0.35">
      <c r="A11970">
        <v>31136</v>
      </c>
      <c r="B11970" t="s">
        <v>157</v>
      </c>
      <c r="C11970" s="70">
        <v>103.01</v>
      </c>
      <c r="D11970" s="70">
        <v>-12.86</v>
      </c>
      <c r="E11970" s="71">
        <v>44681</v>
      </c>
      <c r="F11970" t="s">
        <v>3445</v>
      </c>
      <c r="G11970" t="s">
        <v>1912</v>
      </c>
      <c r="J11970" s="40">
        <v>500</v>
      </c>
      <c r="K11970" s="40">
        <v>0</v>
      </c>
    </row>
    <row r="11971" spans="1:11" x14ac:dyDescent="0.35">
      <c r="A11971">
        <v>31136</v>
      </c>
      <c r="B11971" t="s">
        <v>157</v>
      </c>
      <c r="C11971" s="70">
        <v>103.01</v>
      </c>
      <c r="D11971" s="70">
        <v>-12.86</v>
      </c>
      <c r="E11971" s="71">
        <v>44681</v>
      </c>
      <c r="F11971" t="s">
        <v>3445</v>
      </c>
      <c r="G11971" t="s">
        <v>1912</v>
      </c>
      <c r="J11971" s="40">
        <v>500</v>
      </c>
      <c r="K11971" s="40">
        <v>0</v>
      </c>
    </row>
    <row r="11972" spans="1:11" x14ac:dyDescent="0.35">
      <c r="A11972">
        <v>31136</v>
      </c>
      <c r="B11972" t="s">
        <v>157</v>
      </c>
      <c r="C11972" s="70">
        <v>103.01</v>
      </c>
      <c r="D11972" s="70">
        <v>-12.86</v>
      </c>
      <c r="E11972" s="71">
        <v>44681</v>
      </c>
      <c r="F11972" t="s">
        <v>3445</v>
      </c>
      <c r="G11972" t="s">
        <v>1912</v>
      </c>
      <c r="J11972" s="40">
        <v>500</v>
      </c>
      <c r="K11972" s="40">
        <v>0</v>
      </c>
    </row>
    <row r="11973" spans="1:11" x14ac:dyDescent="0.35">
      <c r="A11973">
        <v>31136</v>
      </c>
      <c r="B11973" t="s">
        <v>157</v>
      </c>
      <c r="C11973" s="70">
        <v>103.01</v>
      </c>
      <c r="D11973" s="70">
        <v>-12.86</v>
      </c>
      <c r="E11973" s="71">
        <v>44681</v>
      </c>
      <c r="F11973" t="s">
        <v>3445</v>
      </c>
      <c r="G11973" t="s">
        <v>1912</v>
      </c>
      <c r="J11973" s="40">
        <v>500</v>
      </c>
      <c r="K11973" s="40">
        <v>0</v>
      </c>
    </row>
    <row r="11974" spans="1:11" x14ac:dyDescent="0.35">
      <c r="A11974">
        <v>31136</v>
      </c>
      <c r="B11974" t="s">
        <v>157</v>
      </c>
      <c r="C11974" s="70">
        <v>103.01</v>
      </c>
      <c r="D11974" s="70">
        <v>-12.86</v>
      </c>
      <c r="E11974" s="71">
        <v>44681</v>
      </c>
      <c r="F11974" t="s">
        <v>3445</v>
      </c>
      <c r="G11974" t="s">
        <v>1912</v>
      </c>
      <c r="J11974" s="40">
        <v>500</v>
      </c>
      <c r="K11974" s="40">
        <v>0</v>
      </c>
    </row>
    <row r="11975" spans="1:11" x14ac:dyDescent="0.35">
      <c r="A11975">
        <v>31136</v>
      </c>
      <c r="B11975" t="s">
        <v>157</v>
      </c>
      <c r="C11975" s="70">
        <v>103.01</v>
      </c>
      <c r="D11975" s="70">
        <v>-12.86</v>
      </c>
      <c r="E11975" s="71">
        <v>44681</v>
      </c>
      <c r="F11975" t="s">
        <v>6217</v>
      </c>
      <c r="G11975" t="s">
        <v>2247</v>
      </c>
      <c r="J11975" s="40">
        <v>0</v>
      </c>
      <c r="K11975" s="40">
        <v>840.53</v>
      </c>
    </row>
    <row r="11976" spans="1:11" x14ac:dyDescent="0.35">
      <c r="A11976">
        <v>31136</v>
      </c>
      <c r="B11976" t="s">
        <v>157</v>
      </c>
      <c r="C11976" s="70">
        <v>103.01</v>
      </c>
      <c r="D11976" s="70">
        <v>-12.86</v>
      </c>
      <c r="E11976" s="71">
        <v>44681</v>
      </c>
      <c r="F11976" t="s">
        <v>6121</v>
      </c>
      <c r="G11976" t="s">
        <v>2247</v>
      </c>
      <c r="J11976" s="40">
        <v>690.49</v>
      </c>
      <c r="K11976" s="40">
        <v>0</v>
      </c>
    </row>
    <row r="11977" spans="1:11" x14ac:dyDescent="0.35">
      <c r="A11977">
        <v>31136</v>
      </c>
      <c r="B11977" t="s">
        <v>157</v>
      </c>
      <c r="C11977" s="70">
        <v>103.01</v>
      </c>
      <c r="D11977" s="70">
        <v>-12.86</v>
      </c>
      <c r="E11977" s="71">
        <v>44682</v>
      </c>
      <c r="F11977" t="s">
        <v>2552</v>
      </c>
      <c r="G11977" t="s">
        <v>2142</v>
      </c>
      <c r="H11977" t="s">
        <v>2551</v>
      </c>
      <c r="I11977" t="s">
        <v>2550</v>
      </c>
      <c r="J11977" s="40">
        <v>0</v>
      </c>
      <c r="K11977" s="40">
        <v>9096.4500000000007</v>
      </c>
    </row>
    <row r="11978" spans="1:11" x14ac:dyDescent="0.35">
      <c r="A11978">
        <v>31136</v>
      </c>
      <c r="B11978" t="s">
        <v>157</v>
      </c>
      <c r="C11978" s="70">
        <v>103.01</v>
      </c>
      <c r="D11978" s="70">
        <v>-12.86</v>
      </c>
      <c r="E11978" s="71">
        <v>44712</v>
      </c>
      <c r="F11978" t="s">
        <v>3442</v>
      </c>
      <c r="G11978" t="s">
        <v>1912</v>
      </c>
      <c r="J11978" s="40">
        <v>500</v>
      </c>
      <c r="K11978" s="40">
        <v>0</v>
      </c>
    </row>
    <row r="11979" spans="1:11" x14ac:dyDescent="0.35">
      <c r="A11979">
        <v>31136</v>
      </c>
      <c r="B11979" t="s">
        <v>157</v>
      </c>
      <c r="C11979" s="70">
        <v>103.01</v>
      </c>
      <c r="D11979" s="70">
        <v>-12.86</v>
      </c>
      <c r="E11979" s="71">
        <v>44712</v>
      </c>
      <c r="F11979" t="s">
        <v>3442</v>
      </c>
      <c r="G11979" t="s">
        <v>1912</v>
      </c>
      <c r="J11979" s="40">
        <v>500</v>
      </c>
      <c r="K11979" s="40">
        <v>0</v>
      </c>
    </row>
    <row r="11980" spans="1:11" x14ac:dyDescent="0.35">
      <c r="A11980">
        <v>31136</v>
      </c>
      <c r="B11980" t="s">
        <v>157</v>
      </c>
      <c r="C11980" s="70">
        <v>103.01</v>
      </c>
      <c r="D11980" s="70">
        <v>-12.86</v>
      </c>
      <c r="E11980" s="71">
        <v>44712</v>
      </c>
      <c r="F11980" t="s">
        <v>3442</v>
      </c>
      <c r="G11980" t="s">
        <v>1912</v>
      </c>
      <c r="J11980" s="40">
        <v>500</v>
      </c>
      <c r="K11980" s="40">
        <v>0</v>
      </c>
    </row>
    <row r="11981" spans="1:11" x14ac:dyDescent="0.35">
      <c r="A11981">
        <v>31136</v>
      </c>
      <c r="B11981" t="s">
        <v>157</v>
      </c>
      <c r="C11981" s="70">
        <v>103.01</v>
      </c>
      <c r="D11981" s="70">
        <v>-12.86</v>
      </c>
      <c r="E11981" s="71">
        <v>44712</v>
      </c>
      <c r="F11981" t="s">
        <v>3442</v>
      </c>
      <c r="G11981" t="s">
        <v>1912</v>
      </c>
      <c r="J11981" s="40">
        <v>500</v>
      </c>
      <c r="K11981" s="40">
        <v>0</v>
      </c>
    </row>
    <row r="11982" spans="1:11" x14ac:dyDescent="0.35">
      <c r="A11982">
        <v>31136</v>
      </c>
      <c r="B11982" t="s">
        <v>157</v>
      </c>
      <c r="C11982" s="70">
        <v>103.01</v>
      </c>
      <c r="D11982" s="70">
        <v>-12.86</v>
      </c>
      <c r="E11982" s="71">
        <v>44712</v>
      </c>
      <c r="F11982" t="s">
        <v>3442</v>
      </c>
      <c r="G11982" t="s">
        <v>1912</v>
      </c>
      <c r="J11982" s="40">
        <v>500</v>
      </c>
      <c r="K11982" s="40">
        <v>0</v>
      </c>
    </row>
    <row r="11983" spans="1:11" x14ac:dyDescent="0.35">
      <c r="A11983">
        <v>31136</v>
      </c>
      <c r="B11983" t="s">
        <v>157</v>
      </c>
      <c r="C11983" s="70">
        <v>103.01</v>
      </c>
      <c r="D11983" s="70">
        <v>-12.86</v>
      </c>
      <c r="E11983" s="71">
        <v>44712</v>
      </c>
      <c r="F11983" t="s">
        <v>3442</v>
      </c>
      <c r="G11983" t="s">
        <v>1912</v>
      </c>
      <c r="J11983" s="40">
        <v>500</v>
      </c>
      <c r="K11983" s="40">
        <v>0</v>
      </c>
    </row>
    <row r="11984" spans="1:11" x14ac:dyDescent="0.35">
      <c r="A11984">
        <v>31136</v>
      </c>
      <c r="B11984" t="s">
        <v>157</v>
      </c>
      <c r="C11984" s="70">
        <v>103.01</v>
      </c>
      <c r="D11984" s="70">
        <v>-12.86</v>
      </c>
      <c r="E11984" s="71">
        <v>44712</v>
      </c>
      <c r="F11984" t="s">
        <v>3442</v>
      </c>
      <c r="G11984" t="s">
        <v>1912</v>
      </c>
      <c r="J11984" s="40">
        <v>500</v>
      </c>
      <c r="K11984" s="40">
        <v>0</v>
      </c>
    </row>
    <row r="11985" spans="1:11" x14ac:dyDescent="0.35">
      <c r="A11985">
        <v>31136</v>
      </c>
      <c r="B11985" t="s">
        <v>157</v>
      </c>
      <c r="C11985" s="70">
        <v>103.01</v>
      </c>
      <c r="D11985" s="70">
        <v>-12.86</v>
      </c>
      <c r="E11985" s="71">
        <v>44712</v>
      </c>
      <c r="F11985" t="s">
        <v>3442</v>
      </c>
      <c r="G11985" t="s">
        <v>1912</v>
      </c>
      <c r="J11985" s="40">
        <v>500</v>
      </c>
      <c r="K11985" s="40">
        <v>0</v>
      </c>
    </row>
    <row r="11986" spans="1:11" x14ac:dyDescent="0.35">
      <c r="A11986">
        <v>31136</v>
      </c>
      <c r="B11986" t="s">
        <v>157</v>
      </c>
      <c r="C11986" s="70">
        <v>103.01</v>
      </c>
      <c r="D11986" s="70">
        <v>-12.86</v>
      </c>
      <c r="E11986" s="71">
        <v>44712</v>
      </c>
      <c r="F11986" t="s">
        <v>3442</v>
      </c>
      <c r="G11986" t="s">
        <v>1912</v>
      </c>
      <c r="J11986" s="40">
        <v>500</v>
      </c>
      <c r="K11986" s="40">
        <v>0</v>
      </c>
    </row>
    <row r="11987" spans="1:11" x14ac:dyDescent="0.35">
      <c r="A11987">
        <v>31136</v>
      </c>
      <c r="B11987" t="s">
        <v>157</v>
      </c>
      <c r="C11987" s="70">
        <v>103.01</v>
      </c>
      <c r="D11987" s="70">
        <v>-12.86</v>
      </c>
      <c r="E11987" s="71">
        <v>44712</v>
      </c>
      <c r="F11987" t="s">
        <v>3442</v>
      </c>
      <c r="G11987" t="s">
        <v>1912</v>
      </c>
      <c r="J11987" s="40">
        <v>500</v>
      </c>
      <c r="K11987" s="40">
        <v>0</v>
      </c>
    </row>
    <row r="11988" spans="1:11" x14ac:dyDescent="0.35">
      <c r="A11988">
        <v>31136</v>
      </c>
      <c r="B11988" t="s">
        <v>157</v>
      </c>
      <c r="C11988" s="70">
        <v>103.01</v>
      </c>
      <c r="D11988" s="70">
        <v>-12.86</v>
      </c>
      <c r="E11988" s="71">
        <v>44712</v>
      </c>
      <c r="F11988" t="s">
        <v>3442</v>
      </c>
      <c r="G11988" t="s">
        <v>1912</v>
      </c>
      <c r="J11988" s="40">
        <v>500</v>
      </c>
      <c r="K11988" s="40">
        <v>0</v>
      </c>
    </row>
    <row r="11989" spans="1:11" x14ac:dyDescent="0.35">
      <c r="A11989">
        <v>31136</v>
      </c>
      <c r="B11989" t="s">
        <v>157</v>
      </c>
      <c r="C11989" s="70">
        <v>103.01</v>
      </c>
      <c r="D11989" s="70">
        <v>-12.86</v>
      </c>
      <c r="E11989" s="71">
        <v>44712</v>
      </c>
      <c r="F11989" t="s">
        <v>3442</v>
      </c>
      <c r="G11989" t="s">
        <v>1912</v>
      </c>
      <c r="J11989" s="40">
        <v>500</v>
      </c>
      <c r="K11989" s="40">
        <v>0</v>
      </c>
    </row>
    <row r="11990" spans="1:11" x14ac:dyDescent="0.35">
      <c r="A11990">
        <v>31136</v>
      </c>
      <c r="B11990" t="s">
        <v>157</v>
      </c>
      <c r="C11990" s="70">
        <v>103.01</v>
      </c>
      <c r="D11990" s="70">
        <v>-12.86</v>
      </c>
      <c r="E11990" s="71">
        <v>44712</v>
      </c>
      <c r="F11990" t="s">
        <v>3442</v>
      </c>
      <c r="G11990" t="s">
        <v>1912</v>
      </c>
      <c r="J11990" s="40">
        <v>500</v>
      </c>
      <c r="K11990" s="40">
        <v>0</v>
      </c>
    </row>
    <row r="11991" spans="1:11" x14ac:dyDescent="0.35">
      <c r="A11991">
        <v>31136</v>
      </c>
      <c r="B11991" t="s">
        <v>157</v>
      </c>
      <c r="C11991" s="70">
        <v>103.01</v>
      </c>
      <c r="D11991" s="70">
        <v>-12.86</v>
      </c>
      <c r="E11991" s="71">
        <v>44712</v>
      </c>
      <c r="F11991" t="s">
        <v>2549</v>
      </c>
      <c r="G11991" t="s">
        <v>2142</v>
      </c>
      <c r="H11991" t="s">
        <v>2548</v>
      </c>
      <c r="I11991" t="s">
        <v>2547</v>
      </c>
      <c r="J11991" s="40">
        <v>0</v>
      </c>
      <c r="K11991" s="40">
        <v>8942.93</v>
      </c>
    </row>
    <row r="11992" spans="1:11" x14ac:dyDescent="0.35">
      <c r="A11992">
        <v>31136</v>
      </c>
      <c r="B11992" t="s">
        <v>157</v>
      </c>
      <c r="C11992" s="70">
        <v>103.01</v>
      </c>
      <c r="D11992" s="70">
        <v>-12.86</v>
      </c>
      <c r="E11992" s="71">
        <v>44712</v>
      </c>
      <c r="F11992" t="s">
        <v>5892</v>
      </c>
      <c r="G11992" t="s">
        <v>2247</v>
      </c>
      <c r="J11992" s="40">
        <v>1.1399999999999999</v>
      </c>
      <c r="K11992" s="40">
        <v>0</v>
      </c>
    </row>
    <row r="11993" spans="1:11" x14ac:dyDescent="0.35">
      <c r="A11993">
        <v>31136</v>
      </c>
      <c r="B11993" t="s">
        <v>157</v>
      </c>
      <c r="C11993" s="70">
        <v>103.01</v>
      </c>
      <c r="D11993" s="70">
        <v>-12.86</v>
      </c>
      <c r="E11993" s="71">
        <v>44742</v>
      </c>
      <c r="F11993" t="s">
        <v>17195</v>
      </c>
      <c r="G11993" t="s">
        <v>1912</v>
      </c>
      <c r="J11993" s="40">
        <v>24</v>
      </c>
      <c r="K11993" s="40">
        <v>0</v>
      </c>
    </row>
    <row r="11994" spans="1:11" x14ac:dyDescent="0.35">
      <c r="A11994">
        <v>31136</v>
      </c>
      <c r="B11994" t="s">
        <v>157</v>
      </c>
      <c r="C11994" s="70">
        <v>103.01</v>
      </c>
      <c r="D11994" s="70">
        <v>-12.86</v>
      </c>
      <c r="E11994" s="71">
        <v>44742</v>
      </c>
      <c r="F11994" t="s">
        <v>15840</v>
      </c>
      <c r="G11994" t="s">
        <v>1912</v>
      </c>
      <c r="J11994" s="40">
        <v>24</v>
      </c>
      <c r="K11994" s="40">
        <v>0</v>
      </c>
    </row>
    <row r="11995" spans="1:11" x14ac:dyDescent="0.35">
      <c r="A11995">
        <v>31136</v>
      </c>
      <c r="B11995" t="s">
        <v>157</v>
      </c>
      <c r="C11995" s="70">
        <v>103.01</v>
      </c>
      <c r="D11995" s="70">
        <v>-12.86</v>
      </c>
      <c r="E11995" s="71">
        <v>44742</v>
      </c>
      <c r="F11995" t="s">
        <v>3439</v>
      </c>
      <c r="G11995" t="s">
        <v>1912</v>
      </c>
      <c r="J11995" s="40">
        <v>2000</v>
      </c>
      <c r="K11995" s="40">
        <v>0</v>
      </c>
    </row>
    <row r="11996" spans="1:11" x14ac:dyDescent="0.35">
      <c r="A11996">
        <v>31136</v>
      </c>
      <c r="B11996" t="s">
        <v>157</v>
      </c>
      <c r="C11996" s="70">
        <v>103.01</v>
      </c>
      <c r="D11996" s="70">
        <v>-12.86</v>
      </c>
      <c r="E11996" s="71">
        <v>44742</v>
      </c>
      <c r="F11996" t="s">
        <v>3439</v>
      </c>
      <c r="G11996" t="s">
        <v>1912</v>
      </c>
      <c r="J11996" s="40">
        <v>500</v>
      </c>
      <c r="K11996" s="40">
        <v>0</v>
      </c>
    </row>
    <row r="11997" spans="1:11" x14ac:dyDescent="0.35">
      <c r="A11997">
        <v>31136</v>
      </c>
      <c r="B11997" t="s">
        <v>157</v>
      </c>
      <c r="C11997" s="70">
        <v>103.01</v>
      </c>
      <c r="D11997" s="70">
        <v>-12.86</v>
      </c>
      <c r="E11997" s="71">
        <v>44742</v>
      </c>
      <c r="F11997" t="s">
        <v>3439</v>
      </c>
      <c r="G11997" t="s">
        <v>1912</v>
      </c>
      <c r="J11997" s="40">
        <v>500</v>
      </c>
      <c r="K11997" s="40">
        <v>0</v>
      </c>
    </row>
    <row r="11998" spans="1:11" x14ac:dyDescent="0.35">
      <c r="A11998">
        <v>31136</v>
      </c>
      <c r="B11998" t="s">
        <v>157</v>
      </c>
      <c r="C11998" s="70">
        <v>103.01</v>
      </c>
      <c r="D11998" s="70">
        <v>-12.86</v>
      </c>
      <c r="E11998" s="71">
        <v>44742</v>
      </c>
      <c r="F11998" t="s">
        <v>3439</v>
      </c>
      <c r="G11998" t="s">
        <v>1912</v>
      </c>
      <c r="J11998" s="40">
        <v>500</v>
      </c>
      <c r="K11998" s="40">
        <v>0</v>
      </c>
    </row>
    <row r="11999" spans="1:11" x14ac:dyDescent="0.35">
      <c r="A11999">
        <v>31136</v>
      </c>
      <c r="B11999" t="s">
        <v>157</v>
      </c>
      <c r="C11999" s="70">
        <v>103.01</v>
      </c>
      <c r="D11999" s="70">
        <v>-12.86</v>
      </c>
      <c r="E11999" s="71">
        <v>44742</v>
      </c>
      <c r="F11999" t="s">
        <v>3439</v>
      </c>
      <c r="G11999" t="s">
        <v>1912</v>
      </c>
      <c r="J11999" s="40">
        <v>500</v>
      </c>
      <c r="K11999" s="40">
        <v>0</v>
      </c>
    </row>
    <row r="12000" spans="1:11" x14ac:dyDescent="0.35">
      <c r="A12000">
        <v>31136</v>
      </c>
      <c r="B12000" t="s">
        <v>157</v>
      </c>
      <c r="C12000" s="70">
        <v>103.01</v>
      </c>
      <c r="D12000" s="70">
        <v>-12.86</v>
      </c>
      <c r="E12000" s="71">
        <v>44742</v>
      </c>
      <c r="F12000" t="s">
        <v>3439</v>
      </c>
      <c r="G12000" t="s">
        <v>1912</v>
      </c>
      <c r="J12000" s="40">
        <v>500</v>
      </c>
      <c r="K12000" s="40">
        <v>0</v>
      </c>
    </row>
    <row r="12001" spans="1:11" x14ac:dyDescent="0.35">
      <c r="A12001">
        <v>31136</v>
      </c>
      <c r="B12001" t="s">
        <v>157</v>
      </c>
      <c r="C12001" s="70">
        <v>103.01</v>
      </c>
      <c r="D12001" s="70">
        <v>-12.86</v>
      </c>
      <c r="E12001" s="71">
        <v>44742</v>
      </c>
      <c r="F12001" t="s">
        <v>3439</v>
      </c>
      <c r="G12001" t="s">
        <v>1912</v>
      </c>
      <c r="J12001" s="40">
        <v>500</v>
      </c>
      <c r="K12001" s="40">
        <v>0</v>
      </c>
    </row>
    <row r="12002" spans="1:11" x14ac:dyDescent="0.35">
      <c r="A12002">
        <v>31136</v>
      </c>
      <c r="B12002" t="s">
        <v>157</v>
      </c>
      <c r="C12002" s="70">
        <v>103.01</v>
      </c>
      <c r="D12002" s="70">
        <v>-12.86</v>
      </c>
      <c r="E12002" s="71">
        <v>44742</v>
      </c>
      <c r="F12002" t="s">
        <v>3439</v>
      </c>
      <c r="G12002" t="s">
        <v>1912</v>
      </c>
      <c r="J12002" s="40">
        <v>500</v>
      </c>
      <c r="K12002" s="40">
        <v>0</v>
      </c>
    </row>
    <row r="12003" spans="1:11" x14ac:dyDescent="0.35">
      <c r="A12003">
        <v>31136</v>
      </c>
      <c r="B12003" t="s">
        <v>157</v>
      </c>
      <c r="C12003" s="70">
        <v>103.01</v>
      </c>
      <c r="D12003" s="70">
        <v>-12.86</v>
      </c>
      <c r="E12003" s="71">
        <v>44742</v>
      </c>
      <c r="F12003" t="s">
        <v>3438</v>
      </c>
      <c r="G12003" t="s">
        <v>1912</v>
      </c>
      <c r="J12003" s="40">
        <v>500</v>
      </c>
      <c r="K12003" s="40">
        <v>0</v>
      </c>
    </row>
    <row r="12004" spans="1:11" x14ac:dyDescent="0.35">
      <c r="A12004">
        <v>31136</v>
      </c>
      <c r="B12004" t="s">
        <v>157</v>
      </c>
      <c r="C12004" s="70">
        <v>103.01</v>
      </c>
      <c r="D12004" s="70">
        <v>-12.86</v>
      </c>
      <c r="E12004" s="71">
        <v>44742</v>
      </c>
      <c r="F12004" t="s">
        <v>3438</v>
      </c>
      <c r="G12004" t="s">
        <v>1912</v>
      </c>
      <c r="J12004" s="40">
        <v>500</v>
      </c>
      <c r="K12004" s="40">
        <v>0</v>
      </c>
    </row>
    <row r="12005" spans="1:11" x14ac:dyDescent="0.35">
      <c r="A12005">
        <v>31136</v>
      </c>
      <c r="B12005" t="s">
        <v>157</v>
      </c>
      <c r="C12005" s="70">
        <v>103.01</v>
      </c>
      <c r="D12005" s="70">
        <v>-12.86</v>
      </c>
      <c r="E12005" s="71">
        <v>44742</v>
      </c>
      <c r="F12005" t="s">
        <v>3438</v>
      </c>
      <c r="G12005" t="s">
        <v>1912</v>
      </c>
      <c r="J12005" s="40">
        <v>500</v>
      </c>
      <c r="K12005" s="40">
        <v>0</v>
      </c>
    </row>
    <row r="12006" spans="1:11" x14ac:dyDescent="0.35">
      <c r="A12006">
        <v>31136</v>
      </c>
      <c r="B12006" t="s">
        <v>157</v>
      </c>
      <c r="C12006" s="70">
        <v>103.01</v>
      </c>
      <c r="D12006" s="70">
        <v>-12.86</v>
      </c>
      <c r="E12006" s="71">
        <v>44742</v>
      </c>
      <c r="F12006" t="s">
        <v>3438</v>
      </c>
      <c r="G12006" t="s">
        <v>1912</v>
      </c>
      <c r="J12006" s="40">
        <v>500</v>
      </c>
      <c r="K12006" s="40">
        <v>0</v>
      </c>
    </row>
    <row r="12007" spans="1:11" x14ac:dyDescent="0.35">
      <c r="A12007">
        <v>31136</v>
      </c>
      <c r="B12007" t="s">
        <v>157</v>
      </c>
      <c r="C12007" s="70">
        <v>103.01</v>
      </c>
      <c r="D12007" s="70">
        <v>-12.86</v>
      </c>
      <c r="E12007" s="71">
        <v>44742</v>
      </c>
      <c r="F12007" t="s">
        <v>3438</v>
      </c>
      <c r="G12007" t="s">
        <v>1912</v>
      </c>
      <c r="J12007" s="40">
        <v>500</v>
      </c>
      <c r="K12007" s="40">
        <v>0</v>
      </c>
    </row>
    <row r="12008" spans="1:11" x14ac:dyDescent="0.35">
      <c r="A12008">
        <v>31136</v>
      </c>
      <c r="B12008" t="s">
        <v>157</v>
      </c>
      <c r="C12008" s="70">
        <v>103.01</v>
      </c>
      <c r="D12008" s="70">
        <v>-12.86</v>
      </c>
      <c r="E12008" s="71">
        <v>44742</v>
      </c>
      <c r="F12008" t="s">
        <v>3438</v>
      </c>
      <c r="G12008" t="s">
        <v>1912</v>
      </c>
      <c r="J12008" s="40">
        <v>500</v>
      </c>
      <c r="K12008" s="40">
        <v>0</v>
      </c>
    </row>
    <row r="12009" spans="1:11" x14ac:dyDescent="0.35">
      <c r="A12009">
        <v>31136</v>
      </c>
      <c r="B12009" t="s">
        <v>157</v>
      </c>
      <c r="C12009" s="70">
        <v>103.01</v>
      </c>
      <c r="D12009" s="70">
        <v>-12.86</v>
      </c>
      <c r="E12009" s="71">
        <v>44742</v>
      </c>
      <c r="F12009" t="s">
        <v>3438</v>
      </c>
      <c r="G12009" t="s">
        <v>1912</v>
      </c>
      <c r="J12009" s="40">
        <v>500</v>
      </c>
      <c r="K12009" s="40">
        <v>0</v>
      </c>
    </row>
    <row r="12010" spans="1:11" x14ac:dyDescent="0.35">
      <c r="A12010">
        <v>31136</v>
      </c>
      <c r="B12010" t="s">
        <v>157</v>
      </c>
      <c r="C12010" s="70">
        <v>103.01</v>
      </c>
      <c r="D12010" s="70">
        <v>-12.86</v>
      </c>
      <c r="E12010" s="71">
        <v>44742</v>
      </c>
      <c r="F12010" t="s">
        <v>3438</v>
      </c>
      <c r="G12010" t="s">
        <v>1912</v>
      </c>
      <c r="J12010" s="40">
        <v>500</v>
      </c>
      <c r="K12010" s="40">
        <v>0</v>
      </c>
    </row>
    <row r="12011" spans="1:11" x14ac:dyDescent="0.35">
      <c r="A12011">
        <v>31136</v>
      </c>
      <c r="B12011" t="s">
        <v>157</v>
      </c>
      <c r="C12011" s="70">
        <v>103.01</v>
      </c>
      <c r="D12011" s="70">
        <v>-12.86</v>
      </c>
      <c r="E12011" s="71">
        <v>44742</v>
      </c>
      <c r="F12011" t="s">
        <v>3438</v>
      </c>
      <c r="G12011" t="s">
        <v>1912</v>
      </c>
      <c r="J12011" s="40">
        <v>500</v>
      </c>
      <c r="K12011" s="40">
        <v>0</v>
      </c>
    </row>
    <row r="12012" spans="1:11" x14ac:dyDescent="0.35">
      <c r="A12012">
        <v>31136</v>
      </c>
      <c r="B12012" t="s">
        <v>157</v>
      </c>
      <c r="C12012" s="70">
        <v>103.01</v>
      </c>
      <c r="D12012" s="70">
        <v>-12.86</v>
      </c>
      <c r="E12012" s="71">
        <v>44742</v>
      </c>
      <c r="F12012" t="s">
        <v>3438</v>
      </c>
      <c r="G12012" t="s">
        <v>1912</v>
      </c>
      <c r="J12012" s="40">
        <v>500</v>
      </c>
      <c r="K12012" s="40">
        <v>0</v>
      </c>
    </row>
    <row r="12013" spans="1:11" x14ac:dyDescent="0.35">
      <c r="A12013">
        <v>31136</v>
      </c>
      <c r="B12013" t="s">
        <v>157</v>
      </c>
      <c r="C12013" s="70">
        <v>103.01</v>
      </c>
      <c r="D12013" s="70">
        <v>-12.86</v>
      </c>
      <c r="E12013" s="71">
        <v>44742</v>
      </c>
      <c r="F12013" t="s">
        <v>3438</v>
      </c>
      <c r="G12013" t="s">
        <v>1912</v>
      </c>
      <c r="J12013" s="40">
        <v>500</v>
      </c>
      <c r="K12013" s="40">
        <v>0</v>
      </c>
    </row>
    <row r="12014" spans="1:11" x14ac:dyDescent="0.35">
      <c r="A12014">
        <v>31136</v>
      </c>
      <c r="B12014" t="s">
        <v>157</v>
      </c>
      <c r="C12014" s="70">
        <v>103.01</v>
      </c>
      <c r="D12014" s="70">
        <v>-12.86</v>
      </c>
      <c r="E12014" s="71">
        <v>44742</v>
      </c>
      <c r="F12014" t="s">
        <v>3438</v>
      </c>
      <c r="G12014" t="s">
        <v>1912</v>
      </c>
      <c r="J12014" s="40">
        <v>500</v>
      </c>
      <c r="K12014" s="40">
        <v>0</v>
      </c>
    </row>
    <row r="12015" spans="1:11" x14ac:dyDescent="0.35">
      <c r="A12015">
        <v>31136</v>
      </c>
      <c r="B12015" t="s">
        <v>157</v>
      </c>
      <c r="C12015" s="70">
        <v>103.01</v>
      </c>
      <c r="D12015" s="70">
        <v>-12.86</v>
      </c>
      <c r="E12015" s="71">
        <v>44742</v>
      </c>
      <c r="F12015" t="s">
        <v>3438</v>
      </c>
      <c r="G12015" t="s">
        <v>1912</v>
      </c>
      <c r="J12015" s="40">
        <v>500</v>
      </c>
      <c r="K12015" s="40">
        <v>0</v>
      </c>
    </row>
    <row r="12016" spans="1:11" x14ac:dyDescent="0.35">
      <c r="A12016">
        <v>31136</v>
      </c>
      <c r="B12016" t="s">
        <v>157</v>
      </c>
      <c r="C12016" s="70">
        <v>103.01</v>
      </c>
      <c r="D12016" s="70">
        <v>-12.86</v>
      </c>
      <c r="E12016" s="71">
        <v>44742</v>
      </c>
      <c r="F12016" t="s">
        <v>3438</v>
      </c>
      <c r="G12016" t="s">
        <v>1912</v>
      </c>
      <c r="J12016" s="40">
        <v>237.46</v>
      </c>
      <c r="K12016" s="40">
        <v>0</v>
      </c>
    </row>
    <row r="12017" spans="1:11" x14ac:dyDescent="0.35">
      <c r="A12017">
        <v>31136</v>
      </c>
      <c r="B12017" t="s">
        <v>157</v>
      </c>
      <c r="C12017" s="70">
        <v>103.01</v>
      </c>
      <c r="D12017" s="70">
        <v>-12.86</v>
      </c>
      <c r="E12017" s="71">
        <v>44742</v>
      </c>
      <c r="F12017" t="s">
        <v>3438</v>
      </c>
      <c r="G12017" t="s">
        <v>1912</v>
      </c>
      <c r="J12017" s="40">
        <v>500</v>
      </c>
      <c r="K12017" s="40">
        <v>0</v>
      </c>
    </row>
    <row r="12018" spans="1:11" x14ac:dyDescent="0.35">
      <c r="A12018">
        <v>31136</v>
      </c>
      <c r="B12018" t="s">
        <v>157</v>
      </c>
      <c r="C12018" s="70">
        <v>103.01</v>
      </c>
      <c r="D12018" s="70">
        <v>-12.86</v>
      </c>
      <c r="E12018" s="71">
        <v>44742</v>
      </c>
      <c r="F12018" t="s">
        <v>5614</v>
      </c>
      <c r="G12018" t="s">
        <v>2247</v>
      </c>
      <c r="J12018" s="40">
        <v>121.4</v>
      </c>
      <c r="K12018" s="40">
        <v>0</v>
      </c>
    </row>
    <row r="12019" spans="1:11" x14ac:dyDescent="0.35">
      <c r="A12019">
        <v>31136</v>
      </c>
      <c r="B12019" t="s">
        <v>157</v>
      </c>
      <c r="C12019" s="70">
        <v>103.01</v>
      </c>
      <c r="D12019" s="70">
        <v>-12.86</v>
      </c>
      <c r="E12019" s="71">
        <v>44773</v>
      </c>
      <c r="F12019" t="s">
        <v>15837</v>
      </c>
      <c r="G12019" t="s">
        <v>1912</v>
      </c>
      <c r="J12019" s="40">
        <v>500</v>
      </c>
      <c r="K12019" s="40">
        <v>0</v>
      </c>
    </row>
    <row r="12020" spans="1:11" x14ac:dyDescent="0.35">
      <c r="A12020">
        <v>31136</v>
      </c>
      <c r="B12020" t="s">
        <v>157</v>
      </c>
      <c r="C12020" s="70">
        <v>103.01</v>
      </c>
      <c r="D12020" s="70">
        <v>-12.86</v>
      </c>
      <c r="E12020" s="71">
        <v>44773</v>
      </c>
      <c r="F12020" t="s">
        <v>15837</v>
      </c>
      <c r="G12020" t="s">
        <v>1912</v>
      </c>
      <c r="J12020" s="40">
        <v>500</v>
      </c>
      <c r="K12020" s="40">
        <v>0</v>
      </c>
    </row>
    <row r="12021" spans="1:11" x14ac:dyDescent="0.35">
      <c r="A12021">
        <v>31136</v>
      </c>
      <c r="B12021" t="s">
        <v>157</v>
      </c>
      <c r="C12021" s="70">
        <v>103.01</v>
      </c>
      <c r="D12021" s="70">
        <v>-12.86</v>
      </c>
      <c r="E12021" s="71">
        <v>44773</v>
      </c>
      <c r="F12021" t="s">
        <v>15837</v>
      </c>
      <c r="G12021" t="s">
        <v>1912</v>
      </c>
      <c r="J12021" s="40">
        <v>500</v>
      </c>
      <c r="K12021" s="40">
        <v>0</v>
      </c>
    </row>
    <row r="12022" spans="1:11" x14ac:dyDescent="0.35">
      <c r="A12022">
        <v>31136</v>
      </c>
      <c r="B12022" t="s">
        <v>157</v>
      </c>
      <c r="C12022" s="70">
        <v>103.01</v>
      </c>
      <c r="D12022" s="70">
        <v>-12.86</v>
      </c>
      <c r="E12022" s="71">
        <v>44773</v>
      </c>
      <c r="F12022" t="s">
        <v>15837</v>
      </c>
      <c r="G12022" t="s">
        <v>1912</v>
      </c>
      <c r="J12022" s="40">
        <v>500</v>
      </c>
      <c r="K12022" s="40">
        <v>0</v>
      </c>
    </row>
    <row r="12023" spans="1:11" x14ac:dyDescent="0.35">
      <c r="A12023">
        <v>31136</v>
      </c>
      <c r="B12023" t="s">
        <v>157</v>
      </c>
      <c r="C12023" s="70">
        <v>103.01</v>
      </c>
      <c r="D12023" s="70">
        <v>-12.86</v>
      </c>
      <c r="E12023" s="71">
        <v>44773</v>
      </c>
      <c r="F12023" t="s">
        <v>15837</v>
      </c>
      <c r="G12023" t="s">
        <v>1912</v>
      </c>
      <c r="J12023" s="40">
        <v>500</v>
      </c>
      <c r="K12023" s="40">
        <v>0</v>
      </c>
    </row>
    <row r="12024" spans="1:11" x14ac:dyDescent="0.35">
      <c r="A12024">
        <v>31136</v>
      </c>
      <c r="B12024" t="s">
        <v>157</v>
      </c>
      <c r="C12024" s="70">
        <v>103.01</v>
      </c>
      <c r="D12024" s="70">
        <v>-12.86</v>
      </c>
      <c r="E12024" s="71">
        <v>44773</v>
      </c>
      <c r="F12024" t="s">
        <v>15837</v>
      </c>
      <c r="G12024" t="s">
        <v>1912</v>
      </c>
      <c r="J12024" s="40">
        <v>500</v>
      </c>
      <c r="K12024" s="40">
        <v>0</v>
      </c>
    </row>
    <row r="12025" spans="1:11" x14ac:dyDescent="0.35">
      <c r="A12025">
        <v>31136</v>
      </c>
      <c r="B12025" t="s">
        <v>157</v>
      </c>
      <c r="C12025" s="70">
        <v>103.01</v>
      </c>
      <c r="D12025" s="70">
        <v>-12.86</v>
      </c>
      <c r="E12025" s="71">
        <v>44773</v>
      </c>
      <c r="F12025" t="s">
        <v>3436</v>
      </c>
      <c r="G12025" t="s">
        <v>1912</v>
      </c>
      <c r="J12025" s="40">
        <v>500</v>
      </c>
      <c r="K12025" s="40">
        <v>0</v>
      </c>
    </row>
    <row r="12026" spans="1:11" x14ac:dyDescent="0.35">
      <c r="A12026">
        <v>31136</v>
      </c>
      <c r="B12026" t="s">
        <v>157</v>
      </c>
      <c r="C12026" s="70">
        <v>103.01</v>
      </c>
      <c r="D12026" s="70">
        <v>-12.86</v>
      </c>
      <c r="E12026" s="71">
        <v>44773</v>
      </c>
      <c r="F12026" t="s">
        <v>3436</v>
      </c>
      <c r="G12026" t="s">
        <v>1912</v>
      </c>
      <c r="J12026" s="40">
        <v>500</v>
      </c>
      <c r="K12026" s="40">
        <v>0</v>
      </c>
    </row>
    <row r="12027" spans="1:11" x14ac:dyDescent="0.35">
      <c r="A12027">
        <v>31136</v>
      </c>
      <c r="B12027" t="s">
        <v>157</v>
      </c>
      <c r="C12027" s="70">
        <v>103.01</v>
      </c>
      <c r="D12027" s="70">
        <v>-12.86</v>
      </c>
      <c r="E12027" s="71">
        <v>44773</v>
      </c>
      <c r="F12027" t="s">
        <v>3436</v>
      </c>
      <c r="G12027" t="s">
        <v>1912</v>
      </c>
      <c r="J12027" s="40">
        <v>500</v>
      </c>
      <c r="K12027" s="40">
        <v>0</v>
      </c>
    </row>
    <row r="12028" spans="1:11" x14ac:dyDescent="0.35">
      <c r="A12028">
        <v>31136</v>
      </c>
      <c r="B12028" t="s">
        <v>157</v>
      </c>
      <c r="C12028" s="70">
        <v>103.01</v>
      </c>
      <c r="D12028" s="70">
        <v>-12.86</v>
      </c>
      <c r="E12028" s="71">
        <v>44773</v>
      </c>
      <c r="F12028" t="s">
        <v>3436</v>
      </c>
      <c r="G12028" t="s">
        <v>1912</v>
      </c>
      <c r="J12028" s="40">
        <v>500</v>
      </c>
      <c r="K12028" s="40">
        <v>0</v>
      </c>
    </row>
    <row r="12029" spans="1:11" x14ac:dyDescent="0.35">
      <c r="A12029">
        <v>31136</v>
      </c>
      <c r="B12029" t="s">
        <v>157</v>
      </c>
      <c r="C12029" s="70">
        <v>103.01</v>
      </c>
      <c r="D12029" s="70">
        <v>-12.86</v>
      </c>
      <c r="E12029" s="71">
        <v>44773</v>
      </c>
      <c r="F12029" t="s">
        <v>3436</v>
      </c>
      <c r="G12029" t="s">
        <v>1912</v>
      </c>
      <c r="J12029" s="40">
        <v>500</v>
      </c>
      <c r="K12029" s="40">
        <v>0</v>
      </c>
    </row>
    <row r="12030" spans="1:11" x14ac:dyDescent="0.35">
      <c r="A12030">
        <v>31136</v>
      </c>
      <c r="B12030" t="s">
        <v>157</v>
      </c>
      <c r="C12030" s="70">
        <v>103.01</v>
      </c>
      <c r="D12030" s="70">
        <v>-12.86</v>
      </c>
      <c r="E12030" s="71">
        <v>44773</v>
      </c>
      <c r="F12030" t="s">
        <v>3436</v>
      </c>
      <c r="G12030" t="s">
        <v>1912</v>
      </c>
      <c r="J12030" s="40">
        <v>500</v>
      </c>
      <c r="K12030" s="40">
        <v>0</v>
      </c>
    </row>
    <row r="12031" spans="1:11" x14ac:dyDescent="0.35">
      <c r="A12031">
        <v>31136</v>
      </c>
      <c r="B12031" t="s">
        <v>157</v>
      </c>
      <c r="C12031" s="70">
        <v>103.01</v>
      </c>
      <c r="D12031" s="70">
        <v>-12.86</v>
      </c>
      <c r="E12031" s="71">
        <v>44773</v>
      </c>
      <c r="F12031" t="s">
        <v>3436</v>
      </c>
      <c r="G12031" t="s">
        <v>1912</v>
      </c>
      <c r="J12031" s="40">
        <v>500</v>
      </c>
      <c r="K12031" s="40">
        <v>0</v>
      </c>
    </row>
    <row r="12032" spans="1:11" x14ac:dyDescent="0.35">
      <c r="A12032">
        <v>31136</v>
      </c>
      <c r="B12032" t="s">
        <v>157</v>
      </c>
      <c r="C12032" s="70">
        <v>103.01</v>
      </c>
      <c r="D12032" s="70">
        <v>-12.86</v>
      </c>
      <c r="E12032" s="71">
        <v>44773</v>
      </c>
      <c r="F12032" t="s">
        <v>3436</v>
      </c>
      <c r="G12032" t="s">
        <v>1912</v>
      </c>
      <c r="J12032" s="40">
        <v>500</v>
      </c>
      <c r="K12032" s="40">
        <v>0</v>
      </c>
    </row>
    <row r="12033" spans="1:11" x14ac:dyDescent="0.35">
      <c r="A12033">
        <v>31136</v>
      </c>
      <c r="B12033" t="s">
        <v>157</v>
      </c>
      <c r="C12033" s="70">
        <v>103.01</v>
      </c>
      <c r="D12033" s="70">
        <v>-12.86</v>
      </c>
      <c r="E12033" s="71">
        <v>44773</v>
      </c>
      <c r="F12033" t="s">
        <v>3436</v>
      </c>
      <c r="G12033" t="s">
        <v>1912</v>
      </c>
      <c r="J12033" s="40">
        <v>500</v>
      </c>
      <c r="K12033" s="40">
        <v>0</v>
      </c>
    </row>
    <row r="12034" spans="1:11" x14ac:dyDescent="0.35">
      <c r="A12034">
        <v>31136</v>
      </c>
      <c r="B12034" t="s">
        <v>157</v>
      </c>
      <c r="C12034" s="70">
        <v>103.01</v>
      </c>
      <c r="D12034" s="70">
        <v>-12.86</v>
      </c>
      <c r="E12034" s="71">
        <v>44773</v>
      </c>
      <c r="F12034" t="s">
        <v>3436</v>
      </c>
      <c r="G12034" t="s">
        <v>1912</v>
      </c>
      <c r="J12034" s="40">
        <v>500</v>
      </c>
      <c r="K12034" s="40">
        <v>0</v>
      </c>
    </row>
    <row r="12035" spans="1:11" x14ac:dyDescent="0.35">
      <c r="A12035">
        <v>31136</v>
      </c>
      <c r="B12035" t="s">
        <v>157</v>
      </c>
      <c r="C12035" s="70">
        <v>103.01</v>
      </c>
      <c r="D12035" s="70">
        <v>-12.86</v>
      </c>
      <c r="E12035" s="71">
        <v>44773</v>
      </c>
      <c r="F12035" t="s">
        <v>3436</v>
      </c>
      <c r="G12035" t="s">
        <v>1912</v>
      </c>
      <c r="J12035" s="40">
        <v>500</v>
      </c>
      <c r="K12035" s="40">
        <v>0</v>
      </c>
    </row>
    <row r="12036" spans="1:11" x14ac:dyDescent="0.35">
      <c r="A12036">
        <v>31136</v>
      </c>
      <c r="B12036" t="s">
        <v>157</v>
      </c>
      <c r="C12036" s="70">
        <v>103.01</v>
      </c>
      <c r="D12036" s="70">
        <v>-12.86</v>
      </c>
      <c r="E12036" s="71">
        <v>44773</v>
      </c>
      <c r="F12036" t="s">
        <v>3436</v>
      </c>
      <c r="G12036" t="s">
        <v>1912</v>
      </c>
      <c r="J12036" s="40">
        <v>500</v>
      </c>
      <c r="K12036" s="40">
        <v>0</v>
      </c>
    </row>
    <row r="12037" spans="1:11" x14ac:dyDescent="0.35">
      <c r="A12037">
        <v>31136</v>
      </c>
      <c r="B12037" t="s">
        <v>157</v>
      </c>
      <c r="C12037" s="70">
        <v>103.01</v>
      </c>
      <c r="D12037" s="70">
        <v>-12.86</v>
      </c>
      <c r="E12037" s="71">
        <v>44773</v>
      </c>
      <c r="F12037" t="s">
        <v>15836</v>
      </c>
      <c r="G12037" t="s">
        <v>1912</v>
      </c>
      <c r="J12037" s="40">
        <v>500</v>
      </c>
      <c r="K12037" s="40">
        <v>0</v>
      </c>
    </row>
    <row r="12038" spans="1:11" x14ac:dyDescent="0.35">
      <c r="A12038">
        <v>31136</v>
      </c>
      <c r="B12038" t="s">
        <v>157</v>
      </c>
      <c r="C12038" s="70">
        <v>103.01</v>
      </c>
      <c r="D12038" s="70">
        <v>-12.86</v>
      </c>
      <c r="E12038" s="71">
        <v>44773</v>
      </c>
      <c r="F12038" t="s">
        <v>15836</v>
      </c>
      <c r="G12038" t="s">
        <v>1912</v>
      </c>
      <c r="J12038" s="40">
        <v>500</v>
      </c>
      <c r="K12038" s="40">
        <v>0</v>
      </c>
    </row>
    <row r="12039" spans="1:11" x14ac:dyDescent="0.35">
      <c r="A12039">
        <v>31136</v>
      </c>
      <c r="B12039" t="s">
        <v>157</v>
      </c>
      <c r="C12039" s="70">
        <v>103.01</v>
      </c>
      <c r="D12039" s="70">
        <v>-12.86</v>
      </c>
      <c r="E12039" s="71">
        <v>44773</v>
      </c>
      <c r="F12039" t="s">
        <v>15836</v>
      </c>
      <c r="G12039" t="s">
        <v>1912</v>
      </c>
      <c r="J12039" s="40">
        <v>500</v>
      </c>
      <c r="K12039" s="40">
        <v>0</v>
      </c>
    </row>
    <row r="12040" spans="1:11" x14ac:dyDescent="0.35">
      <c r="A12040">
        <v>31136</v>
      </c>
      <c r="B12040" t="s">
        <v>157</v>
      </c>
      <c r="C12040" s="70">
        <v>103.01</v>
      </c>
      <c r="D12040" s="70">
        <v>-12.86</v>
      </c>
      <c r="E12040" s="71">
        <v>44773</v>
      </c>
      <c r="F12040" t="s">
        <v>15836</v>
      </c>
      <c r="G12040" t="s">
        <v>1912</v>
      </c>
      <c r="J12040" s="40">
        <v>500</v>
      </c>
      <c r="K12040" s="40">
        <v>0</v>
      </c>
    </row>
    <row r="12041" spans="1:11" x14ac:dyDescent="0.35">
      <c r="A12041">
        <v>31136</v>
      </c>
      <c r="B12041" t="s">
        <v>157</v>
      </c>
      <c r="C12041" s="70">
        <v>103.01</v>
      </c>
      <c r="D12041" s="70">
        <v>-12.86</v>
      </c>
      <c r="E12041" s="71">
        <v>44773</v>
      </c>
      <c r="F12041" t="s">
        <v>15836</v>
      </c>
      <c r="G12041" t="s">
        <v>1912</v>
      </c>
      <c r="J12041" s="40">
        <v>500</v>
      </c>
      <c r="K12041" s="40">
        <v>0</v>
      </c>
    </row>
    <row r="12042" spans="1:11" x14ac:dyDescent="0.35">
      <c r="A12042">
        <v>31136</v>
      </c>
      <c r="B12042" t="s">
        <v>157</v>
      </c>
      <c r="C12042" s="70">
        <v>103.01</v>
      </c>
      <c r="D12042" s="70">
        <v>-12.86</v>
      </c>
      <c r="E12042" s="71">
        <v>44773</v>
      </c>
      <c r="F12042" t="s">
        <v>5303</v>
      </c>
      <c r="G12042" t="s">
        <v>2247</v>
      </c>
      <c r="J12042" s="40">
        <v>330.57</v>
      </c>
      <c r="K12042" s="40">
        <v>0</v>
      </c>
    </row>
    <row r="12043" spans="1:11" x14ac:dyDescent="0.35">
      <c r="A12043">
        <v>31136</v>
      </c>
      <c r="B12043" t="s">
        <v>157</v>
      </c>
      <c r="C12043" s="70">
        <v>103.01</v>
      </c>
      <c r="D12043" s="70">
        <v>-12.86</v>
      </c>
      <c r="E12043" s="71">
        <v>44774</v>
      </c>
      <c r="F12043" t="s">
        <v>2544</v>
      </c>
      <c r="G12043" t="s">
        <v>2142</v>
      </c>
      <c r="H12043" t="s">
        <v>2543</v>
      </c>
      <c r="I12043" t="s">
        <v>2542</v>
      </c>
      <c r="J12043" s="40">
        <v>0</v>
      </c>
      <c r="K12043" s="40">
        <v>9414</v>
      </c>
    </row>
    <row r="12044" spans="1:11" x14ac:dyDescent="0.35">
      <c r="A12044">
        <v>31136</v>
      </c>
      <c r="B12044" t="s">
        <v>157</v>
      </c>
      <c r="C12044" s="70">
        <v>103.01</v>
      </c>
      <c r="D12044" s="70">
        <v>-12.86</v>
      </c>
      <c r="E12044" s="71">
        <v>44774</v>
      </c>
      <c r="F12044" t="s">
        <v>2541</v>
      </c>
      <c r="G12044" t="s">
        <v>2142</v>
      </c>
      <c r="H12044" t="s">
        <v>2540</v>
      </c>
      <c r="I12044" t="s">
        <v>2539</v>
      </c>
      <c r="J12044" s="40">
        <v>0</v>
      </c>
      <c r="K12044" s="40">
        <v>12364.91</v>
      </c>
    </row>
    <row r="12045" spans="1:11" x14ac:dyDescent="0.35">
      <c r="A12045">
        <v>31136</v>
      </c>
      <c r="B12045" t="s">
        <v>157</v>
      </c>
      <c r="C12045" s="70">
        <v>103.01</v>
      </c>
      <c r="D12045" s="70">
        <v>-12.86</v>
      </c>
      <c r="E12045" s="71">
        <v>44804</v>
      </c>
      <c r="F12045" t="s">
        <v>2536</v>
      </c>
      <c r="G12045" t="s">
        <v>2142</v>
      </c>
      <c r="H12045" t="s">
        <v>2535</v>
      </c>
      <c r="I12045" t="s">
        <v>2534</v>
      </c>
      <c r="J12045" s="40">
        <v>0</v>
      </c>
      <c r="K12045" s="40">
        <v>13083.4</v>
      </c>
    </row>
    <row r="12046" spans="1:11" x14ac:dyDescent="0.35">
      <c r="A12046">
        <v>31136</v>
      </c>
      <c r="B12046" t="s">
        <v>157</v>
      </c>
      <c r="C12046" s="70">
        <v>103.01</v>
      </c>
      <c r="D12046" s="70">
        <v>-12.86</v>
      </c>
      <c r="E12046" s="71">
        <v>44804</v>
      </c>
      <c r="F12046" t="s">
        <v>15824</v>
      </c>
      <c r="G12046" t="s">
        <v>1912</v>
      </c>
      <c r="J12046" s="40">
        <v>500</v>
      </c>
      <c r="K12046" s="40">
        <v>0</v>
      </c>
    </row>
    <row r="12047" spans="1:11" x14ac:dyDescent="0.35">
      <c r="A12047">
        <v>31136</v>
      </c>
      <c r="B12047" t="s">
        <v>157</v>
      </c>
      <c r="C12047" s="70">
        <v>103.01</v>
      </c>
      <c r="D12047" s="70">
        <v>-12.86</v>
      </c>
      <c r="E12047" s="71">
        <v>44804</v>
      </c>
      <c r="F12047" t="s">
        <v>15824</v>
      </c>
      <c r="G12047" t="s">
        <v>1912</v>
      </c>
      <c r="J12047" s="40">
        <v>500</v>
      </c>
      <c r="K12047" s="40">
        <v>0</v>
      </c>
    </row>
    <row r="12048" spans="1:11" x14ac:dyDescent="0.35">
      <c r="A12048">
        <v>31136</v>
      </c>
      <c r="B12048" t="s">
        <v>157</v>
      </c>
      <c r="C12048" s="70">
        <v>103.01</v>
      </c>
      <c r="D12048" s="70">
        <v>-12.86</v>
      </c>
      <c r="E12048" s="71">
        <v>44804</v>
      </c>
      <c r="F12048" t="s">
        <v>15824</v>
      </c>
      <c r="G12048" t="s">
        <v>1912</v>
      </c>
      <c r="J12048" s="40">
        <v>500</v>
      </c>
      <c r="K12048" s="40">
        <v>0</v>
      </c>
    </row>
    <row r="12049" spans="1:11" x14ac:dyDescent="0.35">
      <c r="A12049">
        <v>31136</v>
      </c>
      <c r="B12049" t="s">
        <v>157</v>
      </c>
      <c r="C12049" s="70">
        <v>103.01</v>
      </c>
      <c r="D12049" s="70">
        <v>-12.86</v>
      </c>
      <c r="E12049" s="71">
        <v>44804</v>
      </c>
      <c r="F12049" t="s">
        <v>15824</v>
      </c>
      <c r="G12049" t="s">
        <v>1912</v>
      </c>
      <c r="J12049" s="40">
        <v>500</v>
      </c>
      <c r="K12049" s="40">
        <v>0</v>
      </c>
    </row>
    <row r="12050" spans="1:11" x14ac:dyDescent="0.35">
      <c r="A12050">
        <v>31136</v>
      </c>
      <c r="B12050" t="s">
        <v>157</v>
      </c>
      <c r="C12050" s="70">
        <v>103.01</v>
      </c>
      <c r="D12050" s="70">
        <v>-12.86</v>
      </c>
      <c r="E12050" s="71">
        <v>44804</v>
      </c>
      <c r="F12050" t="s">
        <v>15824</v>
      </c>
      <c r="G12050" t="s">
        <v>1912</v>
      </c>
      <c r="J12050" s="40">
        <v>500</v>
      </c>
      <c r="K12050" s="40">
        <v>0</v>
      </c>
    </row>
    <row r="12051" spans="1:11" x14ac:dyDescent="0.35">
      <c r="A12051">
        <v>31136</v>
      </c>
      <c r="B12051" t="s">
        <v>157</v>
      </c>
      <c r="C12051" s="70">
        <v>103.01</v>
      </c>
      <c r="D12051" s="70">
        <v>-12.86</v>
      </c>
      <c r="E12051" s="71">
        <v>44804</v>
      </c>
      <c r="F12051" t="s">
        <v>15824</v>
      </c>
      <c r="G12051" t="s">
        <v>1912</v>
      </c>
      <c r="J12051" s="40">
        <v>500</v>
      </c>
      <c r="K12051" s="40">
        <v>0</v>
      </c>
    </row>
    <row r="12052" spans="1:11" x14ac:dyDescent="0.35">
      <c r="A12052">
        <v>31136</v>
      </c>
      <c r="B12052" t="s">
        <v>157</v>
      </c>
      <c r="C12052" s="70">
        <v>103.01</v>
      </c>
      <c r="D12052" s="70">
        <v>-12.86</v>
      </c>
      <c r="E12052" s="71">
        <v>44804</v>
      </c>
      <c r="F12052" t="s">
        <v>15824</v>
      </c>
      <c r="G12052" t="s">
        <v>1912</v>
      </c>
      <c r="J12052" s="40">
        <v>500</v>
      </c>
      <c r="K12052" s="40">
        <v>0</v>
      </c>
    </row>
    <row r="12053" spans="1:11" x14ac:dyDescent="0.35">
      <c r="A12053">
        <v>31136</v>
      </c>
      <c r="B12053" t="s">
        <v>157</v>
      </c>
      <c r="C12053" s="70">
        <v>103.01</v>
      </c>
      <c r="D12053" s="70">
        <v>-12.86</v>
      </c>
      <c r="E12053" s="71">
        <v>44804</v>
      </c>
      <c r="F12053" t="s">
        <v>15824</v>
      </c>
      <c r="G12053" t="s">
        <v>1912</v>
      </c>
      <c r="J12053" s="40">
        <v>500</v>
      </c>
      <c r="K12053" s="40">
        <v>0</v>
      </c>
    </row>
    <row r="12054" spans="1:11" x14ac:dyDescent="0.35">
      <c r="A12054">
        <v>31136</v>
      </c>
      <c r="B12054" t="s">
        <v>157</v>
      </c>
      <c r="C12054" s="70">
        <v>103.01</v>
      </c>
      <c r="D12054" s="70">
        <v>-12.86</v>
      </c>
      <c r="E12054" s="71">
        <v>44804</v>
      </c>
      <c r="F12054" t="s">
        <v>15824</v>
      </c>
      <c r="G12054" t="s">
        <v>1912</v>
      </c>
      <c r="J12054" s="40">
        <v>500</v>
      </c>
      <c r="K12054" s="40">
        <v>0</v>
      </c>
    </row>
    <row r="12055" spans="1:11" x14ac:dyDescent="0.35">
      <c r="A12055">
        <v>31136</v>
      </c>
      <c r="B12055" t="s">
        <v>157</v>
      </c>
      <c r="C12055" s="70">
        <v>103.01</v>
      </c>
      <c r="D12055" s="70">
        <v>-12.86</v>
      </c>
      <c r="E12055" s="71">
        <v>44804</v>
      </c>
      <c r="F12055" t="s">
        <v>15824</v>
      </c>
      <c r="G12055" t="s">
        <v>1912</v>
      </c>
      <c r="J12055" s="40">
        <v>500</v>
      </c>
      <c r="K12055" s="40">
        <v>0</v>
      </c>
    </row>
    <row r="12056" spans="1:11" x14ac:dyDescent="0.35">
      <c r="A12056">
        <v>31136</v>
      </c>
      <c r="B12056" t="s">
        <v>157</v>
      </c>
      <c r="C12056" s="70">
        <v>103.01</v>
      </c>
      <c r="D12056" s="70">
        <v>-12.86</v>
      </c>
      <c r="E12056" s="71">
        <v>44804</v>
      </c>
      <c r="F12056" t="s">
        <v>15824</v>
      </c>
      <c r="G12056" t="s">
        <v>1912</v>
      </c>
      <c r="J12056" s="40">
        <v>500</v>
      </c>
      <c r="K12056" s="40">
        <v>0</v>
      </c>
    </row>
    <row r="12057" spans="1:11" x14ac:dyDescent="0.35">
      <c r="A12057">
        <v>31136</v>
      </c>
      <c r="B12057" t="s">
        <v>157</v>
      </c>
      <c r="C12057" s="70">
        <v>103.01</v>
      </c>
      <c r="D12057" s="70">
        <v>-12.86</v>
      </c>
      <c r="E12057" s="71">
        <v>44804</v>
      </c>
      <c r="F12057" t="s">
        <v>15824</v>
      </c>
      <c r="G12057" t="s">
        <v>1912</v>
      </c>
      <c r="J12057" s="40">
        <v>500</v>
      </c>
      <c r="K12057" s="40">
        <v>0</v>
      </c>
    </row>
    <row r="12058" spans="1:11" x14ac:dyDescent="0.35">
      <c r="A12058">
        <v>31136</v>
      </c>
      <c r="B12058" t="s">
        <v>157</v>
      </c>
      <c r="C12058" s="70">
        <v>103.01</v>
      </c>
      <c r="D12058" s="70">
        <v>-12.86</v>
      </c>
      <c r="E12058" s="71">
        <v>44804</v>
      </c>
      <c r="F12058" t="s">
        <v>15824</v>
      </c>
      <c r="G12058" t="s">
        <v>1912</v>
      </c>
      <c r="J12058" s="40">
        <v>500</v>
      </c>
      <c r="K12058" s="40">
        <v>0</v>
      </c>
    </row>
    <row r="12059" spans="1:11" x14ac:dyDescent="0.35">
      <c r="A12059">
        <v>31136</v>
      </c>
      <c r="B12059" t="s">
        <v>157</v>
      </c>
      <c r="C12059" s="70">
        <v>103.01</v>
      </c>
      <c r="D12059" s="70">
        <v>-12.86</v>
      </c>
      <c r="E12059" s="71">
        <v>44804</v>
      </c>
      <c r="F12059" t="s">
        <v>15824</v>
      </c>
      <c r="G12059" t="s">
        <v>1912</v>
      </c>
      <c r="J12059" s="40">
        <v>500</v>
      </c>
      <c r="K12059" s="40">
        <v>0</v>
      </c>
    </row>
    <row r="12060" spans="1:11" x14ac:dyDescent="0.35">
      <c r="A12060">
        <v>31136</v>
      </c>
      <c r="B12060" t="s">
        <v>157</v>
      </c>
      <c r="C12060" s="70">
        <v>103.01</v>
      </c>
      <c r="D12060" s="70">
        <v>-12.86</v>
      </c>
      <c r="E12060" s="71">
        <v>44804</v>
      </c>
      <c r="F12060" t="s">
        <v>15824</v>
      </c>
      <c r="G12060" t="s">
        <v>1912</v>
      </c>
      <c r="J12060" s="40">
        <v>500</v>
      </c>
      <c r="K12060" s="40">
        <v>0</v>
      </c>
    </row>
    <row r="12061" spans="1:11" x14ac:dyDescent="0.35">
      <c r="A12061">
        <v>31136</v>
      </c>
      <c r="B12061" t="s">
        <v>157</v>
      </c>
      <c r="C12061" s="70">
        <v>103.01</v>
      </c>
      <c r="D12061" s="70">
        <v>-12.86</v>
      </c>
      <c r="E12061" s="71">
        <v>44804</v>
      </c>
      <c r="F12061" t="s">
        <v>15824</v>
      </c>
      <c r="G12061" t="s">
        <v>1912</v>
      </c>
      <c r="J12061" s="40">
        <v>500</v>
      </c>
      <c r="K12061" s="40">
        <v>0</v>
      </c>
    </row>
    <row r="12062" spans="1:11" x14ac:dyDescent="0.35">
      <c r="A12062">
        <v>31136</v>
      </c>
      <c r="B12062" t="s">
        <v>157</v>
      </c>
      <c r="C12062" s="70">
        <v>103.01</v>
      </c>
      <c r="D12062" s="70">
        <v>-12.86</v>
      </c>
      <c r="E12062" s="71">
        <v>44804</v>
      </c>
      <c r="F12062" t="s">
        <v>15824</v>
      </c>
      <c r="G12062" t="s">
        <v>1912</v>
      </c>
      <c r="J12062" s="40">
        <v>500</v>
      </c>
      <c r="K12062" s="40">
        <v>0</v>
      </c>
    </row>
    <row r="12063" spans="1:11" x14ac:dyDescent="0.35">
      <c r="A12063">
        <v>31136</v>
      </c>
      <c r="B12063" t="s">
        <v>157</v>
      </c>
      <c r="C12063" s="70">
        <v>103.01</v>
      </c>
      <c r="D12063" s="70">
        <v>-12.86</v>
      </c>
      <c r="E12063" s="71">
        <v>44804</v>
      </c>
      <c r="F12063" t="s">
        <v>15824</v>
      </c>
      <c r="G12063" t="s">
        <v>1912</v>
      </c>
      <c r="J12063" s="40">
        <v>500</v>
      </c>
      <c r="K12063" s="40">
        <v>0</v>
      </c>
    </row>
    <row r="12064" spans="1:11" x14ac:dyDescent="0.35">
      <c r="A12064">
        <v>31136</v>
      </c>
      <c r="B12064" t="s">
        <v>157</v>
      </c>
      <c r="C12064" s="70">
        <v>103.01</v>
      </c>
      <c r="D12064" s="70">
        <v>-12.86</v>
      </c>
      <c r="E12064" s="71">
        <v>44804</v>
      </c>
      <c r="F12064" t="s">
        <v>15824</v>
      </c>
      <c r="G12064" t="s">
        <v>1912</v>
      </c>
      <c r="J12064" s="40">
        <v>500</v>
      </c>
      <c r="K12064" s="40">
        <v>0</v>
      </c>
    </row>
    <row r="12065" spans="1:11" x14ac:dyDescent="0.35">
      <c r="A12065">
        <v>31136</v>
      </c>
      <c r="B12065" t="s">
        <v>157</v>
      </c>
      <c r="C12065" s="70">
        <v>103.01</v>
      </c>
      <c r="D12065" s="70">
        <v>-12.86</v>
      </c>
      <c r="E12065" s="71">
        <v>44804</v>
      </c>
      <c r="F12065" t="s">
        <v>15824</v>
      </c>
      <c r="G12065" t="s">
        <v>1912</v>
      </c>
      <c r="J12065" s="40">
        <v>500</v>
      </c>
      <c r="K12065" s="40">
        <v>0</v>
      </c>
    </row>
    <row r="12066" spans="1:11" x14ac:dyDescent="0.35">
      <c r="A12066">
        <v>31136</v>
      </c>
      <c r="B12066" t="s">
        <v>157</v>
      </c>
      <c r="C12066" s="70">
        <v>103.01</v>
      </c>
      <c r="D12066" s="70">
        <v>-12.86</v>
      </c>
      <c r="E12066" s="71">
        <v>44804</v>
      </c>
      <c r="F12066" t="s">
        <v>15824</v>
      </c>
      <c r="G12066" t="s">
        <v>1912</v>
      </c>
      <c r="J12066" s="40">
        <v>500</v>
      </c>
      <c r="K12066" s="40">
        <v>0</v>
      </c>
    </row>
    <row r="12067" spans="1:11" x14ac:dyDescent="0.35">
      <c r="A12067">
        <v>31136</v>
      </c>
      <c r="B12067" t="s">
        <v>157</v>
      </c>
      <c r="C12067" s="70">
        <v>103.01</v>
      </c>
      <c r="D12067" s="70">
        <v>-12.86</v>
      </c>
      <c r="E12067" s="71">
        <v>44804</v>
      </c>
      <c r="F12067" t="s">
        <v>5120</v>
      </c>
      <c r="G12067" t="s">
        <v>2247</v>
      </c>
      <c r="H12067" t="s">
        <v>2265</v>
      </c>
      <c r="J12067" s="40">
        <v>0</v>
      </c>
      <c r="K12067" s="40">
        <v>302.11</v>
      </c>
    </row>
    <row r="12068" spans="1:11" x14ac:dyDescent="0.35">
      <c r="A12068">
        <v>31136</v>
      </c>
      <c r="B12068" t="s">
        <v>157</v>
      </c>
      <c r="C12068" s="70">
        <v>103.01</v>
      </c>
      <c r="D12068" s="70">
        <v>-12.86</v>
      </c>
      <c r="E12068" s="71">
        <v>44834</v>
      </c>
      <c r="F12068" t="s">
        <v>4708</v>
      </c>
      <c r="G12068" t="s">
        <v>2247</v>
      </c>
      <c r="H12068" t="s">
        <v>2262</v>
      </c>
      <c r="J12068" s="40">
        <v>145.37</v>
      </c>
      <c r="K12068" s="40">
        <v>0</v>
      </c>
    </row>
    <row r="12069" spans="1:11" x14ac:dyDescent="0.35">
      <c r="A12069">
        <v>31136</v>
      </c>
      <c r="B12069" t="s">
        <v>157</v>
      </c>
      <c r="C12069" s="70">
        <v>103.01</v>
      </c>
      <c r="D12069" s="70">
        <v>-12.86</v>
      </c>
      <c r="E12069" s="71">
        <v>44865</v>
      </c>
      <c r="F12069" t="s">
        <v>4483</v>
      </c>
      <c r="G12069" t="s">
        <v>2247</v>
      </c>
      <c r="H12069" t="s">
        <v>1919</v>
      </c>
      <c r="I12069" t="s">
        <v>1919</v>
      </c>
      <c r="J12069" s="40">
        <v>0</v>
      </c>
      <c r="K12069" s="40">
        <v>8.85</v>
      </c>
    </row>
    <row r="12070" spans="1:11" x14ac:dyDescent="0.35">
      <c r="A12070">
        <v>31136</v>
      </c>
      <c r="B12070" t="s">
        <v>157</v>
      </c>
      <c r="C12070" s="70">
        <v>103.01</v>
      </c>
      <c r="D12070" s="70">
        <v>-12.86</v>
      </c>
      <c r="E12070" s="71">
        <v>44895</v>
      </c>
      <c r="F12070" t="s">
        <v>4000</v>
      </c>
      <c r="G12070" t="s">
        <v>2247</v>
      </c>
      <c r="H12070" t="s">
        <v>1916</v>
      </c>
      <c r="I12070" t="s">
        <v>1916</v>
      </c>
      <c r="J12070" s="40">
        <v>0</v>
      </c>
      <c r="K12070" s="40">
        <v>62.42</v>
      </c>
    </row>
    <row r="12071" spans="1:11" x14ac:dyDescent="0.35">
      <c r="A12071">
        <v>31136</v>
      </c>
      <c r="B12071" t="s">
        <v>157</v>
      </c>
      <c r="C12071" s="70">
        <v>103.01</v>
      </c>
      <c r="D12071" s="70">
        <v>-12.86</v>
      </c>
      <c r="E12071" s="71">
        <v>44926</v>
      </c>
      <c r="F12071" t="s">
        <v>3650</v>
      </c>
      <c r="G12071" t="s">
        <v>2247</v>
      </c>
      <c r="H12071" t="s">
        <v>1911</v>
      </c>
      <c r="I12071" t="s">
        <v>1911</v>
      </c>
      <c r="J12071" s="40">
        <v>54.87</v>
      </c>
      <c r="K12071" s="40">
        <v>0</v>
      </c>
    </row>
    <row r="12072" spans="1:11" x14ac:dyDescent="0.35">
      <c r="A12072">
        <v>31136</v>
      </c>
      <c r="B12072" t="s">
        <v>157</v>
      </c>
      <c r="C12072" s="70">
        <v>103.01</v>
      </c>
      <c r="D12072" s="70">
        <v>-12.86</v>
      </c>
      <c r="E12072" s="71">
        <v>44926</v>
      </c>
      <c r="F12072" t="s">
        <v>16576</v>
      </c>
      <c r="G12072" t="s">
        <v>1907</v>
      </c>
      <c r="H12072" t="s">
        <v>4965</v>
      </c>
      <c r="I12072" t="s">
        <v>4965</v>
      </c>
      <c r="J12072" s="40">
        <v>2500</v>
      </c>
      <c r="K12072" s="40">
        <v>0</v>
      </c>
    </row>
    <row r="12073" spans="1:11" x14ac:dyDescent="0.35">
      <c r="A12073">
        <v>31136</v>
      </c>
      <c r="B12073" t="s">
        <v>157</v>
      </c>
      <c r="C12073" s="70">
        <v>103.01</v>
      </c>
      <c r="D12073" s="70">
        <v>-12.86</v>
      </c>
      <c r="E12073" s="71">
        <v>44926</v>
      </c>
      <c r="F12073" t="s">
        <v>3564</v>
      </c>
      <c r="G12073" t="s">
        <v>1907</v>
      </c>
      <c r="H12073" t="s">
        <v>3563</v>
      </c>
      <c r="I12073" t="s">
        <v>3563</v>
      </c>
      <c r="J12073" s="40">
        <v>0</v>
      </c>
      <c r="K12073" s="40">
        <v>47.27</v>
      </c>
    </row>
    <row r="12074" spans="1:11" x14ac:dyDescent="0.35">
      <c r="A12074">
        <v>31136</v>
      </c>
      <c r="B12074" t="s">
        <v>157</v>
      </c>
      <c r="C12074" s="70">
        <v>103.01</v>
      </c>
      <c r="D12074" s="70">
        <v>-12.86</v>
      </c>
      <c r="E12074" s="71">
        <v>44926</v>
      </c>
      <c r="F12074" t="s">
        <v>3562</v>
      </c>
      <c r="G12074" t="s">
        <v>1907</v>
      </c>
      <c r="H12074" t="s">
        <v>2539</v>
      </c>
      <c r="I12074" t="s">
        <v>2539</v>
      </c>
      <c r="J12074" s="40">
        <v>99.97</v>
      </c>
      <c r="K12074" s="40">
        <v>0</v>
      </c>
    </row>
    <row r="12075" spans="1:11" x14ac:dyDescent="0.35">
      <c r="A12075">
        <v>31136</v>
      </c>
      <c r="B12075" t="s">
        <v>157</v>
      </c>
      <c r="C12075" s="70">
        <v>103.01</v>
      </c>
      <c r="D12075" s="70">
        <v>-12.86</v>
      </c>
      <c r="E12075" s="71">
        <v>44926</v>
      </c>
      <c r="F12075" t="s">
        <v>3561</v>
      </c>
      <c r="G12075" t="s">
        <v>1907</v>
      </c>
      <c r="H12075" t="s">
        <v>2542</v>
      </c>
      <c r="I12075" t="s">
        <v>2542</v>
      </c>
      <c r="J12075" s="40">
        <v>0</v>
      </c>
      <c r="K12075" s="40">
        <v>85.54</v>
      </c>
    </row>
    <row r="12076" spans="1:11" x14ac:dyDescent="0.35">
      <c r="A12076">
        <v>31136</v>
      </c>
      <c r="B12076" t="s">
        <v>157</v>
      </c>
      <c r="C12076" s="70">
        <v>103.01</v>
      </c>
      <c r="D12076" s="70">
        <v>-12.86</v>
      </c>
      <c r="E12076" s="71">
        <v>44926</v>
      </c>
      <c r="F12076" t="s">
        <v>3560</v>
      </c>
      <c r="G12076" t="s">
        <v>1907</v>
      </c>
      <c r="H12076" t="s">
        <v>2547</v>
      </c>
      <c r="I12076" t="s">
        <v>2547</v>
      </c>
      <c r="J12076" s="40">
        <v>0</v>
      </c>
      <c r="K12076" s="40">
        <v>169.22</v>
      </c>
    </row>
    <row r="12077" spans="1:11" x14ac:dyDescent="0.35">
      <c r="A12077">
        <v>31136</v>
      </c>
      <c r="B12077" t="s">
        <v>157</v>
      </c>
      <c r="C12077" s="70">
        <v>103.01</v>
      </c>
      <c r="D12077" s="70">
        <v>-12.86</v>
      </c>
      <c r="E12077" s="71">
        <v>44926</v>
      </c>
      <c r="F12077" t="s">
        <v>3559</v>
      </c>
      <c r="G12077" t="s">
        <v>1907</v>
      </c>
      <c r="H12077" t="s">
        <v>2550</v>
      </c>
      <c r="I12077" t="s">
        <v>2550</v>
      </c>
      <c r="J12077" s="40">
        <v>110.95</v>
      </c>
      <c r="K12077" s="40">
        <v>0</v>
      </c>
    </row>
    <row r="12078" spans="1:11" x14ac:dyDescent="0.35">
      <c r="A12078">
        <v>31136</v>
      </c>
      <c r="B12078" t="s">
        <v>157</v>
      </c>
      <c r="C12078" s="70">
        <v>103.01</v>
      </c>
      <c r="D12078" s="70">
        <v>-12.86</v>
      </c>
      <c r="E12078" s="71">
        <v>44926</v>
      </c>
      <c r="F12078" t="s">
        <v>3558</v>
      </c>
      <c r="G12078" t="s">
        <v>1907</v>
      </c>
      <c r="H12078" t="s">
        <v>2564</v>
      </c>
      <c r="I12078" t="s">
        <v>2564</v>
      </c>
      <c r="J12078" s="40">
        <v>39.67</v>
      </c>
      <c r="K12078" s="40">
        <v>0</v>
      </c>
    </row>
    <row r="12079" spans="1:11" x14ac:dyDescent="0.35">
      <c r="A12079">
        <v>31136</v>
      </c>
      <c r="B12079" t="s">
        <v>157</v>
      </c>
      <c r="C12079" s="70">
        <v>103.01</v>
      </c>
      <c r="D12079" s="70">
        <v>-12.86</v>
      </c>
      <c r="E12079" s="71">
        <v>44926</v>
      </c>
      <c r="F12079" t="s">
        <v>3557</v>
      </c>
      <c r="G12079" t="s">
        <v>1907</v>
      </c>
      <c r="H12079" t="s">
        <v>2558</v>
      </c>
      <c r="I12079" t="s">
        <v>2558</v>
      </c>
      <c r="J12079" s="40">
        <v>0</v>
      </c>
      <c r="K12079" s="40">
        <v>157.16</v>
      </c>
    </row>
    <row r="12080" spans="1:11" x14ac:dyDescent="0.35">
      <c r="A12080">
        <v>31136</v>
      </c>
      <c r="B12080" t="s">
        <v>157</v>
      </c>
      <c r="C12080" s="70">
        <v>103.01</v>
      </c>
      <c r="D12080" s="70">
        <v>-12.86</v>
      </c>
      <c r="E12080" s="71">
        <v>44926</v>
      </c>
      <c r="F12080" t="s">
        <v>3556</v>
      </c>
      <c r="G12080" t="s">
        <v>1907</v>
      </c>
      <c r="H12080" t="s">
        <v>2561</v>
      </c>
      <c r="I12080" t="s">
        <v>2561</v>
      </c>
      <c r="J12080" s="40">
        <v>394.77</v>
      </c>
      <c r="K12080" s="40">
        <v>0</v>
      </c>
    </row>
    <row r="12081" spans="1:11" x14ac:dyDescent="0.35">
      <c r="A12081">
        <v>31136</v>
      </c>
      <c r="B12081" t="s">
        <v>157</v>
      </c>
      <c r="C12081" s="70">
        <v>103.01</v>
      </c>
      <c r="D12081" s="70">
        <v>-12.86</v>
      </c>
      <c r="E12081" s="71">
        <v>44926</v>
      </c>
      <c r="F12081" t="s">
        <v>3555</v>
      </c>
      <c r="G12081" t="s">
        <v>1907</v>
      </c>
      <c r="H12081" t="s">
        <v>3551</v>
      </c>
      <c r="I12081" t="s">
        <v>3551</v>
      </c>
      <c r="J12081" s="40">
        <v>545.04</v>
      </c>
      <c r="K12081" s="40">
        <v>0</v>
      </c>
    </row>
    <row r="12082" spans="1:11" x14ac:dyDescent="0.35">
      <c r="A12082">
        <v>31136</v>
      </c>
      <c r="B12082" t="s">
        <v>157</v>
      </c>
      <c r="C12082" s="70">
        <v>103.01</v>
      </c>
      <c r="D12082" s="70">
        <v>-12.86</v>
      </c>
      <c r="E12082" s="71">
        <v>44926</v>
      </c>
      <c r="F12082" t="s">
        <v>3554</v>
      </c>
      <c r="G12082" t="s">
        <v>1907</v>
      </c>
      <c r="H12082" t="s">
        <v>3551</v>
      </c>
      <c r="I12082" t="s">
        <v>3551</v>
      </c>
      <c r="J12082" s="40">
        <v>34.700000000000003</v>
      </c>
      <c r="K12082" s="40">
        <v>0</v>
      </c>
    </row>
    <row r="12083" spans="1:11" x14ac:dyDescent="0.35">
      <c r="A12083">
        <v>31136</v>
      </c>
      <c r="B12083" t="s">
        <v>157</v>
      </c>
      <c r="C12083" s="70">
        <v>103.01</v>
      </c>
      <c r="D12083" s="70">
        <v>-12.86</v>
      </c>
      <c r="E12083" s="71">
        <v>44926</v>
      </c>
      <c r="F12083" t="s">
        <v>3553</v>
      </c>
      <c r="G12083" t="s">
        <v>1907</v>
      </c>
      <c r="H12083" t="s">
        <v>3551</v>
      </c>
      <c r="I12083" t="s">
        <v>3551</v>
      </c>
      <c r="J12083" s="40">
        <v>0</v>
      </c>
      <c r="K12083" s="40">
        <v>372.54</v>
      </c>
    </row>
    <row r="12084" spans="1:11" x14ac:dyDescent="0.35">
      <c r="A12084">
        <v>31136</v>
      </c>
      <c r="B12084" t="s">
        <v>157</v>
      </c>
      <c r="C12084" s="70">
        <v>103.01</v>
      </c>
      <c r="D12084" s="70">
        <v>-12.86</v>
      </c>
      <c r="E12084" s="71">
        <v>44926</v>
      </c>
      <c r="F12084" t="s">
        <v>3552</v>
      </c>
      <c r="G12084" t="s">
        <v>1907</v>
      </c>
      <c r="H12084" t="s">
        <v>3551</v>
      </c>
      <c r="I12084" t="s">
        <v>3551</v>
      </c>
      <c r="J12084" s="40">
        <v>0</v>
      </c>
      <c r="K12084" s="40">
        <v>76.72</v>
      </c>
    </row>
    <row r="12085" spans="1:11" x14ac:dyDescent="0.35">
      <c r="A12085">
        <v>31136</v>
      </c>
      <c r="B12085" t="s">
        <v>157</v>
      </c>
      <c r="C12085" s="70">
        <v>103.01</v>
      </c>
      <c r="D12085" s="70">
        <v>-12.86</v>
      </c>
      <c r="E12085" s="71">
        <v>44926</v>
      </c>
      <c r="F12085" t="s">
        <v>3550</v>
      </c>
      <c r="G12085" t="s">
        <v>1907</v>
      </c>
      <c r="H12085" t="s">
        <v>3549</v>
      </c>
      <c r="I12085" t="s">
        <v>3549</v>
      </c>
      <c r="J12085" s="40">
        <v>41.84</v>
      </c>
      <c r="K12085" s="40">
        <v>0</v>
      </c>
    </row>
    <row r="12086" spans="1:11" x14ac:dyDescent="0.35">
      <c r="A12086">
        <v>31136</v>
      </c>
      <c r="B12086" t="s">
        <v>157</v>
      </c>
      <c r="C12086" s="70">
        <v>103.01</v>
      </c>
      <c r="D12086" s="70">
        <v>-12.86</v>
      </c>
      <c r="E12086" s="71">
        <v>44926</v>
      </c>
      <c r="F12086" t="s">
        <v>3548</v>
      </c>
      <c r="G12086" t="s">
        <v>1907</v>
      </c>
      <c r="H12086" t="s">
        <v>3547</v>
      </c>
      <c r="I12086" t="s">
        <v>3547</v>
      </c>
      <c r="J12086" s="40">
        <v>227.6</v>
      </c>
      <c r="K12086" s="40">
        <v>0</v>
      </c>
    </row>
    <row r="12087" spans="1:11" x14ac:dyDescent="0.35">
      <c r="A12087">
        <v>31136</v>
      </c>
      <c r="B12087" t="s">
        <v>157</v>
      </c>
      <c r="C12087" s="70">
        <v>103.01</v>
      </c>
      <c r="D12087" s="70">
        <v>-12.86</v>
      </c>
      <c r="E12087" s="71">
        <v>44926</v>
      </c>
      <c r="F12087" t="s">
        <v>3546</v>
      </c>
      <c r="G12087" t="s">
        <v>1907</v>
      </c>
      <c r="H12087" t="s">
        <v>3545</v>
      </c>
      <c r="I12087" t="s">
        <v>3545</v>
      </c>
      <c r="J12087" s="40">
        <v>0</v>
      </c>
      <c r="K12087" s="40">
        <v>298.27</v>
      </c>
    </row>
    <row r="12088" spans="1:11" x14ac:dyDescent="0.35">
      <c r="A12088">
        <v>31136</v>
      </c>
      <c r="B12088" t="s">
        <v>157</v>
      </c>
      <c r="C12088" s="70">
        <v>103.01</v>
      </c>
      <c r="D12088" s="70">
        <v>-12.86</v>
      </c>
      <c r="E12088" s="71">
        <v>44926</v>
      </c>
      <c r="F12088" t="s">
        <v>3544</v>
      </c>
      <c r="G12088" t="s">
        <v>1907</v>
      </c>
      <c r="H12088" t="s">
        <v>3543</v>
      </c>
      <c r="I12088" t="s">
        <v>3543</v>
      </c>
      <c r="J12088" s="40">
        <v>413.53</v>
      </c>
      <c r="K12088" s="40">
        <v>0</v>
      </c>
    </row>
    <row r="12089" spans="1:11" x14ac:dyDescent="0.35">
      <c r="A12089">
        <v>31136</v>
      </c>
      <c r="B12089" t="s">
        <v>157</v>
      </c>
      <c r="C12089" s="70">
        <v>103.01</v>
      </c>
      <c r="D12089" s="70">
        <v>-12.86</v>
      </c>
      <c r="E12089" s="71">
        <v>44926</v>
      </c>
      <c r="F12089" t="s">
        <v>16623</v>
      </c>
      <c r="G12089" t="s">
        <v>1907</v>
      </c>
      <c r="H12089" t="s">
        <v>16622</v>
      </c>
      <c r="I12089" t="s">
        <v>16622</v>
      </c>
      <c r="J12089" s="40">
        <v>0</v>
      </c>
      <c r="K12089" s="40">
        <v>24</v>
      </c>
    </row>
    <row r="12090" spans="1:11" x14ac:dyDescent="0.35">
      <c r="A12090">
        <v>31136</v>
      </c>
      <c r="B12090" t="s">
        <v>157</v>
      </c>
      <c r="C12090" s="70">
        <v>103.01</v>
      </c>
      <c r="D12090" s="70">
        <v>-12.86</v>
      </c>
      <c r="E12090" s="71">
        <v>44926</v>
      </c>
      <c r="F12090" t="s">
        <v>16621</v>
      </c>
      <c r="G12090" t="s">
        <v>1907</v>
      </c>
      <c r="H12090" t="s">
        <v>16619</v>
      </c>
      <c r="I12090" t="s">
        <v>16619</v>
      </c>
      <c r="J12090" s="40">
        <v>0</v>
      </c>
      <c r="K12090" s="40">
        <v>24</v>
      </c>
    </row>
    <row r="12091" spans="1:11" x14ac:dyDescent="0.35">
      <c r="A12091">
        <v>31136</v>
      </c>
      <c r="B12091" t="s">
        <v>157</v>
      </c>
      <c r="C12091" s="70">
        <v>103.01</v>
      </c>
      <c r="D12091" s="70">
        <v>-12.86</v>
      </c>
      <c r="E12091" s="71">
        <v>44926</v>
      </c>
      <c r="F12091" t="s">
        <v>16620</v>
      </c>
      <c r="G12091" t="s">
        <v>1907</v>
      </c>
      <c r="H12091" t="s">
        <v>16619</v>
      </c>
      <c r="I12091" t="s">
        <v>16619</v>
      </c>
      <c r="J12091" s="40">
        <v>0</v>
      </c>
      <c r="K12091" s="40">
        <v>24</v>
      </c>
    </row>
    <row r="12092" spans="1:11" x14ac:dyDescent="0.35">
      <c r="A12092">
        <v>31136</v>
      </c>
      <c r="B12092" t="s">
        <v>157</v>
      </c>
      <c r="C12092" s="70">
        <v>103.01</v>
      </c>
      <c r="D12092" s="70">
        <v>-12.86</v>
      </c>
      <c r="E12092" s="71">
        <v>44926</v>
      </c>
      <c r="F12092" t="s">
        <v>3477</v>
      </c>
      <c r="G12092" t="s">
        <v>2247</v>
      </c>
      <c r="H12092" t="s">
        <v>1911</v>
      </c>
      <c r="I12092" t="s">
        <v>1911</v>
      </c>
      <c r="J12092" s="40">
        <v>0</v>
      </c>
      <c r="K12092" s="40">
        <v>91.15</v>
      </c>
    </row>
    <row r="12093" spans="1:11" x14ac:dyDescent="0.35">
      <c r="A12093">
        <v>31136</v>
      </c>
      <c r="B12093" t="s">
        <v>157</v>
      </c>
      <c r="C12093" s="70">
        <v>103.01</v>
      </c>
      <c r="D12093" s="70">
        <v>-12.86</v>
      </c>
      <c r="E12093" s="71">
        <v>44926</v>
      </c>
      <c r="F12093" t="s">
        <v>2510</v>
      </c>
      <c r="G12093" t="s">
        <v>2142</v>
      </c>
      <c r="H12093" t="s">
        <v>2509</v>
      </c>
      <c r="I12093" t="s">
        <v>2508</v>
      </c>
      <c r="J12093" s="40">
        <v>0</v>
      </c>
      <c r="K12093" s="40">
        <v>707.01</v>
      </c>
    </row>
    <row r="12094" spans="1:11" x14ac:dyDescent="0.35">
      <c r="A12094">
        <v>31136</v>
      </c>
      <c r="B12094" t="s">
        <v>157</v>
      </c>
      <c r="C12094" s="70">
        <v>103.01</v>
      </c>
      <c r="D12094" s="70">
        <v>-12.86</v>
      </c>
      <c r="E12094" s="71">
        <v>44926</v>
      </c>
      <c r="F12094" t="s">
        <v>2507</v>
      </c>
      <c r="G12094" t="s">
        <v>2142</v>
      </c>
      <c r="H12094" t="s">
        <v>2506</v>
      </c>
      <c r="I12094" t="s">
        <v>2505</v>
      </c>
      <c r="J12094" s="40">
        <v>0</v>
      </c>
      <c r="K12094" s="40">
        <v>500.06</v>
      </c>
    </row>
    <row r="12095" spans="1:11" x14ac:dyDescent="0.35">
      <c r="A12095">
        <v>31136</v>
      </c>
      <c r="B12095" t="s">
        <v>157</v>
      </c>
      <c r="C12095" s="70">
        <v>103.01</v>
      </c>
      <c r="D12095" s="70">
        <v>-12.86</v>
      </c>
      <c r="E12095" s="71">
        <v>44926</v>
      </c>
      <c r="F12095" t="s">
        <v>1908</v>
      </c>
      <c r="G12095" t="s">
        <v>1907</v>
      </c>
      <c r="J12095" s="40">
        <v>0</v>
      </c>
      <c r="K12095" s="40">
        <v>0</v>
      </c>
    </row>
    <row r="12096" spans="1:11" x14ac:dyDescent="0.35">
      <c r="A12096">
        <v>31136</v>
      </c>
      <c r="B12096" t="s">
        <v>157</v>
      </c>
      <c r="C12096" s="70">
        <v>103.01</v>
      </c>
      <c r="D12096" s="70">
        <v>-12.86</v>
      </c>
      <c r="E12096" s="71">
        <v>44926</v>
      </c>
      <c r="F12096" t="s">
        <v>3466</v>
      </c>
      <c r="G12096" t="s">
        <v>2247</v>
      </c>
      <c r="H12096" t="s">
        <v>1911</v>
      </c>
      <c r="I12096" t="s">
        <v>1911</v>
      </c>
      <c r="J12096" s="40">
        <v>119.97</v>
      </c>
      <c r="K12096" s="40">
        <v>0</v>
      </c>
    </row>
    <row r="12097" spans="1:11" x14ac:dyDescent="0.35">
      <c r="A12097">
        <v>31139</v>
      </c>
      <c r="B12097" t="s">
        <v>158</v>
      </c>
      <c r="C12097" s="70">
        <v>0</v>
      </c>
      <c r="D12097" s="70">
        <v>0</v>
      </c>
      <c r="E12097" s="71">
        <v>44926</v>
      </c>
      <c r="F12097" t="s">
        <v>15809</v>
      </c>
      <c r="G12097" t="s">
        <v>1912</v>
      </c>
      <c r="H12097" t="s">
        <v>15804</v>
      </c>
      <c r="I12097" t="s">
        <v>15804</v>
      </c>
      <c r="J12097" s="40">
        <v>180</v>
      </c>
      <c r="K12097" s="40">
        <v>0</v>
      </c>
    </row>
    <row r="12098" spans="1:11" x14ac:dyDescent="0.35">
      <c r="A12098">
        <v>31141</v>
      </c>
      <c r="B12098" t="s">
        <v>159</v>
      </c>
      <c r="C12098" s="70">
        <v>0</v>
      </c>
      <c r="D12098" s="70">
        <v>0</v>
      </c>
      <c r="E12098" s="71">
        <v>44803</v>
      </c>
      <c r="F12098" t="s">
        <v>10244</v>
      </c>
      <c r="G12098" t="s">
        <v>2142</v>
      </c>
      <c r="H12098" t="s">
        <v>10243</v>
      </c>
      <c r="I12098" t="s">
        <v>10242</v>
      </c>
      <c r="J12098" s="40">
        <v>0</v>
      </c>
      <c r="K12098" s="40">
        <v>700.73</v>
      </c>
    </row>
    <row r="12099" spans="1:11" x14ac:dyDescent="0.35">
      <c r="A12099">
        <v>31141</v>
      </c>
      <c r="B12099" t="s">
        <v>159</v>
      </c>
      <c r="C12099" s="70">
        <v>0</v>
      </c>
      <c r="D12099" s="70">
        <v>0</v>
      </c>
      <c r="E12099" s="71">
        <v>44804</v>
      </c>
      <c r="F12099" t="s">
        <v>4984</v>
      </c>
      <c r="G12099" t="s">
        <v>2247</v>
      </c>
      <c r="H12099" t="s">
        <v>2265</v>
      </c>
      <c r="J12099" s="40">
        <v>3.03</v>
      </c>
      <c r="K12099" s="40">
        <v>0</v>
      </c>
    </row>
    <row r="12100" spans="1:11" x14ac:dyDescent="0.35">
      <c r="A12100">
        <v>31141</v>
      </c>
      <c r="B12100" t="s">
        <v>159</v>
      </c>
      <c r="C12100" s="70">
        <v>0</v>
      </c>
      <c r="D12100" s="70">
        <v>0</v>
      </c>
      <c r="E12100" s="71">
        <v>44834</v>
      </c>
      <c r="F12100" t="s">
        <v>4852</v>
      </c>
      <c r="G12100" t="s">
        <v>2247</v>
      </c>
      <c r="H12100" t="s">
        <v>2262</v>
      </c>
      <c r="J12100" s="40">
        <v>9.99</v>
      </c>
      <c r="K12100" s="40">
        <v>0</v>
      </c>
    </row>
    <row r="12101" spans="1:11" x14ac:dyDescent="0.35">
      <c r="A12101">
        <v>31141</v>
      </c>
      <c r="B12101" t="s">
        <v>159</v>
      </c>
      <c r="C12101" s="70">
        <v>0</v>
      </c>
      <c r="D12101" s="70">
        <v>0</v>
      </c>
      <c r="E12101" s="71">
        <v>44865</v>
      </c>
      <c r="F12101" t="s">
        <v>4331</v>
      </c>
      <c r="G12101" t="s">
        <v>2247</v>
      </c>
      <c r="H12101" t="s">
        <v>1919</v>
      </c>
      <c r="I12101" t="s">
        <v>1919</v>
      </c>
      <c r="J12101" s="40">
        <v>0</v>
      </c>
      <c r="K12101" s="40">
        <v>4.95</v>
      </c>
    </row>
    <row r="12102" spans="1:11" x14ac:dyDescent="0.35">
      <c r="A12102">
        <v>31141</v>
      </c>
      <c r="B12102" t="s">
        <v>159</v>
      </c>
      <c r="C12102" s="70">
        <v>0</v>
      </c>
      <c r="D12102" s="70">
        <v>0</v>
      </c>
      <c r="E12102" s="71">
        <v>44895</v>
      </c>
      <c r="F12102" t="s">
        <v>4155</v>
      </c>
      <c r="G12102" t="s">
        <v>2247</v>
      </c>
      <c r="H12102" t="s">
        <v>1916</v>
      </c>
      <c r="I12102" t="s">
        <v>1916</v>
      </c>
      <c r="J12102" s="40">
        <v>0</v>
      </c>
      <c r="K12102" s="40">
        <v>31.37</v>
      </c>
    </row>
    <row r="12103" spans="1:11" x14ac:dyDescent="0.35">
      <c r="A12103">
        <v>31141</v>
      </c>
      <c r="B12103" t="s">
        <v>159</v>
      </c>
      <c r="C12103" s="70">
        <v>0</v>
      </c>
      <c r="D12103" s="70">
        <v>0</v>
      </c>
      <c r="E12103" s="71">
        <v>44926</v>
      </c>
      <c r="F12103" t="s">
        <v>3810</v>
      </c>
      <c r="G12103" t="s">
        <v>2247</v>
      </c>
      <c r="H12103" t="s">
        <v>1911</v>
      </c>
      <c r="I12103" t="s">
        <v>1911</v>
      </c>
      <c r="J12103" s="40">
        <v>0</v>
      </c>
      <c r="K12103" s="40">
        <v>21.45</v>
      </c>
    </row>
    <row r="12104" spans="1:11" x14ac:dyDescent="0.35">
      <c r="A12104">
        <v>31144</v>
      </c>
      <c r="B12104" t="s">
        <v>17206</v>
      </c>
      <c r="C12104" s="70">
        <v>0</v>
      </c>
      <c r="D12104" s="70">
        <v>0</v>
      </c>
      <c r="E12104" s="71">
        <v>44581</v>
      </c>
      <c r="F12104" t="s">
        <v>16185</v>
      </c>
      <c r="G12104" t="s">
        <v>2142</v>
      </c>
      <c r="H12104" t="s">
        <v>9566</v>
      </c>
      <c r="I12104" t="s">
        <v>9565</v>
      </c>
      <c r="J12104" s="40">
        <v>0</v>
      </c>
      <c r="K12104" s="40">
        <v>5288</v>
      </c>
    </row>
    <row r="12105" spans="1:11" x14ac:dyDescent="0.35">
      <c r="A12105">
        <v>31144</v>
      </c>
      <c r="B12105" t="s">
        <v>17206</v>
      </c>
      <c r="C12105" s="70">
        <v>0</v>
      </c>
      <c r="D12105" s="70">
        <v>0</v>
      </c>
      <c r="E12105" s="71">
        <v>44592</v>
      </c>
      <c r="F12105" t="s">
        <v>6909</v>
      </c>
      <c r="G12105" t="s">
        <v>2247</v>
      </c>
      <c r="J12105" s="40">
        <v>0</v>
      </c>
      <c r="K12105" s="40">
        <v>0</v>
      </c>
    </row>
    <row r="12106" spans="1:11" x14ac:dyDescent="0.35">
      <c r="A12106">
        <v>31144</v>
      </c>
      <c r="B12106" t="s">
        <v>17206</v>
      </c>
      <c r="C12106" s="70">
        <v>0</v>
      </c>
      <c r="D12106" s="70">
        <v>0</v>
      </c>
      <c r="E12106" s="71">
        <v>44601</v>
      </c>
      <c r="F12106" t="s">
        <v>17213</v>
      </c>
      <c r="G12106" t="s">
        <v>15843</v>
      </c>
      <c r="H12106" t="s">
        <v>17212</v>
      </c>
      <c r="J12106" s="40">
        <v>5288</v>
      </c>
      <c r="K12106" s="40">
        <v>0</v>
      </c>
    </row>
    <row r="12107" spans="1:11" x14ac:dyDescent="0.35">
      <c r="A12107">
        <v>31144</v>
      </c>
      <c r="B12107" t="s">
        <v>17206</v>
      </c>
      <c r="C12107" s="70">
        <v>0</v>
      </c>
      <c r="D12107" s="70">
        <v>0</v>
      </c>
      <c r="E12107" s="71">
        <v>44651</v>
      </c>
      <c r="F12107" t="s">
        <v>6625</v>
      </c>
      <c r="G12107" t="s">
        <v>2247</v>
      </c>
      <c r="J12107" s="40">
        <v>0</v>
      </c>
      <c r="K12107" s="40">
        <v>0</v>
      </c>
    </row>
    <row r="12108" spans="1:11" x14ac:dyDescent="0.35">
      <c r="A12108">
        <v>31144</v>
      </c>
      <c r="B12108" t="s">
        <v>17206</v>
      </c>
      <c r="C12108" s="70">
        <v>0</v>
      </c>
      <c r="D12108" s="70">
        <v>0</v>
      </c>
      <c r="E12108" s="71">
        <v>44693</v>
      </c>
      <c r="F12108" t="s">
        <v>16146</v>
      </c>
      <c r="G12108" t="s">
        <v>2142</v>
      </c>
      <c r="H12108" t="s">
        <v>9577</v>
      </c>
      <c r="I12108" t="s">
        <v>9576</v>
      </c>
      <c r="J12108" s="40">
        <v>0</v>
      </c>
      <c r="K12108" s="40">
        <v>2774</v>
      </c>
    </row>
    <row r="12109" spans="1:11" x14ac:dyDescent="0.35">
      <c r="A12109">
        <v>31144</v>
      </c>
      <c r="B12109" t="s">
        <v>17206</v>
      </c>
      <c r="C12109" s="70">
        <v>0</v>
      </c>
      <c r="D12109" s="70">
        <v>0</v>
      </c>
      <c r="E12109" s="71">
        <v>44728</v>
      </c>
      <c r="F12109" t="s">
        <v>17211</v>
      </c>
      <c r="G12109" t="s">
        <v>15843</v>
      </c>
      <c r="H12109" t="s">
        <v>17210</v>
      </c>
      <c r="J12109" s="40">
        <v>2774</v>
      </c>
      <c r="K12109" s="40">
        <v>0</v>
      </c>
    </row>
    <row r="12110" spans="1:11" x14ac:dyDescent="0.35">
      <c r="A12110">
        <v>31144</v>
      </c>
      <c r="B12110" t="s">
        <v>17206</v>
      </c>
      <c r="C12110" s="70">
        <v>0</v>
      </c>
      <c r="D12110" s="70">
        <v>0</v>
      </c>
      <c r="E12110" s="71">
        <v>44742</v>
      </c>
      <c r="F12110" t="s">
        <v>5807</v>
      </c>
      <c r="G12110" t="s">
        <v>2247</v>
      </c>
      <c r="J12110" s="40">
        <v>0</v>
      </c>
      <c r="K12110" s="40">
        <v>0</v>
      </c>
    </row>
    <row r="12111" spans="1:11" x14ac:dyDescent="0.35">
      <c r="A12111">
        <v>31144</v>
      </c>
      <c r="B12111" t="s">
        <v>17206</v>
      </c>
      <c r="C12111" s="70">
        <v>0</v>
      </c>
      <c r="D12111" s="70">
        <v>0</v>
      </c>
      <c r="E12111" s="71">
        <v>44774</v>
      </c>
      <c r="F12111" t="s">
        <v>16111</v>
      </c>
      <c r="G12111" t="s">
        <v>2142</v>
      </c>
      <c r="H12111" t="s">
        <v>9444</v>
      </c>
      <c r="I12111" t="s">
        <v>9443</v>
      </c>
      <c r="J12111" s="40">
        <v>0</v>
      </c>
      <c r="K12111" s="40">
        <v>37860</v>
      </c>
    </row>
    <row r="12112" spans="1:11" x14ac:dyDescent="0.35">
      <c r="A12112">
        <v>31144</v>
      </c>
      <c r="B12112" t="s">
        <v>17206</v>
      </c>
      <c r="C12112" s="70">
        <v>0</v>
      </c>
      <c r="D12112" s="70">
        <v>0</v>
      </c>
      <c r="E12112" s="71">
        <v>44804</v>
      </c>
      <c r="F12112" t="s">
        <v>5035</v>
      </c>
      <c r="G12112" t="s">
        <v>2247</v>
      </c>
      <c r="H12112" t="s">
        <v>2265</v>
      </c>
      <c r="J12112" s="40">
        <v>0</v>
      </c>
      <c r="K12112" s="40">
        <v>0</v>
      </c>
    </row>
    <row r="12113" spans="1:11" x14ac:dyDescent="0.35">
      <c r="A12113">
        <v>31144</v>
      </c>
      <c r="B12113" t="s">
        <v>17206</v>
      </c>
      <c r="C12113" s="70">
        <v>0</v>
      </c>
      <c r="D12113" s="70">
        <v>0</v>
      </c>
      <c r="E12113" s="71">
        <v>44834</v>
      </c>
      <c r="F12113" t="s">
        <v>4909</v>
      </c>
      <c r="G12113" t="s">
        <v>2247</v>
      </c>
      <c r="H12113" t="s">
        <v>2262</v>
      </c>
      <c r="J12113" s="40">
        <v>0</v>
      </c>
      <c r="K12113" s="40">
        <v>0</v>
      </c>
    </row>
    <row r="12114" spans="1:11" x14ac:dyDescent="0.35">
      <c r="A12114">
        <v>31144</v>
      </c>
      <c r="B12114" t="s">
        <v>17206</v>
      </c>
      <c r="C12114" s="70">
        <v>0</v>
      </c>
      <c r="D12114" s="70">
        <v>0</v>
      </c>
      <c r="E12114" s="71">
        <v>44837</v>
      </c>
      <c r="F12114" t="s">
        <v>17209</v>
      </c>
      <c r="G12114" t="s">
        <v>15843</v>
      </c>
      <c r="H12114" t="s">
        <v>17208</v>
      </c>
      <c r="I12114" t="s">
        <v>17207</v>
      </c>
      <c r="J12114" s="40">
        <v>37860</v>
      </c>
      <c r="K12114" s="40">
        <v>0</v>
      </c>
    </row>
    <row r="12115" spans="1:11" x14ac:dyDescent="0.35">
      <c r="A12115">
        <v>31144</v>
      </c>
      <c r="B12115" t="s">
        <v>17206</v>
      </c>
      <c r="C12115" s="70">
        <v>0</v>
      </c>
      <c r="D12115" s="70">
        <v>0</v>
      </c>
      <c r="E12115" s="71">
        <v>44865</v>
      </c>
      <c r="F12115" t="s">
        <v>4392</v>
      </c>
      <c r="G12115" t="s">
        <v>2247</v>
      </c>
      <c r="H12115" t="s">
        <v>1919</v>
      </c>
      <c r="I12115" t="s">
        <v>1919</v>
      </c>
      <c r="J12115" s="40">
        <v>0</v>
      </c>
      <c r="K12115" s="40">
        <v>0</v>
      </c>
    </row>
    <row r="12116" spans="1:11" x14ac:dyDescent="0.35">
      <c r="A12116">
        <v>31146</v>
      </c>
      <c r="B12116" t="s">
        <v>17196</v>
      </c>
      <c r="C12116" s="70">
        <v>0</v>
      </c>
      <c r="D12116" s="70">
        <v>0</v>
      </c>
      <c r="E12116" s="71">
        <v>44659</v>
      </c>
      <c r="F12116" t="s">
        <v>14545</v>
      </c>
      <c r="G12116" t="s">
        <v>2142</v>
      </c>
      <c r="H12116" t="s">
        <v>14544</v>
      </c>
      <c r="I12116" t="s">
        <v>14543</v>
      </c>
      <c r="J12116" s="40">
        <v>0</v>
      </c>
      <c r="K12116" s="40">
        <v>4800</v>
      </c>
    </row>
    <row r="12117" spans="1:11" x14ac:dyDescent="0.35">
      <c r="A12117">
        <v>31146</v>
      </c>
      <c r="B12117" t="s">
        <v>17196</v>
      </c>
      <c r="C12117" s="70">
        <v>0</v>
      </c>
      <c r="D12117" s="70">
        <v>0</v>
      </c>
      <c r="E12117" s="71">
        <v>44676</v>
      </c>
      <c r="F12117" t="s">
        <v>17205</v>
      </c>
      <c r="G12117" t="s">
        <v>15843</v>
      </c>
      <c r="H12117" t="s">
        <v>17204</v>
      </c>
      <c r="J12117" s="40">
        <v>4800</v>
      </c>
      <c r="K12117" s="40">
        <v>0</v>
      </c>
    </row>
    <row r="12118" spans="1:11" x14ac:dyDescent="0.35">
      <c r="A12118">
        <v>31146</v>
      </c>
      <c r="B12118" t="s">
        <v>17196</v>
      </c>
      <c r="C12118" s="70">
        <v>0</v>
      </c>
      <c r="D12118" s="70">
        <v>0</v>
      </c>
      <c r="E12118" s="71">
        <v>44681</v>
      </c>
      <c r="F12118" t="s">
        <v>6364</v>
      </c>
      <c r="G12118" t="s">
        <v>2247</v>
      </c>
      <c r="J12118" s="40">
        <v>0</v>
      </c>
      <c r="K12118" s="40">
        <v>0</v>
      </c>
    </row>
    <row r="12119" spans="1:11" x14ac:dyDescent="0.35">
      <c r="A12119">
        <v>31146</v>
      </c>
      <c r="B12119" t="s">
        <v>17196</v>
      </c>
      <c r="C12119" s="70">
        <v>0</v>
      </c>
      <c r="D12119" s="70">
        <v>0</v>
      </c>
      <c r="E12119" s="71">
        <v>44681</v>
      </c>
      <c r="F12119" t="s">
        <v>6176</v>
      </c>
      <c r="G12119" t="s">
        <v>2247</v>
      </c>
      <c r="J12119" s="40">
        <v>0</v>
      </c>
      <c r="K12119" s="40">
        <v>0</v>
      </c>
    </row>
    <row r="12120" spans="1:11" x14ac:dyDescent="0.35">
      <c r="A12120">
        <v>31146</v>
      </c>
      <c r="B12120" t="s">
        <v>17196</v>
      </c>
      <c r="C12120" s="70">
        <v>0</v>
      </c>
      <c r="D12120" s="70">
        <v>0</v>
      </c>
      <c r="E12120" s="71">
        <v>44755</v>
      </c>
      <c r="F12120" t="s">
        <v>2495</v>
      </c>
      <c r="G12120" t="s">
        <v>2142</v>
      </c>
      <c r="H12120" t="s">
        <v>2494</v>
      </c>
      <c r="I12120" t="s">
        <v>2493</v>
      </c>
      <c r="J12120" s="40">
        <v>0</v>
      </c>
      <c r="K12120" s="40">
        <v>5350</v>
      </c>
    </row>
    <row r="12121" spans="1:11" x14ac:dyDescent="0.35">
      <c r="A12121">
        <v>31146</v>
      </c>
      <c r="B12121" t="s">
        <v>17196</v>
      </c>
      <c r="C12121" s="70">
        <v>0</v>
      </c>
      <c r="D12121" s="70">
        <v>0</v>
      </c>
      <c r="E12121" s="71">
        <v>44763</v>
      </c>
      <c r="F12121" t="s">
        <v>14533</v>
      </c>
      <c r="G12121" t="s">
        <v>2142</v>
      </c>
      <c r="H12121" t="s">
        <v>14532</v>
      </c>
      <c r="I12121" t="s">
        <v>14531</v>
      </c>
      <c r="J12121" s="40">
        <v>0</v>
      </c>
      <c r="K12121" s="40">
        <v>4000</v>
      </c>
    </row>
    <row r="12122" spans="1:11" x14ac:dyDescent="0.35">
      <c r="A12122">
        <v>31146</v>
      </c>
      <c r="B12122" t="s">
        <v>17196</v>
      </c>
      <c r="C12122" s="70">
        <v>0</v>
      </c>
      <c r="D12122" s="70">
        <v>0</v>
      </c>
      <c r="E12122" s="71">
        <v>44773</v>
      </c>
      <c r="F12122" t="s">
        <v>5507</v>
      </c>
      <c r="G12122" t="s">
        <v>2247</v>
      </c>
      <c r="J12122" s="40">
        <v>0</v>
      </c>
      <c r="K12122" s="40">
        <v>0</v>
      </c>
    </row>
    <row r="12123" spans="1:11" x14ac:dyDescent="0.35">
      <c r="A12123">
        <v>31146</v>
      </c>
      <c r="B12123" t="s">
        <v>17196</v>
      </c>
      <c r="C12123" s="70">
        <v>0</v>
      </c>
      <c r="D12123" s="70">
        <v>0</v>
      </c>
      <c r="E12123" s="71">
        <v>44784</v>
      </c>
      <c r="F12123" t="s">
        <v>17203</v>
      </c>
      <c r="G12123" t="s">
        <v>15843</v>
      </c>
      <c r="H12123" t="s">
        <v>17202</v>
      </c>
      <c r="J12123" s="40">
        <v>4000</v>
      </c>
      <c r="K12123" s="40">
        <v>0</v>
      </c>
    </row>
    <row r="12124" spans="1:11" x14ac:dyDescent="0.35">
      <c r="A12124">
        <v>31146</v>
      </c>
      <c r="B12124" t="s">
        <v>17196</v>
      </c>
      <c r="C12124" s="70">
        <v>0</v>
      </c>
      <c r="D12124" s="70">
        <v>0</v>
      </c>
      <c r="E12124" s="71">
        <v>44796</v>
      </c>
      <c r="F12124" t="s">
        <v>17201</v>
      </c>
      <c r="G12124" t="s">
        <v>15843</v>
      </c>
      <c r="H12124" t="s">
        <v>17200</v>
      </c>
      <c r="J12124" s="40">
        <v>5350</v>
      </c>
      <c r="K12124" s="40">
        <v>0</v>
      </c>
    </row>
    <row r="12125" spans="1:11" x14ac:dyDescent="0.35">
      <c r="A12125">
        <v>31146</v>
      </c>
      <c r="B12125" t="s">
        <v>17196</v>
      </c>
      <c r="C12125" s="70">
        <v>0</v>
      </c>
      <c r="D12125" s="70">
        <v>0</v>
      </c>
      <c r="E12125" s="71">
        <v>44804</v>
      </c>
      <c r="F12125" t="s">
        <v>5034</v>
      </c>
      <c r="G12125" t="s">
        <v>2247</v>
      </c>
      <c r="H12125" t="s">
        <v>2265</v>
      </c>
      <c r="J12125" s="40">
        <v>0</v>
      </c>
      <c r="K12125" s="40">
        <v>0</v>
      </c>
    </row>
    <row r="12126" spans="1:11" x14ac:dyDescent="0.35">
      <c r="A12126">
        <v>31146</v>
      </c>
      <c r="B12126" t="s">
        <v>17196</v>
      </c>
      <c r="C12126" s="70">
        <v>0</v>
      </c>
      <c r="D12126" s="70">
        <v>0</v>
      </c>
      <c r="E12126" s="71">
        <v>44866</v>
      </c>
      <c r="F12126" t="s">
        <v>14616</v>
      </c>
      <c r="G12126" t="s">
        <v>2142</v>
      </c>
      <c r="H12126" t="s">
        <v>14615</v>
      </c>
      <c r="I12126" t="s">
        <v>14614</v>
      </c>
      <c r="J12126" s="40">
        <v>0</v>
      </c>
      <c r="K12126" s="40">
        <v>4000</v>
      </c>
    </row>
    <row r="12127" spans="1:11" x14ac:dyDescent="0.35">
      <c r="A12127">
        <v>31146</v>
      </c>
      <c r="B12127" t="s">
        <v>17196</v>
      </c>
      <c r="C12127" s="70">
        <v>0</v>
      </c>
      <c r="D12127" s="70">
        <v>0</v>
      </c>
      <c r="E12127" s="71">
        <v>44888</v>
      </c>
      <c r="F12127" t="s">
        <v>17199</v>
      </c>
      <c r="G12127" t="s">
        <v>15843</v>
      </c>
      <c r="H12127" t="s">
        <v>17198</v>
      </c>
      <c r="I12127" t="s">
        <v>17197</v>
      </c>
      <c r="J12127" s="40">
        <v>4000</v>
      </c>
      <c r="K12127" s="40">
        <v>0</v>
      </c>
    </row>
    <row r="12128" spans="1:11" x14ac:dyDescent="0.35">
      <c r="A12128">
        <v>31146</v>
      </c>
      <c r="B12128" t="s">
        <v>17196</v>
      </c>
      <c r="C12128" s="70">
        <v>0</v>
      </c>
      <c r="D12128" s="70">
        <v>0</v>
      </c>
      <c r="E12128" s="71">
        <v>44895</v>
      </c>
      <c r="F12128" t="s">
        <v>4219</v>
      </c>
      <c r="G12128" t="s">
        <v>2247</v>
      </c>
      <c r="H12128" t="s">
        <v>1916</v>
      </c>
      <c r="I12128" t="s">
        <v>1916</v>
      </c>
      <c r="J12128" s="40">
        <v>0</v>
      </c>
      <c r="K12128" s="40">
        <v>0</v>
      </c>
    </row>
    <row r="12129" spans="1:11" x14ac:dyDescent="0.35">
      <c r="A12129">
        <v>31147</v>
      </c>
      <c r="B12129" t="s">
        <v>160</v>
      </c>
      <c r="C12129" s="70">
        <v>0</v>
      </c>
      <c r="D12129" s="70">
        <v>0</v>
      </c>
      <c r="E12129" s="71">
        <v>44801</v>
      </c>
      <c r="F12129" t="s">
        <v>15828</v>
      </c>
      <c r="G12129" t="s">
        <v>1912</v>
      </c>
      <c r="J12129" s="40">
        <v>200</v>
      </c>
      <c r="K12129" s="40">
        <v>0</v>
      </c>
    </row>
    <row r="12130" spans="1:11" x14ac:dyDescent="0.35">
      <c r="A12130">
        <v>31147</v>
      </c>
      <c r="B12130" t="s">
        <v>160</v>
      </c>
      <c r="C12130" s="70">
        <v>0</v>
      </c>
      <c r="D12130" s="70">
        <v>0</v>
      </c>
      <c r="E12130" s="71">
        <v>44804</v>
      </c>
      <c r="F12130" t="s">
        <v>5033</v>
      </c>
      <c r="G12130" t="s">
        <v>2247</v>
      </c>
      <c r="H12130" t="s">
        <v>2265</v>
      </c>
      <c r="J12130" s="40">
        <v>0</v>
      </c>
      <c r="K12130" s="40">
        <v>0</v>
      </c>
    </row>
    <row r="12131" spans="1:11" x14ac:dyDescent="0.35">
      <c r="A12131">
        <v>31147</v>
      </c>
      <c r="B12131" t="s">
        <v>160</v>
      </c>
      <c r="C12131" s="70">
        <v>0</v>
      </c>
      <c r="D12131" s="70">
        <v>0</v>
      </c>
      <c r="E12131" s="71">
        <v>44834</v>
      </c>
      <c r="F12131" t="s">
        <v>4908</v>
      </c>
      <c r="G12131" t="s">
        <v>2247</v>
      </c>
      <c r="H12131" t="s">
        <v>2262</v>
      </c>
      <c r="J12131" s="40">
        <v>0</v>
      </c>
      <c r="K12131" s="40">
        <v>0</v>
      </c>
    </row>
    <row r="12132" spans="1:11" x14ac:dyDescent="0.35">
      <c r="A12132">
        <v>31147</v>
      </c>
      <c r="B12132" t="s">
        <v>160</v>
      </c>
      <c r="C12132" s="70">
        <v>0</v>
      </c>
      <c r="D12132" s="70">
        <v>0</v>
      </c>
      <c r="E12132" s="71">
        <v>44865</v>
      </c>
      <c r="F12132" t="s">
        <v>4391</v>
      </c>
      <c r="G12132" t="s">
        <v>2247</v>
      </c>
      <c r="H12132" t="s">
        <v>1919</v>
      </c>
      <c r="I12132" t="s">
        <v>1919</v>
      </c>
      <c r="J12132" s="40">
        <v>0</v>
      </c>
      <c r="K12132" s="40">
        <v>0</v>
      </c>
    </row>
    <row r="12133" spans="1:11" x14ac:dyDescent="0.35">
      <c r="A12133">
        <v>31147</v>
      </c>
      <c r="B12133" t="s">
        <v>160</v>
      </c>
      <c r="C12133" s="70">
        <v>0</v>
      </c>
      <c r="D12133" s="70">
        <v>0</v>
      </c>
      <c r="E12133" s="71">
        <v>44895</v>
      </c>
      <c r="F12133" t="s">
        <v>4218</v>
      </c>
      <c r="G12133" t="s">
        <v>2247</v>
      </c>
      <c r="H12133" t="s">
        <v>1916</v>
      </c>
      <c r="I12133" t="s">
        <v>1916</v>
      </c>
      <c r="J12133" s="40">
        <v>0</v>
      </c>
      <c r="K12133" s="40">
        <v>0</v>
      </c>
    </row>
    <row r="12134" spans="1:11" x14ac:dyDescent="0.35">
      <c r="A12134">
        <v>31147</v>
      </c>
      <c r="B12134" t="s">
        <v>160</v>
      </c>
      <c r="C12134" s="70">
        <v>0</v>
      </c>
      <c r="D12134" s="70">
        <v>0</v>
      </c>
      <c r="E12134" s="71">
        <v>44926</v>
      </c>
      <c r="F12134" t="s">
        <v>3860</v>
      </c>
      <c r="G12134" t="s">
        <v>2247</v>
      </c>
      <c r="H12134" t="s">
        <v>1911</v>
      </c>
      <c r="I12134" t="s">
        <v>1911</v>
      </c>
      <c r="J12134" s="40">
        <v>0</v>
      </c>
      <c r="K12134" s="40">
        <v>0</v>
      </c>
    </row>
    <row r="12135" spans="1:11" x14ac:dyDescent="0.35">
      <c r="A12135">
        <v>31150</v>
      </c>
      <c r="B12135" t="s">
        <v>161</v>
      </c>
      <c r="C12135" s="70">
        <v>0</v>
      </c>
      <c r="D12135" s="70">
        <v>0</v>
      </c>
      <c r="E12135" s="71">
        <v>44576</v>
      </c>
      <c r="F12135" t="s">
        <v>9253</v>
      </c>
      <c r="G12135" t="s">
        <v>2142</v>
      </c>
      <c r="H12135" t="s">
        <v>9252</v>
      </c>
      <c r="I12135" t="s">
        <v>9251</v>
      </c>
      <c r="J12135" s="40">
        <v>0</v>
      </c>
      <c r="K12135" s="40">
        <v>30</v>
      </c>
    </row>
    <row r="12136" spans="1:11" x14ac:dyDescent="0.35">
      <c r="A12136">
        <v>31150</v>
      </c>
      <c r="B12136" t="s">
        <v>161</v>
      </c>
      <c r="C12136" s="70">
        <v>0</v>
      </c>
      <c r="D12136" s="70">
        <v>0</v>
      </c>
      <c r="E12136" s="71">
        <v>44592</v>
      </c>
      <c r="F12136" t="s">
        <v>3451</v>
      </c>
      <c r="G12136" t="s">
        <v>1912</v>
      </c>
      <c r="J12136" s="40">
        <v>30</v>
      </c>
      <c r="K12136" s="40">
        <v>0</v>
      </c>
    </row>
    <row r="12137" spans="1:11" x14ac:dyDescent="0.35">
      <c r="A12137">
        <v>31150</v>
      </c>
      <c r="B12137" t="s">
        <v>161</v>
      </c>
      <c r="C12137" s="70">
        <v>0</v>
      </c>
      <c r="D12137" s="70">
        <v>0</v>
      </c>
      <c r="E12137" s="71">
        <v>44592</v>
      </c>
      <c r="F12137" t="s">
        <v>6908</v>
      </c>
      <c r="G12137" t="s">
        <v>2247</v>
      </c>
      <c r="J12137" s="40">
        <v>0</v>
      </c>
      <c r="K12137" s="40">
        <v>0</v>
      </c>
    </row>
    <row r="12138" spans="1:11" x14ac:dyDescent="0.35">
      <c r="A12138">
        <v>31150</v>
      </c>
      <c r="B12138" t="s">
        <v>161</v>
      </c>
      <c r="C12138" s="70">
        <v>0</v>
      </c>
      <c r="D12138" s="70">
        <v>0</v>
      </c>
      <c r="E12138" s="71">
        <v>44607</v>
      </c>
      <c r="F12138" t="s">
        <v>9224</v>
      </c>
      <c r="G12138" t="s">
        <v>2142</v>
      </c>
      <c r="H12138" t="s">
        <v>9223</v>
      </c>
      <c r="I12138" t="s">
        <v>9222</v>
      </c>
      <c r="J12138" s="40">
        <v>0</v>
      </c>
      <c r="K12138" s="40">
        <v>30</v>
      </c>
    </row>
    <row r="12139" spans="1:11" x14ac:dyDescent="0.35">
      <c r="A12139">
        <v>31150</v>
      </c>
      <c r="B12139" t="s">
        <v>161</v>
      </c>
      <c r="C12139" s="70">
        <v>0</v>
      </c>
      <c r="D12139" s="70">
        <v>0</v>
      </c>
      <c r="E12139" s="71">
        <v>44620</v>
      </c>
      <c r="F12139" t="s">
        <v>3450</v>
      </c>
      <c r="G12139" t="s">
        <v>1912</v>
      </c>
      <c r="J12139" s="40">
        <v>30</v>
      </c>
      <c r="K12139" s="40">
        <v>0</v>
      </c>
    </row>
    <row r="12140" spans="1:11" x14ac:dyDescent="0.35">
      <c r="A12140">
        <v>31150</v>
      </c>
      <c r="B12140" t="s">
        <v>161</v>
      </c>
      <c r="C12140" s="70">
        <v>0</v>
      </c>
      <c r="D12140" s="70">
        <v>0</v>
      </c>
      <c r="E12140" s="71">
        <v>44635</v>
      </c>
      <c r="F12140" t="s">
        <v>9191</v>
      </c>
      <c r="G12140" t="s">
        <v>2142</v>
      </c>
      <c r="H12140" t="s">
        <v>9190</v>
      </c>
      <c r="I12140" t="s">
        <v>9189</v>
      </c>
      <c r="J12140" s="40">
        <v>0</v>
      </c>
      <c r="K12140" s="40">
        <v>30</v>
      </c>
    </row>
    <row r="12141" spans="1:11" x14ac:dyDescent="0.35">
      <c r="A12141">
        <v>31150</v>
      </c>
      <c r="B12141" t="s">
        <v>161</v>
      </c>
      <c r="C12141" s="70">
        <v>0</v>
      </c>
      <c r="D12141" s="70">
        <v>0</v>
      </c>
      <c r="E12141" s="71">
        <v>44651</v>
      </c>
      <c r="F12141" t="s">
        <v>3446</v>
      </c>
      <c r="G12141" t="s">
        <v>1912</v>
      </c>
      <c r="J12141" s="40">
        <v>30</v>
      </c>
      <c r="K12141" s="40">
        <v>0</v>
      </c>
    </row>
    <row r="12142" spans="1:11" x14ac:dyDescent="0.35">
      <c r="A12142">
        <v>31150</v>
      </c>
      <c r="B12142" t="s">
        <v>161</v>
      </c>
      <c r="C12142" s="70">
        <v>0</v>
      </c>
      <c r="D12142" s="70">
        <v>0</v>
      </c>
      <c r="E12142" s="71">
        <v>44651</v>
      </c>
      <c r="F12142" t="s">
        <v>6624</v>
      </c>
      <c r="G12142" t="s">
        <v>2247</v>
      </c>
      <c r="J12142" s="40">
        <v>0</v>
      </c>
      <c r="K12142" s="40">
        <v>0</v>
      </c>
    </row>
    <row r="12143" spans="1:11" x14ac:dyDescent="0.35">
      <c r="A12143">
        <v>31150</v>
      </c>
      <c r="B12143" t="s">
        <v>161</v>
      </c>
      <c r="C12143" s="70">
        <v>0</v>
      </c>
      <c r="D12143" s="70">
        <v>0</v>
      </c>
      <c r="E12143" s="71">
        <v>44666</v>
      </c>
      <c r="F12143" t="s">
        <v>9171</v>
      </c>
      <c r="G12143" t="s">
        <v>2142</v>
      </c>
      <c r="H12143" t="s">
        <v>9170</v>
      </c>
      <c r="I12143" t="s">
        <v>9169</v>
      </c>
      <c r="J12143" s="40">
        <v>0</v>
      </c>
      <c r="K12143" s="40">
        <v>30</v>
      </c>
    </row>
    <row r="12144" spans="1:11" x14ac:dyDescent="0.35">
      <c r="A12144">
        <v>31150</v>
      </c>
      <c r="B12144" t="s">
        <v>161</v>
      </c>
      <c r="C12144" s="70">
        <v>0</v>
      </c>
      <c r="D12144" s="70">
        <v>0</v>
      </c>
      <c r="E12144" s="71">
        <v>44681</v>
      </c>
      <c r="F12144" t="s">
        <v>3444</v>
      </c>
      <c r="G12144" t="s">
        <v>1912</v>
      </c>
      <c r="J12144" s="40">
        <v>30</v>
      </c>
      <c r="K12144" s="40">
        <v>0</v>
      </c>
    </row>
    <row r="12145" spans="1:11" x14ac:dyDescent="0.35">
      <c r="A12145">
        <v>31150</v>
      </c>
      <c r="B12145" t="s">
        <v>161</v>
      </c>
      <c r="C12145" s="70">
        <v>0</v>
      </c>
      <c r="D12145" s="70">
        <v>0</v>
      </c>
      <c r="E12145" s="71">
        <v>44681</v>
      </c>
      <c r="F12145" t="s">
        <v>6175</v>
      </c>
      <c r="G12145" t="s">
        <v>2247</v>
      </c>
      <c r="J12145" s="40">
        <v>0</v>
      </c>
      <c r="K12145" s="40">
        <v>0</v>
      </c>
    </row>
    <row r="12146" spans="1:11" x14ac:dyDescent="0.35">
      <c r="A12146">
        <v>31150</v>
      </c>
      <c r="B12146" t="s">
        <v>161</v>
      </c>
      <c r="C12146" s="70">
        <v>0</v>
      </c>
      <c r="D12146" s="70">
        <v>0</v>
      </c>
      <c r="E12146" s="71">
        <v>44696</v>
      </c>
      <c r="F12146" t="s">
        <v>9142</v>
      </c>
      <c r="G12146" t="s">
        <v>2142</v>
      </c>
      <c r="H12146" t="s">
        <v>9141</v>
      </c>
      <c r="I12146" t="s">
        <v>9140</v>
      </c>
      <c r="J12146" s="40">
        <v>0</v>
      </c>
      <c r="K12146" s="40">
        <v>30</v>
      </c>
    </row>
    <row r="12147" spans="1:11" x14ac:dyDescent="0.35">
      <c r="A12147">
        <v>31150</v>
      </c>
      <c r="B12147" t="s">
        <v>161</v>
      </c>
      <c r="C12147" s="70">
        <v>0</v>
      </c>
      <c r="D12147" s="70">
        <v>0</v>
      </c>
      <c r="E12147" s="71">
        <v>44712</v>
      </c>
      <c r="F12147" t="s">
        <v>6053</v>
      </c>
      <c r="G12147" t="s">
        <v>2247</v>
      </c>
      <c r="J12147" s="40">
        <v>0</v>
      </c>
      <c r="K12147" s="40">
        <v>0</v>
      </c>
    </row>
    <row r="12148" spans="1:11" x14ac:dyDescent="0.35">
      <c r="A12148">
        <v>31150</v>
      </c>
      <c r="B12148" t="s">
        <v>161</v>
      </c>
      <c r="C12148" s="70">
        <v>0</v>
      </c>
      <c r="D12148" s="70">
        <v>0</v>
      </c>
      <c r="E12148" s="71">
        <v>44727</v>
      </c>
      <c r="F12148" t="s">
        <v>9122</v>
      </c>
      <c r="G12148" t="s">
        <v>2142</v>
      </c>
      <c r="H12148" t="s">
        <v>9121</v>
      </c>
      <c r="I12148" t="s">
        <v>9120</v>
      </c>
      <c r="J12148" s="40">
        <v>0</v>
      </c>
      <c r="K12148" s="40">
        <v>30</v>
      </c>
    </row>
    <row r="12149" spans="1:11" x14ac:dyDescent="0.35">
      <c r="A12149">
        <v>31150</v>
      </c>
      <c r="B12149" t="s">
        <v>161</v>
      </c>
      <c r="C12149" s="70">
        <v>0</v>
      </c>
      <c r="D12149" s="70">
        <v>0</v>
      </c>
      <c r="E12149" s="71">
        <v>44742</v>
      </c>
      <c r="F12149" t="s">
        <v>3441</v>
      </c>
      <c r="G12149" t="s">
        <v>1912</v>
      </c>
      <c r="J12149" s="40">
        <v>30</v>
      </c>
      <c r="K12149" s="40">
        <v>0</v>
      </c>
    </row>
    <row r="12150" spans="1:11" x14ac:dyDescent="0.35">
      <c r="A12150">
        <v>31150</v>
      </c>
      <c r="B12150" t="s">
        <v>161</v>
      </c>
      <c r="C12150" s="70">
        <v>0</v>
      </c>
      <c r="D12150" s="70">
        <v>0</v>
      </c>
      <c r="E12150" s="71">
        <v>44742</v>
      </c>
      <c r="F12150" t="s">
        <v>3440</v>
      </c>
      <c r="G12150" t="s">
        <v>1912</v>
      </c>
      <c r="J12150" s="40">
        <v>30</v>
      </c>
      <c r="K12150" s="40">
        <v>0</v>
      </c>
    </row>
    <row r="12151" spans="1:11" x14ac:dyDescent="0.35">
      <c r="A12151">
        <v>31150</v>
      </c>
      <c r="B12151" t="s">
        <v>161</v>
      </c>
      <c r="C12151" s="70">
        <v>0</v>
      </c>
      <c r="D12151" s="70">
        <v>0</v>
      </c>
      <c r="E12151" s="71">
        <v>44742</v>
      </c>
      <c r="F12151" t="s">
        <v>5806</v>
      </c>
      <c r="G12151" t="s">
        <v>2247</v>
      </c>
      <c r="J12151" s="40">
        <v>0</v>
      </c>
      <c r="K12151" s="40">
        <v>0</v>
      </c>
    </row>
    <row r="12152" spans="1:11" x14ac:dyDescent="0.35">
      <c r="A12152">
        <v>31150</v>
      </c>
      <c r="B12152" t="s">
        <v>161</v>
      </c>
      <c r="C12152" s="70">
        <v>0</v>
      </c>
      <c r="D12152" s="70">
        <v>0</v>
      </c>
      <c r="E12152" s="71">
        <v>44757</v>
      </c>
      <c r="F12152" t="s">
        <v>9093</v>
      </c>
      <c r="G12152" t="s">
        <v>2142</v>
      </c>
      <c r="H12152" t="s">
        <v>9092</v>
      </c>
      <c r="I12152" t="s">
        <v>9091</v>
      </c>
      <c r="J12152" s="40">
        <v>0</v>
      </c>
      <c r="K12152" s="40">
        <v>30</v>
      </c>
    </row>
    <row r="12153" spans="1:11" x14ac:dyDescent="0.35">
      <c r="A12153">
        <v>31150</v>
      </c>
      <c r="B12153" t="s">
        <v>161</v>
      </c>
      <c r="C12153" s="70">
        <v>0</v>
      </c>
      <c r="D12153" s="70">
        <v>0</v>
      </c>
      <c r="E12153" s="71">
        <v>44773</v>
      </c>
      <c r="F12153" t="s">
        <v>3435</v>
      </c>
      <c r="G12153" t="s">
        <v>1912</v>
      </c>
      <c r="J12153" s="40">
        <v>30</v>
      </c>
      <c r="K12153" s="40">
        <v>0</v>
      </c>
    </row>
    <row r="12154" spans="1:11" x14ac:dyDescent="0.35">
      <c r="A12154">
        <v>31150</v>
      </c>
      <c r="B12154" t="s">
        <v>161</v>
      </c>
      <c r="C12154" s="70">
        <v>0</v>
      </c>
      <c r="D12154" s="70">
        <v>0</v>
      </c>
      <c r="E12154" s="71">
        <v>44773</v>
      </c>
      <c r="F12154" t="s">
        <v>5506</v>
      </c>
      <c r="G12154" t="s">
        <v>2247</v>
      </c>
      <c r="J12154" s="40">
        <v>0</v>
      </c>
      <c r="K12154" s="40">
        <v>0</v>
      </c>
    </row>
    <row r="12155" spans="1:11" x14ac:dyDescent="0.35">
      <c r="A12155">
        <v>31150</v>
      </c>
      <c r="B12155" t="s">
        <v>161</v>
      </c>
      <c r="C12155" s="70">
        <v>0</v>
      </c>
      <c r="D12155" s="70">
        <v>0</v>
      </c>
      <c r="E12155" s="71">
        <v>44782</v>
      </c>
      <c r="F12155" t="s">
        <v>9052</v>
      </c>
      <c r="G12155" t="s">
        <v>2142</v>
      </c>
      <c r="H12155" t="s">
        <v>9051</v>
      </c>
      <c r="I12155" t="s">
        <v>9050</v>
      </c>
      <c r="J12155" s="40">
        <v>0</v>
      </c>
      <c r="K12155" s="40">
        <v>1152</v>
      </c>
    </row>
    <row r="12156" spans="1:11" x14ac:dyDescent="0.35">
      <c r="A12156">
        <v>31150</v>
      </c>
      <c r="B12156" t="s">
        <v>161</v>
      </c>
      <c r="C12156" s="70">
        <v>0</v>
      </c>
      <c r="D12156" s="70">
        <v>0</v>
      </c>
      <c r="E12156" s="71">
        <v>44782</v>
      </c>
      <c r="F12156" t="s">
        <v>9049</v>
      </c>
      <c r="G12156" t="s">
        <v>2142</v>
      </c>
      <c r="H12156" t="s">
        <v>9048</v>
      </c>
      <c r="I12156" t="s">
        <v>9047</v>
      </c>
      <c r="J12156" s="40">
        <v>0</v>
      </c>
      <c r="K12156" s="40">
        <v>288</v>
      </c>
    </row>
    <row r="12157" spans="1:11" x14ac:dyDescent="0.35">
      <c r="A12157">
        <v>31150</v>
      </c>
      <c r="B12157" t="s">
        <v>161</v>
      </c>
      <c r="C12157" s="70">
        <v>0</v>
      </c>
      <c r="D12157" s="70">
        <v>0</v>
      </c>
      <c r="E12157" s="71">
        <v>44782</v>
      </c>
      <c r="F12157" t="s">
        <v>9046</v>
      </c>
      <c r="G12157" t="s">
        <v>2142</v>
      </c>
      <c r="H12157" t="s">
        <v>9045</v>
      </c>
      <c r="I12157" t="s">
        <v>9044</v>
      </c>
      <c r="J12157" s="40">
        <v>0</v>
      </c>
      <c r="K12157" s="40">
        <v>288</v>
      </c>
    </row>
    <row r="12158" spans="1:11" x14ac:dyDescent="0.35">
      <c r="A12158">
        <v>31150</v>
      </c>
      <c r="B12158" t="s">
        <v>161</v>
      </c>
      <c r="C12158" s="70">
        <v>0</v>
      </c>
      <c r="D12158" s="70">
        <v>0</v>
      </c>
      <c r="E12158" s="71">
        <v>44788</v>
      </c>
      <c r="F12158" t="s">
        <v>9043</v>
      </c>
      <c r="G12158" t="s">
        <v>2142</v>
      </c>
      <c r="H12158" t="s">
        <v>9042</v>
      </c>
      <c r="I12158" t="s">
        <v>9041</v>
      </c>
      <c r="J12158" s="40">
        <v>0</v>
      </c>
      <c r="K12158" s="40">
        <v>30</v>
      </c>
    </row>
    <row r="12159" spans="1:11" x14ac:dyDescent="0.35">
      <c r="A12159">
        <v>31150</v>
      </c>
      <c r="B12159" t="s">
        <v>161</v>
      </c>
      <c r="C12159" s="70">
        <v>0</v>
      </c>
      <c r="D12159" s="70">
        <v>0</v>
      </c>
      <c r="E12159" s="71">
        <v>44796</v>
      </c>
      <c r="F12159" t="s">
        <v>3434</v>
      </c>
      <c r="G12159" t="s">
        <v>1912</v>
      </c>
      <c r="J12159" s="40">
        <v>30</v>
      </c>
      <c r="K12159" s="40">
        <v>0</v>
      </c>
    </row>
    <row r="12160" spans="1:11" x14ac:dyDescent="0.35">
      <c r="A12160">
        <v>31150</v>
      </c>
      <c r="B12160" t="s">
        <v>161</v>
      </c>
      <c r="C12160" s="70">
        <v>0</v>
      </c>
      <c r="D12160" s="70">
        <v>0</v>
      </c>
      <c r="E12160" s="71">
        <v>44801</v>
      </c>
      <c r="F12160" t="s">
        <v>15828</v>
      </c>
      <c r="G12160" t="s">
        <v>1912</v>
      </c>
      <c r="J12160" s="40">
        <v>1152</v>
      </c>
      <c r="K12160" s="40">
        <v>0</v>
      </c>
    </row>
    <row r="12161" spans="1:11" x14ac:dyDescent="0.35">
      <c r="A12161">
        <v>31150</v>
      </c>
      <c r="B12161" t="s">
        <v>161</v>
      </c>
      <c r="C12161" s="70">
        <v>0</v>
      </c>
      <c r="D12161" s="70">
        <v>0</v>
      </c>
      <c r="E12161" s="71">
        <v>44801</v>
      </c>
      <c r="F12161" t="s">
        <v>16636</v>
      </c>
      <c r="G12161" t="s">
        <v>1912</v>
      </c>
      <c r="J12161" s="40">
        <v>288</v>
      </c>
      <c r="K12161" s="40">
        <v>0</v>
      </c>
    </row>
    <row r="12162" spans="1:11" x14ac:dyDescent="0.35">
      <c r="A12162">
        <v>31150</v>
      </c>
      <c r="B12162" t="s">
        <v>161</v>
      </c>
      <c r="C12162" s="70">
        <v>0</v>
      </c>
      <c r="D12162" s="70">
        <v>0</v>
      </c>
      <c r="E12162" s="71">
        <v>44804</v>
      </c>
      <c r="F12162" t="s">
        <v>5032</v>
      </c>
      <c r="G12162" t="s">
        <v>2247</v>
      </c>
      <c r="H12162" t="s">
        <v>2265</v>
      </c>
      <c r="J12162" s="40">
        <v>0</v>
      </c>
      <c r="K12162" s="40">
        <v>0</v>
      </c>
    </row>
    <row r="12163" spans="1:11" x14ac:dyDescent="0.35">
      <c r="A12163">
        <v>31150</v>
      </c>
      <c r="B12163" t="s">
        <v>161</v>
      </c>
      <c r="C12163" s="70">
        <v>0</v>
      </c>
      <c r="D12163" s="70">
        <v>0</v>
      </c>
      <c r="E12163" s="71">
        <v>44827</v>
      </c>
      <c r="F12163" t="s">
        <v>3432</v>
      </c>
      <c r="G12163" t="s">
        <v>1912</v>
      </c>
      <c r="I12163" t="s">
        <v>3420</v>
      </c>
      <c r="J12163" s="40">
        <v>8.6</v>
      </c>
      <c r="K12163" s="40">
        <v>0</v>
      </c>
    </row>
    <row r="12164" spans="1:11" x14ac:dyDescent="0.35">
      <c r="A12164">
        <v>31150</v>
      </c>
      <c r="B12164" t="s">
        <v>161</v>
      </c>
      <c r="C12164" s="70">
        <v>0</v>
      </c>
      <c r="D12164" s="70">
        <v>0</v>
      </c>
      <c r="E12164" s="71">
        <v>44834</v>
      </c>
      <c r="F12164" t="s">
        <v>4907</v>
      </c>
      <c r="G12164" t="s">
        <v>2247</v>
      </c>
      <c r="H12164" t="s">
        <v>2262</v>
      </c>
      <c r="J12164" s="40">
        <v>0</v>
      </c>
      <c r="K12164" s="40">
        <v>0</v>
      </c>
    </row>
    <row r="12165" spans="1:11" x14ac:dyDescent="0.35">
      <c r="A12165">
        <v>31150</v>
      </c>
      <c r="B12165" t="s">
        <v>161</v>
      </c>
      <c r="C12165" s="70">
        <v>0</v>
      </c>
      <c r="D12165" s="70">
        <v>0</v>
      </c>
      <c r="E12165" s="71">
        <v>44865</v>
      </c>
      <c r="F12165" t="s">
        <v>3424</v>
      </c>
      <c r="G12165" t="s">
        <v>1912</v>
      </c>
      <c r="H12165" t="s">
        <v>3423</v>
      </c>
      <c r="I12165" t="s">
        <v>3423</v>
      </c>
      <c r="J12165" s="40">
        <v>30</v>
      </c>
      <c r="K12165" s="40">
        <v>0</v>
      </c>
    </row>
    <row r="12166" spans="1:11" x14ac:dyDescent="0.35">
      <c r="A12166">
        <v>31150</v>
      </c>
      <c r="B12166" t="s">
        <v>161</v>
      </c>
      <c r="C12166" s="70">
        <v>0</v>
      </c>
      <c r="D12166" s="70">
        <v>0</v>
      </c>
      <c r="E12166" s="71">
        <v>44865</v>
      </c>
      <c r="F12166" t="s">
        <v>4390</v>
      </c>
      <c r="G12166" t="s">
        <v>2247</v>
      </c>
      <c r="H12166" t="s">
        <v>1919</v>
      </c>
      <c r="I12166" t="s">
        <v>1919</v>
      </c>
      <c r="J12166" s="40">
        <v>0</v>
      </c>
      <c r="K12166" s="40">
        <v>0</v>
      </c>
    </row>
    <row r="12167" spans="1:11" x14ac:dyDescent="0.35">
      <c r="A12167">
        <v>31150</v>
      </c>
      <c r="B12167" t="s">
        <v>161</v>
      </c>
      <c r="C12167" s="70">
        <v>0</v>
      </c>
      <c r="D12167" s="70">
        <v>0</v>
      </c>
      <c r="E12167" s="71">
        <v>44866</v>
      </c>
      <c r="F12167" t="s">
        <v>3422</v>
      </c>
      <c r="G12167" t="s">
        <v>1912</v>
      </c>
      <c r="I12167" t="s">
        <v>3420</v>
      </c>
      <c r="J12167" s="40">
        <v>-8.6</v>
      </c>
      <c r="K12167" s="40">
        <v>0</v>
      </c>
    </row>
    <row r="12168" spans="1:11" x14ac:dyDescent="0.35">
      <c r="A12168">
        <v>31150</v>
      </c>
      <c r="B12168" t="s">
        <v>161</v>
      </c>
      <c r="C12168" s="70">
        <v>0</v>
      </c>
      <c r="D12168" s="70">
        <v>0</v>
      </c>
      <c r="E12168" s="71">
        <v>44866</v>
      </c>
      <c r="F12168" t="s">
        <v>3421</v>
      </c>
      <c r="G12168" t="s">
        <v>1912</v>
      </c>
      <c r="H12168" t="s">
        <v>3420</v>
      </c>
      <c r="I12168" t="s">
        <v>3420</v>
      </c>
      <c r="J12168" s="40">
        <v>30</v>
      </c>
      <c r="K12168" s="40">
        <v>0</v>
      </c>
    </row>
    <row r="12169" spans="1:11" x14ac:dyDescent="0.35">
      <c r="A12169">
        <v>31150</v>
      </c>
      <c r="B12169" t="s">
        <v>161</v>
      </c>
      <c r="C12169" s="70">
        <v>0</v>
      </c>
      <c r="D12169" s="70">
        <v>0</v>
      </c>
      <c r="E12169" s="71">
        <v>44895</v>
      </c>
      <c r="F12169" t="s">
        <v>3416</v>
      </c>
      <c r="G12169" t="s">
        <v>1912</v>
      </c>
      <c r="H12169" t="s">
        <v>3415</v>
      </c>
      <c r="I12169" t="s">
        <v>3415</v>
      </c>
      <c r="J12169" s="40">
        <v>30</v>
      </c>
      <c r="K12169" s="40">
        <v>0</v>
      </c>
    </row>
    <row r="12170" spans="1:11" x14ac:dyDescent="0.35">
      <c r="A12170">
        <v>31150</v>
      </c>
      <c r="B12170" t="s">
        <v>161</v>
      </c>
      <c r="C12170" s="70">
        <v>0</v>
      </c>
      <c r="D12170" s="70">
        <v>0</v>
      </c>
      <c r="E12170" s="71">
        <v>44895</v>
      </c>
      <c r="F12170" t="s">
        <v>4217</v>
      </c>
      <c r="G12170" t="s">
        <v>2247</v>
      </c>
      <c r="H12170" t="s">
        <v>1916</v>
      </c>
      <c r="I12170" t="s">
        <v>1916</v>
      </c>
      <c r="J12170" s="40">
        <v>0</v>
      </c>
      <c r="K12170" s="40">
        <v>0</v>
      </c>
    </row>
    <row r="12171" spans="1:11" x14ac:dyDescent="0.35">
      <c r="A12171">
        <v>31150</v>
      </c>
      <c r="B12171" t="s">
        <v>161</v>
      </c>
      <c r="C12171" s="70">
        <v>0</v>
      </c>
      <c r="D12171" s="70">
        <v>0</v>
      </c>
      <c r="E12171" s="71">
        <v>44926</v>
      </c>
      <c r="F12171" t="s">
        <v>3412</v>
      </c>
      <c r="G12171" t="s">
        <v>1912</v>
      </c>
      <c r="H12171" t="s">
        <v>3411</v>
      </c>
      <c r="I12171" t="s">
        <v>3411</v>
      </c>
      <c r="J12171" s="40">
        <v>30</v>
      </c>
      <c r="K12171" s="40">
        <v>0</v>
      </c>
    </row>
    <row r="12172" spans="1:11" x14ac:dyDescent="0.35">
      <c r="A12172">
        <v>31150</v>
      </c>
      <c r="B12172" t="s">
        <v>161</v>
      </c>
      <c r="C12172" s="70">
        <v>0</v>
      </c>
      <c r="D12172" s="70">
        <v>0</v>
      </c>
      <c r="E12172" s="71">
        <v>44926</v>
      </c>
      <c r="F12172" t="s">
        <v>3859</v>
      </c>
      <c r="G12172" t="s">
        <v>2247</v>
      </c>
      <c r="H12172" t="s">
        <v>1911</v>
      </c>
      <c r="I12172" t="s">
        <v>1911</v>
      </c>
      <c r="J12172" s="40">
        <v>0</v>
      </c>
      <c r="K12172" s="40">
        <v>0</v>
      </c>
    </row>
    <row r="12173" spans="1:11" x14ac:dyDescent="0.35">
      <c r="A12173">
        <v>31152</v>
      </c>
      <c r="B12173" t="s">
        <v>17194</v>
      </c>
      <c r="C12173" s="70">
        <v>0</v>
      </c>
      <c r="D12173" s="70">
        <v>0</v>
      </c>
      <c r="E12173" s="71">
        <v>44620</v>
      </c>
      <c r="F12173" t="s">
        <v>15855</v>
      </c>
      <c r="G12173" t="s">
        <v>1912</v>
      </c>
      <c r="J12173" s="40">
        <v>244.93</v>
      </c>
      <c r="K12173" s="40">
        <v>0</v>
      </c>
    </row>
    <row r="12174" spans="1:11" x14ac:dyDescent="0.35">
      <c r="A12174">
        <v>31152</v>
      </c>
      <c r="B12174" t="s">
        <v>17194</v>
      </c>
      <c r="C12174" s="70">
        <v>0</v>
      </c>
      <c r="D12174" s="70">
        <v>0</v>
      </c>
      <c r="E12174" s="71">
        <v>44620</v>
      </c>
      <c r="F12174" t="s">
        <v>15855</v>
      </c>
      <c r="G12174" t="s">
        <v>1912</v>
      </c>
      <c r="J12174" s="40">
        <v>233.42</v>
      </c>
      <c r="K12174" s="40">
        <v>0</v>
      </c>
    </row>
    <row r="12175" spans="1:11" x14ac:dyDescent="0.35">
      <c r="A12175">
        <v>31152</v>
      </c>
      <c r="B12175" t="s">
        <v>17194</v>
      </c>
      <c r="C12175" s="70">
        <v>0</v>
      </c>
      <c r="D12175" s="70">
        <v>0</v>
      </c>
      <c r="E12175" s="71">
        <v>44651</v>
      </c>
      <c r="F12175" t="s">
        <v>10636</v>
      </c>
      <c r="G12175" t="s">
        <v>2142</v>
      </c>
      <c r="H12175" t="s">
        <v>10635</v>
      </c>
      <c r="I12175" t="s">
        <v>10634</v>
      </c>
      <c r="J12175" s="40">
        <v>0</v>
      </c>
      <c r="K12175" s="40">
        <v>244.93</v>
      </c>
    </row>
    <row r="12176" spans="1:11" x14ac:dyDescent="0.35">
      <c r="A12176">
        <v>31152</v>
      </c>
      <c r="B12176" t="s">
        <v>17194</v>
      </c>
      <c r="C12176" s="70">
        <v>0</v>
      </c>
      <c r="D12176" s="70">
        <v>0</v>
      </c>
      <c r="E12176" s="71">
        <v>44651</v>
      </c>
      <c r="F12176" t="s">
        <v>6623</v>
      </c>
      <c r="G12176" t="s">
        <v>2247</v>
      </c>
      <c r="J12176" s="40">
        <v>0</v>
      </c>
      <c r="K12176" s="40">
        <v>0</v>
      </c>
    </row>
    <row r="12177" spans="1:11" x14ac:dyDescent="0.35">
      <c r="A12177">
        <v>31152</v>
      </c>
      <c r="B12177" t="s">
        <v>17194</v>
      </c>
      <c r="C12177" s="70">
        <v>0</v>
      </c>
      <c r="D12177" s="70">
        <v>0</v>
      </c>
      <c r="E12177" s="71">
        <v>44652</v>
      </c>
      <c r="F12177" t="s">
        <v>10630</v>
      </c>
      <c r="G12177" t="s">
        <v>2142</v>
      </c>
      <c r="H12177" t="s">
        <v>10629</v>
      </c>
      <c r="I12177" t="s">
        <v>10628</v>
      </c>
      <c r="J12177" s="40">
        <v>0</v>
      </c>
      <c r="K12177" s="40">
        <v>233.42</v>
      </c>
    </row>
    <row r="12178" spans="1:11" x14ac:dyDescent="0.35">
      <c r="A12178">
        <v>31152</v>
      </c>
      <c r="B12178" t="s">
        <v>17194</v>
      </c>
      <c r="C12178" s="70">
        <v>0</v>
      </c>
      <c r="D12178" s="70">
        <v>0</v>
      </c>
      <c r="E12178" s="71">
        <v>44681</v>
      </c>
      <c r="F12178" t="s">
        <v>15851</v>
      </c>
      <c r="G12178" t="s">
        <v>1912</v>
      </c>
      <c r="J12178" s="40">
        <v>185.76</v>
      </c>
      <c r="K12178" s="40">
        <v>0</v>
      </c>
    </row>
    <row r="12179" spans="1:11" x14ac:dyDescent="0.35">
      <c r="A12179">
        <v>31152</v>
      </c>
      <c r="B12179" t="s">
        <v>17194</v>
      </c>
      <c r="C12179" s="70">
        <v>0</v>
      </c>
      <c r="D12179" s="70">
        <v>0</v>
      </c>
      <c r="E12179" s="71">
        <v>44681</v>
      </c>
      <c r="F12179" t="s">
        <v>6363</v>
      </c>
      <c r="G12179" t="s">
        <v>2247</v>
      </c>
      <c r="J12179" s="40">
        <v>0</v>
      </c>
      <c r="K12179" s="40">
        <v>0</v>
      </c>
    </row>
    <row r="12180" spans="1:11" x14ac:dyDescent="0.35">
      <c r="A12180">
        <v>31152</v>
      </c>
      <c r="B12180" t="s">
        <v>17194</v>
      </c>
      <c r="C12180" s="70">
        <v>0</v>
      </c>
      <c r="D12180" s="70">
        <v>0</v>
      </c>
      <c r="E12180" s="71">
        <v>44681</v>
      </c>
      <c r="F12180" t="s">
        <v>6174</v>
      </c>
      <c r="G12180" t="s">
        <v>2247</v>
      </c>
      <c r="J12180" s="40">
        <v>0</v>
      </c>
      <c r="K12180" s="40">
        <v>0</v>
      </c>
    </row>
    <row r="12181" spans="1:11" x14ac:dyDescent="0.35">
      <c r="A12181">
        <v>31152</v>
      </c>
      <c r="B12181" t="s">
        <v>17194</v>
      </c>
      <c r="C12181" s="70">
        <v>0</v>
      </c>
      <c r="D12181" s="70">
        <v>0</v>
      </c>
      <c r="E12181" s="71">
        <v>44682</v>
      </c>
      <c r="F12181" t="s">
        <v>10568</v>
      </c>
      <c r="G12181" t="s">
        <v>2142</v>
      </c>
      <c r="H12181" t="s">
        <v>10567</v>
      </c>
      <c r="I12181" t="s">
        <v>10566</v>
      </c>
      <c r="J12181" s="40">
        <v>0</v>
      </c>
      <c r="K12181" s="40">
        <v>185.76</v>
      </c>
    </row>
    <row r="12182" spans="1:11" x14ac:dyDescent="0.35">
      <c r="A12182">
        <v>31152</v>
      </c>
      <c r="B12182" t="s">
        <v>17194</v>
      </c>
      <c r="C12182" s="70">
        <v>0</v>
      </c>
      <c r="D12182" s="70">
        <v>0</v>
      </c>
      <c r="E12182" s="71">
        <v>44712</v>
      </c>
      <c r="F12182" t="s">
        <v>6052</v>
      </c>
      <c r="G12182" t="s">
        <v>2247</v>
      </c>
      <c r="J12182" s="40">
        <v>0</v>
      </c>
      <c r="K12182" s="40">
        <v>0</v>
      </c>
    </row>
    <row r="12183" spans="1:11" x14ac:dyDescent="0.35">
      <c r="A12183">
        <v>31152</v>
      </c>
      <c r="B12183" t="s">
        <v>17194</v>
      </c>
      <c r="C12183" s="70">
        <v>0</v>
      </c>
      <c r="D12183" s="70">
        <v>0</v>
      </c>
      <c r="E12183" s="71">
        <v>44722</v>
      </c>
      <c r="F12183" t="s">
        <v>16129</v>
      </c>
      <c r="G12183" t="s">
        <v>2142</v>
      </c>
      <c r="H12183" t="s">
        <v>10009</v>
      </c>
      <c r="I12183" t="s">
        <v>10008</v>
      </c>
      <c r="J12183" s="40">
        <v>0</v>
      </c>
      <c r="K12183" s="40">
        <v>3105</v>
      </c>
    </row>
    <row r="12184" spans="1:11" x14ac:dyDescent="0.35">
      <c r="A12184">
        <v>31152</v>
      </c>
      <c r="B12184" t="s">
        <v>17194</v>
      </c>
      <c r="C12184" s="70">
        <v>0</v>
      </c>
      <c r="D12184" s="70">
        <v>0</v>
      </c>
      <c r="E12184" s="71">
        <v>44742</v>
      </c>
      <c r="F12184" t="s">
        <v>17195</v>
      </c>
      <c r="G12184" t="s">
        <v>1912</v>
      </c>
      <c r="J12184" s="40">
        <v>3105</v>
      </c>
      <c r="K12184" s="40">
        <v>0</v>
      </c>
    </row>
    <row r="12185" spans="1:11" x14ac:dyDescent="0.35">
      <c r="A12185">
        <v>31152</v>
      </c>
      <c r="B12185" t="s">
        <v>17194</v>
      </c>
      <c r="C12185" s="70">
        <v>0</v>
      </c>
      <c r="D12185" s="70">
        <v>0</v>
      </c>
      <c r="E12185" s="71">
        <v>44742</v>
      </c>
      <c r="F12185" t="s">
        <v>17195</v>
      </c>
      <c r="G12185" t="s">
        <v>1912</v>
      </c>
      <c r="J12185" s="40">
        <v>-1117.81</v>
      </c>
      <c r="K12185" s="40">
        <v>0</v>
      </c>
    </row>
    <row r="12186" spans="1:11" x14ac:dyDescent="0.35">
      <c r="A12186">
        <v>31152</v>
      </c>
      <c r="B12186" t="s">
        <v>17194</v>
      </c>
      <c r="C12186" s="70">
        <v>0</v>
      </c>
      <c r="D12186" s="70">
        <v>0</v>
      </c>
      <c r="E12186" s="71">
        <v>44742</v>
      </c>
      <c r="F12186" t="s">
        <v>5805</v>
      </c>
      <c r="G12186" t="s">
        <v>2247</v>
      </c>
      <c r="J12186" s="40">
        <v>0</v>
      </c>
      <c r="K12186" s="40">
        <v>0</v>
      </c>
    </row>
    <row r="12187" spans="1:11" x14ac:dyDescent="0.35">
      <c r="A12187">
        <v>31152</v>
      </c>
      <c r="B12187" t="s">
        <v>17194</v>
      </c>
      <c r="C12187" s="70">
        <v>0</v>
      </c>
      <c r="D12187" s="70">
        <v>0</v>
      </c>
      <c r="E12187" s="71">
        <v>44743</v>
      </c>
      <c r="F12187" t="s">
        <v>10415</v>
      </c>
      <c r="G12187" t="s">
        <v>1907</v>
      </c>
      <c r="J12187" s="40">
        <v>1117.81</v>
      </c>
      <c r="K12187" s="40">
        <v>0</v>
      </c>
    </row>
    <row r="12188" spans="1:11" x14ac:dyDescent="0.35">
      <c r="A12188">
        <v>31153</v>
      </c>
      <c r="B12188" t="s">
        <v>1358</v>
      </c>
      <c r="C12188" s="70">
        <v>-100.73</v>
      </c>
      <c r="D12188" s="70">
        <v>-32.39</v>
      </c>
      <c r="E12188" s="71">
        <v>44592</v>
      </c>
      <c r="F12188" t="s">
        <v>15857</v>
      </c>
      <c r="G12188" t="s">
        <v>1912</v>
      </c>
      <c r="J12188" s="40">
        <v>32.39</v>
      </c>
      <c r="K12188" s="40">
        <v>0</v>
      </c>
    </row>
    <row r="12189" spans="1:11" x14ac:dyDescent="0.35">
      <c r="A12189">
        <v>31153</v>
      </c>
      <c r="B12189" t="s">
        <v>1358</v>
      </c>
      <c r="C12189" s="70">
        <v>-100.73</v>
      </c>
      <c r="D12189" s="70">
        <v>-32.39</v>
      </c>
      <c r="E12189" s="71">
        <v>44592</v>
      </c>
      <c r="F12189" t="s">
        <v>6907</v>
      </c>
      <c r="G12189" t="s">
        <v>2247</v>
      </c>
      <c r="J12189" s="40">
        <v>0</v>
      </c>
      <c r="K12189" s="40">
        <v>0</v>
      </c>
    </row>
    <row r="12190" spans="1:11" x14ac:dyDescent="0.35">
      <c r="A12190">
        <v>31153</v>
      </c>
      <c r="B12190" t="s">
        <v>1358</v>
      </c>
      <c r="C12190" s="70">
        <v>-100.73</v>
      </c>
      <c r="D12190" s="70">
        <v>-32.39</v>
      </c>
      <c r="E12190" s="71">
        <v>44593</v>
      </c>
      <c r="F12190" t="s">
        <v>16179</v>
      </c>
      <c r="G12190" t="s">
        <v>2142</v>
      </c>
      <c r="H12190" t="s">
        <v>8960</v>
      </c>
      <c r="I12190" t="s">
        <v>8959</v>
      </c>
      <c r="J12190" s="40">
        <v>0</v>
      </c>
      <c r="K12190" s="40">
        <v>3232.08</v>
      </c>
    </row>
    <row r="12191" spans="1:11" x14ac:dyDescent="0.35">
      <c r="A12191">
        <v>31153</v>
      </c>
      <c r="B12191" t="s">
        <v>1358</v>
      </c>
      <c r="C12191" s="70">
        <v>-100.73</v>
      </c>
      <c r="D12191" s="70">
        <v>-32.39</v>
      </c>
      <c r="E12191" s="71">
        <v>44644</v>
      </c>
      <c r="F12191" t="s">
        <v>17193</v>
      </c>
      <c r="G12191" t="s">
        <v>15843</v>
      </c>
      <c r="H12191" t="s">
        <v>17192</v>
      </c>
      <c r="J12191" s="40">
        <v>3232.08</v>
      </c>
      <c r="K12191" s="40">
        <v>0</v>
      </c>
    </row>
    <row r="12192" spans="1:11" x14ac:dyDescent="0.35">
      <c r="A12192">
        <v>31153</v>
      </c>
      <c r="B12192" t="s">
        <v>1358</v>
      </c>
      <c r="C12192" s="70">
        <v>-100.73</v>
      </c>
      <c r="D12192" s="70">
        <v>-32.39</v>
      </c>
      <c r="E12192" s="71">
        <v>44651</v>
      </c>
      <c r="F12192" t="s">
        <v>6622</v>
      </c>
      <c r="G12192" t="s">
        <v>2247</v>
      </c>
      <c r="J12192" s="40">
        <v>0</v>
      </c>
      <c r="K12192" s="40">
        <v>0</v>
      </c>
    </row>
    <row r="12193" spans="1:11" x14ac:dyDescent="0.35">
      <c r="A12193">
        <v>31153</v>
      </c>
      <c r="B12193" t="s">
        <v>1358</v>
      </c>
      <c r="C12193" s="70">
        <v>-100.73</v>
      </c>
      <c r="D12193" s="70">
        <v>-32.39</v>
      </c>
      <c r="E12193" s="71">
        <v>44926</v>
      </c>
      <c r="F12193" t="s">
        <v>8949</v>
      </c>
      <c r="G12193" t="s">
        <v>2142</v>
      </c>
      <c r="H12193" t="s">
        <v>8948</v>
      </c>
      <c r="I12193" t="s">
        <v>8947</v>
      </c>
      <c r="J12193" s="40">
        <v>0</v>
      </c>
      <c r="K12193" s="40">
        <v>7700</v>
      </c>
    </row>
    <row r="12194" spans="1:11" x14ac:dyDescent="0.35">
      <c r="A12194">
        <v>31153</v>
      </c>
      <c r="B12194" t="s">
        <v>1358</v>
      </c>
      <c r="C12194" s="70">
        <v>-100.73</v>
      </c>
      <c r="D12194" s="70">
        <v>-32.39</v>
      </c>
      <c r="E12194" s="71">
        <v>44926</v>
      </c>
      <c r="F12194" t="s">
        <v>3532</v>
      </c>
      <c r="G12194" t="s">
        <v>2247</v>
      </c>
      <c r="H12194" t="s">
        <v>1911</v>
      </c>
      <c r="I12194" t="s">
        <v>1911</v>
      </c>
      <c r="J12194" s="40">
        <v>0</v>
      </c>
      <c r="K12194" s="40">
        <v>0</v>
      </c>
    </row>
    <row r="12195" spans="1:11" x14ac:dyDescent="0.35">
      <c r="A12195">
        <v>31156</v>
      </c>
      <c r="B12195" t="s">
        <v>17185</v>
      </c>
      <c r="C12195" s="70">
        <v>0</v>
      </c>
      <c r="D12195" s="70">
        <v>0</v>
      </c>
      <c r="E12195" s="71">
        <v>44784</v>
      </c>
      <c r="F12195" t="s">
        <v>16103</v>
      </c>
      <c r="G12195" t="s">
        <v>2142</v>
      </c>
      <c r="H12195" t="s">
        <v>16102</v>
      </c>
      <c r="I12195" t="s">
        <v>16099</v>
      </c>
      <c r="J12195" s="40">
        <v>0</v>
      </c>
      <c r="K12195" s="40">
        <v>11400</v>
      </c>
    </row>
    <row r="12196" spans="1:11" x14ac:dyDescent="0.35">
      <c r="A12196">
        <v>31156</v>
      </c>
      <c r="B12196" t="s">
        <v>17185</v>
      </c>
      <c r="C12196" s="70">
        <v>0</v>
      </c>
      <c r="D12196" s="70">
        <v>0</v>
      </c>
      <c r="E12196" s="71">
        <v>44784</v>
      </c>
      <c r="F12196" t="s">
        <v>16101</v>
      </c>
      <c r="G12196" t="s">
        <v>2142</v>
      </c>
      <c r="H12196" t="s">
        <v>16100</v>
      </c>
      <c r="I12196" t="s">
        <v>16099</v>
      </c>
      <c r="J12196" s="40">
        <v>0</v>
      </c>
      <c r="K12196" s="40">
        <v>-11400</v>
      </c>
    </row>
    <row r="12197" spans="1:11" x14ac:dyDescent="0.35">
      <c r="A12197">
        <v>31156</v>
      </c>
      <c r="B12197" t="s">
        <v>17185</v>
      </c>
      <c r="C12197" s="70">
        <v>0</v>
      </c>
      <c r="D12197" s="70">
        <v>0</v>
      </c>
      <c r="E12197" s="71">
        <v>44784</v>
      </c>
      <c r="F12197" t="s">
        <v>16098</v>
      </c>
      <c r="G12197" t="s">
        <v>2142</v>
      </c>
      <c r="H12197" t="s">
        <v>16097</v>
      </c>
      <c r="I12197" t="s">
        <v>16073</v>
      </c>
      <c r="J12197" s="40">
        <v>0</v>
      </c>
      <c r="K12197" s="40">
        <v>11400</v>
      </c>
    </row>
    <row r="12198" spans="1:11" x14ac:dyDescent="0.35">
      <c r="A12198">
        <v>31156</v>
      </c>
      <c r="B12198" t="s">
        <v>17185</v>
      </c>
      <c r="C12198" s="70">
        <v>0</v>
      </c>
      <c r="D12198" s="70">
        <v>0</v>
      </c>
      <c r="E12198" s="71">
        <v>44804</v>
      </c>
      <c r="F12198" t="s">
        <v>5031</v>
      </c>
      <c r="G12198" t="s">
        <v>2247</v>
      </c>
      <c r="H12198" t="s">
        <v>2265</v>
      </c>
      <c r="J12198" s="40">
        <v>0</v>
      </c>
      <c r="K12198" s="40">
        <v>0</v>
      </c>
    </row>
    <row r="12199" spans="1:11" x14ac:dyDescent="0.35">
      <c r="A12199">
        <v>31156</v>
      </c>
      <c r="B12199" t="s">
        <v>17185</v>
      </c>
      <c r="C12199" s="70">
        <v>0</v>
      </c>
      <c r="D12199" s="70">
        <v>0</v>
      </c>
      <c r="E12199" s="71">
        <v>44805</v>
      </c>
      <c r="F12199" t="s">
        <v>16077</v>
      </c>
      <c r="G12199" t="s">
        <v>2142</v>
      </c>
      <c r="H12199" t="s">
        <v>16076</v>
      </c>
      <c r="I12199" t="s">
        <v>16073</v>
      </c>
      <c r="J12199" s="40">
        <v>0</v>
      </c>
      <c r="K12199" s="40">
        <v>-11400</v>
      </c>
    </row>
    <row r="12200" spans="1:11" x14ac:dyDescent="0.35">
      <c r="A12200">
        <v>31156</v>
      </c>
      <c r="B12200" t="s">
        <v>17185</v>
      </c>
      <c r="C12200" s="70">
        <v>0</v>
      </c>
      <c r="D12200" s="70">
        <v>0</v>
      </c>
      <c r="E12200" s="71">
        <v>44805</v>
      </c>
      <c r="F12200" t="s">
        <v>16075</v>
      </c>
      <c r="G12200" t="s">
        <v>2142</v>
      </c>
      <c r="H12200" t="s">
        <v>16074</v>
      </c>
      <c r="I12200" t="s">
        <v>16073</v>
      </c>
      <c r="J12200" s="40">
        <v>0</v>
      </c>
      <c r="K12200" s="40">
        <v>11400</v>
      </c>
    </row>
    <row r="12201" spans="1:11" x14ac:dyDescent="0.35">
      <c r="A12201">
        <v>31156</v>
      </c>
      <c r="B12201" t="s">
        <v>17185</v>
      </c>
      <c r="C12201" s="70">
        <v>0</v>
      </c>
      <c r="D12201" s="70">
        <v>0</v>
      </c>
      <c r="E12201" s="71">
        <v>44834</v>
      </c>
      <c r="F12201" t="s">
        <v>4906</v>
      </c>
      <c r="G12201" t="s">
        <v>2247</v>
      </c>
      <c r="H12201" t="s">
        <v>2262</v>
      </c>
      <c r="J12201" s="40">
        <v>0</v>
      </c>
      <c r="K12201" s="40">
        <v>0</v>
      </c>
    </row>
    <row r="12202" spans="1:11" x14ac:dyDescent="0.35">
      <c r="A12202">
        <v>31156</v>
      </c>
      <c r="B12202" t="s">
        <v>17185</v>
      </c>
      <c r="C12202" s="70">
        <v>0</v>
      </c>
      <c r="D12202" s="70">
        <v>0</v>
      </c>
      <c r="E12202" s="71">
        <v>44859</v>
      </c>
      <c r="F12202" t="s">
        <v>17191</v>
      </c>
      <c r="G12202" t="s">
        <v>1907</v>
      </c>
      <c r="H12202" t="s">
        <v>17190</v>
      </c>
      <c r="J12202" s="40">
        <v>11400</v>
      </c>
      <c r="K12202" s="40">
        <v>0</v>
      </c>
    </row>
    <row r="12203" spans="1:11" x14ac:dyDescent="0.35">
      <c r="A12203">
        <v>31156</v>
      </c>
      <c r="B12203" t="s">
        <v>17185</v>
      </c>
      <c r="C12203" s="70">
        <v>0</v>
      </c>
      <c r="D12203" s="70">
        <v>0</v>
      </c>
      <c r="E12203" s="71">
        <v>44862</v>
      </c>
      <c r="F12203" t="s">
        <v>17189</v>
      </c>
      <c r="G12203" t="s">
        <v>1907</v>
      </c>
      <c r="H12203" t="s">
        <v>7357</v>
      </c>
      <c r="J12203" s="40">
        <v>0</v>
      </c>
      <c r="K12203" s="40">
        <v>11370</v>
      </c>
    </row>
    <row r="12204" spans="1:11" x14ac:dyDescent="0.35">
      <c r="A12204">
        <v>31156</v>
      </c>
      <c r="B12204" t="s">
        <v>17185</v>
      </c>
      <c r="C12204" s="70">
        <v>0</v>
      </c>
      <c r="D12204" s="70">
        <v>0</v>
      </c>
      <c r="E12204" s="71">
        <v>44865</v>
      </c>
      <c r="F12204" t="s">
        <v>4389</v>
      </c>
      <c r="G12204" t="s">
        <v>2247</v>
      </c>
      <c r="H12204" t="s">
        <v>1919</v>
      </c>
      <c r="I12204" t="s">
        <v>1919</v>
      </c>
      <c r="J12204" s="40">
        <v>0</v>
      </c>
      <c r="K12204" s="40">
        <v>0</v>
      </c>
    </row>
    <row r="12205" spans="1:11" x14ac:dyDescent="0.35">
      <c r="A12205">
        <v>31156</v>
      </c>
      <c r="B12205" t="s">
        <v>17185</v>
      </c>
      <c r="C12205" s="70">
        <v>0</v>
      </c>
      <c r="D12205" s="70">
        <v>0</v>
      </c>
      <c r="E12205" s="71">
        <v>44866</v>
      </c>
      <c r="F12205" t="s">
        <v>7358</v>
      </c>
      <c r="G12205" t="s">
        <v>1907</v>
      </c>
      <c r="H12205" t="s">
        <v>7357</v>
      </c>
      <c r="J12205" s="40">
        <v>0</v>
      </c>
      <c r="K12205" s="40">
        <v>30</v>
      </c>
    </row>
    <row r="12206" spans="1:11" x14ac:dyDescent="0.35">
      <c r="A12206">
        <v>31156</v>
      </c>
      <c r="B12206" t="s">
        <v>17185</v>
      </c>
      <c r="C12206" s="70">
        <v>0</v>
      </c>
      <c r="D12206" s="70">
        <v>0</v>
      </c>
      <c r="E12206" s="71">
        <v>44887</v>
      </c>
      <c r="F12206" t="s">
        <v>17188</v>
      </c>
      <c r="G12206" t="s">
        <v>15843</v>
      </c>
      <c r="H12206" t="s">
        <v>17187</v>
      </c>
      <c r="I12206" t="s">
        <v>17186</v>
      </c>
      <c r="J12206" s="40">
        <v>11400</v>
      </c>
      <c r="K12206" s="40">
        <v>0</v>
      </c>
    </row>
    <row r="12207" spans="1:11" x14ac:dyDescent="0.35">
      <c r="A12207">
        <v>31156</v>
      </c>
      <c r="B12207" t="s">
        <v>17185</v>
      </c>
      <c r="C12207" s="70">
        <v>0</v>
      </c>
      <c r="D12207" s="70">
        <v>0</v>
      </c>
      <c r="E12207" s="71">
        <v>44895</v>
      </c>
      <c r="F12207" t="s">
        <v>4216</v>
      </c>
      <c r="G12207" t="s">
        <v>2247</v>
      </c>
      <c r="H12207" t="s">
        <v>1916</v>
      </c>
      <c r="I12207" t="s">
        <v>1916</v>
      </c>
      <c r="J12207" s="40">
        <v>0</v>
      </c>
      <c r="K12207" s="40">
        <v>0</v>
      </c>
    </row>
    <row r="12208" spans="1:11" x14ac:dyDescent="0.35">
      <c r="A12208">
        <v>31157</v>
      </c>
      <c r="B12208" t="s">
        <v>162</v>
      </c>
      <c r="C12208" s="70">
        <v>-1461.7</v>
      </c>
      <c r="D12208" s="70">
        <v>-470</v>
      </c>
      <c r="E12208" s="71">
        <v>44564</v>
      </c>
      <c r="F12208" t="s">
        <v>10951</v>
      </c>
      <c r="G12208" t="s">
        <v>2142</v>
      </c>
      <c r="H12208" t="s">
        <v>10950</v>
      </c>
      <c r="I12208" t="s">
        <v>10949</v>
      </c>
      <c r="J12208" s="40">
        <v>0</v>
      </c>
      <c r="K12208" s="40">
        <v>8500</v>
      </c>
    </row>
    <row r="12209" spans="1:11" x14ac:dyDescent="0.35">
      <c r="A12209">
        <v>31157</v>
      </c>
      <c r="B12209" t="s">
        <v>162</v>
      </c>
      <c r="C12209" s="70">
        <v>-1461.7</v>
      </c>
      <c r="D12209" s="70">
        <v>-470</v>
      </c>
      <c r="E12209" s="71">
        <v>44588</v>
      </c>
      <c r="F12209" t="s">
        <v>17184</v>
      </c>
      <c r="G12209" t="s">
        <v>15843</v>
      </c>
      <c r="H12209" t="s">
        <v>17183</v>
      </c>
      <c r="J12209" s="40">
        <v>8500</v>
      </c>
      <c r="K12209" s="40">
        <v>0</v>
      </c>
    </row>
    <row r="12210" spans="1:11" x14ac:dyDescent="0.35">
      <c r="A12210">
        <v>31157</v>
      </c>
      <c r="B12210" t="s">
        <v>162</v>
      </c>
      <c r="C12210" s="70">
        <v>-1461.7</v>
      </c>
      <c r="D12210" s="70">
        <v>-470</v>
      </c>
      <c r="E12210" s="71">
        <v>44592</v>
      </c>
      <c r="F12210" t="s">
        <v>6906</v>
      </c>
      <c r="G12210" t="s">
        <v>2247</v>
      </c>
      <c r="J12210" s="40">
        <v>0</v>
      </c>
      <c r="K12210" s="40">
        <v>0</v>
      </c>
    </row>
    <row r="12211" spans="1:11" x14ac:dyDescent="0.35">
      <c r="A12211">
        <v>31157</v>
      </c>
      <c r="B12211" t="s">
        <v>162</v>
      </c>
      <c r="C12211" s="70">
        <v>-1461.7</v>
      </c>
      <c r="D12211" s="70">
        <v>-470</v>
      </c>
      <c r="E12211" s="71">
        <v>44593</v>
      </c>
      <c r="F12211" t="s">
        <v>10944</v>
      </c>
      <c r="G12211" t="s">
        <v>2142</v>
      </c>
      <c r="H12211" t="s">
        <v>10943</v>
      </c>
      <c r="I12211" t="s">
        <v>10942</v>
      </c>
      <c r="J12211" s="40">
        <v>0</v>
      </c>
      <c r="K12211" s="40">
        <v>8500</v>
      </c>
    </row>
    <row r="12212" spans="1:11" x14ac:dyDescent="0.35">
      <c r="A12212">
        <v>31157</v>
      </c>
      <c r="B12212" t="s">
        <v>162</v>
      </c>
      <c r="C12212" s="70">
        <v>-1461.7</v>
      </c>
      <c r="D12212" s="70">
        <v>-470</v>
      </c>
      <c r="E12212" s="71">
        <v>44621</v>
      </c>
      <c r="F12212" t="s">
        <v>10935</v>
      </c>
      <c r="G12212" t="s">
        <v>2142</v>
      </c>
      <c r="H12212" t="s">
        <v>10934</v>
      </c>
      <c r="I12212" t="s">
        <v>10933</v>
      </c>
      <c r="J12212" s="40">
        <v>0</v>
      </c>
      <c r="K12212" s="40">
        <v>8500</v>
      </c>
    </row>
    <row r="12213" spans="1:11" x14ac:dyDescent="0.35">
      <c r="A12213">
        <v>31157</v>
      </c>
      <c r="B12213" t="s">
        <v>162</v>
      </c>
      <c r="C12213" s="70">
        <v>-1461.7</v>
      </c>
      <c r="D12213" s="70">
        <v>-470</v>
      </c>
      <c r="E12213" s="71">
        <v>44641</v>
      </c>
      <c r="F12213" t="s">
        <v>17182</v>
      </c>
      <c r="G12213" t="s">
        <v>15843</v>
      </c>
      <c r="H12213" t="s">
        <v>17181</v>
      </c>
      <c r="J12213" s="40">
        <v>8500</v>
      </c>
      <c r="K12213" s="40">
        <v>0</v>
      </c>
    </row>
    <row r="12214" spans="1:11" x14ac:dyDescent="0.35">
      <c r="A12214">
        <v>31157</v>
      </c>
      <c r="B12214" t="s">
        <v>162</v>
      </c>
      <c r="C12214" s="70">
        <v>-1461.7</v>
      </c>
      <c r="D12214" s="70">
        <v>-470</v>
      </c>
      <c r="E12214" s="71">
        <v>44651</v>
      </c>
      <c r="F12214" t="s">
        <v>6621</v>
      </c>
      <c r="G12214" t="s">
        <v>2247</v>
      </c>
      <c r="J12214" s="40">
        <v>0</v>
      </c>
      <c r="K12214" s="40">
        <v>0</v>
      </c>
    </row>
    <row r="12215" spans="1:11" x14ac:dyDescent="0.35">
      <c r="A12215">
        <v>31157</v>
      </c>
      <c r="B12215" t="s">
        <v>162</v>
      </c>
      <c r="C12215" s="70">
        <v>-1461.7</v>
      </c>
      <c r="D12215" s="70">
        <v>-470</v>
      </c>
      <c r="E12215" s="71">
        <v>44652</v>
      </c>
      <c r="F12215" t="s">
        <v>10925</v>
      </c>
      <c r="G12215" t="s">
        <v>2142</v>
      </c>
      <c r="H12215" t="s">
        <v>10924</v>
      </c>
      <c r="I12215" t="s">
        <v>10923</v>
      </c>
      <c r="J12215" s="40">
        <v>0</v>
      </c>
      <c r="K12215" s="40">
        <v>3315</v>
      </c>
    </row>
    <row r="12216" spans="1:11" x14ac:dyDescent="0.35">
      <c r="A12216">
        <v>31157</v>
      </c>
      <c r="B12216" t="s">
        <v>162</v>
      </c>
      <c r="C12216" s="70">
        <v>-1461.7</v>
      </c>
      <c r="D12216" s="70">
        <v>-470</v>
      </c>
      <c r="E12216" s="71">
        <v>44662</v>
      </c>
      <c r="F12216" t="s">
        <v>17180</v>
      </c>
      <c r="G12216" t="s">
        <v>15843</v>
      </c>
      <c r="H12216" t="s">
        <v>17179</v>
      </c>
      <c r="J12216" s="40">
        <v>3315</v>
      </c>
      <c r="K12216" s="40">
        <v>0</v>
      </c>
    </row>
    <row r="12217" spans="1:11" x14ac:dyDescent="0.35">
      <c r="A12217">
        <v>31157</v>
      </c>
      <c r="B12217" t="s">
        <v>162</v>
      </c>
      <c r="C12217" s="70">
        <v>-1461.7</v>
      </c>
      <c r="D12217" s="70">
        <v>-470</v>
      </c>
      <c r="E12217" s="71">
        <v>44681</v>
      </c>
      <c r="F12217" t="s">
        <v>6362</v>
      </c>
      <c r="G12217" t="s">
        <v>2247</v>
      </c>
      <c r="J12217" s="40">
        <v>0</v>
      </c>
      <c r="K12217" s="40">
        <v>0</v>
      </c>
    </row>
    <row r="12218" spans="1:11" x14ac:dyDescent="0.35">
      <c r="A12218">
        <v>31157</v>
      </c>
      <c r="B12218" t="s">
        <v>162</v>
      </c>
      <c r="C12218" s="70">
        <v>-1461.7</v>
      </c>
      <c r="D12218" s="70">
        <v>-470</v>
      </c>
      <c r="E12218" s="71">
        <v>44681</v>
      </c>
      <c r="F12218" t="s">
        <v>6173</v>
      </c>
      <c r="G12218" t="s">
        <v>2247</v>
      </c>
      <c r="J12218" s="40">
        <v>0</v>
      </c>
      <c r="K12218" s="40">
        <v>0</v>
      </c>
    </row>
    <row r="12219" spans="1:11" x14ac:dyDescent="0.35">
      <c r="A12219">
        <v>31157</v>
      </c>
      <c r="B12219" t="s">
        <v>162</v>
      </c>
      <c r="C12219" s="70">
        <v>-1461.7</v>
      </c>
      <c r="D12219" s="70">
        <v>-470</v>
      </c>
      <c r="E12219" s="71">
        <v>44712</v>
      </c>
      <c r="F12219" t="s">
        <v>6051</v>
      </c>
      <c r="G12219" t="s">
        <v>2247</v>
      </c>
      <c r="J12219" s="40">
        <v>0</v>
      </c>
      <c r="K12219" s="40">
        <v>0</v>
      </c>
    </row>
    <row r="12220" spans="1:11" x14ac:dyDescent="0.35">
      <c r="A12220">
        <v>31157</v>
      </c>
      <c r="B12220" t="s">
        <v>162</v>
      </c>
      <c r="C12220" s="70">
        <v>-1461.7</v>
      </c>
      <c r="D12220" s="70">
        <v>-470</v>
      </c>
      <c r="E12220" s="71">
        <v>44742</v>
      </c>
      <c r="F12220" t="s">
        <v>5804</v>
      </c>
      <c r="G12220" t="s">
        <v>2247</v>
      </c>
      <c r="J12220" s="40">
        <v>0</v>
      </c>
      <c r="K12220" s="40">
        <v>0</v>
      </c>
    </row>
    <row r="12221" spans="1:11" x14ac:dyDescent="0.35">
      <c r="A12221">
        <v>31157</v>
      </c>
      <c r="B12221" t="s">
        <v>162</v>
      </c>
      <c r="C12221" s="70">
        <v>-1461.7</v>
      </c>
      <c r="D12221" s="70">
        <v>-470</v>
      </c>
      <c r="E12221" s="71">
        <v>44754</v>
      </c>
      <c r="F12221" t="s">
        <v>17178</v>
      </c>
      <c r="G12221" t="s">
        <v>15843</v>
      </c>
      <c r="H12221" t="s">
        <v>17177</v>
      </c>
      <c r="I12221" t="s">
        <v>17176</v>
      </c>
      <c r="J12221" s="40">
        <v>8500</v>
      </c>
      <c r="K12221" s="40">
        <v>0</v>
      </c>
    </row>
    <row r="12222" spans="1:11" x14ac:dyDescent="0.35">
      <c r="A12222">
        <v>31157</v>
      </c>
      <c r="B12222" t="s">
        <v>162</v>
      </c>
      <c r="C12222" s="70">
        <v>-1461.7</v>
      </c>
      <c r="D12222" s="70">
        <v>-470</v>
      </c>
      <c r="E12222" s="71">
        <v>44773</v>
      </c>
      <c r="F12222" t="s">
        <v>5505</v>
      </c>
      <c r="G12222" t="s">
        <v>2247</v>
      </c>
      <c r="J12222" s="40">
        <v>0</v>
      </c>
      <c r="K12222" s="40">
        <v>0</v>
      </c>
    </row>
    <row r="12223" spans="1:11" x14ac:dyDescent="0.35">
      <c r="A12223">
        <v>31157</v>
      </c>
      <c r="B12223" t="s">
        <v>162</v>
      </c>
      <c r="C12223" s="70">
        <v>-1461.7</v>
      </c>
      <c r="D12223" s="70">
        <v>-470</v>
      </c>
      <c r="E12223" s="71">
        <v>44804</v>
      </c>
      <c r="F12223" t="s">
        <v>5030</v>
      </c>
      <c r="G12223" t="s">
        <v>2247</v>
      </c>
      <c r="H12223" t="s">
        <v>2265</v>
      </c>
      <c r="J12223" s="40">
        <v>0</v>
      </c>
      <c r="K12223" s="40">
        <v>0</v>
      </c>
    </row>
    <row r="12224" spans="1:11" x14ac:dyDescent="0.35">
      <c r="A12224">
        <v>31157</v>
      </c>
      <c r="B12224" t="s">
        <v>162</v>
      </c>
      <c r="C12224" s="70">
        <v>-1461.7</v>
      </c>
      <c r="D12224" s="70">
        <v>-470</v>
      </c>
      <c r="E12224" s="71">
        <v>44834</v>
      </c>
      <c r="F12224" t="s">
        <v>4905</v>
      </c>
      <c r="G12224" t="s">
        <v>2247</v>
      </c>
      <c r="H12224" t="s">
        <v>2262</v>
      </c>
      <c r="J12224" s="40">
        <v>0</v>
      </c>
      <c r="K12224" s="40">
        <v>0</v>
      </c>
    </row>
    <row r="12225" spans="1:11" x14ac:dyDescent="0.35">
      <c r="A12225">
        <v>31157</v>
      </c>
      <c r="B12225" t="s">
        <v>162</v>
      </c>
      <c r="C12225" s="70">
        <v>-1461.7</v>
      </c>
      <c r="D12225" s="70">
        <v>-470</v>
      </c>
      <c r="E12225" s="71">
        <v>44865</v>
      </c>
      <c r="F12225" t="s">
        <v>4388</v>
      </c>
      <c r="G12225" t="s">
        <v>2247</v>
      </c>
      <c r="H12225" t="s">
        <v>1919</v>
      </c>
      <c r="I12225" t="s">
        <v>1919</v>
      </c>
      <c r="J12225" s="40">
        <v>0</v>
      </c>
      <c r="K12225" s="40">
        <v>0</v>
      </c>
    </row>
    <row r="12226" spans="1:11" x14ac:dyDescent="0.35">
      <c r="A12226">
        <v>31157</v>
      </c>
      <c r="B12226" t="s">
        <v>162</v>
      </c>
      <c r="C12226" s="70">
        <v>-1461.7</v>
      </c>
      <c r="D12226" s="70">
        <v>-470</v>
      </c>
      <c r="E12226" s="71">
        <v>44895</v>
      </c>
      <c r="F12226" t="s">
        <v>4215</v>
      </c>
      <c r="G12226" t="s">
        <v>2247</v>
      </c>
      <c r="H12226" t="s">
        <v>1916</v>
      </c>
      <c r="I12226" t="s">
        <v>1916</v>
      </c>
      <c r="J12226" s="40">
        <v>0</v>
      </c>
      <c r="K12226" s="40">
        <v>0</v>
      </c>
    </row>
    <row r="12227" spans="1:11" x14ac:dyDescent="0.35">
      <c r="A12227">
        <v>31157</v>
      </c>
      <c r="B12227" t="s">
        <v>162</v>
      </c>
      <c r="C12227" s="70">
        <v>-1461.7</v>
      </c>
      <c r="D12227" s="70">
        <v>-470</v>
      </c>
      <c r="E12227" s="71">
        <v>44926</v>
      </c>
      <c r="F12227" t="s">
        <v>3858</v>
      </c>
      <c r="G12227" t="s">
        <v>2247</v>
      </c>
      <c r="H12227" t="s">
        <v>1911</v>
      </c>
      <c r="I12227" t="s">
        <v>1911</v>
      </c>
      <c r="J12227" s="40">
        <v>0</v>
      </c>
      <c r="K12227" s="40">
        <v>0</v>
      </c>
    </row>
    <row r="12228" spans="1:11" x14ac:dyDescent="0.35">
      <c r="A12228">
        <v>31158</v>
      </c>
      <c r="B12228" t="s">
        <v>163</v>
      </c>
      <c r="C12228" s="70">
        <v>0</v>
      </c>
      <c r="D12228" s="70">
        <v>0</v>
      </c>
      <c r="E12228" s="71">
        <v>44565</v>
      </c>
      <c r="F12228" t="s">
        <v>10806</v>
      </c>
      <c r="G12228" t="s">
        <v>2142</v>
      </c>
      <c r="H12228" t="s">
        <v>10805</v>
      </c>
      <c r="I12228" t="s">
        <v>10804</v>
      </c>
      <c r="J12228" s="40">
        <v>0</v>
      </c>
      <c r="K12228" s="40">
        <v>79</v>
      </c>
    </row>
    <row r="12229" spans="1:11" x14ac:dyDescent="0.35">
      <c r="A12229">
        <v>31158</v>
      </c>
      <c r="B12229" t="s">
        <v>163</v>
      </c>
      <c r="C12229" s="70">
        <v>0</v>
      </c>
      <c r="D12229" s="70">
        <v>0</v>
      </c>
      <c r="E12229" s="71">
        <v>44592</v>
      </c>
      <c r="F12229" t="s">
        <v>15857</v>
      </c>
      <c r="G12229" t="s">
        <v>1912</v>
      </c>
      <c r="J12229" s="40">
        <v>79</v>
      </c>
      <c r="K12229" s="40">
        <v>0</v>
      </c>
    </row>
    <row r="12230" spans="1:11" x14ac:dyDescent="0.35">
      <c r="A12230">
        <v>31158</v>
      </c>
      <c r="B12230" t="s">
        <v>163</v>
      </c>
      <c r="C12230" s="70">
        <v>0</v>
      </c>
      <c r="D12230" s="70">
        <v>0</v>
      </c>
      <c r="E12230" s="71">
        <v>44592</v>
      </c>
      <c r="F12230" t="s">
        <v>6905</v>
      </c>
      <c r="G12230" t="s">
        <v>2247</v>
      </c>
      <c r="J12230" s="40">
        <v>0</v>
      </c>
      <c r="K12230" s="40">
        <v>0</v>
      </c>
    </row>
    <row r="12231" spans="1:11" x14ac:dyDescent="0.35">
      <c r="A12231">
        <v>31158</v>
      </c>
      <c r="B12231" t="s">
        <v>163</v>
      </c>
      <c r="C12231" s="70">
        <v>0</v>
      </c>
      <c r="D12231" s="70">
        <v>0</v>
      </c>
      <c r="E12231" s="71">
        <v>44596</v>
      </c>
      <c r="F12231" t="s">
        <v>10748</v>
      </c>
      <c r="G12231" t="s">
        <v>2142</v>
      </c>
      <c r="H12231" t="s">
        <v>10747</v>
      </c>
      <c r="I12231" t="s">
        <v>10746</v>
      </c>
      <c r="J12231" s="40">
        <v>0</v>
      </c>
      <c r="K12231" s="40">
        <v>79</v>
      </c>
    </row>
    <row r="12232" spans="1:11" x14ac:dyDescent="0.35">
      <c r="A12232">
        <v>31158</v>
      </c>
      <c r="B12232" t="s">
        <v>163</v>
      </c>
      <c r="C12232" s="70">
        <v>0</v>
      </c>
      <c r="D12232" s="70">
        <v>0</v>
      </c>
      <c r="E12232" s="71">
        <v>44620</v>
      </c>
      <c r="F12232" t="s">
        <v>15855</v>
      </c>
      <c r="G12232" t="s">
        <v>1912</v>
      </c>
      <c r="J12232" s="40">
        <v>79</v>
      </c>
      <c r="K12232" s="40">
        <v>0</v>
      </c>
    </row>
    <row r="12233" spans="1:11" x14ac:dyDescent="0.35">
      <c r="A12233">
        <v>31158</v>
      </c>
      <c r="B12233" t="s">
        <v>163</v>
      </c>
      <c r="C12233" s="70">
        <v>0</v>
      </c>
      <c r="D12233" s="70">
        <v>0</v>
      </c>
      <c r="E12233" s="71">
        <v>44624</v>
      </c>
      <c r="F12233" t="s">
        <v>10690</v>
      </c>
      <c r="G12233" t="s">
        <v>2142</v>
      </c>
      <c r="H12233" t="s">
        <v>10689</v>
      </c>
      <c r="I12233" t="s">
        <v>10688</v>
      </c>
      <c r="J12233" s="40">
        <v>0</v>
      </c>
      <c r="K12233" s="40">
        <v>79</v>
      </c>
    </row>
    <row r="12234" spans="1:11" x14ac:dyDescent="0.35">
      <c r="A12234">
        <v>31158</v>
      </c>
      <c r="B12234" t="s">
        <v>163</v>
      </c>
      <c r="C12234" s="70">
        <v>0</v>
      </c>
      <c r="D12234" s="70">
        <v>0</v>
      </c>
      <c r="E12234" s="71">
        <v>44651</v>
      </c>
      <c r="F12234" t="s">
        <v>15852</v>
      </c>
      <c r="G12234" t="s">
        <v>1912</v>
      </c>
      <c r="J12234" s="40">
        <v>79</v>
      </c>
      <c r="K12234" s="40">
        <v>0</v>
      </c>
    </row>
    <row r="12235" spans="1:11" x14ac:dyDescent="0.35">
      <c r="A12235">
        <v>31158</v>
      </c>
      <c r="B12235" t="s">
        <v>163</v>
      </c>
      <c r="C12235" s="70">
        <v>0</v>
      </c>
      <c r="D12235" s="70">
        <v>0</v>
      </c>
      <c r="E12235" s="71">
        <v>44651</v>
      </c>
      <c r="F12235" t="s">
        <v>6620</v>
      </c>
      <c r="G12235" t="s">
        <v>2247</v>
      </c>
      <c r="J12235" s="40">
        <v>0</v>
      </c>
      <c r="K12235" s="40">
        <v>0</v>
      </c>
    </row>
    <row r="12236" spans="1:11" x14ac:dyDescent="0.35">
      <c r="A12236">
        <v>31158</v>
      </c>
      <c r="B12236" t="s">
        <v>163</v>
      </c>
      <c r="C12236" s="70">
        <v>0</v>
      </c>
      <c r="D12236" s="70">
        <v>0</v>
      </c>
      <c r="E12236" s="71">
        <v>44655</v>
      </c>
      <c r="F12236" t="s">
        <v>10617</v>
      </c>
      <c r="G12236" t="s">
        <v>2142</v>
      </c>
      <c r="H12236" t="s">
        <v>10616</v>
      </c>
      <c r="I12236" t="s">
        <v>10615</v>
      </c>
      <c r="J12236" s="40">
        <v>0</v>
      </c>
      <c r="K12236" s="40">
        <v>79</v>
      </c>
    </row>
    <row r="12237" spans="1:11" x14ac:dyDescent="0.35">
      <c r="A12237">
        <v>31158</v>
      </c>
      <c r="B12237" t="s">
        <v>163</v>
      </c>
      <c r="C12237" s="70">
        <v>0</v>
      </c>
      <c r="D12237" s="70">
        <v>0</v>
      </c>
      <c r="E12237" s="71">
        <v>44681</v>
      </c>
      <c r="F12237" t="s">
        <v>15851</v>
      </c>
      <c r="G12237" t="s">
        <v>1912</v>
      </c>
      <c r="J12237" s="40">
        <v>79</v>
      </c>
      <c r="K12237" s="40">
        <v>0</v>
      </c>
    </row>
    <row r="12238" spans="1:11" x14ac:dyDescent="0.35">
      <c r="A12238">
        <v>31158</v>
      </c>
      <c r="B12238" t="s">
        <v>163</v>
      </c>
      <c r="C12238" s="70">
        <v>0</v>
      </c>
      <c r="D12238" s="70">
        <v>0</v>
      </c>
      <c r="E12238" s="71">
        <v>44681</v>
      </c>
      <c r="F12238" t="s">
        <v>6172</v>
      </c>
      <c r="G12238" t="s">
        <v>2247</v>
      </c>
      <c r="J12238" s="40">
        <v>0</v>
      </c>
      <c r="K12238" s="40">
        <v>0</v>
      </c>
    </row>
    <row r="12239" spans="1:11" x14ac:dyDescent="0.35">
      <c r="A12239">
        <v>31158</v>
      </c>
      <c r="B12239" t="s">
        <v>163</v>
      </c>
      <c r="C12239" s="70">
        <v>0</v>
      </c>
      <c r="D12239" s="70">
        <v>0</v>
      </c>
      <c r="E12239" s="71">
        <v>44685</v>
      </c>
      <c r="F12239" t="s">
        <v>10547</v>
      </c>
      <c r="G12239" t="s">
        <v>2142</v>
      </c>
      <c r="H12239" t="s">
        <v>10546</v>
      </c>
      <c r="I12239" t="s">
        <v>10545</v>
      </c>
      <c r="J12239" s="40">
        <v>0</v>
      </c>
      <c r="K12239" s="40">
        <v>79</v>
      </c>
    </row>
    <row r="12240" spans="1:11" x14ac:dyDescent="0.35">
      <c r="A12240">
        <v>31158</v>
      </c>
      <c r="B12240" t="s">
        <v>163</v>
      </c>
      <c r="C12240" s="70">
        <v>0</v>
      </c>
      <c r="D12240" s="70">
        <v>0</v>
      </c>
      <c r="E12240" s="71">
        <v>44712</v>
      </c>
      <c r="F12240" t="s">
        <v>15845</v>
      </c>
      <c r="G12240" t="s">
        <v>1912</v>
      </c>
      <c r="J12240" s="40">
        <v>79</v>
      </c>
      <c r="K12240" s="40">
        <v>0</v>
      </c>
    </row>
    <row r="12241" spans="1:11" x14ac:dyDescent="0.35">
      <c r="A12241">
        <v>31158</v>
      </c>
      <c r="B12241" t="s">
        <v>163</v>
      </c>
      <c r="C12241" s="70">
        <v>0</v>
      </c>
      <c r="D12241" s="70">
        <v>0</v>
      </c>
      <c r="E12241" s="71">
        <v>44712</v>
      </c>
      <c r="F12241" t="s">
        <v>6050</v>
      </c>
      <c r="G12241" t="s">
        <v>2247</v>
      </c>
      <c r="J12241" s="40">
        <v>0</v>
      </c>
      <c r="K12241" s="40">
        <v>0</v>
      </c>
    </row>
    <row r="12242" spans="1:11" x14ac:dyDescent="0.35">
      <c r="A12242">
        <v>31158</v>
      </c>
      <c r="B12242" t="s">
        <v>163</v>
      </c>
      <c r="C12242" s="70">
        <v>0</v>
      </c>
      <c r="D12242" s="70">
        <v>0</v>
      </c>
      <c r="E12242" s="71">
        <v>44716</v>
      </c>
      <c r="F12242" t="s">
        <v>10480</v>
      </c>
      <c r="G12242" t="s">
        <v>2142</v>
      </c>
      <c r="H12242" t="s">
        <v>10479</v>
      </c>
      <c r="I12242" t="s">
        <v>10478</v>
      </c>
      <c r="J12242" s="40">
        <v>0</v>
      </c>
      <c r="K12242" s="40">
        <v>79</v>
      </c>
    </row>
    <row r="12243" spans="1:11" x14ac:dyDescent="0.35">
      <c r="A12243">
        <v>31158</v>
      </c>
      <c r="B12243" t="s">
        <v>163</v>
      </c>
      <c r="C12243" s="70">
        <v>0</v>
      </c>
      <c r="D12243" s="70">
        <v>0</v>
      </c>
      <c r="E12243" s="71">
        <v>44742</v>
      </c>
      <c r="F12243" t="s">
        <v>15840</v>
      </c>
      <c r="G12243" t="s">
        <v>1912</v>
      </c>
      <c r="J12243" s="40">
        <v>79</v>
      </c>
      <c r="K12243" s="40">
        <v>0</v>
      </c>
    </row>
    <row r="12244" spans="1:11" x14ac:dyDescent="0.35">
      <c r="A12244">
        <v>31158</v>
      </c>
      <c r="B12244" t="s">
        <v>163</v>
      </c>
      <c r="C12244" s="70">
        <v>0</v>
      </c>
      <c r="D12244" s="70">
        <v>0</v>
      </c>
      <c r="E12244" s="71">
        <v>44742</v>
      </c>
      <c r="F12244" t="s">
        <v>5803</v>
      </c>
      <c r="G12244" t="s">
        <v>2247</v>
      </c>
      <c r="J12244" s="40">
        <v>0</v>
      </c>
      <c r="K12244" s="40">
        <v>0</v>
      </c>
    </row>
    <row r="12245" spans="1:11" x14ac:dyDescent="0.35">
      <c r="A12245">
        <v>31158</v>
      </c>
      <c r="B12245" t="s">
        <v>163</v>
      </c>
      <c r="C12245" s="70">
        <v>0</v>
      </c>
      <c r="D12245" s="70">
        <v>0</v>
      </c>
      <c r="E12245" s="71">
        <v>44746</v>
      </c>
      <c r="F12245" t="s">
        <v>10399</v>
      </c>
      <c r="G12245" t="s">
        <v>2142</v>
      </c>
      <c r="H12245" t="s">
        <v>10398</v>
      </c>
      <c r="I12245" t="s">
        <v>10397</v>
      </c>
      <c r="J12245" s="40">
        <v>0</v>
      </c>
      <c r="K12245" s="40">
        <v>79</v>
      </c>
    </row>
    <row r="12246" spans="1:11" x14ac:dyDescent="0.35">
      <c r="A12246">
        <v>31158</v>
      </c>
      <c r="B12246" t="s">
        <v>163</v>
      </c>
      <c r="C12246" s="70">
        <v>0</v>
      </c>
      <c r="D12246" s="70">
        <v>0</v>
      </c>
      <c r="E12246" s="71">
        <v>44773</v>
      </c>
      <c r="F12246" t="s">
        <v>15835</v>
      </c>
      <c r="G12246" t="s">
        <v>1912</v>
      </c>
      <c r="J12246" s="40">
        <v>79</v>
      </c>
      <c r="K12246" s="40">
        <v>0</v>
      </c>
    </row>
    <row r="12247" spans="1:11" x14ac:dyDescent="0.35">
      <c r="A12247">
        <v>31158</v>
      </c>
      <c r="B12247" t="s">
        <v>163</v>
      </c>
      <c r="C12247" s="70">
        <v>0</v>
      </c>
      <c r="D12247" s="70">
        <v>0</v>
      </c>
      <c r="E12247" s="71">
        <v>44773</v>
      </c>
      <c r="F12247" t="s">
        <v>5504</v>
      </c>
      <c r="G12247" t="s">
        <v>2247</v>
      </c>
      <c r="J12247" s="40">
        <v>0</v>
      </c>
      <c r="K12247" s="40">
        <v>0</v>
      </c>
    </row>
    <row r="12248" spans="1:11" x14ac:dyDescent="0.35">
      <c r="A12248">
        <v>31158</v>
      </c>
      <c r="B12248" t="s">
        <v>163</v>
      </c>
      <c r="C12248" s="70">
        <v>0</v>
      </c>
      <c r="D12248" s="70">
        <v>0</v>
      </c>
      <c r="E12248" s="71">
        <v>44777</v>
      </c>
      <c r="F12248" t="s">
        <v>10295</v>
      </c>
      <c r="G12248" t="s">
        <v>2142</v>
      </c>
      <c r="H12248" t="s">
        <v>10294</v>
      </c>
      <c r="I12248" t="s">
        <v>10293</v>
      </c>
      <c r="J12248" s="40">
        <v>0</v>
      </c>
      <c r="K12248" s="40">
        <v>79</v>
      </c>
    </row>
    <row r="12249" spans="1:11" x14ac:dyDescent="0.35">
      <c r="A12249">
        <v>31158</v>
      </c>
      <c r="B12249" t="s">
        <v>163</v>
      </c>
      <c r="C12249" s="70">
        <v>0</v>
      </c>
      <c r="D12249" s="70">
        <v>0</v>
      </c>
      <c r="E12249" s="71">
        <v>44801</v>
      </c>
      <c r="F12249" t="s">
        <v>15828</v>
      </c>
      <c r="G12249" t="s">
        <v>1912</v>
      </c>
      <c r="J12249" s="40">
        <v>79</v>
      </c>
      <c r="K12249" s="40">
        <v>0</v>
      </c>
    </row>
    <row r="12250" spans="1:11" x14ac:dyDescent="0.35">
      <c r="A12250">
        <v>31158</v>
      </c>
      <c r="B12250" t="s">
        <v>163</v>
      </c>
      <c r="C12250" s="70">
        <v>0</v>
      </c>
      <c r="D12250" s="70">
        <v>0</v>
      </c>
      <c r="E12250" s="71">
        <v>44804</v>
      </c>
      <c r="F12250" t="s">
        <v>5029</v>
      </c>
      <c r="G12250" t="s">
        <v>2247</v>
      </c>
      <c r="H12250" t="s">
        <v>2265</v>
      </c>
      <c r="J12250" s="40">
        <v>0</v>
      </c>
      <c r="K12250" s="40">
        <v>0</v>
      </c>
    </row>
    <row r="12251" spans="1:11" x14ac:dyDescent="0.35">
      <c r="A12251">
        <v>31158</v>
      </c>
      <c r="B12251" t="s">
        <v>163</v>
      </c>
      <c r="C12251" s="70">
        <v>0</v>
      </c>
      <c r="D12251" s="70">
        <v>0</v>
      </c>
      <c r="E12251" s="71">
        <v>44808</v>
      </c>
      <c r="F12251" t="s">
        <v>10207</v>
      </c>
      <c r="G12251" t="s">
        <v>2142</v>
      </c>
      <c r="H12251" t="s">
        <v>10206</v>
      </c>
      <c r="I12251" t="s">
        <v>10205</v>
      </c>
      <c r="J12251" s="40">
        <v>0</v>
      </c>
      <c r="K12251" s="40">
        <v>79</v>
      </c>
    </row>
    <row r="12252" spans="1:11" x14ac:dyDescent="0.35">
      <c r="A12252">
        <v>31158</v>
      </c>
      <c r="B12252" t="s">
        <v>163</v>
      </c>
      <c r="C12252" s="70">
        <v>0</v>
      </c>
      <c r="D12252" s="70">
        <v>0</v>
      </c>
      <c r="E12252" s="71">
        <v>44834</v>
      </c>
      <c r="F12252" t="s">
        <v>4904</v>
      </c>
      <c r="G12252" t="s">
        <v>2247</v>
      </c>
      <c r="H12252" t="s">
        <v>2262</v>
      </c>
      <c r="J12252" s="40">
        <v>0</v>
      </c>
      <c r="K12252" s="40">
        <v>0</v>
      </c>
    </row>
    <row r="12253" spans="1:11" x14ac:dyDescent="0.35">
      <c r="A12253">
        <v>31158</v>
      </c>
      <c r="B12253" t="s">
        <v>163</v>
      </c>
      <c r="C12253" s="70">
        <v>0</v>
      </c>
      <c r="D12253" s="70">
        <v>0</v>
      </c>
      <c r="E12253" s="71">
        <v>44865</v>
      </c>
      <c r="F12253" t="s">
        <v>15816</v>
      </c>
      <c r="G12253" t="s">
        <v>1912</v>
      </c>
      <c r="H12253" t="s">
        <v>15815</v>
      </c>
      <c r="I12253" t="s">
        <v>15815</v>
      </c>
      <c r="J12253" s="40">
        <v>79</v>
      </c>
      <c r="K12253" s="40">
        <v>0</v>
      </c>
    </row>
    <row r="12254" spans="1:11" x14ac:dyDescent="0.35">
      <c r="A12254">
        <v>31158</v>
      </c>
      <c r="B12254" t="s">
        <v>163</v>
      </c>
      <c r="C12254" s="70">
        <v>0</v>
      </c>
      <c r="D12254" s="70">
        <v>0</v>
      </c>
      <c r="E12254" s="71">
        <v>44865</v>
      </c>
      <c r="F12254" t="s">
        <v>4387</v>
      </c>
      <c r="G12254" t="s">
        <v>2247</v>
      </c>
      <c r="H12254" t="s">
        <v>1919</v>
      </c>
      <c r="I12254" t="s">
        <v>1919</v>
      </c>
      <c r="J12254" s="40">
        <v>0</v>
      </c>
      <c r="K12254" s="40">
        <v>0</v>
      </c>
    </row>
    <row r="12255" spans="1:11" x14ac:dyDescent="0.35">
      <c r="A12255">
        <v>31158</v>
      </c>
      <c r="B12255" t="s">
        <v>163</v>
      </c>
      <c r="C12255" s="70">
        <v>0</v>
      </c>
      <c r="D12255" s="70">
        <v>0</v>
      </c>
      <c r="E12255" s="71">
        <v>44866</v>
      </c>
      <c r="F12255" t="s">
        <v>15814</v>
      </c>
      <c r="G12255" t="s">
        <v>1912</v>
      </c>
      <c r="H12255" t="s">
        <v>15813</v>
      </c>
      <c r="I12255" t="s">
        <v>15813</v>
      </c>
      <c r="J12255" s="40">
        <v>79</v>
      </c>
      <c r="K12255" s="40">
        <v>0</v>
      </c>
    </row>
    <row r="12256" spans="1:11" x14ac:dyDescent="0.35">
      <c r="A12256">
        <v>31158</v>
      </c>
      <c r="B12256" t="s">
        <v>163</v>
      </c>
      <c r="C12256" s="70">
        <v>0</v>
      </c>
      <c r="D12256" s="70">
        <v>0</v>
      </c>
      <c r="E12256" s="71">
        <v>44895</v>
      </c>
      <c r="F12256" t="s">
        <v>15811</v>
      </c>
      <c r="G12256" t="s">
        <v>1912</v>
      </c>
      <c r="H12256" t="s">
        <v>15810</v>
      </c>
      <c r="I12256" t="s">
        <v>15810</v>
      </c>
      <c r="J12256" s="40">
        <v>79</v>
      </c>
      <c r="K12256" s="40">
        <v>0</v>
      </c>
    </row>
    <row r="12257" spans="1:11" x14ac:dyDescent="0.35">
      <c r="A12257">
        <v>31158</v>
      </c>
      <c r="B12257" t="s">
        <v>163</v>
      </c>
      <c r="C12257" s="70">
        <v>0</v>
      </c>
      <c r="D12257" s="70">
        <v>0</v>
      </c>
      <c r="E12257" s="71">
        <v>44895</v>
      </c>
      <c r="F12257" t="s">
        <v>4214</v>
      </c>
      <c r="G12257" t="s">
        <v>2247</v>
      </c>
      <c r="H12257" t="s">
        <v>1916</v>
      </c>
      <c r="I12257" t="s">
        <v>1916</v>
      </c>
      <c r="J12257" s="40">
        <v>0</v>
      </c>
      <c r="K12257" s="40">
        <v>0</v>
      </c>
    </row>
    <row r="12258" spans="1:11" x14ac:dyDescent="0.35">
      <c r="A12258">
        <v>31158</v>
      </c>
      <c r="B12258" t="s">
        <v>163</v>
      </c>
      <c r="C12258" s="70">
        <v>0</v>
      </c>
      <c r="D12258" s="70">
        <v>0</v>
      </c>
      <c r="E12258" s="71">
        <v>44926</v>
      </c>
      <c r="F12258" t="s">
        <v>15809</v>
      </c>
      <c r="G12258" t="s">
        <v>1912</v>
      </c>
      <c r="H12258" t="s">
        <v>15804</v>
      </c>
      <c r="I12258" t="s">
        <v>15804</v>
      </c>
      <c r="J12258" s="40">
        <v>79</v>
      </c>
      <c r="K12258" s="40">
        <v>0</v>
      </c>
    </row>
    <row r="12259" spans="1:11" x14ac:dyDescent="0.35">
      <c r="A12259">
        <v>31158</v>
      </c>
      <c r="B12259" t="s">
        <v>163</v>
      </c>
      <c r="C12259" s="70">
        <v>0</v>
      </c>
      <c r="D12259" s="70">
        <v>0</v>
      </c>
      <c r="E12259" s="71">
        <v>44926</v>
      </c>
      <c r="F12259" t="s">
        <v>3857</v>
      </c>
      <c r="G12259" t="s">
        <v>2247</v>
      </c>
      <c r="H12259" t="s">
        <v>1911</v>
      </c>
      <c r="I12259" t="s">
        <v>1911</v>
      </c>
      <c r="J12259" s="40">
        <v>0</v>
      </c>
      <c r="K12259" s="40">
        <v>0</v>
      </c>
    </row>
    <row r="12260" spans="1:11" x14ac:dyDescent="0.35">
      <c r="A12260">
        <v>31159</v>
      </c>
      <c r="B12260" t="s">
        <v>164</v>
      </c>
      <c r="C12260" s="70">
        <v>0</v>
      </c>
      <c r="D12260" s="70">
        <v>0</v>
      </c>
      <c r="E12260" s="71">
        <v>44651</v>
      </c>
      <c r="F12260" t="s">
        <v>15852</v>
      </c>
      <c r="G12260" t="s">
        <v>1912</v>
      </c>
      <c r="J12260" s="40">
        <v>950</v>
      </c>
      <c r="K12260" s="40">
        <v>0</v>
      </c>
    </row>
    <row r="12261" spans="1:11" x14ac:dyDescent="0.35">
      <c r="A12261">
        <v>31159</v>
      </c>
      <c r="B12261" t="s">
        <v>164</v>
      </c>
      <c r="C12261" s="70">
        <v>0</v>
      </c>
      <c r="D12261" s="70">
        <v>0</v>
      </c>
      <c r="E12261" s="71">
        <v>44681</v>
      </c>
      <c r="F12261" t="s">
        <v>6361</v>
      </c>
      <c r="G12261" t="s">
        <v>2247</v>
      </c>
      <c r="J12261" s="40">
        <v>0</v>
      </c>
      <c r="K12261" s="40">
        <v>0</v>
      </c>
    </row>
    <row r="12262" spans="1:11" x14ac:dyDescent="0.35">
      <c r="A12262">
        <v>31159</v>
      </c>
      <c r="B12262" t="s">
        <v>164</v>
      </c>
      <c r="C12262" s="70">
        <v>0</v>
      </c>
      <c r="D12262" s="70">
        <v>0</v>
      </c>
      <c r="E12262" s="71">
        <v>44712</v>
      </c>
      <c r="F12262" t="s">
        <v>6049</v>
      </c>
      <c r="G12262" t="s">
        <v>2247</v>
      </c>
      <c r="J12262" s="40">
        <v>0</v>
      </c>
      <c r="K12262" s="40">
        <v>0</v>
      </c>
    </row>
    <row r="12263" spans="1:11" x14ac:dyDescent="0.35">
      <c r="A12263">
        <v>31159</v>
      </c>
      <c r="B12263" t="s">
        <v>164</v>
      </c>
      <c r="C12263" s="70">
        <v>0</v>
      </c>
      <c r="D12263" s="70">
        <v>0</v>
      </c>
      <c r="E12263" s="71">
        <v>44742</v>
      </c>
      <c r="F12263" t="s">
        <v>5802</v>
      </c>
      <c r="G12263" t="s">
        <v>2247</v>
      </c>
      <c r="J12263" s="40">
        <v>0</v>
      </c>
      <c r="K12263" s="40">
        <v>0</v>
      </c>
    </row>
    <row r="12264" spans="1:11" x14ac:dyDescent="0.35">
      <c r="A12264">
        <v>31159</v>
      </c>
      <c r="B12264" t="s">
        <v>164</v>
      </c>
      <c r="C12264" s="70">
        <v>0</v>
      </c>
      <c r="D12264" s="70">
        <v>0</v>
      </c>
      <c r="E12264" s="71">
        <v>44773</v>
      </c>
      <c r="F12264" t="s">
        <v>5503</v>
      </c>
      <c r="G12264" t="s">
        <v>2247</v>
      </c>
      <c r="J12264" s="40">
        <v>0</v>
      </c>
      <c r="K12264" s="40">
        <v>0</v>
      </c>
    </row>
    <row r="12265" spans="1:11" x14ac:dyDescent="0.35">
      <c r="A12265">
        <v>31159</v>
      </c>
      <c r="B12265" t="s">
        <v>164</v>
      </c>
      <c r="C12265" s="70">
        <v>0</v>
      </c>
      <c r="D12265" s="70">
        <v>0</v>
      </c>
      <c r="E12265" s="71">
        <v>44804</v>
      </c>
      <c r="F12265" t="s">
        <v>5028</v>
      </c>
      <c r="G12265" t="s">
        <v>2247</v>
      </c>
      <c r="H12265" t="s">
        <v>2265</v>
      </c>
      <c r="J12265" s="40">
        <v>0</v>
      </c>
      <c r="K12265" s="40">
        <v>0</v>
      </c>
    </row>
    <row r="12266" spans="1:11" x14ac:dyDescent="0.35">
      <c r="A12266">
        <v>31159</v>
      </c>
      <c r="B12266" t="s">
        <v>164</v>
      </c>
      <c r="C12266" s="70">
        <v>0</v>
      </c>
      <c r="D12266" s="70">
        <v>0</v>
      </c>
      <c r="E12266" s="71">
        <v>44834</v>
      </c>
      <c r="F12266" t="s">
        <v>4903</v>
      </c>
      <c r="G12266" t="s">
        <v>2247</v>
      </c>
      <c r="H12266" t="s">
        <v>2262</v>
      </c>
      <c r="J12266" s="40">
        <v>0</v>
      </c>
      <c r="K12266" s="40">
        <v>0</v>
      </c>
    </row>
    <row r="12267" spans="1:11" x14ac:dyDescent="0.35">
      <c r="A12267">
        <v>31159</v>
      </c>
      <c r="B12267" t="s">
        <v>164</v>
      </c>
      <c r="C12267" s="70">
        <v>0</v>
      </c>
      <c r="D12267" s="70">
        <v>0</v>
      </c>
      <c r="E12267" s="71">
        <v>44865</v>
      </c>
      <c r="F12267" t="s">
        <v>4386</v>
      </c>
      <c r="G12267" t="s">
        <v>2247</v>
      </c>
      <c r="H12267" t="s">
        <v>1919</v>
      </c>
      <c r="I12267" t="s">
        <v>1919</v>
      </c>
      <c r="J12267" s="40">
        <v>0</v>
      </c>
      <c r="K12267" s="40">
        <v>0</v>
      </c>
    </row>
    <row r="12268" spans="1:11" x14ac:dyDescent="0.35">
      <c r="A12268">
        <v>31159</v>
      </c>
      <c r="B12268" t="s">
        <v>164</v>
      </c>
      <c r="C12268" s="70">
        <v>0</v>
      </c>
      <c r="D12268" s="70">
        <v>0</v>
      </c>
      <c r="E12268" s="71">
        <v>44895</v>
      </c>
      <c r="F12268" t="s">
        <v>4213</v>
      </c>
      <c r="G12268" t="s">
        <v>2247</v>
      </c>
      <c r="H12268" t="s">
        <v>1916</v>
      </c>
      <c r="I12268" t="s">
        <v>1916</v>
      </c>
      <c r="J12268" s="40">
        <v>0</v>
      </c>
      <c r="K12268" s="40">
        <v>0</v>
      </c>
    </row>
    <row r="12269" spans="1:11" x14ac:dyDescent="0.35">
      <c r="A12269">
        <v>31159</v>
      </c>
      <c r="B12269" t="s">
        <v>164</v>
      </c>
      <c r="C12269" s="70">
        <v>0</v>
      </c>
      <c r="D12269" s="70">
        <v>0</v>
      </c>
      <c r="E12269" s="71">
        <v>44926</v>
      </c>
      <c r="F12269" t="s">
        <v>3856</v>
      </c>
      <c r="G12269" t="s">
        <v>2247</v>
      </c>
      <c r="H12269" t="s">
        <v>1911</v>
      </c>
      <c r="I12269" t="s">
        <v>1911</v>
      </c>
      <c r="J12269" s="40">
        <v>0</v>
      </c>
      <c r="K12269" s="40">
        <v>0</v>
      </c>
    </row>
    <row r="12270" spans="1:11" x14ac:dyDescent="0.35">
      <c r="A12270">
        <v>31160</v>
      </c>
      <c r="B12270" t="s">
        <v>17175</v>
      </c>
      <c r="C12270" s="70">
        <v>0</v>
      </c>
      <c r="D12270" s="70">
        <v>0</v>
      </c>
      <c r="E12270" s="71">
        <v>44592</v>
      </c>
      <c r="F12270" t="s">
        <v>15857</v>
      </c>
      <c r="G12270" t="s">
        <v>1912</v>
      </c>
      <c r="J12270" s="40">
        <v>2400</v>
      </c>
      <c r="K12270" s="40">
        <v>0</v>
      </c>
    </row>
    <row r="12271" spans="1:11" x14ac:dyDescent="0.35">
      <c r="A12271">
        <v>31160</v>
      </c>
      <c r="B12271" t="s">
        <v>17175</v>
      </c>
      <c r="C12271" s="70">
        <v>0</v>
      </c>
      <c r="D12271" s="70">
        <v>0</v>
      </c>
      <c r="E12271" s="71">
        <v>44651</v>
      </c>
      <c r="F12271" t="s">
        <v>6619</v>
      </c>
      <c r="G12271" t="s">
        <v>2247</v>
      </c>
      <c r="J12271" s="40">
        <v>0</v>
      </c>
      <c r="K12271" s="40">
        <v>0</v>
      </c>
    </row>
    <row r="12272" spans="1:11" x14ac:dyDescent="0.35">
      <c r="A12272">
        <v>31160</v>
      </c>
      <c r="B12272" t="s">
        <v>17175</v>
      </c>
      <c r="C12272" s="70">
        <v>0</v>
      </c>
      <c r="D12272" s="70">
        <v>0</v>
      </c>
      <c r="E12272" s="71">
        <v>44681</v>
      </c>
      <c r="F12272" t="s">
        <v>6360</v>
      </c>
      <c r="G12272" t="s">
        <v>2247</v>
      </c>
      <c r="J12272" s="40">
        <v>0</v>
      </c>
      <c r="K12272" s="40">
        <v>0</v>
      </c>
    </row>
    <row r="12273" spans="1:11" x14ac:dyDescent="0.35">
      <c r="A12273">
        <v>31160</v>
      </c>
      <c r="B12273" t="s">
        <v>17175</v>
      </c>
      <c r="C12273" s="70">
        <v>0</v>
      </c>
      <c r="D12273" s="70">
        <v>0</v>
      </c>
      <c r="E12273" s="71">
        <v>44712</v>
      </c>
      <c r="F12273" t="s">
        <v>6048</v>
      </c>
      <c r="G12273" t="s">
        <v>2247</v>
      </c>
      <c r="J12273" s="40">
        <v>0</v>
      </c>
      <c r="K12273" s="40">
        <v>0</v>
      </c>
    </row>
    <row r="12274" spans="1:11" x14ac:dyDescent="0.35">
      <c r="A12274">
        <v>31160</v>
      </c>
      <c r="B12274" t="s">
        <v>17175</v>
      </c>
      <c r="C12274" s="70">
        <v>0</v>
      </c>
      <c r="D12274" s="70">
        <v>0</v>
      </c>
      <c r="E12274" s="71">
        <v>44742</v>
      </c>
      <c r="F12274" t="s">
        <v>5801</v>
      </c>
      <c r="G12274" t="s">
        <v>2247</v>
      </c>
      <c r="J12274" s="40">
        <v>0</v>
      </c>
      <c r="K12274" s="40">
        <v>0</v>
      </c>
    </row>
    <row r="12275" spans="1:11" x14ac:dyDescent="0.35">
      <c r="A12275">
        <v>31160</v>
      </c>
      <c r="B12275" t="s">
        <v>17175</v>
      </c>
      <c r="C12275" s="70">
        <v>0</v>
      </c>
      <c r="D12275" s="70">
        <v>0</v>
      </c>
      <c r="E12275" s="71">
        <v>44773</v>
      </c>
      <c r="F12275" t="s">
        <v>5502</v>
      </c>
      <c r="G12275" t="s">
        <v>2247</v>
      </c>
      <c r="J12275" s="40">
        <v>0</v>
      </c>
      <c r="K12275" s="40">
        <v>0</v>
      </c>
    </row>
    <row r="12276" spans="1:11" x14ac:dyDescent="0.35">
      <c r="A12276">
        <v>31160</v>
      </c>
      <c r="B12276" t="s">
        <v>17175</v>
      </c>
      <c r="C12276" s="70">
        <v>0</v>
      </c>
      <c r="D12276" s="70">
        <v>0</v>
      </c>
      <c r="E12276" s="71">
        <v>44804</v>
      </c>
      <c r="F12276" t="s">
        <v>5027</v>
      </c>
      <c r="G12276" t="s">
        <v>2247</v>
      </c>
      <c r="H12276" t="s">
        <v>2265</v>
      </c>
      <c r="J12276" s="40">
        <v>0</v>
      </c>
      <c r="K12276" s="40">
        <v>0</v>
      </c>
    </row>
    <row r="12277" spans="1:11" x14ac:dyDescent="0.35">
      <c r="A12277">
        <v>31160</v>
      </c>
      <c r="B12277" t="s">
        <v>17175</v>
      </c>
      <c r="C12277" s="70">
        <v>0</v>
      </c>
      <c r="D12277" s="70">
        <v>0</v>
      </c>
      <c r="E12277" s="71">
        <v>44834</v>
      </c>
      <c r="F12277" t="s">
        <v>4902</v>
      </c>
      <c r="G12277" t="s">
        <v>2247</v>
      </c>
      <c r="H12277" t="s">
        <v>2262</v>
      </c>
      <c r="J12277" s="40">
        <v>0</v>
      </c>
      <c r="K12277" s="40">
        <v>0</v>
      </c>
    </row>
    <row r="12278" spans="1:11" x14ac:dyDescent="0.35">
      <c r="A12278">
        <v>31160</v>
      </c>
      <c r="B12278" t="s">
        <v>17175</v>
      </c>
      <c r="C12278" s="70">
        <v>0</v>
      </c>
      <c r="D12278" s="70">
        <v>0</v>
      </c>
      <c r="E12278" s="71">
        <v>44865</v>
      </c>
      <c r="F12278" t="s">
        <v>4385</v>
      </c>
      <c r="G12278" t="s">
        <v>2247</v>
      </c>
      <c r="H12278" t="s">
        <v>1919</v>
      </c>
      <c r="I12278" t="s">
        <v>1919</v>
      </c>
      <c r="J12278" s="40">
        <v>0</v>
      </c>
      <c r="K12278" s="40">
        <v>0</v>
      </c>
    </row>
    <row r="12279" spans="1:11" x14ac:dyDescent="0.35">
      <c r="A12279">
        <v>31160</v>
      </c>
      <c r="B12279" t="s">
        <v>17175</v>
      </c>
      <c r="C12279" s="70">
        <v>0</v>
      </c>
      <c r="D12279" s="70">
        <v>0</v>
      </c>
      <c r="E12279" s="71">
        <v>44895</v>
      </c>
      <c r="F12279" t="s">
        <v>4212</v>
      </c>
      <c r="G12279" t="s">
        <v>2247</v>
      </c>
      <c r="H12279" t="s">
        <v>1916</v>
      </c>
      <c r="I12279" t="s">
        <v>1916</v>
      </c>
      <c r="J12279" s="40">
        <v>0</v>
      </c>
      <c r="K12279" s="40">
        <v>0</v>
      </c>
    </row>
    <row r="12280" spans="1:11" x14ac:dyDescent="0.35">
      <c r="A12280">
        <v>31160</v>
      </c>
      <c r="B12280" t="s">
        <v>17175</v>
      </c>
      <c r="C12280" s="70">
        <v>0</v>
      </c>
      <c r="D12280" s="70">
        <v>0</v>
      </c>
      <c r="E12280" s="71">
        <v>44926</v>
      </c>
      <c r="F12280" t="s">
        <v>3855</v>
      </c>
      <c r="G12280" t="s">
        <v>2247</v>
      </c>
      <c r="H12280" t="s">
        <v>1911</v>
      </c>
      <c r="I12280" t="s">
        <v>1911</v>
      </c>
      <c r="J12280" s="40">
        <v>0</v>
      </c>
      <c r="K12280" s="40">
        <v>0</v>
      </c>
    </row>
    <row r="12281" spans="1:11" x14ac:dyDescent="0.35">
      <c r="A12281">
        <v>31160</v>
      </c>
      <c r="B12281" t="s">
        <v>17175</v>
      </c>
      <c r="C12281" s="70">
        <v>0</v>
      </c>
      <c r="D12281" s="70">
        <v>0</v>
      </c>
      <c r="E12281" s="71">
        <v>44926</v>
      </c>
      <c r="F12281" t="s">
        <v>2469</v>
      </c>
      <c r="G12281" t="s">
        <v>2142</v>
      </c>
      <c r="H12281" t="s">
        <v>2468</v>
      </c>
      <c r="I12281" t="s">
        <v>2467</v>
      </c>
      <c r="J12281" s="40">
        <v>0</v>
      </c>
      <c r="K12281" s="40">
        <v>2400</v>
      </c>
    </row>
    <row r="12282" spans="1:11" x14ac:dyDescent="0.35">
      <c r="A12282">
        <v>31160</v>
      </c>
      <c r="B12282" t="s">
        <v>17175</v>
      </c>
      <c r="C12282" s="70">
        <v>0</v>
      </c>
      <c r="D12282" s="70">
        <v>0</v>
      </c>
      <c r="E12282" s="71">
        <v>44926</v>
      </c>
      <c r="F12282" t="s">
        <v>3531</v>
      </c>
      <c r="G12282" t="s">
        <v>2247</v>
      </c>
      <c r="H12282" t="s">
        <v>1911</v>
      </c>
      <c r="I12282" t="s">
        <v>1911</v>
      </c>
      <c r="J12282" s="40">
        <v>0</v>
      </c>
      <c r="K12282" s="40">
        <v>0</v>
      </c>
    </row>
    <row r="12283" spans="1:11" x14ac:dyDescent="0.35">
      <c r="A12283">
        <v>31168</v>
      </c>
      <c r="B12283" t="s">
        <v>17172</v>
      </c>
      <c r="C12283" s="70">
        <v>0</v>
      </c>
      <c r="D12283" s="70">
        <v>0</v>
      </c>
      <c r="E12283" s="71">
        <v>44711</v>
      </c>
      <c r="F12283" t="s">
        <v>17174</v>
      </c>
      <c r="G12283" t="s">
        <v>15843</v>
      </c>
      <c r="H12283" t="s">
        <v>17173</v>
      </c>
      <c r="J12283" s="40">
        <v>3159.35</v>
      </c>
      <c r="K12283" s="40">
        <v>0</v>
      </c>
    </row>
    <row r="12284" spans="1:11" x14ac:dyDescent="0.35">
      <c r="A12284">
        <v>31168</v>
      </c>
      <c r="B12284" t="s">
        <v>17172</v>
      </c>
      <c r="C12284" s="70">
        <v>0</v>
      </c>
      <c r="D12284" s="70">
        <v>0</v>
      </c>
      <c r="E12284" s="71">
        <v>44711</v>
      </c>
      <c r="F12284" t="s">
        <v>17171</v>
      </c>
      <c r="G12284" t="s">
        <v>15843</v>
      </c>
      <c r="H12284" t="s">
        <v>17170</v>
      </c>
      <c r="J12284" s="40">
        <v>-3159.35</v>
      </c>
      <c r="K12284" s="40">
        <v>0</v>
      </c>
    </row>
    <row r="12285" spans="1:11" x14ac:dyDescent="0.35">
      <c r="A12285">
        <v>31169</v>
      </c>
      <c r="B12285" t="s">
        <v>17167</v>
      </c>
      <c r="C12285" s="70">
        <v>0</v>
      </c>
      <c r="D12285" s="70">
        <v>0</v>
      </c>
      <c r="E12285" s="71">
        <v>44593</v>
      </c>
      <c r="F12285" t="s">
        <v>3105</v>
      </c>
      <c r="G12285" t="s">
        <v>3104</v>
      </c>
      <c r="H12285" t="s">
        <v>3103</v>
      </c>
      <c r="I12285" t="s">
        <v>3102</v>
      </c>
      <c r="J12285" s="40">
        <v>0</v>
      </c>
      <c r="K12285" s="40">
        <v>22728.75</v>
      </c>
    </row>
    <row r="12286" spans="1:11" x14ac:dyDescent="0.35">
      <c r="A12286">
        <v>31169</v>
      </c>
      <c r="B12286" t="s">
        <v>17167</v>
      </c>
      <c r="C12286" s="70">
        <v>0</v>
      </c>
      <c r="D12286" s="70">
        <v>0</v>
      </c>
      <c r="E12286" s="71">
        <v>44601</v>
      </c>
      <c r="F12286" t="s">
        <v>17169</v>
      </c>
      <c r="G12286" t="s">
        <v>15843</v>
      </c>
      <c r="H12286" t="s">
        <v>17168</v>
      </c>
      <c r="J12286" s="40">
        <v>22728.75</v>
      </c>
      <c r="K12286" s="40">
        <v>0</v>
      </c>
    </row>
    <row r="12287" spans="1:11" x14ac:dyDescent="0.35">
      <c r="A12287">
        <v>31169</v>
      </c>
      <c r="B12287" t="s">
        <v>17167</v>
      </c>
      <c r="C12287" s="70">
        <v>0</v>
      </c>
      <c r="D12287" s="70">
        <v>0</v>
      </c>
      <c r="E12287" s="71">
        <v>44651</v>
      </c>
      <c r="F12287" t="s">
        <v>6618</v>
      </c>
      <c r="G12287" t="s">
        <v>2247</v>
      </c>
      <c r="J12287" s="40">
        <v>0</v>
      </c>
      <c r="K12287" s="40">
        <v>0</v>
      </c>
    </row>
    <row r="12288" spans="1:11" x14ac:dyDescent="0.35">
      <c r="A12288">
        <v>31170</v>
      </c>
      <c r="B12288" t="s">
        <v>1311</v>
      </c>
      <c r="C12288" s="70">
        <v>0</v>
      </c>
      <c r="D12288" s="70">
        <v>0</v>
      </c>
      <c r="E12288" s="71">
        <v>44713</v>
      </c>
      <c r="F12288" t="s">
        <v>13071</v>
      </c>
      <c r="G12288" t="s">
        <v>2142</v>
      </c>
      <c r="H12288" t="s">
        <v>13070</v>
      </c>
      <c r="I12288" t="s">
        <v>13069</v>
      </c>
      <c r="J12288" s="40">
        <v>0</v>
      </c>
      <c r="K12288" s="40">
        <v>1560</v>
      </c>
    </row>
    <row r="12289" spans="1:11" x14ac:dyDescent="0.35">
      <c r="A12289">
        <v>31170</v>
      </c>
      <c r="B12289" t="s">
        <v>1311</v>
      </c>
      <c r="C12289" s="70">
        <v>0</v>
      </c>
      <c r="D12289" s="70">
        <v>0</v>
      </c>
      <c r="E12289" s="71">
        <v>44742</v>
      </c>
      <c r="F12289" t="s">
        <v>5800</v>
      </c>
      <c r="G12289" t="s">
        <v>2247</v>
      </c>
      <c r="J12289" s="40">
        <v>0</v>
      </c>
      <c r="K12289" s="40">
        <v>0</v>
      </c>
    </row>
    <row r="12290" spans="1:11" x14ac:dyDescent="0.35">
      <c r="A12290">
        <v>31170</v>
      </c>
      <c r="B12290" t="s">
        <v>1311</v>
      </c>
      <c r="C12290" s="70">
        <v>0</v>
      </c>
      <c r="D12290" s="70">
        <v>0</v>
      </c>
      <c r="E12290" s="71">
        <v>44754</v>
      </c>
      <c r="F12290" t="s">
        <v>17166</v>
      </c>
      <c r="G12290" t="s">
        <v>15843</v>
      </c>
      <c r="H12290" t="s">
        <v>17165</v>
      </c>
      <c r="I12290" t="s">
        <v>17164</v>
      </c>
      <c r="J12290" s="40">
        <v>1560</v>
      </c>
      <c r="K12290" s="40">
        <v>0</v>
      </c>
    </row>
    <row r="12291" spans="1:11" x14ac:dyDescent="0.35">
      <c r="A12291">
        <v>31170</v>
      </c>
      <c r="B12291" t="s">
        <v>1311</v>
      </c>
      <c r="C12291" s="70">
        <v>0</v>
      </c>
      <c r="D12291" s="70">
        <v>0</v>
      </c>
      <c r="E12291" s="71">
        <v>44773</v>
      </c>
      <c r="F12291" t="s">
        <v>5501</v>
      </c>
      <c r="G12291" t="s">
        <v>2247</v>
      </c>
      <c r="J12291" s="40">
        <v>0</v>
      </c>
      <c r="K12291" s="40">
        <v>0</v>
      </c>
    </row>
    <row r="12292" spans="1:11" x14ac:dyDescent="0.35">
      <c r="A12292">
        <v>31170</v>
      </c>
      <c r="B12292" t="s">
        <v>1311</v>
      </c>
      <c r="C12292" s="70">
        <v>0</v>
      </c>
      <c r="D12292" s="70">
        <v>0</v>
      </c>
      <c r="E12292" s="71">
        <v>44896</v>
      </c>
      <c r="F12292" t="s">
        <v>12994</v>
      </c>
      <c r="G12292" t="s">
        <v>2142</v>
      </c>
      <c r="H12292" t="s">
        <v>12993</v>
      </c>
      <c r="I12292" t="s">
        <v>12992</v>
      </c>
      <c r="J12292" s="40">
        <v>0</v>
      </c>
      <c r="K12292" s="40">
        <v>500.5</v>
      </c>
    </row>
    <row r="12293" spans="1:11" x14ac:dyDescent="0.35">
      <c r="A12293">
        <v>31170</v>
      </c>
      <c r="B12293" t="s">
        <v>1311</v>
      </c>
      <c r="C12293" s="70">
        <v>0</v>
      </c>
      <c r="D12293" s="70">
        <v>0</v>
      </c>
      <c r="E12293" s="71">
        <v>44896</v>
      </c>
      <c r="F12293" t="s">
        <v>12991</v>
      </c>
      <c r="G12293" t="s">
        <v>2142</v>
      </c>
      <c r="H12293" t="s">
        <v>12990</v>
      </c>
      <c r="I12293" t="s">
        <v>12989</v>
      </c>
      <c r="J12293" s="40">
        <v>0</v>
      </c>
      <c r="K12293" s="40">
        <v>2362.5</v>
      </c>
    </row>
    <row r="12294" spans="1:11" x14ac:dyDescent="0.35">
      <c r="A12294">
        <v>31170</v>
      </c>
      <c r="B12294" t="s">
        <v>1311</v>
      </c>
      <c r="C12294" s="70">
        <v>0</v>
      </c>
      <c r="D12294" s="70">
        <v>0</v>
      </c>
      <c r="E12294" s="71">
        <v>44900</v>
      </c>
      <c r="F12294" t="s">
        <v>12988</v>
      </c>
      <c r="G12294" t="s">
        <v>2142</v>
      </c>
      <c r="H12294" t="s">
        <v>12987</v>
      </c>
      <c r="I12294" t="s">
        <v>12986</v>
      </c>
      <c r="J12294" s="40">
        <v>0</v>
      </c>
      <c r="K12294" s="40">
        <v>3105</v>
      </c>
    </row>
    <row r="12295" spans="1:11" x14ac:dyDescent="0.35">
      <c r="A12295">
        <v>31170</v>
      </c>
      <c r="B12295" t="s">
        <v>1311</v>
      </c>
      <c r="C12295" s="70">
        <v>0</v>
      </c>
      <c r="D12295" s="70">
        <v>0</v>
      </c>
      <c r="E12295" s="71">
        <v>44926</v>
      </c>
      <c r="F12295" t="s">
        <v>3854</v>
      </c>
      <c r="G12295" t="s">
        <v>2247</v>
      </c>
      <c r="H12295" t="s">
        <v>1911</v>
      </c>
      <c r="I12295" t="s">
        <v>1911</v>
      </c>
      <c r="J12295" s="40">
        <v>0</v>
      </c>
      <c r="K12295" s="40">
        <v>0</v>
      </c>
    </row>
    <row r="12296" spans="1:11" x14ac:dyDescent="0.35">
      <c r="A12296">
        <v>31171</v>
      </c>
      <c r="B12296" t="s">
        <v>165</v>
      </c>
      <c r="C12296" s="70">
        <v>15550</v>
      </c>
      <c r="D12296" s="70">
        <v>5000</v>
      </c>
      <c r="E12296" s="71">
        <v>44592</v>
      </c>
      <c r="F12296" t="s">
        <v>6904</v>
      </c>
      <c r="G12296" t="s">
        <v>2247</v>
      </c>
      <c r="J12296" s="40">
        <v>0</v>
      </c>
      <c r="K12296" s="40">
        <v>0</v>
      </c>
    </row>
    <row r="12297" spans="1:11" x14ac:dyDescent="0.35">
      <c r="A12297">
        <v>31171</v>
      </c>
      <c r="B12297" t="s">
        <v>165</v>
      </c>
      <c r="C12297" s="70">
        <v>15550</v>
      </c>
      <c r="D12297" s="70">
        <v>5000</v>
      </c>
      <c r="E12297" s="71">
        <v>44651</v>
      </c>
      <c r="F12297" t="s">
        <v>6617</v>
      </c>
      <c r="G12297" t="s">
        <v>2247</v>
      </c>
      <c r="J12297" s="40">
        <v>0</v>
      </c>
      <c r="K12297" s="40">
        <v>0</v>
      </c>
    </row>
    <row r="12298" spans="1:11" x14ac:dyDescent="0.35">
      <c r="A12298">
        <v>31171</v>
      </c>
      <c r="B12298" t="s">
        <v>165</v>
      </c>
      <c r="C12298" s="70">
        <v>15550</v>
      </c>
      <c r="D12298" s="70">
        <v>5000</v>
      </c>
      <c r="E12298" s="71">
        <v>44681</v>
      </c>
      <c r="F12298" t="s">
        <v>6359</v>
      </c>
      <c r="G12298" t="s">
        <v>2247</v>
      </c>
      <c r="J12298" s="40">
        <v>0</v>
      </c>
      <c r="K12298" s="40">
        <v>0</v>
      </c>
    </row>
    <row r="12299" spans="1:11" x14ac:dyDescent="0.35">
      <c r="A12299">
        <v>31171</v>
      </c>
      <c r="B12299" t="s">
        <v>165</v>
      </c>
      <c r="C12299" s="70">
        <v>15550</v>
      </c>
      <c r="D12299" s="70">
        <v>5000</v>
      </c>
      <c r="E12299" s="71">
        <v>44712</v>
      </c>
      <c r="F12299" t="s">
        <v>6047</v>
      </c>
      <c r="G12299" t="s">
        <v>2247</v>
      </c>
      <c r="J12299" s="40">
        <v>0</v>
      </c>
      <c r="K12299" s="40">
        <v>0</v>
      </c>
    </row>
    <row r="12300" spans="1:11" x14ac:dyDescent="0.35">
      <c r="A12300">
        <v>31171</v>
      </c>
      <c r="B12300" t="s">
        <v>165</v>
      </c>
      <c r="C12300" s="70">
        <v>15550</v>
      </c>
      <c r="D12300" s="70">
        <v>5000</v>
      </c>
      <c r="E12300" s="71">
        <v>44742</v>
      </c>
      <c r="F12300" t="s">
        <v>5799</v>
      </c>
      <c r="G12300" t="s">
        <v>2247</v>
      </c>
      <c r="J12300" s="40">
        <v>0</v>
      </c>
      <c r="K12300" s="40">
        <v>0</v>
      </c>
    </row>
    <row r="12301" spans="1:11" x14ac:dyDescent="0.35">
      <c r="A12301">
        <v>31171</v>
      </c>
      <c r="B12301" t="s">
        <v>165</v>
      </c>
      <c r="C12301" s="70">
        <v>15550</v>
      </c>
      <c r="D12301" s="70">
        <v>5000</v>
      </c>
      <c r="E12301" s="71">
        <v>44773</v>
      </c>
      <c r="F12301" t="s">
        <v>5500</v>
      </c>
      <c r="G12301" t="s">
        <v>2247</v>
      </c>
      <c r="J12301" s="40">
        <v>0</v>
      </c>
      <c r="K12301" s="40">
        <v>0</v>
      </c>
    </row>
    <row r="12302" spans="1:11" x14ac:dyDescent="0.35">
      <c r="A12302">
        <v>31171</v>
      </c>
      <c r="B12302" t="s">
        <v>165</v>
      </c>
      <c r="C12302" s="70">
        <v>15550</v>
      </c>
      <c r="D12302" s="70">
        <v>5000</v>
      </c>
      <c r="E12302" s="71">
        <v>44804</v>
      </c>
      <c r="F12302" t="s">
        <v>5026</v>
      </c>
      <c r="G12302" t="s">
        <v>2247</v>
      </c>
      <c r="H12302" t="s">
        <v>2265</v>
      </c>
      <c r="J12302" s="40">
        <v>0</v>
      </c>
      <c r="K12302" s="40">
        <v>0</v>
      </c>
    </row>
    <row r="12303" spans="1:11" x14ac:dyDescent="0.35">
      <c r="A12303">
        <v>31171</v>
      </c>
      <c r="B12303" t="s">
        <v>165</v>
      </c>
      <c r="C12303" s="70">
        <v>15550</v>
      </c>
      <c r="D12303" s="70">
        <v>5000</v>
      </c>
      <c r="E12303" s="71">
        <v>44834</v>
      </c>
      <c r="F12303" t="s">
        <v>4901</v>
      </c>
      <c r="G12303" t="s">
        <v>2247</v>
      </c>
      <c r="H12303" t="s">
        <v>2262</v>
      </c>
      <c r="J12303" s="40">
        <v>0</v>
      </c>
      <c r="K12303" s="40">
        <v>0</v>
      </c>
    </row>
    <row r="12304" spans="1:11" x14ac:dyDescent="0.35">
      <c r="A12304">
        <v>31171</v>
      </c>
      <c r="B12304" t="s">
        <v>165</v>
      </c>
      <c r="C12304" s="70">
        <v>15550</v>
      </c>
      <c r="D12304" s="70">
        <v>5000</v>
      </c>
      <c r="E12304" s="71">
        <v>44865</v>
      </c>
      <c r="F12304" t="s">
        <v>4384</v>
      </c>
      <c r="G12304" t="s">
        <v>2247</v>
      </c>
      <c r="H12304" t="s">
        <v>1919</v>
      </c>
      <c r="I12304" t="s">
        <v>1919</v>
      </c>
      <c r="J12304" s="40">
        <v>0</v>
      </c>
      <c r="K12304" s="40">
        <v>0</v>
      </c>
    </row>
    <row r="12305" spans="1:11" x14ac:dyDescent="0.35">
      <c r="A12305">
        <v>31171</v>
      </c>
      <c r="B12305" t="s">
        <v>165</v>
      </c>
      <c r="C12305" s="70">
        <v>15550</v>
      </c>
      <c r="D12305" s="70">
        <v>5000</v>
      </c>
      <c r="E12305" s="71">
        <v>44895</v>
      </c>
      <c r="F12305" t="s">
        <v>4211</v>
      </c>
      <c r="G12305" t="s">
        <v>2247</v>
      </c>
      <c r="H12305" t="s">
        <v>1916</v>
      </c>
      <c r="I12305" t="s">
        <v>1916</v>
      </c>
      <c r="J12305" s="40">
        <v>0</v>
      </c>
      <c r="K12305" s="40">
        <v>0</v>
      </c>
    </row>
    <row r="12306" spans="1:11" x14ac:dyDescent="0.35">
      <c r="A12306">
        <v>31171</v>
      </c>
      <c r="B12306" t="s">
        <v>165</v>
      </c>
      <c r="C12306" s="70">
        <v>15550</v>
      </c>
      <c r="D12306" s="70">
        <v>5000</v>
      </c>
      <c r="E12306" s="71">
        <v>44926</v>
      </c>
      <c r="F12306" t="s">
        <v>3853</v>
      </c>
      <c r="G12306" t="s">
        <v>2247</v>
      </c>
      <c r="H12306" t="s">
        <v>1911</v>
      </c>
      <c r="I12306" t="s">
        <v>1911</v>
      </c>
      <c r="J12306" s="40">
        <v>0</v>
      </c>
      <c r="K12306" s="40">
        <v>0</v>
      </c>
    </row>
    <row r="12307" spans="1:11" x14ac:dyDescent="0.35">
      <c r="A12307">
        <v>31175</v>
      </c>
      <c r="B12307" t="s">
        <v>17146</v>
      </c>
      <c r="C12307" s="70">
        <v>0</v>
      </c>
      <c r="D12307" s="70">
        <v>0</v>
      </c>
      <c r="E12307" s="71">
        <v>44571</v>
      </c>
      <c r="F12307" t="s">
        <v>10948</v>
      </c>
      <c r="G12307" t="s">
        <v>2142</v>
      </c>
      <c r="H12307" t="s">
        <v>10947</v>
      </c>
      <c r="I12307" t="s">
        <v>10946</v>
      </c>
      <c r="J12307" s="40">
        <v>0</v>
      </c>
      <c r="K12307" s="40">
        <v>2828.55</v>
      </c>
    </row>
    <row r="12308" spans="1:11" x14ac:dyDescent="0.35">
      <c r="A12308">
        <v>31175</v>
      </c>
      <c r="B12308" t="s">
        <v>17146</v>
      </c>
      <c r="C12308" s="70">
        <v>0</v>
      </c>
      <c r="D12308" s="70">
        <v>0</v>
      </c>
      <c r="E12308" s="71">
        <v>44578</v>
      </c>
      <c r="F12308" t="s">
        <v>17163</v>
      </c>
      <c r="G12308" t="s">
        <v>15843</v>
      </c>
      <c r="H12308" t="s">
        <v>17162</v>
      </c>
      <c r="J12308" s="40">
        <v>2853.38</v>
      </c>
      <c r="K12308" s="40">
        <v>0</v>
      </c>
    </row>
    <row r="12309" spans="1:11" x14ac:dyDescent="0.35">
      <c r="A12309">
        <v>31175</v>
      </c>
      <c r="B12309" t="s">
        <v>17146</v>
      </c>
      <c r="C12309" s="70">
        <v>0</v>
      </c>
      <c r="D12309" s="70">
        <v>0</v>
      </c>
      <c r="E12309" s="71">
        <v>44592</v>
      </c>
      <c r="F12309" t="s">
        <v>6888</v>
      </c>
      <c r="G12309" t="s">
        <v>2247</v>
      </c>
      <c r="J12309" s="40">
        <v>0</v>
      </c>
      <c r="K12309" s="40">
        <v>24.83</v>
      </c>
    </row>
    <row r="12310" spans="1:11" x14ac:dyDescent="0.35">
      <c r="A12310">
        <v>31175</v>
      </c>
      <c r="B12310" t="s">
        <v>17146</v>
      </c>
      <c r="C12310" s="70">
        <v>0</v>
      </c>
      <c r="D12310" s="70">
        <v>0</v>
      </c>
      <c r="E12310" s="71">
        <v>44593</v>
      </c>
      <c r="F12310" t="s">
        <v>10941</v>
      </c>
      <c r="G12310" t="s">
        <v>2142</v>
      </c>
      <c r="H12310" t="s">
        <v>10940</v>
      </c>
      <c r="I12310" t="s">
        <v>10939</v>
      </c>
      <c r="J12310" s="40">
        <v>0</v>
      </c>
      <c r="K12310" s="40">
        <v>2817.61</v>
      </c>
    </row>
    <row r="12311" spans="1:11" x14ac:dyDescent="0.35">
      <c r="A12311">
        <v>31175</v>
      </c>
      <c r="B12311" t="s">
        <v>17146</v>
      </c>
      <c r="C12311" s="70">
        <v>0</v>
      </c>
      <c r="D12311" s="70">
        <v>0</v>
      </c>
      <c r="E12311" s="71">
        <v>44636</v>
      </c>
      <c r="F12311" t="s">
        <v>17161</v>
      </c>
      <c r="G12311" t="s">
        <v>15843</v>
      </c>
      <c r="H12311" t="s">
        <v>17160</v>
      </c>
      <c r="J12311" s="40">
        <v>2748.47</v>
      </c>
      <c r="K12311" s="40">
        <v>0</v>
      </c>
    </row>
    <row r="12312" spans="1:11" x14ac:dyDescent="0.35">
      <c r="A12312">
        <v>31175</v>
      </c>
      <c r="B12312" t="s">
        <v>17146</v>
      </c>
      <c r="C12312" s="70">
        <v>0</v>
      </c>
      <c r="D12312" s="70">
        <v>0</v>
      </c>
      <c r="E12312" s="71">
        <v>44651</v>
      </c>
      <c r="F12312" t="s">
        <v>6597</v>
      </c>
      <c r="G12312" t="s">
        <v>2247</v>
      </c>
      <c r="J12312" s="40">
        <v>69.14</v>
      </c>
      <c r="K12312" s="40">
        <v>0</v>
      </c>
    </row>
    <row r="12313" spans="1:11" x14ac:dyDescent="0.35">
      <c r="A12313">
        <v>31175</v>
      </c>
      <c r="B12313" t="s">
        <v>17146</v>
      </c>
      <c r="C12313" s="70">
        <v>0</v>
      </c>
      <c r="D12313" s="70">
        <v>0</v>
      </c>
      <c r="E12313" s="71">
        <v>44652</v>
      </c>
      <c r="F12313" t="s">
        <v>10928</v>
      </c>
      <c r="G12313" t="s">
        <v>2142</v>
      </c>
      <c r="H12313" t="s">
        <v>10927</v>
      </c>
      <c r="I12313" t="s">
        <v>10926</v>
      </c>
      <c r="J12313" s="40">
        <v>0</v>
      </c>
      <c r="K12313" s="40">
        <v>2763.35</v>
      </c>
    </row>
    <row r="12314" spans="1:11" x14ac:dyDescent="0.35">
      <c r="A12314">
        <v>31175</v>
      </c>
      <c r="B12314" t="s">
        <v>17146</v>
      </c>
      <c r="C12314" s="70">
        <v>0</v>
      </c>
      <c r="D12314" s="70">
        <v>0</v>
      </c>
      <c r="E12314" s="71">
        <v>44665</v>
      </c>
      <c r="F12314" t="s">
        <v>17159</v>
      </c>
      <c r="G12314" t="s">
        <v>15843</v>
      </c>
      <c r="H12314" t="s">
        <v>17158</v>
      </c>
      <c r="J12314" s="40">
        <v>8186</v>
      </c>
      <c r="K12314" s="40">
        <v>0</v>
      </c>
    </row>
    <row r="12315" spans="1:11" x14ac:dyDescent="0.35">
      <c r="A12315">
        <v>31175</v>
      </c>
      <c r="B12315" t="s">
        <v>17146</v>
      </c>
      <c r="C12315" s="70">
        <v>0</v>
      </c>
      <c r="D12315" s="70">
        <v>0</v>
      </c>
      <c r="E12315" s="71">
        <v>44681</v>
      </c>
      <c r="F12315" t="s">
        <v>6344</v>
      </c>
      <c r="G12315" t="s">
        <v>2247</v>
      </c>
      <c r="J12315" s="40">
        <v>0</v>
      </c>
      <c r="K12315" s="40">
        <v>243.51</v>
      </c>
    </row>
    <row r="12316" spans="1:11" x14ac:dyDescent="0.35">
      <c r="A12316">
        <v>31175</v>
      </c>
      <c r="B12316" t="s">
        <v>17146</v>
      </c>
      <c r="C12316" s="70">
        <v>0</v>
      </c>
      <c r="D12316" s="70">
        <v>0</v>
      </c>
      <c r="E12316" s="71">
        <v>44681</v>
      </c>
      <c r="F12316" t="s">
        <v>6165</v>
      </c>
      <c r="G12316" t="s">
        <v>2247</v>
      </c>
      <c r="J12316" s="40">
        <v>115.86</v>
      </c>
      <c r="K12316" s="40">
        <v>0</v>
      </c>
    </row>
    <row r="12317" spans="1:11" x14ac:dyDescent="0.35">
      <c r="A12317">
        <v>31175</v>
      </c>
      <c r="B12317" t="s">
        <v>17146</v>
      </c>
      <c r="C12317" s="70">
        <v>0</v>
      </c>
      <c r="D12317" s="70">
        <v>0</v>
      </c>
      <c r="E12317" s="71">
        <v>44683</v>
      </c>
      <c r="F12317" t="s">
        <v>10915</v>
      </c>
      <c r="G12317" t="s">
        <v>2142</v>
      </c>
      <c r="H12317" t="s">
        <v>10914</v>
      </c>
      <c r="I12317" t="s">
        <v>10913</v>
      </c>
      <c r="J12317" s="40">
        <v>0</v>
      </c>
      <c r="K12317" s="40">
        <v>2631.41</v>
      </c>
    </row>
    <row r="12318" spans="1:11" x14ac:dyDescent="0.35">
      <c r="A12318">
        <v>31175</v>
      </c>
      <c r="B12318" t="s">
        <v>17146</v>
      </c>
      <c r="C12318" s="70">
        <v>0</v>
      </c>
      <c r="D12318" s="70">
        <v>0</v>
      </c>
      <c r="E12318" s="71">
        <v>44691</v>
      </c>
      <c r="F12318" t="s">
        <v>17157</v>
      </c>
      <c r="G12318" t="s">
        <v>15843</v>
      </c>
      <c r="H12318" t="s">
        <v>17156</v>
      </c>
      <c r="J12318" s="40">
        <v>2639.04</v>
      </c>
      <c r="K12318" s="40">
        <v>0</v>
      </c>
    </row>
    <row r="12319" spans="1:11" x14ac:dyDescent="0.35">
      <c r="A12319">
        <v>31175</v>
      </c>
      <c r="B12319" t="s">
        <v>17146</v>
      </c>
      <c r="C12319" s="70">
        <v>0</v>
      </c>
      <c r="D12319" s="70">
        <v>0</v>
      </c>
      <c r="E12319" s="71">
        <v>44712</v>
      </c>
      <c r="F12319" t="s">
        <v>6022</v>
      </c>
      <c r="G12319" t="s">
        <v>2247</v>
      </c>
      <c r="J12319" s="40">
        <v>53.42</v>
      </c>
      <c r="K12319" s="40">
        <v>0</v>
      </c>
    </row>
    <row r="12320" spans="1:11" x14ac:dyDescent="0.35">
      <c r="A12320">
        <v>31175</v>
      </c>
      <c r="B12320" t="s">
        <v>17146</v>
      </c>
      <c r="C12320" s="70">
        <v>0</v>
      </c>
      <c r="D12320" s="70">
        <v>0</v>
      </c>
      <c r="E12320" s="71">
        <v>44713</v>
      </c>
      <c r="F12320" t="s">
        <v>10905</v>
      </c>
      <c r="G12320" t="s">
        <v>2142</v>
      </c>
      <c r="H12320" t="s">
        <v>10904</v>
      </c>
      <c r="I12320" t="s">
        <v>10903</v>
      </c>
      <c r="J12320" s="40">
        <v>0</v>
      </c>
      <c r="K12320" s="40">
        <v>2679.1</v>
      </c>
    </row>
    <row r="12321" spans="1:11" x14ac:dyDescent="0.35">
      <c r="A12321">
        <v>31175</v>
      </c>
      <c r="B12321" t="s">
        <v>17146</v>
      </c>
      <c r="C12321" s="70">
        <v>0</v>
      </c>
      <c r="D12321" s="70">
        <v>0</v>
      </c>
      <c r="E12321" s="71">
        <v>44742</v>
      </c>
      <c r="F12321" t="s">
        <v>5760</v>
      </c>
      <c r="G12321" t="s">
        <v>2247</v>
      </c>
      <c r="J12321" s="40">
        <v>0</v>
      </c>
      <c r="K12321" s="40">
        <v>79.52</v>
      </c>
    </row>
    <row r="12322" spans="1:11" x14ac:dyDescent="0.35">
      <c r="A12322">
        <v>31175</v>
      </c>
      <c r="B12322" t="s">
        <v>17146</v>
      </c>
      <c r="C12322" s="70">
        <v>0</v>
      </c>
      <c r="D12322" s="70">
        <v>0</v>
      </c>
      <c r="E12322" s="71">
        <v>44743</v>
      </c>
      <c r="F12322" t="s">
        <v>17155</v>
      </c>
      <c r="G12322" t="s">
        <v>15843</v>
      </c>
      <c r="H12322" t="s">
        <v>17154</v>
      </c>
      <c r="J12322" s="40">
        <v>2612.73</v>
      </c>
      <c r="K12322" s="40">
        <v>0</v>
      </c>
    </row>
    <row r="12323" spans="1:11" x14ac:dyDescent="0.35">
      <c r="A12323">
        <v>31175</v>
      </c>
      <c r="B12323" t="s">
        <v>17146</v>
      </c>
      <c r="C12323" s="70">
        <v>0</v>
      </c>
      <c r="D12323" s="70">
        <v>0</v>
      </c>
      <c r="E12323" s="71">
        <v>44743</v>
      </c>
      <c r="F12323" t="s">
        <v>10877</v>
      </c>
      <c r="G12323" t="s">
        <v>2142</v>
      </c>
      <c r="H12323" t="s">
        <v>10876</v>
      </c>
      <c r="I12323" t="s">
        <v>10875</v>
      </c>
      <c r="J12323" s="40">
        <v>0</v>
      </c>
      <c r="K12323" s="40">
        <v>2612.73</v>
      </c>
    </row>
    <row r="12324" spans="1:11" x14ac:dyDescent="0.35">
      <c r="A12324">
        <v>31175</v>
      </c>
      <c r="B12324" t="s">
        <v>17146</v>
      </c>
      <c r="C12324" s="70">
        <v>0</v>
      </c>
      <c r="D12324" s="70">
        <v>0</v>
      </c>
      <c r="E12324" s="71">
        <v>44773</v>
      </c>
      <c r="F12324" t="s">
        <v>5456</v>
      </c>
      <c r="G12324" t="s">
        <v>2247</v>
      </c>
      <c r="J12324" s="40">
        <v>0</v>
      </c>
      <c r="K12324" s="40">
        <v>38.450000000000003</v>
      </c>
    </row>
    <row r="12325" spans="1:11" x14ac:dyDescent="0.35">
      <c r="A12325">
        <v>31175</v>
      </c>
      <c r="B12325" t="s">
        <v>17146</v>
      </c>
      <c r="C12325" s="70">
        <v>0</v>
      </c>
      <c r="D12325" s="70">
        <v>0</v>
      </c>
      <c r="E12325" s="71">
        <v>44774</v>
      </c>
      <c r="F12325" t="s">
        <v>10871</v>
      </c>
      <c r="G12325" t="s">
        <v>2142</v>
      </c>
      <c r="H12325" t="s">
        <v>10870</v>
      </c>
      <c r="I12325" t="s">
        <v>10869</v>
      </c>
      <c r="J12325" s="40">
        <v>0</v>
      </c>
      <c r="K12325" s="40">
        <v>2560.91</v>
      </c>
    </row>
    <row r="12326" spans="1:11" x14ac:dyDescent="0.35">
      <c r="A12326">
        <v>31175</v>
      </c>
      <c r="B12326" t="s">
        <v>17146</v>
      </c>
      <c r="C12326" s="70">
        <v>0</v>
      </c>
      <c r="D12326" s="70">
        <v>0</v>
      </c>
      <c r="E12326" s="71">
        <v>44774</v>
      </c>
      <c r="F12326" t="s">
        <v>17153</v>
      </c>
      <c r="G12326" t="s">
        <v>15843</v>
      </c>
      <c r="H12326" t="s">
        <v>17152</v>
      </c>
      <c r="J12326" s="40">
        <v>2560.91</v>
      </c>
      <c r="K12326" s="40">
        <v>0</v>
      </c>
    </row>
    <row r="12327" spans="1:11" x14ac:dyDescent="0.35">
      <c r="A12327">
        <v>31175</v>
      </c>
      <c r="B12327" t="s">
        <v>17146</v>
      </c>
      <c r="C12327" s="70">
        <v>0</v>
      </c>
      <c r="D12327" s="70">
        <v>0</v>
      </c>
      <c r="E12327" s="71">
        <v>44795</v>
      </c>
      <c r="F12327" t="s">
        <v>17151</v>
      </c>
      <c r="G12327" t="s">
        <v>15843</v>
      </c>
      <c r="H12327" t="s">
        <v>17150</v>
      </c>
      <c r="J12327" s="40">
        <v>2501.4499999999998</v>
      </c>
      <c r="K12327" s="40">
        <v>0</v>
      </c>
    </row>
    <row r="12328" spans="1:11" x14ac:dyDescent="0.35">
      <c r="A12328">
        <v>31175</v>
      </c>
      <c r="B12328" t="s">
        <v>17146</v>
      </c>
      <c r="C12328" s="70">
        <v>0</v>
      </c>
      <c r="D12328" s="70">
        <v>0</v>
      </c>
      <c r="E12328" s="71">
        <v>44804</v>
      </c>
      <c r="F12328" t="s">
        <v>4983</v>
      </c>
      <c r="G12328" t="s">
        <v>2247</v>
      </c>
      <c r="H12328" t="s">
        <v>2265</v>
      </c>
      <c r="J12328" s="40">
        <v>0</v>
      </c>
      <c r="K12328" s="40">
        <v>69.709999999999994</v>
      </c>
    </row>
    <row r="12329" spans="1:11" x14ac:dyDescent="0.35">
      <c r="A12329">
        <v>31175</v>
      </c>
      <c r="B12329" t="s">
        <v>17146</v>
      </c>
      <c r="C12329" s="70">
        <v>0</v>
      </c>
      <c r="D12329" s="70">
        <v>0</v>
      </c>
      <c r="E12329" s="71">
        <v>44834</v>
      </c>
      <c r="F12329" t="s">
        <v>4851</v>
      </c>
      <c r="G12329" t="s">
        <v>2247</v>
      </c>
      <c r="H12329" t="s">
        <v>2262</v>
      </c>
      <c r="J12329" s="40">
        <v>0</v>
      </c>
      <c r="K12329" s="40">
        <v>71.44</v>
      </c>
    </row>
    <row r="12330" spans="1:11" x14ac:dyDescent="0.35">
      <c r="A12330">
        <v>31175</v>
      </c>
      <c r="B12330" t="s">
        <v>17146</v>
      </c>
      <c r="C12330" s="70">
        <v>0</v>
      </c>
      <c r="D12330" s="70">
        <v>0</v>
      </c>
      <c r="E12330" s="71">
        <v>44835</v>
      </c>
      <c r="F12330" t="s">
        <v>10844</v>
      </c>
      <c r="G12330" t="s">
        <v>2142</v>
      </c>
      <c r="H12330" t="s">
        <v>10843</v>
      </c>
      <c r="I12330" t="s">
        <v>10842</v>
      </c>
      <c r="J12330" s="40">
        <v>0</v>
      </c>
      <c r="K12330" s="40">
        <v>2534.4899999999998</v>
      </c>
    </row>
    <row r="12331" spans="1:11" x14ac:dyDescent="0.35">
      <c r="A12331">
        <v>31175</v>
      </c>
      <c r="B12331" t="s">
        <v>17146</v>
      </c>
      <c r="C12331" s="70">
        <v>0</v>
      </c>
      <c r="D12331" s="70">
        <v>0</v>
      </c>
      <c r="E12331" s="71">
        <v>44865</v>
      </c>
      <c r="F12331" t="s">
        <v>4330</v>
      </c>
      <c r="G12331" t="s">
        <v>2247</v>
      </c>
      <c r="H12331" t="s">
        <v>1919</v>
      </c>
      <c r="I12331" t="s">
        <v>1919</v>
      </c>
      <c r="J12331" s="40">
        <v>92.55</v>
      </c>
      <c r="K12331" s="40">
        <v>0</v>
      </c>
    </row>
    <row r="12332" spans="1:11" x14ac:dyDescent="0.35">
      <c r="A12332">
        <v>31175</v>
      </c>
      <c r="B12332" t="s">
        <v>17146</v>
      </c>
      <c r="C12332" s="70">
        <v>0</v>
      </c>
      <c r="D12332" s="70">
        <v>0</v>
      </c>
      <c r="E12332" s="71">
        <v>44895</v>
      </c>
      <c r="F12332" t="s">
        <v>4154</v>
      </c>
      <c r="G12332" t="s">
        <v>2247</v>
      </c>
      <c r="H12332" t="s">
        <v>1916</v>
      </c>
      <c r="I12332" t="s">
        <v>1916</v>
      </c>
      <c r="J12332" s="40">
        <v>112.17</v>
      </c>
      <c r="K12332" s="40">
        <v>0</v>
      </c>
    </row>
    <row r="12333" spans="1:11" x14ac:dyDescent="0.35">
      <c r="A12333">
        <v>31175</v>
      </c>
      <c r="B12333" t="s">
        <v>17146</v>
      </c>
      <c r="C12333" s="70">
        <v>0</v>
      </c>
      <c r="D12333" s="70">
        <v>0</v>
      </c>
      <c r="E12333" s="71">
        <v>44896</v>
      </c>
      <c r="F12333" t="s">
        <v>10827</v>
      </c>
      <c r="G12333" t="s">
        <v>2142</v>
      </c>
      <c r="H12333" t="s">
        <v>10826</v>
      </c>
      <c r="I12333" t="s">
        <v>10825</v>
      </c>
      <c r="J12333" s="40">
        <v>0</v>
      </c>
      <c r="K12333" s="40">
        <v>2612.2600000000002</v>
      </c>
    </row>
    <row r="12334" spans="1:11" x14ac:dyDescent="0.35">
      <c r="A12334">
        <v>31175</v>
      </c>
      <c r="B12334" t="s">
        <v>17146</v>
      </c>
      <c r="C12334" s="70">
        <v>0</v>
      </c>
      <c r="D12334" s="70">
        <v>0</v>
      </c>
      <c r="E12334" s="71">
        <v>44896</v>
      </c>
      <c r="F12334" t="s">
        <v>10824</v>
      </c>
      <c r="G12334" t="s">
        <v>2142</v>
      </c>
      <c r="H12334" t="s">
        <v>10823</v>
      </c>
      <c r="I12334" t="s">
        <v>10822</v>
      </c>
      <c r="J12334" s="40">
        <v>0</v>
      </c>
      <c r="K12334" s="40">
        <v>2791.72</v>
      </c>
    </row>
    <row r="12335" spans="1:11" x14ac:dyDescent="0.35">
      <c r="A12335">
        <v>31175</v>
      </c>
      <c r="B12335" t="s">
        <v>17146</v>
      </c>
      <c r="C12335" s="70">
        <v>0</v>
      </c>
      <c r="D12335" s="70">
        <v>0</v>
      </c>
      <c r="E12335" s="71">
        <v>44916</v>
      </c>
      <c r="F12335" t="s">
        <v>17149</v>
      </c>
      <c r="G12335" t="s">
        <v>15843</v>
      </c>
      <c r="H12335" t="s">
        <v>17148</v>
      </c>
      <c r="I12335" t="s">
        <v>17147</v>
      </c>
      <c r="J12335" s="40">
        <v>2656.89</v>
      </c>
      <c r="K12335" s="40">
        <v>0</v>
      </c>
    </row>
    <row r="12336" spans="1:11" x14ac:dyDescent="0.35">
      <c r="A12336">
        <v>31175</v>
      </c>
      <c r="B12336" t="s">
        <v>17146</v>
      </c>
      <c r="C12336" s="70">
        <v>0</v>
      </c>
      <c r="D12336" s="70">
        <v>0</v>
      </c>
      <c r="E12336" s="71">
        <v>44926</v>
      </c>
      <c r="F12336" t="s">
        <v>3809</v>
      </c>
      <c r="G12336" t="s">
        <v>2247</v>
      </c>
      <c r="H12336" t="s">
        <v>1911</v>
      </c>
      <c r="I12336" t="s">
        <v>1911</v>
      </c>
      <c r="J12336" s="40">
        <v>157.58000000000001</v>
      </c>
      <c r="K12336" s="40">
        <v>0</v>
      </c>
    </row>
    <row r="12337" spans="1:11" x14ac:dyDescent="0.35">
      <c r="A12337">
        <v>31176</v>
      </c>
      <c r="B12337" t="s">
        <v>17138</v>
      </c>
      <c r="C12337" s="70">
        <v>0</v>
      </c>
      <c r="D12337" s="70">
        <v>0</v>
      </c>
      <c r="E12337" s="71">
        <v>44773</v>
      </c>
      <c r="F12337" t="s">
        <v>15837</v>
      </c>
      <c r="G12337" t="s">
        <v>1912</v>
      </c>
      <c r="J12337" s="40">
        <v>60</v>
      </c>
      <c r="K12337" s="40">
        <v>0</v>
      </c>
    </row>
    <row r="12338" spans="1:11" x14ac:dyDescent="0.35">
      <c r="A12338">
        <v>31176</v>
      </c>
      <c r="B12338" t="s">
        <v>17138</v>
      </c>
      <c r="C12338" s="70">
        <v>0</v>
      </c>
      <c r="D12338" s="70">
        <v>0</v>
      </c>
      <c r="E12338" s="71">
        <v>44801</v>
      </c>
      <c r="F12338" t="s">
        <v>16636</v>
      </c>
      <c r="G12338" t="s">
        <v>1912</v>
      </c>
      <c r="J12338" s="40">
        <v>15</v>
      </c>
      <c r="K12338" s="40">
        <v>0</v>
      </c>
    </row>
    <row r="12339" spans="1:11" x14ac:dyDescent="0.35">
      <c r="A12339">
        <v>31176</v>
      </c>
      <c r="B12339" t="s">
        <v>17138</v>
      </c>
      <c r="C12339" s="70">
        <v>0</v>
      </c>
      <c r="D12339" s="70">
        <v>0</v>
      </c>
      <c r="E12339" s="71">
        <v>44801</v>
      </c>
      <c r="F12339" t="s">
        <v>16636</v>
      </c>
      <c r="G12339" t="s">
        <v>1912</v>
      </c>
      <c r="J12339" s="40">
        <v>60</v>
      </c>
      <c r="K12339" s="40">
        <v>0</v>
      </c>
    </row>
    <row r="12340" spans="1:11" x14ac:dyDescent="0.35">
      <c r="A12340">
        <v>31176</v>
      </c>
      <c r="B12340" t="s">
        <v>17138</v>
      </c>
      <c r="C12340" s="70">
        <v>0</v>
      </c>
      <c r="D12340" s="70">
        <v>0</v>
      </c>
      <c r="E12340" s="71">
        <v>44804</v>
      </c>
      <c r="F12340" t="s">
        <v>4982</v>
      </c>
      <c r="G12340" t="s">
        <v>2247</v>
      </c>
      <c r="H12340" t="s">
        <v>2265</v>
      </c>
      <c r="J12340" s="40">
        <v>0</v>
      </c>
      <c r="K12340" s="40">
        <v>1.63</v>
      </c>
    </row>
    <row r="12341" spans="1:11" x14ac:dyDescent="0.35">
      <c r="A12341">
        <v>31176</v>
      </c>
      <c r="B12341" t="s">
        <v>17138</v>
      </c>
      <c r="C12341" s="70">
        <v>0</v>
      </c>
      <c r="D12341" s="70">
        <v>0</v>
      </c>
      <c r="E12341" s="71">
        <v>44805</v>
      </c>
      <c r="F12341" t="s">
        <v>17145</v>
      </c>
      <c r="G12341" t="s">
        <v>1912</v>
      </c>
      <c r="H12341" t="s">
        <v>4965</v>
      </c>
      <c r="I12341" t="s">
        <v>4965</v>
      </c>
      <c r="J12341" s="40">
        <v>-15</v>
      </c>
      <c r="K12341" s="40">
        <v>0</v>
      </c>
    </row>
    <row r="12342" spans="1:11" x14ac:dyDescent="0.35">
      <c r="A12342">
        <v>31176</v>
      </c>
      <c r="B12342" t="s">
        <v>17138</v>
      </c>
      <c r="C12342" s="70">
        <v>0</v>
      </c>
      <c r="D12342" s="70">
        <v>0</v>
      </c>
      <c r="E12342" s="71">
        <v>44805</v>
      </c>
      <c r="F12342" t="s">
        <v>17144</v>
      </c>
      <c r="G12342" t="s">
        <v>1912</v>
      </c>
      <c r="H12342" t="s">
        <v>4965</v>
      </c>
      <c r="I12342" t="s">
        <v>4965</v>
      </c>
      <c r="J12342" s="40">
        <v>-60</v>
      </c>
      <c r="K12342" s="40">
        <v>0</v>
      </c>
    </row>
    <row r="12343" spans="1:11" x14ac:dyDescent="0.35">
      <c r="A12343">
        <v>31176</v>
      </c>
      <c r="B12343" t="s">
        <v>17138</v>
      </c>
      <c r="C12343" s="70">
        <v>0</v>
      </c>
      <c r="D12343" s="70">
        <v>0</v>
      </c>
      <c r="E12343" s="71">
        <v>44805</v>
      </c>
      <c r="F12343" t="s">
        <v>17143</v>
      </c>
      <c r="G12343" t="s">
        <v>1912</v>
      </c>
      <c r="H12343" t="s">
        <v>16637</v>
      </c>
      <c r="I12343" t="s">
        <v>16637</v>
      </c>
      <c r="J12343" s="40">
        <v>-60</v>
      </c>
      <c r="K12343" s="40">
        <v>0</v>
      </c>
    </row>
    <row r="12344" spans="1:11" x14ac:dyDescent="0.35">
      <c r="A12344">
        <v>31176</v>
      </c>
      <c r="B12344" t="s">
        <v>17138</v>
      </c>
      <c r="C12344" s="70">
        <v>0</v>
      </c>
      <c r="D12344" s="70">
        <v>0</v>
      </c>
      <c r="E12344" s="71">
        <v>44805</v>
      </c>
      <c r="F12344" t="s">
        <v>4966</v>
      </c>
      <c r="G12344" t="s">
        <v>1907</v>
      </c>
      <c r="H12344" t="s">
        <v>4965</v>
      </c>
      <c r="J12344" s="40">
        <v>0.15</v>
      </c>
      <c r="K12344" s="40">
        <v>0</v>
      </c>
    </row>
    <row r="12345" spans="1:11" x14ac:dyDescent="0.35">
      <c r="A12345">
        <v>31176</v>
      </c>
      <c r="B12345" t="s">
        <v>17138</v>
      </c>
      <c r="C12345" s="70">
        <v>0</v>
      </c>
      <c r="D12345" s="70">
        <v>0</v>
      </c>
      <c r="E12345" s="71">
        <v>44805</v>
      </c>
      <c r="F12345" t="s">
        <v>17142</v>
      </c>
      <c r="G12345" t="s">
        <v>1912</v>
      </c>
      <c r="H12345" t="s">
        <v>4965</v>
      </c>
      <c r="I12345" t="s">
        <v>4965</v>
      </c>
      <c r="J12345" s="40">
        <v>15</v>
      </c>
      <c r="K12345" s="40">
        <v>0</v>
      </c>
    </row>
    <row r="12346" spans="1:11" x14ac:dyDescent="0.35">
      <c r="A12346">
        <v>31176</v>
      </c>
      <c r="B12346" t="s">
        <v>17138</v>
      </c>
      <c r="C12346" s="70">
        <v>0</v>
      </c>
      <c r="D12346" s="70">
        <v>0</v>
      </c>
      <c r="E12346" s="71">
        <v>44805</v>
      </c>
      <c r="F12346" t="s">
        <v>17141</v>
      </c>
      <c r="G12346" t="s">
        <v>1912</v>
      </c>
      <c r="H12346" t="s">
        <v>4965</v>
      </c>
      <c r="I12346" t="s">
        <v>4965</v>
      </c>
      <c r="J12346" s="40">
        <v>-15</v>
      </c>
      <c r="K12346" s="40">
        <v>0</v>
      </c>
    </row>
    <row r="12347" spans="1:11" x14ac:dyDescent="0.35">
      <c r="A12347">
        <v>31176</v>
      </c>
      <c r="B12347" t="s">
        <v>17138</v>
      </c>
      <c r="C12347" s="70">
        <v>0</v>
      </c>
      <c r="D12347" s="70">
        <v>0</v>
      </c>
      <c r="E12347" s="71">
        <v>44805</v>
      </c>
      <c r="F12347" t="s">
        <v>17140</v>
      </c>
      <c r="G12347" t="s">
        <v>1912</v>
      </c>
      <c r="H12347" t="s">
        <v>16637</v>
      </c>
      <c r="I12347" t="s">
        <v>16637</v>
      </c>
      <c r="J12347" s="40">
        <v>60</v>
      </c>
      <c r="K12347" s="40">
        <v>0</v>
      </c>
    </row>
    <row r="12348" spans="1:11" x14ac:dyDescent="0.35">
      <c r="A12348">
        <v>31176</v>
      </c>
      <c r="B12348" t="s">
        <v>17138</v>
      </c>
      <c r="C12348" s="70">
        <v>0</v>
      </c>
      <c r="D12348" s="70">
        <v>0</v>
      </c>
      <c r="E12348" s="71">
        <v>44805</v>
      </c>
      <c r="F12348" t="s">
        <v>17139</v>
      </c>
      <c r="G12348" t="s">
        <v>1912</v>
      </c>
      <c r="H12348" t="s">
        <v>16637</v>
      </c>
      <c r="I12348" t="s">
        <v>16637</v>
      </c>
      <c r="J12348" s="40">
        <v>-60</v>
      </c>
      <c r="K12348" s="40">
        <v>0</v>
      </c>
    </row>
    <row r="12349" spans="1:11" x14ac:dyDescent="0.35">
      <c r="A12349">
        <v>31176</v>
      </c>
      <c r="B12349" t="s">
        <v>17138</v>
      </c>
      <c r="C12349" s="70">
        <v>0</v>
      </c>
      <c r="D12349" s="70">
        <v>0</v>
      </c>
      <c r="E12349" s="71">
        <v>44834</v>
      </c>
      <c r="F12349" t="s">
        <v>4850</v>
      </c>
      <c r="G12349" t="s">
        <v>2247</v>
      </c>
      <c r="H12349" t="s">
        <v>2262</v>
      </c>
      <c r="J12349" s="40">
        <v>1.48</v>
      </c>
      <c r="K12349" s="40">
        <v>0</v>
      </c>
    </row>
    <row r="12350" spans="1:11" x14ac:dyDescent="0.35">
      <c r="A12350">
        <v>31177</v>
      </c>
      <c r="B12350" t="s">
        <v>17135</v>
      </c>
      <c r="C12350" s="70">
        <v>0</v>
      </c>
      <c r="D12350" s="70">
        <v>0</v>
      </c>
      <c r="E12350" s="71">
        <v>44592</v>
      </c>
      <c r="F12350" t="s">
        <v>16180</v>
      </c>
      <c r="G12350" t="s">
        <v>2142</v>
      </c>
      <c r="H12350" t="s">
        <v>2471</v>
      </c>
      <c r="I12350" t="s">
        <v>2470</v>
      </c>
      <c r="J12350" s="40">
        <v>0</v>
      </c>
      <c r="K12350" s="40">
        <v>10000</v>
      </c>
    </row>
    <row r="12351" spans="1:11" x14ac:dyDescent="0.35">
      <c r="A12351">
        <v>31177</v>
      </c>
      <c r="B12351" t="s">
        <v>17135</v>
      </c>
      <c r="C12351" s="70">
        <v>0</v>
      </c>
      <c r="D12351" s="70">
        <v>0</v>
      </c>
      <c r="E12351" s="71">
        <v>44592</v>
      </c>
      <c r="F12351" t="s">
        <v>6903</v>
      </c>
      <c r="G12351" t="s">
        <v>2247</v>
      </c>
      <c r="J12351" s="40">
        <v>0</v>
      </c>
      <c r="K12351" s="40">
        <v>0</v>
      </c>
    </row>
    <row r="12352" spans="1:11" x14ac:dyDescent="0.35">
      <c r="A12352">
        <v>31177</v>
      </c>
      <c r="B12352" t="s">
        <v>17135</v>
      </c>
      <c r="C12352" s="70">
        <v>0</v>
      </c>
      <c r="D12352" s="70">
        <v>0</v>
      </c>
      <c r="E12352" s="71">
        <v>44617</v>
      </c>
      <c r="F12352" t="s">
        <v>17137</v>
      </c>
      <c r="G12352" t="s">
        <v>15843</v>
      </c>
      <c r="H12352" t="s">
        <v>17136</v>
      </c>
      <c r="J12352" s="40">
        <v>10000</v>
      </c>
      <c r="K12352" s="40">
        <v>0</v>
      </c>
    </row>
    <row r="12353" spans="1:11" x14ac:dyDescent="0.35">
      <c r="A12353">
        <v>31177</v>
      </c>
      <c r="B12353" t="s">
        <v>17135</v>
      </c>
      <c r="C12353" s="70">
        <v>0</v>
      </c>
      <c r="D12353" s="70">
        <v>0</v>
      </c>
      <c r="E12353" s="71">
        <v>44651</v>
      </c>
      <c r="F12353" t="s">
        <v>6616</v>
      </c>
      <c r="G12353" t="s">
        <v>2247</v>
      </c>
      <c r="J12353" s="40">
        <v>0</v>
      </c>
      <c r="K12353" s="40">
        <v>0</v>
      </c>
    </row>
    <row r="12354" spans="1:11" x14ac:dyDescent="0.35">
      <c r="A12354">
        <v>31181</v>
      </c>
      <c r="B12354" t="s">
        <v>166</v>
      </c>
      <c r="C12354" s="70">
        <v>0</v>
      </c>
      <c r="D12354" s="70">
        <v>0</v>
      </c>
      <c r="E12354" s="71">
        <v>44571</v>
      </c>
      <c r="F12354" t="s">
        <v>9812</v>
      </c>
      <c r="G12354" t="s">
        <v>2142</v>
      </c>
      <c r="H12354" t="s">
        <v>9811</v>
      </c>
      <c r="I12354" t="s">
        <v>9810</v>
      </c>
      <c r="J12354" s="40">
        <v>0</v>
      </c>
      <c r="K12354" s="40">
        <v>3989.99</v>
      </c>
    </row>
    <row r="12355" spans="1:11" x14ac:dyDescent="0.35">
      <c r="A12355">
        <v>31181</v>
      </c>
      <c r="B12355" t="s">
        <v>166</v>
      </c>
      <c r="C12355" s="70">
        <v>0</v>
      </c>
      <c r="D12355" s="70">
        <v>0</v>
      </c>
      <c r="E12355" s="71">
        <v>44572</v>
      </c>
      <c r="F12355" t="s">
        <v>6963</v>
      </c>
      <c r="G12355" t="s">
        <v>1907</v>
      </c>
      <c r="J12355" s="40">
        <v>0</v>
      </c>
      <c r="K12355" s="40">
        <v>100.05</v>
      </c>
    </row>
    <row r="12356" spans="1:11" x14ac:dyDescent="0.35">
      <c r="A12356">
        <v>31181</v>
      </c>
      <c r="B12356" t="s">
        <v>166</v>
      </c>
      <c r="C12356" s="70">
        <v>0</v>
      </c>
      <c r="D12356" s="70">
        <v>0</v>
      </c>
      <c r="E12356" s="71">
        <v>44579</v>
      </c>
      <c r="F12356" t="s">
        <v>9806</v>
      </c>
      <c r="G12356" t="s">
        <v>2142</v>
      </c>
      <c r="H12356" t="s">
        <v>9805</v>
      </c>
      <c r="I12356" t="s">
        <v>9804</v>
      </c>
      <c r="J12356" s="40">
        <v>0</v>
      </c>
      <c r="K12356" s="40">
        <v>630</v>
      </c>
    </row>
    <row r="12357" spans="1:11" x14ac:dyDescent="0.35">
      <c r="A12357">
        <v>31181</v>
      </c>
      <c r="B12357" t="s">
        <v>166</v>
      </c>
      <c r="C12357" s="70">
        <v>0</v>
      </c>
      <c r="D12357" s="70">
        <v>0</v>
      </c>
      <c r="E12357" s="71">
        <v>44585</v>
      </c>
      <c r="F12357" t="s">
        <v>6950</v>
      </c>
      <c r="G12357" t="s">
        <v>1907</v>
      </c>
      <c r="J12357" s="40">
        <v>0</v>
      </c>
      <c r="K12357" s="40">
        <v>16.05</v>
      </c>
    </row>
    <row r="12358" spans="1:11" x14ac:dyDescent="0.35">
      <c r="A12358">
        <v>31181</v>
      </c>
      <c r="B12358" t="s">
        <v>166</v>
      </c>
      <c r="C12358" s="70">
        <v>0</v>
      </c>
      <c r="D12358" s="70">
        <v>0</v>
      </c>
      <c r="E12358" s="71">
        <v>44592</v>
      </c>
      <c r="F12358" t="s">
        <v>15857</v>
      </c>
      <c r="G12358" t="s">
        <v>1912</v>
      </c>
      <c r="J12358" s="40">
        <v>646.04999999999995</v>
      </c>
      <c r="K12358" s="40">
        <v>0</v>
      </c>
    </row>
    <row r="12359" spans="1:11" x14ac:dyDescent="0.35">
      <c r="A12359">
        <v>31181</v>
      </c>
      <c r="B12359" t="s">
        <v>166</v>
      </c>
      <c r="C12359" s="70">
        <v>0</v>
      </c>
      <c r="D12359" s="70">
        <v>0</v>
      </c>
      <c r="E12359" s="71">
        <v>44592</v>
      </c>
      <c r="F12359" t="s">
        <v>3452</v>
      </c>
      <c r="G12359" t="s">
        <v>1912</v>
      </c>
      <c r="J12359" s="40">
        <v>4090.04</v>
      </c>
      <c r="K12359" s="40">
        <v>0</v>
      </c>
    </row>
    <row r="12360" spans="1:11" x14ac:dyDescent="0.35">
      <c r="A12360">
        <v>31181</v>
      </c>
      <c r="B12360" t="s">
        <v>166</v>
      </c>
      <c r="C12360" s="70">
        <v>0</v>
      </c>
      <c r="D12360" s="70">
        <v>0</v>
      </c>
      <c r="E12360" s="71">
        <v>44592</v>
      </c>
      <c r="F12360" t="s">
        <v>6902</v>
      </c>
      <c r="G12360" t="s">
        <v>2247</v>
      </c>
      <c r="J12360" s="40">
        <v>0</v>
      </c>
      <c r="K12360" s="40">
        <v>0</v>
      </c>
    </row>
    <row r="12361" spans="1:11" x14ac:dyDescent="0.35">
      <c r="A12361">
        <v>31181</v>
      </c>
      <c r="B12361" t="s">
        <v>166</v>
      </c>
      <c r="C12361" s="70">
        <v>0</v>
      </c>
      <c r="D12361" s="70">
        <v>0</v>
      </c>
      <c r="E12361" s="71">
        <v>44602</v>
      </c>
      <c r="F12361" t="s">
        <v>9788</v>
      </c>
      <c r="G12361" t="s">
        <v>2142</v>
      </c>
      <c r="H12361" t="s">
        <v>9787</v>
      </c>
      <c r="I12361" t="s">
        <v>9786</v>
      </c>
      <c r="J12361" s="40">
        <v>0</v>
      </c>
      <c r="K12361" s="40">
        <v>1714.99</v>
      </c>
    </row>
    <row r="12362" spans="1:11" x14ac:dyDescent="0.35">
      <c r="A12362">
        <v>31181</v>
      </c>
      <c r="B12362" t="s">
        <v>166</v>
      </c>
      <c r="C12362" s="70">
        <v>0</v>
      </c>
      <c r="D12362" s="70">
        <v>0</v>
      </c>
      <c r="E12362" s="71">
        <v>44606</v>
      </c>
      <c r="F12362" t="s">
        <v>9782</v>
      </c>
      <c r="G12362" t="s">
        <v>2142</v>
      </c>
      <c r="H12362" t="s">
        <v>9781</v>
      </c>
      <c r="I12362" t="s">
        <v>9780</v>
      </c>
      <c r="J12362" s="40">
        <v>0</v>
      </c>
      <c r="K12362" s="40">
        <v>3219.99</v>
      </c>
    </row>
    <row r="12363" spans="1:11" x14ac:dyDescent="0.35">
      <c r="A12363">
        <v>31181</v>
      </c>
      <c r="B12363" t="s">
        <v>166</v>
      </c>
      <c r="C12363" s="70">
        <v>0</v>
      </c>
      <c r="D12363" s="70">
        <v>0</v>
      </c>
      <c r="E12363" s="71">
        <v>44607</v>
      </c>
      <c r="F12363" t="s">
        <v>9779</v>
      </c>
      <c r="G12363" t="s">
        <v>2142</v>
      </c>
      <c r="H12363" t="s">
        <v>6705</v>
      </c>
      <c r="I12363" t="s">
        <v>6704</v>
      </c>
      <c r="J12363" s="40">
        <v>0</v>
      </c>
      <c r="K12363" s="40">
        <v>525</v>
      </c>
    </row>
    <row r="12364" spans="1:11" x14ac:dyDescent="0.35">
      <c r="A12364">
        <v>31181</v>
      </c>
      <c r="B12364" t="s">
        <v>166</v>
      </c>
      <c r="C12364" s="70">
        <v>0</v>
      </c>
      <c r="D12364" s="70">
        <v>0</v>
      </c>
      <c r="E12364" s="71">
        <v>44607</v>
      </c>
      <c r="F12364" t="s">
        <v>6706</v>
      </c>
      <c r="G12364" t="s">
        <v>1907</v>
      </c>
      <c r="H12364" t="s">
        <v>6705</v>
      </c>
      <c r="I12364" t="s">
        <v>6704</v>
      </c>
      <c r="J12364" s="40">
        <v>0</v>
      </c>
      <c r="K12364" s="40">
        <v>137.4</v>
      </c>
    </row>
    <row r="12365" spans="1:11" x14ac:dyDescent="0.35">
      <c r="A12365">
        <v>31181</v>
      </c>
      <c r="B12365" t="s">
        <v>166</v>
      </c>
      <c r="C12365" s="70">
        <v>0</v>
      </c>
      <c r="D12365" s="70">
        <v>0</v>
      </c>
      <c r="E12365" s="71">
        <v>44620</v>
      </c>
      <c r="F12365" t="s">
        <v>15855</v>
      </c>
      <c r="G12365" t="s">
        <v>1912</v>
      </c>
      <c r="J12365" s="40">
        <v>1758.16</v>
      </c>
      <c r="K12365" s="40">
        <v>0</v>
      </c>
    </row>
    <row r="12366" spans="1:11" x14ac:dyDescent="0.35">
      <c r="A12366">
        <v>31181</v>
      </c>
      <c r="B12366" t="s">
        <v>166</v>
      </c>
      <c r="C12366" s="70">
        <v>0</v>
      </c>
      <c r="D12366" s="70">
        <v>0</v>
      </c>
      <c r="E12366" s="71">
        <v>44620</v>
      </c>
      <c r="F12366" t="s">
        <v>15855</v>
      </c>
      <c r="G12366" t="s">
        <v>1912</v>
      </c>
      <c r="J12366" s="40">
        <v>3300.79</v>
      </c>
      <c r="K12366" s="40">
        <v>0</v>
      </c>
    </row>
    <row r="12367" spans="1:11" x14ac:dyDescent="0.35">
      <c r="A12367">
        <v>31181</v>
      </c>
      <c r="B12367" t="s">
        <v>166</v>
      </c>
      <c r="C12367" s="70">
        <v>0</v>
      </c>
      <c r="D12367" s="70">
        <v>0</v>
      </c>
      <c r="E12367" s="71">
        <v>44620</v>
      </c>
      <c r="F12367" t="s">
        <v>15855</v>
      </c>
      <c r="G12367" t="s">
        <v>1912</v>
      </c>
      <c r="J12367" s="40">
        <v>538.42999999999995</v>
      </c>
      <c r="K12367" s="40">
        <v>0</v>
      </c>
    </row>
    <row r="12368" spans="1:11" x14ac:dyDescent="0.35">
      <c r="A12368">
        <v>31181</v>
      </c>
      <c r="B12368" t="s">
        <v>166</v>
      </c>
      <c r="C12368" s="70">
        <v>0</v>
      </c>
      <c r="D12368" s="70">
        <v>0</v>
      </c>
      <c r="E12368" s="71">
        <v>44636</v>
      </c>
      <c r="F12368" t="s">
        <v>9759</v>
      </c>
      <c r="G12368" t="s">
        <v>2142</v>
      </c>
      <c r="H12368" t="s">
        <v>9758</v>
      </c>
      <c r="I12368" t="s">
        <v>9757</v>
      </c>
      <c r="J12368" s="40">
        <v>0</v>
      </c>
      <c r="K12368" s="40">
        <v>408.33</v>
      </c>
    </row>
    <row r="12369" spans="1:11" x14ac:dyDescent="0.35">
      <c r="A12369">
        <v>31181</v>
      </c>
      <c r="B12369" t="s">
        <v>166</v>
      </c>
      <c r="C12369" s="70">
        <v>0</v>
      </c>
      <c r="D12369" s="70">
        <v>0</v>
      </c>
      <c r="E12369" s="71">
        <v>44640</v>
      </c>
      <c r="F12369" t="s">
        <v>6687</v>
      </c>
      <c r="G12369" t="s">
        <v>1907</v>
      </c>
      <c r="J12369" s="40">
        <v>0</v>
      </c>
      <c r="K12369" s="40">
        <v>10.51</v>
      </c>
    </row>
    <row r="12370" spans="1:11" x14ac:dyDescent="0.35">
      <c r="A12370">
        <v>31181</v>
      </c>
      <c r="B12370" t="s">
        <v>166</v>
      </c>
      <c r="C12370" s="70">
        <v>0</v>
      </c>
      <c r="D12370" s="70">
        <v>0</v>
      </c>
      <c r="E12370" s="71">
        <v>44651</v>
      </c>
      <c r="F12370" t="s">
        <v>3447</v>
      </c>
      <c r="G12370" t="s">
        <v>1912</v>
      </c>
      <c r="J12370" s="40">
        <v>418.84</v>
      </c>
      <c r="K12370" s="40">
        <v>0</v>
      </c>
    </row>
    <row r="12371" spans="1:11" x14ac:dyDescent="0.35">
      <c r="A12371">
        <v>31181</v>
      </c>
      <c r="B12371" t="s">
        <v>166</v>
      </c>
      <c r="C12371" s="70">
        <v>0</v>
      </c>
      <c r="D12371" s="70">
        <v>0</v>
      </c>
      <c r="E12371" s="71">
        <v>44651</v>
      </c>
      <c r="F12371" t="s">
        <v>6615</v>
      </c>
      <c r="G12371" t="s">
        <v>2247</v>
      </c>
      <c r="J12371" s="40">
        <v>0</v>
      </c>
      <c r="K12371" s="40">
        <v>0</v>
      </c>
    </row>
    <row r="12372" spans="1:11" x14ac:dyDescent="0.35">
      <c r="A12372">
        <v>31181</v>
      </c>
      <c r="B12372" t="s">
        <v>166</v>
      </c>
      <c r="C12372" s="70">
        <v>0</v>
      </c>
      <c r="D12372" s="70">
        <v>0</v>
      </c>
      <c r="E12372" s="71">
        <v>44678</v>
      </c>
      <c r="F12372" t="s">
        <v>16152</v>
      </c>
      <c r="G12372" t="s">
        <v>2142</v>
      </c>
      <c r="H12372" t="s">
        <v>9653</v>
      </c>
      <c r="I12372" t="s">
        <v>9652</v>
      </c>
      <c r="J12372" s="40">
        <v>0</v>
      </c>
      <c r="K12372" s="40">
        <v>1015</v>
      </c>
    </row>
    <row r="12373" spans="1:11" x14ac:dyDescent="0.35">
      <c r="A12373">
        <v>31181</v>
      </c>
      <c r="B12373" t="s">
        <v>166</v>
      </c>
      <c r="C12373" s="70">
        <v>0</v>
      </c>
      <c r="D12373" s="70">
        <v>0</v>
      </c>
      <c r="E12373" s="71">
        <v>44681</v>
      </c>
      <c r="F12373" t="s">
        <v>6171</v>
      </c>
      <c r="G12373" t="s">
        <v>2247</v>
      </c>
      <c r="J12373" s="40">
        <v>0</v>
      </c>
      <c r="K12373" s="40">
        <v>0</v>
      </c>
    </row>
    <row r="12374" spans="1:11" x14ac:dyDescent="0.35">
      <c r="A12374">
        <v>31181</v>
      </c>
      <c r="B12374" t="s">
        <v>166</v>
      </c>
      <c r="C12374" s="70">
        <v>0</v>
      </c>
      <c r="D12374" s="70">
        <v>0</v>
      </c>
      <c r="E12374" s="71">
        <v>44683</v>
      </c>
      <c r="F12374" t="s">
        <v>6110</v>
      </c>
      <c r="G12374" t="s">
        <v>1907</v>
      </c>
      <c r="J12374" s="40">
        <v>0</v>
      </c>
      <c r="K12374" s="40">
        <v>25.68</v>
      </c>
    </row>
    <row r="12375" spans="1:11" x14ac:dyDescent="0.35">
      <c r="A12375">
        <v>31181</v>
      </c>
      <c r="B12375" t="s">
        <v>166</v>
      </c>
      <c r="C12375" s="70">
        <v>0</v>
      </c>
      <c r="D12375" s="70">
        <v>0</v>
      </c>
      <c r="E12375" s="71">
        <v>44712</v>
      </c>
      <c r="F12375" t="s">
        <v>15845</v>
      </c>
      <c r="G12375" t="s">
        <v>1912</v>
      </c>
      <c r="J12375" s="40">
        <v>1040.68</v>
      </c>
      <c r="K12375" s="40">
        <v>0</v>
      </c>
    </row>
    <row r="12376" spans="1:11" x14ac:dyDescent="0.35">
      <c r="A12376">
        <v>31181</v>
      </c>
      <c r="B12376" t="s">
        <v>166</v>
      </c>
      <c r="C12376" s="70">
        <v>0</v>
      </c>
      <c r="D12376" s="70">
        <v>0</v>
      </c>
      <c r="E12376" s="71">
        <v>44712</v>
      </c>
      <c r="F12376" t="s">
        <v>6046</v>
      </c>
      <c r="G12376" t="s">
        <v>2247</v>
      </c>
      <c r="J12376" s="40">
        <v>0</v>
      </c>
      <c r="K12376" s="40">
        <v>0</v>
      </c>
    </row>
    <row r="12377" spans="1:11" x14ac:dyDescent="0.35">
      <c r="A12377">
        <v>31181</v>
      </c>
      <c r="B12377" t="s">
        <v>166</v>
      </c>
      <c r="C12377" s="70">
        <v>0</v>
      </c>
      <c r="D12377" s="70">
        <v>0</v>
      </c>
      <c r="E12377" s="71">
        <v>44720</v>
      </c>
      <c r="F12377" t="s">
        <v>9694</v>
      </c>
      <c r="G12377" t="s">
        <v>2142</v>
      </c>
      <c r="H12377" t="s">
        <v>9693</v>
      </c>
      <c r="I12377" t="s">
        <v>9692</v>
      </c>
      <c r="J12377" s="40">
        <v>0</v>
      </c>
      <c r="K12377" s="40">
        <v>105</v>
      </c>
    </row>
    <row r="12378" spans="1:11" x14ac:dyDescent="0.35">
      <c r="A12378">
        <v>31181</v>
      </c>
      <c r="B12378" t="s">
        <v>166</v>
      </c>
      <c r="C12378" s="70">
        <v>0</v>
      </c>
      <c r="D12378" s="70">
        <v>0</v>
      </c>
      <c r="E12378" s="71">
        <v>44742</v>
      </c>
      <c r="F12378" t="s">
        <v>16120</v>
      </c>
      <c r="G12378" t="s">
        <v>2142</v>
      </c>
      <c r="H12378" t="s">
        <v>9441</v>
      </c>
      <c r="I12378" t="s">
        <v>9440</v>
      </c>
      <c r="J12378" s="40">
        <v>0</v>
      </c>
      <c r="K12378" s="40">
        <v>77660</v>
      </c>
    </row>
    <row r="12379" spans="1:11" x14ac:dyDescent="0.35">
      <c r="A12379">
        <v>31181</v>
      </c>
      <c r="B12379" t="s">
        <v>166</v>
      </c>
      <c r="C12379" s="70">
        <v>0</v>
      </c>
      <c r="D12379" s="70">
        <v>0</v>
      </c>
      <c r="E12379" s="71">
        <v>44742</v>
      </c>
      <c r="F12379" t="s">
        <v>5798</v>
      </c>
      <c r="G12379" t="s">
        <v>2247</v>
      </c>
      <c r="J12379" s="40">
        <v>0</v>
      </c>
      <c r="K12379" s="40">
        <v>0</v>
      </c>
    </row>
    <row r="12380" spans="1:11" x14ac:dyDescent="0.35">
      <c r="A12380">
        <v>31181</v>
      </c>
      <c r="B12380" t="s">
        <v>166</v>
      </c>
      <c r="C12380" s="70">
        <v>0</v>
      </c>
      <c r="D12380" s="70">
        <v>0</v>
      </c>
      <c r="E12380" s="71">
        <v>44773</v>
      </c>
      <c r="F12380" t="s">
        <v>5499</v>
      </c>
      <c r="G12380" t="s">
        <v>2247</v>
      </c>
      <c r="J12380" s="40">
        <v>0</v>
      </c>
      <c r="K12380" s="40">
        <v>0</v>
      </c>
    </row>
    <row r="12381" spans="1:11" x14ac:dyDescent="0.35">
      <c r="A12381">
        <v>31181</v>
      </c>
      <c r="B12381" t="s">
        <v>166</v>
      </c>
      <c r="C12381" s="70">
        <v>0</v>
      </c>
      <c r="D12381" s="70">
        <v>0</v>
      </c>
      <c r="E12381" s="71">
        <v>44780</v>
      </c>
      <c r="F12381" t="s">
        <v>9593</v>
      </c>
      <c r="G12381" t="s">
        <v>2142</v>
      </c>
      <c r="H12381" t="s">
        <v>9592</v>
      </c>
      <c r="I12381" t="s">
        <v>9591</v>
      </c>
      <c r="J12381" s="40">
        <v>0</v>
      </c>
      <c r="K12381" s="40">
        <v>4130</v>
      </c>
    </row>
    <row r="12382" spans="1:11" x14ac:dyDescent="0.35">
      <c r="A12382">
        <v>31181</v>
      </c>
      <c r="B12382" t="s">
        <v>166</v>
      </c>
      <c r="C12382" s="70">
        <v>0</v>
      </c>
      <c r="D12382" s="70">
        <v>0</v>
      </c>
      <c r="E12382" s="71">
        <v>44785</v>
      </c>
      <c r="F12382" t="s">
        <v>17134</v>
      </c>
      <c r="G12382" t="s">
        <v>15843</v>
      </c>
      <c r="H12382" t="s">
        <v>17133</v>
      </c>
      <c r="J12382" s="40">
        <v>81895</v>
      </c>
      <c r="K12382" s="40">
        <v>0</v>
      </c>
    </row>
    <row r="12383" spans="1:11" x14ac:dyDescent="0.35">
      <c r="A12383">
        <v>31181</v>
      </c>
      <c r="B12383" t="s">
        <v>166</v>
      </c>
      <c r="C12383" s="70">
        <v>0</v>
      </c>
      <c r="D12383" s="70">
        <v>0</v>
      </c>
      <c r="E12383" s="71">
        <v>44803</v>
      </c>
      <c r="F12383" t="s">
        <v>9584</v>
      </c>
      <c r="G12383" t="s">
        <v>2142</v>
      </c>
      <c r="H12383" t="s">
        <v>9583</v>
      </c>
      <c r="I12383" t="s">
        <v>9582</v>
      </c>
      <c r="J12383" s="40">
        <v>0</v>
      </c>
      <c r="K12383" s="40">
        <v>2403.33</v>
      </c>
    </row>
    <row r="12384" spans="1:11" x14ac:dyDescent="0.35">
      <c r="A12384">
        <v>31181</v>
      </c>
      <c r="B12384" t="s">
        <v>166</v>
      </c>
      <c r="C12384" s="70">
        <v>0</v>
      </c>
      <c r="D12384" s="70">
        <v>0</v>
      </c>
      <c r="E12384" s="71">
        <v>44804</v>
      </c>
      <c r="F12384" t="s">
        <v>5025</v>
      </c>
      <c r="G12384" t="s">
        <v>2247</v>
      </c>
      <c r="H12384" t="s">
        <v>2265</v>
      </c>
      <c r="J12384" s="40">
        <v>0</v>
      </c>
      <c r="K12384" s="40">
        <v>0</v>
      </c>
    </row>
    <row r="12385" spans="1:11" x14ac:dyDescent="0.35">
      <c r="A12385">
        <v>31181</v>
      </c>
      <c r="B12385" t="s">
        <v>166</v>
      </c>
      <c r="C12385" s="70">
        <v>0</v>
      </c>
      <c r="D12385" s="70">
        <v>0</v>
      </c>
      <c r="E12385" s="71">
        <v>44820</v>
      </c>
      <c r="F12385" t="s">
        <v>17132</v>
      </c>
      <c r="G12385" t="s">
        <v>15843</v>
      </c>
      <c r="H12385" t="s">
        <v>17131</v>
      </c>
      <c r="I12385" t="s">
        <v>17130</v>
      </c>
      <c r="J12385" s="40">
        <v>2403.33</v>
      </c>
      <c r="K12385" s="40">
        <v>0</v>
      </c>
    </row>
    <row r="12386" spans="1:11" x14ac:dyDescent="0.35">
      <c r="A12386">
        <v>31181</v>
      </c>
      <c r="B12386" t="s">
        <v>166</v>
      </c>
      <c r="C12386" s="70">
        <v>0</v>
      </c>
      <c r="D12386" s="70">
        <v>0</v>
      </c>
      <c r="E12386" s="71">
        <v>44834</v>
      </c>
      <c r="F12386" t="s">
        <v>9541</v>
      </c>
      <c r="G12386" t="s">
        <v>2142</v>
      </c>
      <c r="H12386" t="s">
        <v>9540</v>
      </c>
      <c r="I12386" t="s">
        <v>9539</v>
      </c>
      <c r="J12386" s="40">
        <v>0</v>
      </c>
      <c r="K12386" s="40">
        <v>1085</v>
      </c>
    </row>
    <row r="12387" spans="1:11" x14ac:dyDescent="0.35">
      <c r="A12387">
        <v>31181</v>
      </c>
      <c r="B12387" t="s">
        <v>166</v>
      </c>
      <c r="C12387" s="70">
        <v>0</v>
      </c>
      <c r="D12387" s="70">
        <v>0</v>
      </c>
      <c r="E12387" s="71">
        <v>44834</v>
      </c>
      <c r="F12387" t="s">
        <v>9538</v>
      </c>
      <c r="G12387" t="s">
        <v>2142</v>
      </c>
      <c r="H12387" t="s">
        <v>9537</v>
      </c>
      <c r="I12387" t="s">
        <v>9536</v>
      </c>
      <c r="J12387" s="40">
        <v>0</v>
      </c>
      <c r="K12387" s="40">
        <v>2123.33</v>
      </c>
    </row>
    <row r="12388" spans="1:11" x14ac:dyDescent="0.35">
      <c r="A12388">
        <v>31181</v>
      </c>
      <c r="B12388" t="s">
        <v>166</v>
      </c>
      <c r="C12388" s="70">
        <v>0</v>
      </c>
      <c r="D12388" s="70">
        <v>0</v>
      </c>
      <c r="E12388" s="71">
        <v>44834</v>
      </c>
      <c r="F12388" t="s">
        <v>9535</v>
      </c>
      <c r="G12388" t="s">
        <v>2142</v>
      </c>
      <c r="H12388" t="s">
        <v>9534</v>
      </c>
      <c r="I12388" t="s">
        <v>9533</v>
      </c>
      <c r="J12388" s="40">
        <v>0</v>
      </c>
      <c r="K12388" s="40">
        <v>2170</v>
      </c>
    </row>
    <row r="12389" spans="1:11" x14ac:dyDescent="0.35">
      <c r="A12389">
        <v>31181</v>
      </c>
      <c r="B12389" t="s">
        <v>166</v>
      </c>
      <c r="C12389" s="70">
        <v>0</v>
      </c>
      <c r="D12389" s="70">
        <v>0</v>
      </c>
      <c r="E12389" s="71">
        <v>44834</v>
      </c>
      <c r="F12389" t="s">
        <v>4900</v>
      </c>
      <c r="G12389" t="s">
        <v>2247</v>
      </c>
      <c r="H12389" t="s">
        <v>2262</v>
      </c>
      <c r="J12389" s="40">
        <v>0</v>
      </c>
      <c r="K12389" s="40">
        <v>0</v>
      </c>
    </row>
    <row r="12390" spans="1:11" x14ac:dyDescent="0.35">
      <c r="A12390">
        <v>31181</v>
      </c>
      <c r="B12390" t="s">
        <v>166</v>
      </c>
      <c r="C12390" s="70">
        <v>0</v>
      </c>
      <c r="D12390" s="70">
        <v>0</v>
      </c>
      <c r="E12390" s="71">
        <v>44845</v>
      </c>
      <c r="F12390" t="s">
        <v>17129</v>
      </c>
      <c r="G12390" t="s">
        <v>15843</v>
      </c>
      <c r="H12390" t="s">
        <v>17128</v>
      </c>
      <c r="I12390" t="s">
        <v>17127</v>
      </c>
      <c r="J12390" s="40">
        <v>5378.33</v>
      </c>
      <c r="K12390" s="40">
        <v>0</v>
      </c>
    </row>
    <row r="12391" spans="1:11" x14ac:dyDescent="0.35">
      <c r="A12391">
        <v>31181</v>
      </c>
      <c r="B12391" t="s">
        <v>166</v>
      </c>
      <c r="C12391" s="70">
        <v>0</v>
      </c>
      <c r="D12391" s="70">
        <v>0</v>
      </c>
      <c r="E12391" s="71">
        <v>44865</v>
      </c>
      <c r="F12391" t="s">
        <v>4383</v>
      </c>
      <c r="G12391" t="s">
        <v>2247</v>
      </c>
      <c r="H12391" t="s">
        <v>1919</v>
      </c>
      <c r="I12391" t="s">
        <v>1919</v>
      </c>
      <c r="J12391" s="40">
        <v>0</v>
      </c>
      <c r="K12391" s="40">
        <v>0</v>
      </c>
    </row>
    <row r="12392" spans="1:11" x14ac:dyDescent="0.35">
      <c r="A12392">
        <v>31181</v>
      </c>
      <c r="B12392" t="s">
        <v>166</v>
      </c>
      <c r="C12392" s="70">
        <v>0</v>
      </c>
      <c r="D12392" s="70">
        <v>0</v>
      </c>
      <c r="E12392" s="71">
        <v>44926</v>
      </c>
      <c r="F12392" t="s">
        <v>15956</v>
      </c>
      <c r="G12392" t="s">
        <v>2142</v>
      </c>
      <c r="H12392" t="s">
        <v>15955</v>
      </c>
      <c r="I12392" t="s">
        <v>15954</v>
      </c>
      <c r="J12392" s="40">
        <v>0</v>
      </c>
      <c r="K12392" s="40">
        <v>1400</v>
      </c>
    </row>
    <row r="12393" spans="1:11" x14ac:dyDescent="0.35">
      <c r="A12393">
        <v>31181</v>
      </c>
      <c r="B12393" t="s">
        <v>166</v>
      </c>
      <c r="C12393" s="70">
        <v>0</v>
      </c>
      <c r="D12393" s="70">
        <v>0</v>
      </c>
      <c r="E12393" s="71">
        <v>44926</v>
      </c>
      <c r="F12393" t="s">
        <v>15953</v>
      </c>
      <c r="G12393" t="s">
        <v>2142</v>
      </c>
      <c r="H12393" t="s">
        <v>9422</v>
      </c>
      <c r="I12393" t="s">
        <v>9421</v>
      </c>
      <c r="J12393" s="40">
        <v>0</v>
      </c>
      <c r="K12393" s="40">
        <v>3126.67</v>
      </c>
    </row>
    <row r="12394" spans="1:11" x14ac:dyDescent="0.35">
      <c r="A12394">
        <v>31184</v>
      </c>
      <c r="B12394" t="s">
        <v>167</v>
      </c>
      <c r="C12394" s="70">
        <v>2891.34</v>
      </c>
      <c r="D12394" s="70">
        <v>929.69</v>
      </c>
      <c r="E12394" s="71">
        <v>44592</v>
      </c>
      <c r="F12394" t="s">
        <v>6901</v>
      </c>
      <c r="G12394" t="s">
        <v>2247</v>
      </c>
      <c r="J12394" s="40">
        <v>0</v>
      </c>
      <c r="K12394" s="40">
        <v>0</v>
      </c>
    </row>
    <row r="12395" spans="1:11" x14ac:dyDescent="0.35">
      <c r="A12395">
        <v>31184</v>
      </c>
      <c r="B12395" t="s">
        <v>167</v>
      </c>
      <c r="C12395" s="70">
        <v>2891.34</v>
      </c>
      <c r="D12395" s="70">
        <v>929.69</v>
      </c>
      <c r="E12395" s="71">
        <v>44651</v>
      </c>
      <c r="F12395" t="s">
        <v>6614</v>
      </c>
      <c r="G12395" t="s">
        <v>2247</v>
      </c>
      <c r="J12395" s="40">
        <v>0</v>
      </c>
      <c r="K12395" s="40">
        <v>0</v>
      </c>
    </row>
    <row r="12396" spans="1:11" x14ac:dyDescent="0.35">
      <c r="A12396">
        <v>31184</v>
      </c>
      <c r="B12396" t="s">
        <v>167</v>
      </c>
      <c r="C12396" s="70">
        <v>2891.34</v>
      </c>
      <c r="D12396" s="70">
        <v>929.69</v>
      </c>
      <c r="E12396" s="71">
        <v>44681</v>
      </c>
      <c r="F12396" t="s">
        <v>6358</v>
      </c>
      <c r="G12396" t="s">
        <v>2247</v>
      </c>
      <c r="J12396" s="40">
        <v>0</v>
      </c>
      <c r="K12396" s="40">
        <v>0</v>
      </c>
    </row>
    <row r="12397" spans="1:11" x14ac:dyDescent="0.35">
      <c r="A12397">
        <v>31184</v>
      </c>
      <c r="B12397" t="s">
        <v>167</v>
      </c>
      <c r="C12397" s="70">
        <v>2891.34</v>
      </c>
      <c r="D12397" s="70">
        <v>929.69</v>
      </c>
      <c r="E12397" s="71">
        <v>44712</v>
      </c>
      <c r="F12397" t="s">
        <v>6045</v>
      </c>
      <c r="G12397" t="s">
        <v>2247</v>
      </c>
      <c r="J12397" s="40">
        <v>0</v>
      </c>
      <c r="K12397" s="40">
        <v>0</v>
      </c>
    </row>
    <row r="12398" spans="1:11" x14ac:dyDescent="0.35">
      <c r="A12398">
        <v>31184</v>
      </c>
      <c r="B12398" t="s">
        <v>167</v>
      </c>
      <c r="C12398" s="70">
        <v>2891.34</v>
      </c>
      <c r="D12398" s="70">
        <v>929.69</v>
      </c>
      <c r="E12398" s="71">
        <v>44742</v>
      </c>
      <c r="F12398" t="s">
        <v>5797</v>
      </c>
      <c r="G12398" t="s">
        <v>2247</v>
      </c>
      <c r="J12398" s="40">
        <v>0</v>
      </c>
      <c r="K12398" s="40">
        <v>0</v>
      </c>
    </row>
    <row r="12399" spans="1:11" x14ac:dyDescent="0.35">
      <c r="A12399">
        <v>31184</v>
      </c>
      <c r="B12399" t="s">
        <v>167</v>
      </c>
      <c r="C12399" s="70">
        <v>2891.34</v>
      </c>
      <c r="D12399" s="70">
        <v>929.69</v>
      </c>
      <c r="E12399" s="71">
        <v>44773</v>
      </c>
      <c r="F12399" t="s">
        <v>5498</v>
      </c>
      <c r="G12399" t="s">
        <v>2247</v>
      </c>
      <c r="J12399" s="40">
        <v>0</v>
      </c>
      <c r="K12399" s="40">
        <v>0</v>
      </c>
    </row>
    <row r="12400" spans="1:11" x14ac:dyDescent="0.35">
      <c r="A12400">
        <v>31184</v>
      </c>
      <c r="B12400" t="s">
        <v>167</v>
      </c>
      <c r="C12400" s="70">
        <v>2891.34</v>
      </c>
      <c r="D12400" s="70">
        <v>929.69</v>
      </c>
      <c r="E12400" s="71">
        <v>44804</v>
      </c>
      <c r="F12400" t="s">
        <v>5024</v>
      </c>
      <c r="G12400" t="s">
        <v>2247</v>
      </c>
      <c r="H12400" t="s">
        <v>2265</v>
      </c>
      <c r="J12400" s="40">
        <v>0</v>
      </c>
      <c r="K12400" s="40">
        <v>0</v>
      </c>
    </row>
    <row r="12401" spans="1:11" x14ac:dyDescent="0.35">
      <c r="A12401">
        <v>31184</v>
      </c>
      <c r="B12401" t="s">
        <v>167</v>
      </c>
      <c r="C12401" s="70">
        <v>2891.34</v>
      </c>
      <c r="D12401" s="70">
        <v>929.69</v>
      </c>
      <c r="E12401" s="71">
        <v>44834</v>
      </c>
      <c r="F12401" t="s">
        <v>4899</v>
      </c>
      <c r="G12401" t="s">
        <v>2247</v>
      </c>
      <c r="H12401" t="s">
        <v>2262</v>
      </c>
      <c r="J12401" s="40">
        <v>0</v>
      </c>
      <c r="K12401" s="40">
        <v>0</v>
      </c>
    </row>
    <row r="12402" spans="1:11" x14ac:dyDescent="0.35">
      <c r="A12402">
        <v>31184</v>
      </c>
      <c r="B12402" t="s">
        <v>167</v>
      </c>
      <c r="C12402" s="70">
        <v>2891.34</v>
      </c>
      <c r="D12402" s="70">
        <v>929.69</v>
      </c>
      <c r="E12402" s="71">
        <v>44865</v>
      </c>
      <c r="F12402" t="s">
        <v>4382</v>
      </c>
      <c r="G12402" t="s">
        <v>2247</v>
      </c>
      <c r="H12402" t="s">
        <v>1919</v>
      </c>
      <c r="I12402" t="s">
        <v>1919</v>
      </c>
      <c r="J12402" s="40">
        <v>0</v>
      </c>
      <c r="K12402" s="40">
        <v>0</v>
      </c>
    </row>
    <row r="12403" spans="1:11" x14ac:dyDescent="0.35">
      <c r="A12403">
        <v>31184</v>
      </c>
      <c r="B12403" t="s">
        <v>167</v>
      </c>
      <c r="C12403" s="70">
        <v>2891.34</v>
      </c>
      <c r="D12403" s="70">
        <v>929.69</v>
      </c>
      <c r="E12403" s="71">
        <v>44895</v>
      </c>
      <c r="F12403" t="s">
        <v>4210</v>
      </c>
      <c r="G12403" t="s">
        <v>2247</v>
      </c>
      <c r="H12403" t="s">
        <v>1916</v>
      </c>
      <c r="I12403" t="s">
        <v>1916</v>
      </c>
      <c r="J12403" s="40">
        <v>0</v>
      </c>
      <c r="K12403" s="40">
        <v>0</v>
      </c>
    </row>
    <row r="12404" spans="1:11" x14ac:dyDescent="0.35">
      <c r="A12404">
        <v>31184</v>
      </c>
      <c r="B12404" t="s">
        <v>167</v>
      </c>
      <c r="C12404" s="70">
        <v>2891.34</v>
      </c>
      <c r="D12404" s="70">
        <v>929.69</v>
      </c>
      <c r="E12404" s="71">
        <v>44926</v>
      </c>
      <c r="F12404" t="s">
        <v>3852</v>
      </c>
      <c r="G12404" t="s">
        <v>2247</v>
      </c>
      <c r="H12404" t="s">
        <v>1911</v>
      </c>
      <c r="I12404" t="s">
        <v>1911</v>
      </c>
      <c r="J12404" s="40">
        <v>0</v>
      </c>
      <c r="K12404" s="40">
        <v>0</v>
      </c>
    </row>
    <row r="12405" spans="1:11" x14ac:dyDescent="0.35">
      <c r="A12405">
        <v>31185</v>
      </c>
      <c r="B12405" t="s">
        <v>168</v>
      </c>
      <c r="C12405" s="70">
        <v>0</v>
      </c>
      <c r="D12405" s="70">
        <v>0</v>
      </c>
      <c r="E12405" s="71">
        <v>44570</v>
      </c>
      <c r="F12405" t="s">
        <v>15944</v>
      </c>
      <c r="G12405" t="s">
        <v>2142</v>
      </c>
      <c r="H12405" t="s">
        <v>6713</v>
      </c>
      <c r="I12405" t="s">
        <v>6712</v>
      </c>
      <c r="J12405" s="40">
        <v>0</v>
      </c>
      <c r="K12405" s="40">
        <v>3000</v>
      </c>
    </row>
    <row r="12406" spans="1:11" x14ac:dyDescent="0.35">
      <c r="A12406">
        <v>31185</v>
      </c>
      <c r="B12406" t="s">
        <v>168</v>
      </c>
      <c r="C12406" s="70">
        <v>0</v>
      </c>
      <c r="D12406" s="70">
        <v>0</v>
      </c>
      <c r="E12406" s="71">
        <v>44580</v>
      </c>
      <c r="F12406" t="s">
        <v>17126</v>
      </c>
      <c r="G12406" t="s">
        <v>15843</v>
      </c>
      <c r="H12406" t="s">
        <v>17125</v>
      </c>
      <c r="J12406" s="40">
        <v>3345.84</v>
      </c>
      <c r="K12406" s="40">
        <v>0</v>
      </c>
    </row>
    <row r="12407" spans="1:11" x14ac:dyDescent="0.35">
      <c r="A12407">
        <v>31185</v>
      </c>
      <c r="B12407" t="s">
        <v>168</v>
      </c>
      <c r="C12407" s="70">
        <v>0</v>
      </c>
      <c r="D12407" s="70">
        <v>0</v>
      </c>
      <c r="E12407" s="71">
        <v>44592</v>
      </c>
      <c r="F12407" t="s">
        <v>3348</v>
      </c>
      <c r="G12407" t="s">
        <v>2142</v>
      </c>
      <c r="H12407" t="s">
        <v>3347</v>
      </c>
      <c r="I12407" t="s">
        <v>3346</v>
      </c>
      <c r="J12407" s="40">
        <v>0</v>
      </c>
      <c r="K12407" s="40">
        <v>3000</v>
      </c>
    </row>
    <row r="12408" spans="1:11" x14ac:dyDescent="0.35">
      <c r="A12408">
        <v>31185</v>
      </c>
      <c r="B12408" t="s">
        <v>168</v>
      </c>
      <c r="C12408" s="70">
        <v>0</v>
      </c>
      <c r="D12408" s="70">
        <v>0</v>
      </c>
      <c r="E12408" s="71">
        <v>44592</v>
      </c>
      <c r="F12408" t="s">
        <v>6900</v>
      </c>
      <c r="G12408" t="s">
        <v>2247</v>
      </c>
      <c r="J12408" s="40">
        <v>0</v>
      </c>
      <c r="K12408" s="40">
        <v>0</v>
      </c>
    </row>
    <row r="12409" spans="1:11" x14ac:dyDescent="0.35">
      <c r="A12409">
        <v>31185</v>
      </c>
      <c r="B12409" t="s">
        <v>168</v>
      </c>
      <c r="C12409" s="70">
        <v>0</v>
      </c>
      <c r="D12409" s="70">
        <v>0</v>
      </c>
      <c r="E12409" s="71">
        <v>44593</v>
      </c>
      <c r="F12409" t="s">
        <v>6714</v>
      </c>
      <c r="G12409" t="s">
        <v>1907</v>
      </c>
      <c r="H12409" t="s">
        <v>6713</v>
      </c>
      <c r="I12409" t="s">
        <v>6712</v>
      </c>
      <c r="J12409" s="40">
        <v>0</v>
      </c>
      <c r="K12409" s="40">
        <v>345.84</v>
      </c>
    </row>
    <row r="12410" spans="1:11" x14ac:dyDescent="0.35">
      <c r="A12410">
        <v>31185</v>
      </c>
      <c r="B12410" t="s">
        <v>168</v>
      </c>
      <c r="C12410" s="70">
        <v>0</v>
      </c>
      <c r="D12410" s="70">
        <v>0</v>
      </c>
      <c r="E12410" s="71">
        <v>44616</v>
      </c>
      <c r="F12410" t="s">
        <v>17124</v>
      </c>
      <c r="G12410" t="s">
        <v>15843</v>
      </c>
      <c r="H12410" t="s">
        <v>17123</v>
      </c>
      <c r="J12410" s="40">
        <v>3000</v>
      </c>
      <c r="K12410" s="40">
        <v>0</v>
      </c>
    </row>
    <row r="12411" spans="1:11" x14ac:dyDescent="0.35">
      <c r="A12411">
        <v>31185</v>
      </c>
      <c r="B12411" t="s">
        <v>168</v>
      </c>
      <c r="C12411" s="70">
        <v>0</v>
      </c>
      <c r="D12411" s="70">
        <v>0</v>
      </c>
      <c r="E12411" s="71">
        <v>44635</v>
      </c>
      <c r="F12411" t="s">
        <v>3339</v>
      </c>
      <c r="G12411" t="s">
        <v>2142</v>
      </c>
      <c r="H12411" t="s">
        <v>3338</v>
      </c>
      <c r="I12411" t="s">
        <v>3337</v>
      </c>
      <c r="J12411" s="40">
        <v>0</v>
      </c>
      <c r="K12411" s="40">
        <v>3000</v>
      </c>
    </row>
    <row r="12412" spans="1:11" x14ac:dyDescent="0.35">
      <c r="A12412">
        <v>31185</v>
      </c>
      <c r="B12412" t="s">
        <v>168</v>
      </c>
      <c r="C12412" s="70">
        <v>0</v>
      </c>
      <c r="D12412" s="70">
        <v>0</v>
      </c>
      <c r="E12412" s="71">
        <v>44651</v>
      </c>
      <c r="F12412" t="s">
        <v>3336</v>
      </c>
      <c r="G12412" t="s">
        <v>2142</v>
      </c>
      <c r="H12412" t="s">
        <v>3335</v>
      </c>
      <c r="I12412" t="s">
        <v>3334</v>
      </c>
      <c r="J12412" s="40">
        <v>0</v>
      </c>
      <c r="K12412" s="40">
        <v>3000</v>
      </c>
    </row>
    <row r="12413" spans="1:11" x14ac:dyDescent="0.35">
      <c r="A12413">
        <v>31185</v>
      </c>
      <c r="B12413" t="s">
        <v>168</v>
      </c>
      <c r="C12413" s="70">
        <v>0</v>
      </c>
      <c r="D12413" s="70">
        <v>0</v>
      </c>
      <c r="E12413" s="71">
        <v>44651</v>
      </c>
      <c r="F12413" t="s">
        <v>6613</v>
      </c>
      <c r="G12413" t="s">
        <v>2247</v>
      </c>
      <c r="J12413" s="40">
        <v>0</v>
      </c>
      <c r="K12413" s="40">
        <v>0</v>
      </c>
    </row>
    <row r="12414" spans="1:11" x14ac:dyDescent="0.35">
      <c r="A12414">
        <v>31185</v>
      </c>
      <c r="B12414" t="s">
        <v>168</v>
      </c>
      <c r="C12414" s="70">
        <v>0</v>
      </c>
      <c r="D12414" s="70">
        <v>0</v>
      </c>
      <c r="E12414" s="71">
        <v>44662</v>
      </c>
      <c r="F12414" t="s">
        <v>17122</v>
      </c>
      <c r="G12414" t="s">
        <v>15843</v>
      </c>
      <c r="H12414" t="s">
        <v>17121</v>
      </c>
      <c r="J12414" s="40">
        <v>3000</v>
      </c>
      <c r="K12414" s="40">
        <v>0</v>
      </c>
    </row>
    <row r="12415" spans="1:11" x14ac:dyDescent="0.35">
      <c r="A12415">
        <v>31185</v>
      </c>
      <c r="B12415" t="s">
        <v>168</v>
      </c>
      <c r="C12415" s="70">
        <v>0</v>
      </c>
      <c r="D12415" s="70">
        <v>0</v>
      </c>
      <c r="E12415" s="71">
        <v>44681</v>
      </c>
      <c r="F12415" t="s">
        <v>6357</v>
      </c>
      <c r="G12415" t="s">
        <v>2247</v>
      </c>
      <c r="J12415" s="40">
        <v>0</v>
      </c>
      <c r="K12415" s="40">
        <v>0</v>
      </c>
    </row>
    <row r="12416" spans="1:11" x14ac:dyDescent="0.35">
      <c r="A12416">
        <v>31185</v>
      </c>
      <c r="B12416" t="s">
        <v>168</v>
      </c>
      <c r="C12416" s="70">
        <v>0</v>
      </c>
      <c r="D12416" s="70">
        <v>0</v>
      </c>
      <c r="E12416" s="71">
        <v>44699</v>
      </c>
      <c r="F12416" t="s">
        <v>17120</v>
      </c>
      <c r="G12416" t="s">
        <v>15843</v>
      </c>
      <c r="H12416" t="s">
        <v>17119</v>
      </c>
      <c r="J12416" s="40">
        <v>2299.73</v>
      </c>
      <c r="K12416" s="40">
        <v>0</v>
      </c>
    </row>
    <row r="12417" spans="1:11" x14ac:dyDescent="0.35">
      <c r="A12417">
        <v>31185</v>
      </c>
      <c r="B12417" t="s">
        <v>168</v>
      </c>
      <c r="C12417" s="70">
        <v>0</v>
      </c>
      <c r="D12417" s="70">
        <v>0</v>
      </c>
      <c r="E12417" s="71">
        <v>44712</v>
      </c>
      <c r="F12417" t="s">
        <v>6044</v>
      </c>
      <c r="G12417" t="s">
        <v>2247</v>
      </c>
      <c r="J12417" s="40">
        <v>0</v>
      </c>
      <c r="K12417" s="40">
        <v>0</v>
      </c>
    </row>
    <row r="12418" spans="1:11" x14ac:dyDescent="0.35">
      <c r="A12418">
        <v>31185</v>
      </c>
      <c r="B12418" t="s">
        <v>168</v>
      </c>
      <c r="C12418" s="70">
        <v>0</v>
      </c>
      <c r="D12418" s="70">
        <v>0</v>
      </c>
      <c r="E12418" s="71">
        <v>44742</v>
      </c>
      <c r="F12418" t="s">
        <v>5796</v>
      </c>
      <c r="G12418" t="s">
        <v>2247</v>
      </c>
      <c r="J12418" s="40">
        <v>0</v>
      </c>
      <c r="K12418" s="40">
        <v>0</v>
      </c>
    </row>
    <row r="12419" spans="1:11" x14ac:dyDescent="0.35">
      <c r="A12419">
        <v>31185</v>
      </c>
      <c r="B12419" t="s">
        <v>168</v>
      </c>
      <c r="C12419" s="70">
        <v>0</v>
      </c>
      <c r="D12419" s="70">
        <v>0</v>
      </c>
      <c r="E12419" s="71">
        <v>44773</v>
      </c>
      <c r="F12419" t="s">
        <v>5497</v>
      </c>
      <c r="G12419" t="s">
        <v>2247</v>
      </c>
      <c r="J12419" s="40">
        <v>0</v>
      </c>
      <c r="K12419" s="40">
        <v>0</v>
      </c>
    </row>
    <row r="12420" spans="1:11" x14ac:dyDescent="0.35">
      <c r="A12420">
        <v>31185</v>
      </c>
      <c r="B12420" t="s">
        <v>168</v>
      </c>
      <c r="C12420" s="70">
        <v>0</v>
      </c>
      <c r="D12420" s="70">
        <v>0</v>
      </c>
      <c r="E12420" s="71">
        <v>44804</v>
      </c>
      <c r="F12420" t="s">
        <v>5023</v>
      </c>
      <c r="G12420" t="s">
        <v>2247</v>
      </c>
      <c r="H12420" t="s">
        <v>2265</v>
      </c>
      <c r="J12420" s="40">
        <v>0</v>
      </c>
      <c r="K12420" s="40">
        <v>0</v>
      </c>
    </row>
    <row r="12421" spans="1:11" x14ac:dyDescent="0.35">
      <c r="A12421">
        <v>31185</v>
      </c>
      <c r="B12421" t="s">
        <v>168</v>
      </c>
      <c r="C12421" s="70">
        <v>0</v>
      </c>
      <c r="D12421" s="70">
        <v>0</v>
      </c>
      <c r="E12421" s="71">
        <v>44834</v>
      </c>
      <c r="F12421" t="s">
        <v>4898</v>
      </c>
      <c r="G12421" t="s">
        <v>2247</v>
      </c>
      <c r="H12421" t="s">
        <v>2262</v>
      </c>
      <c r="J12421" s="40">
        <v>0</v>
      </c>
      <c r="K12421" s="40">
        <v>0</v>
      </c>
    </row>
    <row r="12422" spans="1:11" x14ac:dyDescent="0.35">
      <c r="A12422">
        <v>31185</v>
      </c>
      <c r="B12422" t="s">
        <v>168</v>
      </c>
      <c r="C12422" s="70">
        <v>0</v>
      </c>
      <c r="D12422" s="70">
        <v>0</v>
      </c>
      <c r="E12422" s="71">
        <v>44865</v>
      </c>
      <c r="F12422" t="s">
        <v>4381</v>
      </c>
      <c r="G12422" t="s">
        <v>2247</v>
      </c>
      <c r="H12422" t="s">
        <v>1919</v>
      </c>
      <c r="I12422" t="s">
        <v>1919</v>
      </c>
      <c r="J12422" s="40">
        <v>0</v>
      </c>
      <c r="K12422" s="40">
        <v>0</v>
      </c>
    </row>
    <row r="12423" spans="1:11" x14ac:dyDescent="0.35">
      <c r="A12423">
        <v>31185</v>
      </c>
      <c r="B12423" t="s">
        <v>168</v>
      </c>
      <c r="C12423" s="70">
        <v>0</v>
      </c>
      <c r="D12423" s="70">
        <v>0</v>
      </c>
      <c r="E12423" s="71">
        <v>44895</v>
      </c>
      <c r="F12423" t="s">
        <v>4209</v>
      </c>
      <c r="G12423" t="s">
        <v>2247</v>
      </c>
      <c r="H12423" t="s">
        <v>1916</v>
      </c>
      <c r="I12423" t="s">
        <v>1916</v>
      </c>
      <c r="J12423" s="40">
        <v>0</v>
      </c>
      <c r="K12423" s="40">
        <v>0</v>
      </c>
    </row>
    <row r="12424" spans="1:11" x14ac:dyDescent="0.35">
      <c r="A12424">
        <v>31185</v>
      </c>
      <c r="B12424" t="s">
        <v>168</v>
      </c>
      <c r="C12424" s="70">
        <v>0</v>
      </c>
      <c r="D12424" s="70">
        <v>0</v>
      </c>
      <c r="E12424" s="71">
        <v>44926</v>
      </c>
      <c r="F12424" t="s">
        <v>3851</v>
      </c>
      <c r="G12424" t="s">
        <v>2247</v>
      </c>
      <c r="H12424" t="s">
        <v>1911</v>
      </c>
      <c r="I12424" t="s">
        <v>1911</v>
      </c>
      <c r="J12424" s="40">
        <v>0</v>
      </c>
      <c r="K12424" s="40">
        <v>0</v>
      </c>
    </row>
    <row r="12425" spans="1:11" x14ac:dyDescent="0.35">
      <c r="A12425">
        <v>31186</v>
      </c>
      <c r="B12425" t="s">
        <v>17118</v>
      </c>
      <c r="C12425" s="70">
        <v>0</v>
      </c>
      <c r="D12425" s="70">
        <v>-323.37</v>
      </c>
      <c r="E12425" s="71">
        <v>44592</v>
      </c>
      <c r="F12425" t="s">
        <v>6879</v>
      </c>
      <c r="G12425" t="s">
        <v>2247</v>
      </c>
      <c r="J12425" s="40">
        <v>235.34</v>
      </c>
      <c r="K12425" s="40">
        <v>0</v>
      </c>
    </row>
    <row r="12426" spans="1:11" x14ac:dyDescent="0.35">
      <c r="A12426">
        <v>31186</v>
      </c>
      <c r="B12426" t="s">
        <v>17118</v>
      </c>
      <c r="C12426" s="70">
        <v>0</v>
      </c>
      <c r="D12426" s="70">
        <v>-323.37</v>
      </c>
      <c r="E12426" s="71">
        <v>44592</v>
      </c>
      <c r="F12426" t="s">
        <v>6721</v>
      </c>
      <c r="G12426" t="s">
        <v>2247</v>
      </c>
      <c r="H12426" t="s">
        <v>6720</v>
      </c>
      <c r="I12426" t="s">
        <v>6720</v>
      </c>
      <c r="J12426" s="40">
        <v>88.03</v>
      </c>
      <c r="K12426" s="40">
        <v>0</v>
      </c>
    </row>
    <row r="12427" spans="1:11" x14ac:dyDescent="0.35">
      <c r="A12427">
        <v>31186</v>
      </c>
      <c r="B12427" t="s">
        <v>17118</v>
      </c>
      <c r="C12427" s="70">
        <v>0</v>
      </c>
      <c r="D12427" s="70">
        <v>-323.37</v>
      </c>
      <c r="E12427" s="71">
        <v>44651</v>
      </c>
      <c r="F12427" t="s">
        <v>6588</v>
      </c>
      <c r="G12427" t="s">
        <v>2247</v>
      </c>
      <c r="J12427" s="40">
        <v>88.03</v>
      </c>
      <c r="K12427" s="40">
        <v>0</v>
      </c>
    </row>
    <row r="12428" spans="1:11" x14ac:dyDescent="0.35">
      <c r="A12428">
        <v>31186</v>
      </c>
      <c r="B12428" t="s">
        <v>17118</v>
      </c>
      <c r="C12428" s="70">
        <v>0</v>
      </c>
      <c r="D12428" s="70">
        <v>-323.37</v>
      </c>
      <c r="E12428" s="71">
        <v>44926</v>
      </c>
      <c r="F12428" t="s">
        <v>3522</v>
      </c>
      <c r="G12428" t="s">
        <v>2247</v>
      </c>
      <c r="H12428" t="s">
        <v>1911</v>
      </c>
      <c r="I12428" t="s">
        <v>1911</v>
      </c>
      <c r="J12428" s="40">
        <v>0</v>
      </c>
      <c r="K12428" s="40">
        <v>88.03</v>
      </c>
    </row>
    <row r="12429" spans="1:11" x14ac:dyDescent="0.35">
      <c r="A12429">
        <v>31187</v>
      </c>
      <c r="B12429" t="s">
        <v>17117</v>
      </c>
      <c r="C12429" s="70">
        <v>-95.13</v>
      </c>
      <c r="D12429" s="70">
        <v>0</v>
      </c>
      <c r="E12429" s="71">
        <v>44592</v>
      </c>
      <c r="F12429" t="s">
        <v>15857</v>
      </c>
      <c r="G12429" t="s">
        <v>1912</v>
      </c>
      <c r="J12429" s="40">
        <v>199</v>
      </c>
      <c r="K12429" s="40">
        <v>0</v>
      </c>
    </row>
    <row r="12430" spans="1:11" x14ac:dyDescent="0.35">
      <c r="A12430">
        <v>31187</v>
      </c>
      <c r="B12430" t="s">
        <v>17117</v>
      </c>
      <c r="C12430" s="70">
        <v>-95.13</v>
      </c>
      <c r="D12430" s="70">
        <v>0</v>
      </c>
      <c r="E12430" s="71">
        <v>44592</v>
      </c>
      <c r="F12430" t="s">
        <v>6899</v>
      </c>
      <c r="G12430" t="s">
        <v>2247</v>
      </c>
      <c r="J12430" s="40">
        <v>0</v>
      </c>
      <c r="K12430" s="40">
        <v>0</v>
      </c>
    </row>
    <row r="12431" spans="1:11" x14ac:dyDescent="0.35">
      <c r="A12431">
        <v>31187</v>
      </c>
      <c r="B12431" t="s">
        <v>17117</v>
      </c>
      <c r="C12431" s="70">
        <v>-95.13</v>
      </c>
      <c r="D12431" s="70">
        <v>0</v>
      </c>
      <c r="E12431" s="71">
        <v>44620</v>
      </c>
      <c r="F12431" t="s">
        <v>15855</v>
      </c>
      <c r="G12431" t="s">
        <v>1912</v>
      </c>
      <c r="J12431" s="40">
        <v>199</v>
      </c>
      <c r="K12431" s="40">
        <v>0</v>
      </c>
    </row>
    <row r="12432" spans="1:11" x14ac:dyDescent="0.35">
      <c r="A12432">
        <v>31187</v>
      </c>
      <c r="B12432" t="s">
        <v>17117</v>
      </c>
      <c r="C12432" s="70">
        <v>-95.13</v>
      </c>
      <c r="D12432" s="70">
        <v>0</v>
      </c>
      <c r="E12432" s="71">
        <v>44651</v>
      </c>
      <c r="F12432" t="s">
        <v>15852</v>
      </c>
      <c r="G12432" t="s">
        <v>1912</v>
      </c>
      <c r="J12432" s="40">
        <v>199</v>
      </c>
      <c r="K12432" s="40">
        <v>0</v>
      </c>
    </row>
    <row r="12433" spans="1:11" x14ac:dyDescent="0.35">
      <c r="A12433">
        <v>31187</v>
      </c>
      <c r="B12433" t="s">
        <v>17117</v>
      </c>
      <c r="C12433" s="70">
        <v>-95.13</v>
      </c>
      <c r="D12433" s="70">
        <v>0</v>
      </c>
      <c r="E12433" s="71">
        <v>44651</v>
      </c>
      <c r="F12433" t="s">
        <v>6612</v>
      </c>
      <c r="G12433" t="s">
        <v>2247</v>
      </c>
      <c r="J12433" s="40">
        <v>0</v>
      </c>
      <c r="K12433" s="40">
        <v>0</v>
      </c>
    </row>
    <row r="12434" spans="1:11" x14ac:dyDescent="0.35">
      <c r="A12434">
        <v>31187</v>
      </c>
      <c r="B12434" t="s">
        <v>17117</v>
      </c>
      <c r="C12434" s="70">
        <v>-95.13</v>
      </c>
      <c r="D12434" s="70">
        <v>0</v>
      </c>
      <c r="E12434" s="71">
        <v>44681</v>
      </c>
      <c r="F12434" t="s">
        <v>15851</v>
      </c>
      <c r="G12434" t="s">
        <v>1912</v>
      </c>
      <c r="J12434" s="40">
        <v>199</v>
      </c>
      <c r="K12434" s="40">
        <v>0</v>
      </c>
    </row>
    <row r="12435" spans="1:11" x14ac:dyDescent="0.35">
      <c r="A12435">
        <v>31187</v>
      </c>
      <c r="B12435" t="s">
        <v>17117</v>
      </c>
      <c r="C12435" s="70">
        <v>-95.13</v>
      </c>
      <c r="D12435" s="70">
        <v>0</v>
      </c>
      <c r="E12435" s="71">
        <v>44681</v>
      </c>
      <c r="F12435" t="s">
        <v>6356</v>
      </c>
      <c r="G12435" t="s">
        <v>2247</v>
      </c>
      <c r="J12435" s="40">
        <v>0</v>
      </c>
      <c r="K12435" s="40">
        <v>0</v>
      </c>
    </row>
    <row r="12436" spans="1:11" x14ac:dyDescent="0.35">
      <c r="A12436">
        <v>31187</v>
      </c>
      <c r="B12436" t="s">
        <v>17117</v>
      </c>
      <c r="C12436" s="70">
        <v>-95.13</v>
      </c>
      <c r="D12436" s="70">
        <v>0</v>
      </c>
      <c r="E12436" s="71">
        <v>44712</v>
      </c>
      <c r="F12436" t="s">
        <v>15845</v>
      </c>
      <c r="G12436" t="s">
        <v>1912</v>
      </c>
      <c r="J12436" s="40">
        <v>199</v>
      </c>
      <c r="K12436" s="40">
        <v>0</v>
      </c>
    </row>
    <row r="12437" spans="1:11" x14ac:dyDescent="0.35">
      <c r="A12437">
        <v>31187</v>
      </c>
      <c r="B12437" t="s">
        <v>17117</v>
      </c>
      <c r="C12437" s="70">
        <v>-95.13</v>
      </c>
      <c r="D12437" s="70">
        <v>0</v>
      </c>
      <c r="E12437" s="71">
        <v>44712</v>
      </c>
      <c r="F12437" t="s">
        <v>6043</v>
      </c>
      <c r="G12437" t="s">
        <v>2247</v>
      </c>
      <c r="J12437" s="40">
        <v>0</v>
      </c>
      <c r="K12437" s="40">
        <v>0</v>
      </c>
    </row>
    <row r="12438" spans="1:11" x14ac:dyDescent="0.35">
      <c r="A12438">
        <v>31187</v>
      </c>
      <c r="B12438" t="s">
        <v>17117</v>
      </c>
      <c r="C12438" s="70">
        <v>-95.13</v>
      </c>
      <c r="D12438" s="70">
        <v>0</v>
      </c>
      <c r="E12438" s="71">
        <v>44742</v>
      </c>
      <c r="F12438" t="s">
        <v>15840</v>
      </c>
      <c r="G12438" t="s">
        <v>1912</v>
      </c>
      <c r="J12438" s="40">
        <v>199</v>
      </c>
      <c r="K12438" s="40">
        <v>0</v>
      </c>
    </row>
    <row r="12439" spans="1:11" x14ac:dyDescent="0.35">
      <c r="A12439">
        <v>31187</v>
      </c>
      <c r="B12439" t="s">
        <v>17117</v>
      </c>
      <c r="C12439" s="70">
        <v>-95.13</v>
      </c>
      <c r="D12439" s="70">
        <v>0</v>
      </c>
      <c r="E12439" s="71">
        <v>44742</v>
      </c>
      <c r="F12439" t="s">
        <v>5795</v>
      </c>
      <c r="G12439" t="s">
        <v>2247</v>
      </c>
      <c r="J12439" s="40">
        <v>0</v>
      </c>
      <c r="K12439" s="40">
        <v>0</v>
      </c>
    </row>
    <row r="12440" spans="1:11" x14ac:dyDescent="0.35">
      <c r="A12440">
        <v>31187</v>
      </c>
      <c r="B12440" t="s">
        <v>17117</v>
      </c>
      <c r="C12440" s="70">
        <v>-95.13</v>
      </c>
      <c r="D12440" s="70">
        <v>0</v>
      </c>
      <c r="E12440" s="71">
        <v>44773</v>
      </c>
      <c r="F12440" t="s">
        <v>15835</v>
      </c>
      <c r="G12440" t="s">
        <v>1912</v>
      </c>
      <c r="J12440" s="40">
        <v>199</v>
      </c>
      <c r="K12440" s="40">
        <v>0</v>
      </c>
    </row>
    <row r="12441" spans="1:11" x14ac:dyDescent="0.35">
      <c r="A12441">
        <v>31187</v>
      </c>
      <c r="B12441" t="s">
        <v>17117</v>
      </c>
      <c r="C12441" s="70">
        <v>-95.13</v>
      </c>
      <c r="D12441" s="70">
        <v>0</v>
      </c>
      <c r="E12441" s="71">
        <v>44773</v>
      </c>
      <c r="F12441" t="s">
        <v>5496</v>
      </c>
      <c r="G12441" t="s">
        <v>2247</v>
      </c>
      <c r="J12441" s="40">
        <v>0</v>
      </c>
      <c r="K12441" s="40">
        <v>0</v>
      </c>
    </row>
    <row r="12442" spans="1:11" x14ac:dyDescent="0.35">
      <c r="A12442">
        <v>31187</v>
      </c>
      <c r="B12442" t="s">
        <v>17117</v>
      </c>
      <c r="C12442" s="70">
        <v>-95.13</v>
      </c>
      <c r="D12442" s="70">
        <v>0</v>
      </c>
      <c r="E12442" s="71">
        <v>44801</v>
      </c>
      <c r="F12442" t="s">
        <v>15828</v>
      </c>
      <c r="G12442" t="s">
        <v>1912</v>
      </c>
      <c r="J12442" s="40">
        <v>199</v>
      </c>
      <c r="K12442" s="40">
        <v>0</v>
      </c>
    </row>
    <row r="12443" spans="1:11" x14ac:dyDescent="0.35">
      <c r="A12443">
        <v>31187</v>
      </c>
      <c r="B12443" t="s">
        <v>17117</v>
      </c>
      <c r="C12443" s="70">
        <v>-95.13</v>
      </c>
      <c r="D12443" s="70">
        <v>0</v>
      </c>
      <c r="E12443" s="71">
        <v>44804</v>
      </c>
      <c r="F12443" t="s">
        <v>5022</v>
      </c>
      <c r="G12443" t="s">
        <v>2247</v>
      </c>
      <c r="H12443" t="s">
        <v>2265</v>
      </c>
      <c r="J12443" s="40">
        <v>0</v>
      </c>
      <c r="K12443" s="40">
        <v>0</v>
      </c>
    </row>
    <row r="12444" spans="1:11" x14ac:dyDescent="0.35">
      <c r="A12444">
        <v>31187</v>
      </c>
      <c r="B12444" t="s">
        <v>17117</v>
      </c>
      <c r="C12444" s="70">
        <v>-95.13</v>
      </c>
      <c r="D12444" s="70">
        <v>0</v>
      </c>
      <c r="E12444" s="71">
        <v>44834</v>
      </c>
      <c r="F12444" t="s">
        <v>4897</v>
      </c>
      <c r="G12444" t="s">
        <v>2247</v>
      </c>
      <c r="H12444" t="s">
        <v>2262</v>
      </c>
      <c r="J12444" s="40">
        <v>0</v>
      </c>
      <c r="K12444" s="40">
        <v>0</v>
      </c>
    </row>
    <row r="12445" spans="1:11" x14ac:dyDescent="0.35">
      <c r="A12445">
        <v>31187</v>
      </c>
      <c r="B12445" t="s">
        <v>17117</v>
      </c>
      <c r="C12445" s="70">
        <v>-95.13</v>
      </c>
      <c r="D12445" s="70">
        <v>0</v>
      </c>
      <c r="E12445" s="71">
        <v>44865</v>
      </c>
      <c r="F12445" t="s">
        <v>15816</v>
      </c>
      <c r="G12445" t="s">
        <v>1912</v>
      </c>
      <c r="H12445" t="s">
        <v>15815</v>
      </c>
      <c r="I12445" t="s">
        <v>15815</v>
      </c>
      <c r="J12445" s="40">
        <v>199</v>
      </c>
      <c r="K12445" s="40">
        <v>0</v>
      </c>
    </row>
    <row r="12446" spans="1:11" x14ac:dyDescent="0.35">
      <c r="A12446">
        <v>31187</v>
      </c>
      <c r="B12446" t="s">
        <v>17117</v>
      </c>
      <c r="C12446" s="70">
        <v>-95.13</v>
      </c>
      <c r="D12446" s="70">
        <v>0</v>
      </c>
      <c r="E12446" s="71">
        <v>44865</v>
      </c>
      <c r="F12446" t="s">
        <v>4380</v>
      </c>
      <c r="G12446" t="s">
        <v>2247</v>
      </c>
      <c r="H12446" t="s">
        <v>1919</v>
      </c>
      <c r="I12446" t="s">
        <v>1919</v>
      </c>
      <c r="J12446" s="40">
        <v>0</v>
      </c>
      <c r="K12446" s="40">
        <v>0</v>
      </c>
    </row>
    <row r="12447" spans="1:11" x14ac:dyDescent="0.35">
      <c r="A12447">
        <v>31187</v>
      </c>
      <c r="B12447" t="s">
        <v>17117</v>
      </c>
      <c r="C12447" s="70">
        <v>-95.13</v>
      </c>
      <c r="D12447" s="70">
        <v>0</v>
      </c>
      <c r="E12447" s="71">
        <v>44866</v>
      </c>
      <c r="F12447" t="s">
        <v>15814</v>
      </c>
      <c r="G12447" t="s">
        <v>1912</v>
      </c>
      <c r="H12447" t="s">
        <v>15813</v>
      </c>
      <c r="I12447" t="s">
        <v>15813</v>
      </c>
      <c r="J12447" s="40">
        <v>199</v>
      </c>
      <c r="K12447" s="40">
        <v>0</v>
      </c>
    </row>
    <row r="12448" spans="1:11" x14ac:dyDescent="0.35">
      <c r="A12448">
        <v>31187</v>
      </c>
      <c r="B12448" t="s">
        <v>17117</v>
      </c>
      <c r="C12448" s="70">
        <v>-95.13</v>
      </c>
      <c r="D12448" s="70">
        <v>0</v>
      </c>
      <c r="E12448" s="71">
        <v>44895</v>
      </c>
      <c r="F12448" t="s">
        <v>15811</v>
      </c>
      <c r="G12448" t="s">
        <v>1912</v>
      </c>
      <c r="H12448" t="s">
        <v>15810</v>
      </c>
      <c r="I12448" t="s">
        <v>15810</v>
      </c>
      <c r="J12448" s="40">
        <v>199</v>
      </c>
      <c r="K12448" s="40">
        <v>0</v>
      </c>
    </row>
    <row r="12449" spans="1:11" x14ac:dyDescent="0.35">
      <c r="A12449">
        <v>31187</v>
      </c>
      <c r="B12449" t="s">
        <v>17117</v>
      </c>
      <c r="C12449" s="70">
        <v>-95.13</v>
      </c>
      <c r="D12449" s="70">
        <v>0</v>
      </c>
      <c r="E12449" s="71">
        <v>44895</v>
      </c>
      <c r="F12449" t="s">
        <v>4208</v>
      </c>
      <c r="G12449" t="s">
        <v>2247</v>
      </c>
      <c r="H12449" t="s">
        <v>1916</v>
      </c>
      <c r="I12449" t="s">
        <v>1916</v>
      </c>
      <c r="J12449" s="40">
        <v>0</v>
      </c>
      <c r="K12449" s="40">
        <v>0</v>
      </c>
    </row>
    <row r="12450" spans="1:11" x14ac:dyDescent="0.35">
      <c r="A12450">
        <v>31187</v>
      </c>
      <c r="B12450" t="s">
        <v>17117</v>
      </c>
      <c r="C12450" s="70">
        <v>-95.13</v>
      </c>
      <c r="D12450" s="70">
        <v>0</v>
      </c>
      <c r="E12450" s="71">
        <v>44926</v>
      </c>
      <c r="F12450" t="s">
        <v>15809</v>
      </c>
      <c r="G12450" t="s">
        <v>1912</v>
      </c>
      <c r="H12450" t="s">
        <v>15804</v>
      </c>
      <c r="I12450" t="s">
        <v>15804</v>
      </c>
      <c r="J12450" s="40">
        <v>199</v>
      </c>
      <c r="K12450" s="40">
        <v>0</v>
      </c>
    </row>
    <row r="12451" spans="1:11" x14ac:dyDescent="0.35">
      <c r="A12451">
        <v>31187</v>
      </c>
      <c r="B12451" t="s">
        <v>17117</v>
      </c>
      <c r="C12451" s="70">
        <v>-95.13</v>
      </c>
      <c r="D12451" s="70">
        <v>0</v>
      </c>
      <c r="E12451" s="71">
        <v>44926</v>
      </c>
      <c r="F12451" t="s">
        <v>3850</v>
      </c>
      <c r="G12451" t="s">
        <v>2247</v>
      </c>
      <c r="H12451" t="s">
        <v>1911</v>
      </c>
      <c r="I12451" t="s">
        <v>1911</v>
      </c>
      <c r="J12451" s="40">
        <v>0</v>
      </c>
      <c r="K12451" s="40">
        <v>0</v>
      </c>
    </row>
    <row r="12452" spans="1:11" x14ac:dyDescent="0.35">
      <c r="A12452">
        <v>31187</v>
      </c>
      <c r="B12452" t="s">
        <v>17117</v>
      </c>
      <c r="C12452" s="70">
        <v>-95.13</v>
      </c>
      <c r="D12452" s="70">
        <v>0</v>
      </c>
      <c r="E12452" s="71">
        <v>44926</v>
      </c>
      <c r="F12452" t="s">
        <v>9420</v>
      </c>
      <c r="G12452" t="s">
        <v>2142</v>
      </c>
      <c r="H12452" t="s">
        <v>9419</v>
      </c>
      <c r="I12452" t="s">
        <v>9418</v>
      </c>
      <c r="J12452" s="40">
        <v>0</v>
      </c>
      <c r="K12452" s="40">
        <v>199</v>
      </c>
    </row>
    <row r="12453" spans="1:11" x14ac:dyDescent="0.35">
      <c r="A12453">
        <v>31187</v>
      </c>
      <c r="B12453" t="s">
        <v>17117</v>
      </c>
      <c r="C12453" s="70">
        <v>-95.13</v>
      </c>
      <c r="D12453" s="70">
        <v>0</v>
      </c>
      <c r="E12453" s="71">
        <v>44926</v>
      </c>
      <c r="F12453" t="s">
        <v>9417</v>
      </c>
      <c r="G12453" t="s">
        <v>2142</v>
      </c>
      <c r="H12453" t="s">
        <v>9416</v>
      </c>
      <c r="I12453" t="s">
        <v>9415</v>
      </c>
      <c r="J12453" s="40">
        <v>0</v>
      </c>
      <c r="K12453" s="40">
        <v>199</v>
      </c>
    </row>
    <row r="12454" spans="1:11" x14ac:dyDescent="0.35">
      <c r="A12454">
        <v>31187</v>
      </c>
      <c r="B12454" t="s">
        <v>17117</v>
      </c>
      <c r="C12454" s="70">
        <v>-95.13</v>
      </c>
      <c r="D12454" s="70">
        <v>0</v>
      </c>
      <c r="E12454" s="71">
        <v>44926</v>
      </c>
      <c r="F12454" t="s">
        <v>9414</v>
      </c>
      <c r="G12454" t="s">
        <v>2142</v>
      </c>
      <c r="H12454" t="s">
        <v>9413</v>
      </c>
      <c r="I12454" t="s">
        <v>9412</v>
      </c>
      <c r="J12454" s="40">
        <v>0</v>
      </c>
      <c r="K12454" s="40">
        <v>199</v>
      </c>
    </row>
    <row r="12455" spans="1:11" x14ac:dyDescent="0.35">
      <c r="A12455">
        <v>31187</v>
      </c>
      <c r="B12455" t="s">
        <v>17117</v>
      </c>
      <c r="C12455" s="70">
        <v>-95.13</v>
      </c>
      <c r="D12455" s="70">
        <v>0</v>
      </c>
      <c r="E12455" s="71">
        <v>44926</v>
      </c>
      <c r="F12455" t="s">
        <v>9411</v>
      </c>
      <c r="G12455" t="s">
        <v>2142</v>
      </c>
      <c r="H12455" t="s">
        <v>9410</v>
      </c>
      <c r="I12455" t="s">
        <v>9409</v>
      </c>
      <c r="J12455" s="40">
        <v>0</v>
      </c>
      <c r="K12455" s="40">
        <v>199</v>
      </c>
    </row>
    <row r="12456" spans="1:11" x14ac:dyDescent="0.35">
      <c r="A12456">
        <v>31187</v>
      </c>
      <c r="B12456" t="s">
        <v>17117</v>
      </c>
      <c r="C12456" s="70">
        <v>-95.13</v>
      </c>
      <c r="D12456" s="70">
        <v>0</v>
      </c>
      <c r="E12456" s="71">
        <v>44926</v>
      </c>
      <c r="F12456" t="s">
        <v>9408</v>
      </c>
      <c r="G12456" t="s">
        <v>2142</v>
      </c>
      <c r="H12456" t="s">
        <v>9407</v>
      </c>
      <c r="I12456" t="s">
        <v>9406</v>
      </c>
      <c r="J12456" s="40">
        <v>0</v>
      </c>
      <c r="K12456" s="40">
        <v>199</v>
      </c>
    </row>
    <row r="12457" spans="1:11" x14ac:dyDescent="0.35">
      <c r="A12457">
        <v>31187</v>
      </c>
      <c r="B12457" t="s">
        <v>17117</v>
      </c>
      <c r="C12457" s="70">
        <v>-95.13</v>
      </c>
      <c r="D12457" s="70">
        <v>0</v>
      </c>
      <c r="E12457" s="71">
        <v>44926</v>
      </c>
      <c r="F12457" t="s">
        <v>9405</v>
      </c>
      <c r="G12457" t="s">
        <v>2142</v>
      </c>
      <c r="H12457" t="s">
        <v>9404</v>
      </c>
      <c r="I12457" t="s">
        <v>9403</v>
      </c>
      <c r="J12457" s="40">
        <v>0</v>
      </c>
      <c r="K12457" s="40">
        <v>199</v>
      </c>
    </row>
    <row r="12458" spans="1:11" x14ac:dyDescent="0.35">
      <c r="A12458">
        <v>31187</v>
      </c>
      <c r="B12458" t="s">
        <v>17117</v>
      </c>
      <c r="C12458" s="70">
        <v>-95.13</v>
      </c>
      <c r="D12458" s="70">
        <v>0</v>
      </c>
      <c r="E12458" s="71">
        <v>44926</v>
      </c>
      <c r="F12458" t="s">
        <v>9402</v>
      </c>
      <c r="G12458" t="s">
        <v>2142</v>
      </c>
      <c r="H12458" t="s">
        <v>9401</v>
      </c>
      <c r="I12458" t="s">
        <v>9400</v>
      </c>
      <c r="J12458" s="40">
        <v>0</v>
      </c>
      <c r="K12458" s="40">
        <v>199</v>
      </c>
    </row>
    <row r="12459" spans="1:11" x14ac:dyDescent="0.35">
      <c r="A12459">
        <v>31187</v>
      </c>
      <c r="B12459" t="s">
        <v>17117</v>
      </c>
      <c r="C12459" s="70">
        <v>-95.13</v>
      </c>
      <c r="D12459" s="70">
        <v>0</v>
      </c>
      <c r="E12459" s="71">
        <v>44926</v>
      </c>
      <c r="F12459" t="s">
        <v>9399</v>
      </c>
      <c r="G12459" t="s">
        <v>2142</v>
      </c>
      <c r="H12459" t="s">
        <v>9398</v>
      </c>
      <c r="I12459" t="s">
        <v>9397</v>
      </c>
      <c r="J12459" s="40">
        <v>0</v>
      </c>
      <c r="K12459" s="40">
        <v>199</v>
      </c>
    </row>
    <row r="12460" spans="1:11" x14ac:dyDescent="0.35">
      <c r="A12460">
        <v>31187</v>
      </c>
      <c r="B12460" t="s">
        <v>17117</v>
      </c>
      <c r="C12460" s="70">
        <v>-95.13</v>
      </c>
      <c r="D12460" s="70">
        <v>0</v>
      </c>
      <c r="E12460" s="71">
        <v>44926</v>
      </c>
      <c r="F12460" t="s">
        <v>9396</v>
      </c>
      <c r="G12460" t="s">
        <v>2142</v>
      </c>
      <c r="H12460" t="s">
        <v>9395</v>
      </c>
      <c r="I12460" t="s">
        <v>9394</v>
      </c>
      <c r="J12460" s="40">
        <v>0</v>
      </c>
      <c r="K12460" s="40">
        <v>199</v>
      </c>
    </row>
    <row r="12461" spans="1:11" x14ac:dyDescent="0.35">
      <c r="A12461">
        <v>31187</v>
      </c>
      <c r="B12461" t="s">
        <v>17117</v>
      </c>
      <c r="C12461" s="70">
        <v>-95.13</v>
      </c>
      <c r="D12461" s="70">
        <v>0</v>
      </c>
      <c r="E12461" s="71">
        <v>44926</v>
      </c>
      <c r="F12461" t="s">
        <v>9393</v>
      </c>
      <c r="G12461" t="s">
        <v>2142</v>
      </c>
      <c r="H12461" t="s">
        <v>9392</v>
      </c>
      <c r="I12461" t="s">
        <v>9391</v>
      </c>
      <c r="J12461" s="40">
        <v>0</v>
      </c>
      <c r="K12461" s="40">
        <v>199</v>
      </c>
    </row>
    <row r="12462" spans="1:11" x14ac:dyDescent="0.35">
      <c r="A12462">
        <v>31187</v>
      </c>
      <c r="B12462" t="s">
        <v>17117</v>
      </c>
      <c r="C12462" s="70">
        <v>-95.13</v>
      </c>
      <c r="D12462" s="70">
        <v>0</v>
      </c>
      <c r="E12462" s="71">
        <v>44926</v>
      </c>
      <c r="F12462" t="s">
        <v>9390</v>
      </c>
      <c r="G12462" t="s">
        <v>2142</v>
      </c>
      <c r="H12462" t="s">
        <v>9389</v>
      </c>
      <c r="I12462" t="s">
        <v>9388</v>
      </c>
      <c r="J12462" s="40">
        <v>0</v>
      </c>
      <c r="K12462" s="40">
        <v>199</v>
      </c>
    </row>
    <row r="12463" spans="1:11" x14ac:dyDescent="0.35">
      <c r="A12463">
        <v>31187</v>
      </c>
      <c r="B12463" t="s">
        <v>17117</v>
      </c>
      <c r="C12463" s="70">
        <v>-95.13</v>
      </c>
      <c r="D12463" s="70">
        <v>0</v>
      </c>
      <c r="E12463" s="71">
        <v>44926</v>
      </c>
      <c r="F12463" t="s">
        <v>9387</v>
      </c>
      <c r="G12463" t="s">
        <v>2142</v>
      </c>
      <c r="H12463" t="s">
        <v>9386</v>
      </c>
      <c r="I12463" t="s">
        <v>9385</v>
      </c>
      <c r="J12463" s="40">
        <v>0</v>
      </c>
      <c r="K12463" s="40">
        <v>199</v>
      </c>
    </row>
    <row r="12464" spans="1:11" x14ac:dyDescent="0.35">
      <c r="A12464">
        <v>31187</v>
      </c>
      <c r="B12464" t="s">
        <v>17117</v>
      </c>
      <c r="C12464" s="70">
        <v>-95.13</v>
      </c>
      <c r="D12464" s="70">
        <v>0</v>
      </c>
      <c r="E12464" s="71">
        <v>44926</v>
      </c>
      <c r="F12464" t="s">
        <v>3530</v>
      </c>
      <c r="G12464" t="s">
        <v>2247</v>
      </c>
      <c r="H12464" t="s">
        <v>1911</v>
      </c>
      <c r="I12464" t="s">
        <v>1911</v>
      </c>
      <c r="J12464" s="40">
        <v>0</v>
      </c>
      <c r="K12464" s="40">
        <v>0</v>
      </c>
    </row>
    <row r="12465" spans="1:11" x14ac:dyDescent="0.35">
      <c r="A12465">
        <v>31188</v>
      </c>
      <c r="B12465" t="s">
        <v>169</v>
      </c>
      <c r="C12465" s="70">
        <v>-87080</v>
      </c>
      <c r="D12465" s="70">
        <v>-28000</v>
      </c>
      <c r="E12465" s="71">
        <v>44592</v>
      </c>
      <c r="F12465" t="s">
        <v>6898</v>
      </c>
      <c r="G12465" t="s">
        <v>2247</v>
      </c>
      <c r="J12465" s="40">
        <v>0</v>
      </c>
      <c r="K12465" s="40">
        <v>0</v>
      </c>
    </row>
    <row r="12466" spans="1:11" x14ac:dyDescent="0.35">
      <c r="A12466">
        <v>31188</v>
      </c>
      <c r="B12466" t="s">
        <v>169</v>
      </c>
      <c r="C12466" s="70">
        <v>-87080</v>
      </c>
      <c r="D12466" s="70">
        <v>-28000</v>
      </c>
      <c r="E12466" s="71">
        <v>44651</v>
      </c>
      <c r="F12466" t="s">
        <v>6611</v>
      </c>
      <c r="G12466" t="s">
        <v>2247</v>
      </c>
      <c r="J12466" s="40">
        <v>0</v>
      </c>
      <c r="K12466" s="40">
        <v>0</v>
      </c>
    </row>
    <row r="12467" spans="1:11" x14ac:dyDescent="0.35">
      <c r="A12467">
        <v>31188</v>
      </c>
      <c r="B12467" t="s">
        <v>169</v>
      </c>
      <c r="C12467" s="70">
        <v>-87080</v>
      </c>
      <c r="D12467" s="70">
        <v>-28000</v>
      </c>
      <c r="E12467" s="71">
        <v>44681</v>
      </c>
      <c r="F12467" t="s">
        <v>6355</v>
      </c>
      <c r="G12467" t="s">
        <v>2247</v>
      </c>
      <c r="J12467" s="40">
        <v>0</v>
      </c>
      <c r="K12467" s="40">
        <v>0</v>
      </c>
    </row>
    <row r="12468" spans="1:11" x14ac:dyDescent="0.35">
      <c r="A12468">
        <v>31188</v>
      </c>
      <c r="B12468" t="s">
        <v>169</v>
      </c>
      <c r="C12468" s="70">
        <v>-87080</v>
      </c>
      <c r="D12468" s="70">
        <v>-28000</v>
      </c>
      <c r="E12468" s="71">
        <v>44712</v>
      </c>
      <c r="F12468" t="s">
        <v>6042</v>
      </c>
      <c r="G12468" t="s">
        <v>2247</v>
      </c>
      <c r="J12468" s="40">
        <v>0</v>
      </c>
      <c r="K12468" s="40">
        <v>0</v>
      </c>
    </row>
    <row r="12469" spans="1:11" x14ac:dyDescent="0.35">
      <c r="A12469">
        <v>31188</v>
      </c>
      <c r="B12469" t="s">
        <v>169</v>
      </c>
      <c r="C12469" s="70">
        <v>-87080</v>
      </c>
      <c r="D12469" s="70">
        <v>-28000</v>
      </c>
      <c r="E12469" s="71">
        <v>44742</v>
      </c>
      <c r="F12469" t="s">
        <v>5794</v>
      </c>
      <c r="G12469" t="s">
        <v>2247</v>
      </c>
      <c r="J12469" s="40">
        <v>0</v>
      </c>
      <c r="K12469" s="40">
        <v>0</v>
      </c>
    </row>
    <row r="12470" spans="1:11" x14ac:dyDescent="0.35">
      <c r="A12470">
        <v>31188</v>
      </c>
      <c r="B12470" t="s">
        <v>169</v>
      </c>
      <c r="C12470" s="70">
        <v>-87080</v>
      </c>
      <c r="D12470" s="70">
        <v>-28000</v>
      </c>
      <c r="E12470" s="71">
        <v>44773</v>
      </c>
      <c r="F12470" t="s">
        <v>5495</v>
      </c>
      <c r="G12470" t="s">
        <v>2247</v>
      </c>
      <c r="J12470" s="40">
        <v>0</v>
      </c>
      <c r="K12470" s="40">
        <v>0</v>
      </c>
    </row>
    <row r="12471" spans="1:11" x14ac:dyDescent="0.35">
      <c r="A12471">
        <v>31188</v>
      </c>
      <c r="B12471" t="s">
        <v>169</v>
      </c>
      <c r="C12471" s="70">
        <v>-87080</v>
      </c>
      <c r="D12471" s="70">
        <v>-28000</v>
      </c>
      <c r="E12471" s="71">
        <v>44804</v>
      </c>
      <c r="F12471" t="s">
        <v>5021</v>
      </c>
      <c r="G12471" t="s">
        <v>2247</v>
      </c>
      <c r="H12471" t="s">
        <v>2265</v>
      </c>
      <c r="J12471" s="40">
        <v>0</v>
      </c>
      <c r="K12471" s="40">
        <v>0</v>
      </c>
    </row>
    <row r="12472" spans="1:11" x14ac:dyDescent="0.35">
      <c r="A12472">
        <v>31188</v>
      </c>
      <c r="B12472" t="s">
        <v>169</v>
      </c>
      <c r="C12472" s="70">
        <v>-87080</v>
      </c>
      <c r="D12472" s="70">
        <v>-28000</v>
      </c>
      <c r="E12472" s="71">
        <v>44834</v>
      </c>
      <c r="F12472" t="s">
        <v>4896</v>
      </c>
      <c r="G12472" t="s">
        <v>2247</v>
      </c>
      <c r="H12472" t="s">
        <v>2262</v>
      </c>
      <c r="J12472" s="40">
        <v>0</v>
      </c>
      <c r="K12472" s="40">
        <v>0</v>
      </c>
    </row>
    <row r="12473" spans="1:11" x14ac:dyDescent="0.35">
      <c r="A12473">
        <v>31188</v>
      </c>
      <c r="B12473" t="s">
        <v>169</v>
      </c>
      <c r="C12473" s="70">
        <v>-87080</v>
      </c>
      <c r="D12473" s="70">
        <v>-28000</v>
      </c>
      <c r="E12473" s="71">
        <v>44865</v>
      </c>
      <c r="F12473" t="s">
        <v>4379</v>
      </c>
      <c r="G12473" t="s">
        <v>2247</v>
      </c>
      <c r="H12473" t="s">
        <v>1919</v>
      </c>
      <c r="I12473" t="s">
        <v>1919</v>
      </c>
      <c r="J12473" s="40">
        <v>0</v>
      </c>
      <c r="K12473" s="40">
        <v>0</v>
      </c>
    </row>
    <row r="12474" spans="1:11" x14ac:dyDescent="0.35">
      <c r="A12474">
        <v>31188</v>
      </c>
      <c r="B12474" t="s">
        <v>169</v>
      </c>
      <c r="C12474" s="70">
        <v>-87080</v>
      </c>
      <c r="D12474" s="70">
        <v>-28000</v>
      </c>
      <c r="E12474" s="71">
        <v>44895</v>
      </c>
      <c r="F12474" t="s">
        <v>4207</v>
      </c>
      <c r="G12474" t="s">
        <v>2247</v>
      </c>
      <c r="H12474" t="s">
        <v>1916</v>
      </c>
      <c r="I12474" t="s">
        <v>1916</v>
      </c>
      <c r="J12474" s="40">
        <v>0</v>
      </c>
      <c r="K12474" s="40">
        <v>0</v>
      </c>
    </row>
    <row r="12475" spans="1:11" x14ac:dyDescent="0.35">
      <c r="A12475">
        <v>31188</v>
      </c>
      <c r="B12475" t="s">
        <v>169</v>
      </c>
      <c r="C12475" s="70">
        <v>-87080</v>
      </c>
      <c r="D12475" s="70">
        <v>-28000</v>
      </c>
      <c r="E12475" s="71">
        <v>44926</v>
      </c>
      <c r="F12475" t="s">
        <v>3849</v>
      </c>
      <c r="G12475" t="s">
        <v>2247</v>
      </c>
      <c r="H12475" t="s">
        <v>1911</v>
      </c>
      <c r="I12475" t="s">
        <v>1911</v>
      </c>
      <c r="J12475" s="40">
        <v>0</v>
      </c>
      <c r="K12475" s="40">
        <v>0</v>
      </c>
    </row>
    <row r="12476" spans="1:11" x14ac:dyDescent="0.35">
      <c r="A12476">
        <v>31189</v>
      </c>
      <c r="B12476" t="s">
        <v>17106</v>
      </c>
      <c r="C12476" s="70">
        <v>-50393.56</v>
      </c>
      <c r="D12476" s="70">
        <v>-16203.72</v>
      </c>
      <c r="E12476" s="71">
        <v>44565</v>
      </c>
      <c r="F12476" t="s">
        <v>17116</v>
      </c>
      <c r="G12476" t="s">
        <v>15843</v>
      </c>
      <c r="H12476" t="s">
        <v>17115</v>
      </c>
      <c r="J12476" s="40">
        <v>16287.51</v>
      </c>
      <c r="K12476" s="40">
        <v>0</v>
      </c>
    </row>
    <row r="12477" spans="1:11" x14ac:dyDescent="0.35">
      <c r="A12477">
        <v>31189</v>
      </c>
      <c r="B12477" t="s">
        <v>17106</v>
      </c>
      <c r="C12477" s="70">
        <v>-50393.56</v>
      </c>
      <c r="D12477" s="70">
        <v>-16203.72</v>
      </c>
      <c r="E12477" s="71">
        <v>44592</v>
      </c>
      <c r="F12477" t="s">
        <v>6878</v>
      </c>
      <c r="G12477" t="s">
        <v>2247</v>
      </c>
      <c r="J12477" s="40">
        <v>0</v>
      </c>
      <c r="K12477" s="40">
        <v>83.79</v>
      </c>
    </row>
    <row r="12478" spans="1:11" x14ac:dyDescent="0.35">
      <c r="A12478">
        <v>31189</v>
      </c>
      <c r="B12478" t="s">
        <v>17106</v>
      </c>
      <c r="C12478" s="70">
        <v>-50393.56</v>
      </c>
      <c r="D12478" s="70">
        <v>-16203.72</v>
      </c>
      <c r="E12478" s="71">
        <v>44607</v>
      </c>
      <c r="F12478" t="s">
        <v>7841</v>
      </c>
      <c r="G12478" t="s">
        <v>2142</v>
      </c>
      <c r="H12478" t="s">
        <v>3954</v>
      </c>
      <c r="I12478" t="s">
        <v>3953</v>
      </c>
      <c r="J12478" s="40">
        <v>0</v>
      </c>
      <c r="K12478" s="40">
        <v>11000</v>
      </c>
    </row>
    <row r="12479" spans="1:11" x14ac:dyDescent="0.35">
      <c r="A12479">
        <v>31189</v>
      </c>
      <c r="B12479" t="s">
        <v>17106</v>
      </c>
      <c r="C12479" s="70">
        <v>-50393.56</v>
      </c>
      <c r="D12479" s="70">
        <v>-16203.72</v>
      </c>
      <c r="E12479" s="71">
        <v>44651</v>
      </c>
      <c r="F12479" t="s">
        <v>6587</v>
      </c>
      <c r="G12479" t="s">
        <v>2247</v>
      </c>
      <c r="J12479" s="40">
        <v>0</v>
      </c>
      <c r="K12479" s="40">
        <v>169.71</v>
      </c>
    </row>
    <row r="12480" spans="1:11" x14ac:dyDescent="0.35">
      <c r="A12480">
        <v>31189</v>
      </c>
      <c r="B12480" t="s">
        <v>17106</v>
      </c>
      <c r="C12480" s="70">
        <v>-50393.56</v>
      </c>
      <c r="D12480" s="70">
        <v>-16203.72</v>
      </c>
      <c r="E12480" s="71">
        <v>44681</v>
      </c>
      <c r="F12480" t="s">
        <v>6339</v>
      </c>
      <c r="G12480" t="s">
        <v>2247</v>
      </c>
      <c r="J12480" s="40">
        <v>474.8</v>
      </c>
      <c r="K12480" s="40">
        <v>0</v>
      </c>
    </row>
    <row r="12481" spans="1:11" x14ac:dyDescent="0.35">
      <c r="A12481">
        <v>31189</v>
      </c>
      <c r="B12481" t="s">
        <v>17106</v>
      </c>
      <c r="C12481" s="70">
        <v>-50393.56</v>
      </c>
      <c r="D12481" s="70">
        <v>-16203.72</v>
      </c>
      <c r="E12481" s="71">
        <v>44682</v>
      </c>
      <c r="F12481" t="s">
        <v>7837</v>
      </c>
      <c r="G12481" t="s">
        <v>2142</v>
      </c>
      <c r="H12481" t="s">
        <v>7836</v>
      </c>
      <c r="I12481" t="s">
        <v>7831</v>
      </c>
      <c r="J12481" s="40">
        <v>0</v>
      </c>
      <c r="K12481" s="40">
        <v>30000</v>
      </c>
    </row>
    <row r="12482" spans="1:11" x14ac:dyDescent="0.35">
      <c r="A12482">
        <v>31189</v>
      </c>
      <c r="B12482" t="s">
        <v>17106</v>
      </c>
      <c r="C12482" s="70">
        <v>-50393.56</v>
      </c>
      <c r="D12482" s="70">
        <v>-16203.72</v>
      </c>
      <c r="E12482" s="71">
        <v>44690</v>
      </c>
      <c r="F12482" t="s">
        <v>7835</v>
      </c>
      <c r="G12482" t="s">
        <v>2142</v>
      </c>
      <c r="H12482" t="s">
        <v>7834</v>
      </c>
      <c r="I12482" t="s">
        <v>7828</v>
      </c>
      <c r="J12482" s="40">
        <v>0</v>
      </c>
      <c r="K12482" s="40">
        <v>22000</v>
      </c>
    </row>
    <row r="12483" spans="1:11" x14ac:dyDescent="0.35">
      <c r="A12483">
        <v>31189</v>
      </c>
      <c r="B12483" t="s">
        <v>17106</v>
      </c>
      <c r="C12483" s="70">
        <v>-50393.56</v>
      </c>
      <c r="D12483" s="70">
        <v>-16203.72</v>
      </c>
      <c r="E12483" s="71">
        <v>44712</v>
      </c>
      <c r="F12483" t="s">
        <v>6014</v>
      </c>
      <c r="G12483" t="s">
        <v>2247</v>
      </c>
      <c r="J12483" s="40">
        <v>0</v>
      </c>
      <c r="K12483" s="40">
        <v>430.02</v>
      </c>
    </row>
    <row r="12484" spans="1:11" x14ac:dyDescent="0.35">
      <c r="A12484">
        <v>31189</v>
      </c>
      <c r="B12484" t="s">
        <v>17106</v>
      </c>
      <c r="C12484" s="70">
        <v>-50393.56</v>
      </c>
      <c r="D12484" s="70">
        <v>-16203.72</v>
      </c>
      <c r="E12484" s="71">
        <v>44742</v>
      </c>
      <c r="F12484" t="s">
        <v>5750</v>
      </c>
      <c r="G12484" t="s">
        <v>2247</v>
      </c>
      <c r="J12484" s="40">
        <v>2921.79</v>
      </c>
      <c r="K12484" s="40">
        <v>0</v>
      </c>
    </row>
    <row r="12485" spans="1:11" x14ac:dyDescent="0.35">
      <c r="A12485">
        <v>31189</v>
      </c>
      <c r="B12485" t="s">
        <v>17106</v>
      </c>
      <c r="C12485" s="70">
        <v>-50393.56</v>
      </c>
      <c r="D12485" s="70">
        <v>-16203.72</v>
      </c>
      <c r="E12485" s="71">
        <v>44743</v>
      </c>
      <c r="F12485" t="s">
        <v>7824</v>
      </c>
      <c r="G12485" t="s">
        <v>2142</v>
      </c>
      <c r="H12485" t="s">
        <v>7823</v>
      </c>
      <c r="I12485" t="s">
        <v>7822</v>
      </c>
      <c r="J12485" s="40">
        <v>0</v>
      </c>
      <c r="K12485" s="40">
        <v>25000</v>
      </c>
    </row>
    <row r="12486" spans="1:11" x14ac:dyDescent="0.35">
      <c r="A12486">
        <v>31189</v>
      </c>
      <c r="B12486" t="s">
        <v>17106</v>
      </c>
      <c r="C12486" s="70">
        <v>-50393.56</v>
      </c>
      <c r="D12486" s="70">
        <v>-16203.72</v>
      </c>
      <c r="E12486" s="71">
        <v>44743</v>
      </c>
      <c r="F12486" t="s">
        <v>7833</v>
      </c>
      <c r="G12486" t="s">
        <v>2142</v>
      </c>
      <c r="H12486" t="s">
        <v>7832</v>
      </c>
      <c r="I12486" t="s">
        <v>7831</v>
      </c>
      <c r="J12486" s="40">
        <v>0</v>
      </c>
      <c r="K12486" s="40">
        <v>-30000</v>
      </c>
    </row>
    <row r="12487" spans="1:11" x14ac:dyDescent="0.35">
      <c r="A12487">
        <v>31189</v>
      </c>
      <c r="B12487" t="s">
        <v>17106</v>
      </c>
      <c r="C12487" s="70">
        <v>-50393.56</v>
      </c>
      <c r="D12487" s="70">
        <v>-16203.72</v>
      </c>
      <c r="E12487" s="71">
        <v>44743</v>
      </c>
      <c r="F12487" t="s">
        <v>7830</v>
      </c>
      <c r="G12487" t="s">
        <v>2142</v>
      </c>
      <c r="H12487" t="s">
        <v>7829</v>
      </c>
      <c r="I12487" t="s">
        <v>7828</v>
      </c>
      <c r="J12487" s="40">
        <v>0</v>
      </c>
      <c r="K12487" s="40">
        <v>-22000</v>
      </c>
    </row>
    <row r="12488" spans="1:11" x14ac:dyDescent="0.35">
      <c r="A12488">
        <v>31189</v>
      </c>
      <c r="B12488" t="s">
        <v>17106</v>
      </c>
      <c r="C12488" s="70">
        <v>-50393.56</v>
      </c>
      <c r="D12488" s="70">
        <v>-16203.72</v>
      </c>
      <c r="E12488" s="71">
        <v>44773</v>
      </c>
      <c r="F12488" t="s">
        <v>5445</v>
      </c>
      <c r="G12488" t="s">
        <v>2247</v>
      </c>
      <c r="J12488" s="40">
        <v>0</v>
      </c>
      <c r="K12488" s="40">
        <v>1771.8</v>
      </c>
    </row>
    <row r="12489" spans="1:11" x14ac:dyDescent="0.35">
      <c r="A12489">
        <v>31189</v>
      </c>
      <c r="B12489" t="s">
        <v>17106</v>
      </c>
      <c r="C12489" s="70">
        <v>-50393.56</v>
      </c>
      <c r="D12489" s="70">
        <v>-16203.72</v>
      </c>
      <c r="E12489" s="71">
        <v>44784</v>
      </c>
      <c r="F12489" t="s">
        <v>17114</v>
      </c>
      <c r="G12489" t="s">
        <v>15843</v>
      </c>
      <c r="H12489" t="s">
        <v>17113</v>
      </c>
      <c r="J12489" s="40">
        <v>36000</v>
      </c>
      <c r="K12489" s="40">
        <v>0</v>
      </c>
    </row>
    <row r="12490" spans="1:11" x14ac:dyDescent="0.35">
      <c r="A12490">
        <v>31189</v>
      </c>
      <c r="B12490" t="s">
        <v>17106</v>
      </c>
      <c r="C12490" s="70">
        <v>-50393.56</v>
      </c>
      <c r="D12490" s="70">
        <v>-16203.72</v>
      </c>
      <c r="E12490" s="71">
        <v>44804</v>
      </c>
      <c r="F12490" t="s">
        <v>4974</v>
      </c>
      <c r="G12490" t="s">
        <v>2247</v>
      </c>
      <c r="H12490" t="s">
        <v>2265</v>
      </c>
      <c r="J12490" s="40">
        <v>0</v>
      </c>
      <c r="K12490" s="40">
        <v>1377.57</v>
      </c>
    </row>
    <row r="12491" spans="1:11" x14ac:dyDescent="0.35">
      <c r="A12491">
        <v>31189</v>
      </c>
      <c r="B12491" t="s">
        <v>17106</v>
      </c>
      <c r="C12491" s="70">
        <v>-50393.56</v>
      </c>
      <c r="D12491" s="70">
        <v>-16203.72</v>
      </c>
      <c r="E12491" s="71">
        <v>44834</v>
      </c>
      <c r="F12491" t="s">
        <v>4839</v>
      </c>
      <c r="G12491" t="s">
        <v>2247</v>
      </c>
      <c r="H12491" t="s">
        <v>2262</v>
      </c>
      <c r="J12491" s="40">
        <v>5.21</v>
      </c>
      <c r="K12491" s="40">
        <v>0</v>
      </c>
    </row>
    <row r="12492" spans="1:11" x14ac:dyDescent="0.35">
      <c r="A12492">
        <v>31189</v>
      </c>
      <c r="B12492" t="s">
        <v>17106</v>
      </c>
      <c r="C12492" s="70">
        <v>-50393.56</v>
      </c>
      <c r="D12492" s="70">
        <v>-16203.72</v>
      </c>
      <c r="E12492" s="71">
        <v>44835</v>
      </c>
      <c r="F12492" t="s">
        <v>7821</v>
      </c>
      <c r="G12492" t="s">
        <v>2142</v>
      </c>
      <c r="H12492" t="s">
        <v>3936</v>
      </c>
      <c r="I12492" t="s">
        <v>3935</v>
      </c>
      <c r="J12492" s="40">
        <v>0</v>
      </c>
      <c r="K12492" s="40">
        <v>27334.06</v>
      </c>
    </row>
    <row r="12493" spans="1:11" x14ac:dyDescent="0.35">
      <c r="A12493">
        <v>31189</v>
      </c>
      <c r="B12493" t="s">
        <v>17106</v>
      </c>
      <c r="C12493" s="70">
        <v>-50393.56</v>
      </c>
      <c r="D12493" s="70">
        <v>-16203.72</v>
      </c>
      <c r="E12493" s="71">
        <v>44865</v>
      </c>
      <c r="F12493" t="s">
        <v>4315</v>
      </c>
      <c r="G12493" t="s">
        <v>2247</v>
      </c>
      <c r="H12493" t="s">
        <v>1919</v>
      </c>
      <c r="I12493" t="s">
        <v>1919</v>
      </c>
      <c r="J12493" s="40">
        <v>0</v>
      </c>
      <c r="K12493" s="40">
        <v>1046.57</v>
      </c>
    </row>
    <row r="12494" spans="1:11" x14ac:dyDescent="0.35">
      <c r="A12494">
        <v>31189</v>
      </c>
      <c r="B12494" t="s">
        <v>17106</v>
      </c>
      <c r="C12494" s="70">
        <v>-50393.56</v>
      </c>
      <c r="D12494" s="70">
        <v>-16203.72</v>
      </c>
      <c r="E12494" s="71">
        <v>44888</v>
      </c>
      <c r="F12494" t="s">
        <v>17112</v>
      </c>
      <c r="G12494" t="s">
        <v>15843</v>
      </c>
      <c r="H12494" t="s">
        <v>17111</v>
      </c>
      <c r="I12494" t="s">
        <v>17110</v>
      </c>
      <c r="J12494" s="40">
        <v>28291.91</v>
      </c>
      <c r="K12494" s="40">
        <v>0</v>
      </c>
    </row>
    <row r="12495" spans="1:11" x14ac:dyDescent="0.35">
      <c r="A12495">
        <v>31189</v>
      </c>
      <c r="B12495" t="s">
        <v>17106</v>
      </c>
      <c r="C12495" s="70">
        <v>-50393.56</v>
      </c>
      <c r="D12495" s="70">
        <v>-16203.72</v>
      </c>
      <c r="E12495" s="71">
        <v>44895</v>
      </c>
      <c r="F12495" t="s">
        <v>4136</v>
      </c>
      <c r="G12495" t="s">
        <v>2247</v>
      </c>
      <c r="H12495" t="s">
        <v>1916</v>
      </c>
      <c r="I12495" t="s">
        <v>1916</v>
      </c>
      <c r="J12495" s="40">
        <v>0</v>
      </c>
      <c r="K12495" s="40">
        <v>644.37</v>
      </c>
    </row>
    <row r="12496" spans="1:11" x14ac:dyDescent="0.35">
      <c r="A12496">
        <v>31189</v>
      </c>
      <c r="B12496" t="s">
        <v>17106</v>
      </c>
      <c r="C12496" s="70">
        <v>-50393.56</v>
      </c>
      <c r="D12496" s="70">
        <v>-16203.72</v>
      </c>
      <c r="E12496" s="71">
        <v>44895</v>
      </c>
      <c r="F12496" t="s">
        <v>3955</v>
      </c>
      <c r="G12496" t="s">
        <v>1907</v>
      </c>
      <c r="H12496" t="s">
        <v>3954</v>
      </c>
      <c r="I12496" t="s">
        <v>3953</v>
      </c>
      <c r="J12496" s="40">
        <v>370.83</v>
      </c>
      <c r="K12496" s="40">
        <v>0</v>
      </c>
    </row>
    <row r="12497" spans="1:11" x14ac:dyDescent="0.35">
      <c r="A12497">
        <v>31189</v>
      </c>
      <c r="B12497" t="s">
        <v>17106</v>
      </c>
      <c r="C12497" s="70">
        <v>-50393.56</v>
      </c>
      <c r="D12497" s="70">
        <v>-16203.72</v>
      </c>
      <c r="E12497" s="71">
        <v>44895</v>
      </c>
      <c r="F12497" t="s">
        <v>3952</v>
      </c>
      <c r="G12497" t="s">
        <v>2247</v>
      </c>
      <c r="H12497" t="s">
        <v>1916</v>
      </c>
      <c r="I12497" t="s">
        <v>1916</v>
      </c>
      <c r="J12497" s="40">
        <v>0</v>
      </c>
      <c r="K12497" s="40">
        <v>7.2</v>
      </c>
    </row>
    <row r="12498" spans="1:11" x14ac:dyDescent="0.35">
      <c r="A12498">
        <v>31189</v>
      </c>
      <c r="B12498" t="s">
        <v>17106</v>
      </c>
      <c r="C12498" s="70">
        <v>-50393.56</v>
      </c>
      <c r="D12498" s="70">
        <v>-16203.72</v>
      </c>
      <c r="E12498" s="71">
        <v>44897</v>
      </c>
      <c r="F12498" t="s">
        <v>17109</v>
      </c>
      <c r="G12498" t="s">
        <v>15843</v>
      </c>
      <c r="H12498" t="s">
        <v>17108</v>
      </c>
      <c r="I12498" t="s">
        <v>17107</v>
      </c>
      <c r="J12498" s="40">
        <v>512.47</v>
      </c>
      <c r="K12498" s="40">
        <v>0</v>
      </c>
    </row>
    <row r="12499" spans="1:11" x14ac:dyDescent="0.35">
      <c r="A12499">
        <v>31189</v>
      </c>
      <c r="B12499" t="s">
        <v>17106</v>
      </c>
      <c r="C12499" s="70">
        <v>-50393.56</v>
      </c>
      <c r="D12499" s="70">
        <v>-16203.72</v>
      </c>
      <c r="E12499" s="71">
        <v>44897</v>
      </c>
      <c r="F12499" t="s">
        <v>3937</v>
      </c>
      <c r="G12499" t="s">
        <v>1907</v>
      </c>
      <c r="H12499" t="s">
        <v>3936</v>
      </c>
      <c r="I12499" t="s">
        <v>3935</v>
      </c>
      <c r="J12499" s="40">
        <v>217.44</v>
      </c>
      <c r="K12499" s="40">
        <v>0</v>
      </c>
    </row>
    <row r="12500" spans="1:11" x14ac:dyDescent="0.35">
      <c r="A12500">
        <v>31189</v>
      </c>
      <c r="B12500" t="s">
        <v>17106</v>
      </c>
      <c r="C12500" s="70">
        <v>-50393.56</v>
      </c>
      <c r="D12500" s="70">
        <v>-16203.72</v>
      </c>
      <c r="E12500" s="71">
        <v>44926</v>
      </c>
      <c r="F12500" t="s">
        <v>3786</v>
      </c>
      <c r="G12500" t="s">
        <v>2247</v>
      </c>
      <c r="H12500" t="s">
        <v>1911</v>
      </c>
      <c r="I12500" t="s">
        <v>1911</v>
      </c>
      <c r="J12500" s="40">
        <v>0</v>
      </c>
      <c r="K12500" s="40">
        <v>13.15</v>
      </c>
    </row>
    <row r="12501" spans="1:11" x14ac:dyDescent="0.35">
      <c r="A12501">
        <v>31191</v>
      </c>
      <c r="B12501" t="s">
        <v>17105</v>
      </c>
      <c r="C12501" s="70">
        <v>-35.1</v>
      </c>
      <c r="D12501" s="70">
        <v>0</v>
      </c>
      <c r="E12501" s="71">
        <v>44592</v>
      </c>
      <c r="F12501" t="s">
        <v>6897</v>
      </c>
      <c r="G12501" t="s">
        <v>2247</v>
      </c>
      <c r="J12501" s="40">
        <v>0</v>
      </c>
      <c r="K12501" s="40">
        <v>0</v>
      </c>
    </row>
    <row r="12502" spans="1:11" x14ac:dyDescent="0.35">
      <c r="A12502">
        <v>31191</v>
      </c>
      <c r="B12502" t="s">
        <v>17105</v>
      </c>
      <c r="C12502" s="70">
        <v>-35.1</v>
      </c>
      <c r="D12502" s="70">
        <v>0</v>
      </c>
      <c r="E12502" s="71">
        <v>44651</v>
      </c>
      <c r="F12502" t="s">
        <v>6610</v>
      </c>
      <c r="G12502" t="s">
        <v>2247</v>
      </c>
      <c r="J12502" s="40">
        <v>0</v>
      </c>
      <c r="K12502" s="40">
        <v>0</v>
      </c>
    </row>
    <row r="12503" spans="1:11" x14ac:dyDescent="0.35">
      <c r="A12503">
        <v>31192</v>
      </c>
      <c r="B12503" t="s">
        <v>170</v>
      </c>
      <c r="C12503" s="70">
        <v>74.64</v>
      </c>
      <c r="D12503" s="70">
        <v>24</v>
      </c>
      <c r="E12503" s="71">
        <v>44592</v>
      </c>
      <c r="F12503" t="s">
        <v>15857</v>
      </c>
      <c r="G12503" t="s">
        <v>1912</v>
      </c>
      <c r="J12503" s="40">
        <v>24</v>
      </c>
      <c r="K12503" s="40">
        <v>0</v>
      </c>
    </row>
    <row r="12504" spans="1:11" x14ac:dyDescent="0.35">
      <c r="A12504">
        <v>31192</v>
      </c>
      <c r="B12504" t="s">
        <v>170</v>
      </c>
      <c r="C12504" s="70">
        <v>74.64</v>
      </c>
      <c r="D12504" s="70">
        <v>24</v>
      </c>
      <c r="E12504" s="71">
        <v>44592</v>
      </c>
      <c r="F12504" t="s">
        <v>6896</v>
      </c>
      <c r="G12504" t="s">
        <v>2247</v>
      </c>
      <c r="J12504" s="40">
        <v>0</v>
      </c>
      <c r="K12504" s="40">
        <v>0</v>
      </c>
    </row>
    <row r="12505" spans="1:11" x14ac:dyDescent="0.35">
      <c r="A12505">
        <v>31192</v>
      </c>
      <c r="B12505" t="s">
        <v>170</v>
      </c>
      <c r="C12505" s="70">
        <v>74.64</v>
      </c>
      <c r="D12505" s="70">
        <v>24</v>
      </c>
      <c r="E12505" s="71">
        <v>44620</v>
      </c>
      <c r="F12505" t="s">
        <v>15855</v>
      </c>
      <c r="G12505" t="s">
        <v>1912</v>
      </c>
      <c r="J12505" s="40">
        <v>24</v>
      </c>
      <c r="K12505" s="40">
        <v>0</v>
      </c>
    </row>
    <row r="12506" spans="1:11" x14ac:dyDescent="0.35">
      <c r="A12506">
        <v>31192</v>
      </c>
      <c r="B12506" t="s">
        <v>170</v>
      </c>
      <c r="C12506" s="70">
        <v>74.64</v>
      </c>
      <c r="D12506" s="70">
        <v>24</v>
      </c>
      <c r="E12506" s="71">
        <v>44651</v>
      </c>
      <c r="F12506" t="s">
        <v>15852</v>
      </c>
      <c r="G12506" t="s">
        <v>1912</v>
      </c>
      <c r="J12506" s="40">
        <v>24</v>
      </c>
      <c r="K12506" s="40">
        <v>0</v>
      </c>
    </row>
    <row r="12507" spans="1:11" x14ac:dyDescent="0.35">
      <c r="A12507">
        <v>31192</v>
      </c>
      <c r="B12507" t="s">
        <v>170</v>
      </c>
      <c r="C12507" s="70">
        <v>74.64</v>
      </c>
      <c r="D12507" s="70">
        <v>24</v>
      </c>
      <c r="E12507" s="71">
        <v>44651</v>
      </c>
      <c r="F12507" t="s">
        <v>6609</v>
      </c>
      <c r="G12507" t="s">
        <v>2247</v>
      </c>
      <c r="J12507" s="40">
        <v>0</v>
      </c>
      <c r="K12507" s="40">
        <v>0</v>
      </c>
    </row>
    <row r="12508" spans="1:11" x14ac:dyDescent="0.35">
      <c r="A12508">
        <v>31192</v>
      </c>
      <c r="B12508" t="s">
        <v>170</v>
      </c>
      <c r="C12508" s="70">
        <v>74.64</v>
      </c>
      <c r="D12508" s="70">
        <v>24</v>
      </c>
      <c r="E12508" s="71">
        <v>44681</v>
      </c>
      <c r="F12508" t="s">
        <v>6354</v>
      </c>
      <c r="G12508" t="s">
        <v>2247</v>
      </c>
      <c r="J12508" s="40">
        <v>0</v>
      </c>
      <c r="K12508" s="40">
        <v>0</v>
      </c>
    </row>
    <row r="12509" spans="1:11" x14ac:dyDescent="0.35">
      <c r="A12509">
        <v>31192</v>
      </c>
      <c r="B12509" t="s">
        <v>170</v>
      </c>
      <c r="C12509" s="70">
        <v>74.64</v>
      </c>
      <c r="D12509" s="70">
        <v>24</v>
      </c>
      <c r="E12509" s="71">
        <v>44712</v>
      </c>
      <c r="F12509" t="s">
        <v>6041</v>
      </c>
      <c r="G12509" t="s">
        <v>2247</v>
      </c>
      <c r="J12509" s="40">
        <v>0</v>
      </c>
      <c r="K12509" s="40">
        <v>0</v>
      </c>
    </row>
    <row r="12510" spans="1:11" x14ac:dyDescent="0.35">
      <c r="A12510">
        <v>31192</v>
      </c>
      <c r="B12510" t="s">
        <v>170</v>
      </c>
      <c r="C12510" s="70">
        <v>74.64</v>
      </c>
      <c r="D12510" s="70">
        <v>24</v>
      </c>
      <c r="E12510" s="71">
        <v>44742</v>
      </c>
      <c r="F12510" t="s">
        <v>5793</v>
      </c>
      <c r="G12510" t="s">
        <v>2247</v>
      </c>
      <c r="J12510" s="40">
        <v>0</v>
      </c>
      <c r="K12510" s="40">
        <v>0</v>
      </c>
    </row>
    <row r="12511" spans="1:11" x14ac:dyDescent="0.35">
      <c r="A12511">
        <v>31192</v>
      </c>
      <c r="B12511" t="s">
        <v>170</v>
      </c>
      <c r="C12511" s="70">
        <v>74.64</v>
      </c>
      <c r="D12511" s="70">
        <v>24</v>
      </c>
      <c r="E12511" s="71">
        <v>44773</v>
      </c>
      <c r="F12511" t="s">
        <v>5494</v>
      </c>
      <c r="G12511" t="s">
        <v>2247</v>
      </c>
      <c r="J12511" s="40">
        <v>0</v>
      </c>
      <c r="K12511" s="40">
        <v>0</v>
      </c>
    </row>
    <row r="12512" spans="1:11" x14ac:dyDescent="0.35">
      <c r="A12512">
        <v>31192</v>
      </c>
      <c r="B12512" t="s">
        <v>170</v>
      </c>
      <c r="C12512" s="70">
        <v>74.64</v>
      </c>
      <c r="D12512" s="70">
        <v>24</v>
      </c>
      <c r="E12512" s="71">
        <v>44804</v>
      </c>
      <c r="F12512" t="s">
        <v>5020</v>
      </c>
      <c r="G12512" t="s">
        <v>2247</v>
      </c>
      <c r="H12512" t="s">
        <v>2265</v>
      </c>
      <c r="J12512" s="40">
        <v>0</v>
      </c>
      <c r="K12512" s="40">
        <v>0</v>
      </c>
    </row>
    <row r="12513" spans="1:11" x14ac:dyDescent="0.35">
      <c r="A12513">
        <v>31192</v>
      </c>
      <c r="B12513" t="s">
        <v>170</v>
      </c>
      <c r="C12513" s="70">
        <v>74.64</v>
      </c>
      <c r="D12513" s="70">
        <v>24</v>
      </c>
      <c r="E12513" s="71">
        <v>44834</v>
      </c>
      <c r="F12513" t="s">
        <v>4895</v>
      </c>
      <c r="G12513" t="s">
        <v>2247</v>
      </c>
      <c r="H12513" t="s">
        <v>2262</v>
      </c>
      <c r="J12513" s="40">
        <v>0</v>
      </c>
      <c r="K12513" s="40">
        <v>0</v>
      </c>
    </row>
    <row r="12514" spans="1:11" x14ac:dyDescent="0.35">
      <c r="A12514">
        <v>31192</v>
      </c>
      <c r="B12514" t="s">
        <v>170</v>
      </c>
      <c r="C12514" s="70">
        <v>74.64</v>
      </c>
      <c r="D12514" s="70">
        <v>24</v>
      </c>
      <c r="E12514" s="71">
        <v>44865</v>
      </c>
      <c r="F12514" t="s">
        <v>4378</v>
      </c>
      <c r="G12514" t="s">
        <v>2247</v>
      </c>
      <c r="H12514" t="s">
        <v>1919</v>
      </c>
      <c r="I12514" t="s">
        <v>1919</v>
      </c>
      <c r="J12514" s="40">
        <v>0</v>
      </c>
      <c r="K12514" s="40">
        <v>0</v>
      </c>
    </row>
    <row r="12515" spans="1:11" x14ac:dyDescent="0.35">
      <c r="A12515">
        <v>31192</v>
      </c>
      <c r="B12515" t="s">
        <v>170</v>
      </c>
      <c r="C12515" s="70">
        <v>74.64</v>
      </c>
      <c r="D12515" s="70">
        <v>24</v>
      </c>
      <c r="E12515" s="71">
        <v>44895</v>
      </c>
      <c r="F12515" t="s">
        <v>4206</v>
      </c>
      <c r="G12515" t="s">
        <v>2247</v>
      </c>
      <c r="H12515" t="s">
        <v>1916</v>
      </c>
      <c r="I12515" t="s">
        <v>1916</v>
      </c>
      <c r="J12515" s="40">
        <v>0</v>
      </c>
      <c r="K12515" s="40">
        <v>0</v>
      </c>
    </row>
    <row r="12516" spans="1:11" x14ac:dyDescent="0.35">
      <c r="A12516">
        <v>31192</v>
      </c>
      <c r="B12516" t="s">
        <v>170</v>
      </c>
      <c r="C12516" s="70">
        <v>74.64</v>
      </c>
      <c r="D12516" s="70">
        <v>24</v>
      </c>
      <c r="E12516" s="71">
        <v>44926</v>
      </c>
      <c r="F12516" t="s">
        <v>3848</v>
      </c>
      <c r="G12516" t="s">
        <v>2247</v>
      </c>
      <c r="H12516" t="s">
        <v>1911</v>
      </c>
      <c r="I12516" t="s">
        <v>1911</v>
      </c>
      <c r="J12516" s="40">
        <v>0</v>
      </c>
      <c r="K12516" s="40">
        <v>0</v>
      </c>
    </row>
    <row r="12517" spans="1:11" x14ac:dyDescent="0.35">
      <c r="A12517">
        <v>31193</v>
      </c>
      <c r="B12517" t="s">
        <v>17102</v>
      </c>
      <c r="C12517" s="70">
        <v>0</v>
      </c>
      <c r="D12517" s="70">
        <v>0</v>
      </c>
      <c r="E12517" s="71">
        <v>44562</v>
      </c>
      <c r="F12517" t="s">
        <v>2504</v>
      </c>
      <c r="G12517" t="s">
        <v>2142</v>
      </c>
      <c r="H12517" t="s">
        <v>2503</v>
      </c>
      <c r="I12517" t="s">
        <v>2502</v>
      </c>
      <c r="J12517" s="40">
        <v>0</v>
      </c>
      <c r="K12517" s="40">
        <v>10086.64</v>
      </c>
    </row>
    <row r="12518" spans="1:11" x14ac:dyDescent="0.35">
      <c r="A12518">
        <v>31193</v>
      </c>
      <c r="B12518" t="s">
        <v>17102</v>
      </c>
      <c r="C12518" s="70">
        <v>0</v>
      </c>
      <c r="D12518" s="70">
        <v>0</v>
      </c>
      <c r="E12518" s="71">
        <v>44588</v>
      </c>
      <c r="F12518" t="s">
        <v>17104</v>
      </c>
      <c r="G12518" t="s">
        <v>15843</v>
      </c>
      <c r="H12518" t="s">
        <v>17103</v>
      </c>
      <c r="J12518" s="40">
        <v>9988.1</v>
      </c>
      <c r="K12518" s="40">
        <v>0</v>
      </c>
    </row>
    <row r="12519" spans="1:11" x14ac:dyDescent="0.35">
      <c r="A12519">
        <v>31193</v>
      </c>
      <c r="B12519" t="s">
        <v>17102</v>
      </c>
      <c r="C12519" s="70">
        <v>0</v>
      </c>
      <c r="D12519" s="70">
        <v>0</v>
      </c>
      <c r="E12519" s="71">
        <v>44592</v>
      </c>
      <c r="F12519" t="s">
        <v>6887</v>
      </c>
      <c r="G12519" t="s">
        <v>2247</v>
      </c>
      <c r="J12519" s="40">
        <v>0</v>
      </c>
      <c r="K12519" s="40">
        <v>2.48</v>
      </c>
    </row>
    <row r="12520" spans="1:11" x14ac:dyDescent="0.35">
      <c r="A12520">
        <v>31193</v>
      </c>
      <c r="B12520" t="s">
        <v>17102</v>
      </c>
      <c r="C12520" s="70">
        <v>0</v>
      </c>
      <c r="D12520" s="70">
        <v>0</v>
      </c>
      <c r="E12520" s="71">
        <v>44592</v>
      </c>
      <c r="F12520" t="s">
        <v>6725</v>
      </c>
      <c r="G12520" t="s">
        <v>2247</v>
      </c>
      <c r="H12520" t="s">
        <v>6720</v>
      </c>
      <c r="I12520" t="s">
        <v>6720</v>
      </c>
      <c r="J12520" s="40">
        <v>101.02</v>
      </c>
      <c r="K12520" s="40">
        <v>0</v>
      </c>
    </row>
    <row r="12521" spans="1:11" x14ac:dyDescent="0.35">
      <c r="A12521">
        <v>31193</v>
      </c>
      <c r="B12521" t="s">
        <v>17102</v>
      </c>
      <c r="C12521" s="70">
        <v>0</v>
      </c>
      <c r="D12521" s="70">
        <v>0</v>
      </c>
      <c r="E12521" s="71">
        <v>44651</v>
      </c>
      <c r="F12521" t="s">
        <v>6596</v>
      </c>
      <c r="G12521" t="s">
        <v>2247</v>
      </c>
      <c r="J12521" s="40">
        <v>101.02</v>
      </c>
      <c r="K12521" s="40">
        <v>0</v>
      </c>
    </row>
    <row r="12522" spans="1:11" x14ac:dyDescent="0.35">
      <c r="A12522">
        <v>31193</v>
      </c>
      <c r="B12522" t="s">
        <v>17102</v>
      </c>
      <c r="C12522" s="70">
        <v>0</v>
      </c>
      <c r="D12522" s="70">
        <v>0</v>
      </c>
      <c r="E12522" s="71">
        <v>44926</v>
      </c>
      <c r="F12522" t="s">
        <v>3526</v>
      </c>
      <c r="G12522" t="s">
        <v>2247</v>
      </c>
      <c r="H12522" t="s">
        <v>1911</v>
      </c>
      <c r="I12522" t="s">
        <v>1911</v>
      </c>
      <c r="J12522" s="40">
        <v>0</v>
      </c>
      <c r="K12522" s="40">
        <v>101.02</v>
      </c>
    </row>
    <row r="12523" spans="1:11" x14ac:dyDescent="0.35">
      <c r="A12523">
        <v>31194</v>
      </c>
      <c r="B12523" t="s">
        <v>696</v>
      </c>
      <c r="C12523" s="70">
        <v>0</v>
      </c>
      <c r="D12523" s="70">
        <v>0</v>
      </c>
      <c r="E12523" s="71">
        <v>44567</v>
      </c>
      <c r="F12523" t="s">
        <v>16188</v>
      </c>
      <c r="G12523" t="s">
        <v>2142</v>
      </c>
      <c r="H12523" t="s">
        <v>14707</v>
      </c>
      <c r="I12523" t="s">
        <v>14706</v>
      </c>
      <c r="J12523" s="40">
        <v>0</v>
      </c>
      <c r="K12523" s="40">
        <v>1908.06</v>
      </c>
    </row>
    <row r="12524" spans="1:11" x14ac:dyDescent="0.35">
      <c r="A12524">
        <v>31194</v>
      </c>
      <c r="B12524" t="s">
        <v>696</v>
      </c>
      <c r="C12524" s="70">
        <v>0</v>
      </c>
      <c r="D12524" s="70">
        <v>0</v>
      </c>
      <c r="E12524" s="71">
        <v>44567</v>
      </c>
      <c r="F12524" t="s">
        <v>16187</v>
      </c>
      <c r="G12524" t="s">
        <v>2142</v>
      </c>
      <c r="H12524" t="s">
        <v>14704</v>
      </c>
      <c r="I12524" t="s">
        <v>14703</v>
      </c>
      <c r="J12524" s="40">
        <v>0</v>
      </c>
      <c r="K12524" s="40">
        <v>7632.26</v>
      </c>
    </row>
    <row r="12525" spans="1:11" x14ac:dyDescent="0.35">
      <c r="A12525">
        <v>31194</v>
      </c>
      <c r="B12525" t="s">
        <v>696</v>
      </c>
      <c r="C12525" s="70">
        <v>0</v>
      </c>
      <c r="D12525" s="70">
        <v>0</v>
      </c>
      <c r="E12525" s="71">
        <v>44578</v>
      </c>
      <c r="F12525" t="s">
        <v>17101</v>
      </c>
      <c r="G12525" t="s">
        <v>15843</v>
      </c>
      <c r="H12525" t="s">
        <v>17100</v>
      </c>
      <c r="J12525" s="40">
        <v>7696.18</v>
      </c>
      <c r="K12525" s="40">
        <v>0</v>
      </c>
    </row>
    <row r="12526" spans="1:11" x14ac:dyDescent="0.35">
      <c r="A12526">
        <v>31194</v>
      </c>
      <c r="B12526" t="s">
        <v>696</v>
      </c>
      <c r="C12526" s="70">
        <v>0</v>
      </c>
      <c r="D12526" s="70">
        <v>0</v>
      </c>
      <c r="E12526" s="71">
        <v>44578</v>
      </c>
      <c r="F12526" t="s">
        <v>17099</v>
      </c>
      <c r="G12526" t="s">
        <v>15843</v>
      </c>
      <c r="H12526" t="s">
        <v>17098</v>
      </c>
      <c r="J12526" s="40">
        <v>1924.05</v>
      </c>
      <c r="K12526" s="40">
        <v>0</v>
      </c>
    </row>
    <row r="12527" spans="1:11" x14ac:dyDescent="0.35">
      <c r="A12527">
        <v>31194</v>
      </c>
      <c r="B12527" t="s">
        <v>696</v>
      </c>
      <c r="C12527" s="70">
        <v>0</v>
      </c>
      <c r="D12527" s="70">
        <v>0</v>
      </c>
      <c r="E12527" s="71">
        <v>44592</v>
      </c>
      <c r="F12527" t="s">
        <v>6882</v>
      </c>
      <c r="G12527" t="s">
        <v>2247</v>
      </c>
      <c r="J12527" s="40">
        <v>0</v>
      </c>
      <c r="K12527" s="40">
        <v>149.69999999999999</v>
      </c>
    </row>
    <row r="12528" spans="1:11" x14ac:dyDescent="0.35">
      <c r="A12528">
        <v>31194</v>
      </c>
      <c r="B12528" t="s">
        <v>696</v>
      </c>
      <c r="C12528" s="70">
        <v>0</v>
      </c>
      <c r="D12528" s="70">
        <v>0</v>
      </c>
      <c r="E12528" s="71">
        <v>44592</v>
      </c>
      <c r="F12528" t="s">
        <v>6724</v>
      </c>
      <c r="G12528" t="s">
        <v>2247</v>
      </c>
      <c r="H12528" t="s">
        <v>6720</v>
      </c>
      <c r="I12528" t="s">
        <v>6720</v>
      </c>
      <c r="J12528" s="40">
        <v>69.790000000000006</v>
      </c>
      <c r="K12528" s="40">
        <v>0</v>
      </c>
    </row>
    <row r="12529" spans="1:11" x14ac:dyDescent="0.35">
      <c r="A12529">
        <v>31194</v>
      </c>
      <c r="B12529" t="s">
        <v>696</v>
      </c>
      <c r="C12529" s="70">
        <v>0</v>
      </c>
      <c r="D12529" s="70">
        <v>0</v>
      </c>
      <c r="E12529" s="71">
        <v>44651</v>
      </c>
      <c r="F12529" t="s">
        <v>6592</v>
      </c>
      <c r="G12529" t="s">
        <v>2247</v>
      </c>
      <c r="J12529" s="40">
        <v>69.790000000000006</v>
      </c>
      <c r="K12529" s="40">
        <v>0</v>
      </c>
    </row>
    <row r="12530" spans="1:11" x14ac:dyDescent="0.35">
      <c r="A12530">
        <v>31194</v>
      </c>
      <c r="B12530" t="s">
        <v>696</v>
      </c>
      <c r="C12530" s="70">
        <v>0</v>
      </c>
      <c r="D12530" s="70">
        <v>0</v>
      </c>
      <c r="E12530" s="71">
        <v>44900</v>
      </c>
      <c r="F12530" t="s">
        <v>15980</v>
      </c>
      <c r="G12530" t="s">
        <v>2142</v>
      </c>
      <c r="H12530" t="s">
        <v>15979</v>
      </c>
      <c r="I12530" t="s">
        <v>15978</v>
      </c>
      <c r="J12530" s="40">
        <v>0</v>
      </c>
      <c r="K12530" s="40">
        <v>18012.89</v>
      </c>
    </row>
    <row r="12531" spans="1:11" x14ac:dyDescent="0.35">
      <c r="A12531">
        <v>31194</v>
      </c>
      <c r="B12531" t="s">
        <v>696</v>
      </c>
      <c r="C12531" s="70">
        <v>0</v>
      </c>
      <c r="D12531" s="70">
        <v>0</v>
      </c>
      <c r="E12531" s="71">
        <v>44900</v>
      </c>
      <c r="F12531" t="s">
        <v>8659</v>
      </c>
      <c r="G12531" t="s">
        <v>2142</v>
      </c>
      <c r="H12531" t="s">
        <v>8658</v>
      </c>
      <c r="I12531" t="s">
        <v>8657</v>
      </c>
      <c r="J12531" s="40">
        <v>0</v>
      </c>
      <c r="K12531" s="40">
        <v>15857.93</v>
      </c>
    </row>
    <row r="12532" spans="1:11" x14ac:dyDescent="0.35">
      <c r="A12532">
        <v>31194</v>
      </c>
      <c r="B12532" t="s">
        <v>696</v>
      </c>
      <c r="C12532" s="70">
        <v>0</v>
      </c>
      <c r="D12532" s="70">
        <v>0</v>
      </c>
      <c r="E12532" s="71">
        <v>44926</v>
      </c>
      <c r="F12532" t="s">
        <v>3791</v>
      </c>
      <c r="G12532" t="s">
        <v>2247</v>
      </c>
      <c r="H12532" t="s">
        <v>1911</v>
      </c>
      <c r="I12532" t="s">
        <v>1911</v>
      </c>
      <c r="J12532" s="40">
        <v>691.34</v>
      </c>
      <c r="K12532" s="40">
        <v>0</v>
      </c>
    </row>
    <row r="12533" spans="1:11" x14ac:dyDescent="0.35">
      <c r="A12533">
        <v>31194</v>
      </c>
      <c r="B12533" t="s">
        <v>696</v>
      </c>
      <c r="C12533" s="70">
        <v>0</v>
      </c>
      <c r="D12533" s="70">
        <v>0</v>
      </c>
      <c r="E12533" s="71">
        <v>44926</v>
      </c>
      <c r="F12533" t="s">
        <v>3524</v>
      </c>
      <c r="G12533" t="s">
        <v>2247</v>
      </c>
      <c r="H12533" t="s">
        <v>1911</v>
      </c>
      <c r="I12533" t="s">
        <v>1911</v>
      </c>
      <c r="J12533" s="40">
        <v>0</v>
      </c>
      <c r="K12533" s="40">
        <v>69.790000000000006</v>
      </c>
    </row>
    <row r="12534" spans="1:11" x14ac:dyDescent="0.35">
      <c r="A12534">
        <v>31195</v>
      </c>
      <c r="B12534" t="s">
        <v>17095</v>
      </c>
      <c r="C12534" s="70">
        <v>0</v>
      </c>
      <c r="D12534" s="70">
        <v>0</v>
      </c>
      <c r="E12534" s="71">
        <v>44562</v>
      </c>
      <c r="F12534" t="s">
        <v>2501</v>
      </c>
      <c r="G12534" t="s">
        <v>2142</v>
      </c>
      <c r="H12534" t="s">
        <v>2500</v>
      </c>
      <c r="I12534" t="s">
        <v>2499</v>
      </c>
      <c r="J12534" s="40">
        <v>0</v>
      </c>
      <c r="K12534" s="40">
        <v>16865.38</v>
      </c>
    </row>
    <row r="12535" spans="1:11" x14ac:dyDescent="0.35">
      <c r="A12535">
        <v>31195</v>
      </c>
      <c r="B12535" t="s">
        <v>17095</v>
      </c>
      <c r="C12535" s="70">
        <v>0</v>
      </c>
      <c r="D12535" s="70">
        <v>0</v>
      </c>
      <c r="E12535" s="71">
        <v>44578</v>
      </c>
      <c r="F12535" t="s">
        <v>17097</v>
      </c>
      <c r="G12535" t="s">
        <v>15843</v>
      </c>
      <c r="H12535" t="s">
        <v>17096</v>
      </c>
      <c r="J12535" s="40">
        <v>17369.66</v>
      </c>
      <c r="K12535" s="40">
        <v>0</v>
      </c>
    </row>
    <row r="12536" spans="1:11" x14ac:dyDescent="0.35">
      <c r="A12536">
        <v>31195</v>
      </c>
      <c r="B12536" t="s">
        <v>17095</v>
      </c>
      <c r="C12536" s="70">
        <v>0</v>
      </c>
      <c r="D12536" s="70">
        <v>0</v>
      </c>
      <c r="E12536" s="71">
        <v>44592</v>
      </c>
      <c r="F12536" t="s">
        <v>6881</v>
      </c>
      <c r="G12536" t="s">
        <v>2247</v>
      </c>
      <c r="J12536" s="40">
        <v>0</v>
      </c>
      <c r="K12536" s="40">
        <v>301.77</v>
      </c>
    </row>
    <row r="12537" spans="1:11" x14ac:dyDescent="0.35">
      <c r="A12537">
        <v>31195</v>
      </c>
      <c r="B12537" t="s">
        <v>17095</v>
      </c>
      <c r="C12537" s="70">
        <v>0</v>
      </c>
      <c r="D12537" s="70">
        <v>0</v>
      </c>
      <c r="E12537" s="71">
        <v>44592</v>
      </c>
      <c r="F12537" t="s">
        <v>6723</v>
      </c>
      <c r="G12537" t="s">
        <v>2247</v>
      </c>
      <c r="H12537" t="s">
        <v>6720</v>
      </c>
      <c r="I12537" t="s">
        <v>6720</v>
      </c>
      <c r="J12537" s="40">
        <v>0</v>
      </c>
      <c r="K12537" s="40">
        <v>202.51</v>
      </c>
    </row>
    <row r="12538" spans="1:11" x14ac:dyDescent="0.35">
      <c r="A12538">
        <v>31195</v>
      </c>
      <c r="B12538" t="s">
        <v>17095</v>
      </c>
      <c r="C12538" s="70">
        <v>0</v>
      </c>
      <c r="D12538" s="70">
        <v>0</v>
      </c>
      <c r="E12538" s="71">
        <v>44651</v>
      </c>
      <c r="F12538" t="s">
        <v>6591</v>
      </c>
      <c r="G12538" t="s">
        <v>2247</v>
      </c>
      <c r="J12538" s="40">
        <v>0</v>
      </c>
      <c r="K12538" s="40">
        <v>202.51</v>
      </c>
    </row>
    <row r="12539" spans="1:11" x14ac:dyDescent="0.35">
      <c r="A12539">
        <v>31195</v>
      </c>
      <c r="B12539" t="s">
        <v>17095</v>
      </c>
      <c r="C12539" s="70">
        <v>0</v>
      </c>
      <c r="D12539" s="70">
        <v>0</v>
      </c>
      <c r="E12539" s="71">
        <v>44926</v>
      </c>
      <c r="F12539" t="s">
        <v>3523</v>
      </c>
      <c r="G12539" t="s">
        <v>2247</v>
      </c>
      <c r="H12539" t="s">
        <v>1911</v>
      </c>
      <c r="I12539" t="s">
        <v>1911</v>
      </c>
      <c r="J12539" s="40">
        <v>202.51</v>
      </c>
      <c r="K12539" s="40">
        <v>0</v>
      </c>
    </row>
    <row r="12540" spans="1:11" x14ac:dyDescent="0.35">
      <c r="A12540">
        <v>31196</v>
      </c>
      <c r="B12540" t="s">
        <v>171</v>
      </c>
      <c r="C12540" s="70">
        <v>0</v>
      </c>
      <c r="D12540" s="70">
        <v>0</v>
      </c>
      <c r="E12540" s="71">
        <v>44572</v>
      </c>
      <c r="F12540" t="s">
        <v>17094</v>
      </c>
      <c r="G12540" t="s">
        <v>1912</v>
      </c>
      <c r="J12540" s="40">
        <v>257.45</v>
      </c>
      <c r="K12540" s="40">
        <v>0</v>
      </c>
    </row>
    <row r="12541" spans="1:11" x14ac:dyDescent="0.35">
      <c r="A12541">
        <v>31196</v>
      </c>
      <c r="B12541" t="s">
        <v>171</v>
      </c>
      <c r="C12541" s="70">
        <v>0</v>
      </c>
      <c r="D12541" s="70">
        <v>0</v>
      </c>
      <c r="E12541" s="71">
        <v>44592</v>
      </c>
      <c r="F12541" t="s">
        <v>6886</v>
      </c>
      <c r="G12541" t="s">
        <v>2247</v>
      </c>
      <c r="J12541" s="40">
        <v>0</v>
      </c>
      <c r="K12541" s="40">
        <v>4.13</v>
      </c>
    </row>
    <row r="12542" spans="1:11" x14ac:dyDescent="0.35">
      <c r="A12542">
        <v>31196</v>
      </c>
      <c r="B12542" t="s">
        <v>171</v>
      </c>
      <c r="C12542" s="70">
        <v>0</v>
      </c>
      <c r="D12542" s="70">
        <v>0</v>
      </c>
      <c r="E12542" s="71">
        <v>44603</v>
      </c>
      <c r="F12542" t="s">
        <v>17093</v>
      </c>
      <c r="G12542" t="s">
        <v>1912</v>
      </c>
      <c r="J12542" s="40">
        <v>258.60000000000002</v>
      </c>
      <c r="K12542" s="40">
        <v>0</v>
      </c>
    </row>
    <row r="12543" spans="1:11" x14ac:dyDescent="0.35">
      <c r="A12543">
        <v>31196</v>
      </c>
      <c r="B12543" t="s">
        <v>171</v>
      </c>
      <c r="C12543" s="70">
        <v>0</v>
      </c>
      <c r="D12543" s="70">
        <v>0</v>
      </c>
      <c r="E12543" s="71">
        <v>44651</v>
      </c>
      <c r="F12543" t="s">
        <v>6595</v>
      </c>
      <c r="G12543" t="s">
        <v>2247</v>
      </c>
      <c r="J12543" s="40">
        <v>0</v>
      </c>
      <c r="K12543" s="40">
        <v>8.1199999999999992</v>
      </c>
    </row>
    <row r="12544" spans="1:11" x14ac:dyDescent="0.35">
      <c r="A12544">
        <v>31196</v>
      </c>
      <c r="B12544" t="s">
        <v>171</v>
      </c>
      <c r="C12544" s="70">
        <v>0</v>
      </c>
      <c r="D12544" s="70">
        <v>0</v>
      </c>
      <c r="E12544" s="71">
        <v>44662</v>
      </c>
      <c r="F12544" t="s">
        <v>17092</v>
      </c>
      <c r="G12544" t="s">
        <v>1912</v>
      </c>
      <c r="J12544" s="40">
        <v>309.67</v>
      </c>
      <c r="K12544" s="40">
        <v>0</v>
      </c>
    </row>
    <row r="12545" spans="1:11" x14ac:dyDescent="0.35">
      <c r="A12545">
        <v>31196</v>
      </c>
      <c r="B12545" t="s">
        <v>171</v>
      </c>
      <c r="C12545" s="70">
        <v>0</v>
      </c>
      <c r="D12545" s="70">
        <v>0</v>
      </c>
      <c r="E12545" s="71">
        <v>44681</v>
      </c>
      <c r="F12545" t="s">
        <v>6343</v>
      </c>
      <c r="G12545" t="s">
        <v>2247</v>
      </c>
      <c r="J12545" s="40">
        <v>0</v>
      </c>
      <c r="K12545" s="40">
        <v>31.77</v>
      </c>
    </row>
    <row r="12546" spans="1:11" x14ac:dyDescent="0.35">
      <c r="A12546">
        <v>31196</v>
      </c>
      <c r="B12546" t="s">
        <v>171</v>
      </c>
      <c r="C12546" s="70">
        <v>0</v>
      </c>
      <c r="D12546" s="70">
        <v>0</v>
      </c>
      <c r="E12546" s="71">
        <v>44692</v>
      </c>
      <c r="F12546" t="s">
        <v>17091</v>
      </c>
      <c r="G12546" t="s">
        <v>1912</v>
      </c>
      <c r="J12546" s="40">
        <v>299.83999999999997</v>
      </c>
      <c r="K12546" s="40">
        <v>0</v>
      </c>
    </row>
    <row r="12547" spans="1:11" x14ac:dyDescent="0.35">
      <c r="A12547">
        <v>31196</v>
      </c>
      <c r="B12547" t="s">
        <v>171</v>
      </c>
      <c r="C12547" s="70">
        <v>0</v>
      </c>
      <c r="D12547" s="70">
        <v>0</v>
      </c>
      <c r="E12547" s="71">
        <v>44712</v>
      </c>
      <c r="F12547" t="s">
        <v>6021</v>
      </c>
      <c r="G12547" t="s">
        <v>2247</v>
      </c>
      <c r="J12547" s="40">
        <v>13.45</v>
      </c>
      <c r="K12547" s="40">
        <v>0</v>
      </c>
    </row>
    <row r="12548" spans="1:11" x14ac:dyDescent="0.35">
      <c r="A12548">
        <v>31196</v>
      </c>
      <c r="B12548" t="s">
        <v>171</v>
      </c>
      <c r="C12548" s="70">
        <v>0</v>
      </c>
      <c r="D12548" s="70">
        <v>0</v>
      </c>
      <c r="E12548" s="71">
        <v>44723</v>
      </c>
      <c r="F12548" t="s">
        <v>17090</v>
      </c>
      <c r="G12548" t="s">
        <v>1912</v>
      </c>
      <c r="J12548" s="40">
        <v>301.52999999999997</v>
      </c>
      <c r="K12548" s="40">
        <v>0</v>
      </c>
    </row>
    <row r="12549" spans="1:11" x14ac:dyDescent="0.35">
      <c r="A12549">
        <v>31196</v>
      </c>
      <c r="B12549" t="s">
        <v>171</v>
      </c>
      <c r="C12549" s="70">
        <v>0</v>
      </c>
      <c r="D12549" s="70">
        <v>0</v>
      </c>
      <c r="E12549" s="71">
        <v>44742</v>
      </c>
      <c r="F12549" t="s">
        <v>5759</v>
      </c>
      <c r="G12549" t="s">
        <v>2247</v>
      </c>
      <c r="J12549" s="40">
        <v>0</v>
      </c>
      <c r="K12549" s="40">
        <v>39.36</v>
      </c>
    </row>
    <row r="12550" spans="1:11" x14ac:dyDescent="0.35">
      <c r="A12550">
        <v>31196</v>
      </c>
      <c r="B12550" t="s">
        <v>171</v>
      </c>
      <c r="C12550" s="70">
        <v>0</v>
      </c>
      <c r="D12550" s="70">
        <v>0</v>
      </c>
      <c r="E12550" s="71">
        <v>44753</v>
      </c>
      <c r="F12550" t="s">
        <v>17089</v>
      </c>
      <c r="G12550" t="s">
        <v>1912</v>
      </c>
      <c r="J12550" s="40">
        <v>287.08</v>
      </c>
      <c r="K12550" s="40">
        <v>0</v>
      </c>
    </row>
    <row r="12551" spans="1:11" x14ac:dyDescent="0.35">
      <c r="A12551">
        <v>31196</v>
      </c>
      <c r="B12551" t="s">
        <v>171</v>
      </c>
      <c r="C12551" s="70">
        <v>0</v>
      </c>
      <c r="D12551" s="70">
        <v>0</v>
      </c>
      <c r="E12551" s="71">
        <v>44773</v>
      </c>
      <c r="F12551" t="s">
        <v>5455</v>
      </c>
      <c r="G12551" t="s">
        <v>2247</v>
      </c>
      <c r="J12551" s="40">
        <v>0</v>
      </c>
      <c r="K12551" s="40">
        <v>16.420000000000002</v>
      </c>
    </row>
    <row r="12552" spans="1:11" x14ac:dyDescent="0.35">
      <c r="A12552">
        <v>31196</v>
      </c>
      <c r="B12552" t="s">
        <v>171</v>
      </c>
      <c r="C12552" s="70">
        <v>0</v>
      </c>
      <c r="D12552" s="70">
        <v>0</v>
      </c>
      <c r="E12552" s="71">
        <v>44774</v>
      </c>
      <c r="F12552" t="s">
        <v>3096</v>
      </c>
      <c r="G12552" t="s">
        <v>2142</v>
      </c>
      <c r="H12552" t="s">
        <v>3095</v>
      </c>
      <c r="I12552" t="s">
        <v>3094</v>
      </c>
      <c r="J12552" s="40">
        <v>0</v>
      </c>
      <c r="K12552" s="40">
        <v>301.52999999999997</v>
      </c>
    </row>
    <row r="12553" spans="1:11" x14ac:dyDescent="0.35">
      <c r="A12553">
        <v>31196</v>
      </c>
      <c r="B12553" t="s">
        <v>171</v>
      </c>
      <c r="C12553" s="70">
        <v>0</v>
      </c>
      <c r="D12553" s="70">
        <v>0</v>
      </c>
      <c r="E12553" s="71">
        <v>44774</v>
      </c>
      <c r="F12553" t="s">
        <v>3093</v>
      </c>
      <c r="G12553" t="s">
        <v>2142</v>
      </c>
      <c r="H12553" t="s">
        <v>3092</v>
      </c>
      <c r="I12553" t="s">
        <v>3091</v>
      </c>
      <c r="J12553" s="40">
        <v>0</v>
      </c>
      <c r="K12553" s="40">
        <v>299.83999999999997</v>
      </c>
    </row>
    <row r="12554" spans="1:11" x14ac:dyDescent="0.35">
      <c r="A12554">
        <v>31196</v>
      </c>
      <c r="B12554" t="s">
        <v>171</v>
      </c>
      <c r="C12554" s="70">
        <v>0</v>
      </c>
      <c r="D12554" s="70">
        <v>0</v>
      </c>
      <c r="E12554" s="71">
        <v>44774</v>
      </c>
      <c r="F12554" t="s">
        <v>3090</v>
      </c>
      <c r="G12554" t="s">
        <v>2142</v>
      </c>
      <c r="H12554" t="s">
        <v>3089</v>
      </c>
      <c r="I12554" t="s">
        <v>3088</v>
      </c>
      <c r="J12554" s="40">
        <v>0</v>
      </c>
      <c r="K12554" s="40">
        <v>309.67</v>
      </c>
    </row>
    <row r="12555" spans="1:11" x14ac:dyDescent="0.35">
      <c r="A12555">
        <v>31196</v>
      </c>
      <c r="B12555" t="s">
        <v>171</v>
      </c>
      <c r="C12555" s="70">
        <v>0</v>
      </c>
      <c r="D12555" s="70">
        <v>0</v>
      </c>
      <c r="E12555" s="71">
        <v>44774</v>
      </c>
      <c r="F12555" t="s">
        <v>3087</v>
      </c>
      <c r="G12555" t="s">
        <v>2142</v>
      </c>
      <c r="H12555" t="s">
        <v>3086</v>
      </c>
      <c r="I12555" t="s">
        <v>3085</v>
      </c>
      <c r="J12555" s="40">
        <v>0</v>
      </c>
      <c r="K12555" s="40">
        <v>311.91000000000003</v>
      </c>
    </row>
    <row r="12556" spans="1:11" x14ac:dyDescent="0.35">
      <c r="A12556">
        <v>31196</v>
      </c>
      <c r="B12556" t="s">
        <v>171</v>
      </c>
      <c r="C12556" s="70">
        <v>0</v>
      </c>
      <c r="D12556" s="70">
        <v>0</v>
      </c>
      <c r="E12556" s="71">
        <v>44774</v>
      </c>
      <c r="F12556" t="s">
        <v>3084</v>
      </c>
      <c r="G12556" t="s">
        <v>2142</v>
      </c>
      <c r="H12556" t="s">
        <v>3083</v>
      </c>
      <c r="I12556" t="s">
        <v>3082</v>
      </c>
      <c r="J12556" s="40">
        <v>0</v>
      </c>
      <c r="K12556" s="40">
        <v>258.60000000000002</v>
      </c>
    </row>
    <row r="12557" spans="1:11" x14ac:dyDescent="0.35">
      <c r="A12557">
        <v>31196</v>
      </c>
      <c r="B12557" t="s">
        <v>171</v>
      </c>
      <c r="C12557" s="70">
        <v>0</v>
      </c>
      <c r="D12557" s="70">
        <v>0</v>
      </c>
      <c r="E12557" s="71">
        <v>44774</v>
      </c>
      <c r="F12557" t="s">
        <v>3081</v>
      </c>
      <c r="G12557" t="s">
        <v>2142</v>
      </c>
      <c r="H12557" t="s">
        <v>3080</v>
      </c>
      <c r="I12557" t="s">
        <v>3079</v>
      </c>
      <c r="J12557" s="40">
        <v>0</v>
      </c>
      <c r="K12557" s="40">
        <v>257.45</v>
      </c>
    </row>
    <row r="12558" spans="1:11" x14ac:dyDescent="0.35">
      <c r="A12558">
        <v>31196</v>
      </c>
      <c r="B12558" t="s">
        <v>171</v>
      </c>
      <c r="C12558" s="70">
        <v>0</v>
      </c>
      <c r="D12558" s="70">
        <v>0</v>
      </c>
      <c r="E12558" s="71">
        <v>44784</v>
      </c>
      <c r="F12558" t="s">
        <v>17088</v>
      </c>
      <c r="G12558" t="s">
        <v>1912</v>
      </c>
      <c r="J12558" s="40">
        <v>293.60000000000002</v>
      </c>
      <c r="K12558" s="40">
        <v>0</v>
      </c>
    </row>
    <row r="12559" spans="1:11" x14ac:dyDescent="0.35">
      <c r="A12559">
        <v>31196</v>
      </c>
      <c r="B12559" t="s">
        <v>171</v>
      </c>
      <c r="C12559" s="70">
        <v>0</v>
      </c>
      <c r="D12559" s="70">
        <v>0</v>
      </c>
      <c r="E12559" s="71">
        <v>44784</v>
      </c>
      <c r="F12559" t="s">
        <v>3075</v>
      </c>
      <c r="G12559" t="s">
        <v>2142</v>
      </c>
      <c r="H12559" t="s">
        <v>3074</v>
      </c>
      <c r="I12559" t="s">
        <v>3073</v>
      </c>
      <c r="J12559" s="40">
        <v>0</v>
      </c>
      <c r="K12559" s="40">
        <v>293.60000000000002</v>
      </c>
    </row>
    <row r="12560" spans="1:11" x14ac:dyDescent="0.35">
      <c r="A12560">
        <v>31196</v>
      </c>
      <c r="B12560" t="s">
        <v>171</v>
      </c>
      <c r="C12560" s="70">
        <v>0</v>
      </c>
      <c r="D12560" s="70">
        <v>0</v>
      </c>
      <c r="E12560" s="71">
        <v>44784</v>
      </c>
      <c r="F12560" t="s">
        <v>3072</v>
      </c>
      <c r="G12560" t="s">
        <v>2142</v>
      </c>
      <c r="H12560" t="s">
        <v>3071</v>
      </c>
      <c r="I12560" t="s">
        <v>3070</v>
      </c>
      <c r="J12560" s="40">
        <v>0</v>
      </c>
      <c r="K12560" s="40">
        <v>287.08</v>
      </c>
    </row>
    <row r="12561" spans="1:11" x14ac:dyDescent="0.35">
      <c r="A12561">
        <v>31196</v>
      </c>
      <c r="B12561" t="s">
        <v>171</v>
      </c>
      <c r="C12561" s="70">
        <v>0</v>
      </c>
      <c r="D12561" s="70">
        <v>0</v>
      </c>
      <c r="E12561" s="71">
        <v>44804</v>
      </c>
      <c r="F12561" t="s">
        <v>4981</v>
      </c>
      <c r="G12561" t="s">
        <v>2247</v>
      </c>
      <c r="H12561" t="s">
        <v>2265</v>
      </c>
      <c r="J12561" s="40">
        <v>114.74</v>
      </c>
      <c r="K12561" s="40">
        <v>0</v>
      </c>
    </row>
    <row r="12562" spans="1:11" x14ac:dyDescent="0.35">
      <c r="A12562">
        <v>31196</v>
      </c>
      <c r="B12562" t="s">
        <v>171</v>
      </c>
      <c r="C12562" s="70">
        <v>0</v>
      </c>
      <c r="D12562" s="70">
        <v>0</v>
      </c>
      <c r="E12562" s="71">
        <v>44815</v>
      </c>
      <c r="F12562" t="s">
        <v>3067</v>
      </c>
      <c r="G12562" t="s">
        <v>2142</v>
      </c>
      <c r="H12562" t="s">
        <v>3066</v>
      </c>
      <c r="I12562" t="s">
        <v>3065</v>
      </c>
      <c r="J12562" s="40">
        <v>0</v>
      </c>
      <c r="K12562" s="40">
        <v>373.04</v>
      </c>
    </row>
    <row r="12563" spans="1:11" x14ac:dyDescent="0.35">
      <c r="A12563">
        <v>31196</v>
      </c>
      <c r="B12563" t="s">
        <v>171</v>
      </c>
      <c r="C12563" s="70">
        <v>0</v>
      </c>
      <c r="D12563" s="70">
        <v>0</v>
      </c>
      <c r="E12563" s="71">
        <v>44834</v>
      </c>
      <c r="F12563" t="s">
        <v>4849</v>
      </c>
      <c r="G12563" t="s">
        <v>2247</v>
      </c>
      <c r="H12563" t="s">
        <v>2262</v>
      </c>
      <c r="J12563" s="40">
        <v>13.51</v>
      </c>
      <c r="K12563" s="40">
        <v>0</v>
      </c>
    </row>
    <row r="12564" spans="1:11" x14ac:dyDescent="0.35">
      <c r="A12564">
        <v>31196</v>
      </c>
      <c r="B12564" t="s">
        <v>171</v>
      </c>
      <c r="C12564" s="70">
        <v>0</v>
      </c>
      <c r="D12564" s="70">
        <v>0</v>
      </c>
      <c r="E12564" s="71">
        <v>44865</v>
      </c>
      <c r="F12564" t="s">
        <v>16429</v>
      </c>
      <c r="G12564" t="s">
        <v>1912</v>
      </c>
      <c r="H12564" t="s">
        <v>15815</v>
      </c>
      <c r="I12564" t="s">
        <v>15815</v>
      </c>
      <c r="J12564" s="40">
        <v>366.2</v>
      </c>
      <c r="K12564" s="40">
        <v>0</v>
      </c>
    </row>
    <row r="12565" spans="1:11" x14ac:dyDescent="0.35">
      <c r="A12565">
        <v>31196</v>
      </c>
      <c r="B12565" t="s">
        <v>171</v>
      </c>
      <c r="C12565" s="70">
        <v>0</v>
      </c>
      <c r="D12565" s="70">
        <v>0</v>
      </c>
      <c r="E12565" s="71">
        <v>44865</v>
      </c>
      <c r="F12565" t="s">
        <v>4329</v>
      </c>
      <c r="G12565" t="s">
        <v>2247</v>
      </c>
      <c r="H12565" t="s">
        <v>1919</v>
      </c>
      <c r="I12565" t="s">
        <v>1919</v>
      </c>
      <c r="J12565" s="40">
        <v>0</v>
      </c>
      <c r="K12565" s="40">
        <v>4.63</v>
      </c>
    </row>
    <row r="12566" spans="1:11" x14ac:dyDescent="0.35">
      <c r="A12566">
        <v>31196</v>
      </c>
      <c r="B12566" t="s">
        <v>171</v>
      </c>
      <c r="C12566" s="70">
        <v>0</v>
      </c>
      <c r="D12566" s="70">
        <v>0</v>
      </c>
      <c r="E12566" s="71">
        <v>44866</v>
      </c>
      <c r="F12566" t="s">
        <v>16314</v>
      </c>
      <c r="G12566" t="s">
        <v>1912</v>
      </c>
      <c r="H12566" t="s">
        <v>15813</v>
      </c>
      <c r="I12566" t="s">
        <v>15813</v>
      </c>
      <c r="J12566" s="40">
        <v>363.58</v>
      </c>
      <c r="K12566" s="40">
        <v>0</v>
      </c>
    </row>
    <row r="12567" spans="1:11" x14ac:dyDescent="0.35">
      <c r="A12567">
        <v>31196</v>
      </c>
      <c r="B12567" t="s">
        <v>171</v>
      </c>
      <c r="C12567" s="70">
        <v>0</v>
      </c>
      <c r="D12567" s="70">
        <v>0</v>
      </c>
      <c r="E12567" s="71">
        <v>44876</v>
      </c>
      <c r="F12567" t="s">
        <v>17087</v>
      </c>
      <c r="G12567" t="s">
        <v>1912</v>
      </c>
      <c r="H12567" t="s">
        <v>15810</v>
      </c>
      <c r="I12567" t="s">
        <v>15810</v>
      </c>
      <c r="J12567" s="40">
        <v>379.09</v>
      </c>
      <c r="K12567" s="40">
        <v>0</v>
      </c>
    </row>
    <row r="12568" spans="1:11" x14ac:dyDescent="0.35">
      <c r="A12568">
        <v>31196</v>
      </c>
      <c r="B12568" t="s">
        <v>171</v>
      </c>
      <c r="C12568" s="70">
        <v>0</v>
      </c>
      <c r="D12568" s="70">
        <v>0</v>
      </c>
      <c r="E12568" s="71">
        <v>44895</v>
      </c>
      <c r="F12568" t="s">
        <v>4153</v>
      </c>
      <c r="G12568" t="s">
        <v>2247</v>
      </c>
      <c r="H12568" t="s">
        <v>1916</v>
      </c>
      <c r="I12568" t="s">
        <v>1916</v>
      </c>
      <c r="J12568" s="40">
        <v>10.15</v>
      </c>
      <c r="K12568" s="40">
        <v>0</v>
      </c>
    </row>
    <row r="12569" spans="1:11" x14ac:dyDescent="0.35">
      <c r="A12569">
        <v>31196</v>
      </c>
      <c r="B12569" t="s">
        <v>171</v>
      </c>
      <c r="C12569" s="70">
        <v>0</v>
      </c>
      <c r="D12569" s="70">
        <v>0</v>
      </c>
      <c r="E12569" s="71">
        <v>44926</v>
      </c>
      <c r="F12569" t="s">
        <v>15805</v>
      </c>
      <c r="G12569" t="s">
        <v>1912</v>
      </c>
      <c r="H12569" t="s">
        <v>15804</v>
      </c>
      <c r="I12569" t="s">
        <v>15804</v>
      </c>
      <c r="J12569" s="40">
        <v>394.13</v>
      </c>
      <c r="K12569" s="40">
        <v>0</v>
      </c>
    </row>
    <row r="12570" spans="1:11" x14ac:dyDescent="0.35">
      <c r="A12570">
        <v>31196</v>
      </c>
      <c r="B12570" t="s">
        <v>171</v>
      </c>
      <c r="C12570" s="70">
        <v>0</v>
      </c>
      <c r="D12570" s="70">
        <v>0</v>
      </c>
      <c r="E12570" s="71">
        <v>44926</v>
      </c>
      <c r="F12570" t="s">
        <v>3808</v>
      </c>
      <c r="G12570" t="s">
        <v>2247</v>
      </c>
      <c r="H12570" t="s">
        <v>1911</v>
      </c>
      <c r="I12570" t="s">
        <v>1911</v>
      </c>
      <c r="J12570" s="40">
        <v>13.96</v>
      </c>
      <c r="K12570" s="40">
        <v>0</v>
      </c>
    </row>
    <row r="12571" spans="1:11" x14ac:dyDescent="0.35">
      <c r="A12571">
        <v>31196</v>
      </c>
      <c r="B12571" t="s">
        <v>171</v>
      </c>
      <c r="C12571" s="70">
        <v>0</v>
      </c>
      <c r="D12571" s="70">
        <v>0</v>
      </c>
      <c r="E12571" s="71">
        <v>44926</v>
      </c>
      <c r="F12571" t="s">
        <v>3037</v>
      </c>
      <c r="G12571" t="s">
        <v>2142</v>
      </c>
      <c r="H12571" t="s">
        <v>3036</v>
      </c>
      <c r="I12571" t="s">
        <v>3035</v>
      </c>
      <c r="J12571" s="40">
        <v>0</v>
      </c>
      <c r="K12571" s="40">
        <v>390.32</v>
      </c>
    </row>
    <row r="12572" spans="1:11" x14ac:dyDescent="0.35">
      <c r="A12572">
        <v>31196</v>
      </c>
      <c r="B12572" t="s">
        <v>171</v>
      </c>
      <c r="C12572" s="70">
        <v>0</v>
      </c>
      <c r="D12572" s="70">
        <v>0</v>
      </c>
      <c r="E12572" s="71">
        <v>44926</v>
      </c>
      <c r="F12572" t="s">
        <v>3034</v>
      </c>
      <c r="G12572" t="s">
        <v>2142</v>
      </c>
      <c r="H12572" t="s">
        <v>3033</v>
      </c>
      <c r="I12572" t="s">
        <v>3032</v>
      </c>
      <c r="J12572" s="40">
        <v>0</v>
      </c>
      <c r="K12572" s="40">
        <v>379.09</v>
      </c>
    </row>
    <row r="12573" spans="1:11" x14ac:dyDescent="0.35">
      <c r="A12573">
        <v>31196</v>
      </c>
      <c r="B12573" t="s">
        <v>171</v>
      </c>
      <c r="C12573" s="70">
        <v>0</v>
      </c>
      <c r="D12573" s="70">
        <v>0</v>
      </c>
      <c r="E12573" s="71">
        <v>44926</v>
      </c>
      <c r="F12573" t="s">
        <v>3031</v>
      </c>
      <c r="G12573" t="s">
        <v>2142</v>
      </c>
      <c r="H12573" t="s">
        <v>3030</v>
      </c>
      <c r="I12573" t="s">
        <v>3029</v>
      </c>
      <c r="J12573" s="40">
        <v>0</v>
      </c>
      <c r="K12573" s="40">
        <v>358.96</v>
      </c>
    </row>
    <row r="12574" spans="1:11" x14ac:dyDescent="0.35">
      <c r="A12574">
        <v>31196</v>
      </c>
      <c r="B12574" t="s">
        <v>171</v>
      </c>
      <c r="C12574" s="70">
        <v>0</v>
      </c>
      <c r="D12574" s="70">
        <v>0</v>
      </c>
      <c r="E12574" s="71">
        <v>44926</v>
      </c>
      <c r="F12574" t="s">
        <v>3525</v>
      </c>
      <c r="G12574" t="s">
        <v>2247</v>
      </c>
      <c r="H12574" t="s">
        <v>1911</v>
      </c>
      <c r="I12574" t="s">
        <v>1911</v>
      </c>
      <c r="J12574" s="40">
        <v>0</v>
      </c>
      <c r="K12574" s="40">
        <v>54</v>
      </c>
    </row>
    <row r="12575" spans="1:11" x14ac:dyDescent="0.35">
      <c r="A12575">
        <v>31197</v>
      </c>
      <c r="B12575" t="s">
        <v>17084</v>
      </c>
      <c r="C12575" s="70">
        <v>0</v>
      </c>
      <c r="D12575" s="70">
        <v>0</v>
      </c>
      <c r="E12575" s="71">
        <v>44601</v>
      </c>
      <c r="F12575" t="s">
        <v>17086</v>
      </c>
      <c r="G12575" t="s">
        <v>15843</v>
      </c>
      <c r="H12575" t="s">
        <v>17085</v>
      </c>
      <c r="J12575" s="40">
        <v>22728.75</v>
      </c>
      <c r="K12575" s="40">
        <v>0</v>
      </c>
    </row>
    <row r="12576" spans="1:11" x14ac:dyDescent="0.35">
      <c r="A12576">
        <v>31197</v>
      </c>
      <c r="B12576" t="s">
        <v>17084</v>
      </c>
      <c r="C12576" s="70">
        <v>0</v>
      </c>
      <c r="D12576" s="70">
        <v>0</v>
      </c>
      <c r="E12576" s="71">
        <v>44601</v>
      </c>
      <c r="F12576" t="s">
        <v>17083</v>
      </c>
      <c r="G12576" t="s">
        <v>15843</v>
      </c>
      <c r="H12576" t="s">
        <v>17082</v>
      </c>
      <c r="J12576" s="40">
        <v>-22728.75</v>
      </c>
      <c r="K12576" s="40">
        <v>0</v>
      </c>
    </row>
    <row r="12577" spans="1:11" x14ac:dyDescent="0.35">
      <c r="A12577">
        <v>31198</v>
      </c>
      <c r="B12577" t="s">
        <v>697</v>
      </c>
      <c r="C12577" s="70">
        <v>0</v>
      </c>
      <c r="D12577" s="70">
        <v>0</v>
      </c>
      <c r="E12577" s="71">
        <v>44602</v>
      </c>
      <c r="F12577" t="s">
        <v>16178</v>
      </c>
      <c r="G12577" t="s">
        <v>2142</v>
      </c>
      <c r="H12577" t="s">
        <v>14738</v>
      </c>
      <c r="I12577" t="s">
        <v>14737</v>
      </c>
      <c r="J12577" s="40">
        <v>0</v>
      </c>
      <c r="K12577" s="40">
        <v>49247.11</v>
      </c>
    </row>
    <row r="12578" spans="1:11" x14ac:dyDescent="0.35">
      <c r="A12578">
        <v>31198</v>
      </c>
      <c r="B12578" t="s">
        <v>697</v>
      </c>
      <c r="C12578" s="70">
        <v>0</v>
      </c>
      <c r="D12578" s="70">
        <v>0</v>
      </c>
      <c r="E12578" s="71">
        <v>44648</v>
      </c>
      <c r="F12578" t="s">
        <v>17081</v>
      </c>
      <c r="G12578" t="s">
        <v>15843</v>
      </c>
      <c r="H12578" t="s">
        <v>17080</v>
      </c>
      <c r="J12578" s="40">
        <v>51449.07</v>
      </c>
      <c r="K12578" s="40">
        <v>0</v>
      </c>
    </row>
    <row r="12579" spans="1:11" x14ac:dyDescent="0.35">
      <c r="A12579">
        <v>31198</v>
      </c>
      <c r="B12579" t="s">
        <v>697</v>
      </c>
      <c r="C12579" s="70">
        <v>0</v>
      </c>
      <c r="D12579" s="70">
        <v>0</v>
      </c>
      <c r="E12579" s="71">
        <v>44651</v>
      </c>
      <c r="F12579" t="s">
        <v>6604</v>
      </c>
      <c r="G12579" t="s">
        <v>2247</v>
      </c>
      <c r="J12579" s="40">
        <v>0</v>
      </c>
      <c r="K12579" s="40">
        <v>2201.96</v>
      </c>
    </row>
    <row r="12580" spans="1:11" x14ac:dyDescent="0.35">
      <c r="A12580">
        <v>31198</v>
      </c>
      <c r="B12580" t="s">
        <v>697</v>
      </c>
      <c r="C12580" s="70">
        <v>0</v>
      </c>
      <c r="D12580" s="70">
        <v>0</v>
      </c>
      <c r="E12580" s="71">
        <v>44682</v>
      </c>
      <c r="F12580" t="s">
        <v>16150</v>
      </c>
      <c r="G12580" t="s">
        <v>2142</v>
      </c>
      <c r="H12580" t="s">
        <v>14658</v>
      </c>
      <c r="I12580" t="s">
        <v>14657</v>
      </c>
      <c r="J12580" s="40">
        <v>0</v>
      </c>
      <c r="K12580" s="40">
        <v>26951.65</v>
      </c>
    </row>
    <row r="12581" spans="1:11" x14ac:dyDescent="0.35">
      <c r="A12581">
        <v>31198</v>
      </c>
      <c r="B12581" t="s">
        <v>697</v>
      </c>
      <c r="C12581" s="70">
        <v>0</v>
      </c>
      <c r="D12581" s="70">
        <v>0</v>
      </c>
      <c r="E12581" s="71">
        <v>44707</v>
      </c>
      <c r="F12581" t="s">
        <v>16145</v>
      </c>
      <c r="G12581" t="s">
        <v>2142</v>
      </c>
      <c r="H12581" t="s">
        <v>14655</v>
      </c>
      <c r="I12581" t="s">
        <v>14654</v>
      </c>
      <c r="J12581" s="40">
        <v>0</v>
      </c>
      <c r="K12581" s="40">
        <v>17153</v>
      </c>
    </row>
    <row r="12582" spans="1:11" x14ac:dyDescent="0.35">
      <c r="A12582">
        <v>31198</v>
      </c>
      <c r="B12582" t="s">
        <v>697</v>
      </c>
      <c r="C12582" s="70">
        <v>0</v>
      </c>
      <c r="D12582" s="70">
        <v>0</v>
      </c>
      <c r="E12582" s="71">
        <v>44712</v>
      </c>
      <c r="F12582" t="s">
        <v>6031</v>
      </c>
      <c r="G12582" t="s">
        <v>2247</v>
      </c>
      <c r="J12582" s="40">
        <v>690.73</v>
      </c>
      <c r="K12582" s="40">
        <v>0</v>
      </c>
    </row>
    <row r="12583" spans="1:11" x14ac:dyDescent="0.35">
      <c r="A12583">
        <v>31198</v>
      </c>
      <c r="B12583" t="s">
        <v>697</v>
      </c>
      <c r="C12583" s="70">
        <v>0</v>
      </c>
      <c r="D12583" s="70">
        <v>0</v>
      </c>
      <c r="E12583" s="71">
        <v>44728</v>
      </c>
      <c r="F12583" t="s">
        <v>17079</v>
      </c>
      <c r="G12583" t="s">
        <v>15843</v>
      </c>
      <c r="H12583" t="s">
        <v>17078</v>
      </c>
      <c r="J12583" s="40">
        <v>42128.13</v>
      </c>
      <c r="K12583" s="40">
        <v>0</v>
      </c>
    </row>
    <row r="12584" spans="1:11" x14ac:dyDescent="0.35">
      <c r="A12584">
        <v>31198</v>
      </c>
      <c r="B12584" t="s">
        <v>697</v>
      </c>
      <c r="C12584" s="70">
        <v>0</v>
      </c>
      <c r="D12584" s="70">
        <v>0</v>
      </c>
      <c r="E12584" s="71">
        <v>44742</v>
      </c>
      <c r="F12584" t="s">
        <v>5770</v>
      </c>
      <c r="G12584" t="s">
        <v>2247</v>
      </c>
      <c r="J12584" s="40">
        <v>1285.79</v>
      </c>
      <c r="K12584" s="40">
        <v>0</v>
      </c>
    </row>
    <row r="12585" spans="1:11" x14ac:dyDescent="0.35">
      <c r="A12585">
        <v>31198</v>
      </c>
      <c r="B12585" t="s">
        <v>697</v>
      </c>
      <c r="C12585" s="70">
        <v>0</v>
      </c>
      <c r="D12585" s="70">
        <v>0</v>
      </c>
      <c r="E12585" s="71">
        <v>44743</v>
      </c>
      <c r="F12585" t="s">
        <v>16118</v>
      </c>
      <c r="G12585" t="s">
        <v>2142</v>
      </c>
      <c r="H12585" t="s">
        <v>14565</v>
      </c>
      <c r="I12585" t="s">
        <v>14564</v>
      </c>
      <c r="J12585" s="40">
        <v>0</v>
      </c>
      <c r="K12585" s="40">
        <v>4737.08</v>
      </c>
    </row>
    <row r="12586" spans="1:11" x14ac:dyDescent="0.35">
      <c r="A12586">
        <v>31198</v>
      </c>
      <c r="B12586" t="s">
        <v>697</v>
      </c>
      <c r="C12586" s="70">
        <v>0</v>
      </c>
      <c r="D12586" s="70">
        <v>0</v>
      </c>
      <c r="E12586" s="71">
        <v>44768</v>
      </c>
      <c r="F12586" t="s">
        <v>17077</v>
      </c>
      <c r="G12586" t="s">
        <v>15843</v>
      </c>
      <c r="H12586" t="s">
        <v>17076</v>
      </c>
      <c r="I12586" t="s">
        <v>17075</v>
      </c>
      <c r="J12586" s="40">
        <v>4727.87</v>
      </c>
      <c r="K12586" s="40">
        <v>0</v>
      </c>
    </row>
    <row r="12587" spans="1:11" x14ac:dyDescent="0.35">
      <c r="A12587">
        <v>31198</v>
      </c>
      <c r="B12587" t="s">
        <v>697</v>
      </c>
      <c r="C12587" s="70">
        <v>0</v>
      </c>
      <c r="D12587" s="70">
        <v>0</v>
      </c>
      <c r="E12587" s="71">
        <v>44773</v>
      </c>
      <c r="F12587" t="s">
        <v>5468</v>
      </c>
      <c r="G12587" t="s">
        <v>2247</v>
      </c>
      <c r="J12587" s="40">
        <v>9.2100000000000009</v>
      </c>
      <c r="K12587" s="40">
        <v>0</v>
      </c>
    </row>
    <row r="12588" spans="1:11" x14ac:dyDescent="0.35">
      <c r="A12588">
        <v>31198</v>
      </c>
      <c r="B12588" t="s">
        <v>697</v>
      </c>
      <c r="C12588" s="70">
        <v>0</v>
      </c>
      <c r="D12588" s="70">
        <v>0</v>
      </c>
      <c r="E12588" s="71">
        <v>44838</v>
      </c>
      <c r="F12588" t="s">
        <v>16053</v>
      </c>
      <c r="G12588" t="s">
        <v>2142</v>
      </c>
      <c r="H12588" t="s">
        <v>16052</v>
      </c>
      <c r="I12588" t="s">
        <v>16051</v>
      </c>
      <c r="J12588" s="40">
        <v>0</v>
      </c>
      <c r="K12588" s="40">
        <v>22023.67</v>
      </c>
    </row>
    <row r="12589" spans="1:11" x14ac:dyDescent="0.35">
      <c r="A12589">
        <v>31198</v>
      </c>
      <c r="B12589" t="s">
        <v>697</v>
      </c>
      <c r="C12589" s="70">
        <v>0</v>
      </c>
      <c r="D12589" s="70">
        <v>0</v>
      </c>
      <c r="E12589" s="71">
        <v>44865</v>
      </c>
      <c r="F12589" t="s">
        <v>4347</v>
      </c>
      <c r="G12589" t="s">
        <v>2247</v>
      </c>
      <c r="H12589" t="s">
        <v>1919</v>
      </c>
      <c r="I12589" t="s">
        <v>1919</v>
      </c>
      <c r="J12589" s="40">
        <v>267.29000000000002</v>
      </c>
      <c r="K12589" s="40">
        <v>0</v>
      </c>
    </row>
    <row r="12590" spans="1:11" x14ac:dyDescent="0.35">
      <c r="A12590">
        <v>31198</v>
      </c>
      <c r="B12590" t="s">
        <v>697</v>
      </c>
      <c r="C12590" s="70">
        <v>0</v>
      </c>
      <c r="D12590" s="70">
        <v>0</v>
      </c>
      <c r="E12590" s="71">
        <v>44868</v>
      </c>
      <c r="F12590" t="s">
        <v>17074</v>
      </c>
      <c r="G12590" t="s">
        <v>15843</v>
      </c>
      <c r="H12590" t="s">
        <v>17073</v>
      </c>
      <c r="I12590" t="s">
        <v>17072</v>
      </c>
      <c r="J12590" s="40">
        <v>21456.53</v>
      </c>
      <c r="K12590" s="40">
        <v>0</v>
      </c>
    </row>
    <row r="12591" spans="1:11" x14ac:dyDescent="0.35">
      <c r="A12591">
        <v>31198</v>
      </c>
      <c r="B12591" t="s">
        <v>697</v>
      </c>
      <c r="C12591" s="70">
        <v>0</v>
      </c>
      <c r="D12591" s="70">
        <v>0</v>
      </c>
      <c r="E12591" s="71">
        <v>44895</v>
      </c>
      <c r="F12591" t="s">
        <v>15994</v>
      </c>
      <c r="G12591" t="s">
        <v>2142</v>
      </c>
      <c r="H12591" t="s">
        <v>15993</v>
      </c>
      <c r="I12591" t="s">
        <v>15992</v>
      </c>
      <c r="J12591" s="40">
        <v>0</v>
      </c>
      <c r="K12591" s="40">
        <v>18379.32</v>
      </c>
    </row>
    <row r="12592" spans="1:11" x14ac:dyDescent="0.35">
      <c r="A12592">
        <v>31198</v>
      </c>
      <c r="B12592" t="s">
        <v>697</v>
      </c>
      <c r="C12592" s="70">
        <v>0</v>
      </c>
      <c r="D12592" s="70">
        <v>0</v>
      </c>
      <c r="E12592" s="71">
        <v>44895</v>
      </c>
      <c r="F12592" t="s">
        <v>4172</v>
      </c>
      <c r="G12592" t="s">
        <v>2247</v>
      </c>
      <c r="H12592" t="s">
        <v>1916</v>
      </c>
      <c r="I12592" t="s">
        <v>1916</v>
      </c>
      <c r="J12592" s="40">
        <v>299.85000000000002</v>
      </c>
      <c r="K12592" s="40">
        <v>0</v>
      </c>
    </row>
    <row r="12593" spans="1:11" x14ac:dyDescent="0.35">
      <c r="A12593">
        <v>31198</v>
      </c>
      <c r="B12593" t="s">
        <v>697</v>
      </c>
      <c r="C12593" s="70">
        <v>0</v>
      </c>
      <c r="D12593" s="70">
        <v>0</v>
      </c>
      <c r="E12593" s="71">
        <v>44926</v>
      </c>
      <c r="F12593" t="s">
        <v>3823</v>
      </c>
      <c r="G12593" t="s">
        <v>2247</v>
      </c>
      <c r="H12593" t="s">
        <v>1911</v>
      </c>
      <c r="I12593" t="s">
        <v>1911</v>
      </c>
      <c r="J12593" s="40">
        <v>0</v>
      </c>
      <c r="K12593" s="40">
        <v>158.52000000000001</v>
      </c>
    </row>
    <row r="12594" spans="1:11" x14ac:dyDescent="0.35">
      <c r="A12594">
        <v>31199</v>
      </c>
      <c r="B12594" t="s">
        <v>17052</v>
      </c>
      <c r="C12594" s="70">
        <v>0</v>
      </c>
      <c r="D12594" s="70">
        <v>0</v>
      </c>
      <c r="E12594" s="71">
        <v>44652</v>
      </c>
      <c r="F12594" t="s">
        <v>10922</v>
      </c>
      <c r="G12594" t="s">
        <v>2142</v>
      </c>
      <c r="H12594" t="s">
        <v>10921</v>
      </c>
      <c r="I12594" t="s">
        <v>10920</v>
      </c>
      <c r="J12594" s="40">
        <v>0</v>
      </c>
      <c r="K12594" s="40">
        <v>15000</v>
      </c>
    </row>
    <row r="12595" spans="1:11" x14ac:dyDescent="0.35">
      <c r="A12595">
        <v>31199</v>
      </c>
      <c r="B12595" t="s">
        <v>17052</v>
      </c>
      <c r="C12595" s="70">
        <v>0</v>
      </c>
      <c r="D12595" s="70">
        <v>0</v>
      </c>
      <c r="E12595" s="71">
        <v>44681</v>
      </c>
      <c r="F12595" t="s">
        <v>6170</v>
      </c>
      <c r="G12595" t="s">
        <v>2247</v>
      </c>
      <c r="J12595" s="40">
        <v>0</v>
      </c>
      <c r="K12595" s="40">
        <v>0</v>
      </c>
    </row>
    <row r="12596" spans="1:11" x14ac:dyDescent="0.35">
      <c r="A12596">
        <v>31199</v>
      </c>
      <c r="B12596" t="s">
        <v>17052</v>
      </c>
      <c r="C12596" s="70">
        <v>0</v>
      </c>
      <c r="D12596" s="70">
        <v>0</v>
      </c>
      <c r="E12596" s="71">
        <v>44682</v>
      </c>
      <c r="F12596" t="s">
        <v>10918</v>
      </c>
      <c r="G12596" t="s">
        <v>2142</v>
      </c>
      <c r="H12596" t="s">
        <v>10917</v>
      </c>
      <c r="I12596" t="s">
        <v>10916</v>
      </c>
      <c r="J12596" s="40">
        <v>0</v>
      </c>
      <c r="K12596" s="40">
        <v>15000</v>
      </c>
    </row>
    <row r="12597" spans="1:11" x14ac:dyDescent="0.35">
      <c r="A12597">
        <v>31199</v>
      </c>
      <c r="B12597" t="s">
        <v>17052</v>
      </c>
      <c r="C12597" s="70">
        <v>0</v>
      </c>
      <c r="D12597" s="70">
        <v>0</v>
      </c>
      <c r="E12597" s="71">
        <v>44712</v>
      </c>
      <c r="F12597" t="s">
        <v>6040</v>
      </c>
      <c r="G12597" t="s">
        <v>2247</v>
      </c>
      <c r="J12597" s="40">
        <v>0</v>
      </c>
      <c r="K12597" s="40">
        <v>0</v>
      </c>
    </row>
    <row r="12598" spans="1:11" x14ac:dyDescent="0.35">
      <c r="A12598">
        <v>31199</v>
      </c>
      <c r="B12598" t="s">
        <v>17052</v>
      </c>
      <c r="C12598" s="70">
        <v>0</v>
      </c>
      <c r="D12598" s="70">
        <v>0</v>
      </c>
      <c r="E12598" s="71">
        <v>44713</v>
      </c>
      <c r="F12598" t="s">
        <v>10902</v>
      </c>
      <c r="G12598" t="s">
        <v>2142</v>
      </c>
      <c r="H12598" t="s">
        <v>10901</v>
      </c>
      <c r="I12598" t="s">
        <v>10900</v>
      </c>
      <c r="J12598" s="40">
        <v>0</v>
      </c>
      <c r="K12598" s="40">
        <v>15000</v>
      </c>
    </row>
    <row r="12599" spans="1:11" x14ac:dyDescent="0.35">
      <c r="A12599">
        <v>31199</v>
      </c>
      <c r="B12599" t="s">
        <v>17052</v>
      </c>
      <c r="C12599" s="70">
        <v>0</v>
      </c>
      <c r="D12599" s="70">
        <v>0</v>
      </c>
      <c r="E12599" s="71">
        <v>44725</v>
      </c>
      <c r="F12599" t="s">
        <v>17071</v>
      </c>
      <c r="G12599" t="s">
        <v>15843</v>
      </c>
      <c r="H12599" t="s">
        <v>17070</v>
      </c>
      <c r="J12599" s="40">
        <v>30000</v>
      </c>
      <c r="K12599" s="40">
        <v>0</v>
      </c>
    </row>
    <row r="12600" spans="1:11" x14ac:dyDescent="0.35">
      <c r="A12600">
        <v>31199</v>
      </c>
      <c r="B12600" t="s">
        <v>17052</v>
      </c>
      <c r="C12600" s="70">
        <v>0</v>
      </c>
      <c r="D12600" s="70">
        <v>0</v>
      </c>
      <c r="E12600" s="71">
        <v>44742</v>
      </c>
      <c r="F12600" t="s">
        <v>10883</v>
      </c>
      <c r="G12600" t="s">
        <v>2142</v>
      </c>
      <c r="H12600" t="s">
        <v>10882</v>
      </c>
      <c r="I12600" t="s">
        <v>10881</v>
      </c>
      <c r="J12600" s="40">
        <v>0</v>
      </c>
      <c r="K12600" s="40">
        <v>15000</v>
      </c>
    </row>
    <row r="12601" spans="1:11" x14ac:dyDescent="0.35">
      <c r="A12601">
        <v>31199</v>
      </c>
      <c r="B12601" t="s">
        <v>17052</v>
      </c>
      <c r="C12601" s="70">
        <v>0</v>
      </c>
      <c r="D12601" s="70">
        <v>0</v>
      </c>
      <c r="E12601" s="71">
        <v>44742</v>
      </c>
      <c r="F12601" t="s">
        <v>5792</v>
      </c>
      <c r="G12601" t="s">
        <v>2247</v>
      </c>
      <c r="J12601" s="40">
        <v>0</v>
      </c>
      <c r="K12601" s="40">
        <v>0</v>
      </c>
    </row>
    <row r="12602" spans="1:11" x14ac:dyDescent="0.35">
      <c r="A12602">
        <v>31199</v>
      </c>
      <c r="B12602" t="s">
        <v>17052</v>
      </c>
      <c r="C12602" s="70">
        <v>0</v>
      </c>
      <c r="D12602" s="70">
        <v>0</v>
      </c>
      <c r="E12602" s="71">
        <v>44755</v>
      </c>
      <c r="F12602" t="s">
        <v>17069</v>
      </c>
      <c r="G12602" t="s">
        <v>15843</v>
      </c>
      <c r="H12602" t="s">
        <v>17068</v>
      </c>
      <c r="I12602" t="s">
        <v>17067</v>
      </c>
      <c r="J12602" s="40">
        <v>30000</v>
      </c>
      <c r="K12602" s="40">
        <v>0</v>
      </c>
    </row>
    <row r="12603" spans="1:11" x14ac:dyDescent="0.35">
      <c r="A12603">
        <v>31199</v>
      </c>
      <c r="B12603" t="s">
        <v>17052</v>
      </c>
      <c r="C12603" s="70">
        <v>0</v>
      </c>
      <c r="D12603" s="70">
        <v>0</v>
      </c>
      <c r="E12603" s="71">
        <v>44773</v>
      </c>
      <c r="F12603" t="s">
        <v>5493</v>
      </c>
      <c r="G12603" t="s">
        <v>2247</v>
      </c>
      <c r="J12603" s="40">
        <v>0</v>
      </c>
      <c r="K12603" s="40">
        <v>0</v>
      </c>
    </row>
    <row r="12604" spans="1:11" x14ac:dyDescent="0.35">
      <c r="A12604">
        <v>31199</v>
      </c>
      <c r="B12604" t="s">
        <v>17052</v>
      </c>
      <c r="C12604" s="70">
        <v>0</v>
      </c>
      <c r="D12604" s="70">
        <v>0</v>
      </c>
      <c r="E12604" s="71">
        <v>44774</v>
      </c>
      <c r="F12604" t="s">
        <v>10868</v>
      </c>
      <c r="G12604" t="s">
        <v>2142</v>
      </c>
      <c r="H12604" t="s">
        <v>10867</v>
      </c>
      <c r="I12604" t="s">
        <v>10866</v>
      </c>
      <c r="J12604" s="40">
        <v>0</v>
      </c>
      <c r="K12604" s="40">
        <v>15000</v>
      </c>
    </row>
    <row r="12605" spans="1:11" x14ac:dyDescent="0.35">
      <c r="A12605">
        <v>31199</v>
      </c>
      <c r="B12605" t="s">
        <v>17052</v>
      </c>
      <c r="C12605" s="70">
        <v>0</v>
      </c>
      <c r="D12605" s="70">
        <v>0</v>
      </c>
      <c r="E12605" s="71">
        <v>44795</v>
      </c>
      <c r="F12605" t="s">
        <v>17066</v>
      </c>
      <c r="G12605" t="s">
        <v>15843</v>
      </c>
      <c r="H12605" t="s">
        <v>17065</v>
      </c>
      <c r="J12605" s="40">
        <v>15000</v>
      </c>
      <c r="K12605" s="40">
        <v>0</v>
      </c>
    </row>
    <row r="12606" spans="1:11" x14ac:dyDescent="0.35">
      <c r="A12606">
        <v>31199</v>
      </c>
      <c r="B12606" t="s">
        <v>17052</v>
      </c>
      <c r="C12606" s="70">
        <v>0</v>
      </c>
      <c r="D12606" s="70">
        <v>0</v>
      </c>
      <c r="E12606" s="71">
        <v>44804</v>
      </c>
      <c r="F12606" t="s">
        <v>5019</v>
      </c>
      <c r="G12606" t="s">
        <v>2247</v>
      </c>
      <c r="H12606" t="s">
        <v>2265</v>
      </c>
      <c r="J12606" s="40">
        <v>0</v>
      </c>
      <c r="K12606" s="40">
        <v>0</v>
      </c>
    </row>
    <row r="12607" spans="1:11" x14ac:dyDescent="0.35">
      <c r="A12607">
        <v>31199</v>
      </c>
      <c r="B12607" t="s">
        <v>17052</v>
      </c>
      <c r="C12607" s="70">
        <v>0</v>
      </c>
      <c r="D12607" s="70">
        <v>0</v>
      </c>
      <c r="E12607" s="71">
        <v>44805</v>
      </c>
      <c r="F12607" t="s">
        <v>10856</v>
      </c>
      <c r="G12607" t="s">
        <v>2142</v>
      </c>
      <c r="H12607" t="s">
        <v>10855</v>
      </c>
      <c r="I12607" t="s">
        <v>10854</v>
      </c>
      <c r="J12607" s="40">
        <v>0</v>
      </c>
      <c r="K12607" s="40">
        <v>15000</v>
      </c>
    </row>
    <row r="12608" spans="1:11" x14ac:dyDescent="0.35">
      <c r="A12608">
        <v>31199</v>
      </c>
      <c r="B12608" t="s">
        <v>17052</v>
      </c>
      <c r="C12608" s="70">
        <v>0</v>
      </c>
      <c r="D12608" s="70">
        <v>0</v>
      </c>
      <c r="E12608" s="71">
        <v>44823</v>
      </c>
      <c r="F12608" t="s">
        <v>17064</v>
      </c>
      <c r="G12608" t="s">
        <v>15843</v>
      </c>
      <c r="H12608" t="s">
        <v>17063</v>
      </c>
      <c r="I12608" t="s">
        <v>17062</v>
      </c>
      <c r="J12608" s="40">
        <v>15000</v>
      </c>
      <c r="K12608" s="40">
        <v>0</v>
      </c>
    </row>
    <row r="12609" spans="1:11" x14ac:dyDescent="0.35">
      <c r="A12609">
        <v>31199</v>
      </c>
      <c r="B12609" t="s">
        <v>17052</v>
      </c>
      <c r="C12609" s="70">
        <v>0</v>
      </c>
      <c r="D12609" s="70">
        <v>0</v>
      </c>
      <c r="E12609" s="71">
        <v>44834</v>
      </c>
      <c r="F12609" t="s">
        <v>4894</v>
      </c>
      <c r="G12609" t="s">
        <v>2247</v>
      </c>
      <c r="H12609" t="s">
        <v>2262</v>
      </c>
      <c r="J12609" s="40">
        <v>0</v>
      </c>
      <c r="K12609" s="40">
        <v>0</v>
      </c>
    </row>
    <row r="12610" spans="1:11" x14ac:dyDescent="0.35">
      <c r="A12610">
        <v>31199</v>
      </c>
      <c r="B12610" t="s">
        <v>17052</v>
      </c>
      <c r="C12610" s="70">
        <v>0</v>
      </c>
      <c r="D12610" s="70">
        <v>0</v>
      </c>
      <c r="E12610" s="71">
        <v>44835</v>
      </c>
      <c r="F12610" t="s">
        <v>10847</v>
      </c>
      <c r="G12610" t="s">
        <v>2142</v>
      </c>
      <c r="H12610" t="s">
        <v>10846</v>
      </c>
      <c r="I12610" t="s">
        <v>10845</v>
      </c>
      <c r="J12610" s="40">
        <v>0</v>
      </c>
      <c r="K12610" s="40">
        <v>15000</v>
      </c>
    </row>
    <row r="12611" spans="1:11" x14ac:dyDescent="0.35">
      <c r="A12611">
        <v>31199</v>
      </c>
      <c r="B12611" t="s">
        <v>17052</v>
      </c>
      <c r="C12611" s="70">
        <v>0</v>
      </c>
      <c r="D12611" s="70">
        <v>0</v>
      </c>
      <c r="E12611" s="71">
        <v>44845</v>
      </c>
      <c r="F12611" t="s">
        <v>17061</v>
      </c>
      <c r="G12611" t="s">
        <v>15843</v>
      </c>
      <c r="H12611" t="s">
        <v>17060</v>
      </c>
      <c r="I12611" t="s">
        <v>17059</v>
      </c>
      <c r="J12611" s="40">
        <v>15000</v>
      </c>
      <c r="K12611" s="40">
        <v>0</v>
      </c>
    </row>
    <row r="12612" spans="1:11" x14ac:dyDescent="0.35">
      <c r="A12612">
        <v>31199</v>
      </c>
      <c r="B12612" t="s">
        <v>17052</v>
      </c>
      <c r="C12612" s="70">
        <v>0</v>
      </c>
      <c r="D12612" s="70">
        <v>0</v>
      </c>
      <c r="E12612" s="71">
        <v>44865</v>
      </c>
      <c r="F12612" t="s">
        <v>4377</v>
      </c>
      <c r="G12612" t="s">
        <v>2247</v>
      </c>
      <c r="H12612" t="s">
        <v>1919</v>
      </c>
      <c r="I12612" t="s">
        <v>1919</v>
      </c>
      <c r="J12612" s="40">
        <v>0</v>
      </c>
      <c r="K12612" s="40">
        <v>0</v>
      </c>
    </row>
    <row r="12613" spans="1:11" x14ac:dyDescent="0.35">
      <c r="A12613">
        <v>31199</v>
      </c>
      <c r="B12613" t="s">
        <v>17052</v>
      </c>
      <c r="C12613" s="70">
        <v>0</v>
      </c>
      <c r="D12613" s="70">
        <v>0</v>
      </c>
      <c r="E12613" s="71">
        <v>44866</v>
      </c>
      <c r="F12613" t="s">
        <v>10836</v>
      </c>
      <c r="G12613" t="s">
        <v>2142</v>
      </c>
      <c r="H12613" t="s">
        <v>10835</v>
      </c>
      <c r="I12613" t="s">
        <v>10834</v>
      </c>
      <c r="J12613" s="40">
        <v>0</v>
      </c>
      <c r="K12613" s="40">
        <v>15000</v>
      </c>
    </row>
    <row r="12614" spans="1:11" x14ac:dyDescent="0.35">
      <c r="A12614">
        <v>31199</v>
      </c>
      <c r="B12614" t="s">
        <v>17052</v>
      </c>
      <c r="C12614" s="70">
        <v>0</v>
      </c>
      <c r="D12614" s="70">
        <v>0</v>
      </c>
      <c r="E12614" s="71">
        <v>44895</v>
      </c>
      <c r="F12614" t="s">
        <v>4205</v>
      </c>
      <c r="G12614" t="s">
        <v>2247</v>
      </c>
      <c r="H12614" t="s">
        <v>1916</v>
      </c>
      <c r="I12614" t="s">
        <v>1916</v>
      </c>
      <c r="J12614" s="40">
        <v>0</v>
      </c>
      <c r="K12614" s="40">
        <v>0</v>
      </c>
    </row>
    <row r="12615" spans="1:11" x14ac:dyDescent="0.35">
      <c r="A12615">
        <v>31199</v>
      </c>
      <c r="B12615" t="s">
        <v>17052</v>
      </c>
      <c r="C12615" s="70">
        <v>0</v>
      </c>
      <c r="D12615" s="70">
        <v>0</v>
      </c>
      <c r="E12615" s="71">
        <v>44896</v>
      </c>
      <c r="F12615" t="s">
        <v>10832</v>
      </c>
      <c r="G12615" t="s">
        <v>2142</v>
      </c>
      <c r="H12615" t="s">
        <v>10831</v>
      </c>
      <c r="I12615" t="s">
        <v>10830</v>
      </c>
      <c r="J12615" s="40">
        <v>0</v>
      </c>
      <c r="K12615" s="40">
        <v>15000</v>
      </c>
    </row>
    <row r="12616" spans="1:11" x14ac:dyDescent="0.35">
      <c r="A12616">
        <v>31199</v>
      </c>
      <c r="B12616" t="s">
        <v>17052</v>
      </c>
      <c r="C12616" s="70">
        <v>0</v>
      </c>
      <c r="D12616" s="70">
        <v>0</v>
      </c>
      <c r="E12616" s="71">
        <v>44896</v>
      </c>
      <c r="F12616" t="s">
        <v>17058</v>
      </c>
      <c r="G12616" t="s">
        <v>15843</v>
      </c>
      <c r="H12616" t="s">
        <v>17057</v>
      </c>
      <c r="I12616" t="s">
        <v>17056</v>
      </c>
      <c r="J12616" s="40">
        <v>15000</v>
      </c>
      <c r="K12616" s="40">
        <v>0</v>
      </c>
    </row>
    <row r="12617" spans="1:11" x14ac:dyDescent="0.35">
      <c r="A12617">
        <v>31199</v>
      </c>
      <c r="B12617" t="s">
        <v>17052</v>
      </c>
      <c r="C12617" s="70">
        <v>0</v>
      </c>
      <c r="D12617" s="70">
        <v>0</v>
      </c>
      <c r="E12617" s="71">
        <v>44916</v>
      </c>
      <c r="F12617" t="s">
        <v>17055</v>
      </c>
      <c r="G12617" t="s">
        <v>15843</v>
      </c>
      <c r="H12617" t="s">
        <v>17054</v>
      </c>
      <c r="I12617" t="s">
        <v>17053</v>
      </c>
      <c r="J12617" s="40">
        <v>15000</v>
      </c>
      <c r="K12617" s="40">
        <v>0</v>
      </c>
    </row>
    <row r="12618" spans="1:11" x14ac:dyDescent="0.35">
      <c r="A12618">
        <v>31199</v>
      </c>
      <c r="B12618" t="s">
        <v>17052</v>
      </c>
      <c r="C12618" s="70">
        <v>0</v>
      </c>
      <c r="D12618" s="70">
        <v>0</v>
      </c>
      <c r="E12618" s="71">
        <v>44926</v>
      </c>
      <c r="F12618" t="s">
        <v>3847</v>
      </c>
      <c r="G12618" t="s">
        <v>2247</v>
      </c>
      <c r="H12618" t="s">
        <v>1911</v>
      </c>
      <c r="I12618" t="s">
        <v>1911</v>
      </c>
      <c r="J12618" s="40">
        <v>0</v>
      </c>
      <c r="K12618" s="40">
        <v>0</v>
      </c>
    </row>
    <row r="12619" spans="1:11" x14ac:dyDescent="0.35">
      <c r="A12619">
        <v>32000</v>
      </c>
      <c r="B12619" t="s">
        <v>172</v>
      </c>
      <c r="C12619" s="70">
        <v>0</v>
      </c>
      <c r="D12619" s="70">
        <v>0</v>
      </c>
      <c r="E12619" s="71">
        <v>44621</v>
      </c>
      <c r="F12619" t="s">
        <v>8194</v>
      </c>
      <c r="G12619" t="s">
        <v>2142</v>
      </c>
      <c r="H12619" t="s">
        <v>8193</v>
      </c>
      <c r="I12619" t="s">
        <v>8121</v>
      </c>
      <c r="J12619" s="40">
        <v>0</v>
      </c>
      <c r="K12619" s="40">
        <v>692.85</v>
      </c>
    </row>
    <row r="12620" spans="1:11" x14ac:dyDescent="0.35">
      <c r="A12620">
        <v>32000</v>
      </c>
      <c r="B12620" t="s">
        <v>172</v>
      </c>
      <c r="C12620" s="70">
        <v>0</v>
      </c>
      <c r="D12620" s="70">
        <v>0</v>
      </c>
      <c r="E12620" s="71">
        <v>44651</v>
      </c>
      <c r="F12620" t="s">
        <v>15852</v>
      </c>
      <c r="G12620" t="s">
        <v>1912</v>
      </c>
      <c r="J12620" s="40">
        <v>3097.25</v>
      </c>
      <c r="K12620" s="40">
        <v>0</v>
      </c>
    </row>
    <row r="12621" spans="1:11" x14ac:dyDescent="0.35">
      <c r="A12621">
        <v>32000</v>
      </c>
      <c r="B12621" t="s">
        <v>172</v>
      </c>
      <c r="C12621" s="70">
        <v>0</v>
      </c>
      <c r="D12621" s="70">
        <v>0</v>
      </c>
      <c r="E12621" s="71">
        <v>44651</v>
      </c>
      <c r="F12621" t="s">
        <v>6608</v>
      </c>
      <c r="G12621" t="s">
        <v>2247</v>
      </c>
      <c r="J12621" s="40">
        <v>0</v>
      </c>
      <c r="K12621" s="40">
        <v>0</v>
      </c>
    </row>
    <row r="12622" spans="1:11" x14ac:dyDescent="0.35">
      <c r="A12622">
        <v>32000</v>
      </c>
      <c r="B12622" t="s">
        <v>172</v>
      </c>
      <c r="C12622" s="70">
        <v>0</v>
      </c>
      <c r="D12622" s="70">
        <v>0</v>
      </c>
      <c r="E12622" s="71">
        <v>44658</v>
      </c>
      <c r="F12622" t="s">
        <v>8181</v>
      </c>
      <c r="G12622" t="s">
        <v>2142</v>
      </c>
      <c r="H12622" t="s">
        <v>8180</v>
      </c>
      <c r="I12622" t="s">
        <v>8179</v>
      </c>
      <c r="J12622" s="40">
        <v>0</v>
      </c>
      <c r="K12622" s="40">
        <v>744.99</v>
      </c>
    </row>
    <row r="12623" spans="1:11" x14ac:dyDescent="0.35">
      <c r="A12623">
        <v>32000</v>
      </c>
      <c r="B12623" t="s">
        <v>172</v>
      </c>
      <c r="C12623" s="70">
        <v>0</v>
      </c>
      <c r="D12623" s="70">
        <v>0</v>
      </c>
      <c r="E12623" s="71">
        <v>44681</v>
      </c>
      <c r="F12623" t="s">
        <v>15851</v>
      </c>
      <c r="G12623" t="s">
        <v>1912</v>
      </c>
      <c r="J12623" s="40">
        <v>744.99</v>
      </c>
      <c r="K12623" s="40">
        <v>0</v>
      </c>
    </row>
    <row r="12624" spans="1:11" x14ac:dyDescent="0.35">
      <c r="A12624">
        <v>32000</v>
      </c>
      <c r="B12624" t="s">
        <v>172</v>
      </c>
      <c r="C12624" s="70">
        <v>0</v>
      </c>
      <c r="D12624" s="70">
        <v>0</v>
      </c>
      <c r="E12624" s="71">
        <v>44681</v>
      </c>
      <c r="F12624" t="s">
        <v>6353</v>
      </c>
      <c r="G12624" t="s">
        <v>2247</v>
      </c>
      <c r="J12624" s="40">
        <v>0</v>
      </c>
      <c r="K12624" s="40">
        <v>0</v>
      </c>
    </row>
    <row r="12625" spans="1:11" x14ac:dyDescent="0.35">
      <c r="A12625">
        <v>32000</v>
      </c>
      <c r="B12625" t="s">
        <v>172</v>
      </c>
      <c r="C12625" s="70">
        <v>0</v>
      </c>
      <c r="D12625" s="70">
        <v>0</v>
      </c>
      <c r="E12625" s="71">
        <v>44681</v>
      </c>
      <c r="F12625" t="s">
        <v>6169</v>
      </c>
      <c r="G12625" t="s">
        <v>2247</v>
      </c>
      <c r="J12625" s="40">
        <v>0</v>
      </c>
      <c r="K12625" s="40">
        <v>0</v>
      </c>
    </row>
    <row r="12626" spans="1:11" x14ac:dyDescent="0.35">
      <c r="A12626">
        <v>32000</v>
      </c>
      <c r="B12626" t="s">
        <v>172</v>
      </c>
      <c r="C12626" s="70">
        <v>0</v>
      </c>
      <c r="D12626" s="70">
        <v>0</v>
      </c>
      <c r="E12626" s="71">
        <v>44688</v>
      </c>
      <c r="F12626" t="s">
        <v>8173</v>
      </c>
      <c r="G12626" t="s">
        <v>2142</v>
      </c>
      <c r="H12626" t="s">
        <v>8172</v>
      </c>
      <c r="I12626" t="s">
        <v>8171</v>
      </c>
      <c r="J12626" s="40">
        <v>0</v>
      </c>
      <c r="K12626" s="40">
        <v>532.57000000000005</v>
      </c>
    </row>
    <row r="12627" spans="1:11" x14ac:dyDescent="0.35">
      <c r="A12627">
        <v>32000</v>
      </c>
      <c r="B12627" t="s">
        <v>172</v>
      </c>
      <c r="C12627" s="70">
        <v>0</v>
      </c>
      <c r="D12627" s="70">
        <v>0</v>
      </c>
      <c r="E12627" s="71">
        <v>44712</v>
      </c>
      <c r="F12627" t="s">
        <v>15845</v>
      </c>
      <c r="G12627" t="s">
        <v>1912</v>
      </c>
      <c r="J12627" s="40">
        <v>532.57000000000005</v>
      </c>
      <c r="K12627" s="40">
        <v>0</v>
      </c>
    </row>
    <row r="12628" spans="1:11" x14ac:dyDescent="0.35">
      <c r="A12628">
        <v>32000</v>
      </c>
      <c r="B12628" t="s">
        <v>172</v>
      </c>
      <c r="C12628" s="70">
        <v>0</v>
      </c>
      <c r="D12628" s="70">
        <v>0</v>
      </c>
      <c r="E12628" s="71">
        <v>44712</v>
      </c>
      <c r="F12628" t="s">
        <v>6039</v>
      </c>
      <c r="G12628" t="s">
        <v>2247</v>
      </c>
      <c r="J12628" s="40">
        <v>0</v>
      </c>
      <c r="K12628" s="40">
        <v>0</v>
      </c>
    </row>
    <row r="12629" spans="1:11" x14ac:dyDescent="0.35">
      <c r="A12629">
        <v>32000</v>
      </c>
      <c r="B12629" t="s">
        <v>172</v>
      </c>
      <c r="C12629" s="70">
        <v>0</v>
      </c>
      <c r="D12629" s="70">
        <v>0</v>
      </c>
      <c r="E12629" s="71">
        <v>44719</v>
      </c>
      <c r="F12629" t="s">
        <v>8156</v>
      </c>
      <c r="G12629" t="s">
        <v>2142</v>
      </c>
      <c r="H12629" t="s">
        <v>8155</v>
      </c>
      <c r="I12629" t="s">
        <v>8154</v>
      </c>
      <c r="J12629" s="40">
        <v>0</v>
      </c>
      <c r="K12629" s="40">
        <v>807.9</v>
      </c>
    </row>
    <row r="12630" spans="1:11" x14ac:dyDescent="0.35">
      <c r="A12630">
        <v>32000</v>
      </c>
      <c r="B12630" t="s">
        <v>172</v>
      </c>
      <c r="C12630" s="70">
        <v>0</v>
      </c>
      <c r="D12630" s="70">
        <v>0</v>
      </c>
      <c r="E12630" s="71">
        <v>44742</v>
      </c>
      <c r="F12630" t="s">
        <v>15840</v>
      </c>
      <c r="G12630" t="s">
        <v>1912</v>
      </c>
      <c r="J12630" s="40">
        <v>807.9</v>
      </c>
      <c r="K12630" s="40">
        <v>0</v>
      </c>
    </row>
    <row r="12631" spans="1:11" x14ac:dyDescent="0.35">
      <c r="A12631">
        <v>32000</v>
      </c>
      <c r="B12631" t="s">
        <v>172</v>
      </c>
      <c r="C12631" s="70">
        <v>0</v>
      </c>
      <c r="D12631" s="70">
        <v>0</v>
      </c>
      <c r="E12631" s="71">
        <v>44742</v>
      </c>
      <c r="F12631" t="s">
        <v>5791</v>
      </c>
      <c r="G12631" t="s">
        <v>2247</v>
      </c>
      <c r="J12631" s="40">
        <v>0</v>
      </c>
      <c r="K12631" s="40">
        <v>0</v>
      </c>
    </row>
    <row r="12632" spans="1:11" x14ac:dyDescent="0.35">
      <c r="A12632">
        <v>32000</v>
      </c>
      <c r="B12632" t="s">
        <v>172</v>
      </c>
      <c r="C12632" s="70">
        <v>0</v>
      </c>
      <c r="D12632" s="70">
        <v>0</v>
      </c>
      <c r="E12632" s="71">
        <v>44749</v>
      </c>
      <c r="F12632" t="s">
        <v>7900</v>
      </c>
      <c r="G12632" t="s">
        <v>2142</v>
      </c>
      <c r="H12632" t="s">
        <v>7899</v>
      </c>
      <c r="I12632" t="s">
        <v>7898</v>
      </c>
      <c r="J12632" s="40">
        <v>0</v>
      </c>
      <c r="K12632" s="40">
        <v>884.84</v>
      </c>
    </row>
    <row r="12633" spans="1:11" x14ac:dyDescent="0.35">
      <c r="A12633">
        <v>32000</v>
      </c>
      <c r="B12633" t="s">
        <v>172</v>
      </c>
      <c r="C12633" s="70">
        <v>0</v>
      </c>
      <c r="D12633" s="70">
        <v>0</v>
      </c>
      <c r="E12633" s="71">
        <v>44750</v>
      </c>
      <c r="F12633" t="s">
        <v>7897</v>
      </c>
      <c r="G12633" t="s">
        <v>2142</v>
      </c>
      <c r="H12633" t="s">
        <v>7896</v>
      </c>
      <c r="I12633" t="s">
        <v>7895</v>
      </c>
      <c r="J12633" s="40">
        <v>0</v>
      </c>
      <c r="K12633" s="40">
        <v>921.75</v>
      </c>
    </row>
    <row r="12634" spans="1:11" x14ac:dyDescent="0.35">
      <c r="A12634">
        <v>32000</v>
      </c>
      <c r="B12634" t="s">
        <v>172</v>
      </c>
      <c r="C12634" s="70">
        <v>0</v>
      </c>
      <c r="D12634" s="70">
        <v>0</v>
      </c>
      <c r="E12634" s="71">
        <v>44773</v>
      </c>
      <c r="F12634" t="s">
        <v>15835</v>
      </c>
      <c r="G12634" t="s">
        <v>1912</v>
      </c>
      <c r="J12634" s="40">
        <v>884.84</v>
      </c>
      <c r="K12634" s="40">
        <v>0</v>
      </c>
    </row>
    <row r="12635" spans="1:11" x14ac:dyDescent="0.35">
      <c r="A12635">
        <v>32000</v>
      </c>
      <c r="B12635" t="s">
        <v>172</v>
      </c>
      <c r="C12635" s="70">
        <v>0</v>
      </c>
      <c r="D12635" s="70">
        <v>0</v>
      </c>
      <c r="E12635" s="71">
        <v>44773</v>
      </c>
      <c r="F12635" t="s">
        <v>5492</v>
      </c>
      <c r="G12635" t="s">
        <v>2247</v>
      </c>
      <c r="J12635" s="40">
        <v>0</v>
      </c>
      <c r="K12635" s="40">
        <v>0</v>
      </c>
    </row>
    <row r="12636" spans="1:11" x14ac:dyDescent="0.35">
      <c r="A12636">
        <v>32000</v>
      </c>
      <c r="B12636" t="s">
        <v>172</v>
      </c>
      <c r="C12636" s="70">
        <v>0</v>
      </c>
      <c r="D12636" s="70">
        <v>0</v>
      </c>
      <c r="E12636" s="71">
        <v>44774</v>
      </c>
      <c r="F12636" t="s">
        <v>8123</v>
      </c>
      <c r="G12636" t="s">
        <v>2142</v>
      </c>
      <c r="H12636" t="s">
        <v>8122</v>
      </c>
      <c r="I12636" t="s">
        <v>8121</v>
      </c>
      <c r="J12636" s="40">
        <v>0</v>
      </c>
      <c r="K12636" s="40">
        <v>-692.85</v>
      </c>
    </row>
    <row r="12637" spans="1:11" x14ac:dyDescent="0.35">
      <c r="A12637">
        <v>32000</v>
      </c>
      <c r="B12637" t="s">
        <v>172</v>
      </c>
      <c r="C12637" s="70">
        <v>0</v>
      </c>
      <c r="D12637" s="70">
        <v>0</v>
      </c>
      <c r="E12637" s="71">
        <v>44801</v>
      </c>
      <c r="F12637" t="s">
        <v>15828</v>
      </c>
      <c r="G12637" t="s">
        <v>1912</v>
      </c>
      <c r="J12637" s="40">
        <v>921.75</v>
      </c>
      <c r="K12637" s="40">
        <v>0</v>
      </c>
    </row>
    <row r="12638" spans="1:11" x14ac:dyDescent="0.35">
      <c r="A12638">
        <v>32000</v>
      </c>
      <c r="B12638" t="s">
        <v>172</v>
      </c>
      <c r="C12638" s="70">
        <v>0</v>
      </c>
      <c r="D12638" s="70">
        <v>0</v>
      </c>
      <c r="E12638" s="71">
        <v>44804</v>
      </c>
      <c r="F12638" t="s">
        <v>7891</v>
      </c>
      <c r="G12638" t="s">
        <v>2142</v>
      </c>
      <c r="H12638" t="s">
        <v>7890</v>
      </c>
      <c r="I12638" t="s">
        <v>7889</v>
      </c>
      <c r="J12638" s="40">
        <v>0</v>
      </c>
      <c r="K12638" s="40">
        <v>3097.25</v>
      </c>
    </row>
    <row r="12639" spans="1:11" x14ac:dyDescent="0.35">
      <c r="A12639">
        <v>32000</v>
      </c>
      <c r="B12639" t="s">
        <v>172</v>
      </c>
      <c r="C12639" s="70">
        <v>0</v>
      </c>
      <c r="D12639" s="70">
        <v>0</v>
      </c>
      <c r="E12639" s="71">
        <v>44804</v>
      </c>
      <c r="F12639" t="s">
        <v>5018</v>
      </c>
      <c r="G12639" t="s">
        <v>2247</v>
      </c>
      <c r="H12639" t="s">
        <v>2265</v>
      </c>
      <c r="J12639" s="40">
        <v>0</v>
      </c>
      <c r="K12639" s="40">
        <v>0</v>
      </c>
    </row>
    <row r="12640" spans="1:11" x14ac:dyDescent="0.35">
      <c r="A12640">
        <v>32000</v>
      </c>
      <c r="B12640" t="s">
        <v>172</v>
      </c>
      <c r="C12640" s="70">
        <v>0</v>
      </c>
      <c r="D12640" s="70">
        <v>0</v>
      </c>
      <c r="E12640" s="71">
        <v>44835</v>
      </c>
      <c r="F12640" t="s">
        <v>7888</v>
      </c>
      <c r="G12640" t="s">
        <v>2142</v>
      </c>
      <c r="H12640" t="s">
        <v>7887</v>
      </c>
      <c r="I12640" t="s">
        <v>7886</v>
      </c>
      <c r="J12640" s="40">
        <v>0</v>
      </c>
      <c r="K12640" s="40">
        <v>953.67</v>
      </c>
    </row>
    <row r="12641" spans="1:11" x14ac:dyDescent="0.35">
      <c r="A12641">
        <v>32000</v>
      </c>
      <c r="B12641" t="s">
        <v>172</v>
      </c>
      <c r="C12641" s="70">
        <v>0</v>
      </c>
      <c r="D12641" s="70">
        <v>0</v>
      </c>
      <c r="E12641" s="71">
        <v>44841</v>
      </c>
      <c r="F12641" t="s">
        <v>7885</v>
      </c>
      <c r="G12641" t="s">
        <v>2142</v>
      </c>
      <c r="H12641" t="s">
        <v>7884</v>
      </c>
      <c r="I12641" t="s">
        <v>7883</v>
      </c>
      <c r="J12641" s="40">
        <v>0</v>
      </c>
      <c r="K12641" s="40">
        <v>1022.6</v>
      </c>
    </row>
    <row r="12642" spans="1:11" x14ac:dyDescent="0.35">
      <c r="A12642">
        <v>32000</v>
      </c>
      <c r="B12642" t="s">
        <v>172</v>
      </c>
      <c r="C12642" s="70">
        <v>0</v>
      </c>
      <c r="D12642" s="70">
        <v>0</v>
      </c>
      <c r="E12642" s="71">
        <v>44865</v>
      </c>
      <c r="F12642" t="s">
        <v>15816</v>
      </c>
      <c r="G12642" t="s">
        <v>1912</v>
      </c>
      <c r="H12642" t="s">
        <v>15815</v>
      </c>
      <c r="I12642" t="s">
        <v>15815</v>
      </c>
      <c r="J12642" s="40">
        <v>1022.6</v>
      </c>
      <c r="K12642" s="40">
        <v>0</v>
      </c>
    </row>
    <row r="12643" spans="1:11" x14ac:dyDescent="0.35">
      <c r="A12643">
        <v>32000</v>
      </c>
      <c r="B12643" t="s">
        <v>172</v>
      </c>
      <c r="C12643" s="70">
        <v>0</v>
      </c>
      <c r="D12643" s="70">
        <v>0</v>
      </c>
      <c r="E12643" s="71">
        <v>44865</v>
      </c>
      <c r="F12643" t="s">
        <v>4376</v>
      </c>
      <c r="G12643" t="s">
        <v>2247</v>
      </c>
      <c r="H12643" t="s">
        <v>1919</v>
      </c>
      <c r="I12643" t="s">
        <v>1919</v>
      </c>
      <c r="J12643" s="40">
        <v>0</v>
      </c>
      <c r="K12643" s="40">
        <v>0</v>
      </c>
    </row>
    <row r="12644" spans="1:11" x14ac:dyDescent="0.35">
      <c r="A12644">
        <v>32000</v>
      </c>
      <c r="B12644" t="s">
        <v>172</v>
      </c>
      <c r="C12644" s="70">
        <v>0</v>
      </c>
      <c r="D12644" s="70">
        <v>0</v>
      </c>
      <c r="E12644" s="71">
        <v>44866</v>
      </c>
      <c r="F12644" t="s">
        <v>15814</v>
      </c>
      <c r="G12644" t="s">
        <v>1912</v>
      </c>
      <c r="H12644" t="s">
        <v>15813</v>
      </c>
      <c r="I12644" t="s">
        <v>15813</v>
      </c>
      <c r="J12644" s="40">
        <v>953.67</v>
      </c>
      <c r="K12644" s="40">
        <v>0</v>
      </c>
    </row>
    <row r="12645" spans="1:11" x14ac:dyDescent="0.35">
      <c r="A12645">
        <v>32000</v>
      </c>
      <c r="B12645" t="s">
        <v>172</v>
      </c>
      <c r="C12645" s="70">
        <v>0</v>
      </c>
      <c r="D12645" s="70">
        <v>0</v>
      </c>
      <c r="E12645" s="71">
        <v>44872</v>
      </c>
      <c r="F12645" t="s">
        <v>7882</v>
      </c>
      <c r="G12645" t="s">
        <v>2142</v>
      </c>
      <c r="H12645" t="s">
        <v>7881</v>
      </c>
      <c r="I12645" t="s">
        <v>7880</v>
      </c>
      <c r="J12645" s="40">
        <v>0</v>
      </c>
      <c r="K12645" s="40">
        <v>1202.04</v>
      </c>
    </row>
    <row r="12646" spans="1:11" x14ac:dyDescent="0.35">
      <c r="A12646">
        <v>32000</v>
      </c>
      <c r="B12646" t="s">
        <v>172</v>
      </c>
      <c r="C12646" s="70">
        <v>0</v>
      </c>
      <c r="D12646" s="70">
        <v>0</v>
      </c>
      <c r="E12646" s="71">
        <v>44895</v>
      </c>
      <c r="F12646" t="s">
        <v>15811</v>
      </c>
      <c r="G12646" t="s">
        <v>1912</v>
      </c>
      <c r="H12646" t="s">
        <v>15810</v>
      </c>
      <c r="I12646" t="s">
        <v>15810</v>
      </c>
      <c r="J12646" s="40">
        <v>1202.04</v>
      </c>
      <c r="K12646" s="40">
        <v>0</v>
      </c>
    </row>
    <row r="12647" spans="1:11" x14ac:dyDescent="0.35">
      <c r="A12647">
        <v>32000</v>
      </c>
      <c r="B12647" t="s">
        <v>172</v>
      </c>
      <c r="C12647" s="70">
        <v>0</v>
      </c>
      <c r="D12647" s="70">
        <v>0</v>
      </c>
      <c r="E12647" s="71">
        <v>44895</v>
      </c>
      <c r="F12647" t="s">
        <v>4204</v>
      </c>
      <c r="G12647" t="s">
        <v>2247</v>
      </c>
      <c r="H12647" t="s">
        <v>1916</v>
      </c>
      <c r="I12647" t="s">
        <v>1916</v>
      </c>
      <c r="J12647" s="40">
        <v>0</v>
      </c>
      <c r="K12647" s="40">
        <v>0</v>
      </c>
    </row>
    <row r="12648" spans="1:11" x14ac:dyDescent="0.35">
      <c r="A12648">
        <v>32000</v>
      </c>
      <c r="B12648" t="s">
        <v>172</v>
      </c>
      <c r="C12648" s="70">
        <v>0</v>
      </c>
      <c r="D12648" s="70">
        <v>0</v>
      </c>
      <c r="E12648" s="71">
        <v>44926</v>
      </c>
      <c r="F12648" t="s">
        <v>15809</v>
      </c>
      <c r="G12648" t="s">
        <v>1912</v>
      </c>
      <c r="H12648" t="s">
        <v>15804</v>
      </c>
      <c r="I12648" t="s">
        <v>15804</v>
      </c>
      <c r="J12648" s="40">
        <v>1260.01</v>
      </c>
      <c r="K12648" s="40">
        <v>0</v>
      </c>
    </row>
    <row r="12649" spans="1:11" x14ac:dyDescent="0.35">
      <c r="A12649">
        <v>32001</v>
      </c>
      <c r="B12649" t="s">
        <v>17047</v>
      </c>
      <c r="C12649" s="70">
        <v>0</v>
      </c>
      <c r="D12649" s="70">
        <v>0</v>
      </c>
      <c r="E12649" s="71">
        <v>44636</v>
      </c>
      <c r="F12649" t="s">
        <v>10932</v>
      </c>
      <c r="G12649" t="s">
        <v>2142</v>
      </c>
      <c r="H12649" t="s">
        <v>10931</v>
      </c>
      <c r="I12649" t="s">
        <v>10930</v>
      </c>
      <c r="J12649" s="40">
        <v>0</v>
      </c>
      <c r="K12649" s="40">
        <v>5236.8999999999996</v>
      </c>
    </row>
    <row r="12650" spans="1:11" x14ac:dyDescent="0.35">
      <c r="A12650">
        <v>32001</v>
      </c>
      <c r="B12650" t="s">
        <v>17047</v>
      </c>
      <c r="C12650" s="70">
        <v>0</v>
      </c>
      <c r="D12650" s="70">
        <v>0</v>
      </c>
      <c r="E12650" s="71">
        <v>44644</v>
      </c>
      <c r="F12650" t="s">
        <v>17051</v>
      </c>
      <c r="G12650" t="s">
        <v>15843</v>
      </c>
      <c r="H12650" t="s">
        <v>17050</v>
      </c>
      <c r="J12650" s="40">
        <v>5278.24</v>
      </c>
      <c r="K12650" s="40">
        <v>0</v>
      </c>
    </row>
    <row r="12651" spans="1:11" x14ac:dyDescent="0.35">
      <c r="A12651">
        <v>32001</v>
      </c>
      <c r="B12651" t="s">
        <v>17047</v>
      </c>
      <c r="C12651" s="70">
        <v>0</v>
      </c>
      <c r="D12651" s="70">
        <v>0</v>
      </c>
      <c r="E12651" s="71">
        <v>44651</v>
      </c>
      <c r="F12651" t="s">
        <v>6590</v>
      </c>
      <c r="G12651" t="s">
        <v>2247</v>
      </c>
      <c r="J12651" s="40">
        <v>0</v>
      </c>
      <c r="K12651" s="40">
        <v>41.34</v>
      </c>
    </row>
    <row r="12652" spans="1:11" x14ac:dyDescent="0.35">
      <c r="A12652">
        <v>32001</v>
      </c>
      <c r="B12652" t="s">
        <v>17047</v>
      </c>
      <c r="C12652" s="70">
        <v>0</v>
      </c>
      <c r="D12652" s="70">
        <v>0</v>
      </c>
      <c r="E12652" s="71">
        <v>44700</v>
      </c>
      <c r="F12652" t="s">
        <v>10912</v>
      </c>
      <c r="G12652" t="s">
        <v>2142</v>
      </c>
      <c r="H12652" t="s">
        <v>10911</v>
      </c>
      <c r="I12652" t="s">
        <v>10910</v>
      </c>
      <c r="J12652" s="40">
        <v>0</v>
      </c>
      <c r="K12652" s="40">
        <v>4337.47</v>
      </c>
    </row>
    <row r="12653" spans="1:11" x14ac:dyDescent="0.35">
      <c r="A12653">
        <v>32001</v>
      </c>
      <c r="B12653" t="s">
        <v>17047</v>
      </c>
      <c r="C12653" s="70">
        <v>0</v>
      </c>
      <c r="D12653" s="70">
        <v>0</v>
      </c>
      <c r="E12653" s="71">
        <v>44728</v>
      </c>
      <c r="F12653" t="s">
        <v>17049</v>
      </c>
      <c r="G12653" t="s">
        <v>15843</v>
      </c>
      <c r="H12653" t="s">
        <v>17048</v>
      </c>
      <c r="J12653" s="40">
        <v>4244.0600000000004</v>
      </c>
      <c r="K12653" s="40">
        <v>0</v>
      </c>
    </row>
    <row r="12654" spans="1:11" x14ac:dyDescent="0.35">
      <c r="A12654">
        <v>32001</v>
      </c>
      <c r="B12654" t="s">
        <v>17047</v>
      </c>
      <c r="C12654" s="70">
        <v>0</v>
      </c>
      <c r="D12654" s="70">
        <v>0</v>
      </c>
      <c r="E12654" s="71">
        <v>44742</v>
      </c>
      <c r="F12654" t="s">
        <v>5754</v>
      </c>
      <c r="G12654" t="s">
        <v>2247</v>
      </c>
      <c r="J12654" s="40">
        <v>93.41</v>
      </c>
      <c r="K12654" s="40">
        <v>0</v>
      </c>
    </row>
    <row r="12655" spans="1:11" x14ac:dyDescent="0.35">
      <c r="A12655">
        <v>32002</v>
      </c>
      <c r="B12655" t="s">
        <v>173</v>
      </c>
      <c r="C12655" s="70">
        <v>0</v>
      </c>
      <c r="D12655" s="70">
        <v>0</v>
      </c>
      <c r="E12655" s="71">
        <v>44681</v>
      </c>
      <c r="F12655" t="s">
        <v>3444</v>
      </c>
      <c r="G12655" t="s">
        <v>1912</v>
      </c>
      <c r="J12655" s="40">
        <v>74.430000000000007</v>
      </c>
      <c r="K12655" s="40">
        <v>0</v>
      </c>
    </row>
    <row r="12656" spans="1:11" x14ac:dyDescent="0.35">
      <c r="A12656">
        <v>32002</v>
      </c>
      <c r="B12656" t="s">
        <v>173</v>
      </c>
      <c r="C12656" s="70">
        <v>0</v>
      </c>
      <c r="D12656" s="70">
        <v>0</v>
      </c>
      <c r="E12656" s="71">
        <v>44712</v>
      </c>
      <c r="F12656" t="s">
        <v>6038</v>
      </c>
      <c r="G12656" t="s">
        <v>2247</v>
      </c>
      <c r="J12656" s="40">
        <v>0</v>
      </c>
      <c r="K12656" s="40">
        <v>0</v>
      </c>
    </row>
    <row r="12657" spans="1:11" x14ac:dyDescent="0.35">
      <c r="A12657">
        <v>32002</v>
      </c>
      <c r="B12657" t="s">
        <v>173</v>
      </c>
      <c r="C12657" s="70">
        <v>0</v>
      </c>
      <c r="D12657" s="70">
        <v>0</v>
      </c>
      <c r="E12657" s="71">
        <v>44742</v>
      </c>
      <c r="F12657" t="s">
        <v>9107</v>
      </c>
      <c r="G12657" t="s">
        <v>2142</v>
      </c>
      <c r="H12657" t="s">
        <v>9106</v>
      </c>
      <c r="I12657" t="s">
        <v>9105</v>
      </c>
      <c r="J12657" s="40">
        <v>0</v>
      </c>
      <c r="K12657" s="40">
        <v>7433.28</v>
      </c>
    </row>
    <row r="12658" spans="1:11" x14ac:dyDescent="0.35">
      <c r="A12658">
        <v>32002</v>
      </c>
      <c r="B12658" t="s">
        <v>173</v>
      </c>
      <c r="C12658" s="70">
        <v>0</v>
      </c>
      <c r="D12658" s="70">
        <v>0</v>
      </c>
      <c r="E12658" s="71">
        <v>44742</v>
      </c>
      <c r="F12658" t="s">
        <v>3440</v>
      </c>
      <c r="G12658" t="s">
        <v>1912</v>
      </c>
      <c r="J12658" s="40">
        <v>1596.45</v>
      </c>
      <c r="K12658" s="40">
        <v>0</v>
      </c>
    </row>
    <row r="12659" spans="1:11" x14ac:dyDescent="0.35">
      <c r="A12659">
        <v>32002</v>
      </c>
      <c r="B12659" t="s">
        <v>173</v>
      </c>
      <c r="C12659" s="70">
        <v>0</v>
      </c>
      <c r="D12659" s="70">
        <v>0</v>
      </c>
      <c r="E12659" s="71">
        <v>44742</v>
      </c>
      <c r="F12659" t="s">
        <v>3440</v>
      </c>
      <c r="G12659" t="s">
        <v>1912</v>
      </c>
      <c r="J12659" s="40">
        <v>4770.8599999999997</v>
      </c>
      <c r="K12659" s="40">
        <v>0</v>
      </c>
    </row>
    <row r="12660" spans="1:11" x14ac:dyDescent="0.35">
      <c r="A12660">
        <v>32002</v>
      </c>
      <c r="B12660" t="s">
        <v>173</v>
      </c>
      <c r="C12660" s="70">
        <v>0</v>
      </c>
      <c r="D12660" s="70">
        <v>0</v>
      </c>
      <c r="E12660" s="71">
        <v>44742</v>
      </c>
      <c r="F12660" t="s">
        <v>5790</v>
      </c>
      <c r="G12660" t="s">
        <v>2247</v>
      </c>
      <c r="J12660" s="40">
        <v>0</v>
      </c>
      <c r="K12660" s="40">
        <v>0</v>
      </c>
    </row>
    <row r="12661" spans="1:11" x14ac:dyDescent="0.35">
      <c r="A12661">
        <v>32002</v>
      </c>
      <c r="B12661" t="s">
        <v>173</v>
      </c>
      <c r="C12661" s="70">
        <v>0</v>
      </c>
      <c r="D12661" s="70">
        <v>0</v>
      </c>
      <c r="E12661" s="71">
        <v>44754</v>
      </c>
      <c r="F12661" t="s">
        <v>17046</v>
      </c>
      <c r="G12661" t="s">
        <v>15843</v>
      </c>
      <c r="H12661" t="s">
        <v>17045</v>
      </c>
      <c r="I12661" t="s">
        <v>17040</v>
      </c>
      <c r="J12661" s="40">
        <v>7433.28</v>
      </c>
      <c r="K12661" s="40">
        <v>0</v>
      </c>
    </row>
    <row r="12662" spans="1:11" x14ac:dyDescent="0.35">
      <c r="A12662">
        <v>32002</v>
      </c>
      <c r="B12662" t="s">
        <v>173</v>
      </c>
      <c r="C12662" s="70">
        <v>0</v>
      </c>
      <c r="D12662" s="70">
        <v>0</v>
      </c>
      <c r="E12662" s="71">
        <v>44773</v>
      </c>
      <c r="F12662" t="s">
        <v>9072</v>
      </c>
      <c r="G12662" t="s">
        <v>2142</v>
      </c>
      <c r="H12662" t="s">
        <v>9071</v>
      </c>
      <c r="I12662" t="s">
        <v>9070</v>
      </c>
      <c r="J12662" s="40">
        <v>0</v>
      </c>
      <c r="K12662" s="40">
        <v>8693.57</v>
      </c>
    </row>
    <row r="12663" spans="1:11" x14ac:dyDescent="0.35">
      <c r="A12663">
        <v>32002</v>
      </c>
      <c r="B12663" t="s">
        <v>173</v>
      </c>
      <c r="C12663" s="70">
        <v>0</v>
      </c>
      <c r="D12663" s="70">
        <v>0</v>
      </c>
      <c r="E12663" s="71">
        <v>44773</v>
      </c>
      <c r="F12663" t="s">
        <v>5491</v>
      </c>
      <c r="G12663" t="s">
        <v>2247</v>
      </c>
      <c r="J12663" s="40">
        <v>0</v>
      </c>
      <c r="K12663" s="40">
        <v>0</v>
      </c>
    </row>
    <row r="12664" spans="1:11" x14ac:dyDescent="0.35">
      <c r="A12664">
        <v>32002</v>
      </c>
      <c r="B12664" t="s">
        <v>173</v>
      </c>
      <c r="C12664" s="70">
        <v>0</v>
      </c>
      <c r="D12664" s="70">
        <v>0</v>
      </c>
      <c r="E12664" s="71">
        <v>44774</v>
      </c>
      <c r="F12664" t="s">
        <v>15834</v>
      </c>
      <c r="G12664" t="s">
        <v>1907</v>
      </c>
      <c r="J12664" s="40">
        <v>11.82</v>
      </c>
      <c r="K12664" s="40">
        <v>0</v>
      </c>
    </row>
    <row r="12665" spans="1:11" x14ac:dyDescent="0.35">
      <c r="A12665">
        <v>32002</v>
      </c>
      <c r="B12665" t="s">
        <v>173</v>
      </c>
      <c r="C12665" s="70">
        <v>0</v>
      </c>
      <c r="D12665" s="70">
        <v>0</v>
      </c>
      <c r="E12665" s="71">
        <v>44774</v>
      </c>
      <c r="F12665" t="s">
        <v>15833</v>
      </c>
      <c r="G12665" t="s">
        <v>1907</v>
      </c>
      <c r="J12665" s="40">
        <v>7.31</v>
      </c>
      <c r="K12665" s="40">
        <v>0</v>
      </c>
    </row>
    <row r="12666" spans="1:11" x14ac:dyDescent="0.35">
      <c r="A12666">
        <v>32002</v>
      </c>
      <c r="B12666" t="s">
        <v>173</v>
      </c>
      <c r="C12666" s="70">
        <v>0</v>
      </c>
      <c r="D12666" s="70">
        <v>0</v>
      </c>
      <c r="E12666" s="71">
        <v>44783</v>
      </c>
      <c r="F12666" t="s">
        <v>17044</v>
      </c>
      <c r="G12666" t="s">
        <v>15843</v>
      </c>
      <c r="H12666" t="s">
        <v>17043</v>
      </c>
      <c r="I12666" t="s">
        <v>17040</v>
      </c>
      <c r="J12666" s="40">
        <v>7433.28</v>
      </c>
      <c r="K12666" s="40">
        <v>0</v>
      </c>
    </row>
    <row r="12667" spans="1:11" x14ac:dyDescent="0.35">
      <c r="A12667">
        <v>32002</v>
      </c>
      <c r="B12667" t="s">
        <v>173</v>
      </c>
      <c r="C12667" s="70">
        <v>0</v>
      </c>
      <c r="D12667" s="70">
        <v>0</v>
      </c>
      <c r="E12667" s="71">
        <v>44783</v>
      </c>
      <c r="F12667" t="s">
        <v>17042</v>
      </c>
      <c r="G12667" t="s">
        <v>15843</v>
      </c>
      <c r="H12667" t="s">
        <v>17041</v>
      </c>
      <c r="I12667" t="s">
        <v>17040</v>
      </c>
      <c r="J12667" s="40">
        <v>-7433.28</v>
      </c>
      <c r="K12667" s="40">
        <v>0</v>
      </c>
    </row>
    <row r="12668" spans="1:11" x14ac:dyDescent="0.35">
      <c r="A12668">
        <v>32002</v>
      </c>
      <c r="B12668" t="s">
        <v>173</v>
      </c>
      <c r="C12668" s="70">
        <v>0</v>
      </c>
      <c r="D12668" s="70">
        <v>0</v>
      </c>
      <c r="E12668" s="71">
        <v>44795</v>
      </c>
      <c r="F12668" t="s">
        <v>17039</v>
      </c>
      <c r="G12668" t="s">
        <v>15843</v>
      </c>
      <c r="H12668" t="s">
        <v>17038</v>
      </c>
      <c r="J12668" s="40">
        <v>8693.57</v>
      </c>
      <c r="K12668" s="40">
        <v>0</v>
      </c>
    </row>
    <row r="12669" spans="1:11" x14ac:dyDescent="0.35">
      <c r="A12669">
        <v>32002</v>
      </c>
      <c r="B12669" t="s">
        <v>173</v>
      </c>
      <c r="C12669" s="70">
        <v>0</v>
      </c>
      <c r="D12669" s="70">
        <v>0</v>
      </c>
      <c r="E12669" s="71">
        <v>44804</v>
      </c>
      <c r="F12669" t="s">
        <v>9031</v>
      </c>
      <c r="G12669" t="s">
        <v>2142</v>
      </c>
      <c r="H12669" t="s">
        <v>9030</v>
      </c>
      <c r="I12669" t="s">
        <v>9029</v>
      </c>
      <c r="J12669" s="40">
        <v>0</v>
      </c>
      <c r="K12669" s="40">
        <v>9217.16</v>
      </c>
    </row>
    <row r="12670" spans="1:11" x14ac:dyDescent="0.35">
      <c r="A12670">
        <v>32002</v>
      </c>
      <c r="B12670" t="s">
        <v>173</v>
      </c>
      <c r="C12670" s="70">
        <v>0</v>
      </c>
      <c r="D12670" s="70">
        <v>0</v>
      </c>
      <c r="E12670" s="71">
        <v>44804</v>
      </c>
      <c r="F12670" t="s">
        <v>5017</v>
      </c>
      <c r="G12670" t="s">
        <v>2247</v>
      </c>
      <c r="H12670" t="s">
        <v>2265</v>
      </c>
      <c r="J12670" s="40">
        <v>0</v>
      </c>
      <c r="K12670" s="40">
        <v>0</v>
      </c>
    </row>
    <row r="12671" spans="1:11" x14ac:dyDescent="0.35">
      <c r="A12671">
        <v>32002</v>
      </c>
      <c r="B12671" t="s">
        <v>173</v>
      </c>
      <c r="C12671" s="70">
        <v>0</v>
      </c>
      <c r="D12671" s="70">
        <v>0</v>
      </c>
      <c r="E12671" s="71">
        <v>44820</v>
      </c>
      <c r="F12671" t="s">
        <v>17037</v>
      </c>
      <c r="G12671" t="s">
        <v>15843</v>
      </c>
      <c r="H12671" t="s">
        <v>17036</v>
      </c>
      <c r="I12671" t="s">
        <v>17035</v>
      </c>
      <c r="J12671" s="40">
        <v>9217.16</v>
      </c>
      <c r="K12671" s="40">
        <v>0</v>
      </c>
    </row>
    <row r="12672" spans="1:11" x14ac:dyDescent="0.35">
      <c r="A12672">
        <v>32002</v>
      </c>
      <c r="B12672" t="s">
        <v>173</v>
      </c>
      <c r="C12672" s="70">
        <v>0</v>
      </c>
      <c r="D12672" s="70">
        <v>0</v>
      </c>
      <c r="E12672" s="71">
        <v>44834</v>
      </c>
      <c r="F12672" t="s">
        <v>4893</v>
      </c>
      <c r="G12672" t="s">
        <v>2247</v>
      </c>
      <c r="H12672" t="s">
        <v>2262</v>
      </c>
      <c r="J12672" s="40">
        <v>0</v>
      </c>
      <c r="K12672" s="40">
        <v>0</v>
      </c>
    </row>
    <row r="12673" spans="1:11" x14ac:dyDescent="0.35">
      <c r="A12673">
        <v>32002</v>
      </c>
      <c r="B12673" t="s">
        <v>173</v>
      </c>
      <c r="C12673" s="70">
        <v>0</v>
      </c>
      <c r="D12673" s="70">
        <v>0</v>
      </c>
      <c r="E12673" s="71">
        <v>44859</v>
      </c>
      <c r="F12673" t="s">
        <v>16507</v>
      </c>
      <c r="G12673" t="s">
        <v>1912</v>
      </c>
      <c r="H12673" t="s">
        <v>16506</v>
      </c>
      <c r="I12673" t="s">
        <v>16506</v>
      </c>
      <c r="J12673" s="40">
        <v>3387.25</v>
      </c>
      <c r="K12673" s="40">
        <v>0</v>
      </c>
    </row>
    <row r="12674" spans="1:11" x14ac:dyDescent="0.35">
      <c r="A12674">
        <v>32002</v>
      </c>
      <c r="B12674" t="s">
        <v>173</v>
      </c>
      <c r="C12674" s="70">
        <v>0</v>
      </c>
      <c r="D12674" s="70">
        <v>0</v>
      </c>
      <c r="E12674" s="71">
        <v>44865</v>
      </c>
      <c r="F12674" t="s">
        <v>4375</v>
      </c>
      <c r="G12674" t="s">
        <v>2247</v>
      </c>
      <c r="H12674" t="s">
        <v>1919</v>
      </c>
      <c r="I12674" t="s">
        <v>1919</v>
      </c>
      <c r="J12674" s="40">
        <v>0</v>
      </c>
      <c r="K12674" s="40">
        <v>0</v>
      </c>
    </row>
    <row r="12675" spans="1:11" x14ac:dyDescent="0.35">
      <c r="A12675">
        <v>32002</v>
      </c>
      <c r="B12675" t="s">
        <v>173</v>
      </c>
      <c r="C12675" s="70">
        <v>0</v>
      </c>
      <c r="D12675" s="70">
        <v>0</v>
      </c>
      <c r="E12675" s="71">
        <v>44866</v>
      </c>
      <c r="F12675" t="s">
        <v>8977</v>
      </c>
      <c r="G12675" t="s">
        <v>2142</v>
      </c>
      <c r="H12675" t="s">
        <v>8976</v>
      </c>
      <c r="I12675" t="s">
        <v>8975</v>
      </c>
      <c r="J12675" s="40">
        <v>0</v>
      </c>
      <c r="K12675" s="40">
        <v>74.430000000000007</v>
      </c>
    </row>
    <row r="12676" spans="1:11" x14ac:dyDescent="0.35">
      <c r="A12676">
        <v>32002</v>
      </c>
      <c r="B12676" t="s">
        <v>173</v>
      </c>
      <c r="C12676" s="70">
        <v>0</v>
      </c>
      <c r="D12676" s="70">
        <v>0</v>
      </c>
      <c r="E12676" s="71">
        <v>44866</v>
      </c>
      <c r="F12676" t="s">
        <v>8974</v>
      </c>
      <c r="G12676" t="s">
        <v>2142</v>
      </c>
      <c r="H12676" t="s">
        <v>8973</v>
      </c>
      <c r="I12676" t="s">
        <v>8972</v>
      </c>
      <c r="J12676" s="40">
        <v>0</v>
      </c>
      <c r="K12676" s="40">
        <v>4770.8599999999997</v>
      </c>
    </row>
    <row r="12677" spans="1:11" x14ac:dyDescent="0.35">
      <c r="A12677">
        <v>32002</v>
      </c>
      <c r="B12677" t="s">
        <v>173</v>
      </c>
      <c r="C12677" s="70">
        <v>0</v>
      </c>
      <c r="D12677" s="70">
        <v>0</v>
      </c>
      <c r="E12677" s="71">
        <v>44866</v>
      </c>
      <c r="F12677" t="s">
        <v>8971</v>
      </c>
      <c r="G12677" t="s">
        <v>2142</v>
      </c>
      <c r="H12677" t="s">
        <v>8970</v>
      </c>
      <c r="I12677" t="s">
        <v>8969</v>
      </c>
      <c r="J12677" s="40">
        <v>0</v>
      </c>
      <c r="K12677" s="40">
        <v>1596.45</v>
      </c>
    </row>
    <row r="12678" spans="1:11" x14ac:dyDescent="0.35">
      <c r="A12678">
        <v>32002</v>
      </c>
      <c r="B12678" t="s">
        <v>173</v>
      </c>
      <c r="C12678" s="70">
        <v>0</v>
      </c>
      <c r="D12678" s="70">
        <v>0</v>
      </c>
      <c r="E12678" s="71">
        <v>44895</v>
      </c>
      <c r="F12678" t="s">
        <v>16318</v>
      </c>
      <c r="G12678" t="s">
        <v>1912</v>
      </c>
      <c r="H12678" t="s">
        <v>16317</v>
      </c>
      <c r="I12678" t="s">
        <v>16317</v>
      </c>
      <c r="J12678" s="40">
        <v>1956.08</v>
      </c>
      <c r="K12678" s="40">
        <v>0</v>
      </c>
    </row>
    <row r="12679" spans="1:11" x14ac:dyDescent="0.35">
      <c r="A12679">
        <v>32002</v>
      </c>
      <c r="B12679" t="s">
        <v>173</v>
      </c>
      <c r="C12679" s="70">
        <v>0</v>
      </c>
      <c r="D12679" s="70">
        <v>0</v>
      </c>
      <c r="E12679" s="71">
        <v>44895</v>
      </c>
      <c r="F12679" t="s">
        <v>4203</v>
      </c>
      <c r="G12679" t="s">
        <v>2247</v>
      </c>
      <c r="H12679" t="s">
        <v>1916</v>
      </c>
      <c r="I12679" t="s">
        <v>1916</v>
      </c>
      <c r="J12679" s="40">
        <v>0</v>
      </c>
      <c r="K12679" s="40">
        <v>0</v>
      </c>
    </row>
    <row r="12680" spans="1:11" x14ac:dyDescent="0.35">
      <c r="A12680">
        <v>32002</v>
      </c>
      <c r="B12680" t="s">
        <v>173</v>
      </c>
      <c r="C12680" s="70">
        <v>0</v>
      </c>
      <c r="D12680" s="70">
        <v>0</v>
      </c>
      <c r="E12680" s="71">
        <v>44926</v>
      </c>
      <c r="F12680" t="s">
        <v>16316</v>
      </c>
      <c r="G12680" t="s">
        <v>1912</v>
      </c>
      <c r="H12680" t="s">
        <v>15806</v>
      </c>
      <c r="I12680" t="s">
        <v>15806</v>
      </c>
      <c r="J12680" s="40">
        <v>2314.52</v>
      </c>
      <c r="K12680" s="40">
        <v>0</v>
      </c>
    </row>
    <row r="12681" spans="1:11" x14ac:dyDescent="0.35">
      <c r="A12681">
        <v>32002</v>
      </c>
      <c r="B12681" t="s">
        <v>173</v>
      </c>
      <c r="C12681" s="70">
        <v>0</v>
      </c>
      <c r="D12681" s="70">
        <v>0</v>
      </c>
      <c r="E12681" s="71">
        <v>44926</v>
      </c>
      <c r="F12681" t="s">
        <v>3846</v>
      </c>
      <c r="G12681" t="s">
        <v>2247</v>
      </c>
      <c r="H12681" t="s">
        <v>1911</v>
      </c>
      <c r="I12681" t="s">
        <v>1911</v>
      </c>
      <c r="J12681" s="40">
        <v>0</v>
      </c>
      <c r="K12681" s="40">
        <v>0</v>
      </c>
    </row>
    <row r="12682" spans="1:11" x14ac:dyDescent="0.35">
      <c r="A12682">
        <v>32003</v>
      </c>
      <c r="B12682" t="s">
        <v>17032</v>
      </c>
      <c r="C12682" s="70">
        <v>0</v>
      </c>
      <c r="D12682" s="70">
        <v>0</v>
      </c>
      <c r="E12682" s="71">
        <v>44652</v>
      </c>
      <c r="F12682" t="s">
        <v>16167</v>
      </c>
      <c r="G12682" t="s">
        <v>2142</v>
      </c>
      <c r="H12682" t="s">
        <v>10021</v>
      </c>
      <c r="I12682" t="s">
        <v>10020</v>
      </c>
      <c r="J12682" s="40">
        <v>0</v>
      </c>
      <c r="K12682" s="40">
        <v>5763.55</v>
      </c>
    </row>
    <row r="12683" spans="1:11" x14ac:dyDescent="0.35">
      <c r="A12683">
        <v>32003</v>
      </c>
      <c r="B12683" t="s">
        <v>17032</v>
      </c>
      <c r="C12683" s="70">
        <v>0</v>
      </c>
      <c r="D12683" s="70">
        <v>0</v>
      </c>
      <c r="E12683" s="71">
        <v>44681</v>
      </c>
      <c r="F12683" t="s">
        <v>6120</v>
      </c>
      <c r="G12683" t="s">
        <v>2247</v>
      </c>
      <c r="J12683" s="40">
        <v>166.81</v>
      </c>
      <c r="K12683" s="40">
        <v>0</v>
      </c>
    </row>
    <row r="12684" spans="1:11" x14ac:dyDescent="0.35">
      <c r="A12684">
        <v>32003</v>
      </c>
      <c r="B12684" t="s">
        <v>17032</v>
      </c>
      <c r="C12684" s="70">
        <v>0</v>
      </c>
      <c r="D12684" s="70">
        <v>0</v>
      </c>
      <c r="E12684" s="71">
        <v>44699</v>
      </c>
      <c r="F12684" t="s">
        <v>17034</v>
      </c>
      <c r="G12684" t="s">
        <v>15843</v>
      </c>
      <c r="H12684" t="s">
        <v>17033</v>
      </c>
      <c r="J12684" s="40">
        <v>5535</v>
      </c>
      <c r="K12684" s="40">
        <v>0</v>
      </c>
    </row>
    <row r="12685" spans="1:11" x14ac:dyDescent="0.35">
      <c r="A12685">
        <v>32003</v>
      </c>
      <c r="B12685" t="s">
        <v>17032</v>
      </c>
      <c r="C12685" s="70">
        <v>0</v>
      </c>
      <c r="D12685" s="70">
        <v>0</v>
      </c>
      <c r="E12685" s="71">
        <v>44712</v>
      </c>
      <c r="F12685" t="s">
        <v>5891</v>
      </c>
      <c r="G12685" t="s">
        <v>2247</v>
      </c>
      <c r="J12685" s="40">
        <v>61.74</v>
      </c>
      <c r="K12685" s="40">
        <v>0</v>
      </c>
    </row>
    <row r="12686" spans="1:11" x14ac:dyDescent="0.35">
      <c r="A12686">
        <v>32004</v>
      </c>
      <c r="B12686" t="s">
        <v>174</v>
      </c>
      <c r="C12686" s="70">
        <v>0</v>
      </c>
      <c r="D12686" s="70">
        <v>0</v>
      </c>
      <c r="E12686" s="71">
        <v>44677</v>
      </c>
      <c r="F12686" t="s">
        <v>12816</v>
      </c>
      <c r="G12686" t="s">
        <v>2142</v>
      </c>
      <c r="H12686" t="s">
        <v>12815</v>
      </c>
      <c r="I12686" t="s">
        <v>12814</v>
      </c>
      <c r="J12686" s="40">
        <v>0</v>
      </c>
      <c r="K12686" s="40">
        <v>3942.59</v>
      </c>
    </row>
    <row r="12687" spans="1:11" x14ac:dyDescent="0.35">
      <c r="A12687">
        <v>32004</v>
      </c>
      <c r="B12687" t="s">
        <v>174</v>
      </c>
      <c r="C12687" s="70">
        <v>0</v>
      </c>
      <c r="D12687" s="70">
        <v>0</v>
      </c>
      <c r="E12687" s="71">
        <v>44681</v>
      </c>
      <c r="F12687" t="s">
        <v>6162</v>
      </c>
      <c r="G12687" t="s">
        <v>2247</v>
      </c>
      <c r="J12687" s="40">
        <v>34.590000000000003</v>
      </c>
      <c r="K12687" s="40">
        <v>0</v>
      </c>
    </row>
    <row r="12688" spans="1:11" x14ac:dyDescent="0.35">
      <c r="A12688">
        <v>32004</v>
      </c>
      <c r="B12688" t="s">
        <v>174</v>
      </c>
      <c r="C12688" s="70">
        <v>0</v>
      </c>
      <c r="D12688" s="70">
        <v>0</v>
      </c>
      <c r="E12688" s="71">
        <v>44687</v>
      </c>
      <c r="F12688" t="s">
        <v>12808</v>
      </c>
      <c r="G12688" t="s">
        <v>2142</v>
      </c>
      <c r="H12688" t="s">
        <v>12807</v>
      </c>
      <c r="I12688" t="s">
        <v>12806</v>
      </c>
      <c r="J12688" s="40">
        <v>0</v>
      </c>
      <c r="K12688" s="40">
        <v>178.82</v>
      </c>
    </row>
    <row r="12689" spans="1:11" x14ac:dyDescent="0.35">
      <c r="A12689">
        <v>32004</v>
      </c>
      <c r="B12689" t="s">
        <v>174</v>
      </c>
      <c r="C12689" s="70">
        <v>0</v>
      </c>
      <c r="D12689" s="70">
        <v>0</v>
      </c>
      <c r="E12689" s="71">
        <v>44687</v>
      </c>
      <c r="F12689" t="s">
        <v>12805</v>
      </c>
      <c r="G12689" t="s">
        <v>2142</v>
      </c>
      <c r="H12689" t="s">
        <v>12804</v>
      </c>
      <c r="I12689" t="s">
        <v>12803</v>
      </c>
      <c r="J12689" s="40">
        <v>0</v>
      </c>
      <c r="K12689" s="40">
        <v>1181.29</v>
      </c>
    </row>
    <row r="12690" spans="1:11" x14ac:dyDescent="0.35">
      <c r="A12690">
        <v>32004</v>
      </c>
      <c r="B12690" t="s">
        <v>174</v>
      </c>
      <c r="C12690" s="70">
        <v>0</v>
      </c>
      <c r="D12690" s="70">
        <v>0</v>
      </c>
      <c r="E12690" s="71">
        <v>44690</v>
      </c>
      <c r="F12690" t="s">
        <v>17031</v>
      </c>
      <c r="G12690" t="s">
        <v>15843</v>
      </c>
      <c r="H12690" t="s">
        <v>17030</v>
      </c>
      <c r="J12690" s="40">
        <v>3839.62</v>
      </c>
      <c r="K12690" s="40">
        <v>0</v>
      </c>
    </row>
    <row r="12691" spans="1:11" x14ac:dyDescent="0.35">
      <c r="A12691">
        <v>32004</v>
      </c>
      <c r="B12691" t="s">
        <v>174</v>
      </c>
      <c r="C12691" s="70">
        <v>0</v>
      </c>
      <c r="D12691" s="70">
        <v>0</v>
      </c>
      <c r="E12691" s="71">
        <v>44697</v>
      </c>
      <c r="F12691" t="s">
        <v>14722</v>
      </c>
      <c r="G12691" t="s">
        <v>2142</v>
      </c>
      <c r="H12691" t="s">
        <v>14721</v>
      </c>
      <c r="I12691" t="s">
        <v>14720</v>
      </c>
      <c r="J12691" s="40">
        <v>0</v>
      </c>
      <c r="K12691" s="40">
        <v>100.5</v>
      </c>
    </row>
    <row r="12692" spans="1:11" x14ac:dyDescent="0.35">
      <c r="A12692">
        <v>32004</v>
      </c>
      <c r="B12692" t="s">
        <v>174</v>
      </c>
      <c r="C12692" s="70">
        <v>0</v>
      </c>
      <c r="D12692" s="70">
        <v>0</v>
      </c>
      <c r="E12692" s="71">
        <v>44697</v>
      </c>
      <c r="F12692" t="s">
        <v>12799</v>
      </c>
      <c r="G12692" t="s">
        <v>2142</v>
      </c>
      <c r="H12692" t="s">
        <v>12798</v>
      </c>
      <c r="I12692" t="s">
        <v>12797</v>
      </c>
      <c r="J12692" s="40">
        <v>0</v>
      </c>
      <c r="K12692" s="40">
        <v>338.1</v>
      </c>
    </row>
    <row r="12693" spans="1:11" x14ac:dyDescent="0.35">
      <c r="A12693">
        <v>32004</v>
      </c>
      <c r="B12693" t="s">
        <v>174</v>
      </c>
      <c r="C12693" s="70">
        <v>0</v>
      </c>
      <c r="D12693" s="70">
        <v>0</v>
      </c>
      <c r="E12693" s="71">
        <v>44697</v>
      </c>
      <c r="F12693" t="s">
        <v>12796</v>
      </c>
      <c r="G12693" t="s">
        <v>2142</v>
      </c>
      <c r="H12693" t="s">
        <v>12795</v>
      </c>
      <c r="I12693" t="s">
        <v>12794</v>
      </c>
      <c r="J12693" s="40">
        <v>0</v>
      </c>
      <c r="K12693" s="40">
        <v>80.849999999999994</v>
      </c>
    </row>
    <row r="12694" spans="1:11" x14ac:dyDescent="0.35">
      <c r="A12694">
        <v>32004</v>
      </c>
      <c r="B12694" t="s">
        <v>174</v>
      </c>
      <c r="C12694" s="70">
        <v>0</v>
      </c>
      <c r="D12694" s="70">
        <v>0</v>
      </c>
      <c r="E12694" s="71">
        <v>44697</v>
      </c>
      <c r="F12694" t="s">
        <v>12793</v>
      </c>
      <c r="G12694" t="s">
        <v>2142</v>
      </c>
      <c r="H12694" t="s">
        <v>12792</v>
      </c>
      <c r="I12694" t="s">
        <v>12791</v>
      </c>
      <c r="J12694" s="40">
        <v>0</v>
      </c>
      <c r="K12694" s="40">
        <v>433.65</v>
      </c>
    </row>
    <row r="12695" spans="1:11" x14ac:dyDescent="0.35">
      <c r="A12695">
        <v>32004</v>
      </c>
      <c r="B12695" t="s">
        <v>174</v>
      </c>
      <c r="C12695" s="70">
        <v>0</v>
      </c>
      <c r="D12695" s="70">
        <v>0</v>
      </c>
      <c r="E12695" s="71">
        <v>44712</v>
      </c>
      <c r="F12695" t="s">
        <v>6016</v>
      </c>
      <c r="G12695" t="s">
        <v>2247</v>
      </c>
      <c r="J12695" s="40">
        <v>38.630000000000003</v>
      </c>
      <c r="K12695" s="40">
        <v>0</v>
      </c>
    </row>
    <row r="12696" spans="1:11" x14ac:dyDescent="0.35">
      <c r="A12696">
        <v>32004</v>
      </c>
      <c r="B12696" t="s">
        <v>174</v>
      </c>
      <c r="C12696" s="70">
        <v>0</v>
      </c>
      <c r="D12696" s="70">
        <v>0</v>
      </c>
      <c r="E12696" s="71">
        <v>44728</v>
      </c>
      <c r="F12696" t="s">
        <v>17029</v>
      </c>
      <c r="G12696" t="s">
        <v>15843</v>
      </c>
      <c r="H12696" t="s">
        <v>17028</v>
      </c>
      <c r="J12696" s="40">
        <v>786.1</v>
      </c>
      <c r="K12696" s="40">
        <v>0</v>
      </c>
    </row>
    <row r="12697" spans="1:11" x14ac:dyDescent="0.35">
      <c r="A12697">
        <v>32004</v>
      </c>
      <c r="B12697" t="s">
        <v>174</v>
      </c>
      <c r="C12697" s="70">
        <v>0</v>
      </c>
      <c r="D12697" s="70">
        <v>0</v>
      </c>
      <c r="E12697" s="71">
        <v>44733</v>
      </c>
      <c r="F12697" t="s">
        <v>12776</v>
      </c>
      <c r="G12697" t="s">
        <v>2142</v>
      </c>
      <c r="H12697" t="s">
        <v>12775</v>
      </c>
      <c r="I12697" t="s">
        <v>12774</v>
      </c>
      <c r="J12697" s="40">
        <v>0</v>
      </c>
      <c r="K12697" s="40">
        <v>236.06</v>
      </c>
    </row>
    <row r="12698" spans="1:11" x14ac:dyDescent="0.35">
      <c r="A12698">
        <v>32004</v>
      </c>
      <c r="B12698" t="s">
        <v>174</v>
      </c>
      <c r="C12698" s="70">
        <v>0</v>
      </c>
      <c r="D12698" s="70">
        <v>0</v>
      </c>
      <c r="E12698" s="71">
        <v>44733</v>
      </c>
      <c r="F12698" t="s">
        <v>12773</v>
      </c>
      <c r="G12698" t="s">
        <v>2142</v>
      </c>
      <c r="H12698" t="s">
        <v>12772</v>
      </c>
      <c r="I12698" t="s">
        <v>12771</v>
      </c>
      <c r="J12698" s="40">
        <v>0</v>
      </c>
      <c r="K12698" s="40">
        <v>420.49</v>
      </c>
    </row>
    <row r="12699" spans="1:11" x14ac:dyDescent="0.35">
      <c r="A12699">
        <v>32004</v>
      </c>
      <c r="B12699" t="s">
        <v>174</v>
      </c>
      <c r="C12699" s="70">
        <v>0</v>
      </c>
      <c r="D12699" s="70">
        <v>0</v>
      </c>
      <c r="E12699" s="71">
        <v>44742</v>
      </c>
      <c r="F12699" t="s">
        <v>5753</v>
      </c>
      <c r="G12699" t="s">
        <v>2247</v>
      </c>
      <c r="J12699" s="40">
        <v>71.61</v>
      </c>
      <c r="K12699" s="40">
        <v>0</v>
      </c>
    </row>
    <row r="12700" spans="1:11" x14ac:dyDescent="0.35">
      <c r="A12700">
        <v>32004</v>
      </c>
      <c r="B12700" t="s">
        <v>174</v>
      </c>
      <c r="C12700" s="70">
        <v>0</v>
      </c>
      <c r="D12700" s="70">
        <v>0</v>
      </c>
      <c r="E12700" s="71">
        <v>44743</v>
      </c>
      <c r="F12700" t="s">
        <v>17027</v>
      </c>
      <c r="G12700" t="s">
        <v>15843</v>
      </c>
      <c r="H12700" t="s">
        <v>17026</v>
      </c>
      <c r="J12700" s="40">
        <v>646.46</v>
      </c>
      <c r="K12700" s="40">
        <v>0</v>
      </c>
    </row>
    <row r="12701" spans="1:11" x14ac:dyDescent="0.35">
      <c r="A12701">
        <v>32004</v>
      </c>
      <c r="B12701" t="s">
        <v>174</v>
      </c>
      <c r="C12701" s="70">
        <v>0</v>
      </c>
      <c r="D12701" s="70">
        <v>0</v>
      </c>
      <c r="E12701" s="71">
        <v>44754</v>
      </c>
      <c r="F12701" t="s">
        <v>17025</v>
      </c>
      <c r="G12701" t="s">
        <v>15843</v>
      </c>
      <c r="H12701" t="s">
        <v>17024</v>
      </c>
      <c r="J12701" s="40">
        <v>1463.87</v>
      </c>
      <c r="K12701" s="40">
        <v>0</v>
      </c>
    </row>
    <row r="12702" spans="1:11" x14ac:dyDescent="0.35">
      <c r="A12702">
        <v>32004</v>
      </c>
      <c r="B12702" t="s">
        <v>174</v>
      </c>
      <c r="C12702" s="70">
        <v>0</v>
      </c>
      <c r="D12702" s="70">
        <v>0</v>
      </c>
      <c r="E12702" s="71">
        <v>44773</v>
      </c>
      <c r="F12702" t="s">
        <v>5448</v>
      </c>
      <c r="G12702" t="s">
        <v>2247</v>
      </c>
      <c r="J12702" s="40">
        <v>31.47</v>
      </c>
      <c r="K12702" s="40">
        <v>0</v>
      </c>
    </row>
    <row r="12703" spans="1:11" x14ac:dyDescent="0.35">
      <c r="A12703">
        <v>32004</v>
      </c>
      <c r="B12703" t="s">
        <v>174</v>
      </c>
      <c r="C12703" s="70">
        <v>0</v>
      </c>
      <c r="D12703" s="70">
        <v>0</v>
      </c>
      <c r="E12703" s="71">
        <v>44866</v>
      </c>
      <c r="F12703" t="s">
        <v>12742</v>
      </c>
      <c r="G12703" t="s">
        <v>2142</v>
      </c>
      <c r="H12703" t="s">
        <v>12741</v>
      </c>
      <c r="I12703" t="s">
        <v>12740</v>
      </c>
      <c r="J12703" s="40">
        <v>0</v>
      </c>
      <c r="K12703" s="40">
        <v>2667.49</v>
      </c>
    </row>
    <row r="12704" spans="1:11" x14ac:dyDescent="0.35">
      <c r="A12704">
        <v>32004</v>
      </c>
      <c r="B12704" t="s">
        <v>174</v>
      </c>
      <c r="C12704" s="70">
        <v>0</v>
      </c>
      <c r="D12704" s="70">
        <v>0</v>
      </c>
      <c r="E12704" s="71">
        <v>44881</v>
      </c>
      <c r="F12704" t="s">
        <v>17023</v>
      </c>
      <c r="G12704" t="s">
        <v>1912</v>
      </c>
      <c r="H12704" t="s">
        <v>2514</v>
      </c>
      <c r="I12704" t="s">
        <v>2514</v>
      </c>
      <c r="J12704" s="40">
        <v>112.49</v>
      </c>
      <c r="K12704" s="40">
        <v>0</v>
      </c>
    </row>
    <row r="12705" spans="1:11" x14ac:dyDescent="0.35">
      <c r="A12705">
        <v>32004</v>
      </c>
      <c r="B12705" t="s">
        <v>174</v>
      </c>
      <c r="C12705" s="70">
        <v>0</v>
      </c>
      <c r="D12705" s="70">
        <v>0</v>
      </c>
      <c r="E12705" s="71">
        <v>44893</v>
      </c>
      <c r="F12705" t="s">
        <v>17022</v>
      </c>
      <c r="G12705" t="s">
        <v>15843</v>
      </c>
      <c r="H12705" t="s">
        <v>17021</v>
      </c>
      <c r="I12705" t="s">
        <v>17020</v>
      </c>
      <c r="J12705" s="40">
        <v>2804.77</v>
      </c>
      <c r="K12705" s="40">
        <v>0</v>
      </c>
    </row>
    <row r="12706" spans="1:11" x14ac:dyDescent="0.35">
      <c r="A12706">
        <v>32004</v>
      </c>
      <c r="B12706" t="s">
        <v>174</v>
      </c>
      <c r="C12706" s="70">
        <v>0</v>
      </c>
      <c r="D12706" s="70">
        <v>0</v>
      </c>
      <c r="E12706" s="71">
        <v>44895</v>
      </c>
      <c r="F12706" t="s">
        <v>4139</v>
      </c>
      <c r="G12706" t="s">
        <v>2247</v>
      </c>
      <c r="H12706" t="s">
        <v>1916</v>
      </c>
      <c r="I12706" t="s">
        <v>1916</v>
      </c>
      <c r="J12706" s="40">
        <v>0</v>
      </c>
      <c r="K12706" s="40">
        <v>140.15</v>
      </c>
    </row>
    <row r="12707" spans="1:11" x14ac:dyDescent="0.35">
      <c r="A12707">
        <v>32004</v>
      </c>
      <c r="B12707" t="s">
        <v>174</v>
      </c>
      <c r="C12707" s="70">
        <v>0</v>
      </c>
      <c r="D12707" s="70">
        <v>0</v>
      </c>
      <c r="E12707" s="71">
        <v>44926</v>
      </c>
      <c r="F12707" t="s">
        <v>3790</v>
      </c>
      <c r="G12707" t="s">
        <v>2247</v>
      </c>
      <c r="H12707" t="s">
        <v>1911</v>
      </c>
      <c r="I12707" t="s">
        <v>1911</v>
      </c>
      <c r="J12707" s="40">
        <v>0.28000000000000003</v>
      </c>
      <c r="K12707" s="40">
        <v>0</v>
      </c>
    </row>
    <row r="12708" spans="1:11" x14ac:dyDescent="0.35">
      <c r="A12708">
        <v>32005</v>
      </c>
      <c r="B12708" t="s">
        <v>17015</v>
      </c>
      <c r="C12708" s="70">
        <v>0</v>
      </c>
      <c r="D12708" s="70">
        <v>0</v>
      </c>
      <c r="E12708" s="71">
        <v>44652</v>
      </c>
      <c r="F12708" t="s">
        <v>14551</v>
      </c>
      <c r="G12708" t="s">
        <v>2142</v>
      </c>
      <c r="H12708" t="s">
        <v>14550</v>
      </c>
      <c r="I12708" t="s">
        <v>14549</v>
      </c>
      <c r="J12708" s="40">
        <v>0</v>
      </c>
      <c r="K12708" s="40">
        <v>20000</v>
      </c>
    </row>
    <row r="12709" spans="1:11" x14ac:dyDescent="0.35">
      <c r="A12709">
        <v>32005</v>
      </c>
      <c r="B12709" t="s">
        <v>17015</v>
      </c>
      <c r="C12709" s="70">
        <v>0</v>
      </c>
      <c r="D12709" s="70">
        <v>0</v>
      </c>
      <c r="E12709" s="71">
        <v>44672</v>
      </c>
      <c r="F12709" t="s">
        <v>14542</v>
      </c>
      <c r="G12709" t="s">
        <v>2142</v>
      </c>
      <c r="H12709" t="s">
        <v>14541</v>
      </c>
      <c r="I12709" t="s">
        <v>14540</v>
      </c>
      <c r="J12709" s="40">
        <v>0</v>
      </c>
      <c r="K12709" s="40">
        <v>1000</v>
      </c>
    </row>
    <row r="12710" spans="1:11" x14ac:dyDescent="0.35">
      <c r="A12710">
        <v>32005</v>
      </c>
      <c r="B12710" t="s">
        <v>17015</v>
      </c>
      <c r="C12710" s="70">
        <v>0</v>
      </c>
      <c r="D12710" s="70">
        <v>0</v>
      </c>
      <c r="E12710" s="71">
        <v>44681</v>
      </c>
      <c r="F12710" t="s">
        <v>6168</v>
      </c>
      <c r="G12710" t="s">
        <v>2247</v>
      </c>
      <c r="J12710" s="40">
        <v>0</v>
      </c>
      <c r="K12710" s="40">
        <v>0</v>
      </c>
    </row>
    <row r="12711" spans="1:11" x14ac:dyDescent="0.35">
      <c r="A12711">
        <v>32005</v>
      </c>
      <c r="B12711" t="s">
        <v>17015</v>
      </c>
      <c r="C12711" s="70">
        <v>0</v>
      </c>
      <c r="D12711" s="70">
        <v>0</v>
      </c>
      <c r="E12711" s="71">
        <v>44690</v>
      </c>
      <c r="F12711" t="s">
        <v>17019</v>
      </c>
      <c r="G12711" t="s">
        <v>15843</v>
      </c>
      <c r="H12711" t="s">
        <v>17018</v>
      </c>
      <c r="J12711" s="40">
        <v>21000</v>
      </c>
      <c r="K12711" s="40">
        <v>0</v>
      </c>
    </row>
    <row r="12712" spans="1:11" x14ac:dyDescent="0.35">
      <c r="A12712">
        <v>32005</v>
      </c>
      <c r="B12712" t="s">
        <v>17015</v>
      </c>
      <c r="C12712" s="70">
        <v>0</v>
      </c>
      <c r="D12712" s="70">
        <v>0</v>
      </c>
      <c r="E12712" s="71">
        <v>44712</v>
      </c>
      <c r="F12712" t="s">
        <v>6037</v>
      </c>
      <c r="G12712" t="s">
        <v>2247</v>
      </c>
      <c r="J12712" s="40">
        <v>0</v>
      </c>
      <c r="K12712" s="40">
        <v>0</v>
      </c>
    </row>
    <row r="12713" spans="1:11" x14ac:dyDescent="0.35">
      <c r="A12713">
        <v>32005</v>
      </c>
      <c r="B12713" t="s">
        <v>17015</v>
      </c>
      <c r="C12713" s="70">
        <v>0</v>
      </c>
      <c r="D12713" s="70">
        <v>0</v>
      </c>
      <c r="E12713" s="71">
        <v>44761</v>
      </c>
      <c r="F12713" t="s">
        <v>14536</v>
      </c>
      <c r="G12713" t="s">
        <v>2142</v>
      </c>
      <c r="H12713" t="s">
        <v>14535</v>
      </c>
      <c r="I12713" t="s">
        <v>14534</v>
      </c>
      <c r="J12713" s="40">
        <v>0</v>
      </c>
      <c r="K12713" s="40">
        <v>19000</v>
      </c>
    </row>
    <row r="12714" spans="1:11" x14ac:dyDescent="0.35">
      <c r="A12714">
        <v>32005</v>
      </c>
      <c r="B12714" t="s">
        <v>17015</v>
      </c>
      <c r="C12714" s="70">
        <v>0</v>
      </c>
      <c r="D12714" s="70">
        <v>0</v>
      </c>
      <c r="E12714" s="71">
        <v>44773</v>
      </c>
      <c r="F12714" t="s">
        <v>5490</v>
      </c>
      <c r="G12714" t="s">
        <v>2247</v>
      </c>
      <c r="J12714" s="40">
        <v>0</v>
      </c>
      <c r="K12714" s="40">
        <v>0</v>
      </c>
    </row>
    <row r="12715" spans="1:11" x14ac:dyDescent="0.35">
      <c r="A12715">
        <v>32005</v>
      </c>
      <c r="B12715" t="s">
        <v>17015</v>
      </c>
      <c r="C12715" s="70">
        <v>0</v>
      </c>
      <c r="D12715" s="70">
        <v>0</v>
      </c>
      <c r="E12715" s="71">
        <v>44795</v>
      </c>
      <c r="F12715" t="s">
        <v>17017</v>
      </c>
      <c r="G12715" t="s">
        <v>15843</v>
      </c>
      <c r="H12715" t="s">
        <v>17016</v>
      </c>
      <c r="J12715" s="40">
        <v>19000</v>
      </c>
      <c r="K12715" s="40">
        <v>0</v>
      </c>
    </row>
    <row r="12716" spans="1:11" x14ac:dyDescent="0.35">
      <c r="A12716">
        <v>32005</v>
      </c>
      <c r="B12716" t="s">
        <v>17015</v>
      </c>
      <c r="C12716" s="70">
        <v>0</v>
      </c>
      <c r="D12716" s="70">
        <v>0</v>
      </c>
      <c r="E12716" s="71">
        <v>44804</v>
      </c>
      <c r="F12716" t="s">
        <v>5016</v>
      </c>
      <c r="G12716" t="s">
        <v>2247</v>
      </c>
      <c r="H12716" t="s">
        <v>2265</v>
      </c>
      <c r="J12716" s="40">
        <v>0</v>
      </c>
      <c r="K12716" s="40">
        <v>0</v>
      </c>
    </row>
    <row r="12717" spans="1:11" x14ac:dyDescent="0.35">
      <c r="A12717">
        <v>32005</v>
      </c>
      <c r="B12717" t="s">
        <v>17015</v>
      </c>
      <c r="C12717" s="70">
        <v>0</v>
      </c>
      <c r="D12717" s="70">
        <v>0</v>
      </c>
      <c r="E12717" s="71">
        <v>44886</v>
      </c>
      <c r="F12717" t="s">
        <v>7940</v>
      </c>
      <c r="G12717" t="s">
        <v>2142</v>
      </c>
      <c r="H12717" t="s">
        <v>7939</v>
      </c>
      <c r="I12717" t="s">
        <v>2345</v>
      </c>
      <c r="J12717" s="40">
        <v>0</v>
      </c>
      <c r="K12717" s="40">
        <v>19000</v>
      </c>
    </row>
    <row r="12718" spans="1:11" x14ac:dyDescent="0.35">
      <c r="A12718">
        <v>32005</v>
      </c>
      <c r="B12718" t="s">
        <v>17015</v>
      </c>
      <c r="C12718" s="70">
        <v>0</v>
      </c>
      <c r="D12718" s="70">
        <v>0</v>
      </c>
      <c r="E12718" s="71">
        <v>44886</v>
      </c>
      <c r="F12718" t="s">
        <v>7938</v>
      </c>
      <c r="G12718" t="s">
        <v>2142</v>
      </c>
      <c r="H12718" t="s">
        <v>7937</v>
      </c>
      <c r="I12718" t="s">
        <v>2345</v>
      </c>
      <c r="J12718" s="40">
        <v>0</v>
      </c>
      <c r="K12718" s="40">
        <v>-19000</v>
      </c>
    </row>
    <row r="12719" spans="1:11" x14ac:dyDescent="0.35">
      <c r="A12719">
        <v>32006</v>
      </c>
      <c r="B12719" t="s">
        <v>17012</v>
      </c>
      <c r="C12719" s="70">
        <v>0</v>
      </c>
      <c r="D12719" s="70">
        <v>0</v>
      </c>
      <c r="E12719" s="71">
        <v>44682</v>
      </c>
      <c r="F12719" t="s">
        <v>14727</v>
      </c>
      <c r="G12719" t="s">
        <v>2142</v>
      </c>
      <c r="H12719" t="s">
        <v>14726</v>
      </c>
      <c r="I12719" t="s">
        <v>14725</v>
      </c>
      <c r="J12719" s="40">
        <v>0</v>
      </c>
      <c r="K12719" s="40">
        <v>40677.22</v>
      </c>
    </row>
    <row r="12720" spans="1:11" x14ac:dyDescent="0.35">
      <c r="A12720">
        <v>32006</v>
      </c>
      <c r="B12720" t="s">
        <v>17012</v>
      </c>
      <c r="C12720" s="70">
        <v>0</v>
      </c>
      <c r="D12720" s="70">
        <v>0</v>
      </c>
      <c r="E12720" s="71">
        <v>44700</v>
      </c>
      <c r="F12720" t="s">
        <v>17014</v>
      </c>
      <c r="G12720" t="s">
        <v>15843</v>
      </c>
      <c r="H12720" t="s">
        <v>17013</v>
      </c>
      <c r="J12720" s="40">
        <v>38478.910000000003</v>
      </c>
      <c r="K12720" s="40">
        <v>0</v>
      </c>
    </row>
    <row r="12721" spans="1:11" x14ac:dyDescent="0.35">
      <c r="A12721">
        <v>32006</v>
      </c>
      <c r="B12721" t="s">
        <v>17012</v>
      </c>
      <c r="C12721" s="70">
        <v>0</v>
      </c>
      <c r="D12721" s="70">
        <v>0</v>
      </c>
      <c r="E12721" s="71">
        <v>44712</v>
      </c>
      <c r="F12721" t="s">
        <v>6030</v>
      </c>
      <c r="G12721" t="s">
        <v>2247</v>
      </c>
      <c r="J12721" s="40">
        <v>988.29</v>
      </c>
      <c r="K12721" s="40">
        <v>0</v>
      </c>
    </row>
    <row r="12722" spans="1:11" x14ac:dyDescent="0.35">
      <c r="A12722">
        <v>32006</v>
      </c>
      <c r="B12722" t="s">
        <v>17012</v>
      </c>
      <c r="C12722" s="70">
        <v>0</v>
      </c>
      <c r="D12722" s="70">
        <v>0</v>
      </c>
      <c r="E12722" s="71">
        <v>44742</v>
      </c>
      <c r="F12722" t="s">
        <v>5769</v>
      </c>
      <c r="G12722" t="s">
        <v>2247</v>
      </c>
      <c r="J12722" s="40">
        <v>1210.02</v>
      </c>
      <c r="K12722" s="40">
        <v>0</v>
      </c>
    </row>
    <row r="12723" spans="1:11" x14ac:dyDescent="0.35">
      <c r="A12723">
        <v>32007</v>
      </c>
      <c r="B12723" t="s">
        <v>17003</v>
      </c>
      <c r="C12723" s="70">
        <v>0</v>
      </c>
      <c r="D12723" s="70">
        <v>0</v>
      </c>
      <c r="E12723" s="71">
        <v>44682</v>
      </c>
      <c r="F12723" t="s">
        <v>14733</v>
      </c>
      <c r="G12723" t="s">
        <v>2142</v>
      </c>
      <c r="H12723" t="s">
        <v>14732</v>
      </c>
      <c r="I12723" t="s">
        <v>14731</v>
      </c>
      <c r="J12723" s="40">
        <v>0</v>
      </c>
      <c r="K12723" s="40">
        <v>5361.9</v>
      </c>
    </row>
    <row r="12724" spans="1:11" x14ac:dyDescent="0.35">
      <c r="A12724">
        <v>32007</v>
      </c>
      <c r="B12724" t="s">
        <v>17003</v>
      </c>
      <c r="C12724" s="70">
        <v>0</v>
      </c>
      <c r="D12724" s="70">
        <v>0</v>
      </c>
      <c r="E12724" s="71">
        <v>44682</v>
      </c>
      <c r="F12724" t="s">
        <v>14730</v>
      </c>
      <c r="G12724" t="s">
        <v>2142</v>
      </c>
      <c r="H12724" t="s">
        <v>14729</v>
      </c>
      <c r="I12724" t="s">
        <v>14728</v>
      </c>
      <c r="J12724" s="40">
        <v>0</v>
      </c>
      <c r="K12724" s="40">
        <v>1608.57</v>
      </c>
    </row>
    <row r="12725" spans="1:11" x14ac:dyDescent="0.35">
      <c r="A12725">
        <v>32007</v>
      </c>
      <c r="B12725" t="s">
        <v>17003</v>
      </c>
      <c r="C12725" s="70">
        <v>0</v>
      </c>
      <c r="D12725" s="70">
        <v>0</v>
      </c>
      <c r="E12725" s="71">
        <v>44742</v>
      </c>
      <c r="F12725" t="s">
        <v>5758</v>
      </c>
      <c r="G12725" t="s">
        <v>2247</v>
      </c>
      <c r="J12725" s="40">
        <v>217.16</v>
      </c>
      <c r="K12725" s="40">
        <v>0</v>
      </c>
    </row>
    <row r="12726" spans="1:11" x14ac:dyDescent="0.35">
      <c r="A12726">
        <v>32007</v>
      </c>
      <c r="B12726" t="s">
        <v>17003</v>
      </c>
      <c r="C12726" s="70">
        <v>0</v>
      </c>
      <c r="D12726" s="70">
        <v>0</v>
      </c>
      <c r="E12726" s="71">
        <v>44743</v>
      </c>
      <c r="F12726" t="s">
        <v>17011</v>
      </c>
      <c r="G12726" t="s">
        <v>15843</v>
      </c>
      <c r="H12726" t="s">
        <v>17010</v>
      </c>
      <c r="J12726" s="40">
        <v>6793.11</v>
      </c>
      <c r="K12726" s="40">
        <v>0</v>
      </c>
    </row>
    <row r="12727" spans="1:11" x14ac:dyDescent="0.35">
      <c r="A12727">
        <v>32007</v>
      </c>
      <c r="B12727" t="s">
        <v>17003</v>
      </c>
      <c r="C12727" s="70">
        <v>0</v>
      </c>
      <c r="D12727" s="70">
        <v>0</v>
      </c>
      <c r="E12727" s="71">
        <v>44773</v>
      </c>
      <c r="F12727" t="s">
        <v>5454</v>
      </c>
      <c r="G12727" t="s">
        <v>2247</v>
      </c>
      <c r="J12727" s="40">
        <v>0</v>
      </c>
      <c r="K12727" s="40">
        <v>39.799999999999997</v>
      </c>
    </row>
    <row r="12728" spans="1:11" x14ac:dyDescent="0.35">
      <c r="A12728">
        <v>32007</v>
      </c>
      <c r="B12728" t="s">
        <v>17003</v>
      </c>
      <c r="C12728" s="70">
        <v>0</v>
      </c>
      <c r="D12728" s="70">
        <v>0</v>
      </c>
      <c r="E12728" s="71">
        <v>44820</v>
      </c>
      <c r="F12728" t="s">
        <v>16068</v>
      </c>
      <c r="G12728" t="s">
        <v>2142</v>
      </c>
      <c r="H12728" t="s">
        <v>14585</v>
      </c>
      <c r="I12728" t="s">
        <v>14584</v>
      </c>
      <c r="J12728" s="40">
        <v>0</v>
      </c>
      <c r="K12728" s="40">
        <v>2988.41</v>
      </c>
    </row>
    <row r="12729" spans="1:11" x14ac:dyDescent="0.35">
      <c r="A12729">
        <v>32007</v>
      </c>
      <c r="B12729" t="s">
        <v>17003</v>
      </c>
      <c r="C12729" s="70">
        <v>0</v>
      </c>
      <c r="D12729" s="70">
        <v>0</v>
      </c>
      <c r="E12729" s="71">
        <v>44834</v>
      </c>
      <c r="F12729" t="s">
        <v>4848</v>
      </c>
      <c r="G12729" t="s">
        <v>2247</v>
      </c>
      <c r="H12729" t="s">
        <v>2262</v>
      </c>
      <c r="J12729" s="40">
        <v>36.840000000000003</v>
      </c>
      <c r="K12729" s="40">
        <v>0</v>
      </c>
    </row>
    <row r="12730" spans="1:11" x14ac:dyDescent="0.35">
      <c r="A12730">
        <v>32007</v>
      </c>
      <c r="B12730" t="s">
        <v>17003</v>
      </c>
      <c r="C12730" s="70">
        <v>0</v>
      </c>
      <c r="D12730" s="70">
        <v>0</v>
      </c>
      <c r="E12730" s="71">
        <v>44845</v>
      </c>
      <c r="F12730" t="s">
        <v>17009</v>
      </c>
      <c r="G12730" t="s">
        <v>15843</v>
      </c>
      <c r="H12730" t="s">
        <v>17008</v>
      </c>
      <c r="I12730" t="s">
        <v>17007</v>
      </c>
      <c r="J12730" s="40">
        <v>2914.02</v>
      </c>
      <c r="K12730" s="40">
        <v>0</v>
      </c>
    </row>
    <row r="12731" spans="1:11" x14ac:dyDescent="0.35">
      <c r="A12731">
        <v>32007</v>
      </c>
      <c r="B12731" t="s">
        <v>17003</v>
      </c>
      <c r="C12731" s="70">
        <v>0</v>
      </c>
      <c r="D12731" s="70">
        <v>0</v>
      </c>
      <c r="E12731" s="71">
        <v>44862</v>
      </c>
      <c r="F12731" t="s">
        <v>14633</v>
      </c>
      <c r="G12731" t="s">
        <v>2142</v>
      </c>
      <c r="H12731" t="s">
        <v>14632</v>
      </c>
      <c r="I12731" t="s">
        <v>14631</v>
      </c>
      <c r="J12731" s="40">
        <v>0</v>
      </c>
      <c r="K12731" s="40">
        <v>2984.59</v>
      </c>
    </row>
    <row r="12732" spans="1:11" x14ac:dyDescent="0.35">
      <c r="A12732">
        <v>32007</v>
      </c>
      <c r="B12732" t="s">
        <v>17003</v>
      </c>
      <c r="C12732" s="70">
        <v>0</v>
      </c>
      <c r="D12732" s="70">
        <v>0</v>
      </c>
      <c r="E12732" s="71">
        <v>44865</v>
      </c>
      <c r="F12732" t="s">
        <v>4328</v>
      </c>
      <c r="G12732" t="s">
        <v>2247</v>
      </c>
      <c r="H12732" t="s">
        <v>1919</v>
      </c>
      <c r="I12732" t="s">
        <v>1919</v>
      </c>
      <c r="J12732" s="40">
        <v>49.34</v>
      </c>
      <c r="K12732" s="40">
        <v>0</v>
      </c>
    </row>
    <row r="12733" spans="1:11" x14ac:dyDescent="0.35">
      <c r="A12733">
        <v>32007</v>
      </c>
      <c r="B12733" t="s">
        <v>17003</v>
      </c>
      <c r="C12733" s="70">
        <v>0</v>
      </c>
      <c r="D12733" s="70">
        <v>0</v>
      </c>
      <c r="E12733" s="71">
        <v>44868</v>
      </c>
      <c r="F12733" t="s">
        <v>17006</v>
      </c>
      <c r="G12733" t="s">
        <v>15843</v>
      </c>
      <c r="H12733" t="s">
        <v>17005</v>
      </c>
      <c r="I12733" t="s">
        <v>17004</v>
      </c>
      <c r="J12733" s="40">
        <v>2927.21</v>
      </c>
      <c r="K12733" s="40">
        <v>0</v>
      </c>
    </row>
    <row r="12734" spans="1:11" x14ac:dyDescent="0.35">
      <c r="A12734">
        <v>32007</v>
      </c>
      <c r="B12734" t="s">
        <v>17003</v>
      </c>
      <c r="C12734" s="70">
        <v>0</v>
      </c>
      <c r="D12734" s="70">
        <v>0</v>
      </c>
      <c r="E12734" s="71">
        <v>44895</v>
      </c>
      <c r="F12734" t="s">
        <v>4152</v>
      </c>
      <c r="G12734" t="s">
        <v>2247</v>
      </c>
      <c r="H12734" t="s">
        <v>1916</v>
      </c>
      <c r="I12734" t="s">
        <v>1916</v>
      </c>
      <c r="J12734" s="40">
        <v>45.59</v>
      </c>
      <c r="K12734" s="40">
        <v>0</v>
      </c>
    </row>
    <row r="12735" spans="1:11" x14ac:dyDescent="0.35">
      <c r="A12735">
        <v>32008</v>
      </c>
      <c r="B12735" t="s">
        <v>175</v>
      </c>
      <c r="C12735" s="70">
        <v>0</v>
      </c>
      <c r="D12735" s="70">
        <v>0</v>
      </c>
      <c r="E12735" s="71">
        <v>44712</v>
      </c>
      <c r="F12735" t="s">
        <v>12524</v>
      </c>
      <c r="G12735" t="s">
        <v>2142</v>
      </c>
      <c r="H12735" t="s">
        <v>12523</v>
      </c>
      <c r="I12735" t="s">
        <v>12522</v>
      </c>
      <c r="J12735" s="40">
        <v>0</v>
      </c>
      <c r="K12735" s="40">
        <v>-18.3</v>
      </c>
    </row>
    <row r="12736" spans="1:11" x14ac:dyDescent="0.35">
      <c r="A12736">
        <v>32008</v>
      </c>
      <c r="B12736" t="s">
        <v>175</v>
      </c>
      <c r="C12736" s="70">
        <v>0</v>
      </c>
      <c r="D12736" s="70">
        <v>0</v>
      </c>
      <c r="E12736" s="71">
        <v>44712</v>
      </c>
      <c r="F12736" t="s">
        <v>12521</v>
      </c>
      <c r="G12736" t="s">
        <v>2142</v>
      </c>
      <c r="H12736" t="s">
        <v>12520</v>
      </c>
      <c r="I12736" t="s">
        <v>12519</v>
      </c>
      <c r="J12736" s="40">
        <v>0</v>
      </c>
      <c r="K12736" s="40">
        <v>2950.82</v>
      </c>
    </row>
    <row r="12737" spans="1:11" x14ac:dyDescent="0.35">
      <c r="A12737">
        <v>32008</v>
      </c>
      <c r="B12737" t="s">
        <v>175</v>
      </c>
      <c r="C12737" s="70">
        <v>0</v>
      </c>
      <c r="D12737" s="70">
        <v>0</v>
      </c>
      <c r="E12737" s="71">
        <v>44726</v>
      </c>
      <c r="F12737" t="s">
        <v>17002</v>
      </c>
      <c r="G12737" t="s">
        <v>15843</v>
      </c>
      <c r="H12737" t="s">
        <v>17001</v>
      </c>
      <c r="J12737" s="40">
        <v>2840.61</v>
      </c>
      <c r="K12737" s="40">
        <v>0</v>
      </c>
    </row>
    <row r="12738" spans="1:11" x14ac:dyDescent="0.35">
      <c r="A12738">
        <v>32008</v>
      </c>
      <c r="B12738" t="s">
        <v>175</v>
      </c>
      <c r="C12738" s="70">
        <v>0</v>
      </c>
      <c r="D12738" s="70">
        <v>0</v>
      </c>
      <c r="E12738" s="71">
        <v>44742</v>
      </c>
      <c r="F12738" t="s">
        <v>12504</v>
      </c>
      <c r="G12738" t="s">
        <v>2142</v>
      </c>
      <c r="H12738" t="s">
        <v>12503</v>
      </c>
      <c r="I12738" t="s">
        <v>12502</v>
      </c>
      <c r="J12738" s="40">
        <v>0</v>
      </c>
      <c r="K12738" s="40">
        <v>3500.24</v>
      </c>
    </row>
    <row r="12739" spans="1:11" x14ac:dyDescent="0.35">
      <c r="A12739">
        <v>32008</v>
      </c>
      <c r="B12739" t="s">
        <v>175</v>
      </c>
      <c r="C12739" s="70">
        <v>0</v>
      </c>
      <c r="D12739" s="70">
        <v>0</v>
      </c>
      <c r="E12739" s="71">
        <v>44742</v>
      </c>
      <c r="F12739" t="s">
        <v>5613</v>
      </c>
      <c r="G12739" t="s">
        <v>2247</v>
      </c>
      <c r="J12739" s="40">
        <v>91.91</v>
      </c>
      <c r="K12739" s="40">
        <v>0</v>
      </c>
    </row>
    <row r="12740" spans="1:11" x14ac:dyDescent="0.35">
      <c r="A12740">
        <v>32008</v>
      </c>
      <c r="B12740" t="s">
        <v>175</v>
      </c>
      <c r="C12740" s="70">
        <v>0</v>
      </c>
      <c r="D12740" s="70">
        <v>0</v>
      </c>
      <c r="E12740" s="71">
        <v>44754</v>
      </c>
      <c r="F12740" t="s">
        <v>17000</v>
      </c>
      <c r="G12740" t="s">
        <v>15843</v>
      </c>
      <c r="H12740" t="s">
        <v>16999</v>
      </c>
      <c r="I12740" t="s">
        <v>16998</v>
      </c>
      <c r="J12740" s="40">
        <v>3516.32</v>
      </c>
      <c r="K12740" s="40">
        <v>0</v>
      </c>
    </row>
    <row r="12741" spans="1:11" x14ac:dyDescent="0.35">
      <c r="A12741">
        <v>32008</v>
      </c>
      <c r="B12741" t="s">
        <v>175</v>
      </c>
      <c r="C12741" s="70">
        <v>0</v>
      </c>
      <c r="D12741" s="70">
        <v>0</v>
      </c>
      <c r="E12741" s="71">
        <v>44773</v>
      </c>
      <c r="F12741" t="s">
        <v>12466</v>
      </c>
      <c r="G12741" t="s">
        <v>2142</v>
      </c>
      <c r="H12741" t="s">
        <v>12465</v>
      </c>
      <c r="I12741" t="s">
        <v>12464</v>
      </c>
      <c r="J12741" s="40">
        <v>0</v>
      </c>
      <c r="K12741" s="40">
        <v>4181.1899999999996</v>
      </c>
    </row>
    <row r="12742" spans="1:11" x14ac:dyDescent="0.35">
      <c r="A12742">
        <v>32008</v>
      </c>
      <c r="B12742" t="s">
        <v>175</v>
      </c>
      <c r="C12742" s="70">
        <v>0</v>
      </c>
      <c r="D12742" s="70">
        <v>0</v>
      </c>
      <c r="E12742" s="71">
        <v>44773</v>
      </c>
      <c r="F12742" t="s">
        <v>5302</v>
      </c>
      <c r="G12742" t="s">
        <v>2247</v>
      </c>
      <c r="J12742" s="40">
        <v>0</v>
      </c>
      <c r="K12742" s="40">
        <v>16.079999999999998</v>
      </c>
    </row>
    <row r="12743" spans="1:11" x14ac:dyDescent="0.35">
      <c r="A12743">
        <v>32008</v>
      </c>
      <c r="B12743" t="s">
        <v>175</v>
      </c>
      <c r="C12743" s="70">
        <v>0</v>
      </c>
      <c r="D12743" s="70">
        <v>0</v>
      </c>
      <c r="E12743" s="71">
        <v>44795</v>
      </c>
      <c r="F12743" t="s">
        <v>16997</v>
      </c>
      <c r="G12743" t="s">
        <v>15843</v>
      </c>
      <c r="H12743" t="s">
        <v>16996</v>
      </c>
      <c r="J12743" s="40">
        <v>4320.05</v>
      </c>
      <c r="K12743" s="40">
        <v>0</v>
      </c>
    </row>
    <row r="12744" spans="1:11" x14ac:dyDescent="0.35">
      <c r="A12744">
        <v>32008</v>
      </c>
      <c r="B12744" t="s">
        <v>175</v>
      </c>
      <c r="C12744" s="70">
        <v>0</v>
      </c>
      <c r="D12744" s="70">
        <v>0</v>
      </c>
      <c r="E12744" s="71">
        <v>44804</v>
      </c>
      <c r="F12744" t="s">
        <v>12454</v>
      </c>
      <c r="G12744" t="s">
        <v>2142</v>
      </c>
      <c r="H12744" t="s">
        <v>12453</v>
      </c>
      <c r="I12744" t="s">
        <v>12452</v>
      </c>
      <c r="J12744" s="40">
        <v>0</v>
      </c>
      <c r="K12744" s="40">
        <v>3633.71</v>
      </c>
    </row>
    <row r="12745" spans="1:11" x14ac:dyDescent="0.35">
      <c r="A12745">
        <v>32008</v>
      </c>
      <c r="B12745" t="s">
        <v>175</v>
      </c>
      <c r="C12745" s="70">
        <v>0</v>
      </c>
      <c r="D12745" s="70">
        <v>0</v>
      </c>
      <c r="E12745" s="71">
        <v>44804</v>
      </c>
      <c r="F12745" t="s">
        <v>5119</v>
      </c>
      <c r="G12745" t="s">
        <v>2247</v>
      </c>
      <c r="H12745" t="s">
        <v>2265</v>
      </c>
      <c r="J12745" s="40">
        <v>0</v>
      </c>
      <c r="K12745" s="40">
        <v>138.86000000000001</v>
      </c>
    </row>
    <row r="12746" spans="1:11" x14ac:dyDescent="0.35">
      <c r="A12746">
        <v>32008</v>
      </c>
      <c r="B12746" t="s">
        <v>175</v>
      </c>
      <c r="C12746" s="70">
        <v>0</v>
      </c>
      <c r="D12746" s="70">
        <v>0</v>
      </c>
      <c r="E12746" s="71">
        <v>44820</v>
      </c>
      <c r="F12746" t="s">
        <v>16995</v>
      </c>
      <c r="G12746" t="s">
        <v>15843</v>
      </c>
      <c r="H12746" t="s">
        <v>16994</v>
      </c>
      <c r="I12746" t="s">
        <v>16993</v>
      </c>
      <c r="J12746" s="40">
        <v>3525.04</v>
      </c>
      <c r="K12746" s="40">
        <v>0</v>
      </c>
    </row>
    <row r="12747" spans="1:11" x14ac:dyDescent="0.35">
      <c r="A12747">
        <v>32008</v>
      </c>
      <c r="B12747" t="s">
        <v>175</v>
      </c>
      <c r="C12747" s="70">
        <v>0</v>
      </c>
      <c r="D12747" s="70">
        <v>0</v>
      </c>
      <c r="E12747" s="71">
        <v>44834</v>
      </c>
      <c r="F12747" t="s">
        <v>12448</v>
      </c>
      <c r="G12747" t="s">
        <v>2142</v>
      </c>
      <c r="H12747" t="s">
        <v>12447</v>
      </c>
      <c r="I12747" t="s">
        <v>12446</v>
      </c>
      <c r="J12747" s="40">
        <v>0</v>
      </c>
      <c r="K12747" s="40">
        <v>3422.56</v>
      </c>
    </row>
    <row r="12748" spans="1:11" x14ac:dyDescent="0.35">
      <c r="A12748">
        <v>32008</v>
      </c>
      <c r="B12748" t="s">
        <v>175</v>
      </c>
      <c r="C12748" s="70">
        <v>0</v>
      </c>
      <c r="D12748" s="70">
        <v>0</v>
      </c>
      <c r="E12748" s="71">
        <v>44834</v>
      </c>
      <c r="F12748" t="s">
        <v>4707</v>
      </c>
      <c r="G12748" t="s">
        <v>2247</v>
      </c>
      <c r="H12748" t="s">
        <v>2262</v>
      </c>
      <c r="J12748" s="40">
        <v>108.67</v>
      </c>
      <c r="K12748" s="40">
        <v>0</v>
      </c>
    </row>
    <row r="12749" spans="1:11" x14ac:dyDescent="0.35">
      <c r="A12749">
        <v>32008</v>
      </c>
      <c r="B12749" t="s">
        <v>175</v>
      </c>
      <c r="C12749" s="70">
        <v>0</v>
      </c>
      <c r="D12749" s="70">
        <v>0</v>
      </c>
      <c r="E12749" s="71">
        <v>44843</v>
      </c>
      <c r="F12749" t="s">
        <v>16992</v>
      </c>
      <c r="G12749" t="s">
        <v>15843</v>
      </c>
      <c r="H12749" t="s">
        <v>16991</v>
      </c>
      <c r="I12749" t="s">
        <v>16990</v>
      </c>
      <c r="J12749" s="40">
        <v>3440.04</v>
      </c>
      <c r="K12749" s="40">
        <v>0</v>
      </c>
    </row>
    <row r="12750" spans="1:11" x14ac:dyDescent="0.35">
      <c r="A12750">
        <v>32008</v>
      </c>
      <c r="B12750" t="s">
        <v>175</v>
      </c>
      <c r="C12750" s="70">
        <v>0</v>
      </c>
      <c r="D12750" s="70">
        <v>0</v>
      </c>
      <c r="E12750" s="71">
        <v>44865</v>
      </c>
      <c r="F12750" t="s">
        <v>12136</v>
      </c>
      <c r="G12750" t="s">
        <v>2142</v>
      </c>
      <c r="H12750" t="s">
        <v>12135</v>
      </c>
      <c r="I12750" t="s">
        <v>12134</v>
      </c>
      <c r="J12750" s="40">
        <v>0</v>
      </c>
      <c r="K12750" s="40">
        <v>2546.14</v>
      </c>
    </row>
    <row r="12751" spans="1:11" x14ac:dyDescent="0.35">
      <c r="A12751">
        <v>32008</v>
      </c>
      <c r="B12751" t="s">
        <v>175</v>
      </c>
      <c r="C12751" s="70">
        <v>0</v>
      </c>
      <c r="D12751" s="70">
        <v>0</v>
      </c>
      <c r="E12751" s="71">
        <v>44865</v>
      </c>
      <c r="F12751" t="s">
        <v>8249</v>
      </c>
      <c r="G12751" t="s">
        <v>1912</v>
      </c>
      <c r="H12751" t="s">
        <v>2516</v>
      </c>
      <c r="I12751" t="s">
        <v>2516</v>
      </c>
      <c r="J12751" s="40">
        <v>3.94</v>
      </c>
      <c r="K12751" s="40">
        <v>0</v>
      </c>
    </row>
    <row r="12752" spans="1:11" x14ac:dyDescent="0.35">
      <c r="A12752">
        <v>32008</v>
      </c>
      <c r="B12752" t="s">
        <v>175</v>
      </c>
      <c r="C12752" s="70">
        <v>0</v>
      </c>
      <c r="D12752" s="70">
        <v>0</v>
      </c>
      <c r="E12752" s="71">
        <v>44865</v>
      </c>
      <c r="F12752" t="s">
        <v>4482</v>
      </c>
      <c r="G12752" t="s">
        <v>2247</v>
      </c>
      <c r="H12752" t="s">
        <v>1919</v>
      </c>
      <c r="I12752" t="s">
        <v>1919</v>
      </c>
      <c r="J12752" s="40">
        <v>0</v>
      </c>
      <c r="K12752" s="40">
        <v>17.48</v>
      </c>
    </row>
    <row r="12753" spans="1:11" x14ac:dyDescent="0.35">
      <c r="A12753">
        <v>32008</v>
      </c>
      <c r="B12753" t="s">
        <v>175</v>
      </c>
      <c r="C12753" s="70">
        <v>0</v>
      </c>
      <c r="D12753" s="70">
        <v>0</v>
      </c>
      <c r="E12753" s="71">
        <v>44872</v>
      </c>
      <c r="F12753" t="s">
        <v>12132</v>
      </c>
      <c r="G12753" t="s">
        <v>2142</v>
      </c>
      <c r="H12753" t="s">
        <v>12131</v>
      </c>
      <c r="I12753" t="s">
        <v>12130</v>
      </c>
      <c r="J12753" s="40">
        <v>0</v>
      </c>
      <c r="K12753" s="40">
        <v>-36.880000000000003</v>
      </c>
    </row>
    <row r="12754" spans="1:11" x14ac:dyDescent="0.35">
      <c r="A12754">
        <v>32008</v>
      </c>
      <c r="B12754" t="s">
        <v>175</v>
      </c>
      <c r="C12754" s="70">
        <v>0</v>
      </c>
      <c r="D12754" s="70">
        <v>0</v>
      </c>
      <c r="E12754" s="71">
        <v>44888</v>
      </c>
      <c r="F12754" t="s">
        <v>16989</v>
      </c>
      <c r="G12754" t="s">
        <v>15843</v>
      </c>
      <c r="H12754" t="s">
        <v>16988</v>
      </c>
      <c r="I12754" t="s">
        <v>16987</v>
      </c>
      <c r="J12754" s="40">
        <v>2565.1</v>
      </c>
      <c r="K12754" s="40">
        <v>0</v>
      </c>
    </row>
    <row r="12755" spans="1:11" x14ac:dyDescent="0.35">
      <c r="A12755">
        <v>32008</v>
      </c>
      <c r="B12755" t="s">
        <v>175</v>
      </c>
      <c r="C12755" s="70">
        <v>0</v>
      </c>
      <c r="D12755" s="70">
        <v>0</v>
      </c>
      <c r="E12755" s="71">
        <v>44895</v>
      </c>
      <c r="F12755" t="s">
        <v>12126</v>
      </c>
      <c r="G12755" t="s">
        <v>2142</v>
      </c>
      <c r="H12755" t="s">
        <v>12125</v>
      </c>
      <c r="I12755" t="s">
        <v>12124</v>
      </c>
      <c r="J12755" s="40">
        <v>0</v>
      </c>
      <c r="K12755" s="40">
        <v>3040.2</v>
      </c>
    </row>
    <row r="12756" spans="1:11" x14ac:dyDescent="0.35">
      <c r="A12756">
        <v>32008</v>
      </c>
      <c r="B12756" t="s">
        <v>175</v>
      </c>
      <c r="C12756" s="70">
        <v>0</v>
      </c>
      <c r="D12756" s="70">
        <v>0</v>
      </c>
      <c r="E12756" s="71">
        <v>44895</v>
      </c>
      <c r="F12756" t="s">
        <v>3999</v>
      </c>
      <c r="G12756" t="s">
        <v>2247</v>
      </c>
      <c r="H12756" t="s">
        <v>1916</v>
      </c>
      <c r="I12756" t="s">
        <v>1916</v>
      </c>
      <c r="J12756" s="40">
        <v>0</v>
      </c>
      <c r="K12756" s="40">
        <v>55.74</v>
      </c>
    </row>
    <row r="12757" spans="1:11" x14ac:dyDescent="0.35">
      <c r="A12757">
        <v>32008</v>
      </c>
      <c r="B12757" t="s">
        <v>175</v>
      </c>
      <c r="C12757" s="70">
        <v>0</v>
      </c>
      <c r="D12757" s="70">
        <v>0</v>
      </c>
      <c r="E12757" s="71">
        <v>44896</v>
      </c>
      <c r="F12757" t="s">
        <v>12123</v>
      </c>
      <c r="G12757" t="s">
        <v>2142</v>
      </c>
      <c r="H12757" t="s">
        <v>12122</v>
      </c>
      <c r="I12757" t="s">
        <v>12121</v>
      </c>
      <c r="J12757" s="40">
        <v>0</v>
      </c>
      <c r="K12757" s="40">
        <v>-38.25</v>
      </c>
    </row>
    <row r="12758" spans="1:11" x14ac:dyDescent="0.35">
      <c r="A12758">
        <v>32008</v>
      </c>
      <c r="B12758" t="s">
        <v>175</v>
      </c>
      <c r="C12758" s="70">
        <v>0</v>
      </c>
      <c r="D12758" s="70">
        <v>0</v>
      </c>
      <c r="E12758" s="71">
        <v>44915</v>
      </c>
      <c r="F12758" t="s">
        <v>16986</v>
      </c>
      <c r="G12758" t="s">
        <v>15843</v>
      </c>
      <c r="H12758" t="s">
        <v>16985</v>
      </c>
      <c r="I12758" t="s">
        <v>16984</v>
      </c>
      <c r="J12758" s="40">
        <v>2978.02</v>
      </c>
      <c r="K12758" s="40">
        <v>0</v>
      </c>
    </row>
    <row r="12759" spans="1:11" x14ac:dyDescent="0.35">
      <c r="A12759">
        <v>32008</v>
      </c>
      <c r="B12759" t="s">
        <v>175</v>
      </c>
      <c r="C12759" s="70">
        <v>0</v>
      </c>
      <c r="D12759" s="70">
        <v>0</v>
      </c>
      <c r="E12759" s="71">
        <v>44926</v>
      </c>
      <c r="F12759" t="s">
        <v>12112</v>
      </c>
      <c r="G12759" t="s">
        <v>2142</v>
      </c>
      <c r="H12759" t="s">
        <v>12111</v>
      </c>
      <c r="I12759" t="s">
        <v>12110</v>
      </c>
      <c r="J12759" s="40">
        <v>0</v>
      </c>
      <c r="K12759" s="40">
        <v>3762.2</v>
      </c>
    </row>
    <row r="12760" spans="1:11" x14ac:dyDescent="0.35">
      <c r="A12760">
        <v>32008</v>
      </c>
      <c r="B12760" t="s">
        <v>175</v>
      </c>
      <c r="C12760" s="70">
        <v>0</v>
      </c>
      <c r="D12760" s="70">
        <v>0</v>
      </c>
      <c r="E12760" s="71">
        <v>44926</v>
      </c>
      <c r="F12760" t="s">
        <v>3649</v>
      </c>
      <c r="G12760" t="s">
        <v>2247</v>
      </c>
      <c r="H12760" t="s">
        <v>1911</v>
      </c>
      <c r="I12760" t="s">
        <v>1911</v>
      </c>
      <c r="J12760" s="40">
        <v>23.84</v>
      </c>
      <c r="K12760" s="40">
        <v>0</v>
      </c>
    </row>
    <row r="12761" spans="1:11" x14ac:dyDescent="0.35">
      <c r="A12761">
        <v>32009</v>
      </c>
      <c r="B12761" t="s">
        <v>16979</v>
      </c>
      <c r="C12761" s="70">
        <v>0</v>
      </c>
      <c r="D12761" s="70">
        <v>0</v>
      </c>
      <c r="E12761" s="71">
        <v>44696</v>
      </c>
      <c r="F12761" t="s">
        <v>11511</v>
      </c>
      <c r="G12761" t="s">
        <v>2142</v>
      </c>
      <c r="H12761" t="s">
        <v>11510</v>
      </c>
      <c r="I12761" t="s">
        <v>11509</v>
      </c>
      <c r="J12761" s="40">
        <v>0</v>
      </c>
      <c r="K12761" s="40">
        <v>1320.05</v>
      </c>
    </row>
    <row r="12762" spans="1:11" x14ac:dyDescent="0.35">
      <c r="A12762">
        <v>32009</v>
      </c>
      <c r="B12762" t="s">
        <v>16979</v>
      </c>
      <c r="C12762" s="70">
        <v>0</v>
      </c>
      <c r="D12762" s="70">
        <v>0</v>
      </c>
      <c r="E12762" s="71">
        <v>44699</v>
      </c>
      <c r="F12762" t="s">
        <v>16983</v>
      </c>
      <c r="G12762" t="s">
        <v>15843</v>
      </c>
      <c r="H12762" t="s">
        <v>16982</v>
      </c>
      <c r="J12762" s="40">
        <v>1342.87</v>
      </c>
      <c r="K12762" s="40">
        <v>0</v>
      </c>
    </row>
    <row r="12763" spans="1:11" x14ac:dyDescent="0.35">
      <c r="A12763">
        <v>32009</v>
      </c>
      <c r="B12763" t="s">
        <v>16979</v>
      </c>
      <c r="C12763" s="70">
        <v>0</v>
      </c>
      <c r="D12763" s="70">
        <v>0</v>
      </c>
      <c r="E12763" s="71">
        <v>44712</v>
      </c>
      <c r="F12763" t="s">
        <v>5890</v>
      </c>
      <c r="G12763" t="s">
        <v>2247</v>
      </c>
      <c r="J12763" s="40">
        <v>0</v>
      </c>
      <c r="K12763" s="40">
        <v>22.82</v>
      </c>
    </row>
    <row r="12764" spans="1:11" x14ac:dyDescent="0.35">
      <c r="A12764">
        <v>32009</v>
      </c>
      <c r="B12764" t="s">
        <v>16979</v>
      </c>
      <c r="C12764" s="70">
        <v>0</v>
      </c>
      <c r="D12764" s="70">
        <v>0</v>
      </c>
      <c r="E12764" s="71">
        <v>44733</v>
      </c>
      <c r="F12764" t="s">
        <v>11492</v>
      </c>
      <c r="G12764" t="s">
        <v>2142</v>
      </c>
      <c r="H12764" t="s">
        <v>11491</v>
      </c>
      <c r="I12764" t="s">
        <v>11490</v>
      </c>
      <c r="J12764" s="40">
        <v>0</v>
      </c>
      <c r="K12764" s="40">
        <v>3911.14</v>
      </c>
    </row>
    <row r="12765" spans="1:11" x14ac:dyDescent="0.35">
      <c r="A12765">
        <v>32009</v>
      </c>
      <c r="B12765" t="s">
        <v>16979</v>
      </c>
      <c r="C12765" s="70">
        <v>0</v>
      </c>
      <c r="D12765" s="70">
        <v>0</v>
      </c>
      <c r="E12765" s="71">
        <v>44742</v>
      </c>
      <c r="F12765" t="s">
        <v>5612</v>
      </c>
      <c r="G12765" t="s">
        <v>2247</v>
      </c>
      <c r="J12765" s="40">
        <v>50.28</v>
      </c>
      <c r="K12765" s="40">
        <v>0</v>
      </c>
    </row>
    <row r="12766" spans="1:11" x14ac:dyDescent="0.35">
      <c r="A12766">
        <v>32009</v>
      </c>
      <c r="B12766" t="s">
        <v>16979</v>
      </c>
      <c r="C12766" s="70">
        <v>0</v>
      </c>
      <c r="D12766" s="70">
        <v>0</v>
      </c>
      <c r="E12766" s="71">
        <v>44743</v>
      </c>
      <c r="F12766" t="s">
        <v>16981</v>
      </c>
      <c r="G12766" t="s">
        <v>15843</v>
      </c>
      <c r="H12766" t="s">
        <v>16980</v>
      </c>
      <c r="J12766" s="40">
        <v>3832.39</v>
      </c>
      <c r="K12766" s="40">
        <v>0</v>
      </c>
    </row>
    <row r="12767" spans="1:11" x14ac:dyDescent="0.35">
      <c r="A12767">
        <v>32009</v>
      </c>
      <c r="B12767" t="s">
        <v>16979</v>
      </c>
      <c r="C12767" s="70">
        <v>0</v>
      </c>
      <c r="D12767" s="70">
        <v>0</v>
      </c>
      <c r="E12767" s="71">
        <v>44773</v>
      </c>
      <c r="F12767" t="s">
        <v>5301</v>
      </c>
      <c r="G12767" t="s">
        <v>2247</v>
      </c>
      <c r="J12767" s="40">
        <v>28.47</v>
      </c>
      <c r="K12767" s="40">
        <v>0</v>
      </c>
    </row>
    <row r="12768" spans="1:11" x14ac:dyDescent="0.35">
      <c r="A12768">
        <v>32010</v>
      </c>
      <c r="B12768" t="s">
        <v>16967</v>
      </c>
      <c r="C12768" s="70">
        <v>0</v>
      </c>
      <c r="D12768" s="70">
        <v>0</v>
      </c>
      <c r="E12768" s="71">
        <v>44682</v>
      </c>
      <c r="F12768" t="s">
        <v>14279</v>
      </c>
      <c r="G12768" t="s">
        <v>2142</v>
      </c>
      <c r="H12768" t="s">
        <v>14278</v>
      </c>
      <c r="I12768" t="s">
        <v>14277</v>
      </c>
      <c r="J12768" s="40">
        <v>0</v>
      </c>
      <c r="K12768" s="40">
        <v>312.20999999999998</v>
      </c>
    </row>
    <row r="12769" spans="1:11" x14ac:dyDescent="0.35">
      <c r="A12769">
        <v>32010</v>
      </c>
      <c r="B12769" t="s">
        <v>16967</v>
      </c>
      <c r="C12769" s="70">
        <v>0</v>
      </c>
      <c r="D12769" s="70">
        <v>0</v>
      </c>
      <c r="E12769" s="71">
        <v>44682</v>
      </c>
      <c r="F12769" t="s">
        <v>14276</v>
      </c>
      <c r="G12769" t="s">
        <v>2142</v>
      </c>
      <c r="H12769" t="s">
        <v>14275</v>
      </c>
      <c r="I12769" t="s">
        <v>14270</v>
      </c>
      <c r="J12769" s="40">
        <v>0</v>
      </c>
      <c r="K12769" s="40">
        <v>312.20999999999998</v>
      </c>
    </row>
    <row r="12770" spans="1:11" x14ac:dyDescent="0.35">
      <c r="A12770">
        <v>32010</v>
      </c>
      <c r="B12770" t="s">
        <v>16967</v>
      </c>
      <c r="C12770" s="70">
        <v>0</v>
      </c>
      <c r="D12770" s="70">
        <v>0</v>
      </c>
      <c r="E12770" s="71">
        <v>44682</v>
      </c>
      <c r="F12770" t="s">
        <v>14274</v>
      </c>
      <c r="G12770" t="s">
        <v>2142</v>
      </c>
      <c r="H12770" t="s">
        <v>14273</v>
      </c>
      <c r="I12770" t="s">
        <v>14270</v>
      </c>
      <c r="J12770" s="40">
        <v>0</v>
      </c>
      <c r="K12770" s="40">
        <v>-312.20999999999998</v>
      </c>
    </row>
    <row r="12771" spans="1:11" x14ac:dyDescent="0.35">
      <c r="A12771">
        <v>32010</v>
      </c>
      <c r="B12771" t="s">
        <v>16967</v>
      </c>
      <c r="C12771" s="70">
        <v>0</v>
      </c>
      <c r="D12771" s="70">
        <v>0</v>
      </c>
      <c r="E12771" s="71">
        <v>44682</v>
      </c>
      <c r="F12771" t="s">
        <v>14272</v>
      </c>
      <c r="G12771" t="s">
        <v>2142</v>
      </c>
      <c r="H12771" t="s">
        <v>14271</v>
      </c>
      <c r="I12771" t="s">
        <v>14270</v>
      </c>
      <c r="J12771" s="40">
        <v>0</v>
      </c>
      <c r="K12771" s="40">
        <v>340.03</v>
      </c>
    </row>
    <row r="12772" spans="1:11" x14ac:dyDescent="0.35">
      <c r="A12772">
        <v>32010</v>
      </c>
      <c r="B12772" t="s">
        <v>16967</v>
      </c>
      <c r="C12772" s="70">
        <v>0</v>
      </c>
      <c r="D12772" s="70">
        <v>0</v>
      </c>
      <c r="E12772" s="71">
        <v>44703</v>
      </c>
      <c r="F12772" t="s">
        <v>16978</v>
      </c>
      <c r="G12772" t="s">
        <v>15843</v>
      </c>
      <c r="H12772" t="s">
        <v>16977</v>
      </c>
      <c r="J12772" s="40">
        <v>628.16</v>
      </c>
      <c r="K12772" s="40">
        <v>0</v>
      </c>
    </row>
    <row r="12773" spans="1:11" x14ac:dyDescent="0.35">
      <c r="A12773">
        <v>32010</v>
      </c>
      <c r="B12773" t="s">
        <v>16967</v>
      </c>
      <c r="C12773" s="70">
        <v>0</v>
      </c>
      <c r="D12773" s="70">
        <v>0</v>
      </c>
      <c r="E12773" s="71">
        <v>44712</v>
      </c>
      <c r="F12773" t="s">
        <v>5889</v>
      </c>
      <c r="G12773" t="s">
        <v>2247</v>
      </c>
      <c r="J12773" s="40">
        <v>13.59</v>
      </c>
      <c r="K12773" s="40">
        <v>0</v>
      </c>
    </row>
    <row r="12774" spans="1:11" x14ac:dyDescent="0.35">
      <c r="A12774">
        <v>32010</v>
      </c>
      <c r="B12774" t="s">
        <v>16967</v>
      </c>
      <c r="C12774" s="70">
        <v>0</v>
      </c>
      <c r="D12774" s="70">
        <v>0</v>
      </c>
      <c r="E12774" s="71">
        <v>44742</v>
      </c>
      <c r="F12774" t="s">
        <v>5611</v>
      </c>
      <c r="G12774" t="s">
        <v>2247</v>
      </c>
      <c r="J12774" s="40">
        <v>10.49</v>
      </c>
      <c r="K12774" s="40">
        <v>0</v>
      </c>
    </row>
    <row r="12775" spans="1:11" x14ac:dyDescent="0.35">
      <c r="A12775">
        <v>32010</v>
      </c>
      <c r="B12775" t="s">
        <v>16967</v>
      </c>
      <c r="C12775" s="70">
        <v>0</v>
      </c>
      <c r="D12775" s="70">
        <v>0</v>
      </c>
      <c r="E12775" s="71">
        <v>44852</v>
      </c>
      <c r="F12775" t="s">
        <v>14076</v>
      </c>
      <c r="G12775" t="s">
        <v>2142</v>
      </c>
      <c r="H12775" t="s">
        <v>14075</v>
      </c>
      <c r="I12775" t="s">
        <v>14074</v>
      </c>
      <c r="J12775" s="40">
        <v>0</v>
      </c>
      <c r="K12775" s="40">
        <v>56.61</v>
      </c>
    </row>
    <row r="12776" spans="1:11" x14ac:dyDescent="0.35">
      <c r="A12776">
        <v>32010</v>
      </c>
      <c r="B12776" t="s">
        <v>16967</v>
      </c>
      <c r="C12776" s="70">
        <v>0</v>
      </c>
      <c r="D12776" s="70">
        <v>0</v>
      </c>
      <c r="E12776" s="71">
        <v>44859</v>
      </c>
      <c r="F12776" t="s">
        <v>16976</v>
      </c>
      <c r="G12776" t="s">
        <v>15843</v>
      </c>
      <c r="H12776" t="s">
        <v>16975</v>
      </c>
      <c r="I12776" t="s">
        <v>16974</v>
      </c>
      <c r="J12776" s="40">
        <v>56.2</v>
      </c>
      <c r="K12776" s="40">
        <v>0</v>
      </c>
    </row>
    <row r="12777" spans="1:11" x14ac:dyDescent="0.35">
      <c r="A12777">
        <v>32010</v>
      </c>
      <c r="B12777" t="s">
        <v>16967</v>
      </c>
      <c r="C12777" s="70">
        <v>0</v>
      </c>
      <c r="D12777" s="70">
        <v>0</v>
      </c>
      <c r="E12777" s="71">
        <v>44865</v>
      </c>
      <c r="F12777" t="s">
        <v>14070</v>
      </c>
      <c r="G12777" t="s">
        <v>2142</v>
      </c>
      <c r="H12777" t="s">
        <v>14069</v>
      </c>
      <c r="I12777" t="s">
        <v>14068</v>
      </c>
      <c r="J12777" s="40">
        <v>0</v>
      </c>
      <c r="K12777" s="40">
        <v>56.66</v>
      </c>
    </row>
    <row r="12778" spans="1:11" x14ac:dyDescent="0.35">
      <c r="A12778">
        <v>32010</v>
      </c>
      <c r="B12778" t="s">
        <v>16967</v>
      </c>
      <c r="C12778" s="70">
        <v>0</v>
      </c>
      <c r="D12778" s="70">
        <v>0</v>
      </c>
      <c r="E12778" s="71">
        <v>44865</v>
      </c>
      <c r="F12778" t="s">
        <v>4481</v>
      </c>
      <c r="G12778" t="s">
        <v>2247</v>
      </c>
      <c r="H12778" t="s">
        <v>1919</v>
      </c>
      <c r="I12778" t="s">
        <v>1919</v>
      </c>
      <c r="J12778" s="40">
        <v>0.41</v>
      </c>
      <c r="K12778" s="40">
        <v>0</v>
      </c>
    </row>
    <row r="12779" spans="1:11" x14ac:dyDescent="0.35">
      <c r="A12779">
        <v>32010</v>
      </c>
      <c r="B12779" t="s">
        <v>16967</v>
      </c>
      <c r="C12779" s="70">
        <v>0</v>
      </c>
      <c r="D12779" s="70">
        <v>0</v>
      </c>
      <c r="E12779" s="71">
        <v>44892</v>
      </c>
      <c r="F12779" t="s">
        <v>16973</v>
      </c>
      <c r="G12779" t="s">
        <v>15843</v>
      </c>
      <c r="H12779" t="s">
        <v>16972</v>
      </c>
      <c r="I12779" t="s">
        <v>16971</v>
      </c>
      <c r="J12779" s="40">
        <v>58.5</v>
      </c>
      <c r="K12779" s="40">
        <v>0</v>
      </c>
    </row>
    <row r="12780" spans="1:11" x14ac:dyDescent="0.35">
      <c r="A12780">
        <v>32010</v>
      </c>
      <c r="B12780" t="s">
        <v>16967</v>
      </c>
      <c r="C12780" s="70">
        <v>0</v>
      </c>
      <c r="D12780" s="70">
        <v>0</v>
      </c>
      <c r="E12780" s="71">
        <v>44892</v>
      </c>
      <c r="F12780" t="s">
        <v>14023</v>
      </c>
      <c r="G12780" t="s">
        <v>2142</v>
      </c>
      <c r="H12780" t="s">
        <v>14022</v>
      </c>
      <c r="I12780" t="s">
        <v>14021</v>
      </c>
      <c r="J12780" s="40">
        <v>0</v>
      </c>
      <c r="K12780" s="40">
        <v>76.05</v>
      </c>
    </row>
    <row r="12781" spans="1:11" x14ac:dyDescent="0.35">
      <c r="A12781">
        <v>32010</v>
      </c>
      <c r="B12781" t="s">
        <v>16967</v>
      </c>
      <c r="C12781" s="70">
        <v>0</v>
      </c>
      <c r="D12781" s="70">
        <v>0</v>
      </c>
      <c r="E12781" s="71">
        <v>44895</v>
      </c>
      <c r="F12781" t="s">
        <v>3998</v>
      </c>
      <c r="G12781" t="s">
        <v>2247</v>
      </c>
      <c r="H12781" t="s">
        <v>1916</v>
      </c>
      <c r="I12781" t="s">
        <v>1916</v>
      </c>
      <c r="J12781" s="40">
        <v>0</v>
      </c>
      <c r="K12781" s="40">
        <v>1.35</v>
      </c>
    </row>
    <row r="12782" spans="1:11" x14ac:dyDescent="0.35">
      <c r="A12782">
        <v>32010</v>
      </c>
      <c r="B12782" t="s">
        <v>16967</v>
      </c>
      <c r="C12782" s="70">
        <v>0</v>
      </c>
      <c r="D12782" s="70">
        <v>0</v>
      </c>
      <c r="E12782" s="71">
        <v>44915</v>
      </c>
      <c r="F12782" t="s">
        <v>16970</v>
      </c>
      <c r="G12782" t="s">
        <v>15843</v>
      </c>
      <c r="H12782" t="s">
        <v>16969</v>
      </c>
      <c r="I12782" t="s">
        <v>16968</v>
      </c>
      <c r="J12782" s="40">
        <v>74.95</v>
      </c>
      <c r="K12782" s="40">
        <v>0</v>
      </c>
    </row>
    <row r="12783" spans="1:11" x14ac:dyDescent="0.35">
      <c r="A12783">
        <v>32010</v>
      </c>
      <c r="B12783" t="s">
        <v>16967</v>
      </c>
      <c r="C12783" s="70">
        <v>0</v>
      </c>
      <c r="D12783" s="70">
        <v>0</v>
      </c>
      <c r="E12783" s="71">
        <v>44926</v>
      </c>
      <c r="F12783" t="s">
        <v>3648</v>
      </c>
      <c r="G12783" t="s">
        <v>2247</v>
      </c>
      <c r="H12783" t="s">
        <v>1911</v>
      </c>
      <c r="I12783" t="s">
        <v>1911</v>
      </c>
      <c r="J12783" s="40">
        <v>0.61</v>
      </c>
      <c r="K12783" s="40">
        <v>0</v>
      </c>
    </row>
    <row r="12784" spans="1:11" x14ac:dyDescent="0.35">
      <c r="A12784">
        <v>32011</v>
      </c>
      <c r="B12784" t="s">
        <v>16964</v>
      </c>
      <c r="C12784" s="70">
        <v>0</v>
      </c>
      <c r="D12784" s="70">
        <v>0</v>
      </c>
      <c r="E12784" s="71">
        <v>44652</v>
      </c>
      <c r="F12784" t="s">
        <v>7840</v>
      </c>
      <c r="G12784" t="s">
        <v>2142</v>
      </c>
      <c r="H12784" t="s">
        <v>7839</v>
      </c>
      <c r="I12784" t="s">
        <v>7838</v>
      </c>
      <c r="J12784" s="40">
        <v>0</v>
      </c>
      <c r="K12784" s="40">
        <v>21742.34</v>
      </c>
    </row>
    <row r="12785" spans="1:11" x14ac:dyDescent="0.35">
      <c r="A12785">
        <v>32011</v>
      </c>
      <c r="B12785" t="s">
        <v>16964</v>
      </c>
      <c r="C12785" s="70">
        <v>0</v>
      </c>
      <c r="D12785" s="70">
        <v>0</v>
      </c>
      <c r="E12785" s="71">
        <v>44681</v>
      </c>
      <c r="F12785" t="s">
        <v>6166</v>
      </c>
      <c r="G12785" t="s">
        <v>2247</v>
      </c>
      <c r="J12785" s="40">
        <v>986.84</v>
      </c>
      <c r="K12785" s="40">
        <v>0</v>
      </c>
    </row>
    <row r="12786" spans="1:11" x14ac:dyDescent="0.35">
      <c r="A12786">
        <v>32011</v>
      </c>
      <c r="B12786" t="s">
        <v>16964</v>
      </c>
      <c r="C12786" s="70">
        <v>0</v>
      </c>
      <c r="D12786" s="70">
        <v>0</v>
      </c>
      <c r="E12786" s="71">
        <v>44712</v>
      </c>
      <c r="F12786" t="s">
        <v>6029</v>
      </c>
      <c r="G12786" t="s">
        <v>2247</v>
      </c>
      <c r="J12786" s="40">
        <v>0</v>
      </c>
      <c r="K12786" s="40">
        <v>54.48</v>
      </c>
    </row>
    <row r="12787" spans="1:11" x14ac:dyDescent="0.35">
      <c r="A12787">
        <v>32011</v>
      </c>
      <c r="B12787" t="s">
        <v>16964</v>
      </c>
      <c r="C12787" s="70">
        <v>0</v>
      </c>
      <c r="D12787" s="70">
        <v>0</v>
      </c>
      <c r="E12787" s="71">
        <v>44742</v>
      </c>
      <c r="F12787" t="s">
        <v>5768</v>
      </c>
      <c r="G12787" t="s">
        <v>2247</v>
      </c>
      <c r="J12787" s="40">
        <v>878.69</v>
      </c>
      <c r="K12787" s="40">
        <v>0</v>
      </c>
    </row>
    <row r="12788" spans="1:11" x14ac:dyDescent="0.35">
      <c r="A12788">
        <v>32011</v>
      </c>
      <c r="B12788" t="s">
        <v>16964</v>
      </c>
      <c r="C12788" s="70">
        <v>0</v>
      </c>
      <c r="D12788" s="70">
        <v>0</v>
      </c>
      <c r="E12788" s="71">
        <v>44773</v>
      </c>
      <c r="F12788" t="s">
        <v>5467</v>
      </c>
      <c r="G12788" t="s">
        <v>2247</v>
      </c>
      <c r="J12788" s="40">
        <v>0</v>
      </c>
      <c r="K12788" s="40">
        <v>439.69</v>
      </c>
    </row>
    <row r="12789" spans="1:11" x14ac:dyDescent="0.35">
      <c r="A12789">
        <v>32011</v>
      </c>
      <c r="B12789" t="s">
        <v>16964</v>
      </c>
      <c r="C12789" s="70">
        <v>0</v>
      </c>
      <c r="D12789" s="70">
        <v>0</v>
      </c>
      <c r="E12789" s="71">
        <v>44784</v>
      </c>
      <c r="F12789" t="s">
        <v>16966</v>
      </c>
      <c r="G12789" t="s">
        <v>15843</v>
      </c>
      <c r="H12789" t="s">
        <v>16965</v>
      </c>
      <c r="J12789" s="40">
        <v>20582.080000000002</v>
      </c>
      <c r="K12789" s="40">
        <v>0</v>
      </c>
    </row>
    <row r="12790" spans="1:11" x14ac:dyDescent="0.35">
      <c r="A12790">
        <v>32011</v>
      </c>
      <c r="B12790" t="s">
        <v>16964</v>
      </c>
      <c r="C12790" s="70">
        <v>0</v>
      </c>
      <c r="D12790" s="70">
        <v>0</v>
      </c>
      <c r="E12790" s="71">
        <v>44804</v>
      </c>
      <c r="F12790" t="s">
        <v>4998</v>
      </c>
      <c r="G12790" t="s">
        <v>2247</v>
      </c>
      <c r="H12790" t="s">
        <v>2265</v>
      </c>
      <c r="J12790" s="40">
        <v>0</v>
      </c>
      <c r="K12790" s="40">
        <v>211.1</v>
      </c>
    </row>
    <row r="12791" spans="1:11" x14ac:dyDescent="0.35">
      <c r="A12791">
        <v>32012</v>
      </c>
      <c r="B12791" t="s">
        <v>16960</v>
      </c>
      <c r="C12791" s="70">
        <v>0</v>
      </c>
      <c r="D12791" s="70">
        <v>0</v>
      </c>
      <c r="E12791" s="71">
        <v>44698</v>
      </c>
      <c r="F12791" t="s">
        <v>14491</v>
      </c>
      <c r="G12791" t="s">
        <v>2142</v>
      </c>
      <c r="H12791" t="s">
        <v>14490</v>
      </c>
      <c r="I12791" t="s">
        <v>14489</v>
      </c>
      <c r="J12791" s="40">
        <v>0</v>
      </c>
      <c r="K12791" s="40">
        <v>10559.15</v>
      </c>
    </row>
    <row r="12792" spans="1:11" x14ac:dyDescent="0.35">
      <c r="A12792">
        <v>32012</v>
      </c>
      <c r="B12792" t="s">
        <v>16960</v>
      </c>
      <c r="C12792" s="70">
        <v>0</v>
      </c>
      <c r="D12792" s="70">
        <v>0</v>
      </c>
      <c r="E12792" s="71">
        <v>44700</v>
      </c>
      <c r="F12792" t="s">
        <v>16963</v>
      </c>
      <c r="G12792" t="s">
        <v>15843</v>
      </c>
      <c r="H12792" t="s">
        <v>16962</v>
      </c>
      <c r="J12792" s="40">
        <v>10557.81</v>
      </c>
      <c r="K12792" s="40">
        <v>0</v>
      </c>
    </row>
    <row r="12793" spans="1:11" x14ac:dyDescent="0.35">
      <c r="A12793">
        <v>32012</v>
      </c>
      <c r="B12793" t="s">
        <v>16960</v>
      </c>
      <c r="C12793" s="70">
        <v>0</v>
      </c>
      <c r="D12793" s="70">
        <v>0</v>
      </c>
      <c r="E12793" s="71">
        <v>44712</v>
      </c>
      <c r="F12793" t="s">
        <v>6020</v>
      </c>
      <c r="G12793" t="s">
        <v>2247</v>
      </c>
      <c r="J12793" s="40">
        <v>195</v>
      </c>
      <c r="K12793" s="40">
        <v>0</v>
      </c>
    </row>
    <row r="12794" spans="1:11" x14ac:dyDescent="0.35">
      <c r="A12794">
        <v>32012</v>
      </c>
      <c r="B12794" t="s">
        <v>16960</v>
      </c>
      <c r="C12794" s="70">
        <v>0</v>
      </c>
      <c r="D12794" s="70">
        <v>0</v>
      </c>
      <c r="E12794" s="71">
        <v>44713</v>
      </c>
      <c r="F12794" t="s">
        <v>16961</v>
      </c>
      <c r="G12794" t="s">
        <v>1907</v>
      </c>
      <c r="H12794" t="s">
        <v>14466</v>
      </c>
      <c r="J12794" s="40">
        <v>0</v>
      </c>
      <c r="K12794" s="40">
        <v>565.6</v>
      </c>
    </row>
    <row r="12795" spans="1:11" x14ac:dyDescent="0.35">
      <c r="A12795">
        <v>32012</v>
      </c>
      <c r="B12795" t="s">
        <v>16960</v>
      </c>
      <c r="C12795" s="70">
        <v>0</v>
      </c>
      <c r="D12795" s="70">
        <v>0</v>
      </c>
      <c r="E12795" s="71">
        <v>44742</v>
      </c>
      <c r="F12795" t="s">
        <v>5757</v>
      </c>
      <c r="G12795" t="s">
        <v>2247</v>
      </c>
      <c r="J12795" s="40">
        <v>0</v>
      </c>
      <c r="K12795" s="40">
        <v>176.64</v>
      </c>
    </row>
    <row r="12796" spans="1:11" x14ac:dyDescent="0.35">
      <c r="A12796">
        <v>32012</v>
      </c>
      <c r="B12796" t="s">
        <v>16960</v>
      </c>
      <c r="C12796" s="70">
        <v>0</v>
      </c>
      <c r="D12796" s="70">
        <v>0</v>
      </c>
      <c r="E12796" s="71">
        <v>44743</v>
      </c>
      <c r="F12796" t="s">
        <v>14467</v>
      </c>
      <c r="G12796" t="s">
        <v>1907</v>
      </c>
      <c r="H12796" t="s">
        <v>14466</v>
      </c>
      <c r="J12796" s="40">
        <v>535.44000000000005</v>
      </c>
      <c r="K12796" s="40">
        <v>0</v>
      </c>
    </row>
    <row r="12797" spans="1:11" x14ac:dyDescent="0.35">
      <c r="A12797">
        <v>32012</v>
      </c>
      <c r="B12797" t="s">
        <v>16960</v>
      </c>
      <c r="C12797" s="70">
        <v>0</v>
      </c>
      <c r="D12797" s="70">
        <v>0</v>
      </c>
      <c r="E12797" s="71">
        <v>44773</v>
      </c>
      <c r="F12797" t="s">
        <v>5453</v>
      </c>
      <c r="G12797" t="s">
        <v>2247</v>
      </c>
      <c r="J12797" s="40">
        <v>13.14</v>
      </c>
      <c r="K12797" s="40">
        <v>0</v>
      </c>
    </row>
    <row r="12798" spans="1:11" x14ac:dyDescent="0.35">
      <c r="A12798">
        <v>32013</v>
      </c>
      <c r="B12798" t="s">
        <v>16957</v>
      </c>
      <c r="C12798" s="70">
        <v>0</v>
      </c>
      <c r="D12798" s="70">
        <v>0</v>
      </c>
      <c r="E12798" s="71">
        <v>44711</v>
      </c>
      <c r="F12798" t="s">
        <v>16959</v>
      </c>
      <c r="G12798" t="s">
        <v>15843</v>
      </c>
      <c r="H12798" t="s">
        <v>16958</v>
      </c>
      <c r="J12798" s="40">
        <v>7539.2</v>
      </c>
      <c r="K12798" s="40">
        <v>0</v>
      </c>
    </row>
    <row r="12799" spans="1:11" x14ac:dyDescent="0.35">
      <c r="A12799">
        <v>32013</v>
      </c>
      <c r="B12799" t="s">
        <v>16957</v>
      </c>
      <c r="C12799" s="70">
        <v>0</v>
      </c>
      <c r="D12799" s="70">
        <v>0</v>
      </c>
      <c r="E12799" s="71">
        <v>44712</v>
      </c>
      <c r="F12799" t="s">
        <v>5888</v>
      </c>
      <c r="G12799" t="s">
        <v>2247</v>
      </c>
      <c r="J12799" s="40">
        <v>0</v>
      </c>
      <c r="K12799" s="40">
        <v>49.69</v>
      </c>
    </row>
    <row r="12800" spans="1:11" x14ac:dyDescent="0.35">
      <c r="A12800">
        <v>32013</v>
      </c>
      <c r="B12800" t="s">
        <v>16957</v>
      </c>
      <c r="C12800" s="70">
        <v>0</v>
      </c>
      <c r="D12800" s="70">
        <v>0</v>
      </c>
      <c r="E12800" s="71">
        <v>44713</v>
      </c>
      <c r="F12800" t="s">
        <v>11161</v>
      </c>
      <c r="G12800" t="s">
        <v>2142</v>
      </c>
      <c r="H12800" t="s">
        <v>11160</v>
      </c>
      <c r="I12800" t="s">
        <v>11159</v>
      </c>
      <c r="J12800" s="40">
        <v>0</v>
      </c>
      <c r="K12800" s="40">
        <v>7539.2</v>
      </c>
    </row>
    <row r="12801" spans="1:11" x14ac:dyDescent="0.35">
      <c r="A12801">
        <v>32013</v>
      </c>
      <c r="B12801" t="s">
        <v>16957</v>
      </c>
      <c r="C12801" s="70">
        <v>0</v>
      </c>
      <c r="D12801" s="70">
        <v>0</v>
      </c>
      <c r="E12801" s="71">
        <v>44742</v>
      </c>
      <c r="F12801" t="s">
        <v>5610</v>
      </c>
      <c r="G12801" t="s">
        <v>2247</v>
      </c>
      <c r="J12801" s="40">
        <v>49.69</v>
      </c>
      <c r="K12801" s="40">
        <v>0</v>
      </c>
    </row>
    <row r="12802" spans="1:11" x14ac:dyDescent="0.35">
      <c r="A12802">
        <v>32014</v>
      </c>
      <c r="B12802" t="s">
        <v>16954</v>
      </c>
      <c r="C12802" s="70">
        <v>0</v>
      </c>
      <c r="D12802" s="70">
        <v>0</v>
      </c>
      <c r="E12802" s="71">
        <v>44698</v>
      </c>
      <c r="F12802" t="s">
        <v>14719</v>
      </c>
      <c r="G12802" t="s">
        <v>2142</v>
      </c>
      <c r="H12802" t="s">
        <v>14718</v>
      </c>
      <c r="I12802" t="s">
        <v>14717</v>
      </c>
      <c r="J12802" s="40">
        <v>0</v>
      </c>
      <c r="K12802" s="40">
        <v>1641.9</v>
      </c>
    </row>
    <row r="12803" spans="1:11" x14ac:dyDescent="0.35">
      <c r="A12803">
        <v>32014</v>
      </c>
      <c r="B12803" t="s">
        <v>16954</v>
      </c>
      <c r="C12803" s="70">
        <v>0</v>
      </c>
      <c r="D12803" s="70">
        <v>0</v>
      </c>
      <c r="E12803" s="71">
        <v>44711</v>
      </c>
      <c r="F12803" t="s">
        <v>16956</v>
      </c>
      <c r="G12803" t="s">
        <v>15843</v>
      </c>
      <c r="H12803" t="s">
        <v>16955</v>
      </c>
      <c r="J12803" s="40">
        <v>1676.08</v>
      </c>
      <c r="K12803" s="40">
        <v>0</v>
      </c>
    </row>
    <row r="12804" spans="1:11" x14ac:dyDescent="0.35">
      <c r="A12804">
        <v>32014</v>
      </c>
      <c r="B12804" t="s">
        <v>16954</v>
      </c>
      <c r="C12804" s="70">
        <v>0</v>
      </c>
      <c r="D12804" s="70">
        <v>0</v>
      </c>
      <c r="E12804" s="71">
        <v>44712</v>
      </c>
      <c r="F12804" t="s">
        <v>6028</v>
      </c>
      <c r="G12804" t="s">
        <v>2247</v>
      </c>
      <c r="J12804" s="40">
        <v>0</v>
      </c>
      <c r="K12804" s="40">
        <v>34.18</v>
      </c>
    </row>
    <row r="12805" spans="1:11" x14ac:dyDescent="0.35">
      <c r="A12805">
        <v>32015</v>
      </c>
      <c r="B12805" t="s">
        <v>16951</v>
      </c>
      <c r="C12805" s="70">
        <v>0</v>
      </c>
      <c r="D12805" s="70">
        <v>0</v>
      </c>
      <c r="E12805" s="71">
        <v>44682</v>
      </c>
      <c r="F12805" t="s">
        <v>15103</v>
      </c>
      <c r="G12805" t="s">
        <v>2142</v>
      </c>
      <c r="H12805" t="s">
        <v>15102</v>
      </c>
      <c r="I12805" t="s">
        <v>15101</v>
      </c>
      <c r="J12805" s="40">
        <v>0</v>
      </c>
      <c r="K12805" s="40">
        <v>2254.46</v>
      </c>
    </row>
    <row r="12806" spans="1:11" x14ac:dyDescent="0.35">
      <c r="A12806">
        <v>32015</v>
      </c>
      <c r="B12806" t="s">
        <v>16951</v>
      </c>
      <c r="C12806" s="70">
        <v>0</v>
      </c>
      <c r="D12806" s="70">
        <v>0</v>
      </c>
      <c r="E12806" s="71">
        <v>44712</v>
      </c>
      <c r="F12806" t="s">
        <v>5887</v>
      </c>
      <c r="G12806" t="s">
        <v>2247</v>
      </c>
      <c r="J12806" s="40">
        <v>96.58</v>
      </c>
      <c r="K12806" s="40">
        <v>0</v>
      </c>
    </row>
    <row r="12807" spans="1:11" x14ac:dyDescent="0.35">
      <c r="A12807">
        <v>32015</v>
      </c>
      <c r="B12807" t="s">
        <v>16951</v>
      </c>
      <c r="C12807" s="70">
        <v>0</v>
      </c>
      <c r="D12807" s="70">
        <v>0</v>
      </c>
      <c r="E12807" s="71">
        <v>44714</v>
      </c>
      <c r="F12807" t="s">
        <v>16953</v>
      </c>
      <c r="G12807" t="s">
        <v>15843</v>
      </c>
      <c r="H12807" t="s">
        <v>16952</v>
      </c>
      <c r="J12807" s="40">
        <v>2156.59</v>
      </c>
      <c r="K12807" s="40">
        <v>0</v>
      </c>
    </row>
    <row r="12808" spans="1:11" x14ac:dyDescent="0.35">
      <c r="A12808">
        <v>32015</v>
      </c>
      <c r="B12808" t="s">
        <v>16951</v>
      </c>
      <c r="C12808" s="70">
        <v>0</v>
      </c>
      <c r="D12808" s="70">
        <v>0</v>
      </c>
      <c r="E12808" s="71">
        <v>44742</v>
      </c>
      <c r="F12808" t="s">
        <v>5609</v>
      </c>
      <c r="G12808" t="s">
        <v>2247</v>
      </c>
      <c r="J12808" s="40">
        <v>1.29</v>
      </c>
      <c r="K12808" s="40">
        <v>0</v>
      </c>
    </row>
    <row r="12809" spans="1:11" x14ac:dyDescent="0.35">
      <c r="A12809">
        <v>32016</v>
      </c>
      <c r="B12809" t="s">
        <v>16946</v>
      </c>
      <c r="C12809" s="70">
        <v>0</v>
      </c>
      <c r="D12809" s="70">
        <v>0</v>
      </c>
      <c r="E12809" s="71">
        <v>44713</v>
      </c>
      <c r="F12809" t="s">
        <v>16140</v>
      </c>
      <c r="G12809" t="s">
        <v>2142</v>
      </c>
      <c r="H12809" t="s">
        <v>8760</v>
      </c>
      <c r="I12809" t="s">
        <v>8759</v>
      </c>
      <c r="J12809" s="40">
        <v>0</v>
      </c>
      <c r="K12809" s="40">
        <v>7800</v>
      </c>
    </row>
    <row r="12810" spans="1:11" x14ac:dyDescent="0.35">
      <c r="A12810">
        <v>32016</v>
      </c>
      <c r="B12810" t="s">
        <v>16946</v>
      </c>
      <c r="C12810" s="70">
        <v>0</v>
      </c>
      <c r="D12810" s="70">
        <v>0</v>
      </c>
      <c r="E12810" s="71">
        <v>44718</v>
      </c>
      <c r="F12810" t="s">
        <v>8797</v>
      </c>
      <c r="G12810" t="s">
        <v>2142</v>
      </c>
      <c r="H12810" t="s">
        <v>8757</v>
      </c>
      <c r="I12810" t="s">
        <v>8756</v>
      </c>
      <c r="J12810" s="40">
        <v>0</v>
      </c>
      <c r="K12810" s="40">
        <v>2793.2</v>
      </c>
    </row>
    <row r="12811" spans="1:11" x14ac:dyDescent="0.35">
      <c r="A12811">
        <v>32016</v>
      </c>
      <c r="B12811" t="s">
        <v>16946</v>
      </c>
      <c r="C12811" s="70">
        <v>0</v>
      </c>
      <c r="D12811" s="70">
        <v>0</v>
      </c>
      <c r="E12811" s="71">
        <v>44728</v>
      </c>
      <c r="F12811" t="s">
        <v>16950</v>
      </c>
      <c r="G12811" t="s">
        <v>15843</v>
      </c>
      <c r="H12811" t="s">
        <v>16949</v>
      </c>
      <c r="J12811" s="40">
        <v>2793.2</v>
      </c>
      <c r="K12811" s="40">
        <v>0</v>
      </c>
    </row>
    <row r="12812" spans="1:11" x14ac:dyDescent="0.35">
      <c r="A12812">
        <v>32016</v>
      </c>
      <c r="B12812" t="s">
        <v>16946</v>
      </c>
      <c r="C12812" s="70">
        <v>0</v>
      </c>
      <c r="D12812" s="70">
        <v>0</v>
      </c>
      <c r="E12812" s="71">
        <v>44742</v>
      </c>
      <c r="F12812" t="s">
        <v>5789</v>
      </c>
      <c r="G12812" t="s">
        <v>2247</v>
      </c>
      <c r="J12812" s="40">
        <v>0</v>
      </c>
      <c r="K12812" s="40">
        <v>0</v>
      </c>
    </row>
    <row r="12813" spans="1:11" x14ac:dyDescent="0.35">
      <c r="A12813">
        <v>32016</v>
      </c>
      <c r="B12813" t="s">
        <v>16946</v>
      </c>
      <c r="C12813" s="70">
        <v>0</v>
      </c>
      <c r="D12813" s="70">
        <v>0</v>
      </c>
      <c r="E12813" s="71">
        <v>44743</v>
      </c>
      <c r="F12813" t="s">
        <v>16948</v>
      </c>
      <c r="G12813" t="s">
        <v>15843</v>
      </c>
      <c r="H12813" t="s">
        <v>16947</v>
      </c>
      <c r="J12813" s="40">
        <v>7800</v>
      </c>
      <c r="K12813" s="40">
        <v>0</v>
      </c>
    </row>
    <row r="12814" spans="1:11" x14ac:dyDescent="0.35">
      <c r="A12814">
        <v>32016</v>
      </c>
      <c r="B12814" t="s">
        <v>16946</v>
      </c>
      <c r="C12814" s="70">
        <v>0</v>
      </c>
      <c r="D12814" s="70">
        <v>0</v>
      </c>
      <c r="E12814" s="71">
        <v>44773</v>
      </c>
      <c r="F12814" t="s">
        <v>5489</v>
      </c>
      <c r="G12814" t="s">
        <v>2247</v>
      </c>
      <c r="J12814" s="40">
        <v>0</v>
      </c>
      <c r="K12814" s="40">
        <v>0</v>
      </c>
    </row>
    <row r="12815" spans="1:11" x14ac:dyDescent="0.35">
      <c r="A12815">
        <v>32017</v>
      </c>
      <c r="B12815" t="s">
        <v>176</v>
      </c>
      <c r="C12815" s="70">
        <v>0</v>
      </c>
      <c r="D12815" s="70">
        <v>0</v>
      </c>
      <c r="E12815" s="71">
        <v>44705</v>
      </c>
      <c r="F12815" t="s">
        <v>16945</v>
      </c>
      <c r="G12815" t="s">
        <v>1912</v>
      </c>
      <c r="J12815" s="40">
        <v>18</v>
      </c>
      <c r="K12815" s="40">
        <v>0</v>
      </c>
    </row>
    <row r="12816" spans="1:11" x14ac:dyDescent="0.35">
      <c r="A12816">
        <v>32017</v>
      </c>
      <c r="B12816" t="s">
        <v>176</v>
      </c>
      <c r="C12816" s="70">
        <v>0</v>
      </c>
      <c r="D12816" s="70">
        <v>0</v>
      </c>
      <c r="E12816" s="71">
        <v>44705</v>
      </c>
      <c r="F12816" t="s">
        <v>16944</v>
      </c>
      <c r="G12816" t="s">
        <v>1912</v>
      </c>
      <c r="J12816" s="40">
        <v>-18</v>
      </c>
      <c r="K12816" s="40">
        <v>0</v>
      </c>
    </row>
    <row r="12817" spans="1:11" x14ac:dyDescent="0.35">
      <c r="A12817">
        <v>32017</v>
      </c>
      <c r="B12817" t="s">
        <v>176</v>
      </c>
      <c r="C12817" s="70">
        <v>0</v>
      </c>
      <c r="D12817" s="70">
        <v>0</v>
      </c>
      <c r="E12817" s="71">
        <v>44705</v>
      </c>
      <c r="F12817" t="s">
        <v>16943</v>
      </c>
      <c r="G12817" t="s">
        <v>1912</v>
      </c>
      <c r="J12817" s="40">
        <v>18</v>
      </c>
      <c r="K12817" s="40">
        <v>0</v>
      </c>
    </row>
    <row r="12818" spans="1:11" x14ac:dyDescent="0.35">
      <c r="A12818">
        <v>32017</v>
      </c>
      <c r="B12818" t="s">
        <v>176</v>
      </c>
      <c r="C12818" s="70">
        <v>0</v>
      </c>
      <c r="D12818" s="70">
        <v>0</v>
      </c>
      <c r="E12818" s="71">
        <v>44712</v>
      </c>
      <c r="F12818" t="s">
        <v>6036</v>
      </c>
      <c r="G12818" t="s">
        <v>2247</v>
      </c>
      <c r="J12818" s="40">
        <v>0</v>
      </c>
      <c r="K12818" s="40">
        <v>0</v>
      </c>
    </row>
    <row r="12819" spans="1:11" x14ac:dyDescent="0.35">
      <c r="A12819">
        <v>32017</v>
      </c>
      <c r="B12819" t="s">
        <v>176</v>
      </c>
      <c r="C12819" s="70">
        <v>0</v>
      </c>
      <c r="D12819" s="70">
        <v>0</v>
      </c>
      <c r="E12819" s="71">
        <v>44712</v>
      </c>
      <c r="F12819" t="s">
        <v>16942</v>
      </c>
      <c r="G12819" t="s">
        <v>1912</v>
      </c>
      <c r="J12819" s="40">
        <v>379.44</v>
      </c>
      <c r="K12819" s="40">
        <v>0</v>
      </c>
    </row>
    <row r="12820" spans="1:11" x14ac:dyDescent="0.35">
      <c r="A12820">
        <v>32017</v>
      </c>
      <c r="B12820" t="s">
        <v>176</v>
      </c>
      <c r="C12820" s="70">
        <v>0</v>
      </c>
      <c r="D12820" s="70">
        <v>0</v>
      </c>
      <c r="E12820" s="71">
        <v>44742</v>
      </c>
      <c r="F12820" t="s">
        <v>5788</v>
      </c>
      <c r="G12820" t="s">
        <v>2247</v>
      </c>
      <c r="J12820" s="40">
        <v>0</v>
      </c>
      <c r="K12820" s="40">
        <v>0</v>
      </c>
    </row>
    <row r="12821" spans="1:11" x14ac:dyDescent="0.35">
      <c r="A12821">
        <v>32017</v>
      </c>
      <c r="B12821" t="s">
        <v>176</v>
      </c>
      <c r="C12821" s="70">
        <v>0</v>
      </c>
      <c r="D12821" s="70">
        <v>0</v>
      </c>
      <c r="E12821" s="71">
        <v>44743</v>
      </c>
      <c r="F12821" t="s">
        <v>8146</v>
      </c>
      <c r="G12821" t="s">
        <v>2142</v>
      </c>
      <c r="H12821" t="s">
        <v>8145</v>
      </c>
      <c r="I12821" t="s">
        <v>8144</v>
      </c>
      <c r="J12821" s="40">
        <v>0</v>
      </c>
      <c r="K12821" s="40">
        <v>18</v>
      </c>
    </row>
    <row r="12822" spans="1:11" x14ac:dyDescent="0.35">
      <c r="A12822">
        <v>32017</v>
      </c>
      <c r="B12822" t="s">
        <v>176</v>
      </c>
      <c r="C12822" s="70">
        <v>0</v>
      </c>
      <c r="D12822" s="70">
        <v>0</v>
      </c>
      <c r="E12822" s="71">
        <v>44743</v>
      </c>
      <c r="F12822" t="s">
        <v>8143</v>
      </c>
      <c r="G12822" t="s">
        <v>2142</v>
      </c>
      <c r="H12822" t="s">
        <v>8142</v>
      </c>
      <c r="I12822" t="s">
        <v>8141</v>
      </c>
      <c r="J12822" s="40">
        <v>0</v>
      </c>
      <c r="K12822" s="40">
        <v>702</v>
      </c>
    </row>
    <row r="12823" spans="1:11" x14ac:dyDescent="0.35">
      <c r="A12823">
        <v>32017</v>
      </c>
      <c r="B12823" t="s">
        <v>176</v>
      </c>
      <c r="C12823" s="70">
        <v>0</v>
      </c>
      <c r="D12823" s="70">
        <v>0</v>
      </c>
      <c r="E12823" s="71">
        <v>44743</v>
      </c>
      <c r="F12823" t="s">
        <v>8140</v>
      </c>
      <c r="G12823" t="s">
        <v>2142</v>
      </c>
      <c r="H12823" t="s">
        <v>8139</v>
      </c>
      <c r="I12823" t="s">
        <v>8138</v>
      </c>
      <c r="J12823" s="40">
        <v>0</v>
      </c>
      <c r="K12823" s="40">
        <v>379.44</v>
      </c>
    </row>
    <row r="12824" spans="1:11" x14ac:dyDescent="0.35">
      <c r="A12824">
        <v>32017</v>
      </c>
      <c r="B12824" t="s">
        <v>176</v>
      </c>
      <c r="C12824" s="70">
        <v>0</v>
      </c>
      <c r="D12824" s="70">
        <v>0</v>
      </c>
      <c r="E12824" s="71">
        <v>44761</v>
      </c>
      <c r="F12824" t="s">
        <v>8129</v>
      </c>
      <c r="G12824" t="s">
        <v>2142</v>
      </c>
      <c r="H12824" t="s">
        <v>8128</v>
      </c>
      <c r="I12824" t="s">
        <v>8127</v>
      </c>
      <c r="J12824" s="40">
        <v>0</v>
      </c>
      <c r="K12824" s="40">
        <v>4.99</v>
      </c>
    </row>
    <row r="12825" spans="1:11" x14ac:dyDescent="0.35">
      <c r="A12825">
        <v>32017</v>
      </c>
      <c r="B12825" t="s">
        <v>176</v>
      </c>
      <c r="C12825" s="70">
        <v>0</v>
      </c>
      <c r="D12825" s="70">
        <v>0</v>
      </c>
      <c r="E12825" s="71">
        <v>44773</v>
      </c>
      <c r="F12825" t="s">
        <v>15836</v>
      </c>
      <c r="G12825" t="s">
        <v>1912</v>
      </c>
      <c r="J12825" s="40">
        <v>702</v>
      </c>
      <c r="K12825" s="40">
        <v>0</v>
      </c>
    </row>
    <row r="12826" spans="1:11" x14ac:dyDescent="0.35">
      <c r="A12826">
        <v>32017</v>
      </c>
      <c r="B12826" t="s">
        <v>176</v>
      </c>
      <c r="C12826" s="70">
        <v>0</v>
      </c>
      <c r="D12826" s="70">
        <v>0</v>
      </c>
      <c r="E12826" s="71">
        <v>44773</v>
      </c>
      <c r="F12826" t="s">
        <v>16941</v>
      </c>
      <c r="G12826" t="s">
        <v>1912</v>
      </c>
      <c r="J12826" s="40">
        <v>522</v>
      </c>
      <c r="K12826" s="40">
        <v>0</v>
      </c>
    </row>
    <row r="12827" spans="1:11" x14ac:dyDescent="0.35">
      <c r="A12827">
        <v>32017</v>
      </c>
      <c r="B12827" t="s">
        <v>176</v>
      </c>
      <c r="C12827" s="70">
        <v>0</v>
      </c>
      <c r="D12827" s="70">
        <v>0</v>
      </c>
      <c r="E12827" s="71">
        <v>44773</v>
      </c>
      <c r="F12827" t="s">
        <v>16941</v>
      </c>
      <c r="G12827" t="s">
        <v>1912</v>
      </c>
      <c r="J12827" s="40">
        <v>4.99</v>
      </c>
      <c r="K12827" s="40">
        <v>0</v>
      </c>
    </row>
    <row r="12828" spans="1:11" x14ac:dyDescent="0.35">
      <c r="A12828">
        <v>32017</v>
      </c>
      <c r="B12828" t="s">
        <v>176</v>
      </c>
      <c r="C12828" s="70">
        <v>0</v>
      </c>
      <c r="D12828" s="70">
        <v>0</v>
      </c>
      <c r="E12828" s="71">
        <v>44773</v>
      </c>
      <c r="F12828" t="s">
        <v>8126</v>
      </c>
      <c r="G12828" t="s">
        <v>2142</v>
      </c>
      <c r="H12828" t="s">
        <v>8125</v>
      </c>
      <c r="I12828" t="s">
        <v>8124</v>
      </c>
      <c r="J12828" s="40">
        <v>0</v>
      </c>
      <c r="K12828" s="40">
        <v>522</v>
      </c>
    </row>
    <row r="12829" spans="1:11" x14ac:dyDescent="0.35">
      <c r="A12829">
        <v>32017</v>
      </c>
      <c r="B12829" t="s">
        <v>176</v>
      </c>
      <c r="C12829" s="70">
        <v>0</v>
      </c>
      <c r="D12829" s="70">
        <v>0</v>
      </c>
      <c r="E12829" s="71">
        <v>44773</v>
      </c>
      <c r="F12829" t="s">
        <v>5488</v>
      </c>
      <c r="G12829" t="s">
        <v>2247</v>
      </c>
      <c r="J12829" s="40">
        <v>0</v>
      </c>
      <c r="K12829" s="40">
        <v>0</v>
      </c>
    </row>
    <row r="12830" spans="1:11" x14ac:dyDescent="0.35">
      <c r="A12830">
        <v>32017</v>
      </c>
      <c r="B12830" t="s">
        <v>176</v>
      </c>
      <c r="C12830" s="70">
        <v>0</v>
      </c>
      <c r="D12830" s="70">
        <v>0</v>
      </c>
      <c r="E12830" s="71">
        <v>44804</v>
      </c>
      <c r="F12830" t="s">
        <v>8089</v>
      </c>
      <c r="G12830" t="s">
        <v>2142</v>
      </c>
      <c r="H12830" t="s">
        <v>8088</v>
      </c>
      <c r="I12830" t="s">
        <v>8087</v>
      </c>
      <c r="J12830" s="40">
        <v>0</v>
      </c>
      <c r="K12830" s="40">
        <v>522</v>
      </c>
    </row>
    <row r="12831" spans="1:11" x14ac:dyDescent="0.35">
      <c r="A12831">
        <v>32017</v>
      </c>
      <c r="B12831" t="s">
        <v>176</v>
      </c>
      <c r="C12831" s="70">
        <v>0</v>
      </c>
      <c r="D12831" s="70">
        <v>0</v>
      </c>
      <c r="E12831" s="71">
        <v>44834</v>
      </c>
      <c r="F12831" t="s">
        <v>15821</v>
      </c>
      <c r="G12831" t="s">
        <v>1912</v>
      </c>
      <c r="I12831" t="s">
        <v>15820</v>
      </c>
      <c r="J12831" s="40">
        <v>630</v>
      </c>
      <c r="K12831" s="40">
        <v>0</v>
      </c>
    </row>
    <row r="12832" spans="1:11" x14ac:dyDescent="0.35">
      <c r="A12832">
        <v>32017</v>
      </c>
      <c r="B12832" t="s">
        <v>176</v>
      </c>
      <c r="C12832" s="70">
        <v>0</v>
      </c>
      <c r="D12832" s="70">
        <v>0</v>
      </c>
      <c r="E12832" s="71">
        <v>44834</v>
      </c>
      <c r="F12832" t="s">
        <v>15821</v>
      </c>
      <c r="G12832" t="s">
        <v>1912</v>
      </c>
      <c r="I12832" t="s">
        <v>15820</v>
      </c>
      <c r="J12832" s="40">
        <v>522</v>
      </c>
      <c r="K12832" s="40">
        <v>0</v>
      </c>
    </row>
    <row r="12833" spans="1:11" x14ac:dyDescent="0.35">
      <c r="A12833">
        <v>32017</v>
      </c>
      <c r="B12833" t="s">
        <v>176</v>
      </c>
      <c r="C12833" s="70">
        <v>0</v>
      </c>
      <c r="D12833" s="70">
        <v>0</v>
      </c>
      <c r="E12833" s="71">
        <v>44834</v>
      </c>
      <c r="F12833" t="s">
        <v>4892</v>
      </c>
      <c r="G12833" t="s">
        <v>2247</v>
      </c>
      <c r="H12833" t="s">
        <v>2262</v>
      </c>
      <c r="J12833" s="40">
        <v>0</v>
      </c>
      <c r="K12833" s="40">
        <v>0</v>
      </c>
    </row>
    <row r="12834" spans="1:11" x14ac:dyDescent="0.35">
      <c r="A12834">
        <v>32017</v>
      </c>
      <c r="B12834" t="s">
        <v>176</v>
      </c>
      <c r="C12834" s="70">
        <v>0</v>
      </c>
      <c r="D12834" s="70">
        <v>0</v>
      </c>
      <c r="E12834" s="71">
        <v>44865</v>
      </c>
      <c r="F12834" t="s">
        <v>4374</v>
      </c>
      <c r="G12834" t="s">
        <v>2247</v>
      </c>
      <c r="H12834" t="s">
        <v>1919</v>
      </c>
      <c r="I12834" t="s">
        <v>1919</v>
      </c>
      <c r="J12834" s="40">
        <v>0</v>
      </c>
      <c r="K12834" s="40">
        <v>0</v>
      </c>
    </row>
    <row r="12835" spans="1:11" x14ac:dyDescent="0.35">
      <c r="A12835">
        <v>32017</v>
      </c>
      <c r="B12835" t="s">
        <v>176</v>
      </c>
      <c r="C12835" s="70">
        <v>0</v>
      </c>
      <c r="D12835" s="70">
        <v>0</v>
      </c>
      <c r="E12835" s="71">
        <v>44866</v>
      </c>
      <c r="F12835" t="s">
        <v>16940</v>
      </c>
      <c r="G12835" t="s">
        <v>1912</v>
      </c>
      <c r="H12835" t="s">
        <v>2516</v>
      </c>
      <c r="I12835" t="s">
        <v>2516</v>
      </c>
      <c r="J12835" s="40">
        <v>558</v>
      </c>
      <c r="K12835" s="40">
        <v>0</v>
      </c>
    </row>
    <row r="12836" spans="1:11" x14ac:dyDescent="0.35">
      <c r="A12836">
        <v>32017</v>
      </c>
      <c r="B12836" t="s">
        <v>176</v>
      </c>
      <c r="C12836" s="70">
        <v>0</v>
      </c>
      <c r="D12836" s="70">
        <v>0</v>
      </c>
      <c r="E12836" s="71">
        <v>44895</v>
      </c>
      <c r="F12836" t="s">
        <v>15812</v>
      </c>
      <c r="G12836" t="s">
        <v>1912</v>
      </c>
      <c r="H12836" t="s">
        <v>8246</v>
      </c>
      <c r="I12836" t="s">
        <v>8246</v>
      </c>
      <c r="J12836" s="40">
        <v>702</v>
      </c>
      <c r="K12836" s="40">
        <v>0</v>
      </c>
    </row>
    <row r="12837" spans="1:11" x14ac:dyDescent="0.35">
      <c r="A12837">
        <v>32017</v>
      </c>
      <c r="B12837" t="s">
        <v>176</v>
      </c>
      <c r="C12837" s="70">
        <v>0</v>
      </c>
      <c r="D12837" s="70">
        <v>0</v>
      </c>
      <c r="E12837" s="71">
        <v>44895</v>
      </c>
      <c r="F12837" t="s">
        <v>4202</v>
      </c>
      <c r="G12837" t="s">
        <v>2247</v>
      </c>
      <c r="H12837" t="s">
        <v>1916</v>
      </c>
      <c r="I12837" t="s">
        <v>1916</v>
      </c>
      <c r="J12837" s="40">
        <v>0</v>
      </c>
      <c r="K12837" s="40">
        <v>0</v>
      </c>
    </row>
    <row r="12838" spans="1:11" x14ac:dyDescent="0.35">
      <c r="A12838">
        <v>32017</v>
      </c>
      <c r="B12838" t="s">
        <v>176</v>
      </c>
      <c r="C12838" s="70">
        <v>0</v>
      </c>
      <c r="D12838" s="70">
        <v>0</v>
      </c>
      <c r="E12838" s="71">
        <v>44926</v>
      </c>
      <c r="F12838" t="s">
        <v>3845</v>
      </c>
      <c r="G12838" t="s">
        <v>2247</v>
      </c>
      <c r="H12838" t="s">
        <v>1911</v>
      </c>
      <c r="I12838" t="s">
        <v>1911</v>
      </c>
      <c r="J12838" s="40">
        <v>0</v>
      </c>
      <c r="K12838" s="40">
        <v>0</v>
      </c>
    </row>
    <row r="12839" spans="1:11" x14ac:dyDescent="0.35">
      <c r="A12839">
        <v>32018</v>
      </c>
      <c r="B12839" t="s">
        <v>16933</v>
      </c>
      <c r="C12839" s="70">
        <v>0</v>
      </c>
      <c r="D12839" s="70">
        <v>0</v>
      </c>
      <c r="E12839" s="71">
        <v>44682</v>
      </c>
      <c r="F12839" t="s">
        <v>14736</v>
      </c>
      <c r="G12839" t="s">
        <v>2142</v>
      </c>
      <c r="H12839" t="s">
        <v>14735</v>
      </c>
      <c r="I12839" t="s">
        <v>14734</v>
      </c>
      <c r="J12839" s="40">
        <v>0</v>
      </c>
      <c r="K12839" s="40">
        <v>3141.15</v>
      </c>
    </row>
    <row r="12840" spans="1:11" x14ac:dyDescent="0.35">
      <c r="A12840">
        <v>32018</v>
      </c>
      <c r="B12840" t="s">
        <v>16933</v>
      </c>
      <c r="C12840" s="70">
        <v>0</v>
      </c>
      <c r="D12840" s="70">
        <v>0</v>
      </c>
      <c r="E12840" s="71">
        <v>44711</v>
      </c>
      <c r="F12840" t="s">
        <v>16939</v>
      </c>
      <c r="G12840" t="s">
        <v>15843</v>
      </c>
      <c r="H12840" t="s">
        <v>16938</v>
      </c>
      <c r="J12840" s="40">
        <v>3159.35</v>
      </c>
      <c r="K12840" s="40">
        <v>0</v>
      </c>
    </row>
    <row r="12841" spans="1:11" x14ac:dyDescent="0.35">
      <c r="A12841">
        <v>32018</v>
      </c>
      <c r="B12841" t="s">
        <v>16933</v>
      </c>
      <c r="C12841" s="70">
        <v>0</v>
      </c>
      <c r="D12841" s="70">
        <v>0</v>
      </c>
      <c r="E12841" s="71">
        <v>44712</v>
      </c>
      <c r="F12841" t="s">
        <v>6027</v>
      </c>
      <c r="G12841" t="s">
        <v>2247</v>
      </c>
      <c r="J12841" s="40">
        <v>0</v>
      </c>
      <c r="K12841" s="40">
        <v>16.23</v>
      </c>
    </row>
    <row r="12842" spans="1:11" x14ac:dyDescent="0.35">
      <c r="A12842">
        <v>32018</v>
      </c>
      <c r="B12842" t="s">
        <v>16933</v>
      </c>
      <c r="C12842" s="70">
        <v>0</v>
      </c>
      <c r="D12842" s="70">
        <v>0</v>
      </c>
      <c r="E12842" s="71">
        <v>44732</v>
      </c>
      <c r="F12842" t="s">
        <v>16937</v>
      </c>
      <c r="G12842" t="s">
        <v>15843</v>
      </c>
      <c r="H12842" t="s">
        <v>16936</v>
      </c>
      <c r="J12842" s="40">
        <v>3074.4</v>
      </c>
      <c r="K12842" s="40">
        <v>0</v>
      </c>
    </row>
    <row r="12843" spans="1:11" x14ac:dyDescent="0.35">
      <c r="A12843">
        <v>32018</v>
      </c>
      <c r="B12843" t="s">
        <v>16933</v>
      </c>
      <c r="C12843" s="70">
        <v>0</v>
      </c>
      <c r="D12843" s="70">
        <v>0</v>
      </c>
      <c r="E12843" s="71">
        <v>44732</v>
      </c>
      <c r="F12843" t="s">
        <v>16935</v>
      </c>
      <c r="G12843" t="s">
        <v>15843</v>
      </c>
      <c r="H12843" t="s">
        <v>16934</v>
      </c>
      <c r="J12843" s="40">
        <v>-3074.4</v>
      </c>
      <c r="K12843" s="40">
        <v>0</v>
      </c>
    </row>
    <row r="12844" spans="1:11" x14ac:dyDescent="0.35">
      <c r="A12844">
        <v>32018</v>
      </c>
      <c r="B12844" t="s">
        <v>16933</v>
      </c>
      <c r="C12844" s="70">
        <v>0</v>
      </c>
      <c r="D12844" s="70">
        <v>0</v>
      </c>
      <c r="E12844" s="71">
        <v>44742</v>
      </c>
      <c r="F12844" t="s">
        <v>5767</v>
      </c>
      <c r="G12844" t="s">
        <v>2247</v>
      </c>
      <c r="J12844" s="40">
        <v>0</v>
      </c>
      <c r="K12844" s="40">
        <v>1.97</v>
      </c>
    </row>
    <row r="12845" spans="1:11" x14ac:dyDescent="0.35">
      <c r="A12845">
        <v>32019</v>
      </c>
      <c r="B12845" t="s">
        <v>16932</v>
      </c>
      <c r="C12845" s="70">
        <v>0</v>
      </c>
      <c r="D12845" s="70">
        <v>0</v>
      </c>
      <c r="E12845" s="71">
        <v>44713</v>
      </c>
      <c r="F12845" t="s">
        <v>11167</v>
      </c>
      <c r="G12845" t="s">
        <v>2142</v>
      </c>
      <c r="H12845" t="s">
        <v>11166</v>
      </c>
      <c r="I12845" t="s">
        <v>11165</v>
      </c>
      <c r="J12845" s="40">
        <v>0</v>
      </c>
      <c r="K12845" s="40">
        <v>6774.75</v>
      </c>
    </row>
    <row r="12846" spans="1:11" x14ac:dyDescent="0.35">
      <c r="A12846">
        <v>32019</v>
      </c>
      <c r="B12846" t="s">
        <v>16932</v>
      </c>
      <c r="C12846" s="70">
        <v>0</v>
      </c>
      <c r="D12846" s="70">
        <v>0</v>
      </c>
      <c r="E12846" s="71">
        <v>44727</v>
      </c>
      <c r="F12846" t="s">
        <v>16931</v>
      </c>
      <c r="G12846" t="s">
        <v>15843</v>
      </c>
      <c r="H12846" t="s">
        <v>16930</v>
      </c>
      <c r="J12846" s="40">
        <v>6774.75</v>
      </c>
      <c r="K12846" s="40">
        <v>0</v>
      </c>
    </row>
    <row r="12847" spans="1:11" x14ac:dyDescent="0.35">
      <c r="A12847">
        <v>32020</v>
      </c>
      <c r="B12847" t="s">
        <v>16927</v>
      </c>
      <c r="C12847" s="70">
        <v>0</v>
      </c>
      <c r="D12847" s="70">
        <v>0</v>
      </c>
      <c r="E12847" s="71">
        <v>44712</v>
      </c>
      <c r="F12847" t="s">
        <v>16142</v>
      </c>
      <c r="G12847" t="s">
        <v>2142</v>
      </c>
      <c r="H12847" t="s">
        <v>9447</v>
      </c>
      <c r="I12847" t="s">
        <v>9446</v>
      </c>
      <c r="J12847" s="40">
        <v>0</v>
      </c>
      <c r="K12847" s="40">
        <v>7680</v>
      </c>
    </row>
    <row r="12848" spans="1:11" x14ac:dyDescent="0.35">
      <c r="A12848">
        <v>32020</v>
      </c>
      <c r="B12848" t="s">
        <v>16927</v>
      </c>
      <c r="C12848" s="70">
        <v>0</v>
      </c>
      <c r="D12848" s="70">
        <v>0</v>
      </c>
      <c r="E12848" s="71">
        <v>44728</v>
      </c>
      <c r="F12848" t="s">
        <v>16929</v>
      </c>
      <c r="G12848" t="s">
        <v>15843</v>
      </c>
      <c r="H12848" t="s">
        <v>16928</v>
      </c>
      <c r="J12848" s="40">
        <v>7680</v>
      </c>
      <c r="K12848" s="40">
        <v>0</v>
      </c>
    </row>
    <row r="12849" spans="1:11" x14ac:dyDescent="0.35">
      <c r="A12849">
        <v>32020</v>
      </c>
      <c r="B12849" t="s">
        <v>16927</v>
      </c>
      <c r="C12849" s="70">
        <v>0</v>
      </c>
      <c r="D12849" s="70">
        <v>0</v>
      </c>
      <c r="E12849" s="71">
        <v>44742</v>
      </c>
      <c r="F12849" t="s">
        <v>5787</v>
      </c>
      <c r="G12849" t="s">
        <v>2247</v>
      </c>
      <c r="J12849" s="40">
        <v>0</v>
      </c>
      <c r="K12849" s="40">
        <v>0</v>
      </c>
    </row>
    <row r="12850" spans="1:11" x14ac:dyDescent="0.35">
      <c r="A12850">
        <v>32021</v>
      </c>
      <c r="B12850" t="s">
        <v>16924</v>
      </c>
      <c r="C12850" s="70">
        <v>0</v>
      </c>
      <c r="D12850" s="70">
        <v>0</v>
      </c>
      <c r="E12850" s="71">
        <v>44712</v>
      </c>
      <c r="F12850" t="s">
        <v>12784</v>
      </c>
      <c r="G12850" t="s">
        <v>2142</v>
      </c>
      <c r="H12850" t="s">
        <v>12783</v>
      </c>
      <c r="I12850" t="s">
        <v>5580</v>
      </c>
      <c r="J12850" s="40">
        <v>0</v>
      </c>
      <c r="K12850" s="40">
        <v>215.6</v>
      </c>
    </row>
    <row r="12851" spans="1:11" x14ac:dyDescent="0.35">
      <c r="A12851">
        <v>32021</v>
      </c>
      <c r="B12851" t="s">
        <v>16924</v>
      </c>
      <c r="C12851" s="70">
        <v>0</v>
      </c>
      <c r="D12851" s="70">
        <v>0</v>
      </c>
      <c r="E12851" s="71">
        <v>44726</v>
      </c>
      <c r="F12851" t="s">
        <v>16926</v>
      </c>
      <c r="G12851" t="s">
        <v>15843</v>
      </c>
      <c r="H12851" t="s">
        <v>16925</v>
      </c>
      <c r="J12851" s="40">
        <v>148.63999999999999</v>
      </c>
      <c r="K12851" s="40">
        <v>0</v>
      </c>
    </row>
    <row r="12852" spans="1:11" x14ac:dyDescent="0.35">
      <c r="A12852">
        <v>32021</v>
      </c>
      <c r="B12852" t="s">
        <v>16924</v>
      </c>
      <c r="C12852" s="70">
        <v>0</v>
      </c>
      <c r="D12852" s="70">
        <v>0</v>
      </c>
      <c r="E12852" s="71">
        <v>44742</v>
      </c>
      <c r="F12852" t="s">
        <v>5786</v>
      </c>
      <c r="G12852" t="s">
        <v>2247</v>
      </c>
      <c r="J12852" s="40">
        <v>0</v>
      </c>
      <c r="K12852" s="40">
        <v>0</v>
      </c>
    </row>
    <row r="12853" spans="1:11" x14ac:dyDescent="0.35">
      <c r="A12853">
        <v>32021</v>
      </c>
      <c r="B12853" t="s">
        <v>16924</v>
      </c>
      <c r="C12853" s="70">
        <v>0</v>
      </c>
      <c r="D12853" s="70">
        <v>0</v>
      </c>
      <c r="E12853" s="71">
        <v>44743</v>
      </c>
      <c r="F12853" t="s">
        <v>12766</v>
      </c>
      <c r="G12853" t="s">
        <v>2142</v>
      </c>
      <c r="H12853" t="s">
        <v>12765</v>
      </c>
      <c r="I12853" t="s">
        <v>5580</v>
      </c>
      <c r="J12853" s="40">
        <v>0</v>
      </c>
      <c r="K12853" s="40">
        <v>-215.6</v>
      </c>
    </row>
    <row r="12854" spans="1:11" x14ac:dyDescent="0.35">
      <c r="A12854">
        <v>32021</v>
      </c>
      <c r="B12854" t="s">
        <v>16924</v>
      </c>
      <c r="C12854" s="70">
        <v>0</v>
      </c>
      <c r="D12854" s="70">
        <v>0</v>
      </c>
      <c r="E12854" s="71">
        <v>44743</v>
      </c>
      <c r="F12854" t="s">
        <v>12764</v>
      </c>
      <c r="G12854" t="s">
        <v>2142</v>
      </c>
      <c r="H12854" t="s">
        <v>5581</v>
      </c>
      <c r="I12854" t="s">
        <v>5580</v>
      </c>
      <c r="J12854" s="40">
        <v>0</v>
      </c>
      <c r="K12854" s="40">
        <v>154.71</v>
      </c>
    </row>
    <row r="12855" spans="1:11" x14ac:dyDescent="0.35">
      <c r="A12855">
        <v>32021</v>
      </c>
      <c r="B12855" t="s">
        <v>16924</v>
      </c>
      <c r="C12855" s="70">
        <v>0</v>
      </c>
      <c r="D12855" s="70">
        <v>0</v>
      </c>
      <c r="E12855" s="71">
        <v>44743</v>
      </c>
      <c r="F12855" t="s">
        <v>5582</v>
      </c>
      <c r="G12855" t="s">
        <v>1907</v>
      </c>
      <c r="H12855" t="s">
        <v>5581</v>
      </c>
      <c r="I12855" t="s">
        <v>5580</v>
      </c>
      <c r="J12855" s="40">
        <v>6.07</v>
      </c>
      <c r="K12855" s="40">
        <v>0</v>
      </c>
    </row>
    <row r="12856" spans="1:11" x14ac:dyDescent="0.35">
      <c r="A12856">
        <v>32021</v>
      </c>
      <c r="B12856" t="s">
        <v>16924</v>
      </c>
      <c r="C12856" s="70">
        <v>0</v>
      </c>
      <c r="D12856" s="70">
        <v>0</v>
      </c>
      <c r="E12856" s="71">
        <v>44773</v>
      </c>
      <c r="F12856" t="s">
        <v>5487</v>
      </c>
      <c r="G12856" t="s">
        <v>2247</v>
      </c>
      <c r="J12856" s="40">
        <v>0</v>
      </c>
      <c r="K12856" s="40">
        <v>0</v>
      </c>
    </row>
    <row r="12857" spans="1:11" x14ac:dyDescent="0.35">
      <c r="A12857">
        <v>32021</v>
      </c>
      <c r="B12857" t="s">
        <v>16924</v>
      </c>
      <c r="C12857" s="70">
        <v>0</v>
      </c>
      <c r="D12857" s="70">
        <v>0</v>
      </c>
      <c r="E12857" s="71">
        <v>44881</v>
      </c>
      <c r="F12857" t="s">
        <v>12736</v>
      </c>
      <c r="G12857" t="s">
        <v>2142</v>
      </c>
      <c r="H12857" t="s">
        <v>12735</v>
      </c>
      <c r="I12857" t="s">
        <v>12734</v>
      </c>
      <c r="J12857" s="40">
        <v>0</v>
      </c>
      <c r="K12857" s="40">
        <v>175.45</v>
      </c>
    </row>
    <row r="12858" spans="1:11" x14ac:dyDescent="0.35">
      <c r="A12858">
        <v>32021</v>
      </c>
      <c r="B12858" t="s">
        <v>16924</v>
      </c>
      <c r="C12858" s="70">
        <v>0</v>
      </c>
      <c r="D12858" s="70">
        <v>0</v>
      </c>
      <c r="E12858" s="71">
        <v>44882</v>
      </c>
      <c r="F12858" t="s">
        <v>3419</v>
      </c>
      <c r="G12858" t="s">
        <v>1907</v>
      </c>
      <c r="H12858" t="s">
        <v>2514</v>
      </c>
      <c r="I12858" t="s">
        <v>2514</v>
      </c>
      <c r="J12858" s="40">
        <v>0</v>
      </c>
      <c r="K12858" s="40">
        <v>8.7100000000000009</v>
      </c>
    </row>
    <row r="12859" spans="1:11" x14ac:dyDescent="0.35">
      <c r="A12859">
        <v>32021</v>
      </c>
      <c r="B12859" t="s">
        <v>16924</v>
      </c>
      <c r="C12859" s="70">
        <v>0</v>
      </c>
      <c r="D12859" s="70">
        <v>0</v>
      </c>
      <c r="E12859" s="71">
        <v>44895</v>
      </c>
      <c r="F12859" t="s">
        <v>16497</v>
      </c>
      <c r="G12859" t="s">
        <v>1912</v>
      </c>
      <c r="H12859" t="s">
        <v>2514</v>
      </c>
      <c r="I12859" t="s">
        <v>2514</v>
      </c>
      <c r="J12859" s="40">
        <v>184.16</v>
      </c>
      <c r="K12859" s="40">
        <v>0</v>
      </c>
    </row>
    <row r="12860" spans="1:11" x14ac:dyDescent="0.35">
      <c r="A12860">
        <v>32021</v>
      </c>
      <c r="B12860" t="s">
        <v>16924</v>
      </c>
      <c r="C12860" s="70">
        <v>0</v>
      </c>
      <c r="D12860" s="70">
        <v>0</v>
      </c>
      <c r="E12860" s="71">
        <v>44895</v>
      </c>
      <c r="F12860" t="s">
        <v>4201</v>
      </c>
      <c r="G12860" t="s">
        <v>2247</v>
      </c>
      <c r="H12860" t="s">
        <v>1916</v>
      </c>
      <c r="I12860" t="s">
        <v>1916</v>
      </c>
      <c r="J12860" s="40">
        <v>0</v>
      </c>
      <c r="K12860" s="40">
        <v>0</v>
      </c>
    </row>
    <row r="12861" spans="1:11" x14ac:dyDescent="0.35">
      <c r="A12861">
        <v>32022</v>
      </c>
      <c r="B12861" t="s">
        <v>16919</v>
      </c>
      <c r="C12861" s="70">
        <v>0</v>
      </c>
      <c r="D12861" s="70">
        <v>0</v>
      </c>
      <c r="E12861" s="71">
        <v>44690</v>
      </c>
      <c r="F12861" t="s">
        <v>16923</v>
      </c>
      <c r="G12861" t="s">
        <v>15843</v>
      </c>
      <c r="H12861" t="s">
        <v>16922</v>
      </c>
      <c r="J12861" s="40">
        <v>87.26</v>
      </c>
      <c r="K12861" s="40">
        <v>0</v>
      </c>
    </row>
    <row r="12862" spans="1:11" x14ac:dyDescent="0.35">
      <c r="A12862">
        <v>32022</v>
      </c>
      <c r="B12862" t="s">
        <v>16919</v>
      </c>
      <c r="C12862" s="70">
        <v>0</v>
      </c>
      <c r="D12862" s="70">
        <v>0</v>
      </c>
      <c r="E12862" s="71">
        <v>44712</v>
      </c>
      <c r="F12862" t="s">
        <v>5886</v>
      </c>
      <c r="G12862" t="s">
        <v>2247</v>
      </c>
      <c r="J12862" s="40">
        <v>2.61</v>
      </c>
      <c r="K12862" s="40">
        <v>0</v>
      </c>
    </row>
    <row r="12863" spans="1:11" x14ac:dyDescent="0.35">
      <c r="A12863">
        <v>32022</v>
      </c>
      <c r="B12863" t="s">
        <v>16919</v>
      </c>
      <c r="C12863" s="70">
        <v>0</v>
      </c>
      <c r="D12863" s="70">
        <v>0</v>
      </c>
      <c r="E12863" s="71">
        <v>44736</v>
      </c>
      <c r="F12863" t="s">
        <v>16921</v>
      </c>
      <c r="G12863" t="s">
        <v>15843</v>
      </c>
      <c r="H12863" t="s">
        <v>16920</v>
      </c>
      <c r="J12863" s="40">
        <v>87.16</v>
      </c>
      <c r="K12863" s="40">
        <v>0</v>
      </c>
    </row>
    <row r="12864" spans="1:11" x14ac:dyDescent="0.35">
      <c r="A12864">
        <v>32022</v>
      </c>
      <c r="B12864" t="s">
        <v>16919</v>
      </c>
      <c r="C12864" s="70">
        <v>0</v>
      </c>
      <c r="D12864" s="70">
        <v>0</v>
      </c>
      <c r="E12864" s="71">
        <v>44742</v>
      </c>
      <c r="F12864" t="s">
        <v>5608</v>
      </c>
      <c r="G12864" t="s">
        <v>2247</v>
      </c>
      <c r="J12864" s="40">
        <v>0</v>
      </c>
      <c r="K12864" s="40">
        <v>5.6</v>
      </c>
    </row>
    <row r="12865" spans="1:11" x14ac:dyDescent="0.35">
      <c r="A12865">
        <v>32022</v>
      </c>
      <c r="B12865" t="s">
        <v>16919</v>
      </c>
      <c r="C12865" s="70">
        <v>0</v>
      </c>
      <c r="D12865" s="70">
        <v>0</v>
      </c>
      <c r="E12865" s="71">
        <v>44773</v>
      </c>
      <c r="F12865" t="s">
        <v>5300</v>
      </c>
      <c r="G12865" t="s">
        <v>2247</v>
      </c>
      <c r="J12865" s="40">
        <v>5.51</v>
      </c>
      <c r="K12865" s="40">
        <v>0</v>
      </c>
    </row>
    <row r="12866" spans="1:11" x14ac:dyDescent="0.35">
      <c r="A12866">
        <v>32022</v>
      </c>
      <c r="B12866" t="s">
        <v>16919</v>
      </c>
      <c r="C12866" s="70">
        <v>0</v>
      </c>
      <c r="D12866" s="70">
        <v>0</v>
      </c>
      <c r="E12866" s="71">
        <v>44804</v>
      </c>
      <c r="F12866" t="s">
        <v>5118</v>
      </c>
      <c r="G12866" t="s">
        <v>2247</v>
      </c>
      <c r="H12866" t="s">
        <v>2265</v>
      </c>
      <c r="J12866" s="40">
        <v>2.65</v>
      </c>
      <c r="K12866" s="40">
        <v>0</v>
      </c>
    </row>
    <row r="12867" spans="1:11" x14ac:dyDescent="0.35">
      <c r="A12867">
        <v>32022</v>
      </c>
      <c r="B12867" t="s">
        <v>16919</v>
      </c>
      <c r="C12867" s="70">
        <v>0</v>
      </c>
      <c r="D12867" s="70">
        <v>0</v>
      </c>
      <c r="E12867" s="71">
        <v>44805</v>
      </c>
      <c r="F12867" t="s">
        <v>8595</v>
      </c>
      <c r="G12867" t="s">
        <v>2142</v>
      </c>
      <c r="H12867" t="s">
        <v>8594</v>
      </c>
      <c r="I12867" t="s">
        <v>8593</v>
      </c>
      <c r="J12867" s="40">
        <v>0</v>
      </c>
      <c r="K12867" s="40">
        <v>89.42</v>
      </c>
    </row>
    <row r="12868" spans="1:11" x14ac:dyDescent="0.35">
      <c r="A12868">
        <v>32022</v>
      </c>
      <c r="B12868" t="s">
        <v>16919</v>
      </c>
      <c r="C12868" s="70">
        <v>0</v>
      </c>
      <c r="D12868" s="70">
        <v>0</v>
      </c>
      <c r="E12868" s="71">
        <v>44834</v>
      </c>
      <c r="F12868" t="s">
        <v>4706</v>
      </c>
      <c r="G12868" t="s">
        <v>2247</v>
      </c>
      <c r="H12868" t="s">
        <v>2262</v>
      </c>
      <c r="J12868" s="40">
        <v>0</v>
      </c>
      <c r="K12868" s="40">
        <v>5.5</v>
      </c>
    </row>
    <row r="12869" spans="1:11" x14ac:dyDescent="0.35">
      <c r="A12869">
        <v>32022</v>
      </c>
      <c r="B12869" t="s">
        <v>16919</v>
      </c>
      <c r="C12869" s="70">
        <v>0</v>
      </c>
      <c r="D12869" s="70">
        <v>0</v>
      </c>
      <c r="E12869" s="71">
        <v>44865</v>
      </c>
      <c r="F12869" t="s">
        <v>4480</v>
      </c>
      <c r="G12869" t="s">
        <v>2247</v>
      </c>
      <c r="H12869" t="s">
        <v>1919</v>
      </c>
      <c r="I12869" t="s">
        <v>1919</v>
      </c>
      <c r="J12869" s="40">
        <v>0.32</v>
      </c>
      <c r="K12869" s="40">
        <v>0</v>
      </c>
    </row>
    <row r="12870" spans="1:11" x14ac:dyDescent="0.35">
      <c r="A12870">
        <v>32022</v>
      </c>
      <c r="B12870" t="s">
        <v>16919</v>
      </c>
      <c r="C12870" s="70">
        <v>0</v>
      </c>
      <c r="D12870" s="70">
        <v>0</v>
      </c>
      <c r="E12870" s="71">
        <v>44895</v>
      </c>
      <c r="F12870" t="s">
        <v>3997</v>
      </c>
      <c r="G12870" t="s">
        <v>2247</v>
      </c>
      <c r="H12870" t="s">
        <v>1916</v>
      </c>
      <c r="I12870" t="s">
        <v>1916</v>
      </c>
      <c r="J12870" s="40">
        <v>2.19</v>
      </c>
      <c r="K12870" s="40">
        <v>0</v>
      </c>
    </row>
    <row r="12871" spans="1:11" x14ac:dyDescent="0.35">
      <c r="A12871">
        <v>32022</v>
      </c>
      <c r="B12871" t="s">
        <v>16919</v>
      </c>
      <c r="C12871" s="70">
        <v>0</v>
      </c>
      <c r="D12871" s="70">
        <v>0</v>
      </c>
      <c r="E12871" s="71">
        <v>44896</v>
      </c>
      <c r="F12871" t="s">
        <v>11315</v>
      </c>
      <c r="G12871" t="s">
        <v>2142</v>
      </c>
      <c r="H12871" t="s">
        <v>11314</v>
      </c>
      <c r="I12871" t="s">
        <v>11313</v>
      </c>
      <c r="J12871" s="40">
        <v>0</v>
      </c>
      <c r="K12871" s="40">
        <v>93.25</v>
      </c>
    </row>
    <row r="12872" spans="1:11" x14ac:dyDescent="0.35">
      <c r="A12872">
        <v>32022</v>
      </c>
      <c r="B12872" t="s">
        <v>16919</v>
      </c>
      <c r="C12872" s="70">
        <v>0</v>
      </c>
      <c r="D12872" s="70">
        <v>0</v>
      </c>
      <c r="E12872" s="71">
        <v>44926</v>
      </c>
      <c r="F12872" t="s">
        <v>3647</v>
      </c>
      <c r="G12872" t="s">
        <v>2247</v>
      </c>
      <c r="H12872" t="s">
        <v>1911</v>
      </c>
      <c r="I12872" t="s">
        <v>1911</v>
      </c>
      <c r="J12872" s="40">
        <v>6.07</v>
      </c>
      <c r="K12872" s="40">
        <v>0</v>
      </c>
    </row>
    <row r="12873" spans="1:11" x14ac:dyDescent="0.35">
      <c r="A12873">
        <v>32023</v>
      </c>
      <c r="B12873" t="s">
        <v>16915</v>
      </c>
      <c r="C12873" s="70">
        <v>0</v>
      </c>
      <c r="D12873" s="70">
        <v>0</v>
      </c>
      <c r="E12873" s="71">
        <v>44713</v>
      </c>
      <c r="F12873" t="s">
        <v>14954</v>
      </c>
      <c r="G12873" t="s">
        <v>2142</v>
      </c>
      <c r="H12873" t="s">
        <v>14953</v>
      </c>
      <c r="I12873" t="s">
        <v>14952</v>
      </c>
      <c r="J12873" s="40">
        <v>0</v>
      </c>
      <c r="K12873" s="40">
        <v>15000</v>
      </c>
    </row>
    <row r="12874" spans="1:11" x14ac:dyDescent="0.35">
      <c r="A12874">
        <v>32023</v>
      </c>
      <c r="B12874" t="s">
        <v>16915</v>
      </c>
      <c r="C12874" s="70">
        <v>0</v>
      </c>
      <c r="D12874" s="70">
        <v>0</v>
      </c>
      <c r="E12874" s="71">
        <v>44742</v>
      </c>
      <c r="F12874" t="s">
        <v>5785</v>
      </c>
      <c r="G12874" t="s">
        <v>2247</v>
      </c>
      <c r="J12874" s="40">
        <v>0</v>
      </c>
      <c r="K12874" s="40">
        <v>0</v>
      </c>
    </row>
    <row r="12875" spans="1:11" x14ac:dyDescent="0.35">
      <c r="A12875">
        <v>32023</v>
      </c>
      <c r="B12875" t="s">
        <v>16915</v>
      </c>
      <c r="C12875" s="70">
        <v>0</v>
      </c>
      <c r="D12875" s="70">
        <v>0</v>
      </c>
      <c r="E12875" s="71">
        <v>44768</v>
      </c>
      <c r="F12875" t="s">
        <v>16918</v>
      </c>
      <c r="G12875" t="s">
        <v>15843</v>
      </c>
      <c r="H12875" t="s">
        <v>16917</v>
      </c>
      <c r="I12875" t="s">
        <v>16916</v>
      </c>
      <c r="J12875" s="40">
        <v>15000</v>
      </c>
      <c r="K12875" s="40">
        <v>0</v>
      </c>
    </row>
    <row r="12876" spans="1:11" x14ac:dyDescent="0.35">
      <c r="A12876">
        <v>32023</v>
      </c>
      <c r="B12876" t="s">
        <v>16915</v>
      </c>
      <c r="C12876" s="70">
        <v>0</v>
      </c>
      <c r="D12876" s="70">
        <v>0</v>
      </c>
      <c r="E12876" s="71">
        <v>44773</v>
      </c>
      <c r="F12876" t="s">
        <v>5486</v>
      </c>
      <c r="G12876" t="s">
        <v>2247</v>
      </c>
      <c r="J12876" s="40">
        <v>0</v>
      </c>
      <c r="K12876" s="40">
        <v>0</v>
      </c>
    </row>
    <row r="12877" spans="1:11" x14ac:dyDescent="0.35">
      <c r="A12877">
        <v>32024</v>
      </c>
      <c r="B12877" t="s">
        <v>16909</v>
      </c>
      <c r="C12877" s="70">
        <v>0</v>
      </c>
      <c r="D12877" s="70">
        <v>0</v>
      </c>
      <c r="E12877" s="71">
        <v>44713</v>
      </c>
      <c r="F12877" t="s">
        <v>16914</v>
      </c>
      <c r="G12877" t="s">
        <v>15843</v>
      </c>
      <c r="H12877" t="s">
        <v>16913</v>
      </c>
      <c r="J12877" s="40">
        <v>2808.27</v>
      </c>
      <c r="K12877" s="40">
        <v>0</v>
      </c>
    </row>
    <row r="12878" spans="1:11" x14ac:dyDescent="0.35">
      <c r="A12878">
        <v>32024</v>
      </c>
      <c r="B12878" t="s">
        <v>16909</v>
      </c>
      <c r="C12878" s="70">
        <v>0</v>
      </c>
      <c r="D12878" s="70">
        <v>0</v>
      </c>
      <c r="E12878" s="71">
        <v>44721</v>
      </c>
      <c r="F12878" t="s">
        <v>7977</v>
      </c>
      <c r="G12878" t="s">
        <v>2142</v>
      </c>
      <c r="H12878" t="s">
        <v>7976</v>
      </c>
      <c r="I12878" t="s">
        <v>7975</v>
      </c>
      <c r="J12878" s="40">
        <v>0</v>
      </c>
      <c r="K12878" s="40">
        <v>2797.33</v>
      </c>
    </row>
    <row r="12879" spans="1:11" x14ac:dyDescent="0.35">
      <c r="A12879">
        <v>32024</v>
      </c>
      <c r="B12879" t="s">
        <v>16909</v>
      </c>
      <c r="C12879" s="70">
        <v>0</v>
      </c>
      <c r="D12879" s="70">
        <v>0</v>
      </c>
      <c r="E12879" s="71">
        <v>44732</v>
      </c>
      <c r="F12879" t="s">
        <v>11495</v>
      </c>
      <c r="G12879" t="s">
        <v>2142</v>
      </c>
      <c r="H12879" t="s">
        <v>11494</v>
      </c>
      <c r="I12879" t="s">
        <v>11493</v>
      </c>
      <c r="J12879" s="40">
        <v>0</v>
      </c>
      <c r="K12879" s="40">
        <v>9319.1</v>
      </c>
    </row>
    <row r="12880" spans="1:11" x14ac:dyDescent="0.35">
      <c r="A12880">
        <v>32024</v>
      </c>
      <c r="B12880" t="s">
        <v>16909</v>
      </c>
      <c r="C12880" s="70">
        <v>0</v>
      </c>
      <c r="D12880" s="70">
        <v>0</v>
      </c>
      <c r="E12880" s="71">
        <v>44742</v>
      </c>
      <c r="F12880" t="s">
        <v>5607</v>
      </c>
      <c r="G12880" t="s">
        <v>2247</v>
      </c>
      <c r="J12880" s="40">
        <v>108.87</v>
      </c>
      <c r="K12880" s="40">
        <v>0</v>
      </c>
    </row>
    <row r="12881" spans="1:11" x14ac:dyDescent="0.35">
      <c r="A12881">
        <v>32024</v>
      </c>
      <c r="B12881" t="s">
        <v>16909</v>
      </c>
      <c r="C12881" s="70">
        <v>0</v>
      </c>
      <c r="D12881" s="70">
        <v>0</v>
      </c>
      <c r="E12881" s="71">
        <v>44754</v>
      </c>
      <c r="F12881" t="s">
        <v>16912</v>
      </c>
      <c r="G12881" t="s">
        <v>15843</v>
      </c>
      <c r="H12881" t="s">
        <v>16911</v>
      </c>
      <c r="I12881" t="s">
        <v>16910</v>
      </c>
      <c r="J12881" s="40">
        <v>9241.5300000000007</v>
      </c>
      <c r="K12881" s="40">
        <v>0</v>
      </c>
    </row>
    <row r="12882" spans="1:11" x14ac:dyDescent="0.35">
      <c r="A12882">
        <v>32024</v>
      </c>
      <c r="B12882" t="s">
        <v>16909</v>
      </c>
      <c r="C12882" s="70">
        <v>0</v>
      </c>
      <c r="D12882" s="70">
        <v>0</v>
      </c>
      <c r="E12882" s="71">
        <v>44773</v>
      </c>
      <c r="F12882" t="s">
        <v>5299</v>
      </c>
      <c r="G12882" t="s">
        <v>2247</v>
      </c>
      <c r="J12882" s="40">
        <v>0</v>
      </c>
      <c r="K12882" s="40">
        <v>42.24</v>
      </c>
    </row>
    <row r="12883" spans="1:11" x14ac:dyDescent="0.35">
      <c r="A12883">
        <v>32025</v>
      </c>
      <c r="B12883" t="s">
        <v>16905</v>
      </c>
      <c r="C12883" s="70">
        <v>0</v>
      </c>
      <c r="D12883" s="70">
        <v>0</v>
      </c>
      <c r="E12883" s="71">
        <v>44719</v>
      </c>
      <c r="F12883" t="s">
        <v>11158</v>
      </c>
      <c r="G12883" t="s">
        <v>2142</v>
      </c>
      <c r="H12883" t="s">
        <v>11157</v>
      </c>
      <c r="I12883" t="s">
        <v>11143</v>
      </c>
      <c r="J12883" s="40">
        <v>0</v>
      </c>
      <c r="K12883" s="40">
        <v>175.25</v>
      </c>
    </row>
    <row r="12884" spans="1:11" x14ac:dyDescent="0.35">
      <c r="A12884">
        <v>32025</v>
      </c>
      <c r="B12884" t="s">
        <v>16905</v>
      </c>
      <c r="C12884" s="70">
        <v>0</v>
      </c>
      <c r="D12884" s="70">
        <v>0</v>
      </c>
      <c r="E12884" s="71">
        <v>44742</v>
      </c>
      <c r="F12884" t="s">
        <v>5606</v>
      </c>
      <c r="G12884" t="s">
        <v>2247</v>
      </c>
      <c r="J12884" s="40">
        <v>8.11</v>
      </c>
      <c r="K12884" s="40">
        <v>0</v>
      </c>
    </row>
    <row r="12885" spans="1:11" x14ac:dyDescent="0.35">
      <c r="A12885">
        <v>32025</v>
      </c>
      <c r="B12885" t="s">
        <v>16905</v>
      </c>
      <c r="C12885" s="70">
        <v>0</v>
      </c>
      <c r="D12885" s="70">
        <v>0</v>
      </c>
      <c r="E12885" s="71">
        <v>44773</v>
      </c>
      <c r="F12885" t="s">
        <v>5298</v>
      </c>
      <c r="G12885" t="s">
        <v>2247</v>
      </c>
      <c r="J12885" s="40">
        <v>0</v>
      </c>
      <c r="K12885" s="40">
        <v>5.38</v>
      </c>
    </row>
    <row r="12886" spans="1:11" x14ac:dyDescent="0.35">
      <c r="A12886">
        <v>32025</v>
      </c>
      <c r="B12886" t="s">
        <v>16905</v>
      </c>
      <c r="C12886" s="70">
        <v>0</v>
      </c>
      <c r="D12886" s="70">
        <v>0</v>
      </c>
      <c r="E12886" s="71">
        <v>44774</v>
      </c>
      <c r="F12886" t="s">
        <v>11145</v>
      </c>
      <c r="G12886" t="s">
        <v>2142</v>
      </c>
      <c r="H12886" t="s">
        <v>11144</v>
      </c>
      <c r="I12886" t="s">
        <v>11143</v>
      </c>
      <c r="J12886" s="40">
        <v>0</v>
      </c>
      <c r="K12886" s="40">
        <v>-175.25</v>
      </c>
    </row>
    <row r="12887" spans="1:11" x14ac:dyDescent="0.35">
      <c r="A12887">
        <v>32025</v>
      </c>
      <c r="B12887" t="s">
        <v>16905</v>
      </c>
      <c r="C12887" s="70">
        <v>0</v>
      </c>
      <c r="D12887" s="70">
        <v>0</v>
      </c>
      <c r="E12887" s="71">
        <v>44775</v>
      </c>
      <c r="F12887" t="s">
        <v>11139</v>
      </c>
      <c r="G12887" t="s">
        <v>2142</v>
      </c>
      <c r="H12887" t="s">
        <v>11138</v>
      </c>
      <c r="I12887" t="s">
        <v>11137</v>
      </c>
      <c r="J12887" s="40">
        <v>0</v>
      </c>
      <c r="K12887" s="40">
        <v>169.32</v>
      </c>
    </row>
    <row r="12888" spans="1:11" x14ac:dyDescent="0.35">
      <c r="A12888">
        <v>32025</v>
      </c>
      <c r="B12888" t="s">
        <v>16905</v>
      </c>
      <c r="C12888" s="70">
        <v>0</v>
      </c>
      <c r="D12888" s="70">
        <v>0</v>
      </c>
      <c r="E12888" s="71">
        <v>44804</v>
      </c>
      <c r="F12888" t="s">
        <v>5117</v>
      </c>
      <c r="G12888" t="s">
        <v>2247</v>
      </c>
      <c r="H12888" t="s">
        <v>2265</v>
      </c>
      <c r="J12888" s="40">
        <v>0</v>
      </c>
      <c r="K12888" s="40">
        <v>8.51</v>
      </c>
    </row>
    <row r="12889" spans="1:11" x14ac:dyDescent="0.35">
      <c r="A12889">
        <v>32025</v>
      </c>
      <c r="B12889" t="s">
        <v>16905</v>
      </c>
      <c r="C12889" s="70">
        <v>0</v>
      </c>
      <c r="D12889" s="70">
        <v>0</v>
      </c>
      <c r="E12889" s="71">
        <v>44823</v>
      </c>
      <c r="F12889" t="s">
        <v>16908</v>
      </c>
      <c r="G12889" t="s">
        <v>15843</v>
      </c>
      <c r="H12889" t="s">
        <v>16907</v>
      </c>
      <c r="I12889" t="s">
        <v>16906</v>
      </c>
      <c r="J12889" s="40">
        <v>169.61</v>
      </c>
      <c r="K12889" s="40">
        <v>0</v>
      </c>
    </row>
    <row r="12890" spans="1:11" x14ac:dyDescent="0.35">
      <c r="A12890">
        <v>32025</v>
      </c>
      <c r="B12890" t="s">
        <v>16905</v>
      </c>
      <c r="C12890" s="70">
        <v>0</v>
      </c>
      <c r="D12890" s="70">
        <v>0</v>
      </c>
      <c r="E12890" s="71">
        <v>44834</v>
      </c>
      <c r="F12890" t="s">
        <v>4705</v>
      </c>
      <c r="G12890" t="s">
        <v>2247</v>
      </c>
      <c r="H12890" t="s">
        <v>2262</v>
      </c>
      <c r="J12890" s="40">
        <v>5.49</v>
      </c>
      <c r="K12890" s="40">
        <v>0</v>
      </c>
    </row>
    <row r="12891" spans="1:11" x14ac:dyDescent="0.35">
      <c r="A12891">
        <v>32026</v>
      </c>
      <c r="B12891" t="s">
        <v>177</v>
      </c>
      <c r="C12891" s="70">
        <v>0</v>
      </c>
      <c r="D12891" s="70">
        <v>0</v>
      </c>
      <c r="E12891" s="71">
        <v>44732</v>
      </c>
      <c r="F12891" t="s">
        <v>14260</v>
      </c>
      <c r="G12891" t="s">
        <v>2142</v>
      </c>
      <c r="H12891" t="s">
        <v>14259</v>
      </c>
      <c r="I12891" t="s">
        <v>14256</v>
      </c>
      <c r="J12891" s="40">
        <v>0</v>
      </c>
      <c r="K12891" s="40">
        <v>2246.89</v>
      </c>
    </row>
    <row r="12892" spans="1:11" x14ac:dyDescent="0.35">
      <c r="A12892">
        <v>32026</v>
      </c>
      <c r="B12892" t="s">
        <v>177</v>
      </c>
      <c r="C12892" s="70">
        <v>0</v>
      </c>
      <c r="D12892" s="70">
        <v>0</v>
      </c>
      <c r="E12892" s="71">
        <v>44732</v>
      </c>
      <c r="F12892" t="s">
        <v>14258</v>
      </c>
      <c r="G12892" t="s">
        <v>2142</v>
      </c>
      <c r="H12892" t="s">
        <v>14257</v>
      </c>
      <c r="I12892" t="s">
        <v>14256</v>
      </c>
      <c r="J12892" s="40">
        <v>0</v>
      </c>
      <c r="K12892" s="40">
        <v>-2246.89</v>
      </c>
    </row>
    <row r="12893" spans="1:11" x14ac:dyDescent="0.35">
      <c r="A12893">
        <v>32026</v>
      </c>
      <c r="B12893" t="s">
        <v>177</v>
      </c>
      <c r="C12893" s="70">
        <v>0</v>
      </c>
      <c r="D12893" s="70">
        <v>0</v>
      </c>
      <c r="E12893" s="71">
        <v>44732</v>
      </c>
      <c r="F12893" t="s">
        <v>16904</v>
      </c>
      <c r="G12893" t="s">
        <v>2142</v>
      </c>
      <c r="H12893" t="s">
        <v>16903</v>
      </c>
      <c r="I12893" t="s">
        <v>14256</v>
      </c>
      <c r="J12893" s="40">
        <v>0</v>
      </c>
      <c r="K12893" s="40">
        <v>2246.89</v>
      </c>
    </row>
    <row r="12894" spans="1:11" x14ac:dyDescent="0.35">
      <c r="A12894">
        <v>32026</v>
      </c>
      <c r="B12894" t="s">
        <v>177</v>
      </c>
      <c r="C12894" s="70">
        <v>0</v>
      </c>
      <c r="D12894" s="70">
        <v>0</v>
      </c>
      <c r="E12894" s="71">
        <v>44736</v>
      </c>
      <c r="F12894" t="s">
        <v>16902</v>
      </c>
      <c r="G12894" t="s">
        <v>15843</v>
      </c>
      <c r="H12894" t="s">
        <v>16901</v>
      </c>
      <c r="J12894" s="40">
        <v>2255.37</v>
      </c>
      <c r="K12894" s="40">
        <v>0</v>
      </c>
    </row>
    <row r="12895" spans="1:11" x14ac:dyDescent="0.35">
      <c r="A12895">
        <v>32026</v>
      </c>
      <c r="B12895" t="s">
        <v>177</v>
      </c>
      <c r="C12895" s="70">
        <v>0</v>
      </c>
      <c r="D12895" s="70">
        <v>0</v>
      </c>
      <c r="E12895" s="71">
        <v>44742</v>
      </c>
      <c r="F12895" t="s">
        <v>5605</v>
      </c>
      <c r="G12895" t="s">
        <v>2247</v>
      </c>
      <c r="J12895" s="40">
        <v>0</v>
      </c>
      <c r="K12895" s="40">
        <v>8.48</v>
      </c>
    </row>
    <row r="12896" spans="1:11" x14ac:dyDescent="0.35">
      <c r="A12896">
        <v>32026</v>
      </c>
      <c r="B12896" t="s">
        <v>177</v>
      </c>
      <c r="C12896" s="70">
        <v>0</v>
      </c>
      <c r="D12896" s="70">
        <v>0</v>
      </c>
      <c r="E12896" s="71">
        <v>44745</v>
      </c>
      <c r="F12896" t="s">
        <v>16900</v>
      </c>
      <c r="G12896" t="s">
        <v>2142</v>
      </c>
      <c r="H12896" t="s">
        <v>16899</v>
      </c>
      <c r="I12896" t="s">
        <v>16898</v>
      </c>
      <c r="J12896" s="40">
        <v>0</v>
      </c>
      <c r="K12896" s="40">
        <v>2201.64</v>
      </c>
    </row>
    <row r="12897" spans="1:11" x14ac:dyDescent="0.35">
      <c r="A12897">
        <v>32026</v>
      </c>
      <c r="B12897" t="s">
        <v>177</v>
      </c>
      <c r="C12897" s="70">
        <v>0</v>
      </c>
      <c r="D12897" s="70">
        <v>0</v>
      </c>
      <c r="E12897" s="71">
        <v>44754</v>
      </c>
      <c r="F12897" t="s">
        <v>16897</v>
      </c>
      <c r="G12897" t="s">
        <v>15843</v>
      </c>
      <c r="H12897" t="s">
        <v>16896</v>
      </c>
      <c r="I12897" t="s">
        <v>16895</v>
      </c>
      <c r="J12897" s="40">
        <v>2228.19</v>
      </c>
      <c r="K12897" s="40">
        <v>0</v>
      </c>
    </row>
    <row r="12898" spans="1:11" x14ac:dyDescent="0.35">
      <c r="A12898">
        <v>32026</v>
      </c>
      <c r="B12898" t="s">
        <v>177</v>
      </c>
      <c r="C12898" s="70">
        <v>0</v>
      </c>
      <c r="D12898" s="70">
        <v>0</v>
      </c>
      <c r="E12898" s="71">
        <v>44773</v>
      </c>
      <c r="F12898" t="s">
        <v>5297</v>
      </c>
      <c r="G12898" t="s">
        <v>2247</v>
      </c>
      <c r="J12898" s="40">
        <v>0</v>
      </c>
      <c r="K12898" s="40">
        <v>26.55</v>
      </c>
    </row>
    <row r="12899" spans="1:11" x14ac:dyDescent="0.35">
      <c r="A12899">
        <v>32026</v>
      </c>
      <c r="B12899" t="s">
        <v>177</v>
      </c>
      <c r="C12899" s="70">
        <v>0</v>
      </c>
      <c r="D12899" s="70">
        <v>0</v>
      </c>
      <c r="E12899" s="71">
        <v>44834</v>
      </c>
      <c r="F12899" t="s">
        <v>14097</v>
      </c>
      <c r="G12899" t="s">
        <v>2142</v>
      </c>
      <c r="H12899" t="s">
        <v>14096</v>
      </c>
      <c r="I12899" t="s">
        <v>14095</v>
      </c>
      <c r="J12899" s="40">
        <v>0</v>
      </c>
      <c r="K12899" s="40">
        <v>165.11</v>
      </c>
    </row>
    <row r="12900" spans="1:11" x14ac:dyDescent="0.35">
      <c r="A12900">
        <v>32026</v>
      </c>
      <c r="B12900" t="s">
        <v>177</v>
      </c>
      <c r="C12900" s="70">
        <v>0</v>
      </c>
      <c r="D12900" s="70">
        <v>0</v>
      </c>
      <c r="E12900" s="71">
        <v>44834</v>
      </c>
      <c r="F12900" t="s">
        <v>8252</v>
      </c>
      <c r="G12900" t="s">
        <v>1912</v>
      </c>
      <c r="I12900" t="s">
        <v>8251</v>
      </c>
      <c r="J12900" s="40">
        <v>165.11</v>
      </c>
      <c r="K12900" s="40">
        <v>0</v>
      </c>
    </row>
    <row r="12901" spans="1:11" x14ac:dyDescent="0.35">
      <c r="A12901">
        <v>32026</v>
      </c>
      <c r="B12901" t="s">
        <v>177</v>
      </c>
      <c r="C12901" s="70">
        <v>0</v>
      </c>
      <c r="D12901" s="70">
        <v>0</v>
      </c>
      <c r="E12901" s="71">
        <v>44834</v>
      </c>
      <c r="F12901" t="s">
        <v>8252</v>
      </c>
      <c r="G12901" t="s">
        <v>1912</v>
      </c>
      <c r="I12901" t="s">
        <v>8251</v>
      </c>
      <c r="J12901" s="40">
        <v>99.07</v>
      </c>
      <c r="K12901" s="40">
        <v>0</v>
      </c>
    </row>
    <row r="12902" spans="1:11" x14ac:dyDescent="0.35">
      <c r="A12902">
        <v>32026</v>
      </c>
      <c r="B12902" t="s">
        <v>177</v>
      </c>
      <c r="C12902" s="70">
        <v>0</v>
      </c>
      <c r="D12902" s="70">
        <v>0</v>
      </c>
      <c r="E12902" s="71">
        <v>44865</v>
      </c>
      <c r="F12902" t="s">
        <v>4479</v>
      </c>
      <c r="G12902" t="s">
        <v>2247</v>
      </c>
      <c r="H12902" t="s">
        <v>1919</v>
      </c>
      <c r="I12902" t="s">
        <v>1919</v>
      </c>
      <c r="J12902" s="40">
        <v>0.36</v>
      </c>
      <c r="K12902" s="40">
        <v>0</v>
      </c>
    </row>
    <row r="12903" spans="1:11" x14ac:dyDescent="0.35">
      <c r="A12903">
        <v>32026</v>
      </c>
      <c r="B12903" t="s">
        <v>177</v>
      </c>
      <c r="C12903" s="70">
        <v>0</v>
      </c>
      <c r="D12903" s="70">
        <v>0</v>
      </c>
      <c r="E12903" s="71">
        <v>44866</v>
      </c>
      <c r="F12903" t="s">
        <v>14057</v>
      </c>
      <c r="G12903" t="s">
        <v>2142</v>
      </c>
      <c r="H12903" t="s">
        <v>14056</v>
      </c>
      <c r="I12903" t="s">
        <v>14055</v>
      </c>
      <c r="J12903" s="40">
        <v>0</v>
      </c>
      <c r="K12903" s="40">
        <v>165.72</v>
      </c>
    </row>
    <row r="12904" spans="1:11" x14ac:dyDescent="0.35">
      <c r="A12904">
        <v>32026</v>
      </c>
      <c r="B12904" t="s">
        <v>177</v>
      </c>
      <c r="C12904" s="70">
        <v>0</v>
      </c>
      <c r="D12904" s="70">
        <v>0</v>
      </c>
      <c r="E12904" s="71">
        <v>44894</v>
      </c>
      <c r="F12904" t="s">
        <v>14014</v>
      </c>
      <c r="G12904" t="s">
        <v>2142</v>
      </c>
      <c r="H12904" t="s">
        <v>14013</v>
      </c>
      <c r="I12904" t="s">
        <v>14012</v>
      </c>
      <c r="J12904" s="40">
        <v>0</v>
      </c>
      <c r="K12904" s="40">
        <v>170.5</v>
      </c>
    </row>
    <row r="12905" spans="1:11" x14ac:dyDescent="0.35">
      <c r="A12905">
        <v>32026</v>
      </c>
      <c r="B12905" t="s">
        <v>177</v>
      </c>
      <c r="C12905" s="70">
        <v>0</v>
      </c>
      <c r="D12905" s="70">
        <v>0</v>
      </c>
      <c r="E12905" s="71">
        <v>44895</v>
      </c>
      <c r="F12905" t="s">
        <v>8247</v>
      </c>
      <c r="G12905" t="s">
        <v>1912</v>
      </c>
      <c r="H12905" t="s">
        <v>8246</v>
      </c>
      <c r="I12905" t="s">
        <v>8246</v>
      </c>
      <c r="J12905" s="40">
        <v>170.01</v>
      </c>
      <c r="K12905" s="40">
        <v>0</v>
      </c>
    </row>
    <row r="12906" spans="1:11" x14ac:dyDescent="0.35">
      <c r="A12906">
        <v>32026</v>
      </c>
      <c r="B12906" t="s">
        <v>177</v>
      </c>
      <c r="C12906" s="70">
        <v>0</v>
      </c>
      <c r="D12906" s="70">
        <v>0</v>
      </c>
      <c r="E12906" s="71">
        <v>44895</v>
      </c>
      <c r="F12906" t="s">
        <v>8247</v>
      </c>
      <c r="G12906" t="s">
        <v>1912</v>
      </c>
      <c r="H12906" t="s">
        <v>8246</v>
      </c>
      <c r="I12906" t="s">
        <v>8246</v>
      </c>
      <c r="J12906" s="40">
        <v>170.01</v>
      </c>
      <c r="K12906" s="40">
        <v>0</v>
      </c>
    </row>
    <row r="12907" spans="1:11" x14ac:dyDescent="0.35">
      <c r="A12907">
        <v>32026</v>
      </c>
      <c r="B12907" t="s">
        <v>177</v>
      </c>
      <c r="C12907" s="70">
        <v>0</v>
      </c>
      <c r="D12907" s="70">
        <v>0</v>
      </c>
      <c r="E12907" s="71">
        <v>44895</v>
      </c>
      <c r="F12907" t="s">
        <v>3996</v>
      </c>
      <c r="G12907" t="s">
        <v>2247</v>
      </c>
      <c r="H12907" t="s">
        <v>1916</v>
      </c>
      <c r="I12907" t="s">
        <v>1916</v>
      </c>
      <c r="J12907" s="40">
        <v>0</v>
      </c>
      <c r="K12907" s="40">
        <v>1.22</v>
      </c>
    </row>
    <row r="12908" spans="1:11" x14ac:dyDescent="0.35">
      <c r="A12908">
        <v>32026</v>
      </c>
      <c r="B12908" t="s">
        <v>177</v>
      </c>
      <c r="C12908" s="70">
        <v>0</v>
      </c>
      <c r="D12908" s="70">
        <v>0</v>
      </c>
      <c r="E12908" s="71">
        <v>44926</v>
      </c>
      <c r="F12908" t="s">
        <v>3646</v>
      </c>
      <c r="G12908" t="s">
        <v>2247</v>
      </c>
      <c r="H12908" t="s">
        <v>1911</v>
      </c>
      <c r="I12908" t="s">
        <v>1911</v>
      </c>
      <c r="J12908" s="40">
        <v>0</v>
      </c>
      <c r="K12908" s="40">
        <v>2.27</v>
      </c>
    </row>
    <row r="12909" spans="1:11" x14ac:dyDescent="0.35">
      <c r="A12909">
        <v>32027</v>
      </c>
      <c r="B12909" t="s">
        <v>16883</v>
      </c>
      <c r="C12909" s="70">
        <v>0</v>
      </c>
      <c r="D12909" s="70">
        <v>0</v>
      </c>
      <c r="E12909" s="71">
        <v>44682</v>
      </c>
      <c r="F12909" t="s">
        <v>3101</v>
      </c>
      <c r="G12909" t="s">
        <v>2142</v>
      </c>
      <c r="H12909" t="s">
        <v>3100</v>
      </c>
      <c r="I12909" t="s">
        <v>3099</v>
      </c>
      <c r="J12909" s="40">
        <v>0</v>
      </c>
      <c r="K12909" s="40">
        <v>6875</v>
      </c>
    </row>
    <row r="12910" spans="1:11" x14ac:dyDescent="0.35">
      <c r="A12910">
        <v>32027</v>
      </c>
      <c r="B12910" t="s">
        <v>16883</v>
      </c>
      <c r="C12910" s="70">
        <v>0</v>
      </c>
      <c r="D12910" s="70">
        <v>0</v>
      </c>
      <c r="E12910" s="71">
        <v>44728</v>
      </c>
      <c r="F12910" t="s">
        <v>16894</v>
      </c>
      <c r="G12910" t="s">
        <v>15843</v>
      </c>
      <c r="H12910" t="s">
        <v>16893</v>
      </c>
      <c r="J12910" s="40">
        <v>6875</v>
      </c>
      <c r="K12910" s="40">
        <v>0</v>
      </c>
    </row>
    <row r="12911" spans="1:11" x14ac:dyDescent="0.35">
      <c r="A12911">
        <v>32027</v>
      </c>
      <c r="B12911" t="s">
        <v>16883</v>
      </c>
      <c r="C12911" s="70">
        <v>0</v>
      </c>
      <c r="D12911" s="70">
        <v>0</v>
      </c>
      <c r="E12911" s="71">
        <v>44742</v>
      </c>
      <c r="F12911" t="s">
        <v>5784</v>
      </c>
      <c r="G12911" t="s">
        <v>2247</v>
      </c>
      <c r="J12911" s="40">
        <v>0</v>
      </c>
      <c r="K12911" s="40">
        <v>0</v>
      </c>
    </row>
    <row r="12912" spans="1:11" x14ac:dyDescent="0.35">
      <c r="A12912">
        <v>32027</v>
      </c>
      <c r="B12912" t="s">
        <v>16883</v>
      </c>
      <c r="C12912" s="70">
        <v>0</v>
      </c>
      <c r="D12912" s="70">
        <v>0</v>
      </c>
      <c r="E12912" s="71">
        <v>44782</v>
      </c>
      <c r="F12912" t="s">
        <v>3078</v>
      </c>
      <c r="G12912" t="s">
        <v>2142</v>
      </c>
      <c r="H12912" t="s">
        <v>3077</v>
      </c>
      <c r="I12912" t="s">
        <v>3076</v>
      </c>
      <c r="J12912" s="40">
        <v>0</v>
      </c>
      <c r="K12912" s="40">
        <v>6562.5</v>
      </c>
    </row>
    <row r="12913" spans="1:11" x14ac:dyDescent="0.35">
      <c r="A12913">
        <v>32027</v>
      </c>
      <c r="B12913" t="s">
        <v>16883</v>
      </c>
      <c r="C12913" s="70">
        <v>0</v>
      </c>
      <c r="D12913" s="70">
        <v>0</v>
      </c>
      <c r="E12913" s="71">
        <v>44804</v>
      </c>
      <c r="F12913" t="s">
        <v>5015</v>
      </c>
      <c r="G12913" t="s">
        <v>2247</v>
      </c>
      <c r="H12913" t="s">
        <v>2265</v>
      </c>
      <c r="J12913" s="40">
        <v>0</v>
      </c>
      <c r="K12913" s="40">
        <v>0</v>
      </c>
    </row>
    <row r="12914" spans="1:11" x14ac:dyDescent="0.35">
      <c r="A12914">
        <v>32027</v>
      </c>
      <c r="B12914" t="s">
        <v>16883</v>
      </c>
      <c r="C12914" s="70">
        <v>0</v>
      </c>
      <c r="D12914" s="70">
        <v>0</v>
      </c>
      <c r="E12914" s="71">
        <v>44823</v>
      </c>
      <c r="F12914" t="s">
        <v>16892</v>
      </c>
      <c r="G12914" t="s">
        <v>15843</v>
      </c>
      <c r="H12914" t="s">
        <v>16891</v>
      </c>
      <c r="I12914" t="s">
        <v>16890</v>
      </c>
      <c r="J12914" s="40">
        <v>6562.5</v>
      </c>
      <c r="K12914" s="40">
        <v>0</v>
      </c>
    </row>
    <row r="12915" spans="1:11" x14ac:dyDescent="0.35">
      <c r="A12915">
        <v>32027</v>
      </c>
      <c r="B12915" t="s">
        <v>16883</v>
      </c>
      <c r="C12915" s="70">
        <v>0</v>
      </c>
      <c r="D12915" s="70">
        <v>0</v>
      </c>
      <c r="E12915" s="71">
        <v>44824</v>
      </c>
      <c r="F12915" t="s">
        <v>3064</v>
      </c>
      <c r="G12915" t="s">
        <v>2142</v>
      </c>
      <c r="H12915" t="s">
        <v>3063</v>
      </c>
      <c r="I12915" t="s">
        <v>3062</v>
      </c>
      <c r="J12915" s="40">
        <v>0</v>
      </c>
      <c r="K12915" s="40">
        <v>6562.5</v>
      </c>
    </row>
    <row r="12916" spans="1:11" x14ac:dyDescent="0.35">
      <c r="A12916">
        <v>32027</v>
      </c>
      <c r="B12916" t="s">
        <v>16883</v>
      </c>
      <c r="C12916" s="70">
        <v>0</v>
      </c>
      <c r="D12916" s="70">
        <v>0</v>
      </c>
      <c r="E12916" s="71">
        <v>44834</v>
      </c>
      <c r="F12916" t="s">
        <v>4891</v>
      </c>
      <c r="G12916" t="s">
        <v>2247</v>
      </c>
      <c r="H12916" t="s">
        <v>2262</v>
      </c>
      <c r="J12916" s="40">
        <v>0</v>
      </c>
      <c r="K12916" s="40">
        <v>0</v>
      </c>
    </row>
    <row r="12917" spans="1:11" x14ac:dyDescent="0.35">
      <c r="A12917">
        <v>32027</v>
      </c>
      <c r="B12917" t="s">
        <v>16883</v>
      </c>
      <c r="C12917" s="70">
        <v>0</v>
      </c>
      <c r="D12917" s="70">
        <v>0</v>
      </c>
      <c r="E12917" s="71">
        <v>44845</v>
      </c>
      <c r="F12917" t="s">
        <v>16889</v>
      </c>
      <c r="G12917" t="s">
        <v>15843</v>
      </c>
      <c r="H12917" t="s">
        <v>16888</v>
      </c>
      <c r="I12917" t="s">
        <v>16887</v>
      </c>
      <c r="J12917" s="40">
        <v>6562.5</v>
      </c>
      <c r="K12917" s="40">
        <v>0</v>
      </c>
    </row>
    <row r="12918" spans="1:11" x14ac:dyDescent="0.35">
      <c r="A12918">
        <v>32027</v>
      </c>
      <c r="B12918" t="s">
        <v>16883</v>
      </c>
      <c r="C12918" s="70">
        <v>0</v>
      </c>
      <c r="D12918" s="70">
        <v>0</v>
      </c>
      <c r="E12918" s="71">
        <v>44861</v>
      </c>
      <c r="F12918" t="s">
        <v>3059</v>
      </c>
      <c r="G12918" t="s">
        <v>2142</v>
      </c>
      <c r="H12918" t="s">
        <v>3058</v>
      </c>
      <c r="I12918" t="s">
        <v>3057</v>
      </c>
      <c r="J12918" s="40">
        <v>0</v>
      </c>
      <c r="K12918" s="40">
        <v>6562.5</v>
      </c>
    </row>
    <row r="12919" spans="1:11" x14ac:dyDescent="0.35">
      <c r="A12919">
        <v>32027</v>
      </c>
      <c r="B12919" t="s">
        <v>16883</v>
      </c>
      <c r="C12919" s="70">
        <v>0</v>
      </c>
      <c r="D12919" s="70">
        <v>0</v>
      </c>
      <c r="E12919" s="71">
        <v>44865</v>
      </c>
      <c r="F12919" t="s">
        <v>4373</v>
      </c>
      <c r="G12919" t="s">
        <v>2247</v>
      </c>
      <c r="H12919" t="s">
        <v>1919</v>
      </c>
      <c r="I12919" t="s">
        <v>1919</v>
      </c>
      <c r="J12919" s="40">
        <v>0</v>
      </c>
      <c r="K12919" s="40">
        <v>0</v>
      </c>
    </row>
    <row r="12920" spans="1:11" x14ac:dyDescent="0.35">
      <c r="A12920">
        <v>32027</v>
      </c>
      <c r="B12920" t="s">
        <v>16883</v>
      </c>
      <c r="C12920" s="70">
        <v>0</v>
      </c>
      <c r="D12920" s="70">
        <v>0</v>
      </c>
      <c r="E12920" s="71">
        <v>44868</v>
      </c>
      <c r="F12920" t="s">
        <v>16886</v>
      </c>
      <c r="G12920" t="s">
        <v>15843</v>
      </c>
      <c r="H12920" t="s">
        <v>16885</v>
      </c>
      <c r="I12920" t="s">
        <v>16884</v>
      </c>
      <c r="J12920" s="40">
        <v>6562.5</v>
      </c>
      <c r="K12920" s="40">
        <v>0</v>
      </c>
    </row>
    <row r="12921" spans="1:11" x14ac:dyDescent="0.35">
      <c r="A12921">
        <v>32027</v>
      </c>
      <c r="B12921" t="s">
        <v>16883</v>
      </c>
      <c r="C12921" s="70">
        <v>0</v>
      </c>
      <c r="D12921" s="70">
        <v>0</v>
      </c>
      <c r="E12921" s="71">
        <v>44895</v>
      </c>
      <c r="F12921" t="s">
        <v>4200</v>
      </c>
      <c r="G12921" t="s">
        <v>2247</v>
      </c>
      <c r="H12921" t="s">
        <v>1916</v>
      </c>
      <c r="I12921" t="s">
        <v>1916</v>
      </c>
      <c r="J12921" s="40">
        <v>0</v>
      </c>
      <c r="K12921" s="40">
        <v>0</v>
      </c>
    </row>
    <row r="12922" spans="1:11" x14ac:dyDescent="0.35">
      <c r="A12922">
        <v>32028</v>
      </c>
      <c r="B12922" t="s">
        <v>178</v>
      </c>
      <c r="C12922" s="70">
        <v>0</v>
      </c>
      <c r="D12922" s="70">
        <v>0</v>
      </c>
      <c r="E12922" s="71">
        <v>44841</v>
      </c>
      <c r="F12922" t="s">
        <v>14411</v>
      </c>
      <c r="G12922" t="s">
        <v>2142</v>
      </c>
      <c r="H12922" t="s">
        <v>14410</v>
      </c>
      <c r="I12922" t="s">
        <v>14409</v>
      </c>
      <c r="J12922" s="40">
        <v>0</v>
      </c>
      <c r="K12922" s="40">
        <v>1854.15</v>
      </c>
    </row>
    <row r="12923" spans="1:11" x14ac:dyDescent="0.35">
      <c r="A12923">
        <v>32028</v>
      </c>
      <c r="B12923" t="s">
        <v>178</v>
      </c>
      <c r="C12923" s="70">
        <v>0</v>
      </c>
      <c r="D12923" s="70">
        <v>0</v>
      </c>
      <c r="E12923" s="71">
        <v>44845</v>
      </c>
      <c r="F12923" t="s">
        <v>16882</v>
      </c>
      <c r="G12923" t="s">
        <v>15843</v>
      </c>
      <c r="H12923" t="s">
        <v>16881</v>
      </c>
      <c r="I12923" t="s">
        <v>16880</v>
      </c>
      <c r="J12923" s="40">
        <v>1907.44</v>
      </c>
      <c r="K12923" s="40">
        <v>0</v>
      </c>
    </row>
    <row r="12924" spans="1:11" x14ac:dyDescent="0.35">
      <c r="A12924">
        <v>32028</v>
      </c>
      <c r="B12924" t="s">
        <v>178</v>
      </c>
      <c r="C12924" s="70">
        <v>0</v>
      </c>
      <c r="D12924" s="70">
        <v>0</v>
      </c>
      <c r="E12924" s="71">
        <v>44865</v>
      </c>
      <c r="F12924" t="s">
        <v>4314</v>
      </c>
      <c r="G12924" t="s">
        <v>2247</v>
      </c>
      <c r="H12924" t="s">
        <v>1919</v>
      </c>
      <c r="I12924" t="s">
        <v>1919</v>
      </c>
      <c r="J12924" s="40">
        <v>0</v>
      </c>
      <c r="K12924" s="40">
        <v>53.29</v>
      </c>
    </row>
    <row r="12925" spans="1:11" x14ac:dyDescent="0.35">
      <c r="A12925">
        <v>32028</v>
      </c>
      <c r="B12925" t="s">
        <v>178</v>
      </c>
      <c r="C12925" s="70">
        <v>0</v>
      </c>
      <c r="D12925" s="70">
        <v>0</v>
      </c>
      <c r="E12925" s="71">
        <v>44866</v>
      </c>
      <c r="F12925" t="s">
        <v>14782</v>
      </c>
      <c r="G12925" t="s">
        <v>2142</v>
      </c>
      <c r="H12925" t="s">
        <v>14781</v>
      </c>
      <c r="I12925" t="s">
        <v>14780</v>
      </c>
      <c r="J12925" s="40">
        <v>0</v>
      </c>
      <c r="K12925" s="40">
        <v>1476.19</v>
      </c>
    </row>
    <row r="12926" spans="1:11" x14ac:dyDescent="0.35">
      <c r="A12926">
        <v>32028</v>
      </c>
      <c r="B12926" t="s">
        <v>178</v>
      </c>
      <c r="C12926" s="70">
        <v>0</v>
      </c>
      <c r="D12926" s="70">
        <v>0</v>
      </c>
      <c r="E12926" s="71">
        <v>44866</v>
      </c>
      <c r="F12926" t="s">
        <v>2335</v>
      </c>
      <c r="G12926" t="s">
        <v>2142</v>
      </c>
      <c r="H12926" t="s">
        <v>2334</v>
      </c>
      <c r="I12926" t="s">
        <v>2333</v>
      </c>
      <c r="J12926" s="40">
        <v>0</v>
      </c>
      <c r="K12926" s="40">
        <v>1476.19</v>
      </c>
    </row>
    <row r="12927" spans="1:11" x14ac:dyDescent="0.35">
      <c r="A12927">
        <v>32028</v>
      </c>
      <c r="B12927" t="s">
        <v>178</v>
      </c>
      <c r="C12927" s="70">
        <v>0</v>
      </c>
      <c r="D12927" s="70">
        <v>0</v>
      </c>
      <c r="E12927" s="71">
        <v>44895</v>
      </c>
      <c r="F12927" t="s">
        <v>16879</v>
      </c>
      <c r="G12927" t="s">
        <v>1912</v>
      </c>
      <c r="H12927" t="s">
        <v>3417</v>
      </c>
      <c r="I12927" t="s">
        <v>3417</v>
      </c>
      <c r="J12927" s="40">
        <v>19.440000000000001</v>
      </c>
      <c r="K12927" s="40">
        <v>0</v>
      </c>
    </row>
    <row r="12928" spans="1:11" x14ac:dyDescent="0.35">
      <c r="A12928">
        <v>32028</v>
      </c>
      <c r="B12928" t="s">
        <v>178</v>
      </c>
      <c r="C12928" s="70">
        <v>0</v>
      </c>
      <c r="D12928" s="70">
        <v>0</v>
      </c>
      <c r="E12928" s="71">
        <v>44895</v>
      </c>
      <c r="F12928" t="s">
        <v>4135</v>
      </c>
      <c r="G12928" t="s">
        <v>2247</v>
      </c>
      <c r="H12928" t="s">
        <v>1916</v>
      </c>
      <c r="I12928" t="s">
        <v>1916</v>
      </c>
      <c r="J12928" s="40">
        <v>0</v>
      </c>
      <c r="K12928" s="40">
        <v>14.18</v>
      </c>
    </row>
    <row r="12929" spans="1:11" x14ac:dyDescent="0.35">
      <c r="A12929">
        <v>32028</v>
      </c>
      <c r="B12929" t="s">
        <v>178</v>
      </c>
      <c r="C12929" s="70">
        <v>0</v>
      </c>
      <c r="D12929" s="70">
        <v>0</v>
      </c>
      <c r="E12929" s="71">
        <v>44926</v>
      </c>
      <c r="F12929" t="s">
        <v>3785</v>
      </c>
      <c r="G12929" t="s">
        <v>2247</v>
      </c>
      <c r="H12929" t="s">
        <v>1911</v>
      </c>
      <c r="I12929" t="s">
        <v>1911</v>
      </c>
      <c r="J12929" s="40">
        <v>0</v>
      </c>
      <c r="K12929" s="40">
        <v>47.75</v>
      </c>
    </row>
    <row r="12930" spans="1:11" x14ac:dyDescent="0.35">
      <c r="A12930">
        <v>32029</v>
      </c>
      <c r="B12930" t="s">
        <v>16876</v>
      </c>
      <c r="C12930" s="70">
        <v>0</v>
      </c>
      <c r="D12930" s="70">
        <v>0</v>
      </c>
      <c r="E12930" s="71">
        <v>44736</v>
      </c>
      <c r="F12930" t="s">
        <v>16878</v>
      </c>
      <c r="G12930" t="s">
        <v>15843</v>
      </c>
      <c r="H12930" t="s">
        <v>16877</v>
      </c>
      <c r="J12930" s="40">
        <v>679.84</v>
      </c>
      <c r="K12930" s="40">
        <v>0</v>
      </c>
    </row>
    <row r="12931" spans="1:11" x14ac:dyDescent="0.35">
      <c r="A12931">
        <v>32029</v>
      </c>
      <c r="B12931" t="s">
        <v>16876</v>
      </c>
      <c r="C12931" s="70">
        <v>0</v>
      </c>
      <c r="D12931" s="70">
        <v>0</v>
      </c>
      <c r="E12931" s="71">
        <v>44741</v>
      </c>
      <c r="F12931" t="s">
        <v>14255</v>
      </c>
      <c r="G12931" t="s">
        <v>2142</v>
      </c>
      <c r="H12931" t="s">
        <v>14254</v>
      </c>
      <c r="I12931" t="s">
        <v>14253</v>
      </c>
      <c r="J12931" s="40">
        <v>0</v>
      </c>
      <c r="K12931" s="40">
        <v>678.26</v>
      </c>
    </row>
    <row r="12932" spans="1:11" x14ac:dyDescent="0.35">
      <c r="A12932">
        <v>32029</v>
      </c>
      <c r="B12932" t="s">
        <v>16876</v>
      </c>
      <c r="C12932" s="70">
        <v>0</v>
      </c>
      <c r="D12932" s="70">
        <v>0</v>
      </c>
      <c r="E12932" s="71">
        <v>44742</v>
      </c>
      <c r="F12932" t="s">
        <v>5604</v>
      </c>
      <c r="G12932" t="s">
        <v>2247</v>
      </c>
      <c r="J12932" s="40">
        <v>0</v>
      </c>
      <c r="K12932" s="40">
        <v>1.58</v>
      </c>
    </row>
    <row r="12933" spans="1:11" x14ac:dyDescent="0.35">
      <c r="A12933">
        <v>32030</v>
      </c>
      <c r="B12933" t="s">
        <v>16863</v>
      </c>
      <c r="C12933" s="70">
        <v>0</v>
      </c>
      <c r="D12933" s="70">
        <v>0</v>
      </c>
      <c r="E12933" s="71">
        <v>44805</v>
      </c>
      <c r="F12933" t="s">
        <v>10978</v>
      </c>
      <c r="G12933" t="s">
        <v>2142</v>
      </c>
      <c r="H12933" t="s">
        <v>10977</v>
      </c>
      <c r="I12933" t="s">
        <v>10976</v>
      </c>
      <c r="J12933" s="40">
        <v>0</v>
      </c>
      <c r="K12933" s="40">
        <v>1112.96</v>
      </c>
    </row>
    <row r="12934" spans="1:11" x14ac:dyDescent="0.35">
      <c r="A12934">
        <v>32030</v>
      </c>
      <c r="B12934" t="s">
        <v>16863</v>
      </c>
      <c r="C12934" s="70">
        <v>0</v>
      </c>
      <c r="D12934" s="70">
        <v>0</v>
      </c>
      <c r="E12934" s="71">
        <v>44820</v>
      </c>
      <c r="F12934" t="s">
        <v>16875</v>
      </c>
      <c r="G12934" t="s">
        <v>15843</v>
      </c>
      <c r="H12934" t="s">
        <v>16874</v>
      </c>
      <c r="I12934" t="s">
        <v>16873</v>
      </c>
      <c r="J12934" s="40">
        <v>1087.1099999999999</v>
      </c>
      <c r="K12934" s="40">
        <v>0</v>
      </c>
    </row>
    <row r="12935" spans="1:11" x14ac:dyDescent="0.35">
      <c r="A12935">
        <v>32030</v>
      </c>
      <c r="B12935" t="s">
        <v>16863</v>
      </c>
      <c r="C12935" s="70">
        <v>0</v>
      </c>
      <c r="D12935" s="70">
        <v>0</v>
      </c>
      <c r="E12935" s="71">
        <v>44834</v>
      </c>
      <c r="F12935" t="s">
        <v>4704</v>
      </c>
      <c r="G12935" t="s">
        <v>2247</v>
      </c>
      <c r="H12935" t="s">
        <v>2262</v>
      </c>
      <c r="J12935" s="40">
        <v>25.85</v>
      </c>
      <c r="K12935" s="40">
        <v>0</v>
      </c>
    </row>
    <row r="12936" spans="1:11" x14ac:dyDescent="0.35">
      <c r="A12936">
        <v>32030</v>
      </c>
      <c r="B12936" t="s">
        <v>16863</v>
      </c>
      <c r="C12936" s="70">
        <v>0</v>
      </c>
      <c r="D12936" s="70">
        <v>0</v>
      </c>
      <c r="E12936" s="71">
        <v>44843</v>
      </c>
      <c r="F12936" t="s">
        <v>16872</v>
      </c>
      <c r="G12936" t="s">
        <v>15843</v>
      </c>
      <c r="H12936" t="s">
        <v>16871</v>
      </c>
      <c r="I12936" t="s">
        <v>16870</v>
      </c>
      <c r="J12936" s="40">
        <v>1194.8900000000001</v>
      </c>
      <c r="K12936" s="40">
        <v>0</v>
      </c>
    </row>
    <row r="12937" spans="1:11" x14ac:dyDescent="0.35">
      <c r="A12937">
        <v>32030</v>
      </c>
      <c r="B12937" t="s">
        <v>16863</v>
      </c>
      <c r="C12937" s="70">
        <v>0</v>
      </c>
      <c r="D12937" s="70">
        <v>0</v>
      </c>
      <c r="E12937" s="71">
        <v>44845</v>
      </c>
      <c r="F12937" t="s">
        <v>10968</v>
      </c>
      <c r="G12937" t="s">
        <v>2142</v>
      </c>
      <c r="H12937" t="s">
        <v>10967</v>
      </c>
      <c r="I12937" t="s">
        <v>10966</v>
      </c>
      <c r="J12937" s="40">
        <v>0</v>
      </c>
      <c r="K12937" s="40">
        <v>1176.54</v>
      </c>
    </row>
    <row r="12938" spans="1:11" x14ac:dyDescent="0.35">
      <c r="A12938">
        <v>32030</v>
      </c>
      <c r="B12938" t="s">
        <v>16863</v>
      </c>
      <c r="C12938" s="70">
        <v>0</v>
      </c>
      <c r="D12938" s="70">
        <v>0</v>
      </c>
      <c r="E12938" s="71">
        <v>44865</v>
      </c>
      <c r="F12938" t="s">
        <v>4478</v>
      </c>
      <c r="G12938" t="s">
        <v>2247</v>
      </c>
      <c r="H12938" t="s">
        <v>1919</v>
      </c>
      <c r="I12938" t="s">
        <v>1919</v>
      </c>
      <c r="J12938" s="40">
        <v>0</v>
      </c>
      <c r="K12938" s="40">
        <v>18.350000000000001</v>
      </c>
    </row>
    <row r="12939" spans="1:11" x14ac:dyDescent="0.35">
      <c r="A12939">
        <v>32030</v>
      </c>
      <c r="B12939" t="s">
        <v>16863</v>
      </c>
      <c r="C12939" s="70">
        <v>0</v>
      </c>
      <c r="D12939" s="70">
        <v>0</v>
      </c>
      <c r="E12939" s="71">
        <v>44899</v>
      </c>
      <c r="F12939" t="s">
        <v>16869</v>
      </c>
      <c r="G12939" t="s">
        <v>15843</v>
      </c>
      <c r="H12939" t="s">
        <v>16868</v>
      </c>
      <c r="I12939" t="s">
        <v>16867</v>
      </c>
      <c r="J12939" s="40">
        <v>1523.53</v>
      </c>
      <c r="K12939" s="40">
        <v>0</v>
      </c>
    </row>
    <row r="12940" spans="1:11" x14ac:dyDescent="0.35">
      <c r="A12940">
        <v>32030</v>
      </c>
      <c r="B12940" t="s">
        <v>16863</v>
      </c>
      <c r="C12940" s="70">
        <v>0</v>
      </c>
      <c r="D12940" s="70">
        <v>0</v>
      </c>
      <c r="E12940" s="71">
        <v>44900</v>
      </c>
      <c r="F12940" t="s">
        <v>10959</v>
      </c>
      <c r="G12940" t="s">
        <v>2142</v>
      </c>
      <c r="H12940" t="s">
        <v>10958</v>
      </c>
      <c r="I12940" t="s">
        <v>10957</v>
      </c>
      <c r="J12940" s="40">
        <v>0</v>
      </c>
      <c r="K12940" s="40">
        <v>1520.38</v>
      </c>
    </row>
    <row r="12941" spans="1:11" x14ac:dyDescent="0.35">
      <c r="A12941">
        <v>32030</v>
      </c>
      <c r="B12941" t="s">
        <v>16863</v>
      </c>
      <c r="C12941" s="70">
        <v>0</v>
      </c>
      <c r="D12941" s="70">
        <v>0</v>
      </c>
      <c r="E12941" s="71">
        <v>44915</v>
      </c>
      <c r="F12941" t="s">
        <v>16866</v>
      </c>
      <c r="G12941" t="s">
        <v>15843</v>
      </c>
      <c r="H12941" t="s">
        <v>16865</v>
      </c>
      <c r="I12941" t="s">
        <v>16864</v>
      </c>
      <c r="J12941" s="40">
        <v>1618.91</v>
      </c>
      <c r="K12941" s="40">
        <v>0</v>
      </c>
    </row>
    <row r="12942" spans="1:11" x14ac:dyDescent="0.35">
      <c r="A12942">
        <v>32030</v>
      </c>
      <c r="B12942" t="s">
        <v>16863</v>
      </c>
      <c r="C12942" s="70">
        <v>0</v>
      </c>
      <c r="D12942" s="70">
        <v>0</v>
      </c>
      <c r="E12942" s="71">
        <v>44924</v>
      </c>
      <c r="F12942" t="s">
        <v>10956</v>
      </c>
      <c r="G12942" t="s">
        <v>2142</v>
      </c>
      <c r="H12942" t="s">
        <v>10955</v>
      </c>
      <c r="I12942" t="s">
        <v>10954</v>
      </c>
      <c r="J12942" s="40">
        <v>0</v>
      </c>
      <c r="K12942" s="40">
        <v>1590.48</v>
      </c>
    </row>
    <row r="12943" spans="1:11" x14ac:dyDescent="0.35">
      <c r="A12943">
        <v>32030</v>
      </c>
      <c r="B12943" t="s">
        <v>16863</v>
      </c>
      <c r="C12943" s="70">
        <v>0</v>
      </c>
      <c r="D12943" s="70">
        <v>0</v>
      </c>
      <c r="E12943" s="71">
        <v>44926</v>
      </c>
      <c r="F12943" t="s">
        <v>3645</v>
      </c>
      <c r="G12943" t="s">
        <v>2247</v>
      </c>
      <c r="H12943" t="s">
        <v>1911</v>
      </c>
      <c r="I12943" t="s">
        <v>1911</v>
      </c>
      <c r="J12943" s="40">
        <v>0</v>
      </c>
      <c r="K12943" s="40">
        <v>31.58</v>
      </c>
    </row>
    <row r="12944" spans="1:11" x14ac:dyDescent="0.35">
      <c r="A12944">
        <v>32031</v>
      </c>
      <c r="B12944" t="s">
        <v>16854</v>
      </c>
      <c r="C12944" s="70">
        <v>0</v>
      </c>
      <c r="D12944" s="70">
        <v>0</v>
      </c>
      <c r="E12944" s="71">
        <v>44739</v>
      </c>
      <c r="F12944" t="s">
        <v>12770</v>
      </c>
      <c r="G12944" t="s">
        <v>2142</v>
      </c>
      <c r="H12944" t="s">
        <v>12769</v>
      </c>
      <c r="I12944" t="s">
        <v>12768</v>
      </c>
      <c r="J12944" s="40">
        <v>0</v>
      </c>
      <c r="K12944" s="40">
        <v>3008.61</v>
      </c>
    </row>
    <row r="12945" spans="1:11" x14ac:dyDescent="0.35">
      <c r="A12945">
        <v>32031</v>
      </c>
      <c r="B12945" t="s">
        <v>16854</v>
      </c>
      <c r="C12945" s="70">
        <v>0</v>
      </c>
      <c r="D12945" s="70">
        <v>0</v>
      </c>
      <c r="E12945" s="71">
        <v>44742</v>
      </c>
      <c r="F12945" t="s">
        <v>5749</v>
      </c>
      <c r="G12945" t="s">
        <v>2247</v>
      </c>
      <c r="J12945" s="40">
        <v>88.54</v>
      </c>
      <c r="K12945" s="40">
        <v>0</v>
      </c>
    </row>
    <row r="12946" spans="1:11" x14ac:dyDescent="0.35">
      <c r="A12946">
        <v>32031</v>
      </c>
      <c r="B12946" t="s">
        <v>16854</v>
      </c>
      <c r="C12946" s="70">
        <v>0</v>
      </c>
      <c r="D12946" s="70">
        <v>0</v>
      </c>
      <c r="E12946" s="71">
        <v>44743</v>
      </c>
      <c r="F12946" t="s">
        <v>16862</v>
      </c>
      <c r="G12946" t="s">
        <v>15843</v>
      </c>
      <c r="H12946" t="s">
        <v>16861</v>
      </c>
      <c r="J12946" s="40">
        <v>2898.54</v>
      </c>
      <c r="K12946" s="40">
        <v>0</v>
      </c>
    </row>
    <row r="12947" spans="1:11" x14ac:dyDescent="0.35">
      <c r="A12947">
        <v>32031</v>
      </c>
      <c r="B12947" t="s">
        <v>16854</v>
      </c>
      <c r="C12947" s="70">
        <v>0</v>
      </c>
      <c r="D12947" s="70">
        <v>0</v>
      </c>
      <c r="E12947" s="71">
        <v>44773</v>
      </c>
      <c r="F12947" t="s">
        <v>5444</v>
      </c>
      <c r="G12947" t="s">
        <v>2247</v>
      </c>
      <c r="J12947" s="40">
        <v>21.53</v>
      </c>
      <c r="K12947" s="40">
        <v>0</v>
      </c>
    </row>
    <row r="12948" spans="1:11" x14ac:dyDescent="0.35">
      <c r="A12948">
        <v>32031</v>
      </c>
      <c r="B12948" t="s">
        <v>16854</v>
      </c>
      <c r="C12948" s="70">
        <v>0</v>
      </c>
      <c r="D12948" s="70">
        <v>0</v>
      </c>
      <c r="E12948" s="71">
        <v>44802</v>
      </c>
      <c r="F12948" t="s">
        <v>12757</v>
      </c>
      <c r="G12948" t="s">
        <v>2142</v>
      </c>
      <c r="H12948" t="s">
        <v>12756</v>
      </c>
      <c r="I12948" t="s">
        <v>12755</v>
      </c>
      <c r="J12948" s="40">
        <v>0</v>
      </c>
      <c r="K12948" s="40">
        <v>9202.31</v>
      </c>
    </row>
    <row r="12949" spans="1:11" x14ac:dyDescent="0.35">
      <c r="A12949">
        <v>32031</v>
      </c>
      <c r="B12949" t="s">
        <v>16854</v>
      </c>
      <c r="C12949" s="70">
        <v>0</v>
      </c>
      <c r="D12949" s="70">
        <v>0</v>
      </c>
      <c r="E12949" s="71">
        <v>44804</v>
      </c>
      <c r="F12949" t="s">
        <v>4973</v>
      </c>
      <c r="G12949" t="s">
        <v>2247</v>
      </c>
      <c r="H12949" t="s">
        <v>2265</v>
      </c>
      <c r="J12949" s="40">
        <v>764.67</v>
      </c>
      <c r="K12949" s="40">
        <v>0</v>
      </c>
    </row>
    <row r="12950" spans="1:11" x14ac:dyDescent="0.35">
      <c r="A12950">
        <v>32031</v>
      </c>
      <c r="B12950" t="s">
        <v>16854</v>
      </c>
      <c r="C12950" s="70">
        <v>0</v>
      </c>
      <c r="D12950" s="70">
        <v>0</v>
      </c>
      <c r="E12950" s="71">
        <v>44832</v>
      </c>
      <c r="F12950" t="s">
        <v>16860</v>
      </c>
      <c r="G12950" t="s">
        <v>15843</v>
      </c>
      <c r="H12950" t="s">
        <v>16859</v>
      </c>
      <c r="I12950" t="s">
        <v>16858</v>
      </c>
      <c r="J12950" s="40">
        <v>7972.33</v>
      </c>
      <c r="K12950" s="40">
        <v>0</v>
      </c>
    </row>
    <row r="12951" spans="1:11" x14ac:dyDescent="0.35">
      <c r="A12951">
        <v>32031</v>
      </c>
      <c r="B12951" t="s">
        <v>16854</v>
      </c>
      <c r="C12951" s="70">
        <v>0</v>
      </c>
      <c r="D12951" s="70">
        <v>0</v>
      </c>
      <c r="E12951" s="71">
        <v>44834</v>
      </c>
      <c r="F12951" t="s">
        <v>4838</v>
      </c>
      <c r="G12951" t="s">
        <v>2247</v>
      </c>
      <c r="H12951" t="s">
        <v>2262</v>
      </c>
      <c r="J12951" s="40">
        <v>465.31</v>
      </c>
      <c r="K12951" s="40">
        <v>0</v>
      </c>
    </row>
    <row r="12952" spans="1:11" x14ac:dyDescent="0.35">
      <c r="A12952">
        <v>32031</v>
      </c>
      <c r="B12952" t="s">
        <v>16854</v>
      </c>
      <c r="C12952" s="70">
        <v>0</v>
      </c>
      <c r="D12952" s="70">
        <v>0</v>
      </c>
      <c r="E12952" s="71">
        <v>44847</v>
      </c>
      <c r="F12952" t="s">
        <v>12751</v>
      </c>
      <c r="G12952" t="s">
        <v>2142</v>
      </c>
      <c r="H12952" t="s">
        <v>12750</v>
      </c>
      <c r="I12952" t="s">
        <v>12749</v>
      </c>
      <c r="J12952" s="40">
        <v>0</v>
      </c>
      <c r="K12952" s="40">
        <v>2463.9299999999998</v>
      </c>
    </row>
    <row r="12953" spans="1:11" x14ac:dyDescent="0.35">
      <c r="A12953">
        <v>32031</v>
      </c>
      <c r="B12953" t="s">
        <v>16854</v>
      </c>
      <c r="C12953" s="70">
        <v>0</v>
      </c>
      <c r="D12953" s="70">
        <v>0</v>
      </c>
      <c r="E12953" s="71">
        <v>44859</v>
      </c>
      <c r="F12953" t="s">
        <v>16857</v>
      </c>
      <c r="G12953" t="s">
        <v>15843</v>
      </c>
      <c r="H12953" t="s">
        <v>16856</v>
      </c>
      <c r="I12953" t="s">
        <v>16855</v>
      </c>
      <c r="J12953" s="40">
        <v>2586.58</v>
      </c>
      <c r="K12953" s="40">
        <v>0</v>
      </c>
    </row>
    <row r="12954" spans="1:11" x14ac:dyDescent="0.35">
      <c r="A12954">
        <v>32031</v>
      </c>
      <c r="B12954" t="s">
        <v>16854</v>
      </c>
      <c r="C12954" s="70">
        <v>0</v>
      </c>
      <c r="D12954" s="70">
        <v>0</v>
      </c>
      <c r="E12954" s="71">
        <v>44865</v>
      </c>
      <c r="F12954" t="s">
        <v>4313</v>
      </c>
      <c r="G12954" t="s">
        <v>2247</v>
      </c>
      <c r="H12954" t="s">
        <v>1919</v>
      </c>
      <c r="I12954" t="s">
        <v>1919</v>
      </c>
      <c r="J12954" s="40">
        <v>0</v>
      </c>
      <c r="K12954" s="40">
        <v>122.65</v>
      </c>
    </row>
    <row r="12955" spans="1:11" x14ac:dyDescent="0.35">
      <c r="A12955">
        <v>32032</v>
      </c>
      <c r="B12955" t="s">
        <v>16851</v>
      </c>
      <c r="C12955" s="70">
        <v>0</v>
      </c>
      <c r="D12955" s="70">
        <v>0</v>
      </c>
      <c r="E12955" s="71">
        <v>44735</v>
      </c>
      <c r="F12955" t="s">
        <v>8150</v>
      </c>
      <c r="G12955" t="s">
        <v>2142</v>
      </c>
      <c r="H12955" t="s">
        <v>8149</v>
      </c>
      <c r="I12955" t="s">
        <v>8148</v>
      </c>
      <c r="J12955" s="40">
        <v>0</v>
      </c>
      <c r="K12955" s="40">
        <v>26000.12</v>
      </c>
    </row>
    <row r="12956" spans="1:11" x14ac:dyDescent="0.35">
      <c r="A12956">
        <v>32032</v>
      </c>
      <c r="B12956" t="s">
        <v>16851</v>
      </c>
      <c r="C12956" s="70">
        <v>0</v>
      </c>
      <c r="D12956" s="70">
        <v>0</v>
      </c>
      <c r="E12956" s="71">
        <v>44742</v>
      </c>
      <c r="F12956" t="s">
        <v>5783</v>
      </c>
      <c r="G12956" t="s">
        <v>2247</v>
      </c>
      <c r="J12956" s="40">
        <v>0</v>
      </c>
      <c r="K12956" s="40">
        <v>0</v>
      </c>
    </row>
    <row r="12957" spans="1:11" x14ac:dyDescent="0.35">
      <c r="A12957">
        <v>32032</v>
      </c>
      <c r="B12957" t="s">
        <v>16851</v>
      </c>
      <c r="C12957" s="70">
        <v>0</v>
      </c>
      <c r="D12957" s="70">
        <v>0</v>
      </c>
      <c r="E12957" s="71">
        <v>44743</v>
      </c>
      <c r="F12957" t="s">
        <v>16853</v>
      </c>
      <c r="G12957" t="s">
        <v>15843</v>
      </c>
      <c r="H12957" t="s">
        <v>16852</v>
      </c>
      <c r="J12957" s="40">
        <v>26000.12</v>
      </c>
      <c r="K12957" s="40">
        <v>0</v>
      </c>
    </row>
    <row r="12958" spans="1:11" x14ac:dyDescent="0.35">
      <c r="A12958">
        <v>32032</v>
      </c>
      <c r="B12958" t="s">
        <v>16851</v>
      </c>
      <c r="C12958" s="70">
        <v>0</v>
      </c>
      <c r="D12958" s="70">
        <v>0</v>
      </c>
      <c r="E12958" s="71">
        <v>44773</v>
      </c>
      <c r="F12958" t="s">
        <v>5485</v>
      </c>
      <c r="G12958" t="s">
        <v>2247</v>
      </c>
      <c r="J12958" s="40">
        <v>0</v>
      </c>
      <c r="K12958" s="40">
        <v>0</v>
      </c>
    </row>
    <row r="12959" spans="1:11" x14ac:dyDescent="0.35">
      <c r="A12959">
        <v>32033</v>
      </c>
      <c r="B12959" t="s">
        <v>16848</v>
      </c>
      <c r="C12959" s="70">
        <v>0</v>
      </c>
      <c r="D12959" s="70">
        <v>0</v>
      </c>
      <c r="E12959" s="71">
        <v>44713</v>
      </c>
      <c r="F12959" t="s">
        <v>16139</v>
      </c>
      <c r="G12959" t="s">
        <v>2142</v>
      </c>
      <c r="H12959" t="s">
        <v>14522</v>
      </c>
      <c r="I12959" t="s">
        <v>14521</v>
      </c>
      <c r="J12959" s="40">
        <v>0</v>
      </c>
      <c r="K12959" s="40">
        <v>20000</v>
      </c>
    </row>
    <row r="12960" spans="1:11" x14ac:dyDescent="0.35">
      <c r="A12960">
        <v>32033</v>
      </c>
      <c r="B12960" t="s">
        <v>16848</v>
      </c>
      <c r="C12960" s="70">
        <v>0</v>
      </c>
      <c r="D12960" s="70">
        <v>0</v>
      </c>
      <c r="E12960" s="71">
        <v>44742</v>
      </c>
      <c r="F12960" t="s">
        <v>5782</v>
      </c>
      <c r="G12960" t="s">
        <v>2247</v>
      </c>
      <c r="J12960" s="40">
        <v>0</v>
      </c>
      <c r="K12960" s="40">
        <v>0</v>
      </c>
    </row>
    <row r="12961" spans="1:11" x14ac:dyDescent="0.35">
      <c r="A12961">
        <v>32033</v>
      </c>
      <c r="B12961" t="s">
        <v>16848</v>
      </c>
      <c r="C12961" s="70">
        <v>0</v>
      </c>
      <c r="D12961" s="70">
        <v>0</v>
      </c>
      <c r="E12961" s="71">
        <v>44773</v>
      </c>
      <c r="F12961" t="s">
        <v>5484</v>
      </c>
      <c r="G12961" t="s">
        <v>2247</v>
      </c>
      <c r="J12961" s="40">
        <v>0</v>
      </c>
      <c r="K12961" s="40">
        <v>0</v>
      </c>
    </row>
    <row r="12962" spans="1:11" x14ac:dyDescent="0.35">
      <c r="A12962">
        <v>32033</v>
      </c>
      <c r="B12962" t="s">
        <v>16848</v>
      </c>
      <c r="C12962" s="70">
        <v>0</v>
      </c>
      <c r="D12962" s="70">
        <v>0</v>
      </c>
      <c r="E12962" s="71">
        <v>44795</v>
      </c>
      <c r="F12962" t="s">
        <v>16850</v>
      </c>
      <c r="G12962" t="s">
        <v>15843</v>
      </c>
      <c r="H12962" t="s">
        <v>16849</v>
      </c>
      <c r="J12962" s="40">
        <v>20000</v>
      </c>
      <c r="K12962" s="40">
        <v>0</v>
      </c>
    </row>
    <row r="12963" spans="1:11" x14ac:dyDescent="0.35">
      <c r="A12963">
        <v>32033</v>
      </c>
      <c r="B12963" t="s">
        <v>16848</v>
      </c>
      <c r="C12963" s="70">
        <v>0</v>
      </c>
      <c r="D12963" s="70">
        <v>0</v>
      </c>
      <c r="E12963" s="71">
        <v>44804</v>
      </c>
      <c r="F12963" t="s">
        <v>5014</v>
      </c>
      <c r="G12963" t="s">
        <v>2247</v>
      </c>
      <c r="H12963" t="s">
        <v>2265</v>
      </c>
      <c r="J12963" s="40">
        <v>0</v>
      </c>
      <c r="K12963" s="40">
        <v>0</v>
      </c>
    </row>
    <row r="12964" spans="1:11" x14ac:dyDescent="0.35">
      <c r="A12964">
        <v>32034</v>
      </c>
      <c r="B12964" t="s">
        <v>16844</v>
      </c>
      <c r="C12964" s="70">
        <v>0</v>
      </c>
      <c r="D12964" s="70">
        <v>0</v>
      </c>
      <c r="E12964" s="71">
        <v>44725</v>
      </c>
      <c r="F12964" t="s">
        <v>16128</v>
      </c>
      <c r="G12964" t="s">
        <v>2142</v>
      </c>
      <c r="H12964" t="s">
        <v>14519</v>
      </c>
      <c r="I12964" t="s">
        <v>14518</v>
      </c>
      <c r="J12964" s="40">
        <v>0</v>
      </c>
      <c r="K12964" s="40">
        <v>23500</v>
      </c>
    </row>
    <row r="12965" spans="1:11" x14ac:dyDescent="0.35">
      <c r="A12965">
        <v>32034</v>
      </c>
      <c r="B12965" t="s">
        <v>16844</v>
      </c>
      <c r="C12965" s="70">
        <v>0</v>
      </c>
      <c r="D12965" s="70">
        <v>0</v>
      </c>
      <c r="E12965" s="71">
        <v>44742</v>
      </c>
      <c r="F12965" t="s">
        <v>5781</v>
      </c>
      <c r="G12965" t="s">
        <v>2247</v>
      </c>
      <c r="J12965" s="40">
        <v>0</v>
      </c>
      <c r="K12965" s="40">
        <v>0</v>
      </c>
    </row>
    <row r="12966" spans="1:11" x14ac:dyDescent="0.35">
      <c r="A12966">
        <v>32034</v>
      </c>
      <c r="B12966" t="s">
        <v>16844</v>
      </c>
      <c r="C12966" s="70">
        <v>0</v>
      </c>
      <c r="D12966" s="70">
        <v>0</v>
      </c>
      <c r="E12966" s="71">
        <v>44773</v>
      </c>
      <c r="F12966" t="s">
        <v>5483</v>
      </c>
      <c r="G12966" t="s">
        <v>2247</v>
      </c>
      <c r="J12966" s="40">
        <v>0</v>
      </c>
      <c r="K12966" s="40">
        <v>0</v>
      </c>
    </row>
    <row r="12967" spans="1:11" x14ac:dyDescent="0.35">
      <c r="A12967">
        <v>32034</v>
      </c>
      <c r="B12967" t="s">
        <v>16844</v>
      </c>
      <c r="C12967" s="70">
        <v>0</v>
      </c>
      <c r="D12967" s="70">
        <v>0</v>
      </c>
      <c r="E12967" s="71">
        <v>44804</v>
      </c>
      <c r="F12967" t="s">
        <v>5013</v>
      </c>
      <c r="G12967" t="s">
        <v>2247</v>
      </c>
      <c r="H12967" t="s">
        <v>2265</v>
      </c>
      <c r="J12967" s="40">
        <v>0</v>
      </c>
      <c r="K12967" s="40">
        <v>0</v>
      </c>
    </row>
    <row r="12968" spans="1:11" x14ac:dyDescent="0.35">
      <c r="A12968">
        <v>32034</v>
      </c>
      <c r="B12968" t="s">
        <v>16844</v>
      </c>
      <c r="C12968" s="70">
        <v>0</v>
      </c>
      <c r="D12968" s="70">
        <v>0</v>
      </c>
      <c r="E12968" s="71">
        <v>44834</v>
      </c>
      <c r="F12968" t="s">
        <v>4890</v>
      </c>
      <c r="G12968" t="s">
        <v>2247</v>
      </c>
      <c r="H12968" t="s">
        <v>2262</v>
      </c>
      <c r="J12968" s="40">
        <v>0</v>
      </c>
      <c r="K12968" s="40">
        <v>0</v>
      </c>
    </row>
    <row r="12969" spans="1:11" x14ac:dyDescent="0.35">
      <c r="A12969">
        <v>32034</v>
      </c>
      <c r="B12969" t="s">
        <v>16844</v>
      </c>
      <c r="C12969" s="70">
        <v>0</v>
      </c>
      <c r="D12969" s="70">
        <v>0</v>
      </c>
      <c r="E12969" s="71">
        <v>44865</v>
      </c>
      <c r="F12969" t="s">
        <v>4372</v>
      </c>
      <c r="G12969" t="s">
        <v>2247</v>
      </c>
      <c r="H12969" t="s">
        <v>1919</v>
      </c>
      <c r="I12969" t="s">
        <v>1919</v>
      </c>
      <c r="J12969" s="40">
        <v>0</v>
      </c>
      <c r="K12969" s="40">
        <v>0</v>
      </c>
    </row>
    <row r="12970" spans="1:11" x14ac:dyDescent="0.35">
      <c r="A12970">
        <v>32034</v>
      </c>
      <c r="B12970" t="s">
        <v>16844</v>
      </c>
      <c r="C12970" s="70">
        <v>0</v>
      </c>
      <c r="D12970" s="70">
        <v>0</v>
      </c>
      <c r="E12970" s="71">
        <v>44868</v>
      </c>
      <c r="F12970" t="s">
        <v>16847</v>
      </c>
      <c r="G12970" t="s">
        <v>15843</v>
      </c>
      <c r="H12970" t="s">
        <v>16846</v>
      </c>
      <c r="I12970" t="s">
        <v>16845</v>
      </c>
      <c r="J12970" s="40">
        <v>23500</v>
      </c>
      <c r="K12970" s="40">
        <v>0</v>
      </c>
    </row>
    <row r="12971" spans="1:11" x14ac:dyDescent="0.35">
      <c r="A12971">
        <v>32034</v>
      </c>
      <c r="B12971" t="s">
        <v>16844</v>
      </c>
      <c r="C12971" s="70">
        <v>0</v>
      </c>
      <c r="D12971" s="70">
        <v>0</v>
      </c>
      <c r="E12971" s="71">
        <v>44895</v>
      </c>
      <c r="F12971" t="s">
        <v>4199</v>
      </c>
      <c r="G12971" t="s">
        <v>2247</v>
      </c>
      <c r="H12971" t="s">
        <v>1916</v>
      </c>
      <c r="I12971" t="s">
        <v>1916</v>
      </c>
      <c r="J12971" s="40">
        <v>0</v>
      </c>
      <c r="K12971" s="40">
        <v>0</v>
      </c>
    </row>
    <row r="12972" spans="1:11" x14ac:dyDescent="0.35">
      <c r="A12972">
        <v>32035</v>
      </c>
      <c r="B12972" t="s">
        <v>16822</v>
      </c>
      <c r="C12972" s="70">
        <v>0</v>
      </c>
      <c r="D12972" s="70">
        <v>0</v>
      </c>
      <c r="E12972" s="71">
        <v>44712</v>
      </c>
      <c r="F12972" t="s">
        <v>8578</v>
      </c>
      <c r="G12972" t="s">
        <v>2142</v>
      </c>
      <c r="H12972" t="s">
        <v>8577</v>
      </c>
      <c r="I12972" t="s">
        <v>8576</v>
      </c>
      <c r="J12972" s="40">
        <v>0</v>
      </c>
      <c r="K12972" s="40">
        <v>2500</v>
      </c>
    </row>
    <row r="12973" spans="1:11" x14ac:dyDescent="0.35">
      <c r="A12973">
        <v>32035</v>
      </c>
      <c r="B12973" t="s">
        <v>16822</v>
      </c>
      <c r="C12973" s="70">
        <v>0</v>
      </c>
      <c r="D12973" s="70">
        <v>0</v>
      </c>
      <c r="E12973" s="71">
        <v>44741</v>
      </c>
      <c r="F12973" t="s">
        <v>8575</v>
      </c>
      <c r="G12973" t="s">
        <v>2142</v>
      </c>
      <c r="H12973" t="s">
        <v>8574</v>
      </c>
      <c r="I12973" t="s">
        <v>8573</v>
      </c>
      <c r="J12973" s="40">
        <v>0</v>
      </c>
      <c r="K12973" s="40">
        <v>2500</v>
      </c>
    </row>
    <row r="12974" spans="1:11" x14ac:dyDescent="0.35">
      <c r="A12974">
        <v>32035</v>
      </c>
      <c r="B12974" t="s">
        <v>16822</v>
      </c>
      <c r="C12974" s="70">
        <v>0</v>
      </c>
      <c r="D12974" s="70">
        <v>0</v>
      </c>
      <c r="E12974" s="71">
        <v>44742</v>
      </c>
      <c r="F12974" t="s">
        <v>5780</v>
      </c>
      <c r="G12974" t="s">
        <v>2247</v>
      </c>
      <c r="J12974" s="40">
        <v>0</v>
      </c>
      <c r="K12974" s="40">
        <v>0</v>
      </c>
    </row>
    <row r="12975" spans="1:11" x14ac:dyDescent="0.35">
      <c r="A12975">
        <v>32035</v>
      </c>
      <c r="B12975" t="s">
        <v>16822</v>
      </c>
      <c r="C12975" s="70">
        <v>0</v>
      </c>
      <c r="D12975" s="70">
        <v>0</v>
      </c>
      <c r="E12975" s="71">
        <v>44754</v>
      </c>
      <c r="F12975" t="s">
        <v>16843</v>
      </c>
      <c r="G12975" t="s">
        <v>15843</v>
      </c>
      <c r="H12975" t="s">
        <v>16842</v>
      </c>
      <c r="I12975" t="s">
        <v>16841</v>
      </c>
      <c r="J12975" s="40">
        <v>5000</v>
      </c>
      <c r="K12975" s="40">
        <v>0</v>
      </c>
    </row>
    <row r="12976" spans="1:11" x14ac:dyDescent="0.35">
      <c r="A12976">
        <v>32035</v>
      </c>
      <c r="B12976" t="s">
        <v>16822</v>
      </c>
      <c r="C12976" s="70">
        <v>0</v>
      </c>
      <c r="D12976" s="70">
        <v>0</v>
      </c>
      <c r="E12976" s="71">
        <v>44773</v>
      </c>
      <c r="F12976" t="s">
        <v>5482</v>
      </c>
      <c r="G12976" t="s">
        <v>2247</v>
      </c>
      <c r="J12976" s="40">
        <v>0</v>
      </c>
      <c r="K12976" s="40">
        <v>0</v>
      </c>
    </row>
    <row r="12977" spans="1:11" x14ac:dyDescent="0.35">
      <c r="A12977">
        <v>32035</v>
      </c>
      <c r="B12977" t="s">
        <v>16822</v>
      </c>
      <c r="C12977" s="70">
        <v>0</v>
      </c>
      <c r="D12977" s="70">
        <v>0</v>
      </c>
      <c r="E12977" s="71">
        <v>44777</v>
      </c>
      <c r="F12977" t="s">
        <v>8572</v>
      </c>
      <c r="G12977" t="s">
        <v>2142</v>
      </c>
      <c r="H12977" t="s">
        <v>8571</v>
      </c>
      <c r="I12977" t="s">
        <v>7043</v>
      </c>
      <c r="J12977" s="40">
        <v>0</v>
      </c>
      <c r="K12977" s="40">
        <v>2500</v>
      </c>
    </row>
    <row r="12978" spans="1:11" x14ac:dyDescent="0.35">
      <c r="A12978">
        <v>32035</v>
      </c>
      <c r="B12978" t="s">
        <v>16822</v>
      </c>
      <c r="C12978" s="70">
        <v>0</v>
      </c>
      <c r="D12978" s="70">
        <v>0</v>
      </c>
      <c r="E12978" s="71">
        <v>44795</v>
      </c>
      <c r="F12978" t="s">
        <v>16840</v>
      </c>
      <c r="G12978" t="s">
        <v>15843</v>
      </c>
      <c r="H12978" t="s">
        <v>16839</v>
      </c>
      <c r="J12978" s="40">
        <v>2500</v>
      </c>
      <c r="K12978" s="40">
        <v>0</v>
      </c>
    </row>
    <row r="12979" spans="1:11" x14ac:dyDescent="0.35">
      <c r="A12979">
        <v>32035</v>
      </c>
      <c r="B12979" t="s">
        <v>16822</v>
      </c>
      <c r="C12979" s="70">
        <v>0</v>
      </c>
      <c r="D12979" s="70">
        <v>0</v>
      </c>
      <c r="E12979" s="71">
        <v>44804</v>
      </c>
      <c r="F12979" t="s">
        <v>5012</v>
      </c>
      <c r="G12979" t="s">
        <v>2247</v>
      </c>
      <c r="H12979" t="s">
        <v>2265</v>
      </c>
      <c r="J12979" s="40">
        <v>0</v>
      </c>
      <c r="K12979" s="40">
        <v>0</v>
      </c>
    </row>
    <row r="12980" spans="1:11" x14ac:dyDescent="0.35">
      <c r="A12980">
        <v>32035</v>
      </c>
      <c r="B12980" t="s">
        <v>16822</v>
      </c>
      <c r="C12980" s="70">
        <v>0</v>
      </c>
      <c r="D12980" s="70">
        <v>0</v>
      </c>
      <c r="E12980" s="71">
        <v>44805</v>
      </c>
      <c r="F12980" t="s">
        <v>8569</v>
      </c>
      <c r="G12980" t="s">
        <v>2142</v>
      </c>
      <c r="H12980" t="s">
        <v>8568</v>
      </c>
      <c r="I12980" t="s">
        <v>8567</v>
      </c>
      <c r="J12980" s="40">
        <v>0</v>
      </c>
      <c r="K12980" s="40">
        <v>2535</v>
      </c>
    </row>
    <row r="12981" spans="1:11" x14ac:dyDescent="0.35">
      <c r="A12981">
        <v>32035</v>
      </c>
      <c r="B12981" t="s">
        <v>16822</v>
      </c>
      <c r="C12981" s="70">
        <v>0</v>
      </c>
      <c r="D12981" s="70">
        <v>0</v>
      </c>
      <c r="E12981" s="71">
        <v>44813</v>
      </c>
      <c r="F12981" t="s">
        <v>16838</v>
      </c>
      <c r="G12981" t="s">
        <v>1907</v>
      </c>
      <c r="H12981" t="s">
        <v>16837</v>
      </c>
      <c r="J12981" s="40">
        <v>0</v>
      </c>
      <c r="K12981" s="40">
        <v>2425</v>
      </c>
    </row>
    <row r="12982" spans="1:11" x14ac:dyDescent="0.35">
      <c r="A12982">
        <v>32035</v>
      </c>
      <c r="B12982" t="s">
        <v>16822</v>
      </c>
      <c r="C12982" s="70">
        <v>0</v>
      </c>
      <c r="D12982" s="70">
        <v>0</v>
      </c>
      <c r="E12982" s="71">
        <v>44823</v>
      </c>
      <c r="F12982" t="s">
        <v>16836</v>
      </c>
      <c r="G12982" t="s">
        <v>15843</v>
      </c>
      <c r="H12982" t="s">
        <v>16835</v>
      </c>
      <c r="I12982" t="s">
        <v>16834</v>
      </c>
      <c r="J12982" s="40">
        <v>2535</v>
      </c>
      <c r="K12982" s="40">
        <v>0</v>
      </c>
    </row>
    <row r="12983" spans="1:11" x14ac:dyDescent="0.35">
      <c r="A12983">
        <v>32035</v>
      </c>
      <c r="B12983" t="s">
        <v>16822</v>
      </c>
      <c r="C12983" s="70">
        <v>0</v>
      </c>
      <c r="D12983" s="70">
        <v>0</v>
      </c>
      <c r="E12983" s="71">
        <v>44834</v>
      </c>
      <c r="F12983" t="s">
        <v>4889</v>
      </c>
      <c r="G12983" t="s">
        <v>2247</v>
      </c>
      <c r="H12983" t="s">
        <v>2262</v>
      </c>
      <c r="J12983" s="40">
        <v>0</v>
      </c>
      <c r="K12983" s="40">
        <v>0</v>
      </c>
    </row>
    <row r="12984" spans="1:11" x14ac:dyDescent="0.35">
      <c r="A12984">
        <v>32035</v>
      </c>
      <c r="B12984" t="s">
        <v>16822</v>
      </c>
      <c r="C12984" s="70">
        <v>0</v>
      </c>
      <c r="D12984" s="70">
        <v>0</v>
      </c>
      <c r="E12984" s="71">
        <v>44837</v>
      </c>
      <c r="F12984" t="s">
        <v>8565</v>
      </c>
      <c r="G12984" t="s">
        <v>2142</v>
      </c>
      <c r="H12984" t="s">
        <v>8564</v>
      </c>
      <c r="I12984" t="s">
        <v>8563</v>
      </c>
      <c r="J12984" s="40">
        <v>0</v>
      </c>
      <c r="K12984" s="40">
        <v>2535</v>
      </c>
    </row>
    <row r="12985" spans="1:11" x14ac:dyDescent="0.35">
      <c r="A12985">
        <v>32035</v>
      </c>
      <c r="B12985" t="s">
        <v>16822</v>
      </c>
      <c r="C12985" s="70">
        <v>0</v>
      </c>
      <c r="D12985" s="70">
        <v>0</v>
      </c>
      <c r="E12985" s="71">
        <v>44841</v>
      </c>
      <c r="F12985" t="s">
        <v>16833</v>
      </c>
      <c r="G12985" t="s">
        <v>15843</v>
      </c>
      <c r="H12985" t="s">
        <v>16832</v>
      </c>
      <c r="I12985" t="s">
        <v>7042</v>
      </c>
      <c r="J12985" s="40">
        <v>2500</v>
      </c>
      <c r="K12985" s="40">
        <v>0</v>
      </c>
    </row>
    <row r="12986" spans="1:11" x14ac:dyDescent="0.35">
      <c r="A12986">
        <v>32035</v>
      </c>
      <c r="B12986" t="s">
        <v>16822</v>
      </c>
      <c r="C12986" s="70">
        <v>0</v>
      </c>
      <c r="D12986" s="70">
        <v>0</v>
      </c>
      <c r="E12986" s="71">
        <v>44841</v>
      </c>
      <c r="F12986" t="s">
        <v>7044</v>
      </c>
      <c r="G12986" t="s">
        <v>1907</v>
      </c>
      <c r="H12986" t="s">
        <v>7043</v>
      </c>
      <c r="I12986" t="s">
        <v>7042</v>
      </c>
      <c r="J12986" s="40">
        <v>0</v>
      </c>
      <c r="K12986" s="40">
        <v>75</v>
      </c>
    </row>
    <row r="12987" spans="1:11" x14ac:dyDescent="0.35">
      <c r="A12987">
        <v>32035</v>
      </c>
      <c r="B12987" t="s">
        <v>16822</v>
      </c>
      <c r="C12987" s="70">
        <v>0</v>
      </c>
      <c r="D12987" s="70">
        <v>0</v>
      </c>
      <c r="E12987" s="71">
        <v>44865</v>
      </c>
      <c r="F12987" t="s">
        <v>8562</v>
      </c>
      <c r="G12987" t="s">
        <v>2142</v>
      </c>
      <c r="H12987" t="s">
        <v>8561</v>
      </c>
      <c r="I12987" t="s">
        <v>8560</v>
      </c>
      <c r="J12987" s="40">
        <v>0</v>
      </c>
      <c r="K12987" s="40">
        <v>2535</v>
      </c>
    </row>
    <row r="12988" spans="1:11" x14ac:dyDescent="0.35">
      <c r="A12988">
        <v>32035</v>
      </c>
      <c r="B12988" t="s">
        <v>16822</v>
      </c>
      <c r="C12988" s="70">
        <v>0</v>
      </c>
      <c r="D12988" s="70">
        <v>0</v>
      </c>
      <c r="E12988" s="71">
        <v>44865</v>
      </c>
      <c r="F12988" t="s">
        <v>4371</v>
      </c>
      <c r="G12988" t="s">
        <v>2247</v>
      </c>
      <c r="H12988" t="s">
        <v>1919</v>
      </c>
      <c r="I12988" t="s">
        <v>1919</v>
      </c>
      <c r="J12988" s="40">
        <v>0</v>
      </c>
      <c r="K12988" s="40">
        <v>0</v>
      </c>
    </row>
    <row r="12989" spans="1:11" x14ac:dyDescent="0.35">
      <c r="A12989">
        <v>32035</v>
      </c>
      <c r="B12989" t="s">
        <v>16822</v>
      </c>
      <c r="C12989" s="70">
        <v>0</v>
      </c>
      <c r="D12989" s="70">
        <v>0</v>
      </c>
      <c r="E12989" s="71">
        <v>44868</v>
      </c>
      <c r="F12989" t="s">
        <v>16831</v>
      </c>
      <c r="G12989" t="s">
        <v>15843</v>
      </c>
      <c r="H12989" t="s">
        <v>16830</v>
      </c>
      <c r="I12989" t="s">
        <v>16829</v>
      </c>
      <c r="J12989" s="40">
        <v>2535</v>
      </c>
      <c r="K12989" s="40">
        <v>0</v>
      </c>
    </row>
    <row r="12990" spans="1:11" x14ac:dyDescent="0.35">
      <c r="A12990">
        <v>32035</v>
      </c>
      <c r="B12990" t="s">
        <v>16822</v>
      </c>
      <c r="C12990" s="70">
        <v>0</v>
      </c>
      <c r="D12990" s="70">
        <v>0</v>
      </c>
      <c r="E12990" s="71">
        <v>44888</v>
      </c>
      <c r="F12990" t="s">
        <v>16828</v>
      </c>
      <c r="G12990" t="s">
        <v>15843</v>
      </c>
      <c r="H12990" t="s">
        <v>16827</v>
      </c>
      <c r="I12990" t="s">
        <v>16826</v>
      </c>
      <c r="J12990" s="40">
        <v>2535</v>
      </c>
      <c r="K12990" s="40">
        <v>0</v>
      </c>
    </row>
    <row r="12991" spans="1:11" x14ac:dyDescent="0.35">
      <c r="A12991">
        <v>32035</v>
      </c>
      <c r="B12991" t="s">
        <v>16822</v>
      </c>
      <c r="C12991" s="70">
        <v>0</v>
      </c>
      <c r="D12991" s="70">
        <v>0</v>
      </c>
      <c r="E12991" s="71">
        <v>44895</v>
      </c>
      <c r="F12991" t="s">
        <v>4198</v>
      </c>
      <c r="G12991" t="s">
        <v>2247</v>
      </c>
      <c r="H12991" t="s">
        <v>1916</v>
      </c>
      <c r="I12991" t="s">
        <v>1916</v>
      </c>
      <c r="J12991" s="40">
        <v>0</v>
      </c>
      <c r="K12991" s="40">
        <v>0</v>
      </c>
    </row>
    <row r="12992" spans="1:11" x14ac:dyDescent="0.35">
      <c r="A12992">
        <v>32035</v>
      </c>
      <c r="B12992" t="s">
        <v>16822</v>
      </c>
      <c r="C12992" s="70">
        <v>0</v>
      </c>
      <c r="D12992" s="70">
        <v>0</v>
      </c>
      <c r="E12992" s="71">
        <v>44896</v>
      </c>
      <c r="F12992" t="s">
        <v>8559</v>
      </c>
      <c r="G12992" t="s">
        <v>2142</v>
      </c>
      <c r="H12992" t="s">
        <v>8558</v>
      </c>
      <c r="I12992" t="s">
        <v>8557</v>
      </c>
      <c r="J12992" s="40">
        <v>0</v>
      </c>
      <c r="K12992" s="40">
        <v>2535</v>
      </c>
    </row>
    <row r="12993" spans="1:11" x14ac:dyDescent="0.35">
      <c r="A12993">
        <v>32035</v>
      </c>
      <c r="B12993" t="s">
        <v>16822</v>
      </c>
      <c r="C12993" s="70">
        <v>0</v>
      </c>
      <c r="D12993" s="70">
        <v>0</v>
      </c>
      <c r="E12993" s="71">
        <v>44916</v>
      </c>
      <c r="F12993" t="s">
        <v>16825</v>
      </c>
      <c r="G12993" t="s">
        <v>15843</v>
      </c>
      <c r="H12993" t="s">
        <v>16824</v>
      </c>
      <c r="I12993" t="s">
        <v>16823</v>
      </c>
      <c r="J12993" s="40">
        <v>2535</v>
      </c>
      <c r="K12993" s="40">
        <v>0</v>
      </c>
    </row>
    <row r="12994" spans="1:11" x14ac:dyDescent="0.35">
      <c r="A12994">
        <v>32035</v>
      </c>
      <c r="B12994" t="s">
        <v>16822</v>
      </c>
      <c r="C12994" s="70">
        <v>0</v>
      </c>
      <c r="D12994" s="70">
        <v>0</v>
      </c>
      <c r="E12994" s="71">
        <v>44926</v>
      </c>
      <c r="F12994" t="s">
        <v>3844</v>
      </c>
      <c r="G12994" t="s">
        <v>2247</v>
      </c>
      <c r="H12994" t="s">
        <v>1911</v>
      </c>
      <c r="I12994" t="s">
        <v>1911</v>
      </c>
      <c r="J12994" s="40">
        <v>0</v>
      </c>
      <c r="K12994" s="40">
        <v>0</v>
      </c>
    </row>
    <row r="12995" spans="1:11" x14ac:dyDescent="0.35">
      <c r="A12995">
        <v>32036</v>
      </c>
      <c r="B12995" t="s">
        <v>16809</v>
      </c>
      <c r="C12995" s="70">
        <v>0</v>
      </c>
      <c r="D12995" s="70">
        <v>0</v>
      </c>
      <c r="E12995" s="71">
        <v>44743</v>
      </c>
      <c r="F12995" t="s">
        <v>8616</v>
      </c>
      <c r="G12995" t="s">
        <v>2142</v>
      </c>
      <c r="H12995" t="s">
        <v>8615</v>
      </c>
      <c r="I12995" t="s">
        <v>8614</v>
      </c>
      <c r="J12995" s="40">
        <v>0</v>
      </c>
      <c r="K12995" s="40">
        <v>5621.94</v>
      </c>
    </row>
    <row r="12996" spans="1:11" x14ac:dyDescent="0.35">
      <c r="A12996">
        <v>32036</v>
      </c>
      <c r="B12996" t="s">
        <v>16809</v>
      </c>
      <c r="C12996" s="70">
        <v>0</v>
      </c>
      <c r="D12996" s="70">
        <v>0</v>
      </c>
      <c r="E12996" s="71">
        <v>44754</v>
      </c>
      <c r="F12996" t="s">
        <v>16821</v>
      </c>
      <c r="G12996" t="s">
        <v>15843</v>
      </c>
      <c r="H12996" t="s">
        <v>16820</v>
      </c>
      <c r="I12996" t="s">
        <v>16815</v>
      </c>
      <c r="J12996" s="40">
        <v>5722.07</v>
      </c>
      <c r="K12996" s="40">
        <v>0</v>
      </c>
    </row>
    <row r="12997" spans="1:11" x14ac:dyDescent="0.35">
      <c r="A12997">
        <v>32036</v>
      </c>
      <c r="B12997" t="s">
        <v>16809</v>
      </c>
      <c r="C12997" s="70">
        <v>0</v>
      </c>
      <c r="D12997" s="70">
        <v>0</v>
      </c>
      <c r="E12997" s="71">
        <v>44754</v>
      </c>
      <c r="F12997" t="s">
        <v>16819</v>
      </c>
      <c r="G12997" t="s">
        <v>15843</v>
      </c>
      <c r="H12997" t="s">
        <v>16818</v>
      </c>
      <c r="I12997" t="s">
        <v>16815</v>
      </c>
      <c r="J12997" s="40">
        <v>-5722.07</v>
      </c>
      <c r="K12997" s="40">
        <v>0</v>
      </c>
    </row>
    <row r="12998" spans="1:11" x14ac:dyDescent="0.35">
      <c r="A12998">
        <v>32036</v>
      </c>
      <c r="B12998" t="s">
        <v>16809</v>
      </c>
      <c r="C12998" s="70">
        <v>0</v>
      </c>
      <c r="D12998" s="70">
        <v>0</v>
      </c>
      <c r="E12998" s="71">
        <v>44754</v>
      </c>
      <c r="F12998" t="s">
        <v>16817</v>
      </c>
      <c r="G12998" t="s">
        <v>15843</v>
      </c>
      <c r="H12998" t="s">
        <v>16816</v>
      </c>
      <c r="I12998" t="s">
        <v>16815</v>
      </c>
      <c r="J12998" s="40">
        <v>5567.07</v>
      </c>
      <c r="K12998" s="40">
        <v>0</v>
      </c>
    </row>
    <row r="12999" spans="1:11" x14ac:dyDescent="0.35">
      <c r="A12999">
        <v>32036</v>
      </c>
      <c r="B12999" t="s">
        <v>16809</v>
      </c>
      <c r="C12999" s="70">
        <v>0</v>
      </c>
      <c r="D12999" s="70">
        <v>0</v>
      </c>
      <c r="E12999" s="71">
        <v>44773</v>
      </c>
      <c r="F12999" t="s">
        <v>5296</v>
      </c>
      <c r="G12999" t="s">
        <v>2247</v>
      </c>
      <c r="J12999" s="40">
        <v>152.68</v>
      </c>
      <c r="K12999" s="40">
        <v>0</v>
      </c>
    </row>
    <row r="13000" spans="1:11" x14ac:dyDescent="0.35">
      <c r="A13000">
        <v>32036</v>
      </c>
      <c r="B13000" t="s">
        <v>16809</v>
      </c>
      <c r="C13000" s="70">
        <v>0</v>
      </c>
      <c r="D13000" s="70">
        <v>0</v>
      </c>
      <c r="E13000" s="71">
        <v>44794</v>
      </c>
      <c r="F13000" t="s">
        <v>16814</v>
      </c>
      <c r="G13000" t="s">
        <v>15843</v>
      </c>
      <c r="H13000" t="s">
        <v>16813</v>
      </c>
      <c r="J13000" s="40">
        <v>1259.6500000000001</v>
      </c>
      <c r="K13000" s="40">
        <v>0</v>
      </c>
    </row>
    <row r="13001" spans="1:11" x14ac:dyDescent="0.35">
      <c r="A13001">
        <v>32036</v>
      </c>
      <c r="B13001" t="s">
        <v>16809</v>
      </c>
      <c r="C13001" s="70">
        <v>0</v>
      </c>
      <c r="D13001" s="70">
        <v>0</v>
      </c>
      <c r="E13001" s="71">
        <v>44795</v>
      </c>
      <c r="F13001" t="s">
        <v>8601</v>
      </c>
      <c r="G13001" t="s">
        <v>2142</v>
      </c>
      <c r="H13001" t="s">
        <v>8600</v>
      </c>
      <c r="I13001" t="s">
        <v>8599</v>
      </c>
      <c r="J13001" s="40">
        <v>0</v>
      </c>
      <c r="K13001" s="40">
        <v>1249.67</v>
      </c>
    </row>
    <row r="13002" spans="1:11" x14ac:dyDescent="0.35">
      <c r="A13002">
        <v>32036</v>
      </c>
      <c r="B13002" t="s">
        <v>16809</v>
      </c>
      <c r="C13002" s="70">
        <v>0</v>
      </c>
      <c r="D13002" s="70">
        <v>0</v>
      </c>
      <c r="E13002" s="71">
        <v>44804</v>
      </c>
      <c r="F13002" t="s">
        <v>5116</v>
      </c>
      <c r="G13002" t="s">
        <v>2247</v>
      </c>
      <c r="H13002" t="s">
        <v>2265</v>
      </c>
      <c r="J13002" s="40">
        <v>0</v>
      </c>
      <c r="K13002" s="40">
        <v>107.79</v>
      </c>
    </row>
    <row r="13003" spans="1:11" x14ac:dyDescent="0.35">
      <c r="A13003">
        <v>32036</v>
      </c>
      <c r="B13003" t="s">
        <v>16809</v>
      </c>
      <c r="C13003" s="70">
        <v>0</v>
      </c>
      <c r="D13003" s="70">
        <v>0</v>
      </c>
      <c r="E13003" s="71">
        <v>44899</v>
      </c>
      <c r="F13003" t="s">
        <v>11632</v>
      </c>
      <c r="G13003" t="s">
        <v>2142</v>
      </c>
      <c r="H13003" t="s">
        <v>11631</v>
      </c>
      <c r="I13003" t="s">
        <v>11630</v>
      </c>
      <c r="J13003" s="40">
        <v>0</v>
      </c>
      <c r="K13003" s="40">
        <v>14490.83</v>
      </c>
    </row>
    <row r="13004" spans="1:11" x14ac:dyDescent="0.35">
      <c r="A13004">
        <v>32036</v>
      </c>
      <c r="B13004" t="s">
        <v>16809</v>
      </c>
      <c r="C13004" s="70">
        <v>0</v>
      </c>
      <c r="D13004" s="70">
        <v>0</v>
      </c>
      <c r="E13004" s="71">
        <v>44915</v>
      </c>
      <c r="F13004" t="s">
        <v>16812</v>
      </c>
      <c r="G13004" t="s">
        <v>15843</v>
      </c>
      <c r="H13004" t="s">
        <v>16811</v>
      </c>
      <c r="I13004" t="s">
        <v>16810</v>
      </c>
      <c r="J13004" s="40">
        <v>14114.87</v>
      </c>
      <c r="K13004" s="40">
        <v>0</v>
      </c>
    </row>
    <row r="13005" spans="1:11" x14ac:dyDescent="0.35">
      <c r="A13005">
        <v>32036</v>
      </c>
      <c r="B13005" t="s">
        <v>16809</v>
      </c>
      <c r="C13005" s="70">
        <v>0</v>
      </c>
      <c r="D13005" s="70">
        <v>0</v>
      </c>
      <c r="E13005" s="71">
        <v>44926</v>
      </c>
      <c r="F13005" t="s">
        <v>3644</v>
      </c>
      <c r="G13005" t="s">
        <v>2247</v>
      </c>
      <c r="H13005" t="s">
        <v>1911</v>
      </c>
      <c r="I13005" t="s">
        <v>1911</v>
      </c>
      <c r="J13005" s="40">
        <v>375.96</v>
      </c>
      <c r="K13005" s="40">
        <v>0</v>
      </c>
    </row>
    <row r="13006" spans="1:11" x14ac:dyDescent="0.35">
      <c r="A13006">
        <v>32037</v>
      </c>
      <c r="B13006" t="s">
        <v>16806</v>
      </c>
      <c r="C13006" s="70">
        <v>0</v>
      </c>
      <c r="D13006" s="70">
        <v>0</v>
      </c>
      <c r="E13006" s="71">
        <v>44739</v>
      </c>
      <c r="F13006" t="s">
        <v>14711</v>
      </c>
      <c r="G13006" t="s">
        <v>2142</v>
      </c>
      <c r="H13006" t="s">
        <v>14710</v>
      </c>
      <c r="I13006" t="s">
        <v>14709</v>
      </c>
      <c r="J13006" s="40">
        <v>0</v>
      </c>
      <c r="K13006" s="40">
        <v>1042.8900000000001</v>
      </c>
    </row>
    <row r="13007" spans="1:11" x14ac:dyDescent="0.35">
      <c r="A13007">
        <v>32037</v>
      </c>
      <c r="B13007" t="s">
        <v>16806</v>
      </c>
      <c r="C13007" s="70">
        <v>0</v>
      </c>
      <c r="D13007" s="70">
        <v>0</v>
      </c>
      <c r="E13007" s="71">
        <v>44742</v>
      </c>
      <c r="F13007" t="s">
        <v>5752</v>
      </c>
      <c r="G13007" t="s">
        <v>2247</v>
      </c>
      <c r="J13007" s="40">
        <v>15.55</v>
      </c>
      <c r="K13007" s="40">
        <v>0</v>
      </c>
    </row>
    <row r="13008" spans="1:11" x14ac:dyDescent="0.35">
      <c r="A13008">
        <v>32037</v>
      </c>
      <c r="B13008" t="s">
        <v>16806</v>
      </c>
      <c r="C13008" s="70">
        <v>0</v>
      </c>
      <c r="D13008" s="70">
        <v>0</v>
      </c>
      <c r="E13008" s="71">
        <v>44743</v>
      </c>
      <c r="F13008" t="s">
        <v>16808</v>
      </c>
      <c r="G13008" t="s">
        <v>15843</v>
      </c>
      <c r="H13008" t="s">
        <v>16807</v>
      </c>
      <c r="J13008" s="40">
        <v>1027.81</v>
      </c>
      <c r="K13008" s="40">
        <v>0</v>
      </c>
    </row>
    <row r="13009" spans="1:11" x14ac:dyDescent="0.35">
      <c r="A13009">
        <v>32037</v>
      </c>
      <c r="B13009" t="s">
        <v>16806</v>
      </c>
      <c r="C13009" s="70">
        <v>0</v>
      </c>
      <c r="D13009" s="70">
        <v>0</v>
      </c>
      <c r="E13009" s="71">
        <v>44773</v>
      </c>
      <c r="F13009" t="s">
        <v>5447</v>
      </c>
      <c r="G13009" t="s">
        <v>2247</v>
      </c>
      <c r="J13009" s="40">
        <v>0</v>
      </c>
      <c r="K13009" s="40">
        <v>0.47</v>
      </c>
    </row>
    <row r="13010" spans="1:11" x14ac:dyDescent="0.35">
      <c r="A13010">
        <v>32038</v>
      </c>
      <c r="B13010" t="s">
        <v>16800</v>
      </c>
      <c r="C13010" s="70">
        <v>0</v>
      </c>
      <c r="D13010" s="70">
        <v>0</v>
      </c>
      <c r="E13010" s="71">
        <v>44718</v>
      </c>
      <c r="F13010" t="s">
        <v>16138</v>
      </c>
      <c r="G13010" t="s">
        <v>2142</v>
      </c>
      <c r="H13010" t="s">
        <v>3039</v>
      </c>
      <c r="I13010" t="s">
        <v>3038</v>
      </c>
      <c r="J13010" s="40">
        <v>0</v>
      </c>
      <c r="K13010" s="40">
        <v>3000</v>
      </c>
    </row>
    <row r="13011" spans="1:11" x14ac:dyDescent="0.35">
      <c r="A13011">
        <v>32038</v>
      </c>
      <c r="B13011" t="s">
        <v>16800</v>
      </c>
      <c r="C13011" s="70">
        <v>0</v>
      </c>
      <c r="D13011" s="70">
        <v>0</v>
      </c>
      <c r="E13011" s="71">
        <v>44742</v>
      </c>
      <c r="F13011" t="s">
        <v>5779</v>
      </c>
      <c r="G13011" t="s">
        <v>2247</v>
      </c>
      <c r="J13011" s="40">
        <v>0</v>
      </c>
      <c r="K13011" s="40">
        <v>0</v>
      </c>
    </row>
    <row r="13012" spans="1:11" x14ac:dyDescent="0.35">
      <c r="A13012">
        <v>32038</v>
      </c>
      <c r="B13012" t="s">
        <v>16800</v>
      </c>
      <c r="C13012" s="70">
        <v>0</v>
      </c>
      <c r="D13012" s="70">
        <v>0</v>
      </c>
      <c r="E13012" s="71">
        <v>44768</v>
      </c>
      <c r="F13012" t="s">
        <v>16805</v>
      </c>
      <c r="G13012" t="s">
        <v>15843</v>
      </c>
      <c r="H13012" t="s">
        <v>16804</v>
      </c>
      <c r="I13012" t="s">
        <v>16803</v>
      </c>
      <c r="J13012" s="40">
        <v>3000</v>
      </c>
      <c r="K13012" s="40">
        <v>0</v>
      </c>
    </row>
    <row r="13013" spans="1:11" x14ac:dyDescent="0.35">
      <c r="A13013">
        <v>32038</v>
      </c>
      <c r="B13013" t="s">
        <v>16800</v>
      </c>
      <c r="C13013" s="70">
        <v>0</v>
      </c>
      <c r="D13013" s="70">
        <v>0</v>
      </c>
      <c r="E13013" s="71">
        <v>44773</v>
      </c>
      <c r="F13013" t="s">
        <v>5481</v>
      </c>
      <c r="G13013" t="s">
        <v>2247</v>
      </c>
      <c r="J13013" s="40">
        <v>0</v>
      </c>
      <c r="K13013" s="40">
        <v>0</v>
      </c>
    </row>
    <row r="13014" spans="1:11" x14ac:dyDescent="0.35">
      <c r="A13014">
        <v>32038</v>
      </c>
      <c r="B13014" t="s">
        <v>16800</v>
      </c>
      <c r="C13014" s="70">
        <v>0</v>
      </c>
      <c r="D13014" s="70">
        <v>0</v>
      </c>
      <c r="E13014" s="71">
        <v>44804</v>
      </c>
      <c r="F13014" t="s">
        <v>16087</v>
      </c>
      <c r="G13014" t="s">
        <v>2142</v>
      </c>
      <c r="H13014" t="s">
        <v>3042</v>
      </c>
      <c r="I13014" t="s">
        <v>3041</v>
      </c>
      <c r="J13014" s="40">
        <v>0</v>
      </c>
      <c r="K13014" s="40">
        <v>2747.86</v>
      </c>
    </row>
    <row r="13015" spans="1:11" x14ac:dyDescent="0.35">
      <c r="A13015">
        <v>32038</v>
      </c>
      <c r="B13015" t="s">
        <v>16800</v>
      </c>
      <c r="C13015" s="70">
        <v>0</v>
      </c>
      <c r="D13015" s="70">
        <v>0</v>
      </c>
      <c r="E13015" s="71">
        <v>44820</v>
      </c>
      <c r="F13015" t="s">
        <v>16802</v>
      </c>
      <c r="G13015" t="s">
        <v>15843</v>
      </c>
      <c r="H13015" t="s">
        <v>16801</v>
      </c>
      <c r="J13015" s="40">
        <v>2747.86</v>
      </c>
      <c r="K13015" s="40">
        <v>0</v>
      </c>
    </row>
    <row r="13016" spans="1:11" x14ac:dyDescent="0.35">
      <c r="A13016">
        <v>32038</v>
      </c>
      <c r="B13016" t="s">
        <v>16800</v>
      </c>
      <c r="C13016" s="70">
        <v>0</v>
      </c>
      <c r="D13016" s="70">
        <v>0</v>
      </c>
      <c r="E13016" s="71">
        <v>44834</v>
      </c>
      <c r="F13016" t="s">
        <v>4888</v>
      </c>
      <c r="G13016" t="s">
        <v>2247</v>
      </c>
      <c r="H13016" t="s">
        <v>2262</v>
      </c>
      <c r="J13016" s="40">
        <v>0</v>
      </c>
      <c r="K13016" s="40">
        <v>0</v>
      </c>
    </row>
    <row r="13017" spans="1:11" x14ac:dyDescent="0.35">
      <c r="A13017">
        <v>32039</v>
      </c>
      <c r="B13017" t="s">
        <v>16796</v>
      </c>
      <c r="C13017" s="70">
        <v>0</v>
      </c>
      <c r="D13017" s="70">
        <v>0</v>
      </c>
      <c r="E13017" s="71">
        <v>44682</v>
      </c>
      <c r="F13017" t="s">
        <v>14724</v>
      </c>
      <c r="G13017" t="s">
        <v>2142</v>
      </c>
      <c r="H13017" t="s">
        <v>14723</v>
      </c>
      <c r="I13017" t="s">
        <v>7838</v>
      </c>
      <c r="J13017" s="40">
        <v>0</v>
      </c>
      <c r="K13017" s="40">
        <v>10708.37</v>
      </c>
    </row>
    <row r="13018" spans="1:11" x14ac:dyDescent="0.35">
      <c r="A13018">
        <v>32039</v>
      </c>
      <c r="B13018" t="s">
        <v>16796</v>
      </c>
      <c r="C13018" s="70">
        <v>0</v>
      </c>
      <c r="D13018" s="70">
        <v>0</v>
      </c>
      <c r="E13018" s="71">
        <v>44742</v>
      </c>
      <c r="F13018" t="s">
        <v>5778</v>
      </c>
      <c r="G13018" t="s">
        <v>2247</v>
      </c>
      <c r="J13018" s="40">
        <v>0</v>
      </c>
      <c r="K13018" s="40">
        <v>0</v>
      </c>
    </row>
    <row r="13019" spans="1:11" x14ac:dyDescent="0.35">
      <c r="A13019">
        <v>32039</v>
      </c>
      <c r="B13019" t="s">
        <v>16796</v>
      </c>
      <c r="C13019" s="70">
        <v>0</v>
      </c>
      <c r="D13019" s="70">
        <v>0</v>
      </c>
      <c r="E13019" s="71">
        <v>44768</v>
      </c>
      <c r="F13019" t="s">
        <v>16799</v>
      </c>
      <c r="G13019" t="s">
        <v>15843</v>
      </c>
      <c r="H13019" t="s">
        <v>16798</v>
      </c>
      <c r="I13019" t="s">
        <v>16797</v>
      </c>
      <c r="J13019" s="40">
        <v>10708.37</v>
      </c>
      <c r="K13019" s="40">
        <v>0</v>
      </c>
    </row>
    <row r="13020" spans="1:11" x14ac:dyDescent="0.35">
      <c r="A13020">
        <v>32039</v>
      </c>
      <c r="B13020" t="s">
        <v>16796</v>
      </c>
      <c r="C13020" s="70">
        <v>0</v>
      </c>
      <c r="D13020" s="70">
        <v>0</v>
      </c>
      <c r="E13020" s="71">
        <v>44773</v>
      </c>
      <c r="F13020" t="s">
        <v>5480</v>
      </c>
      <c r="G13020" t="s">
        <v>2247</v>
      </c>
      <c r="J13020" s="40">
        <v>0</v>
      </c>
      <c r="K13020" s="40">
        <v>0</v>
      </c>
    </row>
    <row r="13021" spans="1:11" x14ac:dyDescent="0.35">
      <c r="A13021">
        <v>32040</v>
      </c>
      <c r="B13021" t="s">
        <v>16776</v>
      </c>
      <c r="C13021" s="70">
        <v>0</v>
      </c>
      <c r="D13021" s="70">
        <v>0</v>
      </c>
      <c r="E13021" s="71">
        <v>44743</v>
      </c>
      <c r="F13021" t="s">
        <v>2441</v>
      </c>
      <c r="G13021" t="s">
        <v>2142</v>
      </c>
      <c r="H13021" t="s">
        <v>2440</v>
      </c>
      <c r="I13021" t="s">
        <v>2439</v>
      </c>
      <c r="J13021" s="40">
        <v>0</v>
      </c>
      <c r="K13021" s="40">
        <v>5385.47</v>
      </c>
    </row>
    <row r="13022" spans="1:11" x14ac:dyDescent="0.35">
      <c r="A13022">
        <v>32040</v>
      </c>
      <c r="B13022" t="s">
        <v>16776</v>
      </c>
      <c r="C13022" s="70">
        <v>0</v>
      </c>
      <c r="D13022" s="70">
        <v>0</v>
      </c>
      <c r="E13022" s="71">
        <v>44751</v>
      </c>
      <c r="F13022" t="s">
        <v>2438</v>
      </c>
      <c r="G13022" t="s">
        <v>2142</v>
      </c>
      <c r="H13022" t="s">
        <v>2437</v>
      </c>
      <c r="I13022" t="s">
        <v>2436</v>
      </c>
      <c r="J13022" s="40">
        <v>0</v>
      </c>
      <c r="K13022" s="40">
        <v>1887.81</v>
      </c>
    </row>
    <row r="13023" spans="1:11" x14ac:dyDescent="0.35">
      <c r="A13023">
        <v>32040</v>
      </c>
      <c r="B13023" t="s">
        <v>16776</v>
      </c>
      <c r="C13023" s="70">
        <v>0</v>
      </c>
      <c r="D13023" s="70">
        <v>0</v>
      </c>
      <c r="E13023" s="71">
        <v>44754</v>
      </c>
      <c r="F13023" t="s">
        <v>16795</v>
      </c>
      <c r="G13023" t="s">
        <v>15843</v>
      </c>
      <c r="H13023" t="s">
        <v>16794</v>
      </c>
      <c r="I13023" t="s">
        <v>16793</v>
      </c>
      <c r="J13023" s="40">
        <v>5410.2</v>
      </c>
      <c r="K13023" s="40">
        <v>0</v>
      </c>
    </row>
    <row r="13024" spans="1:11" x14ac:dyDescent="0.35">
      <c r="A13024">
        <v>32040</v>
      </c>
      <c r="B13024" t="s">
        <v>16776</v>
      </c>
      <c r="C13024" s="70">
        <v>0</v>
      </c>
      <c r="D13024" s="70">
        <v>0</v>
      </c>
      <c r="E13024" s="71">
        <v>44768</v>
      </c>
      <c r="F13024" t="s">
        <v>16792</v>
      </c>
      <c r="G13024" t="s">
        <v>15843</v>
      </c>
      <c r="H13024" t="s">
        <v>16791</v>
      </c>
      <c r="I13024" t="s">
        <v>7076</v>
      </c>
      <c r="J13024" s="40">
        <v>1906.99</v>
      </c>
      <c r="K13024" s="40">
        <v>0</v>
      </c>
    </row>
    <row r="13025" spans="1:11" x14ac:dyDescent="0.35">
      <c r="A13025">
        <v>32040</v>
      </c>
      <c r="B13025" t="s">
        <v>16776</v>
      </c>
      <c r="C13025" s="70">
        <v>0</v>
      </c>
      <c r="D13025" s="70">
        <v>0</v>
      </c>
      <c r="E13025" s="71">
        <v>44773</v>
      </c>
      <c r="F13025" t="s">
        <v>5443</v>
      </c>
      <c r="G13025" t="s">
        <v>2247</v>
      </c>
      <c r="J13025" s="40">
        <v>0</v>
      </c>
      <c r="K13025" s="40">
        <v>43.91</v>
      </c>
    </row>
    <row r="13026" spans="1:11" x14ac:dyDescent="0.35">
      <c r="A13026">
        <v>32040</v>
      </c>
      <c r="B13026" t="s">
        <v>16776</v>
      </c>
      <c r="C13026" s="70">
        <v>0</v>
      </c>
      <c r="D13026" s="70">
        <v>0</v>
      </c>
      <c r="E13026" s="71">
        <v>44782</v>
      </c>
      <c r="F13026" t="s">
        <v>2435</v>
      </c>
      <c r="G13026" t="s">
        <v>2142</v>
      </c>
      <c r="H13026" t="s">
        <v>2434</v>
      </c>
      <c r="I13026" t="s">
        <v>2433</v>
      </c>
      <c r="J13026" s="40">
        <v>0</v>
      </c>
      <c r="K13026" s="40">
        <v>1986.57</v>
      </c>
    </row>
    <row r="13027" spans="1:11" x14ac:dyDescent="0.35">
      <c r="A13027">
        <v>32040</v>
      </c>
      <c r="B13027" t="s">
        <v>16776</v>
      </c>
      <c r="C13027" s="70">
        <v>0</v>
      </c>
      <c r="D13027" s="70">
        <v>0</v>
      </c>
      <c r="E13027" s="71">
        <v>44795</v>
      </c>
      <c r="F13027" t="s">
        <v>16790</v>
      </c>
      <c r="G13027" t="s">
        <v>15843</v>
      </c>
      <c r="H13027" t="s">
        <v>16789</v>
      </c>
      <c r="J13027" s="40">
        <v>2001.7</v>
      </c>
      <c r="K13027" s="40">
        <v>0</v>
      </c>
    </row>
    <row r="13028" spans="1:11" x14ac:dyDescent="0.35">
      <c r="A13028">
        <v>32040</v>
      </c>
      <c r="B13028" t="s">
        <v>16776</v>
      </c>
      <c r="C13028" s="70">
        <v>0</v>
      </c>
      <c r="D13028" s="70">
        <v>0</v>
      </c>
      <c r="E13028" s="71">
        <v>44804</v>
      </c>
      <c r="F13028" t="s">
        <v>4972</v>
      </c>
      <c r="G13028" t="s">
        <v>2247</v>
      </c>
      <c r="H13028" t="s">
        <v>2265</v>
      </c>
      <c r="J13028" s="40">
        <v>0</v>
      </c>
      <c r="K13028" s="40">
        <v>15.13</v>
      </c>
    </row>
    <row r="13029" spans="1:11" x14ac:dyDescent="0.35">
      <c r="A13029">
        <v>32040</v>
      </c>
      <c r="B13029" t="s">
        <v>16776</v>
      </c>
      <c r="C13029" s="70">
        <v>0</v>
      </c>
      <c r="D13029" s="70">
        <v>0</v>
      </c>
      <c r="E13029" s="71">
        <v>44813</v>
      </c>
      <c r="F13029" t="s">
        <v>16071</v>
      </c>
      <c r="G13029" t="s">
        <v>2142</v>
      </c>
      <c r="H13029" t="s">
        <v>2431</v>
      </c>
      <c r="I13029" t="s">
        <v>2430</v>
      </c>
      <c r="J13029" s="40">
        <v>0</v>
      </c>
      <c r="K13029" s="40">
        <v>2148.0500000000002</v>
      </c>
    </row>
    <row r="13030" spans="1:11" x14ac:dyDescent="0.35">
      <c r="A13030">
        <v>32040</v>
      </c>
      <c r="B13030" t="s">
        <v>16776</v>
      </c>
      <c r="C13030" s="70">
        <v>0</v>
      </c>
      <c r="D13030" s="70">
        <v>0</v>
      </c>
      <c r="E13030" s="71">
        <v>44825</v>
      </c>
      <c r="F13030" t="s">
        <v>16788</v>
      </c>
      <c r="G13030" t="s">
        <v>15843</v>
      </c>
      <c r="H13030" t="s">
        <v>16787</v>
      </c>
      <c r="I13030" t="s">
        <v>16786</v>
      </c>
      <c r="J13030" s="40">
        <v>1955.71</v>
      </c>
      <c r="K13030" s="40">
        <v>0</v>
      </c>
    </row>
    <row r="13031" spans="1:11" x14ac:dyDescent="0.35">
      <c r="A13031">
        <v>32040</v>
      </c>
      <c r="B13031" t="s">
        <v>16776</v>
      </c>
      <c r="C13031" s="70">
        <v>0</v>
      </c>
      <c r="D13031" s="70">
        <v>0</v>
      </c>
      <c r="E13031" s="71">
        <v>44834</v>
      </c>
      <c r="F13031" t="s">
        <v>4837</v>
      </c>
      <c r="G13031" t="s">
        <v>2247</v>
      </c>
      <c r="H13031" t="s">
        <v>2262</v>
      </c>
      <c r="J13031" s="40">
        <v>192.34</v>
      </c>
      <c r="K13031" s="40">
        <v>0</v>
      </c>
    </row>
    <row r="13032" spans="1:11" x14ac:dyDescent="0.35">
      <c r="A13032">
        <v>32040</v>
      </c>
      <c r="B13032" t="s">
        <v>16776</v>
      </c>
      <c r="C13032" s="70">
        <v>0</v>
      </c>
      <c r="D13032" s="70">
        <v>0</v>
      </c>
      <c r="E13032" s="71">
        <v>44843</v>
      </c>
      <c r="F13032" t="s">
        <v>16049</v>
      </c>
      <c r="G13032" t="s">
        <v>2142</v>
      </c>
      <c r="H13032" t="s">
        <v>16048</v>
      </c>
      <c r="I13032" t="s">
        <v>2427</v>
      </c>
      <c r="J13032" s="40">
        <v>0</v>
      </c>
      <c r="K13032" s="40">
        <v>1607.64</v>
      </c>
    </row>
    <row r="13033" spans="1:11" x14ac:dyDescent="0.35">
      <c r="A13033">
        <v>32040</v>
      </c>
      <c r="B13033" t="s">
        <v>16776</v>
      </c>
      <c r="C13033" s="70">
        <v>0</v>
      </c>
      <c r="D13033" s="70">
        <v>0</v>
      </c>
      <c r="E13033" s="71">
        <v>44843</v>
      </c>
      <c r="F13033" t="s">
        <v>16046</v>
      </c>
      <c r="G13033" t="s">
        <v>2142</v>
      </c>
      <c r="H13033" t="s">
        <v>16045</v>
      </c>
      <c r="I13033" t="s">
        <v>2427</v>
      </c>
      <c r="J13033" s="40">
        <v>0</v>
      </c>
      <c r="K13033" s="40">
        <v>-1607.64</v>
      </c>
    </row>
    <row r="13034" spans="1:11" x14ac:dyDescent="0.35">
      <c r="A13034">
        <v>32040</v>
      </c>
      <c r="B13034" t="s">
        <v>16776</v>
      </c>
      <c r="C13034" s="70">
        <v>0</v>
      </c>
      <c r="D13034" s="70">
        <v>0</v>
      </c>
      <c r="E13034" s="71">
        <v>44843</v>
      </c>
      <c r="F13034" t="s">
        <v>16044</v>
      </c>
      <c r="G13034" t="s">
        <v>2142</v>
      </c>
      <c r="H13034" t="s">
        <v>2428</v>
      </c>
      <c r="I13034" t="s">
        <v>2427</v>
      </c>
      <c r="J13034" s="40">
        <v>0</v>
      </c>
      <c r="K13034" s="40">
        <v>1797.22</v>
      </c>
    </row>
    <row r="13035" spans="1:11" x14ac:dyDescent="0.35">
      <c r="A13035">
        <v>32040</v>
      </c>
      <c r="B13035" t="s">
        <v>16776</v>
      </c>
      <c r="C13035" s="70">
        <v>0</v>
      </c>
      <c r="D13035" s="70">
        <v>0</v>
      </c>
      <c r="E13035" s="71">
        <v>44865</v>
      </c>
      <c r="F13035" t="s">
        <v>4312</v>
      </c>
      <c r="G13035" t="s">
        <v>2247</v>
      </c>
      <c r="H13035" t="s">
        <v>1919</v>
      </c>
      <c r="I13035" t="s">
        <v>1919</v>
      </c>
      <c r="J13035" s="40">
        <v>0</v>
      </c>
      <c r="K13035" s="40">
        <v>27.71</v>
      </c>
    </row>
    <row r="13036" spans="1:11" x14ac:dyDescent="0.35">
      <c r="A13036">
        <v>32040</v>
      </c>
      <c r="B13036" t="s">
        <v>16776</v>
      </c>
      <c r="C13036" s="70">
        <v>0</v>
      </c>
      <c r="D13036" s="70">
        <v>0</v>
      </c>
      <c r="E13036" s="71">
        <v>44868</v>
      </c>
      <c r="F13036" t="s">
        <v>16785</v>
      </c>
      <c r="G13036" t="s">
        <v>15843</v>
      </c>
      <c r="H13036" t="s">
        <v>16784</v>
      </c>
      <c r="I13036" t="s">
        <v>16783</v>
      </c>
      <c r="J13036" s="40">
        <v>1804.99</v>
      </c>
      <c r="K13036" s="40">
        <v>0</v>
      </c>
    </row>
    <row r="13037" spans="1:11" x14ac:dyDescent="0.35">
      <c r="A13037">
        <v>32040</v>
      </c>
      <c r="B13037" t="s">
        <v>16776</v>
      </c>
      <c r="C13037" s="70">
        <v>0</v>
      </c>
      <c r="D13037" s="70">
        <v>0</v>
      </c>
      <c r="E13037" s="71">
        <v>44874</v>
      </c>
      <c r="F13037" t="s">
        <v>16021</v>
      </c>
      <c r="G13037" t="s">
        <v>2142</v>
      </c>
      <c r="H13037" t="s">
        <v>2422</v>
      </c>
      <c r="I13037" t="s">
        <v>2421</v>
      </c>
      <c r="J13037" s="40">
        <v>0</v>
      </c>
      <c r="K13037" s="40">
        <v>1997.74</v>
      </c>
    </row>
    <row r="13038" spans="1:11" x14ac:dyDescent="0.35">
      <c r="A13038">
        <v>32040</v>
      </c>
      <c r="B13038" t="s">
        <v>16776</v>
      </c>
      <c r="C13038" s="70">
        <v>0</v>
      </c>
      <c r="D13038" s="70">
        <v>0</v>
      </c>
      <c r="E13038" s="71">
        <v>44888</v>
      </c>
      <c r="F13038" t="s">
        <v>16782</v>
      </c>
      <c r="G13038" t="s">
        <v>15843</v>
      </c>
      <c r="H13038" t="s">
        <v>16781</v>
      </c>
      <c r="I13038" t="s">
        <v>16780</v>
      </c>
      <c r="J13038" s="40">
        <v>2084.37</v>
      </c>
      <c r="K13038" s="40">
        <v>0</v>
      </c>
    </row>
    <row r="13039" spans="1:11" x14ac:dyDescent="0.35">
      <c r="A13039">
        <v>32040</v>
      </c>
      <c r="B13039" t="s">
        <v>16776</v>
      </c>
      <c r="C13039" s="70">
        <v>0</v>
      </c>
      <c r="D13039" s="70">
        <v>0</v>
      </c>
      <c r="E13039" s="71">
        <v>44895</v>
      </c>
      <c r="F13039" t="s">
        <v>4134</v>
      </c>
      <c r="G13039" t="s">
        <v>2247</v>
      </c>
      <c r="H13039" t="s">
        <v>1916</v>
      </c>
      <c r="I13039" t="s">
        <v>1916</v>
      </c>
      <c r="J13039" s="40">
        <v>0</v>
      </c>
      <c r="K13039" s="40">
        <v>66.69</v>
      </c>
    </row>
    <row r="13040" spans="1:11" x14ac:dyDescent="0.35">
      <c r="A13040">
        <v>32040</v>
      </c>
      <c r="B13040" t="s">
        <v>16776</v>
      </c>
      <c r="C13040" s="70">
        <v>0</v>
      </c>
      <c r="D13040" s="70">
        <v>0</v>
      </c>
      <c r="E13040" s="71">
        <v>44904</v>
      </c>
      <c r="F13040" t="s">
        <v>2426</v>
      </c>
      <c r="G13040" t="s">
        <v>2142</v>
      </c>
      <c r="H13040" t="s">
        <v>2425</v>
      </c>
      <c r="I13040" t="s">
        <v>2424</v>
      </c>
      <c r="J13040" s="40">
        <v>0</v>
      </c>
      <c r="K13040" s="40">
        <v>331.29</v>
      </c>
    </row>
    <row r="13041" spans="1:11" x14ac:dyDescent="0.35">
      <c r="A13041">
        <v>32040</v>
      </c>
      <c r="B13041" t="s">
        <v>16776</v>
      </c>
      <c r="C13041" s="70">
        <v>0</v>
      </c>
      <c r="D13041" s="70">
        <v>0</v>
      </c>
      <c r="E13041" s="71">
        <v>44904</v>
      </c>
      <c r="F13041" t="s">
        <v>15973</v>
      </c>
      <c r="G13041" t="s">
        <v>2142</v>
      </c>
      <c r="H13041" t="s">
        <v>15972</v>
      </c>
      <c r="I13041" t="s">
        <v>15971</v>
      </c>
      <c r="J13041" s="40">
        <v>0</v>
      </c>
      <c r="K13041" s="40">
        <v>1883.62</v>
      </c>
    </row>
    <row r="13042" spans="1:11" x14ac:dyDescent="0.35">
      <c r="A13042">
        <v>32040</v>
      </c>
      <c r="B13042" t="s">
        <v>16776</v>
      </c>
      <c r="C13042" s="70">
        <v>0</v>
      </c>
      <c r="D13042" s="70">
        <v>0</v>
      </c>
      <c r="E13042" s="71">
        <v>44923</v>
      </c>
      <c r="F13042" t="s">
        <v>16779</v>
      </c>
      <c r="G13042" t="s">
        <v>15843</v>
      </c>
      <c r="H13042" t="s">
        <v>16778</v>
      </c>
      <c r="I13042" t="s">
        <v>16777</v>
      </c>
      <c r="J13042" s="40">
        <v>2149.5500000000002</v>
      </c>
      <c r="K13042" s="40">
        <v>0</v>
      </c>
    </row>
    <row r="13043" spans="1:11" x14ac:dyDescent="0.35">
      <c r="A13043">
        <v>32040</v>
      </c>
      <c r="B13043" t="s">
        <v>16776</v>
      </c>
      <c r="C13043" s="70">
        <v>0</v>
      </c>
      <c r="D13043" s="70">
        <v>0</v>
      </c>
      <c r="E13043" s="71">
        <v>44926</v>
      </c>
      <c r="F13043" t="s">
        <v>3784</v>
      </c>
      <c r="G13043" t="s">
        <v>2247</v>
      </c>
      <c r="H13043" t="s">
        <v>1911</v>
      </c>
      <c r="I13043" t="s">
        <v>1911</v>
      </c>
      <c r="J13043" s="40">
        <v>65.36</v>
      </c>
      <c r="K13043" s="40">
        <v>0</v>
      </c>
    </row>
    <row r="13044" spans="1:11" x14ac:dyDescent="0.35">
      <c r="A13044">
        <v>32041</v>
      </c>
      <c r="B13044" t="s">
        <v>16762</v>
      </c>
      <c r="C13044" s="70">
        <v>0</v>
      </c>
      <c r="D13044" s="70">
        <v>0</v>
      </c>
      <c r="E13044" s="71">
        <v>44743</v>
      </c>
      <c r="F13044" t="s">
        <v>2465</v>
      </c>
      <c r="G13044" t="s">
        <v>2142</v>
      </c>
      <c r="H13044" t="s">
        <v>2464</v>
      </c>
      <c r="I13044" t="s">
        <v>2463</v>
      </c>
      <c r="J13044" s="40">
        <v>0</v>
      </c>
      <c r="K13044" s="40">
        <v>2130.59</v>
      </c>
    </row>
    <row r="13045" spans="1:11" x14ac:dyDescent="0.35">
      <c r="A13045">
        <v>32041</v>
      </c>
      <c r="B13045" t="s">
        <v>16762</v>
      </c>
      <c r="C13045" s="70">
        <v>0</v>
      </c>
      <c r="D13045" s="70">
        <v>0</v>
      </c>
      <c r="E13045" s="71">
        <v>44751</v>
      </c>
      <c r="F13045" t="s">
        <v>2462</v>
      </c>
      <c r="G13045" t="s">
        <v>2142</v>
      </c>
      <c r="H13045" t="s">
        <v>2461</v>
      </c>
      <c r="I13045" t="s">
        <v>2460</v>
      </c>
      <c r="J13045" s="40">
        <v>0</v>
      </c>
      <c r="K13045" s="40">
        <v>55.89</v>
      </c>
    </row>
    <row r="13046" spans="1:11" x14ac:dyDescent="0.35">
      <c r="A13046">
        <v>32041</v>
      </c>
      <c r="B13046" t="s">
        <v>16762</v>
      </c>
      <c r="C13046" s="70">
        <v>0</v>
      </c>
      <c r="D13046" s="70">
        <v>0</v>
      </c>
      <c r="E13046" s="71">
        <v>44751</v>
      </c>
      <c r="F13046" t="s">
        <v>2459</v>
      </c>
      <c r="G13046" t="s">
        <v>2142</v>
      </c>
      <c r="H13046" t="s">
        <v>2458</v>
      </c>
      <c r="I13046" t="s">
        <v>2457</v>
      </c>
      <c r="J13046" s="40">
        <v>0</v>
      </c>
      <c r="K13046" s="40">
        <v>749.36</v>
      </c>
    </row>
    <row r="13047" spans="1:11" x14ac:dyDescent="0.35">
      <c r="A13047">
        <v>32041</v>
      </c>
      <c r="B13047" t="s">
        <v>16762</v>
      </c>
      <c r="C13047" s="70">
        <v>0</v>
      </c>
      <c r="D13047" s="70">
        <v>0</v>
      </c>
      <c r="E13047" s="71">
        <v>44754</v>
      </c>
      <c r="F13047" t="s">
        <v>16775</v>
      </c>
      <c r="G13047" t="s">
        <v>1907</v>
      </c>
      <c r="H13047" t="s">
        <v>7027</v>
      </c>
      <c r="J13047" s="40">
        <v>2088.3200000000002</v>
      </c>
      <c r="K13047" s="40">
        <v>0</v>
      </c>
    </row>
    <row r="13048" spans="1:11" x14ac:dyDescent="0.35">
      <c r="A13048">
        <v>32041</v>
      </c>
      <c r="B13048" t="s">
        <v>16762</v>
      </c>
      <c r="C13048" s="70">
        <v>0</v>
      </c>
      <c r="D13048" s="70">
        <v>0</v>
      </c>
      <c r="E13048" s="71">
        <v>44769</v>
      </c>
      <c r="F13048" t="s">
        <v>16774</v>
      </c>
      <c r="G13048" t="s">
        <v>15843</v>
      </c>
      <c r="H13048" t="s">
        <v>16773</v>
      </c>
      <c r="I13048" t="s">
        <v>16772</v>
      </c>
      <c r="J13048" s="40">
        <v>2973.69</v>
      </c>
      <c r="K13048" s="40">
        <v>0</v>
      </c>
    </row>
    <row r="13049" spans="1:11" x14ac:dyDescent="0.35">
      <c r="A13049">
        <v>32041</v>
      </c>
      <c r="B13049" t="s">
        <v>16762</v>
      </c>
      <c r="C13049" s="70">
        <v>0</v>
      </c>
      <c r="D13049" s="70">
        <v>0</v>
      </c>
      <c r="E13049" s="71">
        <v>44773</v>
      </c>
      <c r="F13049" t="s">
        <v>5466</v>
      </c>
      <c r="G13049" t="s">
        <v>2247</v>
      </c>
      <c r="J13049" s="40">
        <v>51.42</v>
      </c>
      <c r="K13049" s="40">
        <v>0</v>
      </c>
    </row>
    <row r="13050" spans="1:11" x14ac:dyDescent="0.35">
      <c r="A13050">
        <v>32041</v>
      </c>
      <c r="B13050" t="s">
        <v>16762</v>
      </c>
      <c r="C13050" s="70">
        <v>0</v>
      </c>
      <c r="D13050" s="70">
        <v>0</v>
      </c>
      <c r="E13050" s="71">
        <v>44782</v>
      </c>
      <c r="F13050" t="s">
        <v>2456</v>
      </c>
      <c r="G13050" t="s">
        <v>2142</v>
      </c>
      <c r="H13050" t="s">
        <v>2455</v>
      </c>
      <c r="I13050" t="s">
        <v>2454</v>
      </c>
      <c r="J13050" s="40">
        <v>0</v>
      </c>
      <c r="K13050" s="40">
        <v>766.54</v>
      </c>
    </row>
    <row r="13051" spans="1:11" x14ac:dyDescent="0.35">
      <c r="A13051">
        <v>32041</v>
      </c>
      <c r="B13051" t="s">
        <v>16762</v>
      </c>
      <c r="C13051" s="70">
        <v>0</v>
      </c>
      <c r="D13051" s="70">
        <v>0</v>
      </c>
      <c r="E13051" s="71">
        <v>44804</v>
      </c>
      <c r="F13051" t="s">
        <v>4997</v>
      </c>
      <c r="G13051" t="s">
        <v>2247</v>
      </c>
      <c r="H13051" t="s">
        <v>2265</v>
      </c>
      <c r="J13051" s="40">
        <v>0</v>
      </c>
      <c r="K13051" s="40">
        <v>39.9</v>
      </c>
    </row>
    <row r="13052" spans="1:11" x14ac:dyDescent="0.35">
      <c r="A13052">
        <v>32041</v>
      </c>
      <c r="B13052" t="s">
        <v>16762</v>
      </c>
      <c r="C13052" s="70">
        <v>0</v>
      </c>
      <c r="D13052" s="70">
        <v>0</v>
      </c>
      <c r="E13052" s="71">
        <v>44813</v>
      </c>
      <c r="F13052" t="s">
        <v>16070</v>
      </c>
      <c r="G13052" t="s">
        <v>2142</v>
      </c>
      <c r="H13052" t="s">
        <v>2452</v>
      </c>
      <c r="I13052" t="s">
        <v>2451</v>
      </c>
      <c r="J13052" s="40">
        <v>0</v>
      </c>
      <c r="K13052" s="40">
        <v>754.87</v>
      </c>
    </row>
    <row r="13053" spans="1:11" x14ac:dyDescent="0.35">
      <c r="A13053">
        <v>32041</v>
      </c>
      <c r="B13053" t="s">
        <v>16762</v>
      </c>
      <c r="C13053" s="70">
        <v>0</v>
      </c>
      <c r="D13053" s="70">
        <v>0</v>
      </c>
      <c r="E13053" s="71">
        <v>44834</v>
      </c>
      <c r="F13053" t="s">
        <v>4869</v>
      </c>
      <c r="G13053" t="s">
        <v>2247</v>
      </c>
      <c r="H13053" t="s">
        <v>2262</v>
      </c>
      <c r="J13053" s="40">
        <v>0</v>
      </c>
      <c r="K13053" s="40">
        <v>29.79</v>
      </c>
    </row>
    <row r="13054" spans="1:11" x14ac:dyDescent="0.35">
      <c r="A13054">
        <v>32041</v>
      </c>
      <c r="B13054" t="s">
        <v>16762</v>
      </c>
      <c r="C13054" s="70">
        <v>0</v>
      </c>
      <c r="D13054" s="70">
        <v>0</v>
      </c>
      <c r="E13054" s="71">
        <v>44843</v>
      </c>
      <c r="F13054" t="s">
        <v>16047</v>
      </c>
      <c r="G13054" t="s">
        <v>2142</v>
      </c>
      <c r="H13054" t="s">
        <v>2449</v>
      </c>
      <c r="I13054" t="s">
        <v>2448</v>
      </c>
      <c r="J13054" s="40">
        <v>0</v>
      </c>
      <c r="K13054" s="40">
        <v>812</v>
      </c>
    </row>
    <row r="13055" spans="1:11" x14ac:dyDescent="0.35">
      <c r="A13055">
        <v>32041</v>
      </c>
      <c r="B13055" t="s">
        <v>16762</v>
      </c>
      <c r="C13055" s="70">
        <v>0</v>
      </c>
      <c r="D13055" s="70">
        <v>0</v>
      </c>
      <c r="E13055" s="71">
        <v>44865</v>
      </c>
      <c r="F13055" t="s">
        <v>4346</v>
      </c>
      <c r="G13055" t="s">
        <v>2247</v>
      </c>
      <c r="H13055" t="s">
        <v>1919</v>
      </c>
      <c r="I13055" t="s">
        <v>1919</v>
      </c>
      <c r="J13055" s="40">
        <v>0</v>
      </c>
      <c r="K13055" s="40">
        <v>7.37</v>
      </c>
    </row>
    <row r="13056" spans="1:11" x14ac:dyDescent="0.35">
      <c r="A13056">
        <v>32041</v>
      </c>
      <c r="B13056" t="s">
        <v>16762</v>
      </c>
      <c r="C13056" s="70">
        <v>0</v>
      </c>
      <c r="D13056" s="70">
        <v>0</v>
      </c>
      <c r="E13056" s="71">
        <v>44868</v>
      </c>
      <c r="F13056" t="s">
        <v>16771</v>
      </c>
      <c r="G13056" t="s">
        <v>15843</v>
      </c>
      <c r="H13056" t="s">
        <v>16770</v>
      </c>
      <c r="I13056" t="s">
        <v>16769</v>
      </c>
      <c r="J13056" s="40">
        <v>242.25</v>
      </c>
      <c r="K13056" s="40">
        <v>0</v>
      </c>
    </row>
    <row r="13057" spans="1:11" x14ac:dyDescent="0.35">
      <c r="A13057">
        <v>32041</v>
      </c>
      <c r="B13057" t="s">
        <v>16762</v>
      </c>
      <c r="C13057" s="70">
        <v>0</v>
      </c>
      <c r="D13057" s="70">
        <v>0</v>
      </c>
      <c r="E13057" s="71">
        <v>44868</v>
      </c>
      <c r="F13057" t="s">
        <v>7028</v>
      </c>
      <c r="G13057" t="s">
        <v>1907</v>
      </c>
      <c r="H13057" t="s">
        <v>7027</v>
      </c>
      <c r="J13057" s="40">
        <v>0</v>
      </c>
      <c r="K13057" s="40">
        <v>12.58</v>
      </c>
    </row>
    <row r="13058" spans="1:11" x14ac:dyDescent="0.35">
      <c r="A13058">
        <v>32041</v>
      </c>
      <c r="B13058" t="s">
        <v>16762</v>
      </c>
      <c r="C13058" s="70">
        <v>0</v>
      </c>
      <c r="D13058" s="70">
        <v>0</v>
      </c>
      <c r="E13058" s="71">
        <v>44874</v>
      </c>
      <c r="F13058" t="s">
        <v>16022</v>
      </c>
      <c r="G13058" t="s">
        <v>2142</v>
      </c>
      <c r="H13058" t="s">
        <v>2443</v>
      </c>
      <c r="I13058" t="s">
        <v>2442</v>
      </c>
      <c r="J13058" s="40">
        <v>0</v>
      </c>
      <c r="K13058" s="40">
        <v>1415.86</v>
      </c>
    </row>
    <row r="13059" spans="1:11" x14ac:dyDescent="0.35">
      <c r="A13059">
        <v>32041</v>
      </c>
      <c r="B13059" t="s">
        <v>16762</v>
      </c>
      <c r="C13059" s="70">
        <v>0</v>
      </c>
      <c r="D13059" s="70">
        <v>0</v>
      </c>
      <c r="E13059" s="71">
        <v>44888</v>
      </c>
      <c r="F13059" t="s">
        <v>16768</v>
      </c>
      <c r="G13059" t="s">
        <v>15843</v>
      </c>
      <c r="H13059" t="s">
        <v>16767</v>
      </c>
      <c r="I13059" t="s">
        <v>16766</v>
      </c>
      <c r="J13059" s="40">
        <v>1453.34</v>
      </c>
      <c r="K13059" s="40">
        <v>0</v>
      </c>
    </row>
    <row r="13060" spans="1:11" x14ac:dyDescent="0.35">
      <c r="A13060">
        <v>32041</v>
      </c>
      <c r="B13060" t="s">
        <v>16762</v>
      </c>
      <c r="C13060" s="70">
        <v>0</v>
      </c>
      <c r="D13060" s="70">
        <v>0</v>
      </c>
      <c r="E13060" s="71">
        <v>44895</v>
      </c>
      <c r="F13060" t="s">
        <v>4171</v>
      </c>
      <c r="G13060" t="s">
        <v>2247</v>
      </c>
      <c r="H13060" t="s">
        <v>1916</v>
      </c>
      <c r="I13060" t="s">
        <v>1916</v>
      </c>
      <c r="J13060" s="40">
        <v>0</v>
      </c>
      <c r="K13060" s="40">
        <v>34.270000000000003</v>
      </c>
    </row>
    <row r="13061" spans="1:11" x14ac:dyDescent="0.35">
      <c r="A13061">
        <v>32041</v>
      </c>
      <c r="B13061" t="s">
        <v>16762</v>
      </c>
      <c r="C13061" s="70">
        <v>0</v>
      </c>
      <c r="D13061" s="70">
        <v>0</v>
      </c>
      <c r="E13061" s="71">
        <v>44904</v>
      </c>
      <c r="F13061" t="s">
        <v>2447</v>
      </c>
      <c r="G13061" t="s">
        <v>2142</v>
      </c>
      <c r="H13061" t="s">
        <v>2446</v>
      </c>
      <c r="I13061" t="s">
        <v>2445</v>
      </c>
      <c r="J13061" s="40">
        <v>0</v>
      </c>
      <c r="K13061" s="40">
        <v>837.23</v>
      </c>
    </row>
    <row r="13062" spans="1:11" x14ac:dyDescent="0.35">
      <c r="A13062">
        <v>32041</v>
      </c>
      <c r="B13062" t="s">
        <v>16762</v>
      </c>
      <c r="C13062" s="70">
        <v>0</v>
      </c>
      <c r="D13062" s="70">
        <v>0</v>
      </c>
      <c r="E13062" s="71">
        <v>44923</v>
      </c>
      <c r="F13062" t="s">
        <v>16765</v>
      </c>
      <c r="G13062" t="s">
        <v>15843</v>
      </c>
      <c r="H13062" t="s">
        <v>16764</v>
      </c>
      <c r="I13062" t="s">
        <v>16763</v>
      </c>
      <c r="J13062" s="40">
        <v>840.83</v>
      </c>
      <c r="K13062" s="40">
        <v>0</v>
      </c>
    </row>
    <row r="13063" spans="1:11" x14ac:dyDescent="0.35">
      <c r="A13063">
        <v>32041</v>
      </c>
      <c r="B13063" t="s">
        <v>16762</v>
      </c>
      <c r="C13063" s="70">
        <v>0</v>
      </c>
      <c r="D13063" s="70">
        <v>0</v>
      </c>
      <c r="E13063" s="71">
        <v>44926</v>
      </c>
      <c r="F13063" t="s">
        <v>3822</v>
      </c>
      <c r="G13063" t="s">
        <v>2247</v>
      </c>
      <c r="H13063" t="s">
        <v>1911</v>
      </c>
      <c r="I13063" t="s">
        <v>1911</v>
      </c>
      <c r="J13063" s="40">
        <v>0</v>
      </c>
      <c r="K13063" s="40">
        <v>3.6</v>
      </c>
    </row>
    <row r="13064" spans="1:11" x14ac:dyDescent="0.35">
      <c r="A13064">
        <v>32042</v>
      </c>
      <c r="B13064" t="s">
        <v>179</v>
      </c>
      <c r="C13064" s="70">
        <v>0</v>
      </c>
      <c r="D13064" s="70">
        <v>0</v>
      </c>
      <c r="E13064" s="71">
        <v>44703</v>
      </c>
      <c r="F13064" t="s">
        <v>10523</v>
      </c>
      <c r="G13064" t="s">
        <v>2142</v>
      </c>
      <c r="H13064" t="s">
        <v>10522</v>
      </c>
      <c r="I13064" t="s">
        <v>10521</v>
      </c>
      <c r="J13064" s="40">
        <v>0</v>
      </c>
      <c r="K13064" s="40">
        <v>239.88</v>
      </c>
    </row>
    <row r="13065" spans="1:11" x14ac:dyDescent="0.35">
      <c r="A13065">
        <v>32042</v>
      </c>
      <c r="B13065" t="s">
        <v>179</v>
      </c>
      <c r="C13065" s="70">
        <v>0</v>
      </c>
      <c r="D13065" s="70">
        <v>0</v>
      </c>
      <c r="E13065" s="71">
        <v>44742</v>
      </c>
      <c r="F13065" t="s">
        <v>5777</v>
      </c>
      <c r="G13065" t="s">
        <v>2247</v>
      </c>
      <c r="J13065" s="40">
        <v>0</v>
      </c>
      <c r="K13065" s="40">
        <v>0</v>
      </c>
    </row>
    <row r="13066" spans="1:11" x14ac:dyDescent="0.35">
      <c r="A13066">
        <v>32042</v>
      </c>
      <c r="B13066" t="s">
        <v>179</v>
      </c>
      <c r="C13066" s="70">
        <v>0</v>
      </c>
      <c r="D13066" s="70">
        <v>0</v>
      </c>
      <c r="E13066" s="71">
        <v>44773</v>
      </c>
      <c r="F13066" t="s">
        <v>5479</v>
      </c>
      <c r="G13066" t="s">
        <v>2247</v>
      </c>
      <c r="J13066" s="40">
        <v>0</v>
      </c>
      <c r="K13066" s="40">
        <v>0</v>
      </c>
    </row>
    <row r="13067" spans="1:11" x14ac:dyDescent="0.35">
      <c r="A13067">
        <v>32042</v>
      </c>
      <c r="B13067" t="s">
        <v>179</v>
      </c>
      <c r="C13067" s="70">
        <v>0</v>
      </c>
      <c r="D13067" s="70">
        <v>0</v>
      </c>
      <c r="E13067" s="71">
        <v>44804</v>
      </c>
      <c r="F13067" t="s">
        <v>5011</v>
      </c>
      <c r="G13067" t="s">
        <v>2247</v>
      </c>
      <c r="H13067" t="s">
        <v>2265</v>
      </c>
      <c r="J13067" s="40">
        <v>0</v>
      </c>
      <c r="K13067" s="40">
        <v>0</v>
      </c>
    </row>
    <row r="13068" spans="1:11" x14ac:dyDescent="0.35">
      <c r="A13068">
        <v>32042</v>
      </c>
      <c r="B13068" t="s">
        <v>179</v>
      </c>
      <c r="C13068" s="70">
        <v>0</v>
      </c>
      <c r="D13068" s="70">
        <v>0</v>
      </c>
      <c r="E13068" s="71">
        <v>44834</v>
      </c>
      <c r="F13068" t="s">
        <v>4887</v>
      </c>
      <c r="G13068" t="s">
        <v>2247</v>
      </c>
      <c r="H13068" t="s">
        <v>2262</v>
      </c>
      <c r="J13068" s="40">
        <v>0</v>
      </c>
      <c r="K13068" s="40">
        <v>0</v>
      </c>
    </row>
    <row r="13069" spans="1:11" x14ac:dyDescent="0.35">
      <c r="A13069">
        <v>32042</v>
      </c>
      <c r="B13069" t="s">
        <v>179</v>
      </c>
      <c r="C13069" s="70">
        <v>0</v>
      </c>
      <c r="D13069" s="70">
        <v>0</v>
      </c>
      <c r="E13069" s="71">
        <v>44865</v>
      </c>
      <c r="F13069" t="s">
        <v>4370</v>
      </c>
      <c r="G13069" t="s">
        <v>2247</v>
      </c>
      <c r="H13069" t="s">
        <v>1919</v>
      </c>
      <c r="I13069" t="s">
        <v>1919</v>
      </c>
      <c r="J13069" s="40">
        <v>0</v>
      </c>
      <c r="K13069" s="40">
        <v>0</v>
      </c>
    </row>
    <row r="13070" spans="1:11" x14ac:dyDescent="0.35">
      <c r="A13070">
        <v>32042</v>
      </c>
      <c r="B13070" t="s">
        <v>179</v>
      </c>
      <c r="C13070" s="70">
        <v>0</v>
      </c>
      <c r="D13070" s="70">
        <v>0</v>
      </c>
      <c r="E13070" s="71">
        <v>44895</v>
      </c>
      <c r="F13070" t="s">
        <v>4197</v>
      </c>
      <c r="G13070" t="s">
        <v>2247</v>
      </c>
      <c r="H13070" t="s">
        <v>1916</v>
      </c>
      <c r="I13070" t="s">
        <v>1916</v>
      </c>
      <c r="J13070" s="40">
        <v>0</v>
      </c>
      <c r="K13070" s="40">
        <v>0</v>
      </c>
    </row>
    <row r="13071" spans="1:11" x14ac:dyDescent="0.35">
      <c r="A13071">
        <v>32042</v>
      </c>
      <c r="B13071" t="s">
        <v>179</v>
      </c>
      <c r="C13071" s="70">
        <v>0</v>
      </c>
      <c r="D13071" s="70">
        <v>0</v>
      </c>
      <c r="E13071" s="71">
        <v>44926</v>
      </c>
      <c r="F13071" t="s">
        <v>3843</v>
      </c>
      <c r="G13071" t="s">
        <v>2247</v>
      </c>
      <c r="H13071" t="s">
        <v>1911</v>
      </c>
      <c r="I13071" t="s">
        <v>1911</v>
      </c>
      <c r="J13071" s="40">
        <v>0</v>
      </c>
      <c r="K13071" s="40">
        <v>0</v>
      </c>
    </row>
    <row r="13072" spans="1:11" x14ac:dyDescent="0.35">
      <c r="A13072">
        <v>32043</v>
      </c>
      <c r="B13072" t="s">
        <v>16759</v>
      </c>
      <c r="C13072" s="70">
        <v>0</v>
      </c>
      <c r="D13072" s="70">
        <v>0</v>
      </c>
      <c r="E13072" s="71">
        <v>44713</v>
      </c>
      <c r="F13072" t="s">
        <v>14714</v>
      </c>
      <c r="G13072" t="s">
        <v>2142</v>
      </c>
      <c r="H13072" t="s">
        <v>14713</v>
      </c>
      <c r="I13072" t="s">
        <v>14712</v>
      </c>
      <c r="J13072" s="40">
        <v>0</v>
      </c>
      <c r="K13072" s="40">
        <v>2090</v>
      </c>
    </row>
    <row r="13073" spans="1:11" x14ac:dyDescent="0.35">
      <c r="A13073">
        <v>32043</v>
      </c>
      <c r="B13073" t="s">
        <v>16759</v>
      </c>
      <c r="C13073" s="70">
        <v>0</v>
      </c>
      <c r="D13073" s="70">
        <v>0</v>
      </c>
      <c r="E13073" s="71">
        <v>44742</v>
      </c>
      <c r="F13073" t="s">
        <v>5776</v>
      </c>
      <c r="G13073" t="s">
        <v>2247</v>
      </c>
      <c r="J13073" s="40">
        <v>0</v>
      </c>
      <c r="K13073" s="40">
        <v>0</v>
      </c>
    </row>
    <row r="13074" spans="1:11" x14ac:dyDescent="0.35">
      <c r="A13074">
        <v>32043</v>
      </c>
      <c r="B13074" t="s">
        <v>16759</v>
      </c>
      <c r="C13074" s="70">
        <v>0</v>
      </c>
      <c r="D13074" s="70">
        <v>0</v>
      </c>
      <c r="E13074" s="71">
        <v>44743</v>
      </c>
      <c r="F13074" t="s">
        <v>16761</v>
      </c>
      <c r="G13074" t="s">
        <v>1907</v>
      </c>
      <c r="H13074" t="s">
        <v>16760</v>
      </c>
      <c r="J13074" s="40">
        <v>2090</v>
      </c>
      <c r="K13074" s="40">
        <v>0</v>
      </c>
    </row>
    <row r="13075" spans="1:11" x14ac:dyDescent="0.35">
      <c r="A13075">
        <v>32043</v>
      </c>
      <c r="B13075" t="s">
        <v>16759</v>
      </c>
      <c r="C13075" s="70">
        <v>0</v>
      </c>
      <c r="D13075" s="70">
        <v>0</v>
      </c>
      <c r="E13075" s="71">
        <v>44773</v>
      </c>
      <c r="F13075" t="s">
        <v>5478</v>
      </c>
      <c r="G13075" t="s">
        <v>2247</v>
      </c>
      <c r="J13075" s="40">
        <v>0</v>
      </c>
      <c r="K13075" s="40">
        <v>0</v>
      </c>
    </row>
    <row r="13076" spans="1:11" x14ac:dyDescent="0.35">
      <c r="A13076">
        <v>32044</v>
      </c>
      <c r="B13076" t="s">
        <v>16756</v>
      </c>
      <c r="C13076" s="70">
        <v>0</v>
      </c>
      <c r="D13076" s="70">
        <v>0</v>
      </c>
      <c r="E13076" s="71">
        <v>44742</v>
      </c>
      <c r="F13076" t="s">
        <v>16119</v>
      </c>
      <c r="G13076" t="s">
        <v>2142</v>
      </c>
      <c r="H13076" t="s">
        <v>14618</v>
      </c>
      <c r="I13076" t="s">
        <v>14617</v>
      </c>
      <c r="J13076" s="40">
        <v>0</v>
      </c>
      <c r="K13076" s="40">
        <v>3818.22</v>
      </c>
    </row>
    <row r="13077" spans="1:11" x14ac:dyDescent="0.35">
      <c r="A13077">
        <v>32044</v>
      </c>
      <c r="B13077" t="s">
        <v>16756</v>
      </c>
      <c r="C13077" s="70">
        <v>0</v>
      </c>
      <c r="D13077" s="70">
        <v>0</v>
      </c>
      <c r="E13077" s="71">
        <v>44769</v>
      </c>
      <c r="F13077" t="s">
        <v>16758</v>
      </c>
      <c r="G13077" t="s">
        <v>15843</v>
      </c>
      <c r="H13077" t="s">
        <v>16757</v>
      </c>
      <c r="I13077" t="s">
        <v>7373</v>
      </c>
      <c r="J13077" s="40">
        <v>3729.37</v>
      </c>
      <c r="K13077" s="40">
        <v>0</v>
      </c>
    </row>
    <row r="13078" spans="1:11" x14ac:dyDescent="0.35">
      <c r="A13078">
        <v>32044</v>
      </c>
      <c r="B13078" t="s">
        <v>16756</v>
      </c>
      <c r="C13078" s="70">
        <v>0</v>
      </c>
      <c r="D13078" s="70">
        <v>0</v>
      </c>
      <c r="E13078" s="71">
        <v>44773</v>
      </c>
      <c r="F13078" t="s">
        <v>5452</v>
      </c>
      <c r="G13078" t="s">
        <v>2247</v>
      </c>
      <c r="J13078" s="40">
        <v>88.85</v>
      </c>
      <c r="K13078" s="40">
        <v>0</v>
      </c>
    </row>
    <row r="13079" spans="1:11" x14ac:dyDescent="0.35">
      <c r="A13079">
        <v>32046</v>
      </c>
      <c r="B13079" t="s">
        <v>698</v>
      </c>
      <c r="C13079" s="70">
        <v>0</v>
      </c>
      <c r="D13079" s="70">
        <v>0</v>
      </c>
      <c r="E13079" s="71">
        <v>44682</v>
      </c>
      <c r="F13079" t="s">
        <v>8749</v>
      </c>
      <c r="G13079" t="s">
        <v>2142</v>
      </c>
      <c r="H13079" t="s">
        <v>8748</v>
      </c>
      <c r="I13079" t="s">
        <v>8747</v>
      </c>
      <c r="J13079" s="40">
        <v>0</v>
      </c>
      <c r="K13079" s="40">
        <v>3167.01</v>
      </c>
    </row>
    <row r="13080" spans="1:11" x14ac:dyDescent="0.35">
      <c r="A13080">
        <v>32046</v>
      </c>
      <c r="B13080" t="s">
        <v>698</v>
      </c>
      <c r="C13080" s="70">
        <v>0</v>
      </c>
      <c r="D13080" s="70">
        <v>0</v>
      </c>
      <c r="E13080" s="71">
        <v>44728</v>
      </c>
      <c r="F13080" t="s">
        <v>16755</v>
      </c>
      <c r="G13080" t="s">
        <v>15843</v>
      </c>
      <c r="H13080" t="s">
        <v>16754</v>
      </c>
      <c r="J13080" s="40">
        <v>3063.86</v>
      </c>
      <c r="K13080" s="40">
        <v>0</v>
      </c>
    </row>
    <row r="13081" spans="1:11" x14ac:dyDescent="0.35">
      <c r="A13081">
        <v>32046</v>
      </c>
      <c r="B13081" t="s">
        <v>698</v>
      </c>
      <c r="C13081" s="70">
        <v>0</v>
      </c>
      <c r="D13081" s="70">
        <v>0</v>
      </c>
      <c r="E13081" s="71">
        <v>44742</v>
      </c>
      <c r="F13081" t="s">
        <v>8744</v>
      </c>
      <c r="G13081" t="s">
        <v>2142</v>
      </c>
      <c r="H13081" t="s">
        <v>8743</v>
      </c>
      <c r="I13081" t="s">
        <v>8742</v>
      </c>
      <c r="J13081" s="40">
        <v>0</v>
      </c>
      <c r="K13081" s="40">
        <v>2646.05</v>
      </c>
    </row>
    <row r="13082" spans="1:11" x14ac:dyDescent="0.35">
      <c r="A13082">
        <v>32046</v>
      </c>
      <c r="B13082" t="s">
        <v>698</v>
      </c>
      <c r="C13082" s="70">
        <v>0</v>
      </c>
      <c r="D13082" s="70">
        <v>0</v>
      </c>
      <c r="E13082" s="71">
        <v>44742</v>
      </c>
      <c r="F13082" t="s">
        <v>5766</v>
      </c>
      <c r="G13082" t="s">
        <v>2247</v>
      </c>
      <c r="J13082" s="40">
        <v>103.15</v>
      </c>
      <c r="K13082" s="40">
        <v>0</v>
      </c>
    </row>
    <row r="13083" spans="1:11" x14ac:dyDescent="0.35">
      <c r="A13083">
        <v>32046</v>
      </c>
      <c r="B13083" t="s">
        <v>698</v>
      </c>
      <c r="C13083" s="70">
        <v>0</v>
      </c>
      <c r="D13083" s="70">
        <v>0</v>
      </c>
      <c r="E13083" s="71">
        <v>44768</v>
      </c>
      <c r="F13083" t="s">
        <v>16753</v>
      </c>
      <c r="G13083" t="s">
        <v>15843</v>
      </c>
      <c r="H13083" t="s">
        <v>16752</v>
      </c>
      <c r="I13083" t="s">
        <v>16751</v>
      </c>
      <c r="J13083" s="40">
        <v>2668.96</v>
      </c>
      <c r="K13083" s="40">
        <v>0</v>
      </c>
    </row>
    <row r="13084" spans="1:11" x14ac:dyDescent="0.35">
      <c r="A13084">
        <v>32046</v>
      </c>
      <c r="B13084" t="s">
        <v>698</v>
      </c>
      <c r="C13084" s="70">
        <v>0</v>
      </c>
      <c r="D13084" s="70">
        <v>0</v>
      </c>
      <c r="E13084" s="71">
        <v>44773</v>
      </c>
      <c r="F13084" t="s">
        <v>5465</v>
      </c>
      <c r="G13084" t="s">
        <v>2247</v>
      </c>
      <c r="J13084" s="40">
        <v>0</v>
      </c>
      <c r="K13084" s="40">
        <v>22.91</v>
      </c>
    </row>
    <row r="13085" spans="1:11" x14ac:dyDescent="0.35">
      <c r="A13085">
        <v>32046</v>
      </c>
      <c r="B13085" t="s">
        <v>698</v>
      </c>
      <c r="C13085" s="70">
        <v>0</v>
      </c>
      <c r="D13085" s="70">
        <v>0</v>
      </c>
      <c r="E13085" s="71">
        <v>44810</v>
      </c>
      <c r="F13085" t="s">
        <v>8738</v>
      </c>
      <c r="G13085" t="s">
        <v>2142</v>
      </c>
      <c r="H13085" t="s">
        <v>8737</v>
      </c>
      <c r="I13085" t="s">
        <v>8736</v>
      </c>
      <c r="J13085" s="40">
        <v>0</v>
      </c>
      <c r="K13085" s="40">
        <v>13299.06</v>
      </c>
    </row>
    <row r="13086" spans="1:11" x14ac:dyDescent="0.35">
      <c r="A13086">
        <v>32046</v>
      </c>
      <c r="B13086" t="s">
        <v>698</v>
      </c>
      <c r="C13086" s="70">
        <v>0</v>
      </c>
      <c r="D13086" s="70">
        <v>0</v>
      </c>
      <c r="E13086" s="71">
        <v>44825</v>
      </c>
      <c r="F13086" t="s">
        <v>16750</v>
      </c>
      <c r="G13086" t="s">
        <v>15843</v>
      </c>
      <c r="H13086" t="s">
        <v>16749</v>
      </c>
      <c r="I13086" t="s">
        <v>16748</v>
      </c>
      <c r="J13086" s="40">
        <v>13089.87</v>
      </c>
      <c r="K13086" s="40">
        <v>0</v>
      </c>
    </row>
    <row r="13087" spans="1:11" x14ac:dyDescent="0.35">
      <c r="A13087">
        <v>32046</v>
      </c>
      <c r="B13087" t="s">
        <v>698</v>
      </c>
      <c r="C13087" s="70">
        <v>0</v>
      </c>
      <c r="D13087" s="70">
        <v>0</v>
      </c>
      <c r="E13087" s="71">
        <v>44833</v>
      </c>
      <c r="F13087" t="s">
        <v>8735</v>
      </c>
      <c r="G13087" t="s">
        <v>2142</v>
      </c>
      <c r="H13087" t="s">
        <v>8734</v>
      </c>
      <c r="I13087" t="s">
        <v>8733</v>
      </c>
      <c r="J13087" s="40">
        <v>0</v>
      </c>
      <c r="K13087" s="40">
        <v>12681.34</v>
      </c>
    </row>
    <row r="13088" spans="1:11" x14ac:dyDescent="0.35">
      <c r="A13088">
        <v>32046</v>
      </c>
      <c r="B13088" t="s">
        <v>698</v>
      </c>
      <c r="C13088" s="70">
        <v>0</v>
      </c>
      <c r="D13088" s="70">
        <v>0</v>
      </c>
      <c r="E13088" s="71">
        <v>44834</v>
      </c>
      <c r="F13088" t="s">
        <v>4868</v>
      </c>
      <c r="G13088" t="s">
        <v>2247</v>
      </c>
      <c r="H13088" t="s">
        <v>2262</v>
      </c>
      <c r="J13088" s="40">
        <v>109.7</v>
      </c>
      <c r="K13088" s="40">
        <v>0</v>
      </c>
    </row>
    <row r="13089" spans="1:11" x14ac:dyDescent="0.35">
      <c r="A13089">
        <v>32046</v>
      </c>
      <c r="B13089" t="s">
        <v>698</v>
      </c>
      <c r="C13089" s="70">
        <v>0</v>
      </c>
      <c r="D13089" s="70">
        <v>0</v>
      </c>
      <c r="E13089" s="71">
        <v>44845</v>
      </c>
      <c r="F13089" t="s">
        <v>16747</v>
      </c>
      <c r="G13089" t="s">
        <v>15843</v>
      </c>
      <c r="H13089" t="s">
        <v>16746</v>
      </c>
      <c r="J13089" s="40">
        <v>12302.5</v>
      </c>
      <c r="K13089" s="40">
        <v>0</v>
      </c>
    </row>
    <row r="13090" spans="1:11" x14ac:dyDescent="0.35">
      <c r="A13090">
        <v>32046</v>
      </c>
      <c r="B13090" t="s">
        <v>698</v>
      </c>
      <c r="C13090" s="70">
        <v>0</v>
      </c>
      <c r="D13090" s="70">
        <v>0</v>
      </c>
      <c r="E13090" s="71">
        <v>44865</v>
      </c>
      <c r="F13090" t="s">
        <v>8732</v>
      </c>
      <c r="G13090" t="s">
        <v>2142</v>
      </c>
      <c r="H13090" t="s">
        <v>8731</v>
      </c>
      <c r="I13090" t="s">
        <v>8730</v>
      </c>
      <c r="J13090" s="40">
        <v>0</v>
      </c>
      <c r="K13090" s="40">
        <v>11229.1</v>
      </c>
    </row>
    <row r="13091" spans="1:11" x14ac:dyDescent="0.35">
      <c r="A13091">
        <v>32046</v>
      </c>
      <c r="B13091" t="s">
        <v>698</v>
      </c>
      <c r="C13091" s="70">
        <v>0</v>
      </c>
      <c r="D13091" s="70">
        <v>0</v>
      </c>
      <c r="E13091" s="71">
        <v>44865</v>
      </c>
      <c r="F13091" t="s">
        <v>4345</v>
      </c>
      <c r="G13091" t="s">
        <v>2247</v>
      </c>
      <c r="H13091" t="s">
        <v>1919</v>
      </c>
      <c r="I13091" t="s">
        <v>1919</v>
      </c>
      <c r="J13091" s="40">
        <v>478.33</v>
      </c>
      <c r="K13091" s="40">
        <v>0</v>
      </c>
    </row>
    <row r="13092" spans="1:11" x14ac:dyDescent="0.35">
      <c r="A13092">
        <v>32046</v>
      </c>
      <c r="B13092" t="s">
        <v>698</v>
      </c>
      <c r="C13092" s="70">
        <v>0</v>
      </c>
      <c r="D13092" s="70">
        <v>0</v>
      </c>
      <c r="E13092" s="71">
        <v>44894</v>
      </c>
      <c r="F13092" t="s">
        <v>7936</v>
      </c>
      <c r="G13092" t="s">
        <v>2142</v>
      </c>
      <c r="H13092" t="s">
        <v>7935</v>
      </c>
      <c r="I13092" t="s">
        <v>7934</v>
      </c>
      <c r="J13092" s="40">
        <v>0</v>
      </c>
      <c r="K13092" s="40">
        <v>5930.96</v>
      </c>
    </row>
    <row r="13093" spans="1:11" x14ac:dyDescent="0.35">
      <c r="A13093">
        <v>32046</v>
      </c>
      <c r="B13093" t="s">
        <v>698</v>
      </c>
      <c r="C13093" s="70">
        <v>0</v>
      </c>
      <c r="D13093" s="70">
        <v>0</v>
      </c>
      <c r="E13093" s="71">
        <v>44895</v>
      </c>
      <c r="F13093" t="s">
        <v>4170</v>
      </c>
      <c r="G13093" t="s">
        <v>2247</v>
      </c>
      <c r="H13093" t="s">
        <v>1916</v>
      </c>
      <c r="I13093" t="s">
        <v>1916</v>
      </c>
      <c r="J13093" s="40">
        <v>0</v>
      </c>
      <c r="K13093" s="40">
        <v>626.37</v>
      </c>
    </row>
    <row r="13094" spans="1:11" x14ac:dyDescent="0.35">
      <c r="A13094">
        <v>32046</v>
      </c>
      <c r="B13094" t="s">
        <v>698</v>
      </c>
      <c r="C13094" s="70">
        <v>0</v>
      </c>
      <c r="D13094" s="70">
        <v>0</v>
      </c>
      <c r="E13094" s="71">
        <v>44896</v>
      </c>
      <c r="F13094" t="s">
        <v>16745</v>
      </c>
      <c r="G13094" t="s">
        <v>15843</v>
      </c>
      <c r="H13094" t="s">
        <v>16744</v>
      </c>
      <c r="I13094" t="s">
        <v>16743</v>
      </c>
      <c r="J13094" s="40">
        <v>11976.66</v>
      </c>
      <c r="K13094" s="40">
        <v>0</v>
      </c>
    </row>
    <row r="13095" spans="1:11" x14ac:dyDescent="0.35">
      <c r="A13095">
        <v>32046</v>
      </c>
      <c r="B13095" t="s">
        <v>698</v>
      </c>
      <c r="C13095" s="70">
        <v>0</v>
      </c>
      <c r="D13095" s="70">
        <v>0</v>
      </c>
      <c r="E13095" s="71">
        <v>44917</v>
      </c>
      <c r="F13095" t="s">
        <v>7933</v>
      </c>
      <c r="G13095" t="s">
        <v>2142</v>
      </c>
      <c r="H13095" t="s">
        <v>7932</v>
      </c>
      <c r="I13095" t="s">
        <v>7931</v>
      </c>
      <c r="J13095" s="40">
        <v>0</v>
      </c>
      <c r="K13095" s="40">
        <v>5889.7</v>
      </c>
    </row>
    <row r="13096" spans="1:11" x14ac:dyDescent="0.35">
      <c r="A13096">
        <v>32046</v>
      </c>
      <c r="B13096" t="s">
        <v>698</v>
      </c>
      <c r="C13096" s="70">
        <v>0</v>
      </c>
      <c r="D13096" s="70">
        <v>0</v>
      </c>
      <c r="E13096" s="71">
        <v>44926</v>
      </c>
      <c r="F13096" t="s">
        <v>3821</v>
      </c>
      <c r="G13096" t="s">
        <v>2247</v>
      </c>
      <c r="H13096" t="s">
        <v>1911</v>
      </c>
      <c r="I13096" t="s">
        <v>1911</v>
      </c>
      <c r="J13096" s="40">
        <v>0</v>
      </c>
      <c r="K13096" s="40">
        <v>260.43</v>
      </c>
    </row>
    <row r="13097" spans="1:11" x14ac:dyDescent="0.35">
      <c r="A13097">
        <v>32047</v>
      </c>
      <c r="B13097" t="s">
        <v>16731</v>
      </c>
      <c r="C13097" s="70">
        <v>0</v>
      </c>
      <c r="D13097" s="70">
        <v>0</v>
      </c>
      <c r="E13097" s="71">
        <v>44763</v>
      </c>
      <c r="F13097" t="s">
        <v>16742</v>
      </c>
      <c r="G13097" t="s">
        <v>2142</v>
      </c>
      <c r="H13097" t="s">
        <v>16741</v>
      </c>
      <c r="I13097" t="s">
        <v>16740</v>
      </c>
      <c r="J13097" s="40">
        <v>0</v>
      </c>
      <c r="K13097" s="40">
        <v>1642.55</v>
      </c>
    </row>
    <row r="13098" spans="1:11" x14ac:dyDescent="0.35">
      <c r="A13098">
        <v>32047</v>
      </c>
      <c r="B13098" t="s">
        <v>16731</v>
      </c>
      <c r="C13098" s="70">
        <v>0</v>
      </c>
      <c r="D13098" s="70">
        <v>0</v>
      </c>
      <c r="E13098" s="71">
        <v>44773</v>
      </c>
      <c r="F13098" t="s">
        <v>5295</v>
      </c>
      <c r="G13098" t="s">
        <v>2247</v>
      </c>
      <c r="J13098" s="40">
        <v>0</v>
      </c>
      <c r="K13098" s="40">
        <v>31</v>
      </c>
    </row>
    <row r="13099" spans="1:11" x14ac:dyDescent="0.35">
      <c r="A13099">
        <v>32047</v>
      </c>
      <c r="B13099" t="s">
        <v>16731</v>
      </c>
      <c r="C13099" s="70">
        <v>0</v>
      </c>
      <c r="D13099" s="70">
        <v>0</v>
      </c>
      <c r="E13099" s="71">
        <v>44781</v>
      </c>
      <c r="F13099" t="s">
        <v>16739</v>
      </c>
      <c r="G13099" t="s">
        <v>2142</v>
      </c>
      <c r="H13099" t="s">
        <v>16738</v>
      </c>
      <c r="I13099" t="s">
        <v>16737</v>
      </c>
      <c r="J13099" s="40">
        <v>0</v>
      </c>
      <c r="K13099" s="40">
        <v>1547.34</v>
      </c>
    </row>
    <row r="13100" spans="1:11" x14ac:dyDescent="0.35">
      <c r="A13100">
        <v>32047</v>
      </c>
      <c r="B13100" t="s">
        <v>16731</v>
      </c>
      <c r="C13100" s="70">
        <v>0</v>
      </c>
      <c r="D13100" s="70">
        <v>0</v>
      </c>
      <c r="E13100" s="71">
        <v>44794</v>
      </c>
      <c r="F13100" t="s">
        <v>16736</v>
      </c>
      <c r="G13100" t="s">
        <v>15843</v>
      </c>
      <c r="H13100" t="s">
        <v>16735</v>
      </c>
      <c r="J13100" s="40">
        <v>1742.94</v>
      </c>
      <c r="K13100" s="40">
        <v>0</v>
      </c>
    </row>
    <row r="13101" spans="1:11" x14ac:dyDescent="0.35">
      <c r="A13101">
        <v>32047</v>
      </c>
      <c r="B13101" t="s">
        <v>16731</v>
      </c>
      <c r="C13101" s="70">
        <v>0</v>
      </c>
      <c r="D13101" s="70">
        <v>0</v>
      </c>
      <c r="E13101" s="71">
        <v>44804</v>
      </c>
      <c r="F13101" t="s">
        <v>5115</v>
      </c>
      <c r="G13101" t="s">
        <v>2247</v>
      </c>
      <c r="H13101" t="s">
        <v>2265</v>
      </c>
      <c r="J13101" s="40">
        <v>0</v>
      </c>
      <c r="K13101" s="40">
        <v>62.91</v>
      </c>
    </row>
    <row r="13102" spans="1:11" x14ac:dyDescent="0.35">
      <c r="A13102">
        <v>32047</v>
      </c>
      <c r="B13102" t="s">
        <v>16731</v>
      </c>
      <c r="C13102" s="70">
        <v>0</v>
      </c>
      <c r="D13102" s="70">
        <v>0</v>
      </c>
      <c r="E13102" s="71">
        <v>44834</v>
      </c>
      <c r="F13102" t="s">
        <v>4703</v>
      </c>
      <c r="G13102" t="s">
        <v>2247</v>
      </c>
      <c r="H13102" t="s">
        <v>2262</v>
      </c>
      <c r="J13102" s="40">
        <v>87.85</v>
      </c>
      <c r="K13102" s="40">
        <v>0</v>
      </c>
    </row>
    <row r="13103" spans="1:11" x14ac:dyDescent="0.35">
      <c r="A13103">
        <v>32047</v>
      </c>
      <c r="B13103" t="s">
        <v>16731</v>
      </c>
      <c r="C13103" s="70">
        <v>0</v>
      </c>
      <c r="D13103" s="70">
        <v>0</v>
      </c>
      <c r="E13103" s="71">
        <v>44865</v>
      </c>
      <c r="F13103" t="s">
        <v>4477</v>
      </c>
      <c r="G13103" t="s">
        <v>2247</v>
      </c>
      <c r="H13103" t="s">
        <v>1919</v>
      </c>
      <c r="I13103" t="s">
        <v>1919</v>
      </c>
      <c r="J13103" s="40">
        <v>0</v>
      </c>
      <c r="K13103" s="40">
        <v>5.35</v>
      </c>
    </row>
    <row r="13104" spans="1:11" x14ac:dyDescent="0.35">
      <c r="A13104">
        <v>32047</v>
      </c>
      <c r="B13104" t="s">
        <v>16731</v>
      </c>
      <c r="C13104" s="70">
        <v>0</v>
      </c>
      <c r="D13104" s="70">
        <v>0</v>
      </c>
      <c r="E13104" s="71">
        <v>44889</v>
      </c>
      <c r="F13104" t="s">
        <v>16734</v>
      </c>
      <c r="G13104" t="s">
        <v>15843</v>
      </c>
      <c r="H13104" t="s">
        <v>16733</v>
      </c>
      <c r="I13104" t="s">
        <v>16732</v>
      </c>
      <c r="J13104" s="40">
        <v>1505.26</v>
      </c>
      <c r="K13104" s="40">
        <v>0</v>
      </c>
    </row>
    <row r="13105" spans="1:11" x14ac:dyDescent="0.35">
      <c r="A13105">
        <v>32047</v>
      </c>
      <c r="B13105" t="s">
        <v>16731</v>
      </c>
      <c r="C13105" s="70">
        <v>0</v>
      </c>
      <c r="D13105" s="70">
        <v>0</v>
      </c>
      <c r="E13105" s="71">
        <v>44895</v>
      </c>
      <c r="F13105" t="s">
        <v>3995</v>
      </c>
      <c r="G13105" t="s">
        <v>2247</v>
      </c>
      <c r="H13105" t="s">
        <v>1916</v>
      </c>
      <c r="I13105" t="s">
        <v>1916</v>
      </c>
      <c r="J13105" s="40">
        <v>0</v>
      </c>
      <c r="K13105" s="40">
        <v>46.9</v>
      </c>
    </row>
    <row r="13106" spans="1:11" x14ac:dyDescent="0.35">
      <c r="A13106">
        <v>32048</v>
      </c>
      <c r="B13106" t="s">
        <v>16728</v>
      </c>
      <c r="C13106" s="70">
        <v>0</v>
      </c>
      <c r="D13106" s="70">
        <v>0</v>
      </c>
      <c r="E13106" s="71">
        <v>44743</v>
      </c>
      <c r="F13106" t="s">
        <v>9292</v>
      </c>
      <c r="G13106" t="s">
        <v>2142</v>
      </c>
      <c r="H13106" t="s">
        <v>9291</v>
      </c>
      <c r="I13106" t="s">
        <v>9290</v>
      </c>
      <c r="J13106" s="40">
        <v>0</v>
      </c>
      <c r="K13106" s="40">
        <v>34800.25</v>
      </c>
    </row>
    <row r="13107" spans="1:11" x14ac:dyDescent="0.35">
      <c r="A13107">
        <v>32048</v>
      </c>
      <c r="B13107" t="s">
        <v>16728</v>
      </c>
      <c r="C13107" s="70">
        <v>0</v>
      </c>
      <c r="D13107" s="70">
        <v>0</v>
      </c>
      <c r="E13107" s="71">
        <v>44773</v>
      </c>
      <c r="F13107" t="s">
        <v>5477</v>
      </c>
      <c r="G13107" t="s">
        <v>2247</v>
      </c>
      <c r="J13107" s="40">
        <v>0</v>
      </c>
      <c r="K13107" s="40">
        <v>0</v>
      </c>
    </row>
    <row r="13108" spans="1:11" x14ac:dyDescent="0.35">
      <c r="A13108">
        <v>32048</v>
      </c>
      <c r="B13108" t="s">
        <v>16728</v>
      </c>
      <c r="C13108" s="70">
        <v>0</v>
      </c>
      <c r="D13108" s="70">
        <v>0</v>
      </c>
      <c r="E13108" s="71">
        <v>44775</v>
      </c>
      <c r="F13108" t="s">
        <v>16730</v>
      </c>
      <c r="G13108" t="s">
        <v>15843</v>
      </c>
      <c r="H13108" t="s">
        <v>16729</v>
      </c>
      <c r="J13108" s="40">
        <v>34800.25</v>
      </c>
      <c r="K13108" s="40">
        <v>0</v>
      </c>
    </row>
    <row r="13109" spans="1:11" x14ac:dyDescent="0.35">
      <c r="A13109">
        <v>32048</v>
      </c>
      <c r="B13109" t="s">
        <v>16728</v>
      </c>
      <c r="C13109" s="70">
        <v>0</v>
      </c>
      <c r="D13109" s="70">
        <v>0</v>
      </c>
      <c r="E13109" s="71">
        <v>44804</v>
      </c>
      <c r="F13109" t="s">
        <v>5010</v>
      </c>
      <c r="G13109" t="s">
        <v>2247</v>
      </c>
      <c r="H13109" t="s">
        <v>2265</v>
      </c>
      <c r="J13109" s="40">
        <v>0</v>
      </c>
      <c r="K13109" s="40">
        <v>0</v>
      </c>
    </row>
    <row r="13110" spans="1:11" x14ac:dyDescent="0.35">
      <c r="A13110">
        <v>32049</v>
      </c>
      <c r="B13110" t="s">
        <v>16722</v>
      </c>
      <c r="C13110" s="70">
        <v>0</v>
      </c>
      <c r="D13110" s="70">
        <v>0</v>
      </c>
      <c r="E13110" s="71">
        <v>44753</v>
      </c>
      <c r="F13110" t="s">
        <v>11152</v>
      </c>
      <c r="G13110" t="s">
        <v>2142</v>
      </c>
      <c r="H13110" t="s">
        <v>11151</v>
      </c>
      <c r="I13110" t="s">
        <v>11150</v>
      </c>
      <c r="J13110" s="40">
        <v>0</v>
      </c>
      <c r="K13110" s="40">
        <v>26139.88</v>
      </c>
    </row>
    <row r="13111" spans="1:11" x14ac:dyDescent="0.35">
      <c r="A13111">
        <v>32049</v>
      </c>
      <c r="B13111" t="s">
        <v>16722</v>
      </c>
      <c r="C13111" s="70">
        <v>0</v>
      </c>
      <c r="D13111" s="70">
        <v>0</v>
      </c>
      <c r="E13111" s="71">
        <v>44784</v>
      </c>
      <c r="F13111" t="s">
        <v>16727</v>
      </c>
      <c r="G13111" t="s">
        <v>15843</v>
      </c>
      <c r="H13111" t="s">
        <v>16726</v>
      </c>
      <c r="J13111" s="40">
        <v>27324.49</v>
      </c>
      <c r="K13111" s="40">
        <v>0</v>
      </c>
    </row>
    <row r="13112" spans="1:11" x14ac:dyDescent="0.35">
      <c r="A13112">
        <v>32049</v>
      </c>
      <c r="B13112" t="s">
        <v>16722</v>
      </c>
      <c r="C13112" s="70">
        <v>0</v>
      </c>
      <c r="D13112" s="70">
        <v>0</v>
      </c>
      <c r="E13112" s="71">
        <v>44804</v>
      </c>
      <c r="F13112" t="s">
        <v>4996</v>
      </c>
      <c r="G13112" t="s">
        <v>2247</v>
      </c>
      <c r="H13112" t="s">
        <v>2265</v>
      </c>
      <c r="J13112" s="40">
        <v>0</v>
      </c>
      <c r="K13112" s="40">
        <v>1184.6099999999999</v>
      </c>
    </row>
    <row r="13113" spans="1:11" x14ac:dyDescent="0.35">
      <c r="A13113">
        <v>32049</v>
      </c>
      <c r="B13113" t="s">
        <v>16722</v>
      </c>
      <c r="C13113" s="70">
        <v>0</v>
      </c>
      <c r="D13113" s="70">
        <v>0</v>
      </c>
      <c r="E13113" s="71">
        <v>44835</v>
      </c>
      <c r="F13113" t="s">
        <v>11125</v>
      </c>
      <c r="G13113" t="s">
        <v>2142</v>
      </c>
      <c r="H13113" t="s">
        <v>11124</v>
      </c>
      <c r="I13113" t="s">
        <v>11123</v>
      </c>
      <c r="J13113" s="40">
        <v>0</v>
      </c>
      <c r="K13113" s="40">
        <v>25444.34</v>
      </c>
    </row>
    <row r="13114" spans="1:11" x14ac:dyDescent="0.35">
      <c r="A13114">
        <v>32049</v>
      </c>
      <c r="B13114" t="s">
        <v>16722</v>
      </c>
      <c r="C13114" s="70">
        <v>0</v>
      </c>
      <c r="D13114" s="70">
        <v>0</v>
      </c>
      <c r="E13114" s="71">
        <v>44865</v>
      </c>
      <c r="F13114" t="s">
        <v>4344</v>
      </c>
      <c r="G13114" t="s">
        <v>2247</v>
      </c>
      <c r="H13114" t="s">
        <v>1919</v>
      </c>
      <c r="I13114" t="s">
        <v>1919</v>
      </c>
      <c r="J13114" s="40">
        <v>178.87</v>
      </c>
      <c r="K13114" s="40">
        <v>0</v>
      </c>
    </row>
    <row r="13115" spans="1:11" x14ac:dyDescent="0.35">
      <c r="A13115">
        <v>32049</v>
      </c>
      <c r="B13115" t="s">
        <v>16722</v>
      </c>
      <c r="C13115" s="70">
        <v>0</v>
      </c>
      <c r="D13115" s="70">
        <v>0</v>
      </c>
      <c r="E13115" s="71">
        <v>44868</v>
      </c>
      <c r="F13115" t="s">
        <v>16725</v>
      </c>
      <c r="G13115" t="s">
        <v>15843</v>
      </c>
      <c r="H13115" t="s">
        <v>16724</v>
      </c>
      <c r="I13115" t="s">
        <v>16723</v>
      </c>
      <c r="J13115" s="40">
        <v>24917.27</v>
      </c>
      <c r="K13115" s="40">
        <v>0</v>
      </c>
    </row>
    <row r="13116" spans="1:11" x14ac:dyDescent="0.35">
      <c r="A13116">
        <v>32049</v>
      </c>
      <c r="B13116" t="s">
        <v>16722</v>
      </c>
      <c r="C13116" s="70">
        <v>0</v>
      </c>
      <c r="D13116" s="70">
        <v>0</v>
      </c>
      <c r="E13116" s="71">
        <v>44895</v>
      </c>
      <c r="F13116" t="s">
        <v>4169</v>
      </c>
      <c r="G13116" t="s">
        <v>2247</v>
      </c>
      <c r="H13116" t="s">
        <v>1916</v>
      </c>
      <c r="I13116" t="s">
        <v>1916</v>
      </c>
      <c r="J13116" s="40">
        <v>348.2</v>
      </c>
      <c r="K13116" s="40">
        <v>0</v>
      </c>
    </row>
    <row r="13117" spans="1:11" x14ac:dyDescent="0.35">
      <c r="A13117">
        <v>32050</v>
      </c>
      <c r="B13117" t="s">
        <v>180</v>
      </c>
      <c r="C13117" s="70">
        <v>0</v>
      </c>
      <c r="D13117" s="70">
        <v>0</v>
      </c>
      <c r="E13117" s="71">
        <v>44757</v>
      </c>
      <c r="F13117" t="s">
        <v>14696</v>
      </c>
      <c r="G13117" t="s">
        <v>2142</v>
      </c>
      <c r="H13117" t="s">
        <v>14695</v>
      </c>
      <c r="I13117" t="s">
        <v>14694</v>
      </c>
      <c r="J13117" s="40">
        <v>0</v>
      </c>
      <c r="K13117" s="40">
        <v>18312.259999999998</v>
      </c>
    </row>
    <row r="13118" spans="1:11" x14ac:dyDescent="0.35">
      <c r="A13118">
        <v>32050</v>
      </c>
      <c r="B13118" t="s">
        <v>180</v>
      </c>
      <c r="C13118" s="70">
        <v>0</v>
      </c>
      <c r="D13118" s="70">
        <v>0</v>
      </c>
      <c r="E13118" s="71">
        <v>44773</v>
      </c>
      <c r="F13118" t="s">
        <v>5442</v>
      </c>
      <c r="G13118" t="s">
        <v>2247</v>
      </c>
      <c r="J13118" s="40">
        <v>0</v>
      </c>
      <c r="K13118" s="40">
        <v>491.42</v>
      </c>
    </row>
    <row r="13119" spans="1:11" x14ac:dyDescent="0.35">
      <c r="A13119">
        <v>32050</v>
      </c>
      <c r="B13119" t="s">
        <v>180</v>
      </c>
      <c r="C13119" s="70">
        <v>0</v>
      </c>
      <c r="D13119" s="70">
        <v>0</v>
      </c>
      <c r="E13119" s="71">
        <v>44795</v>
      </c>
      <c r="F13119" t="s">
        <v>16721</v>
      </c>
      <c r="G13119" t="s">
        <v>15843</v>
      </c>
      <c r="H13119" t="s">
        <v>16720</v>
      </c>
      <c r="J13119" s="40">
        <v>19428.18</v>
      </c>
      <c r="K13119" s="40">
        <v>0</v>
      </c>
    </row>
    <row r="13120" spans="1:11" x14ac:dyDescent="0.35">
      <c r="A13120">
        <v>32050</v>
      </c>
      <c r="B13120" t="s">
        <v>180</v>
      </c>
      <c r="C13120" s="70">
        <v>0</v>
      </c>
      <c r="D13120" s="70">
        <v>0</v>
      </c>
      <c r="E13120" s="71">
        <v>44804</v>
      </c>
      <c r="F13120" t="s">
        <v>4971</v>
      </c>
      <c r="G13120" t="s">
        <v>2247</v>
      </c>
      <c r="H13120" t="s">
        <v>2265</v>
      </c>
      <c r="J13120" s="40">
        <v>0</v>
      </c>
      <c r="K13120" s="40">
        <v>624.5</v>
      </c>
    </row>
    <row r="13121" spans="1:11" x14ac:dyDescent="0.35">
      <c r="A13121">
        <v>32050</v>
      </c>
      <c r="B13121" t="s">
        <v>180</v>
      </c>
      <c r="C13121" s="70">
        <v>0</v>
      </c>
      <c r="D13121" s="70">
        <v>0</v>
      </c>
      <c r="E13121" s="71">
        <v>44820</v>
      </c>
      <c r="F13121" t="s">
        <v>16719</v>
      </c>
      <c r="G13121" t="s">
        <v>1912</v>
      </c>
      <c r="I13121" t="s">
        <v>2518</v>
      </c>
      <c r="J13121" s="40">
        <v>408.44</v>
      </c>
      <c r="K13121" s="40">
        <v>0</v>
      </c>
    </row>
    <row r="13122" spans="1:11" x14ac:dyDescent="0.35">
      <c r="A13122">
        <v>32050</v>
      </c>
      <c r="B13122" t="s">
        <v>180</v>
      </c>
      <c r="C13122" s="70">
        <v>0</v>
      </c>
      <c r="D13122" s="70">
        <v>0</v>
      </c>
      <c r="E13122" s="71">
        <v>44834</v>
      </c>
      <c r="F13122" t="s">
        <v>4836</v>
      </c>
      <c r="G13122" t="s">
        <v>2247</v>
      </c>
      <c r="H13122" t="s">
        <v>2262</v>
      </c>
      <c r="J13122" s="40">
        <v>0</v>
      </c>
      <c r="K13122" s="40">
        <v>19.07</v>
      </c>
    </row>
    <row r="13123" spans="1:11" x14ac:dyDescent="0.35">
      <c r="A13123">
        <v>32050</v>
      </c>
      <c r="B13123" t="s">
        <v>180</v>
      </c>
      <c r="C13123" s="70">
        <v>0</v>
      </c>
      <c r="D13123" s="70">
        <v>0</v>
      </c>
      <c r="E13123" s="71">
        <v>44865</v>
      </c>
      <c r="F13123" t="s">
        <v>4311</v>
      </c>
      <c r="G13123" t="s">
        <v>2247</v>
      </c>
      <c r="H13123" t="s">
        <v>1919</v>
      </c>
      <c r="I13123" t="s">
        <v>1919</v>
      </c>
      <c r="J13123" s="40">
        <v>8.02</v>
      </c>
      <c r="K13123" s="40">
        <v>0</v>
      </c>
    </row>
    <row r="13124" spans="1:11" x14ac:dyDescent="0.35">
      <c r="A13124">
        <v>32050</v>
      </c>
      <c r="B13124" t="s">
        <v>180</v>
      </c>
      <c r="C13124" s="70">
        <v>0</v>
      </c>
      <c r="D13124" s="70">
        <v>0</v>
      </c>
      <c r="E13124" s="71">
        <v>44895</v>
      </c>
      <c r="F13124" t="s">
        <v>4133</v>
      </c>
      <c r="G13124" t="s">
        <v>2247</v>
      </c>
      <c r="H13124" t="s">
        <v>1916</v>
      </c>
      <c r="I13124" t="s">
        <v>1916</v>
      </c>
      <c r="J13124" s="40">
        <v>10.28</v>
      </c>
      <c r="K13124" s="40">
        <v>0</v>
      </c>
    </row>
    <row r="13125" spans="1:11" x14ac:dyDescent="0.35">
      <c r="A13125">
        <v>32050</v>
      </c>
      <c r="B13125" t="s">
        <v>180</v>
      </c>
      <c r="C13125" s="70">
        <v>0</v>
      </c>
      <c r="D13125" s="70">
        <v>0</v>
      </c>
      <c r="E13125" s="71">
        <v>44926</v>
      </c>
      <c r="F13125" t="s">
        <v>3783</v>
      </c>
      <c r="G13125" t="s">
        <v>2247</v>
      </c>
      <c r="H13125" t="s">
        <v>1911</v>
      </c>
      <c r="I13125" t="s">
        <v>1911</v>
      </c>
      <c r="J13125" s="40">
        <v>6.6</v>
      </c>
      <c r="K13125" s="40">
        <v>0</v>
      </c>
    </row>
    <row r="13126" spans="1:11" x14ac:dyDescent="0.35">
      <c r="A13126">
        <v>32051</v>
      </c>
      <c r="B13126" t="s">
        <v>16712</v>
      </c>
      <c r="C13126" s="70">
        <v>0</v>
      </c>
      <c r="D13126" s="70">
        <v>0</v>
      </c>
      <c r="E13126" s="71">
        <v>44761</v>
      </c>
      <c r="F13126" t="s">
        <v>14205</v>
      </c>
      <c r="G13126" t="s">
        <v>2142</v>
      </c>
      <c r="H13126" t="s">
        <v>14204</v>
      </c>
      <c r="I13126" t="s">
        <v>14203</v>
      </c>
      <c r="J13126" s="40">
        <v>0</v>
      </c>
      <c r="K13126" s="40">
        <v>1328.38</v>
      </c>
    </row>
    <row r="13127" spans="1:11" x14ac:dyDescent="0.35">
      <c r="A13127">
        <v>32051</v>
      </c>
      <c r="B13127" t="s">
        <v>16712</v>
      </c>
      <c r="C13127" s="70">
        <v>0</v>
      </c>
      <c r="D13127" s="70">
        <v>0</v>
      </c>
      <c r="E13127" s="71">
        <v>44768</v>
      </c>
      <c r="F13127" t="s">
        <v>16718</v>
      </c>
      <c r="G13127" t="s">
        <v>15843</v>
      </c>
      <c r="H13127" t="s">
        <v>16717</v>
      </c>
      <c r="I13127" t="s">
        <v>16716</v>
      </c>
      <c r="J13127" s="40">
        <v>1324.53</v>
      </c>
      <c r="K13127" s="40">
        <v>0</v>
      </c>
    </row>
    <row r="13128" spans="1:11" x14ac:dyDescent="0.35">
      <c r="A13128">
        <v>32051</v>
      </c>
      <c r="B13128" t="s">
        <v>16712</v>
      </c>
      <c r="C13128" s="70">
        <v>0</v>
      </c>
      <c r="D13128" s="70">
        <v>0</v>
      </c>
      <c r="E13128" s="71">
        <v>44773</v>
      </c>
      <c r="F13128" t="s">
        <v>5294</v>
      </c>
      <c r="G13128" t="s">
        <v>2247</v>
      </c>
      <c r="J13128" s="40">
        <v>3.85</v>
      </c>
      <c r="K13128" s="40">
        <v>0</v>
      </c>
    </row>
    <row r="13129" spans="1:11" x14ac:dyDescent="0.35">
      <c r="A13129">
        <v>32051</v>
      </c>
      <c r="B13129" t="s">
        <v>16712</v>
      </c>
      <c r="C13129" s="70">
        <v>0</v>
      </c>
      <c r="D13129" s="70">
        <v>0</v>
      </c>
      <c r="E13129" s="71">
        <v>44868</v>
      </c>
      <c r="F13129" t="s">
        <v>14044</v>
      </c>
      <c r="G13129" t="s">
        <v>2142</v>
      </c>
      <c r="H13129" t="s">
        <v>14043</v>
      </c>
      <c r="I13129" t="s">
        <v>14042</v>
      </c>
      <c r="J13129" s="40">
        <v>0</v>
      </c>
      <c r="K13129" s="40">
        <v>3917.48</v>
      </c>
    </row>
    <row r="13130" spans="1:11" x14ac:dyDescent="0.35">
      <c r="A13130">
        <v>32051</v>
      </c>
      <c r="B13130" t="s">
        <v>16712</v>
      </c>
      <c r="C13130" s="70">
        <v>0</v>
      </c>
      <c r="D13130" s="70">
        <v>0</v>
      </c>
      <c r="E13130" s="71">
        <v>44888</v>
      </c>
      <c r="F13130" t="s">
        <v>16715</v>
      </c>
      <c r="G13130" t="s">
        <v>15843</v>
      </c>
      <c r="H13130" t="s">
        <v>16714</v>
      </c>
      <c r="I13130" t="s">
        <v>16713</v>
      </c>
      <c r="J13130" s="40">
        <v>4049.09</v>
      </c>
      <c r="K13130" s="40">
        <v>0</v>
      </c>
    </row>
    <row r="13131" spans="1:11" x14ac:dyDescent="0.35">
      <c r="A13131">
        <v>32051</v>
      </c>
      <c r="B13131" t="s">
        <v>16712</v>
      </c>
      <c r="C13131" s="70">
        <v>0</v>
      </c>
      <c r="D13131" s="70">
        <v>0</v>
      </c>
      <c r="E13131" s="71">
        <v>44895</v>
      </c>
      <c r="F13131" t="s">
        <v>3994</v>
      </c>
      <c r="G13131" t="s">
        <v>2247</v>
      </c>
      <c r="H13131" t="s">
        <v>1916</v>
      </c>
      <c r="I13131" t="s">
        <v>1916</v>
      </c>
      <c r="J13131" s="40">
        <v>0</v>
      </c>
      <c r="K13131" s="40">
        <v>131.61000000000001</v>
      </c>
    </row>
    <row r="13132" spans="1:11" x14ac:dyDescent="0.35">
      <c r="A13132">
        <v>32052</v>
      </c>
      <c r="B13132" t="s">
        <v>16709</v>
      </c>
      <c r="C13132" s="70">
        <v>0</v>
      </c>
      <c r="D13132" s="70">
        <v>0</v>
      </c>
      <c r="E13132" s="71">
        <v>44781</v>
      </c>
      <c r="F13132" t="s">
        <v>16711</v>
      </c>
      <c r="G13132" t="s">
        <v>15843</v>
      </c>
      <c r="H13132" t="s">
        <v>16710</v>
      </c>
      <c r="J13132" s="40">
        <v>6912.35</v>
      </c>
      <c r="K13132" s="40">
        <v>0</v>
      </c>
    </row>
    <row r="13133" spans="1:11" x14ac:dyDescent="0.35">
      <c r="A13133">
        <v>32052</v>
      </c>
      <c r="B13133" t="s">
        <v>16709</v>
      </c>
      <c r="C13133" s="70">
        <v>0</v>
      </c>
      <c r="D13133" s="70">
        <v>0</v>
      </c>
      <c r="E13133" s="71">
        <v>44782</v>
      </c>
      <c r="F13133" t="s">
        <v>14438</v>
      </c>
      <c r="G13133" t="s">
        <v>2142</v>
      </c>
      <c r="H13133" t="s">
        <v>14437</v>
      </c>
      <c r="I13133" t="s">
        <v>14436</v>
      </c>
      <c r="J13133" s="40">
        <v>0</v>
      </c>
      <c r="K13133" s="40">
        <v>822.5</v>
      </c>
    </row>
    <row r="13134" spans="1:11" x14ac:dyDescent="0.35">
      <c r="A13134">
        <v>32052</v>
      </c>
      <c r="B13134" t="s">
        <v>16709</v>
      </c>
      <c r="C13134" s="70">
        <v>0</v>
      </c>
      <c r="D13134" s="70">
        <v>0</v>
      </c>
      <c r="E13134" s="71">
        <v>44782</v>
      </c>
      <c r="F13134" t="s">
        <v>14435</v>
      </c>
      <c r="G13134" t="s">
        <v>2142</v>
      </c>
      <c r="H13134" t="s">
        <v>14434</v>
      </c>
      <c r="I13134" t="s">
        <v>14433</v>
      </c>
      <c r="J13134" s="40">
        <v>0</v>
      </c>
      <c r="K13134" s="40">
        <v>822.5</v>
      </c>
    </row>
    <row r="13135" spans="1:11" x14ac:dyDescent="0.35">
      <c r="A13135">
        <v>32052</v>
      </c>
      <c r="B13135" t="s">
        <v>16709</v>
      </c>
      <c r="C13135" s="70">
        <v>0</v>
      </c>
      <c r="D13135" s="70">
        <v>0</v>
      </c>
      <c r="E13135" s="71">
        <v>44782</v>
      </c>
      <c r="F13135" t="s">
        <v>14432</v>
      </c>
      <c r="G13135" t="s">
        <v>2142</v>
      </c>
      <c r="H13135" t="s">
        <v>14431</v>
      </c>
      <c r="I13135" t="s">
        <v>14430</v>
      </c>
      <c r="J13135" s="40">
        <v>0</v>
      </c>
      <c r="K13135" s="40">
        <v>822.5</v>
      </c>
    </row>
    <row r="13136" spans="1:11" x14ac:dyDescent="0.35">
      <c r="A13136">
        <v>32052</v>
      </c>
      <c r="B13136" t="s">
        <v>16709</v>
      </c>
      <c r="C13136" s="70">
        <v>0</v>
      </c>
      <c r="D13136" s="70">
        <v>0</v>
      </c>
      <c r="E13136" s="71">
        <v>44782</v>
      </c>
      <c r="F13136" t="s">
        <v>14429</v>
      </c>
      <c r="G13136" t="s">
        <v>2142</v>
      </c>
      <c r="H13136" t="s">
        <v>14428</v>
      </c>
      <c r="I13136" t="s">
        <v>14427</v>
      </c>
      <c r="J13136" s="40">
        <v>0</v>
      </c>
      <c r="K13136" s="40">
        <v>822.5</v>
      </c>
    </row>
    <row r="13137" spans="1:11" x14ac:dyDescent="0.35">
      <c r="A13137">
        <v>32052</v>
      </c>
      <c r="B13137" t="s">
        <v>16709</v>
      </c>
      <c r="C13137" s="70">
        <v>0</v>
      </c>
      <c r="D13137" s="70">
        <v>0</v>
      </c>
      <c r="E13137" s="71">
        <v>44782</v>
      </c>
      <c r="F13137" t="s">
        <v>14426</v>
      </c>
      <c r="G13137" t="s">
        <v>2142</v>
      </c>
      <c r="H13137" t="s">
        <v>14425</v>
      </c>
      <c r="I13137" t="s">
        <v>14424</v>
      </c>
      <c r="J13137" s="40">
        <v>0</v>
      </c>
      <c r="K13137" s="40">
        <v>1233.75</v>
      </c>
    </row>
    <row r="13138" spans="1:11" x14ac:dyDescent="0.35">
      <c r="A13138">
        <v>32052</v>
      </c>
      <c r="B13138" t="s">
        <v>16709</v>
      </c>
      <c r="C13138" s="70">
        <v>0</v>
      </c>
      <c r="D13138" s="70">
        <v>0</v>
      </c>
      <c r="E13138" s="71">
        <v>44782</v>
      </c>
      <c r="F13138" t="s">
        <v>14423</v>
      </c>
      <c r="G13138" t="s">
        <v>2142</v>
      </c>
      <c r="H13138" t="s">
        <v>14422</v>
      </c>
      <c r="I13138" t="s">
        <v>14421</v>
      </c>
      <c r="J13138" s="40">
        <v>0</v>
      </c>
      <c r="K13138" s="40">
        <v>822.5</v>
      </c>
    </row>
    <row r="13139" spans="1:11" x14ac:dyDescent="0.35">
      <c r="A13139">
        <v>32052</v>
      </c>
      <c r="B13139" t="s">
        <v>16709</v>
      </c>
      <c r="C13139" s="70">
        <v>0</v>
      </c>
      <c r="D13139" s="70">
        <v>0</v>
      </c>
      <c r="E13139" s="71">
        <v>44782</v>
      </c>
      <c r="F13139" t="s">
        <v>14420</v>
      </c>
      <c r="G13139" t="s">
        <v>2142</v>
      </c>
      <c r="H13139" t="s">
        <v>14419</v>
      </c>
      <c r="I13139" t="s">
        <v>14418</v>
      </c>
      <c r="J13139" s="40">
        <v>0</v>
      </c>
      <c r="K13139" s="40">
        <v>822.5</v>
      </c>
    </row>
    <row r="13140" spans="1:11" x14ac:dyDescent="0.35">
      <c r="A13140">
        <v>32052</v>
      </c>
      <c r="B13140" t="s">
        <v>16709</v>
      </c>
      <c r="C13140" s="70">
        <v>0</v>
      </c>
      <c r="D13140" s="70">
        <v>0</v>
      </c>
      <c r="E13140" s="71">
        <v>44782</v>
      </c>
      <c r="F13140" t="s">
        <v>14462</v>
      </c>
      <c r="G13140" t="s">
        <v>2142</v>
      </c>
      <c r="H13140" t="s">
        <v>14461</v>
      </c>
      <c r="I13140" t="s">
        <v>14460</v>
      </c>
      <c r="J13140" s="40">
        <v>0</v>
      </c>
      <c r="K13140" s="40">
        <v>785.42</v>
      </c>
    </row>
    <row r="13141" spans="1:11" x14ac:dyDescent="0.35">
      <c r="A13141">
        <v>32052</v>
      </c>
      <c r="B13141" t="s">
        <v>16709</v>
      </c>
      <c r="C13141" s="70">
        <v>0</v>
      </c>
      <c r="D13141" s="70">
        <v>0</v>
      </c>
      <c r="E13141" s="71">
        <v>44804</v>
      </c>
      <c r="F13141" t="s">
        <v>5114</v>
      </c>
      <c r="G13141" t="s">
        <v>2247</v>
      </c>
      <c r="H13141" t="s">
        <v>2265</v>
      </c>
      <c r="J13141" s="40">
        <v>41.82</v>
      </c>
      <c r="K13141" s="40">
        <v>0</v>
      </c>
    </row>
    <row r="13142" spans="1:11" x14ac:dyDescent="0.35">
      <c r="A13142">
        <v>32053</v>
      </c>
      <c r="B13142" t="s">
        <v>16706</v>
      </c>
      <c r="C13142" s="70">
        <v>0</v>
      </c>
      <c r="D13142" s="70">
        <v>0</v>
      </c>
      <c r="E13142" s="71">
        <v>44763</v>
      </c>
      <c r="F13142" t="s">
        <v>10982</v>
      </c>
      <c r="G13142" t="s">
        <v>2142</v>
      </c>
      <c r="H13142" t="s">
        <v>10981</v>
      </c>
      <c r="I13142" t="s">
        <v>10980</v>
      </c>
      <c r="J13142" s="40">
        <v>0</v>
      </c>
      <c r="K13142" s="40">
        <v>1185.24</v>
      </c>
    </row>
    <row r="13143" spans="1:11" x14ac:dyDescent="0.35">
      <c r="A13143">
        <v>32053</v>
      </c>
      <c r="B13143" t="s">
        <v>16706</v>
      </c>
      <c r="C13143" s="70">
        <v>0</v>
      </c>
      <c r="D13143" s="70">
        <v>0</v>
      </c>
      <c r="E13143" s="71">
        <v>44773</v>
      </c>
      <c r="F13143" t="s">
        <v>5293</v>
      </c>
      <c r="G13143" t="s">
        <v>2247</v>
      </c>
      <c r="J13143" s="40">
        <v>0</v>
      </c>
      <c r="K13143" s="40">
        <v>22.37</v>
      </c>
    </row>
    <row r="13144" spans="1:11" x14ac:dyDescent="0.35">
      <c r="A13144">
        <v>32053</v>
      </c>
      <c r="B13144" t="s">
        <v>16706</v>
      </c>
      <c r="C13144" s="70">
        <v>0</v>
      </c>
      <c r="D13144" s="70">
        <v>0</v>
      </c>
      <c r="E13144" s="71">
        <v>44794</v>
      </c>
      <c r="F13144" t="s">
        <v>16708</v>
      </c>
      <c r="G13144" t="s">
        <v>15843</v>
      </c>
      <c r="H13144" t="s">
        <v>16707</v>
      </c>
      <c r="J13144" s="40">
        <v>1257.68</v>
      </c>
      <c r="K13144" s="40">
        <v>0</v>
      </c>
    </row>
    <row r="13145" spans="1:11" x14ac:dyDescent="0.35">
      <c r="A13145">
        <v>32053</v>
      </c>
      <c r="B13145" t="s">
        <v>16706</v>
      </c>
      <c r="C13145" s="70">
        <v>0</v>
      </c>
      <c r="D13145" s="70">
        <v>0</v>
      </c>
      <c r="E13145" s="71">
        <v>44804</v>
      </c>
      <c r="F13145" t="s">
        <v>5113</v>
      </c>
      <c r="G13145" t="s">
        <v>2247</v>
      </c>
      <c r="H13145" t="s">
        <v>2265</v>
      </c>
      <c r="J13145" s="40">
        <v>0</v>
      </c>
      <c r="K13145" s="40">
        <v>50.07</v>
      </c>
    </row>
    <row r="13146" spans="1:11" x14ac:dyDescent="0.35">
      <c r="A13146">
        <v>32054</v>
      </c>
      <c r="B13146" t="s">
        <v>16703</v>
      </c>
      <c r="C13146" s="70">
        <v>0</v>
      </c>
      <c r="D13146" s="70">
        <v>0</v>
      </c>
      <c r="E13146" s="71">
        <v>44774</v>
      </c>
      <c r="F13146" t="s">
        <v>14690</v>
      </c>
      <c r="G13146" t="s">
        <v>2142</v>
      </c>
      <c r="H13146" t="s">
        <v>14689</v>
      </c>
      <c r="I13146" t="s">
        <v>14688</v>
      </c>
      <c r="J13146" s="40">
        <v>0</v>
      </c>
      <c r="K13146" s="40">
        <v>485.19</v>
      </c>
    </row>
    <row r="13147" spans="1:11" x14ac:dyDescent="0.35">
      <c r="A13147">
        <v>32054</v>
      </c>
      <c r="B13147" t="s">
        <v>16703</v>
      </c>
      <c r="C13147" s="70">
        <v>0</v>
      </c>
      <c r="D13147" s="70">
        <v>0</v>
      </c>
      <c r="E13147" s="71">
        <v>44795</v>
      </c>
      <c r="F13147" t="s">
        <v>16705</v>
      </c>
      <c r="G13147" t="s">
        <v>15843</v>
      </c>
      <c r="H13147" t="s">
        <v>16704</v>
      </c>
      <c r="J13147" s="40">
        <v>499.98</v>
      </c>
      <c r="K13147" s="40">
        <v>0</v>
      </c>
    </row>
    <row r="13148" spans="1:11" x14ac:dyDescent="0.35">
      <c r="A13148">
        <v>32054</v>
      </c>
      <c r="B13148" t="s">
        <v>16703</v>
      </c>
      <c r="C13148" s="70">
        <v>0</v>
      </c>
      <c r="D13148" s="70">
        <v>0</v>
      </c>
      <c r="E13148" s="71">
        <v>44804</v>
      </c>
      <c r="F13148" t="s">
        <v>5112</v>
      </c>
      <c r="G13148" t="s">
        <v>2247</v>
      </c>
      <c r="H13148" t="s">
        <v>2265</v>
      </c>
      <c r="J13148" s="40">
        <v>0</v>
      </c>
      <c r="K13148" s="40">
        <v>14.79</v>
      </c>
    </row>
    <row r="13149" spans="1:11" x14ac:dyDescent="0.35">
      <c r="A13149">
        <v>32055</v>
      </c>
      <c r="B13149" t="s">
        <v>16700</v>
      </c>
      <c r="C13149" s="70">
        <v>0</v>
      </c>
      <c r="D13149" s="70">
        <v>0</v>
      </c>
      <c r="E13149" s="71">
        <v>44748</v>
      </c>
      <c r="F13149" t="s">
        <v>8708</v>
      </c>
      <c r="G13149" t="s">
        <v>2142</v>
      </c>
      <c r="H13149" t="s">
        <v>8707</v>
      </c>
      <c r="I13149" t="s">
        <v>8704</v>
      </c>
      <c r="J13149" s="40">
        <v>0</v>
      </c>
      <c r="K13149" s="40">
        <v>9900.77</v>
      </c>
    </row>
    <row r="13150" spans="1:11" x14ac:dyDescent="0.35">
      <c r="A13150">
        <v>32055</v>
      </c>
      <c r="B13150" t="s">
        <v>16700</v>
      </c>
      <c r="C13150" s="70">
        <v>0</v>
      </c>
      <c r="D13150" s="70">
        <v>0</v>
      </c>
      <c r="E13150" s="71">
        <v>44748</v>
      </c>
      <c r="F13150" t="s">
        <v>8706</v>
      </c>
      <c r="G13150" t="s">
        <v>2142</v>
      </c>
      <c r="H13150" t="s">
        <v>8705</v>
      </c>
      <c r="I13150" t="s">
        <v>8704</v>
      </c>
      <c r="J13150" s="40">
        <v>0</v>
      </c>
      <c r="K13150" s="40">
        <v>-9900.77</v>
      </c>
    </row>
    <row r="13151" spans="1:11" x14ac:dyDescent="0.35">
      <c r="A13151">
        <v>32055</v>
      </c>
      <c r="B13151" t="s">
        <v>16700</v>
      </c>
      <c r="C13151" s="70">
        <v>0</v>
      </c>
      <c r="D13151" s="70">
        <v>0</v>
      </c>
      <c r="E13151" s="71">
        <v>44748</v>
      </c>
      <c r="F13151" t="s">
        <v>14698</v>
      </c>
      <c r="G13151" t="s">
        <v>2142</v>
      </c>
      <c r="H13151" t="s">
        <v>14697</v>
      </c>
      <c r="I13151" t="s">
        <v>8704</v>
      </c>
      <c r="J13151" s="40">
        <v>0</v>
      </c>
      <c r="K13151" s="40">
        <v>9910</v>
      </c>
    </row>
    <row r="13152" spans="1:11" x14ac:dyDescent="0.35">
      <c r="A13152">
        <v>32055</v>
      </c>
      <c r="B13152" t="s">
        <v>16700</v>
      </c>
      <c r="C13152" s="70">
        <v>0</v>
      </c>
      <c r="D13152" s="70">
        <v>0</v>
      </c>
      <c r="E13152" s="71">
        <v>44773</v>
      </c>
      <c r="F13152" t="s">
        <v>5476</v>
      </c>
      <c r="G13152" t="s">
        <v>2247</v>
      </c>
      <c r="J13152" s="40">
        <v>0</v>
      </c>
      <c r="K13152" s="40">
        <v>0</v>
      </c>
    </row>
    <row r="13153" spans="1:11" x14ac:dyDescent="0.35">
      <c r="A13153">
        <v>32055</v>
      </c>
      <c r="B13153" t="s">
        <v>16700</v>
      </c>
      <c r="C13153" s="70">
        <v>0</v>
      </c>
      <c r="D13153" s="70">
        <v>0</v>
      </c>
      <c r="E13153" s="71">
        <v>44795</v>
      </c>
      <c r="F13153" t="s">
        <v>16702</v>
      </c>
      <c r="G13153" t="s">
        <v>15843</v>
      </c>
      <c r="H13153" t="s">
        <v>16701</v>
      </c>
      <c r="J13153" s="40">
        <v>9910</v>
      </c>
      <c r="K13153" s="40">
        <v>0</v>
      </c>
    </row>
    <row r="13154" spans="1:11" x14ac:dyDescent="0.35">
      <c r="A13154">
        <v>32055</v>
      </c>
      <c r="B13154" t="s">
        <v>16700</v>
      </c>
      <c r="C13154" s="70">
        <v>0</v>
      </c>
      <c r="D13154" s="70">
        <v>0</v>
      </c>
      <c r="E13154" s="71">
        <v>44804</v>
      </c>
      <c r="F13154" t="s">
        <v>5009</v>
      </c>
      <c r="G13154" t="s">
        <v>2247</v>
      </c>
      <c r="H13154" t="s">
        <v>2265</v>
      </c>
      <c r="J13154" s="40">
        <v>0</v>
      </c>
      <c r="K13154" s="40">
        <v>0</v>
      </c>
    </row>
    <row r="13155" spans="1:11" x14ac:dyDescent="0.35">
      <c r="A13155">
        <v>32056</v>
      </c>
      <c r="B13155" t="s">
        <v>16694</v>
      </c>
      <c r="C13155" s="70">
        <v>0</v>
      </c>
      <c r="D13155" s="70">
        <v>0</v>
      </c>
      <c r="E13155" s="71">
        <v>44749</v>
      </c>
      <c r="F13155" t="s">
        <v>13068</v>
      </c>
      <c r="G13155" t="s">
        <v>2142</v>
      </c>
      <c r="H13155" t="s">
        <v>13067</v>
      </c>
      <c r="I13155" t="s">
        <v>13066</v>
      </c>
      <c r="J13155" s="40">
        <v>0</v>
      </c>
      <c r="K13155" s="40">
        <v>515.54999999999995</v>
      </c>
    </row>
    <row r="13156" spans="1:11" x14ac:dyDescent="0.35">
      <c r="A13156">
        <v>32056</v>
      </c>
      <c r="B13156" t="s">
        <v>16694</v>
      </c>
      <c r="C13156" s="70">
        <v>0</v>
      </c>
      <c r="D13156" s="70">
        <v>0</v>
      </c>
      <c r="E13156" s="71">
        <v>44773</v>
      </c>
      <c r="F13156" t="s">
        <v>5441</v>
      </c>
      <c r="G13156" t="s">
        <v>2247</v>
      </c>
      <c r="J13156" s="40">
        <v>0</v>
      </c>
      <c r="K13156" s="40">
        <v>15.2</v>
      </c>
    </row>
    <row r="13157" spans="1:11" x14ac:dyDescent="0.35">
      <c r="A13157">
        <v>32056</v>
      </c>
      <c r="B13157" t="s">
        <v>16694</v>
      </c>
      <c r="C13157" s="70">
        <v>0</v>
      </c>
      <c r="D13157" s="70">
        <v>0</v>
      </c>
      <c r="E13157" s="71">
        <v>44784</v>
      </c>
      <c r="F13157" t="s">
        <v>16699</v>
      </c>
      <c r="G13157" t="s">
        <v>15843</v>
      </c>
      <c r="H13157" t="s">
        <v>16698</v>
      </c>
      <c r="J13157" s="40">
        <v>552.25</v>
      </c>
      <c r="K13157" s="40">
        <v>0</v>
      </c>
    </row>
    <row r="13158" spans="1:11" x14ac:dyDescent="0.35">
      <c r="A13158">
        <v>32056</v>
      </c>
      <c r="B13158" t="s">
        <v>16694</v>
      </c>
      <c r="C13158" s="70">
        <v>0</v>
      </c>
      <c r="D13158" s="70">
        <v>0</v>
      </c>
      <c r="E13158" s="71">
        <v>44804</v>
      </c>
      <c r="F13158" t="s">
        <v>4970</v>
      </c>
      <c r="G13158" t="s">
        <v>2247</v>
      </c>
      <c r="H13158" t="s">
        <v>2265</v>
      </c>
      <c r="J13158" s="40">
        <v>0</v>
      </c>
      <c r="K13158" s="40">
        <v>21.5</v>
      </c>
    </row>
    <row r="13159" spans="1:11" x14ac:dyDescent="0.35">
      <c r="A13159">
        <v>32056</v>
      </c>
      <c r="B13159" t="s">
        <v>16694</v>
      </c>
      <c r="C13159" s="70">
        <v>0</v>
      </c>
      <c r="D13159" s="70">
        <v>0</v>
      </c>
      <c r="E13159" s="71">
        <v>44835</v>
      </c>
      <c r="F13159" t="s">
        <v>16059</v>
      </c>
      <c r="G13159" t="s">
        <v>2142</v>
      </c>
      <c r="H13159" t="s">
        <v>12981</v>
      </c>
      <c r="I13159" t="s">
        <v>12980</v>
      </c>
      <c r="J13159" s="40">
        <v>0</v>
      </c>
      <c r="K13159" s="40">
        <v>3694.82</v>
      </c>
    </row>
    <row r="13160" spans="1:11" x14ac:dyDescent="0.35">
      <c r="A13160">
        <v>32056</v>
      </c>
      <c r="B13160" t="s">
        <v>16694</v>
      </c>
      <c r="C13160" s="70">
        <v>0</v>
      </c>
      <c r="D13160" s="70">
        <v>0</v>
      </c>
      <c r="E13160" s="71">
        <v>44865</v>
      </c>
      <c r="F13160" t="s">
        <v>4310</v>
      </c>
      <c r="G13160" t="s">
        <v>2247</v>
      </c>
      <c r="H13160" t="s">
        <v>1919</v>
      </c>
      <c r="I13160" t="s">
        <v>1919</v>
      </c>
      <c r="J13160" s="40">
        <v>343.74</v>
      </c>
      <c r="K13160" s="40">
        <v>0</v>
      </c>
    </row>
    <row r="13161" spans="1:11" x14ac:dyDescent="0.35">
      <c r="A13161">
        <v>32056</v>
      </c>
      <c r="B13161" t="s">
        <v>16694</v>
      </c>
      <c r="C13161" s="70">
        <v>0</v>
      </c>
      <c r="D13161" s="70">
        <v>0</v>
      </c>
      <c r="E13161" s="71">
        <v>44868</v>
      </c>
      <c r="F13161" t="s">
        <v>16697</v>
      </c>
      <c r="G13161" t="s">
        <v>15843</v>
      </c>
      <c r="H13161" t="s">
        <v>16696</v>
      </c>
      <c r="I13161" t="s">
        <v>16695</v>
      </c>
      <c r="J13161" s="40">
        <v>3314.47</v>
      </c>
      <c r="K13161" s="40">
        <v>0</v>
      </c>
    </row>
    <row r="13162" spans="1:11" x14ac:dyDescent="0.35">
      <c r="A13162">
        <v>32056</v>
      </c>
      <c r="B13162" t="s">
        <v>16694</v>
      </c>
      <c r="C13162" s="70">
        <v>0</v>
      </c>
      <c r="D13162" s="70">
        <v>0</v>
      </c>
      <c r="E13162" s="71">
        <v>44895</v>
      </c>
      <c r="F13162" t="s">
        <v>4132</v>
      </c>
      <c r="G13162" t="s">
        <v>2247</v>
      </c>
      <c r="H13162" t="s">
        <v>1916</v>
      </c>
      <c r="I13162" t="s">
        <v>1916</v>
      </c>
      <c r="J13162" s="40">
        <v>36.61</v>
      </c>
      <c r="K13162" s="40">
        <v>0</v>
      </c>
    </row>
    <row r="13163" spans="1:11" x14ac:dyDescent="0.35">
      <c r="A13163">
        <v>32057</v>
      </c>
      <c r="B13163" t="s">
        <v>16688</v>
      </c>
      <c r="C13163" s="70">
        <v>0</v>
      </c>
      <c r="D13163" s="70">
        <v>0</v>
      </c>
      <c r="E13163" s="71">
        <v>44750</v>
      </c>
      <c r="F13163" t="s">
        <v>8703</v>
      </c>
      <c r="G13163" t="s">
        <v>2142</v>
      </c>
      <c r="H13163" t="s">
        <v>8702</v>
      </c>
      <c r="I13163" t="s">
        <v>8701</v>
      </c>
      <c r="J13163" s="40">
        <v>0</v>
      </c>
      <c r="K13163" s="40">
        <v>19200</v>
      </c>
    </row>
    <row r="13164" spans="1:11" x14ac:dyDescent="0.35">
      <c r="A13164">
        <v>32057</v>
      </c>
      <c r="B13164" t="s">
        <v>16688</v>
      </c>
      <c r="C13164" s="70">
        <v>0</v>
      </c>
      <c r="D13164" s="70">
        <v>0</v>
      </c>
      <c r="E13164" s="71">
        <v>44773</v>
      </c>
      <c r="F13164" t="s">
        <v>5475</v>
      </c>
      <c r="G13164" t="s">
        <v>2247</v>
      </c>
      <c r="J13164" s="40">
        <v>0</v>
      </c>
      <c r="K13164" s="40">
        <v>0</v>
      </c>
    </row>
    <row r="13165" spans="1:11" x14ac:dyDescent="0.35">
      <c r="A13165">
        <v>32057</v>
      </c>
      <c r="B13165" t="s">
        <v>16688</v>
      </c>
      <c r="C13165" s="70">
        <v>0</v>
      </c>
      <c r="D13165" s="70">
        <v>0</v>
      </c>
      <c r="E13165" s="71">
        <v>44795</v>
      </c>
      <c r="F13165" t="s">
        <v>16693</v>
      </c>
      <c r="G13165" t="s">
        <v>15843</v>
      </c>
      <c r="H13165" t="s">
        <v>16692</v>
      </c>
      <c r="J13165" s="40">
        <v>19200</v>
      </c>
      <c r="K13165" s="40">
        <v>0</v>
      </c>
    </row>
    <row r="13166" spans="1:11" x14ac:dyDescent="0.35">
      <c r="A13166">
        <v>32057</v>
      </c>
      <c r="B13166" t="s">
        <v>16688</v>
      </c>
      <c r="C13166" s="70">
        <v>0</v>
      </c>
      <c r="D13166" s="70">
        <v>0</v>
      </c>
      <c r="E13166" s="71">
        <v>44804</v>
      </c>
      <c r="F13166" t="s">
        <v>5008</v>
      </c>
      <c r="G13166" t="s">
        <v>2247</v>
      </c>
      <c r="H13166" t="s">
        <v>2265</v>
      </c>
      <c r="J13166" s="40">
        <v>0</v>
      </c>
      <c r="K13166" s="40">
        <v>0</v>
      </c>
    </row>
    <row r="13167" spans="1:11" x14ac:dyDescent="0.35">
      <c r="A13167">
        <v>32057</v>
      </c>
      <c r="B13167" t="s">
        <v>16688</v>
      </c>
      <c r="C13167" s="70">
        <v>0</v>
      </c>
      <c r="D13167" s="70">
        <v>0</v>
      </c>
      <c r="E13167" s="71">
        <v>44835</v>
      </c>
      <c r="F13167" t="s">
        <v>8681</v>
      </c>
      <c r="G13167" t="s">
        <v>2142</v>
      </c>
      <c r="H13167" t="s">
        <v>8680</v>
      </c>
      <c r="I13167" t="s">
        <v>8679</v>
      </c>
      <c r="J13167" s="40">
        <v>0</v>
      </c>
      <c r="K13167" s="40">
        <v>12400</v>
      </c>
    </row>
    <row r="13168" spans="1:11" x14ac:dyDescent="0.35">
      <c r="A13168">
        <v>32057</v>
      </c>
      <c r="B13168" t="s">
        <v>16688</v>
      </c>
      <c r="C13168" s="70">
        <v>0</v>
      </c>
      <c r="D13168" s="70">
        <v>0</v>
      </c>
      <c r="E13168" s="71">
        <v>44865</v>
      </c>
      <c r="F13168" t="s">
        <v>4369</v>
      </c>
      <c r="G13168" t="s">
        <v>2247</v>
      </c>
      <c r="H13168" t="s">
        <v>1919</v>
      </c>
      <c r="I13168" t="s">
        <v>1919</v>
      </c>
      <c r="J13168" s="40">
        <v>0</v>
      </c>
      <c r="K13168" s="40">
        <v>0</v>
      </c>
    </row>
    <row r="13169" spans="1:11" x14ac:dyDescent="0.35">
      <c r="A13169">
        <v>32057</v>
      </c>
      <c r="B13169" t="s">
        <v>16688</v>
      </c>
      <c r="C13169" s="70">
        <v>0</v>
      </c>
      <c r="D13169" s="70">
        <v>0</v>
      </c>
      <c r="E13169" s="71">
        <v>44895</v>
      </c>
      <c r="F13169" t="s">
        <v>4196</v>
      </c>
      <c r="G13169" t="s">
        <v>2247</v>
      </c>
      <c r="H13169" t="s">
        <v>1916</v>
      </c>
      <c r="I13169" t="s">
        <v>1916</v>
      </c>
      <c r="J13169" s="40">
        <v>0</v>
      </c>
      <c r="K13169" s="40">
        <v>0</v>
      </c>
    </row>
    <row r="13170" spans="1:11" x14ac:dyDescent="0.35">
      <c r="A13170">
        <v>32057</v>
      </c>
      <c r="B13170" t="s">
        <v>16688</v>
      </c>
      <c r="C13170" s="70">
        <v>0</v>
      </c>
      <c r="D13170" s="70">
        <v>0</v>
      </c>
      <c r="E13170" s="71">
        <v>44896</v>
      </c>
      <c r="F13170" t="s">
        <v>16691</v>
      </c>
      <c r="G13170" t="s">
        <v>15843</v>
      </c>
      <c r="H13170" t="s">
        <v>16690</v>
      </c>
      <c r="I13170" t="s">
        <v>16689</v>
      </c>
      <c r="J13170" s="40">
        <v>12400</v>
      </c>
      <c r="K13170" s="40">
        <v>0</v>
      </c>
    </row>
    <row r="13171" spans="1:11" x14ac:dyDescent="0.35">
      <c r="A13171">
        <v>32057</v>
      </c>
      <c r="B13171" t="s">
        <v>16688</v>
      </c>
      <c r="C13171" s="70">
        <v>0</v>
      </c>
      <c r="D13171" s="70">
        <v>0</v>
      </c>
      <c r="E13171" s="71">
        <v>44926</v>
      </c>
      <c r="F13171" t="s">
        <v>3842</v>
      </c>
      <c r="G13171" t="s">
        <v>2247</v>
      </c>
      <c r="H13171" t="s">
        <v>1911</v>
      </c>
      <c r="I13171" t="s">
        <v>1911</v>
      </c>
      <c r="J13171" s="40">
        <v>0</v>
      </c>
      <c r="K13171" s="40">
        <v>0</v>
      </c>
    </row>
    <row r="13172" spans="1:11" x14ac:dyDescent="0.35">
      <c r="A13172">
        <v>32058</v>
      </c>
      <c r="B13172" t="s">
        <v>16684</v>
      </c>
      <c r="C13172" s="70">
        <v>0</v>
      </c>
      <c r="D13172" s="70">
        <v>0</v>
      </c>
      <c r="E13172" s="71">
        <v>44760</v>
      </c>
      <c r="F13172" t="s">
        <v>8931</v>
      </c>
      <c r="G13172" t="s">
        <v>2142</v>
      </c>
      <c r="H13172" t="s">
        <v>8930</v>
      </c>
      <c r="I13172" t="s">
        <v>8929</v>
      </c>
      <c r="J13172" s="40">
        <v>0</v>
      </c>
      <c r="K13172" s="40">
        <v>5780</v>
      </c>
    </row>
    <row r="13173" spans="1:11" x14ac:dyDescent="0.35">
      <c r="A13173">
        <v>32058</v>
      </c>
      <c r="B13173" t="s">
        <v>16684</v>
      </c>
      <c r="C13173" s="70">
        <v>0</v>
      </c>
      <c r="D13173" s="70">
        <v>0</v>
      </c>
      <c r="E13173" s="71">
        <v>44768</v>
      </c>
      <c r="F13173" t="s">
        <v>16687</v>
      </c>
      <c r="G13173" t="s">
        <v>15843</v>
      </c>
      <c r="H13173" t="s">
        <v>16686</v>
      </c>
      <c r="I13173" t="s">
        <v>16685</v>
      </c>
      <c r="J13173" s="40">
        <v>5780</v>
      </c>
      <c r="K13173" s="40">
        <v>0</v>
      </c>
    </row>
    <row r="13174" spans="1:11" x14ac:dyDescent="0.35">
      <c r="A13174">
        <v>32058</v>
      </c>
      <c r="B13174" t="s">
        <v>16684</v>
      </c>
      <c r="C13174" s="70">
        <v>0</v>
      </c>
      <c r="D13174" s="70">
        <v>0</v>
      </c>
      <c r="E13174" s="71">
        <v>44773</v>
      </c>
      <c r="F13174" t="s">
        <v>5474</v>
      </c>
      <c r="G13174" t="s">
        <v>2247</v>
      </c>
      <c r="J13174" s="40">
        <v>0</v>
      </c>
      <c r="K13174" s="40">
        <v>0</v>
      </c>
    </row>
    <row r="13175" spans="1:11" x14ac:dyDescent="0.35">
      <c r="A13175">
        <v>32059</v>
      </c>
      <c r="B13175" t="s">
        <v>16681</v>
      </c>
      <c r="C13175" s="70">
        <v>0</v>
      </c>
      <c r="D13175" s="70">
        <v>0</v>
      </c>
      <c r="E13175" s="71">
        <v>44767</v>
      </c>
      <c r="F13175" t="s">
        <v>9081</v>
      </c>
      <c r="G13175" t="s">
        <v>2142</v>
      </c>
      <c r="H13175" t="s">
        <v>9080</v>
      </c>
      <c r="I13175" t="s">
        <v>9079</v>
      </c>
      <c r="J13175" s="40">
        <v>0</v>
      </c>
      <c r="K13175" s="40">
        <v>10533.06</v>
      </c>
    </row>
    <row r="13176" spans="1:11" x14ac:dyDescent="0.35">
      <c r="A13176">
        <v>32059</v>
      </c>
      <c r="B13176" t="s">
        <v>16681</v>
      </c>
      <c r="C13176" s="70">
        <v>0</v>
      </c>
      <c r="D13176" s="70">
        <v>0</v>
      </c>
      <c r="E13176" s="71">
        <v>44773</v>
      </c>
      <c r="F13176" t="s">
        <v>5292</v>
      </c>
      <c r="G13176" t="s">
        <v>2247</v>
      </c>
      <c r="J13176" s="40">
        <v>0</v>
      </c>
      <c r="K13176" s="40">
        <v>152.19999999999999</v>
      </c>
    </row>
    <row r="13177" spans="1:11" x14ac:dyDescent="0.35">
      <c r="A13177">
        <v>32059</v>
      </c>
      <c r="B13177" t="s">
        <v>16681</v>
      </c>
      <c r="C13177" s="70">
        <v>0</v>
      </c>
      <c r="D13177" s="70">
        <v>0</v>
      </c>
      <c r="E13177" s="71">
        <v>44784</v>
      </c>
      <c r="F13177" t="s">
        <v>16683</v>
      </c>
      <c r="G13177" t="s">
        <v>15843</v>
      </c>
      <c r="H13177" t="s">
        <v>16682</v>
      </c>
      <c r="J13177" s="40">
        <v>11118.05</v>
      </c>
      <c r="K13177" s="40">
        <v>0</v>
      </c>
    </row>
    <row r="13178" spans="1:11" x14ac:dyDescent="0.35">
      <c r="A13178">
        <v>32059</v>
      </c>
      <c r="B13178" t="s">
        <v>16681</v>
      </c>
      <c r="C13178" s="70">
        <v>0</v>
      </c>
      <c r="D13178" s="70">
        <v>0</v>
      </c>
      <c r="E13178" s="71">
        <v>44804</v>
      </c>
      <c r="F13178" t="s">
        <v>5111</v>
      </c>
      <c r="G13178" t="s">
        <v>2247</v>
      </c>
      <c r="H13178" t="s">
        <v>2265</v>
      </c>
      <c r="J13178" s="40">
        <v>0</v>
      </c>
      <c r="K13178" s="40">
        <v>432.79</v>
      </c>
    </row>
    <row r="13179" spans="1:11" x14ac:dyDescent="0.35">
      <c r="A13179">
        <v>32060</v>
      </c>
      <c r="B13179" t="s">
        <v>16677</v>
      </c>
      <c r="C13179" s="70">
        <v>0</v>
      </c>
      <c r="D13179" s="70">
        <v>0</v>
      </c>
      <c r="E13179" s="71">
        <v>44776</v>
      </c>
      <c r="F13179" t="s">
        <v>16680</v>
      </c>
      <c r="G13179" t="s">
        <v>2142</v>
      </c>
      <c r="H13179" t="s">
        <v>13954</v>
      </c>
      <c r="I13179" t="s">
        <v>13953</v>
      </c>
      <c r="J13179" s="40">
        <v>0</v>
      </c>
      <c r="K13179" s="40">
        <v>347.59</v>
      </c>
    </row>
    <row r="13180" spans="1:11" x14ac:dyDescent="0.35">
      <c r="A13180">
        <v>32060</v>
      </c>
      <c r="B13180" t="s">
        <v>16677</v>
      </c>
      <c r="C13180" s="70">
        <v>0</v>
      </c>
      <c r="D13180" s="70">
        <v>0</v>
      </c>
      <c r="E13180" s="71">
        <v>44795</v>
      </c>
      <c r="F13180" t="s">
        <v>16679</v>
      </c>
      <c r="G13180" t="s">
        <v>15843</v>
      </c>
      <c r="H13180" t="s">
        <v>16678</v>
      </c>
      <c r="J13180" s="40">
        <v>356.49</v>
      </c>
      <c r="K13180" s="40">
        <v>0</v>
      </c>
    </row>
    <row r="13181" spans="1:11" x14ac:dyDescent="0.35">
      <c r="A13181">
        <v>32060</v>
      </c>
      <c r="B13181" t="s">
        <v>16677</v>
      </c>
      <c r="C13181" s="70">
        <v>0</v>
      </c>
      <c r="D13181" s="70">
        <v>0</v>
      </c>
      <c r="E13181" s="71">
        <v>44804</v>
      </c>
      <c r="F13181" t="s">
        <v>5110</v>
      </c>
      <c r="G13181" t="s">
        <v>2247</v>
      </c>
      <c r="H13181" t="s">
        <v>2265</v>
      </c>
      <c r="J13181" s="40">
        <v>0</v>
      </c>
      <c r="K13181" s="40">
        <v>8.9</v>
      </c>
    </row>
    <row r="13182" spans="1:11" x14ac:dyDescent="0.35">
      <c r="A13182">
        <v>32061</v>
      </c>
      <c r="B13182" t="s">
        <v>16674</v>
      </c>
      <c r="C13182" s="70">
        <v>0</v>
      </c>
      <c r="D13182" s="70">
        <v>0</v>
      </c>
      <c r="E13182" s="71">
        <v>44782</v>
      </c>
      <c r="F13182" t="s">
        <v>12188</v>
      </c>
      <c r="G13182" t="s">
        <v>2142</v>
      </c>
      <c r="H13182" t="s">
        <v>12187</v>
      </c>
      <c r="I13182" t="s">
        <v>12186</v>
      </c>
      <c r="J13182" s="40">
        <v>0</v>
      </c>
      <c r="K13182" s="40">
        <v>339.58</v>
      </c>
    </row>
    <row r="13183" spans="1:11" x14ac:dyDescent="0.35">
      <c r="A13183">
        <v>32061</v>
      </c>
      <c r="B13183" t="s">
        <v>16674</v>
      </c>
      <c r="C13183" s="70">
        <v>0</v>
      </c>
      <c r="D13183" s="70">
        <v>0</v>
      </c>
      <c r="E13183" s="71">
        <v>44795</v>
      </c>
      <c r="F13183" t="s">
        <v>16676</v>
      </c>
      <c r="G13183" t="s">
        <v>15843</v>
      </c>
      <c r="H13183" t="s">
        <v>16675</v>
      </c>
      <c r="J13183" s="40">
        <v>342.17</v>
      </c>
      <c r="K13183" s="40">
        <v>0</v>
      </c>
    </row>
    <row r="13184" spans="1:11" x14ac:dyDescent="0.35">
      <c r="A13184">
        <v>32061</v>
      </c>
      <c r="B13184" t="s">
        <v>16674</v>
      </c>
      <c r="C13184" s="70">
        <v>0</v>
      </c>
      <c r="D13184" s="70">
        <v>0</v>
      </c>
      <c r="E13184" s="71">
        <v>44804</v>
      </c>
      <c r="F13184" t="s">
        <v>5109</v>
      </c>
      <c r="G13184" t="s">
        <v>2247</v>
      </c>
      <c r="H13184" t="s">
        <v>2265</v>
      </c>
      <c r="J13184" s="40">
        <v>0</v>
      </c>
      <c r="K13184" s="40">
        <v>2.59</v>
      </c>
    </row>
    <row r="13185" spans="1:11" x14ac:dyDescent="0.35">
      <c r="A13185">
        <v>32062</v>
      </c>
      <c r="B13185" t="s">
        <v>16671</v>
      </c>
      <c r="C13185" s="70">
        <v>0</v>
      </c>
      <c r="D13185" s="70">
        <v>0</v>
      </c>
      <c r="E13185" s="71">
        <v>44778</v>
      </c>
      <c r="F13185" t="s">
        <v>14687</v>
      </c>
      <c r="G13185" t="s">
        <v>2142</v>
      </c>
      <c r="H13185" t="s">
        <v>14686</v>
      </c>
      <c r="I13185" t="s">
        <v>14685</v>
      </c>
      <c r="J13185" s="40">
        <v>0</v>
      </c>
      <c r="K13185" s="40">
        <v>8580</v>
      </c>
    </row>
    <row r="13186" spans="1:11" x14ac:dyDescent="0.35">
      <c r="A13186">
        <v>32062</v>
      </c>
      <c r="B13186" t="s">
        <v>16671</v>
      </c>
      <c r="C13186" s="70">
        <v>0</v>
      </c>
      <c r="D13186" s="70">
        <v>0</v>
      </c>
      <c r="E13186" s="71">
        <v>44795</v>
      </c>
      <c r="F13186" t="s">
        <v>16673</v>
      </c>
      <c r="G13186" t="s">
        <v>15843</v>
      </c>
      <c r="H13186" t="s">
        <v>16672</v>
      </c>
      <c r="J13186" s="40">
        <v>8580</v>
      </c>
      <c r="K13186" s="40">
        <v>0</v>
      </c>
    </row>
    <row r="13187" spans="1:11" x14ac:dyDescent="0.35">
      <c r="A13187">
        <v>32062</v>
      </c>
      <c r="B13187" t="s">
        <v>16671</v>
      </c>
      <c r="C13187" s="70">
        <v>0</v>
      </c>
      <c r="D13187" s="70">
        <v>0</v>
      </c>
      <c r="E13187" s="71">
        <v>44804</v>
      </c>
      <c r="F13187" t="s">
        <v>5007</v>
      </c>
      <c r="G13187" t="s">
        <v>2247</v>
      </c>
      <c r="H13187" t="s">
        <v>2265</v>
      </c>
      <c r="J13187" s="40">
        <v>0</v>
      </c>
      <c r="K13187" s="40">
        <v>0</v>
      </c>
    </row>
    <row r="13188" spans="1:11" x14ac:dyDescent="0.35">
      <c r="A13188">
        <v>32063</v>
      </c>
      <c r="B13188" t="s">
        <v>16668</v>
      </c>
      <c r="C13188" s="70">
        <v>0</v>
      </c>
      <c r="D13188" s="70">
        <v>0</v>
      </c>
      <c r="E13188" s="71">
        <v>44747</v>
      </c>
      <c r="F13188" t="s">
        <v>11109</v>
      </c>
      <c r="G13188" t="s">
        <v>2142</v>
      </c>
      <c r="H13188" t="s">
        <v>11108</v>
      </c>
      <c r="I13188" t="s">
        <v>11107</v>
      </c>
      <c r="J13188" s="40">
        <v>0</v>
      </c>
      <c r="K13188" s="40">
        <v>747.62</v>
      </c>
    </row>
    <row r="13189" spans="1:11" x14ac:dyDescent="0.35">
      <c r="A13189">
        <v>32063</v>
      </c>
      <c r="B13189" t="s">
        <v>16668</v>
      </c>
      <c r="C13189" s="70">
        <v>0</v>
      </c>
      <c r="D13189" s="70">
        <v>0</v>
      </c>
      <c r="E13189" s="71">
        <v>44773</v>
      </c>
      <c r="F13189" t="s">
        <v>5451</v>
      </c>
      <c r="G13189" t="s">
        <v>2247</v>
      </c>
      <c r="J13189" s="40">
        <v>4.72</v>
      </c>
      <c r="K13189" s="40">
        <v>0</v>
      </c>
    </row>
    <row r="13190" spans="1:11" x14ac:dyDescent="0.35">
      <c r="A13190">
        <v>32063</v>
      </c>
      <c r="B13190" t="s">
        <v>16668</v>
      </c>
      <c r="C13190" s="70">
        <v>0</v>
      </c>
      <c r="D13190" s="70">
        <v>0</v>
      </c>
      <c r="E13190" s="71">
        <v>44788</v>
      </c>
      <c r="F13190" t="s">
        <v>16670</v>
      </c>
      <c r="G13190" t="s">
        <v>15843</v>
      </c>
      <c r="H13190" t="s">
        <v>16669</v>
      </c>
      <c r="J13190" s="40">
        <v>740.16</v>
      </c>
      <c r="K13190" s="40">
        <v>0</v>
      </c>
    </row>
    <row r="13191" spans="1:11" x14ac:dyDescent="0.35">
      <c r="A13191">
        <v>32063</v>
      </c>
      <c r="B13191" t="s">
        <v>16668</v>
      </c>
      <c r="C13191" s="70">
        <v>0</v>
      </c>
      <c r="D13191" s="70">
        <v>0</v>
      </c>
      <c r="E13191" s="71">
        <v>44804</v>
      </c>
      <c r="F13191" t="s">
        <v>4980</v>
      </c>
      <c r="G13191" t="s">
        <v>2247</v>
      </c>
      <c r="H13191" t="s">
        <v>2265</v>
      </c>
      <c r="J13191" s="40">
        <v>2.74</v>
      </c>
      <c r="K13191" s="40">
        <v>0</v>
      </c>
    </row>
    <row r="13192" spans="1:11" x14ac:dyDescent="0.35">
      <c r="A13192">
        <v>32064</v>
      </c>
      <c r="B13192" t="s">
        <v>16665</v>
      </c>
      <c r="C13192" s="70">
        <v>0</v>
      </c>
      <c r="D13192" s="70">
        <v>0</v>
      </c>
      <c r="E13192" s="71">
        <v>44795</v>
      </c>
      <c r="F13192" t="s">
        <v>16667</v>
      </c>
      <c r="G13192" t="s">
        <v>15843</v>
      </c>
      <c r="H13192" t="s">
        <v>16666</v>
      </c>
      <c r="J13192" s="40">
        <v>675.9</v>
      </c>
      <c r="K13192" s="40">
        <v>0</v>
      </c>
    </row>
    <row r="13193" spans="1:11" x14ac:dyDescent="0.35">
      <c r="A13193">
        <v>32064</v>
      </c>
      <c r="B13193" t="s">
        <v>16665</v>
      </c>
      <c r="C13193" s="70">
        <v>0</v>
      </c>
      <c r="D13193" s="70">
        <v>0</v>
      </c>
      <c r="E13193" s="71">
        <v>44801</v>
      </c>
      <c r="F13193" t="s">
        <v>3123</v>
      </c>
      <c r="G13193" t="s">
        <v>2142</v>
      </c>
      <c r="H13193" t="s">
        <v>3122</v>
      </c>
      <c r="I13193" t="s">
        <v>3121</v>
      </c>
      <c r="J13193" s="40">
        <v>0</v>
      </c>
      <c r="K13193" s="40">
        <v>680.67</v>
      </c>
    </row>
    <row r="13194" spans="1:11" x14ac:dyDescent="0.35">
      <c r="A13194">
        <v>32064</v>
      </c>
      <c r="B13194" t="s">
        <v>16665</v>
      </c>
      <c r="C13194" s="70">
        <v>0</v>
      </c>
      <c r="D13194" s="70">
        <v>0</v>
      </c>
      <c r="E13194" s="71">
        <v>44804</v>
      </c>
      <c r="F13194" t="s">
        <v>5108</v>
      </c>
      <c r="G13194" t="s">
        <v>2247</v>
      </c>
      <c r="H13194" t="s">
        <v>2265</v>
      </c>
      <c r="J13194" s="40">
        <v>4.7699999999999996</v>
      </c>
      <c r="K13194" s="40">
        <v>0</v>
      </c>
    </row>
    <row r="13195" spans="1:11" x14ac:dyDescent="0.35">
      <c r="A13195">
        <v>32065</v>
      </c>
      <c r="B13195" t="s">
        <v>181</v>
      </c>
      <c r="C13195" s="70">
        <v>0</v>
      </c>
      <c r="D13195" s="70">
        <v>0</v>
      </c>
      <c r="E13195" s="71">
        <v>44789</v>
      </c>
      <c r="F13195" t="s">
        <v>8094</v>
      </c>
      <c r="G13195" t="s">
        <v>2142</v>
      </c>
      <c r="H13195" t="s">
        <v>8093</v>
      </c>
      <c r="I13195" t="s">
        <v>8092</v>
      </c>
      <c r="J13195" s="40">
        <v>0</v>
      </c>
      <c r="K13195" s="40">
        <v>219.84</v>
      </c>
    </row>
    <row r="13196" spans="1:11" x14ac:dyDescent="0.35">
      <c r="A13196">
        <v>32065</v>
      </c>
      <c r="B13196" t="s">
        <v>181</v>
      </c>
      <c r="C13196" s="70">
        <v>0</v>
      </c>
      <c r="D13196" s="70">
        <v>0</v>
      </c>
      <c r="E13196" s="71">
        <v>44804</v>
      </c>
      <c r="F13196" t="s">
        <v>16664</v>
      </c>
      <c r="G13196" t="s">
        <v>15843</v>
      </c>
      <c r="H13196" t="s">
        <v>16663</v>
      </c>
      <c r="J13196" s="40">
        <v>215.37</v>
      </c>
      <c r="K13196" s="40">
        <v>0</v>
      </c>
    </row>
    <row r="13197" spans="1:11" x14ac:dyDescent="0.35">
      <c r="A13197">
        <v>32065</v>
      </c>
      <c r="B13197" t="s">
        <v>181</v>
      </c>
      <c r="C13197" s="70">
        <v>0</v>
      </c>
      <c r="D13197" s="70">
        <v>0</v>
      </c>
      <c r="E13197" s="71">
        <v>44804</v>
      </c>
      <c r="F13197" t="s">
        <v>5107</v>
      </c>
      <c r="G13197" t="s">
        <v>2247</v>
      </c>
      <c r="H13197" t="s">
        <v>2265</v>
      </c>
      <c r="J13197" s="40">
        <v>4.47</v>
      </c>
      <c r="K13197" s="40">
        <v>0</v>
      </c>
    </row>
    <row r="13198" spans="1:11" x14ac:dyDescent="0.35">
      <c r="A13198">
        <v>32065</v>
      </c>
      <c r="B13198" t="s">
        <v>181</v>
      </c>
      <c r="C13198" s="70">
        <v>0</v>
      </c>
      <c r="D13198" s="70">
        <v>0</v>
      </c>
      <c r="E13198" s="71">
        <v>44819</v>
      </c>
      <c r="F13198" t="s">
        <v>8072</v>
      </c>
      <c r="G13198" t="s">
        <v>2142</v>
      </c>
      <c r="H13198" t="s">
        <v>8071</v>
      </c>
      <c r="I13198" t="s">
        <v>8070</v>
      </c>
      <c r="J13198" s="40">
        <v>0</v>
      </c>
      <c r="K13198" s="40">
        <v>142.77000000000001</v>
      </c>
    </row>
    <row r="13199" spans="1:11" x14ac:dyDescent="0.35">
      <c r="A13199">
        <v>32065</v>
      </c>
      <c r="B13199" t="s">
        <v>181</v>
      </c>
      <c r="C13199" s="70">
        <v>0</v>
      </c>
      <c r="D13199" s="70">
        <v>0</v>
      </c>
      <c r="E13199" s="71">
        <v>44834</v>
      </c>
      <c r="F13199" t="s">
        <v>4702</v>
      </c>
      <c r="G13199" t="s">
        <v>2247</v>
      </c>
      <c r="H13199" t="s">
        <v>2262</v>
      </c>
      <c r="J13199" s="40">
        <v>4.07</v>
      </c>
      <c r="K13199" s="40">
        <v>0</v>
      </c>
    </row>
    <row r="13200" spans="1:11" x14ac:dyDescent="0.35">
      <c r="A13200">
        <v>32065</v>
      </c>
      <c r="B13200" t="s">
        <v>181</v>
      </c>
      <c r="C13200" s="70">
        <v>0</v>
      </c>
      <c r="D13200" s="70">
        <v>0</v>
      </c>
      <c r="E13200" s="71">
        <v>44843</v>
      </c>
      <c r="F13200" t="s">
        <v>16662</v>
      </c>
      <c r="G13200" t="s">
        <v>15843</v>
      </c>
      <c r="H13200" t="s">
        <v>16661</v>
      </c>
      <c r="I13200" t="s">
        <v>16660</v>
      </c>
      <c r="J13200" s="40">
        <v>139.4</v>
      </c>
      <c r="K13200" s="40">
        <v>0</v>
      </c>
    </row>
    <row r="13201" spans="1:11" x14ac:dyDescent="0.35">
      <c r="A13201">
        <v>32065</v>
      </c>
      <c r="B13201" t="s">
        <v>181</v>
      </c>
      <c r="C13201" s="70">
        <v>0</v>
      </c>
      <c r="D13201" s="70">
        <v>0</v>
      </c>
      <c r="E13201" s="71">
        <v>44849</v>
      </c>
      <c r="F13201" t="s">
        <v>8042</v>
      </c>
      <c r="G13201" t="s">
        <v>2142</v>
      </c>
      <c r="H13201" t="s">
        <v>8041</v>
      </c>
      <c r="I13201" t="s">
        <v>8040</v>
      </c>
      <c r="J13201" s="40">
        <v>0</v>
      </c>
      <c r="K13201" s="40">
        <v>166.58</v>
      </c>
    </row>
    <row r="13202" spans="1:11" x14ac:dyDescent="0.35">
      <c r="A13202">
        <v>32065</v>
      </c>
      <c r="B13202" t="s">
        <v>181</v>
      </c>
      <c r="C13202" s="70">
        <v>0</v>
      </c>
      <c r="D13202" s="70">
        <v>0</v>
      </c>
      <c r="E13202" s="71">
        <v>44865</v>
      </c>
      <c r="F13202" t="s">
        <v>4476</v>
      </c>
      <c r="G13202" t="s">
        <v>2247</v>
      </c>
      <c r="H13202" t="s">
        <v>1919</v>
      </c>
      <c r="I13202" t="s">
        <v>1919</v>
      </c>
      <c r="J13202" s="40">
        <v>0</v>
      </c>
      <c r="K13202" s="40">
        <v>1.5</v>
      </c>
    </row>
    <row r="13203" spans="1:11" x14ac:dyDescent="0.35">
      <c r="A13203">
        <v>32065</v>
      </c>
      <c r="B13203" t="s">
        <v>181</v>
      </c>
      <c r="C13203" s="70">
        <v>0</v>
      </c>
      <c r="D13203" s="70">
        <v>0</v>
      </c>
      <c r="E13203" s="71">
        <v>44868</v>
      </c>
      <c r="F13203" t="s">
        <v>16659</v>
      </c>
      <c r="G13203" t="s">
        <v>15843</v>
      </c>
      <c r="H13203" t="s">
        <v>16658</v>
      </c>
      <c r="I13203" t="s">
        <v>16657</v>
      </c>
      <c r="J13203" s="40">
        <v>165.55</v>
      </c>
      <c r="K13203" s="40">
        <v>0</v>
      </c>
    </row>
    <row r="13204" spans="1:11" x14ac:dyDescent="0.35">
      <c r="A13204">
        <v>32065</v>
      </c>
      <c r="B13204" t="s">
        <v>181</v>
      </c>
      <c r="C13204" s="70">
        <v>0</v>
      </c>
      <c r="D13204" s="70">
        <v>0</v>
      </c>
      <c r="E13204" s="71">
        <v>44880</v>
      </c>
      <c r="F13204" t="s">
        <v>8027</v>
      </c>
      <c r="G13204" t="s">
        <v>2142</v>
      </c>
      <c r="H13204" t="s">
        <v>8026</v>
      </c>
      <c r="I13204" t="s">
        <v>8025</v>
      </c>
      <c r="J13204" s="40">
        <v>0</v>
      </c>
      <c r="K13204" s="40">
        <v>221.4</v>
      </c>
    </row>
    <row r="13205" spans="1:11" x14ac:dyDescent="0.35">
      <c r="A13205">
        <v>32065</v>
      </c>
      <c r="B13205" t="s">
        <v>181</v>
      </c>
      <c r="C13205" s="70">
        <v>0</v>
      </c>
      <c r="D13205" s="70">
        <v>0</v>
      </c>
      <c r="E13205" s="71">
        <v>44892</v>
      </c>
      <c r="F13205" t="s">
        <v>16656</v>
      </c>
      <c r="G13205" t="s">
        <v>15843</v>
      </c>
      <c r="H13205" t="s">
        <v>16655</v>
      </c>
      <c r="I13205" t="s">
        <v>16654</v>
      </c>
      <c r="J13205" s="40">
        <v>222.43</v>
      </c>
      <c r="K13205" s="40">
        <v>0</v>
      </c>
    </row>
    <row r="13206" spans="1:11" x14ac:dyDescent="0.35">
      <c r="A13206">
        <v>32065</v>
      </c>
      <c r="B13206" t="s">
        <v>181</v>
      </c>
      <c r="C13206" s="70">
        <v>0</v>
      </c>
      <c r="D13206" s="70">
        <v>0</v>
      </c>
      <c r="E13206" s="71">
        <v>44895</v>
      </c>
      <c r="F13206" t="s">
        <v>3993</v>
      </c>
      <c r="G13206" t="s">
        <v>2247</v>
      </c>
      <c r="H13206" t="s">
        <v>1916</v>
      </c>
      <c r="I13206" t="s">
        <v>1916</v>
      </c>
      <c r="J13206" s="40">
        <v>0.8</v>
      </c>
      <c r="K13206" s="40">
        <v>0</v>
      </c>
    </row>
    <row r="13207" spans="1:11" x14ac:dyDescent="0.35">
      <c r="A13207">
        <v>32065</v>
      </c>
      <c r="B13207" t="s">
        <v>181</v>
      </c>
      <c r="C13207" s="70">
        <v>0</v>
      </c>
      <c r="D13207" s="70">
        <v>0</v>
      </c>
      <c r="E13207" s="71">
        <v>44910</v>
      </c>
      <c r="F13207" t="s">
        <v>8015</v>
      </c>
      <c r="G13207" t="s">
        <v>2142</v>
      </c>
      <c r="H13207" t="s">
        <v>8014</v>
      </c>
      <c r="I13207" t="s">
        <v>8013</v>
      </c>
      <c r="J13207" s="40">
        <v>0</v>
      </c>
      <c r="K13207" s="40">
        <v>268.16000000000003</v>
      </c>
    </row>
    <row r="13208" spans="1:11" x14ac:dyDescent="0.35">
      <c r="A13208">
        <v>32065</v>
      </c>
      <c r="B13208" t="s">
        <v>181</v>
      </c>
      <c r="C13208" s="70">
        <v>0</v>
      </c>
      <c r="D13208" s="70">
        <v>0</v>
      </c>
      <c r="E13208" s="71">
        <v>44926</v>
      </c>
      <c r="F13208" t="s">
        <v>3643</v>
      </c>
      <c r="G13208" t="s">
        <v>2247</v>
      </c>
      <c r="H13208" t="s">
        <v>1911</v>
      </c>
      <c r="I13208" t="s">
        <v>1911</v>
      </c>
      <c r="J13208" s="40">
        <v>7.16</v>
      </c>
      <c r="K13208" s="40">
        <v>0</v>
      </c>
    </row>
    <row r="13209" spans="1:11" x14ac:dyDescent="0.35">
      <c r="A13209">
        <v>32066</v>
      </c>
      <c r="B13209" t="s">
        <v>16651</v>
      </c>
      <c r="C13209" s="70">
        <v>0</v>
      </c>
      <c r="D13209" s="70">
        <v>0</v>
      </c>
      <c r="E13209" s="71">
        <v>44785</v>
      </c>
      <c r="F13209" t="s">
        <v>14684</v>
      </c>
      <c r="G13209" t="s">
        <v>2142</v>
      </c>
      <c r="H13209" t="s">
        <v>14683</v>
      </c>
      <c r="I13209" t="s">
        <v>14682</v>
      </c>
      <c r="J13209" s="40">
        <v>0</v>
      </c>
      <c r="K13209" s="40">
        <v>3672.22</v>
      </c>
    </row>
    <row r="13210" spans="1:11" x14ac:dyDescent="0.35">
      <c r="A13210">
        <v>32066</v>
      </c>
      <c r="B13210" t="s">
        <v>16651</v>
      </c>
      <c r="C13210" s="70">
        <v>0</v>
      </c>
      <c r="D13210" s="70">
        <v>0</v>
      </c>
      <c r="E13210" s="71">
        <v>44791</v>
      </c>
      <c r="F13210" t="s">
        <v>16653</v>
      </c>
      <c r="G13210" t="s">
        <v>15843</v>
      </c>
      <c r="H13210" t="s">
        <v>16652</v>
      </c>
      <c r="J13210" s="40">
        <v>3581.58</v>
      </c>
      <c r="K13210" s="40">
        <v>0</v>
      </c>
    </row>
    <row r="13211" spans="1:11" x14ac:dyDescent="0.35">
      <c r="A13211">
        <v>32066</v>
      </c>
      <c r="B13211" t="s">
        <v>16651</v>
      </c>
      <c r="C13211" s="70">
        <v>0</v>
      </c>
      <c r="D13211" s="70">
        <v>0</v>
      </c>
      <c r="E13211" s="71">
        <v>44804</v>
      </c>
      <c r="F13211" t="s">
        <v>4995</v>
      </c>
      <c r="G13211" t="s">
        <v>2247</v>
      </c>
      <c r="H13211" t="s">
        <v>2265</v>
      </c>
      <c r="J13211" s="40">
        <v>90.64</v>
      </c>
      <c r="K13211" s="40">
        <v>0</v>
      </c>
    </row>
    <row r="13212" spans="1:11" x14ac:dyDescent="0.35">
      <c r="A13212">
        <v>32067</v>
      </c>
      <c r="B13212" t="s">
        <v>16648</v>
      </c>
      <c r="C13212" s="70">
        <v>0</v>
      </c>
      <c r="D13212" s="70">
        <v>0</v>
      </c>
      <c r="E13212" s="71">
        <v>44796</v>
      </c>
      <c r="F13212" t="s">
        <v>16650</v>
      </c>
      <c r="G13212" t="s">
        <v>15843</v>
      </c>
      <c r="H13212" t="s">
        <v>16649</v>
      </c>
      <c r="J13212" s="40">
        <v>2781.47</v>
      </c>
      <c r="K13212" s="40">
        <v>0</v>
      </c>
    </row>
    <row r="13213" spans="1:11" x14ac:dyDescent="0.35">
      <c r="A13213">
        <v>32067</v>
      </c>
      <c r="B13213" t="s">
        <v>16648</v>
      </c>
      <c r="C13213" s="70">
        <v>0</v>
      </c>
      <c r="D13213" s="70">
        <v>0</v>
      </c>
      <c r="E13213" s="71">
        <v>44797</v>
      </c>
      <c r="F13213" t="s">
        <v>13064</v>
      </c>
      <c r="G13213" t="s">
        <v>2142</v>
      </c>
      <c r="H13213" t="s">
        <v>13063</v>
      </c>
      <c r="I13213" t="s">
        <v>13062</v>
      </c>
      <c r="J13213" s="40">
        <v>0</v>
      </c>
      <c r="K13213" s="40">
        <v>2784.01</v>
      </c>
    </row>
    <row r="13214" spans="1:11" x14ac:dyDescent="0.35">
      <c r="A13214">
        <v>32067</v>
      </c>
      <c r="B13214" t="s">
        <v>16648</v>
      </c>
      <c r="C13214" s="70">
        <v>0</v>
      </c>
      <c r="D13214" s="70">
        <v>0</v>
      </c>
      <c r="E13214" s="71">
        <v>44804</v>
      </c>
      <c r="F13214" t="s">
        <v>5106</v>
      </c>
      <c r="G13214" t="s">
        <v>2247</v>
      </c>
      <c r="H13214" t="s">
        <v>2265</v>
      </c>
      <c r="J13214" s="40">
        <v>2.54</v>
      </c>
      <c r="K13214" s="40">
        <v>0</v>
      </c>
    </row>
    <row r="13215" spans="1:11" x14ac:dyDescent="0.35">
      <c r="A13215">
        <v>32068</v>
      </c>
      <c r="B13215" t="s">
        <v>182</v>
      </c>
      <c r="C13215" s="70">
        <v>0</v>
      </c>
      <c r="D13215" s="70">
        <v>0</v>
      </c>
      <c r="E13215" s="71">
        <v>44791</v>
      </c>
      <c r="F13215" t="s">
        <v>16091</v>
      </c>
      <c r="G13215" t="s">
        <v>2142</v>
      </c>
      <c r="H13215" t="s">
        <v>14581</v>
      </c>
      <c r="I13215" t="s">
        <v>14580</v>
      </c>
      <c r="J13215" s="40">
        <v>0</v>
      </c>
      <c r="K13215" s="40">
        <v>10624.4</v>
      </c>
    </row>
    <row r="13216" spans="1:11" x14ac:dyDescent="0.35">
      <c r="A13216">
        <v>32068</v>
      </c>
      <c r="B13216" t="s">
        <v>182</v>
      </c>
      <c r="C13216" s="70">
        <v>0</v>
      </c>
      <c r="D13216" s="70">
        <v>0</v>
      </c>
      <c r="E13216" s="71">
        <v>44804</v>
      </c>
      <c r="F13216" t="s">
        <v>4979</v>
      </c>
      <c r="G13216" t="s">
        <v>2247</v>
      </c>
      <c r="H13216" t="s">
        <v>2265</v>
      </c>
      <c r="J13216" s="40">
        <v>198.78</v>
      </c>
      <c r="K13216" s="40">
        <v>0</v>
      </c>
    </row>
    <row r="13217" spans="1:11" x14ac:dyDescent="0.35">
      <c r="A13217">
        <v>32068</v>
      </c>
      <c r="B13217" t="s">
        <v>182</v>
      </c>
      <c r="C13217" s="70">
        <v>0</v>
      </c>
      <c r="D13217" s="70">
        <v>0</v>
      </c>
      <c r="E13217" s="71">
        <v>44825</v>
      </c>
      <c r="F13217" t="s">
        <v>16647</v>
      </c>
      <c r="G13217" t="s">
        <v>15843</v>
      </c>
      <c r="H13217" t="s">
        <v>16646</v>
      </c>
      <c r="I13217" t="s">
        <v>16645</v>
      </c>
      <c r="J13217" s="40">
        <v>10356.950000000001</v>
      </c>
      <c r="K13217" s="40">
        <v>0</v>
      </c>
    </row>
    <row r="13218" spans="1:11" x14ac:dyDescent="0.35">
      <c r="A13218">
        <v>32068</v>
      </c>
      <c r="B13218" t="s">
        <v>182</v>
      </c>
      <c r="C13218" s="70">
        <v>0</v>
      </c>
      <c r="D13218" s="70">
        <v>0</v>
      </c>
      <c r="E13218" s="71">
        <v>44834</v>
      </c>
      <c r="F13218" t="s">
        <v>4847</v>
      </c>
      <c r="G13218" t="s">
        <v>2247</v>
      </c>
      <c r="H13218" t="s">
        <v>2262</v>
      </c>
      <c r="J13218" s="40">
        <v>68.67</v>
      </c>
      <c r="K13218" s="40">
        <v>0</v>
      </c>
    </row>
    <row r="13219" spans="1:11" x14ac:dyDescent="0.35">
      <c r="A13219">
        <v>32068</v>
      </c>
      <c r="B13219" t="s">
        <v>182</v>
      </c>
      <c r="C13219" s="70">
        <v>0</v>
      </c>
      <c r="D13219" s="70">
        <v>0</v>
      </c>
      <c r="E13219" s="71">
        <v>44845</v>
      </c>
      <c r="F13219" t="s">
        <v>16644</v>
      </c>
      <c r="G13219" t="s">
        <v>1912</v>
      </c>
      <c r="H13219" t="s">
        <v>15818</v>
      </c>
      <c r="I13219" t="s">
        <v>15818</v>
      </c>
      <c r="J13219" s="40">
        <v>668.77</v>
      </c>
      <c r="K13219" s="40">
        <v>0</v>
      </c>
    </row>
    <row r="13220" spans="1:11" x14ac:dyDescent="0.35">
      <c r="A13220">
        <v>32068</v>
      </c>
      <c r="B13220" t="s">
        <v>182</v>
      </c>
      <c r="C13220" s="70">
        <v>0</v>
      </c>
      <c r="D13220" s="70">
        <v>0</v>
      </c>
      <c r="E13220" s="71">
        <v>44865</v>
      </c>
      <c r="F13220" t="s">
        <v>4327</v>
      </c>
      <c r="G13220" t="s">
        <v>2247</v>
      </c>
      <c r="H13220" t="s">
        <v>1919</v>
      </c>
      <c r="I13220" t="s">
        <v>1919</v>
      </c>
      <c r="J13220" s="40">
        <v>13.49</v>
      </c>
      <c r="K13220" s="40">
        <v>0</v>
      </c>
    </row>
    <row r="13221" spans="1:11" x14ac:dyDescent="0.35">
      <c r="A13221">
        <v>32068</v>
      </c>
      <c r="B13221" t="s">
        <v>182</v>
      </c>
      <c r="C13221" s="70">
        <v>0</v>
      </c>
      <c r="D13221" s="70">
        <v>0</v>
      </c>
      <c r="E13221" s="71">
        <v>44895</v>
      </c>
      <c r="F13221" t="s">
        <v>4151</v>
      </c>
      <c r="G13221" t="s">
        <v>2247</v>
      </c>
      <c r="H13221" t="s">
        <v>1916</v>
      </c>
      <c r="I13221" t="s">
        <v>1916</v>
      </c>
      <c r="J13221" s="40">
        <v>30.89</v>
      </c>
      <c r="K13221" s="40">
        <v>0</v>
      </c>
    </row>
    <row r="13222" spans="1:11" x14ac:dyDescent="0.35">
      <c r="A13222">
        <v>32068</v>
      </c>
      <c r="B13222" t="s">
        <v>182</v>
      </c>
      <c r="C13222" s="70">
        <v>0</v>
      </c>
      <c r="D13222" s="70">
        <v>0</v>
      </c>
      <c r="E13222" s="71">
        <v>44926</v>
      </c>
      <c r="F13222" t="s">
        <v>3807</v>
      </c>
      <c r="G13222" t="s">
        <v>2247</v>
      </c>
      <c r="H13222" t="s">
        <v>1911</v>
      </c>
      <c r="I13222" t="s">
        <v>1911</v>
      </c>
      <c r="J13222" s="40">
        <v>21.13</v>
      </c>
      <c r="K13222" s="40">
        <v>0</v>
      </c>
    </row>
    <row r="13223" spans="1:11" x14ac:dyDescent="0.35">
      <c r="A13223">
        <v>32069</v>
      </c>
      <c r="B13223" t="s">
        <v>16641</v>
      </c>
      <c r="C13223" s="70">
        <v>0</v>
      </c>
      <c r="D13223" s="70">
        <v>0</v>
      </c>
      <c r="E13223" s="71">
        <v>44791</v>
      </c>
      <c r="F13223" t="s">
        <v>14681</v>
      </c>
      <c r="G13223" t="s">
        <v>2142</v>
      </c>
      <c r="H13223" t="s">
        <v>14680</v>
      </c>
      <c r="I13223" t="s">
        <v>14627</v>
      </c>
      <c r="J13223" s="40">
        <v>0</v>
      </c>
      <c r="K13223" s="40">
        <v>3051.53</v>
      </c>
    </row>
    <row r="13224" spans="1:11" x14ac:dyDescent="0.35">
      <c r="A13224">
        <v>32069</v>
      </c>
      <c r="B13224" t="s">
        <v>16641</v>
      </c>
      <c r="C13224" s="70">
        <v>0</v>
      </c>
      <c r="D13224" s="70">
        <v>0</v>
      </c>
      <c r="E13224" s="71">
        <v>44791</v>
      </c>
      <c r="F13224" t="s">
        <v>14679</v>
      </c>
      <c r="G13224" t="s">
        <v>2142</v>
      </c>
      <c r="H13224" t="s">
        <v>14678</v>
      </c>
      <c r="I13224" t="s">
        <v>14627</v>
      </c>
      <c r="J13224" s="40">
        <v>0</v>
      </c>
      <c r="K13224" s="40">
        <v>-3051.53</v>
      </c>
    </row>
    <row r="13225" spans="1:11" x14ac:dyDescent="0.35">
      <c r="A13225">
        <v>32069</v>
      </c>
      <c r="B13225" t="s">
        <v>16641</v>
      </c>
      <c r="C13225" s="70">
        <v>0</v>
      </c>
      <c r="D13225" s="70">
        <v>0</v>
      </c>
      <c r="E13225" s="71">
        <v>44791</v>
      </c>
      <c r="F13225" t="s">
        <v>16090</v>
      </c>
      <c r="G13225" t="s">
        <v>2142</v>
      </c>
      <c r="H13225" t="s">
        <v>14628</v>
      </c>
      <c r="I13225" t="s">
        <v>14627</v>
      </c>
      <c r="J13225" s="40">
        <v>0</v>
      </c>
      <c r="K13225" s="40">
        <v>3051.53</v>
      </c>
    </row>
    <row r="13226" spans="1:11" x14ac:dyDescent="0.35">
      <c r="A13226">
        <v>32069</v>
      </c>
      <c r="B13226" t="s">
        <v>16641</v>
      </c>
      <c r="C13226" s="70">
        <v>0</v>
      </c>
      <c r="D13226" s="70">
        <v>0</v>
      </c>
      <c r="E13226" s="71">
        <v>44796</v>
      </c>
      <c r="F13226" t="s">
        <v>16643</v>
      </c>
      <c r="G13226" t="s">
        <v>15843</v>
      </c>
      <c r="H13226" t="s">
        <v>16642</v>
      </c>
      <c r="J13226" s="40">
        <v>2978.24</v>
      </c>
      <c r="K13226" s="40">
        <v>0</v>
      </c>
    </row>
    <row r="13227" spans="1:11" x14ac:dyDescent="0.35">
      <c r="A13227">
        <v>32069</v>
      </c>
      <c r="B13227" t="s">
        <v>16641</v>
      </c>
      <c r="C13227" s="70">
        <v>0</v>
      </c>
      <c r="D13227" s="70">
        <v>0</v>
      </c>
      <c r="E13227" s="71">
        <v>44804</v>
      </c>
      <c r="F13227" t="s">
        <v>4978</v>
      </c>
      <c r="G13227" t="s">
        <v>2247</v>
      </c>
      <c r="H13227" t="s">
        <v>2265</v>
      </c>
      <c r="J13227" s="40">
        <v>73.290000000000006</v>
      </c>
      <c r="K13227" s="40">
        <v>0</v>
      </c>
    </row>
    <row r="13228" spans="1:11" x14ac:dyDescent="0.35">
      <c r="A13228">
        <v>32070</v>
      </c>
      <c r="B13228" t="s">
        <v>183</v>
      </c>
      <c r="C13228" s="70">
        <v>0</v>
      </c>
      <c r="D13228" s="70">
        <v>0</v>
      </c>
      <c r="E13228" s="71">
        <v>44767</v>
      </c>
      <c r="F13228" t="s">
        <v>9078</v>
      </c>
      <c r="G13228" t="s">
        <v>2142</v>
      </c>
      <c r="H13228" t="s">
        <v>9077</v>
      </c>
      <c r="I13228" t="s">
        <v>9076</v>
      </c>
      <c r="J13228" s="40">
        <v>0</v>
      </c>
      <c r="K13228" s="40">
        <v>60</v>
      </c>
    </row>
    <row r="13229" spans="1:11" x14ac:dyDescent="0.35">
      <c r="A13229">
        <v>32070</v>
      </c>
      <c r="B13229" t="s">
        <v>183</v>
      </c>
      <c r="C13229" s="70">
        <v>0</v>
      </c>
      <c r="D13229" s="70">
        <v>0</v>
      </c>
      <c r="E13229" s="71">
        <v>44798</v>
      </c>
      <c r="F13229" t="s">
        <v>9034</v>
      </c>
      <c r="G13229" t="s">
        <v>2142</v>
      </c>
      <c r="H13229" t="s">
        <v>9033</v>
      </c>
      <c r="I13229" t="s">
        <v>9032</v>
      </c>
      <c r="J13229" s="40">
        <v>0</v>
      </c>
      <c r="K13229" s="40">
        <v>75</v>
      </c>
    </row>
    <row r="13230" spans="1:11" x14ac:dyDescent="0.35">
      <c r="A13230">
        <v>32070</v>
      </c>
      <c r="B13230" t="s">
        <v>183</v>
      </c>
      <c r="C13230" s="70">
        <v>0</v>
      </c>
      <c r="D13230" s="70">
        <v>0</v>
      </c>
      <c r="E13230" s="71">
        <v>44804</v>
      </c>
      <c r="F13230" t="s">
        <v>5006</v>
      </c>
      <c r="G13230" t="s">
        <v>2247</v>
      </c>
      <c r="H13230" t="s">
        <v>2265</v>
      </c>
      <c r="J13230" s="40">
        <v>0</v>
      </c>
      <c r="K13230" s="40">
        <v>0</v>
      </c>
    </row>
    <row r="13231" spans="1:11" x14ac:dyDescent="0.35">
      <c r="A13231">
        <v>32070</v>
      </c>
      <c r="B13231" t="s">
        <v>183</v>
      </c>
      <c r="C13231" s="70">
        <v>0</v>
      </c>
      <c r="D13231" s="70">
        <v>0</v>
      </c>
      <c r="E13231" s="71">
        <v>44805</v>
      </c>
      <c r="F13231" t="s">
        <v>16640</v>
      </c>
      <c r="G13231" t="s">
        <v>1912</v>
      </c>
      <c r="H13231" t="s">
        <v>4965</v>
      </c>
      <c r="I13231" t="s">
        <v>4965</v>
      </c>
      <c r="J13231" s="40">
        <v>15</v>
      </c>
      <c r="K13231" s="40">
        <v>0</v>
      </c>
    </row>
    <row r="13232" spans="1:11" x14ac:dyDescent="0.35">
      <c r="A13232">
        <v>32070</v>
      </c>
      <c r="B13232" t="s">
        <v>183</v>
      </c>
      <c r="C13232" s="70">
        <v>0</v>
      </c>
      <c r="D13232" s="70">
        <v>0</v>
      </c>
      <c r="E13232" s="71">
        <v>44805</v>
      </c>
      <c r="F13232" t="s">
        <v>16639</v>
      </c>
      <c r="G13232" t="s">
        <v>1912</v>
      </c>
      <c r="H13232" t="s">
        <v>4965</v>
      </c>
      <c r="I13232" t="s">
        <v>4965</v>
      </c>
      <c r="J13232" s="40">
        <v>60</v>
      </c>
      <c r="K13232" s="40">
        <v>0</v>
      </c>
    </row>
    <row r="13233" spans="1:11" x14ac:dyDescent="0.35">
      <c r="A13233">
        <v>32070</v>
      </c>
      <c r="B13233" t="s">
        <v>183</v>
      </c>
      <c r="C13233" s="70">
        <v>0</v>
      </c>
      <c r="D13233" s="70">
        <v>0</v>
      </c>
      <c r="E13233" s="71">
        <v>44805</v>
      </c>
      <c r="F13233" t="s">
        <v>16638</v>
      </c>
      <c r="G13233" t="s">
        <v>1912</v>
      </c>
      <c r="H13233" t="s">
        <v>16637</v>
      </c>
      <c r="I13233" t="s">
        <v>16637</v>
      </c>
      <c r="J13233" s="40">
        <v>60</v>
      </c>
      <c r="K13233" s="40">
        <v>0</v>
      </c>
    </row>
    <row r="13234" spans="1:11" x14ac:dyDescent="0.35">
      <c r="A13234">
        <v>32070</v>
      </c>
      <c r="B13234" t="s">
        <v>183</v>
      </c>
      <c r="C13234" s="70">
        <v>0</v>
      </c>
      <c r="D13234" s="70">
        <v>0</v>
      </c>
      <c r="E13234" s="71">
        <v>44829</v>
      </c>
      <c r="F13234" t="s">
        <v>8995</v>
      </c>
      <c r="G13234" t="s">
        <v>2142</v>
      </c>
      <c r="H13234" t="s">
        <v>8994</v>
      </c>
      <c r="I13234" t="s">
        <v>8993</v>
      </c>
      <c r="J13234" s="40">
        <v>0</v>
      </c>
      <c r="K13234" s="40">
        <v>60</v>
      </c>
    </row>
    <row r="13235" spans="1:11" x14ac:dyDescent="0.35">
      <c r="A13235">
        <v>32070</v>
      </c>
      <c r="B13235" t="s">
        <v>183</v>
      </c>
      <c r="C13235" s="70">
        <v>0</v>
      </c>
      <c r="D13235" s="70">
        <v>0</v>
      </c>
      <c r="E13235" s="71">
        <v>44834</v>
      </c>
      <c r="F13235" t="s">
        <v>16509</v>
      </c>
      <c r="G13235" t="s">
        <v>1912</v>
      </c>
      <c r="I13235" t="s">
        <v>16508</v>
      </c>
      <c r="J13235" s="40">
        <v>60</v>
      </c>
      <c r="K13235" s="40">
        <v>0</v>
      </c>
    </row>
    <row r="13236" spans="1:11" x14ac:dyDescent="0.35">
      <c r="A13236">
        <v>32070</v>
      </c>
      <c r="B13236" t="s">
        <v>183</v>
      </c>
      <c r="C13236" s="70">
        <v>0</v>
      </c>
      <c r="D13236" s="70">
        <v>0</v>
      </c>
      <c r="E13236" s="71">
        <v>44834</v>
      </c>
      <c r="F13236" t="s">
        <v>4886</v>
      </c>
      <c r="G13236" t="s">
        <v>2247</v>
      </c>
      <c r="H13236" t="s">
        <v>2262</v>
      </c>
      <c r="J13236" s="40">
        <v>0</v>
      </c>
      <c r="K13236" s="40">
        <v>0</v>
      </c>
    </row>
    <row r="13237" spans="1:11" x14ac:dyDescent="0.35">
      <c r="A13237">
        <v>32070</v>
      </c>
      <c r="B13237" t="s">
        <v>183</v>
      </c>
      <c r="C13237" s="70">
        <v>0</v>
      </c>
      <c r="D13237" s="70">
        <v>0</v>
      </c>
      <c r="E13237" s="71">
        <v>44859</v>
      </c>
      <c r="F13237" t="s">
        <v>16507</v>
      </c>
      <c r="G13237" t="s">
        <v>1912</v>
      </c>
      <c r="H13237" t="s">
        <v>16506</v>
      </c>
      <c r="I13237" t="s">
        <v>16506</v>
      </c>
      <c r="J13237" s="40">
        <v>60</v>
      </c>
      <c r="K13237" s="40">
        <v>0</v>
      </c>
    </row>
    <row r="13238" spans="1:11" x14ac:dyDescent="0.35">
      <c r="A13238">
        <v>32070</v>
      </c>
      <c r="B13238" t="s">
        <v>183</v>
      </c>
      <c r="C13238" s="70">
        <v>0</v>
      </c>
      <c r="D13238" s="70">
        <v>0</v>
      </c>
      <c r="E13238" s="71">
        <v>44865</v>
      </c>
      <c r="F13238" t="s">
        <v>4368</v>
      </c>
      <c r="G13238" t="s">
        <v>2247</v>
      </c>
      <c r="H13238" t="s">
        <v>1919</v>
      </c>
      <c r="I13238" t="s">
        <v>1919</v>
      </c>
      <c r="J13238" s="40">
        <v>0</v>
      </c>
      <c r="K13238" s="40">
        <v>0</v>
      </c>
    </row>
    <row r="13239" spans="1:11" x14ac:dyDescent="0.35">
      <c r="A13239">
        <v>32070</v>
      </c>
      <c r="B13239" t="s">
        <v>183</v>
      </c>
      <c r="C13239" s="70">
        <v>0</v>
      </c>
      <c r="D13239" s="70">
        <v>0</v>
      </c>
      <c r="E13239" s="71">
        <v>44895</v>
      </c>
      <c r="F13239" t="s">
        <v>16318</v>
      </c>
      <c r="G13239" t="s">
        <v>1912</v>
      </c>
      <c r="H13239" t="s">
        <v>16317</v>
      </c>
      <c r="I13239" t="s">
        <v>16317</v>
      </c>
      <c r="J13239" s="40">
        <v>60</v>
      </c>
      <c r="K13239" s="40">
        <v>0</v>
      </c>
    </row>
    <row r="13240" spans="1:11" x14ac:dyDescent="0.35">
      <c r="A13240">
        <v>32070</v>
      </c>
      <c r="B13240" t="s">
        <v>183</v>
      </c>
      <c r="C13240" s="70">
        <v>0</v>
      </c>
      <c r="D13240" s="70">
        <v>0</v>
      </c>
      <c r="E13240" s="71">
        <v>44895</v>
      </c>
      <c r="F13240" t="s">
        <v>4195</v>
      </c>
      <c r="G13240" t="s">
        <v>2247</v>
      </c>
      <c r="H13240" t="s">
        <v>1916</v>
      </c>
      <c r="I13240" t="s">
        <v>1916</v>
      </c>
      <c r="J13240" s="40">
        <v>0</v>
      </c>
      <c r="K13240" s="40">
        <v>0</v>
      </c>
    </row>
    <row r="13241" spans="1:11" x14ac:dyDescent="0.35">
      <c r="A13241">
        <v>32070</v>
      </c>
      <c r="B13241" t="s">
        <v>183</v>
      </c>
      <c r="C13241" s="70">
        <v>0</v>
      </c>
      <c r="D13241" s="70">
        <v>0</v>
      </c>
      <c r="E13241" s="71">
        <v>44926</v>
      </c>
      <c r="F13241" t="s">
        <v>16316</v>
      </c>
      <c r="G13241" t="s">
        <v>1912</v>
      </c>
      <c r="H13241" t="s">
        <v>15806</v>
      </c>
      <c r="I13241" t="s">
        <v>15806</v>
      </c>
      <c r="J13241" s="40">
        <v>60</v>
      </c>
      <c r="K13241" s="40">
        <v>0</v>
      </c>
    </row>
    <row r="13242" spans="1:11" x14ac:dyDescent="0.35">
      <c r="A13242">
        <v>32070</v>
      </c>
      <c r="B13242" t="s">
        <v>183</v>
      </c>
      <c r="C13242" s="70">
        <v>0</v>
      </c>
      <c r="D13242" s="70">
        <v>0</v>
      </c>
      <c r="E13242" s="71">
        <v>44926</v>
      </c>
      <c r="F13242" t="s">
        <v>3841</v>
      </c>
      <c r="G13242" t="s">
        <v>2247</v>
      </c>
      <c r="H13242" t="s">
        <v>1911</v>
      </c>
      <c r="I13242" t="s">
        <v>1911</v>
      </c>
      <c r="J13242" s="40">
        <v>0</v>
      </c>
      <c r="K13242" s="40">
        <v>0</v>
      </c>
    </row>
    <row r="13243" spans="1:11" x14ac:dyDescent="0.35">
      <c r="A13243">
        <v>32071</v>
      </c>
      <c r="B13243" t="s">
        <v>184</v>
      </c>
      <c r="C13243" s="70">
        <v>0</v>
      </c>
      <c r="D13243" s="70">
        <v>0</v>
      </c>
      <c r="E13243" s="71">
        <v>44787</v>
      </c>
      <c r="F13243" t="s">
        <v>9590</v>
      </c>
      <c r="G13243" t="s">
        <v>2142</v>
      </c>
      <c r="H13243" t="s">
        <v>9589</v>
      </c>
      <c r="I13243" t="s">
        <v>9588</v>
      </c>
      <c r="J13243" s="40">
        <v>0</v>
      </c>
      <c r="K13243" s="40">
        <v>125</v>
      </c>
    </row>
    <row r="13244" spans="1:11" x14ac:dyDescent="0.35">
      <c r="A13244">
        <v>32071</v>
      </c>
      <c r="B13244" t="s">
        <v>184</v>
      </c>
      <c r="C13244" s="70">
        <v>0</v>
      </c>
      <c r="D13244" s="70">
        <v>0</v>
      </c>
      <c r="E13244" s="71">
        <v>44804</v>
      </c>
      <c r="F13244" t="s">
        <v>5005</v>
      </c>
      <c r="G13244" t="s">
        <v>2247</v>
      </c>
      <c r="H13244" t="s">
        <v>2265</v>
      </c>
      <c r="J13244" s="40">
        <v>0</v>
      </c>
      <c r="K13244" s="40">
        <v>0</v>
      </c>
    </row>
    <row r="13245" spans="1:11" x14ac:dyDescent="0.35">
      <c r="A13245">
        <v>32071</v>
      </c>
      <c r="B13245" t="s">
        <v>184</v>
      </c>
      <c r="C13245" s="70">
        <v>0</v>
      </c>
      <c r="D13245" s="70">
        <v>0</v>
      </c>
      <c r="E13245" s="71">
        <v>44834</v>
      </c>
      <c r="F13245" t="s">
        <v>4885</v>
      </c>
      <c r="G13245" t="s">
        <v>2247</v>
      </c>
      <c r="H13245" t="s">
        <v>2262</v>
      </c>
      <c r="J13245" s="40">
        <v>0</v>
      </c>
      <c r="K13245" s="40">
        <v>0</v>
      </c>
    </row>
    <row r="13246" spans="1:11" x14ac:dyDescent="0.35">
      <c r="A13246">
        <v>32071</v>
      </c>
      <c r="B13246" t="s">
        <v>184</v>
      </c>
      <c r="C13246" s="70">
        <v>0</v>
      </c>
      <c r="D13246" s="70">
        <v>0</v>
      </c>
      <c r="E13246" s="71">
        <v>44865</v>
      </c>
      <c r="F13246" t="s">
        <v>4367</v>
      </c>
      <c r="G13246" t="s">
        <v>2247</v>
      </c>
      <c r="H13246" t="s">
        <v>1919</v>
      </c>
      <c r="I13246" t="s">
        <v>1919</v>
      </c>
      <c r="J13246" s="40">
        <v>0</v>
      </c>
      <c r="K13246" s="40">
        <v>0</v>
      </c>
    </row>
    <row r="13247" spans="1:11" x14ac:dyDescent="0.35">
      <c r="A13247">
        <v>32071</v>
      </c>
      <c r="B13247" t="s">
        <v>184</v>
      </c>
      <c r="C13247" s="70">
        <v>0</v>
      </c>
      <c r="D13247" s="70">
        <v>0</v>
      </c>
      <c r="E13247" s="71">
        <v>44895</v>
      </c>
      <c r="F13247" t="s">
        <v>4194</v>
      </c>
      <c r="G13247" t="s">
        <v>2247</v>
      </c>
      <c r="H13247" t="s">
        <v>1916</v>
      </c>
      <c r="I13247" t="s">
        <v>1916</v>
      </c>
      <c r="J13247" s="40">
        <v>0</v>
      </c>
      <c r="K13247" s="40">
        <v>0</v>
      </c>
    </row>
    <row r="13248" spans="1:11" x14ac:dyDescent="0.35">
      <c r="A13248">
        <v>32071</v>
      </c>
      <c r="B13248" t="s">
        <v>184</v>
      </c>
      <c r="C13248" s="70">
        <v>0</v>
      </c>
      <c r="D13248" s="70">
        <v>0</v>
      </c>
      <c r="E13248" s="71">
        <v>44926</v>
      </c>
      <c r="F13248" t="s">
        <v>3840</v>
      </c>
      <c r="G13248" t="s">
        <v>2247</v>
      </c>
      <c r="H13248" t="s">
        <v>1911</v>
      </c>
      <c r="I13248" t="s">
        <v>1911</v>
      </c>
      <c r="J13248" s="40">
        <v>0</v>
      </c>
      <c r="K13248" s="40">
        <v>0</v>
      </c>
    </row>
    <row r="13249" spans="1:11" x14ac:dyDescent="0.35">
      <c r="A13249">
        <v>32072</v>
      </c>
      <c r="B13249" t="s">
        <v>185</v>
      </c>
      <c r="C13249" s="70">
        <v>0</v>
      </c>
      <c r="D13249" s="70">
        <v>0</v>
      </c>
      <c r="E13249" s="71">
        <v>44788</v>
      </c>
      <c r="F13249" t="s">
        <v>14180</v>
      </c>
      <c r="G13249" t="s">
        <v>2142</v>
      </c>
      <c r="H13249" t="s">
        <v>14179</v>
      </c>
      <c r="I13249" t="s">
        <v>14178</v>
      </c>
      <c r="J13249" s="40">
        <v>0</v>
      </c>
      <c r="K13249" s="40">
        <v>18.350000000000001</v>
      </c>
    </row>
    <row r="13250" spans="1:11" x14ac:dyDescent="0.35">
      <c r="A13250">
        <v>32072</v>
      </c>
      <c r="B13250" t="s">
        <v>185</v>
      </c>
      <c r="C13250" s="70">
        <v>0</v>
      </c>
      <c r="D13250" s="70">
        <v>0</v>
      </c>
      <c r="E13250" s="71">
        <v>44797</v>
      </c>
      <c r="F13250" t="s">
        <v>8257</v>
      </c>
      <c r="G13250" t="s">
        <v>1912</v>
      </c>
      <c r="J13250" s="40">
        <v>18.27</v>
      </c>
      <c r="K13250" s="40">
        <v>0</v>
      </c>
    </row>
    <row r="13251" spans="1:11" x14ac:dyDescent="0.35">
      <c r="A13251">
        <v>32072</v>
      </c>
      <c r="B13251" t="s">
        <v>185</v>
      </c>
      <c r="C13251" s="70">
        <v>0</v>
      </c>
      <c r="D13251" s="70">
        <v>0</v>
      </c>
      <c r="E13251" s="71">
        <v>44804</v>
      </c>
      <c r="F13251" t="s">
        <v>5105</v>
      </c>
      <c r="G13251" t="s">
        <v>2247</v>
      </c>
      <c r="H13251" t="s">
        <v>2265</v>
      </c>
      <c r="J13251" s="40">
        <v>0.08</v>
      </c>
      <c r="K13251" s="40">
        <v>0</v>
      </c>
    </row>
    <row r="13252" spans="1:11" x14ac:dyDescent="0.35">
      <c r="A13252">
        <v>32072</v>
      </c>
      <c r="B13252" t="s">
        <v>185</v>
      </c>
      <c r="C13252" s="70">
        <v>0</v>
      </c>
      <c r="D13252" s="70">
        <v>0</v>
      </c>
      <c r="E13252" s="71">
        <v>44815</v>
      </c>
      <c r="F13252" t="s">
        <v>11401</v>
      </c>
      <c r="G13252" t="s">
        <v>2142</v>
      </c>
      <c r="H13252" t="s">
        <v>11400</v>
      </c>
      <c r="I13252" t="s">
        <v>11399</v>
      </c>
      <c r="J13252" s="40">
        <v>0</v>
      </c>
      <c r="K13252" s="40">
        <v>171.99</v>
      </c>
    </row>
    <row r="13253" spans="1:11" x14ac:dyDescent="0.35">
      <c r="A13253">
        <v>32072</v>
      </c>
      <c r="B13253" t="s">
        <v>185</v>
      </c>
      <c r="C13253" s="70">
        <v>0</v>
      </c>
      <c r="D13253" s="70">
        <v>0</v>
      </c>
      <c r="E13253" s="71">
        <v>44817</v>
      </c>
      <c r="F13253" t="s">
        <v>11395</v>
      </c>
      <c r="G13253" t="s">
        <v>2142</v>
      </c>
      <c r="H13253" t="s">
        <v>11394</v>
      </c>
      <c r="I13253" t="s">
        <v>11384</v>
      </c>
      <c r="J13253" s="40">
        <v>0</v>
      </c>
      <c r="K13253" s="40">
        <v>59.48</v>
      </c>
    </row>
    <row r="13254" spans="1:11" x14ac:dyDescent="0.35">
      <c r="A13254">
        <v>32072</v>
      </c>
      <c r="B13254" t="s">
        <v>185</v>
      </c>
      <c r="C13254" s="70">
        <v>0</v>
      </c>
      <c r="D13254" s="70">
        <v>0</v>
      </c>
      <c r="E13254" s="71">
        <v>44834</v>
      </c>
      <c r="F13254" t="s">
        <v>8252</v>
      </c>
      <c r="G13254" t="s">
        <v>1912</v>
      </c>
      <c r="I13254" t="s">
        <v>8251</v>
      </c>
      <c r="J13254" s="40">
        <v>9.5399999999999991</v>
      </c>
      <c r="K13254" s="40">
        <v>0</v>
      </c>
    </row>
    <row r="13255" spans="1:11" x14ac:dyDescent="0.35">
      <c r="A13255">
        <v>32072</v>
      </c>
      <c r="B13255" t="s">
        <v>185</v>
      </c>
      <c r="C13255" s="70">
        <v>0</v>
      </c>
      <c r="D13255" s="70">
        <v>0</v>
      </c>
      <c r="E13255" s="71">
        <v>44834</v>
      </c>
      <c r="F13255" t="s">
        <v>4701</v>
      </c>
      <c r="G13255" t="s">
        <v>2247</v>
      </c>
      <c r="H13255" t="s">
        <v>2262</v>
      </c>
      <c r="J13255" s="40">
        <v>9.2899999999999991</v>
      </c>
      <c r="K13255" s="40">
        <v>0</v>
      </c>
    </row>
    <row r="13256" spans="1:11" x14ac:dyDescent="0.35">
      <c r="A13256">
        <v>32072</v>
      </c>
      <c r="B13256" t="s">
        <v>185</v>
      </c>
      <c r="C13256" s="70">
        <v>0</v>
      </c>
      <c r="D13256" s="70">
        <v>0</v>
      </c>
      <c r="E13256" s="71">
        <v>44835</v>
      </c>
      <c r="F13256" t="s">
        <v>11388</v>
      </c>
      <c r="G13256" t="s">
        <v>2142</v>
      </c>
      <c r="H13256" t="s">
        <v>11387</v>
      </c>
      <c r="I13256" t="s">
        <v>11384</v>
      </c>
      <c r="J13256" s="40">
        <v>0</v>
      </c>
      <c r="K13256" s="40">
        <v>-59.48</v>
      </c>
    </row>
    <row r="13257" spans="1:11" x14ac:dyDescent="0.35">
      <c r="A13257">
        <v>32072</v>
      </c>
      <c r="B13257" t="s">
        <v>185</v>
      </c>
      <c r="C13257" s="70">
        <v>0</v>
      </c>
      <c r="D13257" s="70">
        <v>0</v>
      </c>
      <c r="E13257" s="71">
        <v>44865</v>
      </c>
      <c r="F13257" t="s">
        <v>4475</v>
      </c>
      <c r="G13257" t="s">
        <v>2247</v>
      </c>
      <c r="H13257" t="s">
        <v>1919</v>
      </c>
      <c r="I13257" t="s">
        <v>1919</v>
      </c>
      <c r="J13257" s="40">
        <v>0</v>
      </c>
      <c r="K13257" s="40">
        <v>3.75</v>
      </c>
    </row>
    <row r="13258" spans="1:11" x14ac:dyDescent="0.35">
      <c r="A13258">
        <v>32072</v>
      </c>
      <c r="B13258" t="s">
        <v>185</v>
      </c>
      <c r="C13258" s="70">
        <v>0</v>
      </c>
      <c r="D13258" s="70">
        <v>0</v>
      </c>
      <c r="E13258" s="71">
        <v>44895</v>
      </c>
      <c r="F13258" t="s">
        <v>8247</v>
      </c>
      <c r="G13258" t="s">
        <v>1912</v>
      </c>
      <c r="H13258" t="s">
        <v>8246</v>
      </c>
      <c r="I13258" t="s">
        <v>8246</v>
      </c>
      <c r="J13258" s="40">
        <v>17.41</v>
      </c>
      <c r="K13258" s="40">
        <v>0</v>
      </c>
    </row>
    <row r="13259" spans="1:11" x14ac:dyDescent="0.35">
      <c r="A13259">
        <v>32072</v>
      </c>
      <c r="B13259" t="s">
        <v>185</v>
      </c>
      <c r="C13259" s="70">
        <v>0</v>
      </c>
      <c r="D13259" s="70">
        <v>0</v>
      </c>
      <c r="E13259" s="71">
        <v>44895</v>
      </c>
      <c r="F13259" t="s">
        <v>8247</v>
      </c>
      <c r="G13259" t="s">
        <v>1912</v>
      </c>
      <c r="H13259" t="s">
        <v>8246</v>
      </c>
      <c r="I13259" t="s">
        <v>8246</v>
      </c>
      <c r="J13259" s="40">
        <v>26.68</v>
      </c>
      <c r="K13259" s="40">
        <v>0</v>
      </c>
    </row>
    <row r="13260" spans="1:11" x14ac:dyDescent="0.35">
      <c r="A13260">
        <v>32072</v>
      </c>
      <c r="B13260" t="s">
        <v>185</v>
      </c>
      <c r="C13260" s="70">
        <v>0</v>
      </c>
      <c r="D13260" s="70">
        <v>0</v>
      </c>
      <c r="E13260" s="71">
        <v>44895</v>
      </c>
      <c r="F13260" t="s">
        <v>3992</v>
      </c>
      <c r="G13260" t="s">
        <v>2247</v>
      </c>
      <c r="H13260" t="s">
        <v>1916</v>
      </c>
      <c r="I13260" t="s">
        <v>1916</v>
      </c>
      <c r="J13260" s="40">
        <v>0</v>
      </c>
      <c r="K13260" s="40">
        <v>4.0599999999999996</v>
      </c>
    </row>
    <row r="13261" spans="1:11" x14ac:dyDescent="0.35">
      <c r="A13261">
        <v>32072</v>
      </c>
      <c r="B13261" t="s">
        <v>185</v>
      </c>
      <c r="C13261" s="70">
        <v>0</v>
      </c>
      <c r="D13261" s="70">
        <v>0</v>
      </c>
      <c r="E13261" s="71">
        <v>44926</v>
      </c>
      <c r="F13261" t="s">
        <v>3642</v>
      </c>
      <c r="G13261" t="s">
        <v>2247</v>
      </c>
      <c r="H13261" t="s">
        <v>1911</v>
      </c>
      <c r="I13261" t="s">
        <v>1911</v>
      </c>
      <c r="J13261" s="40">
        <v>2.59</v>
      </c>
      <c r="K13261" s="40">
        <v>0</v>
      </c>
    </row>
    <row r="13262" spans="1:11" x14ac:dyDescent="0.35">
      <c r="A13262">
        <v>32073</v>
      </c>
      <c r="B13262" t="s">
        <v>16635</v>
      </c>
      <c r="C13262" s="70">
        <v>0</v>
      </c>
      <c r="D13262" s="70">
        <v>0</v>
      </c>
      <c r="E13262" s="71">
        <v>44787</v>
      </c>
      <c r="F13262" t="s">
        <v>7894</v>
      </c>
      <c r="G13262" t="s">
        <v>2142</v>
      </c>
      <c r="H13262" t="s">
        <v>7893</v>
      </c>
      <c r="I13262" t="s">
        <v>7892</v>
      </c>
      <c r="J13262" s="40">
        <v>0</v>
      </c>
      <c r="K13262" s="40">
        <v>384</v>
      </c>
    </row>
    <row r="13263" spans="1:11" x14ac:dyDescent="0.35">
      <c r="A13263">
        <v>32073</v>
      </c>
      <c r="B13263" t="s">
        <v>16635</v>
      </c>
      <c r="C13263" s="70">
        <v>0</v>
      </c>
      <c r="D13263" s="70">
        <v>0</v>
      </c>
      <c r="E13263" s="71">
        <v>44801</v>
      </c>
      <c r="F13263" t="s">
        <v>16636</v>
      </c>
      <c r="G13263" t="s">
        <v>1912</v>
      </c>
      <c r="J13263" s="40">
        <v>384</v>
      </c>
      <c r="K13263" s="40">
        <v>0</v>
      </c>
    </row>
    <row r="13264" spans="1:11" x14ac:dyDescent="0.35">
      <c r="A13264">
        <v>32073</v>
      </c>
      <c r="B13264" t="s">
        <v>16635</v>
      </c>
      <c r="C13264" s="70">
        <v>0</v>
      </c>
      <c r="D13264" s="70">
        <v>0</v>
      </c>
      <c r="E13264" s="71">
        <v>44804</v>
      </c>
      <c r="F13264" t="s">
        <v>5004</v>
      </c>
      <c r="G13264" t="s">
        <v>2247</v>
      </c>
      <c r="H13264" t="s">
        <v>2265</v>
      </c>
      <c r="J13264" s="40">
        <v>0</v>
      </c>
      <c r="K13264" s="40">
        <v>0</v>
      </c>
    </row>
    <row r="13265" spans="1:11" x14ac:dyDescent="0.35">
      <c r="A13265">
        <v>32074</v>
      </c>
      <c r="B13265" t="s">
        <v>186</v>
      </c>
      <c r="C13265" s="70">
        <v>0</v>
      </c>
      <c r="D13265" s="70">
        <v>0</v>
      </c>
      <c r="E13265" s="71">
        <v>44760</v>
      </c>
      <c r="F13265" t="s">
        <v>8613</v>
      </c>
      <c r="G13265" t="s">
        <v>2142</v>
      </c>
      <c r="H13265" t="s">
        <v>8612</v>
      </c>
      <c r="I13265" t="s">
        <v>8611</v>
      </c>
      <c r="J13265" s="40">
        <v>0</v>
      </c>
      <c r="K13265" s="40">
        <v>249.9</v>
      </c>
    </row>
    <row r="13266" spans="1:11" x14ac:dyDescent="0.35">
      <c r="A13266">
        <v>32074</v>
      </c>
      <c r="B13266" t="s">
        <v>186</v>
      </c>
      <c r="C13266" s="70">
        <v>0</v>
      </c>
      <c r="D13266" s="70">
        <v>0</v>
      </c>
      <c r="E13266" s="71">
        <v>44804</v>
      </c>
      <c r="F13266" t="s">
        <v>5003</v>
      </c>
      <c r="G13266" t="s">
        <v>2247</v>
      </c>
      <c r="H13266" t="s">
        <v>2265</v>
      </c>
      <c r="J13266" s="40">
        <v>0</v>
      </c>
      <c r="K13266" s="40">
        <v>0</v>
      </c>
    </row>
    <row r="13267" spans="1:11" x14ac:dyDescent="0.35">
      <c r="A13267">
        <v>32074</v>
      </c>
      <c r="B13267" t="s">
        <v>186</v>
      </c>
      <c r="C13267" s="70">
        <v>0</v>
      </c>
      <c r="D13267" s="70">
        <v>0</v>
      </c>
      <c r="E13267" s="71">
        <v>44834</v>
      </c>
      <c r="F13267" t="s">
        <v>4884</v>
      </c>
      <c r="G13267" t="s">
        <v>2247</v>
      </c>
      <c r="H13267" t="s">
        <v>2262</v>
      </c>
      <c r="J13267" s="40">
        <v>0</v>
      </c>
      <c r="K13267" s="40">
        <v>0</v>
      </c>
    </row>
    <row r="13268" spans="1:11" x14ac:dyDescent="0.35">
      <c r="A13268">
        <v>32074</v>
      </c>
      <c r="B13268" t="s">
        <v>186</v>
      </c>
      <c r="C13268" s="70">
        <v>0</v>
      </c>
      <c r="D13268" s="70">
        <v>0</v>
      </c>
      <c r="E13268" s="71">
        <v>44865</v>
      </c>
      <c r="F13268" t="s">
        <v>4366</v>
      </c>
      <c r="G13268" t="s">
        <v>2247</v>
      </c>
      <c r="H13268" t="s">
        <v>1919</v>
      </c>
      <c r="I13268" t="s">
        <v>1919</v>
      </c>
      <c r="J13268" s="40">
        <v>0</v>
      </c>
      <c r="K13268" s="40">
        <v>0</v>
      </c>
    </row>
    <row r="13269" spans="1:11" x14ac:dyDescent="0.35">
      <c r="A13269">
        <v>32074</v>
      </c>
      <c r="B13269" t="s">
        <v>186</v>
      </c>
      <c r="C13269" s="70">
        <v>0</v>
      </c>
      <c r="D13269" s="70">
        <v>0</v>
      </c>
      <c r="E13269" s="71">
        <v>44895</v>
      </c>
      <c r="F13269" t="s">
        <v>4193</v>
      </c>
      <c r="G13269" t="s">
        <v>2247</v>
      </c>
      <c r="H13269" t="s">
        <v>1916</v>
      </c>
      <c r="I13269" t="s">
        <v>1916</v>
      </c>
      <c r="J13269" s="40">
        <v>0</v>
      </c>
      <c r="K13269" s="40">
        <v>0</v>
      </c>
    </row>
    <row r="13270" spans="1:11" x14ac:dyDescent="0.35">
      <c r="A13270">
        <v>32074</v>
      </c>
      <c r="B13270" t="s">
        <v>186</v>
      </c>
      <c r="C13270" s="70">
        <v>0</v>
      </c>
      <c r="D13270" s="70">
        <v>0</v>
      </c>
      <c r="E13270" s="71">
        <v>44926</v>
      </c>
      <c r="F13270" t="s">
        <v>3839</v>
      </c>
      <c r="G13270" t="s">
        <v>2247</v>
      </c>
      <c r="H13270" t="s">
        <v>1911</v>
      </c>
      <c r="I13270" t="s">
        <v>1911</v>
      </c>
      <c r="J13270" s="40">
        <v>0</v>
      </c>
      <c r="K13270" s="40">
        <v>0</v>
      </c>
    </row>
    <row r="13271" spans="1:11" x14ac:dyDescent="0.35">
      <c r="A13271">
        <v>32075</v>
      </c>
      <c r="B13271" t="s">
        <v>187</v>
      </c>
      <c r="C13271" s="70">
        <v>0</v>
      </c>
      <c r="D13271" s="70">
        <v>0</v>
      </c>
      <c r="E13271" s="71">
        <v>44760</v>
      </c>
      <c r="F13271" t="s">
        <v>7998</v>
      </c>
      <c r="G13271" t="s">
        <v>2142</v>
      </c>
      <c r="H13271" t="s">
        <v>7997</v>
      </c>
      <c r="I13271" t="s">
        <v>7996</v>
      </c>
      <c r="J13271" s="40">
        <v>0</v>
      </c>
      <c r="K13271" s="40">
        <v>720</v>
      </c>
    </row>
    <row r="13272" spans="1:11" x14ac:dyDescent="0.35">
      <c r="A13272">
        <v>32075</v>
      </c>
      <c r="B13272" t="s">
        <v>187</v>
      </c>
      <c r="C13272" s="70">
        <v>0</v>
      </c>
      <c r="D13272" s="70">
        <v>0</v>
      </c>
      <c r="E13272" s="71">
        <v>44804</v>
      </c>
      <c r="F13272" t="s">
        <v>5002</v>
      </c>
      <c r="G13272" t="s">
        <v>2247</v>
      </c>
      <c r="H13272" t="s">
        <v>2265</v>
      </c>
      <c r="J13272" s="40">
        <v>0</v>
      </c>
      <c r="K13272" s="40">
        <v>0</v>
      </c>
    </row>
    <row r="13273" spans="1:11" x14ac:dyDescent="0.35">
      <c r="A13273">
        <v>32075</v>
      </c>
      <c r="B13273" t="s">
        <v>187</v>
      </c>
      <c r="C13273" s="70">
        <v>0</v>
      </c>
      <c r="D13273" s="70">
        <v>0</v>
      </c>
      <c r="E13273" s="71">
        <v>44834</v>
      </c>
      <c r="F13273" t="s">
        <v>4883</v>
      </c>
      <c r="G13273" t="s">
        <v>2247</v>
      </c>
      <c r="H13273" t="s">
        <v>2262</v>
      </c>
      <c r="J13273" s="40">
        <v>0</v>
      </c>
      <c r="K13273" s="40">
        <v>0</v>
      </c>
    </row>
    <row r="13274" spans="1:11" x14ac:dyDescent="0.35">
      <c r="A13274">
        <v>32075</v>
      </c>
      <c r="B13274" t="s">
        <v>187</v>
      </c>
      <c r="C13274" s="70">
        <v>0</v>
      </c>
      <c r="D13274" s="70">
        <v>0</v>
      </c>
      <c r="E13274" s="71">
        <v>44865</v>
      </c>
      <c r="F13274" t="s">
        <v>4365</v>
      </c>
      <c r="G13274" t="s">
        <v>2247</v>
      </c>
      <c r="H13274" t="s">
        <v>1919</v>
      </c>
      <c r="I13274" t="s">
        <v>1919</v>
      </c>
      <c r="J13274" s="40">
        <v>0</v>
      </c>
      <c r="K13274" s="40">
        <v>0</v>
      </c>
    </row>
    <row r="13275" spans="1:11" x14ac:dyDescent="0.35">
      <c r="A13275">
        <v>32075</v>
      </c>
      <c r="B13275" t="s">
        <v>187</v>
      </c>
      <c r="C13275" s="70">
        <v>0</v>
      </c>
      <c r="D13275" s="70">
        <v>0</v>
      </c>
      <c r="E13275" s="71">
        <v>44895</v>
      </c>
      <c r="F13275" t="s">
        <v>4192</v>
      </c>
      <c r="G13275" t="s">
        <v>2247</v>
      </c>
      <c r="H13275" t="s">
        <v>1916</v>
      </c>
      <c r="I13275" t="s">
        <v>1916</v>
      </c>
      <c r="J13275" s="40">
        <v>0</v>
      </c>
      <c r="K13275" s="40">
        <v>0</v>
      </c>
    </row>
    <row r="13276" spans="1:11" x14ac:dyDescent="0.35">
      <c r="A13276">
        <v>32075</v>
      </c>
      <c r="B13276" t="s">
        <v>187</v>
      </c>
      <c r="C13276" s="70">
        <v>0</v>
      </c>
      <c r="D13276" s="70">
        <v>0</v>
      </c>
      <c r="E13276" s="71">
        <v>44926</v>
      </c>
      <c r="F13276" t="s">
        <v>3838</v>
      </c>
      <c r="G13276" t="s">
        <v>2247</v>
      </c>
      <c r="H13276" t="s">
        <v>1911</v>
      </c>
      <c r="I13276" t="s">
        <v>1911</v>
      </c>
      <c r="J13276" s="40">
        <v>0</v>
      </c>
      <c r="K13276" s="40">
        <v>0</v>
      </c>
    </row>
    <row r="13277" spans="1:11" x14ac:dyDescent="0.35">
      <c r="A13277">
        <v>32076</v>
      </c>
      <c r="B13277" t="s">
        <v>16631</v>
      </c>
      <c r="C13277" s="70">
        <v>0</v>
      </c>
      <c r="D13277" s="70">
        <v>0</v>
      </c>
      <c r="E13277" s="71">
        <v>44801</v>
      </c>
      <c r="F13277" t="s">
        <v>11417</v>
      </c>
      <c r="G13277" t="s">
        <v>2142</v>
      </c>
      <c r="H13277" t="s">
        <v>11416</v>
      </c>
      <c r="I13277" t="s">
        <v>11415</v>
      </c>
      <c r="J13277" s="40">
        <v>0</v>
      </c>
      <c r="K13277" s="40">
        <v>276.16000000000003</v>
      </c>
    </row>
    <row r="13278" spans="1:11" x14ac:dyDescent="0.35">
      <c r="A13278">
        <v>32076</v>
      </c>
      <c r="B13278" t="s">
        <v>16631</v>
      </c>
      <c r="C13278" s="70">
        <v>0</v>
      </c>
      <c r="D13278" s="70">
        <v>0</v>
      </c>
      <c r="E13278" s="71">
        <v>44804</v>
      </c>
      <c r="F13278" t="s">
        <v>5104</v>
      </c>
      <c r="G13278" t="s">
        <v>2247</v>
      </c>
      <c r="H13278" t="s">
        <v>2265</v>
      </c>
      <c r="J13278" s="40">
        <v>6.78</v>
      </c>
      <c r="K13278" s="40">
        <v>0</v>
      </c>
    </row>
    <row r="13279" spans="1:11" x14ac:dyDescent="0.35">
      <c r="A13279">
        <v>32076</v>
      </c>
      <c r="B13279" t="s">
        <v>16631</v>
      </c>
      <c r="C13279" s="70">
        <v>0</v>
      </c>
      <c r="D13279" s="70">
        <v>0</v>
      </c>
      <c r="E13279" s="71">
        <v>44825</v>
      </c>
      <c r="F13279" t="s">
        <v>16634</v>
      </c>
      <c r="G13279" t="s">
        <v>15843</v>
      </c>
      <c r="H13279" t="s">
        <v>16633</v>
      </c>
      <c r="I13279" t="s">
        <v>16632</v>
      </c>
      <c r="J13279" s="40">
        <v>259.82</v>
      </c>
      <c r="K13279" s="40">
        <v>0</v>
      </c>
    </row>
    <row r="13280" spans="1:11" x14ac:dyDescent="0.35">
      <c r="A13280">
        <v>32076</v>
      </c>
      <c r="B13280" t="s">
        <v>16631</v>
      </c>
      <c r="C13280" s="70">
        <v>0</v>
      </c>
      <c r="D13280" s="70">
        <v>0</v>
      </c>
      <c r="E13280" s="71">
        <v>44834</v>
      </c>
      <c r="F13280" t="s">
        <v>4700</v>
      </c>
      <c r="G13280" t="s">
        <v>2247</v>
      </c>
      <c r="H13280" t="s">
        <v>2262</v>
      </c>
      <c r="J13280" s="40">
        <v>9.56</v>
      </c>
      <c r="K13280" s="40">
        <v>0</v>
      </c>
    </row>
    <row r="13281" spans="1:11" x14ac:dyDescent="0.35">
      <c r="A13281">
        <v>32077</v>
      </c>
      <c r="B13281" t="s">
        <v>16627</v>
      </c>
      <c r="C13281" s="70">
        <v>0</v>
      </c>
      <c r="D13281" s="70">
        <v>0</v>
      </c>
      <c r="E13281" s="71">
        <v>44802</v>
      </c>
      <c r="F13281" t="s">
        <v>14171</v>
      </c>
      <c r="G13281" t="s">
        <v>2142</v>
      </c>
      <c r="H13281" t="s">
        <v>14170</v>
      </c>
      <c r="I13281" t="s">
        <v>14169</v>
      </c>
      <c r="J13281" s="40">
        <v>0</v>
      </c>
      <c r="K13281" s="40">
        <v>409.76</v>
      </c>
    </row>
    <row r="13282" spans="1:11" x14ac:dyDescent="0.35">
      <c r="A13282">
        <v>32077</v>
      </c>
      <c r="B13282" t="s">
        <v>16627</v>
      </c>
      <c r="C13282" s="70">
        <v>0</v>
      </c>
      <c r="D13282" s="70">
        <v>0</v>
      </c>
      <c r="E13282" s="71">
        <v>44804</v>
      </c>
      <c r="F13282" t="s">
        <v>5103</v>
      </c>
      <c r="G13282" t="s">
        <v>2247</v>
      </c>
      <c r="H13282" t="s">
        <v>2265</v>
      </c>
      <c r="J13282" s="40">
        <v>2.7</v>
      </c>
      <c r="K13282" s="40">
        <v>0</v>
      </c>
    </row>
    <row r="13283" spans="1:11" x14ac:dyDescent="0.35">
      <c r="A13283">
        <v>32077</v>
      </c>
      <c r="B13283" t="s">
        <v>16627</v>
      </c>
      <c r="C13283" s="70">
        <v>0</v>
      </c>
      <c r="D13283" s="70">
        <v>0</v>
      </c>
      <c r="E13283" s="71">
        <v>44829</v>
      </c>
      <c r="F13283" t="s">
        <v>16630</v>
      </c>
      <c r="G13283" t="s">
        <v>15843</v>
      </c>
      <c r="H13283" t="s">
        <v>16629</v>
      </c>
      <c r="I13283" t="s">
        <v>16628</v>
      </c>
      <c r="J13283" s="40">
        <v>389.8</v>
      </c>
      <c r="K13283" s="40">
        <v>0</v>
      </c>
    </row>
    <row r="13284" spans="1:11" x14ac:dyDescent="0.35">
      <c r="A13284">
        <v>32077</v>
      </c>
      <c r="B13284" t="s">
        <v>16627</v>
      </c>
      <c r="C13284" s="70">
        <v>0</v>
      </c>
      <c r="D13284" s="70">
        <v>0</v>
      </c>
      <c r="E13284" s="71">
        <v>44834</v>
      </c>
      <c r="F13284" t="s">
        <v>4699</v>
      </c>
      <c r="G13284" t="s">
        <v>2247</v>
      </c>
      <c r="H13284" t="s">
        <v>2262</v>
      </c>
      <c r="J13284" s="40">
        <v>17.260000000000002</v>
      </c>
      <c r="K13284" s="40">
        <v>0</v>
      </c>
    </row>
    <row r="13285" spans="1:11" x14ac:dyDescent="0.35">
      <c r="A13285">
        <v>32078</v>
      </c>
      <c r="B13285" t="s">
        <v>16626</v>
      </c>
      <c r="C13285" s="70">
        <v>0</v>
      </c>
      <c r="D13285" s="70">
        <v>0</v>
      </c>
      <c r="E13285" s="71">
        <v>44805</v>
      </c>
      <c r="F13285" t="s">
        <v>8928</v>
      </c>
      <c r="G13285" t="s">
        <v>2142</v>
      </c>
      <c r="H13285" t="s">
        <v>8927</v>
      </c>
      <c r="I13285" t="s">
        <v>8926</v>
      </c>
      <c r="J13285" s="40">
        <v>0</v>
      </c>
      <c r="K13285" s="40">
        <v>295.77999999999997</v>
      </c>
    </row>
    <row r="13286" spans="1:11" x14ac:dyDescent="0.35">
      <c r="A13286">
        <v>32078</v>
      </c>
      <c r="B13286" t="s">
        <v>16626</v>
      </c>
      <c r="C13286" s="70">
        <v>0</v>
      </c>
      <c r="D13286" s="70">
        <v>0</v>
      </c>
      <c r="E13286" s="71">
        <v>44834</v>
      </c>
      <c r="F13286" t="s">
        <v>8252</v>
      </c>
      <c r="G13286" t="s">
        <v>1912</v>
      </c>
      <c r="I13286" t="s">
        <v>8251</v>
      </c>
      <c r="J13286" s="40">
        <v>280.83999999999997</v>
      </c>
      <c r="K13286" s="40">
        <v>0</v>
      </c>
    </row>
    <row r="13287" spans="1:11" x14ac:dyDescent="0.35">
      <c r="A13287">
        <v>32078</v>
      </c>
      <c r="B13287" t="s">
        <v>16626</v>
      </c>
      <c r="C13287" s="70">
        <v>0</v>
      </c>
      <c r="D13287" s="70">
        <v>0</v>
      </c>
      <c r="E13287" s="71">
        <v>44834</v>
      </c>
      <c r="F13287" t="s">
        <v>4698</v>
      </c>
      <c r="G13287" t="s">
        <v>2247</v>
      </c>
      <c r="H13287" t="s">
        <v>2262</v>
      </c>
      <c r="J13287" s="40">
        <v>14.94</v>
      </c>
      <c r="K13287" s="40">
        <v>0</v>
      </c>
    </row>
    <row r="13288" spans="1:11" x14ac:dyDescent="0.35">
      <c r="A13288">
        <v>32079</v>
      </c>
      <c r="B13288" t="s">
        <v>16625</v>
      </c>
      <c r="C13288" s="70">
        <v>0</v>
      </c>
      <c r="D13288" s="70">
        <v>0</v>
      </c>
      <c r="E13288" s="71">
        <v>44801</v>
      </c>
      <c r="F13288" t="s">
        <v>13731</v>
      </c>
      <c r="G13288" t="s">
        <v>2142</v>
      </c>
      <c r="H13288" t="s">
        <v>13730</v>
      </c>
      <c r="I13288" t="s">
        <v>13729</v>
      </c>
      <c r="J13288" s="40">
        <v>0</v>
      </c>
      <c r="K13288" s="40">
        <v>56.36</v>
      </c>
    </row>
    <row r="13289" spans="1:11" x14ac:dyDescent="0.35">
      <c r="A13289">
        <v>32079</v>
      </c>
      <c r="B13289" t="s">
        <v>16625</v>
      </c>
      <c r="C13289" s="70">
        <v>0</v>
      </c>
      <c r="D13289" s="70">
        <v>0</v>
      </c>
      <c r="E13289" s="71">
        <v>44804</v>
      </c>
      <c r="F13289" t="s">
        <v>5102</v>
      </c>
      <c r="G13289" t="s">
        <v>2247</v>
      </c>
      <c r="H13289" t="s">
        <v>2265</v>
      </c>
      <c r="J13289" s="40">
        <v>1.38</v>
      </c>
      <c r="K13289" s="40">
        <v>0</v>
      </c>
    </row>
    <row r="13290" spans="1:11" x14ac:dyDescent="0.35">
      <c r="A13290">
        <v>32079</v>
      </c>
      <c r="B13290" t="s">
        <v>16625</v>
      </c>
      <c r="C13290" s="70">
        <v>0</v>
      </c>
      <c r="D13290" s="70">
        <v>0</v>
      </c>
      <c r="E13290" s="71">
        <v>44834</v>
      </c>
      <c r="F13290" t="s">
        <v>4697</v>
      </c>
      <c r="G13290" t="s">
        <v>2247</v>
      </c>
      <c r="H13290" t="s">
        <v>2262</v>
      </c>
      <c r="J13290" s="40">
        <v>3.13</v>
      </c>
      <c r="K13290" s="40">
        <v>0</v>
      </c>
    </row>
    <row r="13291" spans="1:11" x14ac:dyDescent="0.35">
      <c r="A13291">
        <v>32079</v>
      </c>
      <c r="B13291" t="s">
        <v>16625</v>
      </c>
      <c r="C13291" s="70">
        <v>0</v>
      </c>
      <c r="D13291" s="70">
        <v>0</v>
      </c>
      <c r="E13291" s="71">
        <v>44835</v>
      </c>
      <c r="F13291" t="s">
        <v>15902</v>
      </c>
      <c r="G13291" t="s">
        <v>1907</v>
      </c>
      <c r="J13291" s="40">
        <v>51.85</v>
      </c>
      <c r="K13291" s="40">
        <v>0</v>
      </c>
    </row>
    <row r="13292" spans="1:11" x14ac:dyDescent="0.35">
      <c r="A13292">
        <v>32079</v>
      </c>
      <c r="B13292" t="s">
        <v>16625</v>
      </c>
      <c r="C13292" s="70">
        <v>0</v>
      </c>
      <c r="D13292" s="70">
        <v>0</v>
      </c>
      <c r="E13292" s="71">
        <v>44874</v>
      </c>
      <c r="F13292" t="s">
        <v>11653</v>
      </c>
      <c r="G13292" t="s">
        <v>2142</v>
      </c>
      <c r="H13292" t="s">
        <v>11652</v>
      </c>
      <c r="I13292" t="s">
        <v>11651</v>
      </c>
      <c r="J13292" s="40">
        <v>0</v>
      </c>
      <c r="K13292" s="40">
        <v>197.15</v>
      </c>
    </row>
    <row r="13293" spans="1:11" x14ac:dyDescent="0.35">
      <c r="A13293">
        <v>32079</v>
      </c>
      <c r="B13293" t="s">
        <v>16625</v>
      </c>
      <c r="C13293" s="70">
        <v>0</v>
      </c>
      <c r="D13293" s="70">
        <v>0</v>
      </c>
      <c r="E13293" s="71">
        <v>44892</v>
      </c>
      <c r="F13293" t="s">
        <v>13701</v>
      </c>
      <c r="G13293" t="s">
        <v>2142</v>
      </c>
      <c r="H13293" t="s">
        <v>13700</v>
      </c>
      <c r="I13293" t="s">
        <v>13699</v>
      </c>
      <c r="J13293" s="40">
        <v>0</v>
      </c>
      <c r="K13293" s="40">
        <v>628.63</v>
      </c>
    </row>
    <row r="13294" spans="1:11" x14ac:dyDescent="0.35">
      <c r="A13294">
        <v>32079</v>
      </c>
      <c r="B13294" t="s">
        <v>16625</v>
      </c>
      <c r="C13294" s="70">
        <v>0</v>
      </c>
      <c r="D13294" s="70">
        <v>0</v>
      </c>
      <c r="E13294" s="71">
        <v>44895</v>
      </c>
      <c r="F13294" t="s">
        <v>15861</v>
      </c>
      <c r="G13294" t="s">
        <v>1912</v>
      </c>
      <c r="H13294" t="s">
        <v>15810</v>
      </c>
      <c r="I13294" t="s">
        <v>15810</v>
      </c>
      <c r="J13294" s="40">
        <v>202.99</v>
      </c>
      <c r="K13294" s="40">
        <v>0</v>
      </c>
    </row>
    <row r="13295" spans="1:11" x14ac:dyDescent="0.35">
      <c r="A13295">
        <v>32079</v>
      </c>
      <c r="B13295" t="s">
        <v>16625</v>
      </c>
      <c r="C13295" s="70">
        <v>0</v>
      </c>
      <c r="D13295" s="70">
        <v>0</v>
      </c>
      <c r="E13295" s="71">
        <v>44895</v>
      </c>
      <c r="F13295" t="s">
        <v>15861</v>
      </c>
      <c r="G13295" t="s">
        <v>1912</v>
      </c>
      <c r="H13295" t="s">
        <v>15810</v>
      </c>
      <c r="I13295" t="s">
        <v>15810</v>
      </c>
      <c r="J13295" s="40">
        <v>624.61</v>
      </c>
      <c r="K13295" s="40">
        <v>0</v>
      </c>
    </row>
    <row r="13296" spans="1:11" x14ac:dyDescent="0.35">
      <c r="A13296">
        <v>32079</v>
      </c>
      <c r="B13296" t="s">
        <v>16625</v>
      </c>
      <c r="C13296" s="70">
        <v>0</v>
      </c>
      <c r="D13296" s="70">
        <v>0</v>
      </c>
      <c r="E13296" s="71">
        <v>44895</v>
      </c>
      <c r="F13296" t="s">
        <v>3991</v>
      </c>
      <c r="G13296" t="s">
        <v>2247</v>
      </c>
      <c r="H13296" t="s">
        <v>1916</v>
      </c>
      <c r="I13296" t="s">
        <v>1916</v>
      </c>
      <c r="J13296" s="40">
        <v>0</v>
      </c>
      <c r="K13296" s="40">
        <v>1.82</v>
      </c>
    </row>
    <row r="13297" spans="1:11" x14ac:dyDescent="0.35">
      <c r="A13297">
        <v>32080</v>
      </c>
      <c r="B13297" t="s">
        <v>188</v>
      </c>
      <c r="C13297" s="70">
        <v>0</v>
      </c>
      <c r="D13297" s="70">
        <v>0</v>
      </c>
      <c r="E13297" s="71">
        <v>44805</v>
      </c>
      <c r="F13297" t="s">
        <v>16624</v>
      </c>
      <c r="G13297" t="s">
        <v>1912</v>
      </c>
      <c r="J13297" s="40">
        <v>24</v>
      </c>
      <c r="K13297" s="40">
        <v>0</v>
      </c>
    </row>
    <row r="13298" spans="1:11" x14ac:dyDescent="0.35">
      <c r="A13298">
        <v>32080</v>
      </c>
      <c r="B13298" t="s">
        <v>188</v>
      </c>
      <c r="C13298" s="70">
        <v>0</v>
      </c>
      <c r="D13298" s="70">
        <v>0</v>
      </c>
      <c r="E13298" s="71">
        <v>44834</v>
      </c>
      <c r="F13298" t="s">
        <v>4882</v>
      </c>
      <c r="G13298" t="s">
        <v>2247</v>
      </c>
      <c r="H13298" t="s">
        <v>2262</v>
      </c>
      <c r="J13298" s="40">
        <v>0</v>
      </c>
      <c r="K13298" s="40">
        <v>0</v>
      </c>
    </row>
    <row r="13299" spans="1:11" x14ac:dyDescent="0.35">
      <c r="A13299">
        <v>32080</v>
      </c>
      <c r="B13299" t="s">
        <v>188</v>
      </c>
      <c r="C13299" s="70">
        <v>0</v>
      </c>
      <c r="D13299" s="70">
        <v>0</v>
      </c>
      <c r="E13299" s="71">
        <v>44865</v>
      </c>
      <c r="F13299" t="s">
        <v>15816</v>
      </c>
      <c r="G13299" t="s">
        <v>1912</v>
      </c>
      <c r="H13299" t="s">
        <v>15815</v>
      </c>
      <c r="I13299" t="s">
        <v>15815</v>
      </c>
      <c r="J13299" s="40">
        <v>24</v>
      </c>
      <c r="K13299" s="40">
        <v>0</v>
      </c>
    </row>
    <row r="13300" spans="1:11" x14ac:dyDescent="0.35">
      <c r="A13300">
        <v>32080</v>
      </c>
      <c r="B13300" t="s">
        <v>188</v>
      </c>
      <c r="C13300" s="70">
        <v>0</v>
      </c>
      <c r="D13300" s="70">
        <v>0</v>
      </c>
      <c r="E13300" s="71">
        <v>44865</v>
      </c>
      <c r="F13300" t="s">
        <v>4364</v>
      </c>
      <c r="G13300" t="s">
        <v>2247</v>
      </c>
      <c r="H13300" t="s">
        <v>1919</v>
      </c>
      <c r="I13300" t="s">
        <v>1919</v>
      </c>
      <c r="J13300" s="40">
        <v>0</v>
      </c>
      <c r="K13300" s="40">
        <v>0</v>
      </c>
    </row>
    <row r="13301" spans="1:11" x14ac:dyDescent="0.35">
      <c r="A13301">
        <v>32080</v>
      </c>
      <c r="B13301" t="s">
        <v>188</v>
      </c>
      <c r="C13301" s="70">
        <v>0</v>
      </c>
      <c r="D13301" s="70">
        <v>0</v>
      </c>
      <c r="E13301" s="71">
        <v>44895</v>
      </c>
      <c r="F13301" t="s">
        <v>15811</v>
      </c>
      <c r="G13301" t="s">
        <v>1912</v>
      </c>
      <c r="H13301" t="s">
        <v>15810</v>
      </c>
      <c r="I13301" t="s">
        <v>15810</v>
      </c>
      <c r="J13301" s="40">
        <v>24</v>
      </c>
      <c r="K13301" s="40">
        <v>0</v>
      </c>
    </row>
    <row r="13302" spans="1:11" x14ac:dyDescent="0.35">
      <c r="A13302">
        <v>32080</v>
      </c>
      <c r="B13302" t="s">
        <v>188</v>
      </c>
      <c r="C13302" s="70">
        <v>0</v>
      </c>
      <c r="D13302" s="70">
        <v>0</v>
      </c>
      <c r="E13302" s="71">
        <v>44895</v>
      </c>
      <c r="F13302" t="s">
        <v>4191</v>
      </c>
      <c r="G13302" t="s">
        <v>2247</v>
      </c>
      <c r="H13302" t="s">
        <v>1916</v>
      </c>
      <c r="I13302" t="s">
        <v>1916</v>
      </c>
      <c r="J13302" s="40">
        <v>0</v>
      </c>
      <c r="K13302" s="40">
        <v>0</v>
      </c>
    </row>
    <row r="13303" spans="1:11" x14ac:dyDescent="0.35">
      <c r="A13303">
        <v>32080</v>
      </c>
      <c r="B13303" t="s">
        <v>188</v>
      </c>
      <c r="C13303" s="70">
        <v>0</v>
      </c>
      <c r="D13303" s="70">
        <v>0</v>
      </c>
      <c r="E13303" s="71">
        <v>44926</v>
      </c>
      <c r="F13303" t="s">
        <v>15809</v>
      </c>
      <c r="G13303" t="s">
        <v>1912</v>
      </c>
      <c r="H13303" t="s">
        <v>15804</v>
      </c>
      <c r="I13303" t="s">
        <v>15804</v>
      </c>
      <c r="J13303" s="40">
        <v>24</v>
      </c>
      <c r="K13303" s="40">
        <v>0</v>
      </c>
    </row>
    <row r="13304" spans="1:11" x14ac:dyDescent="0.35">
      <c r="A13304">
        <v>32080</v>
      </c>
      <c r="B13304" t="s">
        <v>188</v>
      </c>
      <c r="C13304" s="70">
        <v>0</v>
      </c>
      <c r="D13304" s="70">
        <v>0</v>
      </c>
      <c r="E13304" s="71">
        <v>44926</v>
      </c>
      <c r="F13304" t="s">
        <v>3837</v>
      </c>
      <c r="G13304" t="s">
        <v>2247</v>
      </c>
      <c r="H13304" t="s">
        <v>1911</v>
      </c>
      <c r="I13304" t="s">
        <v>1911</v>
      </c>
      <c r="J13304" s="40">
        <v>0</v>
      </c>
      <c r="K13304" s="40">
        <v>0</v>
      </c>
    </row>
    <row r="13305" spans="1:11" x14ac:dyDescent="0.35">
      <c r="A13305">
        <v>32080</v>
      </c>
      <c r="B13305" t="s">
        <v>188</v>
      </c>
      <c r="C13305" s="70">
        <v>0</v>
      </c>
      <c r="D13305" s="70">
        <v>0</v>
      </c>
      <c r="E13305" s="71">
        <v>44926</v>
      </c>
      <c r="F13305" t="s">
        <v>16623</v>
      </c>
      <c r="G13305" t="s">
        <v>1907</v>
      </c>
      <c r="H13305" t="s">
        <v>16622</v>
      </c>
      <c r="I13305" t="s">
        <v>16622</v>
      </c>
      <c r="J13305" s="40">
        <v>24</v>
      </c>
      <c r="K13305" s="40">
        <v>0</v>
      </c>
    </row>
    <row r="13306" spans="1:11" x14ac:dyDescent="0.35">
      <c r="A13306">
        <v>32080</v>
      </c>
      <c r="B13306" t="s">
        <v>188</v>
      </c>
      <c r="C13306" s="70">
        <v>0</v>
      </c>
      <c r="D13306" s="70">
        <v>0</v>
      </c>
      <c r="E13306" s="71">
        <v>44926</v>
      </c>
      <c r="F13306" t="s">
        <v>16621</v>
      </c>
      <c r="G13306" t="s">
        <v>1907</v>
      </c>
      <c r="H13306" t="s">
        <v>16619</v>
      </c>
      <c r="I13306" t="s">
        <v>16619</v>
      </c>
      <c r="J13306" s="40">
        <v>24</v>
      </c>
      <c r="K13306" s="40">
        <v>0</v>
      </c>
    </row>
    <row r="13307" spans="1:11" x14ac:dyDescent="0.35">
      <c r="A13307">
        <v>32080</v>
      </c>
      <c r="B13307" t="s">
        <v>188</v>
      </c>
      <c r="C13307" s="70">
        <v>0</v>
      </c>
      <c r="D13307" s="70">
        <v>0</v>
      </c>
      <c r="E13307" s="71">
        <v>44926</v>
      </c>
      <c r="F13307" t="s">
        <v>16620</v>
      </c>
      <c r="G13307" t="s">
        <v>1907</v>
      </c>
      <c r="H13307" t="s">
        <v>16619</v>
      </c>
      <c r="I13307" t="s">
        <v>16619</v>
      </c>
      <c r="J13307" s="40">
        <v>24</v>
      </c>
      <c r="K13307" s="40">
        <v>0</v>
      </c>
    </row>
    <row r="13308" spans="1:11" x14ac:dyDescent="0.35">
      <c r="A13308">
        <v>32080</v>
      </c>
      <c r="B13308" t="s">
        <v>188</v>
      </c>
      <c r="C13308" s="70">
        <v>0</v>
      </c>
      <c r="D13308" s="70">
        <v>0</v>
      </c>
      <c r="E13308" s="71">
        <v>44926</v>
      </c>
      <c r="F13308" t="s">
        <v>3529</v>
      </c>
      <c r="G13308" t="s">
        <v>2247</v>
      </c>
      <c r="H13308" t="s">
        <v>1911</v>
      </c>
      <c r="I13308" t="s">
        <v>1911</v>
      </c>
      <c r="J13308" s="40">
        <v>0</v>
      </c>
      <c r="K13308" s="40">
        <v>0</v>
      </c>
    </row>
    <row r="13309" spans="1:11" x14ac:dyDescent="0.35">
      <c r="A13309">
        <v>32081</v>
      </c>
      <c r="B13309" t="s">
        <v>16615</v>
      </c>
      <c r="C13309" s="70">
        <v>0</v>
      </c>
      <c r="D13309" s="70">
        <v>0</v>
      </c>
      <c r="E13309" s="71">
        <v>44806</v>
      </c>
      <c r="F13309" t="s">
        <v>8924</v>
      </c>
      <c r="G13309" t="s">
        <v>2142</v>
      </c>
      <c r="H13309" t="s">
        <v>8923</v>
      </c>
      <c r="I13309" t="s">
        <v>8922</v>
      </c>
      <c r="J13309" s="40">
        <v>0</v>
      </c>
      <c r="K13309" s="40">
        <v>5800</v>
      </c>
    </row>
    <row r="13310" spans="1:11" x14ac:dyDescent="0.35">
      <c r="A13310">
        <v>32081</v>
      </c>
      <c r="B13310" t="s">
        <v>16615</v>
      </c>
      <c r="C13310" s="70">
        <v>0</v>
      </c>
      <c r="D13310" s="70">
        <v>0</v>
      </c>
      <c r="E13310" s="71">
        <v>44834</v>
      </c>
      <c r="F13310" t="s">
        <v>4881</v>
      </c>
      <c r="G13310" t="s">
        <v>2247</v>
      </c>
      <c r="H13310" t="s">
        <v>2262</v>
      </c>
      <c r="J13310" s="40">
        <v>0</v>
      </c>
      <c r="K13310" s="40">
        <v>0</v>
      </c>
    </row>
    <row r="13311" spans="1:11" x14ac:dyDescent="0.35">
      <c r="A13311">
        <v>32081</v>
      </c>
      <c r="B13311" t="s">
        <v>16615</v>
      </c>
      <c r="C13311" s="70">
        <v>0</v>
      </c>
      <c r="D13311" s="70">
        <v>0</v>
      </c>
      <c r="E13311" s="71">
        <v>44841</v>
      </c>
      <c r="F13311" t="s">
        <v>16618</v>
      </c>
      <c r="G13311" t="s">
        <v>15843</v>
      </c>
      <c r="H13311" t="s">
        <v>16617</v>
      </c>
      <c r="I13311" t="s">
        <v>16616</v>
      </c>
      <c r="J13311" s="40">
        <v>5800</v>
      </c>
      <c r="K13311" s="40">
        <v>0</v>
      </c>
    </row>
    <row r="13312" spans="1:11" x14ac:dyDescent="0.35">
      <c r="A13312">
        <v>32081</v>
      </c>
      <c r="B13312" t="s">
        <v>16615</v>
      </c>
      <c r="C13312" s="70">
        <v>0</v>
      </c>
      <c r="D13312" s="70">
        <v>0</v>
      </c>
      <c r="E13312" s="71">
        <v>44865</v>
      </c>
      <c r="F13312" t="s">
        <v>4363</v>
      </c>
      <c r="G13312" t="s">
        <v>2247</v>
      </c>
      <c r="H13312" t="s">
        <v>1919</v>
      </c>
      <c r="I13312" t="s">
        <v>1919</v>
      </c>
      <c r="J13312" s="40">
        <v>0</v>
      </c>
      <c r="K13312" s="40">
        <v>0</v>
      </c>
    </row>
    <row r="13313" spans="1:11" x14ac:dyDescent="0.35">
      <c r="A13313">
        <v>32082</v>
      </c>
      <c r="B13313" t="s">
        <v>189</v>
      </c>
      <c r="C13313" s="70">
        <v>0</v>
      </c>
      <c r="D13313" s="70">
        <v>0</v>
      </c>
      <c r="E13313" s="71">
        <v>44805</v>
      </c>
      <c r="F13313" t="s">
        <v>16085</v>
      </c>
      <c r="G13313" t="s">
        <v>2142</v>
      </c>
      <c r="H13313" t="s">
        <v>16084</v>
      </c>
      <c r="I13313" t="s">
        <v>16079</v>
      </c>
      <c r="J13313" s="40">
        <v>0</v>
      </c>
      <c r="K13313" s="40">
        <v>5100</v>
      </c>
    </row>
    <row r="13314" spans="1:11" x14ac:dyDescent="0.35">
      <c r="A13314">
        <v>32082</v>
      </c>
      <c r="B13314" t="s">
        <v>189</v>
      </c>
      <c r="C13314" s="70">
        <v>0</v>
      </c>
      <c r="D13314" s="70">
        <v>0</v>
      </c>
      <c r="E13314" s="71">
        <v>44805</v>
      </c>
      <c r="F13314" t="s">
        <v>16083</v>
      </c>
      <c r="G13314" t="s">
        <v>2142</v>
      </c>
      <c r="H13314" t="s">
        <v>9473</v>
      </c>
      <c r="I13314" t="s">
        <v>9472</v>
      </c>
      <c r="J13314" s="40">
        <v>0</v>
      </c>
      <c r="K13314" s="40">
        <v>5100</v>
      </c>
    </row>
    <row r="13315" spans="1:11" x14ac:dyDescent="0.35">
      <c r="A13315">
        <v>32082</v>
      </c>
      <c r="B13315" t="s">
        <v>189</v>
      </c>
      <c r="C13315" s="70">
        <v>0</v>
      </c>
      <c r="D13315" s="70">
        <v>0</v>
      </c>
      <c r="E13315" s="71">
        <v>44805</v>
      </c>
      <c r="F13315" t="s">
        <v>16081</v>
      </c>
      <c r="G13315" t="s">
        <v>2142</v>
      </c>
      <c r="H13315" t="s">
        <v>16080</v>
      </c>
      <c r="I13315" t="s">
        <v>16079</v>
      </c>
      <c r="J13315" s="40">
        <v>0</v>
      </c>
      <c r="K13315" s="40">
        <v>-5100</v>
      </c>
    </row>
    <row r="13316" spans="1:11" x14ac:dyDescent="0.35">
      <c r="A13316">
        <v>32082</v>
      </c>
      <c r="B13316" t="s">
        <v>189</v>
      </c>
      <c r="C13316" s="70">
        <v>0</v>
      </c>
      <c r="D13316" s="70">
        <v>0</v>
      </c>
      <c r="E13316" s="71">
        <v>44820</v>
      </c>
      <c r="F13316" t="s">
        <v>16614</v>
      </c>
      <c r="G13316" t="s">
        <v>15843</v>
      </c>
      <c r="H13316" t="s">
        <v>16613</v>
      </c>
      <c r="I13316" t="s">
        <v>16612</v>
      </c>
      <c r="J13316" s="40">
        <v>5100</v>
      </c>
      <c r="K13316" s="40">
        <v>0</v>
      </c>
    </row>
    <row r="13317" spans="1:11" x14ac:dyDescent="0.35">
      <c r="A13317">
        <v>32082</v>
      </c>
      <c r="B13317" t="s">
        <v>189</v>
      </c>
      <c r="C13317" s="70">
        <v>0</v>
      </c>
      <c r="D13317" s="70">
        <v>0</v>
      </c>
      <c r="E13317" s="71">
        <v>44834</v>
      </c>
      <c r="F13317" t="s">
        <v>4880</v>
      </c>
      <c r="G13317" t="s">
        <v>2247</v>
      </c>
      <c r="H13317" t="s">
        <v>2262</v>
      </c>
      <c r="J13317" s="40">
        <v>0</v>
      </c>
      <c r="K13317" s="40">
        <v>0</v>
      </c>
    </row>
    <row r="13318" spans="1:11" x14ac:dyDescent="0.35">
      <c r="A13318">
        <v>32082</v>
      </c>
      <c r="B13318" t="s">
        <v>189</v>
      </c>
      <c r="C13318" s="70">
        <v>0</v>
      </c>
      <c r="D13318" s="70">
        <v>0</v>
      </c>
      <c r="E13318" s="71">
        <v>44866</v>
      </c>
      <c r="F13318" t="s">
        <v>9502</v>
      </c>
      <c r="G13318" t="s">
        <v>2142</v>
      </c>
      <c r="H13318" t="s">
        <v>9501</v>
      </c>
      <c r="I13318" t="s">
        <v>9500</v>
      </c>
      <c r="J13318" s="40">
        <v>0</v>
      </c>
      <c r="K13318" s="40">
        <v>251.92</v>
      </c>
    </row>
    <row r="13319" spans="1:11" x14ac:dyDescent="0.35">
      <c r="A13319">
        <v>32082</v>
      </c>
      <c r="B13319" t="s">
        <v>189</v>
      </c>
      <c r="C13319" s="70">
        <v>0</v>
      </c>
      <c r="D13319" s="70">
        <v>0</v>
      </c>
      <c r="E13319" s="71">
        <v>44880</v>
      </c>
      <c r="F13319" t="s">
        <v>9491</v>
      </c>
      <c r="G13319" t="s">
        <v>2142</v>
      </c>
      <c r="H13319" t="s">
        <v>9490</v>
      </c>
      <c r="I13319" t="s">
        <v>9489</v>
      </c>
      <c r="J13319" s="40">
        <v>0</v>
      </c>
      <c r="K13319" s="40">
        <v>223.57</v>
      </c>
    </row>
    <row r="13320" spans="1:11" x14ac:dyDescent="0.35">
      <c r="A13320">
        <v>32082</v>
      </c>
      <c r="B13320" t="s">
        <v>189</v>
      </c>
      <c r="C13320" s="70">
        <v>0</v>
      </c>
      <c r="D13320" s="70">
        <v>0</v>
      </c>
      <c r="E13320" s="71">
        <v>44893</v>
      </c>
      <c r="F13320" t="s">
        <v>16611</v>
      </c>
      <c r="G13320" t="s">
        <v>15843</v>
      </c>
      <c r="H13320" t="s">
        <v>16610</v>
      </c>
      <c r="I13320" t="s">
        <v>16609</v>
      </c>
      <c r="J13320" s="40">
        <v>475.49</v>
      </c>
      <c r="K13320" s="40">
        <v>0</v>
      </c>
    </row>
    <row r="13321" spans="1:11" x14ac:dyDescent="0.35">
      <c r="A13321">
        <v>32082</v>
      </c>
      <c r="B13321" t="s">
        <v>189</v>
      </c>
      <c r="C13321" s="70">
        <v>0</v>
      </c>
      <c r="D13321" s="70">
        <v>0</v>
      </c>
      <c r="E13321" s="71">
        <v>44895</v>
      </c>
      <c r="F13321" t="s">
        <v>4190</v>
      </c>
      <c r="G13321" t="s">
        <v>2247</v>
      </c>
      <c r="H13321" t="s">
        <v>1916</v>
      </c>
      <c r="I13321" t="s">
        <v>1916</v>
      </c>
      <c r="J13321" s="40">
        <v>0</v>
      </c>
      <c r="K13321" s="40">
        <v>0</v>
      </c>
    </row>
    <row r="13322" spans="1:11" x14ac:dyDescent="0.35">
      <c r="A13322">
        <v>32082</v>
      </c>
      <c r="B13322" t="s">
        <v>189</v>
      </c>
      <c r="C13322" s="70">
        <v>0</v>
      </c>
      <c r="D13322" s="70">
        <v>0</v>
      </c>
      <c r="E13322" s="71">
        <v>44896</v>
      </c>
      <c r="F13322" t="s">
        <v>15988</v>
      </c>
      <c r="G13322" t="s">
        <v>2142</v>
      </c>
      <c r="H13322" t="s">
        <v>9429</v>
      </c>
      <c r="I13322" t="s">
        <v>9428</v>
      </c>
      <c r="J13322" s="40">
        <v>0</v>
      </c>
      <c r="K13322" s="40">
        <v>7350</v>
      </c>
    </row>
    <row r="13323" spans="1:11" x14ac:dyDescent="0.35">
      <c r="A13323">
        <v>32082</v>
      </c>
      <c r="B13323" t="s">
        <v>189</v>
      </c>
      <c r="C13323" s="70">
        <v>0</v>
      </c>
      <c r="D13323" s="70">
        <v>0</v>
      </c>
      <c r="E13323" s="71">
        <v>44915</v>
      </c>
      <c r="F13323" t="s">
        <v>16608</v>
      </c>
      <c r="G13323" t="s">
        <v>15843</v>
      </c>
      <c r="H13323" t="s">
        <v>16607</v>
      </c>
      <c r="I13323" t="s">
        <v>16606</v>
      </c>
      <c r="J13323" s="40">
        <v>7573.57</v>
      </c>
      <c r="K13323" s="40">
        <v>0</v>
      </c>
    </row>
    <row r="13324" spans="1:11" x14ac:dyDescent="0.35">
      <c r="A13324">
        <v>32082</v>
      </c>
      <c r="B13324" t="s">
        <v>189</v>
      </c>
      <c r="C13324" s="70">
        <v>0</v>
      </c>
      <c r="D13324" s="70">
        <v>0</v>
      </c>
      <c r="E13324" s="71">
        <v>44926</v>
      </c>
      <c r="F13324" t="s">
        <v>3836</v>
      </c>
      <c r="G13324" t="s">
        <v>2247</v>
      </c>
      <c r="H13324" t="s">
        <v>1911</v>
      </c>
      <c r="I13324" t="s">
        <v>1911</v>
      </c>
      <c r="J13324" s="40">
        <v>0</v>
      </c>
      <c r="K13324" s="40">
        <v>0</v>
      </c>
    </row>
    <row r="13325" spans="1:11" x14ac:dyDescent="0.35">
      <c r="A13325">
        <v>32083</v>
      </c>
      <c r="B13325" t="s">
        <v>190</v>
      </c>
      <c r="C13325" s="70">
        <v>0</v>
      </c>
      <c r="D13325" s="70">
        <v>0</v>
      </c>
      <c r="E13325" s="71">
        <v>44805</v>
      </c>
      <c r="F13325" t="s">
        <v>16082</v>
      </c>
      <c r="G13325" t="s">
        <v>2142</v>
      </c>
      <c r="H13325" t="s">
        <v>14591</v>
      </c>
      <c r="I13325" t="s">
        <v>14590</v>
      </c>
      <c r="J13325" s="40">
        <v>0</v>
      </c>
      <c r="K13325" s="40">
        <v>20849.29</v>
      </c>
    </row>
    <row r="13326" spans="1:11" x14ac:dyDescent="0.35">
      <c r="A13326">
        <v>32083</v>
      </c>
      <c r="B13326" t="s">
        <v>190</v>
      </c>
      <c r="C13326" s="70">
        <v>0</v>
      </c>
      <c r="D13326" s="70">
        <v>0</v>
      </c>
      <c r="E13326" s="71">
        <v>44824</v>
      </c>
      <c r="F13326" t="s">
        <v>16605</v>
      </c>
      <c r="G13326" t="s">
        <v>15843</v>
      </c>
      <c r="H13326" t="s">
        <v>16604</v>
      </c>
      <c r="I13326" t="s">
        <v>16603</v>
      </c>
      <c r="J13326" s="40">
        <v>20610.759999999998</v>
      </c>
      <c r="K13326" s="40">
        <v>0</v>
      </c>
    </row>
    <row r="13327" spans="1:11" x14ac:dyDescent="0.35">
      <c r="A13327">
        <v>32083</v>
      </c>
      <c r="B13327" t="s">
        <v>190</v>
      </c>
      <c r="C13327" s="70">
        <v>0</v>
      </c>
      <c r="D13327" s="70">
        <v>0</v>
      </c>
      <c r="E13327" s="71">
        <v>44834</v>
      </c>
      <c r="F13327" t="s">
        <v>4841</v>
      </c>
      <c r="G13327" t="s">
        <v>2247</v>
      </c>
      <c r="H13327" t="s">
        <v>2262</v>
      </c>
      <c r="J13327" s="40">
        <v>238.53</v>
      </c>
      <c r="K13327" s="40">
        <v>0</v>
      </c>
    </row>
    <row r="13328" spans="1:11" x14ac:dyDescent="0.35">
      <c r="A13328">
        <v>32083</v>
      </c>
      <c r="B13328" t="s">
        <v>190</v>
      </c>
      <c r="C13328" s="70">
        <v>0</v>
      </c>
      <c r="D13328" s="70">
        <v>0</v>
      </c>
      <c r="E13328" s="71">
        <v>44845</v>
      </c>
      <c r="F13328" t="s">
        <v>16602</v>
      </c>
      <c r="G13328" t="s">
        <v>1912</v>
      </c>
      <c r="H13328" t="s">
        <v>15818</v>
      </c>
      <c r="I13328" t="s">
        <v>15818</v>
      </c>
      <c r="J13328" s="40">
        <v>798.17</v>
      </c>
      <c r="K13328" s="40">
        <v>0</v>
      </c>
    </row>
    <row r="13329" spans="1:11" x14ac:dyDescent="0.35">
      <c r="A13329">
        <v>32083</v>
      </c>
      <c r="B13329" t="s">
        <v>190</v>
      </c>
      <c r="C13329" s="70">
        <v>0</v>
      </c>
      <c r="D13329" s="70">
        <v>0</v>
      </c>
      <c r="E13329" s="71">
        <v>44865</v>
      </c>
      <c r="F13329" t="s">
        <v>4317</v>
      </c>
      <c r="G13329" t="s">
        <v>2247</v>
      </c>
      <c r="H13329" t="s">
        <v>1919</v>
      </c>
      <c r="I13329" t="s">
        <v>1919</v>
      </c>
      <c r="J13329" s="40">
        <v>4.7699999999999996</v>
      </c>
      <c r="K13329" s="40">
        <v>0</v>
      </c>
    </row>
    <row r="13330" spans="1:11" x14ac:dyDescent="0.35">
      <c r="A13330">
        <v>32083</v>
      </c>
      <c r="B13330" t="s">
        <v>190</v>
      </c>
      <c r="C13330" s="70">
        <v>0</v>
      </c>
      <c r="D13330" s="70">
        <v>0</v>
      </c>
      <c r="E13330" s="71">
        <v>44866</v>
      </c>
      <c r="F13330" t="s">
        <v>14613</v>
      </c>
      <c r="G13330" t="s">
        <v>2142</v>
      </c>
      <c r="H13330" t="s">
        <v>14612</v>
      </c>
      <c r="I13330" t="s">
        <v>14611</v>
      </c>
      <c r="J13330" s="40">
        <v>0</v>
      </c>
      <c r="K13330" s="40">
        <v>926.83</v>
      </c>
    </row>
    <row r="13331" spans="1:11" x14ac:dyDescent="0.35">
      <c r="A13331">
        <v>32083</v>
      </c>
      <c r="B13331" t="s">
        <v>190</v>
      </c>
      <c r="C13331" s="70">
        <v>0</v>
      </c>
      <c r="D13331" s="70">
        <v>0</v>
      </c>
      <c r="E13331" s="71">
        <v>44879</v>
      </c>
      <c r="F13331" t="s">
        <v>16020</v>
      </c>
      <c r="G13331" t="s">
        <v>2142</v>
      </c>
      <c r="H13331" t="s">
        <v>16019</v>
      </c>
      <c r="I13331" t="s">
        <v>16018</v>
      </c>
      <c r="J13331" s="40">
        <v>0</v>
      </c>
      <c r="K13331" s="40">
        <v>16948.27</v>
      </c>
    </row>
    <row r="13332" spans="1:11" x14ac:dyDescent="0.35">
      <c r="A13332">
        <v>32083</v>
      </c>
      <c r="B13332" t="s">
        <v>190</v>
      </c>
      <c r="C13332" s="70">
        <v>0</v>
      </c>
      <c r="D13332" s="70">
        <v>0</v>
      </c>
      <c r="E13332" s="71">
        <v>44882</v>
      </c>
      <c r="F13332" t="s">
        <v>16017</v>
      </c>
      <c r="G13332" t="s">
        <v>2142</v>
      </c>
      <c r="H13332" t="s">
        <v>16016</v>
      </c>
      <c r="I13332" t="s">
        <v>16015</v>
      </c>
      <c r="J13332" s="40">
        <v>0</v>
      </c>
      <c r="K13332" s="40">
        <v>17069.64</v>
      </c>
    </row>
    <row r="13333" spans="1:11" x14ac:dyDescent="0.35">
      <c r="A13333">
        <v>32083</v>
      </c>
      <c r="B13333" t="s">
        <v>190</v>
      </c>
      <c r="C13333" s="70">
        <v>0</v>
      </c>
      <c r="D13333" s="70">
        <v>0</v>
      </c>
      <c r="E13333" s="71">
        <v>44882</v>
      </c>
      <c r="F13333" t="s">
        <v>16014</v>
      </c>
      <c r="G13333" t="s">
        <v>2142</v>
      </c>
      <c r="H13333" t="s">
        <v>16013</v>
      </c>
      <c r="I13333" t="s">
        <v>16012</v>
      </c>
      <c r="J13333" s="40">
        <v>0</v>
      </c>
      <c r="K13333" s="40">
        <v>17069.64</v>
      </c>
    </row>
    <row r="13334" spans="1:11" x14ac:dyDescent="0.35">
      <c r="A13334">
        <v>32083</v>
      </c>
      <c r="B13334" t="s">
        <v>190</v>
      </c>
      <c r="C13334" s="70">
        <v>0</v>
      </c>
      <c r="D13334" s="70">
        <v>0</v>
      </c>
      <c r="E13334" s="71">
        <v>44895</v>
      </c>
      <c r="F13334" t="s">
        <v>4138</v>
      </c>
      <c r="G13334" t="s">
        <v>2247</v>
      </c>
      <c r="H13334" t="s">
        <v>1916</v>
      </c>
      <c r="I13334" t="s">
        <v>1916</v>
      </c>
      <c r="J13334" s="40">
        <v>0</v>
      </c>
      <c r="K13334" s="40">
        <v>847.72</v>
      </c>
    </row>
    <row r="13335" spans="1:11" x14ac:dyDescent="0.35">
      <c r="A13335">
        <v>32083</v>
      </c>
      <c r="B13335" t="s">
        <v>190</v>
      </c>
      <c r="C13335" s="70">
        <v>0</v>
      </c>
      <c r="D13335" s="70">
        <v>0</v>
      </c>
      <c r="E13335" s="71">
        <v>44917</v>
      </c>
      <c r="F13335" t="s">
        <v>16601</v>
      </c>
      <c r="G13335" t="s">
        <v>15843</v>
      </c>
      <c r="H13335" t="s">
        <v>16600</v>
      </c>
      <c r="I13335" t="s">
        <v>16599</v>
      </c>
      <c r="J13335" s="40">
        <v>52339.47</v>
      </c>
      <c r="K13335" s="40">
        <v>0</v>
      </c>
    </row>
    <row r="13336" spans="1:11" x14ac:dyDescent="0.35">
      <c r="A13336">
        <v>32083</v>
      </c>
      <c r="B13336" t="s">
        <v>190</v>
      </c>
      <c r="C13336" s="70">
        <v>0</v>
      </c>
      <c r="D13336" s="70">
        <v>0</v>
      </c>
      <c r="E13336" s="71">
        <v>44926</v>
      </c>
      <c r="F13336" t="s">
        <v>3789</v>
      </c>
      <c r="G13336" t="s">
        <v>2247</v>
      </c>
      <c r="H13336" t="s">
        <v>1911</v>
      </c>
      <c r="I13336" t="s">
        <v>1911</v>
      </c>
      <c r="J13336" s="40">
        <v>0</v>
      </c>
      <c r="K13336" s="40">
        <v>448.42</v>
      </c>
    </row>
    <row r="13337" spans="1:11" x14ac:dyDescent="0.35">
      <c r="A13337">
        <v>32084</v>
      </c>
      <c r="B13337" t="s">
        <v>654</v>
      </c>
      <c r="C13337" s="70">
        <v>0</v>
      </c>
      <c r="D13337" s="70">
        <v>0</v>
      </c>
      <c r="E13337" s="71">
        <v>44818</v>
      </c>
      <c r="F13337" t="s">
        <v>11031</v>
      </c>
      <c r="G13337" t="s">
        <v>2142</v>
      </c>
      <c r="H13337" t="s">
        <v>11030</v>
      </c>
      <c r="I13337" t="s">
        <v>10996</v>
      </c>
      <c r="J13337" s="40">
        <v>0</v>
      </c>
      <c r="K13337" s="40">
        <v>31536</v>
      </c>
    </row>
    <row r="13338" spans="1:11" x14ac:dyDescent="0.35">
      <c r="A13338">
        <v>32084</v>
      </c>
      <c r="B13338" t="s">
        <v>654</v>
      </c>
      <c r="C13338" s="70">
        <v>0</v>
      </c>
      <c r="D13338" s="70">
        <v>0</v>
      </c>
      <c r="E13338" s="71">
        <v>44834</v>
      </c>
      <c r="F13338" t="s">
        <v>4879</v>
      </c>
      <c r="G13338" t="s">
        <v>2247</v>
      </c>
      <c r="H13338" t="s">
        <v>2262</v>
      </c>
      <c r="J13338" s="40">
        <v>0</v>
      </c>
      <c r="K13338" s="40">
        <v>0</v>
      </c>
    </row>
    <row r="13339" spans="1:11" x14ac:dyDescent="0.35">
      <c r="A13339">
        <v>32084</v>
      </c>
      <c r="B13339" t="s">
        <v>654</v>
      </c>
      <c r="C13339" s="70">
        <v>0</v>
      </c>
      <c r="D13339" s="70">
        <v>0</v>
      </c>
      <c r="E13339" s="71">
        <v>44835</v>
      </c>
      <c r="F13339" t="s">
        <v>11025</v>
      </c>
      <c r="G13339" t="s">
        <v>2142</v>
      </c>
      <c r="H13339" t="s">
        <v>11024</v>
      </c>
      <c r="I13339" t="s">
        <v>10996</v>
      </c>
      <c r="J13339" s="40">
        <v>0</v>
      </c>
      <c r="K13339" s="40">
        <v>-31536</v>
      </c>
    </row>
    <row r="13340" spans="1:11" x14ac:dyDescent="0.35">
      <c r="A13340">
        <v>32084</v>
      </c>
      <c r="B13340" t="s">
        <v>654</v>
      </c>
      <c r="C13340" s="70">
        <v>0</v>
      </c>
      <c r="D13340" s="70">
        <v>0</v>
      </c>
      <c r="E13340" s="71">
        <v>44835</v>
      </c>
      <c r="F13340" t="s">
        <v>16058</v>
      </c>
      <c r="G13340" t="s">
        <v>2142</v>
      </c>
      <c r="H13340" t="s">
        <v>10997</v>
      </c>
      <c r="I13340" t="s">
        <v>10996</v>
      </c>
      <c r="J13340" s="40">
        <v>0</v>
      </c>
      <c r="K13340" s="40">
        <v>31536</v>
      </c>
    </row>
    <row r="13341" spans="1:11" x14ac:dyDescent="0.35">
      <c r="A13341">
        <v>32084</v>
      </c>
      <c r="B13341" t="s">
        <v>654</v>
      </c>
      <c r="C13341" s="70">
        <v>0</v>
      </c>
      <c r="D13341" s="70">
        <v>0</v>
      </c>
      <c r="E13341" s="71">
        <v>44865</v>
      </c>
      <c r="F13341" t="s">
        <v>4362</v>
      </c>
      <c r="G13341" t="s">
        <v>2247</v>
      </c>
      <c r="H13341" t="s">
        <v>1919</v>
      </c>
      <c r="I13341" t="s">
        <v>1919</v>
      </c>
      <c r="J13341" s="40">
        <v>0</v>
      </c>
      <c r="K13341" s="40">
        <v>0</v>
      </c>
    </row>
    <row r="13342" spans="1:11" x14ac:dyDescent="0.35">
      <c r="A13342">
        <v>32084</v>
      </c>
      <c r="B13342" t="s">
        <v>654</v>
      </c>
      <c r="C13342" s="70">
        <v>0</v>
      </c>
      <c r="D13342" s="70">
        <v>0</v>
      </c>
      <c r="E13342" s="71">
        <v>44872</v>
      </c>
      <c r="F13342" t="s">
        <v>16598</v>
      </c>
      <c r="G13342" t="s">
        <v>15843</v>
      </c>
      <c r="H13342" t="s">
        <v>16597</v>
      </c>
      <c r="I13342" t="s">
        <v>16596</v>
      </c>
      <c r="J13342" s="40">
        <v>31536</v>
      </c>
      <c r="K13342" s="40">
        <v>0</v>
      </c>
    </row>
    <row r="13343" spans="1:11" x14ac:dyDescent="0.35">
      <c r="A13343">
        <v>32084</v>
      </c>
      <c r="B13343" t="s">
        <v>654</v>
      </c>
      <c r="C13343" s="70">
        <v>0</v>
      </c>
      <c r="D13343" s="70">
        <v>0</v>
      </c>
      <c r="E13343" s="71">
        <v>44895</v>
      </c>
      <c r="F13343" t="s">
        <v>4189</v>
      </c>
      <c r="G13343" t="s">
        <v>2247</v>
      </c>
      <c r="H13343" t="s">
        <v>1916</v>
      </c>
      <c r="I13343" t="s">
        <v>1916</v>
      </c>
      <c r="J13343" s="40">
        <v>0</v>
      </c>
      <c r="K13343" s="40">
        <v>0</v>
      </c>
    </row>
    <row r="13344" spans="1:11" x14ac:dyDescent="0.35">
      <c r="A13344">
        <v>32084</v>
      </c>
      <c r="B13344" t="s">
        <v>654</v>
      </c>
      <c r="C13344" s="70">
        <v>0</v>
      </c>
      <c r="D13344" s="70">
        <v>0</v>
      </c>
      <c r="E13344" s="71">
        <v>44896</v>
      </c>
      <c r="F13344" t="s">
        <v>11001</v>
      </c>
      <c r="G13344" t="s">
        <v>2142</v>
      </c>
      <c r="H13344" t="s">
        <v>11000</v>
      </c>
      <c r="I13344" t="s">
        <v>10999</v>
      </c>
      <c r="J13344" s="40">
        <v>0</v>
      </c>
      <c r="K13344" s="40">
        <v>15000</v>
      </c>
    </row>
    <row r="13345" spans="1:11" x14ac:dyDescent="0.35">
      <c r="A13345">
        <v>32084</v>
      </c>
      <c r="B13345" t="s">
        <v>654</v>
      </c>
      <c r="C13345" s="70">
        <v>0</v>
      </c>
      <c r="D13345" s="70">
        <v>0</v>
      </c>
      <c r="E13345" s="71">
        <v>44926</v>
      </c>
      <c r="F13345" t="s">
        <v>3835</v>
      </c>
      <c r="G13345" t="s">
        <v>2247</v>
      </c>
      <c r="H13345" t="s">
        <v>1911</v>
      </c>
      <c r="I13345" t="s">
        <v>1911</v>
      </c>
      <c r="J13345" s="40">
        <v>0</v>
      </c>
      <c r="K13345" s="40">
        <v>0</v>
      </c>
    </row>
    <row r="13346" spans="1:11" x14ac:dyDescent="0.35">
      <c r="A13346">
        <v>32085</v>
      </c>
      <c r="B13346" t="s">
        <v>16589</v>
      </c>
      <c r="C13346" s="70">
        <v>0</v>
      </c>
      <c r="D13346" s="70">
        <v>0</v>
      </c>
      <c r="E13346" s="71">
        <v>44804</v>
      </c>
      <c r="F13346" t="s">
        <v>8086</v>
      </c>
      <c r="G13346" t="s">
        <v>2142</v>
      </c>
      <c r="H13346" t="s">
        <v>8085</v>
      </c>
      <c r="I13346" t="s">
        <v>8084</v>
      </c>
      <c r="J13346" s="40">
        <v>0</v>
      </c>
      <c r="K13346" s="40">
        <v>1164.4000000000001</v>
      </c>
    </row>
    <row r="13347" spans="1:11" x14ac:dyDescent="0.35">
      <c r="A13347">
        <v>32085</v>
      </c>
      <c r="B13347" t="s">
        <v>16589</v>
      </c>
      <c r="C13347" s="70">
        <v>0</v>
      </c>
      <c r="D13347" s="70">
        <v>0</v>
      </c>
      <c r="E13347" s="71">
        <v>44834</v>
      </c>
      <c r="F13347" t="s">
        <v>8062</v>
      </c>
      <c r="G13347" t="s">
        <v>2142</v>
      </c>
      <c r="H13347" t="s">
        <v>8061</v>
      </c>
      <c r="I13347" t="s">
        <v>8060</v>
      </c>
      <c r="J13347" s="40">
        <v>0</v>
      </c>
      <c r="K13347" s="40">
        <v>3554.09</v>
      </c>
    </row>
    <row r="13348" spans="1:11" x14ac:dyDescent="0.35">
      <c r="A13348">
        <v>32085</v>
      </c>
      <c r="B13348" t="s">
        <v>16589</v>
      </c>
      <c r="C13348" s="70">
        <v>0</v>
      </c>
      <c r="D13348" s="70">
        <v>0</v>
      </c>
      <c r="E13348" s="71">
        <v>44834</v>
      </c>
      <c r="F13348" t="s">
        <v>4696</v>
      </c>
      <c r="G13348" t="s">
        <v>2247</v>
      </c>
      <c r="H13348" t="s">
        <v>2262</v>
      </c>
      <c r="J13348" s="40">
        <v>66.39</v>
      </c>
      <c r="K13348" s="40">
        <v>0</v>
      </c>
    </row>
    <row r="13349" spans="1:11" x14ac:dyDescent="0.35">
      <c r="A13349">
        <v>32085</v>
      </c>
      <c r="B13349" t="s">
        <v>16589</v>
      </c>
      <c r="C13349" s="70">
        <v>0</v>
      </c>
      <c r="D13349" s="70">
        <v>0</v>
      </c>
      <c r="E13349" s="71">
        <v>44865</v>
      </c>
      <c r="F13349" t="s">
        <v>8038</v>
      </c>
      <c r="G13349" t="s">
        <v>2142</v>
      </c>
      <c r="H13349" t="s">
        <v>8037</v>
      </c>
      <c r="I13349" t="s">
        <v>8036</v>
      </c>
      <c r="J13349" s="40">
        <v>0</v>
      </c>
      <c r="K13349" s="40">
        <v>174.01</v>
      </c>
    </row>
    <row r="13350" spans="1:11" x14ac:dyDescent="0.35">
      <c r="A13350">
        <v>32085</v>
      </c>
      <c r="B13350" t="s">
        <v>16589</v>
      </c>
      <c r="C13350" s="70">
        <v>0</v>
      </c>
      <c r="D13350" s="70">
        <v>0</v>
      </c>
      <c r="E13350" s="71">
        <v>44865</v>
      </c>
      <c r="F13350" t="s">
        <v>4474</v>
      </c>
      <c r="G13350" t="s">
        <v>2247</v>
      </c>
      <c r="H13350" t="s">
        <v>1919</v>
      </c>
      <c r="I13350" t="s">
        <v>1919</v>
      </c>
      <c r="J13350" s="40">
        <v>0</v>
      </c>
      <c r="K13350" s="40">
        <v>17.13</v>
      </c>
    </row>
    <row r="13351" spans="1:11" x14ac:dyDescent="0.35">
      <c r="A13351">
        <v>32085</v>
      </c>
      <c r="B13351" t="s">
        <v>16589</v>
      </c>
      <c r="C13351" s="70">
        <v>0</v>
      </c>
      <c r="D13351" s="70">
        <v>0</v>
      </c>
      <c r="E13351" s="71">
        <v>44868</v>
      </c>
      <c r="F13351" t="s">
        <v>16595</v>
      </c>
      <c r="G13351" t="s">
        <v>15843</v>
      </c>
      <c r="H13351" t="s">
        <v>16594</v>
      </c>
      <c r="I13351" t="s">
        <v>16593</v>
      </c>
      <c r="J13351" s="40">
        <v>4618.21</v>
      </c>
      <c r="K13351" s="40">
        <v>0</v>
      </c>
    </row>
    <row r="13352" spans="1:11" x14ac:dyDescent="0.35">
      <c r="A13352">
        <v>32085</v>
      </c>
      <c r="B13352" t="s">
        <v>16589</v>
      </c>
      <c r="C13352" s="70">
        <v>0</v>
      </c>
      <c r="D13352" s="70">
        <v>0</v>
      </c>
      <c r="E13352" s="71">
        <v>44892</v>
      </c>
      <c r="F13352" t="s">
        <v>16592</v>
      </c>
      <c r="G13352" t="s">
        <v>15843</v>
      </c>
      <c r="H13352" t="s">
        <v>16591</v>
      </c>
      <c r="I13352" t="s">
        <v>16590</v>
      </c>
      <c r="J13352" s="40">
        <v>179.66</v>
      </c>
      <c r="K13352" s="40">
        <v>0</v>
      </c>
    </row>
    <row r="13353" spans="1:11" x14ac:dyDescent="0.35">
      <c r="A13353">
        <v>32085</v>
      </c>
      <c r="B13353" t="s">
        <v>16589</v>
      </c>
      <c r="C13353" s="70">
        <v>0</v>
      </c>
      <c r="D13353" s="70">
        <v>0</v>
      </c>
      <c r="E13353" s="71">
        <v>44895</v>
      </c>
      <c r="F13353" t="s">
        <v>3990</v>
      </c>
      <c r="G13353" t="s">
        <v>2247</v>
      </c>
      <c r="H13353" t="s">
        <v>1916</v>
      </c>
      <c r="I13353" t="s">
        <v>1916</v>
      </c>
      <c r="J13353" s="40">
        <v>45.37</v>
      </c>
      <c r="K13353" s="40">
        <v>0</v>
      </c>
    </row>
    <row r="13354" spans="1:11" x14ac:dyDescent="0.35">
      <c r="A13354">
        <v>32086</v>
      </c>
      <c r="B13354" t="s">
        <v>16585</v>
      </c>
      <c r="C13354" s="70">
        <v>0</v>
      </c>
      <c r="D13354" s="70">
        <v>0</v>
      </c>
      <c r="E13354" s="71">
        <v>44812</v>
      </c>
      <c r="F13354" t="s">
        <v>11404</v>
      </c>
      <c r="G13354" t="s">
        <v>2142</v>
      </c>
      <c r="H13354" t="s">
        <v>11403</v>
      </c>
      <c r="I13354" t="s">
        <v>11402</v>
      </c>
      <c r="J13354" s="40">
        <v>0</v>
      </c>
      <c r="K13354" s="40">
        <v>72.989999999999995</v>
      </c>
    </row>
    <row r="13355" spans="1:11" x14ac:dyDescent="0.35">
      <c r="A13355">
        <v>32086</v>
      </c>
      <c r="B13355" t="s">
        <v>16585</v>
      </c>
      <c r="C13355" s="70">
        <v>0</v>
      </c>
      <c r="D13355" s="70">
        <v>0</v>
      </c>
      <c r="E13355" s="71">
        <v>44823</v>
      </c>
      <c r="F13355" t="s">
        <v>16588</v>
      </c>
      <c r="G13355" t="s">
        <v>15843</v>
      </c>
      <c r="H13355" t="s">
        <v>16587</v>
      </c>
      <c r="I13355" t="s">
        <v>16586</v>
      </c>
      <c r="J13355" s="40">
        <v>72.48</v>
      </c>
      <c r="K13355" s="40">
        <v>0</v>
      </c>
    </row>
    <row r="13356" spans="1:11" x14ac:dyDescent="0.35">
      <c r="A13356">
        <v>32086</v>
      </c>
      <c r="B13356" t="s">
        <v>16585</v>
      </c>
      <c r="C13356" s="70">
        <v>0</v>
      </c>
      <c r="D13356" s="70">
        <v>0</v>
      </c>
      <c r="E13356" s="71">
        <v>44834</v>
      </c>
      <c r="F13356" t="s">
        <v>4695</v>
      </c>
      <c r="G13356" t="s">
        <v>2247</v>
      </c>
      <c r="H13356" t="s">
        <v>2262</v>
      </c>
      <c r="J13356" s="40">
        <v>0.51</v>
      </c>
      <c r="K13356" s="40">
        <v>0</v>
      </c>
    </row>
    <row r="13357" spans="1:11" x14ac:dyDescent="0.35">
      <c r="A13357">
        <v>32087</v>
      </c>
      <c r="B13357" t="s">
        <v>16584</v>
      </c>
      <c r="C13357" s="70">
        <v>0</v>
      </c>
      <c r="D13357" s="70">
        <v>0</v>
      </c>
      <c r="E13357" s="71">
        <v>44812</v>
      </c>
      <c r="F13357" t="s">
        <v>8921</v>
      </c>
      <c r="G13357" t="s">
        <v>2142</v>
      </c>
      <c r="H13357" t="s">
        <v>8920</v>
      </c>
      <c r="I13357" t="s">
        <v>8919</v>
      </c>
      <c r="J13357" s="40">
        <v>0</v>
      </c>
      <c r="K13357" s="40">
        <v>300.61</v>
      </c>
    </row>
    <row r="13358" spans="1:11" x14ac:dyDescent="0.35">
      <c r="A13358">
        <v>32087</v>
      </c>
      <c r="B13358" t="s">
        <v>16584</v>
      </c>
      <c r="C13358" s="70">
        <v>0</v>
      </c>
      <c r="D13358" s="70">
        <v>0</v>
      </c>
      <c r="E13358" s="71">
        <v>44812</v>
      </c>
      <c r="F13358" t="s">
        <v>16583</v>
      </c>
      <c r="G13358" t="s">
        <v>1912</v>
      </c>
      <c r="I13358" t="s">
        <v>8251</v>
      </c>
      <c r="J13358" s="40">
        <v>300.61</v>
      </c>
      <c r="K13358" s="40">
        <v>0</v>
      </c>
    </row>
    <row r="13359" spans="1:11" x14ac:dyDescent="0.35">
      <c r="A13359">
        <v>32088</v>
      </c>
      <c r="B13359" t="s">
        <v>1312</v>
      </c>
      <c r="C13359" s="70">
        <v>0</v>
      </c>
      <c r="D13359" s="70">
        <v>0</v>
      </c>
      <c r="E13359" s="71">
        <v>44805</v>
      </c>
      <c r="F13359" t="s">
        <v>16582</v>
      </c>
      <c r="G13359" t="s">
        <v>1907</v>
      </c>
      <c r="H13359" t="s">
        <v>4965</v>
      </c>
      <c r="J13359" s="40">
        <v>500</v>
      </c>
      <c r="K13359" s="40">
        <v>0</v>
      </c>
    </row>
    <row r="13360" spans="1:11" x14ac:dyDescent="0.35">
      <c r="A13360">
        <v>32088</v>
      </c>
      <c r="B13360" t="s">
        <v>1312</v>
      </c>
      <c r="C13360" s="70">
        <v>0</v>
      </c>
      <c r="D13360" s="70">
        <v>0</v>
      </c>
      <c r="E13360" s="71">
        <v>44805</v>
      </c>
      <c r="F13360" t="s">
        <v>16581</v>
      </c>
      <c r="G13360" t="s">
        <v>1907</v>
      </c>
      <c r="H13360" t="s">
        <v>4965</v>
      </c>
      <c r="J13360" s="40">
        <v>1000</v>
      </c>
      <c r="K13360" s="40">
        <v>0</v>
      </c>
    </row>
    <row r="13361" spans="1:11" x14ac:dyDescent="0.35">
      <c r="A13361">
        <v>32088</v>
      </c>
      <c r="B13361" t="s">
        <v>1312</v>
      </c>
      <c r="C13361" s="70">
        <v>0</v>
      </c>
      <c r="D13361" s="70">
        <v>0</v>
      </c>
      <c r="E13361" s="71">
        <v>44805</v>
      </c>
      <c r="F13361" t="s">
        <v>16580</v>
      </c>
      <c r="G13361" t="s">
        <v>1907</v>
      </c>
      <c r="H13361" t="s">
        <v>4965</v>
      </c>
      <c r="J13361" s="40">
        <v>500</v>
      </c>
      <c r="K13361" s="40">
        <v>0</v>
      </c>
    </row>
    <row r="13362" spans="1:11" x14ac:dyDescent="0.35">
      <c r="A13362">
        <v>32088</v>
      </c>
      <c r="B13362" t="s">
        <v>1312</v>
      </c>
      <c r="C13362" s="70">
        <v>0</v>
      </c>
      <c r="D13362" s="70">
        <v>0</v>
      </c>
      <c r="E13362" s="71">
        <v>44805</v>
      </c>
      <c r="F13362" t="s">
        <v>16579</v>
      </c>
      <c r="G13362" t="s">
        <v>1907</v>
      </c>
      <c r="H13362" t="s">
        <v>4965</v>
      </c>
      <c r="J13362" s="40">
        <v>500</v>
      </c>
      <c r="K13362" s="40">
        <v>0</v>
      </c>
    </row>
    <row r="13363" spans="1:11" x14ac:dyDescent="0.35">
      <c r="A13363">
        <v>32088</v>
      </c>
      <c r="B13363" t="s">
        <v>1312</v>
      </c>
      <c r="C13363" s="70">
        <v>0</v>
      </c>
      <c r="D13363" s="70">
        <v>0</v>
      </c>
      <c r="E13363" s="71">
        <v>44834</v>
      </c>
      <c r="F13363" t="s">
        <v>16578</v>
      </c>
      <c r="G13363" t="s">
        <v>1912</v>
      </c>
      <c r="I13363" t="s">
        <v>2518</v>
      </c>
      <c r="J13363" s="40">
        <v>500</v>
      </c>
      <c r="K13363" s="40">
        <v>0</v>
      </c>
    </row>
    <row r="13364" spans="1:11" x14ac:dyDescent="0.35">
      <c r="A13364">
        <v>32088</v>
      </c>
      <c r="B13364" t="s">
        <v>1312</v>
      </c>
      <c r="C13364" s="70">
        <v>0</v>
      </c>
      <c r="D13364" s="70">
        <v>0</v>
      </c>
      <c r="E13364" s="71">
        <v>44834</v>
      </c>
      <c r="F13364" t="s">
        <v>16578</v>
      </c>
      <c r="G13364" t="s">
        <v>1912</v>
      </c>
      <c r="I13364" t="s">
        <v>2518</v>
      </c>
      <c r="J13364" s="40">
        <v>500</v>
      </c>
      <c r="K13364" s="40">
        <v>0</v>
      </c>
    </row>
    <row r="13365" spans="1:11" x14ac:dyDescent="0.35">
      <c r="A13365">
        <v>32088</v>
      </c>
      <c r="B13365" t="s">
        <v>1312</v>
      </c>
      <c r="C13365" s="70">
        <v>0</v>
      </c>
      <c r="D13365" s="70">
        <v>0</v>
      </c>
      <c r="E13365" s="71">
        <v>44834</v>
      </c>
      <c r="F13365" t="s">
        <v>16578</v>
      </c>
      <c r="G13365" t="s">
        <v>1912</v>
      </c>
      <c r="I13365" t="s">
        <v>2518</v>
      </c>
      <c r="J13365" s="40">
        <v>500</v>
      </c>
      <c r="K13365" s="40">
        <v>0</v>
      </c>
    </row>
    <row r="13366" spans="1:11" x14ac:dyDescent="0.35">
      <c r="A13366">
        <v>32088</v>
      </c>
      <c r="B13366" t="s">
        <v>1312</v>
      </c>
      <c r="C13366" s="70">
        <v>0</v>
      </c>
      <c r="D13366" s="70">
        <v>0</v>
      </c>
      <c r="E13366" s="71">
        <v>44834</v>
      </c>
      <c r="F13366" t="s">
        <v>16578</v>
      </c>
      <c r="G13366" t="s">
        <v>1912</v>
      </c>
      <c r="I13366" t="s">
        <v>2518</v>
      </c>
      <c r="J13366" s="40">
        <v>500</v>
      </c>
      <c r="K13366" s="40">
        <v>0</v>
      </c>
    </row>
    <row r="13367" spans="1:11" x14ac:dyDescent="0.35">
      <c r="A13367">
        <v>32088</v>
      </c>
      <c r="B13367" t="s">
        <v>1312</v>
      </c>
      <c r="C13367" s="70">
        <v>0</v>
      </c>
      <c r="D13367" s="70">
        <v>0</v>
      </c>
      <c r="E13367" s="71">
        <v>44834</v>
      </c>
      <c r="F13367" t="s">
        <v>16578</v>
      </c>
      <c r="G13367" t="s">
        <v>1912</v>
      </c>
      <c r="I13367" t="s">
        <v>2518</v>
      </c>
      <c r="J13367" s="40">
        <v>500</v>
      </c>
      <c r="K13367" s="40">
        <v>0</v>
      </c>
    </row>
    <row r="13368" spans="1:11" x14ac:dyDescent="0.35">
      <c r="A13368">
        <v>32088</v>
      </c>
      <c r="B13368" t="s">
        <v>1312</v>
      </c>
      <c r="C13368" s="70">
        <v>0</v>
      </c>
      <c r="D13368" s="70">
        <v>0</v>
      </c>
      <c r="E13368" s="71">
        <v>44834</v>
      </c>
      <c r="F13368" t="s">
        <v>16578</v>
      </c>
      <c r="G13368" t="s">
        <v>1912</v>
      </c>
      <c r="I13368" t="s">
        <v>2518</v>
      </c>
      <c r="J13368" s="40">
        <v>500</v>
      </c>
      <c r="K13368" s="40">
        <v>0</v>
      </c>
    </row>
    <row r="13369" spans="1:11" x14ac:dyDescent="0.35">
      <c r="A13369">
        <v>32088</v>
      </c>
      <c r="B13369" t="s">
        <v>1312</v>
      </c>
      <c r="C13369" s="70">
        <v>0</v>
      </c>
      <c r="D13369" s="70">
        <v>0</v>
      </c>
      <c r="E13369" s="71">
        <v>44834</v>
      </c>
      <c r="F13369" t="s">
        <v>16578</v>
      </c>
      <c r="G13369" t="s">
        <v>1912</v>
      </c>
      <c r="I13369" t="s">
        <v>2518</v>
      </c>
      <c r="J13369" s="40">
        <v>34.56</v>
      </c>
      <c r="K13369" s="40">
        <v>0</v>
      </c>
    </row>
    <row r="13370" spans="1:11" x14ac:dyDescent="0.35">
      <c r="A13370">
        <v>32088</v>
      </c>
      <c r="B13370" t="s">
        <v>1312</v>
      </c>
      <c r="C13370" s="70">
        <v>0</v>
      </c>
      <c r="D13370" s="70">
        <v>0</v>
      </c>
      <c r="E13370" s="71">
        <v>44834</v>
      </c>
      <c r="F13370" t="s">
        <v>16578</v>
      </c>
      <c r="G13370" t="s">
        <v>1912</v>
      </c>
      <c r="I13370" t="s">
        <v>2518</v>
      </c>
      <c r="J13370" s="40">
        <v>500</v>
      </c>
      <c r="K13370" s="40">
        <v>0</v>
      </c>
    </row>
    <row r="13371" spans="1:11" x14ac:dyDescent="0.35">
      <c r="A13371">
        <v>32088</v>
      </c>
      <c r="B13371" t="s">
        <v>1312</v>
      </c>
      <c r="C13371" s="70">
        <v>0</v>
      </c>
      <c r="D13371" s="70">
        <v>0</v>
      </c>
      <c r="E13371" s="71">
        <v>44834</v>
      </c>
      <c r="F13371" t="s">
        <v>16578</v>
      </c>
      <c r="G13371" t="s">
        <v>1912</v>
      </c>
      <c r="I13371" t="s">
        <v>2518</v>
      </c>
      <c r="J13371" s="40">
        <v>500</v>
      </c>
      <c r="K13371" s="40">
        <v>0</v>
      </c>
    </row>
    <row r="13372" spans="1:11" x14ac:dyDescent="0.35">
      <c r="A13372">
        <v>32088</v>
      </c>
      <c r="B13372" t="s">
        <v>1312</v>
      </c>
      <c r="C13372" s="70">
        <v>0</v>
      </c>
      <c r="D13372" s="70">
        <v>0</v>
      </c>
      <c r="E13372" s="71">
        <v>44834</v>
      </c>
      <c r="F13372" t="s">
        <v>16578</v>
      </c>
      <c r="G13372" t="s">
        <v>1912</v>
      </c>
      <c r="I13372" t="s">
        <v>2518</v>
      </c>
      <c r="J13372" s="40">
        <v>500</v>
      </c>
      <c r="K13372" s="40">
        <v>0</v>
      </c>
    </row>
    <row r="13373" spans="1:11" x14ac:dyDescent="0.35">
      <c r="A13373">
        <v>32088</v>
      </c>
      <c r="B13373" t="s">
        <v>1312</v>
      </c>
      <c r="C13373" s="70">
        <v>0</v>
      </c>
      <c r="D13373" s="70">
        <v>0</v>
      </c>
      <c r="E13373" s="71">
        <v>44834</v>
      </c>
      <c r="F13373" t="s">
        <v>16578</v>
      </c>
      <c r="G13373" t="s">
        <v>1912</v>
      </c>
      <c r="I13373" t="s">
        <v>2518</v>
      </c>
      <c r="J13373" s="40">
        <v>500</v>
      </c>
      <c r="K13373" s="40">
        <v>0</v>
      </c>
    </row>
    <row r="13374" spans="1:11" x14ac:dyDescent="0.35">
      <c r="A13374">
        <v>32088</v>
      </c>
      <c r="B13374" t="s">
        <v>1312</v>
      </c>
      <c r="C13374" s="70">
        <v>0</v>
      </c>
      <c r="D13374" s="70">
        <v>0</v>
      </c>
      <c r="E13374" s="71">
        <v>44834</v>
      </c>
      <c r="F13374" t="s">
        <v>16578</v>
      </c>
      <c r="G13374" t="s">
        <v>1912</v>
      </c>
      <c r="I13374" t="s">
        <v>2518</v>
      </c>
      <c r="J13374" s="40">
        <v>500</v>
      </c>
      <c r="K13374" s="40">
        <v>0</v>
      </c>
    </row>
    <row r="13375" spans="1:11" x14ac:dyDescent="0.35">
      <c r="A13375">
        <v>32088</v>
      </c>
      <c r="B13375" t="s">
        <v>1312</v>
      </c>
      <c r="C13375" s="70">
        <v>0</v>
      </c>
      <c r="D13375" s="70">
        <v>0</v>
      </c>
      <c r="E13375" s="71">
        <v>44834</v>
      </c>
      <c r="F13375" t="s">
        <v>16578</v>
      </c>
      <c r="G13375" t="s">
        <v>1912</v>
      </c>
      <c r="I13375" t="s">
        <v>2518</v>
      </c>
      <c r="J13375" s="40">
        <v>500</v>
      </c>
      <c r="K13375" s="40">
        <v>0</v>
      </c>
    </row>
    <row r="13376" spans="1:11" x14ac:dyDescent="0.35">
      <c r="A13376">
        <v>32088</v>
      </c>
      <c r="B13376" t="s">
        <v>1312</v>
      </c>
      <c r="C13376" s="70">
        <v>0</v>
      </c>
      <c r="D13376" s="70">
        <v>0</v>
      </c>
      <c r="E13376" s="71">
        <v>44834</v>
      </c>
      <c r="F13376" t="s">
        <v>16578</v>
      </c>
      <c r="G13376" t="s">
        <v>1912</v>
      </c>
      <c r="I13376" t="s">
        <v>2518</v>
      </c>
      <c r="J13376" s="40">
        <v>500</v>
      </c>
      <c r="K13376" s="40">
        <v>0</v>
      </c>
    </row>
    <row r="13377" spans="1:11" x14ac:dyDescent="0.35">
      <c r="A13377">
        <v>32088</v>
      </c>
      <c r="B13377" t="s">
        <v>1312</v>
      </c>
      <c r="C13377" s="70">
        <v>0</v>
      </c>
      <c r="D13377" s="70">
        <v>0</v>
      </c>
      <c r="E13377" s="71">
        <v>44834</v>
      </c>
      <c r="F13377" t="s">
        <v>16578</v>
      </c>
      <c r="G13377" t="s">
        <v>1912</v>
      </c>
      <c r="I13377" t="s">
        <v>2518</v>
      </c>
      <c r="J13377" s="40">
        <v>500</v>
      </c>
      <c r="K13377" s="40">
        <v>0</v>
      </c>
    </row>
    <row r="13378" spans="1:11" x14ac:dyDescent="0.35">
      <c r="A13378">
        <v>32088</v>
      </c>
      <c r="B13378" t="s">
        <v>1312</v>
      </c>
      <c r="C13378" s="70">
        <v>0</v>
      </c>
      <c r="D13378" s="70">
        <v>0</v>
      </c>
      <c r="E13378" s="71">
        <v>44834</v>
      </c>
      <c r="F13378" t="s">
        <v>16578</v>
      </c>
      <c r="G13378" t="s">
        <v>1912</v>
      </c>
      <c r="I13378" t="s">
        <v>2518</v>
      </c>
      <c r="J13378" s="40">
        <v>500</v>
      </c>
      <c r="K13378" s="40">
        <v>0</v>
      </c>
    </row>
    <row r="13379" spans="1:11" x14ac:dyDescent="0.35">
      <c r="A13379">
        <v>32088</v>
      </c>
      <c r="B13379" t="s">
        <v>1312</v>
      </c>
      <c r="C13379" s="70">
        <v>0</v>
      </c>
      <c r="D13379" s="70">
        <v>0</v>
      </c>
      <c r="E13379" s="71">
        <v>44834</v>
      </c>
      <c r="F13379" t="s">
        <v>16578</v>
      </c>
      <c r="G13379" t="s">
        <v>1912</v>
      </c>
      <c r="I13379" t="s">
        <v>2518</v>
      </c>
      <c r="J13379" s="40">
        <v>500</v>
      </c>
      <c r="K13379" s="40">
        <v>0</v>
      </c>
    </row>
    <row r="13380" spans="1:11" x14ac:dyDescent="0.35">
      <c r="A13380">
        <v>32088</v>
      </c>
      <c r="B13380" t="s">
        <v>1312</v>
      </c>
      <c r="C13380" s="70">
        <v>0</v>
      </c>
      <c r="D13380" s="70">
        <v>0</v>
      </c>
      <c r="E13380" s="71">
        <v>44834</v>
      </c>
      <c r="F13380" t="s">
        <v>16578</v>
      </c>
      <c r="G13380" t="s">
        <v>1912</v>
      </c>
      <c r="I13380" t="s">
        <v>2518</v>
      </c>
      <c r="J13380" s="40">
        <v>500</v>
      </c>
      <c r="K13380" s="40">
        <v>0</v>
      </c>
    </row>
    <row r="13381" spans="1:11" x14ac:dyDescent="0.35">
      <c r="A13381">
        <v>32088</v>
      </c>
      <c r="B13381" t="s">
        <v>1312</v>
      </c>
      <c r="C13381" s="70">
        <v>0</v>
      </c>
      <c r="D13381" s="70">
        <v>0</v>
      </c>
      <c r="E13381" s="71">
        <v>44834</v>
      </c>
      <c r="F13381" t="s">
        <v>16578</v>
      </c>
      <c r="G13381" t="s">
        <v>1912</v>
      </c>
      <c r="I13381" t="s">
        <v>2518</v>
      </c>
      <c r="J13381" s="40">
        <v>500</v>
      </c>
      <c r="K13381" s="40">
        <v>0</v>
      </c>
    </row>
    <row r="13382" spans="1:11" x14ac:dyDescent="0.35">
      <c r="A13382">
        <v>32088</v>
      </c>
      <c r="B13382" t="s">
        <v>1312</v>
      </c>
      <c r="C13382" s="70">
        <v>0</v>
      </c>
      <c r="D13382" s="70">
        <v>0</v>
      </c>
      <c r="E13382" s="71">
        <v>44834</v>
      </c>
      <c r="F13382" t="s">
        <v>16509</v>
      </c>
      <c r="G13382" t="s">
        <v>1912</v>
      </c>
      <c r="I13382" t="s">
        <v>16508</v>
      </c>
      <c r="J13382" s="40">
        <v>1000</v>
      </c>
      <c r="K13382" s="40">
        <v>0</v>
      </c>
    </row>
    <row r="13383" spans="1:11" x14ac:dyDescent="0.35">
      <c r="A13383">
        <v>32088</v>
      </c>
      <c r="B13383" t="s">
        <v>1312</v>
      </c>
      <c r="C13383" s="70">
        <v>0</v>
      </c>
      <c r="D13383" s="70">
        <v>0</v>
      </c>
      <c r="E13383" s="71">
        <v>44834</v>
      </c>
      <c r="F13383" t="s">
        <v>16509</v>
      </c>
      <c r="G13383" t="s">
        <v>1912</v>
      </c>
      <c r="I13383" t="s">
        <v>16508</v>
      </c>
      <c r="J13383" s="40">
        <v>500</v>
      </c>
      <c r="K13383" s="40">
        <v>0</v>
      </c>
    </row>
    <row r="13384" spans="1:11" x14ac:dyDescent="0.35">
      <c r="A13384">
        <v>32088</v>
      </c>
      <c r="B13384" t="s">
        <v>1312</v>
      </c>
      <c r="C13384" s="70">
        <v>0</v>
      </c>
      <c r="D13384" s="70">
        <v>0</v>
      </c>
      <c r="E13384" s="71">
        <v>44834</v>
      </c>
      <c r="F13384" t="s">
        <v>16509</v>
      </c>
      <c r="G13384" t="s">
        <v>1912</v>
      </c>
      <c r="I13384" t="s">
        <v>16508</v>
      </c>
      <c r="J13384" s="40">
        <v>500</v>
      </c>
      <c r="K13384" s="40">
        <v>0</v>
      </c>
    </row>
    <row r="13385" spans="1:11" x14ac:dyDescent="0.35">
      <c r="A13385">
        <v>32088</v>
      </c>
      <c r="B13385" t="s">
        <v>1312</v>
      </c>
      <c r="C13385" s="70">
        <v>0</v>
      </c>
      <c r="D13385" s="70">
        <v>0</v>
      </c>
      <c r="E13385" s="71">
        <v>44834</v>
      </c>
      <c r="F13385" t="s">
        <v>16509</v>
      </c>
      <c r="G13385" t="s">
        <v>1912</v>
      </c>
      <c r="I13385" t="s">
        <v>16508</v>
      </c>
      <c r="J13385" s="40">
        <v>500</v>
      </c>
      <c r="K13385" s="40">
        <v>0</v>
      </c>
    </row>
    <row r="13386" spans="1:11" x14ac:dyDescent="0.35">
      <c r="A13386">
        <v>32088</v>
      </c>
      <c r="B13386" t="s">
        <v>1312</v>
      </c>
      <c r="C13386" s="70">
        <v>0</v>
      </c>
      <c r="D13386" s="70">
        <v>0</v>
      </c>
      <c r="E13386" s="71">
        <v>44834</v>
      </c>
      <c r="F13386" t="s">
        <v>16509</v>
      </c>
      <c r="G13386" t="s">
        <v>1912</v>
      </c>
      <c r="I13386" t="s">
        <v>16508</v>
      </c>
      <c r="J13386" s="40">
        <v>500</v>
      </c>
      <c r="K13386" s="40">
        <v>0</v>
      </c>
    </row>
    <row r="13387" spans="1:11" x14ac:dyDescent="0.35">
      <c r="A13387">
        <v>32088</v>
      </c>
      <c r="B13387" t="s">
        <v>1312</v>
      </c>
      <c r="C13387" s="70">
        <v>0</v>
      </c>
      <c r="D13387" s="70">
        <v>0</v>
      </c>
      <c r="E13387" s="71">
        <v>44834</v>
      </c>
      <c r="F13387" t="s">
        <v>16509</v>
      </c>
      <c r="G13387" t="s">
        <v>1912</v>
      </c>
      <c r="I13387" t="s">
        <v>16508</v>
      </c>
      <c r="J13387" s="40">
        <v>500</v>
      </c>
      <c r="K13387" s="40">
        <v>0</v>
      </c>
    </row>
    <row r="13388" spans="1:11" x14ac:dyDescent="0.35">
      <c r="A13388">
        <v>32088</v>
      </c>
      <c r="B13388" t="s">
        <v>1312</v>
      </c>
      <c r="C13388" s="70">
        <v>0</v>
      </c>
      <c r="D13388" s="70">
        <v>0</v>
      </c>
      <c r="E13388" s="71">
        <v>44834</v>
      </c>
      <c r="F13388" t="s">
        <v>16509</v>
      </c>
      <c r="G13388" t="s">
        <v>1912</v>
      </c>
      <c r="I13388" t="s">
        <v>16508</v>
      </c>
      <c r="J13388" s="40">
        <v>500</v>
      </c>
      <c r="K13388" s="40">
        <v>0</v>
      </c>
    </row>
    <row r="13389" spans="1:11" x14ac:dyDescent="0.35">
      <c r="A13389">
        <v>32088</v>
      </c>
      <c r="B13389" t="s">
        <v>1312</v>
      </c>
      <c r="C13389" s="70">
        <v>0</v>
      </c>
      <c r="D13389" s="70">
        <v>0</v>
      </c>
      <c r="E13389" s="71">
        <v>44834</v>
      </c>
      <c r="F13389" t="s">
        <v>16509</v>
      </c>
      <c r="G13389" t="s">
        <v>1912</v>
      </c>
      <c r="I13389" t="s">
        <v>16508</v>
      </c>
      <c r="J13389" s="40">
        <v>500</v>
      </c>
      <c r="K13389" s="40">
        <v>0</v>
      </c>
    </row>
    <row r="13390" spans="1:11" x14ac:dyDescent="0.35">
      <c r="A13390">
        <v>32088</v>
      </c>
      <c r="B13390" t="s">
        <v>1312</v>
      </c>
      <c r="C13390" s="70">
        <v>0</v>
      </c>
      <c r="D13390" s="70">
        <v>0</v>
      </c>
      <c r="E13390" s="71">
        <v>44834</v>
      </c>
      <c r="F13390" t="s">
        <v>16509</v>
      </c>
      <c r="G13390" t="s">
        <v>1912</v>
      </c>
      <c r="I13390" t="s">
        <v>16508</v>
      </c>
      <c r="J13390" s="40">
        <v>1000</v>
      </c>
      <c r="K13390" s="40">
        <v>0</v>
      </c>
    </row>
    <row r="13391" spans="1:11" x14ac:dyDescent="0.35">
      <c r="A13391">
        <v>32088</v>
      </c>
      <c r="B13391" t="s">
        <v>1312</v>
      </c>
      <c r="C13391" s="70">
        <v>0</v>
      </c>
      <c r="D13391" s="70">
        <v>0</v>
      </c>
      <c r="E13391" s="71">
        <v>44834</v>
      </c>
      <c r="F13391" t="s">
        <v>16509</v>
      </c>
      <c r="G13391" t="s">
        <v>1912</v>
      </c>
      <c r="I13391" t="s">
        <v>16508</v>
      </c>
      <c r="J13391" s="40">
        <v>500</v>
      </c>
      <c r="K13391" s="40">
        <v>0</v>
      </c>
    </row>
    <row r="13392" spans="1:11" x14ac:dyDescent="0.35">
      <c r="A13392">
        <v>32088</v>
      </c>
      <c r="B13392" t="s">
        <v>1312</v>
      </c>
      <c r="C13392" s="70">
        <v>0</v>
      </c>
      <c r="D13392" s="70">
        <v>0</v>
      </c>
      <c r="E13392" s="71">
        <v>44834</v>
      </c>
      <c r="F13392" t="s">
        <v>16509</v>
      </c>
      <c r="G13392" t="s">
        <v>1912</v>
      </c>
      <c r="I13392" t="s">
        <v>16508</v>
      </c>
      <c r="J13392" s="40">
        <v>500</v>
      </c>
      <c r="K13392" s="40">
        <v>0</v>
      </c>
    </row>
    <row r="13393" spans="1:11" x14ac:dyDescent="0.35">
      <c r="A13393">
        <v>32088</v>
      </c>
      <c r="B13393" t="s">
        <v>1312</v>
      </c>
      <c r="C13393" s="70">
        <v>0</v>
      </c>
      <c r="D13393" s="70">
        <v>0</v>
      </c>
      <c r="E13393" s="71">
        <v>44834</v>
      </c>
      <c r="F13393" t="s">
        <v>16509</v>
      </c>
      <c r="G13393" t="s">
        <v>1912</v>
      </c>
      <c r="I13393" t="s">
        <v>16508</v>
      </c>
      <c r="J13393" s="40">
        <v>500</v>
      </c>
      <c r="K13393" s="40">
        <v>0</v>
      </c>
    </row>
    <row r="13394" spans="1:11" x14ac:dyDescent="0.35">
      <c r="A13394">
        <v>32088</v>
      </c>
      <c r="B13394" t="s">
        <v>1312</v>
      </c>
      <c r="C13394" s="70">
        <v>0</v>
      </c>
      <c r="D13394" s="70">
        <v>0</v>
      </c>
      <c r="E13394" s="71">
        <v>44834</v>
      </c>
      <c r="F13394" t="s">
        <v>4878</v>
      </c>
      <c r="G13394" t="s">
        <v>2247</v>
      </c>
      <c r="H13394" t="s">
        <v>2262</v>
      </c>
      <c r="J13394" s="40">
        <v>0</v>
      </c>
      <c r="K13394" s="40">
        <v>0</v>
      </c>
    </row>
    <row r="13395" spans="1:11" x14ac:dyDescent="0.35">
      <c r="A13395">
        <v>32088</v>
      </c>
      <c r="B13395" t="s">
        <v>1312</v>
      </c>
      <c r="C13395" s="70">
        <v>0</v>
      </c>
      <c r="D13395" s="70">
        <v>0</v>
      </c>
      <c r="E13395" s="71">
        <v>44835</v>
      </c>
      <c r="F13395" t="s">
        <v>2531</v>
      </c>
      <c r="G13395" t="s">
        <v>2142</v>
      </c>
      <c r="H13395" t="s">
        <v>2530</v>
      </c>
      <c r="I13395" t="s">
        <v>2529</v>
      </c>
      <c r="J13395" s="40">
        <v>0</v>
      </c>
      <c r="K13395" s="40">
        <v>15813.97</v>
      </c>
    </row>
    <row r="13396" spans="1:11" x14ac:dyDescent="0.35">
      <c r="A13396">
        <v>32088</v>
      </c>
      <c r="B13396" t="s">
        <v>1312</v>
      </c>
      <c r="C13396" s="70">
        <v>0</v>
      </c>
      <c r="D13396" s="70">
        <v>0</v>
      </c>
      <c r="E13396" s="71">
        <v>44859</v>
      </c>
      <c r="F13396" t="s">
        <v>16507</v>
      </c>
      <c r="G13396" t="s">
        <v>1912</v>
      </c>
      <c r="H13396" t="s">
        <v>16506</v>
      </c>
      <c r="I13396" t="s">
        <v>16506</v>
      </c>
      <c r="J13396" s="40">
        <v>500</v>
      </c>
      <c r="K13396" s="40">
        <v>0</v>
      </c>
    </row>
    <row r="13397" spans="1:11" x14ac:dyDescent="0.35">
      <c r="A13397">
        <v>32088</v>
      </c>
      <c r="B13397" t="s">
        <v>1312</v>
      </c>
      <c r="C13397" s="70">
        <v>0</v>
      </c>
      <c r="D13397" s="70">
        <v>0</v>
      </c>
      <c r="E13397" s="71">
        <v>44859</v>
      </c>
      <c r="F13397" t="s">
        <v>16507</v>
      </c>
      <c r="G13397" t="s">
        <v>1912</v>
      </c>
      <c r="H13397" t="s">
        <v>16506</v>
      </c>
      <c r="I13397" t="s">
        <v>16506</v>
      </c>
      <c r="J13397" s="40">
        <v>500</v>
      </c>
      <c r="K13397" s="40">
        <v>0</v>
      </c>
    </row>
    <row r="13398" spans="1:11" x14ac:dyDescent="0.35">
      <c r="A13398">
        <v>32088</v>
      </c>
      <c r="B13398" t="s">
        <v>1312</v>
      </c>
      <c r="C13398" s="70">
        <v>0</v>
      </c>
      <c r="D13398" s="70">
        <v>0</v>
      </c>
      <c r="E13398" s="71">
        <v>44859</v>
      </c>
      <c r="F13398" t="s">
        <v>16507</v>
      </c>
      <c r="G13398" t="s">
        <v>1912</v>
      </c>
      <c r="H13398" t="s">
        <v>16506</v>
      </c>
      <c r="I13398" t="s">
        <v>16506</v>
      </c>
      <c r="J13398" s="40">
        <v>500</v>
      </c>
      <c r="K13398" s="40">
        <v>0</v>
      </c>
    </row>
    <row r="13399" spans="1:11" x14ac:dyDescent="0.35">
      <c r="A13399">
        <v>32088</v>
      </c>
      <c r="B13399" t="s">
        <v>1312</v>
      </c>
      <c r="C13399" s="70">
        <v>0</v>
      </c>
      <c r="D13399" s="70">
        <v>0</v>
      </c>
      <c r="E13399" s="71">
        <v>44859</v>
      </c>
      <c r="F13399" t="s">
        <v>16507</v>
      </c>
      <c r="G13399" t="s">
        <v>1912</v>
      </c>
      <c r="H13399" t="s">
        <v>16506</v>
      </c>
      <c r="I13399" t="s">
        <v>16506</v>
      </c>
      <c r="J13399" s="40">
        <v>500</v>
      </c>
      <c r="K13399" s="40">
        <v>0</v>
      </c>
    </row>
    <row r="13400" spans="1:11" x14ac:dyDescent="0.35">
      <c r="A13400">
        <v>32088</v>
      </c>
      <c r="B13400" t="s">
        <v>1312</v>
      </c>
      <c r="C13400" s="70">
        <v>0</v>
      </c>
      <c r="D13400" s="70">
        <v>0</v>
      </c>
      <c r="E13400" s="71">
        <v>44859</v>
      </c>
      <c r="F13400" t="s">
        <v>16507</v>
      </c>
      <c r="G13400" t="s">
        <v>1912</v>
      </c>
      <c r="H13400" t="s">
        <v>16506</v>
      </c>
      <c r="I13400" t="s">
        <v>16506</v>
      </c>
      <c r="J13400" s="40">
        <v>500</v>
      </c>
      <c r="K13400" s="40">
        <v>0</v>
      </c>
    </row>
    <row r="13401" spans="1:11" x14ac:dyDescent="0.35">
      <c r="A13401">
        <v>32088</v>
      </c>
      <c r="B13401" t="s">
        <v>1312</v>
      </c>
      <c r="C13401" s="70">
        <v>0</v>
      </c>
      <c r="D13401" s="70">
        <v>0</v>
      </c>
      <c r="E13401" s="71">
        <v>44859</v>
      </c>
      <c r="F13401" t="s">
        <v>16507</v>
      </c>
      <c r="G13401" t="s">
        <v>1912</v>
      </c>
      <c r="H13401" t="s">
        <v>16506</v>
      </c>
      <c r="I13401" t="s">
        <v>16506</v>
      </c>
      <c r="J13401" s="40">
        <v>500</v>
      </c>
      <c r="K13401" s="40">
        <v>0</v>
      </c>
    </row>
    <row r="13402" spans="1:11" x14ac:dyDescent="0.35">
      <c r="A13402">
        <v>32088</v>
      </c>
      <c r="B13402" t="s">
        <v>1312</v>
      </c>
      <c r="C13402" s="70">
        <v>0</v>
      </c>
      <c r="D13402" s="70">
        <v>0</v>
      </c>
      <c r="E13402" s="71">
        <v>44859</v>
      </c>
      <c r="F13402" t="s">
        <v>16507</v>
      </c>
      <c r="G13402" t="s">
        <v>1912</v>
      </c>
      <c r="H13402" t="s">
        <v>16506</v>
      </c>
      <c r="I13402" t="s">
        <v>16506</v>
      </c>
      <c r="J13402" s="40">
        <v>500</v>
      </c>
      <c r="K13402" s="40">
        <v>0</v>
      </c>
    </row>
    <row r="13403" spans="1:11" x14ac:dyDescent="0.35">
      <c r="A13403">
        <v>32088</v>
      </c>
      <c r="B13403" t="s">
        <v>1312</v>
      </c>
      <c r="C13403" s="70">
        <v>0</v>
      </c>
      <c r="D13403" s="70">
        <v>0</v>
      </c>
      <c r="E13403" s="71">
        <v>44859</v>
      </c>
      <c r="F13403" t="s">
        <v>16507</v>
      </c>
      <c r="G13403" t="s">
        <v>1912</v>
      </c>
      <c r="H13403" t="s">
        <v>16506</v>
      </c>
      <c r="I13403" t="s">
        <v>16506</v>
      </c>
      <c r="J13403" s="40">
        <v>500</v>
      </c>
      <c r="K13403" s="40">
        <v>0</v>
      </c>
    </row>
    <row r="13404" spans="1:11" x14ac:dyDescent="0.35">
      <c r="A13404">
        <v>32088</v>
      </c>
      <c r="B13404" t="s">
        <v>1312</v>
      </c>
      <c r="C13404" s="70">
        <v>0</v>
      </c>
      <c r="D13404" s="70">
        <v>0</v>
      </c>
      <c r="E13404" s="71">
        <v>44859</v>
      </c>
      <c r="F13404" t="s">
        <v>16507</v>
      </c>
      <c r="G13404" t="s">
        <v>1912</v>
      </c>
      <c r="H13404" t="s">
        <v>16506</v>
      </c>
      <c r="I13404" t="s">
        <v>16506</v>
      </c>
      <c r="J13404" s="40">
        <v>375.71</v>
      </c>
      <c r="K13404" s="40">
        <v>0</v>
      </c>
    </row>
    <row r="13405" spans="1:11" x14ac:dyDescent="0.35">
      <c r="A13405">
        <v>32088</v>
      </c>
      <c r="B13405" t="s">
        <v>1312</v>
      </c>
      <c r="C13405" s="70">
        <v>0</v>
      </c>
      <c r="D13405" s="70">
        <v>0</v>
      </c>
      <c r="E13405" s="71">
        <v>44859</v>
      </c>
      <c r="F13405" t="s">
        <v>16507</v>
      </c>
      <c r="G13405" t="s">
        <v>1912</v>
      </c>
      <c r="H13405" t="s">
        <v>16506</v>
      </c>
      <c r="I13405" t="s">
        <v>16506</v>
      </c>
      <c r="J13405" s="40">
        <v>500</v>
      </c>
      <c r="K13405" s="40">
        <v>0</v>
      </c>
    </row>
    <row r="13406" spans="1:11" x14ac:dyDescent="0.35">
      <c r="A13406">
        <v>32088</v>
      </c>
      <c r="B13406" t="s">
        <v>1312</v>
      </c>
      <c r="C13406" s="70">
        <v>0</v>
      </c>
      <c r="D13406" s="70">
        <v>0</v>
      </c>
      <c r="E13406" s="71">
        <v>44859</v>
      </c>
      <c r="F13406" t="s">
        <v>16507</v>
      </c>
      <c r="G13406" t="s">
        <v>1912</v>
      </c>
      <c r="H13406" t="s">
        <v>16506</v>
      </c>
      <c r="I13406" t="s">
        <v>16506</v>
      </c>
      <c r="J13406" s="40">
        <v>500</v>
      </c>
      <c r="K13406" s="40">
        <v>0</v>
      </c>
    </row>
    <row r="13407" spans="1:11" x14ac:dyDescent="0.35">
      <c r="A13407">
        <v>32088</v>
      </c>
      <c r="B13407" t="s">
        <v>1312</v>
      </c>
      <c r="C13407" s="70">
        <v>0</v>
      </c>
      <c r="D13407" s="70">
        <v>0</v>
      </c>
      <c r="E13407" s="71">
        <v>44859</v>
      </c>
      <c r="F13407" t="s">
        <v>16507</v>
      </c>
      <c r="G13407" t="s">
        <v>1912</v>
      </c>
      <c r="H13407" t="s">
        <v>16506</v>
      </c>
      <c r="I13407" t="s">
        <v>16506</v>
      </c>
      <c r="J13407" s="40">
        <v>500</v>
      </c>
      <c r="K13407" s="40">
        <v>0</v>
      </c>
    </row>
    <row r="13408" spans="1:11" x14ac:dyDescent="0.35">
      <c r="A13408">
        <v>32088</v>
      </c>
      <c r="B13408" t="s">
        <v>1312</v>
      </c>
      <c r="C13408" s="70">
        <v>0</v>
      </c>
      <c r="D13408" s="70">
        <v>0</v>
      </c>
      <c r="E13408" s="71">
        <v>44859</v>
      </c>
      <c r="F13408" t="s">
        <v>16507</v>
      </c>
      <c r="G13408" t="s">
        <v>1912</v>
      </c>
      <c r="H13408" t="s">
        <v>16506</v>
      </c>
      <c r="I13408" t="s">
        <v>16506</v>
      </c>
      <c r="J13408" s="40">
        <v>500</v>
      </c>
      <c r="K13408" s="40">
        <v>0</v>
      </c>
    </row>
    <row r="13409" spans="1:11" x14ac:dyDescent="0.35">
      <c r="A13409">
        <v>32088</v>
      </c>
      <c r="B13409" t="s">
        <v>1312</v>
      </c>
      <c r="C13409" s="70">
        <v>0</v>
      </c>
      <c r="D13409" s="70">
        <v>0</v>
      </c>
      <c r="E13409" s="71">
        <v>44859</v>
      </c>
      <c r="F13409" t="s">
        <v>16507</v>
      </c>
      <c r="G13409" t="s">
        <v>1912</v>
      </c>
      <c r="H13409" t="s">
        <v>16506</v>
      </c>
      <c r="I13409" t="s">
        <v>16506</v>
      </c>
      <c r="J13409" s="40">
        <v>500</v>
      </c>
      <c r="K13409" s="40">
        <v>0</v>
      </c>
    </row>
    <row r="13410" spans="1:11" x14ac:dyDescent="0.35">
      <c r="A13410">
        <v>32088</v>
      </c>
      <c r="B13410" t="s">
        <v>1312</v>
      </c>
      <c r="C13410" s="70">
        <v>0</v>
      </c>
      <c r="D13410" s="70">
        <v>0</v>
      </c>
      <c r="E13410" s="71">
        <v>44859</v>
      </c>
      <c r="F13410" t="s">
        <v>16507</v>
      </c>
      <c r="G13410" t="s">
        <v>1912</v>
      </c>
      <c r="H13410" t="s">
        <v>16506</v>
      </c>
      <c r="I13410" t="s">
        <v>16506</v>
      </c>
      <c r="J13410" s="40">
        <v>500</v>
      </c>
      <c r="K13410" s="40">
        <v>0</v>
      </c>
    </row>
    <row r="13411" spans="1:11" x14ac:dyDescent="0.35">
      <c r="A13411">
        <v>32088</v>
      </c>
      <c r="B13411" t="s">
        <v>1312</v>
      </c>
      <c r="C13411" s="70">
        <v>0</v>
      </c>
      <c r="D13411" s="70">
        <v>0</v>
      </c>
      <c r="E13411" s="71">
        <v>44859</v>
      </c>
      <c r="F13411" t="s">
        <v>16507</v>
      </c>
      <c r="G13411" t="s">
        <v>1912</v>
      </c>
      <c r="H13411" t="s">
        <v>16506</v>
      </c>
      <c r="I13411" t="s">
        <v>16506</v>
      </c>
      <c r="J13411" s="40">
        <v>500</v>
      </c>
      <c r="K13411" s="40">
        <v>0</v>
      </c>
    </row>
    <row r="13412" spans="1:11" x14ac:dyDescent="0.35">
      <c r="A13412">
        <v>32088</v>
      </c>
      <c r="B13412" t="s">
        <v>1312</v>
      </c>
      <c r="C13412" s="70">
        <v>0</v>
      </c>
      <c r="D13412" s="70">
        <v>0</v>
      </c>
      <c r="E13412" s="71">
        <v>44859</v>
      </c>
      <c r="F13412" t="s">
        <v>16507</v>
      </c>
      <c r="G13412" t="s">
        <v>1912</v>
      </c>
      <c r="H13412" t="s">
        <v>16506</v>
      </c>
      <c r="I13412" t="s">
        <v>16506</v>
      </c>
      <c r="J13412" s="40">
        <v>500</v>
      </c>
      <c r="K13412" s="40">
        <v>0</v>
      </c>
    </row>
    <row r="13413" spans="1:11" x14ac:dyDescent="0.35">
      <c r="A13413">
        <v>32088</v>
      </c>
      <c r="B13413" t="s">
        <v>1312</v>
      </c>
      <c r="C13413" s="70">
        <v>0</v>
      </c>
      <c r="D13413" s="70">
        <v>0</v>
      </c>
      <c r="E13413" s="71">
        <v>44859</v>
      </c>
      <c r="F13413" t="s">
        <v>16507</v>
      </c>
      <c r="G13413" t="s">
        <v>1912</v>
      </c>
      <c r="H13413" t="s">
        <v>16506</v>
      </c>
      <c r="I13413" t="s">
        <v>16506</v>
      </c>
      <c r="J13413" s="40">
        <v>500</v>
      </c>
      <c r="K13413" s="40">
        <v>0</v>
      </c>
    </row>
    <row r="13414" spans="1:11" x14ac:dyDescent="0.35">
      <c r="A13414">
        <v>32088</v>
      </c>
      <c r="B13414" t="s">
        <v>1312</v>
      </c>
      <c r="C13414" s="70">
        <v>0</v>
      </c>
      <c r="D13414" s="70">
        <v>0</v>
      </c>
      <c r="E13414" s="71">
        <v>44865</v>
      </c>
      <c r="F13414" t="s">
        <v>15817</v>
      </c>
      <c r="G13414" t="s">
        <v>1912</v>
      </c>
      <c r="H13414" t="s">
        <v>2516</v>
      </c>
      <c r="I13414" t="s">
        <v>2516</v>
      </c>
      <c r="J13414" s="40">
        <v>500</v>
      </c>
      <c r="K13414" s="40">
        <v>0</v>
      </c>
    </row>
    <row r="13415" spans="1:11" x14ac:dyDescent="0.35">
      <c r="A13415">
        <v>32088</v>
      </c>
      <c r="B13415" t="s">
        <v>1312</v>
      </c>
      <c r="C13415" s="70">
        <v>0</v>
      </c>
      <c r="D13415" s="70">
        <v>0</v>
      </c>
      <c r="E13415" s="71">
        <v>44865</v>
      </c>
      <c r="F13415" t="s">
        <v>15817</v>
      </c>
      <c r="G13415" t="s">
        <v>1912</v>
      </c>
      <c r="H13415" t="s">
        <v>2516</v>
      </c>
      <c r="I13415" t="s">
        <v>2516</v>
      </c>
      <c r="J13415" s="40">
        <v>1500</v>
      </c>
      <c r="K13415" s="40">
        <v>0</v>
      </c>
    </row>
    <row r="13416" spans="1:11" x14ac:dyDescent="0.35">
      <c r="A13416">
        <v>32088</v>
      </c>
      <c r="B13416" t="s">
        <v>1312</v>
      </c>
      <c r="C13416" s="70">
        <v>0</v>
      </c>
      <c r="D13416" s="70">
        <v>0</v>
      </c>
      <c r="E13416" s="71">
        <v>44865</v>
      </c>
      <c r="F13416" t="s">
        <v>15817</v>
      </c>
      <c r="G13416" t="s">
        <v>1912</v>
      </c>
      <c r="H13416" t="s">
        <v>2516</v>
      </c>
      <c r="I13416" t="s">
        <v>2516</v>
      </c>
      <c r="J13416" s="40">
        <v>500</v>
      </c>
      <c r="K13416" s="40">
        <v>0</v>
      </c>
    </row>
    <row r="13417" spans="1:11" x14ac:dyDescent="0.35">
      <c r="A13417">
        <v>32088</v>
      </c>
      <c r="B13417" t="s">
        <v>1312</v>
      </c>
      <c r="C13417" s="70">
        <v>0</v>
      </c>
      <c r="D13417" s="70">
        <v>0</v>
      </c>
      <c r="E13417" s="71">
        <v>44865</v>
      </c>
      <c r="F13417" t="s">
        <v>15817</v>
      </c>
      <c r="G13417" t="s">
        <v>1912</v>
      </c>
      <c r="H13417" t="s">
        <v>2516</v>
      </c>
      <c r="I13417" t="s">
        <v>2516</v>
      </c>
      <c r="J13417" s="40">
        <v>500</v>
      </c>
      <c r="K13417" s="40">
        <v>0</v>
      </c>
    </row>
    <row r="13418" spans="1:11" x14ac:dyDescent="0.35">
      <c r="A13418">
        <v>32088</v>
      </c>
      <c r="B13418" t="s">
        <v>1312</v>
      </c>
      <c r="C13418" s="70">
        <v>0</v>
      </c>
      <c r="D13418" s="70">
        <v>0</v>
      </c>
      <c r="E13418" s="71">
        <v>44865</v>
      </c>
      <c r="F13418" t="s">
        <v>15817</v>
      </c>
      <c r="G13418" t="s">
        <v>1912</v>
      </c>
      <c r="H13418" t="s">
        <v>2516</v>
      </c>
      <c r="I13418" t="s">
        <v>2516</v>
      </c>
      <c r="J13418" s="40">
        <v>1000</v>
      </c>
      <c r="K13418" s="40">
        <v>0</v>
      </c>
    </row>
    <row r="13419" spans="1:11" x14ac:dyDescent="0.35">
      <c r="A13419">
        <v>32088</v>
      </c>
      <c r="B13419" t="s">
        <v>1312</v>
      </c>
      <c r="C13419" s="70">
        <v>0</v>
      </c>
      <c r="D13419" s="70">
        <v>0</v>
      </c>
      <c r="E13419" s="71">
        <v>44865</v>
      </c>
      <c r="F13419" t="s">
        <v>15817</v>
      </c>
      <c r="G13419" t="s">
        <v>1912</v>
      </c>
      <c r="H13419" t="s">
        <v>2516</v>
      </c>
      <c r="I13419" t="s">
        <v>2516</v>
      </c>
      <c r="J13419" s="40">
        <v>500</v>
      </c>
      <c r="K13419" s="40">
        <v>0</v>
      </c>
    </row>
    <row r="13420" spans="1:11" x14ac:dyDescent="0.35">
      <c r="A13420">
        <v>32088</v>
      </c>
      <c r="B13420" t="s">
        <v>1312</v>
      </c>
      <c r="C13420" s="70">
        <v>0</v>
      </c>
      <c r="D13420" s="70">
        <v>0</v>
      </c>
      <c r="E13420" s="71">
        <v>44865</v>
      </c>
      <c r="F13420" t="s">
        <v>4361</v>
      </c>
      <c r="G13420" t="s">
        <v>2247</v>
      </c>
      <c r="H13420" t="s">
        <v>1919</v>
      </c>
      <c r="I13420" t="s">
        <v>1919</v>
      </c>
      <c r="J13420" s="40">
        <v>0</v>
      </c>
      <c r="K13420" s="40">
        <v>0</v>
      </c>
    </row>
    <row r="13421" spans="1:11" x14ac:dyDescent="0.35">
      <c r="A13421">
        <v>32088</v>
      </c>
      <c r="B13421" t="s">
        <v>1312</v>
      </c>
      <c r="C13421" s="70">
        <v>0</v>
      </c>
      <c r="D13421" s="70">
        <v>0</v>
      </c>
      <c r="E13421" s="71">
        <v>44866</v>
      </c>
      <c r="F13421" t="s">
        <v>2528</v>
      </c>
      <c r="G13421" t="s">
        <v>2142</v>
      </c>
      <c r="H13421" t="s">
        <v>2527</v>
      </c>
      <c r="I13421" t="s">
        <v>2526</v>
      </c>
      <c r="J13421" s="40">
        <v>0</v>
      </c>
      <c r="K13421" s="40">
        <v>13334.47</v>
      </c>
    </row>
    <row r="13422" spans="1:11" x14ac:dyDescent="0.35">
      <c r="A13422">
        <v>32088</v>
      </c>
      <c r="B13422" t="s">
        <v>1312</v>
      </c>
      <c r="C13422" s="70">
        <v>0</v>
      </c>
      <c r="D13422" s="70">
        <v>0</v>
      </c>
      <c r="E13422" s="71">
        <v>44895</v>
      </c>
      <c r="F13422" t="s">
        <v>16497</v>
      </c>
      <c r="G13422" t="s">
        <v>1912</v>
      </c>
      <c r="H13422" t="s">
        <v>2514</v>
      </c>
      <c r="I13422" t="s">
        <v>2514</v>
      </c>
      <c r="J13422" s="40">
        <v>500</v>
      </c>
      <c r="K13422" s="40">
        <v>0</v>
      </c>
    </row>
    <row r="13423" spans="1:11" x14ac:dyDescent="0.35">
      <c r="A13423">
        <v>32088</v>
      </c>
      <c r="B13423" t="s">
        <v>1312</v>
      </c>
      <c r="C13423" s="70">
        <v>0</v>
      </c>
      <c r="D13423" s="70">
        <v>0</v>
      </c>
      <c r="E13423" s="71">
        <v>44895</v>
      </c>
      <c r="F13423" t="s">
        <v>16497</v>
      </c>
      <c r="G13423" t="s">
        <v>1912</v>
      </c>
      <c r="H13423" t="s">
        <v>2514</v>
      </c>
      <c r="I13423" t="s">
        <v>2514</v>
      </c>
      <c r="J13423" s="40">
        <v>500</v>
      </c>
      <c r="K13423" s="40">
        <v>0</v>
      </c>
    </row>
    <row r="13424" spans="1:11" x14ac:dyDescent="0.35">
      <c r="A13424">
        <v>32088</v>
      </c>
      <c r="B13424" t="s">
        <v>1312</v>
      </c>
      <c r="C13424" s="70">
        <v>0</v>
      </c>
      <c r="D13424" s="70">
        <v>0</v>
      </c>
      <c r="E13424" s="71">
        <v>44895</v>
      </c>
      <c r="F13424" t="s">
        <v>16497</v>
      </c>
      <c r="G13424" t="s">
        <v>1912</v>
      </c>
      <c r="H13424" t="s">
        <v>2514</v>
      </c>
      <c r="I13424" t="s">
        <v>2514</v>
      </c>
      <c r="J13424" s="40">
        <v>500</v>
      </c>
      <c r="K13424" s="40">
        <v>0</v>
      </c>
    </row>
    <row r="13425" spans="1:11" x14ac:dyDescent="0.35">
      <c r="A13425">
        <v>32088</v>
      </c>
      <c r="B13425" t="s">
        <v>1312</v>
      </c>
      <c r="C13425" s="70">
        <v>0</v>
      </c>
      <c r="D13425" s="70">
        <v>0</v>
      </c>
      <c r="E13425" s="71">
        <v>44895</v>
      </c>
      <c r="F13425" t="s">
        <v>16497</v>
      </c>
      <c r="G13425" t="s">
        <v>1912</v>
      </c>
      <c r="H13425" t="s">
        <v>2514</v>
      </c>
      <c r="I13425" t="s">
        <v>2514</v>
      </c>
      <c r="J13425" s="40">
        <v>500</v>
      </c>
      <c r="K13425" s="40">
        <v>0</v>
      </c>
    </row>
    <row r="13426" spans="1:11" x14ac:dyDescent="0.35">
      <c r="A13426">
        <v>32088</v>
      </c>
      <c r="B13426" t="s">
        <v>1312</v>
      </c>
      <c r="C13426" s="70">
        <v>0</v>
      </c>
      <c r="D13426" s="70">
        <v>0</v>
      </c>
      <c r="E13426" s="71">
        <v>44895</v>
      </c>
      <c r="F13426" t="s">
        <v>16497</v>
      </c>
      <c r="G13426" t="s">
        <v>1912</v>
      </c>
      <c r="H13426" t="s">
        <v>2514</v>
      </c>
      <c r="I13426" t="s">
        <v>2514</v>
      </c>
      <c r="J13426" s="40">
        <v>500</v>
      </c>
      <c r="K13426" s="40">
        <v>0</v>
      </c>
    </row>
    <row r="13427" spans="1:11" x14ac:dyDescent="0.35">
      <c r="A13427">
        <v>32088</v>
      </c>
      <c r="B13427" t="s">
        <v>1312</v>
      </c>
      <c r="C13427" s="70">
        <v>0</v>
      </c>
      <c r="D13427" s="70">
        <v>0</v>
      </c>
      <c r="E13427" s="71">
        <v>44895</v>
      </c>
      <c r="F13427" t="s">
        <v>16497</v>
      </c>
      <c r="G13427" t="s">
        <v>1912</v>
      </c>
      <c r="H13427" t="s">
        <v>2514</v>
      </c>
      <c r="I13427" t="s">
        <v>2514</v>
      </c>
      <c r="J13427" s="40">
        <v>500</v>
      </c>
      <c r="K13427" s="40">
        <v>0</v>
      </c>
    </row>
    <row r="13428" spans="1:11" x14ac:dyDescent="0.35">
      <c r="A13428">
        <v>32088</v>
      </c>
      <c r="B13428" t="s">
        <v>1312</v>
      </c>
      <c r="C13428" s="70">
        <v>0</v>
      </c>
      <c r="D13428" s="70">
        <v>0</v>
      </c>
      <c r="E13428" s="71">
        <v>44895</v>
      </c>
      <c r="F13428" t="s">
        <v>16497</v>
      </c>
      <c r="G13428" t="s">
        <v>1912</v>
      </c>
      <c r="H13428" t="s">
        <v>2514</v>
      </c>
      <c r="I13428" t="s">
        <v>2514</v>
      </c>
      <c r="J13428" s="40">
        <v>500</v>
      </c>
      <c r="K13428" s="40">
        <v>0</v>
      </c>
    </row>
    <row r="13429" spans="1:11" x14ac:dyDescent="0.35">
      <c r="A13429">
        <v>32088</v>
      </c>
      <c r="B13429" t="s">
        <v>1312</v>
      </c>
      <c r="C13429" s="70">
        <v>0</v>
      </c>
      <c r="D13429" s="70">
        <v>0</v>
      </c>
      <c r="E13429" s="71">
        <v>44895</v>
      </c>
      <c r="F13429" t="s">
        <v>16497</v>
      </c>
      <c r="G13429" t="s">
        <v>1912</v>
      </c>
      <c r="H13429" t="s">
        <v>2514</v>
      </c>
      <c r="I13429" t="s">
        <v>2514</v>
      </c>
      <c r="J13429" s="40">
        <v>500</v>
      </c>
      <c r="K13429" s="40">
        <v>0</v>
      </c>
    </row>
    <row r="13430" spans="1:11" x14ac:dyDescent="0.35">
      <c r="A13430">
        <v>32088</v>
      </c>
      <c r="B13430" t="s">
        <v>1312</v>
      </c>
      <c r="C13430" s="70">
        <v>0</v>
      </c>
      <c r="D13430" s="70">
        <v>0</v>
      </c>
      <c r="E13430" s="71">
        <v>44895</v>
      </c>
      <c r="F13430" t="s">
        <v>16497</v>
      </c>
      <c r="G13430" t="s">
        <v>1912</v>
      </c>
      <c r="H13430" t="s">
        <v>2514</v>
      </c>
      <c r="I13430" t="s">
        <v>2514</v>
      </c>
      <c r="J13430" s="40">
        <v>500</v>
      </c>
      <c r="K13430" s="40">
        <v>0</v>
      </c>
    </row>
    <row r="13431" spans="1:11" x14ac:dyDescent="0.35">
      <c r="A13431">
        <v>32088</v>
      </c>
      <c r="B13431" t="s">
        <v>1312</v>
      </c>
      <c r="C13431" s="70">
        <v>0</v>
      </c>
      <c r="D13431" s="70">
        <v>0</v>
      </c>
      <c r="E13431" s="71">
        <v>44895</v>
      </c>
      <c r="F13431" t="s">
        <v>16497</v>
      </c>
      <c r="G13431" t="s">
        <v>1912</v>
      </c>
      <c r="H13431" t="s">
        <v>2514</v>
      </c>
      <c r="I13431" t="s">
        <v>2514</v>
      </c>
      <c r="J13431" s="40">
        <v>500</v>
      </c>
      <c r="K13431" s="40">
        <v>0</v>
      </c>
    </row>
    <row r="13432" spans="1:11" x14ac:dyDescent="0.35">
      <c r="A13432">
        <v>32088</v>
      </c>
      <c r="B13432" t="s">
        <v>1312</v>
      </c>
      <c r="C13432" s="70">
        <v>0</v>
      </c>
      <c r="D13432" s="70">
        <v>0</v>
      </c>
      <c r="E13432" s="71">
        <v>44895</v>
      </c>
      <c r="F13432" t="s">
        <v>16497</v>
      </c>
      <c r="G13432" t="s">
        <v>1912</v>
      </c>
      <c r="H13432" t="s">
        <v>2514</v>
      </c>
      <c r="I13432" t="s">
        <v>2514</v>
      </c>
      <c r="J13432" s="40">
        <v>500</v>
      </c>
      <c r="K13432" s="40">
        <v>0</v>
      </c>
    </row>
    <row r="13433" spans="1:11" x14ac:dyDescent="0.35">
      <c r="A13433">
        <v>32088</v>
      </c>
      <c r="B13433" t="s">
        <v>1312</v>
      </c>
      <c r="C13433" s="70">
        <v>0</v>
      </c>
      <c r="D13433" s="70">
        <v>0</v>
      </c>
      <c r="E13433" s="71">
        <v>44895</v>
      </c>
      <c r="F13433" t="s">
        <v>16497</v>
      </c>
      <c r="G13433" t="s">
        <v>1912</v>
      </c>
      <c r="H13433" t="s">
        <v>2514</v>
      </c>
      <c r="I13433" t="s">
        <v>2514</v>
      </c>
      <c r="J13433" s="40">
        <v>2500</v>
      </c>
      <c r="K13433" s="40">
        <v>0</v>
      </c>
    </row>
    <row r="13434" spans="1:11" x14ac:dyDescent="0.35">
      <c r="A13434">
        <v>32088</v>
      </c>
      <c r="B13434" t="s">
        <v>1312</v>
      </c>
      <c r="C13434" s="70">
        <v>0</v>
      </c>
      <c r="D13434" s="70">
        <v>0</v>
      </c>
      <c r="E13434" s="71">
        <v>44895</v>
      </c>
      <c r="F13434" t="s">
        <v>16497</v>
      </c>
      <c r="G13434" t="s">
        <v>1912</v>
      </c>
      <c r="H13434" t="s">
        <v>2514</v>
      </c>
      <c r="I13434" t="s">
        <v>2514</v>
      </c>
      <c r="J13434" s="40">
        <v>500</v>
      </c>
      <c r="K13434" s="40">
        <v>0</v>
      </c>
    </row>
    <row r="13435" spans="1:11" x14ac:dyDescent="0.35">
      <c r="A13435">
        <v>32088</v>
      </c>
      <c r="B13435" t="s">
        <v>1312</v>
      </c>
      <c r="C13435" s="70">
        <v>0</v>
      </c>
      <c r="D13435" s="70">
        <v>0</v>
      </c>
      <c r="E13435" s="71">
        <v>44895</v>
      </c>
      <c r="F13435" t="s">
        <v>16497</v>
      </c>
      <c r="G13435" t="s">
        <v>1912</v>
      </c>
      <c r="H13435" t="s">
        <v>2514</v>
      </c>
      <c r="I13435" t="s">
        <v>2514</v>
      </c>
      <c r="J13435" s="40">
        <v>500</v>
      </c>
      <c r="K13435" s="40">
        <v>0</v>
      </c>
    </row>
    <row r="13436" spans="1:11" x14ac:dyDescent="0.35">
      <c r="A13436">
        <v>32088</v>
      </c>
      <c r="B13436" t="s">
        <v>1312</v>
      </c>
      <c r="C13436" s="70">
        <v>0</v>
      </c>
      <c r="D13436" s="70">
        <v>0</v>
      </c>
      <c r="E13436" s="71">
        <v>44895</v>
      </c>
      <c r="F13436" t="s">
        <v>16497</v>
      </c>
      <c r="G13436" t="s">
        <v>1912</v>
      </c>
      <c r="H13436" t="s">
        <v>2514</v>
      </c>
      <c r="I13436" t="s">
        <v>2514</v>
      </c>
      <c r="J13436" s="40">
        <v>500</v>
      </c>
      <c r="K13436" s="40">
        <v>0</v>
      </c>
    </row>
    <row r="13437" spans="1:11" x14ac:dyDescent="0.35">
      <c r="A13437">
        <v>32088</v>
      </c>
      <c r="B13437" t="s">
        <v>1312</v>
      </c>
      <c r="C13437" s="70">
        <v>0</v>
      </c>
      <c r="D13437" s="70">
        <v>0</v>
      </c>
      <c r="E13437" s="71">
        <v>44895</v>
      </c>
      <c r="F13437" t="s">
        <v>2525</v>
      </c>
      <c r="G13437" t="s">
        <v>2142</v>
      </c>
      <c r="H13437" t="s">
        <v>2524</v>
      </c>
      <c r="I13437" t="s">
        <v>2523</v>
      </c>
      <c r="J13437" s="40">
        <v>0</v>
      </c>
      <c r="K13437" s="40">
        <v>13903.14</v>
      </c>
    </row>
    <row r="13438" spans="1:11" x14ac:dyDescent="0.35">
      <c r="A13438">
        <v>32088</v>
      </c>
      <c r="B13438" t="s">
        <v>1312</v>
      </c>
      <c r="C13438" s="70">
        <v>0</v>
      </c>
      <c r="D13438" s="70">
        <v>0</v>
      </c>
      <c r="E13438" s="71">
        <v>44895</v>
      </c>
      <c r="F13438" t="s">
        <v>15812</v>
      </c>
      <c r="G13438" t="s">
        <v>1912</v>
      </c>
      <c r="H13438" t="s">
        <v>8246</v>
      </c>
      <c r="I13438" t="s">
        <v>8246</v>
      </c>
      <c r="J13438" s="40">
        <v>500</v>
      </c>
      <c r="K13438" s="40">
        <v>0</v>
      </c>
    </row>
    <row r="13439" spans="1:11" x14ac:dyDescent="0.35">
      <c r="A13439">
        <v>32088</v>
      </c>
      <c r="B13439" t="s">
        <v>1312</v>
      </c>
      <c r="C13439" s="70">
        <v>0</v>
      </c>
      <c r="D13439" s="70">
        <v>0</v>
      </c>
      <c r="E13439" s="71">
        <v>44895</v>
      </c>
      <c r="F13439" t="s">
        <v>15812</v>
      </c>
      <c r="G13439" t="s">
        <v>1912</v>
      </c>
      <c r="H13439" t="s">
        <v>8246</v>
      </c>
      <c r="I13439" t="s">
        <v>8246</v>
      </c>
      <c r="J13439" s="40">
        <v>500</v>
      </c>
      <c r="K13439" s="40">
        <v>0</v>
      </c>
    </row>
    <row r="13440" spans="1:11" x14ac:dyDescent="0.35">
      <c r="A13440">
        <v>32088</v>
      </c>
      <c r="B13440" t="s">
        <v>1312</v>
      </c>
      <c r="C13440" s="70">
        <v>0</v>
      </c>
      <c r="D13440" s="70">
        <v>0</v>
      </c>
      <c r="E13440" s="71">
        <v>44895</v>
      </c>
      <c r="F13440" t="s">
        <v>15812</v>
      </c>
      <c r="G13440" t="s">
        <v>1912</v>
      </c>
      <c r="H13440" t="s">
        <v>8246</v>
      </c>
      <c r="I13440" t="s">
        <v>8246</v>
      </c>
      <c r="J13440" s="40">
        <v>500</v>
      </c>
      <c r="K13440" s="40">
        <v>0</v>
      </c>
    </row>
    <row r="13441" spans="1:11" x14ac:dyDescent="0.35">
      <c r="A13441">
        <v>32088</v>
      </c>
      <c r="B13441" t="s">
        <v>1312</v>
      </c>
      <c r="C13441" s="70">
        <v>0</v>
      </c>
      <c r="D13441" s="70">
        <v>0</v>
      </c>
      <c r="E13441" s="71">
        <v>44895</v>
      </c>
      <c r="F13441" t="s">
        <v>15812</v>
      </c>
      <c r="G13441" t="s">
        <v>1912</v>
      </c>
      <c r="H13441" t="s">
        <v>8246</v>
      </c>
      <c r="I13441" t="s">
        <v>8246</v>
      </c>
      <c r="J13441" s="40">
        <v>500</v>
      </c>
      <c r="K13441" s="40">
        <v>0</v>
      </c>
    </row>
    <row r="13442" spans="1:11" x14ac:dyDescent="0.35">
      <c r="A13442">
        <v>32088</v>
      </c>
      <c r="B13442" t="s">
        <v>1312</v>
      </c>
      <c r="C13442" s="70">
        <v>0</v>
      </c>
      <c r="D13442" s="70">
        <v>0</v>
      </c>
      <c r="E13442" s="71">
        <v>44895</v>
      </c>
      <c r="F13442" t="s">
        <v>15812</v>
      </c>
      <c r="G13442" t="s">
        <v>1912</v>
      </c>
      <c r="H13442" t="s">
        <v>8246</v>
      </c>
      <c r="I13442" t="s">
        <v>8246</v>
      </c>
      <c r="J13442" s="40">
        <v>500</v>
      </c>
      <c r="K13442" s="40">
        <v>0</v>
      </c>
    </row>
    <row r="13443" spans="1:11" x14ac:dyDescent="0.35">
      <c r="A13443">
        <v>32088</v>
      </c>
      <c r="B13443" t="s">
        <v>1312</v>
      </c>
      <c r="C13443" s="70">
        <v>0</v>
      </c>
      <c r="D13443" s="70">
        <v>0</v>
      </c>
      <c r="E13443" s="71">
        <v>44895</v>
      </c>
      <c r="F13443" t="s">
        <v>15812</v>
      </c>
      <c r="G13443" t="s">
        <v>1912</v>
      </c>
      <c r="H13443" t="s">
        <v>8246</v>
      </c>
      <c r="I13443" t="s">
        <v>8246</v>
      </c>
      <c r="J13443" s="40">
        <v>500</v>
      </c>
      <c r="K13443" s="40">
        <v>0</v>
      </c>
    </row>
    <row r="13444" spans="1:11" x14ac:dyDescent="0.35">
      <c r="A13444">
        <v>32088</v>
      </c>
      <c r="B13444" t="s">
        <v>1312</v>
      </c>
      <c r="C13444" s="70">
        <v>0</v>
      </c>
      <c r="D13444" s="70">
        <v>0</v>
      </c>
      <c r="E13444" s="71">
        <v>44895</v>
      </c>
      <c r="F13444" t="s">
        <v>15812</v>
      </c>
      <c r="G13444" t="s">
        <v>1912</v>
      </c>
      <c r="H13444" t="s">
        <v>8246</v>
      </c>
      <c r="I13444" t="s">
        <v>8246</v>
      </c>
      <c r="J13444" s="40">
        <v>500</v>
      </c>
      <c r="K13444" s="40">
        <v>0</v>
      </c>
    </row>
    <row r="13445" spans="1:11" x14ac:dyDescent="0.35">
      <c r="A13445">
        <v>32088</v>
      </c>
      <c r="B13445" t="s">
        <v>1312</v>
      </c>
      <c r="C13445" s="70">
        <v>0</v>
      </c>
      <c r="D13445" s="70">
        <v>0</v>
      </c>
      <c r="E13445" s="71">
        <v>44895</v>
      </c>
      <c r="F13445" t="s">
        <v>15812</v>
      </c>
      <c r="G13445" t="s">
        <v>1912</v>
      </c>
      <c r="H13445" t="s">
        <v>8246</v>
      </c>
      <c r="I13445" t="s">
        <v>8246</v>
      </c>
      <c r="J13445" s="40">
        <v>500</v>
      </c>
      <c r="K13445" s="40">
        <v>0</v>
      </c>
    </row>
    <row r="13446" spans="1:11" x14ac:dyDescent="0.35">
      <c r="A13446">
        <v>32088</v>
      </c>
      <c r="B13446" t="s">
        <v>1312</v>
      </c>
      <c r="C13446" s="70">
        <v>0</v>
      </c>
      <c r="D13446" s="70">
        <v>0</v>
      </c>
      <c r="E13446" s="71">
        <v>44895</v>
      </c>
      <c r="F13446" t="s">
        <v>15812</v>
      </c>
      <c r="G13446" t="s">
        <v>1912</v>
      </c>
      <c r="H13446" t="s">
        <v>8246</v>
      </c>
      <c r="I13446" t="s">
        <v>8246</v>
      </c>
      <c r="J13446" s="40">
        <v>500</v>
      </c>
      <c r="K13446" s="40">
        <v>0</v>
      </c>
    </row>
    <row r="13447" spans="1:11" x14ac:dyDescent="0.35">
      <c r="A13447">
        <v>32088</v>
      </c>
      <c r="B13447" t="s">
        <v>1312</v>
      </c>
      <c r="C13447" s="70">
        <v>0</v>
      </c>
      <c r="D13447" s="70">
        <v>0</v>
      </c>
      <c r="E13447" s="71">
        <v>44895</v>
      </c>
      <c r="F13447" t="s">
        <v>4188</v>
      </c>
      <c r="G13447" t="s">
        <v>2247</v>
      </c>
      <c r="H13447" t="s">
        <v>1916</v>
      </c>
      <c r="I13447" t="s">
        <v>1916</v>
      </c>
      <c r="J13447" s="40">
        <v>0</v>
      </c>
      <c r="K13447" s="40">
        <v>0</v>
      </c>
    </row>
    <row r="13448" spans="1:11" x14ac:dyDescent="0.35">
      <c r="A13448">
        <v>32088</v>
      </c>
      <c r="B13448" t="s">
        <v>1312</v>
      </c>
      <c r="C13448" s="70">
        <v>0</v>
      </c>
      <c r="D13448" s="70">
        <v>0</v>
      </c>
      <c r="E13448" s="71">
        <v>44926</v>
      </c>
      <c r="F13448" t="s">
        <v>16577</v>
      </c>
      <c r="G13448" t="s">
        <v>1912</v>
      </c>
      <c r="H13448" t="s">
        <v>16331</v>
      </c>
      <c r="I13448" t="s">
        <v>16331</v>
      </c>
      <c r="J13448" s="40">
        <v>500</v>
      </c>
      <c r="K13448" s="40">
        <v>0</v>
      </c>
    </row>
    <row r="13449" spans="1:11" x14ac:dyDescent="0.35">
      <c r="A13449">
        <v>32088</v>
      </c>
      <c r="B13449" t="s">
        <v>1312</v>
      </c>
      <c r="C13449" s="70">
        <v>0</v>
      </c>
      <c r="D13449" s="70">
        <v>0</v>
      </c>
      <c r="E13449" s="71">
        <v>44926</v>
      </c>
      <c r="F13449" t="s">
        <v>16577</v>
      </c>
      <c r="G13449" t="s">
        <v>1912</v>
      </c>
      <c r="H13449" t="s">
        <v>16331</v>
      </c>
      <c r="I13449" t="s">
        <v>16331</v>
      </c>
      <c r="J13449" s="40">
        <v>500</v>
      </c>
      <c r="K13449" s="40">
        <v>0</v>
      </c>
    </row>
    <row r="13450" spans="1:11" x14ac:dyDescent="0.35">
      <c r="A13450">
        <v>32088</v>
      </c>
      <c r="B13450" t="s">
        <v>1312</v>
      </c>
      <c r="C13450" s="70">
        <v>0</v>
      </c>
      <c r="D13450" s="70">
        <v>0</v>
      </c>
      <c r="E13450" s="71">
        <v>44926</v>
      </c>
      <c r="F13450" t="s">
        <v>16577</v>
      </c>
      <c r="G13450" t="s">
        <v>1912</v>
      </c>
      <c r="H13450" t="s">
        <v>16331</v>
      </c>
      <c r="I13450" t="s">
        <v>16331</v>
      </c>
      <c r="J13450" s="40">
        <v>500</v>
      </c>
      <c r="K13450" s="40">
        <v>0</v>
      </c>
    </row>
    <row r="13451" spans="1:11" x14ac:dyDescent="0.35">
      <c r="A13451">
        <v>32088</v>
      </c>
      <c r="B13451" t="s">
        <v>1312</v>
      </c>
      <c r="C13451" s="70">
        <v>0</v>
      </c>
      <c r="D13451" s="70">
        <v>0</v>
      </c>
      <c r="E13451" s="71">
        <v>44926</v>
      </c>
      <c r="F13451" t="s">
        <v>16577</v>
      </c>
      <c r="G13451" t="s">
        <v>1912</v>
      </c>
      <c r="H13451" t="s">
        <v>16331</v>
      </c>
      <c r="I13451" t="s">
        <v>16331</v>
      </c>
      <c r="J13451" s="40">
        <v>500</v>
      </c>
      <c r="K13451" s="40">
        <v>0</v>
      </c>
    </row>
    <row r="13452" spans="1:11" x14ac:dyDescent="0.35">
      <c r="A13452">
        <v>32088</v>
      </c>
      <c r="B13452" t="s">
        <v>1312</v>
      </c>
      <c r="C13452" s="70">
        <v>0</v>
      </c>
      <c r="D13452" s="70">
        <v>0</v>
      </c>
      <c r="E13452" s="71">
        <v>44926</v>
      </c>
      <c r="F13452" t="s">
        <v>16577</v>
      </c>
      <c r="G13452" t="s">
        <v>1912</v>
      </c>
      <c r="H13452" t="s">
        <v>16331</v>
      </c>
      <c r="I13452" t="s">
        <v>16331</v>
      </c>
      <c r="J13452" s="40">
        <v>500</v>
      </c>
      <c r="K13452" s="40">
        <v>0</v>
      </c>
    </row>
    <row r="13453" spans="1:11" x14ac:dyDescent="0.35">
      <c r="A13453">
        <v>32088</v>
      </c>
      <c r="B13453" t="s">
        <v>1312</v>
      </c>
      <c r="C13453" s="70">
        <v>0</v>
      </c>
      <c r="D13453" s="70">
        <v>0</v>
      </c>
      <c r="E13453" s="71">
        <v>44926</v>
      </c>
      <c r="F13453" t="s">
        <v>16577</v>
      </c>
      <c r="G13453" t="s">
        <v>1912</v>
      </c>
      <c r="H13453" t="s">
        <v>16331</v>
      </c>
      <c r="I13453" t="s">
        <v>16331</v>
      </c>
      <c r="J13453" s="40">
        <v>500</v>
      </c>
      <c r="K13453" s="40">
        <v>0</v>
      </c>
    </row>
    <row r="13454" spans="1:11" x14ac:dyDescent="0.35">
      <c r="A13454">
        <v>32088</v>
      </c>
      <c r="B13454" t="s">
        <v>1312</v>
      </c>
      <c r="C13454" s="70">
        <v>0</v>
      </c>
      <c r="D13454" s="70">
        <v>0</v>
      </c>
      <c r="E13454" s="71">
        <v>44926</v>
      </c>
      <c r="F13454" t="s">
        <v>16577</v>
      </c>
      <c r="G13454" t="s">
        <v>1912</v>
      </c>
      <c r="H13454" t="s">
        <v>16331</v>
      </c>
      <c r="I13454" t="s">
        <v>16331</v>
      </c>
      <c r="J13454" s="40">
        <v>500</v>
      </c>
      <c r="K13454" s="40">
        <v>0</v>
      </c>
    </row>
    <row r="13455" spans="1:11" x14ac:dyDescent="0.35">
      <c r="A13455">
        <v>32088</v>
      </c>
      <c r="B13455" t="s">
        <v>1312</v>
      </c>
      <c r="C13455" s="70">
        <v>0</v>
      </c>
      <c r="D13455" s="70">
        <v>0</v>
      </c>
      <c r="E13455" s="71">
        <v>44926</v>
      </c>
      <c r="F13455" t="s">
        <v>16577</v>
      </c>
      <c r="G13455" t="s">
        <v>1912</v>
      </c>
      <c r="H13455" t="s">
        <v>16331</v>
      </c>
      <c r="I13455" t="s">
        <v>16331</v>
      </c>
      <c r="J13455" s="40">
        <v>500</v>
      </c>
      <c r="K13455" s="40">
        <v>0</v>
      </c>
    </row>
    <row r="13456" spans="1:11" x14ac:dyDescent="0.35">
      <c r="A13456">
        <v>32088</v>
      </c>
      <c r="B13456" t="s">
        <v>1312</v>
      </c>
      <c r="C13456" s="70">
        <v>0</v>
      </c>
      <c r="D13456" s="70">
        <v>0</v>
      </c>
      <c r="E13456" s="71">
        <v>44926</v>
      </c>
      <c r="F13456" t="s">
        <v>16577</v>
      </c>
      <c r="G13456" t="s">
        <v>1912</v>
      </c>
      <c r="H13456" t="s">
        <v>16331</v>
      </c>
      <c r="I13456" t="s">
        <v>16331</v>
      </c>
      <c r="J13456" s="40">
        <v>500</v>
      </c>
      <c r="K13456" s="40">
        <v>0</v>
      </c>
    </row>
    <row r="13457" spans="1:11" x14ac:dyDescent="0.35">
      <c r="A13457">
        <v>32088</v>
      </c>
      <c r="B13457" t="s">
        <v>1312</v>
      </c>
      <c r="C13457" s="70">
        <v>0</v>
      </c>
      <c r="D13457" s="70">
        <v>0</v>
      </c>
      <c r="E13457" s="71">
        <v>44926</v>
      </c>
      <c r="F13457" t="s">
        <v>16577</v>
      </c>
      <c r="G13457" t="s">
        <v>1912</v>
      </c>
      <c r="H13457" t="s">
        <v>16331</v>
      </c>
      <c r="I13457" t="s">
        <v>16331</v>
      </c>
      <c r="J13457" s="40">
        <v>500</v>
      </c>
      <c r="K13457" s="40">
        <v>0</v>
      </c>
    </row>
    <row r="13458" spans="1:11" x14ac:dyDescent="0.35">
      <c r="A13458">
        <v>32088</v>
      </c>
      <c r="B13458" t="s">
        <v>1312</v>
      </c>
      <c r="C13458" s="70">
        <v>0</v>
      </c>
      <c r="D13458" s="70">
        <v>0</v>
      </c>
      <c r="E13458" s="71">
        <v>44926</v>
      </c>
      <c r="F13458" t="s">
        <v>16577</v>
      </c>
      <c r="G13458" t="s">
        <v>1912</v>
      </c>
      <c r="H13458" t="s">
        <v>16331</v>
      </c>
      <c r="I13458" t="s">
        <v>16331</v>
      </c>
      <c r="J13458" s="40">
        <v>500</v>
      </c>
      <c r="K13458" s="40">
        <v>0</v>
      </c>
    </row>
    <row r="13459" spans="1:11" x14ac:dyDescent="0.35">
      <c r="A13459">
        <v>32088</v>
      </c>
      <c r="B13459" t="s">
        <v>1312</v>
      </c>
      <c r="C13459" s="70">
        <v>0</v>
      </c>
      <c r="D13459" s="70">
        <v>0</v>
      </c>
      <c r="E13459" s="71">
        <v>44926</v>
      </c>
      <c r="F13459" t="s">
        <v>16577</v>
      </c>
      <c r="G13459" t="s">
        <v>1912</v>
      </c>
      <c r="H13459" t="s">
        <v>16331</v>
      </c>
      <c r="I13459" t="s">
        <v>16331</v>
      </c>
      <c r="J13459" s="40">
        <v>500</v>
      </c>
      <c r="K13459" s="40">
        <v>0</v>
      </c>
    </row>
    <row r="13460" spans="1:11" x14ac:dyDescent="0.35">
      <c r="A13460">
        <v>32088</v>
      </c>
      <c r="B13460" t="s">
        <v>1312</v>
      </c>
      <c r="C13460" s="70">
        <v>0</v>
      </c>
      <c r="D13460" s="70">
        <v>0</v>
      </c>
      <c r="E13460" s="71">
        <v>44926</v>
      </c>
      <c r="F13460" t="s">
        <v>16577</v>
      </c>
      <c r="G13460" t="s">
        <v>1912</v>
      </c>
      <c r="H13460" t="s">
        <v>16331</v>
      </c>
      <c r="I13460" t="s">
        <v>16331</v>
      </c>
      <c r="J13460" s="40">
        <v>500</v>
      </c>
      <c r="K13460" s="40">
        <v>0</v>
      </c>
    </row>
    <row r="13461" spans="1:11" x14ac:dyDescent="0.35">
      <c r="A13461">
        <v>32088</v>
      </c>
      <c r="B13461" t="s">
        <v>1312</v>
      </c>
      <c r="C13461" s="70">
        <v>0</v>
      </c>
      <c r="D13461" s="70">
        <v>0</v>
      </c>
      <c r="E13461" s="71">
        <v>44926</v>
      </c>
      <c r="F13461" t="s">
        <v>16577</v>
      </c>
      <c r="G13461" t="s">
        <v>1912</v>
      </c>
      <c r="H13461" t="s">
        <v>16331</v>
      </c>
      <c r="I13461" t="s">
        <v>16331</v>
      </c>
      <c r="J13461" s="40">
        <v>500</v>
      </c>
      <c r="K13461" s="40">
        <v>0</v>
      </c>
    </row>
    <row r="13462" spans="1:11" x14ac:dyDescent="0.35">
      <c r="A13462">
        <v>32088</v>
      </c>
      <c r="B13462" t="s">
        <v>1312</v>
      </c>
      <c r="C13462" s="70">
        <v>0</v>
      </c>
      <c r="D13462" s="70">
        <v>0</v>
      </c>
      <c r="E13462" s="71">
        <v>44926</v>
      </c>
      <c r="F13462" t="s">
        <v>16577</v>
      </c>
      <c r="G13462" t="s">
        <v>1912</v>
      </c>
      <c r="H13462" t="s">
        <v>16331</v>
      </c>
      <c r="I13462" t="s">
        <v>16331</v>
      </c>
      <c r="J13462" s="40">
        <v>500</v>
      </c>
      <c r="K13462" s="40">
        <v>0</v>
      </c>
    </row>
    <row r="13463" spans="1:11" x14ac:dyDescent="0.35">
      <c r="A13463">
        <v>32088</v>
      </c>
      <c r="B13463" t="s">
        <v>1312</v>
      </c>
      <c r="C13463" s="70">
        <v>0</v>
      </c>
      <c r="D13463" s="70">
        <v>0</v>
      </c>
      <c r="E13463" s="71">
        <v>44926</v>
      </c>
      <c r="F13463" t="s">
        <v>16577</v>
      </c>
      <c r="G13463" t="s">
        <v>1912</v>
      </c>
      <c r="H13463" t="s">
        <v>16331</v>
      </c>
      <c r="I13463" t="s">
        <v>16331</v>
      </c>
      <c r="J13463" s="40">
        <v>500</v>
      </c>
      <c r="K13463" s="40">
        <v>0</v>
      </c>
    </row>
    <row r="13464" spans="1:11" x14ac:dyDescent="0.35">
      <c r="A13464">
        <v>32088</v>
      </c>
      <c r="B13464" t="s">
        <v>1312</v>
      </c>
      <c r="C13464" s="70">
        <v>0</v>
      </c>
      <c r="D13464" s="70">
        <v>0</v>
      </c>
      <c r="E13464" s="71">
        <v>44926</v>
      </c>
      <c r="F13464" t="s">
        <v>16577</v>
      </c>
      <c r="G13464" t="s">
        <v>1912</v>
      </c>
      <c r="H13464" t="s">
        <v>16331</v>
      </c>
      <c r="I13464" t="s">
        <v>16331</v>
      </c>
      <c r="J13464" s="40">
        <v>500</v>
      </c>
      <c r="K13464" s="40">
        <v>0</v>
      </c>
    </row>
    <row r="13465" spans="1:11" x14ac:dyDescent="0.35">
      <c r="A13465">
        <v>32088</v>
      </c>
      <c r="B13465" t="s">
        <v>1312</v>
      </c>
      <c r="C13465" s="70">
        <v>0</v>
      </c>
      <c r="D13465" s="70">
        <v>0</v>
      </c>
      <c r="E13465" s="71">
        <v>44926</v>
      </c>
      <c r="F13465" t="s">
        <v>16577</v>
      </c>
      <c r="G13465" t="s">
        <v>1912</v>
      </c>
      <c r="H13465" t="s">
        <v>16331</v>
      </c>
      <c r="I13465" t="s">
        <v>16331</v>
      </c>
      <c r="J13465" s="40">
        <v>500</v>
      </c>
      <c r="K13465" s="40">
        <v>0</v>
      </c>
    </row>
    <row r="13466" spans="1:11" x14ac:dyDescent="0.35">
      <c r="A13466">
        <v>32088</v>
      </c>
      <c r="B13466" t="s">
        <v>1312</v>
      </c>
      <c r="C13466" s="70">
        <v>0</v>
      </c>
      <c r="D13466" s="70">
        <v>0</v>
      </c>
      <c r="E13466" s="71">
        <v>44926</v>
      </c>
      <c r="F13466" t="s">
        <v>16577</v>
      </c>
      <c r="G13466" t="s">
        <v>1912</v>
      </c>
      <c r="H13466" t="s">
        <v>16331</v>
      </c>
      <c r="I13466" t="s">
        <v>16331</v>
      </c>
      <c r="J13466" s="40">
        <v>500</v>
      </c>
      <c r="K13466" s="40">
        <v>0</v>
      </c>
    </row>
    <row r="13467" spans="1:11" x14ac:dyDescent="0.35">
      <c r="A13467">
        <v>32088</v>
      </c>
      <c r="B13467" t="s">
        <v>1312</v>
      </c>
      <c r="C13467" s="70">
        <v>0</v>
      </c>
      <c r="D13467" s="70">
        <v>0</v>
      </c>
      <c r="E13467" s="71">
        <v>44926</v>
      </c>
      <c r="F13467" t="s">
        <v>16577</v>
      </c>
      <c r="G13467" t="s">
        <v>1912</v>
      </c>
      <c r="H13467" t="s">
        <v>16331</v>
      </c>
      <c r="I13467" t="s">
        <v>16331</v>
      </c>
      <c r="J13467" s="40">
        <v>500</v>
      </c>
      <c r="K13467" s="40">
        <v>0</v>
      </c>
    </row>
    <row r="13468" spans="1:11" x14ac:dyDescent="0.35">
      <c r="A13468">
        <v>32088</v>
      </c>
      <c r="B13468" t="s">
        <v>1312</v>
      </c>
      <c r="C13468" s="70">
        <v>0</v>
      </c>
      <c r="D13468" s="70">
        <v>0</v>
      </c>
      <c r="E13468" s="71">
        <v>44926</v>
      </c>
      <c r="F13468" t="s">
        <v>16577</v>
      </c>
      <c r="G13468" t="s">
        <v>1912</v>
      </c>
      <c r="H13468" t="s">
        <v>16331</v>
      </c>
      <c r="I13468" t="s">
        <v>16331</v>
      </c>
      <c r="J13468" s="40">
        <v>500</v>
      </c>
      <c r="K13468" s="40">
        <v>0</v>
      </c>
    </row>
    <row r="13469" spans="1:11" x14ac:dyDescent="0.35">
      <c r="A13469">
        <v>32088</v>
      </c>
      <c r="B13469" t="s">
        <v>1312</v>
      </c>
      <c r="C13469" s="70">
        <v>0</v>
      </c>
      <c r="D13469" s="70">
        <v>0</v>
      </c>
      <c r="E13469" s="71">
        <v>44926</v>
      </c>
      <c r="F13469" t="s">
        <v>16577</v>
      </c>
      <c r="G13469" t="s">
        <v>1912</v>
      </c>
      <c r="H13469" t="s">
        <v>16331</v>
      </c>
      <c r="I13469" t="s">
        <v>16331</v>
      </c>
      <c r="J13469" s="40">
        <v>500</v>
      </c>
      <c r="K13469" s="40">
        <v>0</v>
      </c>
    </row>
    <row r="13470" spans="1:11" x14ac:dyDescent="0.35">
      <c r="A13470">
        <v>32088</v>
      </c>
      <c r="B13470" t="s">
        <v>1312</v>
      </c>
      <c r="C13470" s="70">
        <v>0</v>
      </c>
      <c r="D13470" s="70">
        <v>0</v>
      </c>
      <c r="E13470" s="71">
        <v>44926</v>
      </c>
      <c r="F13470" t="s">
        <v>16577</v>
      </c>
      <c r="G13470" t="s">
        <v>1912</v>
      </c>
      <c r="H13470" t="s">
        <v>16331</v>
      </c>
      <c r="I13470" t="s">
        <v>16331</v>
      </c>
      <c r="J13470" s="40">
        <v>500</v>
      </c>
      <c r="K13470" s="40">
        <v>0</v>
      </c>
    </row>
    <row r="13471" spans="1:11" x14ac:dyDescent="0.35">
      <c r="A13471">
        <v>32088</v>
      </c>
      <c r="B13471" t="s">
        <v>1312</v>
      </c>
      <c r="C13471" s="70">
        <v>0</v>
      </c>
      <c r="D13471" s="70">
        <v>0</v>
      </c>
      <c r="E13471" s="71">
        <v>44926</v>
      </c>
      <c r="F13471" t="s">
        <v>16577</v>
      </c>
      <c r="G13471" t="s">
        <v>1912</v>
      </c>
      <c r="H13471" t="s">
        <v>16331</v>
      </c>
      <c r="I13471" t="s">
        <v>16331</v>
      </c>
      <c r="J13471" s="40">
        <v>500</v>
      </c>
      <c r="K13471" s="40">
        <v>0</v>
      </c>
    </row>
    <row r="13472" spans="1:11" x14ac:dyDescent="0.35">
      <c r="A13472">
        <v>32088</v>
      </c>
      <c r="B13472" t="s">
        <v>1312</v>
      </c>
      <c r="C13472" s="70">
        <v>0</v>
      </c>
      <c r="D13472" s="70">
        <v>0</v>
      </c>
      <c r="E13472" s="71">
        <v>44926</v>
      </c>
      <c r="F13472" t="s">
        <v>16577</v>
      </c>
      <c r="G13472" t="s">
        <v>1912</v>
      </c>
      <c r="H13472" t="s">
        <v>16331</v>
      </c>
      <c r="I13472" t="s">
        <v>16331</v>
      </c>
      <c r="J13472" s="40">
        <v>500</v>
      </c>
      <c r="K13472" s="40">
        <v>0</v>
      </c>
    </row>
    <row r="13473" spans="1:11" x14ac:dyDescent="0.35">
      <c r="A13473">
        <v>32088</v>
      </c>
      <c r="B13473" t="s">
        <v>1312</v>
      </c>
      <c r="C13473" s="70">
        <v>0</v>
      </c>
      <c r="D13473" s="70">
        <v>0</v>
      </c>
      <c r="E13473" s="71">
        <v>44926</v>
      </c>
      <c r="F13473" t="s">
        <v>16577</v>
      </c>
      <c r="G13473" t="s">
        <v>1912</v>
      </c>
      <c r="H13473" t="s">
        <v>16331</v>
      </c>
      <c r="I13473" t="s">
        <v>16331</v>
      </c>
      <c r="J13473" s="40">
        <v>500</v>
      </c>
      <c r="K13473" s="40">
        <v>0</v>
      </c>
    </row>
    <row r="13474" spans="1:11" x14ac:dyDescent="0.35">
      <c r="A13474">
        <v>32088</v>
      </c>
      <c r="B13474" t="s">
        <v>1312</v>
      </c>
      <c r="C13474" s="70">
        <v>0</v>
      </c>
      <c r="D13474" s="70">
        <v>0</v>
      </c>
      <c r="E13474" s="71">
        <v>44926</v>
      </c>
      <c r="F13474" t="s">
        <v>16577</v>
      </c>
      <c r="G13474" t="s">
        <v>1912</v>
      </c>
      <c r="H13474" t="s">
        <v>16331</v>
      </c>
      <c r="I13474" t="s">
        <v>16331</v>
      </c>
      <c r="J13474" s="40">
        <v>500</v>
      </c>
      <c r="K13474" s="40">
        <v>0</v>
      </c>
    </row>
    <row r="13475" spans="1:11" x14ac:dyDescent="0.35">
      <c r="A13475">
        <v>32088</v>
      </c>
      <c r="B13475" t="s">
        <v>1312</v>
      </c>
      <c r="C13475" s="70">
        <v>0</v>
      </c>
      <c r="D13475" s="70">
        <v>0</v>
      </c>
      <c r="E13475" s="71">
        <v>44926</v>
      </c>
      <c r="F13475" t="s">
        <v>16577</v>
      </c>
      <c r="G13475" t="s">
        <v>1912</v>
      </c>
      <c r="H13475" t="s">
        <v>16331</v>
      </c>
      <c r="I13475" t="s">
        <v>16331</v>
      </c>
      <c r="J13475" s="40">
        <v>500</v>
      </c>
      <c r="K13475" s="40">
        <v>0</v>
      </c>
    </row>
    <row r="13476" spans="1:11" x14ac:dyDescent="0.35">
      <c r="A13476">
        <v>32088</v>
      </c>
      <c r="B13476" t="s">
        <v>1312</v>
      </c>
      <c r="C13476" s="70">
        <v>0</v>
      </c>
      <c r="D13476" s="70">
        <v>0</v>
      </c>
      <c r="E13476" s="71">
        <v>44926</v>
      </c>
      <c r="F13476" t="s">
        <v>16577</v>
      </c>
      <c r="G13476" t="s">
        <v>1912</v>
      </c>
      <c r="H13476" t="s">
        <v>16331</v>
      </c>
      <c r="I13476" t="s">
        <v>16331</v>
      </c>
      <c r="J13476" s="40">
        <v>500</v>
      </c>
      <c r="K13476" s="40">
        <v>0</v>
      </c>
    </row>
    <row r="13477" spans="1:11" x14ac:dyDescent="0.35">
      <c r="A13477">
        <v>32088</v>
      </c>
      <c r="B13477" t="s">
        <v>1312</v>
      </c>
      <c r="C13477" s="70">
        <v>0</v>
      </c>
      <c r="D13477" s="70">
        <v>0</v>
      </c>
      <c r="E13477" s="71">
        <v>44926</v>
      </c>
      <c r="F13477" t="s">
        <v>16577</v>
      </c>
      <c r="G13477" t="s">
        <v>1912</v>
      </c>
      <c r="H13477" t="s">
        <v>16331</v>
      </c>
      <c r="I13477" t="s">
        <v>16331</v>
      </c>
      <c r="J13477" s="40">
        <v>500</v>
      </c>
      <c r="K13477" s="40">
        <v>0</v>
      </c>
    </row>
    <row r="13478" spans="1:11" x14ac:dyDescent="0.35">
      <c r="A13478">
        <v>32088</v>
      </c>
      <c r="B13478" t="s">
        <v>1312</v>
      </c>
      <c r="C13478" s="70">
        <v>0</v>
      </c>
      <c r="D13478" s="70">
        <v>0</v>
      </c>
      <c r="E13478" s="71">
        <v>44926</v>
      </c>
      <c r="F13478" t="s">
        <v>16577</v>
      </c>
      <c r="G13478" t="s">
        <v>1912</v>
      </c>
      <c r="H13478" t="s">
        <v>16331</v>
      </c>
      <c r="I13478" t="s">
        <v>16331</v>
      </c>
      <c r="J13478" s="40">
        <v>500</v>
      </c>
      <c r="K13478" s="40">
        <v>0</v>
      </c>
    </row>
    <row r="13479" spans="1:11" x14ac:dyDescent="0.35">
      <c r="A13479">
        <v>32088</v>
      </c>
      <c r="B13479" t="s">
        <v>1312</v>
      </c>
      <c r="C13479" s="70">
        <v>0</v>
      </c>
      <c r="D13479" s="70">
        <v>0</v>
      </c>
      <c r="E13479" s="71">
        <v>44926</v>
      </c>
      <c r="F13479" t="s">
        <v>16577</v>
      </c>
      <c r="G13479" t="s">
        <v>1912</v>
      </c>
      <c r="H13479" t="s">
        <v>16331</v>
      </c>
      <c r="I13479" t="s">
        <v>16331</v>
      </c>
      <c r="J13479" s="40">
        <v>500</v>
      </c>
      <c r="K13479" s="40">
        <v>0</v>
      </c>
    </row>
    <row r="13480" spans="1:11" x14ac:dyDescent="0.35">
      <c r="A13480">
        <v>32088</v>
      </c>
      <c r="B13480" t="s">
        <v>1312</v>
      </c>
      <c r="C13480" s="70">
        <v>0</v>
      </c>
      <c r="D13480" s="70">
        <v>0</v>
      </c>
      <c r="E13480" s="71">
        <v>44926</v>
      </c>
      <c r="F13480" t="s">
        <v>16577</v>
      </c>
      <c r="G13480" t="s">
        <v>1912</v>
      </c>
      <c r="H13480" t="s">
        <v>16331</v>
      </c>
      <c r="I13480" t="s">
        <v>16331</v>
      </c>
      <c r="J13480" s="40">
        <v>500</v>
      </c>
      <c r="K13480" s="40">
        <v>0</v>
      </c>
    </row>
    <row r="13481" spans="1:11" x14ac:dyDescent="0.35">
      <c r="A13481">
        <v>32088</v>
      </c>
      <c r="B13481" t="s">
        <v>1312</v>
      </c>
      <c r="C13481" s="70">
        <v>0</v>
      </c>
      <c r="D13481" s="70">
        <v>0</v>
      </c>
      <c r="E13481" s="71">
        <v>44926</v>
      </c>
      <c r="F13481" t="s">
        <v>16577</v>
      </c>
      <c r="G13481" t="s">
        <v>1912</v>
      </c>
      <c r="H13481" t="s">
        <v>16331</v>
      </c>
      <c r="I13481" t="s">
        <v>16331</v>
      </c>
      <c r="J13481" s="40">
        <v>500</v>
      </c>
      <c r="K13481" s="40">
        <v>0</v>
      </c>
    </row>
    <row r="13482" spans="1:11" x14ac:dyDescent="0.35">
      <c r="A13482">
        <v>32088</v>
      </c>
      <c r="B13482" t="s">
        <v>1312</v>
      </c>
      <c r="C13482" s="70">
        <v>0</v>
      </c>
      <c r="D13482" s="70">
        <v>0</v>
      </c>
      <c r="E13482" s="71">
        <v>44926</v>
      </c>
      <c r="F13482" t="s">
        <v>16577</v>
      </c>
      <c r="G13482" t="s">
        <v>1912</v>
      </c>
      <c r="H13482" t="s">
        <v>16331</v>
      </c>
      <c r="I13482" t="s">
        <v>16331</v>
      </c>
      <c r="J13482" s="40">
        <v>500</v>
      </c>
      <c r="K13482" s="40">
        <v>0</v>
      </c>
    </row>
    <row r="13483" spans="1:11" x14ac:dyDescent="0.35">
      <c r="A13483">
        <v>32088</v>
      </c>
      <c r="B13483" t="s">
        <v>1312</v>
      </c>
      <c r="C13483" s="70">
        <v>0</v>
      </c>
      <c r="D13483" s="70">
        <v>0</v>
      </c>
      <c r="E13483" s="71">
        <v>44926</v>
      </c>
      <c r="F13483" t="s">
        <v>16577</v>
      </c>
      <c r="G13483" t="s">
        <v>1912</v>
      </c>
      <c r="H13483" t="s">
        <v>16331</v>
      </c>
      <c r="I13483" t="s">
        <v>16331</v>
      </c>
      <c r="J13483" s="40">
        <v>500</v>
      </c>
      <c r="K13483" s="40">
        <v>0</v>
      </c>
    </row>
    <row r="13484" spans="1:11" x14ac:dyDescent="0.35">
      <c r="A13484">
        <v>32088</v>
      </c>
      <c r="B13484" t="s">
        <v>1312</v>
      </c>
      <c r="C13484" s="70">
        <v>0</v>
      </c>
      <c r="D13484" s="70">
        <v>0</v>
      </c>
      <c r="E13484" s="71">
        <v>44926</v>
      </c>
      <c r="F13484" t="s">
        <v>16577</v>
      </c>
      <c r="G13484" t="s">
        <v>1912</v>
      </c>
      <c r="H13484" t="s">
        <v>16331</v>
      </c>
      <c r="I13484" t="s">
        <v>16331</v>
      </c>
      <c r="J13484" s="40">
        <v>500</v>
      </c>
      <c r="K13484" s="40">
        <v>0</v>
      </c>
    </row>
    <row r="13485" spans="1:11" x14ac:dyDescent="0.35">
      <c r="A13485">
        <v>32088</v>
      </c>
      <c r="B13485" t="s">
        <v>1312</v>
      </c>
      <c r="C13485" s="70">
        <v>0</v>
      </c>
      <c r="D13485" s="70">
        <v>0</v>
      </c>
      <c r="E13485" s="71">
        <v>44926</v>
      </c>
      <c r="F13485" t="s">
        <v>16577</v>
      </c>
      <c r="G13485" t="s">
        <v>1912</v>
      </c>
      <c r="H13485" t="s">
        <v>16331</v>
      </c>
      <c r="I13485" t="s">
        <v>16331</v>
      </c>
      <c r="J13485" s="40">
        <v>500</v>
      </c>
      <c r="K13485" s="40">
        <v>0</v>
      </c>
    </row>
    <row r="13486" spans="1:11" x14ac:dyDescent="0.35">
      <c r="A13486">
        <v>32088</v>
      </c>
      <c r="B13486" t="s">
        <v>1312</v>
      </c>
      <c r="C13486" s="70">
        <v>0</v>
      </c>
      <c r="D13486" s="70">
        <v>0</v>
      </c>
      <c r="E13486" s="71">
        <v>44926</v>
      </c>
      <c r="F13486" t="s">
        <v>16577</v>
      </c>
      <c r="G13486" t="s">
        <v>1912</v>
      </c>
      <c r="H13486" t="s">
        <v>16331</v>
      </c>
      <c r="I13486" t="s">
        <v>16331</v>
      </c>
      <c r="J13486" s="40">
        <v>500</v>
      </c>
      <c r="K13486" s="40">
        <v>0</v>
      </c>
    </row>
    <row r="13487" spans="1:11" x14ac:dyDescent="0.35">
      <c r="A13487">
        <v>32088</v>
      </c>
      <c r="B13487" t="s">
        <v>1312</v>
      </c>
      <c r="C13487" s="70">
        <v>0</v>
      </c>
      <c r="D13487" s="70">
        <v>0</v>
      </c>
      <c r="E13487" s="71">
        <v>44926</v>
      </c>
      <c r="F13487" t="s">
        <v>2520</v>
      </c>
      <c r="G13487" t="s">
        <v>2142</v>
      </c>
      <c r="H13487" t="s">
        <v>2512</v>
      </c>
      <c r="I13487" t="s">
        <v>2511</v>
      </c>
      <c r="J13487" s="40">
        <v>0</v>
      </c>
      <c r="K13487" s="40">
        <v>19390.07</v>
      </c>
    </row>
    <row r="13488" spans="1:11" x14ac:dyDescent="0.35">
      <c r="A13488">
        <v>32088</v>
      </c>
      <c r="B13488" t="s">
        <v>1312</v>
      </c>
      <c r="C13488" s="70">
        <v>0</v>
      </c>
      <c r="D13488" s="70">
        <v>0</v>
      </c>
      <c r="E13488" s="71">
        <v>44926</v>
      </c>
      <c r="F13488" t="s">
        <v>3834</v>
      </c>
      <c r="G13488" t="s">
        <v>2247</v>
      </c>
      <c r="H13488" t="s">
        <v>1911</v>
      </c>
      <c r="I13488" t="s">
        <v>1911</v>
      </c>
      <c r="J13488" s="40">
        <v>0</v>
      </c>
      <c r="K13488" s="40">
        <v>0</v>
      </c>
    </row>
    <row r="13489" spans="1:11" x14ac:dyDescent="0.35">
      <c r="A13489">
        <v>32088</v>
      </c>
      <c r="B13489" t="s">
        <v>1312</v>
      </c>
      <c r="C13489" s="70">
        <v>0</v>
      </c>
      <c r="D13489" s="70">
        <v>0</v>
      </c>
      <c r="E13489" s="71">
        <v>44926</v>
      </c>
      <c r="F13489" t="s">
        <v>2519</v>
      </c>
      <c r="G13489" t="s">
        <v>1907</v>
      </c>
      <c r="I13489" t="s">
        <v>2518</v>
      </c>
      <c r="J13489" s="40">
        <v>0</v>
      </c>
      <c r="K13489" s="40">
        <v>186.03</v>
      </c>
    </row>
    <row r="13490" spans="1:11" x14ac:dyDescent="0.35">
      <c r="A13490">
        <v>32088</v>
      </c>
      <c r="B13490" t="s">
        <v>1312</v>
      </c>
      <c r="C13490" s="70">
        <v>0</v>
      </c>
      <c r="D13490" s="70">
        <v>0</v>
      </c>
      <c r="E13490" s="71">
        <v>44926</v>
      </c>
      <c r="F13490" t="s">
        <v>2517</v>
      </c>
      <c r="G13490" t="s">
        <v>1907</v>
      </c>
      <c r="H13490" t="s">
        <v>2516</v>
      </c>
      <c r="I13490" t="s">
        <v>2516</v>
      </c>
      <c r="J13490" s="40">
        <v>0</v>
      </c>
      <c r="K13490" s="40">
        <v>41.24</v>
      </c>
    </row>
    <row r="13491" spans="1:11" x14ac:dyDescent="0.35">
      <c r="A13491">
        <v>32088</v>
      </c>
      <c r="B13491" t="s">
        <v>1312</v>
      </c>
      <c r="C13491" s="70">
        <v>0</v>
      </c>
      <c r="D13491" s="70">
        <v>0</v>
      </c>
      <c r="E13491" s="71">
        <v>44926</v>
      </c>
      <c r="F13491" t="s">
        <v>2515</v>
      </c>
      <c r="G13491" t="s">
        <v>1907</v>
      </c>
      <c r="H13491" t="s">
        <v>2514</v>
      </c>
      <c r="I13491" t="s">
        <v>2514</v>
      </c>
      <c r="J13491" s="40">
        <v>0</v>
      </c>
      <c r="K13491" s="40">
        <v>96.86</v>
      </c>
    </row>
    <row r="13492" spans="1:11" x14ac:dyDescent="0.35">
      <c r="A13492">
        <v>32088</v>
      </c>
      <c r="B13492" t="s">
        <v>1312</v>
      </c>
      <c r="C13492" s="70">
        <v>0</v>
      </c>
      <c r="D13492" s="70">
        <v>0</v>
      </c>
      <c r="E13492" s="71">
        <v>44926</v>
      </c>
      <c r="F13492" t="s">
        <v>2513</v>
      </c>
      <c r="G13492" t="s">
        <v>1907</v>
      </c>
      <c r="H13492" t="s">
        <v>2512</v>
      </c>
      <c r="I13492" t="s">
        <v>2511</v>
      </c>
      <c r="J13492" s="40">
        <v>0</v>
      </c>
      <c r="K13492" s="40">
        <v>109.93</v>
      </c>
    </row>
    <row r="13493" spans="1:11" x14ac:dyDescent="0.35">
      <c r="A13493">
        <v>32088</v>
      </c>
      <c r="B13493" t="s">
        <v>1312</v>
      </c>
      <c r="C13493" s="70">
        <v>0</v>
      </c>
      <c r="D13493" s="70">
        <v>0</v>
      </c>
      <c r="E13493" s="71">
        <v>44926</v>
      </c>
      <c r="F13493" t="s">
        <v>16576</v>
      </c>
      <c r="G13493" t="s">
        <v>1907</v>
      </c>
      <c r="H13493" t="s">
        <v>4965</v>
      </c>
      <c r="I13493" t="s">
        <v>4965</v>
      </c>
      <c r="J13493" s="40">
        <v>0</v>
      </c>
      <c r="K13493" s="40">
        <v>2500</v>
      </c>
    </row>
    <row r="13494" spans="1:11" x14ac:dyDescent="0.35">
      <c r="A13494">
        <v>32088</v>
      </c>
      <c r="B13494" t="s">
        <v>1312</v>
      </c>
      <c r="C13494" s="70">
        <v>0</v>
      </c>
      <c r="D13494" s="70">
        <v>0</v>
      </c>
      <c r="E13494" s="71">
        <v>44926</v>
      </c>
      <c r="F13494" t="s">
        <v>3528</v>
      </c>
      <c r="G13494" t="s">
        <v>2247</v>
      </c>
      <c r="H13494" t="s">
        <v>1911</v>
      </c>
      <c r="I13494" t="s">
        <v>1911</v>
      </c>
      <c r="J13494" s="40">
        <v>0</v>
      </c>
      <c r="K13494" s="40">
        <v>0</v>
      </c>
    </row>
    <row r="13495" spans="1:11" x14ac:dyDescent="0.35">
      <c r="A13495">
        <v>32089</v>
      </c>
      <c r="B13495" t="s">
        <v>16572</v>
      </c>
      <c r="C13495" s="70">
        <v>0</v>
      </c>
      <c r="D13495" s="70">
        <v>0</v>
      </c>
      <c r="E13495" s="71">
        <v>44829</v>
      </c>
      <c r="F13495" t="s">
        <v>16575</v>
      </c>
      <c r="G13495" t="s">
        <v>15843</v>
      </c>
      <c r="H13495" t="s">
        <v>16574</v>
      </c>
      <c r="I13495" t="s">
        <v>16573</v>
      </c>
      <c r="J13495" s="40">
        <v>69247.64</v>
      </c>
      <c r="K13495" s="40">
        <v>0</v>
      </c>
    </row>
    <row r="13496" spans="1:11" x14ac:dyDescent="0.35">
      <c r="A13496">
        <v>32089</v>
      </c>
      <c r="B13496" t="s">
        <v>16572</v>
      </c>
      <c r="C13496" s="70">
        <v>0</v>
      </c>
      <c r="D13496" s="70">
        <v>0</v>
      </c>
      <c r="E13496" s="71">
        <v>44832</v>
      </c>
      <c r="F13496" t="s">
        <v>16063</v>
      </c>
      <c r="G13496" t="s">
        <v>2142</v>
      </c>
      <c r="H13496" t="s">
        <v>13917</v>
      </c>
      <c r="I13496" t="s">
        <v>13916</v>
      </c>
      <c r="J13496" s="40">
        <v>0</v>
      </c>
      <c r="K13496" s="40">
        <v>68327.210000000006</v>
      </c>
    </row>
    <row r="13497" spans="1:11" x14ac:dyDescent="0.35">
      <c r="A13497">
        <v>32089</v>
      </c>
      <c r="B13497" t="s">
        <v>16572</v>
      </c>
      <c r="C13497" s="70">
        <v>0</v>
      </c>
      <c r="D13497" s="70">
        <v>0</v>
      </c>
      <c r="E13497" s="71">
        <v>44834</v>
      </c>
      <c r="F13497" t="s">
        <v>4694</v>
      </c>
      <c r="G13497" t="s">
        <v>2247</v>
      </c>
      <c r="H13497" t="s">
        <v>2262</v>
      </c>
      <c r="J13497" s="40">
        <v>0</v>
      </c>
      <c r="K13497" s="40">
        <v>920.43</v>
      </c>
    </row>
    <row r="13498" spans="1:11" x14ac:dyDescent="0.35">
      <c r="A13498">
        <v>32090</v>
      </c>
      <c r="B13498" t="s">
        <v>191</v>
      </c>
      <c r="C13498" s="70">
        <v>0</v>
      </c>
      <c r="D13498" s="70">
        <v>0</v>
      </c>
      <c r="E13498" s="71">
        <v>44826</v>
      </c>
      <c r="F13498" t="s">
        <v>12904</v>
      </c>
      <c r="G13498" t="s">
        <v>2142</v>
      </c>
      <c r="H13498" t="s">
        <v>12903</v>
      </c>
      <c r="I13498" t="s">
        <v>12902</v>
      </c>
      <c r="J13498" s="40">
        <v>0</v>
      </c>
      <c r="K13498" s="40">
        <v>10.1</v>
      </c>
    </row>
    <row r="13499" spans="1:11" x14ac:dyDescent="0.35">
      <c r="A13499">
        <v>32090</v>
      </c>
      <c r="B13499" t="s">
        <v>191</v>
      </c>
      <c r="C13499" s="70">
        <v>0</v>
      </c>
      <c r="D13499" s="70">
        <v>0</v>
      </c>
      <c r="E13499" s="71">
        <v>44826</v>
      </c>
      <c r="F13499" t="s">
        <v>12901</v>
      </c>
      <c r="G13499" t="s">
        <v>2142</v>
      </c>
      <c r="H13499" t="s">
        <v>12900</v>
      </c>
      <c r="I13499" t="s">
        <v>12899</v>
      </c>
      <c r="J13499" s="40">
        <v>0</v>
      </c>
      <c r="K13499" s="40">
        <v>10.1</v>
      </c>
    </row>
    <row r="13500" spans="1:11" x14ac:dyDescent="0.35">
      <c r="A13500">
        <v>32090</v>
      </c>
      <c r="B13500" t="s">
        <v>191</v>
      </c>
      <c r="C13500" s="70">
        <v>0</v>
      </c>
      <c r="D13500" s="70">
        <v>0</v>
      </c>
      <c r="E13500" s="71">
        <v>44826</v>
      </c>
      <c r="F13500" t="s">
        <v>12898</v>
      </c>
      <c r="G13500" t="s">
        <v>2142</v>
      </c>
      <c r="H13500" t="s">
        <v>12897</v>
      </c>
      <c r="I13500" t="s">
        <v>12896</v>
      </c>
      <c r="J13500" s="40">
        <v>0</v>
      </c>
      <c r="K13500" s="40">
        <v>10.1</v>
      </c>
    </row>
    <row r="13501" spans="1:11" x14ac:dyDescent="0.35">
      <c r="A13501">
        <v>32090</v>
      </c>
      <c r="B13501" t="s">
        <v>191</v>
      </c>
      <c r="C13501" s="70">
        <v>0</v>
      </c>
      <c r="D13501" s="70">
        <v>0</v>
      </c>
      <c r="E13501" s="71">
        <v>44826</v>
      </c>
      <c r="F13501" t="s">
        <v>12895</v>
      </c>
      <c r="G13501" t="s">
        <v>2142</v>
      </c>
      <c r="H13501" t="s">
        <v>12894</v>
      </c>
      <c r="I13501" t="s">
        <v>12893</v>
      </c>
      <c r="J13501" s="40">
        <v>0</v>
      </c>
      <c r="K13501" s="40">
        <v>20.21</v>
      </c>
    </row>
    <row r="13502" spans="1:11" x14ac:dyDescent="0.35">
      <c r="A13502">
        <v>32090</v>
      </c>
      <c r="B13502" t="s">
        <v>191</v>
      </c>
      <c r="C13502" s="70">
        <v>0</v>
      </c>
      <c r="D13502" s="70">
        <v>0</v>
      </c>
      <c r="E13502" s="71">
        <v>44826</v>
      </c>
      <c r="F13502" t="s">
        <v>12892</v>
      </c>
      <c r="G13502" t="s">
        <v>2142</v>
      </c>
      <c r="H13502" t="s">
        <v>12891</v>
      </c>
      <c r="I13502" t="s">
        <v>12890</v>
      </c>
      <c r="J13502" s="40">
        <v>0</v>
      </c>
      <c r="K13502" s="40">
        <v>10.1</v>
      </c>
    </row>
    <row r="13503" spans="1:11" x14ac:dyDescent="0.35">
      <c r="A13503">
        <v>32090</v>
      </c>
      <c r="B13503" t="s">
        <v>191</v>
      </c>
      <c r="C13503" s="70">
        <v>0</v>
      </c>
      <c r="D13503" s="70">
        <v>0</v>
      </c>
      <c r="E13503" s="71">
        <v>44826</v>
      </c>
      <c r="F13503" t="s">
        <v>12889</v>
      </c>
      <c r="G13503" t="s">
        <v>2142</v>
      </c>
      <c r="H13503" t="s">
        <v>12888</v>
      </c>
      <c r="I13503" t="s">
        <v>12887</v>
      </c>
      <c r="J13503" s="40">
        <v>0</v>
      </c>
      <c r="K13503" s="40">
        <v>10.1</v>
      </c>
    </row>
    <row r="13504" spans="1:11" x14ac:dyDescent="0.35">
      <c r="A13504">
        <v>32090</v>
      </c>
      <c r="B13504" t="s">
        <v>191</v>
      </c>
      <c r="C13504" s="70">
        <v>0</v>
      </c>
      <c r="D13504" s="70">
        <v>0</v>
      </c>
      <c r="E13504" s="71">
        <v>44826</v>
      </c>
      <c r="F13504" t="s">
        <v>12886</v>
      </c>
      <c r="G13504" t="s">
        <v>2142</v>
      </c>
      <c r="H13504" t="s">
        <v>12885</v>
      </c>
      <c r="I13504" t="s">
        <v>12884</v>
      </c>
      <c r="J13504" s="40">
        <v>0</v>
      </c>
      <c r="K13504" s="40">
        <v>10.1</v>
      </c>
    </row>
    <row r="13505" spans="1:11" x14ac:dyDescent="0.35">
      <c r="A13505">
        <v>32090</v>
      </c>
      <c r="B13505" t="s">
        <v>191</v>
      </c>
      <c r="C13505" s="70">
        <v>0</v>
      </c>
      <c r="D13505" s="70">
        <v>0</v>
      </c>
      <c r="E13505" s="71">
        <v>44826</v>
      </c>
      <c r="F13505" t="s">
        <v>12883</v>
      </c>
      <c r="G13505" t="s">
        <v>2142</v>
      </c>
      <c r="H13505" t="s">
        <v>12882</v>
      </c>
      <c r="I13505" t="s">
        <v>12881</v>
      </c>
      <c r="J13505" s="40">
        <v>0</v>
      </c>
      <c r="K13505" s="40">
        <v>103.18</v>
      </c>
    </row>
    <row r="13506" spans="1:11" x14ac:dyDescent="0.35">
      <c r="A13506">
        <v>32090</v>
      </c>
      <c r="B13506" t="s">
        <v>191</v>
      </c>
      <c r="C13506" s="70">
        <v>0</v>
      </c>
      <c r="D13506" s="70">
        <v>0</v>
      </c>
      <c r="E13506" s="71">
        <v>44834</v>
      </c>
      <c r="F13506" t="s">
        <v>8252</v>
      </c>
      <c r="G13506" t="s">
        <v>1912</v>
      </c>
      <c r="I13506" t="s">
        <v>8251</v>
      </c>
      <c r="J13506" s="40">
        <v>9.91</v>
      </c>
      <c r="K13506" s="40">
        <v>0</v>
      </c>
    </row>
    <row r="13507" spans="1:11" x14ac:dyDescent="0.35">
      <c r="A13507">
        <v>32090</v>
      </c>
      <c r="B13507" t="s">
        <v>191</v>
      </c>
      <c r="C13507" s="70">
        <v>0</v>
      </c>
      <c r="D13507" s="70">
        <v>0</v>
      </c>
      <c r="E13507" s="71">
        <v>44834</v>
      </c>
      <c r="F13507" t="s">
        <v>8252</v>
      </c>
      <c r="G13507" t="s">
        <v>1912</v>
      </c>
      <c r="I13507" t="s">
        <v>8251</v>
      </c>
      <c r="J13507" s="40">
        <v>9.91</v>
      </c>
      <c r="K13507" s="40">
        <v>0</v>
      </c>
    </row>
    <row r="13508" spans="1:11" x14ac:dyDescent="0.35">
      <c r="A13508">
        <v>32090</v>
      </c>
      <c r="B13508" t="s">
        <v>191</v>
      </c>
      <c r="C13508" s="70">
        <v>0</v>
      </c>
      <c r="D13508" s="70">
        <v>0</v>
      </c>
      <c r="E13508" s="71">
        <v>44834</v>
      </c>
      <c r="F13508" t="s">
        <v>8252</v>
      </c>
      <c r="G13508" t="s">
        <v>1912</v>
      </c>
      <c r="I13508" t="s">
        <v>8251</v>
      </c>
      <c r="J13508" s="40">
        <v>19.809999999999999</v>
      </c>
      <c r="K13508" s="40">
        <v>0</v>
      </c>
    </row>
    <row r="13509" spans="1:11" x14ac:dyDescent="0.35">
      <c r="A13509">
        <v>32090</v>
      </c>
      <c r="B13509" t="s">
        <v>191</v>
      </c>
      <c r="C13509" s="70">
        <v>0</v>
      </c>
      <c r="D13509" s="70">
        <v>0</v>
      </c>
      <c r="E13509" s="71">
        <v>44834</v>
      </c>
      <c r="F13509" t="s">
        <v>8252</v>
      </c>
      <c r="G13509" t="s">
        <v>1912</v>
      </c>
      <c r="I13509" t="s">
        <v>8251</v>
      </c>
      <c r="J13509" s="40">
        <v>9.91</v>
      </c>
      <c r="K13509" s="40">
        <v>0</v>
      </c>
    </row>
    <row r="13510" spans="1:11" x14ac:dyDescent="0.35">
      <c r="A13510">
        <v>32090</v>
      </c>
      <c r="B13510" t="s">
        <v>191</v>
      </c>
      <c r="C13510" s="70">
        <v>0</v>
      </c>
      <c r="D13510" s="70">
        <v>0</v>
      </c>
      <c r="E13510" s="71">
        <v>44834</v>
      </c>
      <c r="F13510" t="s">
        <v>8252</v>
      </c>
      <c r="G13510" t="s">
        <v>1912</v>
      </c>
      <c r="I13510" t="s">
        <v>8251</v>
      </c>
      <c r="J13510" s="40">
        <v>9.91</v>
      </c>
      <c r="K13510" s="40">
        <v>0</v>
      </c>
    </row>
    <row r="13511" spans="1:11" x14ac:dyDescent="0.35">
      <c r="A13511">
        <v>32090</v>
      </c>
      <c r="B13511" t="s">
        <v>191</v>
      </c>
      <c r="C13511" s="70">
        <v>0</v>
      </c>
      <c r="D13511" s="70">
        <v>0</v>
      </c>
      <c r="E13511" s="71">
        <v>44834</v>
      </c>
      <c r="F13511" t="s">
        <v>8252</v>
      </c>
      <c r="G13511" t="s">
        <v>1912</v>
      </c>
      <c r="I13511" t="s">
        <v>8251</v>
      </c>
      <c r="J13511" s="40">
        <v>9.91</v>
      </c>
      <c r="K13511" s="40">
        <v>0</v>
      </c>
    </row>
    <row r="13512" spans="1:11" x14ac:dyDescent="0.35">
      <c r="A13512">
        <v>32090</v>
      </c>
      <c r="B13512" t="s">
        <v>191</v>
      </c>
      <c r="C13512" s="70">
        <v>0</v>
      </c>
      <c r="D13512" s="70">
        <v>0</v>
      </c>
      <c r="E13512" s="71">
        <v>44834</v>
      </c>
      <c r="F13512" t="s">
        <v>8252</v>
      </c>
      <c r="G13512" t="s">
        <v>1912</v>
      </c>
      <c r="I13512" t="s">
        <v>8251</v>
      </c>
      <c r="J13512" s="40">
        <v>101.17</v>
      </c>
      <c r="K13512" s="40">
        <v>0</v>
      </c>
    </row>
    <row r="13513" spans="1:11" x14ac:dyDescent="0.35">
      <c r="A13513">
        <v>32090</v>
      </c>
      <c r="B13513" t="s">
        <v>191</v>
      </c>
      <c r="C13513" s="70">
        <v>0</v>
      </c>
      <c r="D13513" s="70">
        <v>0</v>
      </c>
      <c r="E13513" s="71">
        <v>44834</v>
      </c>
      <c r="F13513" t="s">
        <v>8252</v>
      </c>
      <c r="G13513" t="s">
        <v>1912</v>
      </c>
      <c r="I13513" t="s">
        <v>8251</v>
      </c>
      <c r="J13513" s="40">
        <v>9.91</v>
      </c>
      <c r="K13513" s="40">
        <v>0</v>
      </c>
    </row>
    <row r="13514" spans="1:11" x14ac:dyDescent="0.35">
      <c r="A13514">
        <v>32090</v>
      </c>
      <c r="B13514" t="s">
        <v>191</v>
      </c>
      <c r="C13514" s="70">
        <v>0</v>
      </c>
      <c r="D13514" s="70">
        <v>0</v>
      </c>
      <c r="E13514" s="71">
        <v>44834</v>
      </c>
      <c r="F13514" t="s">
        <v>4693</v>
      </c>
      <c r="G13514" t="s">
        <v>2247</v>
      </c>
      <c r="H13514" t="s">
        <v>2262</v>
      </c>
      <c r="J13514" s="40">
        <v>3.55</v>
      </c>
      <c r="K13514" s="40">
        <v>0</v>
      </c>
    </row>
    <row r="13515" spans="1:11" x14ac:dyDescent="0.35">
      <c r="A13515">
        <v>32090</v>
      </c>
      <c r="B13515" t="s">
        <v>191</v>
      </c>
      <c r="C13515" s="70">
        <v>0</v>
      </c>
      <c r="D13515" s="70">
        <v>0</v>
      </c>
      <c r="E13515" s="71">
        <v>44865</v>
      </c>
      <c r="F13515" t="s">
        <v>8249</v>
      </c>
      <c r="G13515" t="s">
        <v>1912</v>
      </c>
      <c r="H13515" t="s">
        <v>2516</v>
      </c>
      <c r="I13515" t="s">
        <v>2516</v>
      </c>
      <c r="J13515" s="40">
        <v>9.94</v>
      </c>
      <c r="K13515" s="40">
        <v>0</v>
      </c>
    </row>
    <row r="13516" spans="1:11" x14ac:dyDescent="0.35">
      <c r="A13516">
        <v>32090</v>
      </c>
      <c r="B13516" t="s">
        <v>191</v>
      </c>
      <c r="C13516" s="70">
        <v>0</v>
      </c>
      <c r="D13516" s="70">
        <v>0</v>
      </c>
      <c r="E13516" s="71">
        <v>44865</v>
      </c>
      <c r="F13516" t="s">
        <v>8249</v>
      </c>
      <c r="G13516" t="s">
        <v>1912</v>
      </c>
      <c r="H13516" t="s">
        <v>2516</v>
      </c>
      <c r="I13516" t="s">
        <v>2516</v>
      </c>
      <c r="J13516" s="40">
        <v>25.11</v>
      </c>
      <c r="K13516" s="40">
        <v>0</v>
      </c>
    </row>
    <row r="13517" spans="1:11" x14ac:dyDescent="0.35">
      <c r="A13517">
        <v>32090</v>
      </c>
      <c r="B13517" t="s">
        <v>191</v>
      </c>
      <c r="C13517" s="70">
        <v>0</v>
      </c>
      <c r="D13517" s="70">
        <v>0</v>
      </c>
      <c r="E13517" s="71">
        <v>44895</v>
      </c>
      <c r="F13517" t="s">
        <v>3989</v>
      </c>
      <c r="G13517" t="s">
        <v>2247</v>
      </c>
      <c r="H13517" t="s">
        <v>1916</v>
      </c>
      <c r="I13517" t="s">
        <v>1916</v>
      </c>
      <c r="J13517" s="40">
        <v>0.91</v>
      </c>
      <c r="K13517" s="40">
        <v>0</v>
      </c>
    </row>
    <row r="13518" spans="1:11" x14ac:dyDescent="0.35">
      <c r="A13518">
        <v>32090</v>
      </c>
      <c r="B13518" t="s">
        <v>191</v>
      </c>
      <c r="C13518" s="70">
        <v>0</v>
      </c>
      <c r="D13518" s="70">
        <v>0</v>
      </c>
      <c r="E13518" s="71">
        <v>44926</v>
      </c>
      <c r="F13518" t="s">
        <v>3641</v>
      </c>
      <c r="G13518" t="s">
        <v>2247</v>
      </c>
      <c r="H13518" t="s">
        <v>1911</v>
      </c>
      <c r="I13518" t="s">
        <v>1911</v>
      </c>
      <c r="J13518" s="40">
        <v>0</v>
      </c>
      <c r="K13518" s="40">
        <v>0.8</v>
      </c>
    </row>
    <row r="13519" spans="1:11" x14ac:dyDescent="0.35">
      <c r="A13519">
        <v>32091</v>
      </c>
      <c r="B13519" t="s">
        <v>16568</v>
      </c>
      <c r="C13519" s="70">
        <v>0</v>
      </c>
      <c r="D13519" s="70">
        <v>0</v>
      </c>
      <c r="E13519" s="71">
        <v>44810</v>
      </c>
      <c r="F13519" t="s">
        <v>16072</v>
      </c>
      <c r="G13519" t="s">
        <v>2142</v>
      </c>
      <c r="H13519" t="s">
        <v>14625</v>
      </c>
      <c r="I13519" t="s">
        <v>14624</v>
      </c>
      <c r="J13519" s="40">
        <v>0</v>
      </c>
      <c r="K13519" s="40">
        <v>1354.66</v>
      </c>
    </row>
    <row r="13520" spans="1:11" x14ac:dyDescent="0.35">
      <c r="A13520">
        <v>32091</v>
      </c>
      <c r="B13520" t="s">
        <v>16568</v>
      </c>
      <c r="C13520" s="70">
        <v>0</v>
      </c>
      <c r="D13520" s="70">
        <v>0</v>
      </c>
      <c r="E13520" s="71">
        <v>44834</v>
      </c>
      <c r="F13520" t="s">
        <v>4835</v>
      </c>
      <c r="G13520" t="s">
        <v>2247</v>
      </c>
      <c r="H13520" t="s">
        <v>2262</v>
      </c>
      <c r="J13520" s="40">
        <v>0</v>
      </c>
      <c r="K13520" s="40">
        <v>9.94</v>
      </c>
    </row>
    <row r="13521" spans="1:11" x14ac:dyDescent="0.35">
      <c r="A13521">
        <v>32091</v>
      </c>
      <c r="B13521" t="s">
        <v>16568</v>
      </c>
      <c r="C13521" s="70">
        <v>0</v>
      </c>
      <c r="D13521" s="70">
        <v>0</v>
      </c>
      <c r="E13521" s="71">
        <v>44841</v>
      </c>
      <c r="F13521" t="s">
        <v>16571</v>
      </c>
      <c r="G13521" t="s">
        <v>15843</v>
      </c>
      <c r="H13521" t="s">
        <v>16570</v>
      </c>
      <c r="I13521" t="s">
        <v>16569</v>
      </c>
      <c r="J13521" s="40">
        <v>1371.57</v>
      </c>
      <c r="K13521" s="40">
        <v>0</v>
      </c>
    </row>
    <row r="13522" spans="1:11" x14ac:dyDescent="0.35">
      <c r="A13522">
        <v>32091</v>
      </c>
      <c r="B13522" t="s">
        <v>16568</v>
      </c>
      <c r="C13522" s="70">
        <v>0</v>
      </c>
      <c r="D13522" s="70">
        <v>0</v>
      </c>
      <c r="E13522" s="71">
        <v>44865</v>
      </c>
      <c r="F13522" t="s">
        <v>4309</v>
      </c>
      <c r="G13522" t="s">
        <v>2247</v>
      </c>
      <c r="H13522" t="s">
        <v>1919</v>
      </c>
      <c r="I13522" t="s">
        <v>1919</v>
      </c>
      <c r="J13522" s="40">
        <v>0</v>
      </c>
      <c r="K13522" s="40">
        <v>6.97</v>
      </c>
    </row>
    <row r="13523" spans="1:11" x14ac:dyDescent="0.35">
      <c r="A13523">
        <v>32092</v>
      </c>
      <c r="B13523" t="s">
        <v>16561</v>
      </c>
      <c r="C13523" s="70">
        <v>0</v>
      </c>
      <c r="D13523" s="70">
        <v>0</v>
      </c>
      <c r="E13523" s="71">
        <v>44820</v>
      </c>
      <c r="F13523" t="s">
        <v>16067</v>
      </c>
      <c r="G13523" t="s">
        <v>2142</v>
      </c>
      <c r="H13523" t="s">
        <v>14622</v>
      </c>
      <c r="I13523" t="s">
        <v>14621</v>
      </c>
      <c r="J13523" s="40">
        <v>0</v>
      </c>
      <c r="K13523" s="40">
        <v>175.71</v>
      </c>
    </row>
    <row r="13524" spans="1:11" x14ac:dyDescent="0.35">
      <c r="A13524">
        <v>32092</v>
      </c>
      <c r="B13524" t="s">
        <v>16561</v>
      </c>
      <c r="C13524" s="70">
        <v>0</v>
      </c>
      <c r="D13524" s="70">
        <v>0</v>
      </c>
      <c r="E13524" s="71">
        <v>44834</v>
      </c>
      <c r="F13524" t="s">
        <v>4834</v>
      </c>
      <c r="G13524" t="s">
        <v>2247</v>
      </c>
      <c r="H13524" t="s">
        <v>2262</v>
      </c>
      <c r="J13524" s="40">
        <v>0</v>
      </c>
      <c r="K13524" s="40">
        <v>2.74</v>
      </c>
    </row>
    <row r="13525" spans="1:11" x14ac:dyDescent="0.35">
      <c r="A13525">
        <v>32092</v>
      </c>
      <c r="B13525" t="s">
        <v>16561</v>
      </c>
      <c r="C13525" s="70">
        <v>0</v>
      </c>
      <c r="D13525" s="70">
        <v>0</v>
      </c>
      <c r="E13525" s="71">
        <v>44845</v>
      </c>
      <c r="F13525" t="s">
        <v>16567</v>
      </c>
      <c r="G13525" t="s">
        <v>1907</v>
      </c>
      <c r="H13525" t="s">
        <v>16565</v>
      </c>
      <c r="J13525" s="40">
        <v>176.6</v>
      </c>
      <c r="K13525" s="40">
        <v>0</v>
      </c>
    </row>
    <row r="13526" spans="1:11" x14ac:dyDescent="0.35">
      <c r="A13526">
        <v>32092</v>
      </c>
      <c r="B13526" t="s">
        <v>16561</v>
      </c>
      <c r="C13526" s="70">
        <v>0</v>
      </c>
      <c r="D13526" s="70">
        <v>0</v>
      </c>
      <c r="E13526" s="71">
        <v>44853</v>
      </c>
      <c r="F13526" t="s">
        <v>16566</v>
      </c>
      <c r="G13526" t="s">
        <v>1907</v>
      </c>
      <c r="H13526" t="s">
        <v>16565</v>
      </c>
      <c r="J13526" s="40">
        <v>0</v>
      </c>
      <c r="K13526" s="40">
        <v>178.55</v>
      </c>
    </row>
    <row r="13527" spans="1:11" x14ac:dyDescent="0.35">
      <c r="A13527">
        <v>32092</v>
      </c>
      <c r="B13527" t="s">
        <v>16561</v>
      </c>
      <c r="C13527" s="70">
        <v>0</v>
      </c>
      <c r="D13527" s="70">
        <v>0</v>
      </c>
      <c r="E13527" s="71">
        <v>44865</v>
      </c>
      <c r="F13527" t="s">
        <v>4308</v>
      </c>
      <c r="G13527" t="s">
        <v>2247</v>
      </c>
      <c r="H13527" t="s">
        <v>1919</v>
      </c>
      <c r="I13527" t="s">
        <v>1919</v>
      </c>
      <c r="J13527" s="40">
        <v>0</v>
      </c>
      <c r="K13527" s="40">
        <v>1.72</v>
      </c>
    </row>
    <row r="13528" spans="1:11" x14ac:dyDescent="0.35">
      <c r="A13528">
        <v>32092</v>
      </c>
      <c r="B13528" t="s">
        <v>16561</v>
      </c>
      <c r="C13528" s="70">
        <v>0</v>
      </c>
      <c r="D13528" s="70">
        <v>0</v>
      </c>
      <c r="E13528" s="71">
        <v>44868</v>
      </c>
      <c r="F13528" t="s">
        <v>16564</v>
      </c>
      <c r="G13528" t="s">
        <v>15843</v>
      </c>
      <c r="H13528" t="s">
        <v>16563</v>
      </c>
      <c r="I13528" t="s">
        <v>16562</v>
      </c>
      <c r="J13528" s="40">
        <v>180.13</v>
      </c>
      <c r="K13528" s="40">
        <v>0</v>
      </c>
    </row>
    <row r="13529" spans="1:11" x14ac:dyDescent="0.35">
      <c r="A13529">
        <v>32092</v>
      </c>
      <c r="B13529" t="s">
        <v>16561</v>
      </c>
      <c r="C13529" s="70">
        <v>0</v>
      </c>
      <c r="D13529" s="70">
        <v>0</v>
      </c>
      <c r="E13529" s="71">
        <v>44895</v>
      </c>
      <c r="F13529" t="s">
        <v>4131</v>
      </c>
      <c r="G13529" t="s">
        <v>2247</v>
      </c>
      <c r="H13529" t="s">
        <v>1916</v>
      </c>
      <c r="I13529" t="s">
        <v>1916</v>
      </c>
      <c r="J13529" s="40">
        <v>1.99</v>
      </c>
      <c r="K13529" s="40">
        <v>0</v>
      </c>
    </row>
    <row r="13530" spans="1:11" x14ac:dyDescent="0.35">
      <c r="A13530">
        <v>32093</v>
      </c>
      <c r="B13530" t="s">
        <v>16557</v>
      </c>
      <c r="C13530" s="70">
        <v>0</v>
      </c>
      <c r="D13530" s="70">
        <v>0</v>
      </c>
      <c r="E13530" s="71">
        <v>44832</v>
      </c>
      <c r="F13530" t="s">
        <v>11393</v>
      </c>
      <c r="G13530" t="s">
        <v>2142</v>
      </c>
      <c r="H13530" t="s">
        <v>11392</v>
      </c>
      <c r="I13530" t="s">
        <v>11391</v>
      </c>
      <c r="J13530" s="40">
        <v>0</v>
      </c>
      <c r="K13530" s="40">
        <v>254.52</v>
      </c>
    </row>
    <row r="13531" spans="1:11" x14ac:dyDescent="0.35">
      <c r="A13531">
        <v>32093</v>
      </c>
      <c r="B13531" t="s">
        <v>16557</v>
      </c>
      <c r="C13531" s="70">
        <v>0</v>
      </c>
      <c r="D13531" s="70">
        <v>0</v>
      </c>
      <c r="E13531" s="71">
        <v>44834</v>
      </c>
      <c r="F13531" t="s">
        <v>4692</v>
      </c>
      <c r="G13531" t="s">
        <v>2247</v>
      </c>
      <c r="H13531" t="s">
        <v>2262</v>
      </c>
      <c r="J13531" s="40">
        <v>0.5</v>
      </c>
      <c r="K13531" s="40">
        <v>0</v>
      </c>
    </row>
    <row r="13532" spans="1:11" x14ac:dyDescent="0.35">
      <c r="A13532">
        <v>32093</v>
      </c>
      <c r="B13532" t="s">
        <v>16557</v>
      </c>
      <c r="C13532" s="70">
        <v>0</v>
      </c>
      <c r="D13532" s="70">
        <v>0</v>
      </c>
      <c r="E13532" s="71">
        <v>44841</v>
      </c>
      <c r="F13532" t="s">
        <v>16560</v>
      </c>
      <c r="G13532" t="s">
        <v>15843</v>
      </c>
      <c r="H13532" t="s">
        <v>16559</v>
      </c>
      <c r="I13532" t="s">
        <v>16558</v>
      </c>
      <c r="J13532" s="40">
        <v>255.32</v>
      </c>
      <c r="K13532" s="40">
        <v>0</v>
      </c>
    </row>
    <row r="13533" spans="1:11" x14ac:dyDescent="0.35">
      <c r="A13533">
        <v>32093</v>
      </c>
      <c r="B13533" t="s">
        <v>16557</v>
      </c>
      <c r="C13533" s="70">
        <v>0</v>
      </c>
      <c r="D13533" s="70">
        <v>0</v>
      </c>
      <c r="E13533" s="71">
        <v>44865</v>
      </c>
      <c r="F13533" t="s">
        <v>4473</v>
      </c>
      <c r="G13533" t="s">
        <v>2247</v>
      </c>
      <c r="H13533" t="s">
        <v>1919</v>
      </c>
      <c r="I13533" t="s">
        <v>1919</v>
      </c>
      <c r="J13533" s="40">
        <v>0</v>
      </c>
      <c r="K13533" s="40">
        <v>1.3</v>
      </c>
    </row>
    <row r="13534" spans="1:11" x14ac:dyDescent="0.35">
      <c r="A13534">
        <v>32094</v>
      </c>
      <c r="B13534" t="s">
        <v>16553</v>
      </c>
      <c r="C13534" s="70">
        <v>0</v>
      </c>
      <c r="D13534" s="70">
        <v>0</v>
      </c>
      <c r="E13534" s="71">
        <v>44832</v>
      </c>
      <c r="F13534" t="s">
        <v>10974</v>
      </c>
      <c r="G13534" t="s">
        <v>2142</v>
      </c>
      <c r="H13534" t="s">
        <v>10973</v>
      </c>
      <c r="I13534" t="s">
        <v>10972</v>
      </c>
      <c r="J13534" s="40">
        <v>0</v>
      </c>
      <c r="K13534" s="40">
        <v>18198.53</v>
      </c>
    </row>
    <row r="13535" spans="1:11" x14ac:dyDescent="0.35">
      <c r="A13535">
        <v>32094</v>
      </c>
      <c r="B13535" t="s">
        <v>16553</v>
      </c>
      <c r="C13535" s="70">
        <v>0</v>
      </c>
      <c r="D13535" s="70">
        <v>0</v>
      </c>
      <c r="E13535" s="71">
        <v>44834</v>
      </c>
      <c r="F13535" t="s">
        <v>4691</v>
      </c>
      <c r="G13535" t="s">
        <v>2247</v>
      </c>
      <c r="H13535" t="s">
        <v>2262</v>
      </c>
      <c r="J13535" s="40">
        <v>35.96</v>
      </c>
      <c r="K13535" s="40">
        <v>0</v>
      </c>
    </row>
    <row r="13536" spans="1:11" x14ac:dyDescent="0.35">
      <c r="A13536">
        <v>32094</v>
      </c>
      <c r="B13536" t="s">
        <v>16553</v>
      </c>
      <c r="C13536" s="70">
        <v>0</v>
      </c>
      <c r="D13536" s="70">
        <v>0</v>
      </c>
      <c r="E13536" s="71">
        <v>44841</v>
      </c>
      <c r="F13536" t="s">
        <v>16556</v>
      </c>
      <c r="G13536" t="s">
        <v>15843</v>
      </c>
      <c r="H13536" t="s">
        <v>16555</v>
      </c>
      <c r="I13536" t="s">
        <v>16554</v>
      </c>
      <c r="J13536" s="40">
        <v>18255.32</v>
      </c>
      <c r="K13536" s="40">
        <v>0</v>
      </c>
    </row>
    <row r="13537" spans="1:11" x14ac:dyDescent="0.35">
      <c r="A13537">
        <v>32094</v>
      </c>
      <c r="B13537" t="s">
        <v>16553</v>
      </c>
      <c r="C13537" s="70">
        <v>0</v>
      </c>
      <c r="D13537" s="70">
        <v>0</v>
      </c>
      <c r="E13537" s="71">
        <v>44865</v>
      </c>
      <c r="F13537" t="s">
        <v>4472</v>
      </c>
      <c r="G13537" t="s">
        <v>2247</v>
      </c>
      <c r="H13537" t="s">
        <v>1919</v>
      </c>
      <c r="I13537" t="s">
        <v>1919</v>
      </c>
      <c r="J13537" s="40">
        <v>0</v>
      </c>
      <c r="K13537" s="40">
        <v>92.75</v>
      </c>
    </row>
    <row r="13538" spans="1:11" x14ac:dyDescent="0.35">
      <c r="A13538">
        <v>32095</v>
      </c>
      <c r="B13538" t="s">
        <v>192</v>
      </c>
      <c r="C13538" s="70">
        <v>0</v>
      </c>
      <c r="D13538" s="70">
        <v>0</v>
      </c>
      <c r="E13538" s="71">
        <v>44823</v>
      </c>
      <c r="F13538" t="s">
        <v>14666</v>
      </c>
      <c r="G13538" t="s">
        <v>2142</v>
      </c>
      <c r="H13538" t="s">
        <v>14665</v>
      </c>
      <c r="I13538" t="s">
        <v>14664</v>
      </c>
      <c r="J13538" s="40">
        <v>0</v>
      </c>
      <c r="K13538" s="40">
        <v>63.49</v>
      </c>
    </row>
    <row r="13539" spans="1:11" x14ac:dyDescent="0.35">
      <c r="A13539">
        <v>32095</v>
      </c>
      <c r="B13539" t="s">
        <v>192</v>
      </c>
      <c r="C13539" s="70">
        <v>0</v>
      </c>
      <c r="D13539" s="70">
        <v>0</v>
      </c>
      <c r="E13539" s="71">
        <v>44834</v>
      </c>
      <c r="F13539" t="s">
        <v>4867</v>
      </c>
      <c r="G13539" t="s">
        <v>2247</v>
      </c>
      <c r="H13539" t="s">
        <v>2262</v>
      </c>
      <c r="J13539" s="40">
        <v>1.58</v>
      </c>
      <c r="K13539" s="40">
        <v>0</v>
      </c>
    </row>
    <row r="13540" spans="1:11" x14ac:dyDescent="0.35">
      <c r="A13540">
        <v>32095</v>
      </c>
      <c r="B13540" t="s">
        <v>192</v>
      </c>
      <c r="C13540" s="70">
        <v>0</v>
      </c>
      <c r="D13540" s="70">
        <v>0</v>
      </c>
      <c r="E13540" s="71">
        <v>44837</v>
      </c>
      <c r="F13540" t="s">
        <v>16552</v>
      </c>
      <c r="G13540" t="s">
        <v>1912</v>
      </c>
      <c r="H13540" t="s">
        <v>15818</v>
      </c>
      <c r="I13540" t="s">
        <v>15818</v>
      </c>
      <c r="J13540" s="40">
        <v>64.55</v>
      </c>
      <c r="K13540" s="40">
        <v>0</v>
      </c>
    </row>
    <row r="13541" spans="1:11" x14ac:dyDescent="0.35">
      <c r="A13541">
        <v>32095</v>
      </c>
      <c r="B13541" t="s">
        <v>192</v>
      </c>
      <c r="C13541" s="70">
        <v>0</v>
      </c>
      <c r="D13541" s="70">
        <v>0</v>
      </c>
      <c r="E13541" s="71">
        <v>44865</v>
      </c>
      <c r="F13541" t="s">
        <v>4343</v>
      </c>
      <c r="G13541" t="s">
        <v>2247</v>
      </c>
      <c r="H13541" t="s">
        <v>1919</v>
      </c>
      <c r="I13541" t="s">
        <v>1919</v>
      </c>
      <c r="J13541" s="40">
        <v>0</v>
      </c>
      <c r="K13541" s="40">
        <v>1.91</v>
      </c>
    </row>
    <row r="13542" spans="1:11" x14ac:dyDescent="0.35">
      <c r="A13542">
        <v>32095</v>
      </c>
      <c r="B13542" t="s">
        <v>192</v>
      </c>
      <c r="C13542" s="70">
        <v>0</v>
      </c>
      <c r="D13542" s="70">
        <v>0</v>
      </c>
      <c r="E13542" s="71">
        <v>44895</v>
      </c>
      <c r="F13542" t="s">
        <v>4168</v>
      </c>
      <c r="G13542" t="s">
        <v>2247</v>
      </c>
      <c r="H13542" t="s">
        <v>1916</v>
      </c>
      <c r="I13542" t="s">
        <v>1916</v>
      </c>
      <c r="J13542" s="40">
        <v>0.04</v>
      </c>
      <c r="K13542" s="40">
        <v>0</v>
      </c>
    </row>
    <row r="13543" spans="1:11" x14ac:dyDescent="0.35">
      <c r="A13543">
        <v>32095</v>
      </c>
      <c r="B13543" t="s">
        <v>192</v>
      </c>
      <c r="C13543" s="70">
        <v>0</v>
      </c>
      <c r="D13543" s="70">
        <v>0</v>
      </c>
      <c r="E13543" s="71">
        <v>44926</v>
      </c>
      <c r="F13543" t="s">
        <v>3820</v>
      </c>
      <c r="G13543" t="s">
        <v>2247</v>
      </c>
      <c r="H13543" t="s">
        <v>1911</v>
      </c>
      <c r="I13543" t="s">
        <v>1911</v>
      </c>
      <c r="J13543" s="40">
        <v>0</v>
      </c>
      <c r="K13543" s="40">
        <v>0</v>
      </c>
    </row>
    <row r="13544" spans="1:11" x14ac:dyDescent="0.35">
      <c r="A13544">
        <v>32096</v>
      </c>
      <c r="B13544" t="s">
        <v>16548</v>
      </c>
      <c r="C13544" s="70">
        <v>0</v>
      </c>
      <c r="D13544" s="70">
        <v>0</v>
      </c>
      <c r="E13544" s="71">
        <v>44805</v>
      </c>
      <c r="F13544" t="s">
        <v>11683</v>
      </c>
      <c r="G13544" t="s">
        <v>2142</v>
      </c>
      <c r="H13544" t="s">
        <v>11682</v>
      </c>
      <c r="I13544" t="s">
        <v>11681</v>
      </c>
      <c r="J13544" s="40">
        <v>0</v>
      </c>
      <c r="K13544" s="40">
        <v>2452.29</v>
      </c>
    </row>
    <row r="13545" spans="1:11" x14ac:dyDescent="0.35">
      <c r="A13545">
        <v>32096</v>
      </c>
      <c r="B13545" t="s">
        <v>16548</v>
      </c>
      <c r="C13545" s="70">
        <v>0</v>
      </c>
      <c r="D13545" s="70">
        <v>0</v>
      </c>
      <c r="E13545" s="71">
        <v>44834</v>
      </c>
      <c r="F13545" t="s">
        <v>4690</v>
      </c>
      <c r="G13545" t="s">
        <v>2247</v>
      </c>
      <c r="H13545" t="s">
        <v>2262</v>
      </c>
      <c r="J13545" s="40">
        <v>196.57</v>
      </c>
      <c r="K13545" s="40">
        <v>0</v>
      </c>
    </row>
    <row r="13546" spans="1:11" x14ac:dyDescent="0.35">
      <c r="A13546">
        <v>32096</v>
      </c>
      <c r="B13546" t="s">
        <v>16548</v>
      </c>
      <c r="C13546" s="70">
        <v>0</v>
      </c>
      <c r="D13546" s="70">
        <v>0</v>
      </c>
      <c r="E13546" s="71">
        <v>44843</v>
      </c>
      <c r="F13546" t="s">
        <v>16551</v>
      </c>
      <c r="G13546" t="s">
        <v>15843</v>
      </c>
      <c r="H13546" t="s">
        <v>16550</v>
      </c>
      <c r="I13546" t="s">
        <v>16549</v>
      </c>
      <c r="J13546" s="40">
        <v>2267.23</v>
      </c>
      <c r="K13546" s="40">
        <v>0</v>
      </c>
    </row>
    <row r="13547" spans="1:11" x14ac:dyDescent="0.35">
      <c r="A13547">
        <v>32096</v>
      </c>
      <c r="B13547" t="s">
        <v>16548</v>
      </c>
      <c r="C13547" s="70">
        <v>0</v>
      </c>
      <c r="D13547" s="70">
        <v>0</v>
      </c>
      <c r="E13547" s="71">
        <v>44865</v>
      </c>
      <c r="F13547" t="s">
        <v>4471</v>
      </c>
      <c r="G13547" t="s">
        <v>2247</v>
      </c>
      <c r="H13547" t="s">
        <v>1919</v>
      </c>
      <c r="I13547" t="s">
        <v>1919</v>
      </c>
      <c r="J13547" s="40">
        <v>0</v>
      </c>
      <c r="K13547" s="40">
        <v>11.51</v>
      </c>
    </row>
    <row r="13548" spans="1:11" x14ac:dyDescent="0.35">
      <c r="A13548">
        <v>32097</v>
      </c>
      <c r="B13548" t="s">
        <v>16544</v>
      </c>
      <c r="C13548" s="70">
        <v>0</v>
      </c>
      <c r="D13548" s="70">
        <v>0</v>
      </c>
      <c r="E13548" s="71">
        <v>44818</v>
      </c>
      <c r="F13548" t="s">
        <v>8918</v>
      </c>
      <c r="G13548" t="s">
        <v>2142</v>
      </c>
      <c r="H13548" t="s">
        <v>8917</v>
      </c>
      <c r="I13548" t="s">
        <v>8916</v>
      </c>
      <c r="J13548" s="40">
        <v>0</v>
      </c>
      <c r="K13548" s="40">
        <v>7000</v>
      </c>
    </row>
    <row r="13549" spans="1:11" x14ac:dyDescent="0.35">
      <c r="A13549">
        <v>32097</v>
      </c>
      <c r="B13549" t="s">
        <v>16544</v>
      </c>
      <c r="C13549" s="70">
        <v>0</v>
      </c>
      <c r="D13549" s="70">
        <v>0</v>
      </c>
      <c r="E13549" s="71">
        <v>44834</v>
      </c>
      <c r="F13549" t="s">
        <v>4877</v>
      </c>
      <c r="G13549" t="s">
        <v>2247</v>
      </c>
      <c r="H13549" t="s">
        <v>2262</v>
      </c>
      <c r="J13549" s="40">
        <v>0</v>
      </c>
      <c r="K13549" s="40">
        <v>0</v>
      </c>
    </row>
    <row r="13550" spans="1:11" x14ac:dyDescent="0.35">
      <c r="A13550">
        <v>32097</v>
      </c>
      <c r="B13550" t="s">
        <v>16544</v>
      </c>
      <c r="C13550" s="70">
        <v>0</v>
      </c>
      <c r="D13550" s="70">
        <v>0</v>
      </c>
      <c r="E13550" s="71">
        <v>44859</v>
      </c>
      <c r="F13550" t="s">
        <v>16547</v>
      </c>
      <c r="G13550" t="s">
        <v>15843</v>
      </c>
      <c r="H13550" t="s">
        <v>16546</v>
      </c>
      <c r="I13550" t="s">
        <v>16545</v>
      </c>
      <c r="J13550" s="40">
        <v>7000</v>
      </c>
      <c r="K13550" s="40">
        <v>0</v>
      </c>
    </row>
    <row r="13551" spans="1:11" x14ac:dyDescent="0.35">
      <c r="A13551">
        <v>32097</v>
      </c>
      <c r="B13551" t="s">
        <v>16544</v>
      </c>
      <c r="C13551" s="70">
        <v>0</v>
      </c>
      <c r="D13551" s="70">
        <v>0</v>
      </c>
      <c r="E13551" s="71">
        <v>44865</v>
      </c>
      <c r="F13551" t="s">
        <v>4360</v>
      </c>
      <c r="G13551" t="s">
        <v>2247</v>
      </c>
      <c r="H13551" t="s">
        <v>1919</v>
      </c>
      <c r="I13551" t="s">
        <v>1919</v>
      </c>
      <c r="J13551" s="40">
        <v>0</v>
      </c>
      <c r="K13551" s="40">
        <v>0</v>
      </c>
    </row>
    <row r="13552" spans="1:11" x14ac:dyDescent="0.35">
      <c r="A13552">
        <v>32098</v>
      </c>
      <c r="B13552" t="s">
        <v>16540</v>
      </c>
      <c r="C13552" s="70">
        <v>0</v>
      </c>
      <c r="D13552" s="70">
        <v>0</v>
      </c>
      <c r="E13552" s="71">
        <v>44805</v>
      </c>
      <c r="F13552" t="s">
        <v>14672</v>
      </c>
      <c r="G13552" t="s">
        <v>2142</v>
      </c>
      <c r="H13552" t="s">
        <v>14671</v>
      </c>
      <c r="I13552" t="s">
        <v>14670</v>
      </c>
      <c r="J13552" s="40">
        <v>0</v>
      </c>
      <c r="K13552" s="40">
        <v>1500</v>
      </c>
    </row>
    <row r="13553" spans="1:11" x14ac:dyDescent="0.35">
      <c r="A13553">
        <v>32098</v>
      </c>
      <c r="B13553" t="s">
        <v>16540</v>
      </c>
      <c r="C13553" s="70">
        <v>0</v>
      </c>
      <c r="D13553" s="70">
        <v>0</v>
      </c>
      <c r="E13553" s="71">
        <v>44834</v>
      </c>
      <c r="F13553" t="s">
        <v>4876</v>
      </c>
      <c r="G13553" t="s">
        <v>2247</v>
      </c>
      <c r="H13553" t="s">
        <v>2262</v>
      </c>
      <c r="J13553" s="40">
        <v>0</v>
      </c>
      <c r="K13553" s="40">
        <v>0</v>
      </c>
    </row>
    <row r="13554" spans="1:11" x14ac:dyDescent="0.35">
      <c r="A13554">
        <v>32098</v>
      </c>
      <c r="B13554" t="s">
        <v>16540</v>
      </c>
      <c r="C13554" s="70">
        <v>0</v>
      </c>
      <c r="D13554" s="70">
        <v>0</v>
      </c>
      <c r="E13554" s="71">
        <v>44845</v>
      </c>
      <c r="F13554" t="s">
        <v>16543</v>
      </c>
      <c r="G13554" t="s">
        <v>15843</v>
      </c>
      <c r="H13554" t="s">
        <v>16542</v>
      </c>
      <c r="I13554" t="s">
        <v>16541</v>
      </c>
      <c r="J13554" s="40">
        <v>1500</v>
      </c>
      <c r="K13554" s="40">
        <v>0</v>
      </c>
    </row>
    <row r="13555" spans="1:11" x14ac:dyDescent="0.35">
      <c r="A13555">
        <v>32098</v>
      </c>
      <c r="B13555" t="s">
        <v>16540</v>
      </c>
      <c r="C13555" s="70">
        <v>0</v>
      </c>
      <c r="D13555" s="70">
        <v>0</v>
      </c>
      <c r="E13555" s="71">
        <v>44865</v>
      </c>
      <c r="F13555" t="s">
        <v>4359</v>
      </c>
      <c r="G13555" t="s">
        <v>2247</v>
      </c>
      <c r="H13555" t="s">
        <v>1919</v>
      </c>
      <c r="I13555" t="s">
        <v>1919</v>
      </c>
      <c r="J13555" s="40">
        <v>0</v>
      </c>
      <c r="K13555" s="40">
        <v>0</v>
      </c>
    </row>
    <row r="13556" spans="1:11" x14ac:dyDescent="0.35">
      <c r="A13556">
        <v>32099</v>
      </c>
      <c r="B13556" t="s">
        <v>16535</v>
      </c>
      <c r="C13556" s="70">
        <v>0</v>
      </c>
      <c r="D13556" s="70">
        <v>0</v>
      </c>
      <c r="E13556" s="71">
        <v>44830</v>
      </c>
      <c r="F13556" t="s">
        <v>14663</v>
      </c>
      <c r="G13556" t="s">
        <v>2142</v>
      </c>
      <c r="H13556" t="s">
        <v>14662</v>
      </c>
      <c r="I13556" t="s">
        <v>14661</v>
      </c>
      <c r="J13556" s="40">
        <v>0</v>
      </c>
      <c r="K13556" s="40">
        <v>4400</v>
      </c>
    </row>
    <row r="13557" spans="1:11" x14ac:dyDescent="0.35">
      <c r="A13557">
        <v>32099</v>
      </c>
      <c r="B13557" t="s">
        <v>16535</v>
      </c>
      <c r="C13557" s="70">
        <v>0</v>
      </c>
      <c r="D13557" s="70">
        <v>0</v>
      </c>
      <c r="E13557" s="71">
        <v>44834</v>
      </c>
      <c r="F13557" t="s">
        <v>4875</v>
      </c>
      <c r="G13557" t="s">
        <v>2247</v>
      </c>
      <c r="H13557" t="s">
        <v>2262</v>
      </c>
      <c r="J13557" s="40">
        <v>0</v>
      </c>
      <c r="K13557" s="40">
        <v>0</v>
      </c>
    </row>
    <row r="13558" spans="1:11" x14ac:dyDescent="0.35">
      <c r="A13558">
        <v>32099</v>
      </c>
      <c r="B13558" t="s">
        <v>16535</v>
      </c>
      <c r="C13558" s="70">
        <v>0</v>
      </c>
      <c r="D13558" s="70">
        <v>0</v>
      </c>
      <c r="E13558" s="71">
        <v>44859</v>
      </c>
      <c r="F13558" t="s">
        <v>16539</v>
      </c>
      <c r="G13558" t="s">
        <v>15843</v>
      </c>
      <c r="H13558" t="s">
        <v>16538</v>
      </c>
      <c r="I13558" t="s">
        <v>16537</v>
      </c>
      <c r="J13558" s="40">
        <v>4400</v>
      </c>
      <c r="K13558" s="40">
        <v>0</v>
      </c>
    </row>
    <row r="13559" spans="1:11" x14ac:dyDescent="0.35">
      <c r="A13559">
        <v>32099</v>
      </c>
      <c r="B13559" t="s">
        <v>16535</v>
      </c>
      <c r="C13559" s="70">
        <v>0</v>
      </c>
      <c r="D13559" s="70">
        <v>0</v>
      </c>
      <c r="E13559" s="71">
        <v>44865</v>
      </c>
      <c r="F13559" t="s">
        <v>4358</v>
      </c>
      <c r="G13559" t="s">
        <v>2247</v>
      </c>
      <c r="H13559" t="s">
        <v>1919</v>
      </c>
      <c r="I13559" t="s">
        <v>1919</v>
      </c>
      <c r="J13559" s="40">
        <v>0</v>
      </c>
      <c r="K13559" s="40">
        <v>0</v>
      </c>
    </row>
    <row r="13560" spans="1:11" x14ac:dyDescent="0.35">
      <c r="A13560">
        <v>32100</v>
      </c>
      <c r="B13560" t="s">
        <v>16531</v>
      </c>
      <c r="C13560" s="70">
        <v>0</v>
      </c>
      <c r="D13560" s="70">
        <v>0</v>
      </c>
      <c r="E13560" s="71">
        <v>44833</v>
      </c>
      <c r="F13560" t="s">
        <v>8316</v>
      </c>
      <c r="G13560" t="s">
        <v>2142</v>
      </c>
      <c r="H13560" t="s">
        <v>8315</v>
      </c>
      <c r="I13560" t="s">
        <v>8314</v>
      </c>
      <c r="J13560" s="40">
        <v>0</v>
      </c>
      <c r="K13560" s="40">
        <v>1414.31</v>
      </c>
    </row>
    <row r="13561" spans="1:11" x14ac:dyDescent="0.35">
      <c r="A13561">
        <v>32100</v>
      </c>
      <c r="B13561" t="s">
        <v>16531</v>
      </c>
      <c r="C13561" s="70">
        <v>0</v>
      </c>
      <c r="D13561" s="70">
        <v>0</v>
      </c>
      <c r="E13561" s="71">
        <v>44834</v>
      </c>
      <c r="F13561" t="s">
        <v>4689</v>
      </c>
      <c r="G13561" t="s">
        <v>2247</v>
      </c>
      <c r="H13561" t="s">
        <v>2262</v>
      </c>
      <c r="J13561" s="40">
        <v>2.79</v>
      </c>
      <c r="K13561" s="40">
        <v>0</v>
      </c>
    </row>
    <row r="13562" spans="1:11" x14ac:dyDescent="0.35">
      <c r="A13562">
        <v>32100</v>
      </c>
      <c r="B13562" t="s">
        <v>16531</v>
      </c>
      <c r="C13562" s="70">
        <v>0</v>
      </c>
      <c r="D13562" s="70">
        <v>0</v>
      </c>
      <c r="E13562" s="71">
        <v>44865</v>
      </c>
      <c r="F13562" t="s">
        <v>4470</v>
      </c>
      <c r="G13562" t="s">
        <v>2247</v>
      </c>
      <c r="H13562" t="s">
        <v>1919</v>
      </c>
      <c r="I13562" t="s">
        <v>1919</v>
      </c>
      <c r="J13562" s="40">
        <v>0</v>
      </c>
      <c r="K13562" s="40">
        <v>5.19</v>
      </c>
    </row>
    <row r="13563" spans="1:11" x14ac:dyDescent="0.35">
      <c r="A13563">
        <v>32100</v>
      </c>
      <c r="B13563" t="s">
        <v>16531</v>
      </c>
      <c r="C13563" s="70">
        <v>0</v>
      </c>
      <c r="D13563" s="70">
        <v>0</v>
      </c>
      <c r="E13563" s="71">
        <v>44892</v>
      </c>
      <c r="F13563" t="s">
        <v>16534</v>
      </c>
      <c r="G13563" t="s">
        <v>15843</v>
      </c>
      <c r="H13563" t="s">
        <v>16533</v>
      </c>
      <c r="I13563" t="s">
        <v>16532</v>
      </c>
      <c r="J13563" s="40">
        <v>1462.71</v>
      </c>
      <c r="K13563" s="40">
        <v>0</v>
      </c>
    </row>
    <row r="13564" spans="1:11" x14ac:dyDescent="0.35">
      <c r="A13564">
        <v>32100</v>
      </c>
      <c r="B13564" t="s">
        <v>16531</v>
      </c>
      <c r="C13564" s="70">
        <v>0</v>
      </c>
      <c r="D13564" s="70">
        <v>0</v>
      </c>
      <c r="E13564" s="71">
        <v>44895</v>
      </c>
      <c r="F13564" t="s">
        <v>3988</v>
      </c>
      <c r="G13564" t="s">
        <v>2247</v>
      </c>
      <c r="H13564" t="s">
        <v>1916</v>
      </c>
      <c r="I13564" t="s">
        <v>1916</v>
      </c>
      <c r="J13564" s="40">
        <v>0</v>
      </c>
      <c r="K13564" s="40">
        <v>46</v>
      </c>
    </row>
    <row r="13565" spans="1:11" x14ac:dyDescent="0.35">
      <c r="A13565">
        <v>32101</v>
      </c>
      <c r="B13565" t="s">
        <v>16527</v>
      </c>
      <c r="C13565" s="70">
        <v>0</v>
      </c>
      <c r="D13565" s="70">
        <v>0</v>
      </c>
      <c r="E13565" s="71">
        <v>44818</v>
      </c>
      <c r="F13565" t="s">
        <v>14669</v>
      </c>
      <c r="G13565" t="s">
        <v>2142</v>
      </c>
      <c r="H13565" t="s">
        <v>14668</v>
      </c>
      <c r="I13565" t="s">
        <v>14667</v>
      </c>
      <c r="J13565" s="40">
        <v>0</v>
      </c>
      <c r="K13565" s="40">
        <v>7993.25</v>
      </c>
    </row>
    <row r="13566" spans="1:11" x14ac:dyDescent="0.35">
      <c r="A13566">
        <v>32101</v>
      </c>
      <c r="B13566" t="s">
        <v>16527</v>
      </c>
      <c r="C13566" s="70">
        <v>0</v>
      </c>
      <c r="D13566" s="70">
        <v>0</v>
      </c>
      <c r="E13566" s="71">
        <v>44834</v>
      </c>
      <c r="F13566" t="s">
        <v>4846</v>
      </c>
      <c r="G13566" t="s">
        <v>2247</v>
      </c>
      <c r="H13566" t="s">
        <v>2262</v>
      </c>
      <c r="J13566" s="40">
        <v>122.41</v>
      </c>
      <c r="K13566" s="40">
        <v>0</v>
      </c>
    </row>
    <row r="13567" spans="1:11" x14ac:dyDescent="0.35">
      <c r="A13567">
        <v>32101</v>
      </c>
      <c r="B13567" t="s">
        <v>16527</v>
      </c>
      <c r="C13567" s="70">
        <v>0</v>
      </c>
      <c r="D13567" s="70">
        <v>0</v>
      </c>
      <c r="E13567" s="71">
        <v>44845</v>
      </c>
      <c r="F13567" t="s">
        <v>16530</v>
      </c>
      <c r="G13567" t="s">
        <v>15843</v>
      </c>
      <c r="H13567" t="s">
        <v>16529</v>
      </c>
      <c r="I13567" t="s">
        <v>16528</v>
      </c>
      <c r="J13567" s="40">
        <v>7770.73</v>
      </c>
      <c r="K13567" s="40">
        <v>0</v>
      </c>
    </row>
    <row r="13568" spans="1:11" x14ac:dyDescent="0.35">
      <c r="A13568">
        <v>32101</v>
      </c>
      <c r="B13568" t="s">
        <v>16527</v>
      </c>
      <c r="C13568" s="70">
        <v>0</v>
      </c>
      <c r="D13568" s="70">
        <v>0</v>
      </c>
      <c r="E13568" s="71">
        <v>44865</v>
      </c>
      <c r="F13568" t="s">
        <v>4326</v>
      </c>
      <c r="G13568" t="s">
        <v>2247</v>
      </c>
      <c r="H13568" t="s">
        <v>1919</v>
      </c>
      <c r="I13568" t="s">
        <v>1919</v>
      </c>
      <c r="J13568" s="40">
        <v>100.11</v>
      </c>
      <c r="K13568" s="40">
        <v>0</v>
      </c>
    </row>
    <row r="13569" spans="1:11" x14ac:dyDescent="0.35">
      <c r="A13569">
        <v>32102</v>
      </c>
      <c r="B13569" t="s">
        <v>16524</v>
      </c>
      <c r="C13569" s="70">
        <v>0</v>
      </c>
      <c r="D13569" s="70">
        <v>0</v>
      </c>
      <c r="E13569" s="71">
        <v>44860</v>
      </c>
      <c r="F13569" t="s">
        <v>16526</v>
      </c>
      <c r="G13569" t="s">
        <v>15932</v>
      </c>
      <c r="H13569" t="s">
        <v>16525</v>
      </c>
      <c r="I13569" t="s">
        <v>14955</v>
      </c>
      <c r="J13569" s="40">
        <v>27818.05</v>
      </c>
      <c r="K13569" s="40">
        <v>0</v>
      </c>
    </row>
    <row r="13570" spans="1:11" x14ac:dyDescent="0.35">
      <c r="A13570">
        <v>32102</v>
      </c>
      <c r="B13570" t="s">
        <v>16524</v>
      </c>
      <c r="C13570" s="70">
        <v>0</v>
      </c>
      <c r="D13570" s="70">
        <v>0</v>
      </c>
      <c r="E13570" s="71">
        <v>44860</v>
      </c>
      <c r="F13570" t="s">
        <v>15941</v>
      </c>
      <c r="G13570" t="s">
        <v>1907</v>
      </c>
      <c r="H13570" t="s">
        <v>14955</v>
      </c>
      <c r="I13570" t="s">
        <v>14955</v>
      </c>
      <c r="J13570" s="40">
        <v>0</v>
      </c>
      <c r="K13570" s="40">
        <v>27818.05</v>
      </c>
    </row>
    <row r="13571" spans="1:11" x14ac:dyDescent="0.35">
      <c r="A13571">
        <v>32103</v>
      </c>
      <c r="B13571" t="s">
        <v>16520</v>
      </c>
      <c r="C13571" s="70">
        <v>0</v>
      </c>
      <c r="D13571" s="70">
        <v>0</v>
      </c>
      <c r="E13571" s="71">
        <v>44835</v>
      </c>
      <c r="F13571" t="s">
        <v>16061</v>
      </c>
      <c r="G13571" t="s">
        <v>2142</v>
      </c>
      <c r="H13571" t="s">
        <v>16060</v>
      </c>
      <c r="I13571" t="s">
        <v>16055</v>
      </c>
      <c r="J13571" s="40">
        <v>0</v>
      </c>
      <c r="K13571" s="40">
        <v>6528.96</v>
      </c>
    </row>
    <row r="13572" spans="1:11" x14ac:dyDescent="0.35">
      <c r="A13572">
        <v>32103</v>
      </c>
      <c r="B13572" t="s">
        <v>16520</v>
      </c>
      <c r="C13572" s="70">
        <v>0</v>
      </c>
      <c r="D13572" s="70">
        <v>0</v>
      </c>
      <c r="E13572" s="71">
        <v>44835</v>
      </c>
      <c r="F13572" t="s">
        <v>16057</v>
      </c>
      <c r="G13572" t="s">
        <v>2142</v>
      </c>
      <c r="H13572" t="s">
        <v>16056</v>
      </c>
      <c r="I13572" t="s">
        <v>16055</v>
      </c>
      <c r="J13572" s="40">
        <v>0</v>
      </c>
      <c r="K13572" s="40">
        <v>-6528.96</v>
      </c>
    </row>
    <row r="13573" spans="1:11" x14ac:dyDescent="0.35">
      <c r="A13573">
        <v>32103</v>
      </c>
      <c r="B13573" t="s">
        <v>16520</v>
      </c>
      <c r="C13573" s="70">
        <v>0</v>
      </c>
      <c r="D13573" s="70">
        <v>0</v>
      </c>
      <c r="E13573" s="71">
        <v>44843</v>
      </c>
      <c r="F13573" t="s">
        <v>16043</v>
      </c>
      <c r="G13573" t="s">
        <v>2142</v>
      </c>
      <c r="H13573" t="s">
        <v>8903</v>
      </c>
      <c r="I13573" t="s">
        <v>8902</v>
      </c>
      <c r="J13573" s="40">
        <v>0</v>
      </c>
      <c r="K13573" s="40">
        <v>7296.49</v>
      </c>
    </row>
    <row r="13574" spans="1:11" x14ac:dyDescent="0.35">
      <c r="A13574">
        <v>32103</v>
      </c>
      <c r="B13574" t="s">
        <v>16520</v>
      </c>
      <c r="C13574" s="70">
        <v>0</v>
      </c>
      <c r="D13574" s="70">
        <v>0</v>
      </c>
      <c r="E13574" s="71">
        <v>44843</v>
      </c>
      <c r="F13574" t="s">
        <v>16523</v>
      </c>
      <c r="G13574" t="s">
        <v>15843</v>
      </c>
      <c r="H13574" t="s">
        <v>16522</v>
      </c>
      <c r="I13574" t="s">
        <v>16521</v>
      </c>
      <c r="J13574" s="40">
        <v>7296.49</v>
      </c>
      <c r="K13574" s="40">
        <v>0</v>
      </c>
    </row>
    <row r="13575" spans="1:11" x14ac:dyDescent="0.35">
      <c r="A13575">
        <v>32103</v>
      </c>
      <c r="B13575" t="s">
        <v>16520</v>
      </c>
      <c r="C13575" s="70">
        <v>0</v>
      </c>
      <c r="D13575" s="70">
        <v>0</v>
      </c>
      <c r="E13575" s="71">
        <v>44889</v>
      </c>
      <c r="F13575" t="s">
        <v>8910</v>
      </c>
      <c r="G13575" t="s">
        <v>2142</v>
      </c>
      <c r="H13575" t="s">
        <v>8909</v>
      </c>
      <c r="I13575" t="s">
        <v>8908</v>
      </c>
      <c r="J13575" s="40">
        <v>0</v>
      </c>
      <c r="K13575" s="40">
        <v>2356.42</v>
      </c>
    </row>
    <row r="13576" spans="1:11" x14ac:dyDescent="0.35">
      <c r="A13576">
        <v>32103</v>
      </c>
      <c r="B13576" t="s">
        <v>16520</v>
      </c>
      <c r="C13576" s="70">
        <v>0</v>
      </c>
      <c r="D13576" s="70">
        <v>0</v>
      </c>
      <c r="E13576" s="71">
        <v>44889</v>
      </c>
      <c r="F13576" t="s">
        <v>16519</v>
      </c>
      <c r="G13576" t="s">
        <v>15843</v>
      </c>
      <c r="H13576" t="s">
        <v>16518</v>
      </c>
      <c r="I13576" t="s">
        <v>16517</v>
      </c>
      <c r="J13576" s="40">
        <v>2356.42</v>
      </c>
      <c r="K13576" s="40">
        <v>0</v>
      </c>
    </row>
    <row r="13577" spans="1:11" x14ac:dyDescent="0.35">
      <c r="A13577">
        <v>32104</v>
      </c>
      <c r="B13577" t="s">
        <v>16513</v>
      </c>
      <c r="C13577" s="70">
        <v>0</v>
      </c>
      <c r="D13577" s="70">
        <v>0</v>
      </c>
      <c r="E13577" s="71">
        <v>44835</v>
      </c>
      <c r="F13577" t="s">
        <v>14650</v>
      </c>
      <c r="G13577" t="s">
        <v>2142</v>
      </c>
      <c r="H13577" t="s">
        <v>14649</v>
      </c>
      <c r="I13577" t="s">
        <v>14648</v>
      </c>
      <c r="J13577" s="40">
        <v>0</v>
      </c>
      <c r="K13577" s="40">
        <v>620.79</v>
      </c>
    </row>
    <row r="13578" spans="1:11" x14ac:dyDescent="0.35">
      <c r="A13578">
        <v>32104</v>
      </c>
      <c r="B13578" t="s">
        <v>16513</v>
      </c>
      <c r="C13578" s="70">
        <v>0</v>
      </c>
      <c r="D13578" s="70">
        <v>0</v>
      </c>
      <c r="E13578" s="71">
        <v>44845</v>
      </c>
      <c r="F13578" t="s">
        <v>16516</v>
      </c>
      <c r="G13578" t="s">
        <v>15843</v>
      </c>
      <c r="H13578" t="s">
        <v>16515</v>
      </c>
      <c r="I13578" t="s">
        <v>16514</v>
      </c>
      <c r="J13578" s="40">
        <v>640.62</v>
      </c>
      <c r="K13578" s="40">
        <v>0</v>
      </c>
    </row>
    <row r="13579" spans="1:11" x14ac:dyDescent="0.35">
      <c r="A13579">
        <v>32104</v>
      </c>
      <c r="B13579" t="s">
        <v>16513</v>
      </c>
      <c r="C13579" s="70">
        <v>0</v>
      </c>
      <c r="D13579" s="70">
        <v>0</v>
      </c>
      <c r="E13579" s="71">
        <v>44865</v>
      </c>
      <c r="F13579" t="s">
        <v>4307</v>
      </c>
      <c r="G13579" t="s">
        <v>2247</v>
      </c>
      <c r="H13579" t="s">
        <v>1919</v>
      </c>
      <c r="I13579" t="s">
        <v>1919</v>
      </c>
      <c r="J13579" s="40">
        <v>0</v>
      </c>
      <c r="K13579" s="40">
        <v>19.829999999999998</v>
      </c>
    </row>
    <row r="13580" spans="1:11" x14ac:dyDescent="0.35">
      <c r="A13580">
        <v>32105</v>
      </c>
      <c r="B13580" t="s">
        <v>193</v>
      </c>
      <c r="C13580" s="70">
        <v>0</v>
      </c>
      <c r="D13580" s="70">
        <v>0</v>
      </c>
      <c r="E13580" s="71">
        <v>44834</v>
      </c>
      <c r="F13580" t="s">
        <v>15866</v>
      </c>
      <c r="G13580" t="s">
        <v>1912</v>
      </c>
      <c r="H13580" t="s">
        <v>3430</v>
      </c>
      <c r="I13580" t="s">
        <v>3430</v>
      </c>
      <c r="J13580" s="40">
        <v>175.94</v>
      </c>
      <c r="K13580" s="40">
        <v>0</v>
      </c>
    </row>
    <row r="13581" spans="1:11" x14ac:dyDescent="0.35">
      <c r="A13581">
        <v>32105</v>
      </c>
      <c r="B13581" t="s">
        <v>193</v>
      </c>
      <c r="C13581" s="70">
        <v>0</v>
      </c>
      <c r="D13581" s="70">
        <v>0</v>
      </c>
      <c r="E13581" s="71">
        <v>44834</v>
      </c>
      <c r="F13581" t="s">
        <v>15866</v>
      </c>
      <c r="G13581" t="s">
        <v>1912</v>
      </c>
      <c r="H13581" t="s">
        <v>3430</v>
      </c>
      <c r="I13581" t="s">
        <v>3430</v>
      </c>
      <c r="J13581" s="40">
        <v>54.37</v>
      </c>
      <c r="K13581" s="40">
        <v>0</v>
      </c>
    </row>
    <row r="13582" spans="1:11" x14ac:dyDescent="0.35">
      <c r="A13582">
        <v>32105</v>
      </c>
      <c r="B13582" t="s">
        <v>193</v>
      </c>
      <c r="C13582" s="70">
        <v>0</v>
      </c>
      <c r="D13582" s="70">
        <v>0</v>
      </c>
      <c r="E13582" s="71">
        <v>44865</v>
      </c>
      <c r="F13582" t="s">
        <v>16512</v>
      </c>
      <c r="G13582" t="s">
        <v>1912</v>
      </c>
      <c r="H13582" t="s">
        <v>3425</v>
      </c>
      <c r="J13582" s="40">
        <v>176.59</v>
      </c>
      <c r="K13582" s="40">
        <v>0</v>
      </c>
    </row>
    <row r="13583" spans="1:11" x14ac:dyDescent="0.35">
      <c r="A13583">
        <v>32105</v>
      </c>
      <c r="B13583" t="s">
        <v>193</v>
      </c>
      <c r="C13583" s="70">
        <v>0</v>
      </c>
      <c r="D13583" s="70">
        <v>0</v>
      </c>
      <c r="E13583" s="71">
        <v>44865</v>
      </c>
      <c r="F13583" t="s">
        <v>16512</v>
      </c>
      <c r="G13583" t="s">
        <v>1912</v>
      </c>
      <c r="H13583" t="s">
        <v>3425</v>
      </c>
      <c r="J13583" s="40">
        <v>8.98</v>
      </c>
      <c r="K13583" s="40">
        <v>0</v>
      </c>
    </row>
    <row r="13584" spans="1:11" x14ac:dyDescent="0.35">
      <c r="A13584">
        <v>32105</v>
      </c>
      <c r="B13584" t="s">
        <v>193</v>
      </c>
      <c r="C13584" s="70">
        <v>0</v>
      </c>
      <c r="D13584" s="70">
        <v>0</v>
      </c>
      <c r="E13584" s="71">
        <v>44865</v>
      </c>
      <c r="F13584" t="s">
        <v>4469</v>
      </c>
      <c r="G13584" t="s">
        <v>2247</v>
      </c>
      <c r="H13584" t="s">
        <v>1919</v>
      </c>
      <c r="I13584" t="s">
        <v>1919</v>
      </c>
      <c r="J13584" s="40">
        <v>0.84</v>
      </c>
      <c r="K13584" s="40">
        <v>0</v>
      </c>
    </row>
    <row r="13585" spans="1:11" x14ac:dyDescent="0.35">
      <c r="A13585">
        <v>32105</v>
      </c>
      <c r="B13585" t="s">
        <v>193</v>
      </c>
      <c r="C13585" s="70">
        <v>0</v>
      </c>
      <c r="D13585" s="70">
        <v>0</v>
      </c>
      <c r="E13585" s="71">
        <v>44895</v>
      </c>
      <c r="F13585" t="s">
        <v>16511</v>
      </c>
      <c r="G13585" t="s">
        <v>1912</v>
      </c>
      <c r="H13585" t="s">
        <v>3417</v>
      </c>
      <c r="I13585" t="s">
        <v>3417</v>
      </c>
      <c r="J13585" s="40">
        <v>181.15</v>
      </c>
      <c r="K13585" s="40">
        <v>0</v>
      </c>
    </row>
    <row r="13586" spans="1:11" x14ac:dyDescent="0.35">
      <c r="A13586">
        <v>32105</v>
      </c>
      <c r="B13586" t="s">
        <v>193</v>
      </c>
      <c r="C13586" s="70">
        <v>0</v>
      </c>
      <c r="D13586" s="70">
        <v>0</v>
      </c>
      <c r="E13586" s="71">
        <v>44895</v>
      </c>
      <c r="F13586" t="s">
        <v>16511</v>
      </c>
      <c r="G13586" t="s">
        <v>1912</v>
      </c>
      <c r="H13586" t="s">
        <v>3417</v>
      </c>
      <c r="I13586" t="s">
        <v>3417</v>
      </c>
      <c r="J13586" s="40">
        <v>22.55</v>
      </c>
      <c r="K13586" s="40">
        <v>0</v>
      </c>
    </row>
    <row r="13587" spans="1:11" x14ac:dyDescent="0.35">
      <c r="A13587">
        <v>32105</v>
      </c>
      <c r="B13587" t="s">
        <v>193</v>
      </c>
      <c r="C13587" s="70">
        <v>0</v>
      </c>
      <c r="D13587" s="70">
        <v>0</v>
      </c>
      <c r="E13587" s="71">
        <v>44895</v>
      </c>
      <c r="F13587" t="s">
        <v>3987</v>
      </c>
      <c r="G13587" t="s">
        <v>2247</v>
      </c>
      <c r="H13587" t="s">
        <v>1916</v>
      </c>
      <c r="I13587" t="s">
        <v>1916</v>
      </c>
      <c r="J13587" s="40">
        <v>10.78</v>
      </c>
      <c r="K13587" s="40">
        <v>0</v>
      </c>
    </row>
    <row r="13588" spans="1:11" x14ac:dyDescent="0.35">
      <c r="A13588">
        <v>32105</v>
      </c>
      <c r="B13588" t="s">
        <v>193</v>
      </c>
      <c r="C13588" s="70">
        <v>0</v>
      </c>
      <c r="D13588" s="70">
        <v>0</v>
      </c>
      <c r="E13588" s="71">
        <v>44926</v>
      </c>
      <c r="F13588" t="s">
        <v>16510</v>
      </c>
      <c r="G13588" t="s">
        <v>1912</v>
      </c>
      <c r="H13588" t="s">
        <v>3413</v>
      </c>
      <c r="I13588" t="s">
        <v>3413</v>
      </c>
      <c r="J13588" s="40">
        <v>177.14</v>
      </c>
      <c r="K13588" s="40">
        <v>0</v>
      </c>
    </row>
    <row r="13589" spans="1:11" x14ac:dyDescent="0.35">
      <c r="A13589">
        <v>32105</v>
      </c>
      <c r="B13589" t="s">
        <v>193</v>
      </c>
      <c r="C13589" s="70">
        <v>0</v>
      </c>
      <c r="D13589" s="70">
        <v>0</v>
      </c>
      <c r="E13589" s="71">
        <v>44926</v>
      </c>
      <c r="F13589" t="s">
        <v>16510</v>
      </c>
      <c r="G13589" t="s">
        <v>1912</v>
      </c>
      <c r="H13589" t="s">
        <v>3413</v>
      </c>
      <c r="I13589" t="s">
        <v>3413</v>
      </c>
      <c r="J13589" s="40">
        <v>8.64</v>
      </c>
      <c r="K13589" s="40">
        <v>0</v>
      </c>
    </row>
    <row r="13590" spans="1:11" x14ac:dyDescent="0.35">
      <c r="A13590">
        <v>32105</v>
      </c>
      <c r="B13590" t="s">
        <v>193</v>
      </c>
      <c r="C13590" s="70">
        <v>0</v>
      </c>
      <c r="D13590" s="70">
        <v>0</v>
      </c>
      <c r="E13590" s="71">
        <v>44926</v>
      </c>
      <c r="F13590" t="s">
        <v>16510</v>
      </c>
      <c r="G13590" t="s">
        <v>1912</v>
      </c>
      <c r="H13590" t="s">
        <v>3413</v>
      </c>
      <c r="I13590" t="s">
        <v>3413</v>
      </c>
      <c r="J13590" s="40">
        <v>87.18</v>
      </c>
      <c r="K13590" s="40">
        <v>0</v>
      </c>
    </row>
    <row r="13591" spans="1:11" x14ac:dyDescent="0.35">
      <c r="A13591">
        <v>32105</v>
      </c>
      <c r="B13591" t="s">
        <v>193</v>
      </c>
      <c r="C13591" s="70">
        <v>0</v>
      </c>
      <c r="D13591" s="70">
        <v>0</v>
      </c>
      <c r="E13591" s="71">
        <v>44926</v>
      </c>
      <c r="F13591" t="s">
        <v>3640</v>
      </c>
      <c r="G13591" t="s">
        <v>2247</v>
      </c>
      <c r="H13591" t="s">
        <v>1911</v>
      </c>
      <c r="I13591" t="s">
        <v>1911</v>
      </c>
      <c r="J13591" s="40">
        <v>0</v>
      </c>
      <c r="K13591" s="40">
        <v>13.98</v>
      </c>
    </row>
    <row r="13592" spans="1:11" x14ac:dyDescent="0.35">
      <c r="A13592">
        <v>32106</v>
      </c>
      <c r="B13592" t="s">
        <v>194</v>
      </c>
      <c r="C13592" s="70">
        <v>0</v>
      </c>
      <c r="D13592" s="70">
        <v>0</v>
      </c>
      <c r="E13592" s="71">
        <v>44834</v>
      </c>
      <c r="F13592" t="s">
        <v>15865</v>
      </c>
      <c r="G13592" t="s">
        <v>1912</v>
      </c>
      <c r="I13592" t="s">
        <v>15813</v>
      </c>
      <c r="J13592" s="40">
        <v>310.47000000000003</v>
      </c>
      <c r="K13592" s="40">
        <v>0</v>
      </c>
    </row>
    <row r="13593" spans="1:11" x14ac:dyDescent="0.35">
      <c r="A13593">
        <v>32106</v>
      </c>
      <c r="B13593" t="s">
        <v>194</v>
      </c>
      <c r="C13593" s="70">
        <v>0</v>
      </c>
      <c r="D13593" s="70">
        <v>0</v>
      </c>
      <c r="E13593" s="71">
        <v>44834</v>
      </c>
      <c r="F13593" t="s">
        <v>15865</v>
      </c>
      <c r="G13593" t="s">
        <v>1912</v>
      </c>
      <c r="I13593" t="s">
        <v>15813</v>
      </c>
      <c r="J13593" s="40">
        <v>304.60000000000002</v>
      </c>
      <c r="K13593" s="40">
        <v>0</v>
      </c>
    </row>
    <row r="13594" spans="1:11" x14ac:dyDescent="0.35">
      <c r="A13594">
        <v>32106</v>
      </c>
      <c r="B13594" t="s">
        <v>194</v>
      </c>
      <c r="C13594" s="70">
        <v>0</v>
      </c>
      <c r="D13594" s="70">
        <v>0</v>
      </c>
      <c r="E13594" s="71">
        <v>44865</v>
      </c>
      <c r="F13594" t="s">
        <v>15862</v>
      </c>
      <c r="G13594" t="s">
        <v>1912</v>
      </c>
      <c r="H13594" t="s">
        <v>15815</v>
      </c>
      <c r="I13594" t="s">
        <v>15815</v>
      </c>
      <c r="J13594" s="40">
        <v>50.77</v>
      </c>
      <c r="K13594" s="40">
        <v>0</v>
      </c>
    </row>
    <row r="13595" spans="1:11" x14ac:dyDescent="0.35">
      <c r="A13595">
        <v>32106</v>
      </c>
      <c r="B13595" t="s">
        <v>194</v>
      </c>
      <c r="C13595" s="70">
        <v>0</v>
      </c>
      <c r="D13595" s="70">
        <v>0</v>
      </c>
      <c r="E13595" s="71">
        <v>44865</v>
      </c>
      <c r="F13595" t="s">
        <v>4468</v>
      </c>
      <c r="G13595" t="s">
        <v>2247</v>
      </c>
      <c r="H13595" t="s">
        <v>1919</v>
      </c>
      <c r="I13595" t="s">
        <v>1919</v>
      </c>
      <c r="J13595" s="40">
        <v>2.2599999999999998</v>
      </c>
      <c r="K13595" s="40">
        <v>0</v>
      </c>
    </row>
    <row r="13596" spans="1:11" x14ac:dyDescent="0.35">
      <c r="A13596">
        <v>32106</v>
      </c>
      <c r="B13596" t="s">
        <v>194</v>
      </c>
      <c r="C13596" s="70">
        <v>0</v>
      </c>
      <c r="D13596" s="70">
        <v>0</v>
      </c>
      <c r="E13596" s="71">
        <v>44895</v>
      </c>
      <c r="F13596" t="s">
        <v>15861</v>
      </c>
      <c r="G13596" t="s">
        <v>1912</v>
      </c>
      <c r="H13596" t="s">
        <v>15810</v>
      </c>
      <c r="I13596" t="s">
        <v>15810</v>
      </c>
      <c r="J13596" s="40">
        <v>46.44</v>
      </c>
      <c r="K13596" s="40">
        <v>0</v>
      </c>
    </row>
    <row r="13597" spans="1:11" x14ac:dyDescent="0.35">
      <c r="A13597">
        <v>32106</v>
      </c>
      <c r="B13597" t="s">
        <v>194</v>
      </c>
      <c r="C13597" s="70">
        <v>0</v>
      </c>
      <c r="D13597" s="70">
        <v>0</v>
      </c>
      <c r="E13597" s="71">
        <v>44895</v>
      </c>
      <c r="F13597" t="s">
        <v>3986</v>
      </c>
      <c r="G13597" t="s">
        <v>2247</v>
      </c>
      <c r="H13597" t="s">
        <v>1916</v>
      </c>
      <c r="I13597" t="s">
        <v>1916</v>
      </c>
      <c r="J13597" s="40">
        <v>17.29</v>
      </c>
      <c r="K13597" s="40">
        <v>0</v>
      </c>
    </row>
    <row r="13598" spans="1:11" x14ac:dyDescent="0.35">
      <c r="A13598">
        <v>32106</v>
      </c>
      <c r="B13598" t="s">
        <v>194</v>
      </c>
      <c r="C13598" s="70">
        <v>0</v>
      </c>
      <c r="D13598" s="70">
        <v>0</v>
      </c>
      <c r="E13598" s="71">
        <v>44926</v>
      </c>
      <c r="F13598" t="s">
        <v>3639</v>
      </c>
      <c r="G13598" t="s">
        <v>2247</v>
      </c>
      <c r="H13598" t="s">
        <v>1911</v>
      </c>
      <c r="I13598" t="s">
        <v>1911</v>
      </c>
      <c r="J13598" s="40">
        <v>0</v>
      </c>
      <c r="K13598" s="40">
        <v>16.23</v>
      </c>
    </row>
    <row r="13599" spans="1:11" x14ac:dyDescent="0.35">
      <c r="A13599">
        <v>32107</v>
      </c>
      <c r="B13599" t="s">
        <v>195</v>
      </c>
      <c r="C13599" s="70">
        <v>0</v>
      </c>
      <c r="D13599" s="70">
        <v>0</v>
      </c>
      <c r="E13599" s="71">
        <v>44834</v>
      </c>
      <c r="F13599" t="s">
        <v>16509</v>
      </c>
      <c r="G13599" t="s">
        <v>1912</v>
      </c>
      <c r="I13599" t="s">
        <v>16508</v>
      </c>
      <c r="J13599" s="40">
        <v>49</v>
      </c>
      <c r="K13599" s="40">
        <v>0</v>
      </c>
    </row>
    <row r="13600" spans="1:11" x14ac:dyDescent="0.35">
      <c r="A13600">
        <v>32107</v>
      </c>
      <c r="B13600" t="s">
        <v>195</v>
      </c>
      <c r="C13600" s="70">
        <v>0</v>
      </c>
      <c r="D13600" s="70">
        <v>0</v>
      </c>
      <c r="E13600" s="71">
        <v>44859</v>
      </c>
      <c r="F13600" t="s">
        <v>16507</v>
      </c>
      <c r="G13600" t="s">
        <v>1912</v>
      </c>
      <c r="H13600" t="s">
        <v>16506</v>
      </c>
      <c r="I13600" t="s">
        <v>16506</v>
      </c>
      <c r="J13600" s="40">
        <v>49</v>
      </c>
      <c r="K13600" s="40">
        <v>0</v>
      </c>
    </row>
    <row r="13601" spans="1:11" x14ac:dyDescent="0.35">
      <c r="A13601">
        <v>32107</v>
      </c>
      <c r="B13601" t="s">
        <v>195</v>
      </c>
      <c r="C13601" s="70">
        <v>0</v>
      </c>
      <c r="D13601" s="70">
        <v>0</v>
      </c>
      <c r="E13601" s="71">
        <v>44865</v>
      </c>
      <c r="F13601" t="s">
        <v>4357</v>
      </c>
      <c r="G13601" t="s">
        <v>2247</v>
      </c>
      <c r="H13601" t="s">
        <v>1919</v>
      </c>
      <c r="I13601" t="s">
        <v>1919</v>
      </c>
      <c r="J13601" s="40">
        <v>0</v>
      </c>
      <c r="K13601" s="40">
        <v>0</v>
      </c>
    </row>
    <row r="13602" spans="1:11" x14ac:dyDescent="0.35">
      <c r="A13602">
        <v>32107</v>
      </c>
      <c r="B13602" t="s">
        <v>195</v>
      </c>
      <c r="C13602" s="70">
        <v>0</v>
      </c>
      <c r="D13602" s="70">
        <v>0</v>
      </c>
      <c r="E13602" s="71">
        <v>44895</v>
      </c>
      <c r="F13602" t="s">
        <v>16318</v>
      </c>
      <c r="G13602" t="s">
        <v>1912</v>
      </c>
      <c r="H13602" t="s">
        <v>16317</v>
      </c>
      <c r="I13602" t="s">
        <v>16317</v>
      </c>
      <c r="J13602" s="40">
        <v>49</v>
      </c>
      <c r="K13602" s="40">
        <v>0</v>
      </c>
    </row>
    <row r="13603" spans="1:11" x14ac:dyDescent="0.35">
      <c r="A13603">
        <v>32107</v>
      </c>
      <c r="B13603" t="s">
        <v>195</v>
      </c>
      <c r="C13603" s="70">
        <v>0</v>
      </c>
      <c r="D13603" s="70">
        <v>0</v>
      </c>
      <c r="E13603" s="71">
        <v>44895</v>
      </c>
      <c r="F13603" t="s">
        <v>4187</v>
      </c>
      <c r="G13603" t="s">
        <v>2247</v>
      </c>
      <c r="H13603" t="s">
        <v>1916</v>
      </c>
      <c r="I13603" t="s">
        <v>1916</v>
      </c>
      <c r="J13603" s="40">
        <v>0</v>
      </c>
      <c r="K13603" s="40">
        <v>0</v>
      </c>
    </row>
    <row r="13604" spans="1:11" x14ac:dyDescent="0.35">
      <c r="A13604">
        <v>32107</v>
      </c>
      <c r="B13604" t="s">
        <v>195</v>
      </c>
      <c r="C13604" s="70">
        <v>0</v>
      </c>
      <c r="D13604" s="70">
        <v>0</v>
      </c>
      <c r="E13604" s="71">
        <v>44926</v>
      </c>
      <c r="F13604" t="s">
        <v>16316</v>
      </c>
      <c r="G13604" t="s">
        <v>1912</v>
      </c>
      <c r="H13604" t="s">
        <v>15806</v>
      </c>
      <c r="I13604" t="s">
        <v>15806</v>
      </c>
      <c r="J13604" s="40">
        <v>49</v>
      </c>
      <c r="K13604" s="40">
        <v>0</v>
      </c>
    </row>
    <row r="13605" spans="1:11" x14ac:dyDescent="0.35">
      <c r="A13605">
        <v>32107</v>
      </c>
      <c r="B13605" t="s">
        <v>195</v>
      </c>
      <c r="C13605" s="70">
        <v>0</v>
      </c>
      <c r="D13605" s="70">
        <v>0</v>
      </c>
      <c r="E13605" s="71">
        <v>44926</v>
      </c>
      <c r="F13605" t="s">
        <v>3833</v>
      </c>
      <c r="G13605" t="s">
        <v>2247</v>
      </c>
      <c r="H13605" t="s">
        <v>1911</v>
      </c>
      <c r="I13605" t="s">
        <v>1911</v>
      </c>
      <c r="J13605" s="40">
        <v>0</v>
      </c>
      <c r="K13605" s="40">
        <v>0</v>
      </c>
    </row>
    <row r="13606" spans="1:11" x14ac:dyDescent="0.35">
      <c r="A13606">
        <v>32108</v>
      </c>
      <c r="B13606" t="s">
        <v>196</v>
      </c>
      <c r="C13606" s="70">
        <v>0</v>
      </c>
      <c r="D13606" s="70">
        <v>0</v>
      </c>
      <c r="E13606" s="71">
        <v>44829</v>
      </c>
      <c r="F13606" t="s">
        <v>16505</v>
      </c>
      <c r="G13606" t="s">
        <v>1912</v>
      </c>
      <c r="I13606" t="s">
        <v>16504</v>
      </c>
      <c r="J13606" s="40">
        <v>229.96</v>
      </c>
      <c r="K13606" s="40">
        <v>0</v>
      </c>
    </row>
    <row r="13607" spans="1:11" x14ac:dyDescent="0.35">
      <c r="A13607">
        <v>32108</v>
      </c>
      <c r="B13607" t="s">
        <v>196</v>
      </c>
      <c r="C13607" s="70">
        <v>0</v>
      </c>
      <c r="D13607" s="70">
        <v>0</v>
      </c>
      <c r="E13607" s="71">
        <v>44834</v>
      </c>
      <c r="F13607" t="s">
        <v>4845</v>
      </c>
      <c r="G13607" t="s">
        <v>2247</v>
      </c>
      <c r="H13607" t="s">
        <v>2262</v>
      </c>
      <c r="J13607" s="40">
        <v>1.46</v>
      </c>
      <c r="K13607" s="40">
        <v>0</v>
      </c>
    </row>
    <row r="13608" spans="1:11" x14ac:dyDescent="0.35">
      <c r="A13608">
        <v>32108</v>
      </c>
      <c r="B13608" t="s">
        <v>196</v>
      </c>
      <c r="C13608" s="70">
        <v>0</v>
      </c>
      <c r="D13608" s="70">
        <v>0</v>
      </c>
      <c r="E13608" s="71">
        <v>44865</v>
      </c>
      <c r="F13608" t="s">
        <v>4325</v>
      </c>
      <c r="G13608" t="s">
        <v>2247</v>
      </c>
      <c r="H13608" t="s">
        <v>1919</v>
      </c>
      <c r="I13608" t="s">
        <v>1919</v>
      </c>
      <c r="J13608" s="40">
        <v>1.67</v>
      </c>
      <c r="K13608" s="40">
        <v>0</v>
      </c>
    </row>
    <row r="13609" spans="1:11" x14ac:dyDescent="0.35">
      <c r="A13609">
        <v>32108</v>
      </c>
      <c r="B13609" t="s">
        <v>196</v>
      </c>
      <c r="C13609" s="70">
        <v>0</v>
      </c>
      <c r="D13609" s="70">
        <v>0</v>
      </c>
      <c r="E13609" s="71">
        <v>44895</v>
      </c>
      <c r="F13609" t="s">
        <v>4150</v>
      </c>
      <c r="G13609" t="s">
        <v>2247</v>
      </c>
      <c r="H13609" t="s">
        <v>1916</v>
      </c>
      <c r="I13609" t="s">
        <v>1916</v>
      </c>
      <c r="J13609" s="40">
        <v>10.55</v>
      </c>
      <c r="K13609" s="40">
        <v>0</v>
      </c>
    </row>
    <row r="13610" spans="1:11" x14ac:dyDescent="0.35">
      <c r="A13610">
        <v>32108</v>
      </c>
      <c r="B13610" t="s">
        <v>196</v>
      </c>
      <c r="C13610" s="70">
        <v>0</v>
      </c>
      <c r="D13610" s="70">
        <v>0</v>
      </c>
      <c r="E13610" s="71">
        <v>44926</v>
      </c>
      <c r="F13610" t="s">
        <v>3806</v>
      </c>
      <c r="G13610" t="s">
        <v>2247</v>
      </c>
      <c r="H13610" t="s">
        <v>1911</v>
      </c>
      <c r="I13610" t="s">
        <v>1911</v>
      </c>
      <c r="J13610" s="40">
        <v>7.22</v>
      </c>
      <c r="K13610" s="40">
        <v>0</v>
      </c>
    </row>
    <row r="13611" spans="1:11" x14ac:dyDescent="0.35">
      <c r="A13611">
        <v>32109</v>
      </c>
      <c r="B13611" t="s">
        <v>197</v>
      </c>
      <c r="C13611" s="70">
        <v>0</v>
      </c>
      <c r="D13611" s="70">
        <v>0</v>
      </c>
      <c r="E13611" s="71">
        <v>44834</v>
      </c>
      <c r="F13611" t="s">
        <v>16501</v>
      </c>
      <c r="G13611" t="s">
        <v>1912</v>
      </c>
      <c r="I13611" t="s">
        <v>15813</v>
      </c>
      <c r="J13611" s="40">
        <v>118.55</v>
      </c>
      <c r="K13611" s="40">
        <v>0</v>
      </c>
    </row>
    <row r="13612" spans="1:11" x14ac:dyDescent="0.35">
      <c r="A13612">
        <v>32109</v>
      </c>
      <c r="B13612" t="s">
        <v>197</v>
      </c>
      <c r="C13612" s="70">
        <v>0</v>
      </c>
      <c r="D13612" s="70">
        <v>0</v>
      </c>
      <c r="E13612" s="71">
        <v>44834</v>
      </c>
      <c r="F13612" t="s">
        <v>16501</v>
      </c>
      <c r="G13612" t="s">
        <v>1912</v>
      </c>
      <c r="I13612" t="s">
        <v>15813</v>
      </c>
      <c r="J13612" s="40">
        <v>118.54</v>
      </c>
      <c r="K13612" s="40">
        <v>0</v>
      </c>
    </row>
    <row r="13613" spans="1:11" x14ac:dyDescent="0.35">
      <c r="A13613">
        <v>32109</v>
      </c>
      <c r="B13613" t="s">
        <v>197</v>
      </c>
      <c r="C13613" s="70">
        <v>0</v>
      </c>
      <c r="D13613" s="70">
        <v>0</v>
      </c>
      <c r="E13613" s="71">
        <v>44834</v>
      </c>
      <c r="F13613" t="s">
        <v>16501</v>
      </c>
      <c r="G13613" t="s">
        <v>1912</v>
      </c>
      <c r="I13613" t="s">
        <v>15813</v>
      </c>
      <c r="J13613" s="40">
        <v>118.54</v>
      </c>
      <c r="K13613" s="40">
        <v>0</v>
      </c>
    </row>
    <row r="13614" spans="1:11" x14ac:dyDescent="0.35">
      <c r="A13614">
        <v>32109</v>
      </c>
      <c r="B13614" t="s">
        <v>197</v>
      </c>
      <c r="C13614" s="70">
        <v>0</v>
      </c>
      <c r="D13614" s="70">
        <v>0</v>
      </c>
      <c r="E13614" s="71">
        <v>44834</v>
      </c>
      <c r="F13614" t="s">
        <v>4688</v>
      </c>
      <c r="G13614" t="s">
        <v>2247</v>
      </c>
      <c r="H13614" t="s">
        <v>2262</v>
      </c>
      <c r="J13614" s="40">
        <v>0</v>
      </c>
      <c r="K13614" s="40">
        <v>0.01</v>
      </c>
    </row>
    <row r="13615" spans="1:11" x14ac:dyDescent="0.35">
      <c r="A13615">
        <v>32109</v>
      </c>
      <c r="B13615" t="s">
        <v>197</v>
      </c>
      <c r="C13615" s="70">
        <v>0</v>
      </c>
      <c r="D13615" s="70">
        <v>0</v>
      </c>
      <c r="E13615" s="71">
        <v>44835</v>
      </c>
      <c r="F13615" t="s">
        <v>9289</v>
      </c>
      <c r="G13615" t="s">
        <v>2142</v>
      </c>
      <c r="H13615" t="s">
        <v>9288</v>
      </c>
      <c r="I13615" t="s">
        <v>9287</v>
      </c>
      <c r="J13615" s="40">
        <v>0</v>
      </c>
      <c r="K13615" s="40">
        <v>130.22999999999999</v>
      </c>
    </row>
    <row r="13616" spans="1:11" x14ac:dyDescent="0.35">
      <c r="A13616">
        <v>32109</v>
      </c>
      <c r="B13616" t="s">
        <v>197</v>
      </c>
      <c r="C13616" s="70">
        <v>0</v>
      </c>
      <c r="D13616" s="70">
        <v>0</v>
      </c>
      <c r="E13616" s="71">
        <v>44835</v>
      </c>
      <c r="F13616" t="s">
        <v>9286</v>
      </c>
      <c r="G13616" t="s">
        <v>2142</v>
      </c>
      <c r="H13616" t="s">
        <v>9285</v>
      </c>
      <c r="I13616" t="s">
        <v>9284</v>
      </c>
      <c r="J13616" s="40">
        <v>0</v>
      </c>
      <c r="K13616" s="40">
        <v>122.16</v>
      </c>
    </row>
    <row r="13617" spans="1:11" x14ac:dyDescent="0.35">
      <c r="A13617">
        <v>32109</v>
      </c>
      <c r="B13617" t="s">
        <v>197</v>
      </c>
      <c r="C13617" s="70">
        <v>0</v>
      </c>
      <c r="D13617" s="70">
        <v>0</v>
      </c>
      <c r="E13617" s="71">
        <v>44835</v>
      </c>
      <c r="F13617" t="s">
        <v>9283</v>
      </c>
      <c r="G13617" t="s">
        <v>2142</v>
      </c>
      <c r="H13617" t="s">
        <v>9282</v>
      </c>
      <c r="I13617" t="s">
        <v>9281</v>
      </c>
      <c r="J13617" s="40">
        <v>0</v>
      </c>
      <c r="K13617" s="40">
        <v>120.69</v>
      </c>
    </row>
    <row r="13618" spans="1:11" x14ac:dyDescent="0.35">
      <c r="A13618">
        <v>32109</v>
      </c>
      <c r="B13618" t="s">
        <v>197</v>
      </c>
      <c r="C13618" s="70">
        <v>0</v>
      </c>
      <c r="D13618" s="70">
        <v>0</v>
      </c>
      <c r="E13618" s="71">
        <v>44835</v>
      </c>
      <c r="F13618" t="s">
        <v>9280</v>
      </c>
      <c r="G13618" t="s">
        <v>2142</v>
      </c>
      <c r="H13618" t="s">
        <v>9279</v>
      </c>
      <c r="I13618" t="s">
        <v>9278</v>
      </c>
      <c r="J13618" s="40">
        <v>0</v>
      </c>
      <c r="K13618" s="40">
        <v>127</v>
      </c>
    </row>
    <row r="13619" spans="1:11" x14ac:dyDescent="0.35">
      <c r="A13619">
        <v>32109</v>
      </c>
      <c r="B13619" t="s">
        <v>197</v>
      </c>
      <c r="C13619" s="70">
        <v>0</v>
      </c>
      <c r="D13619" s="70">
        <v>0</v>
      </c>
      <c r="E13619" s="71">
        <v>44835</v>
      </c>
      <c r="F13619" t="s">
        <v>9277</v>
      </c>
      <c r="G13619" t="s">
        <v>2142</v>
      </c>
      <c r="H13619" t="s">
        <v>9276</v>
      </c>
      <c r="I13619" t="s">
        <v>9275</v>
      </c>
      <c r="J13619" s="40">
        <v>0</v>
      </c>
      <c r="K13619" s="40">
        <v>122.91</v>
      </c>
    </row>
    <row r="13620" spans="1:11" x14ac:dyDescent="0.35">
      <c r="A13620">
        <v>32109</v>
      </c>
      <c r="B13620" t="s">
        <v>197</v>
      </c>
      <c r="C13620" s="70">
        <v>0</v>
      </c>
      <c r="D13620" s="70">
        <v>0</v>
      </c>
      <c r="E13620" s="71">
        <v>44835</v>
      </c>
      <c r="F13620" t="s">
        <v>9274</v>
      </c>
      <c r="G13620" t="s">
        <v>2142</v>
      </c>
      <c r="H13620" t="s">
        <v>9273</v>
      </c>
      <c r="I13620" t="s">
        <v>9272</v>
      </c>
      <c r="J13620" s="40">
        <v>0</v>
      </c>
      <c r="K13620" s="40">
        <v>125.82</v>
      </c>
    </row>
    <row r="13621" spans="1:11" x14ac:dyDescent="0.35">
      <c r="A13621">
        <v>32109</v>
      </c>
      <c r="B13621" t="s">
        <v>197</v>
      </c>
      <c r="C13621" s="70">
        <v>0</v>
      </c>
      <c r="D13621" s="70">
        <v>0</v>
      </c>
      <c r="E13621" s="71">
        <v>44865</v>
      </c>
      <c r="F13621" t="s">
        <v>16503</v>
      </c>
      <c r="G13621" t="s">
        <v>1912</v>
      </c>
      <c r="H13621" t="s">
        <v>15815</v>
      </c>
      <c r="I13621" t="s">
        <v>15815</v>
      </c>
      <c r="J13621" s="40">
        <v>118.98</v>
      </c>
      <c r="K13621" s="40">
        <v>0</v>
      </c>
    </row>
    <row r="13622" spans="1:11" x14ac:dyDescent="0.35">
      <c r="A13622">
        <v>32109</v>
      </c>
      <c r="B13622" t="s">
        <v>197</v>
      </c>
      <c r="C13622" s="70">
        <v>0</v>
      </c>
      <c r="D13622" s="70">
        <v>0</v>
      </c>
      <c r="E13622" s="71">
        <v>44865</v>
      </c>
      <c r="F13622" t="s">
        <v>16503</v>
      </c>
      <c r="G13622" t="s">
        <v>1912</v>
      </c>
      <c r="H13622" t="s">
        <v>15815</v>
      </c>
      <c r="I13622" t="s">
        <v>15815</v>
      </c>
      <c r="J13622" s="40">
        <v>118.98</v>
      </c>
      <c r="K13622" s="40">
        <v>0</v>
      </c>
    </row>
    <row r="13623" spans="1:11" x14ac:dyDescent="0.35">
      <c r="A13623">
        <v>32109</v>
      </c>
      <c r="B13623" t="s">
        <v>197</v>
      </c>
      <c r="C13623" s="70">
        <v>0</v>
      </c>
      <c r="D13623" s="70">
        <v>0</v>
      </c>
      <c r="E13623" s="71">
        <v>44865</v>
      </c>
      <c r="F13623" t="s">
        <v>16503</v>
      </c>
      <c r="G13623" t="s">
        <v>1912</v>
      </c>
      <c r="H13623" t="s">
        <v>15815</v>
      </c>
      <c r="I13623" t="s">
        <v>15815</v>
      </c>
      <c r="J13623" s="40">
        <v>118.98</v>
      </c>
      <c r="K13623" s="40">
        <v>0</v>
      </c>
    </row>
    <row r="13624" spans="1:11" x14ac:dyDescent="0.35">
      <c r="A13624">
        <v>32109</v>
      </c>
      <c r="B13624" t="s">
        <v>197</v>
      </c>
      <c r="C13624" s="70">
        <v>0</v>
      </c>
      <c r="D13624" s="70">
        <v>0</v>
      </c>
      <c r="E13624" s="71">
        <v>44865</v>
      </c>
      <c r="F13624" t="s">
        <v>4467</v>
      </c>
      <c r="G13624" t="s">
        <v>2247</v>
      </c>
      <c r="H13624" t="s">
        <v>1919</v>
      </c>
      <c r="I13624" t="s">
        <v>1919</v>
      </c>
      <c r="J13624" s="40">
        <v>36.25</v>
      </c>
      <c r="K13624" s="40">
        <v>0</v>
      </c>
    </row>
    <row r="13625" spans="1:11" x14ac:dyDescent="0.35">
      <c r="A13625">
        <v>32109</v>
      </c>
      <c r="B13625" t="s">
        <v>197</v>
      </c>
      <c r="C13625" s="70">
        <v>0</v>
      </c>
      <c r="D13625" s="70">
        <v>0</v>
      </c>
      <c r="E13625" s="71">
        <v>44895</v>
      </c>
      <c r="F13625" t="s">
        <v>16502</v>
      </c>
      <c r="G13625" t="s">
        <v>1912</v>
      </c>
      <c r="H13625" t="s">
        <v>15810</v>
      </c>
      <c r="I13625" t="s">
        <v>15810</v>
      </c>
      <c r="J13625" s="40">
        <v>122.07</v>
      </c>
      <c r="K13625" s="40">
        <v>0</v>
      </c>
    </row>
    <row r="13626" spans="1:11" x14ac:dyDescent="0.35">
      <c r="A13626">
        <v>32109</v>
      </c>
      <c r="B13626" t="s">
        <v>197</v>
      </c>
      <c r="C13626" s="70">
        <v>0</v>
      </c>
      <c r="D13626" s="70">
        <v>0</v>
      </c>
      <c r="E13626" s="71">
        <v>44895</v>
      </c>
      <c r="F13626" t="s">
        <v>16502</v>
      </c>
      <c r="G13626" t="s">
        <v>1912</v>
      </c>
      <c r="H13626" t="s">
        <v>15810</v>
      </c>
      <c r="I13626" t="s">
        <v>15810</v>
      </c>
      <c r="J13626" s="40">
        <v>122.05</v>
      </c>
      <c r="K13626" s="40">
        <v>0</v>
      </c>
    </row>
    <row r="13627" spans="1:11" x14ac:dyDescent="0.35">
      <c r="A13627">
        <v>32109</v>
      </c>
      <c r="B13627" t="s">
        <v>197</v>
      </c>
      <c r="C13627" s="70">
        <v>0</v>
      </c>
      <c r="D13627" s="70">
        <v>0</v>
      </c>
      <c r="E13627" s="71">
        <v>44895</v>
      </c>
      <c r="F13627" t="s">
        <v>16502</v>
      </c>
      <c r="G13627" t="s">
        <v>1912</v>
      </c>
      <c r="H13627" t="s">
        <v>15810</v>
      </c>
      <c r="I13627" t="s">
        <v>15810</v>
      </c>
      <c r="J13627" s="40">
        <v>122.05</v>
      </c>
      <c r="K13627" s="40">
        <v>0</v>
      </c>
    </row>
    <row r="13628" spans="1:11" x14ac:dyDescent="0.35">
      <c r="A13628">
        <v>32109</v>
      </c>
      <c r="B13628" t="s">
        <v>197</v>
      </c>
      <c r="C13628" s="70">
        <v>0</v>
      </c>
      <c r="D13628" s="70">
        <v>0</v>
      </c>
      <c r="E13628" s="71">
        <v>44895</v>
      </c>
      <c r="F13628" t="s">
        <v>16502</v>
      </c>
      <c r="G13628" t="s">
        <v>1912</v>
      </c>
      <c r="H13628" t="s">
        <v>15810</v>
      </c>
      <c r="I13628" t="s">
        <v>15810</v>
      </c>
      <c r="J13628" s="40">
        <v>-40.69</v>
      </c>
      <c r="K13628" s="40">
        <v>0</v>
      </c>
    </row>
    <row r="13629" spans="1:11" x14ac:dyDescent="0.35">
      <c r="A13629">
        <v>32109</v>
      </c>
      <c r="B13629" t="s">
        <v>197</v>
      </c>
      <c r="C13629" s="70">
        <v>0</v>
      </c>
      <c r="D13629" s="70">
        <v>0</v>
      </c>
      <c r="E13629" s="71">
        <v>44926</v>
      </c>
      <c r="F13629" t="s">
        <v>15859</v>
      </c>
      <c r="G13629" t="s">
        <v>1912</v>
      </c>
      <c r="H13629" t="s">
        <v>15804</v>
      </c>
      <c r="I13629" t="s">
        <v>15804</v>
      </c>
      <c r="J13629" s="40">
        <v>119.36</v>
      </c>
      <c r="K13629" s="40">
        <v>0</v>
      </c>
    </row>
    <row r="13630" spans="1:11" x14ac:dyDescent="0.35">
      <c r="A13630">
        <v>32109</v>
      </c>
      <c r="B13630" t="s">
        <v>197</v>
      </c>
      <c r="C13630" s="70">
        <v>0</v>
      </c>
      <c r="D13630" s="70">
        <v>0</v>
      </c>
      <c r="E13630" s="71">
        <v>44926</v>
      </c>
      <c r="F13630" t="s">
        <v>15859</v>
      </c>
      <c r="G13630" t="s">
        <v>1912</v>
      </c>
      <c r="H13630" t="s">
        <v>15804</v>
      </c>
      <c r="I13630" t="s">
        <v>15804</v>
      </c>
      <c r="J13630" s="40">
        <v>59.67</v>
      </c>
      <c r="K13630" s="40">
        <v>0</v>
      </c>
    </row>
    <row r="13631" spans="1:11" x14ac:dyDescent="0.35">
      <c r="A13631">
        <v>32109</v>
      </c>
      <c r="B13631" t="s">
        <v>197</v>
      </c>
      <c r="C13631" s="70">
        <v>0</v>
      </c>
      <c r="D13631" s="70">
        <v>0</v>
      </c>
      <c r="E13631" s="71">
        <v>44926</v>
      </c>
      <c r="F13631" t="s">
        <v>15859</v>
      </c>
      <c r="G13631" t="s">
        <v>1912</v>
      </c>
      <c r="H13631" t="s">
        <v>15804</v>
      </c>
      <c r="I13631" t="s">
        <v>15804</v>
      </c>
      <c r="J13631" s="40">
        <v>102.3</v>
      </c>
      <c r="K13631" s="40">
        <v>0</v>
      </c>
    </row>
    <row r="13632" spans="1:11" x14ac:dyDescent="0.35">
      <c r="A13632">
        <v>32109</v>
      </c>
      <c r="B13632" t="s">
        <v>197</v>
      </c>
      <c r="C13632" s="70">
        <v>0</v>
      </c>
      <c r="D13632" s="70">
        <v>0</v>
      </c>
      <c r="E13632" s="71">
        <v>44926</v>
      </c>
      <c r="F13632" t="s">
        <v>15859</v>
      </c>
      <c r="G13632" t="s">
        <v>1912</v>
      </c>
      <c r="H13632" t="s">
        <v>15804</v>
      </c>
      <c r="I13632" t="s">
        <v>15804</v>
      </c>
      <c r="J13632" s="40">
        <v>119.35</v>
      </c>
      <c r="K13632" s="40">
        <v>0</v>
      </c>
    </row>
    <row r="13633" spans="1:11" x14ac:dyDescent="0.35">
      <c r="A13633">
        <v>32109</v>
      </c>
      <c r="B13633" t="s">
        <v>197</v>
      </c>
      <c r="C13633" s="70">
        <v>0</v>
      </c>
      <c r="D13633" s="70">
        <v>0</v>
      </c>
      <c r="E13633" s="71">
        <v>44926</v>
      </c>
      <c r="F13633" t="s">
        <v>3638</v>
      </c>
      <c r="G13633" t="s">
        <v>2247</v>
      </c>
      <c r="H13633" t="s">
        <v>1911</v>
      </c>
      <c r="I13633" t="s">
        <v>1911</v>
      </c>
      <c r="J13633" s="40">
        <v>0</v>
      </c>
      <c r="K13633" s="40">
        <v>7.22</v>
      </c>
    </row>
    <row r="13634" spans="1:11" x14ac:dyDescent="0.35">
      <c r="A13634">
        <v>32110</v>
      </c>
      <c r="B13634" t="s">
        <v>198</v>
      </c>
      <c r="C13634" s="70">
        <v>0</v>
      </c>
      <c r="D13634" s="70">
        <v>0</v>
      </c>
      <c r="E13634" s="71">
        <v>44834</v>
      </c>
      <c r="F13634" t="s">
        <v>16501</v>
      </c>
      <c r="G13634" t="s">
        <v>1912</v>
      </c>
      <c r="I13634" t="s">
        <v>15813</v>
      </c>
      <c r="J13634" s="40">
        <v>126.74</v>
      </c>
      <c r="K13634" s="40">
        <v>0</v>
      </c>
    </row>
    <row r="13635" spans="1:11" x14ac:dyDescent="0.35">
      <c r="A13635">
        <v>32110</v>
      </c>
      <c r="B13635" t="s">
        <v>198</v>
      </c>
      <c r="C13635" s="70">
        <v>0</v>
      </c>
      <c r="D13635" s="70">
        <v>0</v>
      </c>
      <c r="E13635" s="71">
        <v>44865</v>
      </c>
      <c r="F13635" t="s">
        <v>4466</v>
      </c>
      <c r="G13635" t="s">
        <v>2247</v>
      </c>
      <c r="H13635" t="s">
        <v>1919</v>
      </c>
      <c r="I13635" t="s">
        <v>1919</v>
      </c>
      <c r="J13635" s="40">
        <v>0.47</v>
      </c>
      <c r="K13635" s="40">
        <v>0</v>
      </c>
    </row>
    <row r="13636" spans="1:11" x14ac:dyDescent="0.35">
      <c r="A13636">
        <v>32110</v>
      </c>
      <c r="B13636" t="s">
        <v>198</v>
      </c>
      <c r="C13636" s="70">
        <v>0</v>
      </c>
      <c r="D13636" s="70">
        <v>0</v>
      </c>
      <c r="E13636" s="71">
        <v>44895</v>
      </c>
      <c r="F13636" t="s">
        <v>3985</v>
      </c>
      <c r="G13636" t="s">
        <v>2247</v>
      </c>
      <c r="H13636" t="s">
        <v>1916</v>
      </c>
      <c r="I13636" t="s">
        <v>1916</v>
      </c>
      <c r="J13636" s="40">
        <v>3.29</v>
      </c>
      <c r="K13636" s="40">
        <v>0</v>
      </c>
    </row>
    <row r="13637" spans="1:11" x14ac:dyDescent="0.35">
      <c r="A13637">
        <v>32110</v>
      </c>
      <c r="B13637" t="s">
        <v>198</v>
      </c>
      <c r="C13637" s="70">
        <v>0</v>
      </c>
      <c r="D13637" s="70">
        <v>0</v>
      </c>
      <c r="E13637" s="71">
        <v>44926</v>
      </c>
      <c r="F13637" t="s">
        <v>3637</v>
      </c>
      <c r="G13637" t="s">
        <v>2247</v>
      </c>
      <c r="H13637" t="s">
        <v>1911</v>
      </c>
      <c r="I13637" t="s">
        <v>1911</v>
      </c>
      <c r="J13637" s="40">
        <v>0</v>
      </c>
      <c r="K13637" s="40">
        <v>2.89</v>
      </c>
    </row>
    <row r="13638" spans="1:11" x14ac:dyDescent="0.35">
      <c r="A13638">
        <v>32111</v>
      </c>
      <c r="B13638" t="s">
        <v>199</v>
      </c>
      <c r="C13638" s="70">
        <v>0</v>
      </c>
      <c r="D13638" s="70">
        <v>0</v>
      </c>
      <c r="E13638" s="71">
        <v>44827</v>
      </c>
      <c r="F13638" t="s">
        <v>16066</v>
      </c>
      <c r="G13638" t="s">
        <v>2142</v>
      </c>
      <c r="H13638" t="s">
        <v>14588</v>
      </c>
      <c r="I13638" t="s">
        <v>14587</v>
      </c>
      <c r="J13638" s="40">
        <v>0</v>
      </c>
      <c r="K13638" s="40">
        <v>11000</v>
      </c>
    </row>
    <row r="13639" spans="1:11" x14ac:dyDescent="0.35">
      <c r="A13639">
        <v>32111</v>
      </c>
      <c r="B13639" t="s">
        <v>199</v>
      </c>
      <c r="C13639" s="70">
        <v>0</v>
      </c>
      <c r="D13639" s="70">
        <v>0</v>
      </c>
      <c r="E13639" s="71">
        <v>44834</v>
      </c>
      <c r="F13639" t="s">
        <v>4874</v>
      </c>
      <c r="G13639" t="s">
        <v>2247</v>
      </c>
      <c r="H13639" t="s">
        <v>2262</v>
      </c>
      <c r="J13639" s="40">
        <v>0</v>
      </c>
      <c r="K13639" s="40">
        <v>0</v>
      </c>
    </row>
    <row r="13640" spans="1:11" x14ac:dyDescent="0.35">
      <c r="A13640">
        <v>32111</v>
      </c>
      <c r="B13640" t="s">
        <v>199</v>
      </c>
      <c r="C13640" s="70">
        <v>0</v>
      </c>
      <c r="D13640" s="70">
        <v>0</v>
      </c>
      <c r="E13640" s="71">
        <v>44852</v>
      </c>
      <c r="F13640" t="s">
        <v>16500</v>
      </c>
      <c r="G13640" t="s">
        <v>15843</v>
      </c>
      <c r="H13640" t="s">
        <v>16499</v>
      </c>
      <c r="I13640" t="s">
        <v>16498</v>
      </c>
      <c r="J13640" s="40">
        <v>11000</v>
      </c>
      <c r="K13640" s="40">
        <v>0</v>
      </c>
    </row>
    <row r="13641" spans="1:11" x14ac:dyDescent="0.35">
      <c r="A13641">
        <v>32111</v>
      </c>
      <c r="B13641" t="s">
        <v>199</v>
      </c>
      <c r="C13641" s="70">
        <v>0</v>
      </c>
      <c r="D13641" s="70">
        <v>0</v>
      </c>
      <c r="E13641" s="71">
        <v>44865</v>
      </c>
      <c r="F13641" t="s">
        <v>4356</v>
      </c>
      <c r="G13641" t="s">
        <v>2247</v>
      </c>
      <c r="H13641" t="s">
        <v>1919</v>
      </c>
      <c r="I13641" t="s">
        <v>1919</v>
      </c>
      <c r="J13641" s="40">
        <v>0</v>
      </c>
      <c r="K13641" s="40">
        <v>0</v>
      </c>
    </row>
    <row r="13642" spans="1:11" x14ac:dyDescent="0.35">
      <c r="A13642">
        <v>32111</v>
      </c>
      <c r="B13642" t="s">
        <v>199</v>
      </c>
      <c r="C13642" s="70">
        <v>0</v>
      </c>
      <c r="D13642" s="70">
        <v>0</v>
      </c>
      <c r="E13642" s="71">
        <v>44888</v>
      </c>
      <c r="F13642" t="s">
        <v>14595</v>
      </c>
      <c r="G13642" t="s">
        <v>2142</v>
      </c>
      <c r="H13642" t="s">
        <v>14594</v>
      </c>
      <c r="I13642" t="s">
        <v>14593</v>
      </c>
      <c r="J13642" s="40">
        <v>0</v>
      </c>
      <c r="K13642" s="40">
        <v>567.26</v>
      </c>
    </row>
    <row r="13643" spans="1:11" x14ac:dyDescent="0.35">
      <c r="A13643">
        <v>32111</v>
      </c>
      <c r="B13643" t="s">
        <v>199</v>
      </c>
      <c r="C13643" s="70">
        <v>0</v>
      </c>
      <c r="D13643" s="70">
        <v>0</v>
      </c>
      <c r="E13643" s="71">
        <v>44895</v>
      </c>
      <c r="F13643" t="s">
        <v>16497</v>
      </c>
      <c r="G13643" t="s">
        <v>1912</v>
      </c>
      <c r="H13643" t="s">
        <v>2514</v>
      </c>
      <c r="I13643" t="s">
        <v>2514</v>
      </c>
      <c r="J13643" s="40">
        <v>587.44000000000005</v>
      </c>
      <c r="K13643" s="40">
        <v>0</v>
      </c>
    </row>
    <row r="13644" spans="1:11" x14ac:dyDescent="0.35">
      <c r="A13644">
        <v>32111</v>
      </c>
      <c r="B13644" t="s">
        <v>199</v>
      </c>
      <c r="C13644" s="70">
        <v>0</v>
      </c>
      <c r="D13644" s="70">
        <v>0</v>
      </c>
      <c r="E13644" s="71">
        <v>44895</v>
      </c>
      <c r="F13644" t="s">
        <v>4186</v>
      </c>
      <c r="G13644" t="s">
        <v>2247</v>
      </c>
      <c r="H13644" t="s">
        <v>1916</v>
      </c>
      <c r="I13644" t="s">
        <v>1916</v>
      </c>
      <c r="J13644" s="40">
        <v>0</v>
      </c>
      <c r="K13644" s="40">
        <v>0</v>
      </c>
    </row>
    <row r="13645" spans="1:11" x14ac:dyDescent="0.35">
      <c r="A13645">
        <v>32111</v>
      </c>
      <c r="B13645" t="s">
        <v>199</v>
      </c>
      <c r="C13645" s="70">
        <v>0</v>
      </c>
      <c r="D13645" s="70">
        <v>0</v>
      </c>
      <c r="E13645" s="71">
        <v>44926</v>
      </c>
      <c r="F13645" t="s">
        <v>3832</v>
      </c>
      <c r="G13645" t="s">
        <v>2247</v>
      </c>
      <c r="H13645" t="s">
        <v>1911</v>
      </c>
      <c r="I13645" t="s">
        <v>1911</v>
      </c>
      <c r="J13645" s="40">
        <v>0</v>
      </c>
      <c r="K13645" s="40">
        <v>0</v>
      </c>
    </row>
    <row r="13646" spans="1:11" x14ac:dyDescent="0.35">
      <c r="A13646">
        <v>32112</v>
      </c>
      <c r="B13646" t="s">
        <v>16493</v>
      </c>
      <c r="C13646" s="70">
        <v>0</v>
      </c>
      <c r="D13646" s="70">
        <v>0</v>
      </c>
      <c r="E13646" s="71">
        <v>44847</v>
      </c>
      <c r="F13646" t="s">
        <v>11122</v>
      </c>
      <c r="G13646" t="s">
        <v>2142</v>
      </c>
      <c r="H13646" t="s">
        <v>11121</v>
      </c>
      <c r="I13646" t="s">
        <v>11120</v>
      </c>
      <c r="J13646" s="40">
        <v>0</v>
      </c>
      <c r="K13646" s="40">
        <v>25625.57</v>
      </c>
    </row>
    <row r="13647" spans="1:11" x14ac:dyDescent="0.35">
      <c r="A13647">
        <v>32112</v>
      </c>
      <c r="B13647" t="s">
        <v>16493</v>
      </c>
      <c r="C13647" s="70">
        <v>0</v>
      </c>
      <c r="D13647" s="70">
        <v>0</v>
      </c>
      <c r="E13647" s="71">
        <v>44865</v>
      </c>
      <c r="F13647" t="s">
        <v>4324</v>
      </c>
      <c r="G13647" t="s">
        <v>2247</v>
      </c>
      <c r="H13647" t="s">
        <v>1919</v>
      </c>
      <c r="I13647" t="s">
        <v>1919</v>
      </c>
      <c r="J13647" s="40">
        <v>0</v>
      </c>
      <c r="K13647" s="40">
        <v>535.11</v>
      </c>
    </row>
    <row r="13648" spans="1:11" x14ac:dyDescent="0.35">
      <c r="A13648">
        <v>32112</v>
      </c>
      <c r="B13648" t="s">
        <v>16493</v>
      </c>
      <c r="C13648" s="70">
        <v>0</v>
      </c>
      <c r="D13648" s="70">
        <v>0</v>
      </c>
      <c r="E13648" s="71">
        <v>44868</v>
      </c>
      <c r="F13648" t="s">
        <v>16496</v>
      </c>
      <c r="G13648" t="s">
        <v>15843</v>
      </c>
      <c r="H13648" t="s">
        <v>16495</v>
      </c>
      <c r="I13648" t="s">
        <v>16494</v>
      </c>
      <c r="J13648" s="40">
        <v>25759.42</v>
      </c>
      <c r="K13648" s="40">
        <v>0</v>
      </c>
    </row>
    <row r="13649" spans="1:11" x14ac:dyDescent="0.35">
      <c r="A13649">
        <v>32112</v>
      </c>
      <c r="B13649" t="s">
        <v>16493</v>
      </c>
      <c r="C13649" s="70">
        <v>0</v>
      </c>
      <c r="D13649" s="70">
        <v>0</v>
      </c>
      <c r="E13649" s="71">
        <v>44895</v>
      </c>
      <c r="F13649" t="s">
        <v>4149</v>
      </c>
      <c r="G13649" t="s">
        <v>2247</v>
      </c>
      <c r="H13649" t="s">
        <v>1916</v>
      </c>
      <c r="I13649" t="s">
        <v>1916</v>
      </c>
      <c r="J13649" s="40">
        <v>401.26</v>
      </c>
      <c r="K13649" s="40">
        <v>0</v>
      </c>
    </row>
    <row r="13650" spans="1:11" x14ac:dyDescent="0.35">
      <c r="A13650">
        <v>32113</v>
      </c>
      <c r="B13650" t="s">
        <v>16489</v>
      </c>
      <c r="C13650" s="70">
        <v>0</v>
      </c>
      <c r="D13650" s="70">
        <v>0</v>
      </c>
      <c r="E13650" s="71">
        <v>44858</v>
      </c>
      <c r="F13650" t="s">
        <v>2420</v>
      </c>
      <c r="G13650" t="s">
        <v>2142</v>
      </c>
      <c r="H13650" t="s">
        <v>2419</v>
      </c>
      <c r="I13650" t="s">
        <v>2418</v>
      </c>
      <c r="J13650" s="40">
        <v>0</v>
      </c>
      <c r="K13650" s="40">
        <v>1036.1300000000001</v>
      </c>
    </row>
    <row r="13651" spans="1:11" x14ac:dyDescent="0.35">
      <c r="A13651">
        <v>32113</v>
      </c>
      <c r="B13651" t="s">
        <v>16489</v>
      </c>
      <c r="C13651" s="70">
        <v>0</v>
      </c>
      <c r="D13651" s="70">
        <v>0</v>
      </c>
      <c r="E13651" s="71">
        <v>44859</v>
      </c>
      <c r="F13651" t="s">
        <v>16492</v>
      </c>
      <c r="G13651" t="s">
        <v>15843</v>
      </c>
      <c r="H13651" t="s">
        <v>16491</v>
      </c>
      <c r="I13651" t="s">
        <v>16490</v>
      </c>
      <c r="J13651" s="40">
        <v>1035.54</v>
      </c>
      <c r="K13651" s="40">
        <v>0</v>
      </c>
    </row>
    <row r="13652" spans="1:11" x14ac:dyDescent="0.35">
      <c r="A13652">
        <v>32113</v>
      </c>
      <c r="B13652" t="s">
        <v>16489</v>
      </c>
      <c r="C13652" s="70">
        <v>0</v>
      </c>
      <c r="D13652" s="70">
        <v>0</v>
      </c>
      <c r="E13652" s="71">
        <v>44865</v>
      </c>
      <c r="F13652" t="s">
        <v>4465</v>
      </c>
      <c r="G13652" t="s">
        <v>2247</v>
      </c>
      <c r="H13652" t="s">
        <v>1919</v>
      </c>
      <c r="I13652" t="s">
        <v>1919</v>
      </c>
      <c r="J13652" s="40">
        <v>0.59</v>
      </c>
      <c r="K13652" s="40">
        <v>0</v>
      </c>
    </row>
    <row r="13653" spans="1:11" x14ac:dyDescent="0.35">
      <c r="A13653">
        <v>32113</v>
      </c>
      <c r="B13653" t="s">
        <v>16489</v>
      </c>
      <c r="C13653" s="70">
        <v>0</v>
      </c>
      <c r="D13653" s="70">
        <v>0</v>
      </c>
      <c r="E13653" s="71">
        <v>44893</v>
      </c>
      <c r="F13653" t="s">
        <v>2417</v>
      </c>
      <c r="G13653" t="s">
        <v>2142</v>
      </c>
      <c r="H13653" t="s">
        <v>2416</v>
      </c>
      <c r="I13653" t="s">
        <v>2415</v>
      </c>
      <c r="J13653" s="40">
        <v>0</v>
      </c>
      <c r="K13653" s="40">
        <v>1007.27</v>
      </c>
    </row>
    <row r="13654" spans="1:11" x14ac:dyDescent="0.35">
      <c r="A13654">
        <v>32113</v>
      </c>
      <c r="B13654" t="s">
        <v>16489</v>
      </c>
      <c r="C13654" s="70">
        <v>0</v>
      </c>
      <c r="D13654" s="70">
        <v>0</v>
      </c>
      <c r="E13654" s="71">
        <v>44895</v>
      </c>
      <c r="F13654" t="s">
        <v>3984</v>
      </c>
      <c r="G13654" t="s">
        <v>2247</v>
      </c>
      <c r="H13654" t="s">
        <v>1916</v>
      </c>
      <c r="I13654" t="s">
        <v>1916</v>
      </c>
      <c r="J13654" s="40">
        <v>0.88</v>
      </c>
      <c r="K13654" s="40">
        <v>0</v>
      </c>
    </row>
    <row r="13655" spans="1:11" x14ac:dyDescent="0.35">
      <c r="A13655">
        <v>32113</v>
      </c>
      <c r="B13655" t="s">
        <v>16489</v>
      </c>
      <c r="C13655" s="70">
        <v>0</v>
      </c>
      <c r="D13655" s="70">
        <v>0</v>
      </c>
      <c r="E13655" s="71">
        <v>44903</v>
      </c>
      <c r="F13655" t="s">
        <v>16488</v>
      </c>
      <c r="G13655" t="s">
        <v>15843</v>
      </c>
      <c r="H13655" t="s">
        <v>16487</v>
      </c>
      <c r="I13655" t="s">
        <v>16486</v>
      </c>
      <c r="J13655" s="40">
        <v>1006.39</v>
      </c>
      <c r="K13655" s="40">
        <v>0</v>
      </c>
    </row>
    <row r="13656" spans="1:11" x14ac:dyDescent="0.35">
      <c r="A13656">
        <v>32114</v>
      </c>
      <c r="B13656" t="s">
        <v>16482</v>
      </c>
      <c r="C13656" s="70">
        <v>0</v>
      </c>
      <c r="D13656" s="70">
        <v>0</v>
      </c>
      <c r="E13656" s="71">
        <v>44835</v>
      </c>
      <c r="F13656" t="s">
        <v>14647</v>
      </c>
      <c r="G13656" t="s">
        <v>2142</v>
      </c>
      <c r="H13656" t="s">
        <v>14646</v>
      </c>
      <c r="I13656" t="s">
        <v>14645</v>
      </c>
      <c r="J13656" s="40">
        <v>0</v>
      </c>
      <c r="K13656" s="40">
        <v>13989.64</v>
      </c>
    </row>
    <row r="13657" spans="1:11" x14ac:dyDescent="0.35">
      <c r="A13657">
        <v>32114</v>
      </c>
      <c r="B13657" t="s">
        <v>16482</v>
      </c>
      <c r="C13657" s="70">
        <v>0</v>
      </c>
      <c r="D13657" s="70">
        <v>0</v>
      </c>
      <c r="E13657" s="71">
        <v>44859</v>
      </c>
      <c r="F13657" t="s">
        <v>16485</v>
      </c>
      <c r="G13657" t="s">
        <v>15843</v>
      </c>
      <c r="H13657" t="s">
        <v>16484</v>
      </c>
      <c r="I13657" t="s">
        <v>16483</v>
      </c>
      <c r="J13657" s="40">
        <v>13506.15</v>
      </c>
      <c r="K13657" s="40">
        <v>0</v>
      </c>
    </row>
    <row r="13658" spans="1:11" x14ac:dyDescent="0.35">
      <c r="A13658">
        <v>32114</v>
      </c>
      <c r="B13658" t="s">
        <v>16482</v>
      </c>
      <c r="C13658" s="70">
        <v>0</v>
      </c>
      <c r="D13658" s="70">
        <v>0</v>
      </c>
      <c r="E13658" s="71">
        <v>44865</v>
      </c>
      <c r="F13658" t="s">
        <v>4464</v>
      </c>
      <c r="G13658" t="s">
        <v>2247</v>
      </c>
      <c r="H13658" t="s">
        <v>1919</v>
      </c>
      <c r="I13658" t="s">
        <v>1919</v>
      </c>
      <c r="J13658" s="40">
        <v>483.49</v>
      </c>
      <c r="K13658" s="40">
        <v>0</v>
      </c>
    </row>
    <row r="13659" spans="1:11" x14ac:dyDescent="0.35">
      <c r="A13659">
        <v>32115</v>
      </c>
      <c r="B13659" t="s">
        <v>16481</v>
      </c>
      <c r="C13659" s="70">
        <v>0</v>
      </c>
      <c r="D13659" s="70">
        <v>0</v>
      </c>
      <c r="E13659" s="71">
        <v>44868</v>
      </c>
      <c r="F13659" t="s">
        <v>11329</v>
      </c>
      <c r="G13659" t="s">
        <v>2142</v>
      </c>
      <c r="H13659" t="s">
        <v>11328</v>
      </c>
      <c r="I13659" t="s">
        <v>11327</v>
      </c>
      <c r="J13659" s="40">
        <v>0</v>
      </c>
      <c r="K13659" s="40">
        <v>934.44</v>
      </c>
    </row>
    <row r="13660" spans="1:11" x14ac:dyDescent="0.35">
      <c r="A13660">
        <v>32115</v>
      </c>
      <c r="B13660" t="s">
        <v>16481</v>
      </c>
      <c r="C13660" s="70">
        <v>0</v>
      </c>
      <c r="D13660" s="70">
        <v>0</v>
      </c>
      <c r="E13660" s="71">
        <v>44868</v>
      </c>
      <c r="F13660" t="s">
        <v>16480</v>
      </c>
      <c r="G13660" t="s">
        <v>15843</v>
      </c>
      <c r="H13660" t="s">
        <v>16479</v>
      </c>
      <c r="J13660" s="40">
        <v>934.44</v>
      </c>
      <c r="K13660" s="40">
        <v>0</v>
      </c>
    </row>
    <row r="13661" spans="1:11" x14ac:dyDescent="0.35">
      <c r="A13661">
        <v>32116</v>
      </c>
      <c r="B13661" t="s">
        <v>16478</v>
      </c>
      <c r="C13661" s="70">
        <v>0</v>
      </c>
      <c r="D13661" s="70">
        <v>0</v>
      </c>
      <c r="E13661" s="71">
        <v>44868</v>
      </c>
      <c r="F13661" t="s">
        <v>14607</v>
      </c>
      <c r="G13661" t="s">
        <v>2142</v>
      </c>
      <c r="H13661" t="s">
        <v>14606</v>
      </c>
      <c r="I13661" t="s">
        <v>14605</v>
      </c>
      <c r="J13661" s="40">
        <v>0</v>
      </c>
      <c r="K13661" s="40">
        <v>8523.4</v>
      </c>
    </row>
    <row r="13662" spans="1:11" x14ac:dyDescent="0.35">
      <c r="A13662">
        <v>32116</v>
      </c>
      <c r="B13662" t="s">
        <v>16478</v>
      </c>
      <c r="C13662" s="70">
        <v>0</v>
      </c>
      <c r="D13662" s="70">
        <v>0</v>
      </c>
      <c r="E13662" s="71">
        <v>44868</v>
      </c>
      <c r="F13662" t="s">
        <v>16477</v>
      </c>
      <c r="G13662" t="s">
        <v>15843</v>
      </c>
      <c r="H13662" t="s">
        <v>16476</v>
      </c>
      <c r="I13662" t="s">
        <v>16475</v>
      </c>
      <c r="J13662" s="40">
        <v>8523.4</v>
      </c>
      <c r="K13662" s="40">
        <v>0</v>
      </c>
    </row>
    <row r="13663" spans="1:11" x14ac:dyDescent="0.35">
      <c r="A13663">
        <v>32117</v>
      </c>
      <c r="B13663" t="s">
        <v>16471</v>
      </c>
      <c r="C13663" s="70">
        <v>0</v>
      </c>
      <c r="D13663" s="70">
        <v>0</v>
      </c>
      <c r="E13663" s="71">
        <v>44835</v>
      </c>
      <c r="F13663" t="s">
        <v>14644</v>
      </c>
      <c r="G13663" t="s">
        <v>2142</v>
      </c>
      <c r="H13663" t="s">
        <v>14643</v>
      </c>
      <c r="I13663" t="s">
        <v>14642</v>
      </c>
      <c r="J13663" s="40">
        <v>0</v>
      </c>
      <c r="K13663" s="40">
        <v>7141.6</v>
      </c>
    </row>
    <row r="13664" spans="1:11" x14ac:dyDescent="0.35">
      <c r="A13664">
        <v>32117</v>
      </c>
      <c r="B13664" t="s">
        <v>16471</v>
      </c>
      <c r="C13664" s="70">
        <v>0</v>
      </c>
      <c r="D13664" s="70">
        <v>0</v>
      </c>
      <c r="E13664" s="71">
        <v>44865</v>
      </c>
      <c r="F13664" t="s">
        <v>4323</v>
      </c>
      <c r="G13664" t="s">
        <v>2247</v>
      </c>
      <c r="H13664" t="s">
        <v>1919</v>
      </c>
      <c r="I13664" t="s">
        <v>1919</v>
      </c>
      <c r="J13664" s="40">
        <v>6.87</v>
      </c>
      <c r="K13664" s="40">
        <v>0</v>
      </c>
    </row>
    <row r="13665" spans="1:11" x14ac:dyDescent="0.35">
      <c r="A13665">
        <v>32117</v>
      </c>
      <c r="B13665" t="s">
        <v>16471</v>
      </c>
      <c r="C13665" s="70">
        <v>0</v>
      </c>
      <c r="D13665" s="70">
        <v>0</v>
      </c>
      <c r="E13665" s="71">
        <v>44893</v>
      </c>
      <c r="F13665" t="s">
        <v>16474</v>
      </c>
      <c r="G13665" t="s">
        <v>15843</v>
      </c>
      <c r="H13665" t="s">
        <v>16473</v>
      </c>
      <c r="I13665" t="s">
        <v>16472</v>
      </c>
      <c r="J13665" s="40">
        <v>7541.36</v>
      </c>
      <c r="K13665" s="40">
        <v>0</v>
      </c>
    </row>
    <row r="13666" spans="1:11" x14ac:dyDescent="0.35">
      <c r="A13666">
        <v>32117</v>
      </c>
      <c r="B13666" t="s">
        <v>16471</v>
      </c>
      <c r="C13666" s="70">
        <v>0</v>
      </c>
      <c r="D13666" s="70">
        <v>0</v>
      </c>
      <c r="E13666" s="71">
        <v>44895</v>
      </c>
      <c r="F13666" t="s">
        <v>4148</v>
      </c>
      <c r="G13666" t="s">
        <v>2247</v>
      </c>
      <c r="H13666" t="s">
        <v>1916</v>
      </c>
      <c r="I13666" t="s">
        <v>1916</v>
      </c>
      <c r="J13666" s="40">
        <v>0</v>
      </c>
      <c r="K13666" s="40">
        <v>406.63</v>
      </c>
    </row>
    <row r="13667" spans="1:11" x14ac:dyDescent="0.35">
      <c r="A13667">
        <v>32118</v>
      </c>
      <c r="B13667" t="s">
        <v>16467</v>
      </c>
      <c r="C13667" s="70">
        <v>0</v>
      </c>
      <c r="D13667" s="70">
        <v>0</v>
      </c>
      <c r="E13667" s="71">
        <v>44858</v>
      </c>
      <c r="F13667" t="s">
        <v>16040</v>
      </c>
      <c r="G13667" t="s">
        <v>2142</v>
      </c>
      <c r="H13667" t="s">
        <v>16039</v>
      </c>
      <c r="I13667" t="s">
        <v>15985</v>
      </c>
      <c r="J13667" s="40">
        <v>0</v>
      </c>
      <c r="K13667" s="40">
        <v>14179.38</v>
      </c>
    </row>
    <row r="13668" spans="1:11" x14ac:dyDescent="0.35">
      <c r="A13668">
        <v>32118</v>
      </c>
      <c r="B13668" t="s">
        <v>16467</v>
      </c>
      <c r="C13668" s="70">
        <v>0</v>
      </c>
      <c r="D13668" s="70">
        <v>0</v>
      </c>
      <c r="E13668" s="71">
        <v>44858</v>
      </c>
      <c r="F13668" t="s">
        <v>16038</v>
      </c>
      <c r="G13668" t="s">
        <v>2142</v>
      </c>
      <c r="H13668" t="s">
        <v>16037</v>
      </c>
      <c r="I13668" t="s">
        <v>15985</v>
      </c>
      <c r="J13668" s="40">
        <v>0</v>
      </c>
      <c r="K13668" s="40">
        <v>-14179.38</v>
      </c>
    </row>
    <row r="13669" spans="1:11" x14ac:dyDescent="0.35">
      <c r="A13669">
        <v>32118</v>
      </c>
      <c r="B13669" t="s">
        <v>16467</v>
      </c>
      <c r="C13669" s="70">
        <v>0</v>
      </c>
      <c r="D13669" s="70">
        <v>0</v>
      </c>
      <c r="E13669" s="71">
        <v>44896</v>
      </c>
      <c r="F13669" t="s">
        <v>15987</v>
      </c>
      <c r="G13669" t="s">
        <v>2142</v>
      </c>
      <c r="H13669" t="s">
        <v>15986</v>
      </c>
      <c r="I13669" t="s">
        <v>15985</v>
      </c>
      <c r="J13669" s="40">
        <v>0</v>
      </c>
      <c r="K13669" s="40">
        <v>16589.88</v>
      </c>
    </row>
    <row r="13670" spans="1:11" x14ac:dyDescent="0.35">
      <c r="A13670">
        <v>32118</v>
      </c>
      <c r="B13670" t="s">
        <v>16467</v>
      </c>
      <c r="C13670" s="70">
        <v>0</v>
      </c>
      <c r="D13670" s="70">
        <v>0</v>
      </c>
      <c r="E13670" s="71">
        <v>44896</v>
      </c>
      <c r="F13670" t="s">
        <v>16470</v>
      </c>
      <c r="G13670" t="s">
        <v>15843</v>
      </c>
      <c r="H13670" t="s">
        <v>16469</v>
      </c>
      <c r="I13670" t="s">
        <v>16468</v>
      </c>
      <c r="J13670" s="40">
        <v>17632.740000000002</v>
      </c>
      <c r="K13670" s="40">
        <v>0</v>
      </c>
    </row>
    <row r="13671" spans="1:11" x14ac:dyDescent="0.35">
      <c r="A13671">
        <v>32118</v>
      </c>
      <c r="B13671" t="s">
        <v>16467</v>
      </c>
      <c r="C13671" s="70">
        <v>0</v>
      </c>
      <c r="D13671" s="70">
        <v>0</v>
      </c>
      <c r="E13671" s="71">
        <v>44926</v>
      </c>
      <c r="F13671" t="s">
        <v>3805</v>
      </c>
      <c r="G13671" t="s">
        <v>2247</v>
      </c>
      <c r="H13671" t="s">
        <v>1911</v>
      </c>
      <c r="I13671" t="s">
        <v>1911</v>
      </c>
      <c r="J13671" s="40">
        <v>0</v>
      </c>
      <c r="K13671" s="40">
        <v>1042.8599999999999</v>
      </c>
    </row>
    <row r="13672" spans="1:11" x14ac:dyDescent="0.35">
      <c r="A13672">
        <v>32119</v>
      </c>
      <c r="B13672" t="s">
        <v>16460</v>
      </c>
      <c r="C13672" s="70">
        <v>0</v>
      </c>
      <c r="D13672" s="70">
        <v>0</v>
      </c>
      <c r="E13672" s="71">
        <v>44853</v>
      </c>
      <c r="F13672" t="s">
        <v>7856</v>
      </c>
      <c r="G13672" t="s">
        <v>2142</v>
      </c>
      <c r="H13672" t="s">
        <v>7855</v>
      </c>
      <c r="I13672" t="s">
        <v>7854</v>
      </c>
      <c r="J13672" s="40">
        <v>0</v>
      </c>
      <c r="K13672" s="40">
        <v>292.57</v>
      </c>
    </row>
    <row r="13673" spans="1:11" x14ac:dyDescent="0.35">
      <c r="A13673">
        <v>32119</v>
      </c>
      <c r="B13673" t="s">
        <v>16460</v>
      </c>
      <c r="C13673" s="70">
        <v>0</v>
      </c>
      <c r="D13673" s="70">
        <v>0</v>
      </c>
      <c r="E13673" s="71">
        <v>44853</v>
      </c>
      <c r="F13673" t="s">
        <v>7853</v>
      </c>
      <c r="G13673" t="s">
        <v>2142</v>
      </c>
      <c r="H13673" t="s">
        <v>7852</v>
      </c>
      <c r="I13673" t="s">
        <v>7851</v>
      </c>
      <c r="J13673" s="40">
        <v>0</v>
      </c>
      <c r="K13673" s="40">
        <v>292.57</v>
      </c>
    </row>
    <row r="13674" spans="1:11" x14ac:dyDescent="0.35">
      <c r="A13674">
        <v>32119</v>
      </c>
      <c r="B13674" t="s">
        <v>16460</v>
      </c>
      <c r="C13674" s="70">
        <v>0</v>
      </c>
      <c r="D13674" s="70">
        <v>0</v>
      </c>
      <c r="E13674" s="71">
        <v>44865</v>
      </c>
      <c r="F13674" t="s">
        <v>4463</v>
      </c>
      <c r="G13674" t="s">
        <v>2247</v>
      </c>
      <c r="H13674" t="s">
        <v>1919</v>
      </c>
      <c r="I13674" t="s">
        <v>1919</v>
      </c>
      <c r="J13674" s="40">
        <v>0</v>
      </c>
      <c r="K13674" s="40">
        <v>1.83</v>
      </c>
    </row>
    <row r="13675" spans="1:11" x14ac:dyDescent="0.35">
      <c r="A13675">
        <v>32119</v>
      </c>
      <c r="B13675" t="s">
        <v>16460</v>
      </c>
      <c r="C13675" s="70">
        <v>0</v>
      </c>
      <c r="D13675" s="70">
        <v>0</v>
      </c>
      <c r="E13675" s="71">
        <v>44879</v>
      </c>
      <c r="F13675" t="s">
        <v>7850</v>
      </c>
      <c r="G13675" t="s">
        <v>2142</v>
      </c>
      <c r="H13675" t="s">
        <v>7849</v>
      </c>
      <c r="I13675" t="s">
        <v>7848</v>
      </c>
      <c r="J13675" s="40">
        <v>0</v>
      </c>
      <c r="K13675" s="40">
        <v>301.33999999999997</v>
      </c>
    </row>
    <row r="13676" spans="1:11" x14ac:dyDescent="0.35">
      <c r="A13676">
        <v>32119</v>
      </c>
      <c r="B13676" t="s">
        <v>16460</v>
      </c>
      <c r="C13676" s="70">
        <v>0</v>
      </c>
      <c r="D13676" s="70">
        <v>0</v>
      </c>
      <c r="E13676" s="71">
        <v>44888</v>
      </c>
      <c r="F13676" t="s">
        <v>16466</v>
      </c>
      <c r="G13676" t="s">
        <v>15843</v>
      </c>
      <c r="H13676" t="s">
        <v>16465</v>
      </c>
      <c r="I13676" t="s">
        <v>16464</v>
      </c>
      <c r="J13676" s="40">
        <v>600.05999999999995</v>
      </c>
      <c r="K13676" s="40">
        <v>0</v>
      </c>
    </row>
    <row r="13677" spans="1:11" x14ac:dyDescent="0.35">
      <c r="A13677">
        <v>32119</v>
      </c>
      <c r="B13677" t="s">
        <v>16460</v>
      </c>
      <c r="C13677" s="70">
        <v>0</v>
      </c>
      <c r="D13677" s="70">
        <v>0</v>
      </c>
      <c r="E13677" s="71">
        <v>44895</v>
      </c>
      <c r="F13677" t="s">
        <v>3983</v>
      </c>
      <c r="G13677" t="s">
        <v>2247</v>
      </c>
      <c r="H13677" t="s">
        <v>1916</v>
      </c>
      <c r="I13677" t="s">
        <v>1916</v>
      </c>
      <c r="J13677" s="40">
        <v>0</v>
      </c>
      <c r="K13677" s="40">
        <v>12.83</v>
      </c>
    </row>
    <row r="13678" spans="1:11" x14ac:dyDescent="0.35">
      <c r="A13678">
        <v>32119</v>
      </c>
      <c r="B13678" t="s">
        <v>16460</v>
      </c>
      <c r="C13678" s="70">
        <v>0</v>
      </c>
      <c r="D13678" s="70">
        <v>0</v>
      </c>
      <c r="E13678" s="71">
        <v>44905</v>
      </c>
      <c r="F13678" t="s">
        <v>7847</v>
      </c>
      <c r="G13678" t="s">
        <v>2142</v>
      </c>
      <c r="H13678" t="s">
        <v>7846</v>
      </c>
      <c r="I13678" t="s">
        <v>7845</v>
      </c>
      <c r="J13678" s="40">
        <v>0</v>
      </c>
      <c r="K13678" s="40">
        <v>302.92</v>
      </c>
    </row>
    <row r="13679" spans="1:11" x14ac:dyDescent="0.35">
      <c r="A13679">
        <v>32119</v>
      </c>
      <c r="B13679" t="s">
        <v>16460</v>
      </c>
      <c r="C13679" s="70">
        <v>0</v>
      </c>
      <c r="D13679" s="70">
        <v>0</v>
      </c>
      <c r="E13679" s="71">
        <v>44915</v>
      </c>
      <c r="F13679" t="s">
        <v>16463</v>
      </c>
      <c r="G13679" t="s">
        <v>15843</v>
      </c>
      <c r="H13679" t="s">
        <v>16462</v>
      </c>
      <c r="I13679" t="s">
        <v>16461</v>
      </c>
      <c r="J13679" s="40">
        <v>597.29</v>
      </c>
      <c r="K13679" s="40">
        <v>0</v>
      </c>
    </row>
    <row r="13680" spans="1:11" x14ac:dyDescent="0.35">
      <c r="A13680">
        <v>32119</v>
      </c>
      <c r="B13680" t="s">
        <v>16460</v>
      </c>
      <c r="C13680" s="70">
        <v>0</v>
      </c>
      <c r="D13680" s="70">
        <v>0</v>
      </c>
      <c r="E13680" s="71">
        <v>44926</v>
      </c>
      <c r="F13680" t="s">
        <v>3636</v>
      </c>
      <c r="G13680" t="s">
        <v>2247</v>
      </c>
      <c r="H13680" t="s">
        <v>1911</v>
      </c>
      <c r="I13680" t="s">
        <v>1911</v>
      </c>
      <c r="J13680" s="40">
        <v>6.71</v>
      </c>
      <c r="K13680" s="40">
        <v>0</v>
      </c>
    </row>
    <row r="13681" spans="1:11" x14ac:dyDescent="0.35">
      <c r="A13681">
        <v>32120</v>
      </c>
      <c r="B13681" t="s">
        <v>16456</v>
      </c>
      <c r="C13681" s="70">
        <v>0</v>
      </c>
      <c r="D13681" s="70">
        <v>0</v>
      </c>
      <c r="E13681" s="71">
        <v>44857</v>
      </c>
      <c r="F13681" t="s">
        <v>12748</v>
      </c>
      <c r="G13681" t="s">
        <v>2142</v>
      </c>
      <c r="H13681" t="s">
        <v>12747</v>
      </c>
      <c r="I13681" t="s">
        <v>12746</v>
      </c>
      <c r="J13681" s="40">
        <v>0</v>
      </c>
      <c r="K13681" s="40">
        <v>352</v>
      </c>
    </row>
    <row r="13682" spans="1:11" x14ac:dyDescent="0.35">
      <c r="A13682">
        <v>32120</v>
      </c>
      <c r="B13682" t="s">
        <v>16456</v>
      </c>
      <c r="C13682" s="70">
        <v>0</v>
      </c>
      <c r="D13682" s="70">
        <v>0</v>
      </c>
      <c r="E13682" s="71">
        <v>44865</v>
      </c>
      <c r="F13682" t="s">
        <v>4355</v>
      </c>
      <c r="G13682" t="s">
        <v>2247</v>
      </c>
      <c r="H13682" t="s">
        <v>1919</v>
      </c>
      <c r="I13682" t="s">
        <v>1919</v>
      </c>
      <c r="J13682" s="40">
        <v>0</v>
      </c>
      <c r="K13682" s="40">
        <v>0</v>
      </c>
    </row>
    <row r="13683" spans="1:11" x14ac:dyDescent="0.35">
      <c r="A13683">
        <v>32120</v>
      </c>
      <c r="B13683" t="s">
        <v>16456</v>
      </c>
      <c r="C13683" s="70">
        <v>0</v>
      </c>
      <c r="D13683" s="70">
        <v>0</v>
      </c>
      <c r="E13683" s="71">
        <v>44893</v>
      </c>
      <c r="F13683" t="s">
        <v>16459</v>
      </c>
      <c r="G13683" t="s">
        <v>15843</v>
      </c>
      <c r="H13683" t="s">
        <v>16458</v>
      </c>
      <c r="I13683" t="s">
        <v>16457</v>
      </c>
      <c r="J13683" s="40">
        <v>352</v>
      </c>
      <c r="K13683" s="40">
        <v>0</v>
      </c>
    </row>
    <row r="13684" spans="1:11" x14ac:dyDescent="0.35">
      <c r="A13684">
        <v>32120</v>
      </c>
      <c r="B13684" t="s">
        <v>16456</v>
      </c>
      <c r="C13684" s="70">
        <v>0</v>
      </c>
      <c r="D13684" s="70">
        <v>0</v>
      </c>
      <c r="E13684" s="71">
        <v>44895</v>
      </c>
      <c r="F13684" t="s">
        <v>4185</v>
      </c>
      <c r="G13684" t="s">
        <v>2247</v>
      </c>
      <c r="H13684" t="s">
        <v>1916</v>
      </c>
      <c r="I13684" t="s">
        <v>1916</v>
      </c>
      <c r="J13684" s="40">
        <v>0</v>
      </c>
      <c r="K13684" s="40">
        <v>0</v>
      </c>
    </row>
    <row r="13685" spans="1:11" x14ac:dyDescent="0.35">
      <c r="A13685">
        <v>32121</v>
      </c>
      <c r="B13685" t="s">
        <v>16453</v>
      </c>
      <c r="C13685" s="70">
        <v>0</v>
      </c>
      <c r="D13685" s="70">
        <v>0</v>
      </c>
      <c r="E13685" s="71">
        <v>44864</v>
      </c>
      <c r="F13685" t="s">
        <v>14073</v>
      </c>
      <c r="G13685" t="s">
        <v>2142</v>
      </c>
      <c r="H13685" t="s">
        <v>14072</v>
      </c>
      <c r="I13685" t="s">
        <v>14071</v>
      </c>
      <c r="J13685" s="40">
        <v>0</v>
      </c>
      <c r="K13685" s="40">
        <v>98.76</v>
      </c>
    </row>
    <row r="13686" spans="1:11" x14ac:dyDescent="0.35">
      <c r="A13686">
        <v>32121</v>
      </c>
      <c r="B13686" t="s">
        <v>16453</v>
      </c>
      <c r="C13686" s="70">
        <v>0</v>
      </c>
      <c r="D13686" s="70">
        <v>0</v>
      </c>
      <c r="E13686" s="71">
        <v>44865</v>
      </c>
      <c r="F13686" t="s">
        <v>4462</v>
      </c>
      <c r="G13686" t="s">
        <v>2247</v>
      </c>
      <c r="H13686" t="s">
        <v>1919</v>
      </c>
      <c r="I13686" t="s">
        <v>1919</v>
      </c>
      <c r="J13686" s="40">
        <v>0</v>
      </c>
      <c r="K13686" s="40">
        <v>0.39</v>
      </c>
    </row>
    <row r="13687" spans="1:11" x14ac:dyDescent="0.35">
      <c r="A13687">
        <v>32121</v>
      </c>
      <c r="B13687" t="s">
        <v>16453</v>
      </c>
      <c r="C13687" s="70">
        <v>0</v>
      </c>
      <c r="D13687" s="70">
        <v>0</v>
      </c>
      <c r="E13687" s="71">
        <v>44868</v>
      </c>
      <c r="F13687" t="s">
        <v>16455</v>
      </c>
      <c r="G13687" t="s">
        <v>15843</v>
      </c>
      <c r="H13687" t="s">
        <v>16454</v>
      </c>
      <c r="I13687" t="s">
        <v>12161</v>
      </c>
      <c r="J13687" s="40">
        <v>98.07</v>
      </c>
      <c r="K13687" s="40">
        <v>0</v>
      </c>
    </row>
    <row r="13688" spans="1:11" x14ac:dyDescent="0.35">
      <c r="A13688">
        <v>32121</v>
      </c>
      <c r="B13688" t="s">
        <v>16453</v>
      </c>
      <c r="C13688" s="70">
        <v>0</v>
      </c>
      <c r="D13688" s="70">
        <v>0</v>
      </c>
      <c r="E13688" s="71">
        <v>44895</v>
      </c>
      <c r="F13688" t="s">
        <v>3982</v>
      </c>
      <c r="G13688" t="s">
        <v>2247</v>
      </c>
      <c r="H13688" t="s">
        <v>1916</v>
      </c>
      <c r="I13688" t="s">
        <v>1916</v>
      </c>
      <c r="J13688" s="40">
        <v>1.08</v>
      </c>
      <c r="K13688" s="40">
        <v>0</v>
      </c>
    </row>
    <row r="13689" spans="1:11" x14ac:dyDescent="0.35">
      <c r="A13689">
        <v>32122</v>
      </c>
      <c r="B13689" t="s">
        <v>16449</v>
      </c>
      <c r="C13689" s="70">
        <v>0</v>
      </c>
      <c r="D13689" s="70">
        <v>0</v>
      </c>
      <c r="E13689" s="71">
        <v>44838</v>
      </c>
      <c r="F13689" t="s">
        <v>14641</v>
      </c>
      <c r="G13689" t="s">
        <v>2142</v>
      </c>
      <c r="H13689" t="s">
        <v>14640</v>
      </c>
      <c r="I13689" t="s">
        <v>14639</v>
      </c>
      <c r="J13689" s="40">
        <v>0</v>
      </c>
      <c r="K13689" s="40">
        <v>1647</v>
      </c>
    </row>
    <row r="13690" spans="1:11" x14ac:dyDescent="0.35">
      <c r="A13690">
        <v>32122</v>
      </c>
      <c r="B13690" t="s">
        <v>16449</v>
      </c>
      <c r="C13690" s="70">
        <v>0</v>
      </c>
      <c r="D13690" s="70">
        <v>0</v>
      </c>
      <c r="E13690" s="71">
        <v>44865</v>
      </c>
      <c r="F13690" t="s">
        <v>4354</v>
      </c>
      <c r="G13690" t="s">
        <v>2247</v>
      </c>
      <c r="H13690" t="s">
        <v>1919</v>
      </c>
      <c r="I13690" t="s">
        <v>1919</v>
      </c>
      <c r="J13690" s="40">
        <v>0</v>
      </c>
      <c r="K13690" s="40">
        <v>0</v>
      </c>
    </row>
    <row r="13691" spans="1:11" x14ac:dyDescent="0.35">
      <c r="A13691">
        <v>32122</v>
      </c>
      <c r="B13691" t="s">
        <v>16449</v>
      </c>
      <c r="C13691" s="70">
        <v>0</v>
      </c>
      <c r="D13691" s="70">
        <v>0</v>
      </c>
      <c r="E13691" s="71">
        <v>44868</v>
      </c>
      <c r="F13691" t="s">
        <v>16452</v>
      </c>
      <c r="G13691" t="s">
        <v>15843</v>
      </c>
      <c r="H13691" t="s">
        <v>16451</v>
      </c>
      <c r="I13691" t="s">
        <v>16450</v>
      </c>
      <c r="J13691" s="40">
        <v>1647</v>
      </c>
      <c r="K13691" s="40">
        <v>0</v>
      </c>
    </row>
    <row r="13692" spans="1:11" x14ac:dyDescent="0.35">
      <c r="A13692">
        <v>32122</v>
      </c>
      <c r="B13692" t="s">
        <v>16449</v>
      </c>
      <c r="C13692" s="70">
        <v>0</v>
      </c>
      <c r="D13692" s="70">
        <v>0</v>
      </c>
      <c r="E13692" s="71">
        <v>44895</v>
      </c>
      <c r="F13692" t="s">
        <v>4184</v>
      </c>
      <c r="G13692" t="s">
        <v>2247</v>
      </c>
      <c r="H13692" t="s">
        <v>1916</v>
      </c>
      <c r="I13692" t="s">
        <v>1916</v>
      </c>
      <c r="J13692" s="40">
        <v>0</v>
      </c>
      <c r="K13692" s="40">
        <v>0</v>
      </c>
    </row>
    <row r="13693" spans="1:11" x14ac:dyDescent="0.35">
      <c r="A13693">
        <v>32123</v>
      </c>
      <c r="B13693" t="s">
        <v>16445</v>
      </c>
      <c r="C13693" s="70">
        <v>0</v>
      </c>
      <c r="D13693" s="70">
        <v>0</v>
      </c>
      <c r="E13693" s="71">
        <v>44865</v>
      </c>
      <c r="F13693" t="s">
        <v>16027</v>
      </c>
      <c r="G13693" t="s">
        <v>2142</v>
      </c>
      <c r="H13693" t="s">
        <v>16026</v>
      </c>
      <c r="I13693" t="s">
        <v>16025</v>
      </c>
      <c r="J13693" s="40">
        <v>0</v>
      </c>
      <c r="K13693" s="40">
        <v>10900</v>
      </c>
    </row>
    <row r="13694" spans="1:11" x14ac:dyDescent="0.35">
      <c r="A13694">
        <v>32123</v>
      </c>
      <c r="B13694" t="s">
        <v>16445</v>
      </c>
      <c r="C13694" s="70">
        <v>0</v>
      </c>
      <c r="D13694" s="70">
        <v>0</v>
      </c>
      <c r="E13694" s="71">
        <v>44887</v>
      </c>
      <c r="F13694" t="s">
        <v>16448</v>
      </c>
      <c r="G13694" t="s">
        <v>15843</v>
      </c>
      <c r="H13694" t="s">
        <v>16447</v>
      </c>
      <c r="I13694" t="s">
        <v>16446</v>
      </c>
      <c r="J13694" s="40">
        <v>10900</v>
      </c>
      <c r="K13694" s="40">
        <v>0</v>
      </c>
    </row>
    <row r="13695" spans="1:11" x14ac:dyDescent="0.35">
      <c r="A13695">
        <v>32123</v>
      </c>
      <c r="B13695" t="s">
        <v>16445</v>
      </c>
      <c r="C13695" s="70">
        <v>0</v>
      </c>
      <c r="D13695" s="70">
        <v>0</v>
      </c>
      <c r="E13695" s="71">
        <v>44895</v>
      </c>
      <c r="F13695" t="s">
        <v>4183</v>
      </c>
      <c r="G13695" t="s">
        <v>2247</v>
      </c>
      <c r="H13695" t="s">
        <v>1916</v>
      </c>
      <c r="I13695" t="s">
        <v>1916</v>
      </c>
      <c r="J13695" s="40">
        <v>0</v>
      </c>
      <c r="K13695" s="40">
        <v>0</v>
      </c>
    </row>
    <row r="13696" spans="1:11" x14ac:dyDescent="0.35">
      <c r="A13696">
        <v>32124</v>
      </c>
      <c r="B13696" t="s">
        <v>16441</v>
      </c>
      <c r="C13696" s="70">
        <v>0</v>
      </c>
      <c r="D13696" s="70">
        <v>0</v>
      </c>
      <c r="E13696" s="71">
        <v>44860</v>
      </c>
      <c r="F13696" t="s">
        <v>12745</v>
      </c>
      <c r="G13696" t="s">
        <v>2142</v>
      </c>
      <c r="H13696" t="s">
        <v>12744</v>
      </c>
      <c r="I13696" t="s">
        <v>12743</v>
      </c>
      <c r="J13696" s="40">
        <v>0</v>
      </c>
      <c r="K13696" s="40">
        <v>150</v>
      </c>
    </row>
    <row r="13697" spans="1:11" x14ac:dyDescent="0.35">
      <c r="A13697">
        <v>32124</v>
      </c>
      <c r="B13697" t="s">
        <v>16441</v>
      </c>
      <c r="C13697" s="70">
        <v>0</v>
      </c>
      <c r="D13697" s="70">
        <v>0</v>
      </c>
      <c r="E13697" s="71">
        <v>44865</v>
      </c>
      <c r="F13697" t="s">
        <v>4353</v>
      </c>
      <c r="G13697" t="s">
        <v>2247</v>
      </c>
      <c r="H13697" t="s">
        <v>1919</v>
      </c>
      <c r="I13697" t="s">
        <v>1919</v>
      </c>
      <c r="J13697" s="40">
        <v>0</v>
      </c>
      <c r="K13697" s="40">
        <v>0</v>
      </c>
    </row>
    <row r="13698" spans="1:11" x14ac:dyDescent="0.35">
      <c r="A13698">
        <v>32124</v>
      </c>
      <c r="B13698" t="s">
        <v>16441</v>
      </c>
      <c r="C13698" s="70">
        <v>0</v>
      </c>
      <c r="D13698" s="70">
        <v>0</v>
      </c>
      <c r="E13698" s="71">
        <v>44893</v>
      </c>
      <c r="F13698" t="s">
        <v>16444</v>
      </c>
      <c r="G13698" t="s">
        <v>15843</v>
      </c>
      <c r="H13698" t="s">
        <v>16443</v>
      </c>
      <c r="I13698" t="s">
        <v>16442</v>
      </c>
      <c r="J13698" s="40">
        <v>150</v>
      </c>
      <c r="K13698" s="40">
        <v>0</v>
      </c>
    </row>
    <row r="13699" spans="1:11" x14ac:dyDescent="0.35">
      <c r="A13699">
        <v>32124</v>
      </c>
      <c r="B13699" t="s">
        <v>16441</v>
      </c>
      <c r="C13699" s="70">
        <v>0</v>
      </c>
      <c r="D13699" s="70">
        <v>0</v>
      </c>
      <c r="E13699" s="71">
        <v>44895</v>
      </c>
      <c r="F13699" t="s">
        <v>4182</v>
      </c>
      <c r="G13699" t="s">
        <v>2247</v>
      </c>
      <c r="H13699" t="s">
        <v>1916</v>
      </c>
      <c r="I13699" t="s">
        <v>1916</v>
      </c>
      <c r="J13699" s="40">
        <v>0</v>
      </c>
      <c r="K13699" s="40">
        <v>0</v>
      </c>
    </row>
    <row r="13700" spans="1:11" x14ac:dyDescent="0.35">
      <c r="A13700">
        <v>32125</v>
      </c>
      <c r="B13700" t="s">
        <v>650</v>
      </c>
      <c r="C13700" s="70">
        <v>0</v>
      </c>
      <c r="D13700" s="70">
        <v>0</v>
      </c>
      <c r="E13700" s="71">
        <v>44865</v>
      </c>
      <c r="F13700" t="s">
        <v>11338</v>
      </c>
      <c r="G13700" t="s">
        <v>2142</v>
      </c>
      <c r="H13700" t="s">
        <v>11337</v>
      </c>
      <c r="I13700" t="s">
        <v>11336</v>
      </c>
      <c r="J13700" s="40">
        <v>0</v>
      </c>
      <c r="K13700" s="40">
        <v>509.92</v>
      </c>
    </row>
    <row r="13701" spans="1:11" x14ac:dyDescent="0.35">
      <c r="A13701">
        <v>32125</v>
      </c>
      <c r="B13701" t="s">
        <v>650</v>
      </c>
      <c r="C13701" s="70">
        <v>0</v>
      </c>
      <c r="D13701" s="70">
        <v>0</v>
      </c>
      <c r="E13701" s="71">
        <v>44892</v>
      </c>
      <c r="F13701" t="s">
        <v>16440</v>
      </c>
      <c r="G13701" t="s">
        <v>15843</v>
      </c>
      <c r="H13701" t="s">
        <v>16439</v>
      </c>
      <c r="I13701" t="s">
        <v>16438</v>
      </c>
      <c r="J13701" s="40">
        <v>526.47</v>
      </c>
      <c r="K13701" s="40">
        <v>0</v>
      </c>
    </row>
    <row r="13702" spans="1:11" x14ac:dyDescent="0.35">
      <c r="A13702">
        <v>32125</v>
      </c>
      <c r="B13702" t="s">
        <v>650</v>
      </c>
      <c r="C13702" s="70">
        <v>0</v>
      </c>
      <c r="D13702" s="70">
        <v>0</v>
      </c>
      <c r="E13702" s="71">
        <v>44893</v>
      </c>
      <c r="F13702" t="s">
        <v>11323</v>
      </c>
      <c r="G13702" t="s">
        <v>2142</v>
      </c>
      <c r="H13702" t="s">
        <v>11322</v>
      </c>
      <c r="I13702" t="s">
        <v>11321</v>
      </c>
      <c r="J13702" s="40">
        <v>0</v>
      </c>
      <c r="K13702" s="40">
        <v>349.04</v>
      </c>
    </row>
    <row r="13703" spans="1:11" x14ac:dyDescent="0.35">
      <c r="A13703">
        <v>32125</v>
      </c>
      <c r="B13703" t="s">
        <v>650</v>
      </c>
      <c r="C13703" s="70">
        <v>0</v>
      </c>
      <c r="D13703" s="70">
        <v>0</v>
      </c>
      <c r="E13703" s="71">
        <v>44895</v>
      </c>
      <c r="F13703" t="s">
        <v>3981</v>
      </c>
      <c r="G13703" t="s">
        <v>2247</v>
      </c>
      <c r="H13703" t="s">
        <v>1916</v>
      </c>
      <c r="I13703" t="s">
        <v>1916</v>
      </c>
      <c r="J13703" s="40">
        <v>0</v>
      </c>
      <c r="K13703" s="40">
        <v>16.25</v>
      </c>
    </row>
    <row r="13704" spans="1:11" x14ac:dyDescent="0.35">
      <c r="A13704">
        <v>32125</v>
      </c>
      <c r="B13704" t="s">
        <v>650</v>
      </c>
      <c r="C13704" s="70">
        <v>0</v>
      </c>
      <c r="D13704" s="70">
        <v>0</v>
      </c>
      <c r="E13704" s="71">
        <v>44915</v>
      </c>
      <c r="F13704" t="s">
        <v>16437</v>
      </c>
      <c r="G13704" t="s">
        <v>15843</v>
      </c>
      <c r="H13704" t="s">
        <v>16436</v>
      </c>
      <c r="I13704" t="s">
        <v>16435</v>
      </c>
      <c r="J13704" s="40">
        <v>345.92</v>
      </c>
      <c r="K13704" s="40">
        <v>0</v>
      </c>
    </row>
    <row r="13705" spans="1:11" x14ac:dyDescent="0.35">
      <c r="A13705">
        <v>32125</v>
      </c>
      <c r="B13705" t="s">
        <v>650</v>
      </c>
      <c r="C13705" s="70">
        <v>0</v>
      </c>
      <c r="D13705" s="70">
        <v>0</v>
      </c>
      <c r="E13705" s="71">
        <v>44921</v>
      </c>
      <c r="F13705" t="s">
        <v>11303</v>
      </c>
      <c r="G13705" t="s">
        <v>2142</v>
      </c>
      <c r="H13705" t="s">
        <v>11302</v>
      </c>
      <c r="I13705" t="s">
        <v>11301</v>
      </c>
      <c r="J13705" s="40">
        <v>0</v>
      </c>
      <c r="K13705" s="40">
        <v>429.43</v>
      </c>
    </row>
    <row r="13706" spans="1:11" x14ac:dyDescent="0.35">
      <c r="A13706">
        <v>32125</v>
      </c>
      <c r="B13706" t="s">
        <v>650</v>
      </c>
      <c r="C13706" s="70">
        <v>0</v>
      </c>
      <c r="D13706" s="70">
        <v>0</v>
      </c>
      <c r="E13706" s="71">
        <v>44926</v>
      </c>
      <c r="F13706" t="s">
        <v>3635</v>
      </c>
      <c r="G13706" t="s">
        <v>2247</v>
      </c>
      <c r="H13706" t="s">
        <v>1911</v>
      </c>
      <c r="I13706" t="s">
        <v>1911</v>
      </c>
      <c r="J13706" s="40">
        <v>5.99</v>
      </c>
      <c r="K13706" s="40">
        <v>0</v>
      </c>
    </row>
    <row r="13707" spans="1:11" x14ac:dyDescent="0.35">
      <c r="A13707">
        <v>32126</v>
      </c>
      <c r="B13707" t="s">
        <v>16430</v>
      </c>
      <c r="C13707" s="70">
        <v>0</v>
      </c>
      <c r="D13707" s="70">
        <v>0</v>
      </c>
      <c r="E13707" s="71">
        <v>44845</v>
      </c>
      <c r="F13707" t="s">
        <v>16434</v>
      </c>
      <c r="G13707" t="s">
        <v>1912</v>
      </c>
      <c r="H13707" t="s">
        <v>16431</v>
      </c>
      <c r="I13707" t="s">
        <v>16431</v>
      </c>
      <c r="J13707" s="40">
        <v>1382.68</v>
      </c>
      <c r="K13707" s="40">
        <v>0</v>
      </c>
    </row>
    <row r="13708" spans="1:11" x14ac:dyDescent="0.35">
      <c r="A13708">
        <v>32126</v>
      </c>
      <c r="B13708" t="s">
        <v>16430</v>
      </c>
      <c r="C13708" s="70">
        <v>0</v>
      </c>
      <c r="D13708" s="70">
        <v>0</v>
      </c>
      <c r="E13708" s="71">
        <v>44845</v>
      </c>
      <c r="F13708" t="s">
        <v>16433</v>
      </c>
      <c r="G13708" t="s">
        <v>1912</v>
      </c>
      <c r="H13708" t="s">
        <v>16431</v>
      </c>
      <c r="I13708" t="s">
        <v>16431</v>
      </c>
      <c r="J13708" s="40">
        <v>1382.68</v>
      </c>
      <c r="K13708" s="40">
        <v>0</v>
      </c>
    </row>
    <row r="13709" spans="1:11" x14ac:dyDescent="0.35">
      <c r="A13709">
        <v>32126</v>
      </c>
      <c r="B13709" t="s">
        <v>16430</v>
      </c>
      <c r="C13709" s="70">
        <v>0</v>
      </c>
      <c r="D13709" s="70">
        <v>0</v>
      </c>
      <c r="E13709" s="71">
        <v>44845</v>
      </c>
      <c r="F13709" t="s">
        <v>16432</v>
      </c>
      <c r="G13709" t="s">
        <v>1912</v>
      </c>
      <c r="H13709" t="s">
        <v>16431</v>
      </c>
      <c r="I13709" t="s">
        <v>16431</v>
      </c>
      <c r="J13709" s="40">
        <v>-1382.68</v>
      </c>
      <c r="K13709" s="40">
        <v>0</v>
      </c>
    </row>
    <row r="13710" spans="1:11" x14ac:dyDescent="0.35">
      <c r="A13710">
        <v>32126</v>
      </c>
      <c r="B13710" t="s">
        <v>16430</v>
      </c>
      <c r="C13710" s="70">
        <v>0</v>
      </c>
      <c r="D13710" s="70">
        <v>0</v>
      </c>
      <c r="E13710" s="71">
        <v>44865</v>
      </c>
      <c r="F13710" t="s">
        <v>4461</v>
      </c>
      <c r="G13710" t="s">
        <v>2247</v>
      </c>
      <c r="H13710" t="s">
        <v>1919</v>
      </c>
      <c r="I13710" t="s">
        <v>1919</v>
      </c>
      <c r="J13710" s="40">
        <v>19.59</v>
      </c>
      <c r="K13710" s="40">
        <v>0</v>
      </c>
    </row>
    <row r="13711" spans="1:11" x14ac:dyDescent="0.35">
      <c r="A13711">
        <v>32126</v>
      </c>
      <c r="B13711" t="s">
        <v>16430</v>
      </c>
      <c r="C13711" s="70">
        <v>0</v>
      </c>
      <c r="D13711" s="70">
        <v>0</v>
      </c>
      <c r="E13711" s="71">
        <v>44895</v>
      </c>
      <c r="F13711" t="s">
        <v>3980</v>
      </c>
      <c r="G13711" t="s">
        <v>2247</v>
      </c>
      <c r="H13711" t="s">
        <v>1916</v>
      </c>
      <c r="I13711" t="s">
        <v>1916</v>
      </c>
      <c r="J13711" s="40">
        <v>36.270000000000003</v>
      </c>
      <c r="K13711" s="40">
        <v>0</v>
      </c>
    </row>
    <row r="13712" spans="1:11" x14ac:dyDescent="0.35">
      <c r="A13712">
        <v>32126</v>
      </c>
      <c r="B13712" t="s">
        <v>16430</v>
      </c>
      <c r="C13712" s="70">
        <v>0</v>
      </c>
      <c r="D13712" s="70">
        <v>0</v>
      </c>
      <c r="E13712" s="71">
        <v>44926</v>
      </c>
      <c r="F13712" t="s">
        <v>3634</v>
      </c>
      <c r="G13712" t="s">
        <v>2247</v>
      </c>
      <c r="H13712" t="s">
        <v>1911</v>
      </c>
      <c r="I13712" t="s">
        <v>1911</v>
      </c>
      <c r="J13712" s="40">
        <v>0</v>
      </c>
      <c r="K13712" s="40">
        <v>31.89</v>
      </c>
    </row>
    <row r="13713" spans="1:11" x14ac:dyDescent="0.35">
      <c r="A13713">
        <v>32126</v>
      </c>
      <c r="B13713" t="s">
        <v>16430</v>
      </c>
      <c r="C13713" s="70">
        <v>0</v>
      </c>
      <c r="D13713" s="70">
        <v>0</v>
      </c>
      <c r="E13713" s="71">
        <v>44926</v>
      </c>
      <c r="F13713" t="s">
        <v>14348</v>
      </c>
      <c r="G13713" t="s">
        <v>2142</v>
      </c>
      <c r="H13713" t="s">
        <v>14347</v>
      </c>
      <c r="I13713" t="s">
        <v>14346</v>
      </c>
      <c r="J13713" s="40">
        <v>0</v>
      </c>
      <c r="K13713" s="40">
        <v>1382.68</v>
      </c>
    </row>
    <row r="13714" spans="1:11" x14ac:dyDescent="0.35">
      <c r="A13714">
        <v>32126</v>
      </c>
      <c r="B13714" t="s">
        <v>16430</v>
      </c>
      <c r="C13714" s="70">
        <v>0</v>
      </c>
      <c r="D13714" s="70">
        <v>0</v>
      </c>
      <c r="E13714" s="71">
        <v>44926</v>
      </c>
      <c r="F13714" t="s">
        <v>3576</v>
      </c>
      <c r="G13714" t="s">
        <v>2247</v>
      </c>
      <c r="H13714" t="s">
        <v>1911</v>
      </c>
      <c r="I13714" t="s">
        <v>1911</v>
      </c>
      <c r="J13714" s="40">
        <v>0</v>
      </c>
      <c r="K13714" s="40">
        <v>23.97</v>
      </c>
    </row>
    <row r="13715" spans="1:11" x14ac:dyDescent="0.35">
      <c r="A13715">
        <v>32127</v>
      </c>
      <c r="B13715" t="s">
        <v>200</v>
      </c>
      <c r="C13715" s="70">
        <v>0</v>
      </c>
      <c r="D13715" s="70">
        <v>0</v>
      </c>
      <c r="E13715" s="71">
        <v>44865</v>
      </c>
      <c r="F13715" t="s">
        <v>16429</v>
      </c>
      <c r="G13715" t="s">
        <v>1912</v>
      </c>
      <c r="H13715" t="s">
        <v>15815</v>
      </c>
      <c r="I13715" t="s">
        <v>15815</v>
      </c>
      <c r="J13715" s="40">
        <v>76.8</v>
      </c>
      <c r="K13715" s="40">
        <v>0</v>
      </c>
    </row>
    <row r="13716" spans="1:11" x14ac:dyDescent="0.35">
      <c r="A13716">
        <v>32127</v>
      </c>
      <c r="B13716" t="s">
        <v>200</v>
      </c>
      <c r="C13716" s="70">
        <v>0</v>
      </c>
      <c r="D13716" s="70">
        <v>0</v>
      </c>
      <c r="E13716" s="71">
        <v>44895</v>
      </c>
      <c r="F13716" t="s">
        <v>4147</v>
      </c>
      <c r="G13716" t="s">
        <v>2247</v>
      </c>
      <c r="H13716" t="s">
        <v>1916</v>
      </c>
      <c r="I13716" t="s">
        <v>1916</v>
      </c>
      <c r="J13716" s="40">
        <v>3.47</v>
      </c>
      <c r="K13716" s="40">
        <v>0</v>
      </c>
    </row>
    <row r="13717" spans="1:11" x14ac:dyDescent="0.35">
      <c r="A13717">
        <v>32127</v>
      </c>
      <c r="B13717" t="s">
        <v>200</v>
      </c>
      <c r="C13717" s="70">
        <v>0</v>
      </c>
      <c r="D13717" s="70">
        <v>0</v>
      </c>
      <c r="E13717" s="71">
        <v>44926</v>
      </c>
      <c r="F13717" t="s">
        <v>3804</v>
      </c>
      <c r="G13717" t="s">
        <v>2247</v>
      </c>
      <c r="H13717" t="s">
        <v>1911</v>
      </c>
      <c r="I13717" t="s">
        <v>1911</v>
      </c>
      <c r="J13717" s="40">
        <v>2.38</v>
      </c>
      <c r="K13717" s="40">
        <v>0</v>
      </c>
    </row>
    <row r="13718" spans="1:11" x14ac:dyDescent="0.35">
      <c r="A13718">
        <v>32128</v>
      </c>
      <c r="B13718" t="s">
        <v>16422</v>
      </c>
      <c r="C13718" s="70">
        <v>0</v>
      </c>
      <c r="D13718" s="70">
        <v>0</v>
      </c>
      <c r="E13718" s="71">
        <v>44875</v>
      </c>
      <c r="F13718" t="s">
        <v>16428</v>
      </c>
      <c r="G13718" t="s">
        <v>2142</v>
      </c>
      <c r="H13718" t="s">
        <v>16427</v>
      </c>
      <c r="I13718" t="s">
        <v>16426</v>
      </c>
      <c r="J13718" s="40">
        <v>0</v>
      </c>
      <c r="K13718" s="40">
        <v>476</v>
      </c>
    </row>
    <row r="13719" spans="1:11" x14ac:dyDescent="0.35">
      <c r="A13719">
        <v>32128</v>
      </c>
      <c r="B13719" t="s">
        <v>16422</v>
      </c>
      <c r="C13719" s="70">
        <v>0</v>
      </c>
      <c r="D13719" s="70">
        <v>0</v>
      </c>
      <c r="E13719" s="71">
        <v>44888</v>
      </c>
      <c r="F13719" t="s">
        <v>16425</v>
      </c>
      <c r="G13719" t="s">
        <v>15843</v>
      </c>
      <c r="H13719" t="s">
        <v>16424</v>
      </c>
      <c r="I13719" t="s">
        <v>16423</v>
      </c>
      <c r="J13719" s="40">
        <v>491.17</v>
      </c>
      <c r="K13719" s="40">
        <v>0</v>
      </c>
    </row>
    <row r="13720" spans="1:11" x14ac:dyDescent="0.35">
      <c r="A13720">
        <v>32128</v>
      </c>
      <c r="B13720" t="s">
        <v>16422</v>
      </c>
      <c r="C13720" s="70">
        <v>0</v>
      </c>
      <c r="D13720" s="70">
        <v>0</v>
      </c>
      <c r="E13720" s="71">
        <v>44895</v>
      </c>
      <c r="F13720" t="s">
        <v>3979</v>
      </c>
      <c r="G13720" t="s">
        <v>2247</v>
      </c>
      <c r="H13720" t="s">
        <v>1916</v>
      </c>
      <c r="I13720" t="s">
        <v>1916</v>
      </c>
      <c r="J13720" s="40">
        <v>0</v>
      </c>
      <c r="K13720" s="40">
        <v>15.17</v>
      </c>
    </row>
    <row r="13721" spans="1:11" x14ac:dyDescent="0.35">
      <c r="A13721">
        <v>32129</v>
      </c>
      <c r="B13721" t="s">
        <v>16415</v>
      </c>
      <c r="C13721" s="70">
        <v>0</v>
      </c>
      <c r="D13721" s="70">
        <v>0</v>
      </c>
      <c r="E13721" s="71">
        <v>44888</v>
      </c>
      <c r="F13721" t="s">
        <v>16421</v>
      </c>
      <c r="G13721" t="s">
        <v>15843</v>
      </c>
      <c r="H13721" t="s">
        <v>16420</v>
      </c>
      <c r="I13721" t="s">
        <v>16419</v>
      </c>
      <c r="J13721" s="40">
        <v>43245</v>
      </c>
      <c r="K13721" s="40">
        <v>0</v>
      </c>
    </row>
    <row r="13722" spans="1:11" x14ac:dyDescent="0.35">
      <c r="A13722">
        <v>32129</v>
      </c>
      <c r="B13722" t="s">
        <v>16415</v>
      </c>
      <c r="C13722" s="70">
        <v>0</v>
      </c>
      <c r="D13722" s="70">
        <v>0</v>
      </c>
      <c r="E13722" s="71">
        <v>44895</v>
      </c>
      <c r="F13722" t="s">
        <v>3978</v>
      </c>
      <c r="G13722" t="s">
        <v>2247</v>
      </c>
      <c r="H13722" t="s">
        <v>1916</v>
      </c>
      <c r="I13722" t="s">
        <v>1916</v>
      </c>
      <c r="J13722" s="40">
        <v>150.81</v>
      </c>
      <c r="K13722" s="40">
        <v>0</v>
      </c>
    </row>
    <row r="13723" spans="1:11" x14ac:dyDescent="0.35">
      <c r="A13723">
        <v>32129</v>
      </c>
      <c r="B13723" t="s">
        <v>16415</v>
      </c>
      <c r="C13723" s="70">
        <v>0</v>
      </c>
      <c r="D13723" s="70">
        <v>0</v>
      </c>
      <c r="E13723" s="71">
        <v>44908</v>
      </c>
      <c r="F13723" t="s">
        <v>15970</v>
      </c>
      <c r="G13723" t="s">
        <v>2142</v>
      </c>
      <c r="H13723" t="s">
        <v>15969</v>
      </c>
      <c r="I13723" t="s">
        <v>3932</v>
      </c>
      <c r="J13723" s="40">
        <v>0</v>
      </c>
      <c r="K13723" s="40">
        <v>50522.96</v>
      </c>
    </row>
    <row r="13724" spans="1:11" x14ac:dyDescent="0.35">
      <c r="A13724">
        <v>32129</v>
      </c>
      <c r="B13724" t="s">
        <v>16415</v>
      </c>
      <c r="C13724" s="70">
        <v>0</v>
      </c>
      <c r="D13724" s="70">
        <v>0</v>
      </c>
      <c r="E13724" s="71">
        <v>44908</v>
      </c>
      <c r="F13724" t="s">
        <v>15968</v>
      </c>
      <c r="G13724" t="s">
        <v>2142</v>
      </c>
      <c r="H13724" t="s">
        <v>15967</v>
      </c>
      <c r="I13724" t="s">
        <v>3932</v>
      </c>
      <c r="J13724" s="40">
        <v>0</v>
      </c>
      <c r="K13724" s="40">
        <v>-50522.96</v>
      </c>
    </row>
    <row r="13725" spans="1:11" x14ac:dyDescent="0.35">
      <c r="A13725">
        <v>32129</v>
      </c>
      <c r="B13725" t="s">
        <v>16415</v>
      </c>
      <c r="C13725" s="70">
        <v>0</v>
      </c>
      <c r="D13725" s="70">
        <v>0</v>
      </c>
      <c r="E13725" s="71">
        <v>44908</v>
      </c>
      <c r="F13725" t="s">
        <v>15966</v>
      </c>
      <c r="G13725" t="s">
        <v>2142</v>
      </c>
      <c r="H13725" t="s">
        <v>3933</v>
      </c>
      <c r="I13725" t="s">
        <v>3932</v>
      </c>
      <c r="J13725" s="40">
        <v>0</v>
      </c>
      <c r="K13725" s="40">
        <v>50522.96</v>
      </c>
    </row>
    <row r="13726" spans="1:11" x14ac:dyDescent="0.35">
      <c r="A13726">
        <v>32129</v>
      </c>
      <c r="B13726" t="s">
        <v>16415</v>
      </c>
      <c r="C13726" s="70">
        <v>0</v>
      </c>
      <c r="D13726" s="70">
        <v>0</v>
      </c>
      <c r="E13726" s="71">
        <v>44915</v>
      </c>
      <c r="F13726" t="s">
        <v>16418</v>
      </c>
      <c r="G13726" t="s">
        <v>15843</v>
      </c>
      <c r="H13726" t="s">
        <v>16417</v>
      </c>
      <c r="I13726" t="s">
        <v>16416</v>
      </c>
      <c r="J13726" s="40">
        <v>7351.65</v>
      </c>
      <c r="K13726" s="40">
        <v>0</v>
      </c>
    </row>
    <row r="13727" spans="1:11" x14ac:dyDescent="0.35">
      <c r="A13727">
        <v>32129</v>
      </c>
      <c r="B13727" t="s">
        <v>16415</v>
      </c>
      <c r="C13727" s="70">
        <v>0</v>
      </c>
      <c r="D13727" s="70">
        <v>0</v>
      </c>
      <c r="E13727" s="71">
        <v>44915</v>
      </c>
      <c r="F13727" t="s">
        <v>3934</v>
      </c>
      <c r="G13727" t="s">
        <v>1907</v>
      </c>
      <c r="H13727" t="s">
        <v>3933</v>
      </c>
      <c r="I13727" t="s">
        <v>3932</v>
      </c>
      <c r="J13727" s="40">
        <v>0</v>
      </c>
      <c r="K13727" s="40">
        <v>398.54</v>
      </c>
    </row>
    <row r="13728" spans="1:11" x14ac:dyDescent="0.35">
      <c r="A13728">
        <v>32129</v>
      </c>
      <c r="B13728" t="s">
        <v>16415</v>
      </c>
      <c r="C13728" s="70">
        <v>0</v>
      </c>
      <c r="D13728" s="70">
        <v>0</v>
      </c>
      <c r="E13728" s="71">
        <v>44926</v>
      </c>
      <c r="F13728" t="s">
        <v>3633</v>
      </c>
      <c r="G13728" t="s">
        <v>2247</v>
      </c>
      <c r="H13728" t="s">
        <v>1911</v>
      </c>
      <c r="I13728" t="s">
        <v>1911</v>
      </c>
      <c r="J13728" s="40">
        <v>174.04</v>
      </c>
      <c r="K13728" s="40">
        <v>0</v>
      </c>
    </row>
    <row r="13729" spans="1:11" x14ac:dyDescent="0.35">
      <c r="A13729">
        <v>32130</v>
      </c>
      <c r="B13729" t="s">
        <v>16411</v>
      </c>
      <c r="C13729" s="70">
        <v>0</v>
      </c>
      <c r="D13729" s="70">
        <v>0</v>
      </c>
      <c r="E13729" s="71">
        <v>44845</v>
      </c>
      <c r="F13729" t="s">
        <v>2414</v>
      </c>
      <c r="G13729" t="s">
        <v>2142</v>
      </c>
      <c r="H13729" t="s">
        <v>2413</v>
      </c>
      <c r="I13729" t="s">
        <v>2412</v>
      </c>
      <c r="J13729" s="40">
        <v>0</v>
      </c>
      <c r="K13729" s="40">
        <v>2221.11</v>
      </c>
    </row>
    <row r="13730" spans="1:11" x14ac:dyDescent="0.35">
      <c r="A13730">
        <v>32130</v>
      </c>
      <c r="B13730" t="s">
        <v>16411</v>
      </c>
      <c r="C13730" s="70">
        <v>0</v>
      </c>
      <c r="D13730" s="70">
        <v>0</v>
      </c>
      <c r="E13730" s="71">
        <v>44865</v>
      </c>
      <c r="F13730" t="s">
        <v>4352</v>
      </c>
      <c r="G13730" t="s">
        <v>2247</v>
      </c>
      <c r="H13730" t="s">
        <v>1919</v>
      </c>
      <c r="I13730" t="s">
        <v>1919</v>
      </c>
      <c r="J13730" s="40">
        <v>0</v>
      </c>
      <c r="K13730" s="40">
        <v>0</v>
      </c>
    </row>
    <row r="13731" spans="1:11" x14ac:dyDescent="0.35">
      <c r="A13731">
        <v>32130</v>
      </c>
      <c r="B13731" t="s">
        <v>16411</v>
      </c>
      <c r="C13731" s="70">
        <v>0</v>
      </c>
      <c r="D13731" s="70">
        <v>0</v>
      </c>
      <c r="E13731" s="71">
        <v>44876</v>
      </c>
      <c r="F13731" t="s">
        <v>2411</v>
      </c>
      <c r="G13731" t="s">
        <v>2142</v>
      </c>
      <c r="H13731" t="s">
        <v>2410</v>
      </c>
      <c r="I13731" t="s">
        <v>2409</v>
      </c>
      <c r="J13731" s="40">
        <v>0</v>
      </c>
      <c r="K13731" s="40">
        <v>1970.69</v>
      </c>
    </row>
    <row r="13732" spans="1:11" x14ac:dyDescent="0.35">
      <c r="A13732">
        <v>32130</v>
      </c>
      <c r="B13732" t="s">
        <v>16411</v>
      </c>
      <c r="C13732" s="70">
        <v>0</v>
      </c>
      <c r="D13732" s="70">
        <v>0</v>
      </c>
      <c r="E13732" s="71">
        <v>44888</v>
      </c>
      <c r="F13732" t="s">
        <v>16414</v>
      </c>
      <c r="G13732" t="s">
        <v>15843</v>
      </c>
      <c r="H13732" t="s">
        <v>16413</v>
      </c>
      <c r="I13732" t="s">
        <v>16412</v>
      </c>
      <c r="J13732" s="40">
        <v>4191.8</v>
      </c>
      <c r="K13732" s="40">
        <v>0</v>
      </c>
    </row>
    <row r="13733" spans="1:11" x14ac:dyDescent="0.35">
      <c r="A13733">
        <v>32130</v>
      </c>
      <c r="B13733" t="s">
        <v>16411</v>
      </c>
      <c r="C13733" s="70">
        <v>0</v>
      </c>
      <c r="D13733" s="70">
        <v>0</v>
      </c>
      <c r="E13733" s="71">
        <v>44895</v>
      </c>
      <c r="F13733" t="s">
        <v>4181</v>
      </c>
      <c r="G13733" t="s">
        <v>2247</v>
      </c>
      <c r="H13733" t="s">
        <v>1916</v>
      </c>
      <c r="I13733" t="s">
        <v>1916</v>
      </c>
      <c r="J13733" s="40">
        <v>0</v>
      </c>
      <c r="K13733" s="40">
        <v>0</v>
      </c>
    </row>
    <row r="13734" spans="1:11" x14ac:dyDescent="0.35">
      <c r="A13734">
        <v>32131</v>
      </c>
      <c r="B13734" t="s">
        <v>16407</v>
      </c>
      <c r="C13734" s="70">
        <v>0</v>
      </c>
      <c r="D13734" s="70">
        <v>0</v>
      </c>
      <c r="E13734" s="71">
        <v>44858</v>
      </c>
      <c r="F13734" t="s">
        <v>2489</v>
      </c>
      <c r="G13734" t="s">
        <v>2142</v>
      </c>
      <c r="H13734" t="s">
        <v>2488</v>
      </c>
      <c r="I13734" t="s">
        <v>2487</v>
      </c>
      <c r="J13734" s="40">
        <v>0</v>
      </c>
      <c r="K13734" s="40">
        <v>4915.5200000000004</v>
      </c>
    </row>
    <row r="13735" spans="1:11" x14ac:dyDescent="0.35">
      <c r="A13735">
        <v>32131</v>
      </c>
      <c r="B13735" t="s">
        <v>16407</v>
      </c>
      <c r="C13735" s="70">
        <v>0</v>
      </c>
      <c r="D13735" s="70">
        <v>0</v>
      </c>
      <c r="E13735" s="71">
        <v>44865</v>
      </c>
      <c r="F13735" t="s">
        <v>4322</v>
      </c>
      <c r="G13735" t="s">
        <v>2247</v>
      </c>
      <c r="H13735" t="s">
        <v>1919</v>
      </c>
      <c r="I13735" t="s">
        <v>1919</v>
      </c>
      <c r="J13735" s="40">
        <v>0</v>
      </c>
      <c r="K13735" s="40">
        <v>39.15</v>
      </c>
    </row>
    <row r="13736" spans="1:11" x14ac:dyDescent="0.35">
      <c r="A13736">
        <v>32131</v>
      </c>
      <c r="B13736" t="s">
        <v>16407</v>
      </c>
      <c r="C13736" s="70">
        <v>0</v>
      </c>
      <c r="D13736" s="70">
        <v>0</v>
      </c>
      <c r="E13736" s="71">
        <v>44893</v>
      </c>
      <c r="F13736" t="s">
        <v>16410</v>
      </c>
      <c r="G13736" t="s">
        <v>15843</v>
      </c>
      <c r="H13736" t="s">
        <v>16409</v>
      </c>
      <c r="I13736" t="s">
        <v>16408</v>
      </c>
      <c r="J13736" s="40">
        <v>5237.0600000000004</v>
      </c>
      <c r="K13736" s="40">
        <v>0</v>
      </c>
    </row>
    <row r="13737" spans="1:11" x14ac:dyDescent="0.35">
      <c r="A13737">
        <v>32131</v>
      </c>
      <c r="B13737" t="s">
        <v>16407</v>
      </c>
      <c r="C13737" s="70">
        <v>0</v>
      </c>
      <c r="D13737" s="70">
        <v>0</v>
      </c>
      <c r="E13737" s="71">
        <v>44895</v>
      </c>
      <c r="F13737" t="s">
        <v>4146</v>
      </c>
      <c r="G13737" t="s">
        <v>2247</v>
      </c>
      <c r="H13737" t="s">
        <v>1916</v>
      </c>
      <c r="I13737" t="s">
        <v>1916</v>
      </c>
      <c r="J13737" s="40">
        <v>0</v>
      </c>
      <c r="K13737" s="40">
        <v>282.39</v>
      </c>
    </row>
    <row r="13738" spans="1:11" x14ac:dyDescent="0.35">
      <c r="A13738">
        <v>32132</v>
      </c>
      <c r="B13738" t="s">
        <v>16397</v>
      </c>
      <c r="C13738" s="70">
        <v>0</v>
      </c>
      <c r="D13738" s="70">
        <v>0</v>
      </c>
      <c r="E13738" s="71">
        <v>44866</v>
      </c>
      <c r="F13738" t="s">
        <v>2402</v>
      </c>
      <c r="G13738" t="s">
        <v>2142</v>
      </c>
      <c r="H13738" t="s">
        <v>2401</v>
      </c>
      <c r="I13738" t="s">
        <v>2400</v>
      </c>
      <c r="J13738" s="40">
        <v>0</v>
      </c>
      <c r="K13738" s="40">
        <v>67727.289999999994</v>
      </c>
    </row>
    <row r="13739" spans="1:11" x14ac:dyDescent="0.35">
      <c r="A13739">
        <v>32132</v>
      </c>
      <c r="B13739" t="s">
        <v>16397</v>
      </c>
      <c r="C13739" s="70">
        <v>0</v>
      </c>
      <c r="D13739" s="70">
        <v>0</v>
      </c>
      <c r="E13739" s="71">
        <v>44882</v>
      </c>
      <c r="F13739" t="s">
        <v>16406</v>
      </c>
      <c r="G13739" t="s">
        <v>15843</v>
      </c>
      <c r="H13739" t="s">
        <v>16405</v>
      </c>
      <c r="I13739" t="s">
        <v>16404</v>
      </c>
      <c r="J13739" s="40">
        <v>69431.73</v>
      </c>
      <c r="K13739" s="40">
        <v>0</v>
      </c>
    </row>
    <row r="13740" spans="1:11" x14ac:dyDescent="0.35">
      <c r="A13740">
        <v>32132</v>
      </c>
      <c r="B13740" t="s">
        <v>16397</v>
      </c>
      <c r="C13740" s="70">
        <v>0</v>
      </c>
      <c r="D13740" s="70">
        <v>0</v>
      </c>
      <c r="E13740" s="71">
        <v>44893</v>
      </c>
      <c r="F13740" t="s">
        <v>15998</v>
      </c>
      <c r="G13740" t="s">
        <v>2142</v>
      </c>
      <c r="H13740" t="s">
        <v>2398</v>
      </c>
      <c r="I13740" t="s">
        <v>2397</v>
      </c>
      <c r="J13740" s="40">
        <v>0</v>
      </c>
      <c r="K13740" s="40">
        <v>69815.45</v>
      </c>
    </row>
    <row r="13741" spans="1:11" x14ac:dyDescent="0.35">
      <c r="A13741">
        <v>32132</v>
      </c>
      <c r="B13741" t="s">
        <v>16397</v>
      </c>
      <c r="C13741" s="70">
        <v>0</v>
      </c>
      <c r="D13741" s="70">
        <v>0</v>
      </c>
      <c r="E13741" s="71">
        <v>44895</v>
      </c>
      <c r="F13741" t="s">
        <v>3977</v>
      </c>
      <c r="G13741" t="s">
        <v>2247</v>
      </c>
      <c r="H13741" t="s">
        <v>1916</v>
      </c>
      <c r="I13741" t="s">
        <v>1916</v>
      </c>
      <c r="J13741" s="40">
        <v>0</v>
      </c>
      <c r="K13741" s="40">
        <v>1643.57</v>
      </c>
    </row>
    <row r="13742" spans="1:11" x14ac:dyDescent="0.35">
      <c r="A13742">
        <v>32132</v>
      </c>
      <c r="B13742" t="s">
        <v>16397</v>
      </c>
      <c r="C13742" s="70">
        <v>0</v>
      </c>
      <c r="D13742" s="70">
        <v>0</v>
      </c>
      <c r="E13742" s="71">
        <v>44904</v>
      </c>
      <c r="F13742" t="s">
        <v>16403</v>
      </c>
      <c r="G13742" t="s">
        <v>15843</v>
      </c>
      <c r="H13742" t="s">
        <v>16402</v>
      </c>
      <c r="I13742" t="s">
        <v>16401</v>
      </c>
      <c r="J13742" s="40">
        <v>70182.89</v>
      </c>
      <c r="K13742" s="40">
        <v>0</v>
      </c>
    </row>
    <row r="13743" spans="1:11" x14ac:dyDescent="0.35">
      <c r="A13743">
        <v>32132</v>
      </c>
      <c r="B13743" t="s">
        <v>16397</v>
      </c>
      <c r="C13743" s="70">
        <v>0</v>
      </c>
      <c r="D13743" s="70">
        <v>0</v>
      </c>
      <c r="E13743" s="71">
        <v>44921</v>
      </c>
      <c r="F13743" t="s">
        <v>15959</v>
      </c>
      <c r="G13743" t="s">
        <v>2142</v>
      </c>
      <c r="H13743" t="s">
        <v>15958</v>
      </c>
      <c r="I13743" t="s">
        <v>15957</v>
      </c>
      <c r="J13743" s="40">
        <v>0</v>
      </c>
      <c r="K13743" s="40">
        <v>68777.78</v>
      </c>
    </row>
    <row r="13744" spans="1:11" x14ac:dyDescent="0.35">
      <c r="A13744">
        <v>32132</v>
      </c>
      <c r="B13744" t="s">
        <v>16397</v>
      </c>
      <c r="C13744" s="70">
        <v>0</v>
      </c>
      <c r="D13744" s="70">
        <v>0</v>
      </c>
      <c r="E13744" s="71">
        <v>44924</v>
      </c>
      <c r="F13744" t="s">
        <v>16400</v>
      </c>
      <c r="G13744" t="s">
        <v>15843</v>
      </c>
      <c r="H13744" t="s">
        <v>16399</v>
      </c>
      <c r="I13744" t="s">
        <v>16398</v>
      </c>
      <c r="J13744" s="40">
        <v>68037.600000000006</v>
      </c>
      <c r="K13744" s="40">
        <v>0</v>
      </c>
    </row>
    <row r="13745" spans="1:11" x14ac:dyDescent="0.35">
      <c r="A13745">
        <v>32132</v>
      </c>
      <c r="B13745" t="s">
        <v>16397</v>
      </c>
      <c r="C13745" s="70">
        <v>0</v>
      </c>
      <c r="D13745" s="70">
        <v>0</v>
      </c>
      <c r="E13745" s="71">
        <v>44926</v>
      </c>
      <c r="F13745" t="s">
        <v>3632</v>
      </c>
      <c r="G13745" t="s">
        <v>2247</v>
      </c>
      <c r="H13745" t="s">
        <v>1911</v>
      </c>
      <c r="I13745" t="s">
        <v>1911</v>
      </c>
      <c r="J13745" s="40">
        <v>311.87</v>
      </c>
      <c r="K13745" s="40">
        <v>0</v>
      </c>
    </row>
    <row r="13746" spans="1:11" x14ac:dyDescent="0.35">
      <c r="A13746">
        <v>32133</v>
      </c>
      <c r="B13746" t="s">
        <v>16393</v>
      </c>
      <c r="C13746" s="70">
        <v>0</v>
      </c>
      <c r="D13746" s="70">
        <v>0</v>
      </c>
      <c r="E13746" s="71">
        <v>44880</v>
      </c>
      <c r="F13746" t="s">
        <v>16396</v>
      </c>
      <c r="G13746" t="s">
        <v>15843</v>
      </c>
      <c r="H13746" t="s">
        <v>16395</v>
      </c>
      <c r="I13746" t="s">
        <v>16394</v>
      </c>
      <c r="J13746" s="40">
        <v>1362.45</v>
      </c>
      <c r="K13746" s="40">
        <v>0</v>
      </c>
    </row>
    <row r="13747" spans="1:11" x14ac:dyDescent="0.35">
      <c r="A13747">
        <v>32133</v>
      </c>
      <c r="B13747" t="s">
        <v>16393</v>
      </c>
      <c r="C13747" s="70">
        <v>0</v>
      </c>
      <c r="D13747" s="70">
        <v>0</v>
      </c>
      <c r="E13747" s="71">
        <v>44886</v>
      </c>
      <c r="F13747" t="s">
        <v>7756</v>
      </c>
      <c r="G13747" t="s">
        <v>2142</v>
      </c>
      <c r="H13747" t="s">
        <v>7755</v>
      </c>
      <c r="I13747" t="s">
        <v>7754</v>
      </c>
      <c r="J13747" s="40">
        <v>0</v>
      </c>
      <c r="K13747" s="40">
        <v>1351.04</v>
      </c>
    </row>
    <row r="13748" spans="1:11" x14ac:dyDescent="0.35">
      <c r="A13748">
        <v>32133</v>
      </c>
      <c r="B13748" t="s">
        <v>16393</v>
      </c>
      <c r="C13748" s="70">
        <v>0</v>
      </c>
      <c r="D13748" s="70">
        <v>0</v>
      </c>
      <c r="E13748" s="71">
        <v>44895</v>
      </c>
      <c r="F13748" t="s">
        <v>3976</v>
      </c>
      <c r="G13748" t="s">
        <v>2247</v>
      </c>
      <c r="H13748" t="s">
        <v>1916</v>
      </c>
      <c r="I13748" t="s">
        <v>1916</v>
      </c>
      <c r="J13748" s="40">
        <v>0</v>
      </c>
      <c r="K13748" s="40">
        <v>11.41</v>
      </c>
    </row>
    <row r="13749" spans="1:11" x14ac:dyDescent="0.35">
      <c r="A13749">
        <v>32134</v>
      </c>
      <c r="B13749" t="s">
        <v>16386</v>
      </c>
      <c r="C13749" s="70">
        <v>0</v>
      </c>
      <c r="D13749" s="70">
        <v>0</v>
      </c>
      <c r="E13749" s="71">
        <v>44835</v>
      </c>
      <c r="F13749" t="s">
        <v>8646</v>
      </c>
      <c r="G13749" t="s">
        <v>2142</v>
      </c>
      <c r="H13749" t="s">
        <v>8645</v>
      </c>
      <c r="I13749" t="s">
        <v>8644</v>
      </c>
      <c r="J13749" s="40">
        <v>0</v>
      </c>
      <c r="K13749" s="40">
        <v>29747.11</v>
      </c>
    </row>
    <row r="13750" spans="1:11" x14ac:dyDescent="0.35">
      <c r="A13750">
        <v>32134</v>
      </c>
      <c r="B13750" t="s">
        <v>16386</v>
      </c>
      <c r="C13750" s="70">
        <v>0</v>
      </c>
      <c r="D13750" s="70">
        <v>0</v>
      </c>
      <c r="E13750" s="71">
        <v>44865</v>
      </c>
      <c r="F13750" t="s">
        <v>4321</v>
      </c>
      <c r="G13750" t="s">
        <v>2247</v>
      </c>
      <c r="H13750" t="s">
        <v>1919</v>
      </c>
      <c r="I13750" t="s">
        <v>1919</v>
      </c>
      <c r="J13750" s="40">
        <v>19.059999999999999</v>
      </c>
      <c r="K13750" s="40">
        <v>0</v>
      </c>
    </row>
    <row r="13751" spans="1:11" x14ac:dyDescent="0.35">
      <c r="A13751">
        <v>32134</v>
      </c>
      <c r="B13751" t="s">
        <v>16386</v>
      </c>
      <c r="C13751" s="70">
        <v>0</v>
      </c>
      <c r="D13751" s="70">
        <v>0</v>
      </c>
      <c r="E13751" s="71">
        <v>44868</v>
      </c>
      <c r="F13751" t="s">
        <v>16392</v>
      </c>
      <c r="G13751" t="s">
        <v>15843</v>
      </c>
      <c r="H13751" t="s">
        <v>16391</v>
      </c>
      <c r="I13751" t="s">
        <v>16390</v>
      </c>
      <c r="J13751" s="40">
        <v>29272.07</v>
      </c>
      <c r="K13751" s="40">
        <v>0</v>
      </c>
    </row>
    <row r="13752" spans="1:11" x14ac:dyDescent="0.35">
      <c r="A13752">
        <v>32134</v>
      </c>
      <c r="B13752" t="s">
        <v>16386</v>
      </c>
      <c r="C13752" s="70">
        <v>0</v>
      </c>
      <c r="D13752" s="70">
        <v>0</v>
      </c>
      <c r="E13752" s="71">
        <v>44895</v>
      </c>
      <c r="F13752" t="s">
        <v>4145</v>
      </c>
      <c r="G13752" t="s">
        <v>2247</v>
      </c>
      <c r="H13752" t="s">
        <v>1916</v>
      </c>
      <c r="I13752" t="s">
        <v>1916</v>
      </c>
      <c r="J13752" s="40">
        <v>455.98</v>
      </c>
      <c r="K13752" s="40">
        <v>0</v>
      </c>
    </row>
    <row r="13753" spans="1:11" x14ac:dyDescent="0.35">
      <c r="A13753">
        <v>32134</v>
      </c>
      <c r="B13753" t="s">
        <v>16386</v>
      </c>
      <c r="C13753" s="70">
        <v>0</v>
      </c>
      <c r="D13753" s="70">
        <v>0</v>
      </c>
      <c r="E13753" s="71">
        <v>44907</v>
      </c>
      <c r="F13753" t="s">
        <v>8642</v>
      </c>
      <c r="G13753" t="s">
        <v>2142</v>
      </c>
      <c r="H13753" t="s">
        <v>8641</v>
      </c>
      <c r="I13753" t="s">
        <v>8640</v>
      </c>
      <c r="J13753" s="40">
        <v>0</v>
      </c>
      <c r="K13753" s="40">
        <v>15844.08</v>
      </c>
    </row>
    <row r="13754" spans="1:11" x14ac:dyDescent="0.35">
      <c r="A13754">
        <v>32134</v>
      </c>
      <c r="B13754" t="s">
        <v>16386</v>
      </c>
      <c r="C13754" s="70">
        <v>0</v>
      </c>
      <c r="D13754" s="70">
        <v>0</v>
      </c>
      <c r="E13754" s="71">
        <v>44915</v>
      </c>
      <c r="F13754" t="s">
        <v>16389</v>
      </c>
      <c r="G13754" t="s">
        <v>15843</v>
      </c>
      <c r="H13754" t="s">
        <v>16388</v>
      </c>
      <c r="I13754" t="s">
        <v>16387</v>
      </c>
      <c r="J13754" s="40">
        <v>15892.48</v>
      </c>
      <c r="K13754" s="40">
        <v>0</v>
      </c>
    </row>
    <row r="13755" spans="1:11" x14ac:dyDescent="0.35">
      <c r="A13755">
        <v>32134</v>
      </c>
      <c r="B13755" t="s">
        <v>16386</v>
      </c>
      <c r="C13755" s="70">
        <v>0</v>
      </c>
      <c r="D13755" s="70">
        <v>0</v>
      </c>
      <c r="E13755" s="71">
        <v>44926</v>
      </c>
      <c r="F13755" t="s">
        <v>3803</v>
      </c>
      <c r="G13755" t="s">
        <v>2247</v>
      </c>
      <c r="H13755" t="s">
        <v>1911</v>
      </c>
      <c r="I13755" t="s">
        <v>1911</v>
      </c>
      <c r="J13755" s="40">
        <v>0</v>
      </c>
      <c r="K13755" s="40">
        <v>48.4</v>
      </c>
    </row>
    <row r="13756" spans="1:11" x14ac:dyDescent="0.35">
      <c r="A13756">
        <v>32135</v>
      </c>
      <c r="B13756" t="s">
        <v>16382</v>
      </c>
      <c r="C13756" s="70">
        <v>0</v>
      </c>
      <c r="D13756" s="70">
        <v>0</v>
      </c>
      <c r="E13756" s="71">
        <v>44880</v>
      </c>
      <c r="F13756" t="s">
        <v>14601</v>
      </c>
      <c r="G13756" t="s">
        <v>2142</v>
      </c>
      <c r="H13756" t="s">
        <v>14600</v>
      </c>
      <c r="I13756" t="s">
        <v>14599</v>
      </c>
      <c r="J13756" s="40">
        <v>0</v>
      </c>
      <c r="K13756" s="40">
        <v>1570</v>
      </c>
    </row>
    <row r="13757" spans="1:11" x14ac:dyDescent="0.35">
      <c r="A13757">
        <v>32135</v>
      </c>
      <c r="B13757" t="s">
        <v>16382</v>
      </c>
      <c r="C13757" s="70">
        <v>0</v>
      </c>
      <c r="D13757" s="70">
        <v>0</v>
      </c>
      <c r="E13757" s="71">
        <v>44890</v>
      </c>
      <c r="F13757" t="s">
        <v>16385</v>
      </c>
      <c r="G13757" t="s">
        <v>15843</v>
      </c>
      <c r="H13757" t="s">
        <v>16384</v>
      </c>
      <c r="I13757" t="s">
        <v>16383</v>
      </c>
      <c r="J13757" s="40">
        <v>1570</v>
      </c>
      <c r="K13757" s="40">
        <v>0</v>
      </c>
    </row>
    <row r="13758" spans="1:11" x14ac:dyDescent="0.35">
      <c r="A13758">
        <v>32135</v>
      </c>
      <c r="B13758" t="s">
        <v>16382</v>
      </c>
      <c r="C13758" s="70">
        <v>0</v>
      </c>
      <c r="D13758" s="70">
        <v>0</v>
      </c>
      <c r="E13758" s="71">
        <v>44895</v>
      </c>
      <c r="F13758" t="s">
        <v>4180</v>
      </c>
      <c r="G13758" t="s">
        <v>2247</v>
      </c>
      <c r="H13758" t="s">
        <v>1916</v>
      </c>
      <c r="I13758" t="s">
        <v>1916</v>
      </c>
      <c r="J13758" s="40">
        <v>0</v>
      </c>
      <c r="K13758" s="40">
        <v>0</v>
      </c>
    </row>
    <row r="13759" spans="1:11" x14ac:dyDescent="0.35">
      <c r="A13759">
        <v>32136</v>
      </c>
      <c r="B13759" t="s">
        <v>16375</v>
      </c>
      <c r="C13759" s="70">
        <v>0</v>
      </c>
      <c r="D13759" s="70">
        <v>0</v>
      </c>
      <c r="E13759" s="71">
        <v>44915</v>
      </c>
      <c r="F13759" t="s">
        <v>16381</v>
      </c>
      <c r="G13759" t="s">
        <v>15843</v>
      </c>
      <c r="H13759" t="s">
        <v>16380</v>
      </c>
      <c r="I13759" t="s">
        <v>16379</v>
      </c>
      <c r="J13759" s="40">
        <v>5059.09</v>
      </c>
      <c r="K13759" s="40">
        <v>0</v>
      </c>
    </row>
    <row r="13760" spans="1:11" x14ac:dyDescent="0.35">
      <c r="A13760">
        <v>32136</v>
      </c>
      <c r="B13760" t="s">
        <v>16375</v>
      </c>
      <c r="C13760" s="70">
        <v>0</v>
      </c>
      <c r="D13760" s="70">
        <v>0</v>
      </c>
      <c r="E13760" s="71">
        <v>44922</v>
      </c>
      <c r="F13760" t="s">
        <v>16378</v>
      </c>
      <c r="G13760" t="s">
        <v>2142</v>
      </c>
      <c r="H13760" t="s">
        <v>16377</v>
      </c>
      <c r="I13760" t="s">
        <v>16376</v>
      </c>
      <c r="J13760" s="40">
        <v>0</v>
      </c>
      <c r="K13760" s="40">
        <v>4997.1499999999996</v>
      </c>
    </row>
    <row r="13761" spans="1:11" x14ac:dyDescent="0.35">
      <c r="A13761">
        <v>32136</v>
      </c>
      <c r="B13761" t="s">
        <v>16375</v>
      </c>
      <c r="C13761" s="70">
        <v>0</v>
      </c>
      <c r="D13761" s="70">
        <v>0</v>
      </c>
      <c r="E13761" s="71">
        <v>44926</v>
      </c>
      <c r="F13761" t="s">
        <v>3631</v>
      </c>
      <c r="G13761" t="s">
        <v>2247</v>
      </c>
      <c r="H13761" t="s">
        <v>1911</v>
      </c>
      <c r="I13761" t="s">
        <v>1911</v>
      </c>
      <c r="J13761" s="40">
        <v>0</v>
      </c>
      <c r="K13761" s="40">
        <v>61.94</v>
      </c>
    </row>
    <row r="13762" spans="1:11" x14ac:dyDescent="0.35">
      <c r="A13762">
        <v>32137</v>
      </c>
      <c r="B13762" t="s">
        <v>1377</v>
      </c>
      <c r="C13762" s="70">
        <v>0</v>
      </c>
      <c r="D13762" s="70">
        <v>0</v>
      </c>
      <c r="E13762" s="71">
        <v>44866</v>
      </c>
      <c r="F13762" t="s">
        <v>3054</v>
      </c>
      <c r="G13762" t="s">
        <v>2142</v>
      </c>
      <c r="H13762" t="s">
        <v>3053</v>
      </c>
      <c r="I13762" t="s">
        <v>3052</v>
      </c>
      <c r="J13762" s="40">
        <v>0</v>
      </c>
      <c r="K13762" s="40">
        <v>3800</v>
      </c>
    </row>
    <row r="13763" spans="1:11" x14ac:dyDescent="0.35">
      <c r="A13763">
        <v>32137</v>
      </c>
      <c r="B13763" t="s">
        <v>1377</v>
      </c>
      <c r="C13763" s="70">
        <v>0</v>
      </c>
      <c r="D13763" s="70">
        <v>0</v>
      </c>
      <c r="E13763" s="71">
        <v>44893</v>
      </c>
      <c r="F13763" t="s">
        <v>3051</v>
      </c>
      <c r="G13763" t="s">
        <v>2142</v>
      </c>
      <c r="H13763" t="s">
        <v>3050</v>
      </c>
      <c r="I13763" t="s">
        <v>3049</v>
      </c>
      <c r="J13763" s="40">
        <v>0</v>
      </c>
      <c r="K13763" s="40">
        <v>3800</v>
      </c>
    </row>
    <row r="13764" spans="1:11" x14ac:dyDescent="0.35">
      <c r="A13764">
        <v>32137</v>
      </c>
      <c r="B13764" t="s">
        <v>1377</v>
      </c>
      <c r="C13764" s="70">
        <v>0</v>
      </c>
      <c r="D13764" s="70">
        <v>0</v>
      </c>
      <c r="E13764" s="71">
        <v>44893</v>
      </c>
      <c r="F13764" t="s">
        <v>16374</v>
      </c>
      <c r="G13764" t="s">
        <v>15843</v>
      </c>
      <c r="H13764" t="s">
        <v>16373</v>
      </c>
      <c r="I13764" t="s">
        <v>16372</v>
      </c>
      <c r="J13764" s="40">
        <v>3800</v>
      </c>
      <c r="K13764" s="40">
        <v>0</v>
      </c>
    </row>
    <row r="13765" spans="1:11" x14ac:dyDescent="0.35">
      <c r="A13765">
        <v>32137</v>
      </c>
      <c r="B13765" t="s">
        <v>1377</v>
      </c>
      <c r="C13765" s="70">
        <v>0</v>
      </c>
      <c r="D13765" s="70">
        <v>0</v>
      </c>
      <c r="E13765" s="71">
        <v>44895</v>
      </c>
      <c r="F13765" t="s">
        <v>4179</v>
      </c>
      <c r="G13765" t="s">
        <v>2247</v>
      </c>
      <c r="H13765" t="s">
        <v>1916</v>
      </c>
      <c r="I13765" t="s">
        <v>1916</v>
      </c>
      <c r="J13765" s="40">
        <v>0</v>
      </c>
      <c r="K13765" s="40">
        <v>0</v>
      </c>
    </row>
    <row r="13766" spans="1:11" x14ac:dyDescent="0.35">
      <c r="A13766">
        <v>32137</v>
      </c>
      <c r="B13766" t="s">
        <v>1377</v>
      </c>
      <c r="C13766" s="70">
        <v>0</v>
      </c>
      <c r="D13766" s="70">
        <v>0</v>
      </c>
      <c r="E13766" s="71">
        <v>44916</v>
      </c>
      <c r="F13766" t="s">
        <v>16371</v>
      </c>
      <c r="G13766" t="s">
        <v>15843</v>
      </c>
      <c r="H13766" t="s">
        <v>16370</v>
      </c>
      <c r="I13766" t="s">
        <v>16369</v>
      </c>
      <c r="J13766" s="40">
        <v>3800</v>
      </c>
      <c r="K13766" s="40">
        <v>0</v>
      </c>
    </row>
    <row r="13767" spans="1:11" x14ac:dyDescent="0.35">
      <c r="A13767">
        <v>32137</v>
      </c>
      <c r="B13767" t="s">
        <v>1377</v>
      </c>
      <c r="C13767" s="70">
        <v>0</v>
      </c>
      <c r="D13767" s="70">
        <v>0</v>
      </c>
      <c r="E13767" s="71">
        <v>44916</v>
      </c>
      <c r="F13767" t="s">
        <v>3046</v>
      </c>
      <c r="G13767" t="s">
        <v>2142</v>
      </c>
      <c r="H13767" t="s">
        <v>3045</v>
      </c>
      <c r="I13767" t="s">
        <v>3044</v>
      </c>
      <c r="J13767" s="40">
        <v>0</v>
      </c>
      <c r="K13767" s="40">
        <v>3800</v>
      </c>
    </row>
    <row r="13768" spans="1:11" x14ac:dyDescent="0.35">
      <c r="A13768">
        <v>32137</v>
      </c>
      <c r="B13768" t="s">
        <v>1377</v>
      </c>
      <c r="C13768" s="70">
        <v>0</v>
      </c>
      <c r="D13768" s="70">
        <v>0</v>
      </c>
      <c r="E13768" s="71">
        <v>44926</v>
      </c>
      <c r="F13768" t="s">
        <v>3831</v>
      </c>
      <c r="G13768" t="s">
        <v>2247</v>
      </c>
      <c r="H13768" t="s">
        <v>1911</v>
      </c>
      <c r="I13768" t="s">
        <v>1911</v>
      </c>
      <c r="J13768" s="40">
        <v>0</v>
      </c>
      <c r="K13768" s="40">
        <v>0</v>
      </c>
    </row>
    <row r="13769" spans="1:11" x14ac:dyDescent="0.35">
      <c r="A13769">
        <v>32138</v>
      </c>
      <c r="B13769" t="s">
        <v>16360</v>
      </c>
      <c r="C13769" s="70">
        <v>0</v>
      </c>
      <c r="D13769" s="70">
        <v>0</v>
      </c>
      <c r="E13769" s="71">
        <v>44915</v>
      </c>
      <c r="F13769" t="s">
        <v>16368</v>
      </c>
      <c r="G13769" t="s">
        <v>15843</v>
      </c>
      <c r="H13769" t="s">
        <v>16367</v>
      </c>
      <c r="I13769" t="s">
        <v>16366</v>
      </c>
      <c r="J13769" s="40">
        <v>648.6</v>
      </c>
      <c r="K13769" s="40">
        <v>0</v>
      </c>
    </row>
    <row r="13770" spans="1:11" x14ac:dyDescent="0.35">
      <c r="A13770">
        <v>32138</v>
      </c>
      <c r="B13770" t="s">
        <v>16360</v>
      </c>
      <c r="C13770" s="70">
        <v>0</v>
      </c>
      <c r="D13770" s="70">
        <v>0</v>
      </c>
      <c r="E13770" s="71">
        <v>44915</v>
      </c>
      <c r="F13770" t="s">
        <v>16365</v>
      </c>
      <c r="G13770" t="s">
        <v>1907</v>
      </c>
      <c r="H13770" t="s">
        <v>16364</v>
      </c>
      <c r="J13770" s="40">
        <v>0</v>
      </c>
      <c r="K13770" s="40">
        <v>648.6</v>
      </c>
    </row>
    <row r="13771" spans="1:11" x14ac:dyDescent="0.35">
      <c r="A13771">
        <v>32138</v>
      </c>
      <c r="B13771" t="s">
        <v>16360</v>
      </c>
      <c r="C13771" s="70">
        <v>0</v>
      </c>
      <c r="D13771" s="70">
        <v>0</v>
      </c>
      <c r="E13771" s="71">
        <v>44918</v>
      </c>
      <c r="F13771" t="s">
        <v>16363</v>
      </c>
      <c r="G13771" t="s">
        <v>15843</v>
      </c>
      <c r="H13771" t="s">
        <v>16362</v>
      </c>
      <c r="I13771" t="s">
        <v>16361</v>
      </c>
      <c r="J13771" s="40">
        <v>647.11</v>
      </c>
      <c r="K13771" s="40">
        <v>0</v>
      </c>
    </row>
    <row r="13772" spans="1:11" x14ac:dyDescent="0.35">
      <c r="A13772">
        <v>32138</v>
      </c>
      <c r="B13772" t="s">
        <v>16360</v>
      </c>
      <c r="C13772" s="70">
        <v>0</v>
      </c>
      <c r="D13772" s="70">
        <v>0</v>
      </c>
      <c r="E13772" s="71">
        <v>44924</v>
      </c>
      <c r="F13772" t="s">
        <v>7917</v>
      </c>
      <c r="G13772" t="s">
        <v>2142</v>
      </c>
      <c r="H13772" t="s">
        <v>7916</v>
      </c>
      <c r="I13772" t="s">
        <v>7915</v>
      </c>
      <c r="J13772" s="40">
        <v>0</v>
      </c>
      <c r="K13772" s="40">
        <v>637.21</v>
      </c>
    </row>
    <row r="13773" spans="1:11" x14ac:dyDescent="0.35">
      <c r="A13773">
        <v>32138</v>
      </c>
      <c r="B13773" t="s">
        <v>16360</v>
      </c>
      <c r="C13773" s="70">
        <v>0</v>
      </c>
      <c r="D13773" s="70">
        <v>0</v>
      </c>
      <c r="E13773" s="71">
        <v>44926</v>
      </c>
      <c r="F13773" t="s">
        <v>3630</v>
      </c>
      <c r="G13773" t="s">
        <v>2247</v>
      </c>
      <c r="H13773" t="s">
        <v>1911</v>
      </c>
      <c r="I13773" t="s">
        <v>1911</v>
      </c>
      <c r="J13773" s="40">
        <v>0</v>
      </c>
      <c r="K13773" s="40">
        <v>9.9</v>
      </c>
    </row>
    <row r="13774" spans="1:11" x14ac:dyDescent="0.35">
      <c r="A13774">
        <v>32139</v>
      </c>
      <c r="B13774" t="s">
        <v>16350</v>
      </c>
      <c r="C13774" s="70">
        <v>0</v>
      </c>
      <c r="D13774" s="70">
        <v>0</v>
      </c>
      <c r="E13774" s="71">
        <v>44893</v>
      </c>
      <c r="F13774" t="s">
        <v>16359</v>
      </c>
      <c r="G13774" t="s">
        <v>2142</v>
      </c>
      <c r="H13774" t="s">
        <v>16358</v>
      </c>
      <c r="I13774" t="s">
        <v>16357</v>
      </c>
      <c r="J13774" s="40">
        <v>0</v>
      </c>
      <c r="K13774" s="40">
        <v>18445.03</v>
      </c>
    </row>
    <row r="13775" spans="1:11" x14ac:dyDescent="0.35">
      <c r="A13775">
        <v>32139</v>
      </c>
      <c r="B13775" t="s">
        <v>16350</v>
      </c>
      <c r="C13775" s="70">
        <v>0</v>
      </c>
      <c r="D13775" s="70">
        <v>0</v>
      </c>
      <c r="E13775" s="71">
        <v>44895</v>
      </c>
      <c r="F13775" t="s">
        <v>3975</v>
      </c>
      <c r="G13775" t="s">
        <v>2247</v>
      </c>
      <c r="H13775" t="s">
        <v>1916</v>
      </c>
      <c r="I13775" t="s">
        <v>1916</v>
      </c>
      <c r="J13775" s="40">
        <v>16.079999999999998</v>
      </c>
      <c r="K13775" s="40">
        <v>0</v>
      </c>
    </row>
    <row r="13776" spans="1:11" x14ac:dyDescent="0.35">
      <c r="A13776">
        <v>32139</v>
      </c>
      <c r="B13776" t="s">
        <v>16350</v>
      </c>
      <c r="C13776" s="70">
        <v>0</v>
      </c>
      <c r="D13776" s="70">
        <v>0</v>
      </c>
      <c r="E13776" s="71">
        <v>44903</v>
      </c>
      <c r="F13776" t="s">
        <v>16356</v>
      </c>
      <c r="G13776" t="s">
        <v>15843</v>
      </c>
      <c r="H13776" t="s">
        <v>16355</v>
      </c>
      <c r="I13776" t="s">
        <v>16354</v>
      </c>
      <c r="J13776" s="40">
        <v>18428.95</v>
      </c>
      <c r="K13776" s="40">
        <v>0</v>
      </c>
    </row>
    <row r="13777" spans="1:11" x14ac:dyDescent="0.35">
      <c r="A13777">
        <v>32139</v>
      </c>
      <c r="B13777" t="s">
        <v>16350</v>
      </c>
      <c r="C13777" s="70">
        <v>0</v>
      </c>
      <c r="D13777" s="70">
        <v>0</v>
      </c>
      <c r="E13777" s="71">
        <v>44908</v>
      </c>
      <c r="F13777" t="s">
        <v>3255</v>
      </c>
      <c r="G13777" t="s">
        <v>2142</v>
      </c>
      <c r="H13777" t="s">
        <v>3254</v>
      </c>
      <c r="I13777" t="s">
        <v>3253</v>
      </c>
      <c r="J13777" s="40">
        <v>0</v>
      </c>
      <c r="K13777" s="40">
        <v>128.36000000000001</v>
      </c>
    </row>
    <row r="13778" spans="1:11" x14ac:dyDescent="0.35">
      <c r="A13778">
        <v>32139</v>
      </c>
      <c r="B13778" t="s">
        <v>16350</v>
      </c>
      <c r="C13778" s="70">
        <v>0</v>
      </c>
      <c r="D13778" s="70">
        <v>0</v>
      </c>
      <c r="E13778" s="71">
        <v>44915</v>
      </c>
      <c r="F13778" t="s">
        <v>16353</v>
      </c>
      <c r="G13778" t="s">
        <v>15843</v>
      </c>
      <c r="H13778" t="s">
        <v>16352</v>
      </c>
      <c r="I13778" t="s">
        <v>16351</v>
      </c>
      <c r="J13778" s="40">
        <v>127.03</v>
      </c>
      <c r="K13778" s="40">
        <v>0</v>
      </c>
    </row>
    <row r="13779" spans="1:11" x14ac:dyDescent="0.35">
      <c r="A13779">
        <v>32139</v>
      </c>
      <c r="B13779" t="s">
        <v>16350</v>
      </c>
      <c r="C13779" s="70">
        <v>0</v>
      </c>
      <c r="D13779" s="70">
        <v>0</v>
      </c>
      <c r="E13779" s="71">
        <v>44926</v>
      </c>
      <c r="F13779" t="s">
        <v>3629</v>
      </c>
      <c r="G13779" t="s">
        <v>2247</v>
      </c>
      <c r="H13779" t="s">
        <v>1911</v>
      </c>
      <c r="I13779" t="s">
        <v>1911</v>
      </c>
      <c r="J13779" s="40">
        <v>1.33</v>
      </c>
      <c r="K13779" s="40">
        <v>0</v>
      </c>
    </row>
    <row r="13780" spans="1:11" x14ac:dyDescent="0.35">
      <c r="A13780">
        <v>32140</v>
      </c>
      <c r="B13780" t="s">
        <v>16346</v>
      </c>
      <c r="C13780" s="70">
        <v>0</v>
      </c>
      <c r="D13780" s="70">
        <v>0</v>
      </c>
      <c r="E13780" s="71">
        <v>44844</v>
      </c>
      <c r="F13780" t="s">
        <v>13035</v>
      </c>
      <c r="G13780" t="s">
        <v>2142</v>
      </c>
      <c r="H13780" t="s">
        <v>13034</v>
      </c>
      <c r="I13780" t="s">
        <v>13033</v>
      </c>
      <c r="J13780" s="40">
        <v>0</v>
      </c>
      <c r="K13780" s="40">
        <v>562.69000000000005</v>
      </c>
    </row>
    <row r="13781" spans="1:11" x14ac:dyDescent="0.35">
      <c r="A13781">
        <v>32140</v>
      </c>
      <c r="B13781" t="s">
        <v>16346</v>
      </c>
      <c r="C13781" s="70">
        <v>0</v>
      </c>
      <c r="D13781" s="70">
        <v>0</v>
      </c>
      <c r="E13781" s="71">
        <v>44865</v>
      </c>
      <c r="F13781" t="s">
        <v>4306</v>
      </c>
      <c r="G13781" t="s">
        <v>2247</v>
      </c>
      <c r="H13781" t="s">
        <v>1919</v>
      </c>
      <c r="I13781" t="s">
        <v>1919</v>
      </c>
      <c r="J13781" s="40">
        <v>0</v>
      </c>
      <c r="K13781" s="40">
        <v>8.68</v>
      </c>
    </row>
    <row r="13782" spans="1:11" x14ac:dyDescent="0.35">
      <c r="A13782">
        <v>32140</v>
      </c>
      <c r="B13782" t="s">
        <v>16346</v>
      </c>
      <c r="C13782" s="70">
        <v>0</v>
      </c>
      <c r="D13782" s="70">
        <v>0</v>
      </c>
      <c r="E13782" s="71">
        <v>44887</v>
      </c>
      <c r="F13782" t="s">
        <v>13007</v>
      </c>
      <c r="G13782" t="s">
        <v>2142</v>
      </c>
      <c r="H13782" t="s">
        <v>13006</v>
      </c>
      <c r="I13782" t="s">
        <v>13005</v>
      </c>
      <c r="J13782" s="40">
        <v>0</v>
      </c>
      <c r="K13782" s="40">
        <v>1070.23</v>
      </c>
    </row>
    <row r="13783" spans="1:11" x14ac:dyDescent="0.35">
      <c r="A13783">
        <v>32140</v>
      </c>
      <c r="B13783" t="s">
        <v>16346</v>
      </c>
      <c r="C13783" s="70">
        <v>0</v>
      </c>
      <c r="D13783" s="70">
        <v>0</v>
      </c>
      <c r="E13783" s="71">
        <v>44895</v>
      </c>
      <c r="F13783" t="s">
        <v>4130</v>
      </c>
      <c r="G13783" t="s">
        <v>2247</v>
      </c>
      <c r="H13783" t="s">
        <v>1916</v>
      </c>
      <c r="I13783" t="s">
        <v>1916</v>
      </c>
      <c r="J13783" s="40">
        <v>0</v>
      </c>
      <c r="K13783" s="40">
        <v>43.58</v>
      </c>
    </row>
    <row r="13784" spans="1:11" x14ac:dyDescent="0.35">
      <c r="A13784">
        <v>32140</v>
      </c>
      <c r="B13784" t="s">
        <v>16346</v>
      </c>
      <c r="C13784" s="70">
        <v>0</v>
      </c>
      <c r="D13784" s="70">
        <v>0</v>
      </c>
      <c r="E13784" s="71">
        <v>44915</v>
      </c>
      <c r="F13784" t="s">
        <v>16349</v>
      </c>
      <c r="G13784" t="s">
        <v>15843</v>
      </c>
      <c r="H13784" t="s">
        <v>16348</v>
      </c>
      <c r="I13784" t="s">
        <v>16347</v>
      </c>
      <c r="J13784" s="40">
        <v>1654.75</v>
      </c>
      <c r="K13784" s="40">
        <v>0</v>
      </c>
    </row>
    <row r="13785" spans="1:11" x14ac:dyDescent="0.35">
      <c r="A13785">
        <v>32140</v>
      </c>
      <c r="B13785" t="s">
        <v>16346</v>
      </c>
      <c r="C13785" s="70">
        <v>0</v>
      </c>
      <c r="D13785" s="70">
        <v>0</v>
      </c>
      <c r="E13785" s="71">
        <v>44926</v>
      </c>
      <c r="F13785" t="s">
        <v>3782</v>
      </c>
      <c r="G13785" t="s">
        <v>2247</v>
      </c>
      <c r="H13785" t="s">
        <v>1911</v>
      </c>
      <c r="I13785" t="s">
        <v>1911</v>
      </c>
      <c r="J13785" s="40">
        <v>30.43</v>
      </c>
      <c r="K13785" s="40">
        <v>0</v>
      </c>
    </row>
    <row r="13786" spans="1:11" x14ac:dyDescent="0.35">
      <c r="A13786">
        <v>32141</v>
      </c>
      <c r="B13786" t="s">
        <v>16345</v>
      </c>
      <c r="C13786" s="70">
        <v>0</v>
      </c>
      <c r="D13786" s="70">
        <v>0</v>
      </c>
      <c r="E13786" s="71">
        <v>44869</v>
      </c>
      <c r="F13786" t="s">
        <v>9858</v>
      </c>
      <c r="G13786" t="s">
        <v>2142</v>
      </c>
      <c r="H13786" t="s">
        <v>9857</v>
      </c>
      <c r="I13786" t="s">
        <v>9856</v>
      </c>
      <c r="J13786" s="40">
        <v>0</v>
      </c>
      <c r="K13786" s="40">
        <v>22</v>
      </c>
    </row>
    <row r="13787" spans="1:11" x14ac:dyDescent="0.35">
      <c r="A13787">
        <v>32141</v>
      </c>
      <c r="B13787" t="s">
        <v>16345</v>
      </c>
      <c r="C13787" s="70">
        <v>0</v>
      </c>
      <c r="D13787" s="70">
        <v>0</v>
      </c>
      <c r="E13787" s="71">
        <v>44895</v>
      </c>
      <c r="F13787" t="s">
        <v>3418</v>
      </c>
      <c r="G13787" t="s">
        <v>1912</v>
      </c>
      <c r="H13787" t="s">
        <v>3417</v>
      </c>
      <c r="I13787" t="s">
        <v>3417</v>
      </c>
      <c r="J13787" s="40">
        <v>22</v>
      </c>
      <c r="K13787" s="40">
        <v>0</v>
      </c>
    </row>
    <row r="13788" spans="1:11" x14ac:dyDescent="0.35">
      <c r="A13788">
        <v>32141</v>
      </c>
      <c r="B13788" t="s">
        <v>16345</v>
      </c>
      <c r="C13788" s="70">
        <v>0</v>
      </c>
      <c r="D13788" s="70">
        <v>0</v>
      </c>
      <c r="E13788" s="71">
        <v>44895</v>
      </c>
      <c r="F13788" t="s">
        <v>4178</v>
      </c>
      <c r="G13788" t="s">
        <v>2247</v>
      </c>
      <c r="H13788" t="s">
        <v>1916</v>
      </c>
      <c r="I13788" t="s">
        <v>1916</v>
      </c>
      <c r="J13788" s="40">
        <v>0</v>
      </c>
      <c r="K13788" s="40">
        <v>0</v>
      </c>
    </row>
    <row r="13789" spans="1:11" x14ac:dyDescent="0.35">
      <c r="A13789">
        <v>32142</v>
      </c>
      <c r="B13789" t="s">
        <v>16338</v>
      </c>
      <c r="C13789" s="70">
        <v>0</v>
      </c>
      <c r="D13789" s="70">
        <v>0</v>
      </c>
      <c r="E13789" s="71">
        <v>44915</v>
      </c>
      <c r="F13789" t="s">
        <v>16344</v>
      </c>
      <c r="G13789" t="s">
        <v>15843</v>
      </c>
      <c r="H13789" t="s">
        <v>16343</v>
      </c>
      <c r="I13789" t="s">
        <v>16342</v>
      </c>
      <c r="J13789" s="40">
        <v>7588.64</v>
      </c>
      <c r="K13789" s="40">
        <v>0</v>
      </c>
    </row>
    <row r="13790" spans="1:11" x14ac:dyDescent="0.35">
      <c r="A13790">
        <v>32142</v>
      </c>
      <c r="B13790" t="s">
        <v>16338</v>
      </c>
      <c r="C13790" s="70">
        <v>0</v>
      </c>
      <c r="D13790" s="70">
        <v>0</v>
      </c>
      <c r="E13790" s="71">
        <v>44915</v>
      </c>
      <c r="F13790" t="s">
        <v>7787</v>
      </c>
      <c r="G13790" t="s">
        <v>2142</v>
      </c>
      <c r="H13790" t="s">
        <v>7786</v>
      </c>
      <c r="I13790" t="s">
        <v>7785</v>
      </c>
      <c r="J13790" s="40">
        <v>0</v>
      </c>
      <c r="K13790" s="40">
        <v>7588.64</v>
      </c>
    </row>
    <row r="13791" spans="1:11" x14ac:dyDescent="0.35">
      <c r="A13791">
        <v>32142</v>
      </c>
      <c r="B13791" t="s">
        <v>16338</v>
      </c>
      <c r="C13791" s="70">
        <v>0</v>
      </c>
      <c r="D13791" s="70">
        <v>0</v>
      </c>
      <c r="E13791" s="71">
        <v>44923</v>
      </c>
      <c r="F13791" t="s">
        <v>16341</v>
      </c>
      <c r="G13791" t="s">
        <v>15843</v>
      </c>
      <c r="H13791" t="s">
        <v>16340</v>
      </c>
      <c r="I13791" t="s">
        <v>16339</v>
      </c>
      <c r="J13791" s="40">
        <v>7470.2</v>
      </c>
      <c r="K13791" s="40">
        <v>0</v>
      </c>
    </row>
    <row r="13792" spans="1:11" x14ac:dyDescent="0.35">
      <c r="A13792">
        <v>32142</v>
      </c>
      <c r="B13792" t="s">
        <v>16338</v>
      </c>
      <c r="C13792" s="70">
        <v>0</v>
      </c>
      <c r="D13792" s="70">
        <v>0</v>
      </c>
      <c r="E13792" s="71">
        <v>44923</v>
      </c>
      <c r="F13792" t="s">
        <v>7784</v>
      </c>
      <c r="G13792" t="s">
        <v>2142</v>
      </c>
      <c r="H13792" t="s">
        <v>7783</v>
      </c>
      <c r="I13792" t="s">
        <v>7782</v>
      </c>
      <c r="J13792" s="40">
        <v>0</v>
      </c>
      <c r="K13792" s="40">
        <v>7470.2</v>
      </c>
    </row>
    <row r="13793" spans="1:11" x14ac:dyDescent="0.35">
      <c r="A13793">
        <v>32143</v>
      </c>
      <c r="B13793" t="s">
        <v>651</v>
      </c>
      <c r="C13793" s="70">
        <v>0</v>
      </c>
      <c r="D13793" s="70">
        <v>0</v>
      </c>
      <c r="E13793" s="71">
        <v>44895</v>
      </c>
      <c r="F13793" t="s">
        <v>11118</v>
      </c>
      <c r="G13793" t="s">
        <v>2142</v>
      </c>
      <c r="H13793" t="s">
        <v>11117</v>
      </c>
      <c r="I13793" t="s">
        <v>11116</v>
      </c>
      <c r="J13793" s="40">
        <v>0</v>
      </c>
      <c r="K13793" s="40">
        <v>186.86</v>
      </c>
    </row>
    <row r="13794" spans="1:11" x14ac:dyDescent="0.35">
      <c r="A13794">
        <v>32143</v>
      </c>
      <c r="B13794" t="s">
        <v>651</v>
      </c>
      <c r="C13794" s="70">
        <v>0</v>
      </c>
      <c r="D13794" s="70">
        <v>0</v>
      </c>
      <c r="E13794" s="71">
        <v>44926</v>
      </c>
      <c r="F13794" t="s">
        <v>3628</v>
      </c>
      <c r="G13794" t="s">
        <v>2247</v>
      </c>
      <c r="H13794" t="s">
        <v>1911</v>
      </c>
      <c r="I13794" t="s">
        <v>1911</v>
      </c>
      <c r="J13794" s="40">
        <v>4.1399999999999997</v>
      </c>
      <c r="K13794" s="40">
        <v>0</v>
      </c>
    </row>
    <row r="13795" spans="1:11" x14ac:dyDescent="0.35">
      <c r="A13795">
        <v>32144</v>
      </c>
      <c r="B13795" t="s">
        <v>16334</v>
      </c>
      <c r="C13795" s="70">
        <v>0</v>
      </c>
      <c r="D13795" s="70">
        <v>0</v>
      </c>
      <c r="E13795" s="71">
        <v>44881</v>
      </c>
      <c r="F13795" t="s">
        <v>11644</v>
      </c>
      <c r="G13795" t="s">
        <v>2142</v>
      </c>
      <c r="H13795" t="s">
        <v>11643</v>
      </c>
      <c r="I13795" t="s">
        <v>11642</v>
      </c>
      <c r="J13795" s="40">
        <v>0</v>
      </c>
      <c r="K13795" s="40">
        <v>1710.03</v>
      </c>
    </row>
    <row r="13796" spans="1:11" x14ac:dyDescent="0.35">
      <c r="A13796">
        <v>32144</v>
      </c>
      <c r="B13796" t="s">
        <v>16334</v>
      </c>
      <c r="C13796" s="70">
        <v>0</v>
      </c>
      <c r="D13796" s="70">
        <v>0</v>
      </c>
      <c r="E13796" s="71">
        <v>44888</v>
      </c>
      <c r="F13796" t="s">
        <v>11638</v>
      </c>
      <c r="G13796" t="s">
        <v>2142</v>
      </c>
      <c r="H13796" t="s">
        <v>11637</v>
      </c>
      <c r="I13796" t="s">
        <v>11636</v>
      </c>
      <c r="J13796" s="40">
        <v>0</v>
      </c>
      <c r="K13796" s="40">
        <v>6776.72</v>
      </c>
    </row>
    <row r="13797" spans="1:11" x14ac:dyDescent="0.35">
      <c r="A13797">
        <v>32144</v>
      </c>
      <c r="B13797" t="s">
        <v>16334</v>
      </c>
      <c r="C13797" s="70">
        <v>0</v>
      </c>
      <c r="D13797" s="70">
        <v>0</v>
      </c>
      <c r="E13797" s="71">
        <v>44895</v>
      </c>
      <c r="F13797" t="s">
        <v>3974</v>
      </c>
      <c r="G13797" t="s">
        <v>2247</v>
      </c>
      <c r="H13797" t="s">
        <v>1916</v>
      </c>
      <c r="I13797" t="s">
        <v>1916</v>
      </c>
      <c r="J13797" s="40">
        <v>0</v>
      </c>
      <c r="K13797" s="40">
        <v>13.69</v>
      </c>
    </row>
    <row r="13798" spans="1:11" x14ac:dyDescent="0.35">
      <c r="A13798">
        <v>32144</v>
      </c>
      <c r="B13798" t="s">
        <v>16334</v>
      </c>
      <c r="C13798" s="70">
        <v>0</v>
      </c>
      <c r="D13798" s="70">
        <v>0</v>
      </c>
      <c r="E13798" s="71">
        <v>44916</v>
      </c>
      <c r="F13798" t="s">
        <v>16337</v>
      </c>
      <c r="G13798" t="s">
        <v>15843</v>
      </c>
      <c r="H13798" t="s">
        <v>16336</v>
      </c>
      <c r="I13798" t="s">
        <v>16335</v>
      </c>
      <c r="J13798" s="40">
        <v>8412.42</v>
      </c>
      <c r="K13798" s="40">
        <v>0</v>
      </c>
    </row>
    <row r="13799" spans="1:11" x14ac:dyDescent="0.35">
      <c r="A13799">
        <v>32144</v>
      </c>
      <c r="B13799" t="s">
        <v>16334</v>
      </c>
      <c r="C13799" s="70">
        <v>0</v>
      </c>
      <c r="D13799" s="70">
        <v>0</v>
      </c>
      <c r="E13799" s="71">
        <v>44926</v>
      </c>
      <c r="F13799" t="s">
        <v>3627</v>
      </c>
      <c r="G13799" t="s">
        <v>2247</v>
      </c>
      <c r="H13799" t="s">
        <v>1911</v>
      </c>
      <c r="I13799" t="s">
        <v>1911</v>
      </c>
      <c r="J13799" s="40">
        <v>88.02</v>
      </c>
      <c r="K13799" s="40">
        <v>0</v>
      </c>
    </row>
    <row r="13800" spans="1:11" x14ac:dyDescent="0.35">
      <c r="A13800">
        <v>32145</v>
      </c>
      <c r="B13800" t="s">
        <v>201</v>
      </c>
      <c r="C13800" s="70">
        <v>0</v>
      </c>
      <c r="D13800" s="70">
        <v>0</v>
      </c>
      <c r="E13800" s="71">
        <v>44867</v>
      </c>
      <c r="F13800" t="s">
        <v>16333</v>
      </c>
      <c r="G13800" t="s">
        <v>1912</v>
      </c>
      <c r="H13800" t="s">
        <v>2514</v>
      </c>
      <c r="I13800" t="s">
        <v>2514</v>
      </c>
      <c r="J13800" s="40">
        <v>14.84</v>
      </c>
      <c r="K13800" s="40">
        <v>0</v>
      </c>
    </row>
    <row r="13801" spans="1:11" x14ac:dyDescent="0.35">
      <c r="A13801">
        <v>32145</v>
      </c>
      <c r="B13801" t="s">
        <v>201</v>
      </c>
      <c r="C13801" s="70">
        <v>0</v>
      </c>
      <c r="D13801" s="70">
        <v>0</v>
      </c>
      <c r="E13801" s="71">
        <v>44895</v>
      </c>
      <c r="F13801" t="s">
        <v>4144</v>
      </c>
      <c r="G13801" t="s">
        <v>2247</v>
      </c>
      <c r="H13801" t="s">
        <v>1916</v>
      </c>
      <c r="I13801" t="s">
        <v>1916</v>
      </c>
      <c r="J13801" s="40">
        <v>0.7</v>
      </c>
      <c r="K13801" s="40">
        <v>0</v>
      </c>
    </row>
    <row r="13802" spans="1:11" x14ac:dyDescent="0.35">
      <c r="A13802">
        <v>32145</v>
      </c>
      <c r="B13802" t="s">
        <v>201</v>
      </c>
      <c r="C13802" s="70">
        <v>0</v>
      </c>
      <c r="D13802" s="70">
        <v>0</v>
      </c>
      <c r="E13802" s="71">
        <v>44897</v>
      </c>
      <c r="F13802" t="s">
        <v>16332</v>
      </c>
      <c r="G13802" t="s">
        <v>1912</v>
      </c>
      <c r="H13802" t="s">
        <v>16331</v>
      </c>
      <c r="I13802" t="s">
        <v>16331</v>
      </c>
      <c r="J13802" s="40">
        <v>15.81</v>
      </c>
      <c r="K13802" s="40">
        <v>0</v>
      </c>
    </row>
    <row r="13803" spans="1:11" x14ac:dyDescent="0.35">
      <c r="A13803">
        <v>32145</v>
      </c>
      <c r="B13803" t="s">
        <v>201</v>
      </c>
      <c r="C13803" s="70">
        <v>0</v>
      </c>
      <c r="D13803" s="70">
        <v>0</v>
      </c>
      <c r="E13803" s="71">
        <v>44926</v>
      </c>
      <c r="F13803" t="s">
        <v>3802</v>
      </c>
      <c r="G13803" t="s">
        <v>2247</v>
      </c>
      <c r="H13803" t="s">
        <v>1911</v>
      </c>
      <c r="I13803" t="s">
        <v>1911</v>
      </c>
      <c r="J13803" s="40">
        <v>0.64</v>
      </c>
      <c r="K13803" s="40">
        <v>0</v>
      </c>
    </row>
    <row r="13804" spans="1:11" x14ac:dyDescent="0.35">
      <c r="A13804">
        <v>32146</v>
      </c>
      <c r="B13804" t="s">
        <v>1313</v>
      </c>
      <c r="C13804" s="70">
        <v>0</v>
      </c>
      <c r="D13804" s="70">
        <v>0</v>
      </c>
      <c r="E13804" s="71">
        <v>44900</v>
      </c>
      <c r="F13804" t="s">
        <v>15977</v>
      </c>
      <c r="G13804" t="s">
        <v>2142</v>
      </c>
      <c r="H13804" t="s">
        <v>15976</v>
      </c>
      <c r="I13804" t="s">
        <v>15975</v>
      </c>
      <c r="J13804" s="40">
        <v>0</v>
      </c>
      <c r="K13804" s="40">
        <v>54165.17</v>
      </c>
    </row>
    <row r="13805" spans="1:11" x14ac:dyDescent="0.35">
      <c r="A13805">
        <v>32146</v>
      </c>
      <c r="B13805" t="s">
        <v>1313</v>
      </c>
      <c r="C13805" s="70">
        <v>0</v>
      </c>
      <c r="D13805" s="70">
        <v>0</v>
      </c>
      <c r="E13805" s="71">
        <v>44926</v>
      </c>
      <c r="F13805" t="s">
        <v>3801</v>
      </c>
      <c r="G13805" t="s">
        <v>2247</v>
      </c>
      <c r="H13805" t="s">
        <v>1911</v>
      </c>
      <c r="I13805" t="s">
        <v>1911</v>
      </c>
      <c r="J13805" s="40">
        <v>0</v>
      </c>
      <c r="K13805" s="40">
        <v>492.76</v>
      </c>
    </row>
    <row r="13806" spans="1:11" x14ac:dyDescent="0.35">
      <c r="A13806">
        <v>32147</v>
      </c>
      <c r="B13806" t="s">
        <v>1333</v>
      </c>
      <c r="C13806" s="70">
        <v>0</v>
      </c>
      <c r="D13806" s="70">
        <v>0</v>
      </c>
      <c r="E13806" s="71">
        <v>44901</v>
      </c>
      <c r="F13806" t="s">
        <v>14572</v>
      </c>
      <c r="G13806" t="s">
        <v>2142</v>
      </c>
      <c r="H13806" t="s">
        <v>14571</v>
      </c>
      <c r="I13806" t="s">
        <v>14570</v>
      </c>
      <c r="J13806" s="40">
        <v>0</v>
      </c>
      <c r="K13806" s="40">
        <v>2100.8200000000002</v>
      </c>
    </row>
    <row r="13807" spans="1:11" x14ac:dyDescent="0.35">
      <c r="A13807">
        <v>32147</v>
      </c>
      <c r="B13807" t="s">
        <v>1333</v>
      </c>
      <c r="C13807" s="70">
        <v>0</v>
      </c>
      <c r="D13807" s="70">
        <v>0</v>
      </c>
      <c r="E13807" s="71">
        <v>44926</v>
      </c>
      <c r="F13807" t="s">
        <v>3800</v>
      </c>
      <c r="G13807" t="s">
        <v>2247</v>
      </c>
      <c r="H13807" t="s">
        <v>1911</v>
      </c>
      <c r="I13807" t="s">
        <v>1911</v>
      </c>
      <c r="J13807" s="40">
        <v>0</v>
      </c>
      <c r="K13807" s="40">
        <v>32.17</v>
      </c>
    </row>
    <row r="13808" spans="1:11" x14ac:dyDescent="0.35">
      <c r="A13808">
        <v>32148</v>
      </c>
      <c r="B13808" t="s">
        <v>16327</v>
      </c>
      <c r="C13808" s="70">
        <v>0</v>
      </c>
      <c r="D13808" s="70">
        <v>0</v>
      </c>
      <c r="E13808" s="71">
        <v>44903</v>
      </c>
      <c r="F13808" t="s">
        <v>11629</v>
      </c>
      <c r="G13808" t="s">
        <v>2142</v>
      </c>
      <c r="H13808" t="s">
        <v>11628</v>
      </c>
      <c r="I13808" t="s">
        <v>11627</v>
      </c>
      <c r="J13808" s="40">
        <v>0</v>
      </c>
      <c r="K13808" s="40">
        <v>28129.64</v>
      </c>
    </row>
    <row r="13809" spans="1:11" x14ac:dyDescent="0.35">
      <c r="A13809">
        <v>32148</v>
      </c>
      <c r="B13809" t="s">
        <v>16327</v>
      </c>
      <c r="C13809" s="70">
        <v>0</v>
      </c>
      <c r="D13809" s="70">
        <v>0</v>
      </c>
      <c r="E13809" s="71">
        <v>44923</v>
      </c>
      <c r="F13809" t="s">
        <v>16330</v>
      </c>
      <c r="G13809" t="s">
        <v>15843</v>
      </c>
      <c r="H13809" t="s">
        <v>16329</v>
      </c>
      <c r="I13809" t="s">
        <v>16328</v>
      </c>
      <c r="J13809" s="40">
        <v>27467.11</v>
      </c>
      <c r="K13809" s="40">
        <v>0</v>
      </c>
    </row>
    <row r="13810" spans="1:11" x14ac:dyDescent="0.35">
      <c r="A13810">
        <v>32148</v>
      </c>
      <c r="B13810" t="s">
        <v>16327</v>
      </c>
      <c r="C13810" s="70">
        <v>0</v>
      </c>
      <c r="D13810" s="70">
        <v>0</v>
      </c>
      <c r="E13810" s="71">
        <v>44926</v>
      </c>
      <c r="F13810" t="s">
        <v>3626</v>
      </c>
      <c r="G13810" t="s">
        <v>2247</v>
      </c>
      <c r="H13810" t="s">
        <v>1911</v>
      </c>
      <c r="I13810" t="s">
        <v>1911</v>
      </c>
      <c r="J13810" s="40">
        <v>662.53</v>
      </c>
      <c r="K13810" s="40">
        <v>0</v>
      </c>
    </row>
    <row r="13811" spans="1:11" x14ac:dyDescent="0.35">
      <c r="A13811">
        <v>32149</v>
      </c>
      <c r="B13811" t="s">
        <v>16323</v>
      </c>
      <c r="C13811" s="70">
        <v>0</v>
      </c>
      <c r="D13811" s="70">
        <v>0</v>
      </c>
      <c r="E13811" s="71">
        <v>44866</v>
      </c>
      <c r="F13811" t="s">
        <v>16024</v>
      </c>
      <c r="G13811" t="s">
        <v>2142</v>
      </c>
      <c r="H13811" t="s">
        <v>8957</v>
      </c>
      <c r="I13811" t="s">
        <v>8956</v>
      </c>
      <c r="J13811" s="40">
        <v>0</v>
      </c>
      <c r="K13811" s="40">
        <v>40950</v>
      </c>
    </row>
    <row r="13812" spans="1:11" x14ac:dyDescent="0.35">
      <c r="A13812">
        <v>32149</v>
      </c>
      <c r="B13812" t="s">
        <v>16323</v>
      </c>
      <c r="C13812" s="70">
        <v>0</v>
      </c>
      <c r="D13812" s="70">
        <v>0</v>
      </c>
      <c r="E13812" s="71">
        <v>44895</v>
      </c>
      <c r="F13812" t="s">
        <v>3973</v>
      </c>
      <c r="G13812" t="s">
        <v>2247</v>
      </c>
      <c r="H13812" t="s">
        <v>1916</v>
      </c>
      <c r="I13812" t="s">
        <v>1916</v>
      </c>
      <c r="J13812" s="40">
        <v>1190.06</v>
      </c>
      <c r="K13812" s="40">
        <v>0</v>
      </c>
    </row>
    <row r="13813" spans="1:11" x14ac:dyDescent="0.35">
      <c r="A13813">
        <v>32149</v>
      </c>
      <c r="B13813" t="s">
        <v>16323</v>
      </c>
      <c r="C13813" s="70">
        <v>0</v>
      </c>
      <c r="D13813" s="70">
        <v>0</v>
      </c>
      <c r="E13813" s="71">
        <v>44917</v>
      </c>
      <c r="F13813" t="s">
        <v>16326</v>
      </c>
      <c r="G13813" t="s">
        <v>15843</v>
      </c>
      <c r="H13813" t="s">
        <v>16325</v>
      </c>
      <c r="I13813" t="s">
        <v>16324</v>
      </c>
      <c r="J13813" s="40">
        <v>39348.269999999997</v>
      </c>
      <c r="K13813" s="40">
        <v>0</v>
      </c>
    </row>
    <row r="13814" spans="1:11" x14ac:dyDescent="0.35">
      <c r="A13814">
        <v>32149</v>
      </c>
      <c r="B13814" t="s">
        <v>16323</v>
      </c>
      <c r="C13814" s="70">
        <v>0</v>
      </c>
      <c r="D13814" s="70">
        <v>0</v>
      </c>
      <c r="E13814" s="71">
        <v>44926</v>
      </c>
      <c r="F13814" t="s">
        <v>3625</v>
      </c>
      <c r="G13814" t="s">
        <v>2247</v>
      </c>
      <c r="H13814" t="s">
        <v>1911</v>
      </c>
      <c r="I13814" t="s">
        <v>1911</v>
      </c>
      <c r="J13814" s="40">
        <v>411.67</v>
      </c>
      <c r="K13814" s="40">
        <v>0</v>
      </c>
    </row>
    <row r="13815" spans="1:11" x14ac:dyDescent="0.35">
      <c r="A13815">
        <v>32150</v>
      </c>
      <c r="B13815" t="s">
        <v>1378</v>
      </c>
      <c r="C13815" s="70">
        <v>0</v>
      </c>
      <c r="D13815" s="70">
        <v>0</v>
      </c>
      <c r="E13815" s="71">
        <v>44909</v>
      </c>
      <c r="F13815" t="s">
        <v>8210</v>
      </c>
      <c r="G13815" t="s">
        <v>2142</v>
      </c>
      <c r="H13815" t="s">
        <v>8209</v>
      </c>
      <c r="I13815" t="s">
        <v>8208</v>
      </c>
      <c r="J13815" s="40">
        <v>0</v>
      </c>
      <c r="K13815" s="40">
        <v>1029.33</v>
      </c>
    </row>
    <row r="13816" spans="1:11" x14ac:dyDescent="0.35">
      <c r="A13816">
        <v>32150</v>
      </c>
      <c r="B13816" t="s">
        <v>1378</v>
      </c>
      <c r="C13816" s="70">
        <v>0</v>
      </c>
      <c r="D13816" s="70">
        <v>0</v>
      </c>
      <c r="E13816" s="71">
        <v>44926</v>
      </c>
      <c r="F13816" t="s">
        <v>3624</v>
      </c>
      <c r="G13816" t="s">
        <v>2247</v>
      </c>
      <c r="H13816" t="s">
        <v>1911</v>
      </c>
      <c r="I13816" t="s">
        <v>1911</v>
      </c>
      <c r="J13816" s="40">
        <v>31.89</v>
      </c>
      <c r="K13816" s="40">
        <v>0</v>
      </c>
    </row>
    <row r="13817" spans="1:11" x14ac:dyDescent="0.35">
      <c r="A13817">
        <v>32151</v>
      </c>
      <c r="B13817" t="s">
        <v>699</v>
      </c>
      <c r="C13817" s="70">
        <v>0</v>
      </c>
      <c r="D13817" s="70">
        <v>0</v>
      </c>
      <c r="E13817" s="71">
        <v>44894</v>
      </c>
      <c r="F13817" t="s">
        <v>7434</v>
      </c>
      <c r="G13817" t="s">
        <v>2142</v>
      </c>
      <c r="H13817" t="s">
        <v>7433</v>
      </c>
      <c r="I13817" t="s">
        <v>7432</v>
      </c>
      <c r="J13817" s="40">
        <v>0</v>
      </c>
      <c r="K13817" s="40">
        <v>398.65</v>
      </c>
    </row>
    <row r="13818" spans="1:11" x14ac:dyDescent="0.35">
      <c r="A13818">
        <v>32151</v>
      </c>
      <c r="B13818" t="s">
        <v>699</v>
      </c>
      <c r="C13818" s="70">
        <v>0</v>
      </c>
      <c r="D13818" s="70">
        <v>0</v>
      </c>
      <c r="E13818" s="71">
        <v>44895</v>
      </c>
      <c r="F13818" t="s">
        <v>4167</v>
      </c>
      <c r="G13818" t="s">
        <v>2247</v>
      </c>
      <c r="H13818" t="s">
        <v>1916</v>
      </c>
      <c r="I13818" t="s">
        <v>1916</v>
      </c>
      <c r="J13818" s="40">
        <v>0.15</v>
      </c>
      <c r="K13818" s="40">
        <v>0</v>
      </c>
    </row>
    <row r="13819" spans="1:11" x14ac:dyDescent="0.35">
      <c r="A13819">
        <v>32151</v>
      </c>
      <c r="B13819" t="s">
        <v>699</v>
      </c>
      <c r="C13819" s="70">
        <v>0</v>
      </c>
      <c r="D13819" s="70">
        <v>0</v>
      </c>
      <c r="E13819" s="71">
        <v>44897</v>
      </c>
      <c r="F13819" t="s">
        <v>7431</v>
      </c>
      <c r="G13819" t="s">
        <v>2142</v>
      </c>
      <c r="H13819" t="s">
        <v>7430</v>
      </c>
      <c r="I13819" t="s">
        <v>7429</v>
      </c>
      <c r="J13819" s="40">
        <v>0</v>
      </c>
      <c r="K13819" s="40">
        <v>698.32</v>
      </c>
    </row>
    <row r="13820" spans="1:11" x14ac:dyDescent="0.35">
      <c r="A13820">
        <v>32151</v>
      </c>
      <c r="B13820" t="s">
        <v>699</v>
      </c>
      <c r="C13820" s="70">
        <v>0</v>
      </c>
      <c r="D13820" s="70">
        <v>0</v>
      </c>
      <c r="E13820" s="71">
        <v>44926</v>
      </c>
      <c r="F13820" t="s">
        <v>3819</v>
      </c>
      <c r="G13820" t="s">
        <v>2247</v>
      </c>
      <c r="H13820" t="s">
        <v>1911</v>
      </c>
      <c r="I13820" t="s">
        <v>1911</v>
      </c>
      <c r="J13820" s="40">
        <v>0</v>
      </c>
      <c r="K13820" s="40">
        <v>0.43</v>
      </c>
    </row>
    <row r="13821" spans="1:11" x14ac:dyDescent="0.35">
      <c r="A13821">
        <v>32152</v>
      </c>
      <c r="B13821" t="s">
        <v>1379</v>
      </c>
      <c r="C13821" s="70">
        <v>0</v>
      </c>
      <c r="D13821" s="70">
        <v>0</v>
      </c>
      <c r="E13821" s="71">
        <v>44909</v>
      </c>
      <c r="F13821" t="s">
        <v>15965</v>
      </c>
      <c r="G13821" t="s">
        <v>2142</v>
      </c>
      <c r="H13821" t="s">
        <v>15964</v>
      </c>
      <c r="I13821" t="s">
        <v>15963</v>
      </c>
      <c r="J13821" s="40">
        <v>0</v>
      </c>
      <c r="K13821" s="40">
        <v>7649.86</v>
      </c>
    </row>
    <row r="13822" spans="1:11" x14ac:dyDescent="0.35">
      <c r="A13822">
        <v>32152</v>
      </c>
      <c r="B13822" t="s">
        <v>1379</v>
      </c>
      <c r="C13822" s="70">
        <v>0</v>
      </c>
      <c r="D13822" s="70">
        <v>0</v>
      </c>
      <c r="E13822" s="71">
        <v>44926</v>
      </c>
      <c r="F13822" t="s">
        <v>3799</v>
      </c>
      <c r="G13822" t="s">
        <v>2247</v>
      </c>
      <c r="H13822" t="s">
        <v>1911</v>
      </c>
      <c r="I13822" t="s">
        <v>1911</v>
      </c>
      <c r="J13822" s="40">
        <v>0</v>
      </c>
      <c r="K13822" s="40">
        <v>13.38</v>
      </c>
    </row>
    <row r="13823" spans="1:11" x14ac:dyDescent="0.35">
      <c r="A13823">
        <v>32153</v>
      </c>
      <c r="B13823" t="s">
        <v>1380</v>
      </c>
      <c r="C13823" s="70">
        <v>0</v>
      </c>
      <c r="D13823" s="70">
        <v>0</v>
      </c>
      <c r="E13823" s="71">
        <v>44909</v>
      </c>
      <c r="F13823" t="s">
        <v>7422</v>
      </c>
      <c r="G13823" t="s">
        <v>2142</v>
      </c>
      <c r="H13823" t="s">
        <v>7421</v>
      </c>
      <c r="I13823" t="s">
        <v>7420</v>
      </c>
      <c r="J13823" s="40">
        <v>0</v>
      </c>
      <c r="K13823" s="40">
        <v>5889.46</v>
      </c>
    </row>
    <row r="13824" spans="1:11" x14ac:dyDescent="0.35">
      <c r="A13824">
        <v>32153</v>
      </c>
      <c r="B13824" t="s">
        <v>1380</v>
      </c>
      <c r="C13824" s="70">
        <v>0</v>
      </c>
      <c r="D13824" s="70">
        <v>0</v>
      </c>
      <c r="E13824" s="71">
        <v>44926</v>
      </c>
      <c r="F13824" t="s">
        <v>3623</v>
      </c>
      <c r="G13824" t="s">
        <v>2247</v>
      </c>
      <c r="H13824" t="s">
        <v>1911</v>
      </c>
      <c r="I13824" t="s">
        <v>1911</v>
      </c>
      <c r="J13824" s="40">
        <v>182.43</v>
      </c>
      <c r="K13824" s="40">
        <v>0</v>
      </c>
    </row>
    <row r="13825" spans="1:11" x14ac:dyDescent="0.35">
      <c r="A13825">
        <v>32155</v>
      </c>
      <c r="B13825" t="s">
        <v>1381</v>
      </c>
      <c r="C13825" s="70">
        <v>0</v>
      </c>
      <c r="D13825" s="70">
        <v>0</v>
      </c>
      <c r="E13825" s="71">
        <v>44874</v>
      </c>
      <c r="F13825" t="s">
        <v>14604</v>
      </c>
      <c r="G13825" t="s">
        <v>2142</v>
      </c>
      <c r="H13825" t="s">
        <v>14603</v>
      </c>
      <c r="I13825" t="s">
        <v>14602</v>
      </c>
      <c r="J13825" s="40">
        <v>0</v>
      </c>
      <c r="K13825" s="40">
        <v>4729.18</v>
      </c>
    </row>
    <row r="13826" spans="1:11" x14ac:dyDescent="0.35">
      <c r="A13826">
        <v>32155</v>
      </c>
      <c r="B13826" t="s">
        <v>1381</v>
      </c>
      <c r="C13826" s="70">
        <v>0</v>
      </c>
      <c r="D13826" s="70">
        <v>0</v>
      </c>
      <c r="E13826" s="71">
        <v>44895</v>
      </c>
      <c r="F13826" t="s">
        <v>4143</v>
      </c>
      <c r="G13826" t="s">
        <v>2247</v>
      </c>
      <c r="H13826" t="s">
        <v>1916</v>
      </c>
      <c r="I13826" t="s">
        <v>1916</v>
      </c>
      <c r="J13826" s="40">
        <v>0</v>
      </c>
      <c r="K13826" s="40">
        <v>139.1</v>
      </c>
    </row>
    <row r="13827" spans="1:11" x14ac:dyDescent="0.35">
      <c r="A13827">
        <v>32155</v>
      </c>
      <c r="B13827" t="s">
        <v>1381</v>
      </c>
      <c r="C13827" s="70">
        <v>0</v>
      </c>
      <c r="D13827" s="70">
        <v>0</v>
      </c>
      <c r="E13827" s="71">
        <v>44926</v>
      </c>
      <c r="F13827" t="s">
        <v>3798</v>
      </c>
      <c r="G13827" t="s">
        <v>2247</v>
      </c>
      <c r="H13827" t="s">
        <v>1911</v>
      </c>
      <c r="I13827" t="s">
        <v>1911</v>
      </c>
      <c r="J13827" s="40">
        <v>0</v>
      </c>
      <c r="K13827" s="40">
        <v>144.25</v>
      </c>
    </row>
    <row r="13828" spans="1:11" x14ac:dyDescent="0.35">
      <c r="A13828">
        <v>32156</v>
      </c>
      <c r="B13828" t="s">
        <v>16319</v>
      </c>
      <c r="C13828" s="70">
        <v>0</v>
      </c>
      <c r="D13828" s="70">
        <v>0</v>
      </c>
      <c r="E13828" s="71">
        <v>44923</v>
      </c>
      <c r="F13828" t="s">
        <v>11300</v>
      </c>
      <c r="G13828" t="s">
        <v>2142</v>
      </c>
      <c r="H13828" t="s">
        <v>11299</v>
      </c>
      <c r="I13828" t="s">
        <v>11298</v>
      </c>
      <c r="J13828" s="40">
        <v>0</v>
      </c>
      <c r="K13828" s="40">
        <v>11006.83</v>
      </c>
    </row>
    <row r="13829" spans="1:11" x14ac:dyDescent="0.35">
      <c r="A13829">
        <v>32156</v>
      </c>
      <c r="B13829" t="s">
        <v>16319</v>
      </c>
      <c r="C13829" s="70">
        <v>0</v>
      </c>
      <c r="D13829" s="70">
        <v>0</v>
      </c>
      <c r="E13829" s="71">
        <v>44923</v>
      </c>
      <c r="F13829" t="s">
        <v>16322</v>
      </c>
      <c r="G13829" t="s">
        <v>15843</v>
      </c>
      <c r="H13829" t="s">
        <v>16321</v>
      </c>
      <c r="I13829" t="s">
        <v>16320</v>
      </c>
      <c r="J13829" s="40">
        <v>10969.35</v>
      </c>
      <c r="K13829" s="40">
        <v>0</v>
      </c>
    </row>
    <row r="13830" spans="1:11" x14ac:dyDescent="0.35">
      <c r="A13830">
        <v>32156</v>
      </c>
      <c r="B13830" t="s">
        <v>16319</v>
      </c>
      <c r="C13830" s="70">
        <v>0</v>
      </c>
      <c r="D13830" s="70">
        <v>0</v>
      </c>
      <c r="E13830" s="71">
        <v>44926</v>
      </c>
      <c r="F13830" t="s">
        <v>3622</v>
      </c>
      <c r="G13830" t="s">
        <v>2247</v>
      </c>
      <c r="H13830" t="s">
        <v>1911</v>
      </c>
      <c r="I13830" t="s">
        <v>1911</v>
      </c>
      <c r="J13830" s="40">
        <v>37.479999999999997</v>
      </c>
      <c r="K13830" s="40">
        <v>0</v>
      </c>
    </row>
    <row r="13831" spans="1:11" x14ac:dyDescent="0.35">
      <c r="A13831">
        <v>32157</v>
      </c>
      <c r="B13831" t="s">
        <v>202</v>
      </c>
      <c r="C13831" s="70">
        <v>0</v>
      </c>
      <c r="D13831" s="70">
        <v>0</v>
      </c>
      <c r="E13831" s="71">
        <v>44878</v>
      </c>
      <c r="F13831" t="s">
        <v>9494</v>
      </c>
      <c r="G13831" t="s">
        <v>2142</v>
      </c>
      <c r="H13831" t="s">
        <v>9493</v>
      </c>
      <c r="I13831" t="s">
        <v>9492</v>
      </c>
      <c r="J13831" s="40">
        <v>0</v>
      </c>
      <c r="K13831" s="40">
        <v>83.2</v>
      </c>
    </row>
    <row r="13832" spans="1:11" x14ac:dyDescent="0.35">
      <c r="A13832">
        <v>32157</v>
      </c>
      <c r="B13832" t="s">
        <v>202</v>
      </c>
      <c r="C13832" s="70">
        <v>0</v>
      </c>
      <c r="D13832" s="70">
        <v>0</v>
      </c>
      <c r="E13832" s="71">
        <v>44895</v>
      </c>
      <c r="F13832" t="s">
        <v>16318</v>
      </c>
      <c r="G13832" t="s">
        <v>1912</v>
      </c>
      <c r="H13832" t="s">
        <v>16317</v>
      </c>
      <c r="I13832" t="s">
        <v>16317</v>
      </c>
      <c r="J13832" s="40">
        <v>180</v>
      </c>
      <c r="K13832" s="40">
        <v>0</v>
      </c>
    </row>
    <row r="13833" spans="1:11" x14ac:dyDescent="0.35">
      <c r="A13833">
        <v>32157</v>
      </c>
      <c r="B13833" t="s">
        <v>202</v>
      </c>
      <c r="C13833" s="70">
        <v>0</v>
      </c>
      <c r="D13833" s="70">
        <v>0</v>
      </c>
      <c r="E13833" s="71">
        <v>44895</v>
      </c>
      <c r="F13833" t="s">
        <v>16318</v>
      </c>
      <c r="G13833" t="s">
        <v>1912</v>
      </c>
      <c r="H13833" t="s">
        <v>16317</v>
      </c>
      <c r="I13833" t="s">
        <v>16317</v>
      </c>
      <c r="J13833" s="40">
        <v>83.2</v>
      </c>
      <c r="K13833" s="40">
        <v>0</v>
      </c>
    </row>
    <row r="13834" spans="1:11" x14ac:dyDescent="0.35">
      <c r="A13834">
        <v>32157</v>
      </c>
      <c r="B13834" t="s">
        <v>202</v>
      </c>
      <c r="C13834" s="70">
        <v>0</v>
      </c>
      <c r="D13834" s="70">
        <v>0</v>
      </c>
      <c r="E13834" s="71">
        <v>44895</v>
      </c>
      <c r="F13834" t="s">
        <v>4177</v>
      </c>
      <c r="G13834" t="s">
        <v>2247</v>
      </c>
      <c r="H13834" t="s">
        <v>1916</v>
      </c>
      <c r="I13834" t="s">
        <v>1916</v>
      </c>
      <c r="J13834" s="40">
        <v>0</v>
      </c>
      <c r="K13834" s="40">
        <v>0</v>
      </c>
    </row>
    <row r="13835" spans="1:11" x14ac:dyDescent="0.35">
      <c r="A13835">
        <v>32157</v>
      </c>
      <c r="B13835" t="s">
        <v>202</v>
      </c>
      <c r="C13835" s="70">
        <v>0</v>
      </c>
      <c r="D13835" s="70">
        <v>0</v>
      </c>
      <c r="E13835" s="71">
        <v>44896</v>
      </c>
      <c r="F13835" t="s">
        <v>9470</v>
      </c>
      <c r="G13835" t="s">
        <v>2142</v>
      </c>
      <c r="H13835" t="s">
        <v>9469</v>
      </c>
      <c r="I13835" t="s">
        <v>9468</v>
      </c>
      <c r="J13835" s="40">
        <v>0</v>
      </c>
      <c r="K13835" s="40">
        <v>180</v>
      </c>
    </row>
    <row r="13836" spans="1:11" x14ac:dyDescent="0.35">
      <c r="A13836">
        <v>32157</v>
      </c>
      <c r="B13836" t="s">
        <v>202</v>
      </c>
      <c r="C13836" s="70">
        <v>0</v>
      </c>
      <c r="D13836" s="70">
        <v>0</v>
      </c>
      <c r="E13836" s="71">
        <v>44926</v>
      </c>
      <c r="F13836" t="s">
        <v>16316</v>
      </c>
      <c r="G13836" t="s">
        <v>1912</v>
      </c>
      <c r="H13836" t="s">
        <v>15806</v>
      </c>
      <c r="I13836" t="s">
        <v>15806</v>
      </c>
      <c r="J13836" s="40">
        <v>180</v>
      </c>
      <c r="K13836" s="40">
        <v>0</v>
      </c>
    </row>
    <row r="13837" spans="1:11" x14ac:dyDescent="0.35">
      <c r="A13837">
        <v>32157</v>
      </c>
      <c r="B13837" t="s">
        <v>202</v>
      </c>
      <c r="C13837" s="70">
        <v>0</v>
      </c>
      <c r="D13837" s="70">
        <v>0</v>
      </c>
      <c r="E13837" s="71">
        <v>44926</v>
      </c>
      <c r="F13837" t="s">
        <v>3830</v>
      </c>
      <c r="G13837" t="s">
        <v>2247</v>
      </c>
      <c r="H13837" t="s">
        <v>1911</v>
      </c>
      <c r="I13837" t="s">
        <v>1911</v>
      </c>
      <c r="J13837" s="40">
        <v>0</v>
      </c>
      <c r="K13837" s="40">
        <v>0</v>
      </c>
    </row>
    <row r="13838" spans="1:11" x14ac:dyDescent="0.35">
      <c r="A13838">
        <v>32158</v>
      </c>
      <c r="B13838" t="s">
        <v>203</v>
      </c>
      <c r="C13838" s="70">
        <v>0</v>
      </c>
      <c r="D13838" s="70">
        <v>0</v>
      </c>
      <c r="E13838" s="71">
        <v>44895</v>
      </c>
      <c r="F13838" t="s">
        <v>16318</v>
      </c>
      <c r="G13838" t="s">
        <v>1912</v>
      </c>
      <c r="H13838" t="s">
        <v>16317</v>
      </c>
      <c r="I13838" t="s">
        <v>16317</v>
      </c>
      <c r="J13838" s="40">
        <v>171.16</v>
      </c>
      <c r="K13838" s="40">
        <v>0</v>
      </c>
    </row>
    <row r="13839" spans="1:11" x14ac:dyDescent="0.35">
      <c r="A13839">
        <v>32158</v>
      </c>
      <c r="B13839" t="s">
        <v>203</v>
      </c>
      <c r="C13839" s="70">
        <v>0</v>
      </c>
      <c r="D13839" s="70">
        <v>0</v>
      </c>
      <c r="E13839" s="71">
        <v>44895</v>
      </c>
      <c r="F13839" t="s">
        <v>16318</v>
      </c>
      <c r="G13839" t="s">
        <v>1912</v>
      </c>
      <c r="H13839" t="s">
        <v>16317</v>
      </c>
      <c r="I13839" t="s">
        <v>16317</v>
      </c>
      <c r="J13839" s="40">
        <v>540</v>
      </c>
      <c r="K13839" s="40">
        <v>0</v>
      </c>
    </row>
    <row r="13840" spans="1:11" x14ac:dyDescent="0.35">
      <c r="A13840">
        <v>32158</v>
      </c>
      <c r="B13840" t="s">
        <v>203</v>
      </c>
      <c r="C13840" s="70">
        <v>0</v>
      </c>
      <c r="D13840" s="70">
        <v>0</v>
      </c>
      <c r="E13840" s="71">
        <v>44926</v>
      </c>
      <c r="F13840" t="s">
        <v>16316</v>
      </c>
      <c r="G13840" t="s">
        <v>1912</v>
      </c>
      <c r="H13840" t="s">
        <v>15806</v>
      </c>
      <c r="I13840" t="s">
        <v>15806</v>
      </c>
      <c r="J13840" s="40">
        <v>159.41</v>
      </c>
      <c r="K13840" s="40">
        <v>0</v>
      </c>
    </row>
    <row r="13841" spans="1:11" x14ac:dyDescent="0.35">
      <c r="A13841">
        <v>32158</v>
      </c>
      <c r="B13841" t="s">
        <v>203</v>
      </c>
      <c r="C13841" s="70">
        <v>0</v>
      </c>
      <c r="D13841" s="70">
        <v>0</v>
      </c>
      <c r="E13841" s="71">
        <v>44926</v>
      </c>
      <c r="F13841" t="s">
        <v>16316</v>
      </c>
      <c r="G13841" t="s">
        <v>1912</v>
      </c>
      <c r="H13841" t="s">
        <v>15806</v>
      </c>
      <c r="I13841" t="s">
        <v>15806</v>
      </c>
      <c r="J13841" s="40">
        <v>156.47999999999999</v>
      </c>
      <c r="K13841" s="40">
        <v>0</v>
      </c>
    </row>
    <row r="13842" spans="1:11" x14ac:dyDescent="0.35">
      <c r="A13842">
        <v>32158</v>
      </c>
      <c r="B13842" t="s">
        <v>203</v>
      </c>
      <c r="C13842" s="70">
        <v>0</v>
      </c>
      <c r="D13842" s="70">
        <v>0</v>
      </c>
      <c r="E13842" s="71">
        <v>44926</v>
      </c>
      <c r="F13842" t="s">
        <v>16316</v>
      </c>
      <c r="G13842" t="s">
        <v>1912</v>
      </c>
      <c r="H13842" t="s">
        <v>15806</v>
      </c>
      <c r="I13842" t="s">
        <v>15806</v>
      </c>
      <c r="J13842" s="40">
        <v>156.47</v>
      </c>
      <c r="K13842" s="40">
        <v>0</v>
      </c>
    </row>
    <row r="13843" spans="1:11" x14ac:dyDescent="0.35">
      <c r="A13843">
        <v>32158</v>
      </c>
      <c r="B13843" t="s">
        <v>203</v>
      </c>
      <c r="C13843" s="70">
        <v>0</v>
      </c>
      <c r="D13843" s="70">
        <v>0</v>
      </c>
      <c r="E13843" s="71">
        <v>44926</v>
      </c>
      <c r="F13843" t="s">
        <v>16316</v>
      </c>
      <c r="G13843" t="s">
        <v>1912</v>
      </c>
      <c r="H13843" t="s">
        <v>15806</v>
      </c>
      <c r="I13843" t="s">
        <v>15806</v>
      </c>
      <c r="J13843" s="40">
        <v>156.47</v>
      </c>
      <c r="K13843" s="40">
        <v>0</v>
      </c>
    </row>
    <row r="13844" spans="1:11" x14ac:dyDescent="0.35">
      <c r="A13844">
        <v>32158</v>
      </c>
      <c r="B13844" t="s">
        <v>203</v>
      </c>
      <c r="C13844" s="70">
        <v>0</v>
      </c>
      <c r="D13844" s="70">
        <v>0</v>
      </c>
      <c r="E13844" s="71">
        <v>44926</v>
      </c>
      <c r="F13844" t="s">
        <v>16316</v>
      </c>
      <c r="G13844" t="s">
        <v>1912</v>
      </c>
      <c r="H13844" t="s">
        <v>15806</v>
      </c>
      <c r="I13844" t="s">
        <v>15806</v>
      </c>
      <c r="J13844" s="40">
        <v>104.31</v>
      </c>
      <c r="K13844" s="40">
        <v>0</v>
      </c>
    </row>
    <row r="13845" spans="1:11" x14ac:dyDescent="0.35">
      <c r="A13845">
        <v>32158</v>
      </c>
      <c r="B13845" t="s">
        <v>203</v>
      </c>
      <c r="C13845" s="70">
        <v>0</v>
      </c>
      <c r="D13845" s="70">
        <v>0</v>
      </c>
      <c r="E13845" s="71">
        <v>44926</v>
      </c>
      <c r="F13845" t="s">
        <v>16316</v>
      </c>
      <c r="G13845" t="s">
        <v>1912</v>
      </c>
      <c r="H13845" t="s">
        <v>15806</v>
      </c>
      <c r="I13845" t="s">
        <v>15806</v>
      </c>
      <c r="J13845" s="40">
        <v>156.47</v>
      </c>
      <c r="K13845" s="40">
        <v>0</v>
      </c>
    </row>
    <row r="13846" spans="1:11" x14ac:dyDescent="0.35">
      <c r="A13846">
        <v>32158</v>
      </c>
      <c r="B13846" t="s">
        <v>203</v>
      </c>
      <c r="C13846" s="70">
        <v>0</v>
      </c>
      <c r="D13846" s="70">
        <v>0</v>
      </c>
      <c r="E13846" s="71">
        <v>44926</v>
      </c>
      <c r="F13846" t="s">
        <v>3829</v>
      </c>
      <c r="G13846" t="s">
        <v>2247</v>
      </c>
      <c r="H13846" t="s">
        <v>1911</v>
      </c>
      <c r="I13846" t="s">
        <v>1911</v>
      </c>
      <c r="J13846" s="40">
        <v>0</v>
      </c>
      <c r="K13846" s="40">
        <v>0</v>
      </c>
    </row>
    <row r="13847" spans="1:11" x14ac:dyDescent="0.35">
      <c r="A13847">
        <v>32159</v>
      </c>
      <c r="B13847" t="s">
        <v>16315</v>
      </c>
      <c r="C13847" s="70">
        <v>0</v>
      </c>
      <c r="D13847" s="70">
        <v>0</v>
      </c>
      <c r="E13847" s="71">
        <v>44874</v>
      </c>
      <c r="F13847" t="s">
        <v>11650</v>
      </c>
      <c r="G13847" t="s">
        <v>2142</v>
      </c>
      <c r="H13847" t="s">
        <v>11649</v>
      </c>
      <c r="I13847" t="s">
        <v>11648</v>
      </c>
      <c r="J13847" s="40">
        <v>0</v>
      </c>
      <c r="K13847" s="40">
        <v>1264.31</v>
      </c>
    </row>
    <row r="13848" spans="1:11" x14ac:dyDescent="0.35">
      <c r="A13848">
        <v>32159</v>
      </c>
      <c r="B13848" t="s">
        <v>16315</v>
      </c>
      <c r="C13848" s="70">
        <v>0</v>
      </c>
      <c r="D13848" s="70">
        <v>0</v>
      </c>
      <c r="E13848" s="71">
        <v>44895</v>
      </c>
      <c r="F13848" t="s">
        <v>15861</v>
      </c>
      <c r="G13848" t="s">
        <v>1912</v>
      </c>
      <c r="H13848" t="s">
        <v>15810</v>
      </c>
      <c r="I13848" t="s">
        <v>15810</v>
      </c>
      <c r="J13848" s="40">
        <v>1301.78</v>
      </c>
      <c r="K13848" s="40">
        <v>0</v>
      </c>
    </row>
    <row r="13849" spans="1:11" x14ac:dyDescent="0.35">
      <c r="A13849">
        <v>32159</v>
      </c>
      <c r="B13849" t="s">
        <v>16315</v>
      </c>
      <c r="C13849" s="70">
        <v>0</v>
      </c>
      <c r="D13849" s="70">
        <v>0</v>
      </c>
      <c r="E13849" s="71">
        <v>44895</v>
      </c>
      <c r="F13849" t="s">
        <v>3972</v>
      </c>
      <c r="G13849" t="s">
        <v>2247</v>
      </c>
      <c r="H13849" t="s">
        <v>1916</v>
      </c>
      <c r="I13849" t="s">
        <v>1916</v>
      </c>
      <c r="J13849" s="40">
        <v>0</v>
      </c>
      <c r="K13849" s="40">
        <v>37.47</v>
      </c>
    </row>
    <row r="13850" spans="1:11" x14ac:dyDescent="0.35">
      <c r="A13850">
        <v>32160</v>
      </c>
      <c r="B13850" t="s">
        <v>204</v>
      </c>
      <c r="C13850" s="70">
        <v>0</v>
      </c>
      <c r="D13850" s="70">
        <v>0</v>
      </c>
      <c r="E13850" s="71">
        <v>44866</v>
      </c>
      <c r="F13850" t="s">
        <v>16314</v>
      </c>
      <c r="G13850" t="s">
        <v>1912</v>
      </c>
      <c r="H13850" t="s">
        <v>15813</v>
      </c>
      <c r="I13850" t="s">
        <v>15813</v>
      </c>
      <c r="J13850" s="40">
        <v>39.700000000000003</v>
      </c>
      <c r="K13850" s="40">
        <v>0</v>
      </c>
    </row>
    <row r="13851" spans="1:11" x14ac:dyDescent="0.35">
      <c r="A13851">
        <v>32160</v>
      </c>
      <c r="B13851" t="s">
        <v>204</v>
      </c>
      <c r="C13851" s="70">
        <v>0</v>
      </c>
      <c r="D13851" s="70">
        <v>0</v>
      </c>
      <c r="E13851" s="71">
        <v>44895</v>
      </c>
      <c r="F13851" t="s">
        <v>4142</v>
      </c>
      <c r="G13851" t="s">
        <v>2247</v>
      </c>
      <c r="H13851" t="s">
        <v>1916</v>
      </c>
      <c r="I13851" t="s">
        <v>1916</v>
      </c>
      <c r="J13851" s="40">
        <v>2.09</v>
      </c>
      <c r="K13851" s="40">
        <v>0</v>
      </c>
    </row>
    <row r="13852" spans="1:11" x14ac:dyDescent="0.35">
      <c r="A13852">
        <v>32160</v>
      </c>
      <c r="B13852" t="s">
        <v>204</v>
      </c>
      <c r="C13852" s="70">
        <v>0</v>
      </c>
      <c r="D13852" s="70">
        <v>0</v>
      </c>
      <c r="E13852" s="71">
        <v>44926</v>
      </c>
      <c r="F13852" t="s">
        <v>3797</v>
      </c>
      <c r="G13852" t="s">
        <v>2247</v>
      </c>
      <c r="H13852" t="s">
        <v>1911</v>
      </c>
      <c r="I13852" t="s">
        <v>1911</v>
      </c>
      <c r="J13852" s="40">
        <v>1.24</v>
      </c>
      <c r="K13852" s="40">
        <v>0</v>
      </c>
    </row>
    <row r="13853" spans="1:11" x14ac:dyDescent="0.35">
      <c r="A13853">
        <v>32161</v>
      </c>
      <c r="B13853" t="s">
        <v>205</v>
      </c>
      <c r="C13853" s="70">
        <v>0</v>
      </c>
      <c r="D13853" s="70">
        <v>0</v>
      </c>
      <c r="E13853" s="71">
        <v>44926</v>
      </c>
      <c r="F13853" t="s">
        <v>15860</v>
      </c>
      <c r="G13853" t="s">
        <v>1912</v>
      </c>
      <c r="H13853" t="s">
        <v>8242</v>
      </c>
      <c r="I13853" t="s">
        <v>8242</v>
      </c>
      <c r="J13853" s="40">
        <v>349.25</v>
      </c>
      <c r="K13853" s="40">
        <v>0</v>
      </c>
    </row>
    <row r="13854" spans="1:11" x14ac:dyDescent="0.35">
      <c r="A13854">
        <v>32162</v>
      </c>
      <c r="B13854" t="s">
        <v>206</v>
      </c>
      <c r="C13854" s="70">
        <v>0</v>
      </c>
      <c r="D13854" s="70">
        <v>0</v>
      </c>
      <c r="E13854" s="71">
        <v>44926</v>
      </c>
      <c r="F13854" t="s">
        <v>15860</v>
      </c>
      <c r="G13854" t="s">
        <v>1912</v>
      </c>
      <c r="H13854" t="s">
        <v>8242</v>
      </c>
      <c r="I13854" t="s">
        <v>8242</v>
      </c>
      <c r="J13854" s="40">
        <v>210.29</v>
      </c>
      <c r="K13854" s="40">
        <v>0</v>
      </c>
    </row>
    <row r="13855" spans="1:11" x14ac:dyDescent="0.35">
      <c r="A13855">
        <v>32163</v>
      </c>
      <c r="B13855" t="s">
        <v>1382</v>
      </c>
      <c r="C13855" s="70">
        <v>0</v>
      </c>
      <c r="D13855" s="70">
        <v>0</v>
      </c>
      <c r="E13855" s="71">
        <v>44897</v>
      </c>
      <c r="F13855" t="s">
        <v>11309</v>
      </c>
      <c r="G13855" t="s">
        <v>2142</v>
      </c>
      <c r="H13855" t="s">
        <v>11308</v>
      </c>
      <c r="I13855" t="s">
        <v>11307</v>
      </c>
      <c r="J13855" s="40">
        <v>0</v>
      </c>
      <c r="K13855" s="40">
        <v>5602.43</v>
      </c>
    </row>
    <row r="13856" spans="1:11" x14ac:dyDescent="0.35">
      <c r="A13856">
        <v>32163</v>
      </c>
      <c r="B13856" t="s">
        <v>1382</v>
      </c>
      <c r="C13856" s="70">
        <v>0</v>
      </c>
      <c r="D13856" s="70">
        <v>0</v>
      </c>
      <c r="E13856" s="71">
        <v>44926</v>
      </c>
      <c r="F13856" t="s">
        <v>3621</v>
      </c>
      <c r="G13856" t="s">
        <v>2247</v>
      </c>
      <c r="H13856" t="s">
        <v>1911</v>
      </c>
      <c r="I13856" t="s">
        <v>1911</v>
      </c>
      <c r="J13856" s="40">
        <v>222.89</v>
      </c>
      <c r="K13856" s="40">
        <v>0</v>
      </c>
    </row>
    <row r="13857" spans="1:11" x14ac:dyDescent="0.35">
      <c r="A13857">
        <v>32165</v>
      </c>
      <c r="B13857" t="s">
        <v>652</v>
      </c>
      <c r="C13857" s="70">
        <v>0</v>
      </c>
      <c r="D13857" s="70">
        <v>0</v>
      </c>
      <c r="E13857" s="71">
        <v>44920</v>
      </c>
      <c r="F13857" t="s">
        <v>15962</v>
      </c>
      <c r="G13857" t="s">
        <v>2142</v>
      </c>
      <c r="H13857" t="s">
        <v>15961</v>
      </c>
      <c r="I13857" t="s">
        <v>15960</v>
      </c>
      <c r="J13857" s="40">
        <v>0</v>
      </c>
      <c r="K13857" s="40">
        <v>30749.09</v>
      </c>
    </row>
    <row r="13858" spans="1:11" x14ac:dyDescent="0.35">
      <c r="A13858">
        <v>32165</v>
      </c>
      <c r="B13858" t="s">
        <v>652</v>
      </c>
      <c r="C13858" s="70">
        <v>0</v>
      </c>
      <c r="D13858" s="70">
        <v>0</v>
      </c>
      <c r="E13858" s="71">
        <v>44926</v>
      </c>
      <c r="F13858" t="s">
        <v>3620</v>
      </c>
      <c r="G13858" t="s">
        <v>2247</v>
      </c>
      <c r="H13858" t="s">
        <v>1911</v>
      </c>
      <c r="I13858" t="s">
        <v>1911</v>
      </c>
      <c r="J13858" s="40">
        <v>366.99</v>
      </c>
      <c r="K13858" s="40">
        <v>0</v>
      </c>
    </row>
    <row r="13859" spans="1:11" x14ac:dyDescent="0.35">
      <c r="A13859">
        <v>32166</v>
      </c>
      <c r="B13859" t="s">
        <v>207</v>
      </c>
      <c r="C13859" s="70">
        <v>0</v>
      </c>
      <c r="D13859" s="70">
        <v>0</v>
      </c>
      <c r="E13859" s="71">
        <v>44909</v>
      </c>
      <c r="F13859" t="s">
        <v>16313</v>
      </c>
      <c r="G13859" t="s">
        <v>2142</v>
      </c>
      <c r="H13859" t="s">
        <v>16312</v>
      </c>
      <c r="I13859" t="s">
        <v>16311</v>
      </c>
      <c r="J13859" s="40">
        <v>0</v>
      </c>
      <c r="K13859" s="40">
        <v>2012.16</v>
      </c>
    </row>
    <row r="13860" spans="1:11" x14ac:dyDescent="0.35">
      <c r="A13860">
        <v>32166</v>
      </c>
      <c r="B13860" t="s">
        <v>207</v>
      </c>
      <c r="C13860" s="70">
        <v>0</v>
      </c>
      <c r="D13860" s="70">
        <v>0</v>
      </c>
      <c r="E13860" s="71">
        <v>44921</v>
      </c>
      <c r="F13860" t="s">
        <v>16310</v>
      </c>
      <c r="G13860" t="s">
        <v>2142</v>
      </c>
      <c r="H13860" t="s">
        <v>16309</v>
      </c>
      <c r="I13860" t="s">
        <v>16308</v>
      </c>
      <c r="J13860" s="40">
        <v>0</v>
      </c>
      <c r="K13860" s="40">
        <v>2172.59</v>
      </c>
    </row>
    <row r="13861" spans="1:11" x14ac:dyDescent="0.35">
      <c r="A13861">
        <v>32166</v>
      </c>
      <c r="B13861" t="s">
        <v>207</v>
      </c>
      <c r="C13861" s="70">
        <v>0</v>
      </c>
      <c r="D13861" s="70">
        <v>0</v>
      </c>
      <c r="E13861" s="71">
        <v>44926</v>
      </c>
      <c r="F13861" t="s">
        <v>3796</v>
      </c>
      <c r="G13861" t="s">
        <v>2247</v>
      </c>
      <c r="H13861" t="s">
        <v>1911</v>
      </c>
      <c r="I13861" t="s">
        <v>1911</v>
      </c>
      <c r="J13861" s="40">
        <v>0</v>
      </c>
      <c r="K13861" s="40">
        <v>15.11</v>
      </c>
    </row>
    <row r="13862" spans="1:11" x14ac:dyDescent="0.35">
      <c r="A13862">
        <v>32167</v>
      </c>
      <c r="B13862" t="s">
        <v>208</v>
      </c>
      <c r="C13862" s="70">
        <v>0</v>
      </c>
      <c r="D13862" s="70">
        <v>0</v>
      </c>
      <c r="E13862" s="71">
        <v>44926</v>
      </c>
      <c r="F13862" t="s">
        <v>15952</v>
      </c>
      <c r="G13862" t="s">
        <v>2142</v>
      </c>
      <c r="H13862" t="s">
        <v>15951</v>
      </c>
      <c r="I13862" t="s">
        <v>15950</v>
      </c>
      <c r="J13862" s="40">
        <v>0</v>
      </c>
      <c r="K13862" s="40">
        <v>4534.92</v>
      </c>
    </row>
    <row r="13863" spans="1:11" x14ac:dyDescent="0.35">
      <c r="A13863">
        <v>32167</v>
      </c>
      <c r="B13863" t="s">
        <v>208</v>
      </c>
      <c r="C13863" s="70">
        <v>0</v>
      </c>
      <c r="D13863" s="70">
        <v>0</v>
      </c>
      <c r="E13863" s="71">
        <v>44926</v>
      </c>
      <c r="F13863" t="s">
        <v>9378</v>
      </c>
      <c r="G13863" t="s">
        <v>2142</v>
      </c>
      <c r="H13863" t="s">
        <v>9377</v>
      </c>
      <c r="I13863" t="s">
        <v>9376</v>
      </c>
      <c r="J13863" s="40">
        <v>0</v>
      </c>
      <c r="K13863" s="40">
        <v>14961.64</v>
      </c>
    </row>
    <row r="13864" spans="1:11" x14ac:dyDescent="0.35">
      <c r="A13864">
        <v>32168</v>
      </c>
      <c r="B13864" t="s">
        <v>1383</v>
      </c>
      <c r="C13864" s="70">
        <v>0</v>
      </c>
      <c r="D13864" s="70">
        <v>0</v>
      </c>
      <c r="E13864" s="71">
        <v>44926</v>
      </c>
      <c r="F13864" t="s">
        <v>15949</v>
      </c>
      <c r="G13864" t="s">
        <v>2142</v>
      </c>
      <c r="H13864" t="s">
        <v>8954</v>
      </c>
      <c r="I13864" t="s">
        <v>8953</v>
      </c>
      <c r="J13864" s="40">
        <v>0</v>
      </c>
      <c r="K13864" s="40">
        <v>12680.46</v>
      </c>
    </row>
    <row r="13865" spans="1:11" x14ac:dyDescent="0.35">
      <c r="A13865">
        <v>32170</v>
      </c>
      <c r="B13865" t="s">
        <v>1384</v>
      </c>
      <c r="C13865" s="70">
        <v>0</v>
      </c>
      <c r="D13865" s="70">
        <v>0</v>
      </c>
      <c r="E13865" s="71">
        <v>44896</v>
      </c>
      <c r="F13865" t="s">
        <v>2475</v>
      </c>
      <c r="G13865" t="s">
        <v>2142</v>
      </c>
      <c r="H13865" t="s">
        <v>2474</v>
      </c>
      <c r="I13865" t="s">
        <v>2473</v>
      </c>
      <c r="J13865" s="40">
        <v>0</v>
      </c>
      <c r="K13865" s="40">
        <v>4000</v>
      </c>
    </row>
    <row r="13866" spans="1:11" x14ac:dyDescent="0.35">
      <c r="A13866">
        <v>32170</v>
      </c>
      <c r="B13866" t="s">
        <v>1384</v>
      </c>
      <c r="C13866" s="70">
        <v>0</v>
      </c>
      <c r="D13866" s="70">
        <v>0</v>
      </c>
      <c r="E13866" s="71">
        <v>44926</v>
      </c>
      <c r="F13866" t="s">
        <v>3828</v>
      </c>
      <c r="G13866" t="s">
        <v>2247</v>
      </c>
      <c r="H13866" t="s">
        <v>1911</v>
      </c>
      <c r="I13866" t="s">
        <v>1911</v>
      </c>
      <c r="J13866" s="40">
        <v>0</v>
      </c>
      <c r="K13866" s="40">
        <v>0</v>
      </c>
    </row>
    <row r="13867" spans="1:11" x14ac:dyDescent="0.35">
      <c r="A13867">
        <v>32195</v>
      </c>
      <c r="B13867" t="s">
        <v>16307</v>
      </c>
      <c r="C13867" s="70">
        <v>0</v>
      </c>
      <c r="D13867" s="70">
        <v>0</v>
      </c>
      <c r="E13867" s="71">
        <v>44926</v>
      </c>
      <c r="F13867" t="s">
        <v>11290</v>
      </c>
      <c r="G13867" t="s">
        <v>2142</v>
      </c>
      <c r="H13867" t="s">
        <v>11289</v>
      </c>
      <c r="I13867" t="s">
        <v>11288</v>
      </c>
      <c r="J13867" s="40">
        <v>0</v>
      </c>
      <c r="K13867" s="40">
        <v>584.91</v>
      </c>
    </row>
    <row r="13868" spans="1:11" x14ac:dyDescent="0.35">
      <c r="A13868">
        <v>32195</v>
      </c>
      <c r="B13868" t="s">
        <v>16307</v>
      </c>
      <c r="C13868" s="70">
        <v>0</v>
      </c>
      <c r="D13868" s="70">
        <v>0</v>
      </c>
      <c r="E13868" s="71">
        <v>44926</v>
      </c>
      <c r="F13868" t="s">
        <v>15898</v>
      </c>
      <c r="G13868" t="s">
        <v>1907</v>
      </c>
      <c r="J13868" s="40">
        <v>586.97</v>
      </c>
      <c r="K13868" s="40">
        <v>0</v>
      </c>
    </row>
    <row r="13869" spans="1:11" x14ac:dyDescent="0.35">
      <c r="A13869">
        <v>32195</v>
      </c>
      <c r="B13869" t="s">
        <v>16307</v>
      </c>
      <c r="C13869" s="70">
        <v>0</v>
      </c>
      <c r="D13869" s="70">
        <v>0</v>
      </c>
      <c r="E13869" s="71">
        <v>44926</v>
      </c>
      <c r="F13869" t="s">
        <v>3476</v>
      </c>
      <c r="G13869" t="s">
        <v>2247</v>
      </c>
      <c r="H13869" t="s">
        <v>1911</v>
      </c>
      <c r="I13869" t="s">
        <v>1911</v>
      </c>
      <c r="J13869" s="40">
        <v>0</v>
      </c>
      <c r="K13869" s="40">
        <v>2.06</v>
      </c>
    </row>
    <row r="13870" spans="1:11" x14ac:dyDescent="0.35">
      <c r="A13870">
        <v>35000</v>
      </c>
      <c r="B13870" t="s">
        <v>65</v>
      </c>
      <c r="C13870" s="70">
        <v>-197064.72</v>
      </c>
      <c r="D13870" s="70">
        <v>-63390.66</v>
      </c>
      <c r="E13870" s="71">
        <v>44562</v>
      </c>
      <c r="F13870" t="s">
        <v>16306</v>
      </c>
      <c r="G13870" t="s">
        <v>2142</v>
      </c>
      <c r="H13870" t="s">
        <v>16305</v>
      </c>
      <c r="I13870" t="s">
        <v>16304</v>
      </c>
      <c r="J13870" s="40">
        <v>849.91</v>
      </c>
      <c r="K13870" s="40">
        <v>0</v>
      </c>
    </row>
    <row r="13871" spans="1:11" x14ac:dyDescent="0.35">
      <c r="A13871">
        <v>35000</v>
      </c>
      <c r="B13871" t="s">
        <v>65</v>
      </c>
      <c r="C13871" s="70">
        <v>-197064.72</v>
      </c>
      <c r="D13871" s="70">
        <v>-63390.66</v>
      </c>
      <c r="E13871" s="71">
        <v>44562</v>
      </c>
      <c r="F13871" t="s">
        <v>16303</v>
      </c>
      <c r="G13871" t="s">
        <v>2142</v>
      </c>
      <c r="H13871" t="s">
        <v>16302</v>
      </c>
      <c r="I13871" t="s">
        <v>16301</v>
      </c>
      <c r="J13871" s="40">
        <v>448.03</v>
      </c>
      <c r="K13871" s="40">
        <v>0</v>
      </c>
    </row>
    <row r="13872" spans="1:11" x14ac:dyDescent="0.35">
      <c r="A13872">
        <v>35000</v>
      </c>
      <c r="B13872" t="s">
        <v>65</v>
      </c>
      <c r="C13872" s="70">
        <v>-197064.72</v>
      </c>
      <c r="D13872" s="70">
        <v>-63390.66</v>
      </c>
      <c r="E13872" s="71">
        <v>44562</v>
      </c>
      <c r="F13872" t="s">
        <v>11546</v>
      </c>
      <c r="G13872" t="s">
        <v>1912</v>
      </c>
      <c r="J13872" s="40">
        <v>-4825.17</v>
      </c>
      <c r="K13872" s="40">
        <v>0</v>
      </c>
    </row>
    <row r="13873" spans="1:11" x14ac:dyDescent="0.35">
      <c r="A13873">
        <v>35000</v>
      </c>
      <c r="B13873" t="s">
        <v>65</v>
      </c>
      <c r="C13873" s="70">
        <v>-197064.72</v>
      </c>
      <c r="D13873" s="70">
        <v>-63390.66</v>
      </c>
      <c r="E13873" s="71">
        <v>44562</v>
      </c>
      <c r="F13873" t="s">
        <v>16189</v>
      </c>
      <c r="G13873" t="s">
        <v>1912</v>
      </c>
      <c r="J13873" s="40">
        <v>26755.95</v>
      </c>
      <c r="K13873" s="40">
        <v>0</v>
      </c>
    </row>
    <row r="13874" spans="1:11" x14ac:dyDescent="0.35">
      <c r="A13874">
        <v>35000</v>
      </c>
      <c r="B13874" t="s">
        <v>65</v>
      </c>
      <c r="C13874" s="70">
        <v>-197064.72</v>
      </c>
      <c r="D13874" s="70">
        <v>-63390.66</v>
      </c>
      <c r="E13874" s="71">
        <v>44563</v>
      </c>
      <c r="F13874" t="s">
        <v>16300</v>
      </c>
      <c r="G13874" t="s">
        <v>2142</v>
      </c>
      <c r="H13874" t="s">
        <v>16299</v>
      </c>
      <c r="I13874" t="s">
        <v>16298</v>
      </c>
      <c r="J13874" s="40">
        <v>1659.16</v>
      </c>
      <c r="K13874" s="40">
        <v>0</v>
      </c>
    </row>
    <row r="13875" spans="1:11" x14ac:dyDescent="0.35">
      <c r="A13875">
        <v>35000</v>
      </c>
      <c r="B13875" t="s">
        <v>65</v>
      </c>
      <c r="C13875" s="70">
        <v>-197064.72</v>
      </c>
      <c r="D13875" s="70">
        <v>-63390.66</v>
      </c>
      <c r="E13875" s="71">
        <v>44564</v>
      </c>
      <c r="F13875" t="s">
        <v>16297</v>
      </c>
      <c r="G13875" t="s">
        <v>2142</v>
      </c>
      <c r="H13875" t="s">
        <v>16296</v>
      </c>
      <c r="I13875" t="s">
        <v>16295</v>
      </c>
      <c r="J13875" s="40">
        <v>3150.68</v>
      </c>
      <c r="K13875" s="40">
        <v>0</v>
      </c>
    </row>
    <row r="13876" spans="1:11" x14ac:dyDescent="0.35">
      <c r="A13876">
        <v>35000</v>
      </c>
      <c r="B13876" t="s">
        <v>65</v>
      </c>
      <c r="C13876" s="70">
        <v>-197064.72</v>
      </c>
      <c r="D13876" s="70">
        <v>-63390.66</v>
      </c>
      <c r="E13876" s="71">
        <v>44564</v>
      </c>
      <c r="F13876" t="s">
        <v>16294</v>
      </c>
      <c r="G13876" t="s">
        <v>2142</v>
      </c>
      <c r="H13876" t="s">
        <v>16293</v>
      </c>
      <c r="I13876" t="s">
        <v>16292</v>
      </c>
      <c r="J13876" s="40">
        <v>324.20999999999998</v>
      </c>
      <c r="K13876" s="40">
        <v>0</v>
      </c>
    </row>
    <row r="13877" spans="1:11" x14ac:dyDescent="0.35">
      <c r="A13877">
        <v>35000</v>
      </c>
      <c r="B13877" t="s">
        <v>65</v>
      </c>
      <c r="C13877" s="70">
        <v>-197064.72</v>
      </c>
      <c r="D13877" s="70">
        <v>-63390.66</v>
      </c>
      <c r="E13877" s="71">
        <v>44566</v>
      </c>
      <c r="F13877" t="s">
        <v>16291</v>
      </c>
      <c r="G13877" t="s">
        <v>2142</v>
      </c>
      <c r="H13877" t="s">
        <v>16290</v>
      </c>
      <c r="I13877" t="s">
        <v>16289</v>
      </c>
      <c r="J13877" s="40">
        <v>3700.85</v>
      </c>
      <c r="K13877" s="40">
        <v>0</v>
      </c>
    </row>
    <row r="13878" spans="1:11" x14ac:dyDescent="0.35">
      <c r="A13878">
        <v>35000</v>
      </c>
      <c r="B13878" t="s">
        <v>65</v>
      </c>
      <c r="C13878" s="70">
        <v>-197064.72</v>
      </c>
      <c r="D13878" s="70">
        <v>-63390.66</v>
      </c>
      <c r="E13878" s="71">
        <v>44566</v>
      </c>
      <c r="F13878" t="s">
        <v>16288</v>
      </c>
      <c r="G13878" t="s">
        <v>2142</v>
      </c>
      <c r="H13878" t="s">
        <v>16287</v>
      </c>
      <c r="I13878" t="s">
        <v>16286</v>
      </c>
      <c r="J13878" s="40">
        <v>290.98</v>
      </c>
      <c r="K13878" s="40">
        <v>0</v>
      </c>
    </row>
    <row r="13879" spans="1:11" x14ac:dyDescent="0.35">
      <c r="A13879">
        <v>35000</v>
      </c>
      <c r="B13879" t="s">
        <v>65</v>
      </c>
      <c r="C13879" s="70">
        <v>-197064.72</v>
      </c>
      <c r="D13879" s="70">
        <v>-63390.66</v>
      </c>
      <c r="E13879" s="71">
        <v>44566</v>
      </c>
      <c r="F13879" t="s">
        <v>6971</v>
      </c>
      <c r="G13879" t="s">
        <v>2142</v>
      </c>
      <c r="H13879" t="s">
        <v>6969</v>
      </c>
      <c r="I13879" t="s">
        <v>6968</v>
      </c>
      <c r="J13879" s="40">
        <v>371.73</v>
      </c>
      <c r="K13879" s="40">
        <v>0</v>
      </c>
    </row>
    <row r="13880" spans="1:11" x14ac:dyDescent="0.35">
      <c r="A13880">
        <v>35000</v>
      </c>
      <c r="B13880" t="s">
        <v>65</v>
      </c>
      <c r="C13880" s="70">
        <v>-197064.72</v>
      </c>
      <c r="D13880" s="70">
        <v>-63390.66</v>
      </c>
      <c r="E13880" s="71">
        <v>44567</v>
      </c>
      <c r="F13880" t="s">
        <v>16285</v>
      </c>
      <c r="G13880" t="s">
        <v>2142</v>
      </c>
      <c r="H13880" t="s">
        <v>16284</v>
      </c>
      <c r="I13880" t="s">
        <v>16283</v>
      </c>
      <c r="J13880" s="40">
        <v>4470.76</v>
      </c>
      <c r="K13880" s="40">
        <v>0</v>
      </c>
    </row>
    <row r="13881" spans="1:11" x14ac:dyDescent="0.35">
      <c r="A13881">
        <v>35000</v>
      </c>
      <c r="B13881" t="s">
        <v>65</v>
      </c>
      <c r="C13881" s="70">
        <v>-197064.72</v>
      </c>
      <c r="D13881" s="70">
        <v>-63390.66</v>
      </c>
      <c r="E13881" s="71">
        <v>44574</v>
      </c>
      <c r="F13881" t="s">
        <v>16282</v>
      </c>
      <c r="G13881" t="s">
        <v>2142</v>
      </c>
      <c r="H13881" t="s">
        <v>16281</v>
      </c>
      <c r="I13881" t="s">
        <v>16280</v>
      </c>
      <c r="J13881" s="40">
        <v>919.85</v>
      </c>
      <c r="K13881" s="40">
        <v>0</v>
      </c>
    </row>
    <row r="13882" spans="1:11" x14ac:dyDescent="0.35">
      <c r="A13882">
        <v>35000</v>
      </c>
      <c r="B13882" t="s">
        <v>65</v>
      </c>
      <c r="C13882" s="70">
        <v>-197064.72</v>
      </c>
      <c r="D13882" s="70">
        <v>-63390.66</v>
      </c>
      <c r="E13882" s="71">
        <v>44575</v>
      </c>
      <c r="F13882" t="s">
        <v>16279</v>
      </c>
      <c r="G13882" t="s">
        <v>2142</v>
      </c>
      <c r="H13882" t="s">
        <v>16278</v>
      </c>
      <c r="I13882" t="s">
        <v>16277</v>
      </c>
      <c r="J13882" s="40">
        <v>786.49</v>
      </c>
      <c r="K13882" s="40">
        <v>0</v>
      </c>
    </row>
    <row r="13883" spans="1:11" x14ac:dyDescent="0.35">
      <c r="A13883">
        <v>35000</v>
      </c>
      <c r="B13883" t="s">
        <v>65</v>
      </c>
      <c r="C13883" s="70">
        <v>-197064.72</v>
      </c>
      <c r="D13883" s="70">
        <v>-63390.66</v>
      </c>
      <c r="E13883" s="71">
        <v>44575</v>
      </c>
      <c r="F13883" t="s">
        <v>16276</v>
      </c>
      <c r="G13883" t="s">
        <v>2142</v>
      </c>
      <c r="H13883" t="s">
        <v>16275</v>
      </c>
      <c r="I13883" t="s">
        <v>16274</v>
      </c>
      <c r="J13883" s="40">
        <v>1249.82</v>
      </c>
      <c r="K13883" s="40">
        <v>0</v>
      </c>
    </row>
    <row r="13884" spans="1:11" x14ac:dyDescent="0.35">
      <c r="A13884">
        <v>35000</v>
      </c>
      <c r="B13884" t="s">
        <v>65</v>
      </c>
      <c r="C13884" s="70">
        <v>-197064.72</v>
      </c>
      <c r="D13884" s="70">
        <v>-63390.66</v>
      </c>
      <c r="E13884" s="71">
        <v>44577</v>
      </c>
      <c r="F13884" t="s">
        <v>16273</v>
      </c>
      <c r="G13884" t="s">
        <v>2142</v>
      </c>
      <c r="H13884" t="s">
        <v>16272</v>
      </c>
      <c r="I13884" t="s">
        <v>9079</v>
      </c>
      <c r="J13884" s="40">
        <v>1003.84</v>
      </c>
      <c r="K13884" s="40">
        <v>0</v>
      </c>
    </row>
    <row r="13885" spans="1:11" x14ac:dyDescent="0.35">
      <c r="A13885">
        <v>35000</v>
      </c>
      <c r="B13885" t="s">
        <v>65</v>
      </c>
      <c r="C13885" s="70">
        <v>-197064.72</v>
      </c>
      <c r="D13885" s="70">
        <v>-63390.66</v>
      </c>
      <c r="E13885" s="71">
        <v>44579</v>
      </c>
      <c r="F13885" t="s">
        <v>16271</v>
      </c>
      <c r="G13885" t="s">
        <v>2142</v>
      </c>
      <c r="H13885" t="s">
        <v>16270</v>
      </c>
      <c r="I13885" t="s">
        <v>16269</v>
      </c>
      <c r="J13885" s="40">
        <v>420.14</v>
      </c>
      <c r="K13885" s="40">
        <v>0</v>
      </c>
    </row>
    <row r="13886" spans="1:11" x14ac:dyDescent="0.35">
      <c r="A13886">
        <v>35000</v>
      </c>
      <c r="B13886" t="s">
        <v>65</v>
      </c>
      <c r="C13886" s="70">
        <v>-197064.72</v>
      </c>
      <c r="D13886" s="70">
        <v>-63390.66</v>
      </c>
      <c r="E13886" s="71">
        <v>44586</v>
      </c>
      <c r="F13886" t="s">
        <v>16268</v>
      </c>
      <c r="G13886" t="s">
        <v>2142</v>
      </c>
      <c r="H13886" t="s">
        <v>16267</v>
      </c>
      <c r="I13886" t="s">
        <v>16266</v>
      </c>
      <c r="J13886" s="40">
        <v>1173</v>
      </c>
      <c r="K13886" s="40">
        <v>0</v>
      </c>
    </row>
    <row r="13887" spans="1:11" x14ac:dyDescent="0.35">
      <c r="A13887">
        <v>35000</v>
      </c>
      <c r="B13887" t="s">
        <v>65</v>
      </c>
      <c r="C13887" s="70">
        <v>-197064.72</v>
      </c>
      <c r="D13887" s="70">
        <v>-63390.66</v>
      </c>
      <c r="E13887" s="71">
        <v>44587</v>
      </c>
      <c r="F13887" t="s">
        <v>16265</v>
      </c>
      <c r="G13887" t="s">
        <v>1907</v>
      </c>
      <c r="H13887" t="s">
        <v>11622</v>
      </c>
      <c r="J13887" s="40">
        <v>0</v>
      </c>
      <c r="K13887" s="40">
        <v>3148.61</v>
      </c>
    </row>
    <row r="13888" spans="1:11" x14ac:dyDescent="0.35">
      <c r="A13888">
        <v>35000</v>
      </c>
      <c r="B13888" t="s">
        <v>65</v>
      </c>
      <c r="C13888" s="70">
        <v>-197064.72</v>
      </c>
      <c r="D13888" s="70">
        <v>-63390.66</v>
      </c>
      <c r="E13888" s="71">
        <v>44588</v>
      </c>
      <c r="F13888" t="s">
        <v>10945</v>
      </c>
      <c r="G13888" t="s">
        <v>2343</v>
      </c>
      <c r="H13888" t="s">
        <v>2139</v>
      </c>
      <c r="J13888" s="40">
        <v>0</v>
      </c>
      <c r="K13888" s="40">
        <v>3151.67</v>
      </c>
    </row>
    <row r="13889" spans="1:11" x14ac:dyDescent="0.35">
      <c r="A13889">
        <v>35000</v>
      </c>
      <c r="B13889" t="s">
        <v>65</v>
      </c>
      <c r="C13889" s="70">
        <v>-197064.72</v>
      </c>
      <c r="D13889" s="70">
        <v>-63390.66</v>
      </c>
      <c r="E13889" s="71">
        <v>44591</v>
      </c>
      <c r="F13889" t="s">
        <v>16264</v>
      </c>
      <c r="G13889" t="s">
        <v>2142</v>
      </c>
      <c r="H13889" t="s">
        <v>16263</v>
      </c>
      <c r="I13889" t="s">
        <v>16262</v>
      </c>
      <c r="J13889" s="40">
        <v>4351.5</v>
      </c>
      <c r="K13889" s="40">
        <v>0</v>
      </c>
    </row>
    <row r="13890" spans="1:11" x14ac:dyDescent="0.35">
      <c r="A13890">
        <v>35000</v>
      </c>
      <c r="B13890" t="s">
        <v>65</v>
      </c>
      <c r="C13890" s="70">
        <v>-197064.72</v>
      </c>
      <c r="D13890" s="70">
        <v>-63390.66</v>
      </c>
      <c r="E13890" s="71">
        <v>44592</v>
      </c>
      <c r="F13890" t="s">
        <v>12879</v>
      </c>
      <c r="G13890" t="s">
        <v>2343</v>
      </c>
      <c r="H13890" t="s">
        <v>12878</v>
      </c>
      <c r="J13890" s="40">
        <v>0</v>
      </c>
      <c r="K13890" s="40">
        <v>3774.36</v>
      </c>
    </row>
    <row r="13891" spans="1:11" x14ac:dyDescent="0.35">
      <c r="A13891">
        <v>35000</v>
      </c>
      <c r="B13891" t="s">
        <v>65</v>
      </c>
      <c r="C13891" s="70">
        <v>-197064.72</v>
      </c>
      <c r="D13891" s="70">
        <v>-63390.66</v>
      </c>
      <c r="E13891" s="71">
        <v>44592</v>
      </c>
      <c r="F13891" t="s">
        <v>9800</v>
      </c>
      <c r="G13891" t="s">
        <v>2343</v>
      </c>
      <c r="H13891" t="s">
        <v>9799</v>
      </c>
      <c r="J13891" s="40">
        <v>0</v>
      </c>
      <c r="K13891" s="40">
        <v>522.91</v>
      </c>
    </row>
    <row r="13892" spans="1:11" x14ac:dyDescent="0.35">
      <c r="A13892">
        <v>35000</v>
      </c>
      <c r="B13892" t="s">
        <v>65</v>
      </c>
      <c r="C13892" s="70">
        <v>-197064.72</v>
      </c>
      <c r="D13892" s="70">
        <v>-63390.66</v>
      </c>
      <c r="E13892" s="71">
        <v>44592</v>
      </c>
      <c r="F13892" t="s">
        <v>11082</v>
      </c>
      <c r="G13892" t="s">
        <v>2343</v>
      </c>
      <c r="H13892" t="s">
        <v>11081</v>
      </c>
      <c r="J13892" s="40">
        <v>0</v>
      </c>
      <c r="K13892" s="40">
        <v>2326.58</v>
      </c>
    </row>
    <row r="13893" spans="1:11" x14ac:dyDescent="0.35">
      <c r="A13893">
        <v>35000</v>
      </c>
      <c r="B13893" t="s">
        <v>65</v>
      </c>
      <c r="C13893" s="70">
        <v>-197064.72</v>
      </c>
      <c r="D13893" s="70">
        <v>-63390.66</v>
      </c>
      <c r="E13893" s="71">
        <v>44592</v>
      </c>
      <c r="F13893" t="s">
        <v>8639</v>
      </c>
      <c r="G13893" t="s">
        <v>2343</v>
      </c>
      <c r="H13893" t="s">
        <v>8632</v>
      </c>
      <c r="J13893" s="40">
        <v>0</v>
      </c>
      <c r="K13893" s="40">
        <v>283.92</v>
      </c>
    </row>
    <row r="13894" spans="1:11" x14ac:dyDescent="0.35">
      <c r="A13894">
        <v>35000</v>
      </c>
      <c r="B13894" t="s">
        <v>65</v>
      </c>
      <c r="C13894" s="70">
        <v>-197064.72</v>
      </c>
      <c r="D13894" s="70">
        <v>-63390.66</v>
      </c>
      <c r="E13894" s="71">
        <v>44592</v>
      </c>
      <c r="F13894" t="s">
        <v>16181</v>
      </c>
      <c r="G13894" t="s">
        <v>2142</v>
      </c>
      <c r="H13894" t="s">
        <v>14309</v>
      </c>
      <c r="I13894" t="s">
        <v>14308</v>
      </c>
      <c r="J13894" s="40">
        <v>-26790.58</v>
      </c>
      <c r="K13894" s="40">
        <v>0</v>
      </c>
    </row>
    <row r="13895" spans="1:11" x14ac:dyDescent="0.35">
      <c r="A13895">
        <v>35000</v>
      </c>
      <c r="B13895" t="s">
        <v>65</v>
      </c>
      <c r="C13895" s="70">
        <v>-197064.72</v>
      </c>
      <c r="D13895" s="70">
        <v>-63390.66</v>
      </c>
      <c r="E13895" s="71">
        <v>44592</v>
      </c>
      <c r="F13895" t="s">
        <v>16261</v>
      </c>
      <c r="G13895" t="s">
        <v>2142</v>
      </c>
      <c r="H13895" t="s">
        <v>16260</v>
      </c>
      <c r="I13895" t="s">
        <v>16259</v>
      </c>
      <c r="J13895" s="40">
        <v>9023.52</v>
      </c>
      <c r="K13895" s="40">
        <v>0</v>
      </c>
    </row>
    <row r="13896" spans="1:11" x14ac:dyDescent="0.35">
      <c r="A13896">
        <v>35000</v>
      </c>
      <c r="B13896" t="s">
        <v>65</v>
      </c>
      <c r="C13896" s="70">
        <v>-197064.72</v>
      </c>
      <c r="D13896" s="70">
        <v>-63390.66</v>
      </c>
      <c r="E13896" s="71">
        <v>44592</v>
      </c>
      <c r="F13896" t="s">
        <v>6782</v>
      </c>
      <c r="G13896" t="s">
        <v>2247</v>
      </c>
      <c r="J13896" s="40">
        <v>584.71</v>
      </c>
      <c r="K13896" s="40">
        <v>0</v>
      </c>
    </row>
    <row r="13897" spans="1:11" x14ac:dyDescent="0.35">
      <c r="A13897">
        <v>35000</v>
      </c>
      <c r="B13897" t="s">
        <v>65</v>
      </c>
      <c r="C13897" s="70">
        <v>-197064.72</v>
      </c>
      <c r="D13897" s="70">
        <v>-63390.66</v>
      </c>
      <c r="E13897" s="71">
        <v>44592</v>
      </c>
      <c r="F13897" t="s">
        <v>8635</v>
      </c>
      <c r="G13897" t="s">
        <v>2343</v>
      </c>
      <c r="H13897" t="s">
        <v>8632</v>
      </c>
      <c r="J13897" s="40">
        <v>0</v>
      </c>
      <c r="K13897" s="40">
        <v>-283.92</v>
      </c>
    </row>
    <row r="13898" spans="1:11" x14ac:dyDescent="0.35">
      <c r="A13898">
        <v>35000</v>
      </c>
      <c r="B13898" t="s">
        <v>65</v>
      </c>
      <c r="C13898" s="70">
        <v>-197064.72</v>
      </c>
      <c r="D13898" s="70">
        <v>-63390.66</v>
      </c>
      <c r="E13898" s="71">
        <v>44592</v>
      </c>
      <c r="F13898" t="s">
        <v>13350</v>
      </c>
      <c r="G13898" t="s">
        <v>1912</v>
      </c>
      <c r="J13898" s="40">
        <v>0</v>
      </c>
      <c r="K13898" s="40">
        <v>17265.099999999999</v>
      </c>
    </row>
    <row r="13899" spans="1:11" x14ac:dyDescent="0.35">
      <c r="A13899">
        <v>35000</v>
      </c>
      <c r="B13899" t="s">
        <v>65</v>
      </c>
      <c r="C13899" s="70">
        <v>-197064.72</v>
      </c>
      <c r="D13899" s="70">
        <v>-63390.66</v>
      </c>
      <c r="E13899" s="71">
        <v>44592</v>
      </c>
      <c r="F13899" t="s">
        <v>6736</v>
      </c>
      <c r="G13899" t="s">
        <v>2247</v>
      </c>
      <c r="H13899" t="s">
        <v>6720</v>
      </c>
      <c r="I13899" t="s">
        <v>6720</v>
      </c>
      <c r="J13899" s="40">
        <v>1259.24</v>
      </c>
      <c r="K13899" s="40">
        <v>0</v>
      </c>
    </row>
    <row r="13900" spans="1:11" x14ac:dyDescent="0.35">
      <c r="A13900">
        <v>35000</v>
      </c>
      <c r="B13900" t="s">
        <v>65</v>
      </c>
      <c r="C13900" s="70">
        <v>-197064.72</v>
      </c>
      <c r="D13900" s="70">
        <v>-63390.66</v>
      </c>
      <c r="E13900" s="71">
        <v>44593</v>
      </c>
      <c r="F13900" t="s">
        <v>11545</v>
      </c>
      <c r="G13900" t="s">
        <v>1912</v>
      </c>
      <c r="J13900" s="40">
        <v>0</v>
      </c>
      <c r="K13900" s="40">
        <v>284</v>
      </c>
    </row>
    <row r="13901" spans="1:11" x14ac:dyDescent="0.35">
      <c r="A13901">
        <v>35000</v>
      </c>
      <c r="B13901" t="s">
        <v>65</v>
      </c>
      <c r="C13901" s="70">
        <v>-197064.72</v>
      </c>
      <c r="D13901" s="70">
        <v>-63390.66</v>
      </c>
      <c r="E13901" s="71">
        <v>44602</v>
      </c>
      <c r="F13901" t="s">
        <v>16258</v>
      </c>
      <c r="G13901" t="s">
        <v>2142</v>
      </c>
      <c r="H13901" t="s">
        <v>16257</v>
      </c>
      <c r="I13901" t="s">
        <v>16256</v>
      </c>
      <c r="J13901" s="40">
        <v>279.42</v>
      </c>
      <c r="K13901" s="40">
        <v>0</v>
      </c>
    </row>
    <row r="13902" spans="1:11" x14ac:dyDescent="0.35">
      <c r="A13902">
        <v>35000</v>
      </c>
      <c r="B13902" t="s">
        <v>65</v>
      </c>
      <c r="C13902" s="70">
        <v>-197064.72</v>
      </c>
      <c r="D13902" s="70">
        <v>-63390.66</v>
      </c>
      <c r="E13902" s="71">
        <v>44603</v>
      </c>
      <c r="F13902" t="s">
        <v>16255</v>
      </c>
      <c r="G13902" t="s">
        <v>2142</v>
      </c>
      <c r="H13902" t="s">
        <v>16254</v>
      </c>
      <c r="I13902" t="s">
        <v>16253</v>
      </c>
      <c r="J13902" s="40">
        <v>2279.8200000000002</v>
      </c>
      <c r="K13902" s="40">
        <v>0</v>
      </c>
    </row>
    <row r="13903" spans="1:11" x14ac:dyDescent="0.35">
      <c r="A13903">
        <v>35000</v>
      </c>
      <c r="B13903" t="s">
        <v>65</v>
      </c>
      <c r="C13903" s="70">
        <v>-197064.72</v>
      </c>
      <c r="D13903" s="70">
        <v>-63390.66</v>
      </c>
      <c r="E13903" s="71">
        <v>44606</v>
      </c>
      <c r="F13903" t="s">
        <v>16252</v>
      </c>
      <c r="G13903" t="s">
        <v>2142</v>
      </c>
      <c r="H13903" t="s">
        <v>16251</v>
      </c>
      <c r="I13903" t="s">
        <v>16250</v>
      </c>
      <c r="J13903" s="40">
        <v>3678.73</v>
      </c>
      <c r="K13903" s="40">
        <v>0</v>
      </c>
    </row>
    <row r="13904" spans="1:11" x14ac:dyDescent="0.35">
      <c r="A13904">
        <v>35000</v>
      </c>
      <c r="B13904" t="s">
        <v>65</v>
      </c>
      <c r="C13904" s="70">
        <v>-197064.72</v>
      </c>
      <c r="D13904" s="70">
        <v>-63390.66</v>
      </c>
      <c r="E13904" s="71">
        <v>44612</v>
      </c>
      <c r="F13904" t="s">
        <v>16249</v>
      </c>
      <c r="G13904" t="s">
        <v>2142</v>
      </c>
      <c r="H13904" t="s">
        <v>16248</v>
      </c>
      <c r="I13904" t="s">
        <v>16247</v>
      </c>
      <c r="J13904" s="40">
        <v>520.66999999999996</v>
      </c>
      <c r="K13904" s="40">
        <v>0</v>
      </c>
    </row>
    <row r="13905" spans="1:11" x14ac:dyDescent="0.35">
      <c r="A13905">
        <v>35000</v>
      </c>
      <c r="B13905" t="s">
        <v>65</v>
      </c>
      <c r="C13905" s="70">
        <v>-197064.72</v>
      </c>
      <c r="D13905" s="70">
        <v>-63390.66</v>
      </c>
      <c r="E13905" s="71">
        <v>44615</v>
      </c>
      <c r="F13905" t="s">
        <v>16246</v>
      </c>
      <c r="G13905" t="s">
        <v>2343</v>
      </c>
      <c r="H13905" t="s">
        <v>16245</v>
      </c>
      <c r="J13905" s="40">
        <v>0</v>
      </c>
      <c r="K13905" s="40">
        <v>182</v>
      </c>
    </row>
    <row r="13906" spans="1:11" x14ac:dyDescent="0.35">
      <c r="A13906">
        <v>35000</v>
      </c>
      <c r="B13906" t="s">
        <v>65</v>
      </c>
      <c r="C13906" s="70">
        <v>-197064.72</v>
      </c>
      <c r="D13906" s="70">
        <v>-63390.66</v>
      </c>
      <c r="E13906" s="71">
        <v>44615</v>
      </c>
      <c r="F13906" t="s">
        <v>16246</v>
      </c>
      <c r="G13906" t="s">
        <v>2343</v>
      </c>
      <c r="H13906" t="s">
        <v>16245</v>
      </c>
      <c r="J13906" s="40">
        <v>182</v>
      </c>
      <c r="K13906" s="40">
        <v>0</v>
      </c>
    </row>
    <row r="13907" spans="1:11" x14ac:dyDescent="0.35">
      <c r="A13907">
        <v>35000</v>
      </c>
      <c r="B13907" t="s">
        <v>65</v>
      </c>
      <c r="C13907" s="70">
        <v>-197064.72</v>
      </c>
      <c r="D13907" s="70">
        <v>-63390.66</v>
      </c>
      <c r="E13907" s="71">
        <v>44617</v>
      </c>
      <c r="F13907" t="s">
        <v>16244</v>
      </c>
      <c r="G13907" t="s">
        <v>2142</v>
      </c>
      <c r="H13907" t="s">
        <v>16243</v>
      </c>
      <c r="I13907" t="s">
        <v>16242</v>
      </c>
      <c r="J13907" s="40">
        <v>3068.43</v>
      </c>
      <c r="K13907" s="40">
        <v>0</v>
      </c>
    </row>
    <row r="13908" spans="1:11" x14ac:dyDescent="0.35">
      <c r="A13908">
        <v>35000</v>
      </c>
      <c r="B13908" t="s">
        <v>65</v>
      </c>
      <c r="C13908" s="70">
        <v>-197064.72</v>
      </c>
      <c r="D13908" s="70">
        <v>-63390.66</v>
      </c>
      <c r="E13908" s="71">
        <v>44620</v>
      </c>
      <c r="F13908" t="s">
        <v>9778</v>
      </c>
      <c r="G13908" t="s">
        <v>2343</v>
      </c>
      <c r="H13908" t="s">
        <v>9777</v>
      </c>
      <c r="J13908" s="40">
        <v>0</v>
      </c>
      <c r="K13908" s="40">
        <v>2405.0300000000002</v>
      </c>
    </row>
    <row r="13909" spans="1:11" x14ac:dyDescent="0.35">
      <c r="A13909">
        <v>35000</v>
      </c>
      <c r="B13909" t="s">
        <v>65</v>
      </c>
      <c r="C13909" s="70">
        <v>-197064.72</v>
      </c>
      <c r="D13909" s="70">
        <v>-63390.66</v>
      </c>
      <c r="E13909" s="71">
        <v>44620</v>
      </c>
      <c r="F13909" t="s">
        <v>8723</v>
      </c>
      <c r="G13909" t="s">
        <v>2343</v>
      </c>
      <c r="H13909" t="s">
        <v>8722</v>
      </c>
      <c r="J13909" s="40">
        <v>0</v>
      </c>
      <c r="K13909" s="40">
        <v>2323.7199999999998</v>
      </c>
    </row>
    <row r="13910" spans="1:11" x14ac:dyDescent="0.35">
      <c r="A13910">
        <v>35000</v>
      </c>
      <c r="B13910" t="s">
        <v>65</v>
      </c>
      <c r="C13910" s="70">
        <v>-197064.72</v>
      </c>
      <c r="D13910" s="70">
        <v>-63390.66</v>
      </c>
      <c r="E13910" s="71">
        <v>44620</v>
      </c>
      <c r="F13910" t="s">
        <v>12877</v>
      </c>
      <c r="G13910" t="s">
        <v>2343</v>
      </c>
      <c r="H13910" t="s">
        <v>12876</v>
      </c>
      <c r="J13910" s="40">
        <v>0</v>
      </c>
      <c r="K13910" s="40">
        <v>3705.99</v>
      </c>
    </row>
    <row r="13911" spans="1:11" x14ac:dyDescent="0.35">
      <c r="A13911">
        <v>35000</v>
      </c>
      <c r="B13911" t="s">
        <v>65</v>
      </c>
      <c r="C13911" s="70">
        <v>-197064.72</v>
      </c>
      <c r="D13911" s="70">
        <v>-63390.66</v>
      </c>
      <c r="E13911" s="71">
        <v>44620</v>
      </c>
      <c r="F13911" t="s">
        <v>16241</v>
      </c>
      <c r="G13911" t="s">
        <v>2142</v>
      </c>
      <c r="H13911" t="s">
        <v>16240</v>
      </c>
      <c r="I13911" t="s">
        <v>16239</v>
      </c>
      <c r="J13911" s="40">
        <v>3705.99</v>
      </c>
      <c r="K13911" s="40">
        <v>0</v>
      </c>
    </row>
    <row r="13912" spans="1:11" x14ac:dyDescent="0.35">
      <c r="A13912">
        <v>35000</v>
      </c>
      <c r="B13912" t="s">
        <v>65</v>
      </c>
      <c r="C13912" s="70">
        <v>-197064.72</v>
      </c>
      <c r="D13912" s="70">
        <v>-63390.66</v>
      </c>
      <c r="E13912" s="71">
        <v>44621</v>
      </c>
      <c r="F13912" t="s">
        <v>11544</v>
      </c>
      <c r="G13912" t="s">
        <v>2343</v>
      </c>
      <c r="H13912" t="s">
        <v>11543</v>
      </c>
      <c r="J13912" s="40">
        <v>0</v>
      </c>
      <c r="K13912" s="40">
        <v>464.74</v>
      </c>
    </row>
    <row r="13913" spans="1:11" x14ac:dyDescent="0.35">
      <c r="A13913">
        <v>35000</v>
      </c>
      <c r="B13913" t="s">
        <v>65</v>
      </c>
      <c r="C13913" s="70">
        <v>-197064.72</v>
      </c>
      <c r="D13913" s="70">
        <v>-63390.66</v>
      </c>
      <c r="E13913" s="71">
        <v>44621</v>
      </c>
      <c r="F13913" t="s">
        <v>2119</v>
      </c>
      <c r="G13913" t="s">
        <v>1907</v>
      </c>
      <c r="H13913" t="s">
        <v>2118</v>
      </c>
      <c r="J13913" s="40">
        <v>0</v>
      </c>
      <c r="K13913" s="40">
        <v>0.13</v>
      </c>
    </row>
    <row r="13914" spans="1:11" x14ac:dyDescent="0.35">
      <c r="A13914">
        <v>35000</v>
      </c>
      <c r="B13914" t="s">
        <v>65</v>
      </c>
      <c r="C13914" s="70">
        <v>-197064.72</v>
      </c>
      <c r="D13914" s="70">
        <v>-63390.66</v>
      </c>
      <c r="E13914" s="71">
        <v>44632</v>
      </c>
      <c r="F13914" t="s">
        <v>16238</v>
      </c>
      <c r="G13914" t="s">
        <v>2142</v>
      </c>
      <c r="H13914" t="s">
        <v>16237</v>
      </c>
      <c r="I13914" t="s">
        <v>13048</v>
      </c>
      <c r="J13914" s="40">
        <v>8773.56</v>
      </c>
      <c r="K13914" s="40">
        <v>0</v>
      </c>
    </row>
    <row r="13915" spans="1:11" x14ac:dyDescent="0.35">
      <c r="A13915">
        <v>35000</v>
      </c>
      <c r="B13915" t="s">
        <v>65</v>
      </c>
      <c r="C13915" s="70">
        <v>-197064.72</v>
      </c>
      <c r="D13915" s="70">
        <v>-63390.66</v>
      </c>
      <c r="E13915" s="71">
        <v>44632</v>
      </c>
      <c r="F13915" t="s">
        <v>16236</v>
      </c>
      <c r="G13915" t="s">
        <v>2142</v>
      </c>
      <c r="H13915" t="s">
        <v>16235</v>
      </c>
      <c r="I13915" t="s">
        <v>13051</v>
      </c>
      <c r="J13915" s="40">
        <v>2651.49</v>
      </c>
      <c r="K13915" s="40">
        <v>0</v>
      </c>
    </row>
    <row r="13916" spans="1:11" x14ac:dyDescent="0.35">
      <c r="A13916">
        <v>35000</v>
      </c>
      <c r="B13916" t="s">
        <v>65</v>
      </c>
      <c r="C13916" s="70">
        <v>-197064.72</v>
      </c>
      <c r="D13916" s="70">
        <v>-63390.66</v>
      </c>
      <c r="E13916" s="71">
        <v>44632</v>
      </c>
      <c r="F13916" t="s">
        <v>16234</v>
      </c>
      <c r="G13916" t="s">
        <v>2142</v>
      </c>
      <c r="H13916" t="s">
        <v>16233</v>
      </c>
      <c r="I13916" t="s">
        <v>4666</v>
      </c>
      <c r="J13916" s="40">
        <v>8909.51</v>
      </c>
      <c r="K13916" s="40">
        <v>0</v>
      </c>
    </row>
    <row r="13917" spans="1:11" x14ac:dyDescent="0.35">
      <c r="A13917">
        <v>35000</v>
      </c>
      <c r="B13917" t="s">
        <v>65</v>
      </c>
      <c r="C13917" s="70">
        <v>-197064.72</v>
      </c>
      <c r="D13917" s="70">
        <v>-63390.66</v>
      </c>
      <c r="E13917" s="71">
        <v>44632</v>
      </c>
      <c r="F13917" t="s">
        <v>16232</v>
      </c>
      <c r="G13917" t="s">
        <v>2142</v>
      </c>
      <c r="H13917" t="s">
        <v>16231</v>
      </c>
      <c r="I13917" t="s">
        <v>13048</v>
      </c>
      <c r="J13917" s="40">
        <v>-8773.56</v>
      </c>
      <c r="K13917" s="40">
        <v>0</v>
      </c>
    </row>
    <row r="13918" spans="1:11" x14ac:dyDescent="0.35">
      <c r="A13918">
        <v>35000</v>
      </c>
      <c r="B13918" t="s">
        <v>65</v>
      </c>
      <c r="C13918" s="70">
        <v>-197064.72</v>
      </c>
      <c r="D13918" s="70">
        <v>-63390.66</v>
      </c>
      <c r="E13918" s="71">
        <v>44633</v>
      </c>
      <c r="F13918" t="s">
        <v>16230</v>
      </c>
      <c r="G13918" t="s">
        <v>2142</v>
      </c>
      <c r="H13918" t="s">
        <v>16229</v>
      </c>
      <c r="I13918" t="s">
        <v>16228</v>
      </c>
      <c r="J13918" s="40">
        <v>459.56</v>
      </c>
      <c r="K13918" s="40">
        <v>0</v>
      </c>
    </row>
    <row r="13919" spans="1:11" x14ac:dyDescent="0.35">
      <c r="A13919">
        <v>35000</v>
      </c>
      <c r="B13919" t="s">
        <v>65</v>
      </c>
      <c r="C13919" s="70">
        <v>-197064.72</v>
      </c>
      <c r="D13919" s="70">
        <v>-63390.66</v>
      </c>
      <c r="E13919" s="71">
        <v>44634</v>
      </c>
      <c r="F13919" t="s">
        <v>16227</v>
      </c>
      <c r="G13919" t="s">
        <v>2142</v>
      </c>
      <c r="H13919" t="s">
        <v>16226</v>
      </c>
      <c r="I13919" t="s">
        <v>16225</v>
      </c>
      <c r="J13919" s="40">
        <v>2295</v>
      </c>
      <c r="K13919" s="40">
        <v>0</v>
      </c>
    </row>
    <row r="13920" spans="1:11" x14ac:dyDescent="0.35">
      <c r="A13920">
        <v>35000</v>
      </c>
      <c r="B13920" t="s">
        <v>65</v>
      </c>
      <c r="C13920" s="70">
        <v>-197064.72</v>
      </c>
      <c r="D13920" s="70">
        <v>-63390.66</v>
      </c>
      <c r="E13920" s="71">
        <v>44644</v>
      </c>
      <c r="F13920" t="s">
        <v>10929</v>
      </c>
      <c r="G13920" t="s">
        <v>2343</v>
      </c>
      <c r="H13920" t="s">
        <v>10892</v>
      </c>
      <c r="J13920" s="40">
        <v>0</v>
      </c>
      <c r="K13920" s="40">
        <v>3104.63</v>
      </c>
    </row>
    <row r="13921" spans="1:11" x14ac:dyDescent="0.35">
      <c r="A13921">
        <v>35000</v>
      </c>
      <c r="B13921" t="s">
        <v>65</v>
      </c>
      <c r="C13921" s="70">
        <v>-197064.72</v>
      </c>
      <c r="D13921" s="70">
        <v>-63390.66</v>
      </c>
      <c r="E13921" s="71">
        <v>44647</v>
      </c>
      <c r="F13921" t="s">
        <v>16224</v>
      </c>
      <c r="G13921" t="s">
        <v>2142</v>
      </c>
      <c r="H13921" t="s">
        <v>16223</v>
      </c>
      <c r="I13921" t="s">
        <v>16222</v>
      </c>
      <c r="J13921" s="40">
        <v>2416.23</v>
      </c>
      <c r="K13921" s="40">
        <v>0</v>
      </c>
    </row>
    <row r="13922" spans="1:11" x14ac:dyDescent="0.35">
      <c r="A13922">
        <v>35000</v>
      </c>
      <c r="B13922" t="s">
        <v>65</v>
      </c>
      <c r="C13922" s="70">
        <v>-197064.72</v>
      </c>
      <c r="D13922" s="70">
        <v>-63390.66</v>
      </c>
      <c r="E13922" s="71">
        <v>44647</v>
      </c>
      <c r="F13922" t="s">
        <v>11618</v>
      </c>
      <c r="G13922" t="s">
        <v>2343</v>
      </c>
      <c r="H13922" t="s">
        <v>11614</v>
      </c>
      <c r="J13922" s="40">
        <v>0</v>
      </c>
      <c r="K13922" s="40">
        <v>3102.7</v>
      </c>
    </row>
    <row r="13923" spans="1:11" x14ac:dyDescent="0.35">
      <c r="A13923">
        <v>35000</v>
      </c>
      <c r="B13923" t="s">
        <v>65</v>
      </c>
      <c r="C13923" s="70">
        <v>-197064.72</v>
      </c>
      <c r="D13923" s="70">
        <v>-63390.66</v>
      </c>
      <c r="E13923" s="71">
        <v>44647</v>
      </c>
      <c r="F13923" t="s">
        <v>11617</v>
      </c>
      <c r="G13923" t="s">
        <v>2343</v>
      </c>
      <c r="H13923" t="s">
        <v>11614</v>
      </c>
      <c r="J13923" s="40">
        <v>0</v>
      </c>
      <c r="K13923" s="40">
        <v>-3102.7</v>
      </c>
    </row>
    <row r="13924" spans="1:11" x14ac:dyDescent="0.35">
      <c r="A13924">
        <v>35000</v>
      </c>
      <c r="B13924" t="s">
        <v>65</v>
      </c>
      <c r="C13924" s="70">
        <v>-197064.72</v>
      </c>
      <c r="D13924" s="70">
        <v>-63390.66</v>
      </c>
      <c r="E13924" s="71">
        <v>44650</v>
      </c>
      <c r="F13924" t="s">
        <v>16221</v>
      </c>
      <c r="G13924" t="s">
        <v>2142</v>
      </c>
      <c r="H13924" t="s">
        <v>16220</v>
      </c>
      <c r="I13924" t="s">
        <v>16219</v>
      </c>
      <c r="J13924" s="40">
        <v>3764.12</v>
      </c>
      <c r="K13924" s="40">
        <v>0</v>
      </c>
    </row>
    <row r="13925" spans="1:11" x14ac:dyDescent="0.35">
      <c r="A13925">
        <v>35000</v>
      </c>
      <c r="B13925" t="s">
        <v>65</v>
      </c>
      <c r="C13925" s="70">
        <v>-197064.72</v>
      </c>
      <c r="D13925" s="70">
        <v>-63390.66</v>
      </c>
      <c r="E13925" s="71">
        <v>44651</v>
      </c>
      <c r="F13925" t="s">
        <v>11536</v>
      </c>
      <c r="G13925" t="s">
        <v>2343</v>
      </c>
      <c r="H13925" t="s">
        <v>11535</v>
      </c>
      <c r="J13925" s="40">
        <v>0</v>
      </c>
      <c r="K13925" s="40">
        <v>661.21</v>
      </c>
    </row>
    <row r="13926" spans="1:11" x14ac:dyDescent="0.35">
      <c r="A13926">
        <v>35000</v>
      </c>
      <c r="B13926" t="s">
        <v>65</v>
      </c>
      <c r="C13926" s="70">
        <v>-197064.72</v>
      </c>
      <c r="D13926" s="70">
        <v>-63390.66</v>
      </c>
      <c r="E13926" s="71">
        <v>44651</v>
      </c>
      <c r="F13926" t="s">
        <v>8721</v>
      </c>
      <c r="G13926" t="s">
        <v>2343</v>
      </c>
      <c r="H13926" t="s">
        <v>8720</v>
      </c>
      <c r="J13926" s="40">
        <v>0</v>
      </c>
      <c r="K13926" s="40">
        <v>2921</v>
      </c>
    </row>
    <row r="13927" spans="1:11" x14ac:dyDescent="0.35">
      <c r="A13927">
        <v>35000</v>
      </c>
      <c r="B13927" t="s">
        <v>65</v>
      </c>
      <c r="C13927" s="70">
        <v>-197064.72</v>
      </c>
      <c r="D13927" s="70">
        <v>-63390.66</v>
      </c>
      <c r="E13927" s="71">
        <v>44651</v>
      </c>
      <c r="F13927" t="s">
        <v>11072</v>
      </c>
      <c r="G13927" t="s">
        <v>2343</v>
      </c>
      <c r="H13927" t="s">
        <v>11055</v>
      </c>
      <c r="J13927" s="40">
        <v>0</v>
      </c>
      <c r="K13927" s="40">
        <v>4604.92</v>
      </c>
    </row>
    <row r="13928" spans="1:11" x14ac:dyDescent="0.35">
      <c r="A13928">
        <v>35000</v>
      </c>
      <c r="B13928" t="s">
        <v>65</v>
      </c>
      <c r="C13928" s="70">
        <v>-197064.72</v>
      </c>
      <c r="D13928" s="70">
        <v>-63390.66</v>
      </c>
      <c r="E13928" s="71">
        <v>44651</v>
      </c>
      <c r="F13928" t="s">
        <v>2571</v>
      </c>
      <c r="G13928" t="s">
        <v>1912</v>
      </c>
      <c r="J13928" s="40">
        <v>0</v>
      </c>
      <c r="K13928" s="40">
        <v>19773.3</v>
      </c>
    </row>
    <row r="13929" spans="1:11" x14ac:dyDescent="0.35">
      <c r="A13929">
        <v>35000</v>
      </c>
      <c r="B13929" t="s">
        <v>65</v>
      </c>
      <c r="C13929" s="70">
        <v>-197064.72</v>
      </c>
      <c r="D13929" s="70">
        <v>-63390.66</v>
      </c>
      <c r="E13929" s="71">
        <v>44651</v>
      </c>
      <c r="F13929" t="s">
        <v>12875</v>
      </c>
      <c r="G13929" t="s">
        <v>1912</v>
      </c>
      <c r="H13929" t="s">
        <v>12866</v>
      </c>
      <c r="J13929" s="40">
        <v>0</v>
      </c>
      <c r="K13929" s="40">
        <v>3778.34</v>
      </c>
    </row>
    <row r="13930" spans="1:11" x14ac:dyDescent="0.35">
      <c r="A13930">
        <v>35000</v>
      </c>
      <c r="B13930" t="s">
        <v>65</v>
      </c>
      <c r="C13930" s="70">
        <v>-197064.72</v>
      </c>
      <c r="D13930" s="70">
        <v>-63390.66</v>
      </c>
      <c r="E13930" s="71">
        <v>44651</v>
      </c>
      <c r="F13930" t="s">
        <v>3404</v>
      </c>
      <c r="G13930" t="s">
        <v>2343</v>
      </c>
      <c r="H13930" t="s">
        <v>3403</v>
      </c>
      <c r="J13930" s="40">
        <v>0</v>
      </c>
      <c r="K13930" s="40">
        <v>2154.11</v>
      </c>
    </row>
    <row r="13931" spans="1:11" x14ac:dyDescent="0.35">
      <c r="A13931">
        <v>35000</v>
      </c>
      <c r="B13931" t="s">
        <v>65</v>
      </c>
      <c r="C13931" s="70">
        <v>-197064.72</v>
      </c>
      <c r="D13931" s="70">
        <v>-63390.66</v>
      </c>
      <c r="E13931" s="71">
        <v>44651</v>
      </c>
      <c r="F13931" t="s">
        <v>6438</v>
      </c>
      <c r="G13931" t="s">
        <v>2247</v>
      </c>
      <c r="J13931" s="40">
        <v>531.59</v>
      </c>
      <c r="K13931" s="40">
        <v>0</v>
      </c>
    </row>
    <row r="13932" spans="1:11" x14ac:dyDescent="0.35">
      <c r="A13932">
        <v>35000</v>
      </c>
      <c r="B13932" t="s">
        <v>65</v>
      </c>
      <c r="C13932" s="70">
        <v>-197064.72</v>
      </c>
      <c r="D13932" s="70">
        <v>-63390.66</v>
      </c>
      <c r="E13932" s="71">
        <v>44652</v>
      </c>
      <c r="F13932" t="s">
        <v>2570</v>
      </c>
      <c r="G13932" t="s">
        <v>1912</v>
      </c>
      <c r="J13932" s="40">
        <v>0</v>
      </c>
      <c r="K13932" s="40">
        <v>-19773.3</v>
      </c>
    </row>
    <row r="13933" spans="1:11" x14ac:dyDescent="0.35">
      <c r="A13933">
        <v>35000</v>
      </c>
      <c r="B13933" t="s">
        <v>65</v>
      </c>
      <c r="C13933" s="70">
        <v>-197064.72</v>
      </c>
      <c r="D13933" s="70">
        <v>-63390.66</v>
      </c>
      <c r="E13933" s="71">
        <v>44652</v>
      </c>
      <c r="F13933" t="s">
        <v>9748</v>
      </c>
      <c r="G13933" t="s">
        <v>2343</v>
      </c>
      <c r="H13933" t="s">
        <v>9599</v>
      </c>
      <c r="J13933" s="40">
        <v>0</v>
      </c>
      <c r="K13933" s="40">
        <v>4242.76</v>
      </c>
    </row>
    <row r="13934" spans="1:11" x14ac:dyDescent="0.35">
      <c r="A13934">
        <v>35000</v>
      </c>
      <c r="B13934" t="s">
        <v>65</v>
      </c>
      <c r="C13934" s="70">
        <v>-197064.72</v>
      </c>
      <c r="D13934" s="70">
        <v>-63390.66</v>
      </c>
      <c r="E13934" s="71">
        <v>44652</v>
      </c>
      <c r="F13934" t="s">
        <v>8182</v>
      </c>
      <c r="G13934" t="s">
        <v>2343</v>
      </c>
      <c r="H13934" t="s">
        <v>8101</v>
      </c>
      <c r="J13934" s="40">
        <v>0</v>
      </c>
      <c r="K13934" s="40">
        <v>343.96</v>
      </c>
    </row>
    <row r="13935" spans="1:11" x14ac:dyDescent="0.35">
      <c r="A13935">
        <v>35000</v>
      </c>
      <c r="B13935" t="s">
        <v>65</v>
      </c>
      <c r="C13935" s="70">
        <v>-197064.72</v>
      </c>
      <c r="D13935" s="70">
        <v>-63390.66</v>
      </c>
      <c r="E13935" s="71">
        <v>44658</v>
      </c>
      <c r="F13935" t="s">
        <v>16218</v>
      </c>
      <c r="G13935" t="s">
        <v>2142</v>
      </c>
      <c r="H13935" t="s">
        <v>16217</v>
      </c>
      <c r="I13935" t="s">
        <v>16216</v>
      </c>
      <c r="J13935" s="40">
        <v>650.55999999999995</v>
      </c>
      <c r="K13935" s="40">
        <v>0</v>
      </c>
    </row>
    <row r="13936" spans="1:11" x14ac:dyDescent="0.35">
      <c r="A13936">
        <v>35000</v>
      </c>
      <c r="B13936" t="s">
        <v>65</v>
      </c>
      <c r="C13936" s="70">
        <v>-197064.72</v>
      </c>
      <c r="D13936" s="70">
        <v>-63390.66</v>
      </c>
      <c r="E13936" s="71">
        <v>44658</v>
      </c>
      <c r="F13936" t="s">
        <v>16215</v>
      </c>
      <c r="G13936" t="s">
        <v>2142</v>
      </c>
      <c r="H13936" t="s">
        <v>16214</v>
      </c>
      <c r="I13936" t="s">
        <v>16213</v>
      </c>
      <c r="J13936" s="40">
        <v>2898.38</v>
      </c>
      <c r="K13936" s="40">
        <v>0</v>
      </c>
    </row>
    <row r="13937" spans="1:11" x14ac:dyDescent="0.35">
      <c r="A13937">
        <v>35000</v>
      </c>
      <c r="B13937" t="s">
        <v>65</v>
      </c>
      <c r="C13937" s="70">
        <v>-197064.72</v>
      </c>
      <c r="D13937" s="70">
        <v>-63390.66</v>
      </c>
      <c r="E13937" s="71">
        <v>44676</v>
      </c>
      <c r="F13937" t="s">
        <v>11613</v>
      </c>
      <c r="G13937" t="s">
        <v>2343</v>
      </c>
      <c r="H13937" t="s">
        <v>8101</v>
      </c>
      <c r="J13937" s="40">
        <v>0</v>
      </c>
      <c r="K13937" s="40">
        <v>3038.59</v>
      </c>
    </row>
    <row r="13938" spans="1:11" x14ac:dyDescent="0.35">
      <c r="A13938">
        <v>35000</v>
      </c>
      <c r="B13938" t="s">
        <v>65</v>
      </c>
      <c r="C13938" s="70">
        <v>-197064.72</v>
      </c>
      <c r="D13938" s="70">
        <v>-63390.66</v>
      </c>
      <c r="E13938" s="71">
        <v>44677</v>
      </c>
      <c r="F13938" t="s">
        <v>8175</v>
      </c>
      <c r="G13938" t="s">
        <v>2343</v>
      </c>
      <c r="H13938" t="s">
        <v>8163</v>
      </c>
      <c r="J13938" s="40">
        <v>0</v>
      </c>
      <c r="K13938" s="40">
        <v>332.62</v>
      </c>
    </row>
    <row r="13939" spans="1:11" x14ac:dyDescent="0.35">
      <c r="A13939">
        <v>35000</v>
      </c>
      <c r="B13939" t="s">
        <v>65</v>
      </c>
      <c r="C13939" s="70">
        <v>-197064.72</v>
      </c>
      <c r="D13939" s="70">
        <v>-63390.66</v>
      </c>
      <c r="E13939" s="71">
        <v>44678</v>
      </c>
      <c r="F13939" t="s">
        <v>10919</v>
      </c>
      <c r="G13939" t="s">
        <v>2343</v>
      </c>
      <c r="H13939" t="s">
        <v>10890</v>
      </c>
      <c r="J13939" s="40">
        <v>0</v>
      </c>
      <c r="K13939" s="40">
        <v>3007.52</v>
      </c>
    </row>
    <row r="13940" spans="1:11" x14ac:dyDescent="0.35">
      <c r="A13940">
        <v>35000</v>
      </c>
      <c r="B13940" t="s">
        <v>65</v>
      </c>
      <c r="C13940" s="70">
        <v>-197064.72</v>
      </c>
      <c r="D13940" s="70">
        <v>-63390.66</v>
      </c>
      <c r="E13940" s="71">
        <v>44680</v>
      </c>
      <c r="F13940" t="s">
        <v>16212</v>
      </c>
      <c r="G13940" t="s">
        <v>2142</v>
      </c>
      <c r="H13940" t="s">
        <v>16211</v>
      </c>
      <c r="I13940" t="s">
        <v>16210</v>
      </c>
      <c r="J13940" s="40">
        <v>2080.0700000000002</v>
      </c>
      <c r="K13940" s="40">
        <v>0</v>
      </c>
    </row>
    <row r="13941" spans="1:11" x14ac:dyDescent="0.35">
      <c r="A13941">
        <v>35000</v>
      </c>
      <c r="B13941" t="s">
        <v>65</v>
      </c>
      <c r="C13941" s="70">
        <v>-197064.72</v>
      </c>
      <c r="D13941" s="70">
        <v>-63390.66</v>
      </c>
      <c r="E13941" s="71">
        <v>44681</v>
      </c>
      <c r="F13941" t="s">
        <v>6216</v>
      </c>
      <c r="G13941" t="s">
        <v>2247</v>
      </c>
      <c r="J13941" s="40">
        <v>2059.1999999999998</v>
      </c>
      <c r="K13941" s="40">
        <v>0</v>
      </c>
    </row>
    <row r="13942" spans="1:11" x14ac:dyDescent="0.35">
      <c r="A13942">
        <v>35000</v>
      </c>
      <c r="B13942" t="s">
        <v>65</v>
      </c>
      <c r="C13942" s="70">
        <v>-197064.72</v>
      </c>
      <c r="D13942" s="70">
        <v>-63390.66</v>
      </c>
      <c r="E13942" s="71">
        <v>44681</v>
      </c>
      <c r="F13942" t="s">
        <v>11531</v>
      </c>
      <c r="G13942" t="s">
        <v>2343</v>
      </c>
      <c r="H13942" t="s">
        <v>11530</v>
      </c>
      <c r="J13942" s="40">
        <v>0</v>
      </c>
      <c r="K13942" s="40">
        <v>538.65</v>
      </c>
    </row>
    <row r="13943" spans="1:11" x14ac:dyDescent="0.35">
      <c r="A13943">
        <v>35000</v>
      </c>
      <c r="B13943" t="s">
        <v>65</v>
      </c>
      <c r="C13943" s="70">
        <v>-197064.72</v>
      </c>
      <c r="D13943" s="70">
        <v>-63390.66</v>
      </c>
      <c r="E13943" s="71">
        <v>44681</v>
      </c>
      <c r="F13943" t="s">
        <v>8719</v>
      </c>
      <c r="G13943" t="s">
        <v>2343</v>
      </c>
      <c r="H13943" t="s">
        <v>8718</v>
      </c>
      <c r="J13943" s="40">
        <v>0</v>
      </c>
      <c r="K13943" s="40">
        <v>2820</v>
      </c>
    </row>
    <row r="13944" spans="1:11" x14ac:dyDescent="0.35">
      <c r="A13944">
        <v>35000</v>
      </c>
      <c r="B13944" t="s">
        <v>65</v>
      </c>
      <c r="C13944" s="70">
        <v>-197064.72</v>
      </c>
      <c r="D13944" s="70">
        <v>-63390.66</v>
      </c>
      <c r="E13944" s="71">
        <v>44681</v>
      </c>
      <c r="F13944" t="s">
        <v>12874</v>
      </c>
      <c r="G13944" t="s">
        <v>2343</v>
      </c>
      <c r="H13944" t="s">
        <v>12871</v>
      </c>
      <c r="J13944" s="40">
        <v>0</v>
      </c>
      <c r="K13944" s="40">
        <v>3590.99</v>
      </c>
    </row>
    <row r="13945" spans="1:11" x14ac:dyDescent="0.35">
      <c r="A13945">
        <v>35000</v>
      </c>
      <c r="B13945" t="s">
        <v>65</v>
      </c>
      <c r="C13945" s="70">
        <v>-197064.72</v>
      </c>
      <c r="D13945" s="70">
        <v>-63390.66</v>
      </c>
      <c r="E13945" s="71">
        <v>44681</v>
      </c>
      <c r="F13945" t="s">
        <v>6119</v>
      </c>
      <c r="G13945" t="s">
        <v>2247</v>
      </c>
      <c r="J13945" s="40">
        <v>161.52000000000001</v>
      </c>
      <c r="K13945" s="40">
        <v>0</v>
      </c>
    </row>
    <row r="13946" spans="1:11" x14ac:dyDescent="0.35">
      <c r="A13946">
        <v>35000</v>
      </c>
      <c r="B13946" t="s">
        <v>65</v>
      </c>
      <c r="C13946" s="70">
        <v>-197064.72</v>
      </c>
      <c r="D13946" s="70">
        <v>-63390.66</v>
      </c>
      <c r="E13946" s="71">
        <v>44682</v>
      </c>
      <c r="F13946" t="s">
        <v>3357</v>
      </c>
      <c r="G13946" t="s">
        <v>2343</v>
      </c>
      <c r="H13946" t="s">
        <v>3355</v>
      </c>
      <c r="J13946" s="40">
        <v>0</v>
      </c>
      <c r="K13946" s="40">
        <v>3103.73</v>
      </c>
    </row>
    <row r="13947" spans="1:11" x14ac:dyDescent="0.35">
      <c r="A13947">
        <v>35000</v>
      </c>
      <c r="B13947" t="s">
        <v>65</v>
      </c>
      <c r="C13947" s="70">
        <v>-197064.72</v>
      </c>
      <c r="D13947" s="70">
        <v>-63390.66</v>
      </c>
      <c r="E13947" s="71">
        <v>44682</v>
      </c>
      <c r="F13947" t="s">
        <v>11174</v>
      </c>
      <c r="G13947" t="s">
        <v>2343</v>
      </c>
      <c r="H13947" t="s">
        <v>11170</v>
      </c>
      <c r="J13947" s="40">
        <v>0</v>
      </c>
      <c r="K13947" s="40">
        <v>6118.47</v>
      </c>
    </row>
    <row r="13948" spans="1:11" x14ac:dyDescent="0.35">
      <c r="A13948">
        <v>35000</v>
      </c>
      <c r="B13948" t="s">
        <v>65</v>
      </c>
      <c r="C13948" s="70">
        <v>-197064.72</v>
      </c>
      <c r="D13948" s="70">
        <v>-63390.66</v>
      </c>
      <c r="E13948" s="71">
        <v>44682</v>
      </c>
      <c r="F13948" t="s">
        <v>13334</v>
      </c>
      <c r="G13948" t="s">
        <v>1912</v>
      </c>
      <c r="J13948" s="40">
        <v>0</v>
      </c>
      <c r="K13948" s="40">
        <v>-17265.099999999999</v>
      </c>
    </row>
    <row r="13949" spans="1:11" x14ac:dyDescent="0.35">
      <c r="A13949">
        <v>35000</v>
      </c>
      <c r="B13949" t="s">
        <v>65</v>
      </c>
      <c r="C13949" s="70">
        <v>-197064.72</v>
      </c>
      <c r="D13949" s="70">
        <v>-63390.66</v>
      </c>
      <c r="E13949" s="71">
        <v>44682</v>
      </c>
      <c r="F13949" t="s">
        <v>7978</v>
      </c>
      <c r="G13949" t="s">
        <v>2343</v>
      </c>
      <c r="H13949" t="s">
        <v>7973</v>
      </c>
      <c r="J13949" s="40">
        <v>0</v>
      </c>
      <c r="K13949" s="40">
        <v>8736.11</v>
      </c>
    </row>
    <row r="13950" spans="1:11" x14ac:dyDescent="0.35">
      <c r="A13950">
        <v>35000</v>
      </c>
      <c r="B13950" t="s">
        <v>65</v>
      </c>
      <c r="C13950" s="70">
        <v>-197064.72</v>
      </c>
      <c r="D13950" s="70">
        <v>-63390.66</v>
      </c>
      <c r="E13950" s="71">
        <v>44690</v>
      </c>
      <c r="F13950" t="s">
        <v>16209</v>
      </c>
      <c r="G13950" t="s">
        <v>2142</v>
      </c>
      <c r="H13950" t="s">
        <v>16208</v>
      </c>
      <c r="I13950" t="s">
        <v>16207</v>
      </c>
      <c r="J13950" s="40">
        <v>523.55999999999995</v>
      </c>
      <c r="K13950" s="40">
        <v>0</v>
      </c>
    </row>
    <row r="13951" spans="1:11" x14ac:dyDescent="0.35">
      <c r="A13951">
        <v>35000</v>
      </c>
      <c r="B13951" t="s">
        <v>65</v>
      </c>
      <c r="C13951" s="70">
        <v>-197064.72</v>
      </c>
      <c r="D13951" s="70">
        <v>-63390.66</v>
      </c>
      <c r="E13951" s="71">
        <v>44691</v>
      </c>
      <c r="F13951" t="s">
        <v>16206</v>
      </c>
      <c r="G13951" t="s">
        <v>2142</v>
      </c>
      <c r="H13951" t="s">
        <v>16205</v>
      </c>
      <c r="I13951" t="s">
        <v>16204</v>
      </c>
      <c r="J13951" s="40">
        <v>2887.67</v>
      </c>
      <c r="K13951" s="40">
        <v>0</v>
      </c>
    </row>
    <row r="13952" spans="1:11" x14ac:dyDescent="0.35">
      <c r="A13952">
        <v>35000</v>
      </c>
      <c r="B13952" t="s">
        <v>65</v>
      </c>
      <c r="C13952" s="70">
        <v>-197064.72</v>
      </c>
      <c r="D13952" s="70">
        <v>-63390.66</v>
      </c>
      <c r="E13952" s="71">
        <v>44693</v>
      </c>
      <c r="F13952" t="s">
        <v>16203</v>
      </c>
      <c r="G13952" t="s">
        <v>2142</v>
      </c>
      <c r="H13952" t="s">
        <v>16202</v>
      </c>
      <c r="I13952" t="s">
        <v>16201</v>
      </c>
      <c r="J13952" s="40">
        <v>2718.87</v>
      </c>
      <c r="K13952" s="40">
        <v>0</v>
      </c>
    </row>
    <row r="13953" spans="1:11" x14ac:dyDescent="0.35">
      <c r="A13953">
        <v>35000</v>
      </c>
      <c r="B13953" t="s">
        <v>65</v>
      </c>
      <c r="C13953" s="70">
        <v>-197064.72</v>
      </c>
      <c r="D13953" s="70">
        <v>-63390.66</v>
      </c>
      <c r="E13953" s="71">
        <v>44703</v>
      </c>
      <c r="F13953" t="s">
        <v>10909</v>
      </c>
      <c r="G13953" t="s">
        <v>2343</v>
      </c>
      <c r="H13953" t="s">
        <v>10888</v>
      </c>
      <c r="J13953" s="40">
        <v>0</v>
      </c>
      <c r="K13953" s="40">
        <v>2975.49</v>
      </c>
    </row>
    <row r="13954" spans="1:11" x14ac:dyDescent="0.35">
      <c r="A13954">
        <v>35000</v>
      </c>
      <c r="B13954" t="s">
        <v>65</v>
      </c>
      <c r="C13954" s="70">
        <v>-197064.72</v>
      </c>
      <c r="D13954" s="70">
        <v>-63390.66</v>
      </c>
      <c r="E13954" s="71">
        <v>44706</v>
      </c>
      <c r="F13954" t="s">
        <v>11612</v>
      </c>
      <c r="G13954" t="s">
        <v>2343</v>
      </c>
      <c r="H13954" t="s">
        <v>8101</v>
      </c>
      <c r="J13954" s="40">
        <v>0</v>
      </c>
      <c r="K13954" s="40">
        <v>2977.08</v>
      </c>
    </row>
    <row r="13955" spans="1:11" x14ac:dyDescent="0.35">
      <c r="A13955">
        <v>35000</v>
      </c>
      <c r="B13955" t="s">
        <v>65</v>
      </c>
      <c r="C13955" s="70">
        <v>-197064.72</v>
      </c>
      <c r="D13955" s="70">
        <v>-63390.66</v>
      </c>
      <c r="E13955" s="71">
        <v>44706</v>
      </c>
      <c r="F13955" t="s">
        <v>11173</v>
      </c>
      <c r="G13955" t="s">
        <v>2343</v>
      </c>
      <c r="H13955" t="s">
        <v>11168</v>
      </c>
      <c r="J13955" s="40">
        <v>0</v>
      </c>
      <c r="K13955" s="40">
        <v>7442.69</v>
      </c>
    </row>
    <row r="13956" spans="1:11" x14ac:dyDescent="0.35">
      <c r="A13956">
        <v>35000</v>
      </c>
      <c r="B13956" t="s">
        <v>65</v>
      </c>
      <c r="C13956" s="70">
        <v>-197064.72</v>
      </c>
      <c r="D13956" s="70">
        <v>-63390.66</v>
      </c>
      <c r="E13956" s="71">
        <v>44711</v>
      </c>
      <c r="F13956" t="s">
        <v>8167</v>
      </c>
      <c r="G13956" t="s">
        <v>2343</v>
      </c>
      <c r="H13956" t="s">
        <v>8165</v>
      </c>
      <c r="J13956" s="40">
        <v>0</v>
      </c>
      <c r="K13956" s="40">
        <v>329.13</v>
      </c>
    </row>
    <row r="13957" spans="1:11" x14ac:dyDescent="0.35">
      <c r="A13957">
        <v>35000</v>
      </c>
      <c r="B13957" t="s">
        <v>65</v>
      </c>
      <c r="C13957" s="70">
        <v>-197064.72</v>
      </c>
      <c r="D13957" s="70">
        <v>-63390.66</v>
      </c>
      <c r="E13957" s="71">
        <v>44712</v>
      </c>
      <c r="F13957" t="s">
        <v>12873</v>
      </c>
      <c r="G13957" t="s">
        <v>2343</v>
      </c>
      <c r="H13957" t="s">
        <v>12864</v>
      </c>
      <c r="J13957" s="40">
        <v>0</v>
      </c>
      <c r="K13957" s="40">
        <v>3592.44</v>
      </c>
    </row>
    <row r="13958" spans="1:11" x14ac:dyDescent="0.35">
      <c r="A13958">
        <v>35000</v>
      </c>
      <c r="B13958" t="s">
        <v>65</v>
      </c>
      <c r="C13958" s="70">
        <v>-197064.72</v>
      </c>
      <c r="D13958" s="70">
        <v>-63390.66</v>
      </c>
      <c r="E13958" s="71">
        <v>44712</v>
      </c>
      <c r="F13958" t="s">
        <v>9716</v>
      </c>
      <c r="G13958" t="s">
        <v>2343</v>
      </c>
      <c r="H13958" t="s">
        <v>9597</v>
      </c>
      <c r="J13958" s="40">
        <v>0</v>
      </c>
      <c r="K13958" s="40">
        <v>4112.6000000000004</v>
      </c>
    </row>
    <row r="13959" spans="1:11" x14ac:dyDescent="0.35">
      <c r="A13959">
        <v>35000</v>
      </c>
      <c r="B13959" t="s">
        <v>65</v>
      </c>
      <c r="C13959" s="70">
        <v>-197064.72</v>
      </c>
      <c r="D13959" s="70">
        <v>-63390.66</v>
      </c>
      <c r="E13959" s="71">
        <v>44712</v>
      </c>
      <c r="F13959" t="s">
        <v>11505</v>
      </c>
      <c r="G13959" t="s">
        <v>2343</v>
      </c>
      <c r="H13959" t="s">
        <v>8101</v>
      </c>
      <c r="J13959" s="40">
        <v>0</v>
      </c>
      <c r="K13959" s="40">
        <v>628.74</v>
      </c>
    </row>
    <row r="13960" spans="1:11" x14ac:dyDescent="0.35">
      <c r="A13960">
        <v>35000</v>
      </c>
      <c r="B13960" t="s">
        <v>65</v>
      </c>
      <c r="C13960" s="70">
        <v>-197064.72</v>
      </c>
      <c r="D13960" s="70">
        <v>-63390.66</v>
      </c>
      <c r="E13960" s="71">
        <v>44712</v>
      </c>
      <c r="F13960" t="s">
        <v>8717</v>
      </c>
      <c r="G13960" t="s">
        <v>2343</v>
      </c>
      <c r="H13960" t="s">
        <v>8714</v>
      </c>
      <c r="J13960" s="40">
        <v>0</v>
      </c>
      <c r="K13960" s="40">
        <v>3841.96</v>
      </c>
    </row>
    <row r="13961" spans="1:11" x14ac:dyDescent="0.35">
      <c r="A13961">
        <v>35000</v>
      </c>
      <c r="B13961" t="s">
        <v>65</v>
      </c>
      <c r="C13961" s="70">
        <v>-197064.72</v>
      </c>
      <c r="D13961" s="70">
        <v>-63390.66</v>
      </c>
      <c r="E13961" s="71">
        <v>44712</v>
      </c>
      <c r="F13961" t="s">
        <v>3402</v>
      </c>
      <c r="G13961" t="s">
        <v>2343</v>
      </c>
      <c r="H13961" t="s">
        <v>3394</v>
      </c>
      <c r="J13961" s="40">
        <v>0</v>
      </c>
      <c r="K13961" s="40">
        <v>1056</v>
      </c>
    </row>
    <row r="13962" spans="1:11" x14ac:dyDescent="0.35">
      <c r="A13962">
        <v>35000</v>
      </c>
      <c r="B13962" t="s">
        <v>65</v>
      </c>
      <c r="C13962" s="70">
        <v>-197064.72</v>
      </c>
      <c r="D13962" s="70">
        <v>-63390.66</v>
      </c>
      <c r="E13962" s="71">
        <v>44712</v>
      </c>
      <c r="F13962" t="s">
        <v>5885</v>
      </c>
      <c r="G13962" t="s">
        <v>2247</v>
      </c>
      <c r="J13962" s="40">
        <v>33.9</v>
      </c>
      <c r="K13962" s="40">
        <v>0</v>
      </c>
    </row>
    <row r="13963" spans="1:11" x14ac:dyDescent="0.35">
      <c r="A13963">
        <v>35000</v>
      </c>
      <c r="B13963" t="s">
        <v>65</v>
      </c>
      <c r="C13963" s="70">
        <v>-197064.72</v>
      </c>
      <c r="D13963" s="70">
        <v>-63390.66</v>
      </c>
      <c r="E13963" s="71">
        <v>44712</v>
      </c>
      <c r="F13963" t="s">
        <v>8716</v>
      </c>
      <c r="G13963" t="s">
        <v>2343</v>
      </c>
      <c r="H13963" t="s">
        <v>8709</v>
      </c>
      <c r="J13963" s="40">
        <v>0</v>
      </c>
      <c r="K13963" s="40">
        <v>3901</v>
      </c>
    </row>
    <row r="13964" spans="1:11" x14ac:dyDescent="0.35">
      <c r="A13964">
        <v>35000</v>
      </c>
      <c r="B13964" t="s">
        <v>65</v>
      </c>
      <c r="C13964" s="70">
        <v>-197064.72</v>
      </c>
      <c r="D13964" s="70">
        <v>-63390.66</v>
      </c>
      <c r="E13964" s="71">
        <v>44713</v>
      </c>
      <c r="F13964" t="s">
        <v>8166</v>
      </c>
      <c r="G13964" t="s">
        <v>2343</v>
      </c>
      <c r="H13964" t="s">
        <v>8165</v>
      </c>
      <c r="J13964" s="40">
        <v>0</v>
      </c>
      <c r="K13964" s="40">
        <v>-329.13</v>
      </c>
    </row>
    <row r="13965" spans="1:11" x14ac:dyDescent="0.35">
      <c r="A13965">
        <v>35000</v>
      </c>
      <c r="B13965" t="s">
        <v>65</v>
      </c>
      <c r="C13965" s="70">
        <v>-197064.72</v>
      </c>
      <c r="D13965" s="70">
        <v>-63390.66</v>
      </c>
      <c r="E13965" s="71">
        <v>44713</v>
      </c>
      <c r="F13965" t="s">
        <v>8164</v>
      </c>
      <c r="G13965" t="s">
        <v>2343</v>
      </c>
      <c r="H13965" t="s">
        <v>8163</v>
      </c>
      <c r="J13965" s="40">
        <v>0</v>
      </c>
      <c r="K13965" s="40">
        <v>-332.62</v>
      </c>
    </row>
    <row r="13966" spans="1:11" x14ac:dyDescent="0.35">
      <c r="A13966">
        <v>35000</v>
      </c>
      <c r="B13966" t="s">
        <v>65</v>
      </c>
      <c r="C13966" s="70">
        <v>-197064.72</v>
      </c>
      <c r="D13966" s="70">
        <v>-63390.66</v>
      </c>
      <c r="E13966" s="71">
        <v>44713</v>
      </c>
      <c r="F13966" t="s">
        <v>11171</v>
      </c>
      <c r="G13966" t="s">
        <v>2343</v>
      </c>
      <c r="H13966" t="s">
        <v>11170</v>
      </c>
      <c r="J13966" s="40">
        <v>0</v>
      </c>
      <c r="K13966" s="40">
        <v>-6118.47</v>
      </c>
    </row>
    <row r="13967" spans="1:11" x14ac:dyDescent="0.35">
      <c r="A13967">
        <v>35000</v>
      </c>
      <c r="B13967" t="s">
        <v>65</v>
      </c>
      <c r="C13967" s="70">
        <v>-197064.72</v>
      </c>
      <c r="D13967" s="70">
        <v>-63390.66</v>
      </c>
      <c r="E13967" s="71">
        <v>44713</v>
      </c>
      <c r="F13967" t="s">
        <v>10908</v>
      </c>
      <c r="G13967" t="s">
        <v>2343</v>
      </c>
      <c r="H13967" t="s">
        <v>2139</v>
      </c>
      <c r="J13967" s="40">
        <v>0</v>
      </c>
      <c r="K13967" s="40">
        <v>-3151.67</v>
      </c>
    </row>
    <row r="13968" spans="1:11" x14ac:dyDescent="0.35">
      <c r="A13968">
        <v>35000</v>
      </c>
      <c r="B13968" t="s">
        <v>65</v>
      </c>
      <c r="C13968" s="70">
        <v>-197064.72</v>
      </c>
      <c r="D13968" s="70">
        <v>-63390.66</v>
      </c>
      <c r="E13968" s="71">
        <v>44713</v>
      </c>
      <c r="F13968" t="s">
        <v>10907</v>
      </c>
      <c r="G13968" t="s">
        <v>2343</v>
      </c>
      <c r="H13968" t="s">
        <v>10906</v>
      </c>
      <c r="J13968" s="40">
        <v>0</v>
      </c>
      <c r="K13968" s="40">
        <v>-3214.4</v>
      </c>
    </row>
    <row r="13969" spans="1:11" x14ac:dyDescent="0.35">
      <c r="A13969">
        <v>35000</v>
      </c>
      <c r="B13969" t="s">
        <v>65</v>
      </c>
      <c r="C13969" s="70">
        <v>-197064.72</v>
      </c>
      <c r="D13969" s="70">
        <v>-63390.66</v>
      </c>
      <c r="E13969" s="71">
        <v>44713</v>
      </c>
      <c r="F13969" t="s">
        <v>11056</v>
      </c>
      <c r="G13969" t="s">
        <v>2343</v>
      </c>
      <c r="H13969" t="s">
        <v>11055</v>
      </c>
      <c r="J13969" s="40">
        <v>0</v>
      </c>
      <c r="K13969" s="40">
        <v>-4604.92</v>
      </c>
    </row>
    <row r="13970" spans="1:11" x14ac:dyDescent="0.35">
      <c r="A13970">
        <v>35000</v>
      </c>
      <c r="B13970" t="s">
        <v>65</v>
      </c>
      <c r="C13970" s="70">
        <v>-197064.72</v>
      </c>
      <c r="D13970" s="70">
        <v>-63390.66</v>
      </c>
      <c r="E13970" s="71">
        <v>44713</v>
      </c>
      <c r="F13970" t="s">
        <v>11169</v>
      </c>
      <c r="G13970" t="s">
        <v>2343</v>
      </c>
      <c r="H13970" t="s">
        <v>11168</v>
      </c>
      <c r="J13970" s="40">
        <v>0</v>
      </c>
      <c r="K13970" s="40">
        <v>-7442.69</v>
      </c>
    </row>
    <row r="13971" spans="1:11" x14ac:dyDescent="0.35">
      <c r="A13971">
        <v>35000</v>
      </c>
      <c r="B13971" t="s">
        <v>65</v>
      </c>
      <c r="C13971" s="70">
        <v>-197064.72</v>
      </c>
      <c r="D13971" s="70">
        <v>-63390.66</v>
      </c>
      <c r="E13971" s="71">
        <v>44713</v>
      </c>
      <c r="F13971" t="s">
        <v>3163</v>
      </c>
      <c r="G13971" t="s">
        <v>2343</v>
      </c>
      <c r="H13971" t="s">
        <v>3157</v>
      </c>
      <c r="J13971" s="40">
        <v>0</v>
      </c>
      <c r="K13971" s="40">
        <v>10797.4</v>
      </c>
    </row>
    <row r="13972" spans="1:11" x14ac:dyDescent="0.35">
      <c r="A13972">
        <v>35000</v>
      </c>
      <c r="B13972" t="s">
        <v>65</v>
      </c>
      <c r="C13972" s="70">
        <v>-197064.72</v>
      </c>
      <c r="D13972" s="70">
        <v>-63390.66</v>
      </c>
      <c r="E13972" s="71">
        <v>44725</v>
      </c>
      <c r="F13972" t="s">
        <v>12872</v>
      </c>
      <c r="G13972" t="s">
        <v>2343</v>
      </c>
      <c r="H13972" t="s">
        <v>12871</v>
      </c>
      <c r="J13972" s="40">
        <v>0</v>
      </c>
      <c r="K13972" s="40">
        <v>-3590.99</v>
      </c>
    </row>
    <row r="13973" spans="1:11" x14ac:dyDescent="0.35">
      <c r="A13973">
        <v>35000</v>
      </c>
      <c r="B13973" t="s">
        <v>65</v>
      </c>
      <c r="C13973" s="70">
        <v>-197064.72</v>
      </c>
      <c r="D13973" s="70">
        <v>-63390.66</v>
      </c>
      <c r="E13973" s="71">
        <v>44727</v>
      </c>
      <c r="F13973" t="s">
        <v>11496</v>
      </c>
      <c r="G13973" t="s">
        <v>2343</v>
      </c>
      <c r="H13973" t="s">
        <v>11318</v>
      </c>
      <c r="J13973" s="40">
        <v>0</v>
      </c>
      <c r="K13973" s="40">
        <v>86.86</v>
      </c>
    </row>
    <row r="13974" spans="1:11" x14ac:dyDescent="0.35">
      <c r="A13974">
        <v>35000</v>
      </c>
      <c r="B13974" t="s">
        <v>65</v>
      </c>
      <c r="C13974" s="70">
        <v>-197064.72</v>
      </c>
      <c r="D13974" s="70">
        <v>-63390.66</v>
      </c>
      <c r="E13974" s="71">
        <v>44728</v>
      </c>
      <c r="F13974" t="s">
        <v>8715</v>
      </c>
      <c r="G13974" t="s">
        <v>2343</v>
      </c>
      <c r="H13974" t="s">
        <v>8714</v>
      </c>
      <c r="J13974" s="40">
        <v>0</v>
      </c>
      <c r="K13974" s="40">
        <v>-3841.96</v>
      </c>
    </row>
    <row r="13975" spans="1:11" x14ac:dyDescent="0.35">
      <c r="A13975">
        <v>35000</v>
      </c>
      <c r="B13975" t="s">
        <v>65</v>
      </c>
      <c r="C13975" s="70">
        <v>-197064.72</v>
      </c>
      <c r="D13975" s="70">
        <v>-63390.66</v>
      </c>
      <c r="E13975" s="71">
        <v>44735</v>
      </c>
      <c r="F13975" t="s">
        <v>12867</v>
      </c>
      <c r="G13975" t="s">
        <v>1912</v>
      </c>
      <c r="H13975" t="s">
        <v>12866</v>
      </c>
      <c r="J13975" s="40">
        <v>0</v>
      </c>
      <c r="K13975" s="40">
        <v>-3778.34</v>
      </c>
    </row>
    <row r="13976" spans="1:11" x14ac:dyDescent="0.35">
      <c r="A13976">
        <v>35000</v>
      </c>
      <c r="B13976" t="s">
        <v>65</v>
      </c>
      <c r="C13976" s="70">
        <v>-197064.72</v>
      </c>
      <c r="D13976" s="70">
        <v>-63390.66</v>
      </c>
      <c r="E13976" s="71">
        <v>44735</v>
      </c>
      <c r="F13976" t="s">
        <v>12865</v>
      </c>
      <c r="G13976" t="s">
        <v>2343</v>
      </c>
      <c r="H13976" t="s">
        <v>12864</v>
      </c>
      <c r="J13976" s="40">
        <v>0</v>
      </c>
      <c r="K13976" s="40">
        <v>-3592.44</v>
      </c>
    </row>
    <row r="13977" spans="1:11" x14ac:dyDescent="0.35">
      <c r="A13977">
        <v>35000</v>
      </c>
      <c r="B13977" t="s">
        <v>65</v>
      </c>
      <c r="C13977" s="70">
        <v>-197064.72</v>
      </c>
      <c r="D13977" s="70">
        <v>-63390.66</v>
      </c>
      <c r="E13977" s="71">
        <v>44738</v>
      </c>
      <c r="F13977" t="s">
        <v>10893</v>
      </c>
      <c r="G13977" t="s">
        <v>2343</v>
      </c>
      <c r="H13977" t="s">
        <v>10892</v>
      </c>
      <c r="J13977" s="40">
        <v>0</v>
      </c>
      <c r="K13977" s="40">
        <v>-3104.63</v>
      </c>
    </row>
    <row r="13978" spans="1:11" x14ac:dyDescent="0.35">
      <c r="A13978">
        <v>35000</v>
      </c>
      <c r="B13978" t="s">
        <v>65</v>
      </c>
      <c r="C13978" s="70">
        <v>-197064.72</v>
      </c>
      <c r="D13978" s="70">
        <v>-63390.66</v>
      </c>
      <c r="E13978" s="71">
        <v>44738</v>
      </c>
      <c r="F13978" t="s">
        <v>10891</v>
      </c>
      <c r="G13978" t="s">
        <v>2343</v>
      </c>
      <c r="H13978" t="s">
        <v>10890</v>
      </c>
      <c r="J13978" s="40">
        <v>0</v>
      </c>
      <c r="K13978" s="40">
        <v>-3007.52</v>
      </c>
    </row>
    <row r="13979" spans="1:11" x14ac:dyDescent="0.35">
      <c r="A13979">
        <v>35000</v>
      </c>
      <c r="B13979" t="s">
        <v>65</v>
      </c>
      <c r="C13979" s="70">
        <v>-197064.72</v>
      </c>
      <c r="D13979" s="70">
        <v>-63390.66</v>
      </c>
      <c r="E13979" s="71">
        <v>44738</v>
      </c>
      <c r="F13979" t="s">
        <v>10889</v>
      </c>
      <c r="G13979" t="s">
        <v>2343</v>
      </c>
      <c r="H13979" t="s">
        <v>10888</v>
      </c>
      <c r="J13979" s="40">
        <v>0</v>
      </c>
      <c r="K13979" s="40">
        <v>-2975.49</v>
      </c>
    </row>
    <row r="13980" spans="1:11" x14ac:dyDescent="0.35">
      <c r="A13980">
        <v>35000</v>
      </c>
      <c r="B13980" t="s">
        <v>65</v>
      </c>
      <c r="C13980" s="70">
        <v>-197064.72</v>
      </c>
      <c r="D13980" s="70">
        <v>-63390.66</v>
      </c>
      <c r="E13980" s="71">
        <v>44740</v>
      </c>
      <c r="F13980" t="s">
        <v>11611</v>
      </c>
      <c r="G13980" t="s">
        <v>2343</v>
      </c>
      <c r="H13980" t="s">
        <v>8101</v>
      </c>
      <c r="J13980" s="40">
        <v>0</v>
      </c>
      <c r="K13980" s="40">
        <v>-2977.08</v>
      </c>
    </row>
    <row r="13981" spans="1:11" x14ac:dyDescent="0.35">
      <c r="A13981">
        <v>35000</v>
      </c>
      <c r="B13981" t="s">
        <v>65</v>
      </c>
      <c r="C13981" s="70">
        <v>-197064.72</v>
      </c>
      <c r="D13981" s="70">
        <v>-63390.66</v>
      </c>
      <c r="E13981" s="71">
        <v>44740</v>
      </c>
      <c r="F13981" t="s">
        <v>10884</v>
      </c>
      <c r="G13981" t="s">
        <v>2343</v>
      </c>
      <c r="H13981" t="s">
        <v>10873</v>
      </c>
      <c r="J13981" s="40">
        <v>0</v>
      </c>
      <c r="K13981" s="40">
        <v>2910.36</v>
      </c>
    </row>
    <row r="13982" spans="1:11" x14ac:dyDescent="0.35">
      <c r="A13982">
        <v>35000</v>
      </c>
      <c r="B13982" t="s">
        <v>65</v>
      </c>
      <c r="C13982" s="70">
        <v>-197064.72</v>
      </c>
      <c r="D13982" s="70">
        <v>-63390.66</v>
      </c>
      <c r="E13982" s="71">
        <v>44741</v>
      </c>
      <c r="F13982" t="s">
        <v>8147</v>
      </c>
      <c r="G13982" t="s">
        <v>2343</v>
      </c>
      <c r="H13982" t="s">
        <v>8058</v>
      </c>
      <c r="J13982" s="40">
        <v>0</v>
      </c>
      <c r="K13982" s="40">
        <v>318.68</v>
      </c>
    </row>
    <row r="13983" spans="1:11" x14ac:dyDescent="0.35">
      <c r="A13983">
        <v>35000</v>
      </c>
      <c r="B13983" t="s">
        <v>65</v>
      </c>
      <c r="C13983" s="70">
        <v>-197064.72</v>
      </c>
      <c r="D13983" s="70">
        <v>-63390.66</v>
      </c>
      <c r="E13983" s="71">
        <v>44742</v>
      </c>
      <c r="F13983" t="s">
        <v>11465</v>
      </c>
      <c r="G13983" t="s">
        <v>2343</v>
      </c>
      <c r="H13983" t="s">
        <v>11433</v>
      </c>
      <c r="J13983" s="40">
        <v>0</v>
      </c>
      <c r="K13983" s="40">
        <v>765.74</v>
      </c>
    </row>
    <row r="13984" spans="1:11" x14ac:dyDescent="0.35">
      <c r="A13984">
        <v>35000</v>
      </c>
      <c r="B13984" t="s">
        <v>65</v>
      </c>
      <c r="C13984" s="70">
        <v>-197064.72</v>
      </c>
      <c r="D13984" s="70">
        <v>-63390.66</v>
      </c>
      <c r="E13984" s="71">
        <v>44742</v>
      </c>
      <c r="F13984" t="s">
        <v>11051</v>
      </c>
      <c r="G13984" t="s">
        <v>2343</v>
      </c>
      <c r="H13984" t="s">
        <v>11032</v>
      </c>
      <c r="J13984" s="40">
        <v>0</v>
      </c>
      <c r="K13984" s="40">
        <v>297.79000000000002</v>
      </c>
    </row>
    <row r="13985" spans="1:11" x14ac:dyDescent="0.35">
      <c r="A13985">
        <v>35000</v>
      </c>
      <c r="B13985" t="s">
        <v>65</v>
      </c>
      <c r="C13985" s="70">
        <v>-197064.72</v>
      </c>
      <c r="D13985" s="70">
        <v>-63390.66</v>
      </c>
      <c r="E13985" s="71">
        <v>44742</v>
      </c>
      <c r="F13985" t="s">
        <v>12860</v>
      </c>
      <c r="G13985" t="s">
        <v>2343</v>
      </c>
      <c r="H13985" t="s">
        <v>12858</v>
      </c>
      <c r="J13985" s="40">
        <v>0</v>
      </c>
      <c r="K13985" s="40">
        <v>3428.57</v>
      </c>
    </row>
    <row r="13986" spans="1:11" x14ac:dyDescent="0.35">
      <c r="A13986">
        <v>35000</v>
      </c>
      <c r="B13986" t="s">
        <v>65</v>
      </c>
      <c r="C13986" s="70">
        <v>-197064.72</v>
      </c>
      <c r="D13986" s="70">
        <v>-63390.66</v>
      </c>
      <c r="E13986" s="71">
        <v>44742</v>
      </c>
      <c r="F13986" t="s">
        <v>3401</v>
      </c>
      <c r="G13986" t="s">
        <v>2343</v>
      </c>
      <c r="H13986" t="s">
        <v>3396</v>
      </c>
      <c r="J13986" s="40">
        <v>0</v>
      </c>
      <c r="K13986" s="40">
        <v>1040.8399999999999</v>
      </c>
    </row>
    <row r="13987" spans="1:11" x14ac:dyDescent="0.35">
      <c r="A13987">
        <v>35000</v>
      </c>
      <c r="B13987" t="s">
        <v>65</v>
      </c>
      <c r="C13987" s="70">
        <v>-197064.72</v>
      </c>
      <c r="D13987" s="70">
        <v>-63390.66</v>
      </c>
      <c r="E13987" s="71">
        <v>44742</v>
      </c>
      <c r="F13987" t="s">
        <v>9642</v>
      </c>
      <c r="G13987" t="s">
        <v>2343</v>
      </c>
      <c r="H13987" t="s">
        <v>9633</v>
      </c>
      <c r="J13987" s="40">
        <v>0</v>
      </c>
      <c r="K13987" s="40">
        <v>2475</v>
      </c>
    </row>
    <row r="13988" spans="1:11" x14ac:dyDescent="0.35">
      <c r="A13988">
        <v>35000</v>
      </c>
      <c r="B13988" t="s">
        <v>65</v>
      </c>
      <c r="C13988" s="70">
        <v>-197064.72</v>
      </c>
      <c r="D13988" s="70">
        <v>-63390.66</v>
      </c>
      <c r="E13988" s="71">
        <v>44742</v>
      </c>
      <c r="F13988" t="s">
        <v>2546</v>
      </c>
      <c r="G13988" t="s">
        <v>1912</v>
      </c>
      <c r="J13988" s="40">
        <v>0</v>
      </c>
      <c r="K13988" s="40">
        <v>10000</v>
      </c>
    </row>
    <row r="13989" spans="1:11" x14ac:dyDescent="0.35">
      <c r="A13989">
        <v>35000</v>
      </c>
      <c r="B13989" t="s">
        <v>65</v>
      </c>
      <c r="C13989" s="70">
        <v>-197064.72</v>
      </c>
      <c r="D13989" s="70">
        <v>-63390.66</v>
      </c>
      <c r="E13989" s="71">
        <v>44742</v>
      </c>
      <c r="F13989" t="s">
        <v>5603</v>
      </c>
      <c r="G13989" t="s">
        <v>2247</v>
      </c>
      <c r="J13989" s="40">
        <v>1650.64</v>
      </c>
      <c r="K13989" s="40">
        <v>0</v>
      </c>
    </row>
    <row r="13990" spans="1:11" x14ac:dyDescent="0.35">
      <c r="A13990">
        <v>35000</v>
      </c>
      <c r="B13990" t="s">
        <v>65</v>
      </c>
      <c r="C13990" s="70">
        <v>-197064.72</v>
      </c>
      <c r="D13990" s="70">
        <v>-63390.66</v>
      </c>
      <c r="E13990" s="71">
        <v>44742</v>
      </c>
      <c r="F13990" t="s">
        <v>13391</v>
      </c>
      <c r="G13990" t="s">
        <v>1912</v>
      </c>
      <c r="J13990" s="40">
        <v>0</v>
      </c>
      <c r="K13990" s="40">
        <v>942.86</v>
      </c>
    </row>
    <row r="13991" spans="1:11" x14ac:dyDescent="0.35">
      <c r="A13991">
        <v>35000</v>
      </c>
      <c r="B13991" t="s">
        <v>65</v>
      </c>
      <c r="C13991" s="70">
        <v>-197064.72</v>
      </c>
      <c r="D13991" s="70">
        <v>-63390.66</v>
      </c>
      <c r="E13991" s="71">
        <v>44743</v>
      </c>
      <c r="F13991" t="s">
        <v>11461</v>
      </c>
      <c r="G13991" t="s">
        <v>2343</v>
      </c>
      <c r="H13991" t="s">
        <v>11460</v>
      </c>
      <c r="J13991" s="40">
        <v>0</v>
      </c>
      <c r="K13991" s="40">
        <v>-4825.17</v>
      </c>
    </row>
    <row r="13992" spans="1:11" x14ac:dyDescent="0.35">
      <c r="A13992">
        <v>35000</v>
      </c>
      <c r="B13992" t="s">
        <v>65</v>
      </c>
      <c r="C13992" s="70">
        <v>-197064.72</v>
      </c>
      <c r="D13992" s="70">
        <v>-63390.66</v>
      </c>
      <c r="E13992" s="71">
        <v>44743</v>
      </c>
      <c r="F13992" t="s">
        <v>11459</v>
      </c>
      <c r="G13992" t="s">
        <v>1912</v>
      </c>
      <c r="J13992" s="40">
        <v>0</v>
      </c>
      <c r="K13992" s="40">
        <v>4257.26</v>
      </c>
    </row>
    <row r="13993" spans="1:11" x14ac:dyDescent="0.35">
      <c r="A13993">
        <v>35000</v>
      </c>
      <c r="B13993" t="s">
        <v>65</v>
      </c>
      <c r="C13993" s="70">
        <v>-197064.72</v>
      </c>
      <c r="D13993" s="70">
        <v>-63390.66</v>
      </c>
      <c r="E13993" s="71">
        <v>44743</v>
      </c>
      <c r="F13993" t="s">
        <v>8137</v>
      </c>
      <c r="G13993" t="s">
        <v>2343</v>
      </c>
      <c r="H13993" t="s">
        <v>8136</v>
      </c>
      <c r="J13993" s="40">
        <v>0</v>
      </c>
      <c r="K13993" s="40">
        <v>-1626.23</v>
      </c>
    </row>
    <row r="13994" spans="1:11" x14ac:dyDescent="0.35">
      <c r="A13994">
        <v>35000</v>
      </c>
      <c r="B13994" t="s">
        <v>65</v>
      </c>
      <c r="C13994" s="70">
        <v>-197064.72</v>
      </c>
      <c r="D13994" s="70">
        <v>-63390.66</v>
      </c>
      <c r="E13994" s="71">
        <v>44743</v>
      </c>
      <c r="F13994" t="s">
        <v>12859</v>
      </c>
      <c r="G13994" t="s">
        <v>2343</v>
      </c>
      <c r="H13994" t="s">
        <v>12858</v>
      </c>
      <c r="J13994" s="40">
        <v>0</v>
      </c>
      <c r="K13994" s="40">
        <v>-3428.57</v>
      </c>
    </row>
    <row r="13995" spans="1:11" x14ac:dyDescent="0.35">
      <c r="A13995">
        <v>35000</v>
      </c>
      <c r="B13995" t="s">
        <v>65</v>
      </c>
      <c r="C13995" s="70">
        <v>-197064.72</v>
      </c>
      <c r="D13995" s="70">
        <v>-63390.66</v>
      </c>
      <c r="E13995" s="71">
        <v>44743</v>
      </c>
      <c r="F13995" t="s">
        <v>9634</v>
      </c>
      <c r="G13995" t="s">
        <v>2343</v>
      </c>
      <c r="H13995" t="s">
        <v>9633</v>
      </c>
      <c r="J13995" s="40">
        <v>0</v>
      </c>
      <c r="K13995" s="40">
        <v>-2475</v>
      </c>
    </row>
    <row r="13996" spans="1:11" x14ac:dyDescent="0.35">
      <c r="A13996">
        <v>35000</v>
      </c>
      <c r="B13996" t="s">
        <v>65</v>
      </c>
      <c r="C13996" s="70">
        <v>-197064.72</v>
      </c>
      <c r="D13996" s="70">
        <v>-63390.66</v>
      </c>
      <c r="E13996" s="71">
        <v>44743</v>
      </c>
      <c r="F13996" t="s">
        <v>3397</v>
      </c>
      <c r="G13996" t="s">
        <v>2343</v>
      </c>
      <c r="H13996" t="s">
        <v>3396</v>
      </c>
      <c r="J13996" s="40">
        <v>0</v>
      </c>
      <c r="K13996" s="40">
        <v>-1040.8399999999999</v>
      </c>
    </row>
    <row r="13997" spans="1:11" x14ac:dyDescent="0.35">
      <c r="A13997">
        <v>35000</v>
      </c>
      <c r="B13997" t="s">
        <v>65</v>
      </c>
      <c r="C13997" s="70">
        <v>-197064.72</v>
      </c>
      <c r="D13997" s="70">
        <v>-63390.66</v>
      </c>
      <c r="E13997" s="71">
        <v>44743</v>
      </c>
      <c r="F13997" t="s">
        <v>3395</v>
      </c>
      <c r="G13997" t="s">
        <v>2343</v>
      </c>
      <c r="H13997" t="s">
        <v>3394</v>
      </c>
      <c r="J13997" s="40">
        <v>0</v>
      </c>
      <c r="K13997" s="40">
        <v>-1056</v>
      </c>
    </row>
    <row r="13998" spans="1:11" x14ac:dyDescent="0.35">
      <c r="A13998">
        <v>35000</v>
      </c>
      <c r="B13998" t="s">
        <v>65</v>
      </c>
      <c r="C13998" s="70">
        <v>-197064.72</v>
      </c>
      <c r="D13998" s="70">
        <v>-63390.66</v>
      </c>
      <c r="E13998" s="71">
        <v>44743</v>
      </c>
      <c r="F13998" t="s">
        <v>10874</v>
      </c>
      <c r="G13998" t="s">
        <v>2343</v>
      </c>
      <c r="H13998" t="s">
        <v>10873</v>
      </c>
      <c r="J13998" s="40">
        <v>0</v>
      </c>
      <c r="K13998" s="40">
        <v>-2910.36</v>
      </c>
    </row>
    <row r="13999" spans="1:11" x14ac:dyDescent="0.35">
      <c r="A13999">
        <v>35000</v>
      </c>
      <c r="B13999" t="s">
        <v>65</v>
      </c>
      <c r="C13999" s="70">
        <v>-197064.72</v>
      </c>
      <c r="D13999" s="70">
        <v>-63390.66</v>
      </c>
      <c r="E13999" s="71">
        <v>44743</v>
      </c>
      <c r="F13999" t="s">
        <v>8710</v>
      </c>
      <c r="G13999" t="s">
        <v>2343</v>
      </c>
      <c r="H13999" t="s">
        <v>8709</v>
      </c>
      <c r="J13999" s="40">
        <v>0</v>
      </c>
      <c r="K13999" s="40">
        <v>-3901</v>
      </c>
    </row>
    <row r="14000" spans="1:11" x14ac:dyDescent="0.35">
      <c r="A14000">
        <v>35000</v>
      </c>
      <c r="B14000" t="s">
        <v>65</v>
      </c>
      <c r="C14000" s="70">
        <v>-197064.72</v>
      </c>
      <c r="D14000" s="70">
        <v>-63390.66</v>
      </c>
      <c r="E14000" s="71">
        <v>44773</v>
      </c>
      <c r="F14000" t="s">
        <v>8607</v>
      </c>
      <c r="G14000" t="s">
        <v>2343</v>
      </c>
      <c r="H14000" t="s">
        <v>8602</v>
      </c>
      <c r="J14000" s="40">
        <v>0</v>
      </c>
      <c r="K14000" s="40">
        <v>1017.56</v>
      </c>
    </row>
    <row r="14001" spans="1:11" x14ac:dyDescent="0.35">
      <c r="A14001">
        <v>35000</v>
      </c>
      <c r="B14001" t="s">
        <v>65</v>
      </c>
      <c r="C14001" s="70">
        <v>-197064.72</v>
      </c>
      <c r="D14001" s="70">
        <v>-63390.66</v>
      </c>
      <c r="E14001" s="71">
        <v>44773</v>
      </c>
      <c r="F14001" t="s">
        <v>8606</v>
      </c>
      <c r="G14001" t="s">
        <v>2343</v>
      </c>
      <c r="H14001" t="s">
        <v>8604</v>
      </c>
      <c r="J14001" s="40">
        <v>0</v>
      </c>
      <c r="K14001" s="40">
        <v>4798.12</v>
      </c>
    </row>
    <row r="14002" spans="1:11" x14ac:dyDescent="0.35">
      <c r="A14002">
        <v>35000</v>
      </c>
      <c r="B14002" t="s">
        <v>65</v>
      </c>
      <c r="C14002" s="70">
        <v>-197064.72</v>
      </c>
      <c r="D14002" s="70">
        <v>-63390.66</v>
      </c>
      <c r="E14002" s="71">
        <v>44773</v>
      </c>
      <c r="F14002" t="s">
        <v>10872</v>
      </c>
      <c r="G14002" t="s">
        <v>2343</v>
      </c>
      <c r="H14002" t="s">
        <v>10864</v>
      </c>
      <c r="I14002" t="s">
        <v>10864</v>
      </c>
      <c r="J14002" s="40">
        <v>0</v>
      </c>
      <c r="K14002" s="40">
        <v>2906.13</v>
      </c>
    </row>
    <row r="14003" spans="1:11" x14ac:dyDescent="0.35">
      <c r="A14003">
        <v>35000</v>
      </c>
      <c r="B14003" t="s">
        <v>65</v>
      </c>
      <c r="C14003" s="70">
        <v>-197064.72</v>
      </c>
      <c r="D14003" s="70">
        <v>-63390.66</v>
      </c>
      <c r="E14003" s="71">
        <v>44773</v>
      </c>
      <c r="F14003" t="s">
        <v>11604</v>
      </c>
      <c r="G14003" t="s">
        <v>2343</v>
      </c>
      <c r="H14003" t="s">
        <v>8101</v>
      </c>
      <c r="I14003" t="s">
        <v>11602</v>
      </c>
      <c r="J14003" s="40">
        <v>0</v>
      </c>
      <c r="K14003" s="40">
        <v>2906.13</v>
      </c>
    </row>
    <row r="14004" spans="1:11" x14ac:dyDescent="0.35">
      <c r="A14004">
        <v>35000</v>
      </c>
      <c r="B14004" t="s">
        <v>65</v>
      </c>
      <c r="C14004" s="70">
        <v>-197064.72</v>
      </c>
      <c r="D14004" s="70">
        <v>-63390.66</v>
      </c>
      <c r="E14004" s="71">
        <v>44773</v>
      </c>
      <c r="F14004" t="s">
        <v>9620</v>
      </c>
      <c r="G14004" t="s">
        <v>2343</v>
      </c>
      <c r="H14004" t="s">
        <v>9551</v>
      </c>
      <c r="I14004" t="s">
        <v>9551</v>
      </c>
      <c r="J14004" s="40">
        <v>0</v>
      </c>
      <c r="K14004" s="40">
        <v>4722.71</v>
      </c>
    </row>
    <row r="14005" spans="1:11" x14ac:dyDescent="0.35">
      <c r="A14005">
        <v>35000</v>
      </c>
      <c r="B14005" t="s">
        <v>65</v>
      </c>
      <c r="C14005" s="70">
        <v>-197064.72</v>
      </c>
      <c r="D14005" s="70">
        <v>-63390.66</v>
      </c>
      <c r="E14005" s="71">
        <v>44773</v>
      </c>
      <c r="F14005" t="s">
        <v>12857</v>
      </c>
      <c r="G14005" t="s">
        <v>2343</v>
      </c>
      <c r="H14005" t="s">
        <v>12852</v>
      </c>
      <c r="J14005" s="40">
        <v>0</v>
      </c>
      <c r="K14005" s="40">
        <v>5045.38</v>
      </c>
    </row>
    <row r="14006" spans="1:11" x14ac:dyDescent="0.35">
      <c r="A14006">
        <v>35000</v>
      </c>
      <c r="B14006" t="s">
        <v>65</v>
      </c>
      <c r="C14006" s="70">
        <v>-197064.72</v>
      </c>
      <c r="D14006" s="70">
        <v>-63390.66</v>
      </c>
      <c r="E14006" s="71">
        <v>44773</v>
      </c>
      <c r="F14006" t="s">
        <v>10334</v>
      </c>
      <c r="G14006" t="s">
        <v>2343</v>
      </c>
      <c r="H14006" t="s">
        <v>10310</v>
      </c>
      <c r="J14006" s="40">
        <v>0</v>
      </c>
      <c r="K14006" s="40">
        <v>5979.66</v>
      </c>
    </row>
    <row r="14007" spans="1:11" x14ac:dyDescent="0.35">
      <c r="A14007">
        <v>35000</v>
      </c>
      <c r="B14007" t="s">
        <v>65</v>
      </c>
      <c r="C14007" s="70">
        <v>-197064.72</v>
      </c>
      <c r="D14007" s="70">
        <v>-63390.66</v>
      </c>
      <c r="E14007" s="71">
        <v>44773</v>
      </c>
      <c r="F14007" t="s">
        <v>14459</v>
      </c>
      <c r="G14007" t="s">
        <v>2343</v>
      </c>
      <c r="H14007" t="s">
        <v>14451</v>
      </c>
      <c r="I14007" t="s">
        <v>14451</v>
      </c>
      <c r="J14007" s="40">
        <v>0</v>
      </c>
      <c r="K14007" s="40">
        <v>797.87</v>
      </c>
    </row>
    <row r="14008" spans="1:11" x14ac:dyDescent="0.35">
      <c r="A14008">
        <v>35000</v>
      </c>
      <c r="B14008" t="s">
        <v>65</v>
      </c>
      <c r="C14008" s="70">
        <v>-197064.72</v>
      </c>
      <c r="D14008" s="70">
        <v>-63390.66</v>
      </c>
      <c r="E14008" s="71">
        <v>44773</v>
      </c>
      <c r="F14008" t="s">
        <v>14458</v>
      </c>
      <c r="G14008" t="s">
        <v>2343</v>
      </c>
      <c r="H14008" t="s">
        <v>14449</v>
      </c>
      <c r="J14008" s="40">
        <v>0</v>
      </c>
      <c r="K14008" s="40">
        <v>797.87</v>
      </c>
    </row>
    <row r="14009" spans="1:11" x14ac:dyDescent="0.35">
      <c r="A14009">
        <v>35000</v>
      </c>
      <c r="B14009" t="s">
        <v>65</v>
      </c>
      <c r="C14009" s="70">
        <v>-197064.72</v>
      </c>
      <c r="D14009" s="70">
        <v>-63390.66</v>
      </c>
      <c r="E14009" s="71">
        <v>44773</v>
      </c>
      <c r="F14009" t="s">
        <v>14457</v>
      </c>
      <c r="G14009" t="s">
        <v>2343</v>
      </c>
      <c r="H14009" t="s">
        <v>14447</v>
      </c>
      <c r="I14009" t="s">
        <v>14447</v>
      </c>
      <c r="J14009" s="40">
        <v>0</v>
      </c>
      <c r="K14009" s="40">
        <v>797.87</v>
      </c>
    </row>
    <row r="14010" spans="1:11" x14ac:dyDescent="0.35">
      <c r="A14010">
        <v>35000</v>
      </c>
      <c r="B14010" t="s">
        <v>65</v>
      </c>
      <c r="C14010" s="70">
        <v>-197064.72</v>
      </c>
      <c r="D14010" s="70">
        <v>-63390.66</v>
      </c>
      <c r="E14010" s="71">
        <v>44773</v>
      </c>
      <c r="F14010" t="s">
        <v>14465</v>
      </c>
      <c r="G14010" t="s">
        <v>2343</v>
      </c>
      <c r="H14010" t="s">
        <v>14463</v>
      </c>
      <c r="J14010" s="40">
        <v>0</v>
      </c>
      <c r="K14010" s="40">
        <v>651.21</v>
      </c>
    </row>
    <row r="14011" spans="1:11" x14ac:dyDescent="0.35">
      <c r="A14011">
        <v>35000</v>
      </c>
      <c r="B14011" t="s">
        <v>65</v>
      </c>
      <c r="C14011" s="70">
        <v>-197064.72</v>
      </c>
      <c r="D14011" s="70">
        <v>-63390.66</v>
      </c>
      <c r="E14011" s="71">
        <v>44773</v>
      </c>
      <c r="F14011" t="s">
        <v>14456</v>
      </c>
      <c r="G14011" t="s">
        <v>2343</v>
      </c>
      <c r="H14011" t="s">
        <v>14445</v>
      </c>
      <c r="J14011" s="40">
        <v>0</v>
      </c>
      <c r="K14011" s="40">
        <v>1196.81</v>
      </c>
    </row>
    <row r="14012" spans="1:11" x14ac:dyDescent="0.35">
      <c r="A14012">
        <v>35000</v>
      </c>
      <c r="B14012" t="s">
        <v>65</v>
      </c>
      <c r="C14012" s="70">
        <v>-197064.72</v>
      </c>
      <c r="D14012" s="70">
        <v>-63390.66</v>
      </c>
      <c r="E14012" s="71">
        <v>44773</v>
      </c>
      <c r="F14012" t="s">
        <v>14455</v>
      </c>
      <c r="G14012" t="s">
        <v>2343</v>
      </c>
      <c r="H14012" t="s">
        <v>14443</v>
      </c>
      <c r="J14012" s="40">
        <v>0</v>
      </c>
      <c r="K14012" s="40">
        <v>797.87</v>
      </c>
    </row>
    <row r="14013" spans="1:11" x14ac:dyDescent="0.35">
      <c r="A14013">
        <v>35000</v>
      </c>
      <c r="B14013" t="s">
        <v>65</v>
      </c>
      <c r="C14013" s="70">
        <v>-197064.72</v>
      </c>
      <c r="D14013" s="70">
        <v>-63390.66</v>
      </c>
      <c r="E14013" s="71">
        <v>44773</v>
      </c>
      <c r="F14013" t="s">
        <v>14454</v>
      </c>
      <c r="G14013" t="s">
        <v>2343</v>
      </c>
      <c r="H14013" t="s">
        <v>14441</v>
      </c>
      <c r="J14013" s="40">
        <v>0</v>
      </c>
      <c r="K14013" s="40">
        <v>797.87</v>
      </c>
    </row>
    <row r="14014" spans="1:11" x14ac:dyDescent="0.35">
      <c r="A14014">
        <v>35000</v>
      </c>
      <c r="B14014" t="s">
        <v>65</v>
      </c>
      <c r="C14014" s="70">
        <v>-197064.72</v>
      </c>
      <c r="D14014" s="70">
        <v>-63390.66</v>
      </c>
      <c r="E14014" s="71">
        <v>44773</v>
      </c>
      <c r="F14014" t="s">
        <v>14453</v>
      </c>
      <c r="G14014" t="s">
        <v>2343</v>
      </c>
      <c r="H14014" t="s">
        <v>14439</v>
      </c>
      <c r="J14014" s="40">
        <v>0</v>
      </c>
      <c r="K14014" s="40">
        <v>797.87</v>
      </c>
    </row>
    <row r="14015" spans="1:11" x14ac:dyDescent="0.35">
      <c r="A14015">
        <v>35000</v>
      </c>
      <c r="B14015" t="s">
        <v>65</v>
      </c>
      <c r="C14015" s="70">
        <v>-197064.72</v>
      </c>
      <c r="D14015" s="70">
        <v>-63390.66</v>
      </c>
      <c r="E14015" s="71">
        <v>44773</v>
      </c>
      <c r="F14015" t="s">
        <v>2545</v>
      </c>
      <c r="G14015" t="s">
        <v>1912</v>
      </c>
      <c r="J14015" s="40">
        <v>0</v>
      </c>
      <c r="K14015" s="40">
        <v>11500</v>
      </c>
    </row>
    <row r="14016" spans="1:11" x14ac:dyDescent="0.35">
      <c r="A14016">
        <v>35000</v>
      </c>
      <c r="B14016" t="s">
        <v>65</v>
      </c>
      <c r="C14016" s="70">
        <v>-197064.72</v>
      </c>
      <c r="D14016" s="70">
        <v>-63390.66</v>
      </c>
      <c r="E14016" s="71">
        <v>44773</v>
      </c>
      <c r="F14016" t="s">
        <v>5291</v>
      </c>
      <c r="G14016" t="s">
        <v>2247</v>
      </c>
      <c r="J14016" s="40">
        <v>0</v>
      </c>
      <c r="K14016" s="40">
        <v>2145.91</v>
      </c>
    </row>
    <row r="14017" spans="1:11" x14ac:dyDescent="0.35">
      <c r="A14017">
        <v>35000</v>
      </c>
      <c r="B14017" t="s">
        <v>65</v>
      </c>
      <c r="C14017" s="70">
        <v>-197064.72</v>
      </c>
      <c r="D14017" s="70">
        <v>-63390.66</v>
      </c>
      <c r="E14017" s="71">
        <v>44773</v>
      </c>
      <c r="F14017" t="s">
        <v>8605</v>
      </c>
      <c r="G14017" t="s">
        <v>2343</v>
      </c>
      <c r="H14017" t="s">
        <v>8604</v>
      </c>
      <c r="J14017" s="40">
        <v>0</v>
      </c>
      <c r="K14017" s="40">
        <v>-4798.12</v>
      </c>
    </row>
    <row r="14018" spans="1:11" x14ac:dyDescent="0.35">
      <c r="A14018">
        <v>35000</v>
      </c>
      <c r="B14018" t="s">
        <v>65</v>
      </c>
      <c r="C14018" s="70">
        <v>-197064.72</v>
      </c>
      <c r="D14018" s="70">
        <v>-63390.66</v>
      </c>
      <c r="E14018" s="71">
        <v>44773</v>
      </c>
      <c r="F14018" t="s">
        <v>11446</v>
      </c>
      <c r="G14018" t="s">
        <v>2343</v>
      </c>
      <c r="H14018" t="s">
        <v>11168</v>
      </c>
      <c r="I14018" t="s">
        <v>11168</v>
      </c>
      <c r="J14018" s="40">
        <v>0</v>
      </c>
      <c r="K14018" s="40">
        <v>616.01</v>
      </c>
    </row>
    <row r="14019" spans="1:11" x14ac:dyDescent="0.35">
      <c r="A14019">
        <v>35000</v>
      </c>
      <c r="B14019" t="s">
        <v>65</v>
      </c>
      <c r="C14019" s="70">
        <v>-197064.72</v>
      </c>
      <c r="D14019" s="70">
        <v>-63390.66</v>
      </c>
      <c r="E14019" s="71">
        <v>44774</v>
      </c>
      <c r="F14019" t="s">
        <v>8694</v>
      </c>
      <c r="G14019" t="s">
        <v>2343</v>
      </c>
      <c r="H14019" t="s">
        <v>8692</v>
      </c>
      <c r="J14019" s="40">
        <v>0</v>
      </c>
      <c r="K14019" s="40">
        <v>4433.7700000000004</v>
      </c>
    </row>
    <row r="14020" spans="1:11" x14ac:dyDescent="0.35">
      <c r="A14020">
        <v>35000</v>
      </c>
      <c r="B14020" t="s">
        <v>65</v>
      </c>
      <c r="C14020" s="70">
        <v>-197064.72</v>
      </c>
      <c r="D14020" s="70">
        <v>-63390.66</v>
      </c>
      <c r="E14020" s="71">
        <v>44774</v>
      </c>
      <c r="F14020" t="s">
        <v>10865</v>
      </c>
      <c r="G14020" t="s">
        <v>2343</v>
      </c>
      <c r="H14020" t="s">
        <v>10864</v>
      </c>
      <c r="I14020" t="s">
        <v>10864</v>
      </c>
      <c r="J14020" s="40">
        <v>0</v>
      </c>
      <c r="K14020" s="40">
        <v>-2906.13</v>
      </c>
    </row>
    <row r="14021" spans="1:11" x14ac:dyDescent="0.35">
      <c r="A14021">
        <v>35000</v>
      </c>
      <c r="B14021" t="s">
        <v>65</v>
      </c>
      <c r="C14021" s="70">
        <v>-197064.72</v>
      </c>
      <c r="D14021" s="70">
        <v>-63390.66</v>
      </c>
      <c r="E14021" s="71">
        <v>44774</v>
      </c>
      <c r="F14021" t="s">
        <v>11603</v>
      </c>
      <c r="G14021" t="s">
        <v>2343</v>
      </c>
      <c r="H14021" t="s">
        <v>8101</v>
      </c>
      <c r="I14021" t="s">
        <v>11602</v>
      </c>
      <c r="J14021" s="40">
        <v>0</v>
      </c>
      <c r="K14021" s="40">
        <v>-2906.13</v>
      </c>
    </row>
    <row r="14022" spans="1:11" x14ac:dyDescent="0.35">
      <c r="A14022">
        <v>35000</v>
      </c>
      <c r="B14022" t="s">
        <v>65</v>
      </c>
      <c r="C14022" s="70">
        <v>-197064.72</v>
      </c>
      <c r="D14022" s="70">
        <v>-63390.66</v>
      </c>
      <c r="E14022" s="71">
        <v>44774</v>
      </c>
      <c r="F14022" t="s">
        <v>8693</v>
      </c>
      <c r="G14022" t="s">
        <v>2343</v>
      </c>
      <c r="H14022" t="s">
        <v>8692</v>
      </c>
      <c r="J14022" s="40">
        <v>0</v>
      </c>
      <c r="K14022" s="40">
        <v>-4433.7700000000004</v>
      </c>
    </row>
    <row r="14023" spans="1:11" x14ac:dyDescent="0.35">
      <c r="A14023">
        <v>35000</v>
      </c>
      <c r="B14023" t="s">
        <v>65</v>
      </c>
      <c r="C14023" s="70">
        <v>-197064.72</v>
      </c>
      <c r="D14023" s="70">
        <v>-63390.66</v>
      </c>
      <c r="E14023" s="71">
        <v>44774</v>
      </c>
      <c r="F14023" t="s">
        <v>11445</v>
      </c>
      <c r="G14023" t="s">
        <v>2343</v>
      </c>
      <c r="H14023" t="s">
        <v>11168</v>
      </c>
      <c r="I14023" t="s">
        <v>11168</v>
      </c>
      <c r="J14023" s="40">
        <v>0</v>
      </c>
      <c r="K14023" s="40">
        <v>-616.01</v>
      </c>
    </row>
    <row r="14024" spans="1:11" x14ac:dyDescent="0.35">
      <c r="A14024">
        <v>35000</v>
      </c>
      <c r="B14024" t="s">
        <v>65</v>
      </c>
      <c r="C14024" s="70">
        <v>-197064.72</v>
      </c>
      <c r="D14024" s="70">
        <v>-63390.66</v>
      </c>
      <c r="E14024" s="71">
        <v>44774</v>
      </c>
      <c r="F14024" t="s">
        <v>11444</v>
      </c>
      <c r="G14024" t="s">
        <v>2343</v>
      </c>
      <c r="H14024" t="s">
        <v>11293</v>
      </c>
      <c r="J14024" s="40">
        <v>0</v>
      </c>
      <c r="K14024" s="40">
        <v>1072.77</v>
      </c>
    </row>
    <row r="14025" spans="1:11" x14ac:dyDescent="0.35">
      <c r="A14025">
        <v>35000</v>
      </c>
      <c r="B14025" t="s">
        <v>65</v>
      </c>
      <c r="C14025" s="70">
        <v>-197064.72</v>
      </c>
      <c r="D14025" s="70">
        <v>-63390.66</v>
      </c>
      <c r="E14025" s="71">
        <v>44774</v>
      </c>
      <c r="F14025" t="s">
        <v>7974</v>
      </c>
      <c r="G14025" t="s">
        <v>2343</v>
      </c>
      <c r="H14025" t="s">
        <v>7973</v>
      </c>
      <c r="J14025" s="40">
        <v>0</v>
      </c>
      <c r="K14025" s="40">
        <v>-8736.11</v>
      </c>
    </row>
    <row r="14026" spans="1:11" x14ac:dyDescent="0.35">
      <c r="A14026">
        <v>35000</v>
      </c>
      <c r="B14026" t="s">
        <v>65</v>
      </c>
      <c r="C14026" s="70">
        <v>-197064.72</v>
      </c>
      <c r="D14026" s="70">
        <v>-63390.66</v>
      </c>
      <c r="E14026" s="71">
        <v>44774</v>
      </c>
      <c r="F14026" t="s">
        <v>11273</v>
      </c>
      <c r="G14026" t="s">
        <v>2343</v>
      </c>
      <c r="H14026" t="s">
        <v>11272</v>
      </c>
      <c r="J14026" s="40">
        <v>0</v>
      </c>
      <c r="K14026" s="40">
        <v>-1307</v>
      </c>
    </row>
    <row r="14027" spans="1:11" x14ac:dyDescent="0.35">
      <c r="A14027">
        <v>35000</v>
      </c>
      <c r="B14027" t="s">
        <v>65</v>
      </c>
      <c r="C14027" s="70">
        <v>-197064.72</v>
      </c>
      <c r="D14027" s="70">
        <v>-63390.66</v>
      </c>
      <c r="E14027" s="71">
        <v>44774</v>
      </c>
      <c r="F14027" t="s">
        <v>3387</v>
      </c>
      <c r="G14027" t="s">
        <v>1907</v>
      </c>
      <c r="H14027" t="s">
        <v>3386</v>
      </c>
      <c r="I14027" t="s">
        <v>3385</v>
      </c>
      <c r="J14027" s="40">
        <v>0</v>
      </c>
      <c r="K14027" s="40">
        <v>31.49</v>
      </c>
    </row>
    <row r="14028" spans="1:11" x14ac:dyDescent="0.35">
      <c r="A14028">
        <v>35000</v>
      </c>
      <c r="B14028" t="s">
        <v>65</v>
      </c>
      <c r="C14028" s="70">
        <v>-197064.72</v>
      </c>
      <c r="D14028" s="70">
        <v>-63390.66</v>
      </c>
      <c r="E14028" s="71">
        <v>44774</v>
      </c>
      <c r="F14028" t="s">
        <v>11440</v>
      </c>
      <c r="G14028" t="s">
        <v>1912</v>
      </c>
      <c r="J14028" s="40">
        <v>0</v>
      </c>
      <c r="K14028" s="40">
        <v>-4257.26</v>
      </c>
    </row>
    <row r="14029" spans="1:11" x14ac:dyDescent="0.35">
      <c r="A14029">
        <v>35000</v>
      </c>
      <c r="B14029" t="s">
        <v>65</v>
      </c>
      <c r="C14029" s="70">
        <v>-197064.72</v>
      </c>
      <c r="D14029" s="70">
        <v>-63390.66</v>
      </c>
      <c r="E14029" s="71">
        <v>44774</v>
      </c>
      <c r="F14029" t="s">
        <v>11439</v>
      </c>
      <c r="G14029" t="s">
        <v>1912</v>
      </c>
      <c r="J14029" s="40">
        <v>0</v>
      </c>
      <c r="K14029" s="40">
        <v>-4825.17</v>
      </c>
    </row>
    <row r="14030" spans="1:11" x14ac:dyDescent="0.35">
      <c r="A14030">
        <v>35000</v>
      </c>
      <c r="B14030" t="s">
        <v>65</v>
      </c>
      <c r="C14030" s="70">
        <v>-197064.72</v>
      </c>
      <c r="D14030" s="70">
        <v>-63390.66</v>
      </c>
      <c r="E14030" s="71">
        <v>44774</v>
      </c>
      <c r="F14030" t="s">
        <v>9600</v>
      </c>
      <c r="G14030" t="s">
        <v>2343</v>
      </c>
      <c r="H14030" t="s">
        <v>9599</v>
      </c>
      <c r="J14030" s="40">
        <v>0</v>
      </c>
      <c r="K14030" s="40">
        <v>-4242.76</v>
      </c>
    </row>
    <row r="14031" spans="1:11" x14ac:dyDescent="0.35">
      <c r="A14031">
        <v>35000</v>
      </c>
      <c r="B14031" t="s">
        <v>65</v>
      </c>
      <c r="C14031" s="70">
        <v>-197064.72</v>
      </c>
      <c r="D14031" s="70">
        <v>-63390.66</v>
      </c>
      <c r="E14031" s="71">
        <v>44774</v>
      </c>
      <c r="F14031" t="s">
        <v>8102</v>
      </c>
      <c r="G14031" t="s">
        <v>2343</v>
      </c>
      <c r="H14031" t="s">
        <v>8101</v>
      </c>
      <c r="J14031" s="40">
        <v>0</v>
      </c>
      <c r="K14031" s="40">
        <v>-343.96</v>
      </c>
    </row>
    <row r="14032" spans="1:11" x14ac:dyDescent="0.35">
      <c r="A14032">
        <v>35000</v>
      </c>
      <c r="B14032" t="s">
        <v>65</v>
      </c>
      <c r="C14032" s="70">
        <v>-197064.72</v>
      </c>
      <c r="D14032" s="70">
        <v>-63390.66</v>
      </c>
      <c r="E14032" s="71">
        <v>44774</v>
      </c>
      <c r="F14032" t="s">
        <v>9598</v>
      </c>
      <c r="G14032" t="s">
        <v>2343</v>
      </c>
      <c r="H14032" t="s">
        <v>9597</v>
      </c>
      <c r="J14032" s="40">
        <v>0</v>
      </c>
      <c r="K14032" s="40">
        <v>-4112.6000000000004</v>
      </c>
    </row>
    <row r="14033" spans="1:11" x14ac:dyDescent="0.35">
      <c r="A14033">
        <v>35000</v>
      </c>
      <c r="B14033" t="s">
        <v>65</v>
      </c>
      <c r="C14033" s="70">
        <v>-197064.72</v>
      </c>
      <c r="D14033" s="70">
        <v>-63390.66</v>
      </c>
      <c r="E14033" s="71">
        <v>44774</v>
      </c>
      <c r="F14033" t="s">
        <v>11435</v>
      </c>
      <c r="G14033" t="s">
        <v>2343</v>
      </c>
      <c r="H14033" t="s">
        <v>8101</v>
      </c>
      <c r="J14033" s="40">
        <v>0</v>
      </c>
      <c r="K14033" s="40">
        <v>-628.74</v>
      </c>
    </row>
    <row r="14034" spans="1:11" x14ac:dyDescent="0.35">
      <c r="A14034">
        <v>35000</v>
      </c>
      <c r="B14034" t="s">
        <v>65</v>
      </c>
      <c r="C14034" s="70">
        <v>-197064.72</v>
      </c>
      <c r="D14034" s="70">
        <v>-63390.66</v>
      </c>
      <c r="E14034" s="71">
        <v>44774</v>
      </c>
      <c r="F14034" t="s">
        <v>11434</v>
      </c>
      <c r="G14034" t="s">
        <v>2343</v>
      </c>
      <c r="H14034" t="s">
        <v>11433</v>
      </c>
      <c r="J14034" s="40">
        <v>0</v>
      </c>
      <c r="K14034" s="40">
        <v>-765.74</v>
      </c>
    </row>
    <row r="14035" spans="1:11" x14ac:dyDescent="0.35">
      <c r="A14035">
        <v>35000</v>
      </c>
      <c r="B14035" t="s">
        <v>65</v>
      </c>
      <c r="C14035" s="70">
        <v>-197064.72</v>
      </c>
      <c r="D14035" s="70">
        <v>-63390.66</v>
      </c>
      <c r="E14035" s="71">
        <v>44774</v>
      </c>
      <c r="F14035" t="s">
        <v>8603</v>
      </c>
      <c r="G14035" t="s">
        <v>2343</v>
      </c>
      <c r="H14035" t="s">
        <v>8602</v>
      </c>
      <c r="J14035" s="40">
        <v>0</v>
      </c>
      <c r="K14035" s="40">
        <v>-1017.56</v>
      </c>
    </row>
    <row r="14036" spans="1:11" x14ac:dyDescent="0.35">
      <c r="A14036">
        <v>35000</v>
      </c>
      <c r="B14036" t="s">
        <v>65</v>
      </c>
      <c r="C14036" s="70">
        <v>-197064.72</v>
      </c>
      <c r="D14036" s="70">
        <v>-63390.66</v>
      </c>
      <c r="E14036" s="71">
        <v>44774</v>
      </c>
      <c r="F14036" t="s">
        <v>12853</v>
      </c>
      <c r="G14036" t="s">
        <v>2343</v>
      </c>
      <c r="H14036" t="s">
        <v>12852</v>
      </c>
      <c r="J14036" s="40">
        <v>0</v>
      </c>
      <c r="K14036" s="40">
        <v>-5045.38</v>
      </c>
    </row>
    <row r="14037" spans="1:11" x14ac:dyDescent="0.35">
      <c r="A14037">
        <v>35000</v>
      </c>
      <c r="B14037" t="s">
        <v>65</v>
      </c>
      <c r="C14037" s="70">
        <v>-197064.72</v>
      </c>
      <c r="D14037" s="70">
        <v>-63390.66</v>
      </c>
      <c r="E14037" s="71">
        <v>44774</v>
      </c>
      <c r="F14037" t="s">
        <v>10311</v>
      </c>
      <c r="G14037" t="s">
        <v>2343</v>
      </c>
      <c r="H14037" t="s">
        <v>10310</v>
      </c>
      <c r="J14037" s="40">
        <v>0</v>
      </c>
      <c r="K14037" s="40">
        <v>-5979.66</v>
      </c>
    </row>
    <row r="14038" spans="1:11" x14ac:dyDescent="0.35">
      <c r="A14038">
        <v>35000</v>
      </c>
      <c r="B14038" t="s">
        <v>65</v>
      </c>
      <c r="C14038" s="70">
        <v>-197064.72</v>
      </c>
      <c r="D14038" s="70">
        <v>-63390.66</v>
      </c>
      <c r="E14038" s="71">
        <v>44774</v>
      </c>
      <c r="F14038" t="s">
        <v>14452</v>
      </c>
      <c r="G14038" t="s">
        <v>2343</v>
      </c>
      <c r="H14038" t="s">
        <v>14451</v>
      </c>
      <c r="I14038" t="s">
        <v>14451</v>
      </c>
      <c r="J14038" s="40">
        <v>0</v>
      </c>
      <c r="K14038" s="40">
        <v>-797.87</v>
      </c>
    </row>
    <row r="14039" spans="1:11" x14ac:dyDescent="0.35">
      <c r="A14039">
        <v>35000</v>
      </c>
      <c r="B14039" t="s">
        <v>65</v>
      </c>
      <c r="C14039" s="70">
        <v>-197064.72</v>
      </c>
      <c r="D14039" s="70">
        <v>-63390.66</v>
      </c>
      <c r="E14039" s="71">
        <v>44774</v>
      </c>
      <c r="F14039" t="s">
        <v>14450</v>
      </c>
      <c r="G14039" t="s">
        <v>2343</v>
      </c>
      <c r="H14039" t="s">
        <v>14449</v>
      </c>
      <c r="J14039" s="40">
        <v>0</v>
      </c>
      <c r="K14039" s="40">
        <v>-797.87</v>
      </c>
    </row>
    <row r="14040" spans="1:11" x14ac:dyDescent="0.35">
      <c r="A14040">
        <v>35000</v>
      </c>
      <c r="B14040" t="s">
        <v>65</v>
      </c>
      <c r="C14040" s="70">
        <v>-197064.72</v>
      </c>
      <c r="D14040" s="70">
        <v>-63390.66</v>
      </c>
      <c r="E14040" s="71">
        <v>44774</v>
      </c>
      <c r="F14040" t="s">
        <v>14448</v>
      </c>
      <c r="G14040" t="s">
        <v>2343</v>
      </c>
      <c r="H14040" t="s">
        <v>14447</v>
      </c>
      <c r="I14040" t="s">
        <v>14447</v>
      </c>
      <c r="J14040" s="40">
        <v>0</v>
      </c>
      <c r="K14040" s="40">
        <v>-797.87</v>
      </c>
    </row>
    <row r="14041" spans="1:11" x14ac:dyDescent="0.35">
      <c r="A14041">
        <v>35000</v>
      </c>
      <c r="B14041" t="s">
        <v>65</v>
      </c>
      <c r="C14041" s="70">
        <v>-197064.72</v>
      </c>
      <c r="D14041" s="70">
        <v>-63390.66</v>
      </c>
      <c r="E14041" s="71">
        <v>44774</v>
      </c>
      <c r="F14041" t="s">
        <v>14464</v>
      </c>
      <c r="G14041" t="s">
        <v>2343</v>
      </c>
      <c r="H14041" t="s">
        <v>14463</v>
      </c>
      <c r="J14041" s="40">
        <v>0</v>
      </c>
      <c r="K14041" s="40">
        <v>-651.21</v>
      </c>
    </row>
    <row r="14042" spans="1:11" x14ac:dyDescent="0.35">
      <c r="A14042">
        <v>35000</v>
      </c>
      <c r="B14042" t="s">
        <v>65</v>
      </c>
      <c r="C14042" s="70">
        <v>-197064.72</v>
      </c>
      <c r="D14042" s="70">
        <v>-63390.66</v>
      </c>
      <c r="E14042" s="71">
        <v>44774</v>
      </c>
      <c r="F14042" t="s">
        <v>14446</v>
      </c>
      <c r="G14042" t="s">
        <v>2343</v>
      </c>
      <c r="H14042" t="s">
        <v>14445</v>
      </c>
      <c r="J14042" s="40">
        <v>0</v>
      </c>
      <c r="K14042" s="40">
        <v>-1196.81</v>
      </c>
    </row>
    <row r="14043" spans="1:11" x14ac:dyDescent="0.35">
      <c r="A14043">
        <v>35000</v>
      </c>
      <c r="B14043" t="s">
        <v>65</v>
      </c>
      <c r="C14043" s="70">
        <v>-197064.72</v>
      </c>
      <c r="D14043" s="70">
        <v>-63390.66</v>
      </c>
      <c r="E14043" s="71">
        <v>44774</v>
      </c>
      <c r="F14043" t="s">
        <v>14444</v>
      </c>
      <c r="G14043" t="s">
        <v>2343</v>
      </c>
      <c r="H14043" t="s">
        <v>14443</v>
      </c>
      <c r="J14043" s="40">
        <v>0</v>
      </c>
      <c r="K14043" s="40">
        <v>-797.87</v>
      </c>
    </row>
    <row r="14044" spans="1:11" x14ac:dyDescent="0.35">
      <c r="A14044">
        <v>35000</v>
      </c>
      <c r="B14044" t="s">
        <v>65</v>
      </c>
      <c r="C14044" s="70">
        <v>-197064.72</v>
      </c>
      <c r="D14044" s="70">
        <v>-63390.66</v>
      </c>
      <c r="E14044" s="71">
        <v>44774</v>
      </c>
      <c r="F14044" t="s">
        <v>14442</v>
      </c>
      <c r="G14044" t="s">
        <v>2343</v>
      </c>
      <c r="H14044" t="s">
        <v>14441</v>
      </c>
      <c r="J14044" s="40">
        <v>0</v>
      </c>
      <c r="K14044" s="40">
        <v>-797.87</v>
      </c>
    </row>
    <row r="14045" spans="1:11" x14ac:dyDescent="0.35">
      <c r="A14045">
        <v>35000</v>
      </c>
      <c r="B14045" t="s">
        <v>65</v>
      </c>
      <c r="C14045" s="70">
        <v>-197064.72</v>
      </c>
      <c r="D14045" s="70">
        <v>-63390.66</v>
      </c>
      <c r="E14045" s="71">
        <v>44774</v>
      </c>
      <c r="F14045" t="s">
        <v>14440</v>
      </c>
      <c r="G14045" t="s">
        <v>2343</v>
      </c>
      <c r="H14045" t="s">
        <v>14439</v>
      </c>
      <c r="J14045" s="40">
        <v>0</v>
      </c>
      <c r="K14045" s="40">
        <v>-797.87</v>
      </c>
    </row>
    <row r="14046" spans="1:11" x14ac:dyDescent="0.35">
      <c r="A14046">
        <v>35000</v>
      </c>
      <c r="B14046" t="s">
        <v>65</v>
      </c>
      <c r="C14046" s="70">
        <v>-197064.72</v>
      </c>
      <c r="D14046" s="70">
        <v>-63390.66</v>
      </c>
      <c r="E14046" s="71">
        <v>44774</v>
      </c>
      <c r="F14046" t="s">
        <v>2538</v>
      </c>
      <c r="G14046" t="s">
        <v>1912</v>
      </c>
      <c r="J14046" s="40">
        <v>0</v>
      </c>
      <c r="K14046" s="40">
        <v>-10000</v>
      </c>
    </row>
    <row r="14047" spans="1:11" x14ac:dyDescent="0.35">
      <c r="A14047">
        <v>35000</v>
      </c>
      <c r="B14047" t="s">
        <v>65</v>
      </c>
      <c r="C14047" s="70">
        <v>-197064.72</v>
      </c>
      <c r="D14047" s="70">
        <v>-63390.66</v>
      </c>
      <c r="E14047" s="71">
        <v>44774</v>
      </c>
      <c r="F14047" t="s">
        <v>2537</v>
      </c>
      <c r="G14047" t="s">
        <v>1912</v>
      </c>
      <c r="J14047" s="40">
        <v>0</v>
      </c>
      <c r="K14047" s="40">
        <v>-11500</v>
      </c>
    </row>
    <row r="14048" spans="1:11" x14ac:dyDescent="0.35">
      <c r="A14048">
        <v>35000</v>
      </c>
      <c r="B14048" t="s">
        <v>65</v>
      </c>
      <c r="C14048" s="70">
        <v>-197064.72</v>
      </c>
      <c r="D14048" s="70">
        <v>-63390.66</v>
      </c>
      <c r="E14048" s="71">
        <v>44804</v>
      </c>
      <c r="F14048" t="s">
        <v>10857</v>
      </c>
      <c r="G14048" t="s">
        <v>2343</v>
      </c>
      <c r="H14048" t="s">
        <v>10852</v>
      </c>
      <c r="I14048" t="s">
        <v>10852</v>
      </c>
      <c r="J14048" s="40">
        <v>0</v>
      </c>
      <c r="K14048" s="40">
        <v>3051.83</v>
      </c>
    </row>
    <row r="14049" spans="1:11" x14ac:dyDescent="0.35">
      <c r="A14049">
        <v>35000</v>
      </c>
      <c r="B14049" t="s">
        <v>65</v>
      </c>
      <c r="C14049" s="70">
        <v>-197064.72</v>
      </c>
      <c r="D14049" s="70">
        <v>-63390.66</v>
      </c>
      <c r="E14049" s="71">
        <v>44804</v>
      </c>
      <c r="F14049" t="s">
        <v>13061</v>
      </c>
      <c r="G14049" t="s">
        <v>2343</v>
      </c>
      <c r="H14049" t="s">
        <v>12995</v>
      </c>
      <c r="I14049" t="s">
        <v>12995</v>
      </c>
      <c r="J14049" s="40">
        <v>0</v>
      </c>
      <c r="K14049" s="40">
        <v>11755.58</v>
      </c>
    </row>
    <row r="14050" spans="1:11" x14ac:dyDescent="0.35">
      <c r="A14050">
        <v>35000</v>
      </c>
      <c r="B14050" t="s">
        <v>65</v>
      </c>
      <c r="C14050" s="70">
        <v>-197064.72</v>
      </c>
      <c r="D14050" s="70">
        <v>-63390.66</v>
      </c>
      <c r="E14050" s="71">
        <v>44804</v>
      </c>
      <c r="F14050" t="s">
        <v>13060</v>
      </c>
      <c r="G14050" t="s">
        <v>2343</v>
      </c>
      <c r="H14050" t="s">
        <v>13054</v>
      </c>
      <c r="I14050" t="s">
        <v>13054</v>
      </c>
      <c r="J14050" s="40">
        <v>0</v>
      </c>
      <c r="K14050" s="40">
        <v>5406.57</v>
      </c>
    </row>
    <row r="14051" spans="1:11" x14ac:dyDescent="0.35">
      <c r="A14051">
        <v>35000</v>
      </c>
      <c r="B14051" t="s">
        <v>65</v>
      </c>
      <c r="C14051" s="70">
        <v>-197064.72</v>
      </c>
      <c r="D14051" s="70">
        <v>-63390.66</v>
      </c>
      <c r="E14051" s="71">
        <v>44804</v>
      </c>
      <c r="F14051" t="s">
        <v>11598</v>
      </c>
      <c r="G14051" t="s">
        <v>2343</v>
      </c>
      <c r="H14051" t="s">
        <v>11596</v>
      </c>
      <c r="I14051" t="s">
        <v>11596</v>
      </c>
      <c r="J14051" s="40">
        <v>0</v>
      </c>
      <c r="K14051" s="40">
        <v>3042.29</v>
      </c>
    </row>
    <row r="14052" spans="1:11" x14ac:dyDescent="0.35">
      <c r="A14052">
        <v>35000</v>
      </c>
      <c r="B14052" t="s">
        <v>65</v>
      </c>
      <c r="C14052" s="70">
        <v>-197064.72</v>
      </c>
      <c r="D14052" s="70">
        <v>-63390.66</v>
      </c>
      <c r="E14052" s="71">
        <v>44804</v>
      </c>
      <c r="F14052" t="s">
        <v>8091</v>
      </c>
      <c r="G14052" t="s">
        <v>2343</v>
      </c>
      <c r="H14052" t="s">
        <v>8082</v>
      </c>
      <c r="I14052" t="s">
        <v>8082</v>
      </c>
      <c r="J14052" s="40">
        <v>0</v>
      </c>
      <c r="K14052" s="40">
        <v>329.92</v>
      </c>
    </row>
    <row r="14053" spans="1:11" x14ac:dyDescent="0.35">
      <c r="A14053">
        <v>35000</v>
      </c>
      <c r="B14053" t="s">
        <v>65</v>
      </c>
      <c r="C14053" s="70">
        <v>-197064.72</v>
      </c>
      <c r="D14053" s="70">
        <v>-63390.66</v>
      </c>
      <c r="E14053" s="71">
        <v>44804</v>
      </c>
      <c r="F14053" t="s">
        <v>11265</v>
      </c>
      <c r="G14053" t="s">
        <v>2343</v>
      </c>
      <c r="H14053" t="s">
        <v>11260</v>
      </c>
      <c r="I14053" t="s">
        <v>11260</v>
      </c>
      <c r="J14053" s="40">
        <v>0</v>
      </c>
      <c r="K14053" s="40">
        <v>133</v>
      </c>
    </row>
    <row r="14054" spans="1:11" x14ac:dyDescent="0.35">
      <c r="A14054">
        <v>35000</v>
      </c>
      <c r="B14054" t="s">
        <v>65</v>
      </c>
      <c r="C14054" s="70">
        <v>-197064.72</v>
      </c>
      <c r="D14054" s="70">
        <v>-63390.66</v>
      </c>
      <c r="E14054" s="71">
        <v>44804</v>
      </c>
      <c r="F14054" t="s">
        <v>11264</v>
      </c>
      <c r="G14054" t="s">
        <v>2343</v>
      </c>
      <c r="H14054" t="s">
        <v>11258</v>
      </c>
      <c r="I14054" t="s">
        <v>11258</v>
      </c>
      <c r="J14054" s="40">
        <v>0</v>
      </c>
      <c r="K14054" s="40">
        <v>357</v>
      </c>
    </row>
    <row r="14055" spans="1:11" x14ac:dyDescent="0.35">
      <c r="A14055">
        <v>35000</v>
      </c>
      <c r="B14055" t="s">
        <v>65</v>
      </c>
      <c r="C14055" s="70">
        <v>-197064.72</v>
      </c>
      <c r="D14055" s="70">
        <v>-63390.66</v>
      </c>
      <c r="E14055" s="71">
        <v>44804</v>
      </c>
      <c r="F14055" t="s">
        <v>12848</v>
      </c>
      <c r="G14055" t="s">
        <v>2343</v>
      </c>
      <c r="H14055" t="s">
        <v>12846</v>
      </c>
      <c r="I14055" t="s">
        <v>12846</v>
      </c>
      <c r="J14055" s="40">
        <v>0</v>
      </c>
      <c r="K14055" s="40">
        <v>5097.42</v>
      </c>
    </row>
    <row r="14056" spans="1:11" x14ac:dyDescent="0.35">
      <c r="A14056">
        <v>35000</v>
      </c>
      <c r="B14056" t="s">
        <v>65</v>
      </c>
      <c r="C14056" s="70">
        <v>-197064.72</v>
      </c>
      <c r="D14056" s="70">
        <v>-63390.66</v>
      </c>
      <c r="E14056" s="71">
        <v>44804</v>
      </c>
      <c r="F14056" t="s">
        <v>13059</v>
      </c>
      <c r="G14056" t="s">
        <v>2343</v>
      </c>
      <c r="H14056" t="s">
        <v>13023</v>
      </c>
      <c r="I14056" t="s">
        <v>13023</v>
      </c>
      <c r="J14056" s="40">
        <v>0</v>
      </c>
      <c r="K14056" s="40">
        <v>1624.5</v>
      </c>
    </row>
    <row r="14057" spans="1:11" x14ac:dyDescent="0.35">
      <c r="A14057">
        <v>35000</v>
      </c>
      <c r="B14057" t="s">
        <v>65</v>
      </c>
      <c r="C14057" s="70">
        <v>-197064.72</v>
      </c>
      <c r="D14057" s="70">
        <v>-63390.66</v>
      </c>
      <c r="E14057" s="71">
        <v>44804</v>
      </c>
      <c r="F14057" t="s">
        <v>13058</v>
      </c>
      <c r="G14057" t="s">
        <v>2343</v>
      </c>
      <c r="H14057" t="s">
        <v>13021</v>
      </c>
      <c r="I14057" t="s">
        <v>13021</v>
      </c>
      <c r="J14057" s="40">
        <v>0</v>
      </c>
      <c r="K14057" s="40">
        <v>2108</v>
      </c>
    </row>
    <row r="14058" spans="1:11" x14ac:dyDescent="0.35">
      <c r="A14058">
        <v>35000</v>
      </c>
      <c r="B14058" t="s">
        <v>65</v>
      </c>
      <c r="C14058" s="70">
        <v>-197064.72</v>
      </c>
      <c r="D14058" s="70">
        <v>-63390.66</v>
      </c>
      <c r="E14058" s="71">
        <v>44804</v>
      </c>
      <c r="F14058" t="s">
        <v>8090</v>
      </c>
      <c r="G14058" t="s">
        <v>2343</v>
      </c>
      <c r="H14058" t="s">
        <v>8080</v>
      </c>
      <c r="I14058" t="s">
        <v>8080</v>
      </c>
      <c r="J14058" s="40">
        <v>0</v>
      </c>
      <c r="K14058" s="40">
        <v>321.2</v>
      </c>
    </row>
    <row r="14059" spans="1:11" x14ac:dyDescent="0.35">
      <c r="A14059">
        <v>35000</v>
      </c>
      <c r="B14059" t="s">
        <v>65</v>
      </c>
      <c r="C14059" s="70">
        <v>-197064.72</v>
      </c>
      <c r="D14059" s="70">
        <v>-63390.66</v>
      </c>
      <c r="E14059" s="71">
        <v>44804</v>
      </c>
      <c r="F14059" t="s">
        <v>9581</v>
      </c>
      <c r="G14059" t="s">
        <v>2343</v>
      </c>
      <c r="H14059" t="s">
        <v>9523</v>
      </c>
      <c r="I14059" t="s">
        <v>9523</v>
      </c>
      <c r="J14059" s="40">
        <v>0</v>
      </c>
      <c r="K14059" s="40">
        <v>2674.57</v>
      </c>
    </row>
    <row r="14060" spans="1:11" x14ac:dyDescent="0.35">
      <c r="A14060">
        <v>35000</v>
      </c>
      <c r="B14060" t="s">
        <v>65</v>
      </c>
      <c r="C14060" s="70">
        <v>-197064.72</v>
      </c>
      <c r="D14060" s="70">
        <v>-63390.66</v>
      </c>
      <c r="E14060" s="71">
        <v>44804</v>
      </c>
      <c r="F14060" t="s">
        <v>3384</v>
      </c>
      <c r="G14060" t="s">
        <v>2343</v>
      </c>
      <c r="H14060" t="s">
        <v>3381</v>
      </c>
      <c r="I14060" t="s">
        <v>3381</v>
      </c>
      <c r="J14060" s="40">
        <v>0</v>
      </c>
      <c r="K14060" s="40">
        <v>1273.21</v>
      </c>
    </row>
    <row r="14061" spans="1:11" x14ac:dyDescent="0.35">
      <c r="A14061">
        <v>35000</v>
      </c>
      <c r="B14061" t="s">
        <v>65</v>
      </c>
      <c r="C14061" s="70">
        <v>-197064.72</v>
      </c>
      <c r="D14061" s="70">
        <v>-63390.66</v>
      </c>
      <c r="E14061" s="71">
        <v>44804</v>
      </c>
      <c r="F14061" t="s">
        <v>13057</v>
      </c>
      <c r="G14061" t="s">
        <v>1912</v>
      </c>
      <c r="J14061" s="40">
        <v>0</v>
      </c>
      <c r="K14061" s="40">
        <v>8554.99</v>
      </c>
    </row>
    <row r="14062" spans="1:11" x14ac:dyDescent="0.35">
      <c r="A14062">
        <v>35000</v>
      </c>
      <c r="B14062" t="s">
        <v>65</v>
      </c>
      <c r="C14062" s="70">
        <v>-197064.72</v>
      </c>
      <c r="D14062" s="70">
        <v>-63390.66</v>
      </c>
      <c r="E14062" s="71">
        <v>44804</v>
      </c>
      <c r="F14062" t="s">
        <v>14992</v>
      </c>
      <c r="G14062" t="s">
        <v>1912</v>
      </c>
      <c r="J14062" s="40">
        <v>0</v>
      </c>
      <c r="K14062" s="40">
        <v>1975.46</v>
      </c>
    </row>
    <row r="14063" spans="1:11" x14ac:dyDescent="0.35">
      <c r="A14063">
        <v>35000</v>
      </c>
      <c r="B14063" t="s">
        <v>65</v>
      </c>
      <c r="C14063" s="70">
        <v>-197064.72</v>
      </c>
      <c r="D14063" s="70">
        <v>-63390.66</v>
      </c>
      <c r="E14063" s="71">
        <v>44804</v>
      </c>
      <c r="F14063" t="s">
        <v>16200</v>
      </c>
      <c r="G14063" t="s">
        <v>1912</v>
      </c>
      <c r="J14063" s="40">
        <v>0</v>
      </c>
      <c r="K14063" s="40">
        <v>10552.65</v>
      </c>
    </row>
    <row r="14064" spans="1:11" x14ac:dyDescent="0.35">
      <c r="A14064">
        <v>35000</v>
      </c>
      <c r="B14064" t="s">
        <v>65</v>
      </c>
      <c r="C14064" s="70">
        <v>-197064.72</v>
      </c>
      <c r="D14064" s="70">
        <v>-63390.66</v>
      </c>
      <c r="E14064" s="71">
        <v>44804</v>
      </c>
      <c r="F14064" t="s">
        <v>8691</v>
      </c>
      <c r="G14064" t="s">
        <v>1912</v>
      </c>
      <c r="J14064" s="40">
        <v>0</v>
      </c>
      <c r="K14064" s="40">
        <v>4488.18</v>
      </c>
    </row>
    <row r="14065" spans="1:11" x14ac:dyDescent="0.35">
      <c r="A14065">
        <v>35000</v>
      </c>
      <c r="B14065" t="s">
        <v>65</v>
      </c>
      <c r="C14065" s="70">
        <v>-197064.72</v>
      </c>
      <c r="D14065" s="70">
        <v>-63390.66</v>
      </c>
      <c r="E14065" s="71">
        <v>44804</v>
      </c>
      <c r="F14065" t="s">
        <v>10979</v>
      </c>
      <c r="G14065" t="s">
        <v>1912</v>
      </c>
      <c r="J14065" s="40">
        <v>0</v>
      </c>
      <c r="K14065" s="40">
        <v>5310.61</v>
      </c>
    </row>
    <row r="14066" spans="1:11" x14ac:dyDescent="0.35">
      <c r="A14066">
        <v>35000</v>
      </c>
      <c r="B14066" t="s">
        <v>65</v>
      </c>
      <c r="C14066" s="70">
        <v>-197064.72</v>
      </c>
      <c r="D14066" s="70">
        <v>-63390.66</v>
      </c>
      <c r="E14066" s="71">
        <v>44804</v>
      </c>
      <c r="F14066" t="s">
        <v>14987</v>
      </c>
      <c r="G14066" t="s">
        <v>1912</v>
      </c>
      <c r="J14066" s="40">
        <v>0</v>
      </c>
      <c r="K14066" s="40">
        <v>-1975.46</v>
      </c>
    </row>
    <row r="14067" spans="1:11" x14ac:dyDescent="0.35">
      <c r="A14067">
        <v>35000</v>
      </c>
      <c r="B14067" t="s">
        <v>65</v>
      </c>
      <c r="C14067" s="70">
        <v>-197064.72</v>
      </c>
      <c r="D14067" s="70">
        <v>-63390.66</v>
      </c>
      <c r="E14067" s="71">
        <v>44804</v>
      </c>
      <c r="F14067" t="s">
        <v>14156</v>
      </c>
      <c r="G14067" t="s">
        <v>1912</v>
      </c>
      <c r="J14067" s="40">
        <v>0</v>
      </c>
      <c r="K14067" s="40">
        <v>8815.92</v>
      </c>
    </row>
    <row r="14068" spans="1:11" x14ac:dyDescent="0.35">
      <c r="A14068">
        <v>35000</v>
      </c>
      <c r="B14068" t="s">
        <v>65</v>
      </c>
      <c r="C14068" s="70">
        <v>-197064.72</v>
      </c>
      <c r="D14068" s="70">
        <v>-63390.66</v>
      </c>
      <c r="E14068" s="71">
        <v>44804</v>
      </c>
      <c r="F14068" t="s">
        <v>13056</v>
      </c>
      <c r="G14068" t="s">
        <v>2343</v>
      </c>
      <c r="H14068" t="s">
        <v>12995</v>
      </c>
      <c r="I14068" t="s">
        <v>12995</v>
      </c>
      <c r="J14068" s="40">
        <v>0</v>
      </c>
      <c r="K14068" s="40">
        <v>-11755.58</v>
      </c>
    </row>
    <row r="14069" spans="1:11" x14ac:dyDescent="0.35">
      <c r="A14069">
        <v>35000</v>
      </c>
      <c r="B14069" t="s">
        <v>65</v>
      </c>
      <c r="C14069" s="70">
        <v>-197064.72</v>
      </c>
      <c r="D14069" s="70">
        <v>-63390.66</v>
      </c>
      <c r="E14069" s="71">
        <v>44804</v>
      </c>
      <c r="F14069" t="s">
        <v>5101</v>
      </c>
      <c r="G14069" t="s">
        <v>2247</v>
      </c>
      <c r="H14069" t="s">
        <v>2265</v>
      </c>
      <c r="J14069" s="40">
        <v>0</v>
      </c>
      <c r="K14069" s="40">
        <v>516.27</v>
      </c>
    </row>
    <row r="14070" spans="1:11" x14ac:dyDescent="0.35">
      <c r="A14070">
        <v>35000</v>
      </c>
      <c r="B14070" t="s">
        <v>65</v>
      </c>
      <c r="C14070" s="70">
        <v>-197064.72</v>
      </c>
      <c r="D14070" s="70">
        <v>-63390.66</v>
      </c>
      <c r="E14070" s="71">
        <v>44805</v>
      </c>
      <c r="F14070" t="s">
        <v>10975</v>
      </c>
      <c r="G14070" t="s">
        <v>1912</v>
      </c>
      <c r="J14070" s="40">
        <v>0</v>
      </c>
      <c r="K14070" s="40">
        <v>-5310.61</v>
      </c>
    </row>
    <row r="14071" spans="1:11" x14ac:dyDescent="0.35">
      <c r="A14071">
        <v>35000</v>
      </c>
      <c r="B14071" t="s">
        <v>65</v>
      </c>
      <c r="C14071" s="70">
        <v>-197064.72</v>
      </c>
      <c r="D14071" s="70">
        <v>-63390.66</v>
      </c>
      <c r="E14071" s="71">
        <v>44805</v>
      </c>
      <c r="F14071" t="s">
        <v>9552</v>
      </c>
      <c r="G14071" t="s">
        <v>2343</v>
      </c>
      <c r="H14071" t="s">
        <v>9551</v>
      </c>
      <c r="I14071" t="s">
        <v>9551</v>
      </c>
      <c r="J14071" s="40">
        <v>0</v>
      </c>
      <c r="K14071" s="40">
        <v>-4722.71</v>
      </c>
    </row>
    <row r="14072" spans="1:11" x14ac:dyDescent="0.35">
      <c r="A14072">
        <v>35000</v>
      </c>
      <c r="B14072" t="s">
        <v>65</v>
      </c>
      <c r="C14072" s="70">
        <v>-197064.72</v>
      </c>
      <c r="D14072" s="70">
        <v>-63390.66</v>
      </c>
      <c r="E14072" s="71">
        <v>44805</v>
      </c>
      <c r="F14072" t="s">
        <v>11597</v>
      </c>
      <c r="G14072" t="s">
        <v>2343</v>
      </c>
      <c r="H14072" t="s">
        <v>11596</v>
      </c>
      <c r="I14072" t="s">
        <v>11596</v>
      </c>
      <c r="J14072" s="40">
        <v>0</v>
      </c>
      <c r="K14072" s="40">
        <v>-3042.29</v>
      </c>
    </row>
    <row r="14073" spans="1:11" x14ac:dyDescent="0.35">
      <c r="A14073">
        <v>35000</v>
      </c>
      <c r="B14073" t="s">
        <v>65</v>
      </c>
      <c r="C14073" s="70">
        <v>-197064.72</v>
      </c>
      <c r="D14073" s="70">
        <v>-63390.66</v>
      </c>
      <c r="E14073" s="71">
        <v>44805</v>
      </c>
      <c r="F14073" t="s">
        <v>13055</v>
      </c>
      <c r="G14073" t="s">
        <v>2343</v>
      </c>
      <c r="H14073" t="s">
        <v>13054</v>
      </c>
      <c r="I14073" t="s">
        <v>13054</v>
      </c>
      <c r="J14073" s="40">
        <v>0</v>
      </c>
      <c r="K14073" s="40">
        <v>-5406.57</v>
      </c>
    </row>
    <row r="14074" spans="1:11" x14ac:dyDescent="0.35">
      <c r="A14074">
        <v>35000</v>
      </c>
      <c r="B14074" t="s">
        <v>65</v>
      </c>
      <c r="C14074" s="70">
        <v>-197064.72</v>
      </c>
      <c r="D14074" s="70">
        <v>-63390.66</v>
      </c>
      <c r="E14074" s="71">
        <v>44805</v>
      </c>
      <c r="F14074" t="s">
        <v>16199</v>
      </c>
      <c r="G14074" t="s">
        <v>2142</v>
      </c>
      <c r="H14074" t="s">
        <v>16198</v>
      </c>
      <c r="I14074" t="s">
        <v>13051</v>
      </c>
      <c r="J14074" s="40">
        <v>-2651.49</v>
      </c>
      <c r="K14074" s="40">
        <v>0</v>
      </c>
    </row>
    <row r="14075" spans="1:11" x14ac:dyDescent="0.35">
      <c r="A14075">
        <v>35000</v>
      </c>
      <c r="B14075" t="s">
        <v>65</v>
      </c>
      <c r="C14075" s="70">
        <v>-197064.72</v>
      </c>
      <c r="D14075" s="70">
        <v>-63390.66</v>
      </c>
      <c r="E14075" s="71">
        <v>44805</v>
      </c>
      <c r="F14075" t="s">
        <v>16197</v>
      </c>
      <c r="G14075" t="s">
        <v>2142</v>
      </c>
      <c r="H14075" t="s">
        <v>16196</v>
      </c>
      <c r="I14075" t="s">
        <v>4666</v>
      </c>
      <c r="J14075" s="40">
        <v>-8909.51</v>
      </c>
      <c r="K14075" s="40">
        <v>0</v>
      </c>
    </row>
    <row r="14076" spans="1:11" x14ac:dyDescent="0.35">
      <c r="A14076">
        <v>35000</v>
      </c>
      <c r="B14076" t="s">
        <v>65</v>
      </c>
      <c r="C14076" s="70">
        <v>-197064.72</v>
      </c>
      <c r="D14076" s="70">
        <v>-63390.66</v>
      </c>
      <c r="E14076" s="71">
        <v>44805</v>
      </c>
      <c r="F14076" t="s">
        <v>8690</v>
      </c>
      <c r="G14076" t="s">
        <v>1912</v>
      </c>
      <c r="J14076" s="40">
        <v>0</v>
      </c>
      <c r="K14076" s="40">
        <v>-4488.18</v>
      </c>
    </row>
    <row r="14077" spans="1:11" x14ac:dyDescent="0.35">
      <c r="A14077">
        <v>35000</v>
      </c>
      <c r="B14077" t="s">
        <v>65</v>
      </c>
      <c r="C14077" s="70">
        <v>-197064.72</v>
      </c>
      <c r="D14077" s="70">
        <v>-63390.66</v>
      </c>
      <c r="E14077" s="71">
        <v>44805</v>
      </c>
      <c r="F14077" t="s">
        <v>16195</v>
      </c>
      <c r="G14077" t="s">
        <v>1912</v>
      </c>
      <c r="J14077" s="40">
        <v>0</v>
      </c>
      <c r="K14077" s="40">
        <v>-10552.65</v>
      </c>
    </row>
    <row r="14078" spans="1:11" x14ac:dyDescent="0.35">
      <c r="A14078">
        <v>35000</v>
      </c>
      <c r="B14078" t="s">
        <v>65</v>
      </c>
      <c r="C14078" s="70">
        <v>-197064.72</v>
      </c>
      <c r="D14078" s="70">
        <v>-63390.66</v>
      </c>
      <c r="E14078" s="71">
        <v>44805</v>
      </c>
      <c r="F14078" t="s">
        <v>13046</v>
      </c>
      <c r="G14078" t="s">
        <v>1912</v>
      </c>
      <c r="J14078" s="40">
        <v>0</v>
      </c>
      <c r="K14078" s="40">
        <v>-8554.99</v>
      </c>
    </row>
    <row r="14079" spans="1:11" x14ac:dyDescent="0.35">
      <c r="A14079">
        <v>35000</v>
      </c>
      <c r="B14079" t="s">
        <v>65</v>
      </c>
      <c r="C14079" s="70">
        <v>-197064.72</v>
      </c>
      <c r="D14079" s="70">
        <v>-63390.66</v>
      </c>
      <c r="E14079" s="71">
        <v>44805</v>
      </c>
      <c r="F14079" t="s">
        <v>3383</v>
      </c>
      <c r="G14079" t="s">
        <v>1912</v>
      </c>
      <c r="J14079" s="40">
        <v>0</v>
      </c>
      <c r="K14079" s="40">
        <v>-1555.21</v>
      </c>
    </row>
    <row r="14080" spans="1:11" x14ac:dyDescent="0.35">
      <c r="A14080">
        <v>35000</v>
      </c>
      <c r="B14080" t="s">
        <v>65</v>
      </c>
      <c r="C14080" s="70">
        <v>-197064.72</v>
      </c>
      <c r="D14080" s="70">
        <v>-63390.66</v>
      </c>
      <c r="E14080" s="71">
        <v>44805</v>
      </c>
      <c r="F14080" t="s">
        <v>8083</v>
      </c>
      <c r="G14080" t="s">
        <v>2343</v>
      </c>
      <c r="H14080" t="s">
        <v>8082</v>
      </c>
      <c r="I14080" t="s">
        <v>8082</v>
      </c>
      <c r="J14080" s="40">
        <v>0</v>
      </c>
      <c r="K14080" s="40">
        <v>-329.92</v>
      </c>
    </row>
    <row r="14081" spans="1:11" x14ac:dyDescent="0.35">
      <c r="A14081">
        <v>35000</v>
      </c>
      <c r="B14081" t="s">
        <v>65</v>
      </c>
      <c r="C14081" s="70">
        <v>-197064.72</v>
      </c>
      <c r="D14081" s="70">
        <v>-63390.66</v>
      </c>
      <c r="E14081" s="71">
        <v>44805</v>
      </c>
      <c r="F14081" t="s">
        <v>8081</v>
      </c>
      <c r="G14081" t="s">
        <v>2343</v>
      </c>
      <c r="H14081" t="s">
        <v>8080</v>
      </c>
      <c r="I14081" t="s">
        <v>8080</v>
      </c>
      <c r="J14081" s="40">
        <v>0</v>
      </c>
      <c r="K14081" s="40">
        <v>-321.2</v>
      </c>
    </row>
    <row r="14082" spans="1:11" x14ac:dyDescent="0.35">
      <c r="A14082">
        <v>35000</v>
      </c>
      <c r="B14082" t="s">
        <v>65</v>
      </c>
      <c r="C14082" s="70">
        <v>-197064.72</v>
      </c>
      <c r="D14082" s="70">
        <v>-63390.66</v>
      </c>
      <c r="E14082" s="71">
        <v>44805</v>
      </c>
      <c r="F14082" t="s">
        <v>11033</v>
      </c>
      <c r="G14082" t="s">
        <v>2343</v>
      </c>
      <c r="H14082" t="s">
        <v>11032</v>
      </c>
      <c r="J14082" s="40">
        <v>0</v>
      </c>
      <c r="K14082" s="40">
        <v>-297.79000000000002</v>
      </c>
    </row>
    <row r="14083" spans="1:11" x14ac:dyDescent="0.35">
      <c r="A14083">
        <v>35000</v>
      </c>
      <c r="B14083" t="s">
        <v>65</v>
      </c>
      <c r="C14083" s="70">
        <v>-197064.72</v>
      </c>
      <c r="D14083" s="70">
        <v>-63390.66</v>
      </c>
      <c r="E14083" s="71">
        <v>44805</v>
      </c>
      <c r="F14083" t="s">
        <v>13380</v>
      </c>
      <c r="G14083" t="s">
        <v>1912</v>
      </c>
      <c r="J14083" s="40">
        <v>0</v>
      </c>
      <c r="K14083" s="40">
        <v>-942.86</v>
      </c>
    </row>
    <row r="14084" spans="1:11" x14ac:dyDescent="0.35">
      <c r="A14084">
        <v>35000</v>
      </c>
      <c r="B14084" t="s">
        <v>65</v>
      </c>
      <c r="C14084" s="70">
        <v>-197064.72</v>
      </c>
      <c r="D14084" s="70">
        <v>-63390.66</v>
      </c>
      <c r="E14084" s="71">
        <v>44805</v>
      </c>
      <c r="F14084" t="s">
        <v>10853</v>
      </c>
      <c r="G14084" t="s">
        <v>2343</v>
      </c>
      <c r="H14084" t="s">
        <v>10852</v>
      </c>
      <c r="I14084" t="s">
        <v>10852</v>
      </c>
      <c r="J14084" s="40">
        <v>0</v>
      </c>
      <c r="K14084" s="40">
        <v>-3051.83</v>
      </c>
    </row>
    <row r="14085" spans="1:11" x14ac:dyDescent="0.35">
      <c r="A14085">
        <v>35000</v>
      </c>
      <c r="B14085" t="s">
        <v>65</v>
      </c>
      <c r="C14085" s="70">
        <v>-197064.72</v>
      </c>
      <c r="D14085" s="70">
        <v>-63390.66</v>
      </c>
      <c r="E14085" s="71">
        <v>44805</v>
      </c>
      <c r="F14085" t="s">
        <v>12847</v>
      </c>
      <c r="G14085" t="s">
        <v>2343</v>
      </c>
      <c r="H14085" t="s">
        <v>12846</v>
      </c>
      <c r="I14085" t="s">
        <v>12846</v>
      </c>
      <c r="J14085" s="40">
        <v>0</v>
      </c>
      <c r="K14085" s="40">
        <v>-5097.42</v>
      </c>
    </row>
    <row r="14086" spans="1:11" x14ac:dyDescent="0.35">
      <c r="A14086">
        <v>35000</v>
      </c>
      <c r="B14086" t="s">
        <v>65</v>
      </c>
      <c r="C14086" s="70">
        <v>-197064.72</v>
      </c>
      <c r="D14086" s="70">
        <v>-63390.66</v>
      </c>
      <c r="E14086" s="71">
        <v>44805</v>
      </c>
      <c r="F14086" t="s">
        <v>3382</v>
      </c>
      <c r="G14086" t="s">
        <v>2343</v>
      </c>
      <c r="H14086" t="s">
        <v>3381</v>
      </c>
      <c r="I14086" t="s">
        <v>3381</v>
      </c>
      <c r="J14086" s="40">
        <v>0</v>
      </c>
      <c r="K14086" s="40">
        <v>-1273.21</v>
      </c>
    </row>
    <row r="14087" spans="1:11" x14ac:dyDescent="0.35">
      <c r="A14087">
        <v>35000</v>
      </c>
      <c r="B14087" t="s">
        <v>65</v>
      </c>
      <c r="C14087" s="70">
        <v>-197064.72</v>
      </c>
      <c r="D14087" s="70">
        <v>-63390.66</v>
      </c>
      <c r="E14087" s="71">
        <v>44805</v>
      </c>
      <c r="F14087" t="s">
        <v>3356</v>
      </c>
      <c r="G14087" t="s">
        <v>2343</v>
      </c>
      <c r="H14087" t="s">
        <v>3355</v>
      </c>
      <c r="J14087" s="40">
        <v>0</v>
      </c>
      <c r="K14087" s="40">
        <v>-3103.73</v>
      </c>
    </row>
    <row r="14088" spans="1:11" x14ac:dyDescent="0.35">
      <c r="A14088">
        <v>35000</v>
      </c>
      <c r="B14088" t="s">
        <v>65</v>
      </c>
      <c r="C14088" s="70">
        <v>-197064.72</v>
      </c>
      <c r="D14088" s="70">
        <v>-63390.66</v>
      </c>
      <c r="E14088" s="71">
        <v>44833</v>
      </c>
      <c r="F14088" t="s">
        <v>8686</v>
      </c>
      <c r="G14088" t="s">
        <v>2343</v>
      </c>
      <c r="H14088" t="s">
        <v>8684</v>
      </c>
      <c r="I14088" t="s">
        <v>8684</v>
      </c>
      <c r="J14088" s="40">
        <v>0</v>
      </c>
      <c r="K14088" s="40">
        <v>1307.97</v>
      </c>
    </row>
    <row r="14089" spans="1:11" x14ac:dyDescent="0.35">
      <c r="A14089">
        <v>35000</v>
      </c>
      <c r="B14089" t="s">
        <v>65</v>
      </c>
      <c r="C14089" s="70">
        <v>-197064.72</v>
      </c>
      <c r="D14089" s="70">
        <v>-63390.66</v>
      </c>
      <c r="E14089" s="71">
        <v>44833</v>
      </c>
      <c r="F14089" t="s">
        <v>11592</v>
      </c>
      <c r="G14089" t="s">
        <v>2343</v>
      </c>
      <c r="H14089" t="s">
        <v>11590</v>
      </c>
      <c r="I14089" t="s">
        <v>11590</v>
      </c>
      <c r="J14089" s="40">
        <v>0</v>
      </c>
      <c r="K14089" s="40">
        <v>2886.84</v>
      </c>
    </row>
    <row r="14090" spans="1:11" x14ac:dyDescent="0.35">
      <c r="A14090">
        <v>35000</v>
      </c>
      <c r="B14090" t="s">
        <v>65</v>
      </c>
      <c r="C14090" s="70">
        <v>-197064.72</v>
      </c>
      <c r="D14090" s="70">
        <v>-63390.66</v>
      </c>
      <c r="E14090" s="71">
        <v>44833</v>
      </c>
      <c r="F14090" t="s">
        <v>8685</v>
      </c>
      <c r="G14090" t="s">
        <v>2343</v>
      </c>
      <c r="H14090" t="s">
        <v>8684</v>
      </c>
      <c r="I14090" t="s">
        <v>8684</v>
      </c>
      <c r="J14090" s="40">
        <v>0</v>
      </c>
      <c r="K14090" s="40">
        <v>-1307.97</v>
      </c>
    </row>
    <row r="14091" spans="1:11" x14ac:dyDescent="0.35">
      <c r="A14091">
        <v>35000</v>
      </c>
      <c r="B14091" t="s">
        <v>65</v>
      </c>
      <c r="C14091" s="70">
        <v>-197064.72</v>
      </c>
      <c r="D14091" s="70">
        <v>-63390.66</v>
      </c>
      <c r="E14091" s="71">
        <v>44834</v>
      </c>
      <c r="F14091" t="s">
        <v>11569</v>
      </c>
      <c r="G14091" t="s">
        <v>2343</v>
      </c>
      <c r="H14091" t="s">
        <v>11567</v>
      </c>
      <c r="J14091" s="40">
        <v>0</v>
      </c>
      <c r="K14091" s="40">
        <v>566.4</v>
      </c>
    </row>
    <row r="14092" spans="1:11" x14ac:dyDescent="0.35">
      <c r="A14092">
        <v>35000</v>
      </c>
      <c r="B14092" t="s">
        <v>65</v>
      </c>
      <c r="C14092" s="70">
        <v>-197064.72</v>
      </c>
      <c r="D14092" s="70">
        <v>-63390.66</v>
      </c>
      <c r="E14092" s="71">
        <v>44834</v>
      </c>
      <c r="F14092" t="s">
        <v>12844</v>
      </c>
      <c r="G14092" t="s">
        <v>2343</v>
      </c>
      <c r="H14092" t="s">
        <v>12842</v>
      </c>
      <c r="I14092" t="s">
        <v>12842</v>
      </c>
      <c r="J14092" s="40">
        <v>0</v>
      </c>
      <c r="K14092" s="40">
        <v>4830.32</v>
      </c>
    </row>
    <row r="14093" spans="1:11" x14ac:dyDescent="0.35">
      <c r="A14093">
        <v>35000</v>
      </c>
      <c r="B14093" t="s">
        <v>65</v>
      </c>
      <c r="C14093" s="70">
        <v>-197064.72</v>
      </c>
      <c r="D14093" s="70">
        <v>-63390.66</v>
      </c>
      <c r="E14093" s="71">
        <v>44834</v>
      </c>
      <c r="F14093" t="s">
        <v>10971</v>
      </c>
      <c r="G14093" t="s">
        <v>2343</v>
      </c>
      <c r="H14093" t="s">
        <v>10969</v>
      </c>
      <c r="I14093" t="s">
        <v>10969</v>
      </c>
      <c r="J14093" s="40">
        <v>0</v>
      </c>
      <c r="K14093" s="40">
        <v>1016.09</v>
      </c>
    </row>
    <row r="14094" spans="1:11" x14ac:dyDescent="0.35">
      <c r="A14094">
        <v>35000</v>
      </c>
      <c r="B14094" t="s">
        <v>65</v>
      </c>
      <c r="C14094" s="70">
        <v>-197064.72</v>
      </c>
      <c r="D14094" s="70">
        <v>-63390.66</v>
      </c>
      <c r="E14094" s="71">
        <v>44834</v>
      </c>
      <c r="F14094" t="s">
        <v>8063</v>
      </c>
      <c r="G14094" t="s">
        <v>2343</v>
      </c>
      <c r="H14094" t="s">
        <v>8056</v>
      </c>
      <c r="I14094" t="s">
        <v>8056</v>
      </c>
      <c r="J14094" s="40">
        <v>0</v>
      </c>
      <c r="K14094" s="40">
        <v>309.06</v>
      </c>
    </row>
    <row r="14095" spans="1:11" x14ac:dyDescent="0.35">
      <c r="A14095">
        <v>35000</v>
      </c>
      <c r="B14095" t="s">
        <v>65</v>
      </c>
      <c r="C14095" s="70">
        <v>-197064.72</v>
      </c>
      <c r="D14095" s="70">
        <v>-63390.66</v>
      </c>
      <c r="E14095" s="71">
        <v>44834</v>
      </c>
      <c r="F14095" t="s">
        <v>10848</v>
      </c>
      <c r="G14095" t="s">
        <v>2343</v>
      </c>
      <c r="H14095" t="s">
        <v>10840</v>
      </c>
      <c r="I14095" t="s">
        <v>10840</v>
      </c>
      <c r="J14095" s="40">
        <v>0</v>
      </c>
      <c r="K14095" s="40">
        <v>2822.47</v>
      </c>
    </row>
    <row r="14096" spans="1:11" x14ac:dyDescent="0.35">
      <c r="A14096">
        <v>35000</v>
      </c>
      <c r="B14096" t="s">
        <v>65</v>
      </c>
      <c r="C14096" s="70">
        <v>-197064.72</v>
      </c>
      <c r="D14096" s="70">
        <v>-63390.66</v>
      </c>
      <c r="E14096" s="71">
        <v>44834</v>
      </c>
      <c r="F14096" t="s">
        <v>8683</v>
      </c>
      <c r="G14096" t="s">
        <v>2343</v>
      </c>
      <c r="H14096" t="s">
        <v>8677</v>
      </c>
      <c r="I14096" t="s">
        <v>8677</v>
      </c>
      <c r="J14096" s="40">
        <v>0</v>
      </c>
      <c r="K14096" s="40">
        <v>4339</v>
      </c>
    </row>
    <row r="14097" spans="1:11" x14ac:dyDescent="0.35">
      <c r="A14097">
        <v>35000</v>
      </c>
      <c r="B14097" t="s">
        <v>65</v>
      </c>
      <c r="C14097" s="70">
        <v>-197064.72</v>
      </c>
      <c r="D14097" s="70">
        <v>-63390.66</v>
      </c>
      <c r="E14097" s="71">
        <v>44834</v>
      </c>
      <c r="F14097" t="s">
        <v>9532</v>
      </c>
      <c r="G14097" t="s">
        <v>2343</v>
      </c>
      <c r="H14097" t="s">
        <v>9521</v>
      </c>
      <c r="I14097" t="s">
        <v>9521</v>
      </c>
      <c r="J14097" s="40">
        <v>0</v>
      </c>
      <c r="K14097" s="40">
        <v>1185.44</v>
      </c>
    </row>
    <row r="14098" spans="1:11" x14ac:dyDescent="0.35">
      <c r="A14098">
        <v>35000</v>
      </c>
      <c r="B14098" t="s">
        <v>65</v>
      </c>
      <c r="C14098" s="70">
        <v>-197064.72</v>
      </c>
      <c r="D14098" s="70">
        <v>-63390.66</v>
      </c>
      <c r="E14098" s="71">
        <v>44834</v>
      </c>
      <c r="F14098" t="s">
        <v>3377</v>
      </c>
      <c r="G14098" t="s">
        <v>2343</v>
      </c>
      <c r="H14098" t="s">
        <v>3375</v>
      </c>
      <c r="I14098" t="s">
        <v>3375</v>
      </c>
      <c r="J14098" s="40">
        <v>0</v>
      </c>
      <c r="K14098" s="40">
        <v>1162.58</v>
      </c>
    </row>
    <row r="14099" spans="1:11" x14ac:dyDescent="0.35">
      <c r="A14099">
        <v>35000</v>
      </c>
      <c r="B14099" t="s">
        <v>65</v>
      </c>
      <c r="C14099" s="70">
        <v>-197064.72</v>
      </c>
      <c r="D14099" s="70">
        <v>-63390.66</v>
      </c>
      <c r="E14099" s="71">
        <v>44834</v>
      </c>
      <c r="F14099" t="s">
        <v>8682</v>
      </c>
      <c r="G14099" t="s">
        <v>2343</v>
      </c>
      <c r="H14099" t="s">
        <v>8675</v>
      </c>
      <c r="I14099" t="s">
        <v>8675</v>
      </c>
      <c r="J14099" s="40">
        <v>0</v>
      </c>
      <c r="K14099" s="40">
        <v>2935.82</v>
      </c>
    </row>
    <row r="14100" spans="1:11" x14ac:dyDescent="0.35">
      <c r="A14100">
        <v>35000</v>
      </c>
      <c r="B14100" t="s">
        <v>65</v>
      </c>
      <c r="C14100" s="70">
        <v>-197064.72</v>
      </c>
      <c r="D14100" s="70">
        <v>-63390.66</v>
      </c>
      <c r="E14100" s="71">
        <v>44834</v>
      </c>
      <c r="F14100" t="s">
        <v>11390</v>
      </c>
      <c r="G14100" t="s">
        <v>1912</v>
      </c>
      <c r="J14100" s="40">
        <v>0</v>
      </c>
      <c r="K14100" s="40">
        <v>38947.15</v>
      </c>
    </row>
    <row r="14101" spans="1:11" x14ac:dyDescent="0.35">
      <c r="A14101">
        <v>35000</v>
      </c>
      <c r="B14101" t="s">
        <v>65</v>
      </c>
      <c r="C14101" s="70">
        <v>-197064.72</v>
      </c>
      <c r="D14101" s="70">
        <v>-63390.66</v>
      </c>
      <c r="E14101" s="71">
        <v>44834</v>
      </c>
      <c r="F14101" t="s">
        <v>4687</v>
      </c>
      <c r="G14101" t="s">
        <v>2247</v>
      </c>
      <c r="H14101" t="s">
        <v>2262</v>
      </c>
      <c r="J14101" s="40">
        <v>2349.56</v>
      </c>
      <c r="K14101" s="40">
        <v>0</v>
      </c>
    </row>
    <row r="14102" spans="1:11" x14ac:dyDescent="0.35">
      <c r="A14102">
        <v>35000</v>
      </c>
      <c r="B14102" t="s">
        <v>65</v>
      </c>
      <c r="C14102" s="70">
        <v>-197064.72</v>
      </c>
      <c r="D14102" s="70">
        <v>-63390.66</v>
      </c>
      <c r="E14102" s="71">
        <v>44835</v>
      </c>
      <c r="F14102" t="s">
        <v>11389</v>
      </c>
      <c r="G14102" t="s">
        <v>1912</v>
      </c>
      <c r="J14102" s="40">
        <v>0</v>
      </c>
      <c r="K14102" s="40">
        <v>-38947.15</v>
      </c>
    </row>
    <row r="14103" spans="1:11" x14ac:dyDescent="0.35">
      <c r="A14103">
        <v>35000</v>
      </c>
      <c r="B14103" t="s">
        <v>65</v>
      </c>
      <c r="C14103" s="70">
        <v>-197064.72</v>
      </c>
      <c r="D14103" s="70">
        <v>-63390.66</v>
      </c>
      <c r="E14103" s="71">
        <v>44835</v>
      </c>
      <c r="F14103" t="s">
        <v>11365</v>
      </c>
      <c r="G14103" t="s">
        <v>2343</v>
      </c>
      <c r="H14103" t="s">
        <v>11364</v>
      </c>
      <c r="J14103" s="40">
        <v>0</v>
      </c>
      <c r="K14103" s="40">
        <v>-385.85</v>
      </c>
    </row>
    <row r="14104" spans="1:11" x14ac:dyDescent="0.35">
      <c r="A14104">
        <v>35000</v>
      </c>
      <c r="B14104" t="s">
        <v>65</v>
      </c>
      <c r="C14104" s="70">
        <v>-197064.72</v>
      </c>
      <c r="D14104" s="70">
        <v>-63390.66</v>
      </c>
      <c r="E14104" s="71">
        <v>44835</v>
      </c>
      <c r="F14104" t="s">
        <v>8059</v>
      </c>
      <c r="G14104" t="s">
        <v>2343</v>
      </c>
      <c r="H14104" t="s">
        <v>8058</v>
      </c>
      <c r="J14104" s="40">
        <v>0</v>
      </c>
      <c r="K14104" s="40">
        <v>-318.68</v>
      </c>
    </row>
    <row r="14105" spans="1:11" x14ac:dyDescent="0.35">
      <c r="A14105">
        <v>35000</v>
      </c>
      <c r="B14105" t="s">
        <v>65</v>
      </c>
      <c r="C14105" s="70">
        <v>-197064.72</v>
      </c>
      <c r="D14105" s="70">
        <v>-63390.66</v>
      </c>
      <c r="E14105" s="71">
        <v>44835</v>
      </c>
      <c r="F14105" t="s">
        <v>11261</v>
      </c>
      <c r="G14105" t="s">
        <v>2343</v>
      </c>
      <c r="H14105" t="s">
        <v>11260</v>
      </c>
      <c r="I14105" t="s">
        <v>11260</v>
      </c>
      <c r="J14105" s="40">
        <v>0</v>
      </c>
      <c r="K14105" s="40">
        <v>-133</v>
      </c>
    </row>
    <row r="14106" spans="1:11" x14ac:dyDescent="0.35">
      <c r="A14106">
        <v>35000</v>
      </c>
      <c r="B14106" t="s">
        <v>65</v>
      </c>
      <c r="C14106" s="70">
        <v>-197064.72</v>
      </c>
      <c r="D14106" s="70">
        <v>-63390.66</v>
      </c>
      <c r="E14106" s="71">
        <v>44835</v>
      </c>
      <c r="F14106" t="s">
        <v>11259</v>
      </c>
      <c r="G14106" t="s">
        <v>2343</v>
      </c>
      <c r="H14106" t="s">
        <v>11258</v>
      </c>
      <c r="I14106" t="s">
        <v>11258</v>
      </c>
      <c r="J14106" s="40">
        <v>0</v>
      </c>
      <c r="K14106" s="40">
        <v>-357</v>
      </c>
    </row>
    <row r="14107" spans="1:11" x14ac:dyDescent="0.35">
      <c r="A14107">
        <v>35000</v>
      </c>
      <c r="B14107" t="s">
        <v>65</v>
      </c>
      <c r="C14107" s="70">
        <v>-197064.72</v>
      </c>
      <c r="D14107" s="70">
        <v>-63390.66</v>
      </c>
      <c r="E14107" s="71">
        <v>44835</v>
      </c>
      <c r="F14107" t="s">
        <v>9524</v>
      </c>
      <c r="G14107" t="s">
        <v>2343</v>
      </c>
      <c r="H14107" t="s">
        <v>9523</v>
      </c>
      <c r="I14107" t="s">
        <v>9523</v>
      </c>
      <c r="J14107" s="40">
        <v>0</v>
      </c>
      <c r="K14107" s="40">
        <v>-2674.57</v>
      </c>
    </row>
    <row r="14108" spans="1:11" x14ac:dyDescent="0.35">
      <c r="A14108">
        <v>35000</v>
      </c>
      <c r="B14108" t="s">
        <v>65</v>
      </c>
      <c r="C14108" s="70">
        <v>-197064.72</v>
      </c>
      <c r="D14108" s="70">
        <v>-63390.66</v>
      </c>
      <c r="E14108" s="71">
        <v>44835</v>
      </c>
      <c r="F14108" t="s">
        <v>9522</v>
      </c>
      <c r="G14108" t="s">
        <v>2343</v>
      </c>
      <c r="H14108" t="s">
        <v>9521</v>
      </c>
      <c r="I14108" t="s">
        <v>9521</v>
      </c>
      <c r="J14108" s="40">
        <v>0</v>
      </c>
      <c r="K14108" s="40">
        <v>-1185.44</v>
      </c>
    </row>
    <row r="14109" spans="1:11" x14ac:dyDescent="0.35">
      <c r="A14109">
        <v>35000</v>
      </c>
      <c r="B14109" t="s">
        <v>65</v>
      </c>
      <c r="C14109" s="70">
        <v>-197064.72</v>
      </c>
      <c r="D14109" s="70">
        <v>-63390.66</v>
      </c>
      <c r="E14109" s="71">
        <v>44835</v>
      </c>
      <c r="F14109" t="s">
        <v>11591</v>
      </c>
      <c r="G14109" t="s">
        <v>2343</v>
      </c>
      <c r="H14109" t="s">
        <v>11590</v>
      </c>
      <c r="I14109" t="s">
        <v>11590</v>
      </c>
      <c r="J14109" s="40">
        <v>0</v>
      </c>
      <c r="K14109" s="40">
        <v>-2886.84</v>
      </c>
    </row>
    <row r="14110" spans="1:11" x14ac:dyDescent="0.35">
      <c r="A14110">
        <v>35000</v>
      </c>
      <c r="B14110" t="s">
        <v>65</v>
      </c>
      <c r="C14110" s="70">
        <v>-197064.72</v>
      </c>
      <c r="D14110" s="70">
        <v>-63390.66</v>
      </c>
      <c r="E14110" s="71">
        <v>44835</v>
      </c>
      <c r="F14110" t="s">
        <v>11568</v>
      </c>
      <c r="G14110" t="s">
        <v>2343</v>
      </c>
      <c r="H14110" t="s">
        <v>11567</v>
      </c>
      <c r="J14110" s="40">
        <v>0</v>
      </c>
      <c r="K14110" s="40">
        <v>-566.4</v>
      </c>
    </row>
    <row r="14111" spans="1:11" x14ac:dyDescent="0.35">
      <c r="A14111">
        <v>35000</v>
      </c>
      <c r="B14111" t="s">
        <v>65</v>
      </c>
      <c r="C14111" s="70">
        <v>-197064.72</v>
      </c>
      <c r="D14111" s="70">
        <v>-63390.66</v>
      </c>
      <c r="E14111" s="71">
        <v>44835</v>
      </c>
      <c r="F14111" t="s">
        <v>12843</v>
      </c>
      <c r="G14111" t="s">
        <v>2343</v>
      </c>
      <c r="H14111" t="s">
        <v>12842</v>
      </c>
      <c r="I14111" t="s">
        <v>12842</v>
      </c>
      <c r="J14111" s="40">
        <v>0</v>
      </c>
      <c r="K14111" s="40">
        <v>-4830.32</v>
      </c>
    </row>
    <row r="14112" spans="1:11" x14ac:dyDescent="0.35">
      <c r="A14112">
        <v>35000</v>
      </c>
      <c r="B14112" t="s">
        <v>65</v>
      </c>
      <c r="C14112" s="70">
        <v>-197064.72</v>
      </c>
      <c r="D14112" s="70">
        <v>-63390.66</v>
      </c>
      <c r="E14112" s="71">
        <v>44835</v>
      </c>
      <c r="F14112" t="s">
        <v>3158</v>
      </c>
      <c r="G14112" t="s">
        <v>2343</v>
      </c>
      <c r="H14112" t="s">
        <v>3157</v>
      </c>
      <c r="J14112" s="40">
        <v>0</v>
      </c>
      <c r="K14112" s="40">
        <v>-10797.4</v>
      </c>
    </row>
    <row r="14113" spans="1:11" x14ac:dyDescent="0.35">
      <c r="A14113">
        <v>35000</v>
      </c>
      <c r="B14113" t="s">
        <v>65</v>
      </c>
      <c r="C14113" s="70">
        <v>-197064.72</v>
      </c>
      <c r="D14113" s="70">
        <v>-63390.66</v>
      </c>
      <c r="E14113" s="71">
        <v>44835</v>
      </c>
      <c r="F14113" t="s">
        <v>10970</v>
      </c>
      <c r="G14113" t="s">
        <v>2343</v>
      </c>
      <c r="H14113" t="s">
        <v>10969</v>
      </c>
      <c r="I14113" t="s">
        <v>10969</v>
      </c>
      <c r="J14113" s="40">
        <v>0</v>
      </c>
      <c r="K14113" s="40">
        <v>-1016.09</v>
      </c>
    </row>
    <row r="14114" spans="1:11" x14ac:dyDescent="0.35">
      <c r="A14114">
        <v>35000</v>
      </c>
      <c r="B14114" t="s">
        <v>65</v>
      </c>
      <c r="C14114" s="70">
        <v>-197064.72</v>
      </c>
      <c r="D14114" s="70">
        <v>-63390.66</v>
      </c>
      <c r="E14114" s="71">
        <v>44835</v>
      </c>
      <c r="F14114" t="s">
        <v>8057</v>
      </c>
      <c r="G14114" t="s">
        <v>2343</v>
      </c>
      <c r="H14114" t="s">
        <v>8056</v>
      </c>
      <c r="I14114" t="s">
        <v>8056</v>
      </c>
      <c r="J14114" s="40">
        <v>0</v>
      </c>
      <c r="K14114" s="40">
        <v>-309.06</v>
      </c>
    </row>
    <row r="14115" spans="1:11" x14ac:dyDescent="0.35">
      <c r="A14115">
        <v>35000</v>
      </c>
      <c r="B14115" t="s">
        <v>65</v>
      </c>
      <c r="C14115" s="70">
        <v>-197064.72</v>
      </c>
      <c r="D14115" s="70">
        <v>-63390.66</v>
      </c>
      <c r="E14115" s="71">
        <v>44835</v>
      </c>
      <c r="F14115" t="s">
        <v>10841</v>
      </c>
      <c r="G14115" t="s">
        <v>2343</v>
      </c>
      <c r="H14115" t="s">
        <v>10840</v>
      </c>
      <c r="I14115" t="s">
        <v>10840</v>
      </c>
      <c r="J14115" s="40">
        <v>0</v>
      </c>
      <c r="K14115" s="40">
        <v>-2822.47</v>
      </c>
    </row>
    <row r="14116" spans="1:11" x14ac:dyDescent="0.35">
      <c r="A14116">
        <v>35000</v>
      </c>
      <c r="B14116" t="s">
        <v>65</v>
      </c>
      <c r="C14116" s="70">
        <v>-197064.72</v>
      </c>
      <c r="D14116" s="70">
        <v>-63390.66</v>
      </c>
      <c r="E14116" s="71">
        <v>44835</v>
      </c>
      <c r="F14116" t="s">
        <v>8678</v>
      </c>
      <c r="G14116" t="s">
        <v>2343</v>
      </c>
      <c r="H14116" t="s">
        <v>8677</v>
      </c>
      <c r="I14116" t="s">
        <v>8677</v>
      </c>
      <c r="J14116" s="40">
        <v>0</v>
      </c>
      <c r="K14116" s="40">
        <v>-4339</v>
      </c>
    </row>
    <row r="14117" spans="1:11" x14ac:dyDescent="0.35">
      <c r="A14117">
        <v>35000</v>
      </c>
      <c r="B14117" t="s">
        <v>65</v>
      </c>
      <c r="C14117" s="70">
        <v>-197064.72</v>
      </c>
      <c r="D14117" s="70">
        <v>-63390.66</v>
      </c>
      <c r="E14117" s="71">
        <v>44835</v>
      </c>
      <c r="F14117" t="s">
        <v>3376</v>
      </c>
      <c r="G14117" t="s">
        <v>2343</v>
      </c>
      <c r="H14117" t="s">
        <v>3375</v>
      </c>
      <c r="I14117" t="s">
        <v>3375</v>
      </c>
      <c r="J14117" s="40">
        <v>0</v>
      </c>
      <c r="K14117" s="40">
        <v>-1162.58</v>
      </c>
    </row>
    <row r="14118" spans="1:11" x14ac:dyDescent="0.35">
      <c r="A14118">
        <v>35000</v>
      </c>
      <c r="B14118" t="s">
        <v>65</v>
      </c>
      <c r="C14118" s="70">
        <v>-197064.72</v>
      </c>
      <c r="D14118" s="70">
        <v>-63390.66</v>
      </c>
      <c r="E14118" s="71">
        <v>44835</v>
      </c>
      <c r="F14118" t="s">
        <v>8676</v>
      </c>
      <c r="G14118" t="s">
        <v>2343</v>
      </c>
      <c r="H14118" t="s">
        <v>8675</v>
      </c>
      <c r="I14118" t="s">
        <v>8675</v>
      </c>
      <c r="J14118" s="40">
        <v>0</v>
      </c>
      <c r="K14118" s="40">
        <v>-2935.82</v>
      </c>
    </row>
    <row r="14119" spans="1:11" x14ac:dyDescent="0.35">
      <c r="A14119">
        <v>35000</v>
      </c>
      <c r="B14119" t="s">
        <v>65</v>
      </c>
      <c r="C14119" s="70">
        <v>-197064.72</v>
      </c>
      <c r="D14119" s="70">
        <v>-63390.66</v>
      </c>
      <c r="E14119" s="71">
        <v>44835</v>
      </c>
      <c r="F14119" t="s">
        <v>11363</v>
      </c>
      <c r="G14119" t="s">
        <v>2343</v>
      </c>
      <c r="H14119" t="s">
        <v>11293</v>
      </c>
      <c r="J14119" s="40">
        <v>0</v>
      </c>
      <c r="K14119" s="40">
        <v>-1072.77</v>
      </c>
    </row>
    <row r="14120" spans="1:11" x14ac:dyDescent="0.35">
      <c r="A14120">
        <v>35000</v>
      </c>
      <c r="B14120" t="s">
        <v>65</v>
      </c>
      <c r="C14120" s="70">
        <v>-197064.72</v>
      </c>
      <c r="D14120" s="70">
        <v>-63390.66</v>
      </c>
      <c r="E14120" s="71">
        <v>44835</v>
      </c>
      <c r="F14120" t="s">
        <v>13037</v>
      </c>
      <c r="G14120" t="s">
        <v>1912</v>
      </c>
      <c r="I14120" t="s">
        <v>13036</v>
      </c>
      <c r="J14120" s="40">
        <v>0</v>
      </c>
      <c r="K14120" s="40">
        <v>-12133.48</v>
      </c>
    </row>
    <row r="14121" spans="1:11" x14ac:dyDescent="0.35">
      <c r="A14121">
        <v>35000</v>
      </c>
      <c r="B14121" t="s">
        <v>65</v>
      </c>
      <c r="C14121" s="70">
        <v>-197064.72</v>
      </c>
      <c r="D14121" s="70">
        <v>-63390.66</v>
      </c>
      <c r="E14121" s="71">
        <v>44865</v>
      </c>
      <c r="F14121" t="s">
        <v>11335</v>
      </c>
      <c r="G14121" t="s">
        <v>2343</v>
      </c>
      <c r="H14121" t="s">
        <v>11330</v>
      </c>
      <c r="I14121" t="s">
        <v>11330</v>
      </c>
      <c r="J14121" s="40">
        <v>0</v>
      </c>
      <c r="K14121" s="40">
        <v>937.06</v>
      </c>
    </row>
    <row r="14122" spans="1:11" x14ac:dyDescent="0.35">
      <c r="A14122">
        <v>35000</v>
      </c>
      <c r="B14122" t="s">
        <v>65</v>
      </c>
      <c r="C14122" s="70">
        <v>-197064.72</v>
      </c>
      <c r="D14122" s="70">
        <v>-63390.66</v>
      </c>
      <c r="E14122" s="71">
        <v>44865</v>
      </c>
      <c r="F14122" t="s">
        <v>8039</v>
      </c>
      <c r="G14122" t="s">
        <v>2343</v>
      </c>
      <c r="H14122" t="s">
        <v>8034</v>
      </c>
      <c r="I14122" t="s">
        <v>8034</v>
      </c>
      <c r="J14122" s="40">
        <v>0</v>
      </c>
      <c r="K14122" s="40">
        <v>308.97000000000003</v>
      </c>
    </row>
    <row r="14123" spans="1:11" x14ac:dyDescent="0.35">
      <c r="A14123">
        <v>35000</v>
      </c>
      <c r="B14123" t="s">
        <v>65</v>
      </c>
      <c r="C14123" s="70">
        <v>-197064.72</v>
      </c>
      <c r="D14123" s="70">
        <v>-63390.66</v>
      </c>
      <c r="E14123" s="71">
        <v>44865</v>
      </c>
      <c r="F14123" t="s">
        <v>11586</v>
      </c>
      <c r="G14123" t="s">
        <v>2343</v>
      </c>
      <c r="H14123" t="s">
        <v>11584</v>
      </c>
      <c r="I14123" t="s">
        <v>11584</v>
      </c>
      <c r="J14123" s="40">
        <v>0</v>
      </c>
      <c r="K14123" s="40">
        <v>2821.67</v>
      </c>
    </row>
    <row r="14124" spans="1:11" x14ac:dyDescent="0.35">
      <c r="A14124">
        <v>35000</v>
      </c>
      <c r="B14124" t="s">
        <v>65</v>
      </c>
      <c r="C14124" s="70">
        <v>-197064.72</v>
      </c>
      <c r="D14124" s="70">
        <v>-63390.66</v>
      </c>
      <c r="E14124" s="71">
        <v>44865</v>
      </c>
      <c r="F14124" t="s">
        <v>12976</v>
      </c>
      <c r="G14124" t="s">
        <v>2343</v>
      </c>
      <c r="H14124" t="s">
        <v>12974</v>
      </c>
      <c r="I14124" t="s">
        <v>12974</v>
      </c>
      <c r="J14124" s="40">
        <v>0</v>
      </c>
      <c r="K14124" s="40">
        <v>905.78</v>
      </c>
    </row>
    <row r="14125" spans="1:11" x14ac:dyDescent="0.35">
      <c r="A14125">
        <v>35000</v>
      </c>
      <c r="B14125" t="s">
        <v>65</v>
      </c>
      <c r="C14125" s="70">
        <v>-197064.72</v>
      </c>
      <c r="D14125" s="70">
        <v>-63390.66</v>
      </c>
      <c r="E14125" s="71">
        <v>44865</v>
      </c>
      <c r="F14125" t="s">
        <v>10965</v>
      </c>
      <c r="G14125" t="s">
        <v>2343</v>
      </c>
      <c r="H14125" t="s">
        <v>10963</v>
      </c>
      <c r="I14125" t="s">
        <v>10963</v>
      </c>
      <c r="J14125" s="40">
        <v>0</v>
      </c>
      <c r="K14125" s="40">
        <v>1245.44</v>
      </c>
    </row>
    <row r="14126" spans="1:11" x14ac:dyDescent="0.35">
      <c r="A14126">
        <v>35000</v>
      </c>
      <c r="B14126" t="s">
        <v>65</v>
      </c>
      <c r="C14126" s="70">
        <v>-197064.72</v>
      </c>
      <c r="D14126" s="70">
        <v>-63390.66</v>
      </c>
      <c r="E14126" s="71">
        <v>44865</v>
      </c>
      <c r="F14126" t="s">
        <v>8668</v>
      </c>
      <c r="G14126" t="s">
        <v>2343</v>
      </c>
      <c r="H14126" t="s">
        <v>8666</v>
      </c>
      <c r="I14126" t="s">
        <v>8666</v>
      </c>
      <c r="J14126" s="40">
        <v>0</v>
      </c>
      <c r="K14126" s="40">
        <v>4354.45</v>
      </c>
    </row>
    <row r="14127" spans="1:11" x14ac:dyDescent="0.35">
      <c r="A14127">
        <v>35000</v>
      </c>
      <c r="B14127" t="s">
        <v>65</v>
      </c>
      <c r="C14127" s="70">
        <v>-197064.72</v>
      </c>
      <c r="D14127" s="70">
        <v>-63390.66</v>
      </c>
      <c r="E14127" s="71">
        <v>44865</v>
      </c>
      <c r="F14127" t="s">
        <v>7759</v>
      </c>
      <c r="G14127" t="s">
        <v>2343</v>
      </c>
      <c r="H14127" t="s">
        <v>7757</v>
      </c>
      <c r="I14127" t="s">
        <v>7757</v>
      </c>
      <c r="J14127" s="40">
        <v>0</v>
      </c>
      <c r="K14127" s="40">
        <v>1324.7</v>
      </c>
    </row>
    <row r="14128" spans="1:11" x14ac:dyDescent="0.35">
      <c r="A14128">
        <v>35000</v>
      </c>
      <c r="B14128" t="s">
        <v>65</v>
      </c>
      <c r="C14128" s="70">
        <v>-197064.72</v>
      </c>
      <c r="D14128" s="70">
        <v>-63390.66</v>
      </c>
      <c r="E14128" s="71">
        <v>44865</v>
      </c>
      <c r="F14128" t="s">
        <v>3371</v>
      </c>
      <c r="G14128" t="s">
        <v>2343</v>
      </c>
      <c r="H14128" t="s">
        <v>3369</v>
      </c>
      <c r="I14128" t="s">
        <v>3369</v>
      </c>
      <c r="J14128" s="40">
        <v>0</v>
      </c>
      <c r="K14128" s="40">
        <v>1291.29</v>
      </c>
    </row>
    <row r="14129" spans="1:11" x14ac:dyDescent="0.35">
      <c r="A14129">
        <v>35000</v>
      </c>
      <c r="B14129" t="s">
        <v>65</v>
      </c>
      <c r="C14129" s="70">
        <v>-197064.72</v>
      </c>
      <c r="D14129" s="70">
        <v>-63390.66</v>
      </c>
      <c r="E14129" s="71">
        <v>44865</v>
      </c>
      <c r="F14129" t="s">
        <v>7820</v>
      </c>
      <c r="G14129" t="s">
        <v>2343</v>
      </c>
      <c r="H14129" t="s">
        <v>7817</v>
      </c>
      <c r="I14129" t="s">
        <v>7817</v>
      </c>
      <c r="J14129" s="40">
        <v>0</v>
      </c>
      <c r="K14129" s="40">
        <v>2830.55</v>
      </c>
    </row>
    <row r="14130" spans="1:11" x14ac:dyDescent="0.35">
      <c r="A14130">
        <v>35000</v>
      </c>
      <c r="B14130" t="s">
        <v>65</v>
      </c>
      <c r="C14130" s="70">
        <v>-197064.72</v>
      </c>
      <c r="D14130" s="70">
        <v>-63390.66</v>
      </c>
      <c r="E14130" s="71">
        <v>44865</v>
      </c>
      <c r="F14130" t="s">
        <v>7819</v>
      </c>
      <c r="G14130" t="s">
        <v>2343</v>
      </c>
      <c r="H14130" t="s">
        <v>7815</v>
      </c>
      <c r="I14130" t="s">
        <v>7815</v>
      </c>
      <c r="J14130" s="40">
        <v>0</v>
      </c>
      <c r="K14130" s="40">
        <v>1415.28</v>
      </c>
    </row>
    <row r="14131" spans="1:11" x14ac:dyDescent="0.35">
      <c r="A14131">
        <v>35000</v>
      </c>
      <c r="B14131" t="s">
        <v>65</v>
      </c>
      <c r="C14131" s="70">
        <v>-197064.72</v>
      </c>
      <c r="D14131" s="70">
        <v>-63390.66</v>
      </c>
      <c r="E14131" s="71">
        <v>44865</v>
      </c>
      <c r="F14131" t="s">
        <v>12840</v>
      </c>
      <c r="G14131" t="s">
        <v>2343</v>
      </c>
      <c r="H14131" t="s">
        <v>12838</v>
      </c>
      <c r="I14131" t="s">
        <v>12838</v>
      </c>
      <c r="J14131" s="40">
        <v>0</v>
      </c>
      <c r="K14131" s="40">
        <v>4933.6499999999996</v>
      </c>
    </row>
    <row r="14132" spans="1:11" x14ac:dyDescent="0.35">
      <c r="A14132">
        <v>35000</v>
      </c>
      <c r="B14132" t="s">
        <v>65</v>
      </c>
      <c r="C14132" s="70">
        <v>-197064.72</v>
      </c>
      <c r="D14132" s="70">
        <v>-63390.66</v>
      </c>
      <c r="E14132" s="71">
        <v>44865</v>
      </c>
      <c r="F14132" t="s">
        <v>8914</v>
      </c>
      <c r="G14132" t="s">
        <v>2343</v>
      </c>
      <c r="H14132" t="s">
        <v>8911</v>
      </c>
      <c r="I14132" t="s">
        <v>8911</v>
      </c>
      <c r="J14132" s="40">
        <v>0</v>
      </c>
      <c r="K14132" s="40">
        <v>1949.68</v>
      </c>
    </row>
    <row r="14133" spans="1:11" x14ac:dyDescent="0.35">
      <c r="A14133">
        <v>35000</v>
      </c>
      <c r="B14133" t="s">
        <v>65</v>
      </c>
      <c r="C14133" s="70">
        <v>-197064.72</v>
      </c>
      <c r="D14133" s="70">
        <v>-63390.66</v>
      </c>
      <c r="E14133" s="71">
        <v>44865</v>
      </c>
      <c r="F14133" t="s">
        <v>11334</v>
      </c>
      <c r="G14133" t="s">
        <v>2343</v>
      </c>
      <c r="H14133" t="s">
        <v>11332</v>
      </c>
      <c r="I14133" t="s">
        <v>11332</v>
      </c>
      <c r="J14133" s="40">
        <v>0</v>
      </c>
      <c r="K14133" s="40">
        <v>264.94</v>
      </c>
    </row>
    <row r="14134" spans="1:11" x14ac:dyDescent="0.35">
      <c r="A14134">
        <v>35000</v>
      </c>
      <c r="B14134" t="s">
        <v>65</v>
      </c>
      <c r="C14134" s="70">
        <v>-197064.72</v>
      </c>
      <c r="D14134" s="70">
        <v>-63390.66</v>
      </c>
      <c r="E14134" s="71">
        <v>44865</v>
      </c>
      <c r="F14134" t="s">
        <v>9511</v>
      </c>
      <c r="G14134" t="s">
        <v>2343</v>
      </c>
      <c r="H14134" t="s">
        <v>9498</v>
      </c>
      <c r="I14134" t="s">
        <v>9498</v>
      </c>
      <c r="J14134" s="40">
        <v>0</v>
      </c>
      <c r="K14134" s="40">
        <v>1312.67</v>
      </c>
    </row>
    <row r="14135" spans="1:11" x14ac:dyDescent="0.35">
      <c r="A14135">
        <v>35000</v>
      </c>
      <c r="B14135" t="s">
        <v>65</v>
      </c>
      <c r="C14135" s="70">
        <v>-197064.72</v>
      </c>
      <c r="D14135" s="70">
        <v>-63390.66</v>
      </c>
      <c r="E14135" s="71">
        <v>44865</v>
      </c>
      <c r="F14135" t="s">
        <v>4460</v>
      </c>
      <c r="G14135" t="s">
        <v>2247</v>
      </c>
      <c r="H14135" t="s">
        <v>1919</v>
      </c>
      <c r="I14135" t="s">
        <v>1919</v>
      </c>
      <c r="J14135" s="40">
        <v>0</v>
      </c>
      <c r="K14135" s="40">
        <v>2961.11</v>
      </c>
    </row>
    <row r="14136" spans="1:11" x14ac:dyDescent="0.35">
      <c r="A14136">
        <v>35000</v>
      </c>
      <c r="B14136" t="s">
        <v>65</v>
      </c>
      <c r="C14136" s="70">
        <v>-197064.72</v>
      </c>
      <c r="D14136" s="70">
        <v>-63390.66</v>
      </c>
      <c r="E14136" s="71">
        <v>44866</v>
      </c>
      <c r="F14136" t="s">
        <v>3370</v>
      </c>
      <c r="G14136" t="s">
        <v>2343</v>
      </c>
      <c r="H14136" t="s">
        <v>3369</v>
      </c>
      <c r="I14136" t="s">
        <v>3369</v>
      </c>
      <c r="J14136" s="40">
        <v>0</v>
      </c>
      <c r="K14136" s="40">
        <v>-1291.29</v>
      </c>
    </row>
    <row r="14137" spans="1:11" x14ac:dyDescent="0.35">
      <c r="A14137">
        <v>35000</v>
      </c>
      <c r="B14137" t="s">
        <v>65</v>
      </c>
      <c r="C14137" s="70">
        <v>-197064.72</v>
      </c>
      <c r="D14137" s="70">
        <v>-63390.66</v>
      </c>
      <c r="E14137" s="71">
        <v>44866</v>
      </c>
      <c r="F14137" t="s">
        <v>7818</v>
      </c>
      <c r="G14137" t="s">
        <v>2343</v>
      </c>
      <c r="H14137" t="s">
        <v>7817</v>
      </c>
      <c r="I14137" t="s">
        <v>7817</v>
      </c>
      <c r="J14137" s="40">
        <v>0</v>
      </c>
      <c r="K14137" s="40">
        <v>-2830.55</v>
      </c>
    </row>
    <row r="14138" spans="1:11" x14ac:dyDescent="0.35">
      <c r="A14138">
        <v>35000</v>
      </c>
      <c r="B14138" t="s">
        <v>65</v>
      </c>
      <c r="C14138" s="70">
        <v>-197064.72</v>
      </c>
      <c r="D14138" s="70">
        <v>-63390.66</v>
      </c>
      <c r="E14138" s="71">
        <v>44866</v>
      </c>
      <c r="F14138" t="s">
        <v>7816</v>
      </c>
      <c r="G14138" t="s">
        <v>2343</v>
      </c>
      <c r="H14138" t="s">
        <v>7815</v>
      </c>
      <c r="I14138" t="s">
        <v>7815</v>
      </c>
      <c r="J14138" s="40">
        <v>0</v>
      </c>
      <c r="K14138" s="40">
        <v>-1415.28</v>
      </c>
    </row>
    <row r="14139" spans="1:11" x14ac:dyDescent="0.35">
      <c r="A14139">
        <v>35000</v>
      </c>
      <c r="B14139" t="s">
        <v>65</v>
      </c>
      <c r="C14139" s="70">
        <v>-197064.72</v>
      </c>
      <c r="D14139" s="70">
        <v>-63390.66</v>
      </c>
      <c r="E14139" s="71">
        <v>44866</v>
      </c>
      <c r="F14139" t="s">
        <v>12839</v>
      </c>
      <c r="G14139" t="s">
        <v>2343</v>
      </c>
      <c r="H14139" t="s">
        <v>12838</v>
      </c>
      <c r="I14139" t="s">
        <v>12838</v>
      </c>
      <c r="J14139" s="40">
        <v>0</v>
      </c>
      <c r="K14139" s="40">
        <v>-4933.6499999999996</v>
      </c>
    </row>
    <row r="14140" spans="1:11" x14ac:dyDescent="0.35">
      <c r="A14140">
        <v>35000</v>
      </c>
      <c r="B14140" t="s">
        <v>65</v>
      </c>
      <c r="C14140" s="70">
        <v>-197064.72</v>
      </c>
      <c r="D14140" s="70">
        <v>-63390.66</v>
      </c>
      <c r="E14140" s="71">
        <v>44866</v>
      </c>
      <c r="F14140" t="s">
        <v>8912</v>
      </c>
      <c r="G14140" t="s">
        <v>2343</v>
      </c>
      <c r="H14140" t="s">
        <v>8911</v>
      </c>
      <c r="I14140" t="s">
        <v>8911</v>
      </c>
      <c r="J14140" s="40">
        <v>0</v>
      </c>
      <c r="K14140" s="40">
        <v>-1949.68</v>
      </c>
    </row>
    <row r="14141" spans="1:11" x14ac:dyDescent="0.35">
      <c r="A14141">
        <v>35000</v>
      </c>
      <c r="B14141" t="s">
        <v>65</v>
      </c>
      <c r="C14141" s="70">
        <v>-197064.72</v>
      </c>
      <c r="D14141" s="70">
        <v>-63390.66</v>
      </c>
      <c r="E14141" s="71">
        <v>44866</v>
      </c>
      <c r="F14141" t="s">
        <v>11333</v>
      </c>
      <c r="G14141" t="s">
        <v>2343</v>
      </c>
      <c r="H14141" t="s">
        <v>11332</v>
      </c>
      <c r="I14141" t="s">
        <v>11332</v>
      </c>
      <c r="J14141" s="40">
        <v>0</v>
      </c>
      <c r="K14141" s="40">
        <v>-264.94</v>
      </c>
    </row>
    <row r="14142" spans="1:11" x14ac:dyDescent="0.35">
      <c r="A14142">
        <v>35000</v>
      </c>
      <c r="B14142" t="s">
        <v>65</v>
      </c>
      <c r="C14142" s="70">
        <v>-197064.72</v>
      </c>
      <c r="D14142" s="70">
        <v>-63390.66</v>
      </c>
      <c r="E14142" s="71">
        <v>44866</v>
      </c>
      <c r="F14142" t="s">
        <v>14051</v>
      </c>
      <c r="G14142" t="s">
        <v>1912</v>
      </c>
      <c r="J14142" s="40">
        <v>0</v>
      </c>
      <c r="K14142" s="40">
        <v>-8815.92</v>
      </c>
    </row>
    <row r="14143" spans="1:11" x14ac:dyDescent="0.35">
      <c r="A14143">
        <v>35000</v>
      </c>
      <c r="B14143" t="s">
        <v>65</v>
      </c>
      <c r="C14143" s="70">
        <v>-197064.72</v>
      </c>
      <c r="D14143" s="70">
        <v>-63390.66</v>
      </c>
      <c r="E14143" s="71">
        <v>44866</v>
      </c>
      <c r="F14143" t="s">
        <v>11331</v>
      </c>
      <c r="G14143" t="s">
        <v>2343</v>
      </c>
      <c r="H14143" t="s">
        <v>11330</v>
      </c>
      <c r="I14143" t="s">
        <v>11330</v>
      </c>
      <c r="J14143" s="40">
        <v>0</v>
      </c>
      <c r="K14143" s="40">
        <v>-937.06</v>
      </c>
    </row>
    <row r="14144" spans="1:11" x14ac:dyDescent="0.35">
      <c r="A14144">
        <v>35000</v>
      </c>
      <c r="B14144" t="s">
        <v>65</v>
      </c>
      <c r="C14144" s="70">
        <v>-197064.72</v>
      </c>
      <c r="D14144" s="70">
        <v>-63390.66</v>
      </c>
      <c r="E14144" s="71">
        <v>44866</v>
      </c>
      <c r="F14144" t="s">
        <v>8035</v>
      </c>
      <c r="G14144" t="s">
        <v>2343</v>
      </c>
      <c r="H14144" t="s">
        <v>8034</v>
      </c>
      <c r="I14144" t="s">
        <v>8034</v>
      </c>
      <c r="J14144" s="40">
        <v>0</v>
      </c>
      <c r="K14144" s="40">
        <v>-308.97000000000003</v>
      </c>
    </row>
    <row r="14145" spans="1:11" x14ac:dyDescent="0.35">
      <c r="A14145">
        <v>35000</v>
      </c>
      <c r="B14145" t="s">
        <v>65</v>
      </c>
      <c r="C14145" s="70">
        <v>-197064.72</v>
      </c>
      <c r="D14145" s="70">
        <v>-63390.66</v>
      </c>
      <c r="E14145" s="71">
        <v>44866</v>
      </c>
      <c r="F14145" t="s">
        <v>11585</v>
      </c>
      <c r="G14145" t="s">
        <v>2343</v>
      </c>
      <c r="H14145" t="s">
        <v>11584</v>
      </c>
      <c r="I14145" t="s">
        <v>11584</v>
      </c>
      <c r="J14145" s="40">
        <v>0</v>
      </c>
      <c r="K14145" s="40">
        <v>-2821.67</v>
      </c>
    </row>
    <row r="14146" spans="1:11" x14ac:dyDescent="0.35">
      <c r="A14146">
        <v>35000</v>
      </c>
      <c r="B14146" t="s">
        <v>65</v>
      </c>
      <c r="C14146" s="70">
        <v>-197064.72</v>
      </c>
      <c r="D14146" s="70">
        <v>-63390.66</v>
      </c>
      <c r="E14146" s="71">
        <v>44866</v>
      </c>
      <c r="F14146" t="s">
        <v>12975</v>
      </c>
      <c r="G14146" t="s">
        <v>2343</v>
      </c>
      <c r="H14146" t="s">
        <v>12974</v>
      </c>
      <c r="I14146" t="s">
        <v>12974</v>
      </c>
      <c r="J14146" s="40">
        <v>0</v>
      </c>
      <c r="K14146" s="40">
        <v>-905.78</v>
      </c>
    </row>
    <row r="14147" spans="1:11" x14ac:dyDescent="0.35">
      <c r="A14147">
        <v>35000</v>
      </c>
      <c r="B14147" t="s">
        <v>65</v>
      </c>
      <c r="C14147" s="70">
        <v>-197064.72</v>
      </c>
      <c r="D14147" s="70">
        <v>-63390.66</v>
      </c>
      <c r="E14147" s="71">
        <v>44866</v>
      </c>
      <c r="F14147" t="s">
        <v>10964</v>
      </c>
      <c r="G14147" t="s">
        <v>2343</v>
      </c>
      <c r="H14147" t="s">
        <v>10963</v>
      </c>
      <c r="I14147" t="s">
        <v>10963</v>
      </c>
      <c r="J14147" s="40">
        <v>0</v>
      </c>
      <c r="K14147" s="40">
        <v>-1245.44</v>
      </c>
    </row>
    <row r="14148" spans="1:11" x14ac:dyDescent="0.35">
      <c r="A14148">
        <v>35000</v>
      </c>
      <c r="B14148" t="s">
        <v>65</v>
      </c>
      <c r="C14148" s="70">
        <v>-197064.72</v>
      </c>
      <c r="D14148" s="70">
        <v>-63390.66</v>
      </c>
      <c r="E14148" s="71">
        <v>44866</v>
      </c>
      <c r="F14148" t="s">
        <v>8667</v>
      </c>
      <c r="G14148" t="s">
        <v>2343</v>
      </c>
      <c r="H14148" t="s">
        <v>8666</v>
      </c>
      <c r="I14148" t="s">
        <v>8666</v>
      </c>
      <c r="J14148" s="40">
        <v>0</v>
      </c>
      <c r="K14148" s="40">
        <v>-4354.45</v>
      </c>
    </row>
    <row r="14149" spans="1:11" x14ac:dyDescent="0.35">
      <c r="A14149">
        <v>35000</v>
      </c>
      <c r="B14149" t="s">
        <v>65</v>
      </c>
      <c r="C14149" s="70">
        <v>-197064.72</v>
      </c>
      <c r="D14149" s="70">
        <v>-63390.66</v>
      </c>
      <c r="E14149" s="71">
        <v>44866</v>
      </c>
      <c r="F14149" t="s">
        <v>7758</v>
      </c>
      <c r="G14149" t="s">
        <v>2343</v>
      </c>
      <c r="H14149" t="s">
        <v>7757</v>
      </c>
      <c r="I14149" t="s">
        <v>7757</v>
      </c>
      <c r="J14149" s="40">
        <v>0</v>
      </c>
      <c r="K14149" s="40">
        <v>-1324.7</v>
      </c>
    </row>
    <row r="14150" spans="1:11" x14ac:dyDescent="0.35">
      <c r="A14150">
        <v>35000</v>
      </c>
      <c r="B14150" t="s">
        <v>65</v>
      </c>
      <c r="C14150" s="70">
        <v>-197064.72</v>
      </c>
      <c r="D14150" s="70">
        <v>-63390.66</v>
      </c>
      <c r="E14150" s="71">
        <v>44866</v>
      </c>
      <c r="F14150" t="s">
        <v>9499</v>
      </c>
      <c r="G14150" t="s">
        <v>2343</v>
      </c>
      <c r="H14150" t="s">
        <v>9498</v>
      </c>
      <c r="I14150" t="s">
        <v>9498</v>
      </c>
      <c r="J14150" s="40">
        <v>0</v>
      </c>
      <c r="K14150" s="40">
        <v>-1312.67</v>
      </c>
    </row>
    <row r="14151" spans="1:11" x14ac:dyDescent="0.35">
      <c r="A14151">
        <v>35000</v>
      </c>
      <c r="B14151" t="s">
        <v>65</v>
      </c>
      <c r="C14151" s="70">
        <v>-197064.72</v>
      </c>
      <c r="D14151" s="70">
        <v>-63390.66</v>
      </c>
      <c r="E14151" s="71">
        <v>44866</v>
      </c>
      <c r="F14151" t="s">
        <v>13024</v>
      </c>
      <c r="G14151" t="s">
        <v>2343</v>
      </c>
      <c r="H14151" t="s">
        <v>13023</v>
      </c>
      <c r="I14151" t="s">
        <v>13023</v>
      </c>
      <c r="J14151" s="40">
        <v>0</v>
      </c>
      <c r="K14151" s="40">
        <v>-1624.5</v>
      </c>
    </row>
    <row r="14152" spans="1:11" x14ac:dyDescent="0.35">
      <c r="A14152">
        <v>35000</v>
      </c>
      <c r="B14152" t="s">
        <v>65</v>
      </c>
      <c r="C14152" s="70">
        <v>-197064.72</v>
      </c>
      <c r="D14152" s="70">
        <v>-63390.66</v>
      </c>
      <c r="E14152" s="71">
        <v>44866</v>
      </c>
      <c r="F14152" t="s">
        <v>13022</v>
      </c>
      <c r="G14152" t="s">
        <v>2343</v>
      </c>
      <c r="H14152" t="s">
        <v>13021</v>
      </c>
      <c r="I14152" t="s">
        <v>13021</v>
      </c>
      <c r="J14152" s="40">
        <v>0</v>
      </c>
      <c r="K14152" s="40">
        <v>-2108</v>
      </c>
    </row>
    <row r="14153" spans="1:11" x14ac:dyDescent="0.35">
      <c r="A14153">
        <v>35000</v>
      </c>
      <c r="B14153" t="s">
        <v>65</v>
      </c>
      <c r="C14153" s="70">
        <v>-197064.72</v>
      </c>
      <c r="D14153" s="70">
        <v>-63390.66</v>
      </c>
      <c r="E14153" s="71">
        <v>44895</v>
      </c>
      <c r="F14153" t="s">
        <v>7920</v>
      </c>
      <c r="G14153" t="s">
        <v>2343</v>
      </c>
      <c r="H14153" t="s">
        <v>7918</v>
      </c>
      <c r="I14153" t="s">
        <v>7918</v>
      </c>
      <c r="J14153" s="40">
        <v>0</v>
      </c>
      <c r="K14153" s="40">
        <v>654.45000000000005</v>
      </c>
    </row>
    <row r="14154" spans="1:11" x14ac:dyDescent="0.35">
      <c r="A14154">
        <v>35000</v>
      </c>
      <c r="B14154" t="s">
        <v>65</v>
      </c>
      <c r="C14154" s="70">
        <v>-197064.72</v>
      </c>
      <c r="D14154" s="70">
        <v>-63390.66</v>
      </c>
      <c r="E14154" s="71">
        <v>44895</v>
      </c>
      <c r="F14154" t="s">
        <v>16194</v>
      </c>
      <c r="G14154" t="s">
        <v>2343</v>
      </c>
      <c r="H14154" t="s">
        <v>16192</v>
      </c>
      <c r="I14154" t="s">
        <v>16192</v>
      </c>
      <c r="J14154" s="40">
        <v>0</v>
      </c>
      <c r="K14154" s="40">
        <v>4363</v>
      </c>
    </row>
    <row r="14155" spans="1:11" x14ac:dyDescent="0.35">
      <c r="A14155">
        <v>35000</v>
      </c>
      <c r="B14155" t="s">
        <v>65</v>
      </c>
      <c r="C14155" s="70">
        <v>-197064.72</v>
      </c>
      <c r="D14155" s="70">
        <v>-63390.66</v>
      </c>
      <c r="E14155" s="71">
        <v>44895</v>
      </c>
      <c r="F14155" t="s">
        <v>10833</v>
      </c>
      <c r="G14155" t="s">
        <v>2343</v>
      </c>
      <c r="H14155" t="s">
        <v>10828</v>
      </c>
      <c r="I14155" t="s">
        <v>10828</v>
      </c>
      <c r="J14155" s="40">
        <v>0</v>
      </c>
      <c r="K14155" s="40">
        <v>2906.13</v>
      </c>
    </row>
    <row r="14156" spans="1:11" x14ac:dyDescent="0.35">
      <c r="A14156">
        <v>35000</v>
      </c>
      <c r="B14156" t="s">
        <v>65</v>
      </c>
      <c r="C14156" s="70">
        <v>-197064.72</v>
      </c>
      <c r="D14156" s="70">
        <v>-63390.66</v>
      </c>
      <c r="E14156" s="71">
        <v>44895</v>
      </c>
      <c r="F14156" t="s">
        <v>12835</v>
      </c>
      <c r="G14156" t="s">
        <v>2343</v>
      </c>
      <c r="H14156" t="s">
        <v>12833</v>
      </c>
      <c r="I14156" t="s">
        <v>12833</v>
      </c>
      <c r="J14156" s="40">
        <v>0</v>
      </c>
      <c r="K14156" s="40">
        <v>2365.59</v>
      </c>
    </row>
    <row r="14157" spans="1:11" x14ac:dyDescent="0.35">
      <c r="A14157">
        <v>35000</v>
      </c>
      <c r="B14157" t="s">
        <v>65</v>
      </c>
      <c r="C14157" s="70">
        <v>-197064.72</v>
      </c>
      <c r="D14157" s="70">
        <v>-63390.66</v>
      </c>
      <c r="E14157" s="71">
        <v>44895</v>
      </c>
      <c r="F14157" t="s">
        <v>8024</v>
      </c>
      <c r="G14157" t="s">
        <v>2343</v>
      </c>
      <c r="H14157" t="s">
        <v>8022</v>
      </c>
      <c r="I14157" t="s">
        <v>8022</v>
      </c>
      <c r="J14157" s="40">
        <v>0</v>
      </c>
      <c r="K14157" s="40">
        <v>318.22000000000003</v>
      </c>
    </row>
    <row r="14158" spans="1:11" x14ac:dyDescent="0.35">
      <c r="A14158">
        <v>35000</v>
      </c>
      <c r="B14158" t="s">
        <v>65</v>
      </c>
      <c r="C14158" s="70">
        <v>-197064.72</v>
      </c>
      <c r="D14158" s="70">
        <v>-63390.66</v>
      </c>
      <c r="E14158" s="71">
        <v>44895</v>
      </c>
      <c r="F14158" t="s">
        <v>11580</v>
      </c>
      <c r="G14158" t="s">
        <v>2343</v>
      </c>
      <c r="H14158" t="s">
        <v>11578</v>
      </c>
      <c r="I14158" t="s">
        <v>11578</v>
      </c>
      <c r="J14158" s="40">
        <v>0</v>
      </c>
      <c r="K14158" s="40">
        <v>2906.13</v>
      </c>
    </row>
    <row r="14159" spans="1:11" x14ac:dyDescent="0.35">
      <c r="A14159">
        <v>35000</v>
      </c>
      <c r="B14159" t="s">
        <v>65</v>
      </c>
      <c r="C14159" s="70">
        <v>-197064.72</v>
      </c>
      <c r="D14159" s="70">
        <v>-63390.66</v>
      </c>
      <c r="E14159" s="71">
        <v>44895</v>
      </c>
      <c r="F14159" t="s">
        <v>10962</v>
      </c>
      <c r="G14159" t="s">
        <v>2343</v>
      </c>
      <c r="H14159" t="s">
        <v>10960</v>
      </c>
      <c r="I14159" t="s">
        <v>10960</v>
      </c>
      <c r="J14159" s="40">
        <v>0</v>
      </c>
      <c r="K14159" s="40">
        <v>1394.94</v>
      </c>
    </row>
    <row r="14160" spans="1:11" x14ac:dyDescent="0.35">
      <c r="A14160">
        <v>35000</v>
      </c>
      <c r="B14160" t="s">
        <v>65</v>
      </c>
      <c r="C14160" s="70">
        <v>-197064.72</v>
      </c>
      <c r="D14160" s="70">
        <v>-63390.66</v>
      </c>
      <c r="E14160" s="71">
        <v>44895</v>
      </c>
      <c r="F14160" t="s">
        <v>8662</v>
      </c>
      <c r="G14160" t="s">
        <v>2343</v>
      </c>
      <c r="H14160" t="s">
        <v>8660</v>
      </c>
      <c r="I14160" t="s">
        <v>8660</v>
      </c>
      <c r="J14160" s="40">
        <v>0</v>
      </c>
      <c r="K14160" s="40">
        <v>4591.6899999999996</v>
      </c>
    </row>
    <row r="14161" spans="1:11" x14ac:dyDescent="0.35">
      <c r="A14161">
        <v>35000</v>
      </c>
      <c r="B14161" t="s">
        <v>65</v>
      </c>
      <c r="C14161" s="70">
        <v>-197064.72</v>
      </c>
      <c r="D14161" s="70">
        <v>-63390.66</v>
      </c>
      <c r="E14161" s="71">
        <v>44895</v>
      </c>
      <c r="F14161" t="s">
        <v>9487</v>
      </c>
      <c r="G14161" t="s">
        <v>2343</v>
      </c>
      <c r="H14161" t="s">
        <v>9486</v>
      </c>
      <c r="I14161" t="s">
        <v>9486</v>
      </c>
      <c r="J14161" s="40">
        <v>0</v>
      </c>
      <c r="K14161" s="40">
        <v>3026.01</v>
      </c>
    </row>
    <row r="14162" spans="1:11" x14ac:dyDescent="0.35">
      <c r="A14162">
        <v>35000</v>
      </c>
      <c r="B14162" t="s">
        <v>65</v>
      </c>
      <c r="C14162" s="70">
        <v>-197064.72</v>
      </c>
      <c r="D14162" s="70">
        <v>-63390.66</v>
      </c>
      <c r="E14162" s="71">
        <v>44895</v>
      </c>
      <c r="F14162" t="s">
        <v>7790</v>
      </c>
      <c r="G14162" t="s">
        <v>2343</v>
      </c>
      <c r="H14162" t="s">
        <v>7788</v>
      </c>
      <c r="I14162" t="s">
        <v>7788</v>
      </c>
      <c r="J14162" s="40">
        <v>0</v>
      </c>
      <c r="K14162" s="40">
        <v>6538.8</v>
      </c>
    </row>
    <row r="14163" spans="1:11" x14ac:dyDescent="0.35">
      <c r="A14163">
        <v>35000</v>
      </c>
      <c r="B14163" t="s">
        <v>65</v>
      </c>
      <c r="C14163" s="70">
        <v>-197064.72</v>
      </c>
      <c r="D14163" s="70">
        <v>-63390.66</v>
      </c>
      <c r="E14163" s="71">
        <v>44895</v>
      </c>
      <c r="F14163" t="s">
        <v>11635</v>
      </c>
      <c r="G14163" t="s">
        <v>2343</v>
      </c>
      <c r="H14163" t="s">
        <v>11633</v>
      </c>
      <c r="I14163" t="s">
        <v>11633</v>
      </c>
      <c r="J14163" s="40">
        <v>0</v>
      </c>
      <c r="K14163" s="40">
        <v>14229.73</v>
      </c>
    </row>
    <row r="14164" spans="1:11" x14ac:dyDescent="0.35">
      <c r="A14164">
        <v>35000</v>
      </c>
      <c r="B14164" t="s">
        <v>65</v>
      </c>
      <c r="C14164" s="70">
        <v>-197064.72</v>
      </c>
      <c r="D14164" s="70">
        <v>-63390.66</v>
      </c>
      <c r="E14164" s="71">
        <v>44895</v>
      </c>
      <c r="F14164" t="s">
        <v>9262</v>
      </c>
      <c r="G14164" t="s">
        <v>2343</v>
      </c>
      <c r="H14164" t="s">
        <v>9260</v>
      </c>
      <c r="I14164" t="s">
        <v>9260</v>
      </c>
      <c r="J14164" s="40">
        <v>0</v>
      </c>
      <c r="K14164" s="40">
        <v>1915.65</v>
      </c>
    </row>
    <row r="14165" spans="1:11" x14ac:dyDescent="0.35">
      <c r="A14165">
        <v>35000</v>
      </c>
      <c r="B14165" t="s">
        <v>65</v>
      </c>
      <c r="C14165" s="70">
        <v>-197064.72</v>
      </c>
      <c r="D14165" s="70">
        <v>-63390.66</v>
      </c>
      <c r="E14165" s="71">
        <v>44895</v>
      </c>
      <c r="F14165" t="s">
        <v>11320</v>
      </c>
      <c r="G14165" t="s">
        <v>2343</v>
      </c>
      <c r="H14165" t="s">
        <v>11316</v>
      </c>
      <c r="I14165" t="s">
        <v>11316</v>
      </c>
      <c r="J14165" s="40">
        <v>0</v>
      </c>
      <c r="K14165" s="40">
        <v>680.04</v>
      </c>
    </row>
    <row r="14166" spans="1:11" x14ac:dyDescent="0.35">
      <c r="A14166">
        <v>35000</v>
      </c>
      <c r="B14166" t="s">
        <v>65</v>
      </c>
      <c r="C14166" s="70">
        <v>-197064.72</v>
      </c>
      <c r="D14166" s="70">
        <v>-63390.66</v>
      </c>
      <c r="E14166" s="71">
        <v>44895</v>
      </c>
      <c r="F14166" t="s">
        <v>3365</v>
      </c>
      <c r="G14166" t="s">
        <v>2343</v>
      </c>
      <c r="H14166" t="s">
        <v>3363</v>
      </c>
      <c r="I14166" t="s">
        <v>3363</v>
      </c>
      <c r="J14166" s="40">
        <v>0</v>
      </c>
      <c r="K14166" s="40">
        <v>1299.6600000000001</v>
      </c>
    </row>
    <row r="14167" spans="1:11" x14ac:dyDescent="0.35">
      <c r="A14167">
        <v>35000</v>
      </c>
      <c r="B14167" t="s">
        <v>65</v>
      </c>
      <c r="C14167" s="70">
        <v>-197064.72</v>
      </c>
      <c r="D14167" s="70">
        <v>-63390.66</v>
      </c>
      <c r="E14167" s="71">
        <v>44895</v>
      </c>
      <c r="F14167" t="s">
        <v>12970</v>
      </c>
      <c r="G14167" t="s">
        <v>2343</v>
      </c>
      <c r="H14167" t="s">
        <v>12968</v>
      </c>
      <c r="I14167" t="s">
        <v>12968</v>
      </c>
      <c r="J14167" s="40">
        <v>0</v>
      </c>
      <c r="K14167" s="40">
        <v>1859.92</v>
      </c>
    </row>
    <row r="14168" spans="1:11" x14ac:dyDescent="0.35">
      <c r="A14168">
        <v>35000</v>
      </c>
      <c r="B14168" t="s">
        <v>65</v>
      </c>
      <c r="C14168" s="70">
        <v>-197064.72</v>
      </c>
      <c r="D14168" s="70">
        <v>-63390.66</v>
      </c>
      <c r="E14168" s="71">
        <v>44895</v>
      </c>
      <c r="F14168" t="s">
        <v>3272</v>
      </c>
      <c r="G14168" t="s">
        <v>1912</v>
      </c>
      <c r="J14168" s="40">
        <v>0</v>
      </c>
      <c r="K14168" s="40">
        <v>5372.28</v>
      </c>
    </row>
    <row r="14169" spans="1:11" x14ac:dyDescent="0.35">
      <c r="A14169">
        <v>35000</v>
      </c>
      <c r="B14169" t="s">
        <v>65</v>
      </c>
      <c r="C14169" s="70">
        <v>-197064.72</v>
      </c>
      <c r="D14169" s="70">
        <v>-63390.66</v>
      </c>
      <c r="E14169" s="71">
        <v>44895</v>
      </c>
      <c r="F14169" t="s">
        <v>13988</v>
      </c>
      <c r="G14169" t="s">
        <v>1912</v>
      </c>
      <c r="J14169" s="40">
        <v>0</v>
      </c>
      <c r="K14169" s="40">
        <v>4085.44</v>
      </c>
    </row>
    <row r="14170" spans="1:11" x14ac:dyDescent="0.35">
      <c r="A14170">
        <v>35000</v>
      </c>
      <c r="B14170" t="s">
        <v>65</v>
      </c>
      <c r="C14170" s="70">
        <v>-197064.72</v>
      </c>
      <c r="D14170" s="70">
        <v>-63390.66</v>
      </c>
      <c r="E14170" s="71">
        <v>44895</v>
      </c>
      <c r="F14170" t="s">
        <v>3971</v>
      </c>
      <c r="G14170" t="s">
        <v>2247</v>
      </c>
      <c r="H14170" t="s">
        <v>1916</v>
      </c>
      <c r="I14170" t="s">
        <v>1916</v>
      </c>
      <c r="J14170" s="40">
        <v>0</v>
      </c>
      <c r="K14170" s="40">
        <v>654.39</v>
      </c>
    </row>
    <row r="14171" spans="1:11" x14ac:dyDescent="0.35">
      <c r="A14171">
        <v>35000</v>
      </c>
      <c r="B14171" t="s">
        <v>65</v>
      </c>
      <c r="C14171" s="70">
        <v>-197064.72</v>
      </c>
      <c r="D14171" s="70">
        <v>-63390.66</v>
      </c>
      <c r="E14171" s="71">
        <v>44896</v>
      </c>
      <c r="F14171" t="s">
        <v>9261</v>
      </c>
      <c r="G14171" t="s">
        <v>2343</v>
      </c>
      <c r="H14171" t="s">
        <v>9260</v>
      </c>
      <c r="I14171" t="s">
        <v>9260</v>
      </c>
      <c r="J14171" s="40">
        <v>0</v>
      </c>
      <c r="K14171" s="40">
        <v>-1915.65</v>
      </c>
    </row>
    <row r="14172" spans="1:11" x14ac:dyDescent="0.35">
      <c r="A14172">
        <v>35000</v>
      </c>
      <c r="B14172" t="s">
        <v>65</v>
      </c>
      <c r="C14172" s="70">
        <v>-197064.72</v>
      </c>
      <c r="D14172" s="70">
        <v>-63390.66</v>
      </c>
      <c r="E14172" s="71">
        <v>44896</v>
      </c>
      <c r="F14172" t="s">
        <v>3364</v>
      </c>
      <c r="G14172" t="s">
        <v>2343</v>
      </c>
      <c r="H14172" t="s">
        <v>3363</v>
      </c>
      <c r="I14172" t="s">
        <v>3363</v>
      </c>
      <c r="J14172" s="40">
        <v>0</v>
      </c>
      <c r="K14172" s="40">
        <v>-1299.6600000000001</v>
      </c>
    </row>
    <row r="14173" spans="1:11" x14ac:dyDescent="0.35">
      <c r="A14173">
        <v>35000</v>
      </c>
      <c r="B14173" t="s">
        <v>65</v>
      </c>
      <c r="C14173" s="70">
        <v>-197064.72</v>
      </c>
      <c r="D14173" s="70">
        <v>-63390.66</v>
      </c>
      <c r="E14173" s="71">
        <v>44896</v>
      </c>
      <c r="F14173" t="s">
        <v>12969</v>
      </c>
      <c r="G14173" t="s">
        <v>2343</v>
      </c>
      <c r="H14173" t="s">
        <v>12968</v>
      </c>
      <c r="I14173" t="s">
        <v>12968</v>
      </c>
      <c r="J14173" s="40">
        <v>0</v>
      </c>
      <c r="K14173" s="40">
        <v>-1859.92</v>
      </c>
    </row>
    <row r="14174" spans="1:11" x14ac:dyDescent="0.35">
      <c r="A14174">
        <v>35000</v>
      </c>
      <c r="B14174" t="s">
        <v>65</v>
      </c>
      <c r="C14174" s="70">
        <v>-197064.72</v>
      </c>
      <c r="D14174" s="70">
        <v>-63390.66</v>
      </c>
      <c r="E14174" s="71">
        <v>44896</v>
      </c>
      <c r="F14174" t="s">
        <v>8023</v>
      </c>
      <c r="G14174" t="s">
        <v>2343</v>
      </c>
      <c r="H14174" t="s">
        <v>8022</v>
      </c>
      <c r="I14174" t="s">
        <v>8022</v>
      </c>
      <c r="J14174" s="40">
        <v>0</v>
      </c>
      <c r="K14174" s="40">
        <v>-318.22000000000003</v>
      </c>
    </row>
    <row r="14175" spans="1:11" x14ac:dyDescent="0.35">
      <c r="A14175">
        <v>35000</v>
      </c>
      <c r="B14175" t="s">
        <v>65</v>
      </c>
      <c r="C14175" s="70">
        <v>-197064.72</v>
      </c>
      <c r="D14175" s="70">
        <v>-63390.66</v>
      </c>
      <c r="E14175" s="71">
        <v>44896</v>
      </c>
      <c r="F14175" t="s">
        <v>11579</v>
      </c>
      <c r="G14175" t="s">
        <v>2343</v>
      </c>
      <c r="H14175" t="s">
        <v>11578</v>
      </c>
      <c r="I14175" t="s">
        <v>11578</v>
      </c>
      <c r="J14175" s="40">
        <v>0</v>
      </c>
      <c r="K14175" s="40">
        <v>-2906.13</v>
      </c>
    </row>
    <row r="14176" spans="1:11" x14ac:dyDescent="0.35">
      <c r="A14176">
        <v>35000</v>
      </c>
      <c r="B14176" t="s">
        <v>65</v>
      </c>
      <c r="C14176" s="70">
        <v>-197064.72</v>
      </c>
      <c r="D14176" s="70">
        <v>-63390.66</v>
      </c>
      <c r="E14176" s="71">
        <v>44896</v>
      </c>
      <c r="F14176" t="s">
        <v>3256</v>
      </c>
      <c r="G14176" t="s">
        <v>1912</v>
      </c>
      <c r="J14176" s="40">
        <v>0</v>
      </c>
      <c r="K14176" s="40">
        <v>-5372.28</v>
      </c>
    </row>
    <row r="14177" spans="1:11" x14ac:dyDescent="0.35">
      <c r="A14177">
        <v>35000</v>
      </c>
      <c r="B14177" t="s">
        <v>65</v>
      </c>
      <c r="C14177" s="70">
        <v>-197064.72</v>
      </c>
      <c r="D14177" s="70">
        <v>-63390.66</v>
      </c>
      <c r="E14177" s="71">
        <v>44896</v>
      </c>
      <c r="F14177" t="s">
        <v>13986</v>
      </c>
      <c r="G14177" t="s">
        <v>1912</v>
      </c>
      <c r="J14177" s="40">
        <v>0</v>
      </c>
      <c r="K14177" s="40">
        <v>-4085.44</v>
      </c>
    </row>
    <row r="14178" spans="1:11" x14ac:dyDescent="0.35">
      <c r="A14178">
        <v>35000</v>
      </c>
      <c r="B14178" t="s">
        <v>65</v>
      </c>
      <c r="C14178" s="70">
        <v>-197064.72</v>
      </c>
      <c r="D14178" s="70">
        <v>-63390.66</v>
      </c>
      <c r="E14178" s="71">
        <v>44896</v>
      </c>
      <c r="F14178" t="s">
        <v>11634</v>
      </c>
      <c r="G14178" t="s">
        <v>2343</v>
      </c>
      <c r="H14178" t="s">
        <v>11633</v>
      </c>
      <c r="I14178" t="s">
        <v>11633</v>
      </c>
      <c r="J14178" s="40">
        <v>0</v>
      </c>
      <c r="K14178" s="40">
        <v>-14229.73</v>
      </c>
    </row>
    <row r="14179" spans="1:11" x14ac:dyDescent="0.35">
      <c r="A14179">
        <v>35000</v>
      </c>
      <c r="B14179" t="s">
        <v>65</v>
      </c>
      <c r="C14179" s="70">
        <v>-197064.72</v>
      </c>
      <c r="D14179" s="70">
        <v>-63390.66</v>
      </c>
      <c r="E14179" s="71">
        <v>44896</v>
      </c>
      <c r="F14179" t="s">
        <v>11319</v>
      </c>
      <c r="G14179" t="s">
        <v>2343</v>
      </c>
      <c r="H14179" t="s">
        <v>11318</v>
      </c>
      <c r="J14179" s="40">
        <v>0</v>
      </c>
      <c r="K14179" s="40">
        <v>-86.86</v>
      </c>
    </row>
    <row r="14180" spans="1:11" x14ac:dyDescent="0.35">
      <c r="A14180">
        <v>35000</v>
      </c>
      <c r="B14180" t="s">
        <v>65</v>
      </c>
      <c r="C14180" s="70">
        <v>-197064.72</v>
      </c>
      <c r="D14180" s="70">
        <v>-63390.66</v>
      </c>
      <c r="E14180" s="71">
        <v>44896</v>
      </c>
      <c r="F14180" t="s">
        <v>7789</v>
      </c>
      <c r="G14180" t="s">
        <v>2343</v>
      </c>
      <c r="H14180" t="s">
        <v>7788</v>
      </c>
      <c r="I14180" t="s">
        <v>7788</v>
      </c>
      <c r="J14180" s="40">
        <v>0</v>
      </c>
      <c r="K14180" s="40">
        <v>-6538.8</v>
      </c>
    </row>
    <row r="14181" spans="1:11" x14ac:dyDescent="0.35">
      <c r="A14181">
        <v>35000</v>
      </c>
      <c r="B14181" t="s">
        <v>65</v>
      </c>
      <c r="C14181" s="70">
        <v>-197064.72</v>
      </c>
      <c r="D14181" s="70">
        <v>-63390.66</v>
      </c>
      <c r="E14181" s="71">
        <v>44896</v>
      </c>
      <c r="F14181" t="s">
        <v>11317</v>
      </c>
      <c r="G14181" t="s">
        <v>2343</v>
      </c>
      <c r="H14181" t="s">
        <v>11316</v>
      </c>
      <c r="I14181" t="s">
        <v>11316</v>
      </c>
      <c r="J14181" s="40">
        <v>0</v>
      </c>
      <c r="K14181" s="40">
        <v>-680.04</v>
      </c>
    </row>
    <row r="14182" spans="1:11" x14ac:dyDescent="0.35">
      <c r="A14182">
        <v>35000</v>
      </c>
      <c r="B14182" t="s">
        <v>65</v>
      </c>
      <c r="C14182" s="70">
        <v>-197064.72</v>
      </c>
      <c r="D14182" s="70">
        <v>-63390.66</v>
      </c>
      <c r="E14182" s="71">
        <v>44896</v>
      </c>
      <c r="F14182" t="s">
        <v>7919</v>
      </c>
      <c r="G14182" t="s">
        <v>2343</v>
      </c>
      <c r="H14182" t="s">
        <v>7918</v>
      </c>
      <c r="I14182" t="s">
        <v>7918</v>
      </c>
      <c r="J14182" s="40">
        <v>0</v>
      </c>
      <c r="K14182" s="40">
        <v>-654.45000000000005</v>
      </c>
    </row>
    <row r="14183" spans="1:11" x14ac:dyDescent="0.35">
      <c r="A14183">
        <v>35000</v>
      </c>
      <c r="B14183" t="s">
        <v>65</v>
      </c>
      <c r="C14183" s="70">
        <v>-197064.72</v>
      </c>
      <c r="D14183" s="70">
        <v>-63390.66</v>
      </c>
      <c r="E14183" s="71">
        <v>44896</v>
      </c>
      <c r="F14183" t="s">
        <v>16193</v>
      </c>
      <c r="G14183" t="s">
        <v>2343</v>
      </c>
      <c r="H14183" t="s">
        <v>16192</v>
      </c>
      <c r="I14183" t="s">
        <v>16192</v>
      </c>
      <c r="J14183" s="40">
        <v>0</v>
      </c>
      <c r="K14183" s="40">
        <v>-4363</v>
      </c>
    </row>
    <row r="14184" spans="1:11" x14ac:dyDescent="0.35">
      <c r="A14184">
        <v>35000</v>
      </c>
      <c r="B14184" t="s">
        <v>65</v>
      </c>
      <c r="C14184" s="70">
        <v>-197064.72</v>
      </c>
      <c r="D14184" s="70">
        <v>-63390.66</v>
      </c>
      <c r="E14184" s="71">
        <v>44896</v>
      </c>
      <c r="F14184" t="s">
        <v>10829</v>
      </c>
      <c r="G14184" t="s">
        <v>2343</v>
      </c>
      <c r="H14184" t="s">
        <v>10828</v>
      </c>
      <c r="I14184" t="s">
        <v>10828</v>
      </c>
      <c r="J14184" s="40">
        <v>0</v>
      </c>
      <c r="K14184" s="40">
        <v>-2906.13</v>
      </c>
    </row>
    <row r="14185" spans="1:11" x14ac:dyDescent="0.35">
      <c r="A14185">
        <v>35000</v>
      </c>
      <c r="B14185" t="s">
        <v>65</v>
      </c>
      <c r="C14185" s="70">
        <v>-197064.72</v>
      </c>
      <c r="D14185" s="70">
        <v>-63390.66</v>
      </c>
      <c r="E14185" s="71">
        <v>44896</v>
      </c>
      <c r="F14185" t="s">
        <v>12834</v>
      </c>
      <c r="G14185" t="s">
        <v>2343</v>
      </c>
      <c r="H14185" t="s">
        <v>12833</v>
      </c>
      <c r="I14185" t="s">
        <v>12833</v>
      </c>
      <c r="J14185" s="40">
        <v>0</v>
      </c>
      <c r="K14185" s="40">
        <v>-2365.59</v>
      </c>
    </row>
    <row r="14186" spans="1:11" x14ac:dyDescent="0.35">
      <c r="A14186">
        <v>35000</v>
      </c>
      <c r="B14186" t="s">
        <v>65</v>
      </c>
      <c r="C14186" s="70">
        <v>-197064.72</v>
      </c>
      <c r="D14186" s="70">
        <v>-63390.66</v>
      </c>
      <c r="E14186" s="71">
        <v>44896</v>
      </c>
      <c r="F14186" t="s">
        <v>10961</v>
      </c>
      <c r="G14186" t="s">
        <v>2343</v>
      </c>
      <c r="H14186" t="s">
        <v>10960</v>
      </c>
      <c r="I14186" t="s">
        <v>10960</v>
      </c>
      <c r="J14186" s="40">
        <v>0</v>
      </c>
      <c r="K14186" s="40">
        <v>-1394.94</v>
      </c>
    </row>
    <row r="14187" spans="1:11" x14ac:dyDescent="0.35">
      <c r="A14187">
        <v>35000</v>
      </c>
      <c r="B14187" t="s">
        <v>65</v>
      </c>
      <c r="C14187" s="70">
        <v>-197064.72</v>
      </c>
      <c r="D14187" s="70">
        <v>-63390.66</v>
      </c>
      <c r="E14187" s="71">
        <v>44896</v>
      </c>
      <c r="F14187" t="s">
        <v>8661</v>
      </c>
      <c r="G14187" t="s">
        <v>2343</v>
      </c>
      <c r="H14187" t="s">
        <v>8660</v>
      </c>
      <c r="I14187" t="s">
        <v>8660</v>
      </c>
      <c r="J14187" s="40">
        <v>0</v>
      </c>
      <c r="K14187" s="40">
        <v>-4591.6899999999996</v>
      </c>
    </row>
    <row r="14188" spans="1:11" x14ac:dyDescent="0.35">
      <c r="A14188">
        <v>35000</v>
      </c>
      <c r="B14188" t="s">
        <v>65</v>
      </c>
      <c r="C14188" s="70">
        <v>-197064.72</v>
      </c>
      <c r="D14188" s="70">
        <v>-63390.66</v>
      </c>
      <c r="E14188" s="71">
        <v>44926</v>
      </c>
      <c r="F14188" t="s">
        <v>13959</v>
      </c>
      <c r="G14188" t="s">
        <v>1912</v>
      </c>
      <c r="J14188" s="40">
        <v>0</v>
      </c>
      <c r="K14188" s="40">
        <v>4353.79</v>
      </c>
    </row>
    <row r="14189" spans="1:11" x14ac:dyDescent="0.35">
      <c r="A14189">
        <v>35000</v>
      </c>
      <c r="B14189" t="s">
        <v>65</v>
      </c>
      <c r="C14189" s="70">
        <v>-197064.72</v>
      </c>
      <c r="D14189" s="70">
        <v>-63390.66</v>
      </c>
      <c r="E14189" s="71">
        <v>44926</v>
      </c>
      <c r="F14189" t="s">
        <v>2575</v>
      </c>
      <c r="G14189" t="s">
        <v>1912</v>
      </c>
      <c r="H14189" t="s">
        <v>1911</v>
      </c>
      <c r="J14189" s="40">
        <v>0</v>
      </c>
      <c r="K14189" s="40">
        <v>9756</v>
      </c>
    </row>
    <row r="14190" spans="1:11" x14ac:dyDescent="0.35">
      <c r="A14190">
        <v>35000</v>
      </c>
      <c r="B14190" t="s">
        <v>65</v>
      </c>
      <c r="C14190" s="70">
        <v>-197064.72</v>
      </c>
      <c r="D14190" s="70">
        <v>-63390.66</v>
      </c>
      <c r="E14190" s="71">
        <v>44926</v>
      </c>
      <c r="F14190" t="s">
        <v>7775</v>
      </c>
      <c r="G14190" t="s">
        <v>2343</v>
      </c>
      <c r="H14190" t="s">
        <v>7774</v>
      </c>
      <c r="I14190" t="s">
        <v>7774</v>
      </c>
      <c r="J14190" s="40">
        <v>0</v>
      </c>
      <c r="K14190" s="40">
        <v>15752.63</v>
      </c>
    </row>
    <row r="14191" spans="1:11" x14ac:dyDescent="0.35">
      <c r="A14191">
        <v>35000</v>
      </c>
      <c r="B14191" t="s">
        <v>65</v>
      </c>
      <c r="C14191" s="70">
        <v>-197064.72</v>
      </c>
      <c r="D14191" s="70">
        <v>-63390.66</v>
      </c>
      <c r="E14191" s="71">
        <v>44926</v>
      </c>
      <c r="F14191" t="s">
        <v>11294</v>
      </c>
      <c r="G14191" t="s">
        <v>2343</v>
      </c>
      <c r="H14191" t="s">
        <v>11293</v>
      </c>
      <c r="I14191" t="s">
        <v>11293</v>
      </c>
      <c r="J14191" s="40">
        <v>0</v>
      </c>
      <c r="K14191" s="40">
        <v>1262.75</v>
      </c>
    </row>
    <row r="14192" spans="1:11" x14ac:dyDescent="0.35">
      <c r="A14192">
        <v>35000</v>
      </c>
      <c r="B14192" t="s">
        <v>65</v>
      </c>
      <c r="C14192" s="70">
        <v>-197064.72</v>
      </c>
      <c r="D14192" s="70">
        <v>-63390.66</v>
      </c>
      <c r="E14192" s="71">
        <v>44926</v>
      </c>
      <c r="F14192" t="s">
        <v>10953</v>
      </c>
      <c r="G14192" t="s">
        <v>2343</v>
      </c>
      <c r="H14192" t="s">
        <v>10952</v>
      </c>
      <c r="I14192" t="s">
        <v>10952</v>
      </c>
      <c r="J14192" s="40">
        <v>0</v>
      </c>
      <c r="K14192" s="40">
        <v>114.55</v>
      </c>
    </row>
    <row r="14193" spans="1:11" x14ac:dyDescent="0.35">
      <c r="A14193">
        <v>35000</v>
      </c>
      <c r="B14193" t="s">
        <v>65</v>
      </c>
      <c r="C14193" s="70">
        <v>-197064.72</v>
      </c>
      <c r="D14193" s="70">
        <v>-63390.66</v>
      </c>
      <c r="E14193" s="71">
        <v>44926</v>
      </c>
      <c r="F14193" t="s">
        <v>8583</v>
      </c>
      <c r="G14193" t="s">
        <v>2343</v>
      </c>
      <c r="H14193" t="s">
        <v>8582</v>
      </c>
      <c r="I14193" t="s">
        <v>8582</v>
      </c>
      <c r="J14193" s="40">
        <v>0</v>
      </c>
      <c r="K14193" s="40">
        <v>5639.68</v>
      </c>
    </row>
    <row r="14194" spans="1:11" x14ac:dyDescent="0.35">
      <c r="A14194">
        <v>35000</v>
      </c>
      <c r="B14194" t="s">
        <v>65</v>
      </c>
      <c r="C14194" s="70">
        <v>-197064.72</v>
      </c>
      <c r="D14194" s="70">
        <v>-63390.66</v>
      </c>
      <c r="E14194" s="71">
        <v>44926</v>
      </c>
      <c r="F14194" t="s">
        <v>8009</v>
      </c>
      <c r="G14194" t="s">
        <v>2343</v>
      </c>
      <c r="H14194" t="s">
        <v>8008</v>
      </c>
      <c r="I14194" t="s">
        <v>8008</v>
      </c>
      <c r="J14194" s="40">
        <v>0</v>
      </c>
      <c r="K14194" s="40">
        <v>310.32</v>
      </c>
    </row>
    <row r="14195" spans="1:11" x14ac:dyDescent="0.35">
      <c r="A14195">
        <v>35000</v>
      </c>
      <c r="B14195" t="s">
        <v>65</v>
      </c>
      <c r="C14195" s="70">
        <v>-197064.72</v>
      </c>
      <c r="D14195" s="70">
        <v>-63390.66</v>
      </c>
      <c r="E14195" s="71">
        <v>44926</v>
      </c>
      <c r="F14195" t="s">
        <v>12961</v>
      </c>
      <c r="G14195" t="s">
        <v>2343</v>
      </c>
      <c r="H14195" t="s">
        <v>12960</v>
      </c>
      <c r="I14195" t="s">
        <v>12960</v>
      </c>
      <c r="J14195" s="40">
        <v>0</v>
      </c>
      <c r="K14195" s="40">
        <v>906.88</v>
      </c>
    </row>
    <row r="14196" spans="1:11" x14ac:dyDescent="0.35">
      <c r="A14196">
        <v>35000</v>
      </c>
      <c r="B14196" t="s">
        <v>65</v>
      </c>
      <c r="C14196" s="70">
        <v>-197064.72</v>
      </c>
      <c r="D14196" s="70">
        <v>-63390.66</v>
      </c>
      <c r="E14196" s="71">
        <v>44926</v>
      </c>
      <c r="F14196" t="s">
        <v>11574</v>
      </c>
      <c r="G14196" t="s">
        <v>2343</v>
      </c>
      <c r="H14196" t="s">
        <v>11573</v>
      </c>
      <c r="I14196" t="s">
        <v>11573</v>
      </c>
      <c r="J14196" s="40">
        <v>0</v>
      </c>
      <c r="K14196" s="40">
        <v>2834.01</v>
      </c>
    </row>
    <row r="14197" spans="1:11" x14ac:dyDescent="0.35">
      <c r="A14197">
        <v>35000</v>
      </c>
      <c r="B14197" t="s">
        <v>65</v>
      </c>
      <c r="C14197" s="70">
        <v>-197064.72</v>
      </c>
      <c r="D14197" s="70">
        <v>-63390.66</v>
      </c>
      <c r="E14197" s="71">
        <v>44926</v>
      </c>
      <c r="F14197" t="s">
        <v>7773</v>
      </c>
      <c r="G14197" t="s">
        <v>2343</v>
      </c>
      <c r="H14197" t="s">
        <v>7772</v>
      </c>
      <c r="I14197" t="s">
        <v>7772</v>
      </c>
      <c r="J14197" s="40">
        <v>0</v>
      </c>
      <c r="K14197" s="40">
        <v>17005.62</v>
      </c>
    </row>
    <row r="14198" spans="1:11" x14ac:dyDescent="0.35">
      <c r="A14198">
        <v>35000</v>
      </c>
      <c r="B14198" t="s">
        <v>65</v>
      </c>
      <c r="C14198" s="70">
        <v>-197064.72</v>
      </c>
      <c r="D14198" s="70">
        <v>-63390.66</v>
      </c>
      <c r="E14198" s="71">
        <v>44926</v>
      </c>
      <c r="F14198" t="s">
        <v>7805</v>
      </c>
      <c r="G14198" t="s">
        <v>2343</v>
      </c>
      <c r="H14198" t="s">
        <v>7804</v>
      </c>
      <c r="I14198" t="s">
        <v>7804</v>
      </c>
      <c r="J14198" s="40">
        <v>0</v>
      </c>
      <c r="K14198" s="40">
        <v>2834.27</v>
      </c>
    </row>
    <row r="14199" spans="1:11" x14ac:dyDescent="0.35">
      <c r="A14199">
        <v>35000</v>
      </c>
      <c r="B14199" t="s">
        <v>65</v>
      </c>
      <c r="C14199" s="70">
        <v>-197064.72</v>
      </c>
      <c r="D14199" s="70">
        <v>-63390.66</v>
      </c>
      <c r="E14199" s="71">
        <v>44926</v>
      </c>
      <c r="F14199" t="s">
        <v>11292</v>
      </c>
      <c r="G14199" t="s">
        <v>2343</v>
      </c>
      <c r="H14199" t="s">
        <v>11291</v>
      </c>
      <c r="I14199" t="s">
        <v>11291</v>
      </c>
      <c r="J14199" s="40">
        <v>0</v>
      </c>
      <c r="K14199" s="40">
        <v>397.93</v>
      </c>
    </row>
    <row r="14200" spans="1:11" x14ac:dyDescent="0.35">
      <c r="A14200">
        <v>35000</v>
      </c>
      <c r="B14200" t="s">
        <v>65</v>
      </c>
      <c r="C14200" s="70">
        <v>-197064.72</v>
      </c>
      <c r="D14200" s="70">
        <v>-63390.66</v>
      </c>
      <c r="E14200" s="71">
        <v>44926</v>
      </c>
      <c r="F14200" t="s">
        <v>3359</v>
      </c>
      <c r="G14200" t="s">
        <v>2343</v>
      </c>
      <c r="H14200" t="s">
        <v>3358</v>
      </c>
      <c r="I14200" t="s">
        <v>3358</v>
      </c>
      <c r="J14200" s="40">
        <v>0</v>
      </c>
      <c r="K14200" s="40">
        <v>1338</v>
      </c>
    </row>
    <row r="14201" spans="1:11" x14ac:dyDescent="0.35">
      <c r="A14201">
        <v>35000</v>
      </c>
      <c r="B14201" t="s">
        <v>65</v>
      </c>
      <c r="C14201" s="70">
        <v>-197064.72</v>
      </c>
      <c r="D14201" s="70">
        <v>-63390.66</v>
      </c>
      <c r="E14201" s="71">
        <v>44926</v>
      </c>
      <c r="F14201" t="s">
        <v>9451</v>
      </c>
      <c r="G14201" t="s">
        <v>2343</v>
      </c>
      <c r="H14201" t="s">
        <v>9450</v>
      </c>
      <c r="I14201" t="s">
        <v>9450</v>
      </c>
      <c r="J14201" s="40">
        <v>0</v>
      </c>
      <c r="K14201" s="40">
        <v>1413.59</v>
      </c>
    </row>
    <row r="14202" spans="1:11" x14ac:dyDescent="0.35">
      <c r="A14202">
        <v>35000</v>
      </c>
      <c r="B14202" t="s">
        <v>65</v>
      </c>
      <c r="C14202" s="70">
        <v>-197064.72</v>
      </c>
      <c r="D14202" s="70">
        <v>-63390.66</v>
      </c>
      <c r="E14202" s="71">
        <v>44926</v>
      </c>
      <c r="F14202" t="s">
        <v>12959</v>
      </c>
      <c r="G14202" t="s">
        <v>2343</v>
      </c>
      <c r="H14202" t="s">
        <v>12958</v>
      </c>
      <c r="I14202" t="s">
        <v>12958</v>
      </c>
      <c r="J14202" s="40">
        <v>0</v>
      </c>
      <c r="K14202" s="40">
        <v>8219.3799999999992</v>
      </c>
    </row>
    <row r="14203" spans="1:11" x14ac:dyDescent="0.35">
      <c r="A14203">
        <v>35000</v>
      </c>
      <c r="B14203" t="s">
        <v>65</v>
      </c>
      <c r="C14203" s="70">
        <v>-197064.72</v>
      </c>
      <c r="D14203" s="70">
        <v>-63390.66</v>
      </c>
      <c r="E14203" s="71">
        <v>44926</v>
      </c>
      <c r="F14203" t="s">
        <v>8653</v>
      </c>
      <c r="G14203" t="s">
        <v>2343</v>
      </c>
      <c r="H14203" t="s">
        <v>8652</v>
      </c>
      <c r="I14203" t="s">
        <v>8652</v>
      </c>
      <c r="J14203" s="40">
        <v>0</v>
      </c>
      <c r="K14203" s="40">
        <v>4394</v>
      </c>
    </row>
    <row r="14204" spans="1:11" x14ac:dyDescent="0.35">
      <c r="A14204">
        <v>35000</v>
      </c>
      <c r="B14204" t="s">
        <v>65</v>
      </c>
      <c r="C14204" s="70">
        <v>-197064.72</v>
      </c>
      <c r="D14204" s="70">
        <v>-63390.66</v>
      </c>
      <c r="E14204" s="71">
        <v>44926</v>
      </c>
      <c r="F14204" t="s">
        <v>12829</v>
      </c>
      <c r="G14204" t="s">
        <v>2343</v>
      </c>
      <c r="H14204" t="s">
        <v>1911</v>
      </c>
      <c r="J14204" s="40">
        <v>0</v>
      </c>
      <c r="K14204" s="40">
        <v>1989.2</v>
      </c>
    </row>
    <row r="14205" spans="1:11" x14ac:dyDescent="0.35">
      <c r="A14205">
        <v>35000</v>
      </c>
      <c r="B14205" t="s">
        <v>65</v>
      </c>
      <c r="C14205" s="70">
        <v>-197064.72</v>
      </c>
      <c r="D14205" s="70">
        <v>-63390.66</v>
      </c>
      <c r="E14205" s="71">
        <v>44926</v>
      </c>
      <c r="F14205" t="s">
        <v>14965</v>
      </c>
      <c r="G14205" t="s">
        <v>1912</v>
      </c>
      <c r="H14205" t="s">
        <v>1911</v>
      </c>
      <c r="J14205" s="40">
        <v>0</v>
      </c>
      <c r="K14205" s="40">
        <v>42625.75</v>
      </c>
    </row>
    <row r="14206" spans="1:11" x14ac:dyDescent="0.35">
      <c r="A14206">
        <v>35000</v>
      </c>
      <c r="B14206" t="s">
        <v>65</v>
      </c>
      <c r="C14206" s="70">
        <v>-197064.72</v>
      </c>
      <c r="D14206" s="70">
        <v>-63390.66</v>
      </c>
      <c r="E14206" s="71">
        <v>44926</v>
      </c>
      <c r="F14206" t="s">
        <v>12828</v>
      </c>
      <c r="G14206" t="s">
        <v>2343</v>
      </c>
      <c r="H14206" t="s">
        <v>1911</v>
      </c>
      <c r="J14206" s="40">
        <v>0</v>
      </c>
      <c r="K14206" s="40">
        <v>-1989.2</v>
      </c>
    </row>
    <row r="14207" spans="1:11" x14ac:dyDescent="0.35">
      <c r="A14207">
        <v>35000</v>
      </c>
      <c r="B14207" t="s">
        <v>65</v>
      </c>
      <c r="C14207" s="70">
        <v>-197064.72</v>
      </c>
      <c r="D14207" s="70">
        <v>-63390.66</v>
      </c>
      <c r="E14207" s="71">
        <v>44926</v>
      </c>
      <c r="F14207" t="s">
        <v>12827</v>
      </c>
      <c r="G14207" t="s">
        <v>2343</v>
      </c>
      <c r="H14207" t="s">
        <v>12826</v>
      </c>
      <c r="I14207" t="s">
        <v>12826</v>
      </c>
      <c r="J14207" s="40">
        <v>0</v>
      </c>
      <c r="K14207" s="40">
        <v>2105.71</v>
      </c>
    </row>
    <row r="14208" spans="1:11" x14ac:dyDescent="0.35">
      <c r="A14208">
        <v>35000</v>
      </c>
      <c r="B14208" t="s">
        <v>65</v>
      </c>
      <c r="C14208" s="70">
        <v>-197064.72</v>
      </c>
      <c r="D14208" s="70">
        <v>-63390.66</v>
      </c>
      <c r="E14208" s="71">
        <v>44926</v>
      </c>
      <c r="F14208" t="s">
        <v>3619</v>
      </c>
      <c r="G14208" t="s">
        <v>2247</v>
      </c>
      <c r="H14208" t="s">
        <v>1911</v>
      </c>
      <c r="I14208" t="s">
        <v>1911</v>
      </c>
      <c r="J14208" s="40">
        <v>496.7</v>
      </c>
      <c r="K14208" s="40">
        <v>0</v>
      </c>
    </row>
    <row r="14209" spans="1:11" x14ac:dyDescent="0.35">
      <c r="A14209">
        <v>35000</v>
      </c>
      <c r="B14209" t="s">
        <v>65</v>
      </c>
      <c r="C14209" s="70">
        <v>-197064.72</v>
      </c>
      <c r="D14209" s="70">
        <v>-63390.66</v>
      </c>
      <c r="E14209" s="71">
        <v>44926</v>
      </c>
      <c r="F14209" t="s">
        <v>9992</v>
      </c>
      <c r="G14209" t="s">
        <v>1912</v>
      </c>
      <c r="H14209" t="s">
        <v>1911</v>
      </c>
      <c r="J14209" s="40">
        <v>0</v>
      </c>
      <c r="K14209" s="40">
        <v>4465.47</v>
      </c>
    </row>
    <row r="14210" spans="1:11" x14ac:dyDescent="0.35">
      <c r="A14210">
        <v>35000</v>
      </c>
      <c r="B14210" t="s">
        <v>65</v>
      </c>
      <c r="C14210" s="70">
        <v>-197064.72</v>
      </c>
      <c r="D14210" s="70">
        <v>-63390.66</v>
      </c>
      <c r="E14210" s="71">
        <v>44926</v>
      </c>
      <c r="F14210" t="s">
        <v>3475</v>
      </c>
      <c r="G14210" t="s">
        <v>2247</v>
      </c>
      <c r="H14210" t="s">
        <v>1911</v>
      </c>
      <c r="I14210" t="s">
        <v>1911</v>
      </c>
      <c r="J14210" s="40">
        <v>1850.51</v>
      </c>
      <c r="K14210" s="40">
        <v>0</v>
      </c>
    </row>
    <row r="14211" spans="1:11" x14ac:dyDescent="0.35">
      <c r="A14211">
        <v>35000</v>
      </c>
      <c r="B14211" t="s">
        <v>65</v>
      </c>
      <c r="C14211" s="70">
        <v>-197064.72</v>
      </c>
      <c r="D14211" s="70">
        <v>-63390.66</v>
      </c>
      <c r="E14211" s="71">
        <v>44926</v>
      </c>
      <c r="F14211" t="s">
        <v>3465</v>
      </c>
      <c r="G14211" t="s">
        <v>2247</v>
      </c>
      <c r="H14211" t="s">
        <v>1911</v>
      </c>
      <c r="I14211" t="s">
        <v>1911</v>
      </c>
      <c r="J14211" s="40">
        <v>0</v>
      </c>
      <c r="K14211" s="40">
        <v>3109.75</v>
      </c>
    </row>
    <row r="14212" spans="1:11" x14ac:dyDescent="0.35">
      <c r="A14212">
        <v>35001</v>
      </c>
      <c r="B14212" t="s">
        <v>66</v>
      </c>
      <c r="C14212" s="70">
        <v>-138025.56</v>
      </c>
      <c r="D14212" s="70">
        <v>-38855.14</v>
      </c>
      <c r="E14212" s="71">
        <v>44592</v>
      </c>
      <c r="F14212" t="s">
        <v>6735</v>
      </c>
      <c r="G14212" t="s">
        <v>2247</v>
      </c>
      <c r="H14212" t="s">
        <v>6720</v>
      </c>
      <c r="I14212" t="s">
        <v>6720</v>
      </c>
      <c r="J14212" s="40">
        <v>0</v>
      </c>
      <c r="K14212" s="40">
        <v>4345.3500000000004</v>
      </c>
    </row>
    <row r="14213" spans="1:11" x14ac:dyDescent="0.35">
      <c r="A14213">
        <v>35001</v>
      </c>
      <c r="B14213" t="s">
        <v>66</v>
      </c>
      <c r="C14213" s="70">
        <v>-138025.56</v>
      </c>
      <c r="D14213" s="70">
        <v>-38855.14</v>
      </c>
      <c r="E14213" s="71">
        <v>44682</v>
      </c>
      <c r="F14213" t="s">
        <v>11572</v>
      </c>
      <c r="G14213" t="s">
        <v>2343</v>
      </c>
      <c r="H14213" t="s">
        <v>11571</v>
      </c>
      <c r="J14213" s="40">
        <v>0</v>
      </c>
      <c r="K14213" s="40">
        <v>1205</v>
      </c>
    </row>
    <row r="14214" spans="1:11" x14ac:dyDescent="0.35">
      <c r="A14214">
        <v>35001</v>
      </c>
      <c r="B14214" t="s">
        <v>66</v>
      </c>
      <c r="C14214" s="70">
        <v>-138025.56</v>
      </c>
      <c r="D14214" s="70">
        <v>-38855.14</v>
      </c>
      <c r="E14214" s="71">
        <v>44804</v>
      </c>
      <c r="F14214" t="s">
        <v>5100</v>
      </c>
      <c r="G14214" t="s">
        <v>2247</v>
      </c>
      <c r="H14214" t="s">
        <v>2265</v>
      </c>
      <c r="J14214" s="40">
        <v>0</v>
      </c>
      <c r="K14214" s="40">
        <v>2432.2600000000002</v>
      </c>
    </row>
    <row r="14215" spans="1:11" x14ac:dyDescent="0.35">
      <c r="A14215">
        <v>35001</v>
      </c>
      <c r="B14215" t="s">
        <v>66</v>
      </c>
      <c r="C14215" s="70">
        <v>-138025.56</v>
      </c>
      <c r="D14215" s="70">
        <v>-38855.14</v>
      </c>
      <c r="E14215" s="71">
        <v>44834</v>
      </c>
      <c r="F14215" t="s">
        <v>4686</v>
      </c>
      <c r="G14215" t="s">
        <v>2247</v>
      </c>
      <c r="H14215" t="s">
        <v>2262</v>
      </c>
      <c r="J14215" s="40">
        <v>2422.65</v>
      </c>
      <c r="K14215" s="40">
        <v>0</v>
      </c>
    </row>
    <row r="14216" spans="1:11" x14ac:dyDescent="0.35">
      <c r="A14216">
        <v>35001</v>
      </c>
      <c r="B14216" t="s">
        <v>66</v>
      </c>
      <c r="C14216" s="70">
        <v>-138025.56</v>
      </c>
      <c r="D14216" s="70">
        <v>-38855.14</v>
      </c>
      <c r="E14216" s="71">
        <v>44865</v>
      </c>
      <c r="F14216" t="s">
        <v>4459</v>
      </c>
      <c r="G14216" t="s">
        <v>2247</v>
      </c>
      <c r="H14216" t="s">
        <v>1919</v>
      </c>
      <c r="I14216" t="s">
        <v>1919</v>
      </c>
      <c r="J14216" s="40">
        <v>0</v>
      </c>
      <c r="K14216" s="40">
        <v>147.56</v>
      </c>
    </row>
    <row r="14217" spans="1:11" x14ac:dyDescent="0.35">
      <c r="A14217">
        <v>35001</v>
      </c>
      <c r="B14217" t="s">
        <v>66</v>
      </c>
      <c r="C14217" s="70">
        <v>-138025.56</v>
      </c>
      <c r="D14217" s="70">
        <v>-38855.14</v>
      </c>
      <c r="E14217" s="71">
        <v>44895</v>
      </c>
      <c r="F14217" t="s">
        <v>3970</v>
      </c>
      <c r="G14217" t="s">
        <v>2247</v>
      </c>
      <c r="H14217" t="s">
        <v>1916</v>
      </c>
      <c r="I14217" t="s">
        <v>1916</v>
      </c>
      <c r="J14217" s="40">
        <v>0</v>
      </c>
      <c r="K14217" s="40">
        <v>1040.21</v>
      </c>
    </row>
    <row r="14218" spans="1:11" x14ac:dyDescent="0.35">
      <c r="A14218">
        <v>35001</v>
      </c>
      <c r="B14218" t="s">
        <v>66</v>
      </c>
      <c r="C14218" s="70">
        <v>-138025.56</v>
      </c>
      <c r="D14218" s="70">
        <v>-38855.14</v>
      </c>
      <c r="E14218" s="71">
        <v>44926</v>
      </c>
      <c r="F14218" t="s">
        <v>11553</v>
      </c>
      <c r="G14218" t="s">
        <v>1912</v>
      </c>
      <c r="H14218" t="s">
        <v>6769</v>
      </c>
      <c r="J14218" s="40">
        <v>0</v>
      </c>
      <c r="K14218" s="40">
        <v>-20263.71</v>
      </c>
    </row>
    <row r="14219" spans="1:11" x14ac:dyDescent="0.35">
      <c r="A14219">
        <v>35001</v>
      </c>
      <c r="B14219" t="s">
        <v>66</v>
      </c>
      <c r="C14219" s="70">
        <v>-138025.56</v>
      </c>
      <c r="D14219" s="70">
        <v>-38855.14</v>
      </c>
      <c r="E14219" s="71">
        <v>44926</v>
      </c>
      <c r="F14219" t="s">
        <v>3618</v>
      </c>
      <c r="G14219" t="s">
        <v>2247</v>
      </c>
      <c r="H14219" t="s">
        <v>1911</v>
      </c>
      <c r="I14219" t="s">
        <v>1911</v>
      </c>
      <c r="J14219" s="40">
        <v>914.49</v>
      </c>
      <c r="K14219" s="40">
        <v>0</v>
      </c>
    </row>
    <row r="14220" spans="1:11" x14ac:dyDescent="0.35">
      <c r="A14220">
        <v>35001</v>
      </c>
      <c r="B14220" t="s">
        <v>66</v>
      </c>
      <c r="C14220" s="70">
        <v>-138025.56</v>
      </c>
      <c r="D14220" s="70">
        <v>-38855.14</v>
      </c>
      <c r="E14220" s="71">
        <v>44926</v>
      </c>
      <c r="F14220" t="s">
        <v>3474</v>
      </c>
      <c r="G14220" t="s">
        <v>2247</v>
      </c>
      <c r="H14220" t="s">
        <v>1911</v>
      </c>
      <c r="I14220" t="s">
        <v>1911</v>
      </c>
      <c r="J14220" s="40">
        <v>4345.3500000000004</v>
      </c>
      <c r="K14220" s="40">
        <v>0</v>
      </c>
    </row>
    <row r="14221" spans="1:11" x14ac:dyDescent="0.35">
      <c r="A14221">
        <v>35002</v>
      </c>
      <c r="B14221" t="s">
        <v>53</v>
      </c>
      <c r="C14221" s="70">
        <v>522578.39</v>
      </c>
      <c r="D14221" s="70">
        <v>167030.85999999999</v>
      </c>
      <c r="E14221" s="71">
        <v>44562</v>
      </c>
      <c r="F14221" t="s">
        <v>16191</v>
      </c>
      <c r="G14221" t="s">
        <v>2142</v>
      </c>
      <c r="H14221" t="s">
        <v>14315</v>
      </c>
      <c r="I14221" t="s">
        <v>14314</v>
      </c>
      <c r="J14221" s="40">
        <v>1484.13</v>
      </c>
      <c r="K14221" s="40">
        <v>0</v>
      </c>
    </row>
    <row r="14222" spans="1:11" x14ac:dyDescent="0.35">
      <c r="A14222">
        <v>35002</v>
      </c>
      <c r="B14222" t="s">
        <v>53</v>
      </c>
      <c r="C14222" s="70">
        <v>522578.39</v>
      </c>
      <c r="D14222" s="70">
        <v>167030.85999999999</v>
      </c>
      <c r="E14222" s="71">
        <v>44562</v>
      </c>
      <c r="F14222" t="s">
        <v>16191</v>
      </c>
      <c r="G14222" t="s">
        <v>2142</v>
      </c>
      <c r="H14222" t="s">
        <v>14315</v>
      </c>
      <c r="I14222" t="s">
        <v>14314</v>
      </c>
      <c r="J14222" s="40">
        <v>1484.12</v>
      </c>
      <c r="K14222" s="40">
        <v>0</v>
      </c>
    </row>
    <row r="14223" spans="1:11" x14ac:dyDescent="0.35">
      <c r="A14223">
        <v>35002</v>
      </c>
      <c r="B14223" t="s">
        <v>53</v>
      </c>
      <c r="C14223" s="70">
        <v>522578.39</v>
      </c>
      <c r="D14223" s="70">
        <v>167030.85999999999</v>
      </c>
      <c r="E14223" s="71">
        <v>44562</v>
      </c>
      <c r="F14223" t="s">
        <v>16190</v>
      </c>
      <c r="G14223" t="s">
        <v>2142</v>
      </c>
      <c r="H14223" t="s">
        <v>14312</v>
      </c>
      <c r="I14223" t="s">
        <v>14311</v>
      </c>
      <c r="J14223" s="40">
        <v>537.14</v>
      </c>
      <c r="K14223" s="40">
        <v>0</v>
      </c>
    </row>
    <row r="14224" spans="1:11" x14ac:dyDescent="0.35">
      <c r="A14224">
        <v>35002</v>
      </c>
      <c r="B14224" t="s">
        <v>53</v>
      </c>
      <c r="C14224" s="70">
        <v>522578.39</v>
      </c>
      <c r="D14224" s="70">
        <v>167030.85999999999</v>
      </c>
      <c r="E14224" s="71">
        <v>44562</v>
      </c>
      <c r="F14224" t="s">
        <v>16190</v>
      </c>
      <c r="G14224" t="s">
        <v>2142</v>
      </c>
      <c r="H14224" t="s">
        <v>14312</v>
      </c>
      <c r="I14224" t="s">
        <v>14311</v>
      </c>
      <c r="J14224" s="40">
        <v>537.14</v>
      </c>
      <c r="K14224" s="40">
        <v>0</v>
      </c>
    </row>
    <row r="14225" spans="1:11" x14ac:dyDescent="0.35">
      <c r="A14225">
        <v>35002</v>
      </c>
      <c r="B14225" t="s">
        <v>53</v>
      </c>
      <c r="C14225" s="70">
        <v>522578.39</v>
      </c>
      <c r="D14225" s="70">
        <v>167030.85999999999</v>
      </c>
      <c r="E14225" s="71">
        <v>44562</v>
      </c>
      <c r="F14225" t="s">
        <v>16189</v>
      </c>
      <c r="G14225" t="s">
        <v>1912</v>
      </c>
      <c r="J14225" s="40">
        <v>0</v>
      </c>
      <c r="K14225" s="40">
        <v>26755.95</v>
      </c>
    </row>
    <row r="14226" spans="1:11" x14ac:dyDescent="0.35">
      <c r="A14226">
        <v>35002</v>
      </c>
      <c r="B14226" t="s">
        <v>53</v>
      </c>
      <c r="C14226" s="70">
        <v>522578.39</v>
      </c>
      <c r="D14226" s="70">
        <v>167030.85999999999</v>
      </c>
      <c r="E14226" s="71">
        <v>44567</v>
      </c>
      <c r="F14226" t="s">
        <v>16188</v>
      </c>
      <c r="G14226" t="s">
        <v>2142</v>
      </c>
      <c r="H14226" t="s">
        <v>14707</v>
      </c>
      <c r="I14226" t="s">
        <v>14706</v>
      </c>
      <c r="J14226" s="40">
        <v>1908.06</v>
      </c>
      <c r="K14226" s="40">
        <v>0</v>
      </c>
    </row>
    <row r="14227" spans="1:11" x14ac:dyDescent="0.35">
      <c r="A14227">
        <v>35002</v>
      </c>
      <c r="B14227" t="s">
        <v>53</v>
      </c>
      <c r="C14227" s="70">
        <v>522578.39</v>
      </c>
      <c r="D14227" s="70">
        <v>167030.85999999999</v>
      </c>
      <c r="E14227" s="71">
        <v>44567</v>
      </c>
      <c r="F14227" t="s">
        <v>16187</v>
      </c>
      <c r="G14227" t="s">
        <v>2142</v>
      </c>
      <c r="H14227" t="s">
        <v>14704</v>
      </c>
      <c r="I14227" t="s">
        <v>14703</v>
      </c>
      <c r="J14227" s="40">
        <v>7632.26</v>
      </c>
      <c r="K14227" s="40">
        <v>0</v>
      </c>
    </row>
    <row r="14228" spans="1:11" x14ac:dyDescent="0.35">
      <c r="A14228">
        <v>35002</v>
      </c>
      <c r="B14228" t="s">
        <v>53</v>
      </c>
      <c r="C14228" s="70">
        <v>522578.39</v>
      </c>
      <c r="D14228" s="70">
        <v>167030.85999999999</v>
      </c>
      <c r="E14228" s="71">
        <v>44571</v>
      </c>
      <c r="F14228" t="s">
        <v>16186</v>
      </c>
      <c r="G14228" t="s">
        <v>2142</v>
      </c>
      <c r="H14228" t="s">
        <v>10643</v>
      </c>
      <c r="I14228" t="s">
        <v>10642</v>
      </c>
      <c r="J14228" s="40">
        <v>422.38</v>
      </c>
      <c r="K14228" s="40">
        <v>0</v>
      </c>
    </row>
    <row r="14229" spans="1:11" x14ac:dyDescent="0.35">
      <c r="A14229">
        <v>35002</v>
      </c>
      <c r="B14229" t="s">
        <v>53</v>
      </c>
      <c r="C14229" s="70">
        <v>522578.39</v>
      </c>
      <c r="D14229" s="70">
        <v>167030.85999999999</v>
      </c>
      <c r="E14229" s="71">
        <v>44571</v>
      </c>
      <c r="F14229" t="s">
        <v>16186</v>
      </c>
      <c r="G14229" t="s">
        <v>2142</v>
      </c>
      <c r="H14229" t="s">
        <v>10643</v>
      </c>
      <c r="I14229" t="s">
        <v>10642</v>
      </c>
      <c r="J14229" s="40">
        <v>475.82</v>
      </c>
      <c r="K14229" s="40">
        <v>0</v>
      </c>
    </row>
    <row r="14230" spans="1:11" x14ac:dyDescent="0.35">
      <c r="A14230">
        <v>35002</v>
      </c>
      <c r="B14230" t="s">
        <v>53</v>
      </c>
      <c r="C14230" s="70">
        <v>522578.39</v>
      </c>
      <c r="D14230" s="70">
        <v>167030.85999999999</v>
      </c>
      <c r="E14230" s="71">
        <v>44571</v>
      </c>
      <c r="F14230" t="s">
        <v>16186</v>
      </c>
      <c r="G14230" t="s">
        <v>2142</v>
      </c>
      <c r="H14230" t="s">
        <v>10643</v>
      </c>
      <c r="I14230" t="s">
        <v>10642</v>
      </c>
      <c r="J14230" s="40">
        <v>46.93</v>
      </c>
      <c r="K14230" s="40">
        <v>0</v>
      </c>
    </row>
    <row r="14231" spans="1:11" x14ac:dyDescent="0.35">
      <c r="A14231">
        <v>35002</v>
      </c>
      <c r="B14231" t="s">
        <v>53</v>
      </c>
      <c r="C14231" s="70">
        <v>522578.39</v>
      </c>
      <c r="D14231" s="70">
        <v>167030.85999999999</v>
      </c>
      <c r="E14231" s="71">
        <v>44581</v>
      </c>
      <c r="F14231" t="s">
        <v>16185</v>
      </c>
      <c r="G14231" t="s">
        <v>2142</v>
      </c>
      <c r="H14231" t="s">
        <v>9566</v>
      </c>
      <c r="I14231" t="s">
        <v>9565</v>
      </c>
      <c r="J14231" s="40">
        <v>324.58</v>
      </c>
      <c r="K14231" s="40">
        <v>0</v>
      </c>
    </row>
    <row r="14232" spans="1:11" x14ac:dyDescent="0.35">
      <c r="A14232">
        <v>35002</v>
      </c>
      <c r="B14232" t="s">
        <v>53</v>
      </c>
      <c r="C14232" s="70">
        <v>522578.39</v>
      </c>
      <c r="D14232" s="70">
        <v>167030.85999999999</v>
      </c>
      <c r="E14232" s="71">
        <v>44581</v>
      </c>
      <c r="F14232" t="s">
        <v>16185</v>
      </c>
      <c r="G14232" t="s">
        <v>2142</v>
      </c>
      <c r="H14232" t="s">
        <v>9566</v>
      </c>
      <c r="I14232" t="s">
        <v>9565</v>
      </c>
      <c r="J14232" s="40">
        <v>822.73</v>
      </c>
      <c r="K14232" s="40">
        <v>0</v>
      </c>
    </row>
    <row r="14233" spans="1:11" x14ac:dyDescent="0.35">
      <c r="A14233">
        <v>35002</v>
      </c>
      <c r="B14233" t="s">
        <v>53</v>
      </c>
      <c r="C14233" s="70">
        <v>522578.39</v>
      </c>
      <c r="D14233" s="70">
        <v>167030.85999999999</v>
      </c>
      <c r="E14233" s="71">
        <v>44581</v>
      </c>
      <c r="F14233" t="s">
        <v>16185</v>
      </c>
      <c r="G14233" t="s">
        <v>2142</v>
      </c>
      <c r="H14233" t="s">
        <v>9566</v>
      </c>
      <c r="I14233" t="s">
        <v>9565</v>
      </c>
      <c r="J14233" s="40">
        <v>822.73</v>
      </c>
      <c r="K14233" s="40">
        <v>0</v>
      </c>
    </row>
    <row r="14234" spans="1:11" x14ac:dyDescent="0.35">
      <c r="A14234">
        <v>35002</v>
      </c>
      <c r="B14234" t="s">
        <v>53</v>
      </c>
      <c r="C14234" s="70">
        <v>522578.39</v>
      </c>
      <c r="D14234" s="70">
        <v>167030.85999999999</v>
      </c>
      <c r="E14234" s="71">
        <v>44581</v>
      </c>
      <c r="F14234" t="s">
        <v>16185</v>
      </c>
      <c r="G14234" t="s">
        <v>2142</v>
      </c>
      <c r="H14234" t="s">
        <v>9566</v>
      </c>
      <c r="I14234" t="s">
        <v>9565</v>
      </c>
      <c r="J14234" s="40">
        <v>822.73</v>
      </c>
      <c r="K14234" s="40">
        <v>0</v>
      </c>
    </row>
    <row r="14235" spans="1:11" x14ac:dyDescent="0.35">
      <c r="A14235">
        <v>35002</v>
      </c>
      <c r="B14235" t="s">
        <v>53</v>
      </c>
      <c r="C14235" s="70">
        <v>522578.39</v>
      </c>
      <c r="D14235" s="70">
        <v>167030.85999999999</v>
      </c>
      <c r="E14235" s="71">
        <v>44581</v>
      </c>
      <c r="F14235" t="s">
        <v>16185</v>
      </c>
      <c r="G14235" t="s">
        <v>2142</v>
      </c>
      <c r="H14235" t="s">
        <v>9566</v>
      </c>
      <c r="I14235" t="s">
        <v>9565</v>
      </c>
      <c r="J14235" s="40">
        <v>822.73</v>
      </c>
      <c r="K14235" s="40">
        <v>0</v>
      </c>
    </row>
    <row r="14236" spans="1:11" x14ac:dyDescent="0.35">
      <c r="A14236">
        <v>35002</v>
      </c>
      <c r="B14236" t="s">
        <v>53</v>
      </c>
      <c r="C14236" s="70">
        <v>522578.39</v>
      </c>
      <c r="D14236" s="70">
        <v>167030.85999999999</v>
      </c>
      <c r="E14236" s="71">
        <v>44581</v>
      </c>
      <c r="F14236" t="s">
        <v>16185</v>
      </c>
      <c r="G14236" t="s">
        <v>2142</v>
      </c>
      <c r="H14236" t="s">
        <v>9566</v>
      </c>
      <c r="I14236" t="s">
        <v>9565</v>
      </c>
      <c r="J14236" s="40">
        <v>822.73</v>
      </c>
      <c r="K14236" s="40">
        <v>0</v>
      </c>
    </row>
    <row r="14237" spans="1:11" x14ac:dyDescent="0.35">
      <c r="A14237">
        <v>35002</v>
      </c>
      <c r="B14237" t="s">
        <v>53</v>
      </c>
      <c r="C14237" s="70">
        <v>522578.39</v>
      </c>
      <c r="D14237" s="70">
        <v>167030.85999999999</v>
      </c>
      <c r="E14237" s="71">
        <v>44581</v>
      </c>
      <c r="F14237" t="s">
        <v>16185</v>
      </c>
      <c r="G14237" t="s">
        <v>2142</v>
      </c>
      <c r="H14237" t="s">
        <v>9566</v>
      </c>
      <c r="I14237" t="s">
        <v>9565</v>
      </c>
      <c r="J14237" s="40">
        <v>822.73</v>
      </c>
      <c r="K14237" s="40">
        <v>0</v>
      </c>
    </row>
    <row r="14238" spans="1:11" x14ac:dyDescent="0.35">
      <c r="A14238">
        <v>35002</v>
      </c>
      <c r="B14238" t="s">
        <v>53</v>
      </c>
      <c r="C14238" s="70">
        <v>522578.39</v>
      </c>
      <c r="D14238" s="70">
        <v>167030.85999999999</v>
      </c>
      <c r="E14238" s="71">
        <v>44581</v>
      </c>
      <c r="F14238" t="s">
        <v>16185</v>
      </c>
      <c r="G14238" t="s">
        <v>2142</v>
      </c>
      <c r="H14238" t="s">
        <v>9566</v>
      </c>
      <c r="I14238" t="s">
        <v>9565</v>
      </c>
      <c r="J14238" s="40">
        <v>27.04</v>
      </c>
      <c r="K14238" s="40">
        <v>0</v>
      </c>
    </row>
    <row r="14239" spans="1:11" x14ac:dyDescent="0.35">
      <c r="A14239">
        <v>35002</v>
      </c>
      <c r="B14239" t="s">
        <v>53</v>
      </c>
      <c r="C14239" s="70">
        <v>522578.39</v>
      </c>
      <c r="D14239" s="70">
        <v>167030.85999999999</v>
      </c>
      <c r="E14239" s="71">
        <v>44586</v>
      </c>
      <c r="F14239" t="s">
        <v>16184</v>
      </c>
      <c r="G14239" t="s">
        <v>2142</v>
      </c>
      <c r="H14239" t="s">
        <v>13944</v>
      </c>
      <c r="I14239" t="s">
        <v>13943</v>
      </c>
      <c r="J14239" s="40">
        <v>19422.48</v>
      </c>
      <c r="K14239" s="40">
        <v>0</v>
      </c>
    </row>
    <row r="14240" spans="1:11" x14ac:dyDescent="0.35">
      <c r="A14240">
        <v>35002</v>
      </c>
      <c r="B14240" t="s">
        <v>53</v>
      </c>
      <c r="C14240" s="70">
        <v>522578.39</v>
      </c>
      <c r="D14240" s="70">
        <v>167030.85999999999</v>
      </c>
      <c r="E14240" s="71">
        <v>44586</v>
      </c>
      <c r="F14240" t="s">
        <v>16184</v>
      </c>
      <c r="G14240" t="s">
        <v>2142</v>
      </c>
      <c r="H14240" t="s">
        <v>13944</v>
      </c>
      <c r="I14240" t="s">
        <v>13943</v>
      </c>
      <c r="J14240" s="40">
        <v>34751.03</v>
      </c>
      <c r="K14240" s="40">
        <v>0</v>
      </c>
    </row>
    <row r="14241" spans="1:11" x14ac:dyDescent="0.35">
      <c r="A14241">
        <v>35002</v>
      </c>
      <c r="B14241" t="s">
        <v>53</v>
      </c>
      <c r="C14241" s="70">
        <v>522578.39</v>
      </c>
      <c r="D14241" s="70">
        <v>167030.85999999999</v>
      </c>
      <c r="E14241" s="71">
        <v>44586</v>
      </c>
      <c r="F14241" t="s">
        <v>16184</v>
      </c>
      <c r="G14241" t="s">
        <v>2142</v>
      </c>
      <c r="H14241" t="s">
        <v>13944</v>
      </c>
      <c r="I14241" t="s">
        <v>13943</v>
      </c>
      <c r="J14241" s="40">
        <v>34751.03</v>
      </c>
      <c r="K14241" s="40">
        <v>0</v>
      </c>
    </row>
    <row r="14242" spans="1:11" x14ac:dyDescent="0.35">
      <c r="A14242">
        <v>35002</v>
      </c>
      <c r="B14242" t="s">
        <v>53</v>
      </c>
      <c r="C14242" s="70">
        <v>522578.39</v>
      </c>
      <c r="D14242" s="70">
        <v>167030.85999999999</v>
      </c>
      <c r="E14242" s="71">
        <v>44586</v>
      </c>
      <c r="F14242" t="s">
        <v>16184</v>
      </c>
      <c r="G14242" t="s">
        <v>2142</v>
      </c>
      <c r="H14242" t="s">
        <v>13944</v>
      </c>
      <c r="I14242" t="s">
        <v>13943</v>
      </c>
      <c r="J14242" s="40">
        <v>15328.55</v>
      </c>
      <c r="K14242" s="40">
        <v>0</v>
      </c>
    </row>
    <row r="14243" spans="1:11" x14ac:dyDescent="0.35">
      <c r="A14243">
        <v>35002</v>
      </c>
      <c r="B14243" t="s">
        <v>53</v>
      </c>
      <c r="C14243" s="70">
        <v>522578.39</v>
      </c>
      <c r="D14243" s="70">
        <v>167030.85999999999</v>
      </c>
      <c r="E14243" s="71">
        <v>44591</v>
      </c>
      <c r="F14243" t="s">
        <v>16183</v>
      </c>
      <c r="G14243" t="s">
        <v>2142</v>
      </c>
      <c r="H14243" t="s">
        <v>8226</v>
      </c>
      <c r="I14243" t="s">
        <v>8225</v>
      </c>
      <c r="J14243" s="40">
        <v>52.15</v>
      </c>
      <c r="K14243" s="40">
        <v>0</v>
      </c>
    </row>
    <row r="14244" spans="1:11" x14ac:dyDescent="0.35">
      <c r="A14244">
        <v>35002</v>
      </c>
      <c r="B14244" t="s">
        <v>53</v>
      </c>
      <c r="C14244" s="70">
        <v>522578.39</v>
      </c>
      <c r="D14244" s="70">
        <v>167030.85999999999</v>
      </c>
      <c r="E14244" s="71">
        <v>44591</v>
      </c>
      <c r="F14244" t="s">
        <v>16183</v>
      </c>
      <c r="G14244" t="s">
        <v>2142</v>
      </c>
      <c r="H14244" t="s">
        <v>8226</v>
      </c>
      <c r="I14244" t="s">
        <v>8225</v>
      </c>
      <c r="J14244" s="40">
        <v>52.15</v>
      </c>
      <c r="K14244" s="40">
        <v>0</v>
      </c>
    </row>
    <row r="14245" spans="1:11" x14ac:dyDescent="0.35">
      <c r="A14245">
        <v>35002</v>
      </c>
      <c r="B14245" t="s">
        <v>53</v>
      </c>
      <c r="C14245" s="70">
        <v>522578.39</v>
      </c>
      <c r="D14245" s="70">
        <v>167030.85999999999</v>
      </c>
      <c r="E14245" s="71">
        <v>44591</v>
      </c>
      <c r="F14245" t="s">
        <v>16183</v>
      </c>
      <c r="G14245" t="s">
        <v>2142</v>
      </c>
      <c r="H14245" t="s">
        <v>8226</v>
      </c>
      <c r="I14245" t="s">
        <v>8225</v>
      </c>
      <c r="J14245" s="40">
        <v>52.15</v>
      </c>
      <c r="K14245" s="40">
        <v>0</v>
      </c>
    </row>
    <row r="14246" spans="1:11" x14ac:dyDescent="0.35">
      <c r="A14246">
        <v>35002</v>
      </c>
      <c r="B14246" t="s">
        <v>53</v>
      </c>
      <c r="C14246" s="70">
        <v>522578.39</v>
      </c>
      <c r="D14246" s="70">
        <v>167030.85999999999</v>
      </c>
      <c r="E14246" s="71">
        <v>44591</v>
      </c>
      <c r="F14246" t="s">
        <v>16183</v>
      </c>
      <c r="G14246" t="s">
        <v>2142</v>
      </c>
      <c r="H14246" t="s">
        <v>8226</v>
      </c>
      <c r="I14246" t="s">
        <v>8225</v>
      </c>
      <c r="J14246" s="40">
        <v>52.15</v>
      </c>
      <c r="K14246" s="40">
        <v>0</v>
      </c>
    </row>
    <row r="14247" spans="1:11" x14ac:dyDescent="0.35">
      <c r="A14247">
        <v>35002</v>
      </c>
      <c r="B14247" t="s">
        <v>53</v>
      </c>
      <c r="C14247" s="70">
        <v>522578.39</v>
      </c>
      <c r="D14247" s="70">
        <v>167030.85999999999</v>
      </c>
      <c r="E14247" s="71">
        <v>44591</v>
      </c>
      <c r="F14247" t="s">
        <v>16183</v>
      </c>
      <c r="G14247" t="s">
        <v>2142</v>
      </c>
      <c r="H14247" t="s">
        <v>8226</v>
      </c>
      <c r="I14247" t="s">
        <v>8225</v>
      </c>
      <c r="J14247" s="40">
        <v>52.15</v>
      </c>
      <c r="K14247" s="40">
        <v>0</v>
      </c>
    </row>
    <row r="14248" spans="1:11" x14ac:dyDescent="0.35">
      <c r="A14248">
        <v>35002</v>
      </c>
      <c r="B14248" t="s">
        <v>53</v>
      </c>
      <c r="C14248" s="70">
        <v>522578.39</v>
      </c>
      <c r="D14248" s="70">
        <v>167030.85999999999</v>
      </c>
      <c r="E14248" s="71">
        <v>44591</v>
      </c>
      <c r="F14248" t="s">
        <v>16183</v>
      </c>
      <c r="G14248" t="s">
        <v>2142</v>
      </c>
      <c r="H14248" t="s">
        <v>8226</v>
      </c>
      <c r="I14248" t="s">
        <v>8225</v>
      </c>
      <c r="J14248" s="40">
        <v>52.15</v>
      </c>
      <c r="K14248" s="40">
        <v>0</v>
      </c>
    </row>
    <row r="14249" spans="1:11" x14ac:dyDescent="0.35">
      <c r="A14249">
        <v>35002</v>
      </c>
      <c r="B14249" t="s">
        <v>53</v>
      </c>
      <c r="C14249" s="70">
        <v>522578.39</v>
      </c>
      <c r="D14249" s="70">
        <v>167030.85999999999</v>
      </c>
      <c r="E14249" s="71">
        <v>44591</v>
      </c>
      <c r="F14249" t="s">
        <v>16183</v>
      </c>
      <c r="G14249" t="s">
        <v>2142</v>
      </c>
      <c r="H14249" t="s">
        <v>8226</v>
      </c>
      <c r="I14249" t="s">
        <v>8225</v>
      </c>
      <c r="J14249" s="40">
        <v>52.15</v>
      </c>
      <c r="K14249" s="40">
        <v>0</v>
      </c>
    </row>
    <row r="14250" spans="1:11" x14ac:dyDescent="0.35">
      <c r="A14250">
        <v>35002</v>
      </c>
      <c r="B14250" t="s">
        <v>53</v>
      </c>
      <c r="C14250" s="70">
        <v>522578.39</v>
      </c>
      <c r="D14250" s="70">
        <v>167030.85999999999</v>
      </c>
      <c r="E14250" s="71">
        <v>44591</v>
      </c>
      <c r="F14250" t="s">
        <v>16183</v>
      </c>
      <c r="G14250" t="s">
        <v>2142</v>
      </c>
      <c r="H14250" t="s">
        <v>8226</v>
      </c>
      <c r="I14250" t="s">
        <v>8225</v>
      </c>
      <c r="J14250" s="40">
        <v>52.15</v>
      </c>
      <c r="K14250" s="40">
        <v>0</v>
      </c>
    </row>
    <row r="14251" spans="1:11" x14ac:dyDescent="0.35">
      <c r="A14251">
        <v>35002</v>
      </c>
      <c r="B14251" t="s">
        <v>53</v>
      </c>
      <c r="C14251" s="70">
        <v>522578.39</v>
      </c>
      <c r="D14251" s="70">
        <v>167030.85999999999</v>
      </c>
      <c r="E14251" s="71">
        <v>44591</v>
      </c>
      <c r="F14251" t="s">
        <v>16183</v>
      </c>
      <c r="G14251" t="s">
        <v>2142</v>
      </c>
      <c r="H14251" t="s">
        <v>8226</v>
      </c>
      <c r="I14251" t="s">
        <v>8225</v>
      </c>
      <c r="J14251" s="40">
        <v>52.15</v>
      </c>
      <c r="K14251" s="40">
        <v>0</v>
      </c>
    </row>
    <row r="14252" spans="1:11" x14ac:dyDescent="0.35">
      <c r="A14252">
        <v>35002</v>
      </c>
      <c r="B14252" t="s">
        <v>53</v>
      </c>
      <c r="C14252" s="70">
        <v>522578.39</v>
      </c>
      <c r="D14252" s="70">
        <v>167030.85999999999</v>
      </c>
      <c r="E14252" s="71">
        <v>44591</v>
      </c>
      <c r="F14252" t="s">
        <v>16183</v>
      </c>
      <c r="G14252" t="s">
        <v>2142</v>
      </c>
      <c r="H14252" t="s">
        <v>8226</v>
      </c>
      <c r="I14252" t="s">
        <v>8225</v>
      </c>
      <c r="J14252" s="40">
        <v>52.15</v>
      </c>
      <c r="K14252" s="40">
        <v>0</v>
      </c>
    </row>
    <row r="14253" spans="1:11" x14ac:dyDescent="0.35">
      <c r="A14253">
        <v>35002</v>
      </c>
      <c r="B14253" t="s">
        <v>53</v>
      </c>
      <c r="C14253" s="70">
        <v>522578.39</v>
      </c>
      <c r="D14253" s="70">
        <v>167030.85999999999</v>
      </c>
      <c r="E14253" s="71">
        <v>44591</v>
      </c>
      <c r="F14253" t="s">
        <v>16183</v>
      </c>
      <c r="G14253" t="s">
        <v>2142</v>
      </c>
      <c r="H14253" t="s">
        <v>8226</v>
      </c>
      <c r="I14253" t="s">
        <v>8225</v>
      </c>
      <c r="J14253" s="40">
        <v>52.15</v>
      </c>
      <c r="K14253" s="40">
        <v>0</v>
      </c>
    </row>
    <row r="14254" spans="1:11" x14ac:dyDescent="0.35">
      <c r="A14254">
        <v>35002</v>
      </c>
      <c r="B14254" t="s">
        <v>53</v>
      </c>
      <c r="C14254" s="70">
        <v>522578.39</v>
      </c>
      <c r="D14254" s="70">
        <v>167030.85999999999</v>
      </c>
      <c r="E14254" s="71">
        <v>44591</v>
      </c>
      <c r="F14254" t="s">
        <v>16183</v>
      </c>
      <c r="G14254" t="s">
        <v>2142</v>
      </c>
      <c r="H14254" t="s">
        <v>8226</v>
      </c>
      <c r="I14254" t="s">
        <v>8225</v>
      </c>
      <c r="J14254" s="40">
        <v>52.13</v>
      </c>
      <c r="K14254" s="40">
        <v>0</v>
      </c>
    </row>
    <row r="14255" spans="1:11" x14ac:dyDescent="0.35">
      <c r="A14255">
        <v>35002</v>
      </c>
      <c r="B14255" t="s">
        <v>53</v>
      </c>
      <c r="C14255" s="70">
        <v>522578.39</v>
      </c>
      <c r="D14255" s="70">
        <v>167030.85999999999</v>
      </c>
      <c r="E14255" s="71">
        <v>44591</v>
      </c>
      <c r="F14255" t="s">
        <v>16182</v>
      </c>
      <c r="G14255" t="s">
        <v>2142</v>
      </c>
      <c r="H14255" t="s">
        <v>9645</v>
      </c>
      <c r="I14255" t="s">
        <v>9644</v>
      </c>
      <c r="J14255" s="40">
        <v>351.6</v>
      </c>
      <c r="K14255" s="40">
        <v>0</v>
      </c>
    </row>
    <row r="14256" spans="1:11" x14ac:dyDescent="0.35">
      <c r="A14256">
        <v>35002</v>
      </c>
      <c r="B14256" t="s">
        <v>53</v>
      </c>
      <c r="C14256" s="70">
        <v>522578.39</v>
      </c>
      <c r="D14256" s="70">
        <v>167030.85999999999</v>
      </c>
      <c r="E14256" s="71">
        <v>44591</v>
      </c>
      <c r="F14256" t="s">
        <v>16182</v>
      </c>
      <c r="G14256" t="s">
        <v>2142</v>
      </c>
      <c r="H14256" t="s">
        <v>9645</v>
      </c>
      <c r="I14256" t="s">
        <v>9644</v>
      </c>
      <c r="J14256" s="40">
        <v>351.6</v>
      </c>
      <c r="K14256" s="40">
        <v>0</v>
      </c>
    </row>
    <row r="14257" spans="1:11" x14ac:dyDescent="0.35">
      <c r="A14257">
        <v>35002</v>
      </c>
      <c r="B14257" t="s">
        <v>53</v>
      </c>
      <c r="C14257" s="70">
        <v>522578.39</v>
      </c>
      <c r="D14257" s="70">
        <v>167030.85999999999</v>
      </c>
      <c r="E14257" s="71">
        <v>44591</v>
      </c>
      <c r="F14257" t="s">
        <v>16182</v>
      </c>
      <c r="G14257" t="s">
        <v>2142</v>
      </c>
      <c r="H14257" t="s">
        <v>9645</v>
      </c>
      <c r="I14257" t="s">
        <v>9644</v>
      </c>
      <c r="J14257" s="40">
        <v>351.6</v>
      </c>
      <c r="K14257" s="40">
        <v>0</v>
      </c>
    </row>
    <row r="14258" spans="1:11" x14ac:dyDescent="0.35">
      <c r="A14258">
        <v>35002</v>
      </c>
      <c r="B14258" t="s">
        <v>53</v>
      </c>
      <c r="C14258" s="70">
        <v>522578.39</v>
      </c>
      <c r="D14258" s="70">
        <v>167030.85999999999</v>
      </c>
      <c r="E14258" s="71">
        <v>44591</v>
      </c>
      <c r="F14258" t="s">
        <v>16182</v>
      </c>
      <c r="G14258" t="s">
        <v>2142</v>
      </c>
      <c r="H14258" t="s">
        <v>9645</v>
      </c>
      <c r="I14258" t="s">
        <v>9644</v>
      </c>
      <c r="J14258" s="40">
        <v>351.6</v>
      </c>
      <c r="K14258" s="40">
        <v>0</v>
      </c>
    </row>
    <row r="14259" spans="1:11" x14ac:dyDescent="0.35">
      <c r="A14259">
        <v>35002</v>
      </c>
      <c r="B14259" t="s">
        <v>53</v>
      </c>
      <c r="C14259" s="70">
        <v>522578.39</v>
      </c>
      <c r="D14259" s="70">
        <v>167030.85999999999</v>
      </c>
      <c r="E14259" s="71">
        <v>44591</v>
      </c>
      <c r="F14259" t="s">
        <v>16182</v>
      </c>
      <c r="G14259" t="s">
        <v>2142</v>
      </c>
      <c r="H14259" t="s">
        <v>9645</v>
      </c>
      <c r="I14259" t="s">
        <v>9644</v>
      </c>
      <c r="J14259" s="40">
        <v>351.6</v>
      </c>
      <c r="K14259" s="40">
        <v>0</v>
      </c>
    </row>
    <row r="14260" spans="1:11" x14ac:dyDescent="0.35">
      <c r="A14260">
        <v>35002</v>
      </c>
      <c r="B14260" t="s">
        <v>53</v>
      </c>
      <c r="C14260" s="70">
        <v>522578.39</v>
      </c>
      <c r="D14260" s="70">
        <v>167030.85999999999</v>
      </c>
      <c r="E14260" s="71">
        <v>44592</v>
      </c>
      <c r="F14260" t="s">
        <v>16181</v>
      </c>
      <c r="G14260" t="s">
        <v>2142</v>
      </c>
      <c r="H14260" t="s">
        <v>14309</v>
      </c>
      <c r="I14260" t="s">
        <v>14308</v>
      </c>
      <c r="J14260" s="40">
        <v>1446.14</v>
      </c>
      <c r="K14260" s="40">
        <v>0</v>
      </c>
    </row>
    <row r="14261" spans="1:11" x14ac:dyDescent="0.35">
      <c r="A14261">
        <v>35002</v>
      </c>
      <c r="B14261" t="s">
        <v>53</v>
      </c>
      <c r="C14261" s="70">
        <v>522578.39</v>
      </c>
      <c r="D14261" s="70">
        <v>167030.85999999999</v>
      </c>
      <c r="E14261" s="71">
        <v>44592</v>
      </c>
      <c r="F14261" t="s">
        <v>16181</v>
      </c>
      <c r="G14261" t="s">
        <v>2142</v>
      </c>
      <c r="H14261" t="s">
        <v>14309</v>
      </c>
      <c r="I14261" t="s">
        <v>14308</v>
      </c>
      <c r="J14261" s="40">
        <v>1446.14</v>
      </c>
      <c r="K14261" s="40">
        <v>0</v>
      </c>
    </row>
    <row r="14262" spans="1:11" x14ac:dyDescent="0.35">
      <c r="A14262">
        <v>35002</v>
      </c>
      <c r="B14262" t="s">
        <v>53</v>
      </c>
      <c r="C14262" s="70">
        <v>522578.39</v>
      </c>
      <c r="D14262" s="70">
        <v>167030.85999999999</v>
      </c>
      <c r="E14262" s="71">
        <v>44592</v>
      </c>
      <c r="F14262" t="s">
        <v>16180</v>
      </c>
      <c r="G14262" t="s">
        <v>2142</v>
      </c>
      <c r="H14262" t="s">
        <v>2471</v>
      </c>
      <c r="I14262" t="s">
        <v>2470</v>
      </c>
      <c r="J14262" s="40">
        <v>833.33</v>
      </c>
      <c r="K14262" s="40">
        <v>0</v>
      </c>
    </row>
    <row r="14263" spans="1:11" x14ac:dyDescent="0.35">
      <c r="A14263">
        <v>35002</v>
      </c>
      <c r="B14263" t="s">
        <v>53</v>
      </c>
      <c r="C14263" s="70">
        <v>522578.39</v>
      </c>
      <c r="D14263" s="70">
        <v>167030.85999999999</v>
      </c>
      <c r="E14263" s="71">
        <v>44592</v>
      </c>
      <c r="F14263" t="s">
        <v>16180</v>
      </c>
      <c r="G14263" t="s">
        <v>2142</v>
      </c>
      <c r="H14263" t="s">
        <v>2471</v>
      </c>
      <c r="I14263" t="s">
        <v>2470</v>
      </c>
      <c r="J14263" s="40">
        <v>833.33</v>
      </c>
      <c r="K14263" s="40">
        <v>0</v>
      </c>
    </row>
    <row r="14264" spans="1:11" x14ac:dyDescent="0.35">
      <c r="A14264">
        <v>35002</v>
      </c>
      <c r="B14264" t="s">
        <v>53</v>
      </c>
      <c r="C14264" s="70">
        <v>522578.39</v>
      </c>
      <c r="D14264" s="70">
        <v>167030.85999999999</v>
      </c>
      <c r="E14264" s="71">
        <v>44592</v>
      </c>
      <c r="F14264" t="s">
        <v>16180</v>
      </c>
      <c r="G14264" t="s">
        <v>2142</v>
      </c>
      <c r="H14264" t="s">
        <v>2471</v>
      </c>
      <c r="I14264" t="s">
        <v>2470</v>
      </c>
      <c r="J14264" s="40">
        <v>833.33</v>
      </c>
      <c r="K14264" s="40">
        <v>0</v>
      </c>
    </row>
    <row r="14265" spans="1:11" x14ac:dyDescent="0.35">
      <c r="A14265">
        <v>35002</v>
      </c>
      <c r="B14265" t="s">
        <v>53</v>
      </c>
      <c r="C14265" s="70">
        <v>522578.39</v>
      </c>
      <c r="D14265" s="70">
        <v>167030.85999999999</v>
      </c>
      <c r="E14265" s="71">
        <v>44592</v>
      </c>
      <c r="F14265" t="s">
        <v>16180</v>
      </c>
      <c r="G14265" t="s">
        <v>2142</v>
      </c>
      <c r="H14265" t="s">
        <v>2471</v>
      </c>
      <c r="I14265" t="s">
        <v>2470</v>
      </c>
      <c r="J14265" s="40">
        <v>833.33</v>
      </c>
      <c r="K14265" s="40">
        <v>0</v>
      </c>
    </row>
    <row r="14266" spans="1:11" x14ac:dyDescent="0.35">
      <c r="A14266">
        <v>35002</v>
      </c>
      <c r="B14266" t="s">
        <v>53</v>
      </c>
      <c r="C14266" s="70">
        <v>522578.39</v>
      </c>
      <c r="D14266" s="70">
        <v>167030.85999999999</v>
      </c>
      <c r="E14266" s="71">
        <v>44592</v>
      </c>
      <c r="F14266" t="s">
        <v>16180</v>
      </c>
      <c r="G14266" t="s">
        <v>2142</v>
      </c>
      <c r="H14266" t="s">
        <v>2471</v>
      </c>
      <c r="I14266" t="s">
        <v>2470</v>
      </c>
      <c r="J14266" s="40">
        <v>833.33</v>
      </c>
      <c r="K14266" s="40">
        <v>0</v>
      </c>
    </row>
    <row r="14267" spans="1:11" x14ac:dyDescent="0.35">
      <c r="A14267">
        <v>35002</v>
      </c>
      <c r="B14267" t="s">
        <v>53</v>
      </c>
      <c r="C14267" s="70">
        <v>522578.39</v>
      </c>
      <c r="D14267" s="70">
        <v>167030.85999999999</v>
      </c>
      <c r="E14267" s="71">
        <v>44592</v>
      </c>
      <c r="F14267" t="s">
        <v>16180</v>
      </c>
      <c r="G14267" t="s">
        <v>2142</v>
      </c>
      <c r="H14267" t="s">
        <v>2471</v>
      </c>
      <c r="I14267" t="s">
        <v>2470</v>
      </c>
      <c r="J14267" s="40">
        <v>833.33</v>
      </c>
      <c r="K14267" s="40">
        <v>0</v>
      </c>
    </row>
    <row r="14268" spans="1:11" x14ac:dyDescent="0.35">
      <c r="A14268">
        <v>35002</v>
      </c>
      <c r="B14268" t="s">
        <v>53</v>
      </c>
      <c r="C14268" s="70">
        <v>522578.39</v>
      </c>
      <c r="D14268" s="70">
        <v>167030.85999999999</v>
      </c>
      <c r="E14268" s="71">
        <v>44592</v>
      </c>
      <c r="F14268" t="s">
        <v>16180</v>
      </c>
      <c r="G14268" t="s">
        <v>2142</v>
      </c>
      <c r="H14268" t="s">
        <v>2471</v>
      </c>
      <c r="I14268" t="s">
        <v>2470</v>
      </c>
      <c r="J14268" s="40">
        <v>833.33</v>
      </c>
      <c r="K14268" s="40">
        <v>0</v>
      </c>
    </row>
    <row r="14269" spans="1:11" x14ac:dyDescent="0.35">
      <c r="A14269">
        <v>35002</v>
      </c>
      <c r="B14269" t="s">
        <v>53</v>
      </c>
      <c r="C14269" s="70">
        <v>522578.39</v>
      </c>
      <c r="D14269" s="70">
        <v>167030.85999999999</v>
      </c>
      <c r="E14269" s="71">
        <v>44592</v>
      </c>
      <c r="F14269" t="s">
        <v>16180</v>
      </c>
      <c r="G14269" t="s">
        <v>2142</v>
      </c>
      <c r="H14269" t="s">
        <v>2471</v>
      </c>
      <c r="I14269" t="s">
        <v>2470</v>
      </c>
      <c r="J14269" s="40">
        <v>833.33</v>
      </c>
      <c r="K14269" s="40">
        <v>0</v>
      </c>
    </row>
    <row r="14270" spans="1:11" x14ac:dyDescent="0.35">
      <c r="A14270">
        <v>35002</v>
      </c>
      <c r="B14270" t="s">
        <v>53</v>
      </c>
      <c r="C14270" s="70">
        <v>522578.39</v>
      </c>
      <c r="D14270" s="70">
        <v>167030.85999999999</v>
      </c>
      <c r="E14270" s="71">
        <v>44592</v>
      </c>
      <c r="F14270" t="s">
        <v>16180</v>
      </c>
      <c r="G14270" t="s">
        <v>2142</v>
      </c>
      <c r="H14270" t="s">
        <v>2471</v>
      </c>
      <c r="I14270" t="s">
        <v>2470</v>
      </c>
      <c r="J14270" s="40">
        <v>833.33</v>
      </c>
      <c r="K14270" s="40">
        <v>0</v>
      </c>
    </row>
    <row r="14271" spans="1:11" x14ac:dyDescent="0.35">
      <c r="A14271">
        <v>35002</v>
      </c>
      <c r="B14271" t="s">
        <v>53</v>
      </c>
      <c r="C14271" s="70">
        <v>522578.39</v>
      </c>
      <c r="D14271" s="70">
        <v>167030.85999999999</v>
      </c>
      <c r="E14271" s="71">
        <v>44592</v>
      </c>
      <c r="F14271" t="s">
        <v>16180</v>
      </c>
      <c r="G14271" t="s">
        <v>2142</v>
      </c>
      <c r="H14271" t="s">
        <v>2471</v>
      </c>
      <c r="I14271" t="s">
        <v>2470</v>
      </c>
      <c r="J14271" s="40">
        <v>833.33</v>
      </c>
      <c r="K14271" s="40">
        <v>0</v>
      </c>
    </row>
    <row r="14272" spans="1:11" x14ac:dyDescent="0.35">
      <c r="A14272">
        <v>35002</v>
      </c>
      <c r="B14272" t="s">
        <v>53</v>
      </c>
      <c r="C14272" s="70">
        <v>522578.39</v>
      </c>
      <c r="D14272" s="70">
        <v>167030.85999999999</v>
      </c>
      <c r="E14272" s="71">
        <v>44592</v>
      </c>
      <c r="F14272" t="s">
        <v>16180</v>
      </c>
      <c r="G14272" t="s">
        <v>2142</v>
      </c>
      <c r="H14272" t="s">
        <v>2471</v>
      </c>
      <c r="I14272" t="s">
        <v>2470</v>
      </c>
      <c r="J14272" s="40">
        <v>833.33</v>
      </c>
      <c r="K14272" s="40">
        <v>0</v>
      </c>
    </row>
    <row r="14273" spans="1:11" x14ac:dyDescent="0.35">
      <c r="A14273">
        <v>35002</v>
      </c>
      <c r="B14273" t="s">
        <v>53</v>
      </c>
      <c r="C14273" s="70">
        <v>522578.39</v>
      </c>
      <c r="D14273" s="70">
        <v>167030.85999999999</v>
      </c>
      <c r="E14273" s="71">
        <v>44592</v>
      </c>
      <c r="F14273" t="s">
        <v>16180</v>
      </c>
      <c r="G14273" t="s">
        <v>2142</v>
      </c>
      <c r="H14273" t="s">
        <v>2471</v>
      </c>
      <c r="I14273" t="s">
        <v>2470</v>
      </c>
      <c r="J14273" s="40">
        <v>833.37</v>
      </c>
      <c r="K14273" s="40">
        <v>0</v>
      </c>
    </row>
    <row r="14274" spans="1:11" x14ac:dyDescent="0.35">
      <c r="A14274">
        <v>35002</v>
      </c>
      <c r="B14274" t="s">
        <v>53</v>
      </c>
      <c r="C14274" s="70">
        <v>522578.39</v>
      </c>
      <c r="D14274" s="70">
        <v>167030.85999999999</v>
      </c>
      <c r="E14274" s="71">
        <v>44592</v>
      </c>
      <c r="F14274" t="s">
        <v>14325</v>
      </c>
      <c r="G14274" t="s">
        <v>2169</v>
      </c>
      <c r="H14274" t="s">
        <v>14309</v>
      </c>
      <c r="I14274" t="s">
        <v>14308</v>
      </c>
      <c r="J14274" s="40">
        <v>0</v>
      </c>
      <c r="K14274" s="40">
        <v>1446.14</v>
      </c>
    </row>
    <row r="14275" spans="1:11" x14ac:dyDescent="0.35">
      <c r="A14275">
        <v>35002</v>
      </c>
      <c r="B14275" t="s">
        <v>53</v>
      </c>
      <c r="C14275" s="70">
        <v>522578.39</v>
      </c>
      <c r="D14275" s="70">
        <v>167030.85999999999</v>
      </c>
      <c r="E14275" s="71">
        <v>44592</v>
      </c>
      <c r="F14275" t="s">
        <v>14324</v>
      </c>
      <c r="G14275" t="s">
        <v>2169</v>
      </c>
      <c r="H14275" t="s">
        <v>14315</v>
      </c>
      <c r="I14275" t="s">
        <v>14314</v>
      </c>
      <c r="J14275" s="40">
        <v>0</v>
      </c>
      <c r="K14275" s="40">
        <v>1484.13</v>
      </c>
    </row>
    <row r="14276" spans="1:11" x14ac:dyDescent="0.35">
      <c r="A14276">
        <v>35002</v>
      </c>
      <c r="B14276" t="s">
        <v>53</v>
      </c>
      <c r="C14276" s="70">
        <v>522578.39</v>
      </c>
      <c r="D14276" s="70">
        <v>167030.85999999999</v>
      </c>
      <c r="E14276" s="71">
        <v>44592</v>
      </c>
      <c r="F14276" t="s">
        <v>14323</v>
      </c>
      <c r="G14276" t="s">
        <v>2169</v>
      </c>
      <c r="H14276" t="s">
        <v>14312</v>
      </c>
      <c r="I14276" t="s">
        <v>14311</v>
      </c>
      <c r="J14276" s="40">
        <v>0</v>
      </c>
      <c r="K14276" s="40">
        <v>537.14</v>
      </c>
    </row>
    <row r="14277" spans="1:11" x14ac:dyDescent="0.35">
      <c r="A14277">
        <v>35002</v>
      </c>
      <c r="B14277" t="s">
        <v>53</v>
      </c>
      <c r="C14277" s="70">
        <v>522578.39</v>
      </c>
      <c r="D14277" s="70">
        <v>167030.85999999999</v>
      </c>
      <c r="E14277" s="71">
        <v>44592</v>
      </c>
      <c r="F14277" t="s">
        <v>13952</v>
      </c>
      <c r="G14277" t="s">
        <v>2169</v>
      </c>
      <c r="H14277" t="s">
        <v>13944</v>
      </c>
      <c r="I14277" t="s">
        <v>13943</v>
      </c>
      <c r="J14277" s="40">
        <v>0</v>
      </c>
      <c r="K14277" s="40">
        <v>19422.48</v>
      </c>
    </row>
    <row r="14278" spans="1:11" x14ac:dyDescent="0.35">
      <c r="A14278">
        <v>35002</v>
      </c>
      <c r="B14278" t="s">
        <v>53</v>
      </c>
      <c r="C14278" s="70">
        <v>522578.39</v>
      </c>
      <c r="D14278" s="70">
        <v>167030.85999999999</v>
      </c>
      <c r="E14278" s="71">
        <v>44592</v>
      </c>
      <c r="F14278" t="s">
        <v>13951</v>
      </c>
      <c r="G14278" t="s">
        <v>2169</v>
      </c>
      <c r="H14278" t="s">
        <v>13950</v>
      </c>
      <c r="I14278" t="s">
        <v>13949</v>
      </c>
      <c r="J14278" s="40">
        <v>0</v>
      </c>
      <c r="K14278" s="40">
        <v>17094.5</v>
      </c>
    </row>
    <row r="14279" spans="1:11" x14ac:dyDescent="0.35">
      <c r="A14279">
        <v>35002</v>
      </c>
      <c r="B14279" t="s">
        <v>53</v>
      </c>
      <c r="C14279" s="70">
        <v>522578.39</v>
      </c>
      <c r="D14279" s="70">
        <v>167030.85999999999</v>
      </c>
      <c r="E14279" s="71">
        <v>44592</v>
      </c>
      <c r="F14279" t="s">
        <v>10764</v>
      </c>
      <c r="G14279" t="s">
        <v>2169</v>
      </c>
      <c r="H14279" t="s">
        <v>10086</v>
      </c>
      <c r="I14279" t="s">
        <v>10085</v>
      </c>
      <c r="J14279" s="40">
        <v>0</v>
      </c>
      <c r="K14279" s="40">
        <v>100</v>
      </c>
    </row>
    <row r="14280" spans="1:11" x14ac:dyDescent="0.35">
      <c r="A14280">
        <v>35002</v>
      </c>
      <c r="B14280" t="s">
        <v>53</v>
      </c>
      <c r="C14280" s="70">
        <v>522578.39</v>
      </c>
      <c r="D14280" s="70">
        <v>167030.85999999999</v>
      </c>
      <c r="E14280" s="71">
        <v>44592</v>
      </c>
      <c r="F14280" t="s">
        <v>10763</v>
      </c>
      <c r="G14280" t="s">
        <v>2169</v>
      </c>
      <c r="H14280" t="s">
        <v>10643</v>
      </c>
      <c r="I14280" t="s">
        <v>10642</v>
      </c>
      <c r="J14280" s="40">
        <v>0</v>
      </c>
      <c r="K14280" s="40">
        <v>422.38</v>
      </c>
    </row>
    <row r="14281" spans="1:11" x14ac:dyDescent="0.35">
      <c r="A14281">
        <v>35002</v>
      </c>
      <c r="B14281" t="s">
        <v>53</v>
      </c>
      <c r="C14281" s="70">
        <v>522578.39</v>
      </c>
      <c r="D14281" s="70">
        <v>167030.85999999999</v>
      </c>
      <c r="E14281" s="71">
        <v>44592</v>
      </c>
      <c r="F14281" t="s">
        <v>10762</v>
      </c>
      <c r="G14281" t="s">
        <v>2169</v>
      </c>
      <c r="H14281" t="s">
        <v>6700</v>
      </c>
      <c r="I14281" t="s">
        <v>6699</v>
      </c>
      <c r="J14281" s="40">
        <v>0</v>
      </c>
      <c r="K14281" s="40">
        <v>500</v>
      </c>
    </row>
    <row r="14282" spans="1:11" x14ac:dyDescent="0.35">
      <c r="A14282">
        <v>35002</v>
      </c>
      <c r="B14282" t="s">
        <v>53</v>
      </c>
      <c r="C14282" s="70">
        <v>522578.39</v>
      </c>
      <c r="D14282" s="70">
        <v>167030.85999999999</v>
      </c>
      <c r="E14282" s="71">
        <v>44592</v>
      </c>
      <c r="F14282" t="s">
        <v>10761</v>
      </c>
      <c r="G14282" t="s">
        <v>2169</v>
      </c>
      <c r="H14282" t="s">
        <v>10647</v>
      </c>
      <c r="I14282" t="s">
        <v>10646</v>
      </c>
      <c r="J14282" s="40">
        <v>0</v>
      </c>
      <c r="K14282" s="40">
        <v>1530.05</v>
      </c>
    </row>
    <row r="14283" spans="1:11" x14ac:dyDescent="0.35">
      <c r="A14283">
        <v>35002</v>
      </c>
      <c r="B14283" t="s">
        <v>53</v>
      </c>
      <c r="C14283" s="70">
        <v>522578.39</v>
      </c>
      <c r="D14283" s="70">
        <v>167030.85999999999</v>
      </c>
      <c r="E14283" s="71">
        <v>44592</v>
      </c>
      <c r="F14283" t="s">
        <v>11181</v>
      </c>
      <c r="G14283" t="s">
        <v>2169</v>
      </c>
      <c r="H14283" t="s">
        <v>11114</v>
      </c>
      <c r="I14283" t="s">
        <v>11113</v>
      </c>
      <c r="J14283" s="40">
        <v>0</v>
      </c>
      <c r="K14283" s="40">
        <v>668.75</v>
      </c>
    </row>
    <row r="14284" spans="1:11" x14ac:dyDescent="0.35">
      <c r="A14284">
        <v>35002</v>
      </c>
      <c r="B14284" t="s">
        <v>53</v>
      </c>
      <c r="C14284" s="70">
        <v>522578.39</v>
      </c>
      <c r="D14284" s="70">
        <v>167030.85999999999</v>
      </c>
      <c r="E14284" s="71">
        <v>44592</v>
      </c>
      <c r="F14284" t="s">
        <v>9798</v>
      </c>
      <c r="G14284" t="s">
        <v>2169</v>
      </c>
      <c r="H14284" t="s">
        <v>9476</v>
      </c>
      <c r="I14284" t="s">
        <v>9475</v>
      </c>
      <c r="J14284" s="40">
        <v>0</v>
      </c>
      <c r="K14284" s="40">
        <v>2800</v>
      </c>
    </row>
    <row r="14285" spans="1:11" x14ac:dyDescent="0.35">
      <c r="A14285">
        <v>35002</v>
      </c>
      <c r="B14285" t="s">
        <v>53</v>
      </c>
      <c r="C14285" s="70">
        <v>522578.39</v>
      </c>
      <c r="D14285" s="70">
        <v>167030.85999999999</v>
      </c>
      <c r="E14285" s="71">
        <v>44592</v>
      </c>
      <c r="F14285" t="s">
        <v>9797</v>
      </c>
      <c r="G14285" t="s">
        <v>2169</v>
      </c>
      <c r="H14285" t="s">
        <v>9566</v>
      </c>
      <c r="I14285" t="s">
        <v>9565</v>
      </c>
      <c r="J14285" s="40">
        <v>0</v>
      </c>
      <c r="K14285" s="40">
        <v>324.58</v>
      </c>
    </row>
    <row r="14286" spans="1:11" x14ac:dyDescent="0.35">
      <c r="A14286">
        <v>35002</v>
      </c>
      <c r="B14286" t="s">
        <v>53</v>
      </c>
      <c r="C14286" s="70">
        <v>522578.39</v>
      </c>
      <c r="D14286" s="70">
        <v>167030.85999999999</v>
      </c>
      <c r="E14286" s="71">
        <v>44592</v>
      </c>
      <c r="F14286" t="s">
        <v>9796</v>
      </c>
      <c r="G14286" t="s">
        <v>2169</v>
      </c>
      <c r="H14286" t="s">
        <v>9650</v>
      </c>
      <c r="I14286" t="s">
        <v>9649</v>
      </c>
      <c r="J14286" s="40">
        <v>0</v>
      </c>
      <c r="K14286" s="40">
        <v>4173</v>
      </c>
    </row>
    <row r="14287" spans="1:11" x14ac:dyDescent="0.35">
      <c r="A14287">
        <v>35002</v>
      </c>
      <c r="B14287" t="s">
        <v>53</v>
      </c>
      <c r="C14287" s="70">
        <v>522578.39</v>
      </c>
      <c r="D14287" s="70">
        <v>167030.85999999999</v>
      </c>
      <c r="E14287" s="71">
        <v>44592</v>
      </c>
      <c r="F14287" t="s">
        <v>9795</v>
      </c>
      <c r="G14287" t="s">
        <v>2169</v>
      </c>
      <c r="H14287" t="s">
        <v>9570</v>
      </c>
      <c r="I14287" t="s">
        <v>9569</v>
      </c>
      <c r="J14287" s="40">
        <v>0</v>
      </c>
      <c r="K14287" s="40">
        <v>2054.7800000000002</v>
      </c>
    </row>
    <row r="14288" spans="1:11" x14ac:dyDescent="0.35">
      <c r="A14288">
        <v>35002</v>
      </c>
      <c r="B14288" t="s">
        <v>53</v>
      </c>
      <c r="C14288" s="70">
        <v>522578.39</v>
      </c>
      <c r="D14288" s="70">
        <v>167030.85999999999</v>
      </c>
      <c r="E14288" s="71">
        <v>44592</v>
      </c>
      <c r="F14288" t="s">
        <v>9235</v>
      </c>
      <c r="G14288" t="s">
        <v>2169</v>
      </c>
      <c r="H14288" t="s">
        <v>8963</v>
      </c>
      <c r="I14288" t="s">
        <v>8962</v>
      </c>
      <c r="J14288" s="40">
        <v>0</v>
      </c>
      <c r="K14288" s="40">
        <v>302.69</v>
      </c>
    </row>
    <row r="14289" spans="1:11" x14ac:dyDescent="0.35">
      <c r="A14289">
        <v>35002</v>
      </c>
      <c r="B14289" t="s">
        <v>53</v>
      </c>
      <c r="C14289" s="70">
        <v>522578.39</v>
      </c>
      <c r="D14289" s="70">
        <v>167030.85999999999</v>
      </c>
      <c r="E14289" s="71">
        <v>44592</v>
      </c>
      <c r="F14289" t="s">
        <v>8755</v>
      </c>
      <c r="G14289" t="s">
        <v>2169</v>
      </c>
      <c r="H14289" t="s">
        <v>8751</v>
      </c>
      <c r="I14289" t="s">
        <v>8750</v>
      </c>
      <c r="J14289" s="40">
        <v>0</v>
      </c>
      <c r="K14289" s="40">
        <v>4790.01</v>
      </c>
    </row>
    <row r="14290" spans="1:11" x14ac:dyDescent="0.35">
      <c r="A14290">
        <v>35002</v>
      </c>
      <c r="B14290" t="s">
        <v>53</v>
      </c>
      <c r="C14290" s="70">
        <v>522578.39</v>
      </c>
      <c r="D14290" s="70">
        <v>167030.85999999999</v>
      </c>
      <c r="E14290" s="71">
        <v>44592</v>
      </c>
      <c r="F14290" t="s">
        <v>15133</v>
      </c>
      <c r="G14290" t="s">
        <v>2169</v>
      </c>
      <c r="H14290" t="s">
        <v>15058</v>
      </c>
      <c r="I14290" t="s">
        <v>15057</v>
      </c>
      <c r="J14290" s="40">
        <v>0</v>
      </c>
      <c r="K14290" s="40">
        <v>729.41</v>
      </c>
    </row>
    <row r="14291" spans="1:11" x14ac:dyDescent="0.35">
      <c r="A14291">
        <v>35002</v>
      </c>
      <c r="B14291" t="s">
        <v>53</v>
      </c>
      <c r="C14291" s="70">
        <v>522578.39</v>
      </c>
      <c r="D14291" s="70">
        <v>167030.85999999999</v>
      </c>
      <c r="E14291" s="71">
        <v>44592</v>
      </c>
      <c r="F14291" t="s">
        <v>8238</v>
      </c>
      <c r="G14291" t="s">
        <v>2169</v>
      </c>
      <c r="H14291" t="s">
        <v>8226</v>
      </c>
      <c r="I14291" t="s">
        <v>8225</v>
      </c>
      <c r="J14291" s="40">
        <v>0</v>
      </c>
      <c r="K14291" s="40">
        <v>52.15</v>
      </c>
    </row>
    <row r="14292" spans="1:11" x14ac:dyDescent="0.35">
      <c r="A14292">
        <v>35002</v>
      </c>
      <c r="B14292" t="s">
        <v>53</v>
      </c>
      <c r="C14292" s="70">
        <v>522578.39</v>
      </c>
      <c r="D14292" s="70">
        <v>167030.85999999999</v>
      </c>
      <c r="E14292" s="71">
        <v>44592</v>
      </c>
      <c r="F14292" t="s">
        <v>8204</v>
      </c>
      <c r="G14292" t="s">
        <v>2169</v>
      </c>
      <c r="H14292" t="s">
        <v>8187</v>
      </c>
      <c r="I14292" t="s">
        <v>8186</v>
      </c>
      <c r="J14292" s="40">
        <v>0</v>
      </c>
      <c r="K14292" s="40">
        <v>129.30000000000001</v>
      </c>
    </row>
    <row r="14293" spans="1:11" x14ac:dyDescent="0.35">
      <c r="A14293">
        <v>35002</v>
      </c>
      <c r="B14293" t="s">
        <v>53</v>
      </c>
      <c r="C14293" s="70">
        <v>522578.39</v>
      </c>
      <c r="D14293" s="70">
        <v>167030.85999999999</v>
      </c>
      <c r="E14293" s="71">
        <v>44592</v>
      </c>
      <c r="F14293" t="s">
        <v>8203</v>
      </c>
      <c r="G14293" t="s">
        <v>2169</v>
      </c>
      <c r="H14293" t="s">
        <v>8184</v>
      </c>
      <c r="I14293" t="s">
        <v>8183</v>
      </c>
      <c r="J14293" s="40">
        <v>0</v>
      </c>
      <c r="K14293" s="40">
        <v>2634.48</v>
      </c>
    </row>
    <row r="14294" spans="1:11" x14ac:dyDescent="0.35">
      <c r="A14294">
        <v>35002</v>
      </c>
      <c r="B14294" t="s">
        <v>53</v>
      </c>
      <c r="C14294" s="70">
        <v>522578.39</v>
      </c>
      <c r="D14294" s="70">
        <v>167030.85999999999</v>
      </c>
      <c r="E14294" s="71">
        <v>44592</v>
      </c>
      <c r="F14294" t="s">
        <v>2486</v>
      </c>
      <c r="G14294" t="s">
        <v>2169</v>
      </c>
      <c r="H14294" t="s">
        <v>2471</v>
      </c>
      <c r="I14294" t="s">
        <v>2470</v>
      </c>
      <c r="J14294" s="40">
        <v>0</v>
      </c>
      <c r="K14294" s="40">
        <v>833.33</v>
      </c>
    </row>
    <row r="14295" spans="1:11" x14ac:dyDescent="0.35">
      <c r="A14295">
        <v>35002</v>
      </c>
      <c r="B14295" t="s">
        <v>53</v>
      </c>
      <c r="C14295" s="70">
        <v>522578.39</v>
      </c>
      <c r="D14295" s="70">
        <v>167030.85999999999</v>
      </c>
      <c r="E14295" s="71">
        <v>44592</v>
      </c>
      <c r="F14295" t="s">
        <v>15132</v>
      </c>
      <c r="G14295" t="s">
        <v>2169</v>
      </c>
      <c r="H14295" t="s">
        <v>15052</v>
      </c>
      <c r="I14295" t="s">
        <v>15051</v>
      </c>
      <c r="J14295" s="40">
        <v>0</v>
      </c>
      <c r="K14295" s="40">
        <v>13.66</v>
      </c>
    </row>
    <row r="14296" spans="1:11" x14ac:dyDescent="0.35">
      <c r="A14296">
        <v>35002</v>
      </c>
      <c r="B14296" t="s">
        <v>53</v>
      </c>
      <c r="C14296" s="70">
        <v>522578.39</v>
      </c>
      <c r="D14296" s="70">
        <v>167030.85999999999</v>
      </c>
      <c r="E14296" s="71">
        <v>44593</v>
      </c>
      <c r="F14296" t="s">
        <v>16179</v>
      </c>
      <c r="G14296" t="s">
        <v>2142</v>
      </c>
      <c r="H14296" t="s">
        <v>8960</v>
      </c>
      <c r="I14296" t="s">
        <v>8959</v>
      </c>
      <c r="J14296" s="40">
        <v>315.94</v>
      </c>
      <c r="K14296" s="40">
        <v>0</v>
      </c>
    </row>
    <row r="14297" spans="1:11" x14ac:dyDescent="0.35">
      <c r="A14297">
        <v>35002</v>
      </c>
      <c r="B14297" t="s">
        <v>53</v>
      </c>
      <c r="C14297" s="70">
        <v>522578.39</v>
      </c>
      <c r="D14297" s="70">
        <v>167030.85999999999</v>
      </c>
      <c r="E14297" s="71">
        <v>44593</v>
      </c>
      <c r="F14297" t="s">
        <v>16179</v>
      </c>
      <c r="G14297" t="s">
        <v>2142</v>
      </c>
      <c r="H14297" t="s">
        <v>8960</v>
      </c>
      <c r="I14297" t="s">
        <v>8959</v>
      </c>
      <c r="J14297" s="40">
        <v>315.94</v>
      </c>
      <c r="K14297" s="40">
        <v>0</v>
      </c>
    </row>
    <row r="14298" spans="1:11" x14ac:dyDescent="0.35">
      <c r="A14298">
        <v>35002</v>
      </c>
      <c r="B14298" t="s">
        <v>53</v>
      </c>
      <c r="C14298" s="70">
        <v>522578.39</v>
      </c>
      <c r="D14298" s="70">
        <v>167030.85999999999</v>
      </c>
      <c r="E14298" s="71">
        <v>44593</v>
      </c>
      <c r="F14298" t="s">
        <v>16179</v>
      </c>
      <c r="G14298" t="s">
        <v>2142</v>
      </c>
      <c r="H14298" t="s">
        <v>8960</v>
      </c>
      <c r="I14298" t="s">
        <v>8959</v>
      </c>
      <c r="J14298" s="40">
        <v>315.94</v>
      </c>
      <c r="K14298" s="40">
        <v>0</v>
      </c>
    </row>
    <row r="14299" spans="1:11" x14ac:dyDescent="0.35">
      <c r="A14299">
        <v>35002</v>
      </c>
      <c r="B14299" t="s">
        <v>53</v>
      </c>
      <c r="C14299" s="70">
        <v>522578.39</v>
      </c>
      <c r="D14299" s="70">
        <v>167030.85999999999</v>
      </c>
      <c r="E14299" s="71">
        <v>44593</v>
      </c>
      <c r="F14299" t="s">
        <v>16179</v>
      </c>
      <c r="G14299" t="s">
        <v>2142</v>
      </c>
      <c r="H14299" t="s">
        <v>8960</v>
      </c>
      <c r="I14299" t="s">
        <v>8959</v>
      </c>
      <c r="J14299" s="40">
        <v>315.94</v>
      </c>
      <c r="K14299" s="40">
        <v>0</v>
      </c>
    </row>
    <row r="14300" spans="1:11" x14ac:dyDescent="0.35">
      <c r="A14300">
        <v>35002</v>
      </c>
      <c r="B14300" t="s">
        <v>53</v>
      </c>
      <c r="C14300" s="70">
        <v>522578.39</v>
      </c>
      <c r="D14300" s="70">
        <v>167030.85999999999</v>
      </c>
      <c r="E14300" s="71">
        <v>44593</v>
      </c>
      <c r="F14300" t="s">
        <v>16179</v>
      </c>
      <c r="G14300" t="s">
        <v>2142</v>
      </c>
      <c r="H14300" t="s">
        <v>8960</v>
      </c>
      <c r="I14300" t="s">
        <v>8959</v>
      </c>
      <c r="J14300" s="40">
        <v>315.94</v>
      </c>
      <c r="K14300" s="40">
        <v>0</v>
      </c>
    </row>
    <row r="14301" spans="1:11" x14ac:dyDescent="0.35">
      <c r="A14301">
        <v>35002</v>
      </c>
      <c r="B14301" t="s">
        <v>53</v>
      </c>
      <c r="C14301" s="70">
        <v>522578.39</v>
      </c>
      <c r="D14301" s="70">
        <v>167030.85999999999</v>
      </c>
      <c r="E14301" s="71">
        <v>44593</v>
      </c>
      <c r="F14301" t="s">
        <v>16179</v>
      </c>
      <c r="G14301" t="s">
        <v>2142</v>
      </c>
      <c r="H14301" t="s">
        <v>8960</v>
      </c>
      <c r="I14301" t="s">
        <v>8959</v>
      </c>
      <c r="J14301" s="40">
        <v>315.94</v>
      </c>
      <c r="K14301" s="40">
        <v>0</v>
      </c>
    </row>
    <row r="14302" spans="1:11" x14ac:dyDescent="0.35">
      <c r="A14302">
        <v>35002</v>
      </c>
      <c r="B14302" t="s">
        <v>53</v>
      </c>
      <c r="C14302" s="70">
        <v>522578.39</v>
      </c>
      <c r="D14302" s="70">
        <v>167030.85999999999</v>
      </c>
      <c r="E14302" s="71">
        <v>44593</v>
      </c>
      <c r="F14302" t="s">
        <v>16179</v>
      </c>
      <c r="G14302" t="s">
        <v>2142</v>
      </c>
      <c r="H14302" t="s">
        <v>8960</v>
      </c>
      <c r="I14302" t="s">
        <v>8959</v>
      </c>
      <c r="J14302" s="40">
        <v>315.94</v>
      </c>
      <c r="K14302" s="40">
        <v>0</v>
      </c>
    </row>
    <row r="14303" spans="1:11" x14ac:dyDescent="0.35">
      <c r="A14303">
        <v>35002</v>
      </c>
      <c r="B14303" t="s">
        <v>53</v>
      </c>
      <c r="C14303" s="70">
        <v>522578.39</v>
      </c>
      <c r="D14303" s="70">
        <v>167030.85999999999</v>
      </c>
      <c r="E14303" s="71">
        <v>44593</v>
      </c>
      <c r="F14303" t="s">
        <v>16179</v>
      </c>
      <c r="G14303" t="s">
        <v>2142</v>
      </c>
      <c r="H14303" t="s">
        <v>8960</v>
      </c>
      <c r="I14303" t="s">
        <v>8959</v>
      </c>
      <c r="J14303" s="40">
        <v>315.94</v>
      </c>
      <c r="K14303" s="40">
        <v>0</v>
      </c>
    </row>
    <row r="14304" spans="1:11" x14ac:dyDescent="0.35">
      <c r="A14304">
        <v>35002</v>
      </c>
      <c r="B14304" t="s">
        <v>53</v>
      </c>
      <c r="C14304" s="70">
        <v>522578.39</v>
      </c>
      <c r="D14304" s="70">
        <v>167030.85999999999</v>
      </c>
      <c r="E14304" s="71">
        <v>44593</v>
      </c>
      <c r="F14304" t="s">
        <v>16179</v>
      </c>
      <c r="G14304" t="s">
        <v>2142</v>
      </c>
      <c r="H14304" t="s">
        <v>8960</v>
      </c>
      <c r="I14304" t="s">
        <v>8959</v>
      </c>
      <c r="J14304" s="40">
        <v>315.94</v>
      </c>
      <c r="K14304" s="40">
        <v>0</v>
      </c>
    </row>
    <row r="14305" spans="1:11" x14ac:dyDescent="0.35">
      <c r="A14305">
        <v>35002</v>
      </c>
      <c r="B14305" t="s">
        <v>53</v>
      </c>
      <c r="C14305" s="70">
        <v>522578.39</v>
      </c>
      <c r="D14305" s="70">
        <v>167030.85999999999</v>
      </c>
      <c r="E14305" s="71">
        <v>44593</v>
      </c>
      <c r="F14305" t="s">
        <v>16179</v>
      </c>
      <c r="G14305" t="s">
        <v>2142</v>
      </c>
      <c r="H14305" t="s">
        <v>8960</v>
      </c>
      <c r="I14305" t="s">
        <v>8959</v>
      </c>
      <c r="J14305" s="40">
        <v>315.94</v>
      </c>
      <c r="K14305" s="40">
        <v>0</v>
      </c>
    </row>
    <row r="14306" spans="1:11" x14ac:dyDescent="0.35">
      <c r="A14306">
        <v>35002</v>
      </c>
      <c r="B14306" t="s">
        <v>53</v>
      </c>
      <c r="C14306" s="70">
        <v>522578.39</v>
      </c>
      <c r="D14306" s="70">
        <v>167030.85999999999</v>
      </c>
      <c r="E14306" s="71">
        <v>44593</v>
      </c>
      <c r="F14306" t="s">
        <v>16179</v>
      </c>
      <c r="G14306" t="s">
        <v>2142</v>
      </c>
      <c r="H14306" t="s">
        <v>8960</v>
      </c>
      <c r="I14306" t="s">
        <v>8959</v>
      </c>
      <c r="J14306" s="40">
        <v>72.680000000000007</v>
      </c>
      <c r="K14306" s="40">
        <v>0</v>
      </c>
    </row>
    <row r="14307" spans="1:11" x14ac:dyDescent="0.35">
      <c r="A14307">
        <v>35002</v>
      </c>
      <c r="B14307" t="s">
        <v>53</v>
      </c>
      <c r="C14307" s="70">
        <v>522578.39</v>
      </c>
      <c r="D14307" s="70">
        <v>167030.85999999999</v>
      </c>
      <c r="E14307" s="71">
        <v>44602</v>
      </c>
      <c r="F14307" t="s">
        <v>16178</v>
      </c>
      <c r="G14307" t="s">
        <v>2142</v>
      </c>
      <c r="H14307" t="s">
        <v>14738</v>
      </c>
      <c r="I14307" t="s">
        <v>14737</v>
      </c>
      <c r="J14307" s="40">
        <v>49247.11</v>
      </c>
      <c r="K14307" s="40">
        <v>0</v>
      </c>
    </row>
    <row r="14308" spans="1:11" x14ac:dyDescent="0.35">
      <c r="A14308">
        <v>35002</v>
      </c>
      <c r="B14308" t="s">
        <v>53</v>
      </c>
      <c r="C14308" s="70">
        <v>522578.39</v>
      </c>
      <c r="D14308" s="70">
        <v>167030.85999999999</v>
      </c>
      <c r="E14308" s="71">
        <v>44605</v>
      </c>
      <c r="F14308" t="s">
        <v>15856</v>
      </c>
      <c r="G14308" t="s">
        <v>2142</v>
      </c>
      <c r="H14308" t="s">
        <v>14701</v>
      </c>
      <c r="I14308" t="s">
        <v>14700</v>
      </c>
      <c r="J14308" s="40">
        <v>750</v>
      </c>
      <c r="K14308" s="40">
        <v>0</v>
      </c>
    </row>
    <row r="14309" spans="1:11" x14ac:dyDescent="0.35">
      <c r="A14309">
        <v>35002</v>
      </c>
      <c r="B14309" t="s">
        <v>53</v>
      </c>
      <c r="C14309" s="70">
        <v>522578.39</v>
      </c>
      <c r="D14309" s="70">
        <v>167030.85999999999</v>
      </c>
      <c r="E14309" s="71">
        <v>44609</v>
      </c>
      <c r="F14309" t="s">
        <v>16177</v>
      </c>
      <c r="G14309" t="s">
        <v>2142</v>
      </c>
      <c r="H14309" t="s">
        <v>14284</v>
      </c>
      <c r="I14309" t="s">
        <v>14283</v>
      </c>
      <c r="J14309" s="40">
        <v>1492.22</v>
      </c>
      <c r="K14309" s="40">
        <v>0</v>
      </c>
    </row>
    <row r="14310" spans="1:11" x14ac:dyDescent="0.35">
      <c r="A14310">
        <v>35002</v>
      </c>
      <c r="B14310" t="s">
        <v>53</v>
      </c>
      <c r="C14310" s="70">
        <v>522578.39</v>
      </c>
      <c r="D14310" s="70">
        <v>167030.85999999999</v>
      </c>
      <c r="E14310" s="71">
        <v>44609</v>
      </c>
      <c r="F14310" t="s">
        <v>16177</v>
      </c>
      <c r="G14310" t="s">
        <v>2142</v>
      </c>
      <c r="H14310" t="s">
        <v>14284</v>
      </c>
      <c r="I14310" t="s">
        <v>14283</v>
      </c>
      <c r="J14310" s="40">
        <v>1492.21</v>
      </c>
      <c r="K14310" s="40">
        <v>0</v>
      </c>
    </row>
    <row r="14311" spans="1:11" x14ac:dyDescent="0.35">
      <c r="A14311">
        <v>35002</v>
      </c>
      <c r="B14311" t="s">
        <v>53</v>
      </c>
      <c r="C14311" s="70">
        <v>522578.39</v>
      </c>
      <c r="D14311" s="70">
        <v>167030.85999999999</v>
      </c>
      <c r="E14311" s="71">
        <v>44610</v>
      </c>
      <c r="F14311" t="s">
        <v>16176</v>
      </c>
      <c r="G14311" t="s">
        <v>2142</v>
      </c>
      <c r="H14311" t="s">
        <v>14287</v>
      </c>
      <c r="I14311" t="s">
        <v>14286</v>
      </c>
      <c r="J14311" s="40">
        <v>553.55999999999995</v>
      </c>
      <c r="K14311" s="40">
        <v>0</v>
      </c>
    </row>
    <row r="14312" spans="1:11" x14ac:dyDescent="0.35">
      <c r="A14312">
        <v>35002</v>
      </c>
      <c r="B14312" t="s">
        <v>53</v>
      </c>
      <c r="C14312" s="70">
        <v>522578.39</v>
      </c>
      <c r="D14312" s="70">
        <v>167030.85999999999</v>
      </c>
      <c r="E14312" s="71">
        <v>44610</v>
      </c>
      <c r="F14312" t="s">
        <v>16176</v>
      </c>
      <c r="G14312" t="s">
        <v>2142</v>
      </c>
      <c r="H14312" t="s">
        <v>14287</v>
      </c>
      <c r="I14312" t="s">
        <v>14286</v>
      </c>
      <c r="J14312" s="40">
        <v>553.55999999999995</v>
      </c>
      <c r="K14312" s="40">
        <v>0</v>
      </c>
    </row>
    <row r="14313" spans="1:11" x14ac:dyDescent="0.35">
      <c r="A14313">
        <v>35002</v>
      </c>
      <c r="B14313" t="s">
        <v>53</v>
      </c>
      <c r="C14313" s="70">
        <v>522578.39</v>
      </c>
      <c r="D14313" s="70">
        <v>167030.85999999999</v>
      </c>
      <c r="E14313" s="71">
        <v>44610</v>
      </c>
      <c r="F14313" t="s">
        <v>16175</v>
      </c>
      <c r="G14313" t="s">
        <v>2142</v>
      </c>
      <c r="H14313" t="s">
        <v>14281</v>
      </c>
      <c r="I14313" t="s">
        <v>14280</v>
      </c>
      <c r="J14313" s="40">
        <v>1497.2</v>
      </c>
      <c r="K14313" s="40">
        <v>0</v>
      </c>
    </row>
    <row r="14314" spans="1:11" x14ac:dyDescent="0.35">
      <c r="A14314">
        <v>35002</v>
      </c>
      <c r="B14314" t="s">
        <v>53</v>
      </c>
      <c r="C14314" s="70">
        <v>522578.39</v>
      </c>
      <c r="D14314" s="70">
        <v>167030.85999999999</v>
      </c>
      <c r="E14314" s="71">
        <v>44610</v>
      </c>
      <c r="F14314" t="s">
        <v>16175</v>
      </c>
      <c r="G14314" t="s">
        <v>2142</v>
      </c>
      <c r="H14314" t="s">
        <v>14281</v>
      </c>
      <c r="I14314" t="s">
        <v>14280</v>
      </c>
      <c r="J14314" s="40">
        <v>1497.19</v>
      </c>
      <c r="K14314" s="40">
        <v>0</v>
      </c>
    </row>
    <row r="14315" spans="1:11" x14ac:dyDescent="0.35">
      <c r="A14315">
        <v>35002</v>
      </c>
      <c r="B14315" t="s">
        <v>53</v>
      </c>
      <c r="C14315" s="70">
        <v>522578.39</v>
      </c>
      <c r="D14315" s="70">
        <v>167030.85999999999</v>
      </c>
      <c r="E14315" s="71">
        <v>44620</v>
      </c>
      <c r="F14315" t="s">
        <v>14316</v>
      </c>
      <c r="G14315" t="s">
        <v>2169</v>
      </c>
      <c r="H14315" t="s">
        <v>14315</v>
      </c>
      <c r="I14315" t="s">
        <v>14314</v>
      </c>
      <c r="J14315" s="40">
        <v>0</v>
      </c>
      <c r="K14315" s="40">
        <v>1484.12</v>
      </c>
    </row>
    <row r="14316" spans="1:11" x14ac:dyDescent="0.35">
      <c r="A14316">
        <v>35002</v>
      </c>
      <c r="B14316" t="s">
        <v>53</v>
      </c>
      <c r="C14316" s="70">
        <v>522578.39</v>
      </c>
      <c r="D14316" s="70">
        <v>167030.85999999999</v>
      </c>
      <c r="E14316" s="71">
        <v>44620</v>
      </c>
      <c r="F14316" t="s">
        <v>14313</v>
      </c>
      <c r="G14316" t="s">
        <v>2169</v>
      </c>
      <c r="H14316" t="s">
        <v>14312</v>
      </c>
      <c r="I14316" t="s">
        <v>14311</v>
      </c>
      <c r="J14316" s="40">
        <v>0</v>
      </c>
      <c r="K14316" s="40">
        <v>537.14</v>
      </c>
    </row>
    <row r="14317" spans="1:11" x14ac:dyDescent="0.35">
      <c r="A14317">
        <v>35002</v>
      </c>
      <c r="B14317" t="s">
        <v>53</v>
      </c>
      <c r="C14317" s="70">
        <v>522578.39</v>
      </c>
      <c r="D14317" s="70">
        <v>167030.85999999999</v>
      </c>
      <c r="E14317" s="71">
        <v>44620</v>
      </c>
      <c r="F14317" t="s">
        <v>14310</v>
      </c>
      <c r="G14317" t="s">
        <v>2169</v>
      </c>
      <c r="H14317" t="s">
        <v>14309</v>
      </c>
      <c r="I14317" t="s">
        <v>14308</v>
      </c>
      <c r="J14317" s="40">
        <v>0</v>
      </c>
      <c r="K14317" s="40">
        <v>1446.14</v>
      </c>
    </row>
    <row r="14318" spans="1:11" x14ac:dyDescent="0.35">
      <c r="A14318">
        <v>35002</v>
      </c>
      <c r="B14318" t="s">
        <v>53</v>
      </c>
      <c r="C14318" s="70">
        <v>522578.39</v>
      </c>
      <c r="D14318" s="70">
        <v>167030.85999999999</v>
      </c>
      <c r="E14318" s="71">
        <v>44620</v>
      </c>
      <c r="F14318" t="s">
        <v>13948</v>
      </c>
      <c r="G14318" t="s">
        <v>2169</v>
      </c>
      <c r="H14318" t="s">
        <v>13944</v>
      </c>
      <c r="I14318" t="s">
        <v>13943</v>
      </c>
      <c r="J14318" s="40">
        <v>0</v>
      </c>
      <c r="K14318" s="40">
        <v>34751.03</v>
      </c>
    </row>
    <row r="14319" spans="1:11" x14ac:dyDescent="0.35">
      <c r="A14319">
        <v>35002</v>
      </c>
      <c r="B14319" t="s">
        <v>53</v>
      </c>
      <c r="C14319" s="70">
        <v>522578.39</v>
      </c>
      <c r="D14319" s="70">
        <v>167030.85999999999</v>
      </c>
      <c r="E14319" s="71">
        <v>44620</v>
      </c>
      <c r="F14319" t="s">
        <v>10709</v>
      </c>
      <c r="G14319" t="s">
        <v>2169</v>
      </c>
      <c r="H14319" t="s">
        <v>10643</v>
      </c>
      <c r="I14319" t="s">
        <v>10642</v>
      </c>
      <c r="J14319" s="40">
        <v>0</v>
      </c>
      <c r="K14319" s="40">
        <v>475.82</v>
      </c>
    </row>
    <row r="14320" spans="1:11" x14ac:dyDescent="0.35">
      <c r="A14320">
        <v>35002</v>
      </c>
      <c r="B14320" t="s">
        <v>53</v>
      </c>
      <c r="C14320" s="70">
        <v>522578.39</v>
      </c>
      <c r="D14320" s="70">
        <v>167030.85999999999</v>
      </c>
      <c r="E14320" s="71">
        <v>44620</v>
      </c>
      <c r="F14320" t="s">
        <v>10708</v>
      </c>
      <c r="G14320" t="s">
        <v>2169</v>
      </c>
      <c r="H14320" t="s">
        <v>10647</v>
      </c>
      <c r="I14320" t="s">
        <v>10646</v>
      </c>
      <c r="J14320" s="40">
        <v>0</v>
      </c>
      <c r="K14320" s="40">
        <v>1530.05</v>
      </c>
    </row>
    <row r="14321" spans="1:11" x14ac:dyDescent="0.35">
      <c r="A14321">
        <v>35002</v>
      </c>
      <c r="B14321" t="s">
        <v>53</v>
      </c>
      <c r="C14321" s="70">
        <v>522578.39</v>
      </c>
      <c r="D14321" s="70">
        <v>167030.85999999999</v>
      </c>
      <c r="E14321" s="71">
        <v>44620</v>
      </c>
      <c r="F14321" t="s">
        <v>10707</v>
      </c>
      <c r="G14321" t="s">
        <v>2169</v>
      </c>
      <c r="H14321" t="s">
        <v>10086</v>
      </c>
      <c r="I14321" t="s">
        <v>10085</v>
      </c>
      <c r="J14321" s="40">
        <v>0</v>
      </c>
      <c r="K14321" s="40">
        <v>100</v>
      </c>
    </row>
    <row r="14322" spans="1:11" x14ac:dyDescent="0.35">
      <c r="A14322">
        <v>35002</v>
      </c>
      <c r="B14322" t="s">
        <v>53</v>
      </c>
      <c r="C14322" s="70">
        <v>522578.39</v>
      </c>
      <c r="D14322" s="70">
        <v>167030.85999999999</v>
      </c>
      <c r="E14322" s="71">
        <v>44620</v>
      </c>
      <c r="F14322" t="s">
        <v>10706</v>
      </c>
      <c r="G14322" t="s">
        <v>2169</v>
      </c>
      <c r="H14322" t="s">
        <v>6700</v>
      </c>
      <c r="I14322" t="s">
        <v>6699</v>
      </c>
      <c r="J14322" s="40">
        <v>0</v>
      </c>
      <c r="K14322" s="40">
        <v>500</v>
      </c>
    </row>
    <row r="14323" spans="1:11" x14ac:dyDescent="0.35">
      <c r="A14323">
        <v>35002</v>
      </c>
      <c r="B14323" t="s">
        <v>53</v>
      </c>
      <c r="C14323" s="70">
        <v>522578.39</v>
      </c>
      <c r="D14323" s="70">
        <v>167030.85999999999</v>
      </c>
      <c r="E14323" s="71">
        <v>44620</v>
      </c>
      <c r="F14323" t="s">
        <v>11180</v>
      </c>
      <c r="G14323" t="s">
        <v>2169</v>
      </c>
      <c r="H14323" t="s">
        <v>11114</v>
      </c>
      <c r="I14323" t="s">
        <v>11113</v>
      </c>
      <c r="J14323" s="40">
        <v>0</v>
      </c>
      <c r="K14323" s="40">
        <v>668.75</v>
      </c>
    </row>
    <row r="14324" spans="1:11" x14ac:dyDescent="0.35">
      <c r="A14324">
        <v>35002</v>
      </c>
      <c r="B14324" t="s">
        <v>53</v>
      </c>
      <c r="C14324" s="70">
        <v>522578.39</v>
      </c>
      <c r="D14324" s="70">
        <v>167030.85999999999</v>
      </c>
      <c r="E14324" s="71">
        <v>44620</v>
      </c>
      <c r="F14324" t="s">
        <v>9776</v>
      </c>
      <c r="G14324" t="s">
        <v>2169</v>
      </c>
      <c r="H14324" t="s">
        <v>9476</v>
      </c>
      <c r="I14324" t="s">
        <v>9475</v>
      </c>
      <c r="J14324" s="40">
        <v>0</v>
      </c>
      <c r="K14324" s="40">
        <v>2800</v>
      </c>
    </row>
    <row r="14325" spans="1:11" x14ac:dyDescent="0.35">
      <c r="A14325">
        <v>35002</v>
      </c>
      <c r="B14325" t="s">
        <v>53</v>
      </c>
      <c r="C14325" s="70">
        <v>522578.39</v>
      </c>
      <c r="D14325" s="70">
        <v>167030.85999999999</v>
      </c>
      <c r="E14325" s="71">
        <v>44620</v>
      </c>
      <c r="F14325" t="s">
        <v>9775</v>
      </c>
      <c r="G14325" t="s">
        <v>2169</v>
      </c>
      <c r="H14325" t="s">
        <v>9566</v>
      </c>
      <c r="I14325" t="s">
        <v>9565</v>
      </c>
      <c r="J14325" s="40">
        <v>0</v>
      </c>
      <c r="K14325" s="40">
        <v>822.73</v>
      </c>
    </row>
    <row r="14326" spans="1:11" x14ac:dyDescent="0.35">
      <c r="A14326">
        <v>35002</v>
      </c>
      <c r="B14326" t="s">
        <v>53</v>
      </c>
      <c r="C14326" s="70">
        <v>522578.39</v>
      </c>
      <c r="D14326" s="70">
        <v>167030.85999999999</v>
      </c>
      <c r="E14326" s="71">
        <v>44620</v>
      </c>
      <c r="F14326" t="s">
        <v>9774</v>
      </c>
      <c r="G14326" t="s">
        <v>2169</v>
      </c>
      <c r="H14326" t="s">
        <v>9645</v>
      </c>
      <c r="I14326" t="s">
        <v>9644</v>
      </c>
      <c r="J14326" s="40">
        <v>0</v>
      </c>
      <c r="K14326" s="40">
        <v>351.6</v>
      </c>
    </row>
    <row r="14327" spans="1:11" x14ac:dyDescent="0.35">
      <c r="A14327">
        <v>35002</v>
      </c>
      <c r="B14327" t="s">
        <v>53</v>
      </c>
      <c r="C14327" s="70">
        <v>522578.39</v>
      </c>
      <c r="D14327" s="70">
        <v>167030.85999999999</v>
      </c>
      <c r="E14327" s="71">
        <v>44620</v>
      </c>
      <c r="F14327" t="s">
        <v>9773</v>
      </c>
      <c r="G14327" t="s">
        <v>2169</v>
      </c>
      <c r="H14327" t="s">
        <v>9650</v>
      </c>
      <c r="I14327" t="s">
        <v>9649</v>
      </c>
      <c r="J14327" s="40">
        <v>0</v>
      </c>
      <c r="K14327" s="40">
        <v>4173</v>
      </c>
    </row>
    <row r="14328" spans="1:11" x14ac:dyDescent="0.35">
      <c r="A14328">
        <v>35002</v>
      </c>
      <c r="B14328" t="s">
        <v>53</v>
      </c>
      <c r="C14328" s="70">
        <v>522578.39</v>
      </c>
      <c r="D14328" s="70">
        <v>167030.85999999999</v>
      </c>
      <c r="E14328" s="71">
        <v>44620</v>
      </c>
      <c r="F14328" t="s">
        <v>9772</v>
      </c>
      <c r="G14328" t="s">
        <v>2169</v>
      </c>
      <c r="H14328" t="s">
        <v>9570</v>
      </c>
      <c r="I14328" t="s">
        <v>9569</v>
      </c>
      <c r="J14328" s="40">
        <v>0</v>
      </c>
      <c r="K14328" s="40">
        <v>2054.7800000000002</v>
      </c>
    </row>
    <row r="14329" spans="1:11" x14ac:dyDescent="0.35">
      <c r="A14329">
        <v>35002</v>
      </c>
      <c r="B14329" t="s">
        <v>53</v>
      </c>
      <c r="C14329" s="70">
        <v>522578.39</v>
      </c>
      <c r="D14329" s="70">
        <v>167030.85999999999</v>
      </c>
      <c r="E14329" s="71">
        <v>44620</v>
      </c>
      <c r="F14329" t="s">
        <v>9199</v>
      </c>
      <c r="G14329" t="s">
        <v>2169</v>
      </c>
      <c r="H14329" t="s">
        <v>8960</v>
      </c>
      <c r="I14329" t="s">
        <v>8959</v>
      </c>
      <c r="J14329" s="40">
        <v>0</v>
      </c>
      <c r="K14329" s="40">
        <v>315.94</v>
      </c>
    </row>
    <row r="14330" spans="1:11" x14ac:dyDescent="0.35">
      <c r="A14330">
        <v>35002</v>
      </c>
      <c r="B14330" t="s">
        <v>53</v>
      </c>
      <c r="C14330" s="70">
        <v>522578.39</v>
      </c>
      <c r="D14330" s="70">
        <v>167030.85999999999</v>
      </c>
      <c r="E14330" s="71">
        <v>44620</v>
      </c>
      <c r="F14330" t="s">
        <v>9198</v>
      </c>
      <c r="G14330" t="s">
        <v>2169</v>
      </c>
      <c r="H14330" t="s">
        <v>8963</v>
      </c>
      <c r="I14330" t="s">
        <v>8962</v>
      </c>
      <c r="J14330" s="40">
        <v>0</v>
      </c>
      <c r="K14330" s="40">
        <v>302.69</v>
      </c>
    </row>
    <row r="14331" spans="1:11" x14ac:dyDescent="0.35">
      <c r="A14331">
        <v>35002</v>
      </c>
      <c r="B14331" t="s">
        <v>53</v>
      </c>
      <c r="C14331" s="70">
        <v>522578.39</v>
      </c>
      <c r="D14331" s="70">
        <v>167030.85999999999</v>
      </c>
      <c r="E14331" s="71">
        <v>44620</v>
      </c>
      <c r="F14331" t="s">
        <v>8754</v>
      </c>
      <c r="G14331" t="s">
        <v>2169</v>
      </c>
      <c r="H14331" t="s">
        <v>8751</v>
      </c>
      <c r="I14331" t="s">
        <v>8750</v>
      </c>
      <c r="J14331" s="40">
        <v>0</v>
      </c>
      <c r="K14331" s="40">
        <v>4790.01</v>
      </c>
    </row>
    <row r="14332" spans="1:11" x14ac:dyDescent="0.35">
      <c r="A14332">
        <v>35002</v>
      </c>
      <c r="B14332" t="s">
        <v>53</v>
      </c>
      <c r="C14332" s="70">
        <v>522578.39</v>
      </c>
      <c r="D14332" s="70">
        <v>167030.85999999999</v>
      </c>
      <c r="E14332" s="71">
        <v>44620</v>
      </c>
      <c r="F14332" t="s">
        <v>15125</v>
      </c>
      <c r="G14332" t="s">
        <v>2169</v>
      </c>
      <c r="H14332" t="s">
        <v>15058</v>
      </c>
      <c r="I14332" t="s">
        <v>15057</v>
      </c>
      <c r="J14332" s="40">
        <v>0</v>
      </c>
      <c r="K14332" s="40">
        <v>729.41</v>
      </c>
    </row>
    <row r="14333" spans="1:11" x14ac:dyDescent="0.35">
      <c r="A14333">
        <v>35002</v>
      </c>
      <c r="B14333" t="s">
        <v>53</v>
      </c>
      <c r="C14333" s="70">
        <v>522578.39</v>
      </c>
      <c r="D14333" s="70">
        <v>167030.85999999999</v>
      </c>
      <c r="E14333" s="71">
        <v>44620</v>
      </c>
      <c r="F14333" t="s">
        <v>8237</v>
      </c>
      <c r="G14333" t="s">
        <v>2169</v>
      </c>
      <c r="H14333" t="s">
        <v>8226</v>
      </c>
      <c r="I14333" t="s">
        <v>8225</v>
      </c>
      <c r="J14333" s="40">
        <v>0</v>
      </c>
      <c r="K14333" s="40">
        <v>52.15</v>
      </c>
    </row>
    <row r="14334" spans="1:11" x14ac:dyDescent="0.35">
      <c r="A14334">
        <v>35002</v>
      </c>
      <c r="B14334" t="s">
        <v>53</v>
      </c>
      <c r="C14334" s="70">
        <v>522578.39</v>
      </c>
      <c r="D14334" s="70">
        <v>167030.85999999999</v>
      </c>
      <c r="E14334" s="71">
        <v>44620</v>
      </c>
      <c r="F14334" t="s">
        <v>8196</v>
      </c>
      <c r="G14334" t="s">
        <v>2169</v>
      </c>
      <c r="H14334" t="s">
        <v>8187</v>
      </c>
      <c r="I14334" t="s">
        <v>8186</v>
      </c>
      <c r="J14334" s="40">
        <v>0</v>
      </c>
      <c r="K14334" s="40">
        <v>129.31</v>
      </c>
    </row>
    <row r="14335" spans="1:11" x14ac:dyDescent="0.35">
      <c r="A14335">
        <v>35002</v>
      </c>
      <c r="B14335" t="s">
        <v>53</v>
      </c>
      <c r="C14335" s="70">
        <v>522578.39</v>
      </c>
      <c r="D14335" s="70">
        <v>167030.85999999999</v>
      </c>
      <c r="E14335" s="71">
        <v>44620</v>
      </c>
      <c r="F14335" t="s">
        <v>8195</v>
      </c>
      <c r="G14335" t="s">
        <v>2169</v>
      </c>
      <c r="H14335" t="s">
        <v>8184</v>
      </c>
      <c r="I14335" t="s">
        <v>8183</v>
      </c>
      <c r="J14335" s="40">
        <v>0</v>
      </c>
      <c r="K14335" s="40">
        <v>2634.48</v>
      </c>
    </row>
    <row r="14336" spans="1:11" x14ac:dyDescent="0.35">
      <c r="A14336">
        <v>35002</v>
      </c>
      <c r="B14336" t="s">
        <v>53</v>
      </c>
      <c r="C14336" s="70">
        <v>522578.39</v>
      </c>
      <c r="D14336" s="70">
        <v>167030.85999999999</v>
      </c>
      <c r="E14336" s="71">
        <v>44620</v>
      </c>
      <c r="F14336" t="s">
        <v>2485</v>
      </c>
      <c r="G14336" t="s">
        <v>2169</v>
      </c>
      <c r="H14336" t="s">
        <v>2471</v>
      </c>
      <c r="I14336" t="s">
        <v>2470</v>
      </c>
      <c r="J14336" s="40">
        <v>0</v>
      </c>
      <c r="K14336" s="40">
        <v>833.33</v>
      </c>
    </row>
    <row r="14337" spans="1:11" x14ac:dyDescent="0.35">
      <c r="A14337">
        <v>35002</v>
      </c>
      <c r="B14337" t="s">
        <v>53</v>
      </c>
      <c r="C14337" s="70">
        <v>522578.39</v>
      </c>
      <c r="D14337" s="70">
        <v>167030.85999999999</v>
      </c>
      <c r="E14337" s="71">
        <v>44620</v>
      </c>
      <c r="F14337" t="s">
        <v>15124</v>
      </c>
      <c r="G14337" t="s">
        <v>2169</v>
      </c>
      <c r="H14337" t="s">
        <v>15052</v>
      </c>
      <c r="I14337" t="s">
        <v>15051</v>
      </c>
      <c r="J14337" s="40">
        <v>0</v>
      </c>
      <c r="K14337" s="40">
        <v>415.53</v>
      </c>
    </row>
    <row r="14338" spans="1:11" x14ac:dyDescent="0.35">
      <c r="A14338">
        <v>35002</v>
      </c>
      <c r="B14338" t="s">
        <v>53</v>
      </c>
      <c r="C14338" s="70">
        <v>522578.39</v>
      </c>
      <c r="D14338" s="70">
        <v>167030.85999999999</v>
      </c>
      <c r="E14338" s="71">
        <v>44621</v>
      </c>
      <c r="F14338" t="s">
        <v>16174</v>
      </c>
      <c r="G14338" t="s">
        <v>2142</v>
      </c>
      <c r="H14338" t="s">
        <v>15052</v>
      </c>
      <c r="I14338" t="s">
        <v>15051</v>
      </c>
      <c r="J14338" s="40">
        <v>13.66</v>
      </c>
      <c r="K14338" s="40">
        <v>0</v>
      </c>
    </row>
    <row r="14339" spans="1:11" x14ac:dyDescent="0.35">
      <c r="A14339">
        <v>35002</v>
      </c>
      <c r="B14339" t="s">
        <v>53</v>
      </c>
      <c r="C14339" s="70">
        <v>522578.39</v>
      </c>
      <c r="D14339" s="70">
        <v>167030.85999999999</v>
      </c>
      <c r="E14339" s="71">
        <v>44621</v>
      </c>
      <c r="F14339" t="s">
        <v>16174</v>
      </c>
      <c r="G14339" t="s">
        <v>2142</v>
      </c>
      <c r="H14339" t="s">
        <v>15052</v>
      </c>
      <c r="I14339" t="s">
        <v>15051</v>
      </c>
      <c r="J14339" s="40">
        <v>415.53</v>
      </c>
      <c r="K14339" s="40">
        <v>0</v>
      </c>
    </row>
    <row r="14340" spans="1:11" x14ac:dyDescent="0.35">
      <c r="A14340">
        <v>35002</v>
      </c>
      <c r="B14340" t="s">
        <v>53</v>
      </c>
      <c r="C14340" s="70">
        <v>522578.39</v>
      </c>
      <c r="D14340" s="70">
        <v>167030.85999999999</v>
      </c>
      <c r="E14340" s="71">
        <v>44621</v>
      </c>
      <c r="F14340" t="s">
        <v>16174</v>
      </c>
      <c r="G14340" t="s">
        <v>2142</v>
      </c>
      <c r="H14340" t="s">
        <v>15052</v>
      </c>
      <c r="I14340" t="s">
        <v>15051</v>
      </c>
      <c r="J14340" s="40">
        <v>415.53</v>
      </c>
      <c r="K14340" s="40">
        <v>0</v>
      </c>
    </row>
    <row r="14341" spans="1:11" x14ac:dyDescent="0.35">
      <c r="A14341">
        <v>35002</v>
      </c>
      <c r="B14341" t="s">
        <v>53</v>
      </c>
      <c r="C14341" s="70">
        <v>522578.39</v>
      </c>
      <c r="D14341" s="70">
        <v>167030.85999999999</v>
      </c>
      <c r="E14341" s="71">
        <v>44621</v>
      </c>
      <c r="F14341" t="s">
        <v>16174</v>
      </c>
      <c r="G14341" t="s">
        <v>2142</v>
      </c>
      <c r="H14341" t="s">
        <v>15052</v>
      </c>
      <c r="I14341" t="s">
        <v>15051</v>
      </c>
      <c r="J14341" s="40">
        <v>415.53</v>
      </c>
      <c r="K14341" s="40">
        <v>0</v>
      </c>
    </row>
    <row r="14342" spans="1:11" x14ac:dyDescent="0.35">
      <c r="A14342">
        <v>35002</v>
      </c>
      <c r="B14342" t="s">
        <v>53</v>
      </c>
      <c r="C14342" s="70">
        <v>522578.39</v>
      </c>
      <c r="D14342" s="70">
        <v>167030.85999999999</v>
      </c>
      <c r="E14342" s="71">
        <v>44621</v>
      </c>
      <c r="F14342" t="s">
        <v>16174</v>
      </c>
      <c r="G14342" t="s">
        <v>2142</v>
      </c>
      <c r="H14342" t="s">
        <v>15052</v>
      </c>
      <c r="I14342" t="s">
        <v>15051</v>
      </c>
      <c r="J14342" s="40">
        <v>415.53</v>
      </c>
      <c r="K14342" s="40">
        <v>0</v>
      </c>
    </row>
    <row r="14343" spans="1:11" x14ac:dyDescent="0.35">
      <c r="A14343">
        <v>35002</v>
      </c>
      <c r="B14343" t="s">
        <v>53</v>
      </c>
      <c r="C14343" s="70">
        <v>522578.39</v>
      </c>
      <c r="D14343" s="70">
        <v>167030.85999999999</v>
      </c>
      <c r="E14343" s="71">
        <v>44621</v>
      </c>
      <c r="F14343" t="s">
        <v>16174</v>
      </c>
      <c r="G14343" t="s">
        <v>2142</v>
      </c>
      <c r="H14343" t="s">
        <v>15052</v>
      </c>
      <c r="I14343" t="s">
        <v>15051</v>
      </c>
      <c r="J14343" s="40">
        <v>415.53</v>
      </c>
      <c r="K14343" s="40">
        <v>0</v>
      </c>
    </row>
    <row r="14344" spans="1:11" x14ac:dyDescent="0.35">
      <c r="A14344">
        <v>35002</v>
      </c>
      <c r="B14344" t="s">
        <v>53</v>
      </c>
      <c r="C14344" s="70">
        <v>522578.39</v>
      </c>
      <c r="D14344" s="70">
        <v>167030.85999999999</v>
      </c>
      <c r="E14344" s="71">
        <v>44621</v>
      </c>
      <c r="F14344" t="s">
        <v>16174</v>
      </c>
      <c r="G14344" t="s">
        <v>2142</v>
      </c>
      <c r="H14344" t="s">
        <v>15052</v>
      </c>
      <c r="I14344" t="s">
        <v>15051</v>
      </c>
      <c r="J14344" s="40">
        <v>415.53</v>
      </c>
      <c r="K14344" s="40">
        <v>0</v>
      </c>
    </row>
    <row r="14345" spans="1:11" x14ac:dyDescent="0.35">
      <c r="A14345">
        <v>35002</v>
      </c>
      <c r="B14345" t="s">
        <v>53</v>
      </c>
      <c r="C14345" s="70">
        <v>522578.39</v>
      </c>
      <c r="D14345" s="70">
        <v>167030.85999999999</v>
      </c>
      <c r="E14345" s="71">
        <v>44621</v>
      </c>
      <c r="F14345" t="s">
        <v>16174</v>
      </c>
      <c r="G14345" t="s">
        <v>2142</v>
      </c>
      <c r="H14345" t="s">
        <v>15052</v>
      </c>
      <c r="I14345" t="s">
        <v>15051</v>
      </c>
      <c r="J14345" s="40">
        <v>415.53</v>
      </c>
      <c r="K14345" s="40">
        <v>0</v>
      </c>
    </row>
    <row r="14346" spans="1:11" x14ac:dyDescent="0.35">
      <c r="A14346">
        <v>35002</v>
      </c>
      <c r="B14346" t="s">
        <v>53</v>
      </c>
      <c r="C14346" s="70">
        <v>522578.39</v>
      </c>
      <c r="D14346" s="70">
        <v>167030.85999999999</v>
      </c>
      <c r="E14346" s="71">
        <v>44621</v>
      </c>
      <c r="F14346" t="s">
        <v>16174</v>
      </c>
      <c r="G14346" t="s">
        <v>2142</v>
      </c>
      <c r="H14346" t="s">
        <v>15052</v>
      </c>
      <c r="I14346" t="s">
        <v>15051</v>
      </c>
      <c r="J14346" s="40">
        <v>415.53</v>
      </c>
      <c r="K14346" s="40">
        <v>0</v>
      </c>
    </row>
    <row r="14347" spans="1:11" x14ac:dyDescent="0.35">
      <c r="A14347">
        <v>35002</v>
      </c>
      <c r="B14347" t="s">
        <v>53</v>
      </c>
      <c r="C14347" s="70">
        <v>522578.39</v>
      </c>
      <c r="D14347" s="70">
        <v>167030.85999999999</v>
      </c>
      <c r="E14347" s="71">
        <v>44621</v>
      </c>
      <c r="F14347" t="s">
        <v>16174</v>
      </c>
      <c r="G14347" t="s">
        <v>2142</v>
      </c>
      <c r="H14347" t="s">
        <v>15052</v>
      </c>
      <c r="I14347" t="s">
        <v>15051</v>
      </c>
      <c r="J14347" s="40">
        <v>415.53</v>
      </c>
      <c r="K14347" s="40">
        <v>0</v>
      </c>
    </row>
    <row r="14348" spans="1:11" x14ac:dyDescent="0.35">
      <c r="A14348">
        <v>35002</v>
      </c>
      <c r="B14348" t="s">
        <v>53</v>
      </c>
      <c r="C14348" s="70">
        <v>522578.39</v>
      </c>
      <c r="D14348" s="70">
        <v>167030.85999999999</v>
      </c>
      <c r="E14348" s="71">
        <v>44621</v>
      </c>
      <c r="F14348" t="s">
        <v>16174</v>
      </c>
      <c r="G14348" t="s">
        <v>2142</v>
      </c>
      <c r="H14348" t="s">
        <v>15052</v>
      </c>
      <c r="I14348" t="s">
        <v>15051</v>
      </c>
      <c r="J14348" s="40">
        <v>415.53</v>
      </c>
      <c r="K14348" s="40">
        <v>0</v>
      </c>
    </row>
    <row r="14349" spans="1:11" x14ac:dyDescent="0.35">
      <c r="A14349">
        <v>35002</v>
      </c>
      <c r="B14349" t="s">
        <v>53</v>
      </c>
      <c r="C14349" s="70">
        <v>522578.39</v>
      </c>
      <c r="D14349" s="70">
        <v>167030.85999999999</v>
      </c>
      <c r="E14349" s="71">
        <v>44621</v>
      </c>
      <c r="F14349" t="s">
        <v>16174</v>
      </c>
      <c r="G14349" t="s">
        <v>2142</v>
      </c>
      <c r="H14349" t="s">
        <v>15052</v>
      </c>
      <c r="I14349" t="s">
        <v>15051</v>
      </c>
      <c r="J14349" s="40">
        <v>415.53</v>
      </c>
      <c r="K14349" s="40">
        <v>0</v>
      </c>
    </row>
    <row r="14350" spans="1:11" x14ac:dyDescent="0.35">
      <c r="A14350">
        <v>35002</v>
      </c>
      <c r="B14350" t="s">
        <v>53</v>
      </c>
      <c r="C14350" s="70">
        <v>522578.39</v>
      </c>
      <c r="D14350" s="70">
        <v>167030.85999999999</v>
      </c>
      <c r="E14350" s="71">
        <v>44621</v>
      </c>
      <c r="F14350" t="s">
        <v>16174</v>
      </c>
      <c r="G14350" t="s">
        <v>2142</v>
      </c>
      <c r="H14350" t="s">
        <v>15052</v>
      </c>
      <c r="I14350" t="s">
        <v>15051</v>
      </c>
      <c r="J14350" s="40">
        <v>415.51</v>
      </c>
      <c r="K14350" s="40">
        <v>0</v>
      </c>
    </row>
    <row r="14351" spans="1:11" x14ac:dyDescent="0.35">
      <c r="A14351">
        <v>35002</v>
      </c>
      <c r="B14351" t="s">
        <v>53</v>
      </c>
      <c r="C14351" s="70">
        <v>522578.39</v>
      </c>
      <c r="D14351" s="70">
        <v>167030.85999999999</v>
      </c>
      <c r="E14351" s="71">
        <v>44621</v>
      </c>
      <c r="F14351" t="s">
        <v>16173</v>
      </c>
      <c r="G14351" t="s">
        <v>2142</v>
      </c>
      <c r="H14351" t="s">
        <v>14574</v>
      </c>
      <c r="I14351" t="s">
        <v>14573</v>
      </c>
      <c r="J14351" s="40">
        <v>19922.12</v>
      </c>
      <c r="K14351" s="40">
        <v>0</v>
      </c>
    </row>
    <row r="14352" spans="1:11" x14ac:dyDescent="0.35">
      <c r="A14352">
        <v>35002</v>
      </c>
      <c r="B14352" t="s">
        <v>53</v>
      </c>
      <c r="C14352" s="70">
        <v>522578.39</v>
      </c>
      <c r="D14352" s="70">
        <v>167030.85999999999</v>
      </c>
      <c r="E14352" s="71">
        <v>44622</v>
      </c>
      <c r="F14352" t="s">
        <v>16172</v>
      </c>
      <c r="G14352" t="s">
        <v>2142</v>
      </c>
      <c r="H14352" t="s">
        <v>3941</v>
      </c>
      <c r="I14352" t="s">
        <v>3940</v>
      </c>
      <c r="J14352" s="40">
        <v>36361.449999999997</v>
      </c>
      <c r="K14352" s="40">
        <v>0</v>
      </c>
    </row>
    <row r="14353" spans="1:11" x14ac:dyDescent="0.35">
      <c r="A14353">
        <v>35002</v>
      </c>
      <c r="B14353" t="s">
        <v>53</v>
      </c>
      <c r="C14353" s="70">
        <v>522578.39</v>
      </c>
      <c r="D14353" s="70">
        <v>167030.85999999999</v>
      </c>
      <c r="E14353" s="71">
        <v>44624</v>
      </c>
      <c r="F14353" t="s">
        <v>16171</v>
      </c>
      <c r="G14353" t="s">
        <v>2142</v>
      </c>
      <c r="H14353" t="s">
        <v>10015</v>
      </c>
      <c r="I14353" t="s">
        <v>10014</v>
      </c>
      <c r="J14353" s="40">
        <v>2760.44</v>
      </c>
      <c r="K14353" s="40">
        <v>0</v>
      </c>
    </row>
    <row r="14354" spans="1:11" x14ac:dyDescent="0.35">
      <c r="A14354">
        <v>35002</v>
      </c>
      <c r="B14354" t="s">
        <v>53</v>
      </c>
      <c r="C14354" s="70">
        <v>522578.39</v>
      </c>
      <c r="D14354" s="70">
        <v>167030.85999999999</v>
      </c>
      <c r="E14354" s="71">
        <v>44624</v>
      </c>
      <c r="F14354" t="s">
        <v>16171</v>
      </c>
      <c r="G14354" t="s">
        <v>2142</v>
      </c>
      <c r="H14354" t="s">
        <v>10015</v>
      </c>
      <c r="I14354" t="s">
        <v>10014</v>
      </c>
      <c r="J14354" s="40">
        <v>2998.69</v>
      </c>
      <c r="K14354" s="40">
        <v>0</v>
      </c>
    </row>
    <row r="14355" spans="1:11" x14ac:dyDescent="0.35">
      <c r="A14355">
        <v>35002</v>
      </c>
      <c r="B14355" t="s">
        <v>53</v>
      </c>
      <c r="C14355" s="70">
        <v>522578.39</v>
      </c>
      <c r="D14355" s="70">
        <v>167030.85999999999</v>
      </c>
      <c r="E14355" s="71">
        <v>44624</v>
      </c>
      <c r="F14355" t="s">
        <v>16171</v>
      </c>
      <c r="G14355" t="s">
        <v>2142</v>
      </c>
      <c r="H14355" t="s">
        <v>10015</v>
      </c>
      <c r="I14355" t="s">
        <v>10014</v>
      </c>
      <c r="J14355" s="40">
        <v>2998.69</v>
      </c>
      <c r="K14355" s="40">
        <v>0</v>
      </c>
    </row>
    <row r="14356" spans="1:11" x14ac:dyDescent="0.35">
      <c r="A14356">
        <v>35002</v>
      </c>
      <c r="B14356" t="s">
        <v>53</v>
      </c>
      <c r="C14356" s="70">
        <v>522578.39</v>
      </c>
      <c r="D14356" s="70">
        <v>167030.85999999999</v>
      </c>
      <c r="E14356" s="71">
        <v>44624</v>
      </c>
      <c r="F14356" t="s">
        <v>16171</v>
      </c>
      <c r="G14356" t="s">
        <v>2142</v>
      </c>
      <c r="H14356" t="s">
        <v>10015</v>
      </c>
      <c r="I14356" t="s">
        <v>10014</v>
      </c>
      <c r="J14356" s="40">
        <v>2998.69</v>
      </c>
      <c r="K14356" s="40">
        <v>0</v>
      </c>
    </row>
    <row r="14357" spans="1:11" x14ac:dyDescent="0.35">
      <c r="A14357">
        <v>35002</v>
      </c>
      <c r="B14357" t="s">
        <v>53</v>
      </c>
      <c r="C14357" s="70">
        <v>522578.39</v>
      </c>
      <c r="D14357" s="70">
        <v>167030.85999999999</v>
      </c>
      <c r="E14357" s="71">
        <v>44624</v>
      </c>
      <c r="F14357" t="s">
        <v>16171</v>
      </c>
      <c r="G14357" t="s">
        <v>2142</v>
      </c>
      <c r="H14357" t="s">
        <v>10015</v>
      </c>
      <c r="I14357" t="s">
        <v>10014</v>
      </c>
      <c r="J14357" s="40">
        <v>2998.69</v>
      </c>
      <c r="K14357" s="40">
        <v>0</v>
      </c>
    </row>
    <row r="14358" spans="1:11" x14ac:dyDescent="0.35">
      <c r="A14358">
        <v>35002</v>
      </c>
      <c r="B14358" t="s">
        <v>53</v>
      </c>
      <c r="C14358" s="70">
        <v>522578.39</v>
      </c>
      <c r="D14358" s="70">
        <v>167030.85999999999</v>
      </c>
      <c r="E14358" s="71">
        <v>44624</v>
      </c>
      <c r="F14358" t="s">
        <v>16171</v>
      </c>
      <c r="G14358" t="s">
        <v>2142</v>
      </c>
      <c r="H14358" t="s">
        <v>10015</v>
      </c>
      <c r="I14358" t="s">
        <v>10014</v>
      </c>
      <c r="J14358" s="40">
        <v>2998.69</v>
      </c>
      <c r="K14358" s="40">
        <v>0</v>
      </c>
    </row>
    <row r="14359" spans="1:11" x14ac:dyDescent="0.35">
      <c r="A14359">
        <v>35002</v>
      </c>
      <c r="B14359" t="s">
        <v>53</v>
      </c>
      <c r="C14359" s="70">
        <v>522578.39</v>
      </c>
      <c r="D14359" s="70">
        <v>167030.85999999999</v>
      </c>
      <c r="E14359" s="71">
        <v>44624</v>
      </c>
      <c r="F14359" t="s">
        <v>16171</v>
      </c>
      <c r="G14359" t="s">
        <v>2142</v>
      </c>
      <c r="H14359" t="s">
        <v>10015</v>
      </c>
      <c r="I14359" t="s">
        <v>10014</v>
      </c>
      <c r="J14359" s="40">
        <v>2998.69</v>
      </c>
      <c r="K14359" s="40">
        <v>0</v>
      </c>
    </row>
    <row r="14360" spans="1:11" x14ac:dyDescent="0.35">
      <c r="A14360">
        <v>35002</v>
      </c>
      <c r="B14360" t="s">
        <v>53</v>
      </c>
      <c r="C14360" s="70">
        <v>522578.39</v>
      </c>
      <c r="D14360" s="70">
        <v>167030.85999999999</v>
      </c>
      <c r="E14360" s="71">
        <v>44624</v>
      </c>
      <c r="F14360" t="s">
        <v>16171</v>
      </c>
      <c r="G14360" t="s">
        <v>2142</v>
      </c>
      <c r="H14360" t="s">
        <v>10015</v>
      </c>
      <c r="I14360" t="s">
        <v>10014</v>
      </c>
      <c r="J14360" s="40">
        <v>2998.69</v>
      </c>
      <c r="K14360" s="40">
        <v>0</v>
      </c>
    </row>
    <row r="14361" spans="1:11" x14ac:dyDescent="0.35">
      <c r="A14361">
        <v>35002</v>
      </c>
      <c r="B14361" t="s">
        <v>53</v>
      </c>
      <c r="C14361" s="70">
        <v>522578.39</v>
      </c>
      <c r="D14361" s="70">
        <v>167030.85999999999</v>
      </c>
      <c r="E14361" s="71">
        <v>44624</v>
      </c>
      <c r="F14361" t="s">
        <v>16171</v>
      </c>
      <c r="G14361" t="s">
        <v>2142</v>
      </c>
      <c r="H14361" t="s">
        <v>10015</v>
      </c>
      <c r="I14361" t="s">
        <v>10014</v>
      </c>
      <c r="J14361" s="40">
        <v>2998.69</v>
      </c>
      <c r="K14361" s="40">
        <v>0</v>
      </c>
    </row>
    <row r="14362" spans="1:11" x14ac:dyDescent="0.35">
      <c r="A14362">
        <v>35002</v>
      </c>
      <c r="B14362" t="s">
        <v>53</v>
      </c>
      <c r="C14362" s="70">
        <v>522578.39</v>
      </c>
      <c r="D14362" s="70">
        <v>167030.85999999999</v>
      </c>
      <c r="E14362" s="71">
        <v>44624</v>
      </c>
      <c r="F14362" t="s">
        <v>16171</v>
      </c>
      <c r="G14362" t="s">
        <v>2142</v>
      </c>
      <c r="H14362" t="s">
        <v>10015</v>
      </c>
      <c r="I14362" t="s">
        <v>10014</v>
      </c>
      <c r="J14362" s="40">
        <v>2998.69</v>
      </c>
      <c r="K14362" s="40">
        <v>0</v>
      </c>
    </row>
    <row r="14363" spans="1:11" x14ac:dyDescent="0.35">
      <c r="A14363">
        <v>35002</v>
      </c>
      <c r="B14363" t="s">
        <v>53</v>
      </c>
      <c r="C14363" s="70">
        <v>522578.39</v>
      </c>
      <c r="D14363" s="70">
        <v>167030.85999999999</v>
      </c>
      <c r="E14363" s="71">
        <v>44624</v>
      </c>
      <c r="F14363" t="s">
        <v>16171</v>
      </c>
      <c r="G14363" t="s">
        <v>2142</v>
      </c>
      <c r="H14363" t="s">
        <v>10015</v>
      </c>
      <c r="I14363" t="s">
        <v>10014</v>
      </c>
      <c r="J14363" s="40">
        <v>2998.69</v>
      </c>
      <c r="K14363" s="40">
        <v>0</v>
      </c>
    </row>
    <row r="14364" spans="1:11" x14ac:dyDescent="0.35">
      <c r="A14364">
        <v>35002</v>
      </c>
      <c r="B14364" t="s">
        <v>53</v>
      </c>
      <c r="C14364" s="70">
        <v>522578.39</v>
      </c>
      <c r="D14364" s="70">
        <v>167030.85999999999</v>
      </c>
      <c r="E14364" s="71">
        <v>44624</v>
      </c>
      <c r="F14364" t="s">
        <v>16171</v>
      </c>
      <c r="G14364" t="s">
        <v>2142</v>
      </c>
      <c r="H14364" t="s">
        <v>10015</v>
      </c>
      <c r="I14364" t="s">
        <v>10014</v>
      </c>
      <c r="J14364" s="40">
        <v>2998.69</v>
      </c>
      <c r="K14364" s="40">
        <v>0</v>
      </c>
    </row>
    <row r="14365" spans="1:11" x14ac:dyDescent="0.35">
      <c r="A14365">
        <v>35002</v>
      </c>
      <c r="B14365" t="s">
        <v>53</v>
      </c>
      <c r="C14365" s="70">
        <v>522578.39</v>
      </c>
      <c r="D14365" s="70">
        <v>167030.85999999999</v>
      </c>
      <c r="E14365" s="71">
        <v>44624</v>
      </c>
      <c r="F14365" t="s">
        <v>16171</v>
      </c>
      <c r="G14365" t="s">
        <v>2142</v>
      </c>
      <c r="H14365" t="s">
        <v>10015</v>
      </c>
      <c r="I14365" t="s">
        <v>10014</v>
      </c>
      <c r="J14365" s="40">
        <v>238.25</v>
      </c>
      <c r="K14365" s="40">
        <v>0</v>
      </c>
    </row>
    <row r="14366" spans="1:11" x14ac:dyDescent="0.35">
      <c r="A14366">
        <v>35002</v>
      </c>
      <c r="B14366" t="s">
        <v>53</v>
      </c>
      <c r="C14366" s="70">
        <v>522578.39</v>
      </c>
      <c r="D14366" s="70">
        <v>167030.85999999999</v>
      </c>
      <c r="E14366" s="71">
        <v>44635</v>
      </c>
      <c r="F14366" t="s">
        <v>16170</v>
      </c>
      <c r="G14366" t="s">
        <v>2142</v>
      </c>
      <c r="H14366" t="s">
        <v>10018</v>
      </c>
      <c r="I14366" t="s">
        <v>10017</v>
      </c>
      <c r="J14366" s="40">
        <v>242.96</v>
      </c>
      <c r="K14366" s="40">
        <v>0</v>
      </c>
    </row>
    <row r="14367" spans="1:11" x14ac:dyDescent="0.35">
      <c r="A14367">
        <v>35002</v>
      </c>
      <c r="B14367" t="s">
        <v>53</v>
      </c>
      <c r="C14367" s="70">
        <v>522578.39</v>
      </c>
      <c r="D14367" s="70">
        <v>167030.85999999999</v>
      </c>
      <c r="E14367" s="71">
        <v>44635</v>
      </c>
      <c r="F14367" t="s">
        <v>16170</v>
      </c>
      <c r="G14367" t="s">
        <v>2142</v>
      </c>
      <c r="H14367" t="s">
        <v>10018</v>
      </c>
      <c r="I14367" t="s">
        <v>10017</v>
      </c>
      <c r="J14367" s="40">
        <v>434.7</v>
      </c>
      <c r="K14367" s="40">
        <v>0</v>
      </c>
    </row>
    <row r="14368" spans="1:11" x14ac:dyDescent="0.35">
      <c r="A14368">
        <v>35002</v>
      </c>
      <c r="B14368" t="s">
        <v>53</v>
      </c>
      <c r="C14368" s="70">
        <v>522578.39</v>
      </c>
      <c r="D14368" s="70">
        <v>167030.85999999999</v>
      </c>
      <c r="E14368" s="71">
        <v>44635</v>
      </c>
      <c r="F14368" t="s">
        <v>16170</v>
      </c>
      <c r="G14368" t="s">
        <v>2142</v>
      </c>
      <c r="H14368" t="s">
        <v>10018</v>
      </c>
      <c r="I14368" t="s">
        <v>10017</v>
      </c>
      <c r="J14368" s="40">
        <v>434.7</v>
      </c>
      <c r="K14368" s="40">
        <v>0</v>
      </c>
    </row>
    <row r="14369" spans="1:11" x14ac:dyDescent="0.35">
      <c r="A14369">
        <v>35002</v>
      </c>
      <c r="B14369" t="s">
        <v>53</v>
      </c>
      <c r="C14369" s="70">
        <v>522578.39</v>
      </c>
      <c r="D14369" s="70">
        <v>167030.85999999999</v>
      </c>
      <c r="E14369" s="71">
        <v>44635</v>
      </c>
      <c r="F14369" t="s">
        <v>16170</v>
      </c>
      <c r="G14369" t="s">
        <v>2142</v>
      </c>
      <c r="H14369" t="s">
        <v>10018</v>
      </c>
      <c r="I14369" t="s">
        <v>10017</v>
      </c>
      <c r="J14369" s="40">
        <v>434.7</v>
      </c>
      <c r="K14369" s="40">
        <v>0</v>
      </c>
    </row>
    <row r="14370" spans="1:11" x14ac:dyDescent="0.35">
      <c r="A14370">
        <v>35002</v>
      </c>
      <c r="B14370" t="s">
        <v>53</v>
      </c>
      <c r="C14370" s="70">
        <v>522578.39</v>
      </c>
      <c r="D14370" s="70">
        <v>167030.85999999999</v>
      </c>
      <c r="E14370" s="71">
        <v>44635</v>
      </c>
      <c r="F14370" t="s">
        <v>16170</v>
      </c>
      <c r="G14370" t="s">
        <v>2142</v>
      </c>
      <c r="H14370" t="s">
        <v>10018</v>
      </c>
      <c r="I14370" t="s">
        <v>10017</v>
      </c>
      <c r="J14370" s="40">
        <v>434.7</v>
      </c>
      <c r="K14370" s="40">
        <v>0</v>
      </c>
    </row>
    <row r="14371" spans="1:11" x14ac:dyDescent="0.35">
      <c r="A14371">
        <v>35002</v>
      </c>
      <c r="B14371" t="s">
        <v>53</v>
      </c>
      <c r="C14371" s="70">
        <v>522578.39</v>
      </c>
      <c r="D14371" s="70">
        <v>167030.85999999999</v>
      </c>
      <c r="E14371" s="71">
        <v>44635</v>
      </c>
      <c r="F14371" t="s">
        <v>16170</v>
      </c>
      <c r="G14371" t="s">
        <v>2142</v>
      </c>
      <c r="H14371" t="s">
        <v>10018</v>
      </c>
      <c r="I14371" t="s">
        <v>10017</v>
      </c>
      <c r="J14371" s="40">
        <v>434.7</v>
      </c>
      <c r="K14371" s="40">
        <v>0</v>
      </c>
    </row>
    <row r="14372" spans="1:11" x14ac:dyDescent="0.35">
      <c r="A14372">
        <v>35002</v>
      </c>
      <c r="B14372" t="s">
        <v>53</v>
      </c>
      <c r="C14372" s="70">
        <v>522578.39</v>
      </c>
      <c r="D14372" s="70">
        <v>167030.85999999999</v>
      </c>
      <c r="E14372" s="71">
        <v>44635</v>
      </c>
      <c r="F14372" t="s">
        <v>16170</v>
      </c>
      <c r="G14372" t="s">
        <v>2142</v>
      </c>
      <c r="H14372" t="s">
        <v>10018</v>
      </c>
      <c r="I14372" t="s">
        <v>10017</v>
      </c>
      <c r="J14372" s="40">
        <v>434.7</v>
      </c>
      <c r="K14372" s="40">
        <v>0</v>
      </c>
    </row>
    <row r="14373" spans="1:11" x14ac:dyDescent="0.35">
      <c r="A14373">
        <v>35002</v>
      </c>
      <c r="B14373" t="s">
        <v>53</v>
      </c>
      <c r="C14373" s="70">
        <v>522578.39</v>
      </c>
      <c r="D14373" s="70">
        <v>167030.85999999999</v>
      </c>
      <c r="E14373" s="71">
        <v>44635</v>
      </c>
      <c r="F14373" t="s">
        <v>16170</v>
      </c>
      <c r="G14373" t="s">
        <v>2142</v>
      </c>
      <c r="H14373" t="s">
        <v>10018</v>
      </c>
      <c r="I14373" t="s">
        <v>10017</v>
      </c>
      <c r="J14373" s="40">
        <v>434.7</v>
      </c>
      <c r="K14373" s="40">
        <v>0</v>
      </c>
    </row>
    <row r="14374" spans="1:11" x14ac:dyDescent="0.35">
      <c r="A14374">
        <v>35002</v>
      </c>
      <c r="B14374" t="s">
        <v>53</v>
      </c>
      <c r="C14374" s="70">
        <v>522578.39</v>
      </c>
      <c r="D14374" s="70">
        <v>167030.85999999999</v>
      </c>
      <c r="E14374" s="71">
        <v>44635</v>
      </c>
      <c r="F14374" t="s">
        <v>16170</v>
      </c>
      <c r="G14374" t="s">
        <v>2142</v>
      </c>
      <c r="H14374" t="s">
        <v>10018</v>
      </c>
      <c r="I14374" t="s">
        <v>10017</v>
      </c>
      <c r="J14374" s="40">
        <v>434.7</v>
      </c>
      <c r="K14374" s="40">
        <v>0</v>
      </c>
    </row>
    <row r="14375" spans="1:11" x14ac:dyDescent="0.35">
      <c r="A14375">
        <v>35002</v>
      </c>
      <c r="B14375" t="s">
        <v>53</v>
      </c>
      <c r="C14375" s="70">
        <v>522578.39</v>
      </c>
      <c r="D14375" s="70">
        <v>167030.85999999999</v>
      </c>
      <c r="E14375" s="71">
        <v>44635</v>
      </c>
      <c r="F14375" t="s">
        <v>16170</v>
      </c>
      <c r="G14375" t="s">
        <v>2142</v>
      </c>
      <c r="H14375" t="s">
        <v>10018</v>
      </c>
      <c r="I14375" t="s">
        <v>10017</v>
      </c>
      <c r="J14375" s="40">
        <v>434.7</v>
      </c>
      <c r="K14375" s="40">
        <v>0</v>
      </c>
    </row>
    <row r="14376" spans="1:11" x14ac:dyDescent="0.35">
      <c r="A14376">
        <v>35002</v>
      </c>
      <c r="B14376" t="s">
        <v>53</v>
      </c>
      <c r="C14376" s="70">
        <v>522578.39</v>
      </c>
      <c r="D14376" s="70">
        <v>167030.85999999999</v>
      </c>
      <c r="E14376" s="71">
        <v>44635</v>
      </c>
      <c r="F14376" t="s">
        <v>16170</v>
      </c>
      <c r="G14376" t="s">
        <v>2142</v>
      </c>
      <c r="H14376" t="s">
        <v>10018</v>
      </c>
      <c r="I14376" t="s">
        <v>10017</v>
      </c>
      <c r="J14376" s="40">
        <v>434.7</v>
      </c>
      <c r="K14376" s="40">
        <v>0</v>
      </c>
    </row>
    <row r="14377" spans="1:11" x14ac:dyDescent="0.35">
      <c r="A14377">
        <v>35002</v>
      </c>
      <c r="B14377" t="s">
        <v>53</v>
      </c>
      <c r="C14377" s="70">
        <v>522578.39</v>
      </c>
      <c r="D14377" s="70">
        <v>167030.85999999999</v>
      </c>
      <c r="E14377" s="71">
        <v>44635</v>
      </c>
      <c r="F14377" t="s">
        <v>16170</v>
      </c>
      <c r="G14377" t="s">
        <v>2142</v>
      </c>
      <c r="H14377" t="s">
        <v>10018</v>
      </c>
      <c r="I14377" t="s">
        <v>10017</v>
      </c>
      <c r="J14377" s="40">
        <v>434.7</v>
      </c>
      <c r="K14377" s="40">
        <v>0</v>
      </c>
    </row>
    <row r="14378" spans="1:11" x14ac:dyDescent="0.35">
      <c r="A14378">
        <v>35002</v>
      </c>
      <c r="B14378" t="s">
        <v>53</v>
      </c>
      <c r="C14378" s="70">
        <v>522578.39</v>
      </c>
      <c r="D14378" s="70">
        <v>167030.85999999999</v>
      </c>
      <c r="E14378" s="71">
        <v>44635</v>
      </c>
      <c r="F14378" t="s">
        <v>16170</v>
      </c>
      <c r="G14378" t="s">
        <v>2142</v>
      </c>
      <c r="H14378" t="s">
        <v>10018</v>
      </c>
      <c r="I14378" t="s">
        <v>10017</v>
      </c>
      <c r="J14378" s="40">
        <v>191.74</v>
      </c>
      <c r="K14378" s="40">
        <v>0</v>
      </c>
    </row>
    <row r="14379" spans="1:11" x14ac:dyDescent="0.35">
      <c r="A14379">
        <v>35002</v>
      </c>
      <c r="B14379" t="s">
        <v>53</v>
      </c>
      <c r="C14379" s="70">
        <v>522578.39</v>
      </c>
      <c r="D14379" s="70">
        <v>167030.85999999999</v>
      </c>
      <c r="E14379" s="71">
        <v>44651</v>
      </c>
      <c r="F14379" t="s">
        <v>14295</v>
      </c>
      <c r="G14379" t="s">
        <v>2169</v>
      </c>
      <c r="H14379" t="s">
        <v>14287</v>
      </c>
      <c r="I14379" t="s">
        <v>14286</v>
      </c>
      <c r="J14379" s="40">
        <v>0</v>
      </c>
      <c r="K14379" s="40">
        <v>553.55999999999995</v>
      </c>
    </row>
    <row r="14380" spans="1:11" x14ac:dyDescent="0.35">
      <c r="A14380">
        <v>35002</v>
      </c>
      <c r="B14380" t="s">
        <v>53</v>
      </c>
      <c r="C14380" s="70">
        <v>522578.39</v>
      </c>
      <c r="D14380" s="70">
        <v>167030.85999999999</v>
      </c>
      <c r="E14380" s="71">
        <v>44651</v>
      </c>
      <c r="F14380" t="s">
        <v>14294</v>
      </c>
      <c r="G14380" t="s">
        <v>2169</v>
      </c>
      <c r="H14380" t="s">
        <v>14284</v>
      </c>
      <c r="I14380" t="s">
        <v>14283</v>
      </c>
      <c r="J14380" s="40">
        <v>0</v>
      </c>
      <c r="K14380" s="40">
        <v>1492.22</v>
      </c>
    </row>
    <row r="14381" spans="1:11" x14ac:dyDescent="0.35">
      <c r="A14381">
        <v>35002</v>
      </c>
      <c r="B14381" t="s">
        <v>53</v>
      </c>
      <c r="C14381" s="70">
        <v>522578.39</v>
      </c>
      <c r="D14381" s="70">
        <v>167030.85999999999</v>
      </c>
      <c r="E14381" s="71">
        <v>44651</v>
      </c>
      <c r="F14381" t="s">
        <v>14293</v>
      </c>
      <c r="G14381" t="s">
        <v>2169</v>
      </c>
      <c r="H14381" t="s">
        <v>14281</v>
      </c>
      <c r="I14381" t="s">
        <v>14280</v>
      </c>
      <c r="J14381" s="40">
        <v>0</v>
      </c>
      <c r="K14381" s="40">
        <v>1497.2</v>
      </c>
    </row>
    <row r="14382" spans="1:11" x14ac:dyDescent="0.35">
      <c r="A14382">
        <v>35002</v>
      </c>
      <c r="B14382" t="s">
        <v>53</v>
      </c>
      <c r="C14382" s="70">
        <v>522578.39</v>
      </c>
      <c r="D14382" s="70">
        <v>167030.85999999999</v>
      </c>
      <c r="E14382" s="71">
        <v>44651</v>
      </c>
      <c r="F14382" t="s">
        <v>13947</v>
      </c>
      <c r="G14382" t="s">
        <v>2169</v>
      </c>
      <c r="H14382" t="s">
        <v>13944</v>
      </c>
      <c r="I14382" t="s">
        <v>13943</v>
      </c>
      <c r="J14382" s="40">
        <v>0</v>
      </c>
      <c r="K14382" s="40">
        <v>34751.03</v>
      </c>
    </row>
    <row r="14383" spans="1:11" x14ac:dyDescent="0.35">
      <c r="A14383">
        <v>35002</v>
      </c>
      <c r="B14383" t="s">
        <v>53</v>
      </c>
      <c r="C14383" s="70">
        <v>522578.39</v>
      </c>
      <c r="D14383" s="70">
        <v>167030.85999999999</v>
      </c>
      <c r="E14383" s="71">
        <v>44651</v>
      </c>
      <c r="F14383" t="s">
        <v>10649</v>
      </c>
      <c r="G14383" t="s">
        <v>2169</v>
      </c>
      <c r="H14383" t="s">
        <v>6700</v>
      </c>
      <c r="I14383" t="s">
        <v>6699</v>
      </c>
      <c r="J14383" s="40">
        <v>0</v>
      </c>
      <c r="K14383" s="40">
        <v>500</v>
      </c>
    </row>
    <row r="14384" spans="1:11" x14ac:dyDescent="0.35">
      <c r="A14384">
        <v>35002</v>
      </c>
      <c r="B14384" t="s">
        <v>53</v>
      </c>
      <c r="C14384" s="70">
        <v>522578.39</v>
      </c>
      <c r="D14384" s="70">
        <v>167030.85999999999</v>
      </c>
      <c r="E14384" s="71">
        <v>44651</v>
      </c>
      <c r="F14384" t="s">
        <v>10648</v>
      </c>
      <c r="G14384" t="s">
        <v>2169</v>
      </c>
      <c r="H14384" t="s">
        <v>10647</v>
      </c>
      <c r="I14384" t="s">
        <v>10646</v>
      </c>
      <c r="J14384" s="40">
        <v>0</v>
      </c>
      <c r="K14384" s="40">
        <v>121.57</v>
      </c>
    </row>
    <row r="14385" spans="1:11" x14ac:dyDescent="0.35">
      <c r="A14385">
        <v>35002</v>
      </c>
      <c r="B14385" t="s">
        <v>53</v>
      </c>
      <c r="C14385" s="70">
        <v>522578.39</v>
      </c>
      <c r="D14385" s="70">
        <v>167030.85999999999</v>
      </c>
      <c r="E14385" s="71">
        <v>44651</v>
      </c>
      <c r="F14385" t="s">
        <v>10645</v>
      </c>
      <c r="G14385" t="s">
        <v>2169</v>
      </c>
      <c r="H14385" t="s">
        <v>10086</v>
      </c>
      <c r="I14385" t="s">
        <v>10085</v>
      </c>
      <c r="J14385" s="40">
        <v>0</v>
      </c>
      <c r="K14385" s="40">
        <v>100</v>
      </c>
    </row>
    <row r="14386" spans="1:11" x14ac:dyDescent="0.35">
      <c r="A14386">
        <v>35002</v>
      </c>
      <c r="B14386" t="s">
        <v>53</v>
      </c>
      <c r="C14386" s="70">
        <v>522578.39</v>
      </c>
      <c r="D14386" s="70">
        <v>167030.85999999999</v>
      </c>
      <c r="E14386" s="71">
        <v>44651</v>
      </c>
      <c r="F14386" t="s">
        <v>10644</v>
      </c>
      <c r="G14386" t="s">
        <v>2169</v>
      </c>
      <c r="H14386" t="s">
        <v>10643</v>
      </c>
      <c r="I14386" t="s">
        <v>10642</v>
      </c>
      <c r="J14386" s="40">
        <v>0</v>
      </c>
      <c r="K14386" s="40">
        <v>46.93</v>
      </c>
    </row>
    <row r="14387" spans="1:11" x14ac:dyDescent="0.35">
      <c r="A14387">
        <v>35002</v>
      </c>
      <c r="B14387" t="s">
        <v>53</v>
      </c>
      <c r="C14387" s="70">
        <v>522578.39</v>
      </c>
      <c r="D14387" s="70">
        <v>167030.85999999999</v>
      </c>
      <c r="E14387" s="71">
        <v>44651</v>
      </c>
      <c r="F14387" t="s">
        <v>10641</v>
      </c>
      <c r="G14387" t="s">
        <v>2169</v>
      </c>
      <c r="H14387" t="s">
        <v>10018</v>
      </c>
      <c r="I14387" t="s">
        <v>10017</v>
      </c>
      <c r="J14387" s="40">
        <v>0</v>
      </c>
      <c r="K14387" s="40">
        <v>242.96</v>
      </c>
    </row>
    <row r="14388" spans="1:11" x14ac:dyDescent="0.35">
      <c r="A14388">
        <v>35002</v>
      </c>
      <c r="B14388" t="s">
        <v>53</v>
      </c>
      <c r="C14388" s="70">
        <v>522578.39</v>
      </c>
      <c r="D14388" s="70">
        <v>167030.85999999999</v>
      </c>
      <c r="E14388" s="71">
        <v>44651</v>
      </c>
      <c r="F14388" t="s">
        <v>10640</v>
      </c>
      <c r="G14388" t="s">
        <v>2169</v>
      </c>
      <c r="H14388" t="s">
        <v>10015</v>
      </c>
      <c r="I14388" t="s">
        <v>10014</v>
      </c>
      <c r="J14388" s="40">
        <v>0</v>
      </c>
      <c r="K14388" s="40">
        <v>2760.44</v>
      </c>
    </row>
    <row r="14389" spans="1:11" x14ac:dyDescent="0.35">
      <c r="A14389">
        <v>35002</v>
      </c>
      <c r="B14389" t="s">
        <v>53</v>
      </c>
      <c r="C14389" s="70">
        <v>522578.39</v>
      </c>
      <c r="D14389" s="70">
        <v>167030.85999999999</v>
      </c>
      <c r="E14389" s="71">
        <v>44651</v>
      </c>
      <c r="F14389" t="s">
        <v>11176</v>
      </c>
      <c r="G14389" t="s">
        <v>2169</v>
      </c>
      <c r="H14389" t="s">
        <v>11114</v>
      </c>
      <c r="I14389" t="s">
        <v>11113</v>
      </c>
      <c r="J14389" s="40">
        <v>0</v>
      </c>
      <c r="K14389" s="40">
        <v>668.75</v>
      </c>
    </row>
    <row r="14390" spans="1:11" x14ac:dyDescent="0.35">
      <c r="A14390">
        <v>35002</v>
      </c>
      <c r="B14390" t="s">
        <v>53</v>
      </c>
      <c r="C14390" s="70">
        <v>522578.39</v>
      </c>
      <c r="D14390" s="70">
        <v>167030.85999999999</v>
      </c>
      <c r="E14390" s="71">
        <v>44651</v>
      </c>
      <c r="F14390" t="s">
        <v>9753</v>
      </c>
      <c r="G14390" t="s">
        <v>2169</v>
      </c>
      <c r="H14390" t="s">
        <v>9650</v>
      </c>
      <c r="I14390" t="s">
        <v>9649</v>
      </c>
      <c r="J14390" s="40">
        <v>0</v>
      </c>
      <c r="K14390" s="40">
        <v>4173</v>
      </c>
    </row>
    <row r="14391" spans="1:11" x14ac:dyDescent="0.35">
      <c r="A14391">
        <v>35002</v>
      </c>
      <c r="B14391" t="s">
        <v>53</v>
      </c>
      <c r="C14391" s="70">
        <v>522578.39</v>
      </c>
      <c r="D14391" s="70">
        <v>167030.85999999999</v>
      </c>
      <c r="E14391" s="71">
        <v>44651</v>
      </c>
      <c r="F14391" t="s">
        <v>9752</v>
      </c>
      <c r="G14391" t="s">
        <v>2169</v>
      </c>
      <c r="H14391" t="s">
        <v>9570</v>
      </c>
      <c r="I14391" t="s">
        <v>9569</v>
      </c>
      <c r="J14391" s="40">
        <v>0</v>
      </c>
      <c r="K14391" s="40">
        <v>2054.7800000000002</v>
      </c>
    </row>
    <row r="14392" spans="1:11" x14ac:dyDescent="0.35">
      <c r="A14392">
        <v>35002</v>
      </c>
      <c r="B14392" t="s">
        <v>53</v>
      </c>
      <c r="C14392" s="70">
        <v>522578.39</v>
      </c>
      <c r="D14392" s="70">
        <v>167030.85999999999</v>
      </c>
      <c r="E14392" s="71">
        <v>44651</v>
      </c>
      <c r="F14392" t="s">
        <v>9751</v>
      </c>
      <c r="G14392" t="s">
        <v>2169</v>
      </c>
      <c r="H14392" t="s">
        <v>9476</v>
      </c>
      <c r="I14392" t="s">
        <v>9475</v>
      </c>
      <c r="J14392" s="40">
        <v>0</v>
      </c>
      <c r="K14392" s="40">
        <v>2800</v>
      </c>
    </row>
    <row r="14393" spans="1:11" x14ac:dyDescent="0.35">
      <c r="A14393">
        <v>35002</v>
      </c>
      <c r="B14393" t="s">
        <v>53</v>
      </c>
      <c r="C14393" s="70">
        <v>522578.39</v>
      </c>
      <c r="D14393" s="70">
        <v>167030.85999999999</v>
      </c>
      <c r="E14393" s="71">
        <v>44651</v>
      </c>
      <c r="F14393" t="s">
        <v>9750</v>
      </c>
      <c r="G14393" t="s">
        <v>2169</v>
      </c>
      <c r="H14393" t="s">
        <v>9566</v>
      </c>
      <c r="I14393" t="s">
        <v>9565</v>
      </c>
      <c r="J14393" s="40">
        <v>0</v>
      </c>
      <c r="K14393" s="40">
        <v>822.73</v>
      </c>
    </row>
    <row r="14394" spans="1:11" x14ac:dyDescent="0.35">
      <c r="A14394">
        <v>35002</v>
      </c>
      <c r="B14394" t="s">
        <v>53</v>
      </c>
      <c r="C14394" s="70">
        <v>522578.39</v>
      </c>
      <c r="D14394" s="70">
        <v>167030.85999999999</v>
      </c>
      <c r="E14394" s="71">
        <v>44651</v>
      </c>
      <c r="F14394" t="s">
        <v>9749</v>
      </c>
      <c r="G14394" t="s">
        <v>2169</v>
      </c>
      <c r="H14394" t="s">
        <v>9645</v>
      </c>
      <c r="I14394" t="s">
        <v>9644</v>
      </c>
      <c r="J14394" s="40">
        <v>0</v>
      </c>
      <c r="K14394" s="40">
        <v>351.6</v>
      </c>
    </row>
    <row r="14395" spans="1:11" x14ac:dyDescent="0.35">
      <c r="A14395">
        <v>35002</v>
      </c>
      <c r="B14395" t="s">
        <v>53</v>
      </c>
      <c r="C14395" s="70">
        <v>522578.39</v>
      </c>
      <c r="D14395" s="70">
        <v>167030.85999999999</v>
      </c>
      <c r="E14395" s="71">
        <v>44651</v>
      </c>
      <c r="F14395" t="s">
        <v>9173</v>
      </c>
      <c r="G14395" t="s">
        <v>2169</v>
      </c>
      <c r="H14395" t="s">
        <v>8960</v>
      </c>
      <c r="I14395" t="s">
        <v>8959</v>
      </c>
      <c r="J14395" s="40">
        <v>0</v>
      </c>
      <c r="K14395" s="40">
        <v>315.94</v>
      </c>
    </row>
    <row r="14396" spans="1:11" x14ac:dyDescent="0.35">
      <c r="A14396">
        <v>35002</v>
      </c>
      <c r="B14396" t="s">
        <v>53</v>
      </c>
      <c r="C14396" s="70">
        <v>522578.39</v>
      </c>
      <c r="D14396" s="70">
        <v>167030.85999999999</v>
      </c>
      <c r="E14396" s="71">
        <v>44651</v>
      </c>
      <c r="F14396" t="s">
        <v>9172</v>
      </c>
      <c r="G14396" t="s">
        <v>2169</v>
      </c>
      <c r="H14396" t="s">
        <v>8963</v>
      </c>
      <c r="I14396" t="s">
        <v>8962</v>
      </c>
      <c r="J14396" s="40">
        <v>0</v>
      </c>
      <c r="K14396" s="40">
        <v>302.69</v>
      </c>
    </row>
    <row r="14397" spans="1:11" x14ac:dyDescent="0.35">
      <c r="A14397">
        <v>35002</v>
      </c>
      <c r="B14397" t="s">
        <v>53</v>
      </c>
      <c r="C14397" s="70">
        <v>522578.39</v>
      </c>
      <c r="D14397" s="70">
        <v>167030.85999999999</v>
      </c>
      <c r="E14397" s="71">
        <v>44651</v>
      </c>
      <c r="F14397" t="s">
        <v>8753</v>
      </c>
      <c r="G14397" t="s">
        <v>2169</v>
      </c>
      <c r="H14397" t="s">
        <v>8751</v>
      </c>
      <c r="I14397" t="s">
        <v>8750</v>
      </c>
      <c r="J14397" s="40">
        <v>0</v>
      </c>
      <c r="K14397" s="40">
        <v>4790.01</v>
      </c>
    </row>
    <row r="14398" spans="1:11" x14ac:dyDescent="0.35">
      <c r="A14398">
        <v>35002</v>
      </c>
      <c r="B14398" t="s">
        <v>53</v>
      </c>
      <c r="C14398" s="70">
        <v>522578.39</v>
      </c>
      <c r="D14398" s="70">
        <v>167030.85999999999</v>
      </c>
      <c r="E14398" s="71">
        <v>44651</v>
      </c>
      <c r="F14398" t="s">
        <v>15117</v>
      </c>
      <c r="G14398" t="s">
        <v>2169</v>
      </c>
      <c r="H14398" t="s">
        <v>15058</v>
      </c>
      <c r="I14398" t="s">
        <v>15057</v>
      </c>
      <c r="J14398" s="40">
        <v>0</v>
      </c>
      <c r="K14398" s="40">
        <v>729.41</v>
      </c>
    </row>
    <row r="14399" spans="1:11" x14ac:dyDescent="0.35">
      <c r="A14399">
        <v>35002</v>
      </c>
      <c r="B14399" t="s">
        <v>53</v>
      </c>
      <c r="C14399" s="70">
        <v>522578.39</v>
      </c>
      <c r="D14399" s="70">
        <v>167030.85999999999</v>
      </c>
      <c r="E14399" s="71">
        <v>44651</v>
      </c>
      <c r="F14399" t="s">
        <v>15116</v>
      </c>
      <c r="G14399" t="s">
        <v>2169</v>
      </c>
      <c r="H14399" t="s">
        <v>15052</v>
      </c>
      <c r="I14399" t="s">
        <v>15051</v>
      </c>
      <c r="J14399" s="40">
        <v>0</v>
      </c>
      <c r="K14399" s="40">
        <v>415.53</v>
      </c>
    </row>
    <row r="14400" spans="1:11" x14ac:dyDescent="0.35">
      <c r="A14400">
        <v>35002</v>
      </c>
      <c r="B14400" t="s">
        <v>53</v>
      </c>
      <c r="C14400" s="70">
        <v>522578.39</v>
      </c>
      <c r="D14400" s="70">
        <v>167030.85999999999</v>
      </c>
      <c r="E14400" s="71">
        <v>44651</v>
      </c>
      <c r="F14400" t="s">
        <v>8236</v>
      </c>
      <c r="G14400" t="s">
        <v>2169</v>
      </c>
      <c r="H14400" t="s">
        <v>8226</v>
      </c>
      <c r="I14400" t="s">
        <v>8225</v>
      </c>
      <c r="J14400" s="40">
        <v>0</v>
      </c>
      <c r="K14400" s="40">
        <v>52.15</v>
      </c>
    </row>
    <row r="14401" spans="1:11" x14ac:dyDescent="0.35">
      <c r="A14401">
        <v>35002</v>
      </c>
      <c r="B14401" t="s">
        <v>53</v>
      </c>
      <c r="C14401" s="70">
        <v>522578.39</v>
      </c>
      <c r="D14401" s="70">
        <v>167030.85999999999</v>
      </c>
      <c r="E14401" s="71">
        <v>44651</v>
      </c>
      <c r="F14401" t="s">
        <v>8188</v>
      </c>
      <c r="G14401" t="s">
        <v>2169</v>
      </c>
      <c r="H14401" t="s">
        <v>8187</v>
      </c>
      <c r="I14401" t="s">
        <v>8186</v>
      </c>
      <c r="J14401" s="40">
        <v>0</v>
      </c>
      <c r="K14401" s="40">
        <v>129.31</v>
      </c>
    </row>
    <row r="14402" spans="1:11" x14ac:dyDescent="0.35">
      <c r="A14402">
        <v>35002</v>
      </c>
      <c r="B14402" t="s">
        <v>53</v>
      </c>
      <c r="C14402" s="70">
        <v>522578.39</v>
      </c>
      <c r="D14402" s="70">
        <v>167030.85999999999</v>
      </c>
      <c r="E14402" s="71">
        <v>44651</v>
      </c>
      <c r="F14402" t="s">
        <v>8185</v>
      </c>
      <c r="G14402" t="s">
        <v>2169</v>
      </c>
      <c r="H14402" t="s">
        <v>8184</v>
      </c>
      <c r="I14402" t="s">
        <v>8183</v>
      </c>
      <c r="J14402" s="40">
        <v>0</v>
      </c>
      <c r="K14402" s="40">
        <v>1299.18</v>
      </c>
    </row>
    <row r="14403" spans="1:11" x14ac:dyDescent="0.35">
      <c r="A14403">
        <v>35002</v>
      </c>
      <c r="B14403" t="s">
        <v>53</v>
      </c>
      <c r="C14403" s="70">
        <v>522578.39</v>
      </c>
      <c r="D14403" s="70">
        <v>167030.85999999999</v>
      </c>
      <c r="E14403" s="71">
        <v>44651</v>
      </c>
      <c r="F14403" t="s">
        <v>2484</v>
      </c>
      <c r="G14403" t="s">
        <v>2169</v>
      </c>
      <c r="H14403" t="s">
        <v>2471</v>
      </c>
      <c r="I14403" t="s">
        <v>2470</v>
      </c>
      <c r="J14403" s="40">
        <v>0</v>
      </c>
      <c r="K14403" s="40">
        <v>833.33</v>
      </c>
    </row>
    <row r="14404" spans="1:11" x14ac:dyDescent="0.35">
      <c r="A14404">
        <v>35002</v>
      </c>
      <c r="B14404" t="s">
        <v>53</v>
      </c>
      <c r="C14404" s="70">
        <v>522578.39</v>
      </c>
      <c r="D14404" s="70">
        <v>167030.85999999999</v>
      </c>
      <c r="E14404" s="71">
        <v>44651</v>
      </c>
      <c r="F14404" t="s">
        <v>16169</v>
      </c>
      <c r="G14404" t="s">
        <v>2142</v>
      </c>
      <c r="H14404" t="s">
        <v>3298</v>
      </c>
      <c r="I14404" t="s">
        <v>3297</v>
      </c>
      <c r="J14404" s="40">
        <v>383.56</v>
      </c>
      <c r="K14404" s="40">
        <v>0</v>
      </c>
    </row>
    <row r="14405" spans="1:11" x14ac:dyDescent="0.35">
      <c r="A14405">
        <v>35002</v>
      </c>
      <c r="B14405" t="s">
        <v>53</v>
      </c>
      <c r="C14405" s="70">
        <v>522578.39</v>
      </c>
      <c r="D14405" s="70">
        <v>167030.85999999999</v>
      </c>
      <c r="E14405" s="71">
        <v>44651</v>
      </c>
      <c r="F14405" t="s">
        <v>16169</v>
      </c>
      <c r="G14405" t="s">
        <v>2142</v>
      </c>
      <c r="H14405" t="s">
        <v>3298</v>
      </c>
      <c r="I14405" t="s">
        <v>3297</v>
      </c>
      <c r="J14405" s="40">
        <v>416.67</v>
      </c>
      <c r="K14405" s="40">
        <v>0</v>
      </c>
    </row>
    <row r="14406" spans="1:11" x14ac:dyDescent="0.35">
      <c r="A14406">
        <v>35002</v>
      </c>
      <c r="B14406" t="s">
        <v>53</v>
      </c>
      <c r="C14406" s="70">
        <v>522578.39</v>
      </c>
      <c r="D14406" s="70">
        <v>167030.85999999999</v>
      </c>
      <c r="E14406" s="71">
        <v>44651</v>
      </c>
      <c r="F14406" t="s">
        <v>16169</v>
      </c>
      <c r="G14406" t="s">
        <v>2142</v>
      </c>
      <c r="H14406" t="s">
        <v>3298</v>
      </c>
      <c r="I14406" t="s">
        <v>3297</v>
      </c>
      <c r="J14406" s="40">
        <v>416.67</v>
      </c>
      <c r="K14406" s="40">
        <v>0</v>
      </c>
    </row>
    <row r="14407" spans="1:11" x14ac:dyDescent="0.35">
      <c r="A14407">
        <v>35002</v>
      </c>
      <c r="B14407" t="s">
        <v>53</v>
      </c>
      <c r="C14407" s="70">
        <v>522578.39</v>
      </c>
      <c r="D14407" s="70">
        <v>167030.85999999999</v>
      </c>
      <c r="E14407" s="71">
        <v>44651</v>
      </c>
      <c r="F14407" t="s">
        <v>16169</v>
      </c>
      <c r="G14407" t="s">
        <v>2142</v>
      </c>
      <c r="H14407" t="s">
        <v>3298</v>
      </c>
      <c r="I14407" t="s">
        <v>3297</v>
      </c>
      <c r="J14407" s="40">
        <v>416.67</v>
      </c>
      <c r="K14407" s="40">
        <v>0</v>
      </c>
    </row>
    <row r="14408" spans="1:11" x14ac:dyDescent="0.35">
      <c r="A14408">
        <v>35002</v>
      </c>
      <c r="B14408" t="s">
        <v>53</v>
      </c>
      <c r="C14408" s="70">
        <v>522578.39</v>
      </c>
      <c r="D14408" s="70">
        <v>167030.85999999999</v>
      </c>
      <c r="E14408" s="71">
        <v>44651</v>
      </c>
      <c r="F14408" t="s">
        <v>16169</v>
      </c>
      <c r="G14408" t="s">
        <v>2142</v>
      </c>
      <c r="H14408" t="s">
        <v>3298</v>
      </c>
      <c r="I14408" t="s">
        <v>3297</v>
      </c>
      <c r="J14408" s="40">
        <v>416.67</v>
      </c>
      <c r="K14408" s="40">
        <v>0</v>
      </c>
    </row>
    <row r="14409" spans="1:11" x14ac:dyDescent="0.35">
      <c r="A14409">
        <v>35002</v>
      </c>
      <c r="B14409" t="s">
        <v>53</v>
      </c>
      <c r="C14409" s="70">
        <v>522578.39</v>
      </c>
      <c r="D14409" s="70">
        <v>167030.85999999999</v>
      </c>
      <c r="E14409" s="71">
        <v>44651</v>
      </c>
      <c r="F14409" t="s">
        <v>16169</v>
      </c>
      <c r="G14409" t="s">
        <v>2142</v>
      </c>
      <c r="H14409" t="s">
        <v>3298</v>
      </c>
      <c r="I14409" t="s">
        <v>3297</v>
      </c>
      <c r="J14409" s="40">
        <v>416.67</v>
      </c>
      <c r="K14409" s="40">
        <v>0</v>
      </c>
    </row>
    <row r="14410" spans="1:11" x14ac:dyDescent="0.35">
      <c r="A14410">
        <v>35002</v>
      </c>
      <c r="B14410" t="s">
        <v>53</v>
      </c>
      <c r="C14410" s="70">
        <v>522578.39</v>
      </c>
      <c r="D14410" s="70">
        <v>167030.85999999999</v>
      </c>
      <c r="E14410" s="71">
        <v>44651</v>
      </c>
      <c r="F14410" t="s">
        <v>16169</v>
      </c>
      <c r="G14410" t="s">
        <v>2142</v>
      </c>
      <c r="H14410" t="s">
        <v>3298</v>
      </c>
      <c r="I14410" t="s">
        <v>3297</v>
      </c>
      <c r="J14410" s="40">
        <v>416.67</v>
      </c>
      <c r="K14410" s="40">
        <v>0</v>
      </c>
    </row>
    <row r="14411" spans="1:11" x14ac:dyDescent="0.35">
      <c r="A14411">
        <v>35002</v>
      </c>
      <c r="B14411" t="s">
        <v>53</v>
      </c>
      <c r="C14411" s="70">
        <v>522578.39</v>
      </c>
      <c r="D14411" s="70">
        <v>167030.85999999999</v>
      </c>
      <c r="E14411" s="71">
        <v>44651</v>
      </c>
      <c r="F14411" t="s">
        <v>16169</v>
      </c>
      <c r="G14411" t="s">
        <v>2142</v>
      </c>
      <c r="H14411" t="s">
        <v>3298</v>
      </c>
      <c r="I14411" t="s">
        <v>3297</v>
      </c>
      <c r="J14411" s="40">
        <v>416.67</v>
      </c>
      <c r="K14411" s="40">
        <v>0</v>
      </c>
    </row>
    <row r="14412" spans="1:11" x14ac:dyDescent="0.35">
      <c r="A14412">
        <v>35002</v>
      </c>
      <c r="B14412" t="s">
        <v>53</v>
      </c>
      <c r="C14412" s="70">
        <v>522578.39</v>
      </c>
      <c r="D14412" s="70">
        <v>167030.85999999999</v>
      </c>
      <c r="E14412" s="71">
        <v>44651</v>
      </c>
      <c r="F14412" t="s">
        <v>16169</v>
      </c>
      <c r="G14412" t="s">
        <v>2142</v>
      </c>
      <c r="H14412" t="s">
        <v>3298</v>
      </c>
      <c r="I14412" t="s">
        <v>3297</v>
      </c>
      <c r="J14412" s="40">
        <v>416.67</v>
      </c>
      <c r="K14412" s="40">
        <v>0</v>
      </c>
    </row>
    <row r="14413" spans="1:11" x14ac:dyDescent="0.35">
      <c r="A14413">
        <v>35002</v>
      </c>
      <c r="B14413" t="s">
        <v>53</v>
      </c>
      <c r="C14413" s="70">
        <v>522578.39</v>
      </c>
      <c r="D14413" s="70">
        <v>167030.85999999999</v>
      </c>
      <c r="E14413" s="71">
        <v>44651</v>
      </c>
      <c r="F14413" t="s">
        <v>16169</v>
      </c>
      <c r="G14413" t="s">
        <v>2142</v>
      </c>
      <c r="H14413" t="s">
        <v>3298</v>
      </c>
      <c r="I14413" t="s">
        <v>3297</v>
      </c>
      <c r="J14413" s="40">
        <v>416.67</v>
      </c>
      <c r="K14413" s="40">
        <v>0</v>
      </c>
    </row>
    <row r="14414" spans="1:11" x14ac:dyDescent="0.35">
      <c r="A14414">
        <v>35002</v>
      </c>
      <c r="B14414" t="s">
        <v>53</v>
      </c>
      <c r="C14414" s="70">
        <v>522578.39</v>
      </c>
      <c r="D14414" s="70">
        <v>167030.85999999999</v>
      </c>
      <c r="E14414" s="71">
        <v>44651</v>
      </c>
      <c r="F14414" t="s">
        <v>16169</v>
      </c>
      <c r="G14414" t="s">
        <v>2142</v>
      </c>
      <c r="H14414" t="s">
        <v>3298</v>
      </c>
      <c r="I14414" t="s">
        <v>3297</v>
      </c>
      <c r="J14414" s="40">
        <v>416.67</v>
      </c>
      <c r="K14414" s="40">
        <v>0</v>
      </c>
    </row>
    <row r="14415" spans="1:11" x14ac:dyDescent="0.35">
      <c r="A14415">
        <v>35002</v>
      </c>
      <c r="B14415" t="s">
        <v>53</v>
      </c>
      <c r="C14415" s="70">
        <v>522578.39</v>
      </c>
      <c r="D14415" s="70">
        <v>167030.85999999999</v>
      </c>
      <c r="E14415" s="71">
        <v>44651</v>
      </c>
      <c r="F14415" t="s">
        <v>16169</v>
      </c>
      <c r="G14415" t="s">
        <v>2142</v>
      </c>
      <c r="H14415" t="s">
        <v>3298</v>
      </c>
      <c r="I14415" t="s">
        <v>3297</v>
      </c>
      <c r="J14415" s="40">
        <v>416.67</v>
      </c>
      <c r="K14415" s="40">
        <v>0</v>
      </c>
    </row>
    <row r="14416" spans="1:11" x14ac:dyDescent="0.35">
      <c r="A14416">
        <v>35002</v>
      </c>
      <c r="B14416" t="s">
        <v>53</v>
      </c>
      <c r="C14416" s="70">
        <v>522578.39</v>
      </c>
      <c r="D14416" s="70">
        <v>167030.85999999999</v>
      </c>
      <c r="E14416" s="71">
        <v>44651</v>
      </c>
      <c r="F14416" t="s">
        <v>16169</v>
      </c>
      <c r="G14416" t="s">
        <v>2142</v>
      </c>
      <c r="H14416" t="s">
        <v>3298</v>
      </c>
      <c r="I14416" t="s">
        <v>3297</v>
      </c>
      <c r="J14416" s="40">
        <v>33.07</v>
      </c>
      <c r="K14416" s="40">
        <v>0</v>
      </c>
    </row>
    <row r="14417" spans="1:11" x14ac:dyDescent="0.35">
      <c r="A14417">
        <v>35002</v>
      </c>
      <c r="B14417" t="s">
        <v>53</v>
      </c>
      <c r="C14417" s="70">
        <v>522578.39</v>
      </c>
      <c r="D14417" s="70">
        <v>167030.85999999999</v>
      </c>
      <c r="E14417" s="71">
        <v>44651</v>
      </c>
      <c r="F14417" t="s">
        <v>15115</v>
      </c>
      <c r="G14417" t="s">
        <v>2169</v>
      </c>
      <c r="H14417" t="s">
        <v>6100</v>
      </c>
      <c r="I14417" t="s">
        <v>6099</v>
      </c>
      <c r="J14417" s="40">
        <v>0</v>
      </c>
      <c r="K14417" s="40">
        <v>2514.09</v>
      </c>
    </row>
    <row r="14418" spans="1:11" x14ac:dyDescent="0.35">
      <c r="A14418">
        <v>35002</v>
      </c>
      <c r="B14418" t="s">
        <v>53</v>
      </c>
      <c r="C14418" s="70">
        <v>522578.39</v>
      </c>
      <c r="D14418" s="70">
        <v>167030.85999999999</v>
      </c>
      <c r="E14418" s="71">
        <v>44652</v>
      </c>
      <c r="F14418" t="s">
        <v>16168</v>
      </c>
      <c r="G14418" t="s">
        <v>2142</v>
      </c>
      <c r="H14418" t="s">
        <v>14248</v>
      </c>
      <c r="I14418" t="s">
        <v>14247</v>
      </c>
      <c r="J14418" s="40">
        <v>3961.28</v>
      </c>
      <c r="K14418" s="40">
        <v>0</v>
      </c>
    </row>
    <row r="14419" spans="1:11" x14ac:dyDescent="0.35">
      <c r="A14419">
        <v>35002</v>
      </c>
      <c r="B14419" t="s">
        <v>53</v>
      </c>
      <c r="C14419" s="70">
        <v>522578.39</v>
      </c>
      <c r="D14419" s="70">
        <v>167030.85999999999</v>
      </c>
      <c r="E14419" s="71">
        <v>44652</v>
      </c>
      <c r="F14419" t="s">
        <v>16168</v>
      </c>
      <c r="G14419" t="s">
        <v>2142</v>
      </c>
      <c r="H14419" t="s">
        <v>14248</v>
      </c>
      <c r="I14419" t="s">
        <v>14247</v>
      </c>
      <c r="J14419" s="40">
        <v>3961.29</v>
      </c>
      <c r="K14419" s="40">
        <v>0</v>
      </c>
    </row>
    <row r="14420" spans="1:11" x14ac:dyDescent="0.35">
      <c r="A14420">
        <v>35002</v>
      </c>
      <c r="B14420" t="s">
        <v>53</v>
      </c>
      <c r="C14420" s="70">
        <v>522578.39</v>
      </c>
      <c r="D14420" s="70">
        <v>167030.85999999999</v>
      </c>
      <c r="E14420" s="71">
        <v>44652</v>
      </c>
      <c r="F14420" t="s">
        <v>16168</v>
      </c>
      <c r="G14420" t="s">
        <v>2142</v>
      </c>
      <c r="H14420" t="s">
        <v>14248</v>
      </c>
      <c r="I14420" t="s">
        <v>14247</v>
      </c>
      <c r="J14420" s="40">
        <v>3961.28</v>
      </c>
      <c r="K14420" s="40">
        <v>0</v>
      </c>
    </row>
    <row r="14421" spans="1:11" x14ac:dyDescent="0.35">
      <c r="A14421">
        <v>35002</v>
      </c>
      <c r="B14421" t="s">
        <v>53</v>
      </c>
      <c r="C14421" s="70">
        <v>522578.39</v>
      </c>
      <c r="D14421" s="70">
        <v>167030.85999999999</v>
      </c>
      <c r="E14421" s="71">
        <v>44652</v>
      </c>
      <c r="F14421" t="s">
        <v>16167</v>
      </c>
      <c r="G14421" t="s">
        <v>2142</v>
      </c>
      <c r="H14421" t="s">
        <v>10021</v>
      </c>
      <c r="I14421" t="s">
        <v>10020</v>
      </c>
      <c r="J14421" s="40">
        <v>107.97</v>
      </c>
      <c r="K14421" s="40">
        <v>0</v>
      </c>
    </row>
    <row r="14422" spans="1:11" x14ac:dyDescent="0.35">
      <c r="A14422">
        <v>35002</v>
      </c>
      <c r="B14422" t="s">
        <v>53</v>
      </c>
      <c r="C14422" s="70">
        <v>522578.39</v>
      </c>
      <c r="D14422" s="70">
        <v>167030.85999999999</v>
      </c>
      <c r="E14422" s="71">
        <v>44652</v>
      </c>
      <c r="F14422" t="s">
        <v>16167</v>
      </c>
      <c r="G14422" t="s">
        <v>2142</v>
      </c>
      <c r="H14422" t="s">
        <v>10021</v>
      </c>
      <c r="I14422" t="s">
        <v>10020</v>
      </c>
      <c r="J14422" s="40">
        <v>410.51</v>
      </c>
      <c r="K14422" s="40">
        <v>0</v>
      </c>
    </row>
    <row r="14423" spans="1:11" x14ac:dyDescent="0.35">
      <c r="A14423">
        <v>35002</v>
      </c>
      <c r="B14423" t="s">
        <v>53</v>
      </c>
      <c r="C14423" s="70">
        <v>522578.39</v>
      </c>
      <c r="D14423" s="70">
        <v>167030.85999999999</v>
      </c>
      <c r="E14423" s="71">
        <v>44652</v>
      </c>
      <c r="F14423" t="s">
        <v>16167</v>
      </c>
      <c r="G14423" t="s">
        <v>2142</v>
      </c>
      <c r="H14423" t="s">
        <v>10021</v>
      </c>
      <c r="I14423" t="s">
        <v>10020</v>
      </c>
      <c r="J14423" s="40">
        <v>410.51</v>
      </c>
      <c r="K14423" s="40">
        <v>0</v>
      </c>
    </row>
    <row r="14424" spans="1:11" x14ac:dyDescent="0.35">
      <c r="A14424">
        <v>35002</v>
      </c>
      <c r="B14424" t="s">
        <v>53</v>
      </c>
      <c r="C14424" s="70">
        <v>522578.39</v>
      </c>
      <c r="D14424" s="70">
        <v>167030.85999999999</v>
      </c>
      <c r="E14424" s="71">
        <v>44652</v>
      </c>
      <c r="F14424" t="s">
        <v>16167</v>
      </c>
      <c r="G14424" t="s">
        <v>2142</v>
      </c>
      <c r="H14424" t="s">
        <v>10021</v>
      </c>
      <c r="I14424" t="s">
        <v>10020</v>
      </c>
      <c r="J14424" s="40">
        <v>410.51</v>
      </c>
      <c r="K14424" s="40">
        <v>0</v>
      </c>
    </row>
    <row r="14425" spans="1:11" x14ac:dyDescent="0.35">
      <c r="A14425">
        <v>35002</v>
      </c>
      <c r="B14425" t="s">
        <v>53</v>
      </c>
      <c r="C14425" s="70">
        <v>522578.39</v>
      </c>
      <c r="D14425" s="70">
        <v>167030.85999999999</v>
      </c>
      <c r="E14425" s="71">
        <v>44652</v>
      </c>
      <c r="F14425" t="s">
        <v>16167</v>
      </c>
      <c r="G14425" t="s">
        <v>2142</v>
      </c>
      <c r="H14425" t="s">
        <v>10021</v>
      </c>
      <c r="I14425" t="s">
        <v>10020</v>
      </c>
      <c r="J14425" s="40">
        <v>410.51</v>
      </c>
      <c r="K14425" s="40">
        <v>0</v>
      </c>
    </row>
    <row r="14426" spans="1:11" x14ac:dyDescent="0.35">
      <c r="A14426">
        <v>35002</v>
      </c>
      <c r="B14426" t="s">
        <v>53</v>
      </c>
      <c r="C14426" s="70">
        <v>522578.39</v>
      </c>
      <c r="D14426" s="70">
        <v>167030.85999999999</v>
      </c>
      <c r="E14426" s="71">
        <v>44652</v>
      </c>
      <c r="F14426" t="s">
        <v>16167</v>
      </c>
      <c r="G14426" t="s">
        <v>2142</v>
      </c>
      <c r="H14426" t="s">
        <v>10021</v>
      </c>
      <c r="I14426" t="s">
        <v>10020</v>
      </c>
      <c r="J14426" s="40">
        <v>410.51</v>
      </c>
      <c r="K14426" s="40">
        <v>0</v>
      </c>
    </row>
    <row r="14427" spans="1:11" x14ac:dyDescent="0.35">
      <c r="A14427">
        <v>35002</v>
      </c>
      <c r="B14427" t="s">
        <v>53</v>
      </c>
      <c r="C14427" s="70">
        <v>522578.39</v>
      </c>
      <c r="D14427" s="70">
        <v>167030.85999999999</v>
      </c>
      <c r="E14427" s="71">
        <v>44652</v>
      </c>
      <c r="F14427" t="s">
        <v>16167</v>
      </c>
      <c r="G14427" t="s">
        <v>2142</v>
      </c>
      <c r="H14427" t="s">
        <v>10021</v>
      </c>
      <c r="I14427" t="s">
        <v>10020</v>
      </c>
      <c r="J14427" s="40">
        <v>410.51</v>
      </c>
      <c r="K14427" s="40">
        <v>0</v>
      </c>
    </row>
    <row r="14428" spans="1:11" x14ac:dyDescent="0.35">
      <c r="A14428">
        <v>35002</v>
      </c>
      <c r="B14428" t="s">
        <v>53</v>
      </c>
      <c r="C14428" s="70">
        <v>522578.39</v>
      </c>
      <c r="D14428" s="70">
        <v>167030.85999999999</v>
      </c>
      <c r="E14428" s="71">
        <v>44652</v>
      </c>
      <c r="F14428" t="s">
        <v>16167</v>
      </c>
      <c r="G14428" t="s">
        <v>2142</v>
      </c>
      <c r="H14428" t="s">
        <v>10021</v>
      </c>
      <c r="I14428" t="s">
        <v>10020</v>
      </c>
      <c r="J14428" s="40">
        <v>410.51</v>
      </c>
      <c r="K14428" s="40">
        <v>0</v>
      </c>
    </row>
    <row r="14429" spans="1:11" x14ac:dyDescent="0.35">
      <c r="A14429">
        <v>35002</v>
      </c>
      <c r="B14429" t="s">
        <v>53</v>
      </c>
      <c r="C14429" s="70">
        <v>522578.39</v>
      </c>
      <c r="D14429" s="70">
        <v>167030.85999999999</v>
      </c>
      <c r="E14429" s="71">
        <v>44652</v>
      </c>
      <c r="F14429" t="s">
        <v>16167</v>
      </c>
      <c r="G14429" t="s">
        <v>2142</v>
      </c>
      <c r="H14429" t="s">
        <v>10021</v>
      </c>
      <c r="I14429" t="s">
        <v>10020</v>
      </c>
      <c r="J14429" s="40">
        <v>410.51</v>
      </c>
      <c r="K14429" s="40">
        <v>0</v>
      </c>
    </row>
    <row r="14430" spans="1:11" x14ac:dyDescent="0.35">
      <c r="A14430">
        <v>35002</v>
      </c>
      <c r="B14430" t="s">
        <v>53</v>
      </c>
      <c r="C14430" s="70">
        <v>522578.39</v>
      </c>
      <c r="D14430" s="70">
        <v>167030.85999999999</v>
      </c>
      <c r="E14430" s="71">
        <v>44652</v>
      </c>
      <c r="F14430" t="s">
        <v>16167</v>
      </c>
      <c r="G14430" t="s">
        <v>2142</v>
      </c>
      <c r="H14430" t="s">
        <v>10021</v>
      </c>
      <c r="I14430" t="s">
        <v>10020</v>
      </c>
      <c r="J14430" s="40">
        <v>410.51</v>
      </c>
      <c r="K14430" s="40">
        <v>0</v>
      </c>
    </row>
    <row r="14431" spans="1:11" x14ac:dyDescent="0.35">
      <c r="A14431">
        <v>35002</v>
      </c>
      <c r="B14431" t="s">
        <v>53</v>
      </c>
      <c r="C14431" s="70">
        <v>522578.39</v>
      </c>
      <c r="D14431" s="70">
        <v>167030.85999999999</v>
      </c>
      <c r="E14431" s="71">
        <v>44652</v>
      </c>
      <c r="F14431" t="s">
        <v>16167</v>
      </c>
      <c r="G14431" t="s">
        <v>2142</v>
      </c>
      <c r="H14431" t="s">
        <v>10021</v>
      </c>
      <c r="I14431" t="s">
        <v>10020</v>
      </c>
      <c r="J14431" s="40">
        <v>410.51</v>
      </c>
      <c r="K14431" s="40">
        <v>0</v>
      </c>
    </row>
    <row r="14432" spans="1:11" x14ac:dyDescent="0.35">
      <c r="A14432">
        <v>35002</v>
      </c>
      <c r="B14432" t="s">
        <v>53</v>
      </c>
      <c r="C14432" s="70">
        <v>522578.39</v>
      </c>
      <c r="D14432" s="70">
        <v>167030.85999999999</v>
      </c>
      <c r="E14432" s="71">
        <v>44652</v>
      </c>
      <c r="F14432" t="s">
        <v>16167</v>
      </c>
      <c r="G14432" t="s">
        <v>2142</v>
      </c>
      <c r="H14432" t="s">
        <v>10021</v>
      </c>
      <c r="I14432" t="s">
        <v>10020</v>
      </c>
      <c r="J14432" s="40">
        <v>410.51</v>
      </c>
      <c r="K14432" s="40">
        <v>0</v>
      </c>
    </row>
    <row r="14433" spans="1:11" x14ac:dyDescent="0.35">
      <c r="A14433">
        <v>35002</v>
      </c>
      <c r="B14433" t="s">
        <v>53</v>
      </c>
      <c r="C14433" s="70">
        <v>522578.39</v>
      </c>
      <c r="D14433" s="70">
        <v>167030.85999999999</v>
      </c>
      <c r="E14433" s="71">
        <v>44652</v>
      </c>
      <c r="F14433" t="s">
        <v>16167</v>
      </c>
      <c r="G14433" t="s">
        <v>2142</v>
      </c>
      <c r="H14433" t="s">
        <v>10021</v>
      </c>
      <c r="I14433" t="s">
        <v>10020</v>
      </c>
      <c r="J14433" s="40">
        <v>302.52999999999997</v>
      </c>
      <c r="K14433" s="40">
        <v>0</v>
      </c>
    </row>
    <row r="14434" spans="1:11" x14ac:dyDescent="0.35">
      <c r="A14434">
        <v>35002</v>
      </c>
      <c r="B14434" t="s">
        <v>53</v>
      </c>
      <c r="C14434" s="70">
        <v>522578.39</v>
      </c>
      <c r="D14434" s="70">
        <v>167030.85999999999</v>
      </c>
      <c r="E14434" s="71">
        <v>44652</v>
      </c>
      <c r="F14434" t="s">
        <v>10627</v>
      </c>
      <c r="G14434" t="s">
        <v>2169</v>
      </c>
      <c r="H14434" t="s">
        <v>10021</v>
      </c>
      <c r="I14434" t="s">
        <v>10020</v>
      </c>
      <c r="J14434" s="40">
        <v>0</v>
      </c>
      <c r="K14434" s="40">
        <v>107.97</v>
      </c>
    </row>
    <row r="14435" spans="1:11" x14ac:dyDescent="0.35">
      <c r="A14435">
        <v>35002</v>
      </c>
      <c r="B14435" t="s">
        <v>53</v>
      </c>
      <c r="C14435" s="70">
        <v>522578.39</v>
      </c>
      <c r="D14435" s="70">
        <v>167030.85999999999</v>
      </c>
      <c r="E14435" s="71">
        <v>44652</v>
      </c>
      <c r="F14435" t="s">
        <v>15111</v>
      </c>
      <c r="G14435" t="s">
        <v>2169</v>
      </c>
      <c r="H14435" t="s">
        <v>15105</v>
      </c>
      <c r="I14435" t="s">
        <v>6099</v>
      </c>
      <c r="J14435" s="40">
        <v>0</v>
      </c>
      <c r="K14435" s="40">
        <v>8115.49</v>
      </c>
    </row>
    <row r="14436" spans="1:11" x14ac:dyDescent="0.35">
      <c r="A14436">
        <v>35002</v>
      </c>
      <c r="B14436" t="s">
        <v>53</v>
      </c>
      <c r="C14436" s="70">
        <v>522578.39</v>
      </c>
      <c r="D14436" s="70">
        <v>167030.85999999999</v>
      </c>
      <c r="E14436" s="71">
        <v>44652</v>
      </c>
      <c r="F14436" t="s">
        <v>16166</v>
      </c>
      <c r="G14436" t="s">
        <v>2142</v>
      </c>
      <c r="H14436" t="s">
        <v>8240</v>
      </c>
      <c r="I14436" t="s">
        <v>8239</v>
      </c>
      <c r="J14436" s="40">
        <v>299.17</v>
      </c>
      <c r="K14436" s="40">
        <v>0</v>
      </c>
    </row>
    <row r="14437" spans="1:11" x14ac:dyDescent="0.35">
      <c r="A14437">
        <v>35002</v>
      </c>
      <c r="B14437" t="s">
        <v>53</v>
      </c>
      <c r="C14437" s="70">
        <v>522578.39</v>
      </c>
      <c r="D14437" s="70">
        <v>167030.85999999999</v>
      </c>
      <c r="E14437" s="71">
        <v>44652</v>
      </c>
      <c r="F14437" t="s">
        <v>16166</v>
      </c>
      <c r="G14437" t="s">
        <v>2142</v>
      </c>
      <c r="H14437" t="s">
        <v>8240</v>
      </c>
      <c r="I14437" t="s">
        <v>8239</v>
      </c>
      <c r="J14437" s="40">
        <v>299.17</v>
      </c>
      <c r="K14437" s="40">
        <v>0</v>
      </c>
    </row>
    <row r="14438" spans="1:11" x14ac:dyDescent="0.35">
      <c r="A14438">
        <v>35002</v>
      </c>
      <c r="B14438" t="s">
        <v>53</v>
      </c>
      <c r="C14438" s="70">
        <v>522578.39</v>
      </c>
      <c r="D14438" s="70">
        <v>167030.85999999999</v>
      </c>
      <c r="E14438" s="71">
        <v>44652</v>
      </c>
      <c r="F14438" t="s">
        <v>16166</v>
      </c>
      <c r="G14438" t="s">
        <v>2142</v>
      </c>
      <c r="H14438" t="s">
        <v>8240</v>
      </c>
      <c r="I14438" t="s">
        <v>8239</v>
      </c>
      <c r="J14438" s="40">
        <v>299.17</v>
      </c>
      <c r="K14438" s="40">
        <v>0</v>
      </c>
    </row>
    <row r="14439" spans="1:11" x14ac:dyDescent="0.35">
      <c r="A14439">
        <v>35002</v>
      </c>
      <c r="B14439" t="s">
        <v>53</v>
      </c>
      <c r="C14439" s="70">
        <v>522578.39</v>
      </c>
      <c r="D14439" s="70">
        <v>167030.85999999999</v>
      </c>
      <c r="E14439" s="71">
        <v>44652</v>
      </c>
      <c r="F14439" t="s">
        <v>16166</v>
      </c>
      <c r="G14439" t="s">
        <v>2142</v>
      </c>
      <c r="H14439" t="s">
        <v>8240</v>
      </c>
      <c r="I14439" t="s">
        <v>8239</v>
      </c>
      <c r="J14439" s="40">
        <v>299.17</v>
      </c>
      <c r="K14439" s="40">
        <v>0</v>
      </c>
    </row>
    <row r="14440" spans="1:11" x14ac:dyDescent="0.35">
      <c r="A14440">
        <v>35002</v>
      </c>
      <c r="B14440" t="s">
        <v>53</v>
      </c>
      <c r="C14440" s="70">
        <v>522578.39</v>
      </c>
      <c r="D14440" s="70">
        <v>167030.85999999999</v>
      </c>
      <c r="E14440" s="71">
        <v>44652</v>
      </c>
      <c r="F14440" t="s">
        <v>16166</v>
      </c>
      <c r="G14440" t="s">
        <v>2142</v>
      </c>
      <c r="H14440" t="s">
        <v>8240</v>
      </c>
      <c r="I14440" t="s">
        <v>8239</v>
      </c>
      <c r="J14440" s="40">
        <v>299.17</v>
      </c>
      <c r="K14440" s="40">
        <v>0</v>
      </c>
    </row>
    <row r="14441" spans="1:11" x14ac:dyDescent="0.35">
      <c r="A14441">
        <v>35002</v>
      </c>
      <c r="B14441" t="s">
        <v>53</v>
      </c>
      <c r="C14441" s="70">
        <v>522578.39</v>
      </c>
      <c r="D14441" s="70">
        <v>167030.85999999999</v>
      </c>
      <c r="E14441" s="71">
        <v>44652</v>
      </c>
      <c r="F14441" t="s">
        <v>16166</v>
      </c>
      <c r="G14441" t="s">
        <v>2142</v>
      </c>
      <c r="H14441" t="s">
        <v>8240</v>
      </c>
      <c r="I14441" t="s">
        <v>8239</v>
      </c>
      <c r="J14441" s="40">
        <v>299.17</v>
      </c>
      <c r="K14441" s="40">
        <v>0</v>
      </c>
    </row>
    <row r="14442" spans="1:11" x14ac:dyDescent="0.35">
      <c r="A14442">
        <v>35002</v>
      </c>
      <c r="B14442" t="s">
        <v>53</v>
      </c>
      <c r="C14442" s="70">
        <v>522578.39</v>
      </c>
      <c r="D14442" s="70">
        <v>167030.85999999999</v>
      </c>
      <c r="E14442" s="71">
        <v>44652</v>
      </c>
      <c r="F14442" t="s">
        <v>16166</v>
      </c>
      <c r="G14442" t="s">
        <v>2142</v>
      </c>
      <c r="H14442" t="s">
        <v>8240</v>
      </c>
      <c r="I14442" t="s">
        <v>8239</v>
      </c>
      <c r="J14442" s="40">
        <v>299.17</v>
      </c>
      <c r="K14442" s="40">
        <v>0</v>
      </c>
    </row>
    <row r="14443" spans="1:11" x14ac:dyDescent="0.35">
      <c r="A14443">
        <v>35002</v>
      </c>
      <c r="B14443" t="s">
        <v>53</v>
      </c>
      <c r="C14443" s="70">
        <v>522578.39</v>
      </c>
      <c r="D14443" s="70">
        <v>167030.85999999999</v>
      </c>
      <c r="E14443" s="71">
        <v>44652</v>
      </c>
      <c r="F14443" t="s">
        <v>16166</v>
      </c>
      <c r="G14443" t="s">
        <v>2142</v>
      </c>
      <c r="H14443" t="s">
        <v>8240</v>
      </c>
      <c r="I14443" t="s">
        <v>8239</v>
      </c>
      <c r="J14443" s="40">
        <v>299.17</v>
      </c>
      <c r="K14443" s="40">
        <v>0</v>
      </c>
    </row>
    <row r="14444" spans="1:11" x14ac:dyDescent="0.35">
      <c r="A14444">
        <v>35002</v>
      </c>
      <c r="B14444" t="s">
        <v>53</v>
      </c>
      <c r="C14444" s="70">
        <v>522578.39</v>
      </c>
      <c r="D14444" s="70">
        <v>167030.85999999999</v>
      </c>
      <c r="E14444" s="71">
        <v>44652</v>
      </c>
      <c r="F14444" t="s">
        <v>16166</v>
      </c>
      <c r="G14444" t="s">
        <v>2142</v>
      </c>
      <c r="H14444" t="s">
        <v>8240</v>
      </c>
      <c r="I14444" t="s">
        <v>8239</v>
      </c>
      <c r="J14444" s="40">
        <v>299.17</v>
      </c>
      <c r="K14444" s="40">
        <v>0</v>
      </c>
    </row>
    <row r="14445" spans="1:11" x14ac:dyDescent="0.35">
      <c r="A14445">
        <v>35002</v>
      </c>
      <c r="B14445" t="s">
        <v>53</v>
      </c>
      <c r="C14445" s="70">
        <v>522578.39</v>
      </c>
      <c r="D14445" s="70">
        <v>167030.85999999999</v>
      </c>
      <c r="E14445" s="71">
        <v>44652</v>
      </c>
      <c r="F14445" t="s">
        <v>16166</v>
      </c>
      <c r="G14445" t="s">
        <v>2142</v>
      </c>
      <c r="H14445" t="s">
        <v>8240</v>
      </c>
      <c r="I14445" t="s">
        <v>8239</v>
      </c>
      <c r="J14445" s="40">
        <v>299.17</v>
      </c>
      <c r="K14445" s="40">
        <v>0</v>
      </c>
    </row>
    <row r="14446" spans="1:11" x14ac:dyDescent="0.35">
      <c r="A14446">
        <v>35002</v>
      </c>
      <c r="B14446" t="s">
        <v>53</v>
      </c>
      <c r="C14446" s="70">
        <v>522578.39</v>
      </c>
      <c r="D14446" s="70">
        <v>167030.85999999999</v>
      </c>
      <c r="E14446" s="71">
        <v>44652</v>
      </c>
      <c r="F14446" t="s">
        <v>16166</v>
      </c>
      <c r="G14446" t="s">
        <v>2142</v>
      </c>
      <c r="H14446" t="s">
        <v>8240</v>
      </c>
      <c r="I14446" t="s">
        <v>8239</v>
      </c>
      <c r="J14446" s="40">
        <v>299.17</v>
      </c>
      <c r="K14446" s="40">
        <v>0</v>
      </c>
    </row>
    <row r="14447" spans="1:11" x14ac:dyDescent="0.35">
      <c r="A14447">
        <v>35002</v>
      </c>
      <c r="B14447" t="s">
        <v>53</v>
      </c>
      <c r="C14447" s="70">
        <v>522578.39</v>
      </c>
      <c r="D14447" s="70">
        <v>167030.85999999999</v>
      </c>
      <c r="E14447" s="71">
        <v>44652</v>
      </c>
      <c r="F14447" t="s">
        <v>16166</v>
      </c>
      <c r="G14447" t="s">
        <v>2142</v>
      </c>
      <c r="H14447" t="s">
        <v>8240</v>
      </c>
      <c r="I14447" t="s">
        <v>8239</v>
      </c>
      <c r="J14447" s="40">
        <v>299.19</v>
      </c>
      <c r="K14447" s="40">
        <v>0</v>
      </c>
    </row>
    <row r="14448" spans="1:11" x14ac:dyDescent="0.35">
      <c r="A14448">
        <v>35002</v>
      </c>
      <c r="B14448" t="s">
        <v>53</v>
      </c>
      <c r="C14448" s="70">
        <v>522578.39</v>
      </c>
      <c r="D14448" s="70">
        <v>167030.85999999999</v>
      </c>
      <c r="E14448" s="71">
        <v>44652</v>
      </c>
      <c r="F14448" t="s">
        <v>8267</v>
      </c>
      <c r="G14448" t="s">
        <v>2169</v>
      </c>
      <c r="H14448" t="s">
        <v>8240</v>
      </c>
      <c r="I14448" t="s">
        <v>8239</v>
      </c>
      <c r="J14448" s="40">
        <v>0</v>
      </c>
      <c r="K14448" s="40">
        <v>299.17</v>
      </c>
    </row>
    <row r="14449" spans="1:11" x14ac:dyDescent="0.35">
      <c r="A14449">
        <v>35002</v>
      </c>
      <c r="B14449" t="s">
        <v>53</v>
      </c>
      <c r="C14449" s="70">
        <v>522578.39</v>
      </c>
      <c r="D14449" s="70">
        <v>167030.85999999999</v>
      </c>
      <c r="E14449" s="71">
        <v>44652</v>
      </c>
      <c r="F14449" t="s">
        <v>8266</v>
      </c>
      <c r="G14449" t="s">
        <v>2169</v>
      </c>
      <c r="H14449" t="s">
        <v>8240</v>
      </c>
      <c r="I14449" t="s">
        <v>8239</v>
      </c>
      <c r="J14449" s="40">
        <v>0</v>
      </c>
      <c r="K14449" s="40">
        <v>299.17</v>
      </c>
    </row>
    <row r="14450" spans="1:11" x14ac:dyDescent="0.35">
      <c r="A14450">
        <v>35002</v>
      </c>
      <c r="B14450" t="s">
        <v>53</v>
      </c>
      <c r="C14450" s="70">
        <v>522578.39</v>
      </c>
      <c r="D14450" s="70">
        <v>167030.85999999999</v>
      </c>
      <c r="E14450" s="71">
        <v>44652</v>
      </c>
      <c r="F14450" t="s">
        <v>8265</v>
      </c>
      <c r="G14450" t="s">
        <v>2169</v>
      </c>
      <c r="H14450" t="s">
        <v>8240</v>
      </c>
      <c r="I14450" t="s">
        <v>8239</v>
      </c>
      <c r="J14450" s="40">
        <v>0</v>
      </c>
      <c r="K14450" s="40">
        <v>299.17</v>
      </c>
    </row>
    <row r="14451" spans="1:11" x14ac:dyDescent="0.35">
      <c r="A14451">
        <v>35002</v>
      </c>
      <c r="B14451" t="s">
        <v>53</v>
      </c>
      <c r="C14451" s="70">
        <v>522578.39</v>
      </c>
      <c r="D14451" s="70">
        <v>167030.85999999999</v>
      </c>
      <c r="E14451" s="71">
        <v>44652</v>
      </c>
      <c r="F14451" t="s">
        <v>15110</v>
      </c>
      <c r="G14451" t="s">
        <v>2169</v>
      </c>
      <c r="H14451" t="s">
        <v>15105</v>
      </c>
      <c r="I14451" t="s">
        <v>6099</v>
      </c>
      <c r="J14451" s="40">
        <v>8115.49</v>
      </c>
      <c r="K14451" s="40">
        <v>0</v>
      </c>
    </row>
    <row r="14452" spans="1:11" x14ac:dyDescent="0.35">
      <c r="A14452">
        <v>35002</v>
      </c>
      <c r="B14452" t="s">
        <v>53</v>
      </c>
      <c r="C14452" s="70">
        <v>522578.39</v>
      </c>
      <c r="D14452" s="70">
        <v>167030.85999999999</v>
      </c>
      <c r="E14452" s="71">
        <v>44655</v>
      </c>
      <c r="F14452" t="s">
        <v>16165</v>
      </c>
      <c r="G14452" t="s">
        <v>2142</v>
      </c>
      <c r="H14452" t="s">
        <v>9657</v>
      </c>
      <c r="I14452" t="s">
        <v>9656</v>
      </c>
      <c r="J14452" s="40">
        <v>235.08</v>
      </c>
      <c r="K14452" s="40">
        <v>0</v>
      </c>
    </row>
    <row r="14453" spans="1:11" x14ac:dyDescent="0.35">
      <c r="A14453">
        <v>35002</v>
      </c>
      <c r="B14453" t="s">
        <v>53</v>
      </c>
      <c r="C14453" s="70">
        <v>522578.39</v>
      </c>
      <c r="D14453" s="70">
        <v>167030.85999999999</v>
      </c>
      <c r="E14453" s="71">
        <v>44655</v>
      </c>
      <c r="F14453" t="s">
        <v>16165</v>
      </c>
      <c r="G14453" t="s">
        <v>2142</v>
      </c>
      <c r="H14453" t="s">
        <v>9657</v>
      </c>
      <c r="I14453" t="s">
        <v>9656</v>
      </c>
      <c r="J14453" s="40">
        <v>264.83</v>
      </c>
      <c r="K14453" s="40">
        <v>0</v>
      </c>
    </row>
    <row r="14454" spans="1:11" x14ac:dyDescent="0.35">
      <c r="A14454">
        <v>35002</v>
      </c>
      <c r="B14454" t="s">
        <v>53</v>
      </c>
      <c r="C14454" s="70">
        <v>522578.39</v>
      </c>
      <c r="D14454" s="70">
        <v>167030.85999999999</v>
      </c>
      <c r="E14454" s="71">
        <v>44655</v>
      </c>
      <c r="F14454" t="s">
        <v>16165</v>
      </c>
      <c r="G14454" t="s">
        <v>2142</v>
      </c>
      <c r="H14454" t="s">
        <v>9657</v>
      </c>
      <c r="I14454" t="s">
        <v>9656</v>
      </c>
      <c r="J14454" s="40">
        <v>264.82</v>
      </c>
      <c r="K14454" s="40">
        <v>0</v>
      </c>
    </row>
    <row r="14455" spans="1:11" x14ac:dyDescent="0.35">
      <c r="A14455">
        <v>35002</v>
      </c>
      <c r="B14455" t="s">
        <v>53</v>
      </c>
      <c r="C14455" s="70">
        <v>522578.39</v>
      </c>
      <c r="D14455" s="70">
        <v>167030.85999999999</v>
      </c>
      <c r="E14455" s="71">
        <v>44657</v>
      </c>
      <c r="F14455" t="s">
        <v>16164</v>
      </c>
      <c r="G14455" t="s">
        <v>2142</v>
      </c>
      <c r="H14455" t="s">
        <v>16163</v>
      </c>
      <c r="I14455" t="s">
        <v>10029</v>
      </c>
      <c r="J14455" s="40">
        <v>1138.73</v>
      </c>
      <c r="K14455" s="40">
        <v>0</v>
      </c>
    </row>
    <row r="14456" spans="1:11" x14ac:dyDescent="0.35">
      <c r="A14456">
        <v>35002</v>
      </c>
      <c r="B14456" t="s">
        <v>53</v>
      </c>
      <c r="C14456" s="70">
        <v>522578.39</v>
      </c>
      <c r="D14456" s="70">
        <v>167030.85999999999</v>
      </c>
      <c r="E14456" s="71">
        <v>44657</v>
      </c>
      <c r="F14456" t="s">
        <v>16164</v>
      </c>
      <c r="G14456" t="s">
        <v>2142</v>
      </c>
      <c r="H14456" t="s">
        <v>16163</v>
      </c>
      <c r="I14456" t="s">
        <v>10029</v>
      </c>
      <c r="J14456" s="40">
        <v>1385.46</v>
      </c>
      <c r="K14456" s="40">
        <v>0</v>
      </c>
    </row>
    <row r="14457" spans="1:11" x14ac:dyDescent="0.35">
      <c r="A14457">
        <v>35002</v>
      </c>
      <c r="B14457" t="s">
        <v>53</v>
      </c>
      <c r="C14457" s="70">
        <v>522578.39</v>
      </c>
      <c r="D14457" s="70">
        <v>167030.85999999999</v>
      </c>
      <c r="E14457" s="71">
        <v>44657</v>
      </c>
      <c r="F14457" t="s">
        <v>16164</v>
      </c>
      <c r="G14457" t="s">
        <v>2142</v>
      </c>
      <c r="H14457" t="s">
        <v>16163</v>
      </c>
      <c r="I14457" t="s">
        <v>10029</v>
      </c>
      <c r="J14457" s="40">
        <v>1385.46</v>
      </c>
      <c r="K14457" s="40">
        <v>0</v>
      </c>
    </row>
    <row r="14458" spans="1:11" x14ac:dyDescent="0.35">
      <c r="A14458">
        <v>35002</v>
      </c>
      <c r="B14458" t="s">
        <v>53</v>
      </c>
      <c r="C14458" s="70">
        <v>522578.39</v>
      </c>
      <c r="D14458" s="70">
        <v>167030.85999999999</v>
      </c>
      <c r="E14458" s="71">
        <v>44657</v>
      </c>
      <c r="F14458" t="s">
        <v>16164</v>
      </c>
      <c r="G14458" t="s">
        <v>2142</v>
      </c>
      <c r="H14458" t="s">
        <v>16163</v>
      </c>
      <c r="I14458" t="s">
        <v>10029</v>
      </c>
      <c r="J14458" s="40">
        <v>1385.46</v>
      </c>
      <c r="K14458" s="40">
        <v>0</v>
      </c>
    </row>
    <row r="14459" spans="1:11" x14ac:dyDescent="0.35">
      <c r="A14459">
        <v>35002</v>
      </c>
      <c r="B14459" t="s">
        <v>53</v>
      </c>
      <c r="C14459" s="70">
        <v>522578.39</v>
      </c>
      <c r="D14459" s="70">
        <v>167030.85999999999</v>
      </c>
      <c r="E14459" s="71">
        <v>44657</v>
      </c>
      <c r="F14459" t="s">
        <v>16164</v>
      </c>
      <c r="G14459" t="s">
        <v>2142</v>
      </c>
      <c r="H14459" t="s">
        <v>16163</v>
      </c>
      <c r="I14459" t="s">
        <v>10029</v>
      </c>
      <c r="J14459" s="40">
        <v>1385.46</v>
      </c>
      <c r="K14459" s="40">
        <v>0</v>
      </c>
    </row>
    <row r="14460" spans="1:11" x14ac:dyDescent="0.35">
      <c r="A14460">
        <v>35002</v>
      </c>
      <c r="B14460" t="s">
        <v>53</v>
      </c>
      <c r="C14460" s="70">
        <v>522578.39</v>
      </c>
      <c r="D14460" s="70">
        <v>167030.85999999999</v>
      </c>
      <c r="E14460" s="71">
        <v>44657</v>
      </c>
      <c r="F14460" t="s">
        <v>16164</v>
      </c>
      <c r="G14460" t="s">
        <v>2142</v>
      </c>
      <c r="H14460" t="s">
        <v>16163</v>
      </c>
      <c r="I14460" t="s">
        <v>10029</v>
      </c>
      <c r="J14460" s="40">
        <v>1385.46</v>
      </c>
      <c r="K14460" s="40">
        <v>0</v>
      </c>
    </row>
    <row r="14461" spans="1:11" x14ac:dyDescent="0.35">
      <c r="A14461">
        <v>35002</v>
      </c>
      <c r="B14461" t="s">
        <v>53</v>
      </c>
      <c r="C14461" s="70">
        <v>522578.39</v>
      </c>
      <c r="D14461" s="70">
        <v>167030.85999999999</v>
      </c>
      <c r="E14461" s="71">
        <v>44657</v>
      </c>
      <c r="F14461" t="s">
        <v>16164</v>
      </c>
      <c r="G14461" t="s">
        <v>2142</v>
      </c>
      <c r="H14461" t="s">
        <v>16163</v>
      </c>
      <c r="I14461" t="s">
        <v>10029</v>
      </c>
      <c r="J14461" s="40">
        <v>1385.46</v>
      </c>
      <c r="K14461" s="40">
        <v>0</v>
      </c>
    </row>
    <row r="14462" spans="1:11" x14ac:dyDescent="0.35">
      <c r="A14462">
        <v>35002</v>
      </c>
      <c r="B14462" t="s">
        <v>53</v>
      </c>
      <c r="C14462" s="70">
        <v>522578.39</v>
      </c>
      <c r="D14462" s="70">
        <v>167030.85999999999</v>
      </c>
      <c r="E14462" s="71">
        <v>44657</v>
      </c>
      <c r="F14462" t="s">
        <v>16164</v>
      </c>
      <c r="G14462" t="s">
        <v>2142</v>
      </c>
      <c r="H14462" t="s">
        <v>16163</v>
      </c>
      <c r="I14462" t="s">
        <v>10029</v>
      </c>
      <c r="J14462" s="40">
        <v>1385.46</v>
      </c>
      <c r="K14462" s="40">
        <v>0</v>
      </c>
    </row>
    <row r="14463" spans="1:11" x14ac:dyDescent="0.35">
      <c r="A14463">
        <v>35002</v>
      </c>
      <c r="B14463" t="s">
        <v>53</v>
      </c>
      <c r="C14463" s="70">
        <v>522578.39</v>
      </c>
      <c r="D14463" s="70">
        <v>167030.85999999999</v>
      </c>
      <c r="E14463" s="71">
        <v>44657</v>
      </c>
      <c r="F14463" t="s">
        <v>16164</v>
      </c>
      <c r="G14463" t="s">
        <v>2142</v>
      </c>
      <c r="H14463" t="s">
        <v>16163</v>
      </c>
      <c r="I14463" t="s">
        <v>10029</v>
      </c>
      <c r="J14463" s="40">
        <v>1385.46</v>
      </c>
      <c r="K14463" s="40">
        <v>0</v>
      </c>
    </row>
    <row r="14464" spans="1:11" x14ac:dyDescent="0.35">
      <c r="A14464">
        <v>35002</v>
      </c>
      <c r="B14464" t="s">
        <v>53</v>
      </c>
      <c r="C14464" s="70">
        <v>522578.39</v>
      </c>
      <c r="D14464" s="70">
        <v>167030.85999999999</v>
      </c>
      <c r="E14464" s="71">
        <v>44657</v>
      </c>
      <c r="F14464" t="s">
        <v>16164</v>
      </c>
      <c r="G14464" t="s">
        <v>2142</v>
      </c>
      <c r="H14464" t="s">
        <v>16163</v>
      </c>
      <c r="I14464" t="s">
        <v>10029</v>
      </c>
      <c r="J14464" s="40">
        <v>1385.46</v>
      </c>
      <c r="K14464" s="40">
        <v>0</v>
      </c>
    </row>
    <row r="14465" spans="1:11" x14ac:dyDescent="0.35">
      <c r="A14465">
        <v>35002</v>
      </c>
      <c r="B14465" t="s">
        <v>53</v>
      </c>
      <c r="C14465" s="70">
        <v>522578.39</v>
      </c>
      <c r="D14465" s="70">
        <v>167030.85999999999</v>
      </c>
      <c r="E14465" s="71">
        <v>44657</v>
      </c>
      <c r="F14465" t="s">
        <v>16164</v>
      </c>
      <c r="G14465" t="s">
        <v>2142</v>
      </c>
      <c r="H14465" t="s">
        <v>16163</v>
      </c>
      <c r="I14465" t="s">
        <v>10029</v>
      </c>
      <c r="J14465" s="40">
        <v>1385.46</v>
      </c>
      <c r="K14465" s="40">
        <v>0</v>
      </c>
    </row>
    <row r="14466" spans="1:11" x14ac:dyDescent="0.35">
      <c r="A14466">
        <v>35002</v>
      </c>
      <c r="B14466" t="s">
        <v>53</v>
      </c>
      <c r="C14466" s="70">
        <v>522578.39</v>
      </c>
      <c r="D14466" s="70">
        <v>167030.85999999999</v>
      </c>
      <c r="E14466" s="71">
        <v>44657</v>
      </c>
      <c r="F14466" t="s">
        <v>16164</v>
      </c>
      <c r="G14466" t="s">
        <v>2142</v>
      </c>
      <c r="H14466" t="s">
        <v>16163</v>
      </c>
      <c r="I14466" t="s">
        <v>10029</v>
      </c>
      <c r="J14466" s="40">
        <v>1385.46</v>
      </c>
      <c r="K14466" s="40">
        <v>0</v>
      </c>
    </row>
    <row r="14467" spans="1:11" x14ac:dyDescent="0.35">
      <c r="A14467">
        <v>35002</v>
      </c>
      <c r="B14467" t="s">
        <v>53</v>
      </c>
      <c r="C14467" s="70">
        <v>522578.39</v>
      </c>
      <c r="D14467" s="70">
        <v>167030.85999999999</v>
      </c>
      <c r="E14467" s="71">
        <v>44657</v>
      </c>
      <c r="F14467" t="s">
        <v>16164</v>
      </c>
      <c r="G14467" t="s">
        <v>2142</v>
      </c>
      <c r="H14467" t="s">
        <v>16163</v>
      </c>
      <c r="I14467" t="s">
        <v>10029</v>
      </c>
      <c r="J14467" s="40">
        <v>273.26</v>
      </c>
      <c r="K14467" s="40">
        <v>0</v>
      </c>
    </row>
    <row r="14468" spans="1:11" x14ac:dyDescent="0.35">
      <c r="A14468">
        <v>35002</v>
      </c>
      <c r="B14468" t="s">
        <v>53</v>
      </c>
      <c r="C14468" s="70">
        <v>522578.39</v>
      </c>
      <c r="D14468" s="70">
        <v>167030.85999999999</v>
      </c>
      <c r="E14468" s="71">
        <v>44657</v>
      </c>
      <c r="F14468" t="s">
        <v>16162</v>
      </c>
      <c r="G14468" t="s">
        <v>2142</v>
      </c>
      <c r="H14468" t="s">
        <v>16161</v>
      </c>
      <c r="I14468" t="s">
        <v>10029</v>
      </c>
      <c r="J14468" s="40">
        <v>-1138.73</v>
      </c>
      <c r="K14468" s="40">
        <v>0</v>
      </c>
    </row>
    <row r="14469" spans="1:11" x14ac:dyDescent="0.35">
      <c r="A14469">
        <v>35002</v>
      </c>
      <c r="B14469" t="s">
        <v>53</v>
      </c>
      <c r="C14469" s="70">
        <v>522578.39</v>
      </c>
      <c r="D14469" s="70">
        <v>167030.85999999999</v>
      </c>
      <c r="E14469" s="71">
        <v>44657</v>
      </c>
      <c r="F14469" t="s">
        <v>16162</v>
      </c>
      <c r="G14469" t="s">
        <v>2142</v>
      </c>
      <c r="H14469" t="s">
        <v>16161</v>
      </c>
      <c r="I14469" t="s">
        <v>10029</v>
      </c>
      <c r="J14469" s="40">
        <v>-1385.46</v>
      </c>
      <c r="K14469" s="40">
        <v>0</v>
      </c>
    </row>
    <row r="14470" spans="1:11" x14ac:dyDescent="0.35">
      <c r="A14470">
        <v>35002</v>
      </c>
      <c r="B14470" t="s">
        <v>53</v>
      </c>
      <c r="C14470" s="70">
        <v>522578.39</v>
      </c>
      <c r="D14470" s="70">
        <v>167030.85999999999</v>
      </c>
      <c r="E14470" s="71">
        <v>44657</v>
      </c>
      <c r="F14470" t="s">
        <v>16162</v>
      </c>
      <c r="G14470" t="s">
        <v>2142</v>
      </c>
      <c r="H14470" t="s">
        <v>16161</v>
      </c>
      <c r="I14470" t="s">
        <v>10029</v>
      </c>
      <c r="J14470" s="40">
        <v>-1385.46</v>
      </c>
      <c r="K14470" s="40">
        <v>0</v>
      </c>
    </row>
    <row r="14471" spans="1:11" x14ac:dyDescent="0.35">
      <c r="A14471">
        <v>35002</v>
      </c>
      <c r="B14471" t="s">
        <v>53</v>
      </c>
      <c r="C14471" s="70">
        <v>522578.39</v>
      </c>
      <c r="D14471" s="70">
        <v>167030.85999999999</v>
      </c>
      <c r="E14471" s="71">
        <v>44657</v>
      </c>
      <c r="F14471" t="s">
        <v>16162</v>
      </c>
      <c r="G14471" t="s">
        <v>2142</v>
      </c>
      <c r="H14471" t="s">
        <v>16161</v>
      </c>
      <c r="I14471" t="s">
        <v>10029</v>
      </c>
      <c r="J14471" s="40">
        <v>-1385.46</v>
      </c>
      <c r="K14471" s="40">
        <v>0</v>
      </c>
    </row>
    <row r="14472" spans="1:11" x14ac:dyDescent="0.35">
      <c r="A14472">
        <v>35002</v>
      </c>
      <c r="B14472" t="s">
        <v>53</v>
      </c>
      <c r="C14472" s="70">
        <v>522578.39</v>
      </c>
      <c r="D14472" s="70">
        <v>167030.85999999999</v>
      </c>
      <c r="E14472" s="71">
        <v>44657</v>
      </c>
      <c r="F14472" t="s">
        <v>16162</v>
      </c>
      <c r="G14472" t="s">
        <v>2142</v>
      </c>
      <c r="H14472" t="s">
        <v>16161</v>
      </c>
      <c r="I14472" t="s">
        <v>10029</v>
      </c>
      <c r="J14472" s="40">
        <v>-1385.46</v>
      </c>
      <c r="K14472" s="40">
        <v>0</v>
      </c>
    </row>
    <row r="14473" spans="1:11" x14ac:dyDescent="0.35">
      <c r="A14473">
        <v>35002</v>
      </c>
      <c r="B14473" t="s">
        <v>53</v>
      </c>
      <c r="C14473" s="70">
        <v>522578.39</v>
      </c>
      <c r="D14473" s="70">
        <v>167030.85999999999</v>
      </c>
      <c r="E14473" s="71">
        <v>44657</v>
      </c>
      <c r="F14473" t="s">
        <v>16162</v>
      </c>
      <c r="G14473" t="s">
        <v>2142</v>
      </c>
      <c r="H14473" t="s">
        <v>16161</v>
      </c>
      <c r="I14473" t="s">
        <v>10029</v>
      </c>
      <c r="J14473" s="40">
        <v>-1385.46</v>
      </c>
      <c r="K14473" s="40">
        <v>0</v>
      </c>
    </row>
    <row r="14474" spans="1:11" x14ac:dyDescent="0.35">
      <c r="A14474">
        <v>35002</v>
      </c>
      <c r="B14474" t="s">
        <v>53</v>
      </c>
      <c r="C14474" s="70">
        <v>522578.39</v>
      </c>
      <c r="D14474" s="70">
        <v>167030.85999999999</v>
      </c>
      <c r="E14474" s="71">
        <v>44657</v>
      </c>
      <c r="F14474" t="s">
        <v>16162</v>
      </c>
      <c r="G14474" t="s">
        <v>2142</v>
      </c>
      <c r="H14474" t="s">
        <v>16161</v>
      </c>
      <c r="I14474" t="s">
        <v>10029</v>
      </c>
      <c r="J14474" s="40">
        <v>-1385.46</v>
      </c>
      <c r="K14474" s="40">
        <v>0</v>
      </c>
    </row>
    <row r="14475" spans="1:11" x14ac:dyDescent="0.35">
      <c r="A14475">
        <v>35002</v>
      </c>
      <c r="B14475" t="s">
        <v>53</v>
      </c>
      <c r="C14475" s="70">
        <v>522578.39</v>
      </c>
      <c r="D14475" s="70">
        <v>167030.85999999999</v>
      </c>
      <c r="E14475" s="71">
        <v>44657</v>
      </c>
      <c r="F14475" t="s">
        <v>16162</v>
      </c>
      <c r="G14475" t="s">
        <v>2142</v>
      </c>
      <c r="H14475" t="s">
        <v>16161</v>
      </c>
      <c r="I14475" t="s">
        <v>10029</v>
      </c>
      <c r="J14475" s="40">
        <v>-1385.46</v>
      </c>
      <c r="K14475" s="40">
        <v>0</v>
      </c>
    </row>
    <row r="14476" spans="1:11" x14ac:dyDescent="0.35">
      <c r="A14476">
        <v>35002</v>
      </c>
      <c r="B14476" t="s">
        <v>53</v>
      </c>
      <c r="C14476" s="70">
        <v>522578.39</v>
      </c>
      <c r="D14476" s="70">
        <v>167030.85999999999</v>
      </c>
      <c r="E14476" s="71">
        <v>44657</v>
      </c>
      <c r="F14476" t="s">
        <v>16162</v>
      </c>
      <c r="G14476" t="s">
        <v>2142</v>
      </c>
      <c r="H14476" t="s">
        <v>16161</v>
      </c>
      <c r="I14476" t="s">
        <v>10029</v>
      </c>
      <c r="J14476" s="40">
        <v>-1385.46</v>
      </c>
      <c r="K14476" s="40">
        <v>0</v>
      </c>
    </row>
    <row r="14477" spans="1:11" x14ac:dyDescent="0.35">
      <c r="A14477">
        <v>35002</v>
      </c>
      <c r="B14477" t="s">
        <v>53</v>
      </c>
      <c r="C14477" s="70">
        <v>522578.39</v>
      </c>
      <c r="D14477" s="70">
        <v>167030.85999999999</v>
      </c>
      <c r="E14477" s="71">
        <v>44657</v>
      </c>
      <c r="F14477" t="s">
        <v>16162</v>
      </c>
      <c r="G14477" t="s">
        <v>2142</v>
      </c>
      <c r="H14477" t="s">
        <v>16161</v>
      </c>
      <c r="I14477" t="s">
        <v>10029</v>
      </c>
      <c r="J14477" s="40">
        <v>-1385.46</v>
      </c>
      <c r="K14477" s="40">
        <v>0</v>
      </c>
    </row>
    <row r="14478" spans="1:11" x14ac:dyDescent="0.35">
      <c r="A14478">
        <v>35002</v>
      </c>
      <c r="B14478" t="s">
        <v>53</v>
      </c>
      <c r="C14478" s="70">
        <v>522578.39</v>
      </c>
      <c r="D14478" s="70">
        <v>167030.85999999999</v>
      </c>
      <c r="E14478" s="71">
        <v>44657</v>
      </c>
      <c r="F14478" t="s">
        <v>16162</v>
      </c>
      <c r="G14478" t="s">
        <v>2142</v>
      </c>
      <c r="H14478" t="s">
        <v>16161</v>
      </c>
      <c r="I14478" t="s">
        <v>10029</v>
      </c>
      <c r="J14478" s="40">
        <v>-1385.46</v>
      </c>
      <c r="K14478" s="40">
        <v>0</v>
      </c>
    </row>
    <row r="14479" spans="1:11" x14ac:dyDescent="0.35">
      <c r="A14479">
        <v>35002</v>
      </c>
      <c r="B14479" t="s">
        <v>53</v>
      </c>
      <c r="C14479" s="70">
        <v>522578.39</v>
      </c>
      <c r="D14479" s="70">
        <v>167030.85999999999</v>
      </c>
      <c r="E14479" s="71">
        <v>44657</v>
      </c>
      <c r="F14479" t="s">
        <v>16162</v>
      </c>
      <c r="G14479" t="s">
        <v>2142</v>
      </c>
      <c r="H14479" t="s">
        <v>16161</v>
      </c>
      <c r="I14479" t="s">
        <v>10029</v>
      </c>
      <c r="J14479" s="40">
        <v>-1385.46</v>
      </c>
      <c r="K14479" s="40">
        <v>0</v>
      </c>
    </row>
    <row r="14480" spans="1:11" x14ac:dyDescent="0.35">
      <c r="A14480">
        <v>35002</v>
      </c>
      <c r="B14480" t="s">
        <v>53</v>
      </c>
      <c r="C14480" s="70">
        <v>522578.39</v>
      </c>
      <c r="D14480" s="70">
        <v>167030.85999999999</v>
      </c>
      <c r="E14480" s="71">
        <v>44657</v>
      </c>
      <c r="F14480" t="s">
        <v>16162</v>
      </c>
      <c r="G14480" t="s">
        <v>2142</v>
      </c>
      <c r="H14480" t="s">
        <v>16161</v>
      </c>
      <c r="I14480" t="s">
        <v>10029</v>
      </c>
      <c r="J14480" s="40">
        <v>-273.26</v>
      </c>
      <c r="K14480" s="40">
        <v>0</v>
      </c>
    </row>
    <row r="14481" spans="1:11" x14ac:dyDescent="0.35">
      <c r="A14481">
        <v>35002</v>
      </c>
      <c r="B14481" t="s">
        <v>53</v>
      </c>
      <c r="C14481" s="70">
        <v>522578.39</v>
      </c>
      <c r="D14481" s="70">
        <v>167030.85999999999</v>
      </c>
      <c r="E14481" s="71">
        <v>44657</v>
      </c>
      <c r="F14481" t="s">
        <v>16160</v>
      </c>
      <c r="G14481" t="s">
        <v>2142</v>
      </c>
      <c r="H14481" t="s">
        <v>10030</v>
      </c>
      <c r="I14481" t="s">
        <v>10029</v>
      </c>
      <c r="J14481" s="40">
        <v>1138.73</v>
      </c>
      <c r="K14481" s="40">
        <v>0</v>
      </c>
    </row>
    <row r="14482" spans="1:11" x14ac:dyDescent="0.35">
      <c r="A14482">
        <v>35002</v>
      </c>
      <c r="B14482" t="s">
        <v>53</v>
      </c>
      <c r="C14482" s="70">
        <v>522578.39</v>
      </c>
      <c r="D14482" s="70">
        <v>167030.85999999999</v>
      </c>
      <c r="E14482" s="71">
        <v>44657</v>
      </c>
      <c r="F14482" t="s">
        <v>16160</v>
      </c>
      <c r="G14482" t="s">
        <v>2142</v>
      </c>
      <c r="H14482" t="s">
        <v>10030</v>
      </c>
      <c r="I14482" t="s">
        <v>10029</v>
      </c>
      <c r="J14482" s="40">
        <v>1385.46</v>
      </c>
      <c r="K14482" s="40">
        <v>0</v>
      </c>
    </row>
    <row r="14483" spans="1:11" x14ac:dyDescent="0.35">
      <c r="A14483">
        <v>35002</v>
      </c>
      <c r="B14483" t="s">
        <v>53</v>
      </c>
      <c r="C14483" s="70">
        <v>522578.39</v>
      </c>
      <c r="D14483" s="70">
        <v>167030.85999999999</v>
      </c>
      <c r="E14483" s="71">
        <v>44657</v>
      </c>
      <c r="F14483" t="s">
        <v>16160</v>
      </c>
      <c r="G14483" t="s">
        <v>2142</v>
      </c>
      <c r="H14483" t="s">
        <v>10030</v>
      </c>
      <c r="I14483" t="s">
        <v>10029</v>
      </c>
      <c r="J14483" s="40">
        <v>1385.46</v>
      </c>
      <c r="K14483" s="40">
        <v>0</v>
      </c>
    </row>
    <row r="14484" spans="1:11" x14ac:dyDescent="0.35">
      <c r="A14484">
        <v>35002</v>
      </c>
      <c r="B14484" t="s">
        <v>53</v>
      </c>
      <c r="C14484" s="70">
        <v>522578.39</v>
      </c>
      <c r="D14484" s="70">
        <v>167030.85999999999</v>
      </c>
      <c r="E14484" s="71">
        <v>44657</v>
      </c>
      <c r="F14484" t="s">
        <v>16160</v>
      </c>
      <c r="G14484" t="s">
        <v>2142</v>
      </c>
      <c r="H14484" t="s">
        <v>10030</v>
      </c>
      <c r="I14484" t="s">
        <v>10029</v>
      </c>
      <c r="J14484" s="40">
        <v>1385.46</v>
      </c>
      <c r="K14484" s="40">
        <v>0</v>
      </c>
    </row>
    <row r="14485" spans="1:11" x14ac:dyDescent="0.35">
      <c r="A14485">
        <v>35002</v>
      </c>
      <c r="B14485" t="s">
        <v>53</v>
      </c>
      <c r="C14485" s="70">
        <v>522578.39</v>
      </c>
      <c r="D14485" s="70">
        <v>167030.85999999999</v>
      </c>
      <c r="E14485" s="71">
        <v>44657</v>
      </c>
      <c r="F14485" t="s">
        <v>16160</v>
      </c>
      <c r="G14485" t="s">
        <v>2142</v>
      </c>
      <c r="H14485" t="s">
        <v>10030</v>
      </c>
      <c r="I14485" t="s">
        <v>10029</v>
      </c>
      <c r="J14485" s="40">
        <v>1385.46</v>
      </c>
      <c r="K14485" s="40">
        <v>0</v>
      </c>
    </row>
    <row r="14486" spans="1:11" x14ac:dyDescent="0.35">
      <c r="A14486">
        <v>35002</v>
      </c>
      <c r="B14486" t="s">
        <v>53</v>
      </c>
      <c r="C14486" s="70">
        <v>522578.39</v>
      </c>
      <c r="D14486" s="70">
        <v>167030.85999999999</v>
      </c>
      <c r="E14486" s="71">
        <v>44657</v>
      </c>
      <c r="F14486" t="s">
        <v>16160</v>
      </c>
      <c r="G14486" t="s">
        <v>2142</v>
      </c>
      <c r="H14486" t="s">
        <v>10030</v>
      </c>
      <c r="I14486" t="s">
        <v>10029</v>
      </c>
      <c r="J14486" s="40">
        <v>1385.46</v>
      </c>
      <c r="K14486" s="40">
        <v>0</v>
      </c>
    </row>
    <row r="14487" spans="1:11" x14ac:dyDescent="0.35">
      <c r="A14487">
        <v>35002</v>
      </c>
      <c r="B14487" t="s">
        <v>53</v>
      </c>
      <c r="C14487" s="70">
        <v>522578.39</v>
      </c>
      <c r="D14487" s="70">
        <v>167030.85999999999</v>
      </c>
      <c r="E14487" s="71">
        <v>44657</v>
      </c>
      <c r="F14487" t="s">
        <v>16160</v>
      </c>
      <c r="G14487" t="s">
        <v>2142</v>
      </c>
      <c r="H14487" t="s">
        <v>10030</v>
      </c>
      <c r="I14487" t="s">
        <v>10029</v>
      </c>
      <c r="J14487" s="40">
        <v>1385.46</v>
      </c>
      <c r="K14487" s="40">
        <v>0</v>
      </c>
    </row>
    <row r="14488" spans="1:11" x14ac:dyDescent="0.35">
      <c r="A14488">
        <v>35002</v>
      </c>
      <c r="B14488" t="s">
        <v>53</v>
      </c>
      <c r="C14488" s="70">
        <v>522578.39</v>
      </c>
      <c r="D14488" s="70">
        <v>167030.85999999999</v>
      </c>
      <c r="E14488" s="71">
        <v>44657</v>
      </c>
      <c r="F14488" t="s">
        <v>16160</v>
      </c>
      <c r="G14488" t="s">
        <v>2142</v>
      </c>
      <c r="H14488" t="s">
        <v>10030</v>
      </c>
      <c r="I14488" t="s">
        <v>10029</v>
      </c>
      <c r="J14488" s="40">
        <v>1385.46</v>
      </c>
      <c r="K14488" s="40">
        <v>0</v>
      </c>
    </row>
    <row r="14489" spans="1:11" x14ac:dyDescent="0.35">
      <c r="A14489">
        <v>35002</v>
      </c>
      <c r="B14489" t="s">
        <v>53</v>
      </c>
      <c r="C14489" s="70">
        <v>522578.39</v>
      </c>
      <c r="D14489" s="70">
        <v>167030.85999999999</v>
      </c>
      <c r="E14489" s="71">
        <v>44657</v>
      </c>
      <c r="F14489" t="s">
        <v>16160</v>
      </c>
      <c r="G14489" t="s">
        <v>2142</v>
      </c>
      <c r="H14489" t="s">
        <v>10030</v>
      </c>
      <c r="I14489" t="s">
        <v>10029</v>
      </c>
      <c r="J14489" s="40">
        <v>1385.46</v>
      </c>
      <c r="K14489" s="40">
        <v>0</v>
      </c>
    </row>
    <row r="14490" spans="1:11" x14ac:dyDescent="0.35">
      <c r="A14490">
        <v>35002</v>
      </c>
      <c r="B14490" t="s">
        <v>53</v>
      </c>
      <c r="C14490" s="70">
        <v>522578.39</v>
      </c>
      <c r="D14490" s="70">
        <v>167030.85999999999</v>
      </c>
      <c r="E14490" s="71">
        <v>44657</v>
      </c>
      <c r="F14490" t="s">
        <v>16160</v>
      </c>
      <c r="G14490" t="s">
        <v>2142</v>
      </c>
      <c r="H14490" t="s">
        <v>10030</v>
      </c>
      <c r="I14490" t="s">
        <v>10029</v>
      </c>
      <c r="J14490" s="40">
        <v>1385.46</v>
      </c>
      <c r="K14490" s="40">
        <v>0</v>
      </c>
    </row>
    <row r="14491" spans="1:11" x14ac:dyDescent="0.35">
      <c r="A14491">
        <v>35002</v>
      </c>
      <c r="B14491" t="s">
        <v>53</v>
      </c>
      <c r="C14491" s="70">
        <v>522578.39</v>
      </c>
      <c r="D14491" s="70">
        <v>167030.85999999999</v>
      </c>
      <c r="E14491" s="71">
        <v>44657</v>
      </c>
      <c r="F14491" t="s">
        <v>16160</v>
      </c>
      <c r="G14491" t="s">
        <v>2142</v>
      </c>
      <c r="H14491" t="s">
        <v>10030</v>
      </c>
      <c r="I14491" t="s">
        <v>10029</v>
      </c>
      <c r="J14491" s="40">
        <v>1385.46</v>
      </c>
      <c r="K14491" s="40">
        <v>0</v>
      </c>
    </row>
    <row r="14492" spans="1:11" x14ac:dyDescent="0.35">
      <c r="A14492">
        <v>35002</v>
      </c>
      <c r="B14492" t="s">
        <v>53</v>
      </c>
      <c r="C14492" s="70">
        <v>522578.39</v>
      </c>
      <c r="D14492" s="70">
        <v>167030.85999999999</v>
      </c>
      <c r="E14492" s="71">
        <v>44657</v>
      </c>
      <c r="F14492" t="s">
        <v>16160</v>
      </c>
      <c r="G14492" t="s">
        <v>2142</v>
      </c>
      <c r="H14492" t="s">
        <v>10030</v>
      </c>
      <c r="I14492" t="s">
        <v>10029</v>
      </c>
      <c r="J14492" s="40">
        <v>1385.46</v>
      </c>
      <c r="K14492" s="40">
        <v>0</v>
      </c>
    </row>
    <row r="14493" spans="1:11" x14ac:dyDescent="0.35">
      <c r="A14493">
        <v>35002</v>
      </c>
      <c r="B14493" t="s">
        <v>53</v>
      </c>
      <c r="C14493" s="70">
        <v>522578.39</v>
      </c>
      <c r="D14493" s="70">
        <v>167030.85999999999</v>
      </c>
      <c r="E14493" s="71">
        <v>44657</v>
      </c>
      <c r="F14493" t="s">
        <v>16160</v>
      </c>
      <c r="G14493" t="s">
        <v>2142</v>
      </c>
      <c r="H14493" t="s">
        <v>10030</v>
      </c>
      <c r="I14493" t="s">
        <v>10029</v>
      </c>
      <c r="J14493" s="40">
        <v>273.26</v>
      </c>
      <c r="K14493" s="40">
        <v>0</v>
      </c>
    </row>
    <row r="14494" spans="1:11" x14ac:dyDescent="0.35">
      <c r="A14494">
        <v>35002</v>
      </c>
      <c r="B14494" t="s">
        <v>53</v>
      </c>
      <c r="C14494" s="70">
        <v>522578.39</v>
      </c>
      <c r="D14494" s="70">
        <v>167030.85999999999</v>
      </c>
      <c r="E14494" s="71">
        <v>44658</v>
      </c>
      <c r="F14494" t="s">
        <v>16159</v>
      </c>
      <c r="G14494" t="s">
        <v>2142</v>
      </c>
      <c r="H14494" t="s">
        <v>15105</v>
      </c>
      <c r="I14494" t="s">
        <v>6099</v>
      </c>
      <c r="J14494" s="40">
        <v>8115.49</v>
      </c>
      <c r="K14494" s="40">
        <v>0</v>
      </c>
    </row>
    <row r="14495" spans="1:11" x14ac:dyDescent="0.35">
      <c r="A14495">
        <v>35002</v>
      </c>
      <c r="B14495" t="s">
        <v>53</v>
      </c>
      <c r="C14495" s="70">
        <v>522578.39</v>
      </c>
      <c r="D14495" s="70">
        <v>167030.85999999999</v>
      </c>
      <c r="E14495" s="71">
        <v>44658</v>
      </c>
      <c r="F14495" t="s">
        <v>16159</v>
      </c>
      <c r="G14495" t="s">
        <v>2142</v>
      </c>
      <c r="H14495" t="s">
        <v>15105</v>
      </c>
      <c r="I14495" t="s">
        <v>6099</v>
      </c>
      <c r="J14495" s="40">
        <v>8815.94</v>
      </c>
      <c r="K14495" s="40">
        <v>0</v>
      </c>
    </row>
    <row r="14496" spans="1:11" x14ac:dyDescent="0.35">
      <c r="A14496">
        <v>35002</v>
      </c>
      <c r="B14496" t="s">
        <v>53</v>
      </c>
      <c r="C14496" s="70">
        <v>522578.39</v>
      </c>
      <c r="D14496" s="70">
        <v>167030.85999999999</v>
      </c>
      <c r="E14496" s="71">
        <v>44658</v>
      </c>
      <c r="F14496" t="s">
        <v>16159</v>
      </c>
      <c r="G14496" t="s">
        <v>2142</v>
      </c>
      <c r="H14496" t="s">
        <v>15105</v>
      </c>
      <c r="I14496" t="s">
        <v>6099</v>
      </c>
      <c r="J14496" s="40">
        <v>8815.94</v>
      </c>
      <c r="K14496" s="40">
        <v>0</v>
      </c>
    </row>
    <row r="14497" spans="1:11" x14ac:dyDescent="0.35">
      <c r="A14497">
        <v>35002</v>
      </c>
      <c r="B14497" t="s">
        <v>53</v>
      </c>
      <c r="C14497" s="70">
        <v>522578.39</v>
      </c>
      <c r="D14497" s="70">
        <v>167030.85999999999</v>
      </c>
      <c r="E14497" s="71">
        <v>44658</v>
      </c>
      <c r="F14497" t="s">
        <v>16159</v>
      </c>
      <c r="G14497" t="s">
        <v>2142</v>
      </c>
      <c r="H14497" t="s">
        <v>15105</v>
      </c>
      <c r="I14497" t="s">
        <v>6099</v>
      </c>
      <c r="J14497" s="40">
        <v>8815.94</v>
      </c>
      <c r="K14497" s="40">
        <v>0</v>
      </c>
    </row>
    <row r="14498" spans="1:11" x14ac:dyDescent="0.35">
      <c r="A14498">
        <v>35002</v>
      </c>
      <c r="B14498" t="s">
        <v>53</v>
      </c>
      <c r="C14498" s="70">
        <v>522578.39</v>
      </c>
      <c r="D14498" s="70">
        <v>167030.85999999999</v>
      </c>
      <c r="E14498" s="71">
        <v>44658</v>
      </c>
      <c r="F14498" t="s">
        <v>16159</v>
      </c>
      <c r="G14498" t="s">
        <v>2142</v>
      </c>
      <c r="H14498" t="s">
        <v>15105</v>
      </c>
      <c r="I14498" t="s">
        <v>6099</v>
      </c>
      <c r="J14498" s="40">
        <v>8815.94</v>
      </c>
      <c r="K14498" s="40">
        <v>0</v>
      </c>
    </row>
    <row r="14499" spans="1:11" x14ac:dyDescent="0.35">
      <c r="A14499">
        <v>35002</v>
      </c>
      <c r="B14499" t="s">
        <v>53</v>
      </c>
      <c r="C14499" s="70">
        <v>522578.39</v>
      </c>
      <c r="D14499" s="70">
        <v>167030.85999999999</v>
      </c>
      <c r="E14499" s="71">
        <v>44658</v>
      </c>
      <c r="F14499" t="s">
        <v>16159</v>
      </c>
      <c r="G14499" t="s">
        <v>2142</v>
      </c>
      <c r="H14499" t="s">
        <v>15105</v>
      </c>
      <c r="I14499" t="s">
        <v>6099</v>
      </c>
      <c r="J14499" s="40">
        <v>8815.94</v>
      </c>
      <c r="K14499" s="40">
        <v>0</v>
      </c>
    </row>
    <row r="14500" spans="1:11" x14ac:dyDescent="0.35">
      <c r="A14500">
        <v>35002</v>
      </c>
      <c r="B14500" t="s">
        <v>53</v>
      </c>
      <c r="C14500" s="70">
        <v>522578.39</v>
      </c>
      <c r="D14500" s="70">
        <v>167030.85999999999</v>
      </c>
      <c r="E14500" s="71">
        <v>44658</v>
      </c>
      <c r="F14500" t="s">
        <v>16159</v>
      </c>
      <c r="G14500" t="s">
        <v>2142</v>
      </c>
      <c r="H14500" t="s">
        <v>15105</v>
      </c>
      <c r="I14500" t="s">
        <v>6099</v>
      </c>
      <c r="J14500" s="40">
        <v>8815.94</v>
      </c>
      <c r="K14500" s="40">
        <v>0</v>
      </c>
    </row>
    <row r="14501" spans="1:11" x14ac:dyDescent="0.35">
      <c r="A14501">
        <v>35002</v>
      </c>
      <c r="B14501" t="s">
        <v>53</v>
      </c>
      <c r="C14501" s="70">
        <v>522578.39</v>
      </c>
      <c r="D14501" s="70">
        <v>167030.85999999999</v>
      </c>
      <c r="E14501" s="71">
        <v>44658</v>
      </c>
      <c r="F14501" t="s">
        <v>16159</v>
      </c>
      <c r="G14501" t="s">
        <v>2142</v>
      </c>
      <c r="H14501" t="s">
        <v>15105</v>
      </c>
      <c r="I14501" t="s">
        <v>6099</v>
      </c>
      <c r="J14501" s="40">
        <v>8815.94</v>
      </c>
      <c r="K14501" s="40">
        <v>0</v>
      </c>
    </row>
    <row r="14502" spans="1:11" x14ac:dyDescent="0.35">
      <c r="A14502">
        <v>35002</v>
      </c>
      <c r="B14502" t="s">
        <v>53</v>
      </c>
      <c r="C14502" s="70">
        <v>522578.39</v>
      </c>
      <c r="D14502" s="70">
        <v>167030.85999999999</v>
      </c>
      <c r="E14502" s="71">
        <v>44658</v>
      </c>
      <c r="F14502" t="s">
        <v>16159</v>
      </c>
      <c r="G14502" t="s">
        <v>2142</v>
      </c>
      <c r="H14502" t="s">
        <v>15105</v>
      </c>
      <c r="I14502" t="s">
        <v>6099</v>
      </c>
      <c r="J14502" s="40">
        <v>8815.94</v>
      </c>
      <c r="K14502" s="40">
        <v>0</v>
      </c>
    </row>
    <row r="14503" spans="1:11" x14ac:dyDescent="0.35">
      <c r="A14503">
        <v>35002</v>
      </c>
      <c r="B14503" t="s">
        <v>53</v>
      </c>
      <c r="C14503" s="70">
        <v>522578.39</v>
      </c>
      <c r="D14503" s="70">
        <v>167030.85999999999</v>
      </c>
      <c r="E14503" s="71">
        <v>44658</v>
      </c>
      <c r="F14503" t="s">
        <v>16159</v>
      </c>
      <c r="G14503" t="s">
        <v>2142</v>
      </c>
      <c r="H14503" t="s">
        <v>15105</v>
      </c>
      <c r="I14503" t="s">
        <v>6099</v>
      </c>
      <c r="J14503" s="40">
        <v>8815.94</v>
      </c>
      <c r="K14503" s="40">
        <v>0</v>
      </c>
    </row>
    <row r="14504" spans="1:11" x14ac:dyDescent="0.35">
      <c r="A14504">
        <v>35002</v>
      </c>
      <c r="B14504" t="s">
        <v>53</v>
      </c>
      <c r="C14504" s="70">
        <v>522578.39</v>
      </c>
      <c r="D14504" s="70">
        <v>167030.85999999999</v>
      </c>
      <c r="E14504" s="71">
        <v>44658</v>
      </c>
      <c r="F14504" t="s">
        <v>16159</v>
      </c>
      <c r="G14504" t="s">
        <v>2142</v>
      </c>
      <c r="H14504" t="s">
        <v>15105</v>
      </c>
      <c r="I14504" t="s">
        <v>6099</v>
      </c>
      <c r="J14504" s="40">
        <v>8815.94</v>
      </c>
      <c r="K14504" s="40">
        <v>0</v>
      </c>
    </row>
    <row r="14505" spans="1:11" x14ac:dyDescent="0.35">
      <c r="A14505">
        <v>35002</v>
      </c>
      <c r="B14505" t="s">
        <v>53</v>
      </c>
      <c r="C14505" s="70">
        <v>522578.39</v>
      </c>
      <c r="D14505" s="70">
        <v>167030.85999999999</v>
      </c>
      <c r="E14505" s="71">
        <v>44658</v>
      </c>
      <c r="F14505" t="s">
        <v>16159</v>
      </c>
      <c r="G14505" t="s">
        <v>2142</v>
      </c>
      <c r="H14505" t="s">
        <v>15105</v>
      </c>
      <c r="I14505" t="s">
        <v>6099</v>
      </c>
      <c r="J14505" s="40">
        <v>8815.94</v>
      </c>
      <c r="K14505" s="40">
        <v>0</v>
      </c>
    </row>
    <row r="14506" spans="1:11" x14ac:dyDescent="0.35">
      <c r="A14506">
        <v>35002</v>
      </c>
      <c r="B14506" t="s">
        <v>53</v>
      </c>
      <c r="C14506" s="70">
        <v>522578.39</v>
      </c>
      <c r="D14506" s="70">
        <v>167030.85999999999</v>
      </c>
      <c r="E14506" s="71">
        <v>44658</v>
      </c>
      <c r="F14506" t="s">
        <v>16159</v>
      </c>
      <c r="G14506" t="s">
        <v>2142</v>
      </c>
      <c r="H14506" t="s">
        <v>15105</v>
      </c>
      <c r="I14506" t="s">
        <v>6099</v>
      </c>
      <c r="J14506" s="40">
        <v>700.42</v>
      </c>
      <c r="K14506" s="40">
        <v>0</v>
      </c>
    </row>
    <row r="14507" spans="1:11" x14ac:dyDescent="0.35">
      <c r="A14507">
        <v>35002</v>
      </c>
      <c r="B14507" t="s">
        <v>53</v>
      </c>
      <c r="C14507" s="70">
        <v>522578.39</v>
      </c>
      <c r="D14507" s="70">
        <v>167030.85999999999</v>
      </c>
      <c r="E14507" s="71">
        <v>44658</v>
      </c>
      <c r="F14507" t="s">
        <v>16158</v>
      </c>
      <c r="G14507" t="s">
        <v>2142</v>
      </c>
      <c r="H14507" t="s">
        <v>16157</v>
      </c>
      <c r="I14507" t="s">
        <v>6099</v>
      </c>
      <c r="J14507" s="40">
        <v>-8115.49</v>
      </c>
      <c r="K14507" s="40">
        <v>0</v>
      </c>
    </row>
    <row r="14508" spans="1:11" x14ac:dyDescent="0.35">
      <c r="A14508">
        <v>35002</v>
      </c>
      <c r="B14508" t="s">
        <v>53</v>
      </c>
      <c r="C14508" s="70">
        <v>522578.39</v>
      </c>
      <c r="D14508" s="70">
        <v>167030.85999999999</v>
      </c>
      <c r="E14508" s="71">
        <v>44658</v>
      </c>
      <c r="F14508" t="s">
        <v>16158</v>
      </c>
      <c r="G14508" t="s">
        <v>2142</v>
      </c>
      <c r="H14508" t="s">
        <v>16157</v>
      </c>
      <c r="I14508" t="s">
        <v>6099</v>
      </c>
      <c r="J14508" s="40">
        <v>-8815.94</v>
      </c>
      <c r="K14508" s="40">
        <v>0</v>
      </c>
    </row>
    <row r="14509" spans="1:11" x14ac:dyDescent="0.35">
      <c r="A14509">
        <v>35002</v>
      </c>
      <c r="B14509" t="s">
        <v>53</v>
      </c>
      <c r="C14509" s="70">
        <v>522578.39</v>
      </c>
      <c r="D14509" s="70">
        <v>167030.85999999999</v>
      </c>
      <c r="E14509" s="71">
        <v>44658</v>
      </c>
      <c r="F14509" t="s">
        <v>16158</v>
      </c>
      <c r="G14509" t="s">
        <v>2142</v>
      </c>
      <c r="H14509" t="s">
        <v>16157</v>
      </c>
      <c r="I14509" t="s">
        <v>6099</v>
      </c>
      <c r="J14509" s="40">
        <v>-8815.94</v>
      </c>
      <c r="K14509" s="40">
        <v>0</v>
      </c>
    </row>
    <row r="14510" spans="1:11" x14ac:dyDescent="0.35">
      <c r="A14510">
        <v>35002</v>
      </c>
      <c r="B14510" t="s">
        <v>53</v>
      </c>
      <c r="C14510" s="70">
        <v>522578.39</v>
      </c>
      <c r="D14510" s="70">
        <v>167030.85999999999</v>
      </c>
      <c r="E14510" s="71">
        <v>44658</v>
      </c>
      <c r="F14510" t="s">
        <v>16158</v>
      </c>
      <c r="G14510" t="s">
        <v>2142</v>
      </c>
      <c r="H14510" t="s">
        <v>16157</v>
      </c>
      <c r="I14510" t="s">
        <v>6099</v>
      </c>
      <c r="J14510" s="40">
        <v>-8815.94</v>
      </c>
      <c r="K14510" s="40">
        <v>0</v>
      </c>
    </row>
    <row r="14511" spans="1:11" x14ac:dyDescent="0.35">
      <c r="A14511">
        <v>35002</v>
      </c>
      <c r="B14511" t="s">
        <v>53</v>
      </c>
      <c r="C14511" s="70">
        <v>522578.39</v>
      </c>
      <c r="D14511" s="70">
        <v>167030.85999999999</v>
      </c>
      <c r="E14511" s="71">
        <v>44658</v>
      </c>
      <c r="F14511" t="s">
        <v>16158</v>
      </c>
      <c r="G14511" t="s">
        <v>2142</v>
      </c>
      <c r="H14511" t="s">
        <v>16157</v>
      </c>
      <c r="I14511" t="s">
        <v>6099</v>
      </c>
      <c r="J14511" s="40">
        <v>-8815.94</v>
      </c>
      <c r="K14511" s="40">
        <v>0</v>
      </c>
    </row>
    <row r="14512" spans="1:11" x14ac:dyDescent="0.35">
      <c r="A14512">
        <v>35002</v>
      </c>
      <c r="B14512" t="s">
        <v>53</v>
      </c>
      <c r="C14512" s="70">
        <v>522578.39</v>
      </c>
      <c r="D14512" s="70">
        <v>167030.85999999999</v>
      </c>
      <c r="E14512" s="71">
        <v>44658</v>
      </c>
      <c r="F14512" t="s">
        <v>16158</v>
      </c>
      <c r="G14512" t="s">
        <v>2142</v>
      </c>
      <c r="H14512" t="s">
        <v>16157</v>
      </c>
      <c r="I14512" t="s">
        <v>6099</v>
      </c>
      <c r="J14512" s="40">
        <v>-8815.94</v>
      </c>
      <c r="K14512" s="40">
        <v>0</v>
      </c>
    </row>
    <row r="14513" spans="1:11" x14ac:dyDescent="0.35">
      <c r="A14513">
        <v>35002</v>
      </c>
      <c r="B14513" t="s">
        <v>53</v>
      </c>
      <c r="C14513" s="70">
        <v>522578.39</v>
      </c>
      <c r="D14513" s="70">
        <v>167030.85999999999</v>
      </c>
      <c r="E14513" s="71">
        <v>44658</v>
      </c>
      <c r="F14513" t="s">
        <v>16158</v>
      </c>
      <c r="G14513" t="s">
        <v>2142</v>
      </c>
      <c r="H14513" t="s">
        <v>16157</v>
      </c>
      <c r="I14513" t="s">
        <v>6099</v>
      </c>
      <c r="J14513" s="40">
        <v>-8815.94</v>
      </c>
      <c r="K14513" s="40">
        <v>0</v>
      </c>
    </row>
    <row r="14514" spans="1:11" x14ac:dyDescent="0.35">
      <c r="A14514">
        <v>35002</v>
      </c>
      <c r="B14514" t="s">
        <v>53</v>
      </c>
      <c r="C14514" s="70">
        <v>522578.39</v>
      </c>
      <c r="D14514" s="70">
        <v>167030.85999999999</v>
      </c>
      <c r="E14514" s="71">
        <v>44658</v>
      </c>
      <c r="F14514" t="s">
        <v>16158</v>
      </c>
      <c r="G14514" t="s">
        <v>2142</v>
      </c>
      <c r="H14514" t="s">
        <v>16157</v>
      </c>
      <c r="I14514" t="s">
        <v>6099</v>
      </c>
      <c r="J14514" s="40">
        <v>-8815.94</v>
      </c>
      <c r="K14514" s="40">
        <v>0</v>
      </c>
    </row>
    <row r="14515" spans="1:11" x14ac:dyDescent="0.35">
      <c r="A14515">
        <v>35002</v>
      </c>
      <c r="B14515" t="s">
        <v>53</v>
      </c>
      <c r="C14515" s="70">
        <v>522578.39</v>
      </c>
      <c r="D14515" s="70">
        <v>167030.85999999999</v>
      </c>
      <c r="E14515" s="71">
        <v>44658</v>
      </c>
      <c r="F14515" t="s">
        <v>16158</v>
      </c>
      <c r="G14515" t="s">
        <v>2142</v>
      </c>
      <c r="H14515" t="s">
        <v>16157</v>
      </c>
      <c r="I14515" t="s">
        <v>6099</v>
      </c>
      <c r="J14515" s="40">
        <v>-8815.94</v>
      </c>
      <c r="K14515" s="40">
        <v>0</v>
      </c>
    </row>
    <row r="14516" spans="1:11" x14ac:dyDescent="0.35">
      <c r="A14516">
        <v>35002</v>
      </c>
      <c r="B14516" t="s">
        <v>53</v>
      </c>
      <c r="C14516" s="70">
        <v>522578.39</v>
      </c>
      <c r="D14516" s="70">
        <v>167030.85999999999</v>
      </c>
      <c r="E14516" s="71">
        <v>44658</v>
      </c>
      <c r="F14516" t="s">
        <v>16158</v>
      </c>
      <c r="G14516" t="s">
        <v>2142</v>
      </c>
      <c r="H14516" t="s">
        <v>16157</v>
      </c>
      <c r="I14516" t="s">
        <v>6099</v>
      </c>
      <c r="J14516" s="40">
        <v>-8815.94</v>
      </c>
      <c r="K14516" s="40">
        <v>0</v>
      </c>
    </row>
    <row r="14517" spans="1:11" x14ac:dyDescent="0.35">
      <c r="A14517">
        <v>35002</v>
      </c>
      <c r="B14517" t="s">
        <v>53</v>
      </c>
      <c r="C14517" s="70">
        <v>522578.39</v>
      </c>
      <c r="D14517" s="70">
        <v>167030.85999999999</v>
      </c>
      <c r="E14517" s="71">
        <v>44658</v>
      </c>
      <c r="F14517" t="s">
        <v>16158</v>
      </c>
      <c r="G14517" t="s">
        <v>2142</v>
      </c>
      <c r="H14517" t="s">
        <v>16157</v>
      </c>
      <c r="I14517" t="s">
        <v>6099</v>
      </c>
      <c r="J14517" s="40">
        <v>-8815.94</v>
      </c>
      <c r="K14517" s="40">
        <v>0</v>
      </c>
    </row>
    <row r="14518" spans="1:11" x14ac:dyDescent="0.35">
      <c r="A14518">
        <v>35002</v>
      </c>
      <c r="B14518" t="s">
        <v>53</v>
      </c>
      <c r="C14518" s="70">
        <v>522578.39</v>
      </c>
      <c r="D14518" s="70">
        <v>167030.85999999999</v>
      </c>
      <c r="E14518" s="71">
        <v>44658</v>
      </c>
      <c r="F14518" t="s">
        <v>16158</v>
      </c>
      <c r="G14518" t="s">
        <v>2142</v>
      </c>
      <c r="H14518" t="s">
        <v>16157</v>
      </c>
      <c r="I14518" t="s">
        <v>6099</v>
      </c>
      <c r="J14518" s="40">
        <v>-8815.94</v>
      </c>
      <c r="K14518" s="40">
        <v>0</v>
      </c>
    </row>
    <row r="14519" spans="1:11" x14ac:dyDescent="0.35">
      <c r="A14519">
        <v>35002</v>
      </c>
      <c r="B14519" t="s">
        <v>53</v>
      </c>
      <c r="C14519" s="70">
        <v>522578.39</v>
      </c>
      <c r="D14519" s="70">
        <v>167030.85999999999</v>
      </c>
      <c r="E14519" s="71">
        <v>44658</v>
      </c>
      <c r="F14519" t="s">
        <v>16158</v>
      </c>
      <c r="G14519" t="s">
        <v>2142</v>
      </c>
      <c r="H14519" t="s">
        <v>16157</v>
      </c>
      <c r="I14519" t="s">
        <v>6099</v>
      </c>
      <c r="J14519" s="40">
        <v>-700.42</v>
      </c>
      <c r="K14519" s="40">
        <v>0</v>
      </c>
    </row>
    <row r="14520" spans="1:11" x14ac:dyDescent="0.35">
      <c r="A14520">
        <v>35002</v>
      </c>
      <c r="B14520" t="s">
        <v>53</v>
      </c>
      <c r="C14520" s="70">
        <v>522578.39</v>
      </c>
      <c r="D14520" s="70">
        <v>167030.85999999999</v>
      </c>
      <c r="E14520" s="71">
        <v>44665</v>
      </c>
      <c r="F14520" t="s">
        <v>13946</v>
      </c>
      <c r="G14520" t="s">
        <v>2142</v>
      </c>
      <c r="H14520" t="s">
        <v>2100</v>
      </c>
      <c r="I14520" t="s">
        <v>2099</v>
      </c>
      <c r="J14520" s="40">
        <v>35547.660000000003</v>
      </c>
      <c r="K14520" s="40">
        <v>0</v>
      </c>
    </row>
    <row r="14521" spans="1:11" x14ac:dyDescent="0.35">
      <c r="A14521">
        <v>35002</v>
      </c>
      <c r="B14521" t="s">
        <v>53</v>
      </c>
      <c r="C14521" s="70">
        <v>522578.39</v>
      </c>
      <c r="D14521" s="70">
        <v>167030.85999999999</v>
      </c>
      <c r="E14521" s="71">
        <v>44665</v>
      </c>
      <c r="F14521" t="s">
        <v>13946</v>
      </c>
      <c r="G14521" t="s">
        <v>2142</v>
      </c>
      <c r="H14521" t="s">
        <v>2100</v>
      </c>
      <c r="I14521" t="s">
        <v>2099</v>
      </c>
      <c r="J14521" s="40">
        <v>35547.660000000003</v>
      </c>
      <c r="K14521" s="40">
        <v>0</v>
      </c>
    </row>
    <row r="14522" spans="1:11" x14ac:dyDescent="0.35">
      <c r="A14522">
        <v>35002</v>
      </c>
      <c r="B14522" t="s">
        <v>53</v>
      </c>
      <c r="C14522" s="70">
        <v>522578.39</v>
      </c>
      <c r="D14522" s="70">
        <v>167030.85999999999</v>
      </c>
      <c r="E14522" s="71">
        <v>44665</v>
      </c>
      <c r="F14522" t="s">
        <v>13946</v>
      </c>
      <c r="G14522" t="s">
        <v>2142</v>
      </c>
      <c r="H14522" t="s">
        <v>2100</v>
      </c>
      <c r="I14522" t="s">
        <v>2099</v>
      </c>
      <c r="J14522" s="40">
        <v>16361.65</v>
      </c>
      <c r="K14522" s="40">
        <v>0</v>
      </c>
    </row>
    <row r="14523" spans="1:11" x14ac:dyDescent="0.35">
      <c r="A14523">
        <v>35002</v>
      </c>
      <c r="B14523" t="s">
        <v>53</v>
      </c>
      <c r="C14523" s="70">
        <v>522578.39</v>
      </c>
      <c r="D14523" s="70">
        <v>167030.85999999999</v>
      </c>
      <c r="E14523" s="71">
        <v>44668</v>
      </c>
      <c r="F14523" t="s">
        <v>16156</v>
      </c>
      <c r="G14523" t="s">
        <v>2142</v>
      </c>
      <c r="H14523" t="s">
        <v>14242</v>
      </c>
      <c r="I14523" t="s">
        <v>14241</v>
      </c>
      <c r="J14523" s="40">
        <v>1500.11</v>
      </c>
      <c r="K14523" s="40">
        <v>0</v>
      </c>
    </row>
    <row r="14524" spans="1:11" x14ac:dyDescent="0.35">
      <c r="A14524">
        <v>35002</v>
      </c>
      <c r="B14524" t="s">
        <v>53</v>
      </c>
      <c r="C14524" s="70">
        <v>522578.39</v>
      </c>
      <c r="D14524" s="70">
        <v>167030.85999999999</v>
      </c>
      <c r="E14524" s="71">
        <v>44668</v>
      </c>
      <c r="F14524" t="s">
        <v>16156</v>
      </c>
      <c r="G14524" t="s">
        <v>2142</v>
      </c>
      <c r="H14524" t="s">
        <v>14242</v>
      </c>
      <c r="I14524" t="s">
        <v>14241</v>
      </c>
      <c r="J14524" s="40">
        <v>1500.12</v>
      </c>
      <c r="K14524" s="40">
        <v>0</v>
      </c>
    </row>
    <row r="14525" spans="1:11" x14ac:dyDescent="0.35">
      <c r="A14525">
        <v>35002</v>
      </c>
      <c r="B14525" t="s">
        <v>53</v>
      </c>
      <c r="C14525" s="70">
        <v>522578.39</v>
      </c>
      <c r="D14525" s="70">
        <v>167030.85999999999</v>
      </c>
      <c r="E14525" s="71">
        <v>44668</v>
      </c>
      <c r="F14525" t="s">
        <v>16155</v>
      </c>
      <c r="G14525" t="s">
        <v>2142</v>
      </c>
      <c r="H14525" t="s">
        <v>14245</v>
      </c>
      <c r="I14525" t="s">
        <v>14244</v>
      </c>
      <c r="J14525" s="40">
        <v>550.96</v>
      </c>
      <c r="K14525" s="40">
        <v>0</v>
      </c>
    </row>
    <row r="14526" spans="1:11" x14ac:dyDescent="0.35">
      <c r="A14526">
        <v>35002</v>
      </c>
      <c r="B14526" t="s">
        <v>53</v>
      </c>
      <c r="C14526" s="70">
        <v>522578.39</v>
      </c>
      <c r="D14526" s="70">
        <v>167030.85999999999</v>
      </c>
      <c r="E14526" s="71">
        <v>44668</v>
      </c>
      <c r="F14526" t="s">
        <v>16155</v>
      </c>
      <c r="G14526" t="s">
        <v>2142</v>
      </c>
      <c r="H14526" t="s">
        <v>14245</v>
      </c>
      <c r="I14526" t="s">
        <v>14244</v>
      </c>
      <c r="J14526" s="40">
        <v>550.96</v>
      </c>
      <c r="K14526" s="40">
        <v>0</v>
      </c>
    </row>
    <row r="14527" spans="1:11" x14ac:dyDescent="0.35">
      <c r="A14527">
        <v>35002</v>
      </c>
      <c r="B14527" t="s">
        <v>53</v>
      </c>
      <c r="C14527" s="70">
        <v>522578.39</v>
      </c>
      <c r="D14527" s="70">
        <v>167030.85999999999</v>
      </c>
      <c r="E14527" s="71">
        <v>44670</v>
      </c>
      <c r="F14527" t="s">
        <v>16154</v>
      </c>
      <c r="G14527" t="s">
        <v>2142</v>
      </c>
      <c r="H14527" t="s">
        <v>10024</v>
      </c>
      <c r="I14527" t="s">
        <v>10023</v>
      </c>
      <c r="J14527" s="40">
        <v>276.88</v>
      </c>
      <c r="K14527" s="40">
        <v>0</v>
      </c>
    </row>
    <row r="14528" spans="1:11" x14ac:dyDescent="0.35">
      <c r="A14528">
        <v>35002</v>
      </c>
      <c r="B14528" t="s">
        <v>53</v>
      </c>
      <c r="C14528" s="70">
        <v>522578.39</v>
      </c>
      <c r="D14528" s="70">
        <v>167030.85999999999</v>
      </c>
      <c r="E14528" s="71">
        <v>44670</v>
      </c>
      <c r="F14528" t="s">
        <v>16154</v>
      </c>
      <c r="G14528" t="s">
        <v>2142</v>
      </c>
      <c r="H14528" t="s">
        <v>10024</v>
      </c>
      <c r="I14528" t="s">
        <v>10023</v>
      </c>
      <c r="J14528" s="40">
        <v>495.4</v>
      </c>
      <c r="K14528" s="40">
        <v>0</v>
      </c>
    </row>
    <row r="14529" spans="1:11" x14ac:dyDescent="0.35">
      <c r="A14529">
        <v>35002</v>
      </c>
      <c r="B14529" t="s">
        <v>53</v>
      </c>
      <c r="C14529" s="70">
        <v>522578.39</v>
      </c>
      <c r="D14529" s="70">
        <v>167030.85999999999</v>
      </c>
      <c r="E14529" s="71">
        <v>44670</v>
      </c>
      <c r="F14529" t="s">
        <v>16154</v>
      </c>
      <c r="G14529" t="s">
        <v>2142</v>
      </c>
      <c r="H14529" t="s">
        <v>10024</v>
      </c>
      <c r="I14529" t="s">
        <v>10023</v>
      </c>
      <c r="J14529" s="40">
        <v>495.4</v>
      </c>
      <c r="K14529" s="40">
        <v>0</v>
      </c>
    </row>
    <row r="14530" spans="1:11" x14ac:dyDescent="0.35">
      <c r="A14530">
        <v>35002</v>
      </c>
      <c r="B14530" t="s">
        <v>53</v>
      </c>
      <c r="C14530" s="70">
        <v>522578.39</v>
      </c>
      <c r="D14530" s="70">
        <v>167030.85999999999</v>
      </c>
      <c r="E14530" s="71">
        <v>44670</v>
      </c>
      <c r="F14530" t="s">
        <v>16154</v>
      </c>
      <c r="G14530" t="s">
        <v>2142</v>
      </c>
      <c r="H14530" t="s">
        <v>10024</v>
      </c>
      <c r="I14530" t="s">
        <v>10023</v>
      </c>
      <c r="J14530" s="40">
        <v>495.4</v>
      </c>
      <c r="K14530" s="40">
        <v>0</v>
      </c>
    </row>
    <row r="14531" spans="1:11" x14ac:dyDescent="0.35">
      <c r="A14531">
        <v>35002</v>
      </c>
      <c r="B14531" t="s">
        <v>53</v>
      </c>
      <c r="C14531" s="70">
        <v>522578.39</v>
      </c>
      <c r="D14531" s="70">
        <v>167030.85999999999</v>
      </c>
      <c r="E14531" s="71">
        <v>44670</v>
      </c>
      <c r="F14531" t="s">
        <v>16154</v>
      </c>
      <c r="G14531" t="s">
        <v>2142</v>
      </c>
      <c r="H14531" t="s">
        <v>10024</v>
      </c>
      <c r="I14531" t="s">
        <v>10023</v>
      </c>
      <c r="J14531" s="40">
        <v>495.4</v>
      </c>
      <c r="K14531" s="40">
        <v>0</v>
      </c>
    </row>
    <row r="14532" spans="1:11" x14ac:dyDescent="0.35">
      <c r="A14532">
        <v>35002</v>
      </c>
      <c r="B14532" t="s">
        <v>53</v>
      </c>
      <c r="C14532" s="70">
        <v>522578.39</v>
      </c>
      <c r="D14532" s="70">
        <v>167030.85999999999</v>
      </c>
      <c r="E14532" s="71">
        <v>44670</v>
      </c>
      <c r="F14532" t="s">
        <v>16154</v>
      </c>
      <c r="G14532" t="s">
        <v>2142</v>
      </c>
      <c r="H14532" t="s">
        <v>10024</v>
      </c>
      <c r="I14532" t="s">
        <v>10023</v>
      </c>
      <c r="J14532" s="40">
        <v>495.4</v>
      </c>
      <c r="K14532" s="40">
        <v>0</v>
      </c>
    </row>
    <row r="14533" spans="1:11" x14ac:dyDescent="0.35">
      <c r="A14533">
        <v>35002</v>
      </c>
      <c r="B14533" t="s">
        <v>53</v>
      </c>
      <c r="C14533" s="70">
        <v>522578.39</v>
      </c>
      <c r="D14533" s="70">
        <v>167030.85999999999</v>
      </c>
      <c r="E14533" s="71">
        <v>44670</v>
      </c>
      <c r="F14533" t="s">
        <v>16154</v>
      </c>
      <c r="G14533" t="s">
        <v>2142</v>
      </c>
      <c r="H14533" t="s">
        <v>10024</v>
      </c>
      <c r="I14533" t="s">
        <v>10023</v>
      </c>
      <c r="J14533" s="40">
        <v>495.4</v>
      </c>
      <c r="K14533" s="40">
        <v>0</v>
      </c>
    </row>
    <row r="14534" spans="1:11" x14ac:dyDescent="0.35">
      <c r="A14534">
        <v>35002</v>
      </c>
      <c r="B14534" t="s">
        <v>53</v>
      </c>
      <c r="C14534" s="70">
        <v>522578.39</v>
      </c>
      <c r="D14534" s="70">
        <v>167030.85999999999</v>
      </c>
      <c r="E14534" s="71">
        <v>44670</v>
      </c>
      <c r="F14534" t="s">
        <v>16154</v>
      </c>
      <c r="G14534" t="s">
        <v>2142</v>
      </c>
      <c r="H14534" t="s">
        <v>10024</v>
      </c>
      <c r="I14534" t="s">
        <v>10023</v>
      </c>
      <c r="J14534" s="40">
        <v>495.4</v>
      </c>
      <c r="K14534" s="40">
        <v>0</v>
      </c>
    </row>
    <row r="14535" spans="1:11" x14ac:dyDescent="0.35">
      <c r="A14535">
        <v>35002</v>
      </c>
      <c r="B14535" t="s">
        <v>53</v>
      </c>
      <c r="C14535" s="70">
        <v>522578.39</v>
      </c>
      <c r="D14535" s="70">
        <v>167030.85999999999</v>
      </c>
      <c r="E14535" s="71">
        <v>44670</v>
      </c>
      <c r="F14535" t="s">
        <v>16154</v>
      </c>
      <c r="G14535" t="s">
        <v>2142</v>
      </c>
      <c r="H14535" t="s">
        <v>10024</v>
      </c>
      <c r="I14535" t="s">
        <v>10023</v>
      </c>
      <c r="J14535" s="40">
        <v>495.4</v>
      </c>
      <c r="K14535" s="40">
        <v>0</v>
      </c>
    </row>
    <row r="14536" spans="1:11" x14ac:dyDescent="0.35">
      <c r="A14536">
        <v>35002</v>
      </c>
      <c r="B14536" t="s">
        <v>53</v>
      </c>
      <c r="C14536" s="70">
        <v>522578.39</v>
      </c>
      <c r="D14536" s="70">
        <v>167030.85999999999</v>
      </c>
      <c r="E14536" s="71">
        <v>44670</v>
      </c>
      <c r="F14536" t="s">
        <v>16154</v>
      </c>
      <c r="G14536" t="s">
        <v>2142</v>
      </c>
      <c r="H14536" t="s">
        <v>10024</v>
      </c>
      <c r="I14536" t="s">
        <v>10023</v>
      </c>
      <c r="J14536" s="40">
        <v>495.4</v>
      </c>
      <c r="K14536" s="40">
        <v>0</v>
      </c>
    </row>
    <row r="14537" spans="1:11" x14ac:dyDescent="0.35">
      <c r="A14537">
        <v>35002</v>
      </c>
      <c r="B14537" t="s">
        <v>53</v>
      </c>
      <c r="C14537" s="70">
        <v>522578.39</v>
      </c>
      <c r="D14537" s="70">
        <v>167030.85999999999</v>
      </c>
      <c r="E14537" s="71">
        <v>44670</v>
      </c>
      <c r="F14537" t="s">
        <v>16154</v>
      </c>
      <c r="G14537" t="s">
        <v>2142</v>
      </c>
      <c r="H14537" t="s">
        <v>10024</v>
      </c>
      <c r="I14537" t="s">
        <v>10023</v>
      </c>
      <c r="J14537" s="40">
        <v>495.4</v>
      </c>
      <c r="K14537" s="40">
        <v>0</v>
      </c>
    </row>
    <row r="14538" spans="1:11" x14ac:dyDescent="0.35">
      <c r="A14538">
        <v>35002</v>
      </c>
      <c r="B14538" t="s">
        <v>53</v>
      </c>
      <c r="C14538" s="70">
        <v>522578.39</v>
      </c>
      <c r="D14538" s="70">
        <v>167030.85999999999</v>
      </c>
      <c r="E14538" s="71">
        <v>44670</v>
      </c>
      <c r="F14538" t="s">
        <v>16154</v>
      </c>
      <c r="G14538" t="s">
        <v>2142</v>
      </c>
      <c r="H14538" t="s">
        <v>10024</v>
      </c>
      <c r="I14538" t="s">
        <v>10023</v>
      </c>
      <c r="J14538" s="40">
        <v>48.81</v>
      </c>
      <c r="K14538" s="40">
        <v>0</v>
      </c>
    </row>
    <row r="14539" spans="1:11" x14ac:dyDescent="0.35">
      <c r="A14539">
        <v>35002</v>
      </c>
      <c r="B14539" t="s">
        <v>53</v>
      </c>
      <c r="C14539" s="70">
        <v>522578.39</v>
      </c>
      <c r="D14539" s="70">
        <v>167030.85999999999</v>
      </c>
      <c r="E14539" s="71">
        <v>44672</v>
      </c>
      <c r="F14539" t="s">
        <v>16153</v>
      </c>
      <c r="G14539" t="s">
        <v>2142</v>
      </c>
      <c r="H14539" t="s">
        <v>9563</v>
      </c>
      <c r="I14539" t="s">
        <v>9562</v>
      </c>
      <c r="J14539" s="40">
        <v>263.86</v>
      </c>
      <c r="K14539" s="40">
        <v>0</v>
      </c>
    </row>
    <row r="14540" spans="1:11" x14ac:dyDescent="0.35">
      <c r="A14540">
        <v>35002</v>
      </c>
      <c r="B14540" t="s">
        <v>53</v>
      </c>
      <c r="C14540" s="70">
        <v>522578.39</v>
      </c>
      <c r="D14540" s="70">
        <v>167030.85999999999</v>
      </c>
      <c r="E14540" s="71">
        <v>44672</v>
      </c>
      <c r="F14540" t="s">
        <v>16153</v>
      </c>
      <c r="G14540" t="s">
        <v>2142</v>
      </c>
      <c r="H14540" t="s">
        <v>9563</v>
      </c>
      <c r="I14540" t="s">
        <v>9562</v>
      </c>
      <c r="J14540" s="40">
        <v>729.6</v>
      </c>
      <c r="K14540" s="40">
        <v>0</v>
      </c>
    </row>
    <row r="14541" spans="1:11" x14ac:dyDescent="0.35">
      <c r="A14541">
        <v>35002</v>
      </c>
      <c r="B14541" t="s">
        <v>53</v>
      </c>
      <c r="C14541" s="70">
        <v>522578.39</v>
      </c>
      <c r="D14541" s="70">
        <v>167030.85999999999</v>
      </c>
      <c r="E14541" s="71">
        <v>44672</v>
      </c>
      <c r="F14541" t="s">
        <v>16153</v>
      </c>
      <c r="G14541" t="s">
        <v>2142</v>
      </c>
      <c r="H14541" t="s">
        <v>9563</v>
      </c>
      <c r="I14541" t="s">
        <v>9562</v>
      </c>
      <c r="J14541" s="40">
        <v>729.6</v>
      </c>
      <c r="K14541" s="40">
        <v>0</v>
      </c>
    </row>
    <row r="14542" spans="1:11" x14ac:dyDescent="0.35">
      <c r="A14542">
        <v>35002</v>
      </c>
      <c r="B14542" t="s">
        <v>53</v>
      </c>
      <c r="C14542" s="70">
        <v>522578.39</v>
      </c>
      <c r="D14542" s="70">
        <v>167030.85999999999</v>
      </c>
      <c r="E14542" s="71">
        <v>44672</v>
      </c>
      <c r="F14542" t="s">
        <v>16153</v>
      </c>
      <c r="G14542" t="s">
        <v>2142</v>
      </c>
      <c r="H14542" t="s">
        <v>9563</v>
      </c>
      <c r="I14542" t="s">
        <v>9562</v>
      </c>
      <c r="J14542" s="40">
        <v>729.6</v>
      </c>
      <c r="K14542" s="40">
        <v>0</v>
      </c>
    </row>
    <row r="14543" spans="1:11" x14ac:dyDescent="0.35">
      <c r="A14543">
        <v>35002</v>
      </c>
      <c r="B14543" t="s">
        <v>53</v>
      </c>
      <c r="C14543" s="70">
        <v>522578.39</v>
      </c>
      <c r="D14543" s="70">
        <v>167030.85999999999</v>
      </c>
      <c r="E14543" s="71">
        <v>44672</v>
      </c>
      <c r="F14543" t="s">
        <v>16153</v>
      </c>
      <c r="G14543" t="s">
        <v>2142</v>
      </c>
      <c r="H14543" t="s">
        <v>9563</v>
      </c>
      <c r="I14543" t="s">
        <v>9562</v>
      </c>
      <c r="J14543" s="40">
        <v>239.88</v>
      </c>
      <c r="K14543" s="40">
        <v>0</v>
      </c>
    </row>
    <row r="14544" spans="1:11" x14ac:dyDescent="0.35">
      <c r="A14544">
        <v>35002</v>
      </c>
      <c r="B14544" t="s">
        <v>53</v>
      </c>
      <c r="C14544" s="70">
        <v>522578.39</v>
      </c>
      <c r="D14544" s="70">
        <v>167030.85999999999</v>
      </c>
      <c r="E14544" s="71">
        <v>44678</v>
      </c>
      <c r="F14544" t="s">
        <v>16152</v>
      </c>
      <c r="G14544" t="s">
        <v>2142</v>
      </c>
      <c r="H14544" t="s">
        <v>9653</v>
      </c>
      <c r="I14544" t="s">
        <v>9652</v>
      </c>
      <c r="J14544" s="40">
        <v>48.79</v>
      </c>
      <c r="K14544" s="40">
        <v>0</v>
      </c>
    </row>
    <row r="14545" spans="1:11" x14ac:dyDescent="0.35">
      <c r="A14545">
        <v>35002</v>
      </c>
      <c r="B14545" t="s">
        <v>53</v>
      </c>
      <c r="C14545" s="70">
        <v>522578.39</v>
      </c>
      <c r="D14545" s="70">
        <v>167030.85999999999</v>
      </c>
      <c r="E14545" s="71">
        <v>44678</v>
      </c>
      <c r="F14545" t="s">
        <v>16152</v>
      </c>
      <c r="G14545" t="s">
        <v>2142</v>
      </c>
      <c r="H14545" t="s">
        <v>9653</v>
      </c>
      <c r="I14545" t="s">
        <v>9652</v>
      </c>
      <c r="J14545" s="40">
        <v>494.63</v>
      </c>
      <c r="K14545" s="40">
        <v>0</v>
      </c>
    </row>
    <row r="14546" spans="1:11" x14ac:dyDescent="0.35">
      <c r="A14546">
        <v>35002</v>
      </c>
      <c r="B14546" t="s">
        <v>53</v>
      </c>
      <c r="C14546" s="70">
        <v>522578.39</v>
      </c>
      <c r="D14546" s="70">
        <v>167030.85999999999</v>
      </c>
      <c r="E14546" s="71">
        <v>44678</v>
      </c>
      <c r="F14546" t="s">
        <v>16152</v>
      </c>
      <c r="G14546" t="s">
        <v>2142</v>
      </c>
      <c r="H14546" t="s">
        <v>9653</v>
      </c>
      <c r="I14546" t="s">
        <v>9652</v>
      </c>
      <c r="J14546" s="40">
        <v>471.58</v>
      </c>
      <c r="K14546" s="40">
        <v>0</v>
      </c>
    </row>
    <row r="14547" spans="1:11" x14ac:dyDescent="0.35">
      <c r="A14547">
        <v>35002</v>
      </c>
      <c r="B14547" t="s">
        <v>53</v>
      </c>
      <c r="C14547" s="70">
        <v>522578.39</v>
      </c>
      <c r="D14547" s="70">
        <v>167030.85999999999</v>
      </c>
      <c r="E14547" s="71">
        <v>44681</v>
      </c>
      <c r="F14547" t="s">
        <v>14289</v>
      </c>
      <c r="G14547" t="s">
        <v>2169</v>
      </c>
      <c r="H14547" t="s">
        <v>14248</v>
      </c>
      <c r="I14547" t="s">
        <v>14247</v>
      </c>
      <c r="J14547" s="40">
        <v>0</v>
      </c>
      <c r="K14547" s="40">
        <v>3961.28</v>
      </c>
    </row>
    <row r="14548" spans="1:11" x14ac:dyDescent="0.35">
      <c r="A14548">
        <v>35002</v>
      </c>
      <c r="B14548" t="s">
        <v>53</v>
      </c>
      <c r="C14548" s="70">
        <v>522578.39</v>
      </c>
      <c r="D14548" s="70">
        <v>167030.85999999999</v>
      </c>
      <c r="E14548" s="71">
        <v>44681</v>
      </c>
      <c r="F14548" t="s">
        <v>14288</v>
      </c>
      <c r="G14548" t="s">
        <v>2169</v>
      </c>
      <c r="H14548" t="s">
        <v>14287</v>
      </c>
      <c r="I14548" t="s">
        <v>14286</v>
      </c>
      <c r="J14548" s="40">
        <v>0</v>
      </c>
      <c r="K14548" s="40">
        <v>553.55999999999995</v>
      </c>
    </row>
    <row r="14549" spans="1:11" x14ac:dyDescent="0.35">
      <c r="A14549">
        <v>35002</v>
      </c>
      <c r="B14549" t="s">
        <v>53</v>
      </c>
      <c r="C14549" s="70">
        <v>522578.39</v>
      </c>
      <c r="D14549" s="70">
        <v>167030.85999999999</v>
      </c>
      <c r="E14549" s="71">
        <v>44681</v>
      </c>
      <c r="F14549" t="s">
        <v>14285</v>
      </c>
      <c r="G14549" t="s">
        <v>2169</v>
      </c>
      <c r="H14549" t="s">
        <v>14284</v>
      </c>
      <c r="I14549" t="s">
        <v>14283</v>
      </c>
      <c r="J14549" s="40">
        <v>0</v>
      </c>
      <c r="K14549" s="40">
        <v>1492.21</v>
      </c>
    </row>
    <row r="14550" spans="1:11" x14ac:dyDescent="0.35">
      <c r="A14550">
        <v>35002</v>
      </c>
      <c r="B14550" t="s">
        <v>53</v>
      </c>
      <c r="C14550" s="70">
        <v>522578.39</v>
      </c>
      <c r="D14550" s="70">
        <v>167030.85999999999</v>
      </c>
      <c r="E14550" s="71">
        <v>44681</v>
      </c>
      <c r="F14550" t="s">
        <v>14282</v>
      </c>
      <c r="G14550" t="s">
        <v>2169</v>
      </c>
      <c r="H14550" t="s">
        <v>14281</v>
      </c>
      <c r="I14550" t="s">
        <v>14280</v>
      </c>
      <c r="J14550" s="40">
        <v>0</v>
      </c>
      <c r="K14550" s="40">
        <v>1497.19</v>
      </c>
    </row>
    <row r="14551" spans="1:11" x14ac:dyDescent="0.35">
      <c r="A14551">
        <v>35002</v>
      </c>
      <c r="B14551" t="s">
        <v>53</v>
      </c>
      <c r="C14551" s="70">
        <v>522578.39</v>
      </c>
      <c r="D14551" s="70">
        <v>167030.85999999999</v>
      </c>
      <c r="E14551" s="71">
        <v>44681</v>
      </c>
      <c r="F14551" t="s">
        <v>13945</v>
      </c>
      <c r="G14551" t="s">
        <v>2169</v>
      </c>
      <c r="H14551" t="s">
        <v>13944</v>
      </c>
      <c r="I14551" t="s">
        <v>13943</v>
      </c>
      <c r="J14551" s="40">
        <v>0</v>
      </c>
      <c r="K14551" s="40">
        <v>15328.55</v>
      </c>
    </row>
    <row r="14552" spans="1:11" x14ac:dyDescent="0.35">
      <c r="A14552">
        <v>35002</v>
      </c>
      <c r="B14552" t="s">
        <v>53</v>
      </c>
      <c r="C14552" s="70">
        <v>522578.39</v>
      </c>
      <c r="D14552" s="70">
        <v>167030.85999999999</v>
      </c>
      <c r="E14552" s="71">
        <v>44681</v>
      </c>
      <c r="F14552" t="s">
        <v>10575</v>
      </c>
      <c r="G14552" t="s">
        <v>2169</v>
      </c>
      <c r="H14552" t="s">
        <v>6700</v>
      </c>
      <c r="I14552" t="s">
        <v>6699</v>
      </c>
      <c r="J14552" s="40">
        <v>0</v>
      </c>
      <c r="K14552" s="40">
        <v>500</v>
      </c>
    </row>
    <row r="14553" spans="1:11" x14ac:dyDescent="0.35">
      <c r="A14553">
        <v>35002</v>
      </c>
      <c r="B14553" t="s">
        <v>53</v>
      </c>
      <c r="C14553" s="70">
        <v>522578.39</v>
      </c>
      <c r="D14553" s="70">
        <v>167030.85999999999</v>
      </c>
      <c r="E14553" s="71">
        <v>44681</v>
      </c>
      <c r="F14553" t="s">
        <v>10574</v>
      </c>
      <c r="G14553" t="s">
        <v>2169</v>
      </c>
      <c r="H14553" t="s">
        <v>10018</v>
      </c>
      <c r="I14553" t="s">
        <v>10017</v>
      </c>
      <c r="J14553" s="40">
        <v>0</v>
      </c>
      <c r="K14553" s="40">
        <v>434.7</v>
      </c>
    </row>
    <row r="14554" spans="1:11" x14ac:dyDescent="0.35">
      <c r="A14554">
        <v>35002</v>
      </c>
      <c r="B14554" t="s">
        <v>53</v>
      </c>
      <c r="C14554" s="70">
        <v>522578.39</v>
      </c>
      <c r="D14554" s="70">
        <v>167030.85999999999</v>
      </c>
      <c r="E14554" s="71">
        <v>44681</v>
      </c>
      <c r="F14554" t="s">
        <v>10573</v>
      </c>
      <c r="G14554" t="s">
        <v>2169</v>
      </c>
      <c r="H14554" t="s">
        <v>10086</v>
      </c>
      <c r="I14554" t="s">
        <v>10085</v>
      </c>
      <c r="J14554" s="40">
        <v>0</v>
      </c>
      <c r="K14554" s="40">
        <v>100</v>
      </c>
    </row>
    <row r="14555" spans="1:11" x14ac:dyDescent="0.35">
      <c r="A14555">
        <v>35002</v>
      </c>
      <c r="B14555" t="s">
        <v>53</v>
      </c>
      <c r="C14555" s="70">
        <v>522578.39</v>
      </c>
      <c r="D14555" s="70">
        <v>167030.85999999999</v>
      </c>
      <c r="E14555" s="71">
        <v>44681</v>
      </c>
      <c r="F14555" t="s">
        <v>10572</v>
      </c>
      <c r="G14555" t="s">
        <v>2169</v>
      </c>
      <c r="H14555" t="s">
        <v>10015</v>
      </c>
      <c r="I14555" t="s">
        <v>10014</v>
      </c>
      <c r="J14555" s="40">
        <v>0</v>
      </c>
      <c r="K14555" s="40">
        <v>2998.69</v>
      </c>
    </row>
    <row r="14556" spans="1:11" x14ac:dyDescent="0.35">
      <c r="A14556">
        <v>35002</v>
      </c>
      <c r="B14556" t="s">
        <v>53</v>
      </c>
      <c r="C14556" s="70">
        <v>522578.39</v>
      </c>
      <c r="D14556" s="70">
        <v>167030.85999999999</v>
      </c>
      <c r="E14556" s="71">
        <v>44681</v>
      </c>
      <c r="F14556" t="s">
        <v>10571</v>
      </c>
      <c r="G14556" t="s">
        <v>2169</v>
      </c>
      <c r="H14556" t="s">
        <v>10021</v>
      </c>
      <c r="I14556" t="s">
        <v>10020</v>
      </c>
      <c r="J14556" s="40">
        <v>0</v>
      </c>
      <c r="K14556" s="40">
        <v>410.51</v>
      </c>
    </row>
    <row r="14557" spans="1:11" x14ac:dyDescent="0.35">
      <c r="A14557">
        <v>35002</v>
      </c>
      <c r="B14557" t="s">
        <v>53</v>
      </c>
      <c r="C14557" s="70">
        <v>522578.39</v>
      </c>
      <c r="D14557" s="70">
        <v>167030.85999999999</v>
      </c>
      <c r="E14557" s="71">
        <v>44681</v>
      </c>
      <c r="F14557" t="s">
        <v>10570</v>
      </c>
      <c r="G14557" t="s">
        <v>2169</v>
      </c>
      <c r="H14557" t="s">
        <v>10024</v>
      </c>
      <c r="I14557" t="s">
        <v>10023</v>
      </c>
      <c r="J14557" s="40">
        <v>0</v>
      </c>
      <c r="K14557" s="40">
        <v>276.88</v>
      </c>
    </row>
    <row r="14558" spans="1:11" x14ac:dyDescent="0.35">
      <c r="A14558">
        <v>35002</v>
      </c>
      <c r="B14558" t="s">
        <v>53</v>
      </c>
      <c r="C14558" s="70">
        <v>522578.39</v>
      </c>
      <c r="D14558" s="70">
        <v>167030.85999999999</v>
      </c>
      <c r="E14558" s="71">
        <v>44681</v>
      </c>
      <c r="F14558" t="s">
        <v>11175</v>
      </c>
      <c r="G14558" t="s">
        <v>2169</v>
      </c>
      <c r="H14558" t="s">
        <v>11114</v>
      </c>
      <c r="I14558" t="s">
        <v>11113</v>
      </c>
      <c r="J14558" s="40">
        <v>0</v>
      </c>
      <c r="K14558" s="40">
        <v>668.75</v>
      </c>
    </row>
    <row r="14559" spans="1:11" x14ac:dyDescent="0.35">
      <c r="A14559">
        <v>35002</v>
      </c>
      <c r="B14559" t="s">
        <v>53</v>
      </c>
      <c r="C14559" s="70">
        <v>522578.39</v>
      </c>
      <c r="D14559" s="70">
        <v>167030.85999999999</v>
      </c>
      <c r="E14559" s="71">
        <v>44681</v>
      </c>
      <c r="F14559" t="s">
        <v>9731</v>
      </c>
      <c r="G14559" t="s">
        <v>2169</v>
      </c>
      <c r="H14559" t="s">
        <v>9650</v>
      </c>
      <c r="I14559" t="s">
        <v>9649</v>
      </c>
      <c r="J14559" s="40">
        <v>0</v>
      </c>
      <c r="K14559" s="40">
        <v>4173</v>
      </c>
    </row>
    <row r="14560" spans="1:11" x14ac:dyDescent="0.35">
      <c r="A14560">
        <v>35002</v>
      </c>
      <c r="B14560" t="s">
        <v>53</v>
      </c>
      <c r="C14560" s="70">
        <v>522578.39</v>
      </c>
      <c r="D14560" s="70">
        <v>167030.85999999999</v>
      </c>
      <c r="E14560" s="71">
        <v>44681</v>
      </c>
      <c r="F14560" t="s">
        <v>9730</v>
      </c>
      <c r="G14560" t="s">
        <v>2169</v>
      </c>
      <c r="H14560" t="s">
        <v>9570</v>
      </c>
      <c r="I14560" t="s">
        <v>9569</v>
      </c>
      <c r="J14560" s="40">
        <v>0</v>
      </c>
      <c r="K14560" s="40">
        <v>2054.7800000000002</v>
      </c>
    </row>
    <row r="14561" spans="1:11" x14ac:dyDescent="0.35">
      <c r="A14561">
        <v>35002</v>
      </c>
      <c r="B14561" t="s">
        <v>53</v>
      </c>
      <c r="C14561" s="70">
        <v>522578.39</v>
      </c>
      <c r="D14561" s="70">
        <v>167030.85999999999</v>
      </c>
      <c r="E14561" s="71">
        <v>44681</v>
      </c>
      <c r="F14561" t="s">
        <v>9729</v>
      </c>
      <c r="G14561" t="s">
        <v>2169</v>
      </c>
      <c r="H14561" t="s">
        <v>9566</v>
      </c>
      <c r="I14561" t="s">
        <v>9565</v>
      </c>
      <c r="J14561" s="40">
        <v>0</v>
      </c>
      <c r="K14561" s="40">
        <v>822.73</v>
      </c>
    </row>
    <row r="14562" spans="1:11" x14ac:dyDescent="0.35">
      <c r="A14562">
        <v>35002</v>
      </c>
      <c r="B14562" t="s">
        <v>53</v>
      </c>
      <c r="C14562" s="70">
        <v>522578.39</v>
      </c>
      <c r="D14562" s="70">
        <v>167030.85999999999</v>
      </c>
      <c r="E14562" s="71">
        <v>44681</v>
      </c>
      <c r="F14562" t="s">
        <v>9728</v>
      </c>
      <c r="G14562" t="s">
        <v>2169</v>
      </c>
      <c r="H14562" t="s">
        <v>9645</v>
      </c>
      <c r="I14562" t="s">
        <v>9644</v>
      </c>
      <c r="J14562" s="40">
        <v>0</v>
      </c>
      <c r="K14562" s="40">
        <v>351.6</v>
      </c>
    </row>
    <row r="14563" spans="1:11" x14ac:dyDescent="0.35">
      <c r="A14563">
        <v>35002</v>
      </c>
      <c r="B14563" t="s">
        <v>53</v>
      </c>
      <c r="C14563" s="70">
        <v>522578.39</v>
      </c>
      <c r="D14563" s="70">
        <v>167030.85999999999</v>
      </c>
      <c r="E14563" s="71">
        <v>44681</v>
      </c>
      <c r="F14563" t="s">
        <v>9727</v>
      </c>
      <c r="G14563" t="s">
        <v>2169</v>
      </c>
      <c r="H14563" t="s">
        <v>9563</v>
      </c>
      <c r="I14563" t="s">
        <v>9562</v>
      </c>
      <c r="J14563" s="40">
        <v>0</v>
      </c>
      <c r="K14563" s="40">
        <v>263.86</v>
      </c>
    </row>
    <row r="14564" spans="1:11" x14ac:dyDescent="0.35">
      <c r="A14564">
        <v>35002</v>
      </c>
      <c r="B14564" t="s">
        <v>53</v>
      </c>
      <c r="C14564" s="70">
        <v>522578.39</v>
      </c>
      <c r="D14564" s="70">
        <v>167030.85999999999</v>
      </c>
      <c r="E14564" s="71">
        <v>44681</v>
      </c>
      <c r="F14564" t="s">
        <v>9726</v>
      </c>
      <c r="G14564" t="s">
        <v>2169</v>
      </c>
      <c r="H14564" t="s">
        <v>9653</v>
      </c>
      <c r="I14564" t="s">
        <v>9652</v>
      </c>
      <c r="J14564" s="40">
        <v>0</v>
      </c>
      <c r="K14564" s="40">
        <v>48.79</v>
      </c>
    </row>
    <row r="14565" spans="1:11" x14ac:dyDescent="0.35">
      <c r="A14565">
        <v>35002</v>
      </c>
      <c r="B14565" t="s">
        <v>53</v>
      </c>
      <c r="C14565" s="70">
        <v>522578.39</v>
      </c>
      <c r="D14565" s="70">
        <v>167030.85999999999</v>
      </c>
      <c r="E14565" s="71">
        <v>44681</v>
      </c>
      <c r="F14565" t="s">
        <v>9725</v>
      </c>
      <c r="G14565" t="s">
        <v>2169</v>
      </c>
      <c r="H14565" t="s">
        <v>9657</v>
      </c>
      <c r="I14565" t="s">
        <v>9656</v>
      </c>
      <c r="J14565" s="40">
        <v>0</v>
      </c>
      <c r="K14565" s="40">
        <v>235.08</v>
      </c>
    </row>
    <row r="14566" spans="1:11" x14ac:dyDescent="0.35">
      <c r="A14566">
        <v>35002</v>
      </c>
      <c r="B14566" t="s">
        <v>53</v>
      </c>
      <c r="C14566" s="70">
        <v>522578.39</v>
      </c>
      <c r="D14566" s="70">
        <v>167030.85999999999</v>
      </c>
      <c r="E14566" s="71">
        <v>44681</v>
      </c>
      <c r="F14566" t="s">
        <v>9724</v>
      </c>
      <c r="G14566" t="s">
        <v>2169</v>
      </c>
      <c r="H14566" t="s">
        <v>9476</v>
      </c>
      <c r="I14566" t="s">
        <v>9475</v>
      </c>
      <c r="J14566" s="40">
        <v>0</v>
      </c>
      <c r="K14566" s="40">
        <v>2800</v>
      </c>
    </row>
    <row r="14567" spans="1:11" x14ac:dyDescent="0.35">
      <c r="A14567">
        <v>35002</v>
      </c>
      <c r="B14567" t="s">
        <v>53</v>
      </c>
      <c r="C14567" s="70">
        <v>522578.39</v>
      </c>
      <c r="D14567" s="70">
        <v>167030.85999999999</v>
      </c>
      <c r="E14567" s="71">
        <v>44681</v>
      </c>
      <c r="F14567" t="s">
        <v>14739</v>
      </c>
      <c r="G14567" t="s">
        <v>2169</v>
      </c>
      <c r="H14567" t="s">
        <v>14738</v>
      </c>
      <c r="I14567" t="s">
        <v>14737</v>
      </c>
      <c r="J14567" s="40">
        <v>0</v>
      </c>
      <c r="K14567" s="40">
        <v>49247.11</v>
      </c>
    </row>
    <row r="14568" spans="1:11" x14ac:dyDescent="0.35">
      <c r="A14568">
        <v>35002</v>
      </c>
      <c r="B14568" t="s">
        <v>53</v>
      </c>
      <c r="C14568" s="70">
        <v>522578.39</v>
      </c>
      <c r="D14568" s="70">
        <v>167030.85999999999</v>
      </c>
      <c r="E14568" s="71">
        <v>44681</v>
      </c>
      <c r="F14568" t="s">
        <v>9153</v>
      </c>
      <c r="G14568" t="s">
        <v>2169</v>
      </c>
      <c r="H14568" t="s">
        <v>8960</v>
      </c>
      <c r="I14568" t="s">
        <v>8959</v>
      </c>
      <c r="J14568" s="40">
        <v>0</v>
      </c>
      <c r="K14568" s="40">
        <v>315.94</v>
      </c>
    </row>
    <row r="14569" spans="1:11" x14ac:dyDescent="0.35">
      <c r="A14569">
        <v>35002</v>
      </c>
      <c r="B14569" t="s">
        <v>53</v>
      </c>
      <c r="C14569" s="70">
        <v>522578.39</v>
      </c>
      <c r="D14569" s="70">
        <v>167030.85999999999</v>
      </c>
      <c r="E14569" s="71">
        <v>44681</v>
      </c>
      <c r="F14569" t="s">
        <v>9152</v>
      </c>
      <c r="G14569" t="s">
        <v>2169</v>
      </c>
      <c r="H14569" t="s">
        <v>8963</v>
      </c>
      <c r="I14569" t="s">
        <v>8962</v>
      </c>
      <c r="J14569" s="40">
        <v>0</v>
      </c>
      <c r="K14569" s="40">
        <v>302.69</v>
      </c>
    </row>
    <row r="14570" spans="1:11" x14ac:dyDescent="0.35">
      <c r="A14570">
        <v>35002</v>
      </c>
      <c r="B14570" t="s">
        <v>53</v>
      </c>
      <c r="C14570" s="70">
        <v>522578.39</v>
      </c>
      <c r="D14570" s="70">
        <v>167030.85999999999</v>
      </c>
      <c r="E14570" s="71">
        <v>44681</v>
      </c>
      <c r="F14570" t="s">
        <v>8752</v>
      </c>
      <c r="G14570" t="s">
        <v>2169</v>
      </c>
      <c r="H14570" t="s">
        <v>8751</v>
      </c>
      <c r="I14570" t="s">
        <v>8750</v>
      </c>
      <c r="J14570" s="40">
        <v>0</v>
      </c>
      <c r="K14570" s="40">
        <v>4789.99</v>
      </c>
    </row>
    <row r="14571" spans="1:11" x14ac:dyDescent="0.35">
      <c r="A14571">
        <v>35002</v>
      </c>
      <c r="B14571" t="s">
        <v>53</v>
      </c>
      <c r="C14571" s="70">
        <v>522578.39</v>
      </c>
      <c r="D14571" s="70">
        <v>167030.85999999999</v>
      </c>
      <c r="E14571" s="71">
        <v>44681</v>
      </c>
      <c r="F14571" t="s">
        <v>3330</v>
      </c>
      <c r="G14571" t="s">
        <v>2169</v>
      </c>
      <c r="H14571" t="s">
        <v>3298</v>
      </c>
      <c r="I14571" t="s">
        <v>3297</v>
      </c>
      <c r="J14571" s="40">
        <v>0</v>
      </c>
      <c r="K14571" s="40">
        <v>383.56</v>
      </c>
    </row>
    <row r="14572" spans="1:11" x14ac:dyDescent="0.35">
      <c r="A14572">
        <v>35002</v>
      </c>
      <c r="B14572" t="s">
        <v>53</v>
      </c>
      <c r="C14572" s="70">
        <v>522578.39</v>
      </c>
      <c r="D14572" s="70">
        <v>167030.85999999999</v>
      </c>
      <c r="E14572" s="71">
        <v>44681</v>
      </c>
      <c r="F14572" t="s">
        <v>15109</v>
      </c>
      <c r="G14572" t="s">
        <v>2169</v>
      </c>
      <c r="H14572" t="s">
        <v>15052</v>
      </c>
      <c r="I14572" t="s">
        <v>15051</v>
      </c>
      <c r="J14572" s="40">
        <v>0</v>
      </c>
      <c r="K14572" s="40">
        <v>415.53</v>
      </c>
    </row>
    <row r="14573" spans="1:11" x14ac:dyDescent="0.35">
      <c r="A14573">
        <v>35002</v>
      </c>
      <c r="B14573" t="s">
        <v>53</v>
      </c>
      <c r="C14573" s="70">
        <v>522578.39</v>
      </c>
      <c r="D14573" s="70">
        <v>167030.85999999999</v>
      </c>
      <c r="E14573" s="71">
        <v>44681</v>
      </c>
      <c r="F14573" t="s">
        <v>15108</v>
      </c>
      <c r="G14573" t="s">
        <v>2169</v>
      </c>
      <c r="H14573" t="s">
        <v>15058</v>
      </c>
      <c r="I14573" t="s">
        <v>15057</v>
      </c>
      <c r="J14573" s="40">
        <v>0</v>
      </c>
      <c r="K14573" s="40">
        <v>729.41</v>
      </c>
    </row>
    <row r="14574" spans="1:11" x14ac:dyDescent="0.35">
      <c r="A14574">
        <v>35002</v>
      </c>
      <c r="B14574" t="s">
        <v>53</v>
      </c>
      <c r="C14574" s="70">
        <v>522578.39</v>
      </c>
      <c r="D14574" s="70">
        <v>167030.85999999999</v>
      </c>
      <c r="E14574" s="71">
        <v>44681</v>
      </c>
      <c r="F14574" t="s">
        <v>15107</v>
      </c>
      <c r="G14574" t="s">
        <v>2169</v>
      </c>
      <c r="H14574" t="s">
        <v>15105</v>
      </c>
      <c r="I14574" t="s">
        <v>6099</v>
      </c>
      <c r="J14574" s="40">
        <v>0</v>
      </c>
      <c r="K14574" s="40">
        <v>8815.94</v>
      </c>
    </row>
    <row r="14575" spans="1:11" x14ac:dyDescent="0.35">
      <c r="A14575">
        <v>35002</v>
      </c>
      <c r="B14575" t="s">
        <v>53</v>
      </c>
      <c r="C14575" s="70">
        <v>522578.39</v>
      </c>
      <c r="D14575" s="70">
        <v>167030.85999999999</v>
      </c>
      <c r="E14575" s="71">
        <v>44681</v>
      </c>
      <c r="F14575" t="s">
        <v>8235</v>
      </c>
      <c r="G14575" t="s">
        <v>2169</v>
      </c>
      <c r="H14575" t="s">
        <v>8226</v>
      </c>
      <c r="I14575" t="s">
        <v>8225</v>
      </c>
      <c r="J14575" s="40">
        <v>0</v>
      </c>
      <c r="K14575" s="40">
        <v>52.15</v>
      </c>
    </row>
    <row r="14576" spans="1:11" x14ac:dyDescent="0.35">
      <c r="A14576">
        <v>35002</v>
      </c>
      <c r="B14576" t="s">
        <v>53</v>
      </c>
      <c r="C14576" s="70">
        <v>522578.39</v>
      </c>
      <c r="D14576" s="70">
        <v>167030.85999999999</v>
      </c>
      <c r="E14576" s="71">
        <v>44681</v>
      </c>
      <c r="F14576" t="s">
        <v>2483</v>
      </c>
      <c r="G14576" t="s">
        <v>2169</v>
      </c>
      <c r="H14576" t="s">
        <v>2471</v>
      </c>
      <c r="I14576" t="s">
        <v>2470</v>
      </c>
      <c r="J14576" s="40">
        <v>0</v>
      </c>
      <c r="K14576" s="40">
        <v>833.33</v>
      </c>
    </row>
    <row r="14577" spans="1:11" x14ac:dyDescent="0.35">
      <c r="A14577">
        <v>35002</v>
      </c>
      <c r="B14577" t="s">
        <v>53</v>
      </c>
      <c r="C14577" s="70">
        <v>522578.39</v>
      </c>
      <c r="D14577" s="70">
        <v>167030.85999999999</v>
      </c>
      <c r="E14577" s="71">
        <v>44681</v>
      </c>
      <c r="F14577" t="s">
        <v>8263</v>
      </c>
      <c r="G14577" t="s">
        <v>2169</v>
      </c>
      <c r="H14577" t="s">
        <v>8240</v>
      </c>
      <c r="I14577" t="s">
        <v>8239</v>
      </c>
      <c r="J14577" s="40">
        <v>0</v>
      </c>
      <c r="K14577" s="40">
        <v>299.17</v>
      </c>
    </row>
    <row r="14578" spans="1:11" x14ac:dyDescent="0.35">
      <c r="A14578">
        <v>35002</v>
      </c>
      <c r="B14578" t="s">
        <v>53</v>
      </c>
      <c r="C14578" s="70">
        <v>522578.39</v>
      </c>
      <c r="D14578" s="70">
        <v>167030.85999999999</v>
      </c>
      <c r="E14578" s="71">
        <v>44681</v>
      </c>
      <c r="F14578" t="s">
        <v>15106</v>
      </c>
      <c r="G14578" t="s">
        <v>2169</v>
      </c>
      <c r="H14578" t="s">
        <v>15105</v>
      </c>
      <c r="I14578" t="s">
        <v>6099</v>
      </c>
      <c r="J14578" s="40">
        <v>8815.94</v>
      </c>
      <c r="K14578" s="40">
        <v>0</v>
      </c>
    </row>
    <row r="14579" spans="1:11" x14ac:dyDescent="0.35">
      <c r="A14579">
        <v>35002</v>
      </c>
      <c r="B14579" t="s">
        <v>53</v>
      </c>
      <c r="C14579" s="70">
        <v>522578.39</v>
      </c>
      <c r="D14579" s="70">
        <v>167030.85999999999</v>
      </c>
      <c r="E14579" s="71">
        <v>44681</v>
      </c>
      <c r="F14579" t="s">
        <v>15104</v>
      </c>
      <c r="G14579" t="s">
        <v>2169</v>
      </c>
      <c r="H14579" t="s">
        <v>6100</v>
      </c>
      <c r="I14579" t="s">
        <v>6099</v>
      </c>
      <c r="J14579" s="40">
        <v>0</v>
      </c>
      <c r="K14579" s="40">
        <v>2731.08</v>
      </c>
    </row>
    <row r="14580" spans="1:11" x14ac:dyDescent="0.35">
      <c r="A14580">
        <v>35002</v>
      </c>
      <c r="B14580" t="s">
        <v>53</v>
      </c>
      <c r="C14580" s="70">
        <v>522578.39</v>
      </c>
      <c r="D14580" s="70">
        <v>167030.85999999999</v>
      </c>
      <c r="E14580" s="71">
        <v>44681</v>
      </c>
      <c r="F14580" t="s">
        <v>10569</v>
      </c>
      <c r="G14580" t="s">
        <v>2169</v>
      </c>
      <c r="H14580" t="s">
        <v>10030</v>
      </c>
      <c r="I14580" t="s">
        <v>10029</v>
      </c>
      <c r="J14580" s="40">
        <v>0</v>
      </c>
      <c r="K14580" s="40">
        <v>1138.73</v>
      </c>
    </row>
    <row r="14581" spans="1:11" x14ac:dyDescent="0.35">
      <c r="A14581">
        <v>35002</v>
      </c>
      <c r="B14581" t="s">
        <v>53</v>
      </c>
      <c r="C14581" s="70">
        <v>522578.39</v>
      </c>
      <c r="D14581" s="70">
        <v>167030.85999999999</v>
      </c>
      <c r="E14581" s="71">
        <v>44681</v>
      </c>
      <c r="F14581" t="s">
        <v>8799</v>
      </c>
      <c r="G14581" t="s">
        <v>2169</v>
      </c>
      <c r="H14581" t="s">
        <v>8760</v>
      </c>
      <c r="I14581" t="s">
        <v>8759</v>
      </c>
      <c r="J14581" s="40">
        <v>0</v>
      </c>
      <c r="K14581" s="40">
        <v>42.74</v>
      </c>
    </row>
    <row r="14582" spans="1:11" x14ac:dyDescent="0.35">
      <c r="A14582">
        <v>35002</v>
      </c>
      <c r="B14582" t="s">
        <v>53</v>
      </c>
      <c r="C14582" s="70">
        <v>522578.39</v>
      </c>
      <c r="D14582" s="70">
        <v>167030.85999999999</v>
      </c>
      <c r="E14582" s="71">
        <v>44682</v>
      </c>
      <c r="F14582" t="s">
        <v>16151</v>
      </c>
      <c r="G14582" t="s">
        <v>2142</v>
      </c>
      <c r="H14582" t="s">
        <v>6100</v>
      </c>
      <c r="I14582" t="s">
        <v>6099</v>
      </c>
      <c r="J14582" s="40">
        <v>2514.09</v>
      </c>
      <c r="K14582" s="40">
        <v>0</v>
      </c>
    </row>
    <row r="14583" spans="1:11" x14ac:dyDescent="0.35">
      <c r="A14583">
        <v>35002</v>
      </c>
      <c r="B14583" t="s">
        <v>53</v>
      </c>
      <c r="C14583" s="70">
        <v>522578.39</v>
      </c>
      <c r="D14583" s="70">
        <v>167030.85999999999</v>
      </c>
      <c r="E14583" s="71">
        <v>44682</v>
      </c>
      <c r="F14583" t="s">
        <v>16151</v>
      </c>
      <c r="G14583" t="s">
        <v>2142</v>
      </c>
      <c r="H14583" t="s">
        <v>6100</v>
      </c>
      <c r="I14583" t="s">
        <v>6099</v>
      </c>
      <c r="J14583" s="40">
        <v>2731.08</v>
      </c>
      <c r="K14583" s="40">
        <v>0</v>
      </c>
    </row>
    <row r="14584" spans="1:11" x14ac:dyDescent="0.35">
      <c r="A14584">
        <v>35002</v>
      </c>
      <c r="B14584" t="s">
        <v>53</v>
      </c>
      <c r="C14584" s="70">
        <v>522578.39</v>
      </c>
      <c r="D14584" s="70">
        <v>167030.85999999999</v>
      </c>
      <c r="E14584" s="71">
        <v>44682</v>
      </c>
      <c r="F14584" t="s">
        <v>16151</v>
      </c>
      <c r="G14584" t="s">
        <v>2142</v>
      </c>
      <c r="H14584" t="s">
        <v>6100</v>
      </c>
      <c r="I14584" t="s">
        <v>6099</v>
      </c>
      <c r="J14584" s="40">
        <v>2731.08</v>
      </c>
      <c r="K14584" s="40">
        <v>0</v>
      </c>
    </row>
    <row r="14585" spans="1:11" x14ac:dyDescent="0.35">
      <c r="A14585">
        <v>35002</v>
      </c>
      <c r="B14585" t="s">
        <v>53</v>
      </c>
      <c r="C14585" s="70">
        <v>522578.39</v>
      </c>
      <c r="D14585" s="70">
        <v>167030.85999999999</v>
      </c>
      <c r="E14585" s="71">
        <v>44682</v>
      </c>
      <c r="F14585" t="s">
        <v>16151</v>
      </c>
      <c r="G14585" t="s">
        <v>2142</v>
      </c>
      <c r="H14585" t="s">
        <v>6100</v>
      </c>
      <c r="I14585" t="s">
        <v>6099</v>
      </c>
      <c r="J14585" s="40">
        <v>2731.08</v>
      </c>
      <c r="K14585" s="40">
        <v>0</v>
      </c>
    </row>
    <row r="14586" spans="1:11" x14ac:dyDescent="0.35">
      <c r="A14586">
        <v>35002</v>
      </c>
      <c r="B14586" t="s">
        <v>53</v>
      </c>
      <c r="C14586" s="70">
        <v>522578.39</v>
      </c>
      <c r="D14586" s="70">
        <v>167030.85999999999</v>
      </c>
      <c r="E14586" s="71">
        <v>44682</v>
      </c>
      <c r="F14586" t="s">
        <v>16151</v>
      </c>
      <c r="G14586" t="s">
        <v>2142</v>
      </c>
      <c r="H14586" t="s">
        <v>6100</v>
      </c>
      <c r="I14586" t="s">
        <v>6099</v>
      </c>
      <c r="J14586" s="40">
        <v>2731.08</v>
      </c>
      <c r="K14586" s="40">
        <v>0</v>
      </c>
    </row>
    <row r="14587" spans="1:11" x14ac:dyDescent="0.35">
      <c r="A14587">
        <v>35002</v>
      </c>
      <c r="B14587" t="s">
        <v>53</v>
      </c>
      <c r="C14587" s="70">
        <v>522578.39</v>
      </c>
      <c r="D14587" s="70">
        <v>167030.85999999999</v>
      </c>
      <c r="E14587" s="71">
        <v>44682</v>
      </c>
      <c r="F14587" t="s">
        <v>16151</v>
      </c>
      <c r="G14587" t="s">
        <v>2142</v>
      </c>
      <c r="H14587" t="s">
        <v>6100</v>
      </c>
      <c r="I14587" t="s">
        <v>6099</v>
      </c>
      <c r="J14587" s="40">
        <v>2731.08</v>
      </c>
      <c r="K14587" s="40">
        <v>0</v>
      </c>
    </row>
    <row r="14588" spans="1:11" x14ac:dyDescent="0.35">
      <c r="A14588">
        <v>35002</v>
      </c>
      <c r="B14588" t="s">
        <v>53</v>
      </c>
      <c r="C14588" s="70">
        <v>522578.39</v>
      </c>
      <c r="D14588" s="70">
        <v>167030.85999999999</v>
      </c>
      <c r="E14588" s="71">
        <v>44682</v>
      </c>
      <c r="F14588" t="s">
        <v>16151</v>
      </c>
      <c r="G14588" t="s">
        <v>2142</v>
      </c>
      <c r="H14588" t="s">
        <v>6100</v>
      </c>
      <c r="I14588" t="s">
        <v>6099</v>
      </c>
      <c r="J14588" s="40">
        <v>2731.08</v>
      </c>
      <c r="K14588" s="40">
        <v>0</v>
      </c>
    </row>
    <row r="14589" spans="1:11" x14ac:dyDescent="0.35">
      <c r="A14589">
        <v>35002</v>
      </c>
      <c r="B14589" t="s">
        <v>53</v>
      </c>
      <c r="C14589" s="70">
        <v>522578.39</v>
      </c>
      <c r="D14589" s="70">
        <v>167030.85999999999</v>
      </c>
      <c r="E14589" s="71">
        <v>44682</v>
      </c>
      <c r="F14589" t="s">
        <v>16151</v>
      </c>
      <c r="G14589" t="s">
        <v>2142</v>
      </c>
      <c r="H14589" t="s">
        <v>6100</v>
      </c>
      <c r="I14589" t="s">
        <v>6099</v>
      </c>
      <c r="J14589" s="40">
        <v>2731.08</v>
      </c>
      <c r="K14589" s="40">
        <v>0</v>
      </c>
    </row>
    <row r="14590" spans="1:11" x14ac:dyDescent="0.35">
      <c r="A14590">
        <v>35002</v>
      </c>
      <c r="B14590" t="s">
        <v>53</v>
      </c>
      <c r="C14590" s="70">
        <v>522578.39</v>
      </c>
      <c r="D14590" s="70">
        <v>167030.85999999999</v>
      </c>
      <c r="E14590" s="71">
        <v>44682</v>
      </c>
      <c r="F14590" t="s">
        <v>16151</v>
      </c>
      <c r="G14590" t="s">
        <v>2142</v>
      </c>
      <c r="H14590" t="s">
        <v>6100</v>
      </c>
      <c r="I14590" t="s">
        <v>6099</v>
      </c>
      <c r="J14590" s="40">
        <v>2731.08</v>
      </c>
      <c r="K14590" s="40">
        <v>0</v>
      </c>
    </row>
    <row r="14591" spans="1:11" x14ac:dyDescent="0.35">
      <c r="A14591">
        <v>35002</v>
      </c>
      <c r="B14591" t="s">
        <v>53</v>
      </c>
      <c r="C14591" s="70">
        <v>522578.39</v>
      </c>
      <c r="D14591" s="70">
        <v>167030.85999999999</v>
      </c>
      <c r="E14591" s="71">
        <v>44682</v>
      </c>
      <c r="F14591" t="s">
        <v>16151</v>
      </c>
      <c r="G14591" t="s">
        <v>2142</v>
      </c>
      <c r="H14591" t="s">
        <v>6100</v>
      </c>
      <c r="I14591" t="s">
        <v>6099</v>
      </c>
      <c r="J14591" s="40">
        <v>2731.08</v>
      </c>
      <c r="K14591" s="40">
        <v>0</v>
      </c>
    </row>
    <row r="14592" spans="1:11" x14ac:dyDescent="0.35">
      <c r="A14592">
        <v>35002</v>
      </c>
      <c r="B14592" t="s">
        <v>53</v>
      </c>
      <c r="C14592" s="70">
        <v>522578.39</v>
      </c>
      <c r="D14592" s="70">
        <v>167030.85999999999</v>
      </c>
      <c r="E14592" s="71">
        <v>44682</v>
      </c>
      <c r="F14592" t="s">
        <v>16151</v>
      </c>
      <c r="G14592" t="s">
        <v>2142</v>
      </c>
      <c r="H14592" t="s">
        <v>6100</v>
      </c>
      <c r="I14592" t="s">
        <v>6099</v>
      </c>
      <c r="J14592" s="40">
        <v>2731.08</v>
      </c>
      <c r="K14592" s="40">
        <v>0</v>
      </c>
    </row>
    <row r="14593" spans="1:11" x14ac:dyDescent="0.35">
      <c r="A14593">
        <v>35002</v>
      </c>
      <c r="B14593" t="s">
        <v>53</v>
      </c>
      <c r="C14593" s="70">
        <v>522578.39</v>
      </c>
      <c r="D14593" s="70">
        <v>167030.85999999999</v>
      </c>
      <c r="E14593" s="71">
        <v>44682</v>
      </c>
      <c r="F14593" t="s">
        <v>16151</v>
      </c>
      <c r="G14593" t="s">
        <v>2142</v>
      </c>
      <c r="H14593" t="s">
        <v>6100</v>
      </c>
      <c r="I14593" t="s">
        <v>6099</v>
      </c>
      <c r="J14593" s="40">
        <v>2731.08</v>
      </c>
      <c r="K14593" s="40">
        <v>0</v>
      </c>
    </row>
    <row r="14594" spans="1:11" x14ac:dyDescent="0.35">
      <c r="A14594">
        <v>35002</v>
      </c>
      <c r="B14594" t="s">
        <v>53</v>
      </c>
      <c r="C14594" s="70">
        <v>522578.39</v>
      </c>
      <c r="D14594" s="70">
        <v>167030.85999999999</v>
      </c>
      <c r="E14594" s="71">
        <v>44682</v>
      </c>
      <c r="F14594" t="s">
        <v>16151</v>
      </c>
      <c r="G14594" t="s">
        <v>2142</v>
      </c>
      <c r="H14594" t="s">
        <v>6100</v>
      </c>
      <c r="I14594" t="s">
        <v>6099</v>
      </c>
      <c r="J14594" s="40">
        <v>217.03</v>
      </c>
      <c r="K14594" s="40">
        <v>0</v>
      </c>
    </row>
    <row r="14595" spans="1:11" x14ac:dyDescent="0.35">
      <c r="A14595">
        <v>35002</v>
      </c>
      <c r="B14595" t="s">
        <v>53</v>
      </c>
      <c r="C14595" s="70">
        <v>522578.39</v>
      </c>
      <c r="D14595" s="70">
        <v>167030.85999999999</v>
      </c>
      <c r="E14595" s="71">
        <v>44682</v>
      </c>
      <c r="F14595" t="s">
        <v>16150</v>
      </c>
      <c r="G14595" t="s">
        <v>2142</v>
      </c>
      <c r="H14595" t="s">
        <v>14658</v>
      </c>
      <c r="I14595" t="s">
        <v>14657</v>
      </c>
      <c r="J14595" s="40">
        <v>26951.65</v>
      </c>
      <c r="K14595" s="40">
        <v>0</v>
      </c>
    </row>
    <row r="14596" spans="1:11" x14ac:dyDescent="0.35">
      <c r="A14596">
        <v>35002</v>
      </c>
      <c r="B14596" t="s">
        <v>53</v>
      </c>
      <c r="C14596" s="70">
        <v>522578.39</v>
      </c>
      <c r="D14596" s="70">
        <v>167030.85999999999</v>
      </c>
      <c r="E14596" s="71">
        <v>44682</v>
      </c>
      <c r="F14596" t="s">
        <v>16149</v>
      </c>
      <c r="G14596" t="s">
        <v>2142</v>
      </c>
      <c r="H14596" t="s">
        <v>8740</v>
      </c>
      <c r="I14596" t="s">
        <v>8739</v>
      </c>
      <c r="J14596" s="40">
        <v>11448.34</v>
      </c>
      <c r="K14596" s="40">
        <v>0</v>
      </c>
    </row>
    <row r="14597" spans="1:11" x14ac:dyDescent="0.35">
      <c r="A14597">
        <v>35002</v>
      </c>
      <c r="B14597" t="s">
        <v>53</v>
      </c>
      <c r="C14597" s="70">
        <v>522578.39</v>
      </c>
      <c r="D14597" s="70">
        <v>167030.85999999999</v>
      </c>
      <c r="E14597" s="71">
        <v>44682</v>
      </c>
      <c r="F14597" t="s">
        <v>16149</v>
      </c>
      <c r="G14597" t="s">
        <v>2142</v>
      </c>
      <c r="H14597" t="s">
        <v>8740</v>
      </c>
      <c r="I14597" t="s">
        <v>8739</v>
      </c>
      <c r="J14597" s="40">
        <v>11448.35</v>
      </c>
      <c r="K14597" s="40">
        <v>0</v>
      </c>
    </row>
    <row r="14598" spans="1:11" x14ac:dyDescent="0.35">
      <c r="A14598">
        <v>35002</v>
      </c>
      <c r="B14598" t="s">
        <v>53</v>
      </c>
      <c r="C14598" s="70">
        <v>522578.39</v>
      </c>
      <c r="D14598" s="70">
        <v>167030.85999999999</v>
      </c>
      <c r="E14598" s="71">
        <v>44682</v>
      </c>
      <c r="F14598" t="s">
        <v>16149</v>
      </c>
      <c r="G14598" t="s">
        <v>2142</v>
      </c>
      <c r="H14598" t="s">
        <v>8740</v>
      </c>
      <c r="I14598" t="s">
        <v>8739</v>
      </c>
      <c r="J14598" s="40">
        <v>376.39</v>
      </c>
      <c r="K14598" s="40">
        <v>0</v>
      </c>
    </row>
    <row r="14599" spans="1:11" x14ac:dyDescent="0.35">
      <c r="A14599">
        <v>35002</v>
      </c>
      <c r="B14599" t="s">
        <v>53</v>
      </c>
      <c r="C14599" s="70">
        <v>522578.39</v>
      </c>
      <c r="D14599" s="70">
        <v>167030.85999999999</v>
      </c>
      <c r="E14599" s="71">
        <v>44682</v>
      </c>
      <c r="F14599" t="s">
        <v>16148</v>
      </c>
      <c r="G14599" t="s">
        <v>2142</v>
      </c>
      <c r="H14599" t="s">
        <v>9663</v>
      </c>
      <c r="I14599" t="s">
        <v>9662</v>
      </c>
      <c r="J14599" s="40">
        <v>263.7</v>
      </c>
      <c r="K14599" s="40">
        <v>0</v>
      </c>
    </row>
    <row r="14600" spans="1:11" x14ac:dyDescent="0.35">
      <c r="A14600">
        <v>35002</v>
      </c>
      <c r="B14600" t="s">
        <v>53</v>
      </c>
      <c r="C14600" s="70">
        <v>522578.39</v>
      </c>
      <c r="D14600" s="70">
        <v>167030.85999999999</v>
      </c>
      <c r="E14600" s="71">
        <v>44682</v>
      </c>
      <c r="F14600" t="s">
        <v>16148</v>
      </c>
      <c r="G14600" t="s">
        <v>2142</v>
      </c>
      <c r="H14600" t="s">
        <v>9663</v>
      </c>
      <c r="I14600" t="s">
        <v>9662</v>
      </c>
      <c r="J14600" s="40">
        <v>263.7</v>
      </c>
      <c r="K14600" s="40">
        <v>0</v>
      </c>
    </row>
    <row r="14601" spans="1:11" x14ac:dyDescent="0.35">
      <c r="A14601">
        <v>35002</v>
      </c>
      <c r="B14601" t="s">
        <v>53</v>
      </c>
      <c r="C14601" s="70">
        <v>522578.39</v>
      </c>
      <c r="D14601" s="70">
        <v>167030.85999999999</v>
      </c>
      <c r="E14601" s="71">
        <v>44691</v>
      </c>
      <c r="F14601" t="s">
        <v>9937</v>
      </c>
      <c r="G14601" t="s">
        <v>2142</v>
      </c>
      <c r="H14601" t="s">
        <v>9936</v>
      </c>
      <c r="I14601" t="s">
        <v>9839</v>
      </c>
      <c r="J14601" s="40">
        <v>1265.06</v>
      </c>
      <c r="K14601" s="40">
        <v>0</v>
      </c>
    </row>
    <row r="14602" spans="1:11" x14ac:dyDescent="0.35">
      <c r="A14602">
        <v>35002</v>
      </c>
      <c r="B14602" t="s">
        <v>53</v>
      </c>
      <c r="C14602" s="70">
        <v>522578.39</v>
      </c>
      <c r="D14602" s="70">
        <v>167030.85999999999</v>
      </c>
      <c r="E14602" s="71">
        <v>44691</v>
      </c>
      <c r="F14602" t="s">
        <v>9937</v>
      </c>
      <c r="G14602" t="s">
        <v>2142</v>
      </c>
      <c r="H14602" t="s">
        <v>9936</v>
      </c>
      <c r="I14602" t="s">
        <v>9839</v>
      </c>
      <c r="J14602" s="40">
        <v>1749.04</v>
      </c>
      <c r="K14602" s="40">
        <v>0</v>
      </c>
    </row>
    <row r="14603" spans="1:11" x14ac:dyDescent="0.35">
      <c r="A14603">
        <v>35002</v>
      </c>
      <c r="B14603" t="s">
        <v>53</v>
      </c>
      <c r="C14603" s="70">
        <v>522578.39</v>
      </c>
      <c r="D14603" s="70">
        <v>167030.85999999999</v>
      </c>
      <c r="E14603" s="71">
        <v>44691</v>
      </c>
      <c r="F14603" t="s">
        <v>9937</v>
      </c>
      <c r="G14603" t="s">
        <v>2142</v>
      </c>
      <c r="H14603" t="s">
        <v>9936</v>
      </c>
      <c r="I14603" t="s">
        <v>9839</v>
      </c>
      <c r="J14603" s="40">
        <v>1749.04</v>
      </c>
      <c r="K14603" s="40">
        <v>0</v>
      </c>
    </row>
    <row r="14604" spans="1:11" x14ac:dyDescent="0.35">
      <c r="A14604">
        <v>35002</v>
      </c>
      <c r="B14604" t="s">
        <v>53</v>
      </c>
      <c r="C14604" s="70">
        <v>522578.39</v>
      </c>
      <c r="D14604" s="70">
        <v>167030.85999999999</v>
      </c>
      <c r="E14604" s="71">
        <v>44691</v>
      </c>
      <c r="F14604" t="s">
        <v>9937</v>
      </c>
      <c r="G14604" t="s">
        <v>2142</v>
      </c>
      <c r="H14604" t="s">
        <v>9936</v>
      </c>
      <c r="I14604" t="s">
        <v>9839</v>
      </c>
      <c r="J14604" s="40">
        <v>1749.04</v>
      </c>
      <c r="K14604" s="40">
        <v>0</v>
      </c>
    </row>
    <row r="14605" spans="1:11" x14ac:dyDescent="0.35">
      <c r="A14605">
        <v>35002</v>
      </c>
      <c r="B14605" t="s">
        <v>53</v>
      </c>
      <c r="C14605" s="70">
        <v>522578.39</v>
      </c>
      <c r="D14605" s="70">
        <v>167030.85999999999</v>
      </c>
      <c r="E14605" s="71">
        <v>44691</v>
      </c>
      <c r="F14605" t="s">
        <v>9937</v>
      </c>
      <c r="G14605" t="s">
        <v>2142</v>
      </c>
      <c r="H14605" t="s">
        <v>9936</v>
      </c>
      <c r="I14605" t="s">
        <v>9839</v>
      </c>
      <c r="J14605" s="40">
        <v>1749.04</v>
      </c>
      <c r="K14605" s="40">
        <v>0</v>
      </c>
    </row>
    <row r="14606" spans="1:11" x14ac:dyDescent="0.35">
      <c r="A14606">
        <v>35002</v>
      </c>
      <c r="B14606" t="s">
        <v>53</v>
      </c>
      <c r="C14606" s="70">
        <v>522578.39</v>
      </c>
      <c r="D14606" s="70">
        <v>167030.85999999999</v>
      </c>
      <c r="E14606" s="71">
        <v>44691</v>
      </c>
      <c r="F14606" t="s">
        <v>9937</v>
      </c>
      <c r="G14606" t="s">
        <v>2142</v>
      </c>
      <c r="H14606" t="s">
        <v>9936</v>
      </c>
      <c r="I14606" t="s">
        <v>9839</v>
      </c>
      <c r="J14606" s="40">
        <v>1749.04</v>
      </c>
      <c r="K14606" s="40">
        <v>0</v>
      </c>
    </row>
    <row r="14607" spans="1:11" x14ac:dyDescent="0.35">
      <c r="A14607">
        <v>35002</v>
      </c>
      <c r="B14607" t="s">
        <v>53</v>
      </c>
      <c r="C14607" s="70">
        <v>522578.39</v>
      </c>
      <c r="D14607" s="70">
        <v>167030.85999999999</v>
      </c>
      <c r="E14607" s="71">
        <v>44691</v>
      </c>
      <c r="F14607" t="s">
        <v>9937</v>
      </c>
      <c r="G14607" t="s">
        <v>2142</v>
      </c>
      <c r="H14607" t="s">
        <v>9936</v>
      </c>
      <c r="I14607" t="s">
        <v>9839</v>
      </c>
      <c r="J14607" s="40">
        <v>1749.04</v>
      </c>
      <c r="K14607" s="40">
        <v>0</v>
      </c>
    </row>
    <row r="14608" spans="1:11" x14ac:dyDescent="0.35">
      <c r="A14608">
        <v>35002</v>
      </c>
      <c r="B14608" t="s">
        <v>53</v>
      </c>
      <c r="C14608" s="70">
        <v>522578.39</v>
      </c>
      <c r="D14608" s="70">
        <v>167030.85999999999</v>
      </c>
      <c r="E14608" s="71">
        <v>44691</v>
      </c>
      <c r="F14608" t="s">
        <v>9937</v>
      </c>
      <c r="G14608" t="s">
        <v>2142</v>
      </c>
      <c r="H14608" t="s">
        <v>9936</v>
      </c>
      <c r="I14608" t="s">
        <v>9839</v>
      </c>
      <c r="J14608" s="40">
        <v>1749.04</v>
      </c>
      <c r="K14608" s="40">
        <v>0</v>
      </c>
    </row>
    <row r="14609" spans="1:11" x14ac:dyDescent="0.35">
      <c r="A14609">
        <v>35002</v>
      </c>
      <c r="B14609" t="s">
        <v>53</v>
      </c>
      <c r="C14609" s="70">
        <v>522578.39</v>
      </c>
      <c r="D14609" s="70">
        <v>167030.85999999999</v>
      </c>
      <c r="E14609" s="71">
        <v>44691</v>
      </c>
      <c r="F14609" t="s">
        <v>9937</v>
      </c>
      <c r="G14609" t="s">
        <v>2142</v>
      </c>
      <c r="H14609" t="s">
        <v>9936</v>
      </c>
      <c r="I14609" t="s">
        <v>9839</v>
      </c>
      <c r="J14609" s="40">
        <v>1749.04</v>
      </c>
      <c r="K14609" s="40">
        <v>0</v>
      </c>
    </row>
    <row r="14610" spans="1:11" x14ac:dyDescent="0.35">
      <c r="A14610">
        <v>35002</v>
      </c>
      <c r="B14610" t="s">
        <v>53</v>
      </c>
      <c r="C14610" s="70">
        <v>522578.39</v>
      </c>
      <c r="D14610" s="70">
        <v>167030.85999999999</v>
      </c>
      <c r="E14610" s="71">
        <v>44691</v>
      </c>
      <c r="F14610" t="s">
        <v>9937</v>
      </c>
      <c r="G14610" t="s">
        <v>2142</v>
      </c>
      <c r="H14610" t="s">
        <v>9936</v>
      </c>
      <c r="I14610" t="s">
        <v>9839</v>
      </c>
      <c r="J14610" s="40">
        <v>1749.04</v>
      </c>
      <c r="K14610" s="40">
        <v>0</v>
      </c>
    </row>
    <row r="14611" spans="1:11" x14ac:dyDescent="0.35">
      <c r="A14611">
        <v>35002</v>
      </c>
      <c r="B14611" t="s">
        <v>53</v>
      </c>
      <c r="C14611" s="70">
        <v>522578.39</v>
      </c>
      <c r="D14611" s="70">
        <v>167030.85999999999</v>
      </c>
      <c r="E14611" s="71">
        <v>44691</v>
      </c>
      <c r="F14611" t="s">
        <v>9937</v>
      </c>
      <c r="G14611" t="s">
        <v>2142</v>
      </c>
      <c r="H14611" t="s">
        <v>9936</v>
      </c>
      <c r="I14611" t="s">
        <v>9839</v>
      </c>
      <c r="J14611" s="40">
        <v>1749.04</v>
      </c>
      <c r="K14611" s="40">
        <v>0</v>
      </c>
    </row>
    <row r="14612" spans="1:11" x14ac:dyDescent="0.35">
      <c r="A14612">
        <v>35002</v>
      </c>
      <c r="B14612" t="s">
        <v>53</v>
      </c>
      <c r="C14612" s="70">
        <v>522578.39</v>
      </c>
      <c r="D14612" s="70">
        <v>167030.85999999999</v>
      </c>
      <c r="E14612" s="71">
        <v>44691</v>
      </c>
      <c r="F14612" t="s">
        <v>9937</v>
      </c>
      <c r="G14612" t="s">
        <v>2142</v>
      </c>
      <c r="H14612" t="s">
        <v>9936</v>
      </c>
      <c r="I14612" t="s">
        <v>9839</v>
      </c>
      <c r="J14612" s="40">
        <v>1749.04</v>
      </c>
      <c r="K14612" s="40">
        <v>0</v>
      </c>
    </row>
    <row r="14613" spans="1:11" x14ac:dyDescent="0.35">
      <c r="A14613">
        <v>35002</v>
      </c>
      <c r="B14613" t="s">
        <v>53</v>
      </c>
      <c r="C14613" s="70">
        <v>522578.39</v>
      </c>
      <c r="D14613" s="70">
        <v>167030.85999999999</v>
      </c>
      <c r="E14613" s="71">
        <v>44691</v>
      </c>
      <c r="F14613" t="s">
        <v>9937</v>
      </c>
      <c r="G14613" t="s">
        <v>2142</v>
      </c>
      <c r="H14613" t="s">
        <v>9936</v>
      </c>
      <c r="I14613" t="s">
        <v>9839</v>
      </c>
      <c r="J14613" s="40">
        <v>483.95</v>
      </c>
      <c r="K14613" s="40">
        <v>0</v>
      </c>
    </row>
    <row r="14614" spans="1:11" x14ac:dyDescent="0.35">
      <c r="A14614">
        <v>35002</v>
      </c>
      <c r="B14614" t="s">
        <v>53</v>
      </c>
      <c r="C14614" s="70">
        <v>522578.39</v>
      </c>
      <c r="D14614" s="70">
        <v>167030.85999999999</v>
      </c>
      <c r="E14614" s="71">
        <v>44691</v>
      </c>
      <c r="F14614" t="s">
        <v>9935</v>
      </c>
      <c r="G14614" t="s">
        <v>2142</v>
      </c>
      <c r="H14614" t="s">
        <v>9934</v>
      </c>
      <c r="I14614" t="s">
        <v>9839</v>
      </c>
      <c r="J14614" s="40">
        <v>-1265.06</v>
      </c>
      <c r="K14614" s="40">
        <v>0</v>
      </c>
    </row>
    <row r="14615" spans="1:11" x14ac:dyDescent="0.35">
      <c r="A14615">
        <v>35002</v>
      </c>
      <c r="B14615" t="s">
        <v>53</v>
      </c>
      <c r="C14615" s="70">
        <v>522578.39</v>
      </c>
      <c r="D14615" s="70">
        <v>167030.85999999999</v>
      </c>
      <c r="E14615" s="71">
        <v>44691</v>
      </c>
      <c r="F14615" t="s">
        <v>9935</v>
      </c>
      <c r="G14615" t="s">
        <v>2142</v>
      </c>
      <c r="H14615" t="s">
        <v>9934</v>
      </c>
      <c r="I14615" t="s">
        <v>9839</v>
      </c>
      <c r="J14615" s="40">
        <v>-1749.04</v>
      </c>
      <c r="K14615" s="40">
        <v>0</v>
      </c>
    </row>
    <row r="14616" spans="1:11" x14ac:dyDescent="0.35">
      <c r="A14616">
        <v>35002</v>
      </c>
      <c r="B14616" t="s">
        <v>53</v>
      </c>
      <c r="C14616" s="70">
        <v>522578.39</v>
      </c>
      <c r="D14616" s="70">
        <v>167030.85999999999</v>
      </c>
      <c r="E14616" s="71">
        <v>44691</v>
      </c>
      <c r="F14616" t="s">
        <v>9935</v>
      </c>
      <c r="G14616" t="s">
        <v>2142</v>
      </c>
      <c r="H14616" t="s">
        <v>9934</v>
      </c>
      <c r="I14616" t="s">
        <v>9839</v>
      </c>
      <c r="J14616" s="40">
        <v>-1749.04</v>
      </c>
      <c r="K14616" s="40">
        <v>0</v>
      </c>
    </row>
    <row r="14617" spans="1:11" x14ac:dyDescent="0.35">
      <c r="A14617">
        <v>35002</v>
      </c>
      <c r="B14617" t="s">
        <v>53</v>
      </c>
      <c r="C14617" s="70">
        <v>522578.39</v>
      </c>
      <c r="D14617" s="70">
        <v>167030.85999999999</v>
      </c>
      <c r="E14617" s="71">
        <v>44691</v>
      </c>
      <c r="F14617" t="s">
        <v>9935</v>
      </c>
      <c r="G14617" t="s">
        <v>2142</v>
      </c>
      <c r="H14617" t="s">
        <v>9934</v>
      </c>
      <c r="I14617" t="s">
        <v>9839</v>
      </c>
      <c r="J14617" s="40">
        <v>-1749.04</v>
      </c>
      <c r="K14617" s="40">
        <v>0</v>
      </c>
    </row>
    <row r="14618" spans="1:11" x14ac:dyDescent="0.35">
      <c r="A14618">
        <v>35002</v>
      </c>
      <c r="B14618" t="s">
        <v>53</v>
      </c>
      <c r="C14618" s="70">
        <v>522578.39</v>
      </c>
      <c r="D14618" s="70">
        <v>167030.85999999999</v>
      </c>
      <c r="E14618" s="71">
        <v>44691</v>
      </c>
      <c r="F14618" t="s">
        <v>9935</v>
      </c>
      <c r="G14618" t="s">
        <v>2142</v>
      </c>
      <c r="H14618" t="s">
        <v>9934</v>
      </c>
      <c r="I14618" t="s">
        <v>9839</v>
      </c>
      <c r="J14618" s="40">
        <v>-1749.04</v>
      </c>
      <c r="K14618" s="40">
        <v>0</v>
      </c>
    </row>
    <row r="14619" spans="1:11" x14ac:dyDescent="0.35">
      <c r="A14619">
        <v>35002</v>
      </c>
      <c r="B14619" t="s">
        <v>53</v>
      </c>
      <c r="C14619" s="70">
        <v>522578.39</v>
      </c>
      <c r="D14619" s="70">
        <v>167030.85999999999</v>
      </c>
      <c r="E14619" s="71">
        <v>44691</v>
      </c>
      <c r="F14619" t="s">
        <v>9935</v>
      </c>
      <c r="G14619" t="s">
        <v>2142</v>
      </c>
      <c r="H14619" t="s">
        <v>9934</v>
      </c>
      <c r="I14619" t="s">
        <v>9839</v>
      </c>
      <c r="J14619" s="40">
        <v>-1749.04</v>
      </c>
      <c r="K14619" s="40">
        <v>0</v>
      </c>
    </row>
    <row r="14620" spans="1:11" x14ac:dyDescent="0.35">
      <c r="A14620">
        <v>35002</v>
      </c>
      <c r="B14620" t="s">
        <v>53</v>
      </c>
      <c r="C14620" s="70">
        <v>522578.39</v>
      </c>
      <c r="D14620" s="70">
        <v>167030.85999999999</v>
      </c>
      <c r="E14620" s="71">
        <v>44691</v>
      </c>
      <c r="F14620" t="s">
        <v>9935</v>
      </c>
      <c r="G14620" t="s">
        <v>2142</v>
      </c>
      <c r="H14620" t="s">
        <v>9934</v>
      </c>
      <c r="I14620" t="s">
        <v>9839</v>
      </c>
      <c r="J14620" s="40">
        <v>-1749.04</v>
      </c>
      <c r="K14620" s="40">
        <v>0</v>
      </c>
    </row>
    <row r="14621" spans="1:11" x14ac:dyDescent="0.35">
      <c r="A14621">
        <v>35002</v>
      </c>
      <c r="B14621" t="s">
        <v>53</v>
      </c>
      <c r="C14621" s="70">
        <v>522578.39</v>
      </c>
      <c r="D14621" s="70">
        <v>167030.85999999999</v>
      </c>
      <c r="E14621" s="71">
        <v>44691</v>
      </c>
      <c r="F14621" t="s">
        <v>9935</v>
      </c>
      <c r="G14621" t="s">
        <v>2142</v>
      </c>
      <c r="H14621" t="s">
        <v>9934</v>
      </c>
      <c r="I14621" t="s">
        <v>9839</v>
      </c>
      <c r="J14621" s="40">
        <v>-1749.04</v>
      </c>
      <c r="K14621" s="40">
        <v>0</v>
      </c>
    </row>
    <row r="14622" spans="1:11" x14ac:dyDescent="0.35">
      <c r="A14622">
        <v>35002</v>
      </c>
      <c r="B14622" t="s">
        <v>53</v>
      </c>
      <c r="C14622" s="70">
        <v>522578.39</v>
      </c>
      <c r="D14622" s="70">
        <v>167030.85999999999</v>
      </c>
      <c r="E14622" s="71">
        <v>44691</v>
      </c>
      <c r="F14622" t="s">
        <v>9935</v>
      </c>
      <c r="G14622" t="s">
        <v>2142</v>
      </c>
      <c r="H14622" t="s">
        <v>9934</v>
      </c>
      <c r="I14622" t="s">
        <v>9839</v>
      </c>
      <c r="J14622" s="40">
        <v>-1749.04</v>
      </c>
      <c r="K14622" s="40">
        <v>0</v>
      </c>
    </row>
    <row r="14623" spans="1:11" x14ac:dyDescent="0.35">
      <c r="A14623">
        <v>35002</v>
      </c>
      <c r="B14623" t="s">
        <v>53</v>
      </c>
      <c r="C14623" s="70">
        <v>522578.39</v>
      </c>
      <c r="D14623" s="70">
        <v>167030.85999999999</v>
      </c>
      <c r="E14623" s="71">
        <v>44691</v>
      </c>
      <c r="F14623" t="s">
        <v>9935</v>
      </c>
      <c r="G14623" t="s">
        <v>2142</v>
      </c>
      <c r="H14623" t="s">
        <v>9934</v>
      </c>
      <c r="I14623" t="s">
        <v>9839</v>
      </c>
      <c r="J14623" s="40">
        <v>-1749.04</v>
      </c>
      <c r="K14623" s="40">
        <v>0</v>
      </c>
    </row>
    <row r="14624" spans="1:11" x14ac:dyDescent="0.35">
      <c r="A14624">
        <v>35002</v>
      </c>
      <c r="B14624" t="s">
        <v>53</v>
      </c>
      <c r="C14624" s="70">
        <v>522578.39</v>
      </c>
      <c r="D14624" s="70">
        <v>167030.85999999999</v>
      </c>
      <c r="E14624" s="71">
        <v>44691</v>
      </c>
      <c r="F14624" t="s">
        <v>9935</v>
      </c>
      <c r="G14624" t="s">
        <v>2142</v>
      </c>
      <c r="H14624" t="s">
        <v>9934</v>
      </c>
      <c r="I14624" t="s">
        <v>9839</v>
      </c>
      <c r="J14624" s="40">
        <v>-1749.04</v>
      </c>
      <c r="K14624" s="40">
        <v>0</v>
      </c>
    </row>
    <row r="14625" spans="1:11" x14ac:dyDescent="0.35">
      <c r="A14625">
        <v>35002</v>
      </c>
      <c r="B14625" t="s">
        <v>53</v>
      </c>
      <c r="C14625" s="70">
        <v>522578.39</v>
      </c>
      <c r="D14625" s="70">
        <v>167030.85999999999</v>
      </c>
      <c r="E14625" s="71">
        <v>44691</v>
      </c>
      <c r="F14625" t="s">
        <v>9935</v>
      </c>
      <c r="G14625" t="s">
        <v>2142</v>
      </c>
      <c r="H14625" t="s">
        <v>9934</v>
      </c>
      <c r="I14625" t="s">
        <v>9839</v>
      </c>
      <c r="J14625" s="40">
        <v>-1749.04</v>
      </c>
      <c r="K14625" s="40">
        <v>0</v>
      </c>
    </row>
    <row r="14626" spans="1:11" x14ac:dyDescent="0.35">
      <c r="A14626">
        <v>35002</v>
      </c>
      <c r="B14626" t="s">
        <v>53</v>
      </c>
      <c r="C14626" s="70">
        <v>522578.39</v>
      </c>
      <c r="D14626" s="70">
        <v>167030.85999999999</v>
      </c>
      <c r="E14626" s="71">
        <v>44691</v>
      </c>
      <c r="F14626" t="s">
        <v>9935</v>
      </c>
      <c r="G14626" t="s">
        <v>2142</v>
      </c>
      <c r="H14626" t="s">
        <v>9934</v>
      </c>
      <c r="I14626" t="s">
        <v>9839</v>
      </c>
      <c r="J14626" s="40">
        <v>-483.95</v>
      </c>
      <c r="K14626" s="40">
        <v>0</v>
      </c>
    </row>
    <row r="14627" spans="1:11" x14ac:dyDescent="0.35">
      <c r="A14627">
        <v>35002</v>
      </c>
      <c r="B14627" t="s">
        <v>53</v>
      </c>
      <c r="C14627" s="70">
        <v>522578.39</v>
      </c>
      <c r="D14627" s="70">
        <v>167030.85999999999</v>
      </c>
      <c r="E14627" s="71">
        <v>44691</v>
      </c>
      <c r="F14627" t="s">
        <v>9933</v>
      </c>
      <c r="G14627" t="s">
        <v>2142</v>
      </c>
      <c r="H14627" t="s">
        <v>9840</v>
      </c>
      <c r="I14627" t="s">
        <v>9839</v>
      </c>
      <c r="J14627" s="40">
        <v>1265.06</v>
      </c>
      <c r="K14627" s="40">
        <v>0</v>
      </c>
    </row>
    <row r="14628" spans="1:11" x14ac:dyDescent="0.35">
      <c r="A14628">
        <v>35002</v>
      </c>
      <c r="B14628" t="s">
        <v>53</v>
      </c>
      <c r="C14628" s="70">
        <v>522578.39</v>
      </c>
      <c r="D14628" s="70">
        <v>167030.85999999999</v>
      </c>
      <c r="E14628" s="71">
        <v>44691</v>
      </c>
      <c r="F14628" t="s">
        <v>9933</v>
      </c>
      <c r="G14628" t="s">
        <v>2142</v>
      </c>
      <c r="H14628" t="s">
        <v>9840</v>
      </c>
      <c r="I14628" t="s">
        <v>9839</v>
      </c>
      <c r="J14628" s="40">
        <v>1749.04</v>
      </c>
      <c r="K14628" s="40">
        <v>0</v>
      </c>
    </row>
    <row r="14629" spans="1:11" x14ac:dyDescent="0.35">
      <c r="A14629">
        <v>35002</v>
      </c>
      <c r="B14629" t="s">
        <v>53</v>
      </c>
      <c r="C14629" s="70">
        <v>522578.39</v>
      </c>
      <c r="D14629" s="70">
        <v>167030.85999999999</v>
      </c>
      <c r="E14629" s="71">
        <v>44691</v>
      </c>
      <c r="F14629" t="s">
        <v>9933</v>
      </c>
      <c r="G14629" t="s">
        <v>2142</v>
      </c>
      <c r="H14629" t="s">
        <v>9840</v>
      </c>
      <c r="I14629" t="s">
        <v>9839</v>
      </c>
      <c r="J14629" s="40">
        <v>1749.04</v>
      </c>
      <c r="K14629" s="40">
        <v>0</v>
      </c>
    </row>
    <row r="14630" spans="1:11" x14ac:dyDescent="0.35">
      <c r="A14630">
        <v>35002</v>
      </c>
      <c r="B14630" t="s">
        <v>53</v>
      </c>
      <c r="C14630" s="70">
        <v>522578.39</v>
      </c>
      <c r="D14630" s="70">
        <v>167030.85999999999</v>
      </c>
      <c r="E14630" s="71">
        <v>44691</v>
      </c>
      <c r="F14630" t="s">
        <v>9933</v>
      </c>
      <c r="G14630" t="s">
        <v>2142</v>
      </c>
      <c r="H14630" t="s">
        <v>9840</v>
      </c>
      <c r="I14630" t="s">
        <v>9839</v>
      </c>
      <c r="J14630" s="40">
        <v>1749.04</v>
      </c>
      <c r="K14630" s="40">
        <v>0</v>
      </c>
    </row>
    <row r="14631" spans="1:11" x14ac:dyDescent="0.35">
      <c r="A14631">
        <v>35002</v>
      </c>
      <c r="B14631" t="s">
        <v>53</v>
      </c>
      <c r="C14631" s="70">
        <v>522578.39</v>
      </c>
      <c r="D14631" s="70">
        <v>167030.85999999999</v>
      </c>
      <c r="E14631" s="71">
        <v>44691</v>
      </c>
      <c r="F14631" t="s">
        <v>9933</v>
      </c>
      <c r="G14631" t="s">
        <v>2142</v>
      </c>
      <c r="H14631" t="s">
        <v>9840</v>
      </c>
      <c r="I14631" t="s">
        <v>9839</v>
      </c>
      <c r="J14631" s="40">
        <v>1749.04</v>
      </c>
      <c r="K14631" s="40">
        <v>0</v>
      </c>
    </row>
    <row r="14632" spans="1:11" x14ac:dyDescent="0.35">
      <c r="A14632">
        <v>35002</v>
      </c>
      <c r="B14632" t="s">
        <v>53</v>
      </c>
      <c r="C14632" s="70">
        <v>522578.39</v>
      </c>
      <c r="D14632" s="70">
        <v>167030.85999999999</v>
      </c>
      <c r="E14632" s="71">
        <v>44691</v>
      </c>
      <c r="F14632" t="s">
        <v>9933</v>
      </c>
      <c r="G14632" t="s">
        <v>2142</v>
      </c>
      <c r="H14632" t="s">
        <v>9840</v>
      </c>
      <c r="I14632" t="s">
        <v>9839</v>
      </c>
      <c r="J14632" s="40">
        <v>1749.04</v>
      </c>
      <c r="K14632" s="40">
        <v>0</v>
      </c>
    </row>
    <row r="14633" spans="1:11" x14ac:dyDescent="0.35">
      <c r="A14633">
        <v>35002</v>
      </c>
      <c r="B14633" t="s">
        <v>53</v>
      </c>
      <c r="C14633" s="70">
        <v>522578.39</v>
      </c>
      <c r="D14633" s="70">
        <v>167030.85999999999</v>
      </c>
      <c r="E14633" s="71">
        <v>44691</v>
      </c>
      <c r="F14633" t="s">
        <v>9933</v>
      </c>
      <c r="G14633" t="s">
        <v>2142</v>
      </c>
      <c r="H14633" t="s">
        <v>9840</v>
      </c>
      <c r="I14633" t="s">
        <v>9839</v>
      </c>
      <c r="J14633" s="40">
        <v>1749.04</v>
      </c>
      <c r="K14633" s="40">
        <v>0</v>
      </c>
    </row>
    <row r="14634" spans="1:11" x14ac:dyDescent="0.35">
      <c r="A14634">
        <v>35002</v>
      </c>
      <c r="B14634" t="s">
        <v>53</v>
      </c>
      <c r="C14634" s="70">
        <v>522578.39</v>
      </c>
      <c r="D14634" s="70">
        <v>167030.85999999999</v>
      </c>
      <c r="E14634" s="71">
        <v>44691</v>
      </c>
      <c r="F14634" t="s">
        <v>9933</v>
      </c>
      <c r="G14634" t="s">
        <v>2142</v>
      </c>
      <c r="H14634" t="s">
        <v>9840</v>
      </c>
      <c r="I14634" t="s">
        <v>9839</v>
      </c>
      <c r="J14634" s="40">
        <v>1749.04</v>
      </c>
      <c r="K14634" s="40">
        <v>0</v>
      </c>
    </row>
    <row r="14635" spans="1:11" x14ac:dyDescent="0.35">
      <c r="A14635">
        <v>35002</v>
      </c>
      <c r="B14635" t="s">
        <v>53</v>
      </c>
      <c r="C14635" s="70">
        <v>522578.39</v>
      </c>
      <c r="D14635" s="70">
        <v>167030.85999999999</v>
      </c>
      <c r="E14635" s="71">
        <v>44691</v>
      </c>
      <c r="F14635" t="s">
        <v>9933</v>
      </c>
      <c r="G14635" t="s">
        <v>2142</v>
      </c>
      <c r="H14635" t="s">
        <v>9840</v>
      </c>
      <c r="I14635" t="s">
        <v>9839</v>
      </c>
      <c r="J14635" s="40">
        <v>1749.04</v>
      </c>
      <c r="K14635" s="40">
        <v>0</v>
      </c>
    </row>
    <row r="14636" spans="1:11" x14ac:dyDescent="0.35">
      <c r="A14636">
        <v>35002</v>
      </c>
      <c r="B14636" t="s">
        <v>53</v>
      </c>
      <c r="C14636" s="70">
        <v>522578.39</v>
      </c>
      <c r="D14636" s="70">
        <v>167030.85999999999</v>
      </c>
      <c r="E14636" s="71">
        <v>44691</v>
      </c>
      <c r="F14636" t="s">
        <v>9933</v>
      </c>
      <c r="G14636" t="s">
        <v>2142</v>
      </c>
      <c r="H14636" t="s">
        <v>9840</v>
      </c>
      <c r="I14636" t="s">
        <v>9839</v>
      </c>
      <c r="J14636" s="40">
        <v>1749.04</v>
      </c>
      <c r="K14636" s="40">
        <v>0</v>
      </c>
    </row>
    <row r="14637" spans="1:11" x14ac:dyDescent="0.35">
      <c r="A14637">
        <v>35002</v>
      </c>
      <c r="B14637" t="s">
        <v>53</v>
      </c>
      <c r="C14637" s="70">
        <v>522578.39</v>
      </c>
      <c r="D14637" s="70">
        <v>167030.85999999999</v>
      </c>
      <c r="E14637" s="71">
        <v>44691</v>
      </c>
      <c r="F14637" t="s">
        <v>9933</v>
      </c>
      <c r="G14637" t="s">
        <v>2142</v>
      </c>
      <c r="H14637" t="s">
        <v>9840</v>
      </c>
      <c r="I14637" t="s">
        <v>9839</v>
      </c>
      <c r="J14637" s="40">
        <v>1749.04</v>
      </c>
      <c r="K14637" s="40">
        <v>0</v>
      </c>
    </row>
    <row r="14638" spans="1:11" x14ac:dyDescent="0.35">
      <c r="A14638">
        <v>35002</v>
      </c>
      <c r="B14638" t="s">
        <v>53</v>
      </c>
      <c r="C14638" s="70">
        <v>522578.39</v>
      </c>
      <c r="D14638" s="70">
        <v>167030.85999999999</v>
      </c>
      <c r="E14638" s="71">
        <v>44691</v>
      </c>
      <c r="F14638" t="s">
        <v>9933</v>
      </c>
      <c r="G14638" t="s">
        <v>2142</v>
      </c>
      <c r="H14638" t="s">
        <v>9840</v>
      </c>
      <c r="I14638" t="s">
        <v>9839</v>
      </c>
      <c r="J14638" s="40">
        <v>1749.04</v>
      </c>
      <c r="K14638" s="40">
        <v>0</v>
      </c>
    </row>
    <row r="14639" spans="1:11" x14ac:dyDescent="0.35">
      <c r="A14639">
        <v>35002</v>
      </c>
      <c r="B14639" t="s">
        <v>53</v>
      </c>
      <c r="C14639" s="70">
        <v>522578.39</v>
      </c>
      <c r="D14639" s="70">
        <v>167030.85999999999</v>
      </c>
      <c r="E14639" s="71">
        <v>44691</v>
      </c>
      <c r="F14639" t="s">
        <v>9933</v>
      </c>
      <c r="G14639" t="s">
        <v>2142</v>
      </c>
      <c r="H14639" t="s">
        <v>9840</v>
      </c>
      <c r="I14639" t="s">
        <v>9839</v>
      </c>
      <c r="J14639" s="40">
        <v>483.92</v>
      </c>
      <c r="K14639" s="40">
        <v>0</v>
      </c>
    </row>
    <row r="14640" spans="1:11" x14ac:dyDescent="0.35">
      <c r="A14640">
        <v>35002</v>
      </c>
      <c r="B14640" t="s">
        <v>53</v>
      </c>
      <c r="C14640" s="70">
        <v>522578.39</v>
      </c>
      <c r="D14640" s="70">
        <v>167030.85999999999</v>
      </c>
      <c r="E14640" s="71">
        <v>44692</v>
      </c>
      <c r="F14640" t="s">
        <v>16147</v>
      </c>
      <c r="G14640" t="s">
        <v>2142</v>
      </c>
      <c r="H14640" t="s">
        <v>9604</v>
      </c>
      <c r="I14640" t="s">
        <v>2356</v>
      </c>
      <c r="J14640" s="40">
        <v>1772.77</v>
      </c>
      <c r="K14640" s="40">
        <v>0</v>
      </c>
    </row>
    <row r="14641" spans="1:11" x14ac:dyDescent="0.35">
      <c r="A14641">
        <v>35002</v>
      </c>
      <c r="B14641" t="s">
        <v>53</v>
      </c>
      <c r="C14641" s="70">
        <v>522578.39</v>
      </c>
      <c r="D14641" s="70">
        <v>167030.85999999999</v>
      </c>
      <c r="E14641" s="71">
        <v>44692</v>
      </c>
      <c r="F14641" t="s">
        <v>16147</v>
      </c>
      <c r="G14641" t="s">
        <v>2142</v>
      </c>
      <c r="H14641" t="s">
        <v>9604</v>
      </c>
      <c r="I14641" t="s">
        <v>2356</v>
      </c>
      <c r="J14641" s="40">
        <v>2567.71</v>
      </c>
      <c r="K14641" s="40">
        <v>0</v>
      </c>
    </row>
    <row r="14642" spans="1:11" x14ac:dyDescent="0.35">
      <c r="A14642">
        <v>35002</v>
      </c>
      <c r="B14642" t="s">
        <v>53</v>
      </c>
      <c r="C14642" s="70">
        <v>522578.39</v>
      </c>
      <c r="D14642" s="70">
        <v>167030.85999999999</v>
      </c>
      <c r="E14642" s="71">
        <v>44692</v>
      </c>
      <c r="F14642" t="s">
        <v>16147</v>
      </c>
      <c r="G14642" t="s">
        <v>2142</v>
      </c>
      <c r="H14642" t="s">
        <v>9604</v>
      </c>
      <c r="I14642" t="s">
        <v>2356</v>
      </c>
      <c r="J14642" s="40">
        <v>2567.71</v>
      </c>
      <c r="K14642" s="40">
        <v>0</v>
      </c>
    </row>
    <row r="14643" spans="1:11" x14ac:dyDescent="0.35">
      <c r="A14643">
        <v>35002</v>
      </c>
      <c r="B14643" t="s">
        <v>53</v>
      </c>
      <c r="C14643" s="70">
        <v>522578.39</v>
      </c>
      <c r="D14643" s="70">
        <v>167030.85999999999</v>
      </c>
      <c r="E14643" s="71">
        <v>44692</v>
      </c>
      <c r="F14643" t="s">
        <v>16147</v>
      </c>
      <c r="G14643" t="s">
        <v>2142</v>
      </c>
      <c r="H14643" t="s">
        <v>9604</v>
      </c>
      <c r="I14643" t="s">
        <v>2356</v>
      </c>
      <c r="J14643" s="40">
        <v>794.93</v>
      </c>
      <c r="K14643" s="40">
        <v>0</v>
      </c>
    </row>
    <row r="14644" spans="1:11" x14ac:dyDescent="0.35">
      <c r="A14644">
        <v>35002</v>
      </c>
      <c r="B14644" t="s">
        <v>53</v>
      </c>
      <c r="C14644" s="70">
        <v>522578.39</v>
      </c>
      <c r="D14644" s="70">
        <v>167030.85999999999</v>
      </c>
      <c r="E14644" s="71">
        <v>44693</v>
      </c>
      <c r="F14644" t="s">
        <v>16146</v>
      </c>
      <c r="G14644" t="s">
        <v>2142</v>
      </c>
      <c r="H14644" t="s">
        <v>9577</v>
      </c>
      <c r="I14644" t="s">
        <v>9576</v>
      </c>
      <c r="J14644" s="40">
        <v>677.96</v>
      </c>
      <c r="K14644" s="40">
        <v>0</v>
      </c>
    </row>
    <row r="14645" spans="1:11" x14ac:dyDescent="0.35">
      <c r="A14645">
        <v>35002</v>
      </c>
      <c r="B14645" t="s">
        <v>53</v>
      </c>
      <c r="C14645" s="70">
        <v>522578.39</v>
      </c>
      <c r="D14645" s="70">
        <v>167030.85999999999</v>
      </c>
      <c r="E14645" s="71">
        <v>44693</v>
      </c>
      <c r="F14645" t="s">
        <v>16146</v>
      </c>
      <c r="G14645" t="s">
        <v>2142</v>
      </c>
      <c r="H14645" t="s">
        <v>9577</v>
      </c>
      <c r="I14645" t="s">
        <v>9576</v>
      </c>
      <c r="J14645" s="40">
        <v>1031.07</v>
      </c>
      <c r="K14645" s="40">
        <v>0</v>
      </c>
    </row>
    <row r="14646" spans="1:11" x14ac:dyDescent="0.35">
      <c r="A14646">
        <v>35002</v>
      </c>
      <c r="B14646" t="s">
        <v>53</v>
      </c>
      <c r="C14646" s="70">
        <v>522578.39</v>
      </c>
      <c r="D14646" s="70">
        <v>167030.85999999999</v>
      </c>
      <c r="E14646" s="71">
        <v>44693</v>
      </c>
      <c r="F14646" t="s">
        <v>16146</v>
      </c>
      <c r="G14646" t="s">
        <v>2142</v>
      </c>
      <c r="H14646" t="s">
        <v>9577</v>
      </c>
      <c r="I14646" t="s">
        <v>9576</v>
      </c>
      <c r="J14646" s="40">
        <v>1031.07</v>
      </c>
      <c r="K14646" s="40">
        <v>0</v>
      </c>
    </row>
    <row r="14647" spans="1:11" x14ac:dyDescent="0.35">
      <c r="A14647">
        <v>35002</v>
      </c>
      <c r="B14647" t="s">
        <v>53</v>
      </c>
      <c r="C14647" s="70">
        <v>522578.39</v>
      </c>
      <c r="D14647" s="70">
        <v>167030.85999999999</v>
      </c>
      <c r="E14647" s="71">
        <v>44693</v>
      </c>
      <c r="F14647" t="s">
        <v>16146</v>
      </c>
      <c r="G14647" t="s">
        <v>2142</v>
      </c>
      <c r="H14647" t="s">
        <v>9577</v>
      </c>
      <c r="I14647" t="s">
        <v>9576</v>
      </c>
      <c r="J14647" s="40">
        <v>33.9</v>
      </c>
      <c r="K14647" s="40">
        <v>0</v>
      </c>
    </row>
    <row r="14648" spans="1:11" x14ac:dyDescent="0.35">
      <c r="A14648">
        <v>35002</v>
      </c>
      <c r="B14648" t="s">
        <v>53</v>
      </c>
      <c r="C14648" s="70">
        <v>522578.39</v>
      </c>
      <c r="D14648" s="70">
        <v>167030.85999999999</v>
      </c>
      <c r="E14648" s="71">
        <v>44707</v>
      </c>
      <c r="F14648" t="s">
        <v>16145</v>
      </c>
      <c r="G14648" t="s">
        <v>2142</v>
      </c>
      <c r="H14648" t="s">
        <v>14655</v>
      </c>
      <c r="I14648" t="s">
        <v>14654</v>
      </c>
      <c r="J14648" s="40">
        <v>17153</v>
      </c>
      <c r="K14648" s="40">
        <v>0</v>
      </c>
    </row>
    <row r="14649" spans="1:11" x14ac:dyDescent="0.35">
      <c r="A14649">
        <v>35002</v>
      </c>
      <c r="B14649" t="s">
        <v>53</v>
      </c>
      <c r="C14649" s="70">
        <v>522578.39</v>
      </c>
      <c r="D14649" s="70">
        <v>167030.85999999999</v>
      </c>
      <c r="E14649" s="71">
        <v>44707</v>
      </c>
      <c r="F14649" t="s">
        <v>16144</v>
      </c>
      <c r="G14649" t="s">
        <v>2142</v>
      </c>
      <c r="H14649" t="s">
        <v>10027</v>
      </c>
      <c r="I14649" t="s">
        <v>10026</v>
      </c>
      <c r="J14649" s="40">
        <v>124.38</v>
      </c>
      <c r="K14649" s="40">
        <v>0</v>
      </c>
    </row>
    <row r="14650" spans="1:11" x14ac:dyDescent="0.35">
      <c r="A14650">
        <v>35002</v>
      </c>
      <c r="B14650" t="s">
        <v>53</v>
      </c>
      <c r="C14650" s="70">
        <v>522578.39</v>
      </c>
      <c r="D14650" s="70">
        <v>167030.85999999999</v>
      </c>
      <c r="E14650" s="71">
        <v>44707</v>
      </c>
      <c r="F14650" t="s">
        <v>16144</v>
      </c>
      <c r="G14650" t="s">
        <v>2142</v>
      </c>
      <c r="H14650" t="s">
        <v>10027</v>
      </c>
      <c r="I14650" t="s">
        <v>10026</v>
      </c>
      <c r="J14650" s="40">
        <v>630.5</v>
      </c>
      <c r="K14650" s="40">
        <v>0</v>
      </c>
    </row>
    <row r="14651" spans="1:11" x14ac:dyDescent="0.35">
      <c r="A14651">
        <v>35002</v>
      </c>
      <c r="B14651" t="s">
        <v>53</v>
      </c>
      <c r="C14651" s="70">
        <v>522578.39</v>
      </c>
      <c r="D14651" s="70">
        <v>167030.85999999999</v>
      </c>
      <c r="E14651" s="71">
        <v>44707</v>
      </c>
      <c r="F14651" t="s">
        <v>16144</v>
      </c>
      <c r="G14651" t="s">
        <v>2142</v>
      </c>
      <c r="H14651" t="s">
        <v>10027</v>
      </c>
      <c r="I14651" t="s">
        <v>10026</v>
      </c>
      <c r="J14651" s="40">
        <v>630.5</v>
      </c>
      <c r="K14651" s="40">
        <v>0</v>
      </c>
    </row>
    <row r="14652" spans="1:11" x14ac:dyDescent="0.35">
      <c r="A14652">
        <v>35002</v>
      </c>
      <c r="B14652" t="s">
        <v>53</v>
      </c>
      <c r="C14652" s="70">
        <v>522578.39</v>
      </c>
      <c r="D14652" s="70">
        <v>167030.85999999999</v>
      </c>
      <c r="E14652" s="71">
        <v>44707</v>
      </c>
      <c r="F14652" t="s">
        <v>16144</v>
      </c>
      <c r="G14652" t="s">
        <v>2142</v>
      </c>
      <c r="H14652" t="s">
        <v>10027</v>
      </c>
      <c r="I14652" t="s">
        <v>10026</v>
      </c>
      <c r="J14652" s="40">
        <v>630.5</v>
      </c>
      <c r="K14652" s="40">
        <v>0</v>
      </c>
    </row>
    <row r="14653" spans="1:11" x14ac:dyDescent="0.35">
      <c r="A14653">
        <v>35002</v>
      </c>
      <c r="B14653" t="s">
        <v>53</v>
      </c>
      <c r="C14653" s="70">
        <v>522578.39</v>
      </c>
      <c r="D14653" s="70">
        <v>167030.85999999999</v>
      </c>
      <c r="E14653" s="71">
        <v>44707</v>
      </c>
      <c r="F14653" t="s">
        <v>16144</v>
      </c>
      <c r="G14653" t="s">
        <v>2142</v>
      </c>
      <c r="H14653" t="s">
        <v>10027</v>
      </c>
      <c r="I14653" t="s">
        <v>10026</v>
      </c>
      <c r="J14653" s="40">
        <v>630.5</v>
      </c>
      <c r="K14653" s="40">
        <v>0</v>
      </c>
    </row>
    <row r="14654" spans="1:11" x14ac:dyDescent="0.35">
      <c r="A14654">
        <v>35002</v>
      </c>
      <c r="B14654" t="s">
        <v>53</v>
      </c>
      <c r="C14654" s="70">
        <v>522578.39</v>
      </c>
      <c r="D14654" s="70">
        <v>167030.85999999999</v>
      </c>
      <c r="E14654" s="71">
        <v>44707</v>
      </c>
      <c r="F14654" t="s">
        <v>16144</v>
      </c>
      <c r="G14654" t="s">
        <v>2142</v>
      </c>
      <c r="H14654" t="s">
        <v>10027</v>
      </c>
      <c r="I14654" t="s">
        <v>10026</v>
      </c>
      <c r="J14654" s="40">
        <v>630.5</v>
      </c>
      <c r="K14654" s="40">
        <v>0</v>
      </c>
    </row>
    <row r="14655" spans="1:11" x14ac:dyDescent="0.35">
      <c r="A14655">
        <v>35002</v>
      </c>
      <c r="B14655" t="s">
        <v>53</v>
      </c>
      <c r="C14655" s="70">
        <v>522578.39</v>
      </c>
      <c r="D14655" s="70">
        <v>167030.85999999999</v>
      </c>
      <c r="E14655" s="71">
        <v>44707</v>
      </c>
      <c r="F14655" t="s">
        <v>16144</v>
      </c>
      <c r="G14655" t="s">
        <v>2142</v>
      </c>
      <c r="H14655" t="s">
        <v>10027</v>
      </c>
      <c r="I14655" t="s">
        <v>10026</v>
      </c>
      <c r="J14655" s="40">
        <v>630.5</v>
      </c>
      <c r="K14655" s="40">
        <v>0</v>
      </c>
    </row>
    <row r="14656" spans="1:11" x14ac:dyDescent="0.35">
      <c r="A14656">
        <v>35002</v>
      </c>
      <c r="B14656" t="s">
        <v>53</v>
      </c>
      <c r="C14656" s="70">
        <v>522578.39</v>
      </c>
      <c r="D14656" s="70">
        <v>167030.85999999999</v>
      </c>
      <c r="E14656" s="71">
        <v>44707</v>
      </c>
      <c r="F14656" t="s">
        <v>16144</v>
      </c>
      <c r="G14656" t="s">
        <v>2142</v>
      </c>
      <c r="H14656" t="s">
        <v>10027</v>
      </c>
      <c r="I14656" t="s">
        <v>10026</v>
      </c>
      <c r="J14656" s="40">
        <v>630.5</v>
      </c>
      <c r="K14656" s="40">
        <v>0</v>
      </c>
    </row>
    <row r="14657" spans="1:11" x14ac:dyDescent="0.35">
      <c r="A14657">
        <v>35002</v>
      </c>
      <c r="B14657" t="s">
        <v>53</v>
      </c>
      <c r="C14657" s="70">
        <v>522578.39</v>
      </c>
      <c r="D14657" s="70">
        <v>167030.85999999999</v>
      </c>
      <c r="E14657" s="71">
        <v>44707</v>
      </c>
      <c r="F14657" t="s">
        <v>16144</v>
      </c>
      <c r="G14657" t="s">
        <v>2142</v>
      </c>
      <c r="H14657" t="s">
        <v>10027</v>
      </c>
      <c r="I14657" t="s">
        <v>10026</v>
      </c>
      <c r="J14657" s="40">
        <v>630.5</v>
      </c>
      <c r="K14657" s="40">
        <v>0</v>
      </c>
    </row>
    <row r="14658" spans="1:11" x14ac:dyDescent="0.35">
      <c r="A14658">
        <v>35002</v>
      </c>
      <c r="B14658" t="s">
        <v>53</v>
      </c>
      <c r="C14658" s="70">
        <v>522578.39</v>
      </c>
      <c r="D14658" s="70">
        <v>167030.85999999999</v>
      </c>
      <c r="E14658" s="71">
        <v>44707</v>
      </c>
      <c r="F14658" t="s">
        <v>16144</v>
      </c>
      <c r="G14658" t="s">
        <v>2142</v>
      </c>
      <c r="H14658" t="s">
        <v>10027</v>
      </c>
      <c r="I14658" t="s">
        <v>10026</v>
      </c>
      <c r="J14658" s="40">
        <v>630.5</v>
      </c>
      <c r="K14658" s="40">
        <v>0</v>
      </c>
    </row>
    <row r="14659" spans="1:11" x14ac:dyDescent="0.35">
      <c r="A14659">
        <v>35002</v>
      </c>
      <c r="B14659" t="s">
        <v>53</v>
      </c>
      <c r="C14659" s="70">
        <v>522578.39</v>
      </c>
      <c r="D14659" s="70">
        <v>167030.85999999999</v>
      </c>
      <c r="E14659" s="71">
        <v>44707</v>
      </c>
      <c r="F14659" t="s">
        <v>16144</v>
      </c>
      <c r="G14659" t="s">
        <v>2142</v>
      </c>
      <c r="H14659" t="s">
        <v>10027</v>
      </c>
      <c r="I14659" t="s">
        <v>10026</v>
      </c>
      <c r="J14659" s="40">
        <v>630.5</v>
      </c>
      <c r="K14659" s="40">
        <v>0</v>
      </c>
    </row>
    <row r="14660" spans="1:11" x14ac:dyDescent="0.35">
      <c r="A14660">
        <v>35002</v>
      </c>
      <c r="B14660" t="s">
        <v>53</v>
      </c>
      <c r="C14660" s="70">
        <v>522578.39</v>
      </c>
      <c r="D14660" s="70">
        <v>167030.85999999999</v>
      </c>
      <c r="E14660" s="71">
        <v>44707</v>
      </c>
      <c r="F14660" t="s">
        <v>16144</v>
      </c>
      <c r="G14660" t="s">
        <v>2142</v>
      </c>
      <c r="H14660" t="s">
        <v>10027</v>
      </c>
      <c r="I14660" t="s">
        <v>10026</v>
      </c>
      <c r="J14660" s="40">
        <v>630.5</v>
      </c>
      <c r="K14660" s="40">
        <v>0</v>
      </c>
    </row>
    <row r="14661" spans="1:11" x14ac:dyDescent="0.35">
      <c r="A14661">
        <v>35002</v>
      </c>
      <c r="B14661" t="s">
        <v>53</v>
      </c>
      <c r="C14661" s="70">
        <v>522578.39</v>
      </c>
      <c r="D14661" s="70">
        <v>167030.85999999999</v>
      </c>
      <c r="E14661" s="71">
        <v>44707</v>
      </c>
      <c r="F14661" t="s">
        <v>16144</v>
      </c>
      <c r="G14661" t="s">
        <v>2142</v>
      </c>
      <c r="H14661" t="s">
        <v>10027</v>
      </c>
      <c r="I14661" t="s">
        <v>10026</v>
      </c>
      <c r="J14661" s="40">
        <v>506.14</v>
      </c>
      <c r="K14661" s="40">
        <v>0</v>
      </c>
    </row>
    <row r="14662" spans="1:11" x14ac:dyDescent="0.35">
      <c r="A14662">
        <v>35002</v>
      </c>
      <c r="B14662" t="s">
        <v>53</v>
      </c>
      <c r="C14662" s="70">
        <v>522578.39</v>
      </c>
      <c r="D14662" s="70">
        <v>167030.85999999999</v>
      </c>
      <c r="E14662" s="71">
        <v>44712</v>
      </c>
      <c r="F14662" t="s">
        <v>16143</v>
      </c>
      <c r="G14662" t="s">
        <v>2142</v>
      </c>
      <c r="H14662" t="s">
        <v>10012</v>
      </c>
      <c r="I14662" t="s">
        <v>10011</v>
      </c>
      <c r="J14662" s="40">
        <v>16.25</v>
      </c>
      <c r="K14662" s="40">
        <v>0</v>
      </c>
    </row>
    <row r="14663" spans="1:11" x14ac:dyDescent="0.35">
      <c r="A14663">
        <v>35002</v>
      </c>
      <c r="B14663" t="s">
        <v>53</v>
      </c>
      <c r="C14663" s="70">
        <v>522578.39</v>
      </c>
      <c r="D14663" s="70">
        <v>167030.85999999999</v>
      </c>
      <c r="E14663" s="71">
        <v>44712</v>
      </c>
      <c r="F14663" t="s">
        <v>16143</v>
      </c>
      <c r="G14663" t="s">
        <v>2142</v>
      </c>
      <c r="H14663" t="s">
        <v>10012</v>
      </c>
      <c r="I14663" t="s">
        <v>10011</v>
      </c>
      <c r="J14663" s="40">
        <v>494.31</v>
      </c>
      <c r="K14663" s="40">
        <v>0</v>
      </c>
    </row>
    <row r="14664" spans="1:11" x14ac:dyDescent="0.35">
      <c r="A14664">
        <v>35002</v>
      </c>
      <c r="B14664" t="s">
        <v>53</v>
      </c>
      <c r="C14664" s="70">
        <v>522578.39</v>
      </c>
      <c r="D14664" s="70">
        <v>167030.85999999999</v>
      </c>
      <c r="E14664" s="71">
        <v>44712</v>
      </c>
      <c r="F14664" t="s">
        <v>16143</v>
      </c>
      <c r="G14664" t="s">
        <v>2142</v>
      </c>
      <c r="H14664" t="s">
        <v>10012</v>
      </c>
      <c r="I14664" t="s">
        <v>10011</v>
      </c>
      <c r="J14664" s="40">
        <v>494.31</v>
      </c>
      <c r="K14664" s="40">
        <v>0</v>
      </c>
    </row>
    <row r="14665" spans="1:11" x14ac:dyDescent="0.35">
      <c r="A14665">
        <v>35002</v>
      </c>
      <c r="B14665" t="s">
        <v>53</v>
      </c>
      <c r="C14665" s="70">
        <v>522578.39</v>
      </c>
      <c r="D14665" s="70">
        <v>167030.85999999999</v>
      </c>
      <c r="E14665" s="71">
        <v>44712</v>
      </c>
      <c r="F14665" t="s">
        <v>16143</v>
      </c>
      <c r="G14665" t="s">
        <v>2142</v>
      </c>
      <c r="H14665" t="s">
        <v>10012</v>
      </c>
      <c r="I14665" t="s">
        <v>10011</v>
      </c>
      <c r="J14665" s="40">
        <v>494.31</v>
      </c>
      <c r="K14665" s="40">
        <v>0</v>
      </c>
    </row>
    <row r="14666" spans="1:11" x14ac:dyDescent="0.35">
      <c r="A14666">
        <v>35002</v>
      </c>
      <c r="B14666" t="s">
        <v>53</v>
      </c>
      <c r="C14666" s="70">
        <v>522578.39</v>
      </c>
      <c r="D14666" s="70">
        <v>167030.85999999999</v>
      </c>
      <c r="E14666" s="71">
        <v>44712</v>
      </c>
      <c r="F14666" t="s">
        <v>16143</v>
      </c>
      <c r="G14666" t="s">
        <v>2142</v>
      </c>
      <c r="H14666" t="s">
        <v>10012</v>
      </c>
      <c r="I14666" t="s">
        <v>10011</v>
      </c>
      <c r="J14666" s="40">
        <v>494.31</v>
      </c>
      <c r="K14666" s="40">
        <v>0</v>
      </c>
    </row>
    <row r="14667" spans="1:11" x14ac:dyDescent="0.35">
      <c r="A14667">
        <v>35002</v>
      </c>
      <c r="B14667" t="s">
        <v>53</v>
      </c>
      <c r="C14667" s="70">
        <v>522578.39</v>
      </c>
      <c r="D14667" s="70">
        <v>167030.85999999999</v>
      </c>
      <c r="E14667" s="71">
        <v>44712</v>
      </c>
      <c r="F14667" t="s">
        <v>16143</v>
      </c>
      <c r="G14667" t="s">
        <v>2142</v>
      </c>
      <c r="H14667" t="s">
        <v>10012</v>
      </c>
      <c r="I14667" t="s">
        <v>10011</v>
      </c>
      <c r="J14667" s="40">
        <v>494.31</v>
      </c>
      <c r="K14667" s="40">
        <v>0</v>
      </c>
    </row>
    <row r="14668" spans="1:11" x14ac:dyDescent="0.35">
      <c r="A14668">
        <v>35002</v>
      </c>
      <c r="B14668" t="s">
        <v>53</v>
      </c>
      <c r="C14668" s="70">
        <v>522578.39</v>
      </c>
      <c r="D14668" s="70">
        <v>167030.85999999999</v>
      </c>
      <c r="E14668" s="71">
        <v>44712</v>
      </c>
      <c r="F14668" t="s">
        <v>16143</v>
      </c>
      <c r="G14668" t="s">
        <v>2142</v>
      </c>
      <c r="H14668" t="s">
        <v>10012</v>
      </c>
      <c r="I14668" t="s">
        <v>10011</v>
      </c>
      <c r="J14668" s="40">
        <v>494.31</v>
      </c>
      <c r="K14668" s="40">
        <v>0</v>
      </c>
    </row>
    <row r="14669" spans="1:11" x14ac:dyDescent="0.35">
      <c r="A14669">
        <v>35002</v>
      </c>
      <c r="B14669" t="s">
        <v>53</v>
      </c>
      <c r="C14669" s="70">
        <v>522578.39</v>
      </c>
      <c r="D14669" s="70">
        <v>167030.85999999999</v>
      </c>
      <c r="E14669" s="71">
        <v>44712</v>
      </c>
      <c r="F14669" t="s">
        <v>16143</v>
      </c>
      <c r="G14669" t="s">
        <v>2142</v>
      </c>
      <c r="H14669" t="s">
        <v>10012</v>
      </c>
      <c r="I14669" t="s">
        <v>10011</v>
      </c>
      <c r="J14669" s="40">
        <v>494.31</v>
      </c>
      <c r="K14669" s="40">
        <v>0</v>
      </c>
    </row>
    <row r="14670" spans="1:11" x14ac:dyDescent="0.35">
      <c r="A14670">
        <v>35002</v>
      </c>
      <c r="B14670" t="s">
        <v>53</v>
      </c>
      <c r="C14670" s="70">
        <v>522578.39</v>
      </c>
      <c r="D14670" s="70">
        <v>167030.85999999999</v>
      </c>
      <c r="E14670" s="71">
        <v>44712</v>
      </c>
      <c r="F14670" t="s">
        <v>16143</v>
      </c>
      <c r="G14670" t="s">
        <v>2142</v>
      </c>
      <c r="H14670" t="s">
        <v>10012</v>
      </c>
      <c r="I14670" t="s">
        <v>10011</v>
      </c>
      <c r="J14670" s="40">
        <v>494.31</v>
      </c>
      <c r="K14670" s="40">
        <v>0</v>
      </c>
    </row>
    <row r="14671" spans="1:11" x14ac:dyDescent="0.35">
      <c r="A14671">
        <v>35002</v>
      </c>
      <c r="B14671" t="s">
        <v>53</v>
      </c>
      <c r="C14671" s="70">
        <v>522578.39</v>
      </c>
      <c r="D14671" s="70">
        <v>167030.85999999999</v>
      </c>
      <c r="E14671" s="71">
        <v>44712</v>
      </c>
      <c r="F14671" t="s">
        <v>16143</v>
      </c>
      <c r="G14671" t="s">
        <v>2142</v>
      </c>
      <c r="H14671" t="s">
        <v>10012</v>
      </c>
      <c r="I14671" t="s">
        <v>10011</v>
      </c>
      <c r="J14671" s="40">
        <v>494.31</v>
      </c>
      <c r="K14671" s="40">
        <v>0</v>
      </c>
    </row>
    <row r="14672" spans="1:11" x14ac:dyDescent="0.35">
      <c r="A14672">
        <v>35002</v>
      </c>
      <c r="B14672" t="s">
        <v>53</v>
      </c>
      <c r="C14672" s="70">
        <v>522578.39</v>
      </c>
      <c r="D14672" s="70">
        <v>167030.85999999999</v>
      </c>
      <c r="E14672" s="71">
        <v>44712</v>
      </c>
      <c r="F14672" t="s">
        <v>16143</v>
      </c>
      <c r="G14672" t="s">
        <v>2142</v>
      </c>
      <c r="H14672" t="s">
        <v>10012</v>
      </c>
      <c r="I14672" t="s">
        <v>10011</v>
      </c>
      <c r="J14672" s="40">
        <v>48.77</v>
      </c>
      <c r="K14672" s="40">
        <v>0</v>
      </c>
    </row>
    <row r="14673" spans="1:11" x14ac:dyDescent="0.35">
      <c r="A14673">
        <v>35002</v>
      </c>
      <c r="B14673" t="s">
        <v>53</v>
      </c>
      <c r="C14673" s="70">
        <v>522578.39</v>
      </c>
      <c r="D14673" s="70">
        <v>167030.85999999999</v>
      </c>
      <c r="E14673" s="71">
        <v>44712</v>
      </c>
      <c r="F14673" t="s">
        <v>16142</v>
      </c>
      <c r="G14673" t="s">
        <v>2142</v>
      </c>
      <c r="H14673" t="s">
        <v>9447</v>
      </c>
      <c r="I14673" t="s">
        <v>9446</v>
      </c>
      <c r="J14673" s="40">
        <v>20.98</v>
      </c>
      <c r="K14673" s="40">
        <v>0</v>
      </c>
    </row>
    <row r="14674" spans="1:11" x14ac:dyDescent="0.35">
      <c r="A14674">
        <v>35002</v>
      </c>
      <c r="B14674" t="s">
        <v>53</v>
      </c>
      <c r="C14674" s="70">
        <v>522578.39</v>
      </c>
      <c r="D14674" s="70">
        <v>167030.85999999999</v>
      </c>
      <c r="E14674" s="71">
        <v>44712</v>
      </c>
      <c r="F14674" t="s">
        <v>16142</v>
      </c>
      <c r="G14674" t="s">
        <v>2142</v>
      </c>
      <c r="H14674" t="s">
        <v>9447</v>
      </c>
      <c r="I14674" t="s">
        <v>9446</v>
      </c>
      <c r="J14674" s="40">
        <v>638.25</v>
      </c>
      <c r="K14674" s="40">
        <v>0</v>
      </c>
    </row>
    <row r="14675" spans="1:11" x14ac:dyDescent="0.35">
      <c r="A14675">
        <v>35002</v>
      </c>
      <c r="B14675" t="s">
        <v>53</v>
      </c>
      <c r="C14675" s="70">
        <v>522578.39</v>
      </c>
      <c r="D14675" s="70">
        <v>167030.85999999999</v>
      </c>
      <c r="E14675" s="71">
        <v>44712</v>
      </c>
      <c r="F14675" t="s">
        <v>16142</v>
      </c>
      <c r="G14675" t="s">
        <v>2142</v>
      </c>
      <c r="H14675" t="s">
        <v>9447</v>
      </c>
      <c r="I14675" t="s">
        <v>9446</v>
      </c>
      <c r="J14675" s="40">
        <v>638.25</v>
      </c>
      <c r="K14675" s="40">
        <v>0</v>
      </c>
    </row>
    <row r="14676" spans="1:11" x14ac:dyDescent="0.35">
      <c r="A14676">
        <v>35002</v>
      </c>
      <c r="B14676" t="s">
        <v>53</v>
      </c>
      <c r="C14676" s="70">
        <v>522578.39</v>
      </c>
      <c r="D14676" s="70">
        <v>167030.85999999999</v>
      </c>
      <c r="E14676" s="71">
        <v>44712</v>
      </c>
      <c r="F14676" t="s">
        <v>16142</v>
      </c>
      <c r="G14676" t="s">
        <v>2142</v>
      </c>
      <c r="H14676" t="s">
        <v>9447</v>
      </c>
      <c r="I14676" t="s">
        <v>9446</v>
      </c>
      <c r="J14676" s="40">
        <v>638.25</v>
      </c>
      <c r="K14676" s="40">
        <v>0</v>
      </c>
    </row>
    <row r="14677" spans="1:11" x14ac:dyDescent="0.35">
      <c r="A14677">
        <v>35002</v>
      </c>
      <c r="B14677" t="s">
        <v>53</v>
      </c>
      <c r="C14677" s="70">
        <v>522578.39</v>
      </c>
      <c r="D14677" s="70">
        <v>167030.85999999999</v>
      </c>
      <c r="E14677" s="71">
        <v>44712</v>
      </c>
      <c r="F14677" t="s">
        <v>16142</v>
      </c>
      <c r="G14677" t="s">
        <v>2142</v>
      </c>
      <c r="H14677" t="s">
        <v>9447</v>
      </c>
      <c r="I14677" t="s">
        <v>9446</v>
      </c>
      <c r="J14677" s="40">
        <v>638.25</v>
      </c>
      <c r="K14677" s="40">
        <v>0</v>
      </c>
    </row>
    <row r="14678" spans="1:11" x14ac:dyDescent="0.35">
      <c r="A14678">
        <v>35002</v>
      </c>
      <c r="B14678" t="s">
        <v>53</v>
      </c>
      <c r="C14678" s="70">
        <v>522578.39</v>
      </c>
      <c r="D14678" s="70">
        <v>167030.85999999999</v>
      </c>
      <c r="E14678" s="71">
        <v>44712</v>
      </c>
      <c r="F14678" t="s">
        <v>16142</v>
      </c>
      <c r="G14678" t="s">
        <v>2142</v>
      </c>
      <c r="H14678" t="s">
        <v>9447</v>
      </c>
      <c r="I14678" t="s">
        <v>9446</v>
      </c>
      <c r="J14678" s="40">
        <v>638.25</v>
      </c>
      <c r="K14678" s="40">
        <v>0</v>
      </c>
    </row>
    <row r="14679" spans="1:11" x14ac:dyDescent="0.35">
      <c r="A14679">
        <v>35002</v>
      </c>
      <c r="B14679" t="s">
        <v>53</v>
      </c>
      <c r="C14679" s="70">
        <v>522578.39</v>
      </c>
      <c r="D14679" s="70">
        <v>167030.85999999999</v>
      </c>
      <c r="E14679" s="71">
        <v>44712</v>
      </c>
      <c r="F14679" t="s">
        <v>16142</v>
      </c>
      <c r="G14679" t="s">
        <v>2142</v>
      </c>
      <c r="H14679" t="s">
        <v>9447</v>
      </c>
      <c r="I14679" t="s">
        <v>9446</v>
      </c>
      <c r="J14679" s="40">
        <v>638.25</v>
      </c>
      <c r="K14679" s="40">
        <v>0</v>
      </c>
    </row>
    <row r="14680" spans="1:11" x14ac:dyDescent="0.35">
      <c r="A14680">
        <v>35002</v>
      </c>
      <c r="B14680" t="s">
        <v>53</v>
      </c>
      <c r="C14680" s="70">
        <v>522578.39</v>
      </c>
      <c r="D14680" s="70">
        <v>167030.85999999999</v>
      </c>
      <c r="E14680" s="71">
        <v>44712</v>
      </c>
      <c r="F14680" t="s">
        <v>16142</v>
      </c>
      <c r="G14680" t="s">
        <v>2142</v>
      </c>
      <c r="H14680" t="s">
        <v>9447</v>
      </c>
      <c r="I14680" t="s">
        <v>9446</v>
      </c>
      <c r="J14680" s="40">
        <v>638.25</v>
      </c>
      <c r="K14680" s="40">
        <v>0</v>
      </c>
    </row>
    <row r="14681" spans="1:11" x14ac:dyDescent="0.35">
      <c r="A14681">
        <v>35002</v>
      </c>
      <c r="B14681" t="s">
        <v>53</v>
      </c>
      <c r="C14681" s="70">
        <v>522578.39</v>
      </c>
      <c r="D14681" s="70">
        <v>167030.85999999999</v>
      </c>
      <c r="E14681" s="71">
        <v>44712</v>
      </c>
      <c r="F14681" t="s">
        <v>16142</v>
      </c>
      <c r="G14681" t="s">
        <v>2142</v>
      </c>
      <c r="H14681" t="s">
        <v>9447</v>
      </c>
      <c r="I14681" t="s">
        <v>9446</v>
      </c>
      <c r="J14681" s="40">
        <v>638.25</v>
      </c>
      <c r="K14681" s="40">
        <v>0</v>
      </c>
    </row>
    <row r="14682" spans="1:11" x14ac:dyDescent="0.35">
      <c r="A14682">
        <v>35002</v>
      </c>
      <c r="B14682" t="s">
        <v>53</v>
      </c>
      <c r="C14682" s="70">
        <v>522578.39</v>
      </c>
      <c r="D14682" s="70">
        <v>167030.85999999999</v>
      </c>
      <c r="E14682" s="71">
        <v>44712</v>
      </c>
      <c r="F14682" t="s">
        <v>16142</v>
      </c>
      <c r="G14682" t="s">
        <v>2142</v>
      </c>
      <c r="H14682" t="s">
        <v>9447</v>
      </c>
      <c r="I14682" t="s">
        <v>9446</v>
      </c>
      <c r="J14682" s="40">
        <v>638.25</v>
      </c>
      <c r="K14682" s="40">
        <v>0</v>
      </c>
    </row>
    <row r="14683" spans="1:11" x14ac:dyDescent="0.35">
      <c r="A14683">
        <v>35002</v>
      </c>
      <c r="B14683" t="s">
        <v>53</v>
      </c>
      <c r="C14683" s="70">
        <v>522578.39</v>
      </c>
      <c r="D14683" s="70">
        <v>167030.85999999999</v>
      </c>
      <c r="E14683" s="71">
        <v>44712</v>
      </c>
      <c r="F14683" t="s">
        <v>16142</v>
      </c>
      <c r="G14683" t="s">
        <v>2142</v>
      </c>
      <c r="H14683" t="s">
        <v>9447</v>
      </c>
      <c r="I14683" t="s">
        <v>9446</v>
      </c>
      <c r="J14683" s="40">
        <v>638.25</v>
      </c>
      <c r="K14683" s="40">
        <v>0</v>
      </c>
    </row>
    <row r="14684" spans="1:11" x14ac:dyDescent="0.35">
      <c r="A14684">
        <v>35002</v>
      </c>
      <c r="B14684" t="s">
        <v>53</v>
      </c>
      <c r="C14684" s="70">
        <v>522578.39</v>
      </c>
      <c r="D14684" s="70">
        <v>167030.85999999999</v>
      </c>
      <c r="E14684" s="71">
        <v>44712</v>
      </c>
      <c r="F14684" t="s">
        <v>16142</v>
      </c>
      <c r="G14684" t="s">
        <v>2142</v>
      </c>
      <c r="H14684" t="s">
        <v>9447</v>
      </c>
      <c r="I14684" t="s">
        <v>9446</v>
      </c>
      <c r="J14684" s="40">
        <v>638.25</v>
      </c>
      <c r="K14684" s="40">
        <v>0</v>
      </c>
    </row>
    <row r="14685" spans="1:11" x14ac:dyDescent="0.35">
      <c r="A14685">
        <v>35002</v>
      </c>
      <c r="B14685" t="s">
        <v>53</v>
      </c>
      <c r="C14685" s="70">
        <v>522578.39</v>
      </c>
      <c r="D14685" s="70">
        <v>167030.85999999999</v>
      </c>
      <c r="E14685" s="71">
        <v>44712</v>
      </c>
      <c r="F14685" t="s">
        <v>16142</v>
      </c>
      <c r="G14685" t="s">
        <v>2142</v>
      </c>
      <c r="H14685" t="s">
        <v>9447</v>
      </c>
      <c r="I14685" t="s">
        <v>9446</v>
      </c>
      <c r="J14685" s="40">
        <v>638.27</v>
      </c>
      <c r="K14685" s="40">
        <v>0</v>
      </c>
    </row>
    <row r="14686" spans="1:11" x14ac:dyDescent="0.35">
      <c r="A14686">
        <v>35002</v>
      </c>
      <c r="B14686" t="s">
        <v>53</v>
      </c>
      <c r="C14686" s="70">
        <v>522578.39</v>
      </c>
      <c r="D14686" s="70">
        <v>167030.85999999999</v>
      </c>
      <c r="E14686" s="71">
        <v>44712</v>
      </c>
      <c r="F14686" t="s">
        <v>14263</v>
      </c>
      <c r="G14686" t="s">
        <v>2169</v>
      </c>
      <c r="H14686" t="s">
        <v>14242</v>
      </c>
      <c r="I14686" t="s">
        <v>14241</v>
      </c>
      <c r="J14686" s="40">
        <v>0</v>
      </c>
      <c r="K14686" s="40">
        <v>1500.11</v>
      </c>
    </row>
    <row r="14687" spans="1:11" x14ac:dyDescent="0.35">
      <c r="A14687">
        <v>35002</v>
      </c>
      <c r="B14687" t="s">
        <v>53</v>
      </c>
      <c r="C14687" s="70">
        <v>522578.39</v>
      </c>
      <c r="D14687" s="70">
        <v>167030.85999999999</v>
      </c>
      <c r="E14687" s="71">
        <v>44712</v>
      </c>
      <c r="F14687" t="s">
        <v>14262</v>
      </c>
      <c r="G14687" t="s">
        <v>2169</v>
      </c>
      <c r="H14687" t="s">
        <v>14245</v>
      </c>
      <c r="I14687" t="s">
        <v>14244</v>
      </c>
      <c r="J14687" s="40">
        <v>0</v>
      </c>
      <c r="K14687" s="40">
        <v>550.96</v>
      </c>
    </row>
    <row r="14688" spans="1:11" x14ac:dyDescent="0.35">
      <c r="A14688">
        <v>35002</v>
      </c>
      <c r="B14688" t="s">
        <v>53</v>
      </c>
      <c r="C14688" s="70">
        <v>522578.39</v>
      </c>
      <c r="D14688" s="70">
        <v>167030.85999999999</v>
      </c>
      <c r="E14688" s="71">
        <v>44712</v>
      </c>
      <c r="F14688" t="s">
        <v>14261</v>
      </c>
      <c r="G14688" t="s">
        <v>2169</v>
      </c>
      <c r="H14688" t="s">
        <v>14248</v>
      </c>
      <c r="I14688" t="s">
        <v>14247</v>
      </c>
      <c r="J14688" s="40">
        <v>0</v>
      </c>
      <c r="K14688" s="40">
        <v>3961.29</v>
      </c>
    </row>
    <row r="14689" spans="1:11" x14ac:dyDescent="0.35">
      <c r="A14689">
        <v>35002</v>
      </c>
      <c r="B14689" t="s">
        <v>53</v>
      </c>
      <c r="C14689" s="70">
        <v>522578.39</v>
      </c>
      <c r="D14689" s="70">
        <v>167030.85999999999</v>
      </c>
      <c r="E14689" s="71">
        <v>44712</v>
      </c>
      <c r="F14689" t="s">
        <v>13942</v>
      </c>
      <c r="G14689" t="s">
        <v>2169</v>
      </c>
      <c r="H14689" t="s">
        <v>2100</v>
      </c>
      <c r="I14689" t="s">
        <v>2099</v>
      </c>
      <c r="J14689" s="40">
        <v>0</v>
      </c>
      <c r="K14689" s="40">
        <v>35547.660000000003</v>
      </c>
    </row>
    <row r="14690" spans="1:11" x14ac:dyDescent="0.35">
      <c r="A14690">
        <v>35002</v>
      </c>
      <c r="B14690" t="s">
        <v>53</v>
      </c>
      <c r="C14690" s="70">
        <v>522578.39</v>
      </c>
      <c r="D14690" s="70">
        <v>167030.85999999999</v>
      </c>
      <c r="E14690" s="71">
        <v>44712</v>
      </c>
      <c r="F14690" t="s">
        <v>10502</v>
      </c>
      <c r="G14690" t="s">
        <v>2169</v>
      </c>
      <c r="H14690" t="s">
        <v>10024</v>
      </c>
      <c r="I14690" t="s">
        <v>10023</v>
      </c>
      <c r="J14690" s="40">
        <v>0</v>
      </c>
      <c r="K14690" s="40">
        <v>495.4</v>
      </c>
    </row>
    <row r="14691" spans="1:11" x14ac:dyDescent="0.35">
      <c r="A14691">
        <v>35002</v>
      </c>
      <c r="B14691" t="s">
        <v>53</v>
      </c>
      <c r="C14691" s="70">
        <v>522578.39</v>
      </c>
      <c r="D14691" s="70">
        <v>167030.85999999999</v>
      </c>
      <c r="E14691" s="71">
        <v>44712</v>
      </c>
      <c r="F14691" t="s">
        <v>10501</v>
      </c>
      <c r="G14691" t="s">
        <v>2169</v>
      </c>
      <c r="H14691" t="s">
        <v>10021</v>
      </c>
      <c r="I14691" t="s">
        <v>10020</v>
      </c>
      <c r="J14691" s="40">
        <v>0</v>
      </c>
      <c r="K14691" s="40">
        <v>410.51</v>
      </c>
    </row>
    <row r="14692" spans="1:11" x14ac:dyDescent="0.35">
      <c r="A14692">
        <v>35002</v>
      </c>
      <c r="B14692" t="s">
        <v>53</v>
      </c>
      <c r="C14692" s="70">
        <v>522578.39</v>
      </c>
      <c r="D14692" s="70">
        <v>167030.85999999999</v>
      </c>
      <c r="E14692" s="71">
        <v>44712</v>
      </c>
      <c r="F14692" t="s">
        <v>10500</v>
      </c>
      <c r="G14692" t="s">
        <v>2169</v>
      </c>
      <c r="H14692" t="s">
        <v>6700</v>
      </c>
      <c r="I14692" t="s">
        <v>6699</v>
      </c>
      <c r="J14692" s="40">
        <v>0</v>
      </c>
      <c r="K14692" s="40">
        <v>500</v>
      </c>
    </row>
    <row r="14693" spans="1:11" x14ac:dyDescent="0.35">
      <c r="A14693">
        <v>35002</v>
      </c>
      <c r="B14693" t="s">
        <v>53</v>
      </c>
      <c r="C14693" s="70">
        <v>522578.39</v>
      </c>
      <c r="D14693" s="70">
        <v>167030.85999999999</v>
      </c>
      <c r="E14693" s="71">
        <v>44712</v>
      </c>
      <c r="F14693" t="s">
        <v>10499</v>
      </c>
      <c r="G14693" t="s">
        <v>2169</v>
      </c>
      <c r="H14693" t="s">
        <v>10086</v>
      </c>
      <c r="I14693" t="s">
        <v>10085</v>
      </c>
      <c r="J14693" s="40">
        <v>0</v>
      </c>
      <c r="K14693" s="40">
        <v>100</v>
      </c>
    </row>
    <row r="14694" spans="1:11" x14ac:dyDescent="0.35">
      <c r="A14694">
        <v>35002</v>
      </c>
      <c r="B14694" t="s">
        <v>53</v>
      </c>
      <c r="C14694" s="70">
        <v>522578.39</v>
      </c>
      <c r="D14694" s="70">
        <v>167030.85999999999</v>
      </c>
      <c r="E14694" s="71">
        <v>44712</v>
      </c>
      <c r="F14694" t="s">
        <v>10498</v>
      </c>
      <c r="G14694" t="s">
        <v>2169</v>
      </c>
      <c r="H14694" t="s">
        <v>10018</v>
      </c>
      <c r="I14694" t="s">
        <v>10017</v>
      </c>
      <c r="J14694" s="40">
        <v>0</v>
      </c>
      <c r="K14694" s="40">
        <v>434.7</v>
      </c>
    </row>
    <row r="14695" spans="1:11" x14ac:dyDescent="0.35">
      <c r="A14695">
        <v>35002</v>
      </c>
      <c r="B14695" t="s">
        <v>53</v>
      </c>
      <c r="C14695" s="70">
        <v>522578.39</v>
      </c>
      <c r="D14695" s="70">
        <v>167030.85999999999</v>
      </c>
      <c r="E14695" s="71">
        <v>44712</v>
      </c>
      <c r="F14695" t="s">
        <v>10497</v>
      </c>
      <c r="G14695" t="s">
        <v>2169</v>
      </c>
      <c r="H14695" t="s">
        <v>10012</v>
      </c>
      <c r="I14695" t="s">
        <v>10011</v>
      </c>
      <c r="J14695" s="40">
        <v>0</v>
      </c>
      <c r="K14695" s="40">
        <v>16.25</v>
      </c>
    </row>
    <row r="14696" spans="1:11" x14ac:dyDescent="0.35">
      <c r="A14696">
        <v>35002</v>
      </c>
      <c r="B14696" t="s">
        <v>53</v>
      </c>
      <c r="C14696" s="70">
        <v>522578.39</v>
      </c>
      <c r="D14696" s="70">
        <v>167030.85999999999</v>
      </c>
      <c r="E14696" s="71">
        <v>44712</v>
      </c>
      <c r="F14696" t="s">
        <v>10496</v>
      </c>
      <c r="G14696" t="s">
        <v>2169</v>
      </c>
      <c r="H14696" t="s">
        <v>10015</v>
      </c>
      <c r="I14696" t="s">
        <v>10014</v>
      </c>
      <c r="J14696" s="40">
        <v>0</v>
      </c>
      <c r="K14696" s="40">
        <v>2998.69</v>
      </c>
    </row>
    <row r="14697" spans="1:11" x14ac:dyDescent="0.35">
      <c r="A14697">
        <v>35002</v>
      </c>
      <c r="B14697" t="s">
        <v>53</v>
      </c>
      <c r="C14697" s="70">
        <v>522578.39</v>
      </c>
      <c r="D14697" s="70">
        <v>167030.85999999999</v>
      </c>
      <c r="E14697" s="71">
        <v>44712</v>
      </c>
      <c r="F14697" t="s">
        <v>11172</v>
      </c>
      <c r="G14697" t="s">
        <v>2169</v>
      </c>
      <c r="H14697" t="s">
        <v>11114</v>
      </c>
      <c r="I14697" t="s">
        <v>11113</v>
      </c>
      <c r="J14697" s="40">
        <v>0</v>
      </c>
      <c r="K14697" s="40">
        <v>668.75</v>
      </c>
    </row>
    <row r="14698" spans="1:11" x14ac:dyDescent="0.35">
      <c r="A14698">
        <v>35002</v>
      </c>
      <c r="B14698" t="s">
        <v>53</v>
      </c>
      <c r="C14698" s="70">
        <v>522578.39</v>
      </c>
      <c r="D14698" s="70">
        <v>167030.85999999999</v>
      </c>
      <c r="E14698" s="71">
        <v>44712</v>
      </c>
      <c r="F14698" t="s">
        <v>9715</v>
      </c>
      <c r="G14698" t="s">
        <v>2169</v>
      </c>
      <c r="H14698" t="s">
        <v>9570</v>
      </c>
      <c r="I14698" t="s">
        <v>9569</v>
      </c>
      <c r="J14698" s="40">
        <v>0</v>
      </c>
      <c r="K14698" s="40">
        <v>2054.7800000000002</v>
      </c>
    </row>
    <row r="14699" spans="1:11" x14ac:dyDescent="0.35">
      <c r="A14699">
        <v>35002</v>
      </c>
      <c r="B14699" t="s">
        <v>53</v>
      </c>
      <c r="C14699" s="70">
        <v>522578.39</v>
      </c>
      <c r="D14699" s="70">
        <v>167030.85999999999</v>
      </c>
      <c r="E14699" s="71">
        <v>44712</v>
      </c>
      <c r="F14699" t="s">
        <v>9714</v>
      </c>
      <c r="G14699" t="s">
        <v>2169</v>
      </c>
      <c r="H14699" t="s">
        <v>9663</v>
      </c>
      <c r="I14699" t="s">
        <v>9662</v>
      </c>
      <c r="J14699" s="40">
        <v>0</v>
      </c>
      <c r="K14699" s="40">
        <v>263.7</v>
      </c>
    </row>
    <row r="14700" spans="1:11" x14ac:dyDescent="0.35">
      <c r="A14700">
        <v>35002</v>
      </c>
      <c r="B14700" t="s">
        <v>53</v>
      </c>
      <c r="C14700" s="70">
        <v>522578.39</v>
      </c>
      <c r="D14700" s="70">
        <v>167030.85999999999</v>
      </c>
      <c r="E14700" s="71">
        <v>44712</v>
      </c>
      <c r="F14700" t="s">
        <v>9713</v>
      </c>
      <c r="G14700" t="s">
        <v>2169</v>
      </c>
      <c r="H14700" t="s">
        <v>9447</v>
      </c>
      <c r="I14700" t="s">
        <v>9446</v>
      </c>
      <c r="J14700" s="40">
        <v>0</v>
      </c>
      <c r="K14700" s="40">
        <v>20.98</v>
      </c>
    </row>
    <row r="14701" spans="1:11" x14ac:dyDescent="0.35">
      <c r="A14701">
        <v>35002</v>
      </c>
      <c r="B14701" t="s">
        <v>53</v>
      </c>
      <c r="C14701" s="70">
        <v>522578.39</v>
      </c>
      <c r="D14701" s="70">
        <v>167030.85999999999</v>
      </c>
      <c r="E14701" s="71">
        <v>44712</v>
      </c>
      <c r="F14701" t="s">
        <v>9712</v>
      </c>
      <c r="G14701" t="s">
        <v>2169</v>
      </c>
      <c r="H14701" t="s">
        <v>9604</v>
      </c>
      <c r="I14701" t="s">
        <v>2356</v>
      </c>
      <c r="J14701" s="40">
        <v>0</v>
      </c>
      <c r="K14701" s="40">
        <v>1772.77</v>
      </c>
    </row>
    <row r="14702" spans="1:11" x14ac:dyDescent="0.35">
      <c r="A14702">
        <v>35002</v>
      </c>
      <c r="B14702" t="s">
        <v>53</v>
      </c>
      <c r="C14702" s="70">
        <v>522578.39</v>
      </c>
      <c r="D14702" s="70">
        <v>167030.85999999999</v>
      </c>
      <c r="E14702" s="71">
        <v>44712</v>
      </c>
      <c r="F14702" t="s">
        <v>9711</v>
      </c>
      <c r="G14702" t="s">
        <v>2169</v>
      </c>
      <c r="H14702" t="s">
        <v>9650</v>
      </c>
      <c r="I14702" t="s">
        <v>9649</v>
      </c>
      <c r="J14702" s="40">
        <v>0</v>
      </c>
      <c r="K14702" s="40">
        <v>4173</v>
      </c>
    </row>
    <row r="14703" spans="1:11" x14ac:dyDescent="0.35">
      <c r="A14703">
        <v>35002</v>
      </c>
      <c r="B14703" t="s">
        <v>53</v>
      </c>
      <c r="C14703" s="70">
        <v>522578.39</v>
      </c>
      <c r="D14703" s="70">
        <v>167030.85999999999</v>
      </c>
      <c r="E14703" s="71">
        <v>44712</v>
      </c>
      <c r="F14703" t="s">
        <v>9710</v>
      </c>
      <c r="G14703" t="s">
        <v>2169</v>
      </c>
      <c r="H14703" t="s">
        <v>9645</v>
      </c>
      <c r="I14703" t="s">
        <v>9644</v>
      </c>
      <c r="J14703" s="40">
        <v>0</v>
      </c>
      <c r="K14703" s="40">
        <v>351.6</v>
      </c>
    </row>
    <row r="14704" spans="1:11" x14ac:dyDescent="0.35">
      <c r="A14704">
        <v>35002</v>
      </c>
      <c r="B14704" t="s">
        <v>53</v>
      </c>
      <c r="C14704" s="70">
        <v>522578.39</v>
      </c>
      <c r="D14704" s="70">
        <v>167030.85999999999</v>
      </c>
      <c r="E14704" s="71">
        <v>44712</v>
      </c>
      <c r="F14704" t="s">
        <v>9709</v>
      </c>
      <c r="G14704" t="s">
        <v>2169</v>
      </c>
      <c r="H14704" t="s">
        <v>9476</v>
      </c>
      <c r="I14704" t="s">
        <v>9475</v>
      </c>
      <c r="J14704" s="40">
        <v>0</v>
      </c>
      <c r="K14704" s="40">
        <v>2800</v>
      </c>
    </row>
    <row r="14705" spans="1:11" x14ac:dyDescent="0.35">
      <c r="A14705">
        <v>35002</v>
      </c>
      <c r="B14705" t="s">
        <v>53</v>
      </c>
      <c r="C14705" s="70">
        <v>522578.39</v>
      </c>
      <c r="D14705" s="70">
        <v>167030.85999999999</v>
      </c>
      <c r="E14705" s="71">
        <v>44712</v>
      </c>
      <c r="F14705" t="s">
        <v>9708</v>
      </c>
      <c r="G14705" t="s">
        <v>2169</v>
      </c>
      <c r="H14705" t="s">
        <v>9566</v>
      </c>
      <c r="I14705" t="s">
        <v>9565</v>
      </c>
      <c r="J14705" s="40">
        <v>0</v>
      </c>
      <c r="K14705" s="40">
        <v>822.73</v>
      </c>
    </row>
    <row r="14706" spans="1:11" x14ac:dyDescent="0.35">
      <c r="A14706">
        <v>35002</v>
      </c>
      <c r="B14706" t="s">
        <v>53</v>
      </c>
      <c r="C14706" s="70">
        <v>522578.39</v>
      </c>
      <c r="D14706" s="70">
        <v>167030.85999999999</v>
      </c>
      <c r="E14706" s="71">
        <v>44712</v>
      </c>
      <c r="F14706" t="s">
        <v>9707</v>
      </c>
      <c r="G14706" t="s">
        <v>2169</v>
      </c>
      <c r="H14706" t="s">
        <v>9657</v>
      </c>
      <c r="I14706" t="s">
        <v>9656</v>
      </c>
      <c r="J14706" s="40">
        <v>0</v>
      </c>
      <c r="K14706" s="40">
        <v>264.83</v>
      </c>
    </row>
    <row r="14707" spans="1:11" x14ac:dyDescent="0.35">
      <c r="A14707">
        <v>35002</v>
      </c>
      <c r="B14707" t="s">
        <v>53</v>
      </c>
      <c r="C14707" s="70">
        <v>522578.39</v>
      </c>
      <c r="D14707" s="70">
        <v>167030.85999999999</v>
      </c>
      <c r="E14707" s="71">
        <v>44712</v>
      </c>
      <c r="F14707" t="s">
        <v>9706</v>
      </c>
      <c r="G14707" t="s">
        <v>2169</v>
      </c>
      <c r="H14707" t="s">
        <v>9563</v>
      </c>
      <c r="I14707" t="s">
        <v>9562</v>
      </c>
      <c r="J14707" s="40">
        <v>0</v>
      </c>
      <c r="K14707" s="40">
        <v>729.6</v>
      </c>
    </row>
    <row r="14708" spans="1:11" x14ac:dyDescent="0.35">
      <c r="A14708">
        <v>35002</v>
      </c>
      <c r="B14708" t="s">
        <v>53</v>
      </c>
      <c r="C14708" s="70">
        <v>522578.39</v>
      </c>
      <c r="D14708" s="70">
        <v>167030.85999999999</v>
      </c>
      <c r="E14708" s="71">
        <v>44712</v>
      </c>
      <c r="F14708" t="s">
        <v>9705</v>
      </c>
      <c r="G14708" t="s">
        <v>2169</v>
      </c>
      <c r="H14708" t="s">
        <v>9653</v>
      </c>
      <c r="I14708" t="s">
        <v>9652</v>
      </c>
      <c r="J14708" s="40">
        <v>0</v>
      </c>
      <c r="K14708" s="40">
        <v>494.63</v>
      </c>
    </row>
    <row r="14709" spans="1:11" x14ac:dyDescent="0.35">
      <c r="A14709">
        <v>35002</v>
      </c>
      <c r="B14709" t="s">
        <v>53</v>
      </c>
      <c r="C14709" s="70">
        <v>522578.39</v>
      </c>
      <c r="D14709" s="70">
        <v>167030.85999999999</v>
      </c>
      <c r="E14709" s="71">
        <v>44712</v>
      </c>
      <c r="F14709" t="s">
        <v>9127</v>
      </c>
      <c r="G14709" t="s">
        <v>2169</v>
      </c>
      <c r="H14709" t="s">
        <v>8960</v>
      </c>
      <c r="I14709" t="s">
        <v>8959</v>
      </c>
      <c r="J14709" s="40">
        <v>0</v>
      </c>
      <c r="K14709" s="40">
        <v>315.94</v>
      </c>
    </row>
    <row r="14710" spans="1:11" x14ac:dyDescent="0.35">
      <c r="A14710">
        <v>35002</v>
      </c>
      <c r="B14710" t="s">
        <v>53</v>
      </c>
      <c r="C14710" s="70">
        <v>522578.39</v>
      </c>
      <c r="D14710" s="70">
        <v>167030.85999999999</v>
      </c>
      <c r="E14710" s="71">
        <v>44712</v>
      </c>
      <c r="F14710" t="s">
        <v>9126</v>
      </c>
      <c r="G14710" t="s">
        <v>2169</v>
      </c>
      <c r="H14710" t="s">
        <v>8963</v>
      </c>
      <c r="I14710" t="s">
        <v>8962</v>
      </c>
      <c r="J14710" s="40">
        <v>0</v>
      </c>
      <c r="K14710" s="40">
        <v>302.69</v>
      </c>
    </row>
    <row r="14711" spans="1:11" x14ac:dyDescent="0.35">
      <c r="A14711">
        <v>35002</v>
      </c>
      <c r="B14711" t="s">
        <v>53</v>
      </c>
      <c r="C14711" s="70">
        <v>522578.39</v>
      </c>
      <c r="D14711" s="70">
        <v>167030.85999999999</v>
      </c>
      <c r="E14711" s="71">
        <v>44712</v>
      </c>
      <c r="F14711" t="s">
        <v>8746</v>
      </c>
      <c r="G14711" t="s">
        <v>2169</v>
      </c>
      <c r="H14711" t="s">
        <v>8740</v>
      </c>
      <c r="I14711" t="s">
        <v>8739</v>
      </c>
      <c r="J14711" s="40">
        <v>0</v>
      </c>
      <c r="K14711" s="40">
        <v>11448.34</v>
      </c>
    </row>
    <row r="14712" spans="1:11" x14ac:dyDescent="0.35">
      <c r="A14712">
        <v>35002</v>
      </c>
      <c r="B14712" t="s">
        <v>53</v>
      </c>
      <c r="C14712" s="70">
        <v>522578.39</v>
      </c>
      <c r="D14712" s="70">
        <v>167030.85999999999</v>
      </c>
      <c r="E14712" s="71">
        <v>44712</v>
      </c>
      <c r="F14712" t="s">
        <v>8262</v>
      </c>
      <c r="G14712" t="s">
        <v>2169</v>
      </c>
      <c r="H14712" t="s">
        <v>8240</v>
      </c>
      <c r="I14712" t="s">
        <v>8239</v>
      </c>
      <c r="J14712" s="40">
        <v>0</v>
      </c>
      <c r="K14712" s="40">
        <v>299.17</v>
      </c>
    </row>
    <row r="14713" spans="1:11" x14ac:dyDescent="0.35">
      <c r="A14713">
        <v>35002</v>
      </c>
      <c r="B14713" t="s">
        <v>53</v>
      </c>
      <c r="C14713" s="70">
        <v>522578.39</v>
      </c>
      <c r="D14713" s="70">
        <v>167030.85999999999</v>
      </c>
      <c r="E14713" s="71">
        <v>44712</v>
      </c>
      <c r="F14713" t="s">
        <v>3323</v>
      </c>
      <c r="G14713" t="s">
        <v>2169</v>
      </c>
      <c r="H14713" t="s">
        <v>3298</v>
      </c>
      <c r="I14713" t="s">
        <v>3297</v>
      </c>
      <c r="J14713" s="40">
        <v>0</v>
      </c>
      <c r="K14713" s="40">
        <v>416.67</v>
      </c>
    </row>
    <row r="14714" spans="1:11" x14ac:dyDescent="0.35">
      <c r="A14714">
        <v>35002</v>
      </c>
      <c r="B14714" t="s">
        <v>53</v>
      </c>
      <c r="C14714" s="70">
        <v>522578.39</v>
      </c>
      <c r="D14714" s="70">
        <v>167030.85999999999</v>
      </c>
      <c r="E14714" s="71">
        <v>44712</v>
      </c>
      <c r="F14714" t="s">
        <v>15094</v>
      </c>
      <c r="G14714" t="s">
        <v>2169</v>
      </c>
      <c r="H14714" t="s">
        <v>6100</v>
      </c>
      <c r="I14714" t="s">
        <v>6099</v>
      </c>
      <c r="J14714" s="40">
        <v>0</v>
      </c>
      <c r="K14714" s="40">
        <v>2731.08</v>
      </c>
    </row>
    <row r="14715" spans="1:11" x14ac:dyDescent="0.35">
      <c r="A14715">
        <v>35002</v>
      </c>
      <c r="B14715" t="s">
        <v>53</v>
      </c>
      <c r="C14715" s="70">
        <v>522578.39</v>
      </c>
      <c r="D14715" s="70">
        <v>167030.85999999999</v>
      </c>
      <c r="E14715" s="71">
        <v>44712</v>
      </c>
      <c r="F14715" t="s">
        <v>15093</v>
      </c>
      <c r="G14715" t="s">
        <v>2169</v>
      </c>
      <c r="H14715" t="s">
        <v>15052</v>
      </c>
      <c r="I14715" t="s">
        <v>15051</v>
      </c>
      <c r="J14715" s="40">
        <v>0</v>
      </c>
      <c r="K14715" s="40">
        <v>415.53</v>
      </c>
    </row>
    <row r="14716" spans="1:11" x14ac:dyDescent="0.35">
      <c r="A14716">
        <v>35002</v>
      </c>
      <c r="B14716" t="s">
        <v>53</v>
      </c>
      <c r="C14716" s="70">
        <v>522578.39</v>
      </c>
      <c r="D14716" s="70">
        <v>167030.85999999999</v>
      </c>
      <c r="E14716" s="71">
        <v>44712</v>
      </c>
      <c r="F14716" t="s">
        <v>15092</v>
      </c>
      <c r="G14716" t="s">
        <v>2169</v>
      </c>
      <c r="H14716" t="s">
        <v>15058</v>
      </c>
      <c r="I14716" t="s">
        <v>15057</v>
      </c>
      <c r="J14716" s="40">
        <v>0</v>
      </c>
      <c r="K14716" s="40">
        <v>729.41</v>
      </c>
    </row>
    <row r="14717" spans="1:11" x14ac:dyDescent="0.35">
      <c r="A14717">
        <v>35002</v>
      </c>
      <c r="B14717" t="s">
        <v>53</v>
      </c>
      <c r="C14717" s="70">
        <v>522578.39</v>
      </c>
      <c r="D14717" s="70">
        <v>167030.85999999999</v>
      </c>
      <c r="E14717" s="71">
        <v>44712</v>
      </c>
      <c r="F14717" t="s">
        <v>8234</v>
      </c>
      <c r="G14717" t="s">
        <v>2169</v>
      </c>
      <c r="H14717" t="s">
        <v>8226</v>
      </c>
      <c r="I14717" t="s">
        <v>8225</v>
      </c>
      <c r="J14717" s="40">
        <v>0</v>
      </c>
      <c r="K14717" s="40">
        <v>52.15</v>
      </c>
    </row>
    <row r="14718" spans="1:11" x14ac:dyDescent="0.35">
      <c r="A14718">
        <v>35002</v>
      </c>
      <c r="B14718" t="s">
        <v>53</v>
      </c>
      <c r="C14718" s="70">
        <v>522578.39</v>
      </c>
      <c r="D14718" s="70">
        <v>167030.85999999999</v>
      </c>
      <c r="E14718" s="71">
        <v>44712</v>
      </c>
      <c r="F14718" t="s">
        <v>2482</v>
      </c>
      <c r="G14718" t="s">
        <v>2169</v>
      </c>
      <c r="H14718" t="s">
        <v>2471</v>
      </c>
      <c r="I14718" t="s">
        <v>2470</v>
      </c>
      <c r="J14718" s="40">
        <v>0</v>
      </c>
      <c r="K14718" s="40">
        <v>833.33</v>
      </c>
    </row>
    <row r="14719" spans="1:11" x14ac:dyDescent="0.35">
      <c r="A14719">
        <v>35002</v>
      </c>
      <c r="B14719" t="s">
        <v>53</v>
      </c>
      <c r="C14719" s="70">
        <v>522578.39</v>
      </c>
      <c r="D14719" s="70">
        <v>167030.85999999999</v>
      </c>
      <c r="E14719" s="71">
        <v>44712</v>
      </c>
      <c r="F14719" t="s">
        <v>10488</v>
      </c>
      <c r="G14719" t="s">
        <v>2169</v>
      </c>
      <c r="H14719" t="s">
        <v>10030</v>
      </c>
      <c r="I14719" t="s">
        <v>10029</v>
      </c>
      <c r="J14719" s="40">
        <v>0</v>
      </c>
      <c r="K14719" s="40">
        <v>1385.46</v>
      </c>
    </row>
    <row r="14720" spans="1:11" x14ac:dyDescent="0.35">
      <c r="A14720">
        <v>35002</v>
      </c>
      <c r="B14720" t="s">
        <v>53</v>
      </c>
      <c r="C14720" s="70">
        <v>522578.39</v>
      </c>
      <c r="D14720" s="70">
        <v>167030.85999999999</v>
      </c>
      <c r="E14720" s="71">
        <v>44712</v>
      </c>
      <c r="F14720" t="s">
        <v>9932</v>
      </c>
      <c r="G14720" t="s">
        <v>2169</v>
      </c>
      <c r="H14720" t="s">
        <v>9840</v>
      </c>
      <c r="I14720" t="s">
        <v>9839</v>
      </c>
      <c r="J14720" s="40">
        <v>0</v>
      </c>
      <c r="K14720" s="40">
        <v>1265.06</v>
      </c>
    </row>
    <row r="14721" spans="1:11" x14ac:dyDescent="0.35">
      <c r="A14721">
        <v>35002</v>
      </c>
      <c r="B14721" t="s">
        <v>53</v>
      </c>
      <c r="C14721" s="70">
        <v>522578.39</v>
      </c>
      <c r="D14721" s="70">
        <v>167030.85999999999</v>
      </c>
      <c r="E14721" s="71">
        <v>44712</v>
      </c>
      <c r="F14721" t="s">
        <v>9704</v>
      </c>
      <c r="G14721" t="s">
        <v>2169</v>
      </c>
      <c r="H14721" t="s">
        <v>9577</v>
      </c>
      <c r="I14721" t="s">
        <v>9576</v>
      </c>
      <c r="J14721" s="40">
        <v>0</v>
      </c>
      <c r="K14721" s="40">
        <v>677.96</v>
      </c>
    </row>
    <row r="14722" spans="1:11" x14ac:dyDescent="0.35">
      <c r="A14722">
        <v>35002</v>
      </c>
      <c r="B14722" t="s">
        <v>53</v>
      </c>
      <c r="C14722" s="70">
        <v>522578.39</v>
      </c>
      <c r="D14722" s="70">
        <v>167030.85999999999</v>
      </c>
      <c r="E14722" s="71">
        <v>44712</v>
      </c>
      <c r="F14722" t="s">
        <v>8798</v>
      </c>
      <c r="G14722" t="s">
        <v>2169</v>
      </c>
      <c r="H14722" t="s">
        <v>8760</v>
      </c>
      <c r="I14722" t="s">
        <v>8759</v>
      </c>
      <c r="J14722" s="40">
        <v>0</v>
      </c>
      <c r="K14722" s="40">
        <v>650</v>
      </c>
    </row>
    <row r="14723" spans="1:11" x14ac:dyDescent="0.35">
      <c r="A14723">
        <v>35002</v>
      </c>
      <c r="B14723" t="s">
        <v>53</v>
      </c>
      <c r="C14723" s="70">
        <v>522578.39</v>
      </c>
      <c r="D14723" s="70">
        <v>167030.85999999999</v>
      </c>
      <c r="E14723" s="71">
        <v>44712</v>
      </c>
      <c r="F14723" t="s">
        <v>16141</v>
      </c>
      <c r="G14723" t="s">
        <v>2142</v>
      </c>
      <c r="H14723" t="s">
        <v>7945</v>
      </c>
      <c r="I14723" t="s">
        <v>7944</v>
      </c>
      <c r="J14723" s="40">
        <v>3.53</v>
      </c>
      <c r="K14723" s="40">
        <v>0</v>
      </c>
    </row>
    <row r="14724" spans="1:11" x14ac:dyDescent="0.35">
      <c r="A14724">
        <v>35002</v>
      </c>
      <c r="B14724" t="s">
        <v>53</v>
      </c>
      <c r="C14724" s="70">
        <v>522578.39</v>
      </c>
      <c r="D14724" s="70">
        <v>167030.85999999999</v>
      </c>
      <c r="E14724" s="71">
        <v>44712</v>
      </c>
      <c r="F14724" t="s">
        <v>16141</v>
      </c>
      <c r="G14724" t="s">
        <v>2142</v>
      </c>
      <c r="H14724" t="s">
        <v>7945</v>
      </c>
      <c r="I14724" t="s">
        <v>7944</v>
      </c>
      <c r="J14724" s="40">
        <v>107.37</v>
      </c>
      <c r="K14724" s="40">
        <v>0</v>
      </c>
    </row>
    <row r="14725" spans="1:11" x14ac:dyDescent="0.35">
      <c r="A14725">
        <v>35002</v>
      </c>
      <c r="B14725" t="s">
        <v>53</v>
      </c>
      <c r="C14725" s="70">
        <v>522578.39</v>
      </c>
      <c r="D14725" s="70">
        <v>167030.85999999999</v>
      </c>
      <c r="E14725" s="71">
        <v>44712</v>
      </c>
      <c r="F14725" t="s">
        <v>16141</v>
      </c>
      <c r="G14725" t="s">
        <v>2142</v>
      </c>
      <c r="H14725" t="s">
        <v>7945</v>
      </c>
      <c r="I14725" t="s">
        <v>7944</v>
      </c>
      <c r="J14725" s="40">
        <v>107.37</v>
      </c>
      <c r="K14725" s="40">
        <v>0</v>
      </c>
    </row>
    <row r="14726" spans="1:11" x14ac:dyDescent="0.35">
      <c r="A14726">
        <v>35002</v>
      </c>
      <c r="B14726" t="s">
        <v>53</v>
      </c>
      <c r="C14726" s="70">
        <v>522578.39</v>
      </c>
      <c r="D14726" s="70">
        <v>167030.85999999999</v>
      </c>
      <c r="E14726" s="71">
        <v>44712</v>
      </c>
      <c r="F14726" t="s">
        <v>16141</v>
      </c>
      <c r="G14726" t="s">
        <v>2142</v>
      </c>
      <c r="H14726" t="s">
        <v>7945</v>
      </c>
      <c r="I14726" t="s">
        <v>7944</v>
      </c>
      <c r="J14726" s="40">
        <v>107.37</v>
      </c>
      <c r="K14726" s="40">
        <v>0</v>
      </c>
    </row>
    <row r="14727" spans="1:11" x14ac:dyDescent="0.35">
      <c r="A14727">
        <v>35002</v>
      </c>
      <c r="B14727" t="s">
        <v>53</v>
      </c>
      <c r="C14727" s="70">
        <v>522578.39</v>
      </c>
      <c r="D14727" s="70">
        <v>167030.85999999999</v>
      </c>
      <c r="E14727" s="71">
        <v>44712</v>
      </c>
      <c r="F14727" t="s">
        <v>16141</v>
      </c>
      <c r="G14727" t="s">
        <v>2142</v>
      </c>
      <c r="H14727" t="s">
        <v>7945</v>
      </c>
      <c r="I14727" t="s">
        <v>7944</v>
      </c>
      <c r="J14727" s="40">
        <v>107.37</v>
      </c>
      <c r="K14727" s="40">
        <v>0</v>
      </c>
    </row>
    <row r="14728" spans="1:11" x14ac:dyDescent="0.35">
      <c r="A14728">
        <v>35002</v>
      </c>
      <c r="B14728" t="s">
        <v>53</v>
      </c>
      <c r="C14728" s="70">
        <v>522578.39</v>
      </c>
      <c r="D14728" s="70">
        <v>167030.85999999999</v>
      </c>
      <c r="E14728" s="71">
        <v>44712</v>
      </c>
      <c r="F14728" t="s">
        <v>16141</v>
      </c>
      <c r="G14728" t="s">
        <v>2142</v>
      </c>
      <c r="H14728" t="s">
        <v>7945</v>
      </c>
      <c r="I14728" t="s">
        <v>7944</v>
      </c>
      <c r="J14728" s="40">
        <v>107.37</v>
      </c>
      <c r="K14728" s="40">
        <v>0</v>
      </c>
    </row>
    <row r="14729" spans="1:11" x14ac:dyDescent="0.35">
      <c r="A14729">
        <v>35002</v>
      </c>
      <c r="B14729" t="s">
        <v>53</v>
      </c>
      <c r="C14729" s="70">
        <v>522578.39</v>
      </c>
      <c r="D14729" s="70">
        <v>167030.85999999999</v>
      </c>
      <c r="E14729" s="71">
        <v>44712</v>
      </c>
      <c r="F14729" t="s">
        <v>16141</v>
      </c>
      <c r="G14729" t="s">
        <v>2142</v>
      </c>
      <c r="H14729" t="s">
        <v>7945</v>
      </c>
      <c r="I14729" t="s">
        <v>7944</v>
      </c>
      <c r="J14729" s="40">
        <v>107.37</v>
      </c>
      <c r="K14729" s="40">
        <v>0</v>
      </c>
    </row>
    <row r="14730" spans="1:11" x14ac:dyDescent="0.35">
      <c r="A14730">
        <v>35002</v>
      </c>
      <c r="B14730" t="s">
        <v>53</v>
      </c>
      <c r="C14730" s="70">
        <v>522578.39</v>
      </c>
      <c r="D14730" s="70">
        <v>167030.85999999999</v>
      </c>
      <c r="E14730" s="71">
        <v>44712</v>
      </c>
      <c r="F14730" t="s">
        <v>16141</v>
      </c>
      <c r="G14730" t="s">
        <v>2142</v>
      </c>
      <c r="H14730" t="s">
        <v>7945</v>
      </c>
      <c r="I14730" t="s">
        <v>7944</v>
      </c>
      <c r="J14730" s="40">
        <v>107.37</v>
      </c>
      <c r="K14730" s="40">
        <v>0</v>
      </c>
    </row>
    <row r="14731" spans="1:11" x14ac:dyDescent="0.35">
      <c r="A14731">
        <v>35002</v>
      </c>
      <c r="B14731" t="s">
        <v>53</v>
      </c>
      <c r="C14731" s="70">
        <v>522578.39</v>
      </c>
      <c r="D14731" s="70">
        <v>167030.85999999999</v>
      </c>
      <c r="E14731" s="71">
        <v>44712</v>
      </c>
      <c r="F14731" t="s">
        <v>16141</v>
      </c>
      <c r="G14731" t="s">
        <v>2142</v>
      </c>
      <c r="H14731" t="s">
        <v>7945</v>
      </c>
      <c r="I14731" t="s">
        <v>7944</v>
      </c>
      <c r="J14731" s="40">
        <v>107.37</v>
      </c>
      <c r="K14731" s="40">
        <v>0</v>
      </c>
    </row>
    <row r="14732" spans="1:11" x14ac:dyDescent="0.35">
      <c r="A14732">
        <v>35002</v>
      </c>
      <c r="B14732" t="s">
        <v>53</v>
      </c>
      <c r="C14732" s="70">
        <v>522578.39</v>
      </c>
      <c r="D14732" s="70">
        <v>167030.85999999999</v>
      </c>
      <c r="E14732" s="71">
        <v>44712</v>
      </c>
      <c r="F14732" t="s">
        <v>16141</v>
      </c>
      <c r="G14732" t="s">
        <v>2142</v>
      </c>
      <c r="H14732" t="s">
        <v>7945</v>
      </c>
      <c r="I14732" t="s">
        <v>7944</v>
      </c>
      <c r="J14732" s="40">
        <v>107.37</v>
      </c>
      <c r="K14732" s="40">
        <v>0</v>
      </c>
    </row>
    <row r="14733" spans="1:11" x14ac:dyDescent="0.35">
      <c r="A14733">
        <v>35002</v>
      </c>
      <c r="B14733" t="s">
        <v>53</v>
      </c>
      <c r="C14733" s="70">
        <v>522578.39</v>
      </c>
      <c r="D14733" s="70">
        <v>167030.85999999999</v>
      </c>
      <c r="E14733" s="71">
        <v>44712</v>
      </c>
      <c r="F14733" t="s">
        <v>16141</v>
      </c>
      <c r="G14733" t="s">
        <v>2142</v>
      </c>
      <c r="H14733" t="s">
        <v>7945</v>
      </c>
      <c r="I14733" t="s">
        <v>7944</v>
      </c>
      <c r="J14733" s="40">
        <v>107.37</v>
      </c>
      <c r="K14733" s="40">
        <v>0</v>
      </c>
    </row>
    <row r="14734" spans="1:11" x14ac:dyDescent="0.35">
      <c r="A14734">
        <v>35002</v>
      </c>
      <c r="B14734" t="s">
        <v>53</v>
      </c>
      <c r="C14734" s="70">
        <v>522578.39</v>
      </c>
      <c r="D14734" s="70">
        <v>167030.85999999999</v>
      </c>
      <c r="E14734" s="71">
        <v>44712</v>
      </c>
      <c r="F14734" t="s">
        <v>16141</v>
      </c>
      <c r="G14734" t="s">
        <v>2142</v>
      </c>
      <c r="H14734" t="s">
        <v>7945</v>
      </c>
      <c r="I14734" t="s">
        <v>7944</v>
      </c>
      <c r="J14734" s="40">
        <v>107.37</v>
      </c>
      <c r="K14734" s="40">
        <v>0</v>
      </c>
    </row>
    <row r="14735" spans="1:11" x14ac:dyDescent="0.35">
      <c r="A14735">
        <v>35002</v>
      </c>
      <c r="B14735" t="s">
        <v>53</v>
      </c>
      <c r="C14735" s="70">
        <v>522578.39</v>
      </c>
      <c r="D14735" s="70">
        <v>167030.85999999999</v>
      </c>
      <c r="E14735" s="71">
        <v>44712</v>
      </c>
      <c r="F14735" t="s">
        <v>16141</v>
      </c>
      <c r="G14735" t="s">
        <v>2142</v>
      </c>
      <c r="H14735" t="s">
        <v>7945</v>
      </c>
      <c r="I14735" t="s">
        <v>7944</v>
      </c>
      <c r="J14735" s="40">
        <v>107.31</v>
      </c>
      <c r="K14735" s="40">
        <v>0</v>
      </c>
    </row>
    <row r="14736" spans="1:11" x14ac:dyDescent="0.35">
      <c r="A14736">
        <v>35002</v>
      </c>
      <c r="B14736" t="s">
        <v>53</v>
      </c>
      <c r="C14736" s="70">
        <v>522578.39</v>
      </c>
      <c r="D14736" s="70">
        <v>167030.85999999999</v>
      </c>
      <c r="E14736" s="71">
        <v>44712</v>
      </c>
      <c r="F14736" t="s">
        <v>10487</v>
      </c>
      <c r="G14736" t="s">
        <v>2169</v>
      </c>
      <c r="H14736" t="s">
        <v>10027</v>
      </c>
      <c r="I14736" t="s">
        <v>10026</v>
      </c>
      <c r="J14736" s="40">
        <v>0</v>
      </c>
      <c r="K14736" s="40">
        <v>124.38</v>
      </c>
    </row>
    <row r="14737" spans="1:11" x14ac:dyDescent="0.35">
      <c r="A14737">
        <v>35002</v>
      </c>
      <c r="B14737" t="s">
        <v>53</v>
      </c>
      <c r="C14737" s="70">
        <v>522578.39</v>
      </c>
      <c r="D14737" s="70">
        <v>167030.85999999999</v>
      </c>
      <c r="E14737" s="71">
        <v>44712</v>
      </c>
      <c r="F14737" t="s">
        <v>7953</v>
      </c>
      <c r="G14737" t="s">
        <v>2169</v>
      </c>
      <c r="H14737" t="s">
        <v>7945</v>
      </c>
      <c r="I14737" t="s">
        <v>7944</v>
      </c>
      <c r="J14737" s="40">
        <v>0</v>
      </c>
      <c r="K14737" s="40">
        <v>3.53</v>
      </c>
    </row>
    <row r="14738" spans="1:11" x14ac:dyDescent="0.35">
      <c r="A14738">
        <v>35002</v>
      </c>
      <c r="B14738" t="s">
        <v>53</v>
      </c>
      <c r="C14738" s="70">
        <v>522578.39</v>
      </c>
      <c r="D14738" s="70">
        <v>167030.85999999999</v>
      </c>
      <c r="E14738" s="71">
        <v>44713</v>
      </c>
      <c r="F14738" t="s">
        <v>16140</v>
      </c>
      <c r="G14738" t="s">
        <v>2142</v>
      </c>
      <c r="H14738" t="s">
        <v>8760</v>
      </c>
      <c r="I14738" t="s">
        <v>8759</v>
      </c>
      <c r="J14738" s="40">
        <v>42.74</v>
      </c>
      <c r="K14738" s="40">
        <v>0</v>
      </c>
    </row>
    <row r="14739" spans="1:11" x14ac:dyDescent="0.35">
      <c r="A14739">
        <v>35002</v>
      </c>
      <c r="B14739" t="s">
        <v>53</v>
      </c>
      <c r="C14739" s="70">
        <v>522578.39</v>
      </c>
      <c r="D14739" s="70">
        <v>167030.85999999999</v>
      </c>
      <c r="E14739" s="71">
        <v>44713</v>
      </c>
      <c r="F14739" t="s">
        <v>16140</v>
      </c>
      <c r="G14739" t="s">
        <v>2142</v>
      </c>
      <c r="H14739" t="s">
        <v>8760</v>
      </c>
      <c r="I14739" t="s">
        <v>8759</v>
      </c>
      <c r="J14739" s="40">
        <v>650</v>
      </c>
      <c r="K14739" s="40">
        <v>0</v>
      </c>
    </row>
    <row r="14740" spans="1:11" x14ac:dyDescent="0.35">
      <c r="A14740">
        <v>35002</v>
      </c>
      <c r="B14740" t="s">
        <v>53</v>
      </c>
      <c r="C14740" s="70">
        <v>522578.39</v>
      </c>
      <c r="D14740" s="70">
        <v>167030.85999999999</v>
      </c>
      <c r="E14740" s="71">
        <v>44713</v>
      </c>
      <c r="F14740" t="s">
        <v>16140</v>
      </c>
      <c r="G14740" t="s">
        <v>2142</v>
      </c>
      <c r="H14740" t="s">
        <v>8760</v>
      </c>
      <c r="I14740" t="s">
        <v>8759</v>
      </c>
      <c r="J14740" s="40">
        <v>650</v>
      </c>
      <c r="K14740" s="40">
        <v>0</v>
      </c>
    </row>
    <row r="14741" spans="1:11" x14ac:dyDescent="0.35">
      <c r="A14741">
        <v>35002</v>
      </c>
      <c r="B14741" t="s">
        <v>53</v>
      </c>
      <c r="C14741" s="70">
        <v>522578.39</v>
      </c>
      <c r="D14741" s="70">
        <v>167030.85999999999</v>
      </c>
      <c r="E14741" s="71">
        <v>44713</v>
      </c>
      <c r="F14741" t="s">
        <v>16140</v>
      </c>
      <c r="G14741" t="s">
        <v>2142</v>
      </c>
      <c r="H14741" t="s">
        <v>8760</v>
      </c>
      <c r="I14741" t="s">
        <v>8759</v>
      </c>
      <c r="J14741" s="40">
        <v>650</v>
      </c>
      <c r="K14741" s="40">
        <v>0</v>
      </c>
    </row>
    <row r="14742" spans="1:11" x14ac:dyDescent="0.35">
      <c r="A14742">
        <v>35002</v>
      </c>
      <c r="B14742" t="s">
        <v>53</v>
      </c>
      <c r="C14742" s="70">
        <v>522578.39</v>
      </c>
      <c r="D14742" s="70">
        <v>167030.85999999999</v>
      </c>
      <c r="E14742" s="71">
        <v>44713</v>
      </c>
      <c r="F14742" t="s">
        <v>16140</v>
      </c>
      <c r="G14742" t="s">
        <v>2142</v>
      </c>
      <c r="H14742" t="s">
        <v>8760</v>
      </c>
      <c r="I14742" t="s">
        <v>8759</v>
      </c>
      <c r="J14742" s="40">
        <v>650</v>
      </c>
      <c r="K14742" s="40">
        <v>0</v>
      </c>
    </row>
    <row r="14743" spans="1:11" x14ac:dyDescent="0.35">
      <c r="A14743">
        <v>35002</v>
      </c>
      <c r="B14743" t="s">
        <v>53</v>
      </c>
      <c r="C14743" s="70">
        <v>522578.39</v>
      </c>
      <c r="D14743" s="70">
        <v>167030.85999999999</v>
      </c>
      <c r="E14743" s="71">
        <v>44713</v>
      </c>
      <c r="F14743" t="s">
        <v>16140</v>
      </c>
      <c r="G14743" t="s">
        <v>2142</v>
      </c>
      <c r="H14743" t="s">
        <v>8760</v>
      </c>
      <c r="I14743" t="s">
        <v>8759</v>
      </c>
      <c r="J14743" s="40">
        <v>650</v>
      </c>
      <c r="K14743" s="40">
        <v>0</v>
      </c>
    </row>
    <row r="14744" spans="1:11" x14ac:dyDescent="0.35">
      <c r="A14744">
        <v>35002</v>
      </c>
      <c r="B14744" t="s">
        <v>53</v>
      </c>
      <c r="C14744" s="70">
        <v>522578.39</v>
      </c>
      <c r="D14744" s="70">
        <v>167030.85999999999</v>
      </c>
      <c r="E14744" s="71">
        <v>44713</v>
      </c>
      <c r="F14744" t="s">
        <v>16140</v>
      </c>
      <c r="G14744" t="s">
        <v>2142</v>
      </c>
      <c r="H14744" t="s">
        <v>8760</v>
      </c>
      <c r="I14744" t="s">
        <v>8759</v>
      </c>
      <c r="J14744" s="40">
        <v>650</v>
      </c>
      <c r="K14744" s="40">
        <v>0</v>
      </c>
    </row>
    <row r="14745" spans="1:11" x14ac:dyDescent="0.35">
      <c r="A14745">
        <v>35002</v>
      </c>
      <c r="B14745" t="s">
        <v>53</v>
      </c>
      <c r="C14745" s="70">
        <v>522578.39</v>
      </c>
      <c r="D14745" s="70">
        <v>167030.85999999999</v>
      </c>
      <c r="E14745" s="71">
        <v>44713</v>
      </c>
      <c r="F14745" t="s">
        <v>16140</v>
      </c>
      <c r="G14745" t="s">
        <v>2142</v>
      </c>
      <c r="H14745" t="s">
        <v>8760</v>
      </c>
      <c r="I14745" t="s">
        <v>8759</v>
      </c>
      <c r="J14745" s="40">
        <v>650</v>
      </c>
      <c r="K14745" s="40">
        <v>0</v>
      </c>
    </row>
    <row r="14746" spans="1:11" x14ac:dyDescent="0.35">
      <c r="A14746">
        <v>35002</v>
      </c>
      <c r="B14746" t="s">
        <v>53</v>
      </c>
      <c r="C14746" s="70">
        <v>522578.39</v>
      </c>
      <c r="D14746" s="70">
        <v>167030.85999999999</v>
      </c>
      <c r="E14746" s="71">
        <v>44713</v>
      </c>
      <c r="F14746" t="s">
        <v>16140</v>
      </c>
      <c r="G14746" t="s">
        <v>2142</v>
      </c>
      <c r="H14746" t="s">
        <v>8760</v>
      </c>
      <c r="I14746" t="s">
        <v>8759</v>
      </c>
      <c r="J14746" s="40">
        <v>650</v>
      </c>
      <c r="K14746" s="40">
        <v>0</v>
      </c>
    </row>
    <row r="14747" spans="1:11" x14ac:dyDescent="0.35">
      <c r="A14747">
        <v>35002</v>
      </c>
      <c r="B14747" t="s">
        <v>53</v>
      </c>
      <c r="C14747" s="70">
        <v>522578.39</v>
      </c>
      <c r="D14747" s="70">
        <v>167030.85999999999</v>
      </c>
      <c r="E14747" s="71">
        <v>44713</v>
      </c>
      <c r="F14747" t="s">
        <v>16140</v>
      </c>
      <c r="G14747" t="s">
        <v>2142</v>
      </c>
      <c r="H14747" t="s">
        <v>8760</v>
      </c>
      <c r="I14747" t="s">
        <v>8759</v>
      </c>
      <c r="J14747" s="40">
        <v>650</v>
      </c>
      <c r="K14747" s="40">
        <v>0</v>
      </c>
    </row>
    <row r="14748" spans="1:11" x14ac:dyDescent="0.35">
      <c r="A14748">
        <v>35002</v>
      </c>
      <c r="B14748" t="s">
        <v>53</v>
      </c>
      <c r="C14748" s="70">
        <v>522578.39</v>
      </c>
      <c r="D14748" s="70">
        <v>167030.85999999999</v>
      </c>
      <c r="E14748" s="71">
        <v>44713</v>
      </c>
      <c r="F14748" t="s">
        <v>16140</v>
      </c>
      <c r="G14748" t="s">
        <v>2142</v>
      </c>
      <c r="H14748" t="s">
        <v>8760</v>
      </c>
      <c r="I14748" t="s">
        <v>8759</v>
      </c>
      <c r="J14748" s="40">
        <v>650</v>
      </c>
      <c r="K14748" s="40">
        <v>0</v>
      </c>
    </row>
    <row r="14749" spans="1:11" x14ac:dyDescent="0.35">
      <c r="A14749">
        <v>35002</v>
      </c>
      <c r="B14749" t="s">
        <v>53</v>
      </c>
      <c r="C14749" s="70">
        <v>522578.39</v>
      </c>
      <c r="D14749" s="70">
        <v>167030.85999999999</v>
      </c>
      <c r="E14749" s="71">
        <v>44713</v>
      </c>
      <c r="F14749" t="s">
        <v>16140</v>
      </c>
      <c r="G14749" t="s">
        <v>2142</v>
      </c>
      <c r="H14749" t="s">
        <v>8760</v>
      </c>
      <c r="I14749" t="s">
        <v>8759</v>
      </c>
      <c r="J14749" s="40">
        <v>650</v>
      </c>
      <c r="K14749" s="40">
        <v>0</v>
      </c>
    </row>
    <row r="14750" spans="1:11" x14ac:dyDescent="0.35">
      <c r="A14750">
        <v>35002</v>
      </c>
      <c r="B14750" t="s">
        <v>53</v>
      </c>
      <c r="C14750" s="70">
        <v>522578.39</v>
      </c>
      <c r="D14750" s="70">
        <v>167030.85999999999</v>
      </c>
      <c r="E14750" s="71">
        <v>44713</v>
      </c>
      <c r="F14750" t="s">
        <v>16140</v>
      </c>
      <c r="G14750" t="s">
        <v>2142</v>
      </c>
      <c r="H14750" t="s">
        <v>8760</v>
      </c>
      <c r="I14750" t="s">
        <v>8759</v>
      </c>
      <c r="J14750" s="40">
        <v>607.26</v>
      </c>
      <c r="K14750" s="40">
        <v>0</v>
      </c>
    </row>
    <row r="14751" spans="1:11" x14ac:dyDescent="0.35">
      <c r="A14751">
        <v>35002</v>
      </c>
      <c r="B14751" t="s">
        <v>53</v>
      </c>
      <c r="C14751" s="70">
        <v>522578.39</v>
      </c>
      <c r="D14751" s="70">
        <v>167030.85999999999</v>
      </c>
      <c r="E14751" s="71">
        <v>44713</v>
      </c>
      <c r="F14751" t="s">
        <v>16139</v>
      </c>
      <c r="G14751" t="s">
        <v>2142</v>
      </c>
      <c r="H14751" t="s">
        <v>14522</v>
      </c>
      <c r="I14751" t="s">
        <v>14521</v>
      </c>
      <c r="J14751" s="40">
        <v>6666.67</v>
      </c>
      <c r="K14751" s="40">
        <v>0</v>
      </c>
    </row>
    <row r="14752" spans="1:11" x14ac:dyDescent="0.35">
      <c r="A14752">
        <v>35002</v>
      </c>
      <c r="B14752" t="s">
        <v>53</v>
      </c>
      <c r="C14752" s="70">
        <v>522578.39</v>
      </c>
      <c r="D14752" s="70">
        <v>167030.85999999999</v>
      </c>
      <c r="E14752" s="71">
        <v>44713</v>
      </c>
      <c r="F14752" t="s">
        <v>16139</v>
      </c>
      <c r="G14752" t="s">
        <v>2142</v>
      </c>
      <c r="H14752" t="s">
        <v>14522</v>
      </c>
      <c r="I14752" t="s">
        <v>14521</v>
      </c>
      <c r="J14752" s="40">
        <v>6666.67</v>
      </c>
      <c r="K14752" s="40">
        <v>0</v>
      </c>
    </row>
    <row r="14753" spans="1:11" x14ac:dyDescent="0.35">
      <c r="A14753">
        <v>35002</v>
      </c>
      <c r="B14753" t="s">
        <v>53</v>
      </c>
      <c r="C14753" s="70">
        <v>522578.39</v>
      </c>
      <c r="D14753" s="70">
        <v>167030.85999999999</v>
      </c>
      <c r="E14753" s="71">
        <v>44713</v>
      </c>
      <c r="F14753" t="s">
        <v>16139</v>
      </c>
      <c r="G14753" t="s">
        <v>2142</v>
      </c>
      <c r="H14753" t="s">
        <v>14522</v>
      </c>
      <c r="I14753" t="s">
        <v>14521</v>
      </c>
      <c r="J14753" s="40">
        <v>6666.66</v>
      </c>
      <c r="K14753" s="40">
        <v>0</v>
      </c>
    </row>
    <row r="14754" spans="1:11" x14ac:dyDescent="0.35">
      <c r="A14754">
        <v>35002</v>
      </c>
      <c r="B14754" t="s">
        <v>53</v>
      </c>
      <c r="C14754" s="70">
        <v>522578.39</v>
      </c>
      <c r="D14754" s="70">
        <v>167030.85999999999</v>
      </c>
      <c r="E14754" s="71">
        <v>44718</v>
      </c>
      <c r="F14754" t="s">
        <v>9931</v>
      </c>
      <c r="G14754" t="s">
        <v>2142</v>
      </c>
      <c r="H14754" t="s">
        <v>9837</v>
      </c>
      <c r="I14754" t="s">
        <v>9836</v>
      </c>
      <c r="J14754" s="40">
        <v>62.2</v>
      </c>
      <c r="K14754" s="40">
        <v>0</v>
      </c>
    </row>
    <row r="14755" spans="1:11" x14ac:dyDescent="0.35">
      <c r="A14755">
        <v>35002</v>
      </c>
      <c r="B14755" t="s">
        <v>53</v>
      </c>
      <c r="C14755" s="70">
        <v>522578.39</v>
      </c>
      <c r="D14755" s="70">
        <v>167030.85999999999</v>
      </c>
      <c r="E14755" s="71">
        <v>44718</v>
      </c>
      <c r="F14755" t="s">
        <v>9931</v>
      </c>
      <c r="G14755" t="s">
        <v>2142</v>
      </c>
      <c r="H14755" t="s">
        <v>9837</v>
      </c>
      <c r="I14755" t="s">
        <v>9836</v>
      </c>
      <c r="J14755" s="40">
        <v>75.680000000000007</v>
      </c>
      <c r="K14755" s="40">
        <v>0</v>
      </c>
    </row>
    <row r="14756" spans="1:11" x14ac:dyDescent="0.35">
      <c r="A14756">
        <v>35002</v>
      </c>
      <c r="B14756" t="s">
        <v>53</v>
      </c>
      <c r="C14756" s="70">
        <v>522578.39</v>
      </c>
      <c r="D14756" s="70">
        <v>167030.85999999999</v>
      </c>
      <c r="E14756" s="71">
        <v>44718</v>
      </c>
      <c r="F14756" t="s">
        <v>9931</v>
      </c>
      <c r="G14756" t="s">
        <v>2142</v>
      </c>
      <c r="H14756" t="s">
        <v>9837</v>
      </c>
      <c r="I14756" t="s">
        <v>9836</v>
      </c>
      <c r="J14756" s="40">
        <v>75.680000000000007</v>
      </c>
      <c r="K14756" s="40">
        <v>0</v>
      </c>
    </row>
    <row r="14757" spans="1:11" x14ac:dyDescent="0.35">
      <c r="A14757">
        <v>35002</v>
      </c>
      <c r="B14757" t="s">
        <v>53</v>
      </c>
      <c r="C14757" s="70">
        <v>522578.39</v>
      </c>
      <c r="D14757" s="70">
        <v>167030.85999999999</v>
      </c>
      <c r="E14757" s="71">
        <v>44718</v>
      </c>
      <c r="F14757" t="s">
        <v>9931</v>
      </c>
      <c r="G14757" t="s">
        <v>2142</v>
      </c>
      <c r="H14757" t="s">
        <v>9837</v>
      </c>
      <c r="I14757" t="s">
        <v>9836</v>
      </c>
      <c r="J14757" s="40">
        <v>75.680000000000007</v>
      </c>
      <c r="K14757" s="40">
        <v>0</v>
      </c>
    </row>
    <row r="14758" spans="1:11" x14ac:dyDescent="0.35">
      <c r="A14758">
        <v>35002</v>
      </c>
      <c r="B14758" t="s">
        <v>53</v>
      </c>
      <c r="C14758" s="70">
        <v>522578.39</v>
      </c>
      <c r="D14758" s="70">
        <v>167030.85999999999</v>
      </c>
      <c r="E14758" s="71">
        <v>44718</v>
      </c>
      <c r="F14758" t="s">
        <v>9931</v>
      </c>
      <c r="G14758" t="s">
        <v>2142</v>
      </c>
      <c r="H14758" t="s">
        <v>9837</v>
      </c>
      <c r="I14758" t="s">
        <v>9836</v>
      </c>
      <c r="J14758" s="40">
        <v>75.680000000000007</v>
      </c>
      <c r="K14758" s="40">
        <v>0</v>
      </c>
    </row>
    <row r="14759" spans="1:11" x14ac:dyDescent="0.35">
      <c r="A14759">
        <v>35002</v>
      </c>
      <c r="B14759" t="s">
        <v>53</v>
      </c>
      <c r="C14759" s="70">
        <v>522578.39</v>
      </c>
      <c r="D14759" s="70">
        <v>167030.85999999999</v>
      </c>
      <c r="E14759" s="71">
        <v>44718</v>
      </c>
      <c r="F14759" t="s">
        <v>9931</v>
      </c>
      <c r="G14759" t="s">
        <v>2142</v>
      </c>
      <c r="H14759" t="s">
        <v>9837</v>
      </c>
      <c r="I14759" t="s">
        <v>9836</v>
      </c>
      <c r="J14759" s="40">
        <v>75.680000000000007</v>
      </c>
      <c r="K14759" s="40">
        <v>0</v>
      </c>
    </row>
    <row r="14760" spans="1:11" x14ac:dyDescent="0.35">
      <c r="A14760">
        <v>35002</v>
      </c>
      <c r="B14760" t="s">
        <v>53</v>
      </c>
      <c r="C14760" s="70">
        <v>522578.39</v>
      </c>
      <c r="D14760" s="70">
        <v>167030.85999999999</v>
      </c>
      <c r="E14760" s="71">
        <v>44718</v>
      </c>
      <c r="F14760" t="s">
        <v>9931</v>
      </c>
      <c r="G14760" t="s">
        <v>2142</v>
      </c>
      <c r="H14760" t="s">
        <v>9837</v>
      </c>
      <c r="I14760" t="s">
        <v>9836</v>
      </c>
      <c r="J14760" s="40">
        <v>75.680000000000007</v>
      </c>
      <c r="K14760" s="40">
        <v>0</v>
      </c>
    </row>
    <row r="14761" spans="1:11" x14ac:dyDescent="0.35">
      <c r="A14761">
        <v>35002</v>
      </c>
      <c r="B14761" t="s">
        <v>53</v>
      </c>
      <c r="C14761" s="70">
        <v>522578.39</v>
      </c>
      <c r="D14761" s="70">
        <v>167030.85999999999</v>
      </c>
      <c r="E14761" s="71">
        <v>44718</v>
      </c>
      <c r="F14761" t="s">
        <v>9931</v>
      </c>
      <c r="G14761" t="s">
        <v>2142</v>
      </c>
      <c r="H14761" t="s">
        <v>9837</v>
      </c>
      <c r="I14761" t="s">
        <v>9836</v>
      </c>
      <c r="J14761" s="40">
        <v>75.680000000000007</v>
      </c>
      <c r="K14761" s="40">
        <v>0</v>
      </c>
    </row>
    <row r="14762" spans="1:11" x14ac:dyDescent="0.35">
      <c r="A14762">
        <v>35002</v>
      </c>
      <c r="B14762" t="s">
        <v>53</v>
      </c>
      <c r="C14762" s="70">
        <v>522578.39</v>
      </c>
      <c r="D14762" s="70">
        <v>167030.85999999999</v>
      </c>
      <c r="E14762" s="71">
        <v>44718</v>
      </c>
      <c r="F14762" t="s">
        <v>9931</v>
      </c>
      <c r="G14762" t="s">
        <v>2142</v>
      </c>
      <c r="H14762" t="s">
        <v>9837</v>
      </c>
      <c r="I14762" t="s">
        <v>9836</v>
      </c>
      <c r="J14762" s="40">
        <v>75.680000000000007</v>
      </c>
      <c r="K14762" s="40">
        <v>0</v>
      </c>
    </row>
    <row r="14763" spans="1:11" x14ac:dyDescent="0.35">
      <c r="A14763">
        <v>35002</v>
      </c>
      <c r="B14763" t="s">
        <v>53</v>
      </c>
      <c r="C14763" s="70">
        <v>522578.39</v>
      </c>
      <c r="D14763" s="70">
        <v>167030.85999999999</v>
      </c>
      <c r="E14763" s="71">
        <v>44718</v>
      </c>
      <c r="F14763" t="s">
        <v>9931</v>
      </c>
      <c r="G14763" t="s">
        <v>2142</v>
      </c>
      <c r="H14763" t="s">
        <v>9837</v>
      </c>
      <c r="I14763" t="s">
        <v>9836</v>
      </c>
      <c r="J14763" s="40">
        <v>75.680000000000007</v>
      </c>
      <c r="K14763" s="40">
        <v>0</v>
      </c>
    </row>
    <row r="14764" spans="1:11" x14ac:dyDescent="0.35">
      <c r="A14764">
        <v>35002</v>
      </c>
      <c r="B14764" t="s">
        <v>53</v>
      </c>
      <c r="C14764" s="70">
        <v>522578.39</v>
      </c>
      <c r="D14764" s="70">
        <v>167030.85999999999</v>
      </c>
      <c r="E14764" s="71">
        <v>44718</v>
      </c>
      <c r="F14764" t="s">
        <v>9931</v>
      </c>
      <c r="G14764" t="s">
        <v>2142</v>
      </c>
      <c r="H14764" t="s">
        <v>9837</v>
      </c>
      <c r="I14764" t="s">
        <v>9836</v>
      </c>
      <c r="J14764" s="40">
        <v>75.680000000000007</v>
      </c>
      <c r="K14764" s="40">
        <v>0</v>
      </c>
    </row>
    <row r="14765" spans="1:11" x14ac:dyDescent="0.35">
      <c r="A14765">
        <v>35002</v>
      </c>
      <c r="B14765" t="s">
        <v>53</v>
      </c>
      <c r="C14765" s="70">
        <v>522578.39</v>
      </c>
      <c r="D14765" s="70">
        <v>167030.85999999999</v>
      </c>
      <c r="E14765" s="71">
        <v>44718</v>
      </c>
      <c r="F14765" t="s">
        <v>9931</v>
      </c>
      <c r="G14765" t="s">
        <v>2142</v>
      </c>
      <c r="H14765" t="s">
        <v>9837</v>
      </c>
      <c r="I14765" t="s">
        <v>9836</v>
      </c>
      <c r="J14765" s="40">
        <v>22.38</v>
      </c>
      <c r="K14765" s="40">
        <v>0</v>
      </c>
    </row>
    <row r="14766" spans="1:11" x14ac:dyDescent="0.35">
      <c r="A14766">
        <v>35002</v>
      </c>
      <c r="B14766" t="s">
        <v>53</v>
      </c>
      <c r="C14766" s="70">
        <v>522578.39</v>
      </c>
      <c r="D14766" s="70">
        <v>167030.85999999999</v>
      </c>
      <c r="E14766" s="71">
        <v>44718</v>
      </c>
      <c r="F14766" t="s">
        <v>8797</v>
      </c>
      <c r="G14766" t="s">
        <v>2142</v>
      </c>
      <c r="H14766" t="s">
        <v>8757</v>
      </c>
      <c r="I14766" t="s">
        <v>8756</v>
      </c>
      <c r="J14766" s="40">
        <v>222.04</v>
      </c>
      <c r="K14766" s="40">
        <v>0</v>
      </c>
    </row>
    <row r="14767" spans="1:11" x14ac:dyDescent="0.35">
      <c r="A14767">
        <v>35002</v>
      </c>
      <c r="B14767" t="s">
        <v>53</v>
      </c>
      <c r="C14767" s="70">
        <v>522578.39</v>
      </c>
      <c r="D14767" s="70">
        <v>167030.85999999999</v>
      </c>
      <c r="E14767" s="71">
        <v>44718</v>
      </c>
      <c r="F14767" t="s">
        <v>8797</v>
      </c>
      <c r="G14767" t="s">
        <v>2142</v>
      </c>
      <c r="H14767" t="s">
        <v>8757</v>
      </c>
      <c r="I14767" t="s">
        <v>8756</v>
      </c>
      <c r="J14767" s="40">
        <v>259.76</v>
      </c>
      <c r="K14767" s="40">
        <v>0</v>
      </c>
    </row>
    <row r="14768" spans="1:11" x14ac:dyDescent="0.35">
      <c r="A14768">
        <v>35002</v>
      </c>
      <c r="B14768" t="s">
        <v>53</v>
      </c>
      <c r="C14768" s="70">
        <v>522578.39</v>
      </c>
      <c r="D14768" s="70">
        <v>167030.85999999999</v>
      </c>
      <c r="E14768" s="71">
        <v>44718</v>
      </c>
      <c r="F14768" t="s">
        <v>8797</v>
      </c>
      <c r="G14768" t="s">
        <v>2142</v>
      </c>
      <c r="H14768" t="s">
        <v>8757</v>
      </c>
      <c r="I14768" t="s">
        <v>8756</v>
      </c>
      <c r="J14768" s="40">
        <v>259.76</v>
      </c>
      <c r="K14768" s="40">
        <v>0</v>
      </c>
    </row>
    <row r="14769" spans="1:11" x14ac:dyDescent="0.35">
      <c r="A14769">
        <v>35002</v>
      </c>
      <c r="B14769" t="s">
        <v>53</v>
      </c>
      <c r="C14769" s="70">
        <v>522578.39</v>
      </c>
      <c r="D14769" s="70">
        <v>167030.85999999999</v>
      </c>
      <c r="E14769" s="71">
        <v>44718</v>
      </c>
      <c r="F14769" t="s">
        <v>8797</v>
      </c>
      <c r="G14769" t="s">
        <v>2142</v>
      </c>
      <c r="H14769" t="s">
        <v>8757</v>
      </c>
      <c r="I14769" t="s">
        <v>8756</v>
      </c>
      <c r="J14769" s="40">
        <v>259.76</v>
      </c>
      <c r="K14769" s="40">
        <v>0</v>
      </c>
    </row>
    <row r="14770" spans="1:11" x14ac:dyDescent="0.35">
      <c r="A14770">
        <v>35002</v>
      </c>
      <c r="B14770" t="s">
        <v>53</v>
      </c>
      <c r="C14770" s="70">
        <v>522578.39</v>
      </c>
      <c r="D14770" s="70">
        <v>167030.85999999999</v>
      </c>
      <c r="E14770" s="71">
        <v>44718</v>
      </c>
      <c r="F14770" t="s">
        <v>8797</v>
      </c>
      <c r="G14770" t="s">
        <v>2142</v>
      </c>
      <c r="H14770" t="s">
        <v>8757</v>
      </c>
      <c r="I14770" t="s">
        <v>8756</v>
      </c>
      <c r="J14770" s="40">
        <v>259.76</v>
      </c>
      <c r="K14770" s="40">
        <v>0</v>
      </c>
    </row>
    <row r="14771" spans="1:11" x14ac:dyDescent="0.35">
      <c r="A14771">
        <v>35002</v>
      </c>
      <c r="B14771" t="s">
        <v>53</v>
      </c>
      <c r="C14771" s="70">
        <v>522578.39</v>
      </c>
      <c r="D14771" s="70">
        <v>167030.85999999999</v>
      </c>
      <c r="E14771" s="71">
        <v>44718</v>
      </c>
      <c r="F14771" t="s">
        <v>8797</v>
      </c>
      <c r="G14771" t="s">
        <v>2142</v>
      </c>
      <c r="H14771" t="s">
        <v>8757</v>
      </c>
      <c r="I14771" t="s">
        <v>8756</v>
      </c>
      <c r="J14771" s="40">
        <v>259.76</v>
      </c>
      <c r="K14771" s="40">
        <v>0</v>
      </c>
    </row>
    <row r="14772" spans="1:11" x14ac:dyDescent="0.35">
      <c r="A14772">
        <v>35002</v>
      </c>
      <c r="B14772" t="s">
        <v>53</v>
      </c>
      <c r="C14772" s="70">
        <v>522578.39</v>
      </c>
      <c r="D14772" s="70">
        <v>167030.85999999999</v>
      </c>
      <c r="E14772" s="71">
        <v>44718</v>
      </c>
      <c r="F14772" t="s">
        <v>8797</v>
      </c>
      <c r="G14772" t="s">
        <v>2142</v>
      </c>
      <c r="H14772" t="s">
        <v>8757</v>
      </c>
      <c r="I14772" t="s">
        <v>8756</v>
      </c>
      <c r="J14772" s="40">
        <v>259.76</v>
      </c>
      <c r="K14772" s="40">
        <v>0</v>
      </c>
    </row>
    <row r="14773" spans="1:11" x14ac:dyDescent="0.35">
      <c r="A14773">
        <v>35002</v>
      </c>
      <c r="B14773" t="s">
        <v>53</v>
      </c>
      <c r="C14773" s="70">
        <v>522578.39</v>
      </c>
      <c r="D14773" s="70">
        <v>167030.85999999999</v>
      </c>
      <c r="E14773" s="71">
        <v>44718</v>
      </c>
      <c r="F14773" t="s">
        <v>8797</v>
      </c>
      <c r="G14773" t="s">
        <v>2142</v>
      </c>
      <c r="H14773" t="s">
        <v>8757</v>
      </c>
      <c r="I14773" t="s">
        <v>8756</v>
      </c>
      <c r="J14773" s="40">
        <v>259.76</v>
      </c>
      <c r="K14773" s="40">
        <v>0</v>
      </c>
    </row>
    <row r="14774" spans="1:11" x14ac:dyDescent="0.35">
      <c r="A14774">
        <v>35002</v>
      </c>
      <c r="B14774" t="s">
        <v>53</v>
      </c>
      <c r="C14774" s="70">
        <v>522578.39</v>
      </c>
      <c r="D14774" s="70">
        <v>167030.85999999999</v>
      </c>
      <c r="E14774" s="71">
        <v>44718</v>
      </c>
      <c r="F14774" t="s">
        <v>8797</v>
      </c>
      <c r="G14774" t="s">
        <v>2142</v>
      </c>
      <c r="H14774" t="s">
        <v>8757</v>
      </c>
      <c r="I14774" t="s">
        <v>8756</v>
      </c>
      <c r="J14774" s="40">
        <v>259.76</v>
      </c>
      <c r="K14774" s="40">
        <v>0</v>
      </c>
    </row>
    <row r="14775" spans="1:11" x14ac:dyDescent="0.35">
      <c r="A14775">
        <v>35002</v>
      </c>
      <c r="B14775" t="s">
        <v>53</v>
      </c>
      <c r="C14775" s="70">
        <v>522578.39</v>
      </c>
      <c r="D14775" s="70">
        <v>167030.85999999999</v>
      </c>
      <c r="E14775" s="71">
        <v>44718</v>
      </c>
      <c r="F14775" t="s">
        <v>8797</v>
      </c>
      <c r="G14775" t="s">
        <v>2142</v>
      </c>
      <c r="H14775" t="s">
        <v>8757</v>
      </c>
      <c r="I14775" t="s">
        <v>8756</v>
      </c>
      <c r="J14775" s="40">
        <v>239.15</v>
      </c>
      <c r="K14775" s="40">
        <v>0</v>
      </c>
    </row>
    <row r="14776" spans="1:11" x14ac:dyDescent="0.35">
      <c r="A14776">
        <v>35002</v>
      </c>
      <c r="B14776" t="s">
        <v>53</v>
      </c>
      <c r="C14776" s="70">
        <v>522578.39</v>
      </c>
      <c r="D14776" s="70">
        <v>167030.85999999999</v>
      </c>
      <c r="E14776" s="71">
        <v>44718</v>
      </c>
      <c r="F14776" t="s">
        <v>16138</v>
      </c>
      <c r="G14776" t="s">
        <v>2142</v>
      </c>
      <c r="H14776" t="s">
        <v>3039</v>
      </c>
      <c r="I14776" t="s">
        <v>3038</v>
      </c>
      <c r="J14776" s="40">
        <v>205.15</v>
      </c>
      <c r="K14776" s="40">
        <v>0</v>
      </c>
    </row>
    <row r="14777" spans="1:11" x14ac:dyDescent="0.35">
      <c r="A14777">
        <v>35002</v>
      </c>
      <c r="B14777" t="s">
        <v>53</v>
      </c>
      <c r="C14777" s="70">
        <v>522578.39</v>
      </c>
      <c r="D14777" s="70">
        <v>167030.85999999999</v>
      </c>
      <c r="E14777" s="71">
        <v>44718</v>
      </c>
      <c r="F14777" t="s">
        <v>16138</v>
      </c>
      <c r="G14777" t="s">
        <v>2142</v>
      </c>
      <c r="H14777" t="s">
        <v>3039</v>
      </c>
      <c r="I14777" t="s">
        <v>3038</v>
      </c>
      <c r="J14777" s="40">
        <v>249.6</v>
      </c>
      <c r="K14777" s="40">
        <v>0</v>
      </c>
    </row>
    <row r="14778" spans="1:11" x14ac:dyDescent="0.35">
      <c r="A14778">
        <v>35002</v>
      </c>
      <c r="B14778" t="s">
        <v>53</v>
      </c>
      <c r="C14778" s="70">
        <v>522578.39</v>
      </c>
      <c r="D14778" s="70">
        <v>167030.85999999999</v>
      </c>
      <c r="E14778" s="71">
        <v>44718</v>
      </c>
      <c r="F14778" t="s">
        <v>16138</v>
      </c>
      <c r="G14778" t="s">
        <v>2142</v>
      </c>
      <c r="H14778" t="s">
        <v>3039</v>
      </c>
      <c r="I14778" t="s">
        <v>3038</v>
      </c>
      <c r="J14778" s="40">
        <v>249.6</v>
      </c>
      <c r="K14778" s="40">
        <v>0</v>
      </c>
    </row>
    <row r="14779" spans="1:11" x14ac:dyDescent="0.35">
      <c r="A14779">
        <v>35002</v>
      </c>
      <c r="B14779" t="s">
        <v>53</v>
      </c>
      <c r="C14779" s="70">
        <v>522578.39</v>
      </c>
      <c r="D14779" s="70">
        <v>167030.85999999999</v>
      </c>
      <c r="E14779" s="71">
        <v>44718</v>
      </c>
      <c r="F14779" t="s">
        <v>16138</v>
      </c>
      <c r="G14779" t="s">
        <v>2142</v>
      </c>
      <c r="H14779" t="s">
        <v>3039</v>
      </c>
      <c r="I14779" t="s">
        <v>3038</v>
      </c>
      <c r="J14779" s="40">
        <v>249.6</v>
      </c>
      <c r="K14779" s="40">
        <v>0</v>
      </c>
    </row>
    <row r="14780" spans="1:11" x14ac:dyDescent="0.35">
      <c r="A14780">
        <v>35002</v>
      </c>
      <c r="B14780" t="s">
        <v>53</v>
      </c>
      <c r="C14780" s="70">
        <v>522578.39</v>
      </c>
      <c r="D14780" s="70">
        <v>167030.85999999999</v>
      </c>
      <c r="E14780" s="71">
        <v>44718</v>
      </c>
      <c r="F14780" t="s">
        <v>16138</v>
      </c>
      <c r="G14780" t="s">
        <v>2142</v>
      </c>
      <c r="H14780" t="s">
        <v>3039</v>
      </c>
      <c r="I14780" t="s">
        <v>3038</v>
      </c>
      <c r="J14780" s="40">
        <v>249.6</v>
      </c>
      <c r="K14780" s="40">
        <v>0</v>
      </c>
    </row>
    <row r="14781" spans="1:11" x14ac:dyDescent="0.35">
      <c r="A14781">
        <v>35002</v>
      </c>
      <c r="B14781" t="s">
        <v>53</v>
      </c>
      <c r="C14781" s="70">
        <v>522578.39</v>
      </c>
      <c r="D14781" s="70">
        <v>167030.85999999999</v>
      </c>
      <c r="E14781" s="71">
        <v>44718</v>
      </c>
      <c r="F14781" t="s">
        <v>16138</v>
      </c>
      <c r="G14781" t="s">
        <v>2142</v>
      </c>
      <c r="H14781" t="s">
        <v>3039</v>
      </c>
      <c r="I14781" t="s">
        <v>3038</v>
      </c>
      <c r="J14781" s="40">
        <v>249.6</v>
      </c>
      <c r="K14781" s="40">
        <v>0</v>
      </c>
    </row>
    <row r="14782" spans="1:11" x14ac:dyDescent="0.35">
      <c r="A14782">
        <v>35002</v>
      </c>
      <c r="B14782" t="s">
        <v>53</v>
      </c>
      <c r="C14782" s="70">
        <v>522578.39</v>
      </c>
      <c r="D14782" s="70">
        <v>167030.85999999999</v>
      </c>
      <c r="E14782" s="71">
        <v>44718</v>
      </c>
      <c r="F14782" t="s">
        <v>16138</v>
      </c>
      <c r="G14782" t="s">
        <v>2142</v>
      </c>
      <c r="H14782" t="s">
        <v>3039</v>
      </c>
      <c r="I14782" t="s">
        <v>3038</v>
      </c>
      <c r="J14782" s="40">
        <v>249.6</v>
      </c>
      <c r="K14782" s="40">
        <v>0</v>
      </c>
    </row>
    <row r="14783" spans="1:11" x14ac:dyDescent="0.35">
      <c r="A14783">
        <v>35002</v>
      </c>
      <c r="B14783" t="s">
        <v>53</v>
      </c>
      <c r="C14783" s="70">
        <v>522578.39</v>
      </c>
      <c r="D14783" s="70">
        <v>167030.85999999999</v>
      </c>
      <c r="E14783" s="71">
        <v>44718</v>
      </c>
      <c r="F14783" t="s">
        <v>16138</v>
      </c>
      <c r="G14783" t="s">
        <v>2142</v>
      </c>
      <c r="H14783" t="s">
        <v>3039</v>
      </c>
      <c r="I14783" t="s">
        <v>3038</v>
      </c>
      <c r="J14783" s="40">
        <v>249.6</v>
      </c>
      <c r="K14783" s="40">
        <v>0</v>
      </c>
    </row>
    <row r="14784" spans="1:11" x14ac:dyDescent="0.35">
      <c r="A14784">
        <v>35002</v>
      </c>
      <c r="B14784" t="s">
        <v>53</v>
      </c>
      <c r="C14784" s="70">
        <v>522578.39</v>
      </c>
      <c r="D14784" s="70">
        <v>167030.85999999999</v>
      </c>
      <c r="E14784" s="71">
        <v>44718</v>
      </c>
      <c r="F14784" t="s">
        <v>16138</v>
      </c>
      <c r="G14784" t="s">
        <v>2142</v>
      </c>
      <c r="H14784" t="s">
        <v>3039</v>
      </c>
      <c r="I14784" t="s">
        <v>3038</v>
      </c>
      <c r="J14784" s="40">
        <v>249.6</v>
      </c>
      <c r="K14784" s="40">
        <v>0</v>
      </c>
    </row>
    <row r="14785" spans="1:11" x14ac:dyDescent="0.35">
      <c r="A14785">
        <v>35002</v>
      </c>
      <c r="B14785" t="s">
        <v>53</v>
      </c>
      <c r="C14785" s="70">
        <v>522578.39</v>
      </c>
      <c r="D14785" s="70">
        <v>167030.85999999999</v>
      </c>
      <c r="E14785" s="71">
        <v>44718</v>
      </c>
      <c r="F14785" t="s">
        <v>16138</v>
      </c>
      <c r="G14785" t="s">
        <v>2142</v>
      </c>
      <c r="H14785" t="s">
        <v>3039</v>
      </c>
      <c r="I14785" t="s">
        <v>3038</v>
      </c>
      <c r="J14785" s="40">
        <v>249.6</v>
      </c>
      <c r="K14785" s="40">
        <v>0</v>
      </c>
    </row>
    <row r="14786" spans="1:11" x14ac:dyDescent="0.35">
      <c r="A14786">
        <v>35002</v>
      </c>
      <c r="B14786" t="s">
        <v>53</v>
      </c>
      <c r="C14786" s="70">
        <v>522578.39</v>
      </c>
      <c r="D14786" s="70">
        <v>167030.85999999999</v>
      </c>
      <c r="E14786" s="71">
        <v>44718</v>
      </c>
      <c r="F14786" t="s">
        <v>16138</v>
      </c>
      <c r="G14786" t="s">
        <v>2142</v>
      </c>
      <c r="H14786" t="s">
        <v>3039</v>
      </c>
      <c r="I14786" t="s">
        <v>3038</v>
      </c>
      <c r="J14786" s="40">
        <v>249.6</v>
      </c>
      <c r="K14786" s="40">
        <v>0</v>
      </c>
    </row>
    <row r="14787" spans="1:11" x14ac:dyDescent="0.35">
      <c r="A14787">
        <v>35002</v>
      </c>
      <c r="B14787" t="s">
        <v>53</v>
      </c>
      <c r="C14787" s="70">
        <v>522578.39</v>
      </c>
      <c r="D14787" s="70">
        <v>167030.85999999999</v>
      </c>
      <c r="E14787" s="71">
        <v>44718</v>
      </c>
      <c r="F14787" t="s">
        <v>16138</v>
      </c>
      <c r="G14787" t="s">
        <v>2142</v>
      </c>
      <c r="H14787" t="s">
        <v>3039</v>
      </c>
      <c r="I14787" t="s">
        <v>3038</v>
      </c>
      <c r="J14787" s="40">
        <v>249.6</v>
      </c>
      <c r="K14787" s="40">
        <v>0</v>
      </c>
    </row>
    <row r="14788" spans="1:11" x14ac:dyDescent="0.35">
      <c r="A14788">
        <v>35002</v>
      </c>
      <c r="B14788" t="s">
        <v>53</v>
      </c>
      <c r="C14788" s="70">
        <v>522578.39</v>
      </c>
      <c r="D14788" s="70">
        <v>167030.85999999999</v>
      </c>
      <c r="E14788" s="71">
        <v>44718</v>
      </c>
      <c r="F14788" t="s">
        <v>16138</v>
      </c>
      <c r="G14788" t="s">
        <v>2142</v>
      </c>
      <c r="H14788" t="s">
        <v>3039</v>
      </c>
      <c r="I14788" t="s">
        <v>3038</v>
      </c>
      <c r="J14788" s="40">
        <v>49.25</v>
      </c>
      <c r="K14788" s="40">
        <v>0</v>
      </c>
    </row>
    <row r="14789" spans="1:11" x14ac:dyDescent="0.35">
      <c r="A14789">
        <v>35002</v>
      </c>
      <c r="B14789" t="s">
        <v>53</v>
      </c>
      <c r="C14789" s="70">
        <v>522578.39</v>
      </c>
      <c r="D14789" s="70">
        <v>167030.85999999999</v>
      </c>
      <c r="E14789" s="71">
        <v>44719</v>
      </c>
      <c r="F14789" t="s">
        <v>16137</v>
      </c>
      <c r="G14789" t="s">
        <v>2142</v>
      </c>
      <c r="H14789" t="s">
        <v>16136</v>
      </c>
      <c r="I14789" t="s">
        <v>14675</v>
      </c>
      <c r="J14789" s="40">
        <v>2855</v>
      </c>
      <c r="K14789" s="40">
        <v>0</v>
      </c>
    </row>
    <row r="14790" spans="1:11" x14ac:dyDescent="0.35">
      <c r="A14790">
        <v>35002</v>
      </c>
      <c r="B14790" t="s">
        <v>53</v>
      </c>
      <c r="C14790" s="70">
        <v>522578.39</v>
      </c>
      <c r="D14790" s="70">
        <v>167030.85999999999</v>
      </c>
      <c r="E14790" s="71">
        <v>44719</v>
      </c>
      <c r="F14790" t="s">
        <v>16135</v>
      </c>
      <c r="G14790" t="s">
        <v>2142</v>
      </c>
      <c r="H14790" t="s">
        <v>16134</v>
      </c>
      <c r="I14790" t="s">
        <v>14675</v>
      </c>
      <c r="J14790" s="40">
        <v>-2855</v>
      </c>
      <c r="K14790" s="40">
        <v>0</v>
      </c>
    </row>
    <row r="14791" spans="1:11" x14ac:dyDescent="0.35">
      <c r="A14791">
        <v>35002</v>
      </c>
      <c r="B14791" t="s">
        <v>53</v>
      </c>
      <c r="C14791" s="70">
        <v>522578.39</v>
      </c>
      <c r="D14791" s="70">
        <v>167030.85999999999</v>
      </c>
      <c r="E14791" s="71">
        <v>44719</v>
      </c>
      <c r="F14791" t="s">
        <v>16133</v>
      </c>
      <c r="G14791" t="s">
        <v>2142</v>
      </c>
      <c r="H14791" t="s">
        <v>14676</v>
      </c>
      <c r="I14791" t="s">
        <v>14675</v>
      </c>
      <c r="J14791" s="40">
        <v>2655</v>
      </c>
      <c r="K14791" s="40">
        <v>0</v>
      </c>
    </row>
    <row r="14792" spans="1:11" x14ac:dyDescent="0.35">
      <c r="A14792">
        <v>35002</v>
      </c>
      <c r="B14792" t="s">
        <v>53</v>
      </c>
      <c r="C14792" s="70">
        <v>522578.39</v>
      </c>
      <c r="D14792" s="70">
        <v>167030.85999999999</v>
      </c>
      <c r="E14792" s="71">
        <v>44721</v>
      </c>
      <c r="F14792" t="s">
        <v>16132</v>
      </c>
      <c r="G14792" t="s">
        <v>2142</v>
      </c>
      <c r="H14792" t="s">
        <v>16131</v>
      </c>
      <c r="I14792" t="s">
        <v>16130</v>
      </c>
      <c r="J14792" s="40">
        <v>5435.12</v>
      </c>
      <c r="K14792" s="40">
        <v>0</v>
      </c>
    </row>
    <row r="14793" spans="1:11" x14ac:dyDescent="0.35">
      <c r="A14793">
        <v>35002</v>
      </c>
      <c r="B14793" t="s">
        <v>53</v>
      </c>
      <c r="C14793" s="70">
        <v>522578.39</v>
      </c>
      <c r="D14793" s="70">
        <v>167030.85999999999</v>
      </c>
      <c r="E14793" s="71">
        <v>44722</v>
      </c>
      <c r="F14793" t="s">
        <v>16129</v>
      </c>
      <c r="G14793" t="s">
        <v>2142</v>
      </c>
      <c r="H14793" t="s">
        <v>10009</v>
      </c>
      <c r="I14793" t="s">
        <v>10008</v>
      </c>
      <c r="J14793" s="40">
        <v>187.15</v>
      </c>
      <c r="K14793" s="40">
        <v>0</v>
      </c>
    </row>
    <row r="14794" spans="1:11" x14ac:dyDescent="0.35">
      <c r="A14794">
        <v>35002</v>
      </c>
      <c r="B14794" t="s">
        <v>53</v>
      </c>
      <c r="C14794" s="70">
        <v>522578.39</v>
      </c>
      <c r="D14794" s="70">
        <v>167030.85999999999</v>
      </c>
      <c r="E14794" s="71">
        <v>44722</v>
      </c>
      <c r="F14794" t="s">
        <v>16129</v>
      </c>
      <c r="G14794" t="s">
        <v>2142</v>
      </c>
      <c r="H14794" t="s">
        <v>10009</v>
      </c>
      <c r="I14794" t="s">
        <v>10008</v>
      </c>
      <c r="J14794" s="40">
        <v>258.75</v>
      </c>
      <c r="K14794" s="40">
        <v>0</v>
      </c>
    </row>
    <row r="14795" spans="1:11" x14ac:dyDescent="0.35">
      <c r="A14795">
        <v>35002</v>
      </c>
      <c r="B14795" t="s">
        <v>53</v>
      </c>
      <c r="C14795" s="70">
        <v>522578.39</v>
      </c>
      <c r="D14795" s="70">
        <v>167030.85999999999</v>
      </c>
      <c r="E14795" s="71">
        <v>44722</v>
      </c>
      <c r="F14795" t="s">
        <v>16129</v>
      </c>
      <c r="G14795" t="s">
        <v>2142</v>
      </c>
      <c r="H14795" t="s">
        <v>10009</v>
      </c>
      <c r="I14795" t="s">
        <v>10008</v>
      </c>
      <c r="J14795" s="40">
        <v>258.75</v>
      </c>
      <c r="K14795" s="40">
        <v>0</v>
      </c>
    </row>
    <row r="14796" spans="1:11" x14ac:dyDescent="0.35">
      <c r="A14796">
        <v>35002</v>
      </c>
      <c r="B14796" t="s">
        <v>53</v>
      </c>
      <c r="C14796" s="70">
        <v>522578.39</v>
      </c>
      <c r="D14796" s="70">
        <v>167030.85999999999</v>
      </c>
      <c r="E14796" s="71">
        <v>44722</v>
      </c>
      <c r="F14796" t="s">
        <v>16129</v>
      </c>
      <c r="G14796" t="s">
        <v>2142</v>
      </c>
      <c r="H14796" t="s">
        <v>10009</v>
      </c>
      <c r="I14796" t="s">
        <v>10008</v>
      </c>
      <c r="J14796" s="40">
        <v>258.75</v>
      </c>
      <c r="K14796" s="40">
        <v>0</v>
      </c>
    </row>
    <row r="14797" spans="1:11" x14ac:dyDescent="0.35">
      <c r="A14797">
        <v>35002</v>
      </c>
      <c r="B14797" t="s">
        <v>53</v>
      </c>
      <c r="C14797" s="70">
        <v>522578.39</v>
      </c>
      <c r="D14797" s="70">
        <v>167030.85999999999</v>
      </c>
      <c r="E14797" s="71">
        <v>44722</v>
      </c>
      <c r="F14797" t="s">
        <v>16129</v>
      </c>
      <c r="G14797" t="s">
        <v>2142</v>
      </c>
      <c r="H14797" t="s">
        <v>10009</v>
      </c>
      <c r="I14797" t="s">
        <v>10008</v>
      </c>
      <c r="J14797" s="40">
        <v>258.75</v>
      </c>
      <c r="K14797" s="40">
        <v>0</v>
      </c>
    </row>
    <row r="14798" spans="1:11" x14ac:dyDescent="0.35">
      <c r="A14798">
        <v>35002</v>
      </c>
      <c r="B14798" t="s">
        <v>53</v>
      </c>
      <c r="C14798" s="70">
        <v>522578.39</v>
      </c>
      <c r="D14798" s="70">
        <v>167030.85999999999</v>
      </c>
      <c r="E14798" s="71">
        <v>44722</v>
      </c>
      <c r="F14798" t="s">
        <v>16129</v>
      </c>
      <c r="G14798" t="s">
        <v>2142</v>
      </c>
      <c r="H14798" t="s">
        <v>10009</v>
      </c>
      <c r="I14798" t="s">
        <v>10008</v>
      </c>
      <c r="J14798" s="40">
        <v>258.75</v>
      </c>
      <c r="K14798" s="40">
        <v>0</v>
      </c>
    </row>
    <row r="14799" spans="1:11" x14ac:dyDescent="0.35">
      <c r="A14799">
        <v>35002</v>
      </c>
      <c r="B14799" t="s">
        <v>53</v>
      </c>
      <c r="C14799" s="70">
        <v>522578.39</v>
      </c>
      <c r="D14799" s="70">
        <v>167030.85999999999</v>
      </c>
      <c r="E14799" s="71">
        <v>44722</v>
      </c>
      <c r="F14799" t="s">
        <v>16129</v>
      </c>
      <c r="G14799" t="s">
        <v>2142</v>
      </c>
      <c r="H14799" t="s">
        <v>10009</v>
      </c>
      <c r="I14799" t="s">
        <v>10008</v>
      </c>
      <c r="J14799" s="40">
        <v>258.75</v>
      </c>
      <c r="K14799" s="40">
        <v>0</v>
      </c>
    </row>
    <row r="14800" spans="1:11" x14ac:dyDescent="0.35">
      <c r="A14800">
        <v>35002</v>
      </c>
      <c r="B14800" t="s">
        <v>53</v>
      </c>
      <c r="C14800" s="70">
        <v>522578.39</v>
      </c>
      <c r="D14800" s="70">
        <v>167030.85999999999</v>
      </c>
      <c r="E14800" s="71">
        <v>44722</v>
      </c>
      <c r="F14800" t="s">
        <v>16129</v>
      </c>
      <c r="G14800" t="s">
        <v>2142</v>
      </c>
      <c r="H14800" t="s">
        <v>10009</v>
      </c>
      <c r="I14800" t="s">
        <v>10008</v>
      </c>
      <c r="J14800" s="40">
        <v>258.75</v>
      </c>
      <c r="K14800" s="40">
        <v>0</v>
      </c>
    </row>
    <row r="14801" spans="1:11" x14ac:dyDescent="0.35">
      <c r="A14801">
        <v>35002</v>
      </c>
      <c r="B14801" t="s">
        <v>53</v>
      </c>
      <c r="C14801" s="70">
        <v>522578.39</v>
      </c>
      <c r="D14801" s="70">
        <v>167030.85999999999</v>
      </c>
      <c r="E14801" s="71">
        <v>44722</v>
      </c>
      <c r="F14801" t="s">
        <v>16129</v>
      </c>
      <c r="G14801" t="s">
        <v>2142</v>
      </c>
      <c r="H14801" t="s">
        <v>10009</v>
      </c>
      <c r="I14801" t="s">
        <v>10008</v>
      </c>
      <c r="J14801" s="40">
        <v>258.75</v>
      </c>
      <c r="K14801" s="40">
        <v>0</v>
      </c>
    </row>
    <row r="14802" spans="1:11" x14ac:dyDescent="0.35">
      <c r="A14802">
        <v>35002</v>
      </c>
      <c r="B14802" t="s">
        <v>53</v>
      </c>
      <c r="C14802" s="70">
        <v>522578.39</v>
      </c>
      <c r="D14802" s="70">
        <v>167030.85999999999</v>
      </c>
      <c r="E14802" s="71">
        <v>44722</v>
      </c>
      <c r="F14802" t="s">
        <v>16129</v>
      </c>
      <c r="G14802" t="s">
        <v>2142</v>
      </c>
      <c r="H14802" t="s">
        <v>10009</v>
      </c>
      <c r="I14802" t="s">
        <v>10008</v>
      </c>
      <c r="J14802" s="40">
        <v>258.75</v>
      </c>
      <c r="K14802" s="40">
        <v>0</v>
      </c>
    </row>
    <row r="14803" spans="1:11" x14ac:dyDescent="0.35">
      <c r="A14803">
        <v>35002</v>
      </c>
      <c r="B14803" t="s">
        <v>53</v>
      </c>
      <c r="C14803" s="70">
        <v>522578.39</v>
      </c>
      <c r="D14803" s="70">
        <v>167030.85999999999</v>
      </c>
      <c r="E14803" s="71">
        <v>44722</v>
      </c>
      <c r="F14803" t="s">
        <v>16129</v>
      </c>
      <c r="G14803" t="s">
        <v>2142</v>
      </c>
      <c r="H14803" t="s">
        <v>10009</v>
      </c>
      <c r="I14803" t="s">
        <v>10008</v>
      </c>
      <c r="J14803" s="40">
        <v>258.75</v>
      </c>
      <c r="K14803" s="40">
        <v>0</v>
      </c>
    </row>
    <row r="14804" spans="1:11" x14ac:dyDescent="0.35">
      <c r="A14804">
        <v>35002</v>
      </c>
      <c r="B14804" t="s">
        <v>53</v>
      </c>
      <c r="C14804" s="70">
        <v>522578.39</v>
      </c>
      <c r="D14804" s="70">
        <v>167030.85999999999</v>
      </c>
      <c r="E14804" s="71">
        <v>44722</v>
      </c>
      <c r="F14804" t="s">
        <v>16129</v>
      </c>
      <c r="G14804" t="s">
        <v>2142</v>
      </c>
      <c r="H14804" t="s">
        <v>10009</v>
      </c>
      <c r="I14804" t="s">
        <v>10008</v>
      </c>
      <c r="J14804" s="40">
        <v>258.75</v>
      </c>
      <c r="K14804" s="40">
        <v>0</v>
      </c>
    </row>
    <row r="14805" spans="1:11" x14ac:dyDescent="0.35">
      <c r="A14805">
        <v>35002</v>
      </c>
      <c r="B14805" t="s">
        <v>53</v>
      </c>
      <c r="C14805" s="70">
        <v>522578.39</v>
      </c>
      <c r="D14805" s="70">
        <v>167030.85999999999</v>
      </c>
      <c r="E14805" s="71">
        <v>44722</v>
      </c>
      <c r="F14805" t="s">
        <v>16129</v>
      </c>
      <c r="G14805" t="s">
        <v>2142</v>
      </c>
      <c r="H14805" t="s">
        <v>10009</v>
      </c>
      <c r="I14805" t="s">
        <v>10008</v>
      </c>
      <c r="J14805" s="40">
        <v>71.599999999999994</v>
      </c>
      <c r="K14805" s="40">
        <v>0</v>
      </c>
    </row>
    <row r="14806" spans="1:11" x14ac:dyDescent="0.35">
      <c r="A14806">
        <v>35002</v>
      </c>
      <c r="B14806" t="s">
        <v>53</v>
      </c>
      <c r="C14806" s="70">
        <v>522578.39</v>
      </c>
      <c r="D14806" s="70">
        <v>167030.85999999999</v>
      </c>
      <c r="E14806" s="71">
        <v>44725</v>
      </c>
      <c r="F14806" t="s">
        <v>16128</v>
      </c>
      <c r="G14806" t="s">
        <v>2142</v>
      </c>
      <c r="H14806" t="s">
        <v>14519</v>
      </c>
      <c r="I14806" t="s">
        <v>14518</v>
      </c>
      <c r="J14806" s="40">
        <v>7833.33</v>
      </c>
      <c r="K14806" s="40">
        <v>0</v>
      </c>
    </row>
    <row r="14807" spans="1:11" x14ac:dyDescent="0.35">
      <c r="A14807">
        <v>35002</v>
      </c>
      <c r="B14807" t="s">
        <v>53</v>
      </c>
      <c r="C14807" s="70">
        <v>522578.39</v>
      </c>
      <c r="D14807" s="70">
        <v>167030.85999999999</v>
      </c>
      <c r="E14807" s="71">
        <v>44725</v>
      </c>
      <c r="F14807" t="s">
        <v>16128</v>
      </c>
      <c r="G14807" t="s">
        <v>2142</v>
      </c>
      <c r="H14807" t="s">
        <v>14519</v>
      </c>
      <c r="I14807" t="s">
        <v>14518</v>
      </c>
      <c r="J14807" s="40">
        <v>7833.33</v>
      </c>
      <c r="K14807" s="40">
        <v>0</v>
      </c>
    </row>
    <row r="14808" spans="1:11" x14ac:dyDescent="0.35">
      <c r="A14808">
        <v>35002</v>
      </c>
      <c r="B14808" t="s">
        <v>53</v>
      </c>
      <c r="C14808" s="70">
        <v>522578.39</v>
      </c>
      <c r="D14808" s="70">
        <v>167030.85999999999</v>
      </c>
      <c r="E14808" s="71">
        <v>44725</v>
      </c>
      <c r="F14808" t="s">
        <v>16128</v>
      </c>
      <c r="G14808" t="s">
        <v>2142</v>
      </c>
      <c r="H14808" t="s">
        <v>14519</v>
      </c>
      <c r="I14808" t="s">
        <v>14518</v>
      </c>
      <c r="J14808" s="40">
        <v>7833.34</v>
      </c>
      <c r="K14808" s="40">
        <v>0</v>
      </c>
    </row>
    <row r="14809" spans="1:11" x14ac:dyDescent="0.35">
      <c r="A14809">
        <v>35002</v>
      </c>
      <c r="B14809" t="s">
        <v>53</v>
      </c>
      <c r="C14809" s="70">
        <v>522578.39</v>
      </c>
      <c r="D14809" s="70">
        <v>167030.85999999999</v>
      </c>
      <c r="E14809" s="71">
        <v>44728</v>
      </c>
      <c r="F14809" t="s">
        <v>16127</v>
      </c>
      <c r="G14809" t="s">
        <v>2142</v>
      </c>
      <c r="H14809" t="s">
        <v>14163</v>
      </c>
      <c r="I14809" t="s">
        <v>14162</v>
      </c>
      <c r="J14809" s="40">
        <v>1447.89</v>
      </c>
      <c r="K14809" s="40">
        <v>0</v>
      </c>
    </row>
    <row r="14810" spans="1:11" x14ac:dyDescent="0.35">
      <c r="A14810">
        <v>35002</v>
      </c>
      <c r="B14810" t="s">
        <v>53</v>
      </c>
      <c r="C14810" s="70">
        <v>522578.39</v>
      </c>
      <c r="D14810" s="70">
        <v>167030.85999999999</v>
      </c>
      <c r="E14810" s="71">
        <v>44728</v>
      </c>
      <c r="F14810" t="s">
        <v>16127</v>
      </c>
      <c r="G14810" t="s">
        <v>2142</v>
      </c>
      <c r="H14810" t="s">
        <v>14163</v>
      </c>
      <c r="I14810" t="s">
        <v>14162</v>
      </c>
      <c r="J14810" s="40">
        <v>1447.89</v>
      </c>
      <c r="K14810" s="40">
        <v>0</v>
      </c>
    </row>
    <row r="14811" spans="1:11" x14ac:dyDescent="0.35">
      <c r="A14811">
        <v>35002</v>
      </c>
      <c r="B14811" t="s">
        <v>53</v>
      </c>
      <c r="C14811" s="70">
        <v>522578.39</v>
      </c>
      <c r="D14811" s="70">
        <v>167030.85999999999</v>
      </c>
      <c r="E14811" s="71">
        <v>44728</v>
      </c>
      <c r="F14811" t="s">
        <v>16126</v>
      </c>
      <c r="G14811" t="s">
        <v>2142</v>
      </c>
      <c r="H14811" t="s">
        <v>14160</v>
      </c>
      <c r="I14811" t="s">
        <v>14159</v>
      </c>
      <c r="J14811" s="40">
        <v>531.98</v>
      </c>
      <c r="K14811" s="40">
        <v>0</v>
      </c>
    </row>
    <row r="14812" spans="1:11" x14ac:dyDescent="0.35">
      <c r="A14812">
        <v>35002</v>
      </c>
      <c r="B14812" t="s">
        <v>53</v>
      </c>
      <c r="C14812" s="70">
        <v>522578.39</v>
      </c>
      <c r="D14812" s="70">
        <v>167030.85999999999</v>
      </c>
      <c r="E14812" s="71">
        <v>44728</v>
      </c>
      <c r="F14812" t="s">
        <v>16126</v>
      </c>
      <c r="G14812" t="s">
        <v>2142</v>
      </c>
      <c r="H14812" t="s">
        <v>14160</v>
      </c>
      <c r="I14812" t="s">
        <v>14159</v>
      </c>
      <c r="J14812" s="40">
        <v>531.97</v>
      </c>
      <c r="K14812" s="40">
        <v>0</v>
      </c>
    </row>
    <row r="14813" spans="1:11" x14ac:dyDescent="0.35">
      <c r="A14813">
        <v>35002</v>
      </c>
      <c r="B14813" t="s">
        <v>53</v>
      </c>
      <c r="C14813" s="70">
        <v>522578.39</v>
      </c>
      <c r="D14813" s="70">
        <v>167030.85999999999</v>
      </c>
      <c r="E14813" s="71">
        <v>44728</v>
      </c>
      <c r="F14813" t="s">
        <v>13979</v>
      </c>
      <c r="G14813" t="s">
        <v>2142</v>
      </c>
      <c r="H14813" t="s">
        <v>14157</v>
      </c>
      <c r="I14813" t="s">
        <v>13978</v>
      </c>
      <c r="J14813" s="40">
        <v>1412.05</v>
      </c>
      <c r="K14813" s="40">
        <v>0</v>
      </c>
    </row>
    <row r="14814" spans="1:11" x14ac:dyDescent="0.35">
      <c r="A14814">
        <v>35002</v>
      </c>
      <c r="B14814" t="s">
        <v>53</v>
      </c>
      <c r="C14814" s="70">
        <v>522578.39</v>
      </c>
      <c r="D14814" s="70">
        <v>167030.85999999999</v>
      </c>
      <c r="E14814" s="71">
        <v>44728</v>
      </c>
      <c r="F14814" t="s">
        <v>13979</v>
      </c>
      <c r="G14814" t="s">
        <v>2142</v>
      </c>
      <c r="H14814" t="s">
        <v>14157</v>
      </c>
      <c r="I14814" t="s">
        <v>13978</v>
      </c>
      <c r="J14814" s="40">
        <v>1412.04</v>
      </c>
      <c r="K14814" s="40">
        <v>0</v>
      </c>
    </row>
    <row r="14815" spans="1:11" x14ac:dyDescent="0.35">
      <c r="A14815">
        <v>35002</v>
      </c>
      <c r="B14815" t="s">
        <v>53</v>
      </c>
      <c r="C14815" s="70">
        <v>522578.39</v>
      </c>
      <c r="D14815" s="70">
        <v>167030.85999999999</v>
      </c>
      <c r="E14815" s="71">
        <v>44741</v>
      </c>
      <c r="F14815" t="s">
        <v>16125</v>
      </c>
      <c r="G14815" t="s">
        <v>2142</v>
      </c>
      <c r="H14815" t="s">
        <v>9438</v>
      </c>
      <c r="I14815" t="s">
        <v>9437</v>
      </c>
      <c r="J14815" s="40">
        <v>467.32</v>
      </c>
      <c r="K14815" s="40">
        <v>0</v>
      </c>
    </row>
    <row r="14816" spans="1:11" x14ac:dyDescent="0.35">
      <c r="A14816">
        <v>35002</v>
      </c>
      <c r="B14816" t="s">
        <v>53</v>
      </c>
      <c r="C14816" s="70">
        <v>522578.39</v>
      </c>
      <c r="D14816" s="70">
        <v>167030.85999999999</v>
      </c>
      <c r="E14816" s="71">
        <v>44741</v>
      </c>
      <c r="F14816" t="s">
        <v>16125</v>
      </c>
      <c r="G14816" t="s">
        <v>2142</v>
      </c>
      <c r="H14816" t="s">
        <v>9438</v>
      </c>
      <c r="I14816" t="s">
        <v>9437</v>
      </c>
      <c r="J14816" s="40">
        <v>7107.2</v>
      </c>
      <c r="K14816" s="40">
        <v>0</v>
      </c>
    </row>
    <row r="14817" spans="1:11" x14ac:dyDescent="0.35">
      <c r="A14817">
        <v>35002</v>
      </c>
      <c r="B14817" t="s">
        <v>53</v>
      </c>
      <c r="C14817" s="70">
        <v>522578.39</v>
      </c>
      <c r="D14817" s="70">
        <v>167030.85999999999</v>
      </c>
      <c r="E14817" s="71">
        <v>44741</v>
      </c>
      <c r="F14817" t="s">
        <v>16125</v>
      </c>
      <c r="G14817" t="s">
        <v>2142</v>
      </c>
      <c r="H14817" t="s">
        <v>9438</v>
      </c>
      <c r="I14817" t="s">
        <v>9437</v>
      </c>
      <c r="J14817" s="40">
        <v>7107.2</v>
      </c>
      <c r="K14817" s="40">
        <v>0</v>
      </c>
    </row>
    <row r="14818" spans="1:11" x14ac:dyDescent="0.35">
      <c r="A14818">
        <v>35002</v>
      </c>
      <c r="B14818" t="s">
        <v>53</v>
      </c>
      <c r="C14818" s="70">
        <v>522578.39</v>
      </c>
      <c r="D14818" s="70">
        <v>167030.85999999999</v>
      </c>
      <c r="E14818" s="71">
        <v>44741</v>
      </c>
      <c r="F14818" t="s">
        <v>16125</v>
      </c>
      <c r="G14818" t="s">
        <v>2142</v>
      </c>
      <c r="H14818" t="s">
        <v>9438</v>
      </c>
      <c r="I14818" t="s">
        <v>9437</v>
      </c>
      <c r="J14818" s="40">
        <v>7107.2</v>
      </c>
      <c r="K14818" s="40">
        <v>0</v>
      </c>
    </row>
    <row r="14819" spans="1:11" x14ac:dyDescent="0.35">
      <c r="A14819">
        <v>35002</v>
      </c>
      <c r="B14819" t="s">
        <v>53</v>
      </c>
      <c r="C14819" s="70">
        <v>522578.39</v>
      </c>
      <c r="D14819" s="70">
        <v>167030.85999999999</v>
      </c>
      <c r="E14819" s="71">
        <v>44741</v>
      </c>
      <c r="F14819" t="s">
        <v>16125</v>
      </c>
      <c r="G14819" t="s">
        <v>2142</v>
      </c>
      <c r="H14819" t="s">
        <v>9438</v>
      </c>
      <c r="I14819" t="s">
        <v>9437</v>
      </c>
      <c r="J14819" s="40">
        <v>7107.2</v>
      </c>
      <c r="K14819" s="40">
        <v>0</v>
      </c>
    </row>
    <row r="14820" spans="1:11" x14ac:dyDescent="0.35">
      <c r="A14820">
        <v>35002</v>
      </c>
      <c r="B14820" t="s">
        <v>53</v>
      </c>
      <c r="C14820" s="70">
        <v>522578.39</v>
      </c>
      <c r="D14820" s="70">
        <v>167030.85999999999</v>
      </c>
      <c r="E14820" s="71">
        <v>44741</v>
      </c>
      <c r="F14820" t="s">
        <v>16125</v>
      </c>
      <c r="G14820" t="s">
        <v>2142</v>
      </c>
      <c r="H14820" t="s">
        <v>9438</v>
      </c>
      <c r="I14820" t="s">
        <v>9437</v>
      </c>
      <c r="J14820" s="40">
        <v>7107.2</v>
      </c>
      <c r="K14820" s="40">
        <v>0</v>
      </c>
    </row>
    <row r="14821" spans="1:11" x14ac:dyDescent="0.35">
      <c r="A14821">
        <v>35002</v>
      </c>
      <c r="B14821" t="s">
        <v>53</v>
      </c>
      <c r="C14821" s="70">
        <v>522578.39</v>
      </c>
      <c r="D14821" s="70">
        <v>167030.85999999999</v>
      </c>
      <c r="E14821" s="71">
        <v>44741</v>
      </c>
      <c r="F14821" t="s">
        <v>16125</v>
      </c>
      <c r="G14821" t="s">
        <v>2142</v>
      </c>
      <c r="H14821" t="s">
        <v>9438</v>
      </c>
      <c r="I14821" t="s">
        <v>9437</v>
      </c>
      <c r="J14821" s="40">
        <v>6639.88</v>
      </c>
      <c r="K14821" s="40">
        <v>0</v>
      </c>
    </row>
    <row r="14822" spans="1:11" x14ac:dyDescent="0.35">
      <c r="A14822">
        <v>35002</v>
      </c>
      <c r="B14822" t="s">
        <v>53</v>
      </c>
      <c r="C14822" s="70">
        <v>522578.39</v>
      </c>
      <c r="D14822" s="70">
        <v>167030.85999999999</v>
      </c>
      <c r="E14822" s="71">
        <v>44741</v>
      </c>
      <c r="F14822" t="s">
        <v>16124</v>
      </c>
      <c r="G14822" t="s">
        <v>2142</v>
      </c>
      <c r="H14822" t="s">
        <v>9481</v>
      </c>
      <c r="I14822" t="s">
        <v>9480</v>
      </c>
      <c r="J14822" s="40">
        <v>-11.57</v>
      </c>
      <c r="K14822" s="40">
        <v>0</v>
      </c>
    </row>
    <row r="14823" spans="1:11" x14ac:dyDescent="0.35">
      <c r="A14823">
        <v>35002</v>
      </c>
      <c r="B14823" t="s">
        <v>53</v>
      </c>
      <c r="C14823" s="70">
        <v>522578.39</v>
      </c>
      <c r="D14823" s="70">
        <v>167030.85999999999</v>
      </c>
      <c r="E14823" s="71">
        <v>44741</v>
      </c>
      <c r="F14823" t="s">
        <v>16124</v>
      </c>
      <c r="G14823" t="s">
        <v>2142</v>
      </c>
      <c r="H14823" t="s">
        <v>9481</v>
      </c>
      <c r="I14823" t="s">
        <v>9480</v>
      </c>
      <c r="J14823" s="40">
        <v>-175.95</v>
      </c>
      <c r="K14823" s="40">
        <v>0</v>
      </c>
    </row>
    <row r="14824" spans="1:11" x14ac:dyDescent="0.35">
      <c r="A14824">
        <v>35002</v>
      </c>
      <c r="B14824" t="s">
        <v>53</v>
      </c>
      <c r="C14824" s="70">
        <v>522578.39</v>
      </c>
      <c r="D14824" s="70">
        <v>167030.85999999999</v>
      </c>
      <c r="E14824" s="71">
        <v>44741</v>
      </c>
      <c r="F14824" t="s">
        <v>16124</v>
      </c>
      <c r="G14824" t="s">
        <v>2142</v>
      </c>
      <c r="H14824" t="s">
        <v>9481</v>
      </c>
      <c r="I14824" t="s">
        <v>9480</v>
      </c>
      <c r="J14824" s="40">
        <v>-175.95</v>
      </c>
      <c r="K14824" s="40">
        <v>0</v>
      </c>
    </row>
    <row r="14825" spans="1:11" x14ac:dyDescent="0.35">
      <c r="A14825">
        <v>35002</v>
      </c>
      <c r="B14825" t="s">
        <v>53</v>
      </c>
      <c r="C14825" s="70">
        <v>522578.39</v>
      </c>
      <c r="D14825" s="70">
        <v>167030.85999999999</v>
      </c>
      <c r="E14825" s="71">
        <v>44741</v>
      </c>
      <c r="F14825" t="s">
        <v>16124</v>
      </c>
      <c r="G14825" t="s">
        <v>2142</v>
      </c>
      <c r="H14825" t="s">
        <v>9481</v>
      </c>
      <c r="I14825" t="s">
        <v>9480</v>
      </c>
      <c r="J14825" s="40">
        <v>-175.95</v>
      </c>
      <c r="K14825" s="40">
        <v>0</v>
      </c>
    </row>
    <row r="14826" spans="1:11" x14ac:dyDescent="0.35">
      <c r="A14826">
        <v>35002</v>
      </c>
      <c r="B14826" t="s">
        <v>53</v>
      </c>
      <c r="C14826" s="70">
        <v>522578.39</v>
      </c>
      <c r="D14826" s="70">
        <v>167030.85999999999</v>
      </c>
      <c r="E14826" s="71">
        <v>44741</v>
      </c>
      <c r="F14826" t="s">
        <v>16124</v>
      </c>
      <c r="G14826" t="s">
        <v>2142</v>
      </c>
      <c r="H14826" t="s">
        <v>9481</v>
      </c>
      <c r="I14826" t="s">
        <v>9480</v>
      </c>
      <c r="J14826" s="40">
        <v>-175.95</v>
      </c>
      <c r="K14826" s="40">
        <v>0</v>
      </c>
    </row>
    <row r="14827" spans="1:11" x14ac:dyDescent="0.35">
      <c r="A14827">
        <v>35002</v>
      </c>
      <c r="B14827" t="s">
        <v>53</v>
      </c>
      <c r="C14827" s="70">
        <v>522578.39</v>
      </c>
      <c r="D14827" s="70">
        <v>167030.85999999999</v>
      </c>
      <c r="E14827" s="71">
        <v>44741</v>
      </c>
      <c r="F14827" t="s">
        <v>16124</v>
      </c>
      <c r="G14827" t="s">
        <v>2142</v>
      </c>
      <c r="H14827" t="s">
        <v>9481</v>
      </c>
      <c r="I14827" t="s">
        <v>9480</v>
      </c>
      <c r="J14827" s="40">
        <v>-175.94</v>
      </c>
      <c r="K14827" s="40">
        <v>0</v>
      </c>
    </row>
    <row r="14828" spans="1:11" x14ac:dyDescent="0.35">
      <c r="A14828">
        <v>35002</v>
      </c>
      <c r="B14828" t="s">
        <v>53</v>
      </c>
      <c r="C14828" s="70">
        <v>522578.39</v>
      </c>
      <c r="D14828" s="70">
        <v>167030.85999999999</v>
      </c>
      <c r="E14828" s="71">
        <v>44741</v>
      </c>
      <c r="F14828" t="s">
        <v>16123</v>
      </c>
      <c r="G14828" t="s">
        <v>2142</v>
      </c>
      <c r="H14828" t="s">
        <v>9435</v>
      </c>
      <c r="I14828" t="s">
        <v>9434</v>
      </c>
      <c r="J14828" s="40">
        <v>-5579.4</v>
      </c>
      <c r="K14828" s="40">
        <v>0</v>
      </c>
    </row>
    <row r="14829" spans="1:11" x14ac:dyDescent="0.35">
      <c r="A14829">
        <v>35002</v>
      </c>
      <c r="B14829" t="s">
        <v>53</v>
      </c>
      <c r="C14829" s="70">
        <v>522578.39</v>
      </c>
      <c r="D14829" s="70">
        <v>167030.85999999999</v>
      </c>
      <c r="E14829" s="71">
        <v>44741</v>
      </c>
      <c r="F14829" t="s">
        <v>16123</v>
      </c>
      <c r="G14829" t="s">
        <v>2142</v>
      </c>
      <c r="H14829" t="s">
        <v>9435</v>
      </c>
      <c r="I14829" t="s">
        <v>9434</v>
      </c>
      <c r="J14829" s="40">
        <v>-5579.4</v>
      </c>
      <c r="K14829" s="40">
        <v>0</v>
      </c>
    </row>
    <row r="14830" spans="1:11" x14ac:dyDescent="0.35">
      <c r="A14830">
        <v>35002</v>
      </c>
      <c r="B14830" t="s">
        <v>53</v>
      </c>
      <c r="C14830" s="70">
        <v>522578.39</v>
      </c>
      <c r="D14830" s="70">
        <v>167030.85999999999</v>
      </c>
      <c r="E14830" s="71">
        <v>44741</v>
      </c>
      <c r="F14830" t="s">
        <v>16123</v>
      </c>
      <c r="G14830" t="s">
        <v>2142</v>
      </c>
      <c r="H14830" t="s">
        <v>9435</v>
      </c>
      <c r="I14830" t="s">
        <v>9434</v>
      </c>
      <c r="J14830" s="40">
        <v>-5579.4</v>
      </c>
      <c r="K14830" s="40">
        <v>0</v>
      </c>
    </row>
    <row r="14831" spans="1:11" x14ac:dyDescent="0.35">
      <c r="A14831">
        <v>35002</v>
      </c>
      <c r="B14831" t="s">
        <v>53</v>
      </c>
      <c r="C14831" s="70">
        <v>522578.39</v>
      </c>
      <c r="D14831" s="70">
        <v>167030.85999999999</v>
      </c>
      <c r="E14831" s="71">
        <v>44741</v>
      </c>
      <c r="F14831" t="s">
        <v>16123</v>
      </c>
      <c r="G14831" t="s">
        <v>2142</v>
      </c>
      <c r="H14831" t="s">
        <v>9435</v>
      </c>
      <c r="I14831" t="s">
        <v>9434</v>
      </c>
      <c r="J14831" s="40">
        <v>-5579.4</v>
      </c>
      <c r="K14831" s="40">
        <v>0</v>
      </c>
    </row>
    <row r="14832" spans="1:11" x14ac:dyDescent="0.35">
      <c r="A14832">
        <v>35002</v>
      </c>
      <c r="B14832" t="s">
        <v>53</v>
      </c>
      <c r="C14832" s="70">
        <v>522578.39</v>
      </c>
      <c r="D14832" s="70">
        <v>167030.85999999999</v>
      </c>
      <c r="E14832" s="71">
        <v>44741</v>
      </c>
      <c r="F14832" t="s">
        <v>16123</v>
      </c>
      <c r="G14832" t="s">
        <v>2142</v>
      </c>
      <c r="H14832" t="s">
        <v>9435</v>
      </c>
      <c r="I14832" t="s">
        <v>9434</v>
      </c>
      <c r="J14832" s="40">
        <v>-5579.4</v>
      </c>
      <c r="K14832" s="40">
        <v>0</v>
      </c>
    </row>
    <row r="14833" spans="1:11" x14ac:dyDescent="0.35">
      <c r="A14833">
        <v>35002</v>
      </c>
      <c r="B14833" t="s">
        <v>53</v>
      </c>
      <c r="C14833" s="70">
        <v>522578.39</v>
      </c>
      <c r="D14833" s="70">
        <v>167030.85999999999</v>
      </c>
      <c r="E14833" s="71">
        <v>44741</v>
      </c>
      <c r="F14833" t="s">
        <v>16123</v>
      </c>
      <c r="G14833" t="s">
        <v>2142</v>
      </c>
      <c r="H14833" t="s">
        <v>9435</v>
      </c>
      <c r="I14833" t="s">
        <v>9434</v>
      </c>
      <c r="J14833" s="40">
        <v>-5579.4</v>
      </c>
      <c r="K14833" s="40">
        <v>0</v>
      </c>
    </row>
    <row r="14834" spans="1:11" x14ac:dyDescent="0.35">
      <c r="A14834">
        <v>35002</v>
      </c>
      <c r="B14834" t="s">
        <v>53</v>
      </c>
      <c r="C14834" s="70">
        <v>522578.39</v>
      </c>
      <c r="D14834" s="70">
        <v>167030.85999999999</v>
      </c>
      <c r="E14834" s="71">
        <v>44741</v>
      </c>
      <c r="F14834" t="s">
        <v>16122</v>
      </c>
      <c r="G14834" t="s">
        <v>2142</v>
      </c>
      <c r="H14834" t="s">
        <v>9560</v>
      </c>
      <c r="I14834" t="s">
        <v>9559</v>
      </c>
      <c r="J14834" s="40">
        <v>-24.61</v>
      </c>
      <c r="K14834" s="40">
        <v>0</v>
      </c>
    </row>
    <row r="14835" spans="1:11" x14ac:dyDescent="0.35">
      <c r="A14835">
        <v>35002</v>
      </c>
      <c r="B14835" t="s">
        <v>53</v>
      </c>
      <c r="C14835" s="70">
        <v>522578.39</v>
      </c>
      <c r="D14835" s="70">
        <v>167030.85999999999</v>
      </c>
      <c r="E14835" s="71">
        <v>44741</v>
      </c>
      <c r="F14835" t="s">
        <v>16121</v>
      </c>
      <c r="G14835" t="s">
        <v>2142</v>
      </c>
      <c r="H14835" t="s">
        <v>9557</v>
      </c>
      <c r="I14835" t="s">
        <v>9556</v>
      </c>
      <c r="J14835" s="40">
        <v>-12.31</v>
      </c>
      <c r="K14835" s="40">
        <v>0</v>
      </c>
    </row>
    <row r="14836" spans="1:11" x14ac:dyDescent="0.35">
      <c r="A14836">
        <v>35002</v>
      </c>
      <c r="B14836" t="s">
        <v>53</v>
      </c>
      <c r="C14836" s="70">
        <v>522578.39</v>
      </c>
      <c r="D14836" s="70">
        <v>167030.85999999999</v>
      </c>
      <c r="E14836" s="71">
        <v>44742</v>
      </c>
      <c r="F14836" t="s">
        <v>16120</v>
      </c>
      <c r="G14836" t="s">
        <v>2142</v>
      </c>
      <c r="H14836" t="s">
        <v>9441</v>
      </c>
      <c r="I14836" t="s">
        <v>9440</v>
      </c>
      <c r="J14836" s="40">
        <v>212.77</v>
      </c>
      <c r="K14836" s="40">
        <v>0</v>
      </c>
    </row>
    <row r="14837" spans="1:11" x14ac:dyDescent="0.35">
      <c r="A14837">
        <v>35002</v>
      </c>
      <c r="B14837" t="s">
        <v>53</v>
      </c>
      <c r="C14837" s="70">
        <v>522578.39</v>
      </c>
      <c r="D14837" s="70">
        <v>167030.85999999999</v>
      </c>
      <c r="E14837" s="71">
        <v>44742</v>
      </c>
      <c r="F14837" t="s">
        <v>16120</v>
      </c>
      <c r="G14837" t="s">
        <v>2142</v>
      </c>
      <c r="H14837" t="s">
        <v>9441</v>
      </c>
      <c r="I14837" t="s">
        <v>9440</v>
      </c>
      <c r="J14837" s="40">
        <v>6471.67</v>
      </c>
      <c r="K14837" s="40">
        <v>0</v>
      </c>
    </row>
    <row r="14838" spans="1:11" x14ac:dyDescent="0.35">
      <c r="A14838">
        <v>35002</v>
      </c>
      <c r="B14838" t="s">
        <v>53</v>
      </c>
      <c r="C14838" s="70">
        <v>522578.39</v>
      </c>
      <c r="D14838" s="70">
        <v>167030.85999999999</v>
      </c>
      <c r="E14838" s="71">
        <v>44742</v>
      </c>
      <c r="F14838" t="s">
        <v>16120</v>
      </c>
      <c r="G14838" t="s">
        <v>2142</v>
      </c>
      <c r="H14838" t="s">
        <v>9441</v>
      </c>
      <c r="I14838" t="s">
        <v>9440</v>
      </c>
      <c r="J14838" s="40">
        <v>6471.67</v>
      </c>
      <c r="K14838" s="40">
        <v>0</v>
      </c>
    </row>
    <row r="14839" spans="1:11" x14ac:dyDescent="0.35">
      <c r="A14839">
        <v>35002</v>
      </c>
      <c r="B14839" t="s">
        <v>53</v>
      </c>
      <c r="C14839" s="70">
        <v>522578.39</v>
      </c>
      <c r="D14839" s="70">
        <v>167030.85999999999</v>
      </c>
      <c r="E14839" s="71">
        <v>44742</v>
      </c>
      <c r="F14839" t="s">
        <v>16120</v>
      </c>
      <c r="G14839" t="s">
        <v>2142</v>
      </c>
      <c r="H14839" t="s">
        <v>9441</v>
      </c>
      <c r="I14839" t="s">
        <v>9440</v>
      </c>
      <c r="J14839" s="40">
        <v>6471.67</v>
      </c>
      <c r="K14839" s="40">
        <v>0</v>
      </c>
    </row>
    <row r="14840" spans="1:11" x14ac:dyDescent="0.35">
      <c r="A14840">
        <v>35002</v>
      </c>
      <c r="B14840" t="s">
        <v>53</v>
      </c>
      <c r="C14840" s="70">
        <v>522578.39</v>
      </c>
      <c r="D14840" s="70">
        <v>167030.85999999999</v>
      </c>
      <c r="E14840" s="71">
        <v>44742</v>
      </c>
      <c r="F14840" t="s">
        <v>16120</v>
      </c>
      <c r="G14840" t="s">
        <v>2142</v>
      </c>
      <c r="H14840" t="s">
        <v>9441</v>
      </c>
      <c r="I14840" t="s">
        <v>9440</v>
      </c>
      <c r="J14840" s="40">
        <v>6471.67</v>
      </c>
      <c r="K14840" s="40">
        <v>0</v>
      </c>
    </row>
    <row r="14841" spans="1:11" x14ac:dyDescent="0.35">
      <c r="A14841">
        <v>35002</v>
      </c>
      <c r="B14841" t="s">
        <v>53</v>
      </c>
      <c r="C14841" s="70">
        <v>522578.39</v>
      </c>
      <c r="D14841" s="70">
        <v>167030.85999999999</v>
      </c>
      <c r="E14841" s="71">
        <v>44742</v>
      </c>
      <c r="F14841" t="s">
        <v>16120</v>
      </c>
      <c r="G14841" t="s">
        <v>2142</v>
      </c>
      <c r="H14841" t="s">
        <v>9441</v>
      </c>
      <c r="I14841" t="s">
        <v>9440</v>
      </c>
      <c r="J14841" s="40">
        <v>6471.67</v>
      </c>
      <c r="K14841" s="40">
        <v>0</v>
      </c>
    </row>
    <row r="14842" spans="1:11" x14ac:dyDescent="0.35">
      <c r="A14842">
        <v>35002</v>
      </c>
      <c r="B14842" t="s">
        <v>53</v>
      </c>
      <c r="C14842" s="70">
        <v>522578.39</v>
      </c>
      <c r="D14842" s="70">
        <v>167030.85999999999</v>
      </c>
      <c r="E14842" s="71">
        <v>44742</v>
      </c>
      <c r="F14842" t="s">
        <v>16120</v>
      </c>
      <c r="G14842" t="s">
        <v>2142</v>
      </c>
      <c r="H14842" t="s">
        <v>9441</v>
      </c>
      <c r="I14842" t="s">
        <v>9440</v>
      </c>
      <c r="J14842" s="40">
        <v>6471.67</v>
      </c>
      <c r="K14842" s="40">
        <v>0</v>
      </c>
    </row>
    <row r="14843" spans="1:11" x14ac:dyDescent="0.35">
      <c r="A14843">
        <v>35002</v>
      </c>
      <c r="B14843" t="s">
        <v>53</v>
      </c>
      <c r="C14843" s="70">
        <v>522578.39</v>
      </c>
      <c r="D14843" s="70">
        <v>167030.85999999999</v>
      </c>
      <c r="E14843" s="71">
        <v>44742</v>
      </c>
      <c r="F14843" t="s">
        <v>16120</v>
      </c>
      <c r="G14843" t="s">
        <v>2142</v>
      </c>
      <c r="H14843" t="s">
        <v>9441</v>
      </c>
      <c r="I14843" t="s">
        <v>9440</v>
      </c>
      <c r="J14843" s="40">
        <v>6471.67</v>
      </c>
      <c r="K14843" s="40">
        <v>0</v>
      </c>
    </row>
    <row r="14844" spans="1:11" x14ac:dyDescent="0.35">
      <c r="A14844">
        <v>35002</v>
      </c>
      <c r="B14844" t="s">
        <v>53</v>
      </c>
      <c r="C14844" s="70">
        <v>522578.39</v>
      </c>
      <c r="D14844" s="70">
        <v>167030.85999999999</v>
      </c>
      <c r="E14844" s="71">
        <v>44742</v>
      </c>
      <c r="F14844" t="s">
        <v>16120</v>
      </c>
      <c r="G14844" t="s">
        <v>2142</v>
      </c>
      <c r="H14844" t="s">
        <v>9441</v>
      </c>
      <c r="I14844" t="s">
        <v>9440</v>
      </c>
      <c r="J14844" s="40">
        <v>6471.67</v>
      </c>
      <c r="K14844" s="40">
        <v>0</v>
      </c>
    </row>
    <row r="14845" spans="1:11" x14ac:dyDescent="0.35">
      <c r="A14845">
        <v>35002</v>
      </c>
      <c r="B14845" t="s">
        <v>53</v>
      </c>
      <c r="C14845" s="70">
        <v>522578.39</v>
      </c>
      <c r="D14845" s="70">
        <v>167030.85999999999</v>
      </c>
      <c r="E14845" s="71">
        <v>44742</v>
      </c>
      <c r="F14845" t="s">
        <v>16120</v>
      </c>
      <c r="G14845" t="s">
        <v>2142</v>
      </c>
      <c r="H14845" t="s">
        <v>9441</v>
      </c>
      <c r="I14845" t="s">
        <v>9440</v>
      </c>
      <c r="J14845" s="40">
        <v>6471.67</v>
      </c>
      <c r="K14845" s="40">
        <v>0</v>
      </c>
    </row>
    <row r="14846" spans="1:11" x14ac:dyDescent="0.35">
      <c r="A14846">
        <v>35002</v>
      </c>
      <c r="B14846" t="s">
        <v>53</v>
      </c>
      <c r="C14846" s="70">
        <v>522578.39</v>
      </c>
      <c r="D14846" s="70">
        <v>167030.85999999999</v>
      </c>
      <c r="E14846" s="71">
        <v>44742</v>
      </c>
      <c r="F14846" t="s">
        <v>16120</v>
      </c>
      <c r="G14846" t="s">
        <v>2142</v>
      </c>
      <c r="H14846" t="s">
        <v>9441</v>
      </c>
      <c r="I14846" t="s">
        <v>9440</v>
      </c>
      <c r="J14846" s="40">
        <v>6471.67</v>
      </c>
      <c r="K14846" s="40">
        <v>0</v>
      </c>
    </row>
    <row r="14847" spans="1:11" x14ac:dyDescent="0.35">
      <c r="A14847">
        <v>35002</v>
      </c>
      <c r="B14847" t="s">
        <v>53</v>
      </c>
      <c r="C14847" s="70">
        <v>522578.39</v>
      </c>
      <c r="D14847" s="70">
        <v>167030.85999999999</v>
      </c>
      <c r="E14847" s="71">
        <v>44742</v>
      </c>
      <c r="F14847" t="s">
        <v>16120</v>
      </c>
      <c r="G14847" t="s">
        <v>2142</v>
      </c>
      <c r="H14847" t="s">
        <v>9441</v>
      </c>
      <c r="I14847" t="s">
        <v>9440</v>
      </c>
      <c r="J14847" s="40">
        <v>6471.67</v>
      </c>
      <c r="K14847" s="40">
        <v>0</v>
      </c>
    </row>
    <row r="14848" spans="1:11" x14ac:dyDescent="0.35">
      <c r="A14848">
        <v>35002</v>
      </c>
      <c r="B14848" t="s">
        <v>53</v>
      </c>
      <c r="C14848" s="70">
        <v>522578.39</v>
      </c>
      <c r="D14848" s="70">
        <v>167030.85999999999</v>
      </c>
      <c r="E14848" s="71">
        <v>44742</v>
      </c>
      <c r="F14848" t="s">
        <v>16120</v>
      </c>
      <c r="G14848" t="s">
        <v>2142</v>
      </c>
      <c r="H14848" t="s">
        <v>9441</v>
      </c>
      <c r="I14848" t="s">
        <v>9440</v>
      </c>
      <c r="J14848" s="40">
        <v>6258.86</v>
      </c>
      <c r="K14848" s="40">
        <v>0</v>
      </c>
    </row>
    <row r="14849" spans="1:11" x14ac:dyDescent="0.35">
      <c r="A14849">
        <v>35002</v>
      </c>
      <c r="B14849" t="s">
        <v>53</v>
      </c>
      <c r="C14849" s="70">
        <v>522578.39</v>
      </c>
      <c r="D14849" s="70">
        <v>167030.85999999999</v>
      </c>
      <c r="E14849" s="71">
        <v>44742</v>
      </c>
      <c r="F14849" t="s">
        <v>14249</v>
      </c>
      <c r="G14849" t="s">
        <v>2169</v>
      </c>
      <c r="H14849" t="s">
        <v>14248</v>
      </c>
      <c r="I14849" t="s">
        <v>14247</v>
      </c>
      <c r="J14849" s="40">
        <v>0</v>
      </c>
      <c r="K14849" s="40">
        <v>3961.28</v>
      </c>
    </row>
    <row r="14850" spans="1:11" x14ac:dyDescent="0.35">
      <c r="A14850">
        <v>35002</v>
      </c>
      <c r="B14850" t="s">
        <v>53</v>
      </c>
      <c r="C14850" s="70">
        <v>522578.39</v>
      </c>
      <c r="D14850" s="70">
        <v>167030.85999999999</v>
      </c>
      <c r="E14850" s="71">
        <v>44742</v>
      </c>
      <c r="F14850" t="s">
        <v>14246</v>
      </c>
      <c r="G14850" t="s">
        <v>2169</v>
      </c>
      <c r="H14850" t="s">
        <v>14245</v>
      </c>
      <c r="I14850" t="s">
        <v>14244</v>
      </c>
      <c r="J14850" s="40">
        <v>0</v>
      </c>
      <c r="K14850" s="40">
        <v>550.96</v>
      </c>
    </row>
    <row r="14851" spans="1:11" x14ac:dyDescent="0.35">
      <c r="A14851">
        <v>35002</v>
      </c>
      <c r="B14851" t="s">
        <v>53</v>
      </c>
      <c r="C14851" s="70">
        <v>522578.39</v>
      </c>
      <c r="D14851" s="70">
        <v>167030.85999999999</v>
      </c>
      <c r="E14851" s="71">
        <v>44742</v>
      </c>
      <c r="F14851" t="s">
        <v>14243</v>
      </c>
      <c r="G14851" t="s">
        <v>2169</v>
      </c>
      <c r="H14851" t="s">
        <v>14242</v>
      </c>
      <c r="I14851" t="s">
        <v>14241</v>
      </c>
      <c r="J14851" s="40">
        <v>0</v>
      </c>
      <c r="K14851" s="40">
        <v>1500.12</v>
      </c>
    </row>
    <row r="14852" spans="1:11" x14ac:dyDescent="0.35">
      <c r="A14852">
        <v>35002</v>
      </c>
      <c r="B14852" t="s">
        <v>53</v>
      </c>
      <c r="C14852" s="70">
        <v>522578.39</v>
      </c>
      <c r="D14852" s="70">
        <v>167030.85999999999</v>
      </c>
      <c r="E14852" s="71">
        <v>44742</v>
      </c>
      <c r="F14852" t="s">
        <v>13941</v>
      </c>
      <c r="G14852" t="s">
        <v>2169</v>
      </c>
      <c r="H14852" t="s">
        <v>2100</v>
      </c>
      <c r="I14852" t="s">
        <v>2099</v>
      </c>
      <c r="J14852" s="40">
        <v>0</v>
      </c>
      <c r="K14852" s="40">
        <v>35547.660000000003</v>
      </c>
    </row>
    <row r="14853" spans="1:11" x14ac:dyDescent="0.35">
      <c r="A14853">
        <v>35002</v>
      </c>
      <c r="B14853" t="s">
        <v>53</v>
      </c>
      <c r="C14853" s="70">
        <v>522578.39</v>
      </c>
      <c r="D14853" s="70">
        <v>167030.85999999999</v>
      </c>
      <c r="E14853" s="71">
        <v>44742</v>
      </c>
      <c r="F14853" t="s">
        <v>10441</v>
      </c>
      <c r="G14853" t="s">
        <v>2169</v>
      </c>
      <c r="H14853" t="s">
        <v>10024</v>
      </c>
      <c r="I14853" t="s">
        <v>10023</v>
      </c>
      <c r="J14853" s="40">
        <v>0</v>
      </c>
      <c r="K14853" s="40">
        <v>495.4</v>
      </c>
    </row>
    <row r="14854" spans="1:11" x14ac:dyDescent="0.35">
      <c r="A14854">
        <v>35002</v>
      </c>
      <c r="B14854" t="s">
        <v>53</v>
      </c>
      <c r="C14854" s="70">
        <v>522578.39</v>
      </c>
      <c r="D14854" s="70">
        <v>167030.85999999999</v>
      </c>
      <c r="E14854" s="71">
        <v>44742</v>
      </c>
      <c r="F14854" t="s">
        <v>10440</v>
      </c>
      <c r="G14854" t="s">
        <v>2169</v>
      </c>
      <c r="H14854" t="s">
        <v>10021</v>
      </c>
      <c r="I14854" t="s">
        <v>10020</v>
      </c>
      <c r="J14854" s="40">
        <v>0</v>
      </c>
      <c r="K14854" s="40">
        <v>410.51</v>
      </c>
    </row>
    <row r="14855" spans="1:11" x14ac:dyDescent="0.35">
      <c r="A14855">
        <v>35002</v>
      </c>
      <c r="B14855" t="s">
        <v>53</v>
      </c>
      <c r="C14855" s="70">
        <v>522578.39</v>
      </c>
      <c r="D14855" s="70">
        <v>167030.85999999999</v>
      </c>
      <c r="E14855" s="71">
        <v>44742</v>
      </c>
      <c r="F14855" t="s">
        <v>10439</v>
      </c>
      <c r="G14855" t="s">
        <v>2169</v>
      </c>
      <c r="H14855" t="s">
        <v>10030</v>
      </c>
      <c r="I14855" t="s">
        <v>10029</v>
      </c>
      <c r="J14855" s="40">
        <v>0</v>
      </c>
      <c r="K14855" s="40">
        <v>1385.46</v>
      </c>
    </row>
    <row r="14856" spans="1:11" x14ac:dyDescent="0.35">
      <c r="A14856">
        <v>35002</v>
      </c>
      <c r="B14856" t="s">
        <v>53</v>
      </c>
      <c r="C14856" s="70">
        <v>522578.39</v>
      </c>
      <c r="D14856" s="70">
        <v>167030.85999999999</v>
      </c>
      <c r="E14856" s="71">
        <v>44742</v>
      </c>
      <c r="F14856" t="s">
        <v>10438</v>
      </c>
      <c r="G14856" t="s">
        <v>2169</v>
      </c>
      <c r="H14856" t="s">
        <v>10012</v>
      </c>
      <c r="I14856" t="s">
        <v>10011</v>
      </c>
      <c r="J14856" s="40">
        <v>0</v>
      </c>
      <c r="K14856" s="40">
        <v>494.31</v>
      </c>
    </row>
    <row r="14857" spans="1:11" x14ac:dyDescent="0.35">
      <c r="A14857">
        <v>35002</v>
      </c>
      <c r="B14857" t="s">
        <v>53</v>
      </c>
      <c r="C14857" s="70">
        <v>522578.39</v>
      </c>
      <c r="D14857" s="70">
        <v>167030.85999999999</v>
      </c>
      <c r="E14857" s="71">
        <v>44742</v>
      </c>
      <c r="F14857" t="s">
        <v>10437</v>
      </c>
      <c r="G14857" t="s">
        <v>2169</v>
      </c>
      <c r="H14857" t="s">
        <v>10018</v>
      </c>
      <c r="I14857" t="s">
        <v>10017</v>
      </c>
      <c r="J14857" s="40">
        <v>0</v>
      </c>
      <c r="K14857" s="40">
        <v>434.7</v>
      </c>
    </row>
    <row r="14858" spans="1:11" x14ac:dyDescent="0.35">
      <c r="A14858">
        <v>35002</v>
      </c>
      <c r="B14858" t="s">
        <v>53</v>
      </c>
      <c r="C14858" s="70">
        <v>522578.39</v>
      </c>
      <c r="D14858" s="70">
        <v>167030.85999999999</v>
      </c>
      <c r="E14858" s="71">
        <v>44742</v>
      </c>
      <c r="F14858" t="s">
        <v>10436</v>
      </c>
      <c r="G14858" t="s">
        <v>2169</v>
      </c>
      <c r="H14858" t="s">
        <v>10015</v>
      </c>
      <c r="I14858" t="s">
        <v>10014</v>
      </c>
      <c r="J14858" s="40">
        <v>0</v>
      </c>
      <c r="K14858" s="40">
        <v>2998.69</v>
      </c>
    </row>
    <row r="14859" spans="1:11" x14ac:dyDescent="0.35">
      <c r="A14859">
        <v>35002</v>
      </c>
      <c r="B14859" t="s">
        <v>53</v>
      </c>
      <c r="C14859" s="70">
        <v>522578.39</v>
      </c>
      <c r="D14859" s="70">
        <v>167030.85999999999</v>
      </c>
      <c r="E14859" s="71">
        <v>44742</v>
      </c>
      <c r="F14859" t="s">
        <v>10435</v>
      </c>
      <c r="G14859" t="s">
        <v>2169</v>
      </c>
      <c r="H14859" t="s">
        <v>6700</v>
      </c>
      <c r="I14859" t="s">
        <v>6699</v>
      </c>
      <c r="J14859" s="40">
        <v>0</v>
      </c>
      <c r="K14859" s="40">
        <v>500</v>
      </c>
    </row>
    <row r="14860" spans="1:11" x14ac:dyDescent="0.35">
      <c r="A14860">
        <v>35002</v>
      </c>
      <c r="B14860" t="s">
        <v>53</v>
      </c>
      <c r="C14860" s="70">
        <v>522578.39</v>
      </c>
      <c r="D14860" s="70">
        <v>167030.85999999999</v>
      </c>
      <c r="E14860" s="71">
        <v>44742</v>
      </c>
      <c r="F14860" t="s">
        <v>10434</v>
      </c>
      <c r="G14860" t="s">
        <v>2169</v>
      </c>
      <c r="H14860" t="s">
        <v>10009</v>
      </c>
      <c r="I14860" t="s">
        <v>10008</v>
      </c>
      <c r="J14860" s="40">
        <v>0</v>
      </c>
      <c r="K14860" s="40">
        <v>187.15</v>
      </c>
    </row>
    <row r="14861" spans="1:11" x14ac:dyDescent="0.35">
      <c r="A14861">
        <v>35002</v>
      </c>
      <c r="B14861" t="s">
        <v>53</v>
      </c>
      <c r="C14861" s="70">
        <v>522578.39</v>
      </c>
      <c r="D14861" s="70">
        <v>167030.85999999999</v>
      </c>
      <c r="E14861" s="71">
        <v>44742</v>
      </c>
      <c r="F14861" t="s">
        <v>10433</v>
      </c>
      <c r="G14861" t="s">
        <v>2169</v>
      </c>
      <c r="H14861" t="s">
        <v>10086</v>
      </c>
      <c r="I14861" t="s">
        <v>10085</v>
      </c>
      <c r="J14861" s="40">
        <v>0</v>
      </c>
      <c r="K14861" s="40">
        <v>100</v>
      </c>
    </row>
    <row r="14862" spans="1:11" x14ac:dyDescent="0.35">
      <c r="A14862">
        <v>35002</v>
      </c>
      <c r="B14862" t="s">
        <v>53</v>
      </c>
      <c r="C14862" s="70">
        <v>522578.39</v>
      </c>
      <c r="D14862" s="70">
        <v>167030.85999999999</v>
      </c>
      <c r="E14862" s="71">
        <v>44742</v>
      </c>
      <c r="F14862" t="s">
        <v>11156</v>
      </c>
      <c r="G14862" t="s">
        <v>2169</v>
      </c>
      <c r="H14862" t="s">
        <v>11114</v>
      </c>
      <c r="I14862" t="s">
        <v>11113</v>
      </c>
      <c r="J14862" s="40">
        <v>0</v>
      </c>
      <c r="K14862" s="40">
        <v>668.75</v>
      </c>
    </row>
    <row r="14863" spans="1:11" x14ac:dyDescent="0.35">
      <c r="A14863">
        <v>35002</v>
      </c>
      <c r="B14863" t="s">
        <v>53</v>
      </c>
      <c r="C14863" s="70">
        <v>522578.39</v>
      </c>
      <c r="D14863" s="70">
        <v>167030.85999999999</v>
      </c>
      <c r="E14863" s="71">
        <v>44742</v>
      </c>
      <c r="F14863" t="s">
        <v>9924</v>
      </c>
      <c r="G14863" t="s">
        <v>2169</v>
      </c>
      <c r="H14863" t="s">
        <v>9840</v>
      </c>
      <c r="I14863" t="s">
        <v>9839</v>
      </c>
      <c r="J14863" s="40">
        <v>0</v>
      </c>
      <c r="K14863" s="40">
        <v>1749.04</v>
      </c>
    </row>
    <row r="14864" spans="1:11" x14ac:dyDescent="0.35">
      <c r="A14864">
        <v>35002</v>
      </c>
      <c r="B14864" t="s">
        <v>53</v>
      </c>
      <c r="C14864" s="70">
        <v>522578.39</v>
      </c>
      <c r="D14864" s="70">
        <v>167030.85999999999</v>
      </c>
      <c r="E14864" s="71">
        <v>44742</v>
      </c>
      <c r="F14864" t="s">
        <v>9923</v>
      </c>
      <c r="G14864" t="s">
        <v>2169</v>
      </c>
      <c r="H14864" t="s">
        <v>9837</v>
      </c>
      <c r="I14864" t="s">
        <v>9836</v>
      </c>
      <c r="J14864" s="40">
        <v>0</v>
      </c>
      <c r="K14864" s="40">
        <v>62.2</v>
      </c>
    </row>
    <row r="14865" spans="1:11" x14ac:dyDescent="0.35">
      <c r="A14865">
        <v>35002</v>
      </c>
      <c r="B14865" t="s">
        <v>53</v>
      </c>
      <c r="C14865" s="70">
        <v>522578.39</v>
      </c>
      <c r="D14865" s="70">
        <v>167030.85999999999</v>
      </c>
      <c r="E14865" s="71">
        <v>44742</v>
      </c>
      <c r="F14865" t="s">
        <v>9667</v>
      </c>
      <c r="G14865" t="s">
        <v>2169</v>
      </c>
      <c r="H14865" t="s">
        <v>9441</v>
      </c>
      <c r="I14865" t="s">
        <v>9440</v>
      </c>
      <c r="J14865" s="40">
        <v>0</v>
      </c>
      <c r="K14865" s="40">
        <v>212.77</v>
      </c>
    </row>
    <row r="14866" spans="1:11" x14ac:dyDescent="0.35">
      <c r="A14866">
        <v>35002</v>
      </c>
      <c r="B14866" t="s">
        <v>53</v>
      </c>
      <c r="C14866" s="70">
        <v>522578.39</v>
      </c>
      <c r="D14866" s="70">
        <v>167030.85999999999</v>
      </c>
      <c r="E14866" s="71">
        <v>44742</v>
      </c>
      <c r="F14866" t="s">
        <v>9666</v>
      </c>
      <c r="G14866" t="s">
        <v>2169</v>
      </c>
      <c r="H14866" t="s">
        <v>9438</v>
      </c>
      <c r="I14866" t="s">
        <v>9437</v>
      </c>
      <c r="J14866" s="40">
        <v>0</v>
      </c>
      <c r="K14866" s="40">
        <v>467.32</v>
      </c>
    </row>
    <row r="14867" spans="1:11" x14ac:dyDescent="0.35">
      <c r="A14867">
        <v>35002</v>
      </c>
      <c r="B14867" t="s">
        <v>53</v>
      </c>
      <c r="C14867" s="70">
        <v>522578.39</v>
      </c>
      <c r="D14867" s="70">
        <v>167030.85999999999</v>
      </c>
      <c r="E14867" s="71">
        <v>44742</v>
      </c>
      <c r="F14867" t="s">
        <v>9665</v>
      </c>
      <c r="G14867" t="s">
        <v>2169</v>
      </c>
      <c r="H14867" t="s">
        <v>9481</v>
      </c>
      <c r="I14867" t="s">
        <v>9480</v>
      </c>
      <c r="J14867" s="40">
        <v>11.57</v>
      </c>
      <c r="K14867" s="40">
        <v>0</v>
      </c>
    </row>
    <row r="14868" spans="1:11" x14ac:dyDescent="0.35">
      <c r="A14868">
        <v>35002</v>
      </c>
      <c r="B14868" t="s">
        <v>53</v>
      </c>
      <c r="C14868" s="70">
        <v>522578.39</v>
      </c>
      <c r="D14868" s="70">
        <v>167030.85999999999</v>
      </c>
      <c r="E14868" s="71">
        <v>44742</v>
      </c>
      <c r="F14868" t="s">
        <v>9664</v>
      </c>
      <c r="G14868" t="s">
        <v>2169</v>
      </c>
      <c r="H14868" t="s">
        <v>9663</v>
      </c>
      <c r="I14868" t="s">
        <v>9662</v>
      </c>
      <c r="J14868" s="40">
        <v>0</v>
      </c>
      <c r="K14868" s="40">
        <v>263.7</v>
      </c>
    </row>
    <row r="14869" spans="1:11" x14ac:dyDescent="0.35">
      <c r="A14869">
        <v>35002</v>
      </c>
      <c r="B14869" t="s">
        <v>53</v>
      </c>
      <c r="C14869" s="70">
        <v>522578.39</v>
      </c>
      <c r="D14869" s="70">
        <v>167030.85999999999</v>
      </c>
      <c r="E14869" s="71">
        <v>44742</v>
      </c>
      <c r="F14869" t="s">
        <v>9661</v>
      </c>
      <c r="G14869" t="s">
        <v>2169</v>
      </c>
      <c r="H14869" t="s">
        <v>9577</v>
      </c>
      <c r="I14869" t="s">
        <v>9576</v>
      </c>
      <c r="J14869" s="40">
        <v>0</v>
      </c>
      <c r="K14869" s="40">
        <v>1031.07</v>
      </c>
    </row>
    <row r="14870" spans="1:11" x14ac:dyDescent="0.35">
      <c r="A14870">
        <v>35002</v>
      </c>
      <c r="B14870" t="s">
        <v>53</v>
      </c>
      <c r="C14870" s="70">
        <v>522578.39</v>
      </c>
      <c r="D14870" s="70">
        <v>167030.85999999999</v>
      </c>
      <c r="E14870" s="71">
        <v>44742</v>
      </c>
      <c r="F14870" t="s">
        <v>9660</v>
      </c>
      <c r="G14870" t="s">
        <v>2169</v>
      </c>
      <c r="H14870" t="s">
        <v>9447</v>
      </c>
      <c r="I14870" t="s">
        <v>9446</v>
      </c>
      <c r="J14870" s="40">
        <v>0</v>
      </c>
      <c r="K14870" s="40">
        <v>638.25</v>
      </c>
    </row>
    <row r="14871" spans="1:11" x14ac:dyDescent="0.35">
      <c r="A14871">
        <v>35002</v>
      </c>
      <c r="B14871" t="s">
        <v>53</v>
      </c>
      <c r="C14871" s="70">
        <v>522578.39</v>
      </c>
      <c r="D14871" s="70">
        <v>167030.85999999999</v>
      </c>
      <c r="E14871" s="71">
        <v>44742</v>
      </c>
      <c r="F14871" t="s">
        <v>9659</v>
      </c>
      <c r="G14871" t="s">
        <v>2169</v>
      </c>
      <c r="H14871" t="s">
        <v>9604</v>
      </c>
      <c r="I14871" t="s">
        <v>2356</v>
      </c>
      <c r="J14871" s="40">
        <v>0</v>
      </c>
      <c r="K14871" s="40">
        <v>2567.71</v>
      </c>
    </row>
    <row r="14872" spans="1:11" x14ac:dyDescent="0.35">
      <c r="A14872">
        <v>35002</v>
      </c>
      <c r="B14872" t="s">
        <v>53</v>
      </c>
      <c r="C14872" s="70">
        <v>522578.39</v>
      </c>
      <c r="D14872" s="70">
        <v>167030.85999999999</v>
      </c>
      <c r="E14872" s="71">
        <v>44742</v>
      </c>
      <c r="F14872" t="s">
        <v>9658</v>
      </c>
      <c r="G14872" t="s">
        <v>2169</v>
      </c>
      <c r="H14872" t="s">
        <v>9657</v>
      </c>
      <c r="I14872" t="s">
        <v>9656</v>
      </c>
      <c r="J14872" s="40">
        <v>0</v>
      </c>
      <c r="K14872" s="40">
        <v>264.82</v>
      </c>
    </row>
    <row r="14873" spans="1:11" x14ac:dyDescent="0.35">
      <c r="A14873">
        <v>35002</v>
      </c>
      <c r="B14873" t="s">
        <v>53</v>
      </c>
      <c r="C14873" s="70">
        <v>522578.39</v>
      </c>
      <c r="D14873" s="70">
        <v>167030.85999999999</v>
      </c>
      <c r="E14873" s="71">
        <v>44742</v>
      </c>
      <c r="F14873" t="s">
        <v>9655</v>
      </c>
      <c r="G14873" t="s">
        <v>2169</v>
      </c>
      <c r="H14873" t="s">
        <v>9563</v>
      </c>
      <c r="I14873" t="s">
        <v>9562</v>
      </c>
      <c r="J14873" s="40">
        <v>0</v>
      </c>
      <c r="K14873" s="40">
        <v>729.6</v>
      </c>
    </row>
    <row r="14874" spans="1:11" x14ac:dyDescent="0.35">
      <c r="A14874">
        <v>35002</v>
      </c>
      <c r="B14874" t="s">
        <v>53</v>
      </c>
      <c r="C14874" s="70">
        <v>522578.39</v>
      </c>
      <c r="D14874" s="70">
        <v>167030.85999999999</v>
      </c>
      <c r="E14874" s="71">
        <v>44742</v>
      </c>
      <c r="F14874" t="s">
        <v>9654</v>
      </c>
      <c r="G14874" t="s">
        <v>2169</v>
      </c>
      <c r="H14874" t="s">
        <v>9653</v>
      </c>
      <c r="I14874" t="s">
        <v>9652</v>
      </c>
      <c r="J14874" s="40">
        <v>0</v>
      </c>
      <c r="K14874" s="40">
        <v>471.58</v>
      </c>
    </row>
    <row r="14875" spans="1:11" x14ac:dyDescent="0.35">
      <c r="A14875">
        <v>35002</v>
      </c>
      <c r="B14875" t="s">
        <v>53</v>
      </c>
      <c r="C14875" s="70">
        <v>522578.39</v>
      </c>
      <c r="D14875" s="70">
        <v>167030.85999999999</v>
      </c>
      <c r="E14875" s="71">
        <v>44742</v>
      </c>
      <c r="F14875" t="s">
        <v>9651</v>
      </c>
      <c r="G14875" t="s">
        <v>2169</v>
      </c>
      <c r="H14875" t="s">
        <v>9650</v>
      </c>
      <c r="I14875" t="s">
        <v>9649</v>
      </c>
      <c r="J14875" s="40">
        <v>0</v>
      </c>
      <c r="K14875" s="40">
        <v>4173</v>
      </c>
    </row>
    <row r="14876" spans="1:11" x14ac:dyDescent="0.35">
      <c r="A14876">
        <v>35002</v>
      </c>
      <c r="B14876" t="s">
        <v>53</v>
      </c>
      <c r="C14876" s="70">
        <v>522578.39</v>
      </c>
      <c r="D14876" s="70">
        <v>167030.85999999999</v>
      </c>
      <c r="E14876" s="71">
        <v>44742</v>
      </c>
      <c r="F14876" t="s">
        <v>9648</v>
      </c>
      <c r="G14876" t="s">
        <v>2169</v>
      </c>
      <c r="H14876" t="s">
        <v>9476</v>
      </c>
      <c r="I14876" t="s">
        <v>9475</v>
      </c>
      <c r="J14876" s="40">
        <v>0</v>
      </c>
      <c r="K14876" s="40">
        <v>2800</v>
      </c>
    </row>
    <row r="14877" spans="1:11" x14ac:dyDescent="0.35">
      <c r="A14877">
        <v>35002</v>
      </c>
      <c r="B14877" t="s">
        <v>53</v>
      </c>
      <c r="C14877" s="70">
        <v>522578.39</v>
      </c>
      <c r="D14877" s="70">
        <v>167030.85999999999</v>
      </c>
      <c r="E14877" s="71">
        <v>44742</v>
      </c>
      <c r="F14877" t="s">
        <v>9647</v>
      </c>
      <c r="G14877" t="s">
        <v>2169</v>
      </c>
      <c r="H14877" t="s">
        <v>9566</v>
      </c>
      <c r="I14877" t="s">
        <v>9565</v>
      </c>
      <c r="J14877" s="40">
        <v>0</v>
      </c>
      <c r="K14877" s="40">
        <v>822.73</v>
      </c>
    </row>
    <row r="14878" spans="1:11" x14ac:dyDescent="0.35">
      <c r="A14878">
        <v>35002</v>
      </c>
      <c r="B14878" t="s">
        <v>53</v>
      </c>
      <c r="C14878" s="70">
        <v>522578.39</v>
      </c>
      <c r="D14878" s="70">
        <v>167030.85999999999</v>
      </c>
      <c r="E14878" s="71">
        <v>44742</v>
      </c>
      <c r="F14878" t="s">
        <v>9646</v>
      </c>
      <c r="G14878" t="s">
        <v>2169</v>
      </c>
      <c r="H14878" t="s">
        <v>9645</v>
      </c>
      <c r="I14878" t="s">
        <v>9644</v>
      </c>
      <c r="J14878" s="40">
        <v>0</v>
      </c>
      <c r="K14878" s="40">
        <v>351.6</v>
      </c>
    </row>
    <row r="14879" spans="1:11" x14ac:dyDescent="0.35">
      <c r="A14879">
        <v>35002</v>
      </c>
      <c r="B14879" t="s">
        <v>53</v>
      </c>
      <c r="C14879" s="70">
        <v>522578.39</v>
      </c>
      <c r="D14879" s="70">
        <v>167030.85999999999</v>
      </c>
      <c r="E14879" s="71">
        <v>44742</v>
      </c>
      <c r="F14879" t="s">
        <v>9643</v>
      </c>
      <c r="G14879" t="s">
        <v>2169</v>
      </c>
      <c r="H14879" t="s">
        <v>9570</v>
      </c>
      <c r="I14879" t="s">
        <v>9569</v>
      </c>
      <c r="J14879" s="40">
        <v>0</v>
      </c>
      <c r="K14879" s="40">
        <v>2054.7800000000002</v>
      </c>
    </row>
    <row r="14880" spans="1:11" x14ac:dyDescent="0.35">
      <c r="A14880">
        <v>35002</v>
      </c>
      <c r="B14880" t="s">
        <v>53</v>
      </c>
      <c r="C14880" s="70">
        <v>522578.39</v>
      </c>
      <c r="D14880" s="70">
        <v>167030.85999999999</v>
      </c>
      <c r="E14880" s="71">
        <v>44742</v>
      </c>
      <c r="F14880" t="s">
        <v>14708</v>
      </c>
      <c r="G14880" t="s">
        <v>2169</v>
      </c>
      <c r="H14880" t="s">
        <v>14707</v>
      </c>
      <c r="I14880" t="s">
        <v>14706</v>
      </c>
      <c r="J14880" s="40">
        <v>0</v>
      </c>
      <c r="K14880" s="40">
        <v>1908.06</v>
      </c>
    </row>
    <row r="14881" spans="1:11" x14ac:dyDescent="0.35">
      <c r="A14881">
        <v>35002</v>
      </c>
      <c r="B14881" t="s">
        <v>53</v>
      </c>
      <c r="C14881" s="70">
        <v>522578.39</v>
      </c>
      <c r="D14881" s="70">
        <v>167030.85999999999</v>
      </c>
      <c r="E14881" s="71">
        <v>44742</v>
      </c>
      <c r="F14881" t="s">
        <v>14705</v>
      </c>
      <c r="G14881" t="s">
        <v>2169</v>
      </c>
      <c r="H14881" t="s">
        <v>14704</v>
      </c>
      <c r="I14881" t="s">
        <v>14703</v>
      </c>
      <c r="J14881" s="40">
        <v>0</v>
      </c>
      <c r="K14881" s="40">
        <v>7632.26</v>
      </c>
    </row>
    <row r="14882" spans="1:11" x14ac:dyDescent="0.35">
      <c r="A14882">
        <v>35002</v>
      </c>
      <c r="B14882" t="s">
        <v>53</v>
      </c>
      <c r="C14882" s="70">
        <v>522578.39</v>
      </c>
      <c r="D14882" s="70">
        <v>167030.85999999999</v>
      </c>
      <c r="E14882" s="71">
        <v>44742</v>
      </c>
      <c r="F14882" t="s">
        <v>14702</v>
      </c>
      <c r="G14882" t="s">
        <v>2169</v>
      </c>
      <c r="H14882" t="s">
        <v>14701</v>
      </c>
      <c r="I14882" t="s">
        <v>14700</v>
      </c>
      <c r="J14882" s="40">
        <v>0</v>
      </c>
      <c r="K14882" s="40">
        <v>750</v>
      </c>
    </row>
    <row r="14883" spans="1:11" x14ac:dyDescent="0.35">
      <c r="A14883">
        <v>35002</v>
      </c>
      <c r="B14883" t="s">
        <v>53</v>
      </c>
      <c r="C14883" s="70">
        <v>522578.39</v>
      </c>
      <c r="D14883" s="70">
        <v>167030.85999999999</v>
      </c>
      <c r="E14883" s="71">
        <v>44742</v>
      </c>
      <c r="F14883" t="s">
        <v>9104</v>
      </c>
      <c r="G14883" t="s">
        <v>2169</v>
      </c>
      <c r="H14883" t="s">
        <v>8960</v>
      </c>
      <c r="I14883" t="s">
        <v>8959</v>
      </c>
      <c r="J14883" s="40">
        <v>0</v>
      </c>
      <c r="K14883" s="40">
        <v>315.94</v>
      </c>
    </row>
    <row r="14884" spans="1:11" x14ac:dyDescent="0.35">
      <c r="A14884">
        <v>35002</v>
      </c>
      <c r="B14884" t="s">
        <v>53</v>
      </c>
      <c r="C14884" s="70">
        <v>522578.39</v>
      </c>
      <c r="D14884" s="70">
        <v>167030.85999999999</v>
      </c>
      <c r="E14884" s="71">
        <v>44742</v>
      </c>
      <c r="F14884" t="s">
        <v>9103</v>
      </c>
      <c r="G14884" t="s">
        <v>2169</v>
      </c>
      <c r="H14884" t="s">
        <v>8963</v>
      </c>
      <c r="I14884" t="s">
        <v>8962</v>
      </c>
      <c r="J14884" s="40">
        <v>0</v>
      </c>
      <c r="K14884" s="40">
        <v>302.69</v>
      </c>
    </row>
    <row r="14885" spans="1:11" x14ac:dyDescent="0.35">
      <c r="A14885">
        <v>35002</v>
      </c>
      <c r="B14885" t="s">
        <v>53</v>
      </c>
      <c r="C14885" s="70">
        <v>522578.39</v>
      </c>
      <c r="D14885" s="70">
        <v>167030.85999999999</v>
      </c>
      <c r="E14885" s="71">
        <v>44742</v>
      </c>
      <c r="F14885" t="s">
        <v>8745</v>
      </c>
      <c r="G14885" t="s">
        <v>2169</v>
      </c>
      <c r="H14885" t="s">
        <v>8740</v>
      </c>
      <c r="I14885" t="s">
        <v>8739</v>
      </c>
      <c r="J14885" s="40">
        <v>0</v>
      </c>
      <c r="K14885" s="40">
        <v>11448.35</v>
      </c>
    </row>
    <row r="14886" spans="1:11" x14ac:dyDescent="0.35">
      <c r="A14886">
        <v>35002</v>
      </c>
      <c r="B14886" t="s">
        <v>53</v>
      </c>
      <c r="C14886" s="70">
        <v>522578.39</v>
      </c>
      <c r="D14886" s="70">
        <v>167030.85999999999</v>
      </c>
      <c r="E14886" s="71">
        <v>44742</v>
      </c>
      <c r="F14886" t="s">
        <v>8793</v>
      </c>
      <c r="G14886" t="s">
        <v>2169</v>
      </c>
      <c r="H14886" t="s">
        <v>8760</v>
      </c>
      <c r="I14886" t="s">
        <v>8759</v>
      </c>
      <c r="J14886" s="40">
        <v>0</v>
      </c>
      <c r="K14886" s="40">
        <v>650</v>
      </c>
    </row>
    <row r="14887" spans="1:11" x14ac:dyDescent="0.35">
      <c r="A14887">
        <v>35002</v>
      </c>
      <c r="B14887" t="s">
        <v>53</v>
      </c>
      <c r="C14887" s="70">
        <v>522578.39</v>
      </c>
      <c r="D14887" s="70">
        <v>167030.85999999999</v>
      </c>
      <c r="E14887" s="71">
        <v>44742</v>
      </c>
      <c r="F14887" t="s">
        <v>8261</v>
      </c>
      <c r="G14887" t="s">
        <v>2169</v>
      </c>
      <c r="H14887" t="s">
        <v>8240</v>
      </c>
      <c r="I14887" t="s">
        <v>8239</v>
      </c>
      <c r="J14887" s="40">
        <v>0</v>
      </c>
      <c r="K14887" s="40">
        <v>299.17</v>
      </c>
    </row>
    <row r="14888" spans="1:11" x14ac:dyDescent="0.35">
      <c r="A14888">
        <v>35002</v>
      </c>
      <c r="B14888" t="s">
        <v>53</v>
      </c>
      <c r="C14888" s="70">
        <v>522578.39</v>
      </c>
      <c r="D14888" s="70">
        <v>167030.85999999999</v>
      </c>
      <c r="E14888" s="71">
        <v>44742</v>
      </c>
      <c r="F14888" t="s">
        <v>3319</v>
      </c>
      <c r="G14888" t="s">
        <v>2169</v>
      </c>
      <c r="H14888" t="s">
        <v>3298</v>
      </c>
      <c r="I14888" t="s">
        <v>3297</v>
      </c>
      <c r="J14888" s="40">
        <v>0</v>
      </c>
      <c r="K14888" s="40">
        <v>416.67</v>
      </c>
    </row>
    <row r="14889" spans="1:11" x14ac:dyDescent="0.35">
      <c r="A14889">
        <v>35002</v>
      </c>
      <c r="B14889" t="s">
        <v>53</v>
      </c>
      <c r="C14889" s="70">
        <v>522578.39</v>
      </c>
      <c r="D14889" s="70">
        <v>167030.85999999999</v>
      </c>
      <c r="E14889" s="71">
        <v>44742</v>
      </c>
      <c r="F14889" t="s">
        <v>15088</v>
      </c>
      <c r="G14889" t="s">
        <v>2169</v>
      </c>
      <c r="H14889" t="s">
        <v>6100</v>
      </c>
      <c r="I14889" t="s">
        <v>6099</v>
      </c>
      <c r="J14889" s="40">
        <v>0</v>
      </c>
      <c r="K14889" s="40">
        <v>2731.08</v>
      </c>
    </row>
    <row r="14890" spans="1:11" x14ac:dyDescent="0.35">
      <c r="A14890">
        <v>35002</v>
      </c>
      <c r="B14890" t="s">
        <v>53</v>
      </c>
      <c r="C14890" s="70">
        <v>522578.39</v>
      </c>
      <c r="D14890" s="70">
        <v>167030.85999999999</v>
      </c>
      <c r="E14890" s="71">
        <v>44742</v>
      </c>
      <c r="F14890" t="s">
        <v>15087</v>
      </c>
      <c r="G14890" t="s">
        <v>2169</v>
      </c>
      <c r="H14890" t="s">
        <v>15052</v>
      </c>
      <c r="I14890" t="s">
        <v>15051</v>
      </c>
      <c r="J14890" s="40">
        <v>0</v>
      </c>
      <c r="K14890" s="40">
        <v>415.53</v>
      </c>
    </row>
    <row r="14891" spans="1:11" x14ac:dyDescent="0.35">
      <c r="A14891">
        <v>35002</v>
      </c>
      <c r="B14891" t="s">
        <v>53</v>
      </c>
      <c r="C14891" s="70">
        <v>522578.39</v>
      </c>
      <c r="D14891" s="70">
        <v>167030.85999999999</v>
      </c>
      <c r="E14891" s="71">
        <v>44742</v>
      </c>
      <c r="F14891" t="s">
        <v>15086</v>
      </c>
      <c r="G14891" t="s">
        <v>2169</v>
      </c>
      <c r="H14891" t="s">
        <v>15058</v>
      </c>
      <c r="I14891" t="s">
        <v>15057</v>
      </c>
      <c r="J14891" s="40">
        <v>0</v>
      </c>
      <c r="K14891" s="40">
        <v>729.41</v>
      </c>
    </row>
    <row r="14892" spans="1:11" x14ac:dyDescent="0.35">
      <c r="A14892">
        <v>35002</v>
      </c>
      <c r="B14892" t="s">
        <v>53</v>
      </c>
      <c r="C14892" s="70">
        <v>522578.39</v>
      </c>
      <c r="D14892" s="70">
        <v>167030.85999999999</v>
      </c>
      <c r="E14892" s="71">
        <v>44742</v>
      </c>
      <c r="F14892" t="s">
        <v>8233</v>
      </c>
      <c r="G14892" t="s">
        <v>2169</v>
      </c>
      <c r="H14892" t="s">
        <v>8226</v>
      </c>
      <c r="I14892" t="s">
        <v>8225</v>
      </c>
      <c r="J14892" s="40">
        <v>0</v>
      </c>
      <c r="K14892" s="40">
        <v>52.15</v>
      </c>
    </row>
    <row r="14893" spans="1:11" x14ac:dyDescent="0.35">
      <c r="A14893">
        <v>35002</v>
      </c>
      <c r="B14893" t="s">
        <v>53</v>
      </c>
      <c r="C14893" s="70">
        <v>522578.39</v>
      </c>
      <c r="D14893" s="70">
        <v>167030.85999999999</v>
      </c>
      <c r="E14893" s="71">
        <v>44742</v>
      </c>
      <c r="F14893" t="s">
        <v>3098</v>
      </c>
      <c r="G14893" t="s">
        <v>2169</v>
      </c>
      <c r="H14893" t="s">
        <v>3039</v>
      </c>
      <c r="I14893" t="s">
        <v>3038</v>
      </c>
      <c r="J14893" s="40">
        <v>0</v>
      </c>
      <c r="K14893" s="40">
        <v>205.15</v>
      </c>
    </row>
    <row r="14894" spans="1:11" x14ac:dyDescent="0.35">
      <c r="A14894">
        <v>35002</v>
      </c>
      <c r="B14894" t="s">
        <v>53</v>
      </c>
      <c r="C14894" s="70">
        <v>522578.39</v>
      </c>
      <c r="D14894" s="70">
        <v>167030.85999999999</v>
      </c>
      <c r="E14894" s="71">
        <v>44742</v>
      </c>
      <c r="F14894" t="s">
        <v>2481</v>
      </c>
      <c r="G14894" t="s">
        <v>2169</v>
      </c>
      <c r="H14894" t="s">
        <v>2471</v>
      </c>
      <c r="I14894" t="s">
        <v>2470</v>
      </c>
      <c r="J14894" s="40">
        <v>0</v>
      </c>
      <c r="K14894" s="40">
        <v>833.33</v>
      </c>
    </row>
    <row r="14895" spans="1:11" x14ac:dyDescent="0.35">
      <c r="A14895">
        <v>35002</v>
      </c>
      <c r="B14895" t="s">
        <v>53</v>
      </c>
      <c r="C14895" s="70">
        <v>522578.39</v>
      </c>
      <c r="D14895" s="70">
        <v>167030.85999999999</v>
      </c>
      <c r="E14895" s="71">
        <v>44742</v>
      </c>
      <c r="F14895" t="s">
        <v>16119</v>
      </c>
      <c r="G14895" t="s">
        <v>2142</v>
      </c>
      <c r="H14895" t="s">
        <v>14618</v>
      </c>
      <c r="I14895" t="s">
        <v>14617</v>
      </c>
      <c r="J14895" s="40">
        <v>3818.22</v>
      </c>
      <c r="K14895" s="40">
        <v>0</v>
      </c>
    </row>
    <row r="14896" spans="1:11" x14ac:dyDescent="0.35">
      <c r="A14896">
        <v>35002</v>
      </c>
      <c r="B14896" t="s">
        <v>53</v>
      </c>
      <c r="C14896" s="70">
        <v>522578.39</v>
      </c>
      <c r="D14896" s="70">
        <v>167030.85999999999</v>
      </c>
      <c r="E14896" s="71">
        <v>44742</v>
      </c>
      <c r="F14896" t="s">
        <v>10432</v>
      </c>
      <c r="G14896" t="s">
        <v>2169</v>
      </c>
      <c r="H14896" t="s">
        <v>10027</v>
      </c>
      <c r="I14896" t="s">
        <v>10026</v>
      </c>
      <c r="J14896" s="40">
        <v>0</v>
      </c>
      <c r="K14896" s="40">
        <v>630.5</v>
      </c>
    </row>
    <row r="14897" spans="1:11" x14ac:dyDescent="0.35">
      <c r="A14897">
        <v>35002</v>
      </c>
      <c r="B14897" t="s">
        <v>53</v>
      </c>
      <c r="C14897" s="70">
        <v>522578.39</v>
      </c>
      <c r="D14897" s="70">
        <v>167030.85999999999</v>
      </c>
      <c r="E14897" s="71">
        <v>44742</v>
      </c>
      <c r="F14897" t="s">
        <v>7952</v>
      </c>
      <c r="G14897" t="s">
        <v>2169</v>
      </c>
      <c r="H14897" t="s">
        <v>7945</v>
      </c>
      <c r="I14897" t="s">
        <v>7944</v>
      </c>
      <c r="J14897" s="40">
        <v>0</v>
      </c>
      <c r="K14897" s="40">
        <v>107.37</v>
      </c>
    </row>
    <row r="14898" spans="1:11" x14ac:dyDescent="0.35">
      <c r="A14898">
        <v>35002</v>
      </c>
      <c r="B14898" t="s">
        <v>53</v>
      </c>
      <c r="C14898" s="70">
        <v>522578.39</v>
      </c>
      <c r="D14898" s="70">
        <v>167030.85999999999</v>
      </c>
      <c r="E14898" s="71">
        <v>44743</v>
      </c>
      <c r="F14898" t="s">
        <v>16118</v>
      </c>
      <c r="G14898" t="s">
        <v>2142</v>
      </c>
      <c r="H14898" t="s">
        <v>14565</v>
      </c>
      <c r="I14898" t="s">
        <v>14564</v>
      </c>
      <c r="J14898" s="40">
        <v>51.8</v>
      </c>
      <c r="K14898" s="40">
        <v>0</v>
      </c>
    </row>
    <row r="14899" spans="1:11" x14ac:dyDescent="0.35">
      <c r="A14899">
        <v>35002</v>
      </c>
      <c r="B14899" t="s">
        <v>53</v>
      </c>
      <c r="C14899" s="70">
        <v>522578.39</v>
      </c>
      <c r="D14899" s="70">
        <v>167030.85999999999</v>
      </c>
      <c r="E14899" s="71">
        <v>44743</v>
      </c>
      <c r="F14899" t="s">
        <v>16118</v>
      </c>
      <c r="G14899" t="s">
        <v>2142</v>
      </c>
      <c r="H14899" t="s">
        <v>14565</v>
      </c>
      <c r="I14899" t="s">
        <v>14564</v>
      </c>
      <c r="J14899" s="40">
        <v>525.22</v>
      </c>
      <c r="K14899" s="40">
        <v>0</v>
      </c>
    </row>
    <row r="14900" spans="1:11" x14ac:dyDescent="0.35">
      <c r="A14900">
        <v>35002</v>
      </c>
      <c r="B14900" t="s">
        <v>53</v>
      </c>
      <c r="C14900" s="70">
        <v>522578.39</v>
      </c>
      <c r="D14900" s="70">
        <v>167030.85999999999</v>
      </c>
      <c r="E14900" s="71">
        <v>44743</v>
      </c>
      <c r="F14900" t="s">
        <v>16118</v>
      </c>
      <c r="G14900" t="s">
        <v>2142</v>
      </c>
      <c r="H14900" t="s">
        <v>14565</v>
      </c>
      <c r="I14900" t="s">
        <v>14564</v>
      </c>
      <c r="J14900" s="40">
        <v>525.22</v>
      </c>
      <c r="K14900" s="40">
        <v>0</v>
      </c>
    </row>
    <row r="14901" spans="1:11" x14ac:dyDescent="0.35">
      <c r="A14901">
        <v>35002</v>
      </c>
      <c r="B14901" t="s">
        <v>53</v>
      </c>
      <c r="C14901" s="70">
        <v>522578.39</v>
      </c>
      <c r="D14901" s="70">
        <v>167030.85999999999</v>
      </c>
      <c r="E14901" s="71">
        <v>44743</v>
      </c>
      <c r="F14901" t="s">
        <v>16118</v>
      </c>
      <c r="G14901" t="s">
        <v>2142</v>
      </c>
      <c r="H14901" t="s">
        <v>14565</v>
      </c>
      <c r="I14901" t="s">
        <v>14564</v>
      </c>
      <c r="J14901" s="40">
        <v>525.22</v>
      </c>
      <c r="K14901" s="40">
        <v>0</v>
      </c>
    </row>
    <row r="14902" spans="1:11" x14ac:dyDescent="0.35">
      <c r="A14902">
        <v>35002</v>
      </c>
      <c r="B14902" t="s">
        <v>53</v>
      </c>
      <c r="C14902" s="70">
        <v>522578.39</v>
      </c>
      <c r="D14902" s="70">
        <v>167030.85999999999</v>
      </c>
      <c r="E14902" s="71">
        <v>44743</v>
      </c>
      <c r="F14902" t="s">
        <v>16118</v>
      </c>
      <c r="G14902" t="s">
        <v>2142</v>
      </c>
      <c r="H14902" t="s">
        <v>14565</v>
      </c>
      <c r="I14902" t="s">
        <v>14564</v>
      </c>
      <c r="J14902" s="40">
        <v>525.22</v>
      </c>
      <c r="K14902" s="40">
        <v>0</v>
      </c>
    </row>
    <row r="14903" spans="1:11" x14ac:dyDescent="0.35">
      <c r="A14903">
        <v>35002</v>
      </c>
      <c r="B14903" t="s">
        <v>53</v>
      </c>
      <c r="C14903" s="70">
        <v>522578.39</v>
      </c>
      <c r="D14903" s="70">
        <v>167030.85999999999</v>
      </c>
      <c r="E14903" s="71">
        <v>44743</v>
      </c>
      <c r="F14903" t="s">
        <v>16118</v>
      </c>
      <c r="G14903" t="s">
        <v>2142</v>
      </c>
      <c r="H14903" t="s">
        <v>14565</v>
      </c>
      <c r="I14903" t="s">
        <v>14564</v>
      </c>
      <c r="J14903" s="40">
        <v>525.22</v>
      </c>
      <c r="K14903" s="40">
        <v>0</v>
      </c>
    </row>
    <row r="14904" spans="1:11" x14ac:dyDescent="0.35">
      <c r="A14904">
        <v>35002</v>
      </c>
      <c r="B14904" t="s">
        <v>53</v>
      </c>
      <c r="C14904" s="70">
        <v>522578.39</v>
      </c>
      <c r="D14904" s="70">
        <v>167030.85999999999</v>
      </c>
      <c r="E14904" s="71">
        <v>44743</v>
      </c>
      <c r="F14904" t="s">
        <v>16118</v>
      </c>
      <c r="G14904" t="s">
        <v>2142</v>
      </c>
      <c r="H14904" t="s">
        <v>14565</v>
      </c>
      <c r="I14904" t="s">
        <v>14564</v>
      </c>
      <c r="J14904" s="40">
        <v>525.22</v>
      </c>
      <c r="K14904" s="40">
        <v>0</v>
      </c>
    </row>
    <row r="14905" spans="1:11" x14ac:dyDescent="0.35">
      <c r="A14905">
        <v>35002</v>
      </c>
      <c r="B14905" t="s">
        <v>53</v>
      </c>
      <c r="C14905" s="70">
        <v>522578.39</v>
      </c>
      <c r="D14905" s="70">
        <v>167030.85999999999</v>
      </c>
      <c r="E14905" s="71">
        <v>44743</v>
      </c>
      <c r="F14905" t="s">
        <v>16118</v>
      </c>
      <c r="G14905" t="s">
        <v>2142</v>
      </c>
      <c r="H14905" t="s">
        <v>14565</v>
      </c>
      <c r="I14905" t="s">
        <v>14564</v>
      </c>
      <c r="J14905" s="40">
        <v>525.22</v>
      </c>
      <c r="K14905" s="40">
        <v>0</v>
      </c>
    </row>
    <row r="14906" spans="1:11" x14ac:dyDescent="0.35">
      <c r="A14906">
        <v>35002</v>
      </c>
      <c r="B14906" t="s">
        <v>53</v>
      </c>
      <c r="C14906" s="70">
        <v>522578.39</v>
      </c>
      <c r="D14906" s="70">
        <v>167030.85999999999</v>
      </c>
      <c r="E14906" s="71">
        <v>44743</v>
      </c>
      <c r="F14906" t="s">
        <v>16118</v>
      </c>
      <c r="G14906" t="s">
        <v>2142</v>
      </c>
      <c r="H14906" t="s">
        <v>14565</v>
      </c>
      <c r="I14906" t="s">
        <v>14564</v>
      </c>
      <c r="J14906" s="40">
        <v>525.22</v>
      </c>
      <c r="K14906" s="40">
        <v>0</v>
      </c>
    </row>
    <row r="14907" spans="1:11" x14ac:dyDescent="0.35">
      <c r="A14907">
        <v>35002</v>
      </c>
      <c r="B14907" t="s">
        <v>53</v>
      </c>
      <c r="C14907" s="70">
        <v>522578.39</v>
      </c>
      <c r="D14907" s="70">
        <v>167030.85999999999</v>
      </c>
      <c r="E14907" s="71">
        <v>44743</v>
      </c>
      <c r="F14907" t="s">
        <v>16118</v>
      </c>
      <c r="G14907" t="s">
        <v>2142</v>
      </c>
      <c r="H14907" t="s">
        <v>14565</v>
      </c>
      <c r="I14907" t="s">
        <v>14564</v>
      </c>
      <c r="J14907" s="40">
        <v>483.52</v>
      </c>
      <c r="K14907" s="40">
        <v>0</v>
      </c>
    </row>
    <row r="14908" spans="1:11" x14ac:dyDescent="0.35">
      <c r="A14908">
        <v>35002</v>
      </c>
      <c r="B14908" t="s">
        <v>53</v>
      </c>
      <c r="C14908" s="70">
        <v>522578.39</v>
      </c>
      <c r="D14908" s="70">
        <v>167030.85999999999</v>
      </c>
      <c r="E14908" s="71">
        <v>44743</v>
      </c>
      <c r="F14908" t="s">
        <v>14699</v>
      </c>
      <c r="G14908" t="s">
        <v>2169</v>
      </c>
      <c r="H14908" t="s">
        <v>14565</v>
      </c>
      <c r="I14908" t="s">
        <v>14564</v>
      </c>
      <c r="J14908" s="40">
        <v>0</v>
      </c>
      <c r="K14908" s="40">
        <v>51.8</v>
      </c>
    </row>
    <row r="14909" spans="1:11" x14ac:dyDescent="0.35">
      <c r="A14909">
        <v>35002</v>
      </c>
      <c r="B14909" t="s">
        <v>53</v>
      </c>
      <c r="C14909" s="70">
        <v>522578.39</v>
      </c>
      <c r="D14909" s="70">
        <v>167030.85999999999</v>
      </c>
      <c r="E14909" s="71">
        <v>44743</v>
      </c>
      <c r="F14909" t="s">
        <v>16117</v>
      </c>
      <c r="G14909" t="s">
        <v>2142</v>
      </c>
      <c r="H14909" t="s">
        <v>16116</v>
      </c>
      <c r="I14909" t="s">
        <v>2356</v>
      </c>
      <c r="J14909" s="40">
        <v>-1772.77</v>
      </c>
      <c r="K14909" s="40">
        <v>0</v>
      </c>
    </row>
    <row r="14910" spans="1:11" x14ac:dyDescent="0.35">
      <c r="A14910">
        <v>35002</v>
      </c>
      <c r="B14910" t="s">
        <v>53</v>
      </c>
      <c r="C14910" s="70">
        <v>522578.39</v>
      </c>
      <c r="D14910" s="70">
        <v>167030.85999999999</v>
      </c>
      <c r="E14910" s="71">
        <v>44743</v>
      </c>
      <c r="F14910" t="s">
        <v>16117</v>
      </c>
      <c r="G14910" t="s">
        <v>2142</v>
      </c>
      <c r="H14910" t="s">
        <v>16116</v>
      </c>
      <c r="I14910" t="s">
        <v>2356</v>
      </c>
      <c r="J14910" s="40">
        <v>-2567.71</v>
      </c>
      <c r="K14910" s="40">
        <v>0</v>
      </c>
    </row>
    <row r="14911" spans="1:11" x14ac:dyDescent="0.35">
      <c r="A14911">
        <v>35002</v>
      </c>
      <c r="B14911" t="s">
        <v>53</v>
      </c>
      <c r="C14911" s="70">
        <v>522578.39</v>
      </c>
      <c r="D14911" s="70">
        <v>167030.85999999999</v>
      </c>
      <c r="E14911" s="71">
        <v>44743</v>
      </c>
      <c r="F14911" t="s">
        <v>16117</v>
      </c>
      <c r="G14911" t="s">
        <v>2142</v>
      </c>
      <c r="H14911" t="s">
        <v>16116</v>
      </c>
      <c r="I14911" t="s">
        <v>2356</v>
      </c>
      <c r="J14911" s="40">
        <v>-2567.71</v>
      </c>
      <c r="K14911" s="40">
        <v>0</v>
      </c>
    </row>
    <row r="14912" spans="1:11" x14ac:dyDescent="0.35">
      <c r="A14912">
        <v>35002</v>
      </c>
      <c r="B14912" t="s">
        <v>53</v>
      </c>
      <c r="C14912" s="70">
        <v>522578.39</v>
      </c>
      <c r="D14912" s="70">
        <v>167030.85999999999</v>
      </c>
      <c r="E14912" s="71">
        <v>44743</v>
      </c>
      <c r="F14912" t="s">
        <v>16117</v>
      </c>
      <c r="G14912" t="s">
        <v>2142</v>
      </c>
      <c r="H14912" t="s">
        <v>16116</v>
      </c>
      <c r="I14912" t="s">
        <v>2356</v>
      </c>
      <c r="J14912" s="40">
        <v>-794.93</v>
      </c>
      <c r="K14912" s="40">
        <v>0</v>
      </c>
    </row>
    <row r="14913" spans="1:11" x14ac:dyDescent="0.35">
      <c r="A14913">
        <v>35002</v>
      </c>
      <c r="B14913" t="s">
        <v>53</v>
      </c>
      <c r="C14913" s="70">
        <v>522578.39</v>
      </c>
      <c r="D14913" s="70">
        <v>167030.85999999999</v>
      </c>
      <c r="E14913" s="71">
        <v>44743</v>
      </c>
      <c r="F14913" t="s">
        <v>16115</v>
      </c>
      <c r="G14913" t="s">
        <v>2142</v>
      </c>
      <c r="H14913" t="s">
        <v>2304</v>
      </c>
      <c r="I14913" t="s">
        <v>2303</v>
      </c>
      <c r="J14913" s="40">
        <v>1721.41</v>
      </c>
      <c r="K14913" s="40">
        <v>0</v>
      </c>
    </row>
    <row r="14914" spans="1:11" x14ac:dyDescent="0.35">
      <c r="A14914">
        <v>35002</v>
      </c>
      <c r="B14914" t="s">
        <v>53</v>
      </c>
      <c r="C14914" s="70">
        <v>522578.39</v>
      </c>
      <c r="D14914" s="70">
        <v>167030.85999999999</v>
      </c>
      <c r="E14914" s="71">
        <v>44743</v>
      </c>
      <c r="F14914" t="s">
        <v>16115</v>
      </c>
      <c r="G14914" t="s">
        <v>2142</v>
      </c>
      <c r="H14914" t="s">
        <v>2304</v>
      </c>
      <c r="I14914" t="s">
        <v>2303</v>
      </c>
      <c r="J14914" s="40">
        <v>56.59</v>
      </c>
      <c r="K14914" s="40">
        <v>0</v>
      </c>
    </row>
    <row r="14915" spans="1:11" x14ac:dyDescent="0.35">
      <c r="A14915">
        <v>35002</v>
      </c>
      <c r="B14915" t="s">
        <v>53</v>
      </c>
      <c r="C14915" s="70">
        <v>522578.39</v>
      </c>
      <c r="D14915" s="70">
        <v>167030.85999999999</v>
      </c>
      <c r="E14915" s="71">
        <v>44743</v>
      </c>
      <c r="F14915" t="s">
        <v>9631</v>
      </c>
      <c r="G14915" t="s">
        <v>2169</v>
      </c>
      <c r="H14915" t="s">
        <v>9604</v>
      </c>
      <c r="I14915" t="s">
        <v>2356</v>
      </c>
      <c r="J14915" s="40">
        <v>1772.77</v>
      </c>
      <c r="K14915" s="40">
        <v>0</v>
      </c>
    </row>
    <row r="14916" spans="1:11" x14ac:dyDescent="0.35">
      <c r="A14916">
        <v>35002</v>
      </c>
      <c r="B14916" t="s">
        <v>53</v>
      </c>
      <c r="C14916" s="70">
        <v>522578.39</v>
      </c>
      <c r="D14916" s="70">
        <v>167030.85999999999</v>
      </c>
      <c r="E14916" s="71">
        <v>44743</v>
      </c>
      <c r="F14916" t="s">
        <v>9630</v>
      </c>
      <c r="G14916" t="s">
        <v>2169</v>
      </c>
      <c r="H14916" t="s">
        <v>9604</v>
      </c>
      <c r="I14916" t="s">
        <v>2356</v>
      </c>
      <c r="J14916" s="40">
        <v>2567.71</v>
      </c>
      <c r="K14916" s="40">
        <v>0</v>
      </c>
    </row>
    <row r="14917" spans="1:11" x14ac:dyDescent="0.35">
      <c r="A14917">
        <v>35002</v>
      </c>
      <c r="B14917" t="s">
        <v>53</v>
      </c>
      <c r="C14917" s="70">
        <v>522578.39</v>
      </c>
      <c r="D14917" s="70">
        <v>167030.85999999999</v>
      </c>
      <c r="E14917" s="71">
        <v>44745</v>
      </c>
      <c r="F14917" t="s">
        <v>16114</v>
      </c>
      <c r="G14917" t="s">
        <v>2142</v>
      </c>
      <c r="H14917" t="s">
        <v>14093</v>
      </c>
      <c r="I14917" t="s">
        <v>14092</v>
      </c>
      <c r="J14917" s="40">
        <v>3598.41</v>
      </c>
      <c r="K14917" s="40">
        <v>0</v>
      </c>
    </row>
    <row r="14918" spans="1:11" x14ac:dyDescent="0.35">
      <c r="A14918">
        <v>35002</v>
      </c>
      <c r="B14918" t="s">
        <v>53</v>
      </c>
      <c r="C14918" s="70">
        <v>522578.39</v>
      </c>
      <c r="D14918" s="70">
        <v>167030.85999999999</v>
      </c>
      <c r="E14918" s="71">
        <v>44745</v>
      </c>
      <c r="F14918" t="s">
        <v>16114</v>
      </c>
      <c r="G14918" t="s">
        <v>2142</v>
      </c>
      <c r="H14918" t="s">
        <v>14093</v>
      </c>
      <c r="I14918" t="s">
        <v>14092</v>
      </c>
      <c r="J14918" s="40">
        <v>3598.41</v>
      </c>
      <c r="K14918" s="40">
        <v>0</v>
      </c>
    </row>
    <row r="14919" spans="1:11" x14ac:dyDescent="0.35">
      <c r="A14919">
        <v>35002</v>
      </c>
      <c r="B14919" t="s">
        <v>53</v>
      </c>
      <c r="C14919" s="70">
        <v>522578.39</v>
      </c>
      <c r="D14919" s="70">
        <v>167030.85999999999</v>
      </c>
      <c r="E14919" s="71">
        <v>44745</v>
      </c>
      <c r="F14919" t="s">
        <v>16114</v>
      </c>
      <c r="G14919" t="s">
        <v>2142</v>
      </c>
      <c r="H14919" t="s">
        <v>14093</v>
      </c>
      <c r="I14919" t="s">
        <v>14092</v>
      </c>
      <c r="J14919" s="40">
        <v>3598.42</v>
      </c>
      <c r="K14919" s="40">
        <v>0</v>
      </c>
    </row>
    <row r="14920" spans="1:11" x14ac:dyDescent="0.35">
      <c r="A14920">
        <v>35002</v>
      </c>
      <c r="B14920" t="s">
        <v>53</v>
      </c>
      <c r="C14920" s="70">
        <v>522578.39</v>
      </c>
      <c r="D14920" s="70">
        <v>167030.85999999999</v>
      </c>
      <c r="E14920" s="71">
        <v>44756</v>
      </c>
      <c r="F14920" t="s">
        <v>16113</v>
      </c>
      <c r="G14920" t="s">
        <v>2142</v>
      </c>
      <c r="H14920" t="s">
        <v>13931</v>
      </c>
      <c r="I14920" t="s">
        <v>13930</v>
      </c>
      <c r="J14920" s="40">
        <v>18362.759999999998</v>
      </c>
      <c r="K14920" s="40">
        <v>0</v>
      </c>
    </row>
    <row r="14921" spans="1:11" x14ac:dyDescent="0.35">
      <c r="A14921">
        <v>35002</v>
      </c>
      <c r="B14921" t="s">
        <v>53</v>
      </c>
      <c r="C14921" s="70">
        <v>522578.39</v>
      </c>
      <c r="D14921" s="70">
        <v>167030.85999999999</v>
      </c>
      <c r="E14921" s="71">
        <v>44756</v>
      </c>
      <c r="F14921" t="s">
        <v>16113</v>
      </c>
      <c r="G14921" t="s">
        <v>2142</v>
      </c>
      <c r="H14921" t="s">
        <v>13931</v>
      </c>
      <c r="I14921" t="s">
        <v>13930</v>
      </c>
      <c r="J14921" s="40">
        <v>32854.94</v>
      </c>
      <c r="K14921" s="40">
        <v>0</v>
      </c>
    </row>
    <row r="14922" spans="1:11" x14ac:dyDescent="0.35">
      <c r="A14922">
        <v>35002</v>
      </c>
      <c r="B14922" t="s">
        <v>53</v>
      </c>
      <c r="C14922" s="70">
        <v>522578.39</v>
      </c>
      <c r="D14922" s="70">
        <v>167030.85999999999</v>
      </c>
      <c r="E14922" s="71">
        <v>44756</v>
      </c>
      <c r="F14922" t="s">
        <v>16113</v>
      </c>
      <c r="G14922" t="s">
        <v>2142</v>
      </c>
      <c r="H14922" t="s">
        <v>13931</v>
      </c>
      <c r="I14922" t="s">
        <v>13930</v>
      </c>
      <c r="J14922" s="40">
        <v>32854.94</v>
      </c>
      <c r="K14922" s="40">
        <v>0</v>
      </c>
    </row>
    <row r="14923" spans="1:11" x14ac:dyDescent="0.35">
      <c r="A14923">
        <v>35002</v>
      </c>
      <c r="B14923" t="s">
        <v>53</v>
      </c>
      <c r="C14923" s="70">
        <v>522578.39</v>
      </c>
      <c r="D14923" s="70">
        <v>167030.85999999999</v>
      </c>
      <c r="E14923" s="71">
        <v>44756</v>
      </c>
      <c r="F14923" t="s">
        <v>16113</v>
      </c>
      <c r="G14923" t="s">
        <v>2142</v>
      </c>
      <c r="H14923" t="s">
        <v>13931</v>
      </c>
      <c r="I14923" t="s">
        <v>13930</v>
      </c>
      <c r="J14923" s="40">
        <v>14492.19</v>
      </c>
      <c r="K14923" s="40">
        <v>0</v>
      </c>
    </row>
    <row r="14924" spans="1:11" x14ac:dyDescent="0.35">
      <c r="A14924">
        <v>35002</v>
      </c>
      <c r="B14924" t="s">
        <v>53</v>
      </c>
      <c r="C14924" s="70">
        <v>522578.39</v>
      </c>
      <c r="D14924" s="70">
        <v>167030.85999999999</v>
      </c>
      <c r="E14924" s="71">
        <v>44769</v>
      </c>
      <c r="F14924" t="s">
        <v>16112</v>
      </c>
      <c r="G14924" t="s">
        <v>2142</v>
      </c>
      <c r="H14924" t="s">
        <v>11658</v>
      </c>
      <c r="I14924" t="s">
        <v>11657</v>
      </c>
      <c r="J14924" s="40">
        <v>11669.1</v>
      </c>
      <c r="K14924" s="40">
        <v>0</v>
      </c>
    </row>
    <row r="14925" spans="1:11" x14ac:dyDescent="0.35">
      <c r="A14925">
        <v>35002</v>
      </c>
      <c r="B14925" t="s">
        <v>53</v>
      </c>
      <c r="C14925" s="70">
        <v>522578.39</v>
      </c>
      <c r="D14925" s="70">
        <v>167030.85999999999</v>
      </c>
      <c r="E14925" s="71">
        <v>44773</v>
      </c>
      <c r="F14925" t="s">
        <v>14202</v>
      </c>
      <c r="G14925" t="s">
        <v>2169</v>
      </c>
      <c r="H14925" t="s">
        <v>14163</v>
      </c>
      <c r="I14925" t="s">
        <v>14162</v>
      </c>
      <c r="J14925" s="40">
        <v>0</v>
      </c>
      <c r="K14925" s="40">
        <v>1447.89</v>
      </c>
    </row>
    <row r="14926" spans="1:11" x14ac:dyDescent="0.35">
      <c r="A14926">
        <v>35002</v>
      </c>
      <c r="B14926" t="s">
        <v>53</v>
      </c>
      <c r="C14926" s="70">
        <v>522578.39</v>
      </c>
      <c r="D14926" s="70">
        <v>167030.85999999999</v>
      </c>
      <c r="E14926" s="71">
        <v>44773</v>
      </c>
      <c r="F14926" t="s">
        <v>14201</v>
      </c>
      <c r="G14926" t="s">
        <v>2169</v>
      </c>
      <c r="H14926" t="s">
        <v>14160</v>
      </c>
      <c r="I14926" t="s">
        <v>14159</v>
      </c>
      <c r="J14926" s="40">
        <v>0</v>
      </c>
      <c r="K14926" s="40">
        <v>531.98</v>
      </c>
    </row>
    <row r="14927" spans="1:11" x14ac:dyDescent="0.35">
      <c r="A14927">
        <v>35002</v>
      </c>
      <c r="B14927" t="s">
        <v>53</v>
      </c>
      <c r="C14927" s="70">
        <v>522578.39</v>
      </c>
      <c r="D14927" s="70">
        <v>167030.85999999999</v>
      </c>
      <c r="E14927" s="71">
        <v>44773</v>
      </c>
      <c r="F14927" t="s">
        <v>14200</v>
      </c>
      <c r="G14927" t="s">
        <v>2169</v>
      </c>
      <c r="H14927" t="s">
        <v>14157</v>
      </c>
      <c r="I14927" t="s">
        <v>13978</v>
      </c>
      <c r="J14927" s="40">
        <v>0</v>
      </c>
      <c r="K14927" s="40">
        <v>1412.05</v>
      </c>
    </row>
    <row r="14928" spans="1:11" x14ac:dyDescent="0.35">
      <c r="A14928">
        <v>35002</v>
      </c>
      <c r="B14928" t="s">
        <v>53</v>
      </c>
      <c r="C14928" s="70">
        <v>522578.39</v>
      </c>
      <c r="D14928" s="70">
        <v>167030.85999999999</v>
      </c>
      <c r="E14928" s="71">
        <v>44773</v>
      </c>
      <c r="F14928" t="s">
        <v>14199</v>
      </c>
      <c r="G14928" t="s">
        <v>2169</v>
      </c>
      <c r="H14928" t="s">
        <v>14093</v>
      </c>
      <c r="I14928" t="s">
        <v>14092</v>
      </c>
      <c r="J14928" s="40">
        <v>0</v>
      </c>
      <c r="K14928" s="40">
        <v>3598.41</v>
      </c>
    </row>
    <row r="14929" spans="1:11" x14ac:dyDescent="0.35">
      <c r="A14929">
        <v>35002</v>
      </c>
      <c r="B14929" t="s">
        <v>53</v>
      </c>
      <c r="C14929" s="70">
        <v>522578.39</v>
      </c>
      <c r="D14929" s="70">
        <v>167030.85999999999</v>
      </c>
      <c r="E14929" s="71">
        <v>44773</v>
      </c>
      <c r="F14929" t="s">
        <v>13937</v>
      </c>
      <c r="G14929" t="s">
        <v>2169</v>
      </c>
      <c r="H14929" t="s">
        <v>13931</v>
      </c>
      <c r="I14929" t="s">
        <v>13930</v>
      </c>
      <c r="J14929" s="40">
        <v>0</v>
      </c>
      <c r="K14929" s="40">
        <v>18362.759999999998</v>
      </c>
    </row>
    <row r="14930" spans="1:11" x14ac:dyDescent="0.35">
      <c r="A14930">
        <v>35002</v>
      </c>
      <c r="B14930" t="s">
        <v>53</v>
      </c>
      <c r="C14930" s="70">
        <v>522578.39</v>
      </c>
      <c r="D14930" s="70">
        <v>167030.85999999999</v>
      </c>
      <c r="E14930" s="71">
        <v>44773</v>
      </c>
      <c r="F14930" t="s">
        <v>13936</v>
      </c>
      <c r="G14930" t="s">
        <v>2169</v>
      </c>
      <c r="H14930" t="s">
        <v>2100</v>
      </c>
      <c r="I14930" t="s">
        <v>2099</v>
      </c>
      <c r="J14930" s="40">
        <v>0</v>
      </c>
      <c r="K14930" s="40">
        <v>16361.65</v>
      </c>
    </row>
    <row r="14931" spans="1:11" x14ac:dyDescent="0.35">
      <c r="A14931">
        <v>35002</v>
      </c>
      <c r="B14931" t="s">
        <v>53</v>
      </c>
      <c r="C14931" s="70">
        <v>522578.39</v>
      </c>
      <c r="D14931" s="70">
        <v>167030.85999999999</v>
      </c>
      <c r="E14931" s="71">
        <v>44773</v>
      </c>
      <c r="F14931" t="s">
        <v>10330</v>
      </c>
      <c r="G14931" t="s">
        <v>2169</v>
      </c>
      <c r="H14931" t="s">
        <v>10021</v>
      </c>
      <c r="I14931" t="s">
        <v>10020</v>
      </c>
      <c r="J14931" s="40">
        <v>0</v>
      </c>
      <c r="K14931" s="40">
        <v>410.51</v>
      </c>
    </row>
    <row r="14932" spans="1:11" x14ac:dyDescent="0.35">
      <c r="A14932">
        <v>35002</v>
      </c>
      <c r="B14932" t="s">
        <v>53</v>
      </c>
      <c r="C14932" s="70">
        <v>522578.39</v>
      </c>
      <c r="D14932" s="70">
        <v>167030.85999999999</v>
      </c>
      <c r="E14932" s="71">
        <v>44773</v>
      </c>
      <c r="F14932" t="s">
        <v>10329</v>
      </c>
      <c r="G14932" t="s">
        <v>2169</v>
      </c>
      <c r="H14932" t="s">
        <v>10018</v>
      </c>
      <c r="I14932" t="s">
        <v>10017</v>
      </c>
      <c r="J14932" s="40">
        <v>0</v>
      </c>
      <c r="K14932" s="40">
        <v>434.7</v>
      </c>
    </row>
    <row r="14933" spans="1:11" x14ac:dyDescent="0.35">
      <c r="A14933">
        <v>35002</v>
      </c>
      <c r="B14933" t="s">
        <v>53</v>
      </c>
      <c r="C14933" s="70">
        <v>522578.39</v>
      </c>
      <c r="D14933" s="70">
        <v>167030.85999999999</v>
      </c>
      <c r="E14933" s="71">
        <v>44773</v>
      </c>
      <c r="F14933" t="s">
        <v>10328</v>
      </c>
      <c r="G14933" t="s">
        <v>2169</v>
      </c>
      <c r="H14933" t="s">
        <v>10086</v>
      </c>
      <c r="I14933" t="s">
        <v>10085</v>
      </c>
      <c r="J14933" s="40">
        <v>0</v>
      </c>
      <c r="K14933" s="40">
        <v>100</v>
      </c>
    </row>
    <row r="14934" spans="1:11" x14ac:dyDescent="0.35">
      <c r="A14934">
        <v>35002</v>
      </c>
      <c r="B14934" t="s">
        <v>53</v>
      </c>
      <c r="C14934" s="70">
        <v>522578.39</v>
      </c>
      <c r="D14934" s="70">
        <v>167030.85999999999</v>
      </c>
      <c r="E14934" s="71">
        <v>44773</v>
      </c>
      <c r="F14934" t="s">
        <v>10327</v>
      </c>
      <c r="G14934" t="s">
        <v>2169</v>
      </c>
      <c r="H14934" t="s">
        <v>10009</v>
      </c>
      <c r="I14934" t="s">
        <v>10008</v>
      </c>
      <c r="J14934" s="40">
        <v>0</v>
      </c>
      <c r="K14934" s="40">
        <v>258.75</v>
      </c>
    </row>
    <row r="14935" spans="1:11" x14ac:dyDescent="0.35">
      <c r="A14935">
        <v>35002</v>
      </c>
      <c r="B14935" t="s">
        <v>53</v>
      </c>
      <c r="C14935" s="70">
        <v>522578.39</v>
      </c>
      <c r="D14935" s="70">
        <v>167030.85999999999</v>
      </c>
      <c r="E14935" s="71">
        <v>44773</v>
      </c>
      <c r="F14935" t="s">
        <v>10326</v>
      </c>
      <c r="G14935" t="s">
        <v>2169</v>
      </c>
      <c r="H14935" t="s">
        <v>10012</v>
      </c>
      <c r="I14935" t="s">
        <v>10011</v>
      </c>
      <c r="J14935" s="40">
        <v>0</v>
      </c>
      <c r="K14935" s="40">
        <v>494.31</v>
      </c>
    </row>
    <row r="14936" spans="1:11" x14ac:dyDescent="0.35">
      <c r="A14936">
        <v>35002</v>
      </c>
      <c r="B14936" t="s">
        <v>53</v>
      </c>
      <c r="C14936" s="70">
        <v>522578.39</v>
      </c>
      <c r="D14936" s="70">
        <v>167030.85999999999</v>
      </c>
      <c r="E14936" s="71">
        <v>44773</v>
      </c>
      <c r="F14936" t="s">
        <v>10325</v>
      </c>
      <c r="G14936" t="s">
        <v>2169</v>
      </c>
      <c r="H14936" t="s">
        <v>10024</v>
      </c>
      <c r="I14936" t="s">
        <v>10023</v>
      </c>
      <c r="J14936" s="40">
        <v>0</v>
      </c>
      <c r="K14936" s="40">
        <v>495.4</v>
      </c>
    </row>
    <row r="14937" spans="1:11" x14ac:dyDescent="0.35">
      <c r="A14937">
        <v>35002</v>
      </c>
      <c r="B14937" t="s">
        <v>53</v>
      </c>
      <c r="C14937" s="70">
        <v>522578.39</v>
      </c>
      <c r="D14937" s="70">
        <v>167030.85999999999</v>
      </c>
      <c r="E14937" s="71">
        <v>44773</v>
      </c>
      <c r="F14937" t="s">
        <v>10324</v>
      </c>
      <c r="G14937" t="s">
        <v>2169</v>
      </c>
      <c r="H14937" t="s">
        <v>10015</v>
      </c>
      <c r="I14937" t="s">
        <v>10014</v>
      </c>
      <c r="J14937" s="40">
        <v>0</v>
      </c>
      <c r="K14937" s="40">
        <v>2998.69</v>
      </c>
    </row>
    <row r="14938" spans="1:11" x14ac:dyDescent="0.35">
      <c r="A14938">
        <v>35002</v>
      </c>
      <c r="B14938" t="s">
        <v>53</v>
      </c>
      <c r="C14938" s="70">
        <v>522578.39</v>
      </c>
      <c r="D14938" s="70">
        <v>167030.85999999999</v>
      </c>
      <c r="E14938" s="71">
        <v>44773</v>
      </c>
      <c r="F14938" t="s">
        <v>10323</v>
      </c>
      <c r="G14938" t="s">
        <v>2169</v>
      </c>
      <c r="H14938" t="s">
        <v>6700</v>
      </c>
      <c r="I14938" t="s">
        <v>6699</v>
      </c>
      <c r="J14938" s="40">
        <v>0</v>
      </c>
      <c r="K14938" s="40">
        <v>500</v>
      </c>
    </row>
    <row r="14939" spans="1:11" x14ac:dyDescent="0.35">
      <c r="A14939">
        <v>35002</v>
      </c>
      <c r="B14939" t="s">
        <v>53</v>
      </c>
      <c r="C14939" s="70">
        <v>522578.39</v>
      </c>
      <c r="D14939" s="70">
        <v>167030.85999999999</v>
      </c>
      <c r="E14939" s="71">
        <v>44773</v>
      </c>
      <c r="F14939" t="s">
        <v>10322</v>
      </c>
      <c r="G14939" t="s">
        <v>2169</v>
      </c>
      <c r="H14939" t="s">
        <v>10027</v>
      </c>
      <c r="I14939" t="s">
        <v>10026</v>
      </c>
      <c r="J14939" s="40">
        <v>0</v>
      </c>
      <c r="K14939" s="40">
        <v>630.5</v>
      </c>
    </row>
    <row r="14940" spans="1:11" x14ac:dyDescent="0.35">
      <c r="A14940">
        <v>35002</v>
      </c>
      <c r="B14940" t="s">
        <v>53</v>
      </c>
      <c r="C14940" s="70">
        <v>522578.39</v>
      </c>
      <c r="D14940" s="70">
        <v>167030.85999999999</v>
      </c>
      <c r="E14940" s="71">
        <v>44773</v>
      </c>
      <c r="F14940" t="s">
        <v>10321</v>
      </c>
      <c r="G14940" t="s">
        <v>2169</v>
      </c>
      <c r="H14940" t="s">
        <v>10030</v>
      </c>
      <c r="I14940" t="s">
        <v>10029</v>
      </c>
      <c r="J14940" s="40">
        <v>0</v>
      </c>
      <c r="K14940" s="40">
        <v>1385.46</v>
      </c>
    </row>
    <row r="14941" spans="1:11" x14ac:dyDescent="0.35">
      <c r="A14941">
        <v>35002</v>
      </c>
      <c r="B14941" t="s">
        <v>53</v>
      </c>
      <c r="C14941" s="70">
        <v>522578.39</v>
      </c>
      <c r="D14941" s="70">
        <v>167030.85999999999</v>
      </c>
      <c r="E14941" s="71">
        <v>44773</v>
      </c>
      <c r="F14941" t="s">
        <v>11149</v>
      </c>
      <c r="G14941" t="s">
        <v>2169</v>
      </c>
      <c r="H14941" t="s">
        <v>11114</v>
      </c>
      <c r="I14941" t="s">
        <v>11113</v>
      </c>
      <c r="J14941" s="40">
        <v>0</v>
      </c>
      <c r="K14941" s="40">
        <v>668.75</v>
      </c>
    </row>
    <row r="14942" spans="1:11" x14ac:dyDescent="0.35">
      <c r="A14942">
        <v>35002</v>
      </c>
      <c r="B14942" t="s">
        <v>53</v>
      </c>
      <c r="C14942" s="70">
        <v>522578.39</v>
      </c>
      <c r="D14942" s="70">
        <v>167030.85999999999</v>
      </c>
      <c r="E14942" s="71">
        <v>44773</v>
      </c>
      <c r="F14942" t="s">
        <v>9899</v>
      </c>
      <c r="G14942" t="s">
        <v>2169</v>
      </c>
      <c r="H14942" t="s">
        <v>9837</v>
      </c>
      <c r="I14942" t="s">
        <v>9836</v>
      </c>
      <c r="J14942" s="40">
        <v>0</v>
      </c>
      <c r="K14942" s="40">
        <v>75.680000000000007</v>
      </c>
    </row>
    <row r="14943" spans="1:11" x14ac:dyDescent="0.35">
      <c r="A14943">
        <v>35002</v>
      </c>
      <c r="B14943" t="s">
        <v>53</v>
      </c>
      <c r="C14943" s="70">
        <v>522578.39</v>
      </c>
      <c r="D14943" s="70">
        <v>167030.85999999999</v>
      </c>
      <c r="E14943" s="71">
        <v>44773</v>
      </c>
      <c r="F14943" t="s">
        <v>9898</v>
      </c>
      <c r="G14943" t="s">
        <v>2169</v>
      </c>
      <c r="H14943" t="s">
        <v>9840</v>
      </c>
      <c r="I14943" t="s">
        <v>9839</v>
      </c>
      <c r="J14943" s="40">
        <v>0</v>
      </c>
      <c r="K14943" s="40">
        <v>1749.04</v>
      </c>
    </row>
    <row r="14944" spans="1:11" x14ac:dyDescent="0.35">
      <c r="A14944">
        <v>35002</v>
      </c>
      <c r="B14944" t="s">
        <v>53</v>
      </c>
      <c r="C14944" s="70">
        <v>522578.39</v>
      </c>
      <c r="D14944" s="70">
        <v>167030.85999999999</v>
      </c>
      <c r="E14944" s="71">
        <v>44773</v>
      </c>
      <c r="F14944" t="s">
        <v>9616</v>
      </c>
      <c r="G14944" t="s">
        <v>2169</v>
      </c>
      <c r="H14944" t="s">
        <v>9447</v>
      </c>
      <c r="I14944" t="s">
        <v>9446</v>
      </c>
      <c r="J14944" s="40">
        <v>0</v>
      </c>
      <c r="K14944" s="40">
        <v>638.25</v>
      </c>
    </row>
    <row r="14945" spans="1:11" x14ac:dyDescent="0.35">
      <c r="A14945">
        <v>35002</v>
      </c>
      <c r="B14945" t="s">
        <v>53</v>
      </c>
      <c r="C14945" s="70">
        <v>522578.39</v>
      </c>
      <c r="D14945" s="70">
        <v>167030.85999999999</v>
      </c>
      <c r="E14945" s="71">
        <v>44773</v>
      </c>
      <c r="F14945" t="s">
        <v>9615</v>
      </c>
      <c r="G14945" t="s">
        <v>2169</v>
      </c>
      <c r="H14945" t="s">
        <v>9563</v>
      </c>
      <c r="I14945" t="s">
        <v>9562</v>
      </c>
      <c r="J14945" s="40">
        <v>0</v>
      </c>
      <c r="K14945" s="40">
        <v>729.6</v>
      </c>
    </row>
    <row r="14946" spans="1:11" x14ac:dyDescent="0.35">
      <c r="A14946">
        <v>35002</v>
      </c>
      <c r="B14946" t="s">
        <v>53</v>
      </c>
      <c r="C14946" s="70">
        <v>522578.39</v>
      </c>
      <c r="D14946" s="70">
        <v>167030.85999999999</v>
      </c>
      <c r="E14946" s="71">
        <v>44773</v>
      </c>
      <c r="F14946" t="s">
        <v>9614</v>
      </c>
      <c r="G14946" t="s">
        <v>2169</v>
      </c>
      <c r="H14946" t="s">
        <v>9577</v>
      </c>
      <c r="I14946" t="s">
        <v>9576</v>
      </c>
      <c r="J14946" s="40">
        <v>0</v>
      </c>
      <c r="K14946" s="40">
        <v>1031.07</v>
      </c>
    </row>
    <row r="14947" spans="1:11" x14ac:dyDescent="0.35">
      <c r="A14947">
        <v>35002</v>
      </c>
      <c r="B14947" t="s">
        <v>53</v>
      </c>
      <c r="C14947" s="70">
        <v>522578.39</v>
      </c>
      <c r="D14947" s="70">
        <v>167030.85999999999</v>
      </c>
      <c r="E14947" s="71">
        <v>44773</v>
      </c>
      <c r="F14947" t="s">
        <v>9613</v>
      </c>
      <c r="G14947" t="s">
        <v>2169</v>
      </c>
      <c r="H14947" t="s">
        <v>9441</v>
      </c>
      <c r="I14947" t="s">
        <v>9440</v>
      </c>
      <c r="J14947" s="40">
        <v>0</v>
      </c>
      <c r="K14947" s="40">
        <v>6471.67</v>
      </c>
    </row>
    <row r="14948" spans="1:11" x14ac:dyDescent="0.35">
      <c r="A14948">
        <v>35002</v>
      </c>
      <c r="B14948" t="s">
        <v>53</v>
      </c>
      <c r="C14948" s="70">
        <v>522578.39</v>
      </c>
      <c r="D14948" s="70">
        <v>167030.85999999999</v>
      </c>
      <c r="E14948" s="71">
        <v>44773</v>
      </c>
      <c r="F14948" t="s">
        <v>9612</v>
      </c>
      <c r="G14948" t="s">
        <v>2169</v>
      </c>
      <c r="H14948" t="s">
        <v>9438</v>
      </c>
      <c r="I14948" t="s">
        <v>9437</v>
      </c>
      <c r="J14948" s="40">
        <v>0</v>
      </c>
      <c r="K14948" s="40">
        <v>7107.2</v>
      </c>
    </row>
    <row r="14949" spans="1:11" x14ac:dyDescent="0.35">
      <c r="A14949">
        <v>35002</v>
      </c>
      <c r="B14949" t="s">
        <v>53</v>
      </c>
      <c r="C14949" s="70">
        <v>522578.39</v>
      </c>
      <c r="D14949" s="70">
        <v>167030.85999999999</v>
      </c>
      <c r="E14949" s="71">
        <v>44773</v>
      </c>
      <c r="F14949" t="s">
        <v>9611</v>
      </c>
      <c r="G14949" t="s">
        <v>2169</v>
      </c>
      <c r="H14949" t="s">
        <v>9481</v>
      </c>
      <c r="I14949" t="s">
        <v>9480</v>
      </c>
      <c r="J14949" s="40">
        <v>175.95</v>
      </c>
      <c r="K14949" s="40">
        <v>0</v>
      </c>
    </row>
    <row r="14950" spans="1:11" x14ac:dyDescent="0.35">
      <c r="A14950">
        <v>35002</v>
      </c>
      <c r="B14950" t="s">
        <v>53</v>
      </c>
      <c r="C14950" s="70">
        <v>522578.39</v>
      </c>
      <c r="D14950" s="70">
        <v>167030.85999999999</v>
      </c>
      <c r="E14950" s="71">
        <v>44773</v>
      </c>
      <c r="F14950" t="s">
        <v>9610</v>
      </c>
      <c r="G14950" t="s">
        <v>2169</v>
      </c>
      <c r="H14950" t="s">
        <v>9435</v>
      </c>
      <c r="I14950" t="s">
        <v>9434</v>
      </c>
      <c r="J14950" s="40">
        <v>5579.4</v>
      </c>
      <c r="K14950" s="40">
        <v>0</v>
      </c>
    </row>
    <row r="14951" spans="1:11" x14ac:dyDescent="0.35">
      <c r="A14951">
        <v>35002</v>
      </c>
      <c r="B14951" t="s">
        <v>53</v>
      </c>
      <c r="C14951" s="70">
        <v>522578.39</v>
      </c>
      <c r="D14951" s="70">
        <v>167030.85999999999</v>
      </c>
      <c r="E14951" s="71">
        <v>44773</v>
      </c>
      <c r="F14951" t="s">
        <v>9609</v>
      </c>
      <c r="G14951" t="s">
        <v>2169</v>
      </c>
      <c r="H14951" t="s">
        <v>9604</v>
      </c>
      <c r="I14951" t="s">
        <v>2356</v>
      </c>
      <c r="J14951" s="40">
        <v>0</v>
      </c>
      <c r="K14951" s="40">
        <v>2567.71</v>
      </c>
    </row>
    <row r="14952" spans="1:11" x14ac:dyDescent="0.35">
      <c r="A14952">
        <v>35002</v>
      </c>
      <c r="B14952" t="s">
        <v>53</v>
      </c>
      <c r="C14952" s="70">
        <v>522578.39</v>
      </c>
      <c r="D14952" s="70">
        <v>167030.85999999999</v>
      </c>
      <c r="E14952" s="71">
        <v>44773</v>
      </c>
      <c r="F14952" t="s">
        <v>9608</v>
      </c>
      <c r="G14952" t="s">
        <v>2169</v>
      </c>
      <c r="H14952" t="s">
        <v>9570</v>
      </c>
      <c r="I14952" t="s">
        <v>9569</v>
      </c>
      <c r="J14952" s="40">
        <v>0</v>
      </c>
      <c r="K14952" s="40">
        <v>2054.7800000000002</v>
      </c>
    </row>
    <row r="14953" spans="1:11" x14ac:dyDescent="0.35">
      <c r="A14953">
        <v>35002</v>
      </c>
      <c r="B14953" t="s">
        <v>53</v>
      </c>
      <c r="C14953" s="70">
        <v>522578.39</v>
      </c>
      <c r="D14953" s="70">
        <v>167030.85999999999</v>
      </c>
      <c r="E14953" s="71">
        <v>44773</v>
      </c>
      <c r="F14953" t="s">
        <v>9607</v>
      </c>
      <c r="G14953" t="s">
        <v>2169</v>
      </c>
      <c r="H14953" t="s">
        <v>9476</v>
      </c>
      <c r="I14953" t="s">
        <v>9475</v>
      </c>
      <c r="J14953" s="40">
        <v>0</v>
      </c>
      <c r="K14953" s="40">
        <v>2800</v>
      </c>
    </row>
    <row r="14954" spans="1:11" x14ac:dyDescent="0.35">
      <c r="A14954">
        <v>35002</v>
      </c>
      <c r="B14954" t="s">
        <v>53</v>
      </c>
      <c r="C14954" s="70">
        <v>522578.39</v>
      </c>
      <c r="D14954" s="70">
        <v>167030.85999999999</v>
      </c>
      <c r="E14954" s="71">
        <v>44773</v>
      </c>
      <c r="F14954" t="s">
        <v>9606</v>
      </c>
      <c r="G14954" t="s">
        <v>2169</v>
      </c>
      <c r="H14954" t="s">
        <v>9566</v>
      </c>
      <c r="I14954" t="s">
        <v>9565</v>
      </c>
      <c r="J14954" s="40">
        <v>0</v>
      </c>
      <c r="K14954" s="40">
        <v>822.73</v>
      </c>
    </row>
    <row r="14955" spans="1:11" x14ac:dyDescent="0.35">
      <c r="A14955">
        <v>35002</v>
      </c>
      <c r="B14955" t="s">
        <v>53</v>
      </c>
      <c r="C14955" s="70">
        <v>522578.39</v>
      </c>
      <c r="D14955" s="70">
        <v>167030.85999999999</v>
      </c>
      <c r="E14955" s="71">
        <v>44773</v>
      </c>
      <c r="F14955" t="s">
        <v>14693</v>
      </c>
      <c r="G14955" t="s">
        <v>2169</v>
      </c>
      <c r="H14955" t="s">
        <v>3941</v>
      </c>
      <c r="I14955" t="s">
        <v>3940</v>
      </c>
      <c r="J14955" s="40">
        <v>0</v>
      </c>
      <c r="K14955" s="40">
        <v>36361.449999999997</v>
      </c>
    </row>
    <row r="14956" spans="1:11" x14ac:dyDescent="0.35">
      <c r="A14956">
        <v>35002</v>
      </c>
      <c r="B14956" t="s">
        <v>53</v>
      </c>
      <c r="C14956" s="70">
        <v>522578.39</v>
      </c>
      <c r="D14956" s="70">
        <v>167030.85999999999</v>
      </c>
      <c r="E14956" s="71">
        <v>44773</v>
      </c>
      <c r="F14956" t="s">
        <v>14692</v>
      </c>
      <c r="G14956" t="s">
        <v>2169</v>
      </c>
      <c r="H14956" t="s">
        <v>14565</v>
      </c>
      <c r="I14956" t="s">
        <v>14564</v>
      </c>
      <c r="J14956" s="40">
        <v>0</v>
      </c>
      <c r="K14956" s="40">
        <v>525.22</v>
      </c>
    </row>
    <row r="14957" spans="1:11" x14ac:dyDescent="0.35">
      <c r="A14957">
        <v>35002</v>
      </c>
      <c r="B14957" t="s">
        <v>53</v>
      </c>
      <c r="C14957" s="70">
        <v>522578.39</v>
      </c>
      <c r="D14957" s="70">
        <v>167030.85999999999</v>
      </c>
      <c r="E14957" s="71">
        <v>44773</v>
      </c>
      <c r="F14957" t="s">
        <v>14691</v>
      </c>
      <c r="G14957" t="s">
        <v>2169</v>
      </c>
      <c r="H14957" t="s">
        <v>14574</v>
      </c>
      <c r="I14957" t="s">
        <v>14573</v>
      </c>
      <c r="J14957" s="40">
        <v>0</v>
      </c>
      <c r="K14957" s="40">
        <v>19922.12</v>
      </c>
    </row>
    <row r="14958" spans="1:11" x14ac:dyDescent="0.35">
      <c r="A14958">
        <v>35002</v>
      </c>
      <c r="B14958" t="s">
        <v>53</v>
      </c>
      <c r="C14958" s="70">
        <v>522578.39</v>
      </c>
      <c r="D14958" s="70">
        <v>167030.85999999999</v>
      </c>
      <c r="E14958" s="71">
        <v>44773</v>
      </c>
      <c r="F14958" t="s">
        <v>9066</v>
      </c>
      <c r="G14958" t="s">
        <v>2169</v>
      </c>
      <c r="H14958" t="s">
        <v>8960</v>
      </c>
      <c r="I14958" t="s">
        <v>8959</v>
      </c>
      <c r="J14958" s="40">
        <v>0</v>
      </c>
      <c r="K14958" s="40">
        <v>315.94</v>
      </c>
    </row>
    <row r="14959" spans="1:11" x14ac:dyDescent="0.35">
      <c r="A14959">
        <v>35002</v>
      </c>
      <c r="B14959" t="s">
        <v>53</v>
      </c>
      <c r="C14959" s="70">
        <v>522578.39</v>
      </c>
      <c r="D14959" s="70">
        <v>167030.85999999999</v>
      </c>
      <c r="E14959" s="71">
        <v>44773</v>
      </c>
      <c r="F14959" t="s">
        <v>9065</v>
      </c>
      <c r="G14959" t="s">
        <v>2169</v>
      </c>
      <c r="H14959" t="s">
        <v>8963</v>
      </c>
      <c r="I14959" t="s">
        <v>8962</v>
      </c>
      <c r="J14959" s="40">
        <v>0</v>
      </c>
      <c r="K14959" s="40">
        <v>302.69</v>
      </c>
    </row>
    <row r="14960" spans="1:11" x14ac:dyDescent="0.35">
      <c r="A14960">
        <v>35002</v>
      </c>
      <c r="B14960" t="s">
        <v>53</v>
      </c>
      <c r="C14960" s="70">
        <v>522578.39</v>
      </c>
      <c r="D14960" s="70">
        <v>167030.85999999999</v>
      </c>
      <c r="E14960" s="71">
        <v>44773</v>
      </c>
      <c r="F14960" t="s">
        <v>8741</v>
      </c>
      <c r="G14960" t="s">
        <v>2169</v>
      </c>
      <c r="H14960" t="s">
        <v>8740</v>
      </c>
      <c r="I14960" t="s">
        <v>8739</v>
      </c>
      <c r="J14960" s="40">
        <v>0</v>
      </c>
      <c r="K14960" s="40">
        <v>376.39</v>
      </c>
    </row>
    <row r="14961" spans="1:11" x14ac:dyDescent="0.35">
      <c r="A14961">
        <v>35002</v>
      </c>
      <c r="B14961" t="s">
        <v>53</v>
      </c>
      <c r="C14961" s="70">
        <v>522578.39</v>
      </c>
      <c r="D14961" s="70">
        <v>167030.85999999999</v>
      </c>
      <c r="E14961" s="71">
        <v>44773</v>
      </c>
      <c r="F14961" t="s">
        <v>8789</v>
      </c>
      <c r="G14961" t="s">
        <v>2169</v>
      </c>
      <c r="H14961" t="s">
        <v>8760</v>
      </c>
      <c r="I14961" t="s">
        <v>8759</v>
      </c>
      <c r="J14961" s="40">
        <v>0</v>
      </c>
      <c r="K14961" s="40">
        <v>650</v>
      </c>
    </row>
    <row r="14962" spans="1:11" x14ac:dyDescent="0.35">
      <c r="A14962">
        <v>35002</v>
      </c>
      <c r="B14962" t="s">
        <v>53</v>
      </c>
      <c r="C14962" s="70">
        <v>522578.39</v>
      </c>
      <c r="D14962" s="70">
        <v>167030.85999999999</v>
      </c>
      <c r="E14962" s="71">
        <v>44773</v>
      </c>
      <c r="F14962" t="s">
        <v>8788</v>
      </c>
      <c r="G14962" t="s">
        <v>2169</v>
      </c>
      <c r="H14962" t="s">
        <v>8757</v>
      </c>
      <c r="I14962" t="s">
        <v>8756</v>
      </c>
      <c r="J14962" s="40">
        <v>0</v>
      </c>
      <c r="K14962" s="40">
        <v>222.04</v>
      </c>
    </row>
    <row r="14963" spans="1:11" x14ac:dyDescent="0.35">
      <c r="A14963">
        <v>35002</v>
      </c>
      <c r="B14963" t="s">
        <v>53</v>
      </c>
      <c r="C14963" s="70">
        <v>522578.39</v>
      </c>
      <c r="D14963" s="70">
        <v>167030.85999999999</v>
      </c>
      <c r="E14963" s="71">
        <v>44773</v>
      </c>
      <c r="F14963" t="s">
        <v>8258</v>
      </c>
      <c r="G14963" t="s">
        <v>2169</v>
      </c>
      <c r="H14963" t="s">
        <v>8240</v>
      </c>
      <c r="I14963" t="s">
        <v>8239</v>
      </c>
      <c r="J14963" s="40">
        <v>0</v>
      </c>
      <c r="K14963" s="40">
        <v>299.17</v>
      </c>
    </row>
    <row r="14964" spans="1:11" x14ac:dyDescent="0.35">
      <c r="A14964">
        <v>35002</v>
      </c>
      <c r="B14964" t="s">
        <v>53</v>
      </c>
      <c r="C14964" s="70">
        <v>522578.39</v>
      </c>
      <c r="D14964" s="70">
        <v>167030.85999999999</v>
      </c>
      <c r="E14964" s="71">
        <v>44773</v>
      </c>
      <c r="F14964" t="s">
        <v>3310</v>
      </c>
      <c r="G14964" t="s">
        <v>2169</v>
      </c>
      <c r="H14964" t="s">
        <v>3298</v>
      </c>
      <c r="I14964" t="s">
        <v>3297</v>
      </c>
      <c r="J14964" s="40">
        <v>0</v>
      </c>
      <c r="K14964" s="40">
        <v>416.67</v>
      </c>
    </row>
    <row r="14965" spans="1:11" x14ac:dyDescent="0.35">
      <c r="A14965">
        <v>35002</v>
      </c>
      <c r="B14965" t="s">
        <v>53</v>
      </c>
      <c r="C14965" s="70">
        <v>522578.39</v>
      </c>
      <c r="D14965" s="70">
        <v>167030.85999999999</v>
      </c>
      <c r="E14965" s="71">
        <v>44773</v>
      </c>
      <c r="F14965" t="s">
        <v>15075</v>
      </c>
      <c r="G14965" t="s">
        <v>2169</v>
      </c>
      <c r="H14965" t="s">
        <v>15052</v>
      </c>
      <c r="I14965" t="s">
        <v>15051</v>
      </c>
      <c r="J14965" s="40">
        <v>0</v>
      </c>
      <c r="K14965" s="40">
        <v>415.53</v>
      </c>
    </row>
    <row r="14966" spans="1:11" x14ac:dyDescent="0.35">
      <c r="A14966">
        <v>35002</v>
      </c>
      <c r="B14966" t="s">
        <v>53</v>
      </c>
      <c r="C14966" s="70">
        <v>522578.39</v>
      </c>
      <c r="D14966" s="70">
        <v>167030.85999999999</v>
      </c>
      <c r="E14966" s="71">
        <v>44773</v>
      </c>
      <c r="F14966" t="s">
        <v>15074</v>
      </c>
      <c r="G14966" t="s">
        <v>2169</v>
      </c>
      <c r="H14966" t="s">
        <v>6100</v>
      </c>
      <c r="I14966" t="s">
        <v>6099</v>
      </c>
      <c r="J14966" s="40">
        <v>0</v>
      </c>
      <c r="K14966" s="40">
        <v>2731.08</v>
      </c>
    </row>
    <row r="14967" spans="1:11" x14ac:dyDescent="0.35">
      <c r="A14967">
        <v>35002</v>
      </c>
      <c r="B14967" t="s">
        <v>53</v>
      </c>
      <c r="C14967" s="70">
        <v>522578.39</v>
      </c>
      <c r="D14967" s="70">
        <v>167030.85999999999</v>
      </c>
      <c r="E14967" s="71">
        <v>44773</v>
      </c>
      <c r="F14967" t="s">
        <v>15073</v>
      </c>
      <c r="G14967" t="s">
        <v>2169</v>
      </c>
      <c r="H14967" t="s">
        <v>15058</v>
      </c>
      <c r="I14967" t="s">
        <v>15057</v>
      </c>
      <c r="J14967" s="40">
        <v>0</v>
      </c>
      <c r="K14967" s="40">
        <v>729.41</v>
      </c>
    </row>
    <row r="14968" spans="1:11" x14ac:dyDescent="0.35">
      <c r="A14968">
        <v>35002</v>
      </c>
      <c r="B14968" t="s">
        <v>53</v>
      </c>
      <c r="C14968" s="70">
        <v>522578.39</v>
      </c>
      <c r="D14968" s="70">
        <v>167030.85999999999</v>
      </c>
      <c r="E14968" s="71">
        <v>44773</v>
      </c>
      <c r="F14968" t="s">
        <v>8232</v>
      </c>
      <c r="G14968" t="s">
        <v>2169</v>
      </c>
      <c r="H14968" t="s">
        <v>8226</v>
      </c>
      <c r="I14968" t="s">
        <v>8225</v>
      </c>
      <c r="J14968" s="40">
        <v>0</v>
      </c>
      <c r="K14968" s="40">
        <v>52.15</v>
      </c>
    </row>
    <row r="14969" spans="1:11" x14ac:dyDescent="0.35">
      <c r="A14969">
        <v>35002</v>
      </c>
      <c r="B14969" t="s">
        <v>53</v>
      </c>
      <c r="C14969" s="70">
        <v>522578.39</v>
      </c>
      <c r="D14969" s="70">
        <v>167030.85999999999</v>
      </c>
      <c r="E14969" s="71">
        <v>44773</v>
      </c>
      <c r="F14969" t="s">
        <v>14530</v>
      </c>
      <c r="G14969" t="s">
        <v>2169</v>
      </c>
      <c r="H14969" t="s">
        <v>14522</v>
      </c>
      <c r="I14969" t="s">
        <v>14521</v>
      </c>
      <c r="J14969" s="40">
        <v>0</v>
      </c>
      <c r="K14969" s="40">
        <v>6666.67</v>
      </c>
    </row>
    <row r="14970" spans="1:11" x14ac:dyDescent="0.35">
      <c r="A14970">
        <v>35002</v>
      </c>
      <c r="B14970" t="s">
        <v>53</v>
      </c>
      <c r="C14970" s="70">
        <v>522578.39</v>
      </c>
      <c r="D14970" s="70">
        <v>167030.85999999999</v>
      </c>
      <c r="E14970" s="71">
        <v>44773</v>
      </c>
      <c r="F14970" t="s">
        <v>14529</v>
      </c>
      <c r="G14970" t="s">
        <v>2169</v>
      </c>
      <c r="H14970" t="s">
        <v>14519</v>
      </c>
      <c r="I14970" t="s">
        <v>14518</v>
      </c>
      <c r="J14970" s="40">
        <v>0</v>
      </c>
      <c r="K14970" s="40">
        <v>7833.33</v>
      </c>
    </row>
    <row r="14971" spans="1:11" x14ac:dyDescent="0.35">
      <c r="A14971">
        <v>35002</v>
      </c>
      <c r="B14971" t="s">
        <v>53</v>
      </c>
      <c r="C14971" s="70">
        <v>522578.39</v>
      </c>
      <c r="D14971" s="70">
        <v>167030.85999999999</v>
      </c>
      <c r="E14971" s="71">
        <v>44773</v>
      </c>
      <c r="F14971" t="s">
        <v>3097</v>
      </c>
      <c r="G14971" t="s">
        <v>2169</v>
      </c>
      <c r="H14971" t="s">
        <v>3039</v>
      </c>
      <c r="I14971" t="s">
        <v>3038</v>
      </c>
      <c r="J14971" s="40">
        <v>0</v>
      </c>
      <c r="K14971" s="40">
        <v>249.6</v>
      </c>
    </row>
    <row r="14972" spans="1:11" x14ac:dyDescent="0.35">
      <c r="A14972">
        <v>35002</v>
      </c>
      <c r="B14972" t="s">
        <v>53</v>
      </c>
      <c r="C14972" s="70">
        <v>522578.39</v>
      </c>
      <c r="D14972" s="70">
        <v>167030.85999999999</v>
      </c>
      <c r="E14972" s="71">
        <v>44773</v>
      </c>
      <c r="F14972" t="s">
        <v>2480</v>
      </c>
      <c r="G14972" t="s">
        <v>2169</v>
      </c>
      <c r="H14972" t="s">
        <v>2471</v>
      </c>
      <c r="I14972" t="s">
        <v>2470</v>
      </c>
      <c r="J14972" s="40">
        <v>0</v>
      </c>
      <c r="K14972" s="40">
        <v>833.33</v>
      </c>
    </row>
    <row r="14973" spans="1:11" x14ac:dyDescent="0.35">
      <c r="A14973">
        <v>35002</v>
      </c>
      <c r="B14973" t="s">
        <v>53</v>
      </c>
      <c r="C14973" s="70">
        <v>522578.39</v>
      </c>
      <c r="D14973" s="70">
        <v>167030.85999999999</v>
      </c>
      <c r="E14973" s="71">
        <v>44773</v>
      </c>
      <c r="F14973" t="s">
        <v>7951</v>
      </c>
      <c r="G14973" t="s">
        <v>2169</v>
      </c>
      <c r="H14973" t="s">
        <v>7945</v>
      </c>
      <c r="I14973" t="s">
        <v>7944</v>
      </c>
      <c r="J14973" s="40">
        <v>0</v>
      </c>
      <c r="K14973" s="40">
        <v>107.37</v>
      </c>
    </row>
    <row r="14974" spans="1:11" x14ac:dyDescent="0.35">
      <c r="A14974">
        <v>35002</v>
      </c>
      <c r="B14974" t="s">
        <v>53</v>
      </c>
      <c r="C14974" s="70">
        <v>522578.39</v>
      </c>
      <c r="D14974" s="70">
        <v>167030.85999999999</v>
      </c>
      <c r="E14974" s="71">
        <v>44773</v>
      </c>
      <c r="F14974" t="s">
        <v>9605</v>
      </c>
      <c r="G14974" t="s">
        <v>2169</v>
      </c>
      <c r="H14974" t="s">
        <v>9604</v>
      </c>
      <c r="I14974" t="s">
        <v>2356</v>
      </c>
      <c r="J14974" s="40">
        <v>2567.71</v>
      </c>
      <c r="K14974" s="40">
        <v>0</v>
      </c>
    </row>
    <row r="14975" spans="1:11" x14ac:dyDescent="0.35">
      <c r="A14975">
        <v>35002</v>
      </c>
      <c r="B14975" t="s">
        <v>53</v>
      </c>
      <c r="C14975" s="70">
        <v>522578.39</v>
      </c>
      <c r="D14975" s="70">
        <v>167030.85999999999</v>
      </c>
      <c r="E14975" s="71">
        <v>44773</v>
      </c>
      <c r="F14975" t="s">
        <v>2306</v>
      </c>
      <c r="G14975" t="s">
        <v>2169</v>
      </c>
      <c r="H14975" t="s">
        <v>2304</v>
      </c>
      <c r="I14975" t="s">
        <v>2303</v>
      </c>
      <c r="J14975" s="40">
        <v>0</v>
      </c>
      <c r="K14975" s="40">
        <v>1721.41</v>
      </c>
    </row>
    <row r="14976" spans="1:11" x14ac:dyDescent="0.35">
      <c r="A14976">
        <v>35002</v>
      </c>
      <c r="B14976" t="s">
        <v>53</v>
      </c>
      <c r="C14976" s="70">
        <v>522578.39</v>
      </c>
      <c r="D14976" s="70">
        <v>167030.85999999999</v>
      </c>
      <c r="E14976" s="71">
        <v>44774</v>
      </c>
      <c r="F14976" t="s">
        <v>16111</v>
      </c>
      <c r="G14976" t="s">
        <v>2142</v>
      </c>
      <c r="H14976" t="s">
        <v>9444</v>
      </c>
      <c r="I14976" t="s">
        <v>9443</v>
      </c>
      <c r="J14976" s="40">
        <v>3146.38</v>
      </c>
      <c r="K14976" s="40">
        <v>0</v>
      </c>
    </row>
    <row r="14977" spans="1:11" x14ac:dyDescent="0.35">
      <c r="A14977">
        <v>35002</v>
      </c>
      <c r="B14977" t="s">
        <v>53</v>
      </c>
      <c r="C14977" s="70">
        <v>522578.39</v>
      </c>
      <c r="D14977" s="70">
        <v>167030.85999999999</v>
      </c>
      <c r="E14977" s="71">
        <v>44774</v>
      </c>
      <c r="F14977" t="s">
        <v>16111</v>
      </c>
      <c r="G14977" t="s">
        <v>2142</v>
      </c>
      <c r="H14977" t="s">
        <v>9444</v>
      </c>
      <c r="I14977" t="s">
        <v>9443</v>
      </c>
      <c r="J14977" s="40">
        <v>3146.38</v>
      </c>
      <c r="K14977" s="40">
        <v>0</v>
      </c>
    </row>
    <row r="14978" spans="1:11" x14ac:dyDescent="0.35">
      <c r="A14978">
        <v>35002</v>
      </c>
      <c r="B14978" t="s">
        <v>53</v>
      </c>
      <c r="C14978" s="70">
        <v>522578.39</v>
      </c>
      <c r="D14978" s="70">
        <v>167030.85999999999</v>
      </c>
      <c r="E14978" s="71">
        <v>44774</v>
      </c>
      <c r="F14978" t="s">
        <v>16111</v>
      </c>
      <c r="G14978" t="s">
        <v>2142</v>
      </c>
      <c r="H14978" t="s">
        <v>9444</v>
      </c>
      <c r="I14978" t="s">
        <v>9443</v>
      </c>
      <c r="J14978" s="40">
        <v>3146.38</v>
      </c>
      <c r="K14978" s="40">
        <v>0</v>
      </c>
    </row>
    <row r="14979" spans="1:11" x14ac:dyDescent="0.35">
      <c r="A14979">
        <v>35002</v>
      </c>
      <c r="B14979" t="s">
        <v>53</v>
      </c>
      <c r="C14979" s="70">
        <v>522578.39</v>
      </c>
      <c r="D14979" s="70">
        <v>167030.85999999999</v>
      </c>
      <c r="E14979" s="71">
        <v>44774</v>
      </c>
      <c r="F14979" t="s">
        <v>16111</v>
      </c>
      <c r="G14979" t="s">
        <v>2142</v>
      </c>
      <c r="H14979" t="s">
        <v>9444</v>
      </c>
      <c r="I14979" t="s">
        <v>9443</v>
      </c>
      <c r="J14979" s="40">
        <v>3146.38</v>
      </c>
      <c r="K14979" s="40">
        <v>0</v>
      </c>
    </row>
    <row r="14980" spans="1:11" x14ac:dyDescent="0.35">
      <c r="A14980">
        <v>35002</v>
      </c>
      <c r="B14980" t="s">
        <v>53</v>
      </c>
      <c r="C14980" s="70">
        <v>522578.39</v>
      </c>
      <c r="D14980" s="70">
        <v>167030.85999999999</v>
      </c>
      <c r="E14980" s="71">
        <v>44774</v>
      </c>
      <c r="F14980" t="s">
        <v>16111</v>
      </c>
      <c r="G14980" t="s">
        <v>2142</v>
      </c>
      <c r="H14980" t="s">
        <v>9444</v>
      </c>
      <c r="I14980" t="s">
        <v>9443</v>
      </c>
      <c r="J14980" s="40">
        <v>3146.38</v>
      </c>
      <c r="K14980" s="40">
        <v>0</v>
      </c>
    </row>
    <row r="14981" spans="1:11" x14ac:dyDescent="0.35">
      <c r="A14981">
        <v>35002</v>
      </c>
      <c r="B14981" t="s">
        <v>53</v>
      </c>
      <c r="C14981" s="70">
        <v>522578.39</v>
      </c>
      <c r="D14981" s="70">
        <v>167030.85999999999</v>
      </c>
      <c r="E14981" s="71">
        <v>44774</v>
      </c>
      <c r="F14981" t="s">
        <v>16111</v>
      </c>
      <c r="G14981" t="s">
        <v>2142</v>
      </c>
      <c r="H14981" t="s">
        <v>9444</v>
      </c>
      <c r="I14981" t="s">
        <v>9443</v>
      </c>
      <c r="J14981" s="40">
        <v>3146.38</v>
      </c>
      <c r="K14981" s="40">
        <v>0</v>
      </c>
    </row>
    <row r="14982" spans="1:11" x14ac:dyDescent="0.35">
      <c r="A14982">
        <v>35002</v>
      </c>
      <c r="B14982" t="s">
        <v>53</v>
      </c>
      <c r="C14982" s="70">
        <v>522578.39</v>
      </c>
      <c r="D14982" s="70">
        <v>167030.85999999999</v>
      </c>
      <c r="E14982" s="71">
        <v>44774</v>
      </c>
      <c r="F14982" t="s">
        <v>16111</v>
      </c>
      <c r="G14982" t="s">
        <v>2142</v>
      </c>
      <c r="H14982" t="s">
        <v>9444</v>
      </c>
      <c r="I14982" t="s">
        <v>9443</v>
      </c>
      <c r="J14982" s="40">
        <v>3146.38</v>
      </c>
      <c r="K14982" s="40">
        <v>0</v>
      </c>
    </row>
    <row r="14983" spans="1:11" x14ac:dyDescent="0.35">
      <c r="A14983">
        <v>35002</v>
      </c>
      <c r="B14983" t="s">
        <v>53</v>
      </c>
      <c r="C14983" s="70">
        <v>522578.39</v>
      </c>
      <c r="D14983" s="70">
        <v>167030.85999999999</v>
      </c>
      <c r="E14983" s="71">
        <v>44774</v>
      </c>
      <c r="F14983" t="s">
        <v>16111</v>
      </c>
      <c r="G14983" t="s">
        <v>2142</v>
      </c>
      <c r="H14983" t="s">
        <v>9444</v>
      </c>
      <c r="I14983" t="s">
        <v>9443</v>
      </c>
      <c r="J14983" s="40">
        <v>3146.38</v>
      </c>
      <c r="K14983" s="40">
        <v>0</v>
      </c>
    </row>
    <row r="14984" spans="1:11" x14ac:dyDescent="0.35">
      <c r="A14984">
        <v>35002</v>
      </c>
      <c r="B14984" t="s">
        <v>53</v>
      </c>
      <c r="C14984" s="70">
        <v>522578.39</v>
      </c>
      <c r="D14984" s="70">
        <v>167030.85999999999</v>
      </c>
      <c r="E14984" s="71">
        <v>44774</v>
      </c>
      <c r="F14984" t="s">
        <v>16111</v>
      </c>
      <c r="G14984" t="s">
        <v>2142</v>
      </c>
      <c r="H14984" t="s">
        <v>9444</v>
      </c>
      <c r="I14984" t="s">
        <v>9443</v>
      </c>
      <c r="J14984" s="40">
        <v>3146.38</v>
      </c>
      <c r="K14984" s="40">
        <v>0</v>
      </c>
    </row>
    <row r="14985" spans="1:11" x14ac:dyDescent="0.35">
      <c r="A14985">
        <v>35002</v>
      </c>
      <c r="B14985" t="s">
        <v>53</v>
      </c>
      <c r="C14985" s="70">
        <v>522578.39</v>
      </c>
      <c r="D14985" s="70">
        <v>167030.85999999999</v>
      </c>
      <c r="E14985" s="71">
        <v>44774</v>
      </c>
      <c r="F14985" t="s">
        <v>16111</v>
      </c>
      <c r="G14985" t="s">
        <v>2142</v>
      </c>
      <c r="H14985" t="s">
        <v>9444</v>
      </c>
      <c r="I14985" t="s">
        <v>9443</v>
      </c>
      <c r="J14985" s="40">
        <v>3146.38</v>
      </c>
      <c r="K14985" s="40">
        <v>0</v>
      </c>
    </row>
    <row r="14986" spans="1:11" x14ac:dyDescent="0.35">
      <c r="A14986">
        <v>35002</v>
      </c>
      <c r="B14986" t="s">
        <v>53</v>
      </c>
      <c r="C14986" s="70">
        <v>522578.39</v>
      </c>
      <c r="D14986" s="70">
        <v>167030.85999999999</v>
      </c>
      <c r="E14986" s="71">
        <v>44774</v>
      </c>
      <c r="F14986" t="s">
        <v>16111</v>
      </c>
      <c r="G14986" t="s">
        <v>2142</v>
      </c>
      <c r="H14986" t="s">
        <v>9444</v>
      </c>
      <c r="I14986" t="s">
        <v>9443</v>
      </c>
      <c r="J14986" s="40">
        <v>3146.38</v>
      </c>
      <c r="K14986" s="40">
        <v>0</v>
      </c>
    </row>
    <row r="14987" spans="1:11" x14ac:dyDescent="0.35">
      <c r="A14987">
        <v>35002</v>
      </c>
      <c r="B14987" t="s">
        <v>53</v>
      </c>
      <c r="C14987" s="70">
        <v>522578.39</v>
      </c>
      <c r="D14987" s="70">
        <v>167030.85999999999</v>
      </c>
      <c r="E14987" s="71">
        <v>44774</v>
      </c>
      <c r="F14987" t="s">
        <v>16111</v>
      </c>
      <c r="G14987" t="s">
        <v>2142</v>
      </c>
      <c r="H14987" t="s">
        <v>9444</v>
      </c>
      <c r="I14987" t="s">
        <v>9443</v>
      </c>
      <c r="J14987" s="40">
        <v>3146.38</v>
      </c>
      <c r="K14987" s="40">
        <v>0</v>
      </c>
    </row>
    <row r="14988" spans="1:11" x14ac:dyDescent="0.35">
      <c r="A14988">
        <v>35002</v>
      </c>
      <c r="B14988" t="s">
        <v>53</v>
      </c>
      <c r="C14988" s="70">
        <v>522578.39</v>
      </c>
      <c r="D14988" s="70">
        <v>167030.85999999999</v>
      </c>
      <c r="E14988" s="71">
        <v>44774</v>
      </c>
      <c r="F14988" t="s">
        <v>16111</v>
      </c>
      <c r="G14988" t="s">
        <v>2142</v>
      </c>
      <c r="H14988" t="s">
        <v>9444</v>
      </c>
      <c r="I14988" t="s">
        <v>9443</v>
      </c>
      <c r="J14988" s="40">
        <v>103.44</v>
      </c>
      <c r="K14988" s="40">
        <v>0</v>
      </c>
    </row>
    <row r="14989" spans="1:11" x14ac:dyDescent="0.35">
      <c r="A14989">
        <v>35002</v>
      </c>
      <c r="B14989" t="s">
        <v>53</v>
      </c>
      <c r="C14989" s="70">
        <v>522578.39</v>
      </c>
      <c r="D14989" s="70">
        <v>167030.85999999999</v>
      </c>
      <c r="E14989" s="71">
        <v>44775</v>
      </c>
      <c r="F14989" t="s">
        <v>16110</v>
      </c>
      <c r="G14989" t="s">
        <v>2142</v>
      </c>
      <c r="H14989" t="s">
        <v>16109</v>
      </c>
      <c r="I14989" t="s">
        <v>16104</v>
      </c>
      <c r="J14989" s="40">
        <v>3557.97</v>
      </c>
      <c r="K14989" s="40">
        <v>0</v>
      </c>
    </row>
    <row r="14990" spans="1:11" x14ac:dyDescent="0.35">
      <c r="A14990">
        <v>35002</v>
      </c>
      <c r="B14990" t="s">
        <v>53</v>
      </c>
      <c r="C14990" s="70">
        <v>522578.39</v>
      </c>
      <c r="D14990" s="70">
        <v>167030.85999999999</v>
      </c>
      <c r="E14990" s="71">
        <v>44775</v>
      </c>
      <c r="F14990" t="s">
        <v>16110</v>
      </c>
      <c r="G14990" t="s">
        <v>2142</v>
      </c>
      <c r="H14990" t="s">
        <v>16109</v>
      </c>
      <c r="I14990" t="s">
        <v>16104</v>
      </c>
      <c r="J14990" s="40">
        <v>3607.39</v>
      </c>
      <c r="K14990" s="40">
        <v>0</v>
      </c>
    </row>
    <row r="14991" spans="1:11" x14ac:dyDescent="0.35">
      <c r="A14991">
        <v>35002</v>
      </c>
      <c r="B14991" t="s">
        <v>53</v>
      </c>
      <c r="C14991" s="70">
        <v>522578.39</v>
      </c>
      <c r="D14991" s="70">
        <v>167030.85999999999</v>
      </c>
      <c r="E14991" s="71">
        <v>44775</v>
      </c>
      <c r="F14991" t="s">
        <v>16110</v>
      </c>
      <c r="G14991" t="s">
        <v>2142</v>
      </c>
      <c r="H14991" t="s">
        <v>16109</v>
      </c>
      <c r="I14991" t="s">
        <v>16104</v>
      </c>
      <c r="J14991" s="40">
        <v>3607.39</v>
      </c>
      <c r="K14991" s="40">
        <v>0</v>
      </c>
    </row>
    <row r="14992" spans="1:11" x14ac:dyDescent="0.35">
      <c r="A14992">
        <v>35002</v>
      </c>
      <c r="B14992" t="s">
        <v>53</v>
      </c>
      <c r="C14992" s="70">
        <v>522578.39</v>
      </c>
      <c r="D14992" s="70">
        <v>167030.85999999999</v>
      </c>
      <c r="E14992" s="71">
        <v>44775</v>
      </c>
      <c r="F14992" t="s">
        <v>16110</v>
      </c>
      <c r="G14992" t="s">
        <v>2142</v>
      </c>
      <c r="H14992" t="s">
        <v>16109</v>
      </c>
      <c r="I14992" t="s">
        <v>16104</v>
      </c>
      <c r="J14992" s="40">
        <v>3607.39</v>
      </c>
      <c r="K14992" s="40">
        <v>0</v>
      </c>
    </row>
    <row r="14993" spans="1:11" x14ac:dyDescent="0.35">
      <c r="A14993">
        <v>35002</v>
      </c>
      <c r="B14993" t="s">
        <v>53</v>
      </c>
      <c r="C14993" s="70">
        <v>522578.39</v>
      </c>
      <c r="D14993" s="70">
        <v>167030.85999999999</v>
      </c>
      <c r="E14993" s="71">
        <v>44775</v>
      </c>
      <c r="F14993" t="s">
        <v>16110</v>
      </c>
      <c r="G14993" t="s">
        <v>2142</v>
      </c>
      <c r="H14993" t="s">
        <v>16109</v>
      </c>
      <c r="I14993" t="s">
        <v>16104</v>
      </c>
      <c r="J14993" s="40">
        <v>3607.39</v>
      </c>
      <c r="K14993" s="40">
        <v>0</v>
      </c>
    </row>
    <row r="14994" spans="1:11" x14ac:dyDescent="0.35">
      <c r="A14994">
        <v>35002</v>
      </c>
      <c r="B14994" t="s">
        <v>53</v>
      </c>
      <c r="C14994" s="70">
        <v>522578.39</v>
      </c>
      <c r="D14994" s="70">
        <v>167030.85999999999</v>
      </c>
      <c r="E14994" s="71">
        <v>44775</v>
      </c>
      <c r="F14994" t="s">
        <v>16110</v>
      </c>
      <c r="G14994" t="s">
        <v>2142</v>
      </c>
      <c r="H14994" t="s">
        <v>16109</v>
      </c>
      <c r="I14994" t="s">
        <v>16104</v>
      </c>
      <c r="J14994" s="40">
        <v>3607.39</v>
      </c>
      <c r="K14994" s="40">
        <v>0</v>
      </c>
    </row>
    <row r="14995" spans="1:11" x14ac:dyDescent="0.35">
      <c r="A14995">
        <v>35002</v>
      </c>
      <c r="B14995" t="s">
        <v>53</v>
      </c>
      <c r="C14995" s="70">
        <v>522578.39</v>
      </c>
      <c r="D14995" s="70">
        <v>167030.85999999999</v>
      </c>
      <c r="E14995" s="71">
        <v>44775</v>
      </c>
      <c r="F14995" t="s">
        <v>16110</v>
      </c>
      <c r="G14995" t="s">
        <v>2142</v>
      </c>
      <c r="H14995" t="s">
        <v>16109</v>
      </c>
      <c r="I14995" t="s">
        <v>16104</v>
      </c>
      <c r="J14995" s="40">
        <v>3607.39</v>
      </c>
      <c r="K14995" s="40">
        <v>0</v>
      </c>
    </row>
    <row r="14996" spans="1:11" x14ac:dyDescent="0.35">
      <c r="A14996">
        <v>35002</v>
      </c>
      <c r="B14996" t="s">
        <v>53</v>
      </c>
      <c r="C14996" s="70">
        <v>522578.39</v>
      </c>
      <c r="D14996" s="70">
        <v>167030.85999999999</v>
      </c>
      <c r="E14996" s="71">
        <v>44775</v>
      </c>
      <c r="F14996" t="s">
        <v>16110</v>
      </c>
      <c r="G14996" t="s">
        <v>2142</v>
      </c>
      <c r="H14996" t="s">
        <v>16109</v>
      </c>
      <c r="I14996" t="s">
        <v>16104</v>
      </c>
      <c r="J14996" s="40">
        <v>711.58</v>
      </c>
      <c r="K14996" s="40">
        <v>0</v>
      </c>
    </row>
    <row r="14997" spans="1:11" x14ac:dyDescent="0.35">
      <c r="A14997">
        <v>35002</v>
      </c>
      <c r="B14997" t="s">
        <v>53</v>
      </c>
      <c r="C14997" s="70">
        <v>522578.39</v>
      </c>
      <c r="D14997" s="70">
        <v>167030.85999999999</v>
      </c>
      <c r="E14997" s="71">
        <v>44775</v>
      </c>
      <c r="F14997" t="s">
        <v>16108</v>
      </c>
      <c r="G14997" t="s">
        <v>2142</v>
      </c>
      <c r="H14997" t="s">
        <v>16107</v>
      </c>
      <c r="I14997" t="s">
        <v>16104</v>
      </c>
      <c r="J14997" s="40">
        <v>-3557.97</v>
      </c>
      <c r="K14997" s="40">
        <v>0</v>
      </c>
    </row>
    <row r="14998" spans="1:11" x14ac:dyDescent="0.35">
      <c r="A14998">
        <v>35002</v>
      </c>
      <c r="B14998" t="s">
        <v>53</v>
      </c>
      <c r="C14998" s="70">
        <v>522578.39</v>
      </c>
      <c r="D14998" s="70">
        <v>167030.85999999999</v>
      </c>
      <c r="E14998" s="71">
        <v>44775</v>
      </c>
      <c r="F14998" t="s">
        <v>16108</v>
      </c>
      <c r="G14998" t="s">
        <v>2142</v>
      </c>
      <c r="H14998" t="s">
        <v>16107</v>
      </c>
      <c r="I14998" t="s">
        <v>16104</v>
      </c>
      <c r="J14998" s="40">
        <v>-3607.39</v>
      </c>
      <c r="K14998" s="40">
        <v>0</v>
      </c>
    </row>
    <row r="14999" spans="1:11" x14ac:dyDescent="0.35">
      <c r="A14999">
        <v>35002</v>
      </c>
      <c r="B14999" t="s">
        <v>53</v>
      </c>
      <c r="C14999" s="70">
        <v>522578.39</v>
      </c>
      <c r="D14999" s="70">
        <v>167030.85999999999</v>
      </c>
      <c r="E14999" s="71">
        <v>44775</v>
      </c>
      <c r="F14999" t="s">
        <v>16108</v>
      </c>
      <c r="G14999" t="s">
        <v>2142</v>
      </c>
      <c r="H14999" t="s">
        <v>16107</v>
      </c>
      <c r="I14999" t="s">
        <v>16104</v>
      </c>
      <c r="J14999" s="40">
        <v>-3607.39</v>
      </c>
      <c r="K14999" s="40">
        <v>0</v>
      </c>
    </row>
    <row r="15000" spans="1:11" x14ac:dyDescent="0.35">
      <c r="A15000">
        <v>35002</v>
      </c>
      <c r="B15000" t="s">
        <v>53</v>
      </c>
      <c r="C15000" s="70">
        <v>522578.39</v>
      </c>
      <c r="D15000" s="70">
        <v>167030.85999999999</v>
      </c>
      <c r="E15000" s="71">
        <v>44775</v>
      </c>
      <c r="F15000" t="s">
        <v>16108</v>
      </c>
      <c r="G15000" t="s">
        <v>2142</v>
      </c>
      <c r="H15000" t="s">
        <v>16107</v>
      </c>
      <c r="I15000" t="s">
        <v>16104</v>
      </c>
      <c r="J15000" s="40">
        <v>-3607.39</v>
      </c>
      <c r="K15000" s="40">
        <v>0</v>
      </c>
    </row>
    <row r="15001" spans="1:11" x14ac:dyDescent="0.35">
      <c r="A15001">
        <v>35002</v>
      </c>
      <c r="B15001" t="s">
        <v>53</v>
      </c>
      <c r="C15001" s="70">
        <v>522578.39</v>
      </c>
      <c r="D15001" s="70">
        <v>167030.85999999999</v>
      </c>
      <c r="E15001" s="71">
        <v>44775</v>
      </c>
      <c r="F15001" t="s">
        <v>16108</v>
      </c>
      <c r="G15001" t="s">
        <v>2142</v>
      </c>
      <c r="H15001" t="s">
        <v>16107</v>
      </c>
      <c r="I15001" t="s">
        <v>16104</v>
      </c>
      <c r="J15001" s="40">
        <v>-3607.39</v>
      </c>
      <c r="K15001" s="40">
        <v>0</v>
      </c>
    </row>
    <row r="15002" spans="1:11" x14ac:dyDescent="0.35">
      <c r="A15002">
        <v>35002</v>
      </c>
      <c r="B15002" t="s">
        <v>53</v>
      </c>
      <c r="C15002" s="70">
        <v>522578.39</v>
      </c>
      <c r="D15002" s="70">
        <v>167030.85999999999</v>
      </c>
      <c r="E15002" s="71">
        <v>44775</v>
      </c>
      <c r="F15002" t="s">
        <v>16108</v>
      </c>
      <c r="G15002" t="s">
        <v>2142</v>
      </c>
      <c r="H15002" t="s">
        <v>16107</v>
      </c>
      <c r="I15002" t="s">
        <v>16104</v>
      </c>
      <c r="J15002" s="40">
        <v>-3607.39</v>
      </c>
      <c r="K15002" s="40">
        <v>0</v>
      </c>
    </row>
    <row r="15003" spans="1:11" x14ac:dyDescent="0.35">
      <c r="A15003">
        <v>35002</v>
      </c>
      <c r="B15003" t="s">
        <v>53</v>
      </c>
      <c r="C15003" s="70">
        <v>522578.39</v>
      </c>
      <c r="D15003" s="70">
        <v>167030.85999999999</v>
      </c>
      <c r="E15003" s="71">
        <v>44775</v>
      </c>
      <c r="F15003" t="s">
        <v>16108</v>
      </c>
      <c r="G15003" t="s">
        <v>2142</v>
      </c>
      <c r="H15003" t="s">
        <v>16107</v>
      </c>
      <c r="I15003" t="s">
        <v>16104</v>
      </c>
      <c r="J15003" s="40">
        <v>-3607.39</v>
      </c>
      <c r="K15003" s="40">
        <v>0</v>
      </c>
    </row>
    <row r="15004" spans="1:11" x14ac:dyDescent="0.35">
      <c r="A15004">
        <v>35002</v>
      </c>
      <c r="B15004" t="s">
        <v>53</v>
      </c>
      <c r="C15004" s="70">
        <v>522578.39</v>
      </c>
      <c r="D15004" s="70">
        <v>167030.85999999999</v>
      </c>
      <c r="E15004" s="71">
        <v>44775</v>
      </c>
      <c r="F15004" t="s">
        <v>16108</v>
      </c>
      <c r="G15004" t="s">
        <v>2142</v>
      </c>
      <c r="H15004" t="s">
        <v>16107</v>
      </c>
      <c r="I15004" t="s">
        <v>16104</v>
      </c>
      <c r="J15004" s="40">
        <v>-711.58</v>
      </c>
      <c r="K15004" s="40">
        <v>0</v>
      </c>
    </row>
    <row r="15005" spans="1:11" x14ac:dyDescent="0.35">
      <c r="A15005">
        <v>35002</v>
      </c>
      <c r="B15005" t="s">
        <v>53</v>
      </c>
      <c r="C15005" s="70">
        <v>522578.39</v>
      </c>
      <c r="D15005" s="70">
        <v>167030.85999999999</v>
      </c>
      <c r="E15005" s="71">
        <v>44775</v>
      </c>
      <c r="F15005" t="s">
        <v>16106</v>
      </c>
      <c r="G15005" t="s">
        <v>2142</v>
      </c>
      <c r="H15005" t="s">
        <v>16105</v>
      </c>
      <c r="I15005" t="s">
        <v>16104</v>
      </c>
      <c r="J15005" s="40">
        <v>25913.89</v>
      </c>
      <c r="K15005" s="40">
        <v>0</v>
      </c>
    </row>
    <row r="15006" spans="1:11" x14ac:dyDescent="0.35">
      <c r="A15006">
        <v>35002</v>
      </c>
      <c r="B15006" t="s">
        <v>53</v>
      </c>
      <c r="C15006" s="70">
        <v>522578.39</v>
      </c>
      <c r="D15006" s="70">
        <v>167030.85999999999</v>
      </c>
      <c r="E15006" s="71">
        <v>44784</v>
      </c>
      <c r="F15006" t="s">
        <v>16103</v>
      </c>
      <c r="G15006" t="s">
        <v>2142</v>
      </c>
      <c r="H15006" t="s">
        <v>16102</v>
      </c>
      <c r="I15006" t="s">
        <v>16099</v>
      </c>
      <c r="J15006" s="40">
        <v>1100.69</v>
      </c>
      <c r="K15006" s="40">
        <v>0</v>
      </c>
    </row>
    <row r="15007" spans="1:11" x14ac:dyDescent="0.35">
      <c r="A15007">
        <v>35002</v>
      </c>
      <c r="B15007" t="s">
        <v>53</v>
      </c>
      <c r="C15007" s="70">
        <v>522578.39</v>
      </c>
      <c r="D15007" s="70">
        <v>167030.85999999999</v>
      </c>
      <c r="E15007" s="71">
        <v>44784</v>
      </c>
      <c r="F15007" t="s">
        <v>16103</v>
      </c>
      <c r="G15007" t="s">
        <v>2142</v>
      </c>
      <c r="H15007" t="s">
        <v>16102</v>
      </c>
      <c r="I15007" t="s">
        <v>16099</v>
      </c>
      <c r="J15007" s="40">
        <v>1594.25</v>
      </c>
      <c r="K15007" s="40">
        <v>0</v>
      </c>
    </row>
    <row r="15008" spans="1:11" x14ac:dyDescent="0.35">
      <c r="A15008">
        <v>35002</v>
      </c>
      <c r="B15008" t="s">
        <v>53</v>
      </c>
      <c r="C15008" s="70">
        <v>522578.39</v>
      </c>
      <c r="D15008" s="70">
        <v>167030.85999999999</v>
      </c>
      <c r="E15008" s="71">
        <v>44784</v>
      </c>
      <c r="F15008" t="s">
        <v>16103</v>
      </c>
      <c r="G15008" t="s">
        <v>2142</v>
      </c>
      <c r="H15008" t="s">
        <v>16102</v>
      </c>
      <c r="I15008" t="s">
        <v>16099</v>
      </c>
      <c r="J15008" s="40">
        <v>1594.25</v>
      </c>
      <c r="K15008" s="40">
        <v>0</v>
      </c>
    </row>
    <row r="15009" spans="1:11" x14ac:dyDescent="0.35">
      <c r="A15009">
        <v>35002</v>
      </c>
      <c r="B15009" t="s">
        <v>53</v>
      </c>
      <c r="C15009" s="70">
        <v>522578.39</v>
      </c>
      <c r="D15009" s="70">
        <v>167030.85999999999</v>
      </c>
      <c r="E15009" s="71">
        <v>44784</v>
      </c>
      <c r="F15009" t="s">
        <v>16103</v>
      </c>
      <c r="G15009" t="s">
        <v>2142</v>
      </c>
      <c r="H15009" t="s">
        <v>16102</v>
      </c>
      <c r="I15009" t="s">
        <v>16099</v>
      </c>
      <c r="J15009" s="40">
        <v>1594.25</v>
      </c>
      <c r="K15009" s="40">
        <v>0</v>
      </c>
    </row>
    <row r="15010" spans="1:11" x14ac:dyDescent="0.35">
      <c r="A15010">
        <v>35002</v>
      </c>
      <c r="B15010" t="s">
        <v>53</v>
      </c>
      <c r="C15010" s="70">
        <v>522578.39</v>
      </c>
      <c r="D15010" s="70">
        <v>167030.85999999999</v>
      </c>
      <c r="E15010" s="71">
        <v>44784</v>
      </c>
      <c r="F15010" t="s">
        <v>16103</v>
      </c>
      <c r="G15010" t="s">
        <v>2142</v>
      </c>
      <c r="H15010" t="s">
        <v>16102</v>
      </c>
      <c r="I15010" t="s">
        <v>16099</v>
      </c>
      <c r="J15010" s="40">
        <v>1594.25</v>
      </c>
      <c r="K15010" s="40">
        <v>0</v>
      </c>
    </row>
    <row r="15011" spans="1:11" x14ac:dyDescent="0.35">
      <c r="A15011">
        <v>35002</v>
      </c>
      <c r="B15011" t="s">
        <v>53</v>
      </c>
      <c r="C15011" s="70">
        <v>522578.39</v>
      </c>
      <c r="D15011" s="70">
        <v>167030.85999999999</v>
      </c>
      <c r="E15011" s="71">
        <v>44784</v>
      </c>
      <c r="F15011" t="s">
        <v>16103</v>
      </c>
      <c r="G15011" t="s">
        <v>2142</v>
      </c>
      <c r="H15011" t="s">
        <v>16102</v>
      </c>
      <c r="I15011" t="s">
        <v>16099</v>
      </c>
      <c r="J15011" s="40">
        <v>1594.25</v>
      </c>
      <c r="K15011" s="40">
        <v>0</v>
      </c>
    </row>
    <row r="15012" spans="1:11" x14ac:dyDescent="0.35">
      <c r="A15012">
        <v>35002</v>
      </c>
      <c r="B15012" t="s">
        <v>53</v>
      </c>
      <c r="C15012" s="70">
        <v>522578.39</v>
      </c>
      <c r="D15012" s="70">
        <v>167030.85999999999</v>
      </c>
      <c r="E15012" s="71">
        <v>44784</v>
      </c>
      <c r="F15012" t="s">
        <v>16103</v>
      </c>
      <c r="G15012" t="s">
        <v>2142</v>
      </c>
      <c r="H15012" t="s">
        <v>16102</v>
      </c>
      <c r="I15012" t="s">
        <v>16099</v>
      </c>
      <c r="J15012" s="40">
        <v>1594.25</v>
      </c>
      <c r="K15012" s="40">
        <v>0</v>
      </c>
    </row>
    <row r="15013" spans="1:11" x14ac:dyDescent="0.35">
      <c r="A15013">
        <v>35002</v>
      </c>
      <c r="B15013" t="s">
        <v>53</v>
      </c>
      <c r="C15013" s="70">
        <v>522578.39</v>
      </c>
      <c r="D15013" s="70">
        <v>167030.85999999999</v>
      </c>
      <c r="E15013" s="71">
        <v>44784</v>
      </c>
      <c r="F15013" t="s">
        <v>16103</v>
      </c>
      <c r="G15013" t="s">
        <v>2142</v>
      </c>
      <c r="H15013" t="s">
        <v>16102</v>
      </c>
      <c r="I15013" t="s">
        <v>16099</v>
      </c>
      <c r="J15013" s="40">
        <v>733.81</v>
      </c>
      <c r="K15013" s="40">
        <v>0</v>
      </c>
    </row>
    <row r="15014" spans="1:11" x14ac:dyDescent="0.35">
      <c r="A15014">
        <v>35002</v>
      </c>
      <c r="B15014" t="s">
        <v>53</v>
      </c>
      <c r="C15014" s="70">
        <v>522578.39</v>
      </c>
      <c r="D15014" s="70">
        <v>167030.85999999999</v>
      </c>
      <c r="E15014" s="71">
        <v>44784</v>
      </c>
      <c r="F15014" t="s">
        <v>16101</v>
      </c>
      <c r="G15014" t="s">
        <v>2142</v>
      </c>
      <c r="H15014" t="s">
        <v>16100</v>
      </c>
      <c r="I15014" t="s">
        <v>16099</v>
      </c>
      <c r="J15014" s="40">
        <v>-1100.69</v>
      </c>
      <c r="K15014" s="40">
        <v>0</v>
      </c>
    </row>
    <row r="15015" spans="1:11" x14ac:dyDescent="0.35">
      <c r="A15015">
        <v>35002</v>
      </c>
      <c r="B15015" t="s">
        <v>53</v>
      </c>
      <c r="C15015" s="70">
        <v>522578.39</v>
      </c>
      <c r="D15015" s="70">
        <v>167030.85999999999</v>
      </c>
      <c r="E15015" s="71">
        <v>44784</v>
      </c>
      <c r="F15015" t="s">
        <v>16101</v>
      </c>
      <c r="G15015" t="s">
        <v>2142</v>
      </c>
      <c r="H15015" t="s">
        <v>16100</v>
      </c>
      <c r="I15015" t="s">
        <v>16099</v>
      </c>
      <c r="J15015" s="40">
        <v>-1594.25</v>
      </c>
      <c r="K15015" s="40">
        <v>0</v>
      </c>
    </row>
    <row r="15016" spans="1:11" x14ac:dyDescent="0.35">
      <c r="A15016">
        <v>35002</v>
      </c>
      <c r="B15016" t="s">
        <v>53</v>
      </c>
      <c r="C15016" s="70">
        <v>522578.39</v>
      </c>
      <c r="D15016" s="70">
        <v>167030.85999999999</v>
      </c>
      <c r="E15016" s="71">
        <v>44784</v>
      </c>
      <c r="F15016" t="s">
        <v>16101</v>
      </c>
      <c r="G15016" t="s">
        <v>2142</v>
      </c>
      <c r="H15016" t="s">
        <v>16100</v>
      </c>
      <c r="I15016" t="s">
        <v>16099</v>
      </c>
      <c r="J15016" s="40">
        <v>-1594.25</v>
      </c>
      <c r="K15016" s="40">
        <v>0</v>
      </c>
    </row>
    <row r="15017" spans="1:11" x14ac:dyDescent="0.35">
      <c r="A15017">
        <v>35002</v>
      </c>
      <c r="B15017" t="s">
        <v>53</v>
      </c>
      <c r="C15017" s="70">
        <v>522578.39</v>
      </c>
      <c r="D15017" s="70">
        <v>167030.85999999999</v>
      </c>
      <c r="E15017" s="71">
        <v>44784</v>
      </c>
      <c r="F15017" t="s">
        <v>16101</v>
      </c>
      <c r="G15017" t="s">
        <v>2142</v>
      </c>
      <c r="H15017" t="s">
        <v>16100</v>
      </c>
      <c r="I15017" t="s">
        <v>16099</v>
      </c>
      <c r="J15017" s="40">
        <v>-1594.25</v>
      </c>
      <c r="K15017" s="40">
        <v>0</v>
      </c>
    </row>
    <row r="15018" spans="1:11" x14ac:dyDescent="0.35">
      <c r="A15018">
        <v>35002</v>
      </c>
      <c r="B15018" t="s">
        <v>53</v>
      </c>
      <c r="C15018" s="70">
        <v>522578.39</v>
      </c>
      <c r="D15018" s="70">
        <v>167030.85999999999</v>
      </c>
      <c r="E15018" s="71">
        <v>44784</v>
      </c>
      <c r="F15018" t="s">
        <v>16101</v>
      </c>
      <c r="G15018" t="s">
        <v>2142</v>
      </c>
      <c r="H15018" t="s">
        <v>16100</v>
      </c>
      <c r="I15018" t="s">
        <v>16099</v>
      </c>
      <c r="J15018" s="40">
        <v>-1594.25</v>
      </c>
      <c r="K15018" s="40">
        <v>0</v>
      </c>
    </row>
    <row r="15019" spans="1:11" x14ac:dyDescent="0.35">
      <c r="A15019">
        <v>35002</v>
      </c>
      <c r="B15019" t="s">
        <v>53</v>
      </c>
      <c r="C15019" s="70">
        <v>522578.39</v>
      </c>
      <c r="D15019" s="70">
        <v>167030.85999999999</v>
      </c>
      <c r="E15019" s="71">
        <v>44784</v>
      </c>
      <c r="F15019" t="s">
        <v>16101</v>
      </c>
      <c r="G15019" t="s">
        <v>2142</v>
      </c>
      <c r="H15019" t="s">
        <v>16100</v>
      </c>
      <c r="I15019" t="s">
        <v>16099</v>
      </c>
      <c r="J15019" s="40">
        <v>-1594.25</v>
      </c>
      <c r="K15019" s="40">
        <v>0</v>
      </c>
    </row>
    <row r="15020" spans="1:11" x14ac:dyDescent="0.35">
      <c r="A15020">
        <v>35002</v>
      </c>
      <c r="B15020" t="s">
        <v>53</v>
      </c>
      <c r="C15020" s="70">
        <v>522578.39</v>
      </c>
      <c r="D15020" s="70">
        <v>167030.85999999999</v>
      </c>
      <c r="E15020" s="71">
        <v>44784</v>
      </c>
      <c r="F15020" t="s">
        <v>16101</v>
      </c>
      <c r="G15020" t="s">
        <v>2142</v>
      </c>
      <c r="H15020" t="s">
        <v>16100</v>
      </c>
      <c r="I15020" t="s">
        <v>16099</v>
      </c>
      <c r="J15020" s="40">
        <v>-1594.25</v>
      </c>
      <c r="K15020" s="40">
        <v>0</v>
      </c>
    </row>
    <row r="15021" spans="1:11" x14ac:dyDescent="0.35">
      <c r="A15021">
        <v>35002</v>
      </c>
      <c r="B15021" t="s">
        <v>53</v>
      </c>
      <c r="C15021" s="70">
        <v>522578.39</v>
      </c>
      <c r="D15021" s="70">
        <v>167030.85999999999</v>
      </c>
      <c r="E15021" s="71">
        <v>44784</v>
      </c>
      <c r="F15021" t="s">
        <v>16101</v>
      </c>
      <c r="G15021" t="s">
        <v>2142</v>
      </c>
      <c r="H15021" t="s">
        <v>16100</v>
      </c>
      <c r="I15021" t="s">
        <v>16099</v>
      </c>
      <c r="J15021" s="40">
        <v>-733.81</v>
      </c>
      <c r="K15021" s="40">
        <v>0</v>
      </c>
    </row>
    <row r="15022" spans="1:11" x14ac:dyDescent="0.35">
      <c r="A15022">
        <v>35002</v>
      </c>
      <c r="B15022" t="s">
        <v>53</v>
      </c>
      <c r="C15022" s="70">
        <v>522578.39</v>
      </c>
      <c r="D15022" s="70">
        <v>167030.85999999999</v>
      </c>
      <c r="E15022" s="71">
        <v>44784</v>
      </c>
      <c r="F15022" t="s">
        <v>16098</v>
      </c>
      <c r="G15022" t="s">
        <v>2142</v>
      </c>
      <c r="H15022" t="s">
        <v>16097</v>
      </c>
      <c r="I15022" t="s">
        <v>16073</v>
      </c>
      <c r="J15022" s="40">
        <v>11400</v>
      </c>
      <c r="K15022" s="40">
        <v>0</v>
      </c>
    </row>
    <row r="15023" spans="1:11" x14ac:dyDescent="0.35">
      <c r="A15023">
        <v>35002</v>
      </c>
      <c r="B15023" t="s">
        <v>53</v>
      </c>
      <c r="C15023" s="70">
        <v>522578.39</v>
      </c>
      <c r="D15023" s="70">
        <v>167030.85999999999</v>
      </c>
      <c r="E15023" s="71">
        <v>44788</v>
      </c>
      <c r="F15023" t="s">
        <v>16096</v>
      </c>
      <c r="G15023" t="s">
        <v>2142</v>
      </c>
      <c r="H15023" t="s">
        <v>2255</v>
      </c>
      <c r="I15023" t="s">
        <v>2254</v>
      </c>
      <c r="J15023" s="40">
        <v>282.93</v>
      </c>
      <c r="K15023" s="40">
        <v>0</v>
      </c>
    </row>
    <row r="15024" spans="1:11" x14ac:dyDescent="0.35">
      <c r="A15024">
        <v>35002</v>
      </c>
      <c r="B15024" t="s">
        <v>53</v>
      </c>
      <c r="C15024" s="70">
        <v>522578.39</v>
      </c>
      <c r="D15024" s="70">
        <v>167030.85999999999</v>
      </c>
      <c r="E15024" s="71">
        <v>44788</v>
      </c>
      <c r="F15024" t="s">
        <v>16096</v>
      </c>
      <c r="G15024" t="s">
        <v>2142</v>
      </c>
      <c r="H15024" t="s">
        <v>2255</v>
      </c>
      <c r="I15024" t="s">
        <v>2254</v>
      </c>
      <c r="J15024" s="40">
        <v>506.22</v>
      </c>
      <c r="K15024" s="40">
        <v>0</v>
      </c>
    </row>
    <row r="15025" spans="1:11" x14ac:dyDescent="0.35">
      <c r="A15025">
        <v>35002</v>
      </c>
      <c r="B15025" t="s">
        <v>53</v>
      </c>
      <c r="C15025" s="70">
        <v>522578.39</v>
      </c>
      <c r="D15025" s="70">
        <v>167030.85999999999</v>
      </c>
      <c r="E15025" s="71">
        <v>44788</v>
      </c>
      <c r="F15025" t="s">
        <v>16096</v>
      </c>
      <c r="G15025" t="s">
        <v>2142</v>
      </c>
      <c r="H15025" t="s">
        <v>2255</v>
      </c>
      <c r="I15025" t="s">
        <v>2254</v>
      </c>
      <c r="J15025" s="40">
        <v>506.22</v>
      </c>
      <c r="K15025" s="40">
        <v>0</v>
      </c>
    </row>
    <row r="15026" spans="1:11" x14ac:dyDescent="0.35">
      <c r="A15026">
        <v>35002</v>
      </c>
      <c r="B15026" t="s">
        <v>53</v>
      </c>
      <c r="C15026" s="70">
        <v>522578.39</v>
      </c>
      <c r="D15026" s="70">
        <v>167030.85999999999</v>
      </c>
      <c r="E15026" s="71">
        <v>44788</v>
      </c>
      <c r="F15026" t="s">
        <v>16096</v>
      </c>
      <c r="G15026" t="s">
        <v>2142</v>
      </c>
      <c r="H15026" t="s">
        <v>2255</v>
      </c>
      <c r="I15026" t="s">
        <v>2254</v>
      </c>
      <c r="J15026" s="40">
        <v>16.63</v>
      </c>
      <c r="K15026" s="40">
        <v>0</v>
      </c>
    </row>
    <row r="15027" spans="1:11" x14ac:dyDescent="0.35">
      <c r="A15027">
        <v>35002</v>
      </c>
      <c r="B15027" t="s">
        <v>53</v>
      </c>
      <c r="C15027" s="70">
        <v>522578.39</v>
      </c>
      <c r="D15027" s="70">
        <v>167030.85999999999</v>
      </c>
      <c r="E15027" s="71">
        <v>44788</v>
      </c>
      <c r="F15027" t="s">
        <v>16095</v>
      </c>
      <c r="G15027" t="s">
        <v>2142</v>
      </c>
      <c r="H15027" t="s">
        <v>2239</v>
      </c>
      <c r="I15027" t="s">
        <v>2238</v>
      </c>
      <c r="J15027" s="40">
        <v>282.93</v>
      </c>
      <c r="K15027" s="40">
        <v>0</v>
      </c>
    </row>
    <row r="15028" spans="1:11" x14ac:dyDescent="0.35">
      <c r="A15028">
        <v>35002</v>
      </c>
      <c r="B15028" t="s">
        <v>53</v>
      </c>
      <c r="C15028" s="70">
        <v>522578.39</v>
      </c>
      <c r="D15028" s="70">
        <v>167030.85999999999</v>
      </c>
      <c r="E15028" s="71">
        <v>44788</v>
      </c>
      <c r="F15028" t="s">
        <v>16095</v>
      </c>
      <c r="G15028" t="s">
        <v>2142</v>
      </c>
      <c r="H15028" t="s">
        <v>2239</v>
      </c>
      <c r="I15028" t="s">
        <v>2238</v>
      </c>
      <c r="J15028" s="40">
        <v>506.22</v>
      </c>
      <c r="K15028" s="40">
        <v>0</v>
      </c>
    </row>
    <row r="15029" spans="1:11" x14ac:dyDescent="0.35">
      <c r="A15029">
        <v>35002</v>
      </c>
      <c r="B15029" t="s">
        <v>53</v>
      </c>
      <c r="C15029" s="70">
        <v>522578.39</v>
      </c>
      <c r="D15029" s="70">
        <v>167030.85999999999</v>
      </c>
      <c r="E15029" s="71">
        <v>44788</v>
      </c>
      <c r="F15029" t="s">
        <v>16095</v>
      </c>
      <c r="G15029" t="s">
        <v>2142</v>
      </c>
      <c r="H15029" t="s">
        <v>2239</v>
      </c>
      <c r="I15029" t="s">
        <v>2238</v>
      </c>
      <c r="J15029" s="40">
        <v>506.22</v>
      </c>
      <c r="K15029" s="40">
        <v>0</v>
      </c>
    </row>
    <row r="15030" spans="1:11" x14ac:dyDescent="0.35">
      <c r="A15030">
        <v>35002</v>
      </c>
      <c r="B15030" t="s">
        <v>53</v>
      </c>
      <c r="C15030" s="70">
        <v>522578.39</v>
      </c>
      <c r="D15030" s="70">
        <v>167030.85999999999</v>
      </c>
      <c r="E15030" s="71">
        <v>44788</v>
      </c>
      <c r="F15030" t="s">
        <v>16095</v>
      </c>
      <c r="G15030" t="s">
        <v>2142</v>
      </c>
      <c r="H15030" t="s">
        <v>2239</v>
      </c>
      <c r="I15030" t="s">
        <v>2238</v>
      </c>
      <c r="J15030" s="40">
        <v>16.63</v>
      </c>
      <c r="K15030" s="40">
        <v>0</v>
      </c>
    </row>
    <row r="15031" spans="1:11" x14ac:dyDescent="0.35">
      <c r="A15031">
        <v>35002</v>
      </c>
      <c r="B15031" t="s">
        <v>53</v>
      </c>
      <c r="C15031" s="70">
        <v>522578.39</v>
      </c>
      <c r="D15031" s="70">
        <v>167030.85999999999</v>
      </c>
      <c r="E15031" s="71">
        <v>44788</v>
      </c>
      <c r="F15031" t="s">
        <v>16094</v>
      </c>
      <c r="G15031" t="s">
        <v>2142</v>
      </c>
      <c r="H15031" t="s">
        <v>2229</v>
      </c>
      <c r="I15031" t="s">
        <v>2228</v>
      </c>
      <c r="J15031" s="40">
        <v>371.99</v>
      </c>
      <c r="K15031" s="40">
        <v>0</v>
      </c>
    </row>
    <row r="15032" spans="1:11" x14ac:dyDescent="0.35">
      <c r="A15032">
        <v>35002</v>
      </c>
      <c r="B15032" t="s">
        <v>53</v>
      </c>
      <c r="C15032" s="70">
        <v>522578.39</v>
      </c>
      <c r="D15032" s="70">
        <v>167030.85999999999</v>
      </c>
      <c r="E15032" s="71">
        <v>44788</v>
      </c>
      <c r="F15032" t="s">
        <v>16094</v>
      </c>
      <c r="G15032" t="s">
        <v>2142</v>
      </c>
      <c r="H15032" t="s">
        <v>2229</v>
      </c>
      <c r="I15032" t="s">
        <v>2228</v>
      </c>
      <c r="J15032" s="40">
        <v>665.57</v>
      </c>
      <c r="K15032" s="40">
        <v>0</v>
      </c>
    </row>
    <row r="15033" spans="1:11" x14ac:dyDescent="0.35">
      <c r="A15033">
        <v>35002</v>
      </c>
      <c r="B15033" t="s">
        <v>53</v>
      </c>
      <c r="C15033" s="70">
        <v>522578.39</v>
      </c>
      <c r="D15033" s="70">
        <v>167030.85999999999</v>
      </c>
      <c r="E15033" s="71">
        <v>44788</v>
      </c>
      <c r="F15033" t="s">
        <v>16094</v>
      </c>
      <c r="G15033" t="s">
        <v>2142</v>
      </c>
      <c r="H15033" t="s">
        <v>2229</v>
      </c>
      <c r="I15033" t="s">
        <v>2228</v>
      </c>
      <c r="J15033" s="40">
        <v>665.57</v>
      </c>
      <c r="K15033" s="40">
        <v>0</v>
      </c>
    </row>
    <row r="15034" spans="1:11" x14ac:dyDescent="0.35">
      <c r="A15034">
        <v>35002</v>
      </c>
      <c r="B15034" t="s">
        <v>53</v>
      </c>
      <c r="C15034" s="70">
        <v>522578.39</v>
      </c>
      <c r="D15034" s="70">
        <v>167030.85999999999</v>
      </c>
      <c r="E15034" s="71">
        <v>44788</v>
      </c>
      <c r="F15034" t="s">
        <v>16094</v>
      </c>
      <c r="G15034" t="s">
        <v>2142</v>
      </c>
      <c r="H15034" t="s">
        <v>2229</v>
      </c>
      <c r="I15034" t="s">
        <v>2228</v>
      </c>
      <c r="J15034" s="40">
        <v>21.87</v>
      </c>
      <c r="K15034" s="40">
        <v>0</v>
      </c>
    </row>
    <row r="15035" spans="1:11" x14ac:dyDescent="0.35">
      <c r="A15035">
        <v>35002</v>
      </c>
      <c r="B15035" t="s">
        <v>53</v>
      </c>
      <c r="C15035" s="70">
        <v>522578.39</v>
      </c>
      <c r="D15035" s="70">
        <v>167030.85999999999</v>
      </c>
      <c r="E15035" s="71">
        <v>44788</v>
      </c>
      <c r="F15035" t="s">
        <v>16093</v>
      </c>
      <c r="G15035" t="s">
        <v>2142</v>
      </c>
      <c r="H15035" t="s">
        <v>2220</v>
      </c>
      <c r="I15035" t="s">
        <v>2219</v>
      </c>
      <c r="J15035" s="40">
        <v>380.18</v>
      </c>
      <c r="K15035" s="40">
        <v>0</v>
      </c>
    </row>
    <row r="15036" spans="1:11" x14ac:dyDescent="0.35">
      <c r="A15036">
        <v>35002</v>
      </c>
      <c r="B15036" t="s">
        <v>53</v>
      </c>
      <c r="C15036" s="70">
        <v>522578.39</v>
      </c>
      <c r="D15036" s="70">
        <v>167030.85999999999</v>
      </c>
      <c r="E15036" s="71">
        <v>44788</v>
      </c>
      <c r="F15036" t="s">
        <v>16093</v>
      </c>
      <c r="G15036" t="s">
        <v>2142</v>
      </c>
      <c r="H15036" t="s">
        <v>2220</v>
      </c>
      <c r="I15036" t="s">
        <v>2219</v>
      </c>
      <c r="J15036" s="40">
        <v>680.23</v>
      </c>
      <c r="K15036" s="40">
        <v>0</v>
      </c>
    </row>
    <row r="15037" spans="1:11" x14ac:dyDescent="0.35">
      <c r="A15037">
        <v>35002</v>
      </c>
      <c r="B15037" t="s">
        <v>53</v>
      </c>
      <c r="C15037" s="70">
        <v>522578.39</v>
      </c>
      <c r="D15037" s="70">
        <v>167030.85999999999</v>
      </c>
      <c r="E15037" s="71">
        <v>44788</v>
      </c>
      <c r="F15037" t="s">
        <v>16093</v>
      </c>
      <c r="G15037" t="s">
        <v>2142</v>
      </c>
      <c r="H15037" t="s">
        <v>2220</v>
      </c>
      <c r="I15037" t="s">
        <v>2219</v>
      </c>
      <c r="J15037" s="40">
        <v>680.23</v>
      </c>
      <c r="K15037" s="40">
        <v>0</v>
      </c>
    </row>
    <row r="15038" spans="1:11" x14ac:dyDescent="0.35">
      <c r="A15038">
        <v>35002</v>
      </c>
      <c r="B15038" t="s">
        <v>53</v>
      </c>
      <c r="C15038" s="70">
        <v>522578.39</v>
      </c>
      <c r="D15038" s="70">
        <v>167030.85999999999</v>
      </c>
      <c r="E15038" s="71">
        <v>44788</v>
      </c>
      <c r="F15038" t="s">
        <v>16093</v>
      </c>
      <c r="G15038" t="s">
        <v>2142</v>
      </c>
      <c r="H15038" t="s">
        <v>2220</v>
      </c>
      <c r="I15038" t="s">
        <v>2219</v>
      </c>
      <c r="J15038" s="40">
        <v>22.36</v>
      </c>
      <c r="K15038" s="40">
        <v>0</v>
      </c>
    </row>
    <row r="15039" spans="1:11" x14ac:dyDescent="0.35">
      <c r="A15039">
        <v>35002</v>
      </c>
      <c r="B15039" t="s">
        <v>53</v>
      </c>
      <c r="C15039" s="70">
        <v>522578.39</v>
      </c>
      <c r="D15039" s="70">
        <v>167030.85999999999</v>
      </c>
      <c r="E15039" s="71">
        <v>44788</v>
      </c>
      <c r="F15039" t="s">
        <v>16092</v>
      </c>
      <c r="G15039" t="s">
        <v>2142</v>
      </c>
      <c r="H15039" t="s">
        <v>2210</v>
      </c>
      <c r="I15039" t="s">
        <v>2209</v>
      </c>
      <c r="J15039" s="40">
        <v>380.18</v>
      </c>
      <c r="K15039" s="40">
        <v>0</v>
      </c>
    </row>
    <row r="15040" spans="1:11" x14ac:dyDescent="0.35">
      <c r="A15040">
        <v>35002</v>
      </c>
      <c r="B15040" t="s">
        <v>53</v>
      </c>
      <c r="C15040" s="70">
        <v>522578.39</v>
      </c>
      <c r="D15040" s="70">
        <v>167030.85999999999</v>
      </c>
      <c r="E15040" s="71">
        <v>44788</v>
      </c>
      <c r="F15040" t="s">
        <v>16092</v>
      </c>
      <c r="G15040" t="s">
        <v>2142</v>
      </c>
      <c r="H15040" t="s">
        <v>2210</v>
      </c>
      <c r="I15040" t="s">
        <v>2209</v>
      </c>
      <c r="J15040" s="40">
        <v>680.23</v>
      </c>
      <c r="K15040" s="40">
        <v>0</v>
      </c>
    </row>
    <row r="15041" spans="1:11" x14ac:dyDescent="0.35">
      <c r="A15041">
        <v>35002</v>
      </c>
      <c r="B15041" t="s">
        <v>53</v>
      </c>
      <c r="C15041" s="70">
        <v>522578.39</v>
      </c>
      <c r="D15041" s="70">
        <v>167030.85999999999</v>
      </c>
      <c r="E15041" s="71">
        <v>44788</v>
      </c>
      <c r="F15041" t="s">
        <v>16092</v>
      </c>
      <c r="G15041" t="s">
        <v>2142</v>
      </c>
      <c r="H15041" t="s">
        <v>2210</v>
      </c>
      <c r="I15041" t="s">
        <v>2209</v>
      </c>
      <c r="J15041" s="40">
        <v>680.23</v>
      </c>
      <c r="K15041" s="40">
        <v>0</v>
      </c>
    </row>
    <row r="15042" spans="1:11" x14ac:dyDescent="0.35">
      <c r="A15042">
        <v>35002</v>
      </c>
      <c r="B15042" t="s">
        <v>53</v>
      </c>
      <c r="C15042" s="70">
        <v>522578.39</v>
      </c>
      <c r="D15042" s="70">
        <v>167030.85999999999</v>
      </c>
      <c r="E15042" s="71">
        <v>44788</v>
      </c>
      <c r="F15042" t="s">
        <v>16092</v>
      </c>
      <c r="G15042" t="s">
        <v>2142</v>
      </c>
      <c r="H15042" t="s">
        <v>2210</v>
      </c>
      <c r="I15042" t="s">
        <v>2209</v>
      </c>
      <c r="J15042" s="40">
        <v>22.36</v>
      </c>
      <c r="K15042" s="40">
        <v>0</v>
      </c>
    </row>
    <row r="15043" spans="1:11" x14ac:dyDescent="0.35">
      <c r="A15043">
        <v>35002</v>
      </c>
      <c r="B15043" t="s">
        <v>53</v>
      </c>
      <c r="C15043" s="70">
        <v>522578.39</v>
      </c>
      <c r="D15043" s="70">
        <v>167030.85999999999</v>
      </c>
      <c r="E15043" s="71">
        <v>44791</v>
      </c>
      <c r="F15043" t="s">
        <v>16091</v>
      </c>
      <c r="G15043" t="s">
        <v>2142</v>
      </c>
      <c r="H15043" t="s">
        <v>14581</v>
      </c>
      <c r="I15043" t="s">
        <v>14580</v>
      </c>
      <c r="J15043" s="40">
        <v>10624.4</v>
      </c>
      <c r="K15043" s="40">
        <v>0</v>
      </c>
    </row>
    <row r="15044" spans="1:11" x14ac:dyDescent="0.35">
      <c r="A15044">
        <v>35002</v>
      </c>
      <c r="B15044" t="s">
        <v>53</v>
      </c>
      <c r="C15044" s="70">
        <v>522578.39</v>
      </c>
      <c r="D15044" s="70">
        <v>167030.85999999999</v>
      </c>
      <c r="E15044" s="71">
        <v>44791</v>
      </c>
      <c r="F15044" t="s">
        <v>16090</v>
      </c>
      <c r="G15044" t="s">
        <v>2142</v>
      </c>
      <c r="H15044" t="s">
        <v>14628</v>
      </c>
      <c r="I15044" t="s">
        <v>14627</v>
      </c>
      <c r="J15044" s="40">
        <v>940.65</v>
      </c>
      <c r="K15044" s="40">
        <v>0</v>
      </c>
    </row>
    <row r="15045" spans="1:11" x14ac:dyDescent="0.35">
      <c r="A15045">
        <v>35002</v>
      </c>
      <c r="B15045" t="s">
        <v>53</v>
      </c>
      <c r="C15045" s="70">
        <v>522578.39</v>
      </c>
      <c r="D15045" s="70">
        <v>167030.85999999999</v>
      </c>
      <c r="E15045" s="71">
        <v>44791</v>
      </c>
      <c r="F15045" t="s">
        <v>16090</v>
      </c>
      <c r="G15045" t="s">
        <v>2142</v>
      </c>
      <c r="H15045" t="s">
        <v>14628</v>
      </c>
      <c r="I15045" t="s">
        <v>14627</v>
      </c>
      <c r="J15045" s="40">
        <v>2043.68</v>
      </c>
      <c r="K15045" s="40">
        <v>0</v>
      </c>
    </row>
    <row r="15046" spans="1:11" x14ac:dyDescent="0.35">
      <c r="A15046">
        <v>35002</v>
      </c>
      <c r="B15046" t="s">
        <v>53</v>
      </c>
      <c r="C15046" s="70">
        <v>522578.39</v>
      </c>
      <c r="D15046" s="70">
        <v>167030.85999999999</v>
      </c>
      <c r="E15046" s="71">
        <v>44791</v>
      </c>
      <c r="F15046" t="s">
        <v>16090</v>
      </c>
      <c r="G15046" t="s">
        <v>2142</v>
      </c>
      <c r="H15046" t="s">
        <v>14628</v>
      </c>
      <c r="I15046" t="s">
        <v>14627</v>
      </c>
      <c r="J15046" s="40">
        <v>67.2</v>
      </c>
      <c r="K15046" s="40">
        <v>0</v>
      </c>
    </row>
    <row r="15047" spans="1:11" x14ac:dyDescent="0.35">
      <c r="A15047">
        <v>35002</v>
      </c>
      <c r="B15047" t="s">
        <v>53</v>
      </c>
      <c r="C15047" s="70">
        <v>522578.39</v>
      </c>
      <c r="D15047" s="70">
        <v>167030.85999999999</v>
      </c>
      <c r="E15047" s="71">
        <v>44800</v>
      </c>
      <c r="F15047" t="s">
        <v>16089</v>
      </c>
      <c r="G15047" t="s">
        <v>2142</v>
      </c>
      <c r="H15047" t="s">
        <v>8991</v>
      </c>
      <c r="I15047" t="s">
        <v>8990</v>
      </c>
      <c r="J15047" s="40">
        <v>1489.54</v>
      </c>
      <c r="K15047" s="40">
        <v>0</v>
      </c>
    </row>
    <row r="15048" spans="1:11" x14ac:dyDescent="0.35">
      <c r="A15048">
        <v>35002</v>
      </c>
      <c r="B15048" t="s">
        <v>53</v>
      </c>
      <c r="C15048" s="70">
        <v>522578.39</v>
      </c>
      <c r="D15048" s="70">
        <v>167030.85999999999</v>
      </c>
      <c r="E15048" s="71">
        <v>44800</v>
      </c>
      <c r="F15048" t="s">
        <v>16089</v>
      </c>
      <c r="G15048" t="s">
        <v>2142</v>
      </c>
      <c r="H15048" t="s">
        <v>8991</v>
      </c>
      <c r="I15048" t="s">
        <v>8990</v>
      </c>
      <c r="J15048" s="40">
        <v>297.91000000000003</v>
      </c>
      <c r="K15048" s="40">
        <v>0</v>
      </c>
    </row>
    <row r="15049" spans="1:11" x14ac:dyDescent="0.35">
      <c r="A15049">
        <v>35002</v>
      </c>
      <c r="B15049" t="s">
        <v>53</v>
      </c>
      <c r="C15049" s="70">
        <v>522578.39</v>
      </c>
      <c r="D15049" s="70">
        <v>167030.85999999999</v>
      </c>
      <c r="E15049" s="71">
        <v>44802</v>
      </c>
      <c r="F15049" t="s">
        <v>16088</v>
      </c>
      <c r="G15049" t="s">
        <v>2142</v>
      </c>
      <c r="H15049" t="s">
        <v>2194</v>
      </c>
      <c r="I15049" t="s">
        <v>2193</v>
      </c>
      <c r="J15049" s="40">
        <v>1650.23</v>
      </c>
      <c r="K15049" s="40">
        <v>0</v>
      </c>
    </row>
    <row r="15050" spans="1:11" x14ac:dyDescent="0.35">
      <c r="A15050">
        <v>35002</v>
      </c>
      <c r="B15050" t="s">
        <v>53</v>
      </c>
      <c r="C15050" s="70">
        <v>522578.39</v>
      </c>
      <c r="D15050" s="70">
        <v>167030.85999999999</v>
      </c>
      <c r="E15050" s="71">
        <v>44802</v>
      </c>
      <c r="F15050" t="s">
        <v>16088</v>
      </c>
      <c r="G15050" t="s">
        <v>2142</v>
      </c>
      <c r="H15050" t="s">
        <v>2194</v>
      </c>
      <c r="I15050" t="s">
        <v>2193</v>
      </c>
      <c r="J15050" s="40">
        <v>550.07000000000005</v>
      </c>
      <c r="K15050" s="40">
        <v>0</v>
      </c>
    </row>
    <row r="15051" spans="1:11" x14ac:dyDescent="0.35">
      <c r="A15051">
        <v>35002</v>
      </c>
      <c r="B15051" t="s">
        <v>53</v>
      </c>
      <c r="C15051" s="70">
        <v>522578.39</v>
      </c>
      <c r="D15051" s="70">
        <v>167030.85999999999</v>
      </c>
      <c r="E15051" s="71">
        <v>44804</v>
      </c>
      <c r="F15051" t="s">
        <v>16087</v>
      </c>
      <c r="G15051" t="s">
        <v>2142</v>
      </c>
      <c r="H15051" t="s">
        <v>3042</v>
      </c>
      <c r="I15051" t="s">
        <v>3041</v>
      </c>
      <c r="J15051" s="40">
        <v>9.7899999999999991</v>
      </c>
      <c r="K15051" s="40">
        <v>0</v>
      </c>
    </row>
    <row r="15052" spans="1:11" x14ac:dyDescent="0.35">
      <c r="A15052">
        <v>35002</v>
      </c>
      <c r="B15052" t="s">
        <v>53</v>
      </c>
      <c r="C15052" s="70">
        <v>522578.39</v>
      </c>
      <c r="D15052" s="70">
        <v>167030.85999999999</v>
      </c>
      <c r="E15052" s="71">
        <v>44804</v>
      </c>
      <c r="F15052" t="s">
        <v>16087</v>
      </c>
      <c r="G15052" t="s">
        <v>2142</v>
      </c>
      <c r="H15052" t="s">
        <v>3042</v>
      </c>
      <c r="I15052" t="s">
        <v>3041</v>
      </c>
      <c r="J15052" s="40">
        <v>297.70999999999998</v>
      </c>
      <c r="K15052" s="40">
        <v>0</v>
      </c>
    </row>
    <row r="15053" spans="1:11" x14ac:dyDescent="0.35">
      <c r="A15053">
        <v>35002</v>
      </c>
      <c r="B15053" t="s">
        <v>53</v>
      </c>
      <c r="C15053" s="70">
        <v>522578.39</v>
      </c>
      <c r="D15053" s="70">
        <v>167030.85999999999</v>
      </c>
      <c r="E15053" s="71">
        <v>44804</v>
      </c>
      <c r="F15053" t="s">
        <v>16087</v>
      </c>
      <c r="G15053" t="s">
        <v>2142</v>
      </c>
      <c r="H15053" t="s">
        <v>3042</v>
      </c>
      <c r="I15053" t="s">
        <v>3041</v>
      </c>
      <c r="J15053" s="40">
        <v>297.70999999999998</v>
      </c>
      <c r="K15053" s="40">
        <v>0</v>
      </c>
    </row>
    <row r="15054" spans="1:11" x14ac:dyDescent="0.35">
      <c r="A15054">
        <v>35002</v>
      </c>
      <c r="B15054" t="s">
        <v>53</v>
      </c>
      <c r="C15054" s="70">
        <v>522578.39</v>
      </c>
      <c r="D15054" s="70">
        <v>167030.85999999999</v>
      </c>
      <c r="E15054" s="71">
        <v>44804</v>
      </c>
      <c r="F15054" t="s">
        <v>16087</v>
      </c>
      <c r="G15054" t="s">
        <v>2142</v>
      </c>
      <c r="H15054" t="s">
        <v>3042</v>
      </c>
      <c r="I15054" t="s">
        <v>3041</v>
      </c>
      <c r="J15054" s="40">
        <v>297.70999999999998</v>
      </c>
      <c r="K15054" s="40">
        <v>0</v>
      </c>
    </row>
    <row r="15055" spans="1:11" x14ac:dyDescent="0.35">
      <c r="A15055">
        <v>35002</v>
      </c>
      <c r="B15055" t="s">
        <v>53</v>
      </c>
      <c r="C15055" s="70">
        <v>522578.39</v>
      </c>
      <c r="D15055" s="70">
        <v>167030.85999999999</v>
      </c>
      <c r="E15055" s="71">
        <v>44804</v>
      </c>
      <c r="F15055" t="s">
        <v>16087</v>
      </c>
      <c r="G15055" t="s">
        <v>2142</v>
      </c>
      <c r="H15055" t="s">
        <v>3042</v>
      </c>
      <c r="I15055" t="s">
        <v>3041</v>
      </c>
      <c r="J15055" s="40">
        <v>297.70999999999998</v>
      </c>
      <c r="K15055" s="40">
        <v>0</v>
      </c>
    </row>
    <row r="15056" spans="1:11" x14ac:dyDescent="0.35">
      <c r="A15056">
        <v>35002</v>
      </c>
      <c r="B15056" t="s">
        <v>53</v>
      </c>
      <c r="C15056" s="70">
        <v>522578.39</v>
      </c>
      <c r="D15056" s="70">
        <v>167030.85999999999</v>
      </c>
      <c r="E15056" s="71">
        <v>44804</v>
      </c>
      <c r="F15056" t="s">
        <v>16087</v>
      </c>
      <c r="G15056" t="s">
        <v>2142</v>
      </c>
      <c r="H15056" t="s">
        <v>3042</v>
      </c>
      <c r="I15056" t="s">
        <v>3041</v>
      </c>
      <c r="J15056" s="40">
        <v>297.70999999999998</v>
      </c>
      <c r="K15056" s="40">
        <v>0</v>
      </c>
    </row>
    <row r="15057" spans="1:11" x14ac:dyDescent="0.35">
      <c r="A15057">
        <v>35002</v>
      </c>
      <c r="B15057" t="s">
        <v>53</v>
      </c>
      <c r="C15057" s="70">
        <v>522578.39</v>
      </c>
      <c r="D15057" s="70">
        <v>167030.85999999999</v>
      </c>
      <c r="E15057" s="71">
        <v>44804</v>
      </c>
      <c r="F15057" t="s">
        <v>16087</v>
      </c>
      <c r="G15057" t="s">
        <v>2142</v>
      </c>
      <c r="H15057" t="s">
        <v>3042</v>
      </c>
      <c r="I15057" t="s">
        <v>3041</v>
      </c>
      <c r="J15057" s="40">
        <v>297.70999999999998</v>
      </c>
      <c r="K15057" s="40">
        <v>0</v>
      </c>
    </row>
    <row r="15058" spans="1:11" x14ac:dyDescent="0.35">
      <c r="A15058">
        <v>35002</v>
      </c>
      <c r="B15058" t="s">
        <v>53</v>
      </c>
      <c r="C15058" s="70">
        <v>522578.39</v>
      </c>
      <c r="D15058" s="70">
        <v>167030.85999999999</v>
      </c>
      <c r="E15058" s="71">
        <v>44804</v>
      </c>
      <c r="F15058" t="s">
        <v>16087</v>
      </c>
      <c r="G15058" t="s">
        <v>2142</v>
      </c>
      <c r="H15058" t="s">
        <v>3042</v>
      </c>
      <c r="I15058" t="s">
        <v>3041</v>
      </c>
      <c r="J15058" s="40">
        <v>297.70999999999998</v>
      </c>
      <c r="K15058" s="40">
        <v>0</v>
      </c>
    </row>
    <row r="15059" spans="1:11" x14ac:dyDescent="0.35">
      <c r="A15059">
        <v>35002</v>
      </c>
      <c r="B15059" t="s">
        <v>53</v>
      </c>
      <c r="C15059" s="70">
        <v>522578.39</v>
      </c>
      <c r="D15059" s="70">
        <v>167030.85999999999</v>
      </c>
      <c r="E15059" s="71">
        <v>44804</v>
      </c>
      <c r="F15059" t="s">
        <v>16087</v>
      </c>
      <c r="G15059" t="s">
        <v>2142</v>
      </c>
      <c r="H15059" t="s">
        <v>3042</v>
      </c>
      <c r="I15059" t="s">
        <v>3041</v>
      </c>
      <c r="J15059" s="40">
        <v>297.70999999999998</v>
      </c>
      <c r="K15059" s="40">
        <v>0</v>
      </c>
    </row>
    <row r="15060" spans="1:11" x14ac:dyDescent="0.35">
      <c r="A15060">
        <v>35002</v>
      </c>
      <c r="B15060" t="s">
        <v>53</v>
      </c>
      <c r="C15060" s="70">
        <v>522578.39</v>
      </c>
      <c r="D15060" s="70">
        <v>167030.85999999999</v>
      </c>
      <c r="E15060" s="71">
        <v>44804</v>
      </c>
      <c r="F15060" t="s">
        <v>16087</v>
      </c>
      <c r="G15060" t="s">
        <v>2142</v>
      </c>
      <c r="H15060" t="s">
        <v>3042</v>
      </c>
      <c r="I15060" t="s">
        <v>3041</v>
      </c>
      <c r="J15060" s="40">
        <v>297.70999999999998</v>
      </c>
      <c r="K15060" s="40">
        <v>0</v>
      </c>
    </row>
    <row r="15061" spans="1:11" x14ac:dyDescent="0.35">
      <c r="A15061">
        <v>35002</v>
      </c>
      <c r="B15061" t="s">
        <v>53</v>
      </c>
      <c r="C15061" s="70">
        <v>522578.39</v>
      </c>
      <c r="D15061" s="70">
        <v>167030.85999999999</v>
      </c>
      <c r="E15061" s="71">
        <v>44804</v>
      </c>
      <c r="F15061" t="s">
        <v>16087</v>
      </c>
      <c r="G15061" t="s">
        <v>2142</v>
      </c>
      <c r="H15061" t="s">
        <v>3042</v>
      </c>
      <c r="I15061" t="s">
        <v>3041</v>
      </c>
      <c r="J15061" s="40">
        <v>58.68</v>
      </c>
      <c r="K15061" s="40">
        <v>0</v>
      </c>
    </row>
    <row r="15062" spans="1:11" x14ac:dyDescent="0.35">
      <c r="A15062">
        <v>35002</v>
      </c>
      <c r="B15062" t="s">
        <v>53</v>
      </c>
      <c r="C15062" s="70">
        <v>522578.39</v>
      </c>
      <c r="D15062" s="70">
        <v>167030.85999999999</v>
      </c>
      <c r="E15062" s="71">
        <v>44804</v>
      </c>
      <c r="F15062" t="s">
        <v>16086</v>
      </c>
      <c r="G15062" t="s">
        <v>2142</v>
      </c>
      <c r="H15062" t="s">
        <v>14404</v>
      </c>
      <c r="I15062" t="s">
        <v>14403</v>
      </c>
      <c r="J15062" s="40">
        <v>866</v>
      </c>
      <c r="K15062" s="40">
        <v>0</v>
      </c>
    </row>
    <row r="15063" spans="1:11" x14ac:dyDescent="0.35">
      <c r="A15063">
        <v>35002</v>
      </c>
      <c r="B15063" t="s">
        <v>53</v>
      </c>
      <c r="C15063" s="70">
        <v>522578.39</v>
      </c>
      <c r="D15063" s="70">
        <v>167030.85999999999</v>
      </c>
      <c r="E15063" s="71">
        <v>44804</v>
      </c>
      <c r="F15063" t="s">
        <v>14165</v>
      </c>
      <c r="G15063" t="s">
        <v>2169</v>
      </c>
      <c r="H15063" t="s">
        <v>14093</v>
      </c>
      <c r="I15063" t="s">
        <v>14092</v>
      </c>
      <c r="J15063" s="40">
        <v>0</v>
      </c>
      <c r="K15063" s="40">
        <v>3598.41</v>
      </c>
    </row>
    <row r="15064" spans="1:11" x14ac:dyDescent="0.35">
      <c r="A15064">
        <v>35002</v>
      </c>
      <c r="B15064" t="s">
        <v>53</v>
      </c>
      <c r="C15064" s="70">
        <v>522578.39</v>
      </c>
      <c r="D15064" s="70">
        <v>167030.85999999999</v>
      </c>
      <c r="E15064" s="71">
        <v>44804</v>
      </c>
      <c r="F15064" t="s">
        <v>14164</v>
      </c>
      <c r="G15064" t="s">
        <v>2169</v>
      </c>
      <c r="H15064" t="s">
        <v>14163</v>
      </c>
      <c r="I15064" t="s">
        <v>14162</v>
      </c>
      <c r="J15064" s="40">
        <v>0</v>
      </c>
      <c r="K15064" s="40">
        <v>1447.89</v>
      </c>
    </row>
    <row r="15065" spans="1:11" x14ac:dyDescent="0.35">
      <c r="A15065">
        <v>35002</v>
      </c>
      <c r="B15065" t="s">
        <v>53</v>
      </c>
      <c r="C15065" s="70">
        <v>522578.39</v>
      </c>
      <c r="D15065" s="70">
        <v>167030.85999999999</v>
      </c>
      <c r="E15065" s="71">
        <v>44804</v>
      </c>
      <c r="F15065" t="s">
        <v>14161</v>
      </c>
      <c r="G15065" t="s">
        <v>2169</v>
      </c>
      <c r="H15065" t="s">
        <v>14160</v>
      </c>
      <c r="I15065" t="s">
        <v>14159</v>
      </c>
      <c r="J15065" s="40">
        <v>0</v>
      </c>
      <c r="K15065" s="40">
        <v>531.97</v>
      </c>
    </row>
    <row r="15066" spans="1:11" x14ac:dyDescent="0.35">
      <c r="A15066">
        <v>35002</v>
      </c>
      <c r="B15066" t="s">
        <v>53</v>
      </c>
      <c r="C15066" s="70">
        <v>522578.39</v>
      </c>
      <c r="D15066" s="70">
        <v>167030.85999999999</v>
      </c>
      <c r="E15066" s="71">
        <v>44804</v>
      </c>
      <c r="F15066" t="s">
        <v>14158</v>
      </c>
      <c r="G15066" t="s">
        <v>2169</v>
      </c>
      <c r="H15066" t="s">
        <v>14157</v>
      </c>
      <c r="I15066" t="s">
        <v>13978</v>
      </c>
      <c r="J15066" s="40">
        <v>0</v>
      </c>
      <c r="K15066" s="40">
        <v>1412.04</v>
      </c>
    </row>
    <row r="15067" spans="1:11" x14ac:dyDescent="0.35">
      <c r="A15067">
        <v>35002</v>
      </c>
      <c r="B15067" t="s">
        <v>53</v>
      </c>
      <c r="C15067" s="70">
        <v>522578.39</v>
      </c>
      <c r="D15067" s="70">
        <v>167030.85999999999</v>
      </c>
      <c r="E15067" s="71">
        <v>44804</v>
      </c>
      <c r="F15067" t="s">
        <v>13935</v>
      </c>
      <c r="G15067" t="s">
        <v>2169</v>
      </c>
      <c r="H15067" t="s">
        <v>13931</v>
      </c>
      <c r="I15067" t="s">
        <v>13930</v>
      </c>
      <c r="J15067" s="40">
        <v>0</v>
      </c>
      <c r="K15067" s="40">
        <v>32854.94</v>
      </c>
    </row>
    <row r="15068" spans="1:11" x14ac:dyDescent="0.35">
      <c r="A15068">
        <v>35002</v>
      </c>
      <c r="B15068" t="s">
        <v>53</v>
      </c>
      <c r="C15068" s="70">
        <v>522578.39</v>
      </c>
      <c r="D15068" s="70">
        <v>167030.85999999999</v>
      </c>
      <c r="E15068" s="71">
        <v>44804</v>
      </c>
      <c r="F15068" t="s">
        <v>10235</v>
      </c>
      <c r="G15068" t="s">
        <v>2169</v>
      </c>
      <c r="H15068" t="s">
        <v>10027</v>
      </c>
      <c r="I15068" t="s">
        <v>10026</v>
      </c>
      <c r="J15068" s="40">
        <v>0</v>
      </c>
      <c r="K15068" s="40">
        <v>630.5</v>
      </c>
    </row>
    <row r="15069" spans="1:11" x14ac:dyDescent="0.35">
      <c r="A15069">
        <v>35002</v>
      </c>
      <c r="B15069" t="s">
        <v>53</v>
      </c>
      <c r="C15069" s="70">
        <v>522578.39</v>
      </c>
      <c r="D15069" s="70">
        <v>167030.85999999999</v>
      </c>
      <c r="E15069" s="71">
        <v>44804</v>
      </c>
      <c r="F15069" t="s">
        <v>10234</v>
      </c>
      <c r="G15069" t="s">
        <v>2169</v>
      </c>
      <c r="H15069" t="s">
        <v>10009</v>
      </c>
      <c r="I15069" t="s">
        <v>10008</v>
      </c>
      <c r="J15069" s="40">
        <v>0</v>
      </c>
      <c r="K15069" s="40">
        <v>258.75</v>
      </c>
    </row>
    <row r="15070" spans="1:11" x14ac:dyDescent="0.35">
      <c r="A15070">
        <v>35002</v>
      </c>
      <c r="B15070" t="s">
        <v>53</v>
      </c>
      <c r="C15070" s="70">
        <v>522578.39</v>
      </c>
      <c r="D15070" s="70">
        <v>167030.85999999999</v>
      </c>
      <c r="E15070" s="71">
        <v>44804</v>
      </c>
      <c r="F15070" t="s">
        <v>10233</v>
      </c>
      <c r="G15070" t="s">
        <v>2169</v>
      </c>
      <c r="H15070" t="s">
        <v>10012</v>
      </c>
      <c r="I15070" t="s">
        <v>10011</v>
      </c>
      <c r="J15070" s="40">
        <v>0</v>
      </c>
      <c r="K15070" s="40">
        <v>494.31</v>
      </c>
    </row>
    <row r="15071" spans="1:11" x14ac:dyDescent="0.35">
      <c r="A15071">
        <v>35002</v>
      </c>
      <c r="B15071" t="s">
        <v>53</v>
      </c>
      <c r="C15071" s="70">
        <v>522578.39</v>
      </c>
      <c r="D15071" s="70">
        <v>167030.85999999999</v>
      </c>
      <c r="E15071" s="71">
        <v>44804</v>
      </c>
      <c r="F15071" t="s">
        <v>10232</v>
      </c>
      <c r="G15071" t="s">
        <v>2169</v>
      </c>
      <c r="H15071" t="s">
        <v>10030</v>
      </c>
      <c r="I15071" t="s">
        <v>10029</v>
      </c>
      <c r="J15071" s="40">
        <v>0</v>
      </c>
      <c r="K15071" s="40">
        <v>1385.46</v>
      </c>
    </row>
    <row r="15072" spans="1:11" x14ac:dyDescent="0.35">
      <c r="A15072">
        <v>35002</v>
      </c>
      <c r="B15072" t="s">
        <v>53</v>
      </c>
      <c r="C15072" s="70">
        <v>522578.39</v>
      </c>
      <c r="D15072" s="70">
        <v>167030.85999999999</v>
      </c>
      <c r="E15072" s="71">
        <v>44804</v>
      </c>
      <c r="F15072" t="s">
        <v>10231</v>
      </c>
      <c r="G15072" t="s">
        <v>2169</v>
      </c>
      <c r="H15072" t="s">
        <v>10086</v>
      </c>
      <c r="I15072" t="s">
        <v>10085</v>
      </c>
      <c r="J15072" s="40">
        <v>0</v>
      </c>
      <c r="K15072" s="40">
        <v>100</v>
      </c>
    </row>
    <row r="15073" spans="1:11" x14ac:dyDescent="0.35">
      <c r="A15073">
        <v>35002</v>
      </c>
      <c r="B15073" t="s">
        <v>53</v>
      </c>
      <c r="C15073" s="70">
        <v>522578.39</v>
      </c>
      <c r="D15073" s="70">
        <v>167030.85999999999</v>
      </c>
      <c r="E15073" s="71">
        <v>44804</v>
      </c>
      <c r="F15073" t="s">
        <v>10230</v>
      </c>
      <c r="G15073" t="s">
        <v>2169</v>
      </c>
      <c r="H15073" t="s">
        <v>6700</v>
      </c>
      <c r="I15073" t="s">
        <v>6699</v>
      </c>
      <c r="J15073" s="40">
        <v>0</v>
      </c>
      <c r="K15073" s="40">
        <v>500</v>
      </c>
    </row>
    <row r="15074" spans="1:11" x14ac:dyDescent="0.35">
      <c r="A15074">
        <v>35002</v>
      </c>
      <c r="B15074" t="s">
        <v>53</v>
      </c>
      <c r="C15074" s="70">
        <v>522578.39</v>
      </c>
      <c r="D15074" s="70">
        <v>167030.85999999999</v>
      </c>
      <c r="E15074" s="71">
        <v>44804</v>
      </c>
      <c r="F15074" t="s">
        <v>10229</v>
      </c>
      <c r="G15074" t="s">
        <v>2169</v>
      </c>
      <c r="H15074" t="s">
        <v>10018</v>
      </c>
      <c r="I15074" t="s">
        <v>10017</v>
      </c>
      <c r="J15074" s="40">
        <v>0</v>
      </c>
      <c r="K15074" s="40">
        <v>434.7</v>
      </c>
    </row>
    <row r="15075" spans="1:11" x14ac:dyDescent="0.35">
      <c r="A15075">
        <v>35002</v>
      </c>
      <c r="B15075" t="s">
        <v>53</v>
      </c>
      <c r="C15075" s="70">
        <v>522578.39</v>
      </c>
      <c r="D15075" s="70">
        <v>167030.85999999999</v>
      </c>
      <c r="E15075" s="71">
        <v>44804</v>
      </c>
      <c r="F15075" t="s">
        <v>10228</v>
      </c>
      <c r="G15075" t="s">
        <v>2169</v>
      </c>
      <c r="H15075" t="s">
        <v>10015</v>
      </c>
      <c r="I15075" t="s">
        <v>10014</v>
      </c>
      <c r="J15075" s="40">
        <v>0</v>
      </c>
      <c r="K15075" s="40">
        <v>2998.69</v>
      </c>
    </row>
    <row r="15076" spans="1:11" x14ac:dyDescent="0.35">
      <c r="A15076">
        <v>35002</v>
      </c>
      <c r="B15076" t="s">
        <v>53</v>
      </c>
      <c r="C15076" s="70">
        <v>522578.39</v>
      </c>
      <c r="D15076" s="70">
        <v>167030.85999999999</v>
      </c>
      <c r="E15076" s="71">
        <v>44804</v>
      </c>
      <c r="F15076" t="s">
        <v>10227</v>
      </c>
      <c r="G15076" t="s">
        <v>2169</v>
      </c>
      <c r="H15076" t="s">
        <v>10024</v>
      </c>
      <c r="I15076" t="s">
        <v>10023</v>
      </c>
      <c r="J15076" s="40">
        <v>0</v>
      </c>
      <c r="K15076" s="40">
        <v>495.4</v>
      </c>
    </row>
    <row r="15077" spans="1:11" x14ac:dyDescent="0.35">
      <c r="A15077">
        <v>35002</v>
      </c>
      <c r="B15077" t="s">
        <v>53</v>
      </c>
      <c r="C15077" s="70">
        <v>522578.39</v>
      </c>
      <c r="D15077" s="70">
        <v>167030.85999999999</v>
      </c>
      <c r="E15077" s="71">
        <v>44804</v>
      </c>
      <c r="F15077" t="s">
        <v>10226</v>
      </c>
      <c r="G15077" t="s">
        <v>2169</v>
      </c>
      <c r="H15077" t="s">
        <v>10021</v>
      </c>
      <c r="I15077" t="s">
        <v>10020</v>
      </c>
      <c r="J15077" s="40">
        <v>0</v>
      </c>
      <c r="K15077" s="40">
        <v>410.51</v>
      </c>
    </row>
    <row r="15078" spans="1:11" x14ac:dyDescent="0.35">
      <c r="A15078">
        <v>35002</v>
      </c>
      <c r="B15078" t="s">
        <v>53</v>
      </c>
      <c r="C15078" s="70">
        <v>522578.39</v>
      </c>
      <c r="D15078" s="70">
        <v>167030.85999999999</v>
      </c>
      <c r="E15078" s="71">
        <v>44804</v>
      </c>
      <c r="F15078" t="s">
        <v>11127</v>
      </c>
      <c r="G15078" t="s">
        <v>2169</v>
      </c>
      <c r="H15078" t="s">
        <v>11114</v>
      </c>
      <c r="I15078" t="s">
        <v>11113</v>
      </c>
      <c r="J15078" s="40">
        <v>0</v>
      </c>
      <c r="K15078" s="40">
        <v>668.75</v>
      </c>
    </row>
    <row r="15079" spans="1:11" x14ac:dyDescent="0.35">
      <c r="A15079">
        <v>35002</v>
      </c>
      <c r="B15079" t="s">
        <v>53</v>
      </c>
      <c r="C15079" s="70">
        <v>522578.39</v>
      </c>
      <c r="D15079" s="70">
        <v>167030.85999999999</v>
      </c>
      <c r="E15079" s="71">
        <v>44804</v>
      </c>
      <c r="F15079" t="s">
        <v>9891</v>
      </c>
      <c r="G15079" t="s">
        <v>2169</v>
      </c>
      <c r="H15079" t="s">
        <v>9837</v>
      </c>
      <c r="I15079" t="s">
        <v>9836</v>
      </c>
      <c r="J15079" s="40">
        <v>0</v>
      </c>
      <c r="K15079" s="40">
        <v>75.680000000000007</v>
      </c>
    </row>
    <row r="15080" spans="1:11" x14ac:dyDescent="0.35">
      <c r="A15080">
        <v>35002</v>
      </c>
      <c r="B15080" t="s">
        <v>53</v>
      </c>
      <c r="C15080" s="70">
        <v>522578.39</v>
      </c>
      <c r="D15080" s="70">
        <v>167030.85999999999</v>
      </c>
      <c r="E15080" s="71">
        <v>44804</v>
      </c>
      <c r="F15080" t="s">
        <v>9890</v>
      </c>
      <c r="G15080" t="s">
        <v>2169</v>
      </c>
      <c r="H15080" t="s">
        <v>9840</v>
      </c>
      <c r="I15080" t="s">
        <v>9839</v>
      </c>
      <c r="J15080" s="40">
        <v>0</v>
      </c>
      <c r="K15080" s="40">
        <v>1749.04</v>
      </c>
    </row>
    <row r="15081" spans="1:11" x14ac:dyDescent="0.35">
      <c r="A15081">
        <v>35002</v>
      </c>
      <c r="B15081" t="s">
        <v>53</v>
      </c>
      <c r="C15081" s="70">
        <v>522578.39</v>
      </c>
      <c r="D15081" s="70">
        <v>167030.85999999999</v>
      </c>
      <c r="E15081" s="71">
        <v>44804</v>
      </c>
      <c r="F15081" t="s">
        <v>9580</v>
      </c>
      <c r="G15081" t="s">
        <v>2169</v>
      </c>
      <c r="H15081" t="s">
        <v>9444</v>
      </c>
      <c r="I15081" t="s">
        <v>9443</v>
      </c>
      <c r="J15081" s="40">
        <v>0</v>
      </c>
      <c r="K15081" s="40">
        <v>3146.38</v>
      </c>
    </row>
    <row r="15082" spans="1:11" x14ac:dyDescent="0.35">
      <c r="A15082">
        <v>35002</v>
      </c>
      <c r="B15082" t="s">
        <v>53</v>
      </c>
      <c r="C15082" s="70">
        <v>522578.39</v>
      </c>
      <c r="D15082" s="70">
        <v>167030.85999999999</v>
      </c>
      <c r="E15082" s="71">
        <v>44804</v>
      </c>
      <c r="F15082" t="s">
        <v>9579</v>
      </c>
      <c r="G15082" t="s">
        <v>2169</v>
      </c>
      <c r="H15082" t="s">
        <v>9447</v>
      </c>
      <c r="I15082" t="s">
        <v>9446</v>
      </c>
      <c r="J15082" s="40">
        <v>0</v>
      </c>
      <c r="K15082" s="40">
        <v>638.25</v>
      </c>
    </row>
    <row r="15083" spans="1:11" x14ac:dyDescent="0.35">
      <c r="A15083">
        <v>35002</v>
      </c>
      <c r="B15083" t="s">
        <v>53</v>
      </c>
      <c r="C15083" s="70">
        <v>522578.39</v>
      </c>
      <c r="D15083" s="70">
        <v>167030.85999999999</v>
      </c>
      <c r="E15083" s="71">
        <v>44804</v>
      </c>
      <c r="F15083" t="s">
        <v>9578</v>
      </c>
      <c r="G15083" t="s">
        <v>2169</v>
      </c>
      <c r="H15083" t="s">
        <v>9577</v>
      </c>
      <c r="I15083" t="s">
        <v>9576</v>
      </c>
      <c r="J15083" s="40">
        <v>0</v>
      </c>
      <c r="K15083" s="40">
        <v>33.9</v>
      </c>
    </row>
    <row r="15084" spans="1:11" x14ac:dyDescent="0.35">
      <c r="A15084">
        <v>35002</v>
      </c>
      <c r="B15084" t="s">
        <v>53</v>
      </c>
      <c r="C15084" s="70">
        <v>522578.39</v>
      </c>
      <c r="D15084" s="70">
        <v>167030.85999999999</v>
      </c>
      <c r="E15084" s="71">
        <v>44804</v>
      </c>
      <c r="F15084" t="s">
        <v>9575</v>
      </c>
      <c r="G15084" t="s">
        <v>2169</v>
      </c>
      <c r="H15084" t="s">
        <v>9441</v>
      </c>
      <c r="I15084" t="s">
        <v>9440</v>
      </c>
      <c r="J15084" s="40">
        <v>0</v>
      </c>
      <c r="K15084" s="40">
        <v>6471.67</v>
      </c>
    </row>
    <row r="15085" spans="1:11" x14ac:dyDescent="0.35">
      <c r="A15085">
        <v>35002</v>
      </c>
      <c r="B15085" t="s">
        <v>53</v>
      </c>
      <c r="C15085" s="70">
        <v>522578.39</v>
      </c>
      <c r="D15085" s="70">
        <v>167030.85999999999</v>
      </c>
      <c r="E15085" s="71">
        <v>44804</v>
      </c>
      <c r="F15085" t="s">
        <v>9574</v>
      </c>
      <c r="G15085" t="s">
        <v>2169</v>
      </c>
      <c r="H15085" t="s">
        <v>9438</v>
      </c>
      <c r="I15085" t="s">
        <v>9437</v>
      </c>
      <c r="J15085" s="40">
        <v>0</v>
      </c>
      <c r="K15085" s="40">
        <v>7107.2</v>
      </c>
    </row>
    <row r="15086" spans="1:11" x14ac:dyDescent="0.35">
      <c r="A15086">
        <v>35002</v>
      </c>
      <c r="B15086" t="s">
        <v>53</v>
      </c>
      <c r="C15086" s="70">
        <v>522578.39</v>
      </c>
      <c r="D15086" s="70">
        <v>167030.85999999999</v>
      </c>
      <c r="E15086" s="71">
        <v>44804</v>
      </c>
      <c r="F15086" t="s">
        <v>9573</v>
      </c>
      <c r="G15086" t="s">
        <v>2169</v>
      </c>
      <c r="H15086" t="s">
        <v>9481</v>
      </c>
      <c r="I15086" t="s">
        <v>9480</v>
      </c>
      <c r="J15086" s="40">
        <v>175.95</v>
      </c>
      <c r="K15086" s="40">
        <v>0</v>
      </c>
    </row>
    <row r="15087" spans="1:11" x14ac:dyDescent="0.35">
      <c r="A15087">
        <v>35002</v>
      </c>
      <c r="B15087" t="s">
        <v>53</v>
      </c>
      <c r="C15087" s="70">
        <v>522578.39</v>
      </c>
      <c r="D15087" s="70">
        <v>167030.85999999999</v>
      </c>
      <c r="E15087" s="71">
        <v>44804</v>
      </c>
      <c r="F15087" t="s">
        <v>9572</v>
      </c>
      <c r="G15087" t="s">
        <v>2169</v>
      </c>
      <c r="H15087" t="s">
        <v>9435</v>
      </c>
      <c r="I15087" t="s">
        <v>9434</v>
      </c>
      <c r="J15087" s="40">
        <v>5579.4</v>
      </c>
      <c r="K15087" s="40">
        <v>0</v>
      </c>
    </row>
    <row r="15088" spans="1:11" x14ac:dyDescent="0.35">
      <c r="A15088">
        <v>35002</v>
      </c>
      <c r="B15088" t="s">
        <v>53</v>
      </c>
      <c r="C15088" s="70">
        <v>522578.39</v>
      </c>
      <c r="D15088" s="70">
        <v>167030.85999999999</v>
      </c>
      <c r="E15088" s="71">
        <v>44804</v>
      </c>
      <c r="F15088" t="s">
        <v>9571</v>
      </c>
      <c r="G15088" t="s">
        <v>2169</v>
      </c>
      <c r="H15088" t="s">
        <v>9570</v>
      </c>
      <c r="I15088" t="s">
        <v>9569</v>
      </c>
      <c r="J15088" s="40">
        <v>0</v>
      </c>
      <c r="K15088" s="40">
        <v>67.53</v>
      </c>
    </row>
    <row r="15089" spans="1:11" x14ac:dyDescent="0.35">
      <c r="A15089">
        <v>35002</v>
      </c>
      <c r="B15089" t="s">
        <v>53</v>
      </c>
      <c r="C15089" s="70">
        <v>522578.39</v>
      </c>
      <c r="D15089" s="70">
        <v>167030.85999999999</v>
      </c>
      <c r="E15089" s="71">
        <v>44804</v>
      </c>
      <c r="F15089" t="s">
        <v>9568</v>
      </c>
      <c r="G15089" t="s">
        <v>2169</v>
      </c>
      <c r="H15089" t="s">
        <v>9476</v>
      </c>
      <c r="I15089" t="s">
        <v>9475</v>
      </c>
      <c r="J15089" s="40">
        <v>0</v>
      </c>
      <c r="K15089" s="40">
        <v>2800</v>
      </c>
    </row>
    <row r="15090" spans="1:11" x14ac:dyDescent="0.35">
      <c r="A15090">
        <v>35002</v>
      </c>
      <c r="B15090" t="s">
        <v>53</v>
      </c>
      <c r="C15090" s="70">
        <v>522578.39</v>
      </c>
      <c r="D15090" s="70">
        <v>167030.85999999999</v>
      </c>
      <c r="E15090" s="71">
        <v>44804</v>
      </c>
      <c r="F15090" t="s">
        <v>9567</v>
      </c>
      <c r="G15090" t="s">
        <v>2169</v>
      </c>
      <c r="H15090" t="s">
        <v>9566</v>
      </c>
      <c r="I15090" t="s">
        <v>9565</v>
      </c>
      <c r="J15090" s="40">
        <v>0</v>
      </c>
      <c r="K15090" s="40">
        <v>27.04</v>
      </c>
    </row>
    <row r="15091" spans="1:11" x14ac:dyDescent="0.35">
      <c r="A15091">
        <v>35002</v>
      </c>
      <c r="B15091" t="s">
        <v>53</v>
      </c>
      <c r="C15091" s="70">
        <v>522578.39</v>
      </c>
      <c r="D15091" s="70">
        <v>167030.85999999999</v>
      </c>
      <c r="E15091" s="71">
        <v>44804</v>
      </c>
      <c r="F15091" t="s">
        <v>9564</v>
      </c>
      <c r="G15091" t="s">
        <v>2169</v>
      </c>
      <c r="H15091" t="s">
        <v>9563</v>
      </c>
      <c r="I15091" t="s">
        <v>9562</v>
      </c>
      <c r="J15091" s="40">
        <v>0</v>
      </c>
      <c r="K15091" s="40">
        <v>239.88</v>
      </c>
    </row>
    <row r="15092" spans="1:11" x14ac:dyDescent="0.35">
      <c r="A15092">
        <v>35002</v>
      </c>
      <c r="B15092" t="s">
        <v>53</v>
      </c>
      <c r="C15092" s="70">
        <v>522578.39</v>
      </c>
      <c r="D15092" s="70">
        <v>167030.85999999999</v>
      </c>
      <c r="E15092" s="71">
        <v>44804</v>
      </c>
      <c r="F15092" t="s">
        <v>14677</v>
      </c>
      <c r="G15092" t="s">
        <v>2169</v>
      </c>
      <c r="H15092" t="s">
        <v>14676</v>
      </c>
      <c r="I15092" t="s">
        <v>14675</v>
      </c>
      <c r="J15092" s="40">
        <v>0</v>
      </c>
      <c r="K15092" s="40">
        <v>2655</v>
      </c>
    </row>
    <row r="15093" spans="1:11" x14ac:dyDescent="0.35">
      <c r="A15093">
        <v>35002</v>
      </c>
      <c r="B15093" t="s">
        <v>53</v>
      </c>
      <c r="C15093" s="70">
        <v>522578.39</v>
      </c>
      <c r="D15093" s="70">
        <v>167030.85999999999</v>
      </c>
      <c r="E15093" s="71">
        <v>44804</v>
      </c>
      <c r="F15093" t="s">
        <v>14674</v>
      </c>
      <c r="G15093" t="s">
        <v>2169</v>
      </c>
      <c r="H15093" t="s">
        <v>14565</v>
      </c>
      <c r="I15093" t="s">
        <v>14564</v>
      </c>
      <c r="J15093" s="40">
        <v>0</v>
      </c>
      <c r="K15093" s="40">
        <v>525.22</v>
      </c>
    </row>
    <row r="15094" spans="1:11" x14ac:dyDescent="0.35">
      <c r="A15094">
        <v>35002</v>
      </c>
      <c r="B15094" t="s">
        <v>53</v>
      </c>
      <c r="C15094" s="70">
        <v>522578.39</v>
      </c>
      <c r="D15094" s="70">
        <v>167030.85999999999</v>
      </c>
      <c r="E15094" s="71">
        <v>44804</v>
      </c>
      <c r="F15094" t="s">
        <v>14673</v>
      </c>
      <c r="G15094" t="s">
        <v>2169</v>
      </c>
      <c r="H15094" t="s">
        <v>14628</v>
      </c>
      <c r="I15094" t="s">
        <v>14627</v>
      </c>
      <c r="J15094" s="40">
        <v>0</v>
      </c>
      <c r="K15094" s="40">
        <v>940.65</v>
      </c>
    </row>
    <row r="15095" spans="1:11" x14ac:dyDescent="0.35">
      <c r="A15095">
        <v>35002</v>
      </c>
      <c r="B15095" t="s">
        <v>53</v>
      </c>
      <c r="C15095" s="70">
        <v>522578.39</v>
      </c>
      <c r="D15095" s="70">
        <v>167030.85999999999</v>
      </c>
      <c r="E15095" s="71">
        <v>44804</v>
      </c>
      <c r="F15095" t="s">
        <v>9028</v>
      </c>
      <c r="G15095" t="s">
        <v>2169</v>
      </c>
      <c r="H15095" t="s">
        <v>8991</v>
      </c>
      <c r="I15095" t="s">
        <v>8990</v>
      </c>
      <c r="J15095" s="40">
        <v>0</v>
      </c>
      <c r="K15095" s="40">
        <v>1489.54</v>
      </c>
    </row>
    <row r="15096" spans="1:11" x14ac:dyDescent="0.35">
      <c r="A15096">
        <v>35002</v>
      </c>
      <c r="B15096" t="s">
        <v>53</v>
      </c>
      <c r="C15096" s="70">
        <v>522578.39</v>
      </c>
      <c r="D15096" s="70">
        <v>167030.85999999999</v>
      </c>
      <c r="E15096" s="71">
        <v>44804</v>
      </c>
      <c r="F15096" t="s">
        <v>9027</v>
      </c>
      <c r="G15096" t="s">
        <v>2169</v>
      </c>
      <c r="H15096" t="s">
        <v>8960</v>
      </c>
      <c r="I15096" t="s">
        <v>8959</v>
      </c>
      <c r="J15096" s="40">
        <v>0</v>
      </c>
      <c r="K15096" s="40">
        <v>315.94</v>
      </c>
    </row>
    <row r="15097" spans="1:11" x14ac:dyDescent="0.35">
      <c r="A15097">
        <v>35002</v>
      </c>
      <c r="B15097" t="s">
        <v>53</v>
      </c>
      <c r="C15097" s="70">
        <v>522578.39</v>
      </c>
      <c r="D15097" s="70">
        <v>167030.85999999999</v>
      </c>
      <c r="E15097" s="71">
        <v>44804</v>
      </c>
      <c r="F15097" t="s">
        <v>9026</v>
      </c>
      <c r="G15097" t="s">
        <v>2169</v>
      </c>
      <c r="H15097" t="s">
        <v>8963</v>
      </c>
      <c r="I15097" t="s">
        <v>8962</v>
      </c>
      <c r="J15097" s="40">
        <v>0</v>
      </c>
      <c r="K15097" s="40">
        <v>302.69</v>
      </c>
    </row>
    <row r="15098" spans="1:11" x14ac:dyDescent="0.35">
      <c r="A15098">
        <v>35002</v>
      </c>
      <c r="B15098" t="s">
        <v>53</v>
      </c>
      <c r="C15098" s="70">
        <v>522578.39</v>
      </c>
      <c r="D15098" s="70">
        <v>167030.85999999999</v>
      </c>
      <c r="E15098" s="71">
        <v>44804</v>
      </c>
      <c r="F15098" t="s">
        <v>8781</v>
      </c>
      <c r="G15098" t="s">
        <v>2169</v>
      </c>
      <c r="H15098" t="s">
        <v>8760</v>
      </c>
      <c r="I15098" t="s">
        <v>8759</v>
      </c>
      <c r="J15098" s="40">
        <v>0</v>
      </c>
      <c r="K15098" s="40">
        <v>650</v>
      </c>
    </row>
    <row r="15099" spans="1:11" x14ac:dyDescent="0.35">
      <c r="A15099">
        <v>35002</v>
      </c>
      <c r="B15099" t="s">
        <v>53</v>
      </c>
      <c r="C15099" s="70">
        <v>522578.39</v>
      </c>
      <c r="D15099" s="70">
        <v>167030.85999999999</v>
      </c>
      <c r="E15099" s="71">
        <v>44804</v>
      </c>
      <c r="F15099" t="s">
        <v>8780</v>
      </c>
      <c r="G15099" t="s">
        <v>2169</v>
      </c>
      <c r="H15099" t="s">
        <v>8757</v>
      </c>
      <c r="I15099" t="s">
        <v>8756</v>
      </c>
      <c r="J15099" s="40">
        <v>0</v>
      </c>
      <c r="K15099" s="40">
        <v>259.76</v>
      </c>
    </row>
    <row r="15100" spans="1:11" x14ac:dyDescent="0.35">
      <c r="A15100">
        <v>35002</v>
      </c>
      <c r="B15100" t="s">
        <v>53</v>
      </c>
      <c r="C15100" s="70">
        <v>522578.39</v>
      </c>
      <c r="D15100" s="70">
        <v>167030.85999999999</v>
      </c>
      <c r="E15100" s="71">
        <v>44804</v>
      </c>
      <c r="F15100" t="s">
        <v>8256</v>
      </c>
      <c r="G15100" t="s">
        <v>2169</v>
      </c>
      <c r="H15100" t="s">
        <v>8240</v>
      </c>
      <c r="I15100" t="s">
        <v>8239</v>
      </c>
      <c r="J15100" s="40">
        <v>0</v>
      </c>
      <c r="K15100" s="40">
        <v>299.17</v>
      </c>
    </row>
    <row r="15101" spans="1:11" x14ac:dyDescent="0.35">
      <c r="A15101">
        <v>35002</v>
      </c>
      <c r="B15101" t="s">
        <v>53</v>
      </c>
      <c r="C15101" s="70">
        <v>522578.39</v>
      </c>
      <c r="D15101" s="70">
        <v>167030.85999999999</v>
      </c>
      <c r="E15101" s="71">
        <v>44804</v>
      </c>
      <c r="F15101" t="s">
        <v>3306</v>
      </c>
      <c r="G15101" t="s">
        <v>2169</v>
      </c>
      <c r="H15101" t="s">
        <v>3298</v>
      </c>
      <c r="I15101" t="s">
        <v>3297</v>
      </c>
      <c r="J15101" s="40">
        <v>0</v>
      </c>
      <c r="K15101" s="40">
        <v>416.67</v>
      </c>
    </row>
    <row r="15102" spans="1:11" x14ac:dyDescent="0.35">
      <c r="A15102">
        <v>35002</v>
      </c>
      <c r="B15102" t="s">
        <v>53</v>
      </c>
      <c r="C15102" s="70">
        <v>522578.39</v>
      </c>
      <c r="D15102" s="70">
        <v>167030.85999999999</v>
      </c>
      <c r="E15102" s="71">
        <v>44804</v>
      </c>
      <c r="F15102" t="s">
        <v>15072</v>
      </c>
      <c r="G15102" t="s">
        <v>2169</v>
      </c>
      <c r="H15102" t="s">
        <v>15052</v>
      </c>
      <c r="I15102" t="s">
        <v>15051</v>
      </c>
      <c r="J15102" s="40">
        <v>0</v>
      </c>
      <c r="K15102" s="40">
        <v>415.53</v>
      </c>
    </row>
    <row r="15103" spans="1:11" x14ac:dyDescent="0.35">
      <c r="A15103">
        <v>35002</v>
      </c>
      <c r="B15103" t="s">
        <v>53</v>
      </c>
      <c r="C15103" s="70">
        <v>522578.39</v>
      </c>
      <c r="D15103" s="70">
        <v>167030.85999999999</v>
      </c>
      <c r="E15103" s="71">
        <v>44804</v>
      </c>
      <c r="F15103" t="s">
        <v>15071</v>
      </c>
      <c r="G15103" t="s">
        <v>2169</v>
      </c>
      <c r="H15103" t="s">
        <v>6100</v>
      </c>
      <c r="I15103" t="s">
        <v>6099</v>
      </c>
      <c r="J15103" s="40">
        <v>0</v>
      </c>
      <c r="K15103" s="40">
        <v>2731.08</v>
      </c>
    </row>
    <row r="15104" spans="1:11" x14ac:dyDescent="0.35">
      <c r="A15104">
        <v>35002</v>
      </c>
      <c r="B15104" t="s">
        <v>53</v>
      </c>
      <c r="C15104" s="70">
        <v>522578.39</v>
      </c>
      <c r="D15104" s="70">
        <v>167030.85999999999</v>
      </c>
      <c r="E15104" s="71">
        <v>44804</v>
      </c>
      <c r="F15104" t="s">
        <v>15070</v>
      </c>
      <c r="G15104" t="s">
        <v>2169</v>
      </c>
      <c r="H15104" t="s">
        <v>15058</v>
      </c>
      <c r="I15104" t="s">
        <v>15057</v>
      </c>
      <c r="J15104" s="40">
        <v>0</v>
      </c>
      <c r="K15104" s="40">
        <v>729.41</v>
      </c>
    </row>
    <row r="15105" spans="1:11" x14ac:dyDescent="0.35">
      <c r="A15105">
        <v>35002</v>
      </c>
      <c r="B15105" t="s">
        <v>53</v>
      </c>
      <c r="C15105" s="70">
        <v>522578.39</v>
      </c>
      <c r="D15105" s="70">
        <v>167030.85999999999</v>
      </c>
      <c r="E15105" s="71">
        <v>44804</v>
      </c>
      <c r="F15105" t="s">
        <v>8231</v>
      </c>
      <c r="G15105" t="s">
        <v>2169</v>
      </c>
      <c r="H15105" t="s">
        <v>8226</v>
      </c>
      <c r="I15105" t="s">
        <v>8225</v>
      </c>
      <c r="J15105" s="40">
        <v>0</v>
      </c>
      <c r="K15105" s="40">
        <v>52.15</v>
      </c>
    </row>
    <row r="15106" spans="1:11" x14ac:dyDescent="0.35">
      <c r="A15106">
        <v>35002</v>
      </c>
      <c r="B15106" t="s">
        <v>53</v>
      </c>
      <c r="C15106" s="70">
        <v>522578.39</v>
      </c>
      <c r="D15106" s="70">
        <v>167030.85999999999</v>
      </c>
      <c r="E15106" s="71">
        <v>44804</v>
      </c>
      <c r="F15106" t="s">
        <v>14525</v>
      </c>
      <c r="G15106" t="s">
        <v>2169</v>
      </c>
      <c r="H15106" t="s">
        <v>14522</v>
      </c>
      <c r="I15106" t="s">
        <v>14521</v>
      </c>
      <c r="J15106" s="40">
        <v>0</v>
      </c>
      <c r="K15106" s="40">
        <v>6666.67</v>
      </c>
    </row>
    <row r="15107" spans="1:11" x14ac:dyDescent="0.35">
      <c r="A15107">
        <v>35002</v>
      </c>
      <c r="B15107" t="s">
        <v>53</v>
      </c>
      <c r="C15107" s="70">
        <v>522578.39</v>
      </c>
      <c r="D15107" s="70">
        <v>167030.85999999999</v>
      </c>
      <c r="E15107" s="71">
        <v>44804</v>
      </c>
      <c r="F15107" t="s">
        <v>14524</v>
      </c>
      <c r="G15107" t="s">
        <v>2169</v>
      </c>
      <c r="H15107" t="s">
        <v>14519</v>
      </c>
      <c r="I15107" t="s">
        <v>14518</v>
      </c>
      <c r="J15107" s="40">
        <v>0</v>
      </c>
      <c r="K15107" s="40">
        <v>7833.33</v>
      </c>
    </row>
    <row r="15108" spans="1:11" x14ac:dyDescent="0.35">
      <c r="A15108">
        <v>35002</v>
      </c>
      <c r="B15108" t="s">
        <v>53</v>
      </c>
      <c r="C15108" s="70">
        <v>522578.39</v>
      </c>
      <c r="D15108" s="70">
        <v>167030.85999999999</v>
      </c>
      <c r="E15108" s="71">
        <v>44804</v>
      </c>
      <c r="F15108" t="s">
        <v>3069</v>
      </c>
      <c r="G15108" t="s">
        <v>2169</v>
      </c>
      <c r="H15108" t="s">
        <v>3039</v>
      </c>
      <c r="I15108" t="s">
        <v>3038</v>
      </c>
      <c r="J15108" s="40">
        <v>0</v>
      </c>
      <c r="K15108" s="40">
        <v>249.6</v>
      </c>
    </row>
    <row r="15109" spans="1:11" x14ac:dyDescent="0.35">
      <c r="A15109">
        <v>35002</v>
      </c>
      <c r="B15109" t="s">
        <v>53</v>
      </c>
      <c r="C15109" s="70">
        <v>522578.39</v>
      </c>
      <c r="D15109" s="70">
        <v>167030.85999999999</v>
      </c>
      <c r="E15109" s="71">
        <v>44804</v>
      </c>
      <c r="F15109" t="s">
        <v>3068</v>
      </c>
      <c r="G15109" t="s">
        <v>2169</v>
      </c>
      <c r="H15109" t="s">
        <v>3042</v>
      </c>
      <c r="I15109" t="s">
        <v>3041</v>
      </c>
      <c r="J15109" s="40">
        <v>0</v>
      </c>
      <c r="K15109" s="40">
        <v>9.7899999999999991</v>
      </c>
    </row>
    <row r="15110" spans="1:11" x14ac:dyDescent="0.35">
      <c r="A15110">
        <v>35002</v>
      </c>
      <c r="B15110" t="s">
        <v>53</v>
      </c>
      <c r="C15110" s="70">
        <v>522578.39</v>
      </c>
      <c r="D15110" s="70">
        <v>167030.85999999999</v>
      </c>
      <c r="E15110" s="71">
        <v>44804</v>
      </c>
      <c r="F15110" t="s">
        <v>2479</v>
      </c>
      <c r="G15110" t="s">
        <v>2169</v>
      </c>
      <c r="H15110" t="s">
        <v>2471</v>
      </c>
      <c r="I15110" t="s">
        <v>2470</v>
      </c>
      <c r="J15110" s="40">
        <v>0</v>
      </c>
      <c r="K15110" s="40">
        <v>833.33</v>
      </c>
    </row>
    <row r="15111" spans="1:11" x14ac:dyDescent="0.35">
      <c r="A15111">
        <v>35002</v>
      </c>
      <c r="B15111" t="s">
        <v>53</v>
      </c>
      <c r="C15111" s="70">
        <v>522578.39</v>
      </c>
      <c r="D15111" s="70">
        <v>167030.85999999999</v>
      </c>
      <c r="E15111" s="71">
        <v>44804</v>
      </c>
      <c r="F15111" t="s">
        <v>7950</v>
      </c>
      <c r="G15111" t="s">
        <v>2169</v>
      </c>
      <c r="H15111" t="s">
        <v>7945</v>
      </c>
      <c r="I15111" t="s">
        <v>7944</v>
      </c>
      <c r="J15111" s="40">
        <v>0</v>
      </c>
      <c r="K15111" s="40">
        <v>107.37</v>
      </c>
    </row>
    <row r="15112" spans="1:11" x14ac:dyDescent="0.35">
      <c r="A15112">
        <v>35002</v>
      </c>
      <c r="B15112" t="s">
        <v>53</v>
      </c>
      <c r="C15112" s="70">
        <v>522578.39</v>
      </c>
      <c r="D15112" s="70">
        <v>167030.85999999999</v>
      </c>
      <c r="E15112" s="71">
        <v>44804</v>
      </c>
      <c r="F15112" t="s">
        <v>2196</v>
      </c>
      <c r="G15112" t="s">
        <v>2169</v>
      </c>
      <c r="H15112" t="s">
        <v>2194</v>
      </c>
      <c r="I15112" t="s">
        <v>2193</v>
      </c>
      <c r="J15112" s="40">
        <v>0</v>
      </c>
      <c r="K15112" s="40">
        <v>1650.23</v>
      </c>
    </row>
    <row r="15113" spans="1:11" x14ac:dyDescent="0.35">
      <c r="A15113">
        <v>35002</v>
      </c>
      <c r="B15113" t="s">
        <v>53</v>
      </c>
      <c r="C15113" s="70">
        <v>522578.39</v>
      </c>
      <c r="D15113" s="70">
        <v>167030.85999999999</v>
      </c>
      <c r="E15113" s="71">
        <v>44804</v>
      </c>
      <c r="F15113" t="s">
        <v>2305</v>
      </c>
      <c r="G15113" t="s">
        <v>2169</v>
      </c>
      <c r="H15113" t="s">
        <v>2304</v>
      </c>
      <c r="I15113" t="s">
        <v>2303</v>
      </c>
      <c r="J15113" s="40">
        <v>0</v>
      </c>
      <c r="K15113" s="40">
        <v>56.59</v>
      </c>
    </row>
    <row r="15114" spans="1:11" x14ac:dyDescent="0.35">
      <c r="A15114">
        <v>35002</v>
      </c>
      <c r="B15114" t="s">
        <v>53</v>
      </c>
      <c r="C15114" s="70">
        <v>522578.39</v>
      </c>
      <c r="D15114" s="70">
        <v>167030.85999999999</v>
      </c>
      <c r="E15114" s="71">
        <v>44804</v>
      </c>
      <c r="F15114" t="s">
        <v>2267</v>
      </c>
      <c r="G15114" t="s">
        <v>2169</v>
      </c>
      <c r="H15114" t="s">
        <v>2255</v>
      </c>
      <c r="I15114" t="s">
        <v>2254</v>
      </c>
      <c r="J15114" s="40">
        <v>0</v>
      </c>
      <c r="K15114" s="40">
        <v>282.93</v>
      </c>
    </row>
    <row r="15115" spans="1:11" x14ac:dyDescent="0.35">
      <c r="A15115">
        <v>35002</v>
      </c>
      <c r="B15115" t="s">
        <v>53</v>
      </c>
      <c r="C15115" s="70">
        <v>522578.39</v>
      </c>
      <c r="D15115" s="70">
        <v>167030.85999999999</v>
      </c>
      <c r="E15115" s="71">
        <v>44804</v>
      </c>
      <c r="F15115" t="s">
        <v>2246</v>
      </c>
      <c r="G15115" t="s">
        <v>2169</v>
      </c>
      <c r="H15115" t="s">
        <v>2239</v>
      </c>
      <c r="I15115" t="s">
        <v>2238</v>
      </c>
      <c r="J15115" s="40">
        <v>0</v>
      </c>
      <c r="K15115" s="40">
        <v>282.93</v>
      </c>
    </row>
    <row r="15116" spans="1:11" x14ac:dyDescent="0.35">
      <c r="A15116">
        <v>35002</v>
      </c>
      <c r="B15116" t="s">
        <v>53</v>
      </c>
      <c r="C15116" s="70">
        <v>522578.39</v>
      </c>
      <c r="D15116" s="70">
        <v>167030.85999999999</v>
      </c>
      <c r="E15116" s="71">
        <v>44804</v>
      </c>
      <c r="F15116" t="s">
        <v>2236</v>
      </c>
      <c r="G15116" t="s">
        <v>2169</v>
      </c>
      <c r="H15116" t="s">
        <v>2229</v>
      </c>
      <c r="I15116" t="s">
        <v>2228</v>
      </c>
      <c r="J15116" s="40">
        <v>0</v>
      </c>
      <c r="K15116" s="40">
        <v>371.99</v>
      </c>
    </row>
    <row r="15117" spans="1:11" x14ac:dyDescent="0.35">
      <c r="A15117">
        <v>35002</v>
      </c>
      <c r="B15117" t="s">
        <v>53</v>
      </c>
      <c r="C15117" s="70">
        <v>522578.39</v>
      </c>
      <c r="D15117" s="70">
        <v>167030.85999999999</v>
      </c>
      <c r="E15117" s="71">
        <v>44804</v>
      </c>
      <c r="F15117" t="s">
        <v>2227</v>
      </c>
      <c r="G15117" t="s">
        <v>2169</v>
      </c>
      <c r="H15117" t="s">
        <v>2220</v>
      </c>
      <c r="I15117" t="s">
        <v>2219</v>
      </c>
      <c r="J15117" s="40">
        <v>0</v>
      </c>
      <c r="K15117" s="40">
        <v>380.18</v>
      </c>
    </row>
    <row r="15118" spans="1:11" x14ac:dyDescent="0.35">
      <c r="A15118">
        <v>35002</v>
      </c>
      <c r="B15118" t="s">
        <v>53</v>
      </c>
      <c r="C15118" s="70">
        <v>522578.39</v>
      </c>
      <c r="D15118" s="70">
        <v>167030.85999999999</v>
      </c>
      <c r="E15118" s="71">
        <v>44804</v>
      </c>
      <c r="F15118" t="s">
        <v>2217</v>
      </c>
      <c r="G15118" t="s">
        <v>2169</v>
      </c>
      <c r="H15118" t="s">
        <v>2210</v>
      </c>
      <c r="I15118" t="s">
        <v>2209</v>
      </c>
      <c r="J15118" s="40">
        <v>0</v>
      </c>
      <c r="K15118" s="40">
        <v>380.18</v>
      </c>
    </row>
    <row r="15119" spans="1:11" x14ac:dyDescent="0.35">
      <c r="A15119">
        <v>35002</v>
      </c>
      <c r="B15119" t="s">
        <v>53</v>
      </c>
      <c r="C15119" s="70">
        <v>522578.39</v>
      </c>
      <c r="D15119" s="70">
        <v>167030.85999999999</v>
      </c>
      <c r="E15119" s="71">
        <v>44804</v>
      </c>
      <c r="F15119" t="s">
        <v>9561</v>
      </c>
      <c r="G15119" t="s">
        <v>1912</v>
      </c>
      <c r="H15119" t="s">
        <v>9560</v>
      </c>
      <c r="I15119" t="s">
        <v>9559</v>
      </c>
      <c r="J15119" s="40">
        <v>0</v>
      </c>
      <c r="K15119" s="40">
        <v>-24.61</v>
      </c>
    </row>
    <row r="15120" spans="1:11" x14ac:dyDescent="0.35">
      <c r="A15120">
        <v>35002</v>
      </c>
      <c r="B15120" t="s">
        <v>53</v>
      </c>
      <c r="C15120" s="70">
        <v>522578.39</v>
      </c>
      <c r="D15120" s="70">
        <v>167030.85999999999</v>
      </c>
      <c r="E15120" s="71">
        <v>44804</v>
      </c>
      <c r="F15120" t="s">
        <v>9558</v>
      </c>
      <c r="G15120" t="s">
        <v>1912</v>
      </c>
      <c r="H15120" t="s">
        <v>9557</v>
      </c>
      <c r="I15120" t="s">
        <v>9556</v>
      </c>
      <c r="J15120" s="40">
        <v>0</v>
      </c>
      <c r="K15120" s="40">
        <v>-12.31</v>
      </c>
    </row>
    <row r="15121" spans="1:11" x14ac:dyDescent="0.35">
      <c r="A15121">
        <v>35002</v>
      </c>
      <c r="B15121" t="s">
        <v>53</v>
      </c>
      <c r="C15121" s="70">
        <v>522578.39</v>
      </c>
      <c r="D15121" s="70">
        <v>167030.85999999999</v>
      </c>
      <c r="E15121" s="71">
        <v>44805</v>
      </c>
      <c r="F15121" t="s">
        <v>16085</v>
      </c>
      <c r="G15121" t="s">
        <v>2142</v>
      </c>
      <c r="H15121" t="s">
        <v>16084</v>
      </c>
      <c r="I15121" t="s">
        <v>16079</v>
      </c>
      <c r="J15121" s="40">
        <v>2550</v>
      </c>
      <c r="K15121" s="40">
        <v>0</v>
      </c>
    </row>
    <row r="15122" spans="1:11" x14ac:dyDescent="0.35">
      <c r="A15122">
        <v>35002</v>
      </c>
      <c r="B15122" t="s">
        <v>53</v>
      </c>
      <c r="C15122" s="70">
        <v>522578.39</v>
      </c>
      <c r="D15122" s="70">
        <v>167030.85999999999</v>
      </c>
      <c r="E15122" s="71">
        <v>44805</v>
      </c>
      <c r="F15122" t="s">
        <v>16085</v>
      </c>
      <c r="G15122" t="s">
        <v>2142</v>
      </c>
      <c r="H15122" t="s">
        <v>16084</v>
      </c>
      <c r="I15122" t="s">
        <v>16079</v>
      </c>
      <c r="J15122" s="40">
        <v>2550</v>
      </c>
      <c r="K15122" s="40">
        <v>0</v>
      </c>
    </row>
    <row r="15123" spans="1:11" x14ac:dyDescent="0.35">
      <c r="A15123">
        <v>35002</v>
      </c>
      <c r="B15123" t="s">
        <v>53</v>
      </c>
      <c r="C15123" s="70">
        <v>522578.39</v>
      </c>
      <c r="D15123" s="70">
        <v>167030.85999999999</v>
      </c>
      <c r="E15123" s="71">
        <v>44805</v>
      </c>
      <c r="F15123" t="s">
        <v>16083</v>
      </c>
      <c r="G15123" t="s">
        <v>2142</v>
      </c>
      <c r="H15123" t="s">
        <v>9473</v>
      </c>
      <c r="I15123" t="s">
        <v>9472</v>
      </c>
      <c r="J15123" s="40">
        <v>2550</v>
      </c>
      <c r="K15123" s="40">
        <v>0</v>
      </c>
    </row>
    <row r="15124" spans="1:11" x14ac:dyDescent="0.35">
      <c r="A15124">
        <v>35002</v>
      </c>
      <c r="B15124" t="s">
        <v>53</v>
      </c>
      <c r="C15124" s="70">
        <v>522578.39</v>
      </c>
      <c r="D15124" s="70">
        <v>167030.85999999999</v>
      </c>
      <c r="E15124" s="71">
        <v>44805</v>
      </c>
      <c r="F15124" t="s">
        <v>16083</v>
      </c>
      <c r="G15124" t="s">
        <v>2142</v>
      </c>
      <c r="H15124" t="s">
        <v>9473</v>
      </c>
      <c r="I15124" t="s">
        <v>9472</v>
      </c>
      <c r="J15124" s="40">
        <v>2550</v>
      </c>
      <c r="K15124" s="40">
        <v>0</v>
      </c>
    </row>
    <row r="15125" spans="1:11" x14ac:dyDescent="0.35">
      <c r="A15125">
        <v>35002</v>
      </c>
      <c r="B15125" t="s">
        <v>53</v>
      </c>
      <c r="C15125" s="70">
        <v>522578.39</v>
      </c>
      <c r="D15125" s="70">
        <v>167030.85999999999</v>
      </c>
      <c r="E15125" s="71">
        <v>44805</v>
      </c>
      <c r="F15125" t="s">
        <v>16082</v>
      </c>
      <c r="G15125" t="s">
        <v>2142</v>
      </c>
      <c r="H15125" t="s">
        <v>14591</v>
      </c>
      <c r="I15125" t="s">
        <v>14590</v>
      </c>
      <c r="J15125" s="40">
        <v>10256.049999999999</v>
      </c>
      <c r="K15125" s="40">
        <v>0</v>
      </c>
    </row>
    <row r="15126" spans="1:11" x14ac:dyDescent="0.35">
      <c r="A15126">
        <v>35002</v>
      </c>
      <c r="B15126" t="s">
        <v>53</v>
      </c>
      <c r="C15126" s="70">
        <v>522578.39</v>
      </c>
      <c r="D15126" s="70">
        <v>167030.85999999999</v>
      </c>
      <c r="E15126" s="71">
        <v>44805</v>
      </c>
      <c r="F15126" t="s">
        <v>16082</v>
      </c>
      <c r="G15126" t="s">
        <v>2142</v>
      </c>
      <c r="H15126" t="s">
        <v>14591</v>
      </c>
      <c r="I15126" t="s">
        <v>14590</v>
      </c>
      <c r="J15126" s="40">
        <v>10256.049999999999</v>
      </c>
      <c r="K15126" s="40">
        <v>0</v>
      </c>
    </row>
    <row r="15127" spans="1:11" x14ac:dyDescent="0.35">
      <c r="A15127">
        <v>35002</v>
      </c>
      <c r="B15127" t="s">
        <v>53</v>
      </c>
      <c r="C15127" s="70">
        <v>522578.39</v>
      </c>
      <c r="D15127" s="70">
        <v>167030.85999999999</v>
      </c>
      <c r="E15127" s="71">
        <v>44805</v>
      </c>
      <c r="F15127" t="s">
        <v>16082</v>
      </c>
      <c r="G15127" t="s">
        <v>2142</v>
      </c>
      <c r="H15127" t="s">
        <v>14591</v>
      </c>
      <c r="I15127" t="s">
        <v>14590</v>
      </c>
      <c r="J15127" s="40">
        <v>337.19</v>
      </c>
      <c r="K15127" s="40">
        <v>0</v>
      </c>
    </row>
    <row r="15128" spans="1:11" x14ac:dyDescent="0.35">
      <c r="A15128">
        <v>35002</v>
      </c>
      <c r="B15128" t="s">
        <v>53</v>
      </c>
      <c r="C15128" s="70">
        <v>522578.39</v>
      </c>
      <c r="D15128" s="70">
        <v>167030.85999999999</v>
      </c>
      <c r="E15128" s="71">
        <v>44805</v>
      </c>
      <c r="F15128" t="s">
        <v>16081</v>
      </c>
      <c r="G15128" t="s">
        <v>2142</v>
      </c>
      <c r="H15128" t="s">
        <v>16080</v>
      </c>
      <c r="I15128" t="s">
        <v>16079</v>
      </c>
      <c r="J15128" s="40">
        <v>-2550</v>
      </c>
      <c r="K15128" s="40">
        <v>0</v>
      </c>
    </row>
    <row r="15129" spans="1:11" x14ac:dyDescent="0.35">
      <c r="A15129">
        <v>35002</v>
      </c>
      <c r="B15129" t="s">
        <v>53</v>
      </c>
      <c r="C15129" s="70">
        <v>522578.39</v>
      </c>
      <c r="D15129" s="70">
        <v>167030.85999999999</v>
      </c>
      <c r="E15129" s="71">
        <v>44805</v>
      </c>
      <c r="F15129" t="s">
        <v>16081</v>
      </c>
      <c r="G15129" t="s">
        <v>2142</v>
      </c>
      <c r="H15129" t="s">
        <v>16080</v>
      </c>
      <c r="I15129" t="s">
        <v>16079</v>
      </c>
      <c r="J15129" s="40">
        <v>-2550</v>
      </c>
      <c r="K15129" s="40">
        <v>0</v>
      </c>
    </row>
    <row r="15130" spans="1:11" x14ac:dyDescent="0.35">
      <c r="A15130">
        <v>35002</v>
      </c>
      <c r="B15130" t="s">
        <v>53</v>
      </c>
      <c r="C15130" s="70">
        <v>522578.39</v>
      </c>
      <c r="D15130" s="70">
        <v>167030.85999999999</v>
      </c>
      <c r="E15130" s="71">
        <v>44805</v>
      </c>
      <c r="F15130" t="s">
        <v>16078</v>
      </c>
      <c r="G15130" t="s">
        <v>2142</v>
      </c>
      <c r="H15130" t="s">
        <v>8906</v>
      </c>
      <c r="I15130" t="s">
        <v>8905</v>
      </c>
      <c r="J15130" s="40">
        <v>9119.91</v>
      </c>
      <c r="K15130" s="40">
        <v>0</v>
      </c>
    </row>
    <row r="15131" spans="1:11" x14ac:dyDescent="0.35">
      <c r="A15131">
        <v>35002</v>
      </c>
      <c r="B15131" t="s">
        <v>53</v>
      </c>
      <c r="C15131" s="70">
        <v>522578.39</v>
      </c>
      <c r="D15131" s="70">
        <v>167030.85999999999</v>
      </c>
      <c r="E15131" s="71">
        <v>44805</v>
      </c>
      <c r="F15131" t="s">
        <v>16078</v>
      </c>
      <c r="G15131" t="s">
        <v>2142</v>
      </c>
      <c r="H15131" t="s">
        <v>8906</v>
      </c>
      <c r="I15131" t="s">
        <v>8905</v>
      </c>
      <c r="J15131" s="40">
        <v>9119.91</v>
      </c>
      <c r="K15131" s="40">
        <v>0</v>
      </c>
    </row>
    <row r="15132" spans="1:11" x14ac:dyDescent="0.35">
      <c r="A15132">
        <v>35002</v>
      </c>
      <c r="B15132" t="s">
        <v>53</v>
      </c>
      <c r="C15132" s="70">
        <v>522578.39</v>
      </c>
      <c r="D15132" s="70">
        <v>167030.85999999999</v>
      </c>
      <c r="E15132" s="71">
        <v>44805</v>
      </c>
      <c r="F15132" t="s">
        <v>16078</v>
      </c>
      <c r="G15132" t="s">
        <v>2142</v>
      </c>
      <c r="H15132" t="s">
        <v>8906</v>
      </c>
      <c r="I15132" t="s">
        <v>8905</v>
      </c>
      <c r="J15132" s="40">
        <v>9119.91</v>
      </c>
      <c r="K15132" s="40">
        <v>0</v>
      </c>
    </row>
    <row r="15133" spans="1:11" x14ac:dyDescent="0.35">
      <c r="A15133">
        <v>35002</v>
      </c>
      <c r="B15133" t="s">
        <v>53</v>
      </c>
      <c r="C15133" s="70">
        <v>522578.39</v>
      </c>
      <c r="D15133" s="70">
        <v>167030.85999999999</v>
      </c>
      <c r="E15133" s="71">
        <v>44805</v>
      </c>
      <c r="F15133" t="s">
        <v>16078</v>
      </c>
      <c r="G15133" t="s">
        <v>2142</v>
      </c>
      <c r="H15133" t="s">
        <v>8906</v>
      </c>
      <c r="I15133" t="s">
        <v>8905</v>
      </c>
      <c r="J15133" s="40">
        <v>299.83999999999997</v>
      </c>
      <c r="K15133" s="40">
        <v>0</v>
      </c>
    </row>
    <row r="15134" spans="1:11" x14ac:dyDescent="0.35">
      <c r="A15134">
        <v>35002</v>
      </c>
      <c r="B15134" t="s">
        <v>53</v>
      </c>
      <c r="C15134" s="70">
        <v>522578.39</v>
      </c>
      <c r="D15134" s="70">
        <v>167030.85999999999</v>
      </c>
      <c r="E15134" s="71">
        <v>44805</v>
      </c>
      <c r="F15134" t="s">
        <v>8925</v>
      </c>
      <c r="G15134" t="s">
        <v>2169</v>
      </c>
      <c r="H15134" t="s">
        <v>8906</v>
      </c>
      <c r="I15134" t="s">
        <v>8905</v>
      </c>
      <c r="J15134" s="40">
        <v>0</v>
      </c>
      <c r="K15134" s="40">
        <v>9119.91</v>
      </c>
    </row>
    <row r="15135" spans="1:11" x14ac:dyDescent="0.35">
      <c r="A15135">
        <v>35002</v>
      </c>
      <c r="B15135" t="s">
        <v>53</v>
      </c>
      <c r="C15135" s="70">
        <v>522578.39</v>
      </c>
      <c r="D15135" s="70">
        <v>167030.85999999999</v>
      </c>
      <c r="E15135" s="71">
        <v>44805</v>
      </c>
      <c r="F15135" t="s">
        <v>16077</v>
      </c>
      <c r="G15135" t="s">
        <v>2142</v>
      </c>
      <c r="H15135" t="s">
        <v>16076</v>
      </c>
      <c r="I15135" t="s">
        <v>16073</v>
      </c>
      <c r="J15135" s="40">
        <v>-11400</v>
      </c>
      <c r="K15135" s="40">
        <v>0</v>
      </c>
    </row>
    <row r="15136" spans="1:11" x14ac:dyDescent="0.35">
      <c r="A15136">
        <v>35002</v>
      </c>
      <c r="B15136" t="s">
        <v>53</v>
      </c>
      <c r="C15136" s="70">
        <v>522578.39</v>
      </c>
      <c r="D15136" s="70">
        <v>167030.85999999999</v>
      </c>
      <c r="E15136" s="71">
        <v>44805</v>
      </c>
      <c r="F15136" t="s">
        <v>16075</v>
      </c>
      <c r="G15136" t="s">
        <v>2142</v>
      </c>
      <c r="H15136" t="s">
        <v>16074</v>
      </c>
      <c r="I15136" t="s">
        <v>16073</v>
      </c>
      <c r="J15136" s="40">
        <v>11400</v>
      </c>
      <c r="K15136" s="40">
        <v>0</v>
      </c>
    </row>
    <row r="15137" spans="1:11" x14ac:dyDescent="0.35">
      <c r="A15137">
        <v>35002</v>
      </c>
      <c r="B15137" t="s">
        <v>53</v>
      </c>
      <c r="C15137" s="70">
        <v>522578.39</v>
      </c>
      <c r="D15137" s="70">
        <v>167030.85999999999</v>
      </c>
      <c r="E15137" s="71">
        <v>44810</v>
      </c>
      <c r="F15137" t="s">
        <v>16072</v>
      </c>
      <c r="G15137" t="s">
        <v>2142</v>
      </c>
      <c r="H15137" t="s">
        <v>14625</v>
      </c>
      <c r="I15137" t="s">
        <v>14624</v>
      </c>
      <c r="J15137" s="40">
        <v>1354.66</v>
      </c>
      <c r="K15137" s="40">
        <v>0</v>
      </c>
    </row>
    <row r="15138" spans="1:11" x14ac:dyDescent="0.35">
      <c r="A15138">
        <v>35002</v>
      </c>
      <c r="B15138" t="s">
        <v>53</v>
      </c>
      <c r="C15138" s="70">
        <v>522578.39</v>
      </c>
      <c r="D15138" s="70">
        <v>167030.85999999999</v>
      </c>
      <c r="E15138" s="71">
        <v>44813</v>
      </c>
      <c r="F15138" t="s">
        <v>16071</v>
      </c>
      <c r="G15138" t="s">
        <v>2142</v>
      </c>
      <c r="H15138" t="s">
        <v>2431</v>
      </c>
      <c r="I15138" t="s">
        <v>2430</v>
      </c>
      <c r="J15138" s="40">
        <v>2148.0500000000002</v>
      </c>
      <c r="K15138" s="40">
        <v>0</v>
      </c>
    </row>
    <row r="15139" spans="1:11" x14ac:dyDescent="0.35">
      <c r="A15139">
        <v>35002</v>
      </c>
      <c r="B15139" t="s">
        <v>53</v>
      </c>
      <c r="C15139" s="70">
        <v>522578.39</v>
      </c>
      <c r="D15139" s="70">
        <v>167030.85999999999</v>
      </c>
      <c r="E15139" s="71">
        <v>44813</v>
      </c>
      <c r="F15139" t="s">
        <v>16070</v>
      </c>
      <c r="G15139" t="s">
        <v>2142</v>
      </c>
      <c r="H15139" t="s">
        <v>2452</v>
      </c>
      <c r="I15139" t="s">
        <v>2451</v>
      </c>
      <c r="J15139" s="40">
        <v>754.87</v>
      </c>
      <c r="K15139" s="40">
        <v>0</v>
      </c>
    </row>
    <row r="15140" spans="1:11" x14ac:dyDescent="0.35">
      <c r="A15140">
        <v>35002</v>
      </c>
      <c r="B15140" t="s">
        <v>53</v>
      </c>
      <c r="C15140" s="70">
        <v>522578.39</v>
      </c>
      <c r="D15140" s="70">
        <v>167030.85999999999</v>
      </c>
      <c r="E15140" s="71">
        <v>44819</v>
      </c>
      <c r="F15140" t="s">
        <v>16069</v>
      </c>
      <c r="G15140" t="s">
        <v>2142</v>
      </c>
      <c r="H15140" t="s">
        <v>2179</v>
      </c>
      <c r="I15140" t="s">
        <v>2178</v>
      </c>
      <c r="J15140" s="40">
        <v>1125.5</v>
      </c>
      <c r="K15140" s="40">
        <v>0</v>
      </c>
    </row>
    <row r="15141" spans="1:11" x14ac:dyDescent="0.35">
      <c r="A15141">
        <v>35002</v>
      </c>
      <c r="B15141" t="s">
        <v>53</v>
      </c>
      <c r="C15141" s="70">
        <v>522578.39</v>
      </c>
      <c r="D15141" s="70">
        <v>167030.85999999999</v>
      </c>
      <c r="E15141" s="71">
        <v>44820</v>
      </c>
      <c r="F15141" t="s">
        <v>16068</v>
      </c>
      <c r="G15141" t="s">
        <v>2142</v>
      </c>
      <c r="H15141" t="s">
        <v>14585</v>
      </c>
      <c r="I15141" t="s">
        <v>14584</v>
      </c>
      <c r="J15141" s="40">
        <v>2988.41</v>
      </c>
      <c r="K15141" s="40">
        <v>0</v>
      </c>
    </row>
    <row r="15142" spans="1:11" x14ac:dyDescent="0.35">
      <c r="A15142">
        <v>35002</v>
      </c>
      <c r="B15142" t="s">
        <v>53</v>
      </c>
      <c r="C15142" s="70">
        <v>522578.39</v>
      </c>
      <c r="D15142" s="70">
        <v>167030.85999999999</v>
      </c>
      <c r="E15142" s="71">
        <v>44820</v>
      </c>
      <c r="F15142" t="s">
        <v>16067</v>
      </c>
      <c r="G15142" t="s">
        <v>2142</v>
      </c>
      <c r="H15142" t="s">
        <v>14622</v>
      </c>
      <c r="I15142" t="s">
        <v>14621</v>
      </c>
      <c r="J15142" s="40">
        <v>175.71</v>
      </c>
      <c r="K15142" s="40">
        <v>0</v>
      </c>
    </row>
    <row r="15143" spans="1:11" x14ac:dyDescent="0.35">
      <c r="A15143">
        <v>35002</v>
      </c>
      <c r="B15143" t="s">
        <v>53</v>
      </c>
      <c r="C15143" s="70">
        <v>522578.39</v>
      </c>
      <c r="D15143" s="70">
        <v>167030.85999999999</v>
      </c>
      <c r="E15143" s="71">
        <v>44827</v>
      </c>
      <c r="F15143" t="s">
        <v>16066</v>
      </c>
      <c r="G15143" t="s">
        <v>2142</v>
      </c>
      <c r="H15143" t="s">
        <v>14588</v>
      </c>
      <c r="I15143" t="s">
        <v>14587</v>
      </c>
      <c r="J15143" s="40">
        <v>11000</v>
      </c>
      <c r="K15143" s="40">
        <v>0</v>
      </c>
    </row>
    <row r="15144" spans="1:11" x14ac:dyDescent="0.35">
      <c r="A15144">
        <v>35002</v>
      </c>
      <c r="B15144" t="s">
        <v>53</v>
      </c>
      <c r="C15144" s="70">
        <v>522578.39</v>
      </c>
      <c r="D15144" s="70">
        <v>167030.85999999999</v>
      </c>
      <c r="E15144" s="71">
        <v>44831</v>
      </c>
      <c r="F15144" t="s">
        <v>16065</v>
      </c>
      <c r="G15144" t="s">
        <v>2142</v>
      </c>
      <c r="H15144" t="s">
        <v>2580</v>
      </c>
      <c r="I15144" t="s">
        <v>2579</v>
      </c>
      <c r="J15144" s="40">
        <v>88.35</v>
      </c>
      <c r="K15144" s="40">
        <v>0</v>
      </c>
    </row>
    <row r="15145" spans="1:11" x14ac:dyDescent="0.35">
      <c r="A15145">
        <v>35002</v>
      </c>
      <c r="B15145" t="s">
        <v>53</v>
      </c>
      <c r="C15145" s="70">
        <v>522578.39</v>
      </c>
      <c r="D15145" s="70">
        <v>167030.85999999999</v>
      </c>
      <c r="E15145" s="71">
        <v>44831</v>
      </c>
      <c r="F15145" t="s">
        <v>16065</v>
      </c>
      <c r="G15145" t="s">
        <v>2142</v>
      </c>
      <c r="H15145" t="s">
        <v>2580</v>
      </c>
      <c r="I15145" t="s">
        <v>2579</v>
      </c>
      <c r="J15145" s="40">
        <v>537.42999999999995</v>
      </c>
      <c r="K15145" s="40">
        <v>0</v>
      </c>
    </row>
    <row r="15146" spans="1:11" x14ac:dyDescent="0.35">
      <c r="A15146">
        <v>35002</v>
      </c>
      <c r="B15146" t="s">
        <v>53</v>
      </c>
      <c r="C15146" s="70">
        <v>522578.39</v>
      </c>
      <c r="D15146" s="70">
        <v>167030.85999999999</v>
      </c>
      <c r="E15146" s="71">
        <v>44831</v>
      </c>
      <c r="F15146" t="s">
        <v>16065</v>
      </c>
      <c r="G15146" t="s">
        <v>2142</v>
      </c>
      <c r="H15146" t="s">
        <v>2580</v>
      </c>
      <c r="I15146" t="s">
        <v>2579</v>
      </c>
      <c r="J15146" s="40">
        <v>176.69</v>
      </c>
      <c r="K15146" s="40">
        <v>0</v>
      </c>
    </row>
    <row r="15147" spans="1:11" x14ac:dyDescent="0.35">
      <c r="A15147">
        <v>35002</v>
      </c>
      <c r="B15147" t="s">
        <v>53</v>
      </c>
      <c r="C15147" s="70">
        <v>522578.39</v>
      </c>
      <c r="D15147" s="70">
        <v>167030.85999999999</v>
      </c>
      <c r="E15147" s="71">
        <v>44831</v>
      </c>
      <c r="F15147" t="s">
        <v>16064</v>
      </c>
      <c r="G15147" t="s">
        <v>2142</v>
      </c>
      <c r="H15147" t="s">
        <v>8984</v>
      </c>
      <c r="I15147" t="s">
        <v>8983</v>
      </c>
      <c r="J15147" s="40">
        <v>1871</v>
      </c>
      <c r="K15147" s="40">
        <v>0</v>
      </c>
    </row>
    <row r="15148" spans="1:11" x14ac:dyDescent="0.35">
      <c r="A15148">
        <v>35002</v>
      </c>
      <c r="B15148" t="s">
        <v>53</v>
      </c>
      <c r="C15148" s="70">
        <v>522578.39</v>
      </c>
      <c r="D15148" s="70">
        <v>167030.85999999999</v>
      </c>
      <c r="E15148" s="71">
        <v>44832</v>
      </c>
      <c r="F15148" t="s">
        <v>16063</v>
      </c>
      <c r="G15148" t="s">
        <v>2142</v>
      </c>
      <c r="H15148" t="s">
        <v>13917</v>
      </c>
      <c r="I15148" t="s">
        <v>13916</v>
      </c>
      <c r="J15148" s="40">
        <v>1620.73</v>
      </c>
      <c r="K15148" s="40">
        <v>0</v>
      </c>
    </row>
    <row r="15149" spans="1:11" x14ac:dyDescent="0.35">
      <c r="A15149">
        <v>35002</v>
      </c>
      <c r="B15149" t="s">
        <v>53</v>
      </c>
      <c r="C15149" s="70">
        <v>522578.39</v>
      </c>
      <c r="D15149" s="70">
        <v>167030.85999999999</v>
      </c>
      <c r="E15149" s="71">
        <v>44832</v>
      </c>
      <c r="F15149" t="s">
        <v>16063</v>
      </c>
      <c r="G15149" t="s">
        <v>2142</v>
      </c>
      <c r="H15149" t="s">
        <v>13917</v>
      </c>
      <c r="I15149" t="s">
        <v>13916</v>
      </c>
      <c r="J15149" s="40">
        <v>1620.72</v>
      </c>
      <c r="K15149" s="40">
        <v>0</v>
      </c>
    </row>
    <row r="15150" spans="1:11" x14ac:dyDescent="0.35">
      <c r="A15150">
        <v>35002</v>
      </c>
      <c r="B15150" t="s">
        <v>53</v>
      </c>
      <c r="C15150" s="70">
        <v>522578.39</v>
      </c>
      <c r="D15150" s="70">
        <v>167030.85999999999</v>
      </c>
      <c r="E15150" s="71">
        <v>44832</v>
      </c>
      <c r="F15150" t="s">
        <v>16063</v>
      </c>
      <c r="G15150" t="s">
        <v>2142</v>
      </c>
      <c r="H15150" t="s">
        <v>13917</v>
      </c>
      <c r="I15150" t="s">
        <v>13916</v>
      </c>
      <c r="J15150" s="40">
        <v>1620.72</v>
      </c>
      <c r="K15150" s="40">
        <v>0</v>
      </c>
    </row>
    <row r="15151" spans="1:11" x14ac:dyDescent="0.35">
      <c r="A15151">
        <v>35002</v>
      </c>
      <c r="B15151" t="s">
        <v>53</v>
      </c>
      <c r="C15151" s="70">
        <v>522578.39</v>
      </c>
      <c r="D15151" s="70">
        <v>167030.85999999999</v>
      </c>
      <c r="E15151" s="71">
        <v>44832</v>
      </c>
      <c r="F15151" t="s">
        <v>16063</v>
      </c>
      <c r="G15151" t="s">
        <v>2142</v>
      </c>
      <c r="H15151" t="s">
        <v>13917</v>
      </c>
      <c r="I15151" t="s">
        <v>13916</v>
      </c>
      <c r="J15151" s="40">
        <v>1620.72</v>
      </c>
      <c r="K15151" s="40">
        <v>0</v>
      </c>
    </row>
    <row r="15152" spans="1:11" x14ac:dyDescent="0.35">
      <c r="A15152">
        <v>35002</v>
      </c>
      <c r="B15152" t="s">
        <v>53</v>
      </c>
      <c r="C15152" s="70">
        <v>522578.39</v>
      </c>
      <c r="D15152" s="70">
        <v>167030.85999999999</v>
      </c>
      <c r="E15152" s="71">
        <v>44832</v>
      </c>
      <c r="F15152" t="s">
        <v>16063</v>
      </c>
      <c r="G15152" t="s">
        <v>2142</v>
      </c>
      <c r="H15152" t="s">
        <v>13917</v>
      </c>
      <c r="I15152" t="s">
        <v>13916</v>
      </c>
      <c r="J15152" s="40">
        <v>1620.72</v>
      </c>
      <c r="K15152" s="40">
        <v>0</v>
      </c>
    </row>
    <row r="15153" spans="1:11" x14ac:dyDescent="0.35">
      <c r="A15153">
        <v>35002</v>
      </c>
      <c r="B15153" t="s">
        <v>53</v>
      </c>
      <c r="C15153" s="70">
        <v>522578.39</v>
      </c>
      <c r="D15153" s="70">
        <v>167030.85999999999</v>
      </c>
      <c r="E15153" s="71">
        <v>44832</v>
      </c>
      <c r="F15153" t="s">
        <v>16063</v>
      </c>
      <c r="G15153" t="s">
        <v>2142</v>
      </c>
      <c r="H15153" t="s">
        <v>13917</v>
      </c>
      <c r="I15153" t="s">
        <v>13916</v>
      </c>
      <c r="J15153" s="40">
        <v>1620.72</v>
      </c>
      <c r="K15153" s="40">
        <v>0</v>
      </c>
    </row>
    <row r="15154" spans="1:11" x14ac:dyDescent="0.35">
      <c r="A15154">
        <v>35002</v>
      </c>
      <c r="B15154" t="s">
        <v>53</v>
      </c>
      <c r="C15154" s="70">
        <v>522578.39</v>
      </c>
      <c r="D15154" s="70">
        <v>167030.85999999999</v>
      </c>
      <c r="E15154" s="71">
        <v>44832</v>
      </c>
      <c r="F15154" t="s">
        <v>16063</v>
      </c>
      <c r="G15154" t="s">
        <v>2142</v>
      </c>
      <c r="H15154" t="s">
        <v>13917</v>
      </c>
      <c r="I15154" t="s">
        <v>13916</v>
      </c>
      <c r="J15154" s="40">
        <v>1620.72</v>
      </c>
      <c r="K15154" s="40">
        <v>0</v>
      </c>
    </row>
    <row r="15155" spans="1:11" x14ac:dyDescent="0.35">
      <c r="A15155">
        <v>35002</v>
      </c>
      <c r="B15155" t="s">
        <v>53</v>
      </c>
      <c r="C15155" s="70">
        <v>522578.39</v>
      </c>
      <c r="D15155" s="70">
        <v>167030.85999999999</v>
      </c>
      <c r="E15155" s="71">
        <v>44832</v>
      </c>
      <c r="F15155" t="s">
        <v>16063</v>
      </c>
      <c r="G15155" t="s">
        <v>2142</v>
      </c>
      <c r="H15155" t="s">
        <v>13917</v>
      </c>
      <c r="I15155" t="s">
        <v>13916</v>
      </c>
      <c r="J15155" s="40">
        <v>1620.72</v>
      </c>
      <c r="K15155" s="40">
        <v>0</v>
      </c>
    </row>
    <row r="15156" spans="1:11" x14ac:dyDescent="0.35">
      <c r="A15156">
        <v>35002</v>
      </c>
      <c r="B15156" t="s">
        <v>53</v>
      </c>
      <c r="C15156" s="70">
        <v>522578.39</v>
      </c>
      <c r="D15156" s="70">
        <v>167030.85999999999</v>
      </c>
      <c r="E15156" s="71">
        <v>44832</v>
      </c>
      <c r="F15156" t="s">
        <v>16063</v>
      </c>
      <c r="G15156" t="s">
        <v>2142</v>
      </c>
      <c r="H15156" t="s">
        <v>13917</v>
      </c>
      <c r="I15156" t="s">
        <v>13916</v>
      </c>
      <c r="J15156" s="40">
        <v>1620.72</v>
      </c>
      <c r="K15156" s="40">
        <v>0</v>
      </c>
    </row>
    <row r="15157" spans="1:11" x14ac:dyDescent="0.35">
      <c r="A15157">
        <v>35002</v>
      </c>
      <c r="B15157" t="s">
        <v>53</v>
      </c>
      <c r="C15157" s="70">
        <v>522578.39</v>
      </c>
      <c r="D15157" s="70">
        <v>167030.85999999999</v>
      </c>
      <c r="E15157" s="71">
        <v>44832</v>
      </c>
      <c r="F15157" t="s">
        <v>16063</v>
      </c>
      <c r="G15157" t="s">
        <v>2142</v>
      </c>
      <c r="H15157" t="s">
        <v>13917</v>
      </c>
      <c r="I15157" t="s">
        <v>13916</v>
      </c>
      <c r="J15157" s="40">
        <v>1620.72</v>
      </c>
      <c r="K15157" s="40">
        <v>0</v>
      </c>
    </row>
    <row r="15158" spans="1:11" x14ac:dyDescent="0.35">
      <c r="A15158">
        <v>35002</v>
      </c>
      <c r="B15158" t="s">
        <v>53</v>
      </c>
      <c r="C15158" s="70">
        <v>522578.39</v>
      </c>
      <c r="D15158" s="70">
        <v>167030.85999999999</v>
      </c>
      <c r="E15158" s="71">
        <v>44832</v>
      </c>
      <c r="F15158" t="s">
        <v>16063</v>
      </c>
      <c r="G15158" t="s">
        <v>2142</v>
      </c>
      <c r="H15158" t="s">
        <v>13917</v>
      </c>
      <c r="I15158" t="s">
        <v>13916</v>
      </c>
      <c r="J15158" s="40">
        <v>1620.72</v>
      </c>
      <c r="K15158" s="40">
        <v>0</v>
      </c>
    </row>
    <row r="15159" spans="1:11" x14ac:dyDescent="0.35">
      <c r="A15159">
        <v>35002</v>
      </c>
      <c r="B15159" t="s">
        <v>53</v>
      </c>
      <c r="C15159" s="70">
        <v>522578.39</v>
      </c>
      <c r="D15159" s="70">
        <v>167030.85999999999</v>
      </c>
      <c r="E15159" s="71">
        <v>44832</v>
      </c>
      <c r="F15159" t="s">
        <v>16063</v>
      </c>
      <c r="G15159" t="s">
        <v>2142</v>
      </c>
      <c r="H15159" t="s">
        <v>13917</v>
      </c>
      <c r="I15159" t="s">
        <v>13916</v>
      </c>
      <c r="J15159" s="40">
        <v>1620.72</v>
      </c>
      <c r="K15159" s="40">
        <v>0</v>
      </c>
    </row>
    <row r="15160" spans="1:11" x14ac:dyDescent="0.35">
      <c r="A15160">
        <v>35002</v>
      </c>
      <c r="B15160" t="s">
        <v>53</v>
      </c>
      <c r="C15160" s="70">
        <v>522578.39</v>
      </c>
      <c r="D15160" s="70">
        <v>167030.85999999999</v>
      </c>
      <c r="E15160" s="71">
        <v>44832</v>
      </c>
      <c r="F15160" t="s">
        <v>16063</v>
      </c>
      <c r="G15160" t="s">
        <v>2142</v>
      </c>
      <c r="H15160" t="s">
        <v>13917</v>
      </c>
      <c r="I15160" t="s">
        <v>13916</v>
      </c>
      <c r="J15160" s="40">
        <v>1620.72</v>
      </c>
      <c r="K15160" s="40">
        <v>0</v>
      </c>
    </row>
    <row r="15161" spans="1:11" x14ac:dyDescent="0.35">
      <c r="A15161">
        <v>35002</v>
      </c>
      <c r="B15161" t="s">
        <v>53</v>
      </c>
      <c r="C15161" s="70">
        <v>522578.39</v>
      </c>
      <c r="D15161" s="70">
        <v>167030.85999999999</v>
      </c>
      <c r="E15161" s="71">
        <v>44832</v>
      </c>
      <c r="F15161" t="s">
        <v>16063</v>
      </c>
      <c r="G15161" t="s">
        <v>2142</v>
      </c>
      <c r="H15161" t="s">
        <v>13917</v>
      </c>
      <c r="I15161" t="s">
        <v>13916</v>
      </c>
      <c r="J15161" s="40">
        <v>1620.72</v>
      </c>
      <c r="K15161" s="40">
        <v>0</v>
      </c>
    </row>
    <row r="15162" spans="1:11" x14ac:dyDescent="0.35">
      <c r="A15162">
        <v>35002</v>
      </c>
      <c r="B15162" t="s">
        <v>53</v>
      </c>
      <c r="C15162" s="70">
        <v>522578.39</v>
      </c>
      <c r="D15162" s="70">
        <v>167030.85999999999</v>
      </c>
      <c r="E15162" s="71">
        <v>44832</v>
      </c>
      <c r="F15162" t="s">
        <v>16063</v>
      </c>
      <c r="G15162" t="s">
        <v>2142</v>
      </c>
      <c r="H15162" t="s">
        <v>13917</v>
      </c>
      <c r="I15162" t="s">
        <v>13916</v>
      </c>
      <c r="J15162" s="40">
        <v>1620.72</v>
      </c>
      <c r="K15162" s="40">
        <v>0</v>
      </c>
    </row>
    <row r="15163" spans="1:11" x14ac:dyDescent="0.35">
      <c r="A15163">
        <v>35002</v>
      </c>
      <c r="B15163" t="s">
        <v>53</v>
      </c>
      <c r="C15163" s="70">
        <v>522578.39</v>
      </c>
      <c r="D15163" s="70">
        <v>167030.85999999999</v>
      </c>
      <c r="E15163" s="71">
        <v>44832</v>
      </c>
      <c r="F15163" t="s">
        <v>16063</v>
      </c>
      <c r="G15163" t="s">
        <v>2142</v>
      </c>
      <c r="H15163" t="s">
        <v>13917</v>
      </c>
      <c r="I15163" t="s">
        <v>13916</v>
      </c>
      <c r="J15163" s="40">
        <v>1620.72</v>
      </c>
      <c r="K15163" s="40">
        <v>0</v>
      </c>
    </row>
    <row r="15164" spans="1:11" x14ac:dyDescent="0.35">
      <c r="A15164">
        <v>35002</v>
      </c>
      <c r="B15164" t="s">
        <v>53</v>
      </c>
      <c r="C15164" s="70">
        <v>522578.39</v>
      </c>
      <c r="D15164" s="70">
        <v>167030.85999999999</v>
      </c>
      <c r="E15164" s="71">
        <v>44832</v>
      </c>
      <c r="F15164" t="s">
        <v>16063</v>
      </c>
      <c r="G15164" t="s">
        <v>2142</v>
      </c>
      <c r="H15164" t="s">
        <v>13917</v>
      </c>
      <c r="I15164" t="s">
        <v>13916</v>
      </c>
      <c r="J15164" s="40">
        <v>1620.72</v>
      </c>
      <c r="K15164" s="40">
        <v>0</v>
      </c>
    </row>
    <row r="15165" spans="1:11" x14ac:dyDescent="0.35">
      <c r="A15165">
        <v>35002</v>
      </c>
      <c r="B15165" t="s">
        <v>53</v>
      </c>
      <c r="C15165" s="70">
        <v>522578.39</v>
      </c>
      <c r="D15165" s="70">
        <v>167030.85999999999</v>
      </c>
      <c r="E15165" s="71">
        <v>44832</v>
      </c>
      <c r="F15165" t="s">
        <v>16063</v>
      </c>
      <c r="G15165" t="s">
        <v>2142</v>
      </c>
      <c r="H15165" t="s">
        <v>13917</v>
      </c>
      <c r="I15165" t="s">
        <v>13916</v>
      </c>
      <c r="J15165" s="40">
        <v>1620.72</v>
      </c>
      <c r="K15165" s="40">
        <v>0</v>
      </c>
    </row>
    <row r="15166" spans="1:11" x14ac:dyDescent="0.35">
      <c r="A15166">
        <v>35002</v>
      </c>
      <c r="B15166" t="s">
        <v>53</v>
      </c>
      <c r="C15166" s="70">
        <v>522578.39</v>
      </c>
      <c r="D15166" s="70">
        <v>167030.85999999999</v>
      </c>
      <c r="E15166" s="71">
        <v>44832</v>
      </c>
      <c r="F15166" t="s">
        <v>16063</v>
      </c>
      <c r="G15166" t="s">
        <v>2142</v>
      </c>
      <c r="H15166" t="s">
        <v>13917</v>
      </c>
      <c r="I15166" t="s">
        <v>13916</v>
      </c>
      <c r="J15166" s="40">
        <v>1620.72</v>
      </c>
      <c r="K15166" s="40">
        <v>0</v>
      </c>
    </row>
    <row r="15167" spans="1:11" x14ac:dyDescent="0.35">
      <c r="A15167">
        <v>35002</v>
      </c>
      <c r="B15167" t="s">
        <v>53</v>
      </c>
      <c r="C15167" s="70">
        <v>522578.39</v>
      </c>
      <c r="D15167" s="70">
        <v>167030.85999999999</v>
      </c>
      <c r="E15167" s="71">
        <v>44832</v>
      </c>
      <c r="F15167" t="s">
        <v>16063</v>
      </c>
      <c r="G15167" t="s">
        <v>2142</v>
      </c>
      <c r="H15167" t="s">
        <v>13917</v>
      </c>
      <c r="I15167" t="s">
        <v>13916</v>
      </c>
      <c r="J15167" s="40">
        <v>1620.72</v>
      </c>
      <c r="K15167" s="40">
        <v>0</v>
      </c>
    </row>
    <row r="15168" spans="1:11" x14ac:dyDescent="0.35">
      <c r="A15168">
        <v>35002</v>
      </c>
      <c r="B15168" t="s">
        <v>53</v>
      </c>
      <c r="C15168" s="70">
        <v>522578.39</v>
      </c>
      <c r="D15168" s="70">
        <v>167030.85999999999</v>
      </c>
      <c r="E15168" s="71">
        <v>44832</v>
      </c>
      <c r="F15168" t="s">
        <v>16063</v>
      </c>
      <c r="G15168" t="s">
        <v>2142</v>
      </c>
      <c r="H15168" t="s">
        <v>13917</v>
      </c>
      <c r="I15168" t="s">
        <v>13916</v>
      </c>
      <c r="J15168" s="40">
        <v>1620.72</v>
      </c>
      <c r="K15168" s="40">
        <v>0</v>
      </c>
    </row>
    <row r="15169" spans="1:11" x14ac:dyDescent="0.35">
      <c r="A15169">
        <v>35002</v>
      </c>
      <c r="B15169" t="s">
        <v>53</v>
      </c>
      <c r="C15169" s="70">
        <v>522578.39</v>
      </c>
      <c r="D15169" s="70">
        <v>167030.85999999999</v>
      </c>
      <c r="E15169" s="71">
        <v>44832</v>
      </c>
      <c r="F15169" t="s">
        <v>16063</v>
      </c>
      <c r="G15169" t="s">
        <v>2142</v>
      </c>
      <c r="H15169" t="s">
        <v>13917</v>
      </c>
      <c r="I15169" t="s">
        <v>13916</v>
      </c>
      <c r="J15169" s="40">
        <v>1620.72</v>
      </c>
      <c r="K15169" s="40">
        <v>0</v>
      </c>
    </row>
    <row r="15170" spans="1:11" x14ac:dyDescent="0.35">
      <c r="A15170">
        <v>35002</v>
      </c>
      <c r="B15170" t="s">
        <v>53</v>
      </c>
      <c r="C15170" s="70">
        <v>522578.39</v>
      </c>
      <c r="D15170" s="70">
        <v>167030.85999999999</v>
      </c>
      <c r="E15170" s="71">
        <v>44832</v>
      </c>
      <c r="F15170" t="s">
        <v>16063</v>
      </c>
      <c r="G15170" t="s">
        <v>2142</v>
      </c>
      <c r="H15170" t="s">
        <v>13917</v>
      </c>
      <c r="I15170" t="s">
        <v>13916</v>
      </c>
      <c r="J15170" s="40">
        <v>1620.72</v>
      </c>
      <c r="K15170" s="40">
        <v>0</v>
      </c>
    </row>
    <row r="15171" spans="1:11" x14ac:dyDescent="0.35">
      <c r="A15171">
        <v>35002</v>
      </c>
      <c r="B15171" t="s">
        <v>53</v>
      </c>
      <c r="C15171" s="70">
        <v>522578.39</v>
      </c>
      <c r="D15171" s="70">
        <v>167030.85999999999</v>
      </c>
      <c r="E15171" s="71">
        <v>44832</v>
      </c>
      <c r="F15171" t="s">
        <v>16063</v>
      </c>
      <c r="G15171" t="s">
        <v>2142</v>
      </c>
      <c r="H15171" t="s">
        <v>13917</v>
      </c>
      <c r="I15171" t="s">
        <v>13916</v>
      </c>
      <c r="J15171" s="40">
        <v>1620.72</v>
      </c>
      <c r="K15171" s="40">
        <v>0</v>
      </c>
    </row>
    <row r="15172" spans="1:11" x14ac:dyDescent="0.35">
      <c r="A15172">
        <v>35002</v>
      </c>
      <c r="B15172" t="s">
        <v>53</v>
      </c>
      <c r="C15172" s="70">
        <v>522578.39</v>
      </c>
      <c r="D15172" s="70">
        <v>167030.85999999999</v>
      </c>
      <c r="E15172" s="71">
        <v>44832</v>
      </c>
      <c r="F15172" t="s">
        <v>16063</v>
      </c>
      <c r="G15172" t="s">
        <v>2142</v>
      </c>
      <c r="H15172" t="s">
        <v>13917</v>
      </c>
      <c r="I15172" t="s">
        <v>13916</v>
      </c>
      <c r="J15172" s="40">
        <v>1620.72</v>
      </c>
      <c r="K15172" s="40">
        <v>0</v>
      </c>
    </row>
    <row r="15173" spans="1:11" x14ac:dyDescent="0.35">
      <c r="A15173">
        <v>35002</v>
      </c>
      <c r="B15173" t="s">
        <v>53</v>
      </c>
      <c r="C15173" s="70">
        <v>522578.39</v>
      </c>
      <c r="D15173" s="70">
        <v>167030.85999999999</v>
      </c>
      <c r="E15173" s="71">
        <v>44832</v>
      </c>
      <c r="F15173" t="s">
        <v>16063</v>
      </c>
      <c r="G15173" t="s">
        <v>2142</v>
      </c>
      <c r="H15173" t="s">
        <v>13917</v>
      </c>
      <c r="I15173" t="s">
        <v>13916</v>
      </c>
      <c r="J15173" s="40">
        <v>1620.72</v>
      </c>
      <c r="K15173" s="40">
        <v>0</v>
      </c>
    </row>
    <row r="15174" spans="1:11" x14ac:dyDescent="0.35">
      <c r="A15174">
        <v>35002</v>
      </c>
      <c r="B15174" t="s">
        <v>53</v>
      </c>
      <c r="C15174" s="70">
        <v>522578.39</v>
      </c>
      <c r="D15174" s="70">
        <v>167030.85999999999</v>
      </c>
      <c r="E15174" s="71">
        <v>44832</v>
      </c>
      <c r="F15174" t="s">
        <v>16063</v>
      </c>
      <c r="G15174" t="s">
        <v>2142</v>
      </c>
      <c r="H15174" t="s">
        <v>13917</v>
      </c>
      <c r="I15174" t="s">
        <v>13916</v>
      </c>
      <c r="J15174" s="40">
        <v>1620.72</v>
      </c>
      <c r="K15174" s="40">
        <v>0</v>
      </c>
    </row>
    <row r="15175" spans="1:11" x14ac:dyDescent="0.35">
      <c r="A15175">
        <v>35002</v>
      </c>
      <c r="B15175" t="s">
        <v>53</v>
      </c>
      <c r="C15175" s="70">
        <v>522578.39</v>
      </c>
      <c r="D15175" s="70">
        <v>167030.85999999999</v>
      </c>
      <c r="E15175" s="71">
        <v>44832</v>
      </c>
      <c r="F15175" t="s">
        <v>16063</v>
      </c>
      <c r="G15175" t="s">
        <v>2142</v>
      </c>
      <c r="H15175" t="s">
        <v>13917</v>
      </c>
      <c r="I15175" t="s">
        <v>13916</v>
      </c>
      <c r="J15175" s="40">
        <v>1620.72</v>
      </c>
      <c r="K15175" s="40">
        <v>0</v>
      </c>
    </row>
    <row r="15176" spans="1:11" x14ac:dyDescent="0.35">
      <c r="A15176">
        <v>35002</v>
      </c>
      <c r="B15176" t="s">
        <v>53</v>
      </c>
      <c r="C15176" s="70">
        <v>522578.39</v>
      </c>
      <c r="D15176" s="70">
        <v>167030.85999999999</v>
      </c>
      <c r="E15176" s="71">
        <v>44832</v>
      </c>
      <c r="F15176" t="s">
        <v>16063</v>
      </c>
      <c r="G15176" t="s">
        <v>2142</v>
      </c>
      <c r="H15176" t="s">
        <v>13917</v>
      </c>
      <c r="I15176" t="s">
        <v>13916</v>
      </c>
      <c r="J15176" s="40">
        <v>1620.72</v>
      </c>
      <c r="K15176" s="40">
        <v>0</v>
      </c>
    </row>
    <row r="15177" spans="1:11" x14ac:dyDescent="0.35">
      <c r="A15177">
        <v>35002</v>
      </c>
      <c r="B15177" t="s">
        <v>53</v>
      </c>
      <c r="C15177" s="70">
        <v>522578.39</v>
      </c>
      <c r="D15177" s="70">
        <v>167030.85999999999</v>
      </c>
      <c r="E15177" s="71">
        <v>44832</v>
      </c>
      <c r="F15177" t="s">
        <v>16063</v>
      </c>
      <c r="G15177" t="s">
        <v>2142</v>
      </c>
      <c r="H15177" t="s">
        <v>13917</v>
      </c>
      <c r="I15177" t="s">
        <v>13916</v>
      </c>
      <c r="J15177" s="40">
        <v>1620.72</v>
      </c>
      <c r="K15177" s="40">
        <v>0</v>
      </c>
    </row>
    <row r="15178" spans="1:11" x14ac:dyDescent="0.35">
      <c r="A15178">
        <v>35002</v>
      </c>
      <c r="B15178" t="s">
        <v>53</v>
      </c>
      <c r="C15178" s="70">
        <v>522578.39</v>
      </c>
      <c r="D15178" s="70">
        <v>167030.85999999999</v>
      </c>
      <c r="E15178" s="71">
        <v>44832</v>
      </c>
      <c r="F15178" t="s">
        <v>16063</v>
      </c>
      <c r="G15178" t="s">
        <v>2142</v>
      </c>
      <c r="H15178" t="s">
        <v>13917</v>
      </c>
      <c r="I15178" t="s">
        <v>13916</v>
      </c>
      <c r="J15178" s="40">
        <v>1620.72</v>
      </c>
      <c r="K15178" s="40">
        <v>0</v>
      </c>
    </row>
    <row r="15179" spans="1:11" x14ac:dyDescent="0.35">
      <c r="A15179">
        <v>35002</v>
      </c>
      <c r="B15179" t="s">
        <v>53</v>
      </c>
      <c r="C15179" s="70">
        <v>522578.39</v>
      </c>
      <c r="D15179" s="70">
        <v>167030.85999999999</v>
      </c>
      <c r="E15179" s="71">
        <v>44832</v>
      </c>
      <c r="F15179" t="s">
        <v>16063</v>
      </c>
      <c r="G15179" t="s">
        <v>2142</v>
      </c>
      <c r="H15179" t="s">
        <v>13917</v>
      </c>
      <c r="I15179" t="s">
        <v>13916</v>
      </c>
      <c r="J15179" s="40">
        <v>1620.72</v>
      </c>
      <c r="K15179" s="40">
        <v>0</v>
      </c>
    </row>
    <row r="15180" spans="1:11" x14ac:dyDescent="0.35">
      <c r="A15180">
        <v>35002</v>
      </c>
      <c r="B15180" t="s">
        <v>53</v>
      </c>
      <c r="C15180" s="70">
        <v>522578.39</v>
      </c>
      <c r="D15180" s="70">
        <v>167030.85999999999</v>
      </c>
      <c r="E15180" s="71">
        <v>44832</v>
      </c>
      <c r="F15180" t="s">
        <v>16063</v>
      </c>
      <c r="G15180" t="s">
        <v>2142</v>
      </c>
      <c r="H15180" t="s">
        <v>13917</v>
      </c>
      <c r="I15180" t="s">
        <v>13916</v>
      </c>
      <c r="J15180" s="40">
        <v>1620.72</v>
      </c>
      <c r="K15180" s="40">
        <v>0</v>
      </c>
    </row>
    <row r="15181" spans="1:11" x14ac:dyDescent="0.35">
      <c r="A15181">
        <v>35002</v>
      </c>
      <c r="B15181" t="s">
        <v>53</v>
      </c>
      <c r="C15181" s="70">
        <v>522578.39</v>
      </c>
      <c r="D15181" s="70">
        <v>167030.85999999999</v>
      </c>
      <c r="E15181" s="71">
        <v>44832</v>
      </c>
      <c r="F15181" t="s">
        <v>16063</v>
      </c>
      <c r="G15181" t="s">
        <v>2142</v>
      </c>
      <c r="H15181" t="s">
        <v>13917</v>
      </c>
      <c r="I15181" t="s">
        <v>13916</v>
      </c>
      <c r="J15181" s="40">
        <v>1620.72</v>
      </c>
      <c r="K15181" s="40">
        <v>0</v>
      </c>
    </row>
    <row r="15182" spans="1:11" x14ac:dyDescent="0.35">
      <c r="A15182">
        <v>35002</v>
      </c>
      <c r="B15182" t="s">
        <v>53</v>
      </c>
      <c r="C15182" s="70">
        <v>522578.39</v>
      </c>
      <c r="D15182" s="70">
        <v>167030.85999999999</v>
      </c>
      <c r="E15182" s="71">
        <v>44832</v>
      </c>
      <c r="F15182" t="s">
        <v>16063</v>
      </c>
      <c r="G15182" t="s">
        <v>2142</v>
      </c>
      <c r="H15182" t="s">
        <v>13917</v>
      </c>
      <c r="I15182" t="s">
        <v>13916</v>
      </c>
      <c r="J15182" s="40">
        <v>1620.72</v>
      </c>
      <c r="K15182" s="40">
        <v>0</v>
      </c>
    </row>
    <row r="15183" spans="1:11" x14ac:dyDescent="0.35">
      <c r="A15183">
        <v>35002</v>
      </c>
      <c r="B15183" t="s">
        <v>53</v>
      </c>
      <c r="C15183" s="70">
        <v>522578.39</v>
      </c>
      <c r="D15183" s="70">
        <v>167030.85999999999</v>
      </c>
      <c r="E15183" s="71">
        <v>44832</v>
      </c>
      <c r="F15183" t="s">
        <v>16063</v>
      </c>
      <c r="G15183" t="s">
        <v>2142</v>
      </c>
      <c r="H15183" t="s">
        <v>13917</v>
      </c>
      <c r="I15183" t="s">
        <v>13916</v>
      </c>
      <c r="J15183" s="40">
        <v>1620.72</v>
      </c>
      <c r="K15183" s="40">
        <v>0</v>
      </c>
    </row>
    <row r="15184" spans="1:11" x14ac:dyDescent="0.35">
      <c r="A15184">
        <v>35002</v>
      </c>
      <c r="B15184" t="s">
        <v>53</v>
      </c>
      <c r="C15184" s="70">
        <v>522578.39</v>
      </c>
      <c r="D15184" s="70">
        <v>167030.85999999999</v>
      </c>
      <c r="E15184" s="71">
        <v>44832</v>
      </c>
      <c r="F15184" t="s">
        <v>16063</v>
      </c>
      <c r="G15184" t="s">
        <v>2142</v>
      </c>
      <c r="H15184" t="s">
        <v>13917</v>
      </c>
      <c r="I15184" t="s">
        <v>13916</v>
      </c>
      <c r="J15184" s="40">
        <v>53.4</v>
      </c>
      <c r="K15184" s="40">
        <v>0</v>
      </c>
    </row>
    <row r="15185" spans="1:11" x14ac:dyDescent="0.35">
      <c r="A15185">
        <v>35002</v>
      </c>
      <c r="B15185" t="s">
        <v>53</v>
      </c>
      <c r="C15185" s="70">
        <v>522578.39</v>
      </c>
      <c r="D15185" s="70">
        <v>167030.85999999999</v>
      </c>
      <c r="E15185" s="71">
        <v>44833</v>
      </c>
      <c r="F15185" t="s">
        <v>16062</v>
      </c>
      <c r="G15185" t="s">
        <v>2142</v>
      </c>
      <c r="H15185" t="s">
        <v>2168</v>
      </c>
      <c r="I15185" t="s">
        <v>2167</v>
      </c>
      <c r="J15185" s="40">
        <v>1367</v>
      </c>
      <c r="K15185" s="40">
        <v>0</v>
      </c>
    </row>
    <row r="15186" spans="1:11" x14ac:dyDescent="0.35">
      <c r="A15186">
        <v>35002</v>
      </c>
      <c r="B15186" t="s">
        <v>53</v>
      </c>
      <c r="C15186" s="70">
        <v>522578.39</v>
      </c>
      <c r="D15186" s="70">
        <v>167030.85999999999</v>
      </c>
      <c r="E15186" s="71">
        <v>44834</v>
      </c>
      <c r="F15186" t="s">
        <v>14094</v>
      </c>
      <c r="G15186" t="s">
        <v>2169</v>
      </c>
      <c r="H15186" t="s">
        <v>14093</v>
      </c>
      <c r="I15186" t="s">
        <v>14092</v>
      </c>
      <c r="J15186" s="40">
        <v>0</v>
      </c>
      <c r="K15186" s="40">
        <v>3598.42</v>
      </c>
    </row>
    <row r="15187" spans="1:11" x14ac:dyDescent="0.35">
      <c r="A15187">
        <v>35002</v>
      </c>
      <c r="B15187" t="s">
        <v>53</v>
      </c>
      <c r="C15187" s="70">
        <v>522578.39</v>
      </c>
      <c r="D15187" s="70">
        <v>167030.85999999999</v>
      </c>
      <c r="E15187" s="71">
        <v>44834</v>
      </c>
      <c r="F15187" t="s">
        <v>13934</v>
      </c>
      <c r="G15187" t="s">
        <v>2169</v>
      </c>
      <c r="H15187" t="s">
        <v>13931</v>
      </c>
      <c r="I15187" t="s">
        <v>13930</v>
      </c>
      <c r="J15187" s="40">
        <v>0</v>
      </c>
      <c r="K15187" s="40">
        <v>32854.94</v>
      </c>
    </row>
    <row r="15188" spans="1:11" x14ac:dyDescent="0.35">
      <c r="A15188">
        <v>35002</v>
      </c>
      <c r="B15188" t="s">
        <v>53</v>
      </c>
      <c r="C15188" s="70">
        <v>522578.39</v>
      </c>
      <c r="D15188" s="70">
        <v>167030.85999999999</v>
      </c>
      <c r="E15188" s="71">
        <v>44834</v>
      </c>
      <c r="F15188" t="s">
        <v>11659</v>
      </c>
      <c r="G15188" t="s">
        <v>2169</v>
      </c>
      <c r="H15188" t="s">
        <v>11658</v>
      </c>
      <c r="I15188" t="s">
        <v>11657</v>
      </c>
      <c r="J15188" s="40">
        <v>0</v>
      </c>
      <c r="K15188" s="40">
        <v>11669.1</v>
      </c>
    </row>
    <row r="15189" spans="1:11" x14ac:dyDescent="0.35">
      <c r="A15189">
        <v>35002</v>
      </c>
      <c r="B15189" t="s">
        <v>53</v>
      </c>
      <c r="C15189" s="70">
        <v>522578.39</v>
      </c>
      <c r="D15189" s="70">
        <v>167030.85999999999</v>
      </c>
      <c r="E15189" s="71">
        <v>44834</v>
      </c>
      <c r="F15189" t="s">
        <v>10195</v>
      </c>
      <c r="G15189" t="s">
        <v>2169</v>
      </c>
      <c r="H15189" t="s">
        <v>10027</v>
      </c>
      <c r="I15189" t="s">
        <v>10026</v>
      </c>
      <c r="J15189" s="40">
        <v>0</v>
      </c>
      <c r="K15189" s="40">
        <v>630.5</v>
      </c>
    </row>
    <row r="15190" spans="1:11" x14ac:dyDescent="0.35">
      <c r="A15190">
        <v>35002</v>
      </c>
      <c r="B15190" t="s">
        <v>53</v>
      </c>
      <c r="C15190" s="70">
        <v>522578.39</v>
      </c>
      <c r="D15190" s="70">
        <v>167030.85999999999</v>
      </c>
      <c r="E15190" s="71">
        <v>44834</v>
      </c>
      <c r="F15190" t="s">
        <v>10194</v>
      </c>
      <c r="G15190" t="s">
        <v>2169</v>
      </c>
      <c r="H15190" t="s">
        <v>10030</v>
      </c>
      <c r="I15190" t="s">
        <v>10029</v>
      </c>
      <c r="J15190" s="40">
        <v>0</v>
      </c>
      <c r="K15190" s="40">
        <v>1385.46</v>
      </c>
    </row>
    <row r="15191" spans="1:11" x14ac:dyDescent="0.35">
      <c r="A15191">
        <v>35002</v>
      </c>
      <c r="B15191" t="s">
        <v>53</v>
      </c>
      <c r="C15191" s="70">
        <v>522578.39</v>
      </c>
      <c r="D15191" s="70">
        <v>167030.85999999999</v>
      </c>
      <c r="E15191" s="71">
        <v>44834</v>
      </c>
      <c r="F15191" t="s">
        <v>10193</v>
      </c>
      <c r="G15191" t="s">
        <v>2169</v>
      </c>
      <c r="H15191" t="s">
        <v>10009</v>
      </c>
      <c r="I15191" t="s">
        <v>10008</v>
      </c>
      <c r="J15191" s="40">
        <v>0</v>
      </c>
      <c r="K15191" s="40">
        <v>258.75</v>
      </c>
    </row>
    <row r="15192" spans="1:11" x14ac:dyDescent="0.35">
      <c r="A15192">
        <v>35002</v>
      </c>
      <c r="B15192" t="s">
        <v>53</v>
      </c>
      <c r="C15192" s="70">
        <v>522578.39</v>
      </c>
      <c r="D15192" s="70">
        <v>167030.85999999999</v>
      </c>
      <c r="E15192" s="71">
        <v>44834</v>
      </c>
      <c r="F15192" t="s">
        <v>10192</v>
      </c>
      <c r="G15192" t="s">
        <v>2169</v>
      </c>
      <c r="H15192" t="s">
        <v>6700</v>
      </c>
      <c r="I15192" t="s">
        <v>6699</v>
      </c>
      <c r="J15192" s="40">
        <v>0</v>
      </c>
      <c r="K15192" s="40">
        <v>138.36000000000001</v>
      </c>
    </row>
    <row r="15193" spans="1:11" x14ac:dyDescent="0.35">
      <c r="A15193">
        <v>35002</v>
      </c>
      <c r="B15193" t="s">
        <v>53</v>
      </c>
      <c r="C15193" s="70">
        <v>522578.39</v>
      </c>
      <c r="D15193" s="70">
        <v>167030.85999999999</v>
      </c>
      <c r="E15193" s="71">
        <v>44834</v>
      </c>
      <c r="F15193" t="s">
        <v>10191</v>
      </c>
      <c r="G15193" t="s">
        <v>2169</v>
      </c>
      <c r="H15193" t="s">
        <v>10086</v>
      </c>
      <c r="I15193" t="s">
        <v>10085</v>
      </c>
      <c r="J15193" s="40">
        <v>0</v>
      </c>
      <c r="K15193" s="40">
        <v>100</v>
      </c>
    </row>
    <row r="15194" spans="1:11" x14ac:dyDescent="0.35">
      <c r="A15194">
        <v>35002</v>
      </c>
      <c r="B15194" t="s">
        <v>53</v>
      </c>
      <c r="C15194" s="70">
        <v>522578.39</v>
      </c>
      <c r="D15194" s="70">
        <v>167030.85999999999</v>
      </c>
      <c r="E15194" s="71">
        <v>44834</v>
      </c>
      <c r="F15194" t="s">
        <v>10190</v>
      </c>
      <c r="G15194" t="s">
        <v>2169</v>
      </c>
      <c r="H15194" t="s">
        <v>10018</v>
      </c>
      <c r="I15194" t="s">
        <v>10017</v>
      </c>
      <c r="J15194" s="40">
        <v>0</v>
      </c>
      <c r="K15194" s="40">
        <v>434.7</v>
      </c>
    </row>
    <row r="15195" spans="1:11" x14ac:dyDescent="0.35">
      <c r="A15195">
        <v>35002</v>
      </c>
      <c r="B15195" t="s">
        <v>53</v>
      </c>
      <c r="C15195" s="70">
        <v>522578.39</v>
      </c>
      <c r="D15195" s="70">
        <v>167030.85999999999</v>
      </c>
      <c r="E15195" s="71">
        <v>44834</v>
      </c>
      <c r="F15195" t="s">
        <v>10189</v>
      </c>
      <c r="G15195" t="s">
        <v>2169</v>
      </c>
      <c r="H15195" t="s">
        <v>10015</v>
      </c>
      <c r="I15195" t="s">
        <v>10014</v>
      </c>
      <c r="J15195" s="40">
        <v>0</v>
      </c>
      <c r="K15195" s="40">
        <v>2998.69</v>
      </c>
    </row>
    <row r="15196" spans="1:11" x14ac:dyDescent="0.35">
      <c r="A15196">
        <v>35002</v>
      </c>
      <c r="B15196" t="s">
        <v>53</v>
      </c>
      <c r="C15196" s="70">
        <v>522578.39</v>
      </c>
      <c r="D15196" s="70">
        <v>167030.85999999999</v>
      </c>
      <c r="E15196" s="71">
        <v>44834</v>
      </c>
      <c r="F15196" t="s">
        <v>10188</v>
      </c>
      <c r="G15196" t="s">
        <v>2169</v>
      </c>
      <c r="H15196" t="s">
        <v>10024</v>
      </c>
      <c r="I15196" t="s">
        <v>10023</v>
      </c>
      <c r="J15196" s="40">
        <v>0</v>
      </c>
      <c r="K15196" s="40">
        <v>495.4</v>
      </c>
    </row>
    <row r="15197" spans="1:11" x14ac:dyDescent="0.35">
      <c r="A15197">
        <v>35002</v>
      </c>
      <c r="B15197" t="s">
        <v>53</v>
      </c>
      <c r="C15197" s="70">
        <v>522578.39</v>
      </c>
      <c r="D15197" s="70">
        <v>167030.85999999999</v>
      </c>
      <c r="E15197" s="71">
        <v>44834</v>
      </c>
      <c r="F15197" t="s">
        <v>10187</v>
      </c>
      <c r="G15197" t="s">
        <v>2169</v>
      </c>
      <c r="H15197" t="s">
        <v>10021</v>
      </c>
      <c r="I15197" t="s">
        <v>10020</v>
      </c>
      <c r="J15197" s="40">
        <v>0</v>
      </c>
      <c r="K15197" s="40">
        <v>410.51</v>
      </c>
    </row>
    <row r="15198" spans="1:11" x14ac:dyDescent="0.35">
      <c r="A15198">
        <v>35002</v>
      </c>
      <c r="B15198" t="s">
        <v>53</v>
      </c>
      <c r="C15198" s="70">
        <v>522578.39</v>
      </c>
      <c r="D15198" s="70">
        <v>167030.85999999999</v>
      </c>
      <c r="E15198" s="71">
        <v>44834</v>
      </c>
      <c r="F15198" t="s">
        <v>10186</v>
      </c>
      <c r="G15198" t="s">
        <v>2169</v>
      </c>
      <c r="H15198" t="s">
        <v>10012</v>
      </c>
      <c r="I15198" t="s">
        <v>10011</v>
      </c>
      <c r="J15198" s="40">
        <v>0</v>
      </c>
      <c r="K15198" s="40">
        <v>494.31</v>
      </c>
    </row>
    <row r="15199" spans="1:11" x14ac:dyDescent="0.35">
      <c r="A15199">
        <v>35002</v>
      </c>
      <c r="B15199" t="s">
        <v>53</v>
      </c>
      <c r="C15199" s="70">
        <v>522578.39</v>
      </c>
      <c r="D15199" s="70">
        <v>167030.85999999999</v>
      </c>
      <c r="E15199" s="71">
        <v>44834</v>
      </c>
      <c r="F15199" t="s">
        <v>11126</v>
      </c>
      <c r="G15199" t="s">
        <v>2169</v>
      </c>
      <c r="H15199" t="s">
        <v>11114</v>
      </c>
      <c r="I15199" t="s">
        <v>11113</v>
      </c>
      <c r="J15199" s="40">
        <v>0</v>
      </c>
      <c r="K15199" s="40">
        <v>668.75</v>
      </c>
    </row>
    <row r="15200" spans="1:11" x14ac:dyDescent="0.35">
      <c r="A15200">
        <v>35002</v>
      </c>
      <c r="B15200" t="s">
        <v>53</v>
      </c>
      <c r="C15200" s="70">
        <v>522578.39</v>
      </c>
      <c r="D15200" s="70">
        <v>167030.85999999999</v>
      </c>
      <c r="E15200" s="71">
        <v>44834</v>
      </c>
      <c r="F15200" t="s">
        <v>9871</v>
      </c>
      <c r="G15200" t="s">
        <v>2169</v>
      </c>
      <c r="H15200" t="s">
        <v>9837</v>
      </c>
      <c r="I15200" t="s">
        <v>9836</v>
      </c>
      <c r="J15200" s="40">
        <v>0</v>
      </c>
      <c r="K15200" s="40">
        <v>75.680000000000007</v>
      </c>
    </row>
    <row r="15201" spans="1:11" x14ac:dyDescent="0.35">
      <c r="A15201">
        <v>35002</v>
      </c>
      <c r="B15201" t="s">
        <v>53</v>
      </c>
      <c r="C15201" s="70">
        <v>522578.39</v>
      </c>
      <c r="D15201" s="70">
        <v>167030.85999999999</v>
      </c>
      <c r="E15201" s="71">
        <v>44834</v>
      </c>
      <c r="F15201" t="s">
        <v>9870</v>
      </c>
      <c r="G15201" t="s">
        <v>2169</v>
      </c>
      <c r="H15201" t="s">
        <v>9840</v>
      </c>
      <c r="I15201" t="s">
        <v>9839</v>
      </c>
      <c r="J15201" s="40">
        <v>0</v>
      </c>
      <c r="K15201" s="40">
        <v>1749.04</v>
      </c>
    </row>
    <row r="15202" spans="1:11" x14ac:dyDescent="0.35">
      <c r="A15202">
        <v>35002</v>
      </c>
      <c r="B15202" t="s">
        <v>53</v>
      </c>
      <c r="C15202" s="70">
        <v>522578.39</v>
      </c>
      <c r="D15202" s="70">
        <v>167030.85999999999</v>
      </c>
      <c r="E15202" s="71">
        <v>44834</v>
      </c>
      <c r="F15202" t="s">
        <v>9531</v>
      </c>
      <c r="G15202" t="s">
        <v>2169</v>
      </c>
      <c r="H15202" t="s">
        <v>9444</v>
      </c>
      <c r="I15202" t="s">
        <v>9443</v>
      </c>
      <c r="J15202" s="40">
        <v>0</v>
      </c>
      <c r="K15202" s="40">
        <v>3146.38</v>
      </c>
    </row>
    <row r="15203" spans="1:11" x14ac:dyDescent="0.35">
      <c r="A15203">
        <v>35002</v>
      </c>
      <c r="B15203" t="s">
        <v>53</v>
      </c>
      <c r="C15203" s="70">
        <v>522578.39</v>
      </c>
      <c r="D15203" s="70">
        <v>167030.85999999999</v>
      </c>
      <c r="E15203" s="71">
        <v>44834</v>
      </c>
      <c r="F15203" t="s">
        <v>9530</v>
      </c>
      <c r="G15203" t="s">
        <v>2169</v>
      </c>
      <c r="H15203" t="s">
        <v>9441</v>
      </c>
      <c r="I15203" t="s">
        <v>9440</v>
      </c>
      <c r="J15203" s="40">
        <v>0</v>
      </c>
      <c r="K15203" s="40">
        <v>6471.67</v>
      </c>
    </row>
    <row r="15204" spans="1:11" x14ac:dyDescent="0.35">
      <c r="A15204">
        <v>35002</v>
      </c>
      <c r="B15204" t="s">
        <v>53</v>
      </c>
      <c r="C15204" s="70">
        <v>522578.39</v>
      </c>
      <c r="D15204" s="70">
        <v>167030.85999999999</v>
      </c>
      <c r="E15204" s="71">
        <v>44834</v>
      </c>
      <c r="F15204" t="s">
        <v>9529</v>
      </c>
      <c r="G15204" t="s">
        <v>2169</v>
      </c>
      <c r="H15204" t="s">
        <v>9438</v>
      </c>
      <c r="I15204" t="s">
        <v>9437</v>
      </c>
      <c r="J15204" s="40">
        <v>0</v>
      </c>
      <c r="K15204" s="40">
        <v>7107.2</v>
      </c>
    </row>
    <row r="15205" spans="1:11" x14ac:dyDescent="0.35">
      <c r="A15205">
        <v>35002</v>
      </c>
      <c r="B15205" t="s">
        <v>53</v>
      </c>
      <c r="C15205" s="70">
        <v>522578.39</v>
      </c>
      <c r="D15205" s="70">
        <v>167030.85999999999</v>
      </c>
      <c r="E15205" s="71">
        <v>44834</v>
      </c>
      <c r="F15205" t="s">
        <v>9528</v>
      </c>
      <c r="G15205" t="s">
        <v>2169</v>
      </c>
      <c r="H15205" t="s">
        <v>9481</v>
      </c>
      <c r="I15205" t="s">
        <v>9480</v>
      </c>
      <c r="J15205" s="40">
        <v>175.95</v>
      </c>
      <c r="K15205" s="40">
        <v>0</v>
      </c>
    </row>
    <row r="15206" spans="1:11" x14ac:dyDescent="0.35">
      <c r="A15206">
        <v>35002</v>
      </c>
      <c r="B15206" t="s">
        <v>53</v>
      </c>
      <c r="C15206" s="70">
        <v>522578.39</v>
      </c>
      <c r="D15206" s="70">
        <v>167030.85999999999</v>
      </c>
      <c r="E15206" s="71">
        <v>44834</v>
      </c>
      <c r="F15206" t="s">
        <v>9527</v>
      </c>
      <c r="G15206" t="s">
        <v>2169</v>
      </c>
      <c r="H15206" t="s">
        <v>9435</v>
      </c>
      <c r="I15206" t="s">
        <v>9434</v>
      </c>
      <c r="J15206" s="40">
        <v>5579.4</v>
      </c>
      <c r="K15206" s="40">
        <v>0</v>
      </c>
    </row>
    <row r="15207" spans="1:11" x14ac:dyDescent="0.35">
      <c r="A15207">
        <v>35002</v>
      </c>
      <c r="B15207" t="s">
        <v>53</v>
      </c>
      <c r="C15207" s="70">
        <v>522578.39</v>
      </c>
      <c r="D15207" s="70">
        <v>167030.85999999999</v>
      </c>
      <c r="E15207" s="71">
        <v>44834</v>
      </c>
      <c r="F15207" t="s">
        <v>9526</v>
      </c>
      <c r="G15207" t="s">
        <v>2169</v>
      </c>
      <c r="H15207" t="s">
        <v>9476</v>
      </c>
      <c r="I15207" t="s">
        <v>9475</v>
      </c>
      <c r="J15207" s="40">
        <v>0</v>
      </c>
      <c r="K15207" s="40">
        <v>2800</v>
      </c>
    </row>
    <row r="15208" spans="1:11" x14ac:dyDescent="0.35">
      <c r="A15208">
        <v>35002</v>
      </c>
      <c r="B15208" t="s">
        <v>53</v>
      </c>
      <c r="C15208" s="70">
        <v>522578.39</v>
      </c>
      <c r="D15208" s="70">
        <v>167030.85999999999</v>
      </c>
      <c r="E15208" s="71">
        <v>44834</v>
      </c>
      <c r="F15208" t="s">
        <v>9525</v>
      </c>
      <c r="G15208" t="s">
        <v>2169</v>
      </c>
      <c r="H15208" t="s">
        <v>9447</v>
      </c>
      <c r="I15208" t="s">
        <v>9446</v>
      </c>
      <c r="J15208" s="40">
        <v>0</v>
      </c>
      <c r="K15208" s="40">
        <v>638.25</v>
      </c>
    </row>
    <row r="15209" spans="1:11" x14ac:dyDescent="0.35">
      <c r="A15209">
        <v>35002</v>
      </c>
      <c r="B15209" t="s">
        <v>53</v>
      </c>
      <c r="C15209" s="70">
        <v>522578.39</v>
      </c>
      <c r="D15209" s="70">
        <v>167030.85999999999</v>
      </c>
      <c r="E15209" s="71">
        <v>44834</v>
      </c>
      <c r="F15209" t="s">
        <v>14659</v>
      </c>
      <c r="G15209" t="s">
        <v>2169</v>
      </c>
      <c r="H15209" t="s">
        <v>14658</v>
      </c>
      <c r="I15209" t="s">
        <v>14657</v>
      </c>
      <c r="J15209" s="40">
        <v>0</v>
      </c>
      <c r="K15209" s="40">
        <v>26951.65</v>
      </c>
    </row>
    <row r="15210" spans="1:11" x14ac:dyDescent="0.35">
      <c r="A15210">
        <v>35002</v>
      </c>
      <c r="B15210" t="s">
        <v>53</v>
      </c>
      <c r="C15210" s="70">
        <v>522578.39</v>
      </c>
      <c r="D15210" s="70">
        <v>167030.85999999999</v>
      </c>
      <c r="E15210" s="71">
        <v>44834</v>
      </c>
      <c r="F15210" t="s">
        <v>14656</v>
      </c>
      <c r="G15210" t="s">
        <v>2169</v>
      </c>
      <c r="H15210" t="s">
        <v>14655</v>
      </c>
      <c r="I15210" t="s">
        <v>14654</v>
      </c>
      <c r="J15210" s="40">
        <v>0</v>
      </c>
      <c r="K15210" s="40">
        <v>17153</v>
      </c>
    </row>
    <row r="15211" spans="1:11" x14ac:dyDescent="0.35">
      <c r="A15211">
        <v>35002</v>
      </c>
      <c r="B15211" t="s">
        <v>53</v>
      </c>
      <c r="C15211" s="70">
        <v>522578.39</v>
      </c>
      <c r="D15211" s="70">
        <v>167030.85999999999</v>
      </c>
      <c r="E15211" s="71">
        <v>44834</v>
      </c>
      <c r="F15211" t="s">
        <v>14653</v>
      </c>
      <c r="G15211" t="s">
        <v>2169</v>
      </c>
      <c r="H15211" t="s">
        <v>14565</v>
      </c>
      <c r="I15211" t="s">
        <v>14564</v>
      </c>
      <c r="J15211" s="40">
        <v>0</v>
      </c>
      <c r="K15211" s="40">
        <v>525.22</v>
      </c>
    </row>
    <row r="15212" spans="1:11" x14ac:dyDescent="0.35">
      <c r="A15212">
        <v>35002</v>
      </c>
      <c r="B15212" t="s">
        <v>53</v>
      </c>
      <c r="C15212" s="70">
        <v>522578.39</v>
      </c>
      <c r="D15212" s="70">
        <v>167030.85999999999</v>
      </c>
      <c r="E15212" s="71">
        <v>44834</v>
      </c>
      <c r="F15212" t="s">
        <v>14652</v>
      </c>
      <c r="G15212" t="s">
        <v>2169</v>
      </c>
      <c r="H15212" t="s">
        <v>14628</v>
      </c>
      <c r="I15212" t="s">
        <v>14627</v>
      </c>
      <c r="J15212" s="40">
        <v>0</v>
      </c>
      <c r="K15212" s="40">
        <v>2043.68</v>
      </c>
    </row>
    <row r="15213" spans="1:11" x14ac:dyDescent="0.35">
      <c r="A15213">
        <v>35002</v>
      </c>
      <c r="B15213" t="s">
        <v>53</v>
      </c>
      <c r="C15213" s="70">
        <v>522578.39</v>
      </c>
      <c r="D15213" s="70">
        <v>167030.85999999999</v>
      </c>
      <c r="E15213" s="71">
        <v>44834</v>
      </c>
      <c r="F15213" t="s">
        <v>14651</v>
      </c>
      <c r="G15213" t="s">
        <v>2169</v>
      </c>
      <c r="H15213" t="s">
        <v>14591</v>
      </c>
      <c r="I15213" t="s">
        <v>14590</v>
      </c>
      <c r="J15213" s="40">
        <v>0</v>
      </c>
      <c r="K15213" s="40">
        <v>10256.049999999999</v>
      </c>
    </row>
    <row r="15214" spans="1:11" x14ac:dyDescent="0.35">
      <c r="A15214">
        <v>35002</v>
      </c>
      <c r="B15214" t="s">
        <v>53</v>
      </c>
      <c r="C15214" s="70">
        <v>522578.39</v>
      </c>
      <c r="D15214" s="70">
        <v>167030.85999999999</v>
      </c>
      <c r="E15214" s="71">
        <v>44834</v>
      </c>
      <c r="F15214" t="s">
        <v>8992</v>
      </c>
      <c r="G15214" t="s">
        <v>2169</v>
      </c>
      <c r="H15214" t="s">
        <v>8991</v>
      </c>
      <c r="I15214" t="s">
        <v>8990</v>
      </c>
      <c r="J15214" s="40">
        <v>0</v>
      </c>
      <c r="K15214" s="40">
        <v>297.91000000000003</v>
      </c>
    </row>
    <row r="15215" spans="1:11" x14ac:dyDescent="0.35">
      <c r="A15215">
        <v>35002</v>
      </c>
      <c r="B15215" t="s">
        <v>53</v>
      </c>
      <c r="C15215" s="70">
        <v>522578.39</v>
      </c>
      <c r="D15215" s="70">
        <v>167030.85999999999</v>
      </c>
      <c r="E15215" s="71">
        <v>44834</v>
      </c>
      <c r="F15215" t="s">
        <v>8989</v>
      </c>
      <c r="G15215" t="s">
        <v>2169</v>
      </c>
      <c r="H15215" t="s">
        <v>8963</v>
      </c>
      <c r="I15215" t="s">
        <v>8962</v>
      </c>
      <c r="J15215" s="40">
        <v>0</v>
      </c>
      <c r="K15215" s="40">
        <v>302.69</v>
      </c>
    </row>
    <row r="15216" spans="1:11" x14ac:dyDescent="0.35">
      <c r="A15216">
        <v>35002</v>
      </c>
      <c r="B15216" t="s">
        <v>53</v>
      </c>
      <c r="C15216" s="70">
        <v>522578.39</v>
      </c>
      <c r="D15216" s="70">
        <v>167030.85999999999</v>
      </c>
      <c r="E15216" s="71">
        <v>44834</v>
      </c>
      <c r="F15216" t="s">
        <v>8988</v>
      </c>
      <c r="G15216" t="s">
        <v>2169</v>
      </c>
      <c r="H15216" t="s">
        <v>8960</v>
      </c>
      <c r="I15216" t="s">
        <v>8959</v>
      </c>
      <c r="J15216" s="40">
        <v>0</v>
      </c>
      <c r="K15216" s="40">
        <v>315.94</v>
      </c>
    </row>
    <row r="15217" spans="1:11" x14ac:dyDescent="0.35">
      <c r="A15217">
        <v>35002</v>
      </c>
      <c r="B15217" t="s">
        <v>53</v>
      </c>
      <c r="C15217" s="70">
        <v>522578.39</v>
      </c>
      <c r="D15217" s="70">
        <v>167030.85999999999</v>
      </c>
      <c r="E15217" s="71">
        <v>44834</v>
      </c>
      <c r="F15217" t="s">
        <v>8915</v>
      </c>
      <c r="G15217" t="s">
        <v>2169</v>
      </c>
      <c r="H15217" t="s">
        <v>8906</v>
      </c>
      <c r="I15217" t="s">
        <v>8905</v>
      </c>
      <c r="J15217" s="40">
        <v>0</v>
      </c>
      <c r="K15217" s="40">
        <v>9119.91</v>
      </c>
    </row>
    <row r="15218" spans="1:11" x14ac:dyDescent="0.35">
      <c r="A15218">
        <v>35002</v>
      </c>
      <c r="B15218" t="s">
        <v>53</v>
      </c>
      <c r="C15218" s="70">
        <v>522578.39</v>
      </c>
      <c r="D15218" s="70">
        <v>167030.85999999999</v>
      </c>
      <c r="E15218" s="71">
        <v>44834</v>
      </c>
      <c r="F15218" t="s">
        <v>8779</v>
      </c>
      <c r="G15218" t="s">
        <v>2169</v>
      </c>
      <c r="H15218" t="s">
        <v>8760</v>
      </c>
      <c r="I15218" t="s">
        <v>8759</v>
      </c>
      <c r="J15218" s="40">
        <v>0</v>
      </c>
      <c r="K15218" s="40">
        <v>650</v>
      </c>
    </row>
    <row r="15219" spans="1:11" x14ac:dyDescent="0.35">
      <c r="A15219">
        <v>35002</v>
      </c>
      <c r="B15219" t="s">
        <v>53</v>
      </c>
      <c r="C15219" s="70">
        <v>522578.39</v>
      </c>
      <c r="D15219" s="70">
        <v>167030.85999999999</v>
      </c>
      <c r="E15219" s="71">
        <v>44834</v>
      </c>
      <c r="F15219" t="s">
        <v>8778</v>
      </c>
      <c r="G15219" t="s">
        <v>2169</v>
      </c>
      <c r="H15219" t="s">
        <v>8757</v>
      </c>
      <c r="I15219" t="s">
        <v>8756</v>
      </c>
      <c r="J15219" s="40">
        <v>0</v>
      </c>
      <c r="K15219" s="40">
        <v>259.76</v>
      </c>
    </row>
    <row r="15220" spans="1:11" x14ac:dyDescent="0.35">
      <c r="A15220">
        <v>35002</v>
      </c>
      <c r="B15220" t="s">
        <v>53</v>
      </c>
      <c r="C15220" s="70">
        <v>522578.39</v>
      </c>
      <c r="D15220" s="70">
        <v>167030.85999999999</v>
      </c>
      <c r="E15220" s="71">
        <v>44834</v>
      </c>
      <c r="F15220" t="s">
        <v>8250</v>
      </c>
      <c r="G15220" t="s">
        <v>2169</v>
      </c>
      <c r="H15220" t="s">
        <v>8240</v>
      </c>
      <c r="I15220" t="s">
        <v>8239</v>
      </c>
      <c r="J15220" s="40">
        <v>0</v>
      </c>
      <c r="K15220" s="40">
        <v>299.17</v>
      </c>
    </row>
    <row r="15221" spans="1:11" x14ac:dyDescent="0.35">
      <c r="A15221">
        <v>35002</v>
      </c>
      <c r="B15221" t="s">
        <v>53</v>
      </c>
      <c r="C15221" s="70">
        <v>522578.39</v>
      </c>
      <c r="D15221" s="70">
        <v>167030.85999999999</v>
      </c>
      <c r="E15221" s="71">
        <v>44834</v>
      </c>
      <c r="F15221" t="s">
        <v>3305</v>
      </c>
      <c r="G15221" t="s">
        <v>2169</v>
      </c>
      <c r="H15221" t="s">
        <v>3298</v>
      </c>
      <c r="I15221" t="s">
        <v>3297</v>
      </c>
      <c r="J15221" s="40">
        <v>0</v>
      </c>
      <c r="K15221" s="40">
        <v>416.67</v>
      </c>
    </row>
    <row r="15222" spans="1:11" x14ac:dyDescent="0.35">
      <c r="A15222">
        <v>35002</v>
      </c>
      <c r="B15222" t="s">
        <v>53</v>
      </c>
      <c r="C15222" s="70">
        <v>522578.39</v>
      </c>
      <c r="D15222" s="70">
        <v>167030.85999999999</v>
      </c>
      <c r="E15222" s="71">
        <v>44834</v>
      </c>
      <c r="F15222" t="s">
        <v>15066</v>
      </c>
      <c r="G15222" t="s">
        <v>2169</v>
      </c>
      <c r="H15222" t="s">
        <v>6100</v>
      </c>
      <c r="I15222" t="s">
        <v>6099</v>
      </c>
      <c r="J15222" s="40">
        <v>0</v>
      </c>
      <c r="K15222" s="40">
        <v>2731.08</v>
      </c>
    </row>
    <row r="15223" spans="1:11" x14ac:dyDescent="0.35">
      <c r="A15223">
        <v>35002</v>
      </c>
      <c r="B15223" t="s">
        <v>53</v>
      </c>
      <c r="C15223" s="70">
        <v>522578.39</v>
      </c>
      <c r="D15223" s="70">
        <v>167030.85999999999</v>
      </c>
      <c r="E15223" s="71">
        <v>44834</v>
      </c>
      <c r="F15223" t="s">
        <v>15065</v>
      </c>
      <c r="G15223" t="s">
        <v>2169</v>
      </c>
      <c r="H15223" t="s">
        <v>15052</v>
      </c>
      <c r="I15223" t="s">
        <v>15051</v>
      </c>
      <c r="J15223" s="40">
        <v>0</v>
      </c>
      <c r="K15223" s="40">
        <v>415.53</v>
      </c>
    </row>
    <row r="15224" spans="1:11" x14ac:dyDescent="0.35">
      <c r="A15224">
        <v>35002</v>
      </c>
      <c r="B15224" t="s">
        <v>53</v>
      </c>
      <c r="C15224" s="70">
        <v>522578.39</v>
      </c>
      <c r="D15224" s="70">
        <v>167030.85999999999</v>
      </c>
      <c r="E15224" s="71">
        <v>44834</v>
      </c>
      <c r="F15224" t="s">
        <v>15064</v>
      </c>
      <c r="G15224" t="s">
        <v>2169</v>
      </c>
      <c r="H15224" t="s">
        <v>15058</v>
      </c>
      <c r="I15224" t="s">
        <v>15057</v>
      </c>
      <c r="J15224" s="40">
        <v>0</v>
      </c>
      <c r="K15224" s="40">
        <v>729.41</v>
      </c>
    </row>
    <row r="15225" spans="1:11" x14ac:dyDescent="0.35">
      <c r="A15225">
        <v>35002</v>
      </c>
      <c r="B15225" t="s">
        <v>53</v>
      </c>
      <c r="C15225" s="70">
        <v>522578.39</v>
      </c>
      <c r="D15225" s="70">
        <v>167030.85999999999</v>
      </c>
      <c r="E15225" s="71">
        <v>44834</v>
      </c>
      <c r="F15225" t="s">
        <v>8230</v>
      </c>
      <c r="G15225" t="s">
        <v>2169</v>
      </c>
      <c r="H15225" t="s">
        <v>8226</v>
      </c>
      <c r="I15225" t="s">
        <v>8225</v>
      </c>
      <c r="J15225" s="40">
        <v>0</v>
      </c>
      <c r="K15225" s="40">
        <v>52.15</v>
      </c>
    </row>
    <row r="15226" spans="1:11" x14ac:dyDescent="0.35">
      <c r="A15226">
        <v>35002</v>
      </c>
      <c r="B15226" t="s">
        <v>53</v>
      </c>
      <c r="C15226" s="70">
        <v>522578.39</v>
      </c>
      <c r="D15226" s="70">
        <v>167030.85999999999</v>
      </c>
      <c r="E15226" s="71">
        <v>44834</v>
      </c>
      <c r="F15226" t="s">
        <v>14523</v>
      </c>
      <c r="G15226" t="s">
        <v>2169</v>
      </c>
      <c r="H15226" t="s">
        <v>14522</v>
      </c>
      <c r="I15226" t="s">
        <v>14521</v>
      </c>
      <c r="J15226" s="40">
        <v>0</v>
      </c>
      <c r="K15226" s="40">
        <v>6666.66</v>
      </c>
    </row>
    <row r="15227" spans="1:11" x14ac:dyDescent="0.35">
      <c r="A15227">
        <v>35002</v>
      </c>
      <c r="B15227" t="s">
        <v>53</v>
      </c>
      <c r="C15227" s="70">
        <v>522578.39</v>
      </c>
      <c r="D15227" s="70">
        <v>167030.85999999999</v>
      </c>
      <c r="E15227" s="71">
        <v>44834</v>
      </c>
      <c r="F15227" t="s">
        <v>14520</v>
      </c>
      <c r="G15227" t="s">
        <v>2169</v>
      </c>
      <c r="H15227" t="s">
        <v>14519</v>
      </c>
      <c r="I15227" t="s">
        <v>14518</v>
      </c>
      <c r="J15227" s="40">
        <v>0</v>
      </c>
      <c r="K15227" s="40">
        <v>7833.34</v>
      </c>
    </row>
    <row r="15228" spans="1:11" x14ac:dyDescent="0.35">
      <c r="A15228">
        <v>35002</v>
      </c>
      <c r="B15228" t="s">
        <v>53</v>
      </c>
      <c r="C15228" s="70">
        <v>522578.39</v>
      </c>
      <c r="D15228" s="70">
        <v>167030.85999999999</v>
      </c>
      <c r="E15228" s="71">
        <v>44834</v>
      </c>
      <c r="F15228" t="s">
        <v>3061</v>
      </c>
      <c r="G15228" t="s">
        <v>2169</v>
      </c>
      <c r="H15228" t="s">
        <v>3039</v>
      </c>
      <c r="I15228" t="s">
        <v>3038</v>
      </c>
      <c r="J15228" s="40">
        <v>0</v>
      </c>
      <c r="K15228" s="40">
        <v>249.6</v>
      </c>
    </row>
    <row r="15229" spans="1:11" x14ac:dyDescent="0.35">
      <c r="A15229">
        <v>35002</v>
      </c>
      <c r="B15229" t="s">
        <v>53</v>
      </c>
      <c r="C15229" s="70">
        <v>522578.39</v>
      </c>
      <c r="D15229" s="70">
        <v>167030.85999999999</v>
      </c>
      <c r="E15229" s="71">
        <v>44834</v>
      </c>
      <c r="F15229" t="s">
        <v>3060</v>
      </c>
      <c r="G15229" t="s">
        <v>2169</v>
      </c>
      <c r="H15229" t="s">
        <v>3042</v>
      </c>
      <c r="I15229" t="s">
        <v>3041</v>
      </c>
      <c r="J15229" s="40">
        <v>0</v>
      </c>
      <c r="K15229" s="40">
        <v>297.70999999999998</v>
      </c>
    </row>
    <row r="15230" spans="1:11" x14ac:dyDescent="0.35">
      <c r="A15230">
        <v>35002</v>
      </c>
      <c r="B15230" t="s">
        <v>53</v>
      </c>
      <c r="C15230" s="70">
        <v>522578.39</v>
      </c>
      <c r="D15230" s="70">
        <v>167030.85999999999</v>
      </c>
      <c r="E15230" s="71">
        <v>44834</v>
      </c>
      <c r="F15230" t="s">
        <v>2597</v>
      </c>
      <c r="G15230" t="s">
        <v>2169</v>
      </c>
      <c r="H15230" t="s">
        <v>2580</v>
      </c>
      <c r="I15230" t="s">
        <v>2579</v>
      </c>
      <c r="J15230" s="40">
        <v>0</v>
      </c>
      <c r="K15230" s="40">
        <v>88.35</v>
      </c>
    </row>
    <row r="15231" spans="1:11" x14ac:dyDescent="0.35">
      <c r="A15231">
        <v>35002</v>
      </c>
      <c r="B15231" t="s">
        <v>53</v>
      </c>
      <c r="C15231" s="70">
        <v>522578.39</v>
      </c>
      <c r="D15231" s="70">
        <v>167030.85999999999</v>
      </c>
      <c r="E15231" s="71">
        <v>44834</v>
      </c>
      <c r="F15231" t="s">
        <v>2478</v>
      </c>
      <c r="G15231" t="s">
        <v>2169</v>
      </c>
      <c r="H15231" t="s">
        <v>2471</v>
      </c>
      <c r="I15231" t="s">
        <v>2470</v>
      </c>
      <c r="J15231" s="40">
        <v>0</v>
      </c>
      <c r="K15231" s="40">
        <v>833.33</v>
      </c>
    </row>
    <row r="15232" spans="1:11" x14ac:dyDescent="0.35">
      <c r="A15232">
        <v>35002</v>
      </c>
      <c r="B15232" t="s">
        <v>53</v>
      </c>
      <c r="C15232" s="70">
        <v>522578.39</v>
      </c>
      <c r="D15232" s="70">
        <v>167030.85999999999</v>
      </c>
      <c r="E15232" s="71">
        <v>44834</v>
      </c>
      <c r="F15232" t="s">
        <v>7949</v>
      </c>
      <c r="G15232" t="s">
        <v>2169</v>
      </c>
      <c r="H15232" t="s">
        <v>7945</v>
      </c>
      <c r="I15232" t="s">
        <v>7944</v>
      </c>
      <c r="J15232" s="40">
        <v>0</v>
      </c>
      <c r="K15232" s="40">
        <v>107.37</v>
      </c>
    </row>
    <row r="15233" spans="1:11" x14ac:dyDescent="0.35">
      <c r="A15233">
        <v>35002</v>
      </c>
      <c r="B15233" t="s">
        <v>53</v>
      </c>
      <c r="C15233" s="70">
        <v>522578.39</v>
      </c>
      <c r="D15233" s="70">
        <v>167030.85999999999</v>
      </c>
      <c r="E15233" s="71">
        <v>44834</v>
      </c>
      <c r="F15233" t="s">
        <v>2453</v>
      </c>
      <c r="G15233" t="s">
        <v>2169</v>
      </c>
      <c r="H15233" t="s">
        <v>2452</v>
      </c>
      <c r="I15233" t="s">
        <v>2451</v>
      </c>
      <c r="J15233" s="40">
        <v>0</v>
      </c>
      <c r="K15233" s="40">
        <v>754.87</v>
      </c>
    </row>
    <row r="15234" spans="1:11" x14ac:dyDescent="0.35">
      <c r="A15234">
        <v>35002</v>
      </c>
      <c r="B15234" t="s">
        <v>53</v>
      </c>
      <c r="C15234" s="70">
        <v>522578.39</v>
      </c>
      <c r="D15234" s="70">
        <v>167030.85999999999</v>
      </c>
      <c r="E15234" s="71">
        <v>44834</v>
      </c>
      <c r="F15234" t="s">
        <v>2432</v>
      </c>
      <c r="G15234" t="s">
        <v>2169</v>
      </c>
      <c r="H15234" t="s">
        <v>2431</v>
      </c>
      <c r="I15234" t="s">
        <v>2430</v>
      </c>
      <c r="J15234" s="40">
        <v>0</v>
      </c>
      <c r="K15234" s="40">
        <v>2148.0500000000002</v>
      </c>
    </row>
    <row r="15235" spans="1:11" x14ac:dyDescent="0.35">
      <c r="A15235">
        <v>35002</v>
      </c>
      <c r="B15235" t="s">
        <v>53</v>
      </c>
      <c r="C15235" s="70">
        <v>522578.39</v>
      </c>
      <c r="D15235" s="70">
        <v>167030.85999999999</v>
      </c>
      <c r="E15235" s="71">
        <v>44834</v>
      </c>
      <c r="F15235" t="s">
        <v>2195</v>
      </c>
      <c r="G15235" t="s">
        <v>2169</v>
      </c>
      <c r="H15235" t="s">
        <v>2194</v>
      </c>
      <c r="I15235" t="s">
        <v>2193</v>
      </c>
      <c r="J15235" s="40">
        <v>0</v>
      </c>
      <c r="K15235" s="40">
        <v>550.07000000000005</v>
      </c>
    </row>
    <row r="15236" spans="1:11" x14ac:dyDescent="0.35">
      <c r="A15236">
        <v>35002</v>
      </c>
      <c r="B15236" t="s">
        <v>53</v>
      </c>
      <c r="C15236" s="70">
        <v>522578.39</v>
      </c>
      <c r="D15236" s="70">
        <v>167030.85999999999</v>
      </c>
      <c r="E15236" s="71">
        <v>44834</v>
      </c>
      <c r="F15236" t="s">
        <v>2264</v>
      </c>
      <c r="G15236" t="s">
        <v>2169</v>
      </c>
      <c r="H15236" t="s">
        <v>2255</v>
      </c>
      <c r="I15236" t="s">
        <v>2254</v>
      </c>
      <c r="J15236" s="40">
        <v>0</v>
      </c>
      <c r="K15236" s="40">
        <v>506.22</v>
      </c>
    </row>
    <row r="15237" spans="1:11" x14ac:dyDescent="0.35">
      <c r="A15237">
        <v>35002</v>
      </c>
      <c r="B15237" t="s">
        <v>53</v>
      </c>
      <c r="C15237" s="70">
        <v>522578.39</v>
      </c>
      <c r="D15237" s="70">
        <v>167030.85999999999</v>
      </c>
      <c r="E15237" s="71">
        <v>44834</v>
      </c>
      <c r="F15237" t="s">
        <v>2245</v>
      </c>
      <c r="G15237" t="s">
        <v>2169</v>
      </c>
      <c r="H15237" t="s">
        <v>2239</v>
      </c>
      <c r="I15237" t="s">
        <v>2238</v>
      </c>
      <c r="J15237" s="40">
        <v>0</v>
      </c>
      <c r="K15237" s="40">
        <v>506.22</v>
      </c>
    </row>
    <row r="15238" spans="1:11" x14ac:dyDescent="0.35">
      <c r="A15238">
        <v>35002</v>
      </c>
      <c r="B15238" t="s">
        <v>53</v>
      </c>
      <c r="C15238" s="70">
        <v>522578.39</v>
      </c>
      <c r="D15238" s="70">
        <v>167030.85999999999</v>
      </c>
      <c r="E15238" s="71">
        <v>44834</v>
      </c>
      <c r="F15238" t="s">
        <v>2235</v>
      </c>
      <c r="G15238" t="s">
        <v>2169</v>
      </c>
      <c r="H15238" t="s">
        <v>2229</v>
      </c>
      <c r="I15238" t="s">
        <v>2228</v>
      </c>
      <c r="J15238" s="40">
        <v>0</v>
      </c>
      <c r="K15238" s="40">
        <v>665.57</v>
      </c>
    </row>
    <row r="15239" spans="1:11" x14ac:dyDescent="0.35">
      <c r="A15239">
        <v>35002</v>
      </c>
      <c r="B15239" t="s">
        <v>53</v>
      </c>
      <c r="C15239" s="70">
        <v>522578.39</v>
      </c>
      <c r="D15239" s="70">
        <v>167030.85999999999</v>
      </c>
      <c r="E15239" s="71">
        <v>44834</v>
      </c>
      <c r="F15239" t="s">
        <v>2226</v>
      </c>
      <c r="G15239" t="s">
        <v>2169</v>
      </c>
      <c r="H15239" t="s">
        <v>2220</v>
      </c>
      <c r="I15239" t="s">
        <v>2219</v>
      </c>
      <c r="J15239" s="40">
        <v>0</v>
      </c>
      <c r="K15239" s="40">
        <v>680.23</v>
      </c>
    </row>
    <row r="15240" spans="1:11" x14ac:dyDescent="0.35">
      <c r="A15240">
        <v>35002</v>
      </c>
      <c r="B15240" t="s">
        <v>53</v>
      </c>
      <c r="C15240" s="70">
        <v>522578.39</v>
      </c>
      <c r="D15240" s="70">
        <v>167030.85999999999</v>
      </c>
      <c r="E15240" s="71">
        <v>44834</v>
      </c>
      <c r="F15240" t="s">
        <v>2216</v>
      </c>
      <c r="G15240" t="s">
        <v>2169</v>
      </c>
      <c r="H15240" t="s">
        <v>2210</v>
      </c>
      <c r="I15240" t="s">
        <v>2209</v>
      </c>
      <c r="J15240" s="40">
        <v>0</v>
      </c>
      <c r="K15240" s="40">
        <v>680.23</v>
      </c>
    </row>
    <row r="15241" spans="1:11" x14ac:dyDescent="0.35">
      <c r="A15241">
        <v>35002</v>
      </c>
      <c r="B15241" t="s">
        <v>53</v>
      </c>
      <c r="C15241" s="70">
        <v>522578.39</v>
      </c>
      <c r="D15241" s="70">
        <v>167030.85999999999</v>
      </c>
      <c r="E15241" s="71">
        <v>44835</v>
      </c>
      <c r="F15241" t="s">
        <v>16061</v>
      </c>
      <c r="G15241" t="s">
        <v>2142</v>
      </c>
      <c r="H15241" t="s">
        <v>16060</v>
      </c>
      <c r="I15241" t="s">
        <v>16055</v>
      </c>
      <c r="J15241" s="40">
        <v>6528.96</v>
      </c>
      <c r="K15241" s="40">
        <v>0</v>
      </c>
    </row>
    <row r="15242" spans="1:11" x14ac:dyDescent="0.35">
      <c r="A15242">
        <v>35002</v>
      </c>
      <c r="B15242" t="s">
        <v>53</v>
      </c>
      <c r="C15242" s="70">
        <v>522578.39</v>
      </c>
      <c r="D15242" s="70">
        <v>167030.85999999999</v>
      </c>
      <c r="E15242" s="71">
        <v>44835</v>
      </c>
      <c r="F15242" t="s">
        <v>16059</v>
      </c>
      <c r="G15242" t="s">
        <v>2142</v>
      </c>
      <c r="H15242" t="s">
        <v>12981</v>
      </c>
      <c r="I15242" t="s">
        <v>12980</v>
      </c>
      <c r="J15242" s="40">
        <v>452.97</v>
      </c>
      <c r="K15242" s="40">
        <v>0</v>
      </c>
    </row>
    <row r="15243" spans="1:11" x14ac:dyDescent="0.35">
      <c r="A15243">
        <v>35002</v>
      </c>
      <c r="B15243" t="s">
        <v>53</v>
      </c>
      <c r="C15243" s="70">
        <v>522578.39</v>
      </c>
      <c r="D15243" s="70">
        <v>167030.85999999999</v>
      </c>
      <c r="E15243" s="71">
        <v>44835</v>
      </c>
      <c r="F15243" t="s">
        <v>16059</v>
      </c>
      <c r="G15243" t="s">
        <v>2142</v>
      </c>
      <c r="H15243" t="s">
        <v>12981</v>
      </c>
      <c r="I15243" t="s">
        <v>12980</v>
      </c>
      <c r="J15243" s="40">
        <v>810.46</v>
      </c>
      <c r="K15243" s="40">
        <v>0</v>
      </c>
    </row>
    <row r="15244" spans="1:11" x14ac:dyDescent="0.35">
      <c r="A15244">
        <v>35002</v>
      </c>
      <c r="B15244" t="s">
        <v>53</v>
      </c>
      <c r="C15244" s="70">
        <v>522578.39</v>
      </c>
      <c r="D15244" s="70">
        <v>167030.85999999999</v>
      </c>
      <c r="E15244" s="71">
        <v>44835</v>
      </c>
      <c r="F15244" t="s">
        <v>16059</v>
      </c>
      <c r="G15244" t="s">
        <v>2142</v>
      </c>
      <c r="H15244" t="s">
        <v>12981</v>
      </c>
      <c r="I15244" t="s">
        <v>12980</v>
      </c>
      <c r="J15244" s="40">
        <v>810.46</v>
      </c>
      <c r="K15244" s="40">
        <v>0</v>
      </c>
    </row>
    <row r="15245" spans="1:11" x14ac:dyDescent="0.35">
      <c r="A15245">
        <v>35002</v>
      </c>
      <c r="B15245" t="s">
        <v>53</v>
      </c>
      <c r="C15245" s="70">
        <v>522578.39</v>
      </c>
      <c r="D15245" s="70">
        <v>167030.85999999999</v>
      </c>
      <c r="E15245" s="71">
        <v>44835</v>
      </c>
      <c r="F15245" t="s">
        <v>16059</v>
      </c>
      <c r="G15245" t="s">
        <v>2142</v>
      </c>
      <c r="H15245" t="s">
        <v>12981</v>
      </c>
      <c r="I15245" t="s">
        <v>12980</v>
      </c>
      <c r="J15245" s="40">
        <v>810.46</v>
      </c>
      <c r="K15245" s="40">
        <v>0</v>
      </c>
    </row>
    <row r="15246" spans="1:11" x14ac:dyDescent="0.35">
      <c r="A15246">
        <v>35002</v>
      </c>
      <c r="B15246" t="s">
        <v>53</v>
      </c>
      <c r="C15246" s="70">
        <v>522578.39</v>
      </c>
      <c r="D15246" s="70">
        <v>167030.85999999999</v>
      </c>
      <c r="E15246" s="71">
        <v>44835</v>
      </c>
      <c r="F15246" t="s">
        <v>16059</v>
      </c>
      <c r="G15246" t="s">
        <v>2142</v>
      </c>
      <c r="H15246" t="s">
        <v>12981</v>
      </c>
      <c r="I15246" t="s">
        <v>12980</v>
      </c>
      <c r="J15246" s="40">
        <v>810.47</v>
      </c>
      <c r="K15246" s="40">
        <v>0</v>
      </c>
    </row>
    <row r="15247" spans="1:11" x14ac:dyDescent="0.35">
      <c r="A15247">
        <v>35002</v>
      </c>
      <c r="B15247" t="s">
        <v>53</v>
      </c>
      <c r="C15247" s="70">
        <v>522578.39</v>
      </c>
      <c r="D15247" s="70">
        <v>167030.85999999999</v>
      </c>
      <c r="E15247" s="71">
        <v>44835</v>
      </c>
      <c r="F15247" t="s">
        <v>16058</v>
      </c>
      <c r="G15247" t="s">
        <v>2142</v>
      </c>
      <c r="H15247" t="s">
        <v>10997</v>
      </c>
      <c r="I15247" t="s">
        <v>10996</v>
      </c>
      <c r="J15247" s="40">
        <v>1468.8</v>
      </c>
      <c r="K15247" s="40">
        <v>0</v>
      </c>
    </row>
    <row r="15248" spans="1:11" x14ac:dyDescent="0.35">
      <c r="A15248">
        <v>35002</v>
      </c>
      <c r="B15248" t="s">
        <v>53</v>
      </c>
      <c r="C15248" s="70">
        <v>522578.39</v>
      </c>
      <c r="D15248" s="70">
        <v>167030.85999999999</v>
      </c>
      <c r="E15248" s="71">
        <v>44835</v>
      </c>
      <c r="F15248" t="s">
        <v>16058</v>
      </c>
      <c r="G15248" t="s">
        <v>2142</v>
      </c>
      <c r="H15248" t="s">
        <v>10997</v>
      </c>
      <c r="I15248" t="s">
        <v>10996</v>
      </c>
      <c r="J15248" s="40">
        <v>2628</v>
      </c>
      <c r="K15248" s="40">
        <v>0</v>
      </c>
    </row>
    <row r="15249" spans="1:11" x14ac:dyDescent="0.35">
      <c r="A15249">
        <v>35002</v>
      </c>
      <c r="B15249" t="s">
        <v>53</v>
      </c>
      <c r="C15249" s="70">
        <v>522578.39</v>
      </c>
      <c r="D15249" s="70">
        <v>167030.85999999999</v>
      </c>
      <c r="E15249" s="71">
        <v>44835</v>
      </c>
      <c r="F15249" t="s">
        <v>16058</v>
      </c>
      <c r="G15249" t="s">
        <v>2142</v>
      </c>
      <c r="H15249" t="s">
        <v>10997</v>
      </c>
      <c r="I15249" t="s">
        <v>10996</v>
      </c>
      <c r="J15249" s="40">
        <v>2628</v>
      </c>
      <c r="K15249" s="40">
        <v>0</v>
      </c>
    </row>
    <row r="15250" spans="1:11" x14ac:dyDescent="0.35">
      <c r="A15250">
        <v>35002</v>
      </c>
      <c r="B15250" t="s">
        <v>53</v>
      </c>
      <c r="C15250" s="70">
        <v>522578.39</v>
      </c>
      <c r="D15250" s="70">
        <v>167030.85999999999</v>
      </c>
      <c r="E15250" s="71">
        <v>44835</v>
      </c>
      <c r="F15250" t="s">
        <v>16058</v>
      </c>
      <c r="G15250" t="s">
        <v>2142</v>
      </c>
      <c r="H15250" t="s">
        <v>10997</v>
      </c>
      <c r="I15250" t="s">
        <v>10996</v>
      </c>
      <c r="J15250" s="40">
        <v>2628</v>
      </c>
      <c r="K15250" s="40">
        <v>0</v>
      </c>
    </row>
    <row r="15251" spans="1:11" x14ac:dyDescent="0.35">
      <c r="A15251">
        <v>35002</v>
      </c>
      <c r="B15251" t="s">
        <v>53</v>
      </c>
      <c r="C15251" s="70">
        <v>522578.39</v>
      </c>
      <c r="D15251" s="70">
        <v>167030.85999999999</v>
      </c>
      <c r="E15251" s="71">
        <v>44835</v>
      </c>
      <c r="F15251" t="s">
        <v>16058</v>
      </c>
      <c r="G15251" t="s">
        <v>2142</v>
      </c>
      <c r="H15251" t="s">
        <v>10997</v>
      </c>
      <c r="I15251" t="s">
        <v>10996</v>
      </c>
      <c r="J15251" s="40">
        <v>2628</v>
      </c>
      <c r="K15251" s="40">
        <v>0</v>
      </c>
    </row>
    <row r="15252" spans="1:11" x14ac:dyDescent="0.35">
      <c r="A15252">
        <v>35002</v>
      </c>
      <c r="B15252" t="s">
        <v>53</v>
      </c>
      <c r="C15252" s="70">
        <v>522578.39</v>
      </c>
      <c r="D15252" s="70">
        <v>167030.85999999999</v>
      </c>
      <c r="E15252" s="71">
        <v>44835</v>
      </c>
      <c r="F15252" t="s">
        <v>16058</v>
      </c>
      <c r="G15252" t="s">
        <v>2142</v>
      </c>
      <c r="H15252" t="s">
        <v>10997</v>
      </c>
      <c r="I15252" t="s">
        <v>10996</v>
      </c>
      <c r="J15252" s="40">
        <v>2628</v>
      </c>
      <c r="K15252" s="40">
        <v>0</v>
      </c>
    </row>
    <row r="15253" spans="1:11" x14ac:dyDescent="0.35">
      <c r="A15253">
        <v>35002</v>
      </c>
      <c r="B15253" t="s">
        <v>53</v>
      </c>
      <c r="C15253" s="70">
        <v>522578.39</v>
      </c>
      <c r="D15253" s="70">
        <v>167030.85999999999</v>
      </c>
      <c r="E15253" s="71">
        <v>44835</v>
      </c>
      <c r="F15253" t="s">
        <v>16058</v>
      </c>
      <c r="G15253" t="s">
        <v>2142</v>
      </c>
      <c r="H15253" t="s">
        <v>10997</v>
      </c>
      <c r="I15253" t="s">
        <v>10996</v>
      </c>
      <c r="J15253" s="40">
        <v>2628</v>
      </c>
      <c r="K15253" s="40">
        <v>0</v>
      </c>
    </row>
    <row r="15254" spans="1:11" x14ac:dyDescent="0.35">
      <c r="A15254">
        <v>35002</v>
      </c>
      <c r="B15254" t="s">
        <v>53</v>
      </c>
      <c r="C15254" s="70">
        <v>522578.39</v>
      </c>
      <c r="D15254" s="70">
        <v>167030.85999999999</v>
      </c>
      <c r="E15254" s="71">
        <v>44835</v>
      </c>
      <c r="F15254" t="s">
        <v>16058</v>
      </c>
      <c r="G15254" t="s">
        <v>2142</v>
      </c>
      <c r="H15254" t="s">
        <v>10997</v>
      </c>
      <c r="I15254" t="s">
        <v>10996</v>
      </c>
      <c r="J15254" s="40">
        <v>2628</v>
      </c>
      <c r="K15254" s="40">
        <v>0</v>
      </c>
    </row>
    <row r="15255" spans="1:11" x14ac:dyDescent="0.35">
      <c r="A15255">
        <v>35002</v>
      </c>
      <c r="B15255" t="s">
        <v>53</v>
      </c>
      <c r="C15255" s="70">
        <v>522578.39</v>
      </c>
      <c r="D15255" s="70">
        <v>167030.85999999999</v>
      </c>
      <c r="E15255" s="71">
        <v>44835</v>
      </c>
      <c r="F15255" t="s">
        <v>16058</v>
      </c>
      <c r="G15255" t="s">
        <v>2142</v>
      </c>
      <c r="H15255" t="s">
        <v>10997</v>
      </c>
      <c r="I15255" t="s">
        <v>10996</v>
      </c>
      <c r="J15255" s="40">
        <v>2628</v>
      </c>
      <c r="K15255" s="40">
        <v>0</v>
      </c>
    </row>
    <row r="15256" spans="1:11" x14ac:dyDescent="0.35">
      <c r="A15256">
        <v>35002</v>
      </c>
      <c r="B15256" t="s">
        <v>53</v>
      </c>
      <c r="C15256" s="70">
        <v>522578.39</v>
      </c>
      <c r="D15256" s="70">
        <v>167030.85999999999</v>
      </c>
      <c r="E15256" s="71">
        <v>44835</v>
      </c>
      <c r="F15256" t="s">
        <v>16058</v>
      </c>
      <c r="G15256" t="s">
        <v>2142</v>
      </c>
      <c r="H15256" t="s">
        <v>10997</v>
      </c>
      <c r="I15256" t="s">
        <v>10996</v>
      </c>
      <c r="J15256" s="40">
        <v>2628</v>
      </c>
      <c r="K15256" s="40">
        <v>0</v>
      </c>
    </row>
    <row r="15257" spans="1:11" x14ac:dyDescent="0.35">
      <c r="A15257">
        <v>35002</v>
      </c>
      <c r="B15257" t="s">
        <v>53</v>
      </c>
      <c r="C15257" s="70">
        <v>522578.39</v>
      </c>
      <c r="D15257" s="70">
        <v>167030.85999999999</v>
      </c>
      <c r="E15257" s="71">
        <v>44835</v>
      </c>
      <c r="F15257" t="s">
        <v>16058</v>
      </c>
      <c r="G15257" t="s">
        <v>2142</v>
      </c>
      <c r="H15257" t="s">
        <v>10997</v>
      </c>
      <c r="I15257" t="s">
        <v>10996</v>
      </c>
      <c r="J15257" s="40">
        <v>2628</v>
      </c>
      <c r="K15257" s="40">
        <v>0</v>
      </c>
    </row>
    <row r="15258" spans="1:11" x14ac:dyDescent="0.35">
      <c r="A15258">
        <v>35002</v>
      </c>
      <c r="B15258" t="s">
        <v>53</v>
      </c>
      <c r="C15258" s="70">
        <v>522578.39</v>
      </c>
      <c r="D15258" s="70">
        <v>167030.85999999999</v>
      </c>
      <c r="E15258" s="71">
        <v>44835</v>
      </c>
      <c r="F15258" t="s">
        <v>16058</v>
      </c>
      <c r="G15258" t="s">
        <v>2142</v>
      </c>
      <c r="H15258" t="s">
        <v>10997</v>
      </c>
      <c r="I15258" t="s">
        <v>10996</v>
      </c>
      <c r="J15258" s="40">
        <v>2628</v>
      </c>
      <c r="K15258" s="40">
        <v>0</v>
      </c>
    </row>
    <row r="15259" spans="1:11" x14ac:dyDescent="0.35">
      <c r="A15259">
        <v>35002</v>
      </c>
      <c r="B15259" t="s">
        <v>53</v>
      </c>
      <c r="C15259" s="70">
        <v>522578.39</v>
      </c>
      <c r="D15259" s="70">
        <v>167030.85999999999</v>
      </c>
      <c r="E15259" s="71">
        <v>44835</v>
      </c>
      <c r="F15259" t="s">
        <v>16058</v>
      </c>
      <c r="G15259" t="s">
        <v>2142</v>
      </c>
      <c r="H15259" t="s">
        <v>10997</v>
      </c>
      <c r="I15259" t="s">
        <v>10996</v>
      </c>
      <c r="J15259" s="40">
        <v>1159.2</v>
      </c>
      <c r="K15259" s="40">
        <v>0</v>
      </c>
    </row>
    <row r="15260" spans="1:11" x14ac:dyDescent="0.35">
      <c r="A15260">
        <v>35002</v>
      </c>
      <c r="B15260" t="s">
        <v>53</v>
      </c>
      <c r="C15260" s="70">
        <v>522578.39</v>
      </c>
      <c r="D15260" s="70">
        <v>167030.85999999999</v>
      </c>
      <c r="E15260" s="71">
        <v>44835</v>
      </c>
      <c r="F15260" t="s">
        <v>16057</v>
      </c>
      <c r="G15260" t="s">
        <v>2142</v>
      </c>
      <c r="H15260" t="s">
        <v>16056</v>
      </c>
      <c r="I15260" t="s">
        <v>16055</v>
      </c>
      <c r="J15260" s="40">
        <v>-6528.96</v>
      </c>
      <c r="K15260" s="40">
        <v>0</v>
      </c>
    </row>
    <row r="15261" spans="1:11" x14ac:dyDescent="0.35">
      <c r="A15261">
        <v>35002</v>
      </c>
      <c r="B15261" t="s">
        <v>53</v>
      </c>
      <c r="C15261" s="70">
        <v>522578.39</v>
      </c>
      <c r="D15261" s="70">
        <v>167030.85999999999</v>
      </c>
      <c r="E15261" s="71">
        <v>44835</v>
      </c>
      <c r="F15261" t="s">
        <v>13039</v>
      </c>
      <c r="G15261" t="s">
        <v>2169</v>
      </c>
      <c r="H15261" t="s">
        <v>12981</v>
      </c>
      <c r="I15261" t="s">
        <v>12980</v>
      </c>
      <c r="J15261" s="40">
        <v>0</v>
      </c>
      <c r="K15261" s="40">
        <v>452.97</v>
      </c>
    </row>
    <row r="15262" spans="1:11" x14ac:dyDescent="0.35">
      <c r="A15262">
        <v>35002</v>
      </c>
      <c r="B15262" t="s">
        <v>53</v>
      </c>
      <c r="C15262" s="70">
        <v>522578.39</v>
      </c>
      <c r="D15262" s="70">
        <v>167030.85999999999</v>
      </c>
      <c r="E15262" s="71">
        <v>44835</v>
      </c>
      <c r="F15262" t="s">
        <v>13038</v>
      </c>
      <c r="G15262" t="s">
        <v>2169</v>
      </c>
      <c r="H15262" t="s">
        <v>12981</v>
      </c>
      <c r="I15262" t="s">
        <v>12980</v>
      </c>
      <c r="J15262" s="40">
        <v>0</v>
      </c>
      <c r="K15262" s="40">
        <v>810.46</v>
      </c>
    </row>
    <row r="15263" spans="1:11" x14ac:dyDescent="0.35">
      <c r="A15263">
        <v>35002</v>
      </c>
      <c r="B15263" t="s">
        <v>53</v>
      </c>
      <c r="C15263" s="70">
        <v>522578.39</v>
      </c>
      <c r="D15263" s="70">
        <v>167030.85999999999</v>
      </c>
      <c r="E15263" s="71">
        <v>44835</v>
      </c>
      <c r="F15263" t="s">
        <v>11023</v>
      </c>
      <c r="G15263" t="s">
        <v>2169</v>
      </c>
      <c r="H15263" t="s">
        <v>10997</v>
      </c>
      <c r="I15263" t="s">
        <v>10996</v>
      </c>
      <c r="J15263" s="40">
        <v>0</v>
      </c>
      <c r="K15263" s="40">
        <v>1468.8</v>
      </c>
    </row>
    <row r="15264" spans="1:11" x14ac:dyDescent="0.35">
      <c r="A15264">
        <v>35002</v>
      </c>
      <c r="B15264" t="s">
        <v>53</v>
      </c>
      <c r="C15264" s="70">
        <v>522578.39</v>
      </c>
      <c r="D15264" s="70">
        <v>167030.85999999999</v>
      </c>
      <c r="E15264" s="71">
        <v>44836</v>
      </c>
      <c r="F15264" t="s">
        <v>16054</v>
      </c>
      <c r="G15264" t="s">
        <v>2142</v>
      </c>
      <c r="H15264" t="s">
        <v>2258</v>
      </c>
      <c r="I15264" t="s">
        <v>2257</v>
      </c>
      <c r="J15264" s="40">
        <v>900</v>
      </c>
      <c r="K15264" s="40">
        <v>0</v>
      </c>
    </row>
    <row r="15265" spans="1:11" x14ac:dyDescent="0.35">
      <c r="A15265">
        <v>35002</v>
      </c>
      <c r="B15265" t="s">
        <v>53</v>
      </c>
      <c r="C15265" s="70">
        <v>522578.39</v>
      </c>
      <c r="D15265" s="70">
        <v>167030.85999999999</v>
      </c>
      <c r="E15265" s="71">
        <v>44838</v>
      </c>
      <c r="F15265" t="s">
        <v>16053</v>
      </c>
      <c r="G15265" t="s">
        <v>2142</v>
      </c>
      <c r="H15265" t="s">
        <v>16052</v>
      </c>
      <c r="I15265" t="s">
        <v>16051</v>
      </c>
      <c r="J15265" s="40">
        <v>22023.67</v>
      </c>
      <c r="K15265" s="40">
        <v>0</v>
      </c>
    </row>
    <row r="15266" spans="1:11" x14ac:dyDescent="0.35">
      <c r="A15266">
        <v>35002</v>
      </c>
      <c r="B15266" t="s">
        <v>53</v>
      </c>
      <c r="C15266" s="70">
        <v>522578.39</v>
      </c>
      <c r="D15266" s="70">
        <v>167030.85999999999</v>
      </c>
      <c r="E15266" s="71">
        <v>44840</v>
      </c>
      <c r="F15266" t="s">
        <v>16050</v>
      </c>
      <c r="G15266" t="s">
        <v>2142</v>
      </c>
      <c r="H15266" t="s">
        <v>13957</v>
      </c>
      <c r="I15266" t="s">
        <v>13956</v>
      </c>
      <c r="J15266" s="40">
        <v>3586.21</v>
      </c>
      <c r="K15266" s="40">
        <v>0</v>
      </c>
    </row>
    <row r="15267" spans="1:11" x14ac:dyDescent="0.35">
      <c r="A15267">
        <v>35002</v>
      </c>
      <c r="B15267" t="s">
        <v>53</v>
      </c>
      <c r="C15267" s="70">
        <v>522578.39</v>
      </c>
      <c r="D15267" s="70">
        <v>167030.85999999999</v>
      </c>
      <c r="E15267" s="71">
        <v>44840</v>
      </c>
      <c r="F15267" t="s">
        <v>16050</v>
      </c>
      <c r="G15267" t="s">
        <v>2142</v>
      </c>
      <c r="H15267" t="s">
        <v>13957</v>
      </c>
      <c r="I15267" t="s">
        <v>13956</v>
      </c>
      <c r="J15267" s="40">
        <v>3586.21</v>
      </c>
      <c r="K15267" s="40">
        <v>0</v>
      </c>
    </row>
    <row r="15268" spans="1:11" x14ac:dyDescent="0.35">
      <c r="A15268">
        <v>35002</v>
      </c>
      <c r="B15268" t="s">
        <v>53</v>
      </c>
      <c r="C15268" s="70">
        <v>522578.39</v>
      </c>
      <c r="D15268" s="70">
        <v>167030.85999999999</v>
      </c>
      <c r="E15268" s="71">
        <v>44840</v>
      </c>
      <c r="F15268" t="s">
        <v>16050</v>
      </c>
      <c r="G15268" t="s">
        <v>2142</v>
      </c>
      <c r="H15268" t="s">
        <v>13957</v>
      </c>
      <c r="I15268" t="s">
        <v>13956</v>
      </c>
      <c r="J15268" s="40">
        <v>3586.2</v>
      </c>
      <c r="K15268" s="40">
        <v>0</v>
      </c>
    </row>
    <row r="15269" spans="1:11" x14ac:dyDescent="0.35">
      <c r="A15269">
        <v>35002</v>
      </c>
      <c r="B15269" t="s">
        <v>53</v>
      </c>
      <c r="C15269" s="70">
        <v>522578.39</v>
      </c>
      <c r="D15269" s="70">
        <v>167030.85999999999</v>
      </c>
      <c r="E15269" s="71">
        <v>44843</v>
      </c>
      <c r="F15269" t="s">
        <v>16049</v>
      </c>
      <c r="G15269" t="s">
        <v>2142</v>
      </c>
      <c r="H15269" t="s">
        <v>16048</v>
      </c>
      <c r="I15269" t="s">
        <v>2427</v>
      </c>
      <c r="J15269" s="40">
        <v>1607.64</v>
      </c>
      <c r="K15269" s="40">
        <v>0</v>
      </c>
    </row>
    <row r="15270" spans="1:11" x14ac:dyDescent="0.35">
      <c r="A15270">
        <v>35002</v>
      </c>
      <c r="B15270" t="s">
        <v>53</v>
      </c>
      <c r="C15270" s="70">
        <v>522578.39</v>
      </c>
      <c r="D15270" s="70">
        <v>167030.85999999999</v>
      </c>
      <c r="E15270" s="71">
        <v>44843</v>
      </c>
      <c r="F15270" t="s">
        <v>16047</v>
      </c>
      <c r="G15270" t="s">
        <v>2142</v>
      </c>
      <c r="H15270" t="s">
        <v>2449</v>
      </c>
      <c r="I15270" t="s">
        <v>2448</v>
      </c>
      <c r="J15270" s="40">
        <v>812</v>
      </c>
      <c r="K15270" s="40">
        <v>0</v>
      </c>
    </row>
    <row r="15271" spans="1:11" x14ac:dyDescent="0.35">
      <c r="A15271">
        <v>35002</v>
      </c>
      <c r="B15271" t="s">
        <v>53</v>
      </c>
      <c r="C15271" s="70">
        <v>522578.39</v>
      </c>
      <c r="D15271" s="70">
        <v>167030.85999999999</v>
      </c>
      <c r="E15271" s="71">
        <v>44843</v>
      </c>
      <c r="F15271" t="s">
        <v>16046</v>
      </c>
      <c r="G15271" t="s">
        <v>2142</v>
      </c>
      <c r="H15271" t="s">
        <v>16045</v>
      </c>
      <c r="I15271" t="s">
        <v>2427</v>
      </c>
      <c r="J15271" s="40">
        <v>-1607.64</v>
      </c>
      <c r="K15271" s="40">
        <v>0</v>
      </c>
    </row>
    <row r="15272" spans="1:11" x14ac:dyDescent="0.35">
      <c r="A15272">
        <v>35002</v>
      </c>
      <c r="B15272" t="s">
        <v>53</v>
      </c>
      <c r="C15272" s="70">
        <v>522578.39</v>
      </c>
      <c r="D15272" s="70">
        <v>167030.85999999999</v>
      </c>
      <c r="E15272" s="71">
        <v>44843</v>
      </c>
      <c r="F15272" t="s">
        <v>16044</v>
      </c>
      <c r="G15272" t="s">
        <v>2142</v>
      </c>
      <c r="H15272" t="s">
        <v>2428</v>
      </c>
      <c r="I15272" t="s">
        <v>2427</v>
      </c>
      <c r="J15272" s="40">
        <v>1797.22</v>
      </c>
      <c r="K15272" s="40">
        <v>0</v>
      </c>
    </row>
    <row r="15273" spans="1:11" x14ac:dyDescent="0.35">
      <c r="A15273">
        <v>35002</v>
      </c>
      <c r="B15273" t="s">
        <v>53</v>
      </c>
      <c r="C15273" s="70">
        <v>522578.39</v>
      </c>
      <c r="D15273" s="70">
        <v>167030.85999999999</v>
      </c>
      <c r="E15273" s="71">
        <v>44843</v>
      </c>
      <c r="F15273" t="s">
        <v>16043</v>
      </c>
      <c r="G15273" t="s">
        <v>2142</v>
      </c>
      <c r="H15273" t="s">
        <v>8903</v>
      </c>
      <c r="I15273" t="s">
        <v>8902</v>
      </c>
      <c r="J15273" s="40">
        <v>6236.32</v>
      </c>
      <c r="K15273" s="40">
        <v>0</v>
      </c>
    </row>
    <row r="15274" spans="1:11" x14ac:dyDescent="0.35">
      <c r="A15274">
        <v>35002</v>
      </c>
      <c r="B15274" t="s">
        <v>53</v>
      </c>
      <c r="C15274" s="70">
        <v>522578.39</v>
      </c>
      <c r="D15274" s="70">
        <v>167030.85999999999</v>
      </c>
      <c r="E15274" s="71">
        <v>44846</v>
      </c>
      <c r="F15274" t="s">
        <v>16042</v>
      </c>
      <c r="G15274" t="s">
        <v>2142</v>
      </c>
      <c r="H15274" t="s">
        <v>13920</v>
      </c>
      <c r="I15274" t="s">
        <v>13919</v>
      </c>
      <c r="J15274" s="40">
        <v>18104.11</v>
      </c>
      <c r="K15274" s="40">
        <v>0</v>
      </c>
    </row>
    <row r="15275" spans="1:11" x14ac:dyDescent="0.35">
      <c r="A15275">
        <v>35002</v>
      </c>
      <c r="B15275" t="s">
        <v>53</v>
      </c>
      <c r="C15275" s="70">
        <v>522578.39</v>
      </c>
      <c r="D15275" s="70">
        <v>167030.85999999999</v>
      </c>
      <c r="E15275" s="71">
        <v>44846</v>
      </c>
      <c r="F15275" t="s">
        <v>16042</v>
      </c>
      <c r="G15275" t="s">
        <v>2142</v>
      </c>
      <c r="H15275" t="s">
        <v>13920</v>
      </c>
      <c r="I15275" t="s">
        <v>13919</v>
      </c>
      <c r="J15275" s="40">
        <v>32392.16</v>
      </c>
      <c r="K15275" s="40">
        <v>0</v>
      </c>
    </row>
    <row r="15276" spans="1:11" x14ac:dyDescent="0.35">
      <c r="A15276">
        <v>35002</v>
      </c>
      <c r="B15276" t="s">
        <v>53</v>
      </c>
      <c r="C15276" s="70">
        <v>522578.39</v>
      </c>
      <c r="D15276" s="70">
        <v>167030.85999999999</v>
      </c>
      <c r="E15276" s="71">
        <v>44846</v>
      </c>
      <c r="F15276" t="s">
        <v>16042</v>
      </c>
      <c r="G15276" t="s">
        <v>2142</v>
      </c>
      <c r="H15276" t="s">
        <v>13920</v>
      </c>
      <c r="I15276" t="s">
        <v>13919</v>
      </c>
      <c r="J15276" s="40">
        <v>32392.16</v>
      </c>
      <c r="K15276" s="40">
        <v>0</v>
      </c>
    </row>
    <row r="15277" spans="1:11" x14ac:dyDescent="0.35">
      <c r="A15277">
        <v>35002</v>
      </c>
      <c r="B15277" t="s">
        <v>53</v>
      </c>
      <c r="C15277" s="70">
        <v>522578.39</v>
      </c>
      <c r="D15277" s="70">
        <v>167030.85999999999</v>
      </c>
      <c r="E15277" s="71">
        <v>44846</v>
      </c>
      <c r="F15277" t="s">
        <v>16042</v>
      </c>
      <c r="G15277" t="s">
        <v>2142</v>
      </c>
      <c r="H15277" t="s">
        <v>13920</v>
      </c>
      <c r="I15277" t="s">
        <v>13919</v>
      </c>
      <c r="J15277" s="40">
        <v>14288.06</v>
      </c>
      <c r="K15277" s="40">
        <v>0</v>
      </c>
    </row>
    <row r="15278" spans="1:11" x14ac:dyDescent="0.35">
      <c r="A15278">
        <v>35002</v>
      </c>
      <c r="B15278" t="s">
        <v>53</v>
      </c>
      <c r="C15278" s="70">
        <v>522578.39</v>
      </c>
      <c r="D15278" s="70">
        <v>167030.85999999999</v>
      </c>
      <c r="E15278" s="71">
        <v>44847</v>
      </c>
      <c r="F15278" t="s">
        <v>16041</v>
      </c>
      <c r="G15278" t="s">
        <v>2142</v>
      </c>
      <c r="H15278" t="s">
        <v>8951</v>
      </c>
      <c r="I15278" t="s">
        <v>8950</v>
      </c>
      <c r="J15278" s="40">
        <v>14.97</v>
      </c>
      <c r="K15278" s="40">
        <v>0</v>
      </c>
    </row>
    <row r="15279" spans="1:11" x14ac:dyDescent="0.35">
      <c r="A15279">
        <v>35002</v>
      </c>
      <c r="B15279" t="s">
        <v>53</v>
      </c>
      <c r="C15279" s="70">
        <v>522578.39</v>
      </c>
      <c r="D15279" s="70">
        <v>167030.85999999999</v>
      </c>
      <c r="E15279" s="71">
        <v>44847</v>
      </c>
      <c r="F15279" t="s">
        <v>16041</v>
      </c>
      <c r="G15279" t="s">
        <v>2142</v>
      </c>
      <c r="H15279" t="s">
        <v>8951</v>
      </c>
      <c r="I15279" t="s">
        <v>8950</v>
      </c>
      <c r="J15279" s="40">
        <v>113.81</v>
      </c>
      <c r="K15279" s="40">
        <v>0</v>
      </c>
    </row>
    <row r="15280" spans="1:11" x14ac:dyDescent="0.35">
      <c r="A15280">
        <v>35002</v>
      </c>
      <c r="B15280" t="s">
        <v>53</v>
      </c>
      <c r="C15280" s="70">
        <v>522578.39</v>
      </c>
      <c r="D15280" s="70">
        <v>167030.85999999999</v>
      </c>
      <c r="E15280" s="71">
        <v>44847</v>
      </c>
      <c r="F15280" t="s">
        <v>16041</v>
      </c>
      <c r="G15280" t="s">
        <v>2142</v>
      </c>
      <c r="H15280" t="s">
        <v>8951</v>
      </c>
      <c r="I15280" t="s">
        <v>8950</v>
      </c>
      <c r="J15280" s="40">
        <v>113.81</v>
      </c>
      <c r="K15280" s="40">
        <v>0</v>
      </c>
    </row>
    <row r="15281" spans="1:11" x14ac:dyDescent="0.35">
      <c r="A15281">
        <v>35002</v>
      </c>
      <c r="B15281" t="s">
        <v>53</v>
      </c>
      <c r="C15281" s="70">
        <v>522578.39</v>
      </c>
      <c r="D15281" s="70">
        <v>167030.85999999999</v>
      </c>
      <c r="E15281" s="71">
        <v>44847</v>
      </c>
      <c r="F15281" t="s">
        <v>16041</v>
      </c>
      <c r="G15281" t="s">
        <v>2142</v>
      </c>
      <c r="H15281" t="s">
        <v>8951</v>
      </c>
      <c r="I15281" t="s">
        <v>8950</v>
      </c>
      <c r="J15281" s="40">
        <v>113.81</v>
      </c>
      <c r="K15281" s="40">
        <v>0</v>
      </c>
    </row>
    <row r="15282" spans="1:11" x14ac:dyDescent="0.35">
      <c r="A15282">
        <v>35002</v>
      </c>
      <c r="B15282" t="s">
        <v>53</v>
      </c>
      <c r="C15282" s="70">
        <v>522578.39</v>
      </c>
      <c r="D15282" s="70">
        <v>167030.85999999999</v>
      </c>
      <c r="E15282" s="71">
        <v>44847</v>
      </c>
      <c r="F15282" t="s">
        <v>16041</v>
      </c>
      <c r="G15282" t="s">
        <v>2142</v>
      </c>
      <c r="H15282" t="s">
        <v>8951</v>
      </c>
      <c r="I15282" t="s">
        <v>8950</v>
      </c>
      <c r="J15282" s="40">
        <v>113.81</v>
      </c>
      <c r="K15282" s="40">
        <v>0</v>
      </c>
    </row>
    <row r="15283" spans="1:11" x14ac:dyDescent="0.35">
      <c r="A15283">
        <v>35002</v>
      </c>
      <c r="B15283" t="s">
        <v>53</v>
      </c>
      <c r="C15283" s="70">
        <v>522578.39</v>
      </c>
      <c r="D15283" s="70">
        <v>167030.85999999999</v>
      </c>
      <c r="E15283" s="71">
        <v>44847</v>
      </c>
      <c r="F15283" t="s">
        <v>16041</v>
      </c>
      <c r="G15283" t="s">
        <v>2142</v>
      </c>
      <c r="H15283" t="s">
        <v>8951</v>
      </c>
      <c r="I15283" t="s">
        <v>8950</v>
      </c>
      <c r="J15283" s="40">
        <v>113.81</v>
      </c>
      <c r="K15283" s="40">
        <v>0</v>
      </c>
    </row>
    <row r="15284" spans="1:11" x14ac:dyDescent="0.35">
      <c r="A15284">
        <v>35002</v>
      </c>
      <c r="B15284" t="s">
        <v>53</v>
      </c>
      <c r="C15284" s="70">
        <v>522578.39</v>
      </c>
      <c r="D15284" s="70">
        <v>167030.85999999999</v>
      </c>
      <c r="E15284" s="71">
        <v>44847</v>
      </c>
      <c r="F15284" t="s">
        <v>16041</v>
      </c>
      <c r="G15284" t="s">
        <v>2142</v>
      </c>
      <c r="H15284" t="s">
        <v>8951</v>
      </c>
      <c r="I15284" t="s">
        <v>8950</v>
      </c>
      <c r="J15284" s="40">
        <v>113.81</v>
      </c>
      <c r="K15284" s="40">
        <v>0</v>
      </c>
    </row>
    <row r="15285" spans="1:11" x14ac:dyDescent="0.35">
      <c r="A15285">
        <v>35002</v>
      </c>
      <c r="B15285" t="s">
        <v>53</v>
      </c>
      <c r="C15285" s="70">
        <v>522578.39</v>
      </c>
      <c r="D15285" s="70">
        <v>167030.85999999999</v>
      </c>
      <c r="E15285" s="71">
        <v>44847</v>
      </c>
      <c r="F15285" t="s">
        <v>16041</v>
      </c>
      <c r="G15285" t="s">
        <v>2142</v>
      </c>
      <c r="H15285" t="s">
        <v>8951</v>
      </c>
      <c r="I15285" t="s">
        <v>8950</v>
      </c>
      <c r="J15285" s="40">
        <v>113.81</v>
      </c>
      <c r="K15285" s="40">
        <v>0</v>
      </c>
    </row>
    <row r="15286" spans="1:11" x14ac:dyDescent="0.35">
      <c r="A15286">
        <v>35002</v>
      </c>
      <c r="B15286" t="s">
        <v>53</v>
      </c>
      <c r="C15286" s="70">
        <v>522578.39</v>
      </c>
      <c r="D15286" s="70">
        <v>167030.85999999999</v>
      </c>
      <c r="E15286" s="71">
        <v>44847</v>
      </c>
      <c r="F15286" t="s">
        <v>16041</v>
      </c>
      <c r="G15286" t="s">
        <v>2142</v>
      </c>
      <c r="H15286" t="s">
        <v>8951</v>
      </c>
      <c r="I15286" t="s">
        <v>8950</v>
      </c>
      <c r="J15286" s="40">
        <v>113.81</v>
      </c>
      <c r="K15286" s="40">
        <v>0</v>
      </c>
    </row>
    <row r="15287" spans="1:11" x14ac:dyDescent="0.35">
      <c r="A15287">
        <v>35002</v>
      </c>
      <c r="B15287" t="s">
        <v>53</v>
      </c>
      <c r="C15287" s="70">
        <v>522578.39</v>
      </c>
      <c r="D15287" s="70">
        <v>167030.85999999999</v>
      </c>
      <c r="E15287" s="71">
        <v>44847</v>
      </c>
      <c r="F15287" t="s">
        <v>16041</v>
      </c>
      <c r="G15287" t="s">
        <v>2142</v>
      </c>
      <c r="H15287" t="s">
        <v>8951</v>
      </c>
      <c r="I15287" t="s">
        <v>8950</v>
      </c>
      <c r="J15287" s="40">
        <v>113.81</v>
      </c>
      <c r="K15287" s="40">
        <v>0</v>
      </c>
    </row>
    <row r="15288" spans="1:11" x14ac:dyDescent="0.35">
      <c r="A15288">
        <v>35002</v>
      </c>
      <c r="B15288" t="s">
        <v>53</v>
      </c>
      <c r="C15288" s="70">
        <v>522578.39</v>
      </c>
      <c r="D15288" s="70">
        <v>167030.85999999999</v>
      </c>
      <c r="E15288" s="71">
        <v>44847</v>
      </c>
      <c r="F15288" t="s">
        <v>16041</v>
      </c>
      <c r="G15288" t="s">
        <v>2142</v>
      </c>
      <c r="H15288" t="s">
        <v>8951</v>
      </c>
      <c r="I15288" t="s">
        <v>8950</v>
      </c>
      <c r="J15288" s="40">
        <v>113.81</v>
      </c>
      <c r="K15288" s="40">
        <v>0</v>
      </c>
    </row>
    <row r="15289" spans="1:11" x14ac:dyDescent="0.35">
      <c r="A15289">
        <v>35002</v>
      </c>
      <c r="B15289" t="s">
        <v>53</v>
      </c>
      <c r="C15289" s="70">
        <v>522578.39</v>
      </c>
      <c r="D15289" s="70">
        <v>167030.85999999999</v>
      </c>
      <c r="E15289" s="71">
        <v>44847</v>
      </c>
      <c r="F15289" t="s">
        <v>16041</v>
      </c>
      <c r="G15289" t="s">
        <v>2142</v>
      </c>
      <c r="H15289" t="s">
        <v>8951</v>
      </c>
      <c r="I15289" t="s">
        <v>8950</v>
      </c>
      <c r="J15289" s="40">
        <v>113.81</v>
      </c>
      <c r="K15289" s="40">
        <v>0</v>
      </c>
    </row>
    <row r="15290" spans="1:11" x14ac:dyDescent="0.35">
      <c r="A15290">
        <v>35002</v>
      </c>
      <c r="B15290" t="s">
        <v>53</v>
      </c>
      <c r="C15290" s="70">
        <v>522578.39</v>
      </c>
      <c r="D15290" s="70">
        <v>167030.85999999999</v>
      </c>
      <c r="E15290" s="71">
        <v>44847</v>
      </c>
      <c r="F15290" t="s">
        <v>16041</v>
      </c>
      <c r="G15290" t="s">
        <v>2142</v>
      </c>
      <c r="H15290" t="s">
        <v>8951</v>
      </c>
      <c r="I15290" t="s">
        <v>8950</v>
      </c>
      <c r="J15290" s="40">
        <v>113.81</v>
      </c>
      <c r="K15290" s="40">
        <v>0</v>
      </c>
    </row>
    <row r="15291" spans="1:11" x14ac:dyDescent="0.35">
      <c r="A15291">
        <v>35002</v>
      </c>
      <c r="B15291" t="s">
        <v>53</v>
      </c>
      <c r="C15291" s="70">
        <v>522578.39</v>
      </c>
      <c r="D15291" s="70">
        <v>167030.85999999999</v>
      </c>
      <c r="E15291" s="71">
        <v>44847</v>
      </c>
      <c r="F15291" t="s">
        <v>16041</v>
      </c>
      <c r="G15291" t="s">
        <v>2142</v>
      </c>
      <c r="H15291" t="s">
        <v>8951</v>
      </c>
      <c r="I15291" t="s">
        <v>8950</v>
      </c>
      <c r="J15291" s="40">
        <v>113.81</v>
      </c>
      <c r="K15291" s="40">
        <v>0</v>
      </c>
    </row>
    <row r="15292" spans="1:11" x14ac:dyDescent="0.35">
      <c r="A15292">
        <v>35002</v>
      </c>
      <c r="B15292" t="s">
        <v>53</v>
      </c>
      <c r="C15292" s="70">
        <v>522578.39</v>
      </c>
      <c r="D15292" s="70">
        <v>167030.85999999999</v>
      </c>
      <c r="E15292" s="71">
        <v>44847</v>
      </c>
      <c r="F15292" t="s">
        <v>16041</v>
      </c>
      <c r="G15292" t="s">
        <v>2142</v>
      </c>
      <c r="H15292" t="s">
        <v>8951</v>
      </c>
      <c r="I15292" t="s">
        <v>8950</v>
      </c>
      <c r="J15292" s="40">
        <v>113.81</v>
      </c>
      <c r="K15292" s="40">
        <v>0</v>
      </c>
    </row>
    <row r="15293" spans="1:11" x14ac:dyDescent="0.35">
      <c r="A15293">
        <v>35002</v>
      </c>
      <c r="B15293" t="s">
        <v>53</v>
      </c>
      <c r="C15293" s="70">
        <v>522578.39</v>
      </c>
      <c r="D15293" s="70">
        <v>167030.85999999999</v>
      </c>
      <c r="E15293" s="71">
        <v>44847</v>
      </c>
      <c r="F15293" t="s">
        <v>16041</v>
      </c>
      <c r="G15293" t="s">
        <v>2142</v>
      </c>
      <c r="H15293" t="s">
        <v>8951</v>
      </c>
      <c r="I15293" t="s">
        <v>8950</v>
      </c>
      <c r="J15293" s="40">
        <v>113.81</v>
      </c>
      <c r="K15293" s="40">
        <v>0</v>
      </c>
    </row>
    <row r="15294" spans="1:11" x14ac:dyDescent="0.35">
      <c r="A15294">
        <v>35002</v>
      </c>
      <c r="B15294" t="s">
        <v>53</v>
      </c>
      <c r="C15294" s="70">
        <v>522578.39</v>
      </c>
      <c r="D15294" s="70">
        <v>167030.85999999999</v>
      </c>
      <c r="E15294" s="71">
        <v>44847</v>
      </c>
      <c r="F15294" t="s">
        <v>16041</v>
      </c>
      <c r="G15294" t="s">
        <v>2142</v>
      </c>
      <c r="H15294" t="s">
        <v>8951</v>
      </c>
      <c r="I15294" t="s">
        <v>8950</v>
      </c>
      <c r="J15294" s="40">
        <v>113.81</v>
      </c>
      <c r="K15294" s="40">
        <v>0</v>
      </c>
    </row>
    <row r="15295" spans="1:11" x14ac:dyDescent="0.35">
      <c r="A15295">
        <v>35002</v>
      </c>
      <c r="B15295" t="s">
        <v>53</v>
      </c>
      <c r="C15295" s="70">
        <v>522578.39</v>
      </c>
      <c r="D15295" s="70">
        <v>167030.85999999999</v>
      </c>
      <c r="E15295" s="71">
        <v>44847</v>
      </c>
      <c r="F15295" t="s">
        <v>16041</v>
      </c>
      <c r="G15295" t="s">
        <v>2142</v>
      </c>
      <c r="H15295" t="s">
        <v>8951</v>
      </c>
      <c r="I15295" t="s">
        <v>8950</v>
      </c>
      <c r="J15295" s="40">
        <v>113.81</v>
      </c>
      <c r="K15295" s="40">
        <v>0</v>
      </c>
    </row>
    <row r="15296" spans="1:11" x14ac:dyDescent="0.35">
      <c r="A15296">
        <v>35002</v>
      </c>
      <c r="B15296" t="s">
        <v>53</v>
      </c>
      <c r="C15296" s="70">
        <v>522578.39</v>
      </c>
      <c r="D15296" s="70">
        <v>167030.85999999999</v>
      </c>
      <c r="E15296" s="71">
        <v>44847</v>
      </c>
      <c r="F15296" t="s">
        <v>16041</v>
      </c>
      <c r="G15296" t="s">
        <v>2142</v>
      </c>
      <c r="H15296" t="s">
        <v>8951</v>
      </c>
      <c r="I15296" t="s">
        <v>8950</v>
      </c>
      <c r="J15296" s="40">
        <v>113.81</v>
      </c>
      <c r="K15296" s="40">
        <v>0</v>
      </c>
    </row>
    <row r="15297" spans="1:11" x14ac:dyDescent="0.35">
      <c r="A15297">
        <v>35002</v>
      </c>
      <c r="B15297" t="s">
        <v>53</v>
      </c>
      <c r="C15297" s="70">
        <v>522578.39</v>
      </c>
      <c r="D15297" s="70">
        <v>167030.85999999999</v>
      </c>
      <c r="E15297" s="71">
        <v>44847</v>
      </c>
      <c r="F15297" t="s">
        <v>16041</v>
      </c>
      <c r="G15297" t="s">
        <v>2142</v>
      </c>
      <c r="H15297" t="s">
        <v>8951</v>
      </c>
      <c r="I15297" t="s">
        <v>8950</v>
      </c>
      <c r="J15297" s="40">
        <v>113.81</v>
      </c>
      <c r="K15297" s="40">
        <v>0</v>
      </c>
    </row>
    <row r="15298" spans="1:11" x14ac:dyDescent="0.35">
      <c r="A15298">
        <v>35002</v>
      </c>
      <c r="B15298" t="s">
        <v>53</v>
      </c>
      <c r="C15298" s="70">
        <v>522578.39</v>
      </c>
      <c r="D15298" s="70">
        <v>167030.85999999999</v>
      </c>
      <c r="E15298" s="71">
        <v>44847</v>
      </c>
      <c r="F15298" t="s">
        <v>16041</v>
      </c>
      <c r="G15298" t="s">
        <v>2142</v>
      </c>
      <c r="H15298" t="s">
        <v>8951</v>
      </c>
      <c r="I15298" t="s">
        <v>8950</v>
      </c>
      <c r="J15298" s="40">
        <v>113.81</v>
      </c>
      <c r="K15298" s="40">
        <v>0</v>
      </c>
    </row>
    <row r="15299" spans="1:11" x14ac:dyDescent="0.35">
      <c r="A15299">
        <v>35002</v>
      </c>
      <c r="B15299" t="s">
        <v>53</v>
      </c>
      <c r="C15299" s="70">
        <v>522578.39</v>
      </c>
      <c r="D15299" s="70">
        <v>167030.85999999999</v>
      </c>
      <c r="E15299" s="71">
        <v>44847</v>
      </c>
      <c r="F15299" t="s">
        <v>16041</v>
      </c>
      <c r="G15299" t="s">
        <v>2142</v>
      </c>
      <c r="H15299" t="s">
        <v>8951</v>
      </c>
      <c r="I15299" t="s">
        <v>8950</v>
      </c>
      <c r="J15299" s="40">
        <v>113.81</v>
      </c>
      <c r="K15299" s="40">
        <v>0</v>
      </c>
    </row>
    <row r="15300" spans="1:11" x14ac:dyDescent="0.35">
      <c r="A15300">
        <v>35002</v>
      </c>
      <c r="B15300" t="s">
        <v>53</v>
      </c>
      <c r="C15300" s="70">
        <v>522578.39</v>
      </c>
      <c r="D15300" s="70">
        <v>167030.85999999999</v>
      </c>
      <c r="E15300" s="71">
        <v>44847</v>
      </c>
      <c r="F15300" t="s">
        <v>16041</v>
      </c>
      <c r="G15300" t="s">
        <v>2142</v>
      </c>
      <c r="H15300" t="s">
        <v>8951</v>
      </c>
      <c r="I15300" t="s">
        <v>8950</v>
      </c>
      <c r="J15300" s="40">
        <v>113.81</v>
      </c>
      <c r="K15300" s="40">
        <v>0</v>
      </c>
    </row>
    <row r="15301" spans="1:11" x14ac:dyDescent="0.35">
      <c r="A15301">
        <v>35002</v>
      </c>
      <c r="B15301" t="s">
        <v>53</v>
      </c>
      <c r="C15301" s="70">
        <v>522578.39</v>
      </c>
      <c r="D15301" s="70">
        <v>167030.85999999999</v>
      </c>
      <c r="E15301" s="71">
        <v>44847</v>
      </c>
      <c r="F15301" t="s">
        <v>16041</v>
      </c>
      <c r="G15301" t="s">
        <v>2142</v>
      </c>
      <c r="H15301" t="s">
        <v>8951</v>
      </c>
      <c r="I15301" t="s">
        <v>8950</v>
      </c>
      <c r="J15301" s="40">
        <v>113.81</v>
      </c>
      <c r="K15301" s="40">
        <v>0</v>
      </c>
    </row>
    <row r="15302" spans="1:11" x14ac:dyDescent="0.35">
      <c r="A15302">
        <v>35002</v>
      </c>
      <c r="B15302" t="s">
        <v>53</v>
      </c>
      <c r="C15302" s="70">
        <v>522578.39</v>
      </c>
      <c r="D15302" s="70">
        <v>167030.85999999999</v>
      </c>
      <c r="E15302" s="71">
        <v>44847</v>
      </c>
      <c r="F15302" t="s">
        <v>16041</v>
      </c>
      <c r="G15302" t="s">
        <v>2142</v>
      </c>
      <c r="H15302" t="s">
        <v>8951</v>
      </c>
      <c r="I15302" t="s">
        <v>8950</v>
      </c>
      <c r="J15302" s="40">
        <v>113.81</v>
      </c>
      <c r="K15302" s="40">
        <v>0</v>
      </c>
    </row>
    <row r="15303" spans="1:11" x14ac:dyDescent="0.35">
      <c r="A15303">
        <v>35002</v>
      </c>
      <c r="B15303" t="s">
        <v>53</v>
      </c>
      <c r="C15303" s="70">
        <v>522578.39</v>
      </c>
      <c r="D15303" s="70">
        <v>167030.85999999999</v>
      </c>
      <c r="E15303" s="71">
        <v>44847</v>
      </c>
      <c r="F15303" t="s">
        <v>16041</v>
      </c>
      <c r="G15303" t="s">
        <v>2142</v>
      </c>
      <c r="H15303" t="s">
        <v>8951</v>
      </c>
      <c r="I15303" t="s">
        <v>8950</v>
      </c>
      <c r="J15303" s="40">
        <v>113.81</v>
      </c>
      <c r="K15303" s="40">
        <v>0</v>
      </c>
    </row>
    <row r="15304" spans="1:11" x14ac:dyDescent="0.35">
      <c r="A15304">
        <v>35002</v>
      </c>
      <c r="B15304" t="s">
        <v>53</v>
      </c>
      <c r="C15304" s="70">
        <v>522578.39</v>
      </c>
      <c r="D15304" s="70">
        <v>167030.85999999999</v>
      </c>
      <c r="E15304" s="71">
        <v>44847</v>
      </c>
      <c r="F15304" t="s">
        <v>16041</v>
      </c>
      <c r="G15304" t="s">
        <v>2142</v>
      </c>
      <c r="H15304" t="s">
        <v>8951</v>
      </c>
      <c r="I15304" t="s">
        <v>8950</v>
      </c>
      <c r="J15304" s="40">
        <v>113.81</v>
      </c>
      <c r="K15304" s="40">
        <v>0</v>
      </c>
    </row>
    <row r="15305" spans="1:11" x14ac:dyDescent="0.35">
      <c r="A15305">
        <v>35002</v>
      </c>
      <c r="B15305" t="s">
        <v>53</v>
      </c>
      <c r="C15305" s="70">
        <v>522578.39</v>
      </c>
      <c r="D15305" s="70">
        <v>167030.85999999999</v>
      </c>
      <c r="E15305" s="71">
        <v>44847</v>
      </c>
      <c r="F15305" t="s">
        <v>16041</v>
      </c>
      <c r="G15305" t="s">
        <v>2142</v>
      </c>
      <c r="H15305" t="s">
        <v>8951</v>
      </c>
      <c r="I15305" t="s">
        <v>8950</v>
      </c>
      <c r="J15305" s="40">
        <v>113.81</v>
      </c>
      <c r="K15305" s="40">
        <v>0</v>
      </c>
    </row>
    <row r="15306" spans="1:11" x14ac:dyDescent="0.35">
      <c r="A15306">
        <v>35002</v>
      </c>
      <c r="B15306" t="s">
        <v>53</v>
      </c>
      <c r="C15306" s="70">
        <v>522578.39</v>
      </c>
      <c r="D15306" s="70">
        <v>167030.85999999999</v>
      </c>
      <c r="E15306" s="71">
        <v>44847</v>
      </c>
      <c r="F15306" t="s">
        <v>16041</v>
      </c>
      <c r="G15306" t="s">
        <v>2142</v>
      </c>
      <c r="H15306" t="s">
        <v>8951</v>
      </c>
      <c r="I15306" t="s">
        <v>8950</v>
      </c>
      <c r="J15306" s="40">
        <v>113.81</v>
      </c>
      <c r="K15306" s="40">
        <v>0</v>
      </c>
    </row>
    <row r="15307" spans="1:11" x14ac:dyDescent="0.35">
      <c r="A15307">
        <v>35002</v>
      </c>
      <c r="B15307" t="s">
        <v>53</v>
      </c>
      <c r="C15307" s="70">
        <v>522578.39</v>
      </c>
      <c r="D15307" s="70">
        <v>167030.85999999999</v>
      </c>
      <c r="E15307" s="71">
        <v>44847</v>
      </c>
      <c r="F15307" t="s">
        <v>16041</v>
      </c>
      <c r="G15307" t="s">
        <v>2142</v>
      </c>
      <c r="H15307" t="s">
        <v>8951</v>
      </c>
      <c r="I15307" t="s">
        <v>8950</v>
      </c>
      <c r="J15307" s="40">
        <v>113.81</v>
      </c>
      <c r="K15307" s="40">
        <v>0</v>
      </c>
    </row>
    <row r="15308" spans="1:11" x14ac:dyDescent="0.35">
      <c r="A15308">
        <v>35002</v>
      </c>
      <c r="B15308" t="s">
        <v>53</v>
      </c>
      <c r="C15308" s="70">
        <v>522578.39</v>
      </c>
      <c r="D15308" s="70">
        <v>167030.85999999999</v>
      </c>
      <c r="E15308" s="71">
        <v>44847</v>
      </c>
      <c r="F15308" t="s">
        <v>16041</v>
      </c>
      <c r="G15308" t="s">
        <v>2142</v>
      </c>
      <c r="H15308" t="s">
        <v>8951</v>
      </c>
      <c r="I15308" t="s">
        <v>8950</v>
      </c>
      <c r="J15308" s="40">
        <v>113.81</v>
      </c>
      <c r="K15308" s="40">
        <v>0</v>
      </c>
    </row>
    <row r="15309" spans="1:11" x14ac:dyDescent="0.35">
      <c r="A15309">
        <v>35002</v>
      </c>
      <c r="B15309" t="s">
        <v>53</v>
      </c>
      <c r="C15309" s="70">
        <v>522578.39</v>
      </c>
      <c r="D15309" s="70">
        <v>167030.85999999999</v>
      </c>
      <c r="E15309" s="71">
        <v>44847</v>
      </c>
      <c r="F15309" t="s">
        <v>16041</v>
      </c>
      <c r="G15309" t="s">
        <v>2142</v>
      </c>
      <c r="H15309" t="s">
        <v>8951</v>
      </c>
      <c r="I15309" t="s">
        <v>8950</v>
      </c>
      <c r="J15309" s="40">
        <v>113.81</v>
      </c>
      <c r="K15309" s="40">
        <v>0</v>
      </c>
    </row>
    <row r="15310" spans="1:11" x14ac:dyDescent="0.35">
      <c r="A15310">
        <v>35002</v>
      </c>
      <c r="B15310" t="s">
        <v>53</v>
      </c>
      <c r="C15310" s="70">
        <v>522578.39</v>
      </c>
      <c r="D15310" s="70">
        <v>167030.85999999999</v>
      </c>
      <c r="E15310" s="71">
        <v>44847</v>
      </c>
      <c r="F15310" t="s">
        <v>16041</v>
      </c>
      <c r="G15310" t="s">
        <v>2142</v>
      </c>
      <c r="H15310" t="s">
        <v>8951</v>
      </c>
      <c r="I15310" t="s">
        <v>8950</v>
      </c>
      <c r="J15310" s="40">
        <v>113.81</v>
      </c>
      <c r="K15310" s="40">
        <v>0</v>
      </c>
    </row>
    <row r="15311" spans="1:11" x14ac:dyDescent="0.35">
      <c r="A15311">
        <v>35002</v>
      </c>
      <c r="B15311" t="s">
        <v>53</v>
      </c>
      <c r="C15311" s="70">
        <v>522578.39</v>
      </c>
      <c r="D15311" s="70">
        <v>167030.85999999999</v>
      </c>
      <c r="E15311" s="71">
        <v>44847</v>
      </c>
      <c r="F15311" t="s">
        <v>16041</v>
      </c>
      <c r="G15311" t="s">
        <v>2142</v>
      </c>
      <c r="H15311" t="s">
        <v>8951</v>
      </c>
      <c r="I15311" t="s">
        <v>8950</v>
      </c>
      <c r="J15311" s="40">
        <v>113.81</v>
      </c>
      <c r="K15311" s="40">
        <v>0</v>
      </c>
    </row>
    <row r="15312" spans="1:11" x14ac:dyDescent="0.35">
      <c r="A15312">
        <v>35002</v>
      </c>
      <c r="B15312" t="s">
        <v>53</v>
      </c>
      <c r="C15312" s="70">
        <v>522578.39</v>
      </c>
      <c r="D15312" s="70">
        <v>167030.85999999999</v>
      </c>
      <c r="E15312" s="71">
        <v>44847</v>
      </c>
      <c r="F15312" t="s">
        <v>16041</v>
      </c>
      <c r="G15312" t="s">
        <v>2142</v>
      </c>
      <c r="H15312" t="s">
        <v>8951</v>
      </c>
      <c r="I15312" t="s">
        <v>8950</v>
      </c>
      <c r="J15312" s="40">
        <v>113.81</v>
      </c>
      <c r="K15312" s="40">
        <v>0</v>
      </c>
    </row>
    <row r="15313" spans="1:11" x14ac:dyDescent="0.35">
      <c r="A15313">
        <v>35002</v>
      </c>
      <c r="B15313" t="s">
        <v>53</v>
      </c>
      <c r="C15313" s="70">
        <v>522578.39</v>
      </c>
      <c r="D15313" s="70">
        <v>167030.85999999999</v>
      </c>
      <c r="E15313" s="71">
        <v>44847</v>
      </c>
      <c r="F15313" t="s">
        <v>16041</v>
      </c>
      <c r="G15313" t="s">
        <v>2142</v>
      </c>
      <c r="H15313" t="s">
        <v>8951</v>
      </c>
      <c r="I15313" t="s">
        <v>8950</v>
      </c>
      <c r="J15313" s="40">
        <v>113.81</v>
      </c>
      <c r="K15313" s="40">
        <v>0</v>
      </c>
    </row>
    <row r="15314" spans="1:11" x14ac:dyDescent="0.35">
      <c r="A15314">
        <v>35002</v>
      </c>
      <c r="B15314" t="s">
        <v>53</v>
      </c>
      <c r="C15314" s="70">
        <v>522578.39</v>
      </c>
      <c r="D15314" s="70">
        <v>167030.85999999999</v>
      </c>
      <c r="E15314" s="71">
        <v>44847</v>
      </c>
      <c r="F15314" t="s">
        <v>16041</v>
      </c>
      <c r="G15314" t="s">
        <v>2142</v>
      </c>
      <c r="H15314" t="s">
        <v>8951</v>
      </c>
      <c r="I15314" t="s">
        <v>8950</v>
      </c>
      <c r="J15314" s="40">
        <v>113.81</v>
      </c>
      <c r="K15314" s="40">
        <v>0</v>
      </c>
    </row>
    <row r="15315" spans="1:11" x14ac:dyDescent="0.35">
      <c r="A15315">
        <v>35002</v>
      </c>
      <c r="B15315" t="s">
        <v>53</v>
      </c>
      <c r="C15315" s="70">
        <v>522578.39</v>
      </c>
      <c r="D15315" s="70">
        <v>167030.85999999999</v>
      </c>
      <c r="E15315" s="71">
        <v>44847</v>
      </c>
      <c r="F15315" t="s">
        <v>16041</v>
      </c>
      <c r="G15315" t="s">
        <v>2142</v>
      </c>
      <c r="H15315" t="s">
        <v>8951</v>
      </c>
      <c r="I15315" t="s">
        <v>8950</v>
      </c>
      <c r="J15315" s="40">
        <v>113.81</v>
      </c>
      <c r="K15315" s="40">
        <v>0</v>
      </c>
    </row>
    <row r="15316" spans="1:11" x14ac:dyDescent="0.35">
      <c r="A15316">
        <v>35002</v>
      </c>
      <c r="B15316" t="s">
        <v>53</v>
      </c>
      <c r="C15316" s="70">
        <v>522578.39</v>
      </c>
      <c r="D15316" s="70">
        <v>167030.85999999999</v>
      </c>
      <c r="E15316" s="71">
        <v>44847</v>
      </c>
      <c r="F15316" t="s">
        <v>16041</v>
      </c>
      <c r="G15316" t="s">
        <v>2142</v>
      </c>
      <c r="H15316" t="s">
        <v>8951</v>
      </c>
      <c r="I15316" t="s">
        <v>8950</v>
      </c>
      <c r="J15316" s="40">
        <v>113.81</v>
      </c>
      <c r="K15316" s="40">
        <v>0</v>
      </c>
    </row>
    <row r="15317" spans="1:11" x14ac:dyDescent="0.35">
      <c r="A15317">
        <v>35002</v>
      </c>
      <c r="B15317" t="s">
        <v>53</v>
      </c>
      <c r="C15317" s="70">
        <v>522578.39</v>
      </c>
      <c r="D15317" s="70">
        <v>167030.85999999999</v>
      </c>
      <c r="E15317" s="71">
        <v>44847</v>
      </c>
      <c r="F15317" t="s">
        <v>16041</v>
      </c>
      <c r="G15317" t="s">
        <v>2142</v>
      </c>
      <c r="H15317" t="s">
        <v>8951</v>
      </c>
      <c r="I15317" t="s">
        <v>8950</v>
      </c>
      <c r="J15317" s="40">
        <v>113.81</v>
      </c>
      <c r="K15317" s="40">
        <v>0</v>
      </c>
    </row>
    <row r="15318" spans="1:11" x14ac:dyDescent="0.35">
      <c r="A15318">
        <v>35002</v>
      </c>
      <c r="B15318" t="s">
        <v>53</v>
      </c>
      <c r="C15318" s="70">
        <v>522578.39</v>
      </c>
      <c r="D15318" s="70">
        <v>167030.85999999999</v>
      </c>
      <c r="E15318" s="71">
        <v>44847</v>
      </c>
      <c r="F15318" t="s">
        <v>16041</v>
      </c>
      <c r="G15318" t="s">
        <v>2142</v>
      </c>
      <c r="H15318" t="s">
        <v>8951</v>
      </c>
      <c r="I15318" t="s">
        <v>8950</v>
      </c>
      <c r="J15318" s="40">
        <v>113.81</v>
      </c>
      <c r="K15318" s="40">
        <v>0</v>
      </c>
    </row>
    <row r="15319" spans="1:11" x14ac:dyDescent="0.35">
      <c r="A15319">
        <v>35002</v>
      </c>
      <c r="B15319" t="s">
        <v>53</v>
      </c>
      <c r="C15319" s="70">
        <v>522578.39</v>
      </c>
      <c r="D15319" s="70">
        <v>167030.85999999999</v>
      </c>
      <c r="E15319" s="71">
        <v>44847</v>
      </c>
      <c r="F15319" t="s">
        <v>16041</v>
      </c>
      <c r="G15319" t="s">
        <v>2142</v>
      </c>
      <c r="H15319" t="s">
        <v>8951</v>
      </c>
      <c r="I15319" t="s">
        <v>8950</v>
      </c>
      <c r="J15319" s="40">
        <v>113.81</v>
      </c>
      <c r="K15319" s="40">
        <v>0</v>
      </c>
    </row>
    <row r="15320" spans="1:11" x14ac:dyDescent="0.35">
      <c r="A15320">
        <v>35002</v>
      </c>
      <c r="B15320" t="s">
        <v>53</v>
      </c>
      <c r="C15320" s="70">
        <v>522578.39</v>
      </c>
      <c r="D15320" s="70">
        <v>167030.85999999999</v>
      </c>
      <c r="E15320" s="71">
        <v>44847</v>
      </c>
      <c r="F15320" t="s">
        <v>16041</v>
      </c>
      <c r="G15320" t="s">
        <v>2142</v>
      </c>
      <c r="H15320" t="s">
        <v>8951</v>
      </c>
      <c r="I15320" t="s">
        <v>8950</v>
      </c>
      <c r="J15320" s="40">
        <v>113.81</v>
      </c>
      <c r="K15320" s="40">
        <v>0</v>
      </c>
    </row>
    <row r="15321" spans="1:11" x14ac:dyDescent="0.35">
      <c r="A15321">
        <v>35002</v>
      </c>
      <c r="B15321" t="s">
        <v>53</v>
      </c>
      <c r="C15321" s="70">
        <v>522578.39</v>
      </c>
      <c r="D15321" s="70">
        <v>167030.85999999999</v>
      </c>
      <c r="E15321" s="71">
        <v>44847</v>
      </c>
      <c r="F15321" t="s">
        <v>16041</v>
      </c>
      <c r="G15321" t="s">
        <v>2142</v>
      </c>
      <c r="H15321" t="s">
        <v>8951</v>
      </c>
      <c r="I15321" t="s">
        <v>8950</v>
      </c>
      <c r="J15321" s="40">
        <v>113.81</v>
      </c>
      <c r="K15321" s="40">
        <v>0</v>
      </c>
    </row>
    <row r="15322" spans="1:11" x14ac:dyDescent="0.35">
      <c r="A15322">
        <v>35002</v>
      </c>
      <c r="B15322" t="s">
        <v>53</v>
      </c>
      <c r="C15322" s="70">
        <v>522578.39</v>
      </c>
      <c r="D15322" s="70">
        <v>167030.85999999999</v>
      </c>
      <c r="E15322" s="71">
        <v>44847</v>
      </c>
      <c r="F15322" t="s">
        <v>16041</v>
      </c>
      <c r="G15322" t="s">
        <v>2142</v>
      </c>
      <c r="H15322" t="s">
        <v>8951</v>
      </c>
      <c r="I15322" t="s">
        <v>8950</v>
      </c>
      <c r="J15322" s="40">
        <v>113.81</v>
      </c>
      <c r="K15322" s="40">
        <v>0</v>
      </c>
    </row>
    <row r="15323" spans="1:11" x14ac:dyDescent="0.35">
      <c r="A15323">
        <v>35002</v>
      </c>
      <c r="B15323" t="s">
        <v>53</v>
      </c>
      <c r="C15323" s="70">
        <v>522578.39</v>
      </c>
      <c r="D15323" s="70">
        <v>167030.85999999999</v>
      </c>
      <c r="E15323" s="71">
        <v>44847</v>
      </c>
      <c r="F15323" t="s">
        <v>16041</v>
      </c>
      <c r="G15323" t="s">
        <v>2142</v>
      </c>
      <c r="H15323" t="s">
        <v>8951</v>
      </c>
      <c r="I15323" t="s">
        <v>8950</v>
      </c>
      <c r="J15323" s="40">
        <v>113.81</v>
      </c>
      <c r="K15323" s="40">
        <v>0</v>
      </c>
    </row>
    <row r="15324" spans="1:11" x14ac:dyDescent="0.35">
      <c r="A15324">
        <v>35002</v>
      </c>
      <c r="B15324" t="s">
        <v>53</v>
      </c>
      <c r="C15324" s="70">
        <v>522578.39</v>
      </c>
      <c r="D15324" s="70">
        <v>167030.85999999999</v>
      </c>
      <c r="E15324" s="71">
        <v>44847</v>
      </c>
      <c r="F15324" t="s">
        <v>16041</v>
      </c>
      <c r="G15324" t="s">
        <v>2142</v>
      </c>
      <c r="H15324" t="s">
        <v>8951</v>
      </c>
      <c r="I15324" t="s">
        <v>8950</v>
      </c>
      <c r="J15324" s="40">
        <v>113.81</v>
      </c>
      <c r="K15324" s="40">
        <v>0</v>
      </c>
    </row>
    <row r="15325" spans="1:11" x14ac:dyDescent="0.35">
      <c r="A15325">
        <v>35002</v>
      </c>
      <c r="B15325" t="s">
        <v>53</v>
      </c>
      <c r="C15325" s="70">
        <v>522578.39</v>
      </c>
      <c r="D15325" s="70">
        <v>167030.85999999999</v>
      </c>
      <c r="E15325" s="71">
        <v>44847</v>
      </c>
      <c r="F15325" t="s">
        <v>16041</v>
      </c>
      <c r="G15325" t="s">
        <v>2142</v>
      </c>
      <c r="H15325" t="s">
        <v>8951</v>
      </c>
      <c r="I15325" t="s">
        <v>8950</v>
      </c>
      <c r="J15325" s="40">
        <v>113.81</v>
      </c>
      <c r="K15325" s="40">
        <v>0</v>
      </c>
    </row>
    <row r="15326" spans="1:11" x14ac:dyDescent="0.35">
      <c r="A15326">
        <v>35002</v>
      </c>
      <c r="B15326" t="s">
        <v>53</v>
      </c>
      <c r="C15326" s="70">
        <v>522578.39</v>
      </c>
      <c r="D15326" s="70">
        <v>167030.85999999999</v>
      </c>
      <c r="E15326" s="71">
        <v>44847</v>
      </c>
      <c r="F15326" t="s">
        <v>16041</v>
      </c>
      <c r="G15326" t="s">
        <v>2142</v>
      </c>
      <c r="H15326" t="s">
        <v>8951</v>
      </c>
      <c r="I15326" t="s">
        <v>8950</v>
      </c>
      <c r="J15326" s="40">
        <v>99.02</v>
      </c>
      <c r="K15326" s="40">
        <v>0</v>
      </c>
    </row>
    <row r="15327" spans="1:11" x14ac:dyDescent="0.35">
      <c r="A15327">
        <v>35002</v>
      </c>
      <c r="B15327" t="s">
        <v>53</v>
      </c>
      <c r="C15327" s="70">
        <v>522578.39</v>
      </c>
      <c r="D15327" s="70">
        <v>167030.85999999999</v>
      </c>
      <c r="E15327" s="71">
        <v>44858</v>
      </c>
      <c r="F15327" t="s">
        <v>16040</v>
      </c>
      <c r="G15327" t="s">
        <v>2142</v>
      </c>
      <c r="H15327" t="s">
        <v>16039</v>
      </c>
      <c r="I15327" t="s">
        <v>15985</v>
      </c>
      <c r="J15327" s="40">
        <v>14179.38</v>
      </c>
      <c r="K15327" s="40">
        <v>0</v>
      </c>
    </row>
    <row r="15328" spans="1:11" x14ac:dyDescent="0.35">
      <c r="A15328">
        <v>35002</v>
      </c>
      <c r="B15328" t="s">
        <v>53</v>
      </c>
      <c r="C15328" s="70">
        <v>522578.39</v>
      </c>
      <c r="D15328" s="70">
        <v>167030.85999999999</v>
      </c>
      <c r="E15328" s="71">
        <v>44858</v>
      </c>
      <c r="F15328" t="s">
        <v>16038</v>
      </c>
      <c r="G15328" t="s">
        <v>2142</v>
      </c>
      <c r="H15328" t="s">
        <v>16037</v>
      </c>
      <c r="I15328" t="s">
        <v>15985</v>
      </c>
      <c r="J15328" s="40">
        <v>-14179.38</v>
      </c>
      <c r="K15328" s="40">
        <v>0</v>
      </c>
    </row>
    <row r="15329" spans="1:11" x14ac:dyDescent="0.35">
      <c r="A15329">
        <v>35002</v>
      </c>
      <c r="B15329" t="s">
        <v>53</v>
      </c>
      <c r="C15329" s="70">
        <v>522578.39</v>
      </c>
      <c r="D15329" s="70">
        <v>167030.85999999999</v>
      </c>
      <c r="E15329" s="71">
        <v>44860</v>
      </c>
      <c r="F15329" t="s">
        <v>16036</v>
      </c>
      <c r="G15329" t="s">
        <v>2142</v>
      </c>
      <c r="H15329" t="s">
        <v>16035</v>
      </c>
      <c r="I15329" t="s">
        <v>16034</v>
      </c>
      <c r="J15329" s="40">
        <v>1373</v>
      </c>
      <c r="K15329" s="40">
        <v>0</v>
      </c>
    </row>
    <row r="15330" spans="1:11" x14ac:dyDescent="0.35">
      <c r="A15330">
        <v>35002</v>
      </c>
      <c r="B15330" t="s">
        <v>53</v>
      </c>
      <c r="C15330" s="70">
        <v>522578.39</v>
      </c>
      <c r="D15330" s="70">
        <v>167030.85999999999</v>
      </c>
      <c r="E15330" s="71">
        <v>44860</v>
      </c>
      <c r="F15330" t="s">
        <v>16033</v>
      </c>
      <c r="G15330" t="s">
        <v>2142</v>
      </c>
      <c r="H15330" t="s">
        <v>16032</v>
      </c>
      <c r="I15330" t="s">
        <v>16031</v>
      </c>
      <c r="J15330" s="40">
        <v>1373</v>
      </c>
      <c r="K15330" s="40">
        <v>0</v>
      </c>
    </row>
    <row r="15331" spans="1:11" x14ac:dyDescent="0.35">
      <c r="A15331">
        <v>35002</v>
      </c>
      <c r="B15331" t="s">
        <v>53</v>
      </c>
      <c r="C15331" s="70">
        <v>522578.39</v>
      </c>
      <c r="D15331" s="70">
        <v>167030.85999999999</v>
      </c>
      <c r="E15331" s="71">
        <v>44864</v>
      </c>
      <c r="F15331" t="s">
        <v>16030</v>
      </c>
      <c r="G15331" t="s">
        <v>2142</v>
      </c>
      <c r="H15331" t="s">
        <v>16029</v>
      </c>
      <c r="I15331" t="s">
        <v>16028</v>
      </c>
      <c r="J15331" s="40">
        <v>687</v>
      </c>
      <c r="K15331" s="40">
        <v>0</v>
      </c>
    </row>
    <row r="15332" spans="1:11" x14ac:dyDescent="0.35">
      <c r="A15332">
        <v>35002</v>
      </c>
      <c r="B15332" t="s">
        <v>53</v>
      </c>
      <c r="C15332" s="70">
        <v>522578.39</v>
      </c>
      <c r="D15332" s="70">
        <v>167030.85999999999</v>
      </c>
      <c r="E15332" s="71">
        <v>44865</v>
      </c>
      <c r="F15332" t="s">
        <v>16027</v>
      </c>
      <c r="G15332" t="s">
        <v>2142</v>
      </c>
      <c r="H15332" t="s">
        <v>16026</v>
      </c>
      <c r="I15332" t="s">
        <v>16025</v>
      </c>
      <c r="J15332" s="40">
        <v>10900</v>
      </c>
      <c r="K15332" s="40">
        <v>0</v>
      </c>
    </row>
    <row r="15333" spans="1:11" x14ac:dyDescent="0.35">
      <c r="A15333">
        <v>35002</v>
      </c>
      <c r="B15333" t="s">
        <v>53</v>
      </c>
      <c r="C15333" s="70">
        <v>522578.39</v>
      </c>
      <c r="D15333" s="70">
        <v>167030.85999999999</v>
      </c>
      <c r="E15333" s="71">
        <v>44865</v>
      </c>
      <c r="F15333" t="s">
        <v>14064</v>
      </c>
      <c r="G15333" t="s">
        <v>2169</v>
      </c>
      <c r="H15333" t="s">
        <v>13957</v>
      </c>
      <c r="I15333" t="s">
        <v>13956</v>
      </c>
      <c r="J15333" s="40">
        <v>0</v>
      </c>
      <c r="K15333" s="40">
        <v>3586.21</v>
      </c>
    </row>
    <row r="15334" spans="1:11" x14ac:dyDescent="0.35">
      <c r="A15334">
        <v>35002</v>
      </c>
      <c r="B15334" t="s">
        <v>53</v>
      </c>
      <c r="C15334" s="70">
        <v>522578.39</v>
      </c>
      <c r="D15334" s="70">
        <v>167030.85999999999</v>
      </c>
      <c r="E15334" s="71">
        <v>44865</v>
      </c>
      <c r="F15334" t="s">
        <v>13933</v>
      </c>
      <c r="G15334" t="s">
        <v>2169</v>
      </c>
      <c r="H15334" t="s">
        <v>13920</v>
      </c>
      <c r="I15334" t="s">
        <v>13919</v>
      </c>
      <c r="J15334" s="40">
        <v>0</v>
      </c>
      <c r="K15334" s="40">
        <v>18104.11</v>
      </c>
    </row>
    <row r="15335" spans="1:11" x14ac:dyDescent="0.35">
      <c r="A15335">
        <v>35002</v>
      </c>
      <c r="B15335" t="s">
        <v>53</v>
      </c>
      <c r="C15335" s="70">
        <v>522578.39</v>
      </c>
      <c r="D15335" s="70">
        <v>167030.85999999999</v>
      </c>
      <c r="E15335" s="71">
        <v>44865</v>
      </c>
      <c r="F15335" t="s">
        <v>13932</v>
      </c>
      <c r="G15335" t="s">
        <v>2169</v>
      </c>
      <c r="H15335" t="s">
        <v>13931</v>
      </c>
      <c r="I15335" t="s">
        <v>13930</v>
      </c>
      <c r="J15335" s="40">
        <v>0</v>
      </c>
      <c r="K15335" s="40">
        <v>14492.19</v>
      </c>
    </row>
    <row r="15336" spans="1:11" x14ac:dyDescent="0.35">
      <c r="A15336">
        <v>35002</v>
      </c>
      <c r="B15336" t="s">
        <v>53</v>
      </c>
      <c r="C15336" s="70">
        <v>522578.39</v>
      </c>
      <c r="D15336" s="70">
        <v>167030.85999999999</v>
      </c>
      <c r="E15336" s="71">
        <v>44865</v>
      </c>
      <c r="F15336" t="s">
        <v>13025</v>
      </c>
      <c r="G15336" t="s">
        <v>2169</v>
      </c>
      <c r="H15336" t="s">
        <v>12981</v>
      </c>
      <c r="I15336" t="s">
        <v>12980</v>
      </c>
      <c r="J15336" s="40">
        <v>0</v>
      </c>
      <c r="K15336" s="40">
        <v>810.46</v>
      </c>
    </row>
    <row r="15337" spans="1:11" x14ac:dyDescent="0.35">
      <c r="A15337">
        <v>35002</v>
      </c>
      <c r="B15337" t="s">
        <v>53</v>
      </c>
      <c r="C15337" s="70">
        <v>522578.39</v>
      </c>
      <c r="D15337" s="70">
        <v>167030.85999999999</v>
      </c>
      <c r="E15337" s="71">
        <v>44865</v>
      </c>
      <c r="F15337" t="s">
        <v>11009</v>
      </c>
      <c r="G15337" t="s">
        <v>2169</v>
      </c>
      <c r="H15337" t="s">
        <v>10997</v>
      </c>
      <c r="I15337" t="s">
        <v>10996</v>
      </c>
      <c r="J15337" s="40">
        <v>0</v>
      </c>
      <c r="K15337" s="40">
        <v>2628</v>
      </c>
    </row>
    <row r="15338" spans="1:11" x14ac:dyDescent="0.35">
      <c r="A15338">
        <v>35002</v>
      </c>
      <c r="B15338" t="s">
        <v>53</v>
      </c>
      <c r="C15338" s="70">
        <v>522578.39</v>
      </c>
      <c r="D15338" s="70">
        <v>167030.85999999999</v>
      </c>
      <c r="E15338" s="71">
        <v>44865</v>
      </c>
      <c r="F15338" t="s">
        <v>10142</v>
      </c>
      <c r="G15338" t="s">
        <v>2169</v>
      </c>
      <c r="H15338" t="s">
        <v>10086</v>
      </c>
      <c r="I15338" t="s">
        <v>10085</v>
      </c>
      <c r="J15338" s="40">
        <v>0</v>
      </c>
      <c r="K15338" s="40">
        <v>100</v>
      </c>
    </row>
    <row r="15339" spans="1:11" x14ac:dyDescent="0.35">
      <c r="A15339">
        <v>35002</v>
      </c>
      <c r="B15339" t="s">
        <v>53</v>
      </c>
      <c r="C15339" s="70">
        <v>522578.39</v>
      </c>
      <c r="D15339" s="70">
        <v>167030.85999999999</v>
      </c>
      <c r="E15339" s="71">
        <v>44865</v>
      </c>
      <c r="F15339" t="s">
        <v>10141</v>
      </c>
      <c r="G15339" t="s">
        <v>2169</v>
      </c>
      <c r="H15339" t="s">
        <v>10027</v>
      </c>
      <c r="I15339" t="s">
        <v>10026</v>
      </c>
      <c r="J15339" s="40">
        <v>0</v>
      </c>
      <c r="K15339" s="40">
        <v>630.5</v>
      </c>
    </row>
    <row r="15340" spans="1:11" x14ac:dyDescent="0.35">
      <c r="A15340">
        <v>35002</v>
      </c>
      <c r="B15340" t="s">
        <v>53</v>
      </c>
      <c r="C15340" s="70">
        <v>522578.39</v>
      </c>
      <c r="D15340" s="70">
        <v>167030.85999999999</v>
      </c>
      <c r="E15340" s="71">
        <v>44865</v>
      </c>
      <c r="F15340" t="s">
        <v>10140</v>
      </c>
      <c r="G15340" t="s">
        <v>2169</v>
      </c>
      <c r="H15340" t="s">
        <v>10012</v>
      </c>
      <c r="I15340" t="s">
        <v>10011</v>
      </c>
      <c r="J15340" s="40">
        <v>0</v>
      </c>
      <c r="K15340" s="40">
        <v>494.31</v>
      </c>
    </row>
    <row r="15341" spans="1:11" x14ac:dyDescent="0.35">
      <c r="A15341">
        <v>35002</v>
      </c>
      <c r="B15341" t="s">
        <v>53</v>
      </c>
      <c r="C15341" s="70">
        <v>522578.39</v>
      </c>
      <c r="D15341" s="70">
        <v>167030.85999999999</v>
      </c>
      <c r="E15341" s="71">
        <v>44865</v>
      </c>
      <c r="F15341" t="s">
        <v>10139</v>
      </c>
      <c r="G15341" t="s">
        <v>2169</v>
      </c>
      <c r="H15341" t="s">
        <v>10030</v>
      </c>
      <c r="I15341" t="s">
        <v>10029</v>
      </c>
      <c r="J15341" s="40">
        <v>0</v>
      </c>
      <c r="K15341" s="40">
        <v>1385.46</v>
      </c>
    </row>
    <row r="15342" spans="1:11" x14ac:dyDescent="0.35">
      <c r="A15342">
        <v>35002</v>
      </c>
      <c r="B15342" t="s">
        <v>53</v>
      </c>
      <c r="C15342" s="70">
        <v>522578.39</v>
      </c>
      <c r="D15342" s="70">
        <v>167030.85999999999</v>
      </c>
      <c r="E15342" s="71">
        <v>44865</v>
      </c>
      <c r="F15342" t="s">
        <v>10138</v>
      </c>
      <c r="G15342" t="s">
        <v>2169</v>
      </c>
      <c r="H15342" t="s">
        <v>10018</v>
      </c>
      <c r="I15342" t="s">
        <v>10017</v>
      </c>
      <c r="J15342" s="40">
        <v>0</v>
      </c>
      <c r="K15342" s="40">
        <v>434.7</v>
      </c>
    </row>
    <row r="15343" spans="1:11" x14ac:dyDescent="0.35">
      <c r="A15343">
        <v>35002</v>
      </c>
      <c r="B15343" t="s">
        <v>53</v>
      </c>
      <c r="C15343" s="70">
        <v>522578.39</v>
      </c>
      <c r="D15343" s="70">
        <v>167030.85999999999</v>
      </c>
      <c r="E15343" s="71">
        <v>44865</v>
      </c>
      <c r="F15343" t="s">
        <v>10137</v>
      </c>
      <c r="G15343" t="s">
        <v>2169</v>
      </c>
      <c r="H15343" t="s">
        <v>10015</v>
      </c>
      <c r="I15343" t="s">
        <v>10014</v>
      </c>
      <c r="J15343" s="40">
        <v>0</v>
      </c>
      <c r="K15343" s="40">
        <v>2998.69</v>
      </c>
    </row>
    <row r="15344" spans="1:11" x14ac:dyDescent="0.35">
      <c r="A15344">
        <v>35002</v>
      </c>
      <c r="B15344" t="s">
        <v>53</v>
      </c>
      <c r="C15344" s="70">
        <v>522578.39</v>
      </c>
      <c r="D15344" s="70">
        <v>167030.85999999999</v>
      </c>
      <c r="E15344" s="71">
        <v>44865</v>
      </c>
      <c r="F15344" t="s">
        <v>10136</v>
      </c>
      <c r="G15344" t="s">
        <v>2169</v>
      </c>
      <c r="H15344" t="s">
        <v>10024</v>
      </c>
      <c r="I15344" t="s">
        <v>10023</v>
      </c>
      <c r="J15344" s="40">
        <v>0</v>
      </c>
      <c r="K15344" s="40">
        <v>495.4</v>
      </c>
    </row>
    <row r="15345" spans="1:11" x14ac:dyDescent="0.35">
      <c r="A15345">
        <v>35002</v>
      </c>
      <c r="B15345" t="s">
        <v>53</v>
      </c>
      <c r="C15345" s="70">
        <v>522578.39</v>
      </c>
      <c r="D15345" s="70">
        <v>167030.85999999999</v>
      </c>
      <c r="E15345" s="71">
        <v>44865</v>
      </c>
      <c r="F15345" t="s">
        <v>10135</v>
      </c>
      <c r="G15345" t="s">
        <v>2169</v>
      </c>
      <c r="H15345" t="s">
        <v>10021</v>
      </c>
      <c r="I15345" t="s">
        <v>10020</v>
      </c>
      <c r="J15345" s="40">
        <v>0</v>
      </c>
      <c r="K15345" s="40">
        <v>410.51</v>
      </c>
    </row>
    <row r="15346" spans="1:11" x14ac:dyDescent="0.35">
      <c r="A15346">
        <v>35002</v>
      </c>
      <c r="B15346" t="s">
        <v>53</v>
      </c>
      <c r="C15346" s="70">
        <v>522578.39</v>
      </c>
      <c r="D15346" s="70">
        <v>167030.85999999999</v>
      </c>
      <c r="E15346" s="71">
        <v>44865</v>
      </c>
      <c r="F15346" t="s">
        <v>10134</v>
      </c>
      <c r="G15346" t="s">
        <v>2169</v>
      </c>
      <c r="H15346" t="s">
        <v>10009</v>
      </c>
      <c r="I15346" t="s">
        <v>10008</v>
      </c>
      <c r="J15346" s="40">
        <v>0</v>
      </c>
      <c r="K15346" s="40">
        <v>258.75</v>
      </c>
    </row>
    <row r="15347" spans="1:11" x14ac:dyDescent="0.35">
      <c r="A15347">
        <v>35002</v>
      </c>
      <c r="B15347" t="s">
        <v>53</v>
      </c>
      <c r="C15347" s="70">
        <v>522578.39</v>
      </c>
      <c r="D15347" s="70">
        <v>167030.85999999999</v>
      </c>
      <c r="E15347" s="71">
        <v>44865</v>
      </c>
      <c r="F15347" t="s">
        <v>11119</v>
      </c>
      <c r="G15347" t="s">
        <v>2169</v>
      </c>
      <c r="H15347" t="s">
        <v>11114</v>
      </c>
      <c r="I15347" t="s">
        <v>11113</v>
      </c>
      <c r="J15347" s="40">
        <v>0</v>
      </c>
      <c r="K15347" s="40">
        <v>668.75</v>
      </c>
    </row>
    <row r="15348" spans="1:11" x14ac:dyDescent="0.35">
      <c r="A15348">
        <v>35002</v>
      </c>
      <c r="B15348" t="s">
        <v>53</v>
      </c>
      <c r="C15348" s="70">
        <v>522578.39</v>
      </c>
      <c r="D15348" s="70">
        <v>167030.85999999999</v>
      </c>
      <c r="E15348" s="71">
        <v>44865</v>
      </c>
      <c r="F15348" t="s">
        <v>9863</v>
      </c>
      <c r="G15348" t="s">
        <v>2169</v>
      </c>
      <c r="H15348" t="s">
        <v>9840</v>
      </c>
      <c r="I15348" t="s">
        <v>9839</v>
      </c>
      <c r="J15348" s="40">
        <v>0</v>
      </c>
      <c r="K15348" s="40">
        <v>1749.04</v>
      </c>
    </row>
    <row r="15349" spans="1:11" x14ac:dyDescent="0.35">
      <c r="A15349">
        <v>35002</v>
      </c>
      <c r="B15349" t="s">
        <v>53</v>
      </c>
      <c r="C15349" s="70">
        <v>522578.39</v>
      </c>
      <c r="D15349" s="70">
        <v>167030.85999999999</v>
      </c>
      <c r="E15349" s="71">
        <v>44865</v>
      </c>
      <c r="F15349" t="s">
        <v>9862</v>
      </c>
      <c r="G15349" t="s">
        <v>2169</v>
      </c>
      <c r="H15349" t="s">
        <v>9837</v>
      </c>
      <c r="I15349" t="s">
        <v>9836</v>
      </c>
      <c r="J15349" s="40">
        <v>0</v>
      </c>
      <c r="K15349" s="40">
        <v>75.680000000000007</v>
      </c>
    </row>
    <row r="15350" spans="1:11" x14ac:dyDescent="0.35">
      <c r="A15350">
        <v>35002</v>
      </c>
      <c r="B15350" t="s">
        <v>53</v>
      </c>
      <c r="C15350" s="70">
        <v>522578.39</v>
      </c>
      <c r="D15350" s="70">
        <v>167030.85999999999</v>
      </c>
      <c r="E15350" s="71">
        <v>44865</v>
      </c>
      <c r="F15350" t="s">
        <v>9510</v>
      </c>
      <c r="G15350" t="s">
        <v>2169</v>
      </c>
      <c r="H15350" t="s">
        <v>9476</v>
      </c>
      <c r="I15350" t="s">
        <v>9475</v>
      </c>
      <c r="J15350" s="40">
        <v>0</v>
      </c>
      <c r="K15350" s="40">
        <v>2800</v>
      </c>
    </row>
    <row r="15351" spans="1:11" x14ac:dyDescent="0.35">
      <c r="A15351">
        <v>35002</v>
      </c>
      <c r="B15351" t="s">
        <v>53</v>
      </c>
      <c r="C15351" s="70">
        <v>522578.39</v>
      </c>
      <c r="D15351" s="70">
        <v>167030.85999999999</v>
      </c>
      <c r="E15351" s="71">
        <v>44865</v>
      </c>
      <c r="F15351" t="s">
        <v>9509</v>
      </c>
      <c r="G15351" t="s">
        <v>2169</v>
      </c>
      <c r="H15351" t="s">
        <v>9447</v>
      </c>
      <c r="I15351" t="s">
        <v>9446</v>
      </c>
      <c r="J15351" s="40">
        <v>0</v>
      </c>
      <c r="K15351" s="40">
        <v>638.25</v>
      </c>
    </row>
    <row r="15352" spans="1:11" x14ac:dyDescent="0.35">
      <c r="A15352">
        <v>35002</v>
      </c>
      <c r="B15352" t="s">
        <v>53</v>
      </c>
      <c r="C15352" s="70">
        <v>522578.39</v>
      </c>
      <c r="D15352" s="70">
        <v>167030.85999999999</v>
      </c>
      <c r="E15352" s="71">
        <v>44865</v>
      </c>
      <c r="F15352" t="s">
        <v>9508</v>
      </c>
      <c r="G15352" t="s">
        <v>2169</v>
      </c>
      <c r="H15352" t="s">
        <v>9441</v>
      </c>
      <c r="I15352" t="s">
        <v>9440</v>
      </c>
      <c r="J15352" s="40">
        <v>0</v>
      </c>
      <c r="K15352" s="40">
        <v>6471.67</v>
      </c>
    </row>
    <row r="15353" spans="1:11" x14ac:dyDescent="0.35">
      <c r="A15353">
        <v>35002</v>
      </c>
      <c r="B15353" t="s">
        <v>53</v>
      </c>
      <c r="C15353" s="70">
        <v>522578.39</v>
      </c>
      <c r="D15353" s="70">
        <v>167030.85999999999</v>
      </c>
      <c r="E15353" s="71">
        <v>44865</v>
      </c>
      <c r="F15353" t="s">
        <v>9507</v>
      </c>
      <c r="G15353" t="s">
        <v>2169</v>
      </c>
      <c r="H15353" t="s">
        <v>9438</v>
      </c>
      <c r="I15353" t="s">
        <v>9437</v>
      </c>
      <c r="J15353" s="40">
        <v>0</v>
      </c>
      <c r="K15353" s="40">
        <v>7107.2</v>
      </c>
    </row>
    <row r="15354" spans="1:11" x14ac:dyDescent="0.35">
      <c r="A15354">
        <v>35002</v>
      </c>
      <c r="B15354" t="s">
        <v>53</v>
      </c>
      <c r="C15354" s="70">
        <v>522578.39</v>
      </c>
      <c r="D15354" s="70">
        <v>167030.85999999999</v>
      </c>
      <c r="E15354" s="71">
        <v>44865</v>
      </c>
      <c r="F15354" t="s">
        <v>9506</v>
      </c>
      <c r="G15354" t="s">
        <v>2169</v>
      </c>
      <c r="H15354" t="s">
        <v>9481</v>
      </c>
      <c r="I15354" t="s">
        <v>9480</v>
      </c>
      <c r="J15354" s="40">
        <v>175.95</v>
      </c>
      <c r="K15354" s="40">
        <v>0</v>
      </c>
    </row>
    <row r="15355" spans="1:11" x14ac:dyDescent="0.35">
      <c r="A15355">
        <v>35002</v>
      </c>
      <c r="B15355" t="s">
        <v>53</v>
      </c>
      <c r="C15355" s="70">
        <v>522578.39</v>
      </c>
      <c r="D15355" s="70">
        <v>167030.85999999999</v>
      </c>
      <c r="E15355" s="71">
        <v>44865</v>
      </c>
      <c r="F15355" t="s">
        <v>9505</v>
      </c>
      <c r="G15355" t="s">
        <v>2169</v>
      </c>
      <c r="H15355" t="s">
        <v>9435</v>
      </c>
      <c r="I15355" t="s">
        <v>9434</v>
      </c>
      <c r="J15355" s="40">
        <v>5579.4</v>
      </c>
      <c r="K15355" s="40">
        <v>0</v>
      </c>
    </row>
    <row r="15356" spans="1:11" x14ac:dyDescent="0.35">
      <c r="A15356">
        <v>35002</v>
      </c>
      <c r="B15356" t="s">
        <v>53</v>
      </c>
      <c r="C15356" s="70">
        <v>522578.39</v>
      </c>
      <c r="D15356" s="70">
        <v>167030.85999999999</v>
      </c>
      <c r="E15356" s="71">
        <v>44865</v>
      </c>
      <c r="F15356" t="s">
        <v>9504</v>
      </c>
      <c r="G15356" t="s">
        <v>2169</v>
      </c>
      <c r="H15356" t="s">
        <v>9444</v>
      </c>
      <c r="I15356" t="s">
        <v>9443</v>
      </c>
      <c r="J15356" s="40">
        <v>0</v>
      </c>
      <c r="K15356" s="40">
        <v>3146.38</v>
      </c>
    </row>
    <row r="15357" spans="1:11" x14ac:dyDescent="0.35">
      <c r="A15357">
        <v>35002</v>
      </c>
      <c r="B15357" t="s">
        <v>53</v>
      </c>
      <c r="C15357" s="70">
        <v>522578.39</v>
      </c>
      <c r="D15357" s="70">
        <v>167030.85999999999</v>
      </c>
      <c r="E15357" s="71">
        <v>44865</v>
      </c>
      <c r="F15357" t="s">
        <v>9503</v>
      </c>
      <c r="G15357" t="s">
        <v>2169</v>
      </c>
      <c r="H15357" t="s">
        <v>9473</v>
      </c>
      <c r="I15357" t="s">
        <v>9472</v>
      </c>
      <c r="J15357" s="40">
        <v>0</v>
      </c>
      <c r="K15357" s="40">
        <v>2550</v>
      </c>
    </row>
    <row r="15358" spans="1:11" x14ac:dyDescent="0.35">
      <c r="A15358">
        <v>35002</v>
      </c>
      <c r="B15358" t="s">
        <v>53</v>
      </c>
      <c r="C15358" s="70">
        <v>522578.39</v>
      </c>
      <c r="D15358" s="70">
        <v>167030.85999999999</v>
      </c>
      <c r="E15358" s="71">
        <v>44865</v>
      </c>
      <c r="F15358" t="s">
        <v>14630</v>
      </c>
      <c r="G15358" t="s">
        <v>2169</v>
      </c>
      <c r="H15358" t="s">
        <v>14591</v>
      </c>
      <c r="I15358" t="s">
        <v>14590</v>
      </c>
      <c r="J15358" s="40">
        <v>0</v>
      </c>
      <c r="K15358" s="40">
        <v>10256.049999999999</v>
      </c>
    </row>
    <row r="15359" spans="1:11" x14ac:dyDescent="0.35">
      <c r="A15359">
        <v>35002</v>
      </c>
      <c r="B15359" t="s">
        <v>53</v>
      </c>
      <c r="C15359" s="70">
        <v>522578.39</v>
      </c>
      <c r="D15359" s="70">
        <v>167030.85999999999</v>
      </c>
      <c r="E15359" s="71">
        <v>44865</v>
      </c>
      <c r="F15359" t="s">
        <v>14629</v>
      </c>
      <c r="G15359" t="s">
        <v>2169</v>
      </c>
      <c r="H15359" t="s">
        <v>14628</v>
      </c>
      <c r="I15359" t="s">
        <v>14627</v>
      </c>
      <c r="J15359" s="40">
        <v>0</v>
      </c>
      <c r="K15359" s="40">
        <v>67.2</v>
      </c>
    </row>
    <row r="15360" spans="1:11" x14ac:dyDescent="0.35">
      <c r="A15360">
        <v>35002</v>
      </c>
      <c r="B15360" t="s">
        <v>53</v>
      </c>
      <c r="C15360" s="70">
        <v>522578.39</v>
      </c>
      <c r="D15360" s="70">
        <v>167030.85999999999</v>
      </c>
      <c r="E15360" s="71">
        <v>44865</v>
      </c>
      <c r="F15360" t="s">
        <v>14626</v>
      </c>
      <c r="G15360" t="s">
        <v>2169</v>
      </c>
      <c r="H15360" t="s">
        <v>14625</v>
      </c>
      <c r="I15360" t="s">
        <v>14624</v>
      </c>
      <c r="J15360" s="40">
        <v>0</v>
      </c>
      <c r="K15360" s="40">
        <v>1354.66</v>
      </c>
    </row>
    <row r="15361" spans="1:11" x14ac:dyDescent="0.35">
      <c r="A15361">
        <v>35002</v>
      </c>
      <c r="B15361" t="s">
        <v>53</v>
      </c>
      <c r="C15361" s="70">
        <v>522578.39</v>
      </c>
      <c r="D15361" s="70">
        <v>167030.85999999999</v>
      </c>
      <c r="E15361" s="71">
        <v>44865</v>
      </c>
      <c r="F15361" t="s">
        <v>14623</v>
      </c>
      <c r="G15361" t="s">
        <v>2169</v>
      </c>
      <c r="H15361" t="s">
        <v>14622</v>
      </c>
      <c r="I15361" t="s">
        <v>14621</v>
      </c>
      <c r="J15361" s="40">
        <v>0</v>
      </c>
      <c r="K15361" s="40">
        <v>175.71</v>
      </c>
    </row>
    <row r="15362" spans="1:11" x14ac:dyDescent="0.35">
      <c r="A15362">
        <v>35002</v>
      </c>
      <c r="B15362" t="s">
        <v>53</v>
      </c>
      <c r="C15362" s="70">
        <v>522578.39</v>
      </c>
      <c r="D15362" s="70">
        <v>167030.85999999999</v>
      </c>
      <c r="E15362" s="71">
        <v>44865</v>
      </c>
      <c r="F15362" t="s">
        <v>14620</v>
      </c>
      <c r="G15362" t="s">
        <v>2169</v>
      </c>
      <c r="H15362" t="s">
        <v>14565</v>
      </c>
      <c r="I15362" t="s">
        <v>14564</v>
      </c>
      <c r="J15362" s="40">
        <v>0</v>
      </c>
      <c r="K15362" s="40">
        <v>525.22</v>
      </c>
    </row>
    <row r="15363" spans="1:11" x14ac:dyDescent="0.35">
      <c r="A15363">
        <v>35002</v>
      </c>
      <c r="B15363" t="s">
        <v>53</v>
      </c>
      <c r="C15363" s="70">
        <v>522578.39</v>
      </c>
      <c r="D15363" s="70">
        <v>167030.85999999999</v>
      </c>
      <c r="E15363" s="71">
        <v>44865</v>
      </c>
      <c r="F15363" t="s">
        <v>14619</v>
      </c>
      <c r="G15363" t="s">
        <v>2169</v>
      </c>
      <c r="H15363" t="s">
        <v>14618</v>
      </c>
      <c r="I15363" t="s">
        <v>14617</v>
      </c>
      <c r="J15363" s="40">
        <v>0</v>
      </c>
      <c r="K15363" s="40">
        <v>3818.22</v>
      </c>
    </row>
    <row r="15364" spans="1:11" x14ac:dyDescent="0.35">
      <c r="A15364">
        <v>35002</v>
      </c>
      <c r="B15364" t="s">
        <v>53</v>
      </c>
      <c r="C15364" s="70">
        <v>522578.39</v>
      </c>
      <c r="D15364" s="70">
        <v>167030.85999999999</v>
      </c>
      <c r="E15364" s="71">
        <v>44865</v>
      </c>
      <c r="F15364" t="s">
        <v>8987</v>
      </c>
      <c r="G15364" t="s">
        <v>2169</v>
      </c>
      <c r="H15364" t="s">
        <v>8963</v>
      </c>
      <c r="I15364" t="s">
        <v>8962</v>
      </c>
      <c r="J15364" s="40">
        <v>0</v>
      </c>
      <c r="K15364" s="40">
        <v>302.69</v>
      </c>
    </row>
    <row r="15365" spans="1:11" x14ac:dyDescent="0.35">
      <c r="A15365">
        <v>35002</v>
      </c>
      <c r="B15365" t="s">
        <v>53</v>
      </c>
      <c r="C15365" s="70">
        <v>522578.39</v>
      </c>
      <c r="D15365" s="70">
        <v>167030.85999999999</v>
      </c>
      <c r="E15365" s="71">
        <v>44865</v>
      </c>
      <c r="F15365" t="s">
        <v>8986</v>
      </c>
      <c r="G15365" t="s">
        <v>2169</v>
      </c>
      <c r="H15365" t="s">
        <v>8960</v>
      </c>
      <c r="I15365" t="s">
        <v>8959</v>
      </c>
      <c r="J15365" s="40">
        <v>0</v>
      </c>
      <c r="K15365" s="40">
        <v>315.94</v>
      </c>
    </row>
    <row r="15366" spans="1:11" x14ac:dyDescent="0.35">
      <c r="A15366">
        <v>35002</v>
      </c>
      <c r="B15366" t="s">
        <v>53</v>
      </c>
      <c r="C15366" s="70">
        <v>522578.39</v>
      </c>
      <c r="D15366" s="70">
        <v>167030.85999999999</v>
      </c>
      <c r="E15366" s="71">
        <v>44865</v>
      </c>
      <c r="F15366" t="s">
        <v>8985</v>
      </c>
      <c r="G15366" t="s">
        <v>2169</v>
      </c>
      <c r="H15366" t="s">
        <v>8984</v>
      </c>
      <c r="I15366" t="s">
        <v>8983</v>
      </c>
      <c r="J15366" s="40">
        <v>0</v>
      </c>
      <c r="K15366" s="40">
        <v>1871</v>
      </c>
    </row>
    <row r="15367" spans="1:11" x14ac:dyDescent="0.35">
      <c r="A15367">
        <v>35002</v>
      </c>
      <c r="B15367" t="s">
        <v>53</v>
      </c>
      <c r="C15367" s="70">
        <v>522578.39</v>
      </c>
      <c r="D15367" s="70">
        <v>167030.85999999999</v>
      </c>
      <c r="E15367" s="71">
        <v>44865</v>
      </c>
      <c r="F15367" t="s">
        <v>8913</v>
      </c>
      <c r="G15367" t="s">
        <v>2169</v>
      </c>
      <c r="H15367" t="s">
        <v>8906</v>
      </c>
      <c r="I15367" t="s">
        <v>8905</v>
      </c>
      <c r="J15367" s="40">
        <v>0</v>
      </c>
      <c r="K15367" s="40">
        <v>9119.91</v>
      </c>
    </row>
    <row r="15368" spans="1:11" x14ac:dyDescent="0.35">
      <c r="A15368">
        <v>35002</v>
      </c>
      <c r="B15368" t="s">
        <v>53</v>
      </c>
      <c r="C15368" s="70">
        <v>522578.39</v>
      </c>
      <c r="D15368" s="70">
        <v>167030.85999999999</v>
      </c>
      <c r="E15368" s="71">
        <v>44865</v>
      </c>
      <c r="F15368" t="s">
        <v>8777</v>
      </c>
      <c r="G15368" t="s">
        <v>2169</v>
      </c>
      <c r="H15368" t="s">
        <v>8760</v>
      </c>
      <c r="I15368" t="s">
        <v>8759</v>
      </c>
      <c r="J15368" s="40">
        <v>0</v>
      </c>
      <c r="K15368" s="40">
        <v>650</v>
      </c>
    </row>
    <row r="15369" spans="1:11" x14ac:dyDescent="0.35">
      <c r="A15369">
        <v>35002</v>
      </c>
      <c r="B15369" t="s">
        <v>53</v>
      </c>
      <c r="C15369" s="70">
        <v>522578.39</v>
      </c>
      <c r="D15369" s="70">
        <v>167030.85999999999</v>
      </c>
      <c r="E15369" s="71">
        <v>44865</v>
      </c>
      <c r="F15369" t="s">
        <v>8776</v>
      </c>
      <c r="G15369" t="s">
        <v>2169</v>
      </c>
      <c r="H15369" t="s">
        <v>8757</v>
      </c>
      <c r="I15369" t="s">
        <v>8756</v>
      </c>
      <c r="J15369" s="40">
        <v>0</v>
      </c>
      <c r="K15369" s="40">
        <v>259.76</v>
      </c>
    </row>
    <row r="15370" spans="1:11" x14ac:dyDescent="0.35">
      <c r="A15370">
        <v>35002</v>
      </c>
      <c r="B15370" t="s">
        <v>53</v>
      </c>
      <c r="C15370" s="70">
        <v>522578.39</v>
      </c>
      <c r="D15370" s="70">
        <v>167030.85999999999</v>
      </c>
      <c r="E15370" s="71">
        <v>44865</v>
      </c>
      <c r="F15370" t="s">
        <v>8248</v>
      </c>
      <c r="G15370" t="s">
        <v>2169</v>
      </c>
      <c r="H15370" t="s">
        <v>8240</v>
      </c>
      <c r="I15370" t="s">
        <v>8239</v>
      </c>
      <c r="J15370" s="40">
        <v>0</v>
      </c>
      <c r="K15370" s="40">
        <v>299.17</v>
      </c>
    </row>
    <row r="15371" spans="1:11" x14ac:dyDescent="0.35">
      <c r="A15371">
        <v>35002</v>
      </c>
      <c r="B15371" t="s">
        <v>53</v>
      </c>
      <c r="C15371" s="70">
        <v>522578.39</v>
      </c>
      <c r="D15371" s="70">
        <v>167030.85999999999</v>
      </c>
      <c r="E15371" s="71">
        <v>44865</v>
      </c>
      <c r="F15371" t="s">
        <v>3304</v>
      </c>
      <c r="G15371" t="s">
        <v>2169</v>
      </c>
      <c r="H15371" t="s">
        <v>3298</v>
      </c>
      <c r="I15371" t="s">
        <v>3297</v>
      </c>
      <c r="J15371" s="40">
        <v>0</v>
      </c>
      <c r="K15371" s="40">
        <v>416.67</v>
      </c>
    </row>
    <row r="15372" spans="1:11" x14ac:dyDescent="0.35">
      <c r="A15372">
        <v>35002</v>
      </c>
      <c r="B15372" t="s">
        <v>53</v>
      </c>
      <c r="C15372" s="70">
        <v>522578.39</v>
      </c>
      <c r="D15372" s="70">
        <v>167030.85999999999</v>
      </c>
      <c r="E15372" s="71">
        <v>44865</v>
      </c>
      <c r="F15372" t="s">
        <v>15063</v>
      </c>
      <c r="G15372" t="s">
        <v>2169</v>
      </c>
      <c r="H15372" t="s">
        <v>15052</v>
      </c>
      <c r="I15372" t="s">
        <v>15051</v>
      </c>
      <c r="J15372" s="40">
        <v>0</v>
      </c>
      <c r="K15372" s="40">
        <v>415.53</v>
      </c>
    </row>
    <row r="15373" spans="1:11" x14ac:dyDescent="0.35">
      <c r="A15373">
        <v>35002</v>
      </c>
      <c r="B15373" t="s">
        <v>53</v>
      </c>
      <c r="C15373" s="70">
        <v>522578.39</v>
      </c>
      <c r="D15373" s="70">
        <v>167030.85999999999</v>
      </c>
      <c r="E15373" s="71">
        <v>44865</v>
      </c>
      <c r="F15373" t="s">
        <v>15062</v>
      </c>
      <c r="G15373" t="s">
        <v>2169</v>
      </c>
      <c r="H15373" t="s">
        <v>15058</v>
      </c>
      <c r="I15373" t="s">
        <v>15057</v>
      </c>
      <c r="J15373" s="40">
        <v>0</v>
      </c>
      <c r="K15373" s="40">
        <v>729.41</v>
      </c>
    </row>
    <row r="15374" spans="1:11" x14ac:dyDescent="0.35">
      <c r="A15374">
        <v>35002</v>
      </c>
      <c r="B15374" t="s">
        <v>53</v>
      </c>
      <c r="C15374" s="70">
        <v>522578.39</v>
      </c>
      <c r="D15374" s="70">
        <v>167030.85999999999</v>
      </c>
      <c r="E15374" s="71">
        <v>44865</v>
      </c>
      <c r="F15374" t="s">
        <v>15061</v>
      </c>
      <c r="G15374" t="s">
        <v>2169</v>
      </c>
      <c r="H15374" t="s">
        <v>6100</v>
      </c>
      <c r="I15374" t="s">
        <v>6099</v>
      </c>
      <c r="J15374" s="40">
        <v>0</v>
      </c>
      <c r="K15374" s="40">
        <v>2731.08</v>
      </c>
    </row>
    <row r="15375" spans="1:11" x14ac:dyDescent="0.35">
      <c r="A15375">
        <v>35002</v>
      </c>
      <c r="B15375" t="s">
        <v>53</v>
      </c>
      <c r="C15375" s="70">
        <v>522578.39</v>
      </c>
      <c r="D15375" s="70">
        <v>167030.85999999999</v>
      </c>
      <c r="E15375" s="71">
        <v>44865</v>
      </c>
      <c r="F15375" t="s">
        <v>8229</v>
      </c>
      <c r="G15375" t="s">
        <v>2169</v>
      </c>
      <c r="H15375" t="s">
        <v>8226</v>
      </c>
      <c r="I15375" t="s">
        <v>8225</v>
      </c>
      <c r="J15375" s="40">
        <v>0</v>
      </c>
      <c r="K15375" s="40">
        <v>52.15</v>
      </c>
    </row>
    <row r="15376" spans="1:11" x14ac:dyDescent="0.35">
      <c r="A15376">
        <v>35002</v>
      </c>
      <c r="B15376" t="s">
        <v>53</v>
      </c>
      <c r="C15376" s="70">
        <v>522578.39</v>
      </c>
      <c r="D15376" s="70">
        <v>167030.85999999999</v>
      </c>
      <c r="E15376" s="71">
        <v>44865</v>
      </c>
      <c r="F15376" t="s">
        <v>3056</v>
      </c>
      <c r="G15376" t="s">
        <v>2169</v>
      </c>
      <c r="H15376" t="s">
        <v>3039</v>
      </c>
      <c r="I15376" t="s">
        <v>3038</v>
      </c>
      <c r="J15376" s="40">
        <v>0</v>
      </c>
      <c r="K15376" s="40">
        <v>249.6</v>
      </c>
    </row>
    <row r="15377" spans="1:11" x14ac:dyDescent="0.35">
      <c r="A15377">
        <v>35002</v>
      </c>
      <c r="B15377" t="s">
        <v>53</v>
      </c>
      <c r="C15377" s="70">
        <v>522578.39</v>
      </c>
      <c r="D15377" s="70">
        <v>167030.85999999999</v>
      </c>
      <c r="E15377" s="71">
        <v>44865</v>
      </c>
      <c r="F15377" t="s">
        <v>3055</v>
      </c>
      <c r="G15377" t="s">
        <v>2169</v>
      </c>
      <c r="H15377" t="s">
        <v>3042</v>
      </c>
      <c r="I15377" t="s">
        <v>3041</v>
      </c>
      <c r="J15377" s="40">
        <v>0</v>
      </c>
      <c r="K15377" s="40">
        <v>297.70999999999998</v>
      </c>
    </row>
    <row r="15378" spans="1:11" x14ac:dyDescent="0.35">
      <c r="A15378">
        <v>35002</v>
      </c>
      <c r="B15378" t="s">
        <v>53</v>
      </c>
      <c r="C15378" s="70">
        <v>522578.39</v>
      </c>
      <c r="D15378" s="70">
        <v>167030.85999999999</v>
      </c>
      <c r="E15378" s="71">
        <v>44865</v>
      </c>
      <c r="F15378" t="s">
        <v>2585</v>
      </c>
      <c r="G15378" t="s">
        <v>2169</v>
      </c>
      <c r="H15378" t="s">
        <v>2580</v>
      </c>
      <c r="I15378" t="s">
        <v>2579</v>
      </c>
      <c r="J15378" s="40">
        <v>0</v>
      </c>
      <c r="K15378" s="40">
        <v>537.42999999999995</v>
      </c>
    </row>
    <row r="15379" spans="1:11" x14ac:dyDescent="0.35">
      <c r="A15379">
        <v>35002</v>
      </c>
      <c r="B15379" t="s">
        <v>53</v>
      </c>
      <c r="C15379" s="70">
        <v>522578.39</v>
      </c>
      <c r="D15379" s="70">
        <v>167030.85999999999</v>
      </c>
      <c r="E15379" s="71">
        <v>44865</v>
      </c>
      <c r="F15379" t="s">
        <v>2477</v>
      </c>
      <c r="G15379" t="s">
        <v>2169</v>
      </c>
      <c r="H15379" t="s">
        <v>2471</v>
      </c>
      <c r="I15379" t="s">
        <v>2470</v>
      </c>
      <c r="J15379" s="40">
        <v>0</v>
      </c>
      <c r="K15379" s="40">
        <v>833.33</v>
      </c>
    </row>
    <row r="15380" spans="1:11" x14ac:dyDescent="0.35">
      <c r="A15380">
        <v>35002</v>
      </c>
      <c r="B15380" t="s">
        <v>53</v>
      </c>
      <c r="C15380" s="70">
        <v>522578.39</v>
      </c>
      <c r="D15380" s="70">
        <v>167030.85999999999</v>
      </c>
      <c r="E15380" s="71">
        <v>44865</v>
      </c>
      <c r="F15380" t="s">
        <v>7948</v>
      </c>
      <c r="G15380" t="s">
        <v>2169</v>
      </c>
      <c r="H15380" t="s">
        <v>7945</v>
      </c>
      <c r="I15380" t="s">
        <v>7944</v>
      </c>
      <c r="J15380" s="40">
        <v>0</v>
      </c>
      <c r="K15380" s="40">
        <v>107.37</v>
      </c>
    </row>
    <row r="15381" spans="1:11" x14ac:dyDescent="0.35">
      <c r="A15381">
        <v>35002</v>
      </c>
      <c r="B15381" t="s">
        <v>53</v>
      </c>
      <c r="C15381" s="70">
        <v>522578.39</v>
      </c>
      <c r="D15381" s="70">
        <v>167030.85999999999</v>
      </c>
      <c r="E15381" s="71">
        <v>44865</v>
      </c>
      <c r="F15381" t="s">
        <v>2261</v>
      </c>
      <c r="G15381" t="s">
        <v>2169</v>
      </c>
      <c r="H15381" t="s">
        <v>2255</v>
      </c>
      <c r="I15381" t="s">
        <v>2254</v>
      </c>
      <c r="J15381" s="40">
        <v>0</v>
      </c>
      <c r="K15381" s="40">
        <v>506.22</v>
      </c>
    </row>
    <row r="15382" spans="1:11" x14ac:dyDescent="0.35">
      <c r="A15382">
        <v>35002</v>
      </c>
      <c r="B15382" t="s">
        <v>53</v>
      </c>
      <c r="C15382" s="70">
        <v>522578.39</v>
      </c>
      <c r="D15382" s="70">
        <v>167030.85999999999</v>
      </c>
      <c r="E15382" s="71">
        <v>44865</v>
      </c>
      <c r="F15382" t="s">
        <v>2244</v>
      </c>
      <c r="G15382" t="s">
        <v>2169</v>
      </c>
      <c r="H15382" t="s">
        <v>2239</v>
      </c>
      <c r="I15382" t="s">
        <v>2238</v>
      </c>
      <c r="J15382" s="40">
        <v>0</v>
      </c>
      <c r="K15382" s="40">
        <v>506.22</v>
      </c>
    </row>
    <row r="15383" spans="1:11" x14ac:dyDescent="0.35">
      <c r="A15383">
        <v>35002</v>
      </c>
      <c r="B15383" t="s">
        <v>53</v>
      </c>
      <c r="C15383" s="70">
        <v>522578.39</v>
      </c>
      <c r="D15383" s="70">
        <v>167030.85999999999</v>
      </c>
      <c r="E15383" s="71">
        <v>44865</v>
      </c>
      <c r="F15383" t="s">
        <v>2234</v>
      </c>
      <c r="G15383" t="s">
        <v>2169</v>
      </c>
      <c r="H15383" t="s">
        <v>2229</v>
      </c>
      <c r="I15383" t="s">
        <v>2228</v>
      </c>
      <c r="J15383" s="40">
        <v>0</v>
      </c>
      <c r="K15383" s="40">
        <v>665.57</v>
      </c>
    </row>
    <row r="15384" spans="1:11" x14ac:dyDescent="0.35">
      <c r="A15384">
        <v>35002</v>
      </c>
      <c r="B15384" t="s">
        <v>53</v>
      </c>
      <c r="C15384" s="70">
        <v>522578.39</v>
      </c>
      <c r="D15384" s="70">
        <v>167030.85999999999</v>
      </c>
      <c r="E15384" s="71">
        <v>44865</v>
      </c>
      <c r="F15384" t="s">
        <v>2225</v>
      </c>
      <c r="G15384" t="s">
        <v>2169</v>
      </c>
      <c r="H15384" t="s">
        <v>2220</v>
      </c>
      <c r="I15384" t="s">
        <v>2219</v>
      </c>
      <c r="J15384" s="40">
        <v>0</v>
      </c>
      <c r="K15384" s="40">
        <v>680.23</v>
      </c>
    </row>
    <row r="15385" spans="1:11" x14ac:dyDescent="0.35">
      <c r="A15385">
        <v>35002</v>
      </c>
      <c r="B15385" t="s">
        <v>53</v>
      </c>
      <c r="C15385" s="70">
        <v>522578.39</v>
      </c>
      <c r="D15385" s="70">
        <v>167030.85999999999</v>
      </c>
      <c r="E15385" s="71">
        <v>44865</v>
      </c>
      <c r="F15385" t="s">
        <v>2215</v>
      </c>
      <c r="G15385" t="s">
        <v>2169</v>
      </c>
      <c r="H15385" t="s">
        <v>2210</v>
      </c>
      <c r="I15385" t="s">
        <v>2209</v>
      </c>
      <c r="J15385" s="40">
        <v>0</v>
      </c>
      <c r="K15385" s="40">
        <v>680.23</v>
      </c>
    </row>
    <row r="15386" spans="1:11" x14ac:dyDescent="0.35">
      <c r="A15386">
        <v>35002</v>
      </c>
      <c r="B15386" t="s">
        <v>53</v>
      </c>
      <c r="C15386" s="70">
        <v>522578.39</v>
      </c>
      <c r="D15386" s="70">
        <v>167030.85999999999</v>
      </c>
      <c r="E15386" s="71">
        <v>44865</v>
      </c>
      <c r="F15386" t="s">
        <v>14405</v>
      </c>
      <c r="G15386" t="s">
        <v>2169</v>
      </c>
      <c r="H15386" t="s">
        <v>14404</v>
      </c>
      <c r="I15386" t="s">
        <v>14403</v>
      </c>
      <c r="J15386" s="40">
        <v>0</v>
      </c>
      <c r="K15386" s="40">
        <v>866</v>
      </c>
    </row>
    <row r="15387" spans="1:11" x14ac:dyDescent="0.35">
      <c r="A15387">
        <v>35002</v>
      </c>
      <c r="B15387" t="s">
        <v>53</v>
      </c>
      <c r="C15387" s="70">
        <v>522578.39</v>
      </c>
      <c r="D15387" s="70">
        <v>167030.85999999999</v>
      </c>
      <c r="E15387" s="71">
        <v>44866</v>
      </c>
      <c r="F15387" t="s">
        <v>16024</v>
      </c>
      <c r="G15387" t="s">
        <v>2142</v>
      </c>
      <c r="H15387" t="s">
        <v>8957</v>
      </c>
      <c r="I15387" t="s">
        <v>8956</v>
      </c>
      <c r="J15387" s="40">
        <v>767.12</v>
      </c>
      <c r="K15387" s="40">
        <v>0</v>
      </c>
    </row>
    <row r="15388" spans="1:11" x14ac:dyDescent="0.35">
      <c r="A15388">
        <v>35002</v>
      </c>
      <c r="B15388" t="s">
        <v>53</v>
      </c>
      <c r="C15388" s="70">
        <v>522578.39</v>
      </c>
      <c r="D15388" s="70">
        <v>167030.85999999999</v>
      </c>
      <c r="E15388" s="71">
        <v>44866</v>
      </c>
      <c r="F15388" t="s">
        <v>16024</v>
      </c>
      <c r="G15388" t="s">
        <v>2142</v>
      </c>
      <c r="H15388" t="s">
        <v>8957</v>
      </c>
      <c r="I15388" t="s">
        <v>8956</v>
      </c>
      <c r="J15388" s="40">
        <v>1458.33</v>
      </c>
      <c r="K15388" s="40">
        <v>0</v>
      </c>
    </row>
    <row r="15389" spans="1:11" x14ac:dyDescent="0.35">
      <c r="A15389">
        <v>35002</v>
      </c>
      <c r="B15389" t="s">
        <v>53</v>
      </c>
      <c r="C15389" s="70">
        <v>522578.39</v>
      </c>
      <c r="D15389" s="70">
        <v>167030.85999999999</v>
      </c>
      <c r="E15389" s="71">
        <v>44866</v>
      </c>
      <c r="F15389" t="s">
        <v>16024</v>
      </c>
      <c r="G15389" t="s">
        <v>2142</v>
      </c>
      <c r="H15389" t="s">
        <v>8957</v>
      </c>
      <c r="I15389" t="s">
        <v>8956</v>
      </c>
      <c r="J15389" s="40">
        <v>1458.33</v>
      </c>
      <c r="K15389" s="40">
        <v>0</v>
      </c>
    </row>
    <row r="15390" spans="1:11" x14ac:dyDescent="0.35">
      <c r="A15390">
        <v>35002</v>
      </c>
      <c r="B15390" t="s">
        <v>53</v>
      </c>
      <c r="C15390" s="70">
        <v>522578.39</v>
      </c>
      <c r="D15390" s="70">
        <v>167030.85999999999</v>
      </c>
      <c r="E15390" s="71">
        <v>44866</v>
      </c>
      <c r="F15390" t="s">
        <v>16024</v>
      </c>
      <c r="G15390" t="s">
        <v>2142</v>
      </c>
      <c r="H15390" t="s">
        <v>8957</v>
      </c>
      <c r="I15390" t="s">
        <v>8956</v>
      </c>
      <c r="J15390" s="40">
        <v>1458.33</v>
      </c>
      <c r="K15390" s="40">
        <v>0</v>
      </c>
    </row>
    <row r="15391" spans="1:11" x14ac:dyDescent="0.35">
      <c r="A15391">
        <v>35002</v>
      </c>
      <c r="B15391" t="s">
        <v>53</v>
      </c>
      <c r="C15391" s="70">
        <v>522578.39</v>
      </c>
      <c r="D15391" s="70">
        <v>167030.85999999999</v>
      </c>
      <c r="E15391" s="71">
        <v>44866</v>
      </c>
      <c r="F15391" t="s">
        <v>16024</v>
      </c>
      <c r="G15391" t="s">
        <v>2142</v>
      </c>
      <c r="H15391" t="s">
        <v>8957</v>
      </c>
      <c r="I15391" t="s">
        <v>8956</v>
      </c>
      <c r="J15391" s="40">
        <v>1458.33</v>
      </c>
      <c r="K15391" s="40">
        <v>0</v>
      </c>
    </row>
    <row r="15392" spans="1:11" x14ac:dyDescent="0.35">
      <c r="A15392">
        <v>35002</v>
      </c>
      <c r="B15392" t="s">
        <v>53</v>
      </c>
      <c r="C15392" s="70">
        <v>522578.39</v>
      </c>
      <c r="D15392" s="70">
        <v>167030.85999999999</v>
      </c>
      <c r="E15392" s="71">
        <v>44866</v>
      </c>
      <c r="F15392" t="s">
        <v>16024</v>
      </c>
      <c r="G15392" t="s">
        <v>2142</v>
      </c>
      <c r="H15392" t="s">
        <v>8957</v>
      </c>
      <c r="I15392" t="s">
        <v>8956</v>
      </c>
      <c r="J15392" s="40">
        <v>1458.33</v>
      </c>
      <c r="K15392" s="40">
        <v>0</v>
      </c>
    </row>
    <row r="15393" spans="1:11" x14ac:dyDescent="0.35">
      <c r="A15393">
        <v>35002</v>
      </c>
      <c r="B15393" t="s">
        <v>53</v>
      </c>
      <c r="C15393" s="70">
        <v>522578.39</v>
      </c>
      <c r="D15393" s="70">
        <v>167030.85999999999</v>
      </c>
      <c r="E15393" s="71">
        <v>44866</v>
      </c>
      <c r="F15393" t="s">
        <v>16024</v>
      </c>
      <c r="G15393" t="s">
        <v>2142</v>
      </c>
      <c r="H15393" t="s">
        <v>8957</v>
      </c>
      <c r="I15393" t="s">
        <v>8956</v>
      </c>
      <c r="J15393" s="40">
        <v>1458.33</v>
      </c>
      <c r="K15393" s="40">
        <v>0</v>
      </c>
    </row>
    <row r="15394" spans="1:11" x14ac:dyDescent="0.35">
      <c r="A15394">
        <v>35002</v>
      </c>
      <c r="B15394" t="s">
        <v>53</v>
      </c>
      <c r="C15394" s="70">
        <v>522578.39</v>
      </c>
      <c r="D15394" s="70">
        <v>167030.85999999999</v>
      </c>
      <c r="E15394" s="71">
        <v>44866</v>
      </c>
      <c r="F15394" t="s">
        <v>16024</v>
      </c>
      <c r="G15394" t="s">
        <v>2142</v>
      </c>
      <c r="H15394" t="s">
        <v>8957</v>
      </c>
      <c r="I15394" t="s">
        <v>8956</v>
      </c>
      <c r="J15394" s="40">
        <v>1458.33</v>
      </c>
      <c r="K15394" s="40">
        <v>0</v>
      </c>
    </row>
    <row r="15395" spans="1:11" x14ac:dyDescent="0.35">
      <c r="A15395">
        <v>35002</v>
      </c>
      <c r="B15395" t="s">
        <v>53</v>
      </c>
      <c r="C15395" s="70">
        <v>522578.39</v>
      </c>
      <c r="D15395" s="70">
        <v>167030.85999999999</v>
      </c>
      <c r="E15395" s="71">
        <v>44866</v>
      </c>
      <c r="F15395" t="s">
        <v>16024</v>
      </c>
      <c r="G15395" t="s">
        <v>2142</v>
      </c>
      <c r="H15395" t="s">
        <v>8957</v>
      </c>
      <c r="I15395" t="s">
        <v>8956</v>
      </c>
      <c r="J15395" s="40">
        <v>1458.33</v>
      </c>
      <c r="K15395" s="40">
        <v>0</v>
      </c>
    </row>
    <row r="15396" spans="1:11" x14ac:dyDescent="0.35">
      <c r="A15396">
        <v>35002</v>
      </c>
      <c r="B15396" t="s">
        <v>53</v>
      </c>
      <c r="C15396" s="70">
        <v>522578.39</v>
      </c>
      <c r="D15396" s="70">
        <v>167030.85999999999</v>
      </c>
      <c r="E15396" s="71">
        <v>44866</v>
      </c>
      <c r="F15396" t="s">
        <v>16024</v>
      </c>
      <c r="G15396" t="s">
        <v>2142</v>
      </c>
      <c r="H15396" t="s">
        <v>8957</v>
      </c>
      <c r="I15396" t="s">
        <v>8956</v>
      </c>
      <c r="J15396" s="40">
        <v>1458.33</v>
      </c>
      <c r="K15396" s="40">
        <v>0</v>
      </c>
    </row>
    <row r="15397" spans="1:11" x14ac:dyDescent="0.35">
      <c r="A15397">
        <v>35002</v>
      </c>
      <c r="B15397" t="s">
        <v>53</v>
      </c>
      <c r="C15397" s="70">
        <v>522578.39</v>
      </c>
      <c r="D15397" s="70">
        <v>167030.85999999999</v>
      </c>
      <c r="E15397" s="71">
        <v>44866</v>
      </c>
      <c r="F15397" t="s">
        <v>16024</v>
      </c>
      <c r="G15397" t="s">
        <v>2142</v>
      </c>
      <c r="H15397" t="s">
        <v>8957</v>
      </c>
      <c r="I15397" t="s">
        <v>8956</v>
      </c>
      <c r="J15397" s="40">
        <v>1458.33</v>
      </c>
      <c r="K15397" s="40">
        <v>0</v>
      </c>
    </row>
    <row r="15398" spans="1:11" x14ac:dyDescent="0.35">
      <c r="A15398">
        <v>35002</v>
      </c>
      <c r="B15398" t="s">
        <v>53</v>
      </c>
      <c r="C15398" s="70">
        <v>522578.39</v>
      </c>
      <c r="D15398" s="70">
        <v>167030.85999999999</v>
      </c>
      <c r="E15398" s="71">
        <v>44866</v>
      </c>
      <c r="F15398" t="s">
        <v>16024</v>
      </c>
      <c r="G15398" t="s">
        <v>2142</v>
      </c>
      <c r="H15398" t="s">
        <v>8957</v>
      </c>
      <c r="I15398" t="s">
        <v>8956</v>
      </c>
      <c r="J15398" s="40">
        <v>1458.33</v>
      </c>
      <c r="K15398" s="40">
        <v>0</v>
      </c>
    </row>
    <row r="15399" spans="1:11" x14ac:dyDescent="0.35">
      <c r="A15399">
        <v>35002</v>
      </c>
      <c r="B15399" t="s">
        <v>53</v>
      </c>
      <c r="C15399" s="70">
        <v>522578.39</v>
      </c>
      <c r="D15399" s="70">
        <v>167030.85999999999</v>
      </c>
      <c r="E15399" s="71">
        <v>44866</v>
      </c>
      <c r="F15399" t="s">
        <v>16024</v>
      </c>
      <c r="G15399" t="s">
        <v>2142</v>
      </c>
      <c r="H15399" t="s">
        <v>8957</v>
      </c>
      <c r="I15399" t="s">
        <v>8956</v>
      </c>
      <c r="J15399" s="40">
        <v>1458.33</v>
      </c>
      <c r="K15399" s="40">
        <v>0</v>
      </c>
    </row>
    <row r="15400" spans="1:11" x14ac:dyDescent="0.35">
      <c r="A15400">
        <v>35002</v>
      </c>
      <c r="B15400" t="s">
        <v>53</v>
      </c>
      <c r="C15400" s="70">
        <v>522578.39</v>
      </c>
      <c r="D15400" s="70">
        <v>167030.85999999999</v>
      </c>
      <c r="E15400" s="71">
        <v>44866</v>
      </c>
      <c r="F15400" t="s">
        <v>16024</v>
      </c>
      <c r="G15400" t="s">
        <v>2142</v>
      </c>
      <c r="H15400" t="s">
        <v>8957</v>
      </c>
      <c r="I15400" t="s">
        <v>8956</v>
      </c>
      <c r="J15400" s="40">
        <v>1458.33</v>
      </c>
      <c r="K15400" s="40">
        <v>0</v>
      </c>
    </row>
    <row r="15401" spans="1:11" x14ac:dyDescent="0.35">
      <c r="A15401">
        <v>35002</v>
      </c>
      <c r="B15401" t="s">
        <v>53</v>
      </c>
      <c r="C15401" s="70">
        <v>522578.39</v>
      </c>
      <c r="D15401" s="70">
        <v>167030.85999999999</v>
      </c>
      <c r="E15401" s="71">
        <v>44866</v>
      </c>
      <c r="F15401" t="s">
        <v>16024</v>
      </c>
      <c r="G15401" t="s">
        <v>2142</v>
      </c>
      <c r="H15401" t="s">
        <v>8957</v>
      </c>
      <c r="I15401" t="s">
        <v>8956</v>
      </c>
      <c r="J15401" s="40">
        <v>1458.33</v>
      </c>
      <c r="K15401" s="40">
        <v>0</v>
      </c>
    </row>
    <row r="15402" spans="1:11" x14ac:dyDescent="0.35">
      <c r="A15402">
        <v>35002</v>
      </c>
      <c r="B15402" t="s">
        <v>53</v>
      </c>
      <c r="C15402" s="70">
        <v>522578.39</v>
      </c>
      <c r="D15402" s="70">
        <v>167030.85999999999</v>
      </c>
      <c r="E15402" s="71">
        <v>44866</v>
      </c>
      <c r="F15402" t="s">
        <v>16024</v>
      </c>
      <c r="G15402" t="s">
        <v>2142</v>
      </c>
      <c r="H15402" t="s">
        <v>8957</v>
      </c>
      <c r="I15402" t="s">
        <v>8956</v>
      </c>
      <c r="J15402" s="40">
        <v>1458.33</v>
      </c>
      <c r="K15402" s="40">
        <v>0</v>
      </c>
    </row>
    <row r="15403" spans="1:11" x14ac:dyDescent="0.35">
      <c r="A15403">
        <v>35002</v>
      </c>
      <c r="B15403" t="s">
        <v>53</v>
      </c>
      <c r="C15403" s="70">
        <v>522578.39</v>
      </c>
      <c r="D15403" s="70">
        <v>167030.85999999999</v>
      </c>
      <c r="E15403" s="71">
        <v>44866</v>
      </c>
      <c r="F15403" t="s">
        <v>16024</v>
      </c>
      <c r="G15403" t="s">
        <v>2142</v>
      </c>
      <c r="H15403" t="s">
        <v>8957</v>
      </c>
      <c r="I15403" t="s">
        <v>8956</v>
      </c>
      <c r="J15403" s="40">
        <v>1458.33</v>
      </c>
      <c r="K15403" s="40">
        <v>0</v>
      </c>
    </row>
    <row r="15404" spans="1:11" x14ac:dyDescent="0.35">
      <c r="A15404">
        <v>35002</v>
      </c>
      <c r="B15404" t="s">
        <v>53</v>
      </c>
      <c r="C15404" s="70">
        <v>522578.39</v>
      </c>
      <c r="D15404" s="70">
        <v>167030.85999999999</v>
      </c>
      <c r="E15404" s="71">
        <v>44866</v>
      </c>
      <c r="F15404" t="s">
        <v>16024</v>
      </c>
      <c r="G15404" t="s">
        <v>2142</v>
      </c>
      <c r="H15404" t="s">
        <v>8957</v>
      </c>
      <c r="I15404" t="s">
        <v>8956</v>
      </c>
      <c r="J15404" s="40">
        <v>1458.33</v>
      </c>
      <c r="K15404" s="40">
        <v>0</v>
      </c>
    </row>
    <row r="15405" spans="1:11" x14ac:dyDescent="0.35">
      <c r="A15405">
        <v>35002</v>
      </c>
      <c r="B15405" t="s">
        <v>53</v>
      </c>
      <c r="C15405" s="70">
        <v>522578.39</v>
      </c>
      <c r="D15405" s="70">
        <v>167030.85999999999</v>
      </c>
      <c r="E15405" s="71">
        <v>44866</v>
      </c>
      <c r="F15405" t="s">
        <v>16024</v>
      </c>
      <c r="G15405" t="s">
        <v>2142</v>
      </c>
      <c r="H15405" t="s">
        <v>8957</v>
      </c>
      <c r="I15405" t="s">
        <v>8956</v>
      </c>
      <c r="J15405" s="40">
        <v>1458.33</v>
      </c>
      <c r="K15405" s="40">
        <v>0</v>
      </c>
    </row>
    <row r="15406" spans="1:11" x14ac:dyDescent="0.35">
      <c r="A15406">
        <v>35002</v>
      </c>
      <c r="B15406" t="s">
        <v>53</v>
      </c>
      <c r="C15406" s="70">
        <v>522578.39</v>
      </c>
      <c r="D15406" s="70">
        <v>167030.85999999999</v>
      </c>
      <c r="E15406" s="71">
        <v>44866</v>
      </c>
      <c r="F15406" t="s">
        <v>16024</v>
      </c>
      <c r="G15406" t="s">
        <v>2142</v>
      </c>
      <c r="H15406" t="s">
        <v>8957</v>
      </c>
      <c r="I15406" t="s">
        <v>8956</v>
      </c>
      <c r="J15406" s="40">
        <v>1458.33</v>
      </c>
      <c r="K15406" s="40">
        <v>0</v>
      </c>
    </row>
    <row r="15407" spans="1:11" x14ac:dyDescent="0.35">
      <c r="A15407">
        <v>35002</v>
      </c>
      <c r="B15407" t="s">
        <v>53</v>
      </c>
      <c r="C15407" s="70">
        <v>522578.39</v>
      </c>
      <c r="D15407" s="70">
        <v>167030.85999999999</v>
      </c>
      <c r="E15407" s="71">
        <v>44866</v>
      </c>
      <c r="F15407" t="s">
        <v>16024</v>
      </c>
      <c r="G15407" t="s">
        <v>2142</v>
      </c>
      <c r="H15407" t="s">
        <v>8957</v>
      </c>
      <c r="I15407" t="s">
        <v>8956</v>
      </c>
      <c r="J15407" s="40">
        <v>1458.33</v>
      </c>
      <c r="K15407" s="40">
        <v>0</v>
      </c>
    </row>
    <row r="15408" spans="1:11" x14ac:dyDescent="0.35">
      <c r="A15408">
        <v>35002</v>
      </c>
      <c r="B15408" t="s">
        <v>53</v>
      </c>
      <c r="C15408" s="70">
        <v>522578.39</v>
      </c>
      <c r="D15408" s="70">
        <v>167030.85999999999</v>
      </c>
      <c r="E15408" s="71">
        <v>44866</v>
      </c>
      <c r="F15408" t="s">
        <v>16024</v>
      </c>
      <c r="G15408" t="s">
        <v>2142</v>
      </c>
      <c r="H15408" t="s">
        <v>8957</v>
      </c>
      <c r="I15408" t="s">
        <v>8956</v>
      </c>
      <c r="J15408" s="40">
        <v>1458.33</v>
      </c>
      <c r="K15408" s="40">
        <v>0</v>
      </c>
    </row>
    <row r="15409" spans="1:11" x14ac:dyDescent="0.35">
      <c r="A15409">
        <v>35002</v>
      </c>
      <c r="B15409" t="s">
        <v>53</v>
      </c>
      <c r="C15409" s="70">
        <v>522578.39</v>
      </c>
      <c r="D15409" s="70">
        <v>167030.85999999999</v>
      </c>
      <c r="E15409" s="71">
        <v>44866</v>
      </c>
      <c r="F15409" t="s">
        <v>16024</v>
      </c>
      <c r="G15409" t="s">
        <v>2142</v>
      </c>
      <c r="H15409" t="s">
        <v>8957</v>
      </c>
      <c r="I15409" t="s">
        <v>8956</v>
      </c>
      <c r="J15409" s="40">
        <v>1458.33</v>
      </c>
      <c r="K15409" s="40">
        <v>0</v>
      </c>
    </row>
    <row r="15410" spans="1:11" x14ac:dyDescent="0.35">
      <c r="A15410">
        <v>35002</v>
      </c>
      <c r="B15410" t="s">
        <v>53</v>
      </c>
      <c r="C15410" s="70">
        <v>522578.39</v>
      </c>
      <c r="D15410" s="70">
        <v>167030.85999999999</v>
      </c>
      <c r="E15410" s="71">
        <v>44866</v>
      </c>
      <c r="F15410" t="s">
        <v>16024</v>
      </c>
      <c r="G15410" t="s">
        <v>2142</v>
      </c>
      <c r="H15410" t="s">
        <v>8957</v>
      </c>
      <c r="I15410" t="s">
        <v>8956</v>
      </c>
      <c r="J15410" s="40">
        <v>1458.33</v>
      </c>
      <c r="K15410" s="40">
        <v>0</v>
      </c>
    </row>
    <row r="15411" spans="1:11" x14ac:dyDescent="0.35">
      <c r="A15411">
        <v>35002</v>
      </c>
      <c r="B15411" t="s">
        <v>53</v>
      </c>
      <c r="C15411" s="70">
        <v>522578.39</v>
      </c>
      <c r="D15411" s="70">
        <v>167030.85999999999</v>
      </c>
      <c r="E15411" s="71">
        <v>44866</v>
      </c>
      <c r="F15411" t="s">
        <v>16024</v>
      </c>
      <c r="G15411" t="s">
        <v>2142</v>
      </c>
      <c r="H15411" t="s">
        <v>8957</v>
      </c>
      <c r="I15411" t="s">
        <v>8956</v>
      </c>
      <c r="J15411" s="40">
        <v>691.29</v>
      </c>
      <c r="K15411" s="40">
        <v>0</v>
      </c>
    </row>
    <row r="15412" spans="1:11" x14ac:dyDescent="0.35">
      <c r="A15412">
        <v>35002</v>
      </c>
      <c r="B15412" t="s">
        <v>53</v>
      </c>
      <c r="C15412" s="70">
        <v>522578.39</v>
      </c>
      <c r="D15412" s="70">
        <v>167030.85999999999</v>
      </c>
      <c r="E15412" s="71">
        <v>44866</v>
      </c>
      <c r="F15412" t="s">
        <v>16023</v>
      </c>
      <c r="G15412" t="s">
        <v>2142</v>
      </c>
      <c r="H15412" t="s">
        <v>10006</v>
      </c>
      <c r="I15412" t="s">
        <v>10005</v>
      </c>
      <c r="J15412" s="40">
        <v>614.79</v>
      </c>
      <c r="K15412" s="40">
        <v>0</v>
      </c>
    </row>
    <row r="15413" spans="1:11" x14ac:dyDescent="0.35">
      <c r="A15413">
        <v>35002</v>
      </c>
      <c r="B15413" t="s">
        <v>53</v>
      </c>
      <c r="C15413" s="70">
        <v>522578.39</v>
      </c>
      <c r="D15413" s="70">
        <v>167030.85999999999</v>
      </c>
      <c r="E15413" s="71">
        <v>44866</v>
      </c>
      <c r="F15413" t="s">
        <v>16023</v>
      </c>
      <c r="G15413" t="s">
        <v>2142</v>
      </c>
      <c r="H15413" t="s">
        <v>10006</v>
      </c>
      <c r="I15413" t="s">
        <v>10005</v>
      </c>
      <c r="J15413" s="40">
        <v>850</v>
      </c>
      <c r="K15413" s="40">
        <v>0</v>
      </c>
    </row>
    <row r="15414" spans="1:11" x14ac:dyDescent="0.35">
      <c r="A15414">
        <v>35002</v>
      </c>
      <c r="B15414" t="s">
        <v>53</v>
      </c>
      <c r="C15414" s="70">
        <v>522578.39</v>
      </c>
      <c r="D15414" s="70">
        <v>167030.85999999999</v>
      </c>
      <c r="E15414" s="71">
        <v>44866</v>
      </c>
      <c r="F15414" t="s">
        <v>16023</v>
      </c>
      <c r="G15414" t="s">
        <v>2142</v>
      </c>
      <c r="H15414" t="s">
        <v>10006</v>
      </c>
      <c r="I15414" t="s">
        <v>10005</v>
      </c>
      <c r="J15414" s="40">
        <v>850</v>
      </c>
      <c r="K15414" s="40">
        <v>0</v>
      </c>
    </row>
    <row r="15415" spans="1:11" x14ac:dyDescent="0.35">
      <c r="A15415">
        <v>35002</v>
      </c>
      <c r="B15415" t="s">
        <v>53</v>
      </c>
      <c r="C15415" s="70">
        <v>522578.39</v>
      </c>
      <c r="D15415" s="70">
        <v>167030.85999999999</v>
      </c>
      <c r="E15415" s="71">
        <v>44866</v>
      </c>
      <c r="F15415" t="s">
        <v>16023</v>
      </c>
      <c r="G15415" t="s">
        <v>2142</v>
      </c>
      <c r="H15415" t="s">
        <v>10006</v>
      </c>
      <c r="I15415" t="s">
        <v>10005</v>
      </c>
      <c r="J15415" s="40">
        <v>850</v>
      </c>
      <c r="K15415" s="40">
        <v>0</v>
      </c>
    </row>
    <row r="15416" spans="1:11" x14ac:dyDescent="0.35">
      <c r="A15416">
        <v>35002</v>
      </c>
      <c r="B15416" t="s">
        <v>53</v>
      </c>
      <c r="C15416" s="70">
        <v>522578.39</v>
      </c>
      <c r="D15416" s="70">
        <v>167030.85999999999</v>
      </c>
      <c r="E15416" s="71">
        <v>44866</v>
      </c>
      <c r="F15416" t="s">
        <v>16023</v>
      </c>
      <c r="G15416" t="s">
        <v>2142</v>
      </c>
      <c r="H15416" t="s">
        <v>10006</v>
      </c>
      <c r="I15416" t="s">
        <v>10005</v>
      </c>
      <c r="J15416" s="40">
        <v>850</v>
      </c>
      <c r="K15416" s="40">
        <v>0</v>
      </c>
    </row>
    <row r="15417" spans="1:11" x14ac:dyDescent="0.35">
      <c r="A15417">
        <v>35002</v>
      </c>
      <c r="B15417" t="s">
        <v>53</v>
      </c>
      <c r="C15417" s="70">
        <v>522578.39</v>
      </c>
      <c r="D15417" s="70">
        <v>167030.85999999999</v>
      </c>
      <c r="E15417" s="71">
        <v>44866</v>
      </c>
      <c r="F15417" t="s">
        <v>16023</v>
      </c>
      <c r="G15417" t="s">
        <v>2142</v>
      </c>
      <c r="H15417" t="s">
        <v>10006</v>
      </c>
      <c r="I15417" t="s">
        <v>10005</v>
      </c>
      <c r="J15417" s="40">
        <v>850</v>
      </c>
      <c r="K15417" s="40">
        <v>0</v>
      </c>
    </row>
    <row r="15418" spans="1:11" x14ac:dyDescent="0.35">
      <c r="A15418">
        <v>35002</v>
      </c>
      <c r="B15418" t="s">
        <v>53</v>
      </c>
      <c r="C15418" s="70">
        <v>522578.39</v>
      </c>
      <c r="D15418" s="70">
        <v>167030.85999999999</v>
      </c>
      <c r="E15418" s="71">
        <v>44866</v>
      </c>
      <c r="F15418" t="s">
        <v>16023</v>
      </c>
      <c r="G15418" t="s">
        <v>2142</v>
      </c>
      <c r="H15418" t="s">
        <v>10006</v>
      </c>
      <c r="I15418" t="s">
        <v>10005</v>
      </c>
      <c r="J15418" s="40">
        <v>850</v>
      </c>
      <c r="K15418" s="40">
        <v>0</v>
      </c>
    </row>
    <row r="15419" spans="1:11" x14ac:dyDescent="0.35">
      <c r="A15419">
        <v>35002</v>
      </c>
      <c r="B15419" t="s">
        <v>53</v>
      </c>
      <c r="C15419" s="70">
        <v>522578.39</v>
      </c>
      <c r="D15419" s="70">
        <v>167030.85999999999</v>
      </c>
      <c r="E15419" s="71">
        <v>44866</v>
      </c>
      <c r="F15419" t="s">
        <v>16023</v>
      </c>
      <c r="G15419" t="s">
        <v>2142</v>
      </c>
      <c r="H15419" t="s">
        <v>10006</v>
      </c>
      <c r="I15419" t="s">
        <v>10005</v>
      </c>
      <c r="J15419" s="40">
        <v>850</v>
      </c>
      <c r="K15419" s="40">
        <v>0</v>
      </c>
    </row>
    <row r="15420" spans="1:11" x14ac:dyDescent="0.35">
      <c r="A15420">
        <v>35002</v>
      </c>
      <c r="B15420" t="s">
        <v>53</v>
      </c>
      <c r="C15420" s="70">
        <v>522578.39</v>
      </c>
      <c r="D15420" s="70">
        <v>167030.85999999999</v>
      </c>
      <c r="E15420" s="71">
        <v>44866</v>
      </c>
      <c r="F15420" t="s">
        <v>16023</v>
      </c>
      <c r="G15420" t="s">
        <v>2142</v>
      </c>
      <c r="H15420" t="s">
        <v>10006</v>
      </c>
      <c r="I15420" t="s">
        <v>10005</v>
      </c>
      <c r="J15420" s="40">
        <v>850</v>
      </c>
      <c r="K15420" s="40">
        <v>0</v>
      </c>
    </row>
    <row r="15421" spans="1:11" x14ac:dyDescent="0.35">
      <c r="A15421">
        <v>35002</v>
      </c>
      <c r="B15421" t="s">
        <v>53</v>
      </c>
      <c r="C15421" s="70">
        <v>522578.39</v>
      </c>
      <c r="D15421" s="70">
        <v>167030.85999999999</v>
      </c>
      <c r="E15421" s="71">
        <v>44866</v>
      </c>
      <c r="F15421" t="s">
        <v>16023</v>
      </c>
      <c r="G15421" t="s">
        <v>2142</v>
      </c>
      <c r="H15421" t="s">
        <v>10006</v>
      </c>
      <c r="I15421" t="s">
        <v>10005</v>
      </c>
      <c r="J15421" s="40">
        <v>850</v>
      </c>
      <c r="K15421" s="40">
        <v>0</v>
      </c>
    </row>
    <row r="15422" spans="1:11" x14ac:dyDescent="0.35">
      <c r="A15422">
        <v>35002</v>
      </c>
      <c r="B15422" t="s">
        <v>53</v>
      </c>
      <c r="C15422" s="70">
        <v>522578.39</v>
      </c>
      <c r="D15422" s="70">
        <v>167030.85999999999</v>
      </c>
      <c r="E15422" s="71">
        <v>44866</v>
      </c>
      <c r="F15422" t="s">
        <v>16023</v>
      </c>
      <c r="G15422" t="s">
        <v>2142</v>
      </c>
      <c r="H15422" t="s">
        <v>10006</v>
      </c>
      <c r="I15422" t="s">
        <v>10005</v>
      </c>
      <c r="J15422" s="40">
        <v>850</v>
      </c>
      <c r="K15422" s="40">
        <v>0</v>
      </c>
    </row>
    <row r="15423" spans="1:11" x14ac:dyDescent="0.35">
      <c r="A15423">
        <v>35002</v>
      </c>
      <c r="B15423" t="s">
        <v>53</v>
      </c>
      <c r="C15423" s="70">
        <v>522578.39</v>
      </c>
      <c r="D15423" s="70">
        <v>167030.85999999999</v>
      </c>
      <c r="E15423" s="71">
        <v>44866</v>
      </c>
      <c r="F15423" t="s">
        <v>16023</v>
      </c>
      <c r="G15423" t="s">
        <v>2142</v>
      </c>
      <c r="H15423" t="s">
        <v>10006</v>
      </c>
      <c r="I15423" t="s">
        <v>10005</v>
      </c>
      <c r="J15423" s="40">
        <v>850</v>
      </c>
      <c r="K15423" s="40">
        <v>0</v>
      </c>
    </row>
    <row r="15424" spans="1:11" x14ac:dyDescent="0.35">
      <c r="A15424">
        <v>35002</v>
      </c>
      <c r="B15424" t="s">
        <v>53</v>
      </c>
      <c r="C15424" s="70">
        <v>522578.39</v>
      </c>
      <c r="D15424" s="70">
        <v>167030.85999999999</v>
      </c>
      <c r="E15424" s="71">
        <v>44866</v>
      </c>
      <c r="F15424" t="s">
        <v>16023</v>
      </c>
      <c r="G15424" t="s">
        <v>2142</v>
      </c>
      <c r="H15424" t="s">
        <v>10006</v>
      </c>
      <c r="I15424" t="s">
        <v>10005</v>
      </c>
      <c r="J15424" s="40">
        <v>235.21</v>
      </c>
      <c r="K15424" s="40">
        <v>0</v>
      </c>
    </row>
    <row r="15425" spans="1:11" x14ac:dyDescent="0.35">
      <c r="A15425">
        <v>35002</v>
      </c>
      <c r="B15425" t="s">
        <v>53</v>
      </c>
      <c r="C15425" s="70">
        <v>522578.39</v>
      </c>
      <c r="D15425" s="70">
        <v>167030.85999999999</v>
      </c>
      <c r="E15425" s="71">
        <v>44866</v>
      </c>
      <c r="F15425" t="s">
        <v>10125</v>
      </c>
      <c r="G15425" t="s">
        <v>2169</v>
      </c>
      <c r="H15425" t="s">
        <v>10006</v>
      </c>
      <c r="I15425" t="s">
        <v>10005</v>
      </c>
      <c r="J15425" s="40">
        <v>0</v>
      </c>
      <c r="K15425" s="40">
        <v>614.79</v>
      </c>
    </row>
    <row r="15426" spans="1:11" x14ac:dyDescent="0.35">
      <c r="A15426">
        <v>35002</v>
      </c>
      <c r="B15426" t="s">
        <v>53</v>
      </c>
      <c r="C15426" s="70">
        <v>522578.39</v>
      </c>
      <c r="D15426" s="70">
        <v>167030.85999999999</v>
      </c>
      <c r="E15426" s="71">
        <v>44866</v>
      </c>
      <c r="F15426" t="s">
        <v>8979</v>
      </c>
      <c r="G15426" t="s">
        <v>2169</v>
      </c>
      <c r="H15426" t="s">
        <v>8957</v>
      </c>
      <c r="I15426" t="s">
        <v>8956</v>
      </c>
      <c r="J15426" s="40">
        <v>0</v>
      </c>
      <c r="K15426" s="40">
        <v>767.12</v>
      </c>
    </row>
    <row r="15427" spans="1:11" x14ac:dyDescent="0.35">
      <c r="A15427">
        <v>35002</v>
      </c>
      <c r="B15427" t="s">
        <v>53</v>
      </c>
      <c r="C15427" s="70">
        <v>522578.39</v>
      </c>
      <c r="D15427" s="70">
        <v>167030.85999999999</v>
      </c>
      <c r="E15427" s="71">
        <v>44866</v>
      </c>
      <c r="F15427" t="s">
        <v>10124</v>
      </c>
      <c r="G15427" t="s">
        <v>2169</v>
      </c>
      <c r="H15427" t="s">
        <v>10006</v>
      </c>
      <c r="I15427" t="s">
        <v>10005</v>
      </c>
      <c r="J15427" s="40">
        <v>0</v>
      </c>
      <c r="K15427" s="40">
        <v>850</v>
      </c>
    </row>
    <row r="15428" spans="1:11" x14ac:dyDescent="0.35">
      <c r="A15428">
        <v>35002</v>
      </c>
      <c r="B15428" t="s">
        <v>53</v>
      </c>
      <c r="C15428" s="70">
        <v>522578.39</v>
      </c>
      <c r="D15428" s="70">
        <v>167030.85999999999</v>
      </c>
      <c r="E15428" s="71">
        <v>44866</v>
      </c>
      <c r="F15428" t="s">
        <v>8978</v>
      </c>
      <c r="G15428" t="s">
        <v>2169</v>
      </c>
      <c r="H15428" t="s">
        <v>8957</v>
      </c>
      <c r="I15428" t="s">
        <v>8956</v>
      </c>
      <c r="J15428" s="40">
        <v>0</v>
      </c>
      <c r="K15428" s="40">
        <v>1458.33</v>
      </c>
    </row>
    <row r="15429" spans="1:11" x14ac:dyDescent="0.35">
      <c r="A15429">
        <v>35002</v>
      </c>
      <c r="B15429" t="s">
        <v>53</v>
      </c>
      <c r="C15429" s="70">
        <v>522578.39</v>
      </c>
      <c r="D15429" s="70">
        <v>167030.85999999999</v>
      </c>
      <c r="E15429" s="71">
        <v>44874</v>
      </c>
      <c r="F15429" t="s">
        <v>16022</v>
      </c>
      <c r="G15429" t="s">
        <v>2142</v>
      </c>
      <c r="H15429" t="s">
        <v>2443</v>
      </c>
      <c r="I15429" t="s">
        <v>2442</v>
      </c>
      <c r="J15429" s="40">
        <v>1415.86</v>
      </c>
      <c r="K15429" s="40">
        <v>0</v>
      </c>
    </row>
    <row r="15430" spans="1:11" x14ac:dyDescent="0.35">
      <c r="A15430">
        <v>35002</v>
      </c>
      <c r="B15430" t="s">
        <v>53</v>
      </c>
      <c r="C15430" s="70">
        <v>522578.39</v>
      </c>
      <c r="D15430" s="70">
        <v>167030.85999999999</v>
      </c>
      <c r="E15430" s="71">
        <v>44874</v>
      </c>
      <c r="F15430" t="s">
        <v>16021</v>
      </c>
      <c r="G15430" t="s">
        <v>2142</v>
      </c>
      <c r="H15430" t="s">
        <v>2422</v>
      </c>
      <c r="I15430" t="s">
        <v>2421</v>
      </c>
      <c r="J15430" s="40">
        <v>1997.74</v>
      </c>
      <c r="K15430" s="40">
        <v>0</v>
      </c>
    </row>
    <row r="15431" spans="1:11" x14ac:dyDescent="0.35">
      <c r="A15431">
        <v>35002</v>
      </c>
      <c r="B15431" t="s">
        <v>53</v>
      </c>
      <c r="C15431" s="70">
        <v>522578.39</v>
      </c>
      <c r="D15431" s="70">
        <v>167030.85999999999</v>
      </c>
      <c r="E15431" s="71">
        <v>44879</v>
      </c>
      <c r="F15431" t="s">
        <v>16020</v>
      </c>
      <c r="G15431" t="s">
        <v>2142</v>
      </c>
      <c r="H15431" t="s">
        <v>16019</v>
      </c>
      <c r="I15431" t="s">
        <v>16018</v>
      </c>
      <c r="J15431" s="40">
        <v>16948.27</v>
      </c>
      <c r="K15431" s="40">
        <v>0</v>
      </c>
    </row>
    <row r="15432" spans="1:11" x14ac:dyDescent="0.35">
      <c r="A15432">
        <v>35002</v>
      </c>
      <c r="B15432" t="s">
        <v>53</v>
      </c>
      <c r="C15432" s="70">
        <v>522578.39</v>
      </c>
      <c r="D15432" s="70">
        <v>167030.85999999999</v>
      </c>
      <c r="E15432" s="71">
        <v>44882</v>
      </c>
      <c r="F15432" t="s">
        <v>16017</v>
      </c>
      <c r="G15432" t="s">
        <v>2142</v>
      </c>
      <c r="H15432" t="s">
        <v>16016</v>
      </c>
      <c r="I15432" t="s">
        <v>16015</v>
      </c>
      <c r="J15432" s="40">
        <v>17069.64</v>
      </c>
      <c r="K15432" s="40">
        <v>0</v>
      </c>
    </row>
    <row r="15433" spans="1:11" x14ac:dyDescent="0.35">
      <c r="A15433">
        <v>35002</v>
      </c>
      <c r="B15433" t="s">
        <v>53</v>
      </c>
      <c r="C15433" s="70">
        <v>522578.39</v>
      </c>
      <c r="D15433" s="70">
        <v>167030.85999999999</v>
      </c>
      <c r="E15433" s="71">
        <v>44882</v>
      </c>
      <c r="F15433" t="s">
        <v>16014</v>
      </c>
      <c r="G15433" t="s">
        <v>2142</v>
      </c>
      <c r="H15433" t="s">
        <v>16013</v>
      </c>
      <c r="I15433" t="s">
        <v>16012</v>
      </c>
      <c r="J15433" s="40">
        <v>17069.64</v>
      </c>
      <c r="K15433" s="40">
        <v>0</v>
      </c>
    </row>
    <row r="15434" spans="1:11" x14ac:dyDescent="0.35">
      <c r="A15434">
        <v>35002</v>
      </c>
      <c r="B15434" t="s">
        <v>53</v>
      </c>
      <c r="C15434" s="70">
        <v>522578.39</v>
      </c>
      <c r="D15434" s="70">
        <v>167030.85999999999</v>
      </c>
      <c r="E15434" s="71">
        <v>44886</v>
      </c>
      <c r="F15434" t="s">
        <v>16011</v>
      </c>
      <c r="G15434" t="s">
        <v>2142</v>
      </c>
      <c r="H15434" t="s">
        <v>7877</v>
      </c>
      <c r="I15434" t="s">
        <v>7876</v>
      </c>
      <c r="J15434" s="40">
        <v>637.75</v>
      </c>
      <c r="K15434" s="40">
        <v>0</v>
      </c>
    </row>
    <row r="15435" spans="1:11" x14ac:dyDescent="0.35">
      <c r="A15435">
        <v>35002</v>
      </c>
      <c r="B15435" t="s">
        <v>53</v>
      </c>
      <c r="C15435" s="70">
        <v>522578.39</v>
      </c>
      <c r="D15435" s="70">
        <v>167030.85999999999</v>
      </c>
      <c r="E15435" s="71">
        <v>44886</v>
      </c>
      <c r="F15435" t="s">
        <v>16011</v>
      </c>
      <c r="G15435" t="s">
        <v>2142</v>
      </c>
      <c r="H15435" t="s">
        <v>7877</v>
      </c>
      <c r="I15435" t="s">
        <v>7876</v>
      </c>
      <c r="J15435" s="40">
        <v>1939.82</v>
      </c>
      <c r="K15435" s="40">
        <v>0</v>
      </c>
    </row>
    <row r="15436" spans="1:11" x14ac:dyDescent="0.35">
      <c r="A15436">
        <v>35002</v>
      </c>
      <c r="B15436" t="s">
        <v>53</v>
      </c>
      <c r="C15436" s="70">
        <v>522578.39</v>
      </c>
      <c r="D15436" s="70">
        <v>167030.85999999999</v>
      </c>
      <c r="E15436" s="71">
        <v>44886</v>
      </c>
      <c r="F15436" t="s">
        <v>16011</v>
      </c>
      <c r="G15436" t="s">
        <v>2142</v>
      </c>
      <c r="H15436" t="s">
        <v>7877</v>
      </c>
      <c r="I15436" t="s">
        <v>7876</v>
      </c>
      <c r="J15436" s="40">
        <v>1939.82</v>
      </c>
      <c r="K15436" s="40">
        <v>0</v>
      </c>
    </row>
    <row r="15437" spans="1:11" x14ac:dyDescent="0.35">
      <c r="A15437">
        <v>35002</v>
      </c>
      <c r="B15437" t="s">
        <v>53</v>
      </c>
      <c r="C15437" s="70">
        <v>522578.39</v>
      </c>
      <c r="D15437" s="70">
        <v>167030.85999999999</v>
      </c>
      <c r="E15437" s="71">
        <v>44886</v>
      </c>
      <c r="F15437" t="s">
        <v>16011</v>
      </c>
      <c r="G15437" t="s">
        <v>2142</v>
      </c>
      <c r="H15437" t="s">
        <v>7877</v>
      </c>
      <c r="I15437" t="s">
        <v>7876</v>
      </c>
      <c r="J15437" s="40">
        <v>1939.82</v>
      </c>
      <c r="K15437" s="40">
        <v>0</v>
      </c>
    </row>
    <row r="15438" spans="1:11" x14ac:dyDescent="0.35">
      <c r="A15438">
        <v>35002</v>
      </c>
      <c r="B15438" t="s">
        <v>53</v>
      </c>
      <c r="C15438" s="70">
        <v>522578.39</v>
      </c>
      <c r="D15438" s="70">
        <v>167030.85999999999</v>
      </c>
      <c r="E15438" s="71">
        <v>44886</v>
      </c>
      <c r="F15438" t="s">
        <v>16011</v>
      </c>
      <c r="G15438" t="s">
        <v>2142</v>
      </c>
      <c r="H15438" t="s">
        <v>7877</v>
      </c>
      <c r="I15438" t="s">
        <v>7876</v>
      </c>
      <c r="J15438" s="40">
        <v>1939.82</v>
      </c>
      <c r="K15438" s="40">
        <v>0</v>
      </c>
    </row>
    <row r="15439" spans="1:11" x14ac:dyDescent="0.35">
      <c r="A15439">
        <v>35002</v>
      </c>
      <c r="B15439" t="s">
        <v>53</v>
      </c>
      <c r="C15439" s="70">
        <v>522578.39</v>
      </c>
      <c r="D15439" s="70">
        <v>167030.85999999999</v>
      </c>
      <c r="E15439" s="71">
        <v>44886</v>
      </c>
      <c r="F15439" t="s">
        <v>16011</v>
      </c>
      <c r="G15439" t="s">
        <v>2142</v>
      </c>
      <c r="H15439" t="s">
        <v>7877</v>
      </c>
      <c r="I15439" t="s">
        <v>7876</v>
      </c>
      <c r="J15439" s="40">
        <v>1939.82</v>
      </c>
      <c r="K15439" s="40">
        <v>0</v>
      </c>
    </row>
    <row r="15440" spans="1:11" x14ac:dyDescent="0.35">
      <c r="A15440">
        <v>35002</v>
      </c>
      <c r="B15440" t="s">
        <v>53</v>
      </c>
      <c r="C15440" s="70">
        <v>522578.39</v>
      </c>
      <c r="D15440" s="70">
        <v>167030.85999999999</v>
      </c>
      <c r="E15440" s="71">
        <v>44886</v>
      </c>
      <c r="F15440" t="s">
        <v>16011</v>
      </c>
      <c r="G15440" t="s">
        <v>2142</v>
      </c>
      <c r="H15440" t="s">
        <v>7877</v>
      </c>
      <c r="I15440" t="s">
        <v>7876</v>
      </c>
      <c r="J15440" s="40">
        <v>1939.82</v>
      </c>
      <c r="K15440" s="40">
        <v>0</v>
      </c>
    </row>
    <row r="15441" spans="1:11" x14ac:dyDescent="0.35">
      <c r="A15441">
        <v>35002</v>
      </c>
      <c r="B15441" t="s">
        <v>53</v>
      </c>
      <c r="C15441" s="70">
        <v>522578.39</v>
      </c>
      <c r="D15441" s="70">
        <v>167030.85999999999</v>
      </c>
      <c r="E15441" s="71">
        <v>44886</v>
      </c>
      <c r="F15441" t="s">
        <v>16011</v>
      </c>
      <c r="G15441" t="s">
        <v>2142</v>
      </c>
      <c r="H15441" t="s">
        <v>7877</v>
      </c>
      <c r="I15441" t="s">
        <v>7876</v>
      </c>
      <c r="J15441" s="40">
        <v>1939.82</v>
      </c>
      <c r="K15441" s="40">
        <v>0</v>
      </c>
    </row>
    <row r="15442" spans="1:11" x14ac:dyDescent="0.35">
      <c r="A15442">
        <v>35002</v>
      </c>
      <c r="B15442" t="s">
        <v>53</v>
      </c>
      <c r="C15442" s="70">
        <v>522578.39</v>
      </c>
      <c r="D15442" s="70">
        <v>167030.85999999999</v>
      </c>
      <c r="E15442" s="71">
        <v>44886</v>
      </c>
      <c r="F15442" t="s">
        <v>16011</v>
      </c>
      <c r="G15442" t="s">
        <v>2142</v>
      </c>
      <c r="H15442" t="s">
        <v>7877</v>
      </c>
      <c r="I15442" t="s">
        <v>7876</v>
      </c>
      <c r="J15442" s="40">
        <v>1939.82</v>
      </c>
      <c r="K15442" s="40">
        <v>0</v>
      </c>
    </row>
    <row r="15443" spans="1:11" x14ac:dyDescent="0.35">
      <c r="A15443">
        <v>35002</v>
      </c>
      <c r="B15443" t="s">
        <v>53</v>
      </c>
      <c r="C15443" s="70">
        <v>522578.39</v>
      </c>
      <c r="D15443" s="70">
        <v>167030.85999999999</v>
      </c>
      <c r="E15443" s="71">
        <v>44886</v>
      </c>
      <c r="F15443" t="s">
        <v>16011</v>
      </c>
      <c r="G15443" t="s">
        <v>2142</v>
      </c>
      <c r="H15443" t="s">
        <v>7877</v>
      </c>
      <c r="I15443" t="s">
        <v>7876</v>
      </c>
      <c r="J15443" s="40">
        <v>1939.82</v>
      </c>
      <c r="K15443" s="40">
        <v>0</v>
      </c>
    </row>
    <row r="15444" spans="1:11" x14ac:dyDescent="0.35">
      <c r="A15444">
        <v>35002</v>
      </c>
      <c r="B15444" t="s">
        <v>53</v>
      </c>
      <c r="C15444" s="70">
        <v>522578.39</v>
      </c>
      <c r="D15444" s="70">
        <v>167030.85999999999</v>
      </c>
      <c r="E15444" s="71">
        <v>44886</v>
      </c>
      <c r="F15444" t="s">
        <v>16011</v>
      </c>
      <c r="G15444" t="s">
        <v>2142</v>
      </c>
      <c r="H15444" t="s">
        <v>7877</v>
      </c>
      <c r="I15444" t="s">
        <v>7876</v>
      </c>
      <c r="J15444" s="40">
        <v>1939.82</v>
      </c>
      <c r="K15444" s="40">
        <v>0</v>
      </c>
    </row>
    <row r="15445" spans="1:11" x14ac:dyDescent="0.35">
      <c r="A15445">
        <v>35002</v>
      </c>
      <c r="B15445" t="s">
        <v>53</v>
      </c>
      <c r="C15445" s="70">
        <v>522578.39</v>
      </c>
      <c r="D15445" s="70">
        <v>167030.85999999999</v>
      </c>
      <c r="E15445" s="71">
        <v>44886</v>
      </c>
      <c r="F15445" t="s">
        <v>16011</v>
      </c>
      <c r="G15445" t="s">
        <v>2142</v>
      </c>
      <c r="H15445" t="s">
        <v>7877</v>
      </c>
      <c r="I15445" t="s">
        <v>7876</v>
      </c>
      <c r="J15445" s="40">
        <v>1939.82</v>
      </c>
      <c r="K15445" s="40">
        <v>0</v>
      </c>
    </row>
    <row r="15446" spans="1:11" x14ac:dyDescent="0.35">
      <c r="A15446">
        <v>35002</v>
      </c>
      <c r="B15446" t="s">
        <v>53</v>
      </c>
      <c r="C15446" s="70">
        <v>522578.39</v>
      </c>
      <c r="D15446" s="70">
        <v>167030.85999999999</v>
      </c>
      <c r="E15446" s="71">
        <v>44886</v>
      </c>
      <c r="F15446" t="s">
        <v>16011</v>
      </c>
      <c r="G15446" t="s">
        <v>2142</v>
      </c>
      <c r="H15446" t="s">
        <v>7877</v>
      </c>
      <c r="I15446" t="s">
        <v>7876</v>
      </c>
      <c r="J15446" s="40">
        <v>1339.23</v>
      </c>
      <c r="K15446" s="40">
        <v>0</v>
      </c>
    </row>
    <row r="15447" spans="1:11" x14ac:dyDescent="0.35">
      <c r="A15447">
        <v>35002</v>
      </c>
      <c r="B15447" t="s">
        <v>53</v>
      </c>
      <c r="C15447" s="70">
        <v>522578.39</v>
      </c>
      <c r="D15447" s="70">
        <v>167030.85999999999</v>
      </c>
      <c r="E15447" s="71">
        <v>44887</v>
      </c>
      <c r="F15447" t="s">
        <v>16010</v>
      </c>
      <c r="G15447" t="s">
        <v>2142</v>
      </c>
      <c r="H15447" t="s">
        <v>16009</v>
      </c>
      <c r="I15447" t="s">
        <v>16008</v>
      </c>
      <c r="J15447" s="40">
        <v>20785.47</v>
      </c>
      <c r="K15447" s="40">
        <v>0</v>
      </c>
    </row>
    <row r="15448" spans="1:11" x14ac:dyDescent="0.35">
      <c r="A15448">
        <v>35002</v>
      </c>
      <c r="B15448" t="s">
        <v>53</v>
      </c>
      <c r="C15448" s="70">
        <v>522578.39</v>
      </c>
      <c r="D15448" s="70">
        <v>167030.85999999999</v>
      </c>
      <c r="E15448" s="71">
        <v>44890</v>
      </c>
      <c r="F15448" t="s">
        <v>16007</v>
      </c>
      <c r="G15448" t="s">
        <v>2142</v>
      </c>
      <c r="H15448" t="s">
        <v>16006</v>
      </c>
      <c r="I15448" t="s">
        <v>15999</v>
      </c>
      <c r="J15448" s="40">
        <v>22840</v>
      </c>
      <c r="K15448" s="40">
        <v>0</v>
      </c>
    </row>
    <row r="15449" spans="1:11" x14ac:dyDescent="0.35">
      <c r="A15449">
        <v>35002</v>
      </c>
      <c r="B15449" t="s">
        <v>53</v>
      </c>
      <c r="C15449" s="70">
        <v>522578.39</v>
      </c>
      <c r="D15449" s="70">
        <v>167030.85999999999</v>
      </c>
      <c r="E15449" s="71">
        <v>44890</v>
      </c>
      <c r="F15449" t="s">
        <v>16005</v>
      </c>
      <c r="G15449" t="s">
        <v>2142</v>
      </c>
      <c r="H15449" t="s">
        <v>16004</v>
      </c>
      <c r="I15449" t="s">
        <v>15999</v>
      </c>
      <c r="J15449" s="40">
        <v>-22840</v>
      </c>
      <c r="K15449" s="40">
        <v>0</v>
      </c>
    </row>
    <row r="15450" spans="1:11" x14ac:dyDescent="0.35">
      <c r="A15450">
        <v>35002</v>
      </c>
      <c r="B15450" t="s">
        <v>53</v>
      </c>
      <c r="C15450" s="70">
        <v>522578.39</v>
      </c>
      <c r="D15450" s="70">
        <v>167030.85999999999</v>
      </c>
      <c r="E15450" s="71">
        <v>44890</v>
      </c>
      <c r="F15450" t="s">
        <v>16003</v>
      </c>
      <c r="G15450" t="s">
        <v>2142</v>
      </c>
      <c r="H15450" t="s">
        <v>16002</v>
      </c>
      <c r="I15450" t="s">
        <v>15999</v>
      </c>
      <c r="J15450" s="40">
        <v>22840</v>
      </c>
      <c r="K15450" s="40">
        <v>0</v>
      </c>
    </row>
    <row r="15451" spans="1:11" x14ac:dyDescent="0.35">
      <c r="A15451">
        <v>35002</v>
      </c>
      <c r="B15451" t="s">
        <v>53</v>
      </c>
      <c r="C15451" s="70">
        <v>522578.39</v>
      </c>
      <c r="D15451" s="70">
        <v>167030.85999999999</v>
      </c>
      <c r="E15451" s="71">
        <v>44890</v>
      </c>
      <c r="F15451" t="s">
        <v>16001</v>
      </c>
      <c r="G15451" t="s">
        <v>2142</v>
      </c>
      <c r="H15451" t="s">
        <v>16000</v>
      </c>
      <c r="I15451" t="s">
        <v>15999</v>
      </c>
      <c r="J15451" s="40">
        <v>-22840</v>
      </c>
      <c r="K15451" s="40">
        <v>0</v>
      </c>
    </row>
    <row r="15452" spans="1:11" x14ac:dyDescent="0.35">
      <c r="A15452">
        <v>35002</v>
      </c>
      <c r="B15452" t="s">
        <v>53</v>
      </c>
      <c r="C15452" s="70">
        <v>522578.39</v>
      </c>
      <c r="D15452" s="70">
        <v>167030.85999999999</v>
      </c>
      <c r="E15452" s="71">
        <v>44893</v>
      </c>
      <c r="F15452" t="s">
        <v>15998</v>
      </c>
      <c r="G15452" t="s">
        <v>2142</v>
      </c>
      <c r="H15452" t="s">
        <v>2398</v>
      </c>
      <c r="I15452" t="s">
        <v>2397</v>
      </c>
      <c r="J15452" s="40">
        <v>59671.33</v>
      </c>
      <c r="K15452" s="40">
        <v>0</v>
      </c>
    </row>
    <row r="15453" spans="1:11" x14ac:dyDescent="0.35">
      <c r="A15453">
        <v>35002</v>
      </c>
      <c r="B15453" t="s">
        <v>53</v>
      </c>
      <c r="C15453" s="70">
        <v>522578.39</v>
      </c>
      <c r="D15453" s="70">
        <v>167030.85999999999</v>
      </c>
      <c r="E15453" s="71">
        <v>44894</v>
      </c>
      <c r="F15453" t="s">
        <v>15997</v>
      </c>
      <c r="G15453" t="s">
        <v>2142</v>
      </c>
      <c r="H15453" t="s">
        <v>14568</v>
      </c>
      <c r="I15453" t="s">
        <v>14567</v>
      </c>
      <c r="J15453" s="40">
        <v>8620.19</v>
      </c>
      <c r="K15453" s="40">
        <v>0</v>
      </c>
    </row>
    <row r="15454" spans="1:11" x14ac:dyDescent="0.35">
      <c r="A15454">
        <v>35002</v>
      </c>
      <c r="B15454" t="s">
        <v>53</v>
      </c>
      <c r="C15454" s="70">
        <v>522578.39</v>
      </c>
      <c r="D15454" s="70">
        <v>167030.85999999999</v>
      </c>
      <c r="E15454" s="71">
        <v>44894</v>
      </c>
      <c r="F15454" t="s">
        <v>15997</v>
      </c>
      <c r="G15454" t="s">
        <v>2142</v>
      </c>
      <c r="H15454" t="s">
        <v>14568</v>
      </c>
      <c r="I15454" t="s">
        <v>14567</v>
      </c>
      <c r="J15454" s="40">
        <v>8620.19</v>
      </c>
      <c r="K15454" s="40">
        <v>0</v>
      </c>
    </row>
    <row r="15455" spans="1:11" x14ac:dyDescent="0.35">
      <c r="A15455">
        <v>35002</v>
      </c>
      <c r="B15455" t="s">
        <v>53</v>
      </c>
      <c r="C15455" s="70">
        <v>522578.39</v>
      </c>
      <c r="D15455" s="70">
        <v>167030.85999999999</v>
      </c>
      <c r="E15455" s="71">
        <v>44894</v>
      </c>
      <c r="F15455" t="s">
        <v>15997</v>
      </c>
      <c r="G15455" t="s">
        <v>2142</v>
      </c>
      <c r="H15455" t="s">
        <v>14568</v>
      </c>
      <c r="I15455" t="s">
        <v>14567</v>
      </c>
      <c r="J15455" s="40">
        <v>8620.19</v>
      </c>
      <c r="K15455" s="40">
        <v>0</v>
      </c>
    </row>
    <row r="15456" spans="1:11" x14ac:dyDescent="0.35">
      <c r="A15456">
        <v>35002</v>
      </c>
      <c r="B15456" t="s">
        <v>53</v>
      </c>
      <c r="C15456" s="70">
        <v>522578.39</v>
      </c>
      <c r="D15456" s="70">
        <v>167030.85999999999</v>
      </c>
      <c r="E15456" s="71">
        <v>44894</v>
      </c>
      <c r="F15456" t="s">
        <v>15997</v>
      </c>
      <c r="G15456" t="s">
        <v>2142</v>
      </c>
      <c r="H15456" t="s">
        <v>14568</v>
      </c>
      <c r="I15456" t="s">
        <v>14567</v>
      </c>
      <c r="J15456" s="40">
        <v>283.41000000000003</v>
      </c>
      <c r="K15456" s="40">
        <v>0</v>
      </c>
    </row>
    <row r="15457" spans="1:11" x14ac:dyDescent="0.35">
      <c r="A15457">
        <v>35002</v>
      </c>
      <c r="B15457" t="s">
        <v>53</v>
      </c>
      <c r="C15457" s="70">
        <v>522578.39</v>
      </c>
      <c r="D15457" s="70">
        <v>167030.85999999999</v>
      </c>
      <c r="E15457" s="71">
        <v>44894</v>
      </c>
      <c r="F15457" t="s">
        <v>15996</v>
      </c>
      <c r="G15457" t="s">
        <v>2142</v>
      </c>
      <c r="H15457" t="s">
        <v>9432</v>
      </c>
      <c r="I15457" t="s">
        <v>9431</v>
      </c>
      <c r="J15457" s="40">
        <v>754.3</v>
      </c>
      <c r="K15457" s="40">
        <v>0</v>
      </c>
    </row>
    <row r="15458" spans="1:11" x14ac:dyDescent="0.35">
      <c r="A15458">
        <v>35002</v>
      </c>
      <c r="B15458" t="s">
        <v>53</v>
      </c>
      <c r="C15458" s="70">
        <v>522578.39</v>
      </c>
      <c r="D15458" s="70">
        <v>167030.85999999999</v>
      </c>
      <c r="E15458" s="71">
        <v>44894</v>
      </c>
      <c r="F15458" t="s">
        <v>15996</v>
      </c>
      <c r="G15458" t="s">
        <v>2142</v>
      </c>
      <c r="H15458" t="s">
        <v>9432</v>
      </c>
      <c r="I15458" t="s">
        <v>9431</v>
      </c>
      <c r="J15458" s="40">
        <v>7647.8</v>
      </c>
      <c r="K15458" s="40">
        <v>0</v>
      </c>
    </row>
    <row r="15459" spans="1:11" x14ac:dyDescent="0.35">
      <c r="A15459">
        <v>35002</v>
      </c>
      <c r="B15459" t="s">
        <v>53</v>
      </c>
      <c r="C15459" s="70">
        <v>522578.39</v>
      </c>
      <c r="D15459" s="70">
        <v>167030.85999999999</v>
      </c>
      <c r="E15459" s="71">
        <v>44894</v>
      </c>
      <c r="F15459" t="s">
        <v>15996</v>
      </c>
      <c r="G15459" t="s">
        <v>2142</v>
      </c>
      <c r="H15459" t="s">
        <v>9432</v>
      </c>
      <c r="I15459" t="s">
        <v>9431</v>
      </c>
      <c r="J15459" s="40">
        <v>7647.8</v>
      </c>
      <c r="K15459" s="40">
        <v>0</v>
      </c>
    </row>
    <row r="15460" spans="1:11" x14ac:dyDescent="0.35">
      <c r="A15460">
        <v>35002</v>
      </c>
      <c r="B15460" t="s">
        <v>53</v>
      </c>
      <c r="C15460" s="70">
        <v>522578.39</v>
      </c>
      <c r="D15460" s="70">
        <v>167030.85999999999</v>
      </c>
      <c r="E15460" s="71">
        <v>44894</v>
      </c>
      <c r="F15460" t="s">
        <v>15996</v>
      </c>
      <c r="G15460" t="s">
        <v>2142</v>
      </c>
      <c r="H15460" t="s">
        <v>9432</v>
      </c>
      <c r="I15460" t="s">
        <v>9431</v>
      </c>
      <c r="J15460" s="40">
        <v>7647.8</v>
      </c>
      <c r="K15460" s="40">
        <v>0</v>
      </c>
    </row>
    <row r="15461" spans="1:11" x14ac:dyDescent="0.35">
      <c r="A15461">
        <v>35002</v>
      </c>
      <c r="B15461" t="s">
        <v>53</v>
      </c>
      <c r="C15461" s="70">
        <v>522578.39</v>
      </c>
      <c r="D15461" s="70">
        <v>167030.85999999999</v>
      </c>
      <c r="E15461" s="71">
        <v>44894</v>
      </c>
      <c r="F15461" t="s">
        <v>15996</v>
      </c>
      <c r="G15461" t="s">
        <v>2142</v>
      </c>
      <c r="H15461" t="s">
        <v>9432</v>
      </c>
      <c r="I15461" t="s">
        <v>9431</v>
      </c>
      <c r="J15461" s="40">
        <v>7647.8</v>
      </c>
      <c r="K15461" s="40">
        <v>0</v>
      </c>
    </row>
    <row r="15462" spans="1:11" x14ac:dyDescent="0.35">
      <c r="A15462">
        <v>35002</v>
      </c>
      <c r="B15462" t="s">
        <v>53</v>
      </c>
      <c r="C15462" s="70">
        <v>522578.39</v>
      </c>
      <c r="D15462" s="70">
        <v>167030.85999999999</v>
      </c>
      <c r="E15462" s="71">
        <v>44894</v>
      </c>
      <c r="F15462" t="s">
        <v>15996</v>
      </c>
      <c r="G15462" t="s">
        <v>2142</v>
      </c>
      <c r="H15462" t="s">
        <v>9432</v>
      </c>
      <c r="I15462" t="s">
        <v>9431</v>
      </c>
      <c r="J15462" s="40">
        <v>7647.8</v>
      </c>
      <c r="K15462" s="40">
        <v>0</v>
      </c>
    </row>
    <row r="15463" spans="1:11" x14ac:dyDescent="0.35">
      <c r="A15463">
        <v>35002</v>
      </c>
      <c r="B15463" t="s">
        <v>53</v>
      </c>
      <c r="C15463" s="70">
        <v>522578.39</v>
      </c>
      <c r="D15463" s="70">
        <v>167030.85999999999</v>
      </c>
      <c r="E15463" s="71">
        <v>44894</v>
      </c>
      <c r="F15463" t="s">
        <v>15996</v>
      </c>
      <c r="G15463" t="s">
        <v>2142</v>
      </c>
      <c r="H15463" t="s">
        <v>9432</v>
      </c>
      <c r="I15463" t="s">
        <v>9431</v>
      </c>
      <c r="J15463" s="40">
        <v>6893.5</v>
      </c>
      <c r="K15463" s="40">
        <v>0</v>
      </c>
    </row>
    <row r="15464" spans="1:11" x14ac:dyDescent="0.35">
      <c r="A15464">
        <v>35002</v>
      </c>
      <c r="B15464" t="s">
        <v>53</v>
      </c>
      <c r="C15464" s="70">
        <v>522578.39</v>
      </c>
      <c r="D15464" s="70">
        <v>167030.85999999999</v>
      </c>
      <c r="E15464" s="71">
        <v>44894</v>
      </c>
      <c r="F15464" t="s">
        <v>15995</v>
      </c>
      <c r="G15464" t="s">
        <v>2142</v>
      </c>
      <c r="H15464" t="s">
        <v>15049</v>
      </c>
      <c r="I15464" t="s">
        <v>15048</v>
      </c>
      <c r="J15464" s="40">
        <v>62.33</v>
      </c>
      <c r="K15464" s="40">
        <v>0</v>
      </c>
    </row>
    <row r="15465" spans="1:11" x14ac:dyDescent="0.35">
      <c r="A15465">
        <v>35002</v>
      </c>
      <c r="B15465" t="s">
        <v>53</v>
      </c>
      <c r="C15465" s="70">
        <v>522578.39</v>
      </c>
      <c r="D15465" s="70">
        <v>167030.85999999999</v>
      </c>
      <c r="E15465" s="71">
        <v>44894</v>
      </c>
      <c r="F15465" t="s">
        <v>15995</v>
      </c>
      <c r="G15465" t="s">
        <v>2142</v>
      </c>
      <c r="H15465" t="s">
        <v>15049</v>
      </c>
      <c r="I15465" t="s">
        <v>15048</v>
      </c>
      <c r="J15465" s="40">
        <v>948</v>
      </c>
      <c r="K15465" s="40">
        <v>0</v>
      </c>
    </row>
    <row r="15466" spans="1:11" x14ac:dyDescent="0.35">
      <c r="A15466">
        <v>35002</v>
      </c>
      <c r="B15466" t="s">
        <v>53</v>
      </c>
      <c r="C15466" s="70">
        <v>522578.39</v>
      </c>
      <c r="D15466" s="70">
        <v>167030.85999999999</v>
      </c>
      <c r="E15466" s="71">
        <v>44894</v>
      </c>
      <c r="F15466" t="s">
        <v>15995</v>
      </c>
      <c r="G15466" t="s">
        <v>2142</v>
      </c>
      <c r="H15466" t="s">
        <v>15049</v>
      </c>
      <c r="I15466" t="s">
        <v>15048</v>
      </c>
      <c r="J15466" s="40">
        <v>948</v>
      </c>
      <c r="K15466" s="40">
        <v>0</v>
      </c>
    </row>
    <row r="15467" spans="1:11" x14ac:dyDescent="0.35">
      <c r="A15467">
        <v>35002</v>
      </c>
      <c r="B15467" t="s">
        <v>53</v>
      </c>
      <c r="C15467" s="70">
        <v>522578.39</v>
      </c>
      <c r="D15467" s="70">
        <v>167030.85999999999</v>
      </c>
      <c r="E15467" s="71">
        <v>44894</v>
      </c>
      <c r="F15467" t="s">
        <v>15995</v>
      </c>
      <c r="G15467" t="s">
        <v>2142</v>
      </c>
      <c r="H15467" t="s">
        <v>15049</v>
      </c>
      <c r="I15467" t="s">
        <v>15048</v>
      </c>
      <c r="J15467" s="40">
        <v>948</v>
      </c>
      <c r="K15467" s="40">
        <v>0</v>
      </c>
    </row>
    <row r="15468" spans="1:11" x14ac:dyDescent="0.35">
      <c r="A15468">
        <v>35002</v>
      </c>
      <c r="B15468" t="s">
        <v>53</v>
      </c>
      <c r="C15468" s="70">
        <v>522578.39</v>
      </c>
      <c r="D15468" s="70">
        <v>167030.85999999999</v>
      </c>
      <c r="E15468" s="71">
        <v>44894</v>
      </c>
      <c r="F15468" t="s">
        <v>15995</v>
      </c>
      <c r="G15468" t="s">
        <v>2142</v>
      </c>
      <c r="H15468" t="s">
        <v>15049</v>
      </c>
      <c r="I15468" t="s">
        <v>15048</v>
      </c>
      <c r="J15468" s="40">
        <v>948</v>
      </c>
      <c r="K15468" s="40">
        <v>0</v>
      </c>
    </row>
    <row r="15469" spans="1:11" x14ac:dyDescent="0.35">
      <c r="A15469">
        <v>35002</v>
      </c>
      <c r="B15469" t="s">
        <v>53</v>
      </c>
      <c r="C15469" s="70">
        <v>522578.39</v>
      </c>
      <c r="D15469" s="70">
        <v>167030.85999999999</v>
      </c>
      <c r="E15469" s="71">
        <v>44894</v>
      </c>
      <c r="F15469" t="s">
        <v>15995</v>
      </c>
      <c r="G15469" t="s">
        <v>2142</v>
      </c>
      <c r="H15469" t="s">
        <v>15049</v>
      </c>
      <c r="I15469" t="s">
        <v>15048</v>
      </c>
      <c r="J15469" s="40">
        <v>948</v>
      </c>
      <c r="K15469" s="40">
        <v>0</v>
      </c>
    </row>
    <row r="15470" spans="1:11" x14ac:dyDescent="0.35">
      <c r="A15470">
        <v>35002</v>
      </c>
      <c r="B15470" t="s">
        <v>53</v>
      </c>
      <c r="C15470" s="70">
        <v>522578.39</v>
      </c>
      <c r="D15470" s="70">
        <v>167030.85999999999</v>
      </c>
      <c r="E15470" s="71">
        <v>44894</v>
      </c>
      <c r="F15470" t="s">
        <v>15995</v>
      </c>
      <c r="G15470" t="s">
        <v>2142</v>
      </c>
      <c r="H15470" t="s">
        <v>15049</v>
      </c>
      <c r="I15470" t="s">
        <v>15048</v>
      </c>
      <c r="J15470" s="40">
        <v>948</v>
      </c>
      <c r="K15470" s="40">
        <v>0</v>
      </c>
    </row>
    <row r="15471" spans="1:11" x14ac:dyDescent="0.35">
      <c r="A15471">
        <v>35002</v>
      </c>
      <c r="B15471" t="s">
        <v>53</v>
      </c>
      <c r="C15471" s="70">
        <v>522578.39</v>
      </c>
      <c r="D15471" s="70">
        <v>167030.85999999999</v>
      </c>
      <c r="E15471" s="71">
        <v>44894</v>
      </c>
      <c r="F15471" t="s">
        <v>15995</v>
      </c>
      <c r="G15471" t="s">
        <v>2142</v>
      </c>
      <c r="H15471" t="s">
        <v>15049</v>
      </c>
      <c r="I15471" t="s">
        <v>15048</v>
      </c>
      <c r="J15471" s="40">
        <v>948</v>
      </c>
      <c r="K15471" s="40">
        <v>0</v>
      </c>
    </row>
    <row r="15472" spans="1:11" x14ac:dyDescent="0.35">
      <c r="A15472">
        <v>35002</v>
      </c>
      <c r="B15472" t="s">
        <v>53</v>
      </c>
      <c r="C15472" s="70">
        <v>522578.39</v>
      </c>
      <c r="D15472" s="70">
        <v>167030.85999999999</v>
      </c>
      <c r="E15472" s="71">
        <v>44894</v>
      </c>
      <c r="F15472" t="s">
        <v>15995</v>
      </c>
      <c r="G15472" t="s">
        <v>2142</v>
      </c>
      <c r="H15472" t="s">
        <v>15049</v>
      </c>
      <c r="I15472" t="s">
        <v>15048</v>
      </c>
      <c r="J15472" s="40">
        <v>948</v>
      </c>
      <c r="K15472" s="40">
        <v>0</v>
      </c>
    </row>
    <row r="15473" spans="1:11" x14ac:dyDescent="0.35">
      <c r="A15473">
        <v>35002</v>
      </c>
      <c r="B15473" t="s">
        <v>53</v>
      </c>
      <c r="C15473" s="70">
        <v>522578.39</v>
      </c>
      <c r="D15473" s="70">
        <v>167030.85999999999</v>
      </c>
      <c r="E15473" s="71">
        <v>44894</v>
      </c>
      <c r="F15473" t="s">
        <v>15995</v>
      </c>
      <c r="G15473" t="s">
        <v>2142</v>
      </c>
      <c r="H15473" t="s">
        <v>15049</v>
      </c>
      <c r="I15473" t="s">
        <v>15048</v>
      </c>
      <c r="J15473" s="40">
        <v>948</v>
      </c>
      <c r="K15473" s="40">
        <v>0</v>
      </c>
    </row>
    <row r="15474" spans="1:11" x14ac:dyDescent="0.35">
      <c r="A15474">
        <v>35002</v>
      </c>
      <c r="B15474" t="s">
        <v>53</v>
      </c>
      <c r="C15474" s="70">
        <v>522578.39</v>
      </c>
      <c r="D15474" s="70">
        <v>167030.85999999999</v>
      </c>
      <c r="E15474" s="71">
        <v>44894</v>
      </c>
      <c r="F15474" t="s">
        <v>15995</v>
      </c>
      <c r="G15474" t="s">
        <v>2142</v>
      </c>
      <c r="H15474" t="s">
        <v>15049</v>
      </c>
      <c r="I15474" t="s">
        <v>15048</v>
      </c>
      <c r="J15474" s="40">
        <v>948</v>
      </c>
      <c r="K15474" s="40">
        <v>0</v>
      </c>
    </row>
    <row r="15475" spans="1:11" x14ac:dyDescent="0.35">
      <c r="A15475">
        <v>35002</v>
      </c>
      <c r="B15475" t="s">
        <v>53</v>
      </c>
      <c r="C15475" s="70">
        <v>522578.39</v>
      </c>
      <c r="D15475" s="70">
        <v>167030.85999999999</v>
      </c>
      <c r="E15475" s="71">
        <v>44894</v>
      </c>
      <c r="F15475" t="s">
        <v>15995</v>
      </c>
      <c r="G15475" t="s">
        <v>2142</v>
      </c>
      <c r="H15475" t="s">
        <v>15049</v>
      </c>
      <c r="I15475" t="s">
        <v>15048</v>
      </c>
      <c r="J15475" s="40">
        <v>948</v>
      </c>
      <c r="K15475" s="40">
        <v>0</v>
      </c>
    </row>
    <row r="15476" spans="1:11" x14ac:dyDescent="0.35">
      <c r="A15476">
        <v>35002</v>
      </c>
      <c r="B15476" t="s">
        <v>53</v>
      </c>
      <c r="C15476" s="70">
        <v>522578.39</v>
      </c>
      <c r="D15476" s="70">
        <v>167030.85999999999</v>
      </c>
      <c r="E15476" s="71">
        <v>44894</v>
      </c>
      <c r="F15476" t="s">
        <v>15995</v>
      </c>
      <c r="G15476" t="s">
        <v>2142</v>
      </c>
      <c r="H15476" t="s">
        <v>15049</v>
      </c>
      <c r="I15476" t="s">
        <v>15048</v>
      </c>
      <c r="J15476" s="40">
        <v>885.67</v>
      </c>
      <c r="K15476" s="40">
        <v>0</v>
      </c>
    </row>
    <row r="15477" spans="1:11" x14ac:dyDescent="0.35">
      <c r="A15477">
        <v>35002</v>
      </c>
      <c r="B15477" t="s">
        <v>53</v>
      </c>
      <c r="C15477" s="70">
        <v>522578.39</v>
      </c>
      <c r="D15477" s="70">
        <v>167030.85999999999</v>
      </c>
      <c r="E15477" s="71">
        <v>44895</v>
      </c>
      <c r="F15477" t="s">
        <v>15994</v>
      </c>
      <c r="G15477" t="s">
        <v>2142</v>
      </c>
      <c r="H15477" t="s">
        <v>15993</v>
      </c>
      <c r="I15477" t="s">
        <v>15992</v>
      </c>
      <c r="J15477" s="40">
        <v>18379.32</v>
      </c>
      <c r="K15477" s="40">
        <v>0</v>
      </c>
    </row>
    <row r="15478" spans="1:11" x14ac:dyDescent="0.35">
      <c r="A15478">
        <v>35002</v>
      </c>
      <c r="B15478" t="s">
        <v>53</v>
      </c>
      <c r="C15478" s="70">
        <v>522578.39</v>
      </c>
      <c r="D15478" s="70">
        <v>167030.85999999999</v>
      </c>
      <c r="E15478" s="71">
        <v>44895</v>
      </c>
      <c r="F15478" t="s">
        <v>13987</v>
      </c>
      <c r="G15478" t="s">
        <v>2169</v>
      </c>
      <c r="H15478" t="s">
        <v>13957</v>
      </c>
      <c r="I15478" t="s">
        <v>13956</v>
      </c>
      <c r="J15478" s="40">
        <v>0</v>
      </c>
      <c r="K15478" s="40">
        <v>3586.21</v>
      </c>
    </row>
    <row r="15479" spans="1:11" x14ac:dyDescent="0.35">
      <c r="A15479">
        <v>35002</v>
      </c>
      <c r="B15479" t="s">
        <v>53</v>
      </c>
      <c r="C15479" s="70">
        <v>522578.39</v>
      </c>
      <c r="D15479" s="70">
        <v>167030.85999999999</v>
      </c>
      <c r="E15479" s="71">
        <v>44895</v>
      </c>
      <c r="F15479" t="s">
        <v>13926</v>
      </c>
      <c r="G15479" t="s">
        <v>2169</v>
      </c>
      <c r="H15479" t="s">
        <v>13917</v>
      </c>
      <c r="I15479" t="s">
        <v>13916</v>
      </c>
      <c r="J15479" s="40">
        <v>0</v>
      </c>
      <c r="K15479" s="40">
        <v>1620.73</v>
      </c>
    </row>
    <row r="15480" spans="1:11" x14ac:dyDescent="0.35">
      <c r="A15480">
        <v>35002</v>
      </c>
      <c r="B15480" t="s">
        <v>53</v>
      </c>
      <c r="C15480" s="70">
        <v>522578.39</v>
      </c>
      <c r="D15480" s="70">
        <v>167030.85999999999</v>
      </c>
      <c r="E15480" s="71">
        <v>44895</v>
      </c>
      <c r="F15480" t="s">
        <v>13925</v>
      </c>
      <c r="G15480" t="s">
        <v>2169</v>
      </c>
      <c r="H15480" t="s">
        <v>13920</v>
      </c>
      <c r="I15480" t="s">
        <v>13919</v>
      </c>
      <c r="J15480" s="40">
        <v>0</v>
      </c>
      <c r="K15480" s="40">
        <v>32392.16</v>
      </c>
    </row>
    <row r="15481" spans="1:11" x14ac:dyDescent="0.35">
      <c r="A15481">
        <v>35002</v>
      </c>
      <c r="B15481" t="s">
        <v>53</v>
      </c>
      <c r="C15481" s="70">
        <v>522578.39</v>
      </c>
      <c r="D15481" s="70">
        <v>167030.85999999999</v>
      </c>
      <c r="E15481" s="71">
        <v>44895</v>
      </c>
      <c r="F15481" t="s">
        <v>13003</v>
      </c>
      <c r="G15481" t="s">
        <v>2169</v>
      </c>
      <c r="H15481" t="s">
        <v>12981</v>
      </c>
      <c r="I15481" t="s">
        <v>12980</v>
      </c>
      <c r="J15481" s="40">
        <v>0</v>
      </c>
      <c r="K15481" s="40">
        <v>810.46</v>
      </c>
    </row>
    <row r="15482" spans="1:11" x14ac:dyDescent="0.35">
      <c r="A15482">
        <v>35002</v>
      </c>
      <c r="B15482" t="s">
        <v>53</v>
      </c>
      <c r="C15482" s="70">
        <v>522578.39</v>
      </c>
      <c r="D15482" s="70">
        <v>167030.85999999999</v>
      </c>
      <c r="E15482" s="71">
        <v>44895</v>
      </c>
      <c r="F15482" t="s">
        <v>11005</v>
      </c>
      <c r="G15482" t="s">
        <v>2169</v>
      </c>
      <c r="H15482" t="s">
        <v>10997</v>
      </c>
      <c r="I15482" t="s">
        <v>10996</v>
      </c>
      <c r="J15482" s="40">
        <v>0</v>
      </c>
      <c r="K15482" s="40">
        <v>2628</v>
      </c>
    </row>
    <row r="15483" spans="1:11" x14ac:dyDescent="0.35">
      <c r="A15483">
        <v>35002</v>
      </c>
      <c r="B15483" t="s">
        <v>53</v>
      </c>
      <c r="C15483" s="70">
        <v>522578.39</v>
      </c>
      <c r="D15483" s="70">
        <v>167030.85999999999</v>
      </c>
      <c r="E15483" s="71">
        <v>44895</v>
      </c>
      <c r="F15483" t="s">
        <v>10089</v>
      </c>
      <c r="G15483" t="s">
        <v>2169</v>
      </c>
      <c r="H15483" t="s">
        <v>10006</v>
      </c>
      <c r="I15483" t="s">
        <v>10005</v>
      </c>
      <c r="J15483" s="40">
        <v>0</v>
      </c>
      <c r="K15483" s="40">
        <v>850</v>
      </c>
    </row>
    <row r="15484" spans="1:11" x14ac:dyDescent="0.35">
      <c r="A15484">
        <v>35002</v>
      </c>
      <c r="B15484" t="s">
        <v>53</v>
      </c>
      <c r="C15484" s="70">
        <v>522578.39</v>
      </c>
      <c r="D15484" s="70">
        <v>167030.85999999999</v>
      </c>
      <c r="E15484" s="71">
        <v>44895</v>
      </c>
      <c r="F15484" t="s">
        <v>10088</v>
      </c>
      <c r="G15484" t="s">
        <v>2169</v>
      </c>
      <c r="H15484" t="s">
        <v>10030</v>
      </c>
      <c r="I15484" t="s">
        <v>10029</v>
      </c>
      <c r="J15484" s="40">
        <v>0</v>
      </c>
      <c r="K15484" s="40">
        <v>1385.46</v>
      </c>
    </row>
    <row r="15485" spans="1:11" x14ac:dyDescent="0.35">
      <c r="A15485">
        <v>35002</v>
      </c>
      <c r="B15485" t="s">
        <v>53</v>
      </c>
      <c r="C15485" s="70">
        <v>522578.39</v>
      </c>
      <c r="D15485" s="70">
        <v>167030.85999999999</v>
      </c>
      <c r="E15485" s="71">
        <v>44895</v>
      </c>
      <c r="F15485" t="s">
        <v>10087</v>
      </c>
      <c r="G15485" t="s">
        <v>2169</v>
      </c>
      <c r="H15485" t="s">
        <v>10086</v>
      </c>
      <c r="I15485" t="s">
        <v>10085</v>
      </c>
      <c r="J15485" s="40">
        <v>0</v>
      </c>
      <c r="K15485" s="40">
        <v>83.56</v>
      </c>
    </row>
    <row r="15486" spans="1:11" x14ac:dyDescent="0.35">
      <c r="A15486">
        <v>35002</v>
      </c>
      <c r="B15486" t="s">
        <v>53</v>
      </c>
      <c r="C15486" s="70">
        <v>522578.39</v>
      </c>
      <c r="D15486" s="70">
        <v>167030.85999999999</v>
      </c>
      <c r="E15486" s="71">
        <v>44895</v>
      </c>
      <c r="F15486" t="s">
        <v>10084</v>
      </c>
      <c r="G15486" t="s">
        <v>2169</v>
      </c>
      <c r="H15486" t="s">
        <v>10018</v>
      </c>
      <c r="I15486" t="s">
        <v>10017</v>
      </c>
      <c r="J15486" s="40">
        <v>0</v>
      </c>
      <c r="K15486" s="40">
        <v>434.7</v>
      </c>
    </row>
    <row r="15487" spans="1:11" x14ac:dyDescent="0.35">
      <c r="A15487">
        <v>35002</v>
      </c>
      <c r="B15487" t="s">
        <v>53</v>
      </c>
      <c r="C15487" s="70">
        <v>522578.39</v>
      </c>
      <c r="D15487" s="70">
        <v>167030.85999999999</v>
      </c>
      <c r="E15487" s="71">
        <v>44895</v>
      </c>
      <c r="F15487" t="s">
        <v>10083</v>
      </c>
      <c r="G15487" t="s">
        <v>2169</v>
      </c>
      <c r="H15487" t="s">
        <v>10015</v>
      </c>
      <c r="I15487" t="s">
        <v>10014</v>
      </c>
      <c r="J15487" s="40">
        <v>0</v>
      </c>
      <c r="K15487" s="40">
        <v>2998.69</v>
      </c>
    </row>
    <row r="15488" spans="1:11" x14ac:dyDescent="0.35">
      <c r="A15488">
        <v>35002</v>
      </c>
      <c r="B15488" t="s">
        <v>53</v>
      </c>
      <c r="C15488" s="70">
        <v>522578.39</v>
      </c>
      <c r="D15488" s="70">
        <v>167030.85999999999</v>
      </c>
      <c r="E15488" s="71">
        <v>44895</v>
      </c>
      <c r="F15488" t="s">
        <v>10082</v>
      </c>
      <c r="G15488" t="s">
        <v>2169</v>
      </c>
      <c r="H15488" t="s">
        <v>10024</v>
      </c>
      <c r="I15488" t="s">
        <v>10023</v>
      </c>
      <c r="J15488" s="40">
        <v>0</v>
      </c>
      <c r="K15488" s="40">
        <v>495.4</v>
      </c>
    </row>
    <row r="15489" spans="1:11" x14ac:dyDescent="0.35">
      <c r="A15489">
        <v>35002</v>
      </c>
      <c r="B15489" t="s">
        <v>53</v>
      </c>
      <c r="C15489" s="70">
        <v>522578.39</v>
      </c>
      <c r="D15489" s="70">
        <v>167030.85999999999</v>
      </c>
      <c r="E15489" s="71">
        <v>44895</v>
      </c>
      <c r="F15489" t="s">
        <v>10081</v>
      </c>
      <c r="G15489" t="s">
        <v>2169</v>
      </c>
      <c r="H15489" t="s">
        <v>10021</v>
      </c>
      <c r="I15489" t="s">
        <v>10020</v>
      </c>
      <c r="J15489" s="40">
        <v>0</v>
      </c>
      <c r="K15489" s="40">
        <v>410.51</v>
      </c>
    </row>
    <row r="15490" spans="1:11" x14ac:dyDescent="0.35">
      <c r="A15490">
        <v>35002</v>
      </c>
      <c r="B15490" t="s">
        <v>53</v>
      </c>
      <c r="C15490" s="70">
        <v>522578.39</v>
      </c>
      <c r="D15490" s="70">
        <v>167030.85999999999</v>
      </c>
      <c r="E15490" s="71">
        <v>44895</v>
      </c>
      <c r="F15490" t="s">
        <v>10080</v>
      </c>
      <c r="G15490" t="s">
        <v>2169</v>
      </c>
      <c r="H15490" t="s">
        <v>10009</v>
      </c>
      <c r="I15490" t="s">
        <v>10008</v>
      </c>
      <c r="J15490" s="40">
        <v>0</v>
      </c>
      <c r="K15490" s="40">
        <v>258.75</v>
      </c>
    </row>
    <row r="15491" spans="1:11" x14ac:dyDescent="0.35">
      <c r="A15491">
        <v>35002</v>
      </c>
      <c r="B15491" t="s">
        <v>53</v>
      </c>
      <c r="C15491" s="70">
        <v>522578.39</v>
      </c>
      <c r="D15491" s="70">
        <v>167030.85999999999</v>
      </c>
      <c r="E15491" s="71">
        <v>44895</v>
      </c>
      <c r="F15491" t="s">
        <v>10079</v>
      </c>
      <c r="G15491" t="s">
        <v>2169</v>
      </c>
      <c r="H15491" t="s">
        <v>10012</v>
      </c>
      <c r="I15491" t="s">
        <v>10011</v>
      </c>
      <c r="J15491" s="40">
        <v>0</v>
      </c>
      <c r="K15491" s="40">
        <v>494.31</v>
      </c>
    </row>
    <row r="15492" spans="1:11" x14ac:dyDescent="0.35">
      <c r="A15492">
        <v>35002</v>
      </c>
      <c r="B15492" t="s">
        <v>53</v>
      </c>
      <c r="C15492" s="70">
        <v>522578.39</v>
      </c>
      <c r="D15492" s="70">
        <v>167030.85999999999</v>
      </c>
      <c r="E15492" s="71">
        <v>44895</v>
      </c>
      <c r="F15492" t="s">
        <v>10078</v>
      </c>
      <c r="G15492" t="s">
        <v>2169</v>
      </c>
      <c r="H15492" t="s">
        <v>10027</v>
      </c>
      <c r="I15492" t="s">
        <v>10026</v>
      </c>
      <c r="J15492" s="40">
        <v>0</v>
      </c>
      <c r="K15492" s="40">
        <v>630.5</v>
      </c>
    </row>
    <row r="15493" spans="1:11" x14ac:dyDescent="0.35">
      <c r="A15493">
        <v>35002</v>
      </c>
      <c r="B15493" t="s">
        <v>53</v>
      </c>
      <c r="C15493" s="70">
        <v>522578.39</v>
      </c>
      <c r="D15493" s="70">
        <v>167030.85999999999</v>
      </c>
      <c r="E15493" s="71">
        <v>44895</v>
      </c>
      <c r="F15493" t="s">
        <v>11115</v>
      </c>
      <c r="G15493" t="s">
        <v>2169</v>
      </c>
      <c r="H15493" t="s">
        <v>11114</v>
      </c>
      <c r="I15493" t="s">
        <v>11113</v>
      </c>
      <c r="J15493" s="40">
        <v>0</v>
      </c>
      <c r="K15493" s="40">
        <v>448.89</v>
      </c>
    </row>
    <row r="15494" spans="1:11" x14ac:dyDescent="0.35">
      <c r="A15494">
        <v>35002</v>
      </c>
      <c r="B15494" t="s">
        <v>53</v>
      </c>
      <c r="C15494" s="70">
        <v>522578.39</v>
      </c>
      <c r="D15494" s="70">
        <v>167030.85999999999</v>
      </c>
      <c r="E15494" s="71">
        <v>44895</v>
      </c>
      <c r="F15494" t="s">
        <v>9852</v>
      </c>
      <c r="G15494" t="s">
        <v>2169</v>
      </c>
      <c r="H15494" t="s">
        <v>9837</v>
      </c>
      <c r="I15494" t="s">
        <v>9836</v>
      </c>
      <c r="J15494" s="40">
        <v>0</v>
      </c>
      <c r="K15494" s="40">
        <v>75.680000000000007</v>
      </c>
    </row>
    <row r="15495" spans="1:11" x14ac:dyDescent="0.35">
      <c r="A15495">
        <v>35002</v>
      </c>
      <c r="B15495" t="s">
        <v>53</v>
      </c>
      <c r="C15495" s="70">
        <v>522578.39</v>
      </c>
      <c r="D15495" s="70">
        <v>167030.85999999999</v>
      </c>
      <c r="E15495" s="71">
        <v>44895</v>
      </c>
      <c r="F15495" t="s">
        <v>9851</v>
      </c>
      <c r="G15495" t="s">
        <v>2169</v>
      </c>
      <c r="H15495" t="s">
        <v>9840</v>
      </c>
      <c r="I15495" t="s">
        <v>9839</v>
      </c>
      <c r="J15495" s="40">
        <v>0</v>
      </c>
      <c r="K15495" s="40">
        <v>1749.04</v>
      </c>
    </row>
    <row r="15496" spans="1:11" x14ac:dyDescent="0.35">
      <c r="A15496">
        <v>35002</v>
      </c>
      <c r="B15496" t="s">
        <v>53</v>
      </c>
      <c r="C15496" s="70">
        <v>522578.39</v>
      </c>
      <c r="D15496" s="70">
        <v>167030.85999999999</v>
      </c>
      <c r="E15496" s="71">
        <v>44895</v>
      </c>
      <c r="F15496" t="s">
        <v>9485</v>
      </c>
      <c r="G15496" t="s">
        <v>2169</v>
      </c>
      <c r="H15496" t="s">
        <v>9447</v>
      </c>
      <c r="I15496" t="s">
        <v>9446</v>
      </c>
      <c r="J15496" s="40">
        <v>0</v>
      </c>
      <c r="K15496" s="40">
        <v>638.25</v>
      </c>
    </row>
    <row r="15497" spans="1:11" x14ac:dyDescent="0.35">
      <c r="A15497">
        <v>35002</v>
      </c>
      <c r="B15497" t="s">
        <v>53</v>
      </c>
      <c r="C15497" s="70">
        <v>522578.39</v>
      </c>
      <c r="D15497" s="70">
        <v>167030.85999999999</v>
      </c>
      <c r="E15497" s="71">
        <v>44895</v>
      </c>
      <c r="F15497" t="s">
        <v>9484</v>
      </c>
      <c r="G15497" t="s">
        <v>2169</v>
      </c>
      <c r="H15497" t="s">
        <v>9441</v>
      </c>
      <c r="I15497" t="s">
        <v>9440</v>
      </c>
      <c r="J15497" s="40">
        <v>0</v>
      </c>
      <c r="K15497" s="40">
        <v>6471.67</v>
      </c>
    </row>
    <row r="15498" spans="1:11" x14ac:dyDescent="0.35">
      <c r="A15498">
        <v>35002</v>
      </c>
      <c r="B15498" t="s">
        <v>53</v>
      </c>
      <c r="C15498" s="70">
        <v>522578.39</v>
      </c>
      <c r="D15498" s="70">
        <v>167030.85999999999</v>
      </c>
      <c r="E15498" s="71">
        <v>44895</v>
      </c>
      <c r="F15498" t="s">
        <v>9483</v>
      </c>
      <c r="G15498" t="s">
        <v>2169</v>
      </c>
      <c r="H15498" t="s">
        <v>9438</v>
      </c>
      <c r="I15498" t="s">
        <v>9437</v>
      </c>
      <c r="J15498" s="40">
        <v>0</v>
      </c>
      <c r="K15498" s="40">
        <v>7107.2</v>
      </c>
    </row>
    <row r="15499" spans="1:11" x14ac:dyDescent="0.35">
      <c r="A15499">
        <v>35002</v>
      </c>
      <c r="B15499" t="s">
        <v>53</v>
      </c>
      <c r="C15499" s="70">
        <v>522578.39</v>
      </c>
      <c r="D15499" s="70">
        <v>167030.85999999999</v>
      </c>
      <c r="E15499" s="71">
        <v>44895</v>
      </c>
      <c r="F15499" t="s">
        <v>9482</v>
      </c>
      <c r="G15499" t="s">
        <v>2169</v>
      </c>
      <c r="H15499" t="s">
        <v>9481</v>
      </c>
      <c r="I15499" t="s">
        <v>9480</v>
      </c>
      <c r="J15499" s="40">
        <v>175.94</v>
      </c>
      <c r="K15499" s="40">
        <v>0</v>
      </c>
    </row>
    <row r="15500" spans="1:11" x14ac:dyDescent="0.35">
      <c r="A15500">
        <v>35002</v>
      </c>
      <c r="B15500" t="s">
        <v>53</v>
      </c>
      <c r="C15500" s="70">
        <v>522578.39</v>
      </c>
      <c r="D15500" s="70">
        <v>167030.85999999999</v>
      </c>
      <c r="E15500" s="71">
        <v>44895</v>
      </c>
      <c r="F15500" t="s">
        <v>9479</v>
      </c>
      <c r="G15500" t="s">
        <v>2169</v>
      </c>
      <c r="H15500" t="s">
        <v>9435</v>
      </c>
      <c r="I15500" t="s">
        <v>9434</v>
      </c>
      <c r="J15500" s="40">
        <v>5579.4</v>
      </c>
      <c r="K15500" s="40">
        <v>0</v>
      </c>
    </row>
    <row r="15501" spans="1:11" x14ac:dyDescent="0.35">
      <c r="A15501">
        <v>35002</v>
      </c>
      <c r="B15501" t="s">
        <v>53</v>
      </c>
      <c r="C15501" s="70">
        <v>522578.39</v>
      </c>
      <c r="D15501" s="70">
        <v>167030.85999999999</v>
      </c>
      <c r="E15501" s="71">
        <v>44895</v>
      </c>
      <c r="F15501" t="s">
        <v>9478</v>
      </c>
      <c r="G15501" t="s">
        <v>2169</v>
      </c>
      <c r="H15501" t="s">
        <v>9444</v>
      </c>
      <c r="I15501" t="s">
        <v>9443</v>
      </c>
      <c r="J15501" s="40">
        <v>0</v>
      </c>
      <c r="K15501" s="40">
        <v>3146.38</v>
      </c>
    </row>
    <row r="15502" spans="1:11" x14ac:dyDescent="0.35">
      <c r="A15502">
        <v>35002</v>
      </c>
      <c r="B15502" t="s">
        <v>53</v>
      </c>
      <c r="C15502" s="70">
        <v>522578.39</v>
      </c>
      <c r="D15502" s="70">
        <v>167030.85999999999</v>
      </c>
      <c r="E15502" s="71">
        <v>44895</v>
      </c>
      <c r="F15502" t="s">
        <v>9477</v>
      </c>
      <c r="G15502" t="s">
        <v>2169</v>
      </c>
      <c r="H15502" t="s">
        <v>9476</v>
      </c>
      <c r="I15502" t="s">
        <v>9475</v>
      </c>
      <c r="J15502" s="40">
        <v>0</v>
      </c>
      <c r="K15502" s="40">
        <v>1327.12</v>
      </c>
    </row>
    <row r="15503" spans="1:11" x14ac:dyDescent="0.35">
      <c r="A15503">
        <v>35002</v>
      </c>
      <c r="B15503" t="s">
        <v>53</v>
      </c>
      <c r="C15503" s="70">
        <v>522578.39</v>
      </c>
      <c r="D15503" s="70">
        <v>167030.85999999999</v>
      </c>
      <c r="E15503" s="71">
        <v>44895</v>
      </c>
      <c r="F15503" t="s">
        <v>9474</v>
      </c>
      <c r="G15503" t="s">
        <v>2169</v>
      </c>
      <c r="H15503" t="s">
        <v>9473</v>
      </c>
      <c r="I15503" t="s">
        <v>9472</v>
      </c>
      <c r="J15503" s="40">
        <v>0</v>
      </c>
      <c r="K15503" s="40">
        <v>2550</v>
      </c>
    </row>
    <row r="15504" spans="1:11" x14ac:dyDescent="0.35">
      <c r="A15504">
        <v>35002</v>
      </c>
      <c r="B15504" t="s">
        <v>53</v>
      </c>
      <c r="C15504" s="70">
        <v>522578.39</v>
      </c>
      <c r="D15504" s="70">
        <v>167030.85999999999</v>
      </c>
      <c r="E15504" s="71">
        <v>44895</v>
      </c>
      <c r="F15504" t="s">
        <v>9471</v>
      </c>
      <c r="G15504" t="s">
        <v>2169</v>
      </c>
      <c r="H15504" t="s">
        <v>3933</v>
      </c>
      <c r="I15504" t="s">
        <v>3932</v>
      </c>
      <c r="J15504" s="40">
        <v>0</v>
      </c>
      <c r="K15504" s="40">
        <v>2878.8</v>
      </c>
    </row>
    <row r="15505" spans="1:11" x14ac:dyDescent="0.35">
      <c r="A15505">
        <v>35002</v>
      </c>
      <c r="B15505" t="s">
        <v>53</v>
      </c>
      <c r="C15505" s="70">
        <v>522578.39</v>
      </c>
      <c r="D15505" s="70">
        <v>167030.85999999999</v>
      </c>
      <c r="E15505" s="71">
        <v>44895</v>
      </c>
      <c r="F15505" t="s">
        <v>14592</v>
      </c>
      <c r="G15505" t="s">
        <v>2169</v>
      </c>
      <c r="H15505" t="s">
        <v>14591</v>
      </c>
      <c r="I15505" t="s">
        <v>14590</v>
      </c>
      <c r="J15505" s="40">
        <v>0</v>
      </c>
      <c r="K15505" s="40">
        <v>337.19</v>
      </c>
    </row>
    <row r="15506" spans="1:11" x14ac:dyDescent="0.35">
      <c r="A15506">
        <v>35002</v>
      </c>
      <c r="B15506" t="s">
        <v>53</v>
      </c>
      <c r="C15506" s="70">
        <v>522578.39</v>
      </c>
      <c r="D15506" s="70">
        <v>167030.85999999999</v>
      </c>
      <c r="E15506" s="71">
        <v>44895</v>
      </c>
      <c r="F15506" t="s">
        <v>14589</v>
      </c>
      <c r="G15506" t="s">
        <v>2169</v>
      </c>
      <c r="H15506" t="s">
        <v>14588</v>
      </c>
      <c r="I15506" t="s">
        <v>14587</v>
      </c>
      <c r="J15506" s="40">
        <v>0</v>
      </c>
      <c r="K15506" s="40">
        <v>11000</v>
      </c>
    </row>
    <row r="15507" spans="1:11" x14ac:dyDescent="0.35">
      <c r="A15507">
        <v>35002</v>
      </c>
      <c r="B15507" t="s">
        <v>53</v>
      </c>
      <c r="C15507" s="70">
        <v>522578.39</v>
      </c>
      <c r="D15507" s="70">
        <v>167030.85999999999</v>
      </c>
      <c r="E15507" s="71">
        <v>44895</v>
      </c>
      <c r="F15507" t="s">
        <v>14586</v>
      </c>
      <c r="G15507" t="s">
        <v>2169</v>
      </c>
      <c r="H15507" t="s">
        <v>14585</v>
      </c>
      <c r="I15507" t="s">
        <v>14584</v>
      </c>
      <c r="J15507" s="40">
        <v>0</v>
      </c>
      <c r="K15507" s="40">
        <v>2988.41</v>
      </c>
    </row>
    <row r="15508" spans="1:11" x14ac:dyDescent="0.35">
      <c r="A15508">
        <v>35002</v>
      </c>
      <c r="B15508" t="s">
        <v>53</v>
      </c>
      <c r="C15508" s="70">
        <v>522578.39</v>
      </c>
      <c r="D15508" s="70">
        <v>167030.85999999999</v>
      </c>
      <c r="E15508" s="71">
        <v>44895</v>
      </c>
      <c r="F15508" t="s">
        <v>14583</v>
      </c>
      <c r="G15508" t="s">
        <v>2169</v>
      </c>
      <c r="H15508" t="s">
        <v>14565</v>
      </c>
      <c r="I15508" t="s">
        <v>14564</v>
      </c>
      <c r="J15508" s="40">
        <v>0</v>
      </c>
      <c r="K15508" s="40">
        <v>525.22</v>
      </c>
    </row>
    <row r="15509" spans="1:11" x14ac:dyDescent="0.35">
      <c r="A15509">
        <v>35002</v>
      </c>
      <c r="B15509" t="s">
        <v>53</v>
      </c>
      <c r="C15509" s="70">
        <v>522578.39</v>
      </c>
      <c r="D15509" s="70">
        <v>167030.85999999999</v>
      </c>
      <c r="E15509" s="71">
        <v>44895</v>
      </c>
      <c r="F15509" t="s">
        <v>14582</v>
      </c>
      <c r="G15509" t="s">
        <v>2169</v>
      </c>
      <c r="H15509" t="s">
        <v>14581</v>
      </c>
      <c r="I15509" t="s">
        <v>14580</v>
      </c>
      <c r="J15509" s="40">
        <v>0</v>
      </c>
      <c r="K15509" s="40">
        <v>10624.4</v>
      </c>
    </row>
    <row r="15510" spans="1:11" x14ac:dyDescent="0.35">
      <c r="A15510">
        <v>35002</v>
      </c>
      <c r="B15510" t="s">
        <v>53</v>
      </c>
      <c r="C15510" s="70">
        <v>522578.39</v>
      </c>
      <c r="D15510" s="70">
        <v>167030.85999999999</v>
      </c>
      <c r="E15510" s="71">
        <v>44895</v>
      </c>
      <c r="F15510" t="s">
        <v>8968</v>
      </c>
      <c r="G15510" t="s">
        <v>2169</v>
      </c>
      <c r="H15510" t="s">
        <v>8963</v>
      </c>
      <c r="I15510" t="s">
        <v>8962</v>
      </c>
      <c r="J15510" s="40">
        <v>0</v>
      </c>
      <c r="K15510" s="40">
        <v>302.69</v>
      </c>
    </row>
    <row r="15511" spans="1:11" x14ac:dyDescent="0.35">
      <c r="A15511">
        <v>35002</v>
      </c>
      <c r="B15511" t="s">
        <v>53</v>
      </c>
      <c r="C15511" s="70">
        <v>522578.39</v>
      </c>
      <c r="D15511" s="70">
        <v>167030.85999999999</v>
      </c>
      <c r="E15511" s="71">
        <v>44895</v>
      </c>
      <c r="F15511" t="s">
        <v>8967</v>
      </c>
      <c r="G15511" t="s">
        <v>2169</v>
      </c>
      <c r="H15511" t="s">
        <v>8960</v>
      </c>
      <c r="I15511" t="s">
        <v>8959</v>
      </c>
      <c r="J15511" s="40">
        <v>0</v>
      </c>
      <c r="K15511" s="40">
        <v>315.94</v>
      </c>
    </row>
    <row r="15512" spans="1:11" x14ac:dyDescent="0.35">
      <c r="A15512">
        <v>35002</v>
      </c>
      <c r="B15512" t="s">
        <v>53</v>
      </c>
      <c r="C15512" s="70">
        <v>522578.39</v>
      </c>
      <c r="D15512" s="70">
        <v>167030.85999999999</v>
      </c>
      <c r="E15512" s="71">
        <v>44895</v>
      </c>
      <c r="F15512" t="s">
        <v>8966</v>
      </c>
      <c r="G15512" t="s">
        <v>2169</v>
      </c>
      <c r="H15512" t="s">
        <v>8951</v>
      </c>
      <c r="I15512" t="s">
        <v>8950</v>
      </c>
      <c r="J15512" s="40">
        <v>0</v>
      </c>
      <c r="K15512" s="40">
        <v>14.97</v>
      </c>
    </row>
    <row r="15513" spans="1:11" x14ac:dyDescent="0.35">
      <c r="A15513">
        <v>35002</v>
      </c>
      <c r="B15513" t="s">
        <v>53</v>
      </c>
      <c r="C15513" s="70">
        <v>522578.39</v>
      </c>
      <c r="D15513" s="70">
        <v>167030.85999999999</v>
      </c>
      <c r="E15513" s="71">
        <v>44895</v>
      </c>
      <c r="F15513" t="s">
        <v>8965</v>
      </c>
      <c r="G15513" t="s">
        <v>2169</v>
      </c>
      <c r="H15513" t="s">
        <v>8957</v>
      </c>
      <c r="I15513" t="s">
        <v>8956</v>
      </c>
      <c r="J15513" s="40">
        <v>0</v>
      </c>
      <c r="K15513" s="40">
        <v>1458.33</v>
      </c>
    </row>
    <row r="15514" spans="1:11" x14ac:dyDescent="0.35">
      <c r="A15514">
        <v>35002</v>
      </c>
      <c r="B15514" t="s">
        <v>53</v>
      </c>
      <c r="C15514" s="70">
        <v>522578.39</v>
      </c>
      <c r="D15514" s="70">
        <v>167030.85999999999</v>
      </c>
      <c r="E15514" s="71">
        <v>44895</v>
      </c>
      <c r="F15514" t="s">
        <v>8907</v>
      </c>
      <c r="G15514" t="s">
        <v>2169</v>
      </c>
      <c r="H15514" t="s">
        <v>8906</v>
      </c>
      <c r="I15514" t="s">
        <v>8905</v>
      </c>
      <c r="J15514" s="40">
        <v>0</v>
      </c>
      <c r="K15514" s="40">
        <v>299.83999999999997</v>
      </c>
    </row>
    <row r="15515" spans="1:11" x14ac:dyDescent="0.35">
      <c r="A15515">
        <v>35002</v>
      </c>
      <c r="B15515" t="s">
        <v>53</v>
      </c>
      <c r="C15515" s="70">
        <v>522578.39</v>
      </c>
      <c r="D15515" s="70">
        <v>167030.85999999999</v>
      </c>
      <c r="E15515" s="71">
        <v>44895</v>
      </c>
      <c r="F15515" t="s">
        <v>8766</v>
      </c>
      <c r="G15515" t="s">
        <v>2169</v>
      </c>
      <c r="H15515" t="s">
        <v>8760</v>
      </c>
      <c r="I15515" t="s">
        <v>8759</v>
      </c>
      <c r="J15515" s="40">
        <v>0</v>
      </c>
      <c r="K15515" s="40">
        <v>650</v>
      </c>
    </row>
    <row r="15516" spans="1:11" x14ac:dyDescent="0.35">
      <c r="A15516">
        <v>35002</v>
      </c>
      <c r="B15516" t="s">
        <v>53</v>
      </c>
      <c r="C15516" s="70">
        <v>522578.39</v>
      </c>
      <c r="D15516" s="70">
        <v>167030.85999999999</v>
      </c>
      <c r="E15516" s="71">
        <v>44895</v>
      </c>
      <c r="F15516" t="s">
        <v>8765</v>
      </c>
      <c r="G15516" t="s">
        <v>2169</v>
      </c>
      <c r="H15516" t="s">
        <v>8757</v>
      </c>
      <c r="I15516" t="s">
        <v>8756</v>
      </c>
      <c r="J15516" s="40">
        <v>0</v>
      </c>
      <c r="K15516" s="40">
        <v>259.76</v>
      </c>
    </row>
    <row r="15517" spans="1:11" x14ac:dyDescent="0.35">
      <c r="A15517">
        <v>35002</v>
      </c>
      <c r="B15517" t="s">
        <v>53</v>
      </c>
      <c r="C15517" s="70">
        <v>522578.39</v>
      </c>
      <c r="D15517" s="70">
        <v>167030.85999999999</v>
      </c>
      <c r="E15517" s="71">
        <v>44895</v>
      </c>
      <c r="F15517" t="s">
        <v>8245</v>
      </c>
      <c r="G15517" t="s">
        <v>2169</v>
      </c>
      <c r="H15517" t="s">
        <v>8240</v>
      </c>
      <c r="I15517" t="s">
        <v>8239</v>
      </c>
      <c r="J15517" s="40">
        <v>0</v>
      </c>
      <c r="K15517" s="40">
        <v>299.17</v>
      </c>
    </row>
    <row r="15518" spans="1:11" x14ac:dyDescent="0.35">
      <c r="A15518">
        <v>35002</v>
      </c>
      <c r="B15518" t="s">
        <v>53</v>
      </c>
      <c r="C15518" s="70">
        <v>522578.39</v>
      </c>
      <c r="D15518" s="70">
        <v>167030.85999999999</v>
      </c>
      <c r="E15518" s="71">
        <v>44895</v>
      </c>
      <c r="F15518" t="s">
        <v>3303</v>
      </c>
      <c r="G15518" t="s">
        <v>2169</v>
      </c>
      <c r="H15518" t="s">
        <v>3298</v>
      </c>
      <c r="I15518" t="s">
        <v>3297</v>
      </c>
      <c r="J15518" s="40">
        <v>0</v>
      </c>
      <c r="K15518" s="40">
        <v>416.67</v>
      </c>
    </row>
    <row r="15519" spans="1:11" x14ac:dyDescent="0.35">
      <c r="A15519">
        <v>35002</v>
      </c>
      <c r="B15519" t="s">
        <v>53</v>
      </c>
      <c r="C15519" s="70">
        <v>522578.39</v>
      </c>
      <c r="D15519" s="70">
        <v>167030.85999999999</v>
      </c>
      <c r="E15519" s="71">
        <v>44895</v>
      </c>
      <c r="F15519" t="s">
        <v>15060</v>
      </c>
      <c r="G15519" t="s">
        <v>2169</v>
      </c>
      <c r="H15519" t="s">
        <v>15052</v>
      </c>
      <c r="I15519" t="s">
        <v>15051</v>
      </c>
      <c r="J15519" s="40">
        <v>0</v>
      </c>
      <c r="K15519" s="40">
        <v>415.53</v>
      </c>
    </row>
    <row r="15520" spans="1:11" x14ac:dyDescent="0.35">
      <c r="A15520">
        <v>35002</v>
      </c>
      <c r="B15520" t="s">
        <v>53</v>
      </c>
      <c r="C15520" s="70">
        <v>522578.39</v>
      </c>
      <c r="D15520" s="70">
        <v>167030.85999999999</v>
      </c>
      <c r="E15520" s="71">
        <v>44895</v>
      </c>
      <c r="F15520" t="s">
        <v>15059</v>
      </c>
      <c r="G15520" t="s">
        <v>2169</v>
      </c>
      <c r="H15520" t="s">
        <v>15058</v>
      </c>
      <c r="I15520" t="s">
        <v>15057</v>
      </c>
      <c r="J15520" s="40">
        <v>0</v>
      </c>
      <c r="K15520" s="40">
        <v>657.52</v>
      </c>
    </row>
    <row r="15521" spans="1:11" x14ac:dyDescent="0.35">
      <c r="A15521">
        <v>35002</v>
      </c>
      <c r="B15521" t="s">
        <v>53</v>
      </c>
      <c r="C15521" s="70">
        <v>522578.39</v>
      </c>
      <c r="D15521" s="70">
        <v>167030.85999999999</v>
      </c>
      <c r="E15521" s="71">
        <v>44895</v>
      </c>
      <c r="F15521" t="s">
        <v>15056</v>
      </c>
      <c r="G15521" t="s">
        <v>2169</v>
      </c>
      <c r="H15521" t="s">
        <v>6100</v>
      </c>
      <c r="I15521" t="s">
        <v>6099</v>
      </c>
      <c r="J15521" s="40">
        <v>0</v>
      </c>
      <c r="K15521" s="40">
        <v>2731.08</v>
      </c>
    </row>
    <row r="15522" spans="1:11" x14ac:dyDescent="0.35">
      <c r="A15522">
        <v>35002</v>
      </c>
      <c r="B15522" t="s">
        <v>53</v>
      </c>
      <c r="C15522" s="70">
        <v>522578.39</v>
      </c>
      <c r="D15522" s="70">
        <v>167030.85999999999</v>
      </c>
      <c r="E15522" s="71">
        <v>44895</v>
      </c>
      <c r="F15522" t="s">
        <v>15055</v>
      </c>
      <c r="G15522" t="s">
        <v>2169</v>
      </c>
      <c r="H15522" t="s">
        <v>15049</v>
      </c>
      <c r="I15522" t="s">
        <v>15048</v>
      </c>
      <c r="J15522" s="40">
        <v>0</v>
      </c>
      <c r="K15522" s="40">
        <v>62.33</v>
      </c>
    </row>
    <row r="15523" spans="1:11" x14ac:dyDescent="0.35">
      <c r="A15523">
        <v>35002</v>
      </c>
      <c r="B15523" t="s">
        <v>53</v>
      </c>
      <c r="C15523" s="70">
        <v>522578.39</v>
      </c>
      <c r="D15523" s="70">
        <v>167030.85999999999</v>
      </c>
      <c r="E15523" s="71">
        <v>44895</v>
      </c>
      <c r="F15523" t="s">
        <v>8228</v>
      </c>
      <c r="G15523" t="s">
        <v>2169</v>
      </c>
      <c r="H15523" t="s">
        <v>8226</v>
      </c>
      <c r="I15523" t="s">
        <v>8225</v>
      </c>
      <c r="J15523" s="40">
        <v>0</v>
      </c>
      <c r="K15523" s="40">
        <v>52.15</v>
      </c>
    </row>
    <row r="15524" spans="1:11" x14ac:dyDescent="0.35">
      <c r="A15524">
        <v>35002</v>
      </c>
      <c r="B15524" t="s">
        <v>53</v>
      </c>
      <c r="C15524" s="70">
        <v>522578.39</v>
      </c>
      <c r="D15524" s="70">
        <v>167030.85999999999</v>
      </c>
      <c r="E15524" s="71">
        <v>44895</v>
      </c>
      <c r="F15524" t="s">
        <v>3048</v>
      </c>
      <c r="G15524" t="s">
        <v>2169</v>
      </c>
      <c r="H15524" t="s">
        <v>3042</v>
      </c>
      <c r="I15524" t="s">
        <v>3041</v>
      </c>
      <c r="J15524" s="40">
        <v>0</v>
      </c>
      <c r="K15524" s="40">
        <v>297.70999999999998</v>
      </c>
    </row>
    <row r="15525" spans="1:11" x14ac:dyDescent="0.35">
      <c r="A15525">
        <v>35002</v>
      </c>
      <c r="B15525" t="s">
        <v>53</v>
      </c>
      <c r="C15525" s="70">
        <v>522578.39</v>
      </c>
      <c r="D15525" s="70">
        <v>167030.85999999999</v>
      </c>
      <c r="E15525" s="71">
        <v>44895</v>
      </c>
      <c r="F15525" t="s">
        <v>3047</v>
      </c>
      <c r="G15525" t="s">
        <v>2169</v>
      </c>
      <c r="H15525" t="s">
        <v>3039</v>
      </c>
      <c r="I15525" t="s">
        <v>3038</v>
      </c>
      <c r="J15525" s="40">
        <v>0</v>
      </c>
      <c r="K15525" s="40">
        <v>249.6</v>
      </c>
    </row>
    <row r="15526" spans="1:11" x14ac:dyDescent="0.35">
      <c r="A15526">
        <v>35002</v>
      </c>
      <c r="B15526" t="s">
        <v>53</v>
      </c>
      <c r="C15526" s="70">
        <v>522578.39</v>
      </c>
      <c r="D15526" s="70">
        <v>167030.85999999999</v>
      </c>
      <c r="E15526" s="71">
        <v>44895</v>
      </c>
      <c r="F15526" t="s">
        <v>2581</v>
      </c>
      <c r="G15526" t="s">
        <v>2169</v>
      </c>
      <c r="H15526" t="s">
        <v>2580</v>
      </c>
      <c r="I15526" t="s">
        <v>2579</v>
      </c>
      <c r="J15526" s="40">
        <v>0</v>
      </c>
      <c r="K15526" s="40">
        <v>176.69</v>
      </c>
    </row>
    <row r="15527" spans="1:11" x14ac:dyDescent="0.35">
      <c r="A15527">
        <v>35002</v>
      </c>
      <c r="B15527" t="s">
        <v>53</v>
      </c>
      <c r="C15527" s="70">
        <v>522578.39</v>
      </c>
      <c r="D15527" s="70">
        <v>167030.85999999999</v>
      </c>
      <c r="E15527" s="71">
        <v>44895</v>
      </c>
      <c r="F15527" t="s">
        <v>2476</v>
      </c>
      <c r="G15527" t="s">
        <v>2169</v>
      </c>
      <c r="H15527" t="s">
        <v>2471</v>
      </c>
      <c r="I15527" t="s">
        <v>2470</v>
      </c>
      <c r="J15527" s="40">
        <v>0</v>
      </c>
      <c r="K15527" s="40">
        <v>833.33</v>
      </c>
    </row>
    <row r="15528" spans="1:11" x14ac:dyDescent="0.35">
      <c r="A15528">
        <v>35002</v>
      </c>
      <c r="B15528" t="s">
        <v>53</v>
      </c>
      <c r="C15528" s="70">
        <v>522578.39</v>
      </c>
      <c r="D15528" s="70">
        <v>167030.85999999999</v>
      </c>
      <c r="E15528" s="71">
        <v>44895</v>
      </c>
      <c r="F15528" t="s">
        <v>7947</v>
      </c>
      <c r="G15528" t="s">
        <v>2169</v>
      </c>
      <c r="H15528" t="s">
        <v>7945</v>
      </c>
      <c r="I15528" t="s">
        <v>7944</v>
      </c>
      <c r="J15528" s="40">
        <v>0</v>
      </c>
      <c r="K15528" s="40">
        <v>107.37</v>
      </c>
    </row>
    <row r="15529" spans="1:11" x14ac:dyDescent="0.35">
      <c r="A15529">
        <v>35002</v>
      </c>
      <c r="B15529" t="s">
        <v>53</v>
      </c>
      <c r="C15529" s="70">
        <v>522578.39</v>
      </c>
      <c r="D15529" s="70">
        <v>167030.85999999999</v>
      </c>
      <c r="E15529" s="71">
        <v>44895</v>
      </c>
      <c r="F15529" t="s">
        <v>2450</v>
      </c>
      <c r="G15529" t="s">
        <v>2169</v>
      </c>
      <c r="H15529" t="s">
        <v>2449</v>
      </c>
      <c r="I15529" t="s">
        <v>2448</v>
      </c>
      <c r="J15529" s="40">
        <v>0</v>
      </c>
      <c r="K15529" s="40">
        <v>812</v>
      </c>
    </row>
    <row r="15530" spans="1:11" x14ac:dyDescent="0.35">
      <c r="A15530">
        <v>35002</v>
      </c>
      <c r="B15530" t="s">
        <v>53</v>
      </c>
      <c r="C15530" s="70">
        <v>522578.39</v>
      </c>
      <c r="D15530" s="70">
        <v>167030.85999999999</v>
      </c>
      <c r="E15530" s="71">
        <v>44895</v>
      </c>
      <c r="F15530" t="s">
        <v>2429</v>
      </c>
      <c r="G15530" t="s">
        <v>2169</v>
      </c>
      <c r="H15530" t="s">
        <v>2428</v>
      </c>
      <c r="I15530" t="s">
        <v>2427</v>
      </c>
      <c r="J15530" s="40">
        <v>0</v>
      </c>
      <c r="K15530" s="40">
        <v>1797.22</v>
      </c>
    </row>
    <row r="15531" spans="1:11" x14ac:dyDescent="0.35">
      <c r="A15531">
        <v>35002</v>
      </c>
      <c r="B15531" t="s">
        <v>53</v>
      </c>
      <c r="C15531" s="70">
        <v>522578.39</v>
      </c>
      <c r="D15531" s="70">
        <v>167030.85999999999</v>
      </c>
      <c r="E15531" s="71">
        <v>44895</v>
      </c>
      <c r="F15531" t="s">
        <v>7879</v>
      </c>
      <c r="G15531" t="s">
        <v>2169</v>
      </c>
      <c r="H15531" t="s">
        <v>7877</v>
      </c>
      <c r="I15531" t="s">
        <v>7876</v>
      </c>
      <c r="J15531" s="40">
        <v>0</v>
      </c>
      <c r="K15531" s="40">
        <v>637.75</v>
      </c>
    </row>
    <row r="15532" spans="1:11" x14ac:dyDescent="0.35">
      <c r="A15532">
        <v>35002</v>
      </c>
      <c r="B15532" t="s">
        <v>53</v>
      </c>
      <c r="C15532" s="70">
        <v>522578.39</v>
      </c>
      <c r="D15532" s="70">
        <v>167030.85999999999</v>
      </c>
      <c r="E15532" s="71">
        <v>44895</v>
      </c>
      <c r="F15532" t="s">
        <v>2259</v>
      </c>
      <c r="G15532" t="s">
        <v>2169</v>
      </c>
      <c r="H15532" t="s">
        <v>2258</v>
      </c>
      <c r="I15532" t="s">
        <v>2257</v>
      </c>
      <c r="J15532" s="40">
        <v>0</v>
      </c>
      <c r="K15532" s="40">
        <v>900</v>
      </c>
    </row>
    <row r="15533" spans="1:11" x14ac:dyDescent="0.35">
      <c r="A15533">
        <v>35002</v>
      </c>
      <c r="B15533" t="s">
        <v>53</v>
      </c>
      <c r="C15533" s="70">
        <v>522578.39</v>
      </c>
      <c r="D15533" s="70">
        <v>167030.85999999999</v>
      </c>
      <c r="E15533" s="71">
        <v>44895</v>
      </c>
      <c r="F15533" t="s">
        <v>2256</v>
      </c>
      <c r="G15533" t="s">
        <v>2169</v>
      </c>
      <c r="H15533" t="s">
        <v>2255</v>
      </c>
      <c r="I15533" t="s">
        <v>2254</v>
      </c>
      <c r="J15533" s="40">
        <v>0</v>
      </c>
      <c r="K15533" s="40">
        <v>16.63</v>
      </c>
    </row>
    <row r="15534" spans="1:11" x14ac:dyDescent="0.35">
      <c r="A15534">
        <v>35002</v>
      </c>
      <c r="B15534" t="s">
        <v>53</v>
      </c>
      <c r="C15534" s="70">
        <v>522578.39</v>
      </c>
      <c r="D15534" s="70">
        <v>167030.85999999999</v>
      </c>
      <c r="E15534" s="71">
        <v>44895</v>
      </c>
      <c r="F15534" t="s">
        <v>2240</v>
      </c>
      <c r="G15534" t="s">
        <v>2169</v>
      </c>
      <c r="H15534" t="s">
        <v>2239</v>
      </c>
      <c r="I15534" t="s">
        <v>2238</v>
      </c>
      <c r="J15534" s="40">
        <v>0</v>
      </c>
      <c r="K15534" s="40">
        <v>16.63</v>
      </c>
    </row>
    <row r="15535" spans="1:11" x14ac:dyDescent="0.35">
      <c r="A15535">
        <v>35002</v>
      </c>
      <c r="B15535" t="s">
        <v>53</v>
      </c>
      <c r="C15535" s="70">
        <v>522578.39</v>
      </c>
      <c r="D15535" s="70">
        <v>167030.85999999999</v>
      </c>
      <c r="E15535" s="71">
        <v>44895</v>
      </c>
      <c r="F15535" t="s">
        <v>2230</v>
      </c>
      <c r="G15535" t="s">
        <v>2169</v>
      </c>
      <c r="H15535" t="s">
        <v>2229</v>
      </c>
      <c r="I15535" t="s">
        <v>2228</v>
      </c>
      <c r="J15535" s="40">
        <v>0</v>
      </c>
      <c r="K15535" s="40">
        <v>21.87</v>
      </c>
    </row>
    <row r="15536" spans="1:11" x14ac:dyDescent="0.35">
      <c r="A15536">
        <v>35002</v>
      </c>
      <c r="B15536" t="s">
        <v>53</v>
      </c>
      <c r="C15536" s="70">
        <v>522578.39</v>
      </c>
      <c r="D15536" s="70">
        <v>167030.85999999999</v>
      </c>
      <c r="E15536" s="71">
        <v>44895</v>
      </c>
      <c r="F15536" t="s">
        <v>2221</v>
      </c>
      <c r="G15536" t="s">
        <v>2169</v>
      </c>
      <c r="H15536" t="s">
        <v>2220</v>
      </c>
      <c r="I15536" t="s">
        <v>2219</v>
      </c>
      <c r="J15536" s="40">
        <v>0</v>
      </c>
      <c r="K15536" s="40">
        <v>22.36</v>
      </c>
    </row>
    <row r="15537" spans="1:11" x14ac:dyDescent="0.35">
      <c r="A15537">
        <v>35002</v>
      </c>
      <c r="B15537" t="s">
        <v>53</v>
      </c>
      <c r="C15537" s="70">
        <v>522578.39</v>
      </c>
      <c r="D15537" s="70">
        <v>167030.85999999999</v>
      </c>
      <c r="E15537" s="71">
        <v>44895</v>
      </c>
      <c r="F15537" t="s">
        <v>2211</v>
      </c>
      <c r="G15537" t="s">
        <v>2169</v>
      </c>
      <c r="H15537" t="s">
        <v>2210</v>
      </c>
      <c r="I15537" t="s">
        <v>2209</v>
      </c>
      <c r="J15537" s="40">
        <v>0</v>
      </c>
      <c r="K15537" s="40">
        <v>22.36</v>
      </c>
    </row>
    <row r="15538" spans="1:11" x14ac:dyDescent="0.35">
      <c r="A15538">
        <v>35002</v>
      </c>
      <c r="B15538" t="s">
        <v>53</v>
      </c>
      <c r="C15538" s="70">
        <v>522578.39</v>
      </c>
      <c r="D15538" s="70">
        <v>167030.85999999999</v>
      </c>
      <c r="E15538" s="71">
        <v>44895</v>
      </c>
      <c r="F15538" t="s">
        <v>2170</v>
      </c>
      <c r="G15538" t="s">
        <v>2169</v>
      </c>
      <c r="H15538" t="s">
        <v>2168</v>
      </c>
      <c r="I15538" t="s">
        <v>2167</v>
      </c>
      <c r="J15538" s="40">
        <v>0</v>
      </c>
      <c r="K15538" s="40">
        <v>1367</v>
      </c>
    </row>
    <row r="15539" spans="1:11" x14ac:dyDescent="0.35">
      <c r="A15539">
        <v>35002</v>
      </c>
      <c r="B15539" t="s">
        <v>53</v>
      </c>
      <c r="C15539" s="70">
        <v>522578.39</v>
      </c>
      <c r="D15539" s="70">
        <v>167030.85999999999</v>
      </c>
      <c r="E15539" s="71">
        <v>44895</v>
      </c>
      <c r="F15539" t="s">
        <v>2180</v>
      </c>
      <c r="G15539" t="s">
        <v>2169</v>
      </c>
      <c r="H15539" t="s">
        <v>2179</v>
      </c>
      <c r="I15539" t="s">
        <v>2178</v>
      </c>
      <c r="J15539" s="40">
        <v>0</v>
      </c>
      <c r="K15539" s="40">
        <v>1125.5</v>
      </c>
    </row>
    <row r="15540" spans="1:11" x14ac:dyDescent="0.35">
      <c r="A15540">
        <v>35002</v>
      </c>
      <c r="B15540" t="s">
        <v>53</v>
      </c>
      <c r="C15540" s="70">
        <v>522578.39</v>
      </c>
      <c r="D15540" s="70">
        <v>167030.85999999999</v>
      </c>
      <c r="E15540" s="71">
        <v>44896</v>
      </c>
      <c r="F15540" t="s">
        <v>15991</v>
      </c>
      <c r="G15540" t="s">
        <v>2142</v>
      </c>
      <c r="H15540" t="s">
        <v>15990</v>
      </c>
      <c r="I15540" t="s">
        <v>15989</v>
      </c>
      <c r="J15540" s="40">
        <v>43444.99</v>
      </c>
      <c r="K15540" s="40">
        <v>0</v>
      </c>
    </row>
    <row r="15541" spans="1:11" x14ac:dyDescent="0.35">
      <c r="A15541">
        <v>35002</v>
      </c>
      <c r="B15541" t="s">
        <v>53</v>
      </c>
      <c r="C15541" s="70">
        <v>522578.39</v>
      </c>
      <c r="D15541" s="70">
        <v>167030.85999999999</v>
      </c>
      <c r="E15541" s="71">
        <v>44896</v>
      </c>
      <c r="F15541" t="s">
        <v>15988</v>
      </c>
      <c r="G15541" t="s">
        <v>2142</v>
      </c>
      <c r="H15541" t="s">
        <v>9429</v>
      </c>
      <c r="I15541" t="s">
        <v>9428</v>
      </c>
      <c r="J15541" s="40">
        <v>2450</v>
      </c>
      <c r="K15541" s="40">
        <v>0</v>
      </c>
    </row>
    <row r="15542" spans="1:11" x14ac:dyDescent="0.35">
      <c r="A15542">
        <v>35002</v>
      </c>
      <c r="B15542" t="s">
        <v>53</v>
      </c>
      <c r="C15542" s="70">
        <v>522578.39</v>
      </c>
      <c r="D15542" s="70">
        <v>167030.85999999999</v>
      </c>
      <c r="E15542" s="71">
        <v>44896</v>
      </c>
      <c r="F15542" t="s">
        <v>15988</v>
      </c>
      <c r="G15542" t="s">
        <v>2142</v>
      </c>
      <c r="H15542" t="s">
        <v>9429</v>
      </c>
      <c r="I15542" t="s">
        <v>9428</v>
      </c>
      <c r="J15542" s="40">
        <v>2450</v>
      </c>
      <c r="K15542" s="40">
        <v>0</v>
      </c>
    </row>
    <row r="15543" spans="1:11" x14ac:dyDescent="0.35">
      <c r="A15543">
        <v>35002</v>
      </c>
      <c r="B15543" t="s">
        <v>53</v>
      </c>
      <c r="C15543" s="70">
        <v>522578.39</v>
      </c>
      <c r="D15543" s="70">
        <v>167030.85999999999</v>
      </c>
      <c r="E15543" s="71">
        <v>44896</v>
      </c>
      <c r="F15543" t="s">
        <v>15988</v>
      </c>
      <c r="G15543" t="s">
        <v>2142</v>
      </c>
      <c r="H15543" t="s">
        <v>9429</v>
      </c>
      <c r="I15543" t="s">
        <v>9428</v>
      </c>
      <c r="J15543" s="40">
        <v>2450</v>
      </c>
      <c r="K15543" s="40">
        <v>0</v>
      </c>
    </row>
    <row r="15544" spans="1:11" x14ac:dyDescent="0.35">
      <c r="A15544">
        <v>35002</v>
      </c>
      <c r="B15544" t="s">
        <v>53</v>
      </c>
      <c r="C15544" s="70">
        <v>522578.39</v>
      </c>
      <c r="D15544" s="70">
        <v>167030.85999999999</v>
      </c>
      <c r="E15544" s="71">
        <v>44896</v>
      </c>
      <c r="F15544" t="s">
        <v>15987</v>
      </c>
      <c r="G15544" t="s">
        <v>2142</v>
      </c>
      <c r="H15544" t="s">
        <v>15986</v>
      </c>
      <c r="I15544" t="s">
        <v>15985</v>
      </c>
      <c r="J15544" s="40">
        <v>16589.88</v>
      </c>
      <c r="K15544" s="40">
        <v>0</v>
      </c>
    </row>
    <row r="15545" spans="1:11" x14ac:dyDescent="0.35">
      <c r="A15545">
        <v>35002</v>
      </c>
      <c r="B15545" t="s">
        <v>53</v>
      </c>
      <c r="C15545" s="70">
        <v>522578.39</v>
      </c>
      <c r="D15545" s="70">
        <v>167030.85999999999</v>
      </c>
      <c r="E15545" s="71">
        <v>44896</v>
      </c>
      <c r="F15545" t="s">
        <v>15984</v>
      </c>
      <c r="G15545" t="s">
        <v>2142</v>
      </c>
      <c r="H15545" t="s">
        <v>15983</v>
      </c>
      <c r="I15545" t="s">
        <v>14573</v>
      </c>
      <c r="J15545" s="40">
        <v>-19922.12</v>
      </c>
      <c r="K15545" s="40">
        <v>0</v>
      </c>
    </row>
    <row r="15546" spans="1:11" x14ac:dyDescent="0.35">
      <c r="A15546">
        <v>35002</v>
      </c>
      <c r="B15546" t="s">
        <v>53</v>
      </c>
      <c r="C15546" s="70">
        <v>522578.39</v>
      </c>
      <c r="D15546" s="70">
        <v>167030.85999999999</v>
      </c>
      <c r="E15546" s="71">
        <v>44896</v>
      </c>
      <c r="F15546" t="s">
        <v>15982</v>
      </c>
      <c r="G15546" t="s">
        <v>2142</v>
      </c>
      <c r="H15546" t="s">
        <v>15981</v>
      </c>
      <c r="I15546" t="s">
        <v>3940</v>
      </c>
      <c r="J15546" s="40">
        <v>-36361.449999999997</v>
      </c>
      <c r="K15546" s="40">
        <v>0</v>
      </c>
    </row>
    <row r="15547" spans="1:11" x14ac:dyDescent="0.35">
      <c r="A15547">
        <v>35002</v>
      </c>
      <c r="B15547" t="s">
        <v>53</v>
      </c>
      <c r="C15547" s="70">
        <v>522578.39</v>
      </c>
      <c r="D15547" s="70">
        <v>167030.85999999999</v>
      </c>
      <c r="E15547" s="71">
        <v>44896</v>
      </c>
      <c r="F15547" t="s">
        <v>14576</v>
      </c>
      <c r="G15547" t="s">
        <v>2169</v>
      </c>
      <c r="H15547" t="s">
        <v>3941</v>
      </c>
      <c r="I15547" t="s">
        <v>3940</v>
      </c>
      <c r="J15547" s="40">
        <v>0</v>
      </c>
      <c r="K15547" s="40">
        <v>-36361.449999999997</v>
      </c>
    </row>
    <row r="15548" spans="1:11" x14ac:dyDescent="0.35">
      <c r="A15548">
        <v>35002</v>
      </c>
      <c r="B15548" t="s">
        <v>53</v>
      </c>
      <c r="C15548" s="70">
        <v>522578.39</v>
      </c>
      <c r="D15548" s="70">
        <v>167030.85999999999</v>
      </c>
      <c r="E15548" s="71">
        <v>44896</v>
      </c>
      <c r="F15548" t="s">
        <v>14575</v>
      </c>
      <c r="G15548" t="s">
        <v>2169</v>
      </c>
      <c r="H15548" t="s">
        <v>14574</v>
      </c>
      <c r="I15548" t="s">
        <v>14573</v>
      </c>
      <c r="J15548" s="40">
        <v>0</v>
      </c>
      <c r="K15548" s="40">
        <v>-19922.12</v>
      </c>
    </row>
    <row r="15549" spans="1:11" x14ac:dyDescent="0.35">
      <c r="A15549">
        <v>35002</v>
      </c>
      <c r="B15549" t="s">
        <v>53</v>
      </c>
      <c r="C15549" s="70">
        <v>522578.39</v>
      </c>
      <c r="D15549" s="70">
        <v>167030.85999999999</v>
      </c>
      <c r="E15549" s="71">
        <v>44900</v>
      </c>
      <c r="F15549" t="s">
        <v>15980</v>
      </c>
      <c r="G15549" t="s">
        <v>2142</v>
      </c>
      <c r="H15549" t="s">
        <v>15979</v>
      </c>
      <c r="I15549" t="s">
        <v>15978</v>
      </c>
      <c r="J15549" s="40">
        <v>18012.89</v>
      </c>
      <c r="K15549" s="40">
        <v>0</v>
      </c>
    </row>
    <row r="15550" spans="1:11" x14ac:dyDescent="0.35">
      <c r="A15550">
        <v>35002</v>
      </c>
      <c r="B15550" t="s">
        <v>53</v>
      </c>
      <c r="C15550" s="70">
        <v>522578.39</v>
      </c>
      <c r="D15550" s="70">
        <v>167030.85999999999</v>
      </c>
      <c r="E15550" s="71">
        <v>44900</v>
      </c>
      <c r="F15550" t="s">
        <v>15977</v>
      </c>
      <c r="G15550" t="s">
        <v>2142</v>
      </c>
      <c r="H15550" t="s">
        <v>15976</v>
      </c>
      <c r="I15550" t="s">
        <v>15975</v>
      </c>
      <c r="J15550" s="40">
        <v>54165.17</v>
      </c>
      <c r="K15550" s="40">
        <v>0</v>
      </c>
    </row>
    <row r="15551" spans="1:11" x14ac:dyDescent="0.35">
      <c r="A15551">
        <v>35002</v>
      </c>
      <c r="B15551" t="s">
        <v>53</v>
      </c>
      <c r="C15551" s="70">
        <v>522578.39</v>
      </c>
      <c r="D15551" s="70">
        <v>167030.85999999999</v>
      </c>
      <c r="E15551" s="71">
        <v>44901</v>
      </c>
      <c r="F15551" t="s">
        <v>15974</v>
      </c>
      <c r="G15551" t="s">
        <v>2142</v>
      </c>
      <c r="H15551" t="s">
        <v>9426</v>
      </c>
      <c r="I15551" t="s">
        <v>9425</v>
      </c>
      <c r="J15551" s="40">
        <v>505.22</v>
      </c>
      <c r="K15551" s="40">
        <v>0</v>
      </c>
    </row>
    <row r="15552" spans="1:11" x14ac:dyDescent="0.35">
      <c r="A15552">
        <v>35002</v>
      </c>
      <c r="B15552" t="s">
        <v>53</v>
      </c>
      <c r="C15552" s="70">
        <v>522578.39</v>
      </c>
      <c r="D15552" s="70">
        <v>167030.85999999999</v>
      </c>
      <c r="E15552" s="71">
        <v>44901</v>
      </c>
      <c r="F15552" t="s">
        <v>15974</v>
      </c>
      <c r="G15552" t="s">
        <v>2142</v>
      </c>
      <c r="H15552" t="s">
        <v>9426</v>
      </c>
      <c r="I15552" t="s">
        <v>9425</v>
      </c>
      <c r="J15552" s="40">
        <v>505.22</v>
      </c>
      <c r="K15552" s="40">
        <v>0</v>
      </c>
    </row>
    <row r="15553" spans="1:11" x14ac:dyDescent="0.35">
      <c r="A15553">
        <v>35002</v>
      </c>
      <c r="B15553" t="s">
        <v>53</v>
      </c>
      <c r="C15553" s="70">
        <v>522578.39</v>
      </c>
      <c r="D15553" s="70">
        <v>167030.85999999999</v>
      </c>
      <c r="E15553" s="71">
        <v>44901</v>
      </c>
      <c r="F15553" t="s">
        <v>15974</v>
      </c>
      <c r="G15553" t="s">
        <v>2142</v>
      </c>
      <c r="H15553" t="s">
        <v>9426</v>
      </c>
      <c r="I15553" t="s">
        <v>9425</v>
      </c>
      <c r="J15553" s="40">
        <v>505.22</v>
      </c>
      <c r="K15553" s="40">
        <v>0</v>
      </c>
    </row>
    <row r="15554" spans="1:11" x14ac:dyDescent="0.35">
      <c r="A15554">
        <v>35002</v>
      </c>
      <c r="B15554" t="s">
        <v>53</v>
      </c>
      <c r="C15554" s="70">
        <v>522578.39</v>
      </c>
      <c r="D15554" s="70">
        <v>167030.85999999999</v>
      </c>
      <c r="E15554" s="71">
        <v>44901</v>
      </c>
      <c r="F15554" t="s">
        <v>15974</v>
      </c>
      <c r="G15554" t="s">
        <v>2142</v>
      </c>
      <c r="H15554" t="s">
        <v>9426</v>
      </c>
      <c r="I15554" t="s">
        <v>9425</v>
      </c>
      <c r="J15554" s="40">
        <v>505.22</v>
      </c>
      <c r="K15554" s="40">
        <v>0</v>
      </c>
    </row>
    <row r="15555" spans="1:11" x14ac:dyDescent="0.35">
      <c r="A15555">
        <v>35002</v>
      </c>
      <c r="B15555" t="s">
        <v>53</v>
      </c>
      <c r="C15555" s="70">
        <v>522578.39</v>
      </c>
      <c r="D15555" s="70">
        <v>167030.85999999999</v>
      </c>
      <c r="E15555" s="71">
        <v>44901</v>
      </c>
      <c r="F15555" t="s">
        <v>15974</v>
      </c>
      <c r="G15555" t="s">
        <v>2142</v>
      </c>
      <c r="H15555" t="s">
        <v>9426</v>
      </c>
      <c r="I15555" t="s">
        <v>9425</v>
      </c>
      <c r="J15555" s="40">
        <v>505.22</v>
      </c>
      <c r="K15555" s="40">
        <v>0</v>
      </c>
    </row>
    <row r="15556" spans="1:11" x14ac:dyDescent="0.35">
      <c r="A15556">
        <v>35002</v>
      </c>
      <c r="B15556" t="s">
        <v>53</v>
      </c>
      <c r="C15556" s="70">
        <v>522578.39</v>
      </c>
      <c r="D15556" s="70">
        <v>167030.85999999999</v>
      </c>
      <c r="E15556" s="71">
        <v>44901</v>
      </c>
      <c r="F15556" t="s">
        <v>15974</v>
      </c>
      <c r="G15556" t="s">
        <v>2142</v>
      </c>
      <c r="H15556" t="s">
        <v>9426</v>
      </c>
      <c r="I15556" t="s">
        <v>9425</v>
      </c>
      <c r="J15556" s="40">
        <v>465.07</v>
      </c>
      <c r="K15556" s="40">
        <v>0</v>
      </c>
    </row>
    <row r="15557" spans="1:11" x14ac:dyDescent="0.35">
      <c r="A15557">
        <v>35002</v>
      </c>
      <c r="B15557" t="s">
        <v>53</v>
      </c>
      <c r="C15557" s="70">
        <v>522578.39</v>
      </c>
      <c r="D15557" s="70">
        <v>167030.85999999999</v>
      </c>
      <c r="E15557" s="71">
        <v>44904</v>
      </c>
      <c r="F15557" t="s">
        <v>15973</v>
      </c>
      <c r="G15557" t="s">
        <v>2142</v>
      </c>
      <c r="H15557" t="s">
        <v>15972</v>
      </c>
      <c r="I15557" t="s">
        <v>15971</v>
      </c>
      <c r="J15557" s="40">
        <v>1883.62</v>
      </c>
      <c r="K15557" s="40">
        <v>0</v>
      </c>
    </row>
    <row r="15558" spans="1:11" x14ac:dyDescent="0.35">
      <c r="A15558">
        <v>35002</v>
      </c>
      <c r="B15558" t="s">
        <v>53</v>
      </c>
      <c r="C15558" s="70">
        <v>522578.39</v>
      </c>
      <c r="D15558" s="70">
        <v>167030.85999999999</v>
      </c>
      <c r="E15558" s="71">
        <v>44908</v>
      </c>
      <c r="F15558" t="s">
        <v>15970</v>
      </c>
      <c r="G15558" t="s">
        <v>2142</v>
      </c>
      <c r="H15558" t="s">
        <v>15969</v>
      </c>
      <c r="I15558" t="s">
        <v>3932</v>
      </c>
      <c r="J15558" s="40">
        <v>3913.94</v>
      </c>
      <c r="K15558" s="40">
        <v>0</v>
      </c>
    </row>
    <row r="15559" spans="1:11" x14ac:dyDescent="0.35">
      <c r="A15559">
        <v>35002</v>
      </c>
      <c r="B15559" t="s">
        <v>53</v>
      </c>
      <c r="C15559" s="70">
        <v>522578.39</v>
      </c>
      <c r="D15559" s="70">
        <v>167030.85999999999</v>
      </c>
      <c r="E15559" s="71">
        <v>44908</v>
      </c>
      <c r="F15559" t="s">
        <v>15970</v>
      </c>
      <c r="G15559" t="s">
        <v>2142</v>
      </c>
      <c r="H15559" t="s">
        <v>15969</v>
      </c>
      <c r="I15559" t="s">
        <v>3932</v>
      </c>
      <c r="J15559" s="40">
        <v>3913.94</v>
      </c>
      <c r="K15559" s="40">
        <v>0</v>
      </c>
    </row>
    <row r="15560" spans="1:11" x14ac:dyDescent="0.35">
      <c r="A15560">
        <v>35002</v>
      </c>
      <c r="B15560" t="s">
        <v>53</v>
      </c>
      <c r="C15560" s="70">
        <v>522578.39</v>
      </c>
      <c r="D15560" s="70">
        <v>167030.85999999999</v>
      </c>
      <c r="E15560" s="71">
        <v>44908</v>
      </c>
      <c r="F15560" t="s">
        <v>15970</v>
      </c>
      <c r="G15560" t="s">
        <v>2142</v>
      </c>
      <c r="H15560" t="s">
        <v>15969</v>
      </c>
      <c r="I15560" t="s">
        <v>3932</v>
      </c>
      <c r="J15560" s="40">
        <v>3913.94</v>
      </c>
      <c r="K15560" s="40">
        <v>0</v>
      </c>
    </row>
    <row r="15561" spans="1:11" x14ac:dyDescent="0.35">
      <c r="A15561">
        <v>35002</v>
      </c>
      <c r="B15561" t="s">
        <v>53</v>
      </c>
      <c r="C15561" s="70">
        <v>522578.39</v>
      </c>
      <c r="D15561" s="70">
        <v>167030.85999999999</v>
      </c>
      <c r="E15561" s="71">
        <v>44908</v>
      </c>
      <c r="F15561" t="s">
        <v>15970</v>
      </c>
      <c r="G15561" t="s">
        <v>2142</v>
      </c>
      <c r="H15561" t="s">
        <v>15969</v>
      </c>
      <c r="I15561" t="s">
        <v>3932</v>
      </c>
      <c r="J15561" s="40">
        <v>3913.94</v>
      </c>
      <c r="K15561" s="40">
        <v>0</v>
      </c>
    </row>
    <row r="15562" spans="1:11" x14ac:dyDescent="0.35">
      <c r="A15562">
        <v>35002</v>
      </c>
      <c r="B15562" t="s">
        <v>53</v>
      </c>
      <c r="C15562" s="70">
        <v>522578.39</v>
      </c>
      <c r="D15562" s="70">
        <v>167030.85999999999</v>
      </c>
      <c r="E15562" s="71">
        <v>44908</v>
      </c>
      <c r="F15562" t="s">
        <v>15970</v>
      </c>
      <c r="G15562" t="s">
        <v>2142</v>
      </c>
      <c r="H15562" t="s">
        <v>15969</v>
      </c>
      <c r="I15562" t="s">
        <v>3932</v>
      </c>
      <c r="J15562" s="40">
        <v>3913.94</v>
      </c>
      <c r="K15562" s="40">
        <v>0</v>
      </c>
    </row>
    <row r="15563" spans="1:11" x14ac:dyDescent="0.35">
      <c r="A15563">
        <v>35002</v>
      </c>
      <c r="B15563" t="s">
        <v>53</v>
      </c>
      <c r="C15563" s="70">
        <v>522578.39</v>
      </c>
      <c r="D15563" s="70">
        <v>167030.85999999999</v>
      </c>
      <c r="E15563" s="71">
        <v>44908</v>
      </c>
      <c r="F15563" t="s">
        <v>15970</v>
      </c>
      <c r="G15563" t="s">
        <v>2142</v>
      </c>
      <c r="H15563" t="s">
        <v>15969</v>
      </c>
      <c r="I15563" t="s">
        <v>3932</v>
      </c>
      <c r="J15563" s="40">
        <v>3913.94</v>
      </c>
      <c r="K15563" s="40">
        <v>0</v>
      </c>
    </row>
    <row r="15564" spans="1:11" x14ac:dyDescent="0.35">
      <c r="A15564">
        <v>35002</v>
      </c>
      <c r="B15564" t="s">
        <v>53</v>
      </c>
      <c r="C15564" s="70">
        <v>522578.39</v>
      </c>
      <c r="D15564" s="70">
        <v>167030.85999999999</v>
      </c>
      <c r="E15564" s="71">
        <v>44908</v>
      </c>
      <c r="F15564" t="s">
        <v>15970</v>
      </c>
      <c r="G15564" t="s">
        <v>2142</v>
      </c>
      <c r="H15564" t="s">
        <v>15969</v>
      </c>
      <c r="I15564" t="s">
        <v>3932</v>
      </c>
      <c r="J15564" s="40">
        <v>3913.94</v>
      </c>
      <c r="K15564" s="40">
        <v>0</v>
      </c>
    </row>
    <row r="15565" spans="1:11" x14ac:dyDescent="0.35">
      <c r="A15565">
        <v>35002</v>
      </c>
      <c r="B15565" t="s">
        <v>53</v>
      </c>
      <c r="C15565" s="70">
        <v>522578.39</v>
      </c>
      <c r="D15565" s="70">
        <v>167030.85999999999</v>
      </c>
      <c r="E15565" s="71">
        <v>44908</v>
      </c>
      <c r="F15565" t="s">
        <v>15970</v>
      </c>
      <c r="G15565" t="s">
        <v>2142</v>
      </c>
      <c r="H15565" t="s">
        <v>15969</v>
      </c>
      <c r="I15565" t="s">
        <v>3932</v>
      </c>
      <c r="J15565" s="40">
        <v>3913.94</v>
      </c>
      <c r="K15565" s="40">
        <v>0</v>
      </c>
    </row>
    <row r="15566" spans="1:11" x14ac:dyDescent="0.35">
      <c r="A15566">
        <v>35002</v>
      </c>
      <c r="B15566" t="s">
        <v>53</v>
      </c>
      <c r="C15566" s="70">
        <v>522578.39</v>
      </c>
      <c r="D15566" s="70">
        <v>167030.85999999999</v>
      </c>
      <c r="E15566" s="71">
        <v>44908</v>
      </c>
      <c r="F15566" t="s">
        <v>15970</v>
      </c>
      <c r="G15566" t="s">
        <v>2142</v>
      </c>
      <c r="H15566" t="s">
        <v>15969</v>
      </c>
      <c r="I15566" t="s">
        <v>3932</v>
      </c>
      <c r="J15566" s="40">
        <v>3913.94</v>
      </c>
      <c r="K15566" s="40">
        <v>0</v>
      </c>
    </row>
    <row r="15567" spans="1:11" x14ac:dyDescent="0.35">
      <c r="A15567">
        <v>35002</v>
      </c>
      <c r="B15567" t="s">
        <v>53</v>
      </c>
      <c r="C15567" s="70">
        <v>522578.39</v>
      </c>
      <c r="D15567" s="70">
        <v>167030.85999999999</v>
      </c>
      <c r="E15567" s="71">
        <v>44908</v>
      </c>
      <c r="F15567" t="s">
        <v>15970</v>
      </c>
      <c r="G15567" t="s">
        <v>2142</v>
      </c>
      <c r="H15567" t="s">
        <v>15969</v>
      </c>
      <c r="I15567" t="s">
        <v>3932</v>
      </c>
      <c r="J15567" s="40">
        <v>3913.94</v>
      </c>
      <c r="K15567" s="40">
        <v>0</v>
      </c>
    </row>
    <row r="15568" spans="1:11" x14ac:dyDescent="0.35">
      <c r="A15568">
        <v>35002</v>
      </c>
      <c r="B15568" t="s">
        <v>53</v>
      </c>
      <c r="C15568" s="70">
        <v>522578.39</v>
      </c>
      <c r="D15568" s="70">
        <v>167030.85999999999</v>
      </c>
      <c r="E15568" s="71">
        <v>44908</v>
      </c>
      <c r="F15568" t="s">
        <v>15970</v>
      </c>
      <c r="G15568" t="s">
        <v>2142</v>
      </c>
      <c r="H15568" t="s">
        <v>15969</v>
      </c>
      <c r="I15568" t="s">
        <v>3932</v>
      </c>
      <c r="J15568" s="40">
        <v>3913.94</v>
      </c>
      <c r="K15568" s="40">
        <v>0</v>
      </c>
    </row>
    <row r="15569" spans="1:11" x14ac:dyDescent="0.35">
      <c r="A15569">
        <v>35002</v>
      </c>
      <c r="B15569" t="s">
        <v>53</v>
      </c>
      <c r="C15569" s="70">
        <v>522578.39</v>
      </c>
      <c r="D15569" s="70">
        <v>167030.85999999999</v>
      </c>
      <c r="E15569" s="71">
        <v>44908</v>
      </c>
      <c r="F15569" t="s">
        <v>15970</v>
      </c>
      <c r="G15569" t="s">
        <v>2142</v>
      </c>
      <c r="H15569" t="s">
        <v>15969</v>
      </c>
      <c r="I15569" t="s">
        <v>3932</v>
      </c>
      <c r="J15569" s="40">
        <v>128.68</v>
      </c>
      <c r="K15569" s="40">
        <v>0</v>
      </c>
    </row>
    <row r="15570" spans="1:11" x14ac:dyDescent="0.35">
      <c r="A15570">
        <v>35002</v>
      </c>
      <c r="B15570" t="s">
        <v>53</v>
      </c>
      <c r="C15570" s="70">
        <v>522578.39</v>
      </c>
      <c r="D15570" s="70">
        <v>167030.85999999999</v>
      </c>
      <c r="E15570" s="71">
        <v>44908</v>
      </c>
      <c r="F15570" t="s">
        <v>15968</v>
      </c>
      <c r="G15570" t="s">
        <v>2142</v>
      </c>
      <c r="H15570" t="s">
        <v>15967</v>
      </c>
      <c r="I15570" t="s">
        <v>3932</v>
      </c>
      <c r="J15570" s="40">
        <v>-3913.94</v>
      </c>
      <c r="K15570" s="40">
        <v>0</v>
      </c>
    </row>
    <row r="15571" spans="1:11" x14ac:dyDescent="0.35">
      <c r="A15571">
        <v>35002</v>
      </c>
      <c r="B15571" t="s">
        <v>53</v>
      </c>
      <c r="C15571" s="70">
        <v>522578.39</v>
      </c>
      <c r="D15571" s="70">
        <v>167030.85999999999</v>
      </c>
      <c r="E15571" s="71">
        <v>44908</v>
      </c>
      <c r="F15571" t="s">
        <v>15968</v>
      </c>
      <c r="G15571" t="s">
        <v>2142</v>
      </c>
      <c r="H15571" t="s">
        <v>15967</v>
      </c>
      <c r="I15571" t="s">
        <v>3932</v>
      </c>
      <c r="J15571" s="40">
        <v>-3913.94</v>
      </c>
      <c r="K15571" s="40">
        <v>0</v>
      </c>
    </row>
    <row r="15572" spans="1:11" x14ac:dyDescent="0.35">
      <c r="A15572">
        <v>35002</v>
      </c>
      <c r="B15572" t="s">
        <v>53</v>
      </c>
      <c r="C15572" s="70">
        <v>522578.39</v>
      </c>
      <c r="D15572" s="70">
        <v>167030.85999999999</v>
      </c>
      <c r="E15572" s="71">
        <v>44908</v>
      </c>
      <c r="F15572" t="s">
        <v>15968</v>
      </c>
      <c r="G15572" t="s">
        <v>2142</v>
      </c>
      <c r="H15572" t="s">
        <v>15967</v>
      </c>
      <c r="I15572" t="s">
        <v>3932</v>
      </c>
      <c r="J15572" s="40">
        <v>-3913.94</v>
      </c>
      <c r="K15572" s="40">
        <v>0</v>
      </c>
    </row>
    <row r="15573" spans="1:11" x14ac:dyDescent="0.35">
      <c r="A15573">
        <v>35002</v>
      </c>
      <c r="B15573" t="s">
        <v>53</v>
      </c>
      <c r="C15573" s="70">
        <v>522578.39</v>
      </c>
      <c r="D15573" s="70">
        <v>167030.85999999999</v>
      </c>
      <c r="E15573" s="71">
        <v>44908</v>
      </c>
      <c r="F15573" t="s">
        <v>15968</v>
      </c>
      <c r="G15573" t="s">
        <v>2142</v>
      </c>
      <c r="H15573" t="s">
        <v>15967</v>
      </c>
      <c r="I15573" t="s">
        <v>3932</v>
      </c>
      <c r="J15573" s="40">
        <v>-3913.94</v>
      </c>
      <c r="K15573" s="40">
        <v>0</v>
      </c>
    </row>
    <row r="15574" spans="1:11" x14ac:dyDescent="0.35">
      <c r="A15574">
        <v>35002</v>
      </c>
      <c r="B15574" t="s">
        <v>53</v>
      </c>
      <c r="C15574" s="70">
        <v>522578.39</v>
      </c>
      <c r="D15574" s="70">
        <v>167030.85999999999</v>
      </c>
      <c r="E15574" s="71">
        <v>44908</v>
      </c>
      <c r="F15574" t="s">
        <v>15968</v>
      </c>
      <c r="G15574" t="s">
        <v>2142</v>
      </c>
      <c r="H15574" t="s">
        <v>15967</v>
      </c>
      <c r="I15574" t="s">
        <v>3932</v>
      </c>
      <c r="J15574" s="40">
        <v>-3913.94</v>
      </c>
      <c r="K15574" s="40">
        <v>0</v>
      </c>
    </row>
    <row r="15575" spans="1:11" x14ac:dyDescent="0.35">
      <c r="A15575">
        <v>35002</v>
      </c>
      <c r="B15575" t="s">
        <v>53</v>
      </c>
      <c r="C15575" s="70">
        <v>522578.39</v>
      </c>
      <c r="D15575" s="70">
        <v>167030.85999999999</v>
      </c>
      <c r="E15575" s="71">
        <v>44908</v>
      </c>
      <c r="F15575" t="s">
        <v>15968</v>
      </c>
      <c r="G15575" t="s">
        <v>2142</v>
      </c>
      <c r="H15575" t="s">
        <v>15967</v>
      </c>
      <c r="I15575" t="s">
        <v>3932</v>
      </c>
      <c r="J15575" s="40">
        <v>-3913.94</v>
      </c>
      <c r="K15575" s="40">
        <v>0</v>
      </c>
    </row>
    <row r="15576" spans="1:11" x14ac:dyDescent="0.35">
      <c r="A15576">
        <v>35002</v>
      </c>
      <c r="B15576" t="s">
        <v>53</v>
      </c>
      <c r="C15576" s="70">
        <v>522578.39</v>
      </c>
      <c r="D15576" s="70">
        <v>167030.85999999999</v>
      </c>
      <c r="E15576" s="71">
        <v>44908</v>
      </c>
      <c r="F15576" t="s">
        <v>15968</v>
      </c>
      <c r="G15576" t="s">
        <v>2142</v>
      </c>
      <c r="H15576" t="s">
        <v>15967</v>
      </c>
      <c r="I15576" t="s">
        <v>3932</v>
      </c>
      <c r="J15576" s="40">
        <v>-3913.94</v>
      </c>
      <c r="K15576" s="40">
        <v>0</v>
      </c>
    </row>
    <row r="15577" spans="1:11" x14ac:dyDescent="0.35">
      <c r="A15577">
        <v>35002</v>
      </c>
      <c r="B15577" t="s">
        <v>53</v>
      </c>
      <c r="C15577" s="70">
        <v>522578.39</v>
      </c>
      <c r="D15577" s="70">
        <v>167030.85999999999</v>
      </c>
      <c r="E15577" s="71">
        <v>44908</v>
      </c>
      <c r="F15577" t="s">
        <v>15968</v>
      </c>
      <c r="G15577" t="s">
        <v>2142</v>
      </c>
      <c r="H15577" t="s">
        <v>15967</v>
      </c>
      <c r="I15577" t="s">
        <v>3932</v>
      </c>
      <c r="J15577" s="40">
        <v>-3913.94</v>
      </c>
      <c r="K15577" s="40">
        <v>0</v>
      </c>
    </row>
    <row r="15578" spans="1:11" x14ac:dyDescent="0.35">
      <c r="A15578">
        <v>35002</v>
      </c>
      <c r="B15578" t="s">
        <v>53</v>
      </c>
      <c r="C15578" s="70">
        <v>522578.39</v>
      </c>
      <c r="D15578" s="70">
        <v>167030.85999999999</v>
      </c>
      <c r="E15578" s="71">
        <v>44908</v>
      </c>
      <c r="F15578" t="s">
        <v>15968</v>
      </c>
      <c r="G15578" t="s">
        <v>2142</v>
      </c>
      <c r="H15578" t="s">
        <v>15967</v>
      </c>
      <c r="I15578" t="s">
        <v>3932</v>
      </c>
      <c r="J15578" s="40">
        <v>-3913.94</v>
      </c>
      <c r="K15578" s="40">
        <v>0</v>
      </c>
    </row>
    <row r="15579" spans="1:11" x14ac:dyDescent="0.35">
      <c r="A15579">
        <v>35002</v>
      </c>
      <c r="B15579" t="s">
        <v>53</v>
      </c>
      <c r="C15579" s="70">
        <v>522578.39</v>
      </c>
      <c r="D15579" s="70">
        <v>167030.85999999999</v>
      </c>
      <c r="E15579" s="71">
        <v>44908</v>
      </c>
      <c r="F15579" t="s">
        <v>15968</v>
      </c>
      <c r="G15579" t="s">
        <v>2142</v>
      </c>
      <c r="H15579" t="s">
        <v>15967</v>
      </c>
      <c r="I15579" t="s">
        <v>3932</v>
      </c>
      <c r="J15579" s="40">
        <v>-3913.94</v>
      </c>
      <c r="K15579" s="40">
        <v>0</v>
      </c>
    </row>
    <row r="15580" spans="1:11" x14ac:dyDescent="0.35">
      <c r="A15580">
        <v>35002</v>
      </c>
      <c r="B15580" t="s">
        <v>53</v>
      </c>
      <c r="C15580" s="70">
        <v>522578.39</v>
      </c>
      <c r="D15580" s="70">
        <v>167030.85999999999</v>
      </c>
      <c r="E15580" s="71">
        <v>44908</v>
      </c>
      <c r="F15580" t="s">
        <v>15968</v>
      </c>
      <c r="G15580" t="s">
        <v>2142</v>
      </c>
      <c r="H15580" t="s">
        <v>15967</v>
      </c>
      <c r="I15580" t="s">
        <v>3932</v>
      </c>
      <c r="J15580" s="40">
        <v>-3913.94</v>
      </c>
      <c r="K15580" s="40">
        <v>0</v>
      </c>
    </row>
    <row r="15581" spans="1:11" x14ac:dyDescent="0.35">
      <c r="A15581">
        <v>35002</v>
      </c>
      <c r="B15581" t="s">
        <v>53</v>
      </c>
      <c r="C15581" s="70">
        <v>522578.39</v>
      </c>
      <c r="D15581" s="70">
        <v>167030.85999999999</v>
      </c>
      <c r="E15581" s="71">
        <v>44908</v>
      </c>
      <c r="F15581" t="s">
        <v>15968</v>
      </c>
      <c r="G15581" t="s">
        <v>2142</v>
      </c>
      <c r="H15581" t="s">
        <v>15967</v>
      </c>
      <c r="I15581" t="s">
        <v>3932</v>
      </c>
      <c r="J15581" s="40">
        <v>-128.68</v>
      </c>
      <c r="K15581" s="40">
        <v>0</v>
      </c>
    </row>
    <row r="15582" spans="1:11" x14ac:dyDescent="0.35">
      <c r="A15582">
        <v>35002</v>
      </c>
      <c r="B15582" t="s">
        <v>53</v>
      </c>
      <c r="C15582" s="70">
        <v>522578.39</v>
      </c>
      <c r="D15582" s="70">
        <v>167030.85999999999</v>
      </c>
      <c r="E15582" s="71">
        <v>44908</v>
      </c>
      <c r="F15582" t="s">
        <v>15966</v>
      </c>
      <c r="G15582" t="s">
        <v>2142</v>
      </c>
      <c r="H15582" t="s">
        <v>3933</v>
      </c>
      <c r="I15582" t="s">
        <v>3932</v>
      </c>
      <c r="J15582" s="40">
        <v>2878.8</v>
      </c>
      <c r="K15582" s="40">
        <v>0</v>
      </c>
    </row>
    <row r="15583" spans="1:11" x14ac:dyDescent="0.35">
      <c r="A15583">
        <v>35002</v>
      </c>
      <c r="B15583" t="s">
        <v>53</v>
      </c>
      <c r="C15583" s="70">
        <v>522578.39</v>
      </c>
      <c r="D15583" s="70">
        <v>167030.85999999999</v>
      </c>
      <c r="E15583" s="71">
        <v>44908</v>
      </c>
      <c r="F15583" t="s">
        <v>15966</v>
      </c>
      <c r="G15583" t="s">
        <v>2142</v>
      </c>
      <c r="H15583" t="s">
        <v>3933</v>
      </c>
      <c r="I15583" t="s">
        <v>3932</v>
      </c>
      <c r="J15583" s="40">
        <v>2878.8</v>
      </c>
      <c r="K15583" s="40">
        <v>0</v>
      </c>
    </row>
    <row r="15584" spans="1:11" x14ac:dyDescent="0.35">
      <c r="A15584">
        <v>35002</v>
      </c>
      <c r="B15584" t="s">
        <v>53</v>
      </c>
      <c r="C15584" s="70">
        <v>522578.39</v>
      </c>
      <c r="D15584" s="70">
        <v>167030.85999999999</v>
      </c>
      <c r="E15584" s="71">
        <v>44908</v>
      </c>
      <c r="F15584" t="s">
        <v>15966</v>
      </c>
      <c r="G15584" t="s">
        <v>2142</v>
      </c>
      <c r="H15584" t="s">
        <v>3933</v>
      </c>
      <c r="I15584" t="s">
        <v>3932</v>
      </c>
      <c r="J15584" s="40">
        <v>2878.8</v>
      </c>
      <c r="K15584" s="40">
        <v>0</v>
      </c>
    </row>
    <row r="15585" spans="1:11" x14ac:dyDescent="0.35">
      <c r="A15585">
        <v>35002</v>
      </c>
      <c r="B15585" t="s">
        <v>53</v>
      </c>
      <c r="C15585" s="70">
        <v>522578.39</v>
      </c>
      <c r="D15585" s="70">
        <v>167030.85999999999</v>
      </c>
      <c r="E15585" s="71">
        <v>44908</v>
      </c>
      <c r="F15585" t="s">
        <v>15966</v>
      </c>
      <c r="G15585" t="s">
        <v>2142</v>
      </c>
      <c r="H15585" t="s">
        <v>3933</v>
      </c>
      <c r="I15585" t="s">
        <v>3932</v>
      </c>
      <c r="J15585" s="40">
        <v>2878.8</v>
      </c>
      <c r="K15585" s="40">
        <v>0</v>
      </c>
    </row>
    <row r="15586" spans="1:11" x14ac:dyDescent="0.35">
      <c r="A15586">
        <v>35002</v>
      </c>
      <c r="B15586" t="s">
        <v>53</v>
      </c>
      <c r="C15586" s="70">
        <v>522578.39</v>
      </c>
      <c r="D15586" s="70">
        <v>167030.85999999999</v>
      </c>
      <c r="E15586" s="71">
        <v>44908</v>
      </c>
      <c r="F15586" t="s">
        <v>15966</v>
      </c>
      <c r="G15586" t="s">
        <v>2142</v>
      </c>
      <c r="H15586" t="s">
        <v>3933</v>
      </c>
      <c r="I15586" t="s">
        <v>3932</v>
      </c>
      <c r="J15586" s="40">
        <v>2878.8</v>
      </c>
      <c r="K15586" s="40">
        <v>0</v>
      </c>
    </row>
    <row r="15587" spans="1:11" x14ac:dyDescent="0.35">
      <c r="A15587">
        <v>35002</v>
      </c>
      <c r="B15587" t="s">
        <v>53</v>
      </c>
      <c r="C15587" s="70">
        <v>522578.39</v>
      </c>
      <c r="D15587" s="70">
        <v>167030.85999999999</v>
      </c>
      <c r="E15587" s="71">
        <v>44908</v>
      </c>
      <c r="F15587" t="s">
        <v>15966</v>
      </c>
      <c r="G15587" t="s">
        <v>2142</v>
      </c>
      <c r="H15587" t="s">
        <v>3933</v>
      </c>
      <c r="I15587" t="s">
        <v>3932</v>
      </c>
      <c r="J15587" s="40">
        <v>2878.8</v>
      </c>
      <c r="K15587" s="40">
        <v>0</v>
      </c>
    </row>
    <row r="15588" spans="1:11" x14ac:dyDescent="0.35">
      <c r="A15588">
        <v>35002</v>
      </c>
      <c r="B15588" t="s">
        <v>53</v>
      </c>
      <c r="C15588" s="70">
        <v>522578.39</v>
      </c>
      <c r="D15588" s="70">
        <v>167030.85999999999</v>
      </c>
      <c r="E15588" s="71">
        <v>44908</v>
      </c>
      <c r="F15588" t="s">
        <v>15966</v>
      </c>
      <c r="G15588" t="s">
        <v>2142</v>
      </c>
      <c r="H15588" t="s">
        <v>3933</v>
      </c>
      <c r="I15588" t="s">
        <v>3932</v>
      </c>
      <c r="J15588" s="40">
        <v>2878.8</v>
      </c>
      <c r="K15588" s="40">
        <v>0</v>
      </c>
    </row>
    <row r="15589" spans="1:11" x14ac:dyDescent="0.35">
      <c r="A15589">
        <v>35002</v>
      </c>
      <c r="B15589" t="s">
        <v>53</v>
      </c>
      <c r="C15589" s="70">
        <v>522578.39</v>
      </c>
      <c r="D15589" s="70">
        <v>167030.85999999999</v>
      </c>
      <c r="E15589" s="71">
        <v>44908</v>
      </c>
      <c r="F15589" t="s">
        <v>15966</v>
      </c>
      <c r="G15589" t="s">
        <v>2142</v>
      </c>
      <c r="H15589" t="s">
        <v>3933</v>
      </c>
      <c r="I15589" t="s">
        <v>3932</v>
      </c>
      <c r="J15589" s="40">
        <v>2878.8</v>
      </c>
      <c r="K15589" s="40">
        <v>0</v>
      </c>
    </row>
    <row r="15590" spans="1:11" x14ac:dyDescent="0.35">
      <c r="A15590">
        <v>35002</v>
      </c>
      <c r="B15590" t="s">
        <v>53</v>
      </c>
      <c r="C15590" s="70">
        <v>522578.39</v>
      </c>
      <c r="D15590" s="70">
        <v>167030.85999999999</v>
      </c>
      <c r="E15590" s="71">
        <v>44908</v>
      </c>
      <c r="F15590" t="s">
        <v>15966</v>
      </c>
      <c r="G15590" t="s">
        <v>2142</v>
      </c>
      <c r="H15590" t="s">
        <v>3933</v>
      </c>
      <c r="I15590" t="s">
        <v>3932</v>
      </c>
      <c r="J15590" s="40">
        <v>2878.8</v>
      </c>
      <c r="K15590" s="40">
        <v>0</v>
      </c>
    </row>
    <row r="15591" spans="1:11" x14ac:dyDescent="0.35">
      <c r="A15591">
        <v>35002</v>
      </c>
      <c r="B15591" t="s">
        <v>53</v>
      </c>
      <c r="C15591" s="70">
        <v>522578.39</v>
      </c>
      <c r="D15591" s="70">
        <v>167030.85999999999</v>
      </c>
      <c r="E15591" s="71">
        <v>44908</v>
      </c>
      <c r="F15591" t="s">
        <v>15966</v>
      </c>
      <c r="G15591" t="s">
        <v>2142</v>
      </c>
      <c r="H15591" t="s">
        <v>3933</v>
      </c>
      <c r="I15591" t="s">
        <v>3932</v>
      </c>
      <c r="J15591" s="40">
        <v>2878.8</v>
      </c>
      <c r="K15591" s="40">
        <v>0</v>
      </c>
    </row>
    <row r="15592" spans="1:11" x14ac:dyDescent="0.35">
      <c r="A15592">
        <v>35002</v>
      </c>
      <c r="B15592" t="s">
        <v>53</v>
      </c>
      <c r="C15592" s="70">
        <v>522578.39</v>
      </c>
      <c r="D15592" s="70">
        <v>167030.85999999999</v>
      </c>
      <c r="E15592" s="71">
        <v>44908</v>
      </c>
      <c r="F15592" t="s">
        <v>15966</v>
      </c>
      <c r="G15592" t="s">
        <v>2142</v>
      </c>
      <c r="H15592" t="s">
        <v>3933</v>
      </c>
      <c r="I15592" t="s">
        <v>3932</v>
      </c>
      <c r="J15592" s="40">
        <v>2878.8</v>
      </c>
      <c r="K15592" s="40">
        <v>0</v>
      </c>
    </row>
    <row r="15593" spans="1:11" x14ac:dyDescent="0.35">
      <c r="A15593">
        <v>35002</v>
      </c>
      <c r="B15593" t="s">
        <v>53</v>
      </c>
      <c r="C15593" s="70">
        <v>522578.39</v>
      </c>
      <c r="D15593" s="70">
        <v>167030.85999999999</v>
      </c>
      <c r="E15593" s="71">
        <v>44908</v>
      </c>
      <c r="F15593" t="s">
        <v>15966</v>
      </c>
      <c r="G15593" t="s">
        <v>2142</v>
      </c>
      <c r="H15593" t="s">
        <v>3933</v>
      </c>
      <c r="I15593" t="s">
        <v>3932</v>
      </c>
      <c r="J15593" s="40">
        <v>2878.8</v>
      </c>
      <c r="K15593" s="40">
        <v>0</v>
      </c>
    </row>
    <row r="15594" spans="1:11" x14ac:dyDescent="0.35">
      <c r="A15594">
        <v>35002</v>
      </c>
      <c r="B15594" t="s">
        <v>53</v>
      </c>
      <c r="C15594" s="70">
        <v>522578.39</v>
      </c>
      <c r="D15594" s="70">
        <v>167030.85999999999</v>
      </c>
      <c r="E15594" s="71">
        <v>44908</v>
      </c>
      <c r="F15594" t="s">
        <v>15966</v>
      </c>
      <c r="G15594" t="s">
        <v>2142</v>
      </c>
      <c r="H15594" t="s">
        <v>3933</v>
      </c>
      <c r="I15594" t="s">
        <v>3932</v>
      </c>
      <c r="J15594" s="40">
        <v>2878.8</v>
      </c>
      <c r="K15594" s="40">
        <v>0</v>
      </c>
    </row>
    <row r="15595" spans="1:11" x14ac:dyDescent="0.35">
      <c r="A15595">
        <v>35002</v>
      </c>
      <c r="B15595" t="s">
        <v>53</v>
      </c>
      <c r="C15595" s="70">
        <v>522578.39</v>
      </c>
      <c r="D15595" s="70">
        <v>167030.85999999999</v>
      </c>
      <c r="E15595" s="71">
        <v>44908</v>
      </c>
      <c r="F15595" t="s">
        <v>15966</v>
      </c>
      <c r="G15595" t="s">
        <v>2142</v>
      </c>
      <c r="H15595" t="s">
        <v>3933</v>
      </c>
      <c r="I15595" t="s">
        <v>3932</v>
      </c>
      <c r="J15595" s="40">
        <v>2878.8</v>
      </c>
      <c r="K15595" s="40">
        <v>0</v>
      </c>
    </row>
    <row r="15596" spans="1:11" x14ac:dyDescent="0.35">
      <c r="A15596">
        <v>35002</v>
      </c>
      <c r="B15596" t="s">
        <v>53</v>
      </c>
      <c r="C15596" s="70">
        <v>522578.39</v>
      </c>
      <c r="D15596" s="70">
        <v>167030.85999999999</v>
      </c>
      <c r="E15596" s="71">
        <v>44908</v>
      </c>
      <c r="F15596" t="s">
        <v>15966</v>
      </c>
      <c r="G15596" t="s">
        <v>2142</v>
      </c>
      <c r="H15596" t="s">
        <v>3933</v>
      </c>
      <c r="I15596" t="s">
        <v>3932</v>
      </c>
      <c r="J15596" s="40">
        <v>2878.82</v>
      </c>
      <c r="K15596" s="40">
        <v>0</v>
      </c>
    </row>
    <row r="15597" spans="1:11" x14ac:dyDescent="0.35">
      <c r="A15597">
        <v>35002</v>
      </c>
      <c r="B15597" t="s">
        <v>53</v>
      </c>
      <c r="C15597" s="70">
        <v>522578.39</v>
      </c>
      <c r="D15597" s="70">
        <v>167030.85999999999</v>
      </c>
      <c r="E15597" s="71">
        <v>44909</v>
      </c>
      <c r="F15597" t="s">
        <v>15965</v>
      </c>
      <c r="G15597" t="s">
        <v>2142</v>
      </c>
      <c r="H15597" t="s">
        <v>15964</v>
      </c>
      <c r="I15597" t="s">
        <v>15963</v>
      </c>
      <c r="J15597" s="40">
        <v>7649.86</v>
      </c>
      <c r="K15597" s="40">
        <v>0</v>
      </c>
    </row>
    <row r="15598" spans="1:11" x14ac:dyDescent="0.35">
      <c r="A15598">
        <v>35002</v>
      </c>
      <c r="B15598" t="s">
        <v>53</v>
      </c>
      <c r="C15598" s="70">
        <v>522578.39</v>
      </c>
      <c r="D15598" s="70">
        <v>167030.85999999999</v>
      </c>
      <c r="E15598" s="71">
        <v>44920</v>
      </c>
      <c r="F15598" t="s">
        <v>15962</v>
      </c>
      <c r="G15598" t="s">
        <v>2142</v>
      </c>
      <c r="H15598" t="s">
        <v>15961</v>
      </c>
      <c r="I15598" t="s">
        <v>15960</v>
      </c>
      <c r="J15598" s="40">
        <v>26281.27</v>
      </c>
      <c r="K15598" s="40">
        <v>0</v>
      </c>
    </row>
    <row r="15599" spans="1:11" x14ac:dyDescent="0.35">
      <c r="A15599">
        <v>35002</v>
      </c>
      <c r="B15599" t="s">
        <v>53</v>
      </c>
      <c r="C15599" s="70">
        <v>522578.39</v>
      </c>
      <c r="D15599" s="70">
        <v>167030.85999999999</v>
      </c>
      <c r="E15599" s="71">
        <v>44921</v>
      </c>
      <c r="F15599" t="s">
        <v>15959</v>
      </c>
      <c r="G15599" t="s">
        <v>2142</v>
      </c>
      <c r="H15599" t="s">
        <v>15958</v>
      </c>
      <c r="I15599" t="s">
        <v>15957</v>
      </c>
      <c r="J15599" s="40">
        <v>58784.43</v>
      </c>
      <c r="K15599" s="40">
        <v>0</v>
      </c>
    </row>
    <row r="15600" spans="1:11" x14ac:dyDescent="0.35">
      <c r="A15600">
        <v>35002</v>
      </c>
      <c r="B15600" t="s">
        <v>53</v>
      </c>
      <c r="C15600" s="70">
        <v>522578.39</v>
      </c>
      <c r="D15600" s="70">
        <v>167030.85999999999</v>
      </c>
      <c r="E15600" s="71">
        <v>44926</v>
      </c>
      <c r="F15600" t="s">
        <v>15956</v>
      </c>
      <c r="G15600" t="s">
        <v>2142</v>
      </c>
      <c r="H15600" t="s">
        <v>15955</v>
      </c>
      <c r="I15600" t="s">
        <v>15954</v>
      </c>
      <c r="J15600" s="40">
        <v>233.33</v>
      </c>
      <c r="K15600" s="40">
        <v>0</v>
      </c>
    </row>
    <row r="15601" spans="1:11" x14ac:dyDescent="0.35">
      <c r="A15601">
        <v>35002</v>
      </c>
      <c r="B15601" t="s">
        <v>53</v>
      </c>
      <c r="C15601" s="70">
        <v>522578.39</v>
      </c>
      <c r="D15601" s="70">
        <v>167030.85999999999</v>
      </c>
      <c r="E15601" s="71">
        <v>44926</v>
      </c>
      <c r="F15601" t="s">
        <v>15956</v>
      </c>
      <c r="G15601" t="s">
        <v>2142</v>
      </c>
      <c r="H15601" t="s">
        <v>15955</v>
      </c>
      <c r="I15601" t="s">
        <v>15954</v>
      </c>
      <c r="J15601" s="40">
        <v>233.33</v>
      </c>
      <c r="K15601" s="40">
        <v>0</v>
      </c>
    </row>
    <row r="15602" spans="1:11" x14ac:dyDescent="0.35">
      <c r="A15602">
        <v>35002</v>
      </c>
      <c r="B15602" t="s">
        <v>53</v>
      </c>
      <c r="C15602" s="70">
        <v>522578.39</v>
      </c>
      <c r="D15602" s="70">
        <v>167030.85999999999</v>
      </c>
      <c r="E15602" s="71">
        <v>44926</v>
      </c>
      <c r="F15602" t="s">
        <v>15956</v>
      </c>
      <c r="G15602" t="s">
        <v>2142</v>
      </c>
      <c r="H15602" t="s">
        <v>15955</v>
      </c>
      <c r="I15602" t="s">
        <v>15954</v>
      </c>
      <c r="J15602" s="40">
        <v>233.33</v>
      </c>
      <c r="K15602" s="40">
        <v>0</v>
      </c>
    </row>
    <row r="15603" spans="1:11" x14ac:dyDescent="0.35">
      <c r="A15603">
        <v>35002</v>
      </c>
      <c r="B15603" t="s">
        <v>53</v>
      </c>
      <c r="C15603" s="70">
        <v>522578.39</v>
      </c>
      <c r="D15603" s="70">
        <v>167030.85999999999</v>
      </c>
      <c r="E15603" s="71">
        <v>44926</v>
      </c>
      <c r="F15603" t="s">
        <v>15956</v>
      </c>
      <c r="G15603" t="s">
        <v>2142</v>
      </c>
      <c r="H15603" t="s">
        <v>15955</v>
      </c>
      <c r="I15603" t="s">
        <v>15954</v>
      </c>
      <c r="J15603" s="40">
        <v>233.33</v>
      </c>
      <c r="K15603" s="40">
        <v>0</v>
      </c>
    </row>
    <row r="15604" spans="1:11" x14ac:dyDescent="0.35">
      <c r="A15604">
        <v>35002</v>
      </c>
      <c r="B15604" t="s">
        <v>53</v>
      </c>
      <c r="C15604" s="70">
        <v>522578.39</v>
      </c>
      <c r="D15604" s="70">
        <v>167030.85999999999</v>
      </c>
      <c r="E15604" s="71">
        <v>44926</v>
      </c>
      <c r="F15604" t="s">
        <v>15956</v>
      </c>
      <c r="G15604" t="s">
        <v>2142</v>
      </c>
      <c r="H15604" t="s">
        <v>15955</v>
      </c>
      <c r="I15604" t="s">
        <v>15954</v>
      </c>
      <c r="J15604" s="40">
        <v>233.33</v>
      </c>
      <c r="K15604" s="40">
        <v>0</v>
      </c>
    </row>
    <row r="15605" spans="1:11" x14ac:dyDescent="0.35">
      <c r="A15605">
        <v>35002</v>
      </c>
      <c r="B15605" t="s">
        <v>53</v>
      </c>
      <c r="C15605" s="70">
        <v>522578.39</v>
      </c>
      <c r="D15605" s="70">
        <v>167030.85999999999</v>
      </c>
      <c r="E15605" s="71">
        <v>44926</v>
      </c>
      <c r="F15605" t="s">
        <v>15956</v>
      </c>
      <c r="G15605" t="s">
        <v>2142</v>
      </c>
      <c r="H15605" t="s">
        <v>15955</v>
      </c>
      <c r="I15605" t="s">
        <v>15954</v>
      </c>
      <c r="J15605" s="40">
        <v>233.35</v>
      </c>
      <c r="K15605" s="40">
        <v>0</v>
      </c>
    </row>
    <row r="15606" spans="1:11" x14ac:dyDescent="0.35">
      <c r="A15606">
        <v>35002</v>
      </c>
      <c r="B15606" t="s">
        <v>53</v>
      </c>
      <c r="C15606" s="70">
        <v>522578.39</v>
      </c>
      <c r="D15606" s="70">
        <v>167030.85999999999</v>
      </c>
      <c r="E15606" s="71">
        <v>44926</v>
      </c>
      <c r="F15606" t="s">
        <v>15953</v>
      </c>
      <c r="G15606" t="s">
        <v>2142</v>
      </c>
      <c r="H15606" t="s">
        <v>9422</v>
      </c>
      <c r="I15606" t="s">
        <v>9421</v>
      </c>
      <c r="J15606" s="40">
        <v>365.9</v>
      </c>
      <c r="K15606" s="40">
        <v>0</v>
      </c>
    </row>
    <row r="15607" spans="1:11" x14ac:dyDescent="0.35">
      <c r="A15607">
        <v>35002</v>
      </c>
      <c r="B15607" t="s">
        <v>53</v>
      </c>
      <c r="C15607" s="70">
        <v>522578.39</v>
      </c>
      <c r="D15607" s="70">
        <v>167030.85999999999</v>
      </c>
      <c r="E15607" s="71">
        <v>44926</v>
      </c>
      <c r="F15607" t="s">
        <v>15953</v>
      </c>
      <c r="G15607" t="s">
        <v>2142</v>
      </c>
      <c r="H15607" t="s">
        <v>9422</v>
      </c>
      <c r="I15607" t="s">
        <v>9421</v>
      </c>
      <c r="J15607" s="40">
        <v>463.73</v>
      </c>
      <c r="K15607" s="40">
        <v>0</v>
      </c>
    </row>
    <row r="15608" spans="1:11" x14ac:dyDescent="0.35">
      <c r="A15608">
        <v>35002</v>
      </c>
      <c r="B15608" t="s">
        <v>53</v>
      </c>
      <c r="C15608" s="70">
        <v>522578.39</v>
      </c>
      <c r="D15608" s="70">
        <v>167030.85999999999</v>
      </c>
      <c r="E15608" s="71">
        <v>44926</v>
      </c>
      <c r="F15608" t="s">
        <v>15953</v>
      </c>
      <c r="G15608" t="s">
        <v>2142</v>
      </c>
      <c r="H15608" t="s">
        <v>9422</v>
      </c>
      <c r="I15608" t="s">
        <v>9421</v>
      </c>
      <c r="J15608" s="40">
        <v>463.73</v>
      </c>
      <c r="K15608" s="40">
        <v>0</v>
      </c>
    </row>
    <row r="15609" spans="1:11" x14ac:dyDescent="0.35">
      <c r="A15609">
        <v>35002</v>
      </c>
      <c r="B15609" t="s">
        <v>53</v>
      </c>
      <c r="C15609" s="70">
        <v>522578.39</v>
      </c>
      <c r="D15609" s="70">
        <v>167030.85999999999</v>
      </c>
      <c r="E15609" s="71">
        <v>44926</v>
      </c>
      <c r="F15609" t="s">
        <v>15953</v>
      </c>
      <c r="G15609" t="s">
        <v>2142</v>
      </c>
      <c r="H15609" t="s">
        <v>9422</v>
      </c>
      <c r="I15609" t="s">
        <v>9421</v>
      </c>
      <c r="J15609" s="40">
        <v>463.73</v>
      </c>
      <c r="K15609" s="40">
        <v>0</v>
      </c>
    </row>
    <row r="15610" spans="1:11" x14ac:dyDescent="0.35">
      <c r="A15610">
        <v>35002</v>
      </c>
      <c r="B15610" t="s">
        <v>53</v>
      </c>
      <c r="C15610" s="70">
        <v>522578.39</v>
      </c>
      <c r="D15610" s="70">
        <v>167030.85999999999</v>
      </c>
      <c r="E15610" s="71">
        <v>44926</v>
      </c>
      <c r="F15610" t="s">
        <v>15953</v>
      </c>
      <c r="G15610" t="s">
        <v>2142</v>
      </c>
      <c r="H15610" t="s">
        <v>9422</v>
      </c>
      <c r="I15610" t="s">
        <v>9421</v>
      </c>
      <c r="J15610" s="40">
        <v>463.73</v>
      </c>
      <c r="K15610" s="40">
        <v>0</v>
      </c>
    </row>
    <row r="15611" spans="1:11" x14ac:dyDescent="0.35">
      <c r="A15611">
        <v>35002</v>
      </c>
      <c r="B15611" t="s">
        <v>53</v>
      </c>
      <c r="C15611" s="70">
        <v>522578.39</v>
      </c>
      <c r="D15611" s="70">
        <v>167030.85999999999</v>
      </c>
      <c r="E15611" s="71">
        <v>44926</v>
      </c>
      <c r="F15611" t="s">
        <v>15953</v>
      </c>
      <c r="G15611" t="s">
        <v>2142</v>
      </c>
      <c r="H15611" t="s">
        <v>9422</v>
      </c>
      <c r="I15611" t="s">
        <v>9421</v>
      </c>
      <c r="J15611" s="40">
        <v>463.73</v>
      </c>
      <c r="K15611" s="40">
        <v>0</v>
      </c>
    </row>
    <row r="15612" spans="1:11" x14ac:dyDescent="0.35">
      <c r="A15612">
        <v>35002</v>
      </c>
      <c r="B15612" t="s">
        <v>53</v>
      </c>
      <c r="C15612" s="70">
        <v>522578.39</v>
      </c>
      <c r="D15612" s="70">
        <v>167030.85999999999</v>
      </c>
      <c r="E15612" s="71">
        <v>44926</v>
      </c>
      <c r="F15612" t="s">
        <v>15953</v>
      </c>
      <c r="G15612" t="s">
        <v>2142</v>
      </c>
      <c r="H15612" t="s">
        <v>9422</v>
      </c>
      <c r="I15612" t="s">
        <v>9421</v>
      </c>
      <c r="J15612" s="40">
        <v>442.12</v>
      </c>
      <c r="K15612" s="40">
        <v>0</v>
      </c>
    </row>
    <row r="15613" spans="1:11" x14ac:dyDescent="0.35">
      <c r="A15613">
        <v>35002</v>
      </c>
      <c r="B15613" t="s">
        <v>53</v>
      </c>
      <c r="C15613" s="70">
        <v>522578.39</v>
      </c>
      <c r="D15613" s="70">
        <v>167030.85999999999</v>
      </c>
      <c r="E15613" s="71">
        <v>44926</v>
      </c>
      <c r="F15613" t="s">
        <v>15952</v>
      </c>
      <c r="G15613" t="s">
        <v>2142</v>
      </c>
      <c r="H15613" t="s">
        <v>15951</v>
      </c>
      <c r="I15613" t="s">
        <v>15950</v>
      </c>
      <c r="J15613" s="40">
        <v>323</v>
      </c>
      <c r="K15613" s="40">
        <v>0</v>
      </c>
    </row>
    <row r="15614" spans="1:11" x14ac:dyDescent="0.35">
      <c r="A15614">
        <v>35002</v>
      </c>
      <c r="B15614" t="s">
        <v>53</v>
      </c>
      <c r="C15614" s="70">
        <v>522578.39</v>
      </c>
      <c r="D15614" s="70">
        <v>167030.85999999999</v>
      </c>
      <c r="E15614" s="71">
        <v>44926</v>
      </c>
      <c r="F15614" t="s">
        <v>15952</v>
      </c>
      <c r="G15614" t="s">
        <v>2142</v>
      </c>
      <c r="H15614" t="s">
        <v>15951</v>
      </c>
      <c r="I15614" t="s">
        <v>15950</v>
      </c>
      <c r="J15614" s="40">
        <v>323</v>
      </c>
      <c r="K15614" s="40">
        <v>0</v>
      </c>
    </row>
    <row r="15615" spans="1:11" x14ac:dyDescent="0.35">
      <c r="A15615">
        <v>35002</v>
      </c>
      <c r="B15615" t="s">
        <v>53</v>
      </c>
      <c r="C15615" s="70">
        <v>522578.39</v>
      </c>
      <c r="D15615" s="70">
        <v>167030.85999999999</v>
      </c>
      <c r="E15615" s="71">
        <v>44926</v>
      </c>
      <c r="F15615" t="s">
        <v>15952</v>
      </c>
      <c r="G15615" t="s">
        <v>2142</v>
      </c>
      <c r="H15615" t="s">
        <v>15951</v>
      </c>
      <c r="I15615" t="s">
        <v>15950</v>
      </c>
      <c r="J15615" s="40">
        <v>323</v>
      </c>
      <c r="K15615" s="40">
        <v>0</v>
      </c>
    </row>
    <row r="15616" spans="1:11" x14ac:dyDescent="0.35">
      <c r="A15616">
        <v>35002</v>
      </c>
      <c r="B15616" t="s">
        <v>53</v>
      </c>
      <c r="C15616" s="70">
        <v>522578.39</v>
      </c>
      <c r="D15616" s="70">
        <v>167030.85999999999</v>
      </c>
      <c r="E15616" s="71">
        <v>44926</v>
      </c>
      <c r="F15616" t="s">
        <v>15952</v>
      </c>
      <c r="G15616" t="s">
        <v>2142</v>
      </c>
      <c r="H15616" t="s">
        <v>15951</v>
      </c>
      <c r="I15616" t="s">
        <v>15950</v>
      </c>
      <c r="J15616" s="40">
        <v>323</v>
      </c>
      <c r="K15616" s="40">
        <v>0</v>
      </c>
    </row>
    <row r="15617" spans="1:11" x14ac:dyDescent="0.35">
      <c r="A15617">
        <v>35002</v>
      </c>
      <c r="B15617" t="s">
        <v>53</v>
      </c>
      <c r="C15617" s="70">
        <v>522578.39</v>
      </c>
      <c r="D15617" s="70">
        <v>167030.85999999999</v>
      </c>
      <c r="E15617" s="71">
        <v>44926</v>
      </c>
      <c r="F15617" t="s">
        <v>15952</v>
      </c>
      <c r="G15617" t="s">
        <v>2142</v>
      </c>
      <c r="H15617" t="s">
        <v>15951</v>
      </c>
      <c r="I15617" t="s">
        <v>15950</v>
      </c>
      <c r="J15617" s="40">
        <v>323</v>
      </c>
      <c r="K15617" s="40">
        <v>0</v>
      </c>
    </row>
    <row r="15618" spans="1:11" x14ac:dyDescent="0.35">
      <c r="A15618">
        <v>35002</v>
      </c>
      <c r="B15618" t="s">
        <v>53</v>
      </c>
      <c r="C15618" s="70">
        <v>522578.39</v>
      </c>
      <c r="D15618" s="70">
        <v>167030.85999999999</v>
      </c>
      <c r="E15618" s="71">
        <v>44926</v>
      </c>
      <c r="F15618" t="s">
        <v>15952</v>
      </c>
      <c r="G15618" t="s">
        <v>2142</v>
      </c>
      <c r="H15618" t="s">
        <v>15951</v>
      </c>
      <c r="I15618" t="s">
        <v>15950</v>
      </c>
      <c r="J15618" s="40">
        <v>323</v>
      </c>
      <c r="K15618" s="40">
        <v>0</v>
      </c>
    </row>
    <row r="15619" spans="1:11" x14ac:dyDescent="0.35">
      <c r="A15619">
        <v>35002</v>
      </c>
      <c r="B15619" t="s">
        <v>53</v>
      </c>
      <c r="C15619" s="70">
        <v>522578.39</v>
      </c>
      <c r="D15619" s="70">
        <v>167030.85999999999</v>
      </c>
      <c r="E15619" s="71">
        <v>44926</v>
      </c>
      <c r="F15619" t="s">
        <v>15952</v>
      </c>
      <c r="G15619" t="s">
        <v>2142</v>
      </c>
      <c r="H15619" t="s">
        <v>15951</v>
      </c>
      <c r="I15619" t="s">
        <v>15950</v>
      </c>
      <c r="J15619" s="40">
        <v>323</v>
      </c>
      <c r="K15619" s="40">
        <v>0</v>
      </c>
    </row>
    <row r="15620" spans="1:11" x14ac:dyDescent="0.35">
      <c r="A15620">
        <v>35002</v>
      </c>
      <c r="B15620" t="s">
        <v>53</v>
      </c>
      <c r="C15620" s="70">
        <v>522578.39</v>
      </c>
      <c r="D15620" s="70">
        <v>167030.85999999999</v>
      </c>
      <c r="E15620" s="71">
        <v>44926</v>
      </c>
      <c r="F15620" t="s">
        <v>15952</v>
      </c>
      <c r="G15620" t="s">
        <v>2142</v>
      </c>
      <c r="H15620" t="s">
        <v>15951</v>
      </c>
      <c r="I15620" t="s">
        <v>15950</v>
      </c>
      <c r="J15620" s="40">
        <v>323</v>
      </c>
      <c r="K15620" s="40">
        <v>0</v>
      </c>
    </row>
    <row r="15621" spans="1:11" x14ac:dyDescent="0.35">
      <c r="A15621">
        <v>35002</v>
      </c>
      <c r="B15621" t="s">
        <v>53</v>
      </c>
      <c r="C15621" s="70">
        <v>522578.39</v>
      </c>
      <c r="D15621" s="70">
        <v>167030.85999999999</v>
      </c>
      <c r="E15621" s="71">
        <v>44926</v>
      </c>
      <c r="F15621" t="s">
        <v>15952</v>
      </c>
      <c r="G15621" t="s">
        <v>2142</v>
      </c>
      <c r="H15621" t="s">
        <v>15951</v>
      </c>
      <c r="I15621" t="s">
        <v>15950</v>
      </c>
      <c r="J15621" s="40">
        <v>323</v>
      </c>
      <c r="K15621" s="40">
        <v>0</v>
      </c>
    </row>
    <row r="15622" spans="1:11" x14ac:dyDescent="0.35">
      <c r="A15622">
        <v>35002</v>
      </c>
      <c r="B15622" t="s">
        <v>53</v>
      </c>
      <c r="C15622" s="70">
        <v>522578.39</v>
      </c>
      <c r="D15622" s="70">
        <v>167030.85999999999</v>
      </c>
      <c r="E15622" s="71">
        <v>44926</v>
      </c>
      <c r="F15622" t="s">
        <v>15952</v>
      </c>
      <c r="G15622" t="s">
        <v>2142</v>
      </c>
      <c r="H15622" t="s">
        <v>15951</v>
      </c>
      <c r="I15622" t="s">
        <v>15950</v>
      </c>
      <c r="J15622" s="40">
        <v>323</v>
      </c>
      <c r="K15622" s="40">
        <v>0</v>
      </c>
    </row>
    <row r="15623" spans="1:11" x14ac:dyDescent="0.35">
      <c r="A15623">
        <v>35002</v>
      </c>
      <c r="B15623" t="s">
        <v>53</v>
      </c>
      <c r="C15623" s="70">
        <v>522578.39</v>
      </c>
      <c r="D15623" s="70">
        <v>167030.85999999999</v>
      </c>
      <c r="E15623" s="71">
        <v>44926</v>
      </c>
      <c r="F15623" t="s">
        <v>15952</v>
      </c>
      <c r="G15623" t="s">
        <v>2142</v>
      </c>
      <c r="H15623" t="s">
        <v>15951</v>
      </c>
      <c r="I15623" t="s">
        <v>15950</v>
      </c>
      <c r="J15623" s="40">
        <v>323</v>
      </c>
      <c r="K15623" s="40">
        <v>0</v>
      </c>
    </row>
    <row r="15624" spans="1:11" x14ac:dyDescent="0.35">
      <c r="A15624">
        <v>35002</v>
      </c>
      <c r="B15624" t="s">
        <v>53</v>
      </c>
      <c r="C15624" s="70">
        <v>522578.39</v>
      </c>
      <c r="D15624" s="70">
        <v>167030.85999999999</v>
      </c>
      <c r="E15624" s="71">
        <v>44926</v>
      </c>
      <c r="F15624" t="s">
        <v>15952</v>
      </c>
      <c r="G15624" t="s">
        <v>2142</v>
      </c>
      <c r="H15624" t="s">
        <v>15951</v>
      </c>
      <c r="I15624" t="s">
        <v>15950</v>
      </c>
      <c r="J15624" s="40">
        <v>323</v>
      </c>
      <c r="K15624" s="40">
        <v>0</v>
      </c>
    </row>
    <row r="15625" spans="1:11" x14ac:dyDescent="0.35">
      <c r="A15625">
        <v>35002</v>
      </c>
      <c r="B15625" t="s">
        <v>53</v>
      </c>
      <c r="C15625" s="70">
        <v>522578.39</v>
      </c>
      <c r="D15625" s="70">
        <v>167030.85999999999</v>
      </c>
      <c r="E15625" s="71">
        <v>44926</v>
      </c>
      <c r="F15625" t="s">
        <v>15949</v>
      </c>
      <c r="G15625" t="s">
        <v>2142</v>
      </c>
      <c r="H15625" t="s">
        <v>8954</v>
      </c>
      <c r="I15625" t="s">
        <v>8953</v>
      </c>
      <c r="J15625" s="40">
        <v>386.01</v>
      </c>
      <c r="K15625" s="40">
        <v>0</v>
      </c>
    </row>
    <row r="15626" spans="1:11" x14ac:dyDescent="0.35">
      <c r="A15626">
        <v>35002</v>
      </c>
      <c r="B15626" t="s">
        <v>53</v>
      </c>
      <c r="C15626" s="70">
        <v>522578.39</v>
      </c>
      <c r="D15626" s="70">
        <v>167030.85999999999</v>
      </c>
      <c r="E15626" s="71">
        <v>44926</v>
      </c>
      <c r="F15626" t="s">
        <v>15949</v>
      </c>
      <c r="G15626" t="s">
        <v>2142</v>
      </c>
      <c r="H15626" t="s">
        <v>8954</v>
      </c>
      <c r="I15626" t="s">
        <v>8953</v>
      </c>
      <c r="J15626" s="40">
        <v>903.17</v>
      </c>
      <c r="K15626" s="40">
        <v>0</v>
      </c>
    </row>
    <row r="15627" spans="1:11" x14ac:dyDescent="0.35">
      <c r="A15627">
        <v>35002</v>
      </c>
      <c r="B15627" t="s">
        <v>53</v>
      </c>
      <c r="C15627" s="70">
        <v>522578.39</v>
      </c>
      <c r="D15627" s="70">
        <v>167030.85999999999</v>
      </c>
      <c r="E15627" s="71">
        <v>44926</v>
      </c>
      <c r="F15627" t="s">
        <v>15949</v>
      </c>
      <c r="G15627" t="s">
        <v>2142</v>
      </c>
      <c r="H15627" t="s">
        <v>8954</v>
      </c>
      <c r="I15627" t="s">
        <v>8953</v>
      </c>
      <c r="J15627" s="40">
        <v>903.17</v>
      </c>
      <c r="K15627" s="40">
        <v>0</v>
      </c>
    </row>
    <row r="15628" spans="1:11" x14ac:dyDescent="0.35">
      <c r="A15628">
        <v>35002</v>
      </c>
      <c r="B15628" t="s">
        <v>53</v>
      </c>
      <c r="C15628" s="70">
        <v>522578.39</v>
      </c>
      <c r="D15628" s="70">
        <v>167030.85999999999</v>
      </c>
      <c r="E15628" s="71">
        <v>44926</v>
      </c>
      <c r="F15628" t="s">
        <v>15949</v>
      </c>
      <c r="G15628" t="s">
        <v>2142</v>
      </c>
      <c r="H15628" t="s">
        <v>8954</v>
      </c>
      <c r="I15628" t="s">
        <v>8953</v>
      </c>
      <c r="J15628" s="40">
        <v>903.17</v>
      </c>
      <c r="K15628" s="40">
        <v>0</v>
      </c>
    </row>
    <row r="15629" spans="1:11" x14ac:dyDescent="0.35">
      <c r="A15629">
        <v>35002</v>
      </c>
      <c r="B15629" t="s">
        <v>53</v>
      </c>
      <c r="C15629" s="70">
        <v>522578.39</v>
      </c>
      <c r="D15629" s="70">
        <v>167030.85999999999</v>
      </c>
      <c r="E15629" s="71">
        <v>44926</v>
      </c>
      <c r="F15629" t="s">
        <v>15949</v>
      </c>
      <c r="G15629" t="s">
        <v>2142</v>
      </c>
      <c r="H15629" t="s">
        <v>8954</v>
      </c>
      <c r="I15629" t="s">
        <v>8953</v>
      </c>
      <c r="J15629" s="40">
        <v>903.17</v>
      </c>
      <c r="K15629" s="40">
        <v>0</v>
      </c>
    </row>
    <row r="15630" spans="1:11" x14ac:dyDescent="0.35">
      <c r="A15630">
        <v>35002</v>
      </c>
      <c r="B15630" t="s">
        <v>53</v>
      </c>
      <c r="C15630" s="70">
        <v>522578.39</v>
      </c>
      <c r="D15630" s="70">
        <v>167030.85999999999</v>
      </c>
      <c r="E15630" s="71">
        <v>44926</v>
      </c>
      <c r="F15630" t="s">
        <v>15949</v>
      </c>
      <c r="G15630" t="s">
        <v>2142</v>
      </c>
      <c r="H15630" t="s">
        <v>8954</v>
      </c>
      <c r="I15630" t="s">
        <v>8953</v>
      </c>
      <c r="J15630" s="40">
        <v>903.17</v>
      </c>
      <c r="K15630" s="40">
        <v>0</v>
      </c>
    </row>
    <row r="15631" spans="1:11" x14ac:dyDescent="0.35">
      <c r="A15631">
        <v>35002</v>
      </c>
      <c r="B15631" t="s">
        <v>53</v>
      </c>
      <c r="C15631" s="70">
        <v>522578.39</v>
      </c>
      <c r="D15631" s="70">
        <v>167030.85999999999</v>
      </c>
      <c r="E15631" s="71">
        <v>44926</v>
      </c>
      <c r="F15631" t="s">
        <v>15949</v>
      </c>
      <c r="G15631" t="s">
        <v>2142</v>
      </c>
      <c r="H15631" t="s">
        <v>8954</v>
      </c>
      <c r="I15631" t="s">
        <v>8953</v>
      </c>
      <c r="J15631" s="40">
        <v>903.17</v>
      </c>
      <c r="K15631" s="40">
        <v>0</v>
      </c>
    </row>
    <row r="15632" spans="1:11" x14ac:dyDescent="0.35">
      <c r="A15632">
        <v>35002</v>
      </c>
      <c r="B15632" t="s">
        <v>53</v>
      </c>
      <c r="C15632" s="70">
        <v>522578.39</v>
      </c>
      <c r="D15632" s="70">
        <v>167030.85999999999</v>
      </c>
      <c r="E15632" s="71">
        <v>44926</v>
      </c>
      <c r="F15632" t="s">
        <v>15949</v>
      </c>
      <c r="G15632" t="s">
        <v>2142</v>
      </c>
      <c r="H15632" t="s">
        <v>8954</v>
      </c>
      <c r="I15632" t="s">
        <v>8953</v>
      </c>
      <c r="J15632" s="40">
        <v>903.17</v>
      </c>
      <c r="K15632" s="40">
        <v>0</v>
      </c>
    </row>
    <row r="15633" spans="1:11" x14ac:dyDescent="0.35">
      <c r="A15633">
        <v>35002</v>
      </c>
      <c r="B15633" t="s">
        <v>53</v>
      </c>
      <c r="C15633" s="70">
        <v>522578.39</v>
      </c>
      <c r="D15633" s="70">
        <v>167030.85999999999</v>
      </c>
      <c r="E15633" s="71">
        <v>44926</v>
      </c>
      <c r="F15633" t="s">
        <v>15949</v>
      </c>
      <c r="G15633" t="s">
        <v>2142</v>
      </c>
      <c r="H15633" t="s">
        <v>8954</v>
      </c>
      <c r="I15633" t="s">
        <v>8953</v>
      </c>
      <c r="J15633" s="40">
        <v>903.17</v>
      </c>
      <c r="K15633" s="40">
        <v>0</v>
      </c>
    </row>
    <row r="15634" spans="1:11" x14ac:dyDescent="0.35">
      <c r="A15634">
        <v>35002</v>
      </c>
      <c r="B15634" t="s">
        <v>53</v>
      </c>
      <c r="C15634" s="70">
        <v>522578.39</v>
      </c>
      <c r="D15634" s="70">
        <v>167030.85999999999</v>
      </c>
      <c r="E15634" s="71">
        <v>44926</v>
      </c>
      <c r="F15634" t="s">
        <v>15949</v>
      </c>
      <c r="G15634" t="s">
        <v>2142</v>
      </c>
      <c r="H15634" t="s">
        <v>8954</v>
      </c>
      <c r="I15634" t="s">
        <v>8953</v>
      </c>
      <c r="J15634" s="40">
        <v>903.17</v>
      </c>
      <c r="K15634" s="40">
        <v>0</v>
      </c>
    </row>
    <row r="15635" spans="1:11" x14ac:dyDescent="0.35">
      <c r="A15635">
        <v>35002</v>
      </c>
      <c r="B15635" t="s">
        <v>53</v>
      </c>
      <c r="C15635" s="70">
        <v>522578.39</v>
      </c>
      <c r="D15635" s="70">
        <v>167030.85999999999</v>
      </c>
      <c r="E15635" s="71">
        <v>44926</v>
      </c>
      <c r="F15635" t="s">
        <v>15949</v>
      </c>
      <c r="G15635" t="s">
        <v>2142</v>
      </c>
      <c r="H15635" t="s">
        <v>8954</v>
      </c>
      <c r="I15635" t="s">
        <v>8953</v>
      </c>
      <c r="J15635" s="40">
        <v>903.17</v>
      </c>
      <c r="K15635" s="40">
        <v>0</v>
      </c>
    </row>
    <row r="15636" spans="1:11" x14ac:dyDescent="0.35">
      <c r="A15636">
        <v>35002</v>
      </c>
      <c r="B15636" t="s">
        <v>53</v>
      </c>
      <c r="C15636" s="70">
        <v>522578.39</v>
      </c>
      <c r="D15636" s="70">
        <v>167030.85999999999</v>
      </c>
      <c r="E15636" s="71">
        <v>44926</v>
      </c>
      <c r="F15636" t="s">
        <v>15949</v>
      </c>
      <c r="G15636" t="s">
        <v>2142</v>
      </c>
      <c r="H15636" t="s">
        <v>8954</v>
      </c>
      <c r="I15636" t="s">
        <v>8953</v>
      </c>
      <c r="J15636" s="40">
        <v>903.17</v>
      </c>
      <c r="K15636" s="40">
        <v>0</v>
      </c>
    </row>
    <row r="15637" spans="1:11" x14ac:dyDescent="0.35">
      <c r="A15637">
        <v>35002</v>
      </c>
      <c r="B15637" t="s">
        <v>53</v>
      </c>
      <c r="C15637" s="70">
        <v>522578.39</v>
      </c>
      <c r="D15637" s="70">
        <v>167030.85999999999</v>
      </c>
      <c r="E15637" s="71">
        <v>44926</v>
      </c>
      <c r="F15637" t="s">
        <v>15949</v>
      </c>
      <c r="G15637" t="s">
        <v>2142</v>
      </c>
      <c r="H15637" t="s">
        <v>8954</v>
      </c>
      <c r="I15637" t="s">
        <v>8953</v>
      </c>
      <c r="J15637" s="40">
        <v>517.12</v>
      </c>
      <c r="K15637" s="40">
        <v>0</v>
      </c>
    </row>
    <row r="15638" spans="1:11" x14ac:dyDescent="0.35">
      <c r="A15638">
        <v>35002</v>
      </c>
      <c r="B15638" t="s">
        <v>53</v>
      </c>
      <c r="C15638" s="70">
        <v>522578.39</v>
      </c>
      <c r="D15638" s="70">
        <v>167030.85999999999</v>
      </c>
      <c r="E15638" s="71">
        <v>44926</v>
      </c>
      <c r="F15638" t="s">
        <v>13958</v>
      </c>
      <c r="G15638" t="s">
        <v>2169</v>
      </c>
      <c r="H15638" t="s">
        <v>13957</v>
      </c>
      <c r="I15638" t="s">
        <v>13956</v>
      </c>
      <c r="J15638" s="40">
        <v>0</v>
      </c>
      <c r="K15638" s="40">
        <v>3586.2</v>
      </c>
    </row>
    <row r="15639" spans="1:11" x14ac:dyDescent="0.35">
      <c r="A15639">
        <v>35002</v>
      </c>
      <c r="B15639" t="s">
        <v>53</v>
      </c>
      <c r="C15639" s="70">
        <v>522578.39</v>
      </c>
      <c r="D15639" s="70">
        <v>167030.85999999999</v>
      </c>
      <c r="E15639" s="71">
        <v>44926</v>
      </c>
      <c r="F15639" t="s">
        <v>13921</v>
      </c>
      <c r="G15639" t="s">
        <v>2169</v>
      </c>
      <c r="H15639" t="s">
        <v>13920</v>
      </c>
      <c r="I15639" t="s">
        <v>13919</v>
      </c>
      <c r="J15639" s="40">
        <v>0</v>
      </c>
      <c r="K15639" s="40">
        <v>32392.16</v>
      </c>
    </row>
    <row r="15640" spans="1:11" x14ac:dyDescent="0.35">
      <c r="A15640">
        <v>35002</v>
      </c>
      <c r="B15640" t="s">
        <v>53</v>
      </c>
      <c r="C15640" s="70">
        <v>522578.39</v>
      </c>
      <c r="D15640" s="70">
        <v>167030.85999999999</v>
      </c>
      <c r="E15640" s="71">
        <v>44926</v>
      </c>
      <c r="F15640" t="s">
        <v>13918</v>
      </c>
      <c r="G15640" t="s">
        <v>2169</v>
      </c>
      <c r="H15640" t="s">
        <v>13917</v>
      </c>
      <c r="I15640" t="s">
        <v>13916</v>
      </c>
      <c r="J15640" s="40">
        <v>0</v>
      </c>
      <c r="K15640" s="40">
        <v>1620.72</v>
      </c>
    </row>
    <row r="15641" spans="1:11" x14ac:dyDescent="0.35">
      <c r="A15641">
        <v>35002</v>
      </c>
      <c r="B15641" t="s">
        <v>53</v>
      </c>
      <c r="C15641" s="70">
        <v>522578.39</v>
      </c>
      <c r="D15641" s="70">
        <v>167030.85999999999</v>
      </c>
      <c r="E15641" s="71">
        <v>44926</v>
      </c>
      <c r="F15641" t="s">
        <v>12982</v>
      </c>
      <c r="G15641" t="s">
        <v>2169</v>
      </c>
      <c r="H15641" t="s">
        <v>12981</v>
      </c>
      <c r="I15641" t="s">
        <v>12980</v>
      </c>
      <c r="J15641" s="40">
        <v>0</v>
      </c>
      <c r="K15641" s="40">
        <v>810.47</v>
      </c>
    </row>
    <row r="15642" spans="1:11" x14ac:dyDescent="0.35">
      <c r="A15642">
        <v>35002</v>
      </c>
      <c r="B15642" t="s">
        <v>53</v>
      </c>
      <c r="C15642" s="70">
        <v>522578.39</v>
      </c>
      <c r="D15642" s="70">
        <v>167030.85999999999</v>
      </c>
      <c r="E15642" s="71">
        <v>44926</v>
      </c>
      <c r="F15642" t="s">
        <v>10998</v>
      </c>
      <c r="G15642" t="s">
        <v>2169</v>
      </c>
      <c r="H15642" t="s">
        <v>10997</v>
      </c>
      <c r="I15642" t="s">
        <v>10996</v>
      </c>
      <c r="J15642" s="40">
        <v>0</v>
      </c>
      <c r="K15642" s="40">
        <v>2628</v>
      </c>
    </row>
    <row r="15643" spans="1:11" x14ac:dyDescent="0.35">
      <c r="A15643">
        <v>35002</v>
      </c>
      <c r="B15643" t="s">
        <v>53</v>
      </c>
      <c r="C15643" s="70">
        <v>522578.39</v>
      </c>
      <c r="D15643" s="70">
        <v>167030.85999999999</v>
      </c>
      <c r="E15643" s="71">
        <v>44926</v>
      </c>
      <c r="F15643" t="s">
        <v>10031</v>
      </c>
      <c r="G15643" t="s">
        <v>2169</v>
      </c>
      <c r="H15643" t="s">
        <v>10030</v>
      </c>
      <c r="I15643" t="s">
        <v>10029</v>
      </c>
      <c r="J15643" s="40">
        <v>0</v>
      </c>
      <c r="K15643" s="40">
        <v>1385.46</v>
      </c>
    </row>
    <row r="15644" spans="1:11" x14ac:dyDescent="0.35">
      <c r="A15644">
        <v>35002</v>
      </c>
      <c r="B15644" t="s">
        <v>53</v>
      </c>
      <c r="C15644" s="70">
        <v>522578.39</v>
      </c>
      <c r="D15644" s="70">
        <v>167030.85999999999</v>
      </c>
      <c r="E15644" s="71">
        <v>44926</v>
      </c>
      <c r="F15644" t="s">
        <v>10028</v>
      </c>
      <c r="G15644" t="s">
        <v>2169</v>
      </c>
      <c r="H15644" t="s">
        <v>10027</v>
      </c>
      <c r="I15644" t="s">
        <v>10026</v>
      </c>
      <c r="J15644" s="40">
        <v>0</v>
      </c>
      <c r="K15644" s="40">
        <v>630.5</v>
      </c>
    </row>
    <row r="15645" spans="1:11" x14ac:dyDescent="0.35">
      <c r="A15645">
        <v>35002</v>
      </c>
      <c r="B15645" t="s">
        <v>53</v>
      </c>
      <c r="C15645" s="70">
        <v>522578.39</v>
      </c>
      <c r="D15645" s="70">
        <v>167030.85999999999</v>
      </c>
      <c r="E15645" s="71">
        <v>44926</v>
      </c>
      <c r="F15645" t="s">
        <v>10025</v>
      </c>
      <c r="G15645" t="s">
        <v>2169</v>
      </c>
      <c r="H15645" t="s">
        <v>10024</v>
      </c>
      <c r="I15645" t="s">
        <v>10023</v>
      </c>
      <c r="J15645" s="40">
        <v>0</v>
      </c>
      <c r="K15645" s="40">
        <v>495.4</v>
      </c>
    </row>
    <row r="15646" spans="1:11" x14ac:dyDescent="0.35">
      <c r="A15646">
        <v>35002</v>
      </c>
      <c r="B15646" t="s">
        <v>53</v>
      </c>
      <c r="C15646" s="70">
        <v>522578.39</v>
      </c>
      <c r="D15646" s="70">
        <v>167030.85999999999</v>
      </c>
      <c r="E15646" s="71">
        <v>44926</v>
      </c>
      <c r="F15646" t="s">
        <v>10022</v>
      </c>
      <c r="G15646" t="s">
        <v>2169</v>
      </c>
      <c r="H15646" t="s">
        <v>10021</v>
      </c>
      <c r="I15646" t="s">
        <v>10020</v>
      </c>
      <c r="J15646" s="40">
        <v>0</v>
      </c>
      <c r="K15646" s="40">
        <v>410.51</v>
      </c>
    </row>
    <row r="15647" spans="1:11" x14ac:dyDescent="0.35">
      <c r="A15647">
        <v>35002</v>
      </c>
      <c r="B15647" t="s">
        <v>53</v>
      </c>
      <c r="C15647" s="70">
        <v>522578.39</v>
      </c>
      <c r="D15647" s="70">
        <v>167030.85999999999</v>
      </c>
      <c r="E15647" s="71">
        <v>44926</v>
      </c>
      <c r="F15647" t="s">
        <v>10019</v>
      </c>
      <c r="G15647" t="s">
        <v>2169</v>
      </c>
      <c r="H15647" t="s">
        <v>10018</v>
      </c>
      <c r="I15647" t="s">
        <v>10017</v>
      </c>
      <c r="J15647" s="40">
        <v>0</v>
      </c>
      <c r="K15647" s="40">
        <v>434.7</v>
      </c>
    </row>
    <row r="15648" spans="1:11" x14ac:dyDescent="0.35">
      <c r="A15648">
        <v>35002</v>
      </c>
      <c r="B15648" t="s">
        <v>53</v>
      </c>
      <c r="C15648" s="70">
        <v>522578.39</v>
      </c>
      <c r="D15648" s="70">
        <v>167030.85999999999</v>
      </c>
      <c r="E15648" s="71">
        <v>44926</v>
      </c>
      <c r="F15648" t="s">
        <v>10016</v>
      </c>
      <c r="G15648" t="s">
        <v>2169</v>
      </c>
      <c r="H15648" t="s">
        <v>10015</v>
      </c>
      <c r="I15648" t="s">
        <v>10014</v>
      </c>
      <c r="J15648" s="40">
        <v>0</v>
      </c>
      <c r="K15648" s="40">
        <v>2998.69</v>
      </c>
    </row>
    <row r="15649" spans="1:11" x14ac:dyDescent="0.35">
      <c r="A15649">
        <v>35002</v>
      </c>
      <c r="B15649" t="s">
        <v>53</v>
      </c>
      <c r="C15649" s="70">
        <v>522578.39</v>
      </c>
      <c r="D15649" s="70">
        <v>167030.85999999999</v>
      </c>
      <c r="E15649" s="71">
        <v>44926</v>
      </c>
      <c r="F15649" t="s">
        <v>10013</v>
      </c>
      <c r="G15649" t="s">
        <v>2169</v>
      </c>
      <c r="H15649" t="s">
        <v>10012</v>
      </c>
      <c r="I15649" t="s">
        <v>10011</v>
      </c>
      <c r="J15649" s="40">
        <v>0</v>
      </c>
      <c r="K15649" s="40">
        <v>494.31</v>
      </c>
    </row>
    <row r="15650" spans="1:11" x14ac:dyDescent="0.35">
      <c r="A15650">
        <v>35002</v>
      </c>
      <c r="B15650" t="s">
        <v>53</v>
      </c>
      <c r="C15650" s="70">
        <v>522578.39</v>
      </c>
      <c r="D15650" s="70">
        <v>167030.85999999999</v>
      </c>
      <c r="E15650" s="71">
        <v>44926</v>
      </c>
      <c r="F15650" t="s">
        <v>10010</v>
      </c>
      <c r="G15650" t="s">
        <v>2169</v>
      </c>
      <c r="H15650" t="s">
        <v>10009</v>
      </c>
      <c r="I15650" t="s">
        <v>10008</v>
      </c>
      <c r="J15650" s="40">
        <v>0</v>
      </c>
      <c r="K15650" s="40">
        <v>258.75</v>
      </c>
    </row>
    <row r="15651" spans="1:11" x14ac:dyDescent="0.35">
      <c r="A15651">
        <v>35002</v>
      </c>
      <c r="B15651" t="s">
        <v>53</v>
      </c>
      <c r="C15651" s="70">
        <v>522578.39</v>
      </c>
      <c r="D15651" s="70">
        <v>167030.85999999999</v>
      </c>
      <c r="E15651" s="71">
        <v>44926</v>
      </c>
      <c r="F15651" t="s">
        <v>10007</v>
      </c>
      <c r="G15651" t="s">
        <v>2169</v>
      </c>
      <c r="H15651" t="s">
        <v>10006</v>
      </c>
      <c r="I15651" t="s">
        <v>10005</v>
      </c>
      <c r="J15651" s="40">
        <v>0</v>
      </c>
      <c r="K15651" s="40">
        <v>850</v>
      </c>
    </row>
    <row r="15652" spans="1:11" x14ac:dyDescent="0.35">
      <c r="A15652">
        <v>35002</v>
      </c>
      <c r="B15652" t="s">
        <v>53</v>
      </c>
      <c r="C15652" s="70">
        <v>522578.39</v>
      </c>
      <c r="D15652" s="70">
        <v>167030.85999999999</v>
      </c>
      <c r="E15652" s="71">
        <v>44926</v>
      </c>
      <c r="F15652" t="s">
        <v>9841</v>
      </c>
      <c r="G15652" t="s">
        <v>2169</v>
      </c>
      <c r="H15652" t="s">
        <v>9840</v>
      </c>
      <c r="I15652" t="s">
        <v>9839</v>
      </c>
      <c r="J15652" s="40">
        <v>0</v>
      </c>
      <c r="K15652" s="40">
        <v>1749.04</v>
      </c>
    </row>
    <row r="15653" spans="1:11" x14ac:dyDescent="0.35">
      <c r="A15653">
        <v>35002</v>
      </c>
      <c r="B15653" t="s">
        <v>53</v>
      </c>
      <c r="C15653" s="70">
        <v>522578.39</v>
      </c>
      <c r="D15653" s="70">
        <v>167030.85999999999</v>
      </c>
      <c r="E15653" s="71">
        <v>44926</v>
      </c>
      <c r="F15653" t="s">
        <v>9838</v>
      </c>
      <c r="G15653" t="s">
        <v>2169</v>
      </c>
      <c r="H15653" t="s">
        <v>9837</v>
      </c>
      <c r="I15653" t="s">
        <v>9836</v>
      </c>
      <c r="J15653" s="40">
        <v>0</v>
      </c>
      <c r="K15653" s="40">
        <v>75.680000000000007</v>
      </c>
    </row>
    <row r="15654" spans="1:11" x14ac:dyDescent="0.35">
      <c r="A15654">
        <v>35002</v>
      </c>
      <c r="B15654" t="s">
        <v>53</v>
      </c>
      <c r="C15654" s="70">
        <v>522578.39</v>
      </c>
      <c r="D15654" s="70">
        <v>167030.85999999999</v>
      </c>
      <c r="E15654" s="71">
        <v>44926</v>
      </c>
      <c r="F15654" t="s">
        <v>9448</v>
      </c>
      <c r="G15654" t="s">
        <v>2169</v>
      </c>
      <c r="H15654" t="s">
        <v>9447</v>
      </c>
      <c r="I15654" t="s">
        <v>9446</v>
      </c>
      <c r="J15654" s="40">
        <v>0</v>
      </c>
      <c r="K15654" s="40">
        <v>638.25</v>
      </c>
    </row>
    <row r="15655" spans="1:11" x14ac:dyDescent="0.35">
      <c r="A15655">
        <v>35002</v>
      </c>
      <c r="B15655" t="s">
        <v>53</v>
      </c>
      <c r="C15655" s="70">
        <v>522578.39</v>
      </c>
      <c r="D15655" s="70">
        <v>167030.85999999999</v>
      </c>
      <c r="E15655" s="71">
        <v>44926</v>
      </c>
      <c r="F15655" t="s">
        <v>9445</v>
      </c>
      <c r="G15655" t="s">
        <v>2169</v>
      </c>
      <c r="H15655" t="s">
        <v>9444</v>
      </c>
      <c r="I15655" t="s">
        <v>9443</v>
      </c>
      <c r="J15655" s="40">
        <v>0</v>
      </c>
      <c r="K15655" s="40">
        <v>3146.38</v>
      </c>
    </row>
    <row r="15656" spans="1:11" x14ac:dyDescent="0.35">
      <c r="A15656">
        <v>35002</v>
      </c>
      <c r="B15656" t="s">
        <v>53</v>
      </c>
      <c r="C15656" s="70">
        <v>522578.39</v>
      </c>
      <c r="D15656" s="70">
        <v>167030.85999999999</v>
      </c>
      <c r="E15656" s="71">
        <v>44926</v>
      </c>
      <c r="F15656" t="s">
        <v>9442</v>
      </c>
      <c r="G15656" t="s">
        <v>2169</v>
      </c>
      <c r="H15656" t="s">
        <v>9441</v>
      </c>
      <c r="I15656" t="s">
        <v>9440</v>
      </c>
      <c r="J15656" s="40">
        <v>0</v>
      </c>
      <c r="K15656" s="40">
        <v>6471.67</v>
      </c>
    </row>
    <row r="15657" spans="1:11" x14ac:dyDescent="0.35">
      <c r="A15657">
        <v>35002</v>
      </c>
      <c r="B15657" t="s">
        <v>53</v>
      </c>
      <c r="C15657" s="70">
        <v>522578.39</v>
      </c>
      <c r="D15657" s="70">
        <v>167030.85999999999</v>
      </c>
      <c r="E15657" s="71">
        <v>44926</v>
      </c>
      <c r="F15657" t="s">
        <v>9439</v>
      </c>
      <c r="G15657" t="s">
        <v>2169</v>
      </c>
      <c r="H15657" t="s">
        <v>9438</v>
      </c>
      <c r="I15657" t="s">
        <v>9437</v>
      </c>
      <c r="J15657" s="40">
        <v>0</v>
      </c>
      <c r="K15657" s="40">
        <v>6639.88</v>
      </c>
    </row>
    <row r="15658" spans="1:11" x14ac:dyDescent="0.35">
      <c r="A15658">
        <v>35002</v>
      </c>
      <c r="B15658" t="s">
        <v>53</v>
      </c>
      <c r="C15658" s="70">
        <v>522578.39</v>
      </c>
      <c r="D15658" s="70">
        <v>167030.85999999999</v>
      </c>
      <c r="E15658" s="71">
        <v>44926</v>
      </c>
      <c r="F15658" t="s">
        <v>9436</v>
      </c>
      <c r="G15658" t="s">
        <v>2169</v>
      </c>
      <c r="H15658" t="s">
        <v>9435</v>
      </c>
      <c r="I15658" t="s">
        <v>9434</v>
      </c>
      <c r="J15658" s="40">
        <v>5579.4</v>
      </c>
      <c r="K15658" s="40">
        <v>0</v>
      </c>
    </row>
    <row r="15659" spans="1:11" x14ac:dyDescent="0.35">
      <c r="A15659">
        <v>35002</v>
      </c>
      <c r="B15659" t="s">
        <v>53</v>
      </c>
      <c r="C15659" s="70">
        <v>522578.39</v>
      </c>
      <c r="D15659" s="70">
        <v>167030.85999999999</v>
      </c>
      <c r="E15659" s="71">
        <v>44926</v>
      </c>
      <c r="F15659" t="s">
        <v>9433</v>
      </c>
      <c r="G15659" t="s">
        <v>2169</v>
      </c>
      <c r="H15659" t="s">
        <v>9432</v>
      </c>
      <c r="I15659" t="s">
        <v>9431</v>
      </c>
      <c r="J15659" s="40">
        <v>0</v>
      </c>
      <c r="K15659" s="40">
        <v>754.3</v>
      </c>
    </row>
    <row r="15660" spans="1:11" x14ac:dyDescent="0.35">
      <c r="A15660">
        <v>35002</v>
      </c>
      <c r="B15660" t="s">
        <v>53</v>
      </c>
      <c r="C15660" s="70">
        <v>522578.39</v>
      </c>
      <c r="D15660" s="70">
        <v>167030.85999999999</v>
      </c>
      <c r="E15660" s="71">
        <v>44926</v>
      </c>
      <c r="F15660" t="s">
        <v>9430</v>
      </c>
      <c r="G15660" t="s">
        <v>2169</v>
      </c>
      <c r="H15660" t="s">
        <v>9429</v>
      </c>
      <c r="I15660" t="s">
        <v>9428</v>
      </c>
      <c r="J15660" s="40">
        <v>0</v>
      </c>
      <c r="K15660" s="40">
        <v>2450</v>
      </c>
    </row>
    <row r="15661" spans="1:11" x14ac:dyDescent="0.35">
      <c r="A15661">
        <v>35002</v>
      </c>
      <c r="B15661" t="s">
        <v>53</v>
      </c>
      <c r="C15661" s="70">
        <v>522578.39</v>
      </c>
      <c r="D15661" s="70">
        <v>167030.85999999999</v>
      </c>
      <c r="E15661" s="71">
        <v>44926</v>
      </c>
      <c r="F15661" t="s">
        <v>9427</v>
      </c>
      <c r="G15661" t="s">
        <v>2169</v>
      </c>
      <c r="H15661" t="s">
        <v>9426</v>
      </c>
      <c r="I15661" t="s">
        <v>9425</v>
      </c>
      <c r="J15661" s="40">
        <v>0</v>
      </c>
      <c r="K15661" s="40">
        <v>505.22</v>
      </c>
    </row>
    <row r="15662" spans="1:11" x14ac:dyDescent="0.35">
      <c r="A15662">
        <v>35002</v>
      </c>
      <c r="B15662" t="s">
        <v>53</v>
      </c>
      <c r="C15662" s="70">
        <v>522578.39</v>
      </c>
      <c r="D15662" s="70">
        <v>167030.85999999999</v>
      </c>
      <c r="E15662" s="71">
        <v>44926</v>
      </c>
      <c r="F15662" t="s">
        <v>9424</v>
      </c>
      <c r="G15662" t="s">
        <v>2169</v>
      </c>
      <c r="H15662" t="s">
        <v>3933</v>
      </c>
      <c r="I15662" t="s">
        <v>3932</v>
      </c>
      <c r="J15662" s="40">
        <v>0</v>
      </c>
      <c r="K15662" s="40">
        <v>2878.8</v>
      </c>
    </row>
    <row r="15663" spans="1:11" x14ac:dyDescent="0.35">
      <c r="A15663">
        <v>35002</v>
      </c>
      <c r="B15663" t="s">
        <v>53</v>
      </c>
      <c r="C15663" s="70">
        <v>522578.39</v>
      </c>
      <c r="D15663" s="70">
        <v>167030.85999999999</v>
      </c>
      <c r="E15663" s="71">
        <v>44926</v>
      </c>
      <c r="F15663" t="s">
        <v>9423</v>
      </c>
      <c r="G15663" t="s">
        <v>2169</v>
      </c>
      <c r="H15663" t="s">
        <v>9422</v>
      </c>
      <c r="I15663" t="s">
        <v>9421</v>
      </c>
      <c r="J15663" s="40">
        <v>0</v>
      </c>
      <c r="K15663" s="40">
        <v>365.9</v>
      </c>
    </row>
    <row r="15664" spans="1:11" x14ac:dyDescent="0.35">
      <c r="A15664">
        <v>35002</v>
      </c>
      <c r="B15664" t="s">
        <v>53</v>
      </c>
      <c r="C15664" s="70">
        <v>522578.39</v>
      </c>
      <c r="D15664" s="70">
        <v>167030.85999999999</v>
      </c>
      <c r="E15664" s="71">
        <v>44926</v>
      </c>
      <c r="F15664" t="s">
        <v>14569</v>
      </c>
      <c r="G15664" t="s">
        <v>2169</v>
      </c>
      <c r="H15664" t="s">
        <v>14568</v>
      </c>
      <c r="I15664" t="s">
        <v>14567</v>
      </c>
      <c r="J15664" s="40">
        <v>0</v>
      </c>
      <c r="K15664" s="40">
        <v>8620.19</v>
      </c>
    </row>
    <row r="15665" spans="1:11" x14ac:dyDescent="0.35">
      <c r="A15665">
        <v>35002</v>
      </c>
      <c r="B15665" t="s">
        <v>53</v>
      </c>
      <c r="C15665" s="70">
        <v>522578.39</v>
      </c>
      <c r="D15665" s="70">
        <v>167030.85999999999</v>
      </c>
      <c r="E15665" s="71">
        <v>44926</v>
      </c>
      <c r="F15665" t="s">
        <v>14566</v>
      </c>
      <c r="G15665" t="s">
        <v>2169</v>
      </c>
      <c r="H15665" t="s">
        <v>14565</v>
      </c>
      <c r="I15665" t="s">
        <v>14564</v>
      </c>
      <c r="J15665" s="40">
        <v>0</v>
      </c>
      <c r="K15665" s="40">
        <v>525.22</v>
      </c>
    </row>
    <row r="15666" spans="1:11" x14ac:dyDescent="0.35">
      <c r="A15666">
        <v>35002</v>
      </c>
      <c r="B15666" t="s">
        <v>53</v>
      </c>
      <c r="C15666" s="70">
        <v>522578.39</v>
      </c>
      <c r="D15666" s="70">
        <v>167030.85999999999</v>
      </c>
      <c r="E15666" s="71">
        <v>44926</v>
      </c>
      <c r="F15666" t="s">
        <v>8964</v>
      </c>
      <c r="G15666" t="s">
        <v>2169</v>
      </c>
      <c r="H15666" t="s">
        <v>8963</v>
      </c>
      <c r="I15666" t="s">
        <v>8962</v>
      </c>
      <c r="J15666" s="40">
        <v>0</v>
      </c>
      <c r="K15666" s="40">
        <v>69.63</v>
      </c>
    </row>
    <row r="15667" spans="1:11" x14ac:dyDescent="0.35">
      <c r="A15667">
        <v>35002</v>
      </c>
      <c r="B15667" t="s">
        <v>53</v>
      </c>
      <c r="C15667" s="70">
        <v>522578.39</v>
      </c>
      <c r="D15667" s="70">
        <v>167030.85999999999</v>
      </c>
      <c r="E15667" s="71">
        <v>44926</v>
      </c>
      <c r="F15667" t="s">
        <v>8961</v>
      </c>
      <c r="G15667" t="s">
        <v>2169</v>
      </c>
      <c r="H15667" t="s">
        <v>8960</v>
      </c>
      <c r="I15667" t="s">
        <v>8959</v>
      </c>
      <c r="J15667" s="40">
        <v>0</v>
      </c>
      <c r="K15667" s="40">
        <v>72.680000000000007</v>
      </c>
    </row>
    <row r="15668" spans="1:11" x14ac:dyDescent="0.35">
      <c r="A15668">
        <v>35002</v>
      </c>
      <c r="B15668" t="s">
        <v>53</v>
      </c>
      <c r="C15668" s="70">
        <v>522578.39</v>
      </c>
      <c r="D15668" s="70">
        <v>167030.85999999999</v>
      </c>
      <c r="E15668" s="71">
        <v>44926</v>
      </c>
      <c r="F15668" t="s">
        <v>8958</v>
      </c>
      <c r="G15668" t="s">
        <v>2169</v>
      </c>
      <c r="H15668" t="s">
        <v>8957</v>
      </c>
      <c r="I15668" t="s">
        <v>8956</v>
      </c>
      <c r="J15668" s="40">
        <v>0</v>
      </c>
      <c r="K15668" s="40">
        <v>1458.33</v>
      </c>
    </row>
    <row r="15669" spans="1:11" x14ac:dyDescent="0.35">
      <c r="A15669">
        <v>35002</v>
      </c>
      <c r="B15669" t="s">
        <v>53</v>
      </c>
      <c r="C15669" s="70">
        <v>522578.39</v>
      </c>
      <c r="D15669" s="70">
        <v>167030.85999999999</v>
      </c>
      <c r="E15669" s="71">
        <v>44926</v>
      </c>
      <c r="F15669" t="s">
        <v>8955</v>
      </c>
      <c r="G15669" t="s">
        <v>2169</v>
      </c>
      <c r="H15669" t="s">
        <v>8954</v>
      </c>
      <c r="I15669" t="s">
        <v>8953</v>
      </c>
      <c r="J15669" s="40">
        <v>0</v>
      </c>
      <c r="K15669" s="40">
        <v>386.01</v>
      </c>
    </row>
    <row r="15670" spans="1:11" x14ac:dyDescent="0.35">
      <c r="A15670">
        <v>35002</v>
      </c>
      <c r="B15670" t="s">
        <v>53</v>
      </c>
      <c r="C15670" s="70">
        <v>522578.39</v>
      </c>
      <c r="D15670" s="70">
        <v>167030.85999999999</v>
      </c>
      <c r="E15670" s="71">
        <v>44926</v>
      </c>
      <c r="F15670" t="s">
        <v>8952</v>
      </c>
      <c r="G15670" t="s">
        <v>2169</v>
      </c>
      <c r="H15670" t="s">
        <v>8951</v>
      </c>
      <c r="I15670" t="s">
        <v>8950</v>
      </c>
      <c r="J15670" s="40">
        <v>0</v>
      </c>
      <c r="K15670" s="40">
        <v>113.81</v>
      </c>
    </row>
    <row r="15671" spans="1:11" x14ac:dyDescent="0.35">
      <c r="A15671">
        <v>35002</v>
      </c>
      <c r="B15671" t="s">
        <v>53</v>
      </c>
      <c r="C15671" s="70">
        <v>522578.39</v>
      </c>
      <c r="D15671" s="70">
        <v>167030.85999999999</v>
      </c>
      <c r="E15671" s="71">
        <v>44926</v>
      </c>
      <c r="F15671" t="s">
        <v>8904</v>
      </c>
      <c r="G15671" t="s">
        <v>2169</v>
      </c>
      <c r="H15671" t="s">
        <v>8903</v>
      </c>
      <c r="I15671" t="s">
        <v>8902</v>
      </c>
      <c r="J15671" s="40">
        <v>0</v>
      </c>
      <c r="K15671" s="40">
        <v>6236.32</v>
      </c>
    </row>
    <row r="15672" spans="1:11" x14ac:dyDescent="0.35">
      <c r="A15672">
        <v>35002</v>
      </c>
      <c r="B15672" t="s">
        <v>53</v>
      </c>
      <c r="C15672" s="70">
        <v>522578.39</v>
      </c>
      <c r="D15672" s="70">
        <v>167030.85999999999</v>
      </c>
      <c r="E15672" s="71">
        <v>44926</v>
      </c>
      <c r="F15672" t="s">
        <v>8761</v>
      </c>
      <c r="G15672" t="s">
        <v>2169</v>
      </c>
      <c r="H15672" t="s">
        <v>8760</v>
      </c>
      <c r="I15672" t="s">
        <v>8759</v>
      </c>
      <c r="J15672" s="40">
        <v>0</v>
      </c>
      <c r="K15672" s="40">
        <v>650</v>
      </c>
    </row>
    <row r="15673" spans="1:11" x14ac:dyDescent="0.35">
      <c r="A15673">
        <v>35002</v>
      </c>
      <c r="B15673" t="s">
        <v>53</v>
      </c>
      <c r="C15673" s="70">
        <v>522578.39</v>
      </c>
      <c r="D15673" s="70">
        <v>167030.85999999999</v>
      </c>
      <c r="E15673" s="71">
        <v>44926</v>
      </c>
      <c r="F15673" t="s">
        <v>8758</v>
      </c>
      <c r="G15673" t="s">
        <v>2169</v>
      </c>
      <c r="H15673" t="s">
        <v>8757</v>
      </c>
      <c r="I15673" t="s">
        <v>8756</v>
      </c>
      <c r="J15673" s="40">
        <v>0</v>
      </c>
      <c r="K15673" s="40">
        <v>259.76</v>
      </c>
    </row>
    <row r="15674" spans="1:11" x14ac:dyDescent="0.35">
      <c r="A15674">
        <v>35002</v>
      </c>
      <c r="B15674" t="s">
        <v>53</v>
      </c>
      <c r="C15674" s="70">
        <v>522578.39</v>
      </c>
      <c r="D15674" s="70">
        <v>167030.85999999999</v>
      </c>
      <c r="E15674" s="71">
        <v>44926</v>
      </c>
      <c r="F15674" t="s">
        <v>8241</v>
      </c>
      <c r="G15674" t="s">
        <v>2169</v>
      </c>
      <c r="H15674" t="s">
        <v>8240</v>
      </c>
      <c r="I15674" t="s">
        <v>8239</v>
      </c>
      <c r="J15674" s="40">
        <v>0</v>
      </c>
      <c r="K15674" s="40">
        <v>299.19</v>
      </c>
    </row>
    <row r="15675" spans="1:11" x14ac:dyDescent="0.35">
      <c r="A15675">
        <v>35002</v>
      </c>
      <c r="B15675" t="s">
        <v>53</v>
      </c>
      <c r="C15675" s="70">
        <v>522578.39</v>
      </c>
      <c r="D15675" s="70">
        <v>167030.85999999999</v>
      </c>
      <c r="E15675" s="71">
        <v>44926</v>
      </c>
      <c r="F15675" t="s">
        <v>3299</v>
      </c>
      <c r="G15675" t="s">
        <v>2169</v>
      </c>
      <c r="H15675" t="s">
        <v>3298</v>
      </c>
      <c r="I15675" t="s">
        <v>3297</v>
      </c>
      <c r="J15675" s="40">
        <v>0</v>
      </c>
      <c r="K15675" s="40">
        <v>416.67</v>
      </c>
    </row>
    <row r="15676" spans="1:11" x14ac:dyDescent="0.35">
      <c r="A15676">
        <v>35002</v>
      </c>
      <c r="B15676" t="s">
        <v>53</v>
      </c>
      <c r="C15676" s="70">
        <v>522578.39</v>
      </c>
      <c r="D15676" s="70">
        <v>167030.85999999999</v>
      </c>
      <c r="E15676" s="71">
        <v>44926</v>
      </c>
      <c r="F15676" t="s">
        <v>15054</v>
      </c>
      <c r="G15676" t="s">
        <v>2169</v>
      </c>
      <c r="H15676" t="s">
        <v>6100</v>
      </c>
      <c r="I15676" t="s">
        <v>6099</v>
      </c>
      <c r="J15676" s="40">
        <v>0</v>
      </c>
      <c r="K15676" s="40">
        <v>2731.08</v>
      </c>
    </row>
    <row r="15677" spans="1:11" x14ac:dyDescent="0.35">
      <c r="A15677">
        <v>35002</v>
      </c>
      <c r="B15677" t="s">
        <v>53</v>
      </c>
      <c r="C15677" s="70">
        <v>522578.39</v>
      </c>
      <c r="D15677" s="70">
        <v>167030.85999999999</v>
      </c>
      <c r="E15677" s="71">
        <v>44926</v>
      </c>
      <c r="F15677" t="s">
        <v>15053</v>
      </c>
      <c r="G15677" t="s">
        <v>2169</v>
      </c>
      <c r="H15677" t="s">
        <v>15052</v>
      </c>
      <c r="I15677" t="s">
        <v>15051</v>
      </c>
      <c r="J15677" s="40">
        <v>0</v>
      </c>
      <c r="K15677" s="40">
        <v>415.53</v>
      </c>
    </row>
    <row r="15678" spans="1:11" x14ac:dyDescent="0.35">
      <c r="A15678">
        <v>35002</v>
      </c>
      <c r="B15678" t="s">
        <v>53</v>
      </c>
      <c r="C15678" s="70">
        <v>522578.39</v>
      </c>
      <c r="D15678" s="70">
        <v>167030.85999999999</v>
      </c>
      <c r="E15678" s="71">
        <v>44926</v>
      </c>
      <c r="F15678" t="s">
        <v>15050</v>
      </c>
      <c r="G15678" t="s">
        <v>2169</v>
      </c>
      <c r="H15678" t="s">
        <v>15049</v>
      </c>
      <c r="I15678" t="s">
        <v>15048</v>
      </c>
      <c r="J15678" s="40">
        <v>0</v>
      </c>
      <c r="K15678" s="40">
        <v>948</v>
      </c>
    </row>
    <row r="15679" spans="1:11" x14ac:dyDescent="0.35">
      <c r="A15679">
        <v>35002</v>
      </c>
      <c r="B15679" t="s">
        <v>53</v>
      </c>
      <c r="C15679" s="70">
        <v>522578.39</v>
      </c>
      <c r="D15679" s="70">
        <v>167030.85999999999</v>
      </c>
      <c r="E15679" s="71">
        <v>44926</v>
      </c>
      <c r="F15679" t="s">
        <v>8227</v>
      </c>
      <c r="G15679" t="s">
        <v>2169</v>
      </c>
      <c r="H15679" t="s">
        <v>8226</v>
      </c>
      <c r="I15679" t="s">
        <v>8225</v>
      </c>
      <c r="J15679" s="40">
        <v>0</v>
      </c>
      <c r="K15679" s="40">
        <v>52.13</v>
      </c>
    </row>
    <row r="15680" spans="1:11" x14ac:dyDescent="0.35">
      <c r="A15680">
        <v>35002</v>
      </c>
      <c r="B15680" t="s">
        <v>53</v>
      </c>
      <c r="C15680" s="70">
        <v>522578.39</v>
      </c>
      <c r="D15680" s="70">
        <v>167030.85999999999</v>
      </c>
      <c r="E15680" s="71">
        <v>44926</v>
      </c>
      <c r="F15680" t="s">
        <v>3043</v>
      </c>
      <c r="G15680" t="s">
        <v>2169</v>
      </c>
      <c r="H15680" t="s">
        <v>3042</v>
      </c>
      <c r="I15680" t="s">
        <v>3041</v>
      </c>
      <c r="J15680" s="40">
        <v>0</v>
      </c>
      <c r="K15680" s="40">
        <v>297.70999999999998</v>
      </c>
    </row>
    <row r="15681" spans="1:11" x14ac:dyDescent="0.35">
      <c r="A15681">
        <v>35002</v>
      </c>
      <c r="B15681" t="s">
        <v>53</v>
      </c>
      <c r="C15681" s="70">
        <v>522578.39</v>
      </c>
      <c r="D15681" s="70">
        <v>167030.85999999999</v>
      </c>
      <c r="E15681" s="71">
        <v>44926</v>
      </c>
      <c r="F15681" t="s">
        <v>3040</v>
      </c>
      <c r="G15681" t="s">
        <v>2169</v>
      </c>
      <c r="H15681" t="s">
        <v>3039</v>
      </c>
      <c r="I15681" t="s">
        <v>3038</v>
      </c>
      <c r="J15681" s="40">
        <v>0</v>
      </c>
      <c r="K15681" s="40">
        <v>249.6</v>
      </c>
    </row>
    <row r="15682" spans="1:11" x14ac:dyDescent="0.35">
      <c r="A15682">
        <v>35002</v>
      </c>
      <c r="B15682" t="s">
        <v>53</v>
      </c>
      <c r="C15682" s="70">
        <v>522578.39</v>
      </c>
      <c r="D15682" s="70">
        <v>167030.85999999999</v>
      </c>
      <c r="E15682" s="71">
        <v>44926</v>
      </c>
      <c r="F15682" t="s">
        <v>2472</v>
      </c>
      <c r="G15682" t="s">
        <v>2169</v>
      </c>
      <c r="H15682" t="s">
        <v>2471</v>
      </c>
      <c r="I15682" t="s">
        <v>2470</v>
      </c>
      <c r="J15682" s="40">
        <v>0</v>
      </c>
      <c r="K15682" s="40">
        <v>833.37</v>
      </c>
    </row>
    <row r="15683" spans="1:11" x14ac:dyDescent="0.35">
      <c r="A15683">
        <v>35002</v>
      </c>
      <c r="B15683" t="s">
        <v>53</v>
      </c>
      <c r="C15683" s="70">
        <v>522578.39</v>
      </c>
      <c r="D15683" s="70">
        <v>167030.85999999999</v>
      </c>
      <c r="E15683" s="71">
        <v>44926</v>
      </c>
      <c r="F15683" t="s">
        <v>7946</v>
      </c>
      <c r="G15683" t="s">
        <v>2169</v>
      </c>
      <c r="H15683" t="s">
        <v>7945</v>
      </c>
      <c r="I15683" t="s">
        <v>7944</v>
      </c>
      <c r="J15683" s="40">
        <v>0</v>
      </c>
      <c r="K15683" s="40">
        <v>107.37</v>
      </c>
    </row>
    <row r="15684" spans="1:11" x14ac:dyDescent="0.35">
      <c r="A15684">
        <v>35002</v>
      </c>
      <c r="B15684" t="s">
        <v>53</v>
      </c>
      <c r="C15684" s="70">
        <v>522578.39</v>
      </c>
      <c r="D15684" s="70">
        <v>167030.85999999999</v>
      </c>
      <c r="E15684" s="71">
        <v>44926</v>
      </c>
      <c r="F15684" t="s">
        <v>2444</v>
      </c>
      <c r="G15684" t="s">
        <v>2169</v>
      </c>
      <c r="H15684" t="s">
        <v>2443</v>
      </c>
      <c r="I15684" t="s">
        <v>2442</v>
      </c>
      <c r="J15684" s="40">
        <v>0</v>
      </c>
      <c r="K15684" s="40">
        <v>1415.86</v>
      </c>
    </row>
    <row r="15685" spans="1:11" x14ac:dyDescent="0.35">
      <c r="A15685">
        <v>35002</v>
      </c>
      <c r="B15685" t="s">
        <v>53</v>
      </c>
      <c r="C15685" s="70">
        <v>522578.39</v>
      </c>
      <c r="D15685" s="70">
        <v>167030.85999999999</v>
      </c>
      <c r="E15685" s="71">
        <v>44926</v>
      </c>
      <c r="F15685" t="s">
        <v>2423</v>
      </c>
      <c r="G15685" t="s">
        <v>2169</v>
      </c>
      <c r="H15685" t="s">
        <v>2422</v>
      </c>
      <c r="I15685" t="s">
        <v>2421</v>
      </c>
      <c r="J15685" s="40">
        <v>0</v>
      </c>
      <c r="K15685" s="40">
        <v>1997.74</v>
      </c>
    </row>
    <row r="15686" spans="1:11" x14ac:dyDescent="0.35">
      <c r="A15686">
        <v>35002</v>
      </c>
      <c r="B15686" t="s">
        <v>53</v>
      </c>
      <c r="C15686" s="70">
        <v>522578.39</v>
      </c>
      <c r="D15686" s="70">
        <v>167030.85999999999</v>
      </c>
      <c r="E15686" s="71">
        <v>44926</v>
      </c>
      <c r="F15686" t="s">
        <v>7878</v>
      </c>
      <c r="G15686" t="s">
        <v>2169</v>
      </c>
      <c r="H15686" t="s">
        <v>7877</v>
      </c>
      <c r="I15686" t="s">
        <v>7876</v>
      </c>
      <c r="J15686" s="40">
        <v>0</v>
      </c>
      <c r="K15686" s="40">
        <v>1939.82</v>
      </c>
    </row>
    <row r="15687" spans="1:11" x14ac:dyDescent="0.35">
      <c r="A15687">
        <v>35002</v>
      </c>
      <c r="B15687" t="s">
        <v>53</v>
      </c>
      <c r="C15687" s="70">
        <v>522578.39</v>
      </c>
      <c r="D15687" s="70">
        <v>167030.85999999999</v>
      </c>
      <c r="E15687" s="71">
        <v>44926</v>
      </c>
      <c r="F15687" t="s">
        <v>2399</v>
      </c>
      <c r="G15687" t="s">
        <v>2169</v>
      </c>
      <c r="H15687" t="s">
        <v>2398</v>
      </c>
      <c r="I15687" t="s">
        <v>2397</v>
      </c>
      <c r="J15687" s="40">
        <v>0</v>
      </c>
      <c r="K15687" s="40">
        <v>59671.33</v>
      </c>
    </row>
    <row r="15688" spans="1:11" x14ac:dyDescent="0.35">
      <c r="A15688">
        <v>35006</v>
      </c>
      <c r="B15688" t="s">
        <v>67</v>
      </c>
      <c r="C15688" s="70">
        <v>-260741.09</v>
      </c>
      <c r="D15688" s="70">
        <v>-83839.58</v>
      </c>
      <c r="E15688" s="71">
        <v>44563</v>
      </c>
      <c r="F15688" t="s">
        <v>15948</v>
      </c>
      <c r="G15688" t="s">
        <v>2142</v>
      </c>
      <c r="H15688" t="s">
        <v>15947</v>
      </c>
      <c r="I15688" t="s">
        <v>15946</v>
      </c>
      <c r="J15688" s="40">
        <v>47149.27</v>
      </c>
      <c r="K15688" s="40">
        <v>0</v>
      </c>
    </row>
    <row r="15689" spans="1:11" x14ac:dyDescent="0.35">
      <c r="A15689">
        <v>35006</v>
      </c>
      <c r="B15689" t="s">
        <v>67</v>
      </c>
      <c r="C15689" s="70">
        <v>-260741.09</v>
      </c>
      <c r="D15689" s="70">
        <v>-83839.58</v>
      </c>
      <c r="E15689" s="71">
        <v>44563</v>
      </c>
      <c r="F15689" t="s">
        <v>15945</v>
      </c>
      <c r="G15689" t="s">
        <v>2142</v>
      </c>
      <c r="H15689" t="s">
        <v>6674</v>
      </c>
      <c r="I15689" t="s">
        <v>6673</v>
      </c>
      <c r="J15689" s="40">
        <v>28690.31</v>
      </c>
      <c r="K15689" s="40">
        <v>0</v>
      </c>
    </row>
    <row r="15690" spans="1:11" x14ac:dyDescent="0.35">
      <c r="A15690">
        <v>35006</v>
      </c>
      <c r="B15690" t="s">
        <v>67</v>
      </c>
      <c r="C15690" s="70">
        <v>-260741.09</v>
      </c>
      <c r="D15690" s="70">
        <v>-83839.58</v>
      </c>
      <c r="E15690" s="71">
        <v>44570</v>
      </c>
      <c r="F15690" t="s">
        <v>15944</v>
      </c>
      <c r="G15690" t="s">
        <v>2142</v>
      </c>
      <c r="H15690" t="s">
        <v>6713</v>
      </c>
      <c r="I15690" t="s">
        <v>6712</v>
      </c>
      <c r="J15690" s="40">
        <v>3000</v>
      </c>
      <c r="K15690" s="40">
        <v>0</v>
      </c>
    </row>
    <row r="15691" spans="1:11" x14ac:dyDescent="0.35">
      <c r="A15691">
        <v>35006</v>
      </c>
      <c r="B15691" t="s">
        <v>67</v>
      </c>
      <c r="C15691" s="70">
        <v>-260741.09</v>
      </c>
      <c r="D15691" s="70">
        <v>-83839.58</v>
      </c>
      <c r="E15691" s="71">
        <v>44592</v>
      </c>
      <c r="F15691" t="s">
        <v>6895</v>
      </c>
      <c r="G15691" t="s">
        <v>2247</v>
      </c>
      <c r="J15691" s="40">
        <v>0</v>
      </c>
      <c r="K15691" s="40">
        <v>0</v>
      </c>
    </row>
    <row r="15692" spans="1:11" x14ac:dyDescent="0.35">
      <c r="A15692">
        <v>35006</v>
      </c>
      <c r="B15692" t="s">
        <v>67</v>
      </c>
      <c r="C15692" s="70">
        <v>-260741.09</v>
      </c>
      <c r="D15692" s="70">
        <v>-83839.58</v>
      </c>
      <c r="E15692" s="71">
        <v>44651</v>
      </c>
      <c r="F15692" t="s">
        <v>2887</v>
      </c>
      <c r="G15692" t="s">
        <v>1912</v>
      </c>
      <c r="J15692" s="40">
        <v>0</v>
      </c>
      <c r="K15692" s="40">
        <v>14500</v>
      </c>
    </row>
    <row r="15693" spans="1:11" x14ac:dyDescent="0.35">
      <c r="A15693">
        <v>35006</v>
      </c>
      <c r="B15693" t="s">
        <v>67</v>
      </c>
      <c r="C15693" s="70">
        <v>-260741.09</v>
      </c>
      <c r="D15693" s="70">
        <v>-83839.58</v>
      </c>
      <c r="E15693" s="71">
        <v>44651</v>
      </c>
      <c r="F15693" t="s">
        <v>6607</v>
      </c>
      <c r="G15693" t="s">
        <v>2247</v>
      </c>
      <c r="J15693" s="40">
        <v>0</v>
      </c>
      <c r="K15693" s="40">
        <v>0</v>
      </c>
    </row>
    <row r="15694" spans="1:11" x14ac:dyDescent="0.35">
      <c r="A15694">
        <v>35006</v>
      </c>
      <c r="B15694" t="s">
        <v>67</v>
      </c>
      <c r="C15694" s="70">
        <v>-260741.09</v>
      </c>
      <c r="D15694" s="70">
        <v>-83839.58</v>
      </c>
      <c r="E15694" s="71">
        <v>44652</v>
      </c>
      <c r="F15694" t="s">
        <v>2886</v>
      </c>
      <c r="G15694" t="s">
        <v>1912</v>
      </c>
      <c r="J15694" s="40">
        <v>0</v>
      </c>
      <c r="K15694" s="40">
        <v>-14500</v>
      </c>
    </row>
    <row r="15695" spans="1:11" x14ac:dyDescent="0.35">
      <c r="A15695">
        <v>35006</v>
      </c>
      <c r="B15695" t="s">
        <v>67</v>
      </c>
      <c r="C15695" s="70">
        <v>-260741.09</v>
      </c>
      <c r="D15695" s="70">
        <v>-83839.58</v>
      </c>
      <c r="E15695" s="71">
        <v>44681</v>
      </c>
      <c r="F15695" t="s">
        <v>6352</v>
      </c>
      <c r="G15695" t="s">
        <v>2247</v>
      </c>
      <c r="J15695" s="40">
        <v>0</v>
      </c>
      <c r="K15695" s="40">
        <v>0</v>
      </c>
    </row>
    <row r="15696" spans="1:11" x14ac:dyDescent="0.35">
      <c r="A15696">
        <v>35006</v>
      </c>
      <c r="B15696" t="s">
        <v>67</v>
      </c>
      <c r="C15696" s="70">
        <v>-260741.09</v>
      </c>
      <c r="D15696" s="70">
        <v>-83839.58</v>
      </c>
      <c r="E15696" s="71">
        <v>44681</v>
      </c>
      <c r="F15696" t="s">
        <v>2801</v>
      </c>
      <c r="G15696" t="s">
        <v>1912</v>
      </c>
      <c r="J15696" s="40">
        <v>0</v>
      </c>
      <c r="K15696" s="40">
        <v>14790</v>
      </c>
    </row>
    <row r="15697" spans="1:11" x14ac:dyDescent="0.35">
      <c r="A15697">
        <v>35006</v>
      </c>
      <c r="B15697" t="s">
        <v>67</v>
      </c>
      <c r="C15697" s="70">
        <v>-260741.09</v>
      </c>
      <c r="D15697" s="70">
        <v>-83839.58</v>
      </c>
      <c r="E15697" s="71">
        <v>44681</v>
      </c>
      <c r="F15697" t="s">
        <v>2554</v>
      </c>
      <c r="G15697" t="s">
        <v>1912</v>
      </c>
      <c r="J15697" s="40">
        <v>0</v>
      </c>
      <c r="K15697" s="40">
        <v>8500</v>
      </c>
    </row>
    <row r="15698" spans="1:11" x14ac:dyDescent="0.35">
      <c r="A15698">
        <v>35006</v>
      </c>
      <c r="B15698" t="s">
        <v>67</v>
      </c>
      <c r="C15698" s="70">
        <v>-260741.09</v>
      </c>
      <c r="D15698" s="70">
        <v>-83839.58</v>
      </c>
      <c r="E15698" s="71">
        <v>44682</v>
      </c>
      <c r="F15698" t="s">
        <v>2553</v>
      </c>
      <c r="G15698" t="s">
        <v>1912</v>
      </c>
      <c r="J15698" s="40">
        <v>0</v>
      </c>
      <c r="K15698" s="40">
        <v>-8500</v>
      </c>
    </row>
    <row r="15699" spans="1:11" x14ac:dyDescent="0.35">
      <c r="A15699">
        <v>35006</v>
      </c>
      <c r="B15699" t="s">
        <v>67</v>
      </c>
      <c r="C15699" s="70">
        <v>-260741.09</v>
      </c>
      <c r="D15699" s="70">
        <v>-83839.58</v>
      </c>
      <c r="E15699" s="71">
        <v>44682</v>
      </c>
      <c r="F15699" t="s">
        <v>2800</v>
      </c>
      <c r="G15699" t="s">
        <v>1912</v>
      </c>
      <c r="J15699" s="40">
        <v>0</v>
      </c>
      <c r="K15699" s="40">
        <v>-14790</v>
      </c>
    </row>
    <row r="15700" spans="1:11" x14ac:dyDescent="0.35">
      <c r="A15700">
        <v>35006</v>
      </c>
      <c r="B15700" t="s">
        <v>67</v>
      </c>
      <c r="C15700" s="70">
        <v>-260741.09</v>
      </c>
      <c r="D15700" s="70">
        <v>-83839.58</v>
      </c>
      <c r="E15700" s="71">
        <v>44712</v>
      </c>
      <c r="F15700" t="s">
        <v>2799</v>
      </c>
      <c r="G15700" t="s">
        <v>1912</v>
      </c>
      <c r="J15700" s="40">
        <v>0</v>
      </c>
      <c r="K15700" s="40">
        <v>22192.77</v>
      </c>
    </row>
    <row r="15701" spans="1:11" x14ac:dyDescent="0.35">
      <c r="A15701">
        <v>35006</v>
      </c>
      <c r="B15701" t="s">
        <v>67</v>
      </c>
      <c r="C15701" s="70">
        <v>-260741.09</v>
      </c>
      <c r="D15701" s="70">
        <v>-83839.58</v>
      </c>
      <c r="E15701" s="71">
        <v>44712</v>
      </c>
      <c r="F15701" t="s">
        <v>6035</v>
      </c>
      <c r="G15701" t="s">
        <v>2247</v>
      </c>
      <c r="J15701" s="40">
        <v>0</v>
      </c>
      <c r="K15701" s="40">
        <v>0</v>
      </c>
    </row>
    <row r="15702" spans="1:11" x14ac:dyDescent="0.35">
      <c r="A15702">
        <v>35006</v>
      </c>
      <c r="B15702" t="s">
        <v>67</v>
      </c>
      <c r="C15702" s="70">
        <v>-260741.09</v>
      </c>
      <c r="D15702" s="70">
        <v>-83839.58</v>
      </c>
      <c r="E15702" s="71">
        <v>44713</v>
      </c>
      <c r="F15702" t="s">
        <v>2798</v>
      </c>
      <c r="G15702" t="s">
        <v>1912</v>
      </c>
      <c r="J15702" s="40">
        <v>0</v>
      </c>
      <c r="K15702" s="40">
        <v>-22192.77</v>
      </c>
    </row>
    <row r="15703" spans="1:11" x14ac:dyDescent="0.35">
      <c r="A15703">
        <v>35006</v>
      </c>
      <c r="B15703" t="s">
        <v>67</v>
      </c>
      <c r="C15703" s="70">
        <v>-260741.09</v>
      </c>
      <c r="D15703" s="70">
        <v>-83839.58</v>
      </c>
      <c r="E15703" s="71">
        <v>44742</v>
      </c>
      <c r="F15703" t="s">
        <v>5775</v>
      </c>
      <c r="G15703" t="s">
        <v>2247</v>
      </c>
      <c r="J15703" s="40">
        <v>0</v>
      </c>
      <c r="K15703" s="40">
        <v>0</v>
      </c>
    </row>
    <row r="15704" spans="1:11" x14ac:dyDescent="0.35">
      <c r="A15704">
        <v>35006</v>
      </c>
      <c r="B15704" t="s">
        <v>67</v>
      </c>
      <c r="C15704" s="70">
        <v>-260741.09</v>
      </c>
      <c r="D15704" s="70">
        <v>-83839.58</v>
      </c>
      <c r="E15704" s="71">
        <v>44742</v>
      </c>
      <c r="F15704" t="s">
        <v>2638</v>
      </c>
      <c r="G15704" t="s">
        <v>1912</v>
      </c>
      <c r="J15704" s="40">
        <v>0</v>
      </c>
      <c r="K15704" s="40">
        <v>10000</v>
      </c>
    </row>
    <row r="15705" spans="1:11" x14ac:dyDescent="0.35">
      <c r="A15705">
        <v>35006</v>
      </c>
      <c r="B15705" t="s">
        <v>67</v>
      </c>
      <c r="C15705" s="70">
        <v>-260741.09</v>
      </c>
      <c r="D15705" s="70">
        <v>-83839.58</v>
      </c>
      <c r="E15705" s="71">
        <v>44773</v>
      </c>
      <c r="F15705" t="s">
        <v>11277</v>
      </c>
      <c r="G15705" t="s">
        <v>2343</v>
      </c>
      <c r="H15705" t="s">
        <v>11270</v>
      </c>
      <c r="I15705" t="s">
        <v>11269</v>
      </c>
      <c r="J15705" s="40">
        <v>0</v>
      </c>
      <c r="K15705" s="40">
        <v>5622.25</v>
      </c>
    </row>
    <row r="15706" spans="1:11" x14ac:dyDescent="0.35">
      <c r="A15706">
        <v>35006</v>
      </c>
      <c r="B15706" t="s">
        <v>67</v>
      </c>
      <c r="C15706" s="70">
        <v>-260741.09</v>
      </c>
      <c r="D15706" s="70">
        <v>-83839.58</v>
      </c>
      <c r="E15706" s="71">
        <v>44773</v>
      </c>
      <c r="F15706" t="s">
        <v>5473</v>
      </c>
      <c r="G15706" t="s">
        <v>2247</v>
      </c>
      <c r="J15706" s="40">
        <v>0</v>
      </c>
      <c r="K15706" s="40">
        <v>0</v>
      </c>
    </row>
    <row r="15707" spans="1:11" x14ac:dyDescent="0.35">
      <c r="A15707">
        <v>35006</v>
      </c>
      <c r="B15707" t="s">
        <v>67</v>
      </c>
      <c r="C15707" s="70">
        <v>-260741.09</v>
      </c>
      <c r="D15707" s="70">
        <v>-83839.58</v>
      </c>
      <c r="E15707" s="71">
        <v>44774</v>
      </c>
      <c r="F15707" t="s">
        <v>11271</v>
      </c>
      <c r="G15707" t="s">
        <v>2343</v>
      </c>
      <c r="H15707" t="s">
        <v>11270</v>
      </c>
      <c r="I15707" t="s">
        <v>11269</v>
      </c>
      <c r="J15707" s="40">
        <v>0</v>
      </c>
      <c r="K15707" s="40">
        <v>-5622.25</v>
      </c>
    </row>
    <row r="15708" spans="1:11" x14ac:dyDescent="0.35">
      <c r="A15708">
        <v>35006</v>
      </c>
      <c r="B15708" t="s">
        <v>67</v>
      </c>
      <c r="C15708" s="70">
        <v>-260741.09</v>
      </c>
      <c r="D15708" s="70">
        <v>-83839.58</v>
      </c>
      <c r="E15708" s="71">
        <v>44774</v>
      </c>
      <c r="F15708" t="s">
        <v>2616</v>
      </c>
      <c r="G15708" t="s">
        <v>1912</v>
      </c>
      <c r="J15708" s="40">
        <v>0</v>
      </c>
      <c r="K15708" s="40">
        <v>-10000</v>
      </c>
    </row>
    <row r="15709" spans="1:11" x14ac:dyDescent="0.35">
      <c r="A15709">
        <v>35006</v>
      </c>
      <c r="B15709" t="s">
        <v>67</v>
      </c>
      <c r="C15709" s="70">
        <v>-260741.09</v>
      </c>
      <c r="D15709" s="70">
        <v>-83839.58</v>
      </c>
      <c r="E15709" s="71">
        <v>44804</v>
      </c>
      <c r="F15709" t="s">
        <v>2606</v>
      </c>
      <c r="G15709" t="s">
        <v>1912</v>
      </c>
      <c r="J15709" s="40">
        <v>0</v>
      </c>
      <c r="K15709" s="40">
        <v>17030</v>
      </c>
    </row>
    <row r="15710" spans="1:11" x14ac:dyDescent="0.35">
      <c r="A15710">
        <v>35006</v>
      </c>
      <c r="B15710" t="s">
        <v>67</v>
      </c>
      <c r="C15710" s="70">
        <v>-260741.09</v>
      </c>
      <c r="D15710" s="70">
        <v>-83839.58</v>
      </c>
      <c r="E15710" s="71">
        <v>44804</v>
      </c>
      <c r="F15710" t="s">
        <v>11034</v>
      </c>
      <c r="G15710" t="s">
        <v>1912</v>
      </c>
      <c r="J15710" s="40">
        <v>0</v>
      </c>
      <c r="K15710" s="40">
        <v>2400</v>
      </c>
    </row>
    <row r="15711" spans="1:11" x14ac:dyDescent="0.35">
      <c r="A15711">
        <v>35006</v>
      </c>
      <c r="B15711" t="s">
        <v>67</v>
      </c>
      <c r="C15711" s="70">
        <v>-260741.09</v>
      </c>
      <c r="D15711" s="70">
        <v>-83839.58</v>
      </c>
      <c r="E15711" s="71">
        <v>44804</v>
      </c>
      <c r="F15711" t="s">
        <v>8570</v>
      </c>
      <c r="G15711" t="s">
        <v>1912</v>
      </c>
      <c r="J15711" s="40">
        <v>0</v>
      </c>
      <c r="K15711" s="40">
        <v>2366.69</v>
      </c>
    </row>
    <row r="15712" spans="1:11" x14ac:dyDescent="0.35">
      <c r="A15712">
        <v>35006</v>
      </c>
      <c r="B15712" t="s">
        <v>67</v>
      </c>
      <c r="C15712" s="70">
        <v>-260741.09</v>
      </c>
      <c r="D15712" s="70">
        <v>-83839.58</v>
      </c>
      <c r="E15712" s="71">
        <v>44804</v>
      </c>
      <c r="F15712" t="s">
        <v>10225</v>
      </c>
      <c r="G15712" t="s">
        <v>1912</v>
      </c>
      <c r="J15712" s="40">
        <v>0</v>
      </c>
      <c r="K15712" s="40">
        <v>4292.84</v>
      </c>
    </row>
    <row r="15713" spans="1:11" x14ac:dyDescent="0.35">
      <c r="A15713">
        <v>35006</v>
      </c>
      <c r="B15713" t="s">
        <v>67</v>
      </c>
      <c r="C15713" s="70">
        <v>-260741.09</v>
      </c>
      <c r="D15713" s="70">
        <v>-83839.58</v>
      </c>
      <c r="E15713" s="71">
        <v>44804</v>
      </c>
      <c r="F15713" t="s">
        <v>5001</v>
      </c>
      <c r="G15713" t="s">
        <v>2247</v>
      </c>
      <c r="H15713" t="s">
        <v>2265</v>
      </c>
      <c r="J15713" s="40">
        <v>0</v>
      </c>
      <c r="K15713" s="40">
        <v>0</v>
      </c>
    </row>
    <row r="15714" spans="1:11" x14ac:dyDescent="0.35">
      <c r="A15714">
        <v>35006</v>
      </c>
      <c r="B15714" t="s">
        <v>67</v>
      </c>
      <c r="C15714" s="70">
        <v>-260741.09</v>
      </c>
      <c r="D15714" s="70">
        <v>-83839.58</v>
      </c>
      <c r="E15714" s="71">
        <v>44805</v>
      </c>
      <c r="F15714" t="s">
        <v>8566</v>
      </c>
      <c r="G15714" t="s">
        <v>1912</v>
      </c>
      <c r="J15714" s="40">
        <v>0</v>
      </c>
      <c r="K15714" s="40">
        <v>-2366.69</v>
      </c>
    </row>
    <row r="15715" spans="1:11" x14ac:dyDescent="0.35">
      <c r="A15715">
        <v>35006</v>
      </c>
      <c r="B15715" t="s">
        <v>67</v>
      </c>
      <c r="C15715" s="70">
        <v>-260741.09</v>
      </c>
      <c r="D15715" s="70">
        <v>-83839.58</v>
      </c>
      <c r="E15715" s="71">
        <v>44805</v>
      </c>
      <c r="F15715" t="s">
        <v>2605</v>
      </c>
      <c r="G15715" t="s">
        <v>1912</v>
      </c>
      <c r="J15715" s="40">
        <v>0</v>
      </c>
      <c r="K15715" s="40">
        <v>-17030</v>
      </c>
    </row>
    <row r="15716" spans="1:11" x14ac:dyDescent="0.35">
      <c r="A15716">
        <v>35006</v>
      </c>
      <c r="B15716" t="s">
        <v>67</v>
      </c>
      <c r="C15716" s="70">
        <v>-260741.09</v>
      </c>
      <c r="D15716" s="70">
        <v>-83839.58</v>
      </c>
      <c r="E15716" s="71">
        <v>44834</v>
      </c>
      <c r="F15716" t="s">
        <v>11263</v>
      </c>
      <c r="G15716" t="s">
        <v>2343</v>
      </c>
      <c r="H15716" t="s">
        <v>11256</v>
      </c>
      <c r="I15716" t="s">
        <v>11256</v>
      </c>
      <c r="J15716" s="40">
        <v>0</v>
      </c>
      <c r="K15716" s="40">
        <v>1036</v>
      </c>
    </row>
    <row r="15717" spans="1:11" x14ac:dyDescent="0.35">
      <c r="A15717">
        <v>35006</v>
      </c>
      <c r="B15717" t="s">
        <v>67</v>
      </c>
      <c r="C15717" s="70">
        <v>-260741.09</v>
      </c>
      <c r="D15717" s="70">
        <v>-83839.58</v>
      </c>
      <c r="E15717" s="71">
        <v>44834</v>
      </c>
      <c r="F15717" t="s">
        <v>11262</v>
      </c>
      <c r="G15717" t="s">
        <v>2343</v>
      </c>
      <c r="H15717" t="s">
        <v>11254</v>
      </c>
      <c r="I15717" t="s">
        <v>11254</v>
      </c>
      <c r="J15717" s="40">
        <v>0</v>
      </c>
      <c r="K15717" s="40">
        <v>792.5</v>
      </c>
    </row>
    <row r="15718" spans="1:11" x14ac:dyDescent="0.35">
      <c r="A15718">
        <v>35006</v>
      </c>
      <c r="B15718" t="s">
        <v>67</v>
      </c>
      <c r="C15718" s="70">
        <v>-260741.09</v>
      </c>
      <c r="D15718" s="70">
        <v>-83839.58</v>
      </c>
      <c r="E15718" s="71">
        <v>44834</v>
      </c>
      <c r="F15718" t="s">
        <v>13042</v>
      </c>
      <c r="G15718" t="s">
        <v>2343</v>
      </c>
      <c r="H15718" t="s">
        <v>13019</v>
      </c>
      <c r="I15718" t="s">
        <v>13019</v>
      </c>
      <c r="J15718" s="40">
        <v>0</v>
      </c>
      <c r="K15718" s="40">
        <v>1317</v>
      </c>
    </row>
    <row r="15719" spans="1:11" x14ac:dyDescent="0.35">
      <c r="A15719">
        <v>35006</v>
      </c>
      <c r="B15719" t="s">
        <v>67</v>
      </c>
      <c r="C15719" s="70">
        <v>-260741.09</v>
      </c>
      <c r="D15719" s="70">
        <v>-83839.58</v>
      </c>
      <c r="E15719" s="71">
        <v>44834</v>
      </c>
      <c r="F15719" t="s">
        <v>13041</v>
      </c>
      <c r="G15719" t="s">
        <v>2343</v>
      </c>
      <c r="H15719" t="s">
        <v>13017</v>
      </c>
      <c r="I15719" t="s">
        <v>13017</v>
      </c>
      <c r="J15719" s="40">
        <v>0</v>
      </c>
      <c r="K15719" s="40">
        <v>1981.12</v>
      </c>
    </row>
    <row r="15720" spans="1:11" x14ac:dyDescent="0.35">
      <c r="A15720">
        <v>35006</v>
      </c>
      <c r="B15720" t="s">
        <v>67</v>
      </c>
      <c r="C15720" s="70">
        <v>-260741.09</v>
      </c>
      <c r="D15720" s="70">
        <v>-83839.58</v>
      </c>
      <c r="E15720" s="71">
        <v>44834</v>
      </c>
      <c r="F15720" t="s">
        <v>2598</v>
      </c>
      <c r="G15720" t="s">
        <v>1912</v>
      </c>
      <c r="J15720" s="40">
        <v>0</v>
      </c>
      <c r="K15720" s="40">
        <v>16313</v>
      </c>
    </row>
    <row r="15721" spans="1:11" x14ac:dyDescent="0.35">
      <c r="A15721">
        <v>35006</v>
      </c>
      <c r="B15721" t="s">
        <v>67</v>
      </c>
      <c r="C15721" s="70">
        <v>-260741.09</v>
      </c>
      <c r="D15721" s="70">
        <v>-83839.58</v>
      </c>
      <c r="E15721" s="71">
        <v>44834</v>
      </c>
      <c r="F15721" t="s">
        <v>2533</v>
      </c>
      <c r="G15721" t="s">
        <v>1912</v>
      </c>
      <c r="J15721" s="40">
        <v>0</v>
      </c>
      <c r="K15721" s="40">
        <v>23171.71</v>
      </c>
    </row>
    <row r="15722" spans="1:11" x14ac:dyDescent="0.35">
      <c r="A15722">
        <v>35006</v>
      </c>
      <c r="B15722" t="s">
        <v>67</v>
      </c>
      <c r="C15722" s="70">
        <v>-260741.09</v>
      </c>
      <c r="D15722" s="70">
        <v>-83839.58</v>
      </c>
      <c r="E15722" s="71">
        <v>44834</v>
      </c>
      <c r="F15722" t="s">
        <v>4873</v>
      </c>
      <c r="G15722" t="s">
        <v>2247</v>
      </c>
      <c r="H15722" t="s">
        <v>2262</v>
      </c>
      <c r="J15722" s="40">
        <v>0</v>
      </c>
      <c r="K15722" s="40">
        <v>0</v>
      </c>
    </row>
    <row r="15723" spans="1:11" x14ac:dyDescent="0.35">
      <c r="A15723">
        <v>35006</v>
      </c>
      <c r="B15723" t="s">
        <v>67</v>
      </c>
      <c r="C15723" s="70">
        <v>-260741.09</v>
      </c>
      <c r="D15723" s="70">
        <v>-83839.58</v>
      </c>
      <c r="E15723" s="71">
        <v>44835</v>
      </c>
      <c r="F15723" t="s">
        <v>2532</v>
      </c>
      <c r="G15723" t="s">
        <v>1912</v>
      </c>
      <c r="J15723" s="40">
        <v>0</v>
      </c>
      <c r="K15723" s="40">
        <v>-23171.71</v>
      </c>
    </row>
    <row r="15724" spans="1:11" x14ac:dyDescent="0.35">
      <c r="A15724">
        <v>35006</v>
      </c>
      <c r="B15724" t="s">
        <v>67</v>
      </c>
      <c r="C15724" s="70">
        <v>-260741.09</v>
      </c>
      <c r="D15724" s="70">
        <v>-83839.58</v>
      </c>
      <c r="E15724" s="71">
        <v>44835</v>
      </c>
      <c r="F15724" t="s">
        <v>11257</v>
      </c>
      <c r="G15724" t="s">
        <v>2343</v>
      </c>
      <c r="H15724" t="s">
        <v>11256</v>
      </c>
      <c r="I15724" t="s">
        <v>11256</v>
      </c>
      <c r="J15724" s="40">
        <v>0</v>
      </c>
      <c r="K15724" s="40">
        <v>-1036</v>
      </c>
    </row>
    <row r="15725" spans="1:11" x14ac:dyDescent="0.35">
      <c r="A15725">
        <v>35006</v>
      </c>
      <c r="B15725" t="s">
        <v>67</v>
      </c>
      <c r="C15725" s="70">
        <v>-260741.09</v>
      </c>
      <c r="D15725" s="70">
        <v>-83839.58</v>
      </c>
      <c r="E15725" s="71">
        <v>44835</v>
      </c>
      <c r="F15725" t="s">
        <v>11255</v>
      </c>
      <c r="G15725" t="s">
        <v>2343</v>
      </c>
      <c r="H15725" t="s">
        <v>11254</v>
      </c>
      <c r="I15725" t="s">
        <v>11254</v>
      </c>
      <c r="J15725" s="40">
        <v>0</v>
      </c>
      <c r="K15725" s="40">
        <v>-792.5</v>
      </c>
    </row>
    <row r="15726" spans="1:11" x14ac:dyDescent="0.35">
      <c r="A15726">
        <v>35006</v>
      </c>
      <c r="B15726" t="s">
        <v>67</v>
      </c>
      <c r="C15726" s="70">
        <v>-260741.09</v>
      </c>
      <c r="D15726" s="70">
        <v>-83839.58</v>
      </c>
      <c r="E15726" s="71">
        <v>44835</v>
      </c>
      <c r="F15726" t="s">
        <v>11022</v>
      </c>
      <c r="G15726" t="s">
        <v>1912</v>
      </c>
      <c r="J15726" s="40">
        <v>0</v>
      </c>
      <c r="K15726" s="40">
        <v>-2400</v>
      </c>
    </row>
    <row r="15727" spans="1:11" x14ac:dyDescent="0.35">
      <c r="A15727">
        <v>35006</v>
      </c>
      <c r="B15727" t="s">
        <v>67</v>
      </c>
      <c r="C15727" s="70">
        <v>-260741.09</v>
      </c>
      <c r="D15727" s="70">
        <v>-83839.58</v>
      </c>
      <c r="E15727" s="71">
        <v>44835</v>
      </c>
      <c r="F15727" t="s">
        <v>2596</v>
      </c>
      <c r="G15727" t="s">
        <v>1912</v>
      </c>
      <c r="J15727" s="40">
        <v>0</v>
      </c>
      <c r="K15727" s="40">
        <v>-16313</v>
      </c>
    </row>
    <row r="15728" spans="1:11" x14ac:dyDescent="0.35">
      <c r="A15728">
        <v>35006</v>
      </c>
      <c r="B15728" t="s">
        <v>67</v>
      </c>
      <c r="C15728" s="70">
        <v>-260741.09</v>
      </c>
      <c r="D15728" s="70">
        <v>-83839.58</v>
      </c>
      <c r="E15728" s="71">
        <v>44835</v>
      </c>
      <c r="F15728" t="s">
        <v>10179</v>
      </c>
      <c r="G15728" t="s">
        <v>1912</v>
      </c>
      <c r="J15728" s="40">
        <v>0</v>
      </c>
      <c r="K15728" s="40">
        <v>-4292.84</v>
      </c>
    </row>
    <row r="15729" spans="1:11" x14ac:dyDescent="0.35">
      <c r="A15729">
        <v>35006</v>
      </c>
      <c r="B15729" t="s">
        <v>67</v>
      </c>
      <c r="C15729" s="70">
        <v>-260741.09</v>
      </c>
      <c r="D15729" s="70">
        <v>-83839.58</v>
      </c>
      <c r="E15729" s="71">
        <v>44865</v>
      </c>
      <c r="F15729" t="s">
        <v>13031</v>
      </c>
      <c r="G15729" t="s">
        <v>2343</v>
      </c>
      <c r="H15729" t="s">
        <v>13015</v>
      </c>
      <c r="J15729" s="40">
        <v>0</v>
      </c>
      <c r="K15729" s="40">
        <v>1534</v>
      </c>
    </row>
    <row r="15730" spans="1:11" x14ac:dyDescent="0.35">
      <c r="A15730">
        <v>35006</v>
      </c>
      <c r="B15730" t="s">
        <v>67</v>
      </c>
      <c r="C15730" s="70">
        <v>-260741.09</v>
      </c>
      <c r="D15730" s="70">
        <v>-83839.58</v>
      </c>
      <c r="E15730" s="71">
        <v>44865</v>
      </c>
      <c r="F15730" t="s">
        <v>13030</v>
      </c>
      <c r="G15730" t="s">
        <v>2343</v>
      </c>
      <c r="H15730" t="s">
        <v>13013</v>
      </c>
      <c r="I15730" t="s">
        <v>13013</v>
      </c>
      <c r="J15730" s="40">
        <v>0</v>
      </c>
      <c r="K15730" s="40">
        <v>2015</v>
      </c>
    </row>
    <row r="15731" spans="1:11" x14ac:dyDescent="0.35">
      <c r="A15731">
        <v>35006</v>
      </c>
      <c r="B15731" t="s">
        <v>67</v>
      </c>
      <c r="C15731" s="70">
        <v>-260741.09</v>
      </c>
      <c r="D15731" s="70">
        <v>-83839.58</v>
      </c>
      <c r="E15731" s="71">
        <v>44865</v>
      </c>
      <c r="F15731" t="s">
        <v>13029</v>
      </c>
      <c r="G15731" t="s">
        <v>2343</v>
      </c>
      <c r="H15731" t="s">
        <v>13011</v>
      </c>
      <c r="I15731" t="s">
        <v>13011</v>
      </c>
      <c r="J15731" s="40">
        <v>0</v>
      </c>
      <c r="K15731" s="40">
        <v>855</v>
      </c>
    </row>
    <row r="15732" spans="1:11" x14ac:dyDescent="0.35">
      <c r="A15732">
        <v>35006</v>
      </c>
      <c r="B15732" t="s">
        <v>67</v>
      </c>
      <c r="C15732" s="70">
        <v>-260741.09</v>
      </c>
      <c r="D15732" s="70">
        <v>-83839.58</v>
      </c>
      <c r="E15732" s="71">
        <v>44865</v>
      </c>
      <c r="F15732" t="s">
        <v>13028</v>
      </c>
      <c r="G15732" t="s">
        <v>2343</v>
      </c>
      <c r="H15732" t="s">
        <v>13009</v>
      </c>
      <c r="I15732" t="s">
        <v>13009</v>
      </c>
      <c r="J15732" s="40">
        <v>0</v>
      </c>
      <c r="K15732" s="40">
        <v>444</v>
      </c>
    </row>
    <row r="15733" spans="1:11" x14ac:dyDescent="0.35">
      <c r="A15733">
        <v>35006</v>
      </c>
      <c r="B15733" t="s">
        <v>67</v>
      </c>
      <c r="C15733" s="70">
        <v>-260741.09</v>
      </c>
      <c r="D15733" s="70">
        <v>-83839.58</v>
      </c>
      <c r="E15733" s="71">
        <v>44865</v>
      </c>
      <c r="F15733" t="s">
        <v>11250</v>
      </c>
      <c r="G15733" t="s">
        <v>2343</v>
      </c>
      <c r="H15733" t="s">
        <v>11247</v>
      </c>
      <c r="I15733" t="s">
        <v>11247</v>
      </c>
      <c r="J15733" s="40">
        <v>0</v>
      </c>
      <c r="K15733" s="40">
        <v>150</v>
      </c>
    </row>
    <row r="15734" spans="1:11" x14ac:dyDescent="0.35">
      <c r="A15734">
        <v>35006</v>
      </c>
      <c r="B15734" t="s">
        <v>67</v>
      </c>
      <c r="C15734" s="70">
        <v>-260741.09</v>
      </c>
      <c r="D15734" s="70">
        <v>-83839.58</v>
      </c>
      <c r="E15734" s="71">
        <v>44865</v>
      </c>
      <c r="F15734" t="s">
        <v>11249</v>
      </c>
      <c r="G15734" t="s">
        <v>2343</v>
      </c>
      <c r="H15734" t="s">
        <v>11242</v>
      </c>
      <c r="I15734" t="s">
        <v>11242</v>
      </c>
      <c r="J15734" s="40">
        <v>0</v>
      </c>
      <c r="K15734" s="40">
        <v>2181.5</v>
      </c>
    </row>
    <row r="15735" spans="1:11" x14ac:dyDescent="0.35">
      <c r="A15735">
        <v>35006</v>
      </c>
      <c r="B15735" t="s">
        <v>67</v>
      </c>
      <c r="C15735" s="70">
        <v>-260741.09</v>
      </c>
      <c r="D15735" s="70">
        <v>-83839.58</v>
      </c>
      <c r="E15735" s="71">
        <v>44865</v>
      </c>
      <c r="F15735" t="s">
        <v>13027</v>
      </c>
      <c r="G15735" t="s">
        <v>2343</v>
      </c>
      <c r="H15735" t="s">
        <v>12999</v>
      </c>
      <c r="I15735" t="s">
        <v>12999</v>
      </c>
      <c r="J15735" s="40">
        <v>0</v>
      </c>
      <c r="K15735" s="40">
        <v>2809.76</v>
      </c>
    </row>
    <row r="15736" spans="1:11" x14ac:dyDescent="0.35">
      <c r="A15736">
        <v>35006</v>
      </c>
      <c r="B15736" t="s">
        <v>67</v>
      </c>
      <c r="C15736" s="70">
        <v>-260741.09</v>
      </c>
      <c r="D15736" s="70">
        <v>-83839.58</v>
      </c>
      <c r="E15736" s="71">
        <v>44865</v>
      </c>
      <c r="F15736" t="s">
        <v>13026</v>
      </c>
      <c r="G15736" t="s">
        <v>2343</v>
      </c>
      <c r="H15736" t="s">
        <v>12997</v>
      </c>
      <c r="I15736" t="s">
        <v>12997</v>
      </c>
      <c r="J15736" s="40">
        <v>0</v>
      </c>
      <c r="K15736" s="40">
        <v>7175.88</v>
      </c>
    </row>
    <row r="15737" spans="1:11" x14ac:dyDescent="0.35">
      <c r="A15737">
        <v>35006</v>
      </c>
      <c r="B15737" t="s">
        <v>67</v>
      </c>
      <c r="C15737" s="70">
        <v>-260741.09</v>
      </c>
      <c r="D15737" s="70">
        <v>-83839.58</v>
      </c>
      <c r="E15737" s="71">
        <v>44865</v>
      </c>
      <c r="F15737" t="s">
        <v>10133</v>
      </c>
      <c r="G15737" t="s">
        <v>1912</v>
      </c>
      <c r="J15737" s="40">
        <v>0</v>
      </c>
      <c r="K15737" s="40">
        <v>4808</v>
      </c>
    </row>
    <row r="15738" spans="1:11" x14ac:dyDescent="0.35">
      <c r="A15738">
        <v>35006</v>
      </c>
      <c r="B15738" t="s">
        <v>67</v>
      </c>
      <c r="C15738" s="70">
        <v>-260741.09</v>
      </c>
      <c r="D15738" s="70">
        <v>-83839.58</v>
      </c>
      <c r="E15738" s="71">
        <v>44865</v>
      </c>
      <c r="F15738" t="s">
        <v>4351</v>
      </c>
      <c r="G15738" t="s">
        <v>2247</v>
      </c>
      <c r="H15738" t="s">
        <v>1919</v>
      </c>
      <c r="I15738" t="s">
        <v>1919</v>
      </c>
      <c r="J15738" s="40">
        <v>0</v>
      </c>
      <c r="K15738" s="40">
        <v>0</v>
      </c>
    </row>
    <row r="15739" spans="1:11" x14ac:dyDescent="0.35">
      <c r="A15739">
        <v>35006</v>
      </c>
      <c r="B15739" t="s">
        <v>67</v>
      </c>
      <c r="C15739" s="70">
        <v>-260741.09</v>
      </c>
      <c r="D15739" s="70">
        <v>-83839.58</v>
      </c>
      <c r="E15739" s="71">
        <v>44866</v>
      </c>
      <c r="F15739" t="s">
        <v>11248</v>
      </c>
      <c r="G15739" t="s">
        <v>2343</v>
      </c>
      <c r="H15739" t="s">
        <v>11247</v>
      </c>
      <c r="I15739" t="s">
        <v>11247</v>
      </c>
      <c r="J15739" s="40">
        <v>0</v>
      </c>
      <c r="K15739" s="40">
        <v>-150</v>
      </c>
    </row>
    <row r="15740" spans="1:11" x14ac:dyDescent="0.35">
      <c r="A15740">
        <v>35006</v>
      </c>
      <c r="B15740" t="s">
        <v>67</v>
      </c>
      <c r="C15740" s="70">
        <v>-260741.09</v>
      </c>
      <c r="D15740" s="70">
        <v>-83839.58</v>
      </c>
      <c r="E15740" s="71">
        <v>44866</v>
      </c>
      <c r="F15740" t="s">
        <v>13020</v>
      </c>
      <c r="G15740" t="s">
        <v>2343</v>
      </c>
      <c r="H15740" t="s">
        <v>13019</v>
      </c>
      <c r="I15740" t="s">
        <v>13019</v>
      </c>
      <c r="J15740" s="40">
        <v>0</v>
      </c>
      <c r="K15740" s="40">
        <v>-1317</v>
      </c>
    </row>
    <row r="15741" spans="1:11" x14ac:dyDescent="0.35">
      <c r="A15741">
        <v>35006</v>
      </c>
      <c r="B15741" t="s">
        <v>67</v>
      </c>
      <c r="C15741" s="70">
        <v>-260741.09</v>
      </c>
      <c r="D15741" s="70">
        <v>-83839.58</v>
      </c>
      <c r="E15741" s="71">
        <v>44866</v>
      </c>
      <c r="F15741" t="s">
        <v>13018</v>
      </c>
      <c r="G15741" t="s">
        <v>2343</v>
      </c>
      <c r="H15741" t="s">
        <v>13017</v>
      </c>
      <c r="I15741" t="s">
        <v>13017</v>
      </c>
      <c r="J15741" s="40">
        <v>0</v>
      </c>
      <c r="K15741" s="40">
        <v>-1981.12</v>
      </c>
    </row>
    <row r="15742" spans="1:11" x14ac:dyDescent="0.35">
      <c r="A15742">
        <v>35006</v>
      </c>
      <c r="B15742" t="s">
        <v>67</v>
      </c>
      <c r="C15742" s="70">
        <v>-260741.09</v>
      </c>
      <c r="D15742" s="70">
        <v>-83839.58</v>
      </c>
      <c r="E15742" s="71">
        <v>44866</v>
      </c>
      <c r="F15742" t="s">
        <v>13016</v>
      </c>
      <c r="G15742" t="s">
        <v>2343</v>
      </c>
      <c r="H15742" t="s">
        <v>13015</v>
      </c>
      <c r="J15742" s="40">
        <v>0</v>
      </c>
      <c r="K15742" s="40">
        <v>-1534</v>
      </c>
    </row>
    <row r="15743" spans="1:11" x14ac:dyDescent="0.35">
      <c r="A15743">
        <v>35006</v>
      </c>
      <c r="B15743" t="s">
        <v>67</v>
      </c>
      <c r="C15743" s="70">
        <v>-260741.09</v>
      </c>
      <c r="D15743" s="70">
        <v>-83839.58</v>
      </c>
      <c r="E15743" s="71">
        <v>44866</v>
      </c>
      <c r="F15743" t="s">
        <v>13014</v>
      </c>
      <c r="G15743" t="s">
        <v>2343</v>
      </c>
      <c r="H15743" t="s">
        <v>13013</v>
      </c>
      <c r="I15743" t="s">
        <v>13013</v>
      </c>
      <c r="J15743" s="40">
        <v>0</v>
      </c>
      <c r="K15743" s="40">
        <v>-2015</v>
      </c>
    </row>
    <row r="15744" spans="1:11" x14ac:dyDescent="0.35">
      <c r="A15744">
        <v>35006</v>
      </c>
      <c r="B15744" t="s">
        <v>67</v>
      </c>
      <c r="C15744" s="70">
        <v>-260741.09</v>
      </c>
      <c r="D15744" s="70">
        <v>-83839.58</v>
      </c>
      <c r="E15744" s="71">
        <v>44866</v>
      </c>
      <c r="F15744" t="s">
        <v>13012</v>
      </c>
      <c r="G15744" t="s">
        <v>2343</v>
      </c>
      <c r="H15744" t="s">
        <v>13011</v>
      </c>
      <c r="I15744" t="s">
        <v>13011</v>
      </c>
      <c r="J15744" s="40">
        <v>0</v>
      </c>
      <c r="K15744" s="40">
        <v>-855</v>
      </c>
    </row>
    <row r="15745" spans="1:11" x14ac:dyDescent="0.35">
      <c r="A15745">
        <v>35006</v>
      </c>
      <c r="B15745" t="s">
        <v>67</v>
      </c>
      <c r="C15745" s="70">
        <v>-260741.09</v>
      </c>
      <c r="D15745" s="70">
        <v>-83839.58</v>
      </c>
      <c r="E15745" s="71">
        <v>44866</v>
      </c>
      <c r="F15745" t="s">
        <v>13010</v>
      </c>
      <c r="G15745" t="s">
        <v>2343</v>
      </c>
      <c r="H15745" t="s">
        <v>13009</v>
      </c>
      <c r="I15745" t="s">
        <v>13009</v>
      </c>
      <c r="J15745" s="40">
        <v>0</v>
      </c>
      <c r="K15745" s="40">
        <v>-444</v>
      </c>
    </row>
    <row r="15746" spans="1:11" x14ac:dyDescent="0.35">
      <c r="A15746">
        <v>35006</v>
      </c>
      <c r="B15746" t="s">
        <v>67</v>
      </c>
      <c r="C15746" s="70">
        <v>-260741.09</v>
      </c>
      <c r="D15746" s="70">
        <v>-83839.58</v>
      </c>
      <c r="E15746" s="71">
        <v>44866</v>
      </c>
      <c r="F15746" t="s">
        <v>10129</v>
      </c>
      <c r="G15746" t="s">
        <v>1912</v>
      </c>
      <c r="J15746" s="40">
        <v>0</v>
      </c>
      <c r="K15746" s="40">
        <v>-4808</v>
      </c>
    </row>
    <row r="15747" spans="1:11" x14ac:dyDescent="0.35">
      <c r="A15747">
        <v>35006</v>
      </c>
      <c r="B15747" t="s">
        <v>67</v>
      </c>
      <c r="C15747" s="70">
        <v>-260741.09</v>
      </c>
      <c r="D15747" s="70">
        <v>-83839.58</v>
      </c>
      <c r="E15747" s="71">
        <v>44895</v>
      </c>
      <c r="F15747" t="s">
        <v>9488</v>
      </c>
      <c r="G15747" t="s">
        <v>2343</v>
      </c>
      <c r="H15747" t="s">
        <v>9466</v>
      </c>
      <c r="I15747" t="s">
        <v>9466</v>
      </c>
      <c r="J15747" s="40">
        <v>0</v>
      </c>
      <c r="K15747" s="40">
        <v>43245</v>
      </c>
    </row>
    <row r="15748" spans="1:11" x14ac:dyDescent="0.35">
      <c r="A15748">
        <v>35006</v>
      </c>
      <c r="B15748" t="s">
        <v>67</v>
      </c>
      <c r="C15748" s="70">
        <v>-260741.09</v>
      </c>
      <c r="D15748" s="70">
        <v>-83839.58</v>
      </c>
      <c r="E15748" s="71">
        <v>44895</v>
      </c>
      <c r="F15748" t="s">
        <v>13004</v>
      </c>
      <c r="G15748" t="s">
        <v>2343</v>
      </c>
      <c r="H15748" t="s">
        <v>12995</v>
      </c>
      <c r="I15748" t="s">
        <v>12995</v>
      </c>
      <c r="J15748" s="40">
        <v>0</v>
      </c>
      <c r="K15748" s="40">
        <v>8647.5</v>
      </c>
    </row>
    <row r="15749" spans="1:11" x14ac:dyDescent="0.35">
      <c r="A15749">
        <v>35006</v>
      </c>
      <c r="B15749" t="s">
        <v>67</v>
      </c>
      <c r="C15749" s="70">
        <v>-260741.09</v>
      </c>
      <c r="D15749" s="70">
        <v>-83839.58</v>
      </c>
      <c r="E15749" s="71">
        <v>44895</v>
      </c>
      <c r="F15749" t="s">
        <v>11560</v>
      </c>
      <c r="G15749" t="s">
        <v>2343</v>
      </c>
      <c r="H15749" t="s">
        <v>11558</v>
      </c>
      <c r="I15749" t="s">
        <v>11558</v>
      </c>
      <c r="J15749" s="40">
        <v>0</v>
      </c>
      <c r="K15749" s="40">
        <v>25000</v>
      </c>
    </row>
    <row r="15750" spans="1:11" x14ac:dyDescent="0.35">
      <c r="A15750">
        <v>35006</v>
      </c>
      <c r="B15750" t="s">
        <v>67</v>
      </c>
      <c r="C15750" s="70">
        <v>-260741.09</v>
      </c>
      <c r="D15750" s="70">
        <v>-83839.58</v>
      </c>
      <c r="E15750" s="71">
        <v>44895</v>
      </c>
      <c r="F15750" t="s">
        <v>10090</v>
      </c>
      <c r="G15750" t="s">
        <v>1912</v>
      </c>
      <c r="J15750" s="40">
        <v>0</v>
      </c>
      <c r="K15750" s="40">
        <v>3140</v>
      </c>
    </row>
    <row r="15751" spans="1:11" x14ac:dyDescent="0.35">
      <c r="A15751">
        <v>35006</v>
      </c>
      <c r="B15751" t="s">
        <v>67</v>
      </c>
      <c r="C15751" s="70">
        <v>-260741.09</v>
      </c>
      <c r="D15751" s="70">
        <v>-83839.58</v>
      </c>
      <c r="E15751" s="71">
        <v>44895</v>
      </c>
      <c r="F15751" t="s">
        <v>4176</v>
      </c>
      <c r="G15751" t="s">
        <v>2247</v>
      </c>
      <c r="H15751" t="s">
        <v>1916</v>
      </c>
      <c r="I15751" t="s">
        <v>1916</v>
      </c>
      <c r="J15751" s="40">
        <v>0</v>
      </c>
      <c r="K15751" s="40">
        <v>0</v>
      </c>
    </row>
    <row r="15752" spans="1:11" x14ac:dyDescent="0.35">
      <c r="A15752">
        <v>35006</v>
      </c>
      <c r="B15752" t="s">
        <v>67</v>
      </c>
      <c r="C15752" s="70">
        <v>-260741.09</v>
      </c>
      <c r="D15752" s="70">
        <v>-83839.58</v>
      </c>
      <c r="E15752" s="71">
        <v>44895</v>
      </c>
      <c r="F15752" t="s">
        <v>13002</v>
      </c>
      <c r="G15752" t="s">
        <v>2343</v>
      </c>
      <c r="H15752" t="s">
        <v>13001</v>
      </c>
      <c r="I15752" t="s">
        <v>13001</v>
      </c>
      <c r="J15752" s="40">
        <v>0</v>
      </c>
      <c r="K15752" s="40">
        <v>2184.75</v>
      </c>
    </row>
    <row r="15753" spans="1:11" x14ac:dyDescent="0.35">
      <c r="A15753">
        <v>35006</v>
      </c>
      <c r="B15753" t="s">
        <v>67</v>
      </c>
      <c r="C15753" s="70">
        <v>-260741.09</v>
      </c>
      <c r="D15753" s="70">
        <v>-83839.58</v>
      </c>
      <c r="E15753" s="71">
        <v>44895</v>
      </c>
      <c r="F15753" t="s">
        <v>3959</v>
      </c>
      <c r="G15753" t="s">
        <v>2247</v>
      </c>
      <c r="H15753" t="s">
        <v>1916</v>
      </c>
      <c r="I15753" t="s">
        <v>1916</v>
      </c>
      <c r="J15753" s="40">
        <v>0</v>
      </c>
      <c r="K15753" s="40">
        <v>0</v>
      </c>
    </row>
    <row r="15754" spans="1:11" x14ac:dyDescent="0.35">
      <c r="A15754">
        <v>35006</v>
      </c>
      <c r="B15754" t="s">
        <v>67</v>
      </c>
      <c r="C15754" s="70">
        <v>-260741.09</v>
      </c>
      <c r="D15754" s="70">
        <v>-83839.58</v>
      </c>
      <c r="E15754" s="71">
        <v>44896</v>
      </c>
      <c r="F15754" t="s">
        <v>10077</v>
      </c>
      <c r="G15754" t="s">
        <v>1912</v>
      </c>
      <c r="J15754" s="40">
        <v>0</v>
      </c>
      <c r="K15754" s="40">
        <v>-3140</v>
      </c>
    </row>
    <row r="15755" spans="1:11" x14ac:dyDescent="0.35">
      <c r="A15755">
        <v>35006</v>
      </c>
      <c r="B15755" t="s">
        <v>67</v>
      </c>
      <c r="C15755" s="70">
        <v>-260741.09</v>
      </c>
      <c r="D15755" s="70">
        <v>-83839.58</v>
      </c>
      <c r="E15755" s="71">
        <v>44896</v>
      </c>
      <c r="F15755" t="s">
        <v>11243</v>
      </c>
      <c r="G15755" t="s">
        <v>2343</v>
      </c>
      <c r="H15755" t="s">
        <v>11242</v>
      </c>
      <c r="I15755" t="s">
        <v>11242</v>
      </c>
      <c r="J15755" s="40">
        <v>0</v>
      </c>
      <c r="K15755" s="40">
        <v>-2181.5</v>
      </c>
    </row>
    <row r="15756" spans="1:11" x14ac:dyDescent="0.35">
      <c r="A15756">
        <v>35006</v>
      </c>
      <c r="B15756" t="s">
        <v>67</v>
      </c>
      <c r="C15756" s="70">
        <v>-260741.09</v>
      </c>
      <c r="D15756" s="70">
        <v>-83839.58</v>
      </c>
      <c r="E15756" s="71">
        <v>44896</v>
      </c>
      <c r="F15756" t="s">
        <v>13000</v>
      </c>
      <c r="G15756" t="s">
        <v>2343</v>
      </c>
      <c r="H15756" t="s">
        <v>12999</v>
      </c>
      <c r="I15756" t="s">
        <v>12999</v>
      </c>
      <c r="J15756" s="40">
        <v>0</v>
      </c>
      <c r="K15756" s="40">
        <v>-2809.76</v>
      </c>
    </row>
    <row r="15757" spans="1:11" x14ac:dyDescent="0.35">
      <c r="A15757">
        <v>35006</v>
      </c>
      <c r="B15757" t="s">
        <v>67</v>
      </c>
      <c r="C15757" s="70">
        <v>-260741.09</v>
      </c>
      <c r="D15757" s="70">
        <v>-83839.58</v>
      </c>
      <c r="E15757" s="71">
        <v>44896</v>
      </c>
      <c r="F15757" t="s">
        <v>12998</v>
      </c>
      <c r="G15757" t="s">
        <v>2343</v>
      </c>
      <c r="H15757" t="s">
        <v>12997</v>
      </c>
      <c r="I15757" t="s">
        <v>12997</v>
      </c>
      <c r="J15757" s="40">
        <v>0</v>
      </c>
      <c r="K15757" s="40">
        <v>-7175.88</v>
      </c>
    </row>
    <row r="15758" spans="1:11" x14ac:dyDescent="0.35">
      <c r="A15758">
        <v>35006</v>
      </c>
      <c r="B15758" t="s">
        <v>67</v>
      </c>
      <c r="C15758" s="70">
        <v>-260741.09</v>
      </c>
      <c r="D15758" s="70">
        <v>-83839.58</v>
      </c>
      <c r="E15758" s="71">
        <v>44896</v>
      </c>
      <c r="F15758" t="s">
        <v>9467</v>
      </c>
      <c r="G15758" t="s">
        <v>2343</v>
      </c>
      <c r="H15758" t="s">
        <v>9466</v>
      </c>
      <c r="I15758" t="s">
        <v>9466</v>
      </c>
      <c r="J15758" s="40">
        <v>0</v>
      </c>
      <c r="K15758" s="40">
        <v>-43245</v>
      </c>
    </row>
    <row r="15759" spans="1:11" x14ac:dyDescent="0.35">
      <c r="A15759">
        <v>35006</v>
      </c>
      <c r="B15759" t="s">
        <v>67</v>
      </c>
      <c r="C15759" s="70">
        <v>-260741.09</v>
      </c>
      <c r="D15759" s="70">
        <v>-83839.58</v>
      </c>
      <c r="E15759" s="71">
        <v>44896</v>
      </c>
      <c r="F15759" t="s">
        <v>12996</v>
      </c>
      <c r="G15759" t="s">
        <v>2343</v>
      </c>
      <c r="H15759" t="s">
        <v>12995</v>
      </c>
      <c r="I15759" t="s">
        <v>12995</v>
      </c>
      <c r="J15759" s="40">
        <v>0</v>
      </c>
      <c r="K15759" s="40">
        <v>-8647.5</v>
      </c>
    </row>
    <row r="15760" spans="1:11" x14ac:dyDescent="0.35">
      <c r="A15760">
        <v>35006</v>
      </c>
      <c r="B15760" t="s">
        <v>67</v>
      </c>
      <c r="C15760" s="70">
        <v>-260741.09</v>
      </c>
      <c r="D15760" s="70">
        <v>-83839.58</v>
      </c>
      <c r="E15760" s="71">
        <v>44896</v>
      </c>
      <c r="F15760" t="s">
        <v>11559</v>
      </c>
      <c r="G15760" t="s">
        <v>2343</v>
      </c>
      <c r="H15760" t="s">
        <v>11558</v>
      </c>
      <c r="I15760" t="s">
        <v>11558</v>
      </c>
      <c r="J15760" s="40">
        <v>0</v>
      </c>
      <c r="K15760" s="40">
        <v>-25000</v>
      </c>
    </row>
    <row r="15761" spans="1:11" x14ac:dyDescent="0.35">
      <c r="A15761">
        <v>35006</v>
      </c>
      <c r="B15761" t="s">
        <v>67</v>
      </c>
      <c r="C15761" s="70">
        <v>-260741.09</v>
      </c>
      <c r="D15761" s="70">
        <v>-83839.58</v>
      </c>
      <c r="E15761" s="71">
        <v>44926</v>
      </c>
      <c r="F15761" t="s">
        <v>11238</v>
      </c>
      <c r="G15761" t="s">
        <v>2343</v>
      </c>
      <c r="H15761" t="s">
        <v>11237</v>
      </c>
      <c r="I15761" t="s">
        <v>11237</v>
      </c>
      <c r="J15761" s="40">
        <v>0</v>
      </c>
      <c r="K15761" s="40">
        <v>2558.5</v>
      </c>
    </row>
    <row r="15762" spans="1:11" x14ac:dyDescent="0.35">
      <c r="A15762">
        <v>35006</v>
      </c>
      <c r="B15762" t="s">
        <v>67</v>
      </c>
      <c r="C15762" s="70">
        <v>-260741.09</v>
      </c>
      <c r="D15762" s="70">
        <v>-83839.58</v>
      </c>
      <c r="E15762" s="71">
        <v>44926</v>
      </c>
      <c r="F15762" t="s">
        <v>11236</v>
      </c>
      <c r="G15762" t="s">
        <v>2343</v>
      </c>
      <c r="H15762" t="s">
        <v>11235</v>
      </c>
      <c r="I15762" t="s">
        <v>11235</v>
      </c>
      <c r="J15762" s="40">
        <v>0</v>
      </c>
      <c r="K15762" s="40">
        <v>1550</v>
      </c>
    </row>
    <row r="15763" spans="1:11" x14ac:dyDescent="0.35">
      <c r="A15763">
        <v>35006</v>
      </c>
      <c r="B15763" t="s">
        <v>67</v>
      </c>
      <c r="C15763" s="70">
        <v>-260741.09</v>
      </c>
      <c r="D15763" s="70">
        <v>-83839.58</v>
      </c>
      <c r="E15763" s="71">
        <v>44926</v>
      </c>
      <c r="F15763" t="s">
        <v>9449</v>
      </c>
      <c r="G15763" t="s">
        <v>1912</v>
      </c>
      <c r="H15763" t="s">
        <v>1911</v>
      </c>
      <c r="J15763" s="40">
        <v>0</v>
      </c>
      <c r="K15763" s="40">
        <v>4160</v>
      </c>
    </row>
    <row r="15764" spans="1:11" x14ac:dyDescent="0.35">
      <c r="A15764">
        <v>35006</v>
      </c>
      <c r="B15764" t="s">
        <v>67</v>
      </c>
      <c r="C15764" s="70">
        <v>-260741.09</v>
      </c>
      <c r="D15764" s="70">
        <v>-83839.58</v>
      </c>
      <c r="E15764" s="71">
        <v>44926</v>
      </c>
      <c r="F15764" t="s">
        <v>2522</v>
      </c>
      <c r="G15764" t="s">
        <v>1912</v>
      </c>
      <c r="H15764" t="s">
        <v>1911</v>
      </c>
      <c r="J15764" s="40">
        <v>0</v>
      </c>
      <c r="K15764" s="40">
        <v>14000</v>
      </c>
    </row>
    <row r="15765" spans="1:11" x14ac:dyDescent="0.35">
      <c r="A15765">
        <v>35006</v>
      </c>
      <c r="B15765" t="s">
        <v>67</v>
      </c>
      <c r="C15765" s="70">
        <v>-260741.09</v>
      </c>
      <c r="D15765" s="70">
        <v>-83839.58</v>
      </c>
      <c r="E15765" s="71">
        <v>44926</v>
      </c>
      <c r="F15765" t="s">
        <v>8556</v>
      </c>
      <c r="G15765" t="s">
        <v>1912</v>
      </c>
      <c r="H15765" t="s">
        <v>1911</v>
      </c>
      <c r="J15765" s="40">
        <v>0</v>
      </c>
      <c r="K15765" s="40">
        <v>2500</v>
      </c>
    </row>
    <row r="15766" spans="1:11" x14ac:dyDescent="0.35">
      <c r="A15766">
        <v>35006</v>
      </c>
      <c r="B15766" t="s">
        <v>67</v>
      </c>
      <c r="C15766" s="70">
        <v>-260741.09</v>
      </c>
      <c r="D15766" s="70">
        <v>-83839.58</v>
      </c>
      <c r="E15766" s="71">
        <v>44926</v>
      </c>
      <c r="F15766" t="s">
        <v>11554</v>
      </c>
      <c r="G15766" t="s">
        <v>1912</v>
      </c>
      <c r="H15766" t="s">
        <v>7838</v>
      </c>
      <c r="J15766" s="40">
        <v>0</v>
      </c>
      <c r="K15766" s="40">
        <v>25000</v>
      </c>
    </row>
    <row r="15767" spans="1:11" x14ac:dyDescent="0.35">
      <c r="A15767">
        <v>35006</v>
      </c>
      <c r="B15767" t="s">
        <v>67</v>
      </c>
      <c r="C15767" s="70">
        <v>-260741.09</v>
      </c>
      <c r="D15767" s="70">
        <v>-83839.58</v>
      </c>
      <c r="E15767" s="71">
        <v>44926</v>
      </c>
      <c r="F15767" t="s">
        <v>2521</v>
      </c>
      <c r="G15767" t="s">
        <v>1912</v>
      </c>
      <c r="H15767" t="s">
        <v>1911</v>
      </c>
      <c r="J15767" s="40">
        <v>0</v>
      </c>
      <c r="K15767" s="40">
        <v>-14000</v>
      </c>
    </row>
    <row r="15768" spans="1:11" x14ac:dyDescent="0.35">
      <c r="A15768">
        <v>35006</v>
      </c>
      <c r="B15768" t="s">
        <v>67</v>
      </c>
      <c r="C15768" s="70">
        <v>-260741.09</v>
      </c>
      <c r="D15768" s="70">
        <v>-83839.58</v>
      </c>
      <c r="E15768" s="71">
        <v>44926</v>
      </c>
      <c r="F15768" t="s">
        <v>11552</v>
      </c>
      <c r="G15768" t="s">
        <v>1912</v>
      </c>
      <c r="H15768" t="s">
        <v>7838</v>
      </c>
      <c r="J15768" s="40">
        <v>0</v>
      </c>
      <c r="K15768" s="40">
        <v>-25000</v>
      </c>
    </row>
    <row r="15769" spans="1:11" x14ac:dyDescent="0.35">
      <c r="A15769">
        <v>35006</v>
      </c>
      <c r="B15769" t="s">
        <v>67</v>
      </c>
      <c r="C15769" s="70">
        <v>-260741.09</v>
      </c>
      <c r="D15769" s="70">
        <v>-83839.58</v>
      </c>
      <c r="E15769" s="71">
        <v>44926</v>
      </c>
      <c r="F15769" t="s">
        <v>11551</v>
      </c>
      <c r="G15769" t="s">
        <v>1912</v>
      </c>
      <c r="H15769" t="s">
        <v>7838</v>
      </c>
      <c r="J15769" s="40">
        <v>0</v>
      </c>
      <c r="K15769" s="40">
        <v>35000</v>
      </c>
    </row>
    <row r="15770" spans="1:11" x14ac:dyDescent="0.35">
      <c r="A15770">
        <v>35006</v>
      </c>
      <c r="B15770" t="s">
        <v>67</v>
      </c>
      <c r="C15770" s="70">
        <v>-260741.09</v>
      </c>
      <c r="D15770" s="70">
        <v>-83839.58</v>
      </c>
      <c r="E15770" s="71">
        <v>44926</v>
      </c>
      <c r="F15770" t="s">
        <v>3827</v>
      </c>
      <c r="G15770" t="s">
        <v>2247</v>
      </c>
      <c r="H15770" t="s">
        <v>1911</v>
      </c>
      <c r="I15770" t="s">
        <v>1911</v>
      </c>
      <c r="J15770" s="40">
        <v>0</v>
      </c>
      <c r="K15770" s="40">
        <v>0</v>
      </c>
    </row>
    <row r="15771" spans="1:11" x14ac:dyDescent="0.35">
      <c r="A15771">
        <v>35006</v>
      </c>
      <c r="B15771" t="s">
        <v>67</v>
      </c>
      <c r="C15771" s="70">
        <v>-260741.09</v>
      </c>
      <c r="D15771" s="70">
        <v>-83839.58</v>
      </c>
      <c r="E15771" s="71">
        <v>44926</v>
      </c>
      <c r="F15771" t="s">
        <v>2574</v>
      </c>
      <c r="G15771" t="s">
        <v>1912</v>
      </c>
      <c r="H15771" t="s">
        <v>1911</v>
      </c>
      <c r="J15771" s="40">
        <v>0</v>
      </c>
      <c r="K15771" s="40">
        <v>121389</v>
      </c>
    </row>
    <row r="15772" spans="1:11" x14ac:dyDescent="0.35">
      <c r="A15772">
        <v>35007</v>
      </c>
      <c r="B15772" t="s">
        <v>15942</v>
      </c>
      <c r="C15772" s="70">
        <v>-52798.5</v>
      </c>
      <c r="D15772" s="70">
        <v>-16977.009999999998</v>
      </c>
      <c r="E15772" s="71">
        <v>44562</v>
      </c>
      <c r="F15772" t="s">
        <v>15943</v>
      </c>
      <c r="G15772" t="s">
        <v>2142</v>
      </c>
      <c r="H15772" t="s">
        <v>6710</v>
      </c>
      <c r="I15772" t="s">
        <v>6709</v>
      </c>
      <c r="J15772" s="40">
        <v>16939.89</v>
      </c>
      <c r="K15772" s="40">
        <v>0</v>
      </c>
    </row>
    <row r="15773" spans="1:11" x14ac:dyDescent="0.35">
      <c r="A15773">
        <v>35007</v>
      </c>
      <c r="B15773" t="s">
        <v>15942</v>
      </c>
      <c r="C15773" s="70">
        <v>-52798.5</v>
      </c>
      <c r="D15773" s="70">
        <v>-16977.009999999998</v>
      </c>
      <c r="E15773" s="71">
        <v>44592</v>
      </c>
      <c r="F15773" t="s">
        <v>6885</v>
      </c>
      <c r="G15773" t="s">
        <v>2247</v>
      </c>
      <c r="J15773" s="40">
        <v>37.119999999999997</v>
      </c>
      <c r="K15773" s="40">
        <v>0</v>
      </c>
    </row>
    <row r="15774" spans="1:11" x14ac:dyDescent="0.35">
      <c r="A15774">
        <v>35007</v>
      </c>
      <c r="B15774" t="s">
        <v>15942</v>
      </c>
      <c r="C15774" s="70">
        <v>-52798.5</v>
      </c>
      <c r="D15774" s="70">
        <v>-16977.009999999998</v>
      </c>
      <c r="E15774" s="71">
        <v>44804</v>
      </c>
      <c r="F15774" t="s">
        <v>8647</v>
      </c>
      <c r="G15774" t="s">
        <v>1912</v>
      </c>
      <c r="J15774" s="40">
        <v>0</v>
      </c>
      <c r="K15774" s="40">
        <v>17681.82</v>
      </c>
    </row>
    <row r="15775" spans="1:11" x14ac:dyDescent="0.35">
      <c r="A15775">
        <v>35007</v>
      </c>
      <c r="B15775" t="s">
        <v>15942</v>
      </c>
      <c r="C15775" s="70">
        <v>-52798.5</v>
      </c>
      <c r="D15775" s="70">
        <v>-16977.009999999998</v>
      </c>
      <c r="E15775" s="71">
        <v>44834</v>
      </c>
      <c r="F15775" t="s">
        <v>4844</v>
      </c>
      <c r="G15775" t="s">
        <v>2247</v>
      </c>
      <c r="H15775" t="s">
        <v>2262</v>
      </c>
      <c r="J15775" s="40">
        <v>253.12</v>
      </c>
      <c r="K15775" s="40">
        <v>0</v>
      </c>
    </row>
    <row r="15776" spans="1:11" x14ac:dyDescent="0.35">
      <c r="A15776">
        <v>35007</v>
      </c>
      <c r="B15776" t="s">
        <v>15942</v>
      </c>
      <c r="C15776" s="70">
        <v>-52798.5</v>
      </c>
      <c r="D15776" s="70">
        <v>-16977.009999999998</v>
      </c>
      <c r="E15776" s="71">
        <v>44835</v>
      </c>
      <c r="F15776" t="s">
        <v>8643</v>
      </c>
      <c r="G15776" t="s">
        <v>1912</v>
      </c>
      <c r="J15776" s="40">
        <v>0</v>
      </c>
      <c r="K15776" s="40">
        <v>-17681.82</v>
      </c>
    </row>
    <row r="15777" spans="1:11" x14ac:dyDescent="0.35">
      <c r="A15777">
        <v>35007</v>
      </c>
      <c r="B15777" t="s">
        <v>15942</v>
      </c>
      <c r="C15777" s="70">
        <v>-52798.5</v>
      </c>
      <c r="D15777" s="70">
        <v>-16977.009999999998</v>
      </c>
      <c r="E15777" s="71">
        <v>44865</v>
      </c>
      <c r="F15777" t="s">
        <v>4320</v>
      </c>
      <c r="G15777" t="s">
        <v>2247</v>
      </c>
      <c r="H15777" t="s">
        <v>1919</v>
      </c>
      <c r="I15777" t="s">
        <v>1919</v>
      </c>
      <c r="J15777" s="40">
        <v>0</v>
      </c>
      <c r="K15777" s="40">
        <v>253.12</v>
      </c>
    </row>
    <row r="15778" spans="1:11" x14ac:dyDescent="0.35">
      <c r="A15778">
        <v>35008</v>
      </c>
      <c r="B15778" t="s">
        <v>68</v>
      </c>
      <c r="C15778" s="70">
        <v>-2180207.4900000002</v>
      </c>
      <c r="D15778" s="70">
        <v>-701031.35</v>
      </c>
      <c r="E15778" s="71">
        <v>44592</v>
      </c>
      <c r="F15778" t="s">
        <v>6781</v>
      </c>
      <c r="G15778" t="s">
        <v>2247</v>
      </c>
      <c r="J15778" s="40">
        <v>12586.37</v>
      </c>
      <c r="K15778" s="40">
        <v>0</v>
      </c>
    </row>
    <row r="15779" spans="1:11" x14ac:dyDescent="0.35">
      <c r="A15779">
        <v>35008</v>
      </c>
      <c r="B15779" t="s">
        <v>68</v>
      </c>
      <c r="C15779" s="70">
        <v>-2180207.4900000002</v>
      </c>
      <c r="D15779" s="70">
        <v>-701031.35</v>
      </c>
      <c r="E15779" s="71">
        <v>44592</v>
      </c>
      <c r="F15779" t="s">
        <v>6734</v>
      </c>
      <c r="G15779" t="s">
        <v>2247</v>
      </c>
      <c r="H15779" t="s">
        <v>6720</v>
      </c>
      <c r="I15779" t="s">
        <v>6720</v>
      </c>
      <c r="J15779" s="40">
        <v>6063.92</v>
      </c>
      <c r="K15779" s="40">
        <v>0</v>
      </c>
    </row>
    <row r="15780" spans="1:11" x14ac:dyDescent="0.35">
      <c r="A15780">
        <v>35008</v>
      </c>
      <c r="B15780" t="s">
        <v>68</v>
      </c>
      <c r="C15780" s="70">
        <v>-2180207.4900000002</v>
      </c>
      <c r="D15780" s="70">
        <v>-701031.35</v>
      </c>
      <c r="E15780" s="71">
        <v>44651</v>
      </c>
      <c r="F15780" t="s">
        <v>6437</v>
      </c>
      <c r="G15780" t="s">
        <v>2247</v>
      </c>
      <c r="J15780" s="40">
        <v>0</v>
      </c>
      <c r="K15780" s="40">
        <v>2754.96</v>
      </c>
    </row>
    <row r="15781" spans="1:11" x14ac:dyDescent="0.35">
      <c r="A15781">
        <v>35008</v>
      </c>
      <c r="B15781" t="s">
        <v>68</v>
      </c>
      <c r="C15781" s="70">
        <v>-2180207.4900000002</v>
      </c>
      <c r="D15781" s="70">
        <v>-701031.35</v>
      </c>
      <c r="E15781" s="71">
        <v>44681</v>
      </c>
      <c r="F15781" t="s">
        <v>6215</v>
      </c>
      <c r="G15781" t="s">
        <v>2247</v>
      </c>
      <c r="J15781" s="40">
        <v>19692.740000000002</v>
      </c>
      <c r="K15781" s="40">
        <v>0</v>
      </c>
    </row>
    <row r="15782" spans="1:11" x14ac:dyDescent="0.35">
      <c r="A15782">
        <v>35008</v>
      </c>
      <c r="B15782" t="s">
        <v>68</v>
      </c>
      <c r="C15782" s="70">
        <v>-2180207.4900000002</v>
      </c>
      <c r="D15782" s="70">
        <v>-701031.35</v>
      </c>
      <c r="E15782" s="71">
        <v>44712</v>
      </c>
      <c r="F15782" t="s">
        <v>5884</v>
      </c>
      <c r="G15782" t="s">
        <v>2247</v>
      </c>
      <c r="J15782" s="40">
        <v>2790.61</v>
      </c>
      <c r="K15782" s="40">
        <v>0</v>
      </c>
    </row>
    <row r="15783" spans="1:11" x14ac:dyDescent="0.35">
      <c r="A15783">
        <v>35008</v>
      </c>
      <c r="B15783" t="s">
        <v>68</v>
      </c>
      <c r="C15783" s="70">
        <v>-2180207.4900000002</v>
      </c>
      <c r="D15783" s="70">
        <v>-701031.35</v>
      </c>
      <c r="E15783" s="71">
        <v>44742</v>
      </c>
      <c r="F15783" t="s">
        <v>5602</v>
      </c>
      <c r="G15783" t="s">
        <v>2247</v>
      </c>
      <c r="J15783" s="40">
        <v>20402.04</v>
      </c>
      <c r="K15783" s="40">
        <v>0</v>
      </c>
    </row>
    <row r="15784" spans="1:11" x14ac:dyDescent="0.35">
      <c r="A15784">
        <v>35008</v>
      </c>
      <c r="B15784" t="s">
        <v>68</v>
      </c>
      <c r="C15784" s="70">
        <v>-2180207.4900000002</v>
      </c>
      <c r="D15784" s="70">
        <v>-701031.35</v>
      </c>
      <c r="E15784" s="71">
        <v>44773</v>
      </c>
      <c r="F15784" t="s">
        <v>5290</v>
      </c>
      <c r="G15784" t="s">
        <v>2247</v>
      </c>
      <c r="J15784" s="40">
        <v>0</v>
      </c>
      <c r="K15784" s="40">
        <v>13512.75</v>
      </c>
    </row>
    <row r="15785" spans="1:11" x14ac:dyDescent="0.35">
      <c r="A15785">
        <v>35008</v>
      </c>
      <c r="B15785" t="s">
        <v>68</v>
      </c>
      <c r="C15785" s="70">
        <v>-2180207.4900000002</v>
      </c>
      <c r="D15785" s="70">
        <v>-701031.35</v>
      </c>
      <c r="E15785" s="71">
        <v>44804</v>
      </c>
      <c r="F15785" t="s">
        <v>5099</v>
      </c>
      <c r="G15785" t="s">
        <v>2247</v>
      </c>
      <c r="H15785" t="s">
        <v>2265</v>
      </c>
      <c r="J15785" s="40">
        <v>0</v>
      </c>
      <c r="K15785" s="40">
        <v>6493.49</v>
      </c>
    </row>
    <row r="15786" spans="1:11" x14ac:dyDescent="0.35">
      <c r="A15786">
        <v>35008</v>
      </c>
      <c r="B15786" t="s">
        <v>68</v>
      </c>
      <c r="C15786" s="70">
        <v>-2180207.4900000002</v>
      </c>
      <c r="D15786" s="70">
        <v>-701031.35</v>
      </c>
      <c r="E15786" s="71">
        <v>44834</v>
      </c>
      <c r="F15786" t="s">
        <v>4685</v>
      </c>
      <c r="G15786" t="s">
        <v>2247</v>
      </c>
      <c r="H15786" t="s">
        <v>2262</v>
      </c>
      <c r="J15786" s="40">
        <v>25108.25</v>
      </c>
      <c r="K15786" s="40">
        <v>0</v>
      </c>
    </row>
    <row r="15787" spans="1:11" x14ac:dyDescent="0.35">
      <c r="A15787">
        <v>35008</v>
      </c>
      <c r="B15787" t="s">
        <v>68</v>
      </c>
      <c r="C15787" s="70">
        <v>-2180207.4900000002</v>
      </c>
      <c r="D15787" s="70">
        <v>-701031.35</v>
      </c>
      <c r="E15787" s="71">
        <v>44865</v>
      </c>
      <c r="F15787" t="s">
        <v>4458</v>
      </c>
      <c r="G15787" t="s">
        <v>2247</v>
      </c>
      <c r="H15787" t="s">
        <v>1919</v>
      </c>
      <c r="I15787" t="s">
        <v>1919</v>
      </c>
      <c r="J15787" s="40">
        <v>0</v>
      </c>
      <c r="K15787" s="40">
        <v>1529.36</v>
      </c>
    </row>
    <row r="15788" spans="1:11" x14ac:dyDescent="0.35">
      <c r="A15788">
        <v>35008</v>
      </c>
      <c r="B15788" t="s">
        <v>68</v>
      </c>
      <c r="C15788" s="70">
        <v>-2180207.4900000002</v>
      </c>
      <c r="D15788" s="70">
        <v>-701031.35</v>
      </c>
      <c r="E15788" s="71">
        <v>44895</v>
      </c>
      <c r="F15788" t="s">
        <v>3969</v>
      </c>
      <c r="G15788" t="s">
        <v>2247</v>
      </c>
      <c r="H15788" t="s">
        <v>1916</v>
      </c>
      <c r="I15788" t="s">
        <v>1916</v>
      </c>
      <c r="J15788" s="40">
        <v>0</v>
      </c>
      <c r="K15788" s="40">
        <v>10780.61</v>
      </c>
    </row>
    <row r="15789" spans="1:11" x14ac:dyDescent="0.35">
      <c r="A15789">
        <v>35008</v>
      </c>
      <c r="B15789" t="s">
        <v>68</v>
      </c>
      <c r="C15789" s="70">
        <v>-2180207.4900000002</v>
      </c>
      <c r="D15789" s="70">
        <v>-701031.35</v>
      </c>
      <c r="E15789" s="71">
        <v>44926</v>
      </c>
      <c r="F15789" t="s">
        <v>3617</v>
      </c>
      <c r="G15789" t="s">
        <v>2247</v>
      </c>
      <c r="H15789" t="s">
        <v>1911</v>
      </c>
      <c r="I15789" t="s">
        <v>1911</v>
      </c>
      <c r="J15789" s="40">
        <v>9477.7099999999991</v>
      </c>
      <c r="K15789" s="40">
        <v>0</v>
      </c>
    </row>
    <row r="15790" spans="1:11" x14ac:dyDescent="0.35">
      <c r="A15790">
        <v>35008</v>
      </c>
      <c r="B15790" t="s">
        <v>68</v>
      </c>
      <c r="C15790" s="70">
        <v>-2180207.4900000002</v>
      </c>
      <c r="D15790" s="70">
        <v>-701031.35</v>
      </c>
      <c r="E15790" s="71">
        <v>44926</v>
      </c>
      <c r="F15790" t="s">
        <v>3473</v>
      </c>
      <c r="G15790" t="s">
        <v>2247</v>
      </c>
      <c r="H15790" t="s">
        <v>1911</v>
      </c>
      <c r="I15790" t="s">
        <v>1911</v>
      </c>
      <c r="J15790" s="40">
        <v>20427.740000000002</v>
      </c>
      <c r="K15790" s="40">
        <v>0</v>
      </c>
    </row>
    <row r="15791" spans="1:11" x14ac:dyDescent="0.35">
      <c r="A15791">
        <v>35009</v>
      </c>
      <c r="B15791" t="s">
        <v>69</v>
      </c>
      <c r="C15791" s="70">
        <v>-33312.18</v>
      </c>
      <c r="D15791" s="70">
        <v>-10711.31</v>
      </c>
      <c r="E15791" s="71">
        <v>44592</v>
      </c>
      <c r="F15791" t="s">
        <v>6780</v>
      </c>
      <c r="G15791" t="s">
        <v>2247</v>
      </c>
      <c r="J15791" s="40">
        <v>284.95999999999998</v>
      </c>
      <c r="K15791" s="40">
        <v>0</v>
      </c>
    </row>
    <row r="15792" spans="1:11" x14ac:dyDescent="0.35">
      <c r="A15792">
        <v>35009</v>
      </c>
      <c r="B15792" t="s">
        <v>69</v>
      </c>
      <c r="C15792" s="70">
        <v>-33312.18</v>
      </c>
      <c r="D15792" s="70">
        <v>-10711.31</v>
      </c>
      <c r="E15792" s="71">
        <v>44651</v>
      </c>
      <c r="F15792" t="s">
        <v>6436</v>
      </c>
      <c r="G15792" t="s">
        <v>2247</v>
      </c>
      <c r="J15792" s="40">
        <v>0</v>
      </c>
      <c r="K15792" s="40">
        <v>62.37</v>
      </c>
    </row>
    <row r="15793" spans="1:11" x14ac:dyDescent="0.35">
      <c r="A15793">
        <v>35009</v>
      </c>
      <c r="B15793" t="s">
        <v>69</v>
      </c>
      <c r="C15793" s="70">
        <v>-33312.18</v>
      </c>
      <c r="D15793" s="70">
        <v>-10711.31</v>
      </c>
      <c r="E15793" s="71">
        <v>44681</v>
      </c>
      <c r="F15793" t="s">
        <v>6214</v>
      </c>
      <c r="G15793" t="s">
        <v>2247</v>
      </c>
      <c r="J15793" s="40">
        <v>445.86</v>
      </c>
      <c r="K15793" s="40">
        <v>0</v>
      </c>
    </row>
    <row r="15794" spans="1:11" x14ac:dyDescent="0.35">
      <c r="A15794">
        <v>35009</v>
      </c>
      <c r="B15794" t="s">
        <v>69</v>
      </c>
      <c r="C15794" s="70">
        <v>-33312.18</v>
      </c>
      <c r="D15794" s="70">
        <v>-10711.31</v>
      </c>
      <c r="E15794" s="71">
        <v>44712</v>
      </c>
      <c r="F15794" t="s">
        <v>5883</v>
      </c>
      <c r="G15794" t="s">
        <v>2247</v>
      </c>
      <c r="J15794" s="40">
        <v>63.18</v>
      </c>
      <c r="K15794" s="40">
        <v>0</v>
      </c>
    </row>
    <row r="15795" spans="1:11" x14ac:dyDescent="0.35">
      <c r="A15795">
        <v>35009</v>
      </c>
      <c r="B15795" t="s">
        <v>69</v>
      </c>
      <c r="C15795" s="70">
        <v>-33312.18</v>
      </c>
      <c r="D15795" s="70">
        <v>-10711.31</v>
      </c>
      <c r="E15795" s="71">
        <v>44742</v>
      </c>
      <c r="F15795" t="s">
        <v>5601</v>
      </c>
      <c r="G15795" t="s">
        <v>2247</v>
      </c>
      <c r="J15795" s="40">
        <v>461.91</v>
      </c>
      <c r="K15795" s="40">
        <v>0</v>
      </c>
    </row>
    <row r="15796" spans="1:11" x14ac:dyDescent="0.35">
      <c r="A15796">
        <v>35009</v>
      </c>
      <c r="B15796" t="s">
        <v>69</v>
      </c>
      <c r="C15796" s="70">
        <v>-33312.18</v>
      </c>
      <c r="D15796" s="70">
        <v>-10711.31</v>
      </c>
      <c r="E15796" s="71">
        <v>44773</v>
      </c>
      <c r="F15796" t="s">
        <v>5289</v>
      </c>
      <c r="G15796" t="s">
        <v>2247</v>
      </c>
      <c r="J15796" s="40">
        <v>0</v>
      </c>
      <c r="K15796" s="40">
        <v>305.93</v>
      </c>
    </row>
    <row r="15797" spans="1:11" x14ac:dyDescent="0.35">
      <c r="A15797">
        <v>35009</v>
      </c>
      <c r="B15797" t="s">
        <v>69</v>
      </c>
      <c r="C15797" s="70">
        <v>-33312.18</v>
      </c>
      <c r="D15797" s="70">
        <v>-10711.31</v>
      </c>
      <c r="E15797" s="71">
        <v>44804</v>
      </c>
      <c r="F15797" t="s">
        <v>5098</v>
      </c>
      <c r="G15797" t="s">
        <v>2247</v>
      </c>
      <c r="H15797" t="s">
        <v>2265</v>
      </c>
      <c r="J15797" s="40">
        <v>0</v>
      </c>
      <c r="K15797" s="40">
        <v>147.02000000000001</v>
      </c>
    </row>
    <row r="15798" spans="1:11" x14ac:dyDescent="0.35">
      <c r="A15798">
        <v>35009</v>
      </c>
      <c r="B15798" t="s">
        <v>69</v>
      </c>
      <c r="C15798" s="70">
        <v>-33312.18</v>
      </c>
      <c r="D15798" s="70">
        <v>-10711.31</v>
      </c>
      <c r="E15798" s="71">
        <v>44834</v>
      </c>
      <c r="F15798" t="s">
        <v>4684</v>
      </c>
      <c r="G15798" t="s">
        <v>2247</v>
      </c>
      <c r="H15798" t="s">
        <v>2262</v>
      </c>
      <c r="J15798" s="40">
        <v>568.47</v>
      </c>
      <c r="K15798" s="40">
        <v>0</v>
      </c>
    </row>
    <row r="15799" spans="1:11" x14ac:dyDescent="0.35">
      <c r="A15799">
        <v>35009</v>
      </c>
      <c r="B15799" t="s">
        <v>69</v>
      </c>
      <c r="C15799" s="70">
        <v>-33312.18</v>
      </c>
      <c r="D15799" s="70">
        <v>-10711.31</v>
      </c>
      <c r="E15799" s="71">
        <v>44865</v>
      </c>
      <c r="F15799" t="s">
        <v>4457</v>
      </c>
      <c r="G15799" t="s">
        <v>2247</v>
      </c>
      <c r="H15799" t="s">
        <v>1919</v>
      </c>
      <c r="I15799" t="s">
        <v>1919</v>
      </c>
      <c r="J15799" s="40">
        <v>0</v>
      </c>
      <c r="K15799" s="40">
        <v>34.630000000000003</v>
      </c>
    </row>
    <row r="15800" spans="1:11" x14ac:dyDescent="0.35">
      <c r="A15800">
        <v>35009</v>
      </c>
      <c r="B15800" t="s">
        <v>69</v>
      </c>
      <c r="C15800" s="70">
        <v>-33312.18</v>
      </c>
      <c r="D15800" s="70">
        <v>-10711.31</v>
      </c>
      <c r="E15800" s="71">
        <v>44895</v>
      </c>
      <c r="F15800" t="s">
        <v>3968</v>
      </c>
      <c r="G15800" t="s">
        <v>2247</v>
      </c>
      <c r="H15800" t="s">
        <v>1916</v>
      </c>
      <c r="I15800" t="s">
        <v>1916</v>
      </c>
      <c r="J15800" s="40">
        <v>0</v>
      </c>
      <c r="K15800" s="40">
        <v>244.08</v>
      </c>
    </row>
    <row r="15801" spans="1:11" x14ac:dyDescent="0.35">
      <c r="A15801">
        <v>35009</v>
      </c>
      <c r="B15801" t="s">
        <v>69</v>
      </c>
      <c r="C15801" s="70">
        <v>-33312.18</v>
      </c>
      <c r="D15801" s="70">
        <v>-10711.31</v>
      </c>
      <c r="E15801" s="71">
        <v>44926</v>
      </c>
      <c r="F15801" t="s">
        <v>3616</v>
      </c>
      <c r="G15801" t="s">
        <v>2247</v>
      </c>
      <c r="H15801" t="s">
        <v>1911</v>
      </c>
      <c r="I15801" t="s">
        <v>1911</v>
      </c>
      <c r="J15801" s="40">
        <v>214.58</v>
      </c>
      <c r="K15801" s="40">
        <v>0</v>
      </c>
    </row>
    <row r="15802" spans="1:11" x14ac:dyDescent="0.35">
      <c r="A15802">
        <v>35010</v>
      </c>
      <c r="B15802" t="s">
        <v>70</v>
      </c>
      <c r="C15802" s="70">
        <v>-8890751.6899999995</v>
      </c>
      <c r="D15802" s="70">
        <v>-2699911.73</v>
      </c>
      <c r="J15802" s="40">
        <v>0</v>
      </c>
      <c r="K15802" s="40">
        <v>0</v>
      </c>
    </row>
    <row r="15803" spans="1:11" x14ac:dyDescent="0.35">
      <c r="A15803">
        <v>35011</v>
      </c>
      <c r="B15803" t="s">
        <v>54</v>
      </c>
      <c r="C15803" s="70">
        <v>1129887.83</v>
      </c>
      <c r="D15803" s="70">
        <v>341283.1</v>
      </c>
      <c r="J15803" s="40">
        <v>0</v>
      </c>
      <c r="K15803" s="40">
        <v>0</v>
      </c>
    </row>
    <row r="15804" spans="1:11" x14ac:dyDescent="0.35">
      <c r="A15804">
        <v>35016</v>
      </c>
      <c r="B15804" t="s">
        <v>71</v>
      </c>
      <c r="C15804" s="70">
        <v>223465.27</v>
      </c>
      <c r="D15804" s="70">
        <v>68641.86</v>
      </c>
      <c r="E15804" s="71">
        <v>44592</v>
      </c>
      <c r="F15804" t="s">
        <v>6779</v>
      </c>
      <c r="G15804" t="s">
        <v>2247</v>
      </c>
      <c r="J15804" s="40">
        <v>704.56</v>
      </c>
      <c r="K15804" s="40">
        <v>0</v>
      </c>
    </row>
    <row r="15805" spans="1:11" x14ac:dyDescent="0.35">
      <c r="A15805">
        <v>35016</v>
      </c>
      <c r="B15805" t="s">
        <v>71</v>
      </c>
      <c r="C15805" s="70">
        <v>223465.27</v>
      </c>
      <c r="D15805" s="70">
        <v>68641.86</v>
      </c>
      <c r="E15805" s="71">
        <v>44592</v>
      </c>
      <c r="F15805" t="s">
        <v>6733</v>
      </c>
      <c r="G15805" t="s">
        <v>2247</v>
      </c>
      <c r="H15805" t="s">
        <v>6720</v>
      </c>
      <c r="I15805" t="s">
        <v>6720</v>
      </c>
      <c r="J15805" s="40">
        <v>595.76</v>
      </c>
      <c r="K15805" s="40">
        <v>0</v>
      </c>
    </row>
    <row r="15806" spans="1:11" x14ac:dyDescent="0.35">
      <c r="A15806">
        <v>35016</v>
      </c>
      <c r="B15806" t="s">
        <v>71</v>
      </c>
      <c r="C15806" s="70">
        <v>223465.27</v>
      </c>
      <c r="D15806" s="70">
        <v>68641.86</v>
      </c>
      <c r="E15806" s="71">
        <v>44651</v>
      </c>
      <c r="F15806" t="s">
        <v>6435</v>
      </c>
      <c r="G15806" t="s">
        <v>2247</v>
      </c>
      <c r="J15806" s="40">
        <v>0</v>
      </c>
      <c r="K15806" s="40">
        <v>154.22</v>
      </c>
    </row>
    <row r="15807" spans="1:11" x14ac:dyDescent="0.35">
      <c r="A15807">
        <v>35016</v>
      </c>
      <c r="B15807" t="s">
        <v>71</v>
      </c>
      <c r="C15807" s="70">
        <v>223465.27</v>
      </c>
      <c r="D15807" s="70">
        <v>68641.86</v>
      </c>
      <c r="E15807" s="71">
        <v>44681</v>
      </c>
      <c r="F15807" t="s">
        <v>6213</v>
      </c>
      <c r="G15807" t="s">
        <v>2247</v>
      </c>
      <c r="J15807" s="40">
        <v>1102.3599999999999</v>
      </c>
      <c r="K15807" s="40">
        <v>0</v>
      </c>
    </row>
    <row r="15808" spans="1:11" x14ac:dyDescent="0.35">
      <c r="A15808">
        <v>35016</v>
      </c>
      <c r="B15808" t="s">
        <v>71</v>
      </c>
      <c r="C15808" s="70">
        <v>223465.27</v>
      </c>
      <c r="D15808" s="70">
        <v>68641.86</v>
      </c>
      <c r="E15808" s="71">
        <v>44712</v>
      </c>
      <c r="F15808" t="s">
        <v>5882</v>
      </c>
      <c r="G15808" t="s">
        <v>2247</v>
      </c>
      <c r="J15808" s="40">
        <v>156.21</v>
      </c>
      <c r="K15808" s="40">
        <v>0</v>
      </c>
    </row>
    <row r="15809" spans="1:11" x14ac:dyDescent="0.35">
      <c r="A15809">
        <v>35016</v>
      </c>
      <c r="B15809" t="s">
        <v>71</v>
      </c>
      <c r="C15809" s="70">
        <v>223465.27</v>
      </c>
      <c r="D15809" s="70">
        <v>68641.86</v>
      </c>
      <c r="E15809" s="71">
        <v>44742</v>
      </c>
      <c r="F15809" t="s">
        <v>5600</v>
      </c>
      <c r="G15809" t="s">
        <v>2247</v>
      </c>
      <c r="J15809" s="40">
        <v>1142.07</v>
      </c>
      <c r="K15809" s="40">
        <v>0</v>
      </c>
    </row>
    <row r="15810" spans="1:11" x14ac:dyDescent="0.35">
      <c r="A15810">
        <v>35016</v>
      </c>
      <c r="B15810" t="s">
        <v>71</v>
      </c>
      <c r="C15810" s="70">
        <v>223465.27</v>
      </c>
      <c r="D15810" s="70">
        <v>68641.86</v>
      </c>
      <c r="E15810" s="71">
        <v>44773</v>
      </c>
      <c r="F15810" t="s">
        <v>5288</v>
      </c>
      <c r="G15810" t="s">
        <v>2247</v>
      </c>
      <c r="J15810" s="40">
        <v>0</v>
      </c>
      <c r="K15810" s="40">
        <v>756.42</v>
      </c>
    </row>
    <row r="15811" spans="1:11" x14ac:dyDescent="0.35">
      <c r="A15811">
        <v>35016</v>
      </c>
      <c r="B15811" t="s">
        <v>71</v>
      </c>
      <c r="C15811" s="70">
        <v>223465.27</v>
      </c>
      <c r="D15811" s="70">
        <v>68641.86</v>
      </c>
      <c r="E15811" s="71">
        <v>44804</v>
      </c>
      <c r="F15811" t="s">
        <v>5097</v>
      </c>
      <c r="G15811" t="s">
        <v>2247</v>
      </c>
      <c r="H15811" t="s">
        <v>2265</v>
      </c>
      <c r="J15811" s="40">
        <v>0</v>
      </c>
      <c r="K15811" s="40">
        <v>363.49</v>
      </c>
    </row>
    <row r="15812" spans="1:11" x14ac:dyDescent="0.35">
      <c r="A15812">
        <v>35016</v>
      </c>
      <c r="B15812" t="s">
        <v>71</v>
      </c>
      <c r="C15812" s="70">
        <v>223465.27</v>
      </c>
      <c r="D15812" s="70">
        <v>68641.86</v>
      </c>
      <c r="E15812" s="71">
        <v>44834</v>
      </c>
      <c r="F15812" t="s">
        <v>4683</v>
      </c>
      <c r="G15812" t="s">
        <v>2247</v>
      </c>
      <c r="H15812" t="s">
        <v>2262</v>
      </c>
      <c r="J15812" s="40">
        <v>1405.51</v>
      </c>
      <c r="K15812" s="40">
        <v>0</v>
      </c>
    </row>
    <row r="15813" spans="1:11" x14ac:dyDescent="0.35">
      <c r="A15813">
        <v>35016</v>
      </c>
      <c r="B15813" t="s">
        <v>71</v>
      </c>
      <c r="C15813" s="70">
        <v>223465.27</v>
      </c>
      <c r="D15813" s="70">
        <v>68641.86</v>
      </c>
      <c r="E15813" s="71">
        <v>44865</v>
      </c>
      <c r="F15813" t="s">
        <v>4456</v>
      </c>
      <c r="G15813" t="s">
        <v>2247</v>
      </c>
      <c r="H15813" t="s">
        <v>1919</v>
      </c>
      <c r="I15813" t="s">
        <v>1919</v>
      </c>
      <c r="J15813" s="40">
        <v>0</v>
      </c>
      <c r="K15813" s="40">
        <v>85.61</v>
      </c>
    </row>
    <row r="15814" spans="1:11" x14ac:dyDescent="0.35">
      <c r="A15814">
        <v>35016</v>
      </c>
      <c r="B15814" t="s">
        <v>71</v>
      </c>
      <c r="C15814" s="70">
        <v>223465.27</v>
      </c>
      <c r="D15814" s="70">
        <v>68641.86</v>
      </c>
      <c r="E15814" s="71">
        <v>44895</v>
      </c>
      <c r="F15814" t="s">
        <v>3967</v>
      </c>
      <c r="G15814" t="s">
        <v>2247</v>
      </c>
      <c r="H15814" t="s">
        <v>1916</v>
      </c>
      <c r="I15814" t="s">
        <v>1916</v>
      </c>
      <c r="J15814" s="40">
        <v>0</v>
      </c>
      <c r="K15814" s="40">
        <v>603.48</v>
      </c>
    </row>
    <row r="15815" spans="1:11" x14ac:dyDescent="0.35">
      <c r="A15815">
        <v>35016</v>
      </c>
      <c r="B15815" t="s">
        <v>71</v>
      </c>
      <c r="C15815" s="70">
        <v>223465.27</v>
      </c>
      <c r="D15815" s="70">
        <v>68641.86</v>
      </c>
      <c r="E15815" s="71">
        <v>44926</v>
      </c>
      <c r="F15815" t="s">
        <v>3615</v>
      </c>
      <c r="G15815" t="s">
        <v>2247</v>
      </c>
      <c r="H15815" t="s">
        <v>1911</v>
      </c>
      <c r="I15815" t="s">
        <v>1911</v>
      </c>
      <c r="J15815" s="40">
        <v>530.54</v>
      </c>
      <c r="K15815" s="40">
        <v>0</v>
      </c>
    </row>
    <row r="15816" spans="1:11" x14ac:dyDescent="0.35">
      <c r="A15816">
        <v>35016</v>
      </c>
      <c r="B15816" t="s">
        <v>71</v>
      </c>
      <c r="C15816" s="70">
        <v>223465.27</v>
      </c>
      <c r="D15816" s="70">
        <v>68641.86</v>
      </c>
      <c r="E15816" s="71">
        <v>44926</v>
      </c>
      <c r="F15816" t="s">
        <v>3472</v>
      </c>
      <c r="G15816" t="s">
        <v>2247</v>
      </c>
      <c r="H15816" t="s">
        <v>1911</v>
      </c>
      <c r="I15816" t="s">
        <v>1911</v>
      </c>
      <c r="J15816" s="40">
        <v>0</v>
      </c>
      <c r="K15816" s="40">
        <v>8813.16</v>
      </c>
    </row>
    <row r="15817" spans="1:11" x14ac:dyDescent="0.35">
      <c r="A15817">
        <v>35017</v>
      </c>
      <c r="B15817" t="s">
        <v>72</v>
      </c>
      <c r="C15817" s="70">
        <v>-53273.96</v>
      </c>
      <c r="D15817" s="70">
        <v>-17129.89</v>
      </c>
      <c r="E15817" s="71">
        <v>44592</v>
      </c>
      <c r="F15817" t="s">
        <v>6778</v>
      </c>
      <c r="G15817" t="s">
        <v>2247</v>
      </c>
      <c r="J15817" s="40">
        <v>455.72</v>
      </c>
      <c r="K15817" s="40">
        <v>0</v>
      </c>
    </row>
    <row r="15818" spans="1:11" x14ac:dyDescent="0.35">
      <c r="A15818">
        <v>35017</v>
      </c>
      <c r="B15818" t="s">
        <v>72</v>
      </c>
      <c r="C15818" s="70">
        <v>-53273.96</v>
      </c>
      <c r="D15818" s="70">
        <v>-17129.89</v>
      </c>
      <c r="E15818" s="71">
        <v>44651</v>
      </c>
      <c r="F15818" t="s">
        <v>6434</v>
      </c>
      <c r="G15818" t="s">
        <v>2247</v>
      </c>
      <c r="J15818" s="40">
        <v>0</v>
      </c>
      <c r="K15818" s="40">
        <v>99.75</v>
      </c>
    </row>
    <row r="15819" spans="1:11" x14ac:dyDescent="0.35">
      <c r="A15819">
        <v>35017</v>
      </c>
      <c r="B15819" t="s">
        <v>72</v>
      </c>
      <c r="C15819" s="70">
        <v>-53273.96</v>
      </c>
      <c r="D15819" s="70">
        <v>-17129.89</v>
      </c>
      <c r="E15819" s="71">
        <v>44681</v>
      </c>
      <c r="F15819" t="s">
        <v>6212</v>
      </c>
      <c r="G15819" t="s">
        <v>2247</v>
      </c>
      <c r="J15819" s="40">
        <v>713.03</v>
      </c>
      <c r="K15819" s="40">
        <v>0</v>
      </c>
    </row>
    <row r="15820" spans="1:11" x14ac:dyDescent="0.35">
      <c r="A15820">
        <v>35017</v>
      </c>
      <c r="B15820" t="s">
        <v>72</v>
      </c>
      <c r="C15820" s="70">
        <v>-53273.96</v>
      </c>
      <c r="D15820" s="70">
        <v>-17129.89</v>
      </c>
      <c r="E15820" s="71">
        <v>44712</v>
      </c>
      <c r="F15820" t="s">
        <v>5881</v>
      </c>
      <c r="G15820" t="s">
        <v>2247</v>
      </c>
      <c r="J15820" s="40">
        <v>101.05</v>
      </c>
      <c r="K15820" s="40">
        <v>0</v>
      </c>
    </row>
    <row r="15821" spans="1:11" x14ac:dyDescent="0.35">
      <c r="A15821">
        <v>35017</v>
      </c>
      <c r="B15821" t="s">
        <v>72</v>
      </c>
      <c r="C15821" s="70">
        <v>-53273.96</v>
      </c>
      <c r="D15821" s="70">
        <v>-17129.89</v>
      </c>
      <c r="E15821" s="71">
        <v>44742</v>
      </c>
      <c r="F15821" t="s">
        <v>5599</v>
      </c>
      <c r="G15821" t="s">
        <v>2247</v>
      </c>
      <c r="J15821" s="40">
        <v>738.71</v>
      </c>
      <c r="K15821" s="40">
        <v>0</v>
      </c>
    </row>
    <row r="15822" spans="1:11" x14ac:dyDescent="0.35">
      <c r="A15822">
        <v>35017</v>
      </c>
      <c r="B15822" t="s">
        <v>72</v>
      </c>
      <c r="C15822" s="70">
        <v>-53273.96</v>
      </c>
      <c r="D15822" s="70">
        <v>-17129.89</v>
      </c>
      <c r="E15822" s="71">
        <v>44773</v>
      </c>
      <c r="F15822" t="s">
        <v>5287</v>
      </c>
      <c r="G15822" t="s">
        <v>2247</v>
      </c>
      <c r="J15822" s="40">
        <v>0</v>
      </c>
      <c r="K15822" s="40">
        <v>489.27</v>
      </c>
    </row>
    <row r="15823" spans="1:11" x14ac:dyDescent="0.35">
      <c r="A15823">
        <v>35017</v>
      </c>
      <c r="B15823" t="s">
        <v>72</v>
      </c>
      <c r="C15823" s="70">
        <v>-53273.96</v>
      </c>
      <c r="D15823" s="70">
        <v>-17129.89</v>
      </c>
      <c r="E15823" s="71">
        <v>44804</v>
      </c>
      <c r="F15823" t="s">
        <v>5096</v>
      </c>
      <c r="G15823" t="s">
        <v>2247</v>
      </c>
      <c r="H15823" t="s">
        <v>2265</v>
      </c>
      <c r="J15823" s="40">
        <v>0</v>
      </c>
      <c r="K15823" s="40">
        <v>235.11</v>
      </c>
    </row>
    <row r="15824" spans="1:11" x14ac:dyDescent="0.35">
      <c r="A15824">
        <v>35017</v>
      </c>
      <c r="B15824" t="s">
        <v>72</v>
      </c>
      <c r="C15824" s="70">
        <v>-53273.96</v>
      </c>
      <c r="D15824" s="70">
        <v>-17129.89</v>
      </c>
      <c r="E15824" s="71">
        <v>44834</v>
      </c>
      <c r="F15824" t="s">
        <v>4682</v>
      </c>
      <c r="G15824" t="s">
        <v>2247</v>
      </c>
      <c r="H15824" t="s">
        <v>2262</v>
      </c>
      <c r="J15824" s="40">
        <v>909.11</v>
      </c>
      <c r="K15824" s="40">
        <v>0</v>
      </c>
    </row>
    <row r="15825" spans="1:11" x14ac:dyDescent="0.35">
      <c r="A15825">
        <v>35017</v>
      </c>
      <c r="B15825" t="s">
        <v>72</v>
      </c>
      <c r="C15825" s="70">
        <v>-53273.96</v>
      </c>
      <c r="D15825" s="70">
        <v>-17129.89</v>
      </c>
      <c r="E15825" s="71">
        <v>44865</v>
      </c>
      <c r="F15825" t="s">
        <v>4455</v>
      </c>
      <c r="G15825" t="s">
        <v>2247</v>
      </c>
      <c r="H15825" t="s">
        <v>1919</v>
      </c>
      <c r="I15825" t="s">
        <v>1919</v>
      </c>
      <c r="J15825" s="40">
        <v>0</v>
      </c>
      <c r="K15825" s="40">
        <v>55.37</v>
      </c>
    </row>
    <row r="15826" spans="1:11" x14ac:dyDescent="0.35">
      <c r="A15826">
        <v>35017</v>
      </c>
      <c r="B15826" t="s">
        <v>72</v>
      </c>
      <c r="C15826" s="70">
        <v>-53273.96</v>
      </c>
      <c r="D15826" s="70">
        <v>-17129.89</v>
      </c>
      <c r="E15826" s="71">
        <v>44895</v>
      </c>
      <c r="F15826" t="s">
        <v>3966</v>
      </c>
      <c r="G15826" t="s">
        <v>2247</v>
      </c>
      <c r="H15826" t="s">
        <v>1916</v>
      </c>
      <c r="I15826" t="s">
        <v>1916</v>
      </c>
      <c r="J15826" s="40">
        <v>0</v>
      </c>
      <c r="K15826" s="40">
        <v>390.35</v>
      </c>
    </row>
    <row r="15827" spans="1:11" x14ac:dyDescent="0.35">
      <c r="A15827">
        <v>35017</v>
      </c>
      <c r="B15827" t="s">
        <v>72</v>
      </c>
      <c r="C15827" s="70">
        <v>-53273.96</v>
      </c>
      <c r="D15827" s="70">
        <v>-17129.89</v>
      </c>
      <c r="E15827" s="71">
        <v>44926</v>
      </c>
      <c r="F15827" t="s">
        <v>3614</v>
      </c>
      <c r="G15827" t="s">
        <v>2247</v>
      </c>
      <c r="H15827" t="s">
        <v>1911</v>
      </c>
      <c r="I15827" t="s">
        <v>1911</v>
      </c>
      <c r="J15827" s="40">
        <v>343.17</v>
      </c>
      <c r="K15827" s="40">
        <v>0</v>
      </c>
    </row>
    <row r="15828" spans="1:11" x14ac:dyDescent="0.35">
      <c r="A15828">
        <v>35018</v>
      </c>
      <c r="B15828" t="s">
        <v>15940</v>
      </c>
      <c r="C15828" s="70">
        <v>0</v>
      </c>
      <c r="D15828" s="70">
        <v>0</v>
      </c>
      <c r="E15828" s="71">
        <v>44860</v>
      </c>
      <c r="F15828" t="s">
        <v>15941</v>
      </c>
      <c r="G15828" t="s">
        <v>1907</v>
      </c>
      <c r="H15828" t="s">
        <v>14955</v>
      </c>
      <c r="I15828" t="s">
        <v>14955</v>
      </c>
      <c r="J15828" s="40">
        <v>27818.05</v>
      </c>
      <c r="K15828" s="40">
        <v>0</v>
      </c>
    </row>
    <row r="15829" spans="1:11" x14ac:dyDescent="0.35">
      <c r="A15829">
        <v>35018</v>
      </c>
      <c r="B15829" t="s">
        <v>15940</v>
      </c>
      <c r="C15829" s="70">
        <v>0</v>
      </c>
      <c r="D15829" s="70">
        <v>0</v>
      </c>
      <c r="E15829" s="71">
        <v>44865</v>
      </c>
      <c r="F15829" t="s">
        <v>14956</v>
      </c>
      <c r="G15829" t="s">
        <v>2343</v>
      </c>
      <c r="H15829" t="s">
        <v>14955</v>
      </c>
      <c r="I15829" t="s">
        <v>14955</v>
      </c>
      <c r="J15829" s="40">
        <v>0</v>
      </c>
      <c r="K15829" s="40">
        <v>27567.03</v>
      </c>
    </row>
    <row r="15830" spans="1:11" x14ac:dyDescent="0.35">
      <c r="A15830">
        <v>35018</v>
      </c>
      <c r="B15830" t="s">
        <v>15940</v>
      </c>
      <c r="C15830" s="70">
        <v>0</v>
      </c>
      <c r="D15830" s="70">
        <v>0</v>
      </c>
      <c r="E15830" s="71">
        <v>44865</v>
      </c>
      <c r="F15830" t="s">
        <v>4454</v>
      </c>
      <c r="G15830" t="s">
        <v>2247</v>
      </c>
      <c r="H15830" t="s">
        <v>1919</v>
      </c>
      <c r="I15830" t="s">
        <v>1919</v>
      </c>
      <c r="J15830" s="40">
        <v>0</v>
      </c>
      <c r="K15830" s="40">
        <v>251.02</v>
      </c>
    </row>
    <row r="15831" spans="1:11" x14ac:dyDescent="0.35">
      <c r="A15831">
        <v>35019</v>
      </c>
      <c r="B15831" t="s">
        <v>1272</v>
      </c>
      <c r="C15831" s="70">
        <v>-172872</v>
      </c>
      <c r="D15831" s="70">
        <v>-55585.85</v>
      </c>
      <c r="E15831" s="71">
        <v>44592</v>
      </c>
      <c r="F15831" t="s">
        <v>6732</v>
      </c>
      <c r="G15831" t="s">
        <v>2247</v>
      </c>
      <c r="H15831" t="s">
        <v>6720</v>
      </c>
      <c r="I15831" t="s">
        <v>6720</v>
      </c>
      <c r="J15831" s="40">
        <v>1478.81</v>
      </c>
      <c r="K15831" s="40">
        <v>0</v>
      </c>
    </row>
    <row r="15832" spans="1:11" x14ac:dyDescent="0.35">
      <c r="A15832">
        <v>35019</v>
      </c>
      <c r="B15832" t="s">
        <v>1272</v>
      </c>
      <c r="C15832" s="70">
        <v>-172872</v>
      </c>
      <c r="D15832" s="70">
        <v>-55585.85</v>
      </c>
      <c r="E15832" s="71">
        <v>44926</v>
      </c>
      <c r="F15832" t="s">
        <v>3471</v>
      </c>
      <c r="G15832" t="s">
        <v>2247</v>
      </c>
      <c r="H15832" t="s">
        <v>1911</v>
      </c>
      <c r="I15832" t="s">
        <v>1911</v>
      </c>
      <c r="J15832" s="40">
        <v>4981.72</v>
      </c>
      <c r="K15832" s="40">
        <v>0</v>
      </c>
    </row>
    <row r="15833" spans="1:11" x14ac:dyDescent="0.35">
      <c r="A15833">
        <v>39994</v>
      </c>
      <c r="B15833" t="s">
        <v>209</v>
      </c>
      <c r="C15833" s="70">
        <v>2147.11</v>
      </c>
      <c r="D15833" s="70">
        <v>690.3</v>
      </c>
      <c r="E15833" s="71">
        <v>44565</v>
      </c>
      <c r="F15833" t="s">
        <v>8223</v>
      </c>
      <c r="G15833" t="s">
        <v>2142</v>
      </c>
      <c r="H15833" t="s">
        <v>8222</v>
      </c>
      <c r="I15833" t="s">
        <v>8221</v>
      </c>
      <c r="J15833" s="40">
        <v>0</v>
      </c>
      <c r="K15833" s="40">
        <v>64.64</v>
      </c>
    </row>
    <row r="15834" spans="1:11" x14ac:dyDescent="0.35">
      <c r="A15834">
        <v>39994</v>
      </c>
      <c r="B15834" t="s">
        <v>209</v>
      </c>
      <c r="C15834" s="70">
        <v>2147.11</v>
      </c>
      <c r="D15834" s="70">
        <v>690.3</v>
      </c>
      <c r="E15834" s="71">
        <v>44565</v>
      </c>
      <c r="F15834" t="s">
        <v>13915</v>
      </c>
      <c r="G15834" t="s">
        <v>2142</v>
      </c>
      <c r="H15834" t="s">
        <v>13914</v>
      </c>
      <c r="I15834" t="s">
        <v>13913</v>
      </c>
      <c r="J15834" s="40">
        <v>0</v>
      </c>
      <c r="K15834" s="40">
        <v>108.82</v>
      </c>
    </row>
    <row r="15835" spans="1:11" x14ac:dyDescent="0.35">
      <c r="A15835">
        <v>39994</v>
      </c>
      <c r="B15835" t="s">
        <v>209</v>
      </c>
      <c r="C15835" s="70">
        <v>2147.11</v>
      </c>
      <c r="D15835" s="70">
        <v>690.3</v>
      </c>
      <c r="E15835" s="71">
        <v>44565</v>
      </c>
      <c r="F15835" t="s">
        <v>12103</v>
      </c>
      <c r="G15835" t="s">
        <v>2142</v>
      </c>
      <c r="H15835" t="s">
        <v>12102</v>
      </c>
      <c r="I15835" t="s">
        <v>12101</v>
      </c>
      <c r="J15835" s="40">
        <v>0</v>
      </c>
      <c r="K15835" s="40">
        <v>90.5</v>
      </c>
    </row>
    <row r="15836" spans="1:11" x14ac:dyDescent="0.35">
      <c r="A15836">
        <v>39994</v>
      </c>
      <c r="B15836" t="s">
        <v>209</v>
      </c>
      <c r="C15836" s="70">
        <v>2147.11</v>
      </c>
      <c r="D15836" s="70">
        <v>690.3</v>
      </c>
      <c r="E15836" s="71">
        <v>44565</v>
      </c>
      <c r="F15836" t="s">
        <v>9375</v>
      </c>
      <c r="G15836" t="s">
        <v>2142</v>
      </c>
      <c r="H15836" t="s">
        <v>9374</v>
      </c>
      <c r="I15836" t="s">
        <v>9373</v>
      </c>
      <c r="J15836" s="40">
        <v>0</v>
      </c>
      <c r="K15836" s="40">
        <v>107.63</v>
      </c>
    </row>
    <row r="15837" spans="1:11" x14ac:dyDescent="0.35">
      <c r="A15837">
        <v>39994</v>
      </c>
      <c r="B15837" t="s">
        <v>209</v>
      </c>
      <c r="C15837" s="70">
        <v>2147.11</v>
      </c>
      <c r="D15837" s="70">
        <v>690.3</v>
      </c>
      <c r="E15837" s="71">
        <v>44567</v>
      </c>
      <c r="F15837" t="s">
        <v>12088</v>
      </c>
      <c r="G15837" t="s">
        <v>2142</v>
      </c>
      <c r="H15837" t="s">
        <v>12087</v>
      </c>
      <c r="I15837" t="s">
        <v>12086</v>
      </c>
      <c r="J15837" s="40">
        <v>0</v>
      </c>
      <c r="K15837" s="40">
        <v>697.65</v>
      </c>
    </row>
    <row r="15838" spans="1:11" x14ac:dyDescent="0.35">
      <c r="A15838">
        <v>39994</v>
      </c>
      <c r="B15838" t="s">
        <v>209</v>
      </c>
      <c r="C15838" s="70">
        <v>2147.11</v>
      </c>
      <c r="D15838" s="70">
        <v>690.3</v>
      </c>
      <c r="E15838" s="71">
        <v>44567</v>
      </c>
      <c r="F15838" t="s">
        <v>15939</v>
      </c>
      <c r="G15838" t="s">
        <v>1907</v>
      </c>
      <c r="H15838" t="s">
        <v>12087</v>
      </c>
      <c r="I15838" t="s">
        <v>12086</v>
      </c>
      <c r="J15838" s="40">
        <v>697.65</v>
      </c>
      <c r="K15838" s="40">
        <v>0</v>
      </c>
    </row>
    <row r="15839" spans="1:11" x14ac:dyDescent="0.35">
      <c r="A15839">
        <v>39994</v>
      </c>
      <c r="B15839" t="s">
        <v>209</v>
      </c>
      <c r="C15839" s="70">
        <v>2147.11</v>
      </c>
      <c r="D15839" s="70">
        <v>690.3</v>
      </c>
      <c r="E15839" s="71">
        <v>44567</v>
      </c>
      <c r="F15839" t="s">
        <v>15939</v>
      </c>
      <c r="G15839" t="s">
        <v>1907</v>
      </c>
      <c r="H15839" t="s">
        <v>12087</v>
      </c>
      <c r="I15839" t="s">
        <v>12086</v>
      </c>
      <c r="J15839" s="40">
        <v>0</v>
      </c>
      <c r="K15839" s="40">
        <v>697.65</v>
      </c>
    </row>
    <row r="15840" spans="1:11" x14ac:dyDescent="0.35">
      <c r="A15840">
        <v>39994</v>
      </c>
      <c r="B15840" t="s">
        <v>209</v>
      </c>
      <c r="C15840" s="70">
        <v>2147.11</v>
      </c>
      <c r="D15840" s="70">
        <v>690.3</v>
      </c>
      <c r="E15840" s="71">
        <v>44567</v>
      </c>
      <c r="F15840" t="s">
        <v>15894</v>
      </c>
      <c r="G15840" t="s">
        <v>1907</v>
      </c>
      <c r="H15840" t="s">
        <v>12087</v>
      </c>
      <c r="I15840" t="s">
        <v>12086</v>
      </c>
      <c r="J15840" s="40">
        <v>697.65</v>
      </c>
      <c r="K15840" s="40">
        <v>0</v>
      </c>
    </row>
    <row r="15841" spans="1:11" x14ac:dyDescent="0.35">
      <c r="A15841">
        <v>39994</v>
      </c>
      <c r="B15841" t="s">
        <v>209</v>
      </c>
      <c r="C15841" s="70">
        <v>2147.11</v>
      </c>
      <c r="D15841" s="70">
        <v>690.3</v>
      </c>
      <c r="E15841" s="71">
        <v>44573</v>
      </c>
      <c r="F15841" t="s">
        <v>13909</v>
      </c>
      <c r="G15841" t="s">
        <v>2142</v>
      </c>
      <c r="H15841" t="s">
        <v>13908</v>
      </c>
      <c r="I15841" t="s">
        <v>13907</v>
      </c>
      <c r="J15841" s="40">
        <v>0</v>
      </c>
      <c r="K15841" s="40">
        <v>9.64</v>
      </c>
    </row>
    <row r="15842" spans="1:11" x14ac:dyDescent="0.35">
      <c r="A15842">
        <v>39994</v>
      </c>
      <c r="B15842" t="s">
        <v>209</v>
      </c>
      <c r="C15842" s="70">
        <v>2147.11</v>
      </c>
      <c r="D15842" s="70">
        <v>690.3</v>
      </c>
      <c r="E15842" s="71">
        <v>44573</v>
      </c>
      <c r="F15842" t="s">
        <v>12082</v>
      </c>
      <c r="G15842" t="s">
        <v>2142</v>
      </c>
      <c r="H15842" t="s">
        <v>12081</v>
      </c>
      <c r="I15842" t="s">
        <v>12080</v>
      </c>
      <c r="J15842" s="40">
        <v>0</v>
      </c>
      <c r="K15842" s="40">
        <v>87.56</v>
      </c>
    </row>
    <row r="15843" spans="1:11" x14ac:dyDescent="0.35">
      <c r="A15843">
        <v>39994</v>
      </c>
      <c r="B15843" t="s">
        <v>209</v>
      </c>
      <c r="C15843" s="70">
        <v>2147.11</v>
      </c>
      <c r="D15843" s="70">
        <v>690.3</v>
      </c>
      <c r="E15843" s="71">
        <v>44574</v>
      </c>
      <c r="F15843" t="s">
        <v>12076</v>
      </c>
      <c r="G15843" t="s">
        <v>2142</v>
      </c>
      <c r="H15843" t="s">
        <v>12075</v>
      </c>
      <c r="I15843" t="s">
        <v>12074</v>
      </c>
      <c r="J15843" s="40">
        <v>0</v>
      </c>
      <c r="K15843" s="40">
        <v>72.83</v>
      </c>
    </row>
    <row r="15844" spans="1:11" x14ac:dyDescent="0.35">
      <c r="A15844">
        <v>39994</v>
      </c>
      <c r="B15844" t="s">
        <v>209</v>
      </c>
      <c r="C15844" s="70">
        <v>2147.11</v>
      </c>
      <c r="D15844" s="70">
        <v>690.3</v>
      </c>
      <c r="E15844" s="71">
        <v>44577</v>
      </c>
      <c r="F15844" t="s">
        <v>8217</v>
      </c>
      <c r="G15844" t="s">
        <v>2142</v>
      </c>
      <c r="H15844" t="s">
        <v>8216</v>
      </c>
      <c r="I15844" t="s">
        <v>8215</v>
      </c>
      <c r="J15844" s="40">
        <v>0</v>
      </c>
      <c r="K15844" s="40">
        <v>-64.290000000000006</v>
      </c>
    </row>
    <row r="15845" spans="1:11" x14ac:dyDescent="0.35">
      <c r="A15845">
        <v>39994</v>
      </c>
      <c r="B15845" t="s">
        <v>209</v>
      </c>
      <c r="C15845" s="70">
        <v>2147.11</v>
      </c>
      <c r="D15845" s="70">
        <v>690.3</v>
      </c>
      <c r="E15845" s="71">
        <v>44577</v>
      </c>
      <c r="F15845" t="s">
        <v>12073</v>
      </c>
      <c r="G15845" t="s">
        <v>2142</v>
      </c>
      <c r="H15845" t="s">
        <v>12072</v>
      </c>
      <c r="I15845" t="s">
        <v>12071</v>
      </c>
      <c r="J15845" s="40">
        <v>0</v>
      </c>
      <c r="K15845" s="40">
        <v>88.72</v>
      </c>
    </row>
    <row r="15846" spans="1:11" x14ac:dyDescent="0.35">
      <c r="A15846">
        <v>39994</v>
      </c>
      <c r="B15846" t="s">
        <v>209</v>
      </c>
      <c r="C15846" s="70">
        <v>2147.11</v>
      </c>
      <c r="D15846" s="70">
        <v>690.3</v>
      </c>
      <c r="E15846" s="71">
        <v>44592</v>
      </c>
      <c r="F15846" t="s">
        <v>11547</v>
      </c>
      <c r="G15846" t="s">
        <v>1912</v>
      </c>
      <c r="J15846" s="40">
        <v>87.29</v>
      </c>
      <c r="K15846" s="40">
        <v>0</v>
      </c>
    </row>
    <row r="15847" spans="1:11" x14ac:dyDescent="0.35">
      <c r="A15847">
        <v>39994</v>
      </c>
      <c r="B15847" t="s">
        <v>209</v>
      </c>
      <c r="C15847" s="70">
        <v>2147.11</v>
      </c>
      <c r="D15847" s="70">
        <v>690.3</v>
      </c>
      <c r="E15847" s="71">
        <v>44592</v>
      </c>
      <c r="F15847" t="s">
        <v>11547</v>
      </c>
      <c r="G15847" t="s">
        <v>1912</v>
      </c>
      <c r="J15847" s="40">
        <v>9.39</v>
      </c>
      <c r="K15847" s="40">
        <v>0</v>
      </c>
    </row>
    <row r="15848" spans="1:11" x14ac:dyDescent="0.35">
      <c r="A15848">
        <v>39994</v>
      </c>
      <c r="B15848" t="s">
        <v>209</v>
      </c>
      <c r="C15848" s="70">
        <v>2147.11</v>
      </c>
      <c r="D15848" s="70">
        <v>690.3</v>
      </c>
      <c r="E15848" s="71">
        <v>44592</v>
      </c>
      <c r="F15848" t="s">
        <v>11547</v>
      </c>
      <c r="G15848" t="s">
        <v>1912</v>
      </c>
      <c r="J15848" s="40">
        <v>85.29</v>
      </c>
      <c r="K15848" s="40">
        <v>0</v>
      </c>
    </row>
    <row r="15849" spans="1:11" x14ac:dyDescent="0.35">
      <c r="A15849">
        <v>39994</v>
      </c>
      <c r="B15849" t="s">
        <v>209</v>
      </c>
      <c r="C15849" s="70">
        <v>2147.11</v>
      </c>
      <c r="D15849" s="70">
        <v>690.3</v>
      </c>
      <c r="E15849" s="71">
        <v>44592</v>
      </c>
      <c r="F15849" t="s">
        <v>11547</v>
      </c>
      <c r="G15849" t="s">
        <v>1912</v>
      </c>
      <c r="J15849" s="40">
        <v>71.05</v>
      </c>
      <c r="K15849" s="40">
        <v>0</v>
      </c>
    </row>
    <row r="15850" spans="1:11" x14ac:dyDescent="0.35">
      <c r="A15850">
        <v>39994</v>
      </c>
      <c r="B15850" t="s">
        <v>209</v>
      </c>
      <c r="C15850" s="70">
        <v>2147.11</v>
      </c>
      <c r="D15850" s="70">
        <v>690.3</v>
      </c>
      <c r="E15850" s="71">
        <v>44592</v>
      </c>
      <c r="F15850" t="s">
        <v>11547</v>
      </c>
      <c r="G15850" t="s">
        <v>1912</v>
      </c>
      <c r="J15850" s="40">
        <v>86.38</v>
      </c>
      <c r="K15850" s="40">
        <v>0</v>
      </c>
    </row>
    <row r="15851" spans="1:11" x14ac:dyDescent="0.35">
      <c r="A15851">
        <v>39994</v>
      </c>
      <c r="B15851" t="s">
        <v>209</v>
      </c>
      <c r="C15851" s="70">
        <v>2147.11</v>
      </c>
      <c r="D15851" s="70">
        <v>690.3</v>
      </c>
      <c r="E15851" s="71">
        <v>44592</v>
      </c>
      <c r="F15851" t="s">
        <v>11547</v>
      </c>
      <c r="G15851" t="s">
        <v>1912</v>
      </c>
      <c r="J15851" s="40">
        <v>73.239999999999995</v>
      </c>
      <c r="K15851" s="40">
        <v>0</v>
      </c>
    </row>
    <row r="15852" spans="1:11" x14ac:dyDescent="0.35">
      <c r="A15852">
        <v>39994</v>
      </c>
      <c r="B15852" t="s">
        <v>209</v>
      </c>
      <c r="C15852" s="70">
        <v>2147.11</v>
      </c>
      <c r="D15852" s="70">
        <v>690.3</v>
      </c>
      <c r="E15852" s="71">
        <v>44592</v>
      </c>
      <c r="F15852" t="s">
        <v>11547</v>
      </c>
      <c r="G15852" t="s">
        <v>1912</v>
      </c>
      <c r="J15852" s="40">
        <v>268.47000000000003</v>
      </c>
      <c r="K15852" s="40">
        <v>0</v>
      </c>
    </row>
    <row r="15853" spans="1:11" x14ac:dyDescent="0.35">
      <c r="A15853">
        <v>39994</v>
      </c>
      <c r="B15853" t="s">
        <v>209</v>
      </c>
      <c r="C15853" s="70">
        <v>2147.11</v>
      </c>
      <c r="D15853" s="70">
        <v>690.3</v>
      </c>
      <c r="E15853" s="71">
        <v>44592</v>
      </c>
      <c r="F15853" t="s">
        <v>15893</v>
      </c>
      <c r="G15853" t="s">
        <v>1912</v>
      </c>
      <c r="J15853" s="40">
        <v>105.38</v>
      </c>
      <c r="K15853" s="40">
        <v>0</v>
      </c>
    </row>
    <row r="15854" spans="1:11" x14ac:dyDescent="0.35">
      <c r="A15854">
        <v>39994</v>
      </c>
      <c r="B15854" t="s">
        <v>209</v>
      </c>
      <c r="C15854" s="70">
        <v>2147.11</v>
      </c>
      <c r="D15854" s="70">
        <v>690.3</v>
      </c>
      <c r="E15854" s="71">
        <v>44592</v>
      </c>
      <c r="F15854" t="s">
        <v>15893</v>
      </c>
      <c r="G15854" t="s">
        <v>1912</v>
      </c>
      <c r="J15854" s="40">
        <v>104.23</v>
      </c>
      <c r="K15854" s="40">
        <v>0</v>
      </c>
    </row>
    <row r="15855" spans="1:11" x14ac:dyDescent="0.35">
      <c r="A15855">
        <v>39994</v>
      </c>
      <c r="B15855" t="s">
        <v>209</v>
      </c>
      <c r="C15855" s="70">
        <v>2147.11</v>
      </c>
      <c r="D15855" s="70">
        <v>690.3</v>
      </c>
      <c r="E15855" s="71">
        <v>44592</v>
      </c>
      <c r="F15855" t="s">
        <v>15893</v>
      </c>
      <c r="G15855" t="s">
        <v>1912</v>
      </c>
      <c r="J15855" s="40">
        <v>87.64</v>
      </c>
      <c r="K15855" s="40">
        <v>0</v>
      </c>
    </row>
    <row r="15856" spans="1:11" x14ac:dyDescent="0.35">
      <c r="A15856">
        <v>39994</v>
      </c>
      <c r="B15856" t="s">
        <v>209</v>
      </c>
      <c r="C15856" s="70">
        <v>2147.11</v>
      </c>
      <c r="D15856" s="70">
        <v>690.3</v>
      </c>
      <c r="E15856" s="71">
        <v>44592</v>
      </c>
      <c r="F15856" t="s">
        <v>15893</v>
      </c>
      <c r="G15856" t="s">
        <v>1912</v>
      </c>
      <c r="J15856" s="40">
        <v>572.46</v>
      </c>
      <c r="K15856" s="40">
        <v>0</v>
      </c>
    </row>
    <row r="15857" spans="1:11" x14ac:dyDescent="0.35">
      <c r="A15857">
        <v>39994</v>
      </c>
      <c r="B15857" t="s">
        <v>209</v>
      </c>
      <c r="C15857" s="70">
        <v>2147.11</v>
      </c>
      <c r="D15857" s="70">
        <v>690.3</v>
      </c>
      <c r="E15857" s="71">
        <v>44592</v>
      </c>
      <c r="F15857" t="s">
        <v>6777</v>
      </c>
      <c r="G15857" t="s">
        <v>2247</v>
      </c>
      <c r="J15857" s="40">
        <v>0</v>
      </c>
      <c r="K15857" s="40">
        <v>11.2</v>
      </c>
    </row>
    <row r="15858" spans="1:11" x14ac:dyDescent="0.35">
      <c r="A15858">
        <v>39994</v>
      </c>
      <c r="B15858" t="s">
        <v>209</v>
      </c>
      <c r="C15858" s="70">
        <v>2147.11</v>
      </c>
      <c r="D15858" s="70">
        <v>690.3</v>
      </c>
      <c r="E15858" s="71">
        <v>44592</v>
      </c>
      <c r="F15858" t="s">
        <v>6731</v>
      </c>
      <c r="G15858" t="s">
        <v>2247</v>
      </c>
      <c r="H15858" t="s">
        <v>6720</v>
      </c>
      <c r="I15858" t="s">
        <v>6720</v>
      </c>
      <c r="J15858" s="40">
        <v>9.61</v>
      </c>
      <c r="K15858" s="40">
        <v>0</v>
      </c>
    </row>
    <row r="15859" spans="1:11" x14ac:dyDescent="0.35">
      <c r="A15859">
        <v>39994</v>
      </c>
      <c r="B15859" t="s">
        <v>209</v>
      </c>
      <c r="C15859" s="70">
        <v>2147.11</v>
      </c>
      <c r="D15859" s="70">
        <v>690.3</v>
      </c>
      <c r="E15859" s="71">
        <v>44606</v>
      </c>
      <c r="F15859" t="s">
        <v>13891</v>
      </c>
      <c r="G15859" t="s">
        <v>2142</v>
      </c>
      <c r="H15859" t="s">
        <v>13890</v>
      </c>
      <c r="I15859" t="s">
        <v>13889</v>
      </c>
      <c r="J15859" s="40">
        <v>0</v>
      </c>
      <c r="K15859" s="40">
        <v>76.33</v>
      </c>
    </row>
    <row r="15860" spans="1:11" x14ac:dyDescent="0.35">
      <c r="A15860">
        <v>39994</v>
      </c>
      <c r="B15860" t="s">
        <v>209</v>
      </c>
      <c r="C15860" s="70">
        <v>2147.11</v>
      </c>
      <c r="D15860" s="70">
        <v>690.3</v>
      </c>
      <c r="E15860" s="71">
        <v>44608</v>
      </c>
      <c r="F15860" t="s">
        <v>13888</v>
      </c>
      <c r="G15860" t="s">
        <v>2142</v>
      </c>
      <c r="H15860" t="s">
        <v>13887</v>
      </c>
      <c r="I15860" t="s">
        <v>13886</v>
      </c>
      <c r="J15860" s="40">
        <v>0</v>
      </c>
      <c r="K15860" s="40">
        <v>235.47</v>
      </c>
    </row>
    <row r="15861" spans="1:11" x14ac:dyDescent="0.35">
      <c r="A15861">
        <v>39994</v>
      </c>
      <c r="B15861" t="s">
        <v>209</v>
      </c>
      <c r="C15861" s="70">
        <v>2147.11</v>
      </c>
      <c r="D15861" s="70">
        <v>690.3</v>
      </c>
      <c r="E15861" s="71">
        <v>44608</v>
      </c>
      <c r="F15861" t="s">
        <v>13885</v>
      </c>
      <c r="G15861" t="s">
        <v>2142</v>
      </c>
      <c r="H15861" t="s">
        <v>13884</v>
      </c>
      <c r="I15861" t="s">
        <v>13883</v>
      </c>
      <c r="J15861" s="40">
        <v>0</v>
      </c>
      <c r="K15861" s="40">
        <v>235.47</v>
      </c>
    </row>
    <row r="15862" spans="1:11" x14ac:dyDescent="0.35">
      <c r="A15862">
        <v>39994</v>
      </c>
      <c r="B15862" t="s">
        <v>209</v>
      </c>
      <c r="C15862" s="70">
        <v>2147.11</v>
      </c>
      <c r="D15862" s="70">
        <v>690.3</v>
      </c>
      <c r="E15862" s="71">
        <v>44608</v>
      </c>
      <c r="F15862" t="s">
        <v>13882</v>
      </c>
      <c r="G15862" t="s">
        <v>2142</v>
      </c>
      <c r="H15862" t="s">
        <v>13881</v>
      </c>
      <c r="I15862" t="s">
        <v>13880</v>
      </c>
      <c r="J15862" s="40">
        <v>0</v>
      </c>
      <c r="K15862" s="40">
        <v>235.47</v>
      </c>
    </row>
    <row r="15863" spans="1:11" x14ac:dyDescent="0.35">
      <c r="A15863">
        <v>39994</v>
      </c>
      <c r="B15863" t="s">
        <v>209</v>
      </c>
      <c r="C15863" s="70">
        <v>2147.11</v>
      </c>
      <c r="D15863" s="70">
        <v>690.3</v>
      </c>
      <c r="E15863" s="71">
        <v>44612</v>
      </c>
      <c r="F15863" t="s">
        <v>13879</v>
      </c>
      <c r="G15863" t="s">
        <v>2142</v>
      </c>
      <c r="H15863" t="s">
        <v>13878</v>
      </c>
      <c r="I15863" t="s">
        <v>13877</v>
      </c>
      <c r="J15863" s="40">
        <v>0</v>
      </c>
      <c r="K15863" s="40">
        <v>20.07</v>
      </c>
    </row>
    <row r="15864" spans="1:11" x14ac:dyDescent="0.35">
      <c r="A15864">
        <v>39994</v>
      </c>
      <c r="B15864" t="s">
        <v>209</v>
      </c>
      <c r="C15864" s="70">
        <v>2147.11</v>
      </c>
      <c r="D15864" s="70">
        <v>690.3</v>
      </c>
      <c r="E15864" s="71">
        <v>44612</v>
      </c>
      <c r="F15864" t="s">
        <v>12667</v>
      </c>
      <c r="G15864" t="s">
        <v>2142</v>
      </c>
      <c r="H15864" t="s">
        <v>12666</v>
      </c>
      <c r="I15864" t="s">
        <v>12665</v>
      </c>
      <c r="J15864" s="40">
        <v>0</v>
      </c>
      <c r="K15864" s="40">
        <v>231.8</v>
      </c>
    </row>
    <row r="15865" spans="1:11" x14ac:dyDescent="0.35">
      <c r="A15865">
        <v>39994</v>
      </c>
      <c r="B15865" t="s">
        <v>209</v>
      </c>
      <c r="C15865" s="70">
        <v>2147.11</v>
      </c>
      <c r="D15865" s="70">
        <v>690.3</v>
      </c>
      <c r="E15865" s="71">
        <v>44612</v>
      </c>
      <c r="F15865" t="s">
        <v>12001</v>
      </c>
      <c r="G15865" t="s">
        <v>2142</v>
      </c>
      <c r="H15865" t="s">
        <v>12000</v>
      </c>
      <c r="I15865" t="s">
        <v>11999</v>
      </c>
      <c r="J15865" s="40">
        <v>0</v>
      </c>
      <c r="K15865" s="40">
        <v>1395.4</v>
      </c>
    </row>
    <row r="15866" spans="1:11" x14ac:dyDescent="0.35">
      <c r="A15866">
        <v>39994</v>
      </c>
      <c r="B15866" t="s">
        <v>209</v>
      </c>
      <c r="C15866" s="70">
        <v>2147.11</v>
      </c>
      <c r="D15866" s="70">
        <v>690.3</v>
      </c>
      <c r="E15866" s="71">
        <v>44612</v>
      </c>
      <c r="F15866" t="s">
        <v>11998</v>
      </c>
      <c r="G15866" t="s">
        <v>2142</v>
      </c>
      <c r="H15866" t="s">
        <v>11997</v>
      </c>
      <c r="I15866" t="s">
        <v>11996</v>
      </c>
      <c r="J15866" s="40">
        <v>0</v>
      </c>
      <c r="K15866" s="40">
        <v>38.520000000000003</v>
      </c>
    </row>
    <row r="15867" spans="1:11" x14ac:dyDescent="0.35">
      <c r="A15867">
        <v>39994</v>
      </c>
      <c r="B15867" t="s">
        <v>209</v>
      </c>
      <c r="C15867" s="70">
        <v>2147.11</v>
      </c>
      <c r="D15867" s="70">
        <v>690.3</v>
      </c>
      <c r="E15867" s="71">
        <v>44613</v>
      </c>
      <c r="F15867" t="s">
        <v>13876</v>
      </c>
      <c r="G15867" t="s">
        <v>2142</v>
      </c>
      <c r="H15867" t="s">
        <v>13875</v>
      </c>
      <c r="I15867" t="s">
        <v>13870</v>
      </c>
      <c r="J15867" s="40">
        <v>0</v>
      </c>
      <c r="K15867" s="40">
        <v>34.700000000000003</v>
      </c>
    </row>
    <row r="15868" spans="1:11" x14ac:dyDescent="0.35">
      <c r="A15868">
        <v>39994</v>
      </c>
      <c r="B15868" t="s">
        <v>209</v>
      </c>
      <c r="C15868" s="70">
        <v>2147.11</v>
      </c>
      <c r="D15868" s="70">
        <v>690.3</v>
      </c>
      <c r="E15868" s="71">
        <v>44613</v>
      </c>
      <c r="F15868" t="s">
        <v>13874</v>
      </c>
      <c r="G15868" t="s">
        <v>2142</v>
      </c>
      <c r="H15868" t="s">
        <v>13873</v>
      </c>
      <c r="I15868" t="s">
        <v>13870</v>
      </c>
      <c r="J15868" s="40">
        <v>0</v>
      </c>
      <c r="K15868" s="40">
        <v>-34.700000000000003</v>
      </c>
    </row>
    <row r="15869" spans="1:11" x14ac:dyDescent="0.35">
      <c r="A15869">
        <v>39994</v>
      </c>
      <c r="B15869" t="s">
        <v>209</v>
      </c>
      <c r="C15869" s="70">
        <v>2147.11</v>
      </c>
      <c r="D15869" s="70">
        <v>690.3</v>
      </c>
      <c r="E15869" s="71">
        <v>44613</v>
      </c>
      <c r="F15869" t="s">
        <v>13872</v>
      </c>
      <c r="G15869" t="s">
        <v>2142</v>
      </c>
      <c r="H15869" t="s">
        <v>13871</v>
      </c>
      <c r="I15869" t="s">
        <v>13870</v>
      </c>
      <c r="J15869" s="40">
        <v>0</v>
      </c>
      <c r="K15869" s="40">
        <v>83.33</v>
      </c>
    </row>
    <row r="15870" spans="1:11" x14ac:dyDescent="0.35">
      <c r="A15870">
        <v>39994</v>
      </c>
      <c r="B15870" t="s">
        <v>209</v>
      </c>
      <c r="C15870" s="70">
        <v>2147.11</v>
      </c>
      <c r="D15870" s="70">
        <v>690.3</v>
      </c>
      <c r="E15870" s="71">
        <v>44615</v>
      </c>
      <c r="F15870" t="s">
        <v>13869</v>
      </c>
      <c r="G15870" t="s">
        <v>2142</v>
      </c>
      <c r="H15870" t="s">
        <v>13868</v>
      </c>
      <c r="I15870" t="s">
        <v>13867</v>
      </c>
      <c r="J15870" s="40">
        <v>0</v>
      </c>
      <c r="K15870" s="40">
        <v>232.55</v>
      </c>
    </row>
    <row r="15871" spans="1:11" x14ac:dyDescent="0.35">
      <c r="A15871">
        <v>39994</v>
      </c>
      <c r="B15871" t="s">
        <v>209</v>
      </c>
      <c r="C15871" s="70">
        <v>2147.11</v>
      </c>
      <c r="D15871" s="70">
        <v>690.3</v>
      </c>
      <c r="E15871" s="71">
        <v>44615</v>
      </c>
      <c r="F15871" t="s">
        <v>13866</v>
      </c>
      <c r="G15871" t="s">
        <v>2142</v>
      </c>
      <c r="H15871" t="s">
        <v>13865</v>
      </c>
      <c r="I15871" t="s">
        <v>13864</v>
      </c>
      <c r="J15871" s="40">
        <v>0</v>
      </c>
      <c r="K15871" s="40">
        <v>139.53</v>
      </c>
    </row>
    <row r="15872" spans="1:11" x14ac:dyDescent="0.35">
      <c r="A15872">
        <v>39994</v>
      </c>
      <c r="B15872" t="s">
        <v>209</v>
      </c>
      <c r="C15872" s="70">
        <v>2147.11</v>
      </c>
      <c r="D15872" s="70">
        <v>690.3</v>
      </c>
      <c r="E15872" s="71">
        <v>44619</v>
      </c>
      <c r="F15872" t="s">
        <v>11989</v>
      </c>
      <c r="G15872" t="s">
        <v>2142</v>
      </c>
      <c r="H15872" t="s">
        <v>11988</v>
      </c>
      <c r="I15872" t="s">
        <v>11987</v>
      </c>
      <c r="J15872" s="40">
        <v>0</v>
      </c>
      <c r="K15872" s="40">
        <v>9.2100000000000009</v>
      </c>
    </row>
    <row r="15873" spans="1:11" x14ac:dyDescent="0.35">
      <c r="A15873">
        <v>39994</v>
      </c>
      <c r="B15873" t="s">
        <v>209</v>
      </c>
      <c r="C15873" s="70">
        <v>2147.11</v>
      </c>
      <c r="D15873" s="70">
        <v>690.3</v>
      </c>
      <c r="E15873" s="71">
        <v>44619</v>
      </c>
      <c r="F15873" t="s">
        <v>13863</v>
      </c>
      <c r="G15873" t="s">
        <v>2142</v>
      </c>
      <c r="H15873" t="s">
        <v>13862</v>
      </c>
      <c r="I15873" t="s">
        <v>13861</v>
      </c>
      <c r="J15873" s="40">
        <v>0</v>
      </c>
      <c r="K15873" s="40">
        <v>160.29</v>
      </c>
    </row>
    <row r="15874" spans="1:11" x14ac:dyDescent="0.35">
      <c r="A15874">
        <v>39994</v>
      </c>
      <c r="B15874" t="s">
        <v>209</v>
      </c>
      <c r="C15874" s="70">
        <v>2147.11</v>
      </c>
      <c r="D15874" s="70">
        <v>690.3</v>
      </c>
      <c r="E15874" s="71">
        <v>44620</v>
      </c>
      <c r="F15874" t="s">
        <v>8269</v>
      </c>
      <c r="G15874" t="s">
        <v>1912</v>
      </c>
      <c r="J15874" s="40">
        <v>53.12</v>
      </c>
      <c r="K15874" s="40">
        <v>0</v>
      </c>
    </row>
    <row r="15875" spans="1:11" x14ac:dyDescent="0.35">
      <c r="A15875">
        <v>39994</v>
      </c>
      <c r="B15875" t="s">
        <v>209</v>
      </c>
      <c r="C15875" s="70">
        <v>2147.11</v>
      </c>
      <c r="D15875" s="70">
        <v>690.3</v>
      </c>
      <c r="E15875" s="71">
        <v>44620</v>
      </c>
      <c r="F15875" t="s">
        <v>8269</v>
      </c>
      <c r="G15875" t="s">
        <v>1912</v>
      </c>
      <c r="J15875" s="40">
        <v>76.900000000000006</v>
      </c>
      <c r="K15875" s="40">
        <v>0</v>
      </c>
    </row>
    <row r="15876" spans="1:11" x14ac:dyDescent="0.35">
      <c r="A15876">
        <v>39994</v>
      </c>
      <c r="B15876" t="s">
        <v>209</v>
      </c>
      <c r="C15876" s="70">
        <v>2147.11</v>
      </c>
      <c r="D15876" s="70">
        <v>690.3</v>
      </c>
      <c r="E15876" s="71">
        <v>44620</v>
      </c>
      <c r="F15876" t="s">
        <v>8269</v>
      </c>
      <c r="G15876" t="s">
        <v>1912</v>
      </c>
      <c r="J15876" s="40">
        <v>231.47</v>
      </c>
      <c r="K15876" s="40">
        <v>0</v>
      </c>
    </row>
    <row r="15877" spans="1:11" x14ac:dyDescent="0.35">
      <c r="A15877">
        <v>39994</v>
      </c>
      <c r="B15877" t="s">
        <v>209</v>
      </c>
      <c r="C15877" s="70">
        <v>2147.11</v>
      </c>
      <c r="D15877" s="70">
        <v>690.3</v>
      </c>
      <c r="E15877" s="71">
        <v>44620</v>
      </c>
      <c r="F15877" t="s">
        <v>8269</v>
      </c>
      <c r="G15877" t="s">
        <v>1912</v>
      </c>
      <c r="J15877" s="40">
        <v>231.47</v>
      </c>
      <c r="K15877" s="40">
        <v>0</v>
      </c>
    </row>
    <row r="15878" spans="1:11" x14ac:dyDescent="0.35">
      <c r="A15878">
        <v>39994</v>
      </c>
      <c r="B15878" t="s">
        <v>209</v>
      </c>
      <c r="C15878" s="70">
        <v>2147.11</v>
      </c>
      <c r="D15878" s="70">
        <v>690.3</v>
      </c>
      <c r="E15878" s="71">
        <v>44620</v>
      </c>
      <c r="F15878" t="s">
        <v>8269</v>
      </c>
      <c r="G15878" t="s">
        <v>1912</v>
      </c>
      <c r="J15878" s="40">
        <v>231.47</v>
      </c>
      <c r="K15878" s="40">
        <v>0</v>
      </c>
    </row>
    <row r="15879" spans="1:11" x14ac:dyDescent="0.35">
      <c r="A15879">
        <v>39994</v>
      </c>
      <c r="B15879" t="s">
        <v>209</v>
      </c>
      <c r="C15879" s="70">
        <v>2147.11</v>
      </c>
      <c r="D15879" s="70">
        <v>690.3</v>
      </c>
      <c r="E15879" s="71">
        <v>44620</v>
      </c>
      <c r="F15879" t="s">
        <v>8269</v>
      </c>
      <c r="G15879" t="s">
        <v>1912</v>
      </c>
      <c r="J15879" s="40">
        <v>19.79</v>
      </c>
      <c r="K15879" s="40">
        <v>0</v>
      </c>
    </row>
    <row r="15880" spans="1:11" x14ac:dyDescent="0.35">
      <c r="A15880">
        <v>39994</v>
      </c>
      <c r="B15880" t="s">
        <v>209</v>
      </c>
      <c r="C15880" s="70">
        <v>2147.11</v>
      </c>
      <c r="D15880" s="70">
        <v>690.3</v>
      </c>
      <c r="E15880" s="71">
        <v>44620</v>
      </c>
      <c r="F15880" t="s">
        <v>8269</v>
      </c>
      <c r="G15880" t="s">
        <v>1912</v>
      </c>
      <c r="J15880" s="40">
        <v>228.58</v>
      </c>
      <c r="K15880" s="40">
        <v>0</v>
      </c>
    </row>
    <row r="15881" spans="1:11" x14ac:dyDescent="0.35">
      <c r="A15881">
        <v>39994</v>
      </c>
      <c r="B15881" t="s">
        <v>209</v>
      </c>
      <c r="C15881" s="70">
        <v>2147.11</v>
      </c>
      <c r="D15881" s="70">
        <v>690.3</v>
      </c>
      <c r="E15881" s="71">
        <v>44620</v>
      </c>
      <c r="F15881" t="s">
        <v>8269</v>
      </c>
      <c r="G15881" t="s">
        <v>1912</v>
      </c>
      <c r="J15881" s="40">
        <v>1376</v>
      </c>
      <c r="K15881" s="40">
        <v>0</v>
      </c>
    </row>
    <row r="15882" spans="1:11" x14ac:dyDescent="0.35">
      <c r="A15882">
        <v>39994</v>
      </c>
      <c r="B15882" t="s">
        <v>209</v>
      </c>
      <c r="C15882" s="70">
        <v>2147.11</v>
      </c>
      <c r="D15882" s="70">
        <v>690.3</v>
      </c>
      <c r="E15882" s="71">
        <v>44620</v>
      </c>
      <c r="F15882" t="s">
        <v>8269</v>
      </c>
      <c r="G15882" t="s">
        <v>1912</v>
      </c>
      <c r="J15882" s="40">
        <v>37.99</v>
      </c>
      <c r="K15882" s="40">
        <v>0</v>
      </c>
    </row>
    <row r="15883" spans="1:11" x14ac:dyDescent="0.35">
      <c r="A15883">
        <v>39994</v>
      </c>
      <c r="B15883" t="s">
        <v>209</v>
      </c>
      <c r="C15883" s="70">
        <v>2147.11</v>
      </c>
      <c r="D15883" s="70">
        <v>690.3</v>
      </c>
      <c r="E15883" s="71">
        <v>44620</v>
      </c>
      <c r="F15883" t="s">
        <v>8269</v>
      </c>
      <c r="G15883" t="s">
        <v>1912</v>
      </c>
      <c r="J15883" s="40">
        <v>82.61</v>
      </c>
      <c r="K15883" s="40">
        <v>0</v>
      </c>
    </row>
    <row r="15884" spans="1:11" x14ac:dyDescent="0.35">
      <c r="A15884">
        <v>39994</v>
      </c>
      <c r="B15884" t="s">
        <v>209</v>
      </c>
      <c r="C15884" s="70">
        <v>2147.11</v>
      </c>
      <c r="D15884" s="70">
        <v>690.3</v>
      </c>
      <c r="E15884" s="71">
        <v>44620</v>
      </c>
      <c r="F15884" t="s">
        <v>8269</v>
      </c>
      <c r="G15884" t="s">
        <v>1912</v>
      </c>
      <c r="J15884" s="40">
        <v>41.41</v>
      </c>
      <c r="K15884" s="40">
        <v>0</v>
      </c>
    </row>
    <row r="15885" spans="1:11" x14ac:dyDescent="0.35">
      <c r="A15885">
        <v>39994</v>
      </c>
      <c r="B15885" t="s">
        <v>209</v>
      </c>
      <c r="C15885" s="70">
        <v>2147.11</v>
      </c>
      <c r="D15885" s="70">
        <v>690.3</v>
      </c>
      <c r="E15885" s="71">
        <v>44620</v>
      </c>
      <c r="F15885" t="s">
        <v>8269</v>
      </c>
      <c r="G15885" t="s">
        <v>1912</v>
      </c>
      <c r="J15885" s="40">
        <v>138.88</v>
      </c>
      <c r="K15885" s="40">
        <v>0</v>
      </c>
    </row>
    <row r="15886" spans="1:11" x14ac:dyDescent="0.35">
      <c r="A15886">
        <v>39994</v>
      </c>
      <c r="B15886" t="s">
        <v>209</v>
      </c>
      <c r="C15886" s="70">
        <v>2147.11</v>
      </c>
      <c r="D15886" s="70">
        <v>690.3</v>
      </c>
      <c r="E15886" s="71">
        <v>44620</v>
      </c>
      <c r="F15886" t="s">
        <v>8269</v>
      </c>
      <c r="G15886" t="s">
        <v>1912</v>
      </c>
      <c r="J15886" s="40">
        <v>231.47</v>
      </c>
      <c r="K15886" s="40">
        <v>0</v>
      </c>
    </row>
    <row r="15887" spans="1:11" x14ac:dyDescent="0.35">
      <c r="A15887">
        <v>39994</v>
      </c>
      <c r="B15887" t="s">
        <v>209</v>
      </c>
      <c r="C15887" s="70">
        <v>2147.11</v>
      </c>
      <c r="D15887" s="70">
        <v>690.3</v>
      </c>
      <c r="E15887" s="71">
        <v>44620</v>
      </c>
      <c r="F15887" t="s">
        <v>15891</v>
      </c>
      <c r="G15887" t="s">
        <v>1912</v>
      </c>
      <c r="J15887" s="40">
        <v>9.26</v>
      </c>
      <c r="K15887" s="40">
        <v>0</v>
      </c>
    </row>
    <row r="15888" spans="1:11" x14ac:dyDescent="0.35">
      <c r="A15888">
        <v>39994</v>
      </c>
      <c r="B15888" t="s">
        <v>209</v>
      </c>
      <c r="C15888" s="70">
        <v>2147.11</v>
      </c>
      <c r="D15888" s="70">
        <v>690.3</v>
      </c>
      <c r="E15888" s="71">
        <v>44620</v>
      </c>
      <c r="F15888" t="s">
        <v>15891</v>
      </c>
      <c r="G15888" t="s">
        <v>1912</v>
      </c>
      <c r="J15888" s="40">
        <v>161.33000000000001</v>
      </c>
      <c r="K15888" s="40">
        <v>0</v>
      </c>
    </row>
    <row r="15889" spans="1:11" x14ac:dyDescent="0.35">
      <c r="A15889">
        <v>39994</v>
      </c>
      <c r="B15889" t="s">
        <v>209</v>
      </c>
      <c r="C15889" s="70">
        <v>2147.11</v>
      </c>
      <c r="D15889" s="70">
        <v>690.3</v>
      </c>
      <c r="E15889" s="71">
        <v>44623</v>
      </c>
      <c r="F15889" t="s">
        <v>3185</v>
      </c>
      <c r="G15889" t="s">
        <v>2142</v>
      </c>
      <c r="H15889" t="s">
        <v>3184</v>
      </c>
      <c r="I15889" t="s">
        <v>3183</v>
      </c>
      <c r="J15889" s="40">
        <v>0</v>
      </c>
      <c r="K15889" s="40">
        <v>333.33</v>
      </c>
    </row>
    <row r="15890" spans="1:11" x14ac:dyDescent="0.35">
      <c r="A15890">
        <v>39994</v>
      </c>
      <c r="B15890" t="s">
        <v>209</v>
      </c>
      <c r="C15890" s="70">
        <v>2147.11</v>
      </c>
      <c r="D15890" s="70">
        <v>690.3</v>
      </c>
      <c r="E15890" s="71">
        <v>44623</v>
      </c>
      <c r="F15890" t="s">
        <v>3182</v>
      </c>
      <c r="G15890" t="s">
        <v>2142</v>
      </c>
      <c r="H15890" t="s">
        <v>3181</v>
      </c>
      <c r="I15890" t="s">
        <v>3180</v>
      </c>
      <c r="J15890" s="40">
        <v>0</v>
      </c>
      <c r="K15890" s="40">
        <v>20.99</v>
      </c>
    </row>
    <row r="15891" spans="1:11" x14ac:dyDescent="0.35">
      <c r="A15891">
        <v>39994</v>
      </c>
      <c r="B15891" t="s">
        <v>209</v>
      </c>
      <c r="C15891" s="70">
        <v>2147.11</v>
      </c>
      <c r="D15891" s="70">
        <v>690.3</v>
      </c>
      <c r="E15891" s="71">
        <v>44628</v>
      </c>
      <c r="F15891" t="s">
        <v>15938</v>
      </c>
      <c r="G15891" t="s">
        <v>15932</v>
      </c>
      <c r="H15891" t="s">
        <v>15937</v>
      </c>
      <c r="I15891" t="s">
        <v>15936</v>
      </c>
      <c r="J15891" s="40">
        <v>75.760000000000005</v>
      </c>
      <c r="K15891" s="40">
        <v>0</v>
      </c>
    </row>
    <row r="15892" spans="1:11" x14ac:dyDescent="0.35">
      <c r="A15892">
        <v>39994</v>
      </c>
      <c r="B15892" t="s">
        <v>209</v>
      </c>
      <c r="C15892" s="70">
        <v>2147.11</v>
      </c>
      <c r="D15892" s="70">
        <v>690.3</v>
      </c>
      <c r="E15892" s="71">
        <v>44633</v>
      </c>
      <c r="F15892" t="s">
        <v>14304</v>
      </c>
      <c r="G15892" t="s">
        <v>2142</v>
      </c>
      <c r="H15892" t="s">
        <v>14303</v>
      </c>
      <c r="I15892" t="s">
        <v>14302</v>
      </c>
      <c r="J15892" s="40">
        <v>0</v>
      </c>
      <c r="K15892" s="40">
        <v>107.23</v>
      </c>
    </row>
    <row r="15893" spans="1:11" x14ac:dyDescent="0.35">
      <c r="A15893">
        <v>39994</v>
      </c>
      <c r="B15893" t="s">
        <v>209</v>
      </c>
      <c r="C15893" s="70">
        <v>2147.11</v>
      </c>
      <c r="D15893" s="70">
        <v>690.3</v>
      </c>
      <c r="E15893" s="71">
        <v>44635</v>
      </c>
      <c r="F15893" t="s">
        <v>11975</v>
      </c>
      <c r="G15893" t="s">
        <v>2142</v>
      </c>
      <c r="H15893" t="s">
        <v>11974</v>
      </c>
      <c r="I15893" t="s">
        <v>11973</v>
      </c>
      <c r="J15893" s="40">
        <v>0</v>
      </c>
      <c r="K15893" s="40">
        <v>474.6</v>
      </c>
    </row>
    <row r="15894" spans="1:11" x14ac:dyDescent="0.35">
      <c r="A15894">
        <v>39994</v>
      </c>
      <c r="B15894" t="s">
        <v>209</v>
      </c>
      <c r="C15894" s="70">
        <v>2147.11</v>
      </c>
      <c r="D15894" s="70">
        <v>690.3</v>
      </c>
      <c r="E15894" s="71">
        <v>44643</v>
      </c>
      <c r="F15894" t="s">
        <v>11969</v>
      </c>
      <c r="G15894" t="s">
        <v>2142</v>
      </c>
      <c r="H15894" t="s">
        <v>11968</v>
      </c>
      <c r="I15894" t="s">
        <v>11967</v>
      </c>
      <c r="J15894" s="40">
        <v>0</v>
      </c>
      <c r="K15894" s="40">
        <v>362.12</v>
      </c>
    </row>
    <row r="15895" spans="1:11" x14ac:dyDescent="0.35">
      <c r="A15895">
        <v>39994</v>
      </c>
      <c r="B15895" t="s">
        <v>209</v>
      </c>
      <c r="C15895" s="70">
        <v>2147.11</v>
      </c>
      <c r="D15895" s="70">
        <v>690.3</v>
      </c>
      <c r="E15895" s="71">
        <v>44643</v>
      </c>
      <c r="F15895" t="s">
        <v>13845</v>
      </c>
      <c r="G15895" t="s">
        <v>2142</v>
      </c>
      <c r="H15895" t="s">
        <v>13844</v>
      </c>
      <c r="I15895" t="s">
        <v>13843</v>
      </c>
      <c r="J15895" s="40">
        <v>0</v>
      </c>
      <c r="K15895" s="40">
        <v>120.71</v>
      </c>
    </row>
    <row r="15896" spans="1:11" x14ac:dyDescent="0.35">
      <c r="A15896">
        <v>39994</v>
      </c>
      <c r="B15896" t="s">
        <v>209</v>
      </c>
      <c r="C15896" s="70">
        <v>2147.11</v>
      </c>
      <c r="D15896" s="70">
        <v>690.3</v>
      </c>
      <c r="E15896" s="71">
        <v>44644</v>
      </c>
      <c r="F15896" t="s">
        <v>11960</v>
      </c>
      <c r="G15896" t="s">
        <v>2142</v>
      </c>
      <c r="H15896" t="s">
        <v>11959</v>
      </c>
      <c r="I15896" t="s">
        <v>11958</v>
      </c>
      <c r="J15896" s="40">
        <v>0</v>
      </c>
      <c r="K15896" s="40">
        <v>70.790000000000006</v>
      </c>
    </row>
    <row r="15897" spans="1:11" x14ac:dyDescent="0.35">
      <c r="A15897">
        <v>39994</v>
      </c>
      <c r="B15897" t="s">
        <v>209</v>
      </c>
      <c r="C15897" s="70">
        <v>2147.11</v>
      </c>
      <c r="D15897" s="70">
        <v>690.3</v>
      </c>
      <c r="E15897" s="71">
        <v>44644</v>
      </c>
      <c r="F15897" t="s">
        <v>15935</v>
      </c>
      <c r="G15897" t="s">
        <v>15843</v>
      </c>
      <c r="H15897" t="s">
        <v>15934</v>
      </c>
      <c r="J15897" s="40">
        <v>108.66</v>
      </c>
      <c r="K15897" s="40">
        <v>0</v>
      </c>
    </row>
    <row r="15898" spans="1:11" x14ac:dyDescent="0.35">
      <c r="A15898">
        <v>39994</v>
      </c>
      <c r="B15898" t="s">
        <v>209</v>
      </c>
      <c r="C15898" s="70">
        <v>2147.11</v>
      </c>
      <c r="D15898" s="70">
        <v>690.3</v>
      </c>
      <c r="E15898" s="71">
        <v>44647</v>
      </c>
      <c r="F15898" t="s">
        <v>13842</v>
      </c>
      <c r="G15898" t="s">
        <v>2142</v>
      </c>
      <c r="H15898" t="s">
        <v>13841</v>
      </c>
      <c r="I15898" t="s">
        <v>13840</v>
      </c>
      <c r="J15898" s="40">
        <v>0</v>
      </c>
      <c r="K15898" s="40">
        <v>83.74</v>
      </c>
    </row>
    <row r="15899" spans="1:11" x14ac:dyDescent="0.35">
      <c r="A15899">
        <v>39994</v>
      </c>
      <c r="B15899" t="s">
        <v>209</v>
      </c>
      <c r="C15899" s="70">
        <v>2147.11</v>
      </c>
      <c r="D15899" s="70">
        <v>690.3</v>
      </c>
      <c r="E15899" s="71">
        <v>44651</v>
      </c>
      <c r="F15899" t="s">
        <v>13836</v>
      </c>
      <c r="G15899" t="s">
        <v>2142</v>
      </c>
      <c r="H15899" t="s">
        <v>2108</v>
      </c>
      <c r="I15899" t="s">
        <v>2107</v>
      </c>
      <c r="J15899" s="40">
        <v>0</v>
      </c>
      <c r="K15899" s="40">
        <v>216.31</v>
      </c>
    </row>
    <row r="15900" spans="1:11" x14ac:dyDescent="0.35">
      <c r="A15900">
        <v>39994</v>
      </c>
      <c r="B15900" t="s">
        <v>209</v>
      </c>
      <c r="C15900" s="70">
        <v>2147.11</v>
      </c>
      <c r="D15900" s="70">
        <v>690.3</v>
      </c>
      <c r="E15900" s="71">
        <v>44651</v>
      </c>
      <c r="F15900" t="s">
        <v>11945</v>
      </c>
      <c r="G15900" t="s">
        <v>2142</v>
      </c>
      <c r="H15900" t="s">
        <v>11944</v>
      </c>
      <c r="I15900" t="s">
        <v>11943</v>
      </c>
      <c r="J15900" s="40">
        <v>0</v>
      </c>
      <c r="K15900" s="40">
        <v>29.28</v>
      </c>
    </row>
    <row r="15901" spans="1:11" x14ac:dyDescent="0.35">
      <c r="A15901">
        <v>39994</v>
      </c>
      <c r="B15901" t="s">
        <v>209</v>
      </c>
      <c r="C15901" s="70">
        <v>2147.11</v>
      </c>
      <c r="D15901" s="70">
        <v>690.3</v>
      </c>
      <c r="E15901" s="71">
        <v>44651</v>
      </c>
      <c r="F15901" t="s">
        <v>15888</v>
      </c>
      <c r="G15901" t="s">
        <v>1912</v>
      </c>
      <c r="J15901" s="40">
        <v>491.18</v>
      </c>
      <c r="K15901" s="40">
        <v>0</v>
      </c>
    </row>
    <row r="15902" spans="1:11" x14ac:dyDescent="0.35">
      <c r="A15902">
        <v>39994</v>
      </c>
      <c r="B15902" t="s">
        <v>209</v>
      </c>
      <c r="C15902" s="70">
        <v>2147.11</v>
      </c>
      <c r="D15902" s="70">
        <v>690.3</v>
      </c>
      <c r="E15902" s="71">
        <v>44651</v>
      </c>
      <c r="F15902" t="s">
        <v>15888</v>
      </c>
      <c r="G15902" t="s">
        <v>1912</v>
      </c>
      <c r="J15902" s="40">
        <v>368.39</v>
      </c>
      <c r="K15902" s="40">
        <v>0</v>
      </c>
    </row>
    <row r="15903" spans="1:11" x14ac:dyDescent="0.35">
      <c r="A15903">
        <v>39994</v>
      </c>
      <c r="B15903" t="s">
        <v>209</v>
      </c>
      <c r="C15903" s="70">
        <v>2147.11</v>
      </c>
      <c r="D15903" s="70">
        <v>690.3</v>
      </c>
      <c r="E15903" s="71">
        <v>44651</v>
      </c>
      <c r="F15903" t="s">
        <v>15888</v>
      </c>
      <c r="G15903" t="s">
        <v>1912</v>
      </c>
      <c r="J15903" s="40">
        <v>122.8</v>
      </c>
      <c r="K15903" s="40">
        <v>0</v>
      </c>
    </row>
    <row r="15904" spans="1:11" x14ac:dyDescent="0.35">
      <c r="A15904">
        <v>39994</v>
      </c>
      <c r="B15904" t="s">
        <v>209</v>
      </c>
      <c r="C15904" s="70">
        <v>2147.11</v>
      </c>
      <c r="D15904" s="70">
        <v>690.3</v>
      </c>
      <c r="E15904" s="71">
        <v>44651</v>
      </c>
      <c r="F15904" t="s">
        <v>15888</v>
      </c>
      <c r="G15904" t="s">
        <v>1912</v>
      </c>
      <c r="J15904" s="40">
        <v>71.790000000000006</v>
      </c>
      <c r="K15904" s="40">
        <v>0</v>
      </c>
    </row>
    <row r="15905" spans="1:11" x14ac:dyDescent="0.35">
      <c r="A15905">
        <v>39994</v>
      </c>
      <c r="B15905" t="s">
        <v>209</v>
      </c>
      <c r="C15905" s="70">
        <v>2147.11</v>
      </c>
      <c r="D15905" s="70">
        <v>690.3</v>
      </c>
      <c r="E15905" s="71">
        <v>44651</v>
      </c>
      <c r="F15905" t="s">
        <v>15888</v>
      </c>
      <c r="G15905" t="s">
        <v>1912</v>
      </c>
      <c r="J15905" s="40">
        <v>216.31</v>
      </c>
      <c r="K15905" s="40">
        <v>0</v>
      </c>
    </row>
    <row r="15906" spans="1:11" x14ac:dyDescent="0.35">
      <c r="A15906">
        <v>39994</v>
      </c>
      <c r="B15906" t="s">
        <v>209</v>
      </c>
      <c r="C15906" s="70">
        <v>2147.11</v>
      </c>
      <c r="D15906" s="70">
        <v>690.3</v>
      </c>
      <c r="E15906" s="71">
        <v>44651</v>
      </c>
      <c r="F15906" t="s">
        <v>15888</v>
      </c>
      <c r="G15906" t="s">
        <v>1912</v>
      </c>
      <c r="J15906" s="40">
        <v>84.98</v>
      </c>
      <c r="K15906" s="40">
        <v>0</v>
      </c>
    </row>
    <row r="15907" spans="1:11" x14ac:dyDescent="0.35">
      <c r="A15907">
        <v>39994</v>
      </c>
      <c r="B15907" t="s">
        <v>209</v>
      </c>
      <c r="C15907" s="70">
        <v>2147.11</v>
      </c>
      <c r="D15907" s="70">
        <v>690.3</v>
      </c>
      <c r="E15907" s="71">
        <v>44651</v>
      </c>
      <c r="F15907" t="s">
        <v>8268</v>
      </c>
      <c r="G15907" t="s">
        <v>1912</v>
      </c>
      <c r="J15907" s="40">
        <v>244.65</v>
      </c>
      <c r="K15907" s="40">
        <v>0</v>
      </c>
    </row>
    <row r="15908" spans="1:11" x14ac:dyDescent="0.35">
      <c r="A15908">
        <v>39994</v>
      </c>
      <c r="B15908" t="s">
        <v>209</v>
      </c>
      <c r="C15908" s="70">
        <v>2147.11</v>
      </c>
      <c r="D15908" s="70">
        <v>690.3</v>
      </c>
      <c r="E15908" s="71">
        <v>44651</v>
      </c>
      <c r="F15908" t="s">
        <v>8268</v>
      </c>
      <c r="G15908" t="s">
        <v>1912</v>
      </c>
      <c r="J15908" s="40">
        <v>340.05</v>
      </c>
      <c r="K15908" s="40">
        <v>0</v>
      </c>
    </row>
    <row r="15909" spans="1:11" x14ac:dyDescent="0.35">
      <c r="A15909">
        <v>39994</v>
      </c>
      <c r="B15909" t="s">
        <v>209</v>
      </c>
      <c r="C15909" s="70">
        <v>2147.11</v>
      </c>
      <c r="D15909" s="70">
        <v>690.3</v>
      </c>
      <c r="E15909" s="71">
        <v>44651</v>
      </c>
      <c r="F15909" t="s">
        <v>8268</v>
      </c>
      <c r="G15909" t="s">
        <v>1912</v>
      </c>
      <c r="J15909" s="40">
        <v>1096.03</v>
      </c>
      <c r="K15909" s="40">
        <v>0</v>
      </c>
    </row>
    <row r="15910" spans="1:11" x14ac:dyDescent="0.35">
      <c r="A15910">
        <v>39994</v>
      </c>
      <c r="B15910" t="s">
        <v>209</v>
      </c>
      <c r="C15910" s="70">
        <v>2147.11</v>
      </c>
      <c r="D15910" s="70">
        <v>690.3</v>
      </c>
      <c r="E15910" s="71">
        <v>44651</v>
      </c>
      <c r="F15910" t="s">
        <v>15897</v>
      </c>
      <c r="G15910" t="s">
        <v>1912</v>
      </c>
      <c r="J15910" s="40">
        <v>34.01</v>
      </c>
      <c r="K15910" s="40">
        <v>0</v>
      </c>
    </row>
    <row r="15911" spans="1:11" x14ac:dyDescent="0.35">
      <c r="A15911">
        <v>39994</v>
      </c>
      <c r="B15911" t="s">
        <v>209</v>
      </c>
      <c r="C15911" s="70">
        <v>2147.11</v>
      </c>
      <c r="D15911" s="70">
        <v>690.3</v>
      </c>
      <c r="E15911" s="71">
        <v>44651</v>
      </c>
      <c r="F15911" t="s">
        <v>2109</v>
      </c>
      <c r="G15911" t="s">
        <v>1907</v>
      </c>
      <c r="H15911" t="s">
        <v>2108</v>
      </c>
      <c r="I15911" t="s">
        <v>2107</v>
      </c>
      <c r="J15911" s="40">
        <v>0</v>
      </c>
      <c r="K15911" s="40">
        <v>0</v>
      </c>
    </row>
    <row r="15912" spans="1:11" x14ac:dyDescent="0.35">
      <c r="A15912">
        <v>39994</v>
      </c>
      <c r="B15912" t="s">
        <v>209</v>
      </c>
      <c r="C15912" s="70">
        <v>2147.11</v>
      </c>
      <c r="D15912" s="70">
        <v>690.3</v>
      </c>
      <c r="E15912" s="71">
        <v>44651</v>
      </c>
      <c r="F15912" t="s">
        <v>6433</v>
      </c>
      <c r="G15912" t="s">
        <v>2247</v>
      </c>
      <c r="J15912" s="40">
        <v>24.89</v>
      </c>
      <c r="K15912" s="40">
        <v>0</v>
      </c>
    </row>
    <row r="15913" spans="1:11" x14ac:dyDescent="0.35">
      <c r="A15913">
        <v>39994</v>
      </c>
      <c r="B15913" t="s">
        <v>209</v>
      </c>
      <c r="C15913" s="70">
        <v>2147.11</v>
      </c>
      <c r="D15913" s="70">
        <v>690.3</v>
      </c>
      <c r="E15913" s="71">
        <v>44654</v>
      </c>
      <c r="F15913" t="s">
        <v>15933</v>
      </c>
      <c r="G15913" t="s">
        <v>15932</v>
      </c>
      <c r="H15913" t="s">
        <v>15931</v>
      </c>
      <c r="I15913" t="s">
        <v>15930</v>
      </c>
      <c r="J15913" s="40">
        <v>93.66</v>
      </c>
      <c r="K15913" s="40">
        <v>0</v>
      </c>
    </row>
    <row r="15914" spans="1:11" x14ac:dyDescent="0.35">
      <c r="A15914">
        <v>39994</v>
      </c>
      <c r="B15914" t="s">
        <v>209</v>
      </c>
      <c r="C15914" s="70">
        <v>2147.11</v>
      </c>
      <c r="D15914" s="70">
        <v>690.3</v>
      </c>
      <c r="E15914" s="71">
        <v>44656</v>
      </c>
      <c r="F15914" t="s">
        <v>13835</v>
      </c>
      <c r="G15914" t="s">
        <v>2142</v>
      </c>
      <c r="H15914" t="s">
        <v>13834</v>
      </c>
      <c r="I15914" t="s">
        <v>13833</v>
      </c>
      <c r="J15914" s="40">
        <v>0</v>
      </c>
      <c r="K15914" s="40">
        <v>77.599999999999994</v>
      </c>
    </row>
    <row r="15915" spans="1:11" x14ac:dyDescent="0.35">
      <c r="A15915">
        <v>39994</v>
      </c>
      <c r="B15915" t="s">
        <v>209</v>
      </c>
      <c r="C15915" s="70">
        <v>2147.11</v>
      </c>
      <c r="D15915" s="70">
        <v>690.3</v>
      </c>
      <c r="E15915" s="71">
        <v>44661</v>
      </c>
      <c r="F15915" t="s">
        <v>13826</v>
      </c>
      <c r="G15915" t="s">
        <v>2142</v>
      </c>
      <c r="H15915" t="s">
        <v>13825</v>
      </c>
      <c r="I15915" t="s">
        <v>13824</v>
      </c>
      <c r="J15915" s="40">
        <v>0</v>
      </c>
      <c r="K15915" s="40">
        <v>67.69</v>
      </c>
    </row>
    <row r="15916" spans="1:11" x14ac:dyDescent="0.35">
      <c r="A15916">
        <v>39994</v>
      </c>
      <c r="B15916" t="s">
        <v>209</v>
      </c>
      <c r="C15916" s="70">
        <v>2147.11</v>
      </c>
      <c r="D15916" s="70">
        <v>690.3</v>
      </c>
      <c r="E15916" s="71">
        <v>44662</v>
      </c>
      <c r="F15916" t="s">
        <v>13823</v>
      </c>
      <c r="G15916" t="s">
        <v>2142</v>
      </c>
      <c r="H15916" t="s">
        <v>13822</v>
      </c>
      <c r="I15916" t="s">
        <v>13821</v>
      </c>
      <c r="J15916" s="40">
        <v>0</v>
      </c>
      <c r="K15916" s="40">
        <v>57.24</v>
      </c>
    </row>
    <row r="15917" spans="1:11" x14ac:dyDescent="0.35">
      <c r="A15917">
        <v>39994</v>
      </c>
      <c r="B15917" t="s">
        <v>209</v>
      </c>
      <c r="C15917" s="70">
        <v>2147.11</v>
      </c>
      <c r="D15917" s="70">
        <v>690.3</v>
      </c>
      <c r="E15917" s="71">
        <v>44681</v>
      </c>
      <c r="F15917" t="s">
        <v>8264</v>
      </c>
      <c r="G15917" t="s">
        <v>1912</v>
      </c>
      <c r="J15917" s="40">
        <v>668.95</v>
      </c>
      <c r="K15917" s="40">
        <v>0</v>
      </c>
    </row>
    <row r="15918" spans="1:11" x14ac:dyDescent="0.35">
      <c r="A15918">
        <v>39994</v>
      </c>
      <c r="B15918" t="s">
        <v>209</v>
      </c>
      <c r="C15918" s="70">
        <v>2147.11</v>
      </c>
      <c r="D15918" s="70">
        <v>690.3</v>
      </c>
      <c r="E15918" s="71">
        <v>44681</v>
      </c>
      <c r="F15918" t="s">
        <v>8264</v>
      </c>
      <c r="G15918" t="s">
        <v>1912</v>
      </c>
      <c r="J15918" s="40">
        <v>309.44</v>
      </c>
      <c r="K15918" s="40">
        <v>0</v>
      </c>
    </row>
    <row r="15919" spans="1:11" x14ac:dyDescent="0.35">
      <c r="A15919">
        <v>39994</v>
      </c>
      <c r="B15919" t="s">
        <v>209</v>
      </c>
      <c r="C15919" s="70">
        <v>2147.11</v>
      </c>
      <c r="D15919" s="70">
        <v>690.3</v>
      </c>
      <c r="E15919" s="71">
        <v>44681</v>
      </c>
      <c r="F15919" t="s">
        <v>8264</v>
      </c>
      <c r="G15919" t="s">
        <v>1912</v>
      </c>
      <c r="J15919" s="40">
        <v>481.76</v>
      </c>
      <c r="K15919" s="40">
        <v>0</v>
      </c>
    </row>
    <row r="15920" spans="1:11" x14ac:dyDescent="0.35">
      <c r="A15920">
        <v>39994</v>
      </c>
      <c r="B15920" t="s">
        <v>209</v>
      </c>
      <c r="C15920" s="70">
        <v>2147.11</v>
      </c>
      <c r="D15920" s="70">
        <v>690.3</v>
      </c>
      <c r="E15920" s="71">
        <v>44681</v>
      </c>
      <c r="F15920" t="s">
        <v>8264</v>
      </c>
      <c r="G15920" t="s">
        <v>1912</v>
      </c>
      <c r="J15920" s="40">
        <v>-6.03</v>
      </c>
      <c r="K15920" s="40">
        <v>0</v>
      </c>
    </row>
    <row r="15921" spans="1:11" x14ac:dyDescent="0.35">
      <c r="A15921">
        <v>39994</v>
      </c>
      <c r="B15921" t="s">
        <v>209</v>
      </c>
      <c r="C15921" s="70">
        <v>2147.11</v>
      </c>
      <c r="D15921" s="70">
        <v>690.3</v>
      </c>
      <c r="E15921" s="71">
        <v>44681</v>
      </c>
      <c r="F15921" t="s">
        <v>8264</v>
      </c>
      <c r="G15921" t="s">
        <v>1912</v>
      </c>
      <c r="J15921" s="40">
        <v>74.98</v>
      </c>
      <c r="K15921" s="40">
        <v>0</v>
      </c>
    </row>
    <row r="15922" spans="1:11" x14ac:dyDescent="0.35">
      <c r="A15922">
        <v>39994</v>
      </c>
      <c r="B15922" t="s">
        <v>209</v>
      </c>
      <c r="C15922" s="70">
        <v>2147.11</v>
      </c>
      <c r="D15922" s="70">
        <v>690.3</v>
      </c>
      <c r="E15922" s="71">
        <v>44681</v>
      </c>
      <c r="F15922" t="s">
        <v>8264</v>
      </c>
      <c r="G15922" t="s">
        <v>1912</v>
      </c>
      <c r="J15922" s="40">
        <v>28.04</v>
      </c>
      <c r="K15922" s="40">
        <v>0</v>
      </c>
    </row>
    <row r="15923" spans="1:11" x14ac:dyDescent="0.35">
      <c r="A15923">
        <v>39994</v>
      </c>
      <c r="B15923" t="s">
        <v>209</v>
      </c>
      <c r="C15923" s="70">
        <v>2147.11</v>
      </c>
      <c r="D15923" s="70">
        <v>690.3</v>
      </c>
      <c r="E15923" s="71">
        <v>44681</v>
      </c>
      <c r="F15923" t="s">
        <v>8264</v>
      </c>
      <c r="G15923" t="s">
        <v>1912</v>
      </c>
      <c r="J15923" s="40">
        <v>65.81</v>
      </c>
      <c r="K15923" s="40">
        <v>0</v>
      </c>
    </row>
    <row r="15924" spans="1:11" x14ac:dyDescent="0.35">
      <c r="A15924">
        <v>39994</v>
      </c>
      <c r="B15924" t="s">
        <v>209</v>
      </c>
      <c r="C15924" s="70">
        <v>2147.11</v>
      </c>
      <c r="D15924" s="70">
        <v>690.3</v>
      </c>
      <c r="E15924" s="71">
        <v>44681</v>
      </c>
      <c r="F15924" t="s">
        <v>8264</v>
      </c>
      <c r="G15924" t="s">
        <v>1912</v>
      </c>
      <c r="J15924" s="40">
        <v>30.15</v>
      </c>
      <c r="K15924" s="40">
        <v>0</v>
      </c>
    </row>
    <row r="15925" spans="1:11" x14ac:dyDescent="0.35">
      <c r="A15925">
        <v>39994</v>
      </c>
      <c r="B15925" t="s">
        <v>209</v>
      </c>
      <c r="C15925" s="70">
        <v>2147.11</v>
      </c>
      <c r="D15925" s="70">
        <v>690.3</v>
      </c>
      <c r="E15925" s="71">
        <v>44681</v>
      </c>
      <c r="F15925" t="s">
        <v>8264</v>
      </c>
      <c r="G15925" t="s">
        <v>1912</v>
      </c>
      <c r="J15925" s="40">
        <v>55.41</v>
      </c>
      <c r="K15925" s="40">
        <v>0</v>
      </c>
    </row>
    <row r="15926" spans="1:11" x14ac:dyDescent="0.35">
      <c r="A15926">
        <v>39994</v>
      </c>
      <c r="B15926" t="s">
        <v>209</v>
      </c>
      <c r="C15926" s="70">
        <v>2147.11</v>
      </c>
      <c r="D15926" s="70">
        <v>690.3</v>
      </c>
      <c r="E15926" s="71">
        <v>44681</v>
      </c>
      <c r="F15926" t="s">
        <v>8264</v>
      </c>
      <c r="G15926" t="s">
        <v>1912</v>
      </c>
      <c r="J15926" s="40">
        <v>120.59</v>
      </c>
      <c r="K15926" s="40">
        <v>0</v>
      </c>
    </row>
    <row r="15927" spans="1:11" x14ac:dyDescent="0.35">
      <c r="A15927">
        <v>39994</v>
      </c>
      <c r="B15927" t="s">
        <v>209</v>
      </c>
      <c r="C15927" s="70">
        <v>2147.11</v>
      </c>
      <c r="D15927" s="70">
        <v>690.3</v>
      </c>
      <c r="E15927" s="71">
        <v>44681</v>
      </c>
      <c r="F15927" t="s">
        <v>15886</v>
      </c>
      <c r="G15927" t="s">
        <v>1912</v>
      </c>
      <c r="J15927" s="40">
        <v>526.77</v>
      </c>
      <c r="K15927" s="40">
        <v>0</v>
      </c>
    </row>
    <row r="15928" spans="1:11" x14ac:dyDescent="0.35">
      <c r="A15928">
        <v>39994</v>
      </c>
      <c r="B15928" t="s">
        <v>209</v>
      </c>
      <c r="C15928" s="70">
        <v>2147.11</v>
      </c>
      <c r="D15928" s="70">
        <v>690.3</v>
      </c>
      <c r="E15928" s="71">
        <v>44681</v>
      </c>
      <c r="F15928" t="s">
        <v>15929</v>
      </c>
      <c r="G15928" t="s">
        <v>1912</v>
      </c>
      <c r="J15928" s="40">
        <v>37.340000000000003</v>
      </c>
      <c r="K15928" s="40">
        <v>0</v>
      </c>
    </row>
    <row r="15929" spans="1:11" x14ac:dyDescent="0.35">
      <c r="A15929">
        <v>39994</v>
      </c>
      <c r="B15929" t="s">
        <v>209</v>
      </c>
      <c r="C15929" s="70">
        <v>2147.11</v>
      </c>
      <c r="D15929" s="70">
        <v>690.3</v>
      </c>
      <c r="E15929" s="71">
        <v>44681</v>
      </c>
      <c r="F15929" t="s">
        <v>6211</v>
      </c>
      <c r="G15929" t="s">
        <v>2247</v>
      </c>
      <c r="J15929" s="40">
        <v>0</v>
      </c>
      <c r="K15929" s="40">
        <v>138.54</v>
      </c>
    </row>
    <row r="15930" spans="1:11" x14ac:dyDescent="0.35">
      <c r="A15930">
        <v>39994</v>
      </c>
      <c r="B15930" t="s">
        <v>209</v>
      </c>
      <c r="C15930" s="70">
        <v>2147.11</v>
      </c>
      <c r="D15930" s="70">
        <v>690.3</v>
      </c>
      <c r="E15930" s="71">
        <v>44681</v>
      </c>
      <c r="F15930" t="s">
        <v>6118</v>
      </c>
      <c r="G15930" t="s">
        <v>2247</v>
      </c>
      <c r="J15930" s="40">
        <v>6.34</v>
      </c>
      <c r="K15930" s="40">
        <v>0</v>
      </c>
    </row>
    <row r="15931" spans="1:11" x14ac:dyDescent="0.35">
      <c r="A15931">
        <v>39994</v>
      </c>
      <c r="B15931" t="s">
        <v>209</v>
      </c>
      <c r="C15931" s="70">
        <v>2147.11</v>
      </c>
      <c r="D15931" s="70">
        <v>690.3</v>
      </c>
      <c r="E15931" s="71">
        <v>44682</v>
      </c>
      <c r="F15931" t="s">
        <v>15928</v>
      </c>
      <c r="G15931" t="s">
        <v>1907</v>
      </c>
      <c r="H15931" t="s">
        <v>3181</v>
      </c>
      <c r="I15931" t="s">
        <v>3180</v>
      </c>
      <c r="J15931" s="40">
        <v>20.5</v>
      </c>
      <c r="K15931" s="40">
        <v>0</v>
      </c>
    </row>
    <row r="15932" spans="1:11" x14ac:dyDescent="0.35">
      <c r="A15932">
        <v>39994</v>
      </c>
      <c r="B15932" t="s">
        <v>209</v>
      </c>
      <c r="C15932" s="70">
        <v>2147.11</v>
      </c>
      <c r="D15932" s="70">
        <v>690.3</v>
      </c>
      <c r="E15932" s="71">
        <v>44682</v>
      </c>
      <c r="F15932" t="s">
        <v>13808</v>
      </c>
      <c r="G15932" t="s">
        <v>2142</v>
      </c>
      <c r="H15932" t="s">
        <v>13807</v>
      </c>
      <c r="I15932" t="s">
        <v>13806</v>
      </c>
      <c r="J15932" s="40">
        <v>0</v>
      </c>
      <c r="K15932" s="40">
        <v>90.2</v>
      </c>
    </row>
    <row r="15933" spans="1:11" x14ac:dyDescent="0.35">
      <c r="A15933">
        <v>39994</v>
      </c>
      <c r="B15933" t="s">
        <v>209</v>
      </c>
      <c r="C15933" s="70">
        <v>2147.11</v>
      </c>
      <c r="D15933" s="70">
        <v>690.3</v>
      </c>
      <c r="E15933" s="71">
        <v>44682</v>
      </c>
      <c r="F15933" t="s">
        <v>9368</v>
      </c>
      <c r="G15933" t="s">
        <v>2142</v>
      </c>
      <c r="H15933" t="s">
        <v>9367</v>
      </c>
      <c r="I15933" t="s">
        <v>9366</v>
      </c>
      <c r="J15933" s="40">
        <v>0</v>
      </c>
      <c r="K15933" s="40">
        <v>240.33</v>
      </c>
    </row>
    <row r="15934" spans="1:11" x14ac:dyDescent="0.35">
      <c r="A15934">
        <v>39994</v>
      </c>
      <c r="B15934" t="s">
        <v>209</v>
      </c>
      <c r="C15934" s="70">
        <v>2147.11</v>
      </c>
      <c r="D15934" s="70">
        <v>690.3</v>
      </c>
      <c r="E15934" s="71">
        <v>44689</v>
      </c>
      <c r="F15934" t="s">
        <v>15927</v>
      </c>
      <c r="G15934" t="s">
        <v>1907</v>
      </c>
      <c r="J15934" s="40">
        <v>0</v>
      </c>
      <c r="K15934" s="40">
        <v>997.34</v>
      </c>
    </row>
    <row r="15935" spans="1:11" x14ac:dyDescent="0.35">
      <c r="A15935">
        <v>39994</v>
      </c>
      <c r="B15935" t="s">
        <v>209</v>
      </c>
      <c r="C15935" s="70">
        <v>2147.11</v>
      </c>
      <c r="D15935" s="70">
        <v>690.3</v>
      </c>
      <c r="E15935" s="71">
        <v>44690</v>
      </c>
      <c r="F15935" t="s">
        <v>15926</v>
      </c>
      <c r="G15935" t="s">
        <v>15843</v>
      </c>
      <c r="H15935" t="s">
        <v>15925</v>
      </c>
      <c r="J15935" s="40">
        <v>87.26</v>
      </c>
      <c r="K15935" s="40">
        <v>0</v>
      </c>
    </row>
    <row r="15936" spans="1:11" x14ac:dyDescent="0.35">
      <c r="A15936">
        <v>39994</v>
      </c>
      <c r="B15936" t="s">
        <v>209</v>
      </c>
      <c r="C15936" s="70">
        <v>2147.11</v>
      </c>
      <c r="D15936" s="70">
        <v>690.3</v>
      </c>
      <c r="E15936" s="71">
        <v>44690</v>
      </c>
      <c r="F15936" t="s">
        <v>15924</v>
      </c>
      <c r="G15936" t="s">
        <v>15843</v>
      </c>
      <c r="H15936" t="s">
        <v>15923</v>
      </c>
      <c r="J15936" s="40">
        <v>-87.26</v>
      </c>
      <c r="K15936" s="40">
        <v>0</v>
      </c>
    </row>
    <row r="15937" spans="1:11" x14ac:dyDescent="0.35">
      <c r="A15937">
        <v>39994</v>
      </c>
      <c r="B15937" t="s">
        <v>209</v>
      </c>
      <c r="C15937" s="70">
        <v>2147.11</v>
      </c>
      <c r="D15937" s="70">
        <v>690.3</v>
      </c>
      <c r="E15937" s="71">
        <v>44690</v>
      </c>
      <c r="F15937" t="s">
        <v>11823</v>
      </c>
      <c r="G15937" t="s">
        <v>2142</v>
      </c>
      <c r="H15937" t="s">
        <v>2084</v>
      </c>
      <c r="I15937" t="s">
        <v>2083</v>
      </c>
      <c r="J15937" s="40">
        <v>0</v>
      </c>
      <c r="K15937" s="40">
        <v>715.82</v>
      </c>
    </row>
    <row r="15938" spans="1:11" x14ac:dyDescent="0.35">
      <c r="A15938">
        <v>39994</v>
      </c>
      <c r="B15938" t="s">
        <v>209</v>
      </c>
      <c r="C15938" s="70">
        <v>2147.11</v>
      </c>
      <c r="D15938" s="70">
        <v>690.3</v>
      </c>
      <c r="E15938" s="71">
        <v>44690</v>
      </c>
      <c r="F15938" t="s">
        <v>15922</v>
      </c>
      <c r="G15938" t="s">
        <v>1907</v>
      </c>
      <c r="J15938" s="40">
        <v>8.6999999999999993</v>
      </c>
      <c r="K15938" s="40">
        <v>0</v>
      </c>
    </row>
    <row r="15939" spans="1:11" x14ac:dyDescent="0.35">
      <c r="A15939">
        <v>39994</v>
      </c>
      <c r="B15939" t="s">
        <v>209</v>
      </c>
      <c r="C15939" s="70">
        <v>2147.11</v>
      </c>
      <c r="D15939" s="70">
        <v>690.3</v>
      </c>
      <c r="E15939" s="71">
        <v>44690</v>
      </c>
      <c r="F15939" t="s">
        <v>15921</v>
      </c>
      <c r="G15939" t="s">
        <v>1907</v>
      </c>
      <c r="J15939" s="40">
        <v>319.95</v>
      </c>
      <c r="K15939" s="40">
        <v>0</v>
      </c>
    </row>
    <row r="15940" spans="1:11" x14ac:dyDescent="0.35">
      <c r="A15940">
        <v>39994</v>
      </c>
      <c r="B15940" t="s">
        <v>209</v>
      </c>
      <c r="C15940" s="70">
        <v>2147.11</v>
      </c>
      <c r="D15940" s="70">
        <v>690.3</v>
      </c>
      <c r="E15940" s="71">
        <v>44690</v>
      </c>
      <c r="F15940" t="s">
        <v>2085</v>
      </c>
      <c r="G15940" t="s">
        <v>1907</v>
      </c>
      <c r="H15940" t="s">
        <v>2084</v>
      </c>
      <c r="I15940" t="s">
        <v>2083</v>
      </c>
      <c r="J15940" s="40">
        <v>0.15</v>
      </c>
      <c r="K15940" s="40">
        <v>0</v>
      </c>
    </row>
    <row r="15941" spans="1:11" x14ac:dyDescent="0.35">
      <c r="A15941">
        <v>39994</v>
      </c>
      <c r="B15941" t="s">
        <v>209</v>
      </c>
      <c r="C15941" s="70">
        <v>2147.11</v>
      </c>
      <c r="D15941" s="70">
        <v>690.3</v>
      </c>
      <c r="E15941" s="71">
        <v>44696</v>
      </c>
      <c r="F15941" t="s">
        <v>8466</v>
      </c>
      <c r="G15941" t="s">
        <v>2142</v>
      </c>
      <c r="H15941" t="s">
        <v>8465</v>
      </c>
      <c r="I15941" t="s">
        <v>8464</v>
      </c>
      <c r="J15941" s="40">
        <v>0</v>
      </c>
      <c r="K15941" s="40">
        <v>40.74</v>
      </c>
    </row>
    <row r="15942" spans="1:11" x14ac:dyDescent="0.35">
      <c r="A15942">
        <v>39994</v>
      </c>
      <c r="B15942" t="s">
        <v>209</v>
      </c>
      <c r="C15942" s="70">
        <v>2147.11</v>
      </c>
      <c r="D15942" s="70">
        <v>690.3</v>
      </c>
      <c r="E15942" s="71">
        <v>44698</v>
      </c>
      <c r="F15942" t="s">
        <v>11791</v>
      </c>
      <c r="G15942" t="s">
        <v>2142</v>
      </c>
      <c r="H15942" t="s">
        <v>11790</v>
      </c>
      <c r="I15942" t="s">
        <v>11789</v>
      </c>
      <c r="J15942" s="40">
        <v>0</v>
      </c>
      <c r="K15942" s="40">
        <v>659.79</v>
      </c>
    </row>
    <row r="15943" spans="1:11" x14ac:dyDescent="0.35">
      <c r="A15943">
        <v>39994</v>
      </c>
      <c r="B15943" t="s">
        <v>209</v>
      </c>
      <c r="C15943" s="70">
        <v>2147.11</v>
      </c>
      <c r="D15943" s="70">
        <v>690.3</v>
      </c>
      <c r="E15943" s="71">
        <v>44699</v>
      </c>
      <c r="F15943" t="s">
        <v>13799</v>
      </c>
      <c r="G15943" t="s">
        <v>2142</v>
      </c>
      <c r="H15943" t="s">
        <v>13798</v>
      </c>
      <c r="I15943" t="s">
        <v>13797</v>
      </c>
      <c r="J15943" s="40">
        <v>0</v>
      </c>
      <c r="K15943" s="40">
        <v>150.47</v>
      </c>
    </row>
    <row r="15944" spans="1:11" x14ac:dyDescent="0.35">
      <c r="A15944">
        <v>39994</v>
      </c>
      <c r="B15944" t="s">
        <v>209</v>
      </c>
      <c r="C15944" s="70">
        <v>2147.11</v>
      </c>
      <c r="D15944" s="70">
        <v>690.3</v>
      </c>
      <c r="E15944" s="71">
        <v>44701</v>
      </c>
      <c r="F15944" t="s">
        <v>8463</v>
      </c>
      <c r="G15944" t="s">
        <v>2142</v>
      </c>
      <c r="H15944" t="s">
        <v>8462</v>
      </c>
      <c r="I15944" t="s">
        <v>8461</v>
      </c>
      <c r="J15944" s="40">
        <v>0</v>
      </c>
      <c r="K15944" s="40">
        <v>154.51</v>
      </c>
    </row>
    <row r="15945" spans="1:11" x14ac:dyDescent="0.35">
      <c r="A15945">
        <v>39994</v>
      </c>
      <c r="B15945" t="s">
        <v>209</v>
      </c>
      <c r="C15945" s="70">
        <v>2147.11</v>
      </c>
      <c r="D15945" s="70">
        <v>690.3</v>
      </c>
      <c r="E15945" s="71">
        <v>44712</v>
      </c>
      <c r="F15945" t="s">
        <v>15884</v>
      </c>
      <c r="G15945" t="s">
        <v>1912</v>
      </c>
      <c r="J15945" s="40">
        <v>18.93</v>
      </c>
      <c r="K15945" s="40">
        <v>0</v>
      </c>
    </row>
    <row r="15946" spans="1:11" x14ac:dyDescent="0.35">
      <c r="A15946">
        <v>39994</v>
      </c>
      <c r="B15946" t="s">
        <v>209</v>
      </c>
      <c r="C15946" s="70">
        <v>2147.11</v>
      </c>
      <c r="D15946" s="70">
        <v>690.3</v>
      </c>
      <c r="E15946" s="71">
        <v>44712</v>
      </c>
      <c r="F15946" t="s">
        <v>15884</v>
      </c>
      <c r="G15946" t="s">
        <v>1912</v>
      </c>
      <c r="J15946" s="40">
        <v>194.43</v>
      </c>
      <c r="K15946" s="40">
        <v>0</v>
      </c>
    </row>
    <row r="15947" spans="1:11" x14ac:dyDescent="0.35">
      <c r="A15947">
        <v>39994</v>
      </c>
      <c r="B15947" t="s">
        <v>209</v>
      </c>
      <c r="C15947" s="70">
        <v>2147.11</v>
      </c>
      <c r="D15947" s="70">
        <v>690.3</v>
      </c>
      <c r="E15947" s="71">
        <v>44712</v>
      </c>
      <c r="F15947" t="s">
        <v>3443</v>
      </c>
      <c r="G15947" t="s">
        <v>1912</v>
      </c>
      <c r="J15947" s="40">
        <v>1021.54</v>
      </c>
      <c r="K15947" s="40">
        <v>0</v>
      </c>
    </row>
    <row r="15948" spans="1:11" x14ac:dyDescent="0.35">
      <c r="A15948">
        <v>39994</v>
      </c>
      <c r="B15948" t="s">
        <v>209</v>
      </c>
      <c r="C15948" s="70">
        <v>2147.11</v>
      </c>
      <c r="D15948" s="70">
        <v>690.3</v>
      </c>
      <c r="E15948" s="71">
        <v>44712</v>
      </c>
      <c r="F15948" t="s">
        <v>3443</v>
      </c>
      <c r="G15948" t="s">
        <v>1912</v>
      </c>
      <c r="J15948" s="40">
        <v>-8.9600000000000009</v>
      </c>
      <c r="K15948" s="40">
        <v>0</v>
      </c>
    </row>
    <row r="15949" spans="1:11" x14ac:dyDescent="0.35">
      <c r="A15949">
        <v>39994</v>
      </c>
      <c r="B15949" t="s">
        <v>209</v>
      </c>
      <c r="C15949" s="70">
        <v>2147.11</v>
      </c>
      <c r="D15949" s="70">
        <v>690.3</v>
      </c>
      <c r="E15949" s="71">
        <v>44712</v>
      </c>
      <c r="F15949" t="s">
        <v>3443</v>
      </c>
      <c r="G15949" t="s">
        <v>1912</v>
      </c>
      <c r="J15949" s="40">
        <v>-329.54</v>
      </c>
      <c r="K15949" s="40">
        <v>0</v>
      </c>
    </row>
    <row r="15950" spans="1:11" x14ac:dyDescent="0.35">
      <c r="A15950">
        <v>39994</v>
      </c>
      <c r="B15950" t="s">
        <v>209</v>
      </c>
      <c r="C15950" s="70">
        <v>2147.11</v>
      </c>
      <c r="D15950" s="70">
        <v>690.3</v>
      </c>
      <c r="E15950" s="71">
        <v>44712</v>
      </c>
      <c r="F15950" t="s">
        <v>3443</v>
      </c>
      <c r="G15950" t="s">
        <v>1912</v>
      </c>
      <c r="J15950" s="40">
        <v>-329.54</v>
      </c>
      <c r="K15950" s="40">
        <v>0</v>
      </c>
    </row>
    <row r="15951" spans="1:11" x14ac:dyDescent="0.35">
      <c r="A15951">
        <v>39994</v>
      </c>
      <c r="B15951" t="s">
        <v>209</v>
      </c>
      <c r="C15951" s="70">
        <v>2147.11</v>
      </c>
      <c r="D15951" s="70">
        <v>690.3</v>
      </c>
      <c r="E15951" s="71">
        <v>44712</v>
      </c>
      <c r="F15951" t="s">
        <v>3443</v>
      </c>
      <c r="G15951" t="s">
        <v>1912</v>
      </c>
      <c r="J15951" s="40">
        <v>737.12</v>
      </c>
      <c r="K15951" s="40">
        <v>0</v>
      </c>
    </row>
    <row r="15952" spans="1:11" x14ac:dyDescent="0.35">
      <c r="A15952">
        <v>39994</v>
      </c>
      <c r="B15952" t="s">
        <v>209</v>
      </c>
      <c r="C15952" s="70">
        <v>2147.11</v>
      </c>
      <c r="D15952" s="70">
        <v>690.3</v>
      </c>
      <c r="E15952" s="71">
        <v>44712</v>
      </c>
      <c r="F15952" t="s">
        <v>3443</v>
      </c>
      <c r="G15952" t="s">
        <v>1912</v>
      </c>
      <c r="J15952" s="40">
        <v>506.29</v>
      </c>
      <c r="K15952" s="40">
        <v>0</v>
      </c>
    </row>
    <row r="15953" spans="1:11" x14ac:dyDescent="0.35">
      <c r="A15953">
        <v>39994</v>
      </c>
      <c r="B15953" t="s">
        <v>209</v>
      </c>
      <c r="C15953" s="70">
        <v>2147.11</v>
      </c>
      <c r="D15953" s="70">
        <v>690.3</v>
      </c>
      <c r="E15953" s="71">
        <v>44712</v>
      </c>
      <c r="F15953" t="s">
        <v>3443</v>
      </c>
      <c r="G15953" t="s">
        <v>1912</v>
      </c>
      <c r="J15953" s="40">
        <v>589.34</v>
      </c>
      <c r="K15953" s="40">
        <v>0</v>
      </c>
    </row>
    <row r="15954" spans="1:11" x14ac:dyDescent="0.35">
      <c r="A15954">
        <v>39994</v>
      </c>
      <c r="B15954" t="s">
        <v>209</v>
      </c>
      <c r="C15954" s="70">
        <v>2147.11</v>
      </c>
      <c r="D15954" s="70">
        <v>690.3</v>
      </c>
      <c r="E15954" s="71">
        <v>44712</v>
      </c>
      <c r="F15954" t="s">
        <v>3443</v>
      </c>
      <c r="G15954" t="s">
        <v>1912</v>
      </c>
      <c r="J15954" s="40">
        <v>67.41</v>
      </c>
      <c r="K15954" s="40">
        <v>0</v>
      </c>
    </row>
    <row r="15955" spans="1:11" x14ac:dyDescent="0.35">
      <c r="A15955">
        <v>39994</v>
      </c>
      <c r="B15955" t="s">
        <v>209</v>
      </c>
      <c r="C15955" s="70">
        <v>2147.11</v>
      </c>
      <c r="D15955" s="70">
        <v>690.3</v>
      </c>
      <c r="E15955" s="71">
        <v>44712</v>
      </c>
      <c r="F15955" t="s">
        <v>3443</v>
      </c>
      <c r="G15955" t="s">
        <v>1912</v>
      </c>
      <c r="J15955" s="40">
        <v>41.64</v>
      </c>
      <c r="K15955" s="40">
        <v>0</v>
      </c>
    </row>
    <row r="15956" spans="1:11" x14ac:dyDescent="0.35">
      <c r="A15956">
        <v>39994</v>
      </c>
      <c r="B15956" t="s">
        <v>209</v>
      </c>
      <c r="C15956" s="70">
        <v>2147.11</v>
      </c>
      <c r="D15956" s="70">
        <v>690.3</v>
      </c>
      <c r="E15956" s="71">
        <v>44712</v>
      </c>
      <c r="F15956" t="s">
        <v>3443</v>
      </c>
      <c r="G15956" t="s">
        <v>1912</v>
      </c>
      <c r="J15956" s="40">
        <v>104.9</v>
      </c>
      <c r="K15956" s="40">
        <v>0</v>
      </c>
    </row>
    <row r="15957" spans="1:11" x14ac:dyDescent="0.35">
      <c r="A15957">
        <v>39994</v>
      </c>
      <c r="B15957" t="s">
        <v>209</v>
      </c>
      <c r="C15957" s="70">
        <v>2147.11</v>
      </c>
      <c r="D15957" s="70">
        <v>690.3</v>
      </c>
      <c r="E15957" s="71">
        <v>44712</v>
      </c>
      <c r="F15957" t="s">
        <v>3443</v>
      </c>
      <c r="G15957" t="s">
        <v>1912</v>
      </c>
      <c r="J15957" s="40">
        <v>151.19</v>
      </c>
      <c r="K15957" s="40">
        <v>0</v>
      </c>
    </row>
    <row r="15958" spans="1:11" x14ac:dyDescent="0.35">
      <c r="A15958">
        <v>39994</v>
      </c>
      <c r="B15958" t="s">
        <v>209</v>
      </c>
      <c r="C15958" s="70">
        <v>2147.11</v>
      </c>
      <c r="D15958" s="70">
        <v>690.3</v>
      </c>
      <c r="E15958" s="71">
        <v>44712</v>
      </c>
      <c r="F15958" t="s">
        <v>3443</v>
      </c>
      <c r="G15958" t="s">
        <v>1912</v>
      </c>
      <c r="J15958" s="40">
        <v>155.47999999999999</v>
      </c>
      <c r="K15958" s="40">
        <v>0</v>
      </c>
    </row>
    <row r="15959" spans="1:11" x14ac:dyDescent="0.35">
      <c r="A15959">
        <v>39994</v>
      </c>
      <c r="B15959" t="s">
        <v>209</v>
      </c>
      <c r="C15959" s="70">
        <v>2147.11</v>
      </c>
      <c r="D15959" s="70">
        <v>690.3</v>
      </c>
      <c r="E15959" s="71">
        <v>44712</v>
      </c>
      <c r="F15959" t="s">
        <v>3443</v>
      </c>
      <c r="G15959" t="s">
        <v>1912</v>
      </c>
      <c r="J15959" s="40">
        <v>73.099999999999994</v>
      </c>
      <c r="K15959" s="40">
        <v>0</v>
      </c>
    </row>
    <row r="15960" spans="1:11" x14ac:dyDescent="0.35">
      <c r="A15960">
        <v>39994</v>
      </c>
      <c r="B15960" t="s">
        <v>209</v>
      </c>
      <c r="C15960" s="70">
        <v>2147.11</v>
      </c>
      <c r="D15960" s="70">
        <v>690.3</v>
      </c>
      <c r="E15960" s="71">
        <v>44712</v>
      </c>
      <c r="F15960" t="s">
        <v>3443</v>
      </c>
      <c r="G15960" t="s">
        <v>1912</v>
      </c>
      <c r="J15960" s="40">
        <v>12.56</v>
      </c>
      <c r="K15960" s="40">
        <v>0</v>
      </c>
    </row>
    <row r="15961" spans="1:11" x14ac:dyDescent="0.35">
      <c r="A15961">
        <v>39994</v>
      </c>
      <c r="B15961" t="s">
        <v>209</v>
      </c>
      <c r="C15961" s="70">
        <v>2147.11</v>
      </c>
      <c r="D15961" s="70">
        <v>690.3</v>
      </c>
      <c r="E15961" s="71">
        <v>44712</v>
      </c>
      <c r="F15961" t="s">
        <v>3443</v>
      </c>
      <c r="G15961" t="s">
        <v>1912</v>
      </c>
      <c r="J15961" s="40">
        <v>969.02</v>
      </c>
      <c r="K15961" s="40">
        <v>0</v>
      </c>
    </row>
    <row r="15962" spans="1:11" x14ac:dyDescent="0.35">
      <c r="A15962">
        <v>39994</v>
      </c>
      <c r="B15962" t="s">
        <v>209</v>
      </c>
      <c r="C15962" s="70">
        <v>2147.11</v>
      </c>
      <c r="D15962" s="70">
        <v>690.3</v>
      </c>
      <c r="E15962" s="71">
        <v>44712</v>
      </c>
      <c r="F15962" t="s">
        <v>3443</v>
      </c>
      <c r="G15962" t="s">
        <v>1912</v>
      </c>
      <c r="J15962" s="40">
        <v>179.45</v>
      </c>
      <c r="K15962" s="40">
        <v>0</v>
      </c>
    </row>
    <row r="15963" spans="1:11" x14ac:dyDescent="0.35">
      <c r="A15963">
        <v>39994</v>
      </c>
      <c r="B15963" t="s">
        <v>209</v>
      </c>
      <c r="C15963" s="70">
        <v>2147.11</v>
      </c>
      <c r="D15963" s="70">
        <v>690.3</v>
      </c>
      <c r="E15963" s="71">
        <v>44712</v>
      </c>
      <c r="F15963" t="s">
        <v>3443</v>
      </c>
      <c r="G15963" t="s">
        <v>1912</v>
      </c>
      <c r="J15963" s="40">
        <v>62.85</v>
      </c>
      <c r="K15963" s="40">
        <v>0</v>
      </c>
    </row>
    <row r="15964" spans="1:11" x14ac:dyDescent="0.35">
      <c r="A15964">
        <v>39994</v>
      </c>
      <c r="B15964" t="s">
        <v>209</v>
      </c>
      <c r="C15964" s="70">
        <v>2147.11</v>
      </c>
      <c r="D15964" s="70">
        <v>690.3</v>
      </c>
      <c r="E15964" s="71">
        <v>44712</v>
      </c>
      <c r="F15964" t="s">
        <v>15920</v>
      </c>
      <c r="G15964" t="s">
        <v>1912</v>
      </c>
      <c r="J15964" s="40">
        <v>1277.71</v>
      </c>
      <c r="K15964" s="40">
        <v>0</v>
      </c>
    </row>
    <row r="15965" spans="1:11" x14ac:dyDescent="0.35">
      <c r="A15965">
        <v>39994</v>
      </c>
      <c r="B15965" t="s">
        <v>209</v>
      </c>
      <c r="C15965" s="70">
        <v>2147.11</v>
      </c>
      <c r="D15965" s="70">
        <v>690.3</v>
      </c>
      <c r="E15965" s="71">
        <v>44712</v>
      </c>
      <c r="F15965" t="s">
        <v>15920</v>
      </c>
      <c r="G15965" t="s">
        <v>1912</v>
      </c>
      <c r="J15965" s="40">
        <v>329.54</v>
      </c>
      <c r="K15965" s="40">
        <v>0</v>
      </c>
    </row>
    <row r="15966" spans="1:11" x14ac:dyDescent="0.35">
      <c r="A15966">
        <v>39994</v>
      </c>
      <c r="B15966" t="s">
        <v>209</v>
      </c>
      <c r="C15966" s="70">
        <v>2147.11</v>
      </c>
      <c r="D15966" s="70">
        <v>690.3</v>
      </c>
      <c r="E15966" s="71">
        <v>44712</v>
      </c>
      <c r="F15966" t="s">
        <v>5880</v>
      </c>
      <c r="G15966" t="s">
        <v>2247</v>
      </c>
      <c r="J15966" s="40">
        <v>0</v>
      </c>
      <c r="K15966" s="40">
        <v>39.61</v>
      </c>
    </row>
    <row r="15967" spans="1:11" x14ac:dyDescent="0.35">
      <c r="A15967">
        <v>39994</v>
      </c>
      <c r="B15967" t="s">
        <v>209</v>
      </c>
      <c r="C15967" s="70">
        <v>2147.11</v>
      </c>
      <c r="D15967" s="70">
        <v>690.3</v>
      </c>
      <c r="E15967" s="71">
        <v>44713</v>
      </c>
      <c r="F15967" t="s">
        <v>13789</v>
      </c>
      <c r="G15967" t="s">
        <v>2142</v>
      </c>
      <c r="H15967" t="s">
        <v>13788</v>
      </c>
      <c r="I15967" t="s">
        <v>13787</v>
      </c>
      <c r="J15967" s="40">
        <v>0</v>
      </c>
      <c r="K15967" s="40">
        <v>102.41</v>
      </c>
    </row>
    <row r="15968" spans="1:11" x14ac:dyDescent="0.35">
      <c r="A15968">
        <v>39994</v>
      </c>
      <c r="B15968" t="s">
        <v>209</v>
      </c>
      <c r="C15968" s="70">
        <v>2147.11</v>
      </c>
      <c r="D15968" s="70">
        <v>690.3</v>
      </c>
      <c r="E15968" s="71">
        <v>44713</v>
      </c>
      <c r="F15968" t="s">
        <v>13786</v>
      </c>
      <c r="G15968" t="s">
        <v>2142</v>
      </c>
      <c r="H15968" t="s">
        <v>13785</v>
      </c>
      <c r="I15968" t="s">
        <v>13784</v>
      </c>
      <c r="J15968" s="40">
        <v>0</v>
      </c>
      <c r="K15968" s="40">
        <v>576.55999999999995</v>
      </c>
    </row>
    <row r="15969" spans="1:11" x14ac:dyDescent="0.35">
      <c r="A15969">
        <v>39994</v>
      </c>
      <c r="B15969" t="s">
        <v>209</v>
      </c>
      <c r="C15969" s="70">
        <v>2147.11</v>
      </c>
      <c r="D15969" s="70">
        <v>690.3</v>
      </c>
      <c r="E15969" s="71">
        <v>44713</v>
      </c>
      <c r="F15969" t="s">
        <v>15919</v>
      </c>
      <c r="G15969" t="s">
        <v>1912</v>
      </c>
      <c r="J15969" s="40">
        <v>87.22</v>
      </c>
      <c r="K15969" s="40">
        <v>0</v>
      </c>
    </row>
    <row r="15970" spans="1:11" x14ac:dyDescent="0.35">
      <c r="A15970">
        <v>39994</v>
      </c>
      <c r="B15970" t="s">
        <v>209</v>
      </c>
      <c r="C15970" s="70">
        <v>2147.11</v>
      </c>
      <c r="D15970" s="70">
        <v>690.3</v>
      </c>
      <c r="E15970" s="71">
        <v>44714</v>
      </c>
      <c r="F15970" t="s">
        <v>8453</v>
      </c>
      <c r="G15970" t="s">
        <v>2142</v>
      </c>
      <c r="H15970" t="s">
        <v>8452</v>
      </c>
      <c r="I15970" t="s">
        <v>8451</v>
      </c>
      <c r="J15970" s="40">
        <v>0</v>
      </c>
      <c r="K15970" s="40">
        <v>62.81</v>
      </c>
    </row>
    <row r="15971" spans="1:11" x14ac:dyDescent="0.35">
      <c r="A15971">
        <v>39994</v>
      </c>
      <c r="B15971" t="s">
        <v>209</v>
      </c>
      <c r="C15971" s="70">
        <v>2147.11</v>
      </c>
      <c r="D15971" s="70">
        <v>690.3</v>
      </c>
      <c r="E15971" s="71">
        <v>44718</v>
      </c>
      <c r="F15971" t="s">
        <v>13780</v>
      </c>
      <c r="G15971" t="s">
        <v>2142</v>
      </c>
      <c r="H15971" t="s">
        <v>13779</v>
      </c>
      <c r="I15971" t="s">
        <v>13778</v>
      </c>
      <c r="J15971" s="40">
        <v>0</v>
      </c>
      <c r="K15971" s="40">
        <v>179.77</v>
      </c>
    </row>
    <row r="15972" spans="1:11" x14ac:dyDescent="0.35">
      <c r="A15972">
        <v>39994</v>
      </c>
      <c r="B15972" t="s">
        <v>209</v>
      </c>
      <c r="C15972" s="70">
        <v>2147.11</v>
      </c>
      <c r="D15972" s="70">
        <v>690.3</v>
      </c>
      <c r="E15972" s="71">
        <v>44721</v>
      </c>
      <c r="F15972" t="s">
        <v>13777</v>
      </c>
      <c r="G15972" t="s">
        <v>2142</v>
      </c>
      <c r="H15972" t="s">
        <v>13776</v>
      </c>
      <c r="I15972" t="s">
        <v>13775</v>
      </c>
      <c r="J15972" s="40">
        <v>0</v>
      </c>
      <c r="K15972" s="40">
        <v>65.28</v>
      </c>
    </row>
    <row r="15973" spans="1:11" x14ac:dyDescent="0.35">
      <c r="A15973">
        <v>39994</v>
      </c>
      <c r="B15973" t="s">
        <v>209</v>
      </c>
      <c r="C15973" s="70">
        <v>2147.11</v>
      </c>
      <c r="D15973" s="70">
        <v>690.3</v>
      </c>
      <c r="E15973" s="71">
        <v>44725</v>
      </c>
      <c r="F15973" t="s">
        <v>10985</v>
      </c>
      <c r="G15973" t="s">
        <v>2142</v>
      </c>
      <c r="H15973" t="s">
        <v>10984</v>
      </c>
      <c r="I15973" t="s">
        <v>10983</v>
      </c>
      <c r="J15973" s="40">
        <v>0</v>
      </c>
      <c r="K15973" s="40">
        <v>238.08</v>
      </c>
    </row>
    <row r="15974" spans="1:11" x14ac:dyDescent="0.35">
      <c r="A15974">
        <v>39994</v>
      </c>
      <c r="B15974" t="s">
        <v>209</v>
      </c>
      <c r="C15974" s="70">
        <v>2147.11</v>
      </c>
      <c r="D15974" s="70">
        <v>690.3</v>
      </c>
      <c r="E15974" s="71">
        <v>44727</v>
      </c>
      <c r="F15974" t="s">
        <v>13774</v>
      </c>
      <c r="G15974" t="s">
        <v>2142</v>
      </c>
      <c r="H15974" t="s">
        <v>13773</v>
      </c>
      <c r="I15974" t="s">
        <v>13772</v>
      </c>
      <c r="J15974" s="40">
        <v>0</v>
      </c>
      <c r="K15974" s="40">
        <v>48.58</v>
      </c>
    </row>
    <row r="15975" spans="1:11" x14ac:dyDescent="0.35">
      <c r="A15975">
        <v>39994</v>
      </c>
      <c r="B15975" t="s">
        <v>209</v>
      </c>
      <c r="C15975" s="70">
        <v>2147.11</v>
      </c>
      <c r="D15975" s="70">
        <v>690.3</v>
      </c>
      <c r="E15975" s="71">
        <v>44728</v>
      </c>
      <c r="F15975" t="s">
        <v>8432</v>
      </c>
      <c r="G15975" t="s">
        <v>2142</v>
      </c>
      <c r="H15975" t="s">
        <v>8431</v>
      </c>
      <c r="I15975" t="s">
        <v>8430</v>
      </c>
      <c r="J15975" s="40">
        <v>0</v>
      </c>
      <c r="K15975" s="40">
        <v>77.489999999999995</v>
      </c>
    </row>
    <row r="15976" spans="1:11" x14ac:dyDescent="0.35">
      <c r="A15976">
        <v>39994</v>
      </c>
      <c r="B15976" t="s">
        <v>209</v>
      </c>
      <c r="C15976" s="70">
        <v>2147.11</v>
      </c>
      <c r="D15976" s="70">
        <v>690.3</v>
      </c>
      <c r="E15976" s="71">
        <v>44732</v>
      </c>
      <c r="F15976" t="s">
        <v>15918</v>
      </c>
      <c r="G15976" t="s">
        <v>2142</v>
      </c>
      <c r="H15976" t="s">
        <v>15917</v>
      </c>
      <c r="I15976" t="s">
        <v>15916</v>
      </c>
      <c r="J15976" s="40">
        <v>0</v>
      </c>
      <c r="K15976" s="40">
        <v>384.95</v>
      </c>
    </row>
    <row r="15977" spans="1:11" x14ac:dyDescent="0.35">
      <c r="A15977">
        <v>39994</v>
      </c>
      <c r="B15977" t="s">
        <v>209</v>
      </c>
      <c r="C15977" s="70">
        <v>2147.11</v>
      </c>
      <c r="D15977" s="70">
        <v>690.3</v>
      </c>
      <c r="E15977" s="71">
        <v>44734</v>
      </c>
      <c r="F15977" t="s">
        <v>7911</v>
      </c>
      <c r="G15977" t="s">
        <v>2142</v>
      </c>
      <c r="H15977" t="s">
        <v>7910</v>
      </c>
      <c r="I15977" t="s">
        <v>7905</v>
      </c>
      <c r="J15977" s="40">
        <v>0</v>
      </c>
      <c r="K15977" s="40">
        <v>680.59</v>
      </c>
    </row>
    <row r="15978" spans="1:11" x14ac:dyDescent="0.35">
      <c r="A15978">
        <v>39994</v>
      </c>
      <c r="B15978" t="s">
        <v>209</v>
      </c>
      <c r="C15978" s="70">
        <v>2147.11</v>
      </c>
      <c r="D15978" s="70">
        <v>690.3</v>
      </c>
      <c r="E15978" s="71">
        <v>44734</v>
      </c>
      <c r="F15978" t="s">
        <v>7909</v>
      </c>
      <c r="G15978" t="s">
        <v>2142</v>
      </c>
      <c r="H15978" t="s">
        <v>7908</v>
      </c>
      <c r="I15978" t="s">
        <v>7905</v>
      </c>
      <c r="J15978" s="40">
        <v>0</v>
      </c>
      <c r="K15978" s="40">
        <v>-680.59</v>
      </c>
    </row>
    <row r="15979" spans="1:11" x14ac:dyDescent="0.35">
      <c r="A15979">
        <v>39994</v>
      </c>
      <c r="B15979" t="s">
        <v>209</v>
      </c>
      <c r="C15979" s="70">
        <v>2147.11</v>
      </c>
      <c r="D15979" s="70">
        <v>690.3</v>
      </c>
      <c r="E15979" s="71">
        <v>44734</v>
      </c>
      <c r="F15979" t="s">
        <v>7907</v>
      </c>
      <c r="G15979" t="s">
        <v>2142</v>
      </c>
      <c r="H15979" t="s">
        <v>7906</v>
      </c>
      <c r="I15979" t="s">
        <v>7905</v>
      </c>
      <c r="J15979" s="40">
        <v>0</v>
      </c>
      <c r="K15979" s="40">
        <v>581.70000000000005</v>
      </c>
    </row>
    <row r="15980" spans="1:11" x14ac:dyDescent="0.35">
      <c r="A15980">
        <v>39994</v>
      </c>
      <c r="B15980" t="s">
        <v>209</v>
      </c>
      <c r="C15980" s="70">
        <v>2147.11</v>
      </c>
      <c r="D15980" s="70">
        <v>690.3</v>
      </c>
      <c r="E15980" s="71">
        <v>44735</v>
      </c>
      <c r="F15980" t="s">
        <v>15915</v>
      </c>
      <c r="G15980" t="s">
        <v>1912</v>
      </c>
      <c r="J15980" s="40">
        <v>32.49</v>
      </c>
      <c r="K15980" s="40">
        <v>0</v>
      </c>
    </row>
    <row r="15981" spans="1:11" x14ac:dyDescent="0.35">
      <c r="A15981">
        <v>39994</v>
      </c>
      <c r="B15981" t="s">
        <v>209</v>
      </c>
      <c r="C15981" s="70">
        <v>2147.11</v>
      </c>
      <c r="D15981" s="70">
        <v>690.3</v>
      </c>
      <c r="E15981" s="71">
        <v>44738</v>
      </c>
      <c r="F15981" t="s">
        <v>8214</v>
      </c>
      <c r="G15981" t="s">
        <v>2142</v>
      </c>
      <c r="H15981" t="s">
        <v>8213</v>
      </c>
      <c r="I15981" t="s">
        <v>8212</v>
      </c>
      <c r="J15981" s="40">
        <v>0</v>
      </c>
      <c r="K15981" s="40">
        <v>464.85</v>
      </c>
    </row>
    <row r="15982" spans="1:11" x14ac:dyDescent="0.35">
      <c r="A15982">
        <v>39994</v>
      </c>
      <c r="B15982" t="s">
        <v>209</v>
      </c>
      <c r="C15982" s="70">
        <v>2147.11</v>
      </c>
      <c r="D15982" s="70">
        <v>690.3</v>
      </c>
      <c r="E15982" s="71">
        <v>44738</v>
      </c>
      <c r="F15982" t="s">
        <v>13771</v>
      </c>
      <c r="G15982" t="s">
        <v>2142</v>
      </c>
      <c r="H15982" t="s">
        <v>13770</v>
      </c>
      <c r="I15982" t="s">
        <v>13769</v>
      </c>
      <c r="J15982" s="40">
        <v>0</v>
      </c>
      <c r="K15982" s="40">
        <v>97.62</v>
      </c>
    </row>
    <row r="15983" spans="1:11" x14ac:dyDescent="0.35">
      <c r="A15983">
        <v>39994</v>
      </c>
      <c r="B15983" t="s">
        <v>209</v>
      </c>
      <c r="C15983" s="70">
        <v>2147.11</v>
      </c>
      <c r="D15983" s="70">
        <v>690.3</v>
      </c>
      <c r="E15983" s="71">
        <v>44740</v>
      </c>
      <c r="F15983" t="s">
        <v>8423</v>
      </c>
      <c r="G15983" t="s">
        <v>2142</v>
      </c>
      <c r="H15983" t="s">
        <v>8422</v>
      </c>
      <c r="I15983" t="s">
        <v>8421</v>
      </c>
      <c r="J15983" s="40">
        <v>0</v>
      </c>
      <c r="K15983" s="40">
        <v>78.099999999999994</v>
      </c>
    </row>
    <row r="15984" spans="1:11" x14ac:dyDescent="0.35">
      <c r="A15984">
        <v>39994</v>
      </c>
      <c r="B15984" t="s">
        <v>209</v>
      </c>
      <c r="C15984" s="70">
        <v>2147.11</v>
      </c>
      <c r="D15984" s="70">
        <v>690.3</v>
      </c>
      <c r="E15984" s="71">
        <v>44742</v>
      </c>
      <c r="F15984" t="s">
        <v>15880</v>
      </c>
      <c r="G15984" t="s">
        <v>1912</v>
      </c>
      <c r="J15984" s="40">
        <v>62.26</v>
      </c>
      <c r="K15984" s="40">
        <v>0</v>
      </c>
    </row>
    <row r="15985" spans="1:11" x14ac:dyDescent="0.35">
      <c r="A15985">
        <v>39994</v>
      </c>
      <c r="B15985" t="s">
        <v>209</v>
      </c>
      <c r="C15985" s="70">
        <v>2147.11</v>
      </c>
      <c r="D15985" s="70">
        <v>690.3</v>
      </c>
      <c r="E15985" s="71">
        <v>44742</v>
      </c>
      <c r="F15985" t="s">
        <v>15880</v>
      </c>
      <c r="G15985" t="s">
        <v>1912</v>
      </c>
      <c r="J15985" s="40">
        <v>90.86</v>
      </c>
      <c r="K15985" s="40">
        <v>0</v>
      </c>
    </row>
    <row r="15986" spans="1:11" x14ac:dyDescent="0.35">
      <c r="A15986">
        <v>39994</v>
      </c>
      <c r="B15986" t="s">
        <v>209</v>
      </c>
      <c r="C15986" s="70">
        <v>2147.11</v>
      </c>
      <c r="D15986" s="70">
        <v>690.3</v>
      </c>
      <c r="E15986" s="71">
        <v>44742</v>
      </c>
      <c r="F15986" t="s">
        <v>15880</v>
      </c>
      <c r="G15986" t="s">
        <v>1912</v>
      </c>
      <c r="J15986" s="40">
        <v>234</v>
      </c>
      <c r="K15986" s="40">
        <v>0</v>
      </c>
    </row>
    <row r="15987" spans="1:11" x14ac:dyDescent="0.35">
      <c r="A15987">
        <v>39994</v>
      </c>
      <c r="B15987" t="s">
        <v>209</v>
      </c>
      <c r="C15987" s="70">
        <v>2147.11</v>
      </c>
      <c r="D15987" s="70">
        <v>690.3</v>
      </c>
      <c r="E15987" s="71">
        <v>44742</v>
      </c>
      <c r="F15987" t="s">
        <v>15880</v>
      </c>
      <c r="G15987" t="s">
        <v>1912</v>
      </c>
      <c r="J15987" s="40">
        <v>543.42999999999995</v>
      </c>
      <c r="K15987" s="40">
        <v>0</v>
      </c>
    </row>
    <row r="15988" spans="1:11" x14ac:dyDescent="0.35">
      <c r="A15988">
        <v>39994</v>
      </c>
      <c r="B15988" t="s">
        <v>209</v>
      </c>
      <c r="C15988" s="70">
        <v>2147.11</v>
      </c>
      <c r="D15988" s="70">
        <v>690.3</v>
      </c>
      <c r="E15988" s="71">
        <v>44742</v>
      </c>
      <c r="F15988" t="s">
        <v>15880</v>
      </c>
      <c r="G15988" t="s">
        <v>1912</v>
      </c>
      <c r="J15988" s="40">
        <v>47.94</v>
      </c>
      <c r="K15988" s="40">
        <v>0</v>
      </c>
    </row>
    <row r="15989" spans="1:11" x14ac:dyDescent="0.35">
      <c r="A15989">
        <v>39994</v>
      </c>
      <c r="B15989" t="s">
        <v>209</v>
      </c>
      <c r="C15989" s="70">
        <v>2147.11</v>
      </c>
      <c r="D15989" s="70">
        <v>690.3</v>
      </c>
      <c r="E15989" s="71">
        <v>44742</v>
      </c>
      <c r="F15989" t="s">
        <v>15914</v>
      </c>
      <c r="G15989" t="s">
        <v>1912</v>
      </c>
      <c r="J15989" s="40">
        <v>76.67</v>
      </c>
      <c r="K15989" s="40">
        <v>0</v>
      </c>
    </row>
    <row r="15990" spans="1:11" x14ac:dyDescent="0.35">
      <c r="A15990">
        <v>39994</v>
      </c>
      <c r="B15990" t="s">
        <v>209</v>
      </c>
      <c r="C15990" s="70">
        <v>2147.11</v>
      </c>
      <c r="D15990" s="70">
        <v>690.3</v>
      </c>
      <c r="E15990" s="71">
        <v>44742</v>
      </c>
      <c r="F15990" t="s">
        <v>15914</v>
      </c>
      <c r="G15990" t="s">
        <v>1912</v>
      </c>
      <c r="J15990" s="40">
        <v>76.67</v>
      </c>
      <c r="K15990" s="40">
        <v>0</v>
      </c>
    </row>
    <row r="15991" spans="1:11" x14ac:dyDescent="0.35">
      <c r="A15991">
        <v>39994</v>
      </c>
      <c r="B15991" t="s">
        <v>209</v>
      </c>
      <c r="C15991" s="70">
        <v>2147.11</v>
      </c>
      <c r="D15991" s="70">
        <v>690.3</v>
      </c>
      <c r="E15991" s="71">
        <v>44742</v>
      </c>
      <c r="F15991" t="s">
        <v>8260</v>
      </c>
      <c r="G15991" t="s">
        <v>1912</v>
      </c>
      <c r="J15991" s="40">
        <v>380.03</v>
      </c>
      <c r="K15991" s="40">
        <v>0</v>
      </c>
    </row>
    <row r="15992" spans="1:11" x14ac:dyDescent="0.35">
      <c r="A15992">
        <v>39994</v>
      </c>
      <c r="B15992" t="s">
        <v>209</v>
      </c>
      <c r="C15992" s="70">
        <v>2147.11</v>
      </c>
      <c r="D15992" s="70">
        <v>690.3</v>
      </c>
      <c r="E15992" s="71">
        <v>44742</v>
      </c>
      <c r="F15992" t="s">
        <v>8260</v>
      </c>
      <c r="G15992" t="s">
        <v>1912</v>
      </c>
      <c r="J15992" s="40">
        <v>575.71</v>
      </c>
      <c r="K15992" s="40">
        <v>0</v>
      </c>
    </row>
    <row r="15993" spans="1:11" x14ac:dyDescent="0.35">
      <c r="A15993">
        <v>39994</v>
      </c>
      <c r="B15993" t="s">
        <v>209</v>
      </c>
      <c r="C15993" s="70">
        <v>2147.11</v>
      </c>
      <c r="D15993" s="70">
        <v>690.3</v>
      </c>
      <c r="E15993" s="71">
        <v>44742</v>
      </c>
      <c r="F15993" t="s">
        <v>8260</v>
      </c>
      <c r="G15993" t="s">
        <v>1912</v>
      </c>
      <c r="J15993" s="40">
        <v>96</v>
      </c>
      <c r="K15993" s="40">
        <v>0</v>
      </c>
    </row>
    <row r="15994" spans="1:11" x14ac:dyDescent="0.35">
      <c r="A15994">
        <v>39994</v>
      </c>
      <c r="B15994" t="s">
        <v>209</v>
      </c>
      <c r="C15994" s="70">
        <v>2147.11</v>
      </c>
      <c r="D15994" s="70">
        <v>690.3</v>
      </c>
      <c r="E15994" s="71">
        <v>44742</v>
      </c>
      <c r="F15994" t="s">
        <v>8260</v>
      </c>
      <c r="G15994" t="s">
        <v>1912</v>
      </c>
      <c r="J15994" s="40">
        <v>457.14</v>
      </c>
      <c r="K15994" s="40">
        <v>0</v>
      </c>
    </row>
    <row r="15995" spans="1:11" x14ac:dyDescent="0.35">
      <c r="A15995">
        <v>39994</v>
      </c>
      <c r="B15995" t="s">
        <v>209</v>
      </c>
      <c r="C15995" s="70">
        <v>2147.11</v>
      </c>
      <c r="D15995" s="70">
        <v>690.3</v>
      </c>
      <c r="E15995" s="71">
        <v>44742</v>
      </c>
      <c r="F15995" t="s">
        <v>5598</v>
      </c>
      <c r="G15995" t="s">
        <v>2247</v>
      </c>
      <c r="J15995" s="40">
        <v>0</v>
      </c>
      <c r="K15995" s="40">
        <v>357.11</v>
      </c>
    </row>
    <row r="15996" spans="1:11" x14ac:dyDescent="0.35">
      <c r="A15996">
        <v>39994</v>
      </c>
      <c r="B15996" t="s">
        <v>209</v>
      </c>
      <c r="C15996" s="70">
        <v>2147.11</v>
      </c>
      <c r="D15996" s="70">
        <v>690.3</v>
      </c>
      <c r="E15996" s="71">
        <v>44743</v>
      </c>
      <c r="F15996" t="s">
        <v>11464</v>
      </c>
      <c r="G15996" t="s">
        <v>2142</v>
      </c>
      <c r="H15996" t="s">
        <v>11463</v>
      </c>
      <c r="I15996" t="s">
        <v>11462</v>
      </c>
      <c r="J15996" s="40">
        <v>0</v>
      </c>
      <c r="K15996" s="40">
        <v>969.02</v>
      </c>
    </row>
    <row r="15997" spans="1:11" x14ac:dyDescent="0.35">
      <c r="A15997">
        <v>39994</v>
      </c>
      <c r="B15997" t="s">
        <v>209</v>
      </c>
      <c r="C15997" s="70">
        <v>2147.11</v>
      </c>
      <c r="D15997" s="70">
        <v>690.3</v>
      </c>
      <c r="E15997" s="71">
        <v>44743</v>
      </c>
      <c r="F15997" t="s">
        <v>9344</v>
      </c>
      <c r="G15997" t="s">
        <v>2142</v>
      </c>
      <c r="H15997" t="s">
        <v>9343</v>
      </c>
      <c r="I15997" t="s">
        <v>9323</v>
      </c>
      <c r="J15997" s="40">
        <v>0</v>
      </c>
      <c r="K15997" s="40">
        <v>770</v>
      </c>
    </row>
    <row r="15998" spans="1:11" x14ac:dyDescent="0.35">
      <c r="A15998">
        <v>39994</v>
      </c>
      <c r="B15998" t="s">
        <v>209</v>
      </c>
      <c r="C15998" s="70">
        <v>2147.11</v>
      </c>
      <c r="D15998" s="70">
        <v>690.3</v>
      </c>
      <c r="E15998" s="71">
        <v>44743</v>
      </c>
      <c r="F15998" t="s">
        <v>9339</v>
      </c>
      <c r="G15998" t="s">
        <v>2142</v>
      </c>
      <c r="H15998" t="s">
        <v>9338</v>
      </c>
      <c r="I15998" t="s">
        <v>9326</v>
      </c>
      <c r="J15998" s="40">
        <v>0</v>
      </c>
      <c r="K15998" s="40">
        <v>206.13</v>
      </c>
    </row>
    <row r="15999" spans="1:11" x14ac:dyDescent="0.35">
      <c r="A15999">
        <v>39994</v>
      </c>
      <c r="B15999" t="s">
        <v>209</v>
      </c>
      <c r="C15999" s="70">
        <v>2147.11</v>
      </c>
      <c r="D15999" s="70">
        <v>690.3</v>
      </c>
      <c r="E15999" s="71">
        <v>44743</v>
      </c>
      <c r="F15999" t="s">
        <v>14237</v>
      </c>
      <c r="G15999" t="s">
        <v>2142</v>
      </c>
      <c r="H15999" t="s">
        <v>14236</v>
      </c>
      <c r="I15999" t="s">
        <v>14235</v>
      </c>
      <c r="J15999" s="40">
        <v>0</v>
      </c>
      <c r="K15999" s="40">
        <v>86.83</v>
      </c>
    </row>
    <row r="16000" spans="1:11" x14ac:dyDescent="0.35">
      <c r="A16000">
        <v>39994</v>
      </c>
      <c r="B16000" t="s">
        <v>209</v>
      </c>
      <c r="C16000" s="70">
        <v>2147.11</v>
      </c>
      <c r="D16000" s="70">
        <v>690.3</v>
      </c>
      <c r="E16000" s="71">
        <v>44743</v>
      </c>
      <c r="F16000" t="s">
        <v>9336</v>
      </c>
      <c r="G16000" t="s">
        <v>2142</v>
      </c>
      <c r="H16000" t="s">
        <v>9335</v>
      </c>
      <c r="I16000" t="s">
        <v>9334</v>
      </c>
      <c r="J16000" s="40">
        <v>0</v>
      </c>
      <c r="K16000" s="40">
        <v>94.22</v>
      </c>
    </row>
    <row r="16001" spans="1:11" x14ac:dyDescent="0.35">
      <c r="A16001">
        <v>39994</v>
      </c>
      <c r="B16001" t="s">
        <v>209</v>
      </c>
      <c r="C16001" s="70">
        <v>2147.11</v>
      </c>
      <c r="D16001" s="70">
        <v>690.3</v>
      </c>
      <c r="E16001" s="71">
        <v>44743</v>
      </c>
      <c r="F16001" t="s">
        <v>14234</v>
      </c>
      <c r="G16001" t="s">
        <v>2142</v>
      </c>
      <c r="H16001" t="s">
        <v>14233</v>
      </c>
      <c r="I16001" t="s">
        <v>14232</v>
      </c>
      <c r="J16001" s="40">
        <v>0</v>
      </c>
      <c r="K16001" s="40">
        <v>551.94000000000005</v>
      </c>
    </row>
    <row r="16002" spans="1:11" x14ac:dyDescent="0.35">
      <c r="A16002">
        <v>39994</v>
      </c>
      <c r="B16002" t="s">
        <v>209</v>
      </c>
      <c r="C16002" s="70">
        <v>2147.11</v>
      </c>
      <c r="D16002" s="70">
        <v>690.3</v>
      </c>
      <c r="E16002" s="71">
        <v>44743</v>
      </c>
      <c r="F16002" t="s">
        <v>11734</v>
      </c>
      <c r="G16002" t="s">
        <v>2142</v>
      </c>
      <c r="H16002" t="s">
        <v>11733</v>
      </c>
      <c r="I16002" t="s">
        <v>11732</v>
      </c>
      <c r="J16002" s="40">
        <v>0</v>
      </c>
      <c r="K16002" s="40">
        <v>267.5</v>
      </c>
    </row>
    <row r="16003" spans="1:11" x14ac:dyDescent="0.35">
      <c r="A16003">
        <v>39994</v>
      </c>
      <c r="B16003" t="s">
        <v>209</v>
      </c>
      <c r="C16003" s="70">
        <v>2147.11</v>
      </c>
      <c r="D16003" s="70">
        <v>690.3</v>
      </c>
      <c r="E16003" s="71">
        <v>44743</v>
      </c>
      <c r="F16003" t="s">
        <v>13761</v>
      </c>
      <c r="G16003" t="s">
        <v>2142</v>
      </c>
      <c r="H16003" t="s">
        <v>13760</v>
      </c>
      <c r="I16003" t="s">
        <v>13759</v>
      </c>
      <c r="J16003" s="40">
        <v>0</v>
      </c>
      <c r="K16003" s="40">
        <v>193.21</v>
      </c>
    </row>
    <row r="16004" spans="1:11" x14ac:dyDescent="0.35">
      <c r="A16004">
        <v>39994</v>
      </c>
      <c r="B16004" t="s">
        <v>209</v>
      </c>
      <c r="C16004" s="70">
        <v>2147.11</v>
      </c>
      <c r="D16004" s="70">
        <v>690.3</v>
      </c>
      <c r="E16004" s="71">
        <v>44743</v>
      </c>
      <c r="F16004" t="s">
        <v>11731</v>
      </c>
      <c r="G16004" t="s">
        <v>2142</v>
      </c>
      <c r="H16004" t="s">
        <v>11730</v>
      </c>
      <c r="I16004" t="s">
        <v>11729</v>
      </c>
      <c r="J16004" s="40">
        <v>0</v>
      </c>
      <c r="K16004" s="40">
        <v>268.38</v>
      </c>
    </row>
    <row r="16005" spans="1:11" x14ac:dyDescent="0.35">
      <c r="A16005">
        <v>39994</v>
      </c>
      <c r="B16005" t="s">
        <v>209</v>
      </c>
      <c r="C16005" s="70">
        <v>2147.11</v>
      </c>
      <c r="D16005" s="70">
        <v>690.3</v>
      </c>
      <c r="E16005" s="71">
        <v>44743</v>
      </c>
      <c r="F16005" t="s">
        <v>9332</v>
      </c>
      <c r="G16005" t="s">
        <v>2142</v>
      </c>
      <c r="H16005" t="s">
        <v>9331</v>
      </c>
      <c r="I16005" t="s">
        <v>9326</v>
      </c>
      <c r="J16005" s="40">
        <v>0</v>
      </c>
      <c r="K16005" s="40">
        <v>-206.13</v>
      </c>
    </row>
    <row r="16006" spans="1:11" x14ac:dyDescent="0.35">
      <c r="A16006">
        <v>39994</v>
      </c>
      <c r="B16006" t="s">
        <v>209</v>
      </c>
      <c r="C16006" s="70">
        <v>2147.11</v>
      </c>
      <c r="D16006" s="70">
        <v>690.3</v>
      </c>
      <c r="E16006" s="71">
        <v>44743</v>
      </c>
      <c r="F16006" t="s">
        <v>9330</v>
      </c>
      <c r="G16006" t="s">
        <v>2142</v>
      </c>
      <c r="H16006" t="s">
        <v>9329</v>
      </c>
      <c r="I16006" t="s">
        <v>9323</v>
      </c>
      <c r="J16006" s="40">
        <v>0</v>
      </c>
      <c r="K16006" s="40">
        <v>-770</v>
      </c>
    </row>
    <row r="16007" spans="1:11" x14ac:dyDescent="0.35">
      <c r="A16007">
        <v>39994</v>
      </c>
      <c r="B16007" t="s">
        <v>209</v>
      </c>
      <c r="C16007" s="70">
        <v>2147.11</v>
      </c>
      <c r="D16007" s="70">
        <v>690.3</v>
      </c>
      <c r="E16007" s="71">
        <v>44743</v>
      </c>
      <c r="F16007" t="s">
        <v>15879</v>
      </c>
      <c r="G16007" t="s">
        <v>1907</v>
      </c>
      <c r="H16007" t="s">
        <v>12315</v>
      </c>
      <c r="I16007" t="s">
        <v>12314</v>
      </c>
      <c r="J16007" s="40">
        <v>0</v>
      </c>
      <c r="K16007" s="40">
        <v>987.24</v>
      </c>
    </row>
    <row r="16008" spans="1:11" x14ac:dyDescent="0.35">
      <c r="A16008">
        <v>39994</v>
      </c>
      <c r="B16008" t="s">
        <v>209</v>
      </c>
      <c r="C16008" s="70">
        <v>2147.11</v>
      </c>
      <c r="D16008" s="70">
        <v>690.3</v>
      </c>
      <c r="E16008" s="71">
        <v>44743</v>
      </c>
      <c r="F16008" t="s">
        <v>15878</v>
      </c>
      <c r="G16008" t="s">
        <v>1907</v>
      </c>
      <c r="J16008" s="40">
        <v>0</v>
      </c>
      <c r="K16008" s="40">
        <v>63.81</v>
      </c>
    </row>
    <row r="16009" spans="1:11" x14ac:dyDescent="0.35">
      <c r="A16009">
        <v>39994</v>
      </c>
      <c r="B16009" t="s">
        <v>209</v>
      </c>
      <c r="C16009" s="70">
        <v>2147.11</v>
      </c>
      <c r="D16009" s="70">
        <v>690.3</v>
      </c>
      <c r="E16009" s="71">
        <v>44743</v>
      </c>
      <c r="F16009" t="s">
        <v>15913</v>
      </c>
      <c r="G16009" t="s">
        <v>1907</v>
      </c>
      <c r="J16009" s="40">
        <v>0</v>
      </c>
      <c r="K16009" s="40">
        <v>113.44</v>
      </c>
    </row>
    <row r="16010" spans="1:11" x14ac:dyDescent="0.35">
      <c r="A16010">
        <v>39994</v>
      </c>
      <c r="B16010" t="s">
        <v>209</v>
      </c>
      <c r="C16010" s="70">
        <v>2147.11</v>
      </c>
      <c r="D16010" s="70">
        <v>690.3</v>
      </c>
      <c r="E16010" s="71">
        <v>44745</v>
      </c>
      <c r="F16010" t="s">
        <v>9322</v>
      </c>
      <c r="G16010" t="s">
        <v>2142</v>
      </c>
      <c r="H16010" t="s">
        <v>9321</v>
      </c>
      <c r="I16010" t="s">
        <v>9320</v>
      </c>
      <c r="J16010" s="40">
        <v>0</v>
      </c>
      <c r="K16010" s="40">
        <v>517.87</v>
      </c>
    </row>
    <row r="16011" spans="1:11" x14ac:dyDescent="0.35">
      <c r="A16011">
        <v>39994</v>
      </c>
      <c r="B16011" t="s">
        <v>209</v>
      </c>
      <c r="C16011" s="70">
        <v>2147.11</v>
      </c>
      <c r="D16011" s="70">
        <v>690.3</v>
      </c>
      <c r="E16011" s="71">
        <v>44745</v>
      </c>
      <c r="F16011" t="s">
        <v>11458</v>
      </c>
      <c r="G16011" t="s">
        <v>2142</v>
      </c>
      <c r="H16011" t="s">
        <v>11457</v>
      </c>
      <c r="I16011" t="s">
        <v>11456</v>
      </c>
      <c r="J16011" s="40">
        <v>0</v>
      </c>
      <c r="K16011" s="40">
        <v>587.07000000000005</v>
      </c>
    </row>
    <row r="16012" spans="1:11" x14ac:dyDescent="0.35">
      <c r="A16012">
        <v>39994</v>
      </c>
      <c r="B16012" t="s">
        <v>209</v>
      </c>
      <c r="C16012" s="70">
        <v>2147.11</v>
      </c>
      <c r="D16012" s="70">
        <v>690.3</v>
      </c>
      <c r="E16012" s="71">
        <v>44745</v>
      </c>
      <c r="F16012" t="s">
        <v>15912</v>
      </c>
      <c r="G16012" t="s">
        <v>1907</v>
      </c>
      <c r="H16012" t="s">
        <v>11457</v>
      </c>
      <c r="I16012" t="s">
        <v>11456</v>
      </c>
      <c r="J16012" s="40">
        <v>587.07000000000005</v>
      </c>
      <c r="K16012" s="40">
        <v>0</v>
      </c>
    </row>
    <row r="16013" spans="1:11" x14ac:dyDescent="0.35">
      <c r="A16013">
        <v>39994</v>
      </c>
      <c r="B16013" t="s">
        <v>209</v>
      </c>
      <c r="C16013" s="70">
        <v>2147.11</v>
      </c>
      <c r="D16013" s="70">
        <v>690.3</v>
      </c>
      <c r="E16013" s="71">
        <v>44746</v>
      </c>
      <c r="F16013" t="s">
        <v>14231</v>
      </c>
      <c r="G16013" t="s">
        <v>2142</v>
      </c>
      <c r="H16013" t="s">
        <v>14230</v>
      </c>
      <c r="I16013" t="s">
        <v>14229</v>
      </c>
      <c r="J16013" s="40">
        <v>0</v>
      </c>
      <c r="K16013" s="40">
        <v>44.91</v>
      </c>
    </row>
    <row r="16014" spans="1:11" x14ac:dyDescent="0.35">
      <c r="A16014">
        <v>39994</v>
      </c>
      <c r="B16014" t="s">
        <v>209</v>
      </c>
      <c r="C16014" s="70">
        <v>2147.11</v>
      </c>
      <c r="D16014" s="70">
        <v>690.3</v>
      </c>
      <c r="E16014" s="71">
        <v>44748</v>
      </c>
      <c r="F16014" t="s">
        <v>13758</v>
      </c>
      <c r="G16014" t="s">
        <v>2142</v>
      </c>
      <c r="H16014" t="s">
        <v>13757</v>
      </c>
      <c r="I16014" t="s">
        <v>13756</v>
      </c>
      <c r="J16014" s="40">
        <v>0</v>
      </c>
      <c r="K16014" s="40">
        <v>45.55</v>
      </c>
    </row>
    <row r="16015" spans="1:11" x14ac:dyDescent="0.35">
      <c r="A16015">
        <v>39994</v>
      </c>
      <c r="B16015" t="s">
        <v>209</v>
      </c>
      <c r="C16015" s="70">
        <v>2147.11</v>
      </c>
      <c r="D16015" s="70">
        <v>690.3</v>
      </c>
      <c r="E16015" s="71">
        <v>44752</v>
      </c>
      <c r="F16015" t="s">
        <v>8651</v>
      </c>
      <c r="G16015" t="s">
        <v>2142</v>
      </c>
      <c r="H16015" t="s">
        <v>8650</v>
      </c>
      <c r="I16015" t="s">
        <v>8649</v>
      </c>
      <c r="J16015" s="40">
        <v>0</v>
      </c>
      <c r="K16015" s="40">
        <v>266.08999999999997</v>
      </c>
    </row>
    <row r="16016" spans="1:11" x14ac:dyDescent="0.35">
      <c r="A16016">
        <v>39994</v>
      </c>
      <c r="B16016" t="s">
        <v>209</v>
      </c>
      <c r="C16016" s="70">
        <v>2147.11</v>
      </c>
      <c r="D16016" s="70">
        <v>690.3</v>
      </c>
      <c r="E16016" s="71">
        <v>44752</v>
      </c>
      <c r="F16016" t="s">
        <v>15911</v>
      </c>
      <c r="G16016" t="s">
        <v>1907</v>
      </c>
      <c r="H16016" t="s">
        <v>8650</v>
      </c>
      <c r="I16016" t="s">
        <v>8649</v>
      </c>
      <c r="J16016" s="40">
        <v>266.08999999999997</v>
      </c>
      <c r="K16016" s="40">
        <v>0</v>
      </c>
    </row>
    <row r="16017" spans="1:11" x14ac:dyDescent="0.35">
      <c r="A16017">
        <v>39994</v>
      </c>
      <c r="B16017" t="s">
        <v>209</v>
      </c>
      <c r="C16017" s="70">
        <v>2147.11</v>
      </c>
      <c r="D16017" s="70">
        <v>690.3</v>
      </c>
      <c r="E16017" s="71">
        <v>44754</v>
      </c>
      <c r="F16017" t="s">
        <v>15910</v>
      </c>
      <c r="G16017" t="s">
        <v>1907</v>
      </c>
      <c r="H16017" t="s">
        <v>15909</v>
      </c>
      <c r="I16017" t="s">
        <v>15908</v>
      </c>
      <c r="J16017" s="40">
        <v>524.11</v>
      </c>
      <c r="K16017" s="40">
        <v>0</v>
      </c>
    </row>
    <row r="16018" spans="1:11" x14ac:dyDescent="0.35">
      <c r="A16018">
        <v>39994</v>
      </c>
      <c r="B16018" t="s">
        <v>209</v>
      </c>
      <c r="C16018" s="70">
        <v>2147.11</v>
      </c>
      <c r="D16018" s="70">
        <v>690.3</v>
      </c>
      <c r="E16018" s="71">
        <v>44755</v>
      </c>
      <c r="F16018" t="s">
        <v>11103</v>
      </c>
      <c r="G16018" t="s">
        <v>2142</v>
      </c>
      <c r="H16018" t="s">
        <v>11102</v>
      </c>
      <c r="I16018" t="s">
        <v>11101</v>
      </c>
      <c r="J16018" s="40">
        <v>0</v>
      </c>
      <c r="K16018" s="40">
        <v>58.5</v>
      </c>
    </row>
    <row r="16019" spans="1:11" x14ac:dyDescent="0.35">
      <c r="A16019">
        <v>39994</v>
      </c>
      <c r="B16019" t="s">
        <v>209</v>
      </c>
      <c r="C16019" s="70">
        <v>2147.11</v>
      </c>
      <c r="D16019" s="70">
        <v>690.3</v>
      </c>
      <c r="E16019" s="71">
        <v>44755</v>
      </c>
      <c r="F16019" t="s">
        <v>11100</v>
      </c>
      <c r="G16019" t="s">
        <v>2142</v>
      </c>
      <c r="H16019" t="s">
        <v>11099</v>
      </c>
      <c r="I16019" t="s">
        <v>11098</v>
      </c>
      <c r="J16019" s="40">
        <v>0</v>
      </c>
      <c r="K16019" s="40">
        <v>52.45</v>
      </c>
    </row>
    <row r="16020" spans="1:11" x14ac:dyDescent="0.35">
      <c r="A16020">
        <v>39994</v>
      </c>
      <c r="B16020" t="s">
        <v>209</v>
      </c>
      <c r="C16020" s="70">
        <v>2147.11</v>
      </c>
      <c r="D16020" s="70">
        <v>690.3</v>
      </c>
      <c r="E16020" s="71">
        <v>44755</v>
      </c>
      <c r="F16020" t="s">
        <v>15876</v>
      </c>
      <c r="G16020" t="s">
        <v>1907</v>
      </c>
      <c r="H16020" t="s">
        <v>11099</v>
      </c>
      <c r="I16020" t="s">
        <v>11098</v>
      </c>
      <c r="J16020" s="40">
        <v>52.45</v>
      </c>
      <c r="K16020" s="40">
        <v>0</v>
      </c>
    </row>
    <row r="16021" spans="1:11" x14ac:dyDescent="0.35">
      <c r="A16021">
        <v>39994</v>
      </c>
      <c r="B16021" t="s">
        <v>209</v>
      </c>
      <c r="C16021" s="70">
        <v>2147.11</v>
      </c>
      <c r="D16021" s="70">
        <v>690.3</v>
      </c>
      <c r="E16021" s="71">
        <v>44755</v>
      </c>
      <c r="F16021" t="s">
        <v>15875</v>
      </c>
      <c r="G16021" t="s">
        <v>1907</v>
      </c>
      <c r="H16021" t="s">
        <v>11102</v>
      </c>
      <c r="I16021" t="s">
        <v>11101</v>
      </c>
      <c r="J16021" s="40">
        <v>58.5</v>
      </c>
      <c r="K16021" s="40">
        <v>0</v>
      </c>
    </row>
    <row r="16022" spans="1:11" x14ac:dyDescent="0.35">
      <c r="A16022">
        <v>39994</v>
      </c>
      <c r="B16022" t="s">
        <v>209</v>
      </c>
      <c r="C16022" s="70">
        <v>2147.11</v>
      </c>
      <c r="D16022" s="70">
        <v>690.3</v>
      </c>
      <c r="E16022" s="71">
        <v>44761</v>
      </c>
      <c r="F16022" t="s">
        <v>13940</v>
      </c>
      <c r="G16022" t="s">
        <v>2142</v>
      </c>
      <c r="H16022" t="s">
        <v>13939</v>
      </c>
      <c r="I16022" t="s">
        <v>13938</v>
      </c>
      <c r="J16022" s="40">
        <v>0</v>
      </c>
      <c r="K16022" s="40">
        <v>476.86</v>
      </c>
    </row>
    <row r="16023" spans="1:11" x14ac:dyDescent="0.35">
      <c r="A16023">
        <v>39994</v>
      </c>
      <c r="B16023" t="s">
        <v>209</v>
      </c>
      <c r="C16023" s="70">
        <v>2147.11</v>
      </c>
      <c r="D16023" s="70">
        <v>690.3</v>
      </c>
      <c r="E16023" s="71">
        <v>44762</v>
      </c>
      <c r="F16023" t="s">
        <v>9316</v>
      </c>
      <c r="G16023" t="s">
        <v>2142</v>
      </c>
      <c r="H16023" t="s">
        <v>9315</v>
      </c>
      <c r="I16023" t="s">
        <v>9314</v>
      </c>
      <c r="J16023" s="40">
        <v>0</v>
      </c>
      <c r="K16023" s="40">
        <v>84.13</v>
      </c>
    </row>
    <row r="16024" spans="1:11" x14ac:dyDescent="0.35">
      <c r="A16024">
        <v>39994</v>
      </c>
      <c r="B16024" t="s">
        <v>209</v>
      </c>
      <c r="C16024" s="70">
        <v>2147.11</v>
      </c>
      <c r="D16024" s="70">
        <v>690.3</v>
      </c>
      <c r="E16024" s="71">
        <v>44767</v>
      </c>
      <c r="F16024" t="s">
        <v>13755</v>
      </c>
      <c r="G16024" t="s">
        <v>2142</v>
      </c>
      <c r="H16024" t="s">
        <v>13754</v>
      </c>
      <c r="I16024" t="s">
        <v>13753</v>
      </c>
      <c r="J16024" s="40">
        <v>0</v>
      </c>
      <c r="K16024" s="40">
        <v>46.4</v>
      </c>
    </row>
    <row r="16025" spans="1:11" x14ac:dyDescent="0.35">
      <c r="A16025">
        <v>39994</v>
      </c>
      <c r="B16025" t="s">
        <v>209</v>
      </c>
      <c r="C16025" s="70">
        <v>2147.11</v>
      </c>
      <c r="D16025" s="70">
        <v>690.3</v>
      </c>
      <c r="E16025" s="71">
        <v>44769</v>
      </c>
      <c r="F16025" t="s">
        <v>13752</v>
      </c>
      <c r="G16025" t="s">
        <v>2142</v>
      </c>
      <c r="H16025" t="s">
        <v>13751</v>
      </c>
      <c r="I16025" t="s">
        <v>13750</v>
      </c>
      <c r="J16025" s="40">
        <v>0</v>
      </c>
      <c r="K16025" s="40">
        <v>46.69</v>
      </c>
    </row>
    <row r="16026" spans="1:11" x14ac:dyDescent="0.35">
      <c r="A16026">
        <v>39994</v>
      </c>
      <c r="B16026" t="s">
        <v>209</v>
      </c>
      <c r="C16026" s="70">
        <v>2147.11</v>
      </c>
      <c r="D16026" s="70">
        <v>690.3</v>
      </c>
      <c r="E16026" s="71">
        <v>44773</v>
      </c>
      <c r="F16026" t="s">
        <v>15871</v>
      </c>
      <c r="G16026" t="s">
        <v>1912</v>
      </c>
      <c r="J16026" s="40">
        <v>120.16</v>
      </c>
      <c r="K16026" s="40">
        <v>0</v>
      </c>
    </row>
    <row r="16027" spans="1:11" x14ac:dyDescent="0.35">
      <c r="A16027">
        <v>39994</v>
      </c>
      <c r="B16027" t="s">
        <v>209</v>
      </c>
      <c r="C16027" s="70">
        <v>2147.11</v>
      </c>
      <c r="D16027" s="70">
        <v>690.3</v>
      </c>
      <c r="E16027" s="71">
        <v>44773</v>
      </c>
      <c r="F16027" t="s">
        <v>15871</v>
      </c>
      <c r="G16027" t="s">
        <v>1912</v>
      </c>
      <c r="J16027" s="40">
        <v>47.07</v>
      </c>
      <c r="K16027" s="40">
        <v>0</v>
      </c>
    </row>
    <row r="16028" spans="1:11" x14ac:dyDescent="0.35">
      <c r="A16028">
        <v>39994</v>
      </c>
      <c r="B16028" t="s">
        <v>209</v>
      </c>
      <c r="C16028" s="70">
        <v>2147.11</v>
      </c>
      <c r="D16028" s="70">
        <v>690.3</v>
      </c>
      <c r="E16028" s="71">
        <v>44773</v>
      </c>
      <c r="F16028" t="s">
        <v>15907</v>
      </c>
      <c r="G16028" t="s">
        <v>1912</v>
      </c>
      <c r="J16028" s="40">
        <v>47.18</v>
      </c>
      <c r="K16028" s="40">
        <v>0</v>
      </c>
    </row>
    <row r="16029" spans="1:11" x14ac:dyDescent="0.35">
      <c r="A16029">
        <v>39994</v>
      </c>
      <c r="B16029" t="s">
        <v>209</v>
      </c>
      <c r="C16029" s="70">
        <v>2147.11</v>
      </c>
      <c r="D16029" s="70">
        <v>690.3</v>
      </c>
      <c r="E16029" s="71">
        <v>44773</v>
      </c>
      <c r="F16029" t="s">
        <v>15907</v>
      </c>
      <c r="G16029" t="s">
        <v>1912</v>
      </c>
      <c r="J16029" s="40">
        <v>47.18</v>
      </c>
      <c r="K16029" s="40">
        <v>0</v>
      </c>
    </row>
    <row r="16030" spans="1:11" x14ac:dyDescent="0.35">
      <c r="A16030">
        <v>39994</v>
      </c>
      <c r="B16030" t="s">
        <v>209</v>
      </c>
      <c r="C16030" s="70">
        <v>2147.11</v>
      </c>
      <c r="D16030" s="70">
        <v>690.3</v>
      </c>
      <c r="E16030" s="71">
        <v>44773</v>
      </c>
      <c r="F16030" t="s">
        <v>8259</v>
      </c>
      <c r="G16030" t="s">
        <v>1912</v>
      </c>
      <c r="J16030" s="40">
        <v>46.3</v>
      </c>
      <c r="K16030" s="40">
        <v>0</v>
      </c>
    </row>
    <row r="16031" spans="1:11" x14ac:dyDescent="0.35">
      <c r="A16031">
        <v>39994</v>
      </c>
      <c r="B16031" t="s">
        <v>209</v>
      </c>
      <c r="C16031" s="70">
        <v>2147.11</v>
      </c>
      <c r="D16031" s="70">
        <v>690.3</v>
      </c>
      <c r="E16031" s="71">
        <v>44773</v>
      </c>
      <c r="F16031" t="s">
        <v>8259</v>
      </c>
      <c r="G16031" t="s">
        <v>1912</v>
      </c>
      <c r="J16031" s="40">
        <v>483.04</v>
      </c>
      <c r="K16031" s="40">
        <v>0</v>
      </c>
    </row>
    <row r="16032" spans="1:11" x14ac:dyDescent="0.35">
      <c r="A16032">
        <v>39994</v>
      </c>
      <c r="B16032" t="s">
        <v>209</v>
      </c>
      <c r="C16032" s="70">
        <v>2147.11</v>
      </c>
      <c r="D16032" s="70">
        <v>690.3</v>
      </c>
      <c r="E16032" s="71">
        <v>44773</v>
      </c>
      <c r="F16032" t="s">
        <v>8259</v>
      </c>
      <c r="G16032" t="s">
        <v>1912</v>
      </c>
      <c r="J16032" s="40">
        <v>117.52</v>
      </c>
      <c r="K16032" s="40">
        <v>0</v>
      </c>
    </row>
    <row r="16033" spans="1:11" x14ac:dyDescent="0.35">
      <c r="A16033">
        <v>39994</v>
      </c>
      <c r="B16033" t="s">
        <v>209</v>
      </c>
      <c r="C16033" s="70">
        <v>2147.11</v>
      </c>
      <c r="D16033" s="70">
        <v>690.3</v>
      </c>
      <c r="E16033" s="71">
        <v>44773</v>
      </c>
      <c r="F16033" t="s">
        <v>13746</v>
      </c>
      <c r="G16033" t="s">
        <v>2142</v>
      </c>
      <c r="H16033" t="s">
        <v>13745</v>
      </c>
      <c r="I16033" t="s">
        <v>13744</v>
      </c>
      <c r="J16033" s="40">
        <v>0</v>
      </c>
      <c r="K16033" s="40">
        <v>117.52</v>
      </c>
    </row>
    <row r="16034" spans="1:11" x14ac:dyDescent="0.35">
      <c r="A16034">
        <v>39994</v>
      </c>
      <c r="B16034" t="s">
        <v>209</v>
      </c>
      <c r="C16034" s="70">
        <v>2147.11</v>
      </c>
      <c r="D16034" s="70">
        <v>690.3</v>
      </c>
      <c r="E16034" s="71">
        <v>44773</v>
      </c>
      <c r="F16034" t="s">
        <v>15906</v>
      </c>
      <c r="G16034" t="s">
        <v>1907</v>
      </c>
      <c r="J16034" s="40">
        <v>0</v>
      </c>
      <c r="K16034" s="40">
        <v>120.16</v>
      </c>
    </row>
    <row r="16035" spans="1:11" x14ac:dyDescent="0.35">
      <c r="A16035">
        <v>39994</v>
      </c>
      <c r="B16035" t="s">
        <v>209</v>
      </c>
      <c r="C16035" s="70">
        <v>2147.11</v>
      </c>
      <c r="D16035" s="70">
        <v>690.3</v>
      </c>
      <c r="E16035" s="71">
        <v>44773</v>
      </c>
      <c r="F16035" t="s">
        <v>5286</v>
      </c>
      <c r="G16035" t="s">
        <v>2247</v>
      </c>
      <c r="J16035" s="40">
        <v>232.84</v>
      </c>
      <c r="K16035" s="40">
        <v>0</v>
      </c>
    </row>
    <row r="16036" spans="1:11" x14ac:dyDescent="0.35">
      <c r="A16036">
        <v>39994</v>
      </c>
      <c r="B16036" t="s">
        <v>209</v>
      </c>
      <c r="C16036" s="70">
        <v>2147.11</v>
      </c>
      <c r="D16036" s="70">
        <v>690.3</v>
      </c>
      <c r="E16036" s="71">
        <v>44774</v>
      </c>
      <c r="F16036" t="s">
        <v>15870</v>
      </c>
      <c r="G16036" t="s">
        <v>1907</v>
      </c>
      <c r="H16036" t="s">
        <v>9315</v>
      </c>
      <c r="I16036" t="s">
        <v>9314</v>
      </c>
      <c r="J16036" s="40">
        <v>85.75</v>
      </c>
      <c r="K16036" s="40">
        <v>0</v>
      </c>
    </row>
    <row r="16037" spans="1:11" x14ac:dyDescent="0.35">
      <c r="A16037">
        <v>39994</v>
      </c>
      <c r="B16037" t="s">
        <v>209</v>
      </c>
      <c r="C16037" s="70">
        <v>2147.11</v>
      </c>
      <c r="D16037" s="70">
        <v>690.3</v>
      </c>
      <c r="E16037" s="71">
        <v>44781</v>
      </c>
      <c r="F16037" t="s">
        <v>9313</v>
      </c>
      <c r="G16037" t="s">
        <v>2142</v>
      </c>
      <c r="H16037" t="s">
        <v>9312</v>
      </c>
      <c r="I16037" t="s">
        <v>9311</v>
      </c>
      <c r="J16037" s="40">
        <v>0</v>
      </c>
      <c r="K16037" s="40">
        <v>85.76</v>
      </c>
    </row>
    <row r="16038" spans="1:11" x14ac:dyDescent="0.35">
      <c r="A16038">
        <v>39994</v>
      </c>
      <c r="B16038" t="s">
        <v>209</v>
      </c>
      <c r="C16038" s="70">
        <v>2147.11</v>
      </c>
      <c r="D16038" s="70">
        <v>690.3</v>
      </c>
      <c r="E16038" s="71">
        <v>44781</v>
      </c>
      <c r="F16038" t="s">
        <v>14186</v>
      </c>
      <c r="G16038" t="s">
        <v>2142</v>
      </c>
      <c r="H16038" t="s">
        <v>14185</v>
      </c>
      <c r="I16038" t="s">
        <v>14184</v>
      </c>
      <c r="J16038" s="40">
        <v>0</v>
      </c>
      <c r="K16038" s="40">
        <v>14.73</v>
      </c>
    </row>
    <row r="16039" spans="1:11" x14ac:dyDescent="0.35">
      <c r="A16039">
        <v>39994</v>
      </c>
      <c r="B16039" t="s">
        <v>209</v>
      </c>
      <c r="C16039" s="70">
        <v>2147.11</v>
      </c>
      <c r="D16039" s="70">
        <v>690.3</v>
      </c>
      <c r="E16039" s="71">
        <v>44783</v>
      </c>
      <c r="F16039" t="s">
        <v>11710</v>
      </c>
      <c r="G16039" t="s">
        <v>2142</v>
      </c>
      <c r="H16039" t="s">
        <v>11709</v>
      </c>
      <c r="I16039" t="s">
        <v>11708</v>
      </c>
      <c r="J16039" s="40">
        <v>0</v>
      </c>
      <c r="K16039" s="40">
        <v>197.51</v>
      </c>
    </row>
    <row r="16040" spans="1:11" x14ac:dyDescent="0.35">
      <c r="A16040">
        <v>39994</v>
      </c>
      <c r="B16040" t="s">
        <v>209</v>
      </c>
      <c r="C16040" s="70">
        <v>2147.11</v>
      </c>
      <c r="D16040" s="70">
        <v>690.3</v>
      </c>
      <c r="E16040" s="71">
        <v>44787</v>
      </c>
      <c r="F16040" t="s">
        <v>13734</v>
      </c>
      <c r="G16040" t="s">
        <v>2142</v>
      </c>
      <c r="H16040" t="s">
        <v>13733</v>
      </c>
      <c r="I16040" t="s">
        <v>13732</v>
      </c>
      <c r="J16040" s="40">
        <v>0</v>
      </c>
      <c r="K16040" s="40">
        <v>9.26</v>
      </c>
    </row>
    <row r="16041" spans="1:11" x14ac:dyDescent="0.35">
      <c r="A16041">
        <v>39994</v>
      </c>
      <c r="B16041" t="s">
        <v>209</v>
      </c>
      <c r="C16041" s="70">
        <v>2147.11</v>
      </c>
      <c r="D16041" s="70">
        <v>690.3</v>
      </c>
      <c r="E16041" s="71">
        <v>44794</v>
      </c>
      <c r="F16041" t="s">
        <v>11429</v>
      </c>
      <c r="G16041" t="s">
        <v>2142</v>
      </c>
      <c r="H16041" t="s">
        <v>11428</v>
      </c>
      <c r="I16041" t="s">
        <v>11427</v>
      </c>
      <c r="J16041" s="40">
        <v>0</v>
      </c>
      <c r="K16041" s="40">
        <v>487.62</v>
      </c>
    </row>
    <row r="16042" spans="1:11" x14ac:dyDescent="0.35">
      <c r="A16042">
        <v>39994</v>
      </c>
      <c r="B16042" t="s">
        <v>209</v>
      </c>
      <c r="C16042" s="70">
        <v>2147.11</v>
      </c>
      <c r="D16042" s="70">
        <v>690.3</v>
      </c>
      <c r="E16042" s="71">
        <v>44796</v>
      </c>
      <c r="F16042" t="s">
        <v>15905</v>
      </c>
      <c r="G16042" t="s">
        <v>1912</v>
      </c>
      <c r="J16042" s="40">
        <v>57.61</v>
      </c>
      <c r="K16042" s="40">
        <v>0</v>
      </c>
    </row>
    <row r="16043" spans="1:11" x14ac:dyDescent="0.35">
      <c r="A16043">
        <v>39994</v>
      </c>
      <c r="B16043" t="s">
        <v>209</v>
      </c>
      <c r="C16043" s="70">
        <v>2147.11</v>
      </c>
      <c r="D16043" s="70">
        <v>690.3</v>
      </c>
      <c r="E16043" s="71">
        <v>44797</v>
      </c>
      <c r="F16043" t="s">
        <v>8257</v>
      </c>
      <c r="G16043" t="s">
        <v>1912</v>
      </c>
      <c r="J16043" s="40">
        <v>99.15</v>
      </c>
      <c r="K16043" s="40">
        <v>0</v>
      </c>
    </row>
    <row r="16044" spans="1:11" x14ac:dyDescent="0.35">
      <c r="A16044">
        <v>39994</v>
      </c>
      <c r="B16044" t="s">
        <v>209</v>
      </c>
      <c r="C16044" s="70">
        <v>2147.11</v>
      </c>
      <c r="D16044" s="70">
        <v>690.3</v>
      </c>
      <c r="E16044" s="71">
        <v>44797</v>
      </c>
      <c r="F16044" t="s">
        <v>8257</v>
      </c>
      <c r="G16044" t="s">
        <v>1912</v>
      </c>
      <c r="J16044" s="40">
        <v>277.61</v>
      </c>
      <c r="K16044" s="40">
        <v>0</v>
      </c>
    </row>
    <row r="16045" spans="1:11" x14ac:dyDescent="0.35">
      <c r="A16045">
        <v>39994</v>
      </c>
      <c r="B16045" t="s">
        <v>209</v>
      </c>
      <c r="C16045" s="70">
        <v>2147.11</v>
      </c>
      <c r="D16045" s="70">
        <v>690.3</v>
      </c>
      <c r="E16045" s="71">
        <v>44801</v>
      </c>
      <c r="F16045" t="s">
        <v>15868</v>
      </c>
      <c r="G16045" t="s">
        <v>1912</v>
      </c>
      <c r="J16045" s="40">
        <v>94.51</v>
      </c>
      <c r="K16045" s="40">
        <v>0</v>
      </c>
    </row>
    <row r="16046" spans="1:11" x14ac:dyDescent="0.35">
      <c r="A16046">
        <v>39994</v>
      </c>
      <c r="B16046" t="s">
        <v>209</v>
      </c>
      <c r="C16046" s="70">
        <v>2147.11</v>
      </c>
      <c r="D16046" s="70">
        <v>690.3</v>
      </c>
      <c r="E16046" s="71">
        <v>44801</v>
      </c>
      <c r="F16046" t="s">
        <v>15868</v>
      </c>
      <c r="G16046" t="s">
        <v>1912</v>
      </c>
      <c r="J16046" s="40">
        <v>164.77</v>
      </c>
      <c r="K16046" s="40">
        <v>0</v>
      </c>
    </row>
    <row r="16047" spans="1:11" x14ac:dyDescent="0.35">
      <c r="A16047">
        <v>39994</v>
      </c>
      <c r="B16047" t="s">
        <v>209</v>
      </c>
      <c r="C16047" s="70">
        <v>2147.11</v>
      </c>
      <c r="D16047" s="70">
        <v>690.3</v>
      </c>
      <c r="E16047" s="71">
        <v>44801</v>
      </c>
      <c r="F16047" t="s">
        <v>15868</v>
      </c>
      <c r="G16047" t="s">
        <v>1912</v>
      </c>
      <c r="J16047" s="40">
        <v>87.76</v>
      </c>
      <c r="K16047" s="40">
        <v>0</v>
      </c>
    </row>
    <row r="16048" spans="1:11" x14ac:dyDescent="0.35">
      <c r="A16048">
        <v>39994</v>
      </c>
      <c r="B16048" t="s">
        <v>209</v>
      </c>
      <c r="C16048" s="70">
        <v>2147.11</v>
      </c>
      <c r="D16048" s="70">
        <v>690.3</v>
      </c>
      <c r="E16048" s="71">
        <v>44801</v>
      </c>
      <c r="F16048" t="s">
        <v>15868</v>
      </c>
      <c r="G16048" t="s">
        <v>1912</v>
      </c>
      <c r="J16048" s="40">
        <v>199.45</v>
      </c>
      <c r="K16048" s="40">
        <v>0</v>
      </c>
    </row>
    <row r="16049" spans="1:11" x14ac:dyDescent="0.35">
      <c r="A16049">
        <v>39994</v>
      </c>
      <c r="B16049" t="s">
        <v>209</v>
      </c>
      <c r="C16049" s="70">
        <v>2147.11</v>
      </c>
      <c r="D16049" s="70">
        <v>690.3</v>
      </c>
      <c r="E16049" s="71">
        <v>44801</v>
      </c>
      <c r="F16049" t="s">
        <v>15868</v>
      </c>
      <c r="G16049" t="s">
        <v>1912</v>
      </c>
      <c r="J16049" s="40">
        <v>9.2100000000000009</v>
      </c>
      <c r="K16049" s="40">
        <v>0</v>
      </c>
    </row>
    <row r="16050" spans="1:11" x14ac:dyDescent="0.35">
      <c r="A16050">
        <v>39994</v>
      </c>
      <c r="B16050" t="s">
        <v>209</v>
      </c>
      <c r="C16050" s="70">
        <v>2147.11</v>
      </c>
      <c r="D16050" s="70">
        <v>690.3</v>
      </c>
      <c r="E16050" s="71">
        <v>44801</v>
      </c>
      <c r="F16050" t="s">
        <v>15868</v>
      </c>
      <c r="G16050" t="s">
        <v>1912</v>
      </c>
      <c r="J16050" s="40">
        <v>147.01</v>
      </c>
      <c r="K16050" s="40">
        <v>0</v>
      </c>
    </row>
    <row r="16051" spans="1:11" x14ac:dyDescent="0.35">
      <c r="A16051">
        <v>39994</v>
      </c>
      <c r="B16051" t="s">
        <v>209</v>
      </c>
      <c r="C16051" s="70">
        <v>2147.11</v>
      </c>
      <c r="D16051" s="70">
        <v>690.3</v>
      </c>
      <c r="E16051" s="71">
        <v>44801</v>
      </c>
      <c r="F16051" t="s">
        <v>15868</v>
      </c>
      <c r="G16051" t="s">
        <v>1912</v>
      </c>
      <c r="J16051" s="40">
        <v>45.98</v>
      </c>
      <c r="K16051" s="40">
        <v>0</v>
      </c>
    </row>
    <row r="16052" spans="1:11" x14ac:dyDescent="0.35">
      <c r="A16052">
        <v>39994</v>
      </c>
      <c r="B16052" t="s">
        <v>209</v>
      </c>
      <c r="C16052" s="70">
        <v>2147.11</v>
      </c>
      <c r="D16052" s="70">
        <v>690.3</v>
      </c>
      <c r="E16052" s="71">
        <v>44801</v>
      </c>
      <c r="F16052" t="s">
        <v>15868</v>
      </c>
      <c r="G16052" t="s">
        <v>1912</v>
      </c>
      <c r="J16052" s="40">
        <v>487.17</v>
      </c>
      <c r="K16052" s="40">
        <v>0</v>
      </c>
    </row>
    <row r="16053" spans="1:11" x14ac:dyDescent="0.35">
      <c r="A16053">
        <v>39994</v>
      </c>
      <c r="B16053" t="s">
        <v>209</v>
      </c>
      <c r="C16053" s="70">
        <v>2147.11</v>
      </c>
      <c r="D16053" s="70">
        <v>690.3</v>
      </c>
      <c r="E16053" s="71">
        <v>44801</v>
      </c>
      <c r="F16053" t="s">
        <v>15868</v>
      </c>
      <c r="G16053" t="s">
        <v>1912</v>
      </c>
      <c r="J16053" s="40">
        <v>228.6</v>
      </c>
      <c r="K16053" s="40">
        <v>0</v>
      </c>
    </row>
    <row r="16054" spans="1:11" x14ac:dyDescent="0.35">
      <c r="A16054">
        <v>39994</v>
      </c>
      <c r="B16054" t="s">
        <v>209</v>
      </c>
      <c r="C16054" s="70">
        <v>2147.11</v>
      </c>
      <c r="D16054" s="70">
        <v>690.3</v>
      </c>
      <c r="E16054" s="71">
        <v>44803</v>
      </c>
      <c r="F16054" t="s">
        <v>15867</v>
      </c>
      <c r="G16054" t="s">
        <v>1912</v>
      </c>
      <c r="J16054" s="40">
        <v>55.58</v>
      </c>
      <c r="K16054" s="40">
        <v>0</v>
      </c>
    </row>
    <row r="16055" spans="1:11" x14ac:dyDescent="0.35">
      <c r="A16055">
        <v>39994</v>
      </c>
      <c r="B16055" t="s">
        <v>209</v>
      </c>
      <c r="C16055" s="70">
        <v>2147.11</v>
      </c>
      <c r="D16055" s="70">
        <v>690.3</v>
      </c>
      <c r="E16055" s="71">
        <v>44803</v>
      </c>
      <c r="F16055" t="s">
        <v>15867</v>
      </c>
      <c r="G16055" t="s">
        <v>1912</v>
      </c>
      <c r="J16055" s="40">
        <v>53.86</v>
      </c>
      <c r="K16055" s="40">
        <v>0</v>
      </c>
    </row>
    <row r="16056" spans="1:11" x14ac:dyDescent="0.35">
      <c r="A16056">
        <v>39994</v>
      </c>
      <c r="B16056" t="s">
        <v>209</v>
      </c>
      <c r="C16056" s="70">
        <v>2147.11</v>
      </c>
      <c r="D16056" s="70">
        <v>690.3</v>
      </c>
      <c r="E16056" s="71">
        <v>44804</v>
      </c>
      <c r="F16056" t="s">
        <v>5095</v>
      </c>
      <c r="G16056" t="s">
        <v>2247</v>
      </c>
      <c r="H16056" t="s">
        <v>2265</v>
      </c>
      <c r="J16056" s="40">
        <v>36.590000000000003</v>
      </c>
      <c r="K16056" s="40">
        <v>0</v>
      </c>
    </row>
    <row r="16057" spans="1:11" x14ac:dyDescent="0.35">
      <c r="A16057">
        <v>39994</v>
      </c>
      <c r="B16057" t="s">
        <v>209</v>
      </c>
      <c r="C16057" s="70">
        <v>2147.11</v>
      </c>
      <c r="D16057" s="70">
        <v>690.3</v>
      </c>
      <c r="E16057" s="71">
        <v>44805</v>
      </c>
      <c r="F16057" t="s">
        <v>14141</v>
      </c>
      <c r="G16057" t="s">
        <v>2142</v>
      </c>
      <c r="H16057" t="s">
        <v>14140</v>
      </c>
      <c r="I16057" t="s">
        <v>14139</v>
      </c>
      <c r="J16057" s="40">
        <v>0</v>
      </c>
      <c r="K16057" s="40">
        <v>319.85000000000002</v>
      </c>
    </row>
    <row r="16058" spans="1:11" x14ac:dyDescent="0.35">
      <c r="A16058">
        <v>39994</v>
      </c>
      <c r="B16058" t="s">
        <v>209</v>
      </c>
      <c r="C16058" s="70">
        <v>2147.11</v>
      </c>
      <c r="D16058" s="70">
        <v>690.3</v>
      </c>
      <c r="E16058" s="71">
        <v>44805</v>
      </c>
      <c r="F16058" t="s">
        <v>14138</v>
      </c>
      <c r="G16058" t="s">
        <v>2142</v>
      </c>
      <c r="H16058" t="s">
        <v>14137</v>
      </c>
      <c r="I16058" t="s">
        <v>14136</v>
      </c>
      <c r="J16058" s="40">
        <v>0</v>
      </c>
      <c r="K16058" s="40">
        <v>17.12</v>
      </c>
    </row>
    <row r="16059" spans="1:11" x14ac:dyDescent="0.35">
      <c r="A16059">
        <v>39994</v>
      </c>
      <c r="B16059" t="s">
        <v>209</v>
      </c>
      <c r="C16059" s="70">
        <v>2147.11</v>
      </c>
      <c r="D16059" s="70">
        <v>690.3</v>
      </c>
      <c r="E16059" s="71">
        <v>44815</v>
      </c>
      <c r="F16059" t="s">
        <v>11398</v>
      </c>
      <c r="G16059" t="s">
        <v>2142</v>
      </c>
      <c r="H16059" t="s">
        <v>11397</v>
      </c>
      <c r="I16059" t="s">
        <v>11396</v>
      </c>
      <c r="J16059" s="40">
        <v>0</v>
      </c>
      <c r="K16059" s="40">
        <v>139.36000000000001</v>
      </c>
    </row>
    <row r="16060" spans="1:11" x14ac:dyDescent="0.35">
      <c r="A16060">
        <v>39994</v>
      </c>
      <c r="B16060" t="s">
        <v>209</v>
      </c>
      <c r="C16060" s="70">
        <v>2147.11</v>
      </c>
      <c r="D16060" s="70">
        <v>690.3</v>
      </c>
      <c r="E16060" s="71">
        <v>44834</v>
      </c>
      <c r="F16060" t="s">
        <v>15904</v>
      </c>
      <c r="G16060" t="s">
        <v>1912</v>
      </c>
      <c r="I16060" t="s">
        <v>15903</v>
      </c>
      <c r="J16060" s="40">
        <v>266.44</v>
      </c>
      <c r="K16060" s="40">
        <v>0</v>
      </c>
    </row>
    <row r="16061" spans="1:11" x14ac:dyDescent="0.35">
      <c r="A16061">
        <v>39994</v>
      </c>
      <c r="B16061" t="s">
        <v>209</v>
      </c>
      <c r="C16061" s="70">
        <v>2147.11</v>
      </c>
      <c r="D16061" s="70">
        <v>690.3</v>
      </c>
      <c r="E16061" s="71">
        <v>44834</v>
      </c>
      <c r="F16061" t="s">
        <v>15904</v>
      </c>
      <c r="G16061" t="s">
        <v>1912</v>
      </c>
      <c r="I16061" t="s">
        <v>15903</v>
      </c>
      <c r="J16061" s="40">
        <v>16.649999999999999</v>
      </c>
      <c r="K16061" s="40">
        <v>0</v>
      </c>
    </row>
    <row r="16062" spans="1:11" x14ac:dyDescent="0.35">
      <c r="A16062">
        <v>39994</v>
      </c>
      <c r="B16062" t="s">
        <v>209</v>
      </c>
      <c r="C16062" s="70">
        <v>2147.11</v>
      </c>
      <c r="D16062" s="70">
        <v>690.3</v>
      </c>
      <c r="E16062" s="71">
        <v>44834</v>
      </c>
      <c r="F16062" t="s">
        <v>8252</v>
      </c>
      <c r="G16062" t="s">
        <v>1912</v>
      </c>
      <c r="I16062" t="s">
        <v>8251</v>
      </c>
      <c r="J16062" s="40">
        <v>56.65</v>
      </c>
      <c r="K16062" s="40">
        <v>0</v>
      </c>
    </row>
    <row r="16063" spans="1:11" x14ac:dyDescent="0.35">
      <c r="A16063">
        <v>39994</v>
      </c>
      <c r="B16063" t="s">
        <v>209</v>
      </c>
      <c r="C16063" s="70">
        <v>2147.11</v>
      </c>
      <c r="D16063" s="70">
        <v>690.3</v>
      </c>
      <c r="E16063" s="71">
        <v>44834</v>
      </c>
      <c r="F16063" t="s">
        <v>15865</v>
      </c>
      <c r="G16063" t="s">
        <v>1912</v>
      </c>
      <c r="I16063" t="s">
        <v>15813</v>
      </c>
      <c r="J16063" s="40">
        <v>165.88</v>
      </c>
      <c r="K16063" s="40">
        <v>0</v>
      </c>
    </row>
    <row r="16064" spans="1:11" x14ac:dyDescent="0.35">
      <c r="A16064">
        <v>39994</v>
      </c>
      <c r="B16064" t="s">
        <v>209</v>
      </c>
      <c r="C16064" s="70">
        <v>2147.11</v>
      </c>
      <c r="D16064" s="70">
        <v>690.3</v>
      </c>
      <c r="E16064" s="71">
        <v>44834</v>
      </c>
      <c r="F16064" t="s">
        <v>15865</v>
      </c>
      <c r="G16064" t="s">
        <v>1912</v>
      </c>
      <c r="I16064" t="s">
        <v>15813</v>
      </c>
      <c r="J16064" s="40">
        <v>134.41</v>
      </c>
      <c r="K16064" s="40">
        <v>0</v>
      </c>
    </row>
    <row r="16065" spans="1:11" x14ac:dyDescent="0.35">
      <c r="A16065">
        <v>39994</v>
      </c>
      <c r="B16065" t="s">
        <v>209</v>
      </c>
      <c r="C16065" s="70">
        <v>2147.11</v>
      </c>
      <c r="D16065" s="70">
        <v>690.3</v>
      </c>
      <c r="E16065" s="71">
        <v>44834</v>
      </c>
      <c r="F16065" t="s">
        <v>15865</v>
      </c>
      <c r="G16065" t="s">
        <v>1912</v>
      </c>
      <c r="I16065" t="s">
        <v>15813</v>
      </c>
      <c r="J16065" s="40">
        <v>3.36</v>
      </c>
      <c r="K16065" s="40">
        <v>0</v>
      </c>
    </row>
    <row r="16066" spans="1:11" x14ac:dyDescent="0.35">
      <c r="A16066">
        <v>39994</v>
      </c>
      <c r="B16066" t="s">
        <v>209</v>
      </c>
      <c r="C16066" s="70">
        <v>2147.11</v>
      </c>
      <c r="D16066" s="70">
        <v>690.3</v>
      </c>
      <c r="E16066" s="71">
        <v>44834</v>
      </c>
      <c r="F16066" t="s">
        <v>15865</v>
      </c>
      <c r="G16066" t="s">
        <v>1912</v>
      </c>
      <c r="I16066" t="s">
        <v>15813</v>
      </c>
      <c r="J16066" s="40">
        <v>56.31</v>
      </c>
      <c r="K16066" s="40">
        <v>0</v>
      </c>
    </row>
    <row r="16067" spans="1:11" x14ac:dyDescent="0.35">
      <c r="A16067">
        <v>39994</v>
      </c>
      <c r="B16067" t="s">
        <v>209</v>
      </c>
      <c r="C16067" s="70">
        <v>2147.11</v>
      </c>
      <c r="D16067" s="70">
        <v>690.3</v>
      </c>
      <c r="E16067" s="71">
        <v>44834</v>
      </c>
      <c r="F16067" t="s">
        <v>15865</v>
      </c>
      <c r="G16067" t="s">
        <v>1912</v>
      </c>
      <c r="I16067" t="s">
        <v>15813</v>
      </c>
      <c r="J16067" s="40">
        <v>382.05</v>
      </c>
      <c r="K16067" s="40">
        <v>0</v>
      </c>
    </row>
    <row r="16068" spans="1:11" x14ac:dyDescent="0.35">
      <c r="A16068">
        <v>39994</v>
      </c>
      <c r="B16068" t="s">
        <v>209</v>
      </c>
      <c r="C16068" s="70">
        <v>2147.11</v>
      </c>
      <c r="D16068" s="70">
        <v>690.3</v>
      </c>
      <c r="E16068" s="71">
        <v>44834</v>
      </c>
      <c r="F16068" t="s">
        <v>15865</v>
      </c>
      <c r="G16068" t="s">
        <v>1912</v>
      </c>
      <c r="I16068" t="s">
        <v>15813</v>
      </c>
      <c r="J16068" s="40">
        <v>50.64</v>
      </c>
      <c r="K16068" s="40">
        <v>0</v>
      </c>
    </row>
    <row r="16069" spans="1:11" x14ac:dyDescent="0.35">
      <c r="A16069">
        <v>39994</v>
      </c>
      <c r="B16069" t="s">
        <v>209</v>
      </c>
      <c r="C16069" s="70">
        <v>2147.11</v>
      </c>
      <c r="D16069" s="70">
        <v>690.3</v>
      </c>
      <c r="E16069" s="71">
        <v>44834</v>
      </c>
      <c r="F16069" t="s">
        <v>15865</v>
      </c>
      <c r="G16069" t="s">
        <v>1912</v>
      </c>
      <c r="I16069" t="s">
        <v>15813</v>
      </c>
      <c r="J16069" s="40">
        <v>152.13</v>
      </c>
      <c r="K16069" s="40">
        <v>0</v>
      </c>
    </row>
    <row r="16070" spans="1:11" x14ac:dyDescent="0.35">
      <c r="A16070">
        <v>39994</v>
      </c>
      <c r="B16070" t="s">
        <v>209</v>
      </c>
      <c r="C16070" s="70">
        <v>2147.11</v>
      </c>
      <c r="D16070" s="70">
        <v>690.3</v>
      </c>
      <c r="E16070" s="71">
        <v>44834</v>
      </c>
      <c r="F16070" t="s">
        <v>15865</v>
      </c>
      <c r="G16070" t="s">
        <v>1912</v>
      </c>
      <c r="I16070" t="s">
        <v>15813</v>
      </c>
      <c r="J16070" s="40">
        <v>35.450000000000003</v>
      </c>
      <c r="K16070" s="40">
        <v>0</v>
      </c>
    </row>
    <row r="16071" spans="1:11" x14ac:dyDescent="0.35">
      <c r="A16071">
        <v>39994</v>
      </c>
      <c r="B16071" t="s">
        <v>209</v>
      </c>
      <c r="C16071" s="70">
        <v>2147.11</v>
      </c>
      <c r="D16071" s="70">
        <v>690.3</v>
      </c>
      <c r="E16071" s="71">
        <v>44834</v>
      </c>
      <c r="F16071" t="s">
        <v>15865</v>
      </c>
      <c r="G16071" t="s">
        <v>1912</v>
      </c>
      <c r="I16071" t="s">
        <v>15813</v>
      </c>
      <c r="J16071" s="40">
        <v>92.31</v>
      </c>
      <c r="K16071" s="40">
        <v>0</v>
      </c>
    </row>
    <row r="16072" spans="1:11" x14ac:dyDescent="0.35">
      <c r="A16072">
        <v>39994</v>
      </c>
      <c r="B16072" t="s">
        <v>209</v>
      </c>
      <c r="C16072" s="70">
        <v>2147.11</v>
      </c>
      <c r="D16072" s="70">
        <v>690.3</v>
      </c>
      <c r="E16072" s="71">
        <v>44834</v>
      </c>
      <c r="F16072" t="s">
        <v>4681</v>
      </c>
      <c r="G16072" t="s">
        <v>2247</v>
      </c>
      <c r="H16072" t="s">
        <v>2262</v>
      </c>
      <c r="J16072" s="40">
        <v>0</v>
      </c>
      <c r="K16072" s="40">
        <v>293.43</v>
      </c>
    </row>
    <row r="16073" spans="1:11" x14ac:dyDescent="0.35">
      <c r="A16073">
        <v>39994</v>
      </c>
      <c r="B16073" t="s">
        <v>209</v>
      </c>
      <c r="C16073" s="70">
        <v>2147.11</v>
      </c>
      <c r="D16073" s="70">
        <v>690.3</v>
      </c>
      <c r="E16073" s="71">
        <v>44835</v>
      </c>
      <c r="F16073" t="s">
        <v>15864</v>
      </c>
      <c r="G16073" t="s">
        <v>1907</v>
      </c>
      <c r="J16073" s="40">
        <v>0</v>
      </c>
      <c r="K16073" s="40">
        <v>151.57</v>
      </c>
    </row>
    <row r="16074" spans="1:11" x14ac:dyDescent="0.35">
      <c r="A16074">
        <v>39994</v>
      </c>
      <c r="B16074" t="s">
        <v>209</v>
      </c>
      <c r="C16074" s="70">
        <v>2147.11</v>
      </c>
      <c r="D16074" s="70">
        <v>690.3</v>
      </c>
      <c r="E16074" s="71">
        <v>44835</v>
      </c>
      <c r="F16074" t="s">
        <v>15863</v>
      </c>
      <c r="G16074" t="s">
        <v>1907</v>
      </c>
      <c r="J16074" s="40">
        <v>0</v>
      </c>
      <c r="K16074" s="40">
        <v>210.27</v>
      </c>
    </row>
    <row r="16075" spans="1:11" x14ac:dyDescent="0.35">
      <c r="A16075">
        <v>39994</v>
      </c>
      <c r="B16075" t="s">
        <v>209</v>
      </c>
      <c r="C16075" s="70">
        <v>2147.11</v>
      </c>
      <c r="D16075" s="70">
        <v>690.3</v>
      </c>
      <c r="E16075" s="71">
        <v>44835</v>
      </c>
      <c r="F16075" t="s">
        <v>15902</v>
      </c>
      <c r="G16075" t="s">
        <v>1907</v>
      </c>
      <c r="J16075" s="40">
        <v>0</v>
      </c>
      <c r="K16075" s="40">
        <v>51.85</v>
      </c>
    </row>
    <row r="16076" spans="1:11" x14ac:dyDescent="0.35">
      <c r="A16076">
        <v>39994</v>
      </c>
      <c r="B16076" t="s">
        <v>209</v>
      </c>
      <c r="C16076" s="70">
        <v>2147.11</v>
      </c>
      <c r="D16076" s="70">
        <v>690.3</v>
      </c>
      <c r="E16076" s="71">
        <v>44835</v>
      </c>
      <c r="F16076" t="s">
        <v>13721</v>
      </c>
      <c r="G16076" t="s">
        <v>2142</v>
      </c>
      <c r="H16076" t="s">
        <v>13720</v>
      </c>
      <c r="I16076" t="s">
        <v>13719</v>
      </c>
      <c r="J16076" s="40">
        <v>0</v>
      </c>
      <c r="K16076" s="40">
        <v>58.75</v>
      </c>
    </row>
    <row r="16077" spans="1:11" x14ac:dyDescent="0.35">
      <c r="A16077">
        <v>39994</v>
      </c>
      <c r="B16077" t="s">
        <v>209</v>
      </c>
      <c r="C16077" s="70">
        <v>2147.11</v>
      </c>
      <c r="D16077" s="70">
        <v>690.3</v>
      </c>
      <c r="E16077" s="71">
        <v>44835</v>
      </c>
      <c r="F16077" t="s">
        <v>13718</v>
      </c>
      <c r="G16077" t="s">
        <v>2142</v>
      </c>
      <c r="H16077" t="s">
        <v>13717</v>
      </c>
      <c r="I16077" t="s">
        <v>11399</v>
      </c>
      <c r="J16077" s="40">
        <v>0</v>
      </c>
      <c r="K16077" s="40">
        <v>171.99</v>
      </c>
    </row>
    <row r="16078" spans="1:11" x14ac:dyDescent="0.35">
      <c r="A16078">
        <v>39994</v>
      </c>
      <c r="B16078" t="s">
        <v>209</v>
      </c>
      <c r="C16078" s="70">
        <v>2147.11</v>
      </c>
      <c r="D16078" s="70">
        <v>690.3</v>
      </c>
      <c r="E16078" s="71">
        <v>44835</v>
      </c>
      <c r="F16078" t="s">
        <v>13716</v>
      </c>
      <c r="G16078" t="s">
        <v>2142</v>
      </c>
      <c r="H16078" t="s">
        <v>13715</v>
      </c>
      <c r="I16078" t="s">
        <v>13714</v>
      </c>
      <c r="J16078" s="40">
        <v>0</v>
      </c>
      <c r="K16078" s="40">
        <v>36.49</v>
      </c>
    </row>
    <row r="16079" spans="1:11" x14ac:dyDescent="0.35">
      <c r="A16079">
        <v>39994</v>
      </c>
      <c r="B16079" t="s">
        <v>209</v>
      </c>
      <c r="C16079" s="70">
        <v>2147.11</v>
      </c>
      <c r="D16079" s="70">
        <v>690.3</v>
      </c>
      <c r="E16079" s="71">
        <v>44835</v>
      </c>
      <c r="F16079" t="s">
        <v>13713</v>
      </c>
      <c r="G16079" t="s">
        <v>2142</v>
      </c>
      <c r="H16079" t="s">
        <v>13712</v>
      </c>
      <c r="I16079" t="s">
        <v>13711</v>
      </c>
      <c r="J16079" s="40">
        <v>0</v>
      </c>
      <c r="K16079" s="40">
        <v>3.46</v>
      </c>
    </row>
    <row r="16080" spans="1:11" x14ac:dyDescent="0.35">
      <c r="A16080">
        <v>39994</v>
      </c>
      <c r="B16080" t="s">
        <v>209</v>
      </c>
      <c r="C16080" s="70">
        <v>2147.11</v>
      </c>
      <c r="D16080" s="70">
        <v>690.3</v>
      </c>
      <c r="E16080" s="71">
        <v>44835</v>
      </c>
      <c r="F16080" t="s">
        <v>9304</v>
      </c>
      <c r="G16080" t="s">
        <v>2142</v>
      </c>
      <c r="H16080" t="s">
        <v>9303</v>
      </c>
      <c r="I16080" t="s">
        <v>9302</v>
      </c>
      <c r="J16080" s="40">
        <v>0</v>
      </c>
      <c r="K16080" s="40">
        <v>393.26</v>
      </c>
    </row>
    <row r="16081" spans="1:11" x14ac:dyDescent="0.35">
      <c r="A16081">
        <v>39994</v>
      </c>
      <c r="B16081" t="s">
        <v>209</v>
      </c>
      <c r="C16081" s="70">
        <v>2147.11</v>
      </c>
      <c r="D16081" s="70">
        <v>690.3</v>
      </c>
      <c r="E16081" s="71">
        <v>44835</v>
      </c>
      <c r="F16081" t="s">
        <v>9301</v>
      </c>
      <c r="G16081" t="s">
        <v>2142</v>
      </c>
      <c r="H16081" t="s">
        <v>9300</v>
      </c>
      <c r="I16081" t="s">
        <v>9299</v>
      </c>
      <c r="J16081" s="40">
        <v>0</v>
      </c>
      <c r="K16081" s="40">
        <v>52.12</v>
      </c>
    </row>
    <row r="16082" spans="1:11" x14ac:dyDescent="0.35">
      <c r="A16082">
        <v>39994</v>
      </c>
      <c r="B16082" t="s">
        <v>209</v>
      </c>
      <c r="C16082" s="70">
        <v>2147.11</v>
      </c>
      <c r="D16082" s="70">
        <v>690.3</v>
      </c>
      <c r="E16082" s="71">
        <v>44835</v>
      </c>
      <c r="F16082" t="s">
        <v>9298</v>
      </c>
      <c r="G16082" t="s">
        <v>2142</v>
      </c>
      <c r="H16082" t="s">
        <v>9297</v>
      </c>
      <c r="I16082" t="s">
        <v>9296</v>
      </c>
      <c r="J16082" s="40">
        <v>0</v>
      </c>
      <c r="K16082" s="40">
        <v>156.6</v>
      </c>
    </row>
    <row r="16083" spans="1:11" x14ac:dyDescent="0.35">
      <c r="A16083">
        <v>39994</v>
      </c>
      <c r="B16083" t="s">
        <v>209</v>
      </c>
      <c r="C16083" s="70">
        <v>2147.11</v>
      </c>
      <c r="D16083" s="70">
        <v>690.3</v>
      </c>
      <c r="E16083" s="71">
        <v>44835</v>
      </c>
      <c r="F16083" t="s">
        <v>9295</v>
      </c>
      <c r="G16083" t="s">
        <v>2142</v>
      </c>
      <c r="H16083" t="s">
        <v>9294</v>
      </c>
      <c r="I16083" t="s">
        <v>9293</v>
      </c>
      <c r="J16083" s="40">
        <v>0</v>
      </c>
      <c r="K16083" s="40">
        <v>92.49</v>
      </c>
    </row>
    <row r="16084" spans="1:11" x14ac:dyDescent="0.35">
      <c r="A16084">
        <v>39994</v>
      </c>
      <c r="B16084" t="s">
        <v>209</v>
      </c>
      <c r="C16084" s="70">
        <v>2147.11</v>
      </c>
      <c r="D16084" s="70">
        <v>690.3</v>
      </c>
      <c r="E16084" s="71">
        <v>44835</v>
      </c>
      <c r="F16084" t="s">
        <v>11386</v>
      </c>
      <c r="G16084" t="s">
        <v>2142</v>
      </c>
      <c r="H16084" t="s">
        <v>11385</v>
      </c>
      <c r="I16084" t="s">
        <v>11384</v>
      </c>
      <c r="J16084" s="40">
        <v>0</v>
      </c>
      <c r="K16084" s="40">
        <v>59.48</v>
      </c>
    </row>
    <row r="16085" spans="1:11" x14ac:dyDescent="0.35">
      <c r="A16085">
        <v>39994</v>
      </c>
      <c r="B16085" t="s">
        <v>209</v>
      </c>
      <c r="C16085" s="70">
        <v>2147.11</v>
      </c>
      <c r="D16085" s="70">
        <v>690.3</v>
      </c>
      <c r="E16085" s="71">
        <v>44835</v>
      </c>
      <c r="F16085" t="s">
        <v>11383</v>
      </c>
      <c r="G16085" t="s">
        <v>2142</v>
      </c>
      <c r="H16085" t="s">
        <v>11382</v>
      </c>
      <c r="I16085" t="s">
        <v>11381</v>
      </c>
      <c r="J16085" s="40">
        <v>0</v>
      </c>
      <c r="K16085" s="40">
        <v>147.15</v>
      </c>
    </row>
    <row r="16086" spans="1:11" x14ac:dyDescent="0.35">
      <c r="A16086">
        <v>39994</v>
      </c>
      <c r="B16086" t="s">
        <v>209</v>
      </c>
      <c r="C16086" s="70">
        <v>2147.11</v>
      </c>
      <c r="D16086" s="70">
        <v>690.3</v>
      </c>
      <c r="E16086" s="71">
        <v>44835</v>
      </c>
      <c r="F16086" t="s">
        <v>11380</v>
      </c>
      <c r="G16086" t="s">
        <v>2142</v>
      </c>
      <c r="H16086" t="s">
        <v>11379</v>
      </c>
      <c r="I16086" t="s">
        <v>11378</v>
      </c>
      <c r="J16086" s="40">
        <v>0</v>
      </c>
      <c r="K16086" s="40">
        <v>46.02</v>
      </c>
    </row>
    <row r="16087" spans="1:11" x14ac:dyDescent="0.35">
      <c r="A16087">
        <v>39994</v>
      </c>
      <c r="B16087" t="s">
        <v>209</v>
      </c>
      <c r="C16087" s="70">
        <v>2147.11</v>
      </c>
      <c r="D16087" s="70">
        <v>690.3</v>
      </c>
      <c r="E16087" s="71">
        <v>44835</v>
      </c>
      <c r="F16087" t="s">
        <v>15901</v>
      </c>
      <c r="G16087" t="s">
        <v>1907</v>
      </c>
      <c r="J16087" s="40">
        <v>0</v>
      </c>
      <c r="K16087" s="40">
        <v>28.22</v>
      </c>
    </row>
    <row r="16088" spans="1:11" x14ac:dyDescent="0.35">
      <c r="A16088">
        <v>39994</v>
      </c>
      <c r="B16088" t="s">
        <v>209</v>
      </c>
      <c r="C16088" s="70">
        <v>2147.11</v>
      </c>
      <c r="D16088" s="70">
        <v>690.3</v>
      </c>
      <c r="E16088" s="71">
        <v>44835</v>
      </c>
      <c r="F16088" t="s">
        <v>15900</v>
      </c>
      <c r="G16088" t="s">
        <v>1907</v>
      </c>
      <c r="J16088" s="40">
        <v>25.4</v>
      </c>
      <c r="K16088" s="40">
        <v>0</v>
      </c>
    </row>
    <row r="16089" spans="1:11" x14ac:dyDescent="0.35">
      <c r="A16089">
        <v>39994</v>
      </c>
      <c r="B16089" t="s">
        <v>209</v>
      </c>
      <c r="C16089" s="70">
        <v>2147.11</v>
      </c>
      <c r="D16089" s="70">
        <v>690.3</v>
      </c>
      <c r="E16089" s="71">
        <v>44848</v>
      </c>
      <c r="F16089" t="s">
        <v>11359</v>
      </c>
      <c r="G16089" t="s">
        <v>2142</v>
      </c>
      <c r="H16089" t="s">
        <v>11358</v>
      </c>
      <c r="I16089" t="s">
        <v>11357</v>
      </c>
      <c r="J16089" s="40">
        <v>0</v>
      </c>
      <c r="K16089" s="40">
        <v>170.57</v>
      </c>
    </row>
    <row r="16090" spans="1:11" x14ac:dyDescent="0.35">
      <c r="A16090">
        <v>39994</v>
      </c>
      <c r="B16090" t="s">
        <v>209</v>
      </c>
      <c r="C16090" s="70">
        <v>2147.11</v>
      </c>
      <c r="D16090" s="70">
        <v>690.3</v>
      </c>
      <c r="E16090" s="71">
        <v>44853</v>
      </c>
      <c r="F16090" t="s">
        <v>11353</v>
      </c>
      <c r="G16090" t="s">
        <v>2142</v>
      </c>
      <c r="H16090" t="s">
        <v>11352</v>
      </c>
      <c r="I16090" t="s">
        <v>11351</v>
      </c>
      <c r="J16090" s="40">
        <v>0</v>
      </c>
      <c r="K16090" s="40">
        <v>67.78</v>
      </c>
    </row>
    <row r="16091" spans="1:11" x14ac:dyDescent="0.35">
      <c r="A16091">
        <v>39994</v>
      </c>
      <c r="B16091" t="s">
        <v>209</v>
      </c>
      <c r="C16091" s="70">
        <v>2147.11</v>
      </c>
      <c r="D16091" s="70">
        <v>690.3</v>
      </c>
      <c r="E16091" s="71">
        <v>44853</v>
      </c>
      <c r="F16091" t="s">
        <v>11350</v>
      </c>
      <c r="G16091" t="s">
        <v>2142</v>
      </c>
      <c r="H16091" t="s">
        <v>11349</v>
      </c>
      <c r="I16091" t="s">
        <v>11348</v>
      </c>
      <c r="J16091" s="40">
        <v>0</v>
      </c>
      <c r="K16091" s="40">
        <v>16.940000000000001</v>
      </c>
    </row>
    <row r="16092" spans="1:11" x14ac:dyDescent="0.35">
      <c r="A16092">
        <v>39994</v>
      </c>
      <c r="B16092" t="s">
        <v>209</v>
      </c>
      <c r="C16092" s="70">
        <v>2147.11</v>
      </c>
      <c r="D16092" s="70">
        <v>690.3</v>
      </c>
      <c r="E16092" s="71">
        <v>44853</v>
      </c>
      <c r="F16092" t="s">
        <v>12445</v>
      </c>
      <c r="G16092" t="s">
        <v>2142</v>
      </c>
      <c r="H16092" t="s">
        <v>12444</v>
      </c>
      <c r="I16092" t="s">
        <v>12443</v>
      </c>
      <c r="J16092" s="40">
        <v>0</v>
      </c>
      <c r="K16092" s="40">
        <v>7.03</v>
      </c>
    </row>
    <row r="16093" spans="1:11" x14ac:dyDescent="0.35">
      <c r="A16093">
        <v>39994</v>
      </c>
      <c r="B16093" t="s">
        <v>209</v>
      </c>
      <c r="C16093" s="70">
        <v>2147.11</v>
      </c>
      <c r="D16093" s="70">
        <v>690.3</v>
      </c>
      <c r="E16093" s="71">
        <v>44858</v>
      </c>
      <c r="F16093" t="s">
        <v>11347</v>
      </c>
      <c r="G16093" t="s">
        <v>2142</v>
      </c>
      <c r="H16093" t="s">
        <v>11346</v>
      </c>
      <c r="I16093" t="s">
        <v>11345</v>
      </c>
      <c r="J16093" s="40">
        <v>0</v>
      </c>
      <c r="K16093" s="40">
        <v>-33.74</v>
      </c>
    </row>
    <row r="16094" spans="1:11" x14ac:dyDescent="0.35">
      <c r="A16094">
        <v>39994</v>
      </c>
      <c r="B16094" t="s">
        <v>209</v>
      </c>
      <c r="C16094" s="70">
        <v>2147.11</v>
      </c>
      <c r="D16094" s="70">
        <v>690.3</v>
      </c>
      <c r="E16094" s="71">
        <v>44858</v>
      </c>
      <c r="F16094" t="s">
        <v>11344</v>
      </c>
      <c r="G16094" t="s">
        <v>2142</v>
      </c>
      <c r="H16094" t="s">
        <v>11343</v>
      </c>
      <c r="I16094" t="s">
        <v>11342</v>
      </c>
      <c r="J16094" s="40">
        <v>0</v>
      </c>
      <c r="K16094" s="40">
        <v>91.43</v>
      </c>
    </row>
    <row r="16095" spans="1:11" x14ac:dyDescent="0.35">
      <c r="A16095">
        <v>39994</v>
      </c>
      <c r="B16095" t="s">
        <v>209</v>
      </c>
      <c r="C16095" s="70">
        <v>2147.11</v>
      </c>
      <c r="D16095" s="70">
        <v>690.3</v>
      </c>
      <c r="E16095" s="71">
        <v>44865</v>
      </c>
      <c r="F16095" t="s">
        <v>8249</v>
      </c>
      <c r="G16095" t="s">
        <v>1912</v>
      </c>
      <c r="H16095" t="s">
        <v>2516</v>
      </c>
      <c r="I16095" t="s">
        <v>2516</v>
      </c>
      <c r="J16095" s="40">
        <v>67.989999999999995</v>
      </c>
      <c r="K16095" s="40">
        <v>0</v>
      </c>
    </row>
    <row r="16096" spans="1:11" x14ac:dyDescent="0.35">
      <c r="A16096">
        <v>39994</v>
      </c>
      <c r="B16096" t="s">
        <v>209</v>
      </c>
      <c r="C16096" s="70">
        <v>2147.11</v>
      </c>
      <c r="D16096" s="70">
        <v>690.3</v>
      </c>
      <c r="E16096" s="71">
        <v>44865</v>
      </c>
      <c r="F16096" t="s">
        <v>8249</v>
      </c>
      <c r="G16096" t="s">
        <v>1912</v>
      </c>
      <c r="H16096" t="s">
        <v>2516</v>
      </c>
      <c r="I16096" t="s">
        <v>2516</v>
      </c>
      <c r="J16096" s="40">
        <v>17</v>
      </c>
      <c r="K16096" s="40">
        <v>0</v>
      </c>
    </row>
    <row r="16097" spans="1:11" x14ac:dyDescent="0.35">
      <c r="A16097">
        <v>39994</v>
      </c>
      <c r="B16097" t="s">
        <v>209</v>
      </c>
      <c r="C16097" s="70">
        <v>2147.11</v>
      </c>
      <c r="D16097" s="70">
        <v>690.3</v>
      </c>
      <c r="E16097" s="71">
        <v>44865</v>
      </c>
      <c r="F16097" t="s">
        <v>8249</v>
      </c>
      <c r="G16097" t="s">
        <v>1912</v>
      </c>
      <c r="H16097" t="s">
        <v>2516</v>
      </c>
      <c r="I16097" t="s">
        <v>2516</v>
      </c>
      <c r="J16097" s="40">
        <v>7.05</v>
      </c>
      <c r="K16097" s="40">
        <v>0</v>
      </c>
    </row>
    <row r="16098" spans="1:11" x14ac:dyDescent="0.35">
      <c r="A16098">
        <v>39994</v>
      </c>
      <c r="B16098" t="s">
        <v>209</v>
      </c>
      <c r="C16098" s="70">
        <v>2147.11</v>
      </c>
      <c r="D16098" s="70">
        <v>690.3</v>
      </c>
      <c r="E16098" s="71">
        <v>44865</v>
      </c>
      <c r="F16098" t="s">
        <v>8249</v>
      </c>
      <c r="G16098" t="s">
        <v>1912</v>
      </c>
      <c r="H16098" t="s">
        <v>2516</v>
      </c>
      <c r="I16098" t="s">
        <v>2516</v>
      </c>
      <c r="J16098" s="40">
        <v>-33.99</v>
      </c>
      <c r="K16098" s="40">
        <v>0</v>
      </c>
    </row>
    <row r="16099" spans="1:11" x14ac:dyDescent="0.35">
      <c r="A16099">
        <v>39994</v>
      </c>
      <c r="B16099" t="s">
        <v>209</v>
      </c>
      <c r="C16099" s="70">
        <v>2147.11</v>
      </c>
      <c r="D16099" s="70">
        <v>690.3</v>
      </c>
      <c r="E16099" s="71">
        <v>44865</v>
      </c>
      <c r="F16099" t="s">
        <v>15862</v>
      </c>
      <c r="G16099" t="s">
        <v>1912</v>
      </c>
      <c r="H16099" t="s">
        <v>15815</v>
      </c>
      <c r="I16099" t="s">
        <v>15815</v>
      </c>
      <c r="J16099" s="40">
        <v>171.39</v>
      </c>
      <c r="K16099" s="40">
        <v>0</v>
      </c>
    </row>
    <row r="16100" spans="1:11" x14ac:dyDescent="0.35">
      <c r="A16100">
        <v>39994</v>
      </c>
      <c r="B16100" t="s">
        <v>209</v>
      </c>
      <c r="C16100" s="70">
        <v>2147.11</v>
      </c>
      <c r="D16100" s="70">
        <v>690.3</v>
      </c>
      <c r="E16100" s="71">
        <v>44865</v>
      </c>
      <c r="F16100" t="s">
        <v>15862</v>
      </c>
      <c r="G16100" t="s">
        <v>1912</v>
      </c>
      <c r="H16100" t="s">
        <v>15815</v>
      </c>
      <c r="I16100" t="s">
        <v>15815</v>
      </c>
      <c r="J16100" s="40">
        <v>92.12</v>
      </c>
      <c r="K16100" s="40">
        <v>0</v>
      </c>
    </row>
    <row r="16101" spans="1:11" x14ac:dyDescent="0.35">
      <c r="A16101">
        <v>39994</v>
      </c>
      <c r="B16101" t="s">
        <v>209</v>
      </c>
      <c r="C16101" s="70">
        <v>2147.11</v>
      </c>
      <c r="D16101" s="70">
        <v>690.3</v>
      </c>
      <c r="E16101" s="71">
        <v>44865</v>
      </c>
      <c r="F16101" t="s">
        <v>4453</v>
      </c>
      <c r="G16101" t="s">
        <v>2247</v>
      </c>
      <c r="H16101" t="s">
        <v>1919</v>
      </c>
      <c r="I16101" t="s">
        <v>1919</v>
      </c>
      <c r="J16101" s="40">
        <v>61.74</v>
      </c>
      <c r="K16101" s="40">
        <v>0</v>
      </c>
    </row>
    <row r="16102" spans="1:11" x14ac:dyDescent="0.35">
      <c r="A16102">
        <v>39994</v>
      </c>
      <c r="B16102" t="s">
        <v>209</v>
      </c>
      <c r="C16102" s="70">
        <v>2147.11</v>
      </c>
      <c r="D16102" s="70">
        <v>690.3</v>
      </c>
      <c r="E16102" s="71">
        <v>44866</v>
      </c>
      <c r="F16102" t="s">
        <v>13707</v>
      </c>
      <c r="G16102" t="s">
        <v>2142</v>
      </c>
      <c r="H16102" t="s">
        <v>13706</v>
      </c>
      <c r="I16102" t="s">
        <v>13705</v>
      </c>
      <c r="J16102" s="40">
        <v>0</v>
      </c>
      <c r="K16102" s="40">
        <v>94.3</v>
      </c>
    </row>
    <row r="16103" spans="1:11" x14ac:dyDescent="0.35">
      <c r="A16103">
        <v>39994</v>
      </c>
      <c r="B16103" t="s">
        <v>209</v>
      </c>
      <c r="C16103" s="70">
        <v>2147.11</v>
      </c>
      <c r="D16103" s="70">
        <v>690.3</v>
      </c>
      <c r="E16103" s="71">
        <v>44875</v>
      </c>
      <c r="F16103" t="s">
        <v>11647</v>
      </c>
      <c r="G16103" t="s">
        <v>2142</v>
      </c>
      <c r="H16103" t="s">
        <v>11646</v>
      </c>
      <c r="I16103" t="s">
        <v>11645</v>
      </c>
      <c r="J16103" s="40">
        <v>0</v>
      </c>
      <c r="K16103" s="40">
        <v>126.02</v>
      </c>
    </row>
    <row r="16104" spans="1:11" x14ac:dyDescent="0.35">
      <c r="A16104">
        <v>39994</v>
      </c>
      <c r="B16104" t="s">
        <v>209</v>
      </c>
      <c r="C16104" s="70">
        <v>2147.11</v>
      </c>
      <c r="D16104" s="70">
        <v>690.3</v>
      </c>
      <c r="E16104" s="71">
        <v>44879</v>
      </c>
      <c r="F16104" t="s">
        <v>13704</v>
      </c>
      <c r="G16104" t="s">
        <v>2142</v>
      </c>
      <c r="H16104" t="s">
        <v>13703</v>
      </c>
      <c r="I16104" t="s">
        <v>13702</v>
      </c>
      <c r="J16104" s="40">
        <v>0</v>
      </c>
      <c r="K16104" s="40">
        <v>162.71</v>
      </c>
    </row>
    <row r="16105" spans="1:11" x14ac:dyDescent="0.35">
      <c r="A16105">
        <v>39994</v>
      </c>
      <c r="B16105" t="s">
        <v>209</v>
      </c>
      <c r="C16105" s="70">
        <v>2147.11</v>
      </c>
      <c r="D16105" s="70">
        <v>690.3</v>
      </c>
      <c r="E16105" s="71">
        <v>44895</v>
      </c>
      <c r="F16105" t="s">
        <v>8247</v>
      </c>
      <c r="G16105" t="s">
        <v>1912</v>
      </c>
      <c r="H16105" t="s">
        <v>8246</v>
      </c>
      <c r="I16105" t="s">
        <v>8246</v>
      </c>
      <c r="J16105" s="40">
        <v>72.36</v>
      </c>
      <c r="K16105" s="40">
        <v>0</v>
      </c>
    </row>
    <row r="16106" spans="1:11" x14ac:dyDescent="0.35">
      <c r="A16106">
        <v>39994</v>
      </c>
      <c r="B16106" t="s">
        <v>209</v>
      </c>
      <c r="C16106" s="70">
        <v>2147.11</v>
      </c>
      <c r="D16106" s="70">
        <v>690.3</v>
      </c>
      <c r="E16106" s="71">
        <v>44895</v>
      </c>
      <c r="F16106" t="s">
        <v>15861</v>
      </c>
      <c r="G16106" t="s">
        <v>1912</v>
      </c>
      <c r="H16106" t="s">
        <v>15810</v>
      </c>
      <c r="I16106" t="s">
        <v>15810</v>
      </c>
      <c r="J16106" s="40">
        <v>270.85000000000002</v>
      </c>
      <c r="K16106" s="40">
        <v>0</v>
      </c>
    </row>
    <row r="16107" spans="1:11" x14ac:dyDescent="0.35">
      <c r="A16107">
        <v>39994</v>
      </c>
      <c r="B16107" t="s">
        <v>209</v>
      </c>
      <c r="C16107" s="70">
        <v>2147.11</v>
      </c>
      <c r="D16107" s="70">
        <v>690.3</v>
      </c>
      <c r="E16107" s="71">
        <v>44895</v>
      </c>
      <c r="F16107" t="s">
        <v>15861</v>
      </c>
      <c r="G16107" t="s">
        <v>1912</v>
      </c>
      <c r="H16107" t="s">
        <v>15810</v>
      </c>
      <c r="I16107" t="s">
        <v>15810</v>
      </c>
      <c r="J16107" s="40">
        <v>130.49</v>
      </c>
      <c r="K16107" s="40">
        <v>0</v>
      </c>
    </row>
    <row r="16108" spans="1:11" x14ac:dyDescent="0.35">
      <c r="A16108">
        <v>39994</v>
      </c>
      <c r="B16108" t="s">
        <v>209</v>
      </c>
      <c r="C16108" s="70">
        <v>2147.11</v>
      </c>
      <c r="D16108" s="70">
        <v>690.3</v>
      </c>
      <c r="E16108" s="71">
        <v>44895</v>
      </c>
      <c r="F16108" t="s">
        <v>15861</v>
      </c>
      <c r="G16108" t="s">
        <v>1912</v>
      </c>
      <c r="H16108" t="s">
        <v>15810</v>
      </c>
      <c r="I16108" t="s">
        <v>15810</v>
      </c>
      <c r="J16108" s="40">
        <v>42.43</v>
      </c>
      <c r="K16108" s="40">
        <v>0</v>
      </c>
    </row>
    <row r="16109" spans="1:11" x14ac:dyDescent="0.35">
      <c r="A16109">
        <v>39994</v>
      </c>
      <c r="B16109" t="s">
        <v>209</v>
      </c>
      <c r="C16109" s="70">
        <v>2147.11</v>
      </c>
      <c r="D16109" s="70">
        <v>690.3</v>
      </c>
      <c r="E16109" s="71">
        <v>44895</v>
      </c>
      <c r="F16109" t="s">
        <v>15861</v>
      </c>
      <c r="G16109" t="s">
        <v>1912</v>
      </c>
      <c r="H16109" t="s">
        <v>15810</v>
      </c>
      <c r="I16109" t="s">
        <v>15810</v>
      </c>
      <c r="J16109" s="40">
        <v>162.57</v>
      </c>
      <c r="K16109" s="40">
        <v>0</v>
      </c>
    </row>
    <row r="16110" spans="1:11" x14ac:dyDescent="0.35">
      <c r="A16110">
        <v>39994</v>
      </c>
      <c r="B16110" t="s">
        <v>209</v>
      </c>
      <c r="C16110" s="70">
        <v>2147.11</v>
      </c>
      <c r="D16110" s="70">
        <v>690.3</v>
      </c>
      <c r="E16110" s="71">
        <v>44895</v>
      </c>
      <c r="F16110" t="s">
        <v>15861</v>
      </c>
      <c r="G16110" t="s">
        <v>1912</v>
      </c>
      <c r="H16110" t="s">
        <v>15810</v>
      </c>
      <c r="I16110" t="s">
        <v>15810</v>
      </c>
      <c r="J16110" s="40">
        <v>11.62</v>
      </c>
      <c r="K16110" s="40">
        <v>0</v>
      </c>
    </row>
    <row r="16111" spans="1:11" x14ac:dyDescent="0.35">
      <c r="A16111">
        <v>39994</v>
      </c>
      <c r="B16111" t="s">
        <v>209</v>
      </c>
      <c r="C16111" s="70">
        <v>2147.11</v>
      </c>
      <c r="D16111" s="70">
        <v>690.3</v>
      </c>
      <c r="E16111" s="71">
        <v>44895</v>
      </c>
      <c r="F16111" t="s">
        <v>15861</v>
      </c>
      <c r="G16111" t="s">
        <v>1912</v>
      </c>
      <c r="H16111" t="s">
        <v>15810</v>
      </c>
      <c r="I16111" t="s">
        <v>15810</v>
      </c>
      <c r="J16111" s="40">
        <v>104.62</v>
      </c>
      <c r="K16111" s="40">
        <v>0</v>
      </c>
    </row>
    <row r="16112" spans="1:11" x14ac:dyDescent="0.35">
      <c r="A16112">
        <v>39994</v>
      </c>
      <c r="B16112" t="s">
        <v>209</v>
      </c>
      <c r="C16112" s="70">
        <v>2147.11</v>
      </c>
      <c r="D16112" s="70">
        <v>690.3</v>
      </c>
      <c r="E16112" s="71">
        <v>44895</v>
      </c>
      <c r="F16112" t="s">
        <v>14005</v>
      </c>
      <c r="G16112" t="s">
        <v>2142</v>
      </c>
      <c r="H16112" t="s">
        <v>14004</v>
      </c>
      <c r="I16112" t="s">
        <v>14003</v>
      </c>
      <c r="J16112" s="40">
        <v>0</v>
      </c>
      <c r="K16112" s="40">
        <v>104.62</v>
      </c>
    </row>
    <row r="16113" spans="1:11" x14ac:dyDescent="0.35">
      <c r="A16113">
        <v>39994</v>
      </c>
      <c r="B16113" t="s">
        <v>209</v>
      </c>
      <c r="C16113" s="70">
        <v>2147.11</v>
      </c>
      <c r="D16113" s="70">
        <v>690.3</v>
      </c>
      <c r="E16113" s="71">
        <v>44895</v>
      </c>
      <c r="F16113" t="s">
        <v>14002</v>
      </c>
      <c r="G16113" t="s">
        <v>2142</v>
      </c>
      <c r="H16113" t="s">
        <v>14001</v>
      </c>
      <c r="I16113" t="s">
        <v>14000</v>
      </c>
      <c r="J16113" s="40">
        <v>0</v>
      </c>
      <c r="K16113" s="40">
        <v>-52.31</v>
      </c>
    </row>
    <row r="16114" spans="1:11" x14ac:dyDescent="0.35">
      <c r="A16114">
        <v>39994</v>
      </c>
      <c r="B16114" t="s">
        <v>209</v>
      </c>
      <c r="C16114" s="70">
        <v>2147.11</v>
      </c>
      <c r="D16114" s="70">
        <v>690.3</v>
      </c>
      <c r="E16114" s="71">
        <v>44895</v>
      </c>
      <c r="F16114" t="s">
        <v>13999</v>
      </c>
      <c r="G16114" t="s">
        <v>2142</v>
      </c>
      <c r="H16114" t="s">
        <v>13998</v>
      </c>
      <c r="I16114" t="s">
        <v>13997</v>
      </c>
      <c r="J16114" s="40">
        <v>0</v>
      </c>
      <c r="K16114" s="40">
        <v>63.93</v>
      </c>
    </row>
    <row r="16115" spans="1:11" x14ac:dyDescent="0.35">
      <c r="A16115">
        <v>39994</v>
      </c>
      <c r="B16115" t="s">
        <v>209</v>
      </c>
      <c r="C16115" s="70">
        <v>2147.11</v>
      </c>
      <c r="D16115" s="70">
        <v>690.3</v>
      </c>
      <c r="E16115" s="71">
        <v>44895</v>
      </c>
      <c r="F16115" t="s">
        <v>3965</v>
      </c>
      <c r="G16115" t="s">
        <v>2247</v>
      </c>
      <c r="H16115" t="s">
        <v>1916</v>
      </c>
      <c r="I16115" t="s">
        <v>1916</v>
      </c>
      <c r="J16115" s="40">
        <v>121.05</v>
      </c>
      <c r="K16115" s="40">
        <v>0</v>
      </c>
    </row>
    <row r="16116" spans="1:11" x14ac:dyDescent="0.35">
      <c r="A16116">
        <v>39994</v>
      </c>
      <c r="B16116" t="s">
        <v>209</v>
      </c>
      <c r="C16116" s="70">
        <v>2147.11</v>
      </c>
      <c r="D16116" s="70">
        <v>690.3</v>
      </c>
      <c r="E16116" s="71">
        <v>44908</v>
      </c>
      <c r="F16116" t="s">
        <v>13695</v>
      </c>
      <c r="G16116" t="s">
        <v>2142</v>
      </c>
      <c r="H16116" t="s">
        <v>13694</v>
      </c>
      <c r="I16116" t="s">
        <v>13693</v>
      </c>
      <c r="J16116" s="40">
        <v>0</v>
      </c>
      <c r="K16116" s="40">
        <v>269.79000000000002</v>
      </c>
    </row>
    <row r="16117" spans="1:11" x14ac:dyDescent="0.35">
      <c r="A16117">
        <v>39994</v>
      </c>
      <c r="B16117" t="s">
        <v>209</v>
      </c>
      <c r="C16117" s="70">
        <v>2147.11</v>
      </c>
      <c r="D16117" s="70">
        <v>690.3</v>
      </c>
      <c r="E16117" s="71">
        <v>44909</v>
      </c>
      <c r="F16117" t="s">
        <v>8285</v>
      </c>
      <c r="G16117" t="s">
        <v>2142</v>
      </c>
      <c r="H16117" t="s">
        <v>8284</v>
      </c>
      <c r="I16117" t="s">
        <v>8283</v>
      </c>
      <c r="J16117" s="40">
        <v>0</v>
      </c>
      <c r="K16117" s="40">
        <v>215.25</v>
      </c>
    </row>
    <row r="16118" spans="1:11" x14ac:dyDescent="0.35">
      <c r="A16118">
        <v>39994</v>
      </c>
      <c r="B16118" t="s">
        <v>209</v>
      </c>
      <c r="C16118" s="70">
        <v>2147.11</v>
      </c>
      <c r="D16118" s="70">
        <v>690.3</v>
      </c>
      <c r="E16118" s="71">
        <v>44909</v>
      </c>
      <c r="F16118" t="s">
        <v>7419</v>
      </c>
      <c r="G16118" t="s">
        <v>2142</v>
      </c>
      <c r="H16118" t="s">
        <v>7418</v>
      </c>
      <c r="I16118" t="s">
        <v>7417</v>
      </c>
      <c r="J16118" s="40">
        <v>0</v>
      </c>
      <c r="K16118" s="40">
        <v>318.18</v>
      </c>
    </row>
    <row r="16119" spans="1:11" x14ac:dyDescent="0.35">
      <c r="A16119">
        <v>39994</v>
      </c>
      <c r="B16119" t="s">
        <v>209</v>
      </c>
      <c r="C16119" s="70">
        <v>2147.11</v>
      </c>
      <c r="D16119" s="70">
        <v>690.3</v>
      </c>
      <c r="E16119" s="71">
        <v>44914</v>
      </c>
      <c r="F16119" t="s">
        <v>12967</v>
      </c>
      <c r="G16119" t="s">
        <v>2142</v>
      </c>
      <c r="H16119" t="s">
        <v>12966</v>
      </c>
      <c r="I16119" t="s">
        <v>12965</v>
      </c>
      <c r="J16119" s="40">
        <v>0</v>
      </c>
      <c r="K16119" s="40">
        <v>17.41</v>
      </c>
    </row>
    <row r="16120" spans="1:11" x14ac:dyDescent="0.35">
      <c r="A16120">
        <v>39994</v>
      </c>
      <c r="B16120" t="s">
        <v>209</v>
      </c>
      <c r="C16120" s="70">
        <v>2147.11</v>
      </c>
      <c r="D16120" s="70">
        <v>690.3</v>
      </c>
      <c r="E16120" s="71">
        <v>44925</v>
      </c>
      <c r="F16120" t="s">
        <v>11297</v>
      </c>
      <c r="G16120" t="s">
        <v>2142</v>
      </c>
      <c r="H16120" t="s">
        <v>11296</v>
      </c>
      <c r="I16120" t="s">
        <v>11295</v>
      </c>
      <c r="J16120" s="40">
        <v>0</v>
      </c>
      <c r="K16120" s="40">
        <v>379.08</v>
      </c>
    </row>
    <row r="16121" spans="1:11" x14ac:dyDescent="0.35">
      <c r="A16121">
        <v>39994</v>
      </c>
      <c r="B16121" t="s">
        <v>209</v>
      </c>
      <c r="C16121" s="70">
        <v>2147.11</v>
      </c>
      <c r="D16121" s="70">
        <v>690.3</v>
      </c>
      <c r="E16121" s="71">
        <v>44926</v>
      </c>
      <c r="F16121" t="s">
        <v>15899</v>
      </c>
      <c r="G16121" t="s">
        <v>1912</v>
      </c>
      <c r="H16121" t="s">
        <v>15806</v>
      </c>
      <c r="I16121" t="s">
        <v>15806</v>
      </c>
      <c r="J16121" s="40">
        <v>195.23</v>
      </c>
      <c r="K16121" s="40">
        <v>0</v>
      </c>
    </row>
    <row r="16122" spans="1:11" x14ac:dyDescent="0.35">
      <c r="A16122">
        <v>39994</v>
      </c>
      <c r="B16122" t="s">
        <v>209</v>
      </c>
      <c r="C16122" s="70">
        <v>2147.11</v>
      </c>
      <c r="D16122" s="70">
        <v>690.3</v>
      </c>
      <c r="E16122" s="71">
        <v>44926</v>
      </c>
      <c r="F16122" t="s">
        <v>15899</v>
      </c>
      <c r="G16122" t="s">
        <v>1912</v>
      </c>
      <c r="H16122" t="s">
        <v>15806</v>
      </c>
      <c r="I16122" t="s">
        <v>15806</v>
      </c>
      <c r="J16122" s="40">
        <v>33.53</v>
      </c>
      <c r="K16122" s="40">
        <v>0</v>
      </c>
    </row>
    <row r="16123" spans="1:11" x14ac:dyDescent="0.35">
      <c r="A16123">
        <v>39994</v>
      </c>
      <c r="B16123" t="s">
        <v>209</v>
      </c>
      <c r="C16123" s="70">
        <v>2147.11</v>
      </c>
      <c r="D16123" s="70">
        <v>690.3</v>
      </c>
      <c r="E16123" s="71">
        <v>44926</v>
      </c>
      <c r="F16123" t="s">
        <v>15899</v>
      </c>
      <c r="G16123" t="s">
        <v>1912</v>
      </c>
      <c r="H16123" t="s">
        <v>15806</v>
      </c>
      <c r="I16123" t="s">
        <v>15806</v>
      </c>
      <c r="J16123" s="40">
        <v>208.58</v>
      </c>
      <c r="K16123" s="40">
        <v>0</v>
      </c>
    </row>
    <row r="16124" spans="1:11" x14ac:dyDescent="0.35">
      <c r="A16124">
        <v>39994</v>
      </c>
      <c r="B16124" t="s">
        <v>209</v>
      </c>
      <c r="C16124" s="70">
        <v>2147.11</v>
      </c>
      <c r="D16124" s="70">
        <v>690.3</v>
      </c>
      <c r="E16124" s="71">
        <v>44926</v>
      </c>
      <c r="F16124" t="s">
        <v>15860</v>
      </c>
      <c r="G16124" t="s">
        <v>1912</v>
      </c>
      <c r="H16124" t="s">
        <v>8242</v>
      </c>
      <c r="I16124" t="s">
        <v>8242</v>
      </c>
      <c r="J16124" s="40">
        <v>1051.44</v>
      </c>
      <c r="K16124" s="40">
        <v>0</v>
      </c>
    </row>
    <row r="16125" spans="1:11" x14ac:dyDescent="0.35">
      <c r="A16125">
        <v>39994</v>
      </c>
      <c r="B16125" t="s">
        <v>209</v>
      </c>
      <c r="C16125" s="70">
        <v>2147.11</v>
      </c>
      <c r="D16125" s="70">
        <v>690.3</v>
      </c>
      <c r="E16125" s="71">
        <v>44926</v>
      </c>
      <c r="F16125" t="s">
        <v>15860</v>
      </c>
      <c r="G16125" t="s">
        <v>1912</v>
      </c>
      <c r="H16125" t="s">
        <v>8242</v>
      </c>
      <c r="I16125" t="s">
        <v>8242</v>
      </c>
      <c r="J16125" s="40">
        <v>498.72</v>
      </c>
      <c r="K16125" s="40">
        <v>0</v>
      </c>
    </row>
    <row r="16126" spans="1:11" x14ac:dyDescent="0.35">
      <c r="A16126">
        <v>39994</v>
      </c>
      <c r="B16126" t="s">
        <v>209</v>
      </c>
      <c r="C16126" s="70">
        <v>2147.11</v>
      </c>
      <c r="D16126" s="70">
        <v>690.3</v>
      </c>
      <c r="E16126" s="71">
        <v>44926</v>
      </c>
      <c r="F16126" t="s">
        <v>15860</v>
      </c>
      <c r="G16126" t="s">
        <v>1912</v>
      </c>
      <c r="H16126" t="s">
        <v>8242</v>
      </c>
      <c r="I16126" t="s">
        <v>8242</v>
      </c>
      <c r="J16126" s="40">
        <v>39.159999999999997</v>
      </c>
      <c r="K16126" s="40">
        <v>0</v>
      </c>
    </row>
    <row r="16127" spans="1:11" x14ac:dyDescent="0.35">
      <c r="A16127">
        <v>39994</v>
      </c>
      <c r="B16127" t="s">
        <v>209</v>
      </c>
      <c r="C16127" s="70">
        <v>2147.11</v>
      </c>
      <c r="D16127" s="70">
        <v>690.3</v>
      </c>
      <c r="E16127" s="71">
        <v>44926</v>
      </c>
      <c r="F16127" t="s">
        <v>15859</v>
      </c>
      <c r="G16127" t="s">
        <v>1912</v>
      </c>
      <c r="H16127" t="s">
        <v>15804</v>
      </c>
      <c r="I16127" t="s">
        <v>15804</v>
      </c>
      <c r="J16127" s="40">
        <v>312.05</v>
      </c>
      <c r="K16127" s="40">
        <v>0</v>
      </c>
    </row>
    <row r="16128" spans="1:11" x14ac:dyDescent="0.35">
      <c r="A16128">
        <v>39994</v>
      </c>
      <c r="B16128" t="s">
        <v>209</v>
      </c>
      <c r="C16128" s="70">
        <v>2147.11</v>
      </c>
      <c r="D16128" s="70">
        <v>690.3</v>
      </c>
      <c r="E16128" s="71">
        <v>44926</v>
      </c>
      <c r="F16128" t="s">
        <v>15859</v>
      </c>
      <c r="G16128" t="s">
        <v>1912</v>
      </c>
      <c r="H16128" t="s">
        <v>15804</v>
      </c>
      <c r="I16128" t="s">
        <v>15804</v>
      </c>
      <c r="J16128" s="40">
        <v>379.08</v>
      </c>
      <c r="K16128" s="40">
        <v>0</v>
      </c>
    </row>
    <row r="16129" spans="1:11" x14ac:dyDescent="0.35">
      <c r="A16129">
        <v>39994</v>
      </c>
      <c r="B16129" t="s">
        <v>209</v>
      </c>
      <c r="C16129" s="70">
        <v>2147.11</v>
      </c>
      <c r="D16129" s="70">
        <v>690.3</v>
      </c>
      <c r="E16129" s="71">
        <v>44926</v>
      </c>
      <c r="F16129" t="s">
        <v>15859</v>
      </c>
      <c r="G16129" t="s">
        <v>1912</v>
      </c>
      <c r="H16129" t="s">
        <v>15804</v>
      </c>
      <c r="I16129" t="s">
        <v>15804</v>
      </c>
      <c r="J16129" s="40">
        <v>39.729999999999997</v>
      </c>
      <c r="K16129" s="40">
        <v>0</v>
      </c>
    </row>
    <row r="16130" spans="1:11" x14ac:dyDescent="0.35">
      <c r="A16130">
        <v>39994</v>
      </c>
      <c r="B16130" t="s">
        <v>209</v>
      </c>
      <c r="C16130" s="70">
        <v>2147.11</v>
      </c>
      <c r="D16130" s="70">
        <v>690.3</v>
      </c>
      <c r="E16130" s="71">
        <v>44926</v>
      </c>
      <c r="F16130" t="s">
        <v>15859</v>
      </c>
      <c r="G16130" t="s">
        <v>1912</v>
      </c>
      <c r="H16130" t="s">
        <v>15804</v>
      </c>
      <c r="I16130" t="s">
        <v>15804</v>
      </c>
      <c r="J16130" s="40">
        <v>180.73</v>
      </c>
      <c r="K16130" s="40">
        <v>0</v>
      </c>
    </row>
    <row r="16131" spans="1:11" x14ac:dyDescent="0.35">
      <c r="A16131">
        <v>39994</v>
      </c>
      <c r="B16131" t="s">
        <v>209</v>
      </c>
      <c r="C16131" s="70">
        <v>2147.11</v>
      </c>
      <c r="D16131" s="70">
        <v>690.3</v>
      </c>
      <c r="E16131" s="71">
        <v>44926</v>
      </c>
      <c r="F16131" t="s">
        <v>15859</v>
      </c>
      <c r="G16131" t="s">
        <v>1912</v>
      </c>
      <c r="H16131" t="s">
        <v>15804</v>
      </c>
      <c r="I16131" t="s">
        <v>15804</v>
      </c>
      <c r="J16131" s="40">
        <v>263.2</v>
      </c>
      <c r="K16131" s="40">
        <v>0</v>
      </c>
    </row>
    <row r="16132" spans="1:11" x14ac:dyDescent="0.35">
      <c r="A16132">
        <v>39994</v>
      </c>
      <c r="B16132" t="s">
        <v>209</v>
      </c>
      <c r="C16132" s="70">
        <v>2147.11</v>
      </c>
      <c r="D16132" s="70">
        <v>690.3</v>
      </c>
      <c r="E16132" s="71">
        <v>44926</v>
      </c>
      <c r="F16132" t="s">
        <v>15859</v>
      </c>
      <c r="G16132" t="s">
        <v>1912</v>
      </c>
      <c r="H16132" t="s">
        <v>15804</v>
      </c>
      <c r="I16132" t="s">
        <v>15804</v>
      </c>
      <c r="J16132" s="40">
        <v>308.33</v>
      </c>
      <c r="K16132" s="40">
        <v>0</v>
      </c>
    </row>
    <row r="16133" spans="1:11" x14ac:dyDescent="0.35">
      <c r="A16133">
        <v>39994</v>
      </c>
      <c r="B16133" t="s">
        <v>209</v>
      </c>
      <c r="C16133" s="70">
        <v>2147.11</v>
      </c>
      <c r="D16133" s="70">
        <v>690.3</v>
      </c>
      <c r="E16133" s="71">
        <v>44926</v>
      </c>
      <c r="F16133" t="s">
        <v>15859</v>
      </c>
      <c r="G16133" t="s">
        <v>1912</v>
      </c>
      <c r="H16133" t="s">
        <v>15804</v>
      </c>
      <c r="I16133" t="s">
        <v>15804</v>
      </c>
      <c r="J16133" s="40">
        <v>17.02</v>
      </c>
      <c r="K16133" s="40">
        <v>0</v>
      </c>
    </row>
    <row r="16134" spans="1:11" x14ac:dyDescent="0.35">
      <c r="A16134">
        <v>39994</v>
      </c>
      <c r="B16134" t="s">
        <v>209</v>
      </c>
      <c r="C16134" s="70">
        <v>2147.11</v>
      </c>
      <c r="D16134" s="70">
        <v>690.3</v>
      </c>
      <c r="E16134" s="71">
        <v>44926</v>
      </c>
      <c r="F16134" t="s">
        <v>15859</v>
      </c>
      <c r="G16134" t="s">
        <v>1912</v>
      </c>
      <c r="H16134" t="s">
        <v>15804</v>
      </c>
      <c r="I16134" t="s">
        <v>15804</v>
      </c>
      <c r="J16134" s="40">
        <v>33.82</v>
      </c>
      <c r="K16134" s="40">
        <v>0</v>
      </c>
    </row>
    <row r="16135" spans="1:11" x14ac:dyDescent="0.35">
      <c r="A16135">
        <v>39994</v>
      </c>
      <c r="B16135" t="s">
        <v>209</v>
      </c>
      <c r="C16135" s="70">
        <v>2147.11</v>
      </c>
      <c r="D16135" s="70">
        <v>690.3</v>
      </c>
      <c r="E16135" s="71">
        <v>44926</v>
      </c>
      <c r="F16135" t="s">
        <v>3613</v>
      </c>
      <c r="G16135" t="s">
        <v>2247</v>
      </c>
      <c r="H16135" t="s">
        <v>1911</v>
      </c>
      <c r="I16135" t="s">
        <v>1911</v>
      </c>
      <c r="J16135" s="40">
        <v>0</v>
      </c>
      <c r="K16135" s="40">
        <v>93.06</v>
      </c>
    </row>
    <row r="16136" spans="1:11" x14ac:dyDescent="0.35">
      <c r="A16136">
        <v>39994</v>
      </c>
      <c r="B16136" t="s">
        <v>209</v>
      </c>
      <c r="C16136" s="70">
        <v>2147.11</v>
      </c>
      <c r="D16136" s="70">
        <v>690.3</v>
      </c>
      <c r="E16136" s="71">
        <v>44926</v>
      </c>
      <c r="F16136" t="s">
        <v>15898</v>
      </c>
      <c r="G16136" t="s">
        <v>1907</v>
      </c>
      <c r="J16136" s="40">
        <v>0</v>
      </c>
      <c r="K16136" s="40">
        <v>586.97</v>
      </c>
    </row>
    <row r="16137" spans="1:11" x14ac:dyDescent="0.35">
      <c r="A16137">
        <v>39994</v>
      </c>
      <c r="B16137" t="s">
        <v>209</v>
      </c>
      <c r="C16137" s="70">
        <v>2147.11</v>
      </c>
      <c r="D16137" s="70">
        <v>690.3</v>
      </c>
      <c r="E16137" s="71">
        <v>44926</v>
      </c>
      <c r="F16137" t="s">
        <v>3470</v>
      </c>
      <c r="G16137" t="s">
        <v>2247</v>
      </c>
      <c r="H16137" t="s">
        <v>1911</v>
      </c>
      <c r="I16137" t="s">
        <v>1911</v>
      </c>
      <c r="J16137" s="40">
        <v>57.61</v>
      </c>
      <c r="K16137" s="40">
        <v>0</v>
      </c>
    </row>
    <row r="16138" spans="1:11" x14ac:dyDescent="0.35">
      <c r="A16138">
        <v>39995</v>
      </c>
      <c r="B16138" t="s">
        <v>15895</v>
      </c>
      <c r="C16138" s="70">
        <v>0</v>
      </c>
      <c r="D16138" s="70">
        <v>0</v>
      </c>
      <c r="E16138" s="71">
        <v>44651</v>
      </c>
      <c r="F16138" t="s">
        <v>15897</v>
      </c>
      <c r="G16138" t="s">
        <v>1912</v>
      </c>
      <c r="J16138" s="40">
        <v>28.34</v>
      </c>
      <c r="K16138" s="40">
        <v>0</v>
      </c>
    </row>
    <row r="16139" spans="1:11" x14ac:dyDescent="0.35">
      <c r="A16139">
        <v>39995</v>
      </c>
      <c r="B16139" t="s">
        <v>15895</v>
      </c>
      <c r="C16139" s="70">
        <v>0</v>
      </c>
      <c r="D16139" s="70">
        <v>0</v>
      </c>
      <c r="E16139" s="71">
        <v>44681</v>
      </c>
      <c r="F16139" t="s">
        <v>6210</v>
      </c>
      <c r="G16139" t="s">
        <v>2247</v>
      </c>
      <c r="J16139" s="40">
        <v>0</v>
      </c>
      <c r="K16139" s="40">
        <v>1.21</v>
      </c>
    </row>
    <row r="16140" spans="1:11" x14ac:dyDescent="0.35">
      <c r="A16140">
        <v>39995</v>
      </c>
      <c r="B16140" t="s">
        <v>15895</v>
      </c>
      <c r="C16140" s="70">
        <v>0</v>
      </c>
      <c r="D16140" s="70">
        <v>0</v>
      </c>
      <c r="E16140" s="71">
        <v>44712</v>
      </c>
      <c r="F16140" t="s">
        <v>5879</v>
      </c>
      <c r="G16140" t="s">
        <v>2247</v>
      </c>
      <c r="J16140" s="40">
        <v>0</v>
      </c>
      <c r="K16140" s="40">
        <v>0.17</v>
      </c>
    </row>
    <row r="16141" spans="1:11" x14ac:dyDescent="0.35">
      <c r="A16141">
        <v>39995</v>
      </c>
      <c r="B16141" t="s">
        <v>15895</v>
      </c>
      <c r="C16141" s="70">
        <v>0</v>
      </c>
      <c r="D16141" s="70">
        <v>0</v>
      </c>
      <c r="E16141" s="71">
        <v>44742</v>
      </c>
      <c r="F16141" t="s">
        <v>5597</v>
      </c>
      <c r="G16141" t="s">
        <v>2247</v>
      </c>
      <c r="J16141" s="40">
        <v>0</v>
      </c>
      <c r="K16141" s="40">
        <v>1.25</v>
      </c>
    </row>
    <row r="16142" spans="1:11" x14ac:dyDescent="0.35">
      <c r="A16142">
        <v>39995</v>
      </c>
      <c r="B16142" t="s">
        <v>15895</v>
      </c>
      <c r="C16142" s="70">
        <v>0</v>
      </c>
      <c r="D16142" s="70">
        <v>0</v>
      </c>
      <c r="E16142" s="71">
        <v>44773</v>
      </c>
      <c r="F16142" t="s">
        <v>5285</v>
      </c>
      <c r="G16142" t="s">
        <v>2247</v>
      </c>
      <c r="J16142" s="40">
        <v>0.83</v>
      </c>
      <c r="K16142" s="40">
        <v>0</v>
      </c>
    </row>
    <row r="16143" spans="1:11" x14ac:dyDescent="0.35">
      <c r="A16143">
        <v>39995</v>
      </c>
      <c r="B16143" t="s">
        <v>15895</v>
      </c>
      <c r="C16143" s="70">
        <v>0</v>
      </c>
      <c r="D16143" s="70">
        <v>0</v>
      </c>
      <c r="E16143" s="71">
        <v>44774</v>
      </c>
      <c r="F16143" t="s">
        <v>15896</v>
      </c>
      <c r="G16143" t="s">
        <v>1907</v>
      </c>
      <c r="J16143" s="40">
        <v>0</v>
      </c>
      <c r="K16143" s="40">
        <v>26.61</v>
      </c>
    </row>
    <row r="16144" spans="1:11" x14ac:dyDescent="0.35">
      <c r="A16144">
        <v>39995</v>
      </c>
      <c r="B16144" t="s">
        <v>15895</v>
      </c>
      <c r="C16144" s="70">
        <v>0</v>
      </c>
      <c r="D16144" s="70">
        <v>0</v>
      </c>
      <c r="E16144" s="71">
        <v>44804</v>
      </c>
      <c r="F16144" t="s">
        <v>5094</v>
      </c>
      <c r="G16144" t="s">
        <v>2247</v>
      </c>
      <c r="H16144" t="s">
        <v>2265</v>
      </c>
      <c r="J16144" s="40">
        <v>7.0000000000000007E-2</v>
      </c>
      <c r="K16144" s="40">
        <v>0</v>
      </c>
    </row>
    <row r="16145" spans="1:11" x14ac:dyDescent="0.35">
      <c r="A16145">
        <v>39996</v>
      </c>
      <c r="B16145" t="s">
        <v>210</v>
      </c>
      <c r="C16145" s="70">
        <v>0</v>
      </c>
      <c r="D16145" s="70">
        <v>0</v>
      </c>
      <c r="E16145" s="71">
        <v>44564</v>
      </c>
      <c r="F16145" t="s">
        <v>12436</v>
      </c>
      <c r="G16145" t="s">
        <v>2142</v>
      </c>
      <c r="H16145" t="s">
        <v>12435</v>
      </c>
      <c r="I16145" t="s">
        <v>12434</v>
      </c>
      <c r="J16145" s="40">
        <v>0</v>
      </c>
      <c r="K16145" s="40">
        <v>62.9</v>
      </c>
    </row>
    <row r="16146" spans="1:11" x14ac:dyDescent="0.35">
      <c r="A16146">
        <v>39996</v>
      </c>
      <c r="B16146" t="s">
        <v>210</v>
      </c>
      <c r="C16146" s="70">
        <v>0</v>
      </c>
      <c r="D16146" s="70">
        <v>0</v>
      </c>
      <c r="E16146" s="71">
        <v>44564</v>
      </c>
      <c r="F16146" t="s">
        <v>12733</v>
      </c>
      <c r="G16146" t="s">
        <v>2142</v>
      </c>
      <c r="H16146" t="s">
        <v>12732</v>
      </c>
      <c r="I16146" t="s">
        <v>12731</v>
      </c>
      <c r="J16146" s="40">
        <v>0</v>
      </c>
      <c r="K16146" s="40">
        <v>59.38</v>
      </c>
    </row>
    <row r="16147" spans="1:11" x14ac:dyDescent="0.35">
      <c r="A16147">
        <v>39996</v>
      </c>
      <c r="B16147" t="s">
        <v>210</v>
      </c>
      <c r="C16147" s="70">
        <v>0</v>
      </c>
      <c r="D16147" s="70">
        <v>0</v>
      </c>
      <c r="E16147" s="71">
        <v>44564</v>
      </c>
      <c r="F16147" t="s">
        <v>12109</v>
      </c>
      <c r="G16147" t="s">
        <v>2142</v>
      </c>
      <c r="H16147" t="s">
        <v>12108</v>
      </c>
      <c r="I16147" t="s">
        <v>12107</v>
      </c>
      <c r="J16147" s="40">
        <v>0</v>
      </c>
      <c r="K16147" s="40">
        <v>77.62</v>
      </c>
    </row>
    <row r="16148" spans="1:11" x14ac:dyDescent="0.35">
      <c r="A16148">
        <v>39996</v>
      </c>
      <c r="B16148" t="s">
        <v>210</v>
      </c>
      <c r="C16148" s="70">
        <v>0</v>
      </c>
      <c r="D16148" s="70">
        <v>0</v>
      </c>
      <c r="E16148" s="71">
        <v>44565</v>
      </c>
      <c r="F16148" t="s">
        <v>12730</v>
      </c>
      <c r="G16148" t="s">
        <v>2142</v>
      </c>
      <c r="H16148" t="s">
        <v>12729</v>
      </c>
      <c r="I16148" t="s">
        <v>12728</v>
      </c>
      <c r="J16148" s="40">
        <v>0</v>
      </c>
      <c r="K16148" s="40">
        <v>270.85000000000002</v>
      </c>
    </row>
    <row r="16149" spans="1:11" x14ac:dyDescent="0.35">
      <c r="A16149">
        <v>39996</v>
      </c>
      <c r="B16149" t="s">
        <v>210</v>
      </c>
      <c r="C16149" s="70">
        <v>0</v>
      </c>
      <c r="D16149" s="70">
        <v>0</v>
      </c>
      <c r="E16149" s="71">
        <v>44565</v>
      </c>
      <c r="F16149" t="s">
        <v>12727</v>
      </c>
      <c r="G16149" t="s">
        <v>2142</v>
      </c>
      <c r="H16149" t="s">
        <v>12726</v>
      </c>
      <c r="I16149" t="s">
        <v>12725</v>
      </c>
      <c r="J16149" s="40">
        <v>0</v>
      </c>
      <c r="K16149" s="40">
        <v>162.63999999999999</v>
      </c>
    </row>
    <row r="16150" spans="1:11" x14ac:dyDescent="0.35">
      <c r="A16150">
        <v>39996</v>
      </c>
      <c r="B16150" t="s">
        <v>210</v>
      </c>
      <c r="C16150" s="70">
        <v>0</v>
      </c>
      <c r="D16150" s="70">
        <v>0</v>
      </c>
      <c r="E16150" s="71">
        <v>44567</v>
      </c>
      <c r="F16150" t="s">
        <v>15894</v>
      </c>
      <c r="G16150" t="s">
        <v>1907</v>
      </c>
      <c r="H16150" t="s">
        <v>12087</v>
      </c>
      <c r="I16150" t="s">
        <v>12086</v>
      </c>
      <c r="J16150" s="40">
        <v>0</v>
      </c>
      <c r="K16150" s="40">
        <v>697.65</v>
      </c>
    </row>
    <row r="16151" spans="1:11" x14ac:dyDescent="0.35">
      <c r="A16151">
        <v>39996</v>
      </c>
      <c r="B16151" t="s">
        <v>210</v>
      </c>
      <c r="C16151" s="70">
        <v>0</v>
      </c>
      <c r="D16151" s="70">
        <v>0</v>
      </c>
      <c r="E16151" s="71">
        <v>44570</v>
      </c>
      <c r="F16151" t="s">
        <v>12724</v>
      </c>
      <c r="G16151" t="s">
        <v>2142</v>
      </c>
      <c r="H16151" t="s">
        <v>12723</v>
      </c>
      <c r="I16151" t="s">
        <v>12722</v>
      </c>
      <c r="J16151" s="40">
        <v>0</v>
      </c>
      <c r="K16151" s="40">
        <v>180.12</v>
      </c>
    </row>
    <row r="16152" spans="1:11" x14ac:dyDescent="0.35">
      <c r="A16152">
        <v>39996</v>
      </c>
      <c r="B16152" t="s">
        <v>210</v>
      </c>
      <c r="C16152" s="70">
        <v>0</v>
      </c>
      <c r="D16152" s="70">
        <v>0</v>
      </c>
      <c r="E16152" s="71">
        <v>44572</v>
      </c>
      <c r="F16152" t="s">
        <v>12721</v>
      </c>
      <c r="G16152" t="s">
        <v>2142</v>
      </c>
      <c r="H16152" t="s">
        <v>12720</v>
      </c>
      <c r="I16152" t="s">
        <v>12719</v>
      </c>
      <c r="J16152" s="40">
        <v>0</v>
      </c>
      <c r="K16152" s="40">
        <v>280.74</v>
      </c>
    </row>
    <row r="16153" spans="1:11" x14ac:dyDescent="0.35">
      <c r="A16153">
        <v>39996</v>
      </c>
      <c r="B16153" t="s">
        <v>210</v>
      </c>
      <c r="C16153" s="70">
        <v>0</v>
      </c>
      <c r="D16153" s="70">
        <v>0</v>
      </c>
      <c r="E16153" s="71">
        <v>44573</v>
      </c>
      <c r="F16153" t="s">
        <v>12427</v>
      </c>
      <c r="G16153" t="s">
        <v>2142</v>
      </c>
      <c r="H16153" t="s">
        <v>12426</v>
      </c>
      <c r="I16153" t="s">
        <v>12425</v>
      </c>
      <c r="J16153" s="40">
        <v>0</v>
      </c>
      <c r="K16153" s="40">
        <v>51.09</v>
      </c>
    </row>
    <row r="16154" spans="1:11" x14ac:dyDescent="0.35">
      <c r="A16154">
        <v>39996</v>
      </c>
      <c r="B16154" t="s">
        <v>210</v>
      </c>
      <c r="C16154" s="70">
        <v>0</v>
      </c>
      <c r="D16154" s="70">
        <v>0</v>
      </c>
      <c r="E16154" s="71">
        <v>44574</v>
      </c>
      <c r="F16154" t="s">
        <v>12718</v>
      </c>
      <c r="G16154" t="s">
        <v>2142</v>
      </c>
      <c r="H16154" t="s">
        <v>12717</v>
      </c>
      <c r="I16154" t="s">
        <v>12716</v>
      </c>
      <c r="J16154" s="40">
        <v>0</v>
      </c>
      <c r="K16154" s="40">
        <v>153.99</v>
      </c>
    </row>
    <row r="16155" spans="1:11" x14ac:dyDescent="0.35">
      <c r="A16155">
        <v>39996</v>
      </c>
      <c r="B16155" t="s">
        <v>210</v>
      </c>
      <c r="C16155" s="70">
        <v>0</v>
      </c>
      <c r="D16155" s="70">
        <v>0</v>
      </c>
      <c r="E16155" s="71">
        <v>44577</v>
      </c>
      <c r="F16155" t="s">
        <v>8220</v>
      </c>
      <c r="G16155" t="s">
        <v>2142</v>
      </c>
      <c r="H16155" t="s">
        <v>8219</v>
      </c>
      <c r="I16155" t="s">
        <v>8218</v>
      </c>
      <c r="J16155" s="40">
        <v>0</v>
      </c>
      <c r="K16155" s="40">
        <v>197.04</v>
      </c>
    </row>
    <row r="16156" spans="1:11" x14ac:dyDescent="0.35">
      <c r="A16156">
        <v>39996</v>
      </c>
      <c r="B16156" t="s">
        <v>210</v>
      </c>
      <c r="C16156" s="70">
        <v>0</v>
      </c>
      <c r="D16156" s="70">
        <v>0</v>
      </c>
      <c r="E16156" s="71">
        <v>44580</v>
      </c>
      <c r="F16156" t="s">
        <v>12709</v>
      </c>
      <c r="G16156" t="s">
        <v>2142</v>
      </c>
      <c r="H16156" t="s">
        <v>12708</v>
      </c>
      <c r="I16156" t="s">
        <v>12707</v>
      </c>
      <c r="J16156" s="40">
        <v>0</v>
      </c>
      <c r="K16156" s="40">
        <v>728.99</v>
      </c>
    </row>
    <row r="16157" spans="1:11" x14ac:dyDescent="0.35">
      <c r="A16157">
        <v>39996</v>
      </c>
      <c r="B16157" t="s">
        <v>210</v>
      </c>
      <c r="C16157" s="70">
        <v>0</v>
      </c>
      <c r="D16157" s="70">
        <v>0</v>
      </c>
      <c r="E16157" s="71">
        <v>44584</v>
      </c>
      <c r="F16157" t="s">
        <v>12421</v>
      </c>
      <c r="G16157" t="s">
        <v>2142</v>
      </c>
      <c r="H16157" t="s">
        <v>12420</v>
      </c>
      <c r="I16157" t="s">
        <v>12419</v>
      </c>
      <c r="J16157" s="40">
        <v>0</v>
      </c>
      <c r="K16157" s="40">
        <v>48.09</v>
      </c>
    </row>
    <row r="16158" spans="1:11" x14ac:dyDescent="0.35">
      <c r="A16158">
        <v>39996</v>
      </c>
      <c r="B16158" t="s">
        <v>210</v>
      </c>
      <c r="C16158" s="70">
        <v>0</v>
      </c>
      <c r="D16158" s="70">
        <v>0</v>
      </c>
      <c r="E16158" s="71">
        <v>44585</v>
      </c>
      <c r="F16158" t="s">
        <v>12703</v>
      </c>
      <c r="G16158" t="s">
        <v>2142</v>
      </c>
      <c r="H16158" t="s">
        <v>12702</v>
      </c>
      <c r="I16158" t="s">
        <v>12701</v>
      </c>
      <c r="J16158" s="40">
        <v>0</v>
      </c>
      <c r="K16158" s="40">
        <v>85.22</v>
      </c>
    </row>
    <row r="16159" spans="1:11" x14ac:dyDescent="0.35">
      <c r="A16159">
        <v>39996</v>
      </c>
      <c r="B16159" t="s">
        <v>210</v>
      </c>
      <c r="C16159" s="70">
        <v>0</v>
      </c>
      <c r="D16159" s="70">
        <v>0</v>
      </c>
      <c r="E16159" s="71">
        <v>44587</v>
      </c>
      <c r="F16159" t="s">
        <v>12697</v>
      </c>
      <c r="G16159" t="s">
        <v>2142</v>
      </c>
      <c r="H16159" t="s">
        <v>12696</v>
      </c>
      <c r="I16159" t="s">
        <v>12695</v>
      </c>
      <c r="J16159" s="40">
        <v>0</v>
      </c>
      <c r="K16159" s="40">
        <v>10.199999999999999</v>
      </c>
    </row>
    <row r="16160" spans="1:11" x14ac:dyDescent="0.35">
      <c r="A16160">
        <v>39996</v>
      </c>
      <c r="B16160" t="s">
        <v>210</v>
      </c>
      <c r="C16160" s="70">
        <v>0</v>
      </c>
      <c r="D16160" s="70">
        <v>0</v>
      </c>
      <c r="E16160" s="71">
        <v>44588</v>
      </c>
      <c r="F16160" t="s">
        <v>12694</v>
      </c>
      <c r="G16160" t="s">
        <v>2142</v>
      </c>
      <c r="H16160" t="s">
        <v>12693</v>
      </c>
      <c r="I16160" t="s">
        <v>12692</v>
      </c>
      <c r="J16160" s="40">
        <v>0</v>
      </c>
      <c r="K16160" s="40">
        <v>358.26</v>
      </c>
    </row>
    <row r="16161" spans="1:11" x14ac:dyDescent="0.35">
      <c r="A16161">
        <v>39996</v>
      </c>
      <c r="B16161" t="s">
        <v>210</v>
      </c>
      <c r="C16161" s="70">
        <v>0</v>
      </c>
      <c r="D16161" s="70">
        <v>0</v>
      </c>
      <c r="E16161" s="71">
        <v>44592</v>
      </c>
      <c r="F16161" t="s">
        <v>11547</v>
      </c>
      <c r="G16161" t="s">
        <v>1912</v>
      </c>
      <c r="J16161" s="40">
        <v>12.18</v>
      </c>
      <c r="K16161" s="40">
        <v>0</v>
      </c>
    </row>
    <row r="16162" spans="1:11" x14ac:dyDescent="0.35">
      <c r="A16162">
        <v>39996</v>
      </c>
      <c r="B16162" t="s">
        <v>210</v>
      </c>
      <c r="C16162" s="70">
        <v>0</v>
      </c>
      <c r="D16162" s="70">
        <v>0</v>
      </c>
      <c r="E16162" s="71">
        <v>44592</v>
      </c>
      <c r="F16162" t="s">
        <v>11547</v>
      </c>
      <c r="G16162" t="s">
        <v>1912</v>
      </c>
      <c r="J16162" s="40">
        <v>57.46</v>
      </c>
      <c r="K16162" s="40">
        <v>0</v>
      </c>
    </row>
    <row r="16163" spans="1:11" x14ac:dyDescent="0.35">
      <c r="A16163">
        <v>39996</v>
      </c>
      <c r="B16163" t="s">
        <v>210</v>
      </c>
      <c r="C16163" s="70">
        <v>0</v>
      </c>
      <c r="D16163" s="70">
        <v>0</v>
      </c>
      <c r="E16163" s="71">
        <v>44592</v>
      </c>
      <c r="F16163" t="s">
        <v>11547</v>
      </c>
      <c r="G16163" t="s">
        <v>1912</v>
      </c>
      <c r="J16163" s="40">
        <v>262.27999999999997</v>
      </c>
      <c r="K16163" s="40">
        <v>0</v>
      </c>
    </row>
    <row r="16164" spans="1:11" x14ac:dyDescent="0.35">
      <c r="A16164">
        <v>39996</v>
      </c>
      <c r="B16164" t="s">
        <v>210</v>
      </c>
      <c r="C16164" s="70">
        <v>0</v>
      </c>
      <c r="D16164" s="70">
        <v>0</v>
      </c>
      <c r="E16164" s="71">
        <v>44592</v>
      </c>
      <c r="F16164" t="s">
        <v>11547</v>
      </c>
      <c r="G16164" t="s">
        <v>1912</v>
      </c>
      <c r="J16164" s="40">
        <v>157.5</v>
      </c>
      <c r="K16164" s="40">
        <v>0</v>
      </c>
    </row>
    <row r="16165" spans="1:11" x14ac:dyDescent="0.35">
      <c r="A16165">
        <v>39996</v>
      </c>
      <c r="B16165" t="s">
        <v>210</v>
      </c>
      <c r="C16165" s="70">
        <v>0</v>
      </c>
      <c r="D16165" s="70">
        <v>0</v>
      </c>
      <c r="E16165" s="71">
        <v>44592</v>
      </c>
      <c r="F16165" t="s">
        <v>11547</v>
      </c>
      <c r="G16165" t="s">
        <v>1912</v>
      </c>
      <c r="J16165" s="40">
        <v>678.87</v>
      </c>
      <c r="K16165" s="40">
        <v>0</v>
      </c>
    </row>
    <row r="16166" spans="1:11" x14ac:dyDescent="0.35">
      <c r="A16166">
        <v>39996</v>
      </c>
      <c r="B16166" t="s">
        <v>210</v>
      </c>
      <c r="C16166" s="70">
        <v>0</v>
      </c>
      <c r="D16166" s="70">
        <v>0</v>
      </c>
      <c r="E16166" s="71">
        <v>44592</v>
      </c>
      <c r="F16166" t="s">
        <v>11547</v>
      </c>
      <c r="G16166" t="s">
        <v>1912</v>
      </c>
      <c r="J16166" s="40">
        <v>175.27</v>
      </c>
      <c r="K16166" s="40">
        <v>0</v>
      </c>
    </row>
    <row r="16167" spans="1:11" x14ac:dyDescent="0.35">
      <c r="A16167">
        <v>39996</v>
      </c>
      <c r="B16167" t="s">
        <v>210</v>
      </c>
      <c r="C16167" s="70">
        <v>0</v>
      </c>
      <c r="D16167" s="70">
        <v>0</v>
      </c>
      <c r="E16167" s="71">
        <v>44592</v>
      </c>
      <c r="F16167" t="s">
        <v>11547</v>
      </c>
      <c r="G16167" t="s">
        <v>1912</v>
      </c>
      <c r="J16167" s="40">
        <v>274.77</v>
      </c>
      <c r="K16167" s="40">
        <v>0</v>
      </c>
    </row>
    <row r="16168" spans="1:11" x14ac:dyDescent="0.35">
      <c r="A16168">
        <v>39996</v>
      </c>
      <c r="B16168" t="s">
        <v>210</v>
      </c>
      <c r="C16168" s="70">
        <v>0</v>
      </c>
      <c r="D16168" s="70">
        <v>0</v>
      </c>
      <c r="E16168" s="71">
        <v>44592</v>
      </c>
      <c r="F16168" t="s">
        <v>11547</v>
      </c>
      <c r="G16168" t="s">
        <v>1912</v>
      </c>
      <c r="J16168" s="40">
        <v>49.77</v>
      </c>
      <c r="K16168" s="40">
        <v>0</v>
      </c>
    </row>
    <row r="16169" spans="1:11" x14ac:dyDescent="0.35">
      <c r="A16169">
        <v>39996</v>
      </c>
      <c r="B16169" t="s">
        <v>210</v>
      </c>
      <c r="C16169" s="70">
        <v>0</v>
      </c>
      <c r="D16169" s="70">
        <v>0</v>
      </c>
      <c r="E16169" s="71">
        <v>44592</v>
      </c>
      <c r="F16169" t="s">
        <v>11547</v>
      </c>
      <c r="G16169" t="s">
        <v>1912</v>
      </c>
      <c r="J16169" s="40">
        <v>150.22999999999999</v>
      </c>
      <c r="K16169" s="40">
        <v>0</v>
      </c>
    </row>
    <row r="16170" spans="1:11" x14ac:dyDescent="0.35">
      <c r="A16170">
        <v>39996</v>
      </c>
      <c r="B16170" t="s">
        <v>210</v>
      </c>
      <c r="C16170" s="70">
        <v>0</v>
      </c>
      <c r="D16170" s="70">
        <v>0</v>
      </c>
      <c r="E16170" s="71">
        <v>44592</v>
      </c>
      <c r="F16170" t="s">
        <v>11547</v>
      </c>
      <c r="G16170" t="s">
        <v>1912</v>
      </c>
      <c r="J16170" s="40">
        <v>191.86</v>
      </c>
      <c r="K16170" s="40">
        <v>0</v>
      </c>
    </row>
    <row r="16171" spans="1:11" x14ac:dyDescent="0.35">
      <c r="A16171">
        <v>39996</v>
      </c>
      <c r="B16171" t="s">
        <v>210</v>
      </c>
      <c r="C16171" s="70">
        <v>0</v>
      </c>
      <c r="D16171" s="70">
        <v>0</v>
      </c>
      <c r="E16171" s="71">
        <v>44592</v>
      </c>
      <c r="F16171" t="s">
        <v>11547</v>
      </c>
      <c r="G16171" t="s">
        <v>1912</v>
      </c>
      <c r="J16171" s="40">
        <v>713.01</v>
      </c>
      <c r="K16171" s="40">
        <v>0</v>
      </c>
    </row>
    <row r="16172" spans="1:11" x14ac:dyDescent="0.35">
      <c r="A16172">
        <v>39996</v>
      </c>
      <c r="B16172" t="s">
        <v>210</v>
      </c>
      <c r="C16172" s="70">
        <v>0</v>
      </c>
      <c r="D16172" s="70">
        <v>0</v>
      </c>
      <c r="E16172" s="71">
        <v>44592</v>
      </c>
      <c r="F16172" t="s">
        <v>11547</v>
      </c>
      <c r="G16172" t="s">
        <v>1912</v>
      </c>
      <c r="J16172" s="40">
        <v>47.26</v>
      </c>
      <c r="K16172" s="40">
        <v>0</v>
      </c>
    </row>
    <row r="16173" spans="1:11" x14ac:dyDescent="0.35">
      <c r="A16173">
        <v>39996</v>
      </c>
      <c r="B16173" t="s">
        <v>210</v>
      </c>
      <c r="C16173" s="70">
        <v>0</v>
      </c>
      <c r="D16173" s="70">
        <v>0</v>
      </c>
      <c r="E16173" s="71">
        <v>44592</v>
      </c>
      <c r="F16173" t="s">
        <v>11547</v>
      </c>
      <c r="G16173" t="s">
        <v>1912</v>
      </c>
      <c r="J16173" s="40">
        <v>84.47</v>
      </c>
      <c r="K16173" s="40">
        <v>0</v>
      </c>
    </row>
    <row r="16174" spans="1:11" x14ac:dyDescent="0.35">
      <c r="A16174">
        <v>39996</v>
      </c>
      <c r="B16174" t="s">
        <v>210</v>
      </c>
      <c r="C16174" s="70">
        <v>0</v>
      </c>
      <c r="D16174" s="70">
        <v>0</v>
      </c>
      <c r="E16174" s="71">
        <v>44592</v>
      </c>
      <c r="F16174" t="s">
        <v>11547</v>
      </c>
      <c r="G16174" t="s">
        <v>1912</v>
      </c>
      <c r="J16174" s="40">
        <v>10.14</v>
      </c>
      <c r="K16174" s="40">
        <v>0</v>
      </c>
    </row>
    <row r="16175" spans="1:11" x14ac:dyDescent="0.35">
      <c r="A16175">
        <v>39996</v>
      </c>
      <c r="B16175" t="s">
        <v>210</v>
      </c>
      <c r="C16175" s="70">
        <v>0</v>
      </c>
      <c r="D16175" s="70">
        <v>0</v>
      </c>
      <c r="E16175" s="71">
        <v>44592</v>
      </c>
      <c r="F16175" t="s">
        <v>11547</v>
      </c>
      <c r="G16175" t="s">
        <v>1912</v>
      </c>
      <c r="J16175" s="40">
        <v>358.37</v>
      </c>
      <c r="K16175" s="40">
        <v>0</v>
      </c>
    </row>
    <row r="16176" spans="1:11" x14ac:dyDescent="0.35">
      <c r="A16176">
        <v>39996</v>
      </c>
      <c r="B16176" t="s">
        <v>210</v>
      </c>
      <c r="C16176" s="70">
        <v>0</v>
      </c>
      <c r="D16176" s="70">
        <v>0</v>
      </c>
      <c r="E16176" s="71">
        <v>44592</v>
      </c>
      <c r="F16176" t="s">
        <v>11547</v>
      </c>
      <c r="G16176" t="s">
        <v>1912</v>
      </c>
      <c r="J16176" s="40">
        <v>60.41</v>
      </c>
      <c r="K16176" s="40">
        <v>0</v>
      </c>
    </row>
    <row r="16177" spans="1:11" x14ac:dyDescent="0.35">
      <c r="A16177">
        <v>39996</v>
      </c>
      <c r="B16177" t="s">
        <v>210</v>
      </c>
      <c r="C16177" s="70">
        <v>0</v>
      </c>
      <c r="D16177" s="70">
        <v>0</v>
      </c>
      <c r="E16177" s="71">
        <v>44592</v>
      </c>
      <c r="F16177" t="s">
        <v>15893</v>
      </c>
      <c r="G16177" t="s">
        <v>1912</v>
      </c>
      <c r="J16177" s="40">
        <v>60.88</v>
      </c>
      <c r="K16177" s="40">
        <v>0</v>
      </c>
    </row>
    <row r="16178" spans="1:11" x14ac:dyDescent="0.35">
      <c r="A16178">
        <v>39996</v>
      </c>
      <c r="B16178" t="s">
        <v>210</v>
      </c>
      <c r="C16178" s="70">
        <v>0</v>
      </c>
      <c r="D16178" s="70">
        <v>0</v>
      </c>
      <c r="E16178" s="71">
        <v>44592</v>
      </c>
      <c r="F16178" t="s">
        <v>15893</v>
      </c>
      <c r="G16178" t="s">
        <v>1912</v>
      </c>
      <c r="J16178" s="40">
        <v>75.12</v>
      </c>
      <c r="K16178" s="40">
        <v>0</v>
      </c>
    </row>
    <row r="16179" spans="1:11" x14ac:dyDescent="0.35">
      <c r="A16179">
        <v>39996</v>
      </c>
      <c r="B16179" t="s">
        <v>210</v>
      </c>
      <c r="C16179" s="70">
        <v>0</v>
      </c>
      <c r="D16179" s="70">
        <v>0</v>
      </c>
      <c r="E16179" s="71">
        <v>44592</v>
      </c>
      <c r="F16179" t="s">
        <v>15892</v>
      </c>
      <c r="G16179" t="s">
        <v>1912</v>
      </c>
      <c r="J16179" s="40">
        <v>65.73</v>
      </c>
      <c r="K16179" s="40">
        <v>0</v>
      </c>
    </row>
    <row r="16180" spans="1:11" x14ac:dyDescent="0.35">
      <c r="A16180">
        <v>39996</v>
      </c>
      <c r="B16180" t="s">
        <v>210</v>
      </c>
      <c r="C16180" s="70">
        <v>0</v>
      </c>
      <c r="D16180" s="70">
        <v>0</v>
      </c>
      <c r="E16180" s="71">
        <v>44592</v>
      </c>
      <c r="F16180" t="s">
        <v>6776</v>
      </c>
      <c r="G16180" t="s">
        <v>2247</v>
      </c>
      <c r="J16180" s="40">
        <v>58.73</v>
      </c>
      <c r="K16180" s="40">
        <v>0</v>
      </c>
    </row>
    <row r="16181" spans="1:11" x14ac:dyDescent="0.35">
      <c r="A16181">
        <v>39996</v>
      </c>
      <c r="B16181" t="s">
        <v>210</v>
      </c>
      <c r="C16181" s="70">
        <v>0</v>
      </c>
      <c r="D16181" s="70">
        <v>0</v>
      </c>
      <c r="E16181" s="71">
        <v>44592</v>
      </c>
      <c r="F16181" t="s">
        <v>6730</v>
      </c>
      <c r="G16181" t="s">
        <v>2247</v>
      </c>
      <c r="H16181" t="s">
        <v>6720</v>
      </c>
      <c r="I16181" t="s">
        <v>6720</v>
      </c>
      <c r="J16181" s="40">
        <v>18.78</v>
      </c>
      <c r="K16181" s="40">
        <v>0</v>
      </c>
    </row>
    <row r="16182" spans="1:11" x14ac:dyDescent="0.35">
      <c r="A16182">
        <v>39996</v>
      </c>
      <c r="B16182" t="s">
        <v>210</v>
      </c>
      <c r="C16182" s="70">
        <v>0</v>
      </c>
      <c r="D16182" s="70">
        <v>0</v>
      </c>
      <c r="E16182" s="71">
        <v>44593</v>
      </c>
      <c r="F16182" t="s">
        <v>12022</v>
      </c>
      <c r="G16182" t="s">
        <v>2142</v>
      </c>
      <c r="H16182" t="s">
        <v>12021</v>
      </c>
      <c r="I16182" t="s">
        <v>12020</v>
      </c>
      <c r="J16182" s="40">
        <v>0</v>
      </c>
      <c r="K16182" s="40">
        <v>60.41</v>
      </c>
    </row>
    <row r="16183" spans="1:11" x14ac:dyDescent="0.35">
      <c r="A16183">
        <v>39996</v>
      </c>
      <c r="B16183" t="s">
        <v>210</v>
      </c>
      <c r="C16183" s="70">
        <v>0</v>
      </c>
      <c r="D16183" s="70">
        <v>0</v>
      </c>
      <c r="E16183" s="71">
        <v>44594</v>
      </c>
      <c r="F16183" t="s">
        <v>7927</v>
      </c>
      <c r="G16183" t="s">
        <v>2142</v>
      </c>
      <c r="H16183" t="s">
        <v>7926</v>
      </c>
      <c r="I16183" t="s">
        <v>7925</v>
      </c>
      <c r="J16183" s="40">
        <v>0</v>
      </c>
      <c r="K16183" s="40">
        <v>65.709999999999994</v>
      </c>
    </row>
    <row r="16184" spans="1:11" x14ac:dyDescent="0.35">
      <c r="A16184">
        <v>39996</v>
      </c>
      <c r="B16184" t="s">
        <v>210</v>
      </c>
      <c r="C16184" s="70">
        <v>0</v>
      </c>
      <c r="D16184" s="70">
        <v>0</v>
      </c>
      <c r="E16184" s="71">
        <v>44605</v>
      </c>
      <c r="F16184" t="s">
        <v>12682</v>
      </c>
      <c r="G16184" t="s">
        <v>2142</v>
      </c>
      <c r="H16184" t="s">
        <v>12681</v>
      </c>
      <c r="I16184" t="s">
        <v>12680</v>
      </c>
      <c r="J16184" s="40">
        <v>0</v>
      </c>
      <c r="K16184" s="40">
        <v>326.02</v>
      </c>
    </row>
    <row r="16185" spans="1:11" x14ac:dyDescent="0.35">
      <c r="A16185">
        <v>39996</v>
      </c>
      <c r="B16185" t="s">
        <v>210</v>
      </c>
      <c r="C16185" s="70">
        <v>0</v>
      </c>
      <c r="D16185" s="70">
        <v>0</v>
      </c>
      <c r="E16185" s="71">
        <v>44606</v>
      </c>
      <c r="F16185" t="s">
        <v>3249</v>
      </c>
      <c r="G16185" t="s">
        <v>2142</v>
      </c>
      <c r="H16185" t="s">
        <v>3248</v>
      </c>
      <c r="I16185" t="s">
        <v>3247</v>
      </c>
      <c r="J16185" s="40">
        <v>0</v>
      </c>
      <c r="K16185" s="40">
        <v>33.72</v>
      </c>
    </row>
    <row r="16186" spans="1:11" x14ac:dyDescent="0.35">
      <c r="A16186">
        <v>39996</v>
      </c>
      <c r="B16186" t="s">
        <v>210</v>
      </c>
      <c r="C16186" s="70">
        <v>0</v>
      </c>
      <c r="D16186" s="70">
        <v>0</v>
      </c>
      <c r="E16186" s="71">
        <v>44607</v>
      </c>
      <c r="F16186" t="s">
        <v>12676</v>
      </c>
      <c r="G16186" t="s">
        <v>2142</v>
      </c>
      <c r="H16186" t="s">
        <v>12675</v>
      </c>
      <c r="I16186" t="s">
        <v>12674</v>
      </c>
      <c r="J16186" s="40">
        <v>0</v>
      </c>
      <c r="K16186" s="40">
        <v>414.23</v>
      </c>
    </row>
    <row r="16187" spans="1:11" x14ac:dyDescent="0.35">
      <c r="A16187">
        <v>39996</v>
      </c>
      <c r="B16187" t="s">
        <v>210</v>
      </c>
      <c r="C16187" s="70">
        <v>0</v>
      </c>
      <c r="D16187" s="70">
        <v>0</v>
      </c>
      <c r="E16187" s="71">
        <v>44608</v>
      </c>
      <c r="F16187" t="s">
        <v>12673</v>
      </c>
      <c r="G16187" t="s">
        <v>2142</v>
      </c>
      <c r="H16187" t="s">
        <v>12672</v>
      </c>
      <c r="I16187" t="s">
        <v>12671</v>
      </c>
      <c r="J16187" s="40">
        <v>0</v>
      </c>
      <c r="K16187" s="40">
        <v>57.81</v>
      </c>
    </row>
    <row r="16188" spans="1:11" x14ac:dyDescent="0.35">
      <c r="A16188">
        <v>39996</v>
      </c>
      <c r="B16188" t="s">
        <v>210</v>
      </c>
      <c r="C16188" s="70">
        <v>0</v>
      </c>
      <c r="D16188" s="70">
        <v>0</v>
      </c>
      <c r="E16188" s="71">
        <v>44608</v>
      </c>
      <c r="F16188" t="s">
        <v>12670</v>
      </c>
      <c r="G16188" t="s">
        <v>2142</v>
      </c>
      <c r="H16188" t="s">
        <v>12669</v>
      </c>
      <c r="I16188" t="s">
        <v>12668</v>
      </c>
      <c r="J16188" s="40">
        <v>0</v>
      </c>
      <c r="K16188" s="40">
        <v>208.58</v>
      </c>
    </row>
    <row r="16189" spans="1:11" x14ac:dyDescent="0.35">
      <c r="A16189">
        <v>39996</v>
      </c>
      <c r="B16189" t="s">
        <v>210</v>
      </c>
      <c r="C16189" s="70">
        <v>0</v>
      </c>
      <c r="D16189" s="70">
        <v>0</v>
      </c>
      <c r="E16189" s="71">
        <v>44612</v>
      </c>
      <c r="F16189" t="s">
        <v>12664</v>
      </c>
      <c r="G16189" t="s">
        <v>2142</v>
      </c>
      <c r="H16189" t="s">
        <v>12663</v>
      </c>
      <c r="I16189" t="s">
        <v>12662</v>
      </c>
      <c r="J16189" s="40">
        <v>0</v>
      </c>
      <c r="K16189" s="40">
        <v>300.66000000000003</v>
      </c>
    </row>
    <row r="16190" spans="1:11" x14ac:dyDescent="0.35">
      <c r="A16190">
        <v>39996</v>
      </c>
      <c r="B16190" t="s">
        <v>210</v>
      </c>
      <c r="C16190" s="70">
        <v>0</v>
      </c>
      <c r="D16190" s="70">
        <v>0</v>
      </c>
      <c r="E16190" s="71">
        <v>44612</v>
      </c>
      <c r="F16190" t="s">
        <v>11995</v>
      </c>
      <c r="G16190" t="s">
        <v>2142</v>
      </c>
      <c r="H16190" t="s">
        <v>11994</v>
      </c>
      <c r="I16190" t="s">
        <v>11993</v>
      </c>
      <c r="J16190" s="40">
        <v>0</v>
      </c>
      <c r="K16190" s="40">
        <v>78.61</v>
      </c>
    </row>
    <row r="16191" spans="1:11" x14ac:dyDescent="0.35">
      <c r="A16191">
        <v>39996</v>
      </c>
      <c r="B16191" t="s">
        <v>210</v>
      </c>
      <c r="C16191" s="70">
        <v>0</v>
      </c>
      <c r="D16191" s="70">
        <v>0</v>
      </c>
      <c r="E16191" s="71">
        <v>44613</v>
      </c>
      <c r="F16191" t="s">
        <v>12658</v>
      </c>
      <c r="G16191" t="s">
        <v>2142</v>
      </c>
      <c r="H16191" t="s">
        <v>12657</v>
      </c>
      <c r="I16191" t="s">
        <v>12656</v>
      </c>
      <c r="J16191" s="40">
        <v>0</v>
      </c>
      <c r="K16191" s="40">
        <v>428.82</v>
      </c>
    </row>
    <row r="16192" spans="1:11" x14ac:dyDescent="0.35">
      <c r="A16192">
        <v>39996</v>
      </c>
      <c r="B16192" t="s">
        <v>210</v>
      </c>
      <c r="C16192" s="70">
        <v>0</v>
      </c>
      <c r="D16192" s="70">
        <v>0</v>
      </c>
      <c r="E16192" s="71">
        <v>44614</v>
      </c>
      <c r="F16192" t="s">
        <v>3216</v>
      </c>
      <c r="G16192" t="s">
        <v>2142</v>
      </c>
      <c r="H16192" t="s">
        <v>3215</v>
      </c>
      <c r="I16192" t="s">
        <v>3214</v>
      </c>
      <c r="J16192" s="40">
        <v>0</v>
      </c>
      <c r="K16192" s="40">
        <v>80.62</v>
      </c>
    </row>
    <row r="16193" spans="1:11" x14ac:dyDescent="0.35">
      <c r="A16193">
        <v>39996</v>
      </c>
      <c r="B16193" t="s">
        <v>210</v>
      </c>
      <c r="C16193" s="70">
        <v>0</v>
      </c>
      <c r="D16193" s="70">
        <v>0</v>
      </c>
      <c r="E16193" s="71">
        <v>44615</v>
      </c>
      <c r="F16193" t="s">
        <v>12655</v>
      </c>
      <c r="G16193" t="s">
        <v>2142</v>
      </c>
      <c r="H16193" t="s">
        <v>12654</v>
      </c>
      <c r="I16193" t="s">
        <v>12653</v>
      </c>
      <c r="J16193" s="40">
        <v>0</v>
      </c>
      <c r="K16193" s="40">
        <v>60.04</v>
      </c>
    </row>
    <row r="16194" spans="1:11" x14ac:dyDescent="0.35">
      <c r="A16194">
        <v>39996</v>
      </c>
      <c r="B16194" t="s">
        <v>210</v>
      </c>
      <c r="C16194" s="70">
        <v>0</v>
      </c>
      <c r="D16194" s="70">
        <v>0</v>
      </c>
      <c r="E16194" s="71">
        <v>44615</v>
      </c>
      <c r="F16194" t="s">
        <v>12652</v>
      </c>
      <c r="G16194" t="s">
        <v>2142</v>
      </c>
      <c r="H16194" t="s">
        <v>12651</v>
      </c>
      <c r="I16194" t="s">
        <v>12650</v>
      </c>
      <c r="J16194" s="40">
        <v>0</v>
      </c>
      <c r="K16194" s="40">
        <v>44.99</v>
      </c>
    </row>
    <row r="16195" spans="1:11" x14ac:dyDescent="0.35">
      <c r="A16195">
        <v>39996</v>
      </c>
      <c r="B16195" t="s">
        <v>210</v>
      </c>
      <c r="C16195" s="70">
        <v>0</v>
      </c>
      <c r="D16195" s="70">
        <v>0</v>
      </c>
      <c r="E16195" s="71">
        <v>44616</v>
      </c>
      <c r="F16195" t="s">
        <v>12388</v>
      </c>
      <c r="G16195" t="s">
        <v>2142</v>
      </c>
      <c r="H16195" t="s">
        <v>12387</v>
      </c>
      <c r="I16195" t="s">
        <v>12386</v>
      </c>
      <c r="J16195" s="40">
        <v>0</v>
      </c>
      <c r="K16195" s="40">
        <v>26.29</v>
      </c>
    </row>
    <row r="16196" spans="1:11" x14ac:dyDescent="0.35">
      <c r="A16196">
        <v>39996</v>
      </c>
      <c r="B16196" t="s">
        <v>210</v>
      </c>
      <c r="C16196" s="70">
        <v>0</v>
      </c>
      <c r="D16196" s="70">
        <v>0</v>
      </c>
      <c r="E16196" s="71">
        <v>44619</v>
      </c>
      <c r="F16196" t="s">
        <v>12646</v>
      </c>
      <c r="G16196" t="s">
        <v>2142</v>
      </c>
      <c r="H16196" t="s">
        <v>12645</v>
      </c>
      <c r="I16196" t="s">
        <v>12644</v>
      </c>
      <c r="J16196" s="40">
        <v>0</v>
      </c>
      <c r="K16196" s="40">
        <v>345.47</v>
      </c>
    </row>
    <row r="16197" spans="1:11" x14ac:dyDescent="0.35">
      <c r="A16197">
        <v>39996</v>
      </c>
      <c r="B16197" t="s">
        <v>210</v>
      </c>
      <c r="C16197" s="70">
        <v>0</v>
      </c>
      <c r="D16197" s="70">
        <v>0</v>
      </c>
      <c r="E16197" s="71">
        <v>44619</v>
      </c>
      <c r="F16197" t="s">
        <v>3246</v>
      </c>
      <c r="G16197" t="s">
        <v>2142</v>
      </c>
      <c r="H16197" t="s">
        <v>3245</v>
      </c>
      <c r="I16197" t="s">
        <v>3244</v>
      </c>
      <c r="J16197" s="40">
        <v>0</v>
      </c>
      <c r="K16197" s="40">
        <v>276.16000000000003</v>
      </c>
    </row>
    <row r="16198" spans="1:11" x14ac:dyDescent="0.35">
      <c r="A16198">
        <v>39996</v>
      </c>
      <c r="B16198" t="s">
        <v>210</v>
      </c>
      <c r="C16198" s="70">
        <v>0</v>
      </c>
      <c r="D16198" s="70">
        <v>0</v>
      </c>
      <c r="E16198" s="71">
        <v>44620</v>
      </c>
      <c r="F16198" t="s">
        <v>8269</v>
      </c>
      <c r="G16198" t="s">
        <v>1912</v>
      </c>
      <c r="J16198" s="40">
        <v>198.55</v>
      </c>
      <c r="K16198" s="40">
        <v>0</v>
      </c>
    </row>
    <row r="16199" spans="1:11" x14ac:dyDescent="0.35">
      <c r="A16199">
        <v>39996</v>
      </c>
      <c r="B16199" t="s">
        <v>210</v>
      </c>
      <c r="C16199" s="70">
        <v>0</v>
      </c>
      <c r="D16199" s="70">
        <v>0</v>
      </c>
      <c r="E16199" s="71">
        <v>44620</v>
      </c>
      <c r="F16199" t="s">
        <v>8269</v>
      </c>
      <c r="G16199" t="s">
        <v>1912</v>
      </c>
      <c r="J16199" s="40">
        <v>404.19</v>
      </c>
      <c r="K16199" s="40">
        <v>0</v>
      </c>
    </row>
    <row r="16200" spans="1:11" x14ac:dyDescent="0.35">
      <c r="A16200">
        <v>39996</v>
      </c>
      <c r="B16200" t="s">
        <v>210</v>
      </c>
      <c r="C16200" s="70">
        <v>0</v>
      </c>
      <c r="D16200" s="70">
        <v>0</v>
      </c>
      <c r="E16200" s="71">
        <v>44620</v>
      </c>
      <c r="F16200" t="s">
        <v>8269</v>
      </c>
      <c r="G16200" t="s">
        <v>1912</v>
      </c>
      <c r="J16200" s="40">
        <v>325.72000000000003</v>
      </c>
      <c r="K16200" s="40">
        <v>0</v>
      </c>
    </row>
    <row r="16201" spans="1:11" x14ac:dyDescent="0.35">
      <c r="A16201">
        <v>39996</v>
      </c>
      <c r="B16201" t="s">
        <v>210</v>
      </c>
      <c r="C16201" s="70">
        <v>0</v>
      </c>
      <c r="D16201" s="70">
        <v>0</v>
      </c>
      <c r="E16201" s="71">
        <v>44620</v>
      </c>
      <c r="F16201" t="s">
        <v>8269</v>
      </c>
      <c r="G16201" t="s">
        <v>1912</v>
      </c>
      <c r="J16201" s="40">
        <v>412.56</v>
      </c>
      <c r="K16201" s="40">
        <v>0</v>
      </c>
    </row>
    <row r="16202" spans="1:11" x14ac:dyDescent="0.35">
      <c r="A16202">
        <v>39996</v>
      </c>
      <c r="B16202" t="s">
        <v>210</v>
      </c>
      <c r="C16202" s="70">
        <v>0</v>
      </c>
      <c r="D16202" s="70">
        <v>0</v>
      </c>
      <c r="E16202" s="71">
        <v>44620</v>
      </c>
      <c r="F16202" t="s">
        <v>8269</v>
      </c>
      <c r="G16202" t="s">
        <v>1912</v>
      </c>
      <c r="J16202" s="40">
        <v>56.83</v>
      </c>
      <c r="K16202" s="40">
        <v>0</v>
      </c>
    </row>
    <row r="16203" spans="1:11" x14ac:dyDescent="0.35">
      <c r="A16203">
        <v>39996</v>
      </c>
      <c r="B16203" t="s">
        <v>210</v>
      </c>
      <c r="C16203" s="70">
        <v>0</v>
      </c>
      <c r="D16203" s="70">
        <v>0</v>
      </c>
      <c r="E16203" s="71">
        <v>44620</v>
      </c>
      <c r="F16203" t="s">
        <v>8269</v>
      </c>
      <c r="G16203" t="s">
        <v>1912</v>
      </c>
      <c r="J16203" s="40">
        <v>205.03</v>
      </c>
      <c r="K16203" s="40">
        <v>0</v>
      </c>
    </row>
    <row r="16204" spans="1:11" x14ac:dyDescent="0.35">
      <c r="A16204">
        <v>39996</v>
      </c>
      <c r="B16204" t="s">
        <v>210</v>
      </c>
      <c r="C16204" s="70">
        <v>0</v>
      </c>
      <c r="D16204" s="70">
        <v>0</v>
      </c>
      <c r="E16204" s="71">
        <v>44620</v>
      </c>
      <c r="F16204" t="s">
        <v>8269</v>
      </c>
      <c r="G16204" t="s">
        <v>1912</v>
      </c>
      <c r="J16204" s="40">
        <v>296.48</v>
      </c>
      <c r="K16204" s="40">
        <v>0</v>
      </c>
    </row>
    <row r="16205" spans="1:11" x14ac:dyDescent="0.35">
      <c r="A16205">
        <v>39996</v>
      </c>
      <c r="B16205" t="s">
        <v>210</v>
      </c>
      <c r="C16205" s="70">
        <v>0</v>
      </c>
      <c r="D16205" s="70">
        <v>0</v>
      </c>
      <c r="E16205" s="71">
        <v>44620</v>
      </c>
      <c r="F16205" t="s">
        <v>8269</v>
      </c>
      <c r="G16205" t="s">
        <v>1912</v>
      </c>
      <c r="J16205" s="40">
        <v>77.52</v>
      </c>
      <c r="K16205" s="40">
        <v>0</v>
      </c>
    </row>
    <row r="16206" spans="1:11" x14ac:dyDescent="0.35">
      <c r="A16206">
        <v>39996</v>
      </c>
      <c r="B16206" t="s">
        <v>210</v>
      </c>
      <c r="C16206" s="70">
        <v>0</v>
      </c>
      <c r="D16206" s="70">
        <v>0</v>
      </c>
      <c r="E16206" s="71">
        <v>44620</v>
      </c>
      <c r="F16206" t="s">
        <v>8269</v>
      </c>
      <c r="G16206" t="s">
        <v>1912</v>
      </c>
      <c r="J16206" s="40">
        <v>425.11</v>
      </c>
      <c r="K16206" s="40">
        <v>0</v>
      </c>
    </row>
    <row r="16207" spans="1:11" x14ac:dyDescent="0.35">
      <c r="A16207">
        <v>39996</v>
      </c>
      <c r="B16207" t="s">
        <v>210</v>
      </c>
      <c r="C16207" s="70">
        <v>0</v>
      </c>
      <c r="D16207" s="70">
        <v>0</v>
      </c>
      <c r="E16207" s="71">
        <v>44620</v>
      </c>
      <c r="F16207" t="s">
        <v>8269</v>
      </c>
      <c r="G16207" t="s">
        <v>1912</v>
      </c>
      <c r="J16207" s="40">
        <v>80.14</v>
      </c>
      <c r="K16207" s="40">
        <v>0</v>
      </c>
    </row>
    <row r="16208" spans="1:11" x14ac:dyDescent="0.35">
      <c r="A16208">
        <v>39996</v>
      </c>
      <c r="B16208" t="s">
        <v>210</v>
      </c>
      <c r="C16208" s="70">
        <v>0</v>
      </c>
      <c r="D16208" s="70">
        <v>0</v>
      </c>
      <c r="E16208" s="71">
        <v>44620</v>
      </c>
      <c r="F16208" t="s">
        <v>8269</v>
      </c>
      <c r="G16208" t="s">
        <v>1912</v>
      </c>
      <c r="J16208" s="40">
        <v>59.76</v>
      </c>
      <c r="K16208" s="40">
        <v>0</v>
      </c>
    </row>
    <row r="16209" spans="1:11" x14ac:dyDescent="0.35">
      <c r="A16209">
        <v>39996</v>
      </c>
      <c r="B16209" t="s">
        <v>210</v>
      </c>
      <c r="C16209" s="70">
        <v>0</v>
      </c>
      <c r="D16209" s="70">
        <v>0</v>
      </c>
      <c r="E16209" s="71">
        <v>44620</v>
      </c>
      <c r="F16209" t="s">
        <v>8269</v>
      </c>
      <c r="G16209" t="s">
        <v>1912</v>
      </c>
      <c r="J16209" s="40">
        <v>44.78</v>
      </c>
      <c r="K16209" s="40">
        <v>0</v>
      </c>
    </row>
    <row r="16210" spans="1:11" x14ac:dyDescent="0.35">
      <c r="A16210">
        <v>39996</v>
      </c>
      <c r="B16210" t="s">
        <v>210</v>
      </c>
      <c r="C16210" s="70">
        <v>0</v>
      </c>
      <c r="D16210" s="70">
        <v>0</v>
      </c>
      <c r="E16210" s="71">
        <v>44620</v>
      </c>
      <c r="F16210" t="s">
        <v>15891</v>
      </c>
      <c r="G16210" t="s">
        <v>1912</v>
      </c>
      <c r="J16210" s="40">
        <v>276.42</v>
      </c>
      <c r="K16210" s="40">
        <v>0</v>
      </c>
    </row>
    <row r="16211" spans="1:11" x14ac:dyDescent="0.35">
      <c r="A16211">
        <v>39996</v>
      </c>
      <c r="B16211" t="s">
        <v>210</v>
      </c>
      <c r="C16211" s="70">
        <v>0</v>
      </c>
      <c r="D16211" s="70">
        <v>0</v>
      </c>
      <c r="E16211" s="71">
        <v>44620</v>
      </c>
      <c r="F16211" t="s">
        <v>15891</v>
      </c>
      <c r="G16211" t="s">
        <v>1912</v>
      </c>
      <c r="J16211" s="40">
        <v>901.79</v>
      </c>
      <c r="K16211" s="40">
        <v>0</v>
      </c>
    </row>
    <row r="16212" spans="1:11" x14ac:dyDescent="0.35">
      <c r="A16212">
        <v>39996</v>
      </c>
      <c r="B16212" t="s">
        <v>210</v>
      </c>
      <c r="C16212" s="70">
        <v>0</v>
      </c>
      <c r="D16212" s="70">
        <v>0</v>
      </c>
      <c r="E16212" s="71">
        <v>44620</v>
      </c>
      <c r="F16212" t="s">
        <v>15891</v>
      </c>
      <c r="G16212" t="s">
        <v>1912</v>
      </c>
      <c r="J16212" s="40">
        <v>347.71</v>
      </c>
      <c r="K16212" s="40">
        <v>0</v>
      </c>
    </row>
    <row r="16213" spans="1:11" x14ac:dyDescent="0.35">
      <c r="A16213">
        <v>39996</v>
      </c>
      <c r="B16213" t="s">
        <v>210</v>
      </c>
      <c r="C16213" s="70">
        <v>0</v>
      </c>
      <c r="D16213" s="70">
        <v>0</v>
      </c>
      <c r="E16213" s="71">
        <v>44620</v>
      </c>
      <c r="F16213" t="s">
        <v>15891</v>
      </c>
      <c r="G16213" t="s">
        <v>1912</v>
      </c>
      <c r="J16213" s="40">
        <v>3387.28</v>
      </c>
      <c r="K16213" s="40">
        <v>0</v>
      </c>
    </row>
    <row r="16214" spans="1:11" x14ac:dyDescent="0.35">
      <c r="A16214">
        <v>39996</v>
      </c>
      <c r="B16214" t="s">
        <v>210</v>
      </c>
      <c r="C16214" s="70">
        <v>0</v>
      </c>
      <c r="D16214" s="70">
        <v>0</v>
      </c>
      <c r="E16214" s="71">
        <v>44620</v>
      </c>
      <c r="F16214" t="s">
        <v>15891</v>
      </c>
      <c r="G16214" t="s">
        <v>1912</v>
      </c>
      <c r="J16214" s="40">
        <v>25.43</v>
      </c>
      <c r="K16214" s="40">
        <v>0</v>
      </c>
    </row>
    <row r="16215" spans="1:11" x14ac:dyDescent="0.35">
      <c r="A16215">
        <v>39996</v>
      </c>
      <c r="B16215" t="s">
        <v>210</v>
      </c>
      <c r="C16215" s="70">
        <v>0</v>
      </c>
      <c r="D16215" s="70">
        <v>0</v>
      </c>
      <c r="E16215" s="71">
        <v>44620</v>
      </c>
      <c r="F16215" t="s">
        <v>15890</v>
      </c>
      <c r="G16215" t="s">
        <v>1912</v>
      </c>
      <c r="J16215" s="40">
        <v>277.95</v>
      </c>
      <c r="K16215" s="40">
        <v>0</v>
      </c>
    </row>
    <row r="16216" spans="1:11" x14ac:dyDescent="0.35">
      <c r="A16216">
        <v>39996</v>
      </c>
      <c r="B16216" t="s">
        <v>210</v>
      </c>
      <c r="C16216" s="70">
        <v>0</v>
      </c>
      <c r="D16216" s="70">
        <v>0</v>
      </c>
      <c r="E16216" s="71">
        <v>44620</v>
      </c>
      <c r="F16216" t="s">
        <v>12643</v>
      </c>
      <c r="G16216" t="s">
        <v>2142</v>
      </c>
      <c r="H16216" t="s">
        <v>12642</v>
      </c>
      <c r="I16216" t="s">
        <v>12641</v>
      </c>
      <c r="J16216" s="40">
        <v>0</v>
      </c>
      <c r="K16216" s="40">
        <v>25.43</v>
      </c>
    </row>
    <row r="16217" spans="1:11" x14ac:dyDescent="0.35">
      <c r="A16217">
        <v>39996</v>
      </c>
      <c r="B16217" t="s">
        <v>210</v>
      </c>
      <c r="C16217" s="70">
        <v>0</v>
      </c>
      <c r="D16217" s="70">
        <v>0</v>
      </c>
      <c r="E16217" s="71">
        <v>44620</v>
      </c>
      <c r="F16217" t="s">
        <v>15889</v>
      </c>
      <c r="G16217" t="s">
        <v>1907</v>
      </c>
      <c r="J16217" s="40">
        <v>26.56</v>
      </c>
      <c r="K16217" s="40">
        <v>0</v>
      </c>
    </row>
    <row r="16218" spans="1:11" x14ac:dyDescent="0.35">
      <c r="A16218">
        <v>39996</v>
      </c>
      <c r="B16218" t="s">
        <v>210</v>
      </c>
      <c r="C16218" s="70">
        <v>0</v>
      </c>
      <c r="D16218" s="70">
        <v>0</v>
      </c>
      <c r="E16218" s="71">
        <v>44621</v>
      </c>
      <c r="F16218" t="s">
        <v>3194</v>
      </c>
      <c r="G16218" t="s">
        <v>2142</v>
      </c>
      <c r="H16218" t="s">
        <v>3193</v>
      </c>
      <c r="I16218" t="s">
        <v>3192</v>
      </c>
      <c r="J16218" s="40">
        <v>0</v>
      </c>
      <c r="K16218" s="40">
        <v>3387.28</v>
      </c>
    </row>
    <row r="16219" spans="1:11" x14ac:dyDescent="0.35">
      <c r="A16219">
        <v>39996</v>
      </c>
      <c r="B16219" t="s">
        <v>210</v>
      </c>
      <c r="C16219" s="70">
        <v>0</v>
      </c>
      <c r="D16219" s="70">
        <v>0</v>
      </c>
      <c r="E16219" s="71">
        <v>44623</v>
      </c>
      <c r="F16219" t="s">
        <v>12385</v>
      </c>
      <c r="G16219" t="s">
        <v>2142</v>
      </c>
      <c r="H16219" t="s">
        <v>12384</v>
      </c>
      <c r="I16219" t="s">
        <v>12383</v>
      </c>
      <c r="J16219" s="40">
        <v>0</v>
      </c>
      <c r="K16219" s="40">
        <v>231.73</v>
      </c>
    </row>
    <row r="16220" spans="1:11" x14ac:dyDescent="0.35">
      <c r="A16220">
        <v>39996</v>
      </c>
      <c r="B16220" t="s">
        <v>210</v>
      </c>
      <c r="C16220" s="70">
        <v>0</v>
      </c>
      <c r="D16220" s="70">
        <v>0</v>
      </c>
      <c r="E16220" s="71">
        <v>44623</v>
      </c>
      <c r="F16220" t="s">
        <v>12640</v>
      </c>
      <c r="G16220" t="s">
        <v>2142</v>
      </c>
      <c r="H16220" t="s">
        <v>12639</v>
      </c>
      <c r="I16220" t="s">
        <v>12638</v>
      </c>
      <c r="J16220" s="40">
        <v>0</v>
      </c>
      <c r="K16220" s="40">
        <v>195.99</v>
      </c>
    </row>
    <row r="16221" spans="1:11" x14ac:dyDescent="0.35">
      <c r="A16221">
        <v>39996</v>
      </c>
      <c r="B16221" t="s">
        <v>210</v>
      </c>
      <c r="C16221" s="70">
        <v>0</v>
      </c>
      <c r="D16221" s="70">
        <v>0</v>
      </c>
      <c r="E16221" s="71">
        <v>44623</v>
      </c>
      <c r="F16221" t="s">
        <v>12637</v>
      </c>
      <c r="G16221" t="s">
        <v>2142</v>
      </c>
      <c r="H16221" t="s">
        <v>12636</v>
      </c>
      <c r="I16221" t="s">
        <v>12635</v>
      </c>
      <c r="J16221" s="40">
        <v>0</v>
      </c>
      <c r="K16221" s="40">
        <v>24.69</v>
      </c>
    </row>
    <row r="16222" spans="1:11" x14ac:dyDescent="0.35">
      <c r="A16222">
        <v>39996</v>
      </c>
      <c r="B16222" t="s">
        <v>210</v>
      </c>
      <c r="C16222" s="70">
        <v>0</v>
      </c>
      <c r="D16222" s="70">
        <v>0</v>
      </c>
      <c r="E16222" s="71">
        <v>44626</v>
      </c>
      <c r="F16222" t="s">
        <v>12634</v>
      </c>
      <c r="G16222" t="s">
        <v>2142</v>
      </c>
      <c r="H16222" t="s">
        <v>12633</v>
      </c>
      <c r="I16222" t="s">
        <v>12632</v>
      </c>
      <c r="J16222" s="40">
        <v>0</v>
      </c>
      <c r="K16222" s="40">
        <v>178.34</v>
      </c>
    </row>
    <row r="16223" spans="1:11" x14ac:dyDescent="0.35">
      <c r="A16223">
        <v>39996</v>
      </c>
      <c r="B16223" t="s">
        <v>210</v>
      </c>
      <c r="C16223" s="70">
        <v>0</v>
      </c>
      <c r="D16223" s="70">
        <v>0</v>
      </c>
      <c r="E16223" s="71">
        <v>44630</v>
      </c>
      <c r="F16223" t="s">
        <v>12622</v>
      </c>
      <c r="G16223" t="s">
        <v>2142</v>
      </c>
      <c r="H16223" t="s">
        <v>12621</v>
      </c>
      <c r="I16223" t="s">
        <v>12620</v>
      </c>
      <c r="J16223" s="40">
        <v>0</v>
      </c>
      <c r="K16223" s="40">
        <v>250.33</v>
      </c>
    </row>
    <row r="16224" spans="1:11" x14ac:dyDescent="0.35">
      <c r="A16224">
        <v>39996</v>
      </c>
      <c r="B16224" t="s">
        <v>210</v>
      </c>
      <c r="C16224" s="70">
        <v>0</v>
      </c>
      <c r="D16224" s="70">
        <v>0</v>
      </c>
      <c r="E16224" s="71">
        <v>44633</v>
      </c>
      <c r="F16224" t="s">
        <v>7990</v>
      </c>
      <c r="G16224" t="s">
        <v>2142</v>
      </c>
      <c r="H16224" t="s">
        <v>7989</v>
      </c>
      <c r="I16224" t="s">
        <v>7988</v>
      </c>
      <c r="J16224" s="40">
        <v>0</v>
      </c>
      <c r="K16224" s="40">
        <v>1164.22</v>
      </c>
    </row>
    <row r="16225" spans="1:11" x14ac:dyDescent="0.35">
      <c r="A16225">
        <v>39996</v>
      </c>
      <c r="B16225" t="s">
        <v>210</v>
      </c>
      <c r="C16225" s="70">
        <v>0</v>
      </c>
      <c r="D16225" s="70">
        <v>0</v>
      </c>
      <c r="E16225" s="71">
        <v>44634</v>
      </c>
      <c r="F16225" t="s">
        <v>12619</v>
      </c>
      <c r="G16225" t="s">
        <v>2142</v>
      </c>
      <c r="H16225" t="s">
        <v>12618</v>
      </c>
      <c r="I16225" t="s">
        <v>12617</v>
      </c>
      <c r="J16225" s="40">
        <v>0</v>
      </c>
      <c r="K16225" s="40">
        <v>119.34</v>
      </c>
    </row>
    <row r="16226" spans="1:11" x14ac:dyDescent="0.35">
      <c r="A16226">
        <v>39996</v>
      </c>
      <c r="B16226" t="s">
        <v>210</v>
      </c>
      <c r="C16226" s="70">
        <v>0</v>
      </c>
      <c r="D16226" s="70">
        <v>0</v>
      </c>
      <c r="E16226" s="71">
        <v>44636</v>
      </c>
      <c r="F16226" t="s">
        <v>12607</v>
      </c>
      <c r="G16226" t="s">
        <v>2142</v>
      </c>
      <c r="H16226" t="s">
        <v>12606</v>
      </c>
      <c r="I16226" t="s">
        <v>12605</v>
      </c>
      <c r="J16226" s="40">
        <v>0</v>
      </c>
      <c r="K16226" s="40">
        <v>231.84</v>
      </c>
    </row>
    <row r="16227" spans="1:11" x14ac:dyDescent="0.35">
      <c r="A16227">
        <v>39996</v>
      </c>
      <c r="B16227" t="s">
        <v>210</v>
      </c>
      <c r="C16227" s="70">
        <v>0</v>
      </c>
      <c r="D16227" s="70">
        <v>0</v>
      </c>
      <c r="E16227" s="71">
        <v>44643</v>
      </c>
      <c r="F16227" t="s">
        <v>12600</v>
      </c>
      <c r="G16227" t="s">
        <v>2142</v>
      </c>
      <c r="H16227" t="s">
        <v>12599</v>
      </c>
      <c r="I16227" t="s">
        <v>12598</v>
      </c>
      <c r="J16227" s="40">
        <v>0</v>
      </c>
      <c r="K16227" s="40">
        <v>314.70999999999998</v>
      </c>
    </row>
    <row r="16228" spans="1:11" x14ac:dyDescent="0.35">
      <c r="A16228">
        <v>39996</v>
      </c>
      <c r="B16228" t="s">
        <v>210</v>
      </c>
      <c r="C16228" s="70">
        <v>0</v>
      </c>
      <c r="D16228" s="70">
        <v>0</v>
      </c>
      <c r="E16228" s="71">
        <v>44643</v>
      </c>
      <c r="F16228" t="s">
        <v>12597</v>
      </c>
      <c r="G16228" t="s">
        <v>2142</v>
      </c>
      <c r="H16228" t="s">
        <v>12596</v>
      </c>
      <c r="I16228" t="s">
        <v>12595</v>
      </c>
      <c r="J16228" s="40">
        <v>0</v>
      </c>
      <c r="K16228" s="40">
        <v>256.58</v>
      </c>
    </row>
    <row r="16229" spans="1:11" x14ac:dyDescent="0.35">
      <c r="A16229">
        <v>39996</v>
      </c>
      <c r="B16229" t="s">
        <v>210</v>
      </c>
      <c r="C16229" s="70">
        <v>0</v>
      </c>
      <c r="D16229" s="70">
        <v>0</v>
      </c>
      <c r="E16229" s="71">
        <v>44644</v>
      </c>
      <c r="F16229" t="s">
        <v>12594</v>
      </c>
      <c r="G16229" t="s">
        <v>2142</v>
      </c>
      <c r="H16229" t="s">
        <v>12593</v>
      </c>
      <c r="I16229" t="s">
        <v>12592</v>
      </c>
      <c r="J16229" s="40">
        <v>0</v>
      </c>
      <c r="K16229" s="40">
        <v>223.53</v>
      </c>
    </row>
    <row r="16230" spans="1:11" x14ac:dyDescent="0.35">
      <c r="A16230">
        <v>39996</v>
      </c>
      <c r="B16230" t="s">
        <v>210</v>
      </c>
      <c r="C16230" s="70">
        <v>0</v>
      </c>
      <c r="D16230" s="70">
        <v>0</v>
      </c>
      <c r="E16230" s="71">
        <v>44644</v>
      </c>
      <c r="F16230" t="s">
        <v>11963</v>
      </c>
      <c r="G16230" t="s">
        <v>2142</v>
      </c>
      <c r="H16230" t="s">
        <v>11962</v>
      </c>
      <c r="I16230" t="s">
        <v>11961</v>
      </c>
      <c r="J16230" s="40">
        <v>0</v>
      </c>
      <c r="K16230" s="40">
        <v>49.36</v>
      </c>
    </row>
    <row r="16231" spans="1:11" x14ac:dyDescent="0.35">
      <c r="A16231">
        <v>39996</v>
      </c>
      <c r="B16231" t="s">
        <v>210</v>
      </c>
      <c r="C16231" s="70">
        <v>0</v>
      </c>
      <c r="D16231" s="70">
        <v>0</v>
      </c>
      <c r="E16231" s="71">
        <v>44647</v>
      </c>
      <c r="F16231" t="s">
        <v>11951</v>
      </c>
      <c r="G16231" t="s">
        <v>2142</v>
      </c>
      <c r="H16231" t="s">
        <v>11950</v>
      </c>
      <c r="I16231" t="s">
        <v>11949</v>
      </c>
      <c r="J16231" s="40">
        <v>0</v>
      </c>
      <c r="K16231" s="40">
        <v>51.5</v>
      </c>
    </row>
    <row r="16232" spans="1:11" x14ac:dyDescent="0.35">
      <c r="A16232">
        <v>39996</v>
      </c>
      <c r="B16232" t="s">
        <v>210</v>
      </c>
      <c r="C16232" s="70">
        <v>0</v>
      </c>
      <c r="D16232" s="70">
        <v>0</v>
      </c>
      <c r="E16232" s="71">
        <v>44649</v>
      </c>
      <c r="F16232" t="s">
        <v>12588</v>
      </c>
      <c r="G16232" t="s">
        <v>2142</v>
      </c>
      <c r="H16232" t="s">
        <v>12587</v>
      </c>
      <c r="I16232" t="s">
        <v>12586</v>
      </c>
      <c r="J16232" s="40">
        <v>0</v>
      </c>
      <c r="K16232" s="40">
        <v>158.13</v>
      </c>
    </row>
    <row r="16233" spans="1:11" x14ac:dyDescent="0.35">
      <c r="A16233">
        <v>39996</v>
      </c>
      <c r="B16233" t="s">
        <v>210</v>
      </c>
      <c r="C16233" s="70">
        <v>0</v>
      </c>
      <c r="D16233" s="70">
        <v>0</v>
      </c>
      <c r="E16233" s="71">
        <v>44651</v>
      </c>
      <c r="F16233" t="s">
        <v>15888</v>
      </c>
      <c r="G16233" t="s">
        <v>1912</v>
      </c>
      <c r="J16233" s="40">
        <v>122.8</v>
      </c>
      <c r="K16233" s="40">
        <v>0</v>
      </c>
    </row>
    <row r="16234" spans="1:11" x14ac:dyDescent="0.35">
      <c r="A16234">
        <v>39996</v>
      </c>
      <c r="B16234" t="s">
        <v>210</v>
      </c>
      <c r="C16234" s="70">
        <v>0</v>
      </c>
      <c r="D16234" s="70">
        <v>0</v>
      </c>
      <c r="E16234" s="71">
        <v>44651</v>
      </c>
      <c r="F16234" t="s">
        <v>15888</v>
      </c>
      <c r="G16234" t="s">
        <v>1912</v>
      </c>
      <c r="J16234" s="40">
        <v>238.19</v>
      </c>
      <c r="K16234" s="40">
        <v>0</v>
      </c>
    </row>
    <row r="16235" spans="1:11" x14ac:dyDescent="0.35">
      <c r="A16235">
        <v>39996</v>
      </c>
      <c r="B16235" t="s">
        <v>210</v>
      </c>
      <c r="C16235" s="70">
        <v>0</v>
      </c>
      <c r="D16235" s="70">
        <v>0</v>
      </c>
      <c r="E16235" s="71">
        <v>44651</v>
      </c>
      <c r="F16235" t="s">
        <v>15888</v>
      </c>
      <c r="G16235" t="s">
        <v>1912</v>
      </c>
      <c r="J16235" s="40">
        <v>196.47</v>
      </c>
      <c r="K16235" s="40">
        <v>0</v>
      </c>
    </row>
    <row r="16236" spans="1:11" x14ac:dyDescent="0.35">
      <c r="A16236">
        <v>39996</v>
      </c>
      <c r="B16236" t="s">
        <v>210</v>
      </c>
      <c r="C16236" s="70">
        <v>0</v>
      </c>
      <c r="D16236" s="70">
        <v>0</v>
      </c>
      <c r="E16236" s="71">
        <v>44651</v>
      </c>
      <c r="F16236" t="s">
        <v>15888</v>
      </c>
      <c r="G16236" t="s">
        <v>1912</v>
      </c>
      <c r="J16236" s="40">
        <v>261.02</v>
      </c>
      <c r="K16236" s="40">
        <v>0</v>
      </c>
    </row>
    <row r="16237" spans="1:11" x14ac:dyDescent="0.35">
      <c r="A16237">
        <v>39996</v>
      </c>
      <c r="B16237" t="s">
        <v>210</v>
      </c>
      <c r="C16237" s="70">
        <v>0</v>
      </c>
      <c r="D16237" s="70">
        <v>0</v>
      </c>
      <c r="E16237" s="71">
        <v>44651</v>
      </c>
      <c r="F16237" t="s">
        <v>15888</v>
      </c>
      <c r="G16237" t="s">
        <v>1912</v>
      </c>
      <c r="J16237" s="40">
        <v>320.16000000000003</v>
      </c>
      <c r="K16237" s="40">
        <v>0</v>
      </c>
    </row>
    <row r="16238" spans="1:11" x14ac:dyDescent="0.35">
      <c r="A16238">
        <v>39996</v>
      </c>
      <c r="B16238" t="s">
        <v>210</v>
      </c>
      <c r="C16238" s="70">
        <v>0</v>
      </c>
      <c r="D16238" s="70">
        <v>0</v>
      </c>
      <c r="E16238" s="71">
        <v>44651</v>
      </c>
      <c r="F16238" t="s">
        <v>15888</v>
      </c>
      <c r="G16238" t="s">
        <v>1912</v>
      </c>
      <c r="J16238" s="40">
        <v>50.06</v>
      </c>
      <c r="K16238" s="40">
        <v>0</v>
      </c>
    </row>
    <row r="16239" spans="1:11" x14ac:dyDescent="0.35">
      <c r="A16239">
        <v>39996</v>
      </c>
      <c r="B16239" t="s">
        <v>210</v>
      </c>
      <c r="C16239" s="70">
        <v>0</v>
      </c>
      <c r="D16239" s="70">
        <v>0</v>
      </c>
      <c r="E16239" s="71">
        <v>44651</v>
      </c>
      <c r="F16239" t="s">
        <v>15888</v>
      </c>
      <c r="G16239" t="s">
        <v>1912</v>
      </c>
      <c r="J16239" s="40">
        <v>226.7</v>
      </c>
      <c r="K16239" s="40">
        <v>0</v>
      </c>
    </row>
    <row r="16240" spans="1:11" x14ac:dyDescent="0.35">
      <c r="A16240">
        <v>39996</v>
      </c>
      <c r="B16240" t="s">
        <v>210</v>
      </c>
      <c r="C16240" s="70">
        <v>0</v>
      </c>
      <c r="D16240" s="70">
        <v>0</v>
      </c>
      <c r="E16240" s="71">
        <v>44651</v>
      </c>
      <c r="F16240" t="s">
        <v>15888</v>
      </c>
      <c r="G16240" t="s">
        <v>1912</v>
      </c>
      <c r="J16240" s="40">
        <v>52.27</v>
      </c>
      <c r="K16240" s="40">
        <v>0</v>
      </c>
    </row>
    <row r="16241" spans="1:11" x14ac:dyDescent="0.35">
      <c r="A16241">
        <v>39996</v>
      </c>
      <c r="B16241" t="s">
        <v>210</v>
      </c>
      <c r="C16241" s="70">
        <v>0</v>
      </c>
      <c r="D16241" s="70">
        <v>0</v>
      </c>
      <c r="E16241" s="71">
        <v>44651</v>
      </c>
      <c r="F16241" t="s">
        <v>15888</v>
      </c>
      <c r="G16241" t="s">
        <v>1912</v>
      </c>
      <c r="J16241" s="40">
        <v>49.75</v>
      </c>
      <c r="K16241" s="40">
        <v>0</v>
      </c>
    </row>
    <row r="16242" spans="1:11" x14ac:dyDescent="0.35">
      <c r="A16242">
        <v>39996</v>
      </c>
      <c r="B16242" t="s">
        <v>210</v>
      </c>
      <c r="C16242" s="70">
        <v>0</v>
      </c>
      <c r="D16242" s="70">
        <v>0</v>
      </c>
      <c r="E16242" s="71">
        <v>44651</v>
      </c>
      <c r="F16242" t="s">
        <v>15888</v>
      </c>
      <c r="G16242" t="s">
        <v>1912</v>
      </c>
      <c r="J16242" s="40">
        <v>99.12</v>
      </c>
      <c r="K16242" s="40">
        <v>0</v>
      </c>
    </row>
    <row r="16243" spans="1:11" x14ac:dyDescent="0.35">
      <c r="A16243">
        <v>39996</v>
      </c>
      <c r="B16243" t="s">
        <v>210</v>
      </c>
      <c r="C16243" s="70">
        <v>0</v>
      </c>
      <c r="D16243" s="70">
        <v>0</v>
      </c>
      <c r="E16243" s="71">
        <v>44651</v>
      </c>
      <c r="F16243" t="s">
        <v>15888</v>
      </c>
      <c r="G16243" t="s">
        <v>1912</v>
      </c>
      <c r="J16243" s="40">
        <v>160.16999999999999</v>
      </c>
      <c r="K16243" s="40">
        <v>0</v>
      </c>
    </row>
    <row r="16244" spans="1:11" x14ac:dyDescent="0.35">
      <c r="A16244">
        <v>39996</v>
      </c>
      <c r="B16244" t="s">
        <v>210</v>
      </c>
      <c r="C16244" s="70">
        <v>0</v>
      </c>
      <c r="D16244" s="70">
        <v>0</v>
      </c>
      <c r="E16244" s="71">
        <v>44651</v>
      </c>
      <c r="F16244" t="s">
        <v>8268</v>
      </c>
      <c r="G16244" t="s">
        <v>1912</v>
      </c>
      <c r="J16244" s="40">
        <v>199.94</v>
      </c>
      <c r="K16244" s="40">
        <v>0</v>
      </c>
    </row>
    <row r="16245" spans="1:11" x14ac:dyDescent="0.35">
      <c r="A16245">
        <v>39996</v>
      </c>
      <c r="B16245" t="s">
        <v>210</v>
      </c>
      <c r="C16245" s="70">
        <v>0</v>
      </c>
      <c r="D16245" s="70">
        <v>0</v>
      </c>
      <c r="E16245" s="71">
        <v>44651</v>
      </c>
      <c r="F16245" t="s">
        <v>8268</v>
      </c>
      <c r="G16245" t="s">
        <v>1912</v>
      </c>
      <c r="J16245" s="40">
        <v>236.4</v>
      </c>
      <c r="K16245" s="40">
        <v>0</v>
      </c>
    </row>
    <row r="16246" spans="1:11" x14ac:dyDescent="0.35">
      <c r="A16246">
        <v>39996</v>
      </c>
      <c r="B16246" t="s">
        <v>210</v>
      </c>
      <c r="C16246" s="70">
        <v>0</v>
      </c>
      <c r="D16246" s="70">
        <v>0</v>
      </c>
      <c r="E16246" s="71">
        <v>44651</v>
      </c>
      <c r="F16246" t="s">
        <v>8268</v>
      </c>
      <c r="G16246" t="s">
        <v>1912</v>
      </c>
      <c r="J16246" s="40">
        <v>25.19</v>
      </c>
      <c r="K16246" s="40">
        <v>0</v>
      </c>
    </row>
    <row r="16247" spans="1:11" x14ac:dyDescent="0.35">
      <c r="A16247">
        <v>39996</v>
      </c>
      <c r="B16247" t="s">
        <v>210</v>
      </c>
      <c r="C16247" s="70">
        <v>0</v>
      </c>
      <c r="D16247" s="70">
        <v>0</v>
      </c>
      <c r="E16247" s="71">
        <v>44651</v>
      </c>
      <c r="F16247" t="s">
        <v>8268</v>
      </c>
      <c r="G16247" t="s">
        <v>1912</v>
      </c>
      <c r="J16247" s="40">
        <v>182.21</v>
      </c>
      <c r="K16247" s="40">
        <v>0</v>
      </c>
    </row>
    <row r="16248" spans="1:11" x14ac:dyDescent="0.35">
      <c r="A16248">
        <v>39996</v>
      </c>
      <c r="B16248" t="s">
        <v>210</v>
      </c>
      <c r="C16248" s="70">
        <v>0</v>
      </c>
      <c r="D16248" s="70">
        <v>0</v>
      </c>
      <c r="E16248" s="71">
        <v>44651</v>
      </c>
      <c r="F16248" t="s">
        <v>8268</v>
      </c>
      <c r="G16248" t="s">
        <v>1912</v>
      </c>
      <c r="J16248" s="40">
        <v>257.81</v>
      </c>
      <c r="K16248" s="40">
        <v>0</v>
      </c>
    </row>
    <row r="16249" spans="1:11" x14ac:dyDescent="0.35">
      <c r="A16249">
        <v>39996</v>
      </c>
      <c r="B16249" t="s">
        <v>210</v>
      </c>
      <c r="C16249" s="70">
        <v>0</v>
      </c>
      <c r="D16249" s="70">
        <v>0</v>
      </c>
      <c r="E16249" s="71">
        <v>44651</v>
      </c>
      <c r="F16249" t="s">
        <v>15887</v>
      </c>
      <c r="G16249" t="s">
        <v>1907</v>
      </c>
      <c r="J16249" s="40">
        <v>1196.47</v>
      </c>
      <c r="K16249" s="40">
        <v>0</v>
      </c>
    </row>
    <row r="16250" spans="1:11" x14ac:dyDescent="0.35">
      <c r="A16250">
        <v>39996</v>
      </c>
      <c r="B16250" t="s">
        <v>210</v>
      </c>
      <c r="C16250" s="70">
        <v>0</v>
      </c>
      <c r="D16250" s="70">
        <v>0</v>
      </c>
      <c r="E16250" s="71">
        <v>44651</v>
      </c>
      <c r="F16250" t="s">
        <v>6432</v>
      </c>
      <c r="G16250" t="s">
        <v>2247</v>
      </c>
      <c r="J16250" s="40">
        <v>0</v>
      </c>
      <c r="K16250" s="40">
        <v>14.28</v>
      </c>
    </row>
    <row r="16251" spans="1:11" x14ac:dyDescent="0.35">
      <c r="A16251">
        <v>39996</v>
      </c>
      <c r="B16251" t="s">
        <v>210</v>
      </c>
      <c r="C16251" s="70">
        <v>0</v>
      </c>
      <c r="D16251" s="70">
        <v>0</v>
      </c>
      <c r="E16251" s="71">
        <v>44652</v>
      </c>
      <c r="F16251" t="s">
        <v>12352</v>
      </c>
      <c r="G16251" t="s">
        <v>2142</v>
      </c>
      <c r="H16251" t="s">
        <v>12351</v>
      </c>
      <c r="I16251" t="s">
        <v>12350</v>
      </c>
      <c r="J16251" s="40">
        <v>0</v>
      </c>
      <c r="K16251" s="40">
        <v>193.49</v>
      </c>
    </row>
    <row r="16252" spans="1:11" x14ac:dyDescent="0.35">
      <c r="A16252">
        <v>39996</v>
      </c>
      <c r="B16252" t="s">
        <v>210</v>
      </c>
      <c r="C16252" s="70">
        <v>0</v>
      </c>
      <c r="D16252" s="70">
        <v>0</v>
      </c>
      <c r="E16252" s="71">
        <v>44652</v>
      </c>
      <c r="F16252" t="s">
        <v>12349</v>
      </c>
      <c r="G16252" t="s">
        <v>2142</v>
      </c>
      <c r="H16252" t="s">
        <v>12348</v>
      </c>
      <c r="I16252" t="s">
        <v>12347</v>
      </c>
      <c r="J16252" s="40">
        <v>0</v>
      </c>
      <c r="K16252" s="40">
        <v>97.85</v>
      </c>
    </row>
    <row r="16253" spans="1:11" x14ac:dyDescent="0.35">
      <c r="A16253">
        <v>39996</v>
      </c>
      <c r="B16253" t="s">
        <v>210</v>
      </c>
      <c r="C16253" s="70">
        <v>0</v>
      </c>
      <c r="D16253" s="70">
        <v>0</v>
      </c>
      <c r="E16253" s="71">
        <v>44654</v>
      </c>
      <c r="F16253" t="s">
        <v>12346</v>
      </c>
      <c r="G16253" t="s">
        <v>2142</v>
      </c>
      <c r="H16253" t="s">
        <v>12345</v>
      </c>
      <c r="I16253" t="s">
        <v>12344</v>
      </c>
      <c r="J16253" s="40">
        <v>0</v>
      </c>
      <c r="K16253" s="40">
        <v>342.8</v>
      </c>
    </row>
    <row r="16254" spans="1:11" x14ac:dyDescent="0.35">
      <c r="A16254">
        <v>39996</v>
      </c>
      <c r="B16254" t="s">
        <v>210</v>
      </c>
      <c r="C16254" s="70">
        <v>0</v>
      </c>
      <c r="D16254" s="70">
        <v>0</v>
      </c>
      <c r="E16254" s="71">
        <v>44654</v>
      </c>
      <c r="F16254" t="s">
        <v>11534</v>
      </c>
      <c r="G16254" t="s">
        <v>2142</v>
      </c>
      <c r="H16254" t="s">
        <v>11533</v>
      </c>
      <c r="I16254" t="s">
        <v>11532</v>
      </c>
      <c r="J16254" s="40">
        <v>0</v>
      </c>
      <c r="K16254" s="40">
        <v>190.76</v>
      </c>
    </row>
    <row r="16255" spans="1:11" x14ac:dyDescent="0.35">
      <c r="A16255">
        <v>39996</v>
      </c>
      <c r="B16255" t="s">
        <v>210</v>
      </c>
      <c r="C16255" s="70">
        <v>0</v>
      </c>
      <c r="D16255" s="70">
        <v>0</v>
      </c>
      <c r="E16255" s="71">
        <v>44662</v>
      </c>
      <c r="F16255" t="s">
        <v>12558</v>
      </c>
      <c r="G16255" t="s">
        <v>2142</v>
      </c>
      <c r="H16255" t="s">
        <v>12557</v>
      </c>
      <c r="I16255" t="s">
        <v>12556</v>
      </c>
      <c r="J16255" s="40">
        <v>0</v>
      </c>
      <c r="K16255" s="40">
        <v>28.03</v>
      </c>
    </row>
    <row r="16256" spans="1:11" x14ac:dyDescent="0.35">
      <c r="A16256">
        <v>39996</v>
      </c>
      <c r="B16256" t="s">
        <v>210</v>
      </c>
      <c r="C16256" s="70">
        <v>0</v>
      </c>
      <c r="D16256" s="70">
        <v>0</v>
      </c>
      <c r="E16256" s="71">
        <v>44664</v>
      </c>
      <c r="F16256" t="s">
        <v>12334</v>
      </c>
      <c r="G16256" t="s">
        <v>2142</v>
      </c>
      <c r="H16256" t="s">
        <v>12333</v>
      </c>
      <c r="I16256" t="s">
        <v>12332</v>
      </c>
      <c r="J16256" s="40">
        <v>0</v>
      </c>
      <c r="K16256" s="40">
        <v>91.67</v>
      </c>
    </row>
    <row r="16257" spans="1:11" x14ac:dyDescent="0.35">
      <c r="A16257">
        <v>39996</v>
      </c>
      <c r="B16257" t="s">
        <v>210</v>
      </c>
      <c r="C16257" s="70">
        <v>0</v>
      </c>
      <c r="D16257" s="70">
        <v>0</v>
      </c>
      <c r="E16257" s="71">
        <v>44665</v>
      </c>
      <c r="F16257" t="s">
        <v>12331</v>
      </c>
      <c r="G16257" t="s">
        <v>1907</v>
      </c>
      <c r="J16257" s="40">
        <v>0</v>
      </c>
      <c r="K16257" s="40">
        <v>11.03</v>
      </c>
    </row>
    <row r="16258" spans="1:11" x14ac:dyDescent="0.35">
      <c r="A16258">
        <v>39996</v>
      </c>
      <c r="B16258" t="s">
        <v>210</v>
      </c>
      <c r="C16258" s="70">
        <v>0</v>
      </c>
      <c r="D16258" s="70">
        <v>0</v>
      </c>
      <c r="E16258" s="71">
        <v>44675</v>
      </c>
      <c r="F16258" t="s">
        <v>11855</v>
      </c>
      <c r="G16258" t="s">
        <v>2142</v>
      </c>
      <c r="H16258" t="s">
        <v>11854</v>
      </c>
      <c r="I16258" t="s">
        <v>11853</v>
      </c>
      <c r="J16258" s="40">
        <v>0</v>
      </c>
      <c r="K16258" s="40">
        <v>46.01</v>
      </c>
    </row>
    <row r="16259" spans="1:11" x14ac:dyDescent="0.35">
      <c r="A16259">
        <v>39996</v>
      </c>
      <c r="B16259" t="s">
        <v>210</v>
      </c>
      <c r="C16259" s="70">
        <v>0</v>
      </c>
      <c r="D16259" s="70">
        <v>0</v>
      </c>
      <c r="E16259" s="71">
        <v>44681</v>
      </c>
      <c r="F16259" t="s">
        <v>8264</v>
      </c>
      <c r="G16259" t="s">
        <v>1912</v>
      </c>
      <c r="J16259" s="40">
        <v>331.02</v>
      </c>
      <c r="K16259" s="40">
        <v>0</v>
      </c>
    </row>
    <row r="16260" spans="1:11" x14ac:dyDescent="0.35">
      <c r="A16260">
        <v>39996</v>
      </c>
      <c r="B16260" t="s">
        <v>210</v>
      </c>
      <c r="C16260" s="70">
        <v>0</v>
      </c>
      <c r="D16260" s="70">
        <v>0</v>
      </c>
      <c r="E16260" s="71">
        <v>44681</v>
      </c>
      <c r="F16260" t="s">
        <v>8264</v>
      </c>
      <c r="G16260" t="s">
        <v>1912</v>
      </c>
      <c r="J16260" s="40">
        <v>184.2</v>
      </c>
      <c r="K16260" s="40">
        <v>0</v>
      </c>
    </row>
    <row r="16261" spans="1:11" x14ac:dyDescent="0.35">
      <c r="A16261">
        <v>39996</v>
      </c>
      <c r="B16261" t="s">
        <v>210</v>
      </c>
      <c r="C16261" s="70">
        <v>0</v>
      </c>
      <c r="D16261" s="70">
        <v>0</v>
      </c>
      <c r="E16261" s="71">
        <v>44681</v>
      </c>
      <c r="F16261" t="s">
        <v>8264</v>
      </c>
      <c r="G16261" t="s">
        <v>1912</v>
      </c>
      <c r="J16261" s="40">
        <v>27.13</v>
      </c>
      <c r="K16261" s="40">
        <v>0</v>
      </c>
    </row>
    <row r="16262" spans="1:11" x14ac:dyDescent="0.35">
      <c r="A16262">
        <v>39996</v>
      </c>
      <c r="B16262" t="s">
        <v>210</v>
      </c>
      <c r="C16262" s="70">
        <v>0</v>
      </c>
      <c r="D16262" s="70">
        <v>0</v>
      </c>
      <c r="E16262" s="71">
        <v>44681</v>
      </c>
      <c r="F16262" t="s">
        <v>15886</v>
      </c>
      <c r="G16262" t="s">
        <v>1912</v>
      </c>
      <c r="J16262" s="40">
        <v>99.28</v>
      </c>
      <c r="K16262" s="40">
        <v>0</v>
      </c>
    </row>
    <row r="16263" spans="1:11" x14ac:dyDescent="0.35">
      <c r="A16263">
        <v>39996</v>
      </c>
      <c r="B16263" t="s">
        <v>210</v>
      </c>
      <c r="C16263" s="70">
        <v>0</v>
      </c>
      <c r="D16263" s="70">
        <v>0</v>
      </c>
      <c r="E16263" s="71">
        <v>44681</v>
      </c>
      <c r="F16263" t="s">
        <v>15886</v>
      </c>
      <c r="G16263" t="s">
        <v>1912</v>
      </c>
      <c r="J16263" s="40">
        <v>44.62</v>
      </c>
      <c r="K16263" s="40">
        <v>0</v>
      </c>
    </row>
    <row r="16264" spans="1:11" x14ac:dyDescent="0.35">
      <c r="A16264">
        <v>39996</v>
      </c>
      <c r="B16264" t="s">
        <v>210</v>
      </c>
      <c r="C16264" s="70">
        <v>0</v>
      </c>
      <c r="D16264" s="70">
        <v>0</v>
      </c>
      <c r="E16264" s="71">
        <v>44681</v>
      </c>
      <c r="F16264" t="s">
        <v>6209</v>
      </c>
      <c r="G16264" t="s">
        <v>2247</v>
      </c>
      <c r="J16264" s="40">
        <v>0</v>
      </c>
      <c r="K16264" s="40">
        <v>90.91</v>
      </c>
    </row>
    <row r="16265" spans="1:11" x14ac:dyDescent="0.35">
      <c r="A16265">
        <v>39996</v>
      </c>
      <c r="B16265" t="s">
        <v>210</v>
      </c>
      <c r="C16265" s="70">
        <v>0</v>
      </c>
      <c r="D16265" s="70">
        <v>0</v>
      </c>
      <c r="E16265" s="71">
        <v>44681</v>
      </c>
      <c r="F16265" t="s">
        <v>15885</v>
      </c>
      <c r="G16265" t="s">
        <v>1907</v>
      </c>
      <c r="H16265" t="s">
        <v>3248</v>
      </c>
      <c r="I16265" t="s">
        <v>3247</v>
      </c>
      <c r="J16265" s="40">
        <v>33.159999999999997</v>
      </c>
      <c r="K16265" s="40">
        <v>0</v>
      </c>
    </row>
    <row r="16266" spans="1:11" x14ac:dyDescent="0.35">
      <c r="A16266">
        <v>39996</v>
      </c>
      <c r="B16266" t="s">
        <v>210</v>
      </c>
      <c r="C16266" s="70">
        <v>0</v>
      </c>
      <c r="D16266" s="70">
        <v>0</v>
      </c>
      <c r="E16266" s="71">
        <v>44681</v>
      </c>
      <c r="F16266" t="s">
        <v>6117</v>
      </c>
      <c r="G16266" t="s">
        <v>2247</v>
      </c>
      <c r="J16266" s="40">
        <v>32.369999999999997</v>
      </c>
      <c r="K16266" s="40">
        <v>0</v>
      </c>
    </row>
    <row r="16267" spans="1:11" x14ac:dyDescent="0.35">
      <c r="A16267">
        <v>39996</v>
      </c>
      <c r="B16267" t="s">
        <v>210</v>
      </c>
      <c r="C16267" s="70">
        <v>0</v>
      </c>
      <c r="D16267" s="70">
        <v>0</v>
      </c>
      <c r="E16267" s="71">
        <v>44682</v>
      </c>
      <c r="F16267" t="s">
        <v>12328</v>
      </c>
      <c r="G16267" t="s">
        <v>2142</v>
      </c>
      <c r="H16267" t="s">
        <v>12327</v>
      </c>
      <c r="I16267" t="s">
        <v>12326</v>
      </c>
      <c r="J16267" s="40">
        <v>0</v>
      </c>
      <c r="K16267" s="40">
        <v>282.42</v>
      </c>
    </row>
    <row r="16268" spans="1:11" x14ac:dyDescent="0.35">
      <c r="A16268">
        <v>39996</v>
      </c>
      <c r="B16268" t="s">
        <v>210</v>
      </c>
      <c r="C16268" s="70">
        <v>0</v>
      </c>
      <c r="D16268" s="70">
        <v>0</v>
      </c>
      <c r="E16268" s="71">
        <v>44682</v>
      </c>
      <c r="F16268" t="s">
        <v>12316</v>
      </c>
      <c r="G16268" t="s">
        <v>2142</v>
      </c>
      <c r="H16268" t="s">
        <v>12315</v>
      </c>
      <c r="I16268" t="s">
        <v>12314</v>
      </c>
      <c r="J16268" s="40">
        <v>0</v>
      </c>
      <c r="K16268" s="40">
        <v>1054.8499999999999</v>
      </c>
    </row>
    <row r="16269" spans="1:11" x14ac:dyDescent="0.35">
      <c r="A16269">
        <v>39996</v>
      </c>
      <c r="B16269" t="s">
        <v>210</v>
      </c>
      <c r="C16269" s="70">
        <v>0</v>
      </c>
      <c r="D16269" s="70">
        <v>0</v>
      </c>
      <c r="E16269" s="71">
        <v>44696</v>
      </c>
      <c r="F16269" t="s">
        <v>12530</v>
      </c>
      <c r="G16269" t="s">
        <v>2142</v>
      </c>
      <c r="H16269" t="s">
        <v>12529</v>
      </c>
      <c r="I16269" t="s">
        <v>12528</v>
      </c>
      <c r="J16269" s="40">
        <v>0</v>
      </c>
      <c r="K16269" s="40">
        <v>65.94</v>
      </c>
    </row>
    <row r="16270" spans="1:11" x14ac:dyDescent="0.35">
      <c r="A16270">
        <v>39996</v>
      </c>
      <c r="B16270" t="s">
        <v>210</v>
      </c>
      <c r="C16270" s="70">
        <v>0</v>
      </c>
      <c r="D16270" s="70">
        <v>0</v>
      </c>
      <c r="E16270" s="71">
        <v>44704</v>
      </c>
      <c r="F16270" t="s">
        <v>11785</v>
      </c>
      <c r="G16270" t="s">
        <v>2142</v>
      </c>
      <c r="H16270" t="s">
        <v>11784</v>
      </c>
      <c r="I16270" t="s">
        <v>11783</v>
      </c>
      <c r="J16270" s="40">
        <v>0</v>
      </c>
      <c r="K16270" s="40">
        <v>47.38</v>
      </c>
    </row>
    <row r="16271" spans="1:11" x14ac:dyDescent="0.35">
      <c r="A16271">
        <v>39996</v>
      </c>
      <c r="B16271" t="s">
        <v>210</v>
      </c>
      <c r="C16271" s="70">
        <v>0</v>
      </c>
      <c r="D16271" s="70">
        <v>0</v>
      </c>
      <c r="E16271" s="71">
        <v>44712</v>
      </c>
      <c r="F16271" t="s">
        <v>15884</v>
      </c>
      <c r="G16271" t="s">
        <v>1912</v>
      </c>
      <c r="J16271" s="40">
        <v>74.599999999999994</v>
      </c>
      <c r="K16271" s="40">
        <v>0</v>
      </c>
    </row>
    <row r="16272" spans="1:11" x14ac:dyDescent="0.35">
      <c r="A16272">
        <v>39996</v>
      </c>
      <c r="B16272" t="s">
        <v>210</v>
      </c>
      <c r="C16272" s="70">
        <v>0</v>
      </c>
      <c r="D16272" s="70">
        <v>0</v>
      </c>
      <c r="E16272" s="71">
        <v>44712</v>
      </c>
      <c r="F16272" t="s">
        <v>15884</v>
      </c>
      <c r="G16272" t="s">
        <v>1912</v>
      </c>
      <c r="J16272" s="40">
        <v>562.01</v>
      </c>
      <c r="K16272" s="40">
        <v>0</v>
      </c>
    </row>
    <row r="16273" spans="1:11" x14ac:dyDescent="0.35">
      <c r="A16273">
        <v>39996</v>
      </c>
      <c r="B16273" t="s">
        <v>210</v>
      </c>
      <c r="C16273" s="70">
        <v>0</v>
      </c>
      <c r="D16273" s="70">
        <v>0</v>
      </c>
      <c r="E16273" s="71">
        <v>44712</v>
      </c>
      <c r="F16273" t="s">
        <v>15884</v>
      </c>
      <c r="G16273" t="s">
        <v>1912</v>
      </c>
      <c r="J16273" s="40">
        <v>272.92</v>
      </c>
      <c r="K16273" s="40">
        <v>0</v>
      </c>
    </row>
    <row r="16274" spans="1:11" x14ac:dyDescent="0.35">
      <c r="A16274">
        <v>39996</v>
      </c>
      <c r="B16274" t="s">
        <v>210</v>
      </c>
      <c r="C16274" s="70">
        <v>0</v>
      </c>
      <c r="D16274" s="70">
        <v>0</v>
      </c>
      <c r="E16274" s="71">
        <v>44712</v>
      </c>
      <c r="F16274" t="s">
        <v>3443</v>
      </c>
      <c r="G16274" t="s">
        <v>1912</v>
      </c>
      <c r="J16274" s="40">
        <v>52.13</v>
      </c>
      <c r="K16274" s="40">
        <v>0</v>
      </c>
    </row>
    <row r="16275" spans="1:11" x14ac:dyDescent="0.35">
      <c r="A16275">
        <v>39996</v>
      </c>
      <c r="B16275" t="s">
        <v>210</v>
      </c>
      <c r="C16275" s="70">
        <v>0</v>
      </c>
      <c r="D16275" s="70">
        <v>0</v>
      </c>
      <c r="E16275" s="71">
        <v>44712</v>
      </c>
      <c r="F16275" t="s">
        <v>3443</v>
      </c>
      <c r="G16275" t="s">
        <v>1912</v>
      </c>
      <c r="J16275" s="40">
        <v>47.63</v>
      </c>
      <c r="K16275" s="40">
        <v>0</v>
      </c>
    </row>
    <row r="16276" spans="1:11" x14ac:dyDescent="0.35">
      <c r="A16276">
        <v>39996</v>
      </c>
      <c r="B16276" t="s">
        <v>210</v>
      </c>
      <c r="C16276" s="70">
        <v>0</v>
      </c>
      <c r="D16276" s="70">
        <v>0</v>
      </c>
      <c r="E16276" s="71">
        <v>44712</v>
      </c>
      <c r="F16276" t="s">
        <v>3443</v>
      </c>
      <c r="G16276" t="s">
        <v>1912</v>
      </c>
      <c r="J16276" s="40">
        <v>175.25</v>
      </c>
      <c r="K16276" s="40">
        <v>0</v>
      </c>
    </row>
    <row r="16277" spans="1:11" x14ac:dyDescent="0.35">
      <c r="A16277">
        <v>39996</v>
      </c>
      <c r="B16277" t="s">
        <v>210</v>
      </c>
      <c r="C16277" s="70">
        <v>0</v>
      </c>
      <c r="D16277" s="70">
        <v>0</v>
      </c>
      <c r="E16277" s="71">
        <v>44712</v>
      </c>
      <c r="F16277" t="s">
        <v>3443</v>
      </c>
      <c r="G16277" t="s">
        <v>1912</v>
      </c>
      <c r="J16277" s="40">
        <v>323.85000000000002</v>
      </c>
      <c r="K16277" s="40">
        <v>0</v>
      </c>
    </row>
    <row r="16278" spans="1:11" x14ac:dyDescent="0.35">
      <c r="A16278">
        <v>39996</v>
      </c>
      <c r="B16278" t="s">
        <v>210</v>
      </c>
      <c r="C16278" s="70">
        <v>0</v>
      </c>
      <c r="D16278" s="70">
        <v>0</v>
      </c>
      <c r="E16278" s="71">
        <v>44712</v>
      </c>
      <c r="F16278" t="s">
        <v>5878</v>
      </c>
      <c r="G16278" t="s">
        <v>2247</v>
      </c>
      <c r="J16278" s="40">
        <v>2.98</v>
      </c>
      <c r="K16278" s="40">
        <v>0</v>
      </c>
    </row>
    <row r="16279" spans="1:11" x14ac:dyDescent="0.35">
      <c r="A16279">
        <v>39996</v>
      </c>
      <c r="B16279" t="s">
        <v>210</v>
      </c>
      <c r="C16279" s="70">
        <v>0</v>
      </c>
      <c r="D16279" s="70">
        <v>0</v>
      </c>
      <c r="E16279" s="71">
        <v>44713</v>
      </c>
      <c r="F16279" t="s">
        <v>7914</v>
      </c>
      <c r="G16279" t="s">
        <v>2142</v>
      </c>
      <c r="H16279" t="s">
        <v>7913</v>
      </c>
      <c r="I16279" t="s">
        <v>7912</v>
      </c>
      <c r="J16279" s="40">
        <v>0</v>
      </c>
      <c r="K16279" s="40">
        <v>325.11</v>
      </c>
    </row>
    <row r="16280" spans="1:11" x14ac:dyDescent="0.35">
      <c r="A16280">
        <v>39996</v>
      </c>
      <c r="B16280" t="s">
        <v>210</v>
      </c>
      <c r="C16280" s="70">
        <v>0</v>
      </c>
      <c r="D16280" s="70">
        <v>0</v>
      </c>
      <c r="E16280" s="71">
        <v>44713</v>
      </c>
      <c r="F16280" t="s">
        <v>12298</v>
      </c>
      <c r="G16280" t="s">
        <v>2142</v>
      </c>
      <c r="H16280" t="s">
        <v>12297</v>
      </c>
      <c r="I16280" t="s">
        <v>12296</v>
      </c>
      <c r="J16280" s="40">
        <v>0</v>
      </c>
      <c r="K16280" s="40">
        <v>176.42</v>
      </c>
    </row>
    <row r="16281" spans="1:11" x14ac:dyDescent="0.35">
      <c r="A16281">
        <v>39996</v>
      </c>
      <c r="B16281" t="s">
        <v>210</v>
      </c>
      <c r="C16281" s="70">
        <v>0</v>
      </c>
      <c r="D16281" s="70">
        <v>0</v>
      </c>
      <c r="E16281" s="71">
        <v>44727</v>
      </c>
      <c r="F16281" t="s">
        <v>12510</v>
      </c>
      <c r="G16281" t="s">
        <v>2142</v>
      </c>
      <c r="H16281" t="s">
        <v>12509</v>
      </c>
      <c r="I16281" t="s">
        <v>12508</v>
      </c>
      <c r="J16281" s="40">
        <v>0</v>
      </c>
      <c r="K16281" s="40">
        <v>66.88</v>
      </c>
    </row>
    <row r="16282" spans="1:11" x14ac:dyDescent="0.35">
      <c r="A16282">
        <v>39996</v>
      </c>
      <c r="B16282" t="s">
        <v>210</v>
      </c>
      <c r="C16282" s="70">
        <v>0</v>
      </c>
      <c r="D16282" s="70">
        <v>0</v>
      </c>
      <c r="E16282" s="71">
        <v>44728</v>
      </c>
      <c r="F16282" t="s">
        <v>15883</v>
      </c>
      <c r="G16282" t="s">
        <v>15843</v>
      </c>
      <c r="H16282" t="s">
        <v>15882</v>
      </c>
      <c r="J16282" s="40">
        <v>606.41</v>
      </c>
      <c r="K16282" s="40">
        <v>0</v>
      </c>
    </row>
    <row r="16283" spans="1:11" x14ac:dyDescent="0.35">
      <c r="A16283">
        <v>39996</v>
      </c>
      <c r="B16283" t="s">
        <v>210</v>
      </c>
      <c r="C16283" s="70">
        <v>0</v>
      </c>
      <c r="D16283" s="70">
        <v>0</v>
      </c>
      <c r="E16283" s="71">
        <v>44732</v>
      </c>
      <c r="F16283" t="s">
        <v>12289</v>
      </c>
      <c r="G16283" t="s">
        <v>2142</v>
      </c>
      <c r="H16283" t="s">
        <v>12288</v>
      </c>
      <c r="I16283" t="s">
        <v>12287</v>
      </c>
      <c r="J16283" s="40">
        <v>0</v>
      </c>
      <c r="K16283" s="40">
        <v>43.13</v>
      </c>
    </row>
    <row r="16284" spans="1:11" x14ac:dyDescent="0.35">
      <c r="A16284">
        <v>39996</v>
      </c>
      <c r="B16284" t="s">
        <v>210</v>
      </c>
      <c r="C16284" s="70">
        <v>0</v>
      </c>
      <c r="D16284" s="70">
        <v>0</v>
      </c>
      <c r="E16284" s="71">
        <v>44733</v>
      </c>
      <c r="F16284" t="s">
        <v>12286</v>
      </c>
      <c r="G16284" t="s">
        <v>2142</v>
      </c>
      <c r="H16284" t="s">
        <v>12285</v>
      </c>
      <c r="I16284" t="s">
        <v>12284</v>
      </c>
      <c r="J16284" s="40">
        <v>0</v>
      </c>
      <c r="K16284" s="40">
        <v>43.14</v>
      </c>
    </row>
    <row r="16285" spans="1:11" x14ac:dyDescent="0.35">
      <c r="A16285">
        <v>39996</v>
      </c>
      <c r="B16285" t="s">
        <v>210</v>
      </c>
      <c r="C16285" s="70">
        <v>0</v>
      </c>
      <c r="D16285" s="70">
        <v>0</v>
      </c>
      <c r="E16285" s="71">
        <v>44733</v>
      </c>
      <c r="F16285" t="s">
        <v>12283</v>
      </c>
      <c r="G16285" t="s">
        <v>2142</v>
      </c>
      <c r="H16285" t="s">
        <v>12282</v>
      </c>
      <c r="I16285" t="s">
        <v>12281</v>
      </c>
      <c r="J16285" s="40">
        <v>0</v>
      </c>
      <c r="K16285" s="40">
        <v>665.89</v>
      </c>
    </row>
    <row r="16286" spans="1:11" x14ac:dyDescent="0.35">
      <c r="A16286">
        <v>39996</v>
      </c>
      <c r="B16286" t="s">
        <v>210</v>
      </c>
      <c r="C16286" s="70">
        <v>0</v>
      </c>
      <c r="D16286" s="70">
        <v>0</v>
      </c>
      <c r="E16286" s="71">
        <v>44734</v>
      </c>
      <c r="F16286" t="s">
        <v>12280</v>
      </c>
      <c r="G16286" t="s">
        <v>2142</v>
      </c>
      <c r="H16286" t="s">
        <v>12279</v>
      </c>
      <c r="I16286" t="s">
        <v>12278</v>
      </c>
      <c r="J16286" s="40">
        <v>0</v>
      </c>
      <c r="K16286" s="40">
        <v>192.55</v>
      </c>
    </row>
    <row r="16287" spans="1:11" x14ac:dyDescent="0.35">
      <c r="A16287">
        <v>39996</v>
      </c>
      <c r="B16287" t="s">
        <v>210</v>
      </c>
      <c r="C16287" s="70">
        <v>0</v>
      </c>
      <c r="D16287" s="70">
        <v>0</v>
      </c>
      <c r="E16287" s="71">
        <v>44738</v>
      </c>
      <c r="F16287" t="s">
        <v>12277</v>
      </c>
      <c r="G16287" t="s">
        <v>2142</v>
      </c>
      <c r="H16287" t="s">
        <v>12276</v>
      </c>
      <c r="I16287" t="s">
        <v>12275</v>
      </c>
      <c r="J16287" s="40">
        <v>0</v>
      </c>
      <c r="K16287" s="40">
        <v>50.55</v>
      </c>
    </row>
    <row r="16288" spans="1:11" x14ac:dyDescent="0.35">
      <c r="A16288">
        <v>39996</v>
      </c>
      <c r="B16288" t="s">
        <v>210</v>
      </c>
      <c r="C16288" s="70">
        <v>0</v>
      </c>
      <c r="D16288" s="70">
        <v>0</v>
      </c>
      <c r="E16288" s="71">
        <v>44742</v>
      </c>
      <c r="F16288" t="s">
        <v>15881</v>
      </c>
      <c r="G16288" t="s">
        <v>1912</v>
      </c>
      <c r="J16288" s="40">
        <v>116.29</v>
      </c>
      <c r="K16288" s="40">
        <v>0</v>
      </c>
    </row>
    <row r="16289" spans="1:11" x14ac:dyDescent="0.35">
      <c r="A16289">
        <v>39996</v>
      </c>
      <c r="B16289" t="s">
        <v>210</v>
      </c>
      <c r="C16289" s="70">
        <v>0</v>
      </c>
      <c r="D16289" s="70">
        <v>0</v>
      </c>
      <c r="E16289" s="71">
        <v>44742</v>
      </c>
      <c r="F16289" t="s">
        <v>15881</v>
      </c>
      <c r="G16289" t="s">
        <v>1912</v>
      </c>
      <c r="J16289" s="40">
        <v>45.43</v>
      </c>
      <c r="K16289" s="40">
        <v>0</v>
      </c>
    </row>
    <row r="16290" spans="1:11" x14ac:dyDescent="0.35">
      <c r="A16290">
        <v>39996</v>
      </c>
      <c r="B16290" t="s">
        <v>210</v>
      </c>
      <c r="C16290" s="70">
        <v>0</v>
      </c>
      <c r="D16290" s="70">
        <v>0</v>
      </c>
      <c r="E16290" s="71">
        <v>44742</v>
      </c>
      <c r="F16290" t="s">
        <v>15880</v>
      </c>
      <c r="G16290" t="s">
        <v>1912</v>
      </c>
      <c r="J16290" s="40">
        <v>80</v>
      </c>
      <c r="K16290" s="40">
        <v>0</v>
      </c>
    </row>
    <row r="16291" spans="1:11" x14ac:dyDescent="0.35">
      <c r="A16291">
        <v>39996</v>
      </c>
      <c r="B16291" t="s">
        <v>210</v>
      </c>
      <c r="C16291" s="70">
        <v>0</v>
      </c>
      <c r="D16291" s="70">
        <v>0</v>
      </c>
      <c r="E16291" s="71">
        <v>44742</v>
      </c>
      <c r="F16291" t="s">
        <v>15880</v>
      </c>
      <c r="G16291" t="s">
        <v>1912</v>
      </c>
      <c r="J16291" s="40">
        <v>66</v>
      </c>
      <c r="K16291" s="40">
        <v>0</v>
      </c>
    </row>
    <row r="16292" spans="1:11" x14ac:dyDescent="0.35">
      <c r="A16292">
        <v>39996</v>
      </c>
      <c r="B16292" t="s">
        <v>210</v>
      </c>
      <c r="C16292" s="70">
        <v>0</v>
      </c>
      <c r="D16292" s="70">
        <v>0</v>
      </c>
      <c r="E16292" s="71">
        <v>44742</v>
      </c>
      <c r="F16292" t="s">
        <v>8260</v>
      </c>
      <c r="G16292" t="s">
        <v>1912</v>
      </c>
      <c r="J16292" s="40">
        <v>42.57</v>
      </c>
      <c r="K16292" s="40">
        <v>0</v>
      </c>
    </row>
    <row r="16293" spans="1:11" x14ac:dyDescent="0.35">
      <c r="A16293">
        <v>39996</v>
      </c>
      <c r="B16293" t="s">
        <v>210</v>
      </c>
      <c r="C16293" s="70">
        <v>0</v>
      </c>
      <c r="D16293" s="70">
        <v>0</v>
      </c>
      <c r="E16293" s="71">
        <v>44742</v>
      </c>
      <c r="F16293" t="s">
        <v>8260</v>
      </c>
      <c r="G16293" t="s">
        <v>1912</v>
      </c>
      <c r="J16293" s="40">
        <v>657.14</v>
      </c>
      <c r="K16293" s="40">
        <v>0</v>
      </c>
    </row>
    <row r="16294" spans="1:11" x14ac:dyDescent="0.35">
      <c r="A16294">
        <v>39996</v>
      </c>
      <c r="B16294" t="s">
        <v>210</v>
      </c>
      <c r="C16294" s="70">
        <v>0</v>
      </c>
      <c r="D16294" s="70">
        <v>0</v>
      </c>
      <c r="E16294" s="71">
        <v>44742</v>
      </c>
      <c r="F16294" t="s">
        <v>8260</v>
      </c>
      <c r="G16294" t="s">
        <v>1912</v>
      </c>
      <c r="J16294" s="40">
        <v>42.57</v>
      </c>
      <c r="K16294" s="40">
        <v>0</v>
      </c>
    </row>
    <row r="16295" spans="1:11" x14ac:dyDescent="0.35">
      <c r="A16295">
        <v>39996</v>
      </c>
      <c r="B16295" t="s">
        <v>210</v>
      </c>
      <c r="C16295" s="70">
        <v>0</v>
      </c>
      <c r="D16295" s="70">
        <v>0</v>
      </c>
      <c r="E16295" s="71">
        <v>44742</v>
      </c>
      <c r="F16295" t="s">
        <v>8260</v>
      </c>
      <c r="G16295" t="s">
        <v>1912</v>
      </c>
      <c r="J16295" s="40">
        <v>190.57</v>
      </c>
      <c r="K16295" s="40">
        <v>0</v>
      </c>
    </row>
    <row r="16296" spans="1:11" x14ac:dyDescent="0.35">
      <c r="A16296">
        <v>39996</v>
      </c>
      <c r="B16296" t="s">
        <v>210</v>
      </c>
      <c r="C16296" s="70">
        <v>0</v>
      </c>
      <c r="D16296" s="70">
        <v>0</v>
      </c>
      <c r="E16296" s="71">
        <v>44742</v>
      </c>
      <c r="F16296" t="s">
        <v>8260</v>
      </c>
      <c r="G16296" t="s">
        <v>1912</v>
      </c>
      <c r="J16296" s="40">
        <v>405.69</v>
      </c>
      <c r="K16296" s="40">
        <v>0</v>
      </c>
    </row>
    <row r="16297" spans="1:11" x14ac:dyDescent="0.35">
      <c r="A16297">
        <v>39996</v>
      </c>
      <c r="B16297" t="s">
        <v>210</v>
      </c>
      <c r="C16297" s="70">
        <v>0</v>
      </c>
      <c r="D16297" s="70">
        <v>0</v>
      </c>
      <c r="E16297" s="71">
        <v>44742</v>
      </c>
      <c r="F16297" t="s">
        <v>8260</v>
      </c>
      <c r="G16297" t="s">
        <v>1912</v>
      </c>
      <c r="J16297" s="40">
        <v>49.71</v>
      </c>
      <c r="K16297" s="40">
        <v>0</v>
      </c>
    </row>
    <row r="16298" spans="1:11" x14ac:dyDescent="0.35">
      <c r="A16298">
        <v>39996</v>
      </c>
      <c r="B16298" t="s">
        <v>210</v>
      </c>
      <c r="C16298" s="70">
        <v>0</v>
      </c>
      <c r="D16298" s="70">
        <v>0</v>
      </c>
      <c r="E16298" s="71">
        <v>44742</v>
      </c>
      <c r="F16298" t="s">
        <v>5596</v>
      </c>
      <c r="G16298" t="s">
        <v>2247</v>
      </c>
      <c r="J16298" s="40">
        <v>0</v>
      </c>
      <c r="K16298" s="40">
        <v>43.52</v>
      </c>
    </row>
    <row r="16299" spans="1:11" x14ac:dyDescent="0.35">
      <c r="A16299">
        <v>39996</v>
      </c>
      <c r="B16299" t="s">
        <v>210</v>
      </c>
      <c r="C16299" s="70">
        <v>0</v>
      </c>
      <c r="D16299" s="70">
        <v>0</v>
      </c>
      <c r="E16299" s="71">
        <v>44743</v>
      </c>
      <c r="F16299" t="s">
        <v>11740</v>
      </c>
      <c r="G16299" t="s">
        <v>2142</v>
      </c>
      <c r="H16299" t="s">
        <v>11739</v>
      </c>
      <c r="I16299" t="s">
        <v>11738</v>
      </c>
      <c r="J16299" s="40">
        <v>0</v>
      </c>
      <c r="K16299" s="40">
        <v>122.15</v>
      </c>
    </row>
    <row r="16300" spans="1:11" x14ac:dyDescent="0.35">
      <c r="A16300">
        <v>39996</v>
      </c>
      <c r="B16300" t="s">
        <v>210</v>
      </c>
      <c r="C16300" s="70">
        <v>0</v>
      </c>
      <c r="D16300" s="70">
        <v>0</v>
      </c>
      <c r="E16300" s="71">
        <v>44743</v>
      </c>
      <c r="F16300" t="s">
        <v>11737</v>
      </c>
      <c r="G16300" t="s">
        <v>2142</v>
      </c>
      <c r="H16300" t="s">
        <v>11736</v>
      </c>
      <c r="I16300" t="s">
        <v>11735</v>
      </c>
      <c r="J16300" s="40">
        <v>0</v>
      </c>
      <c r="K16300" s="40">
        <v>47.63</v>
      </c>
    </row>
    <row r="16301" spans="1:11" x14ac:dyDescent="0.35">
      <c r="A16301">
        <v>39996</v>
      </c>
      <c r="B16301" t="s">
        <v>210</v>
      </c>
      <c r="C16301" s="70">
        <v>0</v>
      </c>
      <c r="D16301" s="70">
        <v>0</v>
      </c>
      <c r="E16301" s="71">
        <v>44743</v>
      </c>
      <c r="F16301" t="s">
        <v>15879</v>
      </c>
      <c r="G16301" t="s">
        <v>1907</v>
      </c>
      <c r="H16301" t="s">
        <v>12315</v>
      </c>
      <c r="I16301" t="s">
        <v>12314</v>
      </c>
      <c r="J16301" s="40">
        <v>987.24</v>
      </c>
      <c r="K16301" s="40">
        <v>0</v>
      </c>
    </row>
    <row r="16302" spans="1:11" x14ac:dyDescent="0.35">
      <c r="A16302">
        <v>39996</v>
      </c>
      <c r="B16302" t="s">
        <v>210</v>
      </c>
      <c r="C16302" s="70">
        <v>0</v>
      </c>
      <c r="D16302" s="70">
        <v>0</v>
      </c>
      <c r="E16302" s="71">
        <v>44743</v>
      </c>
      <c r="F16302" t="s">
        <v>15878</v>
      </c>
      <c r="G16302" t="s">
        <v>1907</v>
      </c>
      <c r="J16302" s="40">
        <v>63.81</v>
      </c>
      <c r="K16302" s="40">
        <v>0</v>
      </c>
    </row>
    <row r="16303" spans="1:11" x14ac:dyDescent="0.35">
      <c r="A16303">
        <v>39996</v>
      </c>
      <c r="B16303" t="s">
        <v>210</v>
      </c>
      <c r="C16303" s="70">
        <v>0</v>
      </c>
      <c r="D16303" s="70">
        <v>0</v>
      </c>
      <c r="E16303" s="71">
        <v>44746</v>
      </c>
      <c r="F16303" t="s">
        <v>11455</v>
      </c>
      <c r="G16303" t="s">
        <v>2142</v>
      </c>
      <c r="H16303" t="s">
        <v>11454</v>
      </c>
      <c r="I16303" t="s">
        <v>11453</v>
      </c>
      <c r="J16303" s="40">
        <v>0</v>
      </c>
      <c r="K16303" s="40">
        <v>600.69000000000005</v>
      </c>
    </row>
    <row r="16304" spans="1:11" x14ac:dyDescent="0.35">
      <c r="A16304">
        <v>39996</v>
      </c>
      <c r="B16304" t="s">
        <v>210</v>
      </c>
      <c r="C16304" s="70">
        <v>0</v>
      </c>
      <c r="D16304" s="70">
        <v>0</v>
      </c>
      <c r="E16304" s="71">
        <v>44752</v>
      </c>
      <c r="F16304" t="s">
        <v>12245</v>
      </c>
      <c r="G16304" t="s">
        <v>2142</v>
      </c>
      <c r="H16304" t="s">
        <v>12244</v>
      </c>
      <c r="I16304" t="s">
        <v>12243</v>
      </c>
      <c r="J16304" s="40">
        <v>0</v>
      </c>
      <c r="K16304" s="40">
        <v>99.06</v>
      </c>
    </row>
    <row r="16305" spans="1:11" x14ac:dyDescent="0.35">
      <c r="A16305">
        <v>39996</v>
      </c>
      <c r="B16305" t="s">
        <v>210</v>
      </c>
      <c r="C16305" s="70">
        <v>0</v>
      </c>
      <c r="D16305" s="70">
        <v>0</v>
      </c>
      <c r="E16305" s="71">
        <v>44752</v>
      </c>
      <c r="F16305" t="s">
        <v>15877</v>
      </c>
      <c r="G16305" t="s">
        <v>1907</v>
      </c>
      <c r="H16305" t="s">
        <v>12244</v>
      </c>
      <c r="I16305" t="s">
        <v>12243</v>
      </c>
      <c r="J16305" s="40">
        <v>99.06</v>
      </c>
      <c r="K16305" s="40">
        <v>0</v>
      </c>
    </row>
    <row r="16306" spans="1:11" x14ac:dyDescent="0.35">
      <c r="A16306">
        <v>39996</v>
      </c>
      <c r="B16306" t="s">
        <v>210</v>
      </c>
      <c r="C16306" s="70">
        <v>0</v>
      </c>
      <c r="D16306" s="70">
        <v>0</v>
      </c>
      <c r="E16306" s="71">
        <v>44753</v>
      </c>
      <c r="F16306" t="s">
        <v>12242</v>
      </c>
      <c r="G16306" t="s">
        <v>2142</v>
      </c>
      <c r="H16306" t="s">
        <v>12241</v>
      </c>
      <c r="I16306" t="s">
        <v>12240</v>
      </c>
      <c r="J16306" s="40">
        <v>0</v>
      </c>
      <c r="K16306" s="40">
        <v>67.36</v>
      </c>
    </row>
    <row r="16307" spans="1:11" x14ac:dyDescent="0.35">
      <c r="A16307">
        <v>39996</v>
      </c>
      <c r="B16307" t="s">
        <v>210</v>
      </c>
      <c r="C16307" s="70">
        <v>0</v>
      </c>
      <c r="D16307" s="70">
        <v>0</v>
      </c>
      <c r="E16307" s="71">
        <v>44754</v>
      </c>
      <c r="F16307" t="s">
        <v>12236</v>
      </c>
      <c r="G16307" t="s">
        <v>2142</v>
      </c>
      <c r="H16307" t="s">
        <v>12235</v>
      </c>
      <c r="I16307" t="s">
        <v>12234</v>
      </c>
      <c r="J16307" s="40">
        <v>0</v>
      </c>
      <c r="K16307" s="40">
        <v>59.99</v>
      </c>
    </row>
    <row r="16308" spans="1:11" x14ac:dyDescent="0.35">
      <c r="A16308">
        <v>39996</v>
      </c>
      <c r="B16308" t="s">
        <v>210</v>
      </c>
      <c r="C16308" s="70">
        <v>0</v>
      </c>
      <c r="D16308" s="70">
        <v>0</v>
      </c>
      <c r="E16308" s="71">
        <v>44755</v>
      </c>
      <c r="F16308" t="s">
        <v>3162</v>
      </c>
      <c r="G16308" t="s">
        <v>2142</v>
      </c>
      <c r="H16308" t="s">
        <v>3160</v>
      </c>
      <c r="I16308" t="s">
        <v>3159</v>
      </c>
      <c r="J16308" s="40">
        <v>0</v>
      </c>
      <c r="K16308" s="40">
        <v>515.85</v>
      </c>
    </row>
    <row r="16309" spans="1:11" x14ac:dyDescent="0.35">
      <c r="A16309">
        <v>39996</v>
      </c>
      <c r="B16309" t="s">
        <v>210</v>
      </c>
      <c r="C16309" s="70">
        <v>0</v>
      </c>
      <c r="D16309" s="70">
        <v>0</v>
      </c>
      <c r="E16309" s="71">
        <v>44755</v>
      </c>
      <c r="F16309" t="s">
        <v>9319</v>
      </c>
      <c r="G16309" t="s">
        <v>2142</v>
      </c>
      <c r="H16309" t="s">
        <v>9318</v>
      </c>
      <c r="I16309" t="s">
        <v>9317</v>
      </c>
      <c r="J16309" s="40">
        <v>0</v>
      </c>
      <c r="K16309" s="40">
        <v>35.729999999999997</v>
      </c>
    </row>
    <row r="16310" spans="1:11" x14ac:dyDescent="0.35">
      <c r="A16310">
        <v>39996</v>
      </c>
      <c r="B16310" t="s">
        <v>210</v>
      </c>
      <c r="C16310" s="70">
        <v>0</v>
      </c>
      <c r="D16310" s="70">
        <v>0</v>
      </c>
      <c r="E16310" s="71">
        <v>44755</v>
      </c>
      <c r="F16310" t="s">
        <v>15876</v>
      </c>
      <c r="G16310" t="s">
        <v>1907</v>
      </c>
      <c r="H16310" t="s">
        <v>11099</v>
      </c>
      <c r="I16310" t="s">
        <v>11098</v>
      </c>
      <c r="J16310" s="40">
        <v>0</v>
      </c>
      <c r="K16310" s="40">
        <v>52.45</v>
      </c>
    </row>
    <row r="16311" spans="1:11" x14ac:dyDescent="0.35">
      <c r="A16311">
        <v>39996</v>
      </c>
      <c r="B16311" t="s">
        <v>210</v>
      </c>
      <c r="C16311" s="70">
        <v>0</v>
      </c>
      <c r="D16311" s="70">
        <v>0</v>
      </c>
      <c r="E16311" s="71">
        <v>44755</v>
      </c>
      <c r="F16311" t="s">
        <v>15875</v>
      </c>
      <c r="G16311" t="s">
        <v>1907</v>
      </c>
      <c r="H16311" t="s">
        <v>11102</v>
      </c>
      <c r="I16311" t="s">
        <v>11101</v>
      </c>
      <c r="J16311" s="40">
        <v>0</v>
      </c>
      <c r="K16311" s="40">
        <v>58.5</v>
      </c>
    </row>
    <row r="16312" spans="1:11" x14ac:dyDescent="0.35">
      <c r="A16312">
        <v>39996</v>
      </c>
      <c r="B16312" t="s">
        <v>210</v>
      </c>
      <c r="C16312" s="70">
        <v>0</v>
      </c>
      <c r="D16312" s="70">
        <v>0</v>
      </c>
      <c r="E16312" s="71">
        <v>44755</v>
      </c>
      <c r="F16312" t="s">
        <v>3161</v>
      </c>
      <c r="G16312" t="s">
        <v>1907</v>
      </c>
      <c r="H16312" t="s">
        <v>3160</v>
      </c>
      <c r="I16312" t="s">
        <v>3159</v>
      </c>
      <c r="J16312" s="40">
        <v>0</v>
      </c>
      <c r="K16312" s="40">
        <v>61.96</v>
      </c>
    </row>
    <row r="16313" spans="1:11" x14ac:dyDescent="0.35">
      <c r="A16313">
        <v>39996</v>
      </c>
      <c r="B16313" t="s">
        <v>210</v>
      </c>
      <c r="C16313" s="70">
        <v>0</v>
      </c>
      <c r="D16313" s="70">
        <v>0</v>
      </c>
      <c r="E16313" s="71">
        <v>44766</v>
      </c>
      <c r="F16313" t="s">
        <v>11722</v>
      </c>
      <c r="G16313" t="s">
        <v>2142</v>
      </c>
      <c r="H16313" t="s">
        <v>11721</v>
      </c>
      <c r="I16313" t="s">
        <v>11720</v>
      </c>
      <c r="J16313" s="40">
        <v>0</v>
      </c>
      <c r="K16313" s="40">
        <v>46.21</v>
      </c>
    </row>
    <row r="16314" spans="1:11" x14ac:dyDescent="0.35">
      <c r="A16314">
        <v>39996</v>
      </c>
      <c r="B16314" t="s">
        <v>210</v>
      </c>
      <c r="C16314" s="70">
        <v>0</v>
      </c>
      <c r="D16314" s="70">
        <v>0</v>
      </c>
      <c r="E16314" s="71">
        <v>44768</v>
      </c>
      <c r="F16314" t="s">
        <v>15874</v>
      </c>
      <c r="G16314" t="s">
        <v>1907</v>
      </c>
      <c r="H16314" t="s">
        <v>15873</v>
      </c>
      <c r="J16314" s="40">
        <v>1501.31</v>
      </c>
      <c r="K16314" s="40">
        <v>0</v>
      </c>
    </row>
    <row r="16315" spans="1:11" x14ac:dyDescent="0.35">
      <c r="A16315">
        <v>39996</v>
      </c>
      <c r="B16315" t="s">
        <v>210</v>
      </c>
      <c r="C16315" s="70">
        <v>0</v>
      </c>
      <c r="D16315" s="70">
        <v>0</v>
      </c>
      <c r="E16315" s="71">
        <v>44769</v>
      </c>
      <c r="F16315" t="s">
        <v>11449</v>
      </c>
      <c r="G16315" t="s">
        <v>2142</v>
      </c>
      <c r="H16315" t="s">
        <v>11448</v>
      </c>
      <c r="I16315" t="s">
        <v>11447</v>
      </c>
      <c r="J16315" s="40">
        <v>0</v>
      </c>
      <c r="K16315" s="40">
        <v>1509.19</v>
      </c>
    </row>
    <row r="16316" spans="1:11" x14ac:dyDescent="0.35">
      <c r="A16316">
        <v>39996</v>
      </c>
      <c r="B16316" t="s">
        <v>210</v>
      </c>
      <c r="C16316" s="70">
        <v>0</v>
      </c>
      <c r="D16316" s="70">
        <v>0</v>
      </c>
      <c r="E16316" s="71">
        <v>44769</v>
      </c>
      <c r="F16316" t="s">
        <v>12218</v>
      </c>
      <c r="G16316" t="s">
        <v>2142</v>
      </c>
      <c r="H16316" t="s">
        <v>12217</v>
      </c>
      <c r="I16316" t="s">
        <v>12216</v>
      </c>
      <c r="J16316" s="40">
        <v>0</v>
      </c>
      <c r="K16316" s="40">
        <v>88.12</v>
      </c>
    </row>
    <row r="16317" spans="1:11" x14ac:dyDescent="0.35">
      <c r="A16317">
        <v>39996</v>
      </c>
      <c r="B16317" t="s">
        <v>210</v>
      </c>
      <c r="C16317" s="70">
        <v>0</v>
      </c>
      <c r="D16317" s="70">
        <v>0</v>
      </c>
      <c r="E16317" s="71">
        <v>44770</v>
      </c>
      <c r="F16317" t="s">
        <v>12197</v>
      </c>
      <c r="G16317" t="s">
        <v>2142</v>
      </c>
      <c r="H16317" t="s">
        <v>12196</v>
      </c>
      <c r="I16317" t="s">
        <v>12195</v>
      </c>
      <c r="J16317" s="40">
        <v>0</v>
      </c>
      <c r="K16317" s="40">
        <v>20.100000000000001</v>
      </c>
    </row>
    <row r="16318" spans="1:11" x14ac:dyDescent="0.35">
      <c r="A16318">
        <v>39996</v>
      </c>
      <c r="B16318" t="s">
        <v>210</v>
      </c>
      <c r="C16318" s="70">
        <v>0</v>
      </c>
      <c r="D16318" s="70">
        <v>0</v>
      </c>
      <c r="E16318" s="71">
        <v>44773</v>
      </c>
      <c r="F16318" t="s">
        <v>11713</v>
      </c>
      <c r="G16318" t="s">
        <v>2142</v>
      </c>
      <c r="H16318" t="s">
        <v>11712</v>
      </c>
      <c r="I16318" t="s">
        <v>11711</v>
      </c>
      <c r="J16318" s="40">
        <v>0</v>
      </c>
      <c r="K16318" s="40">
        <v>83.46</v>
      </c>
    </row>
    <row r="16319" spans="1:11" x14ac:dyDescent="0.35">
      <c r="A16319">
        <v>39996</v>
      </c>
      <c r="B16319" t="s">
        <v>210</v>
      </c>
      <c r="C16319" s="70">
        <v>0</v>
      </c>
      <c r="D16319" s="70">
        <v>0</v>
      </c>
      <c r="E16319" s="71">
        <v>44773</v>
      </c>
      <c r="F16319" t="s">
        <v>15872</v>
      </c>
      <c r="G16319" t="s">
        <v>1912</v>
      </c>
      <c r="J16319" s="40">
        <v>475.97</v>
      </c>
      <c r="K16319" s="40">
        <v>0</v>
      </c>
    </row>
    <row r="16320" spans="1:11" x14ac:dyDescent="0.35">
      <c r="A16320">
        <v>39996</v>
      </c>
      <c r="B16320" t="s">
        <v>210</v>
      </c>
      <c r="C16320" s="70">
        <v>0</v>
      </c>
      <c r="D16320" s="70">
        <v>0</v>
      </c>
      <c r="E16320" s="71">
        <v>44773</v>
      </c>
      <c r="F16320" t="s">
        <v>15872</v>
      </c>
      <c r="G16320" t="s">
        <v>1912</v>
      </c>
      <c r="J16320" s="40">
        <v>1872.31</v>
      </c>
      <c r="K16320" s="40">
        <v>0</v>
      </c>
    </row>
    <row r="16321" spans="1:11" x14ac:dyDescent="0.35">
      <c r="A16321">
        <v>39996</v>
      </c>
      <c r="B16321" t="s">
        <v>210</v>
      </c>
      <c r="C16321" s="70">
        <v>0</v>
      </c>
      <c r="D16321" s="70">
        <v>0</v>
      </c>
      <c r="E16321" s="71">
        <v>44773</v>
      </c>
      <c r="F16321" t="s">
        <v>15872</v>
      </c>
      <c r="G16321" t="s">
        <v>1912</v>
      </c>
      <c r="J16321" s="40">
        <v>241.08</v>
      </c>
      <c r="K16321" s="40">
        <v>0</v>
      </c>
    </row>
    <row r="16322" spans="1:11" x14ac:dyDescent="0.35">
      <c r="A16322">
        <v>39996</v>
      </c>
      <c r="B16322" t="s">
        <v>210</v>
      </c>
      <c r="C16322" s="70">
        <v>0</v>
      </c>
      <c r="D16322" s="70">
        <v>0</v>
      </c>
      <c r="E16322" s="71">
        <v>44773</v>
      </c>
      <c r="F16322" t="s">
        <v>15872</v>
      </c>
      <c r="G16322" t="s">
        <v>1912</v>
      </c>
      <c r="J16322" s="40">
        <v>946.92</v>
      </c>
      <c r="K16322" s="40">
        <v>0</v>
      </c>
    </row>
    <row r="16323" spans="1:11" x14ac:dyDescent="0.35">
      <c r="A16323">
        <v>39996</v>
      </c>
      <c r="B16323" t="s">
        <v>210</v>
      </c>
      <c r="C16323" s="70">
        <v>0</v>
      </c>
      <c r="D16323" s="70">
        <v>0</v>
      </c>
      <c r="E16323" s="71">
        <v>44773</v>
      </c>
      <c r="F16323" t="s">
        <v>15872</v>
      </c>
      <c r="G16323" t="s">
        <v>1912</v>
      </c>
      <c r="J16323" s="40">
        <v>395.16</v>
      </c>
      <c r="K16323" s="40">
        <v>0</v>
      </c>
    </row>
    <row r="16324" spans="1:11" x14ac:dyDescent="0.35">
      <c r="A16324">
        <v>39996</v>
      </c>
      <c r="B16324" t="s">
        <v>210</v>
      </c>
      <c r="C16324" s="70">
        <v>0</v>
      </c>
      <c r="D16324" s="70">
        <v>0</v>
      </c>
      <c r="E16324" s="71">
        <v>44773</v>
      </c>
      <c r="F16324" t="s">
        <v>15871</v>
      </c>
      <c r="G16324" t="s">
        <v>1912</v>
      </c>
      <c r="J16324" s="40">
        <v>1268.06</v>
      </c>
      <c r="K16324" s="40">
        <v>0</v>
      </c>
    </row>
    <row r="16325" spans="1:11" x14ac:dyDescent="0.35">
      <c r="A16325">
        <v>39996</v>
      </c>
      <c r="B16325" t="s">
        <v>210</v>
      </c>
      <c r="C16325" s="70">
        <v>0</v>
      </c>
      <c r="D16325" s="70">
        <v>0</v>
      </c>
      <c r="E16325" s="71">
        <v>44773</v>
      </c>
      <c r="F16325" t="s">
        <v>15871</v>
      </c>
      <c r="G16325" t="s">
        <v>1912</v>
      </c>
      <c r="J16325" s="40">
        <v>53.67</v>
      </c>
      <c r="K16325" s="40">
        <v>0</v>
      </c>
    </row>
    <row r="16326" spans="1:11" x14ac:dyDescent="0.35">
      <c r="A16326">
        <v>39996</v>
      </c>
      <c r="B16326" t="s">
        <v>210</v>
      </c>
      <c r="C16326" s="70">
        <v>0</v>
      </c>
      <c r="D16326" s="70">
        <v>0</v>
      </c>
      <c r="E16326" s="71">
        <v>44773</v>
      </c>
      <c r="F16326" t="s">
        <v>15871</v>
      </c>
      <c r="G16326" t="s">
        <v>1912</v>
      </c>
      <c r="J16326" s="40">
        <v>59.86</v>
      </c>
      <c r="K16326" s="40">
        <v>0</v>
      </c>
    </row>
    <row r="16327" spans="1:11" x14ac:dyDescent="0.35">
      <c r="A16327">
        <v>39996</v>
      </c>
      <c r="B16327" t="s">
        <v>210</v>
      </c>
      <c r="C16327" s="70">
        <v>0</v>
      </c>
      <c r="D16327" s="70">
        <v>0</v>
      </c>
      <c r="E16327" s="71">
        <v>44773</v>
      </c>
      <c r="F16327" t="s">
        <v>15871</v>
      </c>
      <c r="G16327" t="s">
        <v>1912</v>
      </c>
      <c r="J16327" s="40">
        <v>36.57</v>
      </c>
      <c r="K16327" s="40">
        <v>0</v>
      </c>
    </row>
    <row r="16328" spans="1:11" x14ac:dyDescent="0.35">
      <c r="A16328">
        <v>39996</v>
      </c>
      <c r="B16328" t="s">
        <v>210</v>
      </c>
      <c r="C16328" s="70">
        <v>0</v>
      </c>
      <c r="D16328" s="70">
        <v>0</v>
      </c>
      <c r="E16328" s="71">
        <v>44773</v>
      </c>
      <c r="F16328" t="s">
        <v>15871</v>
      </c>
      <c r="G16328" t="s">
        <v>1912</v>
      </c>
      <c r="J16328" s="40">
        <v>591.27</v>
      </c>
      <c r="K16328" s="40">
        <v>0</v>
      </c>
    </row>
    <row r="16329" spans="1:11" x14ac:dyDescent="0.35">
      <c r="A16329">
        <v>39996</v>
      </c>
      <c r="B16329" t="s">
        <v>210</v>
      </c>
      <c r="C16329" s="70">
        <v>0</v>
      </c>
      <c r="D16329" s="70">
        <v>0</v>
      </c>
      <c r="E16329" s="71">
        <v>44773</v>
      </c>
      <c r="F16329" t="s">
        <v>15871</v>
      </c>
      <c r="G16329" t="s">
        <v>1912</v>
      </c>
      <c r="J16329" s="40">
        <v>46.89</v>
      </c>
      <c r="K16329" s="40">
        <v>0</v>
      </c>
    </row>
    <row r="16330" spans="1:11" x14ac:dyDescent="0.35">
      <c r="A16330">
        <v>39996</v>
      </c>
      <c r="B16330" t="s">
        <v>210</v>
      </c>
      <c r="C16330" s="70">
        <v>0</v>
      </c>
      <c r="D16330" s="70">
        <v>0</v>
      </c>
      <c r="E16330" s="71">
        <v>44773</v>
      </c>
      <c r="F16330" t="s">
        <v>15871</v>
      </c>
      <c r="G16330" t="s">
        <v>1912</v>
      </c>
      <c r="J16330" s="40">
        <v>83.46</v>
      </c>
      <c r="K16330" s="40">
        <v>0</v>
      </c>
    </row>
    <row r="16331" spans="1:11" x14ac:dyDescent="0.35">
      <c r="A16331">
        <v>39996</v>
      </c>
      <c r="B16331" t="s">
        <v>210</v>
      </c>
      <c r="C16331" s="70">
        <v>0</v>
      </c>
      <c r="D16331" s="70">
        <v>0</v>
      </c>
      <c r="E16331" s="71">
        <v>44773</v>
      </c>
      <c r="F16331" t="s">
        <v>8259</v>
      </c>
      <c r="G16331" t="s">
        <v>1912</v>
      </c>
      <c r="J16331" s="40">
        <v>69.010000000000005</v>
      </c>
      <c r="K16331" s="40">
        <v>0</v>
      </c>
    </row>
    <row r="16332" spans="1:11" x14ac:dyDescent="0.35">
      <c r="A16332">
        <v>39996</v>
      </c>
      <c r="B16332" t="s">
        <v>210</v>
      </c>
      <c r="C16332" s="70">
        <v>0</v>
      </c>
      <c r="D16332" s="70">
        <v>0</v>
      </c>
      <c r="E16332" s="71">
        <v>44773</v>
      </c>
      <c r="F16332" t="s">
        <v>8259</v>
      </c>
      <c r="G16332" t="s">
        <v>1912</v>
      </c>
      <c r="J16332" s="40">
        <v>61.63</v>
      </c>
      <c r="K16332" s="40">
        <v>0</v>
      </c>
    </row>
    <row r="16333" spans="1:11" x14ac:dyDescent="0.35">
      <c r="A16333">
        <v>39996</v>
      </c>
      <c r="B16333" t="s">
        <v>210</v>
      </c>
      <c r="C16333" s="70">
        <v>0</v>
      </c>
      <c r="D16333" s="70">
        <v>0</v>
      </c>
      <c r="E16333" s="71">
        <v>44773</v>
      </c>
      <c r="F16333" t="s">
        <v>8259</v>
      </c>
      <c r="G16333" t="s">
        <v>1912</v>
      </c>
      <c r="J16333" s="40">
        <v>85.52</v>
      </c>
      <c r="K16333" s="40">
        <v>0</v>
      </c>
    </row>
    <row r="16334" spans="1:11" x14ac:dyDescent="0.35">
      <c r="A16334">
        <v>39996</v>
      </c>
      <c r="B16334" t="s">
        <v>210</v>
      </c>
      <c r="C16334" s="70">
        <v>0</v>
      </c>
      <c r="D16334" s="70">
        <v>0</v>
      </c>
      <c r="E16334" s="71">
        <v>44773</v>
      </c>
      <c r="F16334" t="s">
        <v>8259</v>
      </c>
      <c r="G16334" t="s">
        <v>1912</v>
      </c>
      <c r="J16334" s="40">
        <v>89.06</v>
      </c>
      <c r="K16334" s="40">
        <v>0</v>
      </c>
    </row>
    <row r="16335" spans="1:11" x14ac:dyDescent="0.35">
      <c r="A16335">
        <v>39996</v>
      </c>
      <c r="B16335" t="s">
        <v>210</v>
      </c>
      <c r="C16335" s="70">
        <v>0</v>
      </c>
      <c r="D16335" s="70">
        <v>0</v>
      </c>
      <c r="E16335" s="71">
        <v>44773</v>
      </c>
      <c r="F16335" t="s">
        <v>5284</v>
      </c>
      <c r="G16335" t="s">
        <v>2247</v>
      </c>
      <c r="J16335" s="40">
        <v>94.04</v>
      </c>
      <c r="K16335" s="40">
        <v>0</v>
      </c>
    </row>
    <row r="16336" spans="1:11" x14ac:dyDescent="0.35">
      <c r="A16336">
        <v>39996</v>
      </c>
      <c r="B16336" t="s">
        <v>210</v>
      </c>
      <c r="C16336" s="70">
        <v>0</v>
      </c>
      <c r="D16336" s="70">
        <v>0</v>
      </c>
      <c r="E16336" s="71">
        <v>44774</v>
      </c>
      <c r="F16336" t="s">
        <v>15870</v>
      </c>
      <c r="G16336" t="s">
        <v>1907</v>
      </c>
      <c r="H16336" t="s">
        <v>9315</v>
      </c>
      <c r="I16336" t="s">
        <v>9314</v>
      </c>
      <c r="J16336" s="40">
        <v>0</v>
      </c>
      <c r="K16336" s="40">
        <v>85.75</v>
      </c>
    </row>
    <row r="16337" spans="1:11" x14ac:dyDescent="0.35">
      <c r="A16337">
        <v>39996</v>
      </c>
      <c r="B16337" t="s">
        <v>210</v>
      </c>
      <c r="C16337" s="70">
        <v>0</v>
      </c>
      <c r="D16337" s="70">
        <v>0</v>
      </c>
      <c r="E16337" s="71">
        <v>44777</v>
      </c>
      <c r="F16337" t="s">
        <v>12194</v>
      </c>
      <c r="G16337" t="s">
        <v>2142</v>
      </c>
      <c r="H16337" t="s">
        <v>12193</v>
      </c>
      <c r="I16337" t="s">
        <v>12192</v>
      </c>
      <c r="J16337" s="40">
        <v>0</v>
      </c>
      <c r="K16337" s="40">
        <v>160.30000000000001</v>
      </c>
    </row>
    <row r="16338" spans="1:11" x14ac:dyDescent="0.35">
      <c r="A16338">
        <v>39996</v>
      </c>
      <c r="B16338" t="s">
        <v>210</v>
      </c>
      <c r="C16338" s="70">
        <v>0</v>
      </c>
      <c r="D16338" s="70">
        <v>0</v>
      </c>
      <c r="E16338" s="71">
        <v>44782</v>
      </c>
      <c r="F16338" t="s">
        <v>9310</v>
      </c>
      <c r="G16338" t="s">
        <v>2142</v>
      </c>
      <c r="H16338" t="s">
        <v>9309</v>
      </c>
      <c r="I16338" t="s">
        <v>9308</v>
      </c>
      <c r="J16338" s="40">
        <v>0</v>
      </c>
      <c r="K16338" s="40">
        <v>120.23</v>
      </c>
    </row>
    <row r="16339" spans="1:11" x14ac:dyDescent="0.35">
      <c r="A16339">
        <v>39996</v>
      </c>
      <c r="B16339" t="s">
        <v>210</v>
      </c>
      <c r="C16339" s="70">
        <v>0</v>
      </c>
      <c r="D16339" s="70">
        <v>0</v>
      </c>
      <c r="E16339" s="71">
        <v>44787</v>
      </c>
      <c r="F16339" t="s">
        <v>12179</v>
      </c>
      <c r="G16339" t="s">
        <v>2142</v>
      </c>
      <c r="H16339" t="s">
        <v>12178</v>
      </c>
      <c r="I16339" t="s">
        <v>12177</v>
      </c>
      <c r="J16339" s="40">
        <v>0</v>
      </c>
      <c r="K16339" s="40">
        <v>14.81</v>
      </c>
    </row>
    <row r="16340" spans="1:11" x14ac:dyDescent="0.35">
      <c r="A16340">
        <v>39996</v>
      </c>
      <c r="B16340" t="s">
        <v>210</v>
      </c>
      <c r="C16340" s="70">
        <v>0</v>
      </c>
      <c r="D16340" s="70">
        <v>0</v>
      </c>
      <c r="E16340" s="71">
        <v>44790</v>
      </c>
      <c r="F16340" t="s">
        <v>11707</v>
      </c>
      <c r="G16340" t="s">
        <v>2142</v>
      </c>
      <c r="H16340" t="s">
        <v>11706</v>
      </c>
      <c r="I16340" t="s">
        <v>11705</v>
      </c>
      <c r="J16340" s="40">
        <v>0</v>
      </c>
      <c r="K16340" s="40">
        <v>48.79</v>
      </c>
    </row>
    <row r="16341" spans="1:11" x14ac:dyDescent="0.35">
      <c r="A16341">
        <v>39996</v>
      </c>
      <c r="B16341" t="s">
        <v>210</v>
      </c>
      <c r="C16341" s="70">
        <v>0</v>
      </c>
      <c r="D16341" s="70">
        <v>0</v>
      </c>
      <c r="E16341" s="71">
        <v>44794</v>
      </c>
      <c r="F16341" t="s">
        <v>11704</v>
      </c>
      <c r="G16341" t="s">
        <v>2142</v>
      </c>
      <c r="H16341" t="s">
        <v>11703</v>
      </c>
      <c r="I16341" t="s">
        <v>11702</v>
      </c>
      <c r="J16341" s="40">
        <v>0</v>
      </c>
      <c r="K16341" s="40">
        <v>228.81</v>
      </c>
    </row>
    <row r="16342" spans="1:11" x14ac:dyDescent="0.35">
      <c r="A16342">
        <v>39996</v>
      </c>
      <c r="B16342" t="s">
        <v>210</v>
      </c>
      <c r="C16342" s="70">
        <v>0</v>
      </c>
      <c r="D16342" s="70">
        <v>0</v>
      </c>
      <c r="E16342" s="71">
        <v>44794</v>
      </c>
      <c r="F16342" t="s">
        <v>11701</v>
      </c>
      <c r="G16342" t="s">
        <v>2142</v>
      </c>
      <c r="H16342" t="s">
        <v>11700</v>
      </c>
      <c r="I16342" t="s">
        <v>11699</v>
      </c>
      <c r="J16342" s="40">
        <v>0</v>
      </c>
      <c r="K16342" s="40">
        <v>59.89</v>
      </c>
    </row>
    <row r="16343" spans="1:11" x14ac:dyDescent="0.35">
      <c r="A16343">
        <v>39996</v>
      </c>
      <c r="B16343" t="s">
        <v>210</v>
      </c>
      <c r="C16343" s="70">
        <v>0</v>
      </c>
      <c r="D16343" s="70">
        <v>0</v>
      </c>
      <c r="E16343" s="71">
        <v>44795</v>
      </c>
      <c r="F16343" t="s">
        <v>9307</v>
      </c>
      <c r="G16343" t="s">
        <v>2142</v>
      </c>
      <c r="H16343" t="s">
        <v>9306</v>
      </c>
      <c r="I16343" t="s">
        <v>9305</v>
      </c>
      <c r="J16343" s="40">
        <v>0</v>
      </c>
      <c r="K16343" s="40">
        <v>106.64</v>
      </c>
    </row>
    <row r="16344" spans="1:11" x14ac:dyDescent="0.35">
      <c r="A16344">
        <v>39996</v>
      </c>
      <c r="B16344" t="s">
        <v>210</v>
      </c>
      <c r="C16344" s="70">
        <v>0</v>
      </c>
      <c r="D16344" s="70">
        <v>0</v>
      </c>
      <c r="E16344" s="71">
        <v>44798</v>
      </c>
      <c r="F16344" t="s">
        <v>11695</v>
      </c>
      <c r="G16344" t="s">
        <v>2142</v>
      </c>
      <c r="H16344" t="s">
        <v>11694</v>
      </c>
      <c r="I16344" t="s">
        <v>11693</v>
      </c>
      <c r="J16344" s="40">
        <v>0</v>
      </c>
      <c r="K16344" s="40">
        <v>48.37</v>
      </c>
    </row>
    <row r="16345" spans="1:11" x14ac:dyDescent="0.35">
      <c r="A16345">
        <v>39996</v>
      </c>
      <c r="B16345" t="s">
        <v>210</v>
      </c>
      <c r="C16345" s="70">
        <v>0</v>
      </c>
      <c r="D16345" s="70">
        <v>0</v>
      </c>
      <c r="E16345" s="71">
        <v>44801</v>
      </c>
      <c r="F16345" t="s">
        <v>15869</v>
      </c>
      <c r="G16345" t="s">
        <v>1912</v>
      </c>
      <c r="J16345" s="40">
        <v>10.74</v>
      </c>
      <c r="K16345" s="40">
        <v>0</v>
      </c>
    </row>
    <row r="16346" spans="1:11" x14ac:dyDescent="0.35">
      <c r="A16346">
        <v>39996</v>
      </c>
      <c r="B16346" t="s">
        <v>210</v>
      </c>
      <c r="C16346" s="70">
        <v>0</v>
      </c>
      <c r="D16346" s="70">
        <v>0</v>
      </c>
      <c r="E16346" s="71">
        <v>44801</v>
      </c>
      <c r="F16346" t="s">
        <v>15868</v>
      </c>
      <c r="G16346" t="s">
        <v>1912</v>
      </c>
      <c r="J16346" s="40">
        <v>122.74</v>
      </c>
      <c r="K16346" s="40">
        <v>0</v>
      </c>
    </row>
    <row r="16347" spans="1:11" x14ac:dyDescent="0.35">
      <c r="A16347">
        <v>39996</v>
      </c>
      <c r="B16347" t="s">
        <v>210</v>
      </c>
      <c r="C16347" s="70">
        <v>0</v>
      </c>
      <c r="D16347" s="70">
        <v>0</v>
      </c>
      <c r="E16347" s="71">
        <v>44801</v>
      </c>
      <c r="F16347" t="s">
        <v>15868</v>
      </c>
      <c r="G16347" t="s">
        <v>1912</v>
      </c>
      <c r="J16347" s="40">
        <v>14.73</v>
      </c>
      <c r="K16347" s="40">
        <v>0</v>
      </c>
    </row>
    <row r="16348" spans="1:11" x14ac:dyDescent="0.35">
      <c r="A16348">
        <v>39996</v>
      </c>
      <c r="B16348" t="s">
        <v>210</v>
      </c>
      <c r="C16348" s="70">
        <v>0</v>
      </c>
      <c r="D16348" s="70">
        <v>0</v>
      </c>
      <c r="E16348" s="71">
        <v>44801</v>
      </c>
      <c r="F16348" t="s">
        <v>15868</v>
      </c>
      <c r="G16348" t="s">
        <v>1912</v>
      </c>
      <c r="J16348" s="40">
        <v>48.79</v>
      </c>
      <c r="K16348" s="40">
        <v>0</v>
      </c>
    </row>
    <row r="16349" spans="1:11" x14ac:dyDescent="0.35">
      <c r="A16349">
        <v>39996</v>
      </c>
      <c r="B16349" t="s">
        <v>210</v>
      </c>
      <c r="C16349" s="70">
        <v>0</v>
      </c>
      <c r="D16349" s="70">
        <v>0</v>
      </c>
      <c r="E16349" s="71">
        <v>44801</v>
      </c>
      <c r="F16349" t="s">
        <v>15868</v>
      </c>
      <c r="G16349" t="s">
        <v>1912</v>
      </c>
      <c r="J16349" s="40">
        <v>59.83</v>
      </c>
      <c r="K16349" s="40">
        <v>0</v>
      </c>
    </row>
    <row r="16350" spans="1:11" x14ac:dyDescent="0.35">
      <c r="A16350">
        <v>39996</v>
      </c>
      <c r="B16350" t="s">
        <v>210</v>
      </c>
      <c r="C16350" s="70">
        <v>0</v>
      </c>
      <c r="D16350" s="70">
        <v>0</v>
      </c>
      <c r="E16350" s="71">
        <v>44801</v>
      </c>
      <c r="F16350" t="s">
        <v>15868</v>
      </c>
      <c r="G16350" t="s">
        <v>1912</v>
      </c>
      <c r="J16350" s="40">
        <v>107.39</v>
      </c>
      <c r="K16350" s="40">
        <v>0</v>
      </c>
    </row>
    <row r="16351" spans="1:11" x14ac:dyDescent="0.35">
      <c r="A16351">
        <v>39996</v>
      </c>
      <c r="B16351" t="s">
        <v>210</v>
      </c>
      <c r="C16351" s="70">
        <v>0</v>
      </c>
      <c r="D16351" s="70">
        <v>0</v>
      </c>
      <c r="E16351" s="71">
        <v>44801</v>
      </c>
      <c r="F16351" t="s">
        <v>15868</v>
      </c>
      <c r="G16351" t="s">
        <v>1912</v>
      </c>
      <c r="J16351" s="40">
        <v>48.79</v>
      </c>
      <c r="K16351" s="40">
        <v>0</v>
      </c>
    </row>
    <row r="16352" spans="1:11" x14ac:dyDescent="0.35">
      <c r="A16352">
        <v>39996</v>
      </c>
      <c r="B16352" t="s">
        <v>210</v>
      </c>
      <c r="C16352" s="70">
        <v>0</v>
      </c>
      <c r="D16352" s="70">
        <v>0</v>
      </c>
      <c r="E16352" s="71">
        <v>44803</v>
      </c>
      <c r="F16352" t="s">
        <v>15867</v>
      </c>
      <c r="G16352" t="s">
        <v>1912</v>
      </c>
      <c r="J16352" s="40">
        <v>33.340000000000003</v>
      </c>
      <c r="K16352" s="40">
        <v>0</v>
      </c>
    </row>
    <row r="16353" spans="1:11" x14ac:dyDescent="0.35">
      <c r="A16353">
        <v>39996</v>
      </c>
      <c r="B16353" t="s">
        <v>210</v>
      </c>
      <c r="C16353" s="70">
        <v>0</v>
      </c>
      <c r="D16353" s="70">
        <v>0</v>
      </c>
      <c r="E16353" s="71">
        <v>44803</v>
      </c>
      <c r="F16353" t="s">
        <v>15867</v>
      </c>
      <c r="G16353" t="s">
        <v>1912</v>
      </c>
      <c r="J16353" s="40">
        <v>30.56</v>
      </c>
      <c r="K16353" s="40">
        <v>0</v>
      </c>
    </row>
    <row r="16354" spans="1:11" x14ac:dyDescent="0.35">
      <c r="A16354">
        <v>39996</v>
      </c>
      <c r="B16354" t="s">
        <v>210</v>
      </c>
      <c r="C16354" s="70">
        <v>0</v>
      </c>
      <c r="D16354" s="70">
        <v>0</v>
      </c>
      <c r="E16354" s="71">
        <v>44804</v>
      </c>
      <c r="F16354" t="s">
        <v>5093</v>
      </c>
      <c r="G16354" t="s">
        <v>2247</v>
      </c>
      <c r="H16354" t="s">
        <v>2265</v>
      </c>
      <c r="J16354" s="40">
        <v>122.68</v>
      </c>
      <c r="K16354" s="40">
        <v>0</v>
      </c>
    </row>
    <row r="16355" spans="1:11" x14ac:dyDescent="0.35">
      <c r="A16355">
        <v>39996</v>
      </c>
      <c r="B16355" t="s">
        <v>210</v>
      </c>
      <c r="C16355" s="70">
        <v>0</v>
      </c>
      <c r="D16355" s="70">
        <v>0</v>
      </c>
      <c r="E16355" s="71">
        <v>44834</v>
      </c>
      <c r="F16355" t="s">
        <v>15866</v>
      </c>
      <c r="G16355" t="s">
        <v>1912</v>
      </c>
      <c r="H16355" t="s">
        <v>3430</v>
      </c>
      <c r="I16355" t="s">
        <v>3430</v>
      </c>
      <c r="J16355" s="40">
        <v>112.33</v>
      </c>
      <c r="K16355" s="40">
        <v>0</v>
      </c>
    </row>
    <row r="16356" spans="1:11" x14ac:dyDescent="0.35">
      <c r="A16356">
        <v>39996</v>
      </c>
      <c r="B16356" t="s">
        <v>210</v>
      </c>
      <c r="C16356" s="70">
        <v>0</v>
      </c>
      <c r="D16356" s="70">
        <v>0</v>
      </c>
      <c r="E16356" s="71">
        <v>44834</v>
      </c>
      <c r="F16356" t="s">
        <v>15866</v>
      </c>
      <c r="G16356" t="s">
        <v>1912</v>
      </c>
      <c r="H16356" t="s">
        <v>3430</v>
      </c>
      <c r="I16356" t="s">
        <v>3430</v>
      </c>
      <c r="J16356" s="40">
        <v>336.16</v>
      </c>
      <c r="K16356" s="40">
        <v>0</v>
      </c>
    </row>
    <row r="16357" spans="1:11" x14ac:dyDescent="0.35">
      <c r="A16357">
        <v>39996</v>
      </c>
      <c r="B16357" t="s">
        <v>210</v>
      </c>
      <c r="C16357" s="70">
        <v>0</v>
      </c>
      <c r="D16357" s="70">
        <v>0</v>
      </c>
      <c r="E16357" s="71">
        <v>44834</v>
      </c>
      <c r="F16357" t="s">
        <v>8252</v>
      </c>
      <c r="G16357" t="s">
        <v>1912</v>
      </c>
      <c r="I16357" t="s">
        <v>8251</v>
      </c>
      <c r="J16357" s="40">
        <v>49.11</v>
      </c>
      <c r="K16357" s="40">
        <v>0</v>
      </c>
    </row>
    <row r="16358" spans="1:11" x14ac:dyDescent="0.35">
      <c r="A16358">
        <v>39996</v>
      </c>
      <c r="B16358" t="s">
        <v>210</v>
      </c>
      <c r="C16358" s="70">
        <v>0</v>
      </c>
      <c r="D16358" s="70">
        <v>0</v>
      </c>
      <c r="E16358" s="71">
        <v>44834</v>
      </c>
      <c r="F16358" t="s">
        <v>8252</v>
      </c>
      <c r="G16358" t="s">
        <v>1912</v>
      </c>
      <c r="I16358" t="s">
        <v>8251</v>
      </c>
      <c r="J16358" s="40">
        <v>16.72</v>
      </c>
      <c r="K16358" s="40">
        <v>0</v>
      </c>
    </row>
    <row r="16359" spans="1:11" x14ac:dyDescent="0.35">
      <c r="A16359">
        <v>39996</v>
      </c>
      <c r="B16359" t="s">
        <v>210</v>
      </c>
      <c r="C16359" s="70">
        <v>0</v>
      </c>
      <c r="D16359" s="70">
        <v>0</v>
      </c>
      <c r="E16359" s="71">
        <v>44834</v>
      </c>
      <c r="F16359" t="s">
        <v>15865</v>
      </c>
      <c r="G16359" t="s">
        <v>1912</v>
      </c>
      <c r="I16359" t="s">
        <v>15813</v>
      </c>
      <c r="J16359" s="40">
        <v>2.82</v>
      </c>
      <c r="K16359" s="40">
        <v>0</v>
      </c>
    </row>
    <row r="16360" spans="1:11" x14ac:dyDescent="0.35">
      <c r="A16360">
        <v>39996</v>
      </c>
      <c r="B16360" t="s">
        <v>210</v>
      </c>
      <c r="C16360" s="70">
        <v>0</v>
      </c>
      <c r="D16360" s="70">
        <v>0</v>
      </c>
      <c r="E16360" s="71">
        <v>44834</v>
      </c>
      <c r="F16360" t="s">
        <v>15865</v>
      </c>
      <c r="G16360" t="s">
        <v>1912</v>
      </c>
      <c r="I16360" t="s">
        <v>15813</v>
      </c>
      <c r="J16360" s="40">
        <v>6.77</v>
      </c>
      <c r="K16360" s="40">
        <v>0</v>
      </c>
    </row>
    <row r="16361" spans="1:11" x14ac:dyDescent="0.35">
      <c r="A16361">
        <v>39996</v>
      </c>
      <c r="B16361" t="s">
        <v>210</v>
      </c>
      <c r="C16361" s="70">
        <v>0</v>
      </c>
      <c r="D16361" s="70">
        <v>0</v>
      </c>
      <c r="E16361" s="71">
        <v>44834</v>
      </c>
      <c r="F16361" t="s">
        <v>4680</v>
      </c>
      <c r="G16361" t="s">
        <v>2247</v>
      </c>
      <c r="H16361" t="s">
        <v>2262</v>
      </c>
      <c r="J16361" s="40">
        <v>0</v>
      </c>
      <c r="K16361" s="40">
        <v>452.3</v>
      </c>
    </row>
    <row r="16362" spans="1:11" x14ac:dyDescent="0.35">
      <c r="A16362">
        <v>39996</v>
      </c>
      <c r="B16362" t="s">
        <v>210</v>
      </c>
      <c r="C16362" s="70">
        <v>0</v>
      </c>
      <c r="D16362" s="70">
        <v>0</v>
      </c>
      <c r="E16362" s="71">
        <v>44835</v>
      </c>
      <c r="F16362" t="s">
        <v>15864</v>
      </c>
      <c r="G16362" t="s">
        <v>1907</v>
      </c>
      <c r="J16362" s="40">
        <v>151.57</v>
      </c>
      <c r="K16362" s="40">
        <v>0</v>
      </c>
    </row>
    <row r="16363" spans="1:11" x14ac:dyDescent="0.35">
      <c r="A16363">
        <v>39996</v>
      </c>
      <c r="B16363" t="s">
        <v>210</v>
      </c>
      <c r="C16363" s="70">
        <v>0</v>
      </c>
      <c r="D16363" s="70">
        <v>0</v>
      </c>
      <c r="E16363" s="71">
        <v>44835</v>
      </c>
      <c r="F16363" t="s">
        <v>15863</v>
      </c>
      <c r="G16363" t="s">
        <v>1907</v>
      </c>
      <c r="J16363" s="40">
        <v>210.27</v>
      </c>
      <c r="K16363" s="40">
        <v>0</v>
      </c>
    </row>
    <row r="16364" spans="1:11" x14ac:dyDescent="0.35">
      <c r="A16364">
        <v>39996</v>
      </c>
      <c r="B16364" t="s">
        <v>210</v>
      </c>
      <c r="C16364" s="70">
        <v>0</v>
      </c>
      <c r="D16364" s="70">
        <v>0</v>
      </c>
      <c r="E16364" s="71">
        <v>44835</v>
      </c>
      <c r="F16364" t="s">
        <v>3234</v>
      </c>
      <c r="G16364" t="s">
        <v>2142</v>
      </c>
      <c r="H16364" t="s">
        <v>3233</v>
      </c>
      <c r="I16364" t="s">
        <v>3232</v>
      </c>
      <c r="J16364" s="40">
        <v>0</v>
      </c>
      <c r="K16364" s="40">
        <v>548.70000000000005</v>
      </c>
    </row>
    <row r="16365" spans="1:11" x14ac:dyDescent="0.35">
      <c r="A16365">
        <v>39996</v>
      </c>
      <c r="B16365" t="s">
        <v>210</v>
      </c>
      <c r="C16365" s="70">
        <v>0</v>
      </c>
      <c r="D16365" s="70">
        <v>0</v>
      </c>
      <c r="E16365" s="71">
        <v>44835</v>
      </c>
      <c r="F16365" t="s">
        <v>11097</v>
      </c>
      <c r="G16365" t="s">
        <v>2142</v>
      </c>
      <c r="H16365" t="s">
        <v>11096</v>
      </c>
      <c r="I16365" t="s">
        <v>11095</v>
      </c>
      <c r="J16365" s="40">
        <v>0</v>
      </c>
      <c r="K16365" s="40">
        <v>74.28</v>
      </c>
    </row>
    <row r="16366" spans="1:11" x14ac:dyDescent="0.35">
      <c r="A16366">
        <v>39996</v>
      </c>
      <c r="B16366" t="s">
        <v>210</v>
      </c>
      <c r="C16366" s="70">
        <v>0</v>
      </c>
      <c r="D16366" s="70">
        <v>0</v>
      </c>
      <c r="E16366" s="71">
        <v>44835</v>
      </c>
      <c r="F16366" t="s">
        <v>12148</v>
      </c>
      <c r="G16366" t="s">
        <v>2142</v>
      </c>
      <c r="H16366" t="s">
        <v>12147</v>
      </c>
      <c r="I16366" t="s">
        <v>12146</v>
      </c>
      <c r="J16366" s="40">
        <v>0</v>
      </c>
      <c r="K16366" s="40">
        <v>50.64</v>
      </c>
    </row>
    <row r="16367" spans="1:11" x14ac:dyDescent="0.35">
      <c r="A16367">
        <v>39996</v>
      </c>
      <c r="B16367" t="s">
        <v>210</v>
      </c>
      <c r="C16367" s="70">
        <v>0</v>
      </c>
      <c r="D16367" s="70">
        <v>0</v>
      </c>
      <c r="E16367" s="71">
        <v>44835</v>
      </c>
      <c r="F16367" t="s">
        <v>11094</v>
      </c>
      <c r="G16367" t="s">
        <v>2142</v>
      </c>
      <c r="H16367" t="s">
        <v>11093</v>
      </c>
      <c r="I16367" t="s">
        <v>11092</v>
      </c>
      <c r="J16367" s="40">
        <v>0</v>
      </c>
      <c r="K16367" s="40">
        <v>1837.63</v>
      </c>
    </row>
    <row r="16368" spans="1:11" x14ac:dyDescent="0.35">
      <c r="A16368">
        <v>39996</v>
      </c>
      <c r="B16368" t="s">
        <v>210</v>
      </c>
      <c r="C16368" s="70">
        <v>0</v>
      </c>
      <c r="D16368" s="70">
        <v>0</v>
      </c>
      <c r="E16368" s="71">
        <v>44835</v>
      </c>
      <c r="F16368" t="s">
        <v>11091</v>
      </c>
      <c r="G16368" t="s">
        <v>2142</v>
      </c>
      <c r="H16368" t="s">
        <v>11090</v>
      </c>
      <c r="I16368" t="s">
        <v>11089</v>
      </c>
      <c r="J16368" s="40">
        <v>0</v>
      </c>
      <c r="K16368" s="40">
        <v>464.59</v>
      </c>
    </row>
    <row r="16369" spans="1:11" x14ac:dyDescent="0.35">
      <c r="A16369">
        <v>39996</v>
      </c>
      <c r="B16369" t="s">
        <v>210</v>
      </c>
      <c r="C16369" s="70">
        <v>0</v>
      </c>
      <c r="D16369" s="70">
        <v>0</v>
      </c>
      <c r="E16369" s="71">
        <v>44835</v>
      </c>
      <c r="F16369" t="s">
        <v>11088</v>
      </c>
      <c r="G16369" t="s">
        <v>2142</v>
      </c>
      <c r="H16369" t="s">
        <v>11087</v>
      </c>
      <c r="I16369" t="s">
        <v>11086</v>
      </c>
      <c r="J16369" s="40">
        <v>0</v>
      </c>
      <c r="K16369" s="40">
        <v>237.99</v>
      </c>
    </row>
    <row r="16370" spans="1:11" x14ac:dyDescent="0.35">
      <c r="A16370">
        <v>39996</v>
      </c>
      <c r="B16370" t="s">
        <v>210</v>
      </c>
      <c r="C16370" s="70">
        <v>0</v>
      </c>
      <c r="D16370" s="70">
        <v>0</v>
      </c>
      <c r="E16370" s="71">
        <v>44835</v>
      </c>
      <c r="F16370" t="s">
        <v>11377</v>
      </c>
      <c r="G16370" t="s">
        <v>2142</v>
      </c>
      <c r="H16370" t="s">
        <v>11376</v>
      </c>
      <c r="I16370" t="s">
        <v>11375</v>
      </c>
      <c r="J16370" s="40">
        <v>0</v>
      </c>
      <c r="K16370" s="40">
        <v>33.81</v>
      </c>
    </row>
    <row r="16371" spans="1:11" x14ac:dyDescent="0.35">
      <c r="A16371">
        <v>39996</v>
      </c>
      <c r="B16371" t="s">
        <v>210</v>
      </c>
      <c r="C16371" s="70">
        <v>0</v>
      </c>
      <c r="D16371" s="70">
        <v>0</v>
      </c>
      <c r="E16371" s="71">
        <v>44835</v>
      </c>
      <c r="F16371" t="s">
        <v>11374</v>
      </c>
      <c r="G16371" t="s">
        <v>2142</v>
      </c>
      <c r="H16371" t="s">
        <v>11373</v>
      </c>
      <c r="I16371" t="s">
        <v>11372</v>
      </c>
      <c r="J16371" s="40">
        <v>0</v>
      </c>
      <c r="K16371" s="40">
        <v>30.43</v>
      </c>
    </row>
    <row r="16372" spans="1:11" x14ac:dyDescent="0.35">
      <c r="A16372">
        <v>39996</v>
      </c>
      <c r="B16372" t="s">
        <v>210</v>
      </c>
      <c r="C16372" s="70">
        <v>0</v>
      </c>
      <c r="D16372" s="70">
        <v>0</v>
      </c>
      <c r="E16372" s="71">
        <v>44835</v>
      </c>
      <c r="F16372" t="s">
        <v>11371</v>
      </c>
      <c r="G16372" t="s">
        <v>2142</v>
      </c>
      <c r="H16372" t="s">
        <v>11370</v>
      </c>
      <c r="I16372" t="s">
        <v>11369</v>
      </c>
      <c r="J16372" s="40">
        <v>0</v>
      </c>
      <c r="K16372" s="40">
        <v>2.91</v>
      </c>
    </row>
    <row r="16373" spans="1:11" x14ac:dyDescent="0.35">
      <c r="A16373">
        <v>39996</v>
      </c>
      <c r="B16373" t="s">
        <v>210</v>
      </c>
      <c r="C16373" s="70">
        <v>0</v>
      </c>
      <c r="D16373" s="70">
        <v>0</v>
      </c>
      <c r="E16373" s="71">
        <v>44835</v>
      </c>
      <c r="F16373" t="s">
        <v>11368</v>
      </c>
      <c r="G16373" t="s">
        <v>2142</v>
      </c>
      <c r="H16373" t="s">
        <v>11367</v>
      </c>
      <c r="I16373" t="s">
        <v>11366</v>
      </c>
      <c r="J16373" s="40">
        <v>0</v>
      </c>
      <c r="K16373" s="40">
        <v>6.97</v>
      </c>
    </row>
    <row r="16374" spans="1:11" x14ac:dyDescent="0.35">
      <c r="A16374">
        <v>39996</v>
      </c>
      <c r="B16374" t="s">
        <v>210</v>
      </c>
      <c r="C16374" s="70">
        <v>0</v>
      </c>
      <c r="D16374" s="70">
        <v>0</v>
      </c>
      <c r="E16374" s="71">
        <v>44845</v>
      </c>
      <c r="F16374" t="s">
        <v>14363</v>
      </c>
      <c r="G16374" t="s">
        <v>2142</v>
      </c>
      <c r="H16374" t="s">
        <v>14362</v>
      </c>
      <c r="I16374" t="s">
        <v>14361</v>
      </c>
      <c r="J16374" s="40">
        <v>0</v>
      </c>
      <c r="K16374" s="40">
        <v>13.69</v>
      </c>
    </row>
    <row r="16375" spans="1:11" x14ac:dyDescent="0.35">
      <c r="A16375">
        <v>39996</v>
      </c>
      <c r="B16375" t="s">
        <v>210</v>
      </c>
      <c r="C16375" s="70">
        <v>0</v>
      </c>
      <c r="D16375" s="70">
        <v>0</v>
      </c>
      <c r="E16375" s="71">
        <v>44845</v>
      </c>
      <c r="F16375" t="s">
        <v>14360</v>
      </c>
      <c r="G16375" t="s">
        <v>2142</v>
      </c>
      <c r="H16375" t="s">
        <v>14359</v>
      </c>
      <c r="I16375" t="s">
        <v>14358</v>
      </c>
      <c r="J16375" s="40">
        <v>0</v>
      </c>
      <c r="K16375" s="40">
        <v>12.85</v>
      </c>
    </row>
    <row r="16376" spans="1:11" x14ac:dyDescent="0.35">
      <c r="A16376">
        <v>39996</v>
      </c>
      <c r="B16376" t="s">
        <v>210</v>
      </c>
      <c r="C16376" s="70">
        <v>0</v>
      </c>
      <c r="D16376" s="70">
        <v>0</v>
      </c>
      <c r="E16376" s="71">
        <v>44845</v>
      </c>
      <c r="F16376" t="s">
        <v>14357</v>
      </c>
      <c r="G16376" t="s">
        <v>2142</v>
      </c>
      <c r="H16376" t="s">
        <v>14356</v>
      </c>
      <c r="I16376" t="s">
        <v>14355</v>
      </c>
      <c r="J16376" s="40">
        <v>0</v>
      </c>
      <c r="K16376" s="40">
        <v>435.75</v>
      </c>
    </row>
    <row r="16377" spans="1:11" x14ac:dyDescent="0.35">
      <c r="A16377">
        <v>39996</v>
      </c>
      <c r="B16377" t="s">
        <v>210</v>
      </c>
      <c r="C16377" s="70">
        <v>0</v>
      </c>
      <c r="D16377" s="70">
        <v>0</v>
      </c>
      <c r="E16377" s="71">
        <v>44845</v>
      </c>
      <c r="F16377" t="s">
        <v>11656</v>
      </c>
      <c r="G16377" t="s">
        <v>2142</v>
      </c>
      <c r="H16377" t="s">
        <v>11655</v>
      </c>
      <c r="I16377" t="s">
        <v>11654</v>
      </c>
      <c r="J16377" s="40">
        <v>0</v>
      </c>
      <c r="K16377" s="40">
        <v>148.32</v>
      </c>
    </row>
    <row r="16378" spans="1:11" x14ac:dyDescent="0.35">
      <c r="A16378">
        <v>39996</v>
      </c>
      <c r="B16378" t="s">
        <v>210</v>
      </c>
      <c r="C16378" s="70">
        <v>0</v>
      </c>
      <c r="D16378" s="70">
        <v>0</v>
      </c>
      <c r="E16378" s="71">
        <v>44853</v>
      </c>
      <c r="F16378" t="s">
        <v>12145</v>
      </c>
      <c r="G16378" t="s">
        <v>2142</v>
      </c>
      <c r="H16378" t="s">
        <v>12144</v>
      </c>
      <c r="I16378" t="s">
        <v>12143</v>
      </c>
      <c r="J16378" s="40">
        <v>0</v>
      </c>
      <c r="K16378" s="40">
        <v>-11.21</v>
      </c>
    </row>
    <row r="16379" spans="1:11" x14ac:dyDescent="0.35">
      <c r="A16379">
        <v>39996</v>
      </c>
      <c r="B16379" t="s">
        <v>210</v>
      </c>
      <c r="C16379" s="70">
        <v>0</v>
      </c>
      <c r="D16379" s="70">
        <v>0</v>
      </c>
      <c r="E16379" s="71">
        <v>44853</v>
      </c>
      <c r="F16379" t="s">
        <v>12142</v>
      </c>
      <c r="G16379" t="s">
        <v>2142</v>
      </c>
      <c r="H16379" t="s">
        <v>12141</v>
      </c>
      <c r="I16379" t="s">
        <v>12140</v>
      </c>
      <c r="J16379" s="40">
        <v>0</v>
      </c>
      <c r="K16379" s="40">
        <v>52.64</v>
      </c>
    </row>
    <row r="16380" spans="1:11" x14ac:dyDescent="0.35">
      <c r="A16380">
        <v>39996</v>
      </c>
      <c r="B16380" t="s">
        <v>210</v>
      </c>
      <c r="C16380" s="70">
        <v>0</v>
      </c>
      <c r="D16380" s="70">
        <v>0</v>
      </c>
      <c r="E16380" s="71">
        <v>44858</v>
      </c>
      <c r="F16380" t="s">
        <v>12139</v>
      </c>
      <c r="G16380" t="s">
        <v>2142</v>
      </c>
      <c r="H16380" t="s">
        <v>12138</v>
      </c>
      <c r="I16380" t="s">
        <v>12137</v>
      </c>
      <c r="J16380" s="40">
        <v>0</v>
      </c>
      <c r="K16380" s="40">
        <v>82.37</v>
      </c>
    </row>
    <row r="16381" spans="1:11" x14ac:dyDescent="0.35">
      <c r="A16381">
        <v>39996</v>
      </c>
      <c r="B16381" t="s">
        <v>210</v>
      </c>
      <c r="C16381" s="70">
        <v>0</v>
      </c>
      <c r="D16381" s="70">
        <v>0</v>
      </c>
      <c r="E16381" s="71">
        <v>44865</v>
      </c>
      <c r="F16381" t="s">
        <v>8249</v>
      </c>
      <c r="G16381" t="s">
        <v>1912</v>
      </c>
      <c r="H16381" t="s">
        <v>2516</v>
      </c>
      <c r="I16381" t="s">
        <v>2516</v>
      </c>
      <c r="J16381" s="40">
        <v>-11.25</v>
      </c>
      <c r="K16381" s="40">
        <v>0</v>
      </c>
    </row>
    <row r="16382" spans="1:11" x14ac:dyDescent="0.35">
      <c r="A16382">
        <v>39996</v>
      </c>
      <c r="B16382" t="s">
        <v>210</v>
      </c>
      <c r="C16382" s="70">
        <v>0</v>
      </c>
      <c r="D16382" s="70">
        <v>0</v>
      </c>
      <c r="E16382" s="71">
        <v>44865</v>
      </c>
      <c r="F16382" t="s">
        <v>8249</v>
      </c>
      <c r="G16382" t="s">
        <v>1912</v>
      </c>
      <c r="H16382" t="s">
        <v>2516</v>
      </c>
      <c r="I16382" t="s">
        <v>2516</v>
      </c>
      <c r="J16382" s="40">
        <v>52.8</v>
      </c>
      <c r="K16382" s="40">
        <v>0</v>
      </c>
    </row>
    <row r="16383" spans="1:11" x14ac:dyDescent="0.35">
      <c r="A16383">
        <v>39996</v>
      </c>
      <c r="B16383" t="s">
        <v>210</v>
      </c>
      <c r="C16383" s="70">
        <v>0</v>
      </c>
      <c r="D16383" s="70">
        <v>0</v>
      </c>
      <c r="E16383" s="71">
        <v>44865</v>
      </c>
      <c r="F16383" t="s">
        <v>8249</v>
      </c>
      <c r="G16383" t="s">
        <v>1912</v>
      </c>
      <c r="H16383" t="s">
        <v>2516</v>
      </c>
      <c r="I16383" t="s">
        <v>2516</v>
      </c>
      <c r="J16383" s="40">
        <v>12.37</v>
      </c>
      <c r="K16383" s="40">
        <v>0</v>
      </c>
    </row>
    <row r="16384" spans="1:11" x14ac:dyDescent="0.35">
      <c r="A16384">
        <v>39996</v>
      </c>
      <c r="B16384" t="s">
        <v>210</v>
      </c>
      <c r="C16384" s="70">
        <v>0</v>
      </c>
      <c r="D16384" s="70">
        <v>0</v>
      </c>
      <c r="E16384" s="71">
        <v>44865</v>
      </c>
      <c r="F16384" t="s">
        <v>8249</v>
      </c>
      <c r="G16384" t="s">
        <v>1912</v>
      </c>
      <c r="H16384" t="s">
        <v>2516</v>
      </c>
      <c r="I16384" t="s">
        <v>2516</v>
      </c>
      <c r="J16384" s="40">
        <v>18.98</v>
      </c>
      <c r="K16384" s="40">
        <v>0</v>
      </c>
    </row>
    <row r="16385" spans="1:11" x14ac:dyDescent="0.35">
      <c r="A16385">
        <v>39996</v>
      </c>
      <c r="B16385" t="s">
        <v>210</v>
      </c>
      <c r="C16385" s="70">
        <v>0</v>
      </c>
      <c r="D16385" s="70">
        <v>0</v>
      </c>
      <c r="E16385" s="71">
        <v>44865</v>
      </c>
      <c r="F16385" t="s">
        <v>15862</v>
      </c>
      <c r="G16385" t="s">
        <v>1912</v>
      </c>
      <c r="H16385" t="s">
        <v>15815</v>
      </c>
      <c r="I16385" t="s">
        <v>15815</v>
      </c>
      <c r="J16385" s="40">
        <v>13.03</v>
      </c>
      <c r="K16385" s="40">
        <v>0</v>
      </c>
    </row>
    <row r="16386" spans="1:11" x14ac:dyDescent="0.35">
      <c r="A16386">
        <v>39996</v>
      </c>
      <c r="B16386" t="s">
        <v>210</v>
      </c>
      <c r="C16386" s="70">
        <v>0</v>
      </c>
      <c r="D16386" s="70">
        <v>0</v>
      </c>
      <c r="E16386" s="71">
        <v>44865</v>
      </c>
      <c r="F16386" t="s">
        <v>15862</v>
      </c>
      <c r="G16386" t="s">
        <v>1912</v>
      </c>
      <c r="H16386" t="s">
        <v>15815</v>
      </c>
      <c r="I16386" t="s">
        <v>15815</v>
      </c>
      <c r="J16386" s="40">
        <v>150.41999999999999</v>
      </c>
      <c r="K16386" s="40">
        <v>0</v>
      </c>
    </row>
    <row r="16387" spans="1:11" x14ac:dyDescent="0.35">
      <c r="A16387">
        <v>39996</v>
      </c>
      <c r="B16387" t="s">
        <v>210</v>
      </c>
      <c r="C16387" s="70">
        <v>0</v>
      </c>
      <c r="D16387" s="70">
        <v>0</v>
      </c>
      <c r="E16387" s="71">
        <v>44865</v>
      </c>
      <c r="F16387" t="s">
        <v>15862</v>
      </c>
      <c r="G16387" t="s">
        <v>1912</v>
      </c>
      <c r="H16387" t="s">
        <v>15815</v>
      </c>
      <c r="I16387" t="s">
        <v>15815</v>
      </c>
      <c r="J16387" s="40">
        <v>441.93</v>
      </c>
      <c r="K16387" s="40">
        <v>0</v>
      </c>
    </row>
    <row r="16388" spans="1:11" x14ac:dyDescent="0.35">
      <c r="A16388">
        <v>39996</v>
      </c>
      <c r="B16388" t="s">
        <v>210</v>
      </c>
      <c r="C16388" s="70">
        <v>0</v>
      </c>
      <c r="D16388" s="70">
        <v>0</v>
      </c>
      <c r="E16388" s="71">
        <v>44865</v>
      </c>
      <c r="F16388" t="s">
        <v>15862</v>
      </c>
      <c r="G16388" t="s">
        <v>1912</v>
      </c>
      <c r="H16388" t="s">
        <v>15815</v>
      </c>
      <c r="I16388" t="s">
        <v>15815</v>
      </c>
      <c r="J16388" s="40">
        <v>13.88</v>
      </c>
      <c r="K16388" s="40">
        <v>0</v>
      </c>
    </row>
    <row r="16389" spans="1:11" x14ac:dyDescent="0.35">
      <c r="A16389">
        <v>39996</v>
      </c>
      <c r="B16389" t="s">
        <v>210</v>
      </c>
      <c r="C16389" s="70">
        <v>0</v>
      </c>
      <c r="D16389" s="70">
        <v>0</v>
      </c>
      <c r="E16389" s="71">
        <v>44865</v>
      </c>
      <c r="F16389" t="s">
        <v>15862</v>
      </c>
      <c r="G16389" t="s">
        <v>1912</v>
      </c>
      <c r="H16389" t="s">
        <v>15815</v>
      </c>
      <c r="I16389" t="s">
        <v>15815</v>
      </c>
      <c r="J16389" s="40">
        <v>21.66</v>
      </c>
      <c r="K16389" s="40">
        <v>0</v>
      </c>
    </row>
    <row r="16390" spans="1:11" x14ac:dyDescent="0.35">
      <c r="A16390">
        <v>39996</v>
      </c>
      <c r="B16390" t="s">
        <v>210</v>
      </c>
      <c r="C16390" s="70">
        <v>0</v>
      </c>
      <c r="D16390" s="70">
        <v>0</v>
      </c>
      <c r="E16390" s="71">
        <v>44865</v>
      </c>
      <c r="F16390" t="s">
        <v>15862</v>
      </c>
      <c r="G16390" t="s">
        <v>1912</v>
      </c>
      <c r="H16390" t="s">
        <v>15815</v>
      </c>
      <c r="I16390" t="s">
        <v>15815</v>
      </c>
      <c r="J16390" s="40">
        <v>83</v>
      </c>
      <c r="K16390" s="40">
        <v>0</v>
      </c>
    </row>
    <row r="16391" spans="1:11" x14ac:dyDescent="0.35">
      <c r="A16391">
        <v>39996</v>
      </c>
      <c r="B16391" t="s">
        <v>210</v>
      </c>
      <c r="C16391" s="70">
        <v>0</v>
      </c>
      <c r="D16391" s="70">
        <v>0</v>
      </c>
      <c r="E16391" s="71">
        <v>44865</v>
      </c>
      <c r="F16391" t="s">
        <v>15862</v>
      </c>
      <c r="G16391" t="s">
        <v>1912</v>
      </c>
      <c r="H16391" t="s">
        <v>15815</v>
      </c>
      <c r="I16391" t="s">
        <v>15815</v>
      </c>
      <c r="J16391" s="40">
        <v>45.04</v>
      </c>
      <c r="K16391" s="40">
        <v>0</v>
      </c>
    </row>
    <row r="16392" spans="1:11" x14ac:dyDescent="0.35">
      <c r="A16392">
        <v>39996</v>
      </c>
      <c r="B16392" t="s">
        <v>210</v>
      </c>
      <c r="C16392" s="70">
        <v>0</v>
      </c>
      <c r="D16392" s="70">
        <v>0</v>
      </c>
      <c r="E16392" s="71">
        <v>44865</v>
      </c>
      <c r="F16392" t="s">
        <v>15862</v>
      </c>
      <c r="G16392" t="s">
        <v>1912</v>
      </c>
      <c r="H16392" t="s">
        <v>15815</v>
      </c>
      <c r="I16392" t="s">
        <v>15815</v>
      </c>
      <c r="J16392" s="40">
        <v>27.37</v>
      </c>
      <c r="K16392" s="40">
        <v>0</v>
      </c>
    </row>
    <row r="16393" spans="1:11" x14ac:dyDescent="0.35">
      <c r="A16393">
        <v>39996</v>
      </c>
      <c r="B16393" t="s">
        <v>210</v>
      </c>
      <c r="C16393" s="70">
        <v>0</v>
      </c>
      <c r="D16393" s="70">
        <v>0</v>
      </c>
      <c r="E16393" s="71">
        <v>44865</v>
      </c>
      <c r="F16393" t="s">
        <v>4452</v>
      </c>
      <c r="G16393" t="s">
        <v>2247</v>
      </c>
      <c r="H16393" t="s">
        <v>1919</v>
      </c>
      <c r="I16393" t="s">
        <v>1919</v>
      </c>
      <c r="J16393" s="40">
        <v>101.24</v>
      </c>
      <c r="K16393" s="40">
        <v>0</v>
      </c>
    </row>
    <row r="16394" spans="1:11" x14ac:dyDescent="0.35">
      <c r="A16394">
        <v>39996</v>
      </c>
      <c r="B16394" t="s">
        <v>210</v>
      </c>
      <c r="C16394" s="70">
        <v>0</v>
      </c>
      <c r="D16394" s="70">
        <v>0</v>
      </c>
      <c r="E16394" s="71">
        <v>44895</v>
      </c>
      <c r="F16394" t="s">
        <v>8247</v>
      </c>
      <c r="G16394" t="s">
        <v>1912</v>
      </c>
      <c r="H16394" t="s">
        <v>8246</v>
      </c>
      <c r="I16394" t="s">
        <v>8246</v>
      </c>
      <c r="J16394" s="40">
        <v>43.89</v>
      </c>
      <c r="K16394" s="40">
        <v>0</v>
      </c>
    </row>
    <row r="16395" spans="1:11" x14ac:dyDescent="0.35">
      <c r="A16395">
        <v>39996</v>
      </c>
      <c r="B16395" t="s">
        <v>210</v>
      </c>
      <c r="C16395" s="70">
        <v>0</v>
      </c>
      <c r="D16395" s="70">
        <v>0</v>
      </c>
      <c r="E16395" s="71">
        <v>44895</v>
      </c>
      <c r="F16395" t="s">
        <v>8247</v>
      </c>
      <c r="G16395" t="s">
        <v>1912</v>
      </c>
      <c r="H16395" t="s">
        <v>8246</v>
      </c>
      <c r="I16395" t="s">
        <v>8246</v>
      </c>
      <c r="J16395" s="40">
        <v>22.67</v>
      </c>
      <c r="K16395" s="40">
        <v>0</v>
      </c>
    </row>
    <row r="16396" spans="1:11" x14ac:dyDescent="0.35">
      <c r="A16396">
        <v>39996</v>
      </c>
      <c r="B16396" t="s">
        <v>210</v>
      </c>
      <c r="C16396" s="70">
        <v>0</v>
      </c>
      <c r="D16396" s="70">
        <v>0</v>
      </c>
      <c r="E16396" s="71">
        <v>44895</v>
      </c>
      <c r="F16396" t="s">
        <v>8247</v>
      </c>
      <c r="G16396" t="s">
        <v>1912</v>
      </c>
      <c r="H16396" t="s">
        <v>8246</v>
      </c>
      <c r="I16396" t="s">
        <v>8246</v>
      </c>
      <c r="J16396" s="40">
        <v>87.77</v>
      </c>
      <c r="K16396" s="40">
        <v>0</v>
      </c>
    </row>
    <row r="16397" spans="1:11" x14ac:dyDescent="0.35">
      <c r="A16397">
        <v>39996</v>
      </c>
      <c r="B16397" t="s">
        <v>210</v>
      </c>
      <c r="C16397" s="70">
        <v>0</v>
      </c>
      <c r="D16397" s="70">
        <v>0</v>
      </c>
      <c r="E16397" s="71">
        <v>44895</v>
      </c>
      <c r="F16397" t="s">
        <v>8247</v>
      </c>
      <c r="G16397" t="s">
        <v>1912</v>
      </c>
      <c r="H16397" t="s">
        <v>8246</v>
      </c>
      <c r="I16397" t="s">
        <v>8246</v>
      </c>
      <c r="J16397" s="40">
        <v>24.41</v>
      </c>
      <c r="K16397" s="40">
        <v>0</v>
      </c>
    </row>
    <row r="16398" spans="1:11" x14ac:dyDescent="0.35">
      <c r="A16398">
        <v>39996</v>
      </c>
      <c r="B16398" t="s">
        <v>210</v>
      </c>
      <c r="C16398" s="70">
        <v>0</v>
      </c>
      <c r="D16398" s="70">
        <v>0</v>
      </c>
      <c r="E16398" s="71">
        <v>44895</v>
      </c>
      <c r="F16398" t="s">
        <v>8247</v>
      </c>
      <c r="G16398" t="s">
        <v>1912</v>
      </c>
      <c r="H16398" t="s">
        <v>8246</v>
      </c>
      <c r="I16398" t="s">
        <v>8246</v>
      </c>
      <c r="J16398" s="40">
        <v>291.73</v>
      </c>
      <c r="K16398" s="40">
        <v>0</v>
      </c>
    </row>
    <row r="16399" spans="1:11" x14ac:dyDescent="0.35">
      <c r="A16399">
        <v>39996</v>
      </c>
      <c r="B16399" t="s">
        <v>210</v>
      </c>
      <c r="C16399" s="70">
        <v>0</v>
      </c>
      <c r="D16399" s="70">
        <v>0</v>
      </c>
      <c r="E16399" s="71">
        <v>44895</v>
      </c>
      <c r="F16399" t="s">
        <v>8247</v>
      </c>
      <c r="G16399" t="s">
        <v>1912</v>
      </c>
      <c r="H16399" t="s">
        <v>8246</v>
      </c>
      <c r="I16399" t="s">
        <v>8246</v>
      </c>
      <c r="J16399" s="40">
        <v>32.26</v>
      </c>
      <c r="K16399" s="40">
        <v>0</v>
      </c>
    </row>
    <row r="16400" spans="1:11" x14ac:dyDescent="0.35">
      <c r="A16400">
        <v>39996</v>
      </c>
      <c r="B16400" t="s">
        <v>210</v>
      </c>
      <c r="C16400" s="70">
        <v>0</v>
      </c>
      <c r="D16400" s="70">
        <v>0</v>
      </c>
      <c r="E16400" s="71">
        <v>44895</v>
      </c>
      <c r="F16400" t="s">
        <v>8247</v>
      </c>
      <c r="G16400" t="s">
        <v>1912</v>
      </c>
      <c r="H16400" t="s">
        <v>8246</v>
      </c>
      <c r="I16400" t="s">
        <v>8246</v>
      </c>
      <c r="J16400" s="40">
        <v>45.63</v>
      </c>
      <c r="K16400" s="40">
        <v>0</v>
      </c>
    </row>
    <row r="16401" spans="1:11" x14ac:dyDescent="0.35">
      <c r="A16401">
        <v>39996</v>
      </c>
      <c r="B16401" t="s">
        <v>210</v>
      </c>
      <c r="C16401" s="70">
        <v>0</v>
      </c>
      <c r="D16401" s="70">
        <v>0</v>
      </c>
      <c r="E16401" s="71">
        <v>44895</v>
      </c>
      <c r="F16401" t="s">
        <v>8247</v>
      </c>
      <c r="G16401" t="s">
        <v>1912</v>
      </c>
      <c r="H16401" t="s">
        <v>8246</v>
      </c>
      <c r="I16401" t="s">
        <v>8246</v>
      </c>
      <c r="J16401" s="40">
        <v>27.32</v>
      </c>
      <c r="K16401" s="40">
        <v>0</v>
      </c>
    </row>
    <row r="16402" spans="1:11" x14ac:dyDescent="0.35">
      <c r="A16402">
        <v>39996</v>
      </c>
      <c r="B16402" t="s">
        <v>210</v>
      </c>
      <c r="C16402" s="70">
        <v>0</v>
      </c>
      <c r="D16402" s="70">
        <v>0</v>
      </c>
      <c r="E16402" s="71">
        <v>44895</v>
      </c>
      <c r="F16402" t="s">
        <v>15861</v>
      </c>
      <c r="G16402" t="s">
        <v>1912</v>
      </c>
      <c r="H16402" t="s">
        <v>15810</v>
      </c>
      <c r="I16402" t="s">
        <v>15810</v>
      </c>
      <c r="J16402" s="40">
        <v>36.04</v>
      </c>
      <c r="K16402" s="40">
        <v>0</v>
      </c>
    </row>
    <row r="16403" spans="1:11" x14ac:dyDescent="0.35">
      <c r="A16403">
        <v>39996</v>
      </c>
      <c r="B16403" t="s">
        <v>210</v>
      </c>
      <c r="C16403" s="70">
        <v>0</v>
      </c>
      <c r="D16403" s="70">
        <v>0</v>
      </c>
      <c r="E16403" s="71">
        <v>44895</v>
      </c>
      <c r="F16403" t="s">
        <v>15861</v>
      </c>
      <c r="G16403" t="s">
        <v>1912</v>
      </c>
      <c r="H16403" t="s">
        <v>15810</v>
      </c>
      <c r="I16403" t="s">
        <v>15810</v>
      </c>
      <c r="J16403" s="40">
        <v>82.24</v>
      </c>
      <c r="K16403" s="40">
        <v>0</v>
      </c>
    </row>
    <row r="16404" spans="1:11" x14ac:dyDescent="0.35">
      <c r="A16404">
        <v>39996</v>
      </c>
      <c r="B16404" t="s">
        <v>210</v>
      </c>
      <c r="C16404" s="70">
        <v>0</v>
      </c>
      <c r="D16404" s="70">
        <v>0</v>
      </c>
      <c r="E16404" s="71">
        <v>44895</v>
      </c>
      <c r="F16404" t="s">
        <v>15861</v>
      </c>
      <c r="G16404" t="s">
        <v>1912</v>
      </c>
      <c r="H16404" t="s">
        <v>15810</v>
      </c>
      <c r="I16404" t="s">
        <v>15810</v>
      </c>
      <c r="J16404" s="40">
        <v>46.21</v>
      </c>
      <c r="K16404" s="40">
        <v>0</v>
      </c>
    </row>
    <row r="16405" spans="1:11" x14ac:dyDescent="0.35">
      <c r="A16405">
        <v>39996</v>
      </c>
      <c r="B16405" t="s">
        <v>210</v>
      </c>
      <c r="C16405" s="70">
        <v>0</v>
      </c>
      <c r="D16405" s="70">
        <v>0</v>
      </c>
      <c r="E16405" s="71">
        <v>44895</v>
      </c>
      <c r="F16405" t="s">
        <v>15861</v>
      </c>
      <c r="G16405" t="s">
        <v>1912</v>
      </c>
      <c r="H16405" t="s">
        <v>15810</v>
      </c>
      <c r="I16405" t="s">
        <v>15810</v>
      </c>
      <c r="J16405" s="40">
        <v>20.78</v>
      </c>
      <c r="K16405" s="40">
        <v>0</v>
      </c>
    </row>
    <row r="16406" spans="1:11" x14ac:dyDescent="0.35">
      <c r="A16406">
        <v>39996</v>
      </c>
      <c r="B16406" t="s">
        <v>210</v>
      </c>
      <c r="C16406" s="70">
        <v>0</v>
      </c>
      <c r="D16406" s="70">
        <v>0</v>
      </c>
      <c r="E16406" s="71">
        <v>44895</v>
      </c>
      <c r="F16406" t="s">
        <v>15861</v>
      </c>
      <c r="G16406" t="s">
        <v>1912</v>
      </c>
      <c r="H16406" t="s">
        <v>15810</v>
      </c>
      <c r="I16406" t="s">
        <v>15810</v>
      </c>
      <c r="J16406" s="40">
        <v>113.34</v>
      </c>
      <c r="K16406" s="40">
        <v>0</v>
      </c>
    </row>
    <row r="16407" spans="1:11" x14ac:dyDescent="0.35">
      <c r="A16407">
        <v>39996</v>
      </c>
      <c r="B16407" t="s">
        <v>210</v>
      </c>
      <c r="C16407" s="70">
        <v>0</v>
      </c>
      <c r="D16407" s="70">
        <v>0</v>
      </c>
      <c r="E16407" s="71">
        <v>44895</v>
      </c>
      <c r="F16407" t="s">
        <v>15861</v>
      </c>
      <c r="G16407" t="s">
        <v>1912</v>
      </c>
      <c r="H16407" t="s">
        <v>15810</v>
      </c>
      <c r="I16407" t="s">
        <v>15810</v>
      </c>
      <c r="J16407" s="40">
        <v>118.28</v>
      </c>
      <c r="K16407" s="40">
        <v>0</v>
      </c>
    </row>
    <row r="16408" spans="1:11" x14ac:dyDescent="0.35">
      <c r="A16408">
        <v>39996</v>
      </c>
      <c r="B16408" t="s">
        <v>210</v>
      </c>
      <c r="C16408" s="70">
        <v>0</v>
      </c>
      <c r="D16408" s="70">
        <v>0</v>
      </c>
      <c r="E16408" s="71">
        <v>44895</v>
      </c>
      <c r="F16408" t="s">
        <v>15861</v>
      </c>
      <c r="G16408" t="s">
        <v>1912</v>
      </c>
      <c r="H16408" t="s">
        <v>15810</v>
      </c>
      <c r="I16408" t="s">
        <v>15810</v>
      </c>
      <c r="J16408" s="40">
        <v>46.21</v>
      </c>
      <c r="K16408" s="40">
        <v>0</v>
      </c>
    </row>
    <row r="16409" spans="1:11" x14ac:dyDescent="0.35">
      <c r="A16409">
        <v>39996</v>
      </c>
      <c r="B16409" t="s">
        <v>210</v>
      </c>
      <c r="C16409" s="70">
        <v>0</v>
      </c>
      <c r="D16409" s="70">
        <v>0</v>
      </c>
      <c r="E16409" s="71">
        <v>44895</v>
      </c>
      <c r="F16409" t="s">
        <v>3964</v>
      </c>
      <c r="G16409" t="s">
        <v>2247</v>
      </c>
      <c r="H16409" t="s">
        <v>1916</v>
      </c>
      <c r="I16409" t="s">
        <v>1916</v>
      </c>
      <c r="J16409" s="40">
        <v>137.44</v>
      </c>
      <c r="K16409" s="40">
        <v>0</v>
      </c>
    </row>
    <row r="16410" spans="1:11" x14ac:dyDescent="0.35">
      <c r="A16410">
        <v>39996</v>
      </c>
      <c r="B16410" t="s">
        <v>210</v>
      </c>
      <c r="C16410" s="70">
        <v>0</v>
      </c>
      <c r="D16410" s="70">
        <v>0</v>
      </c>
      <c r="E16410" s="71">
        <v>44926</v>
      </c>
      <c r="F16410" t="s">
        <v>15860</v>
      </c>
      <c r="G16410" t="s">
        <v>1912</v>
      </c>
      <c r="H16410" t="s">
        <v>8242</v>
      </c>
      <c r="I16410" t="s">
        <v>8242</v>
      </c>
      <c r="J16410" s="40">
        <v>25.01</v>
      </c>
      <c r="K16410" s="40">
        <v>0</v>
      </c>
    </row>
    <row r="16411" spans="1:11" x14ac:dyDescent="0.35">
      <c r="A16411">
        <v>39996</v>
      </c>
      <c r="B16411" t="s">
        <v>210</v>
      </c>
      <c r="C16411" s="70">
        <v>0</v>
      </c>
      <c r="D16411" s="70">
        <v>0</v>
      </c>
      <c r="E16411" s="71">
        <v>44926</v>
      </c>
      <c r="F16411" t="s">
        <v>15860</v>
      </c>
      <c r="G16411" t="s">
        <v>1912</v>
      </c>
      <c r="H16411" t="s">
        <v>8242</v>
      </c>
      <c r="I16411" t="s">
        <v>8242</v>
      </c>
      <c r="J16411" s="40">
        <v>13.07</v>
      </c>
      <c r="K16411" s="40">
        <v>0</v>
      </c>
    </row>
    <row r="16412" spans="1:11" x14ac:dyDescent="0.35">
      <c r="A16412">
        <v>39996</v>
      </c>
      <c r="B16412" t="s">
        <v>210</v>
      </c>
      <c r="C16412" s="70">
        <v>0</v>
      </c>
      <c r="D16412" s="70">
        <v>0</v>
      </c>
      <c r="E16412" s="71">
        <v>44926</v>
      </c>
      <c r="F16412" t="s">
        <v>15860</v>
      </c>
      <c r="G16412" t="s">
        <v>1912</v>
      </c>
      <c r="H16412" t="s">
        <v>8242</v>
      </c>
      <c r="I16412" t="s">
        <v>8242</v>
      </c>
      <c r="J16412" s="40">
        <v>254.33</v>
      </c>
      <c r="K16412" s="40">
        <v>0</v>
      </c>
    </row>
    <row r="16413" spans="1:11" x14ac:dyDescent="0.35">
      <c r="A16413">
        <v>39996</v>
      </c>
      <c r="B16413" t="s">
        <v>210</v>
      </c>
      <c r="C16413" s="70">
        <v>0</v>
      </c>
      <c r="D16413" s="70">
        <v>0</v>
      </c>
      <c r="E16413" s="71">
        <v>44926</v>
      </c>
      <c r="F16413" t="s">
        <v>15860</v>
      </c>
      <c r="G16413" t="s">
        <v>1912</v>
      </c>
      <c r="H16413" t="s">
        <v>8242</v>
      </c>
      <c r="I16413" t="s">
        <v>8242</v>
      </c>
      <c r="J16413" s="40">
        <v>19.04</v>
      </c>
      <c r="K16413" s="40">
        <v>0</v>
      </c>
    </row>
    <row r="16414" spans="1:11" x14ac:dyDescent="0.35">
      <c r="A16414">
        <v>39996</v>
      </c>
      <c r="B16414" t="s">
        <v>210</v>
      </c>
      <c r="C16414" s="70">
        <v>0</v>
      </c>
      <c r="D16414" s="70">
        <v>0</v>
      </c>
      <c r="E16414" s="71">
        <v>44926</v>
      </c>
      <c r="F16414" t="s">
        <v>15859</v>
      </c>
      <c r="G16414" t="s">
        <v>1912</v>
      </c>
      <c r="H16414" t="s">
        <v>15804</v>
      </c>
      <c r="I16414" t="s">
        <v>15804</v>
      </c>
      <c r="J16414" s="40">
        <v>80.42</v>
      </c>
      <c r="K16414" s="40">
        <v>0</v>
      </c>
    </row>
    <row r="16415" spans="1:11" x14ac:dyDescent="0.35">
      <c r="A16415">
        <v>39996</v>
      </c>
      <c r="B16415" t="s">
        <v>210</v>
      </c>
      <c r="C16415" s="70">
        <v>0</v>
      </c>
      <c r="D16415" s="70">
        <v>0</v>
      </c>
      <c r="E16415" s="71">
        <v>44926</v>
      </c>
      <c r="F16415" t="s">
        <v>15859</v>
      </c>
      <c r="G16415" t="s">
        <v>1912</v>
      </c>
      <c r="H16415" t="s">
        <v>15804</v>
      </c>
      <c r="I16415" t="s">
        <v>15804</v>
      </c>
      <c r="J16415" s="40">
        <v>61.95</v>
      </c>
      <c r="K16415" s="40">
        <v>0</v>
      </c>
    </row>
    <row r="16416" spans="1:11" x14ac:dyDescent="0.35">
      <c r="A16416">
        <v>39996</v>
      </c>
      <c r="B16416" t="s">
        <v>210</v>
      </c>
      <c r="C16416" s="70">
        <v>0</v>
      </c>
      <c r="D16416" s="70">
        <v>0</v>
      </c>
      <c r="E16416" s="71">
        <v>44926</v>
      </c>
      <c r="F16416" t="s">
        <v>15859</v>
      </c>
      <c r="G16416" t="s">
        <v>1912</v>
      </c>
      <c r="H16416" t="s">
        <v>15804</v>
      </c>
      <c r="I16416" t="s">
        <v>15804</v>
      </c>
      <c r="J16416" s="40">
        <v>38.42</v>
      </c>
      <c r="K16416" s="40">
        <v>0</v>
      </c>
    </row>
    <row r="16417" spans="1:11" x14ac:dyDescent="0.35">
      <c r="A16417">
        <v>39996</v>
      </c>
      <c r="B16417" t="s">
        <v>210</v>
      </c>
      <c r="C16417" s="70">
        <v>0</v>
      </c>
      <c r="D16417" s="70">
        <v>0</v>
      </c>
      <c r="E16417" s="71">
        <v>44926</v>
      </c>
      <c r="F16417" t="s">
        <v>15859</v>
      </c>
      <c r="G16417" t="s">
        <v>1912</v>
      </c>
      <c r="H16417" t="s">
        <v>15804</v>
      </c>
      <c r="I16417" t="s">
        <v>15804</v>
      </c>
      <c r="J16417" s="40">
        <v>80.42</v>
      </c>
      <c r="K16417" s="40">
        <v>0</v>
      </c>
    </row>
    <row r="16418" spans="1:11" x14ac:dyDescent="0.35">
      <c r="A16418">
        <v>39996</v>
      </c>
      <c r="B16418" t="s">
        <v>210</v>
      </c>
      <c r="C16418" s="70">
        <v>0</v>
      </c>
      <c r="D16418" s="70">
        <v>0</v>
      </c>
      <c r="E16418" s="71">
        <v>44926</v>
      </c>
      <c r="F16418" t="s">
        <v>3612</v>
      </c>
      <c r="G16418" t="s">
        <v>2247</v>
      </c>
      <c r="H16418" t="s">
        <v>1911</v>
      </c>
      <c r="I16418" t="s">
        <v>1911</v>
      </c>
      <c r="J16418" s="40">
        <v>0</v>
      </c>
      <c r="K16418" s="40">
        <v>143.88</v>
      </c>
    </row>
    <row r="16419" spans="1:11" x14ac:dyDescent="0.35">
      <c r="A16419">
        <v>39996</v>
      </c>
      <c r="B16419" t="s">
        <v>210</v>
      </c>
      <c r="C16419" s="70">
        <v>0</v>
      </c>
      <c r="D16419" s="70">
        <v>0</v>
      </c>
      <c r="E16419" s="71">
        <v>44926</v>
      </c>
      <c r="F16419" t="s">
        <v>3469</v>
      </c>
      <c r="G16419" t="s">
        <v>2247</v>
      </c>
      <c r="H16419" t="s">
        <v>1911</v>
      </c>
      <c r="I16419" t="s">
        <v>1911</v>
      </c>
      <c r="J16419" s="40">
        <v>0</v>
      </c>
      <c r="K16419" s="40">
        <v>18.78</v>
      </c>
    </row>
    <row r="16420" spans="1:11" x14ac:dyDescent="0.35">
      <c r="A16420">
        <v>39997</v>
      </c>
      <c r="B16420" t="s">
        <v>211</v>
      </c>
      <c r="C16420" s="70">
        <v>22860.74</v>
      </c>
      <c r="D16420" s="70">
        <v>7350.72</v>
      </c>
      <c r="E16420" s="71">
        <v>44565</v>
      </c>
      <c r="F16420" t="s">
        <v>8932</v>
      </c>
      <c r="G16420" t="s">
        <v>2142</v>
      </c>
      <c r="H16420" t="s">
        <v>6973</v>
      </c>
      <c r="I16420" t="s">
        <v>6972</v>
      </c>
      <c r="J16420" s="40">
        <v>0</v>
      </c>
      <c r="K16420" s="40">
        <v>14.19</v>
      </c>
    </row>
    <row r="16421" spans="1:11" x14ac:dyDescent="0.35">
      <c r="A16421">
        <v>39997</v>
      </c>
      <c r="B16421" t="s">
        <v>211</v>
      </c>
      <c r="C16421" s="70">
        <v>22860.74</v>
      </c>
      <c r="D16421" s="70">
        <v>7350.72</v>
      </c>
      <c r="E16421" s="71">
        <v>44565</v>
      </c>
      <c r="F16421" t="s">
        <v>6974</v>
      </c>
      <c r="G16421" t="s">
        <v>1907</v>
      </c>
      <c r="H16421" t="s">
        <v>6973</v>
      </c>
      <c r="I16421" t="s">
        <v>6972</v>
      </c>
      <c r="J16421" s="40">
        <v>0.45</v>
      </c>
      <c r="K16421" s="40">
        <v>0</v>
      </c>
    </row>
    <row r="16422" spans="1:11" x14ac:dyDescent="0.35">
      <c r="A16422">
        <v>39997</v>
      </c>
      <c r="B16422" t="s">
        <v>211</v>
      </c>
      <c r="C16422" s="70">
        <v>22860.74</v>
      </c>
      <c r="D16422" s="70">
        <v>7350.72</v>
      </c>
      <c r="E16422" s="71">
        <v>44567</v>
      </c>
      <c r="F16422" t="s">
        <v>12094</v>
      </c>
      <c r="G16422" t="s">
        <v>2142</v>
      </c>
      <c r="H16422" t="s">
        <v>12093</v>
      </c>
      <c r="I16422" t="s">
        <v>12092</v>
      </c>
      <c r="J16422" s="40">
        <v>0</v>
      </c>
      <c r="K16422" s="40">
        <v>46.53</v>
      </c>
    </row>
    <row r="16423" spans="1:11" x14ac:dyDescent="0.35">
      <c r="A16423">
        <v>39997</v>
      </c>
      <c r="B16423" t="s">
        <v>211</v>
      </c>
      <c r="C16423" s="70">
        <v>22860.74</v>
      </c>
      <c r="D16423" s="70">
        <v>7350.72</v>
      </c>
      <c r="E16423" s="71">
        <v>44567</v>
      </c>
      <c r="F16423" t="s">
        <v>12091</v>
      </c>
      <c r="G16423" t="s">
        <v>2142</v>
      </c>
      <c r="H16423" t="s">
        <v>12090</v>
      </c>
      <c r="I16423" t="s">
        <v>12089</v>
      </c>
      <c r="J16423" s="40">
        <v>0</v>
      </c>
      <c r="K16423" s="40">
        <v>46.53</v>
      </c>
    </row>
    <row r="16424" spans="1:11" x14ac:dyDescent="0.35">
      <c r="A16424">
        <v>39997</v>
      </c>
      <c r="B16424" t="s">
        <v>211</v>
      </c>
      <c r="C16424" s="70">
        <v>22860.74</v>
      </c>
      <c r="D16424" s="70">
        <v>7350.72</v>
      </c>
      <c r="E16424" s="71">
        <v>44567</v>
      </c>
      <c r="F16424" t="s">
        <v>6964</v>
      </c>
      <c r="G16424" t="s">
        <v>1907</v>
      </c>
      <c r="J16424" s="40">
        <v>0</v>
      </c>
      <c r="K16424" s="40">
        <v>3.42</v>
      </c>
    </row>
    <row r="16425" spans="1:11" x14ac:dyDescent="0.35">
      <c r="A16425">
        <v>39997</v>
      </c>
      <c r="B16425" t="s">
        <v>211</v>
      </c>
      <c r="C16425" s="70">
        <v>22860.74</v>
      </c>
      <c r="D16425" s="70">
        <v>7350.72</v>
      </c>
      <c r="E16425" s="71">
        <v>44592</v>
      </c>
      <c r="F16425" t="s">
        <v>15858</v>
      </c>
      <c r="G16425" t="s">
        <v>1912</v>
      </c>
      <c r="J16425" s="40">
        <v>13.74</v>
      </c>
      <c r="K16425" s="40">
        <v>0</v>
      </c>
    </row>
    <row r="16426" spans="1:11" x14ac:dyDescent="0.35">
      <c r="A16426">
        <v>39997</v>
      </c>
      <c r="B16426" t="s">
        <v>211</v>
      </c>
      <c r="C16426" s="70">
        <v>22860.74</v>
      </c>
      <c r="D16426" s="70">
        <v>7350.72</v>
      </c>
      <c r="E16426" s="71">
        <v>44592</v>
      </c>
      <c r="F16426" t="s">
        <v>15857</v>
      </c>
      <c r="G16426" t="s">
        <v>1912</v>
      </c>
      <c r="J16426" s="40">
        <v>9.99</v>
      </c>
      <c r="K16426" s="40">
        <v>0</v>
      </c>
    </row>
    <row r="16427" spans="1:11" x14ac:dyDescent="0.35">
      <c r="A16427">
        <v>39997</v>
      </c>
      <c r="B16427" t="s">
        <v>211</v>
      </c>
      <c r="C16427" s="70">
        <v>22860.74</v>
      </c>
      <c r="D16427" s="70">
        <v>7350.72</v>
      </c>
      <c r="E16427" s="71">
        <v>44592</v>
      </c>
      <c r="F16427" t="s">
        <v>3452</v>
      </c>
      <c r="G16427" t="s">
        <v>1912</v>
      </c>
      <c r="J16427" s="40">
        <v>48.24</v>
      </c>
      <c r="K16427" s="40">
        <v>0</v>
      </c>
    </row>
    <row r="16428" spans="1:11" x14ac:dyDescent="0.35">
      <c r="A16428">
        <v>39997</v>
      </c>
      <c r="B16428" t="s">
        <v>211</v>
      </c>
      <c r="C16428" s="70">
        <v>22860.74</v>
      </c>
      <c r="D16428" s="70">
        <v>7350.72</v>
      </c>
      <c r="E16428" s="71">
        <v>44592</v>
      </c>
      <c r="F16428" t="s">
        <v>3452</v>
      </c>
      <c r="G16428" t="s">
        <v>1912</v>
      </c>
      <c r="J16428" s="40">
        <v>48.24</v>
      </c>
      <c r="K16428" s="40">
        <v>0</v>
      </c>
    </row>
    <row r="16429" spans="1:11" x14ac:dyDescent="0.35">
      <c r="A16429">
        <v>39997</v>
      </c>
      <c r="B16429" t="s">
        <v>211</v>
      </c>
      <c r="C16429" s="70">
        <v>22860.74</v>
      </c>
      <c r="D16429" s="70">
        <v>7350.72</v>
      </c>
      <c r="E16429" s="71">
        <v>44592</v>
      </c>
      <c r="F16429" t="s">
        <v>3452</v>
      </c>
      <c r="G16429" t="s">
        <v>1912</v>
      </c>
      <c r="J16429" s="40">
        <v>49</v>
      </c>
      <c r="K16429" s="40">
        <v>0</v>
      </c>
    </row>
    <row r="16430" spans="1:11" x14ac:dyDescent="0.35">
      <c r="A16430">
        <v>39997</v>
      </c>
      <c r="B16430" t="s">
        <v>211</v>
      </c>
      <c r="C16430" s="70">
        <v>22860.74</v>
      </c>
      <c r="D16430" s="70">
        <v>7350.72</v>
      </c>
      <c r="E16430" s="71">
        <v>44592</v>
      </c>
      <c r="F16430" t="s">
        <v>3452</v>
      </c>
      <c r="G16430" t="s">
        <v>1912</v>
      </c>
      <c r="J16430" s="40">
        <v>49</v>
      </c>
      <c r="K16430" s="40">
        <v>0</v>
      </c>
    </row>
    <row r="16431" spans="1:11" x14ac:dyDescent="0.35">
      <c r="A16431">
        <v>39997</v>
      </c>
      <c r="B16431" t="s">
        <v>211</v>
      </c>
      <c r="C16431" s="70">
        <v>22860.74</v>
      </c>
      <c r="D16431" s="70">
        <v>7350.72</v>
      </c>
      <c r="E16431" s="71">
        <v>44592</v>
      </c>
      <c r="F16431" t="s">
        <v>3452</v>
      </c>
      <c r="G16431" t="s">
        <v>1912</v>
      </c>
      <c r="J16431" s="40">
        <v>49</v>
      </c>
      <c r="K16431" s="40">
        <v>0</v>
      </c>
    </row>
    <row r="16432" spans="1:11" x14ac:dyDescent="0.35">
      <c r="A16432">
        <v>39997</v>
      </c>
      <c r="B16432" t="s">
        <v>211</v>
      </c>
      <c r="C16432" s="70">
        <v>22860.74</v>
      </c>
      <c r="D16432" s="70">
        <v>7350.72</v>
      </c>
      <c r="E16432" s="71">
        <v>44592</v>
      </c>
      <c r="F16432" t="s">
        <v>3452</v>
      </c>
      <c r="G16432" t="s">
        <v>1912</v>
      </c>
      <c r="J16432" s="40">
        <v>49</v>
      </c>
      <c r="K16432" s="40">
        <v>0</v>
      </c>
    </row>
    <row r="16433" spans="1:11" x14ac:dyDescent="0.35">
      <c r="A16433">
        <v>39997</v>
      </c>
      <c r="B16433" t="s">
        <v>211</v>
      </c>
      <c r="C16433" s="70">
        <v>22860.74</v>
      </c>
      <c r="D16433" s="70">
        <v>7350.72</v>
      </c>
      <c r="E16433" s="71">
        <v>44592</v>
      </c>
      <c r="F16433" t="s">
        <v>3452</v>
      </c>
      <c r="G16433" t="s">
        <v>1912</v>
      </c>
      <c r="J16433" s="40">
        <v>49</v>
      </c>
      <c r="K16433" s="40">
        <v>0</v>
      </c>
    </row>
    <row r="16434" spans="1:11" x14ac:dyDescent="0.35">
      <c r="A16434">
        <v>39997</v>
      </c>
      <c r="B16434" t="s">
        <v>211</v>
      </c>
      <c r="C16434" s="70">
        <v>22860.74</v>
      </c>
      <c r="D16434" s="70">
        <v>7350.72</v>
      </c>
      <c r="E16434" s="71">
        <v>44592</v>
      </c>
      <c r="F16434" t="s">
        <v>6894</v>
      </c>
      <c r="G16434" t="s">
        <v>2247</v>
      </c>
      <c r="J16434" s="40">
        <v>0</v>
      </c>
      <c r="K16434" s="40">
        <v>0</v>
      </c>
    </row>
    <row r="16435" spans="1:11" x14ac:dyDescent="0.35">
      <c r="A16435">
        <v>39997</v>
      </c>
      <c r="B16435" t="s">
        <v>211</v>
      </c>
      <c r="C16435" s="70">
        <v>22860.74</v>
      </c>
      <c r="D16435" s="70">
        <v>7350.72</v>
      </c>
      <c r="E16435" s="71">
        <v>44593</v>
      </c>
      <c r="F16435" t="s">
        <v>12037</v>
      </c>
      <c r="G16435" t="s">
        <v>2142</v>
      </c>
      <c r="H16435" t="s">
        <v>12036</v>
      </c>
      <c r="I16435" t="s">
        <v>12035</v>
      </c>
      <c r="J16435" s="40">
        <v>0</v>
      </c>
      <c r="K16435" s="40">
        <v>53.75</v>
      </c>
    </row>
    <row r="16436" spans="1:11" x14ac:dyDescent="0.35">
      <c r="A16436">
        <v>39997</v>
      </c>
      <c r="B16436" t="s">
        <v>211</v>
      </c>
      <c r="C16436" s="70">
        <v>22860.74</v>
      </c>
      <c r="D16436" s="70">
        <v>7350.72</v>
      </c>
      <c r="E16436" s="71">
        <v>44593</v>
      </c>
      <c r="F16436" t="s">
        <v>12034</v>
      </c>
      <c r="G16436" t="s">
        <v>2142</v>
      </c>
      <c r="H16436" t="s">
        <v>12033</v>
      </c>
      <c r="I16436" t="s">
        <v>12032</v>
      </c>
      <c r="J16436" s="40">
        <v>0</v>
      </c>
      <c r="K16436" s="40">
        <v>53.75</v>
      </c>
    </row>
    <row r="16437" spans="1:11" x14ac:dyDescent="0.35">
      <c r="A16437">
        <v>39997</v>
      </c>
      <c r="B16437" t="s">
        <v>211</v>
      </c>
      <c r="C16437" s="70">
        <v>22860.74</v>
      </c>
      <c r="D16437" s="70">
        <v>7350.72</v>
      </c>
      <c r="E16437" s="71">
        <v>44593</v>
      </c>
      <c r="F16437" t="s">
        <v>12031</v>
      </c>
      <c r="G16437" t="s">
        <v>2142</v>
      </c>
      <c r="H16437" t="s">
        <v>12030</v>
      </c>
      <c r="I16437" t="s">
        <v>12029</v>
      </c>
      <c r="J16437" s="40">
        <v>0</v>
      </c>
      <c r="K16437" s="40">
        <v>53.75</v>
      </c>
    </row>
    <row r="16438" spans="1:11" x14ac:dyDescent="0.35">
      <c r="A16438">
        <v>39997</v>
      </c>
      <c r="B16438" t="s">
        <v>211</v>
      </c>
      <c r="C16438" s="70">
        <v>22860.74</v>
      </c>
      <c r="D16438" s="70">
        <v>7350.72</v>
      </c>
      <c r="E16438" s="71">
        <v>44593</v>
      </c>
      <c r="F16438" t="s">
        <v>12028</v>
      </c>
      <c r="G16438" t="s">
        <v>2142</v>
      </c>
      <c r="H16438" t="s">
        <v>12027</v>
      </c>
      <c r="I16438" t="s">
        <v>12026</v>
      </c>
      <c r="J16438" s="40">
        <v>0</v>
      </c>
      <c r="K16438" s="40">
        <v>53.75</v>
      </c>
    </row>
    <row r="16439" spans="1:11" x14ac:dyDescent="0.35">
      <c r="A16439">
        <v>39997</v>
      </c>
      <c r="B16439" t="s">
        <v>211</v>
      </c>
      <c r="C16439" s="70">
        <v>22860.74</v>
      </c>
      <c r="D16439" s="70">
        <v>7350.72</v>
      </c>
      <c r="E16439" s="71">
        <v>44593</v>
      </c>
      <c r="F16439" t="s">
        <v>12025</v>
      </c>
      <c r="G16439" t="s">
        <v>2142</v>
      </c>
      <c r="H16439" t="s">
        <v>12024</v>
      </c>
      <c r="I16439" t="s">
        <v>12023</v>
      </c>
      <c r="J16439" s="40">
        <v>0</v>
      </c>
      <c r="K16439" s="40">
        <v>53.75</v>
      </c>
    </row>
    <row r="16440" spans="1:11" x14ac:dyDescent="0.35">
      <c r="A16440">
        <v>39997</v>
      </c>
      <c r="B16440" t="s">
        <v>211</v>
      </c>
      <c r="C16440" s="70">
        <v>22860.74</v>
      </c>
      <c r="D16440" s="70">
        <v>7350.72</v>
      </c>
      <c r="E16440" s="71">
        <v>44593</v>
      </c>
      <c r="F16440" t="s">
        <v>6715</v>
      </c>
      <c r="G16440" t="s">
        <v>1907</v>
      </c>
      <c r="J16440" s="40">
        <v>23.75</v>
      </c>
      <c r="K16440" s="40">
        <v>0</v>
      </c>
    </row>
    <row r="16441" spans="1:11" x14ac:dyDescent="0.35">
      <c r="A16441">
        <v>39997</v>
      </c>
      <c r="B16441" t="s">
        <v>211</v>
      </c>
      <c r="C16441" s="70">
        <v>22860.74</v>
      </c>
      <c r="D16441" s="70">
        <v>7350.72</v>
      </c>
      <c r="E16441" s="71">
        <v>44605</v>
      </c>
      <c r="F16441" t="s">
        <v>15856</v>
      </c>
      <c r="G16441" t="s">
        <v>2142</v>
      </c>
      <c r="H16441" t="s">
        <v>14701</v>
      </c>
      <c r="I16441" t="s">
        <v>14700</v>
      </c>
      <c r="J16441" s="40">
        <v>0</v>
      </c>
      <c r="K16441" s="40">
        <v>750</v>
      </c>
    </row>
    <row r="16442" spans="1:11" x14ac:dyDescent="0.35">
      <c r="A16442">
        <v>39997</v>
      </c>
      <c r="B16442" t="s">
        <v>211</v>
      </c>
      <c r="C16442" s="70">
        <v>22860.74</v>
      </c>
      <c r="D16442" s="70">
        <v>7350.72</v>
      </c>
      <c r="E16442" s="71">
        <v>44619</v>
      </c>
      <c r="F16442" t="s">
        <v>9203</v>
      </c>
      <c r="G16442" t="s">
        <v>2142</v>
      </c>
      <c r="H16442" t="s">
        <v>9202</v>
      </c>
      <c r="I16442" t="s">
        <v>9201</v>
      </c>
      <c r="J16442" s="40">
        <v>0</v>
      </c>
      <c r="K16442" s="40">
        <v>50</v>
      </c>
    </row>
    <row r="16443" spans="1:11" x14ac:dyDescent="0.35">
      <c r="A16443">
        <v>39997</v>
      </c>
      <c r="B16443" t="s">
        <v>211</v>
      </c>
      <c r="C16443" s="70">
        <v>22860.74</v>
      </c>
      <c r="D16443" s="70">
        <v>7350.72</v>
      </c>
      <c r="E16443" s="71">
        <v>44620</v>
      </c>
      <c r="F16443" t="s">
        <v>15855</v>
      </c>
      <c r="G16443" t="s">
        <v>1912</v>
      </c>
      <c r="J16443" s="40">
        <v>9.99</v>
      </c>
      <c r="K16443" s="40">
        <v>0</v>
      </c>
    </row>
    <row r="16444" spans="1:11" x14ac:dyDescent="0.35">
      <c r="A16444">
        <v>39997</v>
      </c>
      <c r="B16444" t="s">
        <v>211</v>
      </c>
      <c r="C16444" s="70">
        <v>22860.74</v>
      </c>
      <c r="D16444" s="70">
        <v>7350.72</v>
      </c>
      <c r="E16444" s="71">
        <v>44620</v>
      </c>
      <c r="F16444" t="s">
        <v>15855</v>
      </c>
      <c r="G16444" t="s">
        <v>1912</v>
      </c>
      <c r="J16444" s="40">
        <v>569.53</v>
      </c>
      <c r="K16444" s="40">
        <v>0</v>
      </c>
    </row>
    <row r="16445" spans="1:11" x14ac:dyDescent="0.35">
      <c r="A16445">
        <v>39997</v>
      </c>
      <c r="B16445" t="s">
        <v>211</v>
      </c>
      <c r="C16445" s="70">
        <v>22860.74</v>
      </c>
      <c r="D16445" s="70">
        <v>7350.72</v>
      </c>
      <c r="E16445" s="71">
        <v>44620</v>
      </c>
      <c r="F16445" t="s">
        <v>15855</v>
      </c>
      <c r="G16445" t="s">
        <v>1912</v>
      </c>
      <c r="J16445" s="40">
        <v>129</v>
      </c>
      <c r="K16445" s="40">
        <v>0</v>
      </c>
    </row>
    <row r="16446" spans="1:11" x14ac:dyDescent="0.35">
      <c r="A16446">
        <v>39997</v>
      </c>
      <c r="B16446" t="s">
        <v>211</v>
      </c>
      <c r="C16446" s="70">
        <v>22860.74</v>
      </c>
      <c r="D16446" s="70">
        <v>7350.72</v>
      </c>
      <c r="E16446" s="71">
        <v>44620</v>
      </c>
      <c r="F16446" t="s">
        <v>15854</v>
      </c>
      <c r="G16446" t="s">
        <v>1912</v>
      </c>
      <c r="J16446" s="40">
        <v>50</v>
      </c>
      <c r="K16446" s="40">
        <v>0</v>
      </c>
    </row>
    <row r="16447" spans="1:11" x14ac:dyDescent="0.35">
      <c r="A16447">
        <v>39997</v>
      </c>
      <c r="B16447" t="s">
        <v>211</v>
      </c>
      <c r="C16447" s="70">
        <v>22860.74</v>
      </c>
      <c r="D16447" s="70">
        <v>7350.72</v>
      </c>
      <c r="E16447" s="71">
        <v>44620</v>
      </c>
      <c r="F16447" t="s">
        <v>3450</v>
      </c>
      <c r="G16447" t="s">
        <v>1912</v>
      </c>
      <c r="J16447" s="40">
        <v>7.31</v>
      </c>
      <c r="K16447" s="40">
        <v>0</v>
      </c>
    </row>
    <row r="16448" spans="1:11" x14ac:dyDescent="0.35">
      <c r="A16448">
        <v>39997</v>
      </c>
      <c r="B16448" t="s">
        <v>211</v>
      </c>
      <c r="C16448" s="70">
        <v>22860.74</v>
      </c>
      <c r="D16448" s="70">
        <v>7350.72</v>
      </c>
      <c r="E16448" s="71">
        <v>44621</v>
      </c>
      <c r="F16448" t="s">
        <v>8192</v>
      </c>
      <c r="G16448" t="s">
        <v>2142</v>
      </c>
      <c r="H16448" t="s">
        <v>6112</v>
      </c>
      <c r="I16448" t="s">
        <v>6111</v>
      </c>
      <c r="J16448" s="40">
        <v>0</v>
      </c>
      <c r="K16448" s="40">
        <v>196.45</v>
      </c>
    </row>
    <row r="16449" spans="1:11" x14ac:dyDescent="0.35">
      <c r="A16449">
        <v>39997</v>
      </c>
      <c r="B16449" t="s">
        <v>211</v>
      </c>
      <c r="C16449" s="70">
        <v>22860.74</v>
      </c>
      <c r="D16449" s="70">
        <v>7350.72</v>
      </c>
      <c r="E16449" s="71">
        <v>44651</v>
      </c>
      <c r="F16449" t="s">
        <v>15853</v>
      </c>
      <c r="G16449" t="s">
        <v>1912</v>
      </c>
      <c r="J16449" s="40">
        <v>315.14</v>
      </c>
      <c r="K16449" s="40">
        <v>0</v>
      </c>
    </row>
    <row r="16450" spans="1:11" x14ac:dyDescent="0.35">
      <c r="A16450">
        <v>39997</v>
      </c>
      <c r="B16450" t="s">
        <v>211</v>
      </c>
      <c r="C16450" s="70">
        <v>22860.74</v>
      </c>
      <c r="D16450" s="70">
        <v>7350.72</v>
      </c>
      <c r="E16450" s="71">
        <v>44651</v>
      </c>
      <c r="F16450" t="s">
        <v>15852</v>
      </c>
      <c r="G16450" t="s">
        <v>1912</v>
      </c>
      <c r="J16450" s="40">
        <v>9.99</v>
      </c>
      <c r="K16450" s="40">
        <v>0</v>
      </c>
    </row>
    <row r="16451" spans="1:11" x14ac:dyDescent="0.35">
      <c r="A16451">
        <v>39997</v>
      </c>
      <c r="B16451" t="s">
        <v>211</v>
      </c>
      <c r="C16451" s="70">
        <v>22860.74</v>
      </c>
      <c r="D16451" s="70">
        <v>7350.72</v>
      </c>
      <c r="E16451" s="71">
        <v>44651</v>
      </c>
      <c r="F16451" t="s">
        <v>15852</v>
      </c>
      <c r="G16451" t="s">
        <v>1912</v>
      </c>
      <c r="J16451" s="40">
        <v>750</v>
      </c>
      <c r="K16451" s="40">
        <v>0</v>
      </c>
    </row>
    <row r="16452" spans="1:11" x14ac:dyDescent="0.35">
      <c r="A16452">
        <v>39997</v>
      </c>
      <c r="B16452" t="s">
        <v>211</v>
      </c>
      <c r="C16452" s="70">
        <v>22860.74</v>
      </c>
      <c r="D16452" s="70">
        <v>7350.72</v>
      </c>
      <c r="E16452" s="71">
        <v>44651</v>
      </c>
      <c r="F16452" t="s">
        <v>15852</v>
      </c>
      <c r="G16452" t="s">
        <v>1912</v>
      </c>
      <c r="J16452" s="40">
        <v>300</v>
      </c>
      <c r="K16452" s="40">
        <v>0</v>
      </c>
    </row>
    <row r="16453" spans="1:11" x14ac:dyDescent="0.35">
      <c r="A16453">
        <v>39997</v>
      </c>
      <c r="B16453" t="s">
        <v>211</v>
      </c>
      <c r="C16453" s="70">
        <v>22860.74</v>
      </c>
      <c r="D16453" s="70">
        <v>7350.72</v>
      </c>
      <c r="E16453" s="71">
        <v>44651</v>
      </c>
      <c r="F16453" t="s">
        <v>3446</v>
      </c>
      <c r="G16453" t="s">
        <v>1912</v>
      </c>
      <c r="J16453" s="40">
        <v>11.82</v>
      </c>
      <c r="K16453" s="40">
        <v>0</v>
      </c>
    </row>
    <row r="16454" spans="1:11" x14ac:dyDescent="0.35">
      <c r="A16454">
        <v>39997</v>
      </c>
      <c r="B16454" t="s">
        <v>211</v>
      </c>
      <c r="C16454" s="70">
        <v>22860.74</v>
      </c>
      <c r="D16454" s="70">
        <v>7350.72</v>
      </c>
      <c r="E16454" s="71">
        <v>44651</v>
      </c>
      <c r="F16454" t="s">
        <v>6606</v>
      </c>
      <c r="G16454" t="s">
        <v>2247</v>
      </c>
      <c r="J16454" s="40">
        <v>0</v>
      </c>
      <c r="K16454" s="40">
        <v>0</v>
      </c>
    </row>
    <row r="16455" spans="1:11" x14ac:dyDescent="0.35">
      <c r="A16455">
        <v>39997</v>
      </c>
      <c r="B16455" t="s">
        <v>211</v>
      </c>
      <c r="C16455" s="70">
        <v>22860.74</v>
      </c>
      <c r="D16455" s="70">
        <v>7350.72</v>
      </c>
      <c r="E16455" s="71">
        <v>44664</v>
      </c>
      <c r="F16455" t="s">
        <v>11885</v>
      </c>
      <c r="G16455" t="s">
        <v>2142</v>
      </c>
      <c r="H16455" t="s">
        <v>11884</v>
      </c>
      <c r="I16455" t="s">
        <v>11883</v>
      </c>
      <c r="J16455" s="40">
        <v>0</v>
      </c>
      <c r="K16455" s="40">
        <v>480.23</v>
      </c>
    </row>
    <row r="16456" spans="1:11" x14ac:dyDescent="0.35">
      <c r="A16456">
        <v>39997</v>
      </c>
      <c r="B16456" t="s">
        <v>211</v>
      </c>
      <c r="C16456" s="70">
        <v>22860.74</v>
      </c>
      <c r="D16456" s="70">
        <v>7350.72</v>
      </c>
      <c r="E16456" s="71">
        <v>44664</v>
      </c>
      <c r="F16456" t="s">
        <v>6411</v>
      </c>
      <c r="G16456" t="s">
        <v>1907</v>
      </c>
      <c r="J16456" s="40">
        <v>62.38</v>
      </c>
      <c r="K16456" s="40">
        <v>0</v>
      </c>
    </row>
    <row r="16457" spans="1:11" x14ac:dyDescent="0.35">
      <c r="A16457">
        <v>39997</v>
      </c>
      <c r="B16457" t="s">
        <v>211</v>
      </c>
      <c r="C16457" s="70">
        <v>22860.74</v>
      </c>
      <c r="D16457" s="70">
        <v>7350.72</v>
      </c>
      <c r="E16457" s="71">
        <v>44665</v>
      </c>
      <c r="F16457" t="s">
        <v>11873</v>
      </c>
      <c r="G16457" t="s">
        <v>2142</v>
      </c>
      <c r="H16457" t="s">
        <v>11872</v>
      </c>
      <c r="I16457" t="s">
        <v>11871</v>
      </c>
      <c r="J16457" s="40">
        <v>0</v>
      </c>
      <c r="K16457" s="40">
        <v>481.43</v>
      </c>
    </row>
    <row r="16458" spans="1:11" x14ac:dyDescent="0.35">
      <c r="A16458">
        <v>39997</v>
      </c>
      <c r="B16458" t="s">
        <v>211</v>
      </c>
      <c r="C16458" s="70">
        <v>22860.74</v>
      </c>
      <c r="D16458" s="70">
        <v>7350.72</v>
      </c>
      <c r="E16458" s="71">
        <v>44681</v>
      </c>
      <c r="F16458" t="s">
        <v>3445</v>
      </c>
      <c r="G16458" t="s">
        <v>1912</v>
      </c>
      <c r="J16458" s="40">
        <v>638.96</v>
      </c>
      <c r="K16458" s="40">
        <v>0</v>
      </c>
    </row>
    <row r="16459" spans="1:11" x14ac:dyDescent="0.35">
      <c r="A16459">
        <v>39997</v>
      </c>
      <c r="B16459" t="s">
        <v>211</v>
      </c>
      <c r="C16459" s="70">
        <v>22860.74</v>
      </c>
      <c r="D16459" s="70">
        <v>7350.72</v>
      </c>
      <c r="E16459" s="71">
        <v>44681</v>
      </c>
      <c r="F16459" t="s">
        <v>3445</v>
      </c>
      <c r="G16459" t="s">
        <v>1912</v>
      </c>
      <c r="J16459" s="40">
        <v>1846.93</v>
      </c>
      <c r="K16459" s="40">
        <v>0</v>
      </c>
    </row>
    <row r="16460" spans="1:11" x14ac:dyDescent="0.35">
      <c r="A16460">
        <v>39997</v>
      </c>
      <c r="B16460" t="s">
        <v>211</v>
      </c>
      <c r="C16460" s="70">
        <v>22860.74</v>
      </c>
      <c r="D16460" s="70">
        <v>7350.72</v>
      </c>
      <c r="E16460" s="71">
        <v>44681</v>
      </c>
      <c r="F16460" t="s">
        <v>15851</v>
      </c>
      <c r="G16460" t="s">
        <v>1912</v>
      </c>
      <c r="J16460" s="40">
        <v>9.99</v>
      </c>
      <c r="K16460" s="40">
        <v>0</v>
      </c>
    </row>
    <row r="16461" spans="1:11" x14ac:dyDescent="0.35">
      <c r="A16461">
        <v>39997</v>
      </c>
      <c r="B16461" t="s">
        <v>211</v>
      </c>
      <c r="C16461" s="70">
        <v>22860.74</v>
      </c>
      <c r="D16461" s="70">
        <v>7350.72</v>
      </c>
      <c r="E16461" s="71">
        <v>44681</v>
      </c>
      <c r="F16461" t="s">
        <v>15851</v>
      </c>
      <c r="G16461" t="s">
        <v>1912</v>
      </c>
      <c r="J16461" s="40">
        <v>449.64</v>
      </c>
      <c r="K16461" s="40">
        <v>0</v>
      </c>
    </row>
    <row r="16462" spans="1:11" x14ac:dyDescent="0.35">
      <c r="A16462">
        <v>39997</v>
      </c>
      <c r="B16462" t="s">
        <v>211</v>
      </c>
      <c r="C16462" s="70">
        <v>22860.74</v>
      </c>
      <c r="D16462" s="70">
        <v>7350.72</v>
      </c>
      <c r="E16462" s="71">
        <v>44681</v>
      </c>
      <c r="F16462" t="s">
        <v>15851</v>
      </c>
      <c r="G16462" t="s">
        <v>1912</v>
      </c>
      <c r="J16462" s="40">
        <v>449.64</v>
      </c>
      <c r="K16462" s="40">
        <v>0</v>
      </c>
    </row>
    <row r="16463" spans="1:11" x14ac:dyDescent="0.35">
      <c r="A16463">
        <v>39997</v>
      </c>
      <c r="B16463" t="s">
        <v>211</v>
      </c>
      <c r="C16463" s="70">
        <v>22860.74</v>
      </c>
      <c r="D16463" s="70">
        <v>7350.72</v>
      </c>
      <c r="E16463" s="71">
        <v>44681</v>
      </c>
      <c r="F16463" t="s">
        <v>6351</v>
      </c>
      <c r="G16463" t="s">
        <v>2247</v>
      </c>
      <c r="J16463" s="40">
        <v>0</v>
      </c>
      <c r="K16463" s="40">
        <v>0</v>
      </c>
    </row>
    <row r="16464" spans="1:11" x14ac:dyDescent="0.35">
      <c r="A16464">
        <v>39997</v>
      </c>
      <c r="B16464" t="s">
        <v>211</v>
      </c>
      <c r="C16464" s="70">
        <v>22860.74</v>
      </c>
      <c r="D16464" s="70">
        <v>7350.72</v>
      </c>
      <c r="E16464" s="71">
        <v>44681</v>
      </c>
      <c r="F16464" t="s">
        <v>6167</v>
      </c>
      <c r="G16464" t="s">
        <v>2247</v>
      </c>
      <c r="J16464" s="40">
        <v>0</v>
      </c>
      <c r="K16464" s="40">
        <v>0</v>
      </c>
    </row>
    <row r="16465" spans="1:11" x14ac:dyDescent="0.35">
      <c r="A16465">
        <v>39997</v>
      </c>
      <c r="B16465" t="s">
        <v>211</v>
      </c>
      <c r="C16465" s="70">
        <v>22860.74</v>
      </c>
      <c r="D16465" s="70">
        <v>7350.72</v>
      </c>
      <c r="E16465" s="71">
        <v>44682</v>
      </c>
      <c r="F16465" t="s">
        <v>9151</v>
      </c>
      <c r="G16465" t="s">
        <v>2142</v>
      </c>
      <c r="H16465" t="s">
        <v>9150</v>
      </c>
      <c r="I16465" t="s">
        <v>9149</v>
      </c>
      <c r="J16465" s="40">
        <v>0</v>
      </c>
      <c r="K16465" s="40">
        <v>300</v>
      </c>
    </row>
    <row r="16466" spans="1:11" x14ac:dyDescent="0.35">
      <c r="A16466">
        <v>39997</v>
      </c>
      <c r="B16466" t="s">
        <v>211</v>
      </c>
      <c r="C16466" s="70">
        <v>22860.74</v>
      </c>
      <c r="D16466" s="70">
        <v>7350.72</v>
      </c>
      <c r="E16466" s="71">
        <v>44682</v>
      </c>
      <c r="F16466" t="s">
        <v>10564</v>
      </c>
      <c r="G16466" t="s">
        <v>2142</v>
      </c>
      <c r="H16466" t="s">
        <v>10563</v>
      </c>
      <c r="I16466" t="s">
        <v>10562</v>
      </c>
      <c r="J16466" s="40">
        <v>0</v>
      </c>
      <c r="K16466" s="40">
        <v>129</v>
      </c>
    </row>
    <row r="16467" spans="1:11" x14ac:dyDescent="0.35">
      <c r="A16467">
        <v>39997</v>
      </c>
      <c r="B16467" t="s">
        <v>211</v>
      </c>
      <c r="C16467" s="70">
        <v>22860.74</v>
      </c>
      <c r="D16467" s="70">
        <v>7350.72</v>
      </c>
      <c r="E16467" s="71">
        <v>44682</v>
      </c>
      <c r="F16467" t="s">
        <v>6113</v>
      </c>
      <c r="G16467" t="s">
        <v>1907</v>
      </c>
      <c r="H16467" t="s">
        <v>6112</v>
      </c>
      <c r="I16467" t="s">
        <v>6111</v>
      </c>
      <c r="J16467" s="40">
        <v>1.49</v>
      </c>
      <c r="K16467" s="40">
        <v>0</v>
      </c>
    </row>
    <row r="16468" spans="1:11" x14ac:dyDescent="0.35">
      <c r="A16468">
        <v>39997</v>
      </c>
      <c r="B16468" t="s">
        <v>211</v>
      </c>
      <c r="C16468" s="70">
        <v>22860.74</v>
      </c>
      <c r="D16468" s="70">
        <v>7350.72</v>
      </c>
      <c r="E16468" s="71">
        <v>44694</v>
      </c>
      <c r="F16468" t="s">
        <v>14910</v>
      </c>
      <c r="G16468" t="s">
        <v>1907</v>
      </c>
      <c r="J16468" s="40">
        <v>0</v>
      </c>
      <c r="K16468" s="40">
        <v>638.96</v>
      </c>
    </row>
    <row r="16469" spans="1:11" x14ac:dyDescent="0.35">
      <c r="A16469">
        <v>39997</v>
      </c>
      <c r="B16469" t="s">
        <v>211</v>
      </c>
      <c r="C16469" s="70">
        <v>22860.74</v>
      </c>
      <c r="D16469" s="70">
        <v>7350.72</v>
      </c>
      <c r="E16469" s="71">
        <v>44698</v>
      </c>
      <c r="F16469" t="s">
        <v>15850</v>
      </c>
      <c r="G16469" t="s">
        <v>1912</v>
      </c>
      <c r="J16469" s="40">
        <v>75.66</v>
      </c>
      <c r="K16469" s="40">
        <v>0</v>
      </c>
    </row>
    <row r="16470" spans="1:11" x14ac:dyDescent="0.35">
      <c r="A16470">
        <v>39997</v>
      </c>
      <c r="B16470" t="s">
        <v>211</v>
      </c>
      <c r="C16470" s="70">
        <v>22860.74</v>
      </c>
      <c r="D16470" s="70">
        <v>7350.72</v>
      </c>
      <c r="E16470" s="71">
        <v>44701</v>
      </c>
      <c r="F16470" t="s">
        <v>15849</v>
      </c>
      <c r="G16470" t="s">
        <v>1912</v>
      </c>
      <c r="J16470" s="40">
        <v>516.45000000000005</v>
      </c>
      <c r="K16470" s="40">
        <v>0</v>
      </c>
    </row>
    <row r="16471" spans="1:11" x14ac:dyDescent="0.35">
      <c r="A16471">
        <v>39997</v>
      </c>
      <c r="B16471" t="s">
        <v>211</v>
      </c>
      <c r="C16471" s="70">
        <v>22860.74</v>
      </c>
      <c r="D16471" s="70">
        <v>7350.72</v>
      </c>
      <c r="E16471" s="71">
        <v>44702</v>
      </c>
      <c r="F16471" t="s">
        <v>15848</v>
      </c>
      <c r="G16471" t="s">
        <v>1912</v>
      </c>
      <c r="J16471" s="40">
        <v>373.45</v>
      </c>
      <c r="K16471" s="40">
        <v>0</v>
      </c>
    </row>
    <row r="16472" spans="1:11" x14ac:dyDescent="0.35">
      <c r="A16472">
        <v>39997</v>
      </c>
      <c r="B16472" t="s">
        <v>211</v>
      </c>
      <c r="C16472" s="70">
        <v>22860.74</v>
      </c>
      <c r="D16472" s="70">
        <v>7350.72</v>
      </c>
      <c r="E16472" s="71">
        <v>44707</v>
      </c>
      <c r="F16472" t="s">
        <v>14716</v>
      </c>
      <c r="G16472" t="s">
        <v>2142</v>
      </c>
      <c r="H16472" t="s">
        <v>6105</v>
      </c>
      <c r="I16472" t="s">
        <v>6104</v>
      </c>
      <c r="J16472" s="40">
        <v>0</v>
      </c>
      <c r="K16472" s="40">
        <v>895.7</v>
      </c>
    </row>
    <row r="16473" spans="1:11" x14ac:dyDescent="0.35">
      <c r="A16473">
        <v>39997</v>
      </c>
      <c r="B16473" t="s">
        <v>211</v>
      </c>
      <c r="C16473" s="70">
        <v>22860.74</v>
      </c>
      <c r="D16473" s="70">
        <v>7350.72</v>
      </c>
      <c r="E16473" s="71">
        <v>44707</v>
      </c>
      <c r="F16473" t="s">
        <v>6106</v>
      </c>
      <c r="G16473" t="s">
        <v>1907</v>
      </c>
      <c r="H16473" t="s">
        <v>6105</v>
      </c>
      <c r="I16473" t="s">
        <v>6104</v>
      </c>
      <c r="J16473" s="40">
        <v>30.16</v>
      </c>
      <c r="K16473" s="40">
        <v>0</v>
      </c>
    </row>
    <row r="16474" spans="1:11" x14ac:dyDescent="0.35">
      <c r="A16474">
        <v>39997</v>
      </c>
      <c r="B16474" t="s">
        <v>211</v>
      </c>
      <c r="C16474" s="70">
        <v>22860.74</v>
      </c>
      <c r="D16474" s="70">
        <v>7350.72</v>
      </c>
      <c r="E16474" s="71">
        <v>44712</v>
      </c>
      <c r="F16474" t="s">
        <v>15847</v>
      </c>
      <c r="G16474" t="s">
        <v>1912</v>
      </c>
      <c r="J16474" s="40">
        <v>13.28</v>
      </c>
      <c r="K16474" s="40">
        <v>0</v>
      </c>
    </row>
    <row r="16475" spans="1:11" x14ac:dyDescent="0.35">
      <c r="A16475">
        <v>39997</v>
      </c>
      <c r="B16475" t="s">
        <v>211</v>
      </c>
      <c r="C16475" s="70">
        <v>22860.74</v>
      </c>
      <c r="D16475" s="70">
        <v>7350.72</v>
      </c>
      <c r="E16475" s="71">
        <v>44712</v>
      </c>
      <c r="F16475" t="s">
        <v>15847</v>
      </c>
      <c r="G16475" t="s">
        <v>1912</v>
      </c>
      <c r="J16475" s="40">
        <v>29.47</v>
      </c>
      <c r="K16475" s="40">
        <v>0</v>
      </c>
    </row>
    <row r="16476" spans="1:11" x14ac:dyDescent="0.35">
      <c r="A16476">
        <v>39997</v>
      </c>
      <c r="B16476" t="s">
        <v>211</v>
      </c>
      <c r="C16476" s="70">
        <v>22860.74</v>
      </c>
      <c r="D16476" s="70">
        <v>7350.72</v>
      </c>
      <c r="E16476" s="71">
        <v>44712</v>
      </c>
      <c r="F16476" t="s">
        <v>15847</v>
      </c>
      <c r="G16476" t="s">
        <v>1912</v>
      </c>
      <c r="J16476" s="40">
        <v>531.44000000000005</v>
      </c>
      <c r="K16476" s="40">
        <v>0</v>
      </c>
    </row>
    <row r="16477" spans="1:11" x14ac:dyDescent="0.35">
      <c r="A16477">
        <v>39997</v>
      </c>
      <c r="B16477" t="s">
        <v>211</v>
      </c>
      <c r="C16477" s="70">
        <v>22860.74</v>
      </c>
      <c r="D16477" s="70">
        <v>7350.72</v>
      </c>
      <c r="E16477" s="71">
        <v>44712</v>
      </c>
      <c r="F16477" t="s">
        <v>15847</v>
      </c>
      <c r="G16477" t="s">
        <v>1912</v>
      </c>
      <c r="J16477" s="40">
        <v>532.24</v>
      </c>
      <c r="K16477" s="40">
        <v>0</v>
      </c>
    </row>
    <row r="16478" spans="1:11" x14ac:dyDescent="0.35">
      <c r="A16478">
        <v>39997</v>
      </c>
      <c r="B16478" t="s">
        <v>211</v>
      </c>
      <c r="C16478" s="70">
        <v>22860.74</v>
      </c>
      <c r="D16478" s="70">
        <v>7350.72</v>
      </c>
      <c r="E16478" s="71">
        <v>44712</v>
      </c>
      <c r="F16478" t="s">
        <v>15847</v>
      </c>
      <c r="G16478" t="s">
        <v>1912</v>
      </c>
      <c r="J16478" s="40">
        <v>135.78</v>
      </c>
      <c r="K16478" s="40">
        <v>0</v>
      </c>
    </row>
    <row r="16479" spans="1:11" x14ac:dyDescent="0.35">
      <c r="A16479">
        <v>39997</v>
      </c>
      <c r="B16479" t="s">
        <v>211</v>
      </c>
      <c r="C16479" s="70">
        <v>22860.74</v>
      </c>
      <c r="D16479" s="70">
        <v>7350.72</v>
      </c>
      <c r="E16479" s="71">
        <v>44712</v>
      </c>
      <c r="F16479" t="s">
        <v>15847</v>
      </c>
      <c r="G16479" t="s">
        <v>1912</v>
      </c>
      <c r="J16479" s="40">
        <v>15.75</v>
      </c>
      <c r="K16479" s="40">
        <v>0</v>
      </c>
    </row>
    <row r="16480" spans="1:11" x14ac:dyDescent="0.35">
      <c r="A16480">
        <v>39997</v>
      </c>
      <c r="B16480" t="s">
        <v>211</v>
      </c>
      <c r="C16480" s="70">
        <v>22860.74</v>
      </c>
      <c r="D16480" s="70">
        <v>7350.72</v>
      </c>
      <c r="E16480" s="71">
        <v>44712</v>
      </c>
      <c r="F16480" t="s">
        <v>15847</v>
      </c>
      <c r="G16480" t="s">
        <v>1912</v>
      </c>
      <c r="J16480" s="40">
        <v>532.94000000000005</v>
      </c>
      <c r="K16480" s="40">
        <v>0</v>
      </c>
    </row>
    <row r="16481" spans="1:11" x14ac:dyDescent="0.35">
      <c r="A16481">
        <v>39997</v>
      </c>
      <c r="B16481" t="s">
        <v>211</v>
      </c>
      <c r="C16481" s="70">
        <v>22860.74</v>
      </c>
      <c r="D16481" s="70">
        <v>7350.72</v>
      </c>
      <c r="E16481" s="71">
        <v>44712</v>
      </c>
      <c r="F16481" t="s">
        <v>15847</v>
      </c>
      <c r="G16481" t="s">
        <v>1912</v>
      </c>
      <c r="J16481" s="40">
        <v>15.65</v>
      </c>
      <c r="K16481" s="40">
        <v>0</v>
      </c>
    </row>
    <row r="16482" spans="1:11" x14ac:dyDescent="0.35">
      <c r="A16482">
        <v>39997</v>
      </c>
      <c r="B16482" t="s">
        <v>211</v>
      </c>
      <c r="C16482" s="70">
        <v>22860.74</v>
      </c>
      <c r="D16482" s="70">
        <v>7350.72</v>
      </c>
      <c r="E16482" s="71">
        <v>44712</v>
      </c>
      <c r="F16482" t="s">
        <v>15847</v>
      </c>
      <c r="G16482" t="s">
        <v>1912</v>
      </c>
      <c r="J16482" s="40">
        <v>14.8</v>
      </c>
      <c r="K16482" s="40">
        <v>0</v>
      </c>
    </row>
    <row r="16483" spans="1:11" x14ac:dyDescent="0.35">
      <c r="A16483">
        <v>39997</v>
      </c>
      <c r="B16483" t="s">
        <v>211</v>
      </c>
      <c r="C16483" s="70">
        <v>22860.74</v>
      </c>
      <c r="D16483" s="70">
        <v>7350.72</v>
      </c>
      <c r="E16483" s="71">
        <v>44712</v>
      </c>
      <c r="F16483" t="s">
        <v>15847</v>
      </c>
      <c r="G16483" t="s">
        <v>1912</v>
      </c>
      <c r="J16483" s="40">
        <v>100.25</v>
      </c>
      <c r="K16483" s="40">
        <v>0</v>
      </c>
    </row>
    <row r="16484" spans="1:11" x14ac:dyDescent="0.35">
      <c r="A16484">
        <v>39997</v>
      </c>
      <c r="B16484" t="s">
        <v>211</v>
      </c>
      <c r="C16484" s="70">
        <v>22860.74</v>
      </c>
      <c r="D16484" s="70">
        <v>7350.72</v>
      </c>
      <c r="E16484" s="71">
        <v>44712</v>
      </c>
      <c r="F16484" t="s">
        <v>15847</v>
      </c>
      <c r="G16484" t="s">
        <v>1912</v>
      </c>
      <c r="J16484" s="40">
        <v>4822.29</v>
      </c>
      <c r="K16484" s="40">
        <v>0</v>
      </c>
    </row>
    <row r="16485" spans="1:11" x14ac:dyDescent="0.35">
      <c r="A16485">
        <v>39997</v>
      </c>
      <c r="B16485" t="s">
        <v>211</v>
      </c>
      <c r="C16485" s="70">
        <v>22860.74</v>
      </c>
      <c r="D16485" s="70">
        <v>7350.72</v>
      </c>
      <c r="E16485" s="71">
        <v>44712</v>
      </c>
      <c r="F16485" t="s">
        <v>15847</v>
      </c>
      <c r="G16485" t="s">
        <v>1912</v>
      </c>
      <c r="J16485" s="40">
        <v>336.82</v>
      </c>
      <c r="K16485" s="40">
        <v>0</v>
      </c>
    </row>
    <row r="16486" spans="1:11" x14ac:dyDescent="0.35">
      <c r="A16486">
        <v>39997</v>
      </c>
      <c r="B16486" t="s">
        <v>211</v>
      </c>
      <c r="C16486" s="70">
        <v>22860.74</v>
      </c>
      <c r="D16486" s="70">
        <v>7350.72</v>
      </c>
      <c r="E16486" s="71">
        <v>44712</v>
      </c>
      <c r="F16486" t="s">
        <v>15847</v>
      </c>
      <c r="G16486" t="s">
        <v>1912</v>
      </c>
      <c r="J16486" s="40">
        <v>46.76</v>
      </c>
      <c r="K16486" s="40">
        <v>0</v>
      </c>
    </row>
    <row r="16487" spans="1:11" x14ac:dyDescent="0.35">
      <c r="A16487">
        <v>39997</v>
      </c>
      <c r="B16487" t="s">
        <v>211</v>
      </c>
      <c r="C16487" s="70">
        <v>22860.74</v>
      </c>
      <c r="D16487" s="70">
        <v>7350.72</v>
      </c>
      <c r="E16487" s="71">
        <v>44712</v>
      </c>
      <c r="F16487" t="s">
        <v>15846</v>
      </c>
      <c r="G16487" t="s">
        <v>1912</v>
      </c>
      <c r="J16487" s="40">
        <v>449.15</v>
      </c>
      <c r="K16487" s="40">
        <v>0</v>
      </c>
    </row>
    <row r="16488" spans="1:11" x14ac:dyDescent="0.35">
      <c r="A16488">
        <v>39997</v>
      </c>
      <c r="B16488" t="s">
        <v>211</v>
      </c>
      <c r="C16488" s="70">
        <v>22860.74</v>
      </c>
      <c r="D16488" s="70">
        <v>7350.72</v>
      </c>
      <c r="E16488" s="71">
        <v>44712</v>
      </c>
      <c r="F16488" t="s">
        <v>15846</v>
      </c>
      <c r="G16488" t="s">
        <v>1912</v>
      </c>
      <c r="J16488" s="40">
        <v>480.28</v>
      </c>
      <c r="K16488" s="40">
        <v>0</v>
      </c>
    </row>
    <row r="16489" spans="1:11" x14ac:dyDescent="0.35">
      <c r="A16489">
        <v>39997</v>
      </c>
      <c r="B16489" t="s">
        <v>211</v>
      </c>
      <c r="C16489" s="70">
        <v>22860.74</v>
      </c>
      <c r="D16489" s="70">
        <v>7350.72</v>
      </c>
      <c r="E16489" s="71">
        <v>44712</v>
      </c>
      <c r="F16489" t="s">
        <v>15846</v>
      </c>
      <c r="G16489" t="s">
        <v>1912</v>
      </c>
      <c r="J16489" s="40">
        <v>246.52</v>
      </c>
      <c r="K16489" s="40">
        <v>0</v>
      </c>
    </row>
    <row r="16490" spans="1:11" x14ac:dyDescent="0.35">
      <c r="A16490">
        <v>39997</v>
      </c>
      <c r="B16490" t="s">
        <v>211</v>
      </c>
      <c r="C16490" s="70">
        <v>22860.74</v>
      </c>
      <c r="D16490" s="70">
        <v>7350.72</v>
      </c>
      <c r="E16490" s="71">
        <v>44712</v>
      </c>
      <c r="F16490" t="s">
        <v>15846</v>
      </c>
      <c r="G16490" t="s">
        <v>1912</v>
      </c>
      <c r="J16490" s="40">
        <v>385.35</v>
      </c>
      <c r="K16490" s="40">
        <v>0</v>
      </c>
    </row>
    <row r="16491" spans="1:11" x14ac:dyDescent="0.35">
      <c r="A16491">
        <v>39997</v>
      </c>
      <c r="B16491" t="s">
        <v>211</v>
      </c>
      <c r="C16491" s="70">
        <v>22860.74</v>
      </c>
      <c r="D16491" s="70">
        <v>7350.72</v>
      </c>
      <c r="E16491" s="71">
        <v>44712</v>
      </c>
      <c r="F16491" t="s">
        <v>15845</v>
      </c>
      <c r="G16491" t="s">
        <v>1912</v>
      </c>
      <c r="J16491" s="40">
        <v>9.99</v>
      </c>
      <c r="K16491" s="40">
        <v>0</v>
      </c>
    </row>
    <row r="16492" spans="1:11" x14ac:dyDescent="0.35">
      <c r="A16492">
        <v>39997</v>
      </c>
      <c r="B16492" t="s">
        <v>211</v>
      </c>
      <c r="C16492" s="70">
        <v>22860.74</v>
      </c>
      <c r="D16492" s="70">
        <v>7350.72</v>
      </c>
      <c r="E16492" s="71">
        <v>44712</v>
      </c>
      <c r="F16492" t="s">
        <v>15845</v>
      </c>
      <c r="G16492" t="s">
        <v>1912</v>
      </c>
      <c r="J16492" s="40">
        <v>239.88</v>
      </c>
      <c r="K16492" s="40">
        <v>0</v>
      </c>
    </row>
    <row r="16493" spans="1:11" x14ac:dyDescent="0.35">
      <c r="A16493">
        <v>39997</v>
      </c>
      <c r="B16493" t="s">
        <v>211</v>
      </c>
      <c r="C16493" s="70">
        <v>22860.74</v>
      </c>
      <c r="D16493" s="70">
        <v>7350.72</v>
      </c>
      <c r="E16493" s="71">
        <v>44712</v>
      </c>
      <c r="F16493" t="s">
        <v>6034</v>
      </c>
      <c r="G16493" t="s">
        <v>2247</v>
      </c>
      <c r="J16493" s="40">
        <v>0</v>
      </c>
      <c r="K16493" s="40">
        <v>0</v>
      </c>
    </row>
    <row r="16494" spans="1:11" x14ac:dyDescent="0.35">
      <c r="A16494">
        <v>39997</v>
      </c>
      <c r="B16494" t="s">
        <v>211</v>
      </c>
      <c r="C16494" s="70">
        <v>22860.74</v>
      </c>
      <c r="D16494" s="70">
        <v>7350.72</v>
      </c>
      <c r="E16494" s="71">
        <v>44713</v>
      </c>
      <c r="F16494" t="s">
        <v>9356</v>
      </c>
      <c r="G16494" t="s">
        <v>2142</v>
      </c>
      <c r="H16494" t="s">
        <v>9355</v>
      </c>
      <c r="I16494" t="s">
        <v>9354</v>
      </c>
      <c r="J16494" s="40">
        <v>0</v>
      </c>
      <c r="K16494" s="40">
        <v>463.02</v>
      </c>
    </row>
    <row r="16495" spans="1:11" x14ac:dyDescent="0.35">
      <c r="A16495">
        <v>39997</v>
      </c>
      <c r="B16495" t="s">
        <v>211</v>
      </c>
      <c r="C16495" s="70">
        <v>22860.74</v>
      </c>
      <c r="D16495" s="70">
        <v>7350.72</v>
      </c>
      <c r="E16495" s="71">
        <v>44721</v>
      </c>
      <c r="F16495" t="s">
        <v>8447</v>
      </c>
      <c r="G16495" t="s">
        <v>2142</v>
      </c>
      <c r="H16495" t="s">
        <v>8446</v>
      </c>
      <c r="I16495" t="s">
        <v>8445</v>
      </c>
      <c r="J16495" s="40">
        <v>0</v>
      </c>
      <c r="K16495" s="40">
        <v>135.28</v>
      </c>
    </row>
    <row r="16496" spans="1:11" x14ac:dyDescent="0.35">
      <c r="A16496">
        <v>39997</v>
      </c>
      <c r="B16496" t="s">
        <v>211</v>
      </c>
      <c r="C16496" s="70">
        <v>22860.74</v>
      </c>
      <c r="D16496" s="70">
        <v>7350.72</v>
      </c>
      <c r="E16496" s="71">
        <v>44725</v>
      </c>
      <c r="F16496" t="s">
        <v>15844</v>
      </c>
      <c r="G16496" t="s">
        <v>15843</v>
      </c>
      <c r="H16496" t="s">
        <v>15842</v>
      </c>
      <c r="J16496" s="40">
        <v>865.54</v>
      </c>
      <c r="K16496" s="40">
        <v>0</v>
      </c>
    </row>
    <row r="16497" spans="1:11" x14ac:dyDescent="0.35">
      <c r="A16497">
        <v>39997</v>
      </c>
      <c r="B16497" t="s">
        <v>211</v>
      </c>
      <c r="C16497" s="70">
        <v>22860.74</v>
      </c>
      <c r="D16497" s="70">
        <v>7350.72</v>
      </c>
      <c r="E16497" s="71">
        <v>44726</v>
      </c>
      <c r="F16497" t="s">
        <v>9353</v>
      </c>
      <c r="G16497" t="s">
        <v>2142</v>
      </c>
      <c r="H16497" t="s">
        <v>9352</v>
      </c>
      <c r="I16497" t="s">
        <v>9351</v>
      </c>
      <c r="J16497" s="40">
        <v>0</v>
      </c>
      <c r="K16497" s="40">
        <v>48.42</v>
      </c>
    </row>
    <row r="16498" spans="1:11" x14ac:dyDescent="0.35">
      <c r="A16498">
        <v>39997</v>
      </c>
      <c r="B16498" t="s">
        <v>211</v>
      </c>
      <c r="C16498" s="70">
        <v>22860.74</v>
      </c>
      <c r="D16498" s="70">
        <v>7350.72</v>
      </c>
      <c r="E16498" s="71">
        <v>44736</v>
      </c>
      <c r="F16498" t="s">
        <v>15841</v>
      </c>
      <c r="G16498" t="s">
        <v>1907</v>
      </c>
      <c r="H16498" t="s">
        <v>7118</v>
      </c>
      <c r="J16498" s="40">
        <v>3024.43</v>
      </c>
      <c r="K16498" s="40">
        <v>0</v>
      </c>
    </row>
    <row r="16499" spans="1:11" x14ac:dyDescent="0.35">
      <c r="A16499">
        <v>39997</v>
      </c>
      <c r="B16499" t="s">
        <v>211</v>
      </c>
      <c r="C16499" s="70">
        <v>22860.74</v>
      </c>
      <c r="D16499" s="70">
        <v>7350.72</v>
      </c>
      <c r="E16499" s="71">
        <v>44742</v>
      </c>
      <c r="F16499" t="s">
        <v>8414</v>
      </c>
      <c r="G16499" t="s">
        <v>1912</v>
      </c>
      <c r="J16499" s="40">
        <v>135.28</v>
      </c>
      <c r="K16499" s="40">
        <v>0</v>
      </c>
    </row>
    <row r="16500" spans="1:11" x14ac:dyDescent="0.35">
      <c r="A16500">
        <v>39997</v>
      </c>
      <c r="B16500" t="s">
        <v>211</v>
      </c>
      <c r="C16500" s="70">
        <v>22860.74</v>
      </c>
      <c r="D16500" s="70">
        <v>7350.72</v>
      </c>
      <c r="E16500" s="71">
        <v>44742</v>
      </c>
      <c r="F16500" t="s">
        <v>15840</v>
      </c>
      <c r="G16500" t="s">
        <v>1912</v>
      </c>
      <c r="J16500" s="40">
        <v>46.81</v>
      </c>
      <c r="K16500" s="40">
        <v>0</v>
      </c>
    </row>
    <row r="16501" spans="1:11" x14ac:dyDescent="0.35">
      <c r="A16501">
        <v>39997</v>
      </c>
      <c r="B16501" t="s">
        <v>211</v>
      </c>
      <c r="C16501" s="70">
        <v>22860.74</v>
      </c>
      <c r="D16501" s="70">
        <v>7350.72</v>
      </c>
      <c r="E16501" s="71">
        <v>44742</v>
      </c>
      <c r="F16501" t="s">
        <v>15840</v>
      </c>
      <c r="G16501" t="s">
        <v>1912</v>
      </c>
      <c r="J16501" s="40">
        <v>320</v>
      </c>
      <c r="K16501" s="40">
        <v>0</v>
      </c>
    </row>
    <row r="16502" spans="1:11" x14ac:dyDescent="0.35">
      <c r="A16502">
        <v>39997</v>
      </c>
      <c r="B16502" t="s">
        <v>211</v>
      </c>
      <c r="C16502" s="70">
        <v>22860.74</v>
      </c>
      <c r="D16502" s="70">
        <v>7350.72</v>
      </c>
      <c r="E16502" s="71">
        <v>44742</v>
      </c>
      <c r="F16502" t="s">
        <v>15840</v>
      </c>
      <c r="G16502" t="s">
        <v>1912</v>
      </c>
      <c r="J16502" s="40">
        <v>576.15</v>
      </c>
      <c r="K16502" s="40">
        <v>0</v>
      </c>
    </row>
    <row r="16503" spans="1:11" x14ac:dyDescent="0.35">
      <c r="A16503">
        <v>39997</v>
      </c>
      <c r="B16503" t="s">
        <v>211</v>
      </c>
      <c r="C16503" s="70">
        <v>22860.74</v>
      </c>
      <c r="D16503" s="70">
        <v>7350.72</v>
      </c>
      <c r="E16503" s="71">
        <v>44742</v>
      </c>
      <c r="F16503" t="s">
        <v>15840</v>
      </c>
      <c r="G16503" t="s">
        <v>1912</v>
      </c>
      <c r="J16503" s="40">
        <v>444.25</v>
      </c>
      <c r="K16503" s="40">
        <v>0</v>
      </c>
    </row>
    <row r="16504" spans="1:11" x14ac:dyDescent="0.35">
      <c r="A16504">
        <v>39997</v>
      </c>
      <c r="B16504" t="s">
        <v>211</v>
      </c>
      <c r="C16504" s="70">
        <v>22860.74</v>
      </c>
      <c r="D16504" s="70">
        <v>7350.72</v>
      </c>
      <c r="E16504" s="71">
        <v>44742</v>
      </c>
      <c r="F16504" t="s">
        <v>15840</v>
      </c>
      <c r="G16504" t="s">
        <v>1912</v>
      </c>
      <c r="J16504" s="40">
        <v>9.99</v>
      </c>
      <c r="K16504" s="40">
        <v>0</v>
      </c>
    </row>
    <row r="16505" spans="1:11" x14ac:dyDescent="0.35">
      <c r="A16505">
        <v>39997</v>
      </c>
      <c r="B16505" t="s">
        <v>211</v>
      </c>
      <c r="C16505" s="70">
        <v>22860.74</v>
      </c>
      <c r="D16505" s="70">
        <v>7350.72</v>
      </c>
      <c r="E16505" s="71">
        <v>44742</v>
      </c>
      <c r="F16505" t="s">
        <v>15839</v>
      </c>
      <c r="G16505" t="s">
        <v>1912</v>
      </c>
      <c r="J16505" s="40">
        <v>225.63</v>
      </c>
      <c r="K16505" s="40">
        <v>0</v>
      </c>
    </row>
    <row r="16506" spans="1:11" x14ac:dyDescent="0.35">
      <c r="A16506">
        <v>39997</v>
      </c>
      <c r="B16506" t="s">
        <v>211</v>
      </c>
      <c r="C16506" s="70">
        <v>22860.74</v>
      </c>
      <c r="D16506" s="70">
        <v>7350.72</v>
      </c>
      <c r="E16506" s="71">
        <v>44742</v>
      </c>
      <c r="F16506" t="s">
        <v>15839</v>
      </c>
      <c r="G16506" t="s">
        <v>1912</v>
      </c>
      <c r="J16506" s="40">
        <v>187.08</v>
      </c>
      <c r="K16506" s="40">
        <v>0</v>
      </c>
    </row>
    <row r="16507" spans="1:11" x14ac:dyDescent="0.35">
      <c r="A16507">
        <v>39997</v>
      </c>
      <c r="B16507" t="s">
        <v>211</v>
      </c>
      <c r="C16507" s="70">
        <v>22860.74</v>
      </c>
      <c r="D16507" s="70">
        <v>7350.72</v>
      </c>
      <c r="E16507" s="71">
        <v>44742</v>
      </c>
      <c r="F16507" t="s">
        <v>15839</v>
      </c>
      <c r="G16507" t="s">
        <v>1912</v>
      </c>
      <c r="J16507" s="40">
        <v>249.44</v>
      </c>
      <c r="K16507" s="40">
        <v>0</v>
      </c>
    </row>
    <row r="16508" spans="1:11" x14ac:dyDescent="0.35">
      <c r="A16508">
        <v>39997</v>
      </c>
      <c r="B16508" t="s">
        <v>211</v>
      </c>
      <c r="C16508" s="70">
        <v>22860.74</v>
      </c>
      <c r="D16508" s="70">
        <v>7350.72</v>
      </c>
      <c r="E16508" s="71">
        <v>44742</v>
      </c>
      <c r="F16508" t="s">
        <v>15839</v>
      </c>
      <c r="G16508" t="s">
        <v>1912</v>
      </c>
      <c r="J16508" s="40">
        <v>1579</v>
      </c>
      <c r="K16508" s="40">
        <v>0</v>
      </c>
    </row>
    <row r="16509" spans="1:11" x14ac:dyDescent="0.35">
      <c r="A16509">
        <v>39997</v>
      </c>
      <c r="B16509" t="s">
        <v>211</v>
      </c>
      <c r="C16509" s="70">
        <v>22860.74</v>
      </c>
      <c r="D16509" s="70">
        <v>7350.72</v>
      </c>
      <c r="E16509" s="71">
        <v>44742</v>
      </c>
      <c r="F16509" t="s">
        <v>15839</v>
      </c>
      <c r="G16509" t="s">
        <v>1912</v>
      </c>
      <c r="J16509" s="40">
        <v>249.44</v>
      </c>
      <c r="K16509" s="40">
        <v>0</v>
      </c>
    </row>
    <row r="16510" spans="1:11" x14ac:dyDescent="0.35">
      <c r="A16510">
        <v>39997</v>
      </c>
      <c r="B16510" t="s">
        <v>211</v>
      </c>
      <c r="C16510" s="70">
        <v>22860.74</v>
      </c>
      <c r="D16510" s="70">
        <v>7350.72</v>
      </c>
      <c r="E16510" s="71">
        <v>44742</v>
      </c>
      <c r="F16510" t="s">
        <v>14882</v>
      </c>
      <c r="G16510" t="s">
        <v>1912</v>
      </c>
      <c r="J16510" s="40">
        <v>795.21</v>
      </c>
      <c r="K16510" s="40">
        <v>0</v>
      </c>
    </row>
    <row r="16511" spans="1:11" x14ac:dyDescent="0.35">
      <c r="A16511">
        <v>39997</v>
      </c>
      <c r="B16511" t="s">
        <v>211</v>
      </c>
      <c r="C16511" s="70">
        <v>22860.74</v>
      </c>
      <c r="D16511" s="70">
        <v>7350.72</v>
      </c>
      <c r="E16511" s="71">
        <v>44742</v>
      </c>
      <c r="F16511" t="s">
        <v>14882</v>
      </c>
      <c r="G16511" t="s">
        <v>1912</v>
      </c>
      <c r="J16511" s="40">
        <v>86.81</v>
      </c>
      <c r="K16511" s="40">
        <v>0</v>
      </c>
    </row>
    <row r="16512" spans="1:11" x14ac:dyDescent="0.35">
      <c r="A16512">
        <v>39997</v>
      </c>
      <c r="B16512" t="s">
        <v>211</v>
      </c>
      <c r="C16512" s="70">
        <v>22860.74</v>
      </c>
      <c r="D16512" s="70">
        <v>7350.72</v>
      </c>
      <c r="E16512" s="71">
        <v>44742</v>
      </c>
      <c r="F16512" t="s">
        <v>14882</v>
      </c>
      <c r="G16512" t="s">
        <v>1912</v>
      </c>
      <c r="J16512" s="40">
        <v>64.67</v>
      </c>
      <c r="K16512" s="40">
        <v>0</v>
      </c>
    </row>
    <row r="16513" spans="1:11" x14ac:dyDescent="0.35">
      <c r="A16513">
        <v>39997</v>
      </c>
      <c r="B16513" t="s">
        <v>211</v>
      </c>
      <c r="C16513" s="70">
        <v>22860.74</v>
      </c>
      <c r="D16513" s="70">
        <v>7350.72</v>
      </c>
      <c r="E16513" s="71">
        <v>44742</v>
      </c>
      <c r="F16513" t="s">
        <v>14882</v>
      </c>
      <c r="G16513" t="s">
        <v>1912</v>
      </c>
      <c r="J16513" s="40">
        <v>12.51</v>
      </c>
      <c r="K16513" s="40">
        <v>0</v>
      </c>
    </row>
    <row r="16514" spans="1:11" x14ac:dyDescent="0.35">
      <c r="A16514">
        <v>39997</v>
      </c>
      <c r="B16514" t="s">
        <v>211</v>
      </c>
      <c r="C16514" s="70">
        <v>22860.74</v>
      </c>
      <c r="D16514" s="70">
        <v>7350.72</v>
      </c>
      <c r="E16514" s="71">
        <v>44742</v>
      </c>
      <c r="F16514" t="s">
        <v>14882</v>
      </c>
      <c r="G16514" t="s">
        <v>1912</v>
      </c>
      <c r="J16514" s="40">
        <v>96.7</v>
      </c>
      <c r="K16514" s="40">
        <v>0</v>
      </c>
    </row>
    <row r="16515" spans="1:11" x14ac:dyDescent="0.35">
      <c r="A16515">
        <v>39997</v>
      </c>
      <c r="B16515" t="s">
        <v>211</v>
      </c>
      <c r="C16515" s="70">
        <v>22860.74</v>
      </c>
      <c r="D16515" s="70">
        <v>7350.72</v>
      </c>
      <c r="E16515" s="71">
        <v>44742</v>
      </c>
      <c r="F16515" t="s">
        <v>14882</v>
      </c>
      <c r="G16515" t="s">
        <v>1912</v>
      </c>
      <c r="J16515" s="40">
        <v>21.63</v>
      </c>
      <c r="K16515" s="40">
        <v>0</v>
      </c>
    </row>
    <row r="16516" spans="1:11" x14ac:dyDescent="0.35">
      <c r="A16516">
        <v>39997</v>
      </c>
      <c r="B16516" t="s">
        <v>211</v>
      </c>
      <c r="C16516" s="70">
        <v>22860.74</v>
      </c>
      <c r="D16516" s="70">
        <v>7350.72</v>
      </c>
      <c r="E16516" s="71">
        <v>44742</v>
      </c>
      <c r="F16516" t="s">
        <v>14882</v>
      </c>
      <c r="G16516" t="s">
        <v>1912</v>
      </c>
      <c r="J16516" s="40">
        <v>155.62</v>
      </c>
      <c r="K16516" s="40">
        <v>0</v>
      </c>
    </row>
    <row r="16517" spans="1:11" x14ac:dyDescent="0.35">
      <c r="A16517">
        <v>39997</v>
      </c>
      <c r="B16517" t="s">
        <v>211</v>
      </c>
      <c r="C16517" s="70">
        <v>22860.74</v>
      </c>
      <c r="D16517" s="70">
        <v>7350.72</v>
      </c>
      <c r="E16517" s="71">
        <v>44742</v>
      </c>
      <c r="F16517" t="s">
        <v>14882</v>
      </c>
      <c r="G16517" t="s">
        <v>1912</v>
      </c>
      <c r="J16517" s="40">
        <v>311.24</v>
      </c>
      <c r="K16517" s="40">
        <v>0</v>
      </c>
    </row>
    <row r="16518" spans="1:11" x14ac:dyDescent="0.35">
      <c r="A16518">
        <v>39997</v>
      </c>
      <c r="B16518" t="s">
        <v>211</v>
      </c>
      <c r="C16518" s="70">
        <v>22860.74</v>
      </c>
      <c r="D16518" s="70">
        <v>7350.72</v>
      </c>
      <c r="E16518" s="71">
        <v>44742</v>
      </c>
      <c r="F16518" t="s">
        <v>14882</v>
      </c>
      <c r="G16518" t="s">
        <v>1912</v>
      </c>
      <c r="J16518" s="40">
        <v>21.26</v>
      </c>
      <c r="K16518" s="40">
        <v>0</v>
      </c>
    </row>
    <row r="16519" spans="1:11" x14ac:dyDescent="0.35">
      <c r="A16519">
        <v>39997</v>
      </c>
      <c r="B16519" t="s">
        <v>211</v>
      </c>
      <c r="C16519" s="70">
        <v>22860.74</v>
      </c>
      <c r="D16519" s="70">
        <v>7350.72</v>
      </c>
      <c r="E16519" s="71">
        <v>44742</v>
      </c>
      <c r="F16519" t="s">
        <v>14882</v>
      </c>
      <c r="G16519" t="s">
        <v>1912</v>
      </c>
      <c r="J16519" s="40">
        <v>27.98</v>
      </c>
      <c r="K16519" s="40">
        <v>0</v>
      </c>
    </row>
    <row r="16520" spans="1:11" x14ac:dyDescent="0.35">
      <c r="A16520">
        <v>39997</v>
      </c>
      <c r="B16520" t="s">
        <v>211</v>
      </c>
      <c r="C16520" s="70">
        <v>22860.74</v>
      </c>
      <c r="D16520" s="70">
        <v>7350.72</v>
      </c>
      <c r="E16520" s="71">
        <v>44742</v>
      </c>
      <c r="F16520" t="s">
        <v>14882</v>
      </c>
      <c r="G16520" t="s">
        <v>1912</v>
      </c>
      <c r="J16520" s="40">
        <v>37.96</v>
      </c>
      <c r="K16520" s="40">
        <v>0</v>
      </c>
    </row>
    <row r="16521" spans="1:11" x14ac:dyDescent="0.35">
      <c r="A16521">
        <v>39997</v>
      </c>
      <c r="B16521" t="s">
        <v>211</v>
      </c>
      <c r="C16521" s="70">
        <v>22860.74</v>
      </c>
      <c r="D16521" s="70">
        <v>7350.72</v>
      </c>
      <c r="E16521" s="71">
        <v>44742</v>
      </c>
      <c r="F16521" t="s">
        <v>14882</v>
      </c>
      <c r="G16521" t="s">
        <v>1912</v>
      </c>
      <c r="J16521" s="40">
        <v>31.92</v>
      </c>
      <c r="K16521" s="40">
        <v>0</v>
      </c>
    </row>
    <row r="16522" spans="1:11" x14ac:dyDescent="0.35">
      <c r="A16522">
        <v>39997</v>
      </c>
      <c r="B16522" t="s">
        <v>211</v>
      </c>
      <c r="C16522" s="70">
        <v>22860.74</v>
      </c>
      <c r="D16522" s="70">
        <v>7350.72</v>
      </c>
      <c r="E16522" s="71">
        <v>44742</v>
      </c>
      <c r="F16522" t="s">
        <v>14882</v>
      </c>
      <c r="G16522" t="s">
        <v>1912</v>
      </c>
      <c r="J16522" s="40">
        <v>863.58</v>
      </c>
      <c r="K16522" s="40">
        <v>0</v>
      </c>
    </row>
    <row r="16523" spans="1:11" x14ac:dyDescent="0.35">
      <c r="A16523">
        <v>39997</v>
      </c>
      <c r="B16523" t="s">
        <v>211</v>
      </c>
      <c r="C16523" s="70">
        <v>22860.74</v>
      </c>
      <c r="D16523" s="70">
        <v>7350.72</v>
      </c>
      <c r="E16523" s="71">
        <v>44742</v>
      </c>
      <c r="F16523" t="s">
        <v>14882</v>
      </c>
      <c r="G16523" t="s">
        <v>1912</v>
      </c>
      <c r="J16523" s="40">
        <v>194.96</v>
      </c>
      <c r="K16523" s="40">
        <v>0</v>
      </c>
    </row>
    <row r="16524" spans="1:11" x14ac:dyDescent="0.35">
      <c r="A16524">
        <v>39997</v>
      </c>
      <c r="B16524" t="s">
        <v>211</v>
      </c>
      <c r="C16524" s="70">
        <v>22860.74</v>
      </c>
      <c r="D16524" s="70">
        <v>7350.72</v>
      </c>
      <c r="E16524" s="71">
        <v>44742</v>
      </c>
      <c r="F16524" t="s">
        <v>14882</v>
      </c>
      <c r="G16524" t="s">
        <v>1912</v>
      </c>
      <c r="J16524" s="40">
        <v>13.55</v>
      </c>
      <c r="K16524" s="40">
        <v>0</v>
      </c>
    </row>
    <row r="16525" spans="1:11" x14ac:dyDescent="0.35">
      <c r="A16525">
        <v>39997</v>
      </c>
      <c r="B16525" t="s">
        <v>211</v>
      </c>
      <c r="C16525" s="70">
        <v>22860.74</v>
      </c>
      <c r="D16525" s="70">
        <v>7350.72</v>
      </c>
      <c r="E16525" s="71">
        <v>44742</v>
      </c>
      <c r="F16525" t="s">
        <v>14882</v>
      </c>
      <c r="G16525" t="s">
        <v>1912</v>
      </c>
      <c r="J16525" s="40">
        <v>40.58</v>
      </c>
      <c r="K16525" s="40">
        <v>0</v>
      </c>
    </row>
    <row r="16526" spans="1:11" x14ac:dyDescent="0.35">
      <c r="A16526">
        <v>39997</v>
      </c>
      <c r="B16526" t="s">
        <v>211</v>
      </c>
      <c r="C16526" s="70">
        <v>22860.74</v>
      </c>
      <c r="D16526" s="70">
        <v>7350.72</v>
      </c>
      <c r="E16526" s="71">
        <v>44742</v>
      </c>
      <c r="F16526" t="s">
        <v>14882</v>
      </c>
      <c r="G16526" t="s">
        <v>1912</v>
      </c>
      <c r="J16526" s="40">
        <v>21.18</v>
      </c>
      <c r="K16526" s="40">
        <v>0</v>
      </c>
    </row>
    <row r="16527" spans="1:11" x14ac:dyDescent="0.35">
      <c r="A16527">
        <v>39997</v>
      </c>
      <c r="B16527" t="s">
        <v>211</v>
      </c>
      <c r="C16527" s="70">
        <v>22860.74</v>
      </c>
      <c r="D16527" s="70">
        <v>7350.72</v>
      </c>
      <c r="E16527" s="71">
        <v>44742</v>
      </c>
      <c r="F16527" t="s">
        <v>14882</v>
      </c>
      <c r="G16527" t="s">
        <v>1912</v>
      </c>
      <c r="J16527" s="40">
        <v>0</v>
      </c>
      <c r="K16527" s="40">
        <v>2797.36</v>
      </c>
    </row>
    <row r="16528" spans="1:11" x14ac:dyDescent="0.35">
      <c r="A16528">
        <v>39997</v>
      </c>
      <c r="B16528" t="s">
        <v>211</v>
      </c>
      <c r="C16528" s="70">
        <v>22860.74</v>
      </c>
      <c r="D16528" s="70">
        <v>7350.72</v>
      </c>
      <c r="E16528" s="71">
        <v>44742</v>
      </c>
      <c r="F16528" t="s">
        <v>3439</v>
      </c>
      <c r="G16528" t="s">
        <v>1912</v>
      </c>
      <c r="J16528" s="40">
        <v>534.79</v>
      </c>
      <c r="K16528" s="40">
        <v>0</v>
      </c>
    </row>
    <row r="16529" spans="1:11" x14ac:dyDescent="0.35">
      <c r="A16529">
        <v>39997</v>
      </c>
      <c r="B16529" t="s">
        <v>211</v>
      </c>
      <c r="C16529" s="70">
        <v>22860.74</v>
      </c>
      <c r="D16529" s="70">
        <v>7350.72</v>
      </c>
      <c r="E16529" s="71">
        <v>44742</v>
      </c>
      <c r="F16529" t="s">
        <v>3439</v>
      </c>
      <c r="G16529" t="s">
        <v>1912</v>
      </c>
      <c r="J16529" s="40">
        <v>31.99</v>
      </c>
      <c r="K16529" s="40">
        <v>0</v>
      </c>
    </row>
    <row r="16530" spans="1:11" x14ac:dyDescent="0.35">
      <c r="A16530">
        <v>39997</v>
      </c>
      <c r="B16530" t="s">
        <v>211</v>
      </c>
      <c r="C16530" s="70">
        <v>22860.74</v>
      </c>
      <c r="D16530" s="70">
        <v>7350.72</v>
      </c>
      <c r="E16530" s="71">
        <v>44742</v>
      </c>
      <c r="F16530" t="s">
        <v>3439</v>
      </c>
      <c r="G16530" t="s">
        <v>1912</v>
      </c>
      <c r="J16530" s="40">
        <v>33.99</v>
      </c>
      <c r="K16530" s="40">
        <v>0</v>
      </c>
    </row>
    <row r="16531" spans="1:11" x14ac:dyDescent="0.35">
      <c r="A16531">
        <v>39997</v>
      </c>
      <c r="B16531" t="s">
        <v>211</v>
      </c>
      <c r="C16531" s="70">
        <v>22860.74</v>
      </c>
      <c r="D16531" s="70">
        <v>7350.72</v>
      </c>
      <c r="E16531" s="71">
        <v>44742</v>
      </c>
      <c r="F16531" t="s">
        <v>3439</v>
      </c>
      <c r="G16531" t="s">
        <v>1912</v>
      </c>
      <c r="J16531" s="40">
        <v>11.65</v>
      </c>
      <c r="K16531" s="40">
        <v>0</v>
      </c>
    </row>
    <row r="16532" spans="1:11" x14ac:dyDescent="0.35">
      <c r="A16532">
        <v>39997</v>
      </c>
      <c r="B16532" t="s">
        <v>211</v>
      </c>
      <c r="C16532" s="70">
        <v>22860.74</v>
      </c>
      <c r="D16532" s="70">
        <v>7350.72</v>
      </c>
      <c r="E16532" s="71">
        <v>44742</v>
      </c>
      <c r="F16532" t="s">
        <v>3439</v>
      </c>
      <c r="G16532" t="s">
        <v>1912</v>
      </c>
      <c r="J16532" s="40">
        <v>10.26</v>
      </c>
      <c r="K16532" s="40">
        <v>0</v>
      </c>
    </row>
    <row r="16533" spans="1:11" x14ac:dyDescent="0.35">
      <c r="A16533">
        <v>39997</v>
      </c>
      <c r="B16533" t="s">
        <v>211</v>
      </c>
      <c r="C16533" s="70">
        <v>22860.74</v>
      </c>
      <c r="D16533" s="70">
        <v>7350.72</v>
      </c>
      <c r="E16533" s="71">
        <v>44742</v>
      </c>
      <c r="F16533" t="s">
        <v>3439</v>
      </c>
      <c r="G16533" t="s">
        <v>1912</v>
      </c>
      <c r="J16533" s="40">
        <v>10.09</v>
      </c>
      <c r="K16533" s="40">
        <v>0</v>
      </c>
    </row>
    <row r="16534" spans="1:11" x14ac:dyDescent="0.35">
      <c r="A16534">
        <v>39997</v>
      </c>
      <c r="B16534" t="s">
        <v>211</v>
      </c>
      <c r="C16534" s="70">
        <v>22860.74</v>
      </c>
      <c r="D16534" s="70">
        <v>7350.72</v>
      </c>
      <c r="E16534" s="71">
        <v>44742</v>
      </c>
      <c r="F16534" t="s">
        <v>3438</v>
      </c>
      <c r="G16534" t="s">
        <v>1912</v>
      </c>
      <c r="J16534" s="40">
        <v>11.27</v>
      </c>
      <c r="K16534" s="40">
        <v>0</v>
      </c>
    </row>
    <row r="16535" spans="1:11" x14ac:dyDescent="0.35">
      <c r="A16535">
        <v>39997</v>
      </c>
      <c r="B16535" t="s">
        <v>211</v>
      </c>
      <c r="C16535" s="70">
        <v>22860.74</v>
      </c>
      <c r="D16535" s="70">
        <v>7350.72</v>
      </c>
      <c r="E16535" s="71">
        <v>44742</v>
      </c>
      <c r="F16535" t="s">
        <v>3438</v>
      </c>
      <c r="G16535" t="s">
        <v>1912</v>
      </c>
      <c r="J16535" s="40">
        <v>81.41</v>
      </c>
      <c r="K16535" s="40">
        <v>0</v>
      </c>
    </row>
    <row r="16536" spans="1:11" x14ac:dyDescent="0.35">
      <c r="A16536">
        <v>39997</v>
      </c>
      <c r="B16536" t="s">
        <v>211</v>
      </c>
      <c r="C16536" s="70">
        <v>22860.74</v>
      </c>
      <c r="D16536" s="70">
        <v>7350.72</v>
      </c>
      <c r="E16536" s="71">
        <v>44742</v>
      </c>
      <c r="F16536" t="s">
        <v>3438</v>
      </c>
      <c r="G16536" t="s">
        <v>1912</v>
      </c>
      <c r="J16536" s="40">
        <v>11.01</v>
      </c>
      <c r="K16536" s="40">
        <v>0</v>
      </c>
    </row>
    <row r="16537" spans="1:11" x14ac:dyDescent="0.35">
      <c r="A16537">
        <v>39997</v>
      </c>
      <c r="B16537" t="s">
        <v>211</v>
      </c>
      <c r="C16537" s="70">
        <v>22860.74</v>
      </c>
      <c r="D16537" s="70">
        <v>7350.72</v>
      </c>
      <c r="E16537" s="71">
        <v>44742</v>
      </c>
      <c r="F16537" t="s">
        <v>3438</v>
      </c>
      <c r="G16537" t="s">
        <v>1912</v>
      </c>
      <c r="J16537" s="40">
        <v>38.99</v>
      </c>
      <c r="K16537" s="40">
        <v>0</v>
      </c>
    </row>
    <row r="16538" spans="1:11" x14ac:dyDescent="0.35">
      <c r="A16538">
        <v>39997</v>
      </c>
      <c r="B16538" t="s">
        <v>211</v>
      </c>
      <c r="C16538" s="70">
        <v>22860.74</v>
      </c>
      <c r="D16538" s="70">
        <v>7350.72</v>
      </c>
      <c r="E16538" s="71">
        <v>44742</v>
      </c>
      <c r="F16538" t="s">
        <v>15838</v>
      </c>
      <c r="G16538" t="s">
        <v>1912</v>
      </c>
      <c r="J16538" s="40">
        <v>767.82</v>
      </c>
      <c r="K16538" s="40">
        <v>0</v>
      </c>
    </row>
    <row r="16539" spans="1:11" x14ac:dyDescent="0.35">
      <c r="A16539">
        <v>39997</v>
      </c>
      <c r="B16539" t="s">
        <v>211</v>
      </c>
      <c r="C16539" s="70">
        <v>22860.74</v>
      </c>
      <c r="D16539" s="70">
        <v>7350.72</v>
      </c>
      <c r="E16539" s="71">
        <v>44742</v>
      </c>
      <c r="F16539" t="s">
        <v>15838</v>
      </c>
      <c r="G16539" t="s">
        <v>1912</v>
      </c>
      <c r="J16539" s="40">
        <v>367.77</v>
      </c>
      <c r="K16539" s="40">
        <v>0</v>
      </c>
    </row>
    <row r="16540" spans="1:11" x14ac:dyDescent="0.35">
      <c r="A16540">
        <v>39997</v>
      </c>
      <c r="B16540" t="s">
        <v>211</v>
      </c>
      <c r="C16540" s="70">
        <v>22860.74</v>
      </c>
      <c r="D16540" s="70">
        <v>7350.72</v>
      </c>
      <c r="E16540" s="71">
        <v>44742</v>
      </c>
      <c r="F16540" t="s">
        <v>15838</v>
      </c>
      <c r="G16540" t="s">
        <v>1912</v>
      </c>
      <c r="J16540" s="40">
        <v>71.48</v>
      </c>
      <c r="K16540" s="40">
        <v>0</v>
      </c>
    </row>
    <row r="16541" spans="1:11" x14ac:dyDescent="0.35">
      <c r="A16541">
        <v>39997</v>
      </c>
      <c r="B16541" t="s">
        <v>211</v>
      </c>
      <c r="C16541" s="70">
        <v>22860.74</v>
      </c>
      <c r="D16541" s="70">
        <v>7350.72</v>
      </c>
      <c r="E16541" s="71">
        <v>44742</v>
      </c>
      <c r="F16541" t="s">
        <v>5774</v>
      </c>
      <c r="G16541" t="s">
        <v>2247</v>
      </c>
      <c r="J16541" s="40">
        <v>0</v>
      </c>
      <c r="K16541" s="40">
        <v>0</v>
      </c>
    </row>
    <row r="16542" spans="1:11" x14ac:dyDescent="0.35">
      <c r="A16542">
        <v>39997</v>
      </c>
      <c r="B16542" t="s">
        <v>211</v>
      </c>
      <c r="C16542" s="70">
        <v>22860.74</v>
      </c>
      <c r="D16542" s="70">
        <v>7350.72</v>
      </c>
      <c r="E16542" s="71">
        <v>44743</v>
      </c>
      <c r="F16542" t="s">
        <v>9337</v>
      </c>
      <c r="G16542" t="s">
        <v>2142</v>
      </c>
      <c r="H16542" t="s">
        <v>5578</v>
      </c>
      <c r="I16542" t="s">
        <v>5577</v>
      </c>
      <c r="J16542" s="40">
        <v>0</v>
      </c>
      <c r="K16542" s="40">
        <v>366.71</v>
      </c>
    </row>
    <row r="16543" spans="1:11" x14ac:dyDescent="0.35">
      <c r="A16543">
        <v>39997</v>
      </c>
      <c r="B16543" t="s">
        <v>211</v>
      </c>
      <c r="C16543" s="70">
        <v>22860.74</v>
      </c>
      <c r="D16543" s="70">
        <v>7350.72</v>
      </c>
      <c r="E16543" s="71">
        <v>44743</v>
      </c>
      <c r="F16543" t="s">
        <v>8410</v>
      </c>
      <c r="G16543" t="s">
        <v>2142</v>
      </c>
      <c r="H16543" t="s">
        <v>8409</v>
      </c>
      <c r="I16543" t="s">
        <v>8408</v>
      </c>
      <c r="J16543" s="40">
        <v>0</v>
      </c>
      <c r="K16543" s="40">
        <v>195.63</v>
      </c>
    </row>
    <row r="16544" spans="1:11" x14ac:dyDescent="0.35">
      <c r="A16544">
        <v>39997</v>
      </c>
      <c r="B16544" t="s">
        <v>211</v>
      </c>
      <c r="C16544" s="70">
        <v>22860.74</v>
      </c>
      <c r="D16544" s="70">
        <v>7350.72</v>
      </c>
      <c r="E16544" s="71">
        <v>44743</v>
      </c>
      <c r="F16544" t="s">
        <v>8407</v>
      </c>
      <c r="G16544" t="s">
        <v>2142</v>
      </c>
      <c r="H16544" t="s">
        <v>8406</v>
      </c>
      <c r="I16544" t="s">
        <v>8405</v>
      </c>
      <c r="J16544" s="40">
        <v>0</v>
      </c>
      <c r="K16544" s="40">
        <v>184.9</v>
      </c>
    </row>
    <row r="16545" spans="1:11" x14ac:dyDescent="0.35">
      <c r="A16545">
        <v>39997</v>
      </c>
      <c r="B16545" t="s">
        <v>211</v>
      </c>
      <c r="C16545" s="70">
        <v>22860.74</v>
      </c>
      <c r="D16545" s="70">
        <v>7350.72</v>
      </c>
      <c r="E16545" s="71">
        <v>44743</v>
      </c>
      <c r="F16545" t="s">
        <v>8404</v>
      </c>
      <c r="G16545" t="s">
        <v>2142</v>
      </c>
      <c r="H16545" t="s">
        <v>8403</v>
      </c>
      <c r="I16545" t="s">
        <v>8402</v>
      </c>
      <c r="J16545" s="40">
        <v>0</v>
      </c>
      <c r="K16545" s="40">
        <v>259</v>
      </c>
    </row>
    <row r="16546" spans="1:11" x14ac:dyDescent="0.35">
      <c r="A16546">
        <v>39997</v>
      </c>
      <c r="B16546" t="s">
        <v>211</v>
      </c>
      <c r="C16546" s="70">
        <v>22860.74</v>
      </c>
      <c r="D16546" s="70">
        <v>7350.72</v>
      </c>
      <c r="E16546" s="71">
        <v>44743</v>
      </c>
      <c r="F16546" t="s">
        <v>8393</v>
      </c>
      <c r="G16546" t="s">
        <v>2142</v>
      </c>
      <c r="H16546" t="s">
        <v>8392</v>
      </c>
      <c r="I16546" t="s">
        <v>8391</v>
      </c>
      <c r="J16546" s="40">
        <v>0</v>
      </c>
      <c r="K16546" s="40">
        <v>184.51</v>
      </c>
    </row>
    <row r="16547" spans="1:11" x14ac:dyDescent="0.35">
      <c r="A16547">
        <v>39997</v>
      </c>
      <c r="B16547" t="s">
        <v>211</v>
      </c>
      <c r="C16547" s="70">
        <v>22860.74</v>
      </c>
      <c r="D16547" s="70">
        <v>7350.72</v>
      </c>
      <c r="E16547" s="71">
        <v>44743</v>
      </c>
      <c r="F16547" t="s">
        <v>5579</v>
      </c>
      <c r="G16547" t="s">
        <v>1907</v>
      </c>
      <c r="H16547" t="s">
        <v>5578</v>
      </c>
      <c r="I16547" t="s">
        <v>5577</v>
      </c>
      <c r="J16547" s="40">
        <v>0</v>
      </c>
      <c r="K16547" s="40">
        <v>6.74</v>
      </c>
    </row>
    <row r="16548" spans="1:11" x14ac:dyDescent="0.35">
      <c r="A16548">
        <v>39997</v>
      </c>
      <c r="B16548" t="s">
        <v>211</v>
      </c>
      <c r="C16548" s="70">
        <v>22860.74</v>
      </c>
      <c r="D16548" s="70">
        <v>7350.72</v>
      </c>
      <c r="E16548" s="71">
        <v>44743</v>
      </c>
      <c r="F16548" t="s">
        <v>5576</v>
      </c>
      <c r="G16548" t="s">
        <v>1907</v>
      </c>
      <c r="J16548" s="40">
        <v>0</v>
      </c>
      <c r="K16548" s="40">
        <v>17.260000000000002</v>
      </c>
    </row>
    <row r="16549" spans="1:11" x14ac:dyDescent="0.35">
      <c r="A16549">
        <v>39997</v>
      </c>
      <c r="B16549" t="s">
        <v>211</v>
      </c>
      <c r="C16549" s="70">
        <v>22860.74</v>
      </c>
      <c r="D16549" s="70">
        <v>7350.72</v>
      </c>
      <c r="E16549" s="71">
        <v>44743</v>
      </c>
      <c r="F16549" t="s">
        <v>14790</v>
      </c>
      <c r="G16549" t="s">
        <v>1912</v>
      </c>
      <c r="J16549" s="40">
        <v>0</v>
      </c>
      <c r="K16549" s="40">
        <v>1450</v>
      </c>
    </row>
    <row r="16550" spans="1:11" x14ac:dyDescent="0.35">
      <c r="A16550">
        <v>39997</v>
      </c>
      <c r="B16550" t="s">
        <v>211</v>
      </c>
      <c r="C16550" s="70">
        <v>22860.74</v>
      </c>
      <c r="D16550" s="70">
        <v>7350.72</v>
      </c>
      <c r="E16550" s="71">
        <v>44743</v>
      </c>
      <c r="F16550" t="s">
        <v>9328</v>
      </c>
      <c r="G16550" t="s">
        <v>2142</v>
      </c>
      <c r="H16550" t="s">
        <v>9327</v>
      </c>
      <c r="I16550" t="s">
        <v>9326</v>
      </c>
      <c r="J16550" s="40">
        <v>0</v>
      </c>
      <c r="K16550" s="40">
        <v>529.99</v>
      </c>
    </row>
    <row r="16551" spans="1:11" x14ac:dyDescent="0.35">
      <c r="A16551">
        <v>39997</v>
      </c>
      <c r="B16551" t="s">
        <v>211</v>
      </c>
      <c r="C16551" s="70">
        <v>22860.74</v>
      </c>
      <c r="D16551" s="70">
        <v>7350.72</v>
      </c>
      <c r="E16551" s="71">
        <v>44743</v>
      </c>
      <c r="F16551" t="s">
        <v>9325</v>
      </c>
      <c r="G16551" t="s">
        <v>2142</v>
      </c>
      <c r="H16551" t="s">
        <v>9324</v>
      </c>
      <c r="I16551" t="s">
        <v>9323</v>
      </c>
      <c r="J16551" s="40">
        <v>0</v>
      </c>
      <c r="K16551" s="40">
        <v>593.09</v>
      </c>
    </row>
    <row r="16552" spans="1:11" x14ac:dyDescent="0.35">
      <c r="A16552">
        <v>39997</v>
      </c>
      <c r="B16552" t="s">
        <v>211</v>
      </c>
      <c r="C16552" s="70">
        <v>22860.74</v>
      </c>
      <c r="D16552" s="70">
        <v>7350.72</v>
      </c>
      <c r="E16552" s="71">
        <v>44773</v>
      </c>
      <c r="F16552" t="s">
        <v>15837</v>
      </c>
      <c r="G16552" t="s">
        <v>1912</v>
      </c>
      <c r="J16552" s="40">
        <v>720</v>
      </c>
      <c r="K16552" s="40">
        <v>0</v>
      </c>
    </row>
    <row r="16553" spans="1:11" x14ac:dyDescent="0.35">
      <c r="A16553">
        <v>39997</v>
      </c>
      <c r="B16553" t="s">
        <v>211</v>
      </c>
      <c r="C16553" s="70">
        <v>22860.74</v>
      </c>
      <c r="D16553" s="70">
        <v>7350.72</v>
      </c>
      <c r="E16553" s="71">
        <v>44773</v>
      </c>
      <c r="F16553" t="s">
        <v>15837</v>
      </c>
      <c r="G16553" t="s">
        <v>1912</v>
      </c>
      <c r="J16553" s="40">
        <v>249.9</v>
      </c>
      <c r="K16553" s="40">
        <v>0</v>
      </c>
    </row>
    <row r="16554" spans="1:11" x14ac:dyDescent="0.35">
      <c r="A16554">
        <v>39997</v>
      </c>
      <c r="B16554" t="s">
        <v>211</v>
      </c>
      <c r="C16554" s="70">
        <v>22860.74</v>
      </c>
      <c r="D16554" s="70">
        <v>7350.72</v>
      </c>
      <c r="E16554" s="71">
        <v>44773</v>
      </c>
      <c r="F16554" t="s">
        <v>15836</v>
      </c>
      <c r="G16554" t="s">
        <v>1912</v>
      </c>
      <c r="J16554" s="40">
        <v>3454.84</v>
      </c>
      <c r="K16554" s="40">
        <v>0</v>
      </c>
    </row>
    <row r="16555" spans="1:11" x14ac:dyDescent="0.35">
      <c r="A16555">
        <v>39997</v>
      </c>
      <c r="B16555" t="s">
        <v>211</v>
      </c>
      <c r="C16555" s="70">
        <v>22860.74</v>
      </c>
      <c r="D16555" s="70">
        <v>7350.72</v>
      </c>
      <c r="E16555" s="71">
        <v>44773</v>
      </c>
      <c r="F16555" t="s">
        <v>15835</v>
      </c>
      <c r="G16555" t="s">
        <v>1912</v>
      </c>
      <c r="J16555" s="40">
        <v>9.99</v>
      </c>
      <c r="K16555" s="40">
        <v>0</v>
      </c>
    </row>
    <row r="16556" spans="1:11" x14ac:dyDescent="0.35">
      <c r="A16556">
        <v>39997</v>
      </c>
      <c r="B16556" t="s">
        <v>211</v>
      </c>
      <c r="C16556" s="70">
        <v>22860.74</v>
      </c>
      <c r="D16556" s="70">
        <v>7350.72</v>
      </c>
      <c r="E16556" s="71">
        <v>44773</v>
      </c>
      <c r="F16556" t="s">
        <v>5472</v>
      </c>
      <c r="G16556" t="s">
        <v>2247</v>
      </c>
      <c r="J16556" s="40">
        <v>0</v>
      </c>
      <c r="K16556" s="40">
        <v>0</v>
      </c>
    </row>
    <row r="16557" spans="1:11" x14ac:dyDescent="0.35">
      <c r="A16557">
        <v>39997</v>
      </c>
      <c r="B16557" t="s">
        <v>211</v>
      </c>
      <c r="C16557" s="70">
        <v>22860.74</v>
      </c>
      <c r="D16557" s="70">
        <v>7350.72</v>
      </c>
      <c r="E16557" s="71">
        <v>44774</v>
      </c>
      <c r="F16557" t="s">
        <v>15834</v>
      </c>
      <c r="G16557" t="s">
        <v>1907</v>
      </c>
      <c r="J16557" s="40">
        <v>0</v>
      </c>
      <c r="K16557" s="40">
        <v>11.82</v>
      </c>
    </row>
    <row r="16558" spans="1:11" x14ac:dyDescent="0.35">
      <c r="A16558">
        <v>39997</v>
      </c>
      <c r="B16558" t="s">
        <v>211</v>
      </c>
      <c r="C16558" s="70">
        <v>22860.74</v>
      </c>
      <c r="D16558" s="70">
        <v>7350.72</v>
      </c>
      <c r="E16558" s="71">
        <v>44774</v>
      </c>
      <c r="F16558" t="s">
        <v>15833</v>
      </c>
      <c r="G16558" t="s">
        <v>1907</v>
      </c>
      <c r="J16558" s="40">
        <v>0</v>
      </c>
      <c r="K16558" s="40">
        <v>7.31</v>
      </c>
    </row>
    <row r="16559" spans="1:11" x14ac:dyDescent="0.35">
      <c r="A16559">
        <v>39997</v>
      </c>
      <c r="B16559" t="s">
        <v>211</v>
      </c>
      <c r="C16559" s="70">
        <v>22860.74</v>
      </c>
      <c r="D16559" s="70">
        <v>7350.72</v>
      </c>
      <c r="E16559" s="71">
        <v>44782</v>
      </c>
      <c r="F16559" t="s">
        <v>15832</v>
      </c>
      <c r="G16559" t="s">
        <v>1912</v>
      </c>
      <c r="J16559" s="40">
        <v>1469.38</v>
      </c>
      <c r="K16559" s="40">
        <v>0</v>
      </c>
    </row>
    <row r="16560" spans="1:11" x14ac:dyDescent="0.35">
      <c r="A16560">
        <v>39997</v>
      </c>
      <c r="B16560" t="s">
        <v>211</v>
      </c>
      <c r="C16560" s="70">
        <v>22860.74</v>
      </c>
      <c r="D16560" s="70">
        <v>7350.72</v>
      </c>
      <c r="E16560" s="71">
        <v>44782</v>
      </c>
      <c r="F16560" t="s">
        <v>15832</v>
      </c>
      <c r="G16560" t="s">
        <v>1912</v>
      </c>
      <c r="J16560" s="40">
        <v>1551.01</v>
      </c>
      <c r="K16560" s="40">
        <v>0</v>
      </c>
    </row>
    <row r="16561" spans="1:11" x14ac:dyDescent="0.35">
      <c r="A16561">
        <v>39997</v>
      </c>
      <c r="B16561" t="s">
        <v>211</v>
      </c>
      <c r="C16561" s="70">
        <v>22860.74</v>
      </c>
      <c r="D16561" s="70">
        <v>7350.72</v>
      </c>
      <c r="E16561" s="71">
        <v>44782</v>
      </c>
      <c r="F16561" t="s">
        <v>15832</v>
      </c>
      <c r="G16561" t="s">
        <v>1912</v>
      </c>
      <c r="J16561" s="40">
        <v>1834.46</v>
      </c>
      <c r="K16561" s="40">
        <v>0</v>
      </c>
    </row>
    <row r="16562" spans="1:11" x14ac:dyDescent="0.35">
      <c r="A16562">
        <v>39997</v>
      </c>
      <c r="B16562" t="s">
        <v>211</v>
      </c>
      <c r="C16562" s="70">
        <v>22860.74</v>
      </c>
      <c r="D16562" s="70">
        <v>7350.72</v>
      </c>
      <c r="E16562" s="71">
        <v>44799</v>
      </c>
      <c r="F16562" t="s">
        <v>3433</v>
      </c>
      <c r="G16562" t="s">
        <v>1912</v>
      </c>
      <c r="J16562" s="40">
        <v>2307.5300000000002</v>
      </c>
      <c r="K16562" s="40">
        <v>0</v>
      </c>
    </row>
    <row r="16563" spans="1:11" x14ac:dyDescent="0.35">
      <c r="A16563">
        <v>39997</v>
      </c>
      <c r="B16563" t="s">
        <v>211</v>
      </c>
      <c r="C16563" s="70">
        <v>22860.74</v>
      </c>
      <c r="D16563" s="70">
        <v>7350.72</v>
      </c>
      <c r="E16563" s="71">
        <v>44799</v>
      </c>
      <c r="F16563" t="s">
        <v>3433</v>
      </c>
      <c r="G16563" t="s">
        <v>1912</v>
      </c>
      <c r="J16563" s="40">
        <v>31.99</v>
      </c>
      <c r="K16563" s="40">
        <v>0</v>
      </c>
    </row>
    <row r="16564" spans="1:11" x14ac:dyDescent="0.35">
      <c r="A16564">
        <v>39997</v>
      </c>
      <c r="B16564" t="s">
        <v>211</v>
      </c>
      <c r="C16564" s="70">
        <v>22860.74</v>
      </c>
      <c r="D16564" s="70">
        <v>7350.72</v>
      </c>
      <c r="E16564" s="71">
        <v>44799</v>
      </c>
      <c r="F16564" t="s">
        <v>3433</v>
      </c>
      <c r="G16564" t="s">
        <v>1912</v>
      </c>
      <c r="J16564" s="40">
        <v>32.479999999999997</v>
      </c>
      <c r="K16564" s="40">
        <v>0</v>
      </c>
    </row>
    <row r="16565" spans="1:11" x14ac:dyDescent="0.35">
      <c r="A16565">
        <v>39997</v>
      </c>
      <c r="B16565" t="s">
        <v>211</v>
      </c>
      <c r="C16565" s="70">
        <v>22860.74</v>
      </c>
      <c r="D16565" s="70">
        <v>7350.72</v>
      </c>
      <c r="E16565" s="71">
        <v>44799</v>
      </c>
      <c r="F16565" t="s">
        <v>3433</v>
      </c>
      <c r="G16565" t="s">
        <v>1912</v>
      </c>
      <c r="J16565" s="40">
        <v>517.07000000000005</v>
      </c>
      <c r="K16565" s="40">
        <v>0</v>
      </c>
    </row>
    <row r="16566" spans="1:11" x14ac:dyDescent="0.35">
      <c r="A16566">
        <v>39997</v>
      </c>
      <c r="B16566" t="s">
        <v>211</v>
      </c>
      <c r="C16566" s="70">
        <v>22860.74</v>
      </c>
      <c r="D16566" s="70">
        <v>7350.72</v>
      </c>
      <c r="E16566" s="71">
        <v>44799</v>
      </c>
      <c r="F16566" t="s">
        <v>15831</v>
      </c>
      <c r="G16566" t="s">
        <v>1912</v>
      </c>
      <c r="H16566" t="s">
        <v>15830</v>
      </c>
      <c r="J16566" s="40">
        <v>8</v>
      </c>
      <c r="K16566" s="40">
        <v>0</v>
      </c>
    </row>
    <row r="16567" spans="1:11" x14ac:dyDescent="0.35">
      <c r="A16567">
        <v>39997</v>
      </c>
      <c r="B16567" t="s">
        <v>211</v>
      </c>
      <c r="C16567" s="70">
        <v>22860.74</v>
      </c>
      <c r="D16567" s="70">
        <v>7350.72</v>
      </c>
      <c r="E16567" s="71">
        <v>44800</v>
      </c>
      <c r="F16567" t="s">
        <v>15829</v>
      </c>
      <c r="G16567" t="s">
        <v>1912</v>
      </c>
      <c r="J16567" s="40">
        <v>21.99</v>
      </c>
      <c r="K16567" s="40">
        <v>0</v>
      </c>
    </row>
    <row r="16568" spans="1:11" x14ac:dyDescent="0.35">
      <c r="A16568">
        <v>39997</v>
      </c>
      <c r="B16568" t="s">
        <v>211</v>
      </c>
      <c r="C16568" s="70">
        <v>22860.74</v>
      </c>
      <c r="D16568" s="70">
        <v>7350.72</v>
      </c>
      <c r="E16568" s="71">
        <v>44801</v>
      </c>
      <c r="F16568" t="s">
        <v>15828</v>
      </c>
      <c r="G16568" t="s">
        <v>1912</v>
      </c>
      <c r="J16568" s="40">
        <v>24</v>
      </c>
      <c r="K16568" s="40">
        <v>0</v>
      </c>
    </row>
    <row r="16569" spans="1:11" x14ac:dyDescent="0.35">
      <c r="A16569">
        <v>39997</v>
      </c>
      <c r="B16569" t="s">
        <v>211</v>
      </c>
      <c r="C16569" s="70">
        <v>22860.74</v>
      </c>
      <c r="D16569" s="70">
        <v>7350.72</v>
      </c>
      <c r="E16569" s="71">
        <v>44801</v>
      </c>
      <c r="F16569" t="s">
        <v>15828</v>
      </c>
      <c r="G16569" t="s">
        <v>1912</v>
      </c>
      <c r="J16569" s="40">
        <v>333.56</v>
      </c>
      <c r="K16569" s="40">
        <v>0</v>
      </c>
    </row>
    <row r="16570" spans="1:11" x14ac:dyDescent="0.35">
      <c r="A16570">
        <v>39997</v>
      </c>
      <c r="B16570" t="s">
        <v>211</v>
      </c>
      <c r="C16570" s="70">
        <v>22860.74</v>
      </c>
      <c r="D16570" s="70">
        <v>7350.72</v>
      </c>
      <c r="E16570" s="71">
        <v>44801</v>
      </c>
      <c r="F16570" t="s">
        <v>15828</v>
      </c>
      <c r="G16570" t="s">
        <v>1912</v>
      </c>
      <c r="J16570" s="40">
        <v>9.99</v>
      </c>
      <c r="K16570" s="40">
        <v>0</v>
      </c>
    </row>
    <row r="16571" spans="1:11" x14ac:dyDescent="0.35">
      <c r="A16571">
        <v>39997</v>
      </c>
      <c r="B16571" t="s">
        <v>211</v>
      </c>
      <c r="C16571" s="70">
        <v>22860.74</v>
      </c>
      <c r="D16571" s="70">
        <v>7350.72</v>
      </c>
      <c r="E16571" s="71">
        <v>44801</v>
      </c>
      <c r="F16571" t="s">
        <v>15827</v>
      </c>
      <c r="G16571" t="s">
        <v>1907</v>
      </c>
      <c r="J16571" s="40">
        <v>0</v>
      </c>
      <c r="K16571" s="40">
        <v>333.56</v>
      </c>
    </row>
    <row r="16572" spans="1:11" x14ac:dyDescent="0.35">
      <c r="A16572">
        <v>39997</v>
      </c>
      <c r="B16572" t="s">
        <v>211</v>
      </c>
      <c r="C16572" s="70">
        <v>22860.74</v>
      </c>
      <c r="D16572" s="70">
        <v>7350.72</v>
      </c>
      <c r="E16572" s="71">
        <v>44803</v>
      </c>
      <c r="F16572" t="s">
        <v>15826</v>
      </c>
      <c r="G16572" t="s">
        <v>1912</v>
      </c>
      <c r="H16572" t="s">
        <v>15825</v>
      </c>
      <c r="J16572" s="40">
        <v>700.74</v>
      </c>
      <c r="K16572" s="40">
        <v>0</v>
      </c>
    </row>
    <row r="16573" spans="1:11" x14ac:dyDescent="0.35">
      <c r="A16573">
        <v>39997</v>
      </c>
      <c r="B16573" t="s">
        <v>211</v>
      </c>
      <c r="C16573" s="70">
        <v>22860.74</v>
      </c>
      <c r="D16573" s="70">
        <v>7350.72</v>
      </c>
      <c r="E16573" s="71">
        <v>44804</v>
      </c>
      <c r="F16573" t="s">
        <v>15824</v>
      </c>
      <c r="G16573" t="s">
        <v>1912</v>
      </c>
      <c r="J16573" s="40">
        <v>130.65</v>
      </c>
      <c r="K16573" s="40">
        <v>0</v>
      </c>
    </row>
    <row r="16574" spans="1:11" x14ac:dyDescent="0.35">
      <c r="A16574">
        <v>39997</v>
      </c>
      <c r="B16574" t="s">
        <v>211</v>
      </c>
      <c r="C16574" s="70">
        <v>22860.74</v>
      </c>
      <c r="D16574" s="70">
        <v>7350.72</v>
      </c>
      <c r="E16574" s="71">
        <v>44804</v>
      </c>
      <c r="F16574" t="s">
        <v>15824</v>
      </c>
      <c r="G16574" t="s">
        <v>1912</v>
      </c>
      <c r="J16574" s="40">
        <v>647.52</v>
      </c>
      <c r="K16574" s="40">
        <v>0</v>
      </c>
    </row>
    <row r="16575" spans="1:11" x14ac:dyDescent="0.35">
      <c r="A16575">
        <v>39997</v>
      </c>
      <c r="B16575" t="s">
        <v>211</v>
      </c>
      <c r="C16575" s="70">
        <v>22860.74</v>
      </c>
      <c r="D16575" s="70">
        <v>7350.72</v>
      </c>
      <c r="E16575" s="71">
        <v>44804</v>
      </c>
      <c r="F16575" t="s">
        <v>15824</v>
      </c>
      <c r="G16575" t="s">
        <v>1912</v>
      </c>
      <c r="J16575" s="40">
        <v>647.52</v>
      </c>
      <c r="K16575" s="40">
        <v>0</v>
      </c>
    </row>
    <row r="16576" spans="1:11" x14ac:dyDescent="0.35">
      <c r="A16576">
        <v>39997</v>
      </c>
      <c r="B16576" t="s">
        <v>211</v>
      </c>
      <c r="C16576" s="70">
        <v>22860.74</v>
      </c>
      <c r="D16576" s="70">
        <v>7350.72</v>
      </c>
      <c r="E16576" s="71">
        <v>44804</v>
      </c>
      <c r="F16576" t="s">
        <v>15824</v>
      </c>
      <c r="G16576" t="s">
        <v>1912</v>
      </c>
      <c r="J16576" s="40">
        <v>15.12</v>
      </c>
      <c r="K16576" s="40">
        <v>0</v>
      </c>
    </row>
    <row r="16577" spans="1:11" x14ac:dyDescent="0.35">
      <c r="A16577">
        <v>39997</v>
      </c>
      <c r="B16577" t="s">
        <v>211</v>
      </c>
      <c r="C16577" s="70">
        <v>22860.74</v>
      </c>
      <c r="D16577" s="70">
        <v>7350.72</v>
      </c>
      <c r="E16577" s="71">
        <v>44804</v>
      </c>
      <c r="F16577" t="s">
        <v>15824</v>
      </c>
      <c r="G16577" t="s">
        <v>1912</v>
      </c>
      <c r="J16577" s="40">
        <v>144</v>
      </c>
      <c r="K16577" s="40">
        <v>0</v>
      </c>
    </row>
    <row r="16578" spans="1:11" x14ac:dyDescent="0.35">
      <c r="A16578">
        <v>39997</v>
      </c>
      <c r="B16578" t="s">
        <v>211</v>
      </c>
      <c r="C16578" s="70">
        <v>22860.74</v>
      </c>
      <c r="D16578" s="70">
        <v>7350.72</v>
      </c>
      <c r="E16578" s="71">
        <v>44804</v>
      </c>
      <c r="F16578" t="s">
        <v>15824</v>
      </c>
      <c r="G16578" t="s">
        <v>1912</v>
      </c>
      <c r="J16578" s="40">
        <v>1717.5</v>
      </c>
      <c r="K16578" s="40">
        <v>0</v>
      </c>
    </row>
    <row r="16579" spans="1:11" x14ac:dyDescent="0.35">
      <c r="A16579">
        <v>39997</v>
      </c>
      <c r="B16579" t="s">
        <v>211</v>
      </c>
      <c r="C16579" s="70">
        <v>22860.74</v>
      </c>
      <c r="D16579" s="70">
        <v>7350.72</v>
      </c>
      <c r="E16579" s="71">
        <v>44804</v>
      </c>
      <c r="F16579" t="s">
        <v>15824</v>
      </c>
      <c r="G16579" t="s">
        <v>1912</v>
      </c>
      <c r="J16579" s="40">
        <v>24.99</v>
      </c>
      <c r="K16579" s="40">
        <v>0</v>
      </c>
    </row>
    <row r="16580" spans="1:11" x14ac:dyDescent="0.35">
      <c r="A16580">
        <v>39997</v>
      </c>
      <c r="B16580" t="s">
        <v>211</v>
      </c>
      <c r="C16580" s="70">
        <v>22860.74</v>
      </c>
      <c r="D16580" s="70">
        <v>7350.72</v>
      </c>
      <c r="E16580" s="71">
        <v>44804</v>
      </c>
      <c r="F16580" t="s">
        <v>5000</v>
      </c>
      <c r="G16580" t="s">
        <v>2247</v>
      </c>
      <c r="H16580" t="s">
        <v>2265</v>
      </c>
      <c r="J16580" s="40">
        <v>0</v>
      </c>
      <c r="K16580" s="40">
        <v>0</v>
      </c>
    </row>
    <row r="16581" spans="1:11" x14ac:dyDescent="0.35">
      <c r="A16581">
        <v>39997</v>
      </c>
      <c r="B16581" t="s">
        <v>211</v>
      </c>
      <c r="C16581" s="70">
        <v>22860.74</v>
      </c>
      <c r="D16581" s="70">
        <v>7350.72</v>
      </c>
      <c r="E16581" s="71">
        <v>44805</v>
      </c>
      <c r="F16581" t="s">
        <v>15823</v>
      </c>
      <c r="G16581" t="s">
        <v>1907</v>
      </c>
      <c r="H16581" t="s">
        <v>15822</v>
      </c>
      <c r="I16581" t="s">
        <v>15822</v>
      </c>
      <c r="J16581" s="40">
        <v>0</v>
      </c>
      <c r="K16581" s="40">
        <v>1995.83</v>
      </c>
    </row>
    <row r="16582" spans="1:11" x14ac:dyDescent="0.35">
      <c r="A16582">
        <v>39997</v>
      </c>
      <c r="B16582" t="s">
        <v>211</v>
      </c>
      <c r="C16582" s="70">
        <v>22860.74</v>
      </c>
      <c r="D16582" s="70">
        <v>7350.72</v>
      </c>
      <c r="E16582" s="71">
        <v>44834</v>
      </c>
      <c r="F16582" t="s">
        <v>15821</v>
      </c>
      <c r="G16582" t="s">
        <v>1912</v>
      </c>
      <c r="I16582" t="s">
        <v>15820</v>
      </c>
      <c r="J16582" s="40">
        <v>913.28</v>
      </c>
      <c r="K16582" s="40">
        <v>0</v>
      </c>
    </row>
    <row r="16583" spans="1:11" x14ac:dyDescent="0.35">
      <c r="A16583">
        <v>39997</v>
      </c>
      <c r="B16583" t="s">
        <v>211</v>
      </c>
      <c r="C16583" s="70">
        <v>22860.74</v>
      </c>
      <c r="D16583" s="70">
        <v>7350.72</v>
      </c>
      <c r="E16583" s="71">
        <v>44834</v>
      </c>
      <c r="F16583" t="s">
        <v>4872</v>
      </c>
      <c r="G16583" t="s">
        <v>2247</v>
      </c>
      <c r="H16583" t="s">
        <v>2262</v>
      </c>
      <c r="J16583" s="40">
        <v>0</v>
      </c>
      <c r="K16583" s="40">
        <v>0</v>
      </c>
    </row>
    <row r="16584" spans="1:11" x14ac:dyDescent="0.35">
      <c r="A16584">
        <v>39997</v>
      </c>
      <c r="B16584" t="s">
        <v>211</v>
      </c>
      <c r="C16584" s="70">
        <v>22860.74</v>
      </c>
      <c r="D16584" s="70">
        <v>7350.72</v>
      </c>
      <c r="E16584" s="71">
        <v>44852</v>
      </c>
      <c r="F16584" t="s">
        <v>15819</v>
      </c>
      <c r="G16584" t="s">
        <v>1912</v>
      </c>
      <c r="H16584" t="s">
        <v>15818</v>
      </c>
      <c r="I16584" t="s">
        <v>15818</v>
      </c>
      <c r="J16584" s="40">
        <v>158.69999999999999</v>
      </c>
      <c r="K16584" s="40">
        <v>0</v>
      </c>
    </row>
    <row r="16585" spans="1:11" x14ac:dyDescent="0.35">
      <c r="A16585">
        <v>39997</v>
      </c>
      <c r="B16585" t="s">
        <v>211</v>
      </c>
      <c r="C16585" s="70">
        <v>22860.74</v>
      </c>
      <c r="D16585" s="70">
        <v>7350.72</v>
      </c>
      <c r="E16585" s="71">
        <v>44860</v>
      </c>
      <c r="F16585" t="s">
        <v>3426</v>
      </c>
      <c r="G16585" t="s">
        <v>1912</v>
      </c>
      <c r="H16585" t="s">
        <v>3425</v>
      </c>
      <c r="I16585" t="s">
        <v>3425</v>
      </c>
      <c r="J16585" s="40">
        <v>1738.54</v>
      </c>
      <c r="K16585" s="40">
        <v>0</v>
      </c>
    </row>
    <row r="16586" spans="1:11" x14ac:dyDescent="0.35">
      <c r="A16586">
        <v>39997</v>
      </c>
      <c r="B16586" t="s">
        <v>211</v>
      </c>
      <c r="C16586" s="70">
        <v>22860.74</v>
      </c>
      <c r="D16586" s="70">
        <v>7350.72</v>
      </c>
      <c r="E16586" s="71">
        <v>44860</v>
      </c>
      <c r="F16586" t="s">
        <v>3426</v>
      </c>
      <c r="G16586" t="s">
        <v>1912</v>
      </c>
      <c r="H16586" t="s">
        <v>3425</v>
      </c>
      <c r="I16586" t="s">
        <v>3425</v>
      </c>
      <c r="J16586" s="40">
        <v>21.99</v>
      </c>
      <c r="K16586" s="40">
        <v>0</v>
      </c>
    </row>
    <row r="16587" spans="1:11" x14ac:dyDescent="0.35">
      <c r="A16587">
        <v>39997</v>
      </c>
      <c r="B16587" t="s">
        <v>211</v>
      </c>
      <c r="C16587" s="70">
        <v>22860.74</v>
      </c>
      <c r="D16587" s="70">
        <v>7350.72</v>
      </c>
      <c r="E16587" s="71">
        <v>44860</v>
      </c>
      <c r="F16587" t="s">
        <v>3426</v>
      </c>
      <c r="G16587" t="s">
        <v>1912</v>
      </c>
      <c r="H16587" t="s">
        <v>3425</v>
      </c>
      <c r="I16587" t="s">
        <v>3425</v>
      </c>
      <c r="J16587" s="40">
        <v>70.86</v>
      </c>
      <c r="K16587" s="40">
        <v>0</v>
      </c>
    </row>
    <row r="16588" spans="1:11" x14ac:dyDescent="0.35">
      <c r="A16588">
        <v>39997</v>
      </c>
      <c r="B16588" t="s">
        <v>211</v>
      </c>
      <c r="C16588" s="70">
        <v>22860.74</v>
      </c>
      <c r="D16588" s="70">
        <v>7350.72</v>
      </c>
      <c r="E16588" s="71">
        <v>44860</v>
      </c>
      <c r="F16588" t="s">
        <v>3426</v>
      </c>
      <c r="G16588" t="s">
        <v>1912</v>
      </c>
      <c r="H16588" t="s">
        <v>3425</v>
      </c>
      <c r="I16588" t="s">
        <v>3425</v>
      </c>
      <c r="J16588" s="40">
        <v>207.96</v>
      </c>
      <c r="K16588" s="40">
        <v>0</v>
      </c>
    </row>
    <row r="16589" spans="1:11" x14ac:dyDescent="0.35">
      <c r="A16589">
        <v>39997</v>
      </c>
      <c r="B16589" t="s">
        <v>211</v>
      </c>
      <c r="C16589" s="70">
        <v>22860.74</v>
      </c>
      <c r="D16589" s="70">
        <v>7350.72</v>
      </c>
      <c r="E16589" s="71">
        <v>44860</v>
      </c>
      <c r="F16589" t="s">
        <v>3426</v>
      </c>
      <c r="G16589" t="s">
        <v>1912</v>
      </c>
      <c r="H16589" t="s">
        <v>3425</v>
      </c>
      <c r="I16589" t="s">
        <v>3425</v>
      </c>
      <c r="J16589" s="40">
        <v>24.91</v>
      </c>
      <c r="K16589" s="40">
        <v>0</v>
      </c>
    </row>
    <row r="16590" spans="1:11" x14ac:dyDescent="0.35">
      <c r="A16590">
        <v>39997</v>
      </c>
      <c r="B16590" t="s">
        <v>211</v>
      </c>
      <c r="C16590" s="70">
        <v>22860.74</v>
      </c>
      <c r="D16590" s="70">
        <v>7350.72</v>
      </c>
      <c r="E16590" s="71">
        <v>44860</v>
      </c>
      <c r="F16590" t="s">
        <v>3426</v>
      </c>
      <c r="G16590" t="s">
        <v>1912</v>
      </c>
      <c r="H16590" t="s">
        <v>3425</v>
      </c>
      <c r="I16590" t="s">
        <v>3425</v>
      </c>
      <c r="J16590" s="40">
        <v>23</v>
      </c>
      <c r="K16590" s="40">
        <v>0</v>
      </c>
    </row>
    <row r="16591" spans="1:11" x14ac:dyDescent="0.35">
      <c r="A16591">
        <v>39997</v>
      </c>
      <c r="B16591" t="s">
        <v>211</v>
      </c>
      <c r="C16591" s="70">
        <v>22860.74</v>
      </c>
      <c r="D16591" s="70">
        <v>7350.72</v>
      </c>
      <c r="E16591" s="71">
        <v>44860</v>
      </c>
      <c r="F16591" t="s">
        <v>3426</v>
      </c>
      <c r="G16591" t="s">
        <v>1912</v>
      </c>
      <c r="H16591" t="s">
        <v>3425</v>
      </c>
      <c r="I16591" t="s">
        <v>3425</v>
      </c>
      <c r="J16591" s="40">
        <v>5.3</v>
      </c>
      <c r="K16591" s="40">
        <v>0</v>
      </c>
    </row>
    <row r="16592" spans="1:11" x14ac:dyDescent="0.35">
      <c r="A16592">
        <v>39997</v>
      </c>
      <c r="B16592" t="s">
        <v>211</v>
      </c>
      <c r="C16592" s="70">
        <v>22860.74</v>
      </c>
      <c r="D16592" s="70">
        <v>7350.72</v>
      </c>
      <c r="E16592" s="71">
        <v>44860</v>
      </c>
      <c r="F16592" t="s">
        <v>3426</v>
      </c>
      <c r="G16592" t="s">
        <v>1912</v>
      </c>
      <c r="H16592" t="s">
        <v>3425</v>
      </c>
      <c r="I16592" t="s">
        <v>3425</v>
      </c>
      <c r="J16592" s="40">
        <v>16.059999999999999</v>
      </c>
      <c r="K16592" s="40">
        <v>0</v>
      </c>
    </row>
    <row r="16593" spans="1:11" x14ac:dyDescent="0.35">
      <c r="A16593">
        <v>39997</v>
      </c>
      <c r="B16593" t="s">
        <v>211</v>
      </c>
      <c r="C16593" s="70">
        <v>22860.74</v>
      </c>
      <c r="D16593" s="70">
        <v>7350.72</v>
      </c>
      <c r="E16593" s="71">
        <v>44865</v>
      </c>
      <c r="F16593" t="s">
        <v>15817</v>
      </c>
      <c r="G16593" t="s">
        <v>1912</v>
      </c>
      <c r="H16593" t="s">
        <v>2516</v>
      </c>
      <c r="I16593" t="s">
        <v>2516</v>
      </c>
      <c r="J16593" s="40">
        <v>806.68</v>
      </c>
      <c r="K16593" s="40">
        <v>0</v>
      </c>
    </row>
    <row r="16594" spans="1:11" x14ac:dyDescent="0.35">
      <c r="A16594">
        <v>39997</v>
      </c>
      <c r="B16594" t="s">
        <v>211</v>
      </c>
      <c r="C16594" s="70">
        <v>22860.74</v>
      </c>
      <c r="D16594" s="70">
        <v>7350.72</v>
      </c>
      <c r="E16594" s="71">
        <v>44865</v>
      </c>
      <c r="F16594" t="s">
        <v>15817</v>
      </c>
      <c r="G16594" t="s">
        <v>1912</v>
      </c>
      <c r="H16594" t="s">
        <v>2516</v>
      </c>
      <c r="I16594" t="s">
        <v>2516</v>
      </c>
      <c r="J16594" s="40">
        <v>806.68</v>
      </c>
      <c r="K16594" s="40">
        <v>0</v>
      </c>
    </row>
    <row r="16595" spans="1:11" x14ac:dyDescent="0.35">
      <c r="A16595">
        <v>39997</v>
      </c>
      <c r="B16595" t="s">
        <v>211</v>
      </c>
      <c r="C16595" s="70">
        <v>22860.74</v>
      </c>
      <c r="D16595" s="70">
        <v>7350.72</v>
      </c>
      <c r="E16595" s="71">
        <v>44865</v>
      </c>
      <c r="F16595" t="s">
        <v>15816</v>
      </c>
      <c r="G16595" t="s">
        <v>1912</v>
      </c>
      <c r="H16595" t="s">
        <v>15815</v>
      </c>
      <c r="I16595" t="s">
        <v>15815</v>
      </c>
      <c r="J16595" s="40">
        <v>9.99</v>
      </c>
      <c r="K16595" s="40">
        <v>0</v>
      </c>
    </row>
    <row r="16596" spans="1:11" x14ac:dyDescent="0.35">
      <c r="A16596">
        <v>39997</v>
      </c>
      <c r="B16596" t="s">
        <v>211</v>
      </c>
      <c r="C16596" s="70">
        <v>22860.74</v>
      </c>
      <c r="D16596" s="70">
        <v>7350.72</v>
      </c>
      <c r="E16596" s="71">
        <v>44865</v>
      </c>
      <c r="F16596" t="s">
        <v>15816</v>
      </c>
      <c r="G16596" t="s">
        <v>1912</v>
      </c>
      <c r="H16596" t="s">
        <v>15815</v>
      </c>
      <c r="I16596" t="s">
        <v>15815</v>
      </c>
      <c r="J16596" s="40">
        <v>18.5</v>
      </c>
      <c r="K16596" s="40">
        <v>0</v>
      </c>
    </row>
    <row r="16597" spans="1:11" x14ac:dyDescent="0.35">
      <c r="A16597">
        <v>39997</v>
      </c>
      <c r="B16597" t="s">
        <v>211</v>
      </c>
      <c r="C16597" s="70">
        <v>22860.74</v>
      </c>
      <c r="D16597" s="70">
        <v>7350.72</v>
      </c>
      <c r="E16597" s="71">
        <v>44865</v>
      </c>
      <c r="F16597" t="s">
        <v>15816</v>
      </c>
      <c r="G16597" t="s">
        <v>1912</v>
      </c>
      <c r="H16597" t="s">
        <v>15815</v>
      </c>
      <c r="I16597" t="s">
        <v>15815</v>
      </c>
      <c r="J16597" s="40">
        <v>2673.86</v>
      </c>
      <c r="K16597" s="40">
        <v>0</v>
      </c>
    </row>
    <row r="16598" spans="1:11" x14ac:dyDescent="0.35">
      <c r="A16598">
        <v>39997</v>
      </c>
      <c r="B16598" t="s">
        <v>211</v>
      </c>
      <c r="C16598" s="70">
        <v>22860.74</v>
      </c>
      <c r="D16598" s="70">
        <v>7350.72</v>
      </c>
      <c r="E16598" s="71">
        <v>44865</v>
      </c>
      <c r="F16598" t="s">
        <v>15816</v>
      </c>
      <c r="G16598" t="s">
        <v>1912</v>
      </c>
      <c r="H16598" t="s">
        <v>15815</v>
      </c>
      <c r="I16598" t="s">
        <v>15815</v>
      </c>
      <c r="J16598" s="40">
        <v>212.53</v>
      </c>
      <c r="K16598" s="40">
        <v>0</v>
      </c>
    </row>
    <row r="16599" spans="1:11" x14ac:dyDescent="0.35">
      <c r="A16599">
        <v>39997</v>
      </c>
      <c r="B16599" t="s">
        <v>211</v>
      </c>
      <c r="C16599" s="70">
        <v>22860.74</v>
      </c>
      <c r="D16599" s="70">
        <v>7350.72</v>
      </c>
      <c r="E16599" s="71">
        <v>44865</v>
      </c>
      <c r="F16599" t="s">
        <v>15816</v>
      </c>
      <c r="G16599" t="s">
        <v>1912</v>
      </c>
      <c r="H16599" t="s">
        <v>15815</v>
      </c>
      <c r="I16599" t="s">
        <v>15815</v>
      </c>
      <c r="J16599" s="40">
        <v>326.42</v>
      </c>
      <c r="K16599" s="40">
        <v>0</v>
      </c>
    </row>
    <row r="16600" spans="1:11" x14ac:dyDescent="0.35">
      <c r="A16600">
        <v>39997</v>
      </c>
      <c r="B16600" t="s">
        <v>211</v>
      </c>
      <c r="C16600" s="70">
        <v>22860.74</v>
      </c>
      <c r="D16600" s="70">
        <v>7350.72</v>
      </c>
      <c r="E16600" s="71">
        <v>44865</v>
      </c>
      <c r="F16600" t="s">
        <v>4350</v>
      </c>
      <c r="G16600" t="s">
        <v>2247</v>
      </c>
      <c r="H16600" t="s">
        <v>1919</v>
      </c>
      <c r="I16600" t="s">
        <v>1919</v>
      </c>
      <c r="J16600" s="40">
        <v>0</v>
      </c>
      <c r="K16600" s="40">
        <v>0</v>
      </c>
    </row>
    <row r="16601" spans="1:11" x14ac:dyDescent="0.35">
      <c r="A16601">
        <v>39997</v>
      </c>
      <c r="B16601" t="s">
        <v>211</v>
      </c>
      <c r="C16601" s="70">
        <v>22860.74</v>
      </c>
      <c r="D16601" s="70">
        <v>7350.72</v>
      </c>
      <c r="E16601" s="71">
        <v>44866</v>
      </c>
      <c r="F16601" t="s">
        <v>15814</v>
      </c>
      <c r="G16601" t="s">
        <v>1912</v>
      </c>
      <c r="H16601" t="s">
        <v>15813</v>
      </c>
      <c r="I16601" t="s">
        <v>15813</v>
      </c>
      <c r="J16601" s="40">
        <v>9.99</v>
      </c>
      <c r="K16601" s="40">
        <v>0</v>
      </c>
    </row>
    <row r="16602" spans="1:11" x14ac:dyDescent="0.35">
      <c r="A16602">
        <v>39997</v>
      </c>
      <c r="B16602" t="s">
        <v>211</v>
      </c>
      <c r="C16602" s="70">
        <v>22860.74</v>
      </c>
      <c r="D16602" s="70">
        <v>7350.72</v>
      </c>
      <c r="E16602" s="71">
        <v>44882</v>
      </c>
      <c r="F16602" t="s">
        <v>12880</v>
      </c>
      <c r="G16602" t="s">
        <v>2142</v>
      </c>
      <c r="H16602" t="s">
        <v>3541</v>
      </c>
      <c r="I16602" t="s">
        <v>3540</v>
      </c>
      <c r="J16602" s="40">
        <v>0</v>
      </c>
      <c r="K16602" s="40">
        <v>113.64</v>
      </c>
    </row>
    <row r="16603" spans="1:11" x14ac:dyDescent="0.35">
      <c r="A16603">
        <v>39997</v>
      </c>
      <c r="B16603" t="s">
        <v>211</v>
      </c>
      <c r="C16603" s="70">
        <v>22860.74</v>
      </c>
      <c r="D16603" s="70">
        <v>7350.72</v>
      </c>
      <c r="E16603" s="71">
        <v>44895</v>
      </c>
      <c r="F16603" t="s">
        <v>3418</v>
      </c>
      <c r="G16603" t="s">
        <v>1912</v>
      </c>
      <c r="H16603" t="s">
        <v>3417</v>
      </c>
      <c r="I16603" t="s">
        <v>3417</v>
      </c>
      <c r="J16603" s="40">
        <v>37.950000000000003</v>
      </c>
      <c r="K16603" s="40">
        <v>0</v>
      </c>
    </row>
    <row r="16604" spans="1:11" x14ac:dyDescent="0.35">
      <c r="A16604">
        <v>39997</v>
      </c>
      <c r="B16604" t="s">
        <v>211</v>
      </c>
      <c r="C16604" s="70">
        <v>22860.74</v>
      </c>
      <c r="D16604" s="70">
        <v>7350.72</v>
      </c>
      <c r="E16604" s="71">
        <v>44895</v>
      </c>
      <c r="F16604" t="s">
        <v>3418</v>
      </c>
      <c r="G16604" t="s">
        <v>1912</v>
      </c>
      <c r="H16604" t="s">
        <v>3417</v>
      </c>
      <c r="I16604" t="s">
        <v>3417</v>
      </c>
      <c r="J16604" s="40">
        <v>8.99</v>
      </c>
      <c r="K16604" s="40">
        <v>0</v>
      </c>
    </row>
    <row r="16605" spans="1:11" x14ac:dyDescent="0.35">
      <c r="A16605">
        <v>39997</v>
      </c>
      <c r="B16605" t="s">
        <v>211</v>
      </c>
      <c r="C16605" s="70">
        <v>22860.74</v>
      </c>
      <c r="D16605" s="70">
        <v>7350.72</v>
      </c>
      <c r="E16605" s="71">
        <v>44895</v>
      </c>
      <c r="F16605" t="s">
        <v>3418</v>
      </c>
      <c r="G16605" t="s">
        <v>1912</v>
      </c>
      <c r="H16605" t="s">
        <v>3417</v>
      </c>
      <c r="I16605" t="s">
        <v>3417</v>
      </c>
      <c r="J16605" s="40">
        <v>15.77</v>
      </c>
      <c r="K16605" s="40">
        <v>0</v>
      </c>
    </row>
    <row r="16606" spans="1:11" x14ac:dyDescent="0.35">
      <c r="A16606">
        <v>39997</v>
      </c>
      <c r="B16606" t="s">
        <v>211</v>
      </c>
      <c r="C16606" s="70">
        <v>22860.74</v>
      </c>
      <c r="D16606" s="70">
        <v>7350.72</v>
      </c>
      <c r="E16606" s="71">
        <v>44895</v>
      </c>
      <c r="F16606" t="s">
        <v>3418</v>
      </c>
      <c r="G16606" t="s">
        <v>1912</v>
      </c>
      <c r="H16606" t="s">
        <v>3417</v>
      </c>
      <c r="I16606" t="s">
        <v>3417</v>
      </c>
      <c r="J16606" s="40">
        <v>107.1</v>
      </c>
      <c r="K16606" s="40">
        <v>0</v>
      </c>
    </row>
    <row r="16607" spans="1:11" x14ac:dyDescent="0.35">
      <c r="A16607">
        <v>39997</v>
      </c>
      <c r="B16607" t="s">
        <v>211</v>
      </c>
      <c r="C16607" s="70">
        <v>22860.74</v>
      </c>
      <c r="D16607" s="70">
        <v>7350.72</v>
      </c>
      <c r="E16607" s="71">
        <v>44895</v>
      </c>
      <c r="F16607" t="s">
        <v>3418</v>
      </c>
      <c r="G16607" t="s">
        <v>1912</v>
      </c>
      <c r="H16607" t="s">
        <v>3417</v>
      </c>
      <c r="I16607" t="s">
        <v>3417</v>
      </c>
      <c r="J16607" s="40">
        <v>118.51</v>
      </c>
      <c r="K16607" s="40">
        <v>0</v>
      </c>
    </row>
    <row r="16608" spans="1:11" x14ac:dyDescent="0.35">
      <c r="A16608">
        <v>39997</v>
      </c>
      <c r="B16608" t="s">
        <v>211</v>
      </c>
      <c r="C16608" s="70">
        <v>22860.74</v>
      </c>
      <c r="D16608" s="70">
        <v>7350.72</v>
      </c>
      <c r="E16608" s="71">
        <v>44895</v>
      </c>
      <c r="F16608" t="s">
        <v>3418</v>
      </c>
      <c r="G16608" t="s">
        <v>1912</v>
      </c>
      <c r="H16608" t="s">
        <v>3417</v>
      </c>
      <c r="I16608" t="s">
        <v>3417</v>
      </c>
      <c r="J16608" s="40">
        <v>211.26</v>
      </c>
      <c r="K16608" s="40">
        <v>0</v>
      </c>
    </row>
    <row r="16609" spans="1:11" x14ac:dyDescent="0.35">
      <c r="A16609">
        <v>39997</v>
      </c>
      <c r="B16609" t="s">
        <v>211</v>
      </c>
      <c r="C16609" s="70">
        <v>22860.74</v>
      </c>
      <c r="D16609" s="70">
        <v>7350.72</v>
      </c>
      <c r="E16609" s="71">
        <v>44895</v>
      </c>
      <c r="F16609" t="s">
        <v>3418</v>
      </c>
      <c r="G16609" t="s">
        <v>1912</v>
      </c>
      <c r="H16609" t="s">
        <v>3417</v>
      </c>
      <c r="I16609" t="s">
        <v>3417</v>
      </c>
      <c r="J16609" s="40">
        <v>111.27</v>
      </c>
      <c r="K16609" s="40">
        <v>0</v>
      </c>
    </row>
    <row r="16610" spans="1:11" x14ac:dyDescent="0.35">
      <c r="A16610">
        <v>39997</v>
      </c>
      <c r="B16610" t="s">
        <v>211</v>
      </c>
      <c r="C16610" s="70">
        <v>22860.74</v>
      </c>
      <c r="D16610" s="70">
        <v>7350.72</v>
      </c>
      <c r="E16610" s="71">
        <v>44895</v>
      </c>
      <c r="F16610" t="s">
        <v>3418</v>
      </c>
      <c r="G16610" t="s">
        <v>1912</v>
      </c>
      <c r="H16610" t="s">
        <v>3417</v>
      </c>
      <c r="I16610" t="s">
        <v>3417</v>
      </c>
      <c r="J16610" s="40">
        <v>390</v>
      </c>
      <c r="K16610" s="40">
        <v>0</v>
      </c>
    </row>
    <row r="16611" spans="1:11" x14ac:dyDescent="0.35">
      <c r="A16611">
        <v>39997</v>
      </c>
      <c r="B16611" t="s">
        <v>211</v>
      </c>
      <c r="C16611" s="70">
        <v>22860.74</v>
      </c>
      <c r="D16611" s="70">
        <v>7350.72</v>
      </c>
      <c r="E16611" s="71">
        <v>44895</v>
      </c>
      <c r="F16611" t="s">
        <v>15812</v>
      </c>
      <c r="G16611" t="s">
        <v>1912</v>
      </c>
      <c r="H16611" t="s">
        <v>8246</v>
      </c>
      <c r="I16611" t="s">
        <v>8246</v>
      </c>
      <c r="J16611" s="40">
        <v>45.78</v>
      </c>
      <c r="K16611" s="40">
        <v>0</v>
      </c>
    </row>
    <row r="16612" spans="1:11" x14ac:dyDescent="0.35">
      <c r="A16612">
        <v>39997</v>
      </c>
      <c r="B16612" t="s">
        <v>211</v>
      </c>
      <c r="C16612" s="70">
        <v>22860.74</v>
      </c>
      <c r="D16612" s="70">
        <v>7350.72</v>
      </c>
      <c r="E16612" s="71">
        <v>44895</v>
      </c>
      <c r="F16612" t="s">
        <v>15812</v>
      </c>
      <c r="G16612" t="s">
        <v>1912</v>
      </c>
      <c r="H16612" t="s">
        <v>8246</v>
      </c>
      <c r="I16612" t="s">
        <v>8246</v>
      </c>
      <c r="J16612" s="40">
        <v>117.37</v>
      </c>
      <c r="K16612" s="40">
        <v>0</v>
      </c>
    </row>
    <row r="16613" spans="1:11" x14ac:dyDescent="0.35">
      <c r="A16613">
        <v>39997</v>
      </c>
      <c r="B16613" t="s">
        <v>211</v>
      </c>
      <c r="C16613" s="70">
        <v>22860.74</v>
      </c>
      <c r="D16613" s="70">
        <v>7350.72</v>
      </c>
      <c r="E16613" s="71">
        <v>44895</v>
      </c>
      <c r="F16613" t="s">
        <v>15811</v>
      </c>
      <c r="G16613" t="s">
        <v>1912</v>
      </c>
      <c r="H16613" t="s">
        <v>15810</v>
      </c>
      <c r="I16613" t="s">
        <v>15810</v>
      </c>
      <c r="J16613" s="40">
        <v>9.99</v>
      </c>
      <c r="K16613" s="40">
        <v>0</v>
      </c>
    </row>
    <row r="16614" spans="1:11" x14ac:dyDescent="0.35">
      <c r="A16614">
        <v>39997</v>
      </c>
      <c r="B16614" t="s">
        <v>211</v>
      </c>
      <c r="C16614" s="70">
        <v>22860.74</v>
      </c>
      <c r="D16614" s="70">
        <v>7350.72</v>
      </c>
      <c r="E16614" s="71">
        <v>44895</v>
      </c>
      <c r="F16614" t="s">
        <v>4175</v>
      </c>
      <c r="G16614" t="s">
        <v>2247</v>
      </c>
      <c r="H16614" t="s">
        <v>1916</v>
      </c>
      <c r="I16614" t="s">
        <v>1916</v>
      </c>
      <c r="J16614" s="40">
        <v>0</v>
      </c>
      <c r="K16614" s="40">
        <v>0</v>
      </c>
    </row>
    <row r="16615" spans="1:11" x14ac:dyDescent="0.35">
      <c r="A16615">
        <v>39997</v>
      </c>
      <c r="B16615" t="s">
        <v>211</v>
      </c>
      <c r="C16615" s="70">
        <v>22860.74</v>
      </c>
      <c r="D16615" s="70">
        <v>7350.72</v>
      </c>
      <c r="E16615" s="71">
        <v>44896</v>
      </c>
      <c r="F16615" t="s">
        <v>7413</v>
      </c>
      <c r="G16615" t="s">
        <v>2142</v>
      </c>
      <c r="H16615" t="s">
        <v>7412</v>
      </c>
      <c r="I16615" t="s">
        <v>7411</v>
      </c>
      <c r="J16615" s="40">
        <v>0</v>
      </c>
      <c r="K16615" s="40">
        <v>105.92</v>
      </c>
    </row>
    <row r="16616" spans="1:11" x14ac:dyDescent="0.35">
      <c r="A16616">
        <v>39997</v>
      </c>
      <c r="B16616" t="s">
        <v>211</v>
      </c>
      <c r="C16616" s="70">
        <v>22860.74</v>
      </c>
      <c r="D16616" s="70">
        <v>7350.72</v>
      </c>
      <c r="E16616" s="71">
        <v>44926</v>
      </c>
      <c r="F16616" t="s">
        <v>15809</v>
      </c>
      <c r="G16616" t="s">
        <v>1912</v>
      </c>
      <c r="H16616" t="s">
        <v>15804</v>
      </c>
      <c r="I16616" t="s">
        <v>15804</v>
      </c>
      <c r="J16616" s="40">
        <v>9.99</v>
      </c>
      <c r="K16616" s="40">
        <v>0</v>
      </c>
    </row>
    <row r="16617" spans="1:11" x14ac:dyDescent="0.35">
      <c r="A16617">
        <v>39997</v>
      </c>
      <c r="B16617" t="s">
        <v>211</v>
      </c>
      <c r="C16617" s="70">
        <v>22860.74</v>
      </c>
      <c r="D16617" s="70">
        <v>7350.72</v>
      </c>
      <c r="E16617" s="71">
        <v>44926</v>
      </c>
      <c r="F16617" t="s">
        <v>15809</v>
      </c>
      <c r="G16617" t="s">
        <v>1912</v>
      </c>
      <c r="H16617" t="s">
        <v>15804</v>
      </c>
      <c r="I16617" t="s">
        <v>15804</v>
      </c>
      <c r="J16617" s="40">
        <v>42.49</v>
      </c>
      <c r="K16617" s="40">
        <v>0</v>
      </c>
    </row>
    <row r="16618" spans="1:11" x14ac:dyDescent="0.35">
      <c r="A16618">
        <v>39997</v>
      </c>
      <c r="B16618" t="s">
        <v>211</v>
      </c>
      <c r="C16618" s="70">
        <v>22860.74</v>
      </c>
      <c r="D16618" s="70">
        <v>7350.72</v>
      </c>
      <c r="E16618" s="71">
        <v>44926</v>
      </c>
      <c r="F16618" t="s">
        <v>15809</v>
      </c>
      <c r="G16618" t="s">
        <v>1912</v>
      </c>
      <c r="H16618" t="s">
        <v>15804</v>
      </c>
      <c r="I16618" t="s">
        <v>15804</v>
      </c>
      <c r="J16618" s="40">
        <v>42.49</v>
      </c>
      <c r="K16618" s="40">
        <v>0</v>
      </c>
    </row>
    <row r="16619" spans="1:11" x14ac:dyDescent="0.35">
      <c r="A16619">
        <v>39997</v>
      </c>
      <c r="B16619" t="s">
        <v>211</v>
      </c>
      <c r="C16619" s="70">
        <v>22860.74</v>
      </c>
      <c r="D16619" s="70">
        <v>7350.72</v>
      </c>
      <c r="E16619" s="71">
        <v>44926</v>
      </c>
      <c r="F16619" t="s">
        <v>15809</v>
      </c>
      <c r="G16619" t="s">
        <v>1912</v>
      </c>
      <c r="H16619" t="s">
        <v>15804</v>
      </c>
      <c r="I16619" t="s">
        <v>15804</v>
      </c>
      <c r="J16619" s="40">
        <v>42.49</v>
      </c>
      <c r="K16619" s="40">
        <v>0</v>
      </c>
    </row>
    <row r="16620" spans="1:11" x14ac:dyDescent="0.35">
      <c r="A16620">
        <v>39997</v>
      </c>
      <c r="B16620" t="s">
        <v>211</v>
      </c>
      <c r="C16620" s="70">
        <v>22860.74</v>
      </c>
      <c r="D16620" s="70">
        <v>7350.72</v>
      </c>
      <c r="E16620" s="71">
        <v>44926</v>
      </c>
      <c r="F16620" t="s">
        <v>15809</v>
      </c>
      <c r="G16620" t="s">
        <v>1912</v>
      </c>
      <c r="H16620" t="s">
        <v>15804</v>
      </c>
      <c r="I16620" t="s">
        <v>15804</v>
      </c>
      <c r="J16620" s="40">
        <v>42.49</v>
      </c>
      <c r="K16620" s="40">
        <v>0</v>
      </c>
    </row>
    <row r="16621" spans="1:11" x14ac:dyDescent="0.35">
      <c r="A16621">
        <v>39997</v>
      </c>
      <c r="B16621" t="s">
        <v>211</v>
      </c>
      <c r="C16621" s="70">
        <v>22860.74</v>
      </c>
      <c r="D16621" s="70">
        <v>7350.72</v>
      </c>
      <c r="E16621" s="71">
        <v>44926</v>
      </c>
      <c r="F16621" t="s">
        <v>15809</v>
      </c>
      <c r="G16621" t="s">
        <v>1912</v>
      </c>
      <c r="H16621" t="s">
        <v>15804</v>
      </c>
      <c r="I16621" t="s">
        <v>15804</v>
      </c>
      <c r="J16621" s="40">
        <v>42.49</v>
      </c>
      <c r="K16621" s="40">
        <v>0</v>
      </c>
    </row>
    <row r="16622" spans="1:11" x14ac:dyDescent="0.35">
      <c r="A16622">
        <v>39997</v>
      </c>
      <c r="B16622" t="s">
        <v>211</v>
      </c>
      <c r="C16622" s="70">
        <v>22860.74</v>
      </c>
      <c r="D16622" s="70">
        <v>7350.72</v>
      </c>
      <c r="E16622" s="71">
        <v>44926</v>
      </c>
      <c r="F16622" t="s">
        <v>15809</v>
      </c>
      <c r="G16622" t="s">
        <v>1912</v>
      </c>
      <c r="H16622" t="s">
        <v>15804</v>
      </c>
      <c r="I16622" t="s">
        <v>15804</v>
      </c>
      <c r="J16622" s="40">
        <v>38.35</v>
      </c>
      <c r="K16622" s="40">
        <v>0</v>
      </c>
    </row>
    <row r="16623" spans="1:11" x14ac:dyDescent="0.35">
      <c r="A16623">
        <v>39997</v>
      </c>
      <c r="B16623" t="s">
        <v>211</v>
      </c>
      <c r="C16623" s="70">
        <v>22860.74</v>
      </c>
      <c r="D16623" s="70">
        <v>7350.72</v>
      </c>
      <c r="E16623" s="71">
        <v>44926</v>
      </c>
      <c r="F16623" t="s">
        <v>15809</v>
      </c>
      <c r="G16623" t="s">
        <v>1912</v>
      </c>
      <c r="H16623" t="s">
        <v>15804</v>
      </c>
      <c r="I16623" t="s">
        <v>15804</v>
      </c>
      <c r="J16623" s="40">
        <v>38.35</v>
      </c>
      <c r="K16623" s="40">
        <v>0</v>
      </c>
    </row>
    <row r="16624" spans="1:11" x14ac:dyDescent="0.35">
      <c r="A16624">
        <v>39997</v>
      </c>
      <c r="B16624" t="s">
        <v>211</v>
      </c>
      <c r="C16624" s="70">
        <v>22860.74</v>
      </c>
      <c r="D16624" s="70">
        <v>7350.72</v>
      </c>
      <c r="E16624" s="71">
        <v>44926</v>
      </c>
      <c r="F16624" t="s">
        <v>15809</v>
      </c>
      <c r="G16624" t="s">
        <v>1912</v>
      </c>
      <c r="H16624" t="s">
        <v>15804</v>
      </c>
      <c r="I16624" t="s">
        <v>15804</v>
      </c>
      <c r="J16624" s="40">
        <v>38.35</v>
      </c>
      <c r="K16624" s="40">
        <v>0</v>
      </c>
    </row>
    <row r="16625" spans="1:11" x14ac:dyDescent="0.35">
      <c r="A16625">
        <v>39997</v>
      </c>
      <c r="B16625" t="s">
        <v>211</v>
      </c>
      <c r="C16625" s="70">
        <v>22860.74</v>
      </c>
      <c r="D16625" s="70">
        <v>7350.72</v>
      </c>
      <c r="E16625" s="71">
        <v>44926</v>
      </c>
      <c r="F16625" t="s">
        <v>15809</v>
      </c>
      <c r="G16625" t="s">
        <v>1912</v>
      </c>
      <c r="H16625" t="s">
        <v>15804</v>
      </c>
      <c r="I16625" t="s">
        <v>15804</v>
      </c>
      <c r="J16625" s="40">
        <v>38.35</v>
      </c>
      <c r="K16625" s="40">
        <v>0</v>
      </c>
    </row>
    <row r="16626" spans="1:11" x14ac:dyDescent="0.35">
      <c r="A16626">
        <v>39997</v>
      </c>
      <c r="B16626" t="s">
        <v>211</v>
      </c>
      <c r="C16626" s="70">
        <v>22860.74</v>
      </c>
      <c r="D16626" s="70">
        <v>7350.72</v>
      </c>
      <c r="E16626" s="71">
        <v>44926</v>
      </c>
      <c r="F16626" t="s">
        <v>3826</v>
      </c>
      <c r="G16626" t="s">
        <v>2247</v>
      </c>
      <c r="H16626" t="s">
        <v>1911</v>
      </c>
      <c r="I16626" t="s">
        <v>1911</v>
      </c>
      <c r="J16626" s="40">
        <v>0</v>
      </c>
      <c r="K16626" s="40">
        <v>0</v>
      </c>
    </row>
    <row r="16627" spans="1:11" x14ac:dyDescent="0.35">
      <c r="A16627">
        <v>39997</v>
      </c>
      <c r="B16627" t="s">
        <v>211</v>
      </c>
      <c r="C16627" s="70">
        <v>22860.74</v>
      </c>
      <c r="D16627" s="70">
        <v>7350.72</v>
      </c>
      <c r="E16627" s="71">
        <v>44926</v>
      </c>
      <c r="F16627" t="s">
        <v>2311</v>
      </c>
      <c r="G16627" t="s">
        <v>1907</v>
      </c>
      <c r="H16627" t="s">
        <v>2300</v>
      </c>
      <c r="I16627" t="s">
        <v>2300</v>
      </c>
      <c r="J16627" s="40">
        <v>0</v>
      </c>
      <c r="K16627" s="40">
        <v>1551.01</v>
      </c>
    </row>
    <row r="16628" spans="1:11" x14ac:dyDescent="0.35">
      <c r="A16628">
        <v>39997</v>
      </c>
      <c r="B16628" t="s">
        <v>211</v>
      </c>
      <c r="C16628" s="70">
        <v>22860.74</v>
      </c>
      <c r="D16628" s="70">
        <v>7350.72</v>
      </c>
      <c r="E16628" s="71">
        <v>44926</v>
      </c>
      <c r="F16628" t="s">
        <v>2310</v>
      </c>
      <c r="G16628" t="s">
        <v>1907</v>
      </c>
      <c r="H16628" t="s">
        <v>2300</v>
      </c>
      <c r="I16628" t="s">
        <v>2300</v>
      </c>
      <c r="J16628" s="40">
        <v>0</v>
      </c>
      <c r="K16628" s="40">
        <v>-1551.01</v>
      </c>
    </row>
    <row r="16629" spans="1:11" x14ac:dyDescent="0.35">
      <c r="A16629">
        <v>39997</v>
      </c>
      <c r="B16629" t="s">
        <v>211</v>
      </c>
      <c r="C16629" s="70">
        <v>22860.74</v>
      </c>
      <c r="D16629" s="70">
        <v>7350.72</v>
      </c>
      <c r="E16629" s="71">
        <v>44926</v>
      </c>
      <c r="F16629" t="s">
        <v>2309</v>
      </c>
      <c r="G16629" t="s">
        <v>1907</v>
      </c>
      <c r="H16629" t="s">
        <v>2300</v>
      </c>
      <c r="I16629" t="s">
        <v>2300</v>
      </c>
      <c r="J16629" s="40">
        <v>0</v>
      </c>
      <c r="K16629" s="40">
        <v>1834.46</v>
      </c>
    </row>
    <row r="16630" spans="1:11" x14ac:dyDescent="0.35">
      <c r="A16630">
        <v>39997</v>
      </c>
      <c r="B16630" t="s">
        <v>211</v>
      </c>
      <c r="C16630" s="70">
        <v>22860.74</v>
      </c>
      <c r="D16630" s="70">
        <v>7350.72</v>
      </c>
      <c r="E16630" s="71">
        <v>44926</v>
      </c>
      <c r="F16630" t="s">
        <v>2301</v>
      </c>
      <c r="G16630" t="s">
        <v>1907</v>
      </c>
      <c r="H16630" t="s">
        <v>2300</v>
      </c>
      <c r="I16630" t="s">
        <v>2300</v>
      </c>
      <c r="J16630" s="40">
        <v>0</v>
      </c>
      <c r="K16630" s="40">
        <v>1551.01</v>
      </c>
    </row>
    <row r="16631" spans="1:11" x14ac:dyDescent="0.35">
      <c r="A16631">
        <v>39997</v>
      </c>
      <c r="B16631" t="s">
        <v>211</v>
      </c>
      <c r="C16631" s="70">
        <v>22860.74</v>
      </c>
      <c r="D16631" s="70">
        <v>7350.72</v>
      </c>
      <c r="E16631" s="71">
        <v>44926</v>
      </c>
      <c r="F16631" t="s">
        <v>2318</v>
      </c>
      <c r="G16631" t="s">
        <v>1907</v>
      </c>
      <c r="H16631" t="s">
        <v>2300</v>
      </c>
      <c r="I16631" t="s">
        <v>2300</v>
      </c>
      <c r="J16631" s="40">
        <v>0</v>
      </c>
      <c r="K16631" s="40">
        <v>1469.38</v>
      </c>
    </row>
    <row r="16632" spans="1:11" x14ac:dyDescent="0.35">
      <c r="A16632">
        <v>39997</v>
      </c>
      <c r="B16632" t="s">
        <v>211</v>
      </c>
      <c r="C16632" s="70">
        <v>22860.74</v>
      </c>
      <c r="D16632" s="70">
        <v>7350.72</v>
      </c>
      <c r="E16632" s="71">
        <v>44926</v>
      </c>
      <c r="F16632" t="s">
        <v>15808</v>
      </c>
      <c r="G16632" t="s">
        <v>1907</v>
      </c>
      <c r="H16632" t="s">
        <v>9351</v>
      </c>
      <c r="I16632" t="s">
        <v>9351</v>
      </c>
      <c r="J16632" s="40">
        <v>48.42</v>
      </c>
      <c r="K16632" s="40">
        <v>0</v>
      </c>
    </row>
    <row r="16633" spans="1:11" x14ac:dyDescent="0.35">
      <c r="A16633">
        <v>39997</v>
      </c>
      <c r="B16633" t="s">
        <v>211</v>
      </c>
      <c r="C16633" s="70">
        <v>22860.74</v>
      </c>
      <c r="D16633" s="70">
        <v>7350.72</v>
      </c>
      <c r="E16633" s="71">
        <v>44926</v>
      </c>
      <c r="F16633" t="s">
        <v>3542</v>
      </c>
      <c r="G16633" t="s">
        <v>1907</v>
      </c>
      <c r="H16633" t="s">
        <v>3541</v>
      </c>
      <c r="I16633" t="s">
        <v>3540</v>
      </c>
      <c r="J16633" s="40">
        <v>0</v>
      </c>
      <c r="K16633" s="40">
        <v>3.73</v>
      </c>
    </row>
    <row r="16634" spans="1:11" x14ac:dyDescent="0.35">
      <c r="A16634">
        <v>39997</v>
      </c>
      <c r="B16634" t="s">
        <v>211</v>
      </c>
      <c r="C16634" s="70">
        <v>22860.74</v>
      </c>
      <c r="D16634" s="70">
        <v>7350.72</v>
      </c>
      <c r="E16634" s="71">
        <v>44926</v>
      </c>
      <c r="F16634" t="s">
        <v>3527</v>
      </c>
      <c r="G16634" t="s">
        <v>2247</v>
      </c>
      <c r="H16634" t="s">
        <v>1911</v>
      </c>
      <c r="I16634" t="s">
        <v>1911</v>
      </c>
      <c r="J16634" s="40">
        <v>0</v>
      </c>
      <c r="K16634" s="40">
        <v>0</v>
      </c>
    </row>
    <row r="16635" spans="1:11" x14ac:dyDescent="0.35">
      <c r="A16635">
        <v>40000</v>
      </c>
      <c r="B16635" t="s">
        <v>212</v>
      </c>
      <c r="C16635" s="70">
        <v>0</v>
      </c>
      <c r="D16635" s="70">
        <v>0</v>
      </c>
      <c r="E16635" s="71">
        <v>44896</v>
      </c>
      <c r="F16635" t="s">
        <v>15807</v>
      </c>
      <c r="G16635" t="s">
        <v>1912</v>
      </c>
      <c r="H16635" t="s">
        <v>15806</v>
      </c>
      <c r="I16635" t="s">
        <v>15806</v>
      </c>
      <c r="J16635" s="40">
        <v>110.68</v>
      </c>
      <c r="K16635" s="40">
        <v>0</v>
      </c>
    </row>
    <row r="16636" spans="1:11" x14ac:dyDescent="0.35">
      <c r="A16636">
        <v>40000</v>
      </c>
      <c r="B16636" t="s">
        <v>212</v>
      </c>
      <c r="C16636" s="70">
        <v>0</v>
      </c>
      <c r="D16636" s="70">
        <v>0</v>
      </c>
      <c r="E16636" s="71">
        <v>44926</v>
      </c>
      <c r="F16636" t="s">
        <v>15805</v>
      </c>
      <c r="G16636" t="s">
        <v>1912</v>
      </c>
      <c r="H16636" t="s">
        <v>15804</v>
      </c>
      <c r="I16636" t="s">
        <v>15804</v>
      </c>
      <c r="J16636" s="40">
        <v>44.67</v>
      </c>
      <c r="K16636" s="40">
        <v>0</v>
      </c>
    </row>
    <row r="16637" spans="1:11" x14ac:dyDescent="0.35">
      <c r="A16637">
        <v>40000</v>
      </c>
      <c r="B16637" t="s">
        <v>212</v>
      </c>
      <c r="C16637" s="70">
        <v>0</v>
      </c>
      <c r="D16637" s="70">
        <v>0</v>
      </c>
      <c r="E16637" s="71">
        <v>44926</v>
      </c>
      <c r="F16637" t="s">
        <v>3795</v>
      </c>
      <c r="G16637" t="s">
        <v>2247</v>
      </c>
      <c r="H16637" t="s">
        <v>1911</v>
      </c>
      <c r="I16637" t="s">
        <v>1911</v>
      </c>
      <c r="J16637" s="40">
        <v>2.29</v>
      </c>
      <c r="K16637" s="40">
        <v>0</v>
      </c>
    </row>
    <row r="16638" spans="1:11" x14ac:dyDescent="0.35">
      <c r="A16638">
        <v>40004</v>
      </c>
      <c r="B16638" t="s">
        <v>214</v>
      </c>
      <c r="C16638" s="70">
        <v>94329.12</v>
      </c>
      <c r="D16638" s="70">
        <v>29767.16</v>
      </c>
      <c r="E16638" s="71">
        <v>44592</v>
      </c>
      <c r="F16638" t="s">
        <v>15803</v>
      </c>
      <c r="G16638" t="s">
        <v>1912</v>
      </c>
      <c r="J16638" s="40">
        <v>0</v>
      </c>
      <c r="K16638" s="40">
        <v>366.74</v>
      </c>
    </row>
    <row r="16639" spans="1:11" x14ac:dyDescent="0.35">
      <c r="A16639">
        <v>40004</v>
      </c>
      <c r="B16639" t="s">
        <v>214</v>
      </c>
      <c r="C16639" s="70">
        <v>94329.12</v>
      </c>
      <c r="D16639" s="70">
        <v>29767.16</v>
      </c>
      <c r="E16639" s="71">
        <v>44592</v>
      </c>
      <c r="F16639" t="s">
        <v>15802</v>
      </c>
      <c r="G16639" t="s">
        <v>1912</v>
      </c>
      <c r="J16639" s="40">
        <v>426.87</v>
      </c>
      <c r="K16639" s="40">
        <v>0</v>
      </c>
    </row>
    <row r="16640" spans="1:11" x14ac:dyDescent="0.35">
      <c r="A16640">
        <v>40004</v>
      </c>
      <c r="B16640" t="s">
        <v>214</v>
      </c>
      <c r="C16640" s="70">
        <v>94329.12</v>
      </c>
      <c r="D16640" s="70">
        <v>29767.16</v>
      </c>
      <c r="E16640" s="71">
        <v>44592</v>
      </c>
      <c r="F16640" t="s">
        <v>15801</v>
      </c>
      <c r="G16640" t="s">
        <v>1912</v>
      </c>
      <c r="J16640" s="40">
        <v>176.82</v>
      </c>
      <c r="K16640" s="40">
        <v>0</v>
      </c>
    </row>
    <row r="16641" spans="1:11" x14ac:dyDescent="0.35">
      <c r="A16641">
        <v>40004</v>
      </c>
      <c r="B16641" t="s">
        <v>214</v>
      </c>
      <c r="C16641" s="70">
        <v>94329.12</v>
      </c>
      <c r="D16641" s="70">
        <v>29767.16</v>
      </c>
      <c r="E16641" s="71">
        <v>44592</v>
      </c>
      <c r="F16641" t="s">
        <v>15800</v>
      </c>
      <c r="G16641" t="s">
        <v>1912</v>
      </c>
      <c r="J16641" s="40">
        <v>3197.04</v>
      </c>
      <c r="K16641" s="40">
        <v>0</v>
      </c>
    </row>
    <row r="16642" spans="1:11" x14ac:dyDescent="0.35">
      <c r="A16642">
        <v>40004</v>
      </c>
      <c r="B16642" t="s">
        <v>214</v>
      </c>
      <c r="C16642" s="70">
        <v>94329.12</v>
      </c>
      <c r="D16642" s="70">
        <v>29767.16</v>
      </c>
      <c r="E16642" s="71">
        <v>44592</v>
      </c>
      <c r="F16642" t="s">
        <v>15799</v>
      </c>
      <c r="G16642" t="s">
        <v>1912</v>
      </c>
      <c r="J16642" s="40">
        <v>7507.73</v>
      </c>
      <c r="K16642" s="40">
        <v>0</v>
      </c>
    </row>
    <row r="16643" spans="1:11" x14ac:dyDescent="0.35">
      <c r="A16643">
        <v>40004</v>
      </c>
      <c r="B16643" t="s">
        <v>214</v>
      </c>
      <c r="C16643" s="70">
        <v>94329.12</v>
      </c>
      <c r="D16643" s="70">
        <v>29767.16</v>
      </c>
      <c r="E16643" s="71">
        <v>44592</v>
      </c>
      <c r="F16643" t="s">
        <v>15798</v>
      </c>
      <c r="G16643" t="s">
        <v>1912</v>
      </c>
      <c r="J16643" s="40">
        <v>0</v>
      </c>
      <c r="K16643" s="40">
        <v>3570</v>
      </c>
    </row>
    <row r="16644" spans="1:11" x14ac:dyDescent="0.35">
      <c r="A16644">
        <v>40004</v>
      </c>
      <c r="B16644" t="s">
        <v>214</v>
      </c>
      <c r="C16644" s="70">
        <v>94329.12</v>
      </c>
      <c r="D16644" s="70">
        <v>29767.16</v>
      </c>
      <c r="E16644" s="71">
        <v>44592</v>
      </c>
      <c r="F16644" t="s">
        <v>15797</v>
      </c>
      <c r="G16644" t="s">
        <v>1912</v>
      </c>
      <c r="J16644" s="40">
        <v>35799.49</v>
      </c>
      <c r="K16644" s="40">
        <v>0</v>
      </c>
    </row>
    <row r="16645" spans="1:11" x14ac:dyDescent="0.35">
      <c r="A16645">
        <v>40004</v>
      </c>
      <c r="B16645" t="s">
        <v>214</v>
      </c>
      <c r="C16645" s="70">
        <v>94329.12</v>
      </c>
      <c r="D16645" s="70">
        <v>29767.16</v>
      </c>
      <c r="E16645" s="71">
        <v>44592</v>
      </c>
      <c r="F16645" t="s">
        <v>6775</v>
      </c>
      <c r="G16645" t="s">
        <v>2247</v>
      </c>
      <c r="J16645" s="40">
        <v>0</v>
      </c>
      <c r="K16645" s="40">
        <v>733.42</v>
      </c>
    </row>
    <row r="16646" spans="1:11" x14ac:dyDescent="0.35">
      <c r="A16646">
        <v>40004</v>
      </c>
      <c r="B16646" t="s">
        <v>214</v>
      </c>
      <c r="C16646" s="70">
        <v>94329.12</v>
      </c>
      <c r="D16646" s="70">
        <v>29767.16</v>
      </c>
      <c r="E16646" s="71">
        <v>44594</v>
      </c>
      <c r="F16646" t="s">
        <v>15796</v>
      </c>
      <c r="G16646" t="s">
        <v>1907</v>
      </c>
      <c r="H16646" t="s">
        <v>1934</v>
      </c>
      <c r="J16646" s="40">
        <v>0</v>
      </c>
      <c r="K16646" s="40">
        <v>10450.950000000001</v>
      </c>
    </row>
    <row r="16647" spans="1:11" x14ac:dyDescent="0.35">
      <c r="A16647">
        <v>40004</v>
      </c>
      <c r="B16647" t="s">
        <v>214</v>
      </c>
      <c r="C16647" s="70">
        <v>94329.12</v>
      </c>
      <c r="D16647" s="70">
        <v>29767.16</v>
      </c>
      <c r="E16647" s="71">
        <v>44620</v>
      </c>
      <c r="F16647" t="s">
        <v>15795</v>
      </c>
      <c r="G16647" t="s">
        <v>1912</v>
      </c>
      <c r="J16647" s="40">
        <v>553.24</v>
      </c>
      <c r="K16647" s="40">
        <v>0</v>
      </c>
    </row>
    <row r="16648" spans="1:11" x14ac:dyDescent="0.35">
      <c r="A16648">
        <v>40004</v>
      </c>
      <c r="B16648" t="s">
        <v>214</v>
      </c>
      <c r="C16648" s="70">
        <v>94329.12</v>
      </c>
      <c r="D16648" s="70">
        <v>29767.16</v>
      </c>
      <c r="E16648" s="71">
        <v>44620</v>
      </c>
      <c r="F16648" t="s">
        <v>15794</v>
      </c>
      <c r="G16648" t="s">
        <v>1912</v>
      </c>
      <c r="J16648" s="40">
        <v>2474.9</v>
      </c>
      <c r="K16648" s="40">
        <v>0</v>
      </c>
    </row>
    <row r="16649" spans="1:11" x14ac:dyDescent="0.35">
      <c r="A16649">
        <v>40004</v>
      </c>
      <c r="B16649" t="s">
        <v>214</v>
      </c>
      <c r="C16649" s="70">
        <v>94329.12</v>
      </c>
      <c r="D16649" s="70">
        <v>29767.16</v>
      </c>
      <c r="E16649" s="71">
        <v>44620</v>
      </c>
      <c r="F16649" t="s">
        <v>15793</v>
      </c>
      <c r="G16649" t="s">
        <v>1912</v>
      </c>
      <c r="J16649" s="40">
        <v>6329.78</v>
      </c>
      <c r="K16649" s="40">
        <v>0</v>
      </c>
    </row>
    <row r="16650" spans="1:11" x14ac:dyDescent="0.35">
      <c r="A16650">
        <v>40004</v>
      </c>
      <c r="B16650" t="s">
        <v>214</v>
      </c>
      <c r="C16650" s="70">
        <v>94329.12</v>
      </c>
      <c r="D16650" s="70">
        <v>29767.16</v>
      </c>
      <c r="E16650" s="71">
        <v>44620</v>
      </c>
      <c r="F16650" t="s">
        <v>15792</v>
      </c>
      <c r="G16650" t="s">
        <v>1912</v>
      </c>
      <c r="J16650" s="40">
        <v>0</v>
      </c>
      <c r="K16650" s="40">
        <v>7385.48</v>
      </c>
    </row>
    <row r="16651" spans="1:11" x14ac:dyDescent="0.35">
      <c r="A16651">
        <v>40004</v>
      </c>
      <c r="B16651" t="s">
        <v>214</v>
      </c>
      <c r="C16651" s="70">
        <v>94329.12</v>
      </c>
      <c r="D16651" s="70">
        <v>29767.16</v>
      </c>
      <c r="E16651" s="71">
        <v>44620</v>
      </c>
      <c r="F16651" t="s">
        <v>15791</v>
      </c>
      <c r="G16651" t="s">
        <v>1912</v>
      </c>
      <c r="J16651" s="40">
        <v>15265.32</v>
      </c>
      <c r="K16651" s="40">
        <v>0</v>
      </c>
    </row>
    <row r="16652" spans="1:11" x14ac:dyDescent="0.35">
      <c r="A16652">
        <v>40004</v>
      </c>
      <c r="B16652" t="s">
        <v>214</v>
      </c>
      <c r="C16652" s="70">
        <v>94329.12</v>
      </c>
      <c r="D16652" s="70">
        <v>29767.16</v>
      </c>
      <c r="E16652" s="71">
        <v>44627</v>
      </c>
      <c r="F16652" t="s">
        <v>15790</v>
      </c>
      <c r="G16652" t="s">
        <v>1907</v>
      </c>
      <c r="H16652" t="s">
        <v>1934</v>
      </c>
      <c r="J16652" s="40">
        <v>0</v>
      </c>
      <c r="K16652" s="40">
        <v>41549.360000000001</v>
      </c>
    </row>
    <row r="16653" spans="1:11" x14ac:dyDescent="0.35">
      <c r="A16653">
        <v>40004</v>
      </c>
      <c r="B16653" t="s">
        <v>214</v>
      </c>
      <c r="C16653" s="70">
        <v>94329.12</v>
      </c>
      <c r="D16653" s="70">
        <v>29767.16</v>
      </c>
      <c r="E16653" s="71">
        <v>44651</v>
      </c>
      <c r="F16653" t="s">
        <v>6431</v>
      </c>
      <c r="G16653" t="s">
        <v>2247</v>
      </c>
      <c r="J16653" s="40">
        <v>0</v>
      </c>
      <c r="K16653" s="40">
        <v>694.3</v>
      </c>
    </row>
    <row r="16654" spans="1:11" x14ac:dyDescent="0.35">
      <c r="A16654">
        <v>40004</v>
      </c>
      <c r="B16654" t="s">
        <v>214</v>
      </c>
      <c r="C16654" s="70">
        <v>94329.12</v>
      </c>
      <c r="D16654" s="70">
        <v>29767.16</v>
      </c>
      <c r="E16654" s="71">
        <v>44651</v>
      </c>
      <c r="F16654" t="s">
        <v>15789</v>
      </c>
      <c r="G16654" t="s">
        <v>1912</v>
      </c>
      <c r="J16654" s="40">
        <v>828.41</v>
      </c>
      <c r="K16654" s="40">
        <v>0</v>
      </c>
    </row>
    <row r="16655" spans="1:11" x14ac:dyDescent="0.35">
      <c r="A16655">
        <v>40004</v>
      </c>
      <c r="B16655" t="s">
        <v>214</v>
      </c>
      <c r="C16655" s="70">
        <v>94329.12</v>
      </c>
      <c r="D16655" s="70">
        <v>29767.16</v>
      </c>
      <c r="E16655" s="71">
        <v>44651</v>
      </c>
      <c r="F16655" t="s">
        <v>15788</v>
      </c>
      <c r="G16655" t="s">
        <v>1912</v>
      </c>
      <c r="J16655" s="40">
        <v>12285.97</v>
      </c>
      <c r="K16655" s="40">
        <v>0</v>
      </c>
    </row>
    <row r="16656" spans="1:11" x14ac:dyDescent="0.35">
      <c r="A16656">
        <v>40004</v>
      </c>
      <c r="B16656" t="s">
        <v>214</v>
      </c>
      <c r="C16656" s="70">
        <v>94329.12</v>
      </c>
      <c r="D16656" s="70">
        <v>29767.16</v>
      </c>
      <c r="E16656" s="71">
        <v>44651</v>
      </c>
      <c r="F16656" t="s">
        <v>15787</v>
      </c>
      <c r="G16656" t="s">
        <v>1912</v>
      </c>
      <c r="J16656" s="40">
        <v>151.63999999999999</v>
      </c>
      <c r="K16656" s="40">
        <v>0</v>
      </c>
    </row>
    <row r="16657" spans="1:11" x14ac:dyDescent="0.35">
      <c r="A16657">
        <v>40004</v>
      </c>
      <c r="B16657" t="s">
        <v>214</v>
      </c>
      <c r="C16657" s="70">
        <v>94329.12</v>
      </c>
      <c r="D16657" s="70">
        <v>29767.16</v>
      </c>
      <c r="E16657" s="71">
        <v>44651</v>
      </c>
      <c r="F16657" t="s">
        <v>15786</v>
      </c>
      <c r="G16657" t="s">
        <v>1912</v>
      </c>
      <c r="J16657" s="40">
        <v>0</v>
      </c>
      <c r="K16657" s="40">
        <v>32708</v>
      </c>
    </row>
    <row r="16658" spans="1:11" x14ac:dyDescent="0.35">
      <c r="A16658">
        <v>40004</v>
      </c>
      <c r="B16658" t="s">
        <v>214</v>
      </c>
      <c r="C16658" s="70">
        <v>94329.12</v>
      </c>
      <c r="D16658" s="70">
        <v>29767.16</v>
      </c>
      <c r="E16658" s="71">
        <v>44651</v>
      </c>
      <c r="F16658" t="s">
        <v>15785</v>
      </c>
      <c r="G16658" t="s">
        <v>1912</v>
      </c>
      <c r="J16658" s="40">
        <v>24550.25</v>
      </c>
      <c r="K16658" s="40">
        <v>0</v>
      </c>
    </row>
    <row r="16659" spans="1:11" x14ac:dyDescent="0.35">
      <c r="A16659">
        <v>40004</v>
      </c>
      <c r="B16659" t="s">
        <v>214</v>
      </c>
      <c r="C16659" s="70">
        <v>94329.12</v>
      </c>
      <c r="D16659" s="70">
        <v>29767.16</v>
      </c>
      <c r="E16659" s="71">
        <v>44657</v>
      </c>
      <c r="F16659" t="s">
        <v>15784</v>
      </c>
      <c r="G16659" t="s">
        <v>1907</v>
      </c>
      <c r="H16659" t="s">
        <v>1934</v>
      </c>
      <c r="J16659" s="40">
        <v>0</v>
      </c>
      <c r="K16659" s="40">
        <v>17180.78</v>
      </c>
    </row>
    <row r="16660" spans="1:11" x14ac:dyDescent="0.35">
      <c r="A16660">
        <v>40004</v>
      </c>
      <c r="B16660" t="s">
        <v>214</v>
      </c>
      <c r="C16660" s="70">
        <v>94329.12</v>
      </c>
      <c r="D16660" s="70">
        <v>29767.16</v>
      </c>
      <c r="E16660" s="71">
        <v>44681</v>
      </c>
      <c r="F16660" t="s">
        <v>6208</v>
      </c>
      <c r="G16660" t="s">
        <v>2247</v>
      </c>
      <c r="J16660" s="40">
        <v>0</v>
      </c>
      <c r="K16660" s="40">
        <v>1243.73</v>
      </c>
    </row>
    <row r="16661" spans="1:11" x14ac:dyDescent="0.35">
      <c r="A16661">
        <v>40004</v>
      </c>
      <c r="B16661" t="s">
        <v>214</v>
      </c>
      <c r="C16661" s="70">
        <v>94329.12</v>
      </c>
      <c r="D16661" s="70">
        <v>29767.16</v>
      </c>
      <c r="E16661" s="71">
        <v>44681</v>
      </c>
      <c r="F16661" t="s">
        <v>15783</v>
      </c>
      <c r="G16661" t="s">
        <v>1912</v>
      </c>
      <c r="J16661" s="40">
        <v>610.30999999999995</v>
      </c>
      <c r="K16661" s="40">
        <v>0</v>
      </c>
    </row>
    <row r="16662" spans="1:11" x14ac:dyDescent="0.35">
      <c r="A16662">
        <v>40004</v>
      </c>
      <c r="B16662" t="s">
        <v>214</v>
      </c>
      <c r="C16662" s="70">
        <v>94329.12</v>
      </c>
      <c r="D16662" s="70">
        <v>29767.16</v>
      </c>
      <c r="E16662" s="71">
        <v>44681</v>
      </c>
      <c r="F16662" t="s">
        <v>15782</v>
      </c>
      <c r="G16662" t="s">
        <v>1912</v>
      </c>
      <c r="J16662" s="40">
        <v>1589.33</v>
      </c>
      <c r="K16662" s="40">
        <v>0</v>
      </c>
    </row>
    <row r="16663" spans="1:11" x14ac:dyDescent="0.35">
      <c r="A16663">
        <v>40004</v>
      </c>
      <c r="B16663" t="s">
        <v>214</v>
      </c>
      <c r="C16663" s="70">
        <v>94329.12</v>
      </c>
      <c r="D16663" s="70">
        <v>29767.16</v>
      </c>
      <c r="E16663" s="71">
        <v>44681</v>
      </c>
      <c r="F16663" t="s">
        <v>15781</v>
      </c>
      <c r="G16663" t="s">
        <v>1912</v>
      </c>
      <c r="J16663" s="40">
        <v>48257.86</v>
      </c>
      <c r="K16663" s="40">
        <v>0</v>
      </c>
    </row>
    <row r="16664" spans="1:11" x14ac:dyDescent="0.35">
      <c r="A16664">
        <v>40004</v>
      </c>
      <c r="B16664" t="s">
        <v>214</v>
      </c>
      <c r="C16664" s="70">
        <v>94329.12</v>
      </c>
      <c r="D16664" s="70">
        <v>29767.16</v>
      </c>
      <c r="E16664" s="71">
        <v>44687</v>
      </c>
      <c r="F16664" t="s">
        <v>15780</v>
      </c>
      <c r="G16664" t="s">
        <v>1907</v>
      </c>
      <c r="H16664" t="s">
        <v>1934</v>
      </c>
      <c r="J16664" s="40">
        <v>0</v>
      </c>
      <c r="K16664" s="40">
        <v>4393.3900000000003</v>
      </c>
    </row>
    <row r="16665" spans="1:11" x14ac:dyDescent="0.35">
      <c r="A16665">
        <v>40004</v>
      </c>
      <c r="B16665" t="s">
        <v>214</v>
      </c>
      <c r="C16665" s="70">
        <v>94329.12</v>
      </c>
      <c r="D16665" s="70">
        <v>29767.16</v>
      </c>
      <c r="E16665" s="71">
        <v>44712</v>
      </c>
      <c r="F16665" t="s">
        <v>5877</v>
      </c>
      <c r="G16665" t="s">
        <v>2247</v>
      </c>
      <c r="J16665" s="40">
        <v>0</v>
      </c>
      <c r="K16665" s="40">
        <v>1613.67</v>
      </c>
    </row>
    <row r="16666" spans="1:11" x14ac:dyDescent="0.35">
      <c r="A16666">
        <v>40004</v>
      </c>
      <c r="B16666" t="s">
        <v>214</v>
      </c>
      <c r="C16666" s="70">
        <v>94329.12</v>
      </c>
      <c r="D16666" s="70">
        <v>29767.16</v>
      </c>
      <c r="E16666" s="71">
        <v>44712</v>
      </c>
      <c r="F16666" t="s">
        <v>15779</v>
      </c>
      <c r="G16666" t="s">
        <v>1912</v>
      </c>
      <c r="J16666" s="40">
        <v>0</v>
      </c>
      <c r="K16666" s="40">
        <v>429.28</v>
      </c>
    </row>
    <row r="16667" spans="1:11" x14ac:dyDescent="0.35">
      <c r="A16667">
        <v>40004</v>
      </c>
      <c r="B16667" t="s">
        <v>214</v>
      </c>
      <c r="C16667" s="70">
        <v>94329.12</v>
      </c>
      <c r="D16667" s="70">
        <v>29767.16</v>
      </c>
      <c r="E16667" s="71">
        <v>44712</v>
      </c>
      <c r="F16667" t="s">
        <v>15778</v>
      </c>
      <c r="G16667" t="s">
        <v>1912</v>
      </c>
      <c r="J16667" s="40">
        <v>0</v>
      </c>
      <c r="K16667" s="40">
        <v>569.63</v>
      </c>
    </row>
    <row r="16668" spans="1:11" x14ac:dyDescent="0.35">
      <c r="A16668">
        <v>40004</v>
      </c>
      <c r="B16668" t="s">
        <v>214</v>
      </c>
      <c r="C16668" s="70">
        <v>94329.12</v>
      </c>
      <c r="D16668" s="70">
        <v>29767.16</v>
      </c>
      <c r="E16668" s="71">
        <v>44713</v>
      </c>
      <c r="F16668" t="s">
        <v>15777</v>
      </c>
      <c r="G16668" t="s">
        <v>1912</v>
      </c>
      <c r="J16668" s="40">
        <v>2720.01</v>
      </c>
      <c r="K16668" s="40">
        <v>0</v>
      </c>
    </row>
    <row r="16669" spans="1:11" x14ac:dyDescent="0.35">
      <c r="A16669">
        <v>40004</v>
      </c>
      <c r="B16669" t="s">
        <v>214</v>
      </c>
      <c r="C16669" s="70">
        <v>94329.12</v>
      </c>
      <c r="D16669" s="70">
        <v>29767.16</v>
      </c>
      <c r="E16669" s="71">
        <v>44713</v>
      </c>
      <c r="F16669" t="s">
        <v>15776</v>
      </c>
      <c r="G16669" t="s">
        <v>1912</v>
      </c>
      <c r="J16669" s="40">
        <v>327.57</v>
      </c>
      <c r="K16669" s="40">
        <v>0</v>
      </c>
    </row>
    <row r="16670" spans="1:11" x14ac:dyDescent="0.35">
      <c r="A16670">
        <v>40004</v>
      </c>
      <c r="B16670" t="s">
        <v>214</v>
      </c>
      <c r="C16670" s="70">
        <v>94329.12</v>
      </c>
      <c r="D16670" s="70">
        <v>29767.16</v>
      </c>
      <c r="E16670" s="71">
        <v>44713</v>
      </c>
      <c r="F16670" t="s">
        <v>15775</v>
      </c>
      <c r="G16670" t="s">
        <v>1912</v>
      </c>
      <c r="J16670" s="40">
        <v>10524.18</v>
      </c>
      <c r="K16670" s="40">
        <v>0</v>
      </c>
    </row>
    <row r="16671" spans="1:11" x14ac:dyDescent="0.35">
      <c r="A16671">
        <v>40004</v>
      </c>
      <c r="B16671" t="s">
        <v>214</v>
      </c>
      <c r="C16671" s="70">
        <v>94329.12</v>
      </c>
      <c r="D16671" s="70">
        <v>29767.16</v>
      </c>
      <c r="E16671" s="71">
        <v>44713</v>
      </c>
      <c r="F16671" t="s">
        <v>15774</v>
      </c>
      <c r="G16671" t="s">
        <v>1912</v>
      </c>
      <c r="J16671" s="40">
        <v>21727.7</v>
      </c>
      <c r="K16671" s="40">
        <v>0</v>
      </c>
    </row>
    <row r="16672" spans="1:11" x14ac:dyDescent="0.35">
      <c r="A16672">
        <v>40004</v>
      </c>
      <c r="B16672" t="s">
        <v>214</v>
      </c>
      <c r="C16672" s="70">
        <v>94329.12</v>
      </c>
      <c r="D16672" s="70">
        <v>29767.16</v>
      </c>
      <c r="E16672" s="71">
        <v>44713</v>
      </c>
      <c r="F16672" t="s">
        <v>15773</v>
      </c>
      <c r="G16672" t="s">
        <v>1912</v>
      </c>
      <c r="J16672" s="40">
        <v>2139.7199999999998</v>
      </c>
      <c r="K16672" s="40">
        <v>0</v>
      </c>
    </row>
    <row r="16673" spans="1:11" x14ac:dyDescent="0.35">
      <c r="A16673">
        <v>40004</v>
      </c>
      <c r="B16673" t="s">
        <v>214</v>
      </c>
      <c r="C16673" s="70">
        <v>94329.12</v>
      </c>
      <c r="D16673" s="70">
        <v>29767.16</v>
      </c>
      <c r="E16673" s="71">
        <v>44721</v>
      </c>
      <c r="F16673" t="s">
        <v>15772</v>
      </c>
      <c r="G16673" t="s">
        <v>1907</v>
      </c>
      <c r="H16673" t="s">
        <v>1934</v>
      </c>
      <c r="J16673" s="40">
        <v>0</v>
      </c>
      <c r="K16673" s="40">
        <v>49097.96</v>
      </c>
    </row>
    <row r="16674" spans="1:11" x14ac:dyDescent="0.35">
      <c r="A16674">
        <v>40004</v>
      </c>
      <c r="B16674" t="s">
        <v>214</v>
      </c>
      <c r="C16674" s="70">
        <v>94329.12</v>
      </c>
      <c r="D16674" s="70">
        <v>29767.16</v>
      </c>
      <c r="E16674" s="71">
        <v>44742</v>
      </c>
      <c r="F16674" t="s">
        <v>5595</v>
      </c>
      <c r="G16674" t="s">
        <v>2247</v>
      </c>
      <c r="J16674" s="40">
        <v>0</v>
      </c>
      <c r="K16674" s="40">
        <v>2915.78</v>
      </c>
    </row>
    <row r="16675" spans="1:11" x14ac:dyDescent="0.35">
      <c r="A16675">
        <v>40004</v>
      </c>
      <c r="B16675" t="s">
        <v>214</v>
      </c>
      <c r="C16675" s="70">
        <v>94329.12</v>
      </c>
      <c r="D16675" s="70">
        <v>29767.16</v>
      </c>
      <c r="E16675" s="71">
        <v>44742</v>
      </c>
      <c r="F16675" t="s">
        <v>15771</v>
      </c>
      <c r="G16675" t="s">
        <v>1912</v>
      </c>
      <c r="J16675" s="40">
        <v>14.73</v>
      </c>
      <c r="K16675" s="40">
        <v>0</v>
      </c>
    </row>
    <row r="16676" spans="1:11" x14ac:dyDescent="0.35">
      <c r="A16676">
        <v>40004</v>
      </c>
      <c r="B16676" t="s">
        <v>214</v>
      </c>
      <c r="C16676" s="70">
        <v>94329.12</v>
      </c>
      <c r="D16676" s="70">
        <v>29767.16</v>
      </c>
      <c r="E16676" s="71">
        <v>44742</v>
      </c>
      <c r="F16676" t="s">
        <v>15770</v>
      </c>
      <c r="G16676" t="s">
        <v>1912</v>
      </c>
      <c r="J16676" s="40">
        <v>1053.56</v>
      </c>
      <c r="K16676" s="40">
        <v>0</v>
      </c>
    </row>
    <row r="16677" spans="1:11" x14ac:dyDescent="0.35">
      <c r="A16677">
        <v>40004</v>
      </c>
      <c r="B16677" t="s">
        <v>214</v>
      </c>
      <c r="C16677" s="70">
        <v>94329.12</v>
      </c>
      <c r="D16677" s="70">
        <v>29767.16</v>
      </c>
      <c r="E16677" s="71">
        <v>44742</v>
      </c>
      <c r="F16677" t="s">
        <v>15769</v>
      </c>
      <c r="G16677" t="s">
        <v>1912</v>
      </c>
      <c r="J16677" s="40">
        <v>1628.86</v>
      </c>
      <c r="K16677" s="40">
        <v>0</v>
      </c>
    </row>
    <row r="16678" spans="1:11" x14ac:dyDescent="0.35">
      <c r="A16678">
        <v>40004</v>
      </c>
      <c r="B16678" t="s">
        <v>214</v>
      </c>
      <c r="C16678" s="70">
        <v>94329.12</v>
      </c>
      <c r="D16678" s="70">
        <v>29767.16</v>
      </c>
      <c r="E16678" s="71">
        <v>44742</v>
      </c>
      <c r="F16678" t="s">
        <v>15768</v>
      </c>
      <c r="G16678" t="s">
        <v>1912</v>
      </c>
      <c r="J16678" s="40">
        <v>8089.5</v>
      </c>
      <c r="K16678" s="40">
        <v>0</v>
      </c>
    </row>
    <row r="16679" spans="1:11" x14ac:dyDescent="0.35">
      <c r="A16679">
        <v>40004</v>
      </c>
      <c r="B16679" t="s">
        <v>214</v>
      </c>
      <c r="C16679" s="70">
        <v>94329.12</v>
      </c>
      <c r="D16679" s="70">
        <v>29767.16</v>
      </c>
      <c r="E16679" s="71">
        <v>44742</v>
      </c>
      <c r="F16679" t="s">
        <v>15767</v>
      </c>
      <c r="G16679" t="s">
        <v>1912</v>
      </c>
      <c r="J16679" s="40">
        <v>6256.89</v>
      </c>
      <c r="K16679" s="40">
        <v>0</v>
      </c>
    </row>
    <row r="16680" spans="1:11" x14ac:dyDescent="0.35">
      <c r="A16680">
        <v>40004</v>
      </c>
      <c r="B16680" t="s">
        <v>214</v>
      </c>
      <c r="C16680" s="70">
        <v>94329.12</v>
      </c>
      <c r="D16680" s="70">
        <v>29767.16</v>
      </c>
      <c r="E16680" s="71">
        <v>44742</v>
      </c>
      <c r="F16680" t="s">
        <v>15766</v>
      </c>
      <c r="G16680" t="s">
        <v>1912</v>
      </c>
      <c r="J16680" s="40">
        <v>964.71</v>
      </c>
      <c r="K16680" s="40">
        <v>0</v>
      </c>
    </row>
    <row r="16681" spans="1:11" x14ac:dyDescent="0.35">
      <c r="A16681">
        <v>40004</v>
      </c>
      <c r="B16681" t="s">
        <v>214</v>
      </c>
      <c r="C16681" s="70">
        <v>94329.12</v>
      </c>
      <c r="D16681" s="70">
        <v>29767.16</v>
      </c>
      <c r="E16681" s="71">
        <v>44742</v>
      </c>
      <c r="F16681" t="s">
        <v>15765</v>
      </c>
      <c r="G16681" t="s">
        <v>1912</v>
      </c>
      <c r="J16681" s="40">
        <v>0</v>
      </c>
      <c r="K16681" s="40">
        <v>21888.53</v>
      </c>
    </row>
    <row r="16682" spans="1:11" x14ac:dyDescent="0.35">
      <c r="A16682">
        <v>40004</v>
      </c>
      <c r="B16682" t="s">
        <v>214</v>
      </c>
      <c r="C16682" s="70">
        <v>94329.12</v>
      </c>
      <c r="D16682" s="70">
        <v>29767.16</v>
      </c>
      <c r="E16682" s="71">
        <v>44742</v>
      </c>
      <c r="F16682" t="s">
        <v>15764</v>
      </c>
      <c r="G16682" t="s">
        <v>1912</v>
      </c>
      <c r="J16682" s="40">
        <v>32615.41</v>
      </c>
      <c r="K16682" s="40">
        <v>0</v>
      </c>
    </row>
    <row r="16683" spans="1:11" x14ac:dyDescent="0.35">
      <c r="A16683">
        <v>40004</v>
      </c>
      <c r="B16683" t="s">
        <v>214</v>
      </c>
      <c r="C16683" s="70">
        <v>94329.12</v>
      </c>
      <c r="D16683" s="70">
        <v>29767.16</v>
      </c>
      <c r="E16683" s="71">
        <v>44742</v>
      </c>
      <c r="F16683" t="s">
        <v>15763</v>
      </c>
      <c r="G16683" t="s">
        <v>1912</v>
      </c>
      <c r="J16683" s="40">
        <v>3167.06</v>
      </c>
      <c r="K16683" s="40">
        <v>0</v>
      </c>
    </row>
    <row r="16684" spans="1:11" x14ac:dyDescent="0.35">
      <c r="A16684">
        <v>40004</v>
      </c>
      <c r="B16684" t="s">
        <v>214</v>
      </c>
      <c r="C16684" s="70">
        <v>94329.12</v>
      </c>
      <c r="D16684" s="70">
        <v>29767.16</v>
      </c>
      <c r="E16684" s="71">
        <v>44743</v>
      </c>
      <c r="F16684" t="s">
        <v>15762</v>
      </c>
      <c r="G16684" t="s">
        <v>1912</v>
      </c>
      <c r="J16684" s="40">
        <v>1853.75</v>
      </c>
      <c r="K16684" s="40">
        <v>0</v>
      </c>
    </row>
    <row r="16685" spans="1:11" x14ac:dyDescent="0.35">
      <c r="A16685">
        <v>40004</v>
      </c>
      <c r="B16685" t="s">
        <v>214</v>
      </c>
      <c r="C16685" s="70">
        <v>94329.12</v>
      </c>
      <c r="D16685" s="70">
        <v>29767.16</v>
      </c>
      <c r="E16685" s="71">
        <v>44743</v>
      </c>
      <c r="F16685" t="s">
        <v>15761</v>
      </c>
      <c r="G16685" t="s">
        <v>1912</v>
      </c>
      <c r="J16685" s="40">
        <v>5.5</v>
      </c>
      <c r="K16685" s="40">
        <v>0</v>
      </c>
    </row>
    <row r="16686" spans="1:11" x14ac:dyDescent="0.35">
      <c r="A16686">
        <v>40004</v>
      </c>
      <c r="B16686" t="s">
        <v>214</v>
      </c>
      <c r="C16686" s="70">
        <v>94329.12</v>
      </c>
      <c r="D16686" s="70">
        <v>29767.16</v>
      </c>
      <c r="E16686" s="71">
        <v>44746</v>
      </c>
      <c r="F16686" t="s">
        <v>15760</v>
      </c>
      <c r="G16686" t="s">
        <v>1907</v>
      </c>
      <c r="H16686" t="s">
        <v>1934</v>
      </c>
      <c r="J16686" s="40">
        <v>0</v>
      </c>
      <c r="K16686" s="40">
        <v>34875.57</v>
      </c>
    </row>
    <row r="16687" spans="1:11" x14ac:dyDescent="0.35">
      <c r="A16687">
        <v>40004</v>
      </c>
      <c r="B16687" t="s">
        <v>214</v>
      </c>
      <c r="C16687" s="70">
        <v>94329.12</v>
      </c>
      <c r="D16687" s="70">
        <v>29767.16</v>
      </c>
      <c r="E16687" s="71">
        <v>44773</v>
      </c>
      <c r="F16687" t="s">
        <v>15759</v>
      </c>
      <c r="G16687" t="s">
        <v>1912</v>
      </c>
      <c r="J16687" s="40">
        <v>1371.39</v>
      </c>
      <c r="K16687" s="40">
        <v>0</v>
      </c>
    </row>
    <row r="16688" spans="1:11" x14ac:dyDescent="0.35">
      <c r="A16688">
        <v>40004</v>
      </c>
      <c r="B16688" t="s">
        <v>214</v>
      </c>
      <c r="C16688" s="70">
        <v>94329.12</v>
      </c>
      <c r="D16688" s="70">
        <v>29767.16</v>
      </c>
      <c r="E16688" s="71">
        <v>44773</v>
      </c>
      <c r="F16688" t="s">
        <v>15758</v>
      </c>
      <c r="G16688" t="s">
        <v>1912</v>
      </c>
      <c r="J16688" s="40">
        <v>5743.96</v>
      </c>
      <c r="K16688" s="40">
        <v>0</v>
      </c>
    </row>
    <row r="16689" spans="1:11" x14ac:dyDescent="0.35">
      <c r="A16689">
        <v>40004</v>
      </c>
      <c r="B16689" t="s">
        <v>214</v>
      </c>
      <c r="C16689" s="70">
        <v>94329.12</v>
      </c>
      <c r="D16689" s="70">
        <v>29767.16</v>
      </c>
      <c r="E16689" s="71">
        <v>44773</v>
      </c>
      <c r="F16689" t="s">
        <v>15757</v>
      </c>
      <c r="G16689" t="s">
        <v>1912</v>
      </c>
      <c r="J16689" s="40">
        <v>3685.75</v>
      </c>
      <c r="K16689" s="40">
        <v>0</v>
      </c>
    </row>
    <row r="16690" spans="1:11" x14ac:dyDescent="0.35">
      <c r="A16690">
        <v>40004</v>
      </c>
      <c r="B16690" t="s">
        <v>214</v>
      </c>
      <c r="C16690" s="70">
        <v>94329.12</v>
      </c>
      <c r="D16690" s="70">
        <v>29767.16</v>
      </c>
      <c r="E16690" s="71">
        <v>44773</v>
      </c>
      <c r="F16690" t="s">
        <v>15756</v>
      </c>
      <c r="G16690" t="s">
        <v>1912</v>
      </c>
      <c r="J16690" s="40">
        <v>546.46</v>
      </c>
      <c r="K16690" s="40">
        <v>0</v>
      </c>
    </row>
    <row r="16691" spans="1:11" x14ac:dyDescent="0.35">
      <c r="A16691">
        <v>40004</v>
      </c>
      <c r="B16691" t="s">
        <v>214</v>
      </c>
      <c r="C16691" s="70">
        <v>94329.12</v>
      </c>
      <c r="D16691" s="70">
        <v>29767.16</v>
      </c>
      <c r="E16691" s="71">
        <v>44773</v>
      </c>
      <c r="F16691" t="s">
        <v>15755</v>
      </c>
      <c r="G16691" t="s">
        <v>1912</v>
      </c>
      <c r="J16691" s="40">
        <v>0</v>
      </c>
      <c r="K16691" s="40">
        <v>394.31</v>
      </c>
    </row>
    <row r="16692" spans="1:11" x14ac:dyDescent="0.35">
      <c r="A16692">
        <v>40004</v>
      </c>
      <c r="B16692" t="s">
        <v>214</v>
      </c>
      <c r="C16692" s="70">
        <v>94329.12</v>
      </c>
      <c r="D16692" s="70">
        <v>29767.16</v>
      </c>
      <c r="E16692" s="71">
        <v>44773</v>
      </c>
      <c r="F16692" t="s">
        <v>15754</v>
      </c>
      <c r="G16692" t="s">
        <v>1912</v>
      </c>
      <c r="J16692" s="40">
        <v>1855.41</v>
      </c>
      <c r="K16692" s="40">
        <v>0</v>
      </c>
    </row>
    <row r="16693" spans="1:11" x14ac:dyDescent="0.35">
      <c r="A16693">
        <v>40004</v>
      </c>
      <c r="B16693" t="s">
        <v>214</v>
      </c>
      <c r="C16693" s="70">
        <v>94329.12</v>
      </c>
      <c r="D16693" s="70">
        <v>29767.16</v>
      </c>
      <c r="E16693" s="71">
        <v>44773</v>
      </c>
      <c r="F16693" t="s">
        <v>15753</v>
      </c>
      <c r="G16693" t="s">
        <v>1912</v>
      </c>
      <c r="J16693" s="40">
        <v>47983.8</v>
      </c>
      <c r="K16693" s="40">
        <v>0</v>
      </c>
    </row>
    <row r="16694" spans="1:11" x14ac:dyDescent="0.35">
      <c r="A16694">
        <v>40004</v>
      </c>
      <c r="B16694" t="s">
        <v>214</v>
      </c>
      <c r="C16694" s="70">
        <v>94329.12</v>
      </c>
      <c r="D16694" s="70">
        <v>29767.16</v>
      </c>
      <c r="E16694" s="71">
        <v>44773</v>
      </c>
      <c r="F16694" t="s">
        <v>15752</v>
      </c>
      <c r="G16694" t="s">
        <v>1912</v>
      </c>
      <c r="J16694" s="40">
        <v>4388.53</v>
      </c>
      <c r="K16694" s="40">
        <v>0</v>
      </c>
    </row>
    <row r="16695" spans="1:11" x14ac:dyDescent="0.35">
      <c r="A16695">
        <v>40004</v>
      </c>
      <c r="B16695" t="s">
        <v>214</v>
      </c>
      <c r="C16695" s="70">
        <v>94329.12</v>
      </c>
      <c r="D16695" s="70">
        <v>29767.16</v>
      </c>
      <c r="E16695" s="71">
        <v>44773</v>
      </c>
      <c r="F16695" t="s">
        <v>5283</v>
      </c>
      <c r="G16695" t="s">
        <v>2247</v>
      </c>
      <c r="J16695" s="40">
        <v>1079.72</v>
      </c>
      <c r="K16695" s="40">
        <v>0</v>
      </c>
    </row>
    <row r="16696" spans="1:11" x14ac:dyDescent="0.35">
      <c r="A16696">
        <v>40004</v>
      </c>
      <c r="B16696" t="s">
        <v>214</v>
      </c>
      <c r="C16696" s="70">
        <v>94329.12</v>
      </c>
      <c r="D16696" s="70">
        <v>29767.16</v>
      </c>
      <c r="E16696" s="71">
        <v>44774</v>
      </c>
      <c r="F16696" t="s">
        <v>2033</v>
      </c>
      <c r="G16696" t="s">
        <v>1907</v>
      </c>
      <c r="J16696" s="40">
        <v>0</v>
      </c>
      <c r="K16696" s="40">
        <v>0.13</v>
      </c>
    </row>
    <row r="16697" spans="1:11" x14ac:dyDescent="0.35">
      <c r="A16697">
        <v>40004</v>
      </c>
      <c r="B16697" t="s">
        <v>214</v>
      </c>
      <c r="C16697" s="70">
        <v>94329.12</v>
      </c>
      <c r="D16697" s="70">
        <v>29767.16</v>
      </c>
      <c r="E16697" s="71">
        <v>44774</v>
      </c>
      <c r="F16697" t="s">
        <v>2032</v>
      </c>
      <c r="G16697" t="s">
        <v>1907</v>
      </c>
      <c r="H16697" t="s">
        <v>1934</v>
      </c>
      <c r="J16697" s="40">
        <v>8.9600000000000009</v>
      </c>
      <c r="K16697" s="40">
        <v>0</v>
      </c>
    </row>
    <row r="16698" spans="1:11" x14ac:dyDescent="0.35">
      <c r="A16698">
        <v>40004</v>
      </c>
      <c r="B16698" t="s">
        <v>214</v>
      </c>
      <c r="C16698" s="70">
        <v>94329.12</v>
      </c>
      <c r="D16698" s="70">
        <v>29767.16</v>
      </c>
      <c r="E16698" s="71">
        <v>44774</v>
      </c>
      <c r="F16698" t="s">
        <v>15751</v>
      </c>
      <c r="G16698" t="s">
        <v>1907</v>
      </c>
      <c r="J16698" s="40">
        <v>0</v>
      </c>
      <c r="K16698" s="40">
        <v>173.72</v>
      </c>
    </row>
    <row r="16699" spans="1:11" x14ac:dyDescent="0.35">
      <c r="A16699">
        <v>40004</v>
      </c>
      <c r="B16699" t="s">
        <v>214</v>
      </c>
      <c r="C16699" s="70">
        <v>94329.12</v>
      </c>
      <c r="D16699" s="70">
        <v>29767.16</v>
      </c>
      <c r="E16699" s="71">
        <v>44774</v>
      </c>
      <c r="F16699" t="s">
        <v>15751</v>
      </c>
      <c r="G16699" t="s">
        <v>1907</v>
      </c>
      <c r="J16699" s="40">
        <v>173.72</v>
      </c>
      <c r="K16699" s="40">
        <v>0</v>
      </c>
    </row>
    <row r="16700" spans="1:11" x14ac:dyDescent="0.35">
      <c r="A16700">
        <v>40004</v>
      </c>
      <c r="B16700" t="s">
        <v>214</v>
      </c>
      <c r="C16700" s="70">
        <v>94329.12</v>
      </c>
      <c r="D16700" s="70">
        <v>29767.16</v>
      </c>
      <c r="E16700" s="71">
        <v>44774</v>
      </c>
      <c r="F16700" t="s">
        <v>2031</v>
      </c>
      <c r="G16700" t="s">
        <v>1907</v>
      </c>
      <c r="H16700" t="s">
        <v>1934</v>
      </c>
      <c r="J16700" s="40">
        <v>0</v>
      </c>
      <c r="K16700" s="40">
        <v>27.79</v>
      </c>
    </row>
    <row r="16701" spans="1:11" x14ac:dyDescent="0.35">
      <c r="A16701">
        <v>40004</v>
      </c>
      <c r="B16701" t="s">
        <v>214</v>
      </c>
      <c r="C16701" s="70">
        <v>94329.12</v>
      </c>
      <c r="D16701" s="70">
        <v>29767.16</v>
      </c>
      <c r="E16701" s="71">
        <v>44774</v>
      </c>
      <c r="F16701" t="s">
        <v>2030</v>
      </c>
      <c r="G16701" t="s">
        <v>1907</v>
      </c>
      <c r="J16701" s="40">
        <v>0</v>
      </c>
      <c r="K16701" s="40">
        <v>0.03</v>
      </c>
    </row>
    <row r="16702" spans="1:11" x14ac:dyDescent="0.35">
      <c r="A16702">
        <v>40004</v>
      </c>
      <c r="B16702" t="s">
        <v>214</v>
      </c>
      <c r="C16702" s="70">
        <v>94329.12</v>
      </c>
      <c r="D16702" s="70">
        <v>29767.16</v>
      </c>
      <c r="E16702" s="71">
        <v>44774</v>
      </c>
      <c r="F16702" t="s">
        <v>15750</v>
      </c>
      <c r="G16702" t="s">
        <v>1907</v>
      </c>
      <c r="H16702" t="s">
        <v>1934</v>
      </c>
      <c r="J16702" s="40">
        <v>0</v>
      </c>
      <c r="K16702" s="40">
        <v>636.5</v>
      </c>
    </row>
    <row r="16703" spans="1:11" x14ac:dyDescent="0.35">
      <c r="A16703">
        <v>40004</v>
      </c>
      <c r="B16703" t="s">
        <v>214</v>
      </c>
      <c r="C16703" s="70">
        <v>94329.12</v>
      </c>
      <c r="D16703" s="70">
        <v>29767.16</v>
      </c>
      <c r="E16703" s="71">
        <v>44774</v>
      </c>
      <c r="F16703" t="s">
        <v>15750</v>
      </c>
      <c r="G16703" t="s">
        <v>1907</v>
      </c>
      <c r="H16703" t="s">
        <v>1934</v>
      </c>
      <c r="J16703" s="40">
        <v>636.5</v>
      </c>
      <c r="K16703" s="40">
        <v>0</v>
      </c>
    </row>
    <row r="16704" spans="1:11" x14ac:dyDescent="0.35">
      <c r="A16704">
        <v>40004</v>
      </c>
      <c r="B16704" t="s">
        <v>214</v>
      </c>
      <c r="C16704" s="70">
        <v>94329.12</v>
      </c>
      <c r="D16704" s="70">
        <v>29767.16</v>
      </c>
      <c r="E16704" s="71">
        <v>44774</v>
      </c>
      <c r="F16704" t="s">
        <v>15749</v>
      </c>
      <c r="G16704" t="s">
        <v>1907</v>
      </c>
      <c r="H16704" t="s">
        <v>1934</v>
      </c>
      <c r="J16704" s="40">
        <v>0</v>
      </c>
      <c r="K16704" s="40">
        <v>501.3</v>
      </c>
    </row>
    <row r="16705" spans="1:11" x14ac:dyDescent="0.35">
      <c r="A16705">
        <v>40004</v>
      </c>
      <c r="B16705" t="s">
        <v>214</v>
      </c>
      <c r="C16705" s="70">
        <v>94329.12</v>
      </c>
      <c r="D16705" s="70">
        <v>29767.16</v>
      </c>
      <c r="E16705" s="71">
        <v>44774</v>
      </c>
      <c r="F16705" t="s">
        <v>15749</v>
      </c>
      <c r="G16705" t="s">
        <v>1907</v>
      </c>
      <c r="H16705" t="s">
        <v>1934</v>
      </c>
      <c r="J16705" s="40">
        <v>501.3</v>
      </c>
      <c r="K16705" s="40">
        <v>0</v>
      </c>
    </row>
    <row r="16706" spans="1:11" x14ac:dyDescent="0.35">
      <c r="A16706">
        <v>40004</v>
      </c>
      <c r="B16706" t="s">
        <v>214</v>
      </c>
      <c r="C16706" s="70">
        <v>94329.12</v>
      </c>
      <c r="D16706" s="70">
        <v>29767.16</v>
      </c>
      <c r="E16706" s="71">
        <v>44774</v>
      </c>
      <c r="F16706" t="s">
        <v>2029</v>
      </c>
      <c r="G16706" t="s">
        <v>1907</v>
      </c>
      <c r="H16706" t="s">
        <v>1934</v>
      </c>
      <c r="J16706" s="40">
        <v>0</v>
      </c>
      <c r="K16706" s="40">
        <v>0.28000000000000003</v>
      </c>
    </row>
    <row r="16707" spans="1:11" x14ac:dyDescent="0.35">
      <c r="A16707">
        <v>40004</v>
      </c>
      <c r="B16707" t="s">
        <v>214</v>
      </c>
      <c r="C16707" s="70">
        <v>94329.12</v>
      </c>
      <c r="D16707" s="70">
        <v>29767.16</v>
      </c>
      <c r="E16707" s="71">
        <v>44774</v>
      </c>
      <c r="F16707" t="s">
        <v>2028</v>
      </c>
      <c r="G16707" t="s">
        <v>1907</v>
      </c>
      <c r="J16707" s="40">
        <v>0</v>
      </c>
      <c r="K16707" s="40">
        <v>0.21</v>
      </c>
    </row>
    <row r="16708" spans="1:11" x14ac:dyDescent="0.35">
      <c r="A16708">
        <v>40004</v>
      </c>
      <c r="B16708" t="s">
        <v>214</v>
      </c>
      <c r="C16708" s="70">
        <v>94329.12</v>
      </c>
      <c r="D16708" s="70">
        <v>29767.16</v>
      </c>
      <c r="E16708" s="71">
        <v>44774</v>
      </c>
      <c r="F16708" t="s">
        <v>2027</v>
      </c>
      <c r="G16708" t="s">
        <v>1907</v>
      </c>
      <c r="H16708" t="s">
        <v>1934</v>
      </c>
      <c r="J16708" s="40">
        <v>0.25</v>
      </c>
      <c r="K16708" s="40">
        <v>0</v>
      </c>
    </row>
    <row r="16709" spans="1:11" x14ac:dyDescent="0.35">
      <c r="A16709">
        <v>40004</v>
      </c>
      <c r="B16709" t="s">
        <v>214</v>
      </c>
      <c r="C16709" s="70">
        <v>94329.12</v>
      </c>
      <c r="D16709" s="70">
        <v>29767.16</v>
      </c>
      <c r="E16709" s="71">
        <v>44774</v>
      </c>
      <c r="F16709" t="s">
        <v>2026</v>
      </c>
      <c r="G16709" t="s">
        <v>1907</v>
      </c>
      <c r="H16709" t="s">
        <v>1934</v>
      </c>
      <c r="J16709" s="40">
        <v>0.11</v>
      </c>
      <c r="K16709" s="40">
        <v>0</v>
      </c>
    </row>
    <row r="16710" spans="1:11" x14ac:dyDescent="0.35">
      <c r="A16710">
        <v>40004</v>
      </c>
      <c r="B16710" t="s">
        <v>214</v>
      </c>
      <c r="C16710" s="70">
        <v>94329.12</v>
      </c>
      <c r="D16710" s="70">
        <v>29767.16</v>
      </c>
      <c r="E16710" s="71">
        <v>44774</v>
      </c>
      <c r="F16710" t="s">
        <v>2025</v>
      </c>
      <c r="G16710" t="s">
        <v>1907</v>
      </c>
      <c r="H16710" t="s">
        <v>1934</v>
      </c>
      <c r="J16710" s="40">
        <v>0</v>
      </c>
      <c r="K16710" s="40">
        <v>0.2</v>
      </c>
    </row>
    <row r="16711" spans="1:11" x14ac:dyDescent="0.35">
      <c r="A16711">
        <v>40004</v>
      </c>
      <c r="B16711" t="s">
        <v>214</v>
      </c>
      <c r="C16711" s="70">
        <v>94329.12</v>
      </c>
      <c r="D16711" s="70">
        <v>29767.16</v>
      </c>
      <c r="E16711" s="71">
        <v>44774</v>
      </c>
      <c r="F16711" t="s">
        <v>2024</v>
      </c>
      <c r="G16711" t="s">
        <v>1907</v>
      </c>
      <c r="H16711" t="s">
        <v>1934</v>
      </c>
      <c r="J16711" s="40">
        <v>0</v>
      </c>
      <c r="K16711" s="40">
        <v>0.05</v>
      </c>
    </row>
    <row r="16712" spans="1:11" x14ac:dyDescent="0.35">
      <c r="A16712">
        <v>40004</v>
      </c>
      <c r="B16712" t="s">
        <v>214</v>
      </c>
      <c r="C16712" s="70">
        <v>94329.12</v>
      </c>
      <c r="D16712" s="70">
        <v>29767.16</v>
      </c>
      <c r="E16712" s="71">
        <v>44792</v>
      </c>
      <c r="F16712" t="s">
        <v>15748</v>
      </c>
      <c r="G16712" t="s">
        <v>1907</v>
      </c>
      <c r="H16712" t="s">
        <v>1934</v>
      </c>
      <c r="J16712" s="40">
        <v>0</v>
      </c>
      <c r="K16712" s="40">
        <v>32890.660000000003</v>
      </c>
    </row>
    <row r="16713" spans="1:11" x14ac:dyDescent="0.35">
      <c r="A16713">
        <v>40004</v>
      </c>
      <c r="B16713" t="s">
        <v>214</v>
      </c>
      <c r="C16713" s="70">
        <v>94329.12</v>
      </c>
      <c r="D16713" s="70">
        <v>29767.16</v>
      </c>
      <c r="E16713" s="71">
        <v>44804</v>
      </c>
      <c r="F16713" t="s">
        <v>15747</v>
      </c>
      <c r="G16713" t="s">
        <v>1912</v>
      </c>
      <c r="J16713" s="40">
        <v>0</v>
      </c>
      <c r="K16713" s="40">
        <v>23800</v>
      </c>
    </row>
    <row r="16714" spans="1:11" x14ac:dyDescent="0.35">
      <c r="A16714">
        <v>40004</v>
      </c>
      <c r="B16714" t="s">
        <v>214</v>
      </c>
      <c r="C16714" s="70">
        <v>94329.12</v>
      </c>
      <c r="D16714" s="70">
        <v>29767.16</v>
      </c>
      <c r="E16714" s="71">
        <v>44804</v>
      </c>
      <c r="F16714" t="s">
        <v>15746</v>
      </c>
      <c r="G16714" t="s">
        <v>1912</v>
      </c>
      <c r="J16714" s="40">
        <v>50577.87</v>
      </c>
      <c r="K16714" s="40">
        <v>0</v>
      </c>
    </row>
    <row r="16715" spans="1:11" x14ac:dyDescent="0.35">
      <c r="A16715">
        <v>40004</v>
      </c>
      <c r="B16715" t="s">
        <v>214</v>
      </c>
      <c r="C16715" s="70">
        <v>94329.12</v>
      </c>
      <c r="D16715" s="70">
        <v>29767.16</v>
      </c>
      <c r="E16715" s="71">
        <v>44804</v>
      </c>
      <c r="F16715" t="s">
        <v>15745</v>
      </c>
      <c r="G16715" t="s">
        <v>1912</v>
      </c>
      <c r="J16715" s="40">
        <v>3782.95</v>
      </c>
      <c r="K16715" s="40">
        <v>0</v>
      </c>
    </row>
    <row r="16716" spans="1:11" x14ac:dyDescent="0.35">
      <c r="A16716">
        <v>40004</v>
      </c>
      <c r="B16716" t="s">
        <v>214</v>
      </c>
      <c r="C16716" s="70">
        <v>94329.12</v>
      </c>
      <c r="D16716" s="70">
        <v>29767.16</v>
      </c>
      <c r="E16716" s="71">
        <v>44804</v>
      </c>
      <c r="F16716" t="s">
        <v>5092</v>
      </c>
      <c r="G16716" t="s">
        <v>2247</v>
      </c>
      <c r="H16716" t="s">
        <v>2265</v>
      </c>
      <c r="J16716" s="40">
        <v>1860.34</v>
      </c>
      <c r="K16716" s="40">
        <v>0</v>
      </c>
    </row>
    <row r="16717" spans="1:11" x14ac:dyDescent="0.35">
      <c r="A16717">
        <v>40004</v>
      </c>
      <c r="B16717" t="s">
        <v>214</v>
      </c>
      <c r="C16717" s="70">
        <v>94329.12</v>
      </c>
      <c r="D16717" s="70">
        <v>29767.16</v>
      </c>
      <c r="E16717" s="71">
        <v>44811</v>
      </c>
      <c r="F16717" t="s">
        <v>15744</v>
      </c>
      <c r="G16717" t="s">
        <v>1907</v>
      </c>
      <c r="H16717" t="s">
        <v>1934</v>
      </c>
      <c r="J16717" s="40">
        <v>0</v>
      </c>
      <c r="K16717" s="40">
        <v>65110.66</v>
      </c>
    </row>
    <row r="16718" spans="1:11" x14ac:dyDescent="0.35">
      <c r="A16718">
        <v>40004</v>
      </c>
      <c r="B16718" t="s">
        <v>214</v>
      </c>
      <c r="C16718" s="70">
        <v>94329.12</v>
      </c>
      <c r="D16718" s="70">
        <v>29767.16</v>
      </c>
      <c r="E16718" s="71">
        <v>44811</v>
      </c>
      <c r="F16718" t="s">
        <v>1977</v>
      </c>
      <c r="G16718" t="s">
        <v>1907</v>
      </c>
      <c r="H16718" t="s">
        <v>1976</v>
      </c>
      <c r="J16718" s="40">
        <v>0</v>
      </c>
      <c r="K16718" s="40">
        <v>0.04</v>
      </c>
    </row>
    <row r="16719" spans="1:11" x14ac:dyDescent="0.35">
      <c r="A16719">
        <v>40004</v>
      </c>
      <c r="B16719" t="s">
        <v>214</v>
      </c>
      <c r="C16719" s="70">
        <v>94329.12</v>
      </c>
      <c r="D16719" s="70">
        <v>29767.16</v>
      </c>
      <c r="E16719" s="71">
        <v>44834</v>
      </c>
      <c r="F16719" t="s">
        <v>4679</v>
      </c>
      <c r="G16719" t="s">
        <v>2247</v>
      </c>
      <c r="H16719" t="s">
        <v>2262</v>
      </c>
      <c r="J16719" s="40">
        <v>0</v>
      </c>
      <c r="K16719" s="40">
        <v>4665.58</v>
      </c>
    </row>
    <row r="16720" spans="1:11" x14ac:dyDescent="0.35">
      <c r="A16720">
        <v>40004</v>
      </c>
      <c r="B16720" t="s">
        <v>214</v>
      </c>
      <c r="C16720" s="70">
        <v>94329.12</v>
      </c>
      <c r="D16720" s="70">
        <v>29767.16</v>
      </c>
      <c r="E16720" s="71">
        <v>44834</v>
      </c>
      <c r="F16720" t="s">
        <v>15743</v>
      </c>
      <c r="G16720" t="s">
        <v>1912</v>
      </c>
      <c r="H16720" t="s">
        <v>15740</v>
      </c>
      <c r="I16720" t="s">
        <v>15740</v>
      </c>
      <c r="J16720" s="40">
        <v>0</v>
      </c>
      <c r="K16720" s="40">
        <v>23301.96</v>
      </c>
    </row>
    <row r="16721" spans="1:11" x14ac:dyDescent="0.35">
      <c r="A16721">
        <v>40004</v>
      </c>
      <c r="B16721" t="s">
        <v>214</v>
      </c>
      <c r="C16721" s="70">
        <v>94329.12</v>
      </c>
      <c r="D16721" s="70">
        <v>29767.16</v>
      </c>
      <c r="E16721" s="71">
        <v>44834</v>
      </c>
      <c r="F16721" t="s">
        <v>15742</v>
      </c>
      <c r="G16721" t="s">
        <v>1912</v>
      </c>
      <c r="H16721" t="s">
        <v>15740</v>
      </c>
      <c r="I16721" t="s">
        <v>15740</v>
      </c>
      <c r="J16721" s="40">
        <v>50929.279999999999</v>
      </c>
      <c r="K16721" s="40">
        <v>0</v>
      </c>
    </row>
    <row r="16722" spans="1:11" x14ac:dyDescent="0.35">
      <c r="A16722">
        <v>40004</v>
      </c>
      <c r="B16722" t="s">
        <v>214</v>
      </c>
      <c r="C16722" s="70">
        <v>94329.12</v>
      </c>
      <c r="D16722" s="70">
        <v>29767.16</v>
      </c>
      <c r="E16722" s="71">
        <v>44834</v>
      </c>
      <c r="F16722" t="s">
        <v>15741</v>
      </c>
      <c r="G16722" t="s">
        <v>1912</v>
      </c>
      <c r="H16722" t="s">
        <v>15740</v>
      </c>
      <c r="I16722" t="s">
        <v>15740</v>
      </c>
      <c r="J16722" s="40">
        <v>17740.71</v>
      </c>
      <c r="K16722" s="40">
        <v>0</v>
      </c>
    </row>
    <row r="16723" spans="1:11" x14ac:dyDescent="0.35">
      <c r="A16723">
        <v>40004</v>
      </c>
      <c r="B16723" t="s">
        <v>214</v>
      </c>
      <c r="C16723" s="70">
        <v>94329.12</v>
      </c>
      <c r="D16723" s="70">
        <v>29767.16</v>
      </c>
      <c r="E16723" s="71">
        <v>44834</v>
      </c>
      <c r="F16723" t="s">
        <v>4672</v>
      </c>
      <c r="G16723" t="s">
        <v>2247</v>
      </c>
      <c r="H16723" t="s">
        <v>2262</v>
      </c>
      <c r="J16723" s="40">
        <v>0</v>
      </c>
      <c r="K16723" s="40">
        <v>933.86</v>
      </c>
    </row>
    <row r="16724" spans="1:11" x14ac:dyDescent="0.35">
      <c r="A16724">
        <v>40004</v>
      </c>
      <c r="B16724" t="s">
        <v>214</v>
      </c>
      <c r="C16724" s="70">
        <v>94329.12</v>
      </c>
      <c r="D16724" s="70">
        <v>29767.16</v>
      </c>
      <c r="E16724" s="71">
        <v>44855</v>
      </c>
      <c r="F16724" t="s">
        <v>15739</v>
      </c>
      <c r="G16724" t="s">
        <v>1907</v>
      </c>
      <c r="H16724" t="s">
        <v>1934</v>
      </c>
      <c r="J16724" s="40">
        <v>0</v>
      </c>
      <c r="K16724" s="40">
        <v>28286.240000000002</v>
      </c>
    </row>
    <row r="16725" spans="1:11" x14ac:dyDescent="0.35">
      <c r="A16725">
        <v>40004</v>
      </c>
      <c r="B16725" t="s">
        <v>214</v>
      </c>
      <c r="C16725" s="70">
        <v>94329.12</v>
      </c>
      <c r="D16725" s="70">
        <v>29767.16</v>
      </c>
      <c r="E16725" s="71">
        <v>44865</v>
      </c>
      <c r="F16725" t="s">
        <v>15738</v>
      </c>
      <c r="G16725" t="s">
        <v>1912</v>
      </c>
      <c r="H16725" t="s">
        <v>1919</v>
      </c>
      <c r="I16725" t="s">
        <v>1919</v>
      </c>
      <c r="J16725" s="40">
        <v>51362.9</v>
      </c>
      <c r="K16725" s="40">
        <v>0</v>
      </c>
    </row>
    <row r="16726" spans="1:11" x14ac:dyDescent="0.35">
      <c r="A16726">
        <v>40004</v>
      </c>
      <c r="B16726" t="s">
        <v>214</v>
      </c>
      <c r="C16726" s="70">
        <v>94329.12</v>
      </c>
      <c r="D16726" s="70">
        <v>29767.16</v>
      </c>
      <c r="E16726" s="71">
        <v>44865</v>
      </c>
      <c r="F16726" t="s">
        <v>15737</v>
      </c>
      <c r="G16726" t="s">
        <v>1912</v>
      </c>
      <c r="H16726" t="s">
        <v>1919</v>
      </c>
      <c r="I16726" t="s">
        <v>1919</v>
      </c>
      <c r="J16726" s="40">
        <v>3048.33</v>
      </c>
      <c r="K16726" s="40">
        <v>0</v>
      </c>
    </row>
    <row r="16727" spans="1:11" x14ac:dyDescent="0.35">
      <c r="A16727">
        <v>40004</v>
      </c>
      <c r="B16727" t="s">
        <v>214</v>
      </c>
      <c r="C16727" s="70">
        <v>94329.12</v>
      </c>
      <c r="D16727" s="70">
        <v>29767.16</v>
      </c>
      <c r="E16727" s="71">
        <v>44865</v>
      </c>
      <c r="F16727" t="s">
        <v>4451</v>
      </c>
      <c r="G16727" t="s">
        <v>2247</v>
      </c>
      <c r="H16727" t="s">
        <v>1919</v>
      </c>
      <c r="I16727" t="s">
        <v>1919</v>
      </c>
      <c r="J16727" s="40">
        <v>317.33</v>
      </c>
      <c r="K16727" s="40">
        <v>0</v>
      </c>
    </row>
    <row r="16728" spans="1:11" x14ac:dyDescent="0.35">
      <c r="A16728">
        <v>40004</v>
      </c>
      <c r="B16728" t="s">
        <v>214</v>
      </c>
      <c r="C16728" s="70">
        <v>94329.12</v>
      </c>
      <c r="D16728" s="70">
        <v>29767.16</v>
      </c>
      <c r="E16728" s="71">
        <v>44866</v>
      </c>
      <c r="F16728" t="s">
        <v>1936</v>
      </c>
      <c r="G16728" t="s">
        <v>1907</v>
      </c>
      <c r="H16728" t="s">
        <v>1919</v>
      </c>
      <c r="I16728" t="s">
        <v>1919</v>
      </c>
      <c r="J16728" s="40">
        <v>0</v>
      </c>
      <c r="K16728" s="40">
        <v>0.08</v>
      </c>
    </row>
    <row r="16729" spans="1:11" x14ac:dyDescent="0.35">
      <c r="A16729">
        <v>40004</v>
      </c>
      <c r="B16729" t="s">
        <v>214</v>
      </c>
      <c r="C16729" s="70">
        <v>94329.12</v>
      </c>
      <c r="D16729" s="70">
        <v>29767.16</v>
      </c>
      <c r="E16729" s="71">
        <v>44866</v>
      </c>
      <c r="F16729" t="s">
        <v>1935</v>
      </c>
      <c r="G16729" t="s">
        <v>1907</v>
      </c>
      <c r="H16729" t="s">
        <v>1934</v>
      </c>
      <c r="J16729" s="40">
        <v>0</v>
      </c>
      <c r="K16729" s="40">
        <v>0.08</v>
      </c>
    </row>
    <row r="16730" spans="1:11" x14ac:dyDescent="0.35">
      <c r="A16730">
        <v>40004</v>
      </c>
      <c r="B16730" t="s">
        <v>214</v>
      </c>
      <c r="C16730" s="70">
        <v>94329.12</v>
      </c>
      <c r="D16730" s="70">
        <v>29767.16</v>
      </c>
      <c r="E16730" s="71">
        <v>44866</v>
      </c>
      <c r="F16730" t="s">
        <v>15736</v>
      </c>
      <c r="G16730" t="s">
        <v>1907</v>
      </c>
      <c r="J16730" s="40">
        <v>152.94</v>
      </c>
      <c r="K16730" s="40">
        <v>0</v>
      </c>
    </row>
    <row r="16731" spans="1:11" x14ac:dyDescent="0.35">
      <c r="A16731">
        <v>40004</v>
      </c>
      <c r="B16731" t="s">
        <v>214</v>
      </c>
      <c r="C16731" s="70">
        <v>94329.12</v>
      </c>
      <c r="D16731" s="70">
        <v>29767.16</v>
      </c>
      <c r="E16731" s="71">
        <v>44866</v>
      </c>
      <c r="F16731" t="s">
        <v>15736</v>
      </c>
      <c r="G16731" t="s">
        <v>1907</v>
      </c>
      <c r="J16731" s="40">
        <v>0</v>
      </c>
      <c r="K16731" s="40">
        <v>152.94</v>
      </c>
    </row>
    <row r="16732" spans="1:11" x14ac:dyDescent="0.35">
      <c r="A16732">
        <v>40004</v>
      </c>
      <c r="B16732" t="s">
        <v>214</v>
      </c>
      <c r="C16732" s="70">
        <v>94329.12</v>
      </c>
      <c r="D16732" s="70">
        <v>29767.16</v>
      </c>
      <c r="E16732" s="71">
        <v>44874</v>
      </c>
      <c r="F16732" t="s">
        <v>15735</v>
      </c>
      <c r="G16732" t="s">
        <v>1907</v>
      </c>
      <c r="H16732" t="s">
        <v>1934</v>
      </c>
      <c r="J16732" s="40">
        <v>0</v>
      </c>
      <c r="K16732" s="40">
        <v>44434.1</v>
      </c>
    </row>
    <row r="16733" spans="1:11" x14ac:dyDescent="0.35">
      <c r="A16733">
        <v>40004</v>
      </c>
      <c r="B16733" t="s">
        <v>214</v>
      </c>
      <c r="C16733" s="70">
        <v>94329.12</v>
      </c>
      <c r="D16733" s="70">
        <v>29767.16</v>
      </c>
      <c r="E16733" s="71">
        <v>44895</v>
      </c>
      <c r="F16733" t="s">
        <v>15734</v>
      </c>
      <c r="G16733" t="s">
        <v>1907</v>
      </c>
      <c r="H16733" t="s">
        <v>1934</v>
      </c>
      <c r="J16733" s="40">
        <v>0</v>
      </c>
      <c r="K16733" s="40">
        <v>56044.46</v>
      </c>
    </row>
    <row r="16734" spans="1:11" x14ac:dyDescent="0.35">
      <c r="A16734">
        <v>40004</v>
      </c>
      <c r="B16734" t="s">
        <v>214</v>
      </c>
      <c r="C16734" s="70">
        <v>94329.12</v>
      </c>
      <c r="D16734" s="70">
        <v>29767.16</v>
      </c>
      <c r="E16734" s="71">
        <v>44895</v>
      </c>
      <c r="F16734" t="s">
        <v>15733</v>
      </c>
      <c r="G16734" t="s">
        <v>1912</v>
      </c>
      <c r="H16734" t="s">
        <v>1916</v>
      </c>
      <c r="I16734" t="s">
        <v>1916</v>
      </c>
      <c r="J16734" s="40">
        <v>0</v>
      </c>
      <c r="K16734" s="40">
        <v>10373.93</v>
      </c>
    </row>
    <row r="16735" spans="1:11" x14ac:dyDescent="0.35">
      <c r="A16735">
        <v>40004</v>
      </c>
      <c r="B16735" t="s">
        <v>214</v>
      </c>
      <c r="C16735" s="70">
        <v>94329.12</v>
      </c>
      <c r="D16735" s="70">
        <v>29767.16</v>
      </c>
      <c r="E16735" s="71">
        <v>44895</v>
      </c>
      <c r="F16735" t="s">
        <v>15732</v>
      </c>
      <c r="G16735" t="s">
        <v>1912</v>
      </c>
      <c r="H16735" t="s">
        <v>1916</v>
      </c>
      <c r="I16735" t="s">
        <v>1916</v>
      </c>
      <c r="J16735" s="40">
        <v>60247.19</v>
      </c>
      <c r="K16735" s="40">
        <v>0</v>
      </c>
    </row>
    <row r="16736" spans="1:11" x14ac:dyDescent="0.35">
      <c r="A16736">
        <v>40004</v>
      </c>
      <c r="B16736" t="s">
        <v>214</v>
      </c>
      <c r="C16736" s="70">
        <v>94329.12</v>
      </c>
      <c r="D16736" s="70">
        <v>29767.16</v>
      </c>
      <c r="E16736" s="71">
        <v>44895</v>
      </c>
      <c r="F16736" t="s">
        <v>15731</v>
      </c>
      <c r="G16736" t="s">
        <v>1912</v>
      </c>
      <c r="H16736" t="s">
        <v>1916</v>
      </c>
      <c r="I16736" t="s">
        <v>1916</v>
      </c>
      <c r="J16736" s="40">
        <v>7856.3</v>
      </c>
      <c r="K16736" s="40">
        <v>0</v>
      </c>
    </row>
    <row r="16737" spans="1:11" x14ac:dyDescent="0.35">
      <c r="A16737">
        <v>40004</v>
      </c>
      <c r="B16737" t="s">
        <v>214</v>
      </c>
      <c r="C16737" s="70">
        <v>94329.12</v>
      </c>
      <c r="D16737" s="70">
        <v>29767.16</v>
      </c>
      <c r="E16737" s="71">
        <v>44895</v>
      </c>
      <c r="F16737" t="s">
        <v>3963</v>
      </c>
      <c r="G16737" t="s">
        <v>2247</v>
      </c>
      <c r="H16737" t="s">
        <v>1916</v>
      </c>
      <c r="I16737" t="s">
        <v>1916</v>
      </c>
      <c r="J16737" s="40">
        <v>1749.16</v>
      </c>
      <c r="K16737" s="40">
        <v>0</v>
      </c>
    </row>
    <row r="16738" spans="1:11" x14ac:dyDescent="0.35">
      <c r="A16738">
        <v>40004</v>
      </c>
      <c r="B16738" t="s">
        <v>214</v>
      </c>
      <c r="C16738" s="70">
        <v>94329.12</v>
      </c>
      <c r="D16738" s="70">
        <v>29767.16</v>
      </c>
      <c r="E16738" s="71">
        <v>44926</v>
      </c>
      <c r="F16738" t="s">
        <v>3611</v>
      </c>
      <c r="G16738" t="s">
        <v>2247</v>
      </c>
      <c r="H16738" t="s">
        <v>1911</v>
      </c>
      <c r="I16738" t="s">
        <v>1911</v>
      </c>
      <c r="J16738" s="40">
        <v>0</v>
      </c>
      <c r="K16738" s="40">
        <v>1708.22</v>
      </c>
    </row>
    <row r="16739" spans="1:11" x14ac:dyDescent="0.35">
      <c r="A16739">
        <v>40004</v>
      </c>
      <c r="B16739" t="s">
        <v>214</v>
      </c>
      <c r="C16739" s="70">
        <v>94329.12</v>
      </c>
      <c r="D16739" s="70">
        <v>29767.16</v>
      </c>
      <c r="E16739" s="71">
        <v>44926</v>
      </c>
      <c r="F16739" t="s">
        <v>15730</v>
      </c>
      <c r="G16739" t="s">
        <v>1912</v>
      </c>
      <c r="H16739" t="s">
        <v>1911</v>
      </c>
      <c r="I16739" t="s">
        <v>1911</v>
      </c>
      <c r="J16739" s="40">
        <v>0</v>
      </c>
      <c r="K16739" s="40">
        <v>110360.8</v>
      </c>
    </row>
    <row r="16740" spans="1:11" x14ac:dyDescent="0.35">
      <c r="A16740">
        <v>40004</v>
      </c>
      <c r="B16740" t="s">
        <v>214</v>
      </c>
      <c r="C16740" s="70">
        <v>94329.12</v>
      </c>
      <c r="D16740" s="70">
        <v>29767.16</v>
      </c>
      <c r="E16740" s="71">
        <v>44926</v>
      </c>
      <c r="F16740" t="s">
        <v>15729</v>
      </c>
      <c r="G16740" t="s">
        <v>1912</v>
      </c>
      <c r="H16740" t="s">
        <v>1911</v>
      </c>
      <c r="I16740" t="s">
        <v>1911</v>
      </c>
      <c r="J16740" s="40">
        <v>58655.75</v>
      </c>
      <c r="K16740" s="40">
        <v>0</v>
      </c>
    </row>
    <row r="16741" spans="1:11" x14ac:dyDescent="0.35">
      <c r="A16741">
        <v>40004</v>
      </c>
      <c r="B16741" t="s">
        <v>214</v>
      </c>
      <c r="C16741" s="70">
        <v>94329.12</v>
      </c>
      <c r="D16741" s="70">
        <v>29767.16</v>
      </c>
      <c r="E16741" s="71">
        <v>44926</v>
      </c>
      <c r="F16741" t="s">
        <v>15728</v>
      </c>
      <c r="G16741" t="s">
        <v>1912</v>
      </c>
      <c r="H16741" t="s">
        <v>1911</v>
      </c>
      <c r="I16741" t="s">
        <v>1911</v>
      </c>
      <c r="J16741" s="40">
        <v>1444.29</v>
      </c>
      <c r="K16741" s="40">
        <v>0</v>
      </c>
    </row>
    <row r="16742" spans="1:11" x14ac:dyDescent="0.35">
      <c r="A16742">
        <v>40004</v>
      </c>
      <c r="B16742" t="s">
        <v>214</v>
      </c>
      <c r="C16742" s="70">
        <v>94329.12</v>
      </c>
      <c r="D16742" s="70">
        <v>29767.16</v>
      </c>
      <c r="E16742" s="71">
        <v>44926</v>
      </c>
      <c r="F16742" t="s">
        <v>3588</v>
      </c>
      <c r="G16742" t="s">
        <v>2247</v>
      </c>
      <c r="H16742" t="s">
        <v>1911</v>
      </c>
      <c r="I16742" t="s">
        <v>1911</v>
      </c>
      <c r="J16742" s="40">
        <v>367.62</v>
      </c>
      <c r="K16742" s="40">
        <v>0</v>
      </c>
    </row>
    <row r="16743" spans="1:11" x14ac:dyDescent="0.35">
      <c r="A16743">
        <v>40004</v>
      </c>
      <c r="B16743" t="s">
        <v>214</v>
      </c>
      <c r="C16743" s="70">
        <v>94329.12</v>
      </c>
      <c r="D16743" s="70">
        <v>29767.16</v>
      </c>
      <c r="E16743" s="71">
        <v>44926</v>
      </c>
      <c r="F16743" t="s">
        <v>15727</v>
      </c>
      <c r="G16743" t="s">
        <v>1907</v>
      </c>
      <c r="H16743" t="s">
        <v>15400</v>
      </c>
      <c r="J16743" s="40">
        <v>0</v>
      </c>
      <c r="K16743" s="40">
        <v>17715.34</v>
      </c>
    </row>
    <row r="16744" spans="1:11" x14ac:dyDescent="0.35">
      <c r="A16744">
        <v>40004</v>
      </c>
      <c r="B16744" t="s">
        <v>214</v>
      </c>
      <c r="C16744" s="70">
        <v>94329.12</v>
      </c>
      <c r="D16744" s="70">
        <v>29767.16</v>
      </c>
      <c r="E16744" s="71">
        <v>44926</v>
      </c>
      <c r="F16744" t="s">
        <v>15401</v>
      </c>
      <c r="G16744" t="s">
        <v>1907</v>
      </c>
      <c r="H16744" t="s">
        <v>15400</v>
      </c>
      <c r="J16744" s="40">
        <v>253.49</v>
      </c>
      <c r="K16744" s="40">
        <v>0</v>
      </c>
    </row>
    <row r="16745" spans="1:11" x14ac:dyDescent="0.35">
      <c r="A16745">
        <v>40004</v>
      </c>
      <c r="B16745" t="s">
        <v>214</v>
      </c>
      <c r="C16745" s="70">
        <v>94329.12</v>
      </c>
      <c r="D16745" s="70">
        <v>29767.16</v>
      </c>
      <c r="E16745" s="71">
        <v>44926</v>
      </c>
      <c r="F16745" t="s">
        <v>15399</v>
      </c>
      <c r="G16745" t="s">
        <v>1907</v>
      </c>
      <c r="H16745" t="s">
        <v>15398</v>
      </c>
      <c r="J16745" s="40">
        <v>151.65</v>
      </c>
      <c r="K16745" s="40">
        <v>0</v>
      </c>
    </row>
    <row r="16746" spans="1:11" x14ac:dyDescent="0.35">
      <c r="A16746">
        <v>40004</v>
      </c>
      <c r="B16746" t="s">
        <v>214</v>
      </c>
      <c r="C16746" s="70">
        <v>94329.12</v>
      </c>
      <c r="D16746" s="70">
        <v>29767.16</v>
      </c>
      <c r="E16746" s="71">
        <v>44926</v>
      </c>
      <c r="F16746" t="s">
        <v>15726</v>
      </c>
      <c r="G16746" t="s">
        <v>1907</v>
      </c>
      <c r="H16746" t="s">
        <v>15400</v>
      </c>
      <c r="J16746" s="40">
        <v>0</v>
      </c>
      <c r="K16746" s="40">
        <v>-17715.34</v>
      </c>
    </row>
    <row r="16747" spans="1:11" x14ac:dyDescent="0.35">
      <c r="A16747">
        <v>40004</v>
      </c>
      <c r="B16747" t="s">
        <v>214</v>
      </c>
      <c r="C16747" s="70">
        <v>94329.12</v>
      </c>
      <c r="D16747" s="70">
        <v>29767.16</v>
      </c>
      <c r="E16747" s="71">
        <v>44926</v>
      </c>
      <c r="F16747" t="s">
        <v>3468</v>
      </c>
      <c r="G16747" t="s">
        <v>2247</v>
      </c>
      <c r="H16747" t="s">
        <v>1911</v>
      </c>
      <c r="I16747" t="s">
        <v>1911</v>
      </c>
      <c r="J16747" s="40">
        <v>0</v>
      </c>
      <c r="K16747" s="40">
        <v>17.39</v>
      </c>
    </row>
    <row r="16748" spans="1:11" x14ac:dyDescent="0.35">
      <c r="A16748">
        <v>41100</v>
      </c>
      <c r="B16748" t="s">
        <v>243</v>
      </c>
      <c r="C16748" s="70">
        <v>-3341.23</v>
      </c>
      <c r="D16748" s="70">
        <v>-1074.3499999999999</v>
      </c>
      <c r="E16748" s="71">
        <v>44592</v>
      </c>
      <c r="F16748" t="s">
        <v>6774</v>
      </c>
      <c r="G16748" t="s">
        <v>2247</v>
      </c>
      <c r="J16748" s="40">
        <v>28.58</v>
      </c>
      <c r="K16748" s="40">
        <v>0</v>
      </c>
    </row>
    <row r="16749" spans="1:11" x14ac:dyDescent="0.35">
      <c r="A16749">
        <v>41100</v>
      </c>
      <c r="B16749" t="s">
        <v>243</v>
      </c>
      <c r="C16749" s="70">
        <v>-3341.23</v>
      </c>
      <c r="D16749" s="70">
        <v>-1074.3499999999999</v>
      </c>
      <c r="E16749" s="71">
        <v>44651</v>
      </c>
      <c r="F16749" t="s">
        <v>6430</v>
      </c>
      <c r="G16749" t="s">
        <v>2247</v>
      </c>
      <c r="J16749" s="40">
        <v>0</v>
      </c>
      <c r="K16749" s="40">
        <v>6.25</v>
      </c>
    </row>
    <row r="16750" spans="1:11" x14ac:dyDescent="0.35">
      <c r="A16750">
        <v>41100</v>
      </c>
      <c r="B16750" t="s">
        <v>243</v>
      </c>
      <c r="C16750" s="70">
        <v>-3341.23</v>
      </c>
      <c r="D16750" s="70">
        <v>-1074.3499999999999</v>
      </c>
      <c r="E16750" s="71">
        <v>44681</v>
      </c>
      <c r="F16750" t="s">
        <v>6207</v>
      </c>
      <c r="G16750" t="s">
        <v>2247</v>
      </c>
      <c r="J16750" s="40">
        <v>44.72</v>
      </c>
      <c r="K16750" s="40">
        <v>0</v>
      </c>
    </row>
    <row r="16751" spans="1:11" x14ac:dyDescent="0.35">
      <c r="A16751">
        <v>41100</v>
      </c>
      <c r="B16751" t="s">
        <v>243</v>
      </c>
      <c r="C16751" s="70">
        <v>-3341.23</v>
      </c>
      <c r="D16751" s="70">
        <v>-1074.3499999999999</v>
      </c>
      <c r="E16751" s="71">
        <v>44712</v>
      </c>
      <c r="F16751" t="s">
        <v>5876</v>
      </c>
      <c r="G16751" t="s">
        <v>2247</v>
      </c>
      <c r="J16751" s="40">
        <v>6.33</v>
      </c>
      <c r="K16751" s="40">
        <v>0</v>
      </c>
    </row>
    <row r="16752" spans="1:11" x14ac:dyDescent="0.35">
      <c r="A16752">
        <v>41100</v>
      </c>
      <c r="B16752" t="s">
        <v>243</v>
      </c>
      <c r="C16752" s="70">
        <v>-3341.23</v>
      </c>
      <c r="D16752" s="70">
        <v>-1074.3499999999999</v>
      </c>
      <c r="E16752" s="71">
        <v>44742</v>
      </c>
      <c r="F16752" t="s">
        <v>5594</v>
      </c>
      <c r="G16752" t="s">
        <v>2247</v>
      </c>
      <c r="J16752" s="40">
        <v>46.33</v>
      </c>
      <c r="K16752" s="40">
        <v>0</v>
      </c>
    </row>
    <row r="16753" spans="1:11" x14ac:dyDescent="0.35">
      <c r="A16753">
        <v>41100</v>
      </c>
      <c r="B16753" t="s">
        <v>243</v>
      </c>
      <c r="C16753" s="70">
        <v>-3341.23</v>
      </c>
      <c r="D16753" s="70">
        <v>-1074.3499999999999</v>
      </c>
      <c r="E16753" s="71">
        <v>44773</v>
      </c>
      <c r="F16753" t="s">
        <v>5282</v>
      </c>
      <c r="G16753" t="s">
        <v>2247</v>
      </c>
      <c r="J16753" s="40">
        <v>0</v>
      </c>
      <c r="K16753" s="40">
        <v>30.68</v>
      </c>
    </row>
    <row r="16754" spans="1:11" x14ac:dyDescent="0.35">
      <c r="A16754">
        <v>41100</v>
      </c>
      <c r="B16754" t="s">
        <v>243</v>
      </c>
      <c r="C16754" s="70">
        <v>-3341.23</v>
      </c>
      <c r="D16754" s="70">
        <v>-1074.3499999999999</v>
      </c>
      <c r="E16754" s="71">
        <v>44804</v>
      </c>
      <c r="F16754" t="s">
        <v>5091</v>
      </c>
      <c r="G16754" t="s">
        <v>2247</v>
      </c>
      <c r="H16754" t="s">
        <v>2265</v>
      </c>
      <c r="J16754" s="40">
        <v>0</v>
      </c>
      <c r="K16754" s="40">
        <v>14.75</v>
      </c>
    </row>
    <row r="16755" spans="1:11" x14ac:dyDescent="0.35">
      <c r="A16755">
        <v>41100</v>
      </c>
      <c r="B16755" t="s">
        <v>243</v>
      </c>
      <c r="C16755" s="70">
        <v>-3341.23</v>
      </c>
      <c r="D16755" s="70">
        <v>-1074.3499999999999</v>
      </c>
      <c r="E16755" s="71">
        <v>44834</v>
      </c>
      <c r="F16755" t="s">
        <v>4678</v>
      </c>
      <c r="G16755" t="s">
        <v>2247</v>
      </c>
      <c r="H16755" t="s">
        <v>2262</v>
      </c>
      <c r="J16755" s="40">
        <v>57.02</v>
      </c>
      <c r="K16755" s="40">
        <v>0</v>
      </c>
    </row>
    <row r="16756" spans="1:11" x14ac:dyDescent="0.35">
      <c r="A16756">
        <v>41100</v>
      </c>
      <c r="B16756" t="s">
        <v>243</v>
      </c>
      <c r="C16756" s="70">
        <v>-3341.23</v>
      </c>
      <c r="D16756" s="70">
        <v>-1074.3499999999999</v>
      </c>
      <c r="E16756" s="71">
        <v>44865</v>
      </c>
      <c r="F16756" t="s">
        <v>4450</v>
      </c>
      <c r="G16756" t="s">
        <v>2247</v>
      </c>
      <c r="H16756" t="s">
        <v>1919</v>
      </c>
      <c r="I16756" t="s">
        <v>1919</v>
      </c>
      <c r="J16756" s="40">
        <v>0</v>
      </c>
      <c r="K16756" s="40">
        <v>3.47</v>
      </c>
    </row>
    <row r="16757" spans="1:11" x14ac:dyDescent="0.35">
      <c r="A16757">
        <v>41100</v>
      </c>
      <c r="B16757" t="s">
        <v>243</v>
      </c>
      <c r="C16757" s="70">
        <v>-3341.23</v>
      </c>
      <c r="D16757" s="70">
        <v>-1074.3499999999999</v>
      </c>
      <c r="E16757" s="71">
        <v>44895</v>
      </c>
      <c r="F16757" t="s">
        <v>3962</v>
      </c>
      <c r="G16757" t="s">
        <v>2247</v>
      </c>
      <c r="H16757" t="s">
        <v>1916</v>
      </c>
      <c r="I16757" t="s">
        <v>1916</v>
      </c>
      <c r="J16757" s="40">
        <v>0</v>
      </c>
      <c r="K16757" s="40">
        <v>24.49</v>
      </c>
    </row>
    <row r="16758" spans="1:11" x14ac:dyDescent="0.35">
      <c r="A16758">
        <v>41100</v>
      </c>
      <c r="B16758" t="s">
        <v>243</v>
      </c>
      <c r="C16758" s="70">
        <v>-3341.23</v>
      </c>
      <c r="D16758" s="70">
        <v>-1074.3499999999999</v>
      </c>
      <c r="E16758" s="71">
        <v>44926</v>
      </c>
      <c r="F16758" t="s">
        <v>3610</v>
      </c>
      <c r="G16758" t="s">
        <v>2247</v>
      </c>
      <c r="H16758" t="s">
        <v>1911</v>
      </c>
      <c r="I16758" t="s">
        <v>1911</v>
      </c>
      <c r="J16758" s="40">
        <v>21.53</v>
      </c>
      <c r="K16758" s="40">
        <v>0</v>
      </c>
    </row>
    <row r="16759" spans="1:11" x14ac:dyDescent="0.35">
      <c r="A16759">
        <v>41101</v>
      </c>
      <c r="B16759" t="s">
        <v>244</v>
      </c>
      <c r="C16759" s="70">
        <v>-565015.89</v>
      </c>
      <c r="D16759" s="70">
        <v>-181677.14</v>
      </c>
      <c r="E16759" s="71">
        <v>44563</v>
      </c>
      <c r="F16759" t="s">
        <v>15725</v>
      </c>
      <c r="G16759" t="s">
        <v>1907</v>
      </c>
      <c r="H16759" t="s">
        <v>15724</v>
      </c>
      <c r="J16759" s="40">
        <v>55.07</v>
      </c>
      <c r="K16759" s="40">
        <v>0</v>
      </c>
    </row>
    <row r="16760" spans="1:11" x14ac:dyDescent="0.35">
      <c r="A16760">
        <v>41101</v>
      </c>
      <c r="B16760" t="s">
        <v>244</v>
      </c>
      <c r="C16760" s="70">
        <v>-565015.89</v>
      </c>
      <c r="D16760" s="70">
        <v>-181677.14</v>
      </c>
      <c r="E16760" s="71">
        <v>44566</v>
      </c>
      <c r="F16760" t="s">
        <v>15723</v>
      </c>
      <c r="G16760" t="s">
        <v>1907</v>
      </c>
      <c r="H16760" t="s">
        <v>15722</v>
      </c>
      <c r="J16760" s="40">
        <v>184972.38</v>
      </c>
      <c r="K16760" s="40">
        <v>0</v>
      </c>
    </row>
    <row r="16761" spans="1:11" x14ac:dyDescent="0.35">
      <c r="A16761">
        <v>41101</v>
      </c>
      <c r="B16761" t="s">
        <v>244</v>
      </c>
      <c r="C16761" s="70">
        <v>-565015.89</v>
      </c>
      <c r="D16761" s="70">
        <v>-181677.14</v>
      </c>
      <c r="E16761" s="71">
        <v>44581</v>
      </c>
      <c r="F16761" t="s">
        <v>15721</v>
      </c>
      <c r="G16761" t="s">
        <v>1907</v>
      </c>
      <c r="H16761" t="s">
        <v>15720</v>
      </c>
      <c r="J16761" s="40">
        <v>22.52</v>
      </c>
      <c r="K16761" s="40">
        <v>0</v>
      </c>
    </row>
    <row r="16762" spans="1:11" x14ac:dyDescent="0.35">
      <c r="A16762">
        <v>41101</v>
      </c>
      <c r="B16762" t="s">
        <v>244</v>
      </c>
      <c r="C16762" s="70">
        <v>-565015.89</v>
      </c>
      <c r="D16762" s="70">
        <v>-181677.14</v>
      </c>
      <c r="E16762" s="71">
        <v>44591</v>
      </c>
      <c r="F16762" t="s">
        <v>15719</v>
      </c>
      <c r="G16762" t="s">
        <v>1907</v>
      </c>
      <c r="H16762" t="s">
        <v>2365</v>
      </c>
      <c r="J16762" s="40">
        <v>0</v>
      </c>
      <c r="K16762" s="40">
        <v>95.32</v>
      </c>
    </row>
    <row r="16763" spans="1:11" x14ac:dyDescent="0.35">
      <c r="A16763">
        <v>41101</v>
      </c>
      <c r="B16763" t="s">
        <v>244</v>
      </c>
      <c r="C16763" s="70">
        <v>-565015.89</v>
      </c>
      <c r="D16763" s="70">
        <v>-181677.14</v>
      </c>
      <c r="E16763" s="71">
        <v>44592</v>
      </c>
      <c r="F16763" t="s">
        <v>2134</v>
      </c>
      <c r="G16763" t="s">
        <v>1912</v>
      </c>
      <c r="J16763" s="40">
        <v>0</v>
      </c>
      <c r="K16763" s="40">
        <v>168788.6</v>
      </c>
    </row>
    <row r="16764" spans="1:11" x14ac:dyDescent="0.35">
      <c r="A16764">
        <v>41101</v>
      </c>
      <c r="B16764" t="s">
        <v>244</v>
      </c>
      <c r="C16764" s="70">
        <v>-565015.89</v>
      </c>
      <c r="D16764" s="70">
        <v>-181677.14</v>
      </c>
      <c r="E16764" s="71">
        <v>44592</v>
      </c>
      <c r="F16764" t="s">
        <v>6773</v>
      </c>
      <c r="G16764" t="s">
        <v>2247</v>
      </c>
      <c r="J16764" s="40">
        <v>0</v>
      </c>
      <c r="K16764" s="40">
        <v>1073.79</v>
      </c>
    </row>
    <row r="16765" spans="1:11" x14ac:dyDescent="0.35">
      <c r="A16765">
        <v>41101</v>
      </c>
      <c r="B16765" t="s">
        <v>244</v>
      </c>
      <c r="C16765" s="70">
        <v>-565015.89</v>
      </c>
      <c r="D16765" s="70">
        <v>-181677.14</v>
      </c>
      <c r="E16765" s="71">
        <v>44593</v>
      </c>
      <c r="F16765" t="s">
        <v>15718</v>
      </c>
      <c r="G16765" t="s">
        <v>1907</v>
      </c>
      <c r="H16765" t="s">
        <v>15717</v>
      </c>
      <c r="J16765" s="40">
        <v>170173.43</v>
      </c>
      <c r="K16765" s="40">
        <v>0</v>
      </c>
    </row>
    <row r="16766" spans="1:11" x14ac:dyDescent="0.35">
      <c r="A16766">
        <v>41101</v>
      </c>
      <c r="B16766" t="s">
        <v>244</v>
      </c>
      <c r="C16766" s="70">
        <v>-565015.89</v>
      </c>
      <c r="D16766" s="70">
        <v>-181677.14</v>
      </c>
      <c r="E16766" s="71">
        <v>44620</v>
      </c>
      <c r="F16766" t="s">
        <v>2122</v>
      </c>
      <c r="G16766" t="s">
        <v>1912</v>
      </c>
      <c r="J16766" s="40">
        <v>0</v>
      </c>
      <c r="K16766" s="40">
        <v>166547.13</v>
      </c>
    </row>
    <row r="16767" spans="1:11" x14ac:dyDescent="0.35">
      <c r="A16767">
        <v>41101</v>
      </c>
      <c r="B16767" t="s">
        <v>244</v>
      </c>
      <c r="C16767" s="70">
        <v>-565015.89</v>
      </c>
      <c r="D16767" s="70">
        <v>-181677.14</v>
      </c>
      <c r="E16767" s="71">
        <v>44620</v>
      </c>
      <c r="F16767" t="s">
        <v>2121</v>
      </c>
      <c r="G16767" t="s">
        <v>1912</v>
      </c>
      <c r="J16767" s="40">
        <v>0</v>
      </c>
      <c r="K16767" s="40">
        <v>-166547.13</v>
      </c>
    </row>
    <row r="16768" spans="1:11" x14ac:dyDescent="0.35">
      <c r="A16768">
        <v>41101</v>
      </c>
      <c r="B16768" t="s">
        <v>244</v>
      </c>
      <c r="C16768" s="70">
        <v>-565015.89</v>
      </c>
      <c r="D16768" s="70">
        <v>-181677.14</v>
      </c>
      <c r="E16768" s="71">
        <v>44620</v>
      </c>
      <c r="F16768" t="s">
        <v>2120</v>
      </c>
      <c r="G16768" t="s">
        <v>1912</v>
      </c>
      <c r="J16768" s="40">
        <v>0</v>
      </c>
      <c r="K16768" s="40">
        <v>180716.01</v>
      </c>
    </row>
    <row r="16769" spans="1:11" x14ac:dyDescent="0.35">
      <c r="A16769">
        <v>41101</v>
      </c>
      <c r="B16769" t="s">
        <v>244</v>
      </c>
      <c r="C16769" s="70">
        <v>-565015.89</v>
      </c>
      <c r="D16769" s="70">
        <v>-181677.14</v>
      </c>
      <c r="E16769" s="71">
        <v>44629</v>
      </c>
      <c r="F16769" t="s">
        <v>15716</v>
      </c>
      <c r="G16769" t="s">
        <v>1907</v>
      </c>
      <c r="H16769" t="s">
        <v>15715</v>
      </c>
      <c r="J16769" s="40">
        <v>178184.66</v>
      </c>
      <c r="K16769" s="40">
        <v>0</v>
      </c>
    </row>
    <row r="16770" spans="1:11" x14ac:dyDescent="0.35">
      <c r="A16770">
        <v>41101</v>
      </c>
      <c r="B16770" t="s">
        <v>244</v>
      </c>
      <c r="C16770" s="70">
        <v>-565015.89</v>
      </c>
      <c r="D16770" s="70">
        <v>-181677.14</v>
      </c>
      <c r="E16770" s="71">
        <v>44644</v>
      </c>
      <c r="F16770" t="s">
        <v>15714</v>
      </c>
      <c r="G16770" t="s">
        <v>1907</v>
      </c>
      <c r="H16770" t="s">
        <v>15713</v>
      </c>
      <c r="J16770" s="40">
        <v>6.37</v>
      </c>
      <c r="K16770" s="40">
        <v>0</v>
      </c>
    </row>
    <row r="16771" spans="1:11" x14ac:dyDescent="0.35">
      <c r="A16771">
        <v>41101</v>
      </c>
      <c r="B16771" t="s">
        <v>244</v>
      </c>
      <c r="C16771" s="70">
        <v>-565015.89</v>
      </c>
      <c r="D16771" s="70">
        <v>-181677.14</v>
      </c>
      <c r="E16771" s="71">
        <v>44650</v>
      </c>
      <c r="F16771" t="s">
        <v>15712</v>
      </c>
      <c r="G16771" t="s">
        <v>1907</v>
      </c>
      <c r="H16771" t="s">
        <v>15711</v>
      </c>
      <c r="J16771" s="40">
        <v>182457.71</v>
      </c>
      <c r="K16771" s="40">
        <v>0</v>
      </c>
    </row>
    <row r="16772" spans="1:11" x14ac:dyDescent="0.35">
      <c r="A16772">
        <v>41101</v>
      </c>
      <c r="B16772" t="s">
        <v>244</v>
      </c>
      <c r="C16772" s="70">
        <v>-565015.89</v>
      </c>
      <c r="D16772" s="70">
        <v>-181677.14</v>
      </c>
      <c r="E16772" s="71">
        <v>44651</v>
      </c>
      <c r="F16772" t="s">
        <v>2106</v>
      </c>
      <c r="G16772" t="s">
        <v>1912</v>
      </c>
      <c r="J16772" s="40">
        <v>0</v>
      </c>
      <c r="K16772" s="40">
        <v>183147.1</v>
      </c>
    </row>
    <row r="16773" spans="1:11" x14ac:dyDescent="0.35">
      <c r="A16773">
        <v>41101</v>
      </c>
      <c r="B16773" t="s">
        <v>244</v>
      </c>
      <c r="C16773" s="70">
        <v>-565015.89</v>
      </c>
      <c r="D16773" s="70">
        <v>-181677.14</v>
      </c>
      <c r="E16773" s="71">
        <v>44651</v>
      </c>
      <c r="F16773" t="s">
        <v>6429</v>
      </c>
      <c r="G16773" t="s">
        <v>2247</v>
      </c>
      <c r="J16773" s="40">
        <v>1849.19</v>
      </c>
      <c r="K16773" s="40">
        <v>0</v>
      </c>
    </row>
    <row r="16774" spans="1:11" x14ac:dyDescent="0.35">
      <c r="A16774">
        <v>41101</v>
      </c>
      <c r="B16774" t="s">
        <v>244</v>
      </c>
      <c r="C16774" s="70">
        <v>-565015.89</v>
      </c>
      <c r="D16774" s="70">
        <v>-181677.14</v>
      </c>
      <c r="E16774" s="71">
        <v>44681</v>
      </c>
      <c r="F16774" t="s">
        <v>6206</v>
      </c>
      <c r="G16774" t="s">
        <v>2247</v>
      </c>
      <c r="J16774" s="40">
        <v>0</v>
      </c>
      <c r="K16774" s="40">
        <v>94.51</v>
      </c>
    </row>
    <row r="16775" spans="1:11" x14ac:dyDescent="0.35">
      <c r="A16775">
        <v>41101</v>
      </c>
      <c r="B16775" t="s">
        <v>244</v>
      </c>
      <c r="C16775" s="70">
        <v>-565015.89</v>
      </c>
      <c r="D16775" s="70">
        <v>-181677.14</v>
      </c>
      <c r="E16775" s="71">
        <v>44681</v>
      </c>
      <c r="F16775" t="s">
        <v>2095</v>
      </c>
      <c r="G16775" t="s">
        <v>1912</v>
      </c>
      <c r="J16775" s="40">
        <v>0</v>
      </c>
      <c r="K16775" s="40">
        <v>177332.09</v>
      </c>
    </row>
    <row r="16776" spans="1:11" x14ac:dyDescent="0.35">
      <c r="A16776">
        <v>41101</v>
      </c>
      <c r="B16776" t="s">
        <v>244</v>
      </c>
      <c r="C16776" s="70">
        <v>-565015.89</v>
      </c>
      <c r="D16776" s="70">
        <v>-181677.14</v>
      </c>
      <c r="E16776" s="71">
        <v>44691</v>
      </c>
      <c r="F16776" t="s">
        <v>15710</v>
      </c>
      <c r="G16776" t="s">
        <v>1907</v>
      </c>
      <c r="H16776" t="s">
        <v>15709</v>
      </c>
      <c r="J16776" s="40">
        <v>169855.77</v>
      </c>
      <c r="K16776" s="40">
        <v>0</v>
      </c>
    </row>
    <row r="16777" spans="1:11" x14ac:dyDescent="0.35">
      <c r="A16777">
        <v>41101</v>
      </c>
      <c r="B16777" t="s">
        <v>244</v>
      </c>
      <c r="C16777" s="70">
        <v>-565015.89</v>
      </c>
      <c r="D16777" s="70">
        <v>-181677.14</v>
      </c>
      <c r="E16777" s="71">
        <v>44712</v>
      </c>
      <c r="F16777" t="s">
        <v>2078</v>
      </c>
      <c r="G16777" t="s">
        <v>1912</v>
      </c>
      <c r="J16777" s="40">
        <v>0</v>
      </c>
      <c r="K16777" s="40">
        <v>199821.54</v>
      </c>
    </row>
    <row r="16778" spans="1:11" x14ac:dyDescent="0.35">
      <c r="A16778">
        <v>41101</v>
      </c>
      <c r="B16778" t="s">
        <v>244</v>
      </c>
      <c r="C16778" s="70">
        <v>-565015.89</v>
      </c>
      <c r="D16778" s="70">
        <v>-181677.14</v>
      </c>
      <c r="E16778" s="71">
        <v>44712</v>
      </c>
      <c r="F16778" t="s">
        <v>5875</v>
      </c>
      <c r="G16778" t="s">
        <v>2247</v>
      </c>
      <c r="J16778" s="40">
        <v>7462.93</v>
      </c>
      <c r="K16778" s="40">
        <v>0</v>
      </c>
    </row>
    <row r="16779" spans="1:11" x14ac:dyDescent="0.35">
      <c r="A16779">
        <v>41101</v>
      </c>
      <c r="B16779" t="s">
        <v>244</v>
      </c>
      <c r="C16779" s="70">
        <v>-565015.89</v>
      </c>
      <c r="D16779" s="70">
        <v>-181677.14</v>
      </c>
      <c r="E16779" s="71">
        <v>44713</v>
      </c>
      <c r="F16779" t="s">
        <v>15708</v>
      </c>
      <c r="G16779" t="s">
        <v>1907</v>
      </c>
      <c r="H16779" t="s">
        <v>15707</v>
      </c>
      <c r="J16779" s="40">
        <v>199821.54</v>
      </c>
      <c r="K16779" s="40">
        <v>0</v>
      </c>
    </row>
    <row r="16780" spans="1:11" x14ac:dyDescent="0.35">
      <c r="A16780">
        <v>41101</v>
      </c>
      <c r="B16780" t="s">
        <v>244</v>
      </c>
      <c r="C16780" s="70">
        <v>-565015.89</v>
      </c>
      <c r="D16780" s="70">
        <v>-181677.14</v>
      </c>
      <c r="E16780" s="71">
        <v>44742</v>
      </c>
      <c r="F16780" t="s">
        <v>2064</v>
      </c>
      <c r="G16780" t="s">
        <v>1912</v>
      </c>
      <c r="J16780" s="40">
        <v>0</v>
      </c>
      <c r="K16780" s="40">
        <v>176335.38</v>
      </c>
    </row>
    <row r="16781" spans="1:11" x14ac:dyDescent="0.35">
      <c r="A16781">
        <v>41101</v>
      </c>
      <c r="B16781" t="s">
        <v>244</v>
      </c>
      <c r="C16781" s="70">
        <v>-565015.89</v>
      </c>
      <c r="D16781" s="70">
        <v>-181677.14</v>
      </c>
      <c r="E16781" s="71">
        <v>44742</v>
      </c>
      <c r="F16781" t="s">
        <v>5593</v>
      </c>
      <c r="G16781" t="s">
        <v>2247</v>
      </c>
      <c r="J16781" s="40">
        <v>0</v>
      </c>
      <c r="K16781" s="40">
        <v>97.91</v>
      </c>
    </row>
    <row r="16782" spans="1:11" x14ac:dyDescent="0.35">
      <c r="A16782">
        <v>41101</v>
      </c>
      <c r="B16782" t="s">
        <v>244</v>
      </c>
      <c r="C16782" s="70">
        <v>-565015.89</v>
      </c>
      <c r="D16782" s="70">
        <v>-181677.14</v>
      </c>
      <c r="E16782" s="71">
        <v>44743</v>
      </c>
      <c r="F16782" t="s">
        <v>15706</v>
      </c>
      <c r="G16782" t="s">
        <v>1907</v>
      </c>
      <c r="H16782" t="s">
        <v>15697</v>
      </c>
      <c r="J16782" s="40">
        <v>1165.0899999999999</v>
      </c>
      <c r="K16782" s="40">
        <v>0</v>
      </c>
    </row>
    <row r="16783" spans="1:11" x14ac:dyDescent="0.35">
      <c r="A16783">
        <v>41101</v>
      </c>
      <c r="B16783" t="s">
        <v>244</v>
      </c>
      <c r="C16783" s="70">
        <v>-565015.89</v>
      </c>
      <c r="D16783" s="70">
        <v>-181677.14</v>
      </c>
      <c r="E16783" s="71">
        <v>44748</v>
      </c>
      <c r="F16783" t="s">
        <v>15705</v>
      </c>
      <c r="G16783" t="s">
        <v>1907</v>
      </c>
      <c r="H16783" t="s">
        <v>15704</v>
      </c>
      <c r="J16783" s="40">
        <v>175682.84</v>
      </c>
      <c r="K16783" s="40">
        <v>0</v>
      </c>
    </row>
    <row r="16784" spans="1:11" x14ac:dyDescent="0.35">
      <c r="A16784">
        <v>41101</v>
      </c>
      <c r="B16784" t="s">
        <v>244</v>
      </c>
      <c r="C16784" s="70">
        <v>-565015.89</v>
      </c>
      <c r="D16784" s="70">
        <v>-181677.14</v>
      </c>
      <c r="E16784" s="71">
        <v>44773</v>
      </c>
      <c r="F16784" t="s">
        <v>2044</v>
      </c>
      <c r="G16784" t="s">
        <v>1912</v>
      </c>
      <c r="J16784" s="40">
        <v>0</v>
      </c>
      <c r="K16784" s="40">
        <v>208479.27</v>
      </c>
    </row>
    <row r="16785" spans="1:11" x14ac:dyDescent="0.35">
      <c r="A16785">
        <v>41101</v>
      </c>
      <c r="B16785" t="s">
        <v>244</v>
      </c>
      <c r="C16785" s="70">
        <v>-565015.89</v>
      </c>
      <c r="D16785" s="70">
        <v>-181677.14</v>
      </c>
      <c r="E16785" s="71">
        <v>44773</v>
      </c>
      <c r="F16785" t="s">
        <v>5281</v>
      </c>
      <c r="G16785" t="s">
        <v>2247</v>
      </c>
      <c r="J16785" s="40">
        <v>763.76</v>
      </c>
      <c r="K16785" s="40">
        <v>0</v>
      </c>
    </row>
    <row r="16786" spans="1:11" x14ac:dyDescent="0.35">
      <c r="A16786">
        <v>41101</v>
      </c>
      <c r="B16786" t="s">
        <v>244</v>
      </c>
      <c r="C16786" s="70">
        <v>-565015.89</v>
      </c>
      <c r="D16786" s="70">
        <v>-181677.14</v>
      </c>
      <c r="E16786" s="71">
        <v>44775</v>
      </c>
      <c r="F16786" t="s">
        <v>15703</v>
      </c>
      <c r="G16786" t="s">
        <v>1907</v>
      </c>
      <c r="H16786" t="s">
        <v>1962</v>
      </c>
      <c r="J16786" s="40">
        <v>209025.45</v>
      </c>
      <c r="K16786" s="40">
        <v>0</v>
      </c>
    </row>
    <row r="16787" spans="1:11" x14ac:dyDescent="0.35">
      <c r="A16787">
        <v>41101</v>
      </c>
      <c r="B16787" t="s">
        <v>244</v>
      </c>
      <c r="C16787" s="70">
        <v>-565015.89</v>
      </c>
      <c r="D16787" s="70">
        <v>-181677.14</v>
      </c>
      <c r="E16787" s="71">
        <v>44784</v>
      </c>
      <c r="F16787" t="s">
        <v>15702</v>
      </c>
      <c r="G16787" t="s">
        <v>1907</v>
      </c>
      <c r="H16787" t="s">
        <v>15701</v>
      </c>
      <c r="J16787" s="40">
        <v>971.77</v>
      </c>
      <c r="K16787" s="40">
        <v>0</v>
      </c>
    </row>
    <row r="16788" spans="1:11" x14ac:dyDescent="0.35">
      <c r="A16788">
        <v>41101</v>
      </c>
      <c r="B16788" t="s">
        <v>244</v>
      </c>
      <c r="C16788" s="70">
        <v>-565015.89</v>
      </c>
      <c r="D16788" s="70">
        <v>-181677.14</v>
      </c>
      <c r="E16788" s="71">
        <v>44804</v>
      </c>
      <c r="F16788" t="s">
        <v>1994</v>
      </c>
      <c r="G16788" t="s">
        <v>1912</v>
      </c>
      <c r="J16788" s="40">
        <v>0</v>
      </c>
      <c r="K16788" s="40">
        <v>204921.63</v>
      </c>
    </row>
    <row r="16789" spans="1:11" x14ac:dyDescent="0.35">
      <c r="A16789">
        <v>41101</v>
      </c>
      <c r="B16789" t="s">
        <v>244</v>
      </c>
      <c r="C16789" s="70">
        <v>-565015.89</v>
      </c>
      <c r="D16789" s="70">
        <v>-181677.14</v>
      </c>
      <c r="E16789" s="71">
        <v>44804</v>
      </c>
      <c r="F16789" t="s">
        <v>5090</v>
      </c>
      <c r="G16789" t="s">
        <v>2247</v>
      </c>
      <c r="H16789" t="s">
        <v>2265</v>
      </c>
      <c r="J16789" s="40">
        <v>0</v>
      </c>
      <c r="K16789" s="40">
        <v>1467.91</v>
      </c>
    </row>
    <row r="16790" spans="1:11" x14ac:dyDescent="0.35">
      <c r="A16790">
        <v>41101</v>
      </c>
      <c r="B16790" t="s">
        <v>244</v>
      </c>
      <c r="C16790" s="70">
        <v>-565015.89</v>
      </c>
      <c r="D16790" s="70">
        <v>-181677.14</v>
      </c>
      <c r="E16790" s="71">
        <v>44810</v>
      </c>
      <c r="F16790" t="s">
        <v>15700</v>
      </c>
      <c r="G16790" t="s">
        <v>1907</v>
      </c>
      <c r="H16790" t="s">
        <v>15699</v>
      </c>
      <c r="J16790" s="40">
        <v>200422.48</v>
      </c>
      <c r="K16790" s="40">
        <v>0</v>
      </c>
    </row>
    <row r="16791" spans="1:11" x14ac:dyDescent="0.35">
      <c r="A16791">
        <v>41101</v>
      </c>
      <c r="B16791" t="s">
        <v>244</v>
      </c>
      <c r="C16791" s="70">
        <v>-565015.89</v>
      </c>
      <c r="D16791" s="70">
        <v>-181677.14</v>
      </c>
      <c r="E16791" s="71">
        <v>44834</v>
      </c>
      <c r="F16791" t="s">
        <v>1972</v>
      </c>
      <c r="G16791" t="s">
        <v>1912</v>
      </c>
      <c r="J16791" s="40">
        <v>0</v>
      </c>
      <c r="K16791" s="40">
        <v>212588.88</v>
      </c>
    </row>
    <row r="16792" spans="1:11" x14ac:dyDescent="0.35">
      <c r="A16792">
        <v>41101</v>
      </c>
      <c r="B16792" t="s">
        <v>244</v>
      </c>
      <c r="C16792" s="70">
        <v>-565015.89</v>
      </c>
      <c r="D16792" s="70">
        <v>-181677.14</v>
      </c>
      <c r="E16792" s="71">
        <v>44834</v>
      </c>
      <c r="F16792" t="s">
        <v>4677</v>
      </c>
      <c r="G16792" t="s">
        <v>2247</v>
      </c>
      <c r="H16792" t="s">
        <v>2262</v>
      </c>
      <c r="J16792" s="40">
        <v>4308.51</v>
      </c>
      <c r="K16792" s="40">
        <v>0</v>
      </c>
    </row>
    <row r="16793" spans="1:11" x14ac:dyDescent="0.35">
      <c r="A16793">
        <v>41101</v>
      </c>
      <c r="B16793" t="s">
        <v>244</v>
      </c>
      <c r="C16793" s="70">
        <v>-565015.89</v>
      </c>
      <c r="D16793" s="70">
        <v>-181677.14</v>
      </c>
      <c r="E16793" s="71">
        <v>44835</v>
      </c>
      <c r="F16793" t="s">
        <v>1965</v>
      </c>
      <c r="G16793" t="s">
        <v>1907</v>
      </c>
      <c r="H16793" t="s">
        <v>1964</v>
      </c>
      <c r="J16793" s="40">
        <v>0.14000000000000001</v>
      </c>
      <c r="K16793" s="40">
        <v>0</v>
      </c>
    </row>
    <row r="16794" spans="1:11" x14ac:dyDescent="0.35">
      <c r="A16794">
        <v>41101</v>
      </c>
      <c r="B16794" t="s">
        <v>244</v>
      </c>
      <c r="C16794" s="70">
        <v>-565015.89</v>
      </c>
      <c r="D16794" s="70">
        <v>-181677.14</v>
      </c>
      <c r="E16794" s="71">
        <v>44835</v>
      </c>
      <c r="F16794" t="s">
        <v>1963</v>
      </c>
      <c r="G16794" t="s">
        <v>1907</v>
      </c>
      <c r="H16794" t="s">
        <v>1962</v>
      </c>
      <c r="J16794" s="40">
        <v>0</v>
      </c>
      <c r="K16794" s="40">
        <v>0.71</v>
      </c>
    </row>
    <row r="16795" spans="1:11" x14ac:dyDescent="0.35">
      <c r="A16795">
        <v>41101</v>
      </c>
      <c r="B16795" t="s">
        <v>244</v>
      </c>
      <c r="C16795" s="70">
        <v>-565015.89</v>
      </c>
      <c r="D16795" s="70">
        <v>-181677.14</v>
      </c>
      <c r="E16795" s="71">
        <v>44835</v>
      </c>
      <c r="F16795" t="s">
        <v>15698</v>
      </c>
      <c r="G16795" t="s">
        <v>1907</v>
      </c>
      <c r="H16795" t="s">
        <v>15697</v>
      </c>
      <c r="J16795" s="40">
        <v>0</v>
      </c>
      <c r="K16795" s="40">
        <v>1159.49</v>
      </c>
    </row>
    <row r="16796" spans="1:11" x14ac:dyDescent="0.35">
      <c r="A16796">
        <v>41101</v>
      </c>
      <c r="B16796" t="s">
        <v>244</v>
      </c>
      <c r="C16796" s="70">
        <v>-565015.89</v>
      </c>
      <c r="D16796" s="70">
        <v>-181677.14</v>
      </c>
      <c r="E16796" s="71">
        <v>44835</v>
      </c>
      <c r="F16796" t="s">
        <v>14343</v>
      </c>
      <c r="G16796" t="s">
        <v>1912</v>
      </c>
      <c r="J16796" s="40">
        <v>910.1</v>
      </c>
      <c r="K16796" s="40">
        <v>0</v>
      </c>
    </row>
    <row r="16797" spans="1:11" x14ac:dyDescent="0.35">
      <c r="A16797">
        <v>41101</v>
      </c>
      <c r="B16797" t="s">
        <v>244</v>
      </c>
      <c r="C16797" s="70">
        <v>-565015.89</v>
      </c>
      <c r="D16797" s="70">
        <v>-181677.14</v>
      </c>
      <c r="E16797" s="71">
        <v>44840</v>
      </c>
      <c r="F16797" t="s">
        <v>15696</v>
      </c>
      <c r="G16797" t="s">
        <v>1907</v>
      </c>
      <c r="H16797" t="s">
        <v>15695</v>
      </c>
      <c r="J16797" s="40">
        <v>212889.31</v>
      </c>
      <c r="K16797" s="40">
        <v>0</v>
      </c>
    </row>
    <row r="16798" spans="1:11" x14ac:dyDescent="0.35">
      <c r="A16798">
        <v>41101</v>
      </c>
      <c r="B16798" t="s">
        <v>244</v>
      </c>
      <c r="C16798" s="70">
        <v>-565015.89</v>
      </c>
      <c r="D16798" s="70">
        <v>-181677.14</v>
      </c>
      <c r="E16798" s="71">
        <v>44840</v>
      </c>
      <c r="F16798" t="s">
        <v>1953</v>
      </c>
      <c r="G16798" t="s">
        <v>1907</v>
      </c>
      <c r="J16798" s="40">
        <v>0</v>
      </c>
      <c r="K16798" s="40">
        <v>0</v>
      </c>
    </row>
    <row r="16799" spans="1:11" x14ac:dyDescent="0.35">
      <c r="A16799">
        <v>41101</v>
      </c>
      <c r="B16799" t="s">
        <v>244</v>
      </c>
      <c r="C16799" s="70">
        <v>-565015.89</v>
      </c>
      <c r="D16799" s="70">
        <v>-181677.14</v>
      </c>
      <c r="E16799" s="71">
        <v>44865</v>
      </c>
      <c r="F16799" t="s">
        <v>15694</v>
      </c>
      <c r="G16799" t="s">
        <v>1907</v>
      </c>
      <c r="H16799" t="s">
        <v>15693</v>
      </c>
      <c r="J16799" s="40">
        <v>208400.7</v>
      </c>
      <c r="K16799" s="40">
        <v>0</v>
      </c>
    </row>
    <row r="16800" spans="1:11" x14ac:dyDescent="0.35">
      <c r="A16800">
        <v>41101</v>
      </c>
      <c r="B16800" t="s">
        <v>244</v>
      </c>
      <c r="C16800" s="70">
        <v>-565015.89</v>
      </c>
      <c r="D16800" s="70">
        <v>-181677.14</v>
      </c>
      <c r="E16800" s="71">
        <v>44865</v>
      </c>
      <c r="F16800" t="s">
        <v>1944</v>
      </c>
      <c r="G16800" t="s">
        <v>1912</v>
      </c>
      <c r="H16800" t="s">
        <v>1919</v>
      </c>
      <c r="I16800" t="s">
        <v>1919</v>
      </c>
      <c r="J16800" s="40">
        <v>0</v>
      </c>
      <c r="K16800" s="40">
        <v>208400.7</v>
      </c>
    </row>
    <row r="16801" spans="1:11" x14ac:dyDescent="0.35">
      <c r="A16801">
        <v>41101</v>
      </c>
      <c r="B16801" t="s">
        <v>244</v>
      </c>
      <c r="C16801" s="70">
        <v>-565015.89</v>
      </c>
      <c r="D16801" s="70">
        <v>-181677.14</v>
      </c>
      <c r="E16801" s="71">
        <v>44865</v>
      </c>
      <c r="F16801" t="s">
        <v>4449</v>
      </c>
      <c r="G16801" t="s">
        <v>2247</v>
      </c>
      <c r="H16801" t="s">
        <v>1919</v>
      </c>
      <c r="I16801" t="s">
        <v>1919</v>
      </c>
      <c r="J16801" s="40">
        <v>0</v>
      </c>
      <c r="K16801" s="40">
        <v>289.74</v>
      </c>
    </row>
    <row r="16802" spans="1:11" x14ac:dyDescent="0.35">
      <c r="A16802">
        <v>41101</v>
      </c>
      <c r="B16802" t="s">
        <v>244</v>
      </c>
      <c r="C16802" s="70">
        <v>-565015.89</v>
      </c>
      <c r="D16802" s="70">
        <v>-181677.14</v>
      </c>
      <c r="E16802" s="71">
        <v>44895</v>
      </c>
      <c r="F16802" t="s">
        <v>1926</v>
      </c>
      <c r="G16802" t="s">
        <v>1912</v>
      </c>
      <c r="H16802" t="s">
        <v>1916</v>
      </c>
      <c r="J16802" s="40">
        <v>0</v>
      </c>
      <c r="K16802" s="40">
        <v>228363.82</v>
      </c>
    </row>
    <row r="16803" spans="1:11" x14ac:dyDescent="0.35">
      <c r="A16803">
        <v>41101</v>
      </c>
      <c r="B16803" t="s">
        <v>244</v>
      </c>
      <c r="C16803" s="70">
        <v>-565015.89</v>
      </c>
      <c r="D16803" s="70">
        <v>-181677.14</v>
      </c>
      <c r="E16803" s="71">
        <v>44895</v>
      </c>
      <c r="F16803" t="s">
        <v>3961</v>
      </c>
      <c r="G16803" t="s">
        <v>2247</v>
      </c>
      <c r="H16803" t="s">
        <v>1916</v>
      </c>
      <c r="I16803" t="s">
        <v>1916</v>
      </c>
      <c r="J16803" s="40">
        <v>75.36</v>
      </c>
      <c r="K16803" s="40">
        <v>0</v>
      </c>
    </row>
    <row r="16804" spans="1:11" x14ac:dyDescent="0.35">
      <c r="A16804">
        <v>41101</v>
      </c>
      <c r="B16804" t="s">
        <v>244</v>
      </c>
      <c r="C16804" s="70">
        <v>-565015.89</v>
      </c>
      <c r="D16804" s="70">
        <v>-181677.14</v>
      </c>
      <c r="E16804" s="71">
        <v>44901</v>
      </c>
      <c r="F16804" t="s">
        <v>15692</v>
      </c>
      <c r="G16804" t="s">
        <v>1907</v>
      </c>
      <c r="H16804" t="s">
        <v>15691</v>
      </c>
      <c r="J16804" s="40">
        <v>230575.09</v>
      </c>
      <c r="K16804" s="40">
        <v>0</v>
      </c>
    </row>
    <row r="16805" spans="1:11" x14ac:dyDescent="0.35">
      <c r="A16805">
        <v>41101</v>
      </c>
      <c r="B16805" t="s">
        <v>244</v>
      </c>
      <c r="C16805" s="70">
        <v>-565015.89</v>
      </c>
      <c r="D16805" s="70">
        <v>-181677.14</v>
      </c>
      <c r="E16805" s="71">
        <v>44926</v>
      </c>
      <c r="F16805" t="s">
        <v>1913</v>
      </c>
      <c r="G16805" t="s">
        <v>1912</v>
      </c>
      <c r="H16805" t="s">
        <v>1911</v>
      </c>
      <c r="I16805" t="s">
        <v>1911</v>
      </c>
      <c r="J16805" s="40">
        <v>0</v>
      </c>
      <c r="K16805" s="40">
        <v>253353.05</v>
      </c>
    </row>
    <row r="16806" spans="1:11" x14ac:dyDescent="0.35">
      <c r="A16806">
        <v>41101</v>
      </c>
      <c r="B16806" t="s">
        <v>244</v>
      </c>
      <c r="C16806" s="70">
        <v>-565015.89</v>
      </c>
      <c r="D16806" s="70">
        <v>-181677.14</v>
      </c>
      <c r="E16806" s="71">
        <v>44926</v>
      </c>
      <c r="F16806" t="s">
        <v>3609</v>
      </c>
      <c r="G16806" t="s">
        <v>2247</v>
      </c>
      <c r="H16806" t="s">
        <v>1911</v>
      </c>
      <c r="I16806" t="s">
        <v>1911</v>
      </c>
      <c r="J16806" s="40">
        <v>0</v>
      </c>
      <c r="K16806" s="40">
        <v>2277.52</v>
      </c>
    </row>
    <row r="16807" spans="1:11" x14ac:dyDescent="0.35">
      <c r="A16807">
        <v>50001</v>
      </c>
      <c r="B16807" t="s">
        <v>291</v>
      </c>
      <c r="C16807" s="70">
        <v>0</v>
      </c>
      <c r="D16807" s="70">
        <v>0</v>
      </c>
      <c r="E16807" s="71">
        <v>44563</v>
      </c>
      <c r="F16807" t="s">
        <v>15690</v>
      </c>
      <c r="G16807" t="s">
        <v>15639</v>
      </c>
      <c r="H16807" t="s">
        <v>15689</v>
      </c>
      <c r="J16807" s="40">
        <v>0</v>
      </c>
      <c r="K16807" s="40">
        <v>21000</v>
      </c>
    </row>
    <row r="16808" spans="1:11" x14ac:dyDescent="0.35">
      <c r="A16808">
        <v>50001</v>
      </c>
      <c r="B16808" t="s">
        <v>291</v>
      </c>
      <c r="C16808" s="70">
        <v>0</v>
      </c>
      <c r="D16808" s="70">
        <v>0</v>
      </c>
      <c r="E16808" s="71">
        <v>44598</v>
      </c>
      <c r="F16808" t="s">
        <v>15688</v>
      </c>
      <c r="G16808" t="s">
        <v>15639</v>
      </c>
      <c r="H16808" t="s">
        <v>15687</v>
      </c>
      <c r="J16808" s="40">
        <v>0</v>
      </c>
      <c r="K16808" s="40">
        <v>7773.51</v>
      </c>
    </row>
    <row r="16809" spans="1:11" x14ac:dyDescent="0.35">
      <c r="A16809">
        <v>50001</v>
      </c>
      <c r="B16809" t="s">
        <v>291</v>
      </c>
      <c r="C16809" s="70">
        <v>0</v>
      </c>
      <c r="D16809" s="70">
        <v>0</v>
      </c>
      <c r="E16809" s="71">
        <v>44598</v>
      </c>
      <c r="F16809" t="s">
        <v>15686</v>
      </c>
      <c r="G16809" t="s">
        <v>15639</v>
      </c>
      <c r="H16809" t="s">
        <v>15685</v>
      </c>
      <c r="J16809" s="40">
        <v>0</v>
      </c>
      <c r="K16809" s="40">
        <v>-7773.51</v>
      </c>
    </row>
    <row r="16810" spans="1:11" x14ac:dyDescent="0.35">
      <c r="A16810">
        <v>50001</v>
      </c>
      <c r="B16810" t="s">
        <v>291</v>
      </c>
      <c r="C16810" s="70">
        <v>0</v>
      </c>
      <c r="D16810" s="70">
        <v>0</v>
      </c>
      <c r="E16810" s="71">
        <v>44609</v>
      </c>
      <c r="F16810" t="s">
        <v>15684</v>
      </c>
      <c r="G16810" t="s">
        <v>15639</v>
      </c>
      <c r="H16810" t="s">
        <v>15683</v>
      </c>
      <c r="J16810" s="40">
        <v>0</v>
      </c>
      <c r="K16810" s="40">
        <v>9095</v>
      </c>
    </row>
    <row r="16811" spans="1:11" x14ac:dyDescent="0.35">
      <c r="A16811">
        <v>50001</v>
      </c>
      <c r="B16811" t="s">
        <v>291</v>
      </c>
      <c r="C16811" s="70">
        <v>0</v>
      </c>
      <c r="D16811" s="70">
        <v>0</v>
      </c>
      <c r="E16811" s="71">
        <v>44612</v>
      </c>
      <c r="F16811" t="s">
        <v>15682</v>
      </c>
      <c r="G16811" t="s">
        <v>15639</v>
      </c>
      <c r="H16811" t="s">
        <v>15681</v>
      </c>
      <c r="J16811" s="40">
        <v>0</v>
      </c>
      <c r="K16811" s="40">
        <v>34349</v>
      </c>
    </row>
    <row r="16812" spans="1:11" x14ac:dyDescent="0.35">
      <c r="A16812">
        <v>50001</v>
      </c>
      <c r="B16812" t="s">
        <v>291</v>
      </c>
      <c r="C16812" s="70">
        <v>0</v>
      </c>
      <c r="D16812" s="70">
        <v>0</v>
      </c>
      <c r="E16812" s="71">
        <v>44642</v>
      </c>
      <c r="F16812" t="s">
        <v>15680</v>
      </c>
      <c r="G16812" t="s">
        <v>15639</v>
      </c>
      <c r="H16812" t="s">
        <v>15679</v>
      </c>
      <c r="J16812" s="40">
        <v>0</v>
      </c>
      <c r="K16812" s="40">
        <v>140000</v>
      </c>
    </row>
    <row r="16813" spans="1:11" x14ac:dyDescent="0.35">
      <c r="A16813">
        <v>50001</v>
      </c>
      <c r="B16813" t="s">
        <v>291</v>
      </c>
      <c r="C16813" s="70">
        <v>0</v>
      </c>
      <c r="D16813" s="70">
        <v>0</v>
      </c>
      <c r="E16813" s="71">
        <v>44642</v>
      </c>
      <c r="F16813" t="s">
        <v>15678</v>
      </c>
      <c r="G16813" t="s">
        <v>15639</v>
      </c>
      <c r="H16813" t="s">
        <v>15677</v>
      </c>
      <c r="J16813" s="40">
        <v>0</v>
      </c>
      <c r="K16813" s="40">
        <v>11900</v>
      </c>
    </row>
    <row r="16814" spans="1:11" x14ac:dyDescent="0.35">
      <c r="A16814">
        <v>50001</v>
      </c>
      <c r="B16814" t="s">
        <v>291</v>
      </c>
      <c r="C16814" s="70">
        <v>0</v>
      </c>
      <c r="D16814" s="70">
        <v>0</v>
      </c>
      <c r="E16814" s="71">
        <v>44651</v>
      </c>
      <c r="F16814" t="s">
        <v>15676</v>
      </c>
      <c r="G16814" t="s">
        <v>15639</v>
      </c>
      <c r="H16814" t="s">
        <v>15675</v>
      </c>
      <c r="J16814" s="40">
        <v>0</v>
      </c>
      <c r="K16814" s="40">
        <v>40500</v>
      </c>
    </row>
    <row r="16815" spans="1:11" x14ac:dyDescent="0.35">
      <c r="A16815">
        <v>50001</v>
      </c>
      <c r="B16815" t="s">
        <v>291</v>
      </c>
      <c r="C16815" s="70">
        <v>0</v>
      </c>
      <c r="D16815" s="70">
        <v>0</v>
      </c>
      <c r="E16815" s="71">
        <v>44728</v>
      </c>
      <c r="F16815" t="s">
        <v>15674</v>
      </c>
      <c r="G16815" t="s">
        <v>15639</v>
      </c>
      <c r="H16815" t="s">
        <v>15673</v>
      </c>
      <c r="J16815" s="40">
        <v>0</v>
      </c>
      <c r="K16815" s="40">
        <v>28000</v>
      </c>
    </row>
    <row r="16816" spans="1:11" x14ac:dyDescent="0.35">
      <c r="A16816">
        <v>50001</v>
      </c>
      <c r="B16816" t="s">
        <v>291</v>
      </c>
      <c r="C16816" s="70">
        <v>0</v>
      </c>
      <c r="D16816" s="70">
        <v>0</v>
      </c>
      <c r="E16816" s="71">
        <v>44742</v>
      </c>
      <c r="F16816" t="s">
        <v>15672</v>
      </c>
      <c r="G16816" t="s">
        <v>15639</v>
      </c>
      <c r="H16816" t="s">
        <v>15671</v>
      </c>
      <c r="J16816" s="40">
        <v>0</v>
      </c>
      <c r="K16816" s="40">
        <v>53181.919999999998</v>
      </c>
    </row>
    <row r="16817" spans="1:11" x14ac:dyDescent="0.35">
      <c r="A16817">
        <v>50001</v>
      </c>
      <c r="B16817" t="s">
        <v>291</v>
      </c>
      <c r="C16817" s="70">
        <v>0</v>
      </c>
      <c r="D16817" s="70">
        <v>0</v>
      </c>
      <c r="E16817" s="71">
        <v>44742</v>
      </c>
      <c r="F16817" t="s">
        <v>15670</v>
      </c>
      <c r="G16817" t="s">
        <v>15639</v>
      </c>
      <c r="H16817" t="s">
        <v>15669</v>
      </c>
      <c r="J16817" s="40">
        <v>0</v>
      </c>
      <c r="K16817" s="40">
        <v>34449.1</v>
      </c>
    </row>
    <row r="16818" spans="1:11" x14ac:dyDescent="0.35">
      <c r="A16818">
        <v>50001</v>
      </c>
      <c r="B16818" t="s">
        <v>291</v>
      </c>
      <c r="C16818" s="70">
        <v>0</v>
      </c>
      <c r="D16818" s="70">
        <v>0</v>
      </c>
      <c r="E16818" s="71">
        <v>44742</v>
      </c>
      <c r="F16818" t="s">
        <v>15668</v>
      </c>
      <c r="G16818" t="s">
        <v>15639</v>
      </c>
      <c r="H16818" t="s">
        <v>15667</v>
      </c>
      <c r="J16818" s="40">
        <v>0</v>
      </c>
      <c r="K16818" s="40">
        <v>13125</v>
      </c>
    </row>
    <row r="16819" spans="1:11" x14ac:dyDescent="0.35">
      <c r="A16819">
        <v>50001</v>
      </c>
      <c r="B16819" t="s">
        <v>291</v>
      </c>
      <c r="C16819" s="70">
        <v>0</v>
      </c>
      <c r="D16819" s="70">
        <v>0</v>
      </c>
      <c r="E16819" s="71">
        <v>44804</v>
      </c>
      <c r="F16819" t="s">
        <v>15666</v>
      </c>
      <c r="G16819" t="s">
        <v>15639</v>
      </c>
      <c r="H16819" t="s">
        <v>15665</v>
      </c>
      <c r="J16819" s="40">
        <v>0</v>
      </c>
      <c r="K16819" s="40">
        <v>140000</v>
      </c>
    </row>
    <row r="16820" spans="1:11" x14ac:dyDescent="0.35">
      <c r="A16820">
        <v>50001</v>
      </c>
      <c r="B16820" t="s">
        <v>291</v>
      </c>
      <c r="C16820" s="70">
        <v>0</v>
      </c>
      <c r="D16820" s="70">
        <v>0</v>
      </c>
      <c r="E16820" s="71">
        <v>44809</v>
      </c>
      <c r="F16820" t="s">
        <v>15664</v>
      </c>
      <c r="G16820" t="s">
        <v>15639</v>
      </c>
      <c r="H16820" t="s">
        <v>15663</v>
      </c>
      <c r="J16820" s="40">
        <v>0</v>
      </c>
      <c r="K16820" s="40">
        <v>137070.32999999999</v>
      </c>
    </row>
    <row r="16821" spans="1:11" x14ac:dyDescent="0.35">
      <c r="A16821">
        <v>50001</v>
      </c>
      <c r="B16821" t="s">
        <v>291</v>
      </c>
      <c r="C16821" s="70">
        <v>0</v>
      </c>
      <c r="D16821" s="70">
        <v>0</v>
      </c>
      <c r="E16821" s="71">
        <v>44875</v>
      </c>
      <c r="F16821" t="s">
        <v>15662</v>
      </c>
      <c r="G16821" t="s">
        <v>15639</v>
      </c>
      <c r="H16821" t="s">
        <v>15661</v>
      </c>
      <c r="J16821" s="40">
        <v>0</v>
      </c>
      <c r="K16821" s="40">
        <v>33310.120000000003</v>
      </c>
    </row>
    <row r="16822" spans="1:11" x14ac:dyDescent="0.35">
      <c r="A16822">
        <v>50001</v>
      </c>
      <c r="B16822" t="s">
        <v>291</v>
      </c>
      <c r="C16822" s="70">
        <v>0</v>
      </c>
      <c r="D16822" s="70">
        <v>0</v>
      </c>
      <c r="E16822" s="71">
        <v>44894</v>
      </c>
      <c r="F16822" t="s">
        <v>15660</v>
      </c>
      <c r="G16822" t="s">
        <v>15639</v>
      </c>
      <c r="H16822" t="s">
        <v>15659</v>
      </c>
      <c r="J16822" s="40">
        <v>0</v>
      </c>
      <c r="K16822" s="40">
        <v>27713</v>
      </c>
    </row>
    <row r="16823" spans="1:11" x14ac:dyDescent="0.35">
      <c r="A16823">
        <v>50001</v>
      </c>
      <c r="B16823" t="s">
        <v>291</v>
      </c>
      <c r="C16823" s="70">
        <v>0</v>
      </c>
      <c r="D16823" s="70">
        <v>0</v>
      </c>
      <c r="E16823" s="71">
        <v>44903</v>
      </c>
      <c r="F16823" t="s">
        <v>15658</v>
      </c>
      <c r="G16823" t="s">
        <v>15639</v>
      </c>
      <c r="H16823" t="s">
        <v>15657</v>
      </c>
      <c r="J16823" s="40">
        <v>0</v>
      </c>
      <c r="K16823" s="40">
        <v>170100</v>
      </c>
    </row>
    <row r="16824" spans="1:11" x14ac:dyDescent="0.35">
      <c r="A16824">
        <v>50001</v>
      </c>
      <c r="B16824" t="s">
        <v>291</v>
      </c>
      <c r="C16824" s="70">
        <v>0</v>
      </c>
      <c r="D16824" s="70">
        <v>0</v>
      </c>
      <c r="E16824" s="71">
        <v>44911</v>
      </c>
      <c r="F16824" t="s">
        <v>15656</v>
      </c>
      <c r="G16824" t="s">
        <v>15639</v>
      </c>
      <c r="H16824" t="s">
        <v>15655</v>
      </c>
      <c r="J16824" s="40">
        <v>0</v>
      </c>
      <c r="K16824" s="40">
        <v>4280</v>
      </c>
    </row>
    <row r="16825" spans="1:11" x14ac:dyDescent="0.35">
      <c r="A16825">
        <v>50001</v>
      </c>
      <c r="B16825" t="s">
        <v>291</v>
      </c>
      <c r="C16825" s="70">
        <v>0</v>
      </c>
      <c r="D16825" s="70">
        <v>0</v>
      </c>
      <c r="E16825" s="71">
        <v>44915</v>
      </c>
      <c r="F16825" t="s">
        <v>15654</v>
      </c>
      <c r="G16825" t="s">
        <v>15639</v>
      </c>
      <c r="H16825" t="s">
        <v>15653</v>
      </c>
      <c r="J16825" s="40">
        <v>0</v>
      </c>
      <c r="K16825" s="40">
        <v>57355.67</v>
      </c>
    </row>
    <row r="16826" spans="1:11" x14ac:dyDescent="0.35">
      <c r="A16826">
        <v>50001</v>
      </c>
      <c r="B16826" t="s">
        <v>291</v>
      </c>
      <c r="C16826" s="70">
        <v>0</v>
      </c>
      <c r="D16826" s="70">
        <v>0</v>
      </c>
      <c r="E16826" s="71">
        <v>44917</v>
      </c>
      <c r="F16826" t="s">
        <v>15652</v>
      </c>
      <c r="G16826" t="s">
        <v>15639</v>
      </c>
      <c r="H16826" t="s">
        <v>15651</v>
      </c>
      <c r="J16826" s="40">
        <v>0</v>
      </c>
      <c r="K16826" s="40">
        <v>27174.14</v>
      </c>
    </row>
    <row r="16827" spans="1:11" x14ac:dyDescent="0.35">
      <c r="A16827">
        <v>50001</v>
      </c>
      <c r="B16827" t="s">
        <v>291</v>
      </c>
      <c r="C16827" s="70">
        <v>0</v>
      </c>
      <c r="D16827" s="70">
        <v>0</v>
      </c>
      <c r="E16827" s="71">
        <v>44921</v>
      </c>
      <c r="F16827" t="s">
        <v>15650</v>
      </c>
      <c r="G16827" t="s">
        <v>15639</v>
      </c>
      <c r="H16827" t="s">
        <v>15649</v>
      </c>
      <c r="J16827" s="40">
        <v>0</v>
      </c>
      <c r="K16827" s="40">
        <v>56000</v>
      </c>
    </row>
    <row r="16828" spans="1:11" x14ac:dyDescent="0.35">
      <c r="A16828">
        <v>50001</v>
      </c>
      <c r="B16828" t="s">
        <v>291</v>
      </c>
      <c r="C16828" s="70">
        <v>0</v>
      </c>
      <c r="D16828" s="70">
        <v>0</v>
      </c>
      <c r="E16828" s="71">
        <v>44922</v>
      </c>
      <c r="F16828" t="s">
        <v>15648</v>
      </c>
      <c r="G16828" t="s">
        <v>15639</v>
      </c>
      <c r="H16828" t="s">
        <v>15647</v>
      </c>
      <c r="J16828" s="40">
        <v>0</v>
      </c>
      <c r="K16828" s="40">
        <v>227478.42</v>
      </c>
    </row>
    <row r="16829" spans="1:11" x14ac:dyDescent="0.35">
      <c r="A16829">
        <v>50001</v>
      </c>
      <c r="B16829" t="s">
        <v>291</v>
      </c>
      <c r="C16829" s="70">
        <v>0</v>
      </c>
      <c r="D16829" s="70">
        <v>0</v>
      </c>
      <c r="E16829" s="71">
        <v>44924</v>
      </c>
      <c r="F16829" t="s">
        <v>15646</v>
      </c>
      <c r="G16829" t="s">
        <v>15639</v>
      </c>
      <c r="H16829" t="s">
        <v>15645</v>
      </c>
      <c r="J16829" s="40">
        <v>0</v>
      </c>
      <c r="K16829" s="40">
        <v>41274.959999999999</v>
      </c>
    </row>
    <row r="16830" spans="1:11" x14ac:dyDescent="0.35">
      <c r="A16830">
        <v>50001</v>
      </c>
      <c r="B16830" t="s">
        <v>291</v>
      </c>
      <c r="C16830" s="70">
        <v>0</v>
      </c>
      <c r="D16830" s="70">
        <v>0</v>
      </c>
      <c r="E16830" s="71">
        <v>44925</v>
      </c>
      <c r="F16830" t="s">
        <v>15644</v>
      </c>
      <c r="G16830" t="s">
        <v>15639</v>
      </c>
      <c r="H16830" t="s">
        <v>15643</v>
      </c>
      <c r="J16830" s="40">
        <v>0</v>
      </c>
      <c r="K16830" s="40">
        <v>11536</v>
      </c>
    </row>
    <row r="16831" spans="1:11" x14ac:dyDescent="0.35">
      <c r="A16831">
        <v>50001</v>
      </c>
      <c r="B16831" t="s">
        <v>291</v>
      </c>
      <c r="C16831" s="70">
        <v>0</v>
      </c>
      <c r="D16831" s="70">
        <v>0</v>
      </c>
      <c r="E16831" s="71">
        <v>44925</v>
      </c>
      <c r="F16831" t="s">
        <v>15642</v>
      </c>
      <c r="G16831" t="s">
        <v>15639</v>
      </c>
      <c r="H16831" t="s">
        <v>15641</v>
      </c>
      <c r="J16831" s="40">
        <v>0</v>
      </c>
      <c r="K16831" s="40">
        <v>13482</v>
      </c>
    </row>
    <row r="16832" spans="1:11" x14ac:dyDescent="0.35">
      <c r="A16832">
        <v>50001</v>
      </c>
      <c r="B16832" t="s">
        <v>291</v>
      </c>
      <c r="C16832" s="70">
        <v>0</v>
      </c>
      <c r="D16832" s="70">
        <v>0</v>
      </c>
      <c r="E16832" s="71">
        <v>44925</v>
      </c>
      <c r="F16832" t="s">
        <v>15640</v>
      </c>
      <c r="G16832" t="s">
        <v>15639</v>
      </c>
      <c r="H16832" t="s">
        <v>15638</v>
      </c>
      <c r="J16832" s="40">
        <v>0</v>
      </c>
      <c r="K16832" s="40">
        <v>40500</v>
      </c>
    </row>
    <row r="16833" spans="1:11" x14ac:dyDescent="0.35">
      <c r="A16833">
        <v>50004</v>
      </c>
      <c r="B16833" t="s">
        <v>293</v>
      </c>
      <c r="C16833" s="70">
        <v>0</v>
      </c>
      <c r="D16833" s="70">
        <v>0</v>
      </c>
      <c r="E16833" s="71">
        <v>44574</v>
      </c>
      <c r="F16833" t="s">
        <v>15637</v>
      </c>
      <c r="G16833" t="s">
        <v>15415</v>
      </c>
      <c r="H16833" t="s">
        <v>15636</v>
      </c>
      <c r="J16833" s="40">
        <v>0</v>
      </c>
      <c r="K16833" s="40">
        <v>30600</v>
      </c>
    </row>
    <row r="16834" spans="1:11" x14ac:dyDescent="0.35">
      <c r="A16834">
        <v>50004</v>
      </c>
      <c r="B16834" t="s">
        <v>293</v>
      </c>
      <c r="C16834" s="70">
        <v>0</v>
      </c>
      <c r="D16834" s="70">
        <v>0</v>
      </c>
      <c r="E16834" s="71">
        <v>44608</v>
      </c>
      <c r="F16834" t="s">
        <v>15635</v>
      </c>
      <c r="G16834" t="s">
        <v>15415</v>
      </c>
      <c r="H16834" t="s">
        <v>15634</v>
      </c>
      <c r="J16834" s="40">
        <v>0</v>
      </c>
      <c r="K16834" s="40">
        <v>14007.31</v>
      </c>
    </row>
    <row r="16835" spans="1:11" x14ac:dyDescent="0.35">
      <c r="A16835">
        <v>50004</v>
      </c>
      <c r="B16835" t="s">
        <v>293</v>
      </c>
      <c r="C16835" s="70">
        <v>0</v>
      </c>
      <c r="D16835" s="70">
        <v>0</v>
      </c>
      <c r="E16835" s="71">
        <v>44608</v>
      </c>
      <c r="F16835" t="s">
        <v>15633</v>
      </c>
      <c r="G16835" t="s">
        <v>15415</v>
      </c>
      <c r="H16835" t="s">
        <v>15632</v>
      </c>
      <c r="J16835" s="40">
        <v>0</v>
      </c>
      <c r="K16835" s="40">
        <v>13519.21</v>
      </c>
    </row>
    <row r="16836" spans="1:11" x14ac:dyDescent="0.35">
      <c r="A16836">
        <v>50004</v>
      </c>
      <c r="B16836" t="s">
        <v>293</v>
      </c>
      <c r="C16836" s="70">
        <v>0</v>
      </c>
      <c r="D16836" s="70">
        <v>0</v>
      </c>
      <c r="E16836" s="71">
        <v>44615</v>
      </c>
      <c r="F16836" t="s">
        <v>15631</v>
      </c>
      <c r="G16836" t="s">
        <v>15415</v>
      </c>
      <c r="H16836" t="s">
        <v>15630</v>
      </c>
      <c r="J16836" s="40">
        <v>0</v>
      </c>
      <c r="K16836" s="40">
        <v>8235.35</v>
      </c>
    </row>
    <row r="16837" spans="1:11" x14ac:dyDescent="0.35">
      <c r="A16837">
        <v>50004</v>
      </c>
      <c r="B16837" t="s">
        <v>293</v>
      </c>
      <c r="C16837" s="70">
        <v>0</v>
      </c>
      <c r="D16837" s="70">
        <v>0</v>
      </c>
      <c r="E16837" s="71">
        <v>44634</v>
      </c>
      <c r="F16837" t="s">
        <v>15629</v>
      </c>
      <c r="G16837" t="s">
        <v>15415</v>
      </c>
      <c r="H16837" t="s">
        <v>15628</v>
      </c>
      <c r="J16837" s="40">
        <v>0</v>
      </c>
      <c r="K16837" s="40">
        <v>232001.64</v>
      </c>
    </row>
    <row r="16838" spans="1:11" x14ac:dyDescent="0.35">
      <c r="A16838">
        <v>50004</v>
      </c>
      <c r="B16838" t="s">
        <v>293</v>
      </c>
      <c r="C16838" s="70">
        <v>0</v>
      </c>
      <c r="D16838" s="70">
        <v>0</v>
      </c>
      <c r="E16838" s="71">
        <v>44636</v>
      </c>
      <c r="F16838" t="s">
        <v>15627</v>
      </c>
      <c r="G16838" t="s">
        <v>15415</v>
      </c>
      <c r="H16838" t="s">
        <v>15626</v>
      </c>
      <c r="J16838" s="40">
        <v>0</v>
      </c>
      <c r="K16838" s="40">
        <v>32517.4</v>
      </c>
    </row>
    <row r="16839" spans="1:11" x14ac:dyDescent="0.35">
      <c r="A16839">
        <v>50004</v>
      </c>
      <c r="B16839" t="s">
        <v>293</v>
      </c>
      <c r="C16839" s="70">
        <v>0</v>
      </c>
      <c r="D16839" s="70">
        <v>0</v>
      </c>
      <c r="E16839" s="71">
        <v>44642</v>
      </c>
      <c r="F16839" t="s">
        <v>15625</v>
      </c>
      <c r="G16839" t="s">
        <v>15415</v>
      </c>
      <c r="H16839" t="s">
        <v>15624</v>
      </c>
      <c r="J16839" s="40">
        <v>0</v>
      </c>
      <c r="K16839" s="40">
        <v>129735.63</v>
      </c>
    </row>
    <row r="16840" spans="1:11" x14ac:dyDescent="0.35">
      <c r="A16840">
        <v>50004</v>
      </c>
      <c r="B16840" t="s">
        <v>293</v>
      </c>
      <c r="C16840" s="70">
        <v>0</v>
      </c>
      <c r="D16840" s="70">
        <v>0</v>
      </c>
      <c r="E16840" s="71">
        <v>44642</v>
      </c>
      <c r="F16840" t="s">
        <v>15623</v>
      </c>
      <c r="G16840" t="s">
        <v>15415</v>
      </c>
      <c r="H16840" t="s">
        <v>15622</v>
      </c>
      <c r="J16840" s="40">
        <v>0</v>
      </c>
      <c r="K16840" s="40">
        <v>63000</v>
      </c>
    </row>
    <row r="16841" spans="1:11" x14ac:dyDescent="0.35">
      <c r="A16841">
        <v>50004</v>
      </c>
      <c r="B16841" t="s">
        <v>293</v>
      </c>
      <c r="C16841" s="70">
        <v>0</v>
      </c>
      <c r="D16841" s="70">
        <v>0</v>
      </c>
      <c r="E16841" s="71">
        <v>44642</v>
      </c>
      <c r="F16841" t="s">
        <v>15621</v>
      </c>
      <c r="G16841" t="s">
        <v>15415</v>
      </c>
      <c r="H16841" t="s">
        <v>15620</v>
      </c>
      <c r="J16841" s="40">
        <v>0</v>
      </c>
      <c r="K16841" s="40">
        <v>31500</v>
      </c>
    </row>
    <row r="16842" spans="1:11" x14ac:dyDescent="0.35">
      <c r="A16842">
        <v>50004</v>
      </c>
      <c r="B16842" t="s">
        <v>293</v>
      </c>
      <c r="C16842" s="70">
        <v>0</v>
      </c>
      <c r="D16842" s="70">
        <v>0</v>
      </c>
      <c r="E16842" s="71">
        <v>44642</v>
      </c>
      <c r="F16842" t="s">
        <v>15619</v>
      </c>
      <c r="G16842" t="s">
        <v>15415</v>
      </c>
      <c r="H16842" t="s">
        <v>15618</v>
      </c>
      <c r="J16842" s="40">
        <v>0</v>
      </c>
      <c r="K16842" s="40">
        <v>63000</v>
      </c>
    </row>
    <row r="16843" spans="1:11" x14ac:dyDescent="0.35">
      <c r="A16843">
        <v>50004</v>
      </c>
      <c r="B16843" t="s">
        <v>293</v>
      </c>
      <c r="C16843" s="70">
        <v>0</v>
      </c>
      <c r="D16843" s="70">
        <v>0</v>
      </c>
      <c r="E16843" s="71">
        <v>44642</v>
      </c>
      <c r="F16843" t="s">
        <v>15617</v>
      </c>
      <c r="G16843" t="s">
        <v>15415</v>
      </c>
      <c r="H16843" t="s">
        <v>15616</v>
      </c>
      <c r="J16843" s="40">
        <v>0</v>
      </c>
      <c r="K16843" s="40">
        <v>31500</v>
      </c>
    </row>
    <row r="16844" spans="1:11" x14ac:dyDescent="0.35">
      <c r="A16844">
        <v>50004</v>
      </c>
      <c r="B16844" t="s">
        <v>293</v>
      </c>
      <c r="C16844" s="70">
        <v>0</v>
      </c>
      <c r="D16844" s="70">
        <v>0</v>
      </c>
      <c r="E16844" s="71">
        <v>44642</v>
      </c>
      <c r="F16844" t="s">
        <v>15615</v>
      </c>
      <c r="G16844" t="s">
        <v>15415</v>
      </c>
      <c r="H16844" t="s">
        <v>15614</v>
      </c>
      <c r="J16844" s="40">
        <v>0</v>
      </c>
      <c r="K16844" s="40">
        <v>-63000</v>
      </c>
    </row>
    <row r="16845" spans="1:11" x14ac:dyDescent="0.35">
      <c r="A16845">
        <v>50004</v>
      </c>
      <c r="B16845" t="s">
        <v>293</v>
      </c>
      <c r="C16845" s="70">
        <v>0</v>
      </c>
      <c r="D16845" s="70">
        <v>0</v>
      </c>
      <c r="E16845" s="71">
        <v>44642</v>
      </c>
      <c r="F16845" t="s">
        <v>15613</v>
      </c>
      <c r="G16845" t="s">
        <v>15415</v>
      </c>
      <c r="H16845" t="s">
        <v>15612</v>
      </c>
      <c r="J16845" s="40">
        <v>0</v>
      </c>
      <c r="K16845" s="40">
        <v>-31500</v>
      </c>
    </row>
    <row r="16846" spans="1:11" x14ac:dyDescent="0.35">
      <c r="A16846">
        <v>50004</v>
      </c>
      <c r="B16846" t="s">
        <v>293</v>
      </c>
      <c r="C16846" s="70">
        <v>0</v>
      </c>
      <c r="D16846" s="70">
        <v>0</v>
      </c>
      <c r="E16846" s="71">
        <v>44651</v>
      </c>
      <c r="F16846" t="s">
        <v>15611</v>
      </c>
      <c r="G16846" t="s">
        <v>15415</v>
      </c>
      <c r="H16846" t="s">
        <v>15610</v>
      </c>
      <c r="J16846" s="40">
        <v>0</v>
      </c>
      <c r="K16846" s="40">
        <v>46485.65</v>
      </c>
    </row>
    <row r="16847" spans="1:11" x14ac:dyDescent="0.35">
      <c r="A16847">
        <v>50004</v>
      </c>
      <c r="B16847" t="s">
        <v>293</v>
      </c>
      <c r="C16847" s="70">
        <v>0</v>
      </c>
      <c r="D16847" s="70">
        <v>0</v>
      </c>
      <c r="E16847" s="71">
        <v>44659</v>
      </c>
      <c r="F16847" t="s">
        <v>15609</v>
      </c>
      <c r="G16847" t="s">
        <v>15415</v>
      </c>
      <c r="H16847" t="s">
        <v>15608</v>
      </c>
      <c r="J16847" s="40">
        <v>0</v>
      </c>
      <c r="K16847" s="40">
        <v>29729.15</v>
      </c>
    </row>
    <row r="16848" spans="1:11" x14ac:dyDescent="0.35">
      <c r="A16848">
        <v>50004</v>
      </c>
      <c r="B16848" t="s">
        <v>293</v>
      </c>
      <c r="C16848" s="70">
        <v>0</v>
      </c>
      <c r="D16848" s="70">
        <v>0</v>
      </c>
      <c r="E16848" s="71">
        <v>44662</v>
      </c>
      <c r="F16848" t="s">
        <v>15607</v>
      </c>
      <c r="G16848" t="s">
        <v>15415</v>
      </c>
      <c r="H16848" t="s">
        <v>15606</v>
      </c>
      <c r="J16848" s="40">
        <v>0</v>
      </c>
      <c r="K16848" s="40">
        <v>9902.83</v>
      </c>
    </row>
    <row r="16849" spans="1:11" x14ac:dyDescent="0.35">
      <c r="A16849">
        <v>50004</v>
      </c>
      <c r="B16849" t="s">
        <v>293</v>
      </c>
      <c r="C16849" s="70">
        <v>0</v>
      </c>
      <c r="D16849" s="70">
        <v>0</v>
      </c>
      <c r="E16849" s="71">
        <v>44662</v>
      </c>
      <c r="F16849" t="s">
        <v>15605</v>
      </c>
      <c r="G16849" t="s">
        <v>15415</v>
      </c>
      <c r="H16849" t="s">
        <v>15604</v>
      </c>
      <c r="J16849" s="40">
        <v>0</v>
      </c>
      <c r="K16849" s="40">
        <v>-129735.63</v>
      </c>
    </row>
    <row r="16850" spans="1:11" x14ac:dyDescent="0.35">
      <c r="A16850">
        <v>50004</v>
      </c>
      <c r="B16850" t="s">
        <v>293</v>
      </c>
      <c r="C16850" s="70">
        <v>0</v>
      </c>
      <c r="D16850" s="70">
        <v>0</v>
      </c>
      <c r="E16850" s="71">
        <v>44662</v>
      </c>
      <c r="F16850" t="s">
        <v>15603</v>
      </c>
      <c r="G16850" t="s">
        <v>15415</v>
      </c>
      <c r="H16850" t="s">
        <v>15602</v>
      </c>
      <c r="J16850" s="40">
        <v>0</v>
      </c>
      <c r="K16850" s="40">
        <v>121281.76</v>
      </c>
    </row>
    <row r="16851" spans="1:11" x14ac:dyDescent="0.35">
      <c r="A16851">
        <v>50004</v>
      </c>
      <c r="B16851" t="s">
        <v>293</v>
      </c>
      <c r="C16851" s="70">
        <v>0</v>
      </c>
      <c r="D16851" s="70">
        <v>0</v>
      </c>
      <c r="E16851" s="71">
        <v>44679</v>
      </c>
      <c r="F16851" t="s">
        <v>15601</v>
      </c>
      <c r="G16851" t="s">
        <v>15415</v>
      </c>
      <c r="H16851" t="s">
        <v>15600</v>
      </c>
      <c r="J16851" s="40">
        <v>0</v>
      </c>
      <c r="K16851" s="40">
        <v>19531.8</v>
      </c>
    </row>
    <row r="16852" spans="1:11" x14ac:dyDescent="0.35">
      <c r="A16852">
        <v>50004</v>
      </c>
      <c r="B16852" t="s">
        <v>293</v>
      </c>
      <c r="C16852" s="70">
        <v>0</v>
      </c>
      <c r="D16852" s="70">
        <v>0</v>
      </c>
      <c r="E16852" s="71">
        <v>44686</v>
      </c>
      <c r="F16852" t="s">
        <v>15599</v>
      </c>
      <c r="G16852" t="s">
        <v>15415</v>
      </c>
      <c r="H16852" t="s">
        <v>15598</v>
      </c>
      <c r="J16852" s="40">
        <v>0</v>
      </c>
      <c r="K16852" s="40">
        <v>10173.1</v>
      </c>
    </row>
    <row r="16853" spans="1:11" x14ac:dyDescent="0.35">
      <c r="A16853">
        <v>50004</v>
      </c>
      <c r="B16853" t="s">
        <v>293</v>
      </c>
      <c r="C16853" s="70">
        <v>0</v>
      </c>
      <c r="D16853" s="70">
        <v>0</v>
      </c>
      <c r="E16853" s="71">
        <v>44686</v>
      </c>
      <c r="F16853" t="s">
        <v>15597</v>
      </c>
      <c r="G16853" t="s">
        <v>15415</v>
      </c>
      <c r="H16853" t="s">
        <v>15596</v>
      </c>
      <c r="J16853" s="40">
        <v>0</v>
      </c>
      <c r="K16853" s="40">
        <v>8731.8799999999992</v>
      </c>
    </row>
    <row r="16854" spans="1:11" x14ac:dyDescent="0.35">
      <c r="A16854">
        <v>50004</v>
      </c>
      <c r="B16854" t="s">
        <v>293</v>
      </c>
      <c r="C16854" s="70">
        <v>0</v>
      </c>
      <c r="D16854" s="70">
        <v>0</v>
      </c>
      <c r="E16854" s="71">
        <v>44686</v>
      </c>
      <c r="F16854" t="s">
        <v>15595</v>
      </c>
      <c r="G16854" t="s">
        <v>15415</v>
      </c>
      <c r="H16854" t="s">
        <v>15594</v>
      </c>
      <c r="J16854" s="40">
        <v>0</v>
      </c>
      <c r="K16854" s="40">
        <v>-8731.8799999999992</v>
      </c>
    </row>
    <row r="16855" spans="1:11" x14ac:dyDescent="0.35">
      <c r="A16855">
        <v>50004</v>
      </c>
      <c r="B16855" t="s">
        <v>293</v>
      </c>
      <c r="C16855" s="70">
        <v>0</v>
      </c>
      <c r="D16855" s="70">
        <v>0</v>
      </c>
      <c r="E16855" s="71">
        <v>44686</v>
      </c>
      <c r="F16855" t="s">
        <v>15593</v>
      </c>
      <c r="G16855" t="s">
        <v>15415</v>
      </c>
      <c r="H16855" t="s">
        <v>15592</v>
      </c>
      <c r="J16855" s="40">
        <v>0</v>
      </c>
      <c r="K16855" s="40">
        <v>8731.8799999999992</v>
      </c>
    </row>
    <row r="16856" spans="1:11" x14ac:dyDescent="0.35">
      <c r="A16856">
        <v>50004</v>
      </c>
      <c r="B16856" t="s">
        <v>293</v>
      </c>
      <c r="C16856" s="70">
        <v>0</v>
      </c>
      <c r="D16856" s="70">
        <v>0</v>
      </c>
      <c r="E16856" s="71">
        <v>44704</v>
      </c>
      <c r="F16856" t="s">
        <v>15591</v>
      </c>
      <c r="G16856" t="s">
        <v>15415</v>
      </c>
      <c r="H16856" t="s">
        <v>15590</v>
      </c>
      <c r="J16856" s="40">
        <v>0</v>
      </c>
      <c r="K16856" s="40">
        <v>25145.19</v>
      </c>
    </row>
    <row r="16857" spans="1:11" x14ac:dyDescent="0.35">
      <c r="A16857">
        <v>50004</v>
      </c>
      <c r="B16857" t="s">
        <v>293</v>
      </c>
      <c r="C16857" s="70">
        <v>0</v>
      </c>
      <c r="D16857" s="70">
        <v>0</v>
      </c>
      <c r="E16857" s="71">
        <v>44704</v>
      </c>
      <c r="F16857" t="s">
        <v>15589</v>
      </c>
      <c r="G16857" t="s">
        <v>15415</v>
      </c>
      <c r="H16857" t="s">
        <v>1995</v>
      </c>
      <c r="J16857" s="40">
        <v>0</v>
      </c>
      <c r="K16857" s="40">
        <v>34242</v>
      </c>
    </row>
    <row r="16858" spans="1:11" x14ac:dyDescent="0.35">
      <c r="A16858">
        <v>50004</v>
      </c>
      <c r="B16858" t="s">
        <v>293</v>
      </c>
      <c r="C16858" s="70">
        <v>0</v>
      </c>
      <c r="D16858" s="70">
        <v>0</v>
      </c>
      <c r="E16858" s="71">
        <v>44708</v>
      </c>
      <c r="F16858" t="s">
        <v>15588</v>
      </c>
      <c r="G16858" t="s">
        <v>15415</v>
      </c>
      <c r="H16858" t="s">
        <v>15587</v>
      </c>
      <c r="J16858" s="40">
        <v>0</v>
      </c>
      <c r="K16858" s="40">
        <v>13802.8</v>
      </c>
    </row>
    <row r="16859" spans="1:11" x14ac:dyDescent="0.35">
      <c r="A16859">
        <v>50004</v>
      </c>
      <c r="B16859" t="s">
        <v>293</v>
      </c>
      <c r="C16859" s="70">
        <v>0</v>
      </c>
      <c r="D16859" s="70">
        <v>0</v>
      </c>
      <c r="E16859" s="71">
        <v>44708</v>
      </c>
      <c r="F16859" t="s">
        <v>15586</v>
      </c>
      <c r="G16859" t="s">
        <v>15415</v>
      </c>
      <c r="H16859" t="s">
        <v>15585</v>
      </c>
      <c r="J16859" s="40">
        <v>0</v>
      </c>
      <c r="K16859" s="40">
        <v>19881.8</v>
      </c>
    </row>
    <row r="16860" spans="1:11" x14ac:dyDescent="0.35">
      <c r="A16860">
        <v>50004</v>
      </c>
      <c r="B16860" t="s">
        <v>293</v>
      </c>
      <c r="C16860" s="70">
        <v>0</v>
      </c>
      <c r="D16860" s="70">
        <v>0</v>
      </c>
      <c r="E16860" s="71">
        <v>44714</v>
      </c>
      <c r="F16860" t="s">
        <v>15584</v>
      </c>
      <c r="G16860" t="s">
        <v>15415</v>
      </c>
      <c r="H16860" t="s">
        <v>15583</v>
      </c>
      <c r="J16860" s="40">
        <v>0</v>
      </c>
      <c r="K16860" s="40">
        <v>6484.2</v>
      </c>
    </row>
    <row r="16861" spans="1:11" x14ac:dyDescent="0.35">
      <c r="A16861">
        <v>50004</v>
      </c>
      <c r="B16861" t="s">
        <v>293</v>
      </c>
      <c r="C16861" s="70">
        <v>0</v>
      </c>
      <c r="D16861" s="70">
        <v>0</v>
      </c>
      <c r="E16861" s="71">
        <v>44715</v>
      </c>
      <c r="F16861" t="s">
        <v>15582</v>
      </c>
      <c r="G16861" t="s">
        <v>15415</v>
      </c>
      <c r="H16861" t="s">
        <v>15581</v>
      </c>
      <c r="J16861" s="40">
        <v>0</v>
      </c>
      <c r="K16861" s="40">
        <v>27939.1</v>
      </c>
    </row>
    <row r="16862" spans="1:11" x14ac:dyDescent="0.35">
      <c r="A16862">
        <v>50004</v>
      </c>
      <c r="B16862" t="s">
        <v>293</v>
      </c>
      <c r="C16862" s="70">
        <v>0</v>
      </c>
      <c r="D16862" s="70">
        <v>0</v>
      </c>
      <c r="E16862" s="71">
        <v>44715</v>
      </c>
      <c r="F16862" t="s">
        <v>15580</v>
      </c>
      <c r="G16862" t="s">
        <v>15415</v>
      </c>
      <c r="H16862" t="s">
        <v>15579</v>
      </c>
      <c r="J16862" s="40">
        <v>0</v>
      </c>
      <c r="K16862" s="40">
        <v>51533.65</v>
      </c>
    </row>
    <row r="16863" spans="1:11" x14ac:dyDescent="0.35">
      <c r="A16863">
        <v>50004</v>
      </c>
      <c r="B16863" t="s">
        <v>293</v>
      </c>
      <c r="C16863" s="70">
        <v>0</v>
      </c>
      <c r="D16863" s="70">
        <v>0</v>
      </c>
      <c r="E16863" s="71">
        <v>44721</v>
      </c>
      <c r="F16863" t="s">
        <v>15578</v>
      </c>
      <c r="G16863" t="s">
        <v>15415</v>
      </c>
      <c r="H16863" t="s">
        <v>15577</v>
      </c>
      <c r="J16863" s="40">
        <v>0</v>
      </c>
      <c r="K16863" s="40">
        <v>10253.25</v>
      </c>
    </row>
    <row r="16864" spans="1:11" x14ac:dyDescent="0.35">
      <c r="A16864">
        <v>50004</v>
      </c>
      <c r="B16864" t="s">
        <v>293</v>
      </c>
      <c r="C16864" s="70">
        <v>0</v>
      </c>
      <c r="D16864" s="70">
        <v>0</v>
      </c>
      <c r="E16864" s="71">
        <v>44721</v>
      </c>
      <c r="F16864" t="s">
        <v>15576</v>
      </c>
      <c r="G16864" t="s">
        <v>15415</v>
      </c>
      <c r="H16864" t="s">
        <v>15575</v>
      </c>
      <c r="J16864" s="40">
        <v>0</v>
      </c>
      <c r="K16864" s="40">
        <v>-10253.25</v>
      </c>
    </row>
    <row r="16865" spans="1:11" x14ac:dyDescent="0.35">
      <c r="A16865">
        <v>50004</v>
      </c>
      <c r="B16865" t="s">
        <v>293</v>
      </c>
      <c r="C16865" s="70">
        <v>0</v>
      </c>
      <c r="D16865" s="70">
        <v>0</v>
      </c>
      <c r="E16865" s="71">
        <v>44721</v>
      </c>
      <c r="F16865" t="s">
        <v>15574</v>
      </c>
      <c r="G16865" t="s">
        <v>15415</v>
      </c>
      <c r="H16865" t="s">
        <v>15573</v>
      </c>
      <c r="J16865" s="40">
        <v>0</v>
      </c>
      <c r="K16865" s="40">
        <v>10253.25</v>
      </c>
    </row>
    <row r="16866" spans="1:11" x14ac:dyDescent="0.35">
      <c r="A16866">
        <v>50004</v>
      </c>
      <c r="B16866" t="s">
        <v>293</v>
      </c>
      <c r="C16866" s="70">
        <v>0</v>
      </c>
      <c r="D16866" s="70">
        <v>0</v>
      </c>
      <c r="E16866" s="71">
        <v>44729</v>
      </c>
      <c r="F16866" t="s">
        <v>15572</v>
      </c>
      <c r="G16866" t="s">
        <v>15415</v>
      </c>
      <c r="H16866" t="s">
        <v>15571</v>
      </c>
      <c r="J16866" s="40">
        <v>0</v>
      </c>
      <c r="K16866" s="40">
        <v>62652</v>
      </c>
    </row>
    <row r="16867" spans="1:11" x14ac:dyDescent="0.35">
      <c r="A16867">
        <v>50004</v>
      </c>
      <c r="B16867" t="s">
        <v>293</v>
      </c>
      <c r="C16867" s="70">
        <v>0</v>
      </c>
      <c r="D16867" s="70">
        <v>0</v>
      </c>
      <c r="E16867" s="71">
        <v>44739</v>
      </c>
      <c r="F16867" t="s">
        <v>15570</v>
      </c>
      <c r="G16867" t="s">
        <v>15415</v>
      </c>
      <c r="H16867" t="s">
        <v>15569</v>
      </c>
      <c r="J16867" s="40">
        <v>0</v>
      </c>
      <c r="K16867" s="40">
        <v>11358.91</v>
      </c>
    </row>
    <row r="16868" spans="1:11" x14ac:dyDescent="0.35">
      <c r="A16868">
        <v>50004</v>
      </c>
      <c r="B16868" t="s">
        <v>293</v>
      </c>
      <c r="C16868" s="70">
        <v>0</v>
      </c>
      <c r="D16868" s="70">
        <v>0</v>
      </c>
      <c r="E16868" s="71">
        <v>44740</v>
      </c>
      <c r="F16868" t="s">
        <v>15568</v>
      </c>
      <c r="G16868" t="s">
        <v>15415</v>
      </c>
      <c r="H16868" t="s">
        <v>15567</v>
      </c>
      <c r="J16868" s="40">
        <v>0</v>
      </c>
      <c r="K16868" s="40">
        <v>30219.759999999998</v>
      </c>
    </row>
    <row r="16869" spans="1:11" x14ac:dyDescent="0.35">
      <c r="A16869">
        <v>50004</v>
      </c>
      <c r="B16869" t="s">
        <v>293</v>
      </c>
      <c r="C16869" s="70">
        <v>0</v>
      </c>
      <c r="D16869" s="70">
        <v>0</v>
      </c>
      <c r="E16869" s="71">
        <v>44740</v>
      </c>
      <c r="F16869" t="s">
        <v>15566</v>
      </c>
      <c r="G16869" t="s">
        <v>15415</v>
      </c>
      <c r="H16869" t="s">
        <v>15565</v>
      </c>
      <c r="J16869" s="40">
        <v>0</v>
      </c>
      <c r="K16869" s="40">
        <v>59015.199999999997</v>
      </c>
    </row>
    <row r="16870" spans="1:11" x14ac:dyDescent="0.35">
      <c r="A16870">
        <v>50004</v>
      </c>
      <c r="B16870" t="s">
        <v>293</v>
      </c>
      <c r="C16870" s="70">
        <v>0</v>
      </c>
      <c r="D16870" s="70">
        <v>0</v>
      </c>
      <c r="E16870" s="71">
        <v>44740</v>
      </c>
      <c r="F16870" t="s">
        <v>15564</v>
      </c>
      <c r="G16870" t="s">
        <v>15415</v>
      </c>
      <c r="H16870" t="s">
        <v>15563</v>
      </c>
      <c r="J16870" s="40">
        <v>0</v>
      </c>
      <c r="K16870" s="40">
        <v>53781.3</v>
      </c>
    </row>
    <row r="16871" spans="1:11" x14ac:dyDescent="0.35">
      <c r="A16871">
        <v>50004</v>
      </c>
      <c r="B16871" t="s">
        <v>293</v>
      </c>
      <c r="C16871" s="70">
        <v>0</v>
      </c>
      <c r="D16871" s="70">
        <v>0</v>
      </c>
      <c r="E16871" s="71">
        <v>44741</v>
      </c>
      <c r="F16871" t="s">
        <v>15562</v>
      </c>
      <c r="G16871" t="s">
        <v>15415</v>
      </c>
      <c r="H16871" t="s">
        <v>7375</v>
      </c>
      <c r="J16871" s="40">
        <v>0</v>
      </c>
      <c r="K16871" s="40">
        <v>24002.880000000001</v>
      </c>
    </row>
    <row r="16872" spans="1:11" x14ac:dyDescent="0.35">
      <c r="A16872">
        <v>50004</v>
      </c>
      <c r="B16872" t="s">
        <v>293</v>
      </c>
      <c r="C16872" s="70">
        <v>0</v>
      </c>
      <c r="D16872" s="70">
        <v>0</v>
      </c>
      <c r="E16872" s="71">
        <v>44742</v>
      </c>
      <c r="F16872" t="s">
        <v>15561</v>
      </c>
      <c r="G16872" t="s">
        <v>15415</v>
      </c>
      <c r="H16872" t="s">
        <v>15560</v>
      </c>
      <c r="J16872" s="40">
        <v>0</v>
      </c>
      <c r="K16872" s="40">
        <v>11022.29</v>
      </c>
    </row>
    <row r="16873" spans="1:11" x14ac:dyDescent="0.35">
      <c r="A16873">
        <v>50004</v>
      </c>
      <c r="B16873" t="s">
        <v>293</v>
      </c>
      <c r="C16873" s="70">
        <v>0</v>
      </c>
      <c r="D16873" s="70">
        <v>0</v>
      </c>
      <c r="E16873" s="71">
        <v>44742</v>
      </c>
      <c r="F16873" t="s">
        <v>15559</v>
      </c>
      <c r="G16873" t="s">
        <v>15415</v>
      </c>
      <c r="H16873" t="s">
        <v>15558</v>
      </c>
      <c r="J16873" s="40">
        <v>0</v>
      </c>
      <c r="K16873" s="40">
        <v>48888.49</v>
      </c>
    </row>
    <row r="16874" spans="1:11" x14ac:dyDescent="0.35">
      <c r="A16874">
        <v>50004</v>
      </c>
      <c r="B16874" t="s">
        <v>293</v>
      </c>
      <c r="C16874" s="70">
        <v>0</v>
      </c>
      <c r="D16874" s="70">
        <v>0</v>
      </c>
      <c r="E16874" s="71">
        <v>44742</v>
      </c>
      <c r="F16874" t="s">
        <v>15557</v>
      </c>
      <c r="G16874" t="s">
        <v>15415</v>
      </c>
      <c r="H16874" t="s">
        <v>15556</v>
      </c>
      <c r="J16874" s="40">
        <v>0</v>
      </c>
      <c r="K16874" s="40">
        <v>-48888.49</v>
      </c>
    </row>
    <row r="16875" spans="1:11" x14ac:dyDescent="0.35">
      <c r="A16875">
        <v>50004</v>
      </c>
      <c r="B16875" t="s">
        <v>293</v>
      </c>
      <c r="C16875" s="70">
        <v>0</v>
      </c>
      <c r="D16875" s="70">
        <v>0</v>
      </c>
      <c r="E16875" s="71">
        <v>44742</v>
      </c>
      <c r="F16875" t="s">
        <v>15555</v>
      </c>
      <c r="G16875" t="s">
        <v>15415</v>
      </c>
      <c r="H16875" t="s">
        <v>2006</v>
      </c>
      <c r="J16875" s="40">
        <v>0</v>
      </c>
      <c r="K16875" s="40">
        <v>48888.49</v>
      </c>
    </row>
    <row r="16876" spans="1:11" x14ac:dyDescent="0.35">
      <c r="A16876">
        <v>50004</v>
      </c>
      <c r="B16876" t="s">
        <v>293</v>
      </c>
      <c r="C16876" s="70">
        <v>0</v>
      </c>
      <c r="D16876" s="70">
        <v>0</v>
      </c>
      <c r="E16876" s="71">
        <v>44743</v>
      </c>
      <c r="F16876" t="s">
        <v>15554</v>
      </c>
      <c r="G16876" t="s">
        <v>15415</v>
      </c>
      <c r="H16876" t="s">
        <v>7004</v>
      </c>
      <c r="J16876" s="40">
        <v>0</v>
      </c>
      <c r="K16876" s="40">
        <v>495000</v>
      </c>
    </row>
    <row r="16877" spans="1:11" x14ac:dyDescent="0.35">
      <c r="A16877">
        <v>50004</v>
      </c>
      <c r="B16877" t="s">
        <v>293</v>
      </c>
      <c r="C16877" s="70">
        <v>0</v>
      </c>
      <c r="D16877" s="70">
        <v>0</v>
      </c>
      <c r="E16877" s="71">
        <v>44743</v>
      </c>
      <c r="F16877" t="s">
        <v>15553</v>
      </c>
      <c r="G16877" t="s">
        <v>15415</v>
      </c>
      <c r="H16877" t="s">
        <v>15552</v>
      </c>
      <c r="J16877" s="40">
        <v>0</v>
      </c>
      <c r="K16877" s="40">
        <v>10605.28</v>
      </c>
    </row>
    <row r="16878" spans="1:11" x14ac:dyDescent="0.35">
      <c r="A16878">
        <v>50004</v>
      </c>
      <c r="B16878" t="s">
        <v>293</v>
      </c>
      <c r="C16878" s="70">
        <v>0</v>
      </c>
      <c r="D16878" s="70">
        <v>0</v>
      </c>
      <c r="E16878" s="71">
        <v>44743</v>
      </c>
      <c r="F16878" t="s">
        <v>15551</v>
      </c>
      <c r="G16878" t="s">
        <v>15415</v>
      </c>
      <c r="H16878" t="s">
        <v>2049</v>
      </c>
      <c r="J16878" s="40">
        <v>0</v>
      </c>
      <c r="K16878" s="40">
        <v>59027.73</v>
      </c>
    </row>
    <row r="16879" spans="1:11" x14ac:dyDescent="0.35">
      <c r="A16879">
        <v>50004</v>
      </c>
      <c r="B16879" t="s">
        <v>293</v>
      </c>
      <c r="C16879" s="70">
        <v>0</v>
      </c>
      <c r="D16879" s="70">
        <v>0</v>
      </c>
      <c r="E16879" s="71">
        <v>44755</v>
      </c>
      <c r="F16879" t="s">
        <v>15550</v>
      </c>
      <c r="G16879" t="s">
        <v>15415</v>
      </c>
      <c r="H16879" t="s">
        <v>15549</v>
      </c>
      <c r="J16879" s="40">
        <v>0</v>
      </c>
      <c r="K16879" s="40">
        <v>59834.07</v>
      </c>
    </row>
    <row r="16880" spans="1:11" x14ac:dyDescent="0.35">
      <c r="A16880">
        <v>50004</v>
      </c>
      <c r="B16880" t="s">
        <v>293</v>
      </c>
      <c r="C16880" s="70">
        <v>0</v>
      </c>
      <c r="D16880" s="70">
        <v>0</v>
      </c>
      <c r="E16880" s="71">
        <v>44757</v>
      </c>
      <c r="F16880" t="s">
        <v>15548</v>
      </c>
      <c r="G16880" t="s">
        <v>15415</v>
      </c>
      <c r="H16880" t="s">
        <v>15547</v>
      </c>
      <c r="J16880" s="40">
        <v>0</v>
      </c>
      <c r="K16880" s="40">
        <v>156234.73000000001</v>
      </c>
    </row>
    <row r="16881" spans="1:11" x14ac:dyDescent="0.35">
      <c r="A16881">
        <v>50004</v>
      </c>
      <c r="B16881" t="s">
        <v>293</v>
      </c>
      <c r="C16881" s="70">
        <v>0</v>
      </c>
      <c r="D16881" s="70">
        <v>0</v>
      </c>
      <c r="E16881" s="71">
        <v>44769</v>
      </c>
      <c r="F16881" t="s">
        <v>15546</v>
      </c>
      <c r="G16881" t="s">
        <v>15415</v>
      </c>
      <c r="H16881" t="s">
        <v>15545</v>
      </c>
      <c r="J16881" s="40">
        <v>0</v>
      </c>
      <c r="K16881" s="40">
        <v>19380</v>
      </c>
    </row>
    <row r="16882" spans="1:11" x14ac:dyDescent="0.35">
      <c r="A16882">
        <v>50004</v>
      </c>
      <c r="B16882" t="s">
        <v>293</v>
      </c>
      <c r="C16882" s="70">
        <v>0</v>
      </c>
      <c r="D16882" s="70">
        <v>0</v>
      </c>
      <c r="E16882" s="71">
        <v>44780</v>
      </c>
      <c r="F16882" t="s">
        <v>15544</v>
      </c>
      <c r="G16882" t="s">
        <v>15415</v>
      </c>
      <c r="H16882" t="s">
        <v>15543</v>
      </c>
      <c r="J16882" s="40">
        <v>0</v>
      </c>
      <c r="K16882" s="40">
        <v>14324.4</v>
      </c>
    </row>
    <row r="16883" spans="1:11" x14ac:dyDescent="0.35">
      <c r="A16883">
        <v>50004</v>
      </c>
      <c r="B16883" t="s">
        <v>293</v>
      </c>
      <c r="C16883" s="70">
        <v>0</v>
      </c>
      <c r="D16883" s="70">
        <v>0</v>
      </c>
      <c r="E16883" s="71">
        <v>44780</v>
      </c>
      <c r="F16883" t="s">
        <v>15542</v>
      </c>
      <c r="G16883" t="s">
        <v>15415</v>
      </c>
      <c r="H16883" t="s">
        <v>15541</v>
      </c>
      <c r="J16883" s="40">
        <v>0</v>
      </c>
      <c r="K16883" s="40">
        <v>15110.63</v>
      </c>
    </row>
    <row r="16884" spans="1:11" x14ac:dyDescent="0.35">
      <c r="A16884">
        <v>50004</v>
      </c>
      <c r="B16884" t="s">
        <v>293</v>
      </c>
      <c r="C16884" s="70">
        <v>0</v>
      </c>
      <c r="D16884" s="70">
        <v>0</v>
      </c>
      <c r="E16884" s="71">
        <v>44780</v>
      </c>
      <c r="F16884" t="s">
        <v>15540</v>
      </c>
      <c r="G16884" t="s">
        <v>15415</v>
      </c>
      <c r="H16884" t="s">
        <v>15539</v>
      </c>
      <c r="J16884" s="40">
        <v>0</v>
      </c>
      <c r="K16884" s="40">
        <v>-14324.4</v>
      </c>
    </row>
    <row r="16885" spans="1:11" x14ac:dyDescent="0.35">
      <c r="A16885">
        <v>50004</v>
      </c>
      <c r="B16885" t="s">
        <v>293</v>
      </c>
      <c r="C16885" s="70">
        <v>0</v>
      </c>
      <c r="D16885" s="70">
        <v>0</v>
      </c>
      <c r="E16885" s="71">
        <v>44780</v>
      </c>
      <c r="F16885" t="s">
        <v>15538</v>
      </c>
      <c r="G16885" t="s">
        <v>15415</v>
      </c>
      <c r="H16885" t="s">
        <v>7045</v>
      </c>
      <c r="J16885" s="40">
        <v>0</v>
      </c>
      <c r="K16885" s="40">
        <v>14324.4</v>
      </c>
    </row>
    <row r="16886" spans="1:11" x14ac:dyDescent="0.35">
      <c r="A16886">
        <v>50004</v>
      </c>
      <c r="B16886" t="s">
        <v>293</v>
      </c>
      <c r="C16886" s="70">
        <v>0</v>
      </c>
      <c r="D16886" s="70">
        <v>0</v>
      </c>
      <c r="E16886" s="71">
        <v>44780</v>
      </c>
      <c r="F16886" t="s">
        <v>15537</v>
      </c>
      <c r="G16886" t="s">
        <v>15415</v>
      </c>
      <c r="H16886" t="s">
        <v>15536</v>
      </c>
      <c r="J16886" s="40">
        <v>0</v>
      </c>
      <c r="K16886" s="40">
        <v>159345</v>
      </c>
    </row>
    <row r="16887" spans="1:11" x14ac:dyDescent="0.35">
      <c r="A16887">
        <v>50004</v>
      </c>
      <c r="B16887" t="s">
        <v>293</v>
      </c>
      <c r="C16887" s="70">
        <v>0</v>
      </c>
      <c r="D16887" s="70">
        <v>0</v>
      </c>
      <c r="E16887" s="71">
        <v>44789</v>
      </c>
      <c r="F16887" t="s">
        <v>15535</v>
      </c>
      <c r="G16887" t="s">
        <v>15415</v>
      </c>
      <c r="H16887" t="s">
        <v>15534</v>
      </c>
      <c r="J16887" s="40">
        <v>0</v>
      </c>
      <c r="K16887" s="40">
        <v>502952.56</v>
      </c>
    </row>
    <row r="16888" spans="1:11" x14ac:dyDescent="0.35">
      <c r="A16888">
        <v>50004</v>
      </c>
      <c r="B16888" t="s">
        <v>293</v>
      </c>
      <c r="C16888" s="70">
        <v>0</v>
      </c>
      <c r="D16888" s="70">
        <v>0</v>
      </c>
      <c r="E16888" s="71">
        <v>44791</v>
      </c>
      <c r="F16888" t="s">
        <v>15533</v>
      </c>
      <c r="G16888" t="s">
        <v>15415</v>
      </c>
      <c r="H16888" t="s">
        <v>15532</v>
      </c>
      <c r="J16888" s="40">
        <v>0</v>
      </c>
      <c r="K16888" s="40">
        <v>13281.8</v>
      </c>
    </row>
    <row r="16889" spans="1:11" x14ac:dyDescent="0.35">
      <c r="A16889">
        <v>50004</v>
      </c>
      <c r="B16889" t="s">
        <v>293</v>
      </c>
      <c r="C16889" s="70">
        <v>0</v>
      </c>
      <c r="D16889" s="70">
        <v>0</v>
      </c>
      <c r="E16889" s="71">
        <v>44794</v>
      </c>
      <c r="F16889" t="s">
        <v>15531</v>
      </c>
      <c r="G16889" t="s">
        <v>15415</v>
      </c>
      <c r="H16889" t="s">
        <v>15530</v>
      </c>
      <c r="J16889" s="40">
        <v>0</v>
      </c>
      <c r="K16889" s="40">
        <v>145362</v>
      </c>
    </row>
    <row r="16890" spans="1:11" x14ac:dyDescent="0.35">
      <c r="A16890">
        <v>50004</v>
      </c>
      <c r="B16890" t="s">
        <v>293</v>
      </c>
      <c r="C16890" s="70">
        <v>0</v>
      </c>
      <c r="D16890" s="70">
        <v>0</v>
      </c>
      <c r="E16890" s="71">
        <v>44801</v>
      </c>
      <c r="F16890" t="s">
        <v>15529</v>
      </c>
      <c r="G16890" t="s">
        <v>15415</v>
      </c>
      <c r="H16890" t="s">
        <v>15528</v>
      </c>
      <c r="J16890" s="40">
        <v>0</v>
      </c>
      <c r="K16890" s="40">
        <v>8071.31</v>
      </c>
    </row>
    <row r="16891" spans="1:11" x14ac:dyDescent="0.35">
      <c r="A16891">
        <v>50004</v>
      </c>
      <c r="B16891" t="s">
        <v>293</v>
      </c>
      <c r="C16891" s="70">
        <v>0</v>
      </c>
      <c r="D16891" s="70">
        <v>0</v>
      </c>
      <c r="E16891" s="71">
        <v>44801</v>
      </c>
      <c r="F16891" t="s">
        <v>15527</v>
      </c>
      <c r="G16891" t="s">
        <v>15415</v>
      </c>
      <c r="H16891" t="s">
        <v>15526</v>
      </c>
      <c r="J16891" s="40">
        <v>0</v>
      </c>
      <c r="K16891" s="40">
        <v>1949.5</v>
      </c>
    </row>
    <row r="16892" spans="1:11" x14ac:dyDescent="0.35">
      <c r="A16892">
        <v>50004</v>
      </c>
      <c r="B16892" t="s">
        <v>293</v>
      </c>
      <c r="C16892" s="70">
        <v>0</v>
      </c>
      <c r="D16892" s="70">
        <v>0</v>
      </c>
      <c r="E16892" s="71">
        <v>44804</v>
      </c>
      <c r="F16892" t="s">
        <v>15525</v>
      </c>
      <c r="G16892" t="s">
        <v>15415</v>
      </c>
      <c r="H16892" t="s">
        <v>15524</v>
      </c>
      <c r="J16892" s="40">
        <v>0</v>
      </c>
      <c r="K16892" s="40">
        <v>80943.38</v>
      </c>
    </row>
    <row r="16893" spans="1:11" x14ac:dyDescent="0.35">
      <c r="A16893">
        <v>50004</v>
      </c>
      <c r="B16893" t="s">
        <v>293</v>
      </c>
      <c r="C16893" s="70">
        <v>0</v>
      </c>
      <c r="D16893" s="70">
        <v>0</v>
      </c>
      <c r="E16893" s="71">
        <v>44804</v>
      </c>
      <c r="F16893" t="s">
        <v>15523</v>
      </c>
      <c r="G16893" t="s">
        <v>15415</v>
      </c>
      <c r="H16893" t="s">
        <v>15522</v>
      </c>
      <c r="J16893" s="40">
        <v>0</v>
      </c>
      <c r="K16893" s="40">
        <v>-156234.73000000001</v>
      </c>
    </row>
    <row r="16894" spans="1:11" x14ac:dyDescent="0.35">
      <c r="A16894">
        <v>50004</v>
      </c>
      <c r="B16894" t="s">
        <v>293</v>
      </c>
      <c r="C16894" s="70">
        <v>0</v>
      </c>
      <c r="D16894" s="70">
        <v>0</v>
      </c>
      <c r="E16894" s="71">
        <v>44818</v>
      </c>
      <c r="F16894" t="s">
        <v>15521</v>
      </c>
      <c r="G16894" t="s">
        <v>15415</v>
      </c>
      <c r="H16894" t="s">
        <v>4651</v>
      </c>
      <c r="J16894" s="40">
        <v>0</v>
      </c>
      <c r="K16894" s="40">
        <v>2997.47</v>
      </c>
    </row>
    <row r="16895" spans="1:11" x14ac:dyDescent="0.35">
      <c r="A16895">
        <v>50004</v>
      </c>
      <c r="B16895" t="s">
        <v>293</v>
      </c>
      <c r="C16895" s="70">
        <v>0</v>
      </c>
      <c r="D16895" s="70">
        <v>0</v>
      </c>
      <c r="E16895" s="71">
        <v>44819</v>
      </c>
      <c r="F16895" t="s">
        <v>15520</v>
      </c>
      <c r="G16895" t="s">
        <v>15415</v>
      </c>
      <c r="H16895" t="s">
        <v>15519</v>
      </c>
      <c r="J16895" s="40">
        <v>0</v>
      </c>
      <c r="K16895" s="40">
        <v>28237.23</v>
      </c>
    </row>
    <row r="16896" spans="1:11" x14ac:dyDescent="0.35">
      <c r="A16896">
        <v>50004</v>
      </c>
      <c r="B16896" t="s">
        <v>293</v>
      </c>
      <c r="C16896" s="70">
        <v>0</v>
      </c>
      <c r="D16896" s="70">
        <v>0</v>
      </c>
      <c r="E16896" s="71">
        <v>44820</v>
      </c>
      <c r="F16896" t="s">
        <v>15518</v>
      </c>
      <c r="G16896" t="s">
        <v>15415</v>
      </c>
      <c r="H16896" t="s">
        <v>7037</v>
      </c>
      <c r="J16896" s="40">
        <v>0</v>
      </c>
      <c r="K16896" s="40">
        <v>3360</v>
      </c>
    </row>
    <row r="16897" spans="1:11" x14ac:dyDescent="0.35">
      <c r="A16897">
        <v>50004</v>
      </c>
      <c r="B16897" t="s">
        <v>293</v>
      </c>
      <c r="C16897" s="70">
        <v>0</v>
      </c>
      <c r="D16897" s="70">
        <v>0</v>
      </c>
      <c r="E16897" s="71">
        <v>44820</v>
      </c>
      <c r="F16897" t="s">
        <v>15517</v>
      </c>
      <c r="G16897" t="s">
        <v>15415</v>
      </c>
      <c r="H16897" t="s">
        <v>15516</v>
      </c>
      <c r="J16897" s="40">
        <v>0</v>
      </c>
      <c r="K16897" s="40">
        <v>85515.18</v>
      </c>
    </row>
    <row r="16898" spans="1:11" x14ac:dyDescent="0.35">
      <c r="A16898">
        <v>50004</v>
      </c>
      <c r="B16898" t="s">
        <v>293</v>
      </c>
      <c r="C16898" s="70">
        <v>0</v>
      </c>
      <c r="D16898" s="70">
        <v>0</v>
      </c>
      <c r="E16898" s="71">
        <v>44826</v>
      </c>
      <c r="F16898" t="s">
        <v>15515</v>
      </c>
      <c r="G16898" t="s">
        <v>15415</v>
      </c>
      <c r="H16898" t="s">
        <v>15514</v>
      </c>
      <c r="J16898" s="40">
        <v>0</v>
      </c>
      <c r="K16898" s="40">
        <v>6484.2</v>
      </c>
    </row>
    <row r="16899" spans="1:11" x14ac:dyDescent="0.35">
      <c r="A16899">
        <v>50004</v>
      </c>
      <c r="B16899" t="s">
        <v>293</v>
      </c>
      <c r="C16899" s="70">
        <v>0</v>
      </c>
      <c r="D16899" s="70">
        <v>0</v>
      </c>
      <c r="E16899" s="71">
        <v>44829</v>
      </c>
      <c r="F16899" t="s">
        <v>15513</v>
      </c>
      <c r="G16899" t="s">
        <v>15415</v>
      </c>
      <c r="H16899" t="s">
        <v>15512</v>
      </c>
      <c r="J16899" s="40">
        <v>0</v>
      </c>
      <c r="K16899" s="40">
        <v>22235.25</v>
      </c>
    </row>
    <row r="16900" spans="1:11" x14ac:dyDescent="0.35">
      <c r="A16900">
        <v>50004</v>
      </c>
      <c r="B16900" t="s">
        <v>293</v>
      </c>
      <c r="C16900" s="70">
        <v>0</v>
      </c>
      <c r="D16900" s="70">
        <v>0</v>
      </c>
      <c r="E16900" s="71">
        <v>44830</v>
      </c>
      <c r="F16900" t="s">
        <v>15511</v>
      </c>
      <c r="G16900" t="s">
        <v>15415</v>
      </c>
      <c r="H16900" t="s">
        <v>15510</v>
      </c>
      <c r="J16900" s="40">
        <v>0</v>
      </c>
      <c r="K16900" s="40">
        <v>10981.35</v>
      </c>
    </row>
    <row r="16901" spans="1:11" x14ac:dyDescent="0.35">
      <c r="A16901">
        <v>50004</v>
      </c>
      <c r="B16901" t="s">
        <v>293</v>
      </c>
      <c r="C16901" s="70">
        <v>0</v>
      </c>
      <c r="D16901" s="70">
        <v>0</v>
      </c>
      <c r="E16901" s="71">
        <v>44831</v>
      </c>
      <c r="F16901" t="s">
        <v>15509</v>
      </c>
      <c r="G16901" t="s">
        <v>15415</v>
      </c>
      <c r="H16901" t="s">
        <v>15508</v>
      </c>
      <c r="J16901" s="40">
        <v>0</v>
      </c>
      <c r="K16901" s="40">
        <v>215113.28</v>
      </c>
    </row>
    <row r="16902" spans="1:11" x14ac:dyDescent="0.35">
      <c r="A16902">
        <v>50004</v>
      </c>
      <c r="B16902" t="s">
        <v>293</v>
      </c>
      <c r="C16902" s="70">
        <v>0</v>
      </c>
      <c r="D16902" s="70">
        <v>0</v>
      </c>
      <c r="E16902" s="71">
        <v>44832</v>
      </c>
      <c r="F16902" t="s">
        <v>15507</v>
      </c>
      <c r="G16902" t="s">
        <v>15415</v>
      </c>
      <c r="H16902" t="s">
        <v>15506</v>
      </c>
      <c r="J16902" s="40">
        <v>0</v>
      </c>
      <c r="K16902" s="40">
        <v>1859.91</v>
      </c>
    </row>
    <row r="16903" spans="1:11" x14ac:dyDescent="0.35">
      <c r="A16903">
        <v>50004</v>
      </c>
      <c r="B16903" t="s">
        <v>293</v>
      </c>
      <c r="C16903" s="70">
        <v>0</v>
      </c>
      <c r="D16903" s="70">
        <v>0</v>
      </c>
      <c r="E16903" s="71">
        <v>44832</v>
      </c>
      <c r="F16903" t="s">
        <v>15505</v>
      </c>
      <c r="G16903" t="s">
        <v>15415</v>
      </c>
      <c r="H16903" t="s">
        <v>15504</v>
      </c>
      <c r="J16903" s="40">
        <v>0</v>
      </c>
      <c r="K16903" s="40">
        <v>6501.33</v>
      </c>
    </row>
    <row r="16904" spans="1:11" x14ac:dyDescent="0.35">
      <c r="A16904">
        <v>50004</v>
      </c>
      <c r="B16904" t="s">
        <v>293</v>
      </c>
      <c r="C16904" s="70">
        <v>0</v>
      </c>
      <c r="D16904" s="70">
        <v>0</v>
      </c>
      <c r="E16904" s="71">
        <v>44832</v>
      </c>
      <c r="F16904" t="s">
        <v>15503</v>
      </c>
      <c r="G16904" t="s">
        <v>15415</v>
      </c>
      <c r="H16904" t="s">
        <v>15502</v>
      </c>
      <c r="J16904" s="40">
        <v>0</v>
      </c>
      <c r="K16904" s="40">
        <v>27592.16</v>
      </c>
    </row>
    <row r="16905" spans="1:11" x14ac:dyDescent="0.35">
      <c r="A16905">
        <v>50004</v>
      </c>
      <c r="B16905" t="s">
        <v>293</v>
      </c>
      <c r="C16905" s="70">
        <v>0</v>
      </c>
      <c r="D16905" s="70">
        <v>0</v>
      </c>
      <c r="E16905" s="71">
        <v>44832</v>
      </c>
      <c r="F16905" t="s">
        <v>15501</v>
      </c>
      <c r="G16905" t="s">
        <v>15415</v>
      </c>
      <c r="H16905" t="s">
        <v>15500</v>
      </c>
      <c r="J16905" s="40">
        <v>0</v>
      </c>
      <c r="K16905" s="40">
        <v>-22235.25</v>
      </c>
    </row>
    <row r="16906" spans="1:11" x14ac:dyDescent="0.35">
      <c r="A16906">
        <v>50004</v>
      </c>
      <c r="B16906" t="s">
        <v>293</v>
      </c>
      <c r="C16906" s="70">
        <v>0</v>
      </c>
      <c r="D16906" s="70">
        <v>0</v>
      </c>
      <c r="E16906" s="71">
        <v>44832</v>
      </c>
      <c r="F16906" t="s">
        <v>15499</v>
      </c>
      <c r="G16906" t="s">
        <v>15415</v>
      </c>
      <c r="H16906" t="s">
        <v>15498</v>
      </c>
      <c r="J16906" s="40">
        <v>0</v>
      </c>
      <c r="K16906" s="40">
        <v>21775.040000000001</v>
      </c>
    </row>
    <row r="16907" spans="1:11" x14ac:dyDescent="0.35">
      <c r="A16907">
        <v>50004</v>
      </c>
      <c r="B16907" t="s">
        <v>293</v>
      </c>
      <c r="C16907" s="70">
        <v>0</v>
      </c>
      <c r="D16907" s="70">
        <v>0</v>
      </c>
      <c r="E16907" s="71">
        <v>44833</v>
      </c>
      <c r="F16907" t="s">
        <v>15497</v>
      </c>
      <c r="G16907" t="s">
        <v>15415</v>
      </c>
      <c r="H16907" t="s">
        <v>15496</v>
      </c>
      <c r="J16907" s="40">
        <v>0</v>
      </c>
      <c r="K16907" s="40">
        <v>13276.4</v>
      </c>
    </row>
    <row r="16908" spans="1:11" x14ac:dyDescent="0.35">
      <c r="A16908">
        <v>50004</v>
      </c>
      <c r="B16908" t="s">
        <v>293</v>
      </c>
      <c r="C16908" s="70">
        <v>0</v>
      </c>
      <c r="D16908" s="70">
        <v>0</v>
      </c>
      <c r="E16908" s="71">
        <v>44834</v>
      </c>
      <c r="F16908" t="s">
        <v>15495</v>
      </c>
      <c r="G16908" t="s">
        <v>15415</v>
      </c>
      <c r="H16908" t="s">
        <v>15494</v>
      </c>
      <c r="J16908" s="40">
        <v>0</v>
      </c>
      <c r="K16908" s="40">
        <v>12840.62</v>
      </c>
    </row>
    <row r="16909" spans="1:11" x14ac:dyDescent="0.35">
      <c r="A16909">
        <v>50004</v>
      </c>
      <c r="B16909" t="s">
        <v>293</v>
      </c>
      <c r="C16909" s="70">
        <v>0</v>
      </c>
      <c r="D16909" s="70">
        <v>0</v>
      </c>
      <c r="E16909" s="71">
        <v>44834</v>
      </c>
      <c r="F16909" t="s">
        <v>15493</v>
      </c>
      <c r="G16909" t="s">
        <v>15415</v>
      </c>
      <c r="H16909" t="s">
        <v>15492</v>
      </c>
      <c r="J16909" s="40">
        <v>0</v>
      </c>
      <c r="K16909" s="40">
        <v>114321.01</v>
      </c>
    </row>
    <row r="16910" spans="1:11" x14ac:dyDescent="0.35">
      <c r="A16910">
        <v>50004</v>
      </c>
      <c r="B16910" t="s">
        <v>293</v>
      </c>
      <c r="C16910" s="70">
        <v>0</v>
      </c>
      <c r="D16910" s="70">
        <v>0</v>
      </c>
      <c r="E16910" s="71">
        <v>44852</v>
      </c>
      <c r="F16910" t="s">
        <v>15491</v>
      </c>
      <c r="G16910" t="s">
        <v>15415</v>
      </c>
      <c r="H16910" t="s">
        <v>15490</v>
      </c>
      <c r="J16910" s="40">
        <v>0</v>
      </c>
      <c r="K16910" s="40">
        <v>8476.85</v>
      </c>
    </row>
    <row r="16911" spans="1:11" x14ac:dyDescent="0.35">
      <c r="A16911">
        <v>50004</v>
      </c>
      <c r="B16911" t="s">
        <v>293</v>
      </c>
      <c r="C16911" s="70">
        <v>0</v>
      </c>
      <c r="D16911" s="70">
        <v>0</v>
      </c>
      <c r="E16911" s="71">
        <v>44857</v>
      </c>
      <c r="F16911" t="s">
        <v>15489</v>
      </c>
      <c r="G16911" t="s">
        <v>15415</v>
      </c>
      <c r="H16911" t="s">
        <v>15488</v>
      </c>
      <c r="J16911" s="40">
        <v>0</v>
      </c>
      <c r="K16911" s="40">
        <v>6032</v>
      </c>
    </row>
    <row r="16912" spans="1:11" x14ac:dyDescent="0.35">
      <c r="A16912">
        <v>50004</v>
      </c>
      <c r="B16912" t="s">
        <v>293</v>
      </c>
      <c r="C16912" s="70">
        <v>0</v>
      </c>
      <c r="D16912" s="70">
        <v>0</v>
      </c>
      <c r="E16912" s="71">
        <v>44857</v>
      </c>
      <c r="F16912" t="s">
        <v>15487</v>
      </c>
      <c r="G16912" t="s">
        <v>15415</v>
      </c>
      <c r="H16912" t="s">
        <v>15486</v>
      </c>
      <c r="J16912" s="40">
        <v>0</v>
      </c>
      <c r="K16912" s="40">
        <v>13501.95</v>
      </c>
    </row>
    <row r="16913" spans="1:11" x14ac:dyDescent="0.35">
      <c r="A16913">
        <v>50004</v>
      </c>
      <c r="B16913" t="s">
        <v>293</v>
      </c>
      <c r="C16913" s="70">
        <v>0</v>
      </c>
      <c r="D16913" s="70">
        <v>0</v>
      </c>
      <c r="E16913" s="71">
        <v>44857</v>
      </c>
      <c r="F16913" t="s">
        <v>15485</v>
      </c>
      <c r="G16913" t="s">
        <v>15415</v>
      </c>
      <c r="H16913" t="s">
        <v>15484</v>
      </c>
      <c r="J16913" s="40">
        <v>0</v>
      </c>
      <c r="K16913" s="40">
        <v>10220</v>
      </c>
    </row>
    <row r="16914" spans="1:11" x14ac:dyDescent="0.35">
      <c r="A16914">
        <v>50004</v>
      </c>
      <c r="B16914" t="s">
        <v>293</v>
      </c>
      <c r="C16914" s="70">
        <v>0</v>
      </c>
      <c r="D16914" s="70">
        <v>0</v>
      </c>
      <c r="E16914" s="71">
        <v>44857</v>
      </c>
      <c r="F16914" t="s">
        <v>15483</v>
      </c>
      <c r="G16914" t="s">
        <v>15415</v>
      </c>
      <c r="H16914" t="s">
        <v>15482</v>
      </c>
      <c r="J16914" s="40">
        <v>0</v>
      </c>
      <c r="K16914" s="40">
        <v>3389.54</v>
      </c>
    </row>
    <row r="16915" spans="1:11" x14ac:dyDescent="0.35">
      <c r="A16915">
        <v>50004</v>
      </c>
      <c r="B16915" t="s">
        <v>293</v>
      </c>
      <c r="C16915" s="70">
        <v>0</v>
      </c>
      <c r="D16915" s="70">
        <v>0</v>
      </c>
      <c r="E16915" s="71">
        <v>44857</v>
      </c>
      <c r="F16915" t="s">
        <v>15481</v>
      </c>
      <c r="G16915" t="s">
        <v>15415</v>
      </c>
      <c r="H16915" t="s">
        <v>15480</v>
      </c>
      <c r="J16915" s="40">
        <v>0</v>
      </c>
      <c r="K16915" s="40">
        <v>66469.8</v>
      </c>
    </row>
    <row r="16916" spans="1:11" x14ac:dyDescent="0.35">
      <c r="A16916">
        <v>50004</v>
      </c>
      <c r="B16916" t="s">
        <v>293</v>
      </c>
      <c r="C16916" s="70">
        <v>0</v>
      </c>
      <c r="D16916" s="70">
        <v>0</v>
      </c>
      <c r="E16916" s="71">
        <v>44864</v>
      </c>
      <c r="F16916" t="s">
        <v>15479</v>
      </c>
      <c r="G16916" t="s">
        <v>15415</v>
      </c>
      <c r="H16916" t="s">
        <v>15478</v>
      </c>
      <c r="J16916" s="40">
        <v>0</v>
      </c>
      <c r="K16916" s="40">
        <v>31620.959999999999</v>
      </c>
    </row>
    <row r="16917" spans="1:11" x14ac:dyDescent="0.35">
      <c r="A16917">
        <v>50004</v>
      </c>
      <c r="B16917" t="s">
        <v>293</v>
      </c>
      <c r="C16917" s="70">
        <v>0</v>
      </c>
      <c r="D16917" s="70">
        <v>0</v>
      </c>
      <c r="E16917" s="71">
        <v>44865</v>
      </c>
      <c r="F16917" t="s">
        <v>15477</v>
      </c>
      <c r="G16917" t="s">
        <v>15415</v>
      </c>
      <c r="H16917" t="s">
        <v>15476</v>
      </c>
      <c r="J16917" s="40">
        <v>0</v>
      </c>
      <c r="K16917" s="40">
        <v>120166.14</v>
      </c>
    </row>
    <row r="16918" spans="1:11" x14ac:dyDescent="0.35">
      <c r="A16918">
        <v>50004</v>
      </c>
      <c r="B16918" t="s">
        <v>293</v>
      </c>
      <c r="C16918" s="70">
        <v>0</v>
      </c>
      <c r="D16918" s="70">
        <v>0</v>
      </c>
      <c r="E16918" s="71">
        <v>44865</v>
      </c>
      <c r="F16918" t="s">
        <v>15475</v>
      </c>
      <c r="G16918" t="s">
        <v>15415</v>
      </c>
      <c r="H16918" t="s">
        <v>15474</v>
      </c>
      <c r="J16918" s="40">
        <v>0</v>
      </c>
      <c r="K16918" s="40">
        <v>11900</v>
      </c>
    </row>
    <row r="16919" spans="1:11" x14ac:dyDescent="0.35">
      <c r="A16919">
        <v>50004</v>
      </c>
      <c r="B16919" t="s">
        <v>293</v>
      </c>
      <c r="C16919" s="70">
        <v>0</v>
      </c>
      <c r="D16919" s="70">
        <v>0</v>
      </c>
      <c r="E16919" s="71">
        <v>44867</v>
      </c>
      <c r="F16919" t="s">
        <v>15473</v>
      </c>
      <c r="G16919" t="s">
        <v>15415</v>
      </c>
      <c r="H16919" t="s">
        <v>15472</v>
      </c>
      <c r="J16919" s="40">
        <v>0</v>
      </c>
      <c r="K16919" s="40">
        <v>12585.11</v>
      </c>
    </row>
    <row r="16920" spans="1:11" x14ac:dyDescent="0.35">
      <c r="A16920">
        <v>50004</v>
      </c>
      <c r="B16920" t="s">
        <v>293</v>
      </c>
      <c r="C16920" s="70">
        <v>0</v>
      </c>
      <c r="D16920" s="70">
        <v>0</v>
      </c>
      <c r="E16920" s="71">
        <v>44875</v>
      </c>
      <c r="F16920" t="s">
        <v>15471</v>
      </c>
      <c r="G16920" t="s">
        <v>15415</v>
      </c>
      <c r="H16920" t="s">
        <v>15470</v>
      </c>
      <c r="J16920" s="40">
        <v>0</v>
      </c>
      <c r="K16920" s="40">
        <v>71641.84</v>
      </c>
    </row>
    <row r="16921" spans="1:11" x14ac:dyDescent="0.35">
      <c r="A16921">
        <v>50004</v>
      </c>
      <c r="B16921" t="s">
        <v>293</v>
      </c>
      <c r="C16921" s="70">
        <v>0</v>
      </c>
      <c r="D16921" s="70">
        <v>0</v>
      </c>
      <c r="E16921" s="71">
        <v>44885</v>
      </c>
      <c r="F16921" t="s">
        <v>15469</v>
      </c>
      <c r="G16921" t="s">
        <v>15415</v>
      </c>
      <c r="H16921" t="s">
        <v>15468</v>
      </c>
      <c r="J16921" s="40">
        <v>0</v>
      </c>
      <c r="K16921" s="40">
        <v>38641.08</v>
      </c>
    </row>
    <row r="16922" spans="1:11" x14ac:dyDescent="0.35">
      <c r="A16922">
        <v>50004</v>
      </c>
      <c r="B16922" t="s">
        <v>293</v>
      </c>
      <c r="C16922" s="70">
        <v>0</v>
      </c>
      <c r="D16922" s="70">
        <v>0</v>
      </c>
      <c r="E16922" s="71">
        <v>44885</v>
      </c>
      <c r="F16922" t="s">
        <v>15467</v>
      </c>
      <c r="G16922" t="s">
        <v>15415</v>
      </c>
      <c r="H16922" t="s">
        <v>15466</v>
      </c>
      <c r="J16922" s="40">
        <v>0</v>
      </c>
      <c r="K16922" s="40">
        <v>11714.75</v>
      </c>
    </row>
    <row r="16923" spans="1:11" x14ac:dyDescent="0.35">
      <c r="A16923">
        <v>50004</v>
      </c>
      <c r="B16923" t="s">
        <v>293</v>
      </c>
      <c r="C16923" s="70">
        <v>0</v>
      </c>
      <c r="D16923" s="70">
        <v>0</v>
      </c>
      <c r="E16923" s="71">
        <v>44888</v>
      </c>
      <c r="F16923" t="s">
        <v>15465</v>
      </c>
      <c r="G16923" t="s">
        <v>15415</v>
      </c>
      <c r="H16923" t="s">
        <v>15464</v>
      </c>
      <c r="J16923" s="40">
        <v>0</v>
      </c>
      <c r="K16923" s="40">
        <v>17475.59</v>
      </c>
    </row>
    <row r="16924" spans="1:11" x14ac:dyDescent="0.35">
      <c r="A16924">
        <v>50004</v>
      </c>
      <c r="B16924" t="s">
        <v>293</v>
      </c>
      <c r="C16924" s="70">
        <v>0</v>
      </c>
      <c r="D16924" s="70">
        <v>0</v>
      </c>
      <c r="E16924" s="71">
        <v>44895</v>
      </c>
      <c r="F16924" t="s">
        <v>15463</v>
      </c>
      <c r="G16924" t="s">
        <v>15415</v>
      </c>
      <c r="H16924" t="s">
        <v>1914</v>
      </c>
      <c r="J16924" s="40">
        <v>0</v>
      </c>
      <c r="K16924" s="40">
        <v>147957.6</v>
      </c>
    </row>
    <row r="16925" spans="1:11" x14ac:dyDescent="0.35">
      <c r="A16925">
        <v>50004</v>
      </c>
      <c r="B16925" t="s">
        <v>293</v>
      </c>
      <c r="C16925" s="70">
        <v>0</v>
      </c>
      <c r="D16925" s="70">
        <v>0</v>
      </c>
      <c r="E16925" s="71">
        <v>44900</v>
      </c>
      <c r="F16925" t="s">
        <v>15462</v>
      </c>
      <c r="G16925" t="s">
        <v>15415</v>
      </c>
      <c r="H16925" t="s">
        <v>15461</v>
      </c>
      <c r="J16925" s="40">
        <v>0</v>
      </c>
      <c r="K16925" s="40">
        <v>235209.98</v>
      </c>
    </row>
    <row r="16926" spans="1:11" x14ac:dyDescent="0.35">
      <c r="A16926">
        <v>50004</v>
      </c>
      <c r="B16926" t="s">
        <v>293</v>
      </c>
      <c r="C16926" s="70">
        <v>0</v>
      </c>
      <c r="D16926" s="70">
        <v>0</v>
      </c>
      <c r="E16926" s="71">
        <v>44901</v>
      </c>
      <c r="F16926" t="s">
        <v>15460</v>
      </c>
      <c r="G16926" t="s">
        <v>15415</v>
      </c>
      <c r="H16926" t="s">
        <v>15459</v>
      </c>
      <c r="J16926" s="40">
        <v>0</v>
      </c>
      <c r="K16926" s="40">
        <v>48590.9</v>
      </c>
    </row>
    <row r="16927" spans="1:11" x14ac:dyDescent="0.35">
      <c r="A16927">
        <v>50004</v>
      </c>
      <c r="B16927" t="s">
        <v>293</v>
      </c>
      <c r="C16927" s="70">
        <v>0</v>
      </c>
      <c r="D16927" s="70">
        <v>0</v>
      </c>
      <c r="E16927" s="71">
        <v>44901</v>
      </c>
      <c r="F16927" t="s">
        <v>15458</v>
      </c>
      <c r="G16927" t="s">
        <v>15415</v>
      </c>
      <c r="H16927" t="s">
        <v>15457</v>
      </c>
      <c r="J16927" s="40">
        <v>0</v>
      </c>
      <c r="K16927" s="40">
        <v>39926.050000000003</v>
      </c>
    </row>
    <row r="16928" spans="1:11" x14ac:dyDescent="0.35">
      <c r="A16928">
        <v>50004</v>
      </c>
      <c r="B16928" t="s">
        <v>293</v>
      </c>
      <c r="C16928" s="70">
        <v>0</v>
      </c>
      <c r="D16928" s="70">
        <v>0</v>
      </c>
      <c r="E16928" s="71">
        <v>44906</v>
      </c>
      <c r="F16928" t="s">
        <v>15456</v>
      </c>
      <c r="G16928" t="s">
        <v>15415</v>
      </c>
      <c r="H16928" t="s">
        <v>15455</v>
      </c>
      <c r="J16928" s="40">
        <v>0</v>
      </c>
      <c r="K16928" s="40">
        <v>8712</v>
      </c>
    </row>
    <row r="16929" spans="1:11" x14ac:dyDescent="0.35">
      <c r="A16929">
        <v>50004</v>
      </c>
      <c r="B16929" t="s">
        <v>293</v>
      </c>
      <c r="C16929" s="70">
        <v>0</v>
      </c>
      <c r="D16929" s="70">
        <v>0</v>
      </c>
      <c r="E16929" s="71">
        <v>44909</v>
      </c>
      <c r="F16929" t="s">
        <v>15454</v>
      </c>
      <c r="G16929" t="s">
        <v>15415</v>
      </c>
      <c r="H16929" t="s">
        <v>15453</v>
      </c>
      <c r="J16929" s="40">
        <v>0</v>
      </c>
      <c r="K16929" s="40">
        <v>141801.67000000001</v>
      </c>
    </row>
    <row r="16930" spans="1:11" x14ac:dyDescent="0.35">
      <c r="A16930">
        <v>50004</v>
      </c>
      <c r="B16930" t="s">
        <v>293</v>
      </c>
      <c r="C16930" s="70">
        <v>0</v>
      </c>
      <c r="D16930" s="70">
        <v>0</v>
      </c>
      <c r="E16930" s="71">
        <v>44909</v>
      </c>
      <c r="F16930" t="s">
        <v>15452</v>
      </c>
      <c r="G16930" t="s">
        <v>15415</v>
      </c>
      <c r="H16930" t="s">
        <v>15451</v>
      </c>
      <c r="J16930" s="40">
        <v>0</v>
      </c>
      <c r="K16930" s="40">
        <v>96000</v>
      </c>
    </row>
    <row r="16931" spans="1:11" x14ac:dyDescent="0.35">
      <c r="A16931">
        <v>50004</v>
      </c>
      <c r="B16931" t="s">
        <v>293</v>
      </c>
      <c r="C16931" s="70">
        <v>0</v>
      </c>
      <c r="D16931" s="70">
        <v>0</v>
      </c>
      <c r="E16931" s="71">
        <v>44910</v>
      </c>
      <c r="F16931" t="s">
        <v>15450</v>
      </c>
      <c r="G16931" t="s">
        <v>15415</v>
      </c>
      <c r="H16931" t="s">
        <v>15449</v>
      </c>
      <c r="J16931" s="40">
        <v>0</v>
      </c>
      <c r="K16931" s="40">
        <v>3821.83</v>
      </c>
    </row>
    <row r="16932" spans="1:11" x14ac:dyDescent="0.35">
      <c r="A16932">
        <v>50004</v>
      </c>
      <c r="B16932" t="s">
        <v>293</v>
      </c>
      <c r="C16932" s="70">
        <v>0</v>
      </c>
      <c r="D16932" s="70">
        <v>0</v>
      </c>
      <c r="E16932" s="71">
        <v>44911</v>
      </c>
      <c r="F16932" t="s">
        <v>15448</v>
      </c>
      <c r="G16932" t="s">
        <v>15415</v>
      </c>
      <c r="H16932" t="s">
        <v>15447</v>
      </c>
      <c r="J16932" s="40">
        <v>0</v>
      </c>
      <c r="K16932" s="40">
        <v>7461.78</v>
      </c>
    </row>
    <row r="16933" spans="1:11" x14ac:dyDescent="0.35">
      <c r="A16933">
        <v>50004</v>
      </c>
      <c r="B16933" t="s">
        <v>293</v>
      </c>
      <c r="C16933" s="70">
        <v>0</v>
      </c>
      <c r="D16933" s="70">
        <v>0</v>
      </c>
      <c r="E16933" s="71">
        <v>44911</v>
      </c>
      <c r="F16933" t="s">
        <v>15446</v>
      </c>
      <c r="G16933" t="s">
        <v>15415</v>
      </c>
      <c r="H16933" t="s">
        <v>15445</v>
      </c>
      <c r="J16933" s="40">
        <v>0</v>
      </c>
      <c r="K16933" s="40">
        <v>96000</v>
      </c>
    </row>
    <row r="16934" spans="1:11" x14ac:dyDescent="0.35">
      <c r="A16934">
        <v>50004</v>
      </c>
      <c r="B16934" t="s">
        <v>293</v>
      </c>
      <c r="C16934" s="70">
        <v>0</v>
      </c>
      <c r="D16934" s="70">
        <v>0</v>
      </c>
      <c r="E16934" s="71">
        <v>44915</v>
      </c>
      <c r="F16934" t="s">
        <v>15444</v>
      </c>
      <c r="G16934" t="s">
        <v>15415</v>
      </c>
      <c r="H16934" t="s">
        <v>15443</v>
      </c>
      <c r="J16934" s="40">
        <v>0</v>
      </c>
      <c r="K16934" s="40">
        <v>38546.46</v>
      </c>
    </row>
    <row r="16935" spans="1:11" x14ac:dyDescent="0.35">
      <c r="A16935">
        <v>50004</v>
      </c>
      <c r="B16935" t="s">
        <v>293</v>
      </c>
      <c r="C16935" s="70">
        <v>0</v>
      </c>
      <c r="D16935" s="70">
        <v>0</v>
      </c>
      <c r="E16935" s="71">
        <v>44917</v>
      </c>
      <c r="F16935" t="s">
        <v>15442</v>
      </c>
      <c r="G16935" t="s">
        <v>15415</v>
      </c>
      <c r="H16935" t="s">
        <v>15441</v>
      </c>
      <c r="J16935" s="40">
        <v>0</v>
      </c>
      <c r="K16935" s="40">
        <v>50120.92</v>
      </c>
    </row>
    <row r="16936" spans="1:11" x14ac:dyDescent="0.35">
      <c r="A16936">
        <v>50004</v>
      </c>
      <c r="B16936" t="s">
        <v>293</v>
      </c>
      <c r="C16936" s="70">
        <v>0</v>
      </c>
      <c r="D16936" s="70">
        <v>0</v>
      </c>
      <c r="E16936" s="71">
        <v>44917</v>
      </c>
      <c r="F16936" t="s">
        <v>15440</v>
      </c>
      <c r="G16936" t="s">
        <v>15415</v>
      </c>
      <c r="H16936" t="s">
        <v>15439</v>
      </c>
      <c r="J16936" s="40">
        <v>0</v>
      </c>
      <c r="K16936" s="40">
        <v>527706.43999999994</v>
      </c>
    </row>
    <row r="16937" spans="1:11" x14ac:dyDescent="0.35">
      <c r="A16937">
        <v>50004</v>
      </c>
      <c r="B16937" t="s">
        <v>293</v>
      </c>
      <c r="C16937" s="70">
        <v>0</v>
      </c>
      <c r="D16937" s="70">
        <v>0</v>
      </c>
      <c r="E16937" s="71">
        <v>44920</v>
      </c>
      <c r="F16937" t="s">
        <v>15438</v>
      </c>
      <c r="G16937" t="s">
        <v>15415</v>
      </c>
      <c r="H16937" t="s">
        <v>15437</v>
      </c>
      <c r="J16937" s="40">
        <v>0</v>
      </c>
      <c r="K16937" s="40">
        <v>37939.1</v>
      </c>
    </row>
    <row r="16938" spans="1:11" x14ac:dyDescent="0.35">
      <c r="A16938">
        <v>50004</v>
      </c>
      <c r="B16938" t="s">
        <v>293</v>
      </c>
      <c r="C16938" s="70">
        <v>0</v>
      </c>
      <c r="D16938" s="70">
        <v>0</v>
      </c>
      <c r="E16938" s="71">
        <v>44920</v>
      </c>
      <c r="F16938" t="s">
        <v>15436</v>
      </c>
      <c r="G16938" t="s">
        <v>15415</v>
      </c>
      <c r="H16938" t="s">
        <v>15435</v>
      </c>
      <c r="J16938" s="40">
        <v>0</v>
      </c>
      <c r="K16938" s="40">
        <v>10200</v>
      </c>
    </row>
    <row r="16939" spans="1:11" x14ac:dyDescent="0.35">
      <c r="A16939">
        <v>50004</v>
      </c>
      <c r="B16939" t="s">
        <v>293</v>
      </c>
      <c r="C16939" s="70">
        <v>0</v>
      </c>
      <c r="D16939" s="70">
        <v>0</v>
      </c>
      <c r="E16939" s="71">
        <v>44920</v>
      </c>
      <c r="F16939" t="s">
        <v>15434</v>
      </c>
      <c r="G16939" t="s">
        <v>15415</v>
      </c>
      <c r="H16939" t="s">
        <v>15433</v>
      </c>
      <c r="J16939" s="40">
        <v>0</v>
      </c>
      <c r="K16939" s="40">
        <v>96000</v>
      </c>
    </row>
    <row r="16940" spans="1:11" x14ac:dyDescent="0.35">
      <c r="A16940">
        <v>50004</v>
      </c>
      <c r="B16940" t="s">
        <v>293</v>
      </c>
      <c r="C16940" s="70">
        <v>0</v>
      </c>
      <c r="D16940" s="70">
        <v>0</v>
      </c>
      <c r="E16940" s="71">
        <v>44922</v>
      </c>
      <c r="F16940" t="s">
        <v>15432</v>
      </c>
      <c r="G16940" t="s">
        <v>15415</v>
      </c>
      <c r="H16940" t="s">
        <v>15431</v>
      </c>
      <c r="J16940" s="40">
        <v>0</v>
      </c>
      <c r="K16940" s="40">
        <v>19041.48</v>
      </c>
    </row>
    <row r="16941" spans="1:11" x14ac:dyDescent="0.35">
      <c r="A16941">
        <v>50004</v>
      </c>
      <c r="B16941" t="s">
        <v>293</v>
      </c>
      <c r="C16941" s="70">
        <v>0</v>
      </c>
      <c r="D16941" s="70">
        <v>0</v>
      </c>
      <c r="E16941" s="71">
        <v>44922</v>
      </c>
      <c r="F16941" t="s">
        <v>15430</v>
      </c>
      <c r="G16941" t="s">
        <v>15415</v>
      </c>
      <c r="H16941" t="s">
        <v>15429</v>
      </c>
      <c r="J16941" s="40">
        <v>0</v>
      </c>
      <c r="K16941" s="40">
        <v>14479.58</v>
      </c>
    </row>
    <row r="16942" spans="1:11" x14ac:dyDescent="0.35">
      <c r="A16942">
        <v>50004</v>
      </c>
      <c r="B16942" t="s">
        <v>293</v>
      </c>
      <c r="C16942" s="70">
        <v>0</v>
      </c>
      <c r="D16942" s="70">
        <v>0</v>
      </c>
      <c r="E16942" s="71">
        <v>44922</v>
      </c>
      <c r="F16942" t="s">
        <v>15428</v>
      </c>
      <c r="G16942" t="s">
        <v>15415</v>
      </c>
      <c r="H16942" t="s">
        <v>15427</v>
      </c>
      <c r="J16942" s="40">
        <v>0</v>
      </c>
      <c r="K16942" s="40">
        <v>16908.68</v>
      </c>
    </row>
    <row r="16943" spans="1:11" x14ac:dyDescent="0.35">
      <c r="A16943">
        <v>50004</v>
      </c>
      <c r="B16943" t="s">
        <v>293</v>
      </c>
      <c r="C16943" s="70">
        <v>0</v>
      </c>
      <c r="D16943" s="70">
        <v>0</v>
      </c>
      <c r="E16943" s="71">
        <v>44925</v>
      </c>
      <c r="F16943" t="s">
        <v>15426</v>
      </c>
      <c r="G16943" t="s">
        <v>15415</v>
      </c>
      <c r="H16943" t="s">
        <v>15425</v>
      </c>
      <c r="J16943" s="40">
        <v>0</v>
      </c>
      <c r="K16943" s="40">
        <v>118902.65</v>
      </c>
    </row>
    <row r="16944" spans="1:11" x14ac:dyDescent="0.35">
      <c r="A16944">
        <v>50004</v>
      </c>
      <c r="B16944" t="s">
        <v>293</v>
      </c>
      <c r="C16944" s="70">
        <v>0</v>
      </c>
      <c r="D16944" s="70">
        <v>0</v>
      </c>
      <c r="E16944" s="71">
        <v>44925</v>
      </c>
      <c r="F16944" t="s">
        <v>15424</v>
      </c>
      <c r="G16944" t="s">
        <v>15415</v>
      </c>
      <c r="H16944" t="s">
        <v>15423</v>
      </c>
      <c r="J16944" s="40">
        <v>0</v>
      </c>
      <c r="K16944" s="40">
        <v>115058.44</v>
      </c>
    </row>
    <row r="16945" spans="1:11" x14ac:dyDescent="0.35">
      <c r="A16945">
        <v>50004</v>
      </c>
      <c r="B16945" t="s">
        <v>293</v>
      </c>
      <c r="C16945" s="70">
        <v>0</v>
      </c>
      <c r="D16945" s="70">
        <v>0</v>
      </c>
      <c r="E16945" s="71">
        <v>44925</v>
      </c>
      <c r="F16945" t="s">
        <v>15422</v>
      </c>
      <c r="G16945" t="s">
        <v>15415</v>
      </c>
      <c r="H16945" t="s">
        <v>15421</v>
      </c>
      <c r="J16945" s="40">
        <v>0</v>
      </c>
      <c r="K16945" s="40">
        <v>46405.18</v>
      </c>
    </row>
    <row r="16946" spans="1:11" x14ac:dyDescent="0.35">
      <c r="A16946">
        <v>50004</v>
      </c>
      <c r="B16946" t="s">
        <v>293</v>
      </c>
      <c r="C16946" s="70">
        <v>0</v>
      </c>
      <c r="D16946" s="70">
        <v>0</v>
      </c>
      <c r="E16946" s="71">
        <v>44925</v>
      </c>
      <c r="F16946" t="s">
        <v>15420</v>
      </c>
      <c r="G16946" t="s">
        <v>15415</v>
      </c>
      <c r="H16946" t="s">
        <v>15419</v>
      </c>
      <c r="J16946" s="40">
        <v>0</v>
      </c>
      <c r="K16946" s="40">
        <v>9684.44</v>
      </c>
    </row>
    <row r="16947" spans="1:11" x14ac:dyDescent="0.35">
      <c r="A16947">
        <v>50004</v>
      </c>
      <c r="B16947" t="s">
        <v>293</v>
      </c>
      <c r="C16947" s="70">
        <v>0</v>
      </c>
      <c r="D16947" s="70">
        <v>0</v>
      </c>
      <c r="E16947" s="71">
        <v>44925</v>
      </c>
      <c r="F16947" t="s">
        <v>15418</v>
      </c>
      <c r="G16947" t="s">
        <v>15415</v>
      </c>
      <c r="H16947" t="s">
        <v>15417</v>
      </c>
      <c r="J16947" s="40">
        <v>0</v>
      </c>
      <c r="K16947" s="40">
        <v>6570.92</v>
      </c>
    </row>
    <row r="16948" spans="1:11" x14ac:dyDescent="0.35">
      <c r="A16948">
        <v>50004</v>
      </c>
      <c r="B16948" t="s">
        <v>293</v>
      </c>
      <c r="C16948" s="70">
        <v>0</v>
      </c>
      <c r="D16948" s="70">
        <v>0</v>
      </c>
      <c r="E16948" s="71">
        <v>44925</v>
      </c>
      <c r="F16948" t="s">
        <v>15416</v>
      </c>
      <c r="G16948" t="s">
        <v>15415</v>
      </c>
      <c r="H16948" t="s">
        <v>15414</v>
      </c>
      <c r="J16948" s="40">
        <v>0</v>
      </c>
      <c r="K16948" s="40">
        <v>2132.9899999999998</v>
      </c>
    </row>
    <row r="16949" spans="1:11" x14ac:dyDescent="0.35">
      <c r="A16949">
        <v>50009</v>
      </c>
      <c r="B16949" t="s">
        <v>295</v>
      </c>
      <c r="C16949" s="70">
        <v>0</v>
      </c>
      <c r="D16949" s="70">
        <v>0</v>
      </c>
      <c r="E16949" s="71">
        <v>44835</v>
      </c>
      <c r="F16949" t="s">
        <v>15413</v>
      </c>
      <c r="G16949" t="s">
        <v>1907</v>
      </c>
      <c r="H16949" t="s">
        <v>15412</v>
      </c>
      <c r="J16949" s="40">
        <v>3.42</v>
      </c>
      <c r="K16949" s="40">
        <v>0</v>
      </c>
    </row>
    <row r="16950" spans="1:11" x14ac:dyDescent="0.35">
      <c r="A16950">
        <v>50009</v>
      </c>
      <c r="B16950" t="s">
        <v>295</v>
      </c>
      <c r="C16950" s="70">
        <v>0</v>
      </c>
      <c r="D16950" s="70">
        <v>0</v>
      </c>
      <c r="E16950" s="71">
        <v>44882</v>
      </c>
      <c r="F16950" t="s">
        <v>15411</v>
      </c>
      <c r="G16950" t="s">
        <v>1912</v>
      </c>
      <c r="J16950" s="40">
        <v>0</v>
      </c>
      <c r="K16950" s="40">
        <v>12723.53</v>
      </c>
    </row>
    <row r="16951" spans="1:11" x14ac:dyDescent="0.35">
      <c r="A16951">
        <v>50009</v>
      </c>
      <c r="B16951" t="s">
        <v>295</v>
      </c>
      <c r="C16951" s="70">
        <v>0</v>
      </c>
      <c r="D16951" s="70">
        <v>0</v>
      </c>
      <c r="E16951" s="71">
        <v>44883</v>
      </c>
      <c r="F16951" t="s">
        <v>15410</v>
      </c>
      <c r="G16951" t="s">
        <v>1907</v>
      </c>
      <c r="H16951" t="s">
        <v>15409</v>
      </c>
      <c r="J16951" s="40">
        <v>0</v>
      </c>
      <c r="K16951" s="40">
        <v>44657.06</v>
      </c>
    </row>
    <row r="16952" spans="1:11" x14ac:dyDescent="0.35">
      <c r="A16952">
        <v>50009</v>
      </c>
      <c r="B16952" t="s">
        <v>295</v>
      </c>
      <c r="C16952" s="70">
        <v>0</v>
      </c>
      <c r="D16952" s="70">
        <v>0</v>
      </c>
      <c r="E16952" s="71">
        <v>44900</v>
      </c>
      <c r="F16952" t="s">
        <v>15408</v>
      </c>
      <c r="G16952" t="s">
        <v>1907</v>
      </c>
      <c r="H16952" t="s">
        <v>15407</v>
      </c>
      <c r="I16952" t="s">
        <v>15407</v>
      </c>
      <c r="J16952" s="40">
        <v>0</v>
      </c>
      <c r="K16952" s="40">
        <v>7864.78</v>
      </c>
    </row>
    <row r="16953" spans="1:11" x14ac:dyDescent="0.35">
      <c r="A16953">
        <v>50009</v>
      </c>
      <c r="B16953" t="s">
        <v>295</v>
      </c>
      <c r="C16953" s="70">
        <v>0</v>
      </c>
      <c r="D16953" s="70">
        <v>0</v>
      </c>
      <c r="E16953" s="71">
        <v>44926</v>
      </c>
      <c r="F16953" t="s">
        <v>15406</v>
      </c>
      <c r="G16953" t="s">
        <v>1912</v>
      </c>
      <c r="J16953" s="40">
        <v>0</v>
      </c>
      <c r="K16953" s="40">
        <v>4989.55</v>
      </c>
    </row>
    <row r="16954" spans="1:11" x14ac:dyDescent="0.35">
      <c r="A16954">
        <v>50009</v>
      </c>
      <c r="B16954" t="s">
        <v>295</v>
      </c>
      <c r="C16954" s="70">
        <v>0</v>
      </c>
      <c r="D16954" s="70">
        <v>0</v>
      </c>
      <c r="E16954" s="71">
        <v>44926</v>
      </c>
      <c r="F16954" t="s">
        <v>15405</v>
      </c>
      <c r="G16954" t="s">
        <v>1912</v>
      </c>
      <c r="J16954" s="40">
        <v>0</v>
      </c>
      <c r="K16954" s="40">
        <v>-4989.55</v>
      </c>
    </row>
    <row r="16955" spans="1:11" x14ac:dyDescent="0.35">
      <c r="A16955">
        <v>50009</v>
      </c>
      <c r="B16955" t="s">
        <v>295</v>
      </c>
      <c r="C16955" s="70">
        <v>0</v>
      </c>
      <c r="D16955" s="70">
        <v>0</v>
      </c>
      <c r="E16955" s="71">
        <v>44926</v>
      </c>
      <c r="F16955" t="s">
        <v>15404</v>
      </c>
      <c r="G16955" t="s">
        <v>1912</v>
      </c>
      <c r="J16955" s="40">
        <v>0</v>
      </c>
      <c r="K16955" s="40">
        <v>6654.68</v>
      </c>
    </row>
    <row r="16956" spans="1:11" x14ac:dyDescent="0.35">
      <c r="A16956">
        <v>50009</v>
      </c>
      <c r="B16956" t="s">
        <v>295</v>
      </c>
      <c r="C16956" s="70">
        <v>0</v>
      </c>
      <c r="D16956" s="70">
        <v>0</v>
      </c>
      <c r="E16956" s="71">
        <v>44926</v>
      </c>
      <c r="F16956" t="s">
        <v>15403</v>
      </c>
      <c r="G16956" t="s">
        <v>1912</v>
      </c>
      <c r="J16956" s="40">
        <v>0</v>
      </c>
      <c r="K16956" s="40">
        <v>125.89</v>
      </c>
    </row>
    <row r="16957" spans="1:11" x14ac:dyDescent="0.35">
      <c r="A16957">
        <v>50009</v>
      </c>
      <c r="B16957" t="s">
        <v>295</v>
      </c>
      <c r="C16957" s="70">
        <v>0</v>
      </c>
      <c r="D16957" s="70">
        <v>0</v>
      </c>
      <c r="E16957" s="71">
        <v>44926</v>
      </c>
      <c r="F16957" t="s">
        <v>15402</v>
      </c>
      <c r="G16957" t="s">
        <v>1912</v>
      </c>
      <c r="J16957" s="40">
        <v>0</v>
      </c>
      <c r="K16957" s="40">
        <v>701.39</v>
      </c>
    </row>
    <row r="16958" spans="1:11" x14ac:dyDescent="0.35">
      <c r="A16958">
        <v>50009</v>
      </c>
      <c r="B16958" t="s">
        <v>295</v>
      </c>
      <c r="C16958" s="70">
        <v>0</v>
      </c>
      <c r="D16958" s="70">
        <v>0</v>
      </c>
      <c r="E16958" s="71">
        <v>44926</v>
      </c>
      <c r="F16958" t="s">
        <v>15401</v>
      </c>
      <c r="G16958" t="s">
        <v>1907</v>
      </c>
      <c r="H16958" t="s">
        <v>15400</v>
      </c>
      <c r="J16958" s="40">
        <v>0</v>
      </c>
      <c r="K16958" s="40">
        <v>253.49</v>
      </c>
    </row>
    <row r="16959" spans="1:11" x14ac:dyDescent="0.35">
      <c r="A16959">
        <v>50009</v>
      </c>
      <c r="B16959" t="s">
        <v>295</v>
      </c>
      <c r="C16959" s="70">
        <v>0</v>
      </c>
      <c r="D16959" s="70">
        <v>0</v>
      </c>
      <c r="E16959" s="71">
        <v>44926</v>
      </c>
      <c r="F16959" t="s">
        <v>15399</v>
      </c>
      <c r="G16959" t="s">
        <v>1907</v>
      </c>
      <c r="H16959" t="s">
        <v>15398</v>
      </c>
      <c r="J16959" s="40">
        <v>0</v>
      </c>
      <c r="K16959" s="40">
        <v>151.65</v>
      </c>
    </row>
    <row r="16960" spans="1:11" x14ac:dyDescent="0.35">
      <c r="A16960">
        <v>50009</v>
      </c>
      <c r="B16960" t="s">
        <v>295</v>
      </c>
      <c r="C16960" s="70">
        <v>0</v>
      </c>
      <c r="D16960" s="70">
        <v>0</v>
      </c>
      <c r="E16960" s="71">
        <v>44926</v>
      </c>
      <c r="F16960" t="s">
        <v>15397</v>
      </c>
      <c r="G16960" t="s">
        <v>1912</v>
      </c>
      <c r="J16960" s="40">
        <v>0</v>
      </c>
      <c r="K16960" s="40">
        <v>-16.18</v>
      </c>
    </row>
    <row r="16961" spans="1:11" x14ac:dyDescent="0.35">
      <c r="A16961">
        <v>50009</v>
      </c>
      <c r="B16961" t="s">
        <v>295</v>
      </c>
      <c r="C16961" s="70">
        <v>0</v>
      </c>
      <c r="D16961" s="70">
        <v>0</v>
      </c>
      <c r="E16961" s="71">
        <v>44926</v>
      </c>
      <c r="F16961" t="s">
        <v>15396</v>
      </c>
      <c r="G16961" t="s">
        <v>1912</v>
      </c>
      <c r="J16961" s="40">
        <v>0</v>
      </c>
      <c r="K16961" s="40">
        <v>-1.58</v>
      </c>
    </row>
    <row r="16962" spans="1:11" x14ac:dyDescent="0.35">
      <c r="A16962">
        <v>50009</v>
      </c>
      <c r="B16962" t="s">
        <v>295</v>
      </c>
      <c r="C16962" s="70">
        <v>0</v>
      </c>
      <c r="D16962" s="70">
        <v>0</v>
      </c>
      <c r="E16962" s="71">
        <v>44926</v>
      </c>
      <c r="F16962" t="s">
        <v>15395</v>
      </c>
      <c r="G16962" t="s">
        <v>1912</v>
      </c>
      <c r="J16962" s="40">
        <v>0</v>
      </c>
      <c r="K16962" s="40">
        <v>-475.75</v>
      </c>
    </row>
    <row r="16963" spans="1:11" x14ac:dyDescent="0.35">
      <c r="A16963">
        <v>50009</v>
      </c>
      <c r="B16963" t="s">
        <v>295</v>
      </c>
      <c r="C16963" s="70">
        <v>0</v>
      </c>
      <c r="D16963" s="70">
        <v>0</v>
      </c>
      <c r="E16963" s="71">
        <v>44926</v>
      </c>
      <c r="F16963" t="s">
        <v>15394</v>
      </c>
      <c r="G16963" t="s">
        <v>1912</v>
      </c>
      <c r="J16963" s="40">
        <v>0</v>
      </c>
      <c r="K16963" s="40">
        <v>75011.56</v>
      </c>
    </row>
    <row r="16964" spans="1:11" x14ac:dyDescent="0.35">
      <c r="A16964">
        <v>50009</v>
      </c>
      <c r="B16964" t="s">
        <v>295</v>
      </c>
      <c r="C16964" s="70">
        <v>0</v>
      </c>
      <c r="D16964" s="70">
        <v>0</v>
      </c>
      <c r="E16964" s="71">
        <v>44926</v>
      </c>
      <c r="F16964" t="s">
        <v>15393</v>
      </c>
      <c r="G16964" t="s">
        <v>1912</v>
      </c>
      <c r="J16964" s="40">
        <v>0</v>
      </c>
      <c r="K16964" s="40">
        <v>166887.10999999999</v>
      </c>
    </row>
    <row r="16965" spans="1:11" x14ac:dyDescent="0.35">
      <c r="A16965">
        <v>50009</v>
      </c>
      <c r="B16965" t="s">
        <v>295</v>
      </c>
      <c r="C16965" s="70">
        <v>0</v>
      </c>
      <c r="D16965" s="70">
        <v>0</v>
      </c>
      <c r="E16965" s="71">
        <v>44926</v>
      </c>
      <c r="F16965" t="s">
        <v>15392</v>
      </c>
      <c r="G16965" t="s">
        <v>1912</v>
      </c>
      <c r="J16965" s="40">
        <v>0</v>
      </c>
      <c r="K16965" s="40">
        <v>10935.38</v>
      </c>
    </row>
    <row r="16966" spans="1:11" x14ac:dyDescent="0.35">
      <c r="A16966">
        <v>50009</v>
      </c>
      <c r="B16966" t="s">
        <v>295</v>
      </c>
      <c r="C16966" s="70">
        <v>0</v>
      </c>
      <c r="D16966" s="70">
        <v>0</v>
      </c>
      <c r="E16966" s="71">
        <v>44926</v>
      </c>
      <c r="F16966" t="s">
        <v>15391</v>
      </c>
      <c r="G16966" t="s">
        <v>1912</v>
      </c>
      <c r="J16966" s="40">
        <v>0</v>
      </c>
      <c r="K16966" s="40">
        <v>15428.98</v>
      </c>
    </row>
    <row r="16967" spans="1:11" x14ac:dyDescent="0.35">
      <c r="A16967">
        <v>50009</v>
      </c>
      <c r="B16967" t="s">
        <v>295</v>
      </c>
      <c r="C16967" s="70">
        <v>0</v>
      </c>
      <c r="D16967" s="70">
        <v>0</v>
      </c>
      <c r="E16967" s="71">
        <v>44926</v>
      </c>
      <c r="F16967" t="s">
        <v>15390</v>
      </c>
      <c r="G16967" t="s">
        <v>1912</v>
      </c>
      <c r="H16967" t="s">
        <v>7838</v>
      </c>
      <c r="J16967" s="40">
        <v>0</v>
      </c>
      <c r="K16967" s="40">
        <v>2699.38</v>
      </c>
    </row>
    <row r="16968" spans="1:11" x14ac:dyDescent="0.35">
      <c r="A16968">
        <v>51001</v>
      </c>
      <c r="B16968" t="s">
        <v>302</v>
      </c>
      <c r="C16968" s="70">
        <v>0</v>
      </c>
      <c r="D16968" s="70">
        <v>0</v>
      </c>
      <c r="E16968" s="71">
        <v>44804</v>
      </c>
      <c r="F16968" t="s">
        <v>15287</v>
      </c>
      <c r="G16968" t="s">
        <v>2142</v>
      </c>
      <c r="H16968" t="s">
        <v>4621</v>
      </c>
      <c r="I16968" t="s">
        <v>4620</v>
      </c>
      <c r="J16968" s="40">
        <v>11044.06</v>
      </c>
      <c r="K16968" s="40">
        <v>0</v>
      </c>
    </row>
    <row r="16969" spans="1:11" x14ac:dyDescent="0.35">
      <c r="A16969">
        <v>51001</v>
      </c>
      <c r="B16969" t="s">
        <v>302</v>
      </c>
      <c r="C16969" s="70">
        <v>0</v>
      </c>
      <c r="D16969" s="70">
        <v>0</v>
      </c>
      <c r="E16969" s="71">
        <v>44834</v>
      </c>
      <c r="F16969" t="s">
        <v>15234</v>
      </c>
      <c r="G16969" t="s">
        <v>2142</v>
      </c>
      <c r="H16969" t="s">
        <v>4644</v>
      </c>
      <c r="I16969" t="s">
        <v>4643</v>
      </c>
      <c r="J16969" s="40">
        <v>9760.67</v>
      </c>
      <c r="K16969" s="40">
        <v>0</v>
      </c>
    </row>
    <row r="16970" spans="1:11" x14ac:dyDescent="0.35">
      <c r="A16970">
        <v>51001</v>
      </c>
      <c r="B16970" t="s">
        <v>302</v>
      </c>
      <c r="C16970" s="70">
        <v>0</v>
      </c>
      <c r="D16970" s="70">
        <v>0</v>
      </c>
      <c r="E16970" s="71">
        <v>44834</v>
      </c>
      <c r="F16970" t="s">
        <v>15373</v>
      </c>
      <c r="G16970" t="s">
        <v>2142</v>
      </c>
      <c r="H16970" t="s">
        <v>4641</v>
      </c>
      <c r="I16970" t="s">
        <v>4640</v>
      </c>
      <c r="J16970" s="40">
        <v>4002.39</v>
      </c>
      <c r="K16970" s="40">
        <v>0</v>
      </c>
    </row>
    <row r="16971" spans="1:11" x14ac:dyDescent="0.35">
      <c r="A16971">
        <v>51001</v>
      </c>
      <c r="B16971" t="s">
        <v>302</v>
      </c>
      <c r="C16971" s="70">
        <v>0</v>
      </c>
      <c r="D16971" s="70">
        <v>0</v>
      </c>
      <c r="E16971" s="71">
        <v>44834</v>
      </c>
      <c r="F16971" t="s">
        <v>15389</v>
      </c>
      <c r="G16971" t="s">
        <v>2142</v>
      </c>
      <c r="H16971" t="s">
        <v>15388</v>
      </c>
      <c r="I16971" t="s">
        <v>14957</v>
      </c>
      <c r="J16971" s="40">
        <v>-1196.55</v>
      </c>
      <c r="K16971" s="40">
        <v>0</v>
      </c>
    </row>
    <row r="16972" spans="1:11" x14ac:dyDescent="0.35">
      <c r="A16972">
        <v>51001</v>
      </c>
      <c r="B16972" t="s">
        <v>302</v>
      </c>
      <c r="C16972" s="70">
        <v>0</v>
      </c>
      <c r="D16972" s="70">
        <v>0</v>
      </c>
      <c r="E16972" s="71">
        <v>44865</v>
      </c>
      <c r="F16972" t="s">
        <v>15381</v>
      </c>
      <c r="G16972" t="s">
        <v>2142</v>
      </c>
      <c r="H16972" t="s">
        <v>4288</v>
      </c>
      <c r="I16972" t="s">
        <v>4287</v>
      </c>
      <c r="J16972" s="40">
        <v>1592</v>
      </c>
      <c r="K16972" s="40">
        <v>0</v>
      </c>
    </row>
    <row r="16973" spans="1:11" x14ac:dyDescent="0.35">
      <c r="A16973">
        <v>51001</v>
      </c>
      <c r="B16973" t="s">
        <v>302</v>
      </c>
      <c r="C16973" s="70">
        <v>0</v>
      </c>
      <c r="D16973" s="70">
        <v>0</v>
      </c>
      <c r="E16973" s="71">
        <v>44865</v>
      </c>
      <c r="F16973" t="s">
        <v>15214</v>
      </c>
      <c r="G16973" t="s">
        <v>2142</v>
      </c>
      <c r="H16973" t="s">
        <v>15213</v>
      </c>
      <c r="I16973" t="s">
        <v>15212</v>
      </c>
      <c r="J16973" s="40">
        <v>9796.61</v>
      </c>
      <c r="K16973" s="40">
        <v>0</v>
      </c>
    </row>
    <row r="16974" spans="1:11" x14ac:dyDescent="0.35">
      <c r="A16974">
        <v>51001</v>
      </c>
      <c r="B16974" t="s">
        <v>302</v>
      </c>
      <c r="C16974" s="70">
        <v>0</v>
      </c>
      <c r="D16974" s="70">
        <v>0</v>
      </c>
      <c r="E16974" s="71">
        <v>44865</v>
      </c>
      <c r="F16974" t="s">
        <v>15208</v>
      </c>
      <c r="G16974" t="s">
        <v>2142</v>
      </c>
      <c r="H16974" t="s">
        <v>15207</v>
      </c>
      <c r="I16974" t="s">
        <v>15206</v>
      </c>
      <c r="J16974" s="40">
        <v>11257.24</v>
      </c>
      <c r="K16974" s="40">
        <v>0</v>
      </c>
    </row>
    <row r="16975" spans="1:11" x14ac:dyDescent="0.35">
      <c r="A16975">
        <v>51001</v>
      </c>
      <c r="B16975" t="s">
        <v>302</v>
      </c>
      <c r="C16975" s="70">
        <v>0</v>
      </c>
      <c r="D16975" s="70">
        <v>0</v>
      </c>
      <c r="E16975" s="71">
        <v>44895</v>
      </c>
      <c r="F16975" t="s">
        <v>15202</v>
      </c>
      <c r="G16975" t="s">
        <v>2142</v>
      </c>
      <c r="H16975" t="s">
        <v>3597</v>
      </c>
      <c r="I16975" t="s">
        <v>3596</v>
      </c>
      <c r="J16975" s="40">
        <v>10219.450000000001</v>
      </c>
      <c r="K16975" s="40">
        <v>0</v>
      </c>
    </row>
    <row r="16976" spans="1:11" x14ac:dyDescent="0.35">
      <c r="A16976">
        <v>51001</v>
      </c>
      <c r="B16976" t="s">
        <v>302</v>
      </c>
      <c r="C16976" s="70">
        <v>0</v>
      </c>
      <c r="D16976" s="70">
        <v>0</v>
      </c>
      <c r="E16976" s="71">
        <v>44895</v>
      </c>
      <c r="F16976" t="s">
        <v>15197</v>
      </c>
      <c r="G16976" t="s">
        <v>2142</v>
      </c>
      <c r="H16976" t="s">
        <v>3594</v>
      </c>
      <c r="I16976" t="s">
        <v>3593</v>
      </c>
      <c r="J16976" s="40">
        <v>11887.33</v>
      </c>
      <c r="K16976" s="40">
        <v>0</v>
      </c>
    </row>
    <row r="16977" spans="1:11" x14ac:dyDescent="0.35">
      <c r="A16977">
        <v>51001</v>
      </c>
      <c r="B16977" t="s">
        <v>302</v>
      </c>
      <c r="C16977" s="70">
        <v>0</v>
      </c>
      <c r="D16977" s="70">
        <v>0</v>
      </c>
      <c r="E16977" s="71">
        <v>44926</v>
      </c>
      <c r="F16977" t="s">
        <v>15169</v>
      </c>
      <c r="G16977" t="s">
        <v>2142</v>
      </c>
      <c r="H16977" t="s">
        <v>15168</v>
      </c>
      <c r="I16977" t="s">
        <v>15167</v>
      </c>
      <c r="J16977" s="40">
        <v>10385.040000000001</v>
      </c>
      <c r="K16977" s="40">
        <v>0</v>
      </c>
    </row>
    <row r="16978" spans="1:11" x14ac:dyDescent="0.35">
      <c r="A16978">
        <v>51001</v>
      </c>
      <c r="B16978" t="s">
        <v>302</v>
      </c>
      <c r="C16978" s="70">
        <v>0</v>
      </c>
      <c r="D16978" s="70">
        <v>0</v>
      </c>
      <c r="E16978" s="71">
        <v>44926</v>
      </c>
      <c r="F16978" t="s">
        <v>15166</v>
      </c>
      <c r="G16978" t="s">
        <v>2142</v>
      </c>
      <c r="H16978" t="s">
        <v>15165</v>
      </c>
      <c r="I16978" t="s">
        <v>15164</v>
      </c>
      <c r="J16978" s="40">
        <v>11989.87</v>
      </c>
      <c r="K16978" s="40">
        <v>0</v>
      </c>
    </row>
    <row r="16979" spans="1:11" x14ac:dyDescent="0.35">
      <c r="A16979">
        <v>51001</v>
      </c>
      <c r="B16979" t="s">
        <v>302</v>
      </c>
      <c r="C16979" s="70">
        <v>0</v>
      </c>
      <c r="D16979" s="70">
        <v>0</v>
      </c>
      <c r="E16979" s="71">
        <v>44926</v>
      </c>
      <c r="F16979" t="s">
        <v>15387</v>
      </c>
      <c r="G16979" t="s">
        <v>2142</v>
      </c>
      <c r="H16979" t="s">
        <v>15386</v>
      </c>
      <c r="I16979" t="s">
        <v>15385</v>
      </c>
      <c r="J16979" s="40">
        <v>1196.55</v>
      </c>
      <c r="K16979" s="40">
        <v>0</v>
      </c>
    </row>
    <row r="16980" spans="1:11" x14ac:dyDescent="0.35">
      <c r="A16980">
        <v>51002</v>
      </c>
      <c r="B16980" t="s">
        <v>303</v>
      </c>
      <c r="C16980" s="70">
        <v>0</v>
      </c>
      <c r="D16980" s="70">
        <v>0</v>
      </c>
      <c r="E16980" s="71">
        <v>44804</v>
      </c>
      <c r="F16980" t="s">
        <v>15287</v>
      </c>
      <c r="G16980" t="s">
        <v>2142</v>
      </c>
      <c r="H16980" t="s">
        <v>4621</v>
      </c>
      <c r="I16980" t="s">
        <v>4620</v>
      </c>
      <c r="J16980" s="40">
        <v>418.22</v>
      </c>
      <c r="K16980" s="40">
        <v>0</v>
      </c>
    </row>
    <row r="16981" spans="1:11" x14ac:dyDescent="0.35">
      <c r="A16981">
        <v>51002</v>
      </c>
      <c r="B16981" t="s">
        <v>303</v>
      </c>
      <c r="C16981" s="70">
        <v>0</v>
      </c>
      <c r="D16981" s="70">
        <v>0</v>
      </c>
      <c r="E16981" s="71">
        <v>44834</v>
      </c>
      <c r="F16981" t="s">
        <v>15234</v>
      </c>
      <c r="G16981" t="s">
        <v>2142</v>
      </c>
      <c r="H16981" t="s">
        <v>4644</v>
      </c>
      <c r="I16981" t="s">
        <v>4643</v>
      </c>
      <c r="J16981" s="40">
        <v>190.69</v>
      </c>
      <c r="K16981" s="40">
        <v>0</v>
      </c>
    </row>
    <row r="16982" spans="1:11" x14ac:dyDescent="0.35">
      <c r="A16982">
        <v>51002</v>
      </c>
      <c r="B16982" t="s">
        <v>303</v>
      </c>
      <c r="C16982" s="70">
        <v>0</v>
      </c>
      <c r="D16982" s="70">
        <v>0</v>
      </c>
      <c r="E16982" s="71">
        <v>44865</v>
      </c>
      <c r="F16982" t="s">
        <v>15214</v>
      </c>
      <c r="G16982" t="s">
        <v>2142</v>
      </c>
      <c r="H16982" t="s">
        <v>15213</v>
      </c>
      <c r="I16982" t="s">
        <v>15212</v>
      </c>
      <c r="J16982" s="40">
        <v>189.3</v>
      </c>
      <c r="K16982" s="40">
        <v>0</v>
      </c>
    </row>
    <row r="16983" spans="1:11" x14ac:dyDescent="0.35">
      <c r="A16983">
        <v>51002</v>
      </c>
      <c r="B16983" t="s">
        <v>303</v>
      </c>
      <c r="C16983" s="70">
        <v>0</v>
      </c>
      <c r="D16983" s="70">
        <v>0</v>
      </c>
      <c r="E16983" s="71">
        <v>44865</v>
      </c>
      <c r="F16983" t="s">
        <v>15208</v>
      </c>
      <c r="G16983" t="s">
        <v>2142</v>
      </c>
      <c r="H16983" t="s">
        <v>15207</v>
      </c>
      <c r="I16983" t="s">
        <v>15206</v>
      </c>
      <c r="J16983" s="40">
        <v>2764.67</v>
      </c>
      <c r="K16983" s="40">
        <v>0</v>
      </c>
    </row>
    <row r="16984" spans="1:11" x14ac:dyDescent="0.35">
      <c r="A16984">
        <v>51002</v>
      </c>
      <c r="B16984" t="s">
        <v>303</v>
      </c>
      <c r="C16984" s="70">
        <v>0</v>
      </c>
      <c r="D16984" s="70">
        <v>0</v>
      </c>
      <c r="E16984" s="71">
        <v>44895</v>
      </c>
      <c r="F16984" t="s">
        <v>15197</v>
      </c>
      <c r="G16984" t="s">
        <v>2142</v>
      </c>
      <c r="H16984" t="s">
        <v>3594</v>
      </c>
      <c r="I16984" t="s">
        <v>3593</v>
      </c>
      <c r="J16984" s="40">
        <v>637.12</v>
      </c>
      <c r="K16984" s="40">
        <v>0</v>
      </c>
    </row>
    <row r="16985" spans="1:11" x14ac:dyDescent="0.35">
      <c r="A16985">
        <v>51002</v>
      </c>
      <c r="B16985" t="s">
        <v>303</v>
      </c>
      <c r="C16985" s="70">
        <v>0</v>
      </c>
      <c r="D16985" s="70">
        <v>0</v>
      </c>
      <c r="E16985" s="71">
        <v>44926</v>
      </c>
      <c r="F16985" t="s">
        <v>15169</v>
      </c>
      <c r="G16985" t="s">
        <v>2142</v>
      </c>
      <c r="H16985" t="s">
        <v>15168</v>
      </c>
      <c r="I16985" t="s">
        <v>15167</v>
      </c>
      <c r="J16985" s="40">
        <v>226.71</v>
      </c>
      <c r="K16985" s="40">
        <v>0</v>
      </c>
    </row>
    <row r="16986" spans="1:11" x14ac:dyDescent="0.35">
      <c r="A16986">
        <v>51002</v>
      </c>
      <c r="B16986" t="s">
        <v>303</v>
      </c>
      <c r="C16986" s="70">
        <v>0</v>
      </c>
      <c r="D16986" s="70">
        <v>0</v>
      </c>
      <c r="E16986" s="71">
        <v>44926</v>
      </c>
      <c r="F16986" t="s">
        <v>15166</v>
      </c>
      <c r="G16986" t="s">
        <v>2142</v>
      </c>
      <c r="H16986" t="s">
        <v>15165</v>
      </c>
      <c r="I16986" t="s">
        <v>15164</v>
      </c>
      <c r="J16986" s="40">
        <v>2794.48</v>
      </c>
      <c r="K16986" s="40">
        <v>0</v>
      </c>
    </row>
    <row r="16987" spans="1:11" x14ac:dyDescent="0.35">
      <c r="A16987">
        <v>51003</v>
      </c>
      <c r="B16987" t="s">
        <v>304</v>
      </c>
      <c r="C16987" s="70">
        <v>0</v>
      </c>
      <c r="D16987" s="70">
        <v>0</v>
      </c>
      <c r="E16987" s="71">
        <v>44804</v>
      </c>
      <c r="F16987" t="s">
        <v>15357</v>
      </c>
      <c r="G16987" t="s">
        <v>2142</v>
      </c>
      <c r="H16987" t="s">
        <v>15356</v>
      </c>
      <c r="I16987" t="s">
        <v>15355</v>
      </c>
      <c r="J16987" s="40">
        <v>10359.11</v>
      </c>
      <c r="K16987" s="40">
        <v>0</v>
      </c>
    </row>
    <row r="16988" spans="1:11" x14ac:dyDescent="0.35">
      <c r="A16988">
        <v>51003</v>
      </c>
      <c r="B16988" t="s">
        <v>304</v>
      </c>
      <c r="C16988" s="70">
        <v>0</v>
      </c>
      <c r="D16988" s="70">
        <v>0</v>
      </c>
      <c r="E16988" s="71">
        <v>44834</v>
      </c>
      <c r="F16988" t="s">
        <v>15389</v>
      </c>
      <c r="G16988" t="s">
        <v>2142</v>
      </c>
      <c r="H16988" t="s">
        <v>15388</v>
      </c>
      <c r="I16988" t="s">
        <v>14957</v>
      </c>
      <c r="J16988" s="40">
        <v>-7038.55</v>
      </c>
      <c r="K16988" s="40">
        <v>0</v>
      </c>
    </row>
    <row r="16989" spans="1:11" x14ac:dyDescent="0.35">
      <c r="A16989">
        <v>51003</v>
      </c>
      <c r="B16989" t="s">
        <v>304</v>
      </c>
      <c r="C16989" s="70">
        <v>0</v>
      </c>
      <c r="D16989" s="70">
        <v>0</v>
      </c>
      <c r="E16989" s="71">
        <v>44895</v>
      </c>
      <c r="F16989" t="s">
        <v>15202</v>
      </c>
      <c r="G16989" t="s">
        <v>2142</v>
      </c>
      <c r="H16989" t="s">
        <v>3597</v>
      </c>
      <c r="I16989" t="s">
        <v>3596</v>
      </c>
      <c r="J16989" s="40">
        <v>3833.52</v>
      </c>
      <c r="K16989" s="40">
        <v>0</v>
      </c>
    </row>
    <row r="16990" spans="1:11" x14ac:dyDescent="0.35">
      <c r="A16990">
        <v>51003</v>
      </c>
      <c r="B16990" t="s">
        <v>304</v>
      </c>
      <c r="C16990" s="70">
        <v>0</v>
      </c>
      <c r="D16990" s="70">
        <v>0</v>
      </c>
      <c r="E16990" s="71">
        <v>44926</v>
      </c>
      <c r="F16990" t="s">
        <v>15387</v>
      </c>
      <c r="G16990" t="s">
        <v>2142</v>
      </c>
      <c r="H16990" t="s">
        <v>15386</v>
      </c>
      <c r="I16990" t="s">
        <v>15385</v>
      </c>
      <c r="J16990" s="40">
        <v>7038.55</v>
      </c>
      <c r="K16990" s="40">
        <v>0</v>
      </c>
    </row>
    <row r="16991" spans="1:11" x14ac:dyDescent="0.35">
      <c r="A16991">
        <v>51004</v>
      </c>
      <c r="B16991" t="s">
        <v>305</v>
      </c>
      <c r="C16991" s="70">
        <v>0</v>
      </c>
      <c r="D16991" s="70">
        <v>0</v>
      </c>
      <c r="E16991" s="71">
        <v>44804</v>
      </c>
      <c r="F16991" t="s">
        <v>15287</v>
      </c>
      <c r="G16991" t="s">
        <v>2142</v>
      </c>
      <c r="H16991" t="s">
        <v>4621</v>
      </c>
      <c r="I16991" t="s">
        <v>4620</v>
      </c>
      <c r="J16991" s="40">
        <v>551.33000000000004</v>
      </c>
      <c r="K16991" s="40">
        <v>0</v>
      </c>
    </row>
    <row r="16992" spans="1:11" x14ac:dyDescent="0.35">
      <c r="A16992">
        <v>51004</v>
      </c>
      <c r="B16992" t="s">
        <v>305</v>
      </c>
      <c r="C16992" s="70">
        <v>0</v>
      </c>
      <c r="D16992" s="70">
        <v>0</v>
      </c>
      <c r="E16992" s="71">
        <v>44822</v>
      </c>
      <c r="F16992" t="s">
        <v>15384</v>
      </c>
      <c r="G16992" t="s">
        <v>2142</v>
      </c>
      <c r="H16992" t="s">
        <v>15383</v>
      </c>
      <c r="I16992" t="s">
        <v>15382</v>
      </c>
      <c r="J16992" s="40">
        <v>917.17</v>
      </c>
      <c r="K16992" s="40">
        <v>0</v>
      </c>
    </row>
    <row r="16993" spans="1:11" x14ac:dyDescent="0.35">
      <c r="A16993">
        <v>51004</v>
      </c>
      <c r="B16993" t="s">
        <v>305</v>
      </c>
      <c r="C16993" s="70">
        <v>0</v>
      </c>
      <c r="D16993" s="70">
        <v>0</v>
      </c>
      <c r="E16993" s="71">
        <v>44834</v>
      </c>
      <c r="F16993" t="s">
        <v>15234</v>
      </c>
      <c r="G16993" t="s">
        <v>2142</v>
      </c>
      <c r="H16993" t="s">
        <v>4644</v>
      </c>
      <c r="I16993" t="s">
        <v>4643</v>
      </c>
      <c r="J16993" s="40">
        <v>660.02</v>
      </c>
      <c r="K16993" s="40">
        <v>0</v>
      </c>
    </row>
    <row r="16994" spans="1:11" x14ac:dyDescent="0.35">
      <c r="A16994">
        <v>51004</v>
      </c>
      <c r="B16994" t="s">
        <v>305</v>
      </c>
      <c r="C16994" s="70">
        <v>0</v>
      </c>
      <c r="D16994" s="70">
        <v>0</v>
      </c>
      <c r="E16994" s="71">
        <v>44865</v>
      </c>
      <c r="F16994" t="s">
        <v>15381</v>
      </c>
      <c r="G16994" t="s">
        <v>2142</v>
      </c>
      <c r="H16994" t="s">
        <v>4288</v>
      </c>
      <c r="I16994" t="s">
        <v>4287</v>
      </c>
      <c r="J16994" s="40">
        <v>950.32</v>
      </c>
      <c r="K16994" s="40">
        <v>0</v>
      </c>
    </row>
    <row r="16995" spans="1:11" x14ac:dyDescent="0.35">
      <c r="A16995">
        <v>51004</v>
      </c>
      <c r="B16995" t="s">
        <v>305</v>
      </c>
      <c r="C16995" s="70">
        <v>0</v>
      </c>
      <c r="D16995" s="70">
        <v>0</v>
      </c>
      <c r="E16995" s="71">
        <v>44865</v>
      </c>
      <c r="F16995" t="s">
        <v>15214</v>
      </c>
      <c r="G16995" t="s">
        <v>2142</v>
      </c>
      <c r="H16995" t="s">
        <v>15213</v>
      </c>
      <c r="I16995" t="s">
        <v>15212</v>
      </c>
      <c r="J16995" s="40">
        <v>669.58</v>
      </c>
      <c r="K16995" s="40">
        <v>0</v>
      </c>
    </row>
    <row r="16996" spans="1:11" x14ac:dyDescent="0.35">
      <c r="A16996">
        <v>51004</v>
      </c>
      <c r="B16996" t="s">
        <v>305</v>
      </c>
      <c r="C16996" s="70">
        <v>0</v>
      </c>
      <c r="D16996" s="70">
        <v>0</v>
      </c>
      <c r="E16996" s="71">
        <v>44865</v>
      </c>
      <c r="F16996" t="s">
        <v>15208</v>
      </c>
      <c r="G16996" t="s">
        <v>2142</v>
      </c>
      <c r="H16996" t="s">
        <v>15207</v>
      </c>
      <c r="I16996" t="s">
        <v>15206</v>
      </c>
      <c r="J16996" s="40">
        <v>930.43</v>
      </c>
      <c r="K16996" s="40">
        <v>0</v>
      </c>
    </row>
    <row r="16997" spans="1:11" x14ac:dyDescent="0.35">
      <c r="A16997">
        <v>51004</v>
      </c>
      <c r="B16997" t="s">
        <v>305</v>
      </c>
      <c r="C16997" s="70">
        <v>0</v>
      </c>
      <c r="D16997" s="70">
        <v>0</v>
      </c>
      <c r="E16997" s="71">
        <v>44895</v>
      </c>
      <c r="F16997" t="s">
        <v>15202</v>
      </c>
      <c r="G16997" t="s">
        <v>2142</v>
      </c>
      <c r="H16997" t="s">
        <v>3597</v>
      </c>
      <c r="I16997" t="s">
        <v>3596</v>
      </c>
      <c r="J16997" s="40">
        <v>728.73</v>
      </c>
      <c r="K16997" s="40">
        <v>0</v>
      </c>
    </row>
    <row r="16998" spans="1:11" x14ac:dyDescent="0.35">
      <c r="A16998">
        <v>51004</v>
      </c>
      <c r="B16998" t="s">
        <v>305</v>
      </c>
      <c r="C16998" s="70">
        <v>0</v>
      </c>
      <c r="D16998" s="70">
        <v>0</v>
      </c>
      <c r="E16998" s="71">
        <v>44895</v>
      </c>
      <c r="F16998" t="s">
        <v>15197</v>
      </c>
      <c r="G16998" t="s">
        <v>2142</v>
      </c>
      <c r="H16998" t="s">
        <v>3594</v>
      </c>
      <c r="I16998" t="s">
        <v>3593</v>
      </c>
      <c r="J16998" s="40">
        <v>927.06</v>
      </c>
      <c r="K16998" s="40">
        <v>0</v>
      </c>
    </row>
    <row r="16999" spans="1:11" x14ac:dyDescent="0.35">
      <c r="A16999">
        <v>51004</v>
      </c>
      <c r="B16999" t="s">
        <v>305</v>
      </c>
      <c r="C16999" s="70">
        <v>0</v>
      </c>
      <c r="D16999" s="70">
        <v>0</v>
      </c>
      <c r="E16999" s="71">
        <v>44926</v>
      </c>
      <c r="F16999" t="s">
        <v>15169</v>
      </c>
      <c r="G16999" t="s">
        <v>2142</v>
      </c>
      <c r="H16999" t="s">
        <v>15168</v>
      </c>
      <c r="I16999" t="s">
        <v>15167</v>
      </c>
      <c r="J16999" s="40">
        <v>677.45</v>
      </c>
      <c r="K16999" s="40">
        <v>0</v>
      </c>
    </row>
    <row r="17000" spans="1:11" x14ac:dyDescent="0.35">
      <c r="A17000">
        <v>51004</v>
      </c>
      <c r="B17000" t="s">
        <v>305</v>
      </c>
      <c r="C17000" s="70">
        <v>0</v>
      </c>
      <c r="D17000" s="70">
        <v>0</v>
      </c>
      <c r="E17000" s="71">
        <v>44926</v>
      </c>
      <c r="F17000" t="s">
        <v>15166</v>
      </c>
      <c r="G17000" t="s">
        <v>2142</v>
      </c>
      <c r="H17000" t="s">
        <v>15165</v>
      </c>
      <c r="I17000" t="s">
        <v>15164</v>
      </c>
      <c r="J17000" s="40">
        <v>940.94</v>
      </c>
      <c r="K17000" s="40">
        <v>0</v>
      </c>
    </row>
    <row r="17001" spans="1:11" x14ac:dyDescent="0.35">
      <c r="A17001">
        <v>51101</v>
      </c>
      <c r="B17001" t="s">
        <v>307</v>
      </c>
      <c r="C17001" s="70">
        <v>0</v>
      </c>
      <c r="D17001" s="70">
        <v>0</v>
      </c>
      <c r="E17001" s="71">
        <v>44804</v>
      </c>
      <c r="F17001" t="s">
        <v>15268</v>
      </c>
      <c r="G17001" t="s">
        <v>2142</v>
      </c>
      <c r="H17001" t="s">
        <v>15267</v>
      </c>
      <c r="I17001" t="s">
        <v>15266</v>
      </c>
      <c r="J17001" s="40">
        <v>25866.82</v>
      </c>
      <c r="K17001" s="40">
        <v>0</v>
      </c>
    </row>
    <row r="17002" spans="1:11" x14ac:dyDescent="0.35">
      <c r="A17002">
        <v>51101</v>
      </c>
      <c r="B17002" t="s">
        <v>307</v>
      </c>
      <c r="C17002" s="70">
        <v>0</v>
      </c>
      <c r="D17002" s="70">
        <v>0</v>
      </c>
      <c r="E17002" s="71">
        <v>44834</v>
      </c>
      <c r="F17002" t="s">
        <v>15235</v>
      </c>
      <c r="G17002" t="s">
        <v>2142</v>
      </c>
      <c r="H17002" t="s">
        <v>4647</v>
      </c>
      <c r="I17002" t="s">
        <v>4646</v>
      </c>
      <c r="J17002" s="40">
        <v>24972.17</v>
      </c>
      <c r="K17002" s="40">
        <v>0</v>
      </c>
    </row>
    <row r="17003" spans="1:11" x14ac:dyDescent="0.35">
      <c r="A17003">
        <v>51101</v>
      </c>
      <c r="B17003" t="s">
        <v>307</v>
      </c>
      <c r="C17003" s="70">
        <v>0</v>
      </c>
      <c r="D17003" s="70">
        <v>0</v>
      </c>
      <c r="E17003" s="71">
        <v>44865</v>
      </c>
      <c r="F17003" t="s">
        <v>15219</v>
      </c>
      <c r="G17003" t="s">
        <v>2142</v>
      </c>
      <c r="H17003" t="s">
        <v>4291</v>
      </c>
      <c r="I17003" t="s">
        <v>4290</v>
      </c>
      <c r="J17003" s="40">
        <v>25689.17</v>
      </c>
      <c r="K17003" s="40">
        <v>0</v>
      </c>
    </row>
    <row r="17004" spans="1:11" x14ac:dyDescent="0.35">
      <c r="A17004">
        <v>51101</v>
      </c>
      <c r="B17004" t="s">
        <v>307</v>
      </c>
      <c r="C17004" s="70">
        <v>0</v>
      </c>
      <c r="D17004" s="70">
        <v>0</v>
      </c>
      <c r="E17004" s="71">
        <v>44865</v>
      </c>
      <c r="F17004" t="s">
        <v>15380</v>
      </c>
      <c r="G17004" t="s">
        <v>2142</v>
      </c>
      <c r="H17004" t="s">
        <v>15379</v>
      </c>
      <c r="I17004" t="s">
        <v>15378</v>
      </c>
      <c r="J17004" s="40">
        <v>1720.81</v>
      </c>
      <c r="K17004" s="40">
        <v>0</v>
      </c>
    </row>
    <row r="17005" spans="1:11" x14ac:dyDescent="0.35">
      <c r="A17005">
        <v>51101</v>
      </c>
      <c r="B17005" t="s">
        <v>307</v>
      </c>
      <c r="C17005" s="70">
        <v>0</v>
      </c>
      <c r="D17005" s="70">
        <v>0</v>
      </c>
      <c r="E17005" s="71">
        <v>44895</v>
      </c>
      <c r="F17005" t="s">
        <v>15201</v>
      </c>
      <c r="G17005" t="s">
        <v>2142</v>
      </c>
      <c r="H17005" t="s">
        <v>3600</v>
      </c>
      <c r="I17005" t="s">
        <v>3599</v>
      </c>
      <c r="J17005" s="40">
        <v>26824.78</v>
      </c>
      <c r="K17005" s="40">
        <v>0</v>
      </c>
    </row>
    <row r="17006" spans="1:11" x14ac:dyDescent="0.35">
      <c r="A17006">
        <v>51101</v>
      </c>
      <c r="B17006" t="s">
        <v>307</v>
      </c>
      <c r="C17006" s="70">
        <v>0</v>
      </c>
      <c r="D17006" s="70">
        <v>0</v>
      </c>
      <c r="E17006" s="71">
        <v>44926</v>
      </c>
      <c r="F17006" t="s">
        <v>15178</v>
      </c>
      <c r="G17006" t="s">
        <v>2142</v>
      </c>
      <c r="H17006" t="s">
        <v>15177</v>
      </c>
      <c r="I17006" t="s">
        <v>15176</v>
      </c>
      <c r="J17006" s="40">
        <v>26892.09</v>
      </c>
      <c r="K17006" s="40">
        <v>0</v>
      </c>
    </row>
    <row r="17007" spans="1:11" x14ac:dyDescent="0.35">
      <c r="A17007">
        <v>51102</v>
      </c>
      <c r="B17007" t="s">
        <v>659</v>
      </c>
      <c r="C17007" s="70">
        <v>0</v>
      </c>
      <c r="D17007" s="70">
        <v>0</v>
      </c>
      <c r="E17007" s="71">
        <v>44804</v>
      </c>
      <c r="F17007" t="s">
        <v>15268</v>
      </c>
      <c r="G17007" t="s">
        <v>2142</v>
      </c>
      <c r="H17007" t="s">
        <v>15267</v>
      </c>
      <c r="I17007" t="s">
        <v>15266</v>
      </c>
      <c r="J17007" s="40">
        <v>602.08000000000004</v>
      </c>
      <c r="K17007" s="40">
        <v>0</v>
      </c>
    </row>
    <row r="17008" spans="1:11" x14ac:dyDescent="0.35">
      <c r="A17008">
        <v>51102</v>
      </c>
      <c r="B17008" t="s">
        <v>659</v>
      </c>
      <c r="C17008" s="70">
        <v>0</v>
      </c>
      <c r="D17008" s="70">
        <v>0</v>
      </c>
      <c r="E17008" s="71">
        <v>44865</v>
      </c>
      <c r="F17008" t="s">
        <v>15219</v>
      </c>
      <c r="G17008" t="s">
        <v>2142</v>
      </c>
      <c r="H17008" t="s">
        <v>4291</v>
      </c>
      <c r="I17008" t="s">
        <v>4290</v>
      </c>
      <c r="J17008" s="40">
        <v>2507.46</v>
      </c>
      <c r="K17008" s="40">
        <v>0</v>
      </c>
    </row>
    <row r="17009" spans="1:11" x14ac:dyDescent="0.35">
      <c r="A17009">
        <v>51102</v>
      </c>
      <c r="B17009" t="s">
        <v>659</v>
      </c>
      <c r="C17009" s="70">
        <v>0</v>
      </c>
      <c r="D17009" s="70">
        <v>0</v>
      </c>
      <c r="E17009" s="71">
        <v>44865</v>
      </c>
      <c r="F17009" t="s">
        <v>15380</v>
      </c>
      <c r="G17009" t="s">
        <v>2142</v>
      </c>
      <c r="H17009" t="s">
        <v>15379</v>
      </c>
      <c r="I17009" t="s">
        <v>15378</v>
      </c>
      <c r="J17009" s="40">
        <v>1609.8</v>
      </c>
      <c r="K17009" s="40">
        <v>0</v>
      </c>
    </row>
    <row r="17010" spans="1:11" x14ac:dyDescent="0.35">
      <c r="A17010">
        <v>51102</v>
      </c>
      <c r="B17010" t="s">
        <v>659</v>
      </c>
      <c r="C17010" s="70">
        <v>0</v>
      </c>
      <c r="D17010" s="70">
        <v>0</v>
      </c>
      <c r="E17010" s="71">
        <v>44926</v>
      </c>
      <c r="F17010" t="s">
        <v>15178</v>
      </c>
      <c r="G17010" t="s">
        <v>2142</v>
      </c>
      <c r="H17010" t="s">
        <v>15177</v>
      </c>
      <c r="I17010" t="s">
        <v>15176</v>
      </c>
      <c r="J17010" s="40">
        <v>272.68</v>
      </c>
      <c r="K17010" s="40">
        <v>0</v>
      </c>
    </row>
    <row r="17011" spans="1:11" x14ac:dyDescent="0.35">
      <c r="A17011">
        <v>51103</v>
      </c>
      <c r="B17011" t="s">
        <v>702</v>
      </c>
      <c r="C17011" s="70">
        <v>0</v>
      </c>
      <c r="D17011" s="70">
        <v>0</v>
      </c>
      <c r="E17011" s="71">
        <v>44865</v>
      </c>
      <c r="F17011" t="s">
        <v>15380</v>
      </c>
      <c r="G17011" t="s">
        <v>2142</v>
      </c>
      <c r="H17011" t="s">
        <v>15379</v>
      </c>
      <c r="I17011" t="s">
        <v>15378</v>
      </c>
      <c r="J17011" s="40">
        <v>11066.27</v>
      </c>
      <c r="K17011" s="40">
        <v>0</v>
      </c>
    </row>
    <row r="17012" spans="1:11" x14ac:dyDescent="0.35">
      <c r="A17012">
        <v>51104</v>
      </c>
      <c r="B17012" t="s">
        <v>308</v>
      </c>
      <c r="C17012" s="70">
        <v>0</v>
      </c>
      <c r="D17012" s="70">
        <v>0</v>
      </c>
      <c r="E17012" s="71">
        <v>44804</v>
      </c>
      <c r="F17012" t="s">
        <v>15268</v>
      </c>
      <c r="G17012" t="s">
        <v>2142</v>
      </c>
      <c r="H17012" t="s">
        <v>15267</v>
      </c>
      <c r="I17012" t="s">
        <v>15266</v>
      </c>
      <c r="J17012" s="40">
        <v>1555.19</v>
      </c>
      <c r="K17012" s="40">
        <v>0</v>
      </c>
    </row>
    <row r="17013" spans="1:11" x14ac:dyDescent="0.35">
      <c r="A17013">
        <v>51104</v>
      </c>
      <c r="B17013" t="s">
        <v>308</v>
      </c>
      <c r="C17013" s="70">
        <v>0</v>
      </c>
      <c r="D17013" s="70">
        <v>0</v>
      </c>
      <c r="E17013" s="71">
        <v>44834</v>
      </c>
      <c r="F17013" t="s">
        <v>15235</v>
      </c>
      <c r="G17013" t="s">
        <v>2142</v>
      </c>
      <c r="H17013" t="s">
        <v>4647</v>
      </c>
      <c r="I17013" t="s">
        <v>4646</v>
      </c>
      <c r="J17013" s="40">
        <v>1557.79</v>
      </c>
      <c r="K17013" s="40">
        <v>0</v>
      </c>
    </row>
    <row r="17014" spans="1:11" x14ac:dyDescent="0.35">
      <c r="A17014">
        <v>51104</v>
      </c>
      <c r="B17014" t="s">
        <v>308</v>
      </c>
      <c r="C17014" s="70">
        <v>0</v>
      </c>
      <c r="D17014" s="70">
        <v>0</v>
      </c>
      <c r="E17014" s="71">
        <v>44865</v>
      </c>
      <c r="F17014" t="s">
        <v>15219</v>
      </c>
      <c r="G17014" t="s">
        <v>2142</v>
      </c>
      <c r="H17014" t="s">
        <v>4291</v>
      </c>
      <c r="I17014" t="s">
        <v>4290</v>
      </c>
      <c r="J17014" s="40">
        <v>1568.47</v>
      </c>
      <c r="K17014" s="40">
        <v>0</v>
      </c>
    </row>
    <row r="17015" spans="1:11" x14ac:dyDescent="0.35">
      <c r="A17015">
        <v>51104</v>
      </c>
      <c r="B17015" t="s">
        <v>308</v>
      </c>
      <c r="C17015" s="70">
        <v>0</v>
      </c>
      <c r="D17015" s="70">
        <v>0</v>
      </c>
      <c r="E17015" s="71">
        <v>44865</v>
      </c>
      <c r="F17015" t="s">
        <v>15380</v>
      </c>
      <c r="G17015" t="s">
        <v>2142</v>
      </c>
      <c r="H17015" t="s">
        <v>15379</v>
      </c>
      <c r="I17015" t="s">
        <v>15378</v>
      </c>
      <c r="J17015" s="40">
        <v>511.71</v>
      </c>
      <c r="K17015" s="40">
        <v>0</v>
      </c>
    </row>
    <row r="17016" spans="1:11" x14ac:dyDescent="0.35">
      <c r="A17016">
        <v>51104</v>
      </c>
      <c r="B17016" t="s">
        <v>308</v>
      </c>
      <c r="C17016" s="70">
        <v>0</v>
      </c>
      <c r="D17016" s="70">
        <v>0</v>
      </c>
      <c r="E17016" s="71">
        <v>44895</v>
      </c>
      <c r="F17016" t="s">
        <v>15201</v>
      </c>
      <c r="G17016" t="s">
        <v>2142</v>
      </c>
      <c r="H17016" t="s">
        <v>3600</v>
      </c>
      <c r="I17016" t="s">
        <v>3599</v>
      </c>
      <c r="J17016" s="40">
        <v>1653.7</v>
      </c>
      <c r="K17016" s="40">
        <v>0</v>
      </c>
    </row>
    <row r="17017" spans="1:11" x14ac:dyDescent="0.35">
      <c r="A17017">
        <v>51104</v>
      </c>
      <c r="B17017" t="s">
        <v>308</v>
      </c>
      <c r="C17017" s="70">
        <v>0</v>
      </c>
      <c r="D17017" s="70">
        <v>0</v>
      </c>
      <c r="E17017" s="71">
        <v>44926</v>
      </c>
      <c r="F17017" t="s">
        <v>15178</v>
      </c>
      <c r="G17017" t="s">
        <v>2142</v>
      </c>
      <c r="H17017" t="s">
        <v>15177</v>
      </c>
      <c r="I17017" t="s">
        <v>15176</v>
      </c>
      <c r="J17017" s="40">
        <v>1324.92</v>
      </c>
      <c r="K17017" s="40">
        <v>0</v>
      </c>
    </row>
    <row r="17018" spans="1:11" x14ac:dyDescent="0.35">
      <c r="A17018">
        <v>51104</v>
      </c>
      <c r="B17018" t="s">
        <v>308</v>
      </c>
      <c r="C17018" s="70">
        <v>0</v>
      </c>
      <c r="D17018" s="70">
        <v>0</v>
      </c>
      <c r="E17018" s="71">
        <v>44926</v>
      </c>
      <c r="F17018" t="s">
        <v>15377</v>
      </c>
      <c r="G17018" t="s">
        <v>2142</v>
      </c>
      <c r="H17018" t="s">
        <v>15376</v>
      </c>
      <c r="I17018" t="s">
        <v>15155</v>
      </c>
      <c r="J17018" s="40">
        <v>696.29</v>
      </c>
      <c r="K17018" s="40">
        <v>0</v>
      </c>
    </row>
    <row r="17019" spans="1:11" x14ac:dyDescent="0.35">
      <c r="A17019">
        <v>51104</v>
      </c>
      <c r="B17019" t="s">
        <v>308</v>
      </c>
      <c r="C17019" s="70">
        <v>0</v>
      </c>
      <c r="D17019" s="70">
        <v>0</v>
      </c>
      <c r="E17019" s="71">
        <v>44926</v>
      </c>
      <c r="F17019" t="s">
        <v>15375</v>
      </c>
      <c r="G17019" t="s">
        <v>2142</v>
      </c>
      <c r="H17019" t="s">
        <v>15374</v>
      </c>
      <c r="I17019" t="s">
        <v>15155</v>
      </c>
      <c r="J17019" s="40">
        <v>-696.29</v>
      </c>
      <c r="K17019" s="40">
        <v>0</v>
      </c>
    </row>
    <row r="17020" spans="1:11" x14ac:dyDescent="0.35">
      <c r="A17020">
        <v>51201</v>
      </c>
      <c r="B17020" t="s">
        <v>310</v>
      </c>
      <c r="C17020" s="70">
        <v>0</v>
      </c>
      <c r="D17020" s="70">
        <v>0</v>
      </c>
      <c r="E17020" s="71">
        <v>44804</v>
      </c>
      <c r="F17020" t="s">
        <v>15287</v>
      </c>
      <c r="G17020" t="s">
        <v>2142</v>
      </c>
      <c r="H17020" t="s">
        <v>4621</v>
      </c>
      <c r="I17020" t="s">
        <v>4620</v>
      </c>
      <c r="J17020" s="40">
        <v>64535.26</v>
      </c>
      <c r="K17020" s="40">
        <v>0</v>
      </c>
    </row>
    <row r="17021" spans="1:11" x14ac:dyDescent="0.35">
      <c r="A17021">
        <v>51201</v>
      </c>
      <c r="B17021" t="s">
        <v>310</v>
      </c>
      <c r="C17021" s="70">
        <v>0</v>
      </c>
      <c r="D17021" s="70">
        <v>0</v>
      </c>
      <c r="E17021" s="71">
        <v>44804</v>
      </c>
      <c r="F17021" t="s">
        <v>15283</v>
      </c>
      <c r="G17021" t="s">
        <v>2142</v>
      </c>
      <c r="H17021" t="s">
        <v>15282</v>
      </c>
      <c r="I17021" t="s">
        <v>15281</v>
      </c>
      <c r="J17021" s="40">
        <v>20437.490000000002</v>
      </c>
      <c r="K17021" s="40">
        <v>0</v>
      </c>
    </row>
    <row r="17022" spans="1:11" x14ac:dyDescent="0.35">
      <c r="A17022">
        <v>51201</v>
      </c>
      <c r="B17022" t="s">
        <v>310</v>
      </c>
      <c r="C17022" s="70">
        <v>0</v>
      </c>
      <c r="D17022" s="70">
        <v>0</v>
      </c>
      <c r="E17022" s="71">
        <v>44804</v>
      </c>
      <c r="F17022" t="s">
        <v>15280</v>
      </c>
      <c r="G17022" t="s">
        <v>2142</v>
      </c>
      <c r="H17022" t="s">
        <v>15279</v>
      </c>
      <c r="I17022" t="s">
        <v>15278</v>
      </c>
      <c r="J17022" s="40">
        <v>14764.86</v>
      </c>
      <c r="K17022" s="40">
        <v>0</v>
      </c>
    </row>
    <row r="17023" spans="1:11" x14ac:dyDescent="0.35">
      <c r="A17023">
        <v>51201</v>
      </c>
      <c r="B17023" t="s">
        <v>310</v>
      </c>
      <c r="C17023" s="70">
        <v>0</v>
      </c>
      <c r="D17023" s="70">
        <v>0</v>
      </c>
      <c r="E17023" s="71">
        <v>44804</v>
      </c>
      <c r="F17023" t="s">
        <v>15277</v>
      </c>
      <c r="G17023" t="s">
        <v>2142</v>
      </c>
      <c r="H17023" t="s">
        <v>15276</v>
      </c>
      <c r="I17023" t="s">
        <v>15275</v>
      </c>
      <c r="J17023" s="40">
        <v>32136.77</v>
      </c>
      <c r="K17023" s="40">
        <v>0</v>
      </c>
    </row>
    <row r="17024" spans="1:11" x14ac:dyDescent="0.35">
      <c r="A17024">
        <v>51201</v>
      </c>
      <c r="B17024" t="s">
        <v>310</v>
      </c>
      <c r="C17024" s="70">
        <v>0</v>
      </c>
      <c r="D17024" s="70">
        <v>0</v>
      </c>
      <c r="E17024" s="71">
        <v>44804</v>
      </c>
      <c r="F17024" t="s">
        <v>15274</v>
      </c>
      <c r="G17024" t="s">
        <v>2142</v>
      </c>
      <c r="H17024" t="s">
        <v>15273</v>
      </c>
      <c r="I17024" t="s">
        <v>15272</v>
      </c>
      <c r="J17024" s="40">
        <v>8127.68</v>
      </c>
      <c r="K17024" s="40">
        <v>0</v>
      </c>
    </row>
    <row r="17025" spans="1:11" x14ac:dyDescent="0.35">
      <c r="A17025">
        <v>51201</v>
      </c>
      <c r="B17025" t="s">
        <v>310</v>
      </c>
      <c r="C17025" s="70">
        <v>0</v>
      </c>
      <c r="D17025" s="70">
        <v>0</v>
      </c>
      <c r="E17025" s="71">
        <v>44804</v>
      </c>
      <c r="F17025" t="s">
        <v>15271</v>
      </c>
      <c r="G17025" t="s">
        <v>2142</v>
      </c>
      <c r="H17025" t="s">
        <v>15270</v>
      </c>
      <c r="I17025" t="s">
        <v>15269</v>
      </c>
      <c r="J17025" s="40">
        <v>48238.46</v>
      </c>
      <c r="K17025" s="40">
        <v>0</v>
      </c>
    </row>
    <row r="17026" spans="1:11" x14ac:dyDescent="0.35">
      <c r="A17026">
        <v>51201</v>
      </c>
      <c r="B17026" t="s">
        <v>310</v>
      </c>
      <c r="C17026" s="70">
        <v>0</v>
      </c>
      <c r="D17026" s="70">
        <v>0</v>
      </c>
      <c r="E17026" s="71">
        <v>44804</v>
      </c>
      <c r="F17026" t="s">
        <v>15268</v>
      </c>
      <c r="G17026" t="s">
        <v>2142</v>
      </c>
      <c r="H17026" t="s">
        <v>15267</v>
      </c>
      <c r="I17026" t="s">
        <v>15266</v>
      </c>
      <c r="J17026" s="40">
        <v>34352.230000000003</v>
      </c>
      <c r="K17026" s="40">
        <v>0</v>
      </c>
    </row>
    <row r="17027" spans="1:11" x14ac:dyDescent="0.35">
      <c r="A17027">
        <v>51201</v>
      </c>
      <c r="B17027" t="s">
        <v>310</v>
      </c>
      <c r="C17027" s="70">
        <v>0</v>
      </c>
      <c r="D17027" s="70">
        <v>0</v>
      </c>
      <c r="E17027" s="71">
        <v>44834</v>
      </c>
      <c r="F17027" t="s">
        <v>15261</v>
      </c>
      <c r="G17027" t="s">
        <v>2142</v>
      </c>
      <c r="H17027" t="s">
        <v>15260</v>
      </c>
      <c r="I17027" t="s">
        <v>15259</v>
      </c>
      <c r="J17027" s="40">
        <v>-34900.089999999997</v>
      </c>
      <c r="K17027" s="40">
        <v>0</v>
      </c>
    </row>
    <row r="17028" spans="1:11" x14ac:dyDescent="0.35">
      <c r="A17028">
        <v>51201</v>
      </c>
      <c r="B17028" t="s">
        <v>310</v>
      </c>
      <c r="C17028" s="70">
        <v>0</v>
      </c>
      <c r="D17028" s="70">
        <v>0</v>
      </c>
      <c r="E17028" s="71">
        <v>44834</v>
      </c>
      <c r="F17028" t="s">
        <v>15258</v>
      </c>
      <c r="G17028" t="s">
        <v>2142</v>
      </c>
      <c r="H17028" t="s">
        <v>15257</v>
      </c>
      <c r="I17028" t="s">
        <v>15256</v>
      </c>
      <c r="J17028" s="40">
        <v>8056.97</v>
      </c>
      <c r="K17028" s="40">
        <v>0</v>
      </c>
    </row>
    <row r="17029" spans="1:11" x14ac:dyDescent="0.35">
      <c r="A17029">
        <v>51201</v>
      </c>
      <c r="B17029" t="s">
        <v>310</v>
      </c>
      <c r="C17029" s="70">
        <v>0</v>
      </c>
      <c r="D17029" s="70">
        <v>0</v>
      </c>
      <c r="E17029" s="71">
        <v>44834</v>
      </c>
      <c r="F17029" t="s">
        <v>15255</v>
      </c>
      <c r="G17029" t="s">
        <v>2142</v>
      </c>
      <c r="H17029" t="s">
        <v>15254</v>
      </c>
      <c r="I17029" t="s">
        <v>15253</v>
      </c>
      <c r="J17029" s="40">
        <v>37564.07</v>
      </c>
      <c r="K17029" s="40">
        <v>0</v>
      </c>
    </row>
    <row r="17030" spans="1:11" x14ac:dyDescent="0.35">
      <c r="A17030">
        <v>51201</v>
      </c>
      <c r="B17030" t="s">
        <v>310</v>
      </c>
      <c r="C17030" s="70">
        <v>0</v>
      </c>
      <c r="D17030" s="70">
        <v>0</v>
      </c>
      <c r="E17030" s="71">
        <v>44834</v>
      </c>
      <c r="F17030" t="s">
        <v>15252</v>
      </c>
      <c r="G17030" t="s">
        <v>2142</v>
      </c>
      <c r="H17030" t="s">
        <v>15251</v>
      </c>
      <c r="I17030" t="s">
        <v>15250</v>
      </c>
      <c r="J17030" s="40">
        <v>27779.74</v>
      </c>
      <c r="K17030" s="40">
        <v>0</v>
      </c>
    </row>
    <row r="17031" spans="1:11" x14ac:dyDescent="0.35">
      <c r="A17031">
        <v>51201</v>
      </c>
      <c r="B17031" t="s">
        <v>310</v>
      </c>
      <c r="C17031" s="70">
        <v>0</v>
      </c>
      <c r="D17031" s="70">
        <v>0</v>
      </c>
      <c r="E17031" s="71">
        <v>44834</v>
      </c>
      <c r="F17031" t="s">
        <v>15244</v>
      </c>
      <c r="G17031" t="s">
        <v>2142</v>
      </c>
      <c r="H17031" t="s">
        <v>15243</v>
      </c>
      <c r="I17031" t="s">
        <v>15242</v>
      </c>
      <c r="J17031" s="40">
        <v>31599.64</v>
      </c>
      <c r="K17031" s="40">
        <v>0</v>
      </c>
    </row>
    <row r="17032" spans="1:11" x14ac:dyDescent="0.35">
      <c r="A17032">
        <v>51201</v>
      </c>
      <c r="B17032" t="s">
        <v>310</v>
      </c>
      <c r="C17032" s="70">
        <v>0</v>
      </c>
      <c r="D17032" s="70">
        <v>0</v>
      </c>
      <c r="E17032" s="71">
        <v>44834</v>
      </c>
      <c r="F17032" t="s">
        <v>15241</v>
      </c>
      <c r="G17032" t="s">
        <v>2142</v>
      </c>
      <c r="H17032" t="s">
        <v>15240</v>
      </c>
      <c r="I17032" t="s">
        <v>15239</v>
      </c>
      <c r="J17032" s="40">
        <v>10042.040000000001</v>
      </c>
      <c r="K17032" s="40">
        <v>0</v>
      </c>
    </row>
    <row r="17033" spans="1:11" x14ac:dyDescent="0.35">
      <c r="A17033">
        <v>51201</v>
      </c>
      <c r="B17033" t="s">
        <v>310</v>
      </c>
      <c r="C17033" s="70">
        <v>0</v>
      </c>
      <c r="D17033" s="70">
        <v>0</v>
      </c>
      <c r="E17033" s="71">
        <v>44834</v>
      </c>
      <c r="F17033" t="s">
        <v>15238</v>
      </c>
      <c r="G17033" t="s">
        <v>2142</v>
      </c>
      <c r="H17033" t="s">
        <v>15237</v>
      </c>
      <c r="I17033" t="s">
        <v>15236</v>
      </c>
      <c r="J17033" s="40">
        <v>13482.78</v>
      </c>
      <c r="K17033" s="40">
        <v>0</v>
      </c>
    </row>
    <row r="17034" spans="1:11" x14ac:dyDescent="0.35">
      <c r="A17034">
        <v>51201</v>
      </c>
      <c r="B17034" t="s">
        <v>310</v>
      </c>
      <c r="C17034" s="70">
        <v>0</v>
      </c>
      <c r="D17034" s="70">
        <v>0</v>
      </c>
      <c r="E17034" s="71">
        <v>44834</v>
      </c>
      <c r="F17034" t="s">
        <v>15235</v>
      </c>
      <c r="G17034" t="s">
        <v>2142</v>
      </c>
      <c r="H17034" t="s">
        <v>4647</v>
      </c>
      <c r="I17034" t="s">
        <v>4646</v>
      </c>
      <c r="J17034" s="40">
        <v>30146.86</v>
      </c>
      <c r="K17034" s="40">
        <v>0</v>
      </c>
    </row>
    <row r="17035" spans="1:11" x14ac:dyDescent="0.35">
      <c r="A17035">
        <v>51201</v>
      </c>
      <c r="B17035" t="s">
        <v>310</v>
      </c>
      <c r="C17035" s="70">
        <v>0</v>
      </c>
      <c r="D17035" s="70">
        <v>0</v>
      </c>
      <c r="E17035" s="71">
        <v>44834</v>
      </c>
      <c r="F17035" t="s">
        <v>15234</v>
      </c>
      <c r="G17035" t="s">
        <v>2142</v>
      </c>
      <c r="H17035" t="s">
        <v>4644</v>
      </c>
      <c r="I17035" t="s">
        <v>4643</v>
      </c>
      <c r="J17035" s="40">
        <v>56008.18</v>
      </c>
      <c r="K17035" s="40">
        <v>0</v>
      </c>
    </row>
    <row r="17036" spans="1:11" x14ac:dyDescent="0.35">
      <c r="A17036">
        <v>51201</v>
      </c>
      <c r="B17036" t="s">
        <v>310</v>
      </c>
      <c r="C17036" s="70">
        <v>0</v>
      </c>
      <c r="D17036" s="70">
        <v>0</v>
      </c>
      <c r="E17036" s="71">
        <v>44834</v>
      </c>
      <c r="F17036" t="s">
        <v>15373</v>
      </c>
      <c r="G17036" t="s">
        <v>2142</v>
      </c>
      <c r="H17036" t="s">
        <v>4641</v>
      </c>
      <c r="I17036" t="s">
        <v>4640</v>
      </c>
      <c r="J17036" s="40">
        <v>13121.25</v>
      </c>
      <c r="K17036" s="40">
        <v>0</v>
      </c>
    </row>
    <row r="17037" spans="1:11" x14ac:dyDescent="0.35">
      <c r="A17037">
        <v>51201</v>
      </c>
      <c r="B17037" t="s">
        <v>310</v>
      </c>
      <c r="C17037" s="70">
        <v>0</v>
      </c>
      <c r="D17037" s="70">
        <v>0</v>
      </c>
      <c r="E17037" s="71">
        <v>44852</v>
      </c>
      <c r="F17037" t="s">
        <v>15228</v>
      </c>
      <c r="G17037" t="s">
        <v>2142</v>
      </c>
      <c r="H17037" t="s">
        <v>15227</v>
      </c>
      <c r="I17037" t="s">
        <v>15226</v>
      </c>
      <c r="J17037" s="40">
        <v>7419.14</v>
      </c>
      <c r="K17037" s="40">
        <v>0</v>
      </c>
    </row>
    <row r="17038" spans="1:11" x14ac:dyDescent="0.35">
      <c r="A17038">
        <v>51201</v>
      </c>
      <c r="B17038" t="s">
        <v>310</v>
      </c>
      <c r="C17038" s="70">
        <v>0</v>
      </c>
      <c r="D17038" s="70">
        <v>0</v>
      </c>
      <c r="E17038" s="71">
        <v>44855</v>
      </c>
      <c r="F17038" t="s">
        <v>15225</v>
      </c>
      <c r="G17038" t="s">
        <v>2142</v>
      </c>
      <c r="H17038" t="s">
        <v>15224</v>
      </c>
      <c r="I17038" t="s">
        <v>15223</v>
      </c>
      <c r="J17038" s="40">
        <v>25036.42</v>
      </c>
      <c r="K17038" s="40">
        <v>0</v>
      </c>
    </row>
    <row r="17039" spans="1:11" x14ac:dyDescent="0.35">
      <c r="A17039">
        <v>51201</v>
      </c>
      <c r="B17039" t="s">
        <v>310</v>
      </c>
      <c r="C17039" s="70">
        <v>0</v>
      </c>
      <c r="D17039" s="70">
        <v>0</v>
      </c>
      <c r="E17039" s="71">
        <v>44855</v>
      </c>
      <c r="F17039" t="s">
        <v>15222</v>
      </c>
      <c r="G17039" t="s">
        <v>2142</v>
      </c>
      <c r="H17039" t="s">
        <v>15221</v>
      </c>
      <c r="I17039" t="s">
        <v>15220</v>
      </c>
      <c r="J17039" s="40">
        <v>31393.72</v>
      </c>
      <c r="K17039" s="40">
        <v>0</v>
      </c>
    </row>
    <row r="17040" spans="1:11" x14ac:dyDescent="0.35">
      <c r="A17040">
        <v>51201</v>
      </c>
      <c r="B17040" t="s">
        <v>310</v>
      </c>
      <c r="C17040" s="70">
        <v>0</v>
      </c>
      <c r="D17040" s="70">
        <v>0</v>
      </c>
      <c r="E17040" s="71">
        <v>44865</v>
      </c>
      <c r="F17040" t="s">
        <v>15219</v>
      </c>
      <c r="G17040" t="s">
        <v>2142</v>
      </c>
      <c r="H17040" t="s">
        <v>4291</v>
      </c>
      <c r="I17040" t="s">
        <v>4290</v>
      </c>
      <c r="J17040" s="40">
        <v>31012.44</v>
      </c>
      <c r="K17040" s="40">
        <v>0</v>
      </c>
    </row>
    <row r="17041" spans="1:11" x14ac:dyDescent="0.35">
      <c r="A17041">
        <v>51201</v>
      </c>
      <c r="B17041" t="s">
        <v>310</v>
      </c>
      <c r="C17041" s="70">
        <v>0</v>
      </c>
      <c r="D17041" s="70">
        <v>0</v>
      </c>
      <c r="E17041" s="71">
        <v>44865</v>
      </c>
      <c r="F17041" t="s">
        <v>15218</v>
      </c>
      <c r="G17041" t="s">
        <v>2142</v>
      </c>
      <c r="H17041" t="s">
        <v>15217</v>
      </c>
      <c r="I17041" t="s">
        <v>15216</v>
      </c>
      <c r="J17041" s="40">
        <v>4908.6099999999997</v>
      </c>
      <c r="K17041" s="40">
        <v>0</v>
      </c>
    </row>
    <row r="17042" spans="1:11" x14ac:dyDescent="0.35">
      <c r="A17042">
        <v>51201</v>
      </c>
      <c r="B17042" t="s">
        <v>310</v>
      </c>
      <c r="C17042" s="70">
        <v>0</v>
      </c>
      <c r="D17042" s="70">
        <v>0</v>
      </c>
      <c r="E17042" s="71">
        <v>44865</v>
      </c>
      <c r="F17042" t="s">
        <v>15215</v>
      </c>
      <c r="G17042" t="s">
        <v>2142</v>
      </c>
      <c r="H17042" t="s">
        <v>4294</v>
      </c>
      <c r="I17042" t="s">
        <v>4293</v>
      </c>
      <c r="J17042" s="40">
        <v>13579.8</v>
      </c>
      <c r="K17042" s="40">
        <v>0</v>
      </c>
    </row>
    <row r="17043" spans="1:11" x14ac:dyDescent="0.35">
      <c r="A17043">
        <v>51201</v>
      </c>
      <c r="B17043" t="s">
        <v>310</v>
      </c>
      <c r="C17043" s="70">
        <v>0</v>
      </c>
      <c r="D17043" s="70">
        <v>0</v>
      </c>
      <c r="E17043" s="71">
        <v>44865</v>
      </c>
      <c r="F17043" t="s">
        <v>15214</v>
      </c>
      <c r="G17043" t="s">
        <v>2142</v>
      </c>
      <c r="H17043" t="s">
        <v>15213</v>
      </c>
      <c r="I17043" t="s">
        <v>15212</v>
      </c>
      <c r="J17043" s="40">
        <v>54771.07</v>
      </c>
      <c r="K17043" s="40">
        <v>0</v>
      </c>
    </row>
    <row r="17044" spans="1:11" x14ac:dyDescent="0.35">
      <c r="A17044">
        <v>51201</v>
      </c>
      <c r="B17044" t="s">
        <v>310</v>
      </c>
      <c r="C17044" s="70">
        <v>0</v>
      </c>
      <c r="D17044" s="70">
        <v>0</v>
      </c>
      <c r="E17044" s="71">
        <v>44865</v>
      </c>
      <c r="F17044" t="s">
        <v>15211</v>
      </c>
      <c r="G17044" t="s">
        <v>2142</v>
      </c>
      <c r="H17044" t="s">
        <v>15210</v>
      </c>
      <c r="I17044" t="s">
        <v>15209</v>
      </c>
      <c r="J17044" s="40">
        <v>30875.85</v>
      </c>
      <c r="K17044" s="40">
        <v>0</v>
      </c>
    </row>
    <row r="17045" spans="1:11" x14ac:dyDescent="0.35">
      <c r="A17045">
        <v>51201</v>
      </c>
      <c r="B17045" t="s">
        <v>310</v>
      </c>
      <c r="C17045" s="70">
        <v>0</v>
      </c>
      <c r="D17045" s="70">
        <v>0</v>
      </c>
      <c r="E17045" s="71">
        <v>44865</v>
      </c>
      <c r="F17045" t="s">
        <v>15208</v>
      </c>
      <c r="G17045" t="s">
        <v>2142</v>
      </c>
      <c r="H17045" t="s">
        <v>15207</v>
      </c>
      <c r="I17045" t="s">
        <v>15206</v>
      </c>
      <c r="J17045" s="40">
        <v>53886.76</v>
      </c>
      <c r="K17045" s="40">
        <v>0</v>
      </c>
    </row>
    <row r="17046" spans="1:11" x14ac:dyDescent="0.35">
      <c r="A17046">
        <v>51201</v>
      </c>
      <c r="B17046" t="s">
        <v>310</v>
      </c>
      <c r="C17046" s="70">
        <v>0</v>
      </c>
      <c r="D17046" s="70">
        <v>0</v>
      </c>
      <c r="E17046" s="71">
        <v>44895</v>
      </c>
      <c r="F17046" t="s">
        <v>15202</v>
      </c>
      <c r="G17046" t="s">
        <v>2142</v>
      </c>
      <c r="H17046" t="s">
        <v>3597</v>
      </c>
      <c r="I17046" t="s">
        <v>3596</v>
      </c>
      <c r="J17046" s="40">
        <v>59714.01</v>
      </c>
      <c r="K17046" s="40">
        <v>0</v>
      </c>
    </row>
    <row r="17047" spans="1:11" x14ac:dyDescent="0.35">
      <c r="A17047">
        <v>51201</v>
      </c>
      <c r="B17047" t="s">
        <v>310</v>
      </c>
      <c r="C17047" s="70">
        <v>0</v>
      </c>
      <c r="D17047" s="70">
        <v>0</v>
      </c>
      <c r="E17047" s="71">
        <v>44895</v>
      </c>
      <c r="F17047" t="s">
        <v>15201</v>
      </c>
      <c r="G17047" t="s">
        <v>2142</v>
      </c>
      <c r="H17047" t="s">
        <v>3600</v>
      </c>
      <c r="I17047" t="s">
        <v>3599</v>
      </c>
      <c r="J17047" s="40">
        <v>45187.83</v>
      </c>
      <c r="K17047" s="40">
        <v>0</v>
      </c>
    </row>
    <row r="17048" spans="1:11" x14ac:dyDescent="0.35">
      <c r="A17048">
        <v>51201</v>
      </c>
      <c r="B17048" t="s">
        <v>310</v>
      </c>
      <c r="C17048" s="70">
        <v>0</v>
      </c>
      <c r="D17048" s="70">
        <v>0</v>
      </c>
      <c r="E17048" s="71">
        <v>44895</v>
      </c>
      <c r="F17048" t="s">
        <v>15200</v>
      </c>
      <c r="G17048" t="s">
        <v>2142</v>
      </c>
      <c r="H17048" t="s">
        <v>15199</v>
      </c>
      <c r="I17048" t="s">
        <v>15198</v>
      </c>
      <c r="J17048" s="40">
        <v>16546.189999999999</v>
      </c>
      <c r="K17048" s="40">
        <v>0</v>
      </c>
    </row>
    <row r="17049" spans="1:11" x14ac:dyDescent="0.35">
      <c r="A17049">
        <v>51201</v>
      </c>
      <c r="B17049" t="s">
        <v>310</v>
      </c>
      <c r="C17049" s="70">
        <v>0</v>
      </c>
      <c r="D17049" s="70">
        <v>0</v>
      </c>
      <c r="E17049" s="71">
        <v>44895</v>
      </c>
      <c r="F17049" t="s">
        <v>15197</v>
      </c>
      <c r="G17049" t="s">
        <v>2142</v>
      </c>
      <c r="H17049" t="s">
        <v>3594</v>
      </c>
      <c r="I17049" t="s">
        <v>3593</v>
      </c>
      <c r="J17049" s="40">
        <v>62331.24</v>
      </c>
      <c r="K17049" s="40">
        <v>0</v>
      </c>
    </row>
    <row r="17050" spans="1:11" x14ac:dyDescent="0.35">
      <c r="A17050">
        <v>51201</v>
      </c>
      <c r="B17050" t="s">
        <v>310</v>
      </c>
      <c r="C17050" s="70">
        <v>0</v>
      </c>
      <c r="D17050" s="70">
        <v>0</v>
      </c>
      <c r="E17050" s="71">
        <v>44895</v>
      </c>
      <c r="F17050" t="s">
        <v>15196</v>
      </c>
      <c r="G17050" t="s">
        <v>2142</v>
      </c>
      <c r="H17050" t="s">
        <v>15195</v>
      </c>
      <c r="I17050" t="s">
        <v>15194</v>
      </c>
      <c r="J17050" s="40">
        <v>8079.08</v>
      </c>
      <c r="K17050" s="40">
        <v>0</v>
      </c>
    </row>
    <row r="17051" spans="1:11" x14ac:dyDescent="0.35">
      <c r="A17051">
        <v>51201</v>
      </c>
      <c r="B17051" t="s">
        <v>310</v>
      </c>
      <c r="C17051" s="70">
        <v>0</v>
      </c>
      <c r="D17051" s="70">
        <v>0</v>
      </c>
      <c r="E17051" s="71">
        <v>44895</v>
      </c>
      <c r="F17051" t="s">
        <v>15193</v>
      </c>
      <c r="G17051" t="s">
        <v>2142</v>
      </c>
      <c r="H17051" t="s">
        <v>15192</v>
      </c>
      <c r="I17051" t="s">
        <v>15191</v>
      </c>
      <c r="J17051" s="40">
        <v>33268.129999999997</v>
      </c>
      <c r="K17051" s="40">
        <v>0</v>
      </c>
    </row>
    <row r="17052" spans="1:11" x14ac:dyDescent="0.35">
      <c r="A17052">
        <v>51201</v>
      </c>
      <c r="B17052" t="s">
        <v>310</v>
      </c>
      <c r="C17052" s="70">
        <v>0</v>
      </c>
      <c r="D17052" s="70">
        <v>0</v>
      </c>
      <c r="E17052" s="71">
        <v>44895</v>
      </c>
      <c r="F17052" t="s">
        <v>15190</v>
      </c>
      <c r="G17052" t="s">
        <v>2142</v>
      </c>
      <c r="H17052" t="s">
        <v>15189</v>
      </c>
      <c r="I17052" t="s">
        <v>15188</v>
      </c>
      <c r="J17052" s="40">
        <v>33869.22</v>
      </c>
      <c r="K17052" s="40">
        <v>0</v>
      </c>
    </row>
    <row r="17053" spans="1:11" x14ac:dyDescent="0.35">
      <c r="A17053">
        <v>51201</v>
      </c>
      <c r="B17053" t="s">
        <v>310</v>
      </c>
      <c r="C17053" s="70">
        <v>0</v>
      </c>
      <c r="D17053" s="70">
        <v>0</v>
      </c>
      <c r="E17053" s="71">
        <v>44896</v>
      </c>
      <c r="F17053" t="s">
        <v>15187</v>
      </c>
      <c r="G17053" t="s">
        <v>2142</v>
      </c>
      <c r="H17053" t="s">
        <v>15186</v>
      </c>
      <c r="I17053" t="s">
        <v>15185</v>
      </c>
      <c r="J17053" s="40">
        <v>26531.26</v>
      </c>
      <c r="K17053" s="40">
        <v>0</v>
      </c>
    </row>
    <row r="17054" spans="1:11" x14ac:dyDescent="0.35">
      <c r="A17054">
        <v>51201</v>
      </c>
      <c r="B17054" t="s">
        <v>310</v>
      </c>
      <c r="C17054" s="70">
        <v>0</v>
      </c>
      <c r="D17054" s="70">
        <v>0</v>
      </c>
      <c r="E17054" s="71">
        <v>44926</v>
      </c>
      <c r="F17054" t="s">
        <v>15184</v>
      </c>
      <c r="G17054" t="s">
        <v>2142</v>
      </c>
      <c r="H17054" t="s">
        <v>15183</v>
      </c>
      <c r="I17054" t="s">
        <v>15182</v>
      </c>
      <c r="J17054" s="40">
        <v>34253.919999999998</v>
      </c>
      <c r="K17054" s="40">
        <v>0</v>
      </c>
    </row>
    <row r="17055" spans="1:11" x14ac:dyDescent="0.35">
      <c r="A17055">
        <v>51201</v>
      </c>
      <c r="B17055" t="s">
        <v>310</v>
      </c>
      <c r="C17055" s="70">
        <v>0</v>
      </c>
      <c r="D17055" s="70">
        <v>0</v>
      </c>
      <c r="E17055" s="71">
        <v>44926</v>
      </c>
      <c r="F17055" t="s">
        <v>15181</v>
      </c>
      <c r="G17055" t="s">
        <v>2142</v>
      </c>
      <c r="H17055" t="s">
        <v>15180</v>
      </c>
      <c r="I17055" t="s">
        <v>15179</v>
      </c>
      <c r="J17055" s="40">
        <v>15713.13</v>
      </c>
      <c r="K17055" s="40">
        <v>0</v>
      </c>
    </row>
    <row r="17056" spans="1:11" x14ac:dyDescent="0.35">
      <c r="A17056">
        <v>51201</v>
      </c>
      <c r="B17056" t="s">
        <v>310</v>
      </c>
      <c r="C17056" s="70">
        <v>0</v>
      </c>
      <c r="D17056" s="70">
        <v>0</v>
      </c>
      <c r="E17056" s="71">
        <v>44926</v>
      </c>
      <c r="F17056" t="s">
        <v>15178</v>
      </c>
      <c r="G17056" t="s">
        <v>2142</v>
      </c>
      <c r="H17056" t="s">
        <v>15177</v>
      </c>
      <c r="I17056" t="s">
        <v>15176</v>
      </c>
      <c r="J17056" s="40">
        <v>34459.32</v>
      </c>
      <c r="K17056" s="40">
        <v>0</v>
      </c>
    </row>
    <row r="17057" spans="1:11" x14ac:dyDescent="0.35">
      <c r="A17057">
        <v>51201</v>
      </c>
      <c r="B17057" t="s">
        <v>310</v>
      </c>
      <c r="C17057" s="70">
        <v>0</v>
      </c>
      <c r="D17057" s="70">
        <v>0</v>
      </c>
      <c r="E17057" s="71">
        <v>44926</v>
      </c>
      <c r="F17057" t="s">
        <v>15175</v>
      </c>
      <c r="G17057" t="s">
        <v>2142</v>
      </c>
      <c r="H17057" t="s">
        <v>15174</v>
      </c>
      <c r="I17057" t="s">
        <v>15173</v>
      </c>
      <c r="J17057" s="40">
        <v>33230.21</v>
      </c>
      <c r="K17057" s="40">
        <v>0</v>
      </c>
    </row>
    <row r="17058" spans="1:11" x14ac:dyDescent="0.35">
      <c r="A17058">
        <v>51201</v>
      </c>
      <c r="B17058" t="s">
        <v>310</v>
      </c>
      <c r="C17058" s="70">
        <v>0</v>
      </c>
      <c r="D17058" s="70">
        <v>0</v>
      </c>
      <c r="E17058" s="71">
        <v>44926</v>
      </c>
      <c r="F17058" t="s">
        <v>15169</v>
      </c>
      <c r="G17058" t="s">
        <v>2142</v>
      </c>
      <c r="H17058" t="s">
        <v>15168</v>
      </c>
      <c r="I17058" t="s">
        <v>15167</v>
      </c>
      <c r="J17058" s="40">
        <v>58658.71</v>
      </c>
      <c r="K17058" s="40">
        <v>0</v>
      </c>
    </row>
    <row r="17059" spans="1:11" x14ac:dyDescent="0.35">
      <c r="A17059">
        <v>51201</v>
      </c>
      <c r="B17059" t="s">
        <v>310</v>
      </c>
      <c r="C17059" s="70">
        <v>0</v>
      </c>
      <c r="D17059" s="70">
        <v>0</v>
      </c>
      <c r="E17059" s="71">
        <v>44926</v>
      </c>
      <c r="F17059" t="s">
        <v>15166</v>
      </c>
      <c r="G17059" t="s">
        <v>2142</v>
      </c>
      <c r="H17059" t="s">
        <v>15165</v>
      </c>
      <c r="I17059" t="s">
        <v>15164</v>
      </c>
      <c r="J17059" s="40">
        <v>52391.19</v>
      </c>
      <c r="K17059" s="40">
        <v>0</v>
      </c>
    </row>
    <row r="17060" spans="1:11" x14ac:dyDescent="0.35">
      <c r="A17060">
        <v>51201</v>
      </c>
      <c r="B17060" t="s">
        <v>310</v>
      </c>
      <c r="C17060" s="70">
        <v>0</v>
      </c>
      <c r="D17060" s="70">
        <v>0</v>
      </c>
      <c r="E17060" s="71">
        <v>44926</v>
      </c>
      <c r="F17060" t="s">
        <v>15163</v>
      </c>
      <c r="G17060" t="s">
        <v>2142</v>
      </c>
      <c r="H17060" t="s">
        <v>15162</v>
      </c>
      <c r="I17060" t="s">
        <v>15161</v>
      </c>
      <c r="J17060" s="40">
        <v>27354.83</v>
      </c>
      <c r="K17060" s="40">
        <v>0</v>
      </c>
    </row>
    <row r="17061" spans="1:11" x14ac:dyDescent="0.35">
      <c r="A17061">
        <v>51201</v>
      </c>
      <c r="B17061" t="s">
        <v>310</v>
      </c>
      <c r="C17061" s="70">
        <v>0</v>
      </c>
      <c r="D17061" s="70">
        <v>0</v>
      </c>
      <c r="E17061" s="71">
        <v>44926</v>
      </c>
      <c r="F17061" t="s">
        <v>15160</v>
      </c>
      <c r="G17061" t="s">
        <v>2142</v>
      </c>
      <c r="H17061" t="s">
        <v>15159</v>
      </c>
      <c r="I17061" t="s">
        <v>15158</v>
      </c>
      <c r="J17061" s="40">
        <v>7952.85</v>
      </c>
      <c r="K17061" s="40">
        <v>0</v>
      </c>
    </row>
    <row r="17062" spans="1:11" x14ac:dyDescent="0.35">
      <c r="A17062">
        <v>51201</v>
      </c>
      <c r="B17062" t="s">
        <v>310</v>
      </c>
      <c r="C17062" s="70">
        <v>0</v>
      </c>
      <c r="D17062" s="70">
        <v>0</v>
      </c>
      <c r="E17062" s="71">
        <v>44926</v>
      </c>
      <c r="F17062" t="s">
        <v>15154</v>
      </c>
      <c r="G17062" t="s">
        <v>2142</v>
      </c>
      <c r="H17062" t="s">
        <v>15153</v>
      </c>
      <c r="I17062" t="s">
        <v>15152</v>
      </c>
      <c r="J17062" s="40">
        <v>6325.28</v>
      </c>
      <c r="K17062" s="40">
        <v>0</v>
      </c>
    </row>
    <row r="17063" spans="1:11" x14ac:dyDescent="0.35">
      <c r="A17063">
        <v>51201</v>
      </c>
      <c r="B17063" t="s">
        <v>310</v>
      </c>
      <c r="C17063" s="70">
        <v>0</v>
      </c>
      <c r="D17063" s="70">
        <v>0</v>
      </c>
      <c r="E17063" s="71">
        <v>44926</v>
      </c>
      <c r="F17063" t="s">
        <v>15151</v>
      </c>
      <c r="G17063" t="s">
        <v>2142</v>
      </c>
      <c r="H17063" t="s">
        <v>15150</v>
      </c>
      <c r="I17063" t="s">
        <v>15149</v>
      </c>
      <c r="J17063" s="40">
        <v>20830.5</v>
      </c>
      <c r="K17063" s="40">
        <v>0</v>
      </c>
    </row>
    <row r="17064" spans="1:11" x14ac:dyDescent="0.35">
      <c r="A17064">
        <v>51201</v>
      </c>
      <c r="B17064" t="s">
        <v>310</v>
      </c>
      <c r="C17064" s="70">
        <v>0</v>
      </c>
      <c r="D17064" s="70">
        <v>0</v>
      </c>
      <c r="E17064" s="71">
        <v>44926</v>
      </c>
      <c r="F17064" t="s">
        <v>15148</v>
      </c>
      <c r="G17064" t="s">
        <v>2142</v>
      </c>
      <c r="H17064" t="s">
        <v>15147</v>
      </c>
      <c r="I17064" t="s">
        <v>15146</v>
      </c>
      <c r="J17064" s="40">
        <v>15200.51</v>
      </c>
      <c r="K17064" s="40">
        <v>0</v>
      </c>
    </row>
    <row r="17065" spans="1:11" x14ac:dyDescent="0.35">
      <c r="A17065">
        <v>51201</v>
      </c>
      <c r="B17065" t="s">
        <v>310</v>
      </c>
      <c r="C17065" s="70">
        <v>0</v>
      </c>
      <c r="D17065" s="70">
        <v>0</v>
      </c>
      <c r="E17065" s="71">
        <v>44926</v>
      </c>
      <c r="F17065" t="s">
        <v>15142</v>
      </c>
      <c r="G17065" t="s">
        <v>2142</v>
      </c>
      <c r="H17065" t="s">
        <v>15141</v>
      </c>
      <c r="I17065" t="s">
        <v>15140</v>
      </c>
      <c r="J17065" s="40">
        <v>28620.45</v>
      </c>
      <c r="K17065" s="40">
        <v>0</v>
      </c>
    </row>
    <row r="17066" spans="1:11" x14ac:dyDescent="0.35">
      <c r="A17066">
        <v>51202</v>
      </c>
      <c r="B17066" t="s">
        <v>311</v>
      </c>
      <c r="C17066" s="70">
        <v>0</v>
      </c>
      <c r="D17066" s="70">
        <v>0</v>
      </c>
      <c r="E17066" s="71">
        <v>44804</v>
      </c>
      <c r="F17066" t="s">
        <v>15287</v>
      </c>
      <c r="G17066" t="s">
        <v>2142</v>
      </c>
      <c r="H17066" t="s">
        <v>4621</v>
      </c>
      <c r="I17066" t="s">
        <v>4620</v>
      </c>
      <c r="J17066" s="40">
        <v>5537.2</v>
      </c>
      <c r="K17066" s="40">
        <v>0</v>
      </c>
    </row>
    <row r="17067" spans="1:11" x14ac:dyDescent="0.35">
      <c r="A17067">
        <v>51202</v>
      </c>
      <c r="B17067" t="s">
        <v>311</v>
      </c>
      <c r="C17067" s="70">
        <v>0</v>
      </c>
      <c r="D17067" s="70">
        <v>0</v>
      </c>
      <c r="E17067" s="71">
        <v>44804</v>
      </c>
      <c r="F17067" t="s">
        <v>15357</v>
      </c>
      <c r="G17067" t="s">
        <v>2142</v>
      </c>
      <c r="H17067" t="s">
        <v>15356</v>
      </c>
      <c r="I17067" t="s">
        <v>15355</v>
      </c>
      <c r="J17067" s="40">
        <v>25663.57</v>
      </c>
      <c r="K17067" s="40">
        <v>0</v>
      </c>
    </row>
    <row r="17068" spans="1:11" x14ac:dyDescent="0.35">
      <c r="A17068">
        <v>51202</v>
      </c>
      <c r="B17068" t="s">
        <v>311</v>
      </c>
      <c r="C17068" s="70">
        <v>0</v>
      </c>
      <c r="D17068" s="70">
        <v>0</v>
      </c>
      <c r="E17068" s="71">
        <v>44804</v>
      </c>
      <c r="F17068" t="s">
        <v>15351</v>
      </c>
      <c r="G17068" t="s">
        <v>2142</v>
      </c>
      <c r="H17068" t="s">
        <v>15350</v>
      </c>
      <c r="I17068" t="s">
        <v>15349</v>
      </c>
      <c r="J17068" s="40">
        <v>8067.02</v>
      </c>
      <c r="K17068" s="40">
        <v>0</v>
      </c>
    </row>
    <row r="17069" spans="1:11" x14ac:dyDescent="0.35">
      <c r="A17069">
        <v>51202</v>
      </c>
      <c r="B17069" t="s">
        <v>311</v>
      </c>
      <c r="C17069" s="70">
        <v>0</v>
      </c>
      <c r="D17069" s="70">
        <v>0</v>
      </c>
      <c r="E17069" s="71">
        <v>44804</v>
      </c>
      <c r="F17069" t="s">
        <v>15345</v>
      </c>
      <c r="G17069" t="s">
        <v>2142</v>
      </c>
      <c r="H17069" t="s">
        <v>15344</v>
      </c>
      <c r="I17069" t="s">
        <v>15343</v>
      </c>
      <c r="J17069" s="40">
        <v>6058.47</v>
      </c>
      <c r="K17069" s="40">
        <v>0</v>
      </c>
    </row>
    <row r="17070" spans="1:11" x14ac:dyDescent="0.35">
      <c r="A17070">
        <v>51202</v>
      </c>
      <c r="B17070" t="s">
        <v>311</v>
      </c>
      <c r="C17070" s="70">
        <v>0</v>
      </c>
      <c r="D17070" s="70">
        <v>0</v>
      </c>
      <c r="E17070" s="71">
        <v>44804</v>
      </c>
      <c r="F17070" t="s">
        <v>15280</v>
      </c>
      <c r="G17070" t="s">
        <v>2142</v>
      </c>
      <c r="H17070" t="s">
        <v>15279</v>
      </c>
      <c r="I17070" t="s">
        <v>15278</v>
      </c>
      <c r="J17070" s="40">
        <v>1424.66</v>
      </c>
      <c r="K17070" s="40">
        <v>0</v>
      </c>
    </row>
    <row r="17071" spans="1:11" x14ac:dyDescent="0.35">
      <c r="A17071">
        <v>51202</v>
      </c>
      <c r="B17071" t="s">
        <v>311</v>
      </c>
      <c r="C17071" s="70">
        <v>0</v>
      </c>
      <c r="D17071" s="70">
        <v>0</v>
      </c>
      <c r="E17071" s="71">
        <v>44804</v>
      </c>
      <c r="F17071" t="s">
        <v>15277</v>
      </c>
      <c r="G17071" t="s">
        <v>2142</v>
      </c>
      <c r="H17071" t="s">
        <v>15276</v>
      </c>
      <c r="I17071" t="s">
        <v>15275</v>
      </c>
      <c r="J17071" s="40">
        <v>2864.26</v>
      </c>
      <c r="K17071" s="40">
        <v>0</v>
      </c>
    </row>
    <row r="17072" spans="1:11" x14ac:dyDescent="0.35">
      <c r="A17072">
        <v>51202</v>
      </c>
      <c r="B17072" t="s">
        <v>311</v>
      </c>
      <c r="C17072" s="70">
        <v>0</v>
      </c>
      <c r="D17072" s="70">
        <v>0</v>
      </c>
      <c r="E17072" s="71">
        <v>44804</v>
      </c>
      <c r="F17072" t="s">
        <v>15274</v>
      </c>
      <c r="G17072" t="s">
        <v>2142</v>
      </c>
      <c r="H17072" t="s">
        <v>15273</v>
      </c>
      <c r="I17072" t="s">
        <v>15272</v>
      </c>
      <c r="J17072" s="40">
        <v>4015.8</v>
      </c>
      <c r="K17072" s="40">
        <v>0</v>
      </c>
    </row>
    <row r="17073" spans="1:11" x14ac:dyDescent="0.35">
      <c r="A17073">
        <v>51202</v>
      </c>
      <c r="B17073" t="s">
        <v>311</v>
      </c>
      <c r="C17073" s="70">
        <v>0</v>
      </c>
      <c r="D17073" s="70">
        <v>0</v>
      </c>
      <c r="E17073" s="71">
        <v>44804</v>
      </c>
      <c r="F17073" t="s">
        <v>15271</v>
      </c>
      <c r="G17073" t="s">
        <v>2142</v>
      </c>
      <c r="H17073" t="s">
        <v>15270</v>
      </c>
      <c r="I17073" t="s">
        <v>15269</v>
      </c>
      <c r="J17073" s="40">
        <v>5533.35</v>
      </c>
      <c r="K17073" s="40">
        <v>0</v>
      </c>
    </row>
    <row r="17074" spans="1:11" x14ac:dyDescent="0.35">
      <c r="A17074">
        <v>51202</v>
      </c>
      <c r="B17074" t="s">
        <v>311</v>
      </c>
      <c r="C17074" s="70">
        <v>0</v>
      </c>
      <c r="D17074" s="70">
        <v>0</v>
      </c>
      <c r="E17074" s="71">
        <v>44804</v>
      </c>
      <c r="F17074" t="s">
        <v>15268</v>
      </c>
      <c r="G17074" t="s">
        <v>2142</v>
      </c>
      <c r="H17074" t="s">
        <v>15267</v>
      </c>
      <c r="I17074" t="s">
        <v>15266</v>
      </c>
      <c r="J17074" s="40">
        <v>3802.35</v>
      </c>
      <c r="K17074" s="40">
        <v>0</v>
      </c>
    </row>
    <row r="17075" spans="1:11" x14ac:dyDescent="0.35">
      <c r="A17075">
        <v>51202</v>
      </c>
      <c r="B17075" t="s">
        <v>311</v>
      </c>
      <c r="C17075" s="70">
        <v>0</v>
      </c>
      <c r="D17075" s="70">
        <v>0</v>
      </c>
      <c r="E17075" s="71">
        <v>44816</v>
      </c>
      <c r="F17075" t="s">
        <v>15339</v>
      </c>
      <c r="G17075" t="s">
        <v>2142</v>
      </c>
      <c r="H17075" t="s">
        <v>15338</v>
      </c>
      <c r="I17075" t="s">
        <v>15337</v>
      </c>
      <c r="J17075" s="40">
        <v>7678.84</v>
      </c>
      <c r="K17075" s="40">
        <v>0</v>
      </c>
    </row>
    <row r="17076" spans="1:11" x14ac:dyDescent="0.35">
      <c r="A17076">
        <v>51202</v>
      </c>
      <c r="B17076" t="s">
        <v>311</v>
      </c>
      <c r="C17076" s="70">
        <v>0</v>
      </c>
      <c r="D17076" s="70">
        <v>0</v>
      </c>
      <c r="E17076" s="71">
        <v>44834</v>
      </c>
      <c r="F17076" t="s">
        <v>15261</v>
      </c>
      <c r="G17076" t="s">
        <v>2142</v>
      </c>
      <c r="H17076" t="s">
        <v>15260</v>
      </c>
      <c r="I17076" t="s">
        <v>15259</v>
      </c>
      <c r="J17076" s="40">
        <v>-10961.12</v>
      </c>
      <c r="K17076" s="40">
        <v>0</v>
      </c>
    </row>
    <row r="17077" spans="1:11" x14ac:dyDescent="0.35">
      <c r="A17077">
        <v>51202</v>
      </c>
      <c r="B17077" t="s">
        <v>311</v>
      </c>
      <c r="C17077" s="70">
        <v>0</v>
      </c>
      <c r="D17077" s="70">
        <v>0</v>
      </c>
      <c r="E17077" s="71">
        <v>44834</v>
      </c>
      <c r="F17077" t="s">
        <v>15372</v>
      </c>
      <c r="G17077" t="s">
        <v>2142</v>
      </c>
      <c r="H17077" t="s">
        <v>15371</v>
      </c>
      <c r="I17077" t="s">
        <v>15370</v>
      </c>
      <c r="J17077" s="40">
        <v>-10827.57</v>
      </c>
      <c r="K17077" s="40">
        <v>0</v>
      </c>
    </row>
    <row r="17078" spans="1:11" x14ac:dyDescent="0.35">
      <c r="A17078">
        <v>51202</v>
      </c>
      <c r="B17078" t="s">
        <v>311</v>
      </c>
      <c r="C17078" s="70">
        <v>0</v>
      </c>
      <c r="D17078" s="70">
        <v>0</v>
      </c>
      <c r="E17078" s="71">
        <v>44834</v>
      </c>
      <c r="F17078" t="s">
        <v>15258</v>
      </c>
      <c r="G17078" t="s">
        <v>2142</v>
      </c>
      <c r="H17078" t="s">
        <v>15257</v>
      </c>
      <c r="I17078" t="s">
        <v>15256</v>
      </c>
      <c r="J17078" s="40">
        <v>1067.9100000000001</v>
      </c>
      <c r="K17078" s="40">
        <v>0</v>
      </c>
    </row>
    <row r="17079" spans="1:11" x14ac:dyDescent="0.35">
      <c r="A17079">
        <v>51202</v>
      </c>
      <c r="B17079" t="s">
        <v>311</v>
      </c>
      <c r="C17079" s="70">
        <v>0</v>
      </c>
      <c r="D17079" s="70">
        <v>0</v>
      </c>
      <c r="E17079" s="71">
        <v>44834</v>
      </c>
      <c r="F17079" t="s">
        <v>15255</v>
      </c>
      <c r="G17079" t="s">
        <v>2142</v>
      </c>
      <c r="H17079" t="s">
        <v>15254</v>
      </c>
      <c r="I17079" t="s">
        <v>15253</v>
      </c>
      <c r="J17079" s="40">
        <v>1752.99</v>
      </c>
      <c r="K17079" s="40">
        <v>0</v>
      </c>
    </row>
    <row r="17080" spans="1:11" x14ac:dyDescent="0.35">
      <c r="A17080">
        <v>51202</v>
      </c>
      <c r="B17080" t="s">
        <v>311</v>
      </c>
      <c r="C17080" s="70">
        <v>0</v>
      </c>
      <c r="D17080" s="70">
        <v>0</v>
      </c>
      <c r="E17080" s="71">
        <v>44834</v>
      </c>
      <c r="F17080" t="s">
        <v>15369</v>
      </c>
      <c r="G17080" t="s">
        <v>2142</v>
      </c>
      <c r="H17080" t="s">
        <v>15368</v>
      </c>
      <c r="I17080" t="s">
        <v>15367</v>
      </c>
      <c r="J17080" s="40">
        <v>2697.07</v>
      </c>
      <c r="K17080" s="40">
        <v>0</v>
      </c>
    </row>
    <row r="17081" spans="1:11" x14ac:dyDescent="0.35">
      <c r="A17081">
        <v>51202</v>
      </c>
      <c r="B17081" t="s">
        <v>311</v>
      </c>
      <c r="C17081" s="70">
        <v>0</v>
      </c>
      <c r="D17081" s="70">
        <v>0</v>
      </c>
      <c r="E17081" s="71">
        <v>44834</v>
      </c>
      <c r="F17081" t="s">
        <v>15244</v>
      </c>
      <c r="G17081" t="s">
        <v>2142</v>
      </c>
      <c r="H17081" t="s">
        <v>15243</v>
      </c>
      <c r="I17081" t="s">
        <v>15242</v>
      </c>
      <c r="J17081" s="40">
        <v>2519.46</v>
      </c>
      <c r="K17081" s="40">
        <v>0</v>
      </c>
    </row>
    <row r="17082" spans="1:11" x14ac:dyDescent="0.35">
      <c r="A17082">
        <v>51202</v>
      </c>
      <c r="B17082" t="s">
        <v>311</v>
      </c>
      <c r="C17082" s="70">
        <v>0</v>
      </c>
      <c r="D17082" s="70">
        <v>0</v>
      </c>
      <c r="E17082" s="71">
        <v>44834</v>
      </c>
      <c r="F17082" t="s">
        <v>15234</v>
      </c>
      <c r="G17082" t="s">
        <v>2142</v>
      </c>
      <c r="H17082" t="s">
        <v>4644</v>
      </c>
      <c r="I17082" t="s">
        <v>4643</v>
      </c>
      <c r="J17082" s="40">
        <v>4882.8900000000003</v>
      </c>
      <c r="K17082" s="40">
        <v>0</v>
      </c>
    </row>
    <row r="17083" spans="1:11" x14ac:dyDescent="0.35">
      <c r="A17083">
        <v>51202</v>
      </c>
      <c r="B17083" t="s">
        <v>311</v>
      </c>
      <c r="C17083" s="70">
        <v>0</v>
      </c>
      <c r="D17083" s="70">
        <v>0</v>
      </c>
      <c r="E17083" s="71">
        <v>44841</v>
      </c>
      <c r="F17083" t="s">
        <v>15330</v>
      </c>
      <c r="G17083" t="s">
        <v>2142</v>
      </c>
      <c r="H17083" t="s">
        <v>15329</v>
      </c>
      <c r="I17083" t="s">
        <v>15328</v>
      </c>
      <c r="J17083" s="40">
        <v>7381.93</v>
      </c>
      <c r="K17083" s="40">
        <v>0</v>
      </c>
    </row>
    <row r="17084" spans="1:11" x14ac:dyDescent="0.35">
      <c r="A17084">
        <v>51202</v>
      </c>
      <c r="B17084" t="s">
        <v>311</v>
      </c>
      <c r="C17084" s="70">
        <v>0</v>
      </c>
      <c r="D17084" s="70">
        <v>0</v>
      </c>
      <c r="E17084" s="71">
        <v>44846</v>
      </c>
      <c r="F17084" t="s">
        <v>15327</v>
      </c>
      <c r="G17084" t="s">
        <v>2142</v>
      </c>
      <c r="H17084" t="s">
        <v>15326</v>
      </c>
      <c r="I17084" t="s">
        <v>15325</v>
      </c>
      <c r="J17084" s="40">
        <v>17264.490000000002</v>
      </c>
      <c r="K17084" s="40">
        <v>0</v>
      </c>
    </row>
    <row r="17085" spans="1:11" x14ac:dyDescent="0.35">
      <c r="A17085">
        <v>51202</v>
      </c>
      <c r="B17085" t="s">
        <v>311</v>
      </c>
      <c r="C17085" s="70">
        <v>0</v>
      </c>
      <c r="D17085" s="70">
        <v>0</v>
      </c>
      <c r="E17085" s="71">
        <v>44852</v>
      </c>
      <c r="F17085" t="s">
        <v>15228</v>
      </c>
      <c r="G17085" t="s">
        <v>2142</v>
      </c>
      <c r="H17085" t="s">
        <v>15227</v>
      </c>
      <c r="I17085" t="s">
        <v>15226</v>
      </c>
      <c r="J17085" s="40">
        <v>1077.02</v>
      </c>
      <c r="K17085" s="40">
        <v>0</v>
      </c>
    </row>
    <row r="17086" spans="1:11" x14ac:dyDescent="0.35">
      <c r="A17086">
        <v>51202</v>
      </c>
      <c r="B17086" t="s">
        <v>311</v>
      </c>
      <c r="C17086" s="70">
        <v>0</v>
      </c>
      <c r="D17086" s="70">
        <v>0</v>
      </c>
      <c r="E17086" s="71">
        <v>44865</v>
      </c>
      <c r="F17086" t="s">
        <v>15219</v>
      </c>
      <c r="G17086" t="s">
        <v>2142</v>
      </c>
      <c r="H17086" t="s">
        <v>4291</v>
      </c>
      <c r="I17086" t="s">
        <v>4290</v>
      </c>
      <c r="J17086" s="40">
        <v>1366.09</v>
      </c>
      <c r="K17086" s="40">
        <v>0</v>
      </c>
    </row>
    <row r="17087" spans="1:11" x14ac:dyDescent="0.35">
      <c r="A17087">
        <v>51202</v>
      </c>
      <c r="B17087" t="s">
        <v>311</v>
      </c>
      <c r="C17087" s="70">
        <v>0</v>
      </c>
      <c r="D17087" s="70">
        <v>0</v>
      </c>
      <c r="E17087" s="71">
        <v>44865</v>
      </c>
      <c r="F17087" t="s">
        <v>15215</v>
      </c>
      <c r="G17087" t="s">
        <v>2142</v>
      </c>
      <c r="H17087" t="s">
        <v>4294</v>
      </c>
      <c r="I17087" t="s">
        <v>4293</v>
      </c>
      <c r="J17087" s="40">
        <v>1510.07</v>
      </c>
      <c r="K17087" s="40">
        <v>0</v>
      </c>
    </row>
    <row r="17088" spans="1:11" x14ac:dyDescent="0.35">
      <c r="A17088">
        <v>51202</v>
      </c>
      <c r="B17088" t="s">
        <v>311</v>
      </c>
      <c r="C17088" s="70">
        <v>0</v>
      </c>
      <c r="D17088" s="70">
        <v>0</v>
      </c>
      <c r="E17088" s="71">
        <v>44865</v>
      </c>
      <c r="F17088" t="s">
        <v>15214</v>
      </c>
      <c r="G17088" t="s">
        <v>2142</v>
      </c>
      <c r="H17088" t="s">
        <v>15213</v>
      </c>
      <c r="I17088" t="s">
        <v>15212</v>
      </c>
      <c r="J17088" s="40">
        <v>8772.9</v>
      </c>
      <c r="K17088" s="40">
        <v>0</v>
      </c>
    </row>
    <row r="17089" spans="1:11" x14ac:dyDescent="0.35">
      <c r="A17089">
        <v>51202</v>
      </c>
      <c r="B17089" t="s">
        <v>311</v>
      </c>
      <c r="C17089" s="70">
        <v>0</v>
      </c>
      <c r="D17089" s="70">
        <v>0</v>
      </c>
      <c r="E17089" s="71">
        <v>44865</v>
      </c>
      <c r="F17089" t="s">
        <v>15208</v>
      </c>
      <c r="G17089" t="s">
        <v>2142</v>
      </c>
      <c r="H17089" t="s">
        <v>15207</v>
      </c>
      <c r="I17089" t="s">
        <v>15206</v>
      </c>
      <c r="J17089" s="40">
        <v>4857.8599999999997</v>
      </c>
      <c r="K17089" s="40">
        <v>0</v>
      </c>
    </row>
    <row r="17090" spans="1:11" x14ac:dyDescent="0.35">
      <c r="A17090">
        <v>51202</v>
      </c>
      <c r="B17090" t="s">
        <v>311</v>
      </c>
      <c r="C17090" s="70">
        <v>0</v>
      </c>
      <c r="D17090" s="70">
        <v>0</v>
      </c>
      <c r="E17090" s="71">
        <v>44872</v>
      </c>
      <c r="F17090" t="s">
        <v>15315</v>
      </c>
      <c r="G17090" t="s">
        <v>2142</v>
      </c>
      <c r="H17090" t="s">
        <v>15314</v>
      </c>
      <c r="I17090" t="s">
        <v>15313</v>
      </c>
      <c r="J17090" s="40">
        <v>7332.95</v>
      </c>
      <c r="K17090" s="40">
        <v>0</v>
      </c>
    </row>
    <row r="17091" spans="1:11" x14ac:dyDescent="0.35">
      <c r="A17091">
        <v>51202</v>
      </c>
      <c r="B17091" t="s">
        <v>311</v>
      </c>
      <c r="C17091" s="70">
        <v>0</v>
      </c>
      <c r="D17091" s="70">
        <v>0</v>
      </c>
      <c r="E17091" s="71">
        <v>44878</v>
      </c>
      <c r="F17091" t="s">
        <v>15309</v>
      </c>
      <c r="G17091" t="s">
        <v>2142</v>
      </c>
      <c r="H17091" t="s">
        <v>15308</v>
      </c>
      <c r="I17091" t="s">
        <v>15307</v>
      </c>
      <c r="J17091" s="40">
        <v>17627.55</v>
      </c>
      <c r="K17091" s="40">
        <v>0</v>
      </c>
    </row>
    <row r="17092" spans="1:11" x14ac:dyDescent="0.35">
      <c r="A17092">
        <v>51202</v>
      </c>
      <c r="B17092" t="s">
        <v>311</v>
      </c>
      <c r="C17092" s="70">
        <v>0</v>
      </c>
      <c r="D17092" s="70">
        <v>0</v>
      </c>
      <c r="E17092" s="71">
        <v>44878</v>
      </c>
      <c r="F17092" t="s">
        <v>15306</v>
      </c>
      <c r="G17092" t="s">
        <v>2142</v>
      </c>
      <c r="H17092" t="s">
        <v>15305</v>
      </c>
      <c r="I17092" t="s">
        <v>15304</v>
      </c>
      <c r="J17092" s="40">
        <v>20185.099999999999</v>
      </c>
      <c r="K17092" s="40">
        <v>0</v>
      </c>
    </row>
    <row r="17093" spans="1:11" x14ac:dyDescent="0.35">
      <c r="A17093">
        <v>51202</v>
      </c>
      <c r="B17093" t="s">
        <v>311</v>
      </c>
      <c r="C17093" s="70">
        <v>0</v>
      </c>
      <c r="D17093" s="70">
        <v>0</v>
      </c>
      <c r="E17093" s="71">
        <v>44895</v>
      </c>
      <c r="F17093" t="s">
        <v>15202</v>
      </c>
      <c r="G17093" t="s">
        <v>2142</v>
      </c>
      <c r="H17093" t="s">
        <v>3597</v>
      </c>
      <c r="I17093" t="s">
        <v>3596</v>
      </c>
      <c r="J17093" s="40">
        <v>2762.2</v>
      </c>
      <c r="K17093" s="40">
        <v>0</v>
      </c>
    </row>
    <row r="17094" spans="1:11" x14ac:dyDescent="0.35">
      <c r="A17094">
        <v>51202</v>
      </c>
      <c r="B17094" t="s">
        <v>311</v>
      </c>
      <c r="C17094" s="70">
        <v>0</v>
      </c>
      <c r="D17094" s="70">
        <v>0</v>
      </c>
      <c r="E17094" s="71">
        <v>44895</v>
      </c>
      <c r="F17094" t="s">
        <v>15201</v>
      </c>
      <c r="G17094" t="s">
        <v>2142</v>
      </c>
      <c r="H17094" t="s">
        <v>3600</v>
      </c>
      <c r="I17094" t="s">
        <v>3599</v>
      </c>
      <c r="J17094" s="40">
        <v>548.87</v>
      </c>
      <c r="K17094" s="40">
        <v>0</v>
      </c>
    </row>
    <row r="17095" spans="1:11" x14ac:dyDescent="0.35">
      <c r="A17095">
        <v>51202</v>
      </c>
      <c r="B17095" t="s">
        <v>311</v>
      </c>
      <c r="C17095" s="70">
        <v>0</v>
      </c>
      <c r="D17095" s="70">
        <v>0</v>
      </c>
      <c r="E17095" s="71">
        <v>44895</v>
      </c>
      <c r="F17095" t="s">
        <v>15200</v>
      </c>
      <c r="G17095" t="s">
        <v>2142</v>
      </c>
      <c r="H17095" t="s">
        <v>15199</v>
      </c>
      <c r="I17095" t="s">
        <v>15198</v>
      </c>
      <c r="J17095" s="40">
        <v>2050.34</v>
      </c>
      <c r="K17095" s="40">
        <v>0</v>
      </c>
    </row>
    <row r="17096" spans="1:11" x14ac:dyDescent="0.35">
      <c r="A17096">
        <v>51202</v>
      </c>
      <c r="B17096" t="s">
        <v>311</v>
      </c>
      <c r="C17096" s="70">
        <v>0</v>
      </c>
      <c r="D17096" s="70">
        <v>0</v>
      </c>
      <c r="E17096" s="71">
        <v>44895</v>
      </c>
      <c r="F17096" t="s">
        <v>15197</v>
      </c>
      <c r="G17096" t="s">
        <v>2142</v>
      </c>
      <c r="H17096" t="s">
        <v>3594</v>
      </c>
      <c r="I17096" t="s">
        <v>3593</v>
      </c>
      <c r="J17096" s="40">
        <v>4848.12</v>
      </c>
      <c r="K17096" s="40">
        <v>0</v>
      </c>
    </row>
    <row r="17097" spans="1:11" x14ac:dyDescent="0.35">
      <c r="A17097">
        <v>51202</v>
      </c>
      <c r="B17097" t="s">
        <v>311</v>
      </c>
      <c r="C17097" s="70">
        <v>0</v>
      </c>
      <c r="D17097" s="70">
        <v>0</v>
      </c>
      <c r="E17097" s="71">
        <v>44895</v>
      </c>
      <c r="F17097" t="s">
        <v>15196</v>
      </c>
      <c r="G17097" t="s">
        <v>2142</v>
      </c>
      <c r="H17097" t="s">
        <v>15195</v>
      </c>
      <c r="I17097" t="s">
        <v>15194</v>
      </c>
      <c r="J17097" s="40">
        <v>3178.51</v>
      </c>
      <c r="K17097" s="40">
        <v>0</v>
      </c>
    </row>
    <row r="17098" spans="1:11" x14ac:dyDescent="0.35">
      <c r="A17098">
        <v>51202</v>
      </c>
      <c r="B17098" t="s">
        <v>311</v>
      </c>
      <c r="C17098" s="70">
        <v>0</v>
      </c>
      <c r="D17098" s="70">
        <v>0</v>
      </c>
      <c r="E17098" s="71">
        <v>44895</v>
      </c>
      <c r="F17098" t="s">
        <v>15193</v>
      </c>
      <c r="G17098" t="s">
        <v>2142</v>
      </c>
      <c r="H17098" t="s">
        <v>15192</v>
      </c>
      <c r="I17098" t="s">
        <v>15191</v>
      </c>
      <c r="J17098" s="40">
        <v>2649.18</v>
      </c>
      <c r="K17098" s="40">
        <v>0</v>
      </c>
    </row>
    <row r="17099" spans="1:11" x14ac:dyDescent="0.35">
      <c r="A17099">
        <v>51202</v>
      </c>
      <c r="B17099" t="s">
        <v>311</v>
      </c>
      <c r="C17099" s="70">
        <v>0</v>
      </c>
      <c r="D17099" s="70">
        <v>0</v>
      </c>
      <c r="E17099" s="71">
        <v>44908</v>
      </c>
      <c r="F17099" t="s">
        <v>15366</v>
      </c>
      <c r="G17099" t="s">
        <v>2142</v>
      </c>
      <c r="H17099" t="s">
        <v>15365</v>
      </c>
      <c r="I17099" t="s">
        <v>15364</v>
      </c>
      <c r="J17099" s="40">
        <v>19275.45</v>
      </c>
      <c r="K17099" s="40">
        <v>0</v>
      </c>
    </row>
    <row r="17100" spans="1:11" x14ac:dyDescent="0.35">
      <c r="A17100">
        <v>51202</v>
      </c>
      <c r="B17100" t="s">
        <v>311</v>
      </c>
      <c r="C17100" s="70">
        <v>0</v>
      </c>
      <c r="D17100" s="70">
        <v>0</v>
      </c>
      <c r="E17100" s="71">
        <v>44926</v>
      </c>
      <c r="F17100" t="s">
        <v>15184</v>
      </c>
      <c r="G17100" t="s">
        <v>2142</v>
      </c>
      <c r="H17100" t="s">
        <v>15183</v>
      </c>
      <c r="I17100" t="s">
        <v>15182</v>
      </c>
      <c r="J17100" s="40">
        <v>6984.65</v>
      </c>
      <c r="K17100" s="40">
        <v>0</v>
      </c>
    </row>
    <row r="17101" spans="1:11" x14ac:dyDescent="0.35">
      <c r="A17101">
        <v>51202</v>
      </c>
      <c r="B17101" t="s">
        <v>311</v>
      </c>
      <c r="C17101" s="70">
        <v>0</v>
      </c>
      <c r="D17101" s="70">
        <v>0</v>
      </c>
      <c r="E17101" s="71">
        <v>44926</v>
      </c>
      <c r="F17101" t="s">
        <v>15181</v>
      </c>
      <c r="G17101" t="s">
        <v>2142</v>
      </c>
      <c r="H17101" t="s">
        <v>15180</v>
      </c>
      <c r="I17101" t="s">
        <v>15179</v>
      </c>
      <c r="J17101" s="40">
        <v>1501.34</v>
      </c>
      <c r="K17101" s="40">
        <v>0</v>
      </c>
    </row>
    <row r="17102" spans="1:11" x14ac:dyDescent="0.35">
      <c r="A17102">
        <v>51202</v>
      </c>
      <c r="B17102" t="s">
        <v>311</v>
      </c>
      <c r="C17102" s="70">
        <v>0</v>
      </c>
      <c r="D17102" s="70">
        <v>0</v>
      </c>
      <c r="E17102" s="71">
        <v>44926</v>
      </c>
      <c r="F17102" t="s">
        <v>15178</v>
      </c>
      <c r="G17102" t="s">
        <v>2142</v>
      </c>
      <c r="H17102" t="s">
        <v>15177</v>
      </c>
      <c r="I17102" t="s">
        <v>15176</v>
      </c>
      <c r="J17102" s="40">
        <v>2364.39</v>
      </c>
      <c r="K17102" s="40">
        <v>0</v>
      </c>
    </row>
    <row r="17103" spans="1:11" x14ac:dyDescent="0.35">
      <c r="A17103">
        <v>51202</v>
      </c>
      <c r="B17103" t="s">
        <v>311</v>
      </c>
      <c r="C17103" s="70">
        <v>0</v>
      </c>
      <c r="D17103" s="70">
        <v>0</v>
      </c>
      <c r="E17103" s="71">
        <v>44926</v>
      </c>
      <c r="F17103" t="s">
        <v>15169</v>
      </c>
      <c r="G17103" t="s">
        <v>2142</v>
      </c>
      <c r="H17103" t="s">
        <v>15168</v>
      </c>
      <c r="I17103" t="s">
        <v>15167</v>
      </c>
      <c r="J17103" s="40">
        <v>13481.2</v>
      </c>
      <c r="K17103" s="40">
        <v>0</v>
      </c>
    </row>
    <row r="17104" spans="1:11" x14ac:dyDescent="0.35">
      <c r="A17104">
        <v>51202</v>
      </c>
      <c r="B17104" t="s">
        <v>311</v>
      </c>
      <c r="C17104" s="70">
        <v>0</v>
      </c>
      <c r="D17104" s="70">
        <v>0</v>
      </c>
      <c r="E17104" s="71">
        <v>44926</v>
      </c>
      <c r="F17104" t="s">
        <v>15166</v>
      </c>
      <c r="G17104" t="s">
        <v>2142</v>
      </c>
      <c r="H17104" t="s">
        <v>15165</v>
      </c>
      <c r="I17104" t="s">
        <v>15164</v>
      </c>
      <c r="J17104" s="40">
        <v>9869.2099999999991</v>
      </c>
      <c r="K17104" s="40">
        <v>0</v>
      </c>
    </row>
    <row r="17105" spans="1:11" x14ac:dyDescent="0.35">
      <c r="A17105">
        <v>51202</v>
      </c>
      <c r="B17105" t="s">
        <v>311</v>
      </c>
      <c r="C17105" s="70">
        <v>0</v>
      </c>
      <c r="D17105" s="70">
        <v>0</v>
      </c>
      <c r="E17105" s="71">
        <v>44926</v>
      </c>
      <c r="F17105" t="s">
        <v>15163</v>
      </c>
      <c r="G17105" t="s">
        <v>2142</v>
      </c>
      <c r="H17105" t="s">
        <v>15162</v>
      </c>
      <c r="I17105" t="s">
        <v>15161</v>
      </c>
      <c r="J17105" s="40">
        <v>1723.04</v>
      </c>
      <c r="K17105" s="40">
        <v>0</v>
      </c>
    </row>
    <row r="17106" spans="1:11" x14ac:dyDescent="0.35">
      <c r="A17106">
        <v>51202</v>
      </c>
      <c r="B17106" t="s">
        <v>311</v>
      </c>
      <c r="C17106" s="70">
        <v>0</v>
      </c>
      <c r="D17106" s="70">
        <v>0</v>
      </c>
      <c r="E17106" s="71">
        <v>44926</v>
      </c>
      <c r="F17106" t="s">
        <v>15160</v>
      </c>
      <c r="G17106" t="s">
        <v>2142</v>
      </c>
      <c r="H17106" t="s">
        <v>15159</v>
      </c>
      <c r="I17106" t="s">
        <v>15158</v>
      </c>
      <c r="J17106" s="40">
        <v>4375.71</v>
      </c>
      <c r="K17106" s="40">
        <v>0</v>
      </c>
    </row>
    <row r="17107" spans="1:11" x14ac:dyDescent="0.35">
      <c r="A17107">
        <v>51202</v>
      </c>
      <c r="B17107" t="s">
        <v>311</v>
      </c>
      <c r="C17107" s="70">
        <v>0</v>
      </c>
      <c r="D17107" s="70">
        <v>0</v>
      </c>
      <c r="E17107" s="71">
        <v>44926</v>
      </c>
      <c r="F17107" t="s">
        <v>15363</v>
      </c>
      <c r="G17107" t="s">
        <v>2142</v>
      </c>
      <c r="H17107" t="s">
        <v>15362</v>
      </c>
      <c r="I17107" t="s">
        <v>15361</v>
      </c>
      <c r="J17107" s="40">
        <v>-19542.259999999998</v>
      </c>
      <c r="K17107" s="40">
        <v>0</v>
      </c>
    </row>
    <row r="17108" spans="1:11" x14ac:dyDescent="0.35">
      <c r="A17108">
        <v>51202</v>
      </c>
      <c r="B17108" t="s">
        <v>311</v>
      </c>
      <c r="C17108" s="70">
        <v>0</v>
      </c>
      <c r="D17108" s="70">
        <v>0</v>
      </c>
      <c r="E17108" s="71">
        <v>44926</v>
      </c>
      <c r="F17108" t="s">
        <v>15154</v>
      </c>
      <c r="G17108" t="s">
        <v>2142</v>
      </c>
      <c r="H17108" t="s">
        <v>15153</v>
      </c>
      <c r="I17108" t="s">
        <v>15152</v>
      </c>
      <c r="J17108" s="40">
        <v>210.56</v>
      </c>
      <c r="K17108" s="40">
        <v>0</v>
      </c>
    </row>
    <row r="17109" spans="1:11" x14ac:dyDescent="0.35">
      <c r="A17109">
        <v>51202</v>
      </c>
      <c r="B17109" t="s">
        <v>311</v>
      </c>
      <c r="C17109" s="70">
        <v>0</v>
      </c>
      <c r="D17109" s="70">
        <v>0</v>
      </c>
      <c r="E17109" s="71">
        <v>44926</v>
      </c>
      <c r="F17109" t="s">
        <v>15151</v>
      </c>
      <c r="G17109" t="s">
        <v>2142</v>
      </c>
      <c r="H17109" t="s">
        <v>15150</v>
      </c>
      <c r="I17109" t="s">
        <v>15149</v>
      </c>
      <c r="J17109" s="40">
        <v>5846.03</v>
      </c>
      <c r="K17109" s="40">
        <v>0</v>
      </c>
    </row>
    <row r="17110" spans="1:11" x14ac:dyDescent="0.35">
      <c r="A17110">
        <v>51202</v>
      </c>
      <c r="B17110" t="s">
        <v>311</v>
      </c>
      <c r="C17110" s="70">
        <v>0</v>
      </c>
      <c r="D17110" s="70">
        <v>0</v>
      </c>
      <c r="E17110" s="71">
        <v>44926</v>
      </c>
      <c r="F17110" t="s">
        <v>15360</v>
      </c>
      <c r="G17110" t="s">
        <v>2142</v>
      </c>
      <c r="H17110" t="s">
        <v>15359</v>
      </c>
      <c r="I17110" t="s">
        <v>15358</v>
      </c>
      <c r="J17110" s="40">
        <v>7443.56</v>
      </c>
      <c r="K17110" s="40">
        <v>0</v>
      </c>
    </row>
    <row r="17111" spans="1:11" x14ac:dyDescent="0.35">
      <c r="A17111">
        <v>51202</v>
      </c>
      <c r="B17111" t="s">
        <v>311</v>
      </c>
      <c r="C17111" s="70">
        <v>0</v>
      </c>
      <c r="D17111" s="70">
        <v>0</v>
      </c>
      <c r="E17111" s="71">
        <v>44926</v>
      </c>
      <c r="F17111" t="s">
        <v>15142</v>
      </c>
      <c r="G17111" t="s">
        <v>2142</v>
      </c>
      <c r="H17111" t="s">
        <v>15141</v>
      </c>
      <c r="I17111" t="s">
        <v>15140</v>
      </c>
      <c r="J17111" s="40">
        <v>5644.71</v>
      </c>
      <c r="K17111" s="40">
        <v>0</v>
      </c>
    </row>
    <row r="17112" spans="1:11" x14ac:dyDescent="0.35">
      <c r="A17112">
        <v>51203</v>
      </c>
      <c r="B17112" t="s">
        <v>312</v>
      </c>
      <c r="C17112" s="70">
        <v>0</v>
      </c>
      <c r="D17112" s="70">
        <v>0</v>
      </c>
      <c r="E17112" s="71">
        <v>44804</v>
      </c>
      <c r="F17112" t="s">
        <v>15357</v>
      </c>
      <c r="G17112" t="s">
        <v>2142</v>
      </c>
      <c r="H17112" t="s">
        <v>15356</v>
      </c>
      <c r="I17112" t="s">
        <v>15355</v>
      </c>
      <c r="J17112" s="40">
        <v>69381.740000000005</v>
      </c>
      <c r="K17112" s="40">
        <v>0</v>
      </c>
    </row>
    <row r="17113" spans="1:11" x14ac:dyDescent="0.35">
      <c r="A17113">
        <v>51203</v>
      </c>
      <c r="B17113" t="s">
        <v>312</v>
      </c>
      <c r="C17113" s="70">
        <v>0</v>
      </c>
      <c r="D17113" s="70">
        <v>0</v>
      </c>
      <c r="E17113" s="71">
        <v>44804</v>
      </c>
      <c r="F17113" t="s">
        <v>15354</v>
      </c>
      <c r="G17113" t="s">
        <v>2142</v>
      </c>
      <c r="H17113" t="s">
        <v>15353</v>
      </c>
      <c r="I17113" t="s">
        <v>15352</v>
      </c>
      <c r="J17113" s="40">
        <v>9764.2199999999993</v>
      </c>
      <c r="K17113" s="40">
        <v>0</v>
      </c>
    </row>
    <row r="17114" spans="1:11" x14ac:dyDescent="0.35">
      <c r="A17114">
        <v>51203</v>
      </c>
      <c r="B17114" t="s">
        <v>312</v>
      </c>
      <c r="C17114" s="70">
        <v>0</v>
      </c>
      <c r="D17114" s="70">
        <v>0</v>
      </c>
      <c r="E17114" s="71">
        <v>44804</v>
      </c>
      <c r="F17114" t="s">
        <v>15351</v>
      </c>
      <c r="G17114" t="s">
        <v>2142</v>
      </c>
      <c r="H17114" t="s">
        <v>15350</v>
      </c>
      <c r="I17114" t="s">
        <v>15349</v>
      </c>
      <c r="J17114" s="40">
        <v>44185.48</v>
      </c>
      <c r="K17114" s="40">
        <v>0</v>
      </c>
    </row>
    <row r="17115" spans="1:11" x14ac:dyDescent="0.35">
      <c r="A17115">
        <v>51203</v>
      </c>
      <c r="B17115" t="s">
        <v>312</v>
      </c>
      <c r="C17115" s="70">
        <v>0</v>
      </c>
      <c r="D17115" s="70">
        <v>0</v>
      </c>
      <c r="E17115" s="71">
        <v>44804</v>
      </c>
      <c r="F17115" t="s">
        <v>15348</v>
      </c>
      <c r="G17115" t="s">
        <v>2142</v>
      </c>
      <c r="H17115" t="s">
        <v>15347</v>
      </c>
      <c r="I17115" t="s">
        <v>15346</v>
      </c>
      <c r="J17115" s="40">
        <v>8328.5300000000007</v>
      </c>
      <c r="K17115" s="40">
        <v>0</v>
      </c>
    </row>
    <row r="17116" spans="1:11" x14ac:dyDescent="0.35">
      <c r="A17116">
        <v>51203</v>
      </c>
      <c r="B17116" t="s">
        <v>312</v>
      </c>
      <c r="C17116" s="70">
        <v>0</v>
      </c>
      <c r="D17116" s="70">
        <v>0</v>
      </c>
      <c r="E17116" s="71">
        <v>44804</v>
      </c>
      <c r="F17116" t="s">
        <v>15345</v>
      </c>
      <c r="G17116" t="s">
        <v>2142</v>
      </c>
      <c r="H17116" t="s">
        <v>15344</v>
      </c>
      <c r="I17116" t="s">
        <v>15343</v>
      </c>
      <c r="J17116" s="40">
        <v>24207.17</v>
      </c>
      <c r="K17116" s="40">
        <v>0</v>
      </c>
    </row>
    <row r="17117" spans="1:11" x14ac:dyDescent="0.35">
      <c r="A17117">
        <v>51203</v>
      </c>
      <c r="B17117" t="s">
        <v>312</v>
      </c>
      <c r="C17117" s="70">
        <v>0</v>
      </c>
      <c r="D17117" s="70">
        <v>0</v>
      </c>
      <c r="E17117" s="71">
        <v>44804</v>
      </c>
      <c r="F17117" t="s">
        <v>15274</v>
      </c>
      <c r="G17117" t="s">
        <v>2142</v>
      </c>
      <c r="H17117" t="s">
        <v>15273</v>
      </c>
      <c r="I17117" t="s">
        <v>15272</v>
      </c>
      <c r="J17117" s="40">
        <v>3084.07</v>
      </c>
      <c r="K17117" s="40">
        <v>0</v>
      </c>
    </row>
    <row r="17118" spans="1:11" x14ac:dyDescent="0.35">
      <c r="A17118">
        <v>51203</v>
      </c>
      <c r="B17118" t="s">
        <v>312</v>
      </c>
      <c r="C17118" s="70">
        <v>0</v>
      </c>
      <c r="D17118" s="70">
        <v>0</v>
      </c>
      <c r="E17118" s="71">
        <v>44804</v>
      </c>
      <c r="F17118" t="s">
        <v>15268</v>
      </c>
      <c r="G17118" t="s">
        <v>2142</v>
      </c>
      <c r="H17118" t="s">
        <v>15267</v>
      </c>
      <c r="I17118" t="s">
        <v>15266</v>
      </c>
      <c r="J17118" s="40">
        <v>5448.6</v>
      </c>
      <c r="K17118" s="40">
        <v>0</v>
      </c>
    </row>
    <row r="17119" spans="1:11" x14ac:dyDescent="0.35">
      <c r="A17119">
        <v>51203</v>
      </c>
      <c r="B17119" t="s">
        <v>312</v>
      </c>
      <c r="C17119" s="70">
        <v>0</v>
      </c>
      <c r="D17119" s="70">
        <v>0</v>
      </c>
      <c r="E17119" s="71">
        <v>44811</v>
      </c>
      <c r="F17119" t="s">
        <v>15342</v>
      </c>
      <c r="G17119" t="s">
        <v>2142</v>
      </c>
      <c r="H17119" t="s">
        <v>15341</v>
      </c>
      <c r="I17119" t="s">
        <v>15340</v>
      </c>
      <c r="J17119" s="40">
        <v>10313.23</v>
      </c>
      <c r="K17119" s="40">
        <v>0</v>
      </c>
    </row>
    <row r="17120" spans="1:11" x14ac:dyDescent="0.35">
      <c r="A17120">
        <v>51203</v>
      </c>
      <c r="B17120" t="s">
        <v>312</v>
      </c>
      <c r="C17120" s="70">
        <v>0</v>
      </c>
      <c r="D17120" s="70">
        <v>0</v>
      </c>
      <c r="E17120" s="71">
        <v>44816</v>
      </c>
      <c r="F17120" t="s">
        <v>15339</v>
      </c>
      <c r="G17120" t="s">
        <v>2142</v>
      </c>
      <c r="H17120" t="s">
        <v>15338</v>
      </c>
      <c r="I17120" t="s">
        <v>15337</v>
      </c>
      <c r="J17120" s="40">
        <v>9158.7900000000009</v>
      </c>
      <c r="K17120" s="40">
        <v>0</v>
      </c>
    </row>
    <row r="17121" spans="1:11" x14ac:dyDescent="0.35">
      <c r="A17121">
        <v>51203</v>
      </c>
      <c r="B17121" t="s">
        <v>312</v>
      </c>
      <c r="C17121" s="70">
        <v>0</v>
      </c>
      <c r="D17121" s="70">
        <v>0</v>
      </c>
      <c r="E17121" s="71">
        <v>44816</v>
      </c>
      <c r="F17121" t="s">
        <v>15336</v>
      </c>
      <c r="G17121" t="s">
        <v>2142</v>
      </c>
      <c r="H17121" t="s">
        <v>15335</v>
      </c>
      <c r="I17121" t="s">
        <v>15334</v>
      </c>
      <c r="J17121" s="40">
        <v>10011.4</v>
      </c>
      <c r="K17121" s="40">
        <v>0</v>
      </c>
    </row>
    <row r="17122" spans="1:11" x14ac:dyDescent="0.35">
      <c r="A17122">
        <v>51203</v>
      </c>
      <c r="B17122" t="s">
        <v>312</v>
      </c>
      <c r="C17122" s="70">
        <v>0</v>
      </c>
      <c r="D17122" s="70">
        <v>0</v>
      </c>
      <c r="E17122" s="71">
        <v>44834</v>
      </c>
      <c r="F17122" t="s">
        <v>15258</v>
      </c>
      <c r="G17122" t="s">
        <v>2142</v>
      </c>
      <c r="H17122" t="s">
        <v>15257</v>
      </c>
      <c r="I17122" t="s">
        <v>15256</v>
      </c>
      <c r="J17122" s="40">
        <v>3061.26</v>
      </c>
      <c r="K17122" s="40">
        <v>0</v>
      </c>
    </row>
    <row r="17123" spans="1:11" x14ac:dyDescent="0.35">
      <c r="A17123">
        <v>51203</v>
      </c>
      <c r="B17123" t="s">
        <v>312</v>
      </c>
      <c r="C17123" s="70">
        <v>0</v>
      </c>
      <c r="D17123" s="70">
        <v>0</v>
      </c>
      <c r="E17123" s="71">
        <v>44834</v>
      </c>
      <c r="F17123" t="s">
        <v>15255</v>
      </c>
      <c r="G17123" t="s">
        <v>2142</v>
      </c>
      <c r="H17123" t="s">
        <v>15254</v>
      </c>
      <c r="I17123" t="s">
        <v>15253</v>
      </c>
      <c r="J17123" s="40">
        <v>9038.73</v>
      </c>
      <c r="K17123" s="40">
        <v>0</v>
      </c>
    </row>
    <row r="17124" spans="1:11" x14ac:dyDescent="0.35">
      <c r="A17124">
        <v>51203</v>
      </c>
      <c r="B17124" t="s">
        <v>312</v>
      </c>
      <c r="C17124" s="70">
        <v>0</v>
      </c>
      <c r="D17124" s="70">
        <v>0</v>
      </c>
      <c r="E17124" s="71">
        <v>44841</v>
      </c>
      <c r="F17124" t="s">
        <v>15333</v>
      </c>
      <c r="G17124" t="s">
        <v>2142</v>
      </c>
      <c r="H17124" t="s">
        <v>15332</v>
      </c>
      <c r="I17124" t="s">
        <v>15331</v>
      </c>
      <c r="J17124" s="40">
        <v>22385.73</v>
      </c>
      <c r="K17124" s="40">
        <v>0</v>
      </c>
    </row>
    <row r="17125" spans="1:11" x14ac:dyDescent="0.35">
      <c r="A17125">
        <v>51203</v>
      </c>
      <c r="B17125" t="s">
        <v>312</v>
      </c>
      <c r="C17125" s="70">
        <v>0</v>
      </c>
      <c r="D17125" s="70">
        <v>0</v>
      </c>
      <c r="E17125" s="71">
        <v>44841</v>
      </c>
      <c r="F17125" t="s">
        <v>15330</v>
      </c>
      <c r="G17125" t="s">
        <v>2142</v>
      </c>
      <c r="H17125" t="s">
        <v>15329</v>
      </c>
      <c r="I17125" t="s">
        <v>15328</v>
      </c>
      <c r="J17125" s="40">
        <v>10212.469999999999</v>
      </c>
      <c r="K17125" s="40">
        <v>0</v>
      </c>
    </row>
    <row r="17126" spans="1:11" x14ac:dyDescent="0.35">
      <c r="A17126">
        <v>51203</v>
      </c>
      <c r="B17126" t="s">
        <v>312</v>
      </c>
      <c r="C17126" s="70">
        <v>0</v>
      </c>
      <c r="D17126" s="70">
        <v>0</v>
      </c>
      <c r="E17126" s="71">
        <v>44846</v>
      </c>
      <c r="F17126" t="s">
        <v>15327</v>
      </c>
      <c r="G17126" t="s">
        <v>2142</v>
      </c>
      <c r="H17126" t="s">
        <v>15326</v>
      </c>
      <c r="I17126" t="s">
        <v>15325</v>
      </c>
      <c r="J17126" s="40">
        <v>16437.71</v>
      </c>
      <c r="K17126" s="40">
        <v>0</v>
      </c>
    </row>
    <row r="17127" spans="1:11" x14ac:dyDescent="0.35">
      <c r="A17127">
        <v>51203</v>
      </c>
      <c r="B17127" t="s">
        <v>312</v>
      </c>
      <c r="C17127" s="70">
        <v>0</v>
      </c>
      <c r="D17127" s="70">
        <v>0</v>
      </c>
      <c r="E17127" s="71">
        <v>44865</v>
      </c>
      <c r="F17127" t="s">
        <v>15211</v>
      </c>
      <c r="G17127" t="s">
        <v>2142</v>
      </c>
      <c r="H17127" t="s">
        <v>15210</v>
      </c>
      <c r="I17127" t="s">
        <v>15209</v>
      </c>
      <c r="J17127" s="40">
        <v>3716.01</v>
      </c>
      <c r="K17127" s="40">
        <v>0</v>
      </c>
    </row>
    <row r="17128" spans="1:11" x14ac:dyDescent="0.35">
      <c r="A17128">
        <v>51203</v>
      </c>
      <c r="B17128" t="s">
        <v>312</v>
      </c>
      <c r="C17128" s="70">
        <v>0</v>
      </c>
      <c r="D17128" s="70">
        <v>0</v>
      </c>
      <c r="E17128" s="71">
        <v>44865</v>
      </c>
      <c r="F17128" t="s">
        <v>15324</v>
      </c>
      <c r="G17128" t="s">
        <v>2142</v>
      </c>
      <c r="H17128" t="s">
        <v>15323</v>
      </c>
      <c r="I17128" t="s">
        <v>15322</v>
      </c>
      <c r="J17128" s="40">
        <v>21007.82</v>
      </c>
      <c r="K17128" s="40">
        <v>0</v>
      </c>
    </row>
    <row r="17129" spans="1:11" x14ac:dyDescent="0.35">
      <c r="A17129">
        <v>51203</v>
      </c>
      <c r="B17129" t="s">
        <v>312</v>
      </c>
      <c r="C17129" s="70">
        <v>0</v>
      </c>
      <c r="D17129" s="70">
        <v>0</v>
      </c>
      <c r="E17129" s="71">
        <v>44872</v>
      </c>
      <c r="F17129" t="s">
        <v>15321</v>
      </c>
      <c r="G17129" t="s">
        <v>2142</v>
      </c>
      <c r="H17129" t="s">
        <v>15320</v>
      </c>
      <c r="I17129" t="s">
        <v>15319</v>
      </c>
      <c r="J17129" s="40">
        <v>17581.2</v>
      </c>
      <c r="K17129" s="40">
        <v>0</v>
      </c>
    </row>
    <row r="17130" spans="1:11" x14ac:dyDescent="0.35">
      <c r="A17130">
        <v>51203</v>
      </c>
      <c r="B17130" t="s">
        <v>312</v>
      </c>
      <c r="C17130" s="70">
        <v>0</v>
      </c>
      <c r="D17130" s="70">
        <v>0</v>
      </c>
      <c r="E17130" s="71">
        <v>44872</v>
      </c>
      <c r="F17130" t="s">
        <v>15318</v>
      </c>
      <c r="G17130" t="s">
        <v>2142</v>
      </c>
      <c r="H17130" t="s">
        <v>15317</v>
      </c>
      <c r="I17130" t="s">
        <v>15316</v>
      </c>
      <c r="J17130" s="40">
        <v>22784.32</v>
      </c>
      <c r="K17130" s="40">
        <v>0</v>
      </c>
    </row>
    <row r="17131" spans="1:11" x14ac:dyDescent="0.35">
      <c r="A17131">
        <v>51203</v>
      </c>
      <c r="B17131" t="s">
        <v>312</v>
      </c>
      <c r="C17131" s="70">
        <v>0</v>
      </c>
      <c r="D17131" s="70">
        <v>0</v>
      </c>
      <c r="E17131" s="71">
        <v>44872</v>
      </c>
      <c r="F17131" t="s">
        <v>15315</v>
      </c>
      <c r="G17131" t="s">
        <v>2142</v>
      </c>
      <c r="H17131" t="s">
        <v>15314</v>
      </c>
      <c r="I17131" t="s">
        <v>15313</v>
      </c>
      <c r="J17131" s="40">
        <v>89351.85</v>
      </c>
      <c r="K17131" s="40">
        <v>0</v>
      </c>
    </row>
    <row r="17132" spans="1:11" x14ac:dyDescent="0.35">
      <c r="A17132">
        <v>51203</v>
      </c>
      <c r="B17132" t="s">
        <v>312</v>
      </c>
      <c r="C17132" s="70">
        <v>0</v>
      </c>
      <c r="D17132" s="70">
        <v>0</v>
      </c>
      <c r="E17132" s="71">
        <v>44873</v>
      </c>
      <c r="F17132" t="s">
        <v>15312</v>
      </c>
      <c r="G17132" t="s">
        <v>2142</v>
      </c>
      <c r="H17132" t="s">
        <v>15311</v>
      </c>
      <c r="I17132" t="s">
        <v>15310</v>
      </c>
      <c r="J17132" s="40">
        <v>78580.33</v>
      </c>
      <c r="K17132" s="40">
        <v>0</v>
      </c>
    </row>
    <row r="17133" spans="1:11" x14ac:dyDescent="0.35">
      <c r="A17133">
        <v>51203</v>
      </c>
      <c r="B17133" t="s">
        <v>312</v>
      </c>
      <c r="C17133" s="70">
        <v>0</v>
      </c>
      <c r="D17133" s="70">
        <v>0</v>
      </c>
      <c r="E17133" s="71">
        <v>44878</v>
      </c>
      <c r="F17133" t="s">
        <v>15309</v>
      </c>
      <c r="G17133" t="s">
        <v>2142</v>
      </c>
      <c r="H17133" t="s">
        <v>15308</v>
      </c>
      <c r="I17133" t="s">
        <v>15307</v>
      </c>
      <c r="J17133" s="40">
        <v>49868.47</v>
      </c>
      <c r="K17133" s="40">
        <v>0</v>
      </c>
    </row>
    <row r="17134" spans="1:11" x14ac:dyDescent="0.35">
      <c r="A17134">
        <v>51203</v>
      </c>
      <c r="B17134" t="s">
        <v>312</v>
      </c>
      <c r="C17134" s="70">
        <v>0</v>
      </c>
      <c r="D17134" s="70">
        <v>0</v>
      </c>
      <c r="E17134" s="71">
        <v>44878</v>
      </c>
      <c r="F17134" t="s">
        <v>15306</v>
      </c>
      <c r="G17134" t="s">
        <v>2142</v>
      </c>
      <c r="H17134" t="s">
        <v>15305</v>
      </c>
      <c r="I17134" t="s">
        <v>15304</v>
      </c>
      <c r="J17134" s="40">
        <v>40717.089999999997</v>
      </c>
      <c r="K17134" s="40">
        <v>0</v>
      </c>
    </row>
    <row r="17135" spans="1:11" x14ac:dyDescent="0.35">
      <c r="A17135">
        <v>51203</v>
      </c>
      <c r="B17135" t="s">
        <v>312</v>
      </c>
      <c r="C17135" s="70">
        <v>0</v>
      </c>
      <c r="D17135" s="70">
        <v>0</v>
      </c>
      <c r="E17135" s="71">
        <v>44895</v>
      </c>
      <c r="F17135" t="s">
        <v>15202</v>
      </c>
      <c r="G17135" t="s">
        <v>2142</v>
      </c>
      <c r="H17135" t="s">
        <v>3597</v>
      </c>
      <c r="I17135" t="s">
        <v>3596</v>
      </c>
      <c r="J17135" s="40">
        <v>2691.23</v>
      </c>
      <c r="K17135" s="40">
        <v>0</v>
      </c>
    </row>
    <row r="17136" spans="1:11" x14ac:dyDescent="0.35">
      <c r="A17136">
        <v>51203</v>
      </c>
      <c r="B17136" t="s">
        <v>312</v>
      </c>
      <c r="C17136" s="70">
        <v>0</v>
      </c>
      <c r="D17136" s="70">
        <v>0</v>
      </c>
      <c r="E17136" s="71">
        <v>44895</v>
      </c>
      <c r="F17136" t="s">
        <v>15196</v>
      </c>
      <c r="G17136" t="s">
        <v>2142</v>
      </c>
      <c r="H17136" t="s">
        <v>15195</v>
      </c>
      <c r="I17136" t="s">
        <v>15194</v>
      </c>
      <c r="J17136" s="40">
        <v>4089.33</v>
      </c>
      <c r="K17136" s="40">
        <v>0</v>
      </c>
    </row>
    <row r="17137" spans="1:11" x14ac:dyDescent="0.35">
      <c r="A17137">
        <v>51203</v>
      </c>
      <c r="B17137" t="s">
        <v>312</v>
      </c>
      <c r="C17137" s="70">
        <v>0</v>
      </c>
      <c r="D17137" s="70">
        <v>0</v>
      </c>
      <c r="E17137" s="71">
        <v>44895</v>
      </c>
      <c r="F17137" t="s">
        <v>15190</v>
      </c>
      <c r="G17137" t="s">
        <v>2142</v>
      </c>
      <c r="H17137" t="s">
        <v>15189</v>
      </c>
      <c r="I17137" t="s">
        <v>15188</v>
      </c>
      <c r="J17137" s="40">
        <v>6944.18</v>
      </c>
      <c r="K17137" s="40">
        <v>0</v>
      </c>
    </row>
    <row r="17138" spans="1:11" x14ac:dyDescent="0.35">
      <c r="A17138">
        <v>51203</v>
      </c>
      <c r="B17138" t="s">
        <v>312</v>
      </c>
      <c r="C17138" s="70">
        <v>0</v>
      </c>
      <c r="D17138" s="70">
        <v>0</v>
      </c>
      <c r="E17138" s="71">
        <v>44896</v>
      </c>
      <c r="F17138" t="s">
        <v>15187</v>
      </c>
      <c r="G17138" t="s">
        <v>2142</v>
      </c>
      <c r="H17138" t="s">
        <v>15186</v>
      </c>
      <c r="I17138" t="s">
        <v>15185</v>
      </c>
      <c r="J17138" s="40">
        <v>23650.85</v>
      </c>
      <c r="K17138" s="40">
        <v>0</v>
      </c>
    </row>
    <row r="17139" spans="1:11" x14ac:dyDescent="0.35">
      <c r="A17139">
        <v>51203</v>
      </c>
      <c r="B17139" t="s">
        <v>312</v>
      </c>
      <c r="C17139" s="70">
        <v>0</v>
      </c>
      <c r="D17139" s="70">
        <v>0</v>
      </c>
      <c r="E17139" s="71">
        <v>44901</v>
      </c>
      <c r="F17139" t="s">
        <v>15303</v>
      </c>
      <c r="G17139" t="s">
        <v>2142</v>
      </c>
      <c r="H17139" t="s">
        <v>15302</v>
      </c>
      <c r="I17139" t="s">
        <v>15301</v>
      </c>
      <c r="J17139" s="40">
        <v>23984.39</v>
      </c>
      <c r="K17139" s="40">
        <v>0</v>
      </c>
    </row>
    <row r="17140" spans="1:11" x14ac:dyDescent="0.35">
      <c r="A17140">
        <v>51203</v>
      </c>
      <c r="B17140" t="s">
        <v>312</v>
      </c>
      <c r="C17140" s="70">
        <v>0</v>
      </c>
      <c r="D17140" s="70">
        <v>0</v>
      </c>
      <c r="E17140" s="71">
        <v>44901</v>
      </c>
      <c r="F17140" t="s">
        <v>15300</v>
      </c>
      <c r="G17140" t="s">
        <v>2142</v>
      </c>
      <c r="H17140" t="s">
        <v>3603</v>
      </c>
      <c r="I17140" t="s">
        <v>3602</v>
      </c>
      <c r="J17140" s="40">
        <v>8391.73</v>
      </c>
      <c r="K17140" s="40">
        <v>0</v>
      </c>
    </row>
    <row r="17141" spans="1:11" x14ac:dyDescent="0.35">
      <c r="A17141">
        <v>51203</v>
      </c>
      <c r="B17141" t="s">
        <v>312</v>
      </c>
      <c r="C17141" s="70">
        <v>0</v>
      </c>
      <c r="D17141" s="70">
        <v>0</v>
      </c>
      <c r="E17141" s="71">
        <v>44901</v>
      </c>
      <c r="F17141" t="s">
        <v>15299</v>
      </c>
      <c r="G17141" t="s">
        <v>2142</v>
      </c>
      <c r="H17141" t="s">
        <v>15298</v>
      </c>
      <c r="I17141" t="s">
        <v>15297</v>
      </c>
      <c r="J17141" s="40">
        <v>6122.14</v>
      </c>
      <c r="K17141" s="40">
        <v>0</v>
      </c>
    </row>
    <row r="17142" spans="1:11" x14ac:dyDescent="0.35">
      <c r="A17142">
        <v>51203</v>
      </c>
      <c r="B17142" t="s">
        <v>312</v>
      </c>
      <c r="C17142" s="70">
        <v>0</v>
      </c>
      <c r="D17142" s="70">
        <v>0</v>
      </c>
      <c r="E17142" s="71">
        <v>44901</v>
      </c>
      <c r="F17142" t="s">
        <v>15296</v>
      </c>
      <c r="G17142" t="s">
        <v>2142</v>
      </c>
      <c r="H17142" t="s">
        <v>15295</v>
      </c>
      <c r="I17142" t="s">
        <v>15294</v>
      </c>
      <c r="J17142" s="40">
        <v>8391.73</v>
      </c>
      <c r="K17142" s="40">
        <v>0</v>
      </c>
    </row>
    <row r="17143" spans="1:11" x14ac:dyDescent="0.35">
      <c r="A17143">
        <v>51203</v>
      </c>
      <c r="B17143" t="s">
        <v>312</v>
      </c>
      <c r="C17143" s="70">
        <v>0</v>
      </c>
      <c r="D17143" s="70">
        <v>0</v>
      </c>
      <c r="E17143" s="71">
        <v>44926</v>
      </c>
      <c r="F17143" t="s">
        <v>15184</v>
      </c>
      <c r="G17143" t="s">
        <v>2142</v>
      </c>
      <c r="H17143" t="s">
        <v>15183</v>
      </c>
      <c r="I17143" t="s">
        <v>15182</v>
      </c>
      <c r="J17143" s="40">
        <v>5653.51</v>
      </c>
      <c r="K17143" s="40">
        <v>0</v>
      </c>
    </row>
    <row r="17144" spans="1:11" x14ac:dyDescent="0.35">
      <c r="A17144">
        <v>51203</v>
      </c>
      <c r="B17144" t="s">
        <v>312</v>
      </c>
      <c r="C17144" s="70">
        <v>0</v>
      </c>
      <c r="D17144" s="70">
        <v>0</v>
      </c>
      <c r="E17144" s="71">
        <v>44926</v>
      </c>
      <c r="F17144" t="s">
        <v>15293</v>
      </c>
      <c r="G17144" t="s">
        <v>2142</v>
      </c>
      <c r="H17144" t="s">
        <v>15292</v>
      </c>
      <c r="I17144" t="s">
        <v>15291</v>
      </c>
      <c r="J17144" s="40">
        <v>7927.96</v>
      </c>
      <c r="K17144" s="40">
        <v>0</v>
      </c>
    </row>
    <row r="17145" spans="1:11" x14ac:dyDescent="0.35">
      <c r="A17145">
        <v>51203</v>
      </c>
      <c r="B17145" t="s">
        <v>312</v>
      </c>
      <c r="C17145" s="70">
        <v>0</v>
      </c>
      <c r="D17145" s="70">
        <v>0</v>
      </c>
      <c r="E17145" s="71">
        <v>44926</v>
      </c>
      <c r="F17145" t="s">
        <v>15178</v>
      </c>
      <c r="G17145" t="s">
        <v>2142</v>
      </c>
      <c r="H17145" t="s">
        <v>15177</v>
      </c>
      <c r="I17145" t="s">
        <v>15176</v>
      </c>
      <c r="J17145" s="40">
        <v>6777.28</v>
      </c>
      <c r="K17145" s="40">
        <v>0</v>
      </c>
    </row>
    <row r="17146" spans="1:11" x14ac:dyDescent="0.35">
      <c r="A17146">
        <v>51203</v>
      </c>
      <c r="B17146" t="s">
        <v>312</v>
      </c>
      <c r="C17146" s="70">
        <v>0</v>
      </c>
      <c r="D17146" s="70">
        <v>0</v>
      </c>
      <c r="E17146" s="71">
        <v>44926</v>
      </c>
      <c r="F17146" t="s">
        <v>15175</v>
      </c>
      <c r="G17146" t="s">
        <v>2142</v>
      </c>
      <c r="H17146" t="s">
        <v>15174</v>
      </c>
      <c r="I17146" t="s">
        <v>15173</v>
      </c>
      <c r="J17146" s="40">
        <v>3999.36</v>
      </c>
      <c r="K17146" s="40">
        <v>0</v>
      </c>
    </row>
    <row r="17147" spans="1:11" x14ac:dyDescent="0.35">
      <c r="A17147">
        <v>51203</v>
      </c>
      <c r="B17147" t="s">
        <v>312</v>
      </c>
      <c r="C17147" s="70">
        <v>0</v>
      </c>
      <c r="D17147" s="70">
        <v>0</v>
      </c>
      <c r="E17147" s="71">
        <v>44926</v>
      </c>
      <c r="F17147" t="s">
        <v>15169</v>
      </c>
      <c r="G17147" t="s">
        <v>2142</v>
      </c>
      <c r="H17147" t="s">
        <v>15168</v>
      </c>
      <c r="I17147" t="s">
        <v>15167</v>
      </c>
      <c r="J17147" s="40">
        <v>12325.74</v>
      </c>
      <c r="K17147" s="40">
        <v>0</v>
      </c>
    </row>
    <row r="17148" spans="1:11" x14ac:dyDescent="0.35">
      <c r="A17148">
        <v>51203</v>
      </c>
      <c r="B17148" t="s">
        <v>312</v>
      </c>
      <c r="C17148" s="70">
        <v>0</v>
      </c>
      <c r="D17148" s="70">
        <v>0</v>
      </c>
      <c r="E17148" s="71">
        <v>44926</v>
      </c>
      <c r="F17148" t="s">
        <v>15166</v>
      </c>
      <c r="G17148" t="s">
        <v>2142</v>
      </c>
      <c r="H17148" t="s">
        <v>15165</v>
      </c>
      <c r="I17148" t="s">
        <v>15164</v>
      </c>
      <c r="J17148" s="40">
        <v>1258.8</v>
      </c>
      <c r="K17148" s="40">
        <v>0</v>
      </c>
    </row>
    <row r="17149" spans="1:11" x14ac:dyDescent="0.35">
      <c r="A17149">
        <v>51203</v>
      </c>
      <c r="B17149" t="s">
        <v>312</v>
      </c>
      <c r="C17149" s="70">
        <v>0</v>
      </c>
      <c r="D17149" s="70">
        <v>0</v>
      </c>
      <c r="E17149" s="71">
        <v>44926</v>
      </c>
      <c r="F17149" t="s">
        <v>15160</v>
      </c>
      <c r="G17149" t="s">
        <v>2142</v>
      </c>
      <c r="H17149" t="s">
        <v>15159</v>
      </c>
      <c r="I17149" t="s">
        <v>15158</v>
      </c>
      <c r="J17149" s="40">
        <v>631.19000000000005</v>
      </c>
      <c r="K17149" s="40">
        <v>0</v>
      </c>
    </row>
    <row r="17150" spans="1:11" x14ac:dyDescent="0.35">
      <c r="A17150">
        <v>51203</v>
      </c>
      <c r="B17150" t="s">
        <v>312</v>
      </c>
      <c r="C17150" s="70">
        <v>0</v>
      </c>
      <c r="D17150" s="70">
        <v>0</v>
      </c>
      <c r="E17150" s="71">
        <v>44926</v>
      </c>
      <c r="F17150" t="s">
        <v>15290</v>
      </c>
      <c r="G17150" t="s">
        <v>2142</v>
      </c>
      <c r="H17150" t="s">
        <v>15289</v>
      </c>
      <c r="I17150" t="s">
        <v>15288</v>
      </c>
      <c r="J17150" s="40">
        <v>17050.45</v>
      </c>
      <c r="K17150" s="40">
        <v>0</v>
      </c>
    </row>
    <row r="17151" spans="1:11" x14ac:dyDescent="0.35">
      <c r="A17151">
        <v>51203</v>
      </c>
      <c r="B17151" t="s">
        <v>312</v>
      </c>
      <c r="C17151" s="70">
        <v>0</v>
      </c>
      <c r="D17151" s="70">
        <v>0</v>
      </c>
      <c r="E17151" s="71">
        <v>44926</v>
      </c>
      <c r="F17151" t="s">
        <v>15154</v>
      </c>
      <c r="G17151" t="s">
        <v>2142</v>
      </c>
      <c r="H17151" t="s">
        <v>15153</v>
      </c>
      <c r="I17151" t="s">
        <v>15152</v>
      </c>
      <c r="J17151" s="40">
        <v>1674.3</v>
      </c>
      <c r="K17151" s="40">
        <v>0</v>
      </c>
    </row>
    <row r="17152" spans="1:11" x14ac:dyDescent="0.35">
      <c r="A17152">
        <v>51204</v>
      </c>
      <c r="B17152" t="s">
        <v>313</v>
      </c>
      <c r="C17152" s="70">
        <v>0</v>
      </c>
      <c r="D17152" s="70">
        <v>0</v>
      </c>
      <c r="E17152" s="71">
        <v>44804</v>
      </c>
      <c r="F17152" t="s">
        <v>15287</v>
      </c>
      <c r="G17152" t="s">
        <v>2142</v>
      </c>
      <c r="H17152" t="s">
        <v>4621</v>
      </c>
      <c r="I17152" t="s">
        <v>4620</v>
      </c>
      <c r="J17152" s="40">
        <v>2756.63</v>
      </c>
      <c r="K17152" s="40">
        <v>0</v>
      </c>
    </row>
    <row r="17153" spans="1:11" x14ac:dyDescent="0.35">
      <c r="A17153">
        <v>51204</v>
      </c>
      <c r="B17153" t="s">
        <v>313</v>
      </c>
      <c r="C17153" s="70">
        <v>0</v>
      </c>
      <c r="D17153" s="70">
        <v>0</v>
      </c>
      <c r="E17153" s="71">
        <v>44804</v>
      </c>
      <c r="F17153" t="s">
        <v>15286</v>
      </c>
      <c r="G17153" t="s">
        <v>2142</v>
      </c>
      <c r="H17153" t="s">
        <v>15285</v>
      </c>
      <c r="I17153" t="s">
        <v>15284</v>
      </c>
      <c r="J17153" s="40">
        <v>361.56</v>
      </c>
      <c r="K17153" s="40">
        <v>0</v>
      </c>
    </row>
    <row r="17154" spans="1:11" x14ac:dyDescent="0.35">
      <c r="A17154">
        <v>51204</v>
      </c>
      <c r="B17154" t="s">
        <v>313</v>
      </c>
      <c r="C17154" s="70">
        <v>0</v>
      </c>
      <c r="D17154" s="70">
        <v>0</v>
      </c>
      <c r="E17154" s="71">
        <v>44804</v>
      </c>
      <c r="F17154" t="s">
        <v>15283</v>
      </c>
      <c r="G17154" t="s">
        <v>2142</v>
      </c>
      <c r="H17154" t="s">
        <v>15282</v>
      </c>
      <c r="I17154" t="s">
        <v>15281</v>
      </c>
      <c r="J17154" s="40">
        <v>685.95</v>
      </c>
      <c r="K17154" s="40">
        <v>0</v>
      </c>
    </row>
    <row r="17155" spans="1:11" x14ac:dyDescent="0.35">
      <c r="A17155">
        <v>51204</v>
      </c>
      <c r="B17155" t="s">
        <v>313</v>
      </c>
      <c r="C17155" s="70">
        <v>0</v>
      </c>
      <c r="D17155" s="70">
        <v>0</v>
      </c>
      <c r="E17155" s="71">
        <v>44804</v>
      </c>
      <c r="F17155" t="s">
        <v>15280</v>
      </c>
      <c r="G17155" t="s">
        <v>2142</v>
      </c>
      <c r="H17155" t="s">
        <v>15279</v>
      </c>
      <c r="I17155" t="s">
        <v>15278</v>
      </c>
      <c r="J17155" s="40">
        <v>700.41</v>
      </c>
      <c r="K17155" s="40">
        <v>0</v>
      </c>
    </row>
    <row r="17156" spans="1:11" x14ac:dyDescent="0.35">
      <c r="A17156">
        <v>51204</v>
      </c>
      <c r="B17156" t="s">
        <v>313</v>
      </c>
      <c r="C17156" s="70">
        <v>0</v>
      </c>
      <c r="D17156" s="70">
        <v>0</v>
      </c>
      <c r="E17156" s="71">
        <v>44804</v>
      </c>
      <c r="F17156" t="s">
        <v>15277</v>
      </c>
      <c r="G17156" t="s">
        <v>2142</v>
      </c>
      <c r="H17156" t="s">
        <v>15276</v>
      </c>
      <c r="I17156" t="s">
        <v>15275</v>
      </c>
      <c r="J17156" s="40">
        <v>1400.81</v>
      </c>
      <c r="K17156" s="40">
        <v>0</v>
      </c>
    </row>
    <row r="17157" spans="1:11" x14ac:dyDescent="0.35">
      <c r="A17157">
        <v>51204</v>
      </c>
      <c r="B17157" t="s">
        <v>313</v>
      </c>
      <c r="C17157" s="70">
        <v>0</v>
      </c>
      <c r="D17157" s="70">
        <v>0</v>
      </c>
      <c r="E17157" s="71">
        <v>44804</v>
      </c>
      <c r="F17157" t="s">
        <v>15274</v>
      </c>
      <c r="G17157" t="s">
        <v>2142</v>
      </c>
      <c r="H17157" t="s">
        <v>15273</v>
      </c>
      <c r="I17157" t="s">
        <v>15272</v>
      </c>
      <c r="J17157" s="40">
        <v>954</v>
      </c>
      <c r="K17157" s="40">
        <v>0</v>
      </c>
    </row>
    <row r="17158" spans="1:11" x14ac:dyDescent="0.35">
      <c r="A17158">
        <v>51204</v>
      </c>
      <c r="B17158" t="s">
        <v>313</v>
      </c>
      <c r="C17158" s="70">
        <v>0</v>
      </c>
      <c r="D17158" s="70">
        <v>0</v>
      </c>
      <c r="E17158" s="71">
        <v>44804</v>
      </c>
      <c r="F17158" t="s">
        <v>15271</v>
      </c>
      <c r="G17158" t="s">
        <v>2142</v>
      </c>
      <c r="H17158" t="s">
        <v>15270</v>
      </c>
      <c r="I17158" t="s">
        <v>15269</v>
      </c>
      <c r="J17158" s="40">
        <v>2775.98</v>
      </c>
      <c r="K17158" s="40">
        <v>0</v>
      </c>
    </row>
    <row r="17159" spans="1:11" x14ac:dyDescent="0.35">
      <c r="A17159">
        <v>51204</v>
      </c>
      <c r="B17159" t="s">
        <v>313</v>
      </c>
      <c r="C17159" s="70">
        <v>0</v>
      </c>
      <c r="D17159" s="70">
        <v>0</v>
      </c>
      <c r="E17159" s="71">
        <v>44804</v>
      </c>
      <c r="F17159" t="s">
        <v>15268</v>
      </c>
      <c r="G17159" t="s">
        <v>2142</v>
      </c>
      <c r="H17159" t="s">
        <v>15267</v>
      </c>
      <c r="I17159" t="s">
        <v>15266</v>
      </c>
      <c r="J17159" s="40">
        <v>1555.19</v>
      </c>
      <c r="K17159" s="40">
        <v>0</v>
      </c>
    </row>
    <row r="17160" spans="1:11" x14ac:dyDescent="0.35">
      <c r="A17160">
        <v>51204</v>
      </c>
      <c r="B17160" t="s">
        <v>313</v>
      </c>
      <c r="C17160" s="70">
        <v>0</v>
      </c>
      <c r="D17160" s="70">
        <v>0</v>
      </c>
      <c r="E17160" s="71">
        <v>44807</v>
      </c>
      <c r="F17160" t="s">
        <v>15265</v>
      </c>
      <c r="G17160" t="s">
        <v>2142</v>
      </c>
      <c r="H17160" t="s">
        <v>15264</v>
      </c>
      <c r="I17160" t="s">
        <v>15263</v>
      </c>
      <c r="J17160" s="40">
        <v>649.46</v>
      </c>
      <c r="K17160" s="40">
        <v>0</v>
      </c>
    </row>
    <row r="17161" spans="1:11" x14ac:dyDescent="0.35">
      <c r="A17161">
        <v>51204</v>
      </c>
      <c r="B17161" t="s">
        <v>313</v>
      </c>
      <c r="C17161" s="70">
        <v>0</v>
      </c>
      <c r="D17161" s="70">
        <v>0</v>
      </c>
      <c r="E17161" s="71">
        <v>44812</v>
      </c>
      <c r="F17161" t="s">
        <v>15262</v>
      </c>
      <c r="G17161" t="s">
        <v>2142</v>
      </c>
      <c r="H17161" t="s">
        <v>4629</v>
      </c>
      <c r="I17161" t="s">
        <v>4628</v>
      </c>
      <c r="J17161" s="40">
        <v>651.33000000000004</v>
      </c>
      <c r="K17161" s="40">
        <v>0</v>
      </c>
    </row>
    <row r="17162" spans="1:11" x14ac:dyDescent="0.35">
      <c r="A17162">
        <v>51204</v>
      </c>
      <c r="B17162" t="s">
        <v>313</v>
      </c>
      <c r="C17162" s="70">
        <v>0</v>
      </c>
      <c r="D17162" s="70">
        <v>0</v>
      </c>
      <c r="E17162" s="71">
        <v>44834</v>
      </c>
      <c r="F17162" t="s">
        <v>15261</v>
      </c>
      <c r="G17162" t="s">
        <v>2142</v>
      </c>
      <c r="H17162" t="s">
        <v>15260</v>
      </c>
      <c r="I17162" t="s">
        <v>15259</v>
      </c>
      <c r="J17162" s="40">
        <v>-1800</v>
      </c>
      <c r="K17162" s="40">
        <v>0</v>
      </c>
    </row>
    <row r="17163" spans="1:11" x14ac:dyDescent="0.35">
      <c r="A17163">
        <v>51204</v>
      </c>
      <c r="B17163" t="s">
        <v>313</v>
      </c>
      <c r="C17163" s="70">
        <v>0</v>
      </c>
      <c r="D17163" s="70">
        <v>0</v>
      </c>
      <c r="E17163" s="71">
        <v>44834</v>
      </c>
      <c r="F17163" t="s">
        <v>15258</v>
      </c>
      <c r="G17163" t="s">
        <v>2142</v>
      </c>
      <c r="H17163" t="s">
        <v>15257</v>
      </c>
      <c r="I17163" t="s">
        <v>15256</v>
      </c>
      <c r="J17163" s="40">
        <v>910</v>
      </c>
      <c r="K17163" s="40">
        <v>0</v>
      </c>
    </row>
    <row r="17164" spans="1:11" x14ac:dyDescent="0.35">
      <c r="A17164">
        <v>51204</v>
      </c>
      <c r="B17164" t="s">
        <v>313</v>
      </c>
      <c r="C17164" s="70">
        <v>0</v>
      </c>
      <c r="D17164" s="70">
        <v>0</v>
      </c>
      <c r="E17164" s="71">
        <v>44834</v>
      </c>
      <c r="F17164" t="s">
        <v>15255</v>
      </c>
      <c r="G17164" t="s">
        <v>2142</v>
      </c>
      <c r="H17164" t="s">
        <v>15254</v>
      </c>
      <c r="I17164" t="s">
        <v>15253</v>
      </c>
      <c r="J17164" s="40">
        <v>3616.87</v>
      </c>
      <c r="K17164" s="40">
        <v>0</v>
      </c>
    </row>
    <row r="17165" spans="1:11" x14ac:dyDescent="0.35">
      <c r="A17165">
        <v>51204</v>
      </c>
      <c r="B17165" t="s">
        <v>313</v>
      </c>
      <c r="C17165" s="70">
        <v>0</v>
      </c>
      <c r="D17165" s="70">
        <v>0</v>
      </c>
      <c r="E17165" s="71">
        <v>44834</v>
      </c>
      <c r="F17165" t="s">
        <v>15252</v>
      </c>
      <c r="G17165" t="s">
        <v>2142</v>
      </c>
      <c r="H17165" t="s">
        <v>15251</v>
      </c>
      <c r="I17165" t="s">
        <v>15250</v>
      </c>
      <c r="J17165" s="40">
        <v>1338.04</v>
      </c>
      <c r="K17165" s="40">
        <v>0</v>
      </c>
    </row>
    <row r="17166" spans="1:11" x14ac:dyDescent="0.35">
      <c r="A17166">
        <v>51204</v>
      </c>
      <c r="B17166" t="s">
        <v>313</v>
      </c>
      <c r="C17166" s="70">
        <v>0</v>
      </c>
      <c r="D17166" s="70">
        <v>0</v>
      </c>
      <c r="E17166" s="71">
        <v>44834</v>
      </c>
      <c r="F17166" t="s">
        <v>15249</v>
      </c>
      <c r="G17166" t="s">
        <v>2142</v>
      </c>
      <c r="H17166" t="s">
        <v>15248</v>
      </c>
      <c r="I17166" t="s">
        <v>15247</v>
      </c>
      <c r="J17166" s="40">
        <v>414.98</v>
      </c>
      <c r="K17166" s="40">
        <v>0</v>
      </c>
    </row>
    <row r="17167" spans="1:11" x14ac:dyDescent="0.35">
      <c r="A17167">
        <v>51204</v>
      </c>
      <c r="B17167" t="s">
        <v>313</v>
      </c>
      <c r="C17167" s="70">
        <v>0</v>
      </c>
      <c r="D17167" s="70">
        <v>0</v>
      </c>
      <c r="E17167" s="71">
        <v>44834</v>
      </c>
      <c r="F17167" t="s">
        <v>15246</v>
      </c>
      <c r="G17167" t="s">
        <v>2142</v>
      </c>
      <c r="H17167" t="s">
        <v>15245</v>
      </c>
      <c r="I17167" t="s">
        <v>15229</v>
      </c>
      <c r="J17167" s="40">
        <v>423.57</v>
      </c>
      <c r="K17167" s="40">
        <v>0</v>
      </c>
    </row>
    <row r="17168" spans="1:11" x14ac:dyDescent="0.35">
      <c r="A17168">
        <v>51204</v>
      </c>
      <c r="B17168" t="s">
        <v>313</v>
      </c>
      <c r="C17168" s="70">
        <v>0</v>
      </c>
      <c r="D17168" s="70">
        <v>0</v>
      </c>
      <c r="E17168" s="71">
        <v>44834</v>
      </c>
      <c r="F17168" t="s">
        <v>15244</v>
      </c>
      <c r="G17168" t="s">
        <v>2142</v>
      </c>
      <c r="H17168" t="s">
        <v>15243</v>
      </c>
      <c r="I17168" t="s">
        <v>15242</v>
      </c>
      <c r="J17168" s="40">
        <v>1377.4</v>
      </c>
      <c r="K17168" s="40">
        <v>0</v>
      </c>
    </row>
    <row r="17169" spans="1:11" x14ac:dyDescent="0.35">
      <c r="A17169">
        <v>51204</v>
      </c>
      <c r="B17169" t="s">
        <v>313</v>
      </c>
      <c r="C17169" s="70">
        <v>0</v>
      </c>
      <c r="D17169" s="70">
        <v>0</v>
      </c>
      <c r="E17169" s="71">
        <v>44834</v>
      </c>
      <c r="F17169" t="s">
        <v>15241</v>
      </c>
      <c r="G17169" t="s">
        <v>2142</v>
      </c>
      <c r="H17169" t="s">
        <v>15240</v>
      </c>
      <c r="I17169" t="s">
        <v>15239</v>
      </c>
      <c r="J17169" s="40">
        <v>1411.83</v>
      </c>
      <c r="K17169" s="40">
        <v>0</v>
      </c>
    </row>
    <row r="17170" spans="1:11" x14ac:dyDescent="0.35">
      <c r="A17170">
        <v>51204</v>
      </c>
      <c r="B17170" t="s">
        <v>313</v>
      </c>
      <c r="C17170" s="70">
        <v>0</v>
      </c>
      <c r="D17170" s="70">
        <v>0</v>
      </c>
      <c r="E17170" s="71">
        <v>44834</v>
      </c>
      <c r="F17170" t="s">
        <v>15238</v>
      </c>
      <c r="G17170" t="s">
        <v>2142</v>
      </c>
      <c r="H17170" t="s">
        <v>15237</v>
      </c>
      <c r="I17170" t="s">
        <v>15236</v>
      </c>
      <c r="J17170" s="40">
        <v>688.7</v>
      </c>
      <c r="K17170" s="40">
        <v>0</v>
      </c>
    </row>
    <row r="17171" spans="1:11" x14ac:dyDescent="0.35">
      <c r="A17171">
        <v>51204</v>
      </c>
      <c r="B17171" t="s">
        <v>313</v>
      </c>
      <c r="C17171" s="70">
        <v>0</v>
      </c>
      <c r="D17171" s="70">
        <v>0</v>
      </c>
      <c r="E17171" s="71">
        <v>44834</v>
      </c>
      <c r="F17171" t="s">
        <v>15235</v>
      </c>
      <c r="G17171" t="s">
        <v>2142</v>
      </c>
      <c r="H17171" t="s">
        <v>4647</v>
      </c>
      <c r="I17171" t="s">
        <v>4646</v>
      </c>
      <c r="J17171" s="40">
        <v>1557.79</v>
      </c>
      <c r="K17171" s="40">
        <v>0</v>
      </c>
    </row>
    <row r="17172" spans="1:11" x14ac:dyDescent="0.35">
      <c r="A17172">
        <v>51204</v>
      </c>
      <c r="B17172" t="s">
        <v>313</v>
      </c>
      <c r="C17172" s="70">
        <v>0</v>
      </c>
      <c r="D17172" s="70">
        <v>0</v>
      </c>
      <c r="E17172" s="71">
        <v>44834</v>
      </c>
      <c r="F17172" t="s">
        <v>15234</v>
      </c>
      <c r="G17172" t="s">
        <v>2142</v>
      </c>
      <c r="H17172" t="s">
        <v>4644</v>
      </c>
      <c r="I17172" t="s">
        <v>4643</v>
      </c>
      <c r="J17172" s="40">
        <v>3300.09</v>
      </c>
      <c r="K17172" s="40">
        <v>0</v>
      </c>
    </row>
    <row r="17173" spans="1:11" x14ac:dyDescent="0.35">
      <c r="A17173">
        <v>51204</v>
      </c>
      <c r="B17173" t="s">
        <v>313</v>
      </c>
      <c r="C17173" s="70">
        <v>0</v>
      </c>
      <c r="D17173" s="70">
        <v>0</v>
      </c>
      <c r="E17173" s="71">
        <v>44834</v>
      </c>
      <c r="F17173" t="s">
        <v>15233</v>
      </c>
      <c r="G17173" t="s">
        <v>2142</v>
      </c>
      <c r="H17173" t="s">
        <v>15232</v>
      </c>
      <c r="I17173" t="s">
        <v>15229</v>
      </c>
      <c r="J17173" s="40">
        <v>-423.57</v>
      </c>
      <c r="K17173" s="40">
        <v>0</v>
      </c>
    </row>
    <row r="17174" spans="1:11" x14ac:dyDescent="0.35">
      <c r="A17174">
        <v>51204</v>
      </c>
      <c r="B17174" t="s">
        <v>313</v>
      </c>
      <c r="C17174" s="70">
        <v>0</v>
      </c>
      <c r="D17174" s="70">
        <v>0</v>
      </c>
      <c r="E17174" s="71">
        <v>44834</v>
      </c>
      <c r="F17174" t="s">
        <v>15231</v>
      </c>
      <c r="G17174" t="s">
        <v>2142</v>
      </c>
      <c r="H17174" t="s">
        <v>15230</v>
      </c>
      <c r="I17174" t="s">
        <v>15229</v>
      </c>
      <c r="J17174" s="40">
        <v>639.51</v>
      </c>
      <c r="K17174" s="40">
        <v>0</v>
      </c>
    </row>
    <row r="17175" spans="1:11" x14ac:dyDescent="0.35">
      <c r="A17175">
        <v>51204</v>
      </c>
      <c r="B17175" t="s">
        <v>313</v>
      </c>
      <c r="C17175" s="70">
        <v>0</v>
      </c>
      <c r="D17175" s="70">
        <v>0</v>
      </c>
      <c r="E17175" s="71">
        <v>44852</v>
      </c>
      <c r="F17175" t="s">
        <v>15228</v>
      </c>
      <c r="G17175" t="s">
        <v>2142</v>
      </c>
      <c r="H17175" t="s">
        <v>15227</v>
      </c>
      <c r="I17175" t="s">
        <v>15226</v>
      </c>
      <c r="J17175" s="40">
        <v>910</v>
      </c>
      <c r="K17175" s="40">
        <v>0</v>
      </c>
    </row>
    <row r="17176" spans="1:11" x14ac:dyDescent="0.35">
      <c r="A17176">
        <v>51204</v>
      </c>
      <c r="B17176" t="s">
        <v>313</v>
      </c>
      <c r="C17176" s="70">
        <v>0</v>
      </c>
      <c r="D17176" s="70">
        <v>0</v>
      </c>
      <c r="E17176" s="71">
        <v>44855</v>
      </c>
      <c r="F17176" t="s">
        <v>15225</v>
      </c>
      <c r="G17176" t="s">
        <v>2142</v>
      </c>
      <c r="H17176" t="s">
        <v>15224</v>
      </c>
      <c r="I17176" t="s">
        <v>15223</v>
      </c>
      <c r="J17176" s="40">
        <v>1402.63</v>
      </c>
      <c r="K17176" s="40">
        <v>0</v>
      </c>
    </row>
    <row r="17177" spans="1:11" x14ac:dyDescent="0.35">
      <c r="A17177">
        <v>51204</v>
      </c>
      <c r="B17177" t="s">
        <v>313</v>
      </c>
      <c r="C17177" s="70">
        <v>0</v>
      </c>
      <c r="D17177" s="70">
        <v>0</v>
      </c>
      <c r="E17177" s="71">
        <v>44855</v>
      </c>
      <c r="F17177" t="s">
        <v>15222</v>
      </c>
      <c r="G17177" t="s">
        <v>2142</v>
      </c>
      <c r="H17177" t="s">
        <v>15221</v>
      </c>
      <c r="I17177" t="s">
        <v>15220</v>
      </c>
      <c r="J17177" s="40">
        <v>1368.42</v>
      </c>
      <c r="K17177" s="40">
        <v>0</v>
      </c>
    </row>
    <row r="17178" spans="1:11" x14ac:dyDescent="0.35">
      <c r="A17178">
        <v>51204</v>
      </c>
      <c r="B17178" t="s">
        <v>313</v>
      </c>
      <c r="C17178" s="70">
        <v>0</v>
      </c>
      <c r="D17178" s="70">
        <v>0</v>
      </c>
      <c r="E17178" s="71">
        <v>44865</v>
      </c>
      <c r="F17178" t="s">
        <v>15219</v>
      </c>
      <c r="G17178" t="s">
        <v>2142</v>
      </c>
      <c r="H17178" t="s">
        <v>4291</v>
      </c>
      <c r="I17178" t="s">
        <v>4290</v>
      </c>
      <c r="J17178" s="40">
        <v>1568.47</v>
      </c>
      <c r="K17178" s="40">
        <v>0</v>
      </c>
    </row>
    <row r="17179" spans="1:11" x14ac:dyDescent="0.35">
      <c r="A17179">
        <v>51204</v>
      </c>
      <c r="B17179" t="s">
        <v>313</v>
      </c>
      <c r="C17179" s="70">
        <v>0</v>
      </c>
      <c r="D17179" s="70">
        <v>0</v>
      </c>
      <c r="E17179" s="71">
        <v>44865</v>
      </c>
      <c r="F17179" t="s">
        <v>15218</v>
      </c>
      <c r="G17179" t="s">
        <v>2142</v>
      </c>
      <c r="H17179" t="s">
        <v>15217</v>
      </c>
      <c r="I17179" t="s">
        <v>15216</v>
      </c>
      <c r="J17179" s="40">
        <v>900</v>
      </c>
      <c r="K17179" s="40">
        <v>0</v>
      </c>
    </row>
    <row r="17180" spans="1:11" x14ac:dyDescent="0.35">
      <c r="A17180">
        <v>51204</v>
      </c>
      <c r="B17180" t="s">
        <v>313</v>
      </c>
      <c r="C17180" s="70">
        <v>0</v>
      </c>
      <c r="D17180" s="70">
        <v>0</v>
      </c>
      <c r="E17180" s="71">
        <v>44865</v>
      </c>
      <c r="F17180" t="s">
        <v>15215</v>
      </c>
      <c r="G17180" t="s">
        <v>2142</v>
      </c>
      <c r="H17180" t="s">
        <v>4294</v>
      </c>
      <c r="I17180" t="s">
        <v>4293</v>
      </c>
      <c r="J17180" s="40">
        <v>693.65</v>
      </c>
      <c r="K17180" s="40">
        <v>0</v>
      </c>
    </row>
    <row r="17181" spans="1:11" x14ac:dyDescent="0.35">
      <c r="A17181">
        <v>51204</v>
      </c>
      <c r="B17181" t="s">
        <v>313</v>
      </c>
      <c r="C17181" s="70">
        <v>0</v>
      </c>
      <c r="D17181" s="70">
        <v>0</v>
      </c>
      <c r="E17181" s="71">
        <v>44865</v>
      </c>
      <c r="F17181" t="s">
        <v>15214</v>
      </c>
      <c r="G17181" t="s">
        <v>2142</v>
      </c>
      <c r="H17181" t="s">
        <v>15213</v>
      </c>
      <c r="I17181" t="s">
        <v>15212</v>
      </c>
      <c r="J17181" s="40">
        <v>3347.89</v>
      </c>
      <c r="K17181" s="40">
        <v>0</v>
      </c>
    </row>
    <row r="17182" spans="1:11" x14ac:dyDescent="0.35">
      <c r="A17182">
        <v>51204</v>
      </c>
      <c r="B17182" t="s">
        <v>313</v>
      </c>
      <c r="C17182" s="70">
        <v>0</v>
      </c>
      <c r="D17182" s="70">
        <v>0</v>
      </c>
      <c r="E17182" s="71">
        <v>44865</v>
      </c>
      <c r="F17182" t="s">
        <v>15211</v>
      </c>
      <c r="G17182" t="s">
        <v>2142</v>
      </c>
      <c r="H17182" t="s">
        <v>15210</v>
      </c>
      <c r="I17182" t="s">
        <v>15209</v>
      </c>
      <c r="J17182" s="40">
        <v>1446.76</v>
      </c>
      <c r="K17182" s="40">
        <v>0</v>
      </c>
    </row>
    <row r="17183" spans="1:11" x14ac:dyDescent="0.35">
      <c r="A17183">
        <v>51204</v>
      </c>
      <c r="B17183" t="s">
        <v>313</v>
      </c>
      <c r="C17183" s="70">
        <v>0</v>
      </c>
      <c r="D17183" s="70">
        <v>0</v>
      </c>
      <c r="E17183" s="71">
        <v>44865</v>
      </c>
      <c r="F17183" t="s">
        <v>15208</v>
      </c>
      <c r="G17183" t="s">
        <v>2142</v>
      </c>
      <c r="H17183" t="s">
        <v>15207</v>
      </c>
      <c r="I17183" t="s">
        <v>15206</v>
      </c>
      <c r="J17183" s="40">
        <v>3721.73</v>
      </c>
      <c r="K17183" s="40">
        <v>0</v>
      </c>
    </row>
    <row r="17184" spans="1:11" x14ac:dyDescent="0.35">
      <c r="A17184">
        <v>51204</v>
      </c>
      <c r="B17184" t="s">
        <v>313</v>
      </c>
      <c r="C17184" s="70">
        <v>0</v>
      </c>
      <c r="D17184" s="70">
        <v>0</v>
      </c>
      <c r="E17184" s="71">
        <v>44874</v>
      </c>
      <c r="F17184" t="s">
        <v>15205</v>
      </c>
      <c r="G17184" t="s">
        <v>2142</v>
      </c>
      <c r="H17184" t="s">
        <v>15204</v>
      </c>
      <c r="I17184" t="s">
        <v>15203</v>
      </c>
      <c r="J17184" s="40">
        <v>654.04</v>
      </c>
      <c r="K17184" s="40">
        <v>0</v>
      </c>
    </row>
    <row r="17185" spans="1:11" x14ac:dyDescent="0.35">
      <c r="A17185">
        <v>51204</v>
      </c>
      <c r="B17185" t="s">
        <v>313</v>
      </c>
      <c r="C17185" s="70">
        <v>0</v>
      </c>
      <c r="D17185" s="70">
        <v>0</v>
      </c>
      <c r="E17185" s="71">
        <v>44895</v>
      </c>
      <c r="F17185" t="s">
        <v>15202</v>
      </c>
      <c r="G17185" t="s">
        <v>2142</v>
      </c>
      <c r="H17185" t="s">
        <v>3597</v>
      </c>
      <c r="I17185" t="s">
        <v>3596</v>
      </c>
      <c r="J17185" s="40">
        <v>2914.92</v>
      </c>
      <c r="K17185" s="40">
        <v>0</v>
      </c>
    </row>
    <row r="17186" spans="1:11" x14ac:dyDescent="0.35">
      <c r="A17186">
        <v>51204</v>
      </c>
      <c r="B17186" t="s">
        <v>313</v>
      </c>
      <c r="C17186" s="70">
        <v>0</v>
      </c>
      <c r="D17186" s="70">
        <v>0</v>
      </c>
      <c r="E17186" s="71">
        <v>44895</v>
      </c>
      <c r="F17186" t="s">
        <v>15201</v>
      </c>
      <c r="G17186" t="s">
        <v>2142</v>
      </c>
      <c r="H17186" t="s">
        <v>3600</v>
      </c>
      <c r="I17186" t="s">
        <v>3599</v>
      </c>
      <c r="J17186" s="40">
        <v>1653.7</v>
      </c>
      <c r="K17186" s="40">
        <v>0</v>
      </c>
    </row>
    <row r="17187" spans="1:11" x14ac:dyDescent="0.35">
      <c r="A17187">
        <v>51204</v>
      </c>
      <c r="B17187" t="s">
        <v>313</v>
      </c>
      <c r="C17187" s="70">
        <v>0</v>
      </c>
      <c r="D17187" s="70">
        <v>0</v>
      </c>
      <c r="E17187" s="71">
        <v>44895</v>
      </c>
      <c r="F17187" t="s">
        <v>15200</v>
      </c>
      <c r="G17187" t="s">
        <v>2142</v>
      </c>
      <c r="H17187" t="s">
        <v>15199</v>
      </c>
      <c r="I17187" t="s">
        <v>15198</v>
      </c>
      <c r="J17187" s="40">
        <v>725.06</v>
      </c>
      <c r="K17187" s="40">
        <v>0</v>
      </c>
    </row>
    <row r="17188" spans="1:11" x14ac:dyDescent="0.35">
      <c r="A17188">
        <v>51204</v>
      </c>
      <c r="B17188" t="s">
        <v>313</v>
      </c>
      <c r="C17188" s="70">
        <v>0</v>
      </c>
      <c r="D17188" s="70">
        <v>0</v>
      </c>
      <c r="E17188" s="71">
        <v>44895</v>
      </c>
      <c r="F17188" t="s">
        <v>15197</v>
      </c>
      <c r="G17188" t="s">
        <v>2142</v>
      </c>
      <c r="H17188" t="s">
        <v>3594</v>
      </c>
      <c r="I17188" t="s">
        <v>3593</v>
      </c>
      <c r="J17188" s="40">
        <v>3708.26</v>
      </c>
      <c r="K17188" s="40">
        <v>0</v>
      </c>
    </row>
    <row r="17189" spans="1:11" x14ac:dyDescent="0.35">
      <c r="A17189">
        <v>51204</v>
      </c>
      <c r="B17189" t="s">
        <v>313</v>
      </c>
      <c r="C17189" s="70">
        <v>0</v>
      </c>
      <c r="D17189" s="70">
        <v>0</v>
      </c>
      <c r="E17189" s="71">
        <v>44895</v>
      </c>
      <c r="F17189" t="s">
        <v>15196</v>
      </c>
      <c r="G17189" t="s">
        <v>2142</v>
      </c>
      <c r="H17189" t="s">
        <v>15195</v>
      </c>
      <c r="I17189" t="s">
        <v>15194</v>
      </c>
      <c r="J17189" s="40">
        <v>910</v>
      </c>
      <c r="K17189" s="40">
        <v>0</v>
      </c>
    </row>
    <row r="17190" spans="1:11" x14ac:dyDescent="0.35">
      <c r="A17190">
        <v>51204</v>
      </c>
      <c r="B17190" t="s">
        <v>313</v>
      </c>
      <c r="C17190" s="70">
        <v>0</v>
      </c>
      <c r="D17190" s="70">
        <v>0</v>
      </c>
      <c r="E17190" s="71">
        <v>44895</v>
      </c>
      <c r="F17190" t="s">
        <v>15193</v>
      </c>
      <c r="G17190" t="s">
        <v>2142</v>
      </c>
      <c r="H17190" t="s">
        <v>15192</v>
      </c>
      <c r="I17190" t="s">
        <v>15191</v>
      </c>
      <c r="J17190" s="40">
        <v>1450.12</v>
      </c>
      <c r="K17190" s="40">
        <v>0</v>
      </c>
    </row>
    <row r="17191" spans="1:11" x14ac:dyDescent="0.35">
      <c r="A17191">
        <v>51204</v>
      </c>
      <c r="B17191" t="s">
        <v>313</v>
      </c>
      <c r="C17191" s="70">
        <v>0</v>
      </c>
      <c r="D17191" s="70">
        <v>0</v>
      </c>
      <c r="E17191" s="71">
        <v>44895</v>
      </c>
      <c r="F17191" t="s">
        <v>15190</v>
      </c>
      <c r="G17191" t="s">
        <v>2142</v>
      </c>
      <c r="H17191" t="s">
        <v>15189</v>
      </c>
      <c r="I17191" t="s">
        <v>15188</v>
      </c>
      <c r="J17191" s="40">
        <v>1305.1099999999999</v>
      </c>
      <c r="K17191" s="40">
        <v>0</v>
      </c>
    </row>
    <row r="17192" spans="1:11" x14ac:dyDescent="0.35">
      <c r="A17192">
        <v>51204</v>
      </c>
      <c r="B17192" t="s">
        <v>313</v>
      </c>
      <c r="C17192" s="70">
        <v>0</v>
      </c>
      <c r="D17192" s="70">
        <v>0</v>
      </c>
      <c r="E17192" s="71">
        <v>44896</v>
      </c>
      <c r="F17192" t="s">
        <v>15187</v>
      </c>
      <c r="G17192" t="s">
        <v>2142</v>
      </c>
      <c r="H17192" t="s">
        <v>15186</v>
      </c>
      <c r="I17192" t="s">
        <v>15185</v>
      </c>
      <c r="J17192" s="40">
        <v>1279.22</v>
      </c>
      <c r="K17192" s="40">
        <v>0</v>
      </c>
    </row>
    <row r="17193" spans="1:11" x14ac:dyDescent="0.35">
      <c r="A17193">
        <v>51204</v>
      </c>
      <c r="B17193" t="s">
        <v>313</v>
      </c>
      <c r="C17193" s="70">
        <v>0</v>
      </c>
      <c r="D17193" s="70">
        <v>0</v>
      </c>
      <c r="E17193" s="71">
        <v>44926</v>
      </c>
      <c r="F17193" t="s">
        <v>15184</v>
      </c>
      <c r="G17193" t="s">
        <v>2142</v>
      </c>
      <c r="H17193" t="s">
        <v>15183</v>
      </c>
      <c r="I17193" t="s">
        <v>15182</v>
      </c>
      <c r="J17193" s="40">
        <v>1493.09</v>
      </c>
      <c r="K17193" s="40">
        <v>0</v>
      </c>
    </row>
    <row r="17194" spans="1:11" x14ac:dyDescent="0.35">
      <c r="A17194">
        <v>51204</v>
      </c>
      <c r="B17194" t="s">
        <v>313</v>
      </c>
      <c r="C17194" s="70">
        <v>0</v>
      </c>
      <c r="D17194" s="70">
        <v>0</v>
      </c>
      <c r="E17194" s="71">
        <v>44926</v>
      </c>
      <c r="F17194" t="s">
        <v>15181</v>
      </c>
      <c r="G17194" t="s">
        <v>2142</v>
      </c>
      <c r="H17194" t="s">
        <v>15180</v>
      </c>
      <c r="I17194" t="s">
        <v>15179</v>
      </c>
      <c r="J17194" s="40">
        <v>746.55</v>
      </c>
      <c r="K17194" s="40">
        <v>0</v>
      </c>
    </row>
    <row r="17195" spans="1:11" x14ac:dyDescent="0.35">
      <c r="A17195">
        <v>51204</v>
      </c>
      <c r="B17195" t="s">
        <v>313</v>
      </c>
      <c r="C17195" s="70">
        <v>0</v>
      </c>
      <c r="D17195" s="70">
        <v>0</v>
      </c>
      <c r="E17195" s="71">
        <v>44926</v>
      </c>
      <c r="F17195" t="s">
        <v>15178</v>
      </c>
      <c r="G17195" t="s">
        <v>2142</v>
      </c>
      <c r="H17195" t="s">
        <v>15177</v>
      </c>
      <c r="I17195" t="s">
        <v>15176</v>
      </c>
      <c r="J17195" s="40">
        <v>1324.92</v>
      </c>
      <c r="K17195" s="40">
        <v>0</v>
      </c>
    </row>
    <row r="17196" spans="1:11" x14ac:dyDescent="0.35">
      <c r="A17196">
        <v>51204</v>
      </c>
      <c r="B17196" t="s">
        <v>313</v>
      </c>
      <c r="C17196" s="70">
        <v>0</v>
      </c>
      <c r="D17196" s="70">
        <v>0</v>
      </c>
      <c r="E17196" s="71">
        <v>44926</v>
      </c>
      <c r="F17196" t="s">
        <v>15175</v>
      </c>
      <c r="G17196" t="s">
        <v>2142</v>
      </c>
      <c r="H17196" t="s">
        <v>15174</v>
      </c>
      <c r="I17196" t="s">
        <v>15173</v>
      </c>
      <c r="J17196" s="40">
        <v>1450.43</v>
      </c>
      <c r="K17196" s="40">
        <v>0</v>
      </c>
    </row>
    <row r="17197" spans="1:11" x14ac:dyDescent="0.35">
      <c r="A17197">
        <v>51204</v>
      </c>
      <c r="B17197" t="s">
        <v>313</v>
      </c>
      <c r="C17197" s="70">
        <v>0</v>
      </c>
      <c r="D17197" s="70">
        <v>0</v>
      </c>
      <c r="E17197" s="71">
        <v>44926</v>
      </c>
      <c r="F17197" t="s">
        <v>15172</v>
      </c>
      <c r="G17197" t="s">
        <v>2142</v>
      </c>
      <c r="H17197" t="s">
        <v>15171</v>
      </c>
      <c r="I17197" t="s">
        <v>15170</v>
      </c>
      <c r="J17197" s="40">
        <v>-991.84</v>
      </c>
      <c r="K17197" s="40">
        <v>0</v>
      </c>
    </row>
    <row r="17198" spans="1:11" x14ac:dyDescent="0.35">
      <c r="A17198">
        <v>51204</v>
      </c>
      <c r="B17198" t="s">
        <v>313</v>
      </c>
      <c r="C17198" s="70">
        <v>0</v>
      </c>
      <c r="D17198" s="70">
        <v>0</v>
      </c>
      <c r="E17198" s="71">
        <v>44926</v>
      </c>
      <c r="F17198" t="s">
        <v>15169</v>
      </c>
      <c r="G17198" t="s">
        <v>2142</v>
      </c>
      <c r="H17198" t="s">
        <v>15168</v>
      </c>
      <c r="I17198" t="s">
        <v>15167</v>
      </c>
      <c r="J17198" s="40">
        <v>2709.8</v>
      </c>
      <c r="K17198" s="40">
        <v>0</v>
      </c>
    </row>
    <row r="17199" spans="1:11" x14ac:dyDescent="0.35">
      <c r="A17199">
        <v>51204</v>
      </c>
      <c r="B17199" t="s">
        <v>313</v>
      </c>
      <c r="C17199" s="70">
        <v>0</v>
      </c>
      <c r="D17199" s="70">
        <v>0</v>
      </c>
      <c r="E17199" s="71">
        <v>44926</v>
      </c>
      <c r="F17199" t="s">
        <v>15166</v>
      </c>
      <c r="G17199" t="s">
        <v>2142</v>
      </c>
      <c r="H17199" t="s">
        <v>15165</v>
      </c>
      <c r="I17199" t="s">
        <v>15164</v>
      </c>
      <c r="J17199" s="40">
        <v>3763.78</v>
      </c>
      <c r="K17199" s="40">
        <v>0</v>
      </c>
    </row>
    <row r="17200" spans="1:11" x14ac:dyDescent="0.35">
      <c r="A17200">
        <v>51204</v>
      </c>
      <c r="B17200" t="s">
        <v>313</v>
      </c>
      <c r="C17200" s="70">
        <v>0</v>
      </c>
      <c r="D17200" s="70">
        <v>0</v>
      </c>
      <c r="E17200" s="71">
        <v>44926</v>
      </c>
      <c r="F17200" t="s">
        <v>15163</v>
      </c>
      <c r="G17200" t="s">
        <v>2142</v>
      </c>
      <c r="H17200" t="s">
        <v>15162</v>
      </c>
      <c r="I17200" t="s">
        <v>15161</v>
      </c>
      <c r="J17200" s="40">
        <v>1279.8</v>
      </c>
      <c r="K17200" s="40">
        <v>0</v>
      </c>
    </row>
    <row r="17201" spans="1:11" x14ac:dyDescent="0.35">
      <c r="A17201">
        <v>51204</v>
      </c>
      <c r="B17201" t="s">
        <v>313</v>
      </c>
      <c r="C17201" s="70">
        <v>0</v>
      </c>
      <c r="D17201" s="70">
        <v>0</v>
      </c>
      <c r="E17201" s="71">
        <v>44926</v>
      </c>
      <c r="F17201" t="s">
        <v>15160</v>
      </c>
      <c r="G17201" t="s">
        <v>2142</v>
      </c>
      <c r="H17201" t="s">
        <v>15159</v>
      </c>
      <c r="I17201" t="s">
        <v>15158</v>
      </c>
      <c r="J17201" s="40">
        <v>910</v>
      </c>
      <c r="K17201" s="40">
        <v>0</v>
      </c>
    </row>
    <row r="17202" spans="1:11" x14ac:dyDescent="0.35">
      <c r="A17202">
        <v>51204</v>
      </c>
      <c r="B17202" t="s">
        <v>313</v>
      </c>
      <c r="C17202" s="70">
        <v>0</v>
      </c>
      <c r="D17202" s="70">
        <v>0</v>
      </c>
      <c r="E17202" s="71">
        <v>44926</v>
      </c>
      <c r="F17202" t="s">
        <v>15157</v>
      </c>
      <c r="G17202" t="s">
        <v>2142</v>
      </c>
      <c r="H17202" t="s">
        <v>15156</v>
      </c>
      <c r="I17202" t="s">
        <v>15155</v>
      </c>
      <c r="J17202" s="40">
        <v>696.29</v>
      </c>
      <c r="K17202" s="40">
        <v>0</v>
      </c>
    </row>
    <row r="17203" spans="1:11" x14ac:dyDescent="0.35">
      <c r="A17203">
        <v>51204</v>
      </c>
      <c r="B17203" t="s">
        <v>313</v>
      </c>
      <c r="C17203" s="70">
        <v>0</v>
      </c>
      <c r="D17203" s="70">
        <v>0</v>
      </c>
      <c r="E17203" s="71">
        <v>44926</v>
      </c>
      <c r="F17203" t="s">
        <v>15154</v>
      </c>
      <c r="G17203" t="s">
        <v>2142</v>
      </c>
      <c r="H17203" t="s">
        <v>15153</v>
      </c>
      <c r="I17203" t="s">
        <v>15152</v>
      </c>
      <c r="J17203" s="40">
        <v>1537.19</v>
      </c>
      <c r="K17203" s="40">
        <v>0</v>
      </c>
    </row>
    <row r="17204" spans="1:11" x14ac:dyDescent="0.35">
      <c r="A17204">
        <v>51204</v>
      </c>
      <c r="B17204" t="s">
        <v>313</v>
      </c>
      <c r="C17204" s="70">
        <v>0</v>
      </c>
      <c r="D17204" s="70">
        <v>0</v>
      </c>
      <c r="E17204" s="71">
        <v>44926</v>
      </c>
      <c r="F17204" t="s">
        <v>15151</v>
      </c>
      <c r="G17204" t="s">
        <v>2142</v>
      </c>
      <c r="H17204" t="s">
        <v>15150</v>
      </c>
      <c r="I17204" t="s">
        <v>15149</v>
      </c>
      <c r="J17204" s="40">
        <v>749.85</v>
      </c>
      <c r="K17204" s="40">
        <v>0</v>
      </c>
    </row>
    <row r="17205" spans="1:11" x14ac:dyDescent="0.35">
      <c r="A17205">
        <v>51204</v>
      </c>
      <c r="B17205" t="s">
        <v>313</v>
      </c>
      <c r="C17205" s="70">
        <v>0</v>
      </c>
      <c r="D17205" s="70">
        <v>0</v>
      </c>
      <c r="E17205" s="71">
        <v>44926</v>
      </c>
      <c r="F17205" t="s">
        <v>15148</v>
      </c>
      <c r="G17205" t="s">
        <v>2142</v>
      </c>
      <c r="H17205" t="s">
        <v>15147</v>
      </c>
      <c r="I17205" t="s">
        <v>15146</v>
      </c>
      <c r="J17205" s="40">
        <v>720.12</v>
      </c>
      <c r="K17205" s="40">
        <v>0</v>
      </c>
    </row>
    <row r="17206" spans="1:11" x14ac:dyDescent="0.35">
      <c r="A17206">
        <v>51204</v>
      </c>
      <c r="B17206" t="s">
        <v>313</v>
      </c>
      <c r="C17206" s="70">
        <v>0</v>
      </c>
      <c r="D17206" s="70">
        <v>0</v>
      </c>
      <c r="E17206" s="71">
        <v>44926</v>
      </c>
      <c r="F17206" t="s">
        <v>15145</v>
      </c>
      <c r="G17206" t="s">
        <v>2142</v>
      </c>
      <c r="H17206" t="s">
        <v>15144</v>
      </c>
      <c r="I17206" t="s">
        <v>15143</v>
      </c>
      <c r="J17206" s="40">
        <v>728.15</v>
      </c>
      <c r="K17206" s="40">
        <v>0</v>
      </c>
    </row>
    <row r="17207" spans="1:11" x14ac:dyDescent="0.35">
      <c r="A17207">
        <v>51204</v>
      </c>
      <c r="B17207" t="s">
        <v>313</v>
      </c>
      <c r="C17207" s="70">
        <v>0</v>
      </c>
      <c r="D17207" s="70">
        <v>0</v>
      </c>
      <c r="E17207" s="71">
        <v>44926</v>
      </c>
      <c r="F17207" t="s">
        <v>15142</v>
      </c>
      <c r="G17207" t="s">
        <v>2142</v>
      </c>
      <c r="H17207" t="s">
        <v>15141</v>
      </c>
      <c r="I17207" t="s">
        <v>15140</v>
      </c>
      <c r="J17207" s="40">
        <v>1800</v>
      </c>
      <c r="K17207" s="40">
        <v>0</v>
      </c>
    </row>
    <row r="17208" spans="1:11" x14ac:dyDescent="0.35">
      <c r="A17208">
        <v>60301</v>
      </c>
      <c r="B17208" t="s">
        <v>317</v>
      </c>
      <c r="C17208" s="70">
        <v>0</v>
      </c>
      <c r="D17208" s="70">
        <v>0</v>
      </c>
      <c r="E17208" s="71">
        <v>44562</v>
      </c>
      <c r="F17208" t="s">
        <v>15139</v>
      </c>
      <c r="G17208" t="s">
        <v>2142</v>
      </c>
      <c r="H17208" t="s">
        <v>15138</v>
      </c>
      <c r="I17208" t="s">
        <v>15137</v>
      </c>
      <c r="J17208" s="40">
        <v>149</v>
      </c>
      <c r="K17208" s="40">
        <v>0</v>
      </c>
    </row>
    <row r="17209" spans="1:11" x14ac:dyDescent="0.35">
      <c r="A17209">
        <v>60301</v>
      </c>
      <c r="B17209" t="s">
        <v>317</v>
      </c>
      <c r="C17209" s="70">
        <v>0</v>
      </c>
      <c r="D17209" s="70">
        <v>0</v>
      </c>
      <c r="E17209" s="71">
        <v>44590</v>
      </c>
      <c r="F17209" t="s">
        <v>15136</v>
      </c>
      <c r="G17209" t="s">
        <v>2142</v>
      </c>
      <c r="H17209" t="s">
        <v>15135</v>
      </c>
      <c r="I17209" t="s">
        <v>15134</v>
      </c>
      <c r="J17209" s="40">
        <v>2</v>
      </c>
      <c r="K17209" s="40">
        <v>0</v>
      </c>
    </row>
    <row r="17210" spans="1:11" x14ac:dyDescent="0.35">
      <c r="A17210">
        <v>60301</v>
      </c>
      <c r="B17210" t="s">
        <v>317</v>
      </c>
      <c r="C17210" s="70">
        <v>0</v>
      </c>
      <c r="D17210" s="70">
        <v>0</v>
      </c>
      <c r="E17210" s="71">
        <v>44592</v>
      </c>
      <c r="F17210" t="s">
        <v>15133</v>
      </c>
      <c r="G17210" t="s">
        <v>2169</v>
      </c>
      <c r="H17210" t="s">
        <v>15058</v>
      </c>
      <c r="I17210" t="s">
        <v>15057</v>
      </c>
      <c r="J17210" s="40">
        <v>729.41</v>
      </c>
      <c r="K17210" s="40">
        <v>0</v>
      </c>
    </row>
    <row r="17211" spans="1:11" x14ac:dyDescent="0.35">
      <c r="A17211">
        <v>60301</v>
      </c>
      <c r="B17211" t="s">
        <v>317</v>
      </c>
      <c r="C17211" s="70">
        <v>0</v>
      </c>
      <c r="D17211" s="70">
        <v>0</v>
      </c>
      <c r="E17211" s="71">
        <v>44592</v>
      </c>
      <c r="F17211" t="s">
        <v>15132</v>
      </c>
      <c r="G17211" t="s">
        <v>2169</v>
      </c>
      <c r="H17211" t="s">
        <v>15052</v>
      </c>
      <c r="I17211" t="s">
        <v>15051</v>
      </c>
      <c r="J17211" s="40">
        <v>13.66</v>
      </c>
      <c r="K17211" s="40">
        <v>0</v>
      </c>
    </row>
    <row r="17212" spans="1:11" x14ac:dyDescent="0.35">
      <c r="A17212">
        <v>60301</v>
      </c>
      <c r="B17212" t="s">
        <v>317</v>
      </c>
      <c r="C17212" s="70">
        <v>0</v>
      </c>
      <c r="D17212" s="70">
        <v>0</v>
      </c>
      <c r="E17212" s="71">
        <v>44593</v>
      </c>
      <c r="F17212" t="s">
        <v>15131</v>
      </c>
      <c r="G17212" t="s">
        <v>2142</v>
      </c>
      <c r="H17212" t="s">
        <v>15130</v>
      </c>
      <c r="I17212" t="s">
        <v>15129</v>
      </c>
      <c r="J17212" s="40">
        <v>149</v>
      </c>
      <c r="K17212" s="40">
        <v>0</v>
      </c>
    </row>
    <row r="17213" spans="1:11" x14ac:dyDescent="0.35">
      <c r="A17213">
        <v>60301</v>
      </c>
      <c r="B17213" t="s">
        <v>317</v>
      </c>
      <c r="C17213" s="70">
        <v>0</v>
      </c>
      <c r="D17213" s="70">
        <v>0</v>
      </c>
      <c r="E17213" s="71">
        <v>44620</v>
      </c>
      <c r="F17213" t="s">
        <v>15128</v>
      </c>
      <c r="G17213" t="s">
        <v>2142</v>
      </c>
      <c r="H17213" t="s">
        <v>15127</v>
      </c>
      <c r="I17213" t="s">
        <v>15126</v>
      </c>
      <c r="J17213" s="40">
        <v>2</v>
      </c>
      <c r="K17213" s="40">
        <v>0</v>
      </c>
    </row>
    <row r="17214" spans="1:11" x14ac:dyDescent="0.35">
      <c r="A17214">
        <v>60301</v>
      </c>
      <c r="B17214" t="s">
        <v>317</v>
      </c>
      <c r="C17214" s="70">
        <v>0</v>
      </c>
      <c r="D17214" s="70">
        <v>0</v>
      </c>
      <c r="E17214" s="71">
        <v>44620</v>
      </c>
      <c r="F17214" t="s">
        <v>15125</v>
      </c>
      <c r="G17214" t="s">
        <v>2169</v>
      </c>
      <c r="H17214" t="s">
        <v>15058</v>
      </c>
      <c r="I17214" t="s">
        <v>15057</v>
      </c>
      <c r="J17214" s="40">
        <v>729.41</v>
      </c>
      <c r="K17214" s="40">
        <v>0</v>
      </c>
    </row>
    <row r="17215" spans="1:11" x14ac:dyDescent="0.35">
      <c r="A17215">
        <v>60301</v>
      </c>
      <c r="B17215" t="s">
        <v>317</v>
      </c>
      <c r="C17215" s="70">
        <v>0</v>
      </c>
      <c r="D17215" s="70">
        <v>0</v>
      </c>
      <c r="E17215" s="71">
        <v>44620</v>
      </c>
      <c r="F17215" t="s">
        <v>15124</v>
      </c>
      <c r="G17215" t="s">
        <v>2169</v>
      </c>
      <c r="H17215" t="s">
        <v>15052</v>
      </c>
      <c r="I17215" t="s">
        <v>15051</v>
      </c>
      <c r="J17215" s="40">
        <v>415.53</v>
      </c>
      <c r="K17215" s="40">
        <v>0</v>
      </c>
    </row>
    <row r="17216" spans="1:11" x14ac:dyDescent="0.35">
      <c r="A17216">
        <v>60301</v>
      </c>
      <c r="B17216" t="s">
        <v>317</v>
      </c>
      <c r="C17216" s="70">
        <v>0</v>
      </c>
      <c r="D17216" s="70">
        <v>0</v>
      </c>
      <c r="E17216" s="71">
        <v>44644</v>
      </c>
      <c r="F17216" t="s">
        <v>15123</v>
      </c>
      <c r="G17216" t="s">
        <v>2142</v>
      </c>
      <c r="H17216" t="s">
        <v>15122</v>
      </c>
      <c r="I17216" t="s">
        <v>15121</v>
      </c>
      <c r="J17216" s="40">
        <v>2400</v>
      </c>
      <c r="K17216" s="40">
        <v>0</v>
      </c>
    </row>
    <row r="17217" spans="1:11" x14ac:dyDescent="0.35">
      <c r="A17217">
        <v>60301</v>
      </c>
      <c r="B17217" t="s">
        <v>317</v>
      </c>
      <c r="C17217" s="70">
        <v>0</v>
      </c>
      <c r="D17217" s="70">
        <v>0</v>
      </c>
      <c r="E17217" s="71">
        <v>44649</v>
      </c>
      <c r="F17217" t="s">
        <v>15120</v>
      </c>
      <c r="G17217" t="s">
        <v>2142</v>
      </c>
      <c r="H17217" t="s">
        <v>15119</v>
      </c>
      <c r="I17217" t="s">
        <v>15118</v>
      </c>
      <c r="J17217" s="40">
        <v>2</v>
      </c>
      <c r="K17217" s="40">
        <v>0</v>
      </c>
    </row>
    <row r="17218" spans="1:11" x14ac:dyDescent="0.35">
      <c r="A17218">
        <v>60301</v>
      </c>
      <c r="B17218" t="s">
        <v>317</v>
      </c>
      <c r="C17218" s="70">
        <v>0</v>
      </c>
      <c r="D17218" s="70">
        <v>0</v>
      </c>
      <c r="E17218" s="71">
        <v>44651</v>
      </c>
      <c r="F17218" t="s">
        <v>15117</v>
      </c>
      <c r="G17218" t="s">
        <v>2169</v>
      </c>
      <c r="H17218" t="s">
        <v>15058</v>
      </c>
      <c r="I17218" t="s">
        <v>15057</v>
      </c>
      <c r="J17218" s="40">
        <v>729.41</v>
      </c>
      <c r="K17218" s="40">
        <v>0</v>
      </c>
    </row>
    <row r="17219" spans="1:11" x14ac:dyDescent="0.35">
      <c r="A17219">
        <v>60301</v>
      </c>
      <c r="B17219" t="s">
        <v>317</v>
      </c>
      <c r="C17219" s="70">
        <v>0</v>
      </c>
      <c r="D17219" s="70">
        <v>0</v>
      </c>
      <c r="E17219" s="71">
        <v>44651</v>
      </c>
      <c r="F17219" t="s">
        <v>15116</v>
      </c>
      <c r="G17219" t="s">
        <v>2169</v>
      </c>
      <c r="H17219" t="s">
        <v>15052</v>
      </c>
      <c r="I17219" t="s">
        <v>15051</v>
      </c>
      <c r="J17219" s="40">
        <v>415.53</v>
      </c>
      <c r="K17219" s="40">
        <v>0</v>
      </c>
    </row>
    <row r="17220" spans="1:11" x14ac:dyDescent="0.35">
      <c r="A17220">
        <v>60301</v>
      </c>
      <c r="B17220" t="s">
        <v>317</v>
      </c>
      <c r="C17220" s="70">
        <v>0</v>
      </c>
      <c r="D17220" s="70">
        <v>0</v>
      </c>
      <c r="E17220" s="71">
        <v>44651</v>
      </c>
      <c r="F17220" t="s">
        <v>15115</v>
      </c>
      <c r="G17220" t="s">
        <v>2169</v>
      </c>
      <c r="H17220" t="s">
        <v>6100</v>
      </c>
      <c r="I17220" t="s">
        <v>6099</v>
      </c>
      <c r="J17220" s="40">
        <v>2514.09</v>
      </c>
      <c r="K17220" s="40">
        <v>0</v>
      </c>
    </row>
    <row r="17221" spans="1:11" x14ac:dyDescent="0.35">
      <c r="A17221">
        <v>60301</v>
      </c>
      <c r="B17221" t="s">
        <v>317</v>
      </c>
      <c r="C17221" s="70">
        <v>0</v>
      </c>
      <c r="D17221" s="70">
        <v>0</v>
      </c>
      <c r="E17221" s="71">
        <v>44652</v>
      </c>
      <c r="F17221" t="s">
        <v>15114</v>
      </c>
      <c r="G17221" t="s">
        <v>2142</v>
      </c>
      <c r="H17221" t="s">
        <v>15113</v>
      </c>
      <c r="I17221" t="s">
        <v>15112</v>
      </c>
      <c r="J17221" s="40">
        <v>179</v>
      </c>
      <c r="K17221" s="40">
        <v>0</v>
      </c>
    </row>
    <row r="17222" spans="1:11" x14ac:dyDescent="0.35">
      <c r="A17222">
        <v>60301</v>
      </c>
      <c r="B17222" t="s">
        <v>317</v>
      </c>
      <c r="C17222" s="70">
        <v>0</v>
      </c>
      <c r="D17222" s="70">
        <v>0</v>
      </c>
      <c r="E17222" s="71">
        <v>44652</v>
      </c>
      <c r="F17222" t="s">
        <v>15111</v>
      </c>
      <c r="G17222" t="s">
        <v>2169</v>
      </c>
      <c r="H17222" t="s">
        <v>15105</v>
      </c>
      <c r="I17222" t="s">
        <v>6099</v>
      </c>
      <c r="J17222" s="40">
        <v>8115.49</v>
      </c>
      <c r="K17222" s="40">
        <v>0</v>
      </c>
    </row>
    <row r="17223" spans="1:11" x14ac:dyDescent="0.35">
      <c r="A17223">
        <v>60301</v>
      </c>
      <c r="B17223" t="s">
        <v>317</v>
      </c>
      <c r="C17223" s="70">
        <v>0</v>
      </c>
      <c r="D17223" s="70">
        <v>0</v>
      </c>
      <c r="E17223" s="71">
        <v>44652</v>
      </c>
      <c r="F17223" t="s">
        <v>15110</v>
      </c>
      <c r="G17223" t="s">
        <v>2169</v>
      </c>
      <c r="H17223" t="s">
        <v>15105</v>
      </c>
      <c r="I17223" t="s">
        <v>6099</v>
      </c>
      <c r="J17223" s="40">
        <v>0</v>
      </c>
      <c r="K17223" s="40">
        <v>8115.49</v>
      </c>
    </row>
    <row r="17224" spans="1:11" x14ac:dyDescent="0.35">
      <c r="A17224">
        <v>60301</v>
      </c>
      <c r="B17224" t="s">
        <v>317</v>
      </c>
      <c r="C17224" s="70">
        <v>0</v>
      </c>
      <c r="D17224" s="70">
        <v>0</v>
      </c>
      <c r="E17224" s="71">
        <v>44681</v>
      </c>
      <c r="F17224" t="s">
        <v>15109</v>
      </c>
      <c r="G17224" t="s">
        <v>2169</v>
      </c>
      <c r="H17224" t="s">
        <v>15052</v>
      </c>
      <c r="I17224" t="s">
        <v>15051</v>
      </c>
      <c r="J17224" s="40">
        <v>415.53</v>
      </c>
      <c r="K17224" s="40">
        <v>0</v>
      </c>
    </row>
    <row r="17225" spans="1:11" x14ac:dyDescent="0.35">
      <c r="A17225">
        <v>60301</v>
      </c>
      <c r="B17225" t="s">
        <v>317</v>
      </c>
      <c r="C17225" s="70">
        <v>0</v>
      </c>
      <c r="D17225" s="70">
        <v>0</v>
      </c>
      <c r="E17225" s="71">
        <v>44681</v>
      </c>
      <c r="F17225" t="s">
        <v>15108</v>
      </c>
      <c r="G17225" t="s">
        <v>2169</v>
      </c>
      <c r="H17225" t="s">
        <v>15058</v>
      </c>
      <c r="I17225" t="s">
        <v>15057</v>
      </c>
      <c r="J17225" s="40">
        <v>729.41</v>
      </c>
      <c r="K17225" s="40">
        <v>0</v>
      </c>
    </row>
    <row r="17226" spans="1:11" x14ac:dyDescent="0.35">
      <c r="A17226">
        <v>60301</v>
      </c>
      <c r="B17226" t="s">
        <v>317</v>
      </c>
      <c r="C17226" s="70">
        <v>0</v>
      </c>
      <c r="D17226" s="70">
        <v>0</v>
      </c>
      <c r="E17226" s="71">
        <v>44681</v>
      </c>
      <c r="F17226" t="s">
        <v>15107</v>
      </c>
      <c r="G17226" t="s">
        <v>2169</v>
      </c>
      <c r="H17226" t="s">
        <v>15105</v>
      </c>
      <c r="I17226" t="s">
        <v>6099</v>
      </c>
      <c r="J17226" s="40">
        <v>8815.94</v>
      </c>
      <c r="K17226" s="40">
        <v>0</v>
      </c>
    </row>
    <row r="17227" spans="1:11" x14ac:dyDescent="0.35">
      <c r="A17227">
        <v>60301</v>
      </c>
      <c r="B17227" t="s">
        <v>317</v>
      </c>
      <c r="C17227" s="70">
        <v>0</v>
      </c>
      <c r="D17227" s="70">
        <v>0</v>
      </c>
      <c r="E17227" s="71">
        <v>44681</v>
      </c>
      <c r="F17227" t="s">
        <v>15106</v>
      </c>
      <c r="G17227" t="s">
        <v>2169</v>
      </c>
      <c r="H17227" t="s">
        <v>15105</v>
      </c>
      <c r="I17227" t="s">
        <v>6099</v>
      </c>
      <c r="J17227" s="40">
        <v>0</v>
      </c>
      <c r="K17227" s="40">
        <v>8815.94</v>
      </c>
    </row>
    <row r="17228" spans="1:11" x14ac:dyDescent="0.35">
      <c r="A17228">
        <v>60301</v>
      </c>
      <c r="B17228" t="s">
        <v>317</v>
      </c>
      <c r="C17228" s="70">
        <v>0</v>
      </c>
      <c r="D17228" s="70">
        <v>0</v>
      </c>
      <c r="E17228" s="71">
        <v>44681</v>
      </c>
      <c r="F17228" t="s">
        <v>15104</v>
      </c>
      <c r="G17228" t="s">
        <v>2169</v>
      </c>
      <c r="H17228" t="s">
        <v>6100</v>
      </c>
      <c r="I17228" t="s">
        <v>6099</v>
      </c>
      <c r="J17228" s="40">
        <v>2731.08</v>
      </c>
      <c r="K17228" s="40">
        <v>0</v>
      </c>
    </row>
    <row r="17229" spans="1:11" x14ac:dyDescent="0.35">
      <c r="A17229">
        <v>60301</v>
      </c>
      <c r="B17229" t="s">
        <v>317</v>
      </c>
      <c r="C17229" s="70">
        <v>0</v>
      </c>
      <c r="D17229" s="70">
        <v>0</v>
      </c>
      <c r="E17229" s="71">
        <v>44682</v>
      </c>
      <c r="F17229" t="s">
        <v>15103</v>
      </c>
      <c r="G17229" t="s">
        <v>2142</v>
      </c>
      <c r="H17229" t="s">
        <v>15102</v>
      </c>
      <c r="I17229" t="s">
        <v>15101</v>
      </c>
      <c r="J17229" s="40">
        <v>1926.89</v>
      </c>
      <c r="K17229" s="40">
        <v>0</v>
      </c>
    </row>
    <row r="17230" spans="1:11" x14ac:dyDescent="0.35">
      <c r="A17230">
        <v>60301</v>
      </c>
      <c r="B17230" t="s">
        <v>317</v>
      </c>
      <c r="C17230" s="70">
        <v>0</v>
      </c>
      <c r="D17230" s="70">
        <v>0</v>
      </c>
      <c r="E17230" s="71">
        <v>44682</v>
      </c>
      <c r="F17230" t="s">
        <v>15100</v>
      </c>
      <c r="G17230" t="s">
        <v>2142</v>
      </c>
      <c r="H17230" t="s">
        <v>15099</v>
      </c>
      <c r="I17230" t="s">
        <v>15098</v>
      </c>
      <c r="J17230" s="40">
        <v>2</v>
      </c>
      <c r="K17230" s="40">
        <v>0</v>
      </c>
    </row>
    <row r="17231" spans="1:11" x14ac:dyDescent="0.35">
      <c r="A17231">
        <v>60301</v>
      </c>
      <c r="B17231" t="s">
        <v>317</v>
      </c>
      <c r="C17231" s="70">
        <v>0</v>
      </c>
      <c r="D17231" s="70">
        <v>0</v>
      </c>
      <c r="E17231" s="71">
        <v>44710</v>
      </c>
      <c r="F17231" t="s">
        <v>15097</v>
      </c>
      <c r="G17231" t="s">
        <v>2142</v>
      </c>
      <c r="H17231" t="s">
        <v>15096</v>
      </c>
      <c r="I17231" t="s">
        <v>15095</v>
      </c>
      <c r="J17231" s="40">
        <v>2.1</v>
      </c>
      <c r="K17231" s="40">
        <v>0</v>
      </c>
    </row>
    <row r="17232" spans="1:11" x14ac:dyDescent="0.35">
      <c r="A17232">
        <v>60301</v>
      </c>
      <c r="B17232" t="s">
        <v>317</v>
      </c>
      <c r="C17232" s="70">
        <v>0</v>
      </c>
      <c r="D17232" s="70">
        <v>0</v>
      </c>
      <c r="E17232" s="71">
        <v>44712</v>
      </c>
      <c r="F17232" t="s">
        <v>15094</v>
      </c>
      <c r="G17232" t="s">
        <v>2169</v>
      </c>
      <c r="H17232" t="s">
        <v>6100</v>
      </c>
      <c r="I17232" t="s">
        <v>6099</v>
      </c>
      <c r="J17232" s="40">
        <v>2731.08</v>
      </c>
      <c r="K17232" s="40">
        <v>0</v>
      </c>
    </row>
    <row r="17233" spans="1:11" x14ac:dyDescent="0.35">
      <c r="A17233">
        <v>60301</v>
      </c>
      <c r="B17233" t="s">
        <v>317</v>
      </c>
      <c r="C17233" s="70">
        <v>0</v>
      </c>
      <c r="D17233" s="70">
        <v>0</v>
      </c>
      <c r="E17233" s="71">
        <v>44712</v>
      </c>
      <c r="F17233" t="s">
        <v>15093</v>
      </c>
      <c r="G17233" t="s">
        <v>2169</v>
      </c>
      <c r="H17233" t="s">
        <v>15052</v>
      </c>
      <c r="I17233" t="s">
        <v>15051</v>
      </c>
      <c r="J17233" s="40">
        <v>415.53</v>
      </c>
      <c r="K17233" s="40">
        <v>0</v>
      </c>
    </row>
    <row r="17234" spans="1:11" x14ac:dyDescent="0.35">
      <c r="A17234">
        <v>60301</v>
      </c>
      <c r="B17234" t="s">
        <v>317</v>
      </c>
      <c r="C17234" s="70">
        <v>0</v>
      </c>
      <c r="D17234" s="70">
        <v>0</v>
      </c>
      <c r="E17234" s="71">
        <v>44712</v>
      </c>
      <c r="F17234" t="s">
        <v>15092</v>
      </c>
      <c r="G17234" t="s">
        <v>2169</v>
      </c>
      <c r="H17234" t="s">
        <v>15058</v>
      </c>
      <c r="I17234" t="s">
        <v>15057</v>
      </c>
      <c r="J17234" s="40">
        <v>729.41</v>
      </c>
      <c r="K17234" s="40">
        <v>0</v>
      </c>
    </row>
    <row r="17235" spans="1:11" x14ac:dyDescent="0.35">
      <c r="A17235">
        <v>60301</v>
      </c>
      <c r="B17235" t="s">
        <v>317</v>
      </c>
      <c r="C17235" s="70">
        <v>0</v>
      </c>
      <c r="D17235" s="70">
        <v>0</v>
      </c>
      <c r="E17235" s="71">
        <v>44713</v>
      </c>
      <c r="F17235" t="s">
        <v>15091</v>
      </c>
      <c r="G17235" t="s">
        <v>2142</v>
      </c>
      <c r="H17235" t="s">
        <v>15090</v>
      </c>
      <c r="I17235" t="s">
        <v>15089</v>
      </c>
      <c r="J17235" s="40">
        <v>179</v>
      </c>
      <c r="K17235" s="40">
        <v>0</v>
      </c>
    </row>
    <row r="17236" spans="1:11" x14ac:dyDescent="0.35">
      <c r="A17236">
        <v>60301</v>
      </c>
      <c r="B17236" t="s">
        <v>317</v>
      </c>
      <c r="C17236" s="70">
        <v>0</v>
      </c>
      <c r="D17236" s="70">
        <v>0</v>
      </c>
      <c r="E17236" s="71">
        <v>44742</v>
      </c>
      <c r="F17236" t="s">
        <v>15088</v>
      </c>
      <c r="G17236" t="s">
        <v>2169</v>
      </c>
      <c r="H17236" t="s">
        <v>6100</v>
      </c>
      <c r="I17236" t="s">
        <v>6099</v>
      </c>
      <c r="J17236" s="40">
        <v>2731.08</v>
      </c>
      <c r="K17236" s="40">
        <v>0</v>
      </c>
    </row>
    <row r="17237" spans="1:11" x14ac:dyDescent="0.35">
      <c r="A17237">
        <v>60301</v>
      </c>
      <c r="B17237" t="s">
        <v>317</v>
      </c>
      <c r="C17237" s="70">
        <v>0</v>
      </c>
      <c r="D17237" s="70">
        <v>0</v>
      </c>
      <c r="E17237" s="71">
        <v>44742</v>
      </c>
      <c r="F17237" t="s">
        <v>15087</v>
      </c>
      <c r="G17237" t="s">
        <v>2169</v>
      </c>
      <c r="H17237" t="s">
        <v>15052</v>
      </c>
      <c r="I17237" t="s">
        <v>15051</v>
      </c>
      <c r="J17237" s="40">
        <v>415.53</v>
      </c>
      <c r="K17237" s="40">
        <v>0</v>
      </c>
    </row>
    <row r="17238" spans="1:11" x14ac:dyDescent="0.35">
      <c r="A17238">
        <v>60301</v>
      </c>
      <c r="B17238" t="s">
        <v>317</v>
      </c>
      <c r="C17238" s="70">
        <v>0</v>
      </c>
      <c r="D17238" s="70">
        <v>0</v>
      </c>
      <c r="E17238" s="71">
        <v>44742</v>
      </c>
      <c r="F17238" t="s">
        <v>15086</v>
      </c>
      <c r="G17238" t="s">
        <v>2169</v>
      </c>
      <c r="H17238" t="s">
        <v>15058</v>
      </c>
      <c r="I17238" t="s">
        <v>15057</v>
      </c>
      <c r="J17238" s="40">
        <v>729.41</v>
      </c>
      <c r="K17238" s="40">
        <v>0</v>
      </c>
    </row>
    <row r="17239" spans="1:11" x14ac:dyDescent="0.35">
      <c r="A17239">
        <v>60301</v>
      </c>
      <c r="B17239" t="s">
        <v>317</v>
      </c>
      <c r="C17239" s="70">
        <v>0</v>
      </c>
      <c r="D17239" s="70">
        <v>0</v>
      </c>
      <c r="E17239" s="71">
        <v>44743</v>
      </c>
      <c r="F17239" t="s">
        <v>15085</v>
      </c>
      <c r="G17239" t="s">
        <v>2142</v>
      </c>
      <c r="H17239" t="s">
        <v>15084</v>
      </c>
      <c r="I17239" t="s">
        <v>15079</v>
      </c>
      <c r="J17239" s="40">
        <v>179</v>
      </c>
      <c r="K17239" s="40">
        <v>0</v>
      </c>
    </row>
    <row r="17240" spans="1:11" x14ac:dyDescent="0.35">
      <c r="A17240">
        <v>60301</v>
      </c>
      <c r="B17240" t="s">
        <v>317</v>
      </c>
      <c r="C17240" s="70">
        <v>0</v>
      </c>
      <c r="D17240" s="70">
        <v>0</v>
      </c>
      <c r="E17240" s="71">
        <v>44743</v>
      </c>
      <c r="F17240" t="s">
        <v>15083</v>
      </c>
      <c r="G17240" t="s">
        <v>2142</v>
      </c>
      <c r="H17240" t="s">
        <v>15082</v>
      </c>
      <c r="I17240" t="s">
        <v>15079</v>
      </c>
      <c r="J17240" s="40">
        <v>-179</v>
      </c>
      <c r="K17240" s="40">
        <v>0</v>
      </c>
    </row>
    <row r="17241" spans="1:11" x14ac:dyDescent="0.35">
      <c r="A17241">
        <v>60301</v>
      </c>
      <c r="B17241" t="s">
        <v>317</v>
      </c>
      <c r="C17241" s="70">
        <v>0</v>
      </c>
      <c r="D17241" s="70">
        <v>0</v>
      </c>
      <c r="E17241" s="71">
        <v>44743</v>
      </c>
      <c r="F17241" t="s">
        <v>15081</v>
      </c>
      <c r="G17241" t="s">
        <v>2142</v>
      </c>
      <c r="H17241" t="s">
        <v>15080</v>
      </c>
      <c r="I17241" t="s">
        <v>15079</v>
      </c>
      <c r="J17241" s="40">
        <v>179</v>
      </c>
      <c r="K17241" s="40">
        <v>0</v>
      </c>
    </row>
    <row r="17242" spans="1:11" x14ac:dyDescent="0.35">
      <c r="A17242">
        <v>60301</v>
      </c>
      <c r="B17242" t="s">
        <v>317</v>
      </c>
      <c r="C17242" s="70">
        <v>0</v>
      </c>
      <c r="D17242" s="70">
        <v>0</v>
      </c>
      <c r="E17242" s="71">
        <v>44753</v>
      </c>
      <c r="F17242" t="s">
        <v>15078</v>
      </c>
      <c r="G17242" t="s">
        <v>2142</v>
      </c>
      <c r="H17242" t="s">
        <v>15077</v>
      </c>
      <c r="I17242" t="s">
        <v>15076</v>
      </c>
      <c r="J17242" s="40">
        <v>366.21</v>
      </c>
      <c r="K17242" s="40">
        <v>0</v>
      </c>
    </row>
    <row r="17243" spans="1:11" x14ac:dyDescent="0.35">
      <c r="A17243">
        <v>60301</v>
      </c>
      <c r="B17243" t="s">
        <v>317</v>
      </c>
      <c r="C17243" s="70">
        <v>0</v>
      </c>
      <c r="D17243" s="70">
        <v>0</v>
      </c>
      <c r="E17243" s="71">
        <v>44773</v>
      </c>
      <c r="F17243" t="s">
        <v>15075</v>
      </c>
      <c r="G17243" t="s">
        <v>2169</v>
      </c>
      <c r="H17243" t="s">
        <v>15052</v>
      </c>
      <c r="I17243" t="s">
        <v>15051</v>
      </c>
      <c r="J17243" s="40">
        <v>415.53</v>
      </c>
      <c r="K17243" s="40">
        <v>0</v>
      </c>
    </row>
    <row r="17244" spans="1:11" x14ac:dyDescent="0.35">
      <c r="A17244">
        <v>60301</v>
      </c>
      <c r="B17244" t="s">
        <v>317</v>
      </c>
      <c r="C17244" s="70">
        <v>0</v>
      </c>
      <c r="D17244" s="70">
        <v>0</v>
      </c>
      <c r="E17244" s="71">
        <v>44773</v>
      </c>
      <c r="F17244" t="s">
        <v>15074</v>
      </c>
      <c r="G17244" t="s">
        <v>2169</v>
      </c>
      <c r="H17244" t="s">
        <v>6100</v>
      </c>
      <c r="I17244" t="s">
        <v>6099</v>
      </c>
      <c r="J17244" s="40">
        <v>2731.08</v>
      </c>
      <c r="K17244" s="40">
        <v>0</v>
      </c>
    </row>
    <row r="17245" spans="1:11" x14ac:dyDescent="0.35">
      <c r="A17245">
        <v>60301</v>
      </c>
      <c r="B17245" t="s">
        <v>317</v>
      </c>
      <c r="C17245" s="70">
        <v>0</v>
      </c>
      <c r="D17245" s="70">
        <v>0</v>
      </c>
      <c r="E17245" s="71">
        <v>44773</v>
      </c>
      <c r="F17245" t="s">
        <v>15073</v>
      </c>
      <c r="G17245" t="s">
        <v>2169</v>
      </c>
      <c r="H17245" t="s">
        <v>15058</v>
      </c>
      <c r="I17245" t="s">
        <v>15057</v>
      </c>
      <c r="J17245" s="40">
        <v>729.41</v>
      </c>
      <c r="K17245" s="40">
        <v>0</v>
      </c>
    </row>
    <row r="17246" spans="1:11" x14ac:dyDescent="0.35">
      <c r="A17246">
        <v>60301</v>
      </c>
      <c r="B17246" t="s">
        <v>317</v>
      </c>
      <c r="C17246" s="70">
        <v>0</v>
      </c>
      <c r="D17246" s="70">
        <v>0</v>
      </c>
      <c r="E17246" s="71">
        <v>44804</v>
      </c>
      <c r="F17246" t="s">
        <v>15072</v>
      </c>
      <c r="G17246" t="s">
        <v>2169</v>
      </c>
      <c r="H17246" t="s">
        <v>15052</v>
      </c>
      <c r="I17246" t="s">
        <v>15051</v>
      </c>
      <c r="J17246" s="40">
        <v>415.53</v>
      </c>
      <c r="K17246" s="40">
        <v>0</v>
      </c>
    </row>
    <row r="17247" spans="1:11" x14ac:dyDescent="0.35">
      <c r="A17247">
        <v>60301</v>
      </c>
      <c r="B17247" t="s">
        <v>317</v>
      </c>
      <c r="C17247" s="70">
        <v>0</v>
      </c>
      <c r="D17247" s="70">
        <v>0</v>
      </c>
      <c r="E17247" s="71">
        <v>44804</v>
      </c>
      <c r="F17247" t="s">
        <v>15071</v>
      </c>
      <c r="G17247" t="s">
        <v>2169</v>
      </c>
      <c r="H17247" t="s">
        <v>6100</v>
      </c>
      <c r="I17247" t="s">
        <v>6099</v>
      </c>
      <c r="J17247" s="40">
        <v>2731.08</v>
      </c>
      <c r="K17247" s="40">
        <v>0</v>
      </c>
    </row>
    <row r="17248" spans="1:11" x14ac:dyDescent="0.35">
      <c r="A17248">
        <v>60301</v>
      </c>
      <c r="B17248" t="s">
        <v>317</v>
      </c>
      <c r="C17248" s="70">
        <v>0</v>
      </c>
      <c r="D17248" s="70">
        <v>0</v>
      </c>
      <c r="E17248" s="71">
        <v>44804</v>
      </c>
      <c r="F17248" t="s">
        <v>15070</v>
      </c>
      <c r="G17248" t="s">
        <v>2169</v>
      </c>
      <c r="H17248" t="s">
        <v>15058</v>
      </c>
      <c r="I17248" t="s">
        <v>15057</v>
      </c>
      <c r="J17248" s="40">
        <v>729.41</v>
      </c>
      <c r="K17248" s="40">
        <v>0</v>
      </c>
    </row>
    <row r="17249" spans="1:11" x14ac:dyDescent="0.35">
      <c r="A17249">
        <v>60301</v>
      </c>
      <c r="B17249" t="s">
        <v>317</v>
      </c>
      <c r="C17249" s="70">
        <v>0</v>
      </c>
      <c r="D17249" s="70">
        <v>0</v>
      </c>
      <c r="E17249" s="71">
        <v>44805</v>
      </c>
      <c r="F17249" t="s">
        <v>15069</v>
      </c>
      <c r="G17249" t="s">
        <v>2142</v>
      </c>
      <c r="H17249" t="s">
        <v>15068</v>
      </c>
      <c r="I17249" t="s">
        <v>15067</v>
      </c>
      <c r="J17249" s="40">
        <v>179</v>
      </c>
      <c r="K17249" s="40">
        <v>0</v>
      </c>
    </row>
    <row r="17250" spans="1:11" x14ac:dyDescent="0.35">
      <c r="A17250">
        <v>60301</v>
      </c>
      <c r="B17250" t="s">
        <v>317</v>
      </c>
      <c r="C17250" s="70">
        <v>0</v>
      </c>
      <c r="D17250" s="70">
        <v>0</v>
      </c>
      <c r="E17250" s="71">
        <v>44834</v>
      </c>
      <c r="F17250" t="s">
        <v>15066</v>
      </c>
      <c r="G17250" t="s">
        <v>2169</v>
      </c>
      <c r="H17250" t="s">
        <v>6100</v>
      </c>
      <c r="I17250" t="s">
        <v>6099</v>
      </c>
      <c r="J17250" s="40">
        <v>2731.08</v>
      </c>
      <c r="K17250" s="40">
        <v>0</v>
      </c>
    </row>
    <row r="17251" spans="1:11" x14ac:dyDescent="0.35">
      <c r="A17251">
        <v>60301</v>
      </c>
      <c r="B17251" t="s">
        <v>317</v>
      </c>
      <c r="C17251" s="70">
        <v>0</v>
      </c>
      <c r="D17251" s="70">
        <v>0</v>
      </c>
      <c r="E17251" s="71">
        <v>44834</v>
      </c>
      <c r="F17251" t="s">
        <v>15065</v>
      </c>
      <c r="G17251" t="s">
        <v>2169</v>
      </c>
      <c r="H17251" t="s">
        <v>15052</v>
      </c>
      <c r="I17251" t="s">
        <v>15051</v>
      </c>
      <c r="J17251" s="40">
        <v>415.53</v>
      </c>
      <c r="K17251" s="40">
        <v>0</v>
      </c>
    </row>
    <row r="17252" spans="1:11" x14ac:dyDescent="0.35">
      <c r="A17252">
        <v>60301</v>
      </c>
      <c r="B17252" t="s">
        <v>317</v>
      </c>
      <c r="C17252" s="70">
        <v>0</v>
      </c>
      <c r="D17252" s="70">
        <v>0</v>
      </c>
      <c r="E17252" s="71">
        <v>44834</v>
      </c>
      <c r="F17252" t="s">
        <v>15064</v>
      </c>
      <c r="G17252" t="s">
        <v>2169</v>
      </c>
      <c r="H17252" t="s">
        <v>15058</v>
      </c>
      <c r="I17252" t="s">
        <v>15057</v>
      </c>
      <c r="J17252" s="40">
        <v>729.41</v>
      </c>
      <c r="K17252" s="40">
        <v>0</v>
      </c>
    </row>
    <row r="17253" spans="1:11" x14ac:dyDescent="0.35">
      <c r="A17253">
        <v>60301</v>
      </c>
      <c r="B17253" t="s">
        <v>317</v>
      </c>
      <c r="C17253" s="70">
        <v>0</v>
      </c>
      <c r="D17253" s="70">
        <v>0</v>
      </c>
      <c r="E17253" s="71">
        <v>44865</v>
      </c>
      <c r="F17253" t="s">
        <v>15063</v>
      </c>
      <c r="G17253" t="s">
        <v>2169</v>
      </c>
      <c r="H17253" t="s">
        <v>15052</v>
      </c>
      <c r="I17253" t="s">
        <v>15051</v>
      </c>
      <c r="J17253" s="40">
        <v>415.53</v>
      </c>
      <c r="K17253" s="40">
        <v>0</v>
      </c>
    </row>
    <row r="17254" spans="1:11" x14ac:dyDescent="0.35">
      <c r="A17254">
        <v>60301</v>
      </c>
      <c r="B17254" t="s">
        <v>317</v>
      </c>
      <c r="C17254" s="70">
        <v>0</v>
      </c>
      <c r="D17254" s="70">
        <v>0</v>
      </c>
      <c r="E17254" s="71">
        <v>44865</v>
      </c>
      <c r="F17254" t="s">
        <v>15062</v>
      </c>
      <c r="G17254" t="s">
        <v>2169</v>
      </c>
      <c r="H17254" t="s">
        <v>15058</v>
      </c>
      <c r="I17254" t="s">
        <v>15057</v>
      </c>
      <c r="J17254" s="40">
        <v>729.41</v>
      </c>
      <c r="K17254" s="40">
        <v>0</v>
      </c>
    </row>
    <row r="17255" spans="1:11" x14ac:dyDescent="0.35">
      <c r="A17255">
        <v>60301</v>
      </c>
      <c r="B17255" t="s">
        <v>317</v>
      </c>
      <c r="C17255" s="70">
        <v>0</v>
      </c>
      <c r="D17255" s="70">
        <v>0</v>
      </c>
      <c r="E17255" s="71">
        <v>44865</v>
      </c>
      <c r="F17255" t="s">
        <v>15061</v>
      </c>
      <c r="G17255" t="s">
        <v>2169</v>
      </c>
      <c r="H17255" t="s">
        <v>6100</v>
      </c>
      <c r="I17255" t="s">
        <v>6099</v>
      </c>
      <c r="J17255" s="40">
        <v>2731.08</v>
      </c>
      <c r="K17255" s="40">
        <v>0</v>
      </c>
    </row>
    <row r="17256" spans="1:11" x14ac:dyDescent="0.35">
      <c r="A17256">
        <v>60301</v>
      </c>
      <c r="B17256" t="s">
        <v>317</v>
      </c>
      <c r="C17256" s="70">
        <v>0</v>
      </c>
      <c r="D17256" s="70">
        <v>0</v>
      </c>
      <c r="E17256" s="71">
        <v>44895</v>
      </c>
      <c r="F17256" t="s">
        <v>15060</v>
      </c>
      <c r="G17256" t="s">
        <v>2169</v>
      </c>
      <c r="H17256" t="s">
        <v>15052</v>
      </c>
      <c r="I17256" t="s">
        <v>15051</v>
      </c>
      <c r="J17256" s="40">
        <v>415.53</v>
      </c>
      <c r="K17256" s="40">
        <v>0</v>
      </c>
    </row>
    <row r="17257" spans="1:11" x14ac:dyDescent="0.35">
      <c r="A17257">
        <v>60301</v>
      </c>
      <c r="B17257" t="s">
        <v>317</v>
      </c>
      <c r="C17257" s="70">
        <v>0</v>
      </c>
      <c r="D17257" s="70">
        <v>0</v>
      </c>
      <c r="E17257" s="71">
        <v>44895</v>
      </c>
      <c r="F17257" t="s">
        <v>15059</v>
      </c>
      <c r="G17257" t="s">
        <v>2169</v>
      </c>
      <c r="H17257" t="s">
        <v>15058</v>
      </c>
      <c r="I17257" t="s">
        <v>15057</v>
      </c>
      <c r="J17257" s="40">
        <v>657.52</v>
      </c>
      <c r="K17257" s="40">
        <v>0</v>
      </c>
    </row>
    <row r="17258" spans="1:11" x14ac:dyDescent="0.35">
      <c r="A17258">
        <v>60301</v>
      </c>
      <c r="B17258" t="s">
        <v>317</v>
      </c>
      <c r="C17258" s="70">
        <v>0</v>
      </c>
      <c r="D17258" s="70">
        <v>0</v>
      </c>
      <c r="E17258" s="71">
        <v>44895</v>
      </c>
      <c r="F17258" t="s">
        <v>15056</v>
      </c>
      <c r="G17258" t="s">
        <v>2169</v>
      </c>
      <c r="H17258" t="s">
        <v>6100</v>
      </c>
      <c r="I17258" t="s">
        <v>6099</v>
      </c>
      <c r="J17258" s="40">
        <v>2731.08</v>
      </c>
      <c r="K17258" s="40">
        <v>0</v>
      </c>
    </row>
    <row r="17259" spans="1:11" x14ac:dyDescent="0.35">
      <c r="A17259">
        <v>60301</v>
      </c>
      <c r="B17259" t="s">
        <v>317</v>
      </c>
      <c r="C17259" s="70">
        <v>0</v>
      </c>
      <c r="D17259" s="70">
        <v>0</v>
      </c>
      <c r="E17259" s="71">
        <v>44895</v>
      </c>
      <c r="F17259" t="s">
        <v>15055</v>
      </c>
      <c r="G17259" t="s">
        <v>2169</v>
      </c>
      <c r="H17259" t="s">
        <v>15049</v>
      </c>
      <c r="I17259" t="s">
        <v>15048</v>
      </c>
      <c r="J17259" s="40">
        <v>62.33</v>
      </c>
      <c r="K17259" s="40">
        <v>0</v>
      </c>
    </row>
    <row r="17260" spans="1:11" x14ac:dyDescent="0.35">
      <c r="A17260">
        <v>60301</v>
      </c>
      <c r="B17260" t="s">
        <v>317</v>
      </c>
      <c r="C17260" s="70">
        <v>0</v>
      </c>
      <c r="D17260" s="70">
        <v>0</v>
      </c>
      <c r="E17260" s="71">
        <v>44926</v>
      </c>
      <c r="F17260" t="s">
        <v>15054</v>
      </c>
      <c r="G17260" t="s">
        <v>2169</v>
      </c>
      <c r="H17260" t="s">
        <v>6100</v>
      </c>
      <c r="I17260" t="s">
        <v>6099</v>
      </c>
      <c r="J17260" s="40">
        <v>2731.08</v>
      </c>
      <c r="K17260" s="40">
        <v>0</v>
      </c>
    </row>
    <row r="17261" spans="1:11" x14ac:dyDescent="0.35">
      <c r="A17261">
        <v>60301</v>
      </c>
      <c r="B17261" t="s">
        <v>317</v>
      </c>
      <c r="C17261" s="70">
        <v>0</v>
      </c>
      <c r="D17261" s="70">
        <v>0</v>
      </c>
      <c r="E17261" s="71">
        <v>44926</v>
      </c>
      <c r="F17261" t="s">
        <v>15053</v>
      </c>
      <c r="G17261" t="s">
        <v>2169</v>
      </c>
      <c r="H17261" t="s">
        <v>15052</v>
      </c>
      <c r="I17261" t="s">
        <v>15051</v>
      </c>
      <c r="J17261" s="40">
        <v>415.53</v>
      </c>
      <c r="K17261" s="40">
        <v>0</v>
      </c>
    </row>
    <row r="17262" spans="1:11" x14ac:dyDescent="0.35">
      <c r="A17262">
        <v>60301</v>
      </c>
      <c r="B17262" t="s">
        <v>317</v>
      </c>
      <c r="C17262" s="70">
        <v>0</v>
      </c>
      <c r="D17262" s="70">
        <v>0</v>
      </c>
      <c r="E17262" s="71">
        <v>44926</v>
      </c>
      <c r="F17262" t="s">
        <v>15050</v>
      </c>
      <c r="G17262" t="s">
        <v>2169</v>
      </c>
      <c r="H17262" t="s">
        <v>15049</v>
      </c>
      <c r="I17262" t="s">
        <v>15048</v>
      </c>
      <c r="J17262" s="40">
        <v>948</v>
      </c>
      <c r="K17262" s="40">
        <v>0</v>
      </c>
    </row>
    <row r="17263" spans="1:11" x14ac:dyDescent="0.35">
      <c r="A17263">
        <v>60302</v>
      </c>
      <c r="B17263" t="s">
        <v>318</v>
      </c>
      <c r="C17263" s="70">
        <v>0</v>
      </c>
      <c r="D17263" s="70">
        <v>0</v>
      </c>
      <c r="E17263" s="71">
        <v>44587</v>
      </c>
      <c r="F17263" t="s">
        <v>15047</v>
      </c>
      <c r="G17263" t="s">
        <v>2142</v>
      </c>
      <c r="H17263" t="s">
        <v>15046</v>
      </c>
      <c r="I17263" t="s">
        <v>15045</v>
      </c>
      <c r="J17263" s="40">
        <v>71.040000000000006</v>
      </c>
      <c r="K17263" s="40">
        <v>0</v>
      </c>
    </row>
    <row r="17264" spans="1:11" x14ac:dyDescent="0.35">
      <c r="A17264">
        <v>60302</v>
      </c>
      <c r="B17264" t="s">
        <v>318</v>
      </c>
      <c r="C17264" s="70">
        <v>0</v>
      </c>
      <c r="D17264" s="70">
        <v>0</v>
      </c>
      <c r="E17264" s="71">
        <v>44592</v>
      </c>
      <c r="F17264" t="s">
        <v>15044</v>
      </c>
      <c r="G17264" t="s">
        <v>2142</v>
      </c>
      <c r="H17264" t="s">
        <v>15043</v>
      </c>
      <c r="I17264" t="s">
        <v>15042</v>
      </c>
      <c r="J17264" s="40">
        <v>29674.21</v>
      </c>
      <c r="K17264" s="40">
        <v>0</v>
      </c>
    </row>
    <row r="17265" spans="1:11" x14ac:dyDescent="0.35">
      <c r="A17265">
        <v>60302</v>
      </c>
      <c r="B17265" t="s">
        <v>318</v>
      </c>
      <c r="C17265" s="70">
        <v>0</v>
      </c>
      <c r="D17265" s="70">
        <v>0</v>
      </c>
      <c r="E17265" s="71">
        <v>44592</v>
      </c>
      <c r="F17265" t="s">
        <v>15041</v>
      </c>
      <c r="G17265" t="s">
        <v>2142</v>
      </c>
      <c r="H17265" t="s">
        <v>15040</v>
      </c>
      <c r="I17265" t="s">
        <v>15039</v>
      </c>
      <c r="J17265" s="40">
        <v>1727.39</v>
      </c>
      <c r="K17265" s="40">
        <v>0</v>
      </c>
    </row>
    <row r="17266" spans="1:11" x14ac:dyDescent="0.35">
      <c r="A17266">
        <v>60302</v>
      </c>
      <c r="B17266" t="s">
        <v>318</v>
      </c>
      <c r="C17266" s="70">
        <v>0</v>
      </c>
      <c r="D17266" s="70">
        <v>0</v>
      </c>
      <c r="E17266" s="71">
        <v>44592</v>
      </c>
      <c r="F17266" t="s">
        <v>8895</v>
      </c>
      <c r="G17266" t="s">
        <v>1912</v>
      </c>
      <c r="J17266" s="40">
        <v>0</v>
      </c>
      <c r="K17266" s="40">
        <v>17270.88</v>
      </c>
    </row>
    <row r="17267" spans="1:11" x14ac:dyDescent="0.35">
      <c r="A17267">
        <v>60302</v>
      </c>
      <c r="B17267" t="s">
        <v>318</v>
      </c>
      <c r="C17267" s="70">
        <v>0</v>
      </c>
      <c r="D17267" s="70">
        <v>0</v>
      </c>
      <c r="E17267" s="71">
        <v>44618</v>
      </c>
      <c r="F17267" t="s">
        <v>15038</v>
      </c>
      <c r="G17267" t="s">
        <v>2142</v>
      </c>
      <c r="H17267" t="s">
        <v>15037</v>
      </c>
      <c r="I17267" t="s">
        <v>15036</v>
      </c>
      <c r="J17267" s="40">
        <v>71.069999999999993</v>
      </c>
      <c r="K17267" s="40">
        <v>0</v>
      </c>
    </row>
    <row r="17268" spans="1:11" x14ac:dyDescent="0.35">
      <c r="A17268">
        <v>60302</v>
      </c>
      <c r="B17268" t="s">
        <v>318</v>
      </c>
      <c r="C17268" s="70">
        <v>0</v>
      </c>
      <c r="D17268" s="70">
        <v>0</v>
      </c>
      <c r="E17268" s="71">
        <v>44620</v>
      </c>
      <c r="F17268" t="s">
        <v>15035</v>
      </c>
      <c r="G17268" t="s">
        <v>2142</v>
      </c>
      <c r="H17268" t="s">
        <v>15034</v>
      </c>
      <c r="I17268" t="s">
        <v>15033</v>
      </c>
      <c r="J17268" s="40">
        <v>28978.71</v>
      </c>
      <c r="K17268" s="40">
        <v>0</v>
      </c>
    </row>
    <row r="17269" spans="1:11" x14ac:dyDescent="0.35">
      <c r="A17269">
        <v>60302</v>
      </c>
      <c r="B17269" t="s">
        <v>318</v>
      </c>
      <c r="C17269" s="70">
        <v>0</v>
      </c>
      <c r="D17269" s="70">
        <v>0</v>
      </c>
      <c r="E17269" s="71">
        <v>44620</v>
      </c>
      <c r="F17269" t="s">
        <v>15032</v>
      </c>
      <c r="G17269" t="s">
        <v>2142</v>
      </c>
      <c r="H17269" t="s">
        <v>15031</v>
      </c>
      <c r="I17269" t="s">
        <v>15030</v>
      </c>
      <c r="J17269" s="40">
        <v>1652.02</v>
      </c>
      <c r="K17269" s="40">
        <v>0</v>
      </c>
    </row>
    <row r="17270" spans="1:11" x14ac:dyDescent="0.35">
      <c r="A17270">
        <v>60302</v>
      </c>
      <c r="B17270" t="s">
        <v>318</v>
      </c>
      <c r="C17270" s="70">
        <v>0</v>
      </c>
      <c r="D17270" s="70">
        <v>0</v>
      </c>
      <c r="E17270" s="71">
        <v>44620</v>
      </c>
      <c r="F17270" t="s">
        <v>8891</v>
      </c>
      <c r="G17270" t="s">
        <v>1912</v>
      </c>
      <c r="J17270" s="40">
        <v>0</v>
      </c>
      <c r="K17270" s="40">
        <v>16846.900000000001</v>
      </c>
    </row>
    <row r="17271" spans="1:11" x14ac:dyDescent="0.35">
      <c r="A17271">
        <v>60302</v>
      </c>
      <c r="B17271" t="s">
        <v>318</v>
      </c>
      <c r="C17271" s="70">
        <v>0</v>
      </c>
      <c r="D17271" s="70">
        <v>0</v>
      </c>
      <c r="E17271" s="71">
        <v>44646</v>
      </c>
      <c r="F17271" t="s">
        <v>15029</v>
      </c>
      <c r="G17271" t="s">
        <v>2142</v>
      </c>
      <c r="H17271" t="s">
        <v>15028</v>
      </c>
      <c r="I17271" t="s">
        <v>15027</v>
      </c>
      <c r="J17271" s="40">
        <v>64.319999999999993</v>
      </c>
      <c r="K17271" s="40">
        <v>0</v>
      </c>
    </row>
    <row r="17272" spans="1:11" x14ac:dyDescent="0.35">
      <c r="A17272">
        <v>60302</v>
      </c>
      <c r="B17272" t="s">
        <v>318</v>
      </c>
      <c r="C17272" s="70">
        <v>0</v>
      </c>
      <c r="D17272" s="70">
        <v>0</v>
      </c>
      <c r="E17272" s="71">
        <v>44651</v>
      </c>
      <c r="F17272" t="s">
        <v>15026</v>
      </c>
      <c r="G17272" t="s">
        <v>2142</v>
      </c>
      <c r="H17272" t="s">
        <v>6403</v>
      </c>
      <c r="I17272" t="s">
        <v>6402</v>
      </c>
      <c r="J17272" s="40">
        <v>1610.76</v>
      </c>
      <c r="K17272" s="40">
        <v>0</v>
      </c>
    </row>
    <row r="17273" spans="1:11" x14ac:dyDescent="0.35">
      <c r="A17273">
        <v>60302</v>
      </c>
      <c r="B17273" t="s">
        <v>318</v>
      </c>
      <c r="C17273" s="70">
        <v>0</v>
      </c>
      <c r="D17273" s="70">
        <v>0</v>
      </c>
      <c r="E17273" s="71">
        <v>44651</v>
      </c>
      <c r="F17273" t="s">
        <v>15025</v>
      </c>
      <c r="G17273" t="s">
        <v>2142</v>
      </c>
      <c r="H17273" t="s">
        <v>15024</v>
      </c>
      <c r="I17273" t="s">
        <v>15023</v>
      </c>
      <c r="J17273" s="40">
        <v>31036.53</v>
      </c>
      <c r="K17273" s="40">
        <v>0</v>
      </c>
    </row>
    <row r="17274" spans="1:11" x14ac:dyDescent="0.35">
      <c r="A17274">
        <v>60302</v>
      </c>
      <c r="B17274" t="s">
        <v>318</v>
      </c>
      <c r="C17274" s="70">
        <v>0</v>
      </c>
      <c r="D17274" s="70">
        <v>0</v>
      </c>
      <c r="E17274" s="71">
        <v>44651</v>
      </c>
      <c r="F17274" t="s">
        <v>8885</v>
      </c>
      <c r="G17274" t="s">
        <v>1912</v>
      </c>
      <c r="J17274" s="40">
        <v>0</v>
      </c>
      <c r="K17274" s="40">
        <v>17956.009999999998</v>
      </c>
    </row>
    <row r="17275" spans="1:11" x14ac:dyDescent="0.35">
      <c r="A17275">
        <v>60302</v>
      </c>
      <c r="B17275" t="s">
        <v>318</v>
      </c>
      <c r="C17275" s="70">
        <v>0</v>
      </c>
      <c r="D17275" s="70">
        <v>0</v>
      </c>
      <c r="E17275" s="71">
        <v>44681</v>
      </c>
      <c r="F17275" t="s">
        <v>15022</v>
      </c>
      <c r="G17275" t="s">
        <v>2142</v>
      </c>
      <c r="H17275" t="s">
        <v>5568</v>
      </c>
      <c r="I17275" t="s">
        <v>5567</v>
      </c>
      <c r="J17275" s="40">
        <v>1691.38</v>
      </c>
      <c r="K17275" s="40">
        <v>0</v>
      </c>
    </row>
    <row r="17276" spans="1:11" x14ac:dyDescent="0.35">
      <c r="A17276">
        <v>60302</v>
      </c>
      <c r="B17276" t="s">
        <v>318</v>
      </c>
      <c r="C17276" s="70">
        <v>0</v>
      </c>
      <c r="D17276" s="70">
        <v>0</v>
      </c>
      <c r="E17276" s="71">
        <v>44681</v>
      </c>
      <c r="F17276" t="s">
        <v>15021</v>
      </c>
      <c r="G17276" t="s">
        <v>2142</v>
      </c>
      <c r="H17276" t="s">
        <v>15020</v>
      </c>
      <c r="I17276" t="s">
        <v>15019</v>
      </c>
      <c r="J17276" s="40">
        <v>30686.59</v>
      </c>
      <c r="K17276" s="40">
        <v>0</v>
      </c>
    </row>
    <row r="17277" spans="1:11" x14ac:dyDescent="0.35">
      <c r="A17277">
        <v>60302</v>
      </c>
      <c r="B17277" t="s">
        <v>318</v>
      </c>
      <c r="C17277" s="70">
        <v>0</v>
      </c>
      <c r="D17277" s="70">
        <v>0</v>
      </c>
      <c r="E17277" s="71">
        <v>44681</v>
      </c>
      <c r="F17277" t="s">
        <v>8878</v>
      </c>
      <c r="G17277" t="s">
        <v>1912</v>
      </c>
      <c r="J17277" s="40">
        <v>0</v>
      </c>
      <c r="K17277" s="40">
        <v>16877.62</v>
      </c>
    </row>
    <row r="17278" spans="1:11" x14ac:dyDescent="0.35">
      <c r="A17278">
        <v>60302</v>
      </c>
      <c r="B17278" t="s">
        <v>318</v>
      </c>
      <c r="C17278" s="70">
        <v>0</v>
      </c>
      <c r="D17278" s="70">
        <v>0</v>
      </c>
      <c r="E17278" s="71">
        <v>44707</v>
      </c>
      <c r="F17278" t="s">
        <v>15018</v>
      </c>
      <c r="G17278" t="s">
        <v>2142</v>
      </c>
      <c r="H17278" t="s">
        <v>15017</v>
      </c>
      <c r="I17278" t="s">
        <v>15016</v>
      </c>
      <c r="J17278" s="40">
        <v>68.98</v>
      </c>
      <c r="K17278" s="40">
        <v>0</v>
      </c>
    </row>
    <row r="17279" spans="1:11" x14ac:dyDescent="0.35">
      <c r="A17279">
        <v>60302</v>
      </c>
      <c r="B17279" t="s">
        <v>318</v>
      </c>
      <c r="C17279" s="70">
        <v>0</v>
      </c>
      <c r="D17279" s="70">
        <v>0</v>
      </c>
      <c r="E17279" s="71">
        <v>44712</v>
      </c>
      <c r="F17279" t="s">
        <v>15015</v>
      </c>
      <c r="G17279" t="s">
        <v>2142</v>
      </c>
      <c r="H17279" t="s">
        <v>15014</v>
      </c>
      <c r="I17279" t="s">
        <v>15013</v>
      </c>
      <c r="J17279" s="40">
        <v>33048.589999999997</v>
      </c>
      <c r="K17279" s="40">
        <v>0</v>
      </c>
    </row>
    <row r="17280" spans="1:11" x14ac:dyDescent="0.35">
      <c r="A17280">
        <v>60302</v>
      </c>
      <c r="B17280" t="s">
        <v>318</v>
      </c>
      <c r="C17280" s="70">
        <v>0</v>
      </c>
      <c r="D17280" s="70">
        <v>0</v>
      </c>
      <c r="E17280" s="71">
        <v>44712</v>
      </c>
      <c r="F17280" t="s">
        <v>15012</v>
      </c>
      <c r="G17280" t="s">
        <v>2142</v>
      </c>
      <c r="H17280" t="s">
        <v>15011</v>
      </c>
      <c r="I17280" t="s">
        <v>15010</v>
      </c>
      <c r="J17280" s="40">
        <v>1831.64</v>
      </c>
      <c r="K17280" s="40">
        <v>0</v>
      </c>
    </row>
    <row r="17281" spans="1:11" x14ac:dyDescent="0.35">
      <c r="A17281">
        <v>60302</v>
      </c>
      <c r="B17281" t="s">
        <v>318</v>
      </c>
      <c r="C17281" s="70">
        <v>0</v>
      </c>
      <c r="D17281" s="70">
        <v>0</v>
      </c>
      <c r="E17281" s="71">
        <v>44712</v>
      </c>
      <c r="F17281" t="s">
        <v>8865</v>
      </c>
      <c r="G17281" t="s">
        <v>1912</v>
      </c>
      <c r="J17281" s="40">
        <v>0</v>
      </c>
      <c r="K17281" s="40">
        <v>19184.13</v>
      </c>
    </row>
    <row r="17282" spans="1:11" x14ac:dyDescent="0.35">
      <c r="A17282">
        <v>60302</v>
      </c>
      <c r="B17282" t="s">
        <v>318</v>
      </c>
      <c r="C17282" s="70">
        <v>0</v>
      </c>
      <c r="D17282" s="70">
        <v>0</v>
      </c>
      <c r="E17282" s="71">
        <v>44712</v>
      </c>
      <c r="F17282" t="s">
        <v>15009</v>
      </c>
      <c r="G17282" t="s">
        <v>2142</v>
      </c>
      <c r="H17282" t="s">
        <v>15008</v>
      </c>
      <c r="I17282" t="s">
        <v>15007</v>
      </c>
      <c r="J17282" s="40">
        <v>71.09</v>
      </c>
      <c r="K17282" s="40">
        <v>0</v>
      </c>
    </row>
    <row r="17283" spans="1:11" x14ac:dyDescent="0.35">
      <c r="A17283">
        <v>60302</v>
      </c>
      <c r="B17283" t="s">
        <v>318</v>
      </c>
      <c r="C17283" s="70">
        <v>0</v>
      </c>
      <c r="D17283" s="70">
        <v>0</v>
      </c>
      <c r="E17283" s="71">
        <v>44742</v>
      </c>
      <c r="F17283" t="s">
        <v>15006</v>
      </c>
      <c r="G17283" t="s">
        <v>2142</v>
      </c>
      <c r="H17283" t="s">
        <v>15005</v>
      </c>
      <c r="I17283" t="s">
        <v>15004</v>
      </c>
      <c r="J17283" s="40">
        <v>34066.99</v>
      </c>
      <c r="K17283" s="40">
        <v>0</v>
      </c>
    </row>
    <row r="17284" spans="1:11" x14ac:dyDescent="0.35">
      <c r="A17284">
        <v>60302</v>
      </c>
      <c r="B17284" t="s">
        <v>318</v>
      </c>
      <c r="C17284" s="70">
        <v>0</v>
      </c>
      <c r="D17284" s="70">
        <v>0</v>
      </c>
      <c r="E17284" s="71">
        <v>44742</v>
      </c>
      <c r="F17284" t="s">
        <v>15003</v>
      </c>
      <c r="G17284" t="s">
        <v>2142</v>
      </c>
      <c r="H17284" t="s">
        <v>5271</v>
      </c>
      <c r="I17284" t="s">
        <v>5270</v>
      </c>
      <c r="J17284" s="40">
        <v>1984.04</v>
      </c>
      <c r="K17284" s="40">
        <v>0</v>
      </c>
    </row>
    <row r="17285" spans="1:11" x14ac:dyDescent="0.35">
      <c r="A17285">
        <v>60302</v>
      </c>
      <c r="B17285" t="s">
        <v>318</v>
      </c>
      <c r="C17285" s="70">
        <v>0</v>
      </c>
      <c r="D17285" s="70">
        <v>0</v>
      </c>
      <c r="E17285" s="71">
        <v>44742</v>
      </c>
      <c r="F17285" t="s">
        <v>8855</v>
      </c>
      <c r="G17285" t="s">
        <v>1912</v>
      </c>
      <c r="J17285" s="40">
        <v>0</v>
      </c>
      <c r="K17285" s="40">
        <v>23198.84</v>
      </c>
    </row>
    <row r="17286" spans="1:11" x14ac:dyDescent="0.35">
      <c r="A17286">
        <v>60302</v>
      </c>
      <c r="B17286" t="s">
        <v>318</v>
      </c>
      <c r="C17286" s="70">
        <v>0</v>
      </c>
      <c r="D17286" s="70">
        <v>0</v>
      </c>
      <c r="E17286" s="71">
        <v>44742</v>
      </c>
      <c r="F17286" t="s">
        <v>8854</v>
      </c>
      <c r="G17286" t="s">
        <v>1912</v>
      </c>
      <c r="J17286" s="40">
        <v>0</v>
      </c>
      <c r="K17286" s="40">
        <v>-23198.84</v>
      </c>
    </row>
    <row r="17287" spans="1:11" x14ac:dyDescent="0.35">
      <c r="A17287">
        <v>60302</v>
      </c>
      <c r="B17287" t="s">
        <v>318</v>
      </c>
      <c r="C17287" s="70">
        <v>0</v>
      </c>
      <c r="D17287" s="70">
        <v>0</v>
      </c>
      <c r="E17287" s="71">
        <v>44742</v>
      </c>
      <c r="F17287" t="s">
        <v>8853</v>
      </c>
      <c r="G17287" t="s">
        <v>1912</v>
      </c>
      <c r="J17287" s="40">
        <v>0</v>
      </c>
      <c r="K17287" s="40">
        <v>19828.07</v>
      </c>
    </row>
    <row r="17288" spans="1:11" x14ac:dyDescent="0.35">
      <c r="A17288">
        <v>60302</v>
      </c>
      <c r="B17288" t="s">
        <v>318</v>
      </c>
      <c r="C17288" s="70">
        <v>0</v>
      </c>
      <c r="D17288" s="70">
        <v>0</v>
      </c>
      <c r="E17288" s="71">
        <v>44768</v>
      </c>
      <c r="F17288" t="s">
        <v>15002</v>
      </c>
      <c r="G17288" t="s">
        <v>2142</v>
      </c>
      <c r="H17288" t="s">
        <v>15001</v>
      </c>
      <c r="I17288" t="s">
        <v>15000</v>
      </c>
      <c r="J17288" s="40">
        <v>69.11</v>
      </c>
      <c r="K17288" s="40">
        <v>0</v>
      </c>
    </row>
    <row r="17289" spans="1:11" x14ac:dyDescent="0.35">
      <c r="A17289">
        <v>60302</v>
      </c>
      <c r="B17289" t="s">
        <v>318</v>
      </c>
      <c r="C17289" s="70">
        <v>0</v>
      </c>
      <c r="D17289" s="70">
        <v>0</v>
      </c>
      <c r="E17289" s="71">
        <v>44773</v>
      </c>
      <c r="F17289" t="s">
        <v>14999</v>
      </c>
      <c r="G17289" t="s">
        <v>2142</v>
      </c>
      <c r="H17289" t="s">
        <v>14998</v>
      </c>
      <c r="I17289" t="s">
        <v>14997</v>
      </c>
      <c r="J17289" s="40">
        <v>36599.050000000003</v>
      </c>
      <c r="K17289" s="40">
        <v>0</v>
      </c>
    </row>
    <row r="17290" spans="1:11" x14ac:dyDescent="0.35">
      <c r="A17290">
        <v>60302</v>
      </c>
      <c r="B17290" t="s">
        <v>318</v>
      </c>
      <c r="C17290" s="70">
        <v>0</v>
      </c>
      <c r="D17290" s="70">
        <v>0</v>
      </c>
      <c r="E17290" s="71">
        <v>44773</v>
      </c>
      <c r="F17290" t="s">
        <v>14996</v>
      </c>
      <c r="G17290" t="s">
        <v>2142</v>
      </c>
      <c r="H17290" t="s">
        <v>5260</v>
      </c>
      <c r="I17290" t="s">
        <v>5259</v>
      </c>
      <c r="J17290" s="40">
        <v>1946.03</v>
      </c>
      <c r="K17290" s="40">
        <v>0</v>
      </c>
    </row>
    <row r="17291" spans="1:11" x14ac:dyDescent="0.35">
      <c r="A17291">
        <v>60302</v>
      </c>
      <c r="B17291" t="s">
        <v>318</v>
      </c>
      <c r="C17291" s="70">
        <v>0</v>
      </c>
      <c r="D17291" s="70">
        <v>0</v>
      </c>
      <c r="E17291" s="71">
        <v>44773</v>
      </c>
      <c r="F17291" t="s">
        <v>8844</v>
      </c>
      <c r="G17291" t="s">
        <v>1912</v>
      </c>
      <c r="J17291" s="40">
        <v>0</v>
      </c>
      <c r="K17291" s="40">
        <v>21199.79</v>
      </c>
    </row>
    <row r="17292" spans="1:11" x14ac:dyDescent="0.35">
      <c r="A17292">
        <v>60302</v>
      </c>
      <c r="B17292" t="s">
        <v>318</v>
      </c>
      <c r="C17292" s="70">
        <v>0</v>
      </c>
      <c r="D17292" s="70">
        <v>0</v>
      </c>
      <c r="E17292" s="71">
        <v>44799</v>
      </c>
      <c r="F17292" t="s">
        <v>14995</v>
      </c>
      <c r="G17292" t="s">
        <v>2142</v>
      </c>
      <c r="H17292" t="s">
        <v>14994</v>
      </c>
      <c r="I17292" t="s">
        <v>14993</v>
      </c>
      <c r="J17292" s="40">
        <v>71.47</v>
      </c>
      <c r="K17292" s="40">
        <v>0</v>
      </c>
    </row>
    <row r="17293" spans="1:11" x14ac:dyDescent="0.35">
      <c r="A17293">
        <v>60302</v>
      </c>
      <c r="B17293" t="s">
        <v>318</v>
      </c>
      <c r="C17293" s="70">
        <v>0</v>
      </c>
      <c r="D17293" s="70">
        <v>0</v>
      </c>
      <c r="E17293" s="71">
        <v>44804</v>
      </c>
      <c r="F17293" t="s">
        <v>14992</v>
      </c>
      <c r="G17293" t="s">
        <v>1912</v>
      </c>
      <c r="J17293" s="40">
        <v>1975.46</v>
      </c>
      <c r="K17293" s="40">
        <v>0</v>
      </c>
    </row>
    <row r="17294" spans="1:11" x14ac:dyDescent="0.35">
      <c r="A17294">
        <v>60302</v>
      </c>
      <c r="B17294" t="s">
        <v>318</v>
      </c>
      <c r="C17294" s="70">
        <v>0</v>
      </c>
      <c r="D17294" s="70">
        <v>0</v>
      </c>
      <c r="E17294" s="71">
        <v>44804</v>
      </c>
      <c r="F17294" t="s">
        <v>14991</v>
      </c>
      <c r="G17294" t="s">
        <v>2142</v>
      </c>
      <c r="H17294" t="s">
        <v>14990</v>
      </c>
      <c r="I17294" t="s">
        <v>14989</v>
      </c>
      <c r="J17294" s="40">
        <v>1946.03</v>
      </c>
      <c r="K17294" s="40">
        <v>0</v>
      </c>
    </row>
    <row r="17295" spans="1:11" x14ac:dyDescent="0.35">
      <c r="A17295">
        <v>60302</v>
      </c>
      <c r="B17295" t="s">
        <v>318</v>
      </c>
      <c r="C17295" s="70">
        <v>0</v>
      </c>
      <c r="D17295" s="70">
        <v>0</v>
      </c>
      <c r="E17295" s="71">
        <v>44804</v>
      </c>
      <c r="F17295" t="s">
        <v>14988</v>
      </c>
      <c r="G17295" t="s">
        <v>2142</v>
      </c>
      <c r="H17295" t="s">
        <v>4658</v>
      </c>
      <c r="I17295" t="s">
        <v>4657</v>
      </c>
      <c r="J17295" s="40">
        <v>37660.720000000001</v>
      </c>
      <c r="K17295" s="40">
        <v>0</v>
      </c>
    </row>
    <row r="17296" spans="1:11" x14ac:dyDescent="0.35">
      <c r="A17296">
        <v>60302</v>
      </c>
      <c r="B17296" t="s">
        <v>318</v>
      </c>
      <c r="C17296" s="70">
        <v>0</v>
      </c>
      <c r="D17296" s="70">
        <v>0</v>
      </c>
      <c r="E17296" s="71">
        <v>44804</v>
      </c>
      <c r="F17296" t="s">
        <v>14987</v>
      </c>
      <c r="G17296" t="s">
        <v>1912</v>
      </c>
      <c r="J17296" s="40">
        <v>-1975.46</v>
      </c>
      <c r="K17296" s="40">
        <v>0</v>
      </c>
    </row>
    <row r="17297" spans="1:11" x14ac:dyDescent="0.35">
      <c r="A17297">
        <v>60302</v>
      </c>
      <c r="B17297" t="s">
        <v>318</v>
      </c>
      <c r="C17297" s="70">
        <v>0</v>
      </c>
      <c r="D17297" s="70">
        <v>0</v>
      </c>
      <c r="E17297" s="71">
        <v>44804</v>
      </c>
      <c r="F17297" t="s">
        <v>8838</v>
      </c>
      <c r="G17297" t="s">
        <v>1912</v>
      </c>
      <c r="J17297" s="40">
        <v>0</v>
      </c>
      <c r="K17297" s="40">
        <v>21783.71</v>
      </c>
    </row>
    <row r="17298" spans="1:11" x14ac:dyDescent="0.35">
      <c r="A17298">
        <v>60302</v>
      </c>
      <c r="B17298" t="s">
        <v>318</v>
      </c>
      <c r="C17298" s="70">
        <v>0</v>
      </c>
      <c r="D17298" s="70">
        <v>0</v>
      </c>
      <c r="E17298" s="71">
        <v>44834</v>
      </c>
      <c r="F17298" t="s">
        <v>14986</v>
      </c>
      <c r="G17298" t="s">
        <v>2142</v>
      </c>
      <c r="H17298" t="s">
        <v>14985</v>
      </c>
      <c r="I17298" t="s">
        <v>14984</v>
      </c>
      <c r="J17298" s="40">
        <v>2122.0100000000002</v>
      </c>
      <c r="K17298" s="40">
        <v>0</v>
      </c>
    </row>
    <row r="17299" spans="1:11" x14ac:dyDescent="0.35">
      <c r="A17299">
        <v>60302</v>
      </c>
      <c r="B17299" t="s">
        <v>318</v>
      </c>
      <c r="C17299" s="70">
        <v>0</v>
      </c>
      <c r="D17299" s="70">
        <v>0</v>
      </c>
      <c r="E17299" s="71">
        <v>44834</v>
      </c>
      <c r="F17299" t="s">
        <v>14983</v>
      </c>
      <c r="G17299" t="s">
        <v>2142</v>
      </c>
      <c r="H17299" t="s">
        <v>14982</v>
      </c>
      <c r="I17299" t="s">
        <v>14981</v>
      </c>
      <c r="J17299" s="40">
        <v>38856.589999999997</v>
      </c>
      <c r="K17299" s="40">
        <v>0</v>
      </c>
    </row>
    <row r="17300" spans="1:11" x14ac:dyDescent="0.35">
      <c r="A17300">
        <v>60302</v>
      </c>
      <c r="B17300" t="s">
        <v>318</v>
      </c>
      <c r="C17300" s="70">
        <v>0</v>
      </c>
      <c r="D17300" s="70">
        <v>0</v>
      </c>
      <c r="E17300" s="71">
        <v>44834</v>
      </c>
      <c r="F17300" t="s">
        <v>8828</v>
      </c>
      <c r="G17300" t="s">
        <v>1912</v>
      </c>
      <c r="J17300" s="40">
        <v>0</v>
      </c>
      <c r="K17300" s="40">
        <v>22538.23</v>
      </c>
    </row>
    <row r="17301" spans="1:11" x14ac:dyDescent="0.35">
      <c r="A17301">
        <v>60302</v>
      </c>
      <c r="B17301" t="s">
        <v>318</v>
      </c>
      <c r="C17301" s="70">
        <v>0</v>
      </c>
      <c r="D17301" s="70">
        <v>0</v>
      </c>
      <c r="E17301" s="71">
        <v>44865</v>
      </c>
      <c r="F17301" t="s">
        <v>14980</v>
      </c>
      <c r="G17301" t="s">
        <v>2142</v>
      </c>
      <c r="H17301" t="s">
        <v>14979</v>
      </c>
      <c r="I17301" t="s">
        <v>14978</v>
      </c>
      <c r="J17301" s="40">
        <v>2280.83</v>
      </c>
      <c r="K17301" s="40">
        <v>0</v>
      </c>
    </row>
    <row r="17302" spans="1:11" x14ac:dyDescent="0.35">
      <c r="A17302">
        <v>60302</v>
      </c>
      <c r="B17302" t="s">
        <v>318</v>
      </c>
      <c r="C17302" s="70">
        <v>0</v>
      </c>
      <c r="D17302" s="70">
        <v>0</v>
      </c>
      <c r="E17302" s="71">
        <v>44865</v>
      </c>
      <c r="F17302" t="s">
        <v>14977</v>
      </c>
      <c r="G17302" t="s">
        <v>2142</v>
      </c>
      <c r="H17302" t="s">
        <v>14976</v>
      </c>
      <c r="I17302" t="s">
        <v>14975</v>
      </c>
      <c r="J17302" s="40">
        <v>41733.5</v>
      </c>
      <c r="K17302" s="40">
        <v>0</v>
      </c>
    </row>
    <row r="17303" spans="1:11" x14ac:dyDescent="0.35">
      <c r="A17303">
        <v>60302</v>
      </c>
      <c r="B17303" t="s">
        <v>318</v>
      </c>
      <c r="C17303" s="70">
        <v>0</v>
      </c>
      <c r="D17303" s="70">
        <v>0</v>
      </c>
      <c r="E17303" s="71">
        <v>44865</v>
      </c>
      <c r="F17303" t="s">
        <v>8823</v>
      </c>
      <c r="G17303" t="s">
        <v>1912</v>
      </c>
      <c r="H17303" t="s">
        <v>1919</v>
      </c>
      <c r="J17303" s="40">
        <v>0</v>
      </c>
      <c r="K17303" s="40">
        <v>28323.22</v>
      </c>
    </row>
    <row r="17304" spans="1:11" x14ac:dyDescent="0.35">
      <c r="A17304">
        <v>60302</v>
      </c>
      <c r="B17304" t="s">
        <v>318</v>
      </c>
      <c r="C17304" s="70">
        <v>0</v>
      </c>
      <c r="D17304" s="70">
        <v>0</v>
      </c>
      <c r="E17304" s="71">
        <v>44895</v>
      </c>
      <c r="F17304" t="s">
        <v>14974</v>
      </c>
      <c r="G17304" t="s">
        <v>2142</v>
      </c>
      <c r="H17304" t="s">
        <v>14973</v>
      </c>
      <c r="I17304" t="s">
        <v>14972</v>
      </c>
      <c r="J17304" s="40">
        <v>43605.88</v>
      </c>
      <c r="K17304" s="40">
        <v>0</v>
      </c>
    </row>
    <row r="17305" spans="1:11" x14ac:dyDescent="0.35">
      <c r="A17305">
        <v>60302</v>
      </c>
      <c r="B17305" t="s">
        <v>318</v>
      </c>
      <c r="C17305" s="70">
        <v>0</v>
      </c>
      <c r="D17305" s="70">
        <v>0</v>
      </c>
      <c r="E17305" s="71">
        <v>44895</v>
      </c>
      <c r="F17305" t="s">
        <v>14971</v>
      </c>
      <c r="G17305" t="s">
        <v>2142</v>
      </c>
      <c r="H17305" t="s">
        <v>14970</v>
      </c>
      <c r="I17305" t="s">
        <v>14969</v>
      </c>
      <c r="J17305" s="40">
        <v>2405</v>
      </c>
      <c r="K17305" s="40">
        <v>0</v>
      </c>
    </row>
    <row r="17306" spans="1:11" x14ac:dyDescent="0.35">
      <c r="A17306">
        <v>60302</v>
      </c>
      <c r="B17306" t="s">
        <v>318</v>
      </c>
      <c r="C17306" s="70">
        <v>0</v>
      </c>
      <c r="D17306" s="70">
        <v>0</v>
      </c>
      <c r="E17306" s="71">
        <v>44895</v>
      </c>
      <c r="F17306" t="s">
        <v>8810</v>
      </c>
      <c r="G17306" t="s">
        <v>1912</v>
      </c>
      <c r="H17306" t="s">
        <v>1916</v>
      </c>
      <c r="J17306" s="40">
        <v>0</v>
      </c>
      <c r="K17306" s="40">
        <v>25305.99</v>
      </c>
    </row>
    <row r="17307" spans="1:11" x14ac:dyDescent="0.35">
      <c r="A17307">
        <v>60302</v>
      </c>
      <c r="B17307" t="s">
        <v>318</v>
      </c>
      <c r="C17307" s="70">
        <v>0</v>
      </c>
      <c r="D17307" s="70">
        <v>0</v>
      </c>
      <c r="E17307" s="71">
        <v>44926</v>
      </c>
      <c r="F17307" t="s">
        <v>14968</v>
      </c>
      <c r="G17307" t="s">
        <v>2142</v>
      </c>
      <c r="H17307" t="s">
        <v>14967</v>
      </c>
      <c r="I17307" t="s">
        <v>14966</v>
      </c>
      <c r="J17307" s="40">
        <v>2636.1</v>
      </c>
      <c r="K17307" s="40">
        <v>0</v>
      </c>
    </row>
    <row r="17308" spans="1:11" x14ac:dyDescent="0.35">
      <c r="A17308">
        <v>60302</v>
      </c>
      <c r="B17308" t="s">
        <v>318</v>
      </c>
      <c r="C17308" s="70">
        <v>0</v>
      </c>
      <c r="D17308" s="70">
        <v>0</v>
      </c>
      <c r="E17308" s="71">
        <v>44926</v>
      </c>
      <c r="F17308" t="s">
        <v>14965</v>
      </c>
      <c r="G17308" t="s">
        <v>1912</v>
      </c>
      <c r="H17308" t="s">
        <v>1911</v>
      </c>
      <c r="J17308" s="40">
        <v>42625.75</v>
      </c>
      <c r="K17308" s="40">
        <v>0</v>
      </c>
    </row>
    <row r="17309" spans="1:11" x14ac:dyDescent="0.35">
      <c r="A17309">
        <v>60302</v>
      </c>
      <c r="B17309" t="s">
        <v>318</v>
      </c>
      <c r="C17309" s="70">
        <v>0</v>
      </c>
      <c r="D17309" s="70">
        <v>0</v>
      </c>
      <c r="E17309" s="71">
        <v>44926</v>
      </c>
      <c r="F17309" t="s">
        <v>8809</v>
      </c>
      <c r="G17309" t="s">
        <v>1912</v>
      </c>
      <c r="H17309" t="s">
        <v>1911</v>
      </c>
      <c r="J17309" s="40">
        <v>0</v>
      </c>
      <c r="K17309" s="40">
        <v>24894.02</v>
      </c>
    </row>
    <row r="17310" spans="1:11" x14ac:dyDescent="0.35">
      <c r="A17310">
        <v>60302</v>
      </c>
      <c r="B17310" t="s">
        <v>318</v>
      </c>
      <c r="C17310" s="70">
        <v>0</v>
      </c>
      <c r="D17310" s="70">
        <v>0</v>
      </c>
      <c r="E17310" s="71">
        <v>44926</v>
      </c>
      <c r="F17310" t="s">
        <v>2574</v>
      </c>
      <c r="G17310" t="s">
        <v>1912</v>
      </c>
      <c r="H17310" t="s">
        <v>1911</v>
      </c>
      <c r="J17310" s="40">
        <v>48229</v>
      </c>
      <c r="K17310" s="40">
        <v>0</v>
      </c>
    </row>
    <row r="17311" spans="1:11" x14ac:dyDescent="0.35">
      <c r="A17311" t="s">
        <v>1491</v>
      </c>
      <c r="B17311" t="s">
        <v>1492</v>
      </c>
      <c r="C17311" s="70">
        <v>0</v>
      </c>
      <c r="D17311" s="70">
        <v>0</v>
      </c>
      <c r="E17311" s="71">
        <v>44620</v>
      </c>
      <c r="F17311" t="s">
        <v>14964</v>
      </c>
      <c r="G17311" t="s">
        <v>2142</v>
      </c>
      <c r="H17311" t="s">
        <v>14963</v>
      </c>
      <c r="I17311" t="s">
        <v>14957</v>
      </c>
      <c r="J17311" s="40">
        <v>-8235.1</v>
      </c>
      <c r="K17311" s="40">
        <v>0</v>
      </c>
    </row>
    <row r="17312" spans="1:11" x14ac:dyDescent="0.35">
      <c r="A17312" t="s">
        <v>1491</v>
      </c>
      <c r="B17312" t="s">
        <v>1492</v>
      </c>
      <c r="C17312" s="70">
        <v>0</v>
      </c>
      <c r="D17312" s="70">
        <v>0</v>
      </c>
      <c r="E17312" s="71">
        <v>44620</v>
      </c>
      <c r="F17312" t="s">
        <v>14962</v>
      </c>
      <c r="G17312" t="s">
        <v>2142</v>
      </c>
      <c r="H17312" t="s">
        <v>14961</v>
      </c>
      <c r="I17312" t="s">
        <v>14960</v>
      </c>
      <c r="J17312" s="40">
        <v>7038.55</v>
      </c>
      <c r="K17312" s="40">
        <v>0</v>
      </c>
    </row>
    <row r="17313" spans="1:11" x14ac:dyDescent="0.35">
      <c r="A17313" t="s">
        <v>1491</v>
      </c>
      <c r="B17313" t="s">
        <v>1492</v>
      </c>
      <c r="C17313" s="70">
        <v>0</v>
      </c>
      <c r="D17313" s="70">
        <v>0</v>
      </c>
      <c r="E17313" s="71">
        <v>44620</v>
      </c>
      <c r="F17313" t="s">
        <v>14959</v>
      </c>
      <c r="G17313" t="s">
        <v>2142</v>
      </c>
      <c r="H17313" t="s">
        <v>14958</v>
      </c>
      <c r="I17313" t="s">
        <v>14957</v>
      </c>
      <c r="J17313" s="40">
        <v>8235.1</v>
      </c>
      <c r="K17313" s="40">
        <v>0</v>
      </c>
    </row>
    <row r="17314" spans="1:11" x14ac:dyDescent="0.35">
      <c r="A17314" t="s">
        <v>1491</v>
      </c>
      <c r="B17314" t="s">
        <v>1492</v>
      </c>
      <c r="C17314" s="70">
        <v>0</v>
      </c>
      <c r="D17314" s="70">
        <v>0</v>
      </c>
      <c r="E17314" s="71">
        <v>44694</v>
      </c>
      <c r="F17314" t="s">
        <v>7665</v>
      </c>
      <c r="G17314" t="s">
        <v>2142</v>
      </c>
      <c r="H17314" t="s">
        <v>7664</v>
      </c>
      <c r="I17314" t="s">
        <v>7663</v>
      </c>
      <c r="J17314" s="40">
        <v>8016.32</v>
      </c>
      <c r="K17314" s="40">
        <v>0</v>
      </c>
    </row>
    <row r="17315" spans="1:11" x14ac:dyDescent="0.35">
      <c r="A17315" t="s">
        <v>1491</v>
      </c>
      <c r="B17315" t="s">
        <v>1492</v>
      </c>
      <c r="C17315" s="70">
        <v>0</v>
      </c>
      <c r="D17315" s="70">
        <v>0</v>
      </c>
      <c r="E17315" s="71">
        <v>44712</v>
      </c>
      <c r="F17315" t="s">
        <v>7650</v>
      </c>
      <c r="G17315" t="s">
        <v>2142</v>
      </c>
      <c r="H17315" t="s">
        <v>7649</v>
      </c>
      <c r="I17315" t="s">
        <v>7648</v>
      </c>
      <c r="J17315" s="40">
        <v>464.86</v>
      </c>
      <c r="K17315" s="40">
        <v>0</v>
      </c>
    </row>
    <row r="17316" spans="1:11" x14ac:dyDescent="0.35">
      <c r="A17316" t="s">
        <v>1493</v>
      </c>
      <c r="B17316" t="s">
        <v>1494</v>
      </c>
      <c r="C17316" s="70">
        <v>0</v>
      </c>
      <c r="D17316" s="70">
        <v>0</v>
      </c>
      <c r="E17316" s="71">
        <v>44592</v>
      </c>
      <c r="F17316" t="s">
        <v>7735</v>
      </c>
      <c r="G17316" t="s">
        <v>2142</v>
      </c>
      <c r="H17316" t="s">
        <v>7734</v>
      </c>
      <c r="I17316" t="s">
        <v>7733</v>
      </c>
      <c r="J17316" s="40">
        <v>352.65</v>
      </c>
      <c r="K17316" s="40">
        <v>0</v>
      </c>
    </row>
    <row r="17317" spans="1:11" x14ac:dyDescent="0.35">
      <c r="A17317" t="s">
        <v>1493</v>
      </c>
      <c r="B17317" t="s">
        <v>1494</v>
      </c>
      <c r="C17317" s="70">
        <v>0</v>
      </c>
      <c r="D17317" s="70">
        <v>0</v>
      </c>
      <c r="E17317" s="71">
        <v>44651</v>
      </c>
      <c r="F17317" t="s">
        <v>7723</v>
      </c>
      <c r="G17317" t="s">
        <v>2142</v>
      </c>
      <c r="H17317" t="s">
        <v>7722</v>
      </c>
      <c r="I17317" t="s">
        <v>7721</v>
      </c>
      <c r="J17317" s="40">
        <v>464.77</v>
      </c>
      <c r="K17317" s="40">
        <v>0</v>
      </c>
    </row>
    <row r="17318" spans="1:11" x14ac:dyDescent="0.35">
      <c r="A17318" t="s">
        <v>1493</v>
      </c>
      <c r="B17318" t="s">
        <v>1494</v>
      </c>
      <c r="C17318" s="70">
        <v>0</v>
      </c>
      <c r="D17318" s="70">
        <v>0</v>
      </c>
      <c r="E17318" s="71">
        <v>44663</v>
      </c>
      <c r="F17318" t="s">
        <v>7720</v>
      </c>
      <c r="G17318" t="s">
        <v>2142</v>
      </c>
      <c r="H17318" t="s">
        <v>7719</v>
      </c>
      <c r="I17318" t="s">
        <v>7718</v>
      </c>
      <c r="J17318" s="40">
        <v>488</v>
      </c>
      <c r="K17318" s="40">
        <v>0</v>
      </c>
    </row>
    <row r="17319" spans="1:11" x14ac:dyDescent="0.35">
      <c r="A17319" t="s">
        <v>1493</v>
      </c>
      <c r="B17319" t="s">
        <v>1494</v>
      </c>
      <c r="C17319" s="70">
        <v>0</v>
      </c>
      <c r="D17319" s="70">
        <v>0</v>
      </c>
      <c r="E17319" s="71">
        <v>44670</v>
      </c>
      <c r="F17319" t="s">
        <v>7671</v>
      </c>
      <c r="G17319" t="s">
        <v>2142</v>
      </c>
      <c r="H17319" t="s">
        <v>7670</v>
      </c>
      <c r="I17319" t="s">
        <v>7669</v>
      </c>
      <c r="J17319" s="40">
        <v>149.41999999999999</v>
      </c>
      <c r="K17319" s="40">
        <v>0</v>
      </c>
    </row>
    <row r="17320" spans="1:11" x14ac:dyDescent="0.35">
      <c r="A17320" t="s">
        <v>1493</v>
      </c>
      <c r="B17320" t="s">
        <v>1494</v>
      </c>
      <c r="C17320" s="70">
        <v>0</v>
      </c>
      <c r="D17320" s="70">
        <v>0</v>
      </c>
      <c r="E17320" s="71">
        <v>44681</v>
      </c>
      <c r="F17320" t="s">
        <v>7653</v>
      </c>
      <c r="G17320" t="s">
        <v>2142</v>
      </c>
      <c r="H17320" t="s">
        <v>7652</v>
      </c>
      <c r="I17320" t="s">
        <v>7651</v>
      </c>
      <c r="J17320" s="40">
        <v>467.49</v>
      </c>
      <c r="K17320" s="40">
        <v>0</v>
      </c>
    </row>
    <row r="17321" spans="1:11" x14ac:dyDescent="0.35">
      <c r="A17321" t="s">
        <v>1493</v>
      </c>
      <c r="B17321" t="s">
        <v>1494</v>
      </c>
      <c r="C17321" s="70">
        <v>0</v>
      </c>
      <c r="D17321" s="70">
        <v>0</v>
      </c>
      <c r="E17321" s="71">
        <v>44712</v>
      </c>
      <c r="F17321" t="s">
        <v>7650</v>
      </c>
      <c r="G17321" t="s">
        <v>2142</v>
      </c>
      <c r="H17321" t="s">
        <v>7649</v>
      </c>
      <c r="I17321" t="s">
        <v>7648</v>
      </c>
      <c r="J17321" s="40">
        <v>464.86</v>
      </c>
      <c r="K17321" s="40">
        <v>0</v>
      </c>
    </row>
    <row r="17322" spans="1:11" x14ac:dyDescent="0.35">
      <c r="A17322" t="s">
        <v>1493</v>
      </c>
      <c r="B17322" t="s">
        <v>1494</v>
      </c>
      <c r="C17322" s="70">
        <v>0</v>
      </c>
      <c r="D17322" s="70">
        <v>0</v>
      </c>
      <c r="E17322" s="71">
        <v>44740</v>
      </c>
      <c r="F17322" t="s">
        <v>7647</v>
      </c>
      <c r="G17322" t="s">
        <v>2142</v>
      </c>
      <c r="H17322" t="s">
        <v>7646</v>
      </c>
      <c r="I17322" t="s">
        <v>7645</v>
      </c>
      <c r="J17322" s="40">
        <v>180.37</v>
      </c>
      <c r="K17322" s="40">
        <v>0</v>
      </c>
    </row>
    <row r="17323" spans="1:11" x14ac:dyDescent="0.35">
      <c r="A17323" t="s">
        <v>1493</v>
      </c>
      <c r="B17323" t="s">
        <v>1494</v>
      </c>
      <c r="C17323" s="70">
        <v>0</v>
      </c>
      <c r="D17323" s="70">
        <v>0</v>
      </c>
      <c r="E17323" s="71">
        <v>44773</v>
      </c>
      <c r="F17323" t="s">
        <v>7644</v>
      </c>
      <c r="G17323" t="s">
        <v>2142</v>
      </c>
      <c r="H17323" t="s">
        <v>4610</v>
      </c>
      <c r="I17323" t="s">
        <v>4609</v>
      </c>
      <c r="J17323" s="40">
        <v>144.71</v>
      </c>
      <c r="K17323" s="40">
        <v>0</v>
      </c>
    </row>
    <row r="17324" spans="1:11" x14ac:dyDescent="0.35">
      <c r="A17324" t="s">
        <v>1493</v>
      </c>
      <c r="B17324" t="s">
        <v>1494</v>
      </c>
      <c r="C17324" s="70">
        <v>0</v>
      </c>
      <c r="D17324" s="70">
        <v>0</v>
      </c>
      <c r="E17324" s="71">
        <v>44896</v>
      </c>
      <c r="F17324" t="s">
        <v>7692</v>
      </c>
      <c r="G17324" t="s">
        <v>2142</v>
      </c>
      <c r="H17324" t="s">
        <v>7691</v>
      </c>
      <c r="I17324" t="s">
        <v>7690</v>
      </c>
      <c r="J17324" s="40">
        <v>-464.77</v>
      </c>
      <c r="K17324" s="40">
        <v>0</v>
      </c>
    </row>
    <row r="17325" spans="1:11" x14ac:dyDescent="0.35">
      <c r="A17325" t="s">
        <v>1495</v>
      </c>
      <c r="B17325" t="s">
        <v>1496</v>
      </c>
      <c r="C17325" s="70">
        <v>0</v>
      </c>
      <c r="D17325" s="70">
        <v>0</v>
      </c>
      <c r="E17325" s="71">
        <v>44592</v>
      </c>
      <c r="F17325" t="s">
        <v>7735</v>
      </c>
      <c r="G17325" t="s">
        <v>2142</v>
      </c>
      <c r="H17325" t="s">
        <v>7734</v>
      </c>
      <c r="I17325" t="s">
        <v>7733</v>
      </c>
      <c r="J17325" s="40">
        <v>9992.65</v>
      </c>
      <c r="K17325" s="40">
        <v>0</v>
      </c>
    </row>
    <row r="17326" spans="1:11" x14ac:dyDescent="0.35">
      <c r="A17326" t="s">
        <v>1495</v>
      </c>
      <c r="B17326" t="s">
        <v>1496</v>
      </c>
      <c r="C17326" s="70">
        <v>0</v>
      </c>
      <c r="D17326" s="70">
        <v>0</v>
      </c>
      <c r="E17326" s="71">
        <v>44619</v>
      </c>
      <c r="F17326" t="s">
        <v>7765</v>
      </c>
      <c r="G17326" t="s">
        <v>2142</v>
      </c>
      <c r="H17326" t="s">
        <v>7764</v>
      </c>
      <c r="I17326" t="s">
        <v>7763</v>
      </c>
      <c r="J17326" s="40">
        <v>13935.89</v>
      </c>
      <c r="K17326" s="40">
        <v>0</v>
      </c>
    </row>
    <row r="17327" spans="1:11" x14ac:dyDescent="0.35">
      <c r="A17327" t="s">
        <v>1495</v>
      </c>
      <c r="B17327" t="s">
        <v>1496</v>
      </c>
      <c r="C17327" s="70">
        <v>0</v>
      </c>
      <c r="D17327" s="70">
        <v>0</v>
      </c>
      <c r="E17327" s="71">
        <v>44651</v>
      </c>
      <c r="F17327" t="s">
        <v>7723</v>
      </c>
      <c r="G17327" t="s">
        <v>2142</v>
      </c>
      <c r="H17327" t="s">
        <v>7722</v>
      </c>
      <c r="I17327" t="s">
        <v>7721</v>
      </c>
      <c r="J17327" s="40">
        <v>10623.48</v>
      </c>
      <c r="K17327" s="40">
        <v>0</v>
      </c>
    </row>
    <row r="17328" spans="1:11" x14ac:dyDescent="0.35">
      <c r="A17328" t="s">
        <v>1495</v>
      </c>
      <c r="B17328" t="s">
        <v>1496</v>
      </c>
      <c r="C17328" s="70">
        <v>0</v>
      </c>
      <c r="D17328" s="70">
        <v>0</v>
      </c>
      <c r="E17328" s="71">
        <v>44663</v>
      </c>
      <c r="F17328" t="s">
        <v>7720</v>
      </c>
      <c r="G17328" t="s">
        <v>2142</v>
      </c>
      <c r="H17328" t="s">
        <v>7719</v>
      </c>
      <c r="I17328" t="s">
        <v>7718</v>
      </c>
      <c r="J17328" s="40">
        <v>11154.43</v>
      </c>
      <c r="K17328" s="40">
        <v>0</v>
      </c>
    </row>
    <row r="17329" spans="1:11" x14ac:dyDescent="0.35">
      <c r="A17329" t="s">
        <v>1495</v>
      </c>
      <c r="B17329" t="s">
        <v>1496</v>
      </c>
      <c r="C17329" s="70">
        <v>0</v>
      </c>
      <c r="D17329" s="70">
        <v>0</v>
      </c>
      <c r="E17329" s="71">
        <v>44681</v>
      </c>
      <c r="F17329" t="s">
        <v>7653</v>
      </c>
      <c r="G17329" t="s">
        <v>2142</v>
      </c>
      <c r="H17329" t="s">
        <v>7652</v>
      </c>
      <c r="I17329" t="s">
        <v>7651</v>
      </c>
      <c r="J17329" s="40">
        <v>10685.79</v>
      </c>
      <c r="K17329" s="40">
        <v>0</v>
      </c>
    </row>
    <row r="17330" spans="1:11" x14ac:dyDescent="0.35">
      <c r="A17330" t="s">
        <v>1495</v>
      </c>
      <c r="B17330" t="s">
        <v>1496</v>
      </c>
      <c r="C17330" s="70">
        <v>0</v>
      </c>
      <c r="D17330" s="70">
        <v>0</v>
      </c>
      <c r="E17330" s="71">
        <v>44712</v>
      </c>
      <c r="F17330" t="s">
        <v>7650</v>
      </c>
      <c r="G17330" t="s">
        <v>2142</v>
      </c>
      <c r="H17330" t="s">
        <v>7649</v>
      </c>
      <c r="I17330" t="s">
        <v>7648</v>
      </c>
      <c r="J17330" s="40">
        <v>10625.63</v>
      </c>
      <c r="K17330" s="40">
        <v>0</v>
      </c>
    </row>
    <row r="17331" spans="1:11" x14ac:dyDescent="0.35">
      <c r="A17331" t="s">
        <v>1495</v>
      </c>
      <c r="B17331" t="s">
        <v>1496</v>
      </c>
      <c r="C17331" s="70">
        <v>0</v>
      </c>
      <c r="D17331" s="70">
        <v>0</v>
      </c>
      <c r="E17331" s="71">
        <v>44740</v>
      </c>
      <c r="F17331" t="s">
        <v>7647</v>
      </c>
      <c r="G17331" t="s">
        <v>2142</v>
      </c>
      <c r="H17331" t="s">
        <v>7646</v>
      </c>
      <c r="I17331" t="s">
        <v>7645</v>
      </c>
      <c r="J17331" s="40">
        <v>10436.99</v>
      </c>
      <c r="K17331" s="40">
        <v>0</v>
      </c>
    </row>
    <row r="17332" spans="1:11" x14ac:dyDescent="0.35">
      <c r="A17332" t="s">
        <v>1495</v>
      </c>
      <c r="B17332" t="s">
        <v>1496</v>
      </c>
      <c r="C17332" s="70">
        <v>0</v>
      </c>
      <c r="D17332" s="70">
        <v>0</v>
      </c>
      <c r="E17332" s="71">
        <v>44773</v>
      </c>
      <c r="F17332" t="s">
        <v>7644</v>
      </c>
      <c r="G17332" t="s">
        <v>2142</v>
      </c>
      <c r="H17332" t="s">
        <v>4610</v>
      </c>
      <c r="I17332" t="s">
        <v>4609</v>
      </c>
      <c r="J17332" s="40">
        <v>10650.88</v>
      </c>
      <c r="K17332" s="40">
        <v>0</v>
      </c>
    </row>
    <row r="17333" spans="1:11" x14ac:dyDescent="0.35">
      <c r="A17333" t="s">
        <v>1495</v>
      </c>
      <c r="B17333" t="s">
        <v>1496</v>
      </c>
      <c r="C17333" s="70">
        <v>0</v>
      </c>
      <c r="D17333" s="70">
        <v>0</v>
      </c>
      <c r="E17333" s="71">
        <v>44896</v>
      </c>
      <c r="F17333" t="s">
        <v>7692</v>
      </c>
      <c r="G17333" t="s">
        <v>2142</v>
      </c>
      <c r="H17333" t="s">
        <v>7691</v>
      </c>
      <c r="I17333" t="s">
        <v>7690</v>
      </c>
      <c r="J17333" s="40">
        <v>-10623.48</v>
      </c>
      <c r="K17333" s="40">
        <v>0</v>
      </c>
    </row>
    <row r="17334" spans="1:11" x14ac:dyDescent="0.35">
      <c r="A17334">
        <v>60305</v>
      </c>
      <c r="B17334" t="s">
        <v>1497</v>
      </c>
      <c r="C17334" s="70">
        <v>0</v>
      </c>
      <c r="D17334" s="70">
        <v>0</v>
      </c>
      <c r="E17334" s="71">
        <v>44865</v>
      </c>
      <c r="F17334" t="s">
        <v>14956</v>
      </c>
      <c r="G17334" t="s">
        <v>2343</v>
      </c>
      <c r="H17334" t="s">
        <v>14955</v>
      </c>
      <c r="I17334" t="s">
        <v>14955</v>
      </c>
      <c r="J17334" s="40">
        <v>27567.03</v>
      </c>
      <c r="K17334" s="40">
        <v>0</v>
      </c>
    </row>
    <row r="17335" spans="1:11" x14ac:dyDescent="0.35">
      <c r="A17335">
        <v>60602</v>
      </c>
      <c r="B17335" t="s">
        <v>1504</v>
      </c>
      <c r="C17335" s="70">
        <v>0</v>
      </c>
      <c r="D17335" s="70">
        <v>0</v>
      </c>
      <c r="E17335" s="71">
        <v>44713</v>
      </c>
      <c r="F17335" t="s">
        <v>14954</v>
      </c>
      <c r="G17335" t="s">
        <v>2142</v>
      </c>
      <c r="H17335" t="s">
        <v>14953</v>
      </c>
      <c r="I17335" t="s">
        <v>14952</v>
      </c>
      <c r="J17335" s="40">
        <v>15000</v>
      </c>
      <c r="K17335" s="40">
        <v>0</v>
      </c>
    </row>
    <row r="17336" spans="1:11" x14ac:dyDescent="0.35">
      <c r="A17336">
        <v>60602</v>
      </c>
      <c r="B17336" t="s">
        <v>1504</v>
      </c>
      <c r="C17336" s="70">
        <v>0</v>
      </c>
      <c r="D17336" s="70">
        <v>0</v>
      </c>
      <c r="E17336" s="71">
        <v>44713</v>
      </c>
      <c r="F17336" t="s">
        <v>14951</v>
      </c>
      <c r="G17336" t="s">
        <v>2142</v>
      </c>
      <c r="H17336" t="s">
        <v>14950</v>
      </c>
      <c r="I17336" t="s">
        <v>10861</v>
      </c>
      <c r="J17336" s="40">
        <v>300</v>
      </c>
      <c r="K17336" s="40">
        <v>0</v>
      </c>
    </row>
    <row r="17337" spans="1:11" x14ac:dyDescent="0.35">
      <c r="A17337">
        <v>60602</v>
      </c>
      <c r="B17337" t="s">
        <v>1504</v>
      </c>
      <c r="C17337" s="70">
        <v>0</v>
      </c>
      <c r="D17337" s="70">
        <v>0</v>
      </c>
      <c r="E17337" s="71">
        <v>44713</v>
      </c>
      <c r="F17337" t="s">
        <v>14949</v>
      </c>
      <c r="G17337" t="s">
        <v>2142</v>
      </c>
      <c r="H17337" t="s">
        <v>14948</v>
      </c>
      <c r="I17337" t="s">
        <v>10861</v>
      </c>
      <c r="J17337" s="40">
        <v>-300</v>
      </c>
      <c r="K17337" s="40">
        <v>0</v>
      </c>
    </row>
    <row r="17338" spans="1:11" x14ac:dyDescent="0.35">
      <c r="A17338">
        <v>60901</v>
      </c>
      <c r="B17338" t="s">
        <v>352</v>
      </c>
      <c r="C17338" s="70">
        <v>0</v>
      </c>
      <c r="D17338" s="70">
        <v>0</v>
      </c>
      <c r="E17338" s="71">
        <v>44592</v>
      </c>
      <c r="F17338" t="s">
        <v>2134</v>
      </c>
      <c r="G17338" t="s">
        <v>1912</v>
      </c>
      <c r="J17338" s="40">
        <v>38601.75</v>
      </c>
      <c r="K17338" s="40">
        <v>0</v>
      </c>
    </row>
    <row r="17339" spans="1:11" x14ac:dyDescent="0.35">
      <c r="A17339">
        <v>60901</v>
      </c>
      <c r="B17339" t="s">
        <v>352</v>
      </c>
      <c r="C17339" s="70">
        <v>0</v>
      </c>
      <c r="D17339" s="70">
        <v>0</v>
      </c>
      <c r="E17339" s="71">
        <v>44620</v>
      </c>
      <c r="F17339" t="s">
        <v>2122</v>
      </c>
      <c r="G17339" t="s">
        <v>1912</v>
      </c>
      <c r="J17339" s="40">
        <v>38089.129999999997</v>
      </c>
      <c r="K17339" s="40">
        <v>0</v>
      </c>
    </row>
    <row r="17340" spans="1:11" x14ac:dyDescent="0.35">
      <c r="A17340">
        <v>60901</v>
      </c>
      <c r="B17340" t="s">
        <v>352</v>
      </c>
      <c r="C17340" s="70">
        <v>0</v>
      </c>
      <c r="D17340" s="70">
        <v>0</v>
      </c>
      <c r="E17340" s="71">
        <v>44620</v>
      </c>
      <c r="F17340" t="s">
        <v>2121</v>
      </c>
      <c r="G17340" t="s">
        <v>1912</v>
      </c>
      <c r="J17340" s="40">
        <v>-38089.129999999997</v>
      </c>
      <c r="K17340" s="40">
        <v>0</v>
      </c>
    </row>
    <row r="17341" spans="1:11" x14ac:dyDescent="0.35">
      <c r="A17341">
        <v>60901</v>
      </c>
      <c r="B17341" t="s">
        <v>352</v>
      </c>
      <c r="C17341" s="70">
        <v>0</v>
      </c>
      <c r="D17341" s="70">
        <v>0</v>
      </c>
      <c r="E17341" s="71">
        <v>44620</v>
      </c>
      <c r="F17341" t="s">
        <v>2120</v>
      </c>
      <c r="G17341" t="s">
        <v>1912</v>
      </c>
      <c r="J17341" s="40">
        <v>40223.9</v>
      </c>
      <c r="K17341" s="40">
        <v>0</v>
      </c>
    </row>
    <row r="17342" spans="1:11" x14ac:dyDescent="0.35">
      <c r="A17342">
        <v>60901</v>
      </c>
      <c r="B17342" t="s">
        <v>352</v>
      </c>
      <c r="C17342" s="70">
        <v>0</v>
      </c>
      <c r="D17342" s="70">
        <v>0</v>
      </c>
      <c r="E17342" s="71">
        <v>44651</v>
      </c>
      <c r="F17342" t="s">
        <v>2106</v>
      </c>
      <c r="G17342" t="s">
        <v>1912</v>
      </c>
      <c r="J17342" s="40">
        <v>41208.83</v>
      </c>
      <c r="K17342" s="40">
        <v>0</v>
      </c>
    </row>
    <row r="17343" spans="1:11" x14ac:dyDescent="0.35">
      <c r="A17343">
        <v>60901</v>
      </c>
      <c r="B17343" t="s">
        <v>352</v>
      </c>
      <c r="C17343" s="70">
        <v>0</v>
      </c>
      <c r="D17343" s="70">
        <v>0</v>
      </c>
      <c r="E17343" s="71">
        <v>44681</v>
      </c>
      <c r="F17343" t="s">
        <v>2095</v>
      </c>
      <c r="G17343" t="s">
        <v>1912</v>
      </c>
      <c r="J17343" s="40">
        <v>41495.5</v>
      </c>
      <c r="K17343" s="40">
        <v>0</v>
      </c>
    </row>
    <row r="17344" spans="1:11" x14ac:dyDescent="0.35">
      <c r="A17344">
        <v>60901</v>
      </c>
      <c r="B17344" t="s">
        <v>352</v>
      </c>
      <c r="C17344" s="70">
        <v>0</v>
      </c>
      <c r="D17344" s="70">
        <v>0</v>
      </c>
      <c r="E17344" s="71">
        <v>44712</v>
      </c>
      <c r="F17344" t="s">
        <v>2078</v>
      </c>
      <c r="G17344" t="s">
        <v>1912</v>
      </c>
      <c r="J17344" s="40">
        <v>44723.16</v>
      </c>
      <c r="K17344" s="40">
        <v>0</v>
      </c>
    </row>
    <row r="17345" spans="1:11" x14ac:dyDescent="0.35">
      <c r="A17345">
        <v>60901</v>
      </c>
      <c r="B17345" t="s">
        <v>352</v>
      </c>
      <c r="C17345" s="70">
        <v>0</v>
      </c>
      <c r="D17345" s="70">
        <v>0</v>
      </c>
      <c r="E17345" s="71">
        <v>44742</v>
      </c>
      <c r="F17345" t="s">
        <v>2064</v>
      </c>
      <c r="G17345" t="s">
        <v>1912</v>
      </c>
      <c r="J17345" s="40">
        <v>41933.72</v>
      </c>
      <c r="K17345" s="40">
        <v>0</v>
      </c>
    </row>
    <row r="17346" spans="1:11" x14ac:dyDescent="0.35">
      <c r="A17346">
        <v>60901</v>
      </c>
      <c r="B17346" t="s">
        <v>352</v>
      </c>
      <c r="C17346" s="70">
        <v>0</v>
      </c>
      <c r="D17346" s="70">
        <v>0</v>
      </c>
      <c r="E17346" s="71">
        <v>44773</v>
      </c>
      <c r="F17346" t="s">
        <v>2044</v>
      </c>
      <c r="G17346" t="s">
        <v>1912</v>
      </c>
      <c r="J17346" s="40">
        <v>46967.89</v>
      </c>
      <c r="K17346" s="40">
        <v>0</v>
      </c>
    </row>
    <row r="17347" spans="1:11" x14ac:dyDescent="0.35">
      <c r="A17347">
        <v>60901</v>
      </c>
      <c r="B17347" t="s">
        <v>352</v>
      </c>
      <c r="C17347" s="70">
        <v>0</v>
      </c>
      <c r="D17347" s="70">
        <v>0</v>
      </c>
      <c r="E17347" s="71">
        <v>44804</v>
      </c>
      <c r="F17347" t="s">
        <v>1994</v>
      </c>
      <c r="G17347" t="s">
        <v>1912</v>
      </c>
      <c r="J17347" s="40">
        <v>45241.94</v>
      </c>
      <c r="K17347" s="40">
        <v>0</v>
      </c>
    </row>
    <row r="17348" spans="1:11" x14ac:dyDescent="0.35">
      <c r="A17348">
        <v>60901</v>
      </c>
      <c r="B17348" t="s">
        <v>352</v>
      </c>
      <c r="C17348" s="70">
        <v>0</v>
      </c>
      <c r="D17348" s="70">
        <v>0</v>
      </c>
      <c r="E17348" s="71">
        <v>44834</v>
      </c>
      <c r="F17348" t="s">
        <v>1972</v>
      </c>
      <c r="G17348" t="s">
        <v>1912</v>
      </c>
      <c r="J17348" s="40">
        <v>42496.53</v>
      </c>
      <c r="K17348" s="40">
        <v>0</v>
      </c>
    </row>
    <row r="17349" spans="1:11" x14ac:dyDescent="0.35">
      <c r="A17349">
        <v>60901</v>
      </c>
      <c r="B17349" t="s">
        <v>352</v>
      </c>
      <c r="C17349" s="70">
        <v>0</v>
      </c>
      <c r="D17349" s="70">
        <v>0</v>
      </c>
      <c r="E17349" s="71">
        <v>44865</v>
      </c>
      <c r="F17349" t="s">
        <v>1944</v>
      </c>
      <c r="G17349" t="s">
        <v>1912</v>
      </c>
      <c r="H17349" t="s">
        <v>1919</v>
      </c>
      <c r="I17349" t="s">
        <v>1919</v>
      </c>
      <c r="J17349" s="40">
        <v>44962.89</v>
      </c>
      <c r="K17349" s="40">
        <v>0</v>
      </c>
    </row>
    <row r="17350" spans="1:11" x14ac:dyDescent="0.35">
      <c r="A17350">
        <v>60901</v>
      </c>
      <c r="B17350" t="s">
        <v>352</v>
      </c>
      <c r="C17350" s="70">
        <v>0</v>
      </c>
      <c r="D17350" s="70">
        <v>0</v>
      </c>
      <c r="E17350" s="71">
        <v>44895</v>
      </c>
      <c r="F17350" t="s">
        <v>1926</v>
      </c>
      <c r="G17350" t="s">
        <v>1912</v>
      </c>
      <c r="H17350" t="s">
        <v>1916</v>
      </c>
      <c r="J17350" s="40">
        <v>49858.43</v>
      </c>
      <c r="K17350" s="40">
        <v>0</v>
      </c>
    </row>
    <row r="17351" spans="1:11" x14ac:dyDescent="0.35">
      <c r="A17351">
        <v>60901</v>
      </c>
      <c r="B17351" t="s">
        <v>352</v>
      </c>
      <c r="C17351" s="70">
        <v>0</v>
      </c>
      <c r="D17351" s="70">
        <v>0</v>
      </c>
      <c r="E17351" s="71">
        <v>44926</v>
      </c>
      <c r="F17351" t="s">
        <v>1913</v>
      </c>
      <c r="G17351" t="s">
        <v>1912</v>
      </c>
      <c r="H17351" t="s">
        <v>1911</v>
      </c>
      <c r="I17351" t="s">
        <v>1911</v>
      </c>
      <c r="J17351" s="40">
        <v>48367.15</v>
      </c>
      <c r="K17351" s="40">
        <v>0</v>
      </c>
    </row>
    <row r="17352" spans="1:11" x14ac:dyDescent="0.35">
      <c r="A17352">
        <v>60903</v>
      </c>
      <c r="B17352" t="s">
        <v>353</v>
      </c>
      <c r="C17352" s="70">
        <v>0</v>
      </c>
      <c r="D17352" s="70">
        <v>0</v>
      </c>
      <c r="E17352" s="71">
        <v>44592</v>
      </c>
      <c r="F17352" t="s">
        <v>2134</v>
      </c>
      <c r="G17352" t="s">
        <v>1912</v>
      </c>
      <c r="J17352" s="40">
        <v>2726.09</v>
      </c>
      <c r="K17352" s="40">
        <v>0</v>
      </c>
    </row>
    <row r="17353" spans="1:11" x14ac:dyDescent="0.35">
      <c r="A17353">
        <v>60903</v>
      </c>
      <c r="B17353" t="s">
        <v>353</v>
      </c>
      <c r="C17353" s="70">
        <v>0</v>
      </c>
      <c r="D17353" s="70">
        <v>0</v>
      </c>
      <c r="E17353" s="71">
        <v>44620</v>
      </c>
      <c r="F17353" t="s">
        <v>2122</v>
      </c>
      <c r="G17353" t="s">
        <v>1912</v>
      </c>
      <c r="J17353" s="40">
        <v>2689.89</v>
      </c>
      <c r="K17353" s="40">
        <v>0</v>
      </c>
    </row>
    <row r="17354" spans="1:11" x14ac:dyDescent="0.35">
      <c r="A17354">
        <v>60903</v>
      </c>
      <c r="B17354" t="s">
        <v>353</v>
      </c>
      <c r="C17354" s="70">
        <v>0</v>
      </c>
      <c r="D17354" s="70">
        <v>0</v>
      </c>
      <c r="E17354" s="71">
        <v>44620</v>
      </c>
      <c r="F17354" t="s">
        <v>2121</v>
      </c>
      <c r="G17354" t="s">
        <v>1912</v>
      </c>
      <c r="J17354" s="40">
        <v>-2689.89</v>
      </c>
      <c r="K17354" s="40">
        <v>0</v>
      </c>
    </row>
    <row r="17355" spans="1:11" x14ac:dyDescent="0.35">
      <c r="A17355">
        <v>60903</v>
      </c>
      <c r="B17355" t="s">
        <v>353</v>
      </c>
      <c r="C17355" s="70">
        <v>0</v>
      </c>
      <c r="D17355" s="70">
        <v>0</v>
      </c>
      <c r="E17355" s="71">
        <v>44620</v>
      </c>
      <c r="F17355" t="s">
        <v>2120</v>
      </c>
      <c r="G17355" t="s">
        <v>1912</v>
      </c>
      <c r="J17355" s="40">
        <v>2910.31</v>
      </c>
      <c r="K17355" s="40">
        <v>0</v>
      </c>
    </row>
    <row r="17356" spans="1:11" x14ac:dyDescent="0.35">
      <c r="A17356">
        <v>60903</v>
      </c>
      <c r="B17356" t="s">
        <v>353</v>
      </c>
      <c r="C17356" s="70">
        <v>0</v>
      </c>
      <c r="D17356" s="70">
        <v>0</v>
      </c>
      <c r="E17356" s="71">
        <v>44651</v>
      </c>
      <c r="F17356" t="s">
        <v>2106</v>
      </c>
      <c r="G17356" t="s">
        <v>1912</v>
      </c>
      <c r="J17356" s="40">
        <v>2983.27</v>
      </c>
      <c r="K17356" s="40">
        <v>0</v>
      </c>
    </row>
    <row r="17357" spans="1:11" x14ac:dyDescent="0.35">
      <c r="A17357">
        <v>60903</v>
      </c>
      <c r="B17357" t="s">
        <v>353</v>
      </c>
      <c r="C17357" s="70">
        <v>0</v>
      </c>
      <c r="D17357" s="70">
        <v>0</v>
      </c>
      <c r="E17357" s="71">
        <v>44681</v>
      </c>
      <c r="F17357" t="s">
        <v>2095</v>
      </c>
      <c r="G17357" t="s">
        <v>1912</v>
      </c>
      <c r="J17357" s="40">
        <v>3010.35</v>
      </c>
      <c r="K17357" s="40">
        <v>0</v>
      </c>
    </row>
    <row r="17358" spans="1:11" x14ac:dyDescent="0.35">
      <c r="A17358">
        <v>60903</v>
      </c>
      <c r="B17358" t="s">
        <v>353</v>
      </c>
      <c r="C17358" s="70">
        <v>0</v>
      </c>
      <c r="D17358" s="70">
        <v>0</v>
      </c>
      <c r="E17358" s="71">
        <v>44712</v>
      </c>
      <c r="F17358" t="s">
        <v>2078</v>
      </c>
      <c r="G17358" t="s">
        <v>1912</v>
      </c>
      <c r="J17358" s="40">
        <v>3267.56</v>
      </c>
      <c r="K17358" s="40">
        <v>0</v>
      </c>
    </row>
    <row r="17359" spans="1:11" x14ac:dyDescent="0.35">
      <c r="A17359">
        <v>60903</v>
      </c>
      <c r="B17359" t="s">
        <v>353</v>
      </c>
      <c r="C17359" s="70">
        <v>0</v>
      </c>
      <c r="D17359" s="70">
        <v>0</v>
      </c>
      <c r="E17359" s="71">
        <v>44742</v>
      </c>
      <c r="F17359" t="s">
        <v>2064</v>
      </c>
      <c r="G17359" t="s">
        <v>1912</v>
      </c>
      <c r="J17359" s="40">
        <v>2999.32</v>
      </c>
      <c r="K17359" s="40">
        <v>0</v>
      </c>
    </row>
    <row r="17360" spans="1:11" x14ac:dyDescent="0.35">
      <c r="A17360">
        <v>60903</v>
      </c>
      <c r="B17360" t="s">
        <v>353</v>
      </c>
      <c r="C17360" s="70">
        <v>0</v>
      </c>
      <c r="D17360" s="70">
        <v>0</v>
      </c>
      <c r="E17360" s="71">
        <v>44773</v>
      </c>
      <c r="F17360" t="s">
        <v>2044</v>
      </c>
      <c r="G17360" t="s">
        <v>1912</v>
      </c>
      <c r="J17360" s="40">
        <v>3258.45</v>
      </c>
      <c r="K17360" s="40">
        <v>0</v>
      </c>
    </row>
    <row r="17361" spans="1:11" x14ac:dyDescent="0.35">
      <c r="A17361">
        <v>60903</v>
      </c>
      <c r="B17361" t="s">
        <v>353</v>
      </c>
      <c r="C17361" s="70">
        <v>0</v>
      </c>
      <c r="D17361" s="70">
        <v>0</v>
      </c>
      <c r="E17361" s="71">
        <v>44804</v>
      </c>
      <c r="F17361" t="s">
        <v>1994</v>
      </c>
      <c r="G17361" t="s">
        <v>1912</v>
      </c>
      <c r="J17361" s="40">
        <v>3199.93</v>
      </c>
      <c r="K17361" s="40">
        <v>0</v>
      </c>
    </row>
    <row r="17362" spans="1:11" x14ac:dyDescent="0.35">
      <c r="A17362">
        <v>60903</v>
      </c>
      <c r="B17362" t="s">
        <v>353</v>
      </c>
      <c r="C17362" s="70">
        <v>0</v>
      </c>
      <c r="D17362" s="70">
        <v>0</v>
      </c>
      <c r="E17362" s="71">
        <v>44834</v>
      </c>
      <c r="F17362" t="s">
        <v>1972</v>
      </c>
      <c r="G17362" t="s">
        <v>1912</v>
      </c>
      <c r="J17362" s="40">
        <v>3026.26</v>
      </c>
      <c r="K17362" s="40">
        <v>0</v>
      </c>
    </row>
    <row r="17363" spans="1:11" x14ac:dyDescent="0.35">
      <c r="A17363">
        <v>60903</v>
      </c>
      <c r="B17363" t="s">
        <v>353</v>
      </c>
      <c r="C17363" s="70">
        <v>0</v>
      </c>
      <c r="D17363" s="70">
        <v>0</v>
      </c>
      <c r="E17363" s="71">
        <v>44865</v>
      </c>
      <c r="F17363" t="s">
        <v>1944</v>
      </c>
      <c r="G17363" t="s">
        <v>1912</v>
      </c>
      <c r="H17363" t="s">
        <v>1919</v>
      </c>
      <c r="I17363" t="s">
        <v>1919</v>
      </c>
      <c r="J17363" s="40">
        <v>3074.47</v>
      </c>
      <c r="K17363" s="40">
        <v>0</v>
      </c>
    </row>
    <row r="17364" spans="1:11" x14ac:dyDescent="0.35">
      <c r="A17364">
        <v>60903</v>
      </c>
      <c r="B17364" t="s">
        <v>353</v>
      </c>
      <c r="C17364" s="70">
        <v>0</v>
      </c>
      <c r="D17364" s="70">
        <v>0</v>
      </c>
      <c r="E17364" s="71">
        <v>44895</v>
      </c>
      <c r="F17364" t="s">
        <v>1926</v>
      </c>
      <c r="G17364" t="s">
        <v>1912</v>
      </c>
      <c r="H17364" t="s">
        <v>1916</v>
      </c>
      <c r="J17364" s="40">
        <v>3571.73</v>
      </c>
      <c r="K17364" s="40">
        <v>0</v>
      </c>
    </row>
    <row r="17365" spans="1:11" x14ac:dyDescent="0.35">
      <c r="A17365">
        <v>60903</v>
      </c>
      <c r="B17365" t="s">
        <v>353</v>
      </c>
      <c r="C17365" s="70">
        <v>0</v>
      </c>
      <c r="D17365" s="70">
        <v>0</v>
      </c>
      <c r="E17365" s="71">
        <v>44926</v>
      </c>
      <c r="F17365" t="s">
        <v>1913</v>
      </c>
      <c r="G17365" t="s">
        <v>1912</v>
      </c>
      <c r="H17365" t="s">
        <v>1911</v>
      </c>
      <c r="I17365" t="s">
        <v>1911</v>
      </c>
      <c r="J17365" s="40">
        <v>3371.47</v>
      </c>
      <c r="K17365" s="40">
        <v>0</v>
      </c>
    </row>
    <row r="17366" spans="1:11" x14ac:dyDescent="0.35">
      <c r="A17366">
        <v>60905</v>
      </c>
      <c r="B17366" t="s">
        <v>354</v>
      </c>
      <c r="C17366" s="70">
        <v>0</v>
      </c>
      <c r="D17366" s="70">
        <v>0</v>
      </c>
      <c r="E17366" s="71">
        <v>44592</v>
      </c>
      <c r="F17366" t="s">
        <v>2134</v>
      </c>
      <c r="G17366" t="s">
        <v>1912</v>
      </c>
      <c r="J17366" s="40">
        <v>1870.95</v>
      </c>
      <c r="K17366" s="40">
        <v>0</v>
      </c>
    </row>
    <row r="17367" spans="1:11" x14ac:dyDescent="0.35">
      <c r="A17367">
        <v>60905</v>
      </c>
      <c r="B17367" t="s">
        <v>354</v>
      </c>
      <c r="C17367" s="70">
        <v>0</v>
      </c>
      <c r="D17367" s="70">
        <v>0</v>
      </c>
      <c r="E17367" s="71">
        <v>44620</v>
      </c>
      <c r="F17367" t="s">
        <v>2122</v>
      </c>
      <c r="G17367" t="s">
        <v>1912</v>
      </c>
      <c r="J17367" s="40">
        <v>1846.1</v>
      </c>
      <c r="K17367" s="40">
        <v>0</v>
      </c>
    </row>
    <row r="17368" spans="1:11" x14ac:dyDescent="0.35">
      <c r="A17368">
        <v>60905</v>
      </c>
      <c r="B17368" t="s">
        <v>354</v>
      </c>
      <c r="C17368" s="70">
        <v>0</v>
      </c>
      <c r="D17368" s="70">
        <v>0</v>
      </c>
      <c r="E17368" s="71">
        <v>44620</v>
      </c>
      <c r="F17368" t="s">
        <v>2121</v>
      </c>
      <c r="G17368" t="s">
        <v>1912</v>
      </c>
      <c r="J17368" s="40">
        <v>-1846.1</v>
      </c>
      <c r="K17368" s="40">
        <v>0</v>
      </c>
    </row>
    <row r="17369" spans="1:11" x14ac:dyDescent="0.35">
      <c r="A17369">
        <v>60905</v>
      </c>
      <c r="B17369" t="s">
        <v>354</v>
      </c>
      <c r="C17369" s="70">
        <v>0</v>
      </c>
      <c r="D17369" s="70">
        <v>0</v>
      </c>
      <c r="E17369" s="71">
        <v>44620</v>
      </c>
      <c r="F17369" t="s">
        <v>2120</v>
      </c>
      <c r="G17369" t="s">
        <v>1912</v>
      </c>
      <c r="J17369" s="40">
        <v>2875.63</v>
      </c>
      <c r="K17369" s="40">
        <v>0</v>
      </c>
    </row>
    <row r="17370" spans="1:11" x14ac:dyDescent="0.35">
      <c r="A17370">
        <v>60905</v>
      </c>
      <c r="B17370" t="s">
        <v>354</v>
      </c>
      <c r="C17370" s="70">
        <v>0</v>
      </c>
      <c r="D17370" s="70">
        <v>0</v>
      </c>
      <c r="E17370" s="71">
        <v>44651</v>
      </c>
      <c r="F17370" t="s">
        <v>2106</v>
      </c>
      <c r="G17370" t="s">
        <v>1912</v>
      </c>
      <c r="J17370" s="40">
        <v>2467.7800000000002</v>
      </c>
      <c r="K17370" s="40">
        <v>0</v>
      </c>
    </row>
    <row r="17371" spans="1:11" x14ac:dyDescent="0.35">
      <c r="A17371">
        <v>60905</v>
      </c>
      <c r="B17371" t="s">
        <v>354</v>
      </c>
      <c r="C17371" s="70">
        <v>0</v>
      </c>
      <c r="D17371" s="70">
        <v>0</v>
      </c>
      <c r="E17371" s="71">
        <v>44681</v>
      </c>
      <c r="F17371" t="s">
        <v>2095</v>
      </c>
      <c r="G17371" t="s">
        <v>1912</v>
      </c>
      <c r="J17371" s="40">
        <v>2362.88</v>
      </c>
      <c r="K17371" s="40">
        <v>0</v>
      </c>
    </row>
    <row r="17372" spans="1:11" x14ac:dyDescent="0.35">
      <c r="A17372">
        <v>60905</v>
      </c>
      <c r="B17372" t="s">
        <v>354</v>
      </c>
      <c r="C17372" s="70">
        <v>0</v>
      </c>
      <c r="D17372" s="70">
        <v>0</v>
      </c>
      <c r="E17372" s="71">
        <v>44712</v>
      </c>
      <c r="F17372" t="s">
        <v>2078</v>
      </c>
      <c r="G17372" t="s">
        <v>1912</v>
      </c>
      <c r="J17372" s="40">
        <v>2348.02</v>
      </c>
      <c r="K17372" s="40">
        <v>0</v>
      </c>
    </row>
    <row r="17373" spans="1:11" x14ac:dyDescent="0.35">
      <c r="A17373">
        <v>60905</v>
      </c>
      <c r="B17373" t="s">
        <v>354</v>
      </c>
      <c r="C17373" s="70">
        <v>0</v>
      </c>
      <c r="D17373" s="70">
        <v>0</v>
      </c>
      <c r="E17373" s="71">
        <v>44742</v>
      </c>
      <c r="F17373" t="s">
        <v>2064</v>
      </c>
      <c r="G17373" t="s">
        <v>1912</v>
      </c>
      <c r="J17373" s="40">
        <v>2239.34</v>
      </c>
      <c r="K17373" s="40">
        <v>0</v>
      </c>
    </row>
    <row r="17374" spans="1:11" x14ac:dyDescent="0.35">
      <c r="A17374">
        <v>60905</v>
      </c>
      <c r="B17374" t="s">
        <v>354</v>
      </c>
      <c r="C17374" s="70">
        <v>0</v>
      </c>
      <c r="D17374" s="70">
        <v>0</v>
      </c>
      <c r="E17374" s="71">
        <v>44773</v>
      </c>
      <c r="F17374" t="s">
        <v>2044</v>
      </c>
      <c r="G17374" t="s">
        <v>1912</v>
      </c>
      <c r="J17374" s="40">
        <v>3356.73</v>
      </c>
      <c r="K17374" s="40">
        <v>0</v>
      </c>
    </row>
    <row r="17375" spans="1:11" x14ac:dyDescent="0.35">
      <c r="A17375">
        <v>60905</v>
      </c>
      <c r="B17375" t="s">
        <v>354</v>
      </c>
      <c r="C17375" s="70">
        <v>0</v>
      </c>
      <c r="D17375" s="70">
        <v>0</v>
      </c>
      <c r="E17375" s="71">
        <v>44804</v>
      </c>
      <c r="F17375" t="s">
        <v>1994</v>
      </c>
      <c r="G17375" t="s">
        <v>1912</v>
      </c>
      <c r="J17375" s="40">
        <v>2706.58</v>
      </c>
      <c r="K17375" s="40">
        <v>0</v>
      </c>
    </row>
    <row r="17376" spans="1:11" x14ac:dyDescent="0.35">
      <c r="A17376">
        <v>60905</v>
      </c>
      <c r="B17376" t="s">
        <v>354</v>
      </c>
      <c r="C17376" s="70">
        <v>0</v>
      </c>
      <c r="D17376" s="70">
        <v>0</v>
      </c>
      <c r="E17376" s="71">
        <v>44834</v>
      </c>
      <c r="F17376" t="s">
        <v>1972</v>
      </c>
      <c r="G17376" t="s">
        <v>1912</v>
      </c>
      <c r="J17376" s="40">
        <v>2552.27</v>
      </c>
      <c r="K17376" s="40">
        <v>0</v>
      </c>
    </row>
    <row r="17377" spans="1:11" x14ac:dyDescent="0.35">
      <c r="A17377">
        <v>60905</v>
      </c>
      <c r="B17377" t="s">
        <v>354</v>
      </c>
      <c r="C17377" s="70">
        <v>0</v>
      </c>
      <c r="D17377" s="70">
        <v>0</v>
      </c>
      <c r="E17377" s="71">
        <v>44865</v>
      </c>
      <c r="F17377" t="s">
        <v>1944</v>
      </c>
      <c r="G17377" t="s">
        <v>1912</v>
      </c>
      <c r="H17377" t="s">
        <v>1919</v>
      </c>
      <c r="I17377" t="s">
        <v>1919</v>
      </c>
      <c r="J17377" s="40">
        <v>2561.67</v>
      </c>
      <c r="K17377" s="40">
        <v>0</v>
      </c>
    </row>
    <row r="17378" spans="1:11" x14ac:dyDescent="0.35">
      <c r="A17378">
        <v>60905</v>
      </c>
      <c r="B17378" t="s">
        <v>354</v>
      </c>
      <c r="C17378" s="70">
        <v>0</v>
      </c>
      <c r="D17378" s="70">
        <v>0</v>
      </c>
      <c r="E17378" s="71">
        <v>44895</v>
      </c>
      <c r="F17378" t="s">
        <v>1926</v>
      </c>
      <c r="G17378" t="s">
        <v>1912</v>
      </c>
      <c r="H17378" t="s">
        <v>1916</v>
      </c>
      <c r="J17378" s="40">
        <v>3175.73</v>
      </c>
      <c r="K17378" s="40">
        <v>0</v>
      </c>
    </row>
    <row r="17379" spans="1:11" x14ac:dyDescent="0.35">
      <c r="A17379">
        <v>60905</v>
      </c>
      <c r="B17379" t="s">
        <v>354</v>
      </c>
      <c r="C17379" s="70">
        <v>0</v>
      </c>
      <c r="D17379" s="70">
        <v>0</v>
      </c>
      <c r="E17379" s="71">
        <v>44926</v>
      </c>
      <c r="F17379" t="s">
        <v>1913</v>
      </c>
      <c r="G17379" t="s">
        <v>1912</v>
      </c>
      <c r="H17379" t="s">
        <v>1911</v>
      </c>
      <c r="I17379" t="s">
        <v>1911</v>
      </c>
      <c r="J17379" s="40">
        <v>2939.1</v>
      </c>
      <c r="K17379" s="40">
        <v>0</v>
      </c>
    </row>
    <row r="17380" spans="1:11" x14ac:dyDescent="0.35">
      <c r="A17380">
        <v>60906</v>
      </c>
      <c r="B17380" t="s">
        <v>355</v>
      </c>
      <c r="C17380" s="70">
        <v>0</v>
      </c>
      <c r="D17380" s="70">
        <v>0</v>
      </c>
      <c r="E17380" s="71">
        <v>44592</v>
      </c>
      <c r="F17380" t="s">
        <v>2134</v>
      </c>
      <c r="G17380" t="s">
        <v>1912</v>
      </c>
      <c r="J17380" s="40">
        <v>1106.48</v>
      </c>
      <c r="K17380" s="40">
        <v>0</v>
      </c>
    </row>
    <row r="17381" spans="1:11" x14ac:dyDescent="0.35">
      <c r="A17381">
        <v>60906</v>
      </c>
      <c r="B17381" t="s">
        <v>355</v>
      </c>
      <c r="C17381" s="70">
        <v>0</v>
      </c>
      <c r="D17381" s="70">
        <v>0</v>
      </c>
      <c r="E17381" s="71">
        <v>44620</v>
      </c>
      <c r="F17381" t="s">
        <v>2122</v>
      </c>
      <c r="G17381" t="s">
        <v>1912</v>
      </c>
      <c r="J17381" s="40">
        <v>1091.79</v>
      </c>
      <c r="K17381" s="40">
        <v>0</v>
      </c>
    </row>
    <row r="17382" spans="1:11" x14ac:dyDescent="0.35">
      <c r="A17382">
        <v>60906</v>
      </c>
      <c r="B17382" t="s">
        <v>355</v>
      </c>
      <c r="C17382" s="70">
        <v>0</v>
      </c>
      <c r="D17382" s="70">
        <v>0</v>
      </c>
      <c r="E17382" s="71">
        <v>44620</v>
      </c>
      <c r="F17382" t="s">
        <v>2121</v>
      </c>
      <c r="G17382" t="s">
        <v>1912</v>
      </c>
      <c r="J17382" s="40">
        <v>-1091.79</v>
      </c>
      <c r="K17382" s="40">
        <v>0</v>
      </c>
    </row>
    <row r="17383" spans="1:11" x14ac:dyDescent="0.35">
      <c r="A17383">
        <v>60906</v>
      </c>
      <c r="B17383" t="s">
        <v>355</v>
      </c>
      <c r="C17383" s="70">
        <v>0</v>
      </c>
      <c r="D17383" s="70">
        <v>0</v>
      </c>
      <c r="E17383" s="71">
        <v>44620</v>
      </c>
      <c r="F17383" t="s">
        <v>2120</v>
      </c>
      <c r="G17383" t="s">
        <v>1912</v>
      </c>
      <c r="J17383" s="40">
        <v>1819.64</v>
      </c>
      <c r="K17383" s="40">
        <v>0</v>
      </c>
    </row>
    <row r="17384" spans="1:11" x14ac:dyDescent="0.35">
      <c r="A17384">
        <v>60906</v>
      </c>
      <c r="B17384" t="s">
        <v>355</v>
      </c>
      <c r="C17384" s="70">
        <v>0</v>
      </c>
      <c r="D17384" s="70">
        <v>0</v>
      </c>
      <c r="E17384" s="71">
        <v>44651</v>
      </c>
      <c r="F17384" t="s">
        <v>2106</v>
      </c>
      <c r="G17384" t="s">
        <v>1912</v>
      </c>
      <c r="J17384" s="40">
        <v>1484.13</v>
      </c>
      <c r="K17384" s="40">
        <v>0</v>
      </c>
    </row>
    <row r="17385" spans="1:11" x14ac:dyDescent="0.35">
      <c r="A17385">
        <v>60906</v>
      </c>
      <c r="B17385" t="s">
        <v>355</v>
      </c>
      <c r="C17385" s="70">
        <v>0</v>
      </c>
      <c r="D17385" s="70">
        <v>0</v>
      </c>
      <c r="E17385" s="71">
        <v>44681</v>
      </c>
      <c r="F17385" t="s">
        <v>2095</v>
      </c>
      <c r="G17385" t="s">
        <v>1912</v>
      </c>
      <c r="J17385" s="40">
        <v>1421.04</v>
      </c>
      <c r="K17385" s="40">
        <v>0</v>
      </c>
    </row>
    <row r="17386" spans="1:11" x14ac:dyDescent="0.35">
      <c r="A17386">
        <v>60906</v>
      </c>
      <c r="B17386" t="s">
        <v>355</v>
      </c>
      <c r="C17386" s="70">
        <v>0</v>
      </c>
      <c r="D17386" s="70">
        <v>0</v>
      </c>
      <c r="E17386" s="71">
        <v>44712</v>
      </c>
      <c r="F17386" t="s">
        <v>2078</v>
      </c>
      <c r="G17386" t="s">
        <v>1912</v>
      </c>
      <c r="J17386" s="40">
        <v>1412.1</v>
      </c>
      <c r="K17386" s="40">
        <v>0</v>
      </c>
    </row>
    <row r="17387" spans="1:11" x14ac:dyDescent="0.35">
      <c r="A17387">
        <v>60906</v>
      </c>
      <c r="B17387" t="s">
        <v>355</v>
      </c>
      <c r="C17387" s="70">
        <v>0</v>
      </c>
      <c r="D17387" s="70">
        <v>0</v>
      </c>
      <c r="E17387" s="71">
        <v>44742</v>
      </c>
      <c r="F17387" t="s">
        <v>2064</v>
      </c>
      <c r="G17387" t="s">
        <v>1912</v>
      </c>
      <c r="J17387" s="40">
        <v>1346.74</v>
      </c>
      <c r="K17387" s="40">
        <v>0</v>
      </c>
    </row>
    <row r="17388" spans="1:11" x14ac:dyDescent="0.35">
      <c r="A17388">
        <v>60906</v>
      </c>
      <c r="B17388" t="s">
        <v>355</v>
      </c>
      <c r="C17388" s="70">
        <v>0</v>
      </c>
      <c r="D17388" s="70">
        <v>0</v>
      </c>
      <c r="E17388" s="71">
        <v>44773</v>
      </c>
      <c r="F17388" t="s">
        <v>2044</v>
      </c>
      <c r="G17388" t="s">
        <v>1912</v>
      </c>
      <c r="J17388" s="40">
        <v>2521.0300000000002</v>
      </c>
      <c r="K17388" s="40">
        <v>0</v>
      </c>
    </row>
    <row r="17389" spans="1:11" x14ac:dyDescent="0.35">
      <c r="A17389">
        <v>60906</v>
      </c>
      <c r="B17389" t="s">
        <v>355</v>
      </c>
      <c r="C17389" s="70">
        <v>0</v>
      </c>
      <c r="D17389" s="70">
        <v>0</v>
      </c>
      <c r="E17389" s="71">
        <v>44804</v>
      </c>
      <c r="F17389" t="s">
        <v>1994</v>
      </c>
      <c r="G17389" t="s">
        <v>1912</v>
      </c>
      <c r="J17389" s="40">
        <v>1763.54</v>
      </c>
      <c r="K17389" s="40">
        <v>0</v>
      </c>
    </row>
    <row r="17390" spans="1:11" x14ac:dyDescent="0.35">
      <c r="A17390">
        <v>60906</v>
      </c>
      <c r="B17390" t="s">
        <v>355</v>
      </c>
      <c r="C17390" s="70">
        <v>0</v>
      </c>
      <c r="D17390" s="70">
        <v>0</v>
      </c>
      <c r="E17390" s="71">
        <v>44834</v>
      </c>
      <c r="F17390" t="s">
        <v>1972</v>
      </c>
      <c r="G17390" t="s">
        <v>1912</v>
      </c>
      <c r="J17390" s="40">
        <v>1663</v>
      </c>
      <c r="K17390" s="40">
        <v>0</v>
      </c>
    </row>
    <row r="17391" spans="1:11" x14ac:dyDescent="0.35">
      <c r="A17391">
        <v>60906</v>
      </c>
      <c r="B17391" t="s">
        <v>355</v>
      </c>
      <c r="C17391" s="70">
        <v>0</v>
      </c>
      <c r="D17391" s="70">
        <v>0</v>
      </c>
      <c r="E17391" s="71">
        <v>44865</v>
      </c>
      <c r="F17391" t="s">
        <v>1944</v>
      </c>
      <c r="G17391" t="s">
        <v>1912</v>
      </c>
      <c r="H17391" t="s">
        <v>1919</v>
      </c>
      <c r="I17391" t="s">
        <v>1919</v>
      </c>
      <c r="J17391" s="40">
        <v>1669.12</v>
      </c>
      <c r="K17391" s="40">
        <v>0</v>
      </c>
    </row>
    <row r="17392" spans="1:11" x14ac:dyDescent="0.35">
      <c r="A17392">
        <v>60906</v>
      </c>
      <c r="B17392" t="s">
        <v>355</v>
      </c>
      <c r="C17392" s="70">
        <v>0</v>
      </c>
      <c r="D17392" s="70">
        <v>0</v>
      </c>
      <c r="E17392" s="71">
        <v>44895</v>
      </c>
      <c r="F17392" t="s">
        <v>1926</v>
      </c>
      <c r="G17392" t="s">
        <v>1912</v>
      </c>
      <c r="H17392" t="s">
        <v>1916</v>
      </c>
      <c r="J17392" s="40">
        <v>2250.92</v>
      </c>
      <c r="K17392" s="40">
        <v>0</v>
      </c>
    </row>
    <row r="17393" spans="1:11" x14ac:dyDescent="0.35">
      <c r="A17393">
        <v>60906</v>
      </c>
      <c r="B17393" t="s">
        <v>355</v>
      </c>
      <c r="C17393" s="70">
        <v>0</v>
      </c>
      <c r="D17393" s="70">
        <v>0</v>
      </c>
      <c r="E17393" s="71">
        <v>44926</v>
      </c>
      <c r="F17393" t="s">
        <v>1913</v>
      </c>
      <c r="G17393" t="s">
        <v>1912</v>
      </c>
      <c r="H17393" t="s">
        <v>1911</v>
      </c>
      <c r="I17393" t="s">
        <v>1911</v>
      </c>
      <c r="J17393" s="40">
        <v>2009.21</v>
      </c>
      <c r="K17393" s="40">
        <v>0</v>
      </c>
    </row>
    <row r="17394" spans="1:11" x14ac:dyDescent="0.35">
      <c r="A17394">
        <v>60907</v>
      </c>
      <c r="B17394" t="s">
        <v>356</v>
      </c>
      <c r="C17394" s="70">
        <v>0</v>
      </c>
      <c r="D17394" s="70">
        <v>0</v>
      </c>
      <c r="E17394" s="71">
        <v>44592</v>
      </c>
      <c r="F17394" t="s">
        <v>2134</v>
      </c>
      <c r="G17394" t="s">
        <v>1912</v>
      </c>
      <c r="J17394" s="40">
        <v>2581.13</v>
      </c>
      <c r="K17394" s="40">
        <v>0</v>
      </c>
    </row>
    <row r="17395" spans="1:11" x14ac:dyDescent="0.35">
      <c r="A17395">
        <v>60907</v>
      </c>
      <c r="B17395" t="s">
        <v>356</v>
      </c>
      <c r="C17395" s="70">
        <v>0</v>
      </c>
      <c r="D17395" s="70">
        <v>0</v>
      </c>
      <c r="E17395" s="71">
        <v>44620</v>
      </c>
      <c r="F17395" t="s">
        <v>2122</v>
      </c>
      <c r="G17395" t="s">
        <v>1912</v>
      </c>
      <c r="J17395" s="40">
        <v>2546.85</v>
      </c>
      <c r="K17395" s="40">
        <v>0</v>
      </c>
    </row>
    <row r="17396" spans="1:11" x14ac:dyDescent="0.35">
      <c r="A17396">
        <v>60907</v>
      </c>
      <c r="B17396" t="s">
        <v>356</v>
      </c>
      <c r="C17396" s="70">
        <v>0</v>
      </c>
      <c r="D17396" s="70">
        <v>0</v>
      </c>
      <c r="E17396" s="71">
        <v>44620</v>
      </c>
      <c r="F17396" t="s">
        <v>2121</v>
      </c>
      <c r="G17396" t="s">
        <v>1912</v>
      </c>
      <c r="J17396" s="40">
        <v>-2546.85</v>
      </c>
      <c r="K17396" s="40">
        <v>0</v>
      </c>
    </row>
    <row r="17397" spans="1:11" x14ac:dyDescent="0.35">
      <c r="A17397">
        <v>60907</v>
      </c>
      <c r="B17397" t="s">
        <v>356</v>
      </c>
      <c r="C17397" s="70">
        <v>0</v>
      </c>
      <c r="D17397" s="70">
        <v>0</v>
      </c>
      <c r="E17397" s="71">
        <v>44620</v>
      </c>
      <c r="F17397" t="s">
        <v>2120</v>
      </c>
      <c r="G17397" t="s">
        <v>1912</v>
      </c>
      <c r="J17397" s="40">
        <v>3912.89</v>
      </c>
      <c r="K17397" s="40">
        <v>0</v>
      </c>
    </row>
    <row r="17398" spans="1:11" x14ac:dyDescent="0.35">
      <c r="A17398">
        <v>60907</v>
      </c>
      <c r="B17398" t="s">
        <v>356</v>
      </c>
      <c r="C17398" s="70">
        <v>0</v>
      </c>
      <c r="D17398" s="70">
        <v>0</v>
      </c>
      <c r="E17398" s="71">
        <v>44651</v>
      </c>
      <c r="F17398" t="s">
        <v>2106</v>
      </c>
      <c r="G17398" t="s">
        <v>1912</v>
      </c>
      <c r="J17398" s="40">
        <v>3383.41</v>
      </c>
      <c r="K17398" s="40">
        <v>0</v>
      </c>
    </row>
    <row r="17399" spans="1:11" x14ac:dyDescent="0.35">
      <c r="A17399">
        <v>60907</v>
      </c>
      <c r="B17399" t="s">
        <v>356</v>
      </c>
      <c r="C17399" s="70">
        <v>0</v>
      </c>
      <c r="D17399" s="70">
        <v>0</v>
      </c>
      <c r="E17399" s="71">
        <v>44681</v>
      </c>
      <c r="F17399" t="s">
        <v>2095</v>
      </c>
      <c r="G17399" t="s">
        <v>1912</v>
      </c>
      <c r="J17399" s="40">
        <v>3239.58</v>
      </c>
      <c r="K17399" s="40">
        <v>0</v>
      </c>
    </row>
    <row r="17400" spans="1:11" x14ac:dyDescent="0.35">
      <c r="A17400">
        <v>60907</v>
      </c>
      <c r="B17400" t="s">
        <v>356</v>
      </c>
      <c r="C17400" s="70">
        <v>0</v>
      </c>
      <c r="D17400" s="70">
        <v>0</v>
      </c>
      <c r="E17400" s="71">
        <v>44712</v>
      </c>
      <c r="F17400" t="s">
        <v>2078</v>
      </c>
      <c r="G17400" t="s">
        <v>1912</v>
      </c>
      <c r="J17400" s="40">
        <v>3219.2</v>
      </c>
      <c r="K17400" s="40">
        <v>0</v>
      </c>
    </row>
    <row r="17401" spans="1:11" x14ac:dyDescent="0.35">
      <c r="A17401">
        <v>60907</v>
      </c>
      <c r="B17401" t="s">
        <v>356</v>
      </c>
      <c r="C17401" s="70">
        <v>0</v>
      </c>
      <c r="D17401" s="70">
        <v>0</v>
      </c>
      <c r="E17401" s="71">
        <v>44742</v>
      </c>
      <c r="F17401" t="s">
        <v>2064</v>
      </c>
      <c r="G17401" t="s">
        <v>1912</v>
      </c>
      <c r="J17401" s="40">
        <v>3070.2</v>
      </c>
      <c r="K17401" s="40">
        <v>0</v>
      </c>
    </row>
    <row r="17402" spans="1:11" x14ac:dyDescent="0.35">
      <c r="A17402">
        <v>60907</v>
      </c>
      <c r="B17402" t="s">
        <v>356</v>
      </c>
      <c r="C17402" s="70">
        <v>0</v>
      </c>
      <c r="D17402" s="70">
        <v>0</v>
      </c>
      <c r="E17402" s="71">
        <v>44773</v>
      </c>
      <c r="F17402" t="s">
        <v>2044</v>
      </c>
      <c r="G17402" t="s">
        <v>1912</v>
      </c>
      <c r="J17402" s="40">
        <v>4519.96</v>
      </c>
      <c r="K17402" s="40">
        <v>0</v>
      </c>
    </row>
    <row r="17403" spans="1:11" x14ac:dyDescent="0.35">
      <c r="A17403">
        <v>60907</v>
      </c>
      <c r="B17403" t="s">
        <v>356</v>
      </c>
      <c r="C17403" s="70">
        <v>0</v>
      </c>
      <c r="D17403" s="70">
        <v>0</v>
      </c>
      <c r="E17403" s="71">
        <v>44804</v>
      </c>
      <c r="F17403" t="s">
        <v>1994</v>
      </c>
      <c r="G17403" t="s">
        <v>1912</v>
      </c>
      <c r="J17403" s="40">
        <v>3690.03</v>
      </c>
      <c r="K17403" s="40">
        <v>0</v>
      </c>
    </row>
    <row r="17404" spans="1:11" x14ac:dyDescent="0.35">
      <c r="A17404">
        <v>60907</v>
      </c>
      <c r="B17404" t="s">
        <v>356</v>
      </c>
      <c r="C17404" s="70">
        <v>0</v>
      </c>
      <c r="D17404" s="70">
        <v>0</v>
      </c>
      <c r="E17404" s="71">
        <v>44834</v>
      </c>
      <c r="F17404" t="s">
        <v>1972</v>
      </c>
      <c r="G17404" t="s">
        <v>1912</v>
      </c>
      <c r="J17404" s="40">
        <v>3479.65</v>
      </c>
      <c r="K17404" s="40">
        <v>0</v>
      </c>
    </row>
    <row r="17405" spans="1:11" x14ac:dyDescent="0.35">
      <c r="A17405">
        <v>60907</v>
      </c>
      <c r="B17405" t="s">
        <v>356</v>
      </c>
      <c r="C17405" s="70">
        <v>0</v>
      </c>
      <c r="D17405" s="70">
        <v>0</v>
      </c>
      <c r="E17405" s="71">
        <v>44865</v>
      </c>
      <c r="F17405" t="s">
        <v>1944</v>
      </c>
      <c r="G17405" t="s">
        <v>1912</v>
      </c>
      <c r="H17405" t="s">
        <v>1919</v>
      </c>
      <c r="I17405" t="s">
        <v>1919</v>
      </c>
      <c r="J17405" s="40">
        <v>3492.46</v>
      </c>
      <c r="K17405" s="40">
        <v>0</v>
      </c>
    </row>
    <row r="17406" spans="1:11" x14ac:dyDescent="0.35">
      <c r="A17406">
        <v>60907</v>
      </c>
      <c r="B17406" t="s">
        <v>356</v>
      </c>
      <c r="C17406" s="70">
        <v>0</v>
      </c>
      <c r="D17406" s="70">
        <v>0</v>
      </c>
      <c r="E17406" s="71">
        <v>44895</v>
      </c>
      <c r="F17406" t="s">
        <v>1926</v>
      </c>
      <c r="G17406" t="s">
        <v>1912</v>
      </c>
      <c r="H17406" t="s">
        <v>1916</v>
      </c>
      <c r="J17406" s="40">
        <v>4284.83</v>
      </c>
      <c r="K17406" s="40">
        <v>0</v>
      </c>
    </row>
    <row r="17407" spans="1:11" x14ac:dyDescent="0.35">
      <c r="A17407">
        <v>60907</v>
      </c>
      <c r="B17407" t="s">
        <v>356</v>
      </c>
      <c r="C17407" s="70">
        <v>0</v>
      </c>
      <c r="D17407" s="70">
        <v>0</v>
      </c>
      <c r="E17407" s="71">
        <v>44926</v>
      </c>
      <c r="F17407" t="s">
        <v>1913</v>
      </c>
      <c r="G17407" t="s">
        <v>1912</v>
      </c>
      <c r="H17407" t="s">
        <v>1911</v>
      </c>
      <c r="I17407" t="s">
        <v>1911</v>
      </c>
      <c r="J17407" s="40">
        <v>3976.81</v>
      </c>
      <c r="K17407" s="40">
        <v>0</v>
      </c>
    </row>
    <row r="17408" spans="1:11" x14ac:dyDescent="0.35">
      <c r="A17408">
        <v>60913</v>
      </c>
      <c r="B17408" t="s">
        <v>246</v>
      </c>
      <c r="C17408" s="70">
        <v>0</v>
      </c>
      <c r="D17408" s="70">
        <v>0</v>
      </c>
      <c r="E17408" s="71">
        <v>44592</v>
      </c>
      <c r="F17408" t="s">
        <v>2134</v>
      </c>
      <c r="G17408" t="s">
        <v>1912</v>
      </c>
      <c r="J17408" s="40">
        <v>453.29</v>
      </c>
      <c r="K17408" s="40">
        <v>0</v>
      </c>
    </row>
    <row r="17409" spans="1:11" x14ac:dyDescent="0.35">
      <c r="A17409">
        <v>60913</v>
      </c>
      <c r="B17409" t="s">
        <v>246</v>
      </c>
      <c r="C17409" s="70">
        <v>0</v>
      </c>
      <c r="D17409" s="70">
        <v>0</v>
      </c>
      <c r="E17409" s="71">
        <v>44620</v>
      </c>
      <c r="F17409" t="s">
        <v>2122</v>
      </c>
      <c r="G17409" t="s">
        <v>1912</v>
      </c>
      <c r="J17409" s="40">
        <v>447.27</v>
      </c>
      <c r="K17409" s="40">
        <v>0</v>
      </c>
    </row>
    <row r="17410" spans="1:11" x14ac:dyDescent="0.35">
      <c r="A17410">
        <v>60913</v>
      </c>
      <c r="B17410" t="s">
        <v>246</v>
      </c>
      <c r="C17410" s="70">
        <v>0</v>
      </c>
      <c r="D17410" s="70">
        <v>0</v>
      </c>
      <c r="E17410" s="71">
        <v>44620</v>
      </c>
      <c r="F17410" t="s">
        <v>2121</v>
      </c>
      <c r="G17410" t="s">
        <v>1912</v>
      </c>
      <c r="J17410" s="40">
        <v>-447.27</v>
      </c>
      <c r="K17410" s="40">
        <v>0</v>
      </c>
    </row>
    <row r="17411" spans="1:11" x14ac:dyDescent="0.35">
      <c r="A17411">
        <v>60913</v>
      </c>
      <c r="B17411" t="s">
        <v>246</v>
      </c>
      <c r="C17411" s="70">
        <v>0</v>
      </c>
      <c r="D17411" s="70">
        <v>0</v>
      </c>
      <c r="E17411" s="71">
        <v>44620</v>
      </c>
      <c r="F17411" t="s">
        <v>2120</v>
      </c>
      <c r="G17411" t="s">
        <v>1912</v>
      </c>
      <c r="J17411" s="40">
        <v>486.76</v>
      </c>
      <c r="K17411" s="40">
        <v>0</v>
      </c>
    </row>
    <row r="17412" spans="1:11" x14ac:dyDescent="0.35">
      <c r="A17412">
        <v>60913</v>
      </c>
      <c r="B17412" t="s">
        <v>246</v>
      </c>
      <c r="C17412" s="70">
        <v>0</v>
      </c>
      <c r="D17412" s="70">
        <v>0</v>
      </c>
      <c r="E17412" s="71">
        <v>44651</v>
      </c>
      <c r="F17412" t="s">
        <v>2106</v>
      </c>
      <c r="G17412" t="s">
        <v>1912</v>
      </c>
      <c r="J17412" s="40">
        <v>447.08</v>
      </c>
      <c r="K17412" s="40">
        <v>0</v>
      </c>
    </row>
    <row r="17413" spans="1:11" x14ac:dyDescent="0.35">
      <c r="A17413">
        <v>60913</v>
      </c>
      <c r="B17413" t="s">
        <v>246</v>
      </c>
      <c r="C17413" s="70">
        <v>0</v>
      </c>
      <c r="D17413" s="70">
        <v>0</v>
      </c>
      <c r="E17413" s="71">
        <v>44681</v>
      </c>
      <c r="F17413" t="s">
        <v>2095</v>
      </c>
      <c r="G17413" t="s">
        <v>1912</v>
      </c>
      <c r="J17413" s="40">
        <v>428.07</v>
      </c>
      <c r="K17413" s="40">
        <v>0</v>
      </c>
    </row>
    <row r="17414" spans="1:11" x14ac:dyDescent="0.35">
      <c r="A17414">
        <v>60913</v>
      </c>
      <c r="B17414" t="s">
        <v>246</v>
      </c>
      <c r="C17414" s="70">
        <v>0</v>
      </c>
      <c r="D17414" s="70">
        <v>0</v>
      </c>
      <c r="E17414" s="71">
        <v>44712</v>
      </c>
      <c r="F17414" t="s">
        <v>2078</v>
      </c>
      <c r="G17414" t="s">
        <v>1912</v>
      </c>
      <c r="J17414" s="40">
        <v>425.38</v>
      </c>
      <c r="K17414" s="40">
        <v>0</v>
      </c>
    </row>
    <row r="17415" spans="1:11" x14ac:dyDescent="0.35">
      <c r="A17415">
        <v>60913</v>
      </c>
      <c r="B17415" t="s">
        <v>246</v>
      </c>
      <c r="C17415" s="70">
        <v>0</v>
      </c>
      <c r="D17415" s="70">
        <v>0</v>
      </c>
      <c r="E17415" s="71">
        <v>44742</v>
      </c>
      <c r="F17415" t="s">
        <v>2064</v>
      </c>
      <c r="G17415" t="s">
        <v>1912</v>
      </c>
      <c r="J17415" s="40">
        <v>405.69</v>
      </c>
      <c r="K17415" s="40">
        <v>0</v>
      </c>
    </row>
    <row r="17416" spans="1:11" x14ac:dyDescent="0.35">
      <c r="A17416">
        <v>60913</v>
      </c>
      <c r="B17416" t="s">
        <v>246</v>
      </c>
      <c r="C17416" s="70">
        <v>0</v>
      </c>
      <c r="D17416" s="70">
        <v>0</v>
      </c>
      <c r="E17416" s="71">
        <v>44773</v>
      </c>
      <c r="F17416" t="s">
        <v>2044</v>
      </c>
      <c r="G17416" t="s">
        <v>1912</v>
      </c>
      <c r="J17416" s="40">
        <v>554.03</v>
      </c>
      <c r="K17416" s="40">
        <v>0</v>
      </c>
    </row>
    <row r="17417" spans="1:11" x14ac:dyDescent="0.35">
      <c r="A17417">
        <v>60913</v>
      </c>
      <c r="B17417" t="s">
        <v>246</v>
      </c>
      <c r="C17417" s="70">
        <v>0</v>
      </c>
      <c r="D17417" s="70">
        <v>0</v>
      </c>
      <c r="E17417" s="71">
        <v>44804</v>
      </c>
      <c r="F17417" t="s">
        <v>1994</v>
      </c>
      <c r="G17417" t="s">
        <v>1912</v>
      </c>
      <c r="J17417" s="40">
        <v>566.64</v>
      </c>
      <c r="K17417" s="40">
        <v>0</v>
      </c>
    </row>
    <row r="17418" spans="1:11" x14ac:dyDescent="0.35">
      <c r="A17418">
        <v>60913</v>
      </c>
      <c r="B17418" t="s">
        <v>246</v>
      </c>
      <c r="C17418" s="70">
        <v>0</v>
      </c>
      <c r="D17418" s="70">
        <v>0</v>
      </c>
      <c r="E17418" s="71">
        <v>44834</v>
      </c>
      <c r="F17418" t="s">
        <v>1972</v>
      </c>
      <c r="G17418" t="s">
        <v>1912</v>
      </c>
      <c r="J17418" s="40">
        <v>534.34</v>
      </c>
      <c r="K17418" s="40">
        <v>0</v>
      </c>
    </row>
    <row r="17419" spans="1:11" x14ac:dyDescent="0.35">
      <c r="A17419">
        <v>60913</v>
      </c>
      <c r="B17419" t="s">
        <v>246</v>
      </c>
      <c r="C17419" s="70">
        <v>0</v>
      </c>
      <c r="D17419" s="70">
        <v>0</v>
      </c>
      <c r="E17419" s="71">
        <v>44865</v>
      </c>
      <c r="F17419" t="s">
        <v>1944</v>
      </c>
      <c r="G17419" t="s">
        <v>1912</v>
      </c>
      <c r="H17419" t="s">
        <v>1919</v>
      </c>
      <c r="I17419" t="s">
        <v>1919</v>
      </c>
      <c r="J17419" s="40">
        <v>536.30999999999995</v>
      </c>
      <c r="K17419" s="40">
        <v>0</v>
      </c>
    </row>
    <row r="17420" spans="1:11" x14ac:dyDescent="0.35">
      <c r="A17420">
        <v>60913</v>
      </c>
      <c r="B17420" t="s">
        <v>246</v>
      </c>
      <c r="C17420" s="70">
        <v>0</v>
      </c>
      <c r="D17420" s="70">
        <v>0</v>
      </c>
      <c r="E17420" s="71">
        <v>44895</v>
      </c>
      <c r="F17420" t="s">
        <v>1926</v>
      </c>
      <c r="G17420" t="s">
        <v>1912</v>
      </c>
      <c r="H17420" t="s">
        <v>1916</v>
      </c>
      <c r="J17420" s="40">
        <v>550.17999999999995</v>
      </c>
      <c r="K17420" s="40">
        <v>0</v>
      </c>
    </row>
    <row r="17421" spans="1:11" x14ac:dyDescent="0.35">
      <c r="A17421">
        <v>60913</v>
      </c>
      <c r="B17421" t="s">
        <v>246</v>
      </c>
      <c r="C17421" s="70">
        <v>0</v>
      </c>
      <c r="D17421" s="70">
        <v>0</v>
      </c>
      <c r="E17421" s="71">
        <v>44926</v>
      </c>
      <c r="F17421" t="s">
        <v>1913</v>
      </c>
      <c r="G17421" t="s">
        <v>1912</v>
      </c>
      <c r="H17421" t="s">
        <v>1911</v>
      </c>
      <c r="I17421" t="s">
        <v>1911</v>
      </c>
      <c r="J17421" s="40">
        <v>537.99</v>
      </c>
      <c r="K17421" s="40">
        <v>0</v>
      </c>
    </row>
    <row r="17422" spans="1:11" x14ac:dyDescent="0.35">
      <c r="A17422">
        <v>60916</v>
      </c>
      <c r="B17422" t="s">
        <v>357</v>
      </c>
      <c r="C17422" s="70">
        <v>0</v>
      </c>
      <c r="D17422" s="70">
        <v>0</v>
      </c>
      <c r="E17422" s="71">
        <v>44592</v>
      </c>
      <c r="F17422" t="s">
        <v>2134</v>
      </c>
      <c r="G17422" t="s">
        <v>1912</v>
      </c>
      <c r="J17422" s="40">
        <v>191.02</v>
      </c>
      <c r="K17422" s="40">
        <v>0</v>
      </c>
    </row>
    <row r="17423" spans="1:11" x14ac:dyDescent="0.35">
      <c r="A17423">
        <v>60916</v>
      </c>
      <c r="B17423" t="s">
        <v>357</v>
      </c>
      <c r="C17423" s="70">
        <v>0</v>
      </c>
      <c r="D17423" s="70">
        <v>0</v>
      </c>
      <c r="E17423" s="71">
        <v>44620</v>
      </c>
      <c r="F17423" t="s">
        <v>2122</v>
      </c>
      <c r="G17423" t="s">
        <v>1912</v>
      </c>
      <c r="J17423" s="40">
        <v>188.49</v>
      </c>
      <c r="K17423" s="40">
        <v>0</v>
      </c>
    </row>
    <row r="17424" spans="1:11" x14ac:dyDescent="0.35">
      <c r="A17424">
        <v>60916</v>
      </c>
      <c r="B17424" t="s">
        <v>357</v>
      </c>
      <c r="C17424" s="70">
        <v>0</v>
      </c>
      <c r="D17424" s="70">
        <v>0</v>
      </c>
      <c r="E17424" s="71">
        <v>44620</v>
      </c>
      <c r="F17424" t="s">
        <v>2121</v>
      </c>
      <c r="G17424" t="s">
        <v>1912</v>
      </c>
      <c r="J17424" s="40">
        <v>-188.49</v>
      </c>
      <c r="K17424" s="40">
        <v>0</v>
      </c>
    </row>
    <row r="17425" spans="1:11" x14ac:dyDescent="0.35">
      <c r="A17425">
        <v>60916</v>
      </c>
      <c r="B17425" t="s">
        <v>357</v>
      </c>
      <c r="C17425" s="70">
        <v>0</v>
      </c>
      <c r="D17425" s="70">
        <v>0</v>
      </c>
      <c r="E17425" s="71">
        <v>44620</v>
      </c>
      <c r="F17425" t="s">
        <v>2120</v>
      </c>
      <c r="G17425" t="s">
        <v>1912</v>
      </c>
      <c r="J17425" s="40">
        <v>224.9</v>
      </c>
      <c r="K17425" s="40">
        <v>0</v>
      </c>
    </row>
    <row r="17426" spans="1:11" x14ac:dyDescent="0.35">
      <c r="A17426">
        <v>60916</v>
      </c>
      <c r="B17426" t="s">
        <v>357</v>
      </c>
      <c r="C17426" s="70">
        <v>0</v>
      </c>
      <c r="D17426" s="70">
        <v>0</v>
      </c>
      <c r="E17426" s="71">
        <v>44651</v>
      </c>
      <c r="F17426" t="s">
        <v>2106</v>
      </c>
      <c r="G17426" t="s">
        <v>1912</v>
      </c>
      <c r="J17426" s="40">
        <v>220.5</v>
      </c>
      <c r="K17426" s="40">
        <v>0</v>
      </c>
    </row>
    <row r="17427" spans="1:11" x14ac:dyDescent="0.35">
      <c r="A17427">
        <v>60916</v>
      </c>
      <c r="B17427" t="s">
        <v>357</v>
      </c>
      <c r="C17427" s="70">
        <v>0</v>
      </c>
      <c r="D17427" s="70">
        <v>0</v>
      </c>
      <c r="E17427" s="71">
        <v>44681</v>
      </c>
      <c r="F17427" t="s">
        <v>2095</v>
      </c>
      <c r="G17427" t="s">
        <v>1912</v>
      </c>
      <c r="J17427" s="40">
        <v>211.13</v>
      </c>
      <c r="K17427" s="40">
        <v>0</v>
      </c>
    </row>
    <row r="17428" spans="1:11" x14ac:dyDescent="0.35">
      <c r="A17428">
        <v>60916</v>
      </c>
      <c r="B17428" t="s">
        <v>357</v>
      </c>
      <c r="C17428" s="70">
        <v>0</v>
      </c>
      <c r="D17428" s="70">
        <v>0</v>
      </c>
      <c r="E17428" s="71">
        <v>44712</v>
      </c>
      <c r="F17428" t="s">
        <v>2078</v>
      </c>
      <c r="G17428" t="s">
        <v>1912</v>
      </c>
      <c r="J17428" s="40">
        <v>209.8</v>
      </c>
      <c r="K17428" s="40">
        <v>0</v>
      </c>
    </row>
    <row r="17429" spans="1:11" x14ac:dyDescent="0.35">
      <c r="A17429">
        <v>60916</v>
      </c>
      <c r="B17429" t="s">
        <v>357</v>
      </c>
      <c r="C17429" s="70">
        <v>0</v>
      </c>
      <c r="D17429" s="70">
        <v>0</v>
      </c>
      <c r="E17429" s="71">
        <v>44742</v>
      </c>
      <c r="F17429" t="s">
        <v>2064</v>
      </c>
      <c r="G17429" t="s">
        <v>1912</v>
      </c>
      <c r="J17429" s="40">
        <v>200.09</v>
      </c>
      <c r="K17429" s="40">
        <v>0</v>
      </c>
    </row>
    <row r="17430" spans="1:11" x14ac:dyDescent="0.35">
      <c r="A17430">
        <v>60916</v>
      </c>
      <c r="B17430" t="s">
        <v>357</v>
      </c>
      <c r="C17430" s="70">
        <v>0</v>
      </c>
      <c r="D17430" s="70">
        <v>0</v>
      </c>
      <c r="E17430" s="71">
        <v>44773</v>
      </c>
      <c r="F17430" t="s">
        <v>2044</v>
      </c>
      <c r="G17430" t="s">
        <v>1912</v>
      </c>
      <c r="J17430" s="40">
        <v>215.37</v>
      </c>
      <c r="K17430" s="40">
        <v>0</v>
      </c>
    </row>
    <row r="17431" spans="1:11" x14ac:dyDescent="0.35">
      <c r="A17431">
        <v>60916</v>
      </c>
      <c r="B17431" t="s">
        <v>357</v>
      </c>
      <c r="C17431" s="70">
        <v>0</v>
      </c>
      <c r="D17431" s="70">
        <v>0</v>
      </c>
      <c r="E17431" s="71">
        <v>44804</v>
      </c>
      <c r="F17431" t="s">
        <v>1994</v>
      </c>
      <c r="G17431" t="s">
        <v>1912</v>
      </c>
      <c r="J17431" s="40">
        <v>218.59</v>
      </c>
      <c r="K17431" s="40">
        <v>0</v>
      </c>
    </row>
    <row r="17432" spans="1:11" x14ac:dyDescent="0.35">
      <c r="A17432">
        <v>60916</v>
      </c>
      <c r="B17432" t="s">
        <v>357</v>
      </c>
      <c r="C17432" s="70">
        <v>0</v>
      </c>
      <c r="D17432" s="70">
        <v>0</v>
      </c>
      <c r="E17432" s="71">
        <v>44834</v>
      </c>
      <c r="F17432" t="s">
        <v>1972</v>
      </c>
      <c r="G17432" t="s">
        <v>1912</v>
      </c>
      <c r="J17432" s="40">
        <v>206.13</v>
      </c>
      <c r="K17432" s="40">
        <v>0</v>
      </c>
    </row>
    <row r="17433" spans="1:11" x14ac:dyDescent="0.35">
      <c r="A17433">
        <v>60916</v>
      </c>
      <c r="B17433" t="s">
        <v>357</v>
      </c>
      <c r="C17433" s="70">
        <v>0</v>
      </c>
      <c r="D17433" s="70">
        <v>0</v>
      </c>
      <c r="E17433" s="71">
        <v>44865</v>
      </c>
      <c r="F17433" t="s">
        <v>1944</v>
      </c>
      <c r="G17433" t="s">
        <v>1912</v>
      </c>
      <c r="H17433" t="s">
        <v>1919</v>
      </c>
      <c r="I17433" t="s">
        <v>1919</v>
      </c>
      <c r="J17433" s="40">
        <v>206.89</v>
      </c>
      <c r="K17433" s="40">
        <v>0</v>
      </c>
    </row>
    <row r="17434" spans="1:11" x14ac:dyDescent="0.35">
      <c r="A17434">
        <v>60916</v>
      </c>
      <c r="B17434" t="s">
        <v>357</v>
      </c>
      <c r="C17434" s="70">
        <v>0</v>
      </c>
      <c r="D17434" s="70">
        <v>0</v>
      </c>
      <c r="E17434" s="71">
        <v>44895</v>
      </c>
      <c r="F17434" t="s">
        <v>1926</v>
      </c>
      <c r="G17434" t="s">
        <v>1912</v>
      </c>
      <c r="H17434" t="s">
        <v>1916</v>
      </c>
      <c r="J17434" s="40">
        <v>212.24</v>
      </c>
      <c r="K17434" s="40">
        <v>0</v>
      </c>
    </row>
    <row r="17435" spans="1:11" x14ac:dyDescent="0.35">
      <c r="A17435">
        <v>60916</v>
      </c>
      <c r="B17435" t="s">
        <v>357</v>
      </c>
      <c r="C17435" s="70">
        <v>0</v>
      </c>
      <c r="D17435" s="70">
        <v>0</v>
      </c>
      <c r="E17435" s="71">
        <v>44926</v>
      </c>
      <c r="F17435" t="s">
        <v>1913</v>
      </c>
      <c r="G17435" t="s">
        <v>1912</v>
      </c>
      <c r="H17435" t="s">
        <v>1911</v>
      </c>
      <c r="I17435" t="s">
        <v>1911</v>
      </c>
      <c r="J17435" s="40">
        <v>207.54</v>
      </c>
      <c r="K17435" s="40">
        <v>0</v>
      </c>
    </row>
    <row r="17436" spans="1:11" x14ac:dyDescent="0.35">
      <c r="A17436">
        <v>61000</v>
      </c>
      <c r="B17436" t="s">
        <v>360</v>
      </c>
      <c r="C17436" s="70">
        <v>0</v>
      </c>
      <c r="D17436" s="70">
        <v>0</v>
      </c>
      <c r="E17436" s="71">
        <v>44592</v>
      </c>
      <c r="F17436" t="s">
        <v>2134</v>
      </c>
      <c r="G17436" t="s">
        <v>1912</v>
      </c>
      <c r="J17436" s="40">
        <v>80251.98</v>
      </c>
      <c r="K17436" s="40">
        <v>0</v>
      </c>
    </row>
    <row r="17437" spans="1:11" x14ac:dyDescent="0.35">
      <c r="A17437">
        <v>61000</v>
      </c>
      <c r="B17437" t="s">
        <v>360</v>
      </c>
      <c r="C17437" s="70">
        <v>0</v>
      </c>
      <c r="D17437" s="70">
        <v>0</v>
      </c>
      <c r="E17437" s="71">
        <v>44620</v>
      </c>
      <c r="F17437" t="s">
        <v>2122</v>
      </c>
      <c r="G17437" t="s">
        <v>1912</v>
      </c>
      <c r="J17437" s="40">
        <v>79186.259999999995</v>
      </c>
      <c r="K17437" s="40">
        <v>0</v>
      </c>
    </row>
    <row r="17438" spans="1:11" x14ac:dyDescent="0.35">
      <c r="A17438">
        <v>61000</v>
      </c>
      <c r="B17438" t="s">
        <v>360</v>
      </c>
      <c r="C17438" s="70">
        <v>0</v>
      </c>
      <c r="D17438" s="70">
        <v>0</v>
      </c>
      <c r="E17438" s="71">
        <v>44620</v>
      </c>
      <c r="F17438" t="s">
        <v>2121</v>
      </c>
      <c r="G17438" t="s">
        <v>1912</v>
      </c>
      <c r="J17438" s="40">
        <v>-79186.259999999995</v>
      </c>
      <c r="K17438" s="40">
        <v>0</v>
      </c>
    </row>
    <row r="17439" spans="1:11" x14ac:dyDescent="0.35">
      <c r="A17439">
        <v>61000</v>
      </c>
      <c r="B17439" t="s">
        <v>360</v>
      </c>
      <c r="C17439" s="70">
        <v>0</v>
      </c>
      <c r="D17439" s="70">
        <v>0</v>
      </c>
      <c r="E17439" s="71">
        <v>44620</v>
      </c>
      <c r="F17439" t="s">
        <v>2120</v>
      </c>
      <c r="G17439" t="s">
        <v>1912</v>
      </c>
      <c r="J17439" s="40">
        <v>75044.81</v>
      </c>
      <c r="K17439" s="40">
        <v>0</v>
      </c>
    </row>
    <row r="17440" spans="1:11" x14ac:dyDescent="0.35">
      <c r="A17440">
        <v>61000</v>
      </c>
      <c r="B17440" t="s">
        <v>360</v>
      </c>
      <c r="C17440" s="70">
        <v>0</v>
      </c>
      <c r="D17440" s="70">
        <v>0</v>
      </c>
      <c r="E17440" s="71">
        <v>44651</v>
      </c>
      <c r="F17440" t="s">
        <v>2106</v>
      </c>
      <c r="G17440" t="s">
        <v>1912</v>
      </c>
      <c r="J17440" s="40">
        <v>78766.27</v>
      </c>
      <c r="K17440" s="40">
        <v>0</v>
      </c>
    </row>
    <row r="17441" spans="1:11" x14ac:dyDescent="0.35">
      <c r="A17441">
        <v>61000</v>
      </c>
      <c r="B17441" t="s">
        <v>360</v>
      </c>
      <c r="C17441" s="70">
        <v>0</v>
      </c>
      <c r="D17441" s="70">
        <v>0</v>
      </c>
      <c r="E17441" s="71">
        <v>44681</v>
      </c>
      <c r="F17441" t="s">
        <v>2095</v>
      </c>
      <c r="G17441" t="s">
        <v>1912</v>
      </c>
      <c r="J17441" s="40">
        <v>82633.62</v>
      </c>
      <c r="K17441" s="40">
        <v>0</v>
      </c>
    </row>
    <row r="17442" spans="1:11" x14ac:dyDescent="0.35">
      <c r="A17442">
        <v>61000</v>
      </c>
      <c r="B17442" t="s">
        <v>360</v>
      </c>
      <c r="C17442" s="70">
        <v>0</v>
      </c>
      <c r="D17442" s="70">
        <v>0</v>
      </c>
      <c r="E17442" s="71">
        <v>44712</v>
      </c>
      <c r="F17442" t="s">
        <v>2078</v>
      </c>
      <c r="G17442" t="s">
        <v>1912</v>
      </c>
      <c r="J17442" s="40">
        <v>86059.14</v>
      </c>
      <c r="K17442" s="40">
        <v>0</v>
      </c>
    </row>
    <row r="17443" spans="1:11" x14ac:dyDescent="0.35">
      <c r="A17443">
        <v>61000</v>
      </c>
      <c r="B17443" t="s">
        <v>360</v>
      </c>
      <c r="C17443" s="70">
        <v>0</v>
      </c>
      <c r="D17443" s="70">
        <v>0</v>
      </c>
      <c r="E17443" s="71">
        <v>44742</v>
      </c>
      <c r="F17443" t="s">
        <v>2064</v>
      </c>
      <c r="G17443" t="s">
        <v>1912</v>
      </c>
      <c r="J17443" s="40">
        <v>87002.57</v>
      </c>
      <c r="K17443" s="40">
        <v>0</v>
      </c>
    </row>
    <row r="17444" spans="1:11" x14ac:dyDescent="0.35">
      <c r="A17444">
        <v>61000</v>
      </c>
      <c r="B17444" t="s">
        <v>360</v>
      </c>
      <c r="C17444" s="70">
        <v>0</v>
      </c>
      <c r="D17444" s="70">
        <v>0</v>
      </c>
      <c r="E17444" s="71">
        <v>44773</v>
      </c>
      <c r="F17444" t="s">
        <v>2044</v>
      </c>
      <c r="G17444" t="s">
        <v>1912</v>
      </c>
      <c r="J17444" s="40">
        <v>108796.42</v>
      </c>
      <c r="K17444" s="40">
        <v>0</v>
      </c>
    </row>
    <row r="17445" spans="1:11" x14ac:dyDescent="0.35">
      <c r="A17445">
        <v>61000</v>
      </c>
      <c r="B17445" t="s">
        <v>360</v>
      </c>
      <c r="C17445" s="70">
        <v>0</v>
      </c>
      <c r="D17445" s="70">
        <v>0</v>
      </c>
      <c r="E17445" s="71">
        <v>44804</v>
      </c>
      <c r="F17445" t="s">
        <v>1994</v>
      </c>
      <c r="G17445" t="s">
        <v>1912</v>
      </c>
      <c r="J17445" s="40">
        <v>116889.53</v>
      </c>
      <c r="K17445" s="40">
        <v>0</v>
      </c>
    </row>
    <row r="17446" spans="1:11" x14ac:dyDescent="0.35">
      <c r="A17446">
        <v>61000</v>
      </c>
      <c r="B17446" t="s">
        <v>360</v>
      </c>
      <c r="C17446" s="70">
        <v>0</v>
      </c>
      <c r="D17446" s="70">
        <v>0</v>
      </c>
      <c r="E17446" s="71">
        <v>44834</v>
      </c>
      <c r="F17446" t="s">
        <v>1972</v>
      </c>
      <c r="G17446" t="s">
        <v>1912</v>
      </c>
      <c r="J17446" s="40">
        <v>115896.42</v>
      </c>
      <c r="K17446" s="40">
        <v>0</v>
      </c>
    </row>
    <row r="17447" spans="1:11" x14ac:dyDescent="0.35">
      <c r="A17447">
        <v>61000</v>
      </c>
      <c r="B17447" t="s">
        <v>360</v>
      </c>
      <c r="C17447" s="70">
        <v>0</v>
      </c>
      <c r="D17447" s="70">
        <v>0</v>
      </c>
      <c r="E17447" s="71">
        <v>44865</v>
      </c>
      <c r="F17447" t="s">
        <v>1944</v>
      </c>
      <c r="G17447" t="s">
        <v>1912</v>
      </c>
      <c r="H17447" t="s">
        <v>1919</v>
      </c>
      <c r="I17447" t="s">
        <v>1919</v>
      </c>
      <c r="J17447" s="40">
        <v>119342.08</v>
      </c>
      <c r="K17447" s="40">
        <v>0</v>
      </c>
    </row>
    <row r="17448" spans="1:11" x14ac:dyDescent="0.35">
      <c r="A17448">
        <v>61000</v>
      </c>
      <c r="B17448" t="s">
        <v>360</v>
      </c>
      <c r="C17448" s="70">
        <v>0</v>
      </c>
      <c r="D17448" s="70">
        <v>0</v>
      </c>
      <c r="E17448" s="71">
        <v>44895</v>
      </c>
      <c r="F17448" t="s">
        <v>1926</v>
      </c>
      <c r="G17448" t="s">
        <v>1912</v>
      </c>
      <c r="H17448" t="s">
        <v>1916</v>
      </c>
      <c r="J17448" s="40">
        <v>126893.08</v>
      </c>
      <c r="K17448" s="40">
        <v>0</v>
      </c>
    </row>
    <row r="17449" spans="1:11" x14ac:dyDescent="0.35">
      <c r="A17449">
        <v>61000</v>
      </c>
      <c r="B17449" t="s">
        <v>360</v>
      </c>
      <c r="C17449" s="70">
        <v>0</v>
      </c>
      <c r="D17449" s="70">
        <v>0</v>
      </c>
      <c r="E17449" s="71">
        <v>44926</v>
      </c>
      <c r="F17449" t="s">
        <v>1913</v>
      </c>
      <c r="G17449" t="s">
        <v>1912</v>
      </c>
      <c r="H17449" t="s">
        <v>1911</v>
      </c>
      <c r="I17449" t="s">
        <v>1911</v>
      </c>
      <c r="J17449" s="40">
        <v>140143.46</v>
      </c>
      <c r="K17449" s="40">
        <v>0</v>
      </c>
    </row>
    <row r="17450" spans="1:11" x14ac:dyDescent="0.35">
      <c r="A17450">
        <v>61001</v>
      </c>
      <c r="B17450" t="s">
        <v>361</v>
      </c>
      <c r="C17450" s="70">
        <v>0</v>
      </c>
      <c r="D17450" s="70">
        <v>0</v>
      </c>
      <c r="E17450" s="71">
        <v>44592</v>
      </c>
      <c r="F17450" t="s">
        <v>2134</v>
      </c>
      <c r="G17450" t="s">
        <v>1912</v>
      </c>
      <c r="J17450" s="40">
        <v>5379.03</v>
      </c>
      <c r="K17450" s="40">
        <v>0</v>
      </c>
    </row>
    <row r="17451" spans="1:11" x14ac:dyDescent="0.35">
      <c r="A17451">
        <v>61001</v>
      </c>
      <c r="B17451" t="s">
        <v>361</v>
      </c>
      <c r="C17451" s="70">
        <v>0</v>
      </c>
      <c r="D17451" s="70">
        <v>0</v>
      </c>
      <c r="E17451" s="71">
        <v>44620</v>
      </c>
      <c r="F17451" t="s">
        <v>2122</v>
      </c>
      <c r="G17451" t="s">
        <v>1912</v>
      </c>
      <c r="J17451" s="40">
        <v>5307.59</v>
      </c>
      <c r="K17451" s="40">
        <v>0</v>
      </c>
    </row>
    <row r="17452" spans="1:11" x14ac:dyDescent="0.35">
      <c r="A17452">
        <v>61001</v>
      </c>
      <c r="B17452" t="s">
        <v>361</v>
      </c>
      <c r="C17452" s="70">
        <v>0</v>
      </c>
      <c r="D17452" s="70">
        <v>0</v>
      </c>
      <c r="E17452" s="71">
        <v>44620</v>
      </c>
      <c r="F17452" t="s">
        <v>2121</v>
      </c>
      <c r="G17452" t="s">
        <v>1912</v>
      </c>
      <c r="J17452" s="40">
        <v>-5307.59</v>
      </c>
      <c r="K17452" s="40">
        <v>0</v>
      </c>
    </row>
    <row r="17453" spans="1:11" x14ac:dyDescent="0.35">
      <c r="A17453">
        <v>61001</v>
      </c>
      <c r="B17453" t="s">
        <v>361</v>
      </c>
      <c r="C17453" s="70">
        <v>0</v>
      </c>
      <c r="D17453" s="70">
        <v>0</v>
      </c>
      <c r="E17453" s="71">
        <v>44620</v>
      </c>
      <c r="F17453" t="s">
        <v>2120</v>
      </c>
      <c r="G17453" t="s">
        <v>1912</v>
      </c>
      <c r="J17453" s="40">
        <v>5110.32</v>
      </c>
      <c r="K17453" s="40">
        <v>0</v>
      </c>
    </row>
    <row r="17454" spans="1:11" x14ac:dyDescent="0.35">
      <c r="A17454">
        <v>61001</v>
      </c>
      <c r="B17454" t="s">
        <v>361</v>
      </c>
      <c r="C17454" s="70">
        <v>0</v>
      </c>
      <c r="D17454" s="70">
        <v>0</v>
      </c>
      <c r="E17454" s="71">
        <v>44651</v>
      </c>
      <c r="F17454" t="s">
        <v>2106</v>
      </c>
      <c r="G17454" t="s">
        <v>1912</v>
      </c>
      <c r="J17454" s="40">
        <v>5393.28</v>
      </c>
      <c r="K17454" s="40">
        <v>0</v>
      </c>
    </row>
    <row r="17455" spans="1:11" x14ac:dyDescent="0.35">
      <c r="A17455">
        <v>61001</v>
      </c>
      <c r="B17455" t="s">
        <v>361</v>
      </c>
      <c r="C17455" s="70">
        <v>0</v>
      </c>
      <c r="D17455" s="70">
        <v>0</v>
      </c>
      <c r="E17455" s="71">
        <v>44681</v>
      </c>
      <c r="F17455" t="s">
        <v>2095</v>
      </c>
      <c r="G17455" t="s">
        <v>1912</v>
      </c>
      <c r="J17455" s="40">
        <v>6534.52</v>
      </c>
      <c r="K17455" s="40">
        <v>0</v>
      </c>
    </row>
    <row r="17456" spans="1:11" x14ac:dyDescent="0.35">
      <c r="A17456">
        <v>61001</v>
      </c>
      <c r="B17456" t="s">
        <v>361</v>
      </c>
      <c r="C17456" s="70">
        <v>0</v>
      </c>
      <c r="D17456" s="70">
        <v>0</v>
      </c>
      <c r="E17456" s="71">
        <v>44712</v>
      </c>
      <c r="F17456" t="s">
        <v>2078</v>
      </c>
      <c r="G17456" t="s">
        <v>1912</v>
      </c>
      <c r="J17456" s="40">
        <v>5842.51</v>
      </c>
      <c r="K17456" s="40">
        <v>0</v>
      </c>
    </row>
    <row r="17457" spans="1:11" x14ac:dyDescent="0.35">
      <c r="A17457">
        <v>61001</v>
      </c>
      <c r="B17457" t="s">
        <v>361</v>
      </c>
      <c r="C17457" s="70">
        <v>0</v>
      </c>
      <c r="D17457" s="70">
        <v>0</v>
      </c>
      <c r="E17457" s="71">
        <v>44742</v>
      </c>
      <c r="F17457" t="s">
        <v>2064</v>
      </c>
      <c r="G17457" t="s">
        <v>1912</v>
      </c>
      <c r="J17457" s="40">
        <v>5920.55</v>
      </c>
      <c r="K17457" s="40">
        <v>0</v>
      </c>
    </row>
    <row r="17458" spans="1:11" x14ac:dyDescent="0.35">
      <c r="A17458">
        <v>61001</v>
      </c>
      <c r="B17458" t="s">
        <v>361</v>
      </c>
      <c r="C17458" s="70">
        <v>0</v>
      </c>
      <c r="D17458" s="70">
        <v>0</v>
      </c>
      <c r="E17458" s="71">
        <v>44773</v>
      </c>
      <c r="F17458" t="s">
        <v>2044</v>
      </c>
      <c r="G17458" t="s">
        <v>1912</v>
      </c>
      <c r="J17458" s="40">
        <v>7187.04</v>
      </c>
      <c r="K17458" s="40">
        <v>0</v>
      </c>
    </row>
    <row r="17459" spans="1:11" x14ac:dyDescent="0.35">
      <c r="A17459">
        <v>61001</v>
      </c>
      <c r="B17459" t="s">
        <v>361</v>
      </c>
      <c r="C17459" s="70">
        <v>0</v>
      </c>
      <c r="D17459" s="70">
        <v>0</v>
      </c>
      <c r="E17459" s="71">
        <v>44804</v>
      </c>
      <c r="F17459" t="s">
        <v>1994</v>
      </c>
      <c r="G17459" t="s">
        <v>1912</v>
      </c>
      <c r="J17459" s="40">
        <v>7620.17</v>
      </c>
      <c r="K17459" s="40">
        <v>0</v>
      </c>
    </row>
    <row r="17460" spans="1:11" x14ac:dyDescent="0.35">
      <c r="A17460">
        <v>61001</v>
      </c>
      <c r="B17460" t="s">
        <v>361</v>
      </c>
      <c r="C17460" s="70">
        <v>0</v>
      </c>
      <c r="D17460" s="70">
        <v>0</v>
      </c>
      <c r="E17460" s="71">
        <v>44834</v>
      </c>
      <c r="F17460" t="s">
        <v>1972</v>
      </c>
      <c r="G17460" t="s">
        <v>1912</v>
      </c>
      <c r="J17460" s="40">
        <v>7725.07</v>
      </c>
      <c r="K17460" s="40">
        <v>0</v>
      </c>
    </row>
    <row r="17461" spans="1:11" x14ac:dyDescent="0.35">
      <c r="A17461">
        <v>61001</v>
      </c>
      <c r="B17461" t="s">
        <v>361</v>
      </c>
      <c r="C17461" s="70">
        <v>0</v>
      </c>
      <c r="D17461" s="70">
        <v>0</v>
      </c>
      <c r="E17461" s="71">
        <v>44865</v>
      </c>
      <c r="F17461" t="s">
        <v>1944</v>
      </c>
      <c r="G17461" t="s">
        <v>1912</v>
      </c>
      <c r="H17461" t="s">
        <v>1919</v>
      </c>
      <c r="I17461" t="s">
        <v>1919</v>
      </c>
      <c r="J17461" s="40">
        <v>7676.61</v>
      </c>
      <c r="K17461" s="40">
        <v>0</v>
      </c>
    </row>
    <row r="17462" spans="1:11" x14ac:dyDescent="0.35">
      <c r="A17462">
        <v>61001</v>
      </c>
      <c r="B17462" t="s">
        <v>361</v>
      </c>
      <c r="C17462" s="70">
        <v>0</v>
      </c>
      <c r="D17462" s="70">
        <v>0</v>
      </c>
      <c r="E17462" s="71">
        <v>44895</v>
      </c>
      <c r="F17462" t="s">
        <v>1926</v>
      </c>
      <c r="G17462" t="s">
        <v>1912</v>
      </c>
      <c r="H17462" t="s">
        <v>1916</v>
      </c>
      <c r="J17462" s="40">
        <v>8402.59</v>
      </c>
      <c r="K17462" s="40">
        <v>0</v>
      </c>
    </row>
    <row r="17463" spans="1:11" x14ac:dyDescent="0.35">
      <c r="A17463">
        <v>61001</v>
      </c>
      <c r="B17463" t="s">
        <v>361</v>
      </c>
      <c r="C17463" s="70">
        <v>0</v>
      </c>
      <c r="D17463" s="70">
        <v>0</v>
      </c>
      <c r="E17463" s="71">
        <v>44926</v>
      </c>
      <c r="F17463" t="s">
        <v>1913</v>
      </c>
      <c r="G17463" t="s">
        <v>1912</v>
      </c>
      <c r="H17463" t="s">
        <v>1911</v>
      </c>
      <c r="I17463" t="s">
        <v>1911</v>
      </c>
      <c r="J17463" s="40">
        <v>9240.07</v>
      </c>
      <c r="K17463" s="40">
        <v>0</v>
      </c>
    </row>
    <row r="17464" spans="1:11" x14ac:dyDescent="0.35">
      <c r="A17464">
        <v>61002</v>
      </c>
      <c r="B17464" t="s">
        <v>1513</v>
      </c>
      <c r="C17464" s="70">
        <v>0</v>
      </c>
      <c r="D17464" s="70">
        <v>0</v>
      </c>
      <c r="E17464" s="71">
        <v>44681</v>
      </c>
      <c r="F17464" t="s">
        <v>2095</v>
      </c>
      <c r="G17464" t="s">
        <v>1912</v>
      </c>
      <c r="J17464" s="40">
        <v>9044.32</v>
      </c>
      <c r="K17464" s="40">
        <v>0</v>
      </c>
    </row>
    <row r="17465" spans="1:11" x14ac:dyDescent="0.35">
      <c r="A17465">
        <v>61002</v>
      </c>
      <c r="B17465" t="s">
        <v>1513</v>
      </c>
      <c r="C17465" s="70">
        <v>0</v>
      </c>
      <c r="D17465" s="70">
        <v>0</v>
      </c>
      <c r="E17465" s="71">
        <v>44681</v>
      </c>
      <c r="F17465" t="s">
        <v>2095</v>
      </c>
      <c r="G17465" t="s">
        <v>1912</v>
      </c>
      <c r="J17465" s="40">
        <v>2411.8200000000002</v>
      </c>
      <c r="K17465" s="40">
        <v>0</v>
      </c>
    </row>
    <row r="17466" spans="1:11" x14ac:dyDescent="0.35">
      <c r="A17466">
        <v>61002</v>
      </c>
      <c r="B17466" t="s">
        <v>1513</v>
      </c>
      <c r="C17466" s="70">
        <v>0</v>
      </c>
      <c r="D17466" s="70">
        <v>0</v>
      </c>
      <c r="E17466" s="71">
        <v>44742</v>
      </c>
      <c r="F17466" t="s">
        <v>2064</v>
      </c>
      <c r="G17466" t="s">
        <v>1912</v>
      </c>
      <c r="J17466" s="40">
        <v>13428.57</v>
      </c>
      <c r="K17466" s="40">
        <v>0</v>
      </c>
    </row>
    <row r="17467" spans="1:11" x14ac:dyDescent="0.35">
      <c r="A17467">
        <v>61006</v>
      </c>
      <c r="B17467" t="s">
        <v>362</v>
      </c>
      <c r="C17467" s="70">
        <v>0</v>
      </c>
      <c r="D17467" s="70">
        <v>0</v>
      </c>
      <c r="E17467" s="71">
        <v>44592</v>
      </c>
      <c r="F17467" t="s">
        <v>2134</v>
      </c>
      <c r="G17467" t="s">
        <v>1912</v>
      </c>
      <c r="J17467" s="40">
        <v>4760.07</v>
      </c>
      <c r="K17467" s="40">
        <v>0</v>
      </c>
    </row>
    <row r="17468" spans="1:11" x14ac:dyDescent="0.35">
      <c r="A17468">
        <v>61006</v>
      </c>
      <c r="B17468" t="s">
        <v>362</v>
      </c>
      <c r="C17468" s="70">
        <v>0</v>
      </c>
      <c r="D17468" s="70">
        <v>0</v>
      </c>
      <c r="E17468" s="71">
        <v>44620</v>
      </c>
      <c r="F17468" t="s">
        <v>2122</v>
      </c>
      <c r="G17468" t="s">
        <v>1912</v>
      </c>
      <c r="J17468" s="40">
        <v>4696.8599999999997</v>
      </c>
      <c r="K17468" s="40">
        <v>0</v>
      </c>
    </row>
    <row r="17469" spans="1:11" x14ac:dyDescent="0.35">
      <c r="A17469">
        <v>61006</v>
      </c>
      <c r="B17469" t="s">
        <v>362</v>
      </c>
      <c r="C17469" s="70">
        <v>0</v>
      </c>
      <c r="D17469" s="70">
        <v>0</v>
      </c>
      <c r="E17469" s="71">
        <v>44620</v>
      </c>
      <c r="F17469" t="s">
        <v>2121</v>
      </c>
      <c r="G17469" t="s">
        <v>1912</v>
      </c>
      <c r="J17469" s="40">
        <v>-4696.8599999999997</v>
      </c>
      <c r="K17469" s="40">
        <v>0</v>
      </c>
    </row>
    <row r="17470" spans="1:11" x14ac:dyDescent="0.35">
      <c r="A17470">
        <v>61006</v>
      </c>
      <c r="B17470" t="s">
        <v>362</v>
      </c>
      <c r="C17470" s="70">
        <v>0</v>
      </c>
      <c r="D17470" s="70">
        <v>0</v>
      </c>
      <c r="E17470" s="71">
        <v>44620</v>
      </c>
      <c r="F17470" t="s">
        <v>2120</v>
      </c>
      <c r="G17470" t="s">
        <v>1912</v>
      </c>
      <c r="J17470" s="40">
        <v>5032.38</v>
      </c>
      <c r="K17470" s="40">
        <v>0</v>
      </c>
    </row>
    <row r="17471" spans="1:11" x14ac:dyDescent="0.35">
      <c r="A17471">
        <v>61006</v>
      </c>
      <c r="B17471" t="s">
        <v>362</v>
      </c>
      <c r="C17471" s="70">
        <v>0</v>
      </c>
      <c r="D17471" s="70">
        <v>0</v>
      </c>
      <c r="E17471" s="71">
        <v>44651</v>
      </c>
      <c r="F17471" t="s">
        <v>2106</v>
      </c>
      <c r="G17471" t="s">
        <v>1912</v>
      </c>
      <c r="J17471" s="40">
        <v>4823.18</v>
      </c>
      <c r="K17471" s="40">
        <v>0</v>
      </c>
    </row>
    <row r="17472" spans="1:11" x14ac:dyDescent="0.35">
      <c r="A17472">
        <v>61006</v>
      </c>
      <c r="B17472" t="s">
        <v>362</v>
      </c>
      <c r="C17472" s="70">
        <v>0</v>
      </c>
      <c r="D17472" s="70">
        <v>0</v>
      </c>
      <c r="E17472" s="71">
        <v>44681</v>
      </c>
      <c r="F17472" t="s">
        <v>2095</v>
      </c>
      <c r="G17472" t="s">
        <v>1912</v>
      </c>
      <c r="J17472" s="40">
        <v>5228.59</v>
      </c>
      <c r="K17472" s="40">
        <v>0</v>
      </c>
    </row>
    <row r="17473" spans="1:11" x14ac:dyDescent="0.35">
      <c r="A17473">
        <v>61006</v>
      </c>
      <c r="B17473" t="s">
        <v>362</v>
      </c>
      <c r="C17473" s="70">
        <v>0</v>
      </c>
      <c r="D17473" s="70">
        <v>0</v>
      </c>
      <c r="E17473" s="71">
        <v>44712</v>
      </c>
      <c r="F17473" t="s">
        <v>2078</v>
      </c>
      <c r="G17473" t="s">
        <v>1912</v>
      </c>
      <c r="J17473" s="40">
        <v>5861.56</v>
      </c>
      <c r="K17473" s="40">
        <v>0</v>
      </c>
    </row>
    <row r="17474" spans="1:11" x14ac:dyDescent="0.35">
      <c r="A17474">
        <v>61006</v>
      </c>
      <c r="B17474" t="s">
        <v>362</v>
      </c>
      <c r="C17474" s="70">
        <v>0</v>
      </c>
      <c r="D17474" s="70">
        <v>0</v>
      </c>
      <c r="E17474" s="71">
        <v>44742</v>
      </c>
      <c r="F17474" t="s">
        <v>2064</v>
      </c>
      <c r="G17474" t="s">
        <v>1912</v>
      </c>
      <c r="J17474" s="40">
        <v>4990.71</v>
      </c>
      <c r="K17474" s="40">
        <v>0</v>
      </c>
    </row>
    <row r="17475" spans="1:11" x14ac:dyDescent="0.35">
      <c r="A17475">
        <v>61006</v>
      </c>
      <c r="B17475" t="s">
        <v>362</v>
      </c>
      <c r="C17475" s="70">
        <v>0</v>
      </c>
      <c r="D17475" s="70">
        <v>0</v>
      </c>
      <c r="E17475" s="71">
        <v>44773</v>
      </c>
      <c r="F17475" t="s">
        <v>2044</v>
      </c>
      <c r="G17475" t="s">
        <v>1912</v>
      </c>
      <c r="J17475" s="40">
        <v>5225.08</v>
      </c>
      <c r="K17475" s="40">
        <v>0</v>
      </c>
    </row>
    <row r="17476" spans="1:11" x14ac:dyDescent="0.35">
      <c r="A17476">
        <v>61006</v>
      </c>
      <c r="B17476" t="s">
        <v>362</v>
      </c>
      <c r="C17476" s="70">
        <v>0</v>
      </c>
      <c r="D17476" s="70">
        <v>0</v>
      </c>
      <c r="E17476" s="71">
        <v>44804</v>
      </c>
      <c r="F17476" t="s">
        <v>1994</v>
      </c>
      <c r="G17476" t="s">
        <v>1912</v>
      </c>
      <c r="J17476" s="40">
        <v>6618.92</v>
      </c>
      <c r="K17476" s="40">
        <v>0</v>
      </c>
    </row>
    <row r="17477" spans="1:11" x14ac:dyDescent="0.35">
      <c r="A17477">
        <v>61006</v>
      </c>
      <c r="B17477" t="s">
        <v>362</v>
      </c>
      <c r="C17477" s="70">
        <v>0</v>
      </c>
      <c r="D17477" s="70">
        <v>0</v>
      </c>
      <c r="E17477" s="71">
        <v>44834</v>
      </c>
      <c r="F17477" t="s">
        <v>1972</v>
      </c>
      <c r="G17477" t="s">
        <v>1912</v>
      </c>
      <c r="J17477" s="40">
        <v>8091.49</v>
      </c>
      <c r="K17477" s="40">
        <v>0</v>
      </c>
    </row>
    <row r="17478" spans="1:11" x14ac:dyDescent="0.35">
      <c r="A17478">
        <v>61006</v>
      </c>
      <c r="B17478" t="s">
        <v>362</v>
      </c>
      <c r="C17478" s="70">
        <v>0</v>
      </c>
      <c r="D17478" s="70">
        <v>0</v>
      </c>
      <c r="E17478" s="71">
        <v>44865</v>
      </c>
      <c r="F17478" t="s">
        <v>1944</v>
      </c>
      <c r="G17478" t="s">
        <v>1912</v>
      </c>
      <c r="H17478" t="s">
        <v>1919</v>
      </c>
      <c r="I17478" t="s">
        <v>1919</v>
      </c>
      <c r="J17478" s="40">
        <v>6707.37</v>
      </c>
      <c r="K17478" s="40">
        <v>0</v>
      </c>
    </row>
    <row r="17479" spans="1:11" x14ac:dyDescent="0.35">
      <c r="A17479">
        <v>61006</v>
      </c>
      <c r="B17479" t="s">
        <v>362</v>
      </c>
      <c r="C17479" s="70">
        <v>0</v>
      </c>
      <c r="D17479" s="70">
        <v>0</v>
      </c>
      <c r="E17479" s="71">
        <v>44895</v>
      </c>
      <c r="F17479" t="s">
        <v>1926</v>
      </c>
      <c r="G17479" t="s">
        <v>1912</v>
      </c>
      <c r="H17479" t="s">
        <v>1916</v>
      </c>
      <c r="J17479" s="40">
        <v>8216.8799999999992</v>
      </c>
      <c r="K17479" s="40">
        <v>0</v>
      </c>
    </row>
    <row r="17480" spans="1:11" x14ac:dyDescent="0.35">
      <c r="A17480">
        <v>61006</v>
      </c>
      <c r="B17480" t="s">
        <v>362</v>
      </c>
      <c r="C17480" s="70">
        <v>0</v>
      </c>
      <c r="D17480" s="70">
        <v>0</v>
      </c>
      <c r="E17480" s="71">
        <v>44926</v>
      </c>
      <c r="F17480" t="s">
        <v>1913</v>
      </c>
      <c r="G17480" t="s">
        <v>1912</v>
      </c>
      <c r="H17480" t="s">
        <v>1911</v>
      </c>
      <c r="I17480" t="s">
        <v>1911</v>
      </c>
      <c r="J17480" s="40">
        <v>8014.83</v>
      </c>
      <c r="K17480" s="40">
        <v>0</v>
      </c>
    </row>
    <row r="17481" spans="1:11" x14ac:dyDescent="0.35">
      <c r="A17481">
        <v>61007</v>
      </c>
      <c r="B17481" t="s">
        <v>363</v>
      </c>
      <c r="C17481" s="70">
        <v>0</v>
      </c>
      <c r="D17481" s="70">
        <v>0</v>
      </c>
      <c r="E17481" s="71">
        <v>44592</v>
      </c>
      <c r="F17481" t="s">
        <v>2134</v>
      </c>
      <c r="G17481" t="s">
        <v>1912</v>
      </c>
      <c r="J17481" s="40">
        <v>2933.9</v>
      </c>
      <c r="K17481" s="40">
        <v>0</v>
      </c>
    </row>
    <row r="17482" spans="1:11" x14ac:dyDescent="0.35">
      <c r="A17482">
        <v>61007</v>
      </c>
      <c r="B17482" t="s">
        <v>363</v>
      </c>
      <c r="C17482" s="70">
        <v>0</v>
      </c>
      <c r="D17482" s="70">
        <v>0</v>
      </c>
      <c r="E17482" s="71">
        <v>44620</v>
      </c>
      <c r="F17482" t="s">
        <v>2122</v>
      </c>
      <c r="G17482" t="s">
        <v>1912</v>
      </c>
      <c r="J17482" s="40">
        <v>2894.94</v>
      </c>
      <c r="K17482" s="40">
        <v>0</v>
      </c>
    </row>
    <row r="17483" spans="1:11" x14ac:dyDescent="0.35">
      <c r="A17483">
        <v>61007</v>
      </c>
      <c r="B17483" t="s">
        <v>363</v>
      </c>
      <c r="C17483" s="70">
        <v>0</v>
      </c>
      <c r="D17483" s="70">
        <v>0</v>
      </c>
      <c r="E17483" s="71">
        <v>44620</v>
      </c>
      <c r="F17483" t="s">
        <v>2121</v>
      </c>
      <c r="G17483" t="s">
        <v>1912</v>
      </c>
      <c r="J17483" s="40">
        <v>-2894.94</v>
      </c>
      <c r="K17483" s="40">
        <v>0</v>
      </c>
    </row>
    <row r="17484" spans="1:11" x14ac:dyDescent="0.35">
      <c r="A17484">
        <v>61007</v>
      </c>
      <c r="B17484" t="s">
        <v>363</v>
      </c>
      <c r="C17484" s="70">
        <v>0</v>
      </c>
      <c r="D17484" s="70">
        <v>0</v>
      </c>
      <c r="E17484" s="71">
        <v>44620</v>
      </c>
      <c r="F17484" t="s">
        <v>2120</v>
      </c>
      <c r="G17484" t="s">
        <v>1912</v>
      </c>
      <c r="J17484" s="40">
        <v>3344.29</v>
      </c>
      <c r="K17484" s="40">
        <v>0</v>
      </c>
    </row>
    <row r="17485" spans="1:11" x14ac:dyDescent="0.35">
      <c r="A17485">
        <v>61007</v>
      </c>
      <c r="B17485" t="s">
        <v>363</v>
      </c>
      <c r="C17485" s="70">
        <v>0</v>
      </c>
      <c r="D17485" s="70">
        <v>0</v>
      </c>
      <c r="E17485" s="71">
        <v>44651</v>
      </c>
      <c r="F17485" t="s">
        <v>2106</v>
      </c>
      <c r="G17485" t="s">
        <v>1912</v>
      </c>
      <c r="J17485" s="40">
        <v>2968.26</v>
      </c>
      <c r="K17485" s="40">
        <v>0</v>
      </c>
    </row>
    <row r="17486" spans="1:11" x14ac:dyDescent="0.35">
      <c r="A17486">
        <v>61007</v>
      </c>
      <c r="B17486" t="s">
        <v>363</v>
      </c>
      <c r="C17486" s="70">
        <v>0</v>
      </c>
      <c r="D17486" s="70">
        <v>0</v>
      </c>
      <c r="E17486" s="71">
        <v>44681</v>
      </c>
      <c r="F17486" t="s">
        <v>2095</v>
      </c>
      <c r="G17486" t="s">
        <v>1912</v>
      </c>
      <c r="J17486" s="40">
        <v>3512.09</v>
      </c>
      <c r="K17486" s="40">
        <v>0</v>
      </c>
    </row>
    <row r="17487" spans="1:11" x14ac:dyDescent="0.35">
      <c r="A17487">
        <v>61007</v>
      </c>
      <c r="B17487" t="s">
        <v>363</v>
      </c>
      <c r="C17487" s="70">
        <v>0</v>
      </c>
      <c r="D17487" s="70">
        <v>0</v>
      </c>
      <c r="E17487" s="71">
        <v>44712</v>
      </c>
      <c r="F17487" t="s">
        <v>2078</v>
      </c>
      <c r="G17487" t="s">
        <v>1912</v>
      </c>
      <c r="J17487" s="40">
        <v>4147.6499999999996</v>
      </c>
      <c r="K17487" s="40">
        <v>0</v>
      </c>
    </row>
    <row r="17488" spans="1:11" x14ac:dyDescent="0.35">
      <c r="A17488">
        <v>61007</v>
      </c>
      <c r="B17488" t="s">
        <v>363</v>
      </c>
      <c r="C17488" s="70">
        <v>0</v>
      </c>
      <c r="D17488" s="70">
        <v>0</v>
      </c>
      <c r="E17488" s="71">
        <v>44742</v>
      </c>
      <c r="F17488" t="s">
        <v>2064</v>
      </c>
      <c r="G17488" t="s">
        <v>1912</v>
      </c>
      <c r="J17488" s="40">
        <v>3351.6</v>
      </c>
      <c r="K17488" s="40">
        <v>0</v>
      </c>
    </row>
    <row r="17489" spans="1:11" x14ac:dyDescent="0.35">
      <c r="A17489">
        <v>61007</v>
      </c>
      <c r="B17489" t="s">
        <v>363</v>
      </c>
      <c r="C17489" s="70">
        <v>0</v>
      </c>
      <c r="D17489" s="70">
        <v>0</v>
      </c>
      <c r="E17489" s="71">
        <v>44773</v>
      </c>
      <c r="F17489" t="s">
        <v>2044</v>
      </c>
      <c r="G17489" t="s">
        <v>1912</v>
      </c>
      <c r="J17489" s="40">
        <v>3459.33</v>
      </c>
      <c r="K17489" s="40">
        <v>0</v>
      </c>
    </row>
    <row r="17490" spans="1:11" x14ac:dyDescent="0.35">
      <c r="A17490">
        <v>61007</v>
      </c>
      <c r="B17490" t="s">
        <v>363</v>
      </c>
      <c r="C17490" s="70">
        <v>0</v>
      </c>
      <c r="D17490" s="70">
        <v>0</v>
      </c>
      <c r="E17490" s="71">
        <v>44804</v>
      </c>
      <c r="F17490" t="s">
        <v>1994</v>
      </c>
      <c r="G17490" t="s">
        <v>1912</v>
      </c>
      <c r="J17490" s="40">
        <v>4104.68</v>
      </c>
      <c r="K17490" s="40">
        <v>0</v>
      </c>
    </row>
    <row r="17491" spans="1:11" x14ac:dyDescent="0.35">
      <c r="A17491">
        <v>61007</v>
      </c>
      <c r="B17491" t="s">
        <v>363</v>
      </c>
      <c r="C17491" s="70">
        <v>0</v>
      </c>
      <c r="D17491" s="70">
        <v>0</v>
      </c>
      <c r="E17491" s="71">
        <v>44834</v>
      </c>
      <c r="F17491" t="s">
        <v>1972</v>
      </c>
      <c r="G17491" t="s">
        <v>1912</v>
      </c>
      <c r="J17491" s="40">
        <v>4973.92</v>
      </c>
      <c r="K17491" s="40">
        <v>0</v>
      </c>
    </row>
    <row r="17492" spans="1:11" x14ac:dyDescent="0.35">
      <c r="A17492">
        <v>61007</v>
      </c>
      <c r="B17492" t="s">
        <v>363</v>
      </c>
      <c r="C17492" s="70">
        <v>0</v>
      </c>
      <c r="D17492" s="70">
        <v>0</v>
      </c>
      <c r="E17492" s="71">
        <v>44865</v>
      </c>
      <c r="F17492" t="s">
        <v>1944</v>
      </c>
      <c r="G17492" t="s">
        <v>1912</v>
      </c>
      <c r="H17492" t="s">
        <v>1919</v>
      </c>
      <c r="I17492" t="s">
        <v>1919</v>
      </c>
      <c r="J17492" s="40">
        <v>3990.76</v>
      </c>
      <c r="K17492" s="40">
        <v>0</v>
      </c>
    </row>
    <row r="17493" spans="1:11" x14ac:dyDescent="0.35">
      <c r="A17493">
        <v>61007</v>
      </c>
      <c r="B17493" t="s">
        <v>363</v>
      </c>
      <c r="C17493" s="70">
        <v>0</v>
      </c>
      <c r="D17493" s="70">
        <v>0</v>
      </c>
      <c r="E17493" s="71">
        <v>44895</v>
      </c>
      <c r="F17493" t="s">
        <v>1926</v>
      </c>
      <c r="G17493" t="s">
        <v>1912</v>
      </c>
      <c r="H17493" t="s">
        <v>1916</v>
      </c>
      <c r="J17493" s="40">
        <v>5121.3599999999997</v>
      </c>
      <c r="K17493" s="40">
        <v>0</v>
      </c>
    </row>
    <row r="17494" spans="1:11" x14ac:dyDescent="0.35">
      <c r="A17494">
        <v>61007</v>
      </c>
      <c r="B17494" t="s">
        <v>363</v>
      </c>
      <c r="C17494" s="70">
        <v>0</v>
      </c>
      <c r="D17494" s="70">
        <v>0</v>
      </c>
      <c r="E17494" s="71">
        <v>44926</v>
      </c>
      <c r="F17494" t="s">
        <v>1913</v>
      </c>
      <c r="G17494" t="s">
        <v>1912</v>
      </c>
      <c r="H17494" t="s">
        <v>1911</v>
      </c>
      <c r="I17494" t="s">
        <v>1911</v>
      </c>
      <c r="J17494" s="40">
        <v>4996.93</v>
      </c>
      <c r="K17494" s="40">
        <v>0</v>
      </c>
    </row>
    <row r="17495" spans="1:11" x14ac:dyDescent="0.35">
      <c r="A17495">
        <v>61008</v>
      </c>
      <c r="B17495" t="s">
        <v>364</v>
      </c>
      <c r="C17495" s="70">
        <v>0</v>
      </c>
      <c r="D17495" s="70">
        <v>0</v>
      </c>
      <c r="E17495" s="71">
        <v>44592</v>
      </c>
      <c r="F17495" t="s">
        <v>2134</v>
      </c>
      <c r="G17495" t="s">
        <v>1912</v>
      </c>
      <c r="J17495" s="40">
        <v>6439.78</v>
      </c>
      <c r="K17495" s="40">
        <v>0</v>
      </c>
    </row>
    <row r="17496" spans="1:11" x14ac:dyDescent="0.35">
      <c r="A17496">
        <v>61008</v>
      </c>
      <c r="B17496" t="s">
        <v>364</v>
      </c>
      <c r="C17496" s="70">
        <v>0</v>
      </c>
      <c r="D17496" s="70">
        <v>0</v>
      </c>
      <c r="E17496" s="71">
        <v>44620</v>
      </c>
      <c r="F17496" t="s">
        <v>2122</v>
      </c>
      <c r="G17496" t="s">
        <v>1912</v>
      </c>
      <c r="J17496" s="40">
        <v>6354.26</v>
      </c>
      <c r="K17496" s="40">
        <v>0</v>
      </c>
    </row>
    <row r="17497" spans="1:11" x14ac:dyDescent="0.35">
      <c r="A17497">
        <v>61008</v>
      </c>
      <c r="B17497" t="s">
        <v>364</v>
      </c>
      <c r="C17497" s="70">
        <v>0</v>
      </c>
      <c r="D17497" s="70">
        <v>0</v>
      </c>
      <c r="E17497" s="71">
        <v>44620</v>
      </c>
      <c r="F17497" t="s">
        <v>2121</v>
      </c>
      <c r="G17497" t="s">
        <v>1912</v>
      </c>
      <c r="J17497" s="40">
        <v>-6354.26</v>
      </c>
      <c r="K17497" s="40">
        <v>0</v>
      </c>
    </row>
    <row r="17498" spans="1:11" x14ac:dyDescent="0.35">
      <c r="A17498">
        <v>61008</v>
      </c>
      <c r="B17498" t="s">
        <v>364</v>
      </c>
      <c r="C17498" s="70">
        <v>0</v>
      </c>
      <c r="D17498" s="70">
        <v>0</v>
      </c>
      <c r="E17498" s="71">
        <v>44620</v>
      </c>
      <c r="F17498" t="s">
        <v>2120</v>
      </c>
      <c r="G17498" t="s">
        <v>1912</v>
      </c>
      <c r="J17498" s="40">
        <v>6853.34</v>
      </c>
      <c r="K17498" s="40">
        <v>0</v>
      </c>
    </row>
    <row r="17499" spans="1:11" x14ac:dyDescent="0.35">
      <c r="A17499">
        <v>61008</v>
      </c>
      <c r="B17499" t="s">
        <v>364</v>
      </c>
      <c r="C17499" s="70">
        <v>0</v>
      </c>
      <c r="D17499" s="70">
        <v>0</v>
      </c>
      <c r="E17499" s="71">
        <v>44651</v>
      </c>
      <c r="F17499" t="s">
        <v>2106</v>
      </c>
      <c r="G17499" t="s">
        <v>1912</v>
      </c>
      <c r="J17499" s="40">
        <v>6530.76</v>
      </c>
      <c r="K17499" s="40">
        <v>0</v>
      </c>
    </row>
    <row r="17500" spans="1:11" x14ac:dyDescent="0.35">
      <c r="A17500">
        <v>61008</v>
      </c>
      <c r="B17500" t="s">
        <v>364</v>
      </c>
      <c r="C17500" s="70">
        <v>0</v>
      </c>
      <c r="D17500" s="70">
        <v>0</v>
      </c>
      <c r="E17500" s="71">
        <v>44681</v>
      </c>
      <c r="F17500" t="s">
        <v>2095</v>
      </c>
      <c r="G17500" t="s">
        <v>1912</v>
      </c>
      <c r="J17500" s="40">
        <v>7004.53</v>
      </c>
      <c r="K17500" s="40">
        <v>0</v>
      </c>
    </row>
    <row r="17501" spans="1:11" x14ac:dyDescent="0.35">
      <c r="A17501">
        <v>61008</v>
      </c>
      <c r="B17501" t="s">
        <v>364</v>
      </c>
      <c r="C17501" s="70">
        <v>0</v>
      </c>
      <c r="D17501" s="70">
        <v>0</v>
      </c>
      <c r="E17501" s="71">
        <v>44712</v>
      </c>
      <c r="F17501" t="s">
        <v>2078</v>
      </c>
      <c r="G17501" t="s">
        <v>1912</v>
      </c>
      <c r="J17501" s="40">
        <v>7861.79</v>
      </c>
      <c r="K17501" s="40">
        <v>0</v>
      </c>
    </row>
    <row r="17502" spans="1:11" x14ac:dyDescent="0.35">
      <c r="A17502">
        <v>61008</v>
      </c>
      <c r="B17502" t="s">
        <v>364</v>
      </c>
      <c r="C17502" s="70">
        <v>0</v>
      </c>
      <c r="D17502" s="70">
        <v>0</v>
      </c>
      <c r="E17502" s="71">
        <v>44742</v>
      </c>
      <c r="F17502" t="s">
        <v>2064</v>
      </c>
      <c r="G17502" t="s">
        <v>1912</v>
      </c>
      <c r="J17502" s="40">
        <v>6720.41</v>
      </c>
      <c r="K17502" s="40">
        <v>0</v>
      </c>
    </row>
    <row r="17503" spans="1:11" x14ac:dyDescent="0.35">
      <c r="A17503">
        <v>61008</v>
      </c>
      <c r="B17503" t="s">
        <v>364</v>
      </c>
      <c r="C17503" s="70">
        <v>0</v>
      </c>
      <c r="D17503" s="70">
        <v>0</v>
      </c>
      <c r="E17503" s="71">
        <v>44773</v>
      </c>
      <c r="F17503" t="s">
        <v>2044</v>
      </c>
      <c r="G17503" t="s">
        <v>1912</v>
      </c>
      <c r="J17503" s="40">
        <v>7046.31</v>
      </c>
      <c r="K17503" s="40">
        <v>0</v>
      </c>
    </row>
    <row r="17504" spans="1:11" x14ac:dyDescent="0.35">
      <c r="A17504">
        <v>61008</v>
      </c>
      <c r="B17504" t="s">
        <v>364</v>
      </c>
      <c r="C17504" s="70">
        <v>0</v>
      </c>
      <c r="D17504" s="70">
        <v>0</v>
      </c>
      <c r="E17504" s="71">
        <v>44804</v>
      </c>
      <c r="F17504" t="s">
        <v>1994</v>
      </c>
      <c r="G17504" t="s">
        <v>1912</v>
      </c>
      <c r="J17504" s="40">
        <v>8872.33</v>
      </c>
      <c r="K17504" s="40">
        <v>0</v>
      </c>
    </row>
    <row r="17505" spans="1:11" x14ac:dyDescent="0.35">
      <c r="A17505">
        <v>61008</v>
      </c>
      <c r="B17505" t="s">
        <v>364</v>
      </c>
      <c r="C17505" s="70">
        <v>0</v>
      </c>
      <c r="D17505" s="70">
        <v>0</v>
      </c>
      <c r="E17505" s="71">
        <v>44834</v>
      </c>
      <c r="F17505" t="s">
        <v>1972</v>
      </c>
      <c r="G17505" t="s">
        <v>1912</v>
      </c>
      <c r="J17505" s="40">
        <v>10933.39</v>
      </c>
      <c r="K17505" s="40">
        <v>0</v>
      </c>
    </row>
    <row r="17506" spans="1:11" x14ac:dyDescent="0.35">
      <c r="A17506">
        <v>61008</v>
      </c>
      <c r="B17506" t="s">
        <v>364</v>
      </c>
      <c r="C17506" s="70">
        <v>0</v>
      </c>
      <c r="D17506" s="70">
        <v>0</v>
      </c>
      <c r="E17506" s="71">
        <v>44865</v>
      </c>
      <c r="F17506" t="s">
        <v>1944</v>
      </c>
      <c r="G17506" t="s">
        <v>1912</v>
      </c>
      <c r="H17506" t="s">
        <v>1919</v>
      </c>
      <c r="I17506" t="s">
        <v>1919</v>
      </c>
      <c r="J17506" s="40">
        <v>9027.84</v>
      </c>
      <c r="K17506" s="40">
        <v>0</v>
      </c>
    </row>
    <row r="17507" spans="1:11" x14ac:dyDescent="0.35">
      <c r="A17507">
        <v>61008</v>
      </c>
      <c r="B17507" t="s">
        <v>364</v>
      </c>
      <c r="C17507" s="70">
        <v>0</v>
      </c>
      <c r="D17507" s="70">
        <v>0</v>
      </c>
      <c r="E17507" s="71">
        <v>44895</v>
      </c>
      <c r="F17507" t="s">
        <v>1926</v>
      </c>
      <c r="G17507" t="s">
        <v>1912</v>
      </c>
      <c r="H17507" t="s">
        <v>1916</v>
      </c>
      <c r="J17507" s="40">
        <v>10973.52</v>
      </c>
      <c r="K17507" s="40">
        <v>0</v>
      </c>
    </row>
    <row r="17508" spans="1:11" x14ac:dyDescent="0.35">
      <c r="A17508">
        <v>61008</v>
      </c>
      <c r="B17508" t="s">
        <v>364</v>
      </c>
      <c r="C17508" s="70">
        <v>0</v>
      </c>
      <c r="D17508" s="70">
        <v>0</v>
      </c>
      <c r="E17508" s="71">
        <v>44926</v>
      </c>
      <c r="F17508" t="s">
        <v>1913</v>
      </c>
      <c r="G17508" t="s">
        <v>1912</v>
      </c>
      <c r="H17508" t="s">
        <v>1911</v>
      </c>
      <c r="I17508" t="s">
        <v>1911</v>
      </c>
      <c r="J17508" s="40">
        <v>10736.8</v>
      </c>
      <c r="K17508" s="40">
        <v>0</v>
      </c>
    </row>
    <row r="17509" spans="1:11" x14ac:dyDescent="0.35">
      <c r="A17509">
        <v>61009</v>
      </c>
      <c r="B17509" t="s">
        <v>365</v>
      </c>
      <c r="C17509" s="70">
        <v>0</v>
      </c>
      <c r="D17509" s="70">
        <v>0</v>
      </c>
      <c r="E17509" s="71">
        <v>44592</v>
      </c>
      <c r="F17509" t="s">
        <v>2134</v>
      </c>
      <c r="G17509" t="s">
        <v>1912</v>
      </c>
      <c r="J17509" s="40">
        <v>264.97000000000003</v>
      </c>
      <c r="K17509" s="40">
        <v>0</v>
      </c>
    </row>
    <row r="17510" spans="1:11" x14ac:dyDescent="0.35">
      <c r="A17510">
        <v>61009</v>
      </c>
      <c r="B17510" t="s">
        <v>365</v>
      </c>
      <c r="C17510" s="70">
        <v>0</v>
      </c>
      <c r="D17510" s="70">
        <v>0</v>
      </c>
      <c r="E17510" s="71">
        <v>44620</v>
      </c>
      <c r="F17510" t="s">
        <v>2122</v>
      </c>
      <c r="G17510" t="s">
        <v>1912</v>
      </c>
      <c r="J17510" s="40">
        <v>261.45</v>
      </c>
      <c r="K17510" s="40">
        <v>0</v>
      </c>
    </row>
    <row r="17511" spans="1:11" x14ac:dyDescent="0.35">
      <c r="A17511">
        <v>61009</v>
      </c>
      <c r="B17511" t="s">
        <v>365</v>
      </c>
      <c r="C17511" s="70">
        <v>0</v>
      </c>
      <c r="D17511" s="70">
        <v>0</v>
      </c>
      <c r="E17511" s="71">
        <v>44620</v>
      </c>
      <c r="F17511" t="s">
        <v>2121</v>
      </c>
      <c r="G17511" t="s">
        <v>1912</v>
      </c>
      <c r="J17511" s="40">
        <v>-261.45</v>
      </c>
      <c r="K17511" s="40">
        <v>0</v>
      </c>
    </row>
    <row r="17512" spans="1:11" x14ac:dyDescent="0.35">
      <c r="A17512">
        <v>61009</v>
      </c>
      <c r="B17512" t="s">
        <v>365</v>
      </c>
      <c r="C17512" s="70">
        <v>0</v>
      </c>
      <c r="D17512" s="70">
        <v>0</v>
      </c>
      <c r="E17512" s="71">
        <v>44620</v>
      </c>
      <c r="F17512" t="s">
        <v>2120</v>
      </c>
      <c r="G17512" t="s">
        <v>1912</v>
      </c>
      <c r="J17512" s="40">
        <v>315.37</v>
      </c>
      <c r="K17512" s="40">
        <v>0</v>
      </c>
    </row>
    <row r="17513" spans="1:11" x14ac:dyDescent="0.35">
      <c r="A17513">
        <v>61009</v>
      </c>
      <c r="B17513" t="s">
        <v>365</v>
      </c>
      <c r="C17513" s="70">
        <v>0</v>
      </c>
      <c r="D17513" s="70">
        <v>0</v>
      </c>
      <c r="E17513" s="71">
        <v>44651</v>
      </c>
      <c r="F17513" t="s">
        <v>2106</v>
      </c>
      <c r="G17513" t="s">
        <v>1912</v>
      </c>
      <c r="J17513" s="40">
        <v>272.85000000000002</v>
      </c>
      <c r="K17513" s="40">
        <v>0</v>
      </c>
    </row>
    <row r="17514" spans="1:11" x14ac:dyDescent="0.35">
      <c r="A17514">
        <v>61009</v>
      </c>
      <c r="B17514" t="s">
        <v>365</v>
      </c>
      <c r="C17514" s="70">
        <v>0</v>
      </c>
      <c r="D17514" s="70">
        <v>0</v>
      </c>
      <c r="E17514" s="71">
        <v>44681</v>
      </c>
      <c r="F17514" t="s">
        <v>2095</v>
      </c>
      <c r="G17514" t="s">
        <v>1912</v>
      </c>
      <c r="J17514" s="40">
        <v>237.13</v>
      </c>
      <c r="K17514" s="40">
        <v>0</v>
      </c>
    </row>
    <row r="17515" spans="1:11" x14ac:dyDescent="0.35">
      <c r="A17515">
        <v>61009</v>
      </c>
      <c r="B17515" t="s">
        <v>365</v>
      </c>
      <c r="C17515" s="70">
        <v>0</v>
      </c>
      <c r="D17515" s="70">
        <v>0</v>
      </c>
      <c r="E17515" s="71">
        <v>44712</v>
      </c>
      <c r="F17515" t="s">
        <v>2078</v>
      </c>
      <c r="G17515" t="s">
        <v>1912</v>
      </c>
      <c r="J17515" s="40">
        <v>273.08999999999997</v>
      </c>
      <c r="K17515" s="40">
        <v>0</v>
      </c>
    </row>
    <row r="17516" spans="1:11" x14ac:dyDescent="0.35">
      <c r="A17516">
        <v>61009</v>
      </c>
      <c r="B17516" t="s">
        <v>365</v>
      </c>
      <c r="C17516" s="70">
        <v>0</v>
      </c>
      <c r="D17516" s="70">
        <v>0</v>
      </c>
      <c r="E17516" s="71">
        <v>44742</v>
      </c>
      <c r="F17516" t="s">
        <v>2064</v>
      </c>
      <c r="G17516" t="s">
        <v>1912</v>
      </c>
      <c r="J17516" s="40">
        <v>253.31</v>
      </c>
      <c r="K17516" s="40">
        <v>0</v>
      </c>
    </row>
    <row r="17517" spans="1:11" x14ac:dyDescent="0.35">
      <c r="A17517">
        <v>61009</v>
      </c>
      <c r="B17517" t="s">
        <v>365</v>
      </c>
      <c r="C17517" s="70">
        <v>0</v>
      </c>
      <c r="D17517" s="70">
        <v>0</v>
      </c>
      <c r="E17517" s="71">
        <v>44773</v>
      </c>
      <c r="F17517" t="s">
        <v>2044</v>
      </c>
      <c r="G17517" t="s">
        <v>1912</v>
      </c>
      <c r="J17517" s="40">
        <v>273.24</v>
      </c>
      <c r="K17517" s="40">
        <v>0</v>
      </c>
    </row>
    <row r="17518" spans="1:11" x14ac:dyDescent="0.35">
      <c r="A17518">
        <v>61009</v>
      </c>
      <c r="B17518" t="s">
        <v>365</v>
      </c>
      <c r="C17518" s="70">
        <v>0</v>
      </c>
      <c r="D17518" s="70">
        <v>0</v>
      </c>
      <c r="E17518" s="71">
        <v>44804</v>
      </c>
      <c r="F17518" t="s">
        <v>1994</v>
      </c>
      <c r="G17518" t="s">
        <v>1912</v>
      </c>
      <c r="J17518" s="40">
        <v>304.27</v>
      </c>
      <c r="K17518" s="40">
        <v>0</v>
      </c>
    </row>
    <row r="17519" spans="1:11" x14ac:dyDescent="0.35">
      <c r="A17519">
        <v>61009</v>
      </c>
      <c r="B17519" t="s">
        <v>365</v>
      </c>
      <c r="C17519" s="70">
        <v>0</v>
      </c>
      <c r="D17519" s="70">
        <v>0</v>
      </c>
      <c r="E17519" s="71">
        <v>44834</v>
      </c>
      <c r="F17519" t="s">
        <v>1972</v>
      </c>
      <c r="G17519" t="s">
        <v>1912</v>
      </c>
      <c r="J17519" s="40">
        <v>439.97</v>
      </c>
      <c r="K17519" s="40">
        <v>0</v>
      </c>
    </row>
    <row r="17520" spans="1:11" x14ac:dyDescent="0.35">
      <c r="A17520">
        <v>61009</v>
      </c>
      <c r="B17520" t="s">
        <v>365</v>
      </c>
      <c r="C17520" s="70">
        <v>0</v>
      </c>
      <c r="D17520" s="70">
        <v>0</v>
      </c>
      <c r="E17520" s="71">
        <v>44865</v>
      </c>
      <c r="F17520" t="s">
        <v>1944</v>
      </c>
      <c r="G17520" t="s">
        <v>1912</v>
      </c>
      <c r="H17520" t="s">
        <v>1919</v>
      </c>
      <c r="I17520" t="s">
        <v>1919</v>
      </c>
      <c r="J17520" s="40">
        <v>337.17</v>
      </c>
      <c r="K17520" s="40">
        <v>0</v>
      </c>
    </row>
    <row r="17521" spans="1:11" x14ac:dyDescent="0.35">
      <c r="A17521">
        <v>61009</v>
      </c>
      <c r="B17521" t="s">
        <v>365</v>
      </c>
      <c r="C17521" s="70">
        <v>0</v>
      </c>
      <c r="D17521" s="70">
        <v>0</v>
      </c>
      <c r="E17521" s="71">
        <v>44895</v>
      </c>
      <c r="F17521" t="s">
        <v>1926</v>
      </c>
      <c r="G17521" t="s">
        <v>1912</v>
      </c>
      <c r="H17521" t="s">
        <v>1916</v>
      </c>
      <c r="J17521" s="40">
        <v>417.08</v>
      </c>
      <c r="K17521" s="40">
        <v>0</v>
      </c>
    </row>
    <row r="17522" spans="1:11" x14ac:dyDescent="0.35">
      <c r="A17522">
        <v>61009</v>
      </c>
      <c r="B17522" t="s">
        <v>365</v>
      </c>
      <c r="C17522" s="70">
        <v>0</v>
      </c>
      <c r="D17522" s="70">
        <v>0</v>
      </c>
      <c r="E17522" s="71">
        <v>44926</v>
      </c>
      <c r="F17522" t="s">
        <v>1913</v>
      </c>
      <c r="G17522" t="s">
        <v>1912</v>
      </c>
      <c r="H17522" t="s">
        <v>1911</v>
      </c>
      <c r="I17522" t="s">
        <v>1911</v>
      </c>
      <c r="J17522" s="40">
        <v>432.84</v>
      </c>
      <c r="K17522" s="40">
        <v>0</v>
      </c>
    </row>
    <row r="17523" spans="1:11" x14ac:dyDescent="0.35">
      <c r="A17523">
        <v>61012</v>
      </c>
      <c r="B17523" t="s">
        <v>247</v>
      </c>
      <c r="C17523" s="70">
        <v>0</v>
      </c>
      <c r="D17523" s="70">
        <v>0</v>
      </c>
      <c r="E17523" s="71">
        <v>44592</v>
      </c>
      <c r="F17523" t="s">
        <v>2134</v>
      </c>
      <c r="G17523" t="s">
        <v>1912</v>
      </c>
      <c r="J17523" s="40">
        <v>1770.6</v>
      </c>
      <c r="K17523" s="40">
        <v>0</v>
      </c>
    </row>
    <row r="17524" spans="1:11" x14ac:dyDescent="0.35">
      <c r="A17524">
        <v>61012</v>
      </c>
      <c r="B17524" t="s">
        <v>247</v>
      </c>
      <c r="C17524" s="70">
        <v>0</v>
      </c>
      <c r="D17524" s="70">
        <v>0</v>
      </c>
      <c r="E17524" s="71">
        <v>44620</v>
      </c>
      <c r="F17524" t="s">
        <v>2122</v>
      </c>
      <c r="G17524" t="s">
        <v>1912</v>
      </c>
      <c r="J17524" s="40">
        <v>1747.08</v>
      </c>
      <c r="K17524" s="40">
        <v>0</v>
      </c>
    </row>
    <row r="17525" spans="1:11" x14ac:dyDescent="0.35">
      <c r="A17525">
        <v>61012</v>
      </c>
      <c r="B17525" t="s">
        <v>247</v>
      </c>
      <c r="C17525" s="70">
        <v>0</v>
      </c>
      <c r="D17525" s="70">
        <v>0</v>
      </c>
      <c r="E17525" s="71">
        <v>44620</v>
      </c>
      <c r="F17525" t="s">
        <v>2121</v>
      </c>
      <c r="G17525" t="s">
        <v>1912</v>
      </c>
      <c r="J17525" s="40">
        <v>-1747.08</v>
      </c>
      <c r="K17525" s="40">
        <v>0</v>
      </c>
    </row>
    <row r="17526" spans="1:11" x14ac:dyDescent="0.35">
      <c r="A17526">
        <v>61012</v>
      </c>
      <c r="B17526" t="s">
        <v>247</v>
      </c>
      <c r="C17526" s="70">
        <v>0</v>
      </c>
      <c r="D17526" s="70">
        <v>0</v>
      </c>
      <c r="E17526" s="71">
        <v>44620</v>
      </c>
      <c r="F17526" t="s">
        <v>2120</v>
      </c>
      <c r="G17526" t="s">
        <v>1912</v>
      </c>
      <c r="J17526" s="40">
        <v>2637.55</v>
      </c>
      <c r="K17526" s="40">
        <v>0</v>
      </c>
    </row>
    <row r="17527" spans="1:11" x14ac:dyDescent="0.35">
      <c r="A17527">
        <v>61012</v>
      </c>
      <c r="B17527" t="s">
        <v>247</v>
      </c>
      <c r="C17527" s="70">
        <v>0</v>
      </c>
      <c r="D17527" s="70">
        <v>0</v>
      </c>
      <c r="E17527" s="71">
        <v>44651</v>
      </c>
      <c r="F17527" t="s">
        <v>2106</v>
      </c>
      <c r="G17527" t="s">
        <v>1912</v>
      </c>
      <c r="J17527" s="40">
        <v>2681.42</v>
      </c>
      <c r="K17527" s="40">
        <v>0</v>
      </c>
    </row>
    <row r="17528" spans="1:11" x14ac:dyDescent="0.35">
      <c r="A17528">
        <v>61012</v>
      </c>
      <c r="B17528" t="s">
        <v>247</v>
      </c>
      <c r="C17528" s="70">
        <v>0</v>
      </c>
      <c r="D17528" s="70">
        <v>0</v>
      </c>
      <c r="E17528" s="71">
        <v>44681</v>
      </c>
      <c r="F17528" t="s">
        <v>2095</v>
      </c>
      <c r="G17528" t="s">
        <v>1912</v>
      </c>
      <c r="J17528" s="40">
        <v>2565.7399999999998</v>
      </c>
      <c r="K17528" s="40">
        <v>0</v>
      </c>
    </row>
    <row r="17529" spans="1:11" x14ac:dyDescent="0.35">
      <c r="A17529">
        <v>61012</v>
      </c>
      <c r="B17529" t="s">
        <v>247</v>
      </c>
      <c r="C17529" s="70">
        <v>0</v>
      </c>
      <c r="D17529" s="70">
        <v>0</v>
      </c>
      <c r="E17529" s="71">
        <v>44712</v>
      </c>
      <c r="F17529" t="s">
        <v>2078</v>
      </c>
      <c r="G17529" t="s">
        <v>1912</v>
      </c>
      <c r="J17529" s="40">
        <v>2001.69</v>
      </c>
      <c r="K17529" s="40">
        <v>0</v>
      </c>
    </row>
    <row r="17530" spans="1:11" x14ac:dyDescent="0.35">
      <c r="A17530">
        <v>61012</v>
      </c>
      <c r="B17530" t="s">
        <v>247</v>
      </c>
      <c r="C17530" s="70">
        <v>0</v>
      </c>
      <c r="D17530" s="70">
        <v>0</v>
      </c>
      <c r="E17530" s="71">
        <v>44742</v>
      </c>
      <c r="F17530" t="s">
        <v>2064</v>
      </c>
      <c r="G17530" t="s">
        <v>1912</v>
      </c>
      <c r="J17530" s="40">
        <v>1616.3</v>
      </c>
      <c r="K17530" s="40">
        <v>0</v>
      </c>
    </row>
    <row r="17531" spans="1:11" x14ac:dyDescent="0.35">
      <c r="A17531">
        <v>61012</v>
      </c>
      <c r="B17531" t="s">
        <v>247</v>
      </c>
      <c r="C17531" s="70">
        <v>0</v>
      </c>
      <c r="D17531" s="70">
        <v>0</v>
      </c>
      <c r="E17531" s="71">
        <v>44773</v>
      </c>
      <c r="F17531" t="s">
        <v>2044</v>
      </c>
      <c r="G17531" t="s">
        <v>1912</v>
      </c>
      <c r="J17531" s="40">
        <v>1686.41</v>
      </c>
      <c r="K17531" s="40">
        <v>0</v>
      </c>
    </row>
    <row r="17532" spans="1:11" x14ac:dyDescent="0.35">
      <c r="A17532">
        <v>61012</v>
      </c>
      <c r="B17532" t="s">
        <v>247</v>
      </c>
      <c r="C17532" s="70">
        <v>0</v>
      </c>
      <c r="D17532" s="70">
        <v>0</v>
      </c>
      <c r="E17532" s="71">
        <v>44804</v>
      </c>
      <c r="F17532" t="s">
        <v>1994</v>
      </c>
      <c r="G17532" t="s">
        <v>1912</v>
      </c>
      <c r="J17532" s="40">
        <v>2777.72</v>
      </c>
      <c r="K17532" s="40">
        <v>0</v>
      </c>
    </row>
    <row r="17533" spans="1:11" x14ac:dyDescent="0.35">
      <c r="A17533">
        <v>61012</v>
      </c>
      <c r="B17533" t="s">
        <v>247</v>
      </c>
      <c r="C17533" s="70">
        <v>0</v>
      </c>
      <c r="D17533" s="70">
        <v>0</v>
      </c>
      <c r="E17533" s="71">
        <v>44834</v>
      </c>
      <c r="F17533" t="s">
        <v>1972</v>
      </c>
      <c r="G17533" t="s">
        <v>1912</v>
      </c>
      <c r="J17533" s="40">
        <v>2866.06</v>
      </c>
      <c r="K17533" s="40">
        <v>0</v>
      </c>
    </row>
    <row r="17534" spans="1:11" x14ac:dyDescent="0.35">
      <c r="A17534">
        <v>61012</v>
      </c>
      <c r="B17534" t="s">
        <v>247</v>
      </c>
      <c r="C17534" s="70">
        <v>0</v>
      </c>
      <c r="D17534" s="70">
        <v>0</v>
      </c>
      <c r="E17534" s="71">
        <v>44865</v>
      </c>
      <c r="F17534" t="s">
        <v>1944</v>
      </c>
      <c r="G17534" t="s">
        <v>1912</v>
      </c>
      <c r="H17534" t="s">
        <v>1919</v>
      </c>
      <c r="I17534" t="s">
        <v>1919</v>
      </c>
      <c r="J17534" s="40">
        <v>2596.5300000000002</v>
      </c>
      <c r="K17534" s="40">
        <v>0</v>
      </c>
    </row>
    <row r="17535" spans="1:11" x14ac:dyDescent="0.35">
      <c r="A17535">
        <v>61012</v>
      </c>
      <c r="B17535" t="s">
        <v>247</v>
      </c>
      <c r="C17535" s="70">
        <v>0</v>
      </c>
      <c r="D17535" s="70">
        <v>0</v>
      </c>
      <c r="E17535" s="71">
        <v>44895</v>
      </c>
      <c r="F17535" t="s">
        <v>1926</v>
      </c>
      <c r="G17535" t="s">
        <v>1912</v>
      </c>
      <c r="H17535" t="s">
        <v>1916</v>
      </c>
      <c r="J17535" s="40">
        <v>2734.87</v>
      </c>
      <c r="K17535" s="40">
        <v>0</v>
      </c>
    </row>
    <row r="17536" spans="1:11" x14ac:dyDescent="0.35">
      <c r="A17536">
        <v>61012</v>
      </c>
      <c r="B17536" t="s">
        <v>247</v>
      </c>
      <c r="C17536" s="70">
        <v>0</v>
      </c>
      <c r="D17536" s="70">
        <v>0</v>
      </c>
      <c r="E17536" s="71">
        <v>44926</v>
      </c>
      <c r="F17536" t="s">
        <v>1913</v>
      </c>
      <c r="G17536" t="s">
        <v>1912</v>
      </c>
      <c r="H17536" t="s">
        <v>1911</v>
      </c>
      <c r="I17536" t="s">
        <v>1911</v>
      </c>
      <c r="J17536" s="40">
        <v>2674.25</v>
      </c>
      <c r="K17536" s="40">
        <v>0</v>
      </c>
    </row>
    <row r="17537" spans="1:11" x14ac:dyDescent="0.35">
      <c r="A17537">
        <v>61101</v>
      </c>
      <c r="B17537" t="s">
        <v>367</v>
      </c>
      <c r="C17537" s="70">
        <v>0</v>
      </c>
      <c r="D17537" s="70">
        <v>0</v>
      </c>
      <c r="E17537" s="71">
        <v>44592</v>
      </c>
      <c r="F17537" t="s">
        <v>2134</v>
      </c>
      <c r="G17537" t="s">
        <v>1912</v>
      </c>
      <c r="J17537" s="40">
        <v>19532.88</v>
      </c>
      <c r="K17537" s="40">
        <v>0</v>
      </c>
    </row>
    <row r="17538" spans="1:11" x14ac:dyDescent="0.35">
      <c r="A17538">
        <v>61101</v>
      </c>
      <c r="B17538" t="s">
        <v>367</v>
      </c>
      <c r="C17538" s="70">
        <v>0</v>
      </c>
      <c r="D17538" s="70">
        <v>0</v>
      </c>
      <c r="E17538" s="71">
        <v>44620</v>
      </c>
      <c r="F17538" t="s">
        <v>2122</v>
      </c>
      <c r="G17538" t="s">
        <v>1912</v>
      </c>
      <c r="J17538" s="40">
        <v>19273.490000000002</v>
      </c>
      <c r="K17538" s="40">
        <v>0</v>
      </c>
    </row>
    <row r="17539" spans="1:11" x14ac:dyDescent="0.35">
      <c r="A17539">
        <v>61101</v>
      </c>
      <c r="B17539" t="s">
        <v>367</v>
      </c>
      <c r="C17539" s="70">
        <v>0</v>
      </c>
      <c r="D17539" s="70">
        <v>0</v>
      </c>
      <c r="E17539" s="71">
        <v>44620</v>
      </c>
      <c r="F17539" t="s">
        <v>2121</v>
      </c>
      <c r="G17539" t="s">
        <v>1912</v>
      </c>
      <c r="J17539" s="40">
        <v>-19273.490000000002</v>
      </c>
      <c r="K17539" s="40">
        <v>0</v>
      </c>
    </row>
    <row r="17540" spans="1:11" x14ac:dyDescent="0.35">
      <c r="A17540">
        <v>61101</v>
      </c>
      <c r="B17540" t="s">
        <v>367</v>
      </c>
      <c r="C17540" s="70">
        <v>0</v>
      </c>
      <c r="D17540" s="70">
        <v>0</v>
      </c>
      <c r="E17540" s="71">
        <v>44620</v>
      </c>
      <c r="F17540" t="s">
        <v>2120</v>
      </c>
      <c r="G17540" t="s">
        <v>1912</v>
      </c>
      <c r="J17540" s="40">
        <v>19527.87</v>
      </c>
      <c r="K17540" s="40">
        <v>0</v>
      </c>
    </row>
    <row r="17541" spans="1:11" x14ac:dyDescent="0.35">
      <c r="A17541">
        <v>61101</v>
      </c>
      <c r="B17541" t="s">
        <v>367</v>
      </c>
      <c r="C17541" s="70">
        <v>0</v>
      </c>
      <c r="D17541" s="70">
        <v>0</v>
      </c>
      <c r="E17541" s="71">
        <v>44651</v>
      </c>
      <c r="F17541" t="s">
        <v>2106</v>
      </c>
      <c r="G17541" t="s">
        <v>1912</v>
      </c>
      <c r="J17541" s="40">
        <v>20091.91</v>
      </c>
      <c r="K17541" s="40">
        <v>0</v>
      </c>
    </row>
    <row r="17542" spans="1:11" x14ac:dyDescent="0.35">
      <c r="A17542">
        <v>61101</v>
      </c>
      <c r="B17542" t="s">
        <v>367</v>
      </c>
      <c r="C17542" s="70">
        <v>0</v>
      </c>
      <c r="D17542" s="70">
        <v>0</v>
      </c>
      <c r="E17542" s="71">
        <v>44681</v>
      </c>
      <c r="F17542" t="s">
        <v>2095</v>
      </c>
      <c r="G17542" t="s">
        <v>1912</v>
      </c>
      <c r="J17542" s="40">
        <v>19627.939999999999</v>
      </c>
      <c r="K17542" s="40">
        <v>0</v>
      </c>
    </row>
    <row r="17543" spans="1:11" x14ac:dyDescent="0.35">
      <c r="A17543">
        <v>61101</v>
      </c>
      <c r="B17543" t="s">
        <v>367</v>
      </c>
      <c r="C17543" s="70">
        <v>0</v>
      </c>
      <c r="D17543" s="70">
        <v>0</v>
      </c>
      <c r="E17543" s="71">
        <v>44712</v>
      </c>
      <c r="F17543" t="s">
        <v>2078</v>
      </c>
      <c r="G17543" t="s">
        <v>1912</v>
      </c>
      <c r="J17543" s="40">
        <v>24767.94</v>
      </c>
      <c r="K17543" s="40">
        <v>0</v>
      </c>
    </row>
    <row r="17544" spans="1:11" x14ac:dyDescent="0.35">
      <c r="A17544">
        <v>61101</v>
      </c>
      <c r="B17544" t="s">
        <v>367</v>
      </c>
      <c r="C17544" s="70">
        <v>0</v>
      </c>
      <c r="D17544" s="70">
        <v>0</v>
      </c>
      <c r="E17544" s="71">
        <v>44742</v>
      </c>
      <c r="F17544" t="s">
        <v>2064</v>
      </c>
      <c r="G17544" t="s">
        <v>1912</v>
      </c>
      <c r="J17544" s="40">
        <v>20008.47</v>
      </c>
      <c r="K17544" s="40">
        <v>0</v>
      </c>
    </row>
    <row r="17545" spans="1:11" x14ac:dyDescent="0.35">
      <c r="A17545">
        <v>61101</v>
      </c>
      <c r="B17545" t="s">
        <v>367</v>
      </c>
      <c r="C17545" s="70">
        <v>0</v>
      </c>
      <c r="D17545" s="70">
        <v>0</v>
      </c>
      <c r="E17545" s="71">
        <v>44773</v>
      </c>
      <c r="F17545" t="s">
        <v>2044</v>
      </c>
      <c r="G17545" t="s">
        <v>1912</v>
      </c>
      <c r="J17545" s="40">
        <v>24454.73</v>
      </c>
      <c r="K17545" s="40">
        <v>0</v>
      </c>
    </row>
    <row r="17546" spans="1:11" x14ac:dyDescent="0.35">
      <c r="A17546">
        <v>61101</v>
      </c>
      <c r="B17546" t="s">
        <v>367</v>
      </c>
      <c r="C17546" s="70">
        <v>0</v>
      </c>
      <c r="D17546" s="70">
        <v>0</v>
      </c>
      <c r="E17546" s="71">
        <v>44802</v>
      </c>
      <c r="F17546" t="s">
        <v>14947</v>
      </c>
      <c r="G17546" t="s">
        <v>1907</v>
      </c>
      <c r="H17546" t="s">
        <v>14946</v>
      </c>
      <c r="J17546" s="40">
        <v>0</v>
      </c>
      <c r="K17546" s="40">
        <v>133.86000000000001</v>
      </c>
    </row>
    <row r="17547" spans="1:11" x14ac:dyDescent="0.35">
      <c r="A17547">
        <v>61101</v>
      </c>
      <c r="B17547" t="s">
        <v>367</v>
      </c>
      <c r="C17547" s="70">
        <v>0</v>
      </c>
      <c r="D17547" s="70">
        <v>0</v>
      </c>
      <c r="E17547" s="71">
        <v>44804</v>
      </c>
      <c r="F17547" t="s">
        <v>1994</v>
      </c>
      <c r="G17547" t="s">
        <v>1912</v>
      </c>
      <c r="J17547" s="40">
        <v>23337.38</v>
      </c>
      <c r="K17547" s="40">
        <v>0</v>
      </c>
    </row>
    <row r="17548" spans="1:11" x14ac:dyDescent="0.35">
      <c r="A17548">
        <v>61101</v>
      </c>
      <c r="B17548" t="s">
        <v>367</v>
      </c>
      <c r="C17548" s="70">
        <v>0</v>
      </c>
      <c r="D17548" s="70">
        <v>0</v>
      </c>
      <c r="E17548" s="71">
        <v>44834</v>
      </c>
      <c r="F17548" t="s">
        <v>1972</v>
      </c>
      <c r="G17548" t="s">
        <v>1912</v>
      </c>
      <c r="J17548" s="40">
        <v>23666.86</v>
      </c>
      <c r="K17548" s="40">
        <v>0</v>
      </c>
    </row>
    <row r="17549" spans="1:11" x14ac:dyDescent="0.35">
      <c r="A17549">
        <v>61101</v>
      </c>
      <c r="B17549" t="s">
        <v>367</v>
      </c>
      <c r="C17549" s="70">
        <v>0</v>
      </c>
      <c r="D17549" s="70">
        <v>0</v>
      </c>
      <c r="E17549" s="71">
        <v>44835</v>
      </c>
      <c r="F17549" t="s">
        <v>14343</v>
      </c>
      <c r="G17549" t="s">
        <v>1912</v>
      </c>
      <c r="J17549" s="40">
        <v>0</v>
      </c>
      <c r="K17549" s="40">
        <v>284</v>
      </c>
    </row>
    <row r="17550" spans="1:11" x14ac:dyDescent="0.35">
      <c r="A17550">
        <v>61101</v>
      </c>
      <c r="B17550" t="s">
        <v>367</v>
      </c>
      <c r="C17550" s="70">
        <v>0</v>
      </c>
      <c r="D17550" s="70">
        <v>0</v>
      </c>
      <c r="E17550" s="71">
        <v>44865</v>
      </c>
      <c r="F17550" t="s">
        <v>1944</v>
      </c>
      <c r="G17550" t="s">
        <v>1912</v>
      </c>
      <c r="H17550" t="s">
        <v>1919</v>
      </c>
      <c r="I17550" t="s">
        <v>1919</v>
      </c>
      <c r="J17550" s="40">
        <v>24958.31</v>
      </c>
      <c r="K17550" s="40">
        <v>0</v>
      </c>
    </row>
    <row r="17551" spans="1:11" x14ac:dyDescent="0.35">
      <c r="A17551">
        <v>61101</v>
      </c>
      <c r="B17551" t="s">
        <v>367</v>
      </c>
      <c r="C17551" s="70">
        <v>0</v>
      </c>
      <c r="D17551" s="70">
        <v>0</v>
      </c>
      <c r="E17551" s="71">
        <v>44895</v>
      </c>
      <c r="F17551" t="s">
        <v>1926</v>
      </c>
      <c r="G17551" t="s">
        <v>1912</v>
      </c>
      <c r="H17551" t="s">
        <v>1916</v>
      </c>
      <c r="J17551" s="40">
        <v>24550.45</v>
      </c>
      <c r="K17551" s="40">
        <v>0</v>
      </c>
    </row>
    <row r="17552" spans="1:11" x14ac:dyDescent="0.35">
      <c r="A17552">
        <v>61101</v>
      </c>
      <c r="B17552" t="s">
        <v>367</v>
      </c>
      <c r="C17552" s="70">
        <v>0</v>
      </c>
      <c r="D17552" s="70">
        <v>0</v>
      </c>
      <c r="E17552" s="71">
        <v>44926</v>
      </c>
      <c r="F17552" t="s">
        <v>1913</v>
      </c>
      <c r="G17552" t="s">
        <v>1912</v>
      </c>
      <c r="H17552" t="s">
        <v>1911</v>
      </c>
      <c r="I17552" t="s">
        <v>1911</v>
      </c>
      <c r="J17552" s="40">
        <v>28444.639999999999</v>
      </c>
      <c r="K17552" s="40">
        <v>0</v>
      </c>
    </row>
    <row r="17553" spans="1:11" x14ac:dyDescent="0.35">
      <c r="A17553">
        <v>61102</v>
      </c>
      <c r="B17553" t="s">
        <v>368</v>
      </c>
      <c r="C17553" s="70">
        <v>0</v>
      </c>
      <c r="D17553" s="70">
        <v>0</v>
      </c>
      <c r="E17553" s="71">
        <v>44592</v>
      </c>
      <c r="F17553" t="s">
        <v>2134</v>
      </c>
      <c r="G17553" t="s">
        <v>1912</v>
      </c>
      <c r="J17553" s="40">
        <v>11064.79</v>
      </c>
      <c r="K17553" s="40">
        <v>0</v>
      </c>
    </row>
    <row r="17554" spans="1:11" x14ac:dyDescent="0.35">
      <c r="A17554">
        <v>61102</v>
      </c>
      <c r="B17554" t="s">
        <v>368</v>
      </c>
      <c r="C17554" s="70">
        <v>0</v>
      </c>
      <c r="D17554" s="70">
        <v>0</v>
      </c>
      <c r="E17554" s="71">
        <v>44620</v>
      </c>
      <c r="F17554" t="s">
        <v>2122</v>
      </c>
      <c r="G17554" t="s">
        <v>1912</v>
      </c>
      <c r="J17554" s="40">
        <v>10917.85</v>
      </c>
      <c r="K17554" s="40">
        <v>0</v>
      </c>
    </row>
    <row r="17555" spans="1:11" x14ac:dyDescent="0.35">
      <c r="A17555">
        <v>61102</v>
      </c>
      <c r="B17555" t="s">
        <v>368</v>
      </c>
      <c r="C17555" s="70">
        <v>0</v>
      </c>
      <c r="D17555" s="70">
        <v>0</v>
      </c>
      <c r="E17555" s="71">
        <v>44620</v>
      </c>
      <c r="F17555" t="s">
        <v>2121</v>
      </c>
      <c r="G17555" t="s">
        <v>1912</v>
      </c>
      <c r="J17555" s="40">
        <v>-10917.85</v>
      </c>
      <c r="K17555" s="40">
        <v>0</v>
      </c>
    </row>
    <row r="17556" spans="1:11" x14ac:dyDescent="0.35">
      <c r="A17556">
        <v>61102</v>
      </c>
      <c r="B17556" t="s">
        <v>368</v>
      </c>
      <c r="C17556" s="70">
        <v>0</v>
      </c>
      <c r="D17556" s="70">
        <v>0</v>
      </c>
      <c r="E17556" s="71">
        <v>44620</v>
      </c>
      <c r="F17556" t="s">
        <v>2120</v>
      </c>
      <c r="G17556" t="s">
        <v>1912</v>
      </c>
      <c r="J17556" s="40">
        <v>10917.85</v>
      </c>
      <c r="K17556" s="40">
        <v>0</v>
      </c>
    </row>
    <row r="17557" spans="1:11" x14ac:dyDescent="0.35">
      <c r="A17557">
        <v>61102</v>
      </c>
      <c r="B17557" t="s">
        <v>368</v>
      </c>
      <c r="C17557" s="70">
        <v>0</v>
      </c>
      <c r="D17557" s="70">
        <v>0</v>
      </c>
      <c r="E17557" s="71">
        <v>44651</v>
      </c>
      <c r="F17557" t="s">
        <v>2106</v>
      </c>
      <c r="G17557" t="s">
        <v>1912</v>
      </c>
      <c r="J17557" s="40">
        <v>11679.12</v>
      </c>
      <c r="K17557" s="40">
        <v>0</v>
      </c>
    </row>
    <row r="17558" spans="1:11" x14ac:dyDescent="0.35">
      <c r="A17558">
        <v>61102</v>
      </c>
      <c r="B17558" t="s">
        <v>368</v>
      </c>
      <c r="C17558" s="70">
        <v>0</v>
      </c>
      <c r="D17558" s="70">
        <v>0</v>
      </c>
      <c r="E17558" s="71">
        <v>44681</v>
      </c>
      <c r="F17558" t="s">
        <v>2095</v>
      </c>
      <c r="G17558" t="s">
        <v>1912</v>
      </c>
      <c r="J17558" s="40">
        <v>10657.82</v>
      </c>
      <c r="K17558" s="40">
        <v>0</v>
      </c>
    </row>
    <row r="17559" spans="1:11" x14ac:dyDescent="0.35">
      <c r="A17559">
        <v>61102</v>
      </c>
      <c r="B17559" t="s">
        <v>368</v>
      </c>
      <c r="C17559" s="70">
        <v>0</v>
      </c>
      <c r="D17559" s="70">
        <v>0</v>
      </c>
      <c r="E17559" s="71">
        <v>44712</v>
      </c>
      <c r="F17559" t="s">
        <v>2078</v>
      </c>
      <c r="G17559" t="s">
        <v>1912</v>
      </c>
      <c r="J17559" s="40">
        <v>13414.98</v>
      </c>
      <c r="K17559" s="40">
        <v>0</v>
      </c>
    </row>
    <row r="17560" spans="1:11" x14ac:dyDescent="0.35">
      <c r="A17560">
        <v>61102</v>
      </c>
      <c r="B17560" t="s">
        <v>368</v>
      </c>
      <c r="C17560" s="70">
        <v>0</v>
      </c>
      <c r="D17560" s="70">
        <v>0</v>
      </c>
      <c r="E17560" s="71">
        <v>44742</v>
      </c>
      <c r="F17560" t="s">
        <v>2064</v>
      </c>
      <c r="G17560" t="s">
        <v>1912</v>
      </c>
      <c r="J17560" s="40">
        <v>11160.47</v>
      </c>
      <c r="K17560" s="40">
        <v>0</v>
      </c>
    </row>
    <row r="17561" spans="1:11" x14ac:dyDescent="0.35">
      <c r="A17561">
        <v>61102</v>
      </c>
      <c r="B17561" t="s">
        <v>368</v>
      </c>
      <c r="C17561" s="70">
        <v>0</v>
      </c>
      <c r="D17561" s="70">
        <v>0</v>
      </c>
      <c r="E17561" s="71">
        <v>44773</v>
      </c>
      <c r="F17561" t="s">
        <v>2044</v>
      </c>
      <c r="G17561" t="s">
        <v>1912</v>
      </c>
      <c r="J17561" s="40">
        <v>13702.95</v>
      </c>
      <c r="K17561" s="40">
        <v>0</v>
      </c>
    </row>
    <row r="17562" spans="1:11" x14ac:dyDescent="0.35">
      <c r="A17562">
        <v>61102</v>
      </c>
      <c r="B17562" t="s">
        <v>368</v>
      </c>
      <c r="C17562" s="70">
        <v>0</v>
      </c>
      <c r="D17562" s="70">
        <v>0</v>
      </c>
      <c r="E17562" s="71">
        <v>44804</v>
      </c>
      <c r="F17562" t="s">
        <v>1994</v>
      </c>
      <c r="G17562" t="s">
        <v>1912</v>
      </c>
      <c r="J17562" s="40">
        <v>12658.81</v>
      </c>
      <c r="K17562" s="40">
        <v>0</v>
      </c>
    </row>
    <row r="17563" spans="1:11" x14ac:dyDescent="0.35">
      <c r="A17563">
        <v>61102</v>
      </c>
      <c r="B17563" t="s">
        <v>368</v>
      </c>
      <c r="C17563" s="70">
        <v>0</v>
      </c>
      <c r="D17563" s="70">
        <v>0</v>
      </c>
      <c r="E17563" s="71">
        <v>44834</v>
      </c>
      <c r="F17563" t="s">
        <v>1972</v>
      </c>
      <c r="G17563" t="s">
        <v>1912</v>
      </c>
      <c r="J17563" s="40">
        <v>12291.11</v>
      </c>
      <c r="K17563" s="40">
        <v>0</v>
      </c>
    </row>
    <row r="17564" spans="1:11" x14ac:dyDescent="0.35">
      <c r="A17564">
        <v>61102</v>
      </c>
      <c r="B17564" t="s">
        <v>368</v>
      </c>
      <c r="C17564" s="70">
        <v>0</v>
      </c>
      <c r="D17564" s="70">
        <v>0</v>
      </c>
      <c r="E17564" s="71">
        <v>44865</v>
      </c>
      <c r="F17564" t="s">
        <v>1944</v>
      </c>
      <c r="G17564" t="s">
        <v>1912</v>
      </c>
      <c r="H17564" t="s">
        <v>1919</v>
      </c>
      <c r="I17564" t="s">
        <v>1919</v>
      </c>
      <c r="J17564" s="40">
        <v>12960.21</v>
      </c>
      <c r="K17564" s="40">
        <v>0</v>
      </c>
    </row>
    <row r="17565" spans="1:11" x14ac:dyDescent="0.35">
      <c r="A17565">
        <v>61102</v>
      </c>
      <c r="B17565" t="s">
        <v>368</v>
      </c>
      <c r="C17565" s="70">
        <v>0</v>
      </c>
      <c r="D17565" s="70">
        <v>0</v>
      </c>
      <c r="E17565" s="71">
        <v>44895</v>
      </c>
      <c r="F17565" t="s">
        <v>1926</v>
      </c>
      <c r="G17565" t="s">
        <v>1912</v>
      </c>
      <c r="H17565" t="s">
        <v>1916</v>
      </c>
      <c r="J17565" s="40">
        <v>12655.45</v>
      </c>
      <c r="K17565" s="40">
        <v>0</v>
      </c>
    </row>
    <row r="17566" spans="1:11" x14ac:dyDescent="0.35">
      <c r="A17566">
        <v>61102</v>
      </c>
      <c r="B17566" t="s">
        <v>368</v>
      </c>
      <c r="C17566" s="70">
        <v>0</v>
      </c>
      <c r="D17566" s="70">
        <v>0</v>
      </c>
      <c r="E17566" s="71">
        <v>44926</v>
      </c>
      <c r="F17566" t="s">
        <v>1913</v>
      </c>
      <c r="G17566" t="s">
        <v>1912</v>
      </c>
      <c r="H17566" t="s">
        <v>1911</v>
      </c>
      <c r="I17566" t="s">
        <v>1911</v>
      </c>
      <c r="J17566" s="40">
        <v>15053.88</v>
      </c>
      <c r="K17566" s="40">
        <v>0</v>
      </c>
    </row>
    <row r="17567" spans="1:11" x14ac:dyDescent="0.35">
      <c r="A17567">
        <v>61103</v>
      </c>
      <c r="B17567" t="s">
        <v>369</v>
      </c>
      <c r="C17567" s="70">
        <v>0</v>
      </c>
      <c r="D17567" s="70">
        <v>0</v>
      </c>
      <c r="E17567" s="71">
        <v>44592</v>
      </c>
      <c r="F17567" t="s">
        <v>2134</v>
      </c>
      <c r="G17567" t="s">
        <v>1912</v>
      </c>
      <c r="J17567" s="40">
        <v>26431.78</v>
      </c>
      <c r="K17567" s="40">
        <v>0</v>
      </c>
    </row>
    <row r="17568" spans="1:11" x14ac:dyDescent="0.35">
      <c r="A17568">
        <v>61103</v>
      </c>
      <c r="B17568" t="s">
        <v>369</v>
      </c>
      <c r="C17568" s="70">
        <v>0</v>
      </c>
      <c r="D17568" s="70">
        <v>0</v>
      </c>
      <c r="E17568" s="71">
        <v>44620</v>
      </c>
      <c r="F17568" t="s">
        <v>2122</v>
      </c>
      <c r="G17568" t="s">
        <v>1912</v>
      </c>
      <c r="J17568" s="40">
        <v>26080.78</v>
      </c>
      <c r="K17568" s="40">
        <v>0</v>
      </c>
    </row>
    <row r="17569" spans="1:11" x14ac:dyDescent="0.35">
      <c r="A17569">
        <v>61103</v>
      </c>
      <c r="B17569" t="s">
        <v>369</v>
      </c>
      <c r="C17569" s="70">
        <v>0</v>
      </c>
      <c r="D17569" s="70">
        <v>0</v>
      </c>
      <c r="E17569" s="71">
        <v>44620</v>
      </c>
      <c r="F17569" t="s">
        <v>2121</v>
      </c>
      <c r="G17569" t="s">
        <v>1912</v>
      </c>
      <c r="J17569" s="40">
        <v>-26080.78</v>
      </c>
      <c r="K17569" s="40">
        <v>0</v>
      </c>
    </row>
    <row r="17570" spans="1:11" x14ac:dyDescent="0.35">
      <c r="A17570">
        <v>61103</v>
      </c>
      <c r="B17570" t="s">
        <v>369</v>
      </c>
      <c r="C17570" s="70">
        <v>0</v>
      </c>
      <c r="D17570" s="70">
        <v>0</v>
      </c>
      <c r="E17570" s="71">
        <v>44620</v>
      </c>
      <c r="F17570" t="s">
        <v>2120</v>
      </c>
      <c r="G17570" t="s">
        <v>1912</v>
      </c>
      <c r="J17570" s="40">
        <v>26451.23</v>
      </c>
      <c r="K17570" s="40">
        <v>0</v>
      </c>
    </row>
    <row r="17571" spans="1:11" x14ac:dyDescent="0.35">
      <c r="A17571">
        <v>61103</v>
      </c>
      <c r="B17571" t="s">
        <v>369</v>
      </c>
      <c r="C17571" s="70">
        <v>0</v>
      </c>
      <c r="D17571" s="70">
        <v>0</v>
      </c>
      <c r="E17571" s="71">
        <v>44651</v>
      </c>
      <c r="F17571" t="s">
        <v>2106</v>
      </c>
      <c r="G17571" t="s">
        <v>1912</v>
      </c>
      <c r="J17571" s="40">
        <v>27076.959999999999</v>
      </c>
      <c r="K17571" s="40">
        <v>0</v>
      </c>
    </row>
    <row r="17572" spans="1:11" x14ac:dyDescent="0.35">
      <c r="A17572">
        <v>61103</v>
      </c>
      <c r="B17572" t="s">
        <v>369</v>
      </c>
      <c r="C17572" s="70">
        <v>0</v>
      </c>
      <c r="D17572" s="70">
        <v>0</v>
      </c>
      <c r="E17572" s="71">
        <v>44681</v>
      </c>
      <c r="F17572" t="s">
        <v>2095</v>
      </c>
      <c r="G17572" t="s">
        <v>1912</v>
      </c>
      <c r="J17572" s="40">
        <v>26554.55</v>
      </c>
      <c r="K17572" s="40">
        <v>0</v>
      </c>
    </row>
    <row r="17573" spans="1:11" x14ac:dyDescent="0.35">
      <c r="A17573">
        <v>61103</v>
      </c>
      <c r="B17573" t="s">
        <v>369</v>
      </c>
      <c r="C17573" s="70">
        <v>0</v>
      </c>
      <c r="D17573" s="70">
        <v>0</v>
      </c>
      <c r="E17573" s="71">
        <v>44712</v>
      </c>
      <c r="F17573" t="s">
        <v>2078</v>
      </c>
      <c r="G17573" t="s">
        <v>1912</v>
      </c>
      <c r="J17573" s="40">
        <v>33182.75</v>
      </c>
      <c r="K17573" s="40">
        <v>0</v>
      </c>
    </row>
    <row r="17574" spans="1:11" x14ac:dyDescent="0.35">
      <c r="A17574">
        <v>61103</v>
      </c>
      <c r="B17574" t="s">
        <v>369</v>
      </c>
      <c r="C17574" s="70">
        <v>0</v>
      </c>
      <c r="D17574" s="70">
        <v>0</v>
      </c>
      <c r="E17574" s="71">
        <v>44742</v>
      </c>
      <c r="F17574" t="s">
        <v>2064</v>
      </c>
      <c r="G17574" t="s">
        <v>1912</v>
      </c>
      <c r="J17574" s="40">
        <v>27016.58</v>
      </c>
      <c r="K17574" s="40">
        <v>0</v>
      </c>
    </row>
    <row r="17575" spans="1:11" x14ac:dyDescent="0.35">
      <c r="A17575">
        <v>61103</v>
      </c>
      <c r="B17575" t="s">
        <v>369</v>
      </c>
      <c r="C17575" s="70">
        <v>0</v>
      </c>
      <c r="D17575" s="70">
        <v>0</v>
      </c>
      <c r="E17575" s="71">
        <v>44773</v>
      </c>
      <c r="F17575" t="s">
        <v>2044</v>
      </c>
      <c r="G17575" t="s">
        <v>1912</v>
      </c>
      <c r="J17575" s="40">
        <v>32848.85</v>
      </c>
      <c r="K17575" s="40">
        <v>0</v>
      </c>
    </row>
    <row r="17576" spans="1:11" x14ac:dyDescent="0.35">
      <c r="A17576">
        <v>61103</v>
      </c>
      <c r="B17576" t="s">
        <v>369</v>
      </c>
      <c r="C17576" s="70">
        <v>0</v>
      </c>
      <c r="D17576" s="70">
        <v>0</v>
      </c>
      <c r="E17576" s="71">
        <v>44804</v>
      </c>
      <c r="F17576" t="s">
        <v>1994</v>
      </c>
      <c r="G17576" t="s">
        <v>1912</v>
      </c>
      <c r="J17576" s="40">
        <v>31467.51</v>
      </c>
      <c r="K17576" s="40">
        <v>0</v>
      </c>
    </row>
    <row r="17577" spans="1:11" x14ac:dyDescent="0.35">
      <c r="A17577">
        <v>61103</v>
      </c>
      <c r="B17577" t="s">
        <v>369</v>
      </c>
      <c r="C17577" s="70">
        <v>0</v>
      </c>
      <c r="D17577" s="70">
        <v>0</v>
      </c>
      <c r="E17577" s="71">
        <v>44834</v>
      </c>
      <c r="F17577" t="s">
        <v>1972</v>
      </c>
      <c r="G17577" t="s">
        <v>1912</v>
      </c>
      <c r="J17577" s="40">
        <v>31843.5</v>
      </c>
      <c r="K17577" s="40">
        <v>0</v>
      </c>
    </row>
    <row r="17578" spans="1:11" x14ac:dyDescent="0.35">
      <c r="A17578">
        <v>61103</v>
      </c>
      <c r="B17578" t="s">
        <v>369</v>
      </c>
      <c r="C17578" s="70">
        <v>0</v>
      </c>
      <c r="D17578" s="70">
        <v>0</v>
      </c>
      <c r="E17578" s="71">
        <v>44835</v>
      </c>
      <c r="F17578" t="s">
        <v>14343</v>
      </c>
      <c r="G17578" t="s">
        <v>1912</v>
      </c>
      <c r="J17578" s="40">
        <v>0</v>
      </c>
      <c r="K17578" s="40">
        <v>363.95</v>
      </c>
    </row>
    <row r="17579" spans="1:11" x14ac:dyDescent="0.35">
      <c r="A17579">
        <v>61103</v>
      </c>
      <c r="B17579" t="s">
        <v>369</v>
      </c>
      <c r="C17579" s="70">
        <v>0</v>
      </c>
      <c r="D17579" s="70">
        <v>0</v>
      </c>
      <c r="E17579" s="71">
        <v>44865</v>
      </c>
      <c r="F17579" t="s">
        <v>1944</v>
      </c>
      <c r="G17579" t="s">
        <v>1912</v>
      </c>
      <c r="H17579" t="s">
        <v>1919</v>
      </c>
      <c r="I17579" t="s">
        <v>1919</v>
      </c>
      <c r="J17579" s="40">
        <v>33580.76</v>
      </c>
      <c r="K17579" s="40">
        <v>0</v>
      </c>
    </row>
    <row r="17580" spans="1:11" x14ac:dyDescent="0.35">
      <c r="A17580">
        <v>61103</v>
      </c>
      <c r="B17580" t="s">
        <v>369</v>
      </c>
      <c r="C17580" s="70">
        <v>0</v>
      </c>
      <c r="D17580" s="70">
        <v>0</v>
      </c>
      <c r="E17580" s="71">
        <v>44895</v>
      </c>
      <c r="F17580" t="s">
        <v>1926</v>
      </c>
      <c r="G17580" t="s">
        <v>1912</v>
      </c>
      <c r="H17580" t="s">
        <v>1916</v>
      </c>
      <c r="J17580" s="40">
        <v>33102.129999999997</v>
      </c>
      <c r="K17580" s="40">
        <v>0</v>
      </c>
    </row>
    <row r="17581" spans="1:11" x14ac:dyDescent="0.35">
      <c r="A17581">
        <v>61103</v>
      </c>
      <c r="B17581" t="s">
        <v>369</v>
      </c>
      <c r="C17581" s="70">
        <v>0</v>
      </c>
      <c r="D17581" s="70">
        <v>0</v>
      </c>
      <c r="E17581" s="71">
        <v>44926</v>
      </c>
      <c r="F17581" t="s">
        <v>1913</v>
      </c>
      <c r="G17581" t="s">
        <v>1912</v>
      </c>
      <c r="H17581" t="s">
        <v>1911</v>
      </c>
      <c r="I17581" t="s">
        <v>1911</v>
      </c>
      <c r="J17581" s="40">
        <v>38132.89</v>
      </c>
      <c r="K17581" s="40">
        <v>0</v>
      </c>
    </row>
    <row r="17582" spans="1:11" x14ac:dyDescent="0.35">
      <c r="A17582">
        <v>61105</v>
      </c>
      <c r="B17582" t="s">
        <v>370</v>
      </c>
      <c r="C17582" s="70">
        <v>0</v>
      </c>
      <c r="D17582" s="70">
        <v>0</v>
      </c>
      <c r="E17582" s="71">
        <v>44592</v>
      </c>
      <c r="F17582" t="s">
        <v>2134</v>
      </c>
      <c r="G17582" t="s">
        <v>1912</v>
      </c>
      <c r="J17582" s="40">
        <v>306626.49</v>
      </c>
      <c r="K17582" s="40">
        <v>0</v>
      </c>
    </row>
    <row r="17583" spans="1:11" x14ac:dyDescent="0.35">
      <c r="A17583">
        <v>61105</v>
      </c>
      <c r="B17583" t="s">
        <v>370</v>
      </c>
      <c r="C17583" s="70">
        <v>0</v>
      </c>
      <c r="D17583" s="70">
        <v>0</v>
      </c>
      <c r="E17583" s="71">
        <v>44620</v>
      </c>
      <c r="F17583" t="s">
        <v>2122</v>
      </c>
      <c r="G17583" t="s">
        <v>1912</v>
      </c>
      <c r="J17583" s="40">
        <v>302554.57</v>
      </c>
      <c r="K17583" s="40">
        <v>0</v>
      </c>
    </row>
    <row r="17584" spans="1:11" x14ac:dyDescent="0.35">
      <c r="A17584">
        <v>61105</v>
      </c>
      <c r="B17584" t="s">
        <v>370</v>
      </c>
      <c r="C17584" s="70">
        <v>0</v>
      </c>
      <c r="D17584" s="70">
        <v>0</v>
      </c>
      <c r="E17584" s="71">
        <v>44620</v>
      </c>
      <c r="F17584" t="s">
        <v>2121</v>
      </c>
      <c r="G17584" t="s">
        <v>1912</v>
      </c>
      <c r="J17584" s="40">
        <v>-302554.57</v>
      </c>
      <c r="K17584" s="40">
        <v>0</v>
      </c>
    </row>
    <row r="17585" spans="1:11" x14ac:dyDescent="0.35">
      <c r="A17585">
        <v>61105</v>
      </c>
      <c r="B17585" t="s">
        <v>370</v>
      </c>
      <c r="C17585" s="70">
        <v>0</v>
      </c>
      <c r="D17585" s="70">
        <v>0</v>
      </c>
      <c r="E17585" s="71">
        <v>44620</v>
      </c>
      <c r="F17585" t="s">
        <v>2120</v>
      </c>
      <c r="G17585" t="s">
        <v>1912</v>
      </c>
      <c r="J17585" s="40">
        <v>330524.44</v>
      </c>
      <c r="K17585" s="40">
        <v>0</v>
      </c>
    </row>
    <row r="17586" spans="1:11" x14ac:dyDescent="0.35">
      <c r="A17586">
        <v>61105</v>
      </c>
      <c r="B17586" t="s">
        <v>370</v>
      </c>
      <c r="C17586" s="70">
        <v>0</v>
      </c>
      <c r="D17586" s="70">
        <v>0</v>
      </c>
      <c r="E17586" s="71">
        <v>44651</v>
      </c>
      <c r="F17586" t="s">
        <v>2106</v>
      </c>
      <c r="G17586" t="s">
        <v>1912</v>
      </c>
      <c r="J17586" s="40">
        <v>354183.96</v>
      </c>
      <c r="K17586" s="40">
        <v>0</v>
      </c>
    </row>
    <row r="17587" spans="1:11" x14ac:dyDescent="0.35">
      <c r="A17587">
        <v>61105</v>
      </c>
      <c r="B17587" t="s">
        <v>370</v>
      </c>
      <c r="C17587" s="70">
        <v>0</v>
      </c>
      <c r="D17587" s="70">
        <v>0</v>
      </c>
      <c r="E17587" s="71">
        <v>44681</v>
      </c>
      <c r="F17587" t="s">
        <v>2095</v>
      </c>
      <c r="G17587" t="s">
        <v>1912</v>
      </c>
      <c r="J17587" s="40">
        <v>355724.28</v>
      </c>
      <c r="K17587" s="40">
        <v>0</v>
      </c>
    </row>
    <row r="17588" spans="1:11" x14ac:dyDescent="0.35">
      <c r="A17588">
        <v>61105</v>
      </c>
      <c r="B17588" t="s">
        <v>370</v>
      </c>
      <c r="C17588" s="70">
        <v>0</v>
      </c>
      <c r="D17588" s="70">
        <v>0</v>
      </c>
      <c r="E17588" s="71">
        <v>44712</v>
      </c>
      <c r="F17588" t="s">
        <v>2078</v>
      </c>
      <c r="G17588" t="s">
        <v>1912</v>
      </c>
      <c r="J17588" s="40">
        <v>365239.4</v>
      </c>
      <c r="K17588" s="40">
        <v>0</v>
      </c>
    </row>
    <row r="17589" spans="1:11" x14ac:dyDescent="0.35">
      <c r="A17589">
        <v>61105</v>
      </c>
      <c r="B17589" t="s">
        <v>370</v>
      </c>
      <c r="C17589" s="70">
        <v>0</v>
      </c>
      <c r="D17589" s="70">
        <v>0</v>
      </c>
      <c r="E17589" s="71">
        <v>44742</v>
      </c>
      <c r="F17589" t="s">
        <v>2064</v>
      </c>
      <c r="G17589" t="s">
        <v>1912</v>
      </c>
      <c r="J17589" s="40">
        <v>335751.32</v>
      </c>
      <c r="K17589" s="40">
        <v>0</v>
      </c>
    </row>
    <row r="17590" spans="1:11" x14ac:dyDescent="0.35">
      <c r="A17590">
        <v>61105</v>
      </c>
      <c r="B17590" t="s">
        <v>370</v>
      </c>
      <c r="C17590" s="70">
        <v>0</v>
      </c>
      <c r="D17590" s="70">
        <v>0</v>
      </c>
      <c r="E17590" s="71">
        <v>44773</v>
      </c>
      <c r="F17590" t="s">
        <v>2044</v>
      </c>
      <c r="G17590" t="s">
        <v>1912</v>
      </c>
      <c r="J17590" s="40">
        <v>379834.65</v>
      </c>
      <c r="K17590" s="40">
        <v>0</v>
      </c>
    </row>
    <row r="17591" spans="1:11" x14ac:dyDescent="0.35">
      <c r="A17591">
        <v>61105</v>
      </c>
      <c r="B17591" t="s">
        <v>370</v>
      </c>
      <c r="C17591" s="70">
        <v>0</v>
      </c>
      <c r="D17591" s="70">
        <v>0</v>
      </c>
      <c r="E17591" s="71">
        <v>44804</v>
      </c>
      <c r="F17591" t="s">
        <v>1994</v>
      </c>
      <c r="G17591" t="s">
        <v>1912</v>
      </c>
      <c r="J17591" s="40">
        <v>395642.36</v>
      </c>
      <c r="K17591" s="40">
        <v>0</v>
      </c>
    </row>
    <row r="17592" spans="1:11" x14ac:dyDescent="0.35">
      <c r="A17592">
        <v>61105</v>
      </c>
      <c r="B17592" t="s">
        <v>370</v>
      </c>
      <c r="C17592" s="70">
        <v>0</v>
      </c>
      <c r="D17592" s="70">
        <v>0</v>
      </c>
      <c r="E17592" s="71">
        <v>44834</v>
      </c>
      <c r="F17592" t="s">
        <v>1972</v>
      </c>
      <c r="G17592" t="s">
        <v>1912</v>
      </c>
      <c r="J17592" s="40">
        <v>387107.43</v>
      </c>
      <c r="K17592" s="40">
        <v>0</v>
      </c>
    </row>
    <row r="17593" spans="1:11" x14ac:dyDescent="0.35">
      <c r="A17593">
        <v>61105</v>
      </c>
      <c r="B17593" t="s">
        <v>370</v>
      </c>
      <c r="C17593" s="70">
        <v>0</v>
      </c>
      <c r="D17593" s="70">
        <v>0</v>
      </c>
      <c r="E17593" s="71">
        <v>44835</v>
      </c>
      <c r="F17593" t="s">
        <v>14343</v>
      </c>
      <c r="G17593" t="s">
        <v>1912</v>
      </c>
      <c r="J17593" s="40">
        <v>2176.02</v>
      </c>
      <c r="K17593" s="40">
        <v>0</v>
      </c>
    </row>
    <row r="17594" spans="1:11" x14ac:dyDescent="0.35">
      <c r="A17594">
        <v>61105</v>
      </c>
      <c r="B17594" t="s">
        <v>370</v>
      </c>
      <c r="C17594" s="70">
        <v>0</v>
      </c>
      <c r="D17594" s="70">
        <v>0</v>
      </c>
      <c r="E17594" s="71">
        <v>44865</v>
      </c>
      <c r="F17594" t="s">
        <v>1944</v>
      </c>
      <c r="G17594" t="s">
        <v>1912</v>
      </c>
      <c r="H17594" t="s">
        <v>1919</v>
      </c>
      <c r="I17594" t="s">
        <v>1919</v>
      </c>
      <c r="J17594" s="40">
        <v>393580.82</v>
      </c>
      <c r="K17594" s="40">
        <v>0</v>
      </c>
    </row>
    <row r="17595" spans="1:11" x14ac:dyDescent="0.35">
      <c r="A17595">
        <v>61105</v>
      </c>
      <c r="B17595" t="s">
        <v>370</v>
      </c>
      <c r="C17595" s="70">
        <v>0</v>
      </c>
      <c r="D17595" s="70">
        <v>0</v>
      </c>
      <c r="E17595" s="71">
        <v>44895</v>
      </c>
      <c r="F17595" t="s">
        <v>1926</v>
      </c>
      <c r="G17595" t="s">
        <v>1912</v>
      </c>
      <c r="H17595" t="s">
        <v>1916</v>
      </c>
      <c r="J17595" s="40">
        <v>446553.12</v>
      </c>
      <c r="K17595" s="40">
        <v>0</v>
      </c>
    </row>
    <row r="17596" spans="1:11" x14ac:dyDescent="0.35">
      <c r="A17596">
        <v>61105</v>
      </c>
      <c r="B17596" t="s">
        <v>370</v>
      </c>
      <c r="C17596" s="70">
        <v>0</v>
      </c>
      <c r="D17596" s="70">
        <v>0</v>
      </c>
      <c r="E17596" s="71">
        <v>44926</v>
      </c>
      <c r="F17596" t="s">
        <v>1913</v>
      </c>
      <c r="G17596" t="s">
        <v>1912</v>
      </c>
      <c r="H17596" t="s">
        <v>1911</v>
      </c>
      <c r="I17596" t="s">
        <v>1911</v>
      </c>
      <c r="J17596" s="40">
        <v>449981.26</v>
      </c>
      <c r="K17596" s="40">
        <v>0</v>
      </c>
    </row>
    <row r="17597" spans="1:11" x14ac:dyDescent="0.35">
      <c r="A17597">
        <v>61106</v>
      </c>
      <c r="B17597" t="s">
        <v>371</v>
      </c>
      <c r="C17597" s="70">
        <v>0</v>
      </c>
      <c r="D17597" s="70">
        <v>0</v>
      </c>
      <c r="E17597" s="71">
        <v>44592</v>
      </c>
      <c r="F17597" t="s">
        <v>2134</v>
      </c>
      <c r="G17597" t="s">
        <v>1912</v>
      </c>
      <c r="J17597" s="40">
        <v>21471.73</v>
      </c>
      <c r="K17597" s="40">
        <v>0</v>
      </c>
    </row>
    <row r="17598" spans="1:11" x14ac:dyDescent="0.35">
      <c r="A17598">
        <v>61106</v>
      </c>
      <c r="B17598" t="s">
        <v>371</v>
      </c>
      <c r="C17598" s="70">
        <v>0</v>
      </c>
      <c r="D17598" s="70">
        <v>0</v>
      </c>
      <c r="E17598" s="71">
        <v>44620</v>
      </c>
      <c r="F17598" t="s">
        <v>2122</v>
      </c>
      <c r="G17598" t="s">
        <v>1912</v>
      </c>
      <c r="J17598" s="40">
        <v>21186.59</v>
      </c>
      <c r="K17598" s="40">
        <v>0</v>
      </c>
    </row>
    <row r="17599" spans="1:11" x14ac:dyDescent="0.35">
      <c r="A17599">
        <v>61106</v>
      </c>
      <c r="B17599" t="s">
        <v>371</v>
      </c>
      <c r="C17599" s="70">
        <v>0</v>
      </c>
      <c r="D17599" s="70">
        <v>0</v>
      </c>
      <c r="E17599" s="71">
        <v>44620</v>
      </c>
      <c r="F17599" t="s">
        <v>2121</v>
      </c>
      <c r="G17599" t="s">
        <v>1912</v>
      </c>
      <c r="J17599" s="40">
        <v>-21186.59</v>
      </c>
      <c r="K17599" s="40">
        <v>0</v>
      </c>
    </row>
    <row r="17600" spans="1:11" x14ac:dyDescent="0.35">
      <c r="A17600">
        <v>61106</v>
      </c>
      <c r="B17600" t="s">
        <v>371</v>
      </c>
      <c r="C17600" s="70">
        <v>0</v>
      </c>
      <c r="D17600" s="70">
        <v>0</v>
      </c>
      <c r="E17600" s="71">
        <v>44620</v>
      </c>
      <c r="F17600" t="s">
        <v>2120</v>
      </c>
      <c r="G17600" t="s">
        <v>1912</v>
      </c>
      <c r="J17600" s="40">
        <v>23229.72</v>
      </c>
      <c r="K17600" s="40">
        <v>0</v>
      </c>
    </row>
    <row r="17601" spans="1:11" x14ac:dyDescent="0.35">
      <c r="A17601">
        <v>61106</v>
      </c>
      <c r="B17601" t="s">
        <v>371</v>
      </c>
      <c r="C17601" s="70">
        <v>0</v>
      </c>
      <c r="D17601" s="70">
        <v>0</v>
      </c>
      <c r="E17601" s="71">
        <v>44651</v>
      </c>
      <c r="F17601" t="s">
        <v>2106</v>
      </c>
      <c r="G17601" t="s">
        <v>1912</v>
      </c>
      <c r="J17601" s="40">
        <v>25456.84</v>
      </c>
      <c r="K17601" s="40">
        <v>0</v>
      </c>
    </row>
    <row r="17602" spans="1:11" x14ac:dyDescent="0.35">
      <c r="A17602">
        <v>61106</v>
      </c>
      <c r="B17602" t="s">
        <v>371</v>
      </c>
      <c r="C17602" s="70">
        <v>0</v>
      </c>
      <c r="D17602" s="70">
        <v>0</v>
      </c>
      <c r="E17602" s="71">
        <v>44681</v>
      </c>
      <c r="F17602" t="s">
        <v>2095</v>
      </c>
      <c r="G17602" t="s">
        <v>1912</v>
      </c>
      <c r="J17602" s="40">
        <v>25494.58</v>
      </c>
      <c r="K17602" s="40">
        <v>0</v>
      </c>
    </row>
    <row r="17603" spans="1:11" x14ac:dyDescent="0.35">
      <c r="A17603">
        <v>61106</v>
      </c>
      <c r="B17603" t="s">
        <v>371</v>
      </c>
      <c r="C17603" s="70">
        <v>0</v>
      </c>
      <c r="D17603" s="70">
        <v>0</v>
      </c>
      <c r="E17603" s="71">
        <v>44712</v>
      </c>
      <c r="F17603" t="s">
        <v>2078</v>
      </c>
      <c r="G17603" t="s">
        <v>1912</v>
      </c>
      <c r="J17603" s="40">
        <v>26248.79</v>
      </c>
      <c r="K17603" s="40">
        <v>0</v>
      </c>
    </row>
    <row r="17604" spans="1:11" x14ac:dyDescent="0.35">
      <c r="A17604">
        <v>61106</v>
      </c>
      <c r="B17604" t="s">
        <v>371</v>
      </c>
      <c r="C17604" s="70">
        <v>0</v>
      </c>
      <c r="D17604" s="70">
        <v>0</v>
      </c>
      <c r="E17604" s="71">
        <v>44742</v>
      </c>
      <c r="F17604" t="s">
        <v>2064</v>
      </c>
      <c r="G17604" t="s">
        <v>1912</v>
      </c>
      <c r="J17604" s="40">
        <v>23511.24</v>
      </c>
      <c r="K17604" s="40">
        <v>0</v>
      </c>
    </row>
    <row r="17605" spans="1:11" x14ac:dyDescent="0.35">
      <c r="A17605">
        <v>61106</v>
      </c>
      <c r="B17605" t="s">
        <v>371</v>
      </c>
      <c r="C17605" s="70">
        <v>0</v>
      </c>
      <c r="D17605" s="70">
        <v>0</v>
      </c>
      <c r="E17605" s="71">
        <v>44773</v>
      </c>
      <c r="F17605" t="s">
        <v>2044</v>
      </c>
      <c r="G17605" t="s">
        <v>1912</v>
      </c>
      <c r="J17605" s="40">
        <v>26131.55</v>
      </c>
      <c r="K17605" s="40">
        <v>0</v>
      </c>
    </row>
    <row r="17606" spans="1:11" x14ac:dyDescent="0.35">
      <c r="A17606">
        <v>61106</v>
      </c>
      <c r="B17606" t="s">
        <v>371</v>
      </c>
      <c r="C17606" s="70">
        <v>0</v>
      </c>
      <c r="D17606" s="70">
        <v>0</v>
      </c>
      <c r="E17606" s="71">
        <v>44804</v>
      </c>
      <c r="F17606" t="s">
        <v>1994</v>
      </c>
      <c r="G17606" t="s">
        <v>1912</v>
      </c>
      <c r="J17606" s="40">
        <v>27468.19</v>
      </c>
      <c r="K17606" s="40">
        <v>0</v>
      </c>
    </row>
    <row r="17607" spans="1:11" x14ac:dyDescent="0.35">
      <c r="A17607">
        <v>61106</v>
      </c>
      <c r="B17607" t="s">
        <v>371</v>
      </c>
      <c r="C17607" s="70">
        <v>0</v>
      </c>
      <c r="D17607" s="70">
        <v>0</v>
      </c>
      <c r="E17607" s="71">
        <v>44834</v>
      </c>
      <c r="F17607" t="s">
        <v>1972</v>
      </c>
      <c r="G17607" t="s">
        <v>1912</v>
      </c>
      <c r="J17607" s="40">
        <v>27000.639999999999</v>
      </c>
      <c r="K17607" s="40">
        <v>0</v>
      </c>
    </row>
    <row r="17608" spans="1:11" x14ac:dyDescent="0.35">
      <c r="A17608">
        <v>61106</v>
      </c>
      <c r="B17608" t="s">
        <v>371</v>
      </c>
      <c r="C17608" s="70">
        <v>0</v>
      </c>
      <c r="D17608" s="70">
        <v>0</v>
      </c>
      <c r="E17608" s="71">
        <v>44835</v>
      </c>
      <c r="F17608" t="s">
        <v>14343</v>
      </c>
      <c r="G17608" t="s">
        <v>1912</v>
      </c>
      <c r="J17608" s="40">
        <v>0</v>
      </c>
      <c r="K17608" s="40">
        <v>240.68</v>
      </c>
    </row>
    <row r="17609" spans="1:11" x14ac:dyDescent="0.35">
      <c r="A17609">
        <v>61106</v>
      </c>
      <c r="B17609" t="s">
        <v>371</v>
      </c>
      <c r="C17609" s="70">
        <v>0</v>
      </c>
      <c r="D17609" s="70">
        <v>0</v>
      </c>
      <c r="E17609" s="71">
        <v>44865</v>
      </c>
      <c r="F17609" t="s">
        <v>1944</v>
      </c>
      <c r="G17609" t="s">
        <v>1912</v>
      </c>
      <c r="H17609" t="s">
        <v>1919</v>
      </c>
      <c r="I17609" t="s">
        <v>1919</v>
      </c>
      <c r="J17609" s="40">
        <v>27085.200000000001</v>
      </c>
      <c r="K17609" s="40">
        <v>0</v>
      </c>
    </row>
    <row r="17610" spans="1:11" x14ac:dyDescent="0.35">
      <c r="A17610">
        <v>61106</v>
      </c>
      <c r="B17610" t="s">
        <v>371</v>
      </c>
      <c r="C17610" s="70">
        <v>0</v>
      </c>
      <c r="D17610" s="70">
        <v>0</v>
      </c>
      <c r="E17610" s="71">
        <v>44895</v>
      </c>
      <c r="F17610" t="s">
        <v>1926</v>
      </c>
      <c r="G17610" t="s">
        <v>1912</v>
      </c>
      <c r="H17610" t="s">
        <v>1916</v>
      </c>
      <c r="J17610" s="40">
        <v>29936.54</v>
      </c>
      <c r="K17610" s="40">
        <v>0</v>
      </c>
    </row>
    <row r="17611" spans="1:11" x14ac:dyDescent="0.35">
      <c r="A17611">
        <v>61106</v>
      </c>
      <c r="B17611" t="s">
        <v>371</v>
      </c>
      <c r="C17611" s="70">
        <v>0</v>
      </c>
      <c r="D17611" s="70">
        <v>0</v>
      </c>
      <c r="E17611" s="71">
        <v>44926</v>
      </c>
      <c r="F17611" t="s">
        <v>1913</v>
      </c>
      <c r="G17611" t="s">
        <v>1912</v>
      </c>
      <c r="H17611" t="s">
        <v>1911</v>
      </c>
      <c r="I17611" t="s">
        <v>1911</v>
      </c>
      <c r="J17611" s="40">
        <v>31197.33</v>
      </c>
      <c r="K17611" s="40">
        <v>0</v>
      </c>
    </row>
    <row r="17612" spans="1:11" x14ac:dyDescent="0.35">
      <c r="A17612">
        <v>61111</v>
      </c>
      <c r="B17612" t="s">
        <v>372</v>
      </c>
      <c r="C17612" s="70">
        <v>0</v>
      </c>
      <c r="D17612" s="70">
        <v>0</v>
      </c>
      <c r="E17612" s="71">
        <v>44592</v>
      </c>
      <c r="F17612" t="s">
        <v>2134</v>
      </c>
      <c r="G17612" t="s">
        <v>1912</v>
      </c>
      <c r="J17612" s="40">
        <v>1092.1600000000001</v>
      </c>
      <c r="K17612" s="40">
        <v>0</v>
      </c>
    </row>
    <row r="17613" spans="1:11" x14ac:dyDescent="0.35">
      <c r="A17613">
        <v>61111</v>
      </c>
      <c r="B17613" t="s">
        <v>372</v>
      </c>
      <c r="C17613" s="70">
        <v>0</v>
      </c>
      <c r="D17613" s="70">
        <v>0</v>
      </c>
      <c r="E17613" s="71">
        <v>44620</v>
      </c>
      <c r="F17613" t="s">
        <v>2122</v>
      </c>
      <c r="G17613" t="s">
        <v>1912</v>
      </c>
      <c r="J17613" s="40">
        <v>1077.6600000000001</v>
      </c>
      <c r="K17613" s="40">
        <v>0</v>
      </c>
    </row>
    <row r="17614" spans="1:11" x14ac:dyDescent="0.35">
      <c r="A17614">
        <v>61111</v>
      </c>
      <c r="B17614" t="s">
        <v>372</v>
      </c>
      <c r="C17614" s="70">
        <v>0</v>
      </c>
      <c r="D17614" s="70">
        <v>0</v>
      </c>
      <c r="E17614" s="71">
        <v>44620</v>
      </c>
      <c r="F17614" t="s">
        <v>2121</v>
      </c>
      <c r="G17614" t="s">
        <v>1912</v>
      </c>
      <c r="J17614" s="40">
        <v>-1077.6600000000001</v>
      </c>
      <c r="K17614" s="40">
        <v>0</v>
      </c>
    </row>
    <row r="17615" spans="1:11" x14ac:dyDescent="0.35">
      <c r="A17615">
        <v>61111</v>
      </c>
      <c r="B17615" t="s">
        <v>372</v>
      </c>
      <c r="C17615" s="70">
        <v>0</v>
      </c>
      <c r="D17615" s="70">
        <v>0</v>
      </c>
      <c r="E17615" s="71">
        <v>44620</v>
      </c>
      <c r="F17615" t="s">
        <v>2120</v>
      </c>
      <c r="G17615" t="s">
        <v>1912</v>
      </c>
      <c r="J17615" s="40">
        <v>1112.3399999999999</v>
      </c>
      <c r="K17615" s="40">
        <v>0</v>
      </c>
    </row>
    <row r="17616" spans="1:11" x14ac:dyDescent="0.35">
      <c r="A17616">
        <v>61111</v>
      </c>
      <c r="B17616" t="s">
        <v>372</v>
      </c>
      <c r="C17616" s="70">
        <v>0</v>
      </c>
      <c r="D17616" s="70">
        <v>0</v>
      </c>
      <c r="E17616" s="71">
        <v>44651</v>
      </c>
      <c r="F17616" t="s">
        <v>2106</v>
      </c>
      <c r="G17616" t="s">
        <v>1912</v>
      </c>
      <c r="J17616" s="40">
        <v>1036.56</v>
      </c>
      <c r="K17616" s="40">
        <v>0</v>
      </c>
    </row>
    <row r="17617" spans="1:11" x14ac:dyDescent="0.35">
      <c r="A17617">
        <v>61111</v>
      </c>
      <c r="B17617" t="s">
        <v>372</v>
      </c>
      <c r="C17617" s="70">
        <v>0</v>
      </c>
      <c r="D17617" s="70">
        <v>0</v>
      </c>
      <c r="E17617" s="71">
        <v>44681</v>
      </c>
      <c r="F17617" t="s">
        <v>2095</v>
      </c>
      <c r="G17617" t="s">
        <v>1912</v>
      </c>
      <c r="J17617" s="40">
        <v>1092.8900000000001</v>
      </c>
      <c r="K17617" s="40">
        <v>0</v>
      </c>
    </row>
    <row r="17618" spans="1:11" x14ac:dyDescent="0.35">
      <c r="A17618">
        <v>61111</v>
      </c>
      <c r="B17618" t="s">
        <v>372</v>
      </c>
      <c r="C17618" s="70">
        <v>0</v>
      </c>
      <c r="D17618" s="70">
        <v>0</v>
      </c>
      <c r="E17618" s="71">
        <v>44712</v>
      </c>
      <c r="F17618" t="s">
        <v>2078</v>
      </c>
      <c r="G17618" t="s">
        <v>1912</v>
      </c>
      <c r="J17618" s="40">
        <v>1124.96</v>
      </c>
      <c r="K17618" s="40">
        <v>0</v>
      </c>
    </row>
    <row r="17619" spans="1:11" x14ac:dyDescent="0.35">
      <c r="A17619">
        <v>61111</v>
      </c>
      <c r="B17619" t="s">
        <v>372</v>
      </c>
      <c r="C17619" s="70">
        <v>0</v>
      </c>
      <c r="D17619" s="70">
        <v>0</v>
      </c>
      <c r="E17619" s="71">
        <v>44742</v>
      </c>
      <c r="F17619" t="s">
        <v>2064</v>
      </c>
      <c r="G17619" t="s">
        <v>1912</v>
      </c>
      <c r="J17619" s="40">
        <v>1072.8900000000001</v>
      </c>
      <c r="K17619" s="40">
        <v>0</v>
      </c>
    </row>
    <row r="17620" spans="1:11" x14ac:dyDescent="0.35">
      <c r="A17620">
        <v>61111</v>
      </c>
      <c r="B17620" t="s">
        <v>372</v>
      </c>
      <c r="C17620" s="70">
        <v>0</v>
      </c>
      <c r="D17620" s="70">
        <v>0</v>
      </c>
      <c r="E17620" s="71">
        <v>44773</v>
      </c>
      <c r="F17620" t="s">
        <v>2044</v>
      </c>
      <c r="G17620" t="s">
        <v>1912</v>
      </c>
      <c r="J17620" s="40">
        <v>1177.6199999999999</v>
      </c>
      <c r="K17620" s="40">
        <v>0</v>
      </c>
    </row>
    <row r="17621" spans="1:11" x14ac:dyDescent="0.35">
      <c r="A17621">
        <v>61111</v>
      </c>
      <c r="B17621" t="s">
        <v>372</v>
      </c>
      <c r="C17621" s="70">
        <v>0</v>
      </c>
      <c r="D17621" s="70">
        <v>0</v>
      </c>
      <c r="E17621" s="71">
        <v>44804</v>
      </c>
      <c r="F17621" t="s">
        <v>1994</v>
      </c>
      <c r="G17621" t="s">
        <v>1912</v>
      </c>
      <c r="J17621" s="40">
        <v>1217.0899999999999</v>
      </c>
      <c r="K17621" s="40">
        <v>0</v>
      </c>
    </row>
    <row r="17622" spans="1:11" x14ac:dyDescent="0.35">
      <c r="A17622">
        <v>61111</v>
      </c>
      <c r="B17622" t="s">
        <v>372</v>
      </c>
      <c r="C17622" s="70">
        <v>0</v>
      </c>
      <c r="D17622" s="70">
        <v>0</v>
      </c>
      <c r="E17622" s="71">
        <v>44834</v>
      </c>
      <c r="F17622" t="s">
        <v>1972</v>
      </c>
      <c r="G17622" t="s">
        <v>1912</v>
      </c>
      <c r="J17622" s="40">
        <v>1181.01</v>
      </c>
      <c r="K17622" s="40">
        <v>0</v>
      </c>
    </row>
    <row r="17623" spans="1:11" x14ac:dyDescent="0.35">
      <c r="A17623">
        <v>61111</v>
      </c>
      <c r="B17623" t="s">
        <v>372</v>
      </c>
      <c r="C17623" s="70">
        <v>0</v>
      </c>
      <c r="D17623" s="70">
        <v>0</v>
      </c>
      <c r="E17623" s="71">
        <v>44865</v>
      </c>
      <c r="F17623" t="s">
        <v>1944</v>
      </c>
      <c r="G17623" t="s">
        <v>1912</v>
      </c>
      <c r="H17623" t="s">
        <v>1919</v>
      </c>
      <c r="I17623" t="s">
        <v>1919</v>
      </c>
      <c r="J17623" s="40">
        <v>1245.1600000000001</v>
      </c>
      <c r="K17623" s="40">
        <v>0</v>
      </c>
    </row>
    <row r="17624" spans="1:11" x14ac:dyDescent="0.35">
      <c r="A17624">
        <v>61111</v>
      </c>
      <c r="B17624" t="s">
        <v>372</v>
      </c>
      <c r="C17624" s="70">
        <v>0</v>
      </c>
      <c r="D17624" s="70">
        <v>0</v>
      </c>
      <c r="E17624" s="71">
        <v>44895</v>
      </c>
      <c r="F17624" t="s">
        <v>1926</v>
      </c>
      <c r="G17624" t="s">
        <v>1912</v>
      </c>
      <c r="H17624" t="s">
        <v>1916</v>
      </c>
      <c r="J17624" s="40">
        <v>1279.54</v>
      </c>
      <c r="K17624" s="40">
        <v>0</v>
      </c>
    </row>
    <row r="17625" spans="1:11" x14ac:dyDescent="0.35">
      <c r="A17625">
        <v>61111</v>
      </c>
      <c r="B17625" t="s">
        <v>372</v>
      </c>
      <c r="C17625" s="70">
        <v>0</v>
      </c>
      <c r="D17625" s="70">
        <v>0</v>
      </c>
      <c r="E17625" s="71">
        <v>44926</v>
      </c>
      <c r="F17625" t="s">
        <v>1913</v>
      </c>
      <c r="G17625" t="s">
        <v>1912</v>
      </c>
      <c r="H17625" t="s">
        <v>1911</v>
      </c>
      <c r="I17625" t="s">
        <v>1911</v>
      </c>
      <c r="J17625" s="40">
        <v>1310.91</v>
      </c>
      <c r="K17625" s="40">
        <v>0</v>
      </c>
    </row>
    <row r="17626" spans="1:11" x14ac:dyDescent="0.35">
      <c r="A17626">
        <v>61113</v>
      </c>
      <c r="B17626" t="s">
        <v>1514</v>
      </c>
      <c r="C17626" s="70">
        <v>0</v>
      </c>
      <c r="D17626" s="70">
        <v>0</v>
      </c>
      <c r="E17626" s="71">
        <v>44651</v>
      </c>
      <c r="F17626" t="s">
        <v>2106</v>
      </c>
      <c r="G17626" t="s">
        <v>1912</v>
      </c>
      <c r="J17626" s="40">
        <v>9445.84</v>
      </c>
      <c r="K17626" s="40">
        <v>0</v>
      </c>
    </row>
    <row r="17627" spans="1:11" x14ac:dyDescent="0.35">
      <c r="A17627">
        <v>61113</v>
      </c>
      <c r="B17627" t="s">
        <v>1514</v>
      </c>
      <c r="C17627" s="70">
        <v>0</v>
      </c>
      <c r="D17627" s="70">
        <v>0</v>
      </c>
      <c r="E17627" s="71">
        <v>44651</v>
      </c>
      <c r="F17627" t="s">
        <v>2106</v>
      </c>
      <c r="G17627" t="s">
        <v>1912</v>
      </c>
      <c r="J17627" s="40">
        <v>2547.58</v>
      </c>
      <c r="K17627" s="40">
        <v>0</v>
      </c>
    </row>
    <row r="17628" spans="1:11" x14ac:dyDescent="0.35">
      <c r="A17628">
        <v>61114</v>
      </c>
      <c r="B17628" t="s">
        <v>1317</v>
      </c>
      <c r="C17628" s="70">
        <v>0</v>
      </c>
      <c r="D17628" s="70">
        <v>0</v>
      </c>
      <c r="E17628" s="71">
        <v>44926</v>
      </c>
      <c r="F17628" t="s">
        <v>14945</v>
      </c>
      <c r="G17628" t="s">
        <v>2142</v>
      </c>
      <c r="H17628" t="s">
        <v>3569</v>
      </c>
      <c r="I17628" t="s">
        <v>3568</v>
      </c>
      <c r="J17628" s="40">
        <v>821.46</v>
      </c>
      <c r="K17628" s="40">
        <v>0</v>
      </c>
    </row>
    <row r="17629" spans="1:11" x14ac:dyDescent="0.35">
      <c r="A17629">
        <v>61200</v>
      </c>
      <c r="B17629" t="s">
        <v>374</v>
      </c>
      <c r="C17629" s="70">
        <v>0</v>
      </c>
      <c r="D17629" s="70">
        <v>0</v>
      </c>
      <c r="E17629" s="71">
        <v>44592</v>
      </c>
      <c r="F17629" t="s">
        <v>2134</v>
      </c>
      <c r="G17629" t="s">
        <v>1912</v>
      </c>
      <c r="J17629" s="40">
        <v>66547.48</v>
      </c>
      <c r="K17629" s="40">
        <v>0</v>
      </c>
    </row>
    <row r="17630" spans="1:11" x14ac:dyDescent="0.35">
      <c r="A17630">
        <v>61200</v>
      </c>
      <c r="B17630" t="s">
        <v>374</v>
      </c>
      <c r="C17630" s="70">
        <v>0</v>
      </c>
      <c r="D17630" s="70">
        <v>0</v>
      </c>
      <c r="E17630" s="71">
        <v>44592</v>
      </c>
      <c r="F17630" t="s">
        <v>14944</v>
      </c>
      <c r="G17630" t="s">
        <v>1912</v>
      </c>
      <c r="J17630" s="40">
        <v>0</v>
      </c>
      <c r="K17630" s="40">
        <v>17118.560000000001</v>
      </c>
    </row>
    <row r="17631" spans="1:11" x14ac:dyDescent="0.35">
      <c r="A17631">
        <v>61200</v>
      </c>
      <c r="B17631" t="s">
        <v>374</v>
      </c>
      <c r="C17631" s="70">
        <v>0</v>
      </c>
      <c r="D17631" s="70">
        <v>0</v>
      </c>
      <c r="E17631" s="71">
        <v>44620</v>
      </c>
      <c r="F17631" t="s">
        <v>2122</v>
      </c>
      <c r="G17631" t="s">
        <v>1912</v>
      </c>
      <c r="J17631" s="40">
        <v>65663.740000000005</v>
      </c>
      <c r="K17631" s="40">
        <v>0</v>
      </c>
    </row>
    <row r="17632" spans="1:11" x14ac:dyDescent="0.35">
      <c r="A17632">
        <v>61200</v>
      </c>
      <c r="B17632" t="s">
        <v>374</v>
      </c>
      <c r="C17632" s="70">
        <v>0</v>
      </c>
      <c r="D17632" s="70">
        <v>0</v>
      </c>
      <c r="E17632" s="71">
        <v>44620</v>
      </c>
      <c r="F17632" t="s">
        <v>2121</v>
      </c>
      <c r="G17632" t="s">
        <v>1912</v>
      </c>
      <c r="J17632" s="40">
        <v>-65663.740000000005</v>
      </c>
      <c r="K17632" s="40">
        <v>0</v>
      </c>
    </row>
    <row r="17633" spans="1:11" x14ac:dyDescent="0.35">
      <c r="A17633">
        <v>61200</v>
      </c>
      <c r="B17633" t="s">
        <v>374</v>
      </c>
      <c r="C17633" s="70">
        <v>0</v>
      </c>
      <c r="D17633" s="70">
        <v>0</v>
      </c>
      <c r="E17633" s="71">
        <v>44620</v>
      </c>
      <c r="F17633" t="s">
        <v>2120</v>
      </c>
      <c r="G17633" t="s">
        <v>1912</v>
      </c>
      <c r="J17633" s="40">
        <v>56646.080000000002</v>
      </c>
      <c r="K17633" s="40">
        <v>0</v>
      </c>
    </row>
    <row r="17634" spans="1:11" x14ac:dyDescent="0.35">
      <c r="A17634">
        <v>61200</v>
      </c>
      <c r="B17634" t="s">
        <v>374</v>
      </c>
      <c r="C17634" s="70">
        <v>0</v>
      </c>
      <c r="D17634" s="70">
        <v>0</v>
      </c>
      <c r="E17634" s="71">
        <v>44651</v>
      </c>
      <c r="F17634" t="s">
        <v>2106</v>
      </c>
      <c r="G17634" t="s">
        <v>1912</v>
      </c>
      <c r="J17634" s="40">
        <v>67413.289999999994</v>
      </c>
      <c r="K17634" s="40">
        <v>0</v>
      </c>
    </row>
    <row r="17635" spans="1:11" x14ac:dyDescent="0.35">
      <c r="A17635">
        <v>61200</v>
      </c>
      <c r="B17635" t="s">
        <v>374</v>
      </c>
      <c r="C17635" s="70">
        <v>0</v>
      </c>
      <c r="D17635" s="70">
        <v>0</v>
      </c>
      <c r="E17635" s="71">
        <v>44681</v>
      </c>
      <c r="F17635" t="s">
        <v>2095</v>
      </c>
      <c r="G17635" t="s">
        <v>1912</v>
      </c>
      <c r="J17635" s="40">
        <v>65691.78</v>
      </c>
      <c r="K17635" s="40">
        <v>0</v>
      </c>
    </row>
    <row r="17636" spans="1:11" x14ac:dyDescent="0.35">
      <c r="A17636">
        <v>61200</v>
      </c>
      <c r="B17636" t="s">
        <v>374</v>
      </c>
      <c r="C17636" s="70">
        <v>0</v>
      </c>
      <c r="D17636" s="70">
        <v>0</v>
      </c>
      <c r="E17636" s="71">
        <v>44712</v>
      </c>
      <c r="F17636" t="s">
        <v>2078</v>
      </c>
      <c r="G17636" t="s">
        <v>1912</v>
      </c>
      <c r="J17636" s="40">
        <v>53607.29</v>
      </c>
      <c r="K17636" s="40">
        <v>0</v>
      </c>
    </row>
    <row r="17637" spans="1:11" x14ac:dyDescent="0.35">
      <c r="A17637">
        <v>61200</v>
      </c>
      <c r="B17637" t="s">
        <v>374</v>
      </c>
      <c r="C17637" s="70">
        <v>0</v>
      </c>
      <c r="D17637" s="70">
        <v>0</v>
      </c>
      <c r="E17637" s="71">
        <v>44742</v>
      </c>
      <c r="F17637" t="s">
        <v>2064</v>
      </c>
      <c r="G17637" t="s">
        <v>1912</v>
      </c>
      <c r="J17637" s="40">
        <v>58985.440000000002</v>
      </c>
      <c r="K17637" s="40">
        <v>0</v>
      </c>
    </row>
    <row r="17638" spans="1:11" x14ac:dyDescent="0.35">
      <c r="A17638">
        <v>61200</v>
      </c>
      <c r="B17638" t="s">
        <v>374</v>
      </c>
      <c r="C17638" s="70">
        <v>0</v>
      </c>
      <c r="D17638" s="70">
        <v>0</v>
      </c>
      <c r="E17638" s="71">
        <v>44773</v>
      </c>
      <c r="F17638" t="s">
        <v>2044</v>
      </c>
      <c r="G17638" t="s">
        <v>1912</v>
      </c>
      <c r="J17638" s="40">
        <v>73910.559999999998</v>
      </c>
      <c r="K17638" s="40">
        <v>0</v>
      </c>
    </row>
    <row r="17639" spans="1:11" x14ac:dyDescent="0.35">
      <c r="A17639">
        <v>61200</v>
      </c>
      <c r="B17639" t="s">
        <v>374</v>
      </c>
      <c r="C17639" s="70">
        <v>0</v>
      </c>
      <c r="D17639" s="70">
        <v>0</v>
      </c>
      <c r="E17639" s="71">
        <v>44804</v>
      </c>
      <c r="F17639" t="s">
        <v>1994</v>
      </c>
      <c r="G17639" t="s">
        <v>1912</v>
      </c>
      <c r="J17639" s="40">
        <v>65822.320000000007</v>
      </c>
      <c r="K17639" s="40">
        <v>0</v>
      </c>
    </row>
    <row r="17640" spans="1:11" x14ac:dyDescent="0.35">
      <c r="A17640">
        <v>61200</v>
      </c>
      <c r="B17640" t="s">
        <v>374</v>
      </c>
      <c r="C17640" s="70">
        <v>0</v>
      </c>
      <c r="D17640" s="70">
        <v>0</v>
      </c>
      <c r="E17640" s="71">
        <v>44834</v>
      </c>
      <c r="F17640" t="s">
        <v>1972</v>
      </c>
      <c r="G17640" t="s">
        <v>1912</v>
      </c>
      <c r="J17640" s="40">
        <v>64454.720000000001</v>
      </c>
      <c r="K17640" s="40">
        <v>0</v>
      </c>
    </row>
    <row r="17641" spans="1:11" x14ac:dyDescent="0.35">
      <c r="A17641">
        <v>61200</v>
      </c>
      <c r="B17641" t="s">
        <v>374</v>
      </c>
      <c r="C17641" s="70">
        <v>0</v>
      </c>
      <c r="D17641" s="70">
        <v>0</v>
      </c>
      <c r="E17641" s="71">
        <v>44865</v>
      </c>
      <c r="F17641" t="s">
        <v>1944</v>
      </c>
      <c r="G17641" t="s">
        <v>1912</v>
      </c>
      <c r="H17641" t="s">
        <v>1919</v>
      </c>
      <c r="I17641" t="s">
        <v>1919</v>
      </c>
      <c r="J17641" s="40">
        <v>96306.11</v>
      </c>
      <c r="K17641" s="40">
        <v>0</v>
      </c>
    </row>
    <row r="17642" spans="1:11" x14ac:dyDescent="0.35">
      <c r="A17642">
        <v>61200</v>
      </c>
      <c r="B17642" t="s">
        <v>374</v>
      </c>
      <c r="C17642" s="70">
        <v>0</v>
      </c>
      <c r="D17642" s="70">
        <v>0</v>
      </c>
      <c r="E17642" s="71">
        <v>44895</v>
      </c>
      <c r="F17642" t="s">
        <v>1926</v>
      </c>
      <c r="G17642" t="s">
        <v>1912</v>
      </c>
      <c r="H17642" t="s">
        <v>1916</v>
      </c>
      <c r="J17642" s="40">
        <v>98541.99</v>
      </c>
      <c r="K17642" s="40">
        <v>0</v>
      </c>
    </row>
    <row r="17643" spans="1:11" x14ac:dyDescent="0.35">
      <c r="A17643">
        <v>61200</v>
      </c>
      <c r="B17643" t="s">
        <v>374</v>
      </c>
      <c r="C17643" s="70">
        <v>0</v>
      </c>
      <c r="D17643" s="70">
        <v>0</v>
      </c>
      <c r="E17643" s="71">
        <v>44926</v>
      </c>
      <c r="F17643" t="s">
        <v>1913</v>
      </c>
      <c r="G17643" t="s">
        <v>1912</v>
      </c>
      <c r="H17643" t="s">
        <v>1911</v>
      </c>
      <c r="I17643" t="s">
        <v>1911</v>
      </c>
      <c r="J17643" s="40">
        <v>88357.16</v>
      </c>
      <c r="K17643" s="40">
        <v>0</v>
      </c>
    </row>
    <row r="17644" spans="1:11" x14ac:dyDescent="0.35">
      <c r="A17644">
        <v>61202</v>
      </c>
      <c r="B17644" t="s">
        <v>375</v>
      </c>
      <c r="C17644" s="70">
        <v>0</v>
      </c>
      <c r="D17644" s="70">
        <v>0</v>
      </c>
      <c r="E17644" s="71">
        <v>44592</v>
      </c>
      <c r="F17644" t="s">
        <v>2134</v>
      </c>
      <c r="G17644" t="s">
        <v>1912</v>
      </c>
      <c r="J17644" s="40">
        <v>4549.3599999999997</v>
      </c>
      <c r="K17644" s="40">
        <v>0</v>
      </c>
    </row>
    <row r="17645" spans="1:11" x14ac:dyDescent="0.35">
      <c r="A17645">
        <v>61202</v>
      </c>
      <c r="B17645" t="s">
        <v>375</v>
      </c>
      <c r="C17645" s="70">
        <v>0</v>
      </c>
      <c r="D17645" s="70">
        <v>0</v>
      </c>
      <c r="E17645" s="71">
        <v>44620</v>
      </c>
      <c r="F17645" t="s">
        <v>2122</v>
      </c>
      <c r="G17645" t="s">
        <v>1912</v>
      </c>
      <c r="J17645" s="40">
        <v>4488.9399999999996</v>
      </c>
      <c r="K17645" s="40">
        <v>0</v>
      </c>
    </row>
    <row r="17646" spans="1:11" x14ac:dyDescent="0.35">
      <c r="A17646">
        <v>61202</v>
      </c>
      <c r="B17646" t="s">
        <v>375</v>
      </c>
      <c r="C17646" s="70">
        <v>0</v>
      </c>
      <c r="D17646" s="70">
        <v>0</v>
      </c>
      <c r="E17646" s="71">
        <v>44620</v>
      </c>
      <c r="F17646" t="s">
        <v>2121</v>
      </c>
      <c r="G17646" t="s">
        <v>1912</v>
      </c>
      <c r="J17646" s="40">
        <v>-4488.9399999999996</v>
      </c>
      <c r="K17646" s="40">
        <v>0</v>
      </c>
    </row>
    <row r="17647" spans="1:11" x14ac:dyDescent="0.35">
      <c r="A17647">
        <v>61202</v>
      </c>
      <c r="B17647" t="s">
        <v>375</v>
      </c>
      <c r="C17647" s="70">
        <v>0</v>
      </c>
      <c r="D17647" s="70">
        <v>0</v>
      </c>
      <c r="E17647" s="71">
        <v>44620</v>
      </c>
      <c r="F17647" t="s">
        <v>2120</v>
      </c>
      <c r="G17647" t="s">
        <v>1912</v>
      </c>
      <c r="J17647" s="40">
        <v>4040.38</v>
      </c>
      <c r="K17647" s="40">
        <v>0</v>
      </c>
    </row>
    <row r="17648" spans="1:11" x14ac:dyDescent="0.35">
      <c r="A17648">
        <v>61202</v>
      </c>
      <c r="B17648" t="s">
        <v>375</v>
      </c>
      <c r="C17648" s="70">
        <v>0</v>
      </c>
      <c r="D17648" s="70">
        <v>0</v>
      </c>
      <c r="E17648" s="71">
        <v>44651</v>
      </c>
      <c r="F17648" t="s">
        <v>2106</v>
      </c>
      <c r="G17648" t="s">
        <v>1912</v>
      </c>
      <c r="J17648" s="40">
        <v>5311.58</v>
      </c>
      <c r="K17648" s="40">
        <v>0</v>
      </c>
    </row>
    <row r="17649" spans="1:11" x14ac:dyDescent="0.35">
      <c r="A17649">
        <v>61202</v>
      </c>
      <c r="B17649" t="s">
        <v>375</v>
      </c>
      <c r="C17649" s="70">
        <v>0</v>
      </c>
      <c r="D17649" s="70">
        <v>0</v>
      </c>
      <c r="E17649" s="71">
        <v>44681</v>
      </c>
      <c r="F17649" t="s">
        <v>2095</v>
      </c>
      <c r="G17649" t="s">
        <v>1912</v>
      </c>
      <c r="J17649" s="40">
        <v>5182.78</v>
      </c>
      <c r="K17649" s="40">
        <v>0</v>
      </c>
    </row>
    <row r="17650" spans="1:11" x14ac:dyDescent="0.35">
      <c r="A17650">
        <v>61202</v>
      </c>
      <c r="B17650" t="s">
        <v>375</v>
      </c>
      <c r="C17650" s="70">
        <v>0</v>
      </c>
      <c r="D17650" s="70">
        <v>0</v>
      </c>
      <c r="E17650" s="71">
        <v>44712</v>
      </c>
      <c r="F17650" t="s">
        <v>2078</v>
      </c>
      <c r="G17650" t="s">
        <v>1912</v>
      </c>
      <c r="J17650" s="40">
        <v>4705.79</v>
      </c>
      <c r="K17650" s="40">
        <v>0</v>
      </c>
    </row>
    <row r="17651" spans="1:11" x14ac:dyDescent="0.35">
      <c r="A17651">
        <v>61202</v>
      </c>
      <c r="B17651" t="s">
        <v>375</v>
      </c>
      <c r="C17651" s="70">
        <v>0</v>
      </c>
      <c r="D17651" s="70">
        <v>0</v>
      </c>
      <c r="E17651" s="71">
        <v>44742</v>
      </c>
      <c r="F17651" t="s">
        <v>2064</v>
      </c>
      <c r="G17651" t="s">
        <v>1912</v>
      </c>
      <c r="J17651" s="40">
        <v>4131.3999999999996</v>
      </c>
      <c r="K17651" s="40">
        <v>0</v>
      </c>
    </row>
    <row r="17652" spans="1:11" x14ac:dyDescent="0.35">
      <c r="A17652">
        <v>61202</v>
      </c>
      <c r="B17652" t="s">
        <v>375</v>
      </c>
      <c r="C17652" s="70">
        <v>0</v>
      </c>
      <c r="D17652" s="70">
        <v>0</v>
      </c>
      <c r="E17652" s="71">
        <v>44773</v>
      </c>
      <c r="F17652" t="s">
        <v>2044</v>
      </c>
      <c r="G17652" t="s">
        <v>1912</v>
      </c>
      <c r="J17652" s="40">
        <v>6641.14</v>
      </c>
      <c r="K17652" s="40">
        <v>0</v>
      </c>
    </row>
    <row r="17653" spans="1:11" x14ac:dyDescent="0.35">
      <c r="A17653">
        <v>61202</v>
      </c>
      <c r="B17653" t="s">
        <v>375</v>
      </c>
      <c r="C17653" s="70">
        <v>0</v>
      </c>
      <c r="D17653" s="70">
        <v>0</v>
      </c>
      <c r="E17653" s="71">
        <v>44804</v>
      </c>
      <c r="F17653" t="s">
        <v>1994</v>
      </c>
      <c r="G17653" t="s">
        <v>1912</v>
      </c>
      <c r="J17653" s="40">
        <v>4651.55</v>
      </c>
      <c r="K17653" s="40">
        <v>0</v>
      </c>
    </row>
    <row r="17654" spans="1:11" x14ac:dyDescent="0.35">
      <c r="A17654">
        <v>61202</v>
      </c>
      <c r="B17654" t="s">
        <v>375</v>
      </c>
      <c r="C17654" s="70">
        <v>0</v>
      </c>
      <c r="D17654" s="70">
        <v>0</v>
      </c>
      <c r="E17654" s="71">
        <v>44834</v>
      </c>
      <c r="F17654" t="s">
        <v>1972</v>
      </c>
      <c r="G17654" t="s">
        <v>1912</v>
      </c>
      <c r="J17654" s="40">
        <v>4636.1400000000003</v>
      </c>
      <c r="K17654" s="40">
        <v>0</v>
      </c>
    </row>
    <row r="17655" spans="1:11" x14ac:dyDescent="0.35">
      <c r="A17655">
        <v>61202</v>
      </c>
      <c r="B17655" t="s">
        <v>375</v>
      </c>
      <c r="C17655" s="70">
        <v>0</v>
      </c>
      <c r="D17655" s="70">
        <v>0</v>
      </c>
      <c r="E17655" s="71">
        <v>44865</v>
      </c>
      <c r="F17655" t="s">
        <v>1944</v>
      </c>
      <c r="G17655" t="s">
        <v>1912</v>
      </c>
      <c r="H17655" t="s">
        <v>1919</v>
      </c>
      <c r="I17655" t="s">
        <v>1919</v>
      </c>
      <c r="J17655" s="40">
        <v>6543.62</v>
      </c>
      <c r="K17655" s="40">
        <v>0</v>
      </c>
    </row>
    <row r="17656" spans="1:11" x14ac:dyDescent="0.35">
      <c r="A17656">
        <v>61202</v>
      </c>
      <c r="B17656" t="s">
        <v>375</v>
      </c>
      <c r="C17656" s="70">
        <v>0</v>
      </c>
      <c r="D17656" s="70">
        <v>0</v>
      </c>
      <c r="E17656" s="71">
        <v>44895</v>
      </c>
      <c r="F17656" t="s">
        <v>1926</v>
      </c>
      <c r="G17656" t="s">
        <v>1912</v>
      </c>
      <c r="H17656" t="s">
        <v>1916</v>
      </c>
      <c r="J17656" s="40">
        <v>6999.8</v>
      </c>
      <c r="K17656" s="40">
        <v>0</v>
      </c>
    </row>
    <row r="17657" spans="1:11" x14ac:dyDescent="0.35">
      <c r="A17657">
        <v>61202</v>
      </c>
      <c r="B17657" t="s">
        <v>375</v>
      </c>
      <c r="C17657" s="70">
        <v>0</v>
      </c>
      <c r="D17657" s="70">
        <v>0</v>
      </c>
      <c r="E17657" s="71">
        <v>44926</v>
      </c>
      <c r="F17657" t="s">
        <v>1913</v>
      </c>
      <c r="G17657" t="s">
        <v>1912</v>
      </c>
      <c r="H17657" t="s">
        <v>1911</v>
      </c>
      <c r="I17657" t="s">
        <v>1911</v>
      </c>
      <c r="J17657" s="40">
        <v>6234.76</v>
      </c>
      <c r="K17657" s="40">
        <v>0</v>
      </c>
    </row>
    <row r="17658" spans="1:11" x14ac:dyDescent="0.35">
      <c r="A17658">
        <v>61205</v>
      </c>
      <c r="B17658" t="s">
        <v>248</v>
      </c>
      <c r="C17658" s="70">
        <v>0</v>
      </c>
      <c r="D17658" s="70">
        <v>0</v>
      </c>
      <c r="E17658" s="71">
        <v>44592</v>
      </c>
      <c r="F17658" t="s">
        <v>2134</v>
      </c>
      <c r="G17658" t="s">
        <v>1912</v>
      </c>
      <c r="J17658" s="40">
        <v>1176.4100000000001</v>
      </c>
      <c r="K17658" s="40">
        <v>0</v>
      </c>
    </row>
    <row r="17659" spans="1:11" x14ac:dyDescent="0.35">
      <c r="A17659">
        <v>61205</v>
      </c>
      <c r="B17659" t="s">
        <v>248</v>
      </c>
      <c r="C17659" s="70">
        <v>0</v>
      </c>
      <c r="D17659" s="70">
        <v>0</v>
      </c>
      <c r="E17659" s="71">
        <v>44620</v>
      </c>
      <c r="F17659" t="s">
        <v>2122</v>
      </c>
      <c r="G17659" t="s">
        <v>1912</v>
      </c>
      <c r="J17659" s="40">
        <v>1160.79</v>
      </c>
      <c r="K17659" s="40">
        <v>0</v>
      </c>
    </row>
    <row r="17660" spans="1:11" x14ac:dyDescent="0.35">
      <c r="A17660">
        <v>61205</v>
      </c>
      <c r="B17660" t="s">
        <v>248</v>
      </c>
      <c r="C17660" s="70">
        <v>0</v>
      </c>
      <c r="D17660" s="70">
        <v>0</v>
      </c>
      <c r="E17660" s="71">
        <v>44620</v>
      </c>
      <c r="F17660" t="s">
        <v>2121</v>
      </c>
      <c r="G17660" t="s">
        <v>1912</v>
      </c>
      <c r="J17660" s="40">
        <v>-1160.79</v>
      </c>
      <c r="K17660" s="40">
        <v>0</v>
      </c>
    </row>
    <row r="17661" spans="1:11" x14ac:dyDescent="0.35">
      <c r="A17661">
        <v>61205</v>
      </c>
      <c r="B17661" t="s">
        <v>248</v>
      </c>
      <c r="C17661" s="70">
        <v>0</v>
      </c>
      <c r="D17661" s="70">
        <v>0</v>
      </c>
      <c r="E17661" s="71">
        <v>44620</v>
      </c>
      <c r="F17661" t="s">
        <v>2120</v>
      </c>
      <c r="G17661" t="s">
        <v>1912</v>
      </c>
      <c r="J17661" s="40">
        <v>490.41</v>
      </c>
      <c r="K17661" s="40">
        <v>0</v>
      </c>
    </row>
    <row r="17662" spans="1:11" x14ac:dyDescent="0.35">
      <c r="A17662">
        <v>61205</v>
      </c>
      <c r="B17662" t="s">
        <v>248</v>
      </c>
      <c r="C17662" s="70">
        <v>0</v>
      </c>
      <c r="D17662" s="70">
        <v>0</v>
      </c>
      <c r="E17662" s="71">
        <v>44651</v>
      </c>
      <c r="F17662" t="s">
        <v>2106</v>
      </c>
      <c r="G17662" t="s">
        <v>1912</v>
      </c>
      <c r="J17662" s="40">
        <v>523.96</v>
      </c>
      <c r="K17662" s="40">
        <v>0</v>
      </c>
    </row>
    <row r="17663" spans="1:11" x14ac:dyDescent="0.35">
      <c r="A17663">
        <v>61205</v>
      </c>
      <c r="B17663" t="s">
        <v>248</v>
      </c>
      <c r="C17663" s="70">
        <v>0</v>
      </c>
      <c r="D17663" s="70">
        <v>0</v>
      </c>
      <c r="E17663" s="71">
        <v>44681</v>
      </c>
      <c r="F17663" t="s">
        <v>2095</v>
      </c>
      <c r="G17663" t="s">
        <v>1912</v>
      </c>
      <c r="J17663" s="40">
        <v>451.44</v>
      </c>
      <c r="K17663" s="40">
        <v>0</v>
      </c>
    </row>
    <row r="17664" spans="1:11" x14ac:dyDescent="0.35">
      <c r="A17664">
        <v>61205</v>
      </c>
      <c r="B17664" t="s">
        <v>248</v>
      </c>
      <c r="C17664" s="70">
        <v>0</v>
      </c>
      <c r="D17664" s="70">
        <v>0</v>
      </c>
      <c r="E17664" s="71">
        <v>44712</v>
      </c>
      <c r="F17664" t="s">
        <v>2078</v>
      </c>
      <c r="G17664" t="s">
        <v>1912</v>
      </c>
      <c r="J17664" s="40">
        <v>448.6</v>
      </c>
      <c r="K17664" s="40">
        <v>0</v>
      </c>
    </row>
    <row r="17665" spans="1:11" x14ac:dyDescent="0.35">
      <c r="A17665">
        <v>61205</v>
      </c>
      <c r="B17665" t="s">
        <v>248</v>
      </c>
      <c r="C17665" s="70">
        <v>0</v>
      </c>
      <c r="D17665" s="70">
        <v>0</v>
      </c>
      <c r="E17665" s="71">
        <v>44742</v>
      </c>
      <c r="F17665" t="s">
        <v>2064</v>
      </c>
      <c r="G17665" t="s">
        <v>1912</v>
      </c>
      <c r="J17665" s="40">
        <v>512.13</v>
      </c>
      <c r="K17665" s="40">
        <v>0</v>
      </c>
    </row>
    <row r="17666" spans="1:11" x14ac:dyDescent="0.35">
      <c r="A17666">
        <v>61205</v>
      </c>
      <c r="B17666" t="s">
        <v>248</v>
      </c>
      <c r="C17666" s="70">
        <v>0</v>
      </c>
      <c r="D17666" s="70">
        <v>0</v>
      </c>
      <c r="E17666" s="71">
        <v>44773</v>
      </c>
      <c r="F17666" t="s">
        <v>2044</v>
      </c>
      <c r="G17666" t="s">
        <v>1912</v>
      </c>
      <c r="J17666" s="40">
        <v>451.63</v>
      </c>
      <c r="K17666" s="40">
        <v>0</v>
      </c>
    </row>
    <row r="17667" spans="1:11" x14ac:dyDescent="0.35">
      <c r="A17667">
        <v>61205</v>
      </c>
      <c r="B17667" t="s">
        <v>248</v>
      </c>
      <c r="C17667" s="70">
        <v>0</v>
      </c>
      <c r="D17667" s="70">
        <v>0</v>
      </c>
      <c r="E17667" s="71">
        <v>44804</v>
      </c>
      <c r="F17667" t="s">
        <v>1994</v>
      </c>
      <c r="G17667" t="s">
        <v>1912</v>
      </c>
      <c r="J17667" s="40">
        <v>478.62</v>
      </c>
      <c r="K17667" s="40">
        <v>0</v>
      </c>
    </row>
    <row r="17668" spans="1:11" x14ac:dyDescent="0.35">
      <c r="A17668">
        <v>61205</v>
      </c>
      <c r="B17668" t="s">
        <v>248</v>
      </c>
      <c r="C17668" s="70">
        <v>0</v>
      </c>
      <c r="D17668" s="70">
        <v>0</v>
      </c>
      <c r="E17668" s="71">
        <v>44834</v>
      </c>
      <c r="F17668" t="s">
        <v>1972</v>
      </c>
      <c r="G17668" t="s">
        <v>1912</v>
      </c>
      <c r="J17668" s="40">
        <v>451.34</v>
      </c>
      <c r="K17668" s="40">
        <v>0</v>
      </c>
    </row>
    <row r="17669" spans="1:11" x14ac:dyDescent="0.35">
      <c r="A17669">
        <v>61205</v>
      </c>
      <c r="B17669" t="s">
        <v>248</v>
      </c>
      <c r="C17669" s="70">
        <v>0</v>
      </c>
      <c r="D17669" s="70">
        <v>0</v>
      </c>
      <c r="E17669" s="71">
        <v>44865</v>
      </c>
      <c r="F17669" t="s">
        <v>1944</v>
      </c>
      <c r="G17669" t="s">
        <v>1912</v>
      </c>
      <c r="H17669" t="s">
        <v>1919</v>
      </c>
      <c r="I17669" t="s">
        <v>1919</v>
      </c>
      <c r="J17669" s="40">
        <v>579.03</v>
      </c>
      <c r="K17669" s="40">
        <v>0</v>
      </c>
    </row>
    <row r="17670" spans="1:11" x14ac:dyDescent="0.35">
      <c r="A17670">
        <v>61205</v>
      </c>
      <c r="B17670" t="s">
        <v>248</v>
      </c>
      <c r="C17670" s="70">
        <v>0</v>
      </c>
      <c r="D17670" s="70">
        <v>0</v>
      </c>
      <c r="E17670" s="71">
        <v>44895</v>
      </c>
      <c r="F17670" t="s">
        <v>1926</v>
      </c>
      <c r="G17670" t="s">
        <v>1912</v>
      </c>
      <c r="H17670" t="s">
        <v>1916</v>
      </c>
      <c r="J17670" s="40">
        <v>820.33</v>
      </c>
      <c r="K17670" s="40">
        <v>0</v>
      </c>
    </row>
    <row r="17671" spans="1:11" x14ac:dyDescent="0.35">
      <c r="A17671">
        <v>61205</v>
      </c>
      <c r="B17671" t="s">
        <v>248</v>
      </c>
      <c r="C17671" s="70">
        <v>0</v>
      </c>
      <c r="D17671" s="70">
        <v>0</v>
      </c>
      <c r="E17671" s="71">
        <v>44926</v>
      </c>
      <c r="F17671" t="s">
        <v>1913</v>
      </c>
      <c r="G17671" t="s">
        <v>1912</v>
      </c>
      <c r="H17671" t="s">
        <v>1911</v>
      </c>
      <c r="I17671" t="s">
        <v>1911</v>
      </c>
      <c r="J17671" s="40">
        <v>809.1</v>
      </c>
      <c r="K17671" s="40">
        <v>0</v>
      </c>
    </row>
    <row r="17672" spans="1:11" x14ac:dyDescent="0.35">
      <c r="A17672">
        <v>61209</v>
      </c>
      <c r="B17672" t="s">
        <v>376</v>
      </c>
      <c r="C17672" s="70">
        <v>0</v>
      </c>
      <c r="D17672" s="70">
        <v>0</v>
      </c>
      <c r="E17672" s="71">
        <v>44592</v>
      </c>
      <c r="F17672" t="s">
        <v>2134</v>
      </c>
      <c r="G17672" t="s">
        <v>1912</v>
      </c>
      <c r="J17672" s="40">
        <v>4692.96</v>
      </c>
      <c r="K17672" s="40">
        <v>0</v>
      </c>
    </row>
    <row r="17673" spans="1:11" x14ac:dyDescent="0.35">
      <c r="A17673">
        <v>61209</v>
      </c>
      <c r="B17673" t="s">
        <v>376</v>
      </c>
      <c r="C17673" s="70">
        <v>0</v>
      </c>
      <c r="D17673" s="70">
        <v>0</v>
      </c>
      <c r="E17673" s="71">
        <v>44620</v>
      </c>
      <c r="F17673" t="s">
        <v>2122</v>
      </c>
      <c r="G17673" t="s">
        <v>1912</v>
      </c>
      <c r="J17673" s="40">
        <v>4630.6400000000003</v>
      </c>
      <c r="K17673" s="40">
        <v>0</v>
      </c>
    </row>
    <row r="17674" spans="1:11" x14ac:dyDescent="0.35">
      <c r="A17674">
        <v>61209</v>
      </c>
      <c r="B17674" t="s">
        <v>376</v>
      </c>
      <c r="C17674" s="70">
        <v>0</v>
      </c>
      <c r="D17674" s="70">
        <v>0</v>
      </c>
      <c r="E17674" s="71">
        <v>44620</v>
      </c>
      <c r="F17674" t="s">
        <v>2121</v>
      </c>
      <c r="G17674" t="s">
        <v>1912</v>
      </c>
      <c r="J17674" s="40">
        <v>-4630.6400000000003</v>
      </c>
      <c r="K17674" s="40">
        <v>0</v>
      </c>
    </row>
    <row r="17675" spans="1:11" x14ac:dyDescent="0.35">
      <c r="A17675">
        <v>61209</v>
      </c>
      <c r="B17675" t="s">
        <v>376</v>
      </c>
      <c r="C17675" s="70">
        <v>0</v>
      </c>
      <c r="D17675" s="70">
        <v>0</v>
      </c>
      <c r="E17675" s="71">
        <v>44620</v>
      </c>
      <c r="F17675" t="s">
        <v>2120</v>
      </c>
      <c r="G17675" t="s">
        <v>1912</v>
      </c>
      <c r="J17675" s="40">
        <v>4682.09</v>
      </c>
      <c r="K17675" s="40">
        <v>0</v>
      </c>
    </row>
    <row r="17676" spans="1:11" x14ac:dyDescent="0.35">
      <c r="A17676">
        <v>61209</v>
      </c>
      <c r="B17676" t="s">
        <v>376</v>
      </c>
      <c r="C17676" s="70">
        <v>0</v>
      </c>
      <c r="D17676" s="70">
        <v>0</v>
      </c>
      <c r="E17676" s="71">
        <v>44651</v>
      </c>
      <c r="F17676" t="s">
        <v>2106</v>
      </c>
      <c r="G17676" t="s">
        <v>1912</v>
      </c>
      <c r="J17676" s="40">
        <v>4773.49</v>
      </c>
      <c r="K17676" s="40">
        <v>0</v>
      </c>
    </row>
    <row r="17677" spans="1:11" x14ac:dyDescent="0.35">
      <c r="A17677">
        <v>61209</v>
      </c>
      <c r="B17677" t="s">
        <v>376</v>
      </c>
      <c r="C17677" s="70">
        <v>0</v>
      </c>
      <c r="D17677" s="70">
        <v>0</v>
      </c>
      <c r="E17677" s="71">
        <v>44681</v>
      </c>
      <c r="F17677" t="s">
        <v>2095</v>
      </c>
      <c r="G17677" t="s">
        <v>1912</v>
      </c>
      <c r="J17677" s="40">
        <v>4796.59</v>
      </c>
      <c r="K17677" s="40">
        <v>0</v>
      </c>
    </row>
    <row r="17678" spans="1:11" x14ac:dyDescent="0.35">
      <c r="A17678">
        <v>61209</v>
      </c>
      <c r="B17678" t="s">
        <v>376</v>
      </c>
      <c r="C17678" s="70">
        <v>0</v>
      </c>
      <c r="D17678" s="70">
        <v>0</v>
      </c>
      <c r="E17678" s="71">
        <v>44712</v>
      </c>
      <c r="F17678" t="s">
        <v>2078</v>
      </c>
      <c r="G17678" t="s">
        <v>1912</v>
      </c>
      <c r="J17678" s="40">
        <v>4242.3599999999997</v>
      </c>
      <c r="K17678" s="40">
        <v>0</v>
      </c>
    </row>
    <row r="17679" spans="1:11" x14ac:dyDescent="0.35">
      <c r="A17679">
        <v>61209</v>
      </c>
      <c r="B17679" t="s">
        <v>376</v>
      </c>
      <c r="C17679" s="70">
        <v>0</v>
      </c>
      <c r="D17679" s="70">
        <v>0</v>
      </c>
      <c r="E17679" s="71">
        <v>44742</v>
      </c>
      <c r="F17679" t="s">
        <v>2064</v>
      </c>
      <c r="G17679" t="s">
        <v>1912</v>
      </c>
      <c r="J17679" s="40">
        <v>4659.09</v>
      </c>
      <c r="K17679" s="40">
        <v>0</v>
      </c>
    </row>
    <row r="17680" spans="1:11" x14ac:dyDescent="0.35">
      <c r="A17680">
        <v>61209</v>
      </c>
      <c r="B17680" t="s">
        <v>376</v>
      </c>
      <c r="C17680" s="70">
        <v>0</v>
      </c>
      <c r="D17680" s="70">
        <v>0</v>
      </c>
      <c r="E17680" s="71">
        <v>44773</v>
      </c>
      <c r="F17680" t="s">
        <v>2044</v>
      </c>
      <c r="G17680" t="s">
        <v>1912</v>
      </c>
      <c r="J17680" s="40">
        <v>5060.3999999999996</v>
      </c>
      <c r="K17680" s="40">
        <v>0</v>
      </c>
    </row>
    <row r="17681" spans="1:11" x14ac:dyDescent="0.35">
      <c r="A17681">
        <v>61209</v>
      </c>
      <c r="B17681" t="s">
        <v>376</v>
      </c>
      <c r="C17681" s="70">
        <v>0</v>
      </c>
      <c r="D17681" s="70">
        <v>0</v>
      </c>
      <c r="E17681" s="71">
        <v>44804</v>
      </c>
      <c r="F17681" t="s">
        <v>1994</v>
      </c>
      <c r="G17681" t="s">
        <v>1912</v>
      </c>
      <c r="J17681" s="40">
        <v>5136.13</v>
      </c>
      <c r="K17681" s="40">
        <v>0</v>
      </c>
    </row>
    <row r="17682" spans="1:11" x14ac:dyDescent="0.35">
      <c r="A17682">
        <v>61209</v>
      </c>
      <c r="B17682" t="s">
        <v>376</v>
      </c>
      <c r="C17682" s="70">
        <v>0</v>
      </c>
      <c r="D17682" s="70">
        <v>0</v>
      </c>
      <c r="E17682" s="71">
        <v>44834</v>
      </c>
      <c r="F17682" t="s">
        <v>1972</v>
      </c>
      <c r="G17682" t="s">
        <v>1912</v>
      </c>
      <c r="J17682" s="40">
        <v>6384.45</v>
      </c>
      <c r="K17682" s="40">
        <v>0</v>
      </c>
    </row>
    <row r="17683" spans="1:11" x14ac:dyDescent="0.35">
      <c r="A17683">
        <v>61209</v>
      </c>
      <c r="B17683" t="s">
        <v>376</v>
      </c>
      <c r="C17683" s="70">
        <v>0</v>
      </c>
      <c r="D17683" s="70">
        <v>0</v>
      </c>
      <c r="E17683" s="71">
        <v>44865</v>
      </c>
      <c r="F17683" t="s">
        <v>1944</v>
      </c>
      <c r="G17683" t="s">
        <v>1912</v>
      </c>
      <c r="H17683" t="s">
        <v>1919</v>
      </c>
      <c r="I17683" t="s">
        <v>1919</v>
      </c>
      <c r="J17683" s="40">
        <v>5427.48</v>
      </c>
      <c r="K17683" s="40">
        <v>0</v>
      </c>
    </row>
    <row r="17684" spans="1:11" x14ac:dyDescent="0.35">
      <c r="A17684">
        <v>61209</v>
      </c>
      <c r="B17684" t="s">
        <v>376</v>
      </c>
      <c r="C17684" s="70">
        <v>0</v>
      </c>
      <c r="D17684" s="70">
        <v>0</v>
      </c>
      <c r="E17684" s="71">
        <v>44895</v>
      </c>
      <c r="F17684" t="s">
        <v>1926</v>
      </c>
      <c r="G17684" t="s">
        <v>1912</v>
      </c>
      <c r="H17684" t="s">
        <v>1916</v>
      </c>
      <c r="J17684" s="40">
        <v>7631.6</v>
      </c>
      <c r="K17684" s="40">
        <v>0</v>
      </c>
    </row>
    <row r="17685" spans="1:11" x14ac:dyDescent="0.35">
      <c r="A17685">
        <v>61209</v>
      </c>
      <c r="B17685" t="s">
        <v>376</v>
      </c>
      <c r="C17685" s="70">
        <v>0</v>
      </c>
      <c r="D17685" s="70">
        <v>0</v>
      </c>
      <c r="E17685" s="71">
        <v>44926</v>
      </c>
      <c r="F17685" t="s">
        <v>1913</v>
      </c>
      <c r="G17685" t="s">
        <v>1912</v>
      </c>
      <c r="H17685" t="s">
        <v>1911</v>
      </c>
      <c r="I17685" t="s">
        <v>1911</v>
      </c>
      <c r="J17685" s="40">
        <v>8537.1299999999992</v>
      </c>
      <c r="K17685" s="40">
        <v>0</v>
      </c>
    </row>
    <row r="17686" spans="1:11" x14ac:dyDescent="0.35">
      <c r="A17686">
        <v>61210</v>
      </c>
      <c r="B17686" t="s">
        <v>377</v>
      </c>
      <c r="C17686" s="70">
        <v>0</v>
      </c>
      <c r="D17686" s="70">
        <v>0</v>
      </c>
      <c r="E17686" s="71">
        <v>44592</v>
      </c>
      <c r="F17686" t="s">
        <v>2134</v>
      </c>
      <c r="G17686" t="s">
        <v>1912</v>
      </c>
      <c r="J17686" s="40">
        <v>3492.75</v>
      </c>
      <c r="K17686" s="40">
        <v>0</v>
      </c>
    </row>
    <row r="17687" spans="1:11" x14ac:dyDescent="0.35">
      <c r="A17687">
        <v>61210</v>
      </c>
      <c r="B17687" t="s">
        <v>377</v>
      </c>
      <c r="C17687" s="70">
        <v>0</v>
      </c>
      <c r="D17687" s="70">
        <v>0</v>
      </c>
      <c r="E17687" s="71">
        <v>44620</v>
      </c>
      <c r="F17687" t="s">
        <v>2122</v>
      </c>
      <c r="G17687" t="s">
        <v>1912</v>
      </c>
      <c r="J17687" s="40">
        <v>3446.37</v>
      </c>
      <c r="K17687" s="40">
        <v>0</v>
      </c>
    </row>
    <row r="17688" spans="1:11" x14ac:dyDescent="0.35">
      <c r="A17688">
        <v>61210</v>
      </c>
      <c r="B17688" t="s">
        <v>377</v>
      </c>
      <c r="C17688" s="70">
        <v>0</v>
      </c>
      <c r="D17688" s="70">
        <v>0</v>
      </c>
      <c r="E17688" s="71">
        <v>44620</v>
      </c>
      <c r="F17688" t="s">
        <v>2121</v>
      </c>
      <c r="G17688" t="s">
        <v>1912</v>
      </c>
      <c r="J17688" s="40">
        <v>-3446.37</v>
      </c>
      <c r="K17688" s="40">
        <v>0</v>
      </c>
    </row>
    <row r="17689" spans="1:11" x14ac:dyDescent="0.35">
      <c r="A17689">
        <v>61210</v>
      </c>
      <c r="B17689" t="s">
        <v>377</v>
      </c>
      <c r="C17689" s="70">
        <v>0</v>
      </c>
      <c r="D17689" s="70">
        <v>0</v>
      </c>
      <c r="E17689" s="71">
        <v>44620</v>
      </c>
      <c r="F17689" t="s">
        <v>2120</v>
      </c>
      <c r="G17689" t="s">
        <v>1912</v>
      </c>
      <c r="J17689" s="40">
        <v>3391.66</v>
      </c>
      <c r="K17689" s="40">
        <v>0</v>
      </c>
    </row>
    <row r="17690" spans="1:11" x14ac:dyDescent="0.35">
      <c r="A17690">
        <v>61210</v>
      </c>
      <c r="B17690" t="s">
        <v>377</v>
      </c>
      <c r="C17690" s="70">
        <v>0</v>
      </c>
      <c r="D17690" s="70">
        <v>0</v>
      </c>
      <c r="E17690" s="71">
        <v>44651</v>
      </c>
      <c r="F17690" t="s">
        <v>2106</v>
      </c>
      <c r="G17690" t="s">
        <v>1912</v>
      </c>
      <c r="J17690" s="40">
        <v>3457.87</v>
      </c>
      <c r="K17690" s="40">
        <v>0</v>
      </c>
    </row>
    <row r="17691" spans="1:11" x14ac:dyDescent="0.35">
      <c r="A17691">
        <v>61210</v>
      </c>
      <c r="B17691" t="s">
        <v>377</v>
      </c>
      <c r="C17691" s="70">
        <v>0</v>
      </c>
      <c r="D17691" s="70">
        <v>0</v>
      </c>
      <c r="E17691" s="71">
        <v>44681</v>
      </c>
      <c r="F17691" t="s">
        <v>2095</v>
      </c>
      <c r="G17691" t="s">
        <v>1912</v>
      </c>
      <c r="J17691" s="40">
        <v>3585.17</v>
      </c>
      <c r="K17691" s="40">
        <v>0</v>
      </c>
    </row>
    <row r="17692" spans="1:11" x14ac:dyDescent="0.35">
      <c r="A17692">
        <v>61210</v>
      </c>
      <c r="B17692" t="s">
        <v>377</v>
      </c>
      <c r="C17692" s="70">
        <v>0</v>
      </c>
      <c r="D17692" s="70">
        <v>0</v>
      </c>
      <c r="E17692" s="71">
        <v>44712</v>
      </c>
      <c r="F17692" t="s">
        <v>2078</v>
      </c>
      <c r="G17692" t="s">
        <v>1912</v>
      </c>
      <c r="J17692" s="40">
        <v>3153.68</v>
      </c>
      <c r="K17692" s="40">
        <v>0</v>
      </c>
    </row>
    <row r="17693" spans="1:11" x14ac:dyDescent="0.35">
      <c r="A17693">
        <v>61210</v>
      </c>
      <c r="B17693" t="s">
        <v>377</v>
      </c>
      <c r="C17693" s="70">
        <v>0</v>
      </c>
      <c r="D17693" s="70">
        <v>0</v>
      </c>
      <c r="E17693" s="71">
        <v>44742</v>
      </c>
      <c r="F17693" t="s">
        <v>2064</v>
      </c>
      <c r="G17693" t="s">
        <v>1912</v>
      </c>
      <c r="J17693" s="40">
        <v>3486.11</v>
      </c>
      <c r="K17693" s="40">
        <v>0</v>
      </c>
    </row>
    <row r="17694" spans="1:11" x14ac:dyDescent="0.35">
      <c r="A17694">
        <v>61210</v>
      </c>
      <c r="B17694" t="s">
        <v>377</v>
      </c>
      <c r="C17694" s="70">
        <v>0</v>
      </c>
      <c r="D17694" s="70">
        <v>0</v>
      </c>
      <c r="E17694" s="71">
        <v>44773</v>
      </c>
      <c r="F17694" t="s">
        <v>2044</v>
      </c>
      <c r="G17694" t="s">
        <v>1912</v>
      </c>
      <c r="J17694" s="40">
        <v>3794.46</v>
      </c>
      <c r="K17694" s="40">
        <v>0</v>
      </c>
    </row>
    <row r="17695" spans="1:11" x14ac:dyDescent="0.35">
      <c r="A17695">
        <v>61210</v>
      </c>
      <c r="B17695" t="s">
        <v>377</v>
      </c>
      <c r="C17695" s="70">
        <v>0</v>
      </c>
      <c r="D17695" s="70">
        <v>0</v>
      </c>
      <c r="E17695" s="71">
        <v>44804</v>
      </c>
      <c r="F17695" t="s">
        <v>1994</v>
      </c>
      <c r="G17695" t="s">
        <v>1912</v>
      </c>
      <c r="J17695" s="40">
        <v>3851.24</v>
      </c>
      <c r="K17695" s="40">
        <v>0</v>
      </c>
    </row>
    <row r="17696" spans="1:11" x14ac:dyDescent="0.35">
      <c r="A17696">
        <v>61210</v>
      </c>
      <c r="B17696" t="s">
        <v>377</v>
      </c>
      <c r="C17696" s="70">
        <v>0</v>
      </c>
      <c r="D17696" s="70">
        <v>0</v>
      </c>
      <c r="E17696" s="71">
        <v>44834</v>
      </c>
      <c r="F17696" t="s">
        <v>1972</v>
      </c>
      <c r="G17696" t="s">
        <v>1912</v>
      </c>
      <c r="J17696" s="40">
        <v>4834.25</v>
      </c>
      <c r="K17696" s="40">
        <v>0</v>
      </c>
    </row>
    <row r="17697" spans="1:11" x14ac:dyDescent="0.35">
      <c r="A17697">
        <v>61210</v>
      </c>
      <c r="B17697" t="s">
        <v>377</v>
      </c>
      <c r="C17697" s="70">
        <v>0</v>
      </c>
      <c r="D17697" s="70">
        <v>0</v>
      </c>
      <c r="E17697" s="71">
        <v>44865</v>
      </c>
      <c r="F17697" t="s">
        <v>1944</v>
      </c>
      <c r="G17697" t="s">
        <v>1912</v>
      </c>
      <c r="H17697" t="s">
        <v>1919</v>
      </c>
      <c r="I17697" t="s">
        <v>1919</v>
      </c>
      <c r="J17697" s="40">
        <v>4071.67</v>
      </c>
      <c r="K17697" s="40">
        <v>0</v>
      </c>
    </row>
    <row r="17698" spans="1:11" x14ac:dyDescent="0.35">
      <c r="A17698">
        <v>61210</v>
      </c>
      <c r="B17698" t="s">
        <v>377</v>
      </c>
      <c r="C17698" s="70">
        <v>0</v>
      </c>
      <c r="D17698" s="70">
        <v>0</v>
      </c>
      <c r="E17698" s="71">
        <v>44895</v>
      </c>
      <c r="F17698" t="s">
        <v>1926</v>
      </c>
      <c r="G17698" t="s">
        <v>1912</v>
      </c>
      <c r="H17698" t="s">
        <v>1916</v>
      </c>
      <c r="J17698" s="40">
        <v>5729.22</v>
      </c>
      <c r="K17698" s="40">
        <v>0</v>
      </c>
    </row>
    <row r="17699" spans="1:11" x14ac:dyDescent="0.35">
      <c r="A17699">
        <v>61210</v>
      </c>
      <c r="B17699" t="s">
        <v>377</v>
      </c>
      <c r="C17699" s="70">
        <v>0</v>
      </c>
      <c r="D17699" s="70">
        <v>0</v>
      </c>
      <c r="E17699" s="71">
        <v>44926</v>
      </c>
      <c r="F17699" t="s">
        <v>1913</v>
      </c>
      <c r="G17699" t="s">
        <v>1912</v>
      </c>
      <c r="H17699" t="s">
        <v>1911</v>
      </c>
      <c r="I17699" t="s">
        <v>1911</v>
      </c>
      <c r="J17699" s="40">
        <v>6401.42</v>
      </c>
      <c r="K17699" s="40">
        <v>0</v>
      </c>
    </row>
    <row r="17700" spans="1:11" x14ac:dyDescent="0.35">
      <c r="A17700">
        <v>61211</v>
      </c>
      <c r="B17700" t="s">
        <v>378</v>
      </c>
      <c r="C17700" s="70">
        <v>0</v>
      </c>
      <c r="D17700" s="70">
        <v>0</v>
      </c>
      <c r="E17700" s="71">
        <v>44592</v>
      </c>
      <c r="F17700" t="s">
        <v>2134</v>
      </c>
      <c r="G17700" t="s">
        <v>1912</v>
      </c>
      <c r="J17700" s="40">
        <v>1844.13</v>
      </c>
      <c r="K17700" s="40">
        <v>0</v>
      </c>
    </row>
    <row r="17701" spans="1:11" x14ac:dyDescent="0.35">
      <c r="A17701">
        <v>61211</v>
      </c>
      <c r="B17701" t="s">
        <v>378</v>
      </c>
      <c r="C17701" s="70">
        <v>0</v>
      </c>
      <c r="D17701" s="70">
        <v>0</v>
      </c>
      <c r="E17701" s="71">
        <v>44620</v>
      </c>
      <c r="F17701" t="s">
        <v>2122</v>
      </c>
      <c r="G17701" t="s">
        <v>1912</v>
      </c>
      <c r="J17701" s="40">
        <v>1819.64</v>
      </c>
      <c r="K17701" s="40">
        <v>0</v>
      </c>
    </row>
    <row r="17702" spans="1:11" x14ac:dyDescent="0.35">
      <c r="A17702">
        <v>61211</v>
      </c>
      <c r="B17702" t="s">
        <v>378</v>
      </c>
      <c r="C17702" s="70">
        <v>0</v>
      </c>
      <c r="D17702" s="70">
        <v>0</v>
      </c>
      <c r="E17702" s="71">
        <v>44620</v>
      </c>
      <c r="F17702" t="s">
        <v>2121</v>
      </c>
      <c r="G17702" t="s">
        <v>1912</v>
      </c>
      <c r="J17702" s="40">
        <v>-1819.64</v>
      </c>
      <c r="K17702" s="40">
        <v>0</v>
      </c>
    </row>
    <row r="17703" spans="1:11" x14ac:dyDescent="0.35">
      <c r="A17703">
        <v>61211</v>
      </c>
      <c r="B17703" t="s">
        <v>378</v>
      </c>
      <c r="C17703" s="70">
        <v>0</v>
      </c>
      <c r="D17703" s="70">
        <v>0</v>
      </c>
      <c r="E17703" s="71">
        <v>44620</v>
      </c>
      <c r="F17703" t="s">
        <v>2120</v>
      </c>
      <c r="G17703" t="s">
        <v>1912</v>
      </c>
      <c r="J17703" s="40">
        <v>2143.92</v>
      </c>
      <c r="K17703" s="40">
        <v>0</v>
      </c>
    </row>
    <row r="17704" spans="1:11" x14ac:dyDescent="0.35">
      <c r="A17704">
        <v>61211</v>
      </c>
      <c r="B17704" t="s">
        <v>378</v>
      </c>
      <c r="C17704" s="70">
        <v>0</v>
      </c>
      <c r="D17704" s="70">
        <v>0</v>
      </c>
      <c r="E17704" s="71">
        <v>44651</v>
      </c>
      <c r="F17704" t="s">
        <v>2106</v>
      </c>
      <c r="G17704" t="s">
        <v>1912</v>
      </c>
      <c r="J17704" s="40">
        <v>2185.77</v>
      </c>
      <c r="K17704" s="40">
        <v>0</v>
      </c>
    </row>
    <row r="17705" spans="1:11" x14ac:dyDescent="0.35">
      <c r="A17705">
        <v>61211</v>
      </c>
      <c r="B17705" t="s">
        <v>378</v>
      </c>
      <c r="C17705" s="70">
        <v>0</v>
      </c>
      <c r="D17705" s="70">
        <v>0</v>
      </c>
      <c r="E17705" s="71">
        <v>44681</v>
      </c>
      <c r="F17705" t="s">
        <v>2095</v>
      </c>
      <c r="G17705" t="s">
        <v>1912</v>
      </c>
      <c r="J17705" s="40">
        <v>2448.12</v>
      </c>
      <c r="K17705" s="40">
        <v>0</v>
      </c>
    </row>
    <row r="17706" spans="1:11" x14ac:dyDescent="0.35">
      <c r="A17706">
        <v>61211</v>
      </c>
      <c r="B17706" t="s">
        <v>378</v>
      </c>
      <c r="C17706" s="70">
        <v>0</v>
      </c>
      <c r="D17706" s="70">
        <v>0</v>
      </c>
      <c r="E17706" s="71">
        <v>44712</v>
      </c>
      <c r="F17706" t="s">
        <v>2078</v>
      </c>
      <c r="G17706" t="s">
        <v>1912</v>
      </c>
      <c r="J17706" s="40">
        <v>2079.69</v>
      </c>
      <c r="K17706" s="40">
        <v>0</v>
      </c>
    </row>
    <row r="17707" spans="1:11" x14ac:dyDescent="0.35">
      <c r="A17707">
        <v>61211</v>
      </c>
      <c r="B17707" t="s">
        <v>378</v>
      </c>
      <c r="C17707" s="70">
        <v>0</v>
      </c>
      <c r="D17707" s="70">
        <v>0</v>
      </c>
      <c r="E17707" s="71">
        <v>44742</v>
      </c>
      <c r="F17707" t="s">
        <v>2064</v>
      </c>
      <c r="G17707" t="s">
        <v>1912</v>
      </c>
      <c r="J17707" s="40">
        <v>2356.8000000000002</v>
      </c>
      <c r="K17707" s="40">
        <v>0</v>
      </c>
    </row>
    <row r="17708" spans="1:11" x14ac:dyDescent="0.35">
      <c r="A17708">
        <v>61211</v>
      </c>
      <c r="B17708" t="s">
        <v>378</v>
      </c>
      <c r="C17708" s="70">
        <v>0</v>
      </c>
      <c r="D17708" s="70">
        <v>0</v>
      </c>
      <c r="E17708" s="71">
        <v>44773</v>
      </c>
      <c r="F17708" t="s">
        <v>2044</v>
      </c>
      <c r="G17708" t="s">
        <v>1912</v>
      </c>
      <c r="J17708" s="40">
        <v>2432.56</v>
      </c>
      <c r="K17708" s="40">
        <v>0</v>
      </c>
    </row>
    <row r="17709" spans="1:11" x14ac:dyDescent="0.35">
      <c r="A17709">
        <v>61211</v>
      </c>
      <c r="B17709" t="s">
        <v>378</v>
      </c>
      <c r="C17709" s="70">
        <v>0</v>
      </c>
      <c r="D17709" s="70">
        <v>0</v>
      </c>
      <c r="E17709" s="71">
        <v>44804</v>
      </c>
      <c r="F17709" t="s">
        <v>1994</v>
      </c>
      <c r="G17709" t="s">
        <v>1912</v>
      </c>
      <c r="J17709" s="40">
        <v>2468.96</v>
      </c>
      <c r="K17709" s="40">
        <v>0</v>
      </c>
    </row>
    <row r="17710" spans="1:11" x14ac:dyDescent="0.35">
      <c r="A17710">
        <v>61211</v>
      </c>
      <c r="B17710" t="s">
        <v>378</v>
      </c>
      <c r="C17710" s="70">
        <v>0</v>
      </c>
      <c r="D17710" s="70">
        <v>0</v>
      </c>
      <c r="E17710" s="71">
        <v>44834</v>
      </c>
      <c r="F17710" t="s">
        <v>1972</v>
      </c>
      <c r="G17710" t="s">
        <v>1912</v>
      </c>
      <c r="J17710" s="40">
        <v>3506.99</v>
      </c>
      <c r="K17710" s="40">
        <v>0</v>
      </c>
    </row>
    <row r="17711" spans="1:11" x14ac:dyDescent="0.35">
      <c r="A17711">
        <v>61211</v>
      </c>
      <c r="B17711" t="s">
        <v>378</v>
      </c>
      <c r="C17711" s="70">
        <v>0</v>
      </c>
      <c r="D17711" s="70">
        <v>0</v>
      </c>
      <c r="E17711" s="71">
        <v>44865</v>
      </c>
      <c r="F17711" t="s">
        <v>1944</v>
      </c>
      <c r="G17711" t="s">
        <v>1912</v>
      </c>
      <c r="H17711" t="s">
        <v>1919</v>
      </c>
      <c r="I17711" t="s">
        <v>1919</v>
      </c>
      <c r="J17711" s="40">
        <v>2670.59</v>
      </c>
      <c r="K17711" s="40">
        <v>0</v>
      </c>
    </row>
    <row r="17712" spans="1:11" x14ac:dyDescent="0.35">
      <c r="A17712">
        <v>61211</v>
      </c>
      <c r="B17712" t="s">
        <v>378</v>
      </c>
      <c r="C17712" s="70">
        <v>0</v>
      </c>
      <c r="D17712" s="70">
        <v>0</v>
      </c>
      <c r="E17712" s="71">
        <v>44895</v>
      </c>
      <c r="F17712" t="s">
        <v>1926</v>
      </c>
      <c r="G17712" t="s">
        <v>1912</v>
      </c>
      <c r="H17712" t="s">
        <v>1916</v>
      </c>
      <c r="J17712" s="40">
        <v>3785.05</v>
      </c>
      <c r="K17712" s="40">
        <v>0</v>
      </c>
    </row>
    <row r="17713" spans="1:11" x14ac:dyDescent="0.35">
      <c r="A17713">
        <v>61211</v>
      </c>
      <c r="B17713" t="s">
        <v>378</v>
      </c>
      <c r="C17713" s="70">
        <v>0</v>
      </c>
      <c r="D17713" s="70">
        <v>0</v>
      </c>
      <c r="E17713" s="71">
        <v>44926</v>
      </c>
      <c r="F17713" t="s">
        <v>1913</v>
      </c>
      <c r="G17713" t="s">
        <v>1912</v>
      </c>
      <c r="H17713" t="s">
        <v>1911</v>
      </c>
      <c r="I17713" t="s">
        <v>1911</v>
      </c>
      <c r="J17713" s="40">
        <v>4342.92</v>
      </c>
      <c r="K17713" s="40">
        <v>0</v>
      </c>
    </row>
    <row r="17714" spans="1:11" x14ac:dyDescent="0.35">
      <c r="A17714">
        <v>61212</v>
      </c>
      <c r="B17714" t="s">
        <v>249</v>
      </c>
      <c r="C17714" s="70">
        <v>0</v>
      </c>
      <c r="D17714" s="70">
        <v>0</v>
      </c>
      <c r="E17714" s="71">
        <v>44592</v>
      </c>
      <c r="F17714" t="s">
        <v>2134</v>
      </c>
      <c r="G17714" t="s">
        <v>1912</v>
      </c>
      <c r="J17714" s="40">
        <v>0</v>
      </c>
      <c r="K17714" s="40">
        <v>2082.81</v>
      </c>
    </row>
    <row r="17715" spans="1:11" x14ac:dyDescent="0.35">
      <c r="A17715">
        <v>61212</v>
      </c>
      <c r="B17715" t="s">
        <v>249</v>
      </c>
      <c r="C17715" s="70">
        <v>0</v>
      </c>
      <c r="D17715" s="70">
        <v>0</v>
      </c>
      <c r="E17715" s="71">
        <v>44620</v>
      </c>
      <c r="F17715" t="s">
        <v>2122</v>
      </c>
      <c r="G17715" t="s">
        <v>1912</v>
      </c>
      <c r="J17715" s="40">
        <v>0</v>
      </c>
      <c r="K17715" s="40">
        <v>2055.15</v>
      </c>
    </row>
    <row r="17716" spans="1:11" x14ac:dyDescent="0.35">
      <c r="A17716">
        <v>61212</v>
      </c>
      <c r="B17716" t="s">
        <v>249</v>
      </c>
      <c r="C17716" s="70">
        <v>0</v>
      </c>
      <c r="D17716" s="70">
        <v>0</v>
      </c>
      <c r="E17716" s="71">
        <v>44620</v>
      </c>
      <c r="F17716" t="s">
        <v>2121</v>
      </c>
      <c r="G17716" t="s">
        <v>1912</v>
      </c>
      <c r="J17716" s="40">
        <v>0</v>
      </c>
      <c r="K17716" s="40">
        <v>-2055.15</v>
      </c>
    </row>
    <row r="17717" spans="1:11" x14ac:dyDescent="0.35">
      <c r="A17717">
        <v>61212</v>
      </c>
      <c r="B17717" t="s">
        <v>249</v>
      </c>
      <c r="C17717" s="70">
        <v>0</v>
      </c>
      <c r="D17717" s="70">
        <v>0</v>
      </c>
      <c r="E17717" s="71">
        <v>44620</v>
      </c>
      <c r="F17717" t="s">
        <v>2120</v>
      </c>
      <c r="G17717" t="s">
        <v>1912</v>
      </c>
      <c r="J17717" s="40">
        <v>0</v>
      </c>
      <c r="K17717" s="40">
        <v>2769.56</v>
      </c>
    </row>
    <row r="17718" spans="1:11" x14ac:dyDescent="0.35">
      <c r="A17718">
        <v>61212</v>
      </c>
      <c r="B17718" t="s">
        <v>249</v>
      </c>
      <c r="C17718" s="70">
        <v>0</v>
      </c>
      <c r="D17718" s="70">
        <v>0</v>
      </c>
      <c r="E17718" s="71">
        <v>44651</v>
      </c>
      <c r="F17718" t="s">
        <v>2106</v>
      </c>
      <c r="G17718" t="s">
        <v>1912</v>
      </c>
      <c r="J17718" s="40">
        <v>0</v>
      </c>
      <c r="K17718" s="40">
        <v>3435.31</v>
      </c>
    </row>
    <row r="17719" spans="1:11" x14ac:dyDescent="0.35">
      <c r="A17719">
        <v>61212</v>
      </c>
      <c r="B17719" t="s">
        <v>249</v>
      </c>
      <c r="C17719" s="70">
        <v>0</v>
      </c>
      <c r="D17719" s="70">
        <v>0</v>
      </c>
      <c r="E17719" s="71">
        <v>44681</v>
      </c>
      <c r="F17719" t="s">
        <v>2095</v>
      </c>
      <c r="G17719" t="s">
        <v>1912</v>
      </c>
      <c r="J17719" s="40">
        <v>0</v>
      </c>
      <c r="K17719" s="40">
        <v>3945.71</v>
      </c>
    </row>
    <row r="17720" spans="1:11" x14ac:dyDescent="0.35">
      <c r="A17720">
        <v>61212</v>
      </c>
      <c r="B17720" t="s">
        <v>249</v>
      </c>
      <c r="C17720" s="70">
        <v>0</v>
      </c>
      <c r="D17720" s="70">
        <v>0</v>
      </c>
      <c r="E17720" s="71">
        <v>44712</v>
      </c>
      <c r="F17720" t="s">
        <v>2078</v>
      </c>
      <c r="G17720" t="s">
        <v>1912</v>
      </c>
      <c r="J17720" s="40">
        <v>0</v>
      </c>
      <c r="K17720" s="40">
        <v>3889.84</v>
      </c>
    </row>
    <row r="17721" spans="1:11" x14ac:dyDescent="0.35">
      <c r="A17721">
        <v>61212</v>
      </c>
      <c r="B17721" t="s">
        <v>249</v>
      </c>
      <c r="C17721" s="70">
        <v>0</v>
      </c>
      <c r="D17721" s="70">
        <v>0</v>
      </c>
      <c r="E17721" s="71">
        <v>44742</v>
      </c>
      <c r="F17721" t="s">
        <v>2064</v>
      </c>
      <c r="G17721" t="s">
        <v>1912</v>
      </c>
      <c r="J17721" s="40">
        <v>0</v>
      </c>
      <c r="K17721" s="40">
        <v>3079.05</v>
      </c>
    </row>
    <row r="17722" spans="1:11" x14ac:dyDescent="0.35">
      <c r="A17722">
        <v>61212</v>
      </c>
      <c r="B17722" t="s">
        <v>249</v>
      </c>
      <c r="C17722" s="70">
        <v>0</v>
      </c>
      <c r="D17722" s="70">
        <v>0</v>
      </c>
      <c r="E17722" s="71">
        <v>44773</v>
      </c>
      <c r="F17722" t="s">
        <v>2044</v>
      </c>
      <c r="G17722" t="s">
        <v>1912</v>
      </c>
      <c r="J17722" s="40">
        <v>0</v>
      </c>
      <c r="K17722" s="40">
        <v>5910.4</v>
      </c>
    </row>
    <row r="17723" spans="1:11" x14ac:dyDescent="0.35">
      <c r="A17723">
        <v>61212</v>
      </c>
      <c r="B17723" t="s">
        <v>249</v>
      </c>
      <c r="C17723" s="70">
        <v>0</v>
      </c>
      <c r="D17723" s="70">
        <v>0</v>
      </c>
      <c r="E17723" s="71">
        <v>44804</v>
      </c>
      <c r="F17723" t="s">
        <v>1994</v>
      </c>
      <c r="G17723" t="s">
        <v>1912</v>
      </c>
      <c r="J17723" s="40">
        <v>0</v>
      </c>
      <c r="K17723" s="40">
        <v>3457.87</v>
      </c>
    </row>
    <row r="17724" spans="1:11" x14ac:dyDescent="0.35">
      <c r="A17724">
        <v>61212</v>
      </c>
      <c r="B17724" t="s">
        <v>249</v>
      </c>
      <c r="C17724" s="70">
        <v>0</v>
      </c>
      <c r="D17724" s="70">
        <v>0</v>
      </c>
      <c r="E17724" s="71">
        <v>44834</v>
      </c>
      <c r="F17724" t="s">
        <v>1972</v>
      </c>
      <c r="G17724" t="s">
        <v>1912</v>
      </c>
      <c r="J17724" s="40">
        <v>0</v>
      </c>
      <c r="K17724" s="40">
        <v>4168.9799999999996</v>
      </c>
    </row>
    <row r="17725" spans="1:11" x14ac:dyDescent="0.35">
      <c r="A17725">
        <v>61212</v>
      </c>
      <c r="B17725" t="s">
        <v>249</v>
      </c>
      <c r="C17725" s="70">
        <v>0</v>
      </c>
      <c r="D17725" s="70">
        <v>0</v>
      </c>
      <c r="E17725" s="71">
        <v>44865</v>
      </c>
      <c r="F17725" t="s">
        <v>1944</v>
      </c>
      <c r="G17725" t="s">
        <v>1912</v>
      </c>
      <c r="H17725" t="s">
        <v>1919</v>
      </c>
      <c r="I17725" t="s">
        <v>1919</v>
      </c>
      <c r="J17725" s="40">
        <v>0</v>
      </c>
      <c r="K17725" s="40">
        <v>3613.74</v>
      </c>
    </row>
    <row r="17726" spans="1:11" x14ac:dyDescent="0.35">
      <c r="A17726">
        <v>61212</v>
      </c>
      <c r="B17726" t="s">
        <v>249</v>
      </c>
      <c r="C17726" s="70">
        <v>0</v>
      </c>
      <c r="D17726" s="70">
        <v>0</v>
      </c>
      <c r="E17726" s="71">
        <v>44895</v>
      </c>
      <c r="F17726" t="s">
        <v>1926</v>
      </c>
      <c r="G17726" t="s">
        <v>1912</v>
      </c>
      <c r="H17726" t="s">
        <v>1916</v>
      </c>
      <c r="J17726" s="40">
        <v>0</v>
      </c>
      <c r="K17726" s="40">
        <v>5826.3</v>
      </c>
    </row>
    <row r="17727" spans="1:11" x14ac:dyDescent="0.35">
      <c r="A17727">
        <v>61212</v>
      </c>
      <c r="B17727" t="s">
        <v>249</v>
      </c>
      <c r="C17727" s="70">
        <v>0</v>
      </c>
      <c r="D17727" s="70">
        <v>0</v>
      </c>
      <c r="E17727" s="71">
        <v>44926</v>
      </c>
      <c r="F17727" t="s">
        <v>1913</v>
      </c>
      <c r="G17727" t="s">
        <v>1912</v>
      </c>
      <c r="H17727" t="s">
        <v>1911</v>
      </c>
      <c r="I17727" t="s">
        <v>1911</v>
      </c>
      <c r="J17727" s="40">
        <v>0</v>
      </c>
      <c r="K17727" s="40">
        <v>4549.1899999999996</v>
      </c>
    </row>
    <row r="17728" spans="1:11" x14ac:dyDescent="0.35">
      <c r="A17728">
        <v>61213</v>
      </c>
      <c r="B17728" t="s">
        <v>1515</v>
      </c>
      <c r="C17728" s="70">
        <v>0</v>
      </c>
      <c r="D17728" s="70">
        <v>0</v>
      </c>
      <c r="E17728" s="71">
        <v>44651</v>
      </c>
      <c r="F17728" t="s">
        <v>2106</v>
      </c>
      <c r="G17728" t="s">
        <v>1912</v>
      </c>
      <c r="J17728" s="40">
        <v>9445.84</v>
      </c>
      <c r="K17728" s="40">
        <v>0</v>
      </c>
    </row>
    <row r="17729" spans="1:11" x14ac:dyDescent="0.35">
      <c r="A17729">
        <v>61213</v>
      </c>
      <c r="B17729" t="s">
        <v>1515</v>
      </c>
      <c r="C17729" s="70">
        <v>0</v>
      </c>
      <c r="D17729" s="70">
        <v>0</v>
      </c>
      <c r="E17729" s="71">
        <v>44681</v>
      </c>
      <c r="F17729" t="s">
        <v>2095</v>
      </c>
      <c r="G17729" t="s">
        <v>1912</v>
      </c>
      <c r="J17729" s="40">
        <v>6029.54</v>
      </c>
      <c r="K17729" s="40">
        <v>0</v>
      </c>
    </row>
    <row r="17730" spans="1:11" x14ac:dyDescent="0.35">
      <c r="A17730">
        <v>61213</v>
      </c>
      <c r="B17730" t="s">
        <v>1515</v>
      </c>
      <c r="C17730" s="70">
        <v>0</v>
      </c>
      <c r="D17730" s="70">
        <v>0</v>
      </c>
      <c r="E17730" s="71">
        <v>44712</v>
      </c>
      <c r="F17730" t="s">
        <v>2078</v>
      </c>
      <c r="G17730" t="s">
        <v>1912</v>
      </c>
      <c r="J17730" s="40">
        <v>4793.29</v>
      </c>
      <c r="K17730" s="40">
        <v>0</v>
      </c>
    </row>
    <row r="17731" spans="1:11" x14ac:dyDescent="0.35">
      <c r="A17731">
        <v>61213</v>
      </c>
      <c r="B17731" t="s">
        <v>1515</v>
      </c>
      <c r="C17731" s="70">
        <v>0</v>
      </c>
      <c r="D17731" s="70">
        <v>0</v>
      </c>
      <c r="E17731" s="71">
        <v>44712</v>
      </c>
      <c r="F17731" t="s">
        <v>2078</v>
      </c>
      <c r="G17731" t="s">
        <v>1912</v>
      </c>
      <c r="J17731" s="40">
        <v>5991.61</v>
      </c>
      <c r="K17731" s="40">
        <v>0</v>
      </c>
    </row>
    <row r="17732" spans="1:11" x14ac:dyDescent="0.35">
      <c r="A17732">
        <v>61213</v>
      </c>
      <c r="B17732" t="s">
        <v>1515</v>
      </c>
      <c r="C17732" s="70">
        <v>0</v>
      </c>
      <c r="D17732" s="70">
        <v>0</v>
      </c>
      <c r="E17732" s="71">
        <v>44773</v>
      </c>
      <c r="F17732" t="s">
        <v>2044</v>
      </c>
      <c r="G17732" t="s">
        <v>1912</v>
      </c>
      <c r="J17732" s="40">
        <v>2359.19</v>
      </c>
      <c r="K17732" s="40">
        <v>0</v>
      </c>
    </row>
    <row r="17733" spans="1:11" x14ac:dyDescent="0.35">
      <c r="A17733">
        <v>61214</v>
      </c>
      <c r="B17733" t="s">
        <v>379</v>
      </c>
      <c r="C17733" s="70">
        <v>0</v>
      </c>
      <c r="D17733" s="70">
        <v>0</v>
      </c>
      <c r="E17733" s="71">
        <v>44592</v>
      </c>
      <c r="F17733" t="s">
        <v>2134</v>
      </c>
      <c r="G17733" t="s">
        <v>1912</v>
      </c>
      <c r="J17733" s="40">
        <v>169.22</v>
      </c>
      <c r="K17733" s="40">
        <v>0</v>
      </c>
    </row>
    <row r="17734" spans="1:11" x14ac:dyDescent="0.35">
      <c r="A17734">
        <v>61214</v>
      </c>
      <c r="B17734" t="s">
        <v>379</v>
      </c>
      <c r="C17734" s="70">
        <v>0</v>
      </c>
      <c r="D17734" s="70">
        <v>0</v>
      </c>
      <c r="E17734" s="71">
        <v>44620</v>
      </c>
      <c r="F17734" t="s">
        <v>2122</v>
      </c>
      <c r="G17734" t="s">
        <v>1912</v>
      </c>
      <c r="J17734" s="40">
        <v>166.97</v>
      </c>
      <c r="K17734" s="40">
        <v>0</v>
      </c>
    </row>
    <row r="17735" spans="1:11" x14ac:dyDescent="0.35">
      <c r="A17735">
        <v>61214</v>
      </c>
      <c r="B17735" t="s">
        <v>379</v>
      </c>
      <c r="C17735" s="70">
        <v>0</v>
      </c>
      <c r="D17735" s="70">
        <v>0</v>
      </c>
      <c r="E17735" s="71">
        <v>44620</v>
      </c>
      <c r="F17735" t="s">
        <v>2121</v>
      </c>
      <c r="G17735" t="s">
        <v>1912</v>
      </c>
      <c r="J17735" s="40">
        <v>-166.97</v>
      </c>
      <c r="K17735" s="40">
        <v>0</v>
      </c>
    </row>
    <row r="17736" spans="1:11" x14ac:dyDescent="0.35">
      <c r="A17736">
        <v>61214</v>
      </c>
      <c r="B17736" t="s">
        <v>379</v>
      </c>
      <c r="C17736" s="70">
        <v>0</v>
      </c>
      <c r="D17736" s="70">
        <v>0</v>
      </c>
      <c r="E17736" s="71">
        <v>44620</v>
      </c>
      <c r="F17736" t="s">
        <v>2120</v>
      </c>
      <c r="G17736" t="s">
        <v>1912</v>
      </c>
      <c r="J17736" s="40">
        <v>261.83</v>
      </c>
      <c r="K17736" s="40">
        <v>0</v>
      </c>
    </row>
    <row r="17737" spans="1:11" x14ac:dyDescent="0.35">
      <c r="A17737">
        <v>61214</v>
      </c>
      <c r="B17737" t="s">
        <v>379</v>
      </c>
      <c r="C17737" s="70">
        <v>0</v>
      </c>
      <c r="D17737" s="70">
        <v>0</v>
      </c>
      <c r="E17737" s="71">
        <v>44651</v>
      </c>
      <c r="F17737" t="s">
        <v>2106</v>
      </c>
      <c r="G17737" t="s">
        <v>1912</v>
      </c>
      <c r="J17737" s="40">
        <v>266.94</v>
      </c>
      <c r="K17737" s="40">
        <v>0</v>
      </c>
    </row>
    <row r="17738" spans="1:11" x14ac:dyDescent="0.35">
      <c r="A17738">
        <v>61214</v>
      </c>
      <c r="B17738" t="s">
        <v>379</v>
      </c>
      <c r="C17738" s="70">
        <v>0</v>
      </c>
      <c r="D17738" s="70">
        <v>0</v>
      </c>
      <c r="E17738" s="71">
        <v>44681</v>
      </c>
      <c r="F17738" t="s">
        <v>2095</v>
      </c>
      <c r="G17738" t="s">
        <v>1912</v>
      </c>
      <c r="J17738" s="40">
        <v>157.66999999999999</v>
      </c>
      <c r="K17738" s="40">
        <v>0</v>
      </c>
    </row>
    <row r="17739" spans="1:11" x14ac:dyDescent="0.35">
      <c r="A17739">
        <v>61214</v>
      </c>
      <c r="B17739" t="s">
        <v>379</v>
      </c>
      <c r="C17739" s="70">
        <v>0</v>
      </c>
      <c r="D17739" s="70">
        <v>0</v>
      </c>
      <c r="E17739" s="71">
        <v>44712</v>
      </c>
      <c r="F17739" t="s">
        <v>2078</v>
      </c>
      <c r="G17739" t="s">
        <v>1912</v>
      </c>
      <c r="J17739" s="40">
        <v>156.68</v>
      </c>
      <c r="K17739" s="40">
        <v>0</v>
      </c>
    </row>
    <row r="17740" spans="1:11" x14ac:dyDescent="0.35">
      <c r="A17740">
        <v>61214</v>
      </c>
      <c r="B17740" t="s">
        <v>379</v>
      </c>
      <c r="C17740" s="70">
        <v>0</v>
      </c>
      <c r="D17740" s="70">
        <v>0</v>
      </c>
      <c r="E17740" s="71">
        <v>44742</v>
      </c>
      <c r="F17740" t="s">
        <v>2064</v>
      </c>
      <c r="G17740" t="s">
        <v>1912</v>
      </c>
      <c r="J17740" s="40">
        <v>149.43</v>
      </c>
      <c r="K17740" s="40">
        <v>0</v>
      </c>
    </row>
    <row r="17741" spans="1:11" x14ac:dyDescent="0.35">
      <c r="A17741">
        <v>61214</v>
      </c>
      <c r="B17741" t="s">
        <v>379</v>
      </c>
      <c r="C17741" s="70">
        <v>0</v>
      </c>
      <c r="D17741" s="70">
        <v>0</v>
      </c>
      <c r="E17741" s="71">
        <v>44773</v>
      </c>
      <c r="F17741" t="s">
        <v>2044</v>
      </c>
      <c r="G17741" t="s">
        <v>1912</v>
      </c>
      <c r="J17741" s="40">
        <v>154.22999999999999</v>
      </c>
      <c r="K17741" s="40">
        <v>0</v>
      </c>
    </row>
    <row r="17742" spans="1:11" x14ac:dyDescent="0.35">
      <c r="A17742">
        <v>61214</v>
      </c>
      <c r="B17742" t="s">
        <v>379</v>
      </c>
      <c r="C17742" s="70">
        <v>0</v>
      </c>
      <c r="D17742" s="70">
        <v>0</v>
      </c>
      <c r="E17742" s="71">
        <v>44804</v>
      </c>
      <c r="F17742" t="s">
        <v>1994</v>
      </c>
      <c r="G17742" t="s">
        <v>1912</v>
      </c>
      <c r="J17742" s="40">
        <v>156.54</v>
      </c>
      <c r="K17742" s="40">
        <v>0</v>
      </c>
    </row>
    <row r="17743" spans="1:11" x14ac:dyDescent="0.35">
      <c r="A17743">
        <v>61214</v>
      </c>
      <c r="B17743" t="s">
        <v>379</v>
      </c>
      <c r="C17743" s="70">
        <v>0</v>
      </c>
      <c r="D17743" s="70">
        <v>0</v>
      </c>
      <c r="E17743" s="71">
        <v>44834</v>
      </c>
      <c r="F17743" t="s">
        <v>1972</v>
      </c>
      <c r="G17743" t="s">
        <v>1912</v>
      </c>
      <c r="J17743" s="40">
        <v>147.62</v>
      </c>
      <c r="K17743" s="40">
        <v>0</v>
      </c>
    </row>
    <row r="17744" spans="1:11" x14ac:dyDescent="0.35">
      <c r="A17744">
        <v>61214</v>
      </c>
      <c r="B17744" t="s">
        <v>379</v>
      </c>
      <c r="C17744" s="70">
        <v>0</v>
      </c>
      <c r="D17744" s="70">
        <v>0</v>
      </c>
      <c r="E17744" s="71">
        <v>44865</v>
      </c>
      <c r="F17744" t="s">
        <v>1944</v>
      </c>
      <c r="G17744" t="s">
        <v>1912</v>
      </c>
      <c r="H17744" t="s">
        <v>1919</v>
      </c>
      <c r="I17744" t="s">
        <v>1919</v>
      </c>
      <c r="J17744" s="40">
        <v>163.46</v>
      </c>
      <c r="K17744" s="40">
        <v>0</v>
      </c>
    </row>
    <row r="17745" spans="1:11" x14ac:dyDescent="0.35">
      <c r="A17745">
        <v>61214</v>
      </c>
      <c r="B17745" t="s">
        <v>379</v>
      </c>
      <c r="C17745" s="70">
        <v>0</v>
      </c>
      <c r="D17745" s="70">
        <v>0</v>
      </c>
      <c r="E17745" s="71">
        <v>44895</v>
      </c>
      <c r="F17745" t="s">
        <v>1926</v>
      </c>
      <c r="G17745" t="s">
        <v>1912</v>
      </c>
      <c r="H17745" t="s">
        <v>1916</v>
      </c>
      <c r="J17745" s="40">
        <v>225.81</v>
      </c>
      <c r="K17745" s="40">
        <v>0</v>
      </c>
    </row>
    <row r="17746" spans="1:11" x14ac:dyDescent="0.35">
      <c r="A17746">
        <v>61214</v>
      </c>
      <c r="B17746" t="s">
        <v>379</v>
      </c>
      <c r="C17746" s="70">
        <v>0</v>
      </c>
      <c r="D17746" s="70">
        <v>0</v>
      </c>
      <c r="E17746" s="71">
        <v>44926</v>
      </c>
      <c r="F17746" t="s">
        <v>1913</v>
      </c>
      <c r="G17746" t="s">
        <v>1912</v>
      </c>
      <c r="H17746" t="s">
        <v>1911</v>
      </c>
      <c r="I17746" t="s">
        <v>1911</v>
      </c>
      <c r="J17746" s="40">
        <v>260.2</v>
      </c>
      <c r="K17746" s="40">
        <v>0</v>
      </c>
    </row>
    <row r="17747" spans="1:11" x14ac:dyDescent="0.35">
      <c r="A17747">
        <v>61215</v>
      </c>
      <c r="B17747" t="s">
        <v>250</v>
      </c>
      <c r="C17747" s="70">
        <v>0</v>
      </c>
      <c r="D17747" s="70">
        <v>0</v>
      </c>
      <c r="E17747" s="71">
        <v>44592</v>
      </c>
      <c r="F17747" t="s">
        <v>2134</v>
      </c>
      <c r="G17747" t="s">
        <v>1912</v>
      </c>
      <c r="J17747" s="40">
        <v>0</v>
      </c>
      <c r="K17747" s="40">
        <v>3243.88</v>
      </c>
    </row>
    <row r="17748" spans="1:11" x14ac:dyDescent="0.35">
      <c r="A17748">
        <v>61215</v>
      </c>
      <c r="B17748" t="s">
        <v>250</v>
      </c>
      <c r="C17748" s="70">
        <v>0</v>
      </c>
      <c r="D17748" s="70">
        <v>0</v>
      </c>
      <c r="E17748" s="71">
        <v>44620</v>
      </c>
      <c r="F17748" t="s">
        <v>2122</v>
      </c>
      <c r="G17748" t="s">
        <v>1912</v>
      </c>
      <c r="J17748" s="40">
        <v>0</v>
      </c>
      <c r="K17748" s="40">
        <v>3200.8</v>
      </c>
    </row>
    <row r="17749" spans="1:11" x14ac:dyDescent="0.35">
      <c r="A17749">
        <v>61215</v>
      </c>
      <c r="B17749" t="s">
        <v>250</v>
      </c>
      <c r="C17749" s="70">
        <v>0</v>
      </c>
      <c r="D17749" s="70">
        <v>0</v>
      </c>
      <c r="E17749" s="71">
        <v>44620</v>
      </c>
      <c r="F17749" t="s">
        <v>2121</v>
      </c>
      <c r="G17749" t="s">
        <v>1912</v>
      </c>
      <c r="J17749" s="40">
        <v>0</v>
      </c>
      <c r="K17749" s="40">
        <v>-3200.8</v>
      </c>
    </row>
    <row r="17750" spans="1:11" x14ac:dyDescent="0.35">
      <c r="A17750">
        <v>61215</v>
      </c>
      <c r="B17750" t="s">
        <v>250</v>
      </c>
      <c r="C17750" s="70">
        <v>0</v>
      </c>
      <c r="D17750" s="70">
        <v>0</v>
      </c>
      <c r="E17750" s="71">
        <v>44620</v>
      </c>
      <c r="F17750" t="s">
        <v>2120</v>
      </c>
      <c r="G17750" t="s">
        <v>1912</v>
      </c>
      <c r="J17750" s="40">
        <v>0</v>
      </c>
      <c r="K17750" s="40">
        <v>3334.96</v>
      </c>
    </row>
    <row r="17751" spans="1:11" x14ac:dyDescent="0.35">
      <c r="A17751">
        <v>61215</v>
      </c>
      <c r="B17751" t="s">
        <v>250</v>
      </c>
      <c r="C17751" s="70">
        <v>0</v>
      </c>
      <c r="D17751" s="70">
        <v>0</v>
      </c>
      <c r="E17751" s="71">
        <v>44651</v>
      </c>
      <c r="F17751" t="s">
        <v>2106</v>
      </c>
      <c r="G17751" t="s">
        <v>1912</v>
      </c>
      <c r="J17751" s="40">
        <v>0</v>
      </c>
      <c r="K17751" s="40">
        <v>3980.17</v>
      </c>
    </row>
    <row r="17752" spans="1:11" x14ac:dyDescent="0.35">
      <c r="A17752">
        <v>61215</v>
      </c>
      <c r="B17752" t="s">
        <v>250</v>
      </c>
      <c r="C17752" s="70">
        <v>0</v>
      </c>
      <c r="D17752" s="70">
        <v>0</v>
      </c>
      <c r="E17752" s="71">
        <v>44681</v>
      </c>
      <c r="F17752" t="s">
        <v>2095</v>
      </c>
      <c r="G17752" t="s">
        <v>1912</v>
      </c>
      <c r="J17752" s="40">
        <v>0</v>
      </c>
      <c r="K17752" s="40">
        <v>5121.12</v>
      </c>
    </row>
    <row r="17753" spans="1:11" x14ac:dyDescent="0.35">
      <c r="A17753">
        <v>61215</v>
      </c>
      <c r="B17753" t="s">
        <v>250</v>
      </c>
      <c r="C17753" s="70">
        <v>0</v>
      </c>
      <c r="D17753" s="70">
        <v>0</v>
      </c>
      <c r="E17753" s="71">
        <v>44712</v>
      </c>
      <c r="F17753" t="s">
        <v>2078</v>
      </c>
      <c r="G17753" t="s">
        <v>1912</v>
      </c>
      <c r="J17753" s="40">
        <v>0</v>
      </c>
      <c r="K17753" s="40">
        <v>4177.0600000000004</v>
      </c>
    </row>
    <row r="17754" spans="1:11" x14ac:dyDescent="0.35">
      <c r="A17754">
        <v>61215</v>
      </c>
      <c r="B17754" t="s">
        <v>250</v>
      </c>
      <c r="C17754" s="70">
        <v>0</v>
      </c>
      <c r="D17754" s="70">
        <v>0</v>
      </c>
      <c r="E17754" s="71">
        <v>44742</v>
      </c>
      <c r="F17754" t="s">
        <v>2064</v>
      </c>
      <c r="G17754" t="s">
        <v>1912</v>
      </c>
      <c r="J17754" s="40">
        <v>0</v>
      </c>
      <c r="K17754" s="40">
        <v>3705.31</v>
      </c>
    </row>
    <row r="17755" spans="1:11" x14ac:dyDescent="0.35">
      <c r="A17755">
        <v>61215</v>
      </c>
      <c r="B17755" t="s">
        <v>250</v>
      </c>
      <c r="C17755" s="70">
        <v>0</v>
      </c>
      <c r="D17755" s="70">
        <v>0</v>
      </c>
      <c r="E17755" s="71">
        <v>44773</v>
      </c>
      <c r="F17755" t="s">
        <v>2044</v>
      </c>
      <c r="G17755" t="s">
        <v>1912</v>
      </c>
      <c r="J17755" s="40">
        <v>0</v>
      </c>
      <c r="K17755" s="40">
        <v>4554.75</v>
      </c>
    </row>
    <row r="17756" spans="1:11" x14ac:dyDescent="0.35">
      <c r="A17756">
        <v>61215</v>
      </c>
      <c r="B17756" t="s">
        <v>250</v>
      </c>
      <c r="C17756" s="70">
        <v>0</v>
      </c>
      <c r="D17756" s="70">
        <v>0</v>
      </c>
      <c r="E17756" s="71">
        <v>44804</v>
      </c>
      <c r="F17756" t="s">
        <v>1994</v>
      </c>
      <c r="G17756" t="s">
        <v>1912</v>
      </c>
      <c r="J17756" s="40">
        <v>0</v>
      </c>
      <c r="K17756" s="40">
        <v>4510.68</v>
      </c>
    </row>
    <row r="17757" spans="1:11" x14ac:dyDescent="0.35">
      <c r="A17757">
        <v>61215</v>
      </c>
      <c r="B17757" t="s">
        <v>250</v>
      </c>
      <c r="C17757" s="70">
        <v>0</v>
      </c>
      <c r="D17757" s="70">
        <v>0</v>
      </c>
      <c r="E17757" s="71">
        <v>44834</v>
      </c>
      <c r="F17757" t="s">
        <v>1972</v>
      </c>
      <c r="G17757" t="s">
        <v>1912</v>
      </c>
      <c r="J17757" s="40">
        <v>0</v>
      </c>
      <c r="K17757" s="40">
        <v>5427.17</v>
      </c>
    </row>
    <row r="17758" spans="1:11" x14ac:dyDescent="0.35">
      <c r="A17758">
        <v>61215</v>
      </c>
      <c r="B17758" t="s">
        <v>250</v>
      </c>
      <c r="C17758" s="70">
        <v>0</v>
      </c>
      <c r="D17758" s="70">
        <v>0</v>
      </c>
      <c r="E17758" s="71">
        <v>44865</v>
      </c>
      <c r="F17758" t="s">
        <v>1944</v>
      </c>
      <c r="G17758" t="s">
        <v>1912</v>
      </c>
      <c r="H17758" t="s">
        <v>1919</v>
      </c>
      <c r="I17758" t="s">
        <v>1919</v>
      </c>
      <c r="J17758" s="40">
        <v>0</v>
      </c>
      <c r="K17758" s="40">
        <v>4413.4799999999996</v>
      </c>
    </row>
    <row r="17759" spans="1:11" x14ac:dyDescent="0.35">
      <c r="A17759">
        <v>61215</v>
      </c>
      <c r="B17759" t="s">
        <v>250</v>
      </c>
      <c r="C17759" s="70">
        <v>0</v>
      </c>
      <c r="D17759" s="70">
        <v>0</v>
      </c>
      <c r="E17759" s="71">
        <v>44895</v>
      </c>
      <c r="F17759" t="s">
        <v>1926</v>
      </c>
      <c r="G17759" t="s">
        <v>1912</v>
      </c>
      <c r="H17759" t="s">
        <v>1916</v>
      </c>
      <c r="J17759" s="40">
        <v>0</v>
      </c>
      <c r="K17759" s="40">
        <v>4882.47</v>
      </c>
    </row>
    <row r="17760" spans="1:11" x14ac:dyDescent="0.35">
      <c r="A17760">
        <v>61215</v>
      </c>
      <c r="B17760" t="s">
        <v>250</v>
      </c>
      <c r="C17760" s="70">
        <v>0</v>
      </c>
      <c r="D17760" s="70">
        <v>0</v>
      </c>
      <c r="E17760" s="71">
        <v>44926</v>
      </c>
      <c r="F17760" t="s">
        <v>1913</v>
      </c>
      <c r="G17760" t="s">
        <v>1912</v>
      </c>
      <c r="H17760" t="s">
        <v>1911</v>
      </c>
      <c r="I17760" t="s">
        <v>1911</v>
      </c>
      <c r="J17760" s="40">
        <v>0</v>
      </c>
      <c r="K17760" s="40">
        <v>4609.51</v>
      </c>
    </row>
    <row r="17761" spans="1:11" x14ac:dyDescent="0.35">
      <c r="A17761">
        <v>61216</v>
      </c>
      <c r="B17761" t="s">
        <v>251</v>
      </c>
      <c r="C17761" s="70">
        <v>0</v>
      </c>
      <c r="D17761" s="70">
        <v>0</v>
      </c>
      <c r="E17761" s="71">
        <v>44592</v>
      </c>
      <c r="F17761" t="s">
        <v>2134</v>
      </c>
      <c r="G17761" t="s">
        <v>1912</v>
      </c>
      <c r="J17761" s="40">
        <v>1958.52</v>
      </c>
      <c r="K17761" s="40">
        <v>0</v>
      </c>
    </row>
    <row r="17762" spans="1:11" x14ac:dyDescent="0.35">
      <c r="A17762">
        <v>61216</v>
      </c>
      <c r="B17762" t="s">
        <v>251</v>
      </c>
      <c r="C17762" s="70">
        <v>0</v>
      </c>
      <c r="D17762" s="70">
        <v>0</v>
      </c>
      <c r="E17762" s="71">
        <v>44620</v>
      </c>
      <c r="F17762" t="s">
        <v>2122</v>
      </c>
      <c r="G17762" t="s">
        <v>1912</v>
      </c>
      <c r="J17762" s="40">
        <v>1932.51</v>
      </c>
      <c r="K17762" s="40">
        <v>0</v>
      </c>
    </row>
    <row r="17763" spans="1:11" x14ac:dyDescent="0.35">
      <c r="A17763">
        <v>61216</v>
      </c>
      <c r="B17763" t="s">
        <v>251</v>
      </c>
      <c r="C17763" s="70">
        <v>0</v>
      </c>
      <c r="D17763" s="70">
        <v>0</v>
      </c>
      <c r="E17763" s="71">
        <v>44620</v>
      </c>
      <c r="F17763" t="s">
        <v>2121</v>
      </c>
      <c r="G17763" t="s">
        <v>1912</v>
      </c>
      <c r="J17763" s="40">
        <v>-1932.51</v>
      </c>
      <c r="K17763" s="40">
        <v>0</v>
      </c>
    </row>
    <row r="17764" spans="1:11" x14ac:dyDescent="0.35">
      <c r="A17764">
        <v>61216</v>
      </c>
      <c r="B17764" t="s">
        <v>251</v>
      </c>
      <c r="C17764" s="70">
        <v>0</v>
      </c>
      <c r="D17764" s="70">
        <v>0</v>
      </c>
      <c r="E17764" s="71">
        <v>44620</v>
      </c>
      <c r="F17764" t="s">
        <v>2120</v>
      </c>
      <c r="G17764" t="s">
        <v>1912</v>
      </c>
      <c r="J17764" s="40">
        <v>1932.51</v>
      </c>
      <c r="K17764" s="40">
        <v>0</v>
      </c>
    </row>
    <row r="17765" spans="1:11" x14ac:dyDescent="0.35">
      <c r="A17765">
        <v>61216</v>
      </c>
      <c r="B17765" t="s">
        <v>251</v>
      </c>
      <c r="C17765" s="70">
        <v>0</v>
      </c>
      <c r="D17765" s="70">
        <v>0</v>
      </c>
      <c r="E17765" s="71">
        <v>44651</v>
      </c>
      <c r="F17765" t="s">
        <v>2106</v>
      </c>
      <c r="G17765" t="s">
        <v>1912</v>
      </c>
      <c r="J17765" s="40">
        <v>1970.23</v>
      </c>
      <c r="K17765" s="40">
        <v>0</v>
      </c>
    </row>
    <row r="17766" spans="1:11" x14ac:dyDescent="0.35">
      <c r="A17766">
        <v>61216</v>
      </c>
      <c r="B17766" t="s">
        <v>251</v>
      </c>
      <c r="C17766" s="70">
        <v>0</v>
      </c>
      <c r="D17766" s="70">
        <v>0</v>
      </c>
      <c r="E17766" s="71">
        <v>44681</v>
      </c>
      <c r="F17766" t="s">
        <v>2095</v>
      </c>
      <c r="G17766" t="s">
        <v>1912</v>
      </c>
      <c r="J17766" s="40">
        <v>2199.4499999999998</v>
      </c>
      <c r="K17766" s="40">
        <v>0</v>
      </c>
    </row>
    <row r="17767" spans="1:11" x14ac:dyDescent="0.35">
      <c r="A17767">
        <v>61216</v>
      </c>
      <c r="B17767" t="s">
        <v>251</v>
      </c>
      <c r="C17767" s="70">
        <v>0</v>
      </c>
      <c r="D17767" s="70">
        <v>0</v>
      </c>
      <c r="E17767" s="71">
        <v>44712</v>
      </c>
      <c r="F17767" t="s">
        <v>2078</v>
      </c>
      <c r="G17767" t="s">
        <v>1912</v>
      </c>
      <c r="J17767" s="40">
        <v>2318.89</v>
      </c>
      <c r="K17767" s="40">
        <v>0</v>
      </c>
    </row>
    <row r="17768" spans="1:11" x14ac:dyDescent="0.35">
      <c r="A17768">
        <v>61216</v>
      </c>
      <c r="B17768" t="s">
        <v>251</v>
      </c>
      <c r="C17768" s="70">
        <v>0</v>
      </c>
      <c r="D17768" s="70">
        <v>0</v>
      </c>
      <c r="E17768" s="71">
        <v>44742</v>
      </c>
      <c r="F17768" t="s">
        <v>2064</v>
      </c>
      <c r="G17768" t="s">
        <v>1912</v>
      </c>
      <c r="J17768" s="40">
        <v>2211.5500000000002</v>
      </c>
      <c r="K17768" s="40">
        <v>0</v>
      </c>
    </row>
    <row r="17769" spans="1:11" x14ac:dyDescent="0.35">
      <c r="A17769">
        <v>61216</v>
      </c>
      <c r="B17769" t="s">
        <v>251</v>
      </c>
      <c r="C17769" s="70">
        <v>0</v>
      </c>
      <c r="D17769" s="70">
        <v>0</v>
      </c>
      <c r="E17769" s="71">
        <v>44773</v>
      </c>
      <c r="F17769" t="s">
        <v>2044</v>
      </c>
      <c r="G17769" t="s">
        <v>1912</v>
      </c>
      <c r="J17769" s="40">
        <v>2636.78</v>
      </c>
      <c r="K17769" s="40">
        <v>0</v>
      </c>
    </row>
    <row r="17770" spans="1:11" x14ac:dyDescent="0.35">
      <c r="A17770">
        <v>61216</v>
      </c>
      <c r="B17770" t="s">
        <v>251</v>
      </c>
      <c r="C17770" s="70">
        <v>0</v>
      </c>
      <c r="D17770" s="70">
        <v>0</v>
      </c>
      <c r="E17770" s="71">
        <v>44804</v>
      </c>
      <c r="F17770" t="s">
        <v>1994</v>
      </c>
      <c r="G17770" t="s">
        <v>1912</v>
      </c>
      <c r="J17770" s="40">
        <v>2940.4</v>
      </c>
      <c r="K17770" s="40">
        <v>0</v>
      </c>
    </row>
    <row r="17771" spans="1:11" x14ac:dyDescent="0.35">
      <c r="A17771">
        <v>61216</v>
      </c>
      <c r="B17771" t="s">
        <v>251</v>
      </c>
      <c r="C17771" s="70">
        <v>0</v>
      </c>
      <c r="D17771" s="70">
        <v>0</v>
      </c>
      <c r="E17771" s="71">
        <v>44834</v>
      </c>
      <c r="F17771" t="s">
        <v>1972</v>
      </c>
      <c r="G17771" t="s">
        <v>1912</v>
      </c>
      <c r="J17771" s="40">
        <v>2772.76</v>
      </c>
      <c r="K17771" s="40">
        <v>0</v>
      </c>
    </row>
    <row r="17772" spans="1:11" x14ac:dyDescent="0.35">
      <c r="A17772">
        <v>61216</v>
      </c>
      <c r="B17772" t="s">
        <v>251</v>
      </c>
      <c r="C17772" s="70">
        <v>0</v>
      </c>
      <c r="D17772" s="70">
        <v>0</v>
      </c>
      <c r="E17772" s="71">
        <v>44865</v>
      </c>
      <c r="F17772" t="s">
        <v>1944</v>
      </c>
      <c r="G17772" t="s">
        <v>1912</v>
      </c>
      <c r="H17772" t="s">
        <v>1919</v>
      </c>
      <c r="I17772" t="s">
        <v>1919</v>
      </c>
      <c r="J17772" s="40">
        <v>2782.97</v>
      </c>
      <c r="K17772" s="40">
        <v>0</v>
      </c>
    </row>
    <row r="17773" spans="1:11" x14ac:dyDescent="0.35">
      <c r="A17773">
        <v>61216</v>
      </c>
      <c r="B17773" t="s">
        <v>251</v>
      </c>
      <c r="C17773" s="70">
        <v>0</v>
      </c>
      <c r="D17773" s="70">
        <v>0</v>
      </c>
      <c r="E17773" s="71">
        <v>44895</v>
      </c>
      <c r="F17773" t="s">
        <v>1926</v>
      </c>
      <c r="G17773" t="s">
        <v>1912</v>
      </c>
      <c r="H17773" t="s">
        <v>1916</v>
      </c>
      <c r="J17773" s="40">
        <v>2854.94</v>
      </c>
      <c r="K17773" s="40">
        <v>0</v>
      </c>
    </row>
    <row r="17774" spans="1:11" x14ac:dyDescent="0.35">
      <c r="A17774">
        <v>61216</v>
      </c>
      <c r="B17774" t="s">
        <v>251</v>
      </c>
      <c r="C17774" s="70">
        <v>0</v>
      </c>
      <c r="D17774" s="70">
        <v>0</v>
      </c>
      <c r="E17774" s="71">
        <v>44926</v>
      </c>
      <c r="F17774" t="s">
        <v>1913</v>
      </c>
      <c r="G17774" t="s">
        <v>1912</v>
      </c>
      <c r="H17774" t="s">
        <v>1911</v>
      </c>
      <c r="I17774" t="s">
        <v>1911</v>
      </c>
      <c r="J17774" s="40">
        <v>2791.67</v>
      </c>
      <c r="K17774" s="40">
        <v>0</v>
      </c>
    </row>
    <row r="17775" spans="1:11" x14ac:dyDescent="0.35">
      <c r="A17775">
        <v>61217</v>
      </c>
      <c r="B17775" t="s">
        <v>252</v>
      </c>
      <c r="C17775" s="70">
        <v>0</v>
      </c>
      <c r="D17775" s="70">
        <v>0</v>
      </c>
      <c r="E17775" s="71">
        <v>44592</v>
      </c>
      <c r="F17775" t="s">
        <v>2134</v>
      </c>
      <c r="G17775" t="s">
        <v>1912</v>
      </c>
      <c r="J17775" s="40">
        <v>1269.8699999999999</v>
      </c>
      <c r="K17775" s="40">
        <v>0</v>
      </c>
    </row>
    <row r="17776" spans="1:11" x14ac:dyDescent="0.35">
      <c r="A17776">
        <v>61217</v>
      </c>
      <c r="B17776" t="s">
        <v>252</v>
      </c>
      <c r="C17776" s="70">
        <v>0</v>
      </c>
      <c r="D17776" s="70">
        <v>0</v>
      </c>
      <c r="E17776" s="71">
        <v>44620</v>
      </c>
      <c r="F17776" t="s">
        <v>2122</v>
      </c>
      <c r="G17776" t="s">
        <v>1912</v>
      </c>
      <c r="J17776" s="40">
        <v>1253</v>
      </c>
      <c r="K17776" s="40">
        <v>0</v>
      </c>
    </row>
    <row r="17777" spans="1:11" x14ac:dyDescent="0.35">
      <c r="A17777">
        <v>61217</v>
      </c>
      <c r="B17777" t="s">
        <v>252</v>
      </c>
      <c r="C17777" s="70">
        <v>0</v>
      </c>
      <c r="D17777" s="70">
        <v>0</v>
      </c>
      <c r="E17777" s="71">
        <v>44620</v>
      </c>
      <c r="F17777" t="s">
        <v>2121</v>
      </c>
      <c r="G17777" t="s">
        <v>1912</v>
      </c>
      <c r="J17777" s="40">
        <v>-1253</v>
      </c>
      <c r="K17777" s="40">
        <v>0</v>
      </c>
    </row>
    <row r="17778" spans="1:11" x14ac:dyDescent="0.35">
      <c r="A17778">
        <v>61217</v>
      </c>
      <c r="B17778" t="s">
        <v>252</v>
      </c>
      <c r="C17778" s="70">
        <v>0</v>
      </c>
      <c r="D17778" s="70">
        <v>0</v>
      </c>
      <c r="E17778" s="71">
        <v>44620</v>
      </c>
      <c r="F17778" t="s">
        <v>2120</v>
      </c>
      <c r="G17778" t="s">
        <v>1912</v>
      </c>
      <c r="J17778" s="40">
        <v>1387.17</v>
      </c>
      <c r="K17778" s="40">
        <v>0</v>
      </c>
    </row>
    <row r="17779" spans="1:11" x14ac:dyDescent="0.35">
      <c r="A17779">
        <v>61217</v>
      </c>
      <c r="B17779" t="s">
        <v>252</v>
      </c>
      <c r="C17779" s="70">
        <v>0</v>
      </c>
      <c r="D17779" s="70">
        <v>0</v>
      </c>
      <c r="E17779" s="71">
        <v>44651</v>
      </c>
      <c r="F17779" t="s">
        <v>2106</v>
      </c>
      <c r="G17779" t="s">
        <v>1912</v>
      </c>
      <c r="J17779" s="40">
        <v>1649.57</v>
      </c>
      <c r="K17779" s="40">
        <v>0</v>
      </c>
    </row>
    <row r="17780" spans="1:11" x14ac:dyDescent="0.35">
      <c r="A17780">
        <v>61217</v>
      </c>
      <c r="B17780" t="s">
        <v>252</v>
      </c>
      <c r="C17780" s="70">
        <v>0</v>
      </c>
      <c r="D17780" s="70">
        <v>0</v>
      </c>
      <c r="E17780" s="71">
        <v>44681</v>
      </c>
      <c r="F17780" t="s">
        <v>2095</v>
      </c>
      <c r="G17780" t="s">
        <v>1912</v>
      </c>
      <c r="J17780" s="40">
        <v>1384.88</v>
      </c>
      <c r="K17780" s="40">
        <v>0</v>
      </c>
    </row>
    <row r="17781" spans="1:11" x14ac:dyDescent="0.35">
      <c r="A17781">
        <v>61217</v>
      </c>
      <c r="B17781" t="s">
        <v>252</v>
      </c>
      <c r="C17781" s="70">
        <v>0</v>
      </c>
      <c r="D17781" s="70">
        <v>0</v>
      </c>
      <c r="E17781" s="71">
        <v>44712</v>
      </c>
      <c r="F17781" t="s">
        <v>2078</v>
      </c>
      <c r="G17781" t="s">
        <v>1912</v>
      </c>
      <c r="J17781" s="40">
        <v>1436.82</v>
      </c>
      <c r="K17781" s="40">
        <v>0</v>
      </c>
    </row>
    <row r="17782" spans="1:11" x14ac:dyDescent="0.35">
      <c r="A17782">
        <v>61217</v>
      </c>
      <c r="B17782" t="s">
        <v>252</v>
      </c>
      <c r="C17782" s="70">
        <v>0</v>
      </c>
      <c r="D17782" s="70">
        <v>0</v>
      </c>
      <c r="E17782" s="71">
        <v>44742</v>
      </c>
      <c r="F17782" t="s">
        <v>2064</v>
      </c>
      <c r="G17782" t="s">
        <v>1912</v>
      </c>
      <c r="J17782" s="40">
        <v>1379.6</v>
      </c>
      <c r="K17782" s="40">
        <v>0</v>
      </c>
    </row>
    <row r="17783" spans="1:11" x14ac:dyDescent="0.35">
      <c r="A17783">
        <v>61217</v>
      </c>
      <c r="B17783" t="s">
        <v>252</v>
      </c>
      <c r="C17783" s="70">
        <v>0</v>
      </c>
      <c r="D17783" s="70">
        <v>0</v>
      </c>
      <c r="E17783" s="71">
        <v>44773</v>
      </c>
      <c r="F17783" t="s">
        <v>2044</v>
      </c>
      <c r="G17783" t="s">
        <v>1912</v>
      </c>
      <c r="J17783" s="40">
        <v>1903.37</v>
      </c>
      <c r="K17783" s="40">
        <v>0</v>
      </c>
    </row>
    <row r="17784" spans="1:11" x14ac:dyDescent="0.35">
      <c r="A17784">
        <v>61217</v>
      </c>
      <c r="B17784" t="s">
        <v>252</v>
      </c>
      <c r="C17784" s="70">
        <v>0</v>
      </c>
      <c r="D17784" s="70">
        <v>0</v>
      </c>
      <c r="E17784" s="71">
        <v>44804</v>
      </c>
      <c r="F17784" t="s">
        <v>1994</v>
      </c>
      <c r="G17784" t="s">
        <v>1912</v>
      </c>
      <c r="J17784" s="40">
        <v>1555.47</v>
      </c>
      <c r="K17784" s="40">
        <v>0</v>
      </c>
    </row>
    <row r="17785" spans="1:11" x14ac:dyDescent="0.35">
      <c r="A17785">
        <v>61217</v>
      </c>
      <c r="B17785" t="s">
        <v>252</v>
      </c>
      <c r="C17785" s="70">
        <v>0</v>
      </c>
      <c r="D17785" s="70">
        <v>0</v>
      </c>
      <c r="E17785" s="71">
        <v>44834</v>
      </c>
      <c r="F17785" t="s">
        <v>1972</v>
      </c>
      <c r="G17785" t="s">
        <v>1912</v>
      </c>
      <c r="J17785" s="40">
        <v>1734.71</v>
      </c>
      <c r="K17785" s="40">
        <v>0</v>
      </c>
    </row>
    <row r="17786" spans="1:11" x14ac:dyDescent="0.35">
      <c r="A17786">
        <v>61217</v>
      </c>
      <c r="B17786" t="s">
        <v>252</v>
      </c>
      <c r="C17786" s="70">
        <v>0</v>
      </c>
      <c r="D17786" s="70">
        <v>0</v>
      </c>
      <c r="E17786" s="71">
        <v>44865</v>
      </c>
      <c r="F17786" t="s">
        <v>1944</v>
      </c>
      <c r="G17786" t="s">
        <v>1912</v>
      </c>
      <c r="H17786" t="s">
        <v>1919</v>
      </c>
      <c r="I17786" t="s">
        <v>1919</v>
      </c>
      <c r="J17786" s="40">
        <v>1616.48</v>
      </c>
      <c r="K17786" s="40">
        <v>0</v>
      </c>
    </row>
    <row r="17787" spans="1:11" x14ac:dyDescent="0.35">
      <c r="A17787">
        <v>61217</v>
      </c>
      <c r="B17787" t="s">
        <v>252</v>
      </c>
      <c r="C17787" s="70">
        <v>0</v>
      </c>
      <c r="D17787" s="70">
        <v>0</v>
      </c>
      <c r="E17787" s="71">
        <v>44895</v>
      </c>
      <c r="F17787" t="s">
        <v>1926</v>
      </c>
      <c r="G17787" t="s">
        <v>1912</v>
      </c>
      <c r="H17787" t="s">
        <v>1916</v>
      </c>
      <c r="J17787" s="40">
        <v>1921.6</v>
      </c>
      <c r="K17787" s="40">
        <v>0</v>
      </c>
    </row>
    <row r="17788" spans="1:11" x14ac:dyDescent="0.35">
      <c r="A17788">
        <v>61217</v>
      </c>
      <c r="B17788" t="s">
        <v>252</v>
      </c>
      <c r="C17788" s="70">
        <v>0</v>
      </c>
      <c r="D17788" s="70">
        <v>0</v>
      </c>
      <c r="E17788" s="71">
        <v>44926</v>
      </c>
      <c r="F17788" t="s">
        <v>1913</v>
      </c>
      <c r="G17788" t="s">
        <v>1912</v>
      </c>
      <c r="H17788" t="s">
        <v>1911</v>
      </c>
      <c r="I17788" t="s">
        <v>1911</v>
      </c>
      <c r="J17788" s="40">
        <v>1714.25</v>
      </c>
      <c r="K17788" s="40">
        <v>0</v>
      </c>
    </row>
    <row r="17789" spans="1:11" x14ac:dyDescent="0.35">
      <c r="A17789">
        <v>61218</v>
      </c>
      <c r="B17789" t="s">
        <v>253</v>
      </c>
      <c r="C17789" s="70">
        <v>0</v>
      </c>
      <c r="D17789" s="70">
        <v>0</v>
      </c>
      <c r="E17789" s="71">
        <v>44592</v>
      </c>
      <c r="F17789" t="s">
        <v>2134</v>
      </c>
      <c r="G17789" t="s">
        <v>1912</v>
      </c>
      <c r="J17789" s="40">
        <v>15.49</v>
      </c>
      <c r="K17789" s="40">
        <v>0</v>
      </c>
    </row>
    <row r="17790" spans="1:11" x14ac:dyDescent="0.35">
      <c r="A17790">
        <v>61218</v>
      </c>
      <c r="B17790" t="s">
        <v>253</v>
      </c>
      <c r="C17790" s="70">
        <v>0</v>
      </c>
      <c r="D17790" s="70">
        <v>0</v>
      </c>
      <c r="E17790" s="71">
        <v>44620</v>
      </c>
      <c r="F17790" t="s">
        <v>2122</v>
      </c>
      <c r="G17790" t="s">
        <v>1912</v>
      </c>
      <c r="J17790" s="40">
        <v>15.29</v>
      </c>
      <c r="K17790" s="40">
        <v>0</v>
      </c>
    </row>
    <row r="17791" spans="1:11" x14ac:dyDescent="0.35">
      <c r="A17791">
        <v>61218</v>
      </c>
      <c r="B17791" t="s">
        <v>253</v>
      </c>
      <c r="C17791" s="70">
        <v>0</v>
      </c>
      <c r="D17791" s="70">
        <v>0</v>
      </c>
      <c r="E17791" s="71">
        <v>44620</v>
      </c>
      <c r="F17791" t="s">
        <v>2121</v>
      </c>
      <c r="G17791" t="s">
        <v>1912</v>
      </c>
      <c r="J17791" s="40">
        <v>-15.29</v>
      </c>
      <c r="K17791" s="40">
        <v>0</v>
      </c>
    </row>
    <row r="17792" spans="1:11" x14ac:dyDescent="0.35">
      <c r="A17792">
        <v>61218</v>
      </c>
      <c r="B17792" t="s">
        <v>253</v>
      </c>
      <c r="C17792" s="70">
        <v>0</v>
      </c>
      <c r="D17792" s="70">
        <v>0</v>
      </c>
      <c r="E17792" s="71">
        <v>44620</v>
      </c>
      <c r="F17792" t="s">
        <v>2120</v>
      </c>
      <c r="G17792" t="s">
        <v>1912</v>
      </c>
      <c r="J17792" s="40">
        <v>15.29</v>
      </c>
      <c r="K17792" s="40">
        <v>0</v>
      </c>
    </row>
    <row r="17793" spans="1:11" x14ac:dyDescent="0.35">
      <c r="A17793">
        <v>61218</v>
      </c>
      <c r="B17793" t="s">
        <v>253</v>
      </c>
      <c r="C17793" s="70">
        <v>0</v>
      </c>
      <c r="D17793" s="70">
        <v>0</v>
      </c>
      <c r="E17793" s="71">
        <v>44651</v>
      </c>
      <c r="F17793" t="s">
        <v>2106</v>
      </c>
      <c r="G17793" t="s">
        <v>1912</v>
      </c>
      <c r="J17793" s="40">
        <v>15.59</v>
      </c>
      <c r="K17793" s="40">
        <v>0</v>
      </c>
    </row>
    <row r="17794" spans="1:11" x14ac:dyDescent="0.35">
      <c r="A17794">
        <v>61218</v>
      </c>
      <c r="B17794" t="s">
        <v>253</v>
      </c>
      <c r="C17794" s="70">
        <v>0</v>
      </c>
      <c r="D17794" s="70">
        <v>0</v>
      </c>
      <c r="E17794" s="71">
        <v>44681</v>
      </c>
      <c r="F17794" t="s">
        <v>2095</v>
      </c>
      <c r="G17794" t="s">
        <v>1912</v>
      </c>
      <c r="J17794" s="40">
        <v>14.92</v>
      </c>
      <c r="K17794" s="40">
        <v>0</v>
      </c>
    </row>
    <row r="17795" spans="1:11" x14ac:dyDescent="0.35">
      <c r="A17795">
        <v>61218</v>
      </c>
      <c r="B17795" t="s">
        <v>253</v>
      </c>
      <c r="C17795" s="70">
        <v>0</v>
      </c>
      <c r="D17795" s="70">
        <v>0</v>
      </c>
      <c r="E17795" s="71">
        <v>44712</v>
      </c>
      <c r="F17795" t="s">
        <v>2078</v>
      </c>
      <c r="G17795" t="s">
        <v>1912</v>
      </c>
      <c r="J17795" s="40">
        <v>14.83</v>
      </c>
      <c r="K17795" s="40">
        <v>0</v>
      </c>
    </row>
    <row r="17796" spans="1:11" x14ac:dyDescent="0.35">
      <c r="A17796">
        <v>61218</v>
      </c>
      <c r="B17796" t="s">
        <v>253</v>
      </c>
      <c r="C17796" s="70">
        <v>0</v>
      </c>
      <c r="D17796" s="70">
        <v>0</v>
      </c>
      <c r="E17796" s="71">
        <v>44742</v>
      </c>
      <c r="F17796" t="s">
        <v>2064</v>
      </c>
      <c r="G17796" t="s">
        <v>1912</v>
      </c>
      <c r="J17796" s="40">
        <v>14.14</v>
      </c>
      <c r="K17796" s="40">
        <v>0</v>
      </c>
    </row>
    <row r="17797" spans="1:11" x14ac:dyDescent="0.35">
      <c r="A17797">
        <v>61218</v>
      </c>
      <c r="B17797" t="s">
        <v>253</v>
      </c>
      <c r="C17797" s="70">
        <v>0</v>
      </c>
      <c r="D17797" s="70">
        <v>0</v>
      </c>
      <c r="E17797" s="71">
        <v>44773</v>
      </c>
      <c r="F17797" t="s">
        <v>2044</v>
      </c>
      <c r="G17797" t="s">
        <v>1912</v>
      </c>
      <c r="J17797" s="40">
        <v>14.6</v>
      </c>
      <c r="K17797" s="40">
        <v>0</v>
      </c>
    </row>
    <row r="17798" spans="1:11" x14ac:dyDescent="0.35">
      <c r="A17798">
        <v>61218</v>
      </c>
      <c r="B17798" t="s">
        <v>253</v>
      </c>
      <c r="C17798" s="70">
        <v>0</v>
      </c>
      <c r="D17798" s="70">
        <v>0</v>
      </c>
      <c r="E17798" s="71">
        <v>44804</v>
      </c>
      <c r="F17798" t="s">
        <v>1994</v>
      </c>
      <c r="G17798" t="s">
        <v>1912</v>
      </c>
      <c r="J17798" s="40">
        <v>14.82</v>
      </c>
      <c r="K17798" s="40">
        <v>0</v>
      </c>
    </row>
    <row r="17799" spans="1:11" x14ac:dyDescent="0.35">
      <c r="A17799">
        <v>61218</v>
      </c>
      <c r="B17799" t="s">
        <v>253</v>
      </c>
      <c r="C17799" s="70">
        <v>0</v>
      </c>
      <c r="D17799" s="70">
        <v>0</v>
      </c>
      <c r="E17799" s="71">
        <v>44834</v>
      </c>
      <c r="F17799" t="s">
        <v>1972</v>
      </c>
      <c r="G17799" t="s">
        <v>1912</v>
      </c>
      <c r="J17799" s="40">
        <v>13.97</v>
      </c>
      <c r="K17799" s="40">
        <v>0</v>
      </c>
    </row>
    <row r="17800" spans="1:11" x14ac:dyDescent="0.35">
      <c r="A17800">
        <v>61218</v>
      </c>
      <c r="B17800" t="s">
        <v>253</v>
      </c>
      <c r="C17800" s="70">
        <v>0</v>
      </c>
      <c r="D17800" s="70">
        <v>0</v>
      </c>
      <c r="E17800" s="71">
        <v>44865</v>
      </c>
      <c r="F17800" t="s">
        <v>1944</v>
      </c>
      <c r="G17800" t="s">
        <v>1912</v>
      </c>
      <c r="H17800" t="s">
        <v>1919</v>
      </c>
      <c r="I17800" t="s">
        <v>1919</v>
      </c>
      <c r="J17800" s="40">
        <v>14.02</v>
      </c>
      <c r="K17800" s="40">
        <v>0</v>
      </c>
    </row>
    <row r="17801" spans="1:11" x14ac:dyDescent="0.35">
      <c r="A17801">
        <v>61218</v>
      </c>
      <c r="B17801" t="s">
        <v>253</v>
      </c>
      <c r="C17801" s="70">
        <v>0</v>
      </c>
      <c r="D17801" s="70">
        <v>0</v>
      </c>
      <c r="E17801" s="71">
        <v>44895</v>
      </c>
      <c r="F17801" t="s">
        <v>1926</v>
      </c>
      <c r="G17801" t="s">
        <v>1912</v>
      </c>
      <c r="H17801" t="s">
        <v>1916</v>
      </c>
      <c r="J17801" s="40">
        <v>14.39</v>
      </c>
      <c r="K17801" s="40">
        <v>0</v>
      </c>
    </row>
    <row r="17802" spans="1:11" x14ac:dyDescent="0.35">
      <c r="A17802">
        <v>61218</v>
      </c>
      <c r="B17802" t="s">
        <v>253</v>
      </c>
      <c r="C17802" s="70">
        <v>0</v>
      </c>
      <c r="D17802" s="70">
        <v>0</v>
      </c>
      <c r="E17802" s="71">
        <v>44926</v>
      </c>
      <c r="F17802" t="s">
        <v>1913</v>
      </c>
      <c r="G17802" t="s">
        <v>1912</v>
      </c>
      <c r="H17802" t="s">
        <v>1911</v>
      </c>
      <c r="I17802" t="s">
        <v>1911</v>
      </c>
      <c r="J17802" s="40">
        <v>14.07</v>
      </c>
      <c r="K17802" s="40">
        <v>0</v>
      </c>
    </row>
    <row r="17803" spans="1:11" x14ac:dyDescent="0.35">
      <c r="A17803">
        <v>61219</v>
      </c>
      <c r="B17803" t="s">
        <v>700</v>
      </c>
      <c r="C17803" s="70">
        <v>0</v>
      </c>
      <c r="D17803" s="70">
        <v>0</v>
      </c>
      <c r="E17803" s="71">
        <v>44651</v>
      </c>
      <c r="F17803" t="s">
        <v>2106</v>
      </c>
      <c r="G17803" t="s">
        <v>1912</v>
      </c>
      <c r="J17803" s="40">
        <v>344.77</v>
      </c>
      <c r="K17803" s="40">
        <v>0</v>
      </c>
    </row>
    <row r="17804" spans="1:11" x14ac:dyDescent="0.35">
      <c r="A17804">
        <v>61219</v>
      </c>
      <c r="B17804" t="s">
        <v>700</v>
      </c>
      <c r="C17804" s="70">
        <v>0</v>
      </c>
      <c r="D17804" s="70">
        <v>0</v>
      </c>
      <c r="E17804" s="71">
        <v>44681</v>
      </c>
      <c r="F17804" t="s">
        <v>2095</v>
      </c>
      <c r="G17804" t="s">
        <v>1912</v>
      </c>
      <c r="J17804" s="40">
        <v>1521.86</v>
      </c>
      <c r="K17804" s="40">
        <v>0</v>
      </c>
    </row>
    <row r="17805" spans="1:11" x14ac:dyDescent="0.35">
      <c r="A17805">
        <v>61219</v>
      </c>
      <c r="B17805" t="s">
        <v>700</v>
      </c>
      <c r="C17805" s="70">
        <v>0</v>
      </c>
      <c r="D17805" s="70">
        <v>0</v>
      </c>
      <c r="E17805" s="71">
        <v>44712</v>
      </c>
      <c r="F17805" t="s">
        <v>2078</v>
      </c>
      <c r="G17805" t="s">
        <v>1912</v>
      </c>
      <c r="J17805" s="40">
        <v>406.53</v>
      </c>
      <c r="K17805" s="40">
        <v>0</v>
      </c>
    </row>
    <row r="17806" spans="1:11" x14ac:dyDescent="0.35">
      <c r="A17806">
        <v>61219</v>
      </c>
      <c r="B17806" t="s">
        <v>700</v>
      </c>
      <c r="C17806" s="70">
        <v>0</v>
      </c>
      <c r="D17806" s="70">
        <v>0</v>
      </c>
      <c r="E17806" s="71">
        <v>44742</v>
      </c>
      <c r="F17806" t="s">
        <v>2064</v>
      </c>
      <c r="G17806" t="s">
        <v>1912</v>
      </c>
      <c r="J17806" s="40">
        <v>100</v>
      </c>
      <c r="K17806" s="40">
        <v>0</v>
      </c>
    </row>
    <row r="17807" spans="1:11" x14ac:dyDescent="0.35">
      <c r="A17807">
        <v>61219</v>
      </c>
      <c r="B17807" t="s">
        <v>700</v>
      </c>
      <c r="C17807" s="70">
        <v>0</v>
      </c>
      <c r="D17807" s="70">
        <v>0</v>
      </c>
      <c r="E17807" s="71">
        <v>44834</v>
      </c>
      <c r="F17807" t="s">
        <v>1972</v>
      </c>
      <c r="G17807" t="s">
        <v>1912</v>
      </c>
      <c r="J17807" s="40">
        <v>905.73</v>
      </c>
      <c r="K17807" s="40">
        <v>0</v>
      </c>
    </row>
    <row r="17808" spans="1:11" x14ac:dyDescent="0.35">
      <c r="A17808">
        <v>61219</v>
      </c>
      <c r="B17808" t="s">
        <v>700</v>
      </c>
      <c r="C17808" s="70">
        <v>0</v>
      </c>
      <c r="D17808" s="70">
        <v>0</v>
      </c>
      <c r="E17808" s="71">
        <v>44895</v>
      </c>
      <c r="F17808" t="s">
        <v>1926</v>
      </c>
      <c r="G17808" t="s">
        <v>1912</v>
      </c>
      <c r="H17808" t="s">
        <v>1916</v>
      </c>
      <c r="J17808" s="40">
        <v>91.54</v>
      </c>
      <c r="K17808" s="40">
        <v>0</v>
      </c>
    </row>
    <row r="17809" spans="1:11" x14ac:dyDescent="0.35">
      <c r="A17809">
        <v>61219</v>
      </c>
      <c r="B17809" t="s">
        <v>700</v>
      </c>
      <c r="C17809" s="70">
        <v>0</v>
      </c>
      <c r="D17809" s="70">
        <v>0</v>
      </c>
      <c r="E17809" s="71">
        <v>44926</v>
      </c>
      <c r="F17809" t="s">
        <v>1913</v>
      </c>
      <c r="G17809" t="s">
        <v>1912</v>
      </c>
      <c r="H17809" t="s">
        <v>1911</v>
      </c>
      <c r="I17809" t="s">
        <v>1911</v>
      </c>
      <c r="J17809" s="40">
        <v>89.51</v>
      </c>
      <c r="K17809" s="40">
        <v>0</v>
      </c>
    </row>
    <row r="17810" spans="1:11" x14ac:dyDescent="0.35">
      <c r="A17810">
        <v>61220</v>
      </c>
      <c r="B17810" t="s">
        <v>1516</v>
      </c>
      <c r="C17810" s="70">
        <v>0</v>
      </c>
      <c r="D17810" s="70">
        <v>0</v>
      </c>
      <c r="E17810" s="71">
        <v>44592</v>
      </c>
      <c r="F17810" t="s">
        <v>14944</v>
      </c>
      <c r="G17810" t="s">
        <v>1912</v>
      </c>
      <c r="J17810" s="40">
        <v>17118.560000000001</v>
      </c>
      <c r="K17810" s="40">
        <v>0</v>
      </c>
    </row>
    <row r="17811" spans="1:11" x14ac:dyDescent="0.35">
      <c r="A17811">
        <v>61220</v>
      </c>
      <c r="B17811" t="s">
        <v>1516</v>
      </c>
      <c r="C17811" s="70">
        <v>0</v>
      </c>
      <c r="D17811" s="70">
        <v>0</v>
      </c>
      <c r="E17811" s="71">
        <v>44773</v>
      </c>
      <c r="F17811" t="s">
        <v>2044</v>
      </c>
      <c r="G17811" t="s">
        <v>1912</v>
      </c>
      <c r="J17811" s="40">
        <v>15469.32</v>
      </c>
      <c r="K17811" s="40">
        <v>0</v>
      </c>
    </row>
    <row r="17812" spans="1:11" x14ac:dyDescent="0.35">
      <c r="A17812">
        <v>61300</v>
      </c>
      <c r="B17812" t="s">
        <v>381</v>
      </c>
      <c r="C17812" s="70">
        <v>0</v>
      </c>
      <c r="D17812" s="70">
        <v>0</v>
      </c>
      <c r="E17812" s="71">
        <v>44592</v>
      </c>
      <c r="F17812" t="s">
        <v>2134</v>
      </c>
      <c r="G17812" t="s">
        <v>1912</v>
      </c>
      <c r="J17812" s="40">
        <v>129506.7</v>
      </c>
      <c r="K17812" s="40">
        <v>0</v>
      </c>
    </row>
    <row r="17813" spans="1:11" x14ac:dyDescent="0.35">
      <c r="A17813">
        <v>61300</v>
      </c>
      <c r="B17813" t="s">
        <v>381</v>
      </c>
      <c r="C17813" s="70">
        <v>0</v>
      </c>
      <c r="D17813" s="70">
        <v>0</v>
      </c>
      <c r="E17813" s="71">
        <v>44592</v>
      </c>
      <c r="F17813" t="s">
        <v>14943</v>
      </c>
      <c r="G17813" t="s">
        <v>1912</v>
      </c>
      <c r="J17813" s="40">
        <v>0</v>
      </c>
      <c r="K17813" s="40">
        <v>63836.38</v>
      </c>
    </row>
    <row r="17814" spans="1:11" x14ac:dyDescent="0.35">
      <c r="A17814">
        <v>61300</v>
      </c>
      <c r="B17814" t="s">
        <v>381</v>
      </c>
      <c r="C17814" s="70">
        <v>0</v>
      </c>
      <c r="D17814" s="70">
        <v>0</v>
      </c>
      <c r="E17814" s="71">
        <v>44620</v>
      </c>
      <c r="F17814" t="s">
        <v>2122</v>
      </c>
      <c r="G17814" t="s">
        <v>1912</v>
      </c>
      <c r="J17814" s="40">
        <v>127786.88</v>
      </c>
      <c r="K17814" s="40">
        <v>0</v>
      </c>
    </row>
    <row r="17815" spans="1:11" x14ac:dyDescent="0.35">
      <c r="A17815">
        <v>61300</v>
      </c>
      <c r="B17815" t="s">
        <v>381</v>
      </c>
      <c r="C17815" s="70">
        <v>0</v>
      </c>
      <c r="D17815" s="70">
        <v>0</v>
      </c>
      <c r="E17815" s="71">
        <v>44620</v>
      </c>
      <c r="F17815" t="s">
        <v>2121</v>
      </c>
      <c r="G17815" t="s">
        <v>1912</v>
      </c>
      <c r="J17815" s="40">
        <v>-127786.88</v>
      </c>
      <c r="K17815" s="40">
        <v>0</v>
      </c>
    </row>
    <row r="17816" spans="1:11" x14ac:dyDescent="0.35">
      <c r="A17816">
        <v>61300</v>
      </c>
      <c r="B17816" t="s">
        <v>381</v>
      </c>
      <c r="C17816" s="70">
        <v>0</v>
      </c>
      <c r="D17816" s="70">
        <v>0</v>
      </c>
      <c r="E17816" s="71">
        <v>44620</v>
      </c>
      <c r="F17816" t="s">
        <v>2120</v>
      </c>
      <c r="G17816" t="s">
        <v>1912</v>
      </c>
      <c r="J17816" s="40">
        <v>133068.06</v>
      </c>
      <c r="K17816" s="40">
        <v>0</v>
      </c>
    </row>
    <row r="17817" spans="1:11" x14ac:dyDescent="0.35">
      <c r="A17817">
        <v>61300</v>
      </c>
      <c r="B17817" t="s">
        <v>381</v>
      </c>
      <c r="C17817" s="70">
        <v>0</v>
      </c>
      <c r="D17817" s="70">
        <v>0</v>
      </c>
      <c r="E17817" s="71">
        <v>44620</v>
      </c>
      <c r="F17817" t="s">
        <v>14942</v>
      </c>
      <c r="G17817" t="s">
        <v>1912</v>
      </c>
      <c r="J17817" s="40">
        <v>0</v>
      </c>
      <c r="K17817" s="40">
        <v>49504.32</v>
      </c>
    </row>
    <row r="17818" spans="1:11" x14ac:dyDescent="0.35">
      <c r="A17818">
        <v>61300</v>
      </c>
      <c r="B17818" t="s">
        <v>381</v>
      </c>
      <c r="C17818" s="70">
        <v>0</v>
      </c>
      <c r="D17818" s="70">
        <v>0</v>
      </c>
      <c r="E17818" s="71">
        <v>44651</v>
      </c>
      <c r="F17818" t="s">
        <v>2106</v>
      </c>
      <c r="G17818" t="s">
        <v>1912</v>
      </c>
      <c r="J17818" s="40">
        <v>78873.3</v>
      </c>
      <c r="K17818" s="40">
        <v>0</v>
      </c>
    </row>
    <row r="17819" spans="1:11" x14ac:dyDescent="0.35">
      <c r="A17819">
        <v>61300</v>
      </c>
      <c r="B17819" t="s">
        <v>381</v>
      </c>
      <c r="C17819" s="70">
        <v>0</v>
      </c>
      <c r="D17819" s="70">
        <v>0</v>
      </c>
      <c r="E17819" s="71">
        <v>44681</v>
      </c>
      <c r="F17819" t="s">
        <v>2095</v>
      </c>
      <c r="G17819" t="s">
        <v>1912</v>
      </c>
      <c r="J17819" s="40">
        <v>74695.63</v>
      </c>
      <c r="K17819" s="40">
        <v>0</v>
      </c>
    </row>
    <row r="17820" spans="1:11" x14ac:dyDescent="0.35">
      <c r="A17820">
        <v>61300</v>
      </c>
      <c r="B17820" t="s">
        <v>381</v>
      </c>
      <c r="C17820" s="70">
        <v>0</v>
      </c>
      <c r="D17820" s="70">
        <v>0</v>
      </c>
      <c r="E17820" s="71">
        <v>44712</v>
      </c>
      <c r="F17820" t="s">
        <v>2078</v>
      </c>
      <c r="G17820" t="s">
        <v>1912</v>
      </c>
      <c r="J17820" s="40">
        <v>76102.11</v>
      </c>
      <c r="K17820" s="40">
        <v>0</v>
      </c>
    </row>
    <row r="17821" spans="1:11" x14ac:dyDescent="0.35">
      <c r="A17821">
        <v>61300</v>
      </c>
      <c r="B17821" t="s">
        <v>381</v>
      </c>
      <c r="C17821" s="70">
        <v>0</v>
      </c>
      <c r="D17821" s="70">
        <v>0</v>
      </c>
      <c r="E17821" s="71">
        <v>44742</v>
      </c>
      <c r="F17821" t="s">
        <v>2064</v>
      </c>
      <c r="G17821" t="s">
        <v>1912</v>
      </c>
      <c r="J17821" s="40">
        <v>71224.45</v>
      </c>
      <c r="K17821" s="40">
        <v>0</v>
      </c>
    </row>
    <row r="17822" spans="1:11" x14ac:dyDescent="0.35">
      <c r="A17822">
        <v>61300</v>
      </c>
      <c r="B17822" t="s">
        <v>381</v>
      </c>
      <c r="C17822" s="70">
        <v>0</v>
      </c>
      <c r="D17822" s="70">
        <v>0</v>
      </c>
      <c r="E17822" s="71">
        <v>44773</v>
      </c>
      <c r="F17822" t="s">
        <v>2044</v>
      </c>
      <c r="G17822" t="s">
        <v>1912</v>
      </c>
      <c r="J17822" s="40">
        <v>83057.83</v>
      </c>
      <c r="K17822" s="40">
        <v>0</v>
      </c>
    </row>
    <row r="17823" spans="1:11" x14ac:dyDescent="0.35">
      <c r="A17823">
        <v>61300</v>
      </c>
      <c r="B17823" t="s">
        <v>381</v>
      </c>
      <c r="C17823" s="70">
        <v>0</v>
      </c>
      <c r="D17823" s="70">
        <v>0</v>
      </c>
      <c r="E17823" s="71">
        <v>44804</v>
      </c>
      <c r="F17823" t="s">
        <v>1994</v>
      </c>
      <c r="G17823" t="s">
        <v>1912</v>
      </c>
      <c r="J17823" s="40">
        <v>70575.210000000006</v>
      </c>
      <c r="K17823" s="40">
        <v>0</v>
      </c>
    </row>
    <row r="17824" spans="1:11" x14ac:dyDescent="0.35">
      <c r="A17824">
        <v>61300</v>
      </c>
      <c r="B17824" t="s">
        <v>381</v>
      </c>
      <c r="C17824" s="70">
        <v>0</v>
      </c>
      <c r="D17824" s="70">
        <v>0</v>
      </c>
      <c r="E17824" s="71">
        <v>44834</v>
      </c>
      <c r="F17824" t="s">
        <v>1972</v>
      </c>
      <c r="G17824" t="s">
        <v>1912</v>
      </c>
      <c r="J17824" s="40">
        <v>72507.03</v>
      </c>
      <c r="K17824" s="40">
        <v>0</v>
      </c>
    </row>
    <row r="17825" spans="1:11" x14ac:dyDescent="0.35">
      <c r="A17825">
        <v>61300</v>
      </c>
      <c r="B17825" t="s">
        <v>381</v>
      </c>
      <c r="C17825" s="70">
        <v>0</v>
      </c>
      <c r="D17825" s="70">
        <v>0</v>
      </c>
      <c r="E17825" s="71">
        <v>44865</v>
      </c>
      <c r="F17825" t="s">
        <v>1944</v>
      </c>
      <c r="G17825" t="s">
        <v>1912</v>
      </c>
      <c r="H17825" t="s">
        <v>1919</v>
      </c>
      <c r="I17825" t="s">
        <v>1919</v>
      </c>
      <c r="J17825" s="40">
        <v>192272.3</v>
      </c>
      <c r="K17825" s="40">
        <v>0</v>
      </c>
    </row>
    <row r="17826" spans="1:11" x14ac:dyDescent="0.35">
      <c r="A17826">
        <v>61300</v>
      </c>
      <c r="B17826" t="s">
        <v>381</v>
      </c>
      <c r="C17826" s="70">
        <v>0</v>
      </c>
      <c r="D17826" s="70">
        <v>0</v>
      </c>
      <c r="E17826" s="71">
        <v>44895</v>
      </c>
      <c r="F17826" t="s">
        <v>1926</v>
      </c>
      <c r="G17826" t="s">
        <v>1912</v>
      </c>
      <c r="H17826" t="s">
        <v>1916</v>
      </c>
      <c r="J17826" s="40">
        <v>233208.63</v>
      </c>
      <c r="K17826" s="40">
        <v>0</v>
      </c>
    </row>
    <row r="17827" spans="1:11" x14ac:dyDescent="0.35">
      <c r="A17827">
        <v>61300</v>
      </c>
      <c r="B17827" t="s">
        <v>381</v>
      </c>
      <c r="C17827" s="70">
        <v>0</v>
      </c>
      <c r="D17827" s="70">
        <v>0</v>
      </c>
      <c r="E17827" s="71">
        <v>44926</v>
      </c>
      <c r="F17827" t="s">
        <v>1913</v>
      </c>
      <c r="G17827" t="s">
        <v>1912</v>
      </c>
      <c r="H17827" t="s">
        <v>1911</v>
      </c>
      <c r="I17827" t="s">
        <v>1911</v>
      </c>
      <c r="J17827" s="40">
        <v>110022.1</v>
      </c>
      <c r="K17827" s="40">
        <v>0</v>
      </c>
    </row>
    <row r="17828" spans="1:11" x14ac:dyDescent="0.35">
      <c r="A17828">
        <v>61302</v>
      </c>
      <c r="B17828" t="s">
        <v>382</v>
      </c>
      <c r="C17828" s="70">
        <v>0</v>
      </c>
      <c r="D17828" s="70">
        <v>0</v>
      </c>
      <c r="E17828" s="71">
        <v>44592</v>
      </c>
      <c r="F17828" t="s">
        <v>2134</v>
      </c>
      <c r="G17828" t="s">
        <v>1912</v>
      </c>
      <c r="J17828" s="40">
        <v>7762.87</v>
      </c>
      <c r="K17828" s="40">
        <v>0</v>
      </c>
    </row>
    <row r="17829" spans="1:11" x14ac:dyDescent="0.35">
      <c r="A17829">
        <v>61302</v>
      </c>
      <c r="B17829" t="s">
        <v>382</v>
      </c>
      <c r="C17829" s="70">
        <v>0</v>
      </c>
      <c r="D17829" s="70">
        <v>0</v>
      </c>
      <c r="E17829" s="71">
        <v>44620</v>
      </c>
      <c r="F17829" t="s">
        <v>2122</v>
      </c>
      <c r="G17829" t="s">
        <v>1912</v>
      </c>
      <c r="J17829" s="40">
        <v>7659.78</v>
      </c>
      <c r="K17829" s="40">
        <v>0</v>
      </c>
    </row>
    <row r="17830" spans="1:11" x14ac:dyDescent="0.35">
      <c r="A17830">
        <v>61302</v>
      </c>
      <c r="B17830" t="s">
        <v>382</v>
      </c>
      <c r="C17830" s="70">
        <v>0</v>
      </c>
      <c r="D17830" s="70">
        <v>0</v>
      </c>
      <c r="E17830" s="71">
        <v>44620</v>
      </c>
      <c r="F17830" t="s">
        <v>2121</v>
      </c>
      <c r="G17830" t="s">
        <v>1912</v>
      </c>
      <c r="J17830" s="40">
        <v>-7659.78</v>
      </c>
      <c r="K17830" s="40">
        <v>0</v>
      </c>
    </row>
    <row r="17831" spans="1:11" x14ac:dyDescent="0.35">
      <c r="A17831">
        <v>61302</v>
      </c>
      <c r="B17831" t="s">
        <v>382</v>
      </c>
      <c r="C17831" s="70">
        <v>0</v>
      </c>
      <c r="D17831" s="70">
        <v>0</v>
      </c>
      <c r="E17831" s="71">
        <v>44620</v>
      </c>
      <c r="F17831" t="s">
        <v>2120</v>
      </c>
      <c r="G17831" t="s">
        <v>1912</v>
      </c>
      <c r="J17831" s="40">
        <v>6551.41</v>
      </c>
      <c r="K17831" s="40">
        <v>0</v>
      </c>
    </row>
    <row r="17832" spans="1:11" x14ac:dyDescent="0.35">
      <c r="A17832">
        <v>61302</v>
      </c>
      <c r="B17832" t="s">
        <v>382</v>
      </c>
      <c r="C17832" s="70">
        <v>0</v>
      </c>
      <c r="D17832" s="70">
        <v>0</v>
      </c>
      <c r="E17832" s="71">
        <v>44651</v>
      </c>
      <c r="F17832" t="s">
        <v>2106</v>
      </c>
      <c r="G17832" t="s">
        <v>1912</v>
      </c>
      <c r="J17832" s="40">
        <v>5876.45</v>
      </c>
      <c r="K17832" s="40">
        <v>0</v>
      </c>
    </row>
    <row r="17833" spans="1:11" x14ac:dyDescent="0.35">
      <c r="A17833">
        <v>61302</v>
      </c>
      <c r="B17833" t="s">
        <v>382</v>
      </c>
      <c r="C17833" s="70">
        <v>0</v>
      </c>
      <c r="D17833" s="70">
        <v>0</v>
      </c>
      <c r="E17833" s="71">
        <v>44681</v>
      </c>
      <c r="F17833" t="s">
        <v>2095</v>
      </c>
      <c r="G17833" t="s">
        <v>1912</v>
      </c>
      <c r="J17833" s="40">
        <v>6433.14</v>
      </c>
      <c r="K17833" s="40">
        <v>0</v>
      </c>
    </row>
    <row r="17834" spans="1:11" x14ac:dyDescent="0.35">
      <c r="A17834">
        <v>61302</v>
      </c>
      <c r="B17834" t="s">
        <v>382</v>
      </c>
      <c r="C17834" s="70">
        <v>0</v>
      </c>
      <c r="D17834" s="70">
        <v>0</v>
      </c>
      <c r="E17834" s="71">
        <v>44712</v>
      </c>
      <c r="F17834" t="s">
        <v>2078</v>
      </c>
      <c r="G17834" t="s">
        <v>1912</v>
      </c>
      <c r="J17834" s="40">
        <v>5470.27</v>
      </c>
      <c r="K17834" s="40">
        <v>0</v>
      </c>
    </row>
    <row r="17835" spans="1:11" x14ac:dyDescent="0.35">
      <c r="A17835">
        <v>61302</v>
      </c>
      <c r="B17835" t="s">
        <v>382</v>
      </c>
      <c r="C17835" s="70">
        <v>0</v>
      </c>
      <c r="D17835" s="70">
        <v>0</v>
      </c>
      <c r="E17835" s="71">
        <v>44742</v>
      </c>
      <c r="F17835" t="s">
        <v>2064</v>
      </c>
      <c r="G17835" t="s">
        <v>1912</v>
      </c>
      <c r="J17835" s="40">
        <v>5130.97</v>
      </c>
      <c r="K17835" s="40">
        <v>0</v>
      </c>
    </row>
    <row r="17836" spans="1:11" x14ac:dyDescent="0.35">
      <c r="A17836">
        <v>61302</v>
      </c>
      <c r="B17836" t="s">
        <v>382</v>
      </c>
      <c r="C17836" s="70">
        <v>0</v>
      </c>
      <c r="D17836" s="70">
        <v>0</v>
      </c>
      <c r="E17836" s="71">
        <v>44773</v>
      </c>
      <c r="F17836" t="s">
        <v>2044</v>
      </c>
      <c r="G17836" t="s">
        <v>1912</v>
      </c>
      <c r="J17836" s="40">
        <v>7786.28</v>
      </c>
      <c r="K17836" s="40">
        <v>0</v>
      </c>
    </row>
    <row r="17837" spans="1:11" x14ac:dyDescent="0.35">
      <c r="A17837">
        <v>61302</v>
      </c>
      <c r="B17837" t="s">
        <v>382</v>
      </c>
      <c r="C17837" s="70">
        <v>0</v>
      </c>
      <c r="D17837" s="70">
        <v>0</v>
      </c>
      <c r="E17837" s="71">
        <v>44804</v>
      </c>
      <c r="F17837" t="s">
        <v>1994</v>
      </c>
      <c r="G17837" t="s">
        <v>1912</v>
      </c>
      <c r="J17837" s="40">
        <v>4862.82</v>
      </c>
      <c r="K17837" s="40">
        <v>0</v>
      </c>
    </row>
    <row r="17838" spans="1:11" x14ac:dyDescent="0.35">
      <c r="A17838">
        <v>61302</v>
      </c>
      <c r="B17838" t="s">
        <v>382</v>
      </c>
      <c r="C17838" s="70">
        <v>0</v>
      </c>
      <c r="D17838" s="70">
        <v>0</v>
      </c>
      <c r="E17838" s="71">
        <v>44834</v>
      </c>
      <c r="F17838" t="s">
        <v>1972</v>
      </c>
      <c r="G17838" t="s">
        <v>1912</v>
      </c>
      <c r="J17838" s="40">
        <v>4939.74</v>
      </c>
      <c r="K17838" s="40">
        <v>0</v>
      </c>
    </row>
    <row r="17839" spans="1:11" x14ac:dyDescent="0.35">
      <c r="A17839">
        <v>61302</v>
      </c>
      <c r="B17839" t="s">
        <v>382</v>
      </c>
      <c r="C17839" s="70">
        <v>0</v>
      </c>
      <c r="D17839" s="70">
        <v>0</v>
      </c>
      <c r="E17839" s="71">
        <v>44865</v>
      </c>
      <c r="F17839" t="s">
        <v>1944</v>
      </c>
      <c r="G17839" t="s">
        <v>1912</v>
      </c>
      <c r="H17839" t="s">
        <v>1919</v>
      </c>
      <c r="I17839" t="s">
        <v>1919</v>
      </c>
      <c r="J17839" s="40">
        <v>6603.8</v>
      </c>
      <c r="K17839" s="40">
        <v>0</v>
      </c>
    </row>
    <row r="17840" spans="1:11" x14ac:dyDescent="0.35">
      <c r="A17840">
        <v>61302</v>
      </c>
      <c r="B17840" t="s">
        <v>382</v>
      </c>
      <c r="C17840" s="70">
        <v>0</v>
      </c>
      <c r="D17840" s="70">
        <v>0</v>
      </c>
      <c r="E17840" s="71">
        <v>44895</v>
      </c>
      <c r="F17840" t="s">
        <v>1926</v>
      </c>
      <c r="G17840" t="s">
        <v>1912</v>
      </c>
      <c r="H17840" t="s">
        <v>1916</v>
      </c>
      <c r="J17840" s="40">
        <v>5777.74</v>
      </c>
      <c r="K17840" s="40">
        <v>0</v>
      </c>
    </row>
    <row r="17841" spans="1:11" x14ac:dyDescent="0.35">
      <c r="A17841">
        <v>61302</v>
      </c>
      <c r="B17841" t="s">
        <v>382</v>
      </c>
      <c r="C17841" s="70">
        <v>0</v>
      </c>
      <c r="D17841" s="70">
        <v>0</v>
      </c>
      <c r="E17841" s="71">
        <v>44926</v>
      </c>
      <c r="F17841" t="s">
        <v>1913</v>
      </c>
      <c r="G17841" t="s">
        <v>1912</v>
      </c>
      <c r="H17841" t="s">
        <v>1911</v>
      </c>
      <c r="I17841" t="s">
        <v>1911</v>
      </c>
      <c r="J17841" s="40">
        <v>5348.59</v>
      </c>
      <c r="K17841" s="40">
        <v>0</v>
      </c>
    </row>
    <row r="17842" spans="1:11" x14ac:dyDescent="0.35">
      <c r="A17842">
        <v>61305</v>
      </c>
      <c r="B17842" t="s">
        <v>254</v>
      </c>
      <c r="C17842" s="70">
        <v>0</v>
      </c>
      <c r="D17842" s="70">
        <v>0</v>
      </c>
      <c r="E17842" s="71">
        <v>44592</v>
      </c>
      <c r="F17842" t="s">
        <v>2134</v>
      </c>
      <c r="G17842" t="s">
        <v>1912</v>
      </c>
      <c r="J17842" s="40">
        <v>517.36</v>
      </c>
      <c r="K17842" s="40">
        <v>0</v>
      </c>
    </row>
    <row r="17843" spans="1:11" x14ac:dyDescent="0.35">
      <c r="A17843">
        <v>61305</v>
      </c>
      <c r="B17843" t="s">
        <v>254</v>
      </c>
      <c r="C17843" s="70">
        <v>0</v>
      </c>
      <c r="D17843" s="70">
        <v>0</v>
      </c>
      <c r="E17843" s="71">
        <v>44620</v>
      </c>
      <c r="F17843" t="s">
        <v>2122</v>
      </c>
      <c r="G17843" t="s">
        <v>1912</v>
      </c>
      <c r="J17843" s="40">
        <v>510.49</v>
      </c>
      <c r="K17843" s="40">
        <v>0</v>
      </c>
    </row>
    <row r="17844" spans="1:11" x14ac:dyDescent="0.35">
      <c r="A17844">
        <v>61305</v>
      </c>
      <c r="B17844" t="s">
        <v>254</v>
      </c>
      <c r="C17844" s="70">
        <v>0</v>
      </c>
      <c r="D17844" s="70">
        <v>0</v>
      </c>
      <c r="E17844" s="71">
        <v>44620</v>
      </c>
      <c r="F17844" t="s">
        <v>2121</v>
      </c>
      <c r="G17844" t="s">
        <v>1912</v>
      </c>
      <c r="J17844" s="40">
        <v>-510.49</v>
      </c>
      <c r="K17844" s="40">
        <v>0</v>
      </c>
    </row>
    <row r="17845" spans="1:11" x14ac:dyDescent="0.35">
      <c r="A17845">
        <v>61305</v>
      </c>
      <c r="B17845" t="s">
        <v>254</v>
      </c>
      <c r="C17845" s="70">
        <v>0</v>
      </c>
      <c r="D17845" s="70">
        <v>0</v>
      </c>
      <c r="E17845" s="71">
        <v>44620</v>
      </c>
      <c r="F17845" t="s">
        <v>2120</v>
      </c>
      <c r="G17845" t="s">
        <v>1912</v>
      </c>
      <c r="J17845" s="40">
        <v>1430.93</v>
      </c>
      <c r="K17845" s="40">
        <v>0</v>
      </c>
    </row>
    <row r="17846" spans="1:11" x14ac:dyDescent="0.35">
      <c r="A17846">
        <v>61305</v>
      </c>
      <c r="B17846" t="s">
        <v>254</v>
      </c>
      <c r="C17846" s="70">
        <v>0</v>
      </c>
      <c r="D17846" s="70">
        <v>0</v>
      </c>
      <c r="E17846" s="71">
        <v>44651</v>
      </c>
      <c r="F17846" t="s">
        <v>2106</v>
      </c>
      <c r="G17846" t="s">
        <v>1912</v>
      </c>
      <c r="J17846" s="40">
        <v>1180.99</v>
      </c>
      <c r="K17846" s="40">
        <v>0</v>
      </c>
    </row>
    <row r="17847" spans="1:11" x14ac:dyDescent="0.35">
      <c r="A17847">
        <v>61305</v>
      </c>
      <c r="B17847" t="s">
        <v>254</v>
      </c>
      <c r="C17847" s="70">
        <v>0</v>
      </c>
      <c r="D17847" s="70">
        <v>0</v>
      </c>
      <c r="E17847" s="71">
        <v>44681</v>
      </c>
      <c r="F17847" t="s">
        <v>2095</v>
      </c>
      <c r="G17847" t="s">
        <v>1912</v>
      </c>
      <c r="J17847" s="40">
        <v>1039.19</v>
      </c>
      <c r="K17847" s="40">
        <v>0</v>
      </c>
    </row>
    <row r="17848" spans="1:11" x14ac:dyDescent="0.35">
      <c r="A17848">
        <v>61305</v>
      </c>
      <c r="B17848" t="s">
        <v>254</v>
      </c>
      <c r="C17848" s="70">
        <v>0</v>
      </c>
      <c r="D17848" s="70">
        <v>0</v>
      </c>
      <c r="E17848" s="71">
        <v>44712</v>
      </c>
      <c r="F17848" t="s">
        <v>2078</v>
      </c>
      <c r="G17848" t="s">
        <v>1912</v>
      </c>
      <c r="J17848" s="40">
        <v>1121.5</v>
      </c>
      <c r="K17848" s="40">
        <v>0</v>
      </c>
    </row>
    <row r="17849" spans="1:11" x14ac:dyDescent="0.35">
      <c r="A17849">
        <v>61305</v>
      </c>
      <c r="B17849" t="s">
        <v>254</v>
      </c>
      <c r="C17849" s="70">
        <v>0</v>
      </c>
      <c r="D17849" s="70">
        <v>0</v>
      </c>
      <c r="E17849" s="71">
        <v>44742</v>
      </c>
      <c r="F17849" t="s">
        <v>2064</v>
      </c>
      <c r="G17849" t="s">
        <v>1912</v>
      </c>
      <c r="J17849" s="40">
        <v>1154.3399999999999</v>
      </c>
      <c r="K17849" s="40">
        <v>0</v>
      </c>
    </row>
    <row r="17850" spans="1:11" x14ac:dyDescent="0.35">
      <c r="A17850">
        <v>61305</v>
      </c>
      <c r="B17850" t="s">
        <v>254</v>
      </c>
      <c r="C17850" s="70">
        <v>0</v>
      </c>
      <c r="D17850" s="70">
        <v>0</v>
      </c>
      <c r="E17850" s="71">
        <v>44773</v>
      </c>
      <c r="F17850" t="s">
        <v>2044</v>
      </c>
      <c r="G17850" t="s">
        <v>1912</v>
      </c>
      <c r="J17850" s="40">
        <v>1103.98</v>
      </c>
      <c r="K17850" s="40">
        <v>0</v>
      </c>
    </row>
    <row r="17851" spans="1:11" x14ac:dyDescent="0.35">
      <c r="A17851">
        <v>61305</v>
      </c>
      <c r="B17851" t="s">
        <v>254</v>
      </c>
      <c r="C17851" s="70">
        <v>0</v>
      </c>
      <c r="D17851" s="70">
        <v>0</v>
      </c>
      <c r="E17851" s="71">
        <v>44804</v>
      </c>
      <c r="F17851" t="s">
        <v>1994</v>
      </c>
      <c r="G17851" t="s">
        <v>1912</v>
      </c>
      <c r="J17851" s="40">
        <v>1955.59</v>
      </c>
      <c r="K17851" s="40">
        <v>0</v>
      </c>
    </row>
    <row r="17852" spans="1:11" x14ac:dyDescent="0.35">
      <c r="A17852">
        <v>61305</v>
      </c>
      <c r="B17852" t="s">
        <v>254</v>
      </c>
      <c r="C17852" s="70">
        <v>0</v>
      </c>
      <c r="D17852" s="70">
        <v>0</v>
      </c>
      <c r="E17852" s="71">
        <v>44834</v>
      </c>
      <c r="F17852" t="s">
        <v>1972</v>
      </c>
      <c r="G17852" t="s">
        <v>1912</v>
      </c>
      <c r="J17852" s="40">
        <v>1785.98</v>
      </c>
      <c r="K17852" s="40">
        <v>0</v>
      </c>
    </row>
    <row r="17853" spans="1:11" x14ac:dyDescent="0.35">
      <c r="A17853">
        <v>61305</v>
      </c>
      <c r="B17853" t="s">
        <v>254</v>
      </c>
      <c r="C17853" s="70">
        <v>0</v>
      </c>
      <c r="D17853" s="70">
        <v>0</v>
      </c>
      <c r="E17853" s="71">
        <v>44865</v>
      </c>
      <c r="F17853" t="s">
        <v>1944</v>
      </c>
      <c r="G17853" t="s">
        <v>1912</v>
      </c>
      <c r="H17853" t="s">
        <v>1919</v>
      </c>
      <c r="I17853" t="s">
        <v>1919</v>
      </c>
      <c r="J17853" s="40">
        <v>1826.01</v>
      </c>
      <c r="K17853" s="40">
        <v>0</v>
      </c>
    </row>
    <row r="17854" spans="1:11" x14ac:dyDescent="0.35">
      <c r="A17854">
        <v>61305</v>
      </c>
      <c r="B17854" t="s">
        <v>254</v>
      </c>
      <c r="C17854" s="70">
        <v>0</v>
      </c>
      <c r="D17854" s="70">
        <v>0</v>
      </c>
      <c r="E17854" s="71">
        <v>44895</v>
      </c>
      <c r="F17854" t="s">
        <v>1926</v>
      </c>
      <c r="G17854" t="s">
        <v>1912</v>
      </c>
      <c r="H17854" t="s">
        <v>1916</v>
      </c>
      <c r="J17854" s="40">
        <v>1405.52</v>
      </c>
      <c r="K17854" s="40">
        <v>0</v>
      </c>
    </row>
    <row r="17855" spans="1:11" x14ac:dyDescent="0.35">
      <c r="A17855">
        <v>61305</v>
      </c>
      <c r="B17855" t="s">
        <v>254</v>
      </c>
      <c r="C17855" s="70">
        <v>0</v>
      </c>
      <c r="D17855" s="70">
        <v>0</v>
      </c>
      <c r="E17855" s="71">
        <v>44926</v>
      </c>
      <c r="F17855" t="s">
        <v>1913</v>
      </c>
      <c r="G17855" t="s">
        <v>1912</v>
      </c>
      <c r="H17855" t="s">
        <v>1911</v>
      </c>
      <c r="I17855" t="s">
        <v>1911</v>
      </c>
      <c r="J17855" s="40">
        <v>2311.71</v>
      </c>
      <c r="K17855" s="40">
        <v>0</v>
      </c>
    </row>
    <row r="17856" spans="1:11" x14ac:dyDescent="0.35">
      <c r="A17856">
        <v>61309</v>
      </c>
      <c r="B17856" t="s">
        <v>383</v>
      </c>
      <c r="C17856" s="70">
        <v>0</v>
      </c>
      <c r="D17856" s="70">
        <v>0</v>
      </c>
      <c r="E17856" s="71">
        <v>44592</v>
      </c>
      <c r="F17856" t="s">
        <v>2134</v>
      </c>
      <c r="G17856" t="s">
        <v>1912</v>
      </c>
      <c r="J17856" s="40">
        <v>5407.33</v>
      </c>
      <c r="K17856" s="40">
        <v>0</v>
      </c>
    </row>
    <row r="17857" spans="1:11" x14ac:dyDescent="0.35">
      <c r="A17857">
        <v>61309</v>
      </c>
      <c r="B17857" t="s">
        <v>383</v>
      </c>
      <c r="C17857" s="70">
        <v>0</v>
      </c>
      <c r="D17857" s="70">
        <v>0</v>
      </c>
      <c r="E17857" s="71">
        <v>44620</v>
      </c>
      <c r="F17857" t="s">
        <v>2122</v>
      </c>
      <c r="G17857" t="s">
        <v>1912</v>
      </c>
      <c r="J17857" s="40">
        <v>5335.52</v>
      </c>
      <c r="K17857" s="40">
        <v>0</v>
      </c>
    </row>
    <row r="17858" spans="1:11" x14ac:dyDescent="0.35">
      <c r="A17858">
        <v>61309</v>
      </c>
      <c r="B17858" t="s">
        <v>383</v>
      </c>
      <c r="C17858" s="70">
        <v>0</v>
      </c>
      <c r="D17858" s="70">
        <v>0</v>
      </c>
      <c r="E17858" s="71">
        <v>44620</v>
      </c>
      <c r="F17858" t="s">
        <v>2121</v>
      </c>
      <c r="G17858" t="s">
        <v>1912</v>
      </c>
      <c r="J17858" s="40">
        <v>-5335.52</v>
      </c>
      <c r="K17858" s="40">
        <v>0</v>
      </c>
    </row>
    <row r="17859" spans="1:11" x14ac:dyDescent="0.35">
      <c r="A17859">
        <v>61309</v>
      </c>
      <c r="B17859" t="s">
        <v>383</v>
      </c>
      <c r="C17859" s="70">
        <v>0</v>
      </c>
      <c r="D17859" s="70">
        <v>0</v>
      </c>
      <c r="E17859" s="71">
        <v>44620</v>
      </c>
      <c r="F17859" t="s">
        <v>2120</v>
      </c>
      <c r="G17859" t="s">
        <v>1912</v>
      </c>
      <c r="J17859" s="40">
        <v>6004.39</v>
      </c>
      <c r="K17859" s="40">
        <v>0</v>
      </c>
    </row>
    <row r="17860" spans="1:11" x14ac:dyDescent="0.35">
      <c r="A17860">
        <v>61309</v>
      </c>
      <c r="B17860" t="s">
        <v>383</v>
      </c>
      <c r="C17860" s="70">
        <v>0</v>
      </c>
      <c r="D17860" s="70">
        <v>0</v>
      </c>
      <c r="E17860" s="71">
        <v>44651</v>
      </c>
      <c r="F17860" t="s">
        <v>2106</v>
      </c>
      <c r="G17860" t="s">
        <v>1912</v>
      </c>
      <c r="J17860" s="40">
        <v>7343.27</v>
      </c>
      <c r="K17860" s="40">
        <v>0</v>
      </c>
    </row>
    <row r="17861" spans="1:11" x14ac:dyDescent="0.35">
      <c r="A17861">
        <v>61309</v>
      </c>
      <c r="B17861" t="s">
        <v>383</v>
      </c>
      <c r="C17861" s="70">
        <v>0</v>
      </c>
      <c r="D17861" s="70">
        <v>0</v>
      </c>
      <c r="E17861" s="71">
        <v>44681</v>
      </c>
      <c r="F17861" t="s">
        <v>2095</v>
      </c>
      <c r="G17861" t="s">
        <v>1912</v>
      </c>
      <c r="J17861" s="40">
        <v>6037.18</v>
      </c>
      <c r="K17861" s="40">
        <v>0</v>
      </c>
    </row>
    <row r="17862" spans="1:11" x14ac:dyDescent="0.35">
      <c r="A17862">
        <v>61309</v>
      </c>
      <c r="B17862" t="s">
        <v>383</v>
      </c>
      <c r="C17862" s="70">
        <v>0</v>
      </c>
      <c r="D17862" s="70">
        <v>0</v>
      </c>
      <c r="E17862" s="71">
        <v>44712</v>
      </c>
      <c r="F17862" t="s">
        <v>2078</v>
      </c>
      <c r="G17862" t="s">
        <v>1912</v>
      </c>
      <c r="J17862" s="40">
        <v>6049.11</v>
      </c>
      <c r="K17862" s="40">
        <v>0</v>
      </c>
    </row>
    <row r="17863" spans="1:11" x14ac:dyDescent="0.35">
      <c r="A17863">
        <v>61309</v>
      </c>
      <c r="B17863" t="s">
        <v>383</v>
      </c>
      <c r="C17863" s="70">
        <v>0</v>
      </c>
      <c r="D17863" s="70">
        <v>0</v>
      </c>
      <c r="E17863" s="71">
        <v>44742</v>
      </c>
      <c r="F17863" t="s">
        <v>2064</v>
      </c>
      <c r="G17863" t="s">
        <v>1912</v>
      </c>
      <c r="J17863" s="40">
        <v>5864.32</v>
      </c>
      <c r="K17863" s="40">
        <v>0</v>
      </c>
    </row>
    <row r="17864" spans="1:11" x14ac:dyDescent="0.35">
      <c r="A17864">
        <v>61309</v>
      </c>
      <c r="B17864" t="s">
        <v>383</v>
      </c>
      <c r="C17864" s="70">
        <v>0</v>
      </c>
      <c r="D17864" s="70">
        <v>0</v>
      </c>
      <c r="E17864" s="71">
        <v>44773</v>
      </c>
      <c r="F17864" t="s">
        <v>2044</v>
      </c>
      <c r="G17864" t="s">
        <v>1912</v>
      </c>
      <c r="J17864" s="40">
        <v>6003.69</v>
      </c>
      <c r="K17864" s="40">
        <v>0</v>
      </c>
    </row>
    <row r="17865" spans="1:11" x14ac:dyDescent="0.35">
      <c r="A17865">
        <v>61309</v>
      </c>
      <c r="B17865" t="s">
        <v>383</v>
      </c>
      <c r="C17865" s="70">
        <v>0</v>
      </c>
      <c r="D17865" s="70">
        <v>0</v>
      </c>
      <c r="E17865" s="71">
        <v>44804</v>
      </c>
      <c r="F17865" t="s">
        <v>1994</v>
      </c>
      <c r="G17865" t="s">
        <v>1912</v>
      </c>
      <c r="J17865" s="40">
        <v>6093.54</v>
      </c>
      <c r="K17865" s="40">
        <v>0</v>
      </c>
    </row>
    <row r="17866" spans="1:11" x14ac:dyDescent="0.35">
      <c r="A17866">
        <v>61309</v>
      </c>
      <c r="B17866" t="s">
        <v>383</v>
      </c>
      <c r="C17866" s="70">
        <v>0</v>
      </c>
      <c r="D17866" s="70">
        <v>0</v>
      </c>
      <c r="E17866" s="71">
        <v>44834</v>
      </c>
      <c r="F17866" t="s">
        <v>1972</v>
      </c>
      <c r="G17866" t="s">
        <v>1912</v>
      </c>
      <c r="J17866" s="40">
        <v>5746.12</v>
      </c>
      <c r="K17866" s="40">
        <v>0</v>
      </c>
    </row>
    <row r="17867" spans="1:11" x14ac:dyDescent="0.35">
      <c r="A17867">
        <v>61309</v>
      </c>
      <c r="B17867" t="s">
        <v>383</v>
      </c>
      <c r="C17867" s="70">
        <v>0</v>
      </c>
      <c r="D17867" s="70">
        <v>0</v>
      </c>
      <c r="E17867" s="71">
        <v>44865</v>
      </c>
      <c r="F17867" t="s">
        <v>1944</v>
      </c>
      <c r="G17867" t="s">
        <v>1912</v>
      </c>
      <c r="H17867" t="s">
        <v>1919</v>
      </c>
      <c r="I17867" t="s">
        <v>1919</v>
      </c>
      <c r="J17867" s="40">
        <v>5767.29</v>
      </c>
      <c r="K17867" s="40">
        <v>0</v>
      </c>
    </row>
    <row r="17868" spans="1:11" x14ac:dyDescent="0.35">
      <c r="A17868">
        <v>61309</v>
      </c>
      <c r="B17868" t="s">
        <v>383</v>
      </c>
      <c r="C17868" s="70">
        <v>0</v>
      </c>
      <c r="D17868" s="70">
        <v>0</v>
      </c>
      <c r="E17868" s="71">
        <v>44895</v>
      </c>
      <c r="F17868" t="s">
        <v>1926</v>
      </c>
      <c r="G17868" t="s">
        <v>1912</v>
      </c>
      <c r="H17868" t="s">
        <v>1916</v>
      </c>
      <c r="J17868" s="40">
        <v>6866.62</v>
      </c>
      <c r="K17868" s="40">
        <v>0</v>
      </c>
    </row>
    <row r="17869" spans="1:11" x14ac:dyDescent="0.35">
      <c r="A17869">
        <v>61309</v>
      </c>
      <c r="B17869" t="s">
        <v>383</v>
      </c>
      <c r="C17869" s="70">
        <v>0</v>
      </c>
      <c r="D17869" s="70">
        <v>0</v>
      </c>
      <c r="E17869" s="71">
        <v>44926</v>
      </c>
      <c r="F17869" t="s">
        <v>1913</v>
      </c>
      <c r="G17869" t="s">
        <v>1912</v>
      </c>
      <c r="H17869" t="s">
        <v>1911</v>
      </c>
      <c r="I17869" t="s">
        <v>1911</v>
      </c>
      <c r="J17869" s="40">
        <v>6400.77</v>
      </c>
      <c r="K17869" s="40">
        <v>0</v>
      </c>
    </row>
    <row r="17870" spans="1:11" x14ac:dyDescent="0.35">
      <c r="A17870">
        <v>61310</v>
      </c>
      <c r="B17870" t="s">
        <v>384</v>
      </c>
      <c r="C17870" s="70">
        <v>0</v>
      </c>
      <c r="D17870" s="70">
        <v>0</v>
      </c>
      <c r="E17870" s="71">
        <v>44592</v>
      </c>
      <c r="F17870" t="s">
        <v>2134</v>
      </c>
      <c r="G17870" t="s">
        <v>1912</v>
      </c>
      <c r="J17870" s="40">
        <v>4033.86</v>
      </c>
      <c r="K17870" s="40">
        <v>0</v>
      </c>
    </row>
    <row r="17871" spans="1:11" x14ac:dyDescent="0.35">
      <c r="A17871">
        <v>61310</v>
      </c>
      <c r="B17871" t="s">
        <v>384</v>
      </c>
      <c r="C17871" s="70">
        <v>0</v>
      </c>
      <c r="D17871" s="70">
        <v>0</v>
      </c>
      <c r="E17871" s="71">
        <v>44620</v>
      </c>
      <c r="F17871" t="s">
        <v>2122</v>
      </c>
      <c r="G17871" t="s">
        <v>1912</v>
      </c>
      <c r="J17871" s="40">
        <v>3980.29</v>
      </c>
      <c r="K17871" s="40">
        <v>0</v>
      </c>
    </row>
    <row r="17872" spans="1:11" x14ac:dyDescent="0.35">
      <c r="A17872">
        <v>61310</v>
      </c>
      <c r="B17872" t="s">
        <v>384</v>
      </c>
      <c r="C17872" s="70">
        <v>0</v>
      </c>
      <c r="D17872" s="70">
        <v>0</v>
      </c>
      <c r="E17872" s="71">
        <v>44620</v>
      </c>
      <c r="F17872" t="s">
        <v>2121</v>
      </c>
      <c r="G17872" t="s">
        <v>1912</v>
      </c>
      <c r="J17872" s="40">
        <v>-3980.29</v>
      </c>
      <c r="K17872" s="40">
        <v>0</v>
      </c>
    </row>
    <row r="17873" spans="1:11" x14ac:dyDescent="0.35">
      <c r="A17873">
        <v>61310</v>
      </c>
      <c r="B17873" t="s">
        <v>384</v>
      </c>
      <c r="C17873" s="70">
        <v>0</v>
      </c>
      <c r="D17873" s="70">
        <v>0</v>
      </c>
      <c r="E17873" s="71">
        <v>44620</v>
      </c>
      <c r="F17873" t="s">
        <v>2120</v>
      </c>
      <c r="G17873" t="s">
        <v>1912</v>
      </c>
      <c r="J17873" s="40">
        <v>4426.8599999999997</v>
      </c>
      <c r="K17873" s="40">
        <v>0</v>
      </c>
    </row>
    <row r="17874" spans="1:11" x14ac:dyDescent="0.35">
      <c r="A17874">
        <v>61310</v>
      </c>
      <c r="B17874" t="s">
        <v>384</v>
      </c>
      <c r="C17874" s="70">
        <v>0</v>
      </c>
      <c r="D17874" s="70">
        <v>0</v>
      </c>
      <c r="E17874" s="71">
        <v>44651</v>
      </c>
      <c r="F17874" t="s">
        <v>2106</v>
      </c>
      <c r="G17874" t="s">
        <v>1912</v>
      </c>
      <c r="J17874" s="40">
        <v>5503.08</v>
      </c>
      <c r="K17874" s="40">
        <v>0</v>
      </c>
    </row>
    <row r="17875" spans="1:11" x14ac:dyDescent="0.35">
      <c r="A17875">
        <v>61310</v>
      </c>
      <c r="B17875" t="s">
        <v>384</v>
      </c>
      <c r="C17875" s="70">
        <v>0</v>
      </c>
      <c r="D17875" s="70">
        <v>0</v>
      </c>
      <c r="E17875" s="71">
        <v>44681</v>
      </c>
      <c r="F17875" t="s">
        <v>2095</v>
      </c>
      <c r="G17875" t="s">
        <v>1912</v>
      </c>
      <c r="J17875" s="40">
        <v>4532.76</v>
      </c>
      <c r="K17875" s="40">
        <v>0</v>
      </c>
    </row>
    <row r="17876" spans="1:11" x14ac:dyDescent="0.35">
      <c r="A17876">
        <v>61310</v>
      </c>
      <c r="B17876" t="s">
        <v>384</v>
      </c>
      <c r="C17876" s="70">
        <v>0</v>
      </c>
      <c r="D17876" s="70">
        <v>0</v>
      </c>
      <c r="E17876" s="71">
        <v>44712</v>
      </c>
      <c r="F17876" t="s">
        <v>2078</v>
      </c>
      <c r="G17876" t="s">
        <v>1912</v>
      </c>
      <c r="J17876" s="40">
        <v>4543.1899999999996</v>
      </c>
      <c r="K17876" s="40">
        <v>0</v>
      </c>
    </row>
    <row r="17877" spans="1:11" x14ac:dyDescent="0.35">
      <c r="A17877">
        <v>61310</v>
      </c>
      <c r="B17877" t="s">
        <v>384</v>
      </c>
      <c r="C17877" s="70">
        <v>0</v>
      </c>
      <c r="D17877" s="70">
        <v>0</v>
      </c>
      <c r="E17877" s="71">
        <v>44742</v>
      </c>
      <c r="F17877" t="s">
        <v>2064</v>
      </c>
      <c r="G17877" t="s">
        <v>1912</v>
      </c>
      <c r="J17877" s="40">
        <v>4401.4799999999996</v>
      </c>
      <c r="K17877" s="40">
        <v>0</v>
      </c>
    </row>
    <row r="17878" spans="1:11" x14ac:dyDescent="0.35">
      <c r="A17878">
        <v>61310</v>
      </c>
      <c r="B17878" t="s">
        <v>384</v>
      </c>
      <c r="C17878" s="70">
        <v>0</v>
      </c>
      <c r="D17878" s="70">
        <v>0</v>
      </c>
      <c r="E17878" s="71">
        <v>44773</v>
      </c>
      <c r="F17878" t="s">
        <v>2044</v>
      </c>
      <c r="G17878" t="s">
        <v>1912</v>
      </c>
      <c r="J17878" s="40">
        <v>4504.62</v>
      </c>
      <c r="K17878" s="40">
        <v>0</v>
      </c>
    </row>
    <row r="17879" spans="1:11" x14ac:dyDescent="0.35">
      <c r="A17879">
        <v>61310</v>
      </c>
      <c r="B17879" t="s">
        <v>384</v>
      </c>
      <c r="C17879" s="70">
        <v>0</v>
      </c>
      <c r="D17879" s="70">
        <v>0</v>
      </c>
      <c r="E17879" s="71">
        <v>44804</v>
      </c>
      <c r="F17879" t="s">
        <v>1994</v>
      </c>
      <c r="G17879" t="s">
        <v>1912</v>
      </c>
      <c r="J17879" s="40">
        <v>4572.04</v>
      </c>
      <c r="K17879" s="40">
        <v>0</v>
      </c>
    </row>
    <row r="17880" spans="1:11" x14ac:dyDescent="0.35">
      <c r="A17880">
        <v>61310</v>
      </c>
      <c r="B17880" t="s">
        <v>384</v>
      </c>
      <c r="C17880" s="70">
        <v>0</v>
      </c>
      <c r="D17880" s="70">
        <v>0</v>
      </c>
      <c r="E17880" s="71">
        <v>44834</v>
      </c>
      <c r="F17880" t="s">
        <v>1972</v>
      </c>
      <c r="G17880" t="s">
        <v>1912</v>
      </c>
      <c r="J17880" s="40">
        <v>4311.37</v>
      </c>
      <c r="K17880" s="40">
        <v>0</v>
      </c>
    </row>
    <row r="17881" spans="1:11" x14ac:dyDescent="0.35">
      <c r="A17881">
        <v>61310</v>
      </c>
      <c r="B17881" t="s">
        <v>384</v>
      </c>
      <c r="C17881" s="70">
        <v>0</v>
      </c>
      <c r="D17881" s="70">
        <v>0</v>
      </c>
      <c r="E17881" s="71">
        <v>44865</v>
      </c>
      <c r="F17881" t="s">
        <v>1944</v>
      </c>
      <c r="G17881" t="s">
        <v>1912</v>
      </c>
      <c r="H17881" t="s">
        <v>1919</v>
      </c>
      <c r="I17881" t="s">
        <v>1919</v>
      </c>
      <c r="J17881" s="40">
        <v>4327.24</v>
      </c>
      <c r="K17881" s="40">
        <v>0</v>
      </c>
    </row>
    <row r="17882" spans="1:11" x14ac:dyDescent="0.35">
      <c r="A17882">
        <v>61310</v>
      </c>
      <c r="B17882" t="s">
        <v>384</v>
      </c>
      <c r="C17882" s="70">
        <v>0</v>
      </c>
      <c r="D17882" s="70">
        <v>0</v>
      </c>
      <c r="E17882" s="71">
        <v>44895</v>
      </c>
      <c r="F17882" t="s">
        <v>1926</v>
      </c>
      <c r="G17882" t="s">
        <v>1912</v>
      </c>
      <c r="H17882" t="s">
        <v>1916</v>
      </c>
      <c r="J17882" s="40">
        <v>5203.84</v>
      </c>
      <c r="K17882" s="40">
        <v>0</v>
      </c>
    </row>
    <row r="17883" spans="1:11" x14ac:dyDescent="0.35">
      <c r="A17883">
        <v>61310</v>
      </c>
      <c r="B17883" t="s">
        <v>384</v>
      </c>
      <c r="C17883" s="70">
        <v>0</v>
      </c>
      <c r="D17883" s="70">
        <v>0</v>
      </c>
      <c r="E17883" s="71">
        <v>44926</v>
      </c>
      <c r="F17883" t="s">
        <v>1913</v>
      </c>
      <c r="G17883" t="s">
        <v>1912</v>
      </c>
      <c r="H17883" t="s">
        <v>1911</v>
      </c>
      <c r="I17883" t="s">
        <v>1911</v>
      </c>
      <c r="J17883" s="40">
        <v>4789.76</v>
      </c>
      <c r="K17883" s="40">
        <v>0</v>
      </c>
    </row>
    <row r="17884" spans="1:11" x14ac:dyDescent="0.35">
      <c r="A17884">
        <v>61311</v>
      </c>
      <c r="B17884" t="s">
        <v>385</v>
      </c>
      <c r="C17884" s="70">
        <v>0</v>
      </c>
      <c r="D17884" s="70">
        <v>0</v>
      </c>
      <c r="E17884" s="71">
        <v>44592</v>
      </c>
      <c r="F17884" t="s">
        <v>2134</v>
      </c>
      <c r="G17884" t="s">
        <v>1912</v>
      </c>
      <c r="J17884" s="40">
        <v>2565.0700000000002</v>
      </c>
      <c r="K17884" s="40">
        <v>0</v>
      </c>
    </row>
    <row r="17885" spans="1:11" x14ac:dyDescent="0.35">
      <c r="A17885">
        <v>61311</v>
      </c>
      <c r="B17885" t="s">
        <v>385</v>
      </c>
      <c r="C17885" s="70">
        <v>0</v>
      </c>
      <c r="D17885" s="70">
        <v>0</v>
      </c>
      <c r="E17885" s="71">
        <v>44620</v>
      </c>
      <c r="F17885" t="s">
        <v>2122</v>
      </c>
      <c r="G17885" t="s">
        <v>1912</v>
      </c>
      <c r="J17885" s="40">
        <v>2531.0100000000002</v>
      </c>
      <c r="K17885" s="40">
        <v>0</v>
      </c>
    </row>
    <row r="17886" spans="1:11" x14ac:dyDescent="0.35">
      <c r="A17886">
        <v>61311</v>
      </c>
      <c r="B17886" t="s">
        <v>385</v>
      </c>
      <c r="C17886" s="70">
        <v>0</v>
      </c>
      <c r="D17886" s="70">
        <v>0</v>
      </c>
      <c r="E17886" s="71">
        <v>44620</v>
      </c>
      <c r="F17886" t="s">
        <v>2121</v>
      </c>
      <c r="G17886" t="s">
        <v>1912</v>
      </c>
      <c r="J17886" s="40">
        <v>-2531.0100000000002</v>
      </c>
      <c r="K17886" s="40">
        <v>0</v>
      </c>
    </row>
    <row r="17887" spans="1:11" x14ac:dyDescent="0.35">
      <c r="A17887">
        <v>61311</v>
      </c>
      <c r="B17887" t="s">
        <v>385</v>
      </c>
      <c r="C17887" s="70">
        <v>0</v>
      </c>
      <c r="D17887" s="70">
        <v>0</v>
      </c>
      <c r="E17887" s="71">
        <v>44620</v>
      </c>
      <c r="F17887" t="s">
        <v>2120</v>
      </c>
      <c r="G17887" t="s">
        <v>1912</v>
      </c>
      <c r="J17887" s="40">
        <v>2531.0100000000002</v>
      </c>
      <c r="K17887" s="40">
        <v>0</v>
      </c>
    </row>
    <row r="17888" spans="1:11" x14ac:dyDescent="0.35">
      <c r="A17888">
        <v>61311</v>
      </c>
      <c r="B17888" t="s">
        <v>385</v>
      </c>
      <c r="C17888" s="70">
        <v>0</v>
      </c>
      <c r="D17888" s="70">
        <v>0</v>
      </c>
      <c r="E17888" s="71">
        <v>44651</v>
      </c>
      <c r="F17888" t="s">
        <v>2106</v>
      </c>
      <c r="G17888" t="s">
        <v>1912</v>
      </c>
      <c r="J17888" s="40">
        <v>3076.38</v>
      </c>
      <c r="K17888" s="40">
        <v>0</v>
      </c>
    </row>
    <row r="17889" spans="1:11" x14ac:dyDescent="0.35">
      <c r="A17889">
        <v>61311</v>
      </c>
      <c r="B17889" t="s">
        <v>385</v>
      </c>
      <c r="C17889" s="70">
        <v>0</v>
      </c>
      <c r="D17889" s="70">
        <v>0</v>
      </c>
      <c r="E17889" s="71">
        <v>44681</v>
      </c>
      <c r="F17889" t="s">
        <v>2095</v>
      </c>
      <c r="G17889" t="s">
        <v>1912</v>
      </c>
      <c r="J17889" s="40">
        <v>2486.83</v>
      </c>
      <c r="K17889" s="40">
        <v>0</v>
      </c>
    </row>
    <row r="17890" spans="1:11" x14ac:dyDescent="0.35">
      <c r="A17890">
        <v>61311</v>
      </c>
      <c r="B17890" t="s">
        <v>385</v>
      </c>
      <c r="C17890" s="70">
        <v>0</v>
      </c>
      <c r="D17890" s="70">
        <v>0</v>
      </c>
      <c r="E17890" s="71">
        <v>44712</v>
      </c>
      <c r="F17890" t="s">
        <v>2078</v>
      </c>
      <c r="G17890" t="s">
        <v>1912</v>
      </c>
      <c r="J17890" s="40">
        <v>2471.1799999999998</v>
      </c>
      <c r="K17890" s="40">
        <v>0</v>
      </c>
    </row>
    <row r="17891" spans="1:11" x14ac:dyDescent="0.35">
      <c r="A17891">
        <v>61311</v>
      </c>
      <c r="B17891" t="s">
        <v>385</v>
      </c>
      <c r="C17891" s="70">
        <v>0</v>
      </c>
      <c r="D17891" s="70">
        <v>0</v>
      </c>
      <c r="E17891" s="71">
        <v>44742</v>
      </c>
      <c r="F17891" t="s">
        <v>2064</v>
      </c>
      <c r="G17891" t="s">
        <v>1912</v>
      </c>
      <c r="J17891" s="40">
        <v>2356.8000000000002</v>
      </c>
      <c r="K17891" s="40">
        <v>0</v>
      </c>
    </row>
    <row r="17892" spans="1:11" x14ac:dyDescent="0.35">
      <c r="A17892">
        <v>61311</v>
      </c>
      <c r="B17892" t="s">
        <v>385</v>
      </c>
      <c r="C17892" s="70">
        <v>0</v>
      </c>
      <c r="D17892" s="70">
        <v>0</v>
      </c>
      <c r="E17892" s="71">
        <v>44773</v>
      </c>
      <c r="F17892" t="s">
        <v>2044</v>
      </c>
      <c r="G17892" t="s">
        <v>1912</v>
      </c>
      <c r="J17892" s="40">
        <v>2432.56</v>
      </c>
      <c r="K17892" s="40">
        <v>0</v>
      </c>
    </row>
    <row r="17893" spans="1:11" x14ac:dyDescent="0.35">
      <c r="A17893">
        <v>61311</v>
      </c>
      <c r="B17893" t="s">
        <v>385</v>
      </c>
      <c r="C17893" s="70">
        <v>0</v>
      </c>
      <c r="D17893" s="70">
        <v>0</v>
      </c>
      <c r="E17893" s="71">
        <v>44804</v>
      </c>
      <c r="F17893" t="s">
        <v>1994</v>
      </c>
      <c r="G17893" t="s">
        <v>1912</v>
      </c>
      <c r="J17893" s="40">
        <v>2468.96</v>
      </c>
      <c r="K17893" s="40">
        <v>0</v>
      </c>
    </row>
    <row r="17894" spans="1:11" x14ac:dyDescent="0.35">
      <c r="A17894">
        <v>61311</v>
      </c>
      <c r="B17894" t="s">
        <v>385</v>
      </c>
      <c r="C17894" s="70">
        <v>0</v>
      </c>
      <c r="D17894" s="70">
        <v>0</v>
      </c>
      <c r="E17894" s="71">
        <v>44834</v>
      </c>
      <c r="F17894" t="s">
        <v>1972</v>
      </c>
      <c r="G17894" t="s">
        <v>1912</v>
      </c>
      <c r="J17894" s="40">
        <v>2328.1999999999998</v>
      </c>
      <c r="K17894" s="40">
        <v>0</v>
      </c>
    </row>
    <row r="17895" spans="1:11" x14ac:dyDescent="0.35">
      <c r="A17895">
        <v>61311</v>
      </c>
      <c r="B17895" t="s">
        <v>385</v>
      </c>
      <c r="C17895" s="70">
        <v>0</v>
      </c>
      <c r="D17895" s="70">
        <v>0</v>
      </c>
      <c r="E17895" s="71">
        <v>44865</v>
      </c>
      <c r="F17895" t="s">
        <v>1944</v>
      </c>
      <c r="G17895" t="s">
        <v>1912</v>
      </c>
      <c r="H17895" t="s">
        <v>1919</v>
      </c>
      <c r="I17895" t="s">
        <v>1919</v>
      </c>
      <c r="J17895" s="40">
        <v>2336.77</v>
      </c>
      <c r="K17895" s="40">
        <v>0</v>
      </c>
    </row>
    <row r="17896" spans="1:11" x14ac:dyDescent="0.35">
      <c r="A17896">
        <v>61311</v>
      </c>
      <c r="B17896" t="s">
        <v>385</v>
      </c>
      <c r="C17896" s="70">
        <v>0</v>
      </c>
      <c r="D17896" s="70">
        <v>0</v>
      </c>
      <c r="E17896" s="71">
        <v>44895</v>
      </c>
      <c r="F17896" t="s">
        <v>1926</v>
      </c>
      <c r="G17896" t="s">
        <v>1912</v>
      </c>
      <c r="H17896" t="s">
        <v>1916</v>
      </c>
      <c r="J17896" s="40">
        <v>3346.16</v>
      </c>
      <c r="K17896" s="40">
        <v>0</v>
      </c>
    </row>
    <row r="17897" spans="1:11" x14ac:dyDescent="0.35">
      <c r="A17897">
        <v>61311</v>
      </c>
      <c r="B17897" t="s">
        <v>385</v>
      </c>
      <c r="C17897" s="70">
        <v>0</v>
      </c>
      <c r="D17897" s="70">
        <v>0</v>
      </c>
      <c r="E17897" s="71">
        <v>44926</v>
      </c>
      <c r="F17897" t="s">
        <v>1913</v>
      </c>
      <c r="G17897" t="s">
        <v>1912</v>
      </c>
      <c r="H17897" t="s">
        <v>1911</v>
      </c>
      <c r="I17897" t="s">
        <v>1911</v>
      </c>
      <c r="J17897" s="40">
        <v>2806.82</v>
      </c>
      <c r="K17897" s="40">
        <v>0</v>
      </c>
    </row>
    <row r="17898" spans="1:11" x14ac:dyDescent="0.35">
      <c r="A17898">
        <v>61312</v>
      </c>
      <c r="B17898" t="s">
        <v>255</v>
      </c>
      <c r="C17898" s="70">
        <v>0</v>
      </c>
      <c r="D17898" s="70">
        <v>0</v>
      </c>
      <c r="E17898" s="71">
        <v>44592</v>
      </c>
      <c r="F17898" t="s">
        <v>2134</v>
      </c>
      <c r="G17898" t="s">
        <v>1912</v>
      </c>
      <c r="J17898" s="40">
        <v>0</v>
      </c>
      <c r="K17898" s="40">
        <v>2789.06</v>
      </c>
    </row>
    <row r="17899" spans="1:11" x14ac:dyDescent="0.35">
      <c r="A17899">
        <v>61312</v>
      </c>
      <c r="B17899" t="s">
        <v>255</v>
      </c>
      <c r="C17899" s="70">
        <v>0</v>
      </c>
      <c r="D17899" s="70">
        <v>0</v>
      </c>
      <c r="E17899" s="71">
        <v>44620</v>
      </c>
      <c r="F17899" t="s">
        <v>2122</v>
      </c>
      <c r="G17899" t="s">
        <v>1912</v>
      </c>
      <c r="J17899" s="40">
        <v>0</v>
      </c>
      <c r="K17899" s="40">
        <v>2752.02</v>
      </c>
    </row>
    <row r="17900" spans="1:11" x14ac:dyDescent="0.35">
      <c r="A17900">
        <v>61312</v>
      </c>
      <c r="B17900" t="s">
        <v>255</v>
      </c>
      <c r="C17900" s="70">
        <v>0</v>
      </c>
      <c r="D17900" s="70">
        <v>0</v>
      </c>
      <c r="E17900" s="71">
        <v>44620</v>
      </c>
      <c r="F17900" t="s">
        <v>2121</v>
      </c>
      <c r="G17900" t="s">
        <v>1912</v>
      </c>
      <c r="J17900" s="40">
        <v>0</v>
      </c>
      <c r="K17900" s="40">
        <v>-2752.02</v>
      </c>
    </row>
    <row r="17901" spans="1:11" x14ac:dyDescent="0.35">
      <c r="A17901">
        <v>61312</v>
      </c>
      <c r="B17901" t="s">
        <v>255</v>
      </c>
      <c r="C17901" s="70">
        <v>0</v>
      </c>
      <c r="D17901" s="70">
        <v>0</v>
      </c>
      <c r="E17901" s="71">
        <v>44620</v>
      </c>
      <c r="F17901" t="s">
        <v>2120</v>
      </c>
      <c r="G17901" t="s">
        <v>1912</v>
      </c>
      <c r="J17901" s="40">
        <v>0</v>
      </c>
      <c r="K17901" s="40">
        <v>4693.24</v>
      </c>
    </row>
    <row r="17902" spans="1:11" x14ac:dyDescent="0.35">
      <c r="A17902">
        <v>61312</v>
      </c>
      <c r="B17902" t="s">
        <v>255</v>
      </c>
      <c r="C17902" s="70">
        <v>0</v>
      </c>
      <c r="D17902" s="70">
        <v>0</v>
      </c>
      <c r="E17902" s="71">
        <v>44651</v>
      </c>
      <c r="F17902" t="s">
        <v>2106</v>
      </c>
      <c r="G17902" t="s">
        <v>1912</v>
      </c>
      <c r="J17902" s="40">
        <v>0</v>
      </c>
      <c r="K17902" s="40">
        <v>4309.2299999999996</v>
      </c>
    </row>
    <row r="17903" spans="1:11" x14ac:dyDescent="0.35">
      <c r="A17903">
        <v>61312</v>
      </c>
      <c r="B17903" t="s">
        <v>255</v>
      </c>
      <c r="C17903" s="70">
        <v>0</v>
      </c>
      <c r="D17903" s="70">
        <v>0</v>
      </c>
      <c r="E17903" s="71">
        <v>44681</v>
      </c>
      <c r="F17903" t="s">
        <v>2095</v>
      </c>
      <c r="G17903" t="s">
        <v>1912</v>
      </c>
      <c r="J17903" s="40">
        <v>0</v>
      </c>
      <c r="K17903" s="40">
        <v>5258.32</v>
      </c>
    </row>
    <row r="17904" spans="1:11" x14ac:dyDescent="0.35">
      <c r="A17904">
        <v>61312</v>
      </c>
      <c r="B17904" t="s">
        <v>255</v>
      </c>
      <c r="C17904" s="70">
        <v>0</v>
      </c>
      <c r="D17904" s="70">
        <v>0</v>
      </c>
      <c r="E17904" s="71">
        <v>44712</v>
      </c>
      <c r="F17904" t="s">
        <v>2078</v>
      </c>
      <c r="G17904" t="s">
        <v>1912</v>
      </c>
      <c r="J17904" s="40">
        <v>0</v>
      </c>
      <c r="K17904" s="40">
        <v>5363.83</v>
      </c>
    </row>
    <row r="17905" spans="1:11" x14ac:dyDescent="0.35">
      <c r="A17905">
        <v>61312</v>
      </c>
      <c r="B17905" t="s">
        <v>255</v>
      </c>
      <c r="C17905" s="70">
        <v>0</v>
      </c>
      <c r="D17905" s="70">
        <v>0</v>
      </c>
      <c r="E17905" s="71">
        <v>44742</v>
      </c>
      <c r="F17905" t="s">
        <v>2064</v>
      </c>
      <c r="G17905" t="s">
        <v>1912</v>
      </c>
      <c r="J17905" s="40">
        <v>0</v>
      </c>
      <c r="K17905" s="40">
        <v>3894.5</v>
      </c>
    </row>
    <row r="17906" spans="1:11" x14ac:dyDescent="0.35">
      <c r="A17906">
        <v>61312</v>
      </c>
      <c r="B17906" t="s">
        <v>255</v>
      </c>
      <c r="C17906" s="70">
        <v>0</v>
      </c>
      <c r="D17906" s="70">
        <v>0</v>
      </c>
      <c r="E17906" s="71">
        <v>44773</v>
      </c>
      <c r="F17906" t="s">
        <v>2044</v>
      </c>
      <c r="G17906" t="s">
        <v>1912</v>
      </c>
      <c r="J17906" s="40">
        <v>0</v>
      </c>
      <c r="K17906" s="40">
        <v>9478.4</v>
      </c>
    </row>
    <row r="17907" spans="1:11" x14ac:dyDescent="0.35">
      <c r="A17907">
        <v>61312</v>
      </c>
      <c r="B17907" t="s">
        <v>255</v>
      </c>
      <c r="C17907" s="70">
        <v>0</v>
      </c>
      <c r="D17907" s="70">
        <v>0</v>
      </c>
      <c r="E17907" s="71">
        <v>44804</v>
      </c>
      <c r="F17907" t="s">
        <v>1994</v>
      </c>
      <c r="G17907" t="s">
        <v>1912</v>
      </c>
      <c r="J17907" s="40">
        <v>-1679.72</v>
      </c>
      <c r="K17907" s="40">
        <v>0</v>
      </c>
    </row>
    <row r="17908" spans="1:11" x14ac:dyDescent="0.35">
      <c r="A17908">
        <v>61312</v>
      </c>
      <c r="B17908" t="s">
        <v>255</v>
      </c>
      <c r="C17908" s="70">
        <v>0</v>
      </c>
      <c r="D17908" s="70">
        <v>0</v>
      </c>
      <c r="E17908" s="71">
        <v>44804</v>
      </c>
      <c r="F17908" t="s">
        <v>1994</v>
      </c>
      <c r="G17908" t="s">
        <v>1912</v>
      </c>
      <c r="J17908" s="40">
        <v>0</v>
      </c>
      <c r="K17908" s="40">
        <v>3441.25</v>
      </c>
    </row>
    <row r="17909" spans="1:11" x14ac:dyDescent="0.35">
      <c r="A17909">
        <v>61312</v>
      </c>
      <c r="B17909" t="s">
        <v>255</v>
      </c>
      <c r="C17909" s="70">
        <v>0</v>
      </c>
      <c r="D17909" s="70">
        <v>0</v>
      </c>
      <c r="E17909" s="71">
        <v>44834</v>
      </c>
      <c r="F17909" t="s">
        <v>1972</v>
      </c>
      <c r="G17909" t="s">
        <v>1912</v>
      </c>
      <c r="J17909" s="40">
        <v>0</v>
      </c>
      <c r="K17909" s="40">
        <v>6504.05</v>
      </c>
    </row>
    <row r="17910" spans="1:11" x14ac:dyDescent="0.35">
      <c r="A17910">
        <v>61312</v>
      </c>
      <c r="B17910" t="s">
        <v>255</v>
      </c>
      <c r="C17910" s="70">
        <v>0</v>
      </c>
      <c r="D17910" s="70">
        <v>0</v>
      </c>
      <c r="E17910" s="71">
        <v>44865</v>
      </c>
      <c r="F17910" t="s">
        <v>1944</v>
      </c>
      <c r="G17910" t="s">
        <v>1912</v>
      </c>
      <c r="H17910" t="s">
        <v>1919</v>
      </c>
      <c r="I17910" t="s">
        <v>1919</v>
      </c>
      <c r="J17910" s="40">
        <v>0</v>
      </c>
      <c r="K17910" s="40">
        <v>4746.25</v>
      </c>
    </row>
    <row r="17911" spans="1:11" x14ac:dyDescent="0.35">
      <c r="A17911">
        <v>61312</v>
      </c>
      <c r="B17911" t="s">
        <v>255</v>
      </c>
      <c r="C17911" s="70">
        <v>0</v>
      </c>
      <c r="D17911" s="70">
        <v>0</v>
      </c>
      <c r="E17911" s="71">
        <v>44895</v>
      </c>
      <c r="F17911" t="s">
        <v>1926</v>
      </c>
      <c r="G17911" t="s">
        <v>1912</v>
      </c>
      <c r="H17911" t="s">
        <v>1916</v>
      </c>
      <c r="J17911" s="40">
        <v>0</v>
      </c>
      <c r="K17911" s="40">
        <v>5559.09</v>
      </c>
    </row>
    <row r="17912" spans="1:11" x14ac:dyDescent="0.35">
      <c r="A17912">
        <v>61312</v>
      </c>
      <c r="B17912" t="s">
        <v>255</v>
      </c>
      <c r="C17912" s="70">
        <v>0</v>
      </c>
      <c r="D17912" s="70">
        <v>0</v>
      </c>
      <c r="E17912" s="71">
        <v>44926</v>
      </c>
      <c r="F17912" t="s">
        <v>1913</v>
      </c>
      <c r="G17912" t="s">
        <v>1912</v>
      </c>
      <c r="H17912" t="s">
        <v>1911</v>
      </c>
      <c r="I17912" t="s">
        <v>1911</v>
      </c>
      <c r="J17912" s="40">
        <v>0</v>
      </c>
      <c r="K17912" s="40">
        <v>5683.79</v>
      </c>
    </row>
    <row r="17913" spans="1:11" x14ac:dyDescent="0.35">
      <c r="A17913">
        <v>61313</v>
      </c>
      <c r="B17913" t="s">
        <v>1517</v>
      </c>
      <c r="C17913" s="70">
        <v>0</v>
      </c>
      <c r="D17913" s="70">
        <v>0</v>
      </c>
      <c r="E17913" s="71">
        <v>44681</v>
      </c>
      <c r="F17913" t="s">
        <v>2095</v>
      </c>
      <c r="G17913" t="s">
        <v>1912</v>
      </c>
      <c r="J17913" s="40">
        <v>2411.8200000000002</v>
      </c>
      <c r="K17913" s="40">
        <v>0</v>
      </c>
    </row>
    <row r="17914" spans="1:11" x14ac:dyDescent="0.35">
      <c r="A17914">
        <v>61313</v>
      </c>
      <c r="B17914" t="s">
        <v>1517</v>
      </c>
      <c r="C17914" s="70">
        <v>0</v>
      </c>
      <c r="D17914" s="70">
        <v>0</v>
      </c>
      <c r="E17914" s="71">
        <v>44773</v>
      </c>
      <c r="F17914" t="s">
        <v>2044</v>
      </c>
      <c r="G17914" t="s">
        <v>1912</v>
      </c>
      <c r="J17914" s="40">
        <v>11795.93</v>
      </c>
      <c r="K17914" s="40">
        <v>0</v>
      </c>
    </row>
    <row r="17915" spans="1:11" x14ac:dyDescent="0.35">
      <c r="A17915">
        <v>61313</v>
      </c>
      <c r="B17915" t="s">
        <v>1517</v>
      </c>
      <c r="C17915" s="70">
        <v>0</v>
      </c>
      <c r="D17915" s="70">
        <v>0</v>
      </c>
      <c r="E17915" s="71">
        <v>44773</v>
      </c>
      <c r="F17915" t="s">
        <v>2044</v>
      </c>
      <c r="G17915" t="s">
        <v>1912</v>
      </c>
      <c r="J17915" s="40">
        <v>4718.37</v>
      </c>
      <c r="K17915" s="40">
        <v>0</v>
      </c>
    </row>
    <row r="17916" spans="1:11" x14ac:dyDescent="0.35">
      <c r="A17916">
        <v>61316</v>
      </c>
      <c r="B17916" t="s">
        <v>386</v>
      </c>
      <c r="C17916" s="70">
        <v>0</v>
      </c>
      <c r="D17916" s="70">
        <v>0</v>
      </c>
      <c r="E17916" s="71">
        <v>44592</v>
      </c>
      <c r="F17916" t="s">
        <v>14342</v>
      </c>
      <c r="G17916" t="s">
        <v>1912</v>
      </c>
      <c r="J17916" s="40">
        <v>0</v>
      </c>
      <c r="K17916" s="40">
        <v>185.55</v>
      </c>
    </row>
    <row r="17917" spans="1:11" x14ac:dyDescent="0.35">
      <c r="A17917">
        <v>61316</v>
      </c>
      <c r="B17917" t="s">
        <v>386</v>
      </c>
      <c r="C17917" s="70">
        <v>0</v>
      </c>
      <c r="D17917" s="70">
        <v>0</v>
      </c>
      <c r="E17917" s="71">
        <v>44592</v>
      </c>
      <c r="F17917" t="s">
        <v>14341</v>
      </c>
      <c r="G17917" t="s">
        <v>1912</v>
      </c>
      <c r="J17917" s="40">
        <v>0</v>
      </c>
      <c r="K17917" s="40">
        <v>-185.55</v>
      </c>
    </row>
    <row r="17918" spans="1:11" x14ac:dyDescent="0.35">
      <c r="A17918">
        <v>61316</v>
      </c>
      <c r="B17918" t="s">
        <v>386</v>
      </c>
      <c r="C17918" s="70">
        <v>0</v>
      </c>
      <c r="D17918" s="70">
        <v>0</v>
      </c>
      <c r="E17918" s="71">
        <v>44592</v>
      </c>
      <c r="F17918" t="s">
        <v>14340</v>
      </c>
      <c r="G17918" t="s">
        <v>1912</v>
      </c>
      <c r="J17918" s="40">
        <v>185.55</v>
      </c>
      <c r="K17918" s="40">
        <v>0</v>
      </c>
    </row>
    <row r="17919" spans="1:11" x14ac:dyDescent="0.35">
      <c r="A17919">
        <v>61316</v>
      </c>
      <c r="B17919" t="s">
        <v>386</v>
      </c>
      <c r="C17919" s="70">
        <v>0</v>
      </c>
      <c r="D17919" s="70">
        <v>0</v>
      </c>
      <c r="E17919" s="71">
        <v>44620</v>
      </c>
      <c r="F17919" t="s">
        <v>2120</v>
      </c>
      <c r="G17919" t="s">
        <v>1912</v>
      </c>
      <c r="J17919" s="40">
        <v>258.44</v>
      </c>
      <c r="K17919" s="40">
        <v>0</v>
      </c>
    </row>
    <row r="17920" spans="1:11" x14ac:dyDescent="0.35">
      <c r="A17920">
        <v>61316</v>
      </c>
      <c r="B17920" t="s">
        <v>386</v>
      </c>
      <c r="C17920" s="70">
        <v>0</v>
      </c>
      <c r="D17920" s="70">
        <v>0</v>
      </c>
      <c r="E17920" s="71">
        <v>44651</v>
      </c>
      <c r="F17920" t="s">
        <v>2106</v>
      </c>
      <c r="G17920" t="s">
        <v>1912</v>
      </c>
      <c r="J17920" s="40">
        <v>226.96</v>
      </c>
      <c r="K17920" s="40">
        <v>0</v>
      </c>
    </row>
    <row r="17921" spans="1:11" x14ac:dyDescent="0.35">
      <c r="A17921">
        <v>61316</v>
      </c>
      <c r="B17921" t="s">
        <v>386</v>
      </c>
      <c r="C17921" s="70">
        <v>0</v>
      </c>
      <c r="D17921" s="70">
        <v>0</v>
      </c>
      <c r="E17921" s="71">
        <v>44681</v>
      </c>
      <c r="F17921" t="s">
        <v>2095</v>
      </c>
      <c r="G17921" t="s">
        <v>1912</v>
      </c>
      <c r="J17921" s="40">
        <v>178.12</v>
      </c>
      <c r="K17921" s="40">
        <v>0</v>
      </c>
    </row>
    <row r="17922" spans="1:11" x14ac:dyDescent="0.35">
      <c r="A17922">
        <v>61316</v>
      </c>
      <c r="B17922" t="s">
        <v>386</v>
      </c>
      <c r="C17922" s="70">
        <v>0</v>
      </c>
      <c r="D17922" s="70">
        <v>0</v>
      </c>
      <c r="E17922" s="71">
        <v>44712</v>
      </c>
      <c r="F17922" t="s">
        <v>2078</v>
      </c>
      <c r="G17922" t="s">
        <v>1912</v>
      </c>
      <c r="J17922" s="40">
        <v>177</v>
      </c>
      <c r="K17922" s="40">
        <v>0</v>
      </c>
    </row>
    <row r="17923" spans="1:11" x14ac:dyDescent="0.35">
      <c r="A17923">
        <v>61316</v>
      </c>
      <c r="B17923" t="s">
        <v>386</v>
      </c>
      <c r="C17923" s="70">
        <v>0</v>
      </c>
      <c r="D17923" s="70">
        <v>0</v>
      </c>
      <c r="E17923" s="71">
        <v>44742</v>
      </c>
      <c r="F17923" t="s">
        <v>2064</v>
      </c>
      <c r="G17923" t="s">
        <v>1912</v>
      </c>
      <c r="J17923" s="40">
        <v>174.52</v>
      </c>
      <c r="K17923" s="40">
        <v>0</v>
      </c>
    </row>
    <row r="17924" spans="1:11" x14ac:dyDescent="0.35">
      <c r="A17924">
        <v>61316</v>
      </c>
      <c r="B17924" t="s">
        <v>386</v>
      </c>
      <c r="C17924" s="70">
        <v>0</v>
      </c>
      <c r="D17924" s="70">
        <v>0</v>
      </c>
      <c r="E17924" s="71">
        <v>44773</v>
      </c>
      <c r="F17924" t="s">
        <v>2044</v>
      </c>
      <c r="G17924" t="s">
        <v>1912</v>
      </c>
      <c r="J17924" s="40">
        <v>180.13</v>
      </c>
      <c r="K17924" s="40">
        <v>0</v>
      </c>
    </row>
    <row r="17925" spans="1:11" x14ac:dyDescent="0.35">
      <c r="A17925">
        <v>61316</v>
      </c>
      <c r="B17925" t="s">
        <v>386</v>
      </c>
      <c r="C17925" s="70">
        <v>0</v>
      </c>
      <c r="D17925" s="70">
        <v>0</v>
      </c>
      <c r="E17925" s="71">
        <v>44804</v>
      </c>
      <c r="F17925" t="s">
        <v>1994</v>
      </c>
      <c r="G17925" t="s">
        <v>1912</v>
      </c>
      <c r="J17925" s="40">
        <v>182.83</v>
      </c>
      <c r="K17925" s="40">
        <v>0</v>
      </c>
    </row>
    <row r="17926" spans="1:11" x14ac:dyDescent="0.35">
      <c r="A17926">
        <v>61316</v>
      </c>
      <c r="B17926" t="s">
        <v>386</v>
      </c>
      <c r="C17926" s="70">
        <v>0</v>
      </c>
      <c r="D17926" s="70">
        <v>0</v>
      </c>
      <c r="E17926" s="71">
        <v>44834</v>
      </c>
      <c r="F17926" t="s">
        <v>1972</v>
      </c>
      <c r="G17926" t="s">
        <v>1912</v>
      </c>
      <c r="J17926" s="40">
        <v>172.4</v>
      </c>
      <c r="K17926" s="40">
        <v>0</v>
      </c>
    </row>
    <row r="17927" spans="1:11" x14ac:dyDescent="0.35">
      <c r="A17927">
        <v>61316</v>
      </c>
      <c r="B17927" t="s">
        <v>386</v>
      </c>
      <c r="C17927" s="70">
        <v>0</v>
      </c>
      <c r="D17927" s="70">
        <v>0</v>
      </c>
      <c r="E17927" s="71">
        <v>44865</v>
      </c>
      <c r="F17927" t="s">
        <v>1944</v>
      </c>
      <c r="G17927" t="s">
        <v>1912</v>
      </c>
      <c r="H17927" t="s">
        <v>1919</v>
      </c>
      <c r="I17927" t="s">
        <v>1919</v>
      </c>
      <c r="J17927" s="40">
        <v>173.04</v>
      </c>
      <c r="K17927" s="40">
        <v>0</v>
      </c>
    </row>
    <row r="17928" spans="1:11" x14ac:dyDescent="0.35">
      <c r="A17928">
        <v>61316</v>
      </c>
      <c r="B17928" t="s">
        <v>386</v>
      </c>
      <c r="C17928" s="70">
        <v>0</v>
      </c>
      <c r="D17928" s="70">
        <v>0</v>
      </c>
      <c r="E17928" s="71">
        <v>44895</v>
      </c>
      <c r="F17928" t="s">
        <v>1926</v>
      </c>
      <c r="G17928" t="s">
        <v>1912</v>
      </c>
      <c r="H17928" t="s">
        <v>1916</v>
      </c>
      <c r="J17928" s="40">
        <v>154.27000000000001</v>
      </c>
      <c r="K17928" s="40">
        <v>0</v>
      </c>
    </row>
    <row r="17929" spans="1:11" x14ac:dyDescent="0.35">
      <c r="A17929">
        <v>61316</v>
      </c>
      <c r="B17929" t="s">
        <v>386</v>
      </c>
      <c r="C17929" s="70">
        <v>0</v>
      </c>
      <c r="D17929" s="70">
        <v>0</v>
      </c>
      <c r="E17929" s="71">
        <v>44926</v>
      </c>
      <c r="F17929" t="s">
        <v>1913</v>
      </c>
      <c r="G17929" t="s">
        <v>1912</v>
      </c>
      <c r="H17929" t="s">
        <v>1911</v>
      </c>
      <c r="I17929" t="s">
        <v>1911</v>
      </c>
      <c r="J17929" s="40">
        <v>204.84</v>
      </c>
      <c r="K17929" s="40">
        <v>0</v>
      </c>
    </row>
    <row r="17930" spans="1:11" x14ac:dyDescent="0.35">
      <c r="A17930">
        <v>61318</v>
      </c>
      <c r="B17930" t="s">
        <v>1518</v>
      </c>
      <c r="C17930" s="70">
        <v>0</v>
      </c>
      <c r="D17930" s="70">
        <v>0</v>
      </c>
      <c r="E17930" s="71">
        <v>44592</v>
      </c>
      <c r="F17930" t="s">
        <v>14943</v>
      </c>
      <c r="G17930" t="s">
        <v>1912</v>
      </c>
      <c r="J17930" s="40">
        <v>63836.38</v>
      </c>
      <c r="K17930" s="40">
        <v>0</v>
      </c>
    </row>
    <row r="17931" spans="1:11" x14ac:dyDescent="0.35">
      <c r="A17931">
        <v>61318</v>
      </c>
      <c r="B17931" t="s">
        <v>1518</v>
      </c>
      <c r="C17931" s="70">
        <v>0</v>
      </c>
      <c r="D17931" s="70">
        <v>0</v>
      </c>
      <c r="E17931" s="71">
        <v>44620</v>
      </c>
      <c r="F17931" t="s">
        <v>14942</v>
      </c>
      <c r="G17931" t="s">
        <v>1912</v>
      </c>
      <c r="J17931" s="40">
        <v>49504.32</v>
      </c>
      <c r="K17931" s="40">
        <v>0</v>
      </c>
    </row>
    <row r="17932" spans="1:11" x14ac:dyDescent="0.35">
      <c r="A17932">
        <v>61318</v>
      </c>
      <c r="B17932" t="s">
        <v>1518</v>
      </c>
      <c r="C17932" s="70">
        <v>0</v>
      </c>
      <c r="D17932" s="70">
        <v>0</v>
      </c>
      <c r="E17932" s="71">
        <v>44651</v>
      </c>
      <c r="F17932" t="s">
        <v>2106</v>
      </c>
      <c r="G17932" t="s">
        <v>1912</v>
      </c>
      <c r="J17932" s="40">
        <v>10991.18</v>
      </c>
      <c r="K17932" s="40">
        <v>0</v>
      </c>
    </row>
    <row r="17933" spans="1:11" x14ac:dyDescent="0.35">
      <c r="A17933">
        <v>61318</v>
      </c>
      <c r="B17933" t="s">
        <v>1518</v>
      </c>
      <c r="C17933" s="70">
        <v>0</v>
      </c>
      <c r="D17933" s="70">
        <v>0</v>
      </c>
      <c r="E17933" s="71">
        <v>44681</v>
      </c>
      <c r="F17933" t="s">
        <v>2095</v>
      </c>
      <c r="G17933" t="s">
        <v>1912</v>
      </c>
      <c r="J17933" s="40">
        <v>45474.98</v>
      </c>
      <c r="K17933" s="40">
        <v>0</v>
      </c>
    </row>
    <row r="17934" spans="1:11" x14ac:dyDescent="0.35">
      <c r="A17934">
        <v>61318</v>
      </c>
      <c r="B17934" t="s">
        <v>1518</v>
      </c>
      <c r="C17934" s="70">
        <v>0</v>
      </c>
      <c r="D17934" s="70">
        <v>0</v>
      </c>
      <c r="E17934" s="71">
        <v>44712</v>
      </c>
      <c r="F17934" t="s">
        <v>2078</v>
      </c>
      <c r="G17934" t="s">
        <v>1912</v>
      </c>
      <c r="J17934" s="40">
        <v>10485.32</v>
      </c>
      <c r="K17934" s="40">
        <v>0</v>
      </c>
    </row>
    <row r="17935" spans="1:11" x14ac:dyDescent="0.35">
      <c r="A17935">
        <v>61318</v>
      </c>
      <c r="B17935" t="s">
        <v>1518</v>
      </c>
      <c r="C17935" s="70">
        <v>0</v>
      </c>
      <c r="D17935" s="70">
        <v>0</v>
      </c>
      <c r="E17935" s="71">
        <v>44742</v>
      </c>
      <c r="F17935" t="s">
        <v>2064</v>
      </c>
      <c r="G17935" t="s">
        <v>1912</v>
      </c>
      <c r="J17935" s="40">
        <v>10000</v>
      </c>
      <c r="K17935" s="40">
        <v>0</v>
      </c>
    </row>
    <row r="17936" spans="1:11" x14ac:dyDescent="0.35">
      <c r="A17936">
        <v>61318</v>
      </c>
      <c r="B17936" t="s">
        <v>1518</v>
      </c>
      <c r="C17936" s="70">
        <v>0</v>
      </c>
      <c r="D17936" s="70">
        <v>0</v>
      </c>
      <c r="E17936" s="71">
        <v>44773</v>
      </c>
      <c r="F17936" t="s">
        <v>2044</v>
      </c>
      <c r="G17936" t="s">
        <v>1912</v>
      </c>
      <c r="J17936" s="40">
        <v>67723.09</v>
      </c>
      <c r="K17936" s="40">
        <v>0</v>
      </c>
    </row>
    <row r="17937" spans="1:11" x14ac:dyDescent="0.35">
      <c r="A17937">
        <v>61600</v>
      </c>
      <c r="B17937" t="s">
        <v>401</v>
      </c>
      <c r="C17937" s="70">
        <v>0</v>
      </c>
      <c r="D17937" s="70">
        <v>0</v>
      </c>
      <c r="E17937" s="71">
        <v>44592</v>
      </c>
      <c r="F17937" t="s">
        <v>2134</v>
      </c>
      <c r="G17937" t="s">
        <v>1912</v>
      </c>
      <c r="J17937" s="40">
        <v>73988.789999999994</v>
      </c>
      <c r="K17937" s="40">
        <v>0</v>
      </c>
    </row>
    <row r="17938" spans="1:11" x14ac:dyDescent="0.35">
      <c r="A17938">
        <v>61600</v>
      </c>
      <c r="B17938" t="s">
        <v>401</v>
      </c>
      <c r="C17938" s="70">
        <v>0</v>
      </c>
      <c r="D17938" s="70">
        <v>0</v>
      </c>
      <c r="E17938" s="71">
        <v>44620</v>
      </c>
      <c r="F17938" t="s">
        <v>2122</v>
      </c>
      <c r="G17938" t="s">
        <v>1912</v>
      </c>
      <c r="J17938" s="40">
        <v>73006.23</v>
      </c>
      <c r="K17938" s="40">
        <v>0</v>
      </c>
    </row>
    <row r="17939" spans="1:11" x14ac:dyDescent="0.35">
      <c r="A17939">
        <v>61600</v>
      </c>
      <c r="B17939" t="s">
        <v>401</v>
      </c>
      <c r="C17939" s="70">
        <v>0</v>
      </c>
      <c r="D17939" s="70">
        <v>0</v>
      </c>
      <c r="E17939" s="71">
        <v>44620</v>
      </c>
      <c r="F17939" t="s">
        <v>2121</v>
      </c>
      <c r="G17939" t="s">
        <v>1912</v>
      </c>
      <c r="J17939" s="40">
        <v>-73006.23</v>
      </c>
      <c r="K17939" s="40">
        <v>0</v>
      </c>
    </row>
    <row r="17940" spans="1:11" x14ac:dyDescent="0.35">
      <c r="A17940">
        <v>61600</v>
      </c>
      <c r="B17940" t="s">
        <v>401</v>
      </c>
      <c r="C17940" s="70">
        <v>0</v>
      </c>
      <c r="D17940" s="70">
        <v>0</v>
      </c>
      <c r="E17940" s="71">
        <v>44620</v>
      </c>
      <c r="F17940" t="s">
        <v>2120</v>
      </c>
      <c r="G17940" t="s">
        <v>1912</v>
      </c>
      <c r="J17940" s="40">
        <v>69052.19</v>
      </c>
      <c r="K17940" s="40">
        <v>0</v>
      </c>
    </row>
    <row r="17941" spans="1:11" x14ac:dyDescent="0.35">
      <c r="A17941">
        <v>61600</v>
      </c>
      <c r="B17941" t="s">
        <v>401</v>
      </c>
      <c r="C17941" s="70">
        <v>0</v>
      </c>
      <c r="D17941" s="70">
        <v>0</v>
      </c>
      <c r="E17941" s="71">
        <v>44651</v>
      </c>
      <c r="F17941" t="s">
        <v>2106</v>
      </c>
      <c r="G17941" t="s">
        <v>1912</v>
      </c>
      <c r="J17941" s="40">
        <v>70560</v>
      </c>
      <c r="K17941" s="40">
        <v>0</v>
      </c>
    </row>
    <row r="17942" spans="1:11" x14ac:dyDescent="0.35">
      <c r="A17942">
        <v>61600</v>
      </c>
      <c r="B17942" t="s">
        <v>401</v>
      </c>
      <c r="C17942" s="70">
        <v>0</v>
      </c>
      <c r="D17942" s="70">
        <v>0</v>
      </c>
      <c r="E17942" s="71">
        <v>44681</v>
      </c>
      <c r="F17942" t="s">
        <v>2095</v>
      </c>
      <c r="G17942" t="s">
        <v>1912</v>
      </c>
      <c r="J17942" s="40">
        <v>68890.25</v>
      </c>
      <c r="K17942" s="40">
        <v>0</v>
      </c>
    </row>
    <row r="17943" spans="1:11" x14ac:dyDescent="0.35">
      <c r="A17943">
        <v>61600</v>
      </c>
      <c r="B17943" t="s">
        <v>401</v>
      </c>
      <c r="C17943" s="70">
        <v>0</v>
      </c>
      <c r="D17943" s="70">
        <v>0</v>
      </c>
      <c r="E17943" s="71">
        <v>44712</v>
      </c>
      <c r="F17943" t="s">
        <v>2078</v>
      </c>
      <c r="G17943" t="s">
        <v>1912</v>
      </c>
      <c r="J17943" s="40">
        <v>75656.69</v>
      </c>
      <c r="K17943" s="40">
        <v>0</v>
      </c>
    </row>
    <row r="17944" spans="1:11" x14ac:dyDescent="0.35">
      <c r="A17944">
        <v>61600</v>
      </c>
      <c r="B17944" t="s">
        <v>401</v>
      </c>
      <c r="C17944" s="70">
        <v>0</v>
      </c>
      <c r="D17944" s="70">
        <v>0</v>
      </c>
      <c r="E17944" s="71">
        <v>44742</v>
      </c>
      <c r="F17944" t="s">
        <v>2064</v>
      </c>
      <c r="G17944" t="s">
        <v>1912</v>
      </c>
      <c r="J17944" s="40">
        <v>69311.72</v>
      </c>
      <c r="K17944" s="40">
        <v>0</v>
      </c>
    </row>
    <row r="17945" spans="1:11" x14ac:dyDescent="0.35">
      <c r="A17945">
        <v>61600</v>
      </c>
      <c r="B17945" t="s">
        <v>401</v>
      </c>
      <c r="C17945" s="70">
        <v>0</v>
      </c>
      <c r="D17945" s="70">
        <v>0</v>
      </c>
      <c r="E17945" s="71">
        <v>44773</v>
      </c>
      <c r="F17945" t="s">
        <v>2044</v>
      </c>
      <c r="G17945" t="s">
        <v>1912</v>
      </c>
      <c r="J17945" s="40">
        <v>75395.070000000007</v>
      </c>
      <c r="K17945" s="40">
        <v>0</v>
      </c>
    </row>
    <row r="17946" spans="1:11" x14ac:dyDescent="0.35">
      <c r="A17946">
        <v>61600</v>
      </c>
      <c r="B17946" t="s">
        <v>401</v>
      </c>
      <c r="C17946" s="70">
        <v>0</v>
      </c>
      <c r="D17946" s="70">
        <v>0</v>
      </c>
      <c r="E17946" s="71">
        <v>44804</v>
      </c>
      <c r="F17946" t="s">
        <v>1994</v>
      </c>
      <c r="G17946" t="s">
        <v>1912</v>
      </c>
      <c r="J17946" s="40">
        <v>72761.56</v>
      </c>
      <c r="K17946" s="40">
        <v>0</v>
      </c>
    </row>
    <row r="17947" spans="1:11" x14ac:dyDescent="0.35">
      <c r="A17947">
        <v>61600</v>
      </c>
      <c r="B17947" t="s">
        <v>401</v>
      </c>
      <c r="C17947" s="70">
        <v>0</v>
      </c>
      <c r="D17947" s="70">
        <v>0</v>
      </c>
      <c r="E17947" s="71">
        <v>44834</v>
      </c>
      <c r="F17947" t="s">
        <v>1972</v>
      </c>
      <c r="G17947" t="s">
        <v>1912</v>
      </c>
      <c r="J17947" s="40">
        <v>69305.86</v>
      </c>
      <c r="K17947" s="40">
        <v>0</v>
      </c>
    </row>
    <row r="17948" spans="1:11" x14ac:dyDescent="0.35">
      <c r="A17948">
        <v>61600</v>
      </c>
      <c r="B17948" t="s">
        <v>401</v>
      </c>
      <c r="C17948" s="70">
        <v>0</v>
      </c>
      <c r="D17948" s="70">
        <v>0</v>
      </c>
      <c r="E17948" s="71">
        <v>44865</v>
      </c>
      <c r="F17948" t="s">
        <v>1944</v>
      </c>
      <c r="G17948" t="s">
        <v>1912</v>
      </c>
      <c r="H17948" t="s">
        <v>1919</v>
      </c>
      <c r="I17948" t="s">
        <v>1919</v>
      </c>
      <c r="J17948" s="40">
        <v>73070.78</v>
      </c>
      <c r="K17948" s="40">
        <v>0</v>
      </c>
    </row>
    <row r="17949" spans="1:11" x14ac:dyDescent="0.35">
      <c r="A17949">
        <v>61600</v>
      </c>
      <c r="B17949" t="s">
        <v>401</v>
      </c>
      <c r="C17949" s="70">
        <v>0</v>
      </c>
      <c r="D17949" s="70">
        <v>0</v>
      </c>
      <c r="E17949" s="71">
        <v>44895</v>
      </c>
      <c r="F17949" t="s">
        <v>1926</v>
      </c>
      <c r="G17949" t="s">
        <v>1912</v>
      </c>
      <c r="H17949" t="s">
        <v>1916</v>
      </c>
      <c r="J17949" s="40">
        <v>90605.88</v>
      </c>
      <c r="K17949" s="40">
        <v>0</v>
      </c>
    </row>
    <row r="17950" spans="1:11" x14ac:dyDescent="0.35">
      <c r="A17950">
        <v>61600</v>
      </c>
      <c r="B17950" t="s">
        <v>401</v>
      </c>
      <c r="C17950" s="70">
        <v>0</v>
      </c>
      <c r="D17950" s="70">
        <v>0</v>
      </c>
      <c r="E17950" s="71">
        <v>44926</v>
      </c>
      <c r="F17950" t="s">
        <v>1913</v>
      </c>
      <c r="G17950" t="s">
        <v>1912</v>
      </c>
      <c r="H17950" t="s">
        <v>1911</v>
      </c>
      <c r="I17950" t="s">
        <v>1911</v>
      </c>
      <c r="J17950" s="40">
        <v>90055.7</v>
      </c>
      <c r="K17950" s="40">
        <v>0</v>
      </c>
    </row>
    <row r="17951" spans="1:11" x14ac:dyDescent="0.35">
      <c r="A17951">
        <v>61602</v>
      </c>
      <c r="B17951" t="s">
        <v>402</v>
      </c>
      <c r="C17951" s="70">
        <v>0</v>
      </c>
      <c r="D17951" s="70">
        <v>0</v>
      </c>
      <c r="E17951" s="71">
        <v>44592</v>
      </c>
      <c r="F17951" t="s">
        <v>2134</v>
      </c>
      <c r="G17951" t="s">
        <v>1912</v>
      </c>
      <c r="J17951" s="40">
        <v>5203.8500000000004</v>
      </c>
      <c r="K17951" s="40">
        <v>0</v>
      </c>
    </row>
    <row r="17952" spans="1:11" x14ac:dyDescent="0.35">
      <c r="A17952">
        <v>61602</v>
      </c>
      <c r="B17952" t="s">
        <v>402</v>
      </c>
      <c r="C17952" s="70">
        <v>0</v>
      </c>
      <c r="D17952" s="70">
        <v>0</v>
      </c>
      <c r="E17952" s="71">
        <v>44620</v>
      </c>
      <c r="F17952" t="s">
        <v>2122</v>
      </c>
      <c r="G17952" t="s">
        <v>1912</v>
      </c>
      <c r="J17952" s="40">
        <v>5134.74</v>
      </c>
      <c r="K17952" s="40">
        <v>0</v>
      </c>
    </row>
    <row r="17953" spans="1:11" x14ac:dyDescent="0.35">
      <c r="A17953">
        <v>61602</v>
      </c>
      <c r="B17953" t="s">
        <v>402</v>
      </c>
      <c r="C17953" s="70">
        <v>0</v>
      </c>
      <c r="D17953" s="70">
        <v>0</v>
      </c>
      <c r="E17953" s="71">
        <v>44620</v>
      </c>
      <c r="F17953" t="s">
        <v>2121</v>
      </c>
      <c r="G17953" t="s">
        <v>1912</v>
      </c>
      <c r="J17953" s="40">
        <v>-5134.74</v>
      </c>
      <c r="K17953" s="40">
        <v>0</v>
      </c>
    </row>
    <row r="17954" spans="1:11" x14ac:dyDescent="0.35">
      <c r="A17954">
        <v>61602</v>
      </c>
      <c r="B17954" t="s">
        <v>402</v>
      </c>
      <c r="C17954" s="70">
        <v>0</v>
      </c>
      <c r="D17954" s="70">
        <v>0</v>
      </c>
      <c r="E17954" s="71">
        <v>44620</v>
      </c>
      <c r="F17954" t="s">
        <v>2120</v>
      </c>
      <c r="G17954" t="s">
        <v>1912</v>
      </c>
      <c r="J17954" s="40">
        <v>4940.24</v>
      </c>
      <c r="K17954" s="40">
        <v>0</v>
      </c>
    </row>
    <row r="17955" spans="1:11" x14ac:dyDescent="0.35">
      <c r="A17955">
        <v>61602</v>
      </c>
      <c r="B17955" t="s">
        <v>402</v>
      </c>
      <c r="C17955" s="70">
        <v>0</v>
      </c>
      <c r="D17955" s="70">
        <v>0</v>
      </c>
      <c r="E17955" s="71">
        <v>44651</v>
      </c>
      <c r="F17955" t="s">
        <v>2106</v>
      </c>
      <c r="G17955" t="s">
        <v>1912</v>
      </c>
      <c r="J17955" s="40">
        <v>5031.29</v>
      </c>
      <c r="K17955" s="40">
        <v>0</v>
      </c>
    </row>
    <row r="17956" spans="1:11" x14ac:dyDescent="0.35">
      <c r="A17956">
        <v>61602</v>
      </c>
      <c r="B17956" t="s">
        <v>402</v>
      </c>
      <c r="C17956" s="70">
        <v>0</v>
      </c>
      <c r="D17956" s="70">
        <v>0</v>
      </c>
      <c r="E17956" s="71">
        <v>44681</v>
      </c>
      <c r="F17956" t="s">
        <v>2095</v>
      </c>
      <c r="G17956" t="s">
        <v>1912</v>
      </c>
      <c r="J17956" s="40">
        <v>4966.58</v>
      </c>
      <c r="K17956" s="40">
        <v>0</v>
      </c>
    </row>
    <row r="17957" spans="1:11" x14ac:dyDescent="0.35">
      <c r="A17957">
        <v>61602</v>
      </c>
      <c r="B17957" t="s">
        <v>402</v>
      </c>
      <c r="C17957" s="70">
        <v>0</v>
      </c>
      <c r="D17957" s="70">
        <v>0</v>
      </c>
      <c r="E17957" s="71">
        <v>44712</v>
      </c>
      <c r="F17957" t="s">
        <v>2078</v>
      </c>
      <c r="G17957" t="s">
        <v>1912</v>
      </c>
      <c r="J17957" s="40">
        <v>5001.68</v>
      </c>
      <c r="K17957" s="40">
        <v>0</v>
      </c>
    </row>
    <row r="17958" spans="1:11" x14ac:dyDescent="0.35">
      <c r="A17958">
        <v>61602</v>
      </c>
      <c r="B17958" t="s">
        <v>402</v>
      </c>
      <c r="C17958" s="70">
        <v>0</v>
      </c>
      <c r="D17958" s="70">
        <v>0</v>
      </c>
      <c r="E17958" s="71">
        <v>44742</v>
      </c>
      <c r="F17958" t="s">
        <v>2064</v>
      </c>
      <c r="G17958" t="s">
        <v>1912</v>
      </c>
      <c r="J17958" s="40">
        <v>4577.51</v>
      </c>
      <c r="K17958" s="40">
        <v>0</v>
      </c>
    </row>
    <row r="17959" spans="1:11" x14ac:dyDescent="0.35">
      <c r="A17959">
        <v>61602</v>
      </c>
      <c r="B17959" t="s">
        <v>402</v>
      </c>
      <c r="C17959" s="70">
        <v>0</v>
      </c>
      <c r="D17959" s="70">
        <v>0</v>
      </c>
      <c r="E17959" s="71">
        <v>44773</v>
      </c>
      <c r="F17959" t="s">
        <v>2044</v>
      </c>
      <c r="G17959" t="s">
        <v>1912</v>
      </c>
      <c r="J17959" s="40">
        <v>4882.28</v>
      </c>
      <c r="K17959" s="40">
        <v>0</v>
      </c>
    </row>
    <row r="17960" spans="1:11" x14ac:dyDescent="0.35">
      <c r="A17960">
        <v>61602</v>
      </c>
      <c r="B17960" t="s">
        <v>402</v>
      </c>
      <c r="C17960" s="70">
        <v>0</v>
      </c>
      <c r="D17960" s="70">
        <v>0</v>
      </c>
      <c r="E17960" s="71">
        <v>44804</v>
      </c>
      <c r="F17960" t="s">
        <v>1994</v>
      </c>
      <c r="G17960" t="s">
        <v>1912</v>
      </c>
      <c r="J17960" s="40">
        <v>4804.24</v>
      </c>
      <c r="K17960" s="40">
        <v>0</v>
      </c>
    </row>
    <row r="17961" spans="1:11" x14ac:dyDescent="0.35">
      <c r="A17961">
        <v>61602</v>
      </c>
      <c r="B17961" t="s">
        <v>402</v>
      </c>
      <c r="C17961" s="70">
        <v>0</v>
      </c>
      <c r="D17961" s="70">
        <v>0</v>
      </c>
      <c r="E17961" s="71">
        <v>44834</v>
      </c>
      <c r="F17961" t="s">
        <v>1972</v>
      </c>
      <c r="G17961" t="s">
        <v>1912</v>
      </c>
      <c r="J17961" s="40">
        <v>4579.2299999999996</v>
      </c>
      <c r="K17961" s="40">
        <v>0</v>
      </c>
    </row>
    <row r="17962" spans="1:11" x14ac:dyDescent="0.35">
      <c r="A17962">
        <v>61602</v>
      </c>
      <c r="B17962" t="s">
        <v>402</v>
      </c>
      <c r="C17962" s="70">
        <v>0</v>
      </c>
      <c r="D17962" s="70">
        <v>0</v>
      </c>
      <c r="E17962" s="71">
        <v>44865</v>
      </c>
      <c r="F17962" t="s">
        <v>1944</v>
      </c>
      <c r="G17962" t="s">
        <v>1912</v>
      </c>
      <c r="H17962" t="s">
        <v>1919</v>
      </c>
      <c r="I17962" t="s">
        <v>1919</v>
      </c>
      <c r="J17962" s="40">
        <v>4800.1099999999997</v>
      </c>
      <c r="K17962" s="40">
        <v>0</v>
      </c>
    </row>
    <row r="17963" spans="1:11" x14ac:dyDescent="0.35">
      <c r="A17963">
        <v>61602</v>
      </c>
      <c r="B17963" t="s">
        <v>402</v>
      </c>
      <c r="C17963" s="70">
        <v>0</v>
      </c>
      <c r="D17963" s="70">
        <v>0</v>
      </c>
      <c r="E17963" s="71">
        <v>44895</v>
      </c>
      <c r="F17963" t="s">
        <v>1926</v>
      </c>
      <c r="G17963" t="s">
        <v>1912</v>
      </c>
      <c r="H17963" t="s">
        <v>1916</v>
      </c>
      <c r="J17963" s="40">
        <v>6081.12</v>
      </c>
      <c r="K17963" s="40">
        <v>0</v>
      </c>
    </row>
    <row r="17964" spans="1:11" x14ac:dyDescent="0.35">
      <c r="A17964">
        <v>61602</v>
      </c>
      <c r="B17964" t="s">
        <v>402</v>
      </c>
      <c r="C17964" s="70">
        <v>0</v>
      </c>
      <c r="D17964" s="70">
        <v>0</v>
      </c>
      <c r="E17964" s="71">
        <v>44926</v>
      </c>
      <c r="F17964" t="s">
        <v>1913</v>
      </c>
      <c r="G17964" t="s">
        <v>1912</v>
      </c>
      <c r="H17964" t="s">
        <v>1911</v>
      </c>
      <c r="I17964" t="s">
        <v>1911</v>
      </c>
      <c r="J17964" s="40">
        <v>6065.93</v>
      </c>
      <c r="K17964" s="40">
        <v>0</v>
      </c>
    </row>
    <row r="17965" spans="1:11" x14ac:dyDescent="0.35">
      <c r="A17965">
        <v>61605</v>
      </c>
      <c r="B17965" t="s">
        <v>256</v>
      </c>
      <c r="C17965" s="70">
        <v>0</v>
      </c>
      <c r="D17965" s="70">
        <v>0</v>
      </c>
      <c r="E17965" s="71">
        <v>44592</v>
      </c>
      <c r="F17965" t="s">
        <v>2134</v>
      </c>
      <c r="G17965" t="s">
        <v>1912</v>
      </c>
      <c r="J17965" s="40">
        <v>451.84</v>
      </c>
      <c r="K17965" s="40">
        <v>0</v>
      </c>
    </row>
    <row r="17966" spans="1:11" x14ac:dyDescent="0.35">
      <c r="A17966">
        <v>61605</v>
      </c>
      <c r="B17966" t="s">
        <v>256</v>
      </c>
      <c r="C17966" s="70">
        <v>0</v>
      </c>
      <c r="D17966" s="70">
        <v>0</v>
      </c>
      <c r="E17966" s="71">
        <v>44620</v>
      </c>
      <c r="F17966" t="s">
        <v>2122</v>
      </c>
      <c r="G17966" t="s">
        <v>1912</v>
      </c>
      <c r="J17966" s="40">
        <v>445.84</v>
      </c>
      <c r="K17966" s="40">
        <v>0</v>
      </c>
    </row>
    <row r="17967" spans="1:11" x14ac:dyDescent="0.35">
      <c r="A17967">
        <v>61605</v>
      </c>
      <c r="B17967" t="s">
        <v>256</v>
      </c>
      <c r="C17967" s="70">
        <v>0</v>
      </c>
      <c r="D17967" s="70">
        <v>0</v>
      </c>
      <c r="E17967" s="71">
        <v>44620</v>
      </c>
      <c r="F17967" t="s">
        <v>2121</v>
      </c>
      <c r="G17967" t="s">
        <v>1912</v>
      </c>
      <c r="J17967" s="40">
        <v>-445.84</v>
      </c>
      <c r="K17967" s="40">
        <v>0</v>
      </c>
    </row>
    <row r="17968" spans="1:11" x14ac:dyDescent="0.35">
      <c r="A17968">
        <v>61605</v>
      </c>
      <c r="B17968" t="s">
        <v>256</v>
      </c>
      <c r="C17968" s="70">
        <v>0</v>
      </c>
      <c r="D17968" s="70">
        <v>0</v>
      </c>
      <c r="E17968" s="71">
        <v>44620</v>
      </c>
      <c r="F17968" t="s">
        <v>2120</v>
      </c>
      <c r="G17968" t="s">
        <v>1912</v>
      </c>
      <c r="J17968" s="40">
        <v>1908.79</v>
      </c>
      <c r="K17968" s="40">
        <v>0</v>
      </c>
    </row>
    <row r="17969" spans="1:11" x14ac:dyDescent="0.35">
      <c r="A17969">
        <v>61605</v>
      </c>
      <c r="B17969" t="s">
        <v>256</v>
      </c>
      <c r="C17969" s="70">
        <v>0</v>
      </c>
      <c r="D17969" s="70">
        <v>0</v>
      </c>
      <c r="E17969" s="71">
        <v>44651</v>
      </c>
      <c r="F17969" t="s">
        <v>2106</v>
      </c>
      <c r="G17969" t="s">
        <v>1912</v>
      </c>
      <c r="J17969" s="40">
        <v>1605.97</v>
      </c>
      <c r="K17969" s="40">
        <v>0</v>
      </c>
    </row>
    <row r="17970" spans="1:11" x14ac:dyDescent="0.35">
      <c r="A17970">
        <v>61605</v>
      </c>
      <c r="B17970" t="s">
        <v>256</v>
      </c>
      <c r="C17970" s="70">
        <v>0</v>
      </c>
      <c r="D17970" s="70">
        <v>0</v>
      </c>
      <c r="E17970" s="71">
        <v>44681</v>
      </c>
      <c r="F17970" t="s">
        <v>2095</v>
      </c>
      <c r="G17970" t="s">
        <v>1912</v>
      </c>
      <c r="J17970" s="40">
        <v>1537.7</v>
      </c>
      <c r="K17970" s="40">
        <v>0</v>
      </c>
    </row>
    <row r="17971" spans="1:11" x14ac:dyDescent="0.35">
      <c r="A17971">
        <v>61605</v>
      </c>
      <c r="B17971" t="s">
        <v>256</v>
      </c>
      <c r="C17971" s="70">
        <v>0</v>
      </c>
      <c r="D17971" s="70">
        <v>0</v>
      </c>
      <c r="E17971" s="71">
        <v>44712</v>
      </c>
      <c r="F17971" t="s">
        <v>2078</v>
      </c>
      <c r="G17971" t="s">
        <v>1912</v>
      </c>
      <c r="J17971" s="40">
        <v>2372.15</v>
      </c>
      <c r="K17971" s="40">
        <v>0</v>
      </c>
    </row>
    <row r="17972" spans="1:11" x14ac:dyDescent="0.35">
      <c r="A17972">
        <v>61605</v>
      </c>
      <c r="B17972" t="s">
        <v>256</v>
      </c>
      <c r="C17972" s="70">
        <v>0</v>
      </c>
      <c r="D17972" s="70">
        <v>0</v>
      </c>
      <c r="E17972" s="71">
        <v>44742</v>
      </c>
      <c r="F17972" t="s">
        <v>2064</v>
      </c>
      <c r="G17972" t="s">
        <v>1912</v>
      </c>
      <c r="J17972" s="40">
        <v>2262.35</v>
      </c>
      <c r="K17972" s="40">
        <v>0</v>
      </c>
    </row>
    <row r="17973" spans="1:11" x14ac:dyDescent="0.35">
      <c r="A17973">
        <v>61605</v>
      </c>
      <c r="B17973" t="s">
        <v>256</v>
      </c>
      <c r="C17973" s="70">
        <v>0</v>
      </c>
      <c r="D17973" s="70">
        <v>0</v>
      </c>
      <c r="E17973" s="71">
        <v>44773</v>
      </c>
      <c r="F17973" t="s">
        <v>2044</v>
      </c>
      <c r="G17973" t="s">
        <v>1912</v>
      </c>
      <c r="J17973" s="40">
        <v>2335.08</v>
      </c>
      <c r="K17973" s="40">
        <v>0</v>
      </c>
    </row>
    <row r="17974" spans="1:11" x14ac:dyDescent="0.35">
      <c r="A17974">
        <v>61605</v>
      </c>
      <c r="B17974" t="s">
        <v>256</v>
      </c>
      <c r="C17974" s="70">
        <v>0</v>
      </c>
      <c r="D17974" s="70">
        <v>0</v>
      </c>
      <c r="E17974" s="71">
        <v>44804</v>
      </c>
      <c r="F17974" t="s">
        <v>1994</v>
      </c>
      <c r="G17974" t="s">
        <v>1912</v>
      </c>
      <c r="J17974" s="40">
        <v>2370.02</v>
      </c>
      <c r="K17974" s="40">
        <v>0</v>
      </c>
    </row>
    <row r="17975" spans="1:11" x14ac:dyDescent="0.35">
      <c r="A17975">
        <v>61605</v>
      </c>
      <c r="B17975" t="s">
        <v>256</v>
      </c>
      <c r="C17975" s="70">
        <v>0</v>
      </c>
      <c r="D17975" s="70">
        <v>0</v>
      </c>
      <c r="E17975" s="71">
        <v>44834</v>
      </c>
      <c r="F17975" t="s">
        <v>1972</v>
      </c>
      <c r="G17975" t="s">
        <v>1912</v>
      </c>
      <c r="J17975" s="40">
        <v>2234.9</v>
      </c>
      <c r="K17975" s="40">
        <v>0</v>
      </c>
    </row>
    <row r="17976" spans="1:11" x14ac:dyDescent="0.35">
      <c r="A17976">
        <v>61605</v>
      </c>
      <c r="B17976" t="s">
        <v>256</v>
      </c>
      <c r="C17976" s="70">
        <v>0</v>
      </c>
      <c r="D17976" s="70">
        <v>0</v>
      </c>
      <c r="E17976" s="71">
        <v>44865</v>
      </c>
      <c r="F17976" t="s">
        <v>1944</v>
      </c>
      <c r="G17976" t="s">
        <v>1912</v>
      </c>
      <c r="H17976" t="s">
        <v>1919</v>
      </c>
      <c r="I17976" t="s">
        <v>1919</v>
      </c>
      <c r="J17976" s="40">
        <v>2243.13</v>
      </c>
      <c r="K17976" s="40">
        <v>0</v>
      </c>
    </row>
    <row r="17977" spans="1:11" x14ac:dyDescent="0.35">
      <c r="A17977">
        <v>61605</v>
      </c>
      <c r="B17977" t="s">
        <v>256</v>
      </c>
      <c r="C17977" s="70">
        <v>0</v>
      </c>
      <c r="D17977" s="70">
        <v>0</v>
      </c>
      <c r="E17977" s="71">
        <v>44895</v>
      </c>
      <c r="F17977" t="s">
        <v>1926</v>
      </c>
      <c r="G17977" t="s">
        <v>1912</v>
      </c>
      <c r="H17977" t="s">
        <v>1916</v>
      </c>
      <c r="J17977" s="40">
        <v>2376.6999999999998</v>
      </c>
      <c r="K17977" s="40">
        <v>0</v>
      </c>
    </row>
    <row r="17978" spans="1:11" x14ac:dyDescent="0.35">
      <c r="A17978">
        <v>61605</v>
      </c>
      <c r="B17978" t="s">
        <v>256</v>
      </c>
      <c r="C17978" s="70">
        <v>0</v>
      </c>
      <c r="D17978" s="70">
        <v>0</v>
      </c>
      <c r="E17978" s="71">
        <v>44926</v>
      </c>
      <c r="F17978" t="s">
        <v>1913</v>
      </c>
      <c r="G17978" t="s">
        <v>1912</v>
      </c>
      <c r="H17978" t="s">
        <v>1911</v>
      </c>
      <c r="I17978" t="s">
        <v>1911</v>
      </c>
      <c r="J17978" s="40">
        <v>2554.52</v>
      </c>
      <c r="K17978" s="40">
        <v>0</v>
      </c>
    </row>
    <row r="17979" spans="1:11" x14ac:dyDescent="0.35">
      <c r="A17979">
        <v>61609</v>
      </c>
      <c r="B17979" t="s">
        <v>403</v>
      </c>
      <c r="C17979" s="70">
        <v>0</v>
      </c>
      <c r="D17979" s="70">
        <v>0</v>
      </c>
      <c r="E17979" s="71">
        <v>44592</v>
      </c>
      <c r="F17979" t="s">
        <v>2134</v>
      </c>
      <c r="G17979" t="s">
        <v>1912</v>
      </c>
      <c r="J17979" s="40">
        <v>4692.96</v>
      </c>
      <c r="K17979" s="40">
        <v>0</v>
      </c>
    </row>
    <row r="17980" spans="1:11" x14ac:dyDescent="0.35">
      <c r="A17980">
        <v>61609</v>
      </c>
      <c r="B17980" t="s">
        <v>403</v>
      </c>
      <c r="C17980" s="70">
        <v>0</v>
      </c>
      <c r="D17980" s="70">
        <v>0</v>
      </c>
      <c r="E17980" s="71">
        <v>44620</v>
      </c>
      <c r="F17980" t="s">
        <v>2122</v>
      </c>
      <c r="G17980" t="s">
        <v>1912</v>
      </c>
      <c r="J17980" s="40">
        <v>4630.6400000000003</v>
      </c>
      <c r="K17980" s="40">
        <v>0</v>
      </c>
    </row>
    <row r="17981" spans="1:11" x14ac:dyDescent="0.35">
      <c r="A17981">
        <v>61609</v>
      </c>
      <c r="B17981" t="s">
        <v>403</v>
      </c>
      <c r="C17981" s="70">
        <v>0</v>
      </c>
      <c r="D17981" s="70">
        <v>0</v>
      </c>
      <c r="E17981" s="71">
        <v>44620</v>
      </c>
      <c r="F17981" t="s">
        <v>2121</v>
      </c>
      <c r="G17981" t="s">
        <v>1912</v>
      </c>
      <c r="J17981" s="40">
        <v>-4630.6400000000003</v>
      </c>
      <c r="K17981" s="40">
        <v>0</v>
      </c>
    </row>
    <row r="17982" spans="1:11" x14ac:dyDescent="0.35">
      <c r="A17982">
        <v>61609</v>
      </c>
      <c r="B17982" t="s">
        <v>403</v>
      </c>
      <c r="C17982" s="70">
        <v>0</v>
      </c>
      <c r="D17982" s="70">
        <v>0</v>
      </c>
      <c r="E17982" s="71">
        <v>44620</v>
      </c>
      <c r="F17982" t="s">
        <v>2120</v>
      </c>
      <c r="G17982" t="s">
        <v>1912</v>
      </c>
      <c r="J17982" s="40">
        <v>6305.38</v>
      </c>
      <c r="K17982" s="40">
        <v>0</v>
      </c>
    </row>
    <row r="17983" spans="1:11" x14ac:dyDescent="0.35">
      <c r="A17983">
        <v>61609</v>
      </c>
      <c r="B17983" t="s">
        <v>403</v>
      </c>
      <c r="C17983" s="70">
        <v>0</v>
      </c>
      <c r="D17983" s="70">
        <v>0</v>
      </c>
      <c r="E17983" s="71">
        <v>44651</v>
      </c>
      <c r="F17983" t="s">
        <v>2106</v>
      </c>
      <c r="G17983" t="s">
        <v>1912</v>
      </c>
      <c r="J17983" s="40">
        <v>5822.61</v>
      </c>
      <c r="K17983" s="40">
        <v>0</v>
      </c>
    </row>
    <row r="17984" spans="1:11" x14ac:dyDescent="0.35">
      <c r="A17984">
        <v>61609</v>
      </c>
      <c r="B17984" t="s">
        <v>403</v>
      </c>
      <c r="C17984" s="70">
        <v>0</v>
      </c>
      <c r="D17984" s="70">
        <v>0</v>
      </c>
      <c r="E17984" s="71">
        <v>44681</v>
      </c>
      <c r="F17984" t="s">
        <v>2095</v>
      </c>
      <c r="G17984" t="s">
        <v>1912</v>
      </c>
      <c r="J17984" s="40">
        <v>5575.1</v>
      </c>
      <c r="K17984" s="40">
        <v>0</v>
      </c>
    </row>
    <row r="17985" spans="1:11" x14ac:dyDescent="0.35">
      <c r="A17985">
        <v>61609</v>
      </c>
      <c r="B17985" t="s">
        <v>403</v>
      </c>
      <c r="C17985" s="70">
        <v>0</v>
      </c>
      <c r="D17985" s="70">
        <v>0</v>
      </c>
      <c r="E17985" s="71">
        <v>44712</v>
      </c>
      <c r="F17985" t="s">
        <v>2078</v>
      </c>
      <c r="G17985" t="s">
        <v>1912</v>
      </c>
      <c r="J17985" s="40">
        <v>6014.17</v>
      </c>
      <c r="K17985" s="40">
        <v>0</v>
      </c>
    </row>
    <row r="17986" spans="1:11" x14ac:dyDescent="0.35">
      <c r="A17986">
        <v>61609</v>
      </c>
      <c r="B17986" t="s">
        <v>403</v>
      </c>
      <c r="C17986" s="70">
        <v>0</v>
      </c>
      <c r="D17986" s="70">
        <v>0</v>
      </c>
      <c r="E17986" s="71">
        <v>44742</v>
      </c>
      <c r="F17986" t="s">
        <v>2064</v>
      </c>
      <c r="G17986" t="s">
        <v>1912</v>
      </c>
      <c r="J17986" s="40">
        <v>5735.8</v>
      </c>
      <c r="K17986" s="40">
        <v>0</v>
      </c>
    </row>
    <row r="17987" spans="1:11" x14ac:dyDescent="0.35">
      <c r="A17987">
        <v>61609</v>
      </c>
      <c r="B17987" t="s">
        <v>403</v>
      </c>
      <c r="C17987" s="70">
        <v>0</v>
      </c>
      <c r="D17987" s="70">
        <v>0</v>
      </c>
      <c r="E17987" s="71">
        <v>44773</v>
      </c>
      <c r="F17987" t="s">
        <v>2044</v>
      </c>
      <c r="G17987" t="s">
        <v>1912</v>
      </c>
      <c r="J17987" s="40">
        <v>5920.17</v>
      </c>
      <c r="K17987" s="40">
        <v>0</v>
      </c>
    </row>
    <row r="17988" spans="1:11" x14ac:dyDescent="0.35">
      <c r="A17988">
        <v>61609</v>
      </c>
      <c r="B17988" t="s">
        <v>403</v>
      </c>
      <c r="C17988" s="70">
        <v>0</v>
      </c>
      <c r="D17988" s="70">
        <v>0</v>
      </c>
      <c r="E17988" s="71">
        <v>44804</v>
      </c>
      <c r="F17988" t="s">
        <v>1994</v>
      </c>
      <c r="G17988" t="s">
        <v>1912</v>
      </c>
      <c r="J17988" s="40">
        <v>6008.77</v>
      </c>
      <c r="K17988" s="40">
        <v>0</v>
      </c>
    </row>
    <row r="17989" spans="1:11" x14ac:dyDescent="0.35">
      <c r="A17989">
        <v>61609</v>
      </c>
      <c r="B17989" t="s">
        <v>403</v>
      </c>
      <c r="C17989" s="70">
        <v>0</v>
      </c>
      <c r="D17989" s="70">
        <v>0</v>
      </c>
      <c r="E17989" s="71">
        <v>44834</v>
      </c>
      <c r="F17989" t="s">
        <v>1972</v>
      </c>
      <c r="G17989" t="s">
        <v>1912</v>
      </c>
      <c r="J17989" s="40">
        <v>5666.19</v>
      </c>
      <c r="K17989" s="40">
        <v>0</v>
      </c>
    </row>
    <row r="17990" spans="1:11" x14ac:dyDescent="0.35">
      <c r="A17990">
        <v>61609</v>
      </c>
      <c r="B17990" t="s">
        <v>403</v>
      </c>
      <c r="C17990" s="70">
        <v>0</v>
      </c>
      <c r="D17990" s="70">
        <v>0</v>
      </c>
      <c r="E17990" s="71">
        <v>44865</v>
      </c>
      <c r="F17990" t="s">
        <v>1944</v>
      </c>
      <c r="G17990" t="s">
        <v>1912</v>
      </c>
      <c r="H17990" t="s">
        <v>1919</v>
      </c>
      <c r="I17990" t="s">
        <v>1919</v>
      </c>
      <c r="J17990" s="40">
        <v>5687.05</v>
      </c>
      <c r="K17990" s="40">
        <v>0</v>
      </c>
    </row>
    <row r="17991" spans="1:11" x14ac:dyDescent="0.35">
      <c r="A17991">
        <v>61609</v>
      </c>
      <c r="B17991" t="s">
        <v>403</v>
      </c>
      <c r="C17991" s="70">
        <v>0</v>
      </c>
      <c r="D17991" s="70">
        <v>0</v>
      </c>
      <c r="E17991" s="71">
        <v>44895</v>
      </c>
      <c r="F17991" t="s">
        <v>1926</v>
      </c>
      <c r="G17991" t="s">
        <v>1912</v>
      </c>
      <c r="H17991" t="s">
        <v>1916</v>
      </c>
      <c r="J17991" s="40">
        <v>5930.98</v>
      </c>
      <c r="K17991" s="40">
        <v>0</v>
      </c>
    </row>
    <row r="17992" spans="1:11" x14ac:dyDescent="0.35">
      <c r="A17992">
        <v>61609</v>
      </c>
      <c r="B17992" t="s">
        <v>403</v>
      </c>
      <c r="C17992" s="70">
        <v>0</v>
      </c>
      <c r="D17992" s="70">
        <v>0</v>
      </c>
      <c r="E17992" s="71">
        <v>44926</v>
      </c>
      <c r="F17992" t="s">
        <v>1913</v>
      </c>
      <c r="G17992" t="s">
        <v>1912</v>
      </c>
      <c r="H17992" t="s">
        <v>1911</v>
      </c>
      <c r="I17992" t="s">
        <v>1911</v>
      </c>
      <c r="J17992" s="40">
        <v>9236.14</v>
      </c>
      <c r="K17992" s="40">
        <v>0</v>
      </c>
    </row>
    <row r="17993" spans="1:11" x14ac:dyDescent="0.35">
      <c r="A17993">
        <v>61610</v>
      </c>
      <c r="B17993" t="s">
        <v>404</v>
      </c>
      <c r="C17993" s="70">
        <v>0</v>
      </c>
      <c r="D17993" s="70">
        <v>0</v>
      </c>
      <c r="E17993" s="71">
        <v>44592</v>
      </c>
      <c r="F17993" t="s">
        <v>2134</v>
      </c>
      <c r="G17993" t="s">
        <v>1912</v>
      </c>
      <c r="J17993" s="40">
        <v>3402.88</v>
      </c>
      <c r="K17993" s="40">
        <v>0</v>
      </c>
    </row>
    <row r="17994" spans="1:11" x14ac:dyDescent="0.35">
      <c r="A17994">
        <v>61610</v>
      </c>
      <c r="B17994" t="s">
        <v>404</v>
      </c>
      <c r="C17994" s="70">
        <v>0</v>
      </c>
      <c r="D17994" s="70">
        <v>0</v>
      </c>
      <c r="E17994" s="71">
        <v>44620</v>
      </c>
      <c r="F17994" t="s">
        <v>2122</v>
      </c>
      <c r="G17994" t="s">
        <v>1912</v>
      </c>
      <c r="J17994" s="40">
        <v>3357.69</v>
      </c>
      <c r="K17994" s="40">
        <v>0</v>
      </c>
    </row>
    <row r="17995" spans="1:11" x14ac:dyDescent="0.35">
      <c r="A17995">
        <v>61610</v>
      </c>
      <c r="B17995" t="s">
        <v>404</v>
      </c>
      <c r="C17995" s="70">
        <v>0</v>
      </c>
      <c r="D17995" s="70">
        <v>0</v>
      </c>
      <c r="E17995" s="71">
        <v>44620</v>
      </c>
      <c r="F17995" t="s">
        <v>2121</v>
      </c>
      <c r="G17995" t="s">
        <v>1912</v>
      </c>
      <c r="J17995" s="40">
        <v>-3357.69</v>
      </c>
      <c r="K17995" s="40">
        <v>0</v>
      </c>
    </row>
    <row r="17996" spans="1:11" x14ac:dyDescent="0.35">
      <c r="A17996">
        <v>61610</v>
      </c>
      <c r="B17996" t="s">
        <v>404</v>
      </c>
      <c r="C17996" s="70">
        <v>0</v>
      </c>
      <c r="D17996" s="70">
        <v>0</v>
      </c>
      <c r="E17996" s="71">
        <v>44620</v>
      </c>
      <c r="F17996" t="s">
        <v>2120</v>
      </c>
      <c r="G17996" t="s">
        <v>1912</v>
      </c>
      <c r="J17996" s="40">
        <v>4680.42</v>
      </c>
      <c r="K17996" s="40">
        <v>0</v>
      </c>
    </row>
    <row r="17997" spans="1:11" x14ac:dyDescent="0.35">
      <c r="A17997">
        <v>61610</v>
      </c>
      <c r="B17997" t="s">
        <v>404</v>
      </c>
      <c r="C17997" s="70">
        <v>0</v>
      </c>
      <c r="D17997" s="70">
        <v>0</v>
      </c>
      <c r="E17997" s="71">
        <v>44651</v>
      </c>
      <c r="F17997" t="s">
        <v>2106</v>
      </c>
      <c r="G17997" t="s">
        <v>1912</v>
      </c>
      <c r="J17997" s="40">
        <v>4306.37</v>
      </c>
      <c r="K17997" s="40">
        <v>0</v>
      </c>
    </row>
    <row r="17998" spans="1:11" x14ac:dyDescent="0.35">
      <c r="A17998">
        <v>61610</v>
      </c>
      <c r="B17998" t="s">
        <v>404</v>
      </c>
      <c r="C17998" s="70">
        <v>0</v>
      </c>
      <c r="D17998" s="70">
        <v>0</v>
      </c>
      <c r="E17998" s="71">
        <v>44681</v>
      </c>
      <c r="F17998" t="s">
        <v>2095</v>
      </c>
      <c r="G17998" t="s">
        <v>1912</v>
      </c>
      <c r="J17998" s="40">
        <v>4123.3100000000004</v>
      </c>
      <c r="K17998" s="40">
        <v>0</v>
      </c>
    </row>
    <row r="17999" spans="1:11" x14ac:dyDescent="0.35">
      <c r="A17999">
        <v>61610</v>
      </c>
      <c r="B17999" t="s">
        <v>404</v>
      </c>
      <c r="C17999" s="70">
        <v>0</v>
      </c>
      <c r="D17999" s="70">
        <v>0</v>
      </c>
      <c r="E17999" s="71">
        <v>44712</v>
      </c>
      <c r="F17999" t="s">
        <v>2078</v>
      </c>
      <c r="G17999" t="s">
        <v>1912</v>
      </c>
      <c r="J17999" s="40">
        <v>4434.3999999999996</v>
      </c>
      <c r="K17999" s="40">
        <v>0</v>
      </c>
    </row>
    <row r="18000" spans="1:11" x14ac:dyDescent="0.35">
      <c r="A18000">
        <v>61610</v>
      </c>
      <c r="B18000" t="s">
        <v>404</v>
      </c>
      <c r="C18000" s="70">
        <v>0</v>
      </c>
      <c r="D18000" s="70">
        <v>0</v>
      </c>
      <c r="E18000" s="71">
        <v>44742</v>
      </c>
      <c r="F18000" t="s">
        <v>2064</v>
      </c>
      <c r="G18000" t="s">
        <v>1912</v>
      </c>
      <c r="J18000" s="40">
        <v>4229.1499999999996</v>
      </c>
      <c r="K18000" s="40">
        <v>0</v>
      </c>
    </row>
    <row r="18001" spans="1:11" x14ac:dyDescent="0.35">
      <c r="A18001">
        <v>61610</v>
      </c>
      <c r="B18001" t="s">
        <v>404</v>
      </c>
      <c r="C18001" s="70">
        <v>0</v>
      </c>
      <c r="D18001" s="70">
        <v>0</v>
      </c>
      <c r="E18001" s="71">
        <v>44773</v>
      </c>
      <c r="F18001" t="s">
        <v>2044</v>
      </c>
      <c r="G18001" t="s">
        <v>1912</v>
      </c>
      <c r="J18001" s="40">
        <v>4365.09</v>
      </c>
      <c r="K18001" s="40">
        <v>0</v>
      </c>
    </row>
    <row r="18002" spans="1:11" x14ac:dyDescent="0.35">
      <c r="A18002">
        <v>61610</v>
      </c>
      <c r="B18002" t="s">
        <v>404</v>
      </c>
      <c r="C18002" s="70">
        <v>0</v>
      </c>
      <c r="D18002" s="70">
        <v>0</v>
      </c>
      <c r="E18002" s="71">
        <v>44804</v>
      </c>
      <c r="F18002" t="s">
        <v>1994</v>
      </c>
      <c r="G18002" t="s">
        <v>1912</v>
      </c>
      <c r="J18002" s="40">
        <v>4430.42</v>
      </c>
      <c r="K18002" s="40">
        <v>0</v>
      </c>
    </row>
    <row r="18003" spans="1:11" x14ac:dyDescent="0.35">
      <c r="A18003">
        <v>61610</v>
      </c>
      <c r="B18003" t="s">
        <v>404</v>
      </c>
      <c r="C18003" s="70">
        <v>0</v>
      </c>
      <c r="D18003" s="70">
        <v>0</v>
      </c>
      <c r="E18003" s="71">
        <v>44834</v>
      </c>
      <c r="F18003" t="s">
        <v>1972</v>
      </c>
      <c r="G18003" t="s">
        <v>1912</v>
      </c>
      <c r="J18003" s="40">
        <v>4177.82</v>
      </c>
      <c r="K18003" s="40">
        <v>0</v>
      </c>
    </row>
    <row r="18004" spans="1:11" x14ac:dyDescent="0.35">
      <c r="A18004">
        <v>61610</v>
      </c>
      <c r="B18004" t="s">
        <v>404</v>
      </c>
      <c r="C18004" s="70">
        <v>0</v>
      </c>
      <c r="D18004" s="70">
        <v>0</v>
      </c>
      <c r="E18004" s="71">
        <v>44865</v>
      </c>
      <c r="F18004" t="s">
        <v>1944</v>
      </c>
      <c r="G18004" t="s">
        <v>1912</v>
      </c>
      <c r="H18004" t="s">
        <v>1919</v>
      </c>
      <c r="I18004" t="s">
        <v>1919</v>
      </c>
      <c r="J18004" s="40">
        <v>4193.21</v>
      </c>
      <c r="K18004" s="40">
        <v>0</v>
      </c>
    </row>
    <row r="18005" spans="1:11" x14ac:dyDescent="0.35">
      <c r="A18005">
        <v>61610</v>
      </c>
      <c r="B18005" t="s">
        <v>404</v>
      </c>
      <c r="C18005" s="70">
        <v>0</v>
      </c>
      <c r="D18005" s="70">
        <v>0</v>
      </c>
      <c r="E18005" s="71">
        <v>44895</v>
      </c>
      <c r="F18005" t="s">
        <v>1926</v>
      </c>
      <c r="G18005" t="s">
        <v>1912</v>
      </c>
      <c r="H18005" t="s">
        <v>1916</v>
      </c>
      <c r="J18005" s="40">
        <v>4365.6000000000004</v>
      </c>
      <c r="K18005" s="40">
        <v>0</v>
      </c>
    </row>
    <row r="18006" spans="1:11" x14ac:dyDescent="0.35">
      <c r="A18006">
        <v>61610</v>
      </c>
      <c r="B18006" t="s">
        <v>404</v>
      </c>
      <c r="C18006" s="70">
        <v>0</v>
      </c>
      <c r="D18006" s="70">
        <v>0</v>
      </c>
      <c r="E18006" s="71">
        <v>44926</v>
      </c>
      <c r="F18006" t="s">
        <v>1913</v>
      </c>
      <c r="G18006" t="s">
        <v>1912</v>
      </c>
      <c r="H18006" t="s">
        <v>1911</v>
      </c>
      <c r="I18006" t="s">
        <v>1911</v>
      </c>
      <c r="J18006" s="40">
        <v>6950.47</v>
      </c>
      <c r="K18006" s="40">
        <v>0</v>
      </c>
    </row>
    <row r="18007" spans="1:11" x14ac:dyDescent="0.35">
      <c r="A18007">
        <v>61611</v>
      </c>
      <c r="B18007" t="s">
        <v>405</v>
      </c>
      <c r="C18007" s="70">
        <v>0</v>
      </c>
      <c r="D18007" s="70">
        <v>0</v>
      </c>
      <c r="E18007" s="71">
        <v>44592</v>
      </c>
      <c r="F18007" t="s">
        <v>2134</v>
      </c>
      <c r="G18007" t="s">
        <v>1912</v>
      </c>
      <c r="J18007" s="40">
        <v>2172.77</v>
      </c>
      <c r="K18007" s="40">
        <v>0</v>
      </c>
    </row>
    <row r="18008" spans="1:11" x14ac:dyDescent="0.35">
      <c r="A18008">
        <v>61611</v>
      </c>
      <c r="B18008" t="s">
        <v>405</v>
      </c>
      <c r="C18008" s="70">
        <v>0</v>
      </c>
      <c r="D18008" s="70">
        <v>0</v>
      </c>
      <c r="E18008" s="71">
        <v>44620</v>
      </c>
      <c r="F18008" t="s">
        <v>2122</v>
      </c>
      <c r="G18008" t="s">
        <v>1912</v>
      </c>
      <c r="J18008" s="40">
        <v>2143.92</v>
      </c>
      <c r="K18008" s="40">
        <v>0</v>
      </c>
    </row>
    <row r="18009" spans="1:11" x14ac:dyDescent="0.35">
      <c r="A18009">
        <v>61611</v>
      </c>
      <c r="B18009" t="s">
        <v>405</v>
      </c>
      <c r="C18009" s="70">
        <v>0</v>
      </c>
      <c r="D18009" s="70">
        <v>0</v>
      </c>
      <c r="E18009" s="71">
        <v>44620</v>
      </c>
      <c r="F18009" t="s">
        <v>2121</v>
      </c>
      <c r="G18009" t="s">
        <v>1912</v>
      </c>
      <c r="J18009" s="40">
        <v>-2143.92</v>
      </c>
      <c r="K18009" s="40">
        <v>0</v>
      </c>
    </row>
    <row r="18010" spans="1:11" x14ac:dyDescent="0.35">
      <c r="A18010">
        <v>61611</v>
      </c>
      <c r="B18010" t="s">
        <v>405</v>
      </c>
      <c r="C18010" s="70">
        <v>0</v>
      </c>
      <c r="D18010" s="70">
        <v>0</v>
      </c>
      <c r="E18010" s="71">
        <v>44620</v>
      </c>
      <c r="F18010" t="s">
        <v>2120</v>
      </c>
      <c r="G18010" t="s">
        <v>1912</v>
      </c>
      <c r="J18010" s="40">
        <v>2547.5</v>
      </c>
      <c r="K18010" s="40">
        <v>0</v>
      </c>
    </row>
    <row r="18011" spans="1:11" x14ac:dyDescent="0.35">
      <c r="A18011">
        <v>61611</v>
      </c>
      <c r="B18011" t="s">
        <v>405</v>
      </c>
      <c r="C18011" s="70">
        <v>0</v>
      </c>
      <c r="D18011" s="70">
        <v>0</v>
      </c>
      <c r="E18011" s="71">
        <v>44651</v>
      </c>
      <c r="F18011" t="s">
        <v>2106</v>
      </c>
      <c r="G18011" t="s">
        <v>1912</v>
      </c>
      <c r="J18011" s="40">
        <v>2226.1999999999998</v>
      </c>
      <c r="K18011" s="40">
        <v>0</v>
      </c>
    </row>
    <row r="18012" spans="1:11" x14ac:dyDescent="0.35">
      <c r="A18012">
        <v>61611</v>
      </c>
      <c r="B18012" t="s">
        <v>405</v>
      </c>
      <c r="C18012" s="70">
        <v>0</v>
      </c>
      <c r="D18012" s="70">
        <v>0</v>
      </c>
      <c r="E18012" s="71">
        <v>44681</v>
      </c>
      <c r="F18012" t="s">
        <v>2095</v>
      </c>
      <c r="G18012" t="s">
        <v>1912</v>
      </c>
      <c r="J18012" s="40">
        <v>2131.56</v>
      </c>
      <c r="K18012" s="40">
        <v>0</v>
      </c>
    </row>
    <row r="18013" spans="1:11" x14ac:dyDescent="0.35">
      <c r="A18013">
        <v>61611</v>
      </c>
      <c r="B18013" t="s">
        <v>405</v>
      </c>
      <c r="C18013" s="70">
        <v>0</v>
      </c>
      <c r="D18013" s="70">
        <v>0</v>
      </c>
      <c r="E18013" s="71">
        <v>44712</v>
      </c>
      <c r="F18013" t="s">
        <v>2078</v>
      </c>
      <c r="G18013" t="s">
        <v>1912</v>
      </c>
      <c r="J18013" s="40">
        <v>2118.15</v>
      </c>
      <c r="K18013" s="40">
        <v>0</v>
      </c>
    </row>
    <row r="18014" spans="1:11" x14ac:dyDescent="0.35">
      <c r="A18014">
        <v>61611</v>
      </c>
      <c r="B18014" t="s">
        <v>405</v>
      </c>
      <c r="C18014" s="70">
        <v>0</v>
      </c>
      <c r="D18014" s="70">
        <v>0</v>
      </c>
      <c r="E18014" s="71">
        <v>44742</v>
      </c>
      <c r="F18014" t="s">
        <v>2064</v>
      </c>
      <c r="G18014" t="s">
        <v>1912</v>
      </c>
      <c r="J18014" s="40">
        <v>2020.11</v>
      </c>
      <c r="K18014" s="40">
        <v>0</v>
      </c>
    </row>
    <row r="18015" spans="1:11" x14ac:dyDescent="0.35">
      <c r="A18015">
        <v>61611</v>
      </c>
      <c r="B18015" t="s">
        <v>405</v>
      </c>
      <c r="C18015" s="70">
        <v>0</v>
      </c>
      <c r="D18015" s="70">
        <v>0</v>
      </c>
      <c r="E18015" s="71">
        <v>44773</v>
      </c>
      <c r="F18015" t="s">
        <v>2044</v>
      </c>
      <c r="G18015" t="s">
        <v>1912</v>
      </c>
      <c r="J18015" s="40">
        <v>2085.0500000000002</v>
      </c>
      <c r="K18015" s="40">
        <v>0</v>
      </c>
    </row>
    <row r="18016" spans="1:11" x14ac:dyDescent="0.35">
      <c r="A18016">
        <v>61611</v>
      </c>
      <c r="B18016" t="s">
        <v>405</v>
      </c>
      <c r="C18016" s="70">
        <v>0</v>
      </c>
      <c r="D18016" s="70">
        <v>0</v>
      </c>
      <c r="E18016" s="71">
        <v>44804</v>
      </c>
      <c r="F18016" t="s">
        <v>1994</v>
      </c>
      <c r="G18016" t="s">
        <v>1912</v>
      </c>
      <c r="J18016" s="40">
        <v>2116.25</v>
      </c>
      <c r="K18016" s="40">
        <v>0</v>
      </c>
    </row>
    <row r="18017" spans="1:11" x14ac:dyDescent="0.35">
      <c r="A18017">
        <v>61611</v>
      </c>
      <c r="B18017" t="s">
        <v>405</v>
      </c>
      <c r="C18017" s="70">
        <v>0</v>
      </c>
      <c r="D18017" s="70">
        <v>0</v>
      </c>
      <c r="E18017" s="71">
        <v>44834</v>
      </c>
      <c r="F18017" t="s">
        <v>1972</v>
      </c>
      <c r="G18017" t="s">
        <v>1912</v>
      </c>
      <c r="J18017" s="40">
        <v>1995.6</v>
      </c>
      <c r="K18017" s="40">
        <v>0</v>
      </c>
    </row>
    <row r="18018" spans="1:11" x14ac:dyDescent="0.35">
      <c r="A18018">
        <v>61611</v>
      </c>
      <c r="B18018" t="s">
        <v>405</v>
      </c>
      <c r="C18018" s="70">
        <v>0</v>
      </c>
      <c r="D18018" s="70">
        <v>0</v>
      </c>
      <c r="E18018" s="71">
        <v>44865</v>
      </c>
      <c r="F18018" t="s">
        <v>1944</v>
      </c>
      <c r="G18018" t="s">
        <v>1912</v>
      </c>
      <c r="H18018" t="s">
        <v>1919</v>
      </c>
      <c r="I18018" t="s">
        <v>1919</v>
      </c>
      <c r="J18018" s="40">
        <v>2002.95</v>
      </c>
      <c r="K18018" s="40">
        <v>0</v>
      </c>
    </row>
    <row r="18019" spans="1:11" x14ac:dyDescent="0.35">
      <c r="A18019">
        <v>61611</v>
      </c>
      <c r="B18019" t="s">
        <v>405</v>
      </c>
      <c r="C18019" s="70">
        <v>0</v>
      </c>
      <c r="D18019" s="70">
        <v>0</v>
      </c>
      <c r="E18019" s="71">
        <v>44895</v>
      </c>
      <c r="F18019" t="s">
        <v>1926</v>
      </c>
      <c r="G18019" t="s">
        <v>1912</v>
      </c>
      <c r="H18019" t="s">
        <v>1916</v>
      </c>
      <c r="J18019" s="40">
        <v>2054.75</v>
      </c>
      <c r="K18019" s="40">
        <v>0</v>
      </c>
    </row>
    <row r="18020" spans="1:11" x14ac:dyDescent="0.35">
      <c r="A18020">
        <v>61611</v>
      </c>
      <c r="B18020" t="s">
        <v>405</v>
      </c>
      <c r="C18020" s="70">
        <v>0</v>
      </c>
      <c r="D18020" s="70">
        <v>0</v>
      </c>
      <c r="E18020" s="71">
        <v>44926</v>
      </c>
      <c r="F18020" t="s">
        <v>1913</v>
      </c>
      <c r="G18020" t="s">
        <v>1912</v>
      </c>
      <c r="H18020" t="s">
        <v>1911</v>
      </c>
      <c r="I18020" t="s">
        <v>1911</v>
      </c>
      <c r="J18020" s="40">
        <v>3645.78</v>
      </c>
      <c r="K18020" s="40">
        <v>0</v>
      </c>
    </row>
    <row r="18021" spans="1:11" x14ac:dyDescent="0.35">
      <c r="A18021">
        <v>61612</v>
      </c>
      <c r="B18021" t="s">
        <v>257</v>
      </c>
      <c r="C18021" s="70">
        <v>0</v>
      </c>
      <c r="D18021" s="70">
        <v>0</v>
      </c>
      <c r="E18021" s="71">
        <v>44592</v>
      </c>
      <c r="F18021" t="s">
        <v>2134</v>
      </c>
      <c r="G18021" t="s">
        <v>1912</v>
      </c>
      <c r="J18021" s="40">
        <v>0</v>
      </c>
      <c r="K18021" s="40">
        <v>2902.72</v>
      </c>
    </row>
    <row r="18022" spans="1:11" x14ac:dyDescent="0.35">
      <c r="A18022">
        <v>61612</v>
      </c>
      <c r="B18022" t="s">
        <v>257</v>
      </c>
      <c r="C18022" s="70">
        <v>0</v>
      </c>
      <c r="D18022" s="70">
        <v>0</v>
      </c>
      <c r="E18022" s="71">
        <v>44620</v>
      </c>
      <c r="F18022" t="s">
        <v>2122</v>
      </c>
      <c r="G18022" t="s">
        <v>1912</v>
      </c>
      <c r="J18022" s="40">
        <v>0</v>
      </c>
      <c r="K18022" s="40">
        <v>2864.17</v>
      </c>
    </row>
    <row r="18023" spans="1:11" x14ac:dyDescent="0.35">
      <c r="A18023">
        <v>61612</v>
      </c>
      <c r="B18023" t="s">
        <v>257</v>
      </c>
      <c r="C18023" s="70">
        <v>0</v>
      </c>
      <c r="D18023" s="70">
        <v>0</v>
      </c>
      <c r="E18023" s="71">
        <v>44620</v>
      </c>
      <c r="F18023" t="s">
        <v>2121</v>
      </c>
      <c r="G18023" t="s">
        <v>1912</v>
      </c>
      <c r="J18023" s="40">
        <v>0</v>
      </c>
      <c r="K18023" s="40">
        <v>-2864.17</v>
      </c>
    </row>
    <row r="18024" spans="1:11" x14ac:dyDescent="0.35">
      <c r="A18024">
        <v>61612</v>
      </c>
      <c r="B18024" t="s">
        <v>257</v>
      </c>
      <c r="C18024" s="70">
        <v>0</v>
      </c>
      <c r="D18024" s="70">
        <v>0</v>
      </c>
      <c r="E18024" s="71">
        <v>44620</v>
      </c>
      <c r="F18024" t="s">
        <v>2120</v>
      </c>
      <c r="G18024" t="s">
        <v>1912</v>
      </c>
      <c r="J18024" s="40">
        <v>0</v>
      </c>
      <c r="K18024" s="40">
        <v>4430.3900000000003</v>
      </c>
    </row>
    <row r="18025" spans="1:11" x14ac:dyDescent="0.35">
      <c r="A18025">
        <v>61612</v>
      </c>
      <c r="B18025" t="s">
        <v>257</v>
      </c>
      <c r="C18025" s="70">
        <v>0</v>
      </c>
      <c r="D18025" s="70">
        <v>0</v>
      </c>
      <c r="E18025" s="71">
        <v>44651</v>
      </c>
      <c r="F18025" t="s">
        <v>2106</v>
      </c>
      <c r="G18025" t="s">
        <v>1912</v>
      </c>
      <c r="J18025" s="40">
        <v>0</v>
      </c>
      <c r="K18025" s="40">
        <v>3568.53</v>
      </c>
    </row>
    <row r="18026" spans="1:11" x14ac:dyDescent="0.35">
      <c r="A18026">
        <v>61612</v>
      </c>
      <c r="B18026" t="s">
        <v>257</v>
      </c>
      <c r="C18026" s="70">
        <v>0</v>
      </c>
      <c r="D18026" s="70">
        <v>0</v>
      </c>
      <c r="E18026" s="71">
        <v>44681</v>
      </c>
      <c r="F18026" t="s">
        <v>2095</v>
      </c>
      <c r="G18026" t="s">
        <v>1912</v>
      </c>
      <c r="J18026" s="40">
        <v>0</v>
      </c>
      <c r="K18026" s="40">
        <v>4819.87</v>
      </c>
    </row>
    <row r="18027" spans="1:11" x14ac:dyDescent="0.35">
      <c r="A18027">
        <v>61612</v>
      </c>
      <c r="B18027" t="s">
        <v>257</v>
      </c>
      <c r="C18027" s="70">
        <v>0</v>
      </c>
      <c r="D18027" s="70">
        <v>0</v>
      </c>
      <c r="E18027" s="71">
        <v>44712</v>
      </c>
      <c r="F18027" t="s">
        <v>2078</v>
      </c>
      <c r="G18027" t="s">
        <v>1912</v>
      </c>
      <c r="J18027" s="40">
        <v>0</v>
      </c>
      <c r="K18027" s="40">
        <v>5810.97</v>
      </c>
    </row>
    <row r="18028" spans="1:11" x14ac:dyDescent="0.35">
      <c r="A18028">
        <v>61612</v>
      </c>
      <c r="B18028" t="s">
        <v>257</v>
      </c>
      <c r="C18028" s="70">
        <v>0</v>
      </c>
      <c r="D18028" s="70">
        <v>0</v>
      </c>
      <c r="E18028" s="71">
        <v>44742</v>
      </c>
      <c r="F18028" t="s">
        <v>2064</v>
      </c>
      <c r="G18028" t="s">
        <v>1912</v>
      </c>
      <c r="J18028" s="40">
        <v>0</v>
      </c>
      <c r="K18028" s="40">
        <v>4292.3900000000003</v>
      </c>
    </row>
    <row r="18029" spans="1:11" x14ac:dyDescent="0.35">
      <c r="A18029">
        <v>61612</v>
      </c>
      <c r="B18029" t="s">
        <v>257</v>
      </c>
      <c r="C18029" s="70">
        <v>0</v>
      </c>
      <c r="D18029" s="70">
        <v>0</v>
      </c>
      <c r="E18029" s="71">
        <v>44773</v>
      </c>
      <c r="F18029" t="s">
        <v>2044</v>
      </c>
      <c r="G18029" t="s">
        <v>1912</v>
      </c>
      <c r="J18029" s="40">
        <v>0</v>
      </c>
      <c r="K18029" s="40">
        <v>4341.6899999999996</v>
      </c>
    </row>
    <row r="18030" spans="1:11" x14ac:dyDescent="0.35">
      <c r="A18030">
        <v>61612</v>
      </c>
      <c r="B18030" t="s">
        <v>257</v>
      </c>
      <c r="C18030" s="70">
        <v>0</v>
      </c>
      <c r="D18030" s="70">
        <v>0</v>
      </c>
      <c r="E18030" s="71">
        <v>44804</v>
      </c>
      <c r="F18030" t="s">
        <v>1994</v>
      </c>
      <c r="G18030" t="s">
        <v>1912</v>
      </c>
      <c r="J18030" s="40">
        <v>0</v>
      </c>
      <c r="K18030" s="40">
        <v>4712.71</v>
      </c>
    </row>
    <row r="18031" spans="1:11" x14ac:dyDescent="0.35">
      <c r="A18031">
        <v>61612</v>
      </c>
      <c r="B18031" t="s">
        <v>257</v>
      </c>
      <c r="C18031" s="70">
        <v>0</v>
      </c>
      <c r="D18031" s="70">
        <v>0</v>
      </c>
      <c r="E18031" s="71">
        <v>44834</v>
      </c>
      <c r="F18031" t="s">
        <v>1972</v>
      </c>
      <c r="G18031" t="s">
        <v>1912</v>
      </c>
      <c r="J18031" s="40">
        <v>0</v>
      </c>
      <c r="K18031" s="40">
        <v>5008.8999999999996</v>
      </c>
    </row>
    <row r="18032" spans="1:11" x14ac:dyDescent="0.35">
      <c r="A18032">
        <v>61612</v>
      </c>
      <c r="B18032" t="s">
        <v>257</v>
      </c>
      <c r="C18032" s="70">
        <v>0</v>
      </c>
      <c r="D18032" s="70">
        <v>0</v>
      </c>
      <c r="E18032" s="71">
        <v>44865</v>
      </c>
      <c r="F18032" t="s">
        <v>1944</v>
      </c>
      <c r="G18032" t="s">
        <v>1912</v>
      </c>
      <c r="H18032" t="s">
        <v>1919</v>
      </c>
      <c r="I18032" t="s">
        <v>1919</v>
      </c>
      <c r="J18032" s="40">
        <v>0</v>
      </c>
      <c r="K18032" s="40">
        <v>4618.7299999999996</v>
      </c>
    </row>
    <row r="18033" spans="1:11" x14ac:dyDescent="0.35">
      <c r="A18033">
        <v>61612</v>
      </c>
      <c r="B18033" t="s">
        <v>257</v>
      </c>
      <c r="C18033" s="70">
        <v>0</v>
      </c>
      <c r="D18033" s="70">
        <v>0</v>
      </c>
      <c r="E18033" s="71">
        <v>44895</v>
      </c>
      <c r="F18033" t="s">
        <v>1926</v>
      </c>
      <c r="G18033" t="s">
        <v>1912</v>
      </c>
      <c r="H18033" t="s">
        <v>1916</v>
      </c>
      <c r="J18033" s="40">
        <v>0</v>
      </c>
      <c r="K18033" s="40">
        <v>5052.93</v>
      </c>
    </row>
    <row r="18034" spans="1:11" x14ac:dyDescent="0.35">
      <c r="A18034">
        <v>61612</v>
      </c>
      <c r="B18034" t="s">
        <v>257</v>
      </c>
      <c r="C18034" s="70">
        <v>0</v>
      </c>
      <c r="D18034" s="70">
        <v>0</v>
      </c>
      <c r="E18034" s="71">
        <v>44926</v>
      </c>
      <c r="F18034" t="s">
        <v>1913</v>
      </c>
      <c r="G18034" t="s">
        <v>1912</v>
      </c>
      <c r="H18034" t="s">
        <v>1911</v>
      </c>
      <c r="I18034" t="s">
        <v>1911</v>
      </c>
      <c r="J18034" s="40">
        <v>0</v>
      </c>
      <c r="K18034" s="40">
        <v>5383.44</v>
      </c>
    </row>
    <row r="18035" spans="1:11" x14ac:dyDescent="0.35">
      <c r="A18035">
        <v>61613</v>
      </c>
      <c r="B18035" t="s">
        <v>1600</v>
      </c>
      <c r="C18035" s="70">
        <v>0</v>
      </c>
      <c r="D18035" s="70">
        <v>0</v>
      </c>
      <c r="E18035" s="71">
        <v>44681</v>
      </c>
      <c r="F18035" t="s">
        <v>2095</v>
      </c>
      <c r="G18035" t="s">
        <v>1912</v>
      </c>
      <c r="J18035" s="40">
        <v>25324.09</v>
      </c>
      <c r="K18035" s="40">
        <v>0</v>
      </c>
    </row>
    <row r="18036" spans="1:11" x14ac:dyDescent="0.35">
      <c r="A18036">
        <v>61613</v>
      </c>
      <c r="B18036" t="s">
        <v>1600</v>
      </c>
      <c r="C18036" s="70">
        <v>0</v>
      </c>
      <c r="D18036" s="70">
        <v>0</v>
      </c>
      <c r="E18036" s="71">
        <v>44712</v>
      </c>
      <c r="F18036" t="s">
        <v>2078</v>
      </c>
      <c r="G18036" t="s">
        <v>1912</v>
      </c>
      <c r="J18036" s="40">
        <v>2396.64</v>
      </c>
      <c r="K18036" s="40">
        <v>0</v>
      </c>
    </row>
    <row r="18037" spans="1:11" x14ac:dyDescent="0.35">
      <c r="A18037">
        <v>61614</v>
      </c>
      <c r="B18037" t="s">
        <v>406</v>
      </c>
      <c r="C18037" s="70">
        <v>0</v>
      </c>
      <c r="D18037" s="70">
        <v>0</v>
      </c>
      <c r="E18037" s="71">
        <v>44592</v>
      </c>
      <c r="F18037" t="s">
        <v>2134</v>
      </c>
      <c r="G18037" t="s">
        <v>1912</v>
      </c>
      <c r="J18037" s="40">
        <v>259.08999999999997</v>
      </c>
      <c r="K18037" s="40">
        <v>0</v>
      </c>
    </row>
    <row r="18038" spans="1:11" x14ac:dyDescent="0.35">
      <c r="A18038">
        <v>61614</v>
      </c>
      <c r="B18038" t="s">
        <v>406</v>
      </c>
      <c r="C18038" s="70">
        <v>0</v>
      </c>
      <c r="D18038" s="70">
        <v>0</v>
      </c>
      <c r="E18038" s="71">
        <v>44620</v>
      </c>
      <c r="F18038" t="s">
        <v>2122</v>
      </c>
      <c r="G18038" t="s">
        <v>1912</v>
      </c>
      <c r="J18038" s="40">
        <v>255.65</v>
      </c>
      <c r="K18038" s="40">
        <v>0</v>
      </c>
    </row>
    <row r="18039" spans="1:11" x14ac:dyDescent="0.35">
      <c r="A18039">
        <v>61614</v>
      </c>
      <c r="B18039" t="s">
        <v>406</v>
      </c>
      <c r="C18039" s="70">
        <v>0</v>
      </c>
      <c r="D18039" s="70">
        <v>0</v>
      </c>
      <c r="E18039" s="71">
        <v>44620</v>
      </c>
      <c r="F18039" t="s">
        <v>2121</v>
      </c>
      <c r="G18039" t="s">
        <v>1912</v>
      </c>
      <c r="J18039" s="40">
        <v>-255.65</v>
      </c>
      <c r="K18039" s="40">
        <v>0</v>
      </c>
    </row>
    <row r="18040" spans="1:11" x14ac:dyDescent="0.35">
      <c r="A18040">
        <v>61614</v>
      </c>
      <c r="B18040" t="s">
        <v>406</v>
      </c>
      <c r="C18040" s="70">
        <v>0</v>
      </c>
      <c r="D18040" s="70">
        <v>0</v>
      </c>
      <c r="E18040" s="71">
        <v>44620</v>
      </c>
      <c r="F18040" t="s">
        <v>2120</v>
      </c>
      <c r="G18040" t="s">
        <v>1912</v>
      </c>
      <c r="J18040" s="40">
        <v>239.75</v>
      </c>
      <c r="K18040" s="40">
        <v>0</v>
      </c>
    </row>
    <row r="18041" spans="1:11" x14ac:dyDescent="0.35">
      <c r="A18041">
        <v>61614</v>
      </c>
      <c r="B18041" t="s">
        <v>406</v>
      </c>
      <c r="C18041" s="70">
        <v>0</v>
      </c>
      <c r="D18041" s="70">
        <v>0</v>
      </c>
      <c r="E18041" s="71">
        <v>44651</v>
      </c>
      <c r="F18041" t="s">
        <v>2106</v>
      </c>
      <c r="G18041" t="s">
        <v>1912</v>
      </c>
      <c r="J18041" s="40">
        <v>237.08</v>
      </c>
      <c r="K18041" s="40">
        <v>0</v>
      </c>
    </row>
    <row r="18042" spans="1:11" x14ac:dyDescent="0.35">
      <c r="A18042">
        <v>61614</v>
      </c>
      <c r="B18042" t="s">
        <v>406</v>
      </c>
      <c r="C18042" s="70">
        <v>0</v>
      </c>
      <c r="D18042" s="70">
        <v>0</v>
      </c>
      <c r="E18042" s="71">
        <v>44681</v>
      </c>
      <c r="F18042" t="s">
        <v>2095</v>
      </c>
      <c r="G18042" t="s">
        <v>1912</v>
      </c>
      <c r="J18042" s="40">
        <v>227.01</v>
      </c>
      <c r="K18042" s="40">
        <v>0</v>
      </c>
    </row>
    <row r="18043" spans="1:11" x14ac:dyDescent="0.35">
      <c r="A18043">
        <v>61614</v>
      </c>
      <c r="B18043" t="s">
        <v>406</v>
      </c>
      <c r="C18043" s="70">
        <v>0</v>
      </c>
      <c r="D18043" s="70">
        <v>0</v>
      </c>
      <c r="E18043" s="71">
        <v>44712</v>
      </c>
      <c r="F18043" t="s">
        <v>2078</v>
      </c>
      <c r="G18043" t="s">
        <v>1912</v>
      </c>
      <c r="J18043" s="40">
        <v>258.52999999999997</v>
      </c>
      <c r="K18043" s="40">
        <v>0</v>
      </c>
    </row>
    <row r="18044" spans="1:11" x14ac:dyDescent="0.35">
      <c r="A18044">
        <v>61614</v>
      </c>
      <c r="B18044" t="s">
        <v>406</v>
      </c>
      <c r="C18044" s="70">
        <v>0</v>
      </c>
      <c r="D18044" s="70">
        <v>0</v>
      </c>
      <c r="E18044" s="71">
        <v>44742</v>
      </c>
      <c r="F18044" t="s">
        <v>2064</v>
      </c>
      <c r="G18044" t="s">
        <v>1912</v>
      </c>
      <c r="J18044" s="40">
        <v>246.57</v>
      </c>
      <c r="K18044" s="40">
        <v>0</v>
      </c>
    </row>
    <row r="18045" spans="1:11" x14ac:dyDescent="0.35">
      <c r="A18045">
        <v>61614</v>
      </c>
      <c r="B18045" t="s">
        <v>406</v>
      </c>
      <c r="C18045" s="70">
        <v>0</v>
      </c>
      <c r="D18045" s="70">
        <v>0</v>
      </c>
      <c r="E18045" s="71">
        <v>44773</v>
      </c>
      <c r="F18045" t="s">
        <v>2044</v>
      </c>
      <c r="G18045" t="s">
        <v>1912</v>
      </c>
      <c r="J18045" s="40">
        <v>254.49</v>
      </c>
      <c r="K18045" s="40">
        <v>0</v>
      </c>
    </row>
    <row r="18046" spans="1:11" x14ac:dyDescent="0.35">
      <c r="A18046">
        <v>61614</v>
      </c>
      <c r="B18046" t="s">
        <v>406</v>
      </c>
      <c r="C18046" s="70">
        <v>0</v>
      </c>
      <c r="D18046" s="70">
        <v>0</v>
      </c>
      <c r="E18046" s="71">
        <v>44804</v>
      </c>
      <c r="F18046" t="s">
        <v>1994</v>
      </c>
      <c r="G18046" t="s">
        <v>1912</v>
      </c>
      <c r="J18046" s="40">
        <v>258.3</v>
      </c>
      <c r="K18046" s="40">
        <v>0</v>
      </c>
    </row>
    <row r="18047" spans="1:11" x14ac:dyDescent="0.35">
      <c r="A18047">
        <v>61614</v>
      </c>
      <c r="B18047" t="s">
        <v>406</v>
      </c>
      <c r="C18047" s="70">
        <v>0</v>
      </c>
      <c r="D18047" s="70">
        <v>0</v>
      </c>
      <c r="E18047" s="71">
        <v>44834</v>
      </c>
      <c r="F18047" t="s">
        <v>1972</v>
      </c>
      <c r="G18047" t="s">
        <v>1912</v>
      </c>
      <c r="J18047" s="40">
        <v>243.57</v>
      </c>
      <c r="K18047" s="40">
        <v>0</v>
      </c>
    </row>
    <row r="18048" spans="1:11" x14ac:dyDescent="0.35">
      <c r="A18048">
        <v>61614</v>
      </c>
      <c r="B18048" t="s">
        <v>406</v>
      </c>
      <c r="C18048" s="70">
        <v>0</v>
      </c>
      <c r="D18048" s="70">
        <v>0</v>
      </c>
      <c r="E18048" s="71">
        <v>44865</v>
      </c>
      <c r="F18048" t="s">
        <v>1944</v>
      </c>
      <c r="G18048" t="s">
        <v>1912</v>
      </c>
      <c r="H18048" t="s">
        <v>1919</v>
      </c>
      <c r="I18048" t="s">
        <v>1919</v>
      </c>
      <c r="J18048" s="40">
        <v>244.47</v>
      </c>
      <c r="K18048" s="40">
        <v>0</v>
      </c>
    </row>
    <row r="18049" spans="1:11" x14ac:dyDescent="0.35">
      <c r="A18049">
        <v>61614</v>
      </c>
      <c r="B18049" t="s">
        <v>406</v>
      </c>
      <c r="C18049" s="70">
        <v>0</v>
      </c>
      <c r="D18049" s="70">
        <v>0</v>
      </c>
      <c r="E18049" s="71">
        <v>44895</v>
      </c>
      <c r="F18049" t="s">
        <v>1926</v>
      </c>
      <c r="G18049" t="s">
        <v>1912</v>
      </c>
      <c r="H18049" t="s">
        <v>1916</v>
      </c>
      <c r="J18049" s="40">
        <v>262.42</v>
      </c>
      <c r="K18049" s="40">
        <v>0</v>
      </c>
    </row>
    <row r="18050" spans="1:11" x14ac:dyDescent="0.35">
      <c r="A18050">
        <v>61614</v>
      </c>
      <c r="B18050" t="s">
        <v>406</v>
      </c>
      <c r="C18050" s="70">
        <v>0</v>
      </c>
      <c r="D18050" s="70">
        <v>0</v>
      </c>
      <c r="E18050" s="71">
        <v>44926</v>
      </c>
      <c r="F18050" t="s">
        <v>1913</v>
      </c>
      <c r="G18050" t="s">
        <v>1912</v>
      </c>
      <c r="H18050" t="s">
        <v>1911</v>
      </c>
      <c r="I18050" t="s">
        <v>1911</v>
      </c>
      <c r="J18050" s="40">
        <v>256.60000000000002</v>
      </c>
      <c r="K18050" s="40">
        <v>0</v>
      </c>
    </row>
    <row r="18051" spans="1:11" x14ac:dyDescent="0.35">
      <c r="A18051">
        <v>62004</v>
      </c>
      <c r="B18051" t="s">
        <v>1334</v>
      </c>
      <c r="C18051" s="70">
        <v>0</v>
      </c>
      <c r="D18051" s="70">
        <v>0</v>
      </c>
      <c r="E18051" s="71">
        <v>44773</v>
      </c>
      <c r="F18051" t="s">
        <v>2044</v>
      </c>
      <c r="G18051" t="s">
        <v>1912</v>
      </c>
      <c r="J18051" s="40">
        <v>4537.3100000000004</v>
      </c>
      <c r="K18051" s="40">
        <v>0</v>
      </c>
    </row>
    <row r="18052" spans="1:11" x14ac:dyDescent="0.35">
      <c r="A18052">
        <v>62006</v>
      </c>
      <c r="B18052" t="s">
        <v>258</v>
      </c>
      <c r="C18052" s="70">
        <v>0</v>
      </c>
      <c r="D18052" s="70">
        <v>0</v>
      </c>
      <c r="E18052" s="71">
        <v>44592</v>
      </c>
      <c r="F18052" t="s">
        <v>2134</v>
      </c>
      <c r="G18052" t="s">
        <v>1912</v>
      </c>
      <c r="J18052" s="40">
        <v>2741.04</v>
      </c>
      <c r="K18052" s="40">
        <v>0</v>
      </c>
    </row>
    <row r="18053" spans="1:11" x14ac:dyDescent="0.35">
      <c r="A18053">
        <v>62006</v>
      </c>
      <c r="B18053" t="s">
        <v>258</v>
      </c>
      <c r="C18053" s="70">
        <v>0</v>
      </c>
      <c r="D18053" s="70">
        <v>0</v>
      </c>
      <c r="E18053" s="71">
        <v>44620</v>
      </c>
      <c r="F18053" t="s">
        <v>2122</v>
      </c>
      <c r="G18053" t="s">
        <v>1912</v>
      </c>
      <c r="J18053" s="40">
        <v>2704.64</v>
      </c>
      <c r="K18053" s="40">
        <v>0</v>
      </c>
    </row>
    <row r="18054" spans="1:11" x14ac:dyDescent="0.35">
      <c r="A18054">
        <v>62006</v>
      </c>
      <c r="B18054" t="s">
        <v>258</v>
      </c>
      <c r="C18054" s="70">
        <v>0</v>
      </c>
      <c r="D18054" s="70">
        <v>0</v>
      </c>
      <c r="E18054" s="71">
        <v>44620</v>
      </c>
      <c r="F18054" t="s">
        <v>2121</v>
      </c>
      <c r="G18054" t="s">
        <v>1912</v>
      </c>
      <c r="J18054" s="40">
        <v>-2704.64</v>
      </c>
      <c r="K18054" s="40">
        <v>0</v>
      </c>
    </row>
    <row r="18055" spans="1:11" x14ac:dyDescent="0.35">
      <c r="A18055">
        <v>62006</v>
      </c>
      <c r="B18055" t="s">
        <v>258</v>
      </c>
      <c r="C18055" s="70">
        <v>0</v>
      </c>
      <c r="D18055" s="70">
        <v>0</v>
      </c>
      <c r="E18055" s="71">
        <v>44620</v>
      </c>
      <c r="F18055" t="s">
        <v>2120</v>
      </c>
      <c r="G18055" t="s">
        <v>1912</v>
      </c>
      <c r="J18055" s="40">
        <v>3066.87</v>
      </c>
      <c r="K18055" s="40">
        <v>0</v>
      </c>
    </row>
    <row r="18056" spans="1:11" x14ac:dyDescent="0.35">
      <c r="A18056">
        <v>62006</v>
      </c>
      <c r="B18056" t="s">
        <v>258</v>
      </c>
      <c r="C18056" s="70">
        <v>0</v>
      </c>
      <c r="D18056" s="70">
        <v>0</v>
      </c>
      <c r="E18056" s="71">
        <v>44651</v>
      </c>
      <c r="F18056" t="s">
        <v>2106</v>
      </c>
      <c r="G18056" t="s">
        <v>1912</v>
      </c>
      <c r="J18056" s="40">
        <v>3054.04</v>
      </c>
      <c r="K18056" s="40">
        <v>0</v>
      </c>
    </row>
    <row r="18057" spans="1:11" x14ac:dyDescent="0.35">
      <c r="A18057">
        <v>62006</v>
      </c>
      <c r="B18057" t="s">
        <v>258</v>
      </c>
      <c r="C18057" s="70">
        <v>0</v>
      </c>
      <c r="D18057" s="70">
        <v>0</v>
      </c>
      <c r="E18057" s="71">
        <v>44681</v>
      </c>
      <c r="F18057" t="s">
        <v>2095</v>
      </c>
      <c r="G18057" t="s">
        <v>1912</v>
      </c>
      <c r="J18057" s="40">
        <v>3459.78</v>
      </c>
      <c r="K18057" s="40">
        <v>0</v>
      </c>
    </row>
    <row r="18058" spans="1:11" x14ac:dyDescent="0.35">
      <c r="A18058">
        <v>62006</v>
      </c>
      <c r="B18058" t="s">
        <v>258</v>
      </c>
      <c r="C18058" s="70">
        <v>0</v>
      </c>
      <c r="D18058" s="70">
        <v>0</v>
      </c>
      <c r="E18058" s="71">
        <v>44712</v>
      </c>
      <c r="F18058" t="s">
        <v>2078</v>
      </c>
      <c r="G18058" t="s">
        <v>1912</v>
      </c>
      <c r="J18058" s="40">
        <v>4071</v>
      </c>
      <c r="K18058" s="40">
        <v>0</v>
      </c>
    </row>
    <row r="18059" spans="1:11" x14ac:dyDescent="0.35">
      <c r="A18059">
        <v>62006</v>
      </c>
      <c r="B18059" t="s">
        <v>258</v>
      </c>
      <c r="C18059" s="70">
        <v>0</v>
      </c>
      <c r="D18059" s="70">
        <v>0</v>
      </c>
      <c r="E18059" s="71">
        <v>44742</v>
      </c>
      <c r="F18059" t="s">
        <v>2064</v>
      </c>
      <c r="G18059" t="s">
        <v>1912</v>
      </c>
      <c r="J18059" s="40">
        <v>3895.39</v>
      </c>
      <c r="K18059" s="40">
        <v>0</v>
      </c>
    </row>
    <row r="18060" spans="1:11" x14ac:dyDescent="0.35">
      <c r="A18060">
        <v>62006</v>
      </c>
      <c r="B18060" t="s">
        <v>258</v>
      </c>
      <c r="C18060" s="70">
        <v>0</v>
      </c>
      <c r="D18060" s="70">
        <v>0</v>
      </c>
      <c r="E18060" s="71">
        <v>44773</v>
      </c>
      <c r="F18060" t="s">
        <v>2044</v>
      </c>
      <c r="G18060" t="s">
        <v>1912</v>
      </c>
      <c r="J18060" s="40">
        <v>4076.22</v>
      </c>
      <c r="K18060" s="40">
        <v>0</v>
      </c>
    </row>
    <row r="18061" spans="1:11" x14ac:dyDescent="0.35">
      <c r="A18061">
        <v>62006</v>
      </c>
      <c r="B18061" t="s">
        <v>258</v>
      </c>
      <c r="C18061" s="70">
        <v>0</v>
      </c>
      <c r="D18061" s="70">
        <v>0</v>
      </c>
      <c r="E18061" s="71">
        <v>44804</v>
      </c>
      <c r="F18061" t="s">
        <v>1994</v>
      </c>
      <c r="G18061" t="s">
        <v>1912</v>
      </c>
      <c r="J18061" s="40">
        <v>4490.17</v>
      </c>
      <c r="K18061" s="40">
        <v>0</v>
      </c>
    </row>
    <row r="18062" spans="1:11" x14ac:dyDescent="0.35">
      <c r="A18062">
        <v>62006</v>
      </c>
      <c r="B18062" t="s">
        <v>258</v>
      </c>
      <c r="C18062" s="70">
        <v>0</v>
      </c>
      <c r="D18062" s="70">
        <v>0</v>
      </c>
      <c r="E18062" s="71">
        <v>44834</v>
      </c>
      <c r="F18062" t="s">
        <v>1972</v>
      </c>
      <c r="G18062" t="s">
        <v>1912</v>
      </c>
      <c r="J18062" s="40">
        <v>3916.49</v>
      </c>
      <c r="K18062" s="40">
        <v>0</v>
      </c>
    </row>
    <row r="18063" spans="1:11" x14ac:dyDescent="0.35">
      <c r="A18063">
        <v>62006</v>
      </c>
      <c r="B18063" t="s">
        <v>258</v>
      </c>
      <c r="C18063" s="70">
        <v>0</v>
      </c>
      <c r="D18063" s="70">
        <v>0</v>
      </c>
      <c r="E18063" s="71">
        <v>44865</v>
      </c>
      <c r="F18063" t="s">
        <v>1944</v>
      </c>
      <c r="G18063" t="s">
        <v>1912</v>
      </c>
      <c r="H18063" t="s">
        <v>1919</v>
      </c>
      <c r="I18063" t="s">
        <v>1919</v>
      </c>
      <c r="J18063" s="40">
        <v>4615.33</v>
      </c>
      <c r="K18063" s="40">
        <v>0</v>
      </c>
    </row>
    <row r="18064" spans="1:11" x14ac:dyDescent="0.35">
      <c r="A18064">
        <v>62006</v>
      </c>
      <c r="B18064" t="s">
        <v>258</v>
      </c>
      <c r="C18064" s="70">
        <v>0</v>
      </c>
      <c r="D18064" s="70">
        <v>0</v>
      </c>
      <c r="E18064" s="71">
        <v>44895</v>
      </c>
      <c r="F18064" t="s">
        <v>1926</v>
      </c>
      <c r="G18064" t="s">
        <v>1912</v>
      </c>
      <c r="H18064" t="s">
        <v>1916</v>
      </c>
      <c r="J18064" s="40">
        <v>5247.38</v>
      </c>
      <c r="K18064" s="40">
        <v>0</v>
      </c>
    </row>
    <row r="18065" spans="1:11" x14ac:dyDescent="0.35">
      <c r="A18065">
        <v>62006</v>
      </c>
      <c r="B18065" t="s">
        <v>258</v>
      </c>
      <c r="C18065" s="70">
        <v>0</v>
      </c>
      <c r="D18065" s="70">
        <v>0</v>
      </c>
      <c r="E18065" s="71">
        <v>44926</v>
      </c>
      <c r="F18065" t="s">
        <v>1913</v>
      </c>
      <c r="G18065" t="s">
        <v>1912</v>
      </c>
      <c r="H18065" t="s">
        <v>1911</v>
      </c>
      <c r="I18065" t="s">
        <v>1911</v>
      </c>
      <c r="J18065" s="40">
        <v>5979.24</v>
      </c>
      <c r="K18065" s="40">
        <v>0</v>
      </c>
    </row>
    <row r="18066" spans="1:11" x14ac:dyDescent="0.35">
      <c r="A18066">
        <v>62007</v>
      </c>
      <c r="B18066" t="s">
        <v>259</v>
      </c>
      <c r="C18066" s="70">
        <v>0</v>
      </c>
      <c r="D18066" s="70">
        <v>0</v>
      </c>
      <c r="E18066" s="71">
        <v>44592</v>
      </c>
      <c r="F18066" t="s">
        <v>2134</v>
      </c>
      <c r="G18066" t="s">
        <v>1912</v>
      </c>
      <c r="J18066" s="40">
        <v>8115.79</v>
      </c>
      <c r="K18066" s="40">
        <v>0</v>
      </c>
    </row>
    <row r="18067" spans="1:11" x14ac:dyDescent="0.35">
      <c r="A18067">
        <v>62007</v>
      </c>
      <c r="B18067" t="s">
        <v>259</v>
      </c>
      <c r="C18067" s="70">
        <v>0</v>
      </c>
      <c r="D18067" s="70">
        <v>0</v>
      </c>
      <c r="E18067" s="71">
        <v>44620</v>
      </c>
      <c r="F18067" t="s">
        <v>2122</v>
      </c>
      <c r="G18067" t="s">
        <v>1912</v>
      </c>
      <c r="J18067" s="40">
        <v>8008.01</v>
      </c>
      <c r="K18067" s="40">
        <v>0</v>
      </c>
    </row>
    <row r="18068" spans="1:11" x14ac:dyDescent="0.35">
      <c r="A18068">
        <v>62007</v>
      </c>
      <c r="B18068" t="s">
        <v>259</v>
      </c>
      <c r="C18068" s="70">
        <v>0</v>
      </c>
      <c r="D18068" s="70">
        <v>0</v>
      </c>
      <c r="E18068" s="71">
        <v>44620</v>
      </c>
      <c r="F18068" t="s">
        <v>2121</v>
      </c>
      <c r="G18068" t="s">
        <v>1912</v>
      </c>
      <c r="J18068" s="40">
        <v>-8008.01</v>
      </c>
      <c r="K18068" s="40">
        <v>0</v>
      </c>
    </row>
    <row r="18069" spans="1:11" x14ac:dyDescent="0.35">
      <c r="A18069">
        <v>62007</v>
      </c>
      <c r="B18069" t="s">
        <v>259</v>
      </c>
      <c r="C18069" s="70">
        <v>0</v>
      </c>
      <c r="D18069" s="70">
        <v>0</v>
      </c>
      <c r="E18069" s="71">
        <v>44620</v>
      </c>
      <c r="F18069" t="s">
        <v>2120</v>
      </c>
      <c r="G18069" t="s">
        <v>1912</v>
      </c>
      <c r="J18069" s="40">
        <v>12289.1</v>
      </c>
      <c r="K18069" s="40">
        <v>0</v>
      </c>
    </row>
    <row r="18070" spans="1:11" x14ac:dyDescent="0.35">
      <c r="A18070">
        <v>62007</v>
      </c>
      <c r="B18070" t="s">
        <v>259</v>
      </c>
      <c r="C18070" s="70">
        <v>0</v>
      </c>
      <c r="D18070" s="70">
        <v>0</v>
      </c>
      <c r="E18070" s="71">
        <v>44651</v>
      </c>
      <c r="F18070" t="s">
        <v>2106</v>
      </c>
      <c r="G18070" t="s">
        <v>1912</v>
      </c>
      <c r="J18070" s="40">
        <v>12815.41</v>
      </c>
      <c r="K18070" s="40">
        <v>0</v>
      </c>
    </row>
    <row r="18071" spans="1:11" x14ac:dyDescent="0.35">
      <c r="A18071">
        <v>62007</v>
      </c>
      <c r="B18071" t="s">
        <v>259</v>
      </c>
      <c r="C18071" s="70">
        <v>0</v>
      </c>
      <c r="D18071" s="70">
        <v>0</v>
      </c>
      <c r="E18071" s="71">
        <v>44681</v>
      </c>
      <c r="F18071" t="s">
        <v>2095</v>
      </c>
      <c r="G18071" t="s">
        <v>1912</v>
      </c>
      <c r="J18071" s="40">
        <v>11410.87</v>
      </c>
      <c r="K18071" s="40">
        <v>0</v>
      </c>
    </row>
    <row r="18072" spans="1:11" x14ac:dyDescent="0.35">
      <c r="A18072">
        <v>62007</v>
      </c>
      <c r="B18072" t="s">
        <v>259</v>
      </c>
      <c r="C18072" s="70">
        <v>0</v>
      </c>
      <c r="D18072" s="70">
        <v>0</v>
      </c>
      <c r="E18072" s="71">
        <v>44712</v>
      </c>
      <c r="F18072" t="s">
        <v>2078</v>
      </c>
      <c r="G18072" t="s">
        <v>1912</v>
      </c>
      <c r="J18072" s="40">
        <v>13191.88</v>
      </c>
      <c r="K18072" s="40">
        <v>0</v>
      </c>
    </row>
    <row r="18073" spans="1:11" x14ac:dyDescent="0.35">
      <c r="A18073">
        <v>62007</v>
      </c>
      <c r="B18073" t="s">
        <v>259</v>
      </c>
      <c r="C18073" s="70">
        <v>0</v>
      </c>
      <c r="D18073" s="70">
        <v>0</v>
      </c>
      <c r="E18073" s="71">
        <v>44742</v>
      </c>
      <c r="F18073" t="s">
        <v>2064</v>
      </c>
      <c r="G18073" t="s">
        <v>1912</v>
      </c>
      <c r="J18073" s="40">
        <v>11110.65</v>
      </c>
      <c r="K18073" s="40">
        <v>0</v>
      </c>
    </row>
    <row r="18074" spans="1:11" x14ac:dyDescent="0.35">
      <c r="A18074">
        <v>62007</v>
      </c>
      <c r="B18074" t="s">
        <v>259</v>
      </c>
      <c r="C18074" s="70">
        <v>0</v>
      </c>
      <c r="D18074" s="70">
        <v>0</v>
      </c>
      <c r="E18074" s="71">
        <v>44773</v>
      </c>
      <c r="F18074" t="s">
        <v>2044</v>
      </c>
      <c r="G18074" t="s">
        <v>1912</v>
      </c>
      <c r="J18074" s="40">
        <v>11860.81</v>
      </c>
      <c r="K18074" s="40">
        <v>0</v>
      </c>
    </row>
    <row r="18075" spans="1:11" x14ac:dyDescent="0.35">
      <c r="A18075">
        <v>62007</v>
      </c>
      <c r="B18075" t="s">
        <v>259</v>
      </c>
      <c r="C18075" s="70">
        <v>0</v>
      </c>
      <c r="D18075" s="70">
        <v>0</v>
      </c>
      <c r="E18075" s="71">
        <v>44804</v>
      </c>
      <c r="F18075" t="s">
        <v>1994</v>
      </c>
      <c r="G18075" t="s">
        <v>1912</v>
      </c>
      <c r="J18075" s="40">
        <v>12951.23</v>
      </c>
      <c r="K18075" s="40">
        <v>0</v>
      </c>
    </row>
    <row r="18076" spans="1:11" x14ac:dyDescent="0.35">
      <c r="A18076">
        <v>62007</v>
      </c>
      <c r="B18076" t="s">
        <v>259</v>
      </c>
      <c r="C18076" s="70">
        <v>0</v>
      </c>
      <c r="D18076" s="70">
        <v>0</v>
      </c>
      <c r="E18076" s="71">
        <v>44834</v>
      </c>
      <c r="F18076" t="s">
        <v>1972</v>
      </c>
      <c r="G18076" t="s">
        <v>1912</v>
      </c>
      <c r="J18076" s="40">
        <v>11175.13</v>
      </c>
      <c r="K18076" s="40">
        <v>0</v>
      </c>
    </row>
    <row r="18077" spans="1:11" x14ac:dyDescent="0.35">
      <c r="A18077">
        <v>62007</v>
      </c>
      <c r="B18077" t="s">
        <v>259</v>
      </c>
      <c r="C18077" s="70">
        <v>0</v>
      </c>
      <c r="D18077" s="70">
        <v>0</v>
      </c>
      <c r="E18077" s="71">
        <v>44865</v>
      </c>
      <c r="F18077" t="s">
        <v>1944</v>
      </c>
      <c r="G18077" t="s">
        <v>1912</v>
      </c>
      <c r="H18077" t="s">
        <v>1919</v>
      </c>
      <c r="I18077" t="s">
        <v>1919</v>
      </c>
      <c r="J18077" s="40">
        <v>12045.08</v>
      </c>
      <c r="K18077" s="40">
        <v>0</v>
      </c>
    </row>
    <row r="18078" spans="1:11" x14ac:dyDescent="0.35">
      <c r="A18078">
        <v>62007</v>
      </c>
      <c r="B18078" t="s">
        <v>259</v>
      </c>
      <c r="C18078" s="70">
        <v>0</v>
      </c>
      <c r="D18078" s="70">
        <v>0</v>
      </c>
      <c r="E18078" s="71">
        <v>44895</v>
      </c>
      <c r="F18078" t="s">
        <v>1926</v>
      </c>
      <c r="G18078" t="s">
        <v>1912</v>
      </c>
      <c r="H18078" t="s">
        <v>1916</v>
      </c>
      <c r="J18078" s="40">
        <v>14071.64</v>
      </c>
      <c r="K18078" s="40">
        <v>0</v>
      </c>
    </row>
    <row r="18079" spans="1:11" x14ac:dyDescent="0.35">
      <c r="A18079">
        <v>62007</v>
      </c>
      <c r="B18079" t="s">
        <v>259</v>
      </c>
      <c r="C18079" s="70">
        <v>0</v>
      </c>
      <c r="D18079" s="70">
        <v>0</v>
      </c>
      <c r="E18079" s="71">
        <v>44926</v>
      </c>
      <c r="F18079" t="s">
        <v>1913</v>
      </c>
      <c r="G18079" t="s">
        <v>1912</v>
      </c>
      <c r="H18079" t="s">
        <v>1911</v>
      </c>
      <c r="I18079" t="s">
        <v>1911</v>
      </c>
      <c r="J18079" s="40">
        <v>13443.34</v>
      </c>
      <c r="K18079" s="40">
        <v>0</v>
      </c>
    </row>
    <row r="18080" spans="1:11" x14ac:dyDescent="0.35">
      <c r="A18080">
        <v>62008</v>
      </c>
      <c r="B18080" t="s">
        <v>260</v>
      </c>
      <c r="C18080" s="70">
        <v>0</v>
      </c>
      <c r="D18080" s="70">
        <v>0</v>
      </c>
      <c r="E18080" s="71">
        <v>44592</v>
      </c>
      <c r="F18080" t="s">
        <v>2134</v>
      </c>
      <c r="G18080" t="s">
        <v>1912</v>
      </c>
      <c r="J18080" s="40">
        <v>1039.5899999999999</v>
      </c>
      <c r="K18080" s="40">
        <v>0</v>
      </c>
    </row>
    <row r="18081" spans="1:11" x14ac:dyDescent="0.35">
      <c r="A18081">
        <v>62008</v>
      </c>
      <c r="B18081" t="s">
        <v>260</v>
      </c>
      <c r="C18081" s="70">
        <v>0</v>
      </c>
      <c r="D18081" s="70">
        <v>0</v>
      </c>
      <c r="E18081" s="71">
        <v>44620</v>
      </c>
      <c r="F18081" t="s">
        <v>2122</v>
      </c>
      <c r="G18081" t="s">
        <v>1912</v>
      </c>
      <c r="J18081" s="40">
        <v>1025.78</v>
      </c>
      <c r="K18081" s="40">
        <v>0</v>
      </c>
    </row>
    <row r="18082" spans="1:11" x14ac:dyDescent="0.35">
      <c r="A18082">
        <v>62008</v>
      </c>
      <c r="B18082" t="s">
        <v>260</v>
      </c>
      <c r="C18082" s="70">
        <v>0</v>
      </c>
      <c r="D18082" s="70">
        <v>0</v>
      </c>
      <c r="E18082" s="71">
        <v>44620</v>
      </c>
      <c r="F18082" t="s">
        <v>2121</v>
      </c>
      <c r="G18082" t="s">
        <v>1912</v>
      </c>
      <c r="J18082" s="40">
        <v>-1025.78</v>
      </c>
      <c r="K18082" s="40">
        <v>0</v>
      </c>
    </row>
    <row r="18083" spans="1:11" x14ac:dyDescent="0.35">
      <c r="A18083">
        <v>62008</v>
      </c>
      <c r="B18083" t="s">
        <v>260</v>
      </c>
      <c r="C18083" s="70">
        <v>0</v>
      </c>
      <c r="D18083" s="70">
        <v>0</v>
      </c>
      <c r="E18083" s="71">
        <v>44620</v>
      </c>
      <c r="F18083" t="s">
        <v>2120</v>
      </c>
      <c r="G18083" t="s">
        <v>1912</v>
      </c>
      <c r="J18083" s="40">
        <v>1630.71</v>
      </c>
      <c r="K18083" s="40">
        <v>0</v>
      </c>
    </row>
    <row r="18084" spans="1:11" x14ac:dyDescent="0.35">
      <c r="A18084">
        <v>62008</v>
      </c>
      <c r="B18084" t="s">
        <v>260</v>
      </c>
      <c r="C18084" s="70">
        <v>0</v>
      </c>
      <c r="D18084" s="70">
        <v>0</v>
      </c>
      <c r="E18084" s="71">
        <v>44651</v>
      </c>
      <c r="F18084" t="s">
        <v>2106</v>
      </c>
      <c r="G18084" t="s">
        <v>1912</v>
      </c>
      <c r="J18084" s="40">
        <v>1621.34</v>
      </c>
      <c r="K18084" s="40">
        <v>0</v>
      </c>
    </row>
    <row r="18085" spans="1:11" x14ac:dyDescent="0.35">
      <c r="A18085">
        <v>62008</v>
      </c>
      <c r="B18085" t="s">
        <v>260</v>
      </c>
      <c r="C18085" s="70">
        <v>0</v>
      </c>
      <c r="D18085" s="70">
        <v>0</v>
      </c>
      <c r="E18085" s="71">
        <v>44681</v>
      </c>
      <c r="F18085" t="s">
        <v>2095</v>
      </c>
      <c r="G18085" t="s">
        <v>1912</v>
      </c>
      <c r="J18085" s="40">
        <v>1231.44</v>
      </c>
      <c r="K18085" s="40">
        <v>0</v>
      </c>
    </row>
    <row r="18086" spans="1:11" x14ac:dyDescent="0.35">
      <c r="A18086">
        <v>62008</v>
      </c>
      <c r="B18086" t="s">
        <v>260</v>
      </c>
      <c r="C18086" s="70">
        <v>0</v>
      </c>
      <c r="D18086" s="70">
        <v>0</v>
      </c>
      <c r="E18086" s="71">
        <v>44712</v>
      </c>
      <c r="F18086" t="s">
        <v>2078</v>
      </c>
      <c r="G18086" t="s">
        <v>1912</v>
      </c>
      <c r="J18086" s="40">
        <v>1943.46</v>
      </c>
      <c r="K18086" s="40">
        <v>0</v>
      </c>
    </row>
    <row r="18087" spans="1:11" x14ac:dyDescent="0.35">
      <c r="A18087">
        <v>62008</v>
      </c>
      <c r="B18087" t="s">
        <v>260</v>
      </c>
      <c r="C18087" s="70">
        <v>0</v>
      </c>
      <c r="D18087" s="70">
        <v>0</v>
      </c>
      <c r="E18087" s="71">
        <v>44742</v>
      </c>
      <c r="F18087" t="s">
        <v>2064</v>
      </c>
      <c r="G18087" t="s">
        <v>1912</v>
      </c>
      <c r="J18087" s="40">
        <v>1846.8</v>
      </c>
      <c r="K18087" s="40">
        <v>0</v>
      </c>
    </row>
    <row r="18088" spans="1:11" x14ac:dyDescent="0.35">
      <c r="A18088">
        <v>62008</v>
      </c>
      <c r="B18088" t="s">
        <v>260</v>
      </c>
      <c r="C18088" s="70">
        <v>0</v>
      </c>
      <c r="D18088" s="70">
        <v>0</v>
      </c>
      <c r="E18088" s="71">
        <v>44773</v>
      </c>
      <c r="F18088" t="s">
        <v>2044</v>
      </c>
      <c r="G18088" t="s">
        <v>1912</v>
      </c>
      <c r="J18088" s="40">
        <v>1531.78</v>
      </c>
      <c r="K18088" s="40">
        <v>0</v>
      </c>
    </row>
    <row r="18089" spans="1:11" x14ac:dyDescent="0.35">
      <c r="A18089">
        <v>62008</v>
      </c>
      <c r="B18089" t="s">
        <v>260</v>
      </c>
      <c r="C18089" s="70">
        <v>0</v>
      </c>
      <c r="D18089" s="70">
        <v>0</v>
      </c>
      <c r="E18089" s="71">
        <v>44804</v>
      </c>
      <c r="F18089" t="s">
        <v>1994</v>
      </c>
      <c r="G18089" t="s">
        <v>1912</v>
      </c>
      <c r="J18089" s="40">
        <v>2088.02</v>
      </c>
      <c r="K18089" s="40">
        <v>0</v>
      </c>
    </row>
    <row r="18090" spans="1:11" x14ac:dyDescent="0.35">
      <c r="A18090">
        <v>62008</v>
      </c>
      <c r="B18090" t="s">
        <v>260</v>
      </c>
      <c r="C18090" s="70">
        <v>0</v>
      </c>
      <c r="D18090" s="70">
        <v>0</v>
      </c>
      <c r="E18090" s="71">
        <v>44834</v>
      </c>
      <c r="F18090" t="s">
        <v>1972</v>
      </c>
      <c r="G18090" t="s">
        <v>1912</v>
      </c>
      <c r="J18090" s="40">
        <v>1532.66</v>
      </c>
      <c r="K18090" s="40">
        <v>0</v>
      </c>
    </row>
    <row r="18091" spans="1:11" x14ac:dyDescent="0.35">
      <c r="A18091">
        <v>62008</v>
      </c>
      <c r="B18091" t="s">
        <v>260</v>
      </c>
      <c r="C18091" s="70">
        <v>0</v>
      </c>
      <c r="D18091" s="70">
        <v>0</v>
      </c>
      <c r="E18091" s="71">
        <v>44865</v>
      </c>
      <c r="F18091" t="s">
        <v>1944</v>
      </c>
      <c r="G18091" t="s">
        <v>1912</v>
      </c>
      <c r="H18091" t="s">
        <v>1919</v>
      </c>
      <c r="I18091" t="s">
        <v>1919</v>
      </c>
      <c r="J18091" s="40">
        <v>1205.49</v>
      </c>
      <c r="K18091" s="40">
        <v>0</v>
      </c>
    </row>
    <row r="18092" spans="1:11" x14ac:dyDescent="0.35">
      <c r="A18092">
        <v>62008</v>
      </c>
      <c r="B18092" t="s">
        <v>260</v>
      </c>
      <c r="C18092" s="70">
        <v>0</v>
      </c>
      <c r="D18092" s="70">
        <v>0</v>
      </c>
      <c r="E18092" s="71">
        <v>44895</v>
      </c>
      <c r="F18092" t="s">
        <v>1926</v>
      </c>
      <c r="G18092" t="s">
        <v>1912</v>
      </c>
      <c r="H18092" t="s">
        <v>1916</v>
      </c>
      <c r="J18092" s="40">
        <v>3010.09</v>
      </c>
      <c r="K18092" s="40">
        <v>0</v>
      </c>
    </row>
    <row r="18093" spans="1:11" x14ac:dyDescent="0.35">
      <c r="A18093">
        <v>62008</v>
      </c>
      <c r="B18093" t="s">
        <v>260</v>
      </c>
      <c r="C18093" s="70">
        <v>0</v>
      </c>
      <c r="D18093" s="70">
        <v>0</v>
      </c>
      <c r="E18093" s="71">
        <v>44926</v>
      </c>
      <c r="F18093" t="s">
        <v>1913</v>
      </c>
      <c r="G18093" t="s">
        <v>1912</v>
      </c>
      <c r="H18093" t="s">
        <v>1911</v>
      </c>
      <c r="I18093" t="s">
        <v>1911</v>
      </c>
      <c r="J18093" s="40">
        <v>1772.29</v>
      </c>
      <c r="K18093" s="40">
        <v>0</v>
      </c>
    </row>
    <row r="18094" spans="1:11" x14ac:dyDescent="0.35">
      <c r="A18094">
        <v>62009</v>
      </c>
      <c r="B18094" t="s">
        <v>261</v>
      </c>
      <c r="C18094" s="70">
        <v>0</v>
      </c>
      <c r="D18094" s="70">
        <v>0</v>
      </c>
      <c r="E18094" s="71">
        <v>44620</v>
      </c>
      <c r="F18094" t="s">
        <v>2120</v>
      </c>
      <c r="G18094" t="s">
        <v>1912</v>
      </c>
      <c r="J18094" s="40">
        <v>522.14</v>
      </c>
      <c r="K18094" s="40">
        <v>0</v>
      </c>
    </row>
    <row r="18095" spans="1:11" x14ac:dyDescent="0.35">
      <c r="A18095">
        <v>62009</v>
      </c>
      <c r="B18095" t="s">
        <v>261</v>
      </c>
      <c r="C18095" s="70">
        <v>0</v>
      </c>
      <c r="D18095" s="70">
        <v>0</v>
      </c>
      <c r="E18095" s="71">
        <v>44651</v>
      </c>
      <c r="F18095" t="s">
        <v>2106</v>
      </c>
      <c r="G18095" t="s">
        <v>1912</v>
      </c>
      <c r="J18095" s="40">
        <v>371.03</v>
      </c>
      <c r="K18095" s="40">
        <v>0</v>
      </c>
    </row>
    <row r="18096" spans="1:11" x14ac:dyDescent="0.35">
      <c r="A18096">
        <v>62009</v>
      </c>
      <c r="B18096" t="s">
        <v>261</v>
      </c>
      <c r="C18096" s="70">
        <v>0</v>
      </c>
      <c r="D18096" s="70">
        <v>0</v>
      </c>
      <c r="E18096" s="71">
        <v>44681</v>
      </c>
      <c r="F18096" t="s">
        <v>2095</v>
      </c>
      <c r="G18096" t="s">
        <v>1912</v>
      </c>
      <c r="J18096" s="40">
        <v>355.26</v>
      </c>
      <c r="K18096" s="40">
        <v>0</v>
      </c>
    </row>
    <row r="18097" spans="1:11" x14ac:dyDescent="0.35">
      <c r="A18097">
        <v>62009</v>
      </c>
      <c r="B18097" t="s">
        <v>261</v>
      </c>
      <c r="C18097" s="70">
        <v>0</v>
      </c>
      <c r="D18097" s="70">
        <v>0</v>
      </c>
      <c r="E18097" s="71">
        <v>44712</v>
      </c>
      <c r="F18097" t="s">
        <v>2078</v>
      </c>
      <c r="G18097" t="s">
        <v>1912</v>
      </c>
      <c r="J18097" s="40">
        <v>225.75</v>
      </c>
      <c r="K18097" s="40">
        <v>0</v>
      </c>
    </row>
    <row r="18098" spans="1:11" x14ac:dyDescent="0.35">
      <c r="A18098">
        <v>62009</v>
      </c>
      <c r="B18098" t="s">
        <v>261</v>
      </c>
      <c r="C18098" s="70">
        <v>0</v>
      </c>
      <c r="D18098" s="70">
        <v>0</v>
      </c>
      <c r="E18098" s="71">
        <v>44804</v>
      </c>
      <c r="F18098" t="s">
        <v>1994</v>
      </c>
      <c r="G18098" t="s">
        <v>1912</v>
      </c>
      <c r="J18098" s="40">
        <v>156.22</v>
      </c>
      <c r="K18098" s="40">
        <v>0</v>
      </c>
    </row>
    <row r="18099" spans="1:11" x14ac:dyDescent="0.35">
      <c r="A18099">
        <v>62009</v>
      </c>
      <c r="B18099" t="s">
        <v>261</v>
      </c>
      <c r="C18099" s="70">
        <v>0</v>
      </c>
      <c r="D18099" s="70">
        <v>0</v>
      </c>
      <c r="E18099" s="71">
        <v>44834</v>
      </c>
      <c r="F18099" t="s">
        <v>1972</v>
      </c>
      <c r="G18099" t="s">
        <v>1912</v>
      </c>
      <c r="J18099" s="40">
        <v>199.56</v>
      </c>
      <c r="K18099" s="40">
        <v>0</v>
      </c>
    </row>
    <row r="18100" spans="1:11" x14ac:dyDescent="0.35">
      <c r="A18100">
        <v>62010</v>
      </c>
      <c r="B18100" t="s">
        <v>655</v>
      </c>
      <c r="C18100" s="70">
        <v>0</v>
      </c>
      <c r="D18100" s="70">
        <v>0</v>
      </c>
      <c r="E18100" s="71">
        <v>44592</v>
      </c>
      <c r="F18100" t="s">
        <v>2134</v>
      </c>
      <c r="G18100" t="s">
        <v>1912</v>
      </c>
      <c r="J18100" s="40">
        <v>368.83</v>
      </c>
      <c r="K18100" s="40">
        <v>0</v>
      </c>
    </row>
    <row r="18101" spans="1:11" x14ac:dyDescent="0.35">
      <c r="A18101">
        <v>62010</v>
      </c>
      <c r="B18101" t="s">
        <v>655</v>
      </c>
      <c r="C18101" s="70">
        <v>0</v>
      </c>
      <c r="D18101" s="70">
        <v>0</v>
      </c>
      <c r="E18101" s="71">
        <v>44620</v>
      </c>
      <c r="F18101" t="s">
        <v>2122</v>
      </c>
      <c r="G18101" t="s">
        <v>1912</v>
      </c>
      <c r="J18101" s="40">
        <v>363.93</v>
      </c>
      <c r="K18101" s="40">
        <v>0</v>
      </c>
    </row>
    <row r="18102" spans="1:11" x14ac:dyDescent="0.35">
      <c r="A18102">
        <v>62010</v>
      </c>
      <c r="B18102" t="s">
        <v>655</v>
      </c>
      <c r="C18102" s="70">
        <v>0</v>
      </c>
      <c r="D18102" s="70">
        <v>0</v>
      </c>
      <c r="E18102" s="71">
        <v>44620</v>
      </c>
      <c r="F18102" t="s">
        <v>2121</v>
      </c>
      <c r="G18102" t="s">
        <v>1912</v>
      </c>
      <c r="J18102" s="40">
        <v>-363.93</v>
      </c>
      <c r="K18102" s="40">
        <v>0</v>
      </c>
    </row>
    <row r="18103" spans="1:11" x14ac:dyDescent="0.35">
      <c r="A18103">
        <v>62010</v>
      </c>
      <c r="B18103" t="s">
        <v>655</v>
      </c>
      <c r="C18103" s="70">
        <v>0</v>
      </c>
      <c r="D18103" s="70">
        <v>0</v>
      </c>
      <c r="E18103" s="71">
        <v>44620</v>
      </c>
      <c r="F18103" t="s">
        <v>2120</v>
      </c>
      <c r="G18103" t="s">
        <v>1912</v>
      </c>
      <c r="J18103" s="40">
        <v>363.93</v>
      </c>
      <c r="K18103" s="40">
        <v>0</v>
      </c>
    </row>
    <row r="18104" spans="1:11" x14ac:dyDescent="0.35">
      <c r="A18104">
        <v>62010</v>
      </c>
      <c r="B18104" t="s">
        <v>655</v>
      </c>
      <c r="C18104" s="70">
        <v>0</v>
      </c>
      <c r="D18104" s="70">
        <v>0</v>
      </c>
      <c r="E18104" s="71">
        <v>44651</v>
      </c>
      <c r="F18104" t="s">
        <v>2106</v>
      </c>
      <c r="G18104" t="s">
        <v>1912</v>
      </c>
      <c r="J18104" s="40">
        <v>622.35</v>
      </c>
      <c r="K18104" s="40">
        <v>0</v>
      </c>
    </row>
    <row r="18105" spans="1:11" x14ac:dyDescent="0.35">
      <c r="A18105">
        <v>62010</v>
      </c>
      <c r="B18105" t="s">
        <v>655</v>
      </c>
      <c r="C18105" s="70">
        <v>0</v>
      </c>
      <c r="D18105" s="70">
        <v>0</v>
      </c>
      <c r="E18105" s="71">
        <v>44712</v>
      </c>
      <c r="F18105" t="s">
        <v>2078</v>
      </c>
      <c r="G18105" t="s">
        <v>1912</v>
      </c>
      <c r="J18105" s="40">
        <v>112.97</v>
      </c>
      <c r="K18105" s="40">
        <v>0</v>
      </c>
    </row>
    <row r="18106" spans="1:11" x14ac:dyDescent="0.35">
      <c r="A18106">
        <v>62010</v>
      </c>
      <c r="B18106" t="s">
        <v>655</v>
      </c>
      <c r="C18106" s="70">
        <v>0</v>
      </c>
      <c r="D18106" s="70">
        <v>0</v>
      </c>
      <c r="E18106" s="71">
        <v>44773</v>
      </c>
      <c r="F18106" t="s">
        <v>2044</v>
      </c>
      <c r="G18106" t="s">
        <v>1912</v>
      </c>
      <c r="J18106" s="40">
        <v>235.38</v>
      </c>
      <c r="K18106" s="40">
        <v>0</v>
      </c>
    </row>
    <row r="18107" spans="1:11" x14ac:dyDescent="0.35">
      <c r="A18107">
        <v>62010</v>
      </c>
      <c r="B18107" t="s">
        <v>655</v>
      </c>
      <c r="C18107" s="70">
        <v>0</v>
      </c>
      <c r="D18107" s="70">
        <v>0</v>
      </c>
      <c r="E18107" s="71">
        <v>44804</v>
      </c>
      <c r="F18107" t="s">
        <v>1994</v>
      </c>
      <c r="G18107" t="s">
        <v>1912</v>
      </c>
      <c r="J18107" s="40">
        <v>174.8</v>
      </c>
      <c r="K18107" s="40">
        <v>0</v>
      </c>
    </row>
    <row r="18108" spans="1:11" x14ac:dyDescent="0.35">
      <c r="A18108">
        <v>62010</v>
      </c>
      <c r="B18108" t="s">
        <v>655</v>
      </c>
      <c r="C18108" s="70">
        <v>0</v>
      </c>
      <c r="D18108" s="70">
        <v>0</v>
      </c>
      <c r="E18108" s="71">
        <v>44835</v>
      </c>
      <c r="F18108" t="s">
        <v>14343</v>
      </c>
      <c r="G18108" t="s">
        <v>1912</v>
      </c>
      <c r="J18108" s="40">
        <v>159.65</v>
      </c>
      <c r="K18108" s="40">
        <v>0</v>
      </c>
    </row>
    <row r="18109" spans="1:11" x14ac:dyDescent="0.35">
      <c r="A18109">
        <v>62010</v>
      </c>
      <c r="B18109" t="s">
        <v>655</v>
      </c>
      <c r="C18109" s="70">
        <v>0</v>
      </c>
      <c r="D18109" s="70">
        <v>0</v>
      </c>
      <c r="E18109" s="71">
        <v>44865</v>
      </c>
      <c r="F18109" t="s">
        <v>1944</v>
      </c>
      <c r="G18109" t="s">
        <v>1912</v>
      </c>
      <c r="H18109" t="s">
        <v>1919</v>
      </c>
      <c r="I18109" t="s">
        <v>1919</v>
      </c>
      <c r="J18109" s="40">
        <v>169.84</v>
      </c>
      <c r="K18109" s="40">
        <v>0</v>
      </c>
    </row>
    <row r="18110" spans="1:11" x14ac:dyDescent="0.35">
      <c r="A18110">
        <v>62010</v>
      </c>
      <c r="B18110" t="s">
        <v>655</v>
      </c>
      <c r="C18110" s="70">
        <v>0</v>
      </c>
      <c r="D18110" s="70">
        <v>0</v>
      </c>
      <c r="E18110" s="71">
        <v>44926</v>
      </c>
      <c r="F18110" t="s">
        <v>1913</v>
      </c>
      <c r="G18110" t="s">
        <v>1912</v>
      </c>
      <c r="H18110" t="s">
        <v>1911</v>
      </c>
      <c r="I18110" t="s">
        <v>1911</v>
      </c>
      <c r="J18110" s="40">
        <v>522.4</v>
      </c>
      <c r="K18110" s="40">
        <v>0</v>
      </c>
    </row>
    <row r="18111" spans="1:11" x14ac:dyDescent="0.35">
      <c r="A18111">
        <v>62011</v>
      </c>
      <c r="B18111" t="s">
        <v>1282</v>
      </c>
      <c r="C18111" s="70">
        <v>0</v>
      </c>
      <c r="D18111" s="70">
        <v>0</v>
      </c>
      <c r="E18111" s="71">
        <v>44620</v>
      </c>
      <c r="F18111" t="s">
        <v>2120</v>
      </c>
      <c r="G18111" t="s">
        <v>1912</v>
      </c>
      <c r="J18111" s="40">
        <v>116.46</v>
      </c>
      <c r="K18111" s="40">
        <v>0</v>
      </c>
    </row>
    <row r="18112" spans="1:11" x14ac:dyDescent="0.35">
      <c r="A18112">
        <v>62011</v>
      </c>
      <c r="B18112" t="s">
        <v>1282</v>
      </c>
      <c r="C18112" s="70">
        <v>0</v>
      </c>
      <c r="D18112" s="70">
        <v>0</v>
      </c>
      <c r="E18112" s="71">
        <v>44773</v>
      </c>
      <c r="F18112" t="s">
        <v>2044</v>
      </c>
      <c r="G18112" t="s">
        <v>1912</v>
      </c>
      <c r="J18112" s="40">
        <v>18.97</v>
      </c>
      <c r="K18112" s="40">
        <v>0</v>
      </c>
    </row>
    <row r="18113" spans="1:11" x14ac:dyDescent="0.35">
      <c r="A18113">
        <v>62011</v>
      </c>
      <c r="B18113" t="s">
        <v>1282</v>
      </c>
      <c r="C18113" s="70">
        <v>0</v>
      </c>
      <c r="D18113" s="70">
        <v>0</v>
      </c>
      <c r="E18113" s="71">
        <v>44895</v>
      </c>
      <c r="F18113" t="s">
        <v>1926</v>
      </c>
      <c r="G18113" t="s">
        <v>1912</v>
      </c>
      <c r="H18113" t="s">
        <v>1916</v>
      </c>
      <c r="J18113" s="40">
        <v>59.18</v>
      </c>
      <c r="K18113" s="40">
        <v>0</v>
      </c>
    </row>
    <row r="18114" spans="1:11" x14ac:dyDescent="0.35">
      <c r="A18114">
        <v>62012</v>
      </c>
      <c r="B18114" t="s">
        <v>1389</v>
      </c>
      <c r="C18114" s="70">
        <v>0</v>
      </c>
      <c r="D18114" s="70">
        <v>0</v>
      </c>
      <c r="E18114" s="71">
        <v>44742</v>
      </c>
      <c r="F18114" t="s">
        <v>2064</v>
      </c>
      <c r="G18114" t="s">
        <v>1912</v>
      </c>
      <c r="J18114" s="40">
        <v>134.66999999999999</v>
      </c>
      <c r="K18114" s="40">
        <v>0</v>
      </c>
    </row>
    <row r="18115" spans="1:11" x14ac:dyDescent="0.35">
      <c r="A18115">
        <v>62012</v>
      </c>
      <c r="B18115" t="s">
        <v>1389</v>
      </c>
      <c r="C18115" s="70">
        <v>0</v>
      </c>
      <c r="D18115" s="70">
        <v>0</v>
      </c>
      <c r="E18115" s="71">
        <v>44834</v>
      </c>
      <c r="F18115" t="s">
        <v>1972</v>
      </c>
      <c r="G18115" t="s">
        <v>1912</v>
      </c>
      <c r="J18115" s="40">
        <v>47.95</v>
      </c>
      <c r="K18115" s="40">
        <v>0</v>
      </c>
    </row>
    <row r="18116" spans="1:11" x14ac:dyDescent="0.35">
      <c r="A18116">
        <v>62012</v>
      </c>
      <c r="B18116" t="s">
        <v>1389</v>
      </c>
      <c r="C18116" s="70">
        <v>0</v>
      </c>
      <c r="D18116" s="70">
        <v>0</v>
      </c>
      <c r="E18116" s="71">
        <v>44895</v>
      </c>
      <c r="F18116" t="s">
        <v>1926</v>
      </c>
      <c r="G18116" t="s">
        <v>1912</v>
      </c>
      <c r="H18116" t="s">
        <v>1916</v>
      </c>
      <c r="J18116" s="40">
        <v>300.66000000000003</v>
      </c>
      <c r="K18116" s="40">
        <v>0</v>
      </c>
    </row>
    <row r="18117" spans="1:11" x14ac:dyDescent="0.35">
      <c r="A18117">
        <v>62012</v>
      </c>
      <c r="B18117" t="s">
        <v>1389</v>
      </c>
      <c r="C18117" s="70">
        <v>0</v>
      </c>
      <c r="D18117" s="70">
        <v>0</v>
      </c>
      <c r="E18117" s="71">
        <v>44926</v>
      </c>
      <c r="F18117" t="s">
        <v>1913</v>
      </c>
      <c r="G18117" t="s">
        <v>1912</v>
      </c>
      <c r="H18117" t="s">
        <v>1911</v>
      </c>
      <c r="I18117" t="s">
        <v>1911</v>
      </c>
      <c r="J18117" s="40">
        <v>172.96</v>
      </c>
      <c r="K18117" s="40">
        <v>0</v>
      </c>
    </row>
    <row r="18118" spans="1:11" x14ac:dyDescent="0.35">
      <c r="A18118">
        <v>62021</v>
      </c>
      <c r="B18118" t="s">
        <v>262</v>
      </c>
      <c r="C18118" s="70">
        <v>0</v>
      </c>
      <c r="D18118" s="70">
        <v>0</v>
      </c>
      <c r="E18118" s="71">
        <v>44592</v>
      </c>
      <c r="F18118" t="s">
        <v>2134</v>
      </c>
      <c r="G18118" t="s">
        <v>1912</v>
      </c>
      <c r="J18118" s="40">
        <v>0</v>
      </c>
      <c r="K18118" s="40">
        <v>4724.3100000000004</v>
      </c>
    </row>
    <row r="18119" spans="1:11" x14ac:dyDescent="0.35">
      <c r="A18119">
        <v>62021</v>
      </c>
      <c r="B18119" t="s">
        <v>262</v>
      </c>
      <c r="C18119" s="70">
        <v>0</v>
      </c>
      <c r="D18119" s="70">
        <v>0</v>
      </c>
      <c r="E18119" s="71">
        <v>44620</v>
      </c>
      <c r="F18119" t="s">
        <v>2122</v>
      </c>
      <c r="G18119" t="s">
        <v>1912</v>
      </c>
      <c r="J18119" s="40">
        <v>0</v>
      </c>
      <c r="K18119" s="40">
        <v>4661.57</v>
      </c>
    </row>
    <row r="18120" spans="1:11" x14ac:dyDescent="0.35">
      <c r="A18120">
        <v>62021</v>
      </c>
      <c r="B18120" t="s">
        <v>262</v>
      </c>
      <c r="C18120" s="70">
        <v>0</v>
      </c>
      <c r="D18120" s="70">
        <v>0</v>
      </c>
      <c r="E18120" s="71">
        <v>44620</v>
      </c>
      <c r="F18120" t="s">
        <v>2121</v>
      </c>
      <c r="G18120" t="s">
        <v>1912</v>
      </c>
      <c r="J18120" s="40">
        <v>0</v>
      </c>
      <c r="K18120" s="40">
        <v>-4661.57</v>
      </c>
    </row>
    <row r="18121" spans="1:11" x14ac:dyDescent="0.35">
      <c r="A18121">
        <v>62021</v>
      </c>
      <c r="B18121" t="s">
        <v>262</v>
      </c>
      <c r="C18121" s="70">
        <v>0</v>
      </c>
      <c r="D18121" s="70">
        <v>0</v>
      </c>
      <c r="E18121" s="71">
        <v>44620</v>
      </c>
      <c r="F18121" t="s">
        <v>2120</v>
      </c>
      <c r="G18121" t="s">
        <v>1912</v>
      </c>
      <c r="J18121" s="40">
        <v>0</v>
      </c>
      <c r="K18121" s="40">
        <v>6339.13</v>
      </c>
    </row>
    <row r="18122" spans="1:11" x14ac:dyDescent="0.35">
      <c r="A18122">
        <v>62021</v>
      </c>
      <c r="B18122" t="s">
        <v>262</v>
      </c>
      <c r="C18122" s="70">
        <v>0</v>
      </c>
      <c r="D18122" s="70">
        <v>0</v>
      </c>
      <c r="E18122" s="71">
        <v>44651</v>
      </c>
      <c r="F18122" t="s">
        <v>2106</v>
      </c>
      <c r="G18122" t="s">
        <v>1912</v>
      </c>
      <c r="J18122" s="40">
        <v>0</v>
      </c>
      <c r="K18122" s="40">
        <v>7343.74</v>
      </c>
    </row>
    <row r="18123" spans="1:11" x14ac:dyDescent="0.35">
      <c r="A18123">
        <v>62021</v>
      </c>
      <c r="B18123" t="s">
        <v>262</v>
      </c>
      <c r="C18123" s="70">
        <v>0</v>
      </c>
      <c r="D18123" s="70">
        <v>0</v>
      </c>
      <c r="E18123" s="71">
        <v>44681</v>
      </c>
      <c r="F18123" t="s">
        <v>2095</v>
      </c>
      <c r="G18123" t="s">
        <v>1912</v>
      </c>
      <c r="J18123" s="40">
        <v>0</v>
      </c>
      <c r="K18123" s="40">
        <v>8484.64</v>
      </c>
    </row>
    <row r="18124" spans="1:11" x14ac:dyDescent="0.35">
      <c r="A18124">
        <v>62021</v>
      </c>
      <c r="B18124" t="s">
        <v>262</v>
      </c>
      <c r="C18124" s="70">
        <v>0</v>
      </c>
      <c r="D18124" s="70">
        <v>0</v>
      </c>
      <c r="E18124" s="71">
        <v>44712</v>
      </c>
      <c r="F18124" t="s">
        <v>2078</v>
      </c>
      <c r="G18124" t="s">
        <v>1912</v>
      </c>
      <c r="J18124" s="40">
        <v>0</v>
      </c>
      <c r="K18124" s="40">
        <v>6681.91</v>
      </c>
    </row>
    <row r="18125" spans="1:11" x14ac:dyDescent="0.35">
      <c r="A18125">
        <v>62021</v>
      </c>
      <c r="B18125" t="s">
        <v>262</v>
      </c>
      <c r="C18125" s="70">
        <v>0</v>
      </c>
      <c r="D18125" s="70">
        <v>0</v>
      </c>
      <c r="E18125" s="71">
        <v>44742</v>
      </c>
      <c r="F18125" t="s">
        <v>2064</v>
      </c>
      <c r="G18125" t="s">
        <v>1912</v>
      </c>
      <c r="J18125" s="40">
        <v>0</v>
      </c>
      <c r="K18125" s="40">
        <v>6401.26</v>
      </c>
    </row>
    <row r="18126" spans="1:11" x14ac:dyDescent="0.35">
      <c r="A18126">
        <v>62021</v>
      </c>
      <c r="B18126" t="s">
        <v>262</v>
      </c>
      <c r="C18126" s="70">
        <v>0</v>
      </c>
      <c r="D18126" s="70">
        <v>0</v>
      </c>
      <c r="E18126" s="71">
        <v>44773</v>
      </c>
      <c r="F18126" t="s">
        <v>2044</v>
      </c>
      <c r="G18126" t="s">
        <v>1912</v>
      </c>
      <c r="J18126" s="40">
        <v>0</v>
      </c>
      <c r="K18126" s="40">
        <v>10593.22</v>
      </c>
    </row>
    <row r="18127" spans="1:11" x14ac:dyDescent="0.35">
      <c r="A18127">
        <v>62021</v>
      </c>
      <c r="B18127" t="s">
        <v>262</v>
      </c>
      <c r="C18127" s="70">
        <v>0</v>
      </c>
      <c r="D18127" s="70">
        <v>0</v>
      </c>
      <c r="E18127" s="71">
        <v>44804</v>
      </c>
      <c r="F18127" t="s">
        <v>1994</v>
      </c>
      <c r="G18127" t="s">
        <v>1912</v>
      </c>
      <c r="J18127" s="40">
        <v>0</v>
      </c>
      <c r="K18127" s="40">
        <v>8122.55</v>
      </c>
    </row>
    <row r="18128" spans="1:11" x14ac:dyDescent="0.35">
      <c r="A18128">
        <v>62021</v>
      </c>
      <c r="B18128" t="s">
        <v>262</v>
      </c>
      <c r="C18128" s="70">
        <v>0</v>
      </c>
      <c r="D18128" s="70">
        <v>0</v>
      </c>
      <c r="E18128" s="71">
        <v>44834</v>
      </c>
      <c r="F18128" t="s">
        <v>1972</v>
      </c>
      <c r="G18128" t="s">
        <v>1912</v>
      </c>
      <c r="J18128" s="40">
        <v>0</v>
      </c>
      <c r="K18128" s="40">
        <v>9446.5499999999993</v>
      </c>
    </row>
    <row r="18129" spans="1:11" x14ac:dyDescent="0.35">
      <c r="A18129">
        <v>62021</v>
      </c>
      <c r="B18129" t="s">
        <v>262</v>
      </c>
      <c r="C18129" s="70">
        <v>0</v>
      </c>
      <c r="D18129" s="70">
        <v>0</v>
      </c>
      <c r="E18129" s="71">
        <v>44865</v>
      </c>
      <c r="F18129" t="s">
        <v>1944</v>
      </c>
      <c r="G18129" t="s">
        <v>1912</v>
      </c>
      <c r="H18129" t="s">
        <v>1919</v>
      </c>
      <c r="I18129" t="s">
        <v>1919</v>
      </c>
      <c r="J18129" s="40">
        <v>0</v>
      </c>
      <c r="K18129" s="40">
        <v>7568.32</v>
      </c>
    </row>
    <row r="18130" spans="1:11" x14ac:dyDescent="0.35">
      <c r="A18130">
        <v>62021</v>
      </c>
      <c r="B18130" t="s">
        <v>262</v>
      </c>
      <c r="C18130" s="70">
        <v>0</v>
      </c>
      <c r="D18130" s="70">
        <v>0</v>
      </c>
      <c r="E18130" s="71">
        <v>44895</v>
      </c>
      <c r="F18130" t="s">
        <v>1926</v>
      </c>
      <c r="G18130" t="s">
        <v>1912</v>
      </c>
      <c r="H18130" t="s">
        <v>1916</v>
      </c>
      <c r="J18130" s="40">
        <v>0</v>
      </c>
      <c r="K18130" s="40">
        <v>7996.63</v>
      </c>
    </row>
    <row r="18131" spans="1:11" x14ac:dyDescent="0.35">
      <c r="A18131">
        <v>62021</v>
      </c>
      <c r="B18131" t="s">
        <v>262</v>
      </c>
      <c r="C18131" s="70">
        <v>0</v>
      </c>
      <c r="D18131" s="70">
        <v>0</v>
      </c>
      <c r="E18131" s="71">
        <v>44926</v>
      </c>
      <c r="F18131" t="s">
        <v>1913</v>
      </c>
      <c r="G18131" t="s">
        <v>1912</v>
      </c>
      <c r="H18131" t="s">
        <v>1911</v>
      </c>
      <c r="I18131" t="s">
        <v>1911</v>
      </c>
      <c r="J18131" s="40">
        <v>0</v>
      </c>
      <c r="K18131" s="40">
        <v>8795.16</v>
      </c>
    </row>
    <row r="18132" spans="1:11" x14ac:dyDescent="0.35">
      <c r="A18132">
        <v>62022</v>
      </c>
      <c r="B18132" t="s">
        <v>263</v>
      </c>
      <c r="C18132" s="70">
        <v>0</v>
      </c>
      <c r="D18132" s="70">
        <v>0</v>
      </c>
      <c r="E18132" s="71">
        <v>44592</v>
      </c>
      <c r="F18132" t="s">
        <v>2134</v>
      </c>
      <c r="G18132" t="s">
        <v>1912</v>
      </c>
      <c r="J18132" s="40">
        <v>0</v>
      </c>
      <c r="K18132" s="40">
        <v>1492.88</v>
      </c>
    </row>
    <row r="18133" spans="1:11" x14ac:dyDescent="0.35">
      <c r="A18133">
        <v>62022</v>
      </c>
      <c r="B18133" t="s">
        <v>263</v>
      </c>
      <c r="C18133" s="70">
        <v>0</v>
      </c>
      <c r="D18133" s="70">
        <v>0</v>
      </c>
      <c r="E18133" s="71">
        <v>44620</v>
      </c>
      <c r="F18133" t="s">
        <v>2122</v>
      </c>
      <c r="G18133" t="s">
        <v>1912</v>
      </c>
      <c r="J18133" s="40">
        <v>0</v>
      </c>
      <c r="K18133" s="40">
        <v>1473.06</v>
      </c>
    </row>
    <row r="18134" spans="1:11" x14ac:dyDescent="0.35">
      <c r="A18134">
        <v>62022</v>
      </c>
      <c r="B18134" t="s">
        <v>263</v>
      </c>
      <c r="C18134" s="70">
        <v>0</v>
      </c>
      <c r="D18134" s="70">
        <v>0</v>
      </c>
      <c r="E18134" s="71">
        <v>44620</v>
      </c>
      <c r="F18134" t="s">
        <v>2121</v>
      </c>
      <c r="G18134" t="s">
        <v>1912</v>
      </c>
      <c r="J18134" s="40">
        <v>0</v>
      </c>
      <c r="K18134" s="40">
        <v>-1473.06</v>
      </c>
    </row>
    <row r="18135" spans="1:11" x14ac:dyDescent="0.35">
      <c r="A18135">
        <v>62022</v>
      </c>
      <c r="B18135" t="s">
        <v>263</v>
      </c>
      <c r="C18135" s="70">
        <v>0</v>
      </c>
      <c r="D18135" s="70">
        <v>0</v>
      </c>
      <c r="E18135" s="71">
        <v>44620</v>
      </c>
      <c r="F18135" t="s">
        <v>2120</v>
      </c>
      <c r="G18135" t="s">
        <v>1912</v>
      </c>
      <c r="J18135" s="40">
        <v>0</v>
      </c>
      <c r="K18135" s="40">
        <v>2233.9299999999998</v>
      </c>
    </row>
    <row r="18136" spans="1:11" x14ac:dyDescent="0.35">
      <c r="A18136">
        <v>62022</v>
      </c>
      <c r="B18136" t="s">
        <v>263</v>
      </c>
      <c r="C18136" s="70">
        <v>0</v>
      </c>
      <c r="D18136" s="70">
        <v>0</v>
      </c>
      <c r="E18136" s="71">
        <v>44651</v>
      </c>
      <c r="F18136" t="s">
        <v>2106</v>
      </c>
      <c r="G18136" t="s">
        <v>1912</v>
      </c>
      <c r="J18136" s="40">
        <v>0</v>
      </c>
      <c r="K18136" s="40">
        <v>2293.5500000000002</v>
      </c>
    </row>
    <row r="18137" spans="1:11" x14ac:dyDescent="0.35">
      <c r="A18137">
        <v>62022</v>
      </c>
      <c r="B18137" t="s">
        <v>263</v>
      </c>
      <c r="C18137" s="70">
        <v>0</v>
      </c>
      <c r="D18137" s="70">
        <v>0</v>
      </c>
      <c r="E18137" s="71">
        <v>44681</v>
      </c>
      <c r="F18137" t="s">
        <v>2095</v>
      </c>
      <c r="G18137" t="s">
        <v>1912</v>
      </c>
      <c r="J18137" s="40">
        <v>0</v>
      </c>
      <c r="K18137" s="40">
        <v>3124.09</v>
      </c>
    </row>
    <row r="18138" spans="1:11" x14ac:dyDescent="0.35">
      <c r="A18138">
        <v>62022</v>
      </c>
      <c r="B18138" t="s">
        <v>263</v>
      </c>
      <c r="C18138" s="70">
        <v>0</v>
      </c>
      <c r="D18138" s="70">
        <v>0</v>
      </c>
      <c r="E18138" s="71">
        <v>44712</v>
      </c>
      <c r="F18138" t="s">
        <v>2078</v>
      </c>
      <c r="G18138" t="s">
        <v>1912</v>
      </c>
      <c r="J18138" s="40">
        <v>0</v>
      </c>
      <c r="K18138" s="40">
        <v>3324.2</v>
      </c>
    </row>
    <row r="18139" spans="1:11" x14ac:dyDescent="0.35">
      <c r="A18139">
        <v>62022</v>
      </c>
      <c r="B18139" t="s">
        <v>263</v>
      </c>
      <c r="C18139" s="70">
        <v>0</v>
      </c>
      <c r="D18139" s="70">
        <v>0</v>
      </c>
      <c r="E18139" s="71">
        <v>44742</v>
      </c>
      <c r="F18139" t="s">
        <v>2064</v>
      </c>
      <c r="G18139" t="s">
        <v>1912</v>
      </c>
      <c r="J18139" s="40">
        <v>0</v>
      </c>
      <c r="K18139" s="40">
        <v>2352.4899999999998</v>
      </c>
    </row>
    <row r="18140" spans="1:11" x14ac:dyDescent="0.35">
      <c r="A18140">
        <v>62022</v>
      </c>
      <c r="B18140" t="s">
        <v>263</v>
      </c>
      <c r="C18140" s="70">
        <v>0</v>
      </c>
      <c r="D18140" s="70">
        <v>0</v>
      </c>
      <c r="E18140" s="71">
        <v>44773</v>
      </c>
      <c r="F18140" t="s">
        <v>2044</v>
      </c>
      <c r="G18140" t="s">
        <v>1912</v>
      </c>
      <c r="J18140" s="40">
        <v>0</v>
      </c>
      <c r="K18140" s="40">
        <v>2104.77</v>
      </c>
    </row>
    <row r="18141" spans="1:11" x14ac:dyDescent="0.35">
      <c r="A18141">
        <v>62022</v>
      </c>
      <c r="B18141" t="s">
        <v>263</v>
      </c>
      <c r="C18141" s="70">
        <v>0</v>
      </c>
      <c r="D18141" s="70">
        <v>0</v>
      </c>
      <c r="E18141" s="71">
        <v>44804</v>
      </c>
      <c r="F18141" t="s">
        <v>1994</v>
      </c>
      <c r="G18141" t="s">
        <v>1912</v>
      </c>
      <c r="J18141" s="40">
        <v>0</v>
      </c>
      <c r="K18141" s="40">
        <v>2748.95</v>
      </c>
    </row>
    <row r="18142" spans="1:11" x14ac:dyDescent="0.35">
      <c r="A18142">
        <v>62022</v>
      </c>
      <c r="B18142" t="s">
        <v>263</v>
      </c>
      <c r="C18142" s="70">
        <v>0</v>
      </c>
      <c r="D18142" s="70">
        <v>0</v>
      </c>
      <c r="E18142" s="71">
        <v>44834</v>
      </c>
      <c r="F18142" t="s">
        <v>1972</v>
      </c>
      <c r="G18142" t="s">
        <v>1912</v>
      </c>
      <c r="J18142" s="40">
        <v>0</v>
      </c>
      <c r="K18142" s="40">
        <v>2972.73</v>
      </c>
    </row>
    <row r="18143" spans="1:11" x14ac:dyDescent="0.35">
      <c r="A18143">
        <v>62022</v>
      </c>
      <c r="B18143" t="s">
        <v>263</v>
      </c>
      <c r="C18143" s="70">
        <v>0</v>
      </c>
      <c r="D18143" s="70">
        <v>0</v>
      </c>
      <c r="E18143" s="71">
        <v>44865</v>
      </c>
      <c r="F18143" t="s">
        <v>1944</v>
      </c>
      <c r="G18143" t="s">
        <v>1912</v>
      </c>
      <c r="H18143" t="s">
        <v>1919</v>
      </c>
      <c r="I18143" t="s">
        <v>1919</v>
      </c>
      <c r="J18143" s="40">
        <v>0</v>
      </c>
      <c r="K18143" s="40">
        <v>1741.8</v>
      </c>
    </row>
    <row r="18144" spans="1:11" x14ac:dyDescent="0.35">
      <c r="A18144">
        <v>62022</v>
      </c>
      <c r="B18144" t="s">
        <v>263</v>
      </c>
      <c r="C18144" s="70">
        <v>0</v>
      </c>
      <c r="D18144" s="70">
        <v>0</v>
      </c>
      <c r="E18144" s="71">
        <v>44895</v>
      </c>
      <c r="F18144" t="s">
        <v>1926</v>
      </c>
      <c r="G18144" t="s">
        <v>1912</v>
      </c>
      <c r="H18144" t="s">
        <v>1916</v>
      </c>
      <c r="J18144" s="40">
        <v>0</v>
      </c>
      <c r="K18144" s="40">
        <v>3710.99</v>
      </c>
    </row>
    <row r="18145" spans="1:11" x14ac:dyDescent="0.35">
      <c r="A18145">
        <v>62022</v>
      </c>
      <c r="B18145" t="s">
        <v>263</v>
      </c>
      <c r="C18145" s="70">
        <v>0</v>
      </c>
      <c r="D18145" s="70">
        <v>0</v>
      </c>
      <c r="E18145" s="71">
        <v>44926</v>
      </c>
      <c r="F18145" t="s">
        <v>1913</v>
      </c>
      <c r="G18145" t="s">
        <v>1912</v>
      </c>
      <c r="H18145" t="s">
        <v>1911</v>
      </c>
      <c r="I18145" t="s">
        <v>1911</v>
      </c>
      <c r="J18145" s="40">
        <v>0</v>
      </c>
      <c r="K18145" s="40">
        <v>2310.27</v>
      </c>
    </row>
    <row r="18146" spans="1:11" x14ac:dyDescent="0.35">
      <c r="A18146">
        <v>62023</v>
      </c>
      <c r="B18146" t="s">
        <v>264</v>
      </c>
      <c r="C18146" s="70">
        <v>0</v>
      </c>
      <c r="D18146" s="70">
        <v>0</v>
      </c>
      <c r="E18146" s="71">
        <v>44592</v>
      </c>
      <c r="F18146" t="s">
        <v>2134</v>
      </c>
      <c r="G18146" t="s">
        <v>1912</v>
      </c>
      <c r="J18146" s="40">
        <v>0</v>
      </c>
      <c r="K18146" s="40">
        <v>15697.17</v>
      </c>
    </row>
    <row r="18147" spans="1:11" x14ac:dyDescent="0.35">
      <c r="A18147">
        <v>62023</v>
      </c>
      <c r="B18147" t="s">
        <v>264</v>
      </c>
      <c r="C18147" s="70">
        <v>0</v>
      </c>
      <c r="D18147" s="70">
        <v>0</v>
      </c>
      <c r="E18147" s="71">
        <v>44620</v>
      </c>
      <c r="F18147" t="s">
        <v>2122</v>
      </c>
      <c r="G18147" t="s">
        <v>1912</v>
      </c>
      <c r="J18147" s="40">
        <v>0</v>
      </c>
      <c r="K18147" s="40">
        <v>15488.72</v>
      </c>
    </row>
    <row r="18148" spans="1:11" x14ac:dyDescent="0.35">
      <c r="A18148">
        <v>62023</v>
      </c>
      <c r="B18148" t="s">
        <v>264</v>
      </c>
      <c r="C18148" s="70">
        <v>0</v>
      </c>
      <c r="D18148" s="70">
        <v>0</v>
      </c>
      <c r="E18148" s="71">
        <v>44620</v>
      </c>
      <c r="F18148" t="s">
        <v>2121</v>
      </c>
      <c r="G18148" t="s">
        <v>1912</v>
      </c>
      <c r="J18148" s="40">
        <v>0</v>
      </c>
      <c r="K18148" s="40">
        <v>-15488.72</v>
      </c>
    </row>
    <row r="18149" spans="1:11" x14ac:dyDescent="0.35">
      <c r="A18149">
        <v>62023</v>
      </c>
      <c r="B18149" t="s">
        <v>264</v>
      </c>
      <c r="C18149" s="70">
        <v>0</v>
      </c>
      <c r="D18149" s="70">
        <v>0</v>
      </c>
      <c r="E18149" s="71">
        <v>44620</v>
      </c>
      <c r="F18149" t="s">
        <v>2120</v>
      </c>
      <c r="G18149" t="s">
        <v>1912</v>
      </c>
      <c r="J18149" s="40">
        <v>0</v>
      </c>
      <c r="K18149" s="40">
        <v>19535.45</v>
      </c>
    </row>
    <row r="18150" spans="1:11" x14ac:dyDescent="0.35">
      <c r="A18150">
        <v>62023</v>
      </c>
      <c r="B18150" t="s">
        <v>264</v>
      </c>
      <c r="C18150" s="70">
        <v>0</v>
      </c>
      <c r="D18150" s="70">
        <v>0</v>
      </c>
      <c r="E18150" s="71">
        <v>44651</v>
      </c>
      <c r="F18150" t="s">
        <v>2106</v>
      </c>
      <c r="G18150" t="s">
        <v>1912</v>
      </c>
      <c r="J18150" s="40">
        <v>0</v>
      </c>
      <c r="K18150" s="40">
        <v>20542.5</v>
      </c>
    </row>
    <row r="18151" spans="1:11" x14ac:dyDescent="0.35">
      <c r="A18151">
        <v>62023</v>
      </c>
      <c r="B18151" t="s">
        <v>264</v>
      </c>
      <c r="C18151" s="70">
        <v>0</v>
      </c>
      <c r="D18151" s="70">
        <v>0</v>
      </c>
      <c r="E18151" s="71">
        <v>44681</v>
      </c>
      <c r="F18151" t="s">
        <v>2095</v>
      </c>
      <c r="G18151" t="s">
        <v>1912</v>
      </c>
      <c r="J18151" s="40">
        <v>0</v>
      </c>
      <c r="K18151" s="40">
        <v>26538.44</v>
      </c>
    </row>
    <row r="18152" spans="1:11" x14ac:dyDescent="0.35">
      <c r="A18152">
        <v>62023</v>
      </c>
      <c r="B18152" t="s">
        <v>264</v>
      </c>
      <c r="C18152" s="70">
        <v>0</v>
      </c>
      <c r="D18152" s="70">
        <v>0</v>
      </c>
      <c r="E18152" s="71">
        <v>44712</v>
      </c>
      <c r="F18152" t="s">
        <v>2078</v>
      </c>
      <c r="G18152" t="s">
        <v>1912</v>
      </c>
      <c r="J18152" s="40">
        <v>0</v>
      </c>
      <c r="K18152" s="40">
        <v>27738.09</v>
      </c>
    </row>
    <row r="18153" spans="1:11" x14ac:dyDescent="0.35">
      <c r="A18153">
        <v>62023</v>
      </c>
      <c r="B18153" t="s">
        <v>264</v>
      </c>
      <c r="C18153" s="70">
        <v>0</v>
      </c>
      <c r="D18153" s="70">
        <v>0</v>
      </c>
      <c r="E18153" s="71">
        <v>44742</v>
      </c>
      <c r="F18153" t="s">
        <v>2064</v>
      </c>
      <c r="G18153" t="s">
        <v>1912</v>
      </c>
      <c r="J18153" s="40">
        <v>0</v>
      </c>
      <c r="K18153" s="40">
        <v>17082.7</v>
      </c>
    </row>
    <row r="18154" spans="1:11" x14ac:dyDescent="0.35">
      <c r="A18154">
        <v>62023</v>
      </c>
      <c r="B18154" t="s">
        <v>264</v>
      </c>
      <c r="C18154" s="70">
        <v>0</v>
      </c>
      <c r="D18154" s="70">
        <v>0</v>
      </c>
      <c r="E18154" s="71">
        <v>44773</v>
      </c>
      <c r="F18154" t="s">
        <v>2044</v>
      </c>
      <c r="G18154" t="s">
        <v>1912</v>
      </c>
      <c r="J18154" s="40">
        <v>0</v>
      </c>
      <c r="K18154" s="40">
        <v>19879.419999999998</v>
      </c>
    </row>
    <row r="18155" spans="1:11" x14ac:dyDescent="0.35">
      <c r="A18155">
        <v>62023</v>
      </c>
      <c r="B18155" t="s">
        <v>264</v>
      </c>
      <c r="C18155" s="70">
        <v>0</v>
      </c>
      <c r="D18155" s="70">
        <v>0</v>
      </c>
      <c r="E18155" s="71">
        <v>44804</v>
      </c>
      <c r="F18155" t="s">
        <v>1994</v>
      </c>
      <c r="G18155" t="s">
        <v>1912</v>
      </c>
      <c r="J18155" s="40">
        <v>0</v>
      </c>
      <c r="K18155" s="40">
        <v>21423.15</v>
      </c>
    </row>
    <row r="18156" spans="1:11" x14ac:dyDescent="0.35">
      <c r="A18156">
        <v>62023</v>
      </c>
      <c r="B18156" t="s">
        <v>264</v>
      </c>
      <c r="C18156" s="70">
        <v>0</v>
      </c>
      <c r="D18156" s="70">
        <v>0</v>
      </c>
      <c r="E18156" s="71">
        <v>44834</v>
      </c>
      <c r="F18156" t="s">
        <v>1972</v>
      </c>
      <c r="G18156" t="s">
        <v>1912</v>
      </c>
      <c r="J18156" s="40">
        <v>0</v>
      </c>
      <c r="K18156" s="40">
        <v>26278.61</v>
      </c>
    </row>
    <row r="18157" spans="1:11" x14ac:dyDescent="0.35">
      <c r="A18157">
        <v>62023</v>
      </c>
      <c r="B18157" t="s">
        <v>264</v>
      </c>
      <c r="C18157" s="70">
        <v>0</v>
      </c>
      <c r="D18157" s="70">
        <v>0</v>
      </c>
      <c r="E18157" s="71">
        <v>44835</v>
      </c>
      <c r="F18157" t="s">
        <v>14343</v>
      </c>
      <c r="G18157" t="s">
        <v>1912</v>
      </c>
      <c r="J18157" s="40">
        <v>0</v>
      </c>
      <c r="K18157" s="40">
        <v>173.74</v>
      </c>
    </row>
    <row r="18158" spans="1:11" x14ac:dyDescent="0.35">
      <c r="A18158">
        <v>62023</v>
      </c>
      <c r="B18158" t="s">
        <v>264</v>
      </c>
      <c r="C18158" s="70">
        <v>0</v>
      </c>
      <c r="D18158" s="70">
        <v>0</v>
      </c>
      <c r="E18158" s="71">
        <v>44865</v>
      </c>
      <c r="F18158" t="s">
        <v>1944</v>
      </c>
      <c r="G18158" t="s">
        <v>1912</v>
      </c>
      <c r="H18158" t="s">
        <v>1919</v>
      </c>
      <c r="I18158" t="s">
        <v>1919</v>
      </c>
      <c r="J18158" s="40">
        <v>0</v>
      </c>
      <c r="K18158" s="40">
        <v>21980.63</v>
      </c>
    </row>
    <row r="18159" spans="1:11" x14ac:dyDescent="0.35">
      <c r="A18159">
        <v>62023</v>
      </c>
      <c r="B18159" t="s">
        <v>264</v>
      </c>
      <c r="C18159" s="70">
        <v>0</v>
      </c>
      <c r="D18159" s="70">
        <v>0</v>
      </c>
      <c r="E18159" s="71">
        <v>44895</v>
      </c>
      <c r="F18159" t="s">
        <v>1926</v>
      </c>
      <c r="G18159" t="s">
        <v>1912</v>
      </c>
      <c r="H18159" t="s">
        <v>1916</v>
      </c>
      <c r="J18159" s="40">
        <v>0</v>
      </c>
      <c r="K18159" s="40">
        <v>23883.89</v>
      </c>
    </row>
    <row r="18160" spans="1:11" x14ac:dyDescent="0.35">
      <c r="A18160">
        <v>62023</v>
      </c>
      <c r="B18160" t="s">
        <v>264</v>
      </c>
      <c r="C18160" s="70">
        <v>0</v>
      </c>
      <c r="D18160" s="70">
        <v>0</v>
      </c>
      <c r="E18160" s="71">
        <v>44926</v>
      </c>
      <c r="F18160" t="s">
        <v>1913</v>
      </c>
      <c r="G18160" t="s">
        <v>1912</v>
      </c>
      <c r="H18160" t="s">
        <v>1911</v>
      </c>
      <c r="I18160" t="s">
        <v>1911</v>
      </c>
      <c r="J18160" s="40">
        <v>0</v>
      </c>
      <c r="K18160" s="40">
        <v>24636.21</v>
      </c>
    </row>
    <row r="18161" spans="1:11" x14ac:dyDescent="0.35">
      <c r="A18161">
        <v>62025</v>
      </c>
      <c r="B18161" t="s">
        <v>265</v>
      </c>
      <c r="C18161" s="70">
        <v>0</v>
      </c>
      <c r="D18161" s="70">
        <v>0</v>
      </c>
      <c r="E18161" s="71">
        <v>44592</v>
      </c>
      <c r="F18161" t="s">
        <v>2134</v>
      </c>
      <c r="G18161" t="s">
        <v>1912</v>
      </c>
      <c r="J18161" s="40">
        <v>15.49</v>
      </c>
      <c r="K18161" s="40">
        <v>0</v>
      </c>
    </row>
    <row r="18162" spans="1:11" x14ac:dyDescent="0.35">
      <c r="A18162">
        <v>62025</v>
      </c>
      <c r="B18162" t="s">
        <v>265</v>
      </c>
      <c r="C18162" s="70">
        <v>0</v>
      </c>
      <c r="D18162" s="70">
        <v>0</v>
      </c>
      <c r="E18162" s="71">
        <v>44620</v>
      </c>
      <c r="F18162" t="s">
        <v>2122</v>
      </c>
      <c r="G18162" t="s">
        <v>1912</v>
      </c>
      <c r="J18162" s="40">
        <v>15.29</v>
      </c>
      <c r="K18162" s="40">
        <v>0</v>
      </c>
    </row>
    <row r="18163" spans="1:11" x14ac:dyDescent="0.35">
      <c r="A18163">
        <v>62025</v>
      </c>
      <c r="B18163" t="s">
        <v>265</v>
      </c>
      <c r="C18163" s="70">
        <v>0</v>
      </c>
      <c r="D18163" s="70">
        <v>0</v>
      </c>
      <c r="E18163" s="71">
        <v>44620</v>
      </c>
      <c r="F18163" t="s">
        <v>2121</v>
      </c>
      <c r="G18163" t="s">
        <v>1912</v>
      </c>
      <c r="J18163" s="40">
        <v>-15.29</v>
      </c>
      <c r="K18163" s="40">
        <v>0</v>
      </c>
    </row>
    <row r="18164" spans="1:11" x14ac:dyDescent="0.35">
      <c r="A18164">
        <v>62025</v>
      </c>
      <c r="B18164" t="s">
        <v>265</v>
      </c>
      <c r="C18164" s="70">
        <v>0</v>
      </c>
      <c r="D18164" s="70">
        <v>0</v>
      </c>
      <c r="E18164" s="71">
        <v>44620</v>
      </c>
      <c r="F18164" t="s">
        <v>2120</v>
      </c>
      <c r="G18164" t="s">
        <v>1912</v>
      </c>
      <c r="J18164" s="40">
        <v>15.29</v>
      </c>
      <c r="K18164" s="40">
        <v>0</v>
      </c>
    </row>
    <row r="18165" spans="1:11" x14ac:dyDescent="0.35">
      <c r="A18165">
        <v>62025</v>
      </c>
      <c r="B18165" t="s">
        <v>265</v>
      </c>
      <c r="C18165" s="70">
        <v>0</v>
      </c>
      <c r="D18165" s="70">
        <v>0</v>
      </c>
      <c r="E18165" s="71">
        <v>44651</v>
      </c>
      <c r="F18165" t="s">
        <v>2106</v>
      </c>
      <c r="G18165" t="s">
        <v>1912</v>
      </c>
      <c r="J18165" s="40">
        <v>15.59</v>
      </c>
      <c r="K18165" s="40">
        <v>0</v>
      </c>
    </row>
    <row r="18166" spans="1:11" x14ac:dyDescent="0.35">
      <c r="A18166">
        <v>62025</v>
      </c>
      <c r="B18166" t="s">
        <v>265</v>
      </c>
      <c r="C18166" s="70">
        <v>0</v>
      </c>
      <c r="D18166" s="70">
        <v>0</v>
      </c>
      <c r="E18166" s="71">
        <v>44681</v>
      </c>
      <c r="F18166" t="s">
        <v>2095</v>
      </c>
      <c r="G18166" t="s">
        <v>1912</v>
      </c>
      <c r="J18166" s="40">
        <v>14.92</v>
      </c>
      <c r="K18166" s="40">
        <v>0</v>
      </c>
    </row>
    <row r="18167" spans="1:11" x14ac:dyDescent="0.35">
      <c r="A18167">
        <v>62025</v>
      </c>
      <c r="B18167" t="s">
        <v>265</v>
      </c>
      <c r="C18167" s="70">
        <v>0</v>
      </c>
      <c r="D18167" s="70">
        <v>0</v>
      </c>
      <c r="E18167" s="71">
        <v>44712</v>
      </c>
      <c r="F18167" t="s">
        <v>2078</v>
      </c>
      <c r="G18167" t="s">
        <v>1912</v>
      </c>
      <c r="J18167" s="40">
        <v>14.83</v>
      </c>
      <c r="K18167" s="40">
        <v>0</v>
      </c>
    </row>
    <row r="18168" spans="1:11" x14ac:dyDescent="0.35">
      <c r="A18168">
        <v>62025</v>
      </c>
      <c r="B18168" t="s">
        <v>265</v>
      </c>
      <c r="C18168" s="70">
        <v>0</v>
      </c>
      <c r="D18168" s="70">
        <v>0</v>
      </c>
      <c r="E18168" s="71">
        <v>44742</v>
      </c>
      <c r="F18168" t="s">
        <v>2064</v>
      </c>
      <c r="G18168" t="s">
        <v>1912</v>
      </c>
      <c r="J18168" s="40">
        <v>14.14</v>
      </c>
      <c r="K18168" s="40">
        <v>0</v>
      </c>
    </row>
    <row r="18169" spans="1:11" x14ac:dyDescent="0.35">
      <c r="A18169">
        <v>62025</v>
      </c>
      <c r="B18169" t="s">
        <v>265</v>
      </c>
      <c r="C18169" s="70">
        <v>0</v>
      </c>
      <c r="D18169" s="70">
        <v>0</v>
      </c>
      <c r="E18169" s="71">
        <v>44773</v>
      </c>
      <c r="F18169" t="s">
        <v>2044</v>
      </c>
      <c r="G18169" t="s">
        <v>1912</v>
      </c>
      <c r="J18169" s="40">
        <v>14.6</v>
      </c>
      <c r="K18169" s="40">
        <v>0</v>
      </c>
    </row>
    <row r="18170" spans="1:11" x14ac:dyDescent="0.35">
      <c r="A18170">
        <v>62025</v>
      </c>
      <c r="B18170" t="s">
        <v>265</v>
      </c>
      <c r="C18170" s="70">
        <v>0</v>
      </c>
      <c r="D18170" s="70">
        <v>0</v>
      </c>
      <c r="E18170" s="71">
        <v>44804</v>
      </c>
      <c r="F18170" t="s">
        <v>1994</v>
      </c>
      <c r="G18170" t="s">
        <v>1912</v>
      </c>
      <c r="J18170" s="40">
        <v>14.82</v>
      </c>
      <c r="K18170" s="40">
        <v>0</v>
      </c>
    </row>
    <row r="18171" spans="1:11" x14ac:dyDescent="0.35">
      <c r="A18171">
        <v>62025</v>
      </c>
      <c r="B18171" t="s">
        <v>265</v>
      </c>
      <c r="C18171" s="70">
        <v>0</v>
      </c>
      <c r="D18171" s="70">
        <v>0</v>
      </c>
      <c r="E18171" s="71">
        <v>44834</v>
      </c>
      <c r="F18171" t="s">
        <v>1972</v>
      </c>
      <c r="G18171" t="s">
        <v>1912</v>
      </c>
      <c r="J18171" s="40">
        <v>13.97</v>
      </c>
      <c r="K18171" s="40">
        <v>0</v>
      </c>
    </row>
    <row r="18172" spans="1:11" x14ac:dyDescent="0.35">
      <c r="A18172">
        <v>62025</v>
      </c>
      <c r="B18172" t="s">
        <v>265</v>
      </c>
      <c r="C18172" s="70">
        <v>0</v>
      </c>
      <c r="D18172" s="70">
        <v>0</v>
      </c>
      <c r="E18172" s="71">
        <v>44865</v>
      </c>
      <c r="F18172" t="s">
        <v>1944</v>
      </c>
      <c r="G18172" t="s">
        <v>1912</v>
      </c>
      <c r="H18172" t="s">
        <v>1919</v>
      </c>
      <c r="I18172" t="s">
        <v>1919</v>
      </c>
      <c r="J18172" s="40">
        <v>14.02</v>
      </c>
      <c r="K18172" s="40">
        <v>0</v>
      </c>
    </row>
    <row r="18173" spans="1:11" x14ac:dyDescent="0.35">
      <c r="A18173">
        <v>62025</v>
      </c>
      <c r="B18173" t="s">
        <v>265</v>
      </c>
      <c r="C18173" s="70">
        <v>0</v>
      </c>
      <c r="D18173" s="70">
        <v>0</v>
      </c>
      <c r="E18173" s="71">
        <v>44895</v>
      </c>
      <c r="F18173" t="s">
        <v>1926</v>
      </c>
      <c r="G18173" t="s">
        <v>1912</v>
      </c>
      <c r="H18173" t="s">
        <v>1916</v>
      </c>
      <c r="J18173" s="40">
        <v>14.39</v>
      </c>
      <c r="K18173" s="40">
        <v>0</v>
      </c>
    </row>
    <row r="18174" spans="1:11" x14ac:dyDescent="0.35">
      <c r="A18174">
        <v>62025</v>
      </c>
      <c r="B18174" t="s">
        <v>265</v>
      </c>
      <c r="C18174" s="70">
        <v>0</v>
      </c>
      <c r="D18174" s="70">
        <v>0</v>
      </c>
      <c r="E18174" s="71">
        <v>44926</v>
      </c>
      <c r="F18174" t="s">
        <v>1913</v>
      </c>
      <c r="G18174" t="s">
        <v>1912</v>
      </c>
      <c r="H18174" t="s">
        <v>1911</v>
      </c>
      <c r="I18174" t="s">
        <v>1911</v>
      </c>
      <c r="J18174" s="40">
        <v>14.07</v>
      </c>
      <c r="K18174" s="40">
        <v>0</v>
      </c>
    </row>
    <row r="18175" spans="1:11" x14ac:dyDescent="0.35">
      <c r="A18175">
        <v>62029</v>
      </c>
      <c r="B18175" t="s">
        <v>266</v>
      </c>
      <c r="C18175" s="70">
        <v>0</v>
      </c>
      <c r="D18175" s="70">
        <v>0</v>
      </c>
      <c r="E18175" s="71">
        <v>44592</v>
      </c>
      <c r="F18175" t="s">
        <v>2134</v>
      </c>
      <c r="G18175" t="s">
        <v>1912</v>
      </c>
      <c r="J18175" s="40">
        <v>197.18</v>
      </c>
      <c r="K18175" s="40">
        <v>0</v>
      </c>
    </row>
    <row r="18176" spans="1:11" x14ac:dyDescent="0.35">
      <c r="A18176">
        <v>62029</v>
      </c>
      <c r="B18176" t="s">
        <v>266</v>
      </c>
      <c r="C18176" s="70">
        <v>0</v>
      </c>
      <c r="D18176" s="70">
        <v>0</v>
      </c>
      <c r="E18176" s="71">
        <v>44620</v>
      </c>
      <c r="F18176" t="s">
        <v>2122</v>
      </c>
      <c r="G18176" t="s">
        <v>1912</v>
      </c>
      <c r="J18176" s="40">
        <v>194.56</v>
      </c>
      <c r="K18176" s="40">
        <v>0</v>
      </c>
    </row>
    <row r="18177" spans="1:11" x14ac:dyDescent="0.35">
      <c r="A18177">
        <v>62029</v>
      </c>
      <c r="B18177" t="s">
        <v>266</v>
      </c>
      <c r="C18177" s="70">
        <v>0</v>
      </c>
      <c r="D18177" s="70">
        <v>0</v>
      </c>
      <c r="E18177" s="71">
        <v>44620</v>
      </c>
      <c r="F18177" t="s">
        <v>2121</v>
      </c>
      <c r="G18177" t="s">
        <v>1912</v>
      </c>
      <c r="J18177" s="40">
        <v>-194.56</v>
      </c>
      <c r="K18177" s="40">
        <v>0</v>
      </c>
    </row>
    <row r="18178" spans="1:11" x14ac:dyDescent="0.35">
      <c r="A18178">
        <v>62029</v>
      </c>
      <c r="B18178" t="s">
        <v>266</v>
      </c>
      <c r="C18178" s="70">
        <v>0</v>
      </c>
      <c r="D18178" s="70">
        <v>0</v>
      </c>
      <c r="E18178" s="71">
        <v>44620</v>
      </c>
      <c r="F18178" t="s">
        <v>2120</v>
      </c>
      <c r="G18178" t="s">
        <v>1912</v>
      </c>
      <c r="J18178" s="40">
        <v>97.28</v>
      </c>
      <c r="K18178" s="40">
        <v>0</v>
      </c>
    </row>
    <row r="18179" spans="1:11" x14ac:dyDescent="0.35">
      <c r="A18179">
        <v>62029</v>
      </c>
      <c r="B18179" t="s">
        <v>266</v>
      </c>
      <c r="C18179" s="70">
        <v>0</v>
      </c>
      <c r="D18179" s="70">
        <v>0</v>
      </c>
      <c r="E18179" s="71">
        <v>44651</v>
      </c>
      <c r="F18179" t="s">
        <v>2106</v>
      </c>
      <c r="G18179" t="s">
        <v>1912</v>
      </c>
      <c r="J18179" s="40">
        <v>1221.6600000000001</v>
      </c>
      <c r="K18179" s="40">
        <v>0</v>
      </c>
    </row>
    <row r="18180" spans="1:11" x14ac:dyDescent="0.35">
      <c r="A18180">
        <v>62029</v>
      </c>
      <c r="B18180" t="s">
        <v>266</v>
      </c>
      <c r="C18180" s="70">
        <v>0</v>
      </c>
      <c r="D18180" s="70">
        <v>0</v>
      </c>
      <c r="E18180" s="71">
        <v>44681</v>
      </c>
      <c r="F18180" t="s">
        <v>2095</v>
      </c>
      <c r="G18180" t="s">
        <v>1912</v>
      </c>
      <c r="J18180" s="40">
        <v>2088.94</v>
      </c>
      <c r="K18180" s="40">
        <v>0</v>
      </c>
    </row>
    <row r="18181" spans="1:11" x14ac:dyDescent="0.35">
      <c r="A18181">
        <v>62029</v>
      </c>
      <c r="B18181" t="s">
        <v>266</v>
      </c>
      <c r="C18181" s="70">
        <v>0</v>
      </c>
      <c r="D18181" s="70">
        <v>0</v>
      </c>
      <c r="E18181" s="71">
        <v>44712</v>
      </c>
      <c r="F18181" t="s">
        <v>2078</v>
      </c>
      <c r="G18181" t="s">
        <v>1912</v>
      </c>
      <c r="J18181" s="40">
        <v>368.63</v>
      </c>
      <c r="K18181" s="40">
        <v>0</v>
      </c>
    </row>
    <row r="18182" spans="1:11" x14ac:dyDescent="0.35">
      <c r="A18182">
        <v>62029</v>
      </c>
      <c r="B18182" t="s">
        <v>266</v>
      </c>
      <c r="C18182" s="70">
        <v>0</v>
      </c>
      <c r="D18182" s="70">
        <v>0</v>
      </c>
      <c r="E18182" s="71">
        <v>44742</v>
      </c>
      <c r="F18182" t="s">
        <v>2064</v>
      </c>
      <c r="G18182" t="s">
        <v>1912</v>
      </c>
      <c r="J18182" s="40">
        <v>875.43</v>
      </c>
      <c r="K18182" s="40">
        <v>0</v>
      </c>
    </row>
    <row r="18183" spans="1:11" x14ac:dyDescent="0.35">
      <c r="A18183">
        <v>62029</v>
      </c>
      <c r="B18183" t="s">
        <v>266</v>
      </c>
      <c r="C18183" s="70">
        <v>0</v>
      </c>
      <c r="D18183" s="70">
        <v>0</v>
      </c>
      <c r="E18183" s="71">
        <v>44773</v>
      </c>
      <c r="F18183" t="s">
        <v>2044</v>
      </c>
      <c r="G18183" t="s">
        <v>1912</v>
      </c>
      <c r="J18183" s="40">
        <v>278.68</v>
      </c>
      <c r="K18183" s="40">
        <v>0</v>
      </c>
    </row>
    <row r="18184" spans="1:11" x14ac:dyDescent="0.35">
      <c r="A18184">
        <v>62029</v>
      </c>
      <c r="B18184" t="s">
        <v>266</v>
      </c>
      <c r="C18184" s="70">
        <v>0</v>
      </c>
      <c r="D18184" s="70">
        <v>0</v>
      </c>
      <c r="E18184" s="71">
        <v>44804</v>
      </c>
      <c r="F18184" t="s">
        <v>1994</v>
      </c>
      <c r="G18184" t="s">
        <v>1912</v>
      </c>
      <c r="J18184" s="40">
        <v>683.63</v>
      </c>
      <c r="K18184" s="40">
        <v>0</v>
      </c>
    </row>
    <row r="18185" spans="1:11" x14ac:dyDescent="0.35">
      <c r="A18185">
        <v>62029</v>
      </c>
      <c r="B18185" t="s">
        <v>266</v>
      </c>
      <c r="C18185" s="70">
        <v>0</v>
      </c>
      <c r="D18185" s="70">
        <v>0</v>
      </c>
      <c r="E18185" s="71">
        <v>44834</v>
      </c>
      <c r="F18185" t="s">
        <v>1972</v>
      </c>
      <c r="G18185" t="s">
        <v>1912</v>
      </c>
      <c r="J18185" s="40">
        <v>2450.4699999999998</v>
      </c>
      <c r="K18185" s="40">
        <v>0</v>
      </c>
    </row>
    <row r="18186" spans="1:11" x14ac:dyDescent="0.35">
      <c r="A18186">
        <v>62029</v>
      </c>
      <c r="B18186" t="s">
        <v>266</v>
      </c>
      <c r="C18186" s="70">
        <v>0</v>
      </c>
      <c r="D18186" s="70">
        <v>0</v>
      </c>
      <c r="E18186" s="71">
        <v>44865</v>
      </c>
      <c r="F18186" t="s">
        <v>1944</v>
      </c>
      <c r="G18186" t="s">
        <v>1912</v>
      </c>
      <c r="H18186" t="s">
        <v>1919</v>
      </c>
      <c r="I18186" t="s">
        <v>1919</v>
      </c>
      <c r="J18186" s="40">
        <v>342.44</v>
      </c>
      <c r="K18186" s="40">
        <v>0</v>
      </c>
    </row>
    <row r="18187" spans="1:11" x14ac:dyDescent="0.35">
      <c r="A18187">
        <v>62029</v>
      </c>
      <c r="B18187" t="s">
        <v>266</v>
      </c>
      <c r="C18187" s="70">
        <v>0</v>
      </c>
      <c r="D18187" s="70">
        <v>0</v>
      </c>
      <c r="E18187" s="71">
        <v>44926</v>
      </c>
      <c r="F18187" t="s">
        <v>1913</v>
      </c>
      <c r="G18187" t="s">
        <v>1912</v>
      </c>
      <c r="H18187" t="s">
        <v>1911</v>
      </c>
      <c r="I18187" t="s">
        <v>1911</v>
      </c>
      <c r="J18187" s="40">
        <v>127.59</v>
      </c>
      <c r="K18187" s="40">
        <v>0</v>
      </c>
    </row>
    <row r="18188" spans="1:11" x14ac:dyDescent="0.35">
      <c r="A18188">
        <v>62030</v>
      </c>
      <c r="B18188" t="s">
        <v>701</v>
      </c>
      <c r="C18188" s="70">
        <v>0</v>
      </c>
      <c r="D18188" s="70">
        <v>0</v>
      </c>
      <c r="E18188" s="71">
        <v>44651</v>
      </c>
      <c r="F18188" t="s">
        <v>2106</v>
      </c>
      <c r="G18188" t="s">
        <v>1912</v>
      </c>
      <c r="J18188" s="40">
        <v>225.13</v>
      </c>
      <c r="K18188" s="40">
        <v>0</v>
      </c>
    </row>
    <row r="18189" spans="1:11" x14ac:dyDescent="0.35">
      <c r="A18189">
        <v>62030</v>
      </c>
      <c r="B18189" t="s">
        <v>701</v>
      </c>
      <c r="C18189" s="70">
        <v>0</v>
      </c>
      <c r="D18189" s="70">
        <v>0</v>
      </c>
      <c r="E18189" s="71">
        <v>44681</v>
      </c>
      <c r="F18189" t="s">
        <v>2095</v>
      </c>
      <c r="G18189" t="s">
        <v>1912</v>
      </c>
      <c r="J18189" s="40">
        <v>1464.58</v>
      </c>
      <c r="K18189" s="40">
        <v>0</v>
      </c>
    </row>
    <row r="18190" spans="1:11" x14ac:dyDescent="0.35">
      <c r="A18190">
        <v>62030</v>
      </c>
      <c r="B18190" t="s">
        <v>701</v>
      </c>
      <c r="C18190" s="70">
        <v>0</v>
      </c>
      <c r="D18190" s="70">
        <v>0</v>
      </c>
      <c r="E18190" s="71">
        <v>44712</v>
      </c>
      <c r="F18190" t="s">
        <v>2078</v>
      </c>
      <c r="G18190" t="s">
        <v>1912</v>
      </c>
      <c r="J18190" s="40">
        <v>955.36</v>
      </c>
      <c r="K18190" s="40">
        <v>0</v>
      </c>
    </row>
    <row r="18191" spans="1:11" x14ac:dyDescent="0.35">
      <c r="A18191">
        <v>62030</v>
      </c>
      <c r="B18191" t="s">
        <v>701</v>
      </c>
      <c r="C18191" s="70">
        <v>0</v>
      </c>
      <c r="D18191" s="70">
        <v>0</v>
      </c>
      <c r="E18191" s="71">
        <v>44742</v>
      </c>
      <c r="F18191" t="s">
        <v>2064</v>
      </c>
      <c r="G18191" t="s">
        <v>1912</v>
      </c>
      <c r="J18191" s="40">
        <v>100</v>
      </c>
      <c r="K18191" s="40">
        <v>0</v>
      </c>
    </row>
    <row r="18192" spans="1:11" x14ac:dyDescent="0.35">
      <c r="A18192">
        <v>62030</v>
      </c>
      <c r="B18192" t="s">
        <v>701</v>
      </c>
      <c r="C18192" s="70">
        <v>0</v>
      </c>
      <c r="D18192" s="70">
        <v>0</v>
      </c>
      <c r="E18192" s="71">
        <v>44804</v>
      </c>
      <c r="F18192" t="s">
        <v>1994</v>
      </c>
      <c r="G18192" t="s">
        <v>1912</v>
      </c>
      <c r="J18192" s="40">
        <v>94.28</v>
      </c>
      <c r="K18192" s="40">
        <v>0</v>
      </c>
    </row>
    <row r="18193" spans="1:11" x14ac:dyDescent="0.35">
      <c r="A18193">
        <v>62030</v>
      </c>
      <c r="B18193" t="s">
        <v>701</v>
      </c>
      <c r="C18193" s="70">
        <v>0</v>
      </c>
      <c r="D18193" s="70">
        <v>0</v>
      </c>
      <c r="E18193" s="71">
        <v>44834</v>
      </c>
      <c r="F18193" t="s">
        <v>1972</v>
      </c>
      <c r="G18193" t="s">
        <v>1912</v>
      </c>
      <c r="J18193" s="40">
        <v>905.73</v>
      </c>
      <c r="K18193" s="40">
        <v>0</v>
      </c>
    </row>
    <row r="18194" spans="1:11" x14ac:dyDescent="0.35">
      <c r="A18194">
        <v>62030</v>
      </c>
      <c r="B18194" t="s">
        <v>701</v>
      </c>
      <c r="C18194" s="70">
        <v>0</v>
      </c>
      <c r="D18194" s="70">
        <v>0</v>
      </c>
      <c r="E18194" s="71">
        <v>44895</v>
      </c>
      <c r="F18194" t="s">
        <v>1926</v>
      </c>
      <c r="G18194" t="s">
        <v>1912</v>
      </c>
      <c r="H18194" t="s">
        <v>1916</v>
      </c>
      <c r="J18194" s="40">
        <v>91.54</v>
      </c>
      <c r="K18194" s="40">
        <v>0</v>
      </c>
    </row>
    <row r="18195" spans="1:11" x14ac:dyDescent="0.35">
      <c r="A18195">
        <v>62031</v>
      </c>
      <c r="B18195" t="s">
        <v>267</v>
      </c>
      <c r="C18195" s="70">
        <v>0</v>
      </c>
      <c r="D18195" s="70">
        <v>0</v>
      </c>
      <c r="E18195" s="71">
        <v>44592</v>
      </c>
      <c r="F18195" t="s">
        <v>2134</v>
      </c>
      <c r="G18195" t="s">
        <v>1912</v>
      </c>
      <c r="J18195" s="40">
        <v>295.77</v>
      </c>
      <c r="K18195" s="40">
        <v>0</v>
      </c>
    </row>
    <row r="18196" spans="1:11" x14ac:dyDescent="0.35">
      <c r="A18196">
        <v>62031</v>
      </c>
      <c r="B18196" t="s">
        <v>267</v>
      </c>
      <c r="C18196" s="70">
        <v>0</v>
      </c>
      <c r="D18196" s="70">
        <v>0</v>
      </c>
      <c r="E18196" s="71">
        <v>44620</v>
      </c>
      <c r="F18196" t="s">
        <v>2122</v>
      </c>
      <c r="G18196" t="s">
        <v>1912</v>
      </c>
      <c r="J18196" s="40">
        <v>291.85000000000002</v>
      </c>
      <c r="K18196" s="40">
        <v>0</v>
      </c>
    </row>
    <row r="18197" spans="1:11" x14ac:dyDescent="0.35">
      <c r="A18197">
        <v>62031</v>
      </c>
      <c r="B18197" t="s">
        <v>267</v>
      </c>
      <c r="C18197" s="70">
        <v>0</v>
      </c>
      <c r="D18197" s="70">
        <v>0</v>
      </c>
      <c r="E18197" s="71">
        <v>44620</v>
      </c>
      <c r="F18197" t="s">
        <v>2121</v>
      </c>
      <c r="G18197" t="s">
        <v>1912</v>
      </c>
      <c r="J18197" s="40">
        <v>-291.85000000000002</v>
      </c>
      <c r="K18197" s="40">
        <v>0</v>
      </c>
    </row>
    <row r="18198" spans="1:11" x14ac:dyDescent="0.35">
      <c r="A18198">
        <v>62031</v>
      </c>
      <c r="B18198" t="s">
        <v>267</v>
      </c>
      <c r="C18198" s="70">
        <v>0</v>
      </c>
      <c r="D18198" s="70">
        <v>0</v>
      </c>
      <c r="E18198" s="71">
        <v>44620</v>
      </c>
      <c r="F18198" t="s">
        <v>2120</v>
      </c>
      <c r="G18198" t="s">
        <v>1912</v>
      </c>
      <c r="J18198" s="40">
        <v>97.28</v>
      </c>
      <c r="K18198" s="40">
        <v>0</v>
      </c>
    </row>
    <row r="18199" spans="1:11" x14ac:dyDescent="0.35">
      <c r="A18199">
        <v>62031</v>
      </c>
      <c r="B18199" t="s">
        <v>267</v>
      </c>
      <c r="C18199" s="70">
        <v>0</v>
      </c>
      <c r="D18199" s="70">
        <v>0</v>
      </c>
      <c r="E18199" s="71">
        <v>44651</v>
      </c>
      <c r="F18199" t="s">
        <v>2106</v>
      </c>
      <c r="G18199" t="s">
        <v>1912</v>
      </c>
      <c r="J18199" s="40">
        <v>1131.93</v>
      </c>
      <c r="K18199" s="40">
        <v>0</v>
      </c>
    </row>
    <row r="18200" spans="1:11" x14ac:dyDescent="0.35">
      <c r="A18200">
        <v>62031</v>
      </c>
      <c r="B18200" t="s">
        <v>267</v>
      </c>
      <c r="C18200" s="70">
        <v>0</v>
      </c>
      <c r="D18200" s="70">
        <v>0</v>
      </c>
      <c r="E18200" s="71">
        <v>44681</v>
      </c>
      <c r="F18200" t="s">
        <v>2095</v>
      </c>
      <c r="G18200" t="s">
        <v>1912</v>
      </c>
      <c r="J18200" s="40">
        <v>9617.43</v>
      </c>
      <c r="K18200" s="40">
        <v>0</v>
      </c>
    </row>
    <row r="18201" spans="1:11" x14ac:dyDescent="0.35">
      <c r="A18201">
        <v>62031</v>
      </c>
      <c r="B18201" t="s">
        <v>267</v>
      </c>
      <c r="C18201" s="70">
        <v>0</v>
      </c>
      <c r="D18201" s="70">
        <v>0</v>
      </c>
      <c r="E18201" s="71">
        <v>44712</v>
      </c>
      <c r="F18201" t="s">
        <v>2078</v>
      </c>
      <c r="G18201" t="s">
        <v>1912</v>
      </c>
      <c r="J18201" s="40">
        <v>7407.88</v>
      </c>
      <c r="K18201" s="40">
        <v>0</v>
      </c>
    </row>
    <row r="18202" spans="1:11" x14ac:dyDescent="0.35">
      <c r="A18202">
        <v>62031</v>
      </c>
      <c r="B18202" t="s">
        <v>267</v>
      </c>
      <c r="C18202" s="70">
        <v>0</v>
      </c>
      <c r="D18202" s="70">
        <v>0</v>
      </c>
      <c r="E18202" s="71">
        <v>44742</v>
      </c>
      <c r="F18202" t="s">
        <v>2064</v>
      </c>
      <c r="G18202" t="s">
        <v>1912</v>
      </c>
      <c r="J18202" s="40">
        <v>200</v>
      </c>
      <c r="K18202" s="40">
        <v>0</v>
      </c>
    </row>
    <row r="18203" spans="1:11" x14ac:dyDescent="0.35">
      <c r="A18203">
        <v>62031</v>
      </c>
      <c r="B18203" t="s">
        <v>267</v>
      </c>
      <c r="C18203" s="70">
        <v>0</v>
      </c>
      <c r="D18203" s="70">
        <v>0</v>
      </c>
      <c r="E18203" s="71">
        <v>44773</v>
      </c>
      <c r="F18203" t="s">
        <v>2044</v>
      </c>
      <c r="G18203" t="s">
        <v>1912</v>
      </c>
      <c r="J18203" s="40">
        <v>445.3</v>
      </c>
      <c r="K18203" s="40">
        <v>0</v>
      </c>
    </row>
    <row r="18204" spans="1:11" x14ac:dyDescent="0.35">
      <c r="A18204">
        <v>62031</v>
      </c>
      <c r="B18204" t="s">
        <v>267</v>
      </c>
      <c r="C18204" s="70">
        <v>0</v>
      </c>
      <c r="D18204" s="70">
        <v>0</v>
      </c>
      <c r="E18204" s="71">
        <v>44804</v>
      </c>
      <c r="F18204" t="s">
        <v>1994</v>
      </c>
      <c r="G18204" t="s">
        <v>1912</v>
      </c>
      <c r="J18204" s="40">
        <v>471.42</v>
      </c>
      <c r="K18204" s="40">
        <v>0</v>
      </c>
    </row>
    <row r="18205" spans="1:11" x14ac:dyDescent="0.35">
      <c r="A18205">
        <v>62031</v>
      </c>
      <c r="B18205" t="s">
        <v>267</v>
      </c>
      <c r="C18205" s="70">
        <v>0</v>
      </c>
      <c r="D18205" s="70">
        <v>0</v>
      </c>
      <c r="E18205" s="71">
        <v>44834</v>
      </c>
      <c r="F18205" t="s">
        <v>1972</v>
      </c>
      <c r="G18205" t="s">
        <v>1912</v>
      </c>
      <c r="J18205" s="40">
        <v>6400.11</v>
      </c>
      <c r="K18205" s="40">
        <v>0</v>
      </c>
    </row>
    <row r="18206" spans="1:11" x14ac:dyDescent="0.35">
      <c r="A18206">
        <v>62031</v>
      </c>
      <c r="B18206" t="s">
        <v>267</v>
      </c>
      <c r="C18206" s="70">
        <v>0</v>
      </c>
      <c r="D18206" s="70">
        <v>0</v>
      </c>
      <c r="E18206" s="71">
        <v>44865</v>
      </c>
      <c r="F18206" t="s">
        <v>1944</v>
      </c>
      <c r="G18206" t="s">
        <v>1912</v>
      </c>
      <c r="H18206" t="s">
        <v>1919</v>
      </c>
      <c r="I18206" t="s">
        <v>1919</v>
      </c>
      <c r="J18206" s="40">
        <v>267.70999999999998</v>
      </c>
      <c r="K18206" s="40">
        <v>0</v>
      </c>
    </row>
    <row r="18207" spans="1:11" x14ac:dyDescent="0.35">
      <c r="A18207">
        <v>62031</v>
      </c>
      <c r="B18207" t="s">
        <v>267</v>
      </c>
      <c r="C18207" s="70">
        <v>0</v>
      </c>
      <c r="D18207" s="70">
        <v>0</v>
      </c>
      <c r="E18207" s="71">
        <v>44895</v>
      </c>
      <c r="F18207" t="s">
        <v>1926</v>
      </c>
      <c r="G18207" t="s">
        <v>1912</v>
      </c>
      <c r="H18207" t="s">
        <v>1916</v>
      </c>
      <c r="J18207" s="40">
        <v>366.17</v>
      </c>
      <c r="K18207" s="40">
        <v>0</v>
      </c>
    </row>
    <row r="18208" spans="1:11" x14ac:dyDescent="0.35">
      <c r="A18208">
        <v>62031</v>
      </c>
      <c r="B18208" t="s">
        <v>267</v>
      </c>
      <c r="C18208" s="70">
        <v>0</v>
      </c>
      <c r="D18208" s="70">
        <v>0</v>
      </c>
      <c r="E18208" s="71">
        <v>44926</v>
      </c>
      <c r="F18208" t="s">
        <v>1913</v>
      </c>
      <c r="G18208" t="s">
        <v>1912</v>
      </c>
      <c r="H18208" t="s">
        <v>1911</v>
      </c>
      <c r="I18208" t="s">
        <v>1911</v>
      </c>
      <c r="J18208" s="40">
        <v>268.54000000000002</v>
      </c>
      <c r="K18208" s="40">
        <v>0</v>
      </c>
    </row>
    <row r="18209" spans="1:11" x14ac:dyDescent="0.35">
      <c r="A18209">
        <v>62032</v>
      </c>
      <c r="B18209" t="s">
        <v>268</v>
      </c>
      <c r="C18209" s="70">
        <v>0</v>
      </c>
      <c r="D18209" s="70">
        <v>0</v>
      </c>
      <c r="E18209" s="71">
        <v>44592</v>
      </c>
      <c r="F18209" t="s">
        <v>2134</v>
      </c>
      <c r="G18209" t="s">
        <v>1912</v>
      </c>
      <c r="J18209" s="40">
        <v>98.59</v>
      </c>
      <c r="K18209" s="40">
        <v>0</v>
      </c>
    </row>
    <row r="18210" spans="1:11" x14ac:dyDescent="0.35">
      <c r="A18210">
        <v>62032</v>
      </c>
      <c r="B18210" t="s">
        <v>268</v>
      </c>
      <c r="C18210" s="70">
        <v>0</v>
      </c>
      <c r="D18210" s="70">
        <v>0</v>
      </c>
      <c r="E18210" s="71">
        <v>44620</v>
      </c>
      <c r="F18210" t="s">
        <v>2122</v>
      </c>
      <c r="G18210" t="s">
        <v>1912</v>
      </c>
      <c r="J18210" s="40">
        <v>97.28</v>
      </c>
      <c r="K18210" s="40">
        <v>0</v>
      </c>
    </row>
    <row r="18211" spans="1:11" x14ac:dyDescent="0.35">
      <c r="A18211">
        <v>62032</v>
      </c>
      <c r="B18211" t="s">
        <v>268</v>
      </c>
      <c r="C18211" s="70">
        <v>0</v>
      </c>
      <c r="D18211" s="70">
        <v>0</v>
      </c>
      <c r="E18211" s="71">
        <v>44620</v>
      </c>
      <c r="F18211" t="s">
        <v>2121</v>
      </c>
      <c r="G18211" t="s">
        <v>1912</v>
      </c>
      <c r="J18211" s="40">
        <v>-97.28</v>
      </c>
      <c r="K18211" s="40">
        <v>0</v>
      </c>
    </row>
    <row r="18212" spans="1:11" x14ac:dyDescent="0.35">
      <c r="A18212">
        <v>62032</v>
      </c>
      <c r="B18212" t="s">
        <v>268</v>
      </c>
      <c r="C18212" s="70">
        <v>0</v>
      </c>
      <c r="D18212" s="70">
        <v>0</v>
      </c>
      <c r="E18212" s="71">
        <v>44651</v>
      </c>
      <c r="F18212" t="s">
        <v>2106</v>
      </c>
      <c r="G18212" t="s">
        <v>1912</v>
      </c>
      <c r="J18212" s="40">
        <v>576.20000000000005</v>
      </c>
      <c r="K18212" s="40">
        <v>0</v>
      </c>
    </row>
    <row r="18213" spans="1:11" x14ac:dyDescent="0.35">
      <c r="A18213">
        <v>62032</v>
      </c>
      <c r="B18213" t="s">
        <v>268</v>
      </c>
      <c r="C18213" s="70">
        <v>0</v>
      </c>
      <c r="D18213" s="70">
        <v>0</v>
      </c>
      <c r="E18213" s="71">
        <v>44681</v>
      </c>
      <c r="F18213" t="s">
        <v>2095</v>
      </c>
      <c r="G18213" t="s">
        <v>1912</v>
      </c>
      <c r="J18213" s="40">
        <v>1715.41</v>
      </c>
      <c r="K18213" s="40">
        <v>0</v>
      </c>
    </row>
    <row r="18214" spans="1:11" x14ac:dyDescent="0.35">
      <c r="A18214">
        <v>62032</v>
      </c>
      <c r="B18214" t="s">
        <v>268</v>
      </c>
      <c r="C18214" s="70">
        <v>0</v>
      </c>
      <c r="D18214" s="70">
        <v>0</v>
      </c>
      <c r="E18214" s="71">
        <v>44712</v>
      </c>
      <c r="F18214" t="s">
        <v>2078</v>
      </c>
      <c r="G18214" t="s">
        <v>1912</v>
      </c>
      <c r="J18214" s="40">
        <v>1714.5</v>
      </c>
      <c r="K18214" s="40">
        <v>0</v>
      </c>
    </row>
    <row r="18215" spans="1:11" x14ac:dyDescent="0.35">
      <c r="A18215">
        <v>62032</v>
      </c>
      <c r="B18215" t="s">
        <v>268</v>
      </c>
      <c r="C18215" s="70">
        <v>0</v>
      </c>
      <c r="D18215" s="70">
        <v>0</v>
      </c>
      <c r="E18215" s="71">
        <v>44742</v>
      </c>
      <c r="F18215" t="s">
        <v>2064</v>
      </c>
      <c r="G18215" t="s">
        <v>1912</v>
      </c>
      <c r="J18215" s="40">
        <v>487.71</v>
      </c>
      <c r="K18215" s="40">
        <v>0</v>
      </c>
    </row>
    <row r="18216" spans="1:11" x14ac:dyDescent="0.35">
      <c r="A18216">
        <v>62032</v>
      </c>
      <c r="B18216" t="s">
        <v>268</v>
      </c>
      <c r="C18216" s="70">
        <v>0</v>
      </c>
      <c r="D18216" s="70">
        <v>0</v>
      </c>
      <c r="E18216" s="71">
        <v>44773</v>
      </c>
      <c r="F18216" t="s">
        <v>2044</v>
      </c>
      <c r="G18216" t="s">
        <v>1912</v>
      </c>
      <c r="J18216" s="40">
        <v>132.69999999999999</v>
      </c>
      <c r="K18216" s="40">
        <v>0</v>
      </c>
    </row>
    <row r="18217" spans="1:11" x14ac:dyDescent="0.35">
      <c r="A18217">
        <v>62032</v>
      </c>
      <c r="B18217" t="s">
        <v>268</v>
      </c>
      <c r="C18217" s="70">
        <v>0</v>
      </c>
      <c r="D18217" s="70">
        <v>0</v>
      </c>
      <c r="E18217" s="71">
        <v>44834</v>
      </c>
      <c r="F18217" t="s">
        <v>1972</v>
      </c>
      <c r="G18217" t="s">
        <v>1912</v>
      </c>
      <c r="J18217" s="40">
        <v>1799.1</v>
      </c>
      <c r="K18217" s="40">
        <v>0</v>
      </c>
    </row>
    <row r="18218" spans="1:11" x14ac:dyDescent="0.35">
      <c r="A18218">
        <v>62032</v>
      </c>
      <c r="B18218" t="s">
        <v>268</v>
      </c>
      <c r="C18218" s="70">
        <v>0</v>
      </c>
      <c r="D18218" s="70">
        <v>0</v>
      </c>
      <c r="E18218" s="71">
        <v>44895</v>
      </c>
      <c r="F18218" t="s">
        <v>1926</v>
      </c>
      <c r="G18218" t="s">
        <v>1912</v>
      </c>
      <c r="H18218" t="s">
        <v>1916</v>
      </c>
      <c r="J18218" s="40">
        <v>183.09</v>
      </c>
      <c r="K18218" s="40">
        <v>0</v>
      </c>
    </row>
    <row r="18219" spans="1:11" x14ac:dyDescent="0.35">
      <c r="A18219">
        <v>62033</v>
      </c>
      <c r="B18219" t="s">
        <v>269</v>
      </c>
      <c r="C18219" s="70">
        <v>0</v>
      </c>
      <c r="D18219" s="70">
        <v>0</v>
      </c>
      <c r="E18219" s="71">
        <v>44592</v>
      </c>
      <c r="F18219" t="s">
        <v>2134</v>
      </c>
      <c r="G18219" t="s">
        <v>1912</v>
      </c>
      <c r="J18219" s="40">
        <v>1726.31</v>
      </c>
      <c r="K18219" s="40">
        <v>0</v>
      </c>
    </row>
    <row r="18220" spans="1:11" x14ac:dyDescent="0.35">
      <c r="A18220">
        <v>62033</v>
      </c>
      <c r="B18220" t="s">
        <v>269</v>
      </c>
      <c r="C18220" s="70">
        <v>0</v>
      </c>
      <c r="D18220" s="70">
        <v>0</v>
      </c>
      <c r="E18220" s="71">
        <v>44620</v>
      </c>
      <c r="F18220" t="s">
        <v>2122</v>
      </c>
      <c r="G18220" t="s">
        <v>1912</v>
      </c>
      <c r="J18220" s="40">
        <v>1703.38</v>
      </c>
      <c r="K18220" s="40">
        <v>0</v>
      </c>
    </row>
    <row r="18221" spans="1:11" x14ac:dyDescent="0.35">
      <c r="A18221">
        <v>62033</v>
      </c>
      <c r="B18221" t="s">
        <v>269</v>
      </c>
      <c r="C18221" s="70">
        <v>0</v>
      </c>
      <c r="D18221" s="70">
        <v>0</v>
      </c>
      <c r="E18221" s="71">
        <v>44620</v>
      </c>
      <c r="F18221" t="s">
        <v>2121</v>
      </c>
      <c r="G18221" t="s">
        <v>1912</v>
      </c>
      <c r="J18221" s="40">
        <v>-1703.38</v>
      </c>
      <c r="K18221" s="40">
        <v>0</v>
      </c>
    </row>
    <row r="18222" spans="1:11" x14ac:dyDescent="0.35">
      <c r="A18222">
        <v>62033</v>
      </c>
      <c r="B18222" t="s">
        <v>269</v>
      </c>
      <c r="C18222" s="70">
        <v>0</v>
      </c>
      <c r="D18222" s="70">
        <v>0</v>
      </c>
      <c r="E18222" s="71">
        <v>44620</v>
      </c>
      <c r="F18222" t="s">
        <v>2120</v>
      </c>
      <c r="G18222" t="s">
        <v>1912</v>
      </c>
      <c r="J18222" s="40">
        <v>2279.15</v>
      </c>
      <c r="K18222" s="40">
        <v>0</v>
      </c>
    </row>
    <row r="18223" spans="1:11" x14ac:dyDescent="0.35">
      <c r="A18223">
        <v>62033</v>
      </c>
      <c r="B18223" t="s">
        <v>269</v>
      </c>
      <c r="C18223" s="70">
        <v>0</v>
      </c>
      <c r="D18223" s="70">
        <v>0</v>
      </c>
      <c r="E18223" s="71">
        <v>44651</v>
      </c>
      <c r="F18223" t="s">
        <v>2106</v>
      </c>
      <c r="G18223" t="s">
        <v>1912</v>
      </c>
      <c r="J18223" s="40">
        <v>2911.35</v>
      </c>
      <c r="K18223" s="40">
        <v>0</v>
      </c>
    </row>
    <row r="18224" spans="1:11" x14ac:dyDescent="0.35">
      <c r="A18224">
        <v>62033</v>
      </c>
      <c r="B18224" t="s">
        <v>269</v>
      </c>
      <c r="C18224" s="70">
        <v>0</v>
      </c>
      <c r="D18224" s="70">
        <v>0</v>
      </c>
      <c r="E18224" s="71">
        <v>44681</v>
      </c>
      <c r="F18224" t="s">
        <v>2095</v>
      </c>
      <c r="G18224" t="s">
        <v>1912</v>
      </c>
      <c r="J18224" s="40">
        <v>2059.2399999999998</v>
      </c>
      <c r="K18224" s="40">
        <v>0</v>
      </c>
    </row>
    <row r="18225" spans="1:11" x14ac:dyDescent="0.35">
      <c r="A18225">
        <v>62033</v>
      </c>
      <c r="B18225" t="s">
        <v>269</v>
      </c>
      <c r="C18225" s="70">
        <v>0</v>
      </c>
      <c r="D18225" s="70">
        <v>0</v>
      </c>
      <c r="E18225" s="71">
        <v>44712</v>
      </c>
      <c r="F18225" t="s">
        <v>2078</v>
      </c>
      <c r="G18225" t="s">
        <v>1912</v>
      </c>
      <c r="J18225" s="40">
        <v>2080.84</v>
      </c>
      <c r="K18225" s="40">
        <v>0</v>
      </c>
    </row>
    <row r="18226" spans="1:11" x14ac:dyDescent="0.35">
      <c r="A18226">
        <v>62033</v>
      </c>
      <c r="B18226" t="s">
        <v>269</v>
      </c>
      <c r="C18226" s="70">
        <v>0</v>
      </c>
      <c r="D18226" s="70">
        <v>0</v>
      </c>
      <c r="E18226" s="71">
        <v>44742</v>
      </c>
      <c r="F18226" t="s">
        <v>2064</v>
      </c>
      <c r="G18226" t="s">
        <v>1912</v>
      </c>
      <c r="J18226" s="40">
        <v>2332.25</v>
      </c>
      <c r="K18226" s="40">
        <v>0</v>
      </c>
    </row>
    <row r="18227" spans="1:11" x14ac:dyDescent="0.35">
      <c r="A18227">
        <v>62033</v>
      </c>
      <c r="B18227" t="s">
        <v>269</v>
      </c>
      <c r="C18227" s="70">
        <v>0</v>
      </c>
      <c r="D18227" s="70">
        <v>0</v>
      </c>
      <c r="E18227" s="71">
        <v>44773</v>
      </c>
      <c r="F18227" t="s">
        <v>2044</v>
      </c>
      <c r="G18227" t="s">
        <v>1912</v>
      </c>
      <c r="J18227" s="40">
        <v>2993.02</v>
      </c>
      <c r="K18227" s="40">
        <v>0</v>
      </c>
    </row>
    <row r="18228" spans="1:11" x14ac:dyDescent="0.35">
      <c r="A18228">
        <v>62033</v>
      </c>
      <c r="B18228" t="s">
        <v>269</v>
      </c>
      <c r="C18228" s="70">
        <v>0</v>
      </c>
      <c r="D18228" s="70">
        <v>0</v>
      </c>
      <c r="E18228" s="71">
        <v>44804</v>
      </c>
      <c r="F18228" t="s">
        <v>1994</v>
      </c>
      <c r="G18228" t="s">
        <v>1912</v>
      </c>
      <c r="J18228" s="40">
        <v>2884.96</v>
      </c>
      <c r="K18228" s="40">
        <v>0</v>
      </c>
    </row>
    <row r="18229" spans="1:11" x14ac:dyDescent="0.35">
      <c r="A18229">
        <v>62033</v>
      </c>
      <c r="B18229" t="s">
        <v>269</v>
      </c>
      <c r="C18229" s="70">
        <v>0</v>
      </c>
      <c r="D18229" s="70">
        <v>0</v>
      </c>
      <c r="E18229" s="71">
        <v>44834</v>
      </c>
      <c r="F18229" t="s">
        <v>1972</v>
      </c>
      <c r="G18229" t="s">
        <v>1912</v>
      </c>
      <c r="J18229" s="40">
        <v>2362.7800000000002</v>
      </c>
      <c r="K18229" s="40">
        <v>0</v>
      </c>
    </row>
    <row r="18230" spans="1:11" x14ac:dyDescent="0.35">
      <c r="A18230">
        <v>62033</v>
      </c>
      <c r="B18230" t="s">
        <v>269</v>
      </c>
      <c r="C18230" s="70">
        <v>0</v>
      </c>
      <c r="D18230" s="70">
        <v>0</v>
      </c>
      <c r="E18230" s="71">
        <v>44865</v>
      </c>
      <c r="F18230" t="s">
        <v>1944</v>
      </c>
      <c r="G18230" t="s">
        <v>1912</v>
      </c>
      <c r="H18230" t="s">
        <v>1919</v>
      </c>
      <c r="I18230" t="s">
        <v>1919</v>
      </c>
      <c r="J18230" s="40">
        <v>2945.47</v>
      </c>
      <c r="K18230" s="40">
        <v>0</v>
      </c>
    </row>
    <row r="18231" spans="1:11" x14ac:dyDescent="0.35">
      <c r="A18231">
        <v>62033</v>
      </c>
      <c r="B18231" t="s">
        <v>269</v>
      </c>
      <c r="C18231" s="70">
        <v>0</v>
      </c>
      <c r="D18231" s="70">
        <v>0</v>
      </c>
      <c r="E18231" s="71">
        <v>44895</v>
      </c>
      <c r="F18231" t="s">
        <v>1926</v>
      </c>
      <c r="G18231" t="s">
        <v>1912</v>
      </c>
      <c r="H18231" t="s">
        <v>1916</v>
      </c>
      <c r="J18231" s="40">
        <v>4705.32</v>
      </c>
      <c r="K18231" s="40">
        <v>0</v>
      </c>
    </row>
    <row r="18232" spans="1:11" x14ac:dyDescent="0.35">
      <c r="A18232">
        <v>62033</v>
      </c>
      <c r="B18232" t="s">
        <v>269</v>
      </c>
      <c r="C18232" s="70">
        <v>0</v>
      </c>
      <c r="D18232" s="70">
        <v>0</v>
      </c>
      <c r="E18232" s="71">
        <v>44926</v>
      </c>
      <c r="F18232" t="s">
        <v>1913</v>
      </c>
      <c r="G18232" t="s">
        <v>1912</v>
      </c>
      <c r="H18232" t="s">
        <v>1911</v>
      </c>
      <c r="I18232" t="s">
        <v>1911</v>
      </c>
      <c r="J18232" s="40">
        <v>3477.62</v>
      </c>
      <c r="K18232" s="40">
        <v>0</v>
      </c>
    </row>
    <row r="18233" spans="1:11" x14ac:dyDescent="0.35">
      <c r="A18233">
        <v>62034</v>
      </c>
      <c r="B18233" t="s">
        <v>270</v>
      </c>
      <c r="C18233" s="70">
        <v>0</v>
      </c>
      <c r="D18233" s="70">
        <v>0</v>
      </c>
      <c r="E18233" s="71">
        <v>44592</v>
      </c>
      <c r="F18233" t="s">
        <v>2134</v>
      </c>
      <c r="G18233" t="s">
        <v>1912</v>
      </c>
      <c r="J18233" s="40">
        <v>98.59</v>
      </c>
      <c r="K18233" s="40">
        <v>0</v>
      </c>
    </row>
    <row r="18234" spans="1:11" x14ac:dyDescent="0.35">
      <c r="A18234">
        <v>62034</v>
      </c>
      <c r="B18234" t="s">
        <v>270</v>
      </c>
      <c r="C18234" s="70">
        <v>0</v>
      </c>
      <c r="D18234" s="70">
        <v>0</v>
      </c>
      <c r="E18234" s="71">
        <v>44620</v>
      </c>
      <c r="F18234" t="s">
        <v>2122</v>
      </c>
      <c r="G18234" t="s">
        <v>1912</v>
      </c>
      <c r="J18234" s="40">
        <v>97.28</v>
      </c>
      <c r="K18234" s="40">
        <v>0</v>
      </c>
    </row>
    <row r="18235" spans="1:11" x14ac:dyDescent="0.35">
      <c r="A18235">
        <v>62034</v>
      </c>
      <c r="B18235" t="s">
        <v>270</v>
      </c>
      <c r="C18235" s="70">
        <v>0</v>
      </c>
      <c r="D18235" s="70">
        <v>0</v>
      </c>
      <c r="E18235" s="71">
        <v>44620</v>
      </c>
      <c r="F18235" t="s">
        <v>2121</v>
      </c>
      <c r="G18235" t="s">
        <v>1912</v>
      </c>
      <c r="J18235" s="40">
        <v>-97.28</v>
      </c>
      <c r="K18235" s="40">
        <v>0</v>
      </c>
    </row>
    <row r="18236" spans="1:11" x14ac:dyDescent="0.35">
      <c r="A18236">
        <v>62034</v>
      </c>
      <c r="B18236" t="s">
        <v>270</v>
      </c>
      <c r="C18236" s="70">
        <v>0</v>
      </c>
      <c r="D18236" s="70">
        <v>0</v>
      </c>
      <c r="E18236" s="71">
        <v>44681</v>
      </c>
      <c r="F18236" t="s">
        <v>2095</v>
      </c>
      <c r="G18236" t="s">
        <v>1912</v>
      </c>
      <c r="J18236" s="40">
        <v>1435.03</v>
      </c>
      <c r="K18236" s="40">
        <v>0</v>
      </c>
    </row>
    <row r="18237" spans="1:11" x14ac:dyDescent="0.35">
      <c r="A18237">
        <v>62034</v>
      </c>
      <c r="B18237" t="s">
        <v>270</v>
      </c>
      <c r="C18237" s="70">
        <v>0</v>
      </c>
      <c r="D18237" s="70">
        <v>0</v>
      </c>
      <c r="E18237" s="71">
        <v>44712</v>
      </c>
      <c r="F18237" t="s">
        <v>2078</v>
      </c>
      <c r="G18237" t="s">
        <v>1912</v>
      </c>
      <c r="J18237" s="40">
        <v>1360.4</v>
      </c>
      <c r="K18237" s="40">
        <v>0</v>
      </c>
    </row>
    <row r="18238" spans="1:11" x14ac:dyDescent="0.35">
      <c r="A18238">
        <v>62034</v>
      </c>
      <c r="B18238" t="s">
        <v>270</v>
      </c>
      <c r="C18238" s="70">
        <v>0</v>
      </c>
      <c r="D18238" s="70">
        <v>0</v>
      </c>
      <c r="E18238" s="71">
        <v>44742</v>
      </c>
      <c r="F18238" t="s">
        <v>2064</v>
      </c>
      <c r="G18238" t="s">
        <v>1912</v>
      </c>
      <c r="J18238" s="40">
        <v>100</v>
      </c>
      <c r="K18238" s="40">
        <v>0</v>
      </c>
    </row>
    <row r="18239" spans="1:11" x14ac:dyDescent="0.35">
      <c r="A18239">
        <v>62034</v>
      </c>
      <c r="B18239" t="s">
        <v>270</v>
      </c>
      <c r="C18239" s="70">
        <v>0</v>
      </c>
      <c r="D18239" s="70">
        <v>0</v>
      </c>
      <c r="E18239" s="71">
        <v>44773</v>
      </c>
      <c r="F18239" t="s">
        <v>2044</v>
      </c>
      <c r="G18239" t="s">
        <v>1912</v>
      </c>
      <c r="J18239" s="40">
        <v>185.79</v>
      </c>
      <c r="K18239" s="40">
        <v>0</v>
      </c>
    </row>
    <row r="18240" spans="1:11" x14ac:dyDescent="0.35">
      <c r="A18240">
        <v>62034</v>
      </c>
      <c r="B18240" t="s">
        <v>270</v>
      </c>
      <c r="C18240" s="70">
        <v>0</v>
      </c>
      <c r="D18240" s="70">
        <v>0</v>
      </c>
      <c r="E18240" s="71">
        <v>44804</v>
      </c>
      <c r="F18240" t="s">
        <v>1994</v>
      </c>
      <c r="G18240" t="s">
        <v>1912</v>
      </c>
      <c r="J18240" s="40">
        <v>94.28</v>
      </c>
      <c r="K18240" s="40">
        <v>0</v>
      </c>
    </row>
    <row r="18241" spans="1:11" x14ac:dyDescent="0.35">
      <c r="A18241">
        <v>62034</v>
      </c>
      <c r="B18241" t="s">
        <v>270</v>
      </c>
      <c r="C18241" s="70">
        <v>0</v>
      </c>
      <c r="D18241" s="70">
        <v>0</v>
      </c>
      <c r="E18241" s="71">
        <v>44834</v>
      </c>
      <c r="F18241" t="s">
        <v>1972</v>
      </c>
      <c r="G18241" t="s">
        <v>1912</v>
      </c>
      <c r="J18241" s="40">
        <v>1306.92</v>
      </c>
      <c r="K18241" s="40">
        <v>0</v>
      </c>
    </row>
    <row r="18242" spans="1:11" x14ac:dyDescent="0.35">
      <c r="A18242">
        <v>62034</v>
      </c>
      <c r="B18242" t="s">
        <v>270</v>
      </c>
      <c r="C18242" s="70">
        <v>0</v>
      </c>
      <c r="D18242" s="70">
        <v>0</v>
      </c>
      <c r="E18242" s="71">
        <v>44865</v>
      </c>
      <c r="F18242" t="s">
        <v>1944</v>
      </c>
      <c r="G18242" t="s">
        <v>1912</v>
      </c>
      <c r="H18242" t="s">
        <v>1919</v>
      </c>
      <c r="I18242" t="s">
        <v>1919</v>
      </c>
      <c r="J18242" s="40">
        <v>89.24</v>
      </c>
      <c r="K18242" s="40">
        <v>0</v>
      </c>
    </row>
    <row r="18243" spans="1:11" x14ac:dyDescent="0.35">
      <c r="A18243">
        <v>62034</v>
      </c>
      <c r="B18243" t="s">
        <v>270</v>
      </c>
      <c r="C18243" s="70">
        <v>0</v>
      </c>
      <c r="D18243" s="70">
        <v>0</v>
      </c>
      <c r="E18243" s="71">
        <v>44926</v>
      </c>
      <c r="F18243" t="s">
        <v>1913</v>
      </c>
      <c r="G18243" t="s">
        <v>1912</v>
      </c>
      <c r="H18243" t="s">
        <v>1911</v>
      </c>
      <c r="I18243" t="s">
        <v>1911</v>
      </c>
      <c r="J18243" s="40">
        <v>89.51</v>
      </c>
      <c r="K18243" s="40">
        <v>0</v>
      </c>
    </row>
    <row r="18244" spans="1:11" x14ac:dyDescent="0.35">
      <c r="A18244">
        <v>62035</v>
      </c>
      <c r="B18244" t="s">
        <v>1283</v>
      </c>
      <c r="C18244" s="70">
        <v>0</v>
      </c>
      <c r="D18244" s="70">
        <v>0</v>
      </c>
      <c r="E18244" s="71">
        <v>44651</v>
      </c>
      <c r="F18244" t="s">
        <v>2106</v>
      </c>
      <c r="G18244" t="s">
        <v>1912</v>
      </c>
      <c r="J18244" s="40">
        <v>125.94</v>
      </c>
      <c r="K18244" s="40">
        <v>0</v>
      </c>
    </row>
    <row r="18245" spans="1:11" x14ac:dyDescent="0.35">
      <c r="A18245">
        <v>62035</v>
      </c>
      <c r="B18245" t="s">
        <v>1283</v>
      </c>
      <c r="C18245" s="70">
        <v>0</v>
      </c>
      <c r="D18245" s="70">
        <v>0</v>
      </c>
      <c r="E18245" s="71">
        <v>44681</v>
      </c>
      <c r="F18245" t="s">
        <v>2095</v>
      </c>
      <c r="G18245" t="s">
        <v>1912</v>
      </c>
      <c r="J18245" s="40">
        <v>1293.04</v>
      </c>
      <c r="K18245" s="40">
        <v>0</v>
      </c>
    </row>
    <row r="18246" spans="1:11" x14ac:dyDescent="0.35">
      <c r="A18246">
        <v>62035</v>
      </c>
      <c r="B18246" t="s">
        <v>1283</v>
      </c>
      <c r="C18246" s="70">
        <v>0</v>
      </c>
      <c r="D18246" s="70">
        <v>0</v>
      </c>
      <c r="E18246" s="71">
        <v>44712</v>
      </c>
      <c r="F18246" t="s">
        <v>2078</v>
      </c>
      <c r="G18246" t="s">
        <v>1912</v>
      </c>
      <c r="J18246" s="40">
        <v>1090.17</v>
      </c>
      <c r="K18246" s="40">
        <v>0</v>
      </c>
    </row>
    <row r="18247" spans="1:11" x14ac:dyDescent="0.35">
      <c r="A18247">
        <v>62035</v>
      </c>
      <c r="B18247" t="s">
        <v>1283</v>
      </c>
      <c r="C18247" s="70">
        <v>0</v>
      </c>
      <c r="D18247" s="70">
        <v>0</v>
      </c>
      <c r="E18247" s="71">
        <v>44804</v>
      </c>
      <c r="F18247" t="s">
        <v>1994</v>
      </c>
      <c r="G18247" t="s">
        <v>1912</v>
      </c>
      <c r="J18247" s="40">
        <v>94.28</v>
      </c>
      <c r="K18247" s="40">
        <v>0</v>
      </c>
    </row>
    <row r="18248" spans="1:11" x14ac:dyDescent="0.35">
      <c r="A18248">
        <v>62035</v>
      </c>
      <c r="B18248" t="s">
        <v>1283</v>
      </c>
      <c r="C18248" s="70">
        <v>0</v>
      </c>
      <c r="D18248" s="70">
        <v>0</v>
      </c>
      <c r="E18248" s="71">
        <v>44834</v>
      </c>
      <c r="F18248" t="s">
        <v>1972</v>
      </c>
      <c r="G18248" t="s">
        <v>1912</v>
      </c>
      <c r="J18248" s="40">
        <v>1069.0899999999999</v>
      </c>
      <c r="K18248" s="40">
        <v>0</v>
      </c>
    </row>
    <row r="18249" spans="1:11" x14ac:dyDescent="0.35">
      <c r="A18249">
        <v>62035</v>
      </c>
      <c r="B18249" t="s">
        <v>1283</v>
      </c>
      <c r="C18249" s="70">
        <v>0</v>
      </c>
      <c r="D18249" s="70">
        <v>0</v>
      </c>
      <c r="E18249" s="71">
        <v>44865</v>
      </c>
      <c r="F18249" t="s">
        <v>1944</v>
      </c>
      <c r="G18249" t="s">
        <v>1912</v>
      </c>
      <c r="H18249" t="s">
        <v>1919</v>
      </c>
      <c r="I18249" t="s">
        <v>1919</v>
      </c>
      <c r="J18249" s="40">
        <v>89.24</v>
      </c>
      <c r="K18249" s="40">
        <v>0</v>
      </c>
    </row>
    <row r="18250" spans="1:11" x14ac:dyDescent="0.35">
      <c r="A18250">
        <v>62035</v>
      </c>
      <c r="B18250" t="s">
        <v>1283</v>
      </c>
      <c r="C18250" s="70">
        <v>0</v>
      </c>
      <c r="D18250" s="70">
        <v>0</v>
      </c>
      <c r="E18250" s="71">
        <v>44895</v>
      </c>
      <c r="F18250" t="s">
        <v>1926</v>
      </c>
      <c r="G18250" t="s">
        <v>1912</v>
      </c>
      <c r="H18250" t="s">
        <v>1916</v>
      </c>
      <c r="J18250" s="40">
        <v>91.54</v>
      </c>
      <c r="K18250" s="40">
        <v>0</v>
      </c>
    </row>
    <row r="18251" spans="1:11" x14ac:dyDescent="0.35">
      <c r="A18251">
        <v>62036</v>
      </c>
      <c r="B18251" t="s">
        <v>271</v>
      </c>
      <c r="C18251" s="70">
        <v>0</v>
      </c>
      <c r="D18251" s="70">
        <v>0</v>
      </c>
      <c r="E18251" s="71">
        <v>44592</v>
      </c>
      <c r="F18251" t="s">
        <v>2134</v>
      </c>
      <c r="G18251" t="s">
        <v>1912</v>
      </c>
      <c r="J18251" s="40">
        <v>1532.38</v>
      </c>
      <c r="K18251" s="40">
        <v>0</v>
      </c>
    </row>
    <row r="18252" spans="1:11" x14ac:dyDescent="0.35">
      <c r="A18252">
        <v>62036</v>
      </c>
      <c r="B18252" t="s">
        <v>271</v>
      </c>
      <c r="C18252" s="70">
        <v>0</v>
      </c>
      <c r="D18252" s="70">
        <v>0</v>
      </c>
      <c r="E18252" s="71">
        <v>44620</v>
      </c>
      <c r="F18252" t="s">
        <v>2122</v>
      </c>
      <c r="G18252" t="s">
        <v>1912</v>
      </c>
      <c r="J18252" s="40">
        <v>1512.03</v>
      </c>
      <c r="K18252" s="40">
        <v>0</v>
      </c>
    </row>
    <row r="18253" spans="1:11" x14ac:dyDescent="0.35">
      <c r="A18253">
        <v>62036</v>
      </c>
      <c r="B18253" t="s">
        <v>271</v>
      </c>
      <c r="C18253" s="70">
        <v>0</v>
      </c>
      <c r="D18253" s="70">
        <v>0</v>
      </c>
      <c r="E18253" s="71">
        <v>44620</v>
      </c>
      <c r="F18253" t="s">
        <v>2121</v>
      </c>
      <c r="G18253" t="s">
        <v>1912</v>
      </c>
      <c r="J18253" s="40">
        <v>-1512.03</v>
      </c>
      <c r="K18253" s="40">
        <v>0</v>
      </c>
    </row>
    <row r="18254" spans="1:11" x14ac:dyDescent="0.35">
      <c r="A18254">
        <v>62036</v>
      </c>
      <c r="B18254" t="s">
        <v>271</v>
      </c>
      <c r="C18254" s="70">
        <v>0</v>
      </c>
      <c r="D18254" s="70">
        <v>0</v>
      </c>
      <c r="E18254" s="71">
        <v>44620</v>
      </c>
      <c r="F18254" t="s">
        <v>2120</v>
      </c>
      <c r="G18254" t="s">
        <v>1912</v>
      </c>
      <c r="J18254" s="40">
        <v>2332.36</v>
      </c>
      <c r="K18254" s="40">
        <v>0</v>
      </c>
    </row>
    <row r="18255" spans="1:11" x14ac:dyDescent="0.35">
      <c r="A18255">
        <v>62036</v>
      </c>
      <c r="B18255" t="s">
        <v>271</v>
      </c>
      <c r="C18255" s="70">
        <v>0</v>
      </c>
      <c r="D18255" s="70">
        <v>0</v>
      </c>
      <c r="E18255" s="71">
        <v>44651</v>
      </c>
      <c r="F18255" t="s">
        <v>2106</v>
      </c>
      <c r="G18255" t="s">
        <v>1912</v>
      </c>
      <c r="J18255" s="40">
        <v>1836.62</v>
      </c>
      <c r="K18255" s="40">
        <v>0</v>
      </c>
    </row>
    <row r="18256" spans="1:11" x14ac:dyDescent="0.35">
      <c r="A18256">
        <v>62036</v>
      </c>
      <c r="B18256" t="s">
        <v>271</v>
      </c>
      <c r="C18256" s="70">
        <v>0</v>
      </c>
      <c r="D18256" s="70">
        <v>0</v>
      </c>
      <c r="E18256" s="71">
        <v>44681</v>
      </c>
      <c r="F18256" t="s">
        <v>2095</v>
      </c>
      <c r="G18256" t="s">
        <v>1912</v>
      </c>
      <c r="J18256" s="40">
        <v>1989.13</v>
      </c>
      <c r="K18256" s="40">
        <v>0</v>
      </c>
    </row>
    <row r="18257" spans="1:11" x14ac:dyDescent="0.35">
      <c r="A18257">
        <v>62036</v>
      </c>
      <c r="B18257" t="s">
        <v>271</v>
      </c>
      <c r="C18257" s="70">
        <v>0</v>
      </c>
      <c r="D18257" s="70">
        <v>0</v>
      </c>
      <c r="E18257" s="71">
        <v>44712</v>
      </c>
      <c r="F18257" t="s">
        <v>2078</v>
      </c>
      <c r="G18257" t="s">
        <v>1912</v>
      </c>
      <c r="J18257" s="40">
        <v>2348.65</v>
      </c>
      <c r="K18257" s="40">
        <v>0</v>
      </c>
    </row>
    <row r="18258" spans="1:11" x14ac:dyDescent="0.35">
      <c r="A18258">
        <v>62036</v>
      </c>
      <c r="B18258" t="s">
        <v>271</v>
      </c>
      <c r="C18258" s="70">
        <v>0</v>
      </c>
      <c r="D18258" s="70">
        <v>0</v>
      </c>
      <c r="E18258" s="71">
        <v>44742</v>
      </c>
      <c r="F18258" t="s">
        <v>2064</v>
      </c>
      <c r="G18258" t="s">
        <v>1912</v>
      </c>
      <c r="J18258" s="40">
        <v>2030.03</v>
      </c>
      <c r="K18258" s="40">
        <v>0</v>
      </c>
    </row>
    <row r="18259" spans="1:11" x14ac:dyDescent="0.35">
      <c r="A18259">
        <v>62036</v>
      </c>
      <c r="B18259" t="s">
        <v>271</v>
      </c>
      <c r="C18259" s="70">
        <v>0</v>
      </c>
      <c r="D18259" s="70">
        <v>0</v>
      </c>
      <c r="E18259" s="71">
        <v>44773</v>
      </c>
      <c r="F18259" t="s">
        <v>2044</v>
      </c>
      <c r="G18259" t="s">
        <v>1912</v>
      </c>
      <c r="J18259" s="40">
        <v>2006.61</v>
      </c>
      <c r="K18259" s="40">
        <v>0</v>
      </c>
    </row>
    <row r="18260" spans="1:11" x14ac:dyDescent="0.35">
      <c r="A18260">
        <v>62036</v>
      </c>
      <c r="B18260" t="s">
        <v>271</v>
      </c>
      <c r="C18260" s="70">
        <v>0</v>
      </c>
      <c r="D18260" s="70">
        <v>0</v>
      </c>
      <c r="E18260" s="71">
        <v>44804</v>
      </c>
      <c r="F18260" t="s">
        <v>1994</v>
      </c>
      <c r="G18260" t="s">
        <v>1912</v>
      </c>
      <c r="J18260" s="40">
        <v>2248.4</v>
      </c>
      <c r="K18260" s="40">
        <v>0</v>
      </c>
    </row>
    <row r="18261" spans="1:11" x14ac:dyDescent="0.35">
      <c r="A18261">
        <v>62036</v>
      </c>
      <c r="B18261" t="s">
        <v>271</v>
      </c>
      <c r="C18261" s="70">
        <v>0</v>
      </c>
      <c r="D18261" s="70">
        <v>0</v>
      </c>
      <c r="E18261" s="71">
        <v>44834</v>
      </c>
      <c r="F18261" t="s">
        <v>1972</v>
      </c>
      <c r="G18261" t="s">
        <v>1912</v>
      </c>
      <c r="J18261" s="40">
        <v>1704.91</v>
      </c>
      <c r="K18261" s="40">
        <v>0</v>
      </c>
    </row>
    <row r="18262" spans="1:11" x14ac:dyDescent="0.35">
      <c r="A18262">
        <v>62036</v>
      </c>
      <c r="B18262" t="s">
        <v>271</v>
      </c>
      <c r="C18262" s="70">
        <v>0</v>
      </c>
      <c r="D18262" s="70">
        <v>0</v>
      </c>
      <c r="E18262" s="71">
        <v>44865</v>
      </c>
      <c r="F18262" t="s">
        <v>1944</v>
      </c>
      <c r="G18262" t="s">
        <v>1912</v>
      </c>
      <c r="H18262" t="s">
        <v>1919</v>
      </c>
      <c r="I18262" t="s">
        <v>1919</v>
      </c>
      <c r="J18262" s="40">
        <v>2286.36</v>
      </c>
      <c r="K18262" s="40">
        <v>0</v>
      </c>
    </row>
    <row r="18263" spans="1:11" x14ac:dyDescent="0.35">
      <c r="A18263">
        <v>62036</v>
      </c>
      <c r="B18263" t="s">
        <v>271</v>
      </c>
      <c r="C18263" s="70">
        <v>0</v>
      </c>
      <c r="D18263" s="70">
        <v>0</v>
      </c>
      <c r="E18263" s="71">
        <v>44895</v>
      </c>
      <c r="F18263" t="s">
        <v>1926</v>
      </c>
      <c r="G18263" t="s">
        <v>1912</v>
      </c>
      <c r="H18263" t="s">
        <v>1916</v>
      </c>
      <c r="J18263" s="40">
        <v>2584.6799999999998</v>
      </c>
      <c r="K18263" s="40">
        <v>0</v>
      </c>
    </row>
    <row r="18264" spans="1:11" x14ac:dyDescent="0.35">
      <c r="A18264">
        <v>62036</v>
      </c>
      <c r="B18264" t="s">
        <v>271</v>
      </c>
      <c r="C18264" s="70">
        <v>0</v>
      </c>
      <c r="D18264" s="70">
        <v>0</v>
      </c>
      <c r="E18264" s="71">
        <v>44926</v>
      </c>
      <c r="F18264" t="s">
        <v>1913</v>
      </c>
      <c r="G18264" t="s">
        <v>1912</v>
      </c>
      <c r="H18264" t="s">
        <v>1911</v>
      </c>
      <c r="I18264" t="s">
        <v>1911</v>
      </c>
      <c r="J18264" s="40">
        <v>2652.37</v>
      </c>
      <c r="K18264" s="40">
        <v>0</v>
      </c>
    </row>
    <row r="18265" spans="1:11" x14ac:dyDescent="0.35">
      <c r="A18265">
        <v>62130</v>
      </c>
      <c r="B18265" t="s">
        <v>1531</v>
      </c>
      <c r="C18265" s="70">
        <v>0</v>
      </c>
      <c r="D18265" s="70">
        <v>0</v>
      </c>
      <c r="E18265" s="71">
        <v>44743</v>
      </c>
      <c r="F18265" t="s">
        <v>14941</v>
      </c>
      <c r="G18265" t="s">
        <v>1912</v>
      </c>
      <c r="J18265" s="40">
        <v>225</v>
      </c>
      <c r="K18265" s="40">
        <v>0</v>
      </c>
    </row>
    <row r="18266" spans="1:11" x14ac:dyDescent="0.35">
      <c r="A18266">
        <v>62130</v>
      </c>
      <c r="B18266" t="s">
        <v>1531</v>
      </c>
      <c r="C18266" s="70">
        <v>0</v>
      </c>
      <c r="D18266" s="70">
        <v>0</v>
      </c>
      <c r="E18266" s="71">
        <v>44743</v>
      </c>
      <c r="F18266" t="s">
        <v>14940</v>
      </c>
      <c r="G18266" t="s">
        <v>1912</v>
      </c>
      <c r="J18266" s="40">
        <v>184.21</v>
      </c>
      <c r="K18266" s="40">
        <v>0</v>
      </c>
    </row>
    <row r="18267" spans="1:11" x14ac:dyDescent="0.35">
      <c r="A18267">
        <v>62201</v>
      </c>
      <c r="B18267" t="s">
        <v>1532</v>
      </c>
      <c r="C18267" s="70">
        <v>0</v>
      </c>
      <c r="D18267" s="70">
        <v>0</v>
      </c>
      <c r="E18267" s="71">
        <v>44682</v>
      </c>
      <c r="F18267" t="s">
        <v>14939</v>
      </c>
      <c r="G18267" t="s">
        <v>2142</v>
      </c>
      <c r="H18267" t="s">
        <v>14938</v>
      </c>
      <c r="I18267" t="s">
        <v>14937</v>
      </c>
      <c r="J18267" s="40">
        <v>1858.8</v>
      </c>
      <c r="K18267" s="40">
        <v>0</v>
      </c>
    </row>
    <row r="18268" spans="1:11" x14ac:dyDescent="0.35">
      <c r="A18268">
        <v>62201</v>
      </c>
      <c r="B18268" t="s">
        <v>1532</v>
      </c>
      <c r="C18268" s="70">
        <v>0</v>
      </c>
      <c r="D18268" s="70">
        <v>0</v>
      </c>
      <c r="E18268" s="71">
        <v>44682</v>
      </c>
      <c r="F18268" t="s">
        <v>14936</v>
      </c>
      <c r="G18268" t="s">
        <v>1912</v>
      </c>
      <c r="J18268" s="40">
        <v>1127.06</v>
      </c>
      <c r="K18268" s="40">
        <v>0</v>
      </c>
    </row>
    <row r="18269" spans="1:11" x14ac:dyDescent="0.35">
      <c r="A18269">
        <v>62201</v>
      </c>
      <c r="B18269" t="s">
        <v>1532</v>
      </c>
      <c r="C18269" s="70">
        <v>0</v>
      </c>
      <c r="D18269" s="70">
        <v>0</v>
      </c>
      <c r="E18269" s="71">
        <v>44682</v>
      </c>
      <c r="F18269" t="s">
        <v>14935</v>
      </c>
      <c r="G18269" t="s">
        <v>1912</v>
      </c>
      <c r="J18269" s="40">
        <v>375</v>
      </c>
      <c r="K18269" s="40">
        <v>0</v>
      </c>
    </row>
    <row r="18270" spans="1:11" x14ac:dyDescent="0.35">
      <c r="A18270">
        <v>62201</v>
      </c>
      <c r="B18270" t="s">
        <v>1532</v>
      </c>
      <c r="C18270" s="70">
        <v>0</v>
      </c>
      <c r="D18270" s="70">
        <v>0</v>
      </c>
      <c r="E18270" s="71">
        <v>44682</v>
      </c>
      <c r="F18270" t="s">
        <v>14934</v>
      </c>
      <c r="G18270" t="s">
        <v>1912</v>
      </c>
      <c r="J18270" s="40">
        <v>2226.35</v>
      </c>
      <c r="K18270" s="40">
        <v>0</v>
      </c>
    </row>
    <row r="18271" spans="1:11" x14ac:dyDescent="0.35">
      <c r="A18271">
        <v>62202</v>
      </c>
      <c r="B18271" t="s">
        <v>1533</v>
      </c>
      <c r="C18271" s="70">
        <v>0</v>
      </c>
      <c r="D18271" s="70">
        <v>0</v>
      </c>
      <c r="E18271" s="71">
        <v>44682</v>
      </c>
      <c r="F18271" t="s">
        <v>14933</v>
      </c>
      <c r="G18271" t="s">
        <v>1912</v>
      </c>
      <c r="J18271" s="40">
        <v>225</v>
      </c>
      <c r="K18271" s="40">
        <v>0</v>
      </c>
    </row>
    <row r="18272" spans="1:11" x14ac:dyDescent="0.35">
      <c r="A18272">
        <v>62202</v>
      </c>
      <c r="B18272" t="s">
        <v>1533</v>
      </c>
      <c r="C18272" s="70">
        <v>0</v>
      </c>
      <c r="D18272" s="70">
        <v>0</v>
      </c>
      <c r="E18272" s="71">
        <v>44682</v>
      </c>
      <c r="F18272" t="s">
        <v>14932</v>
      </c>
      <c r="G18272" t="s">
        <v>1912</v>
      </c>
      <c r="J18272" s="40">
        <v>190.9</v>
      </c>
      <c r="K18272" s="40">
        <v>0</v>
      </c>
    </row>
    <row r="18273" spans="1:11" x14ac:dyDescent="0.35">
      <c r="A18273">
        <v>62202</v>
      </c>
      <c r="B18273" t="s">
        <v>1533</v>
      </c>
      <c r="C18273" s="70">
        <v>0</v>
      </c>
      <c r="D18273" s="70">
        <v>0</v>
      </c>
      <c r="E18273" s="71">
        <v>44682</v>
      </c>
      <c r="F18273" t="s">
        <v>14931</v>
      </c>
      <c r="G18273" t="s">
        <v>1912</v>
      </c>
      <c r="J18273" s="40">
        <v>224.79</v>
      </c>
      <c r="K18273" s="40">
        <v>0</v>
      </c>
    </row>
    <row r="18274" spans="1:11" x14ac:dyDescent="0.35">
      <c r="A18274">
        <v>62202</v>
      </c>
      <c r="B18274" t="s">
        <v>1533</v>
      </c>
      <c r="C18274" s="70">
        <v>0</v>
      </c>
      <c r="D18274" s="70">
        <v>0</v>
      </c>
      <c r="E18274" s="71">
        <v>44682</v>
      </c>
      <c r="F18274" t="s">
        <v>14930</v>
      </c>
      <c r="G18274" t="s">
        <v>2142</v>
      </c>
      <c r="H18274" t="s">
        <v>14929</v>
      </c>
      <c r="I18274" t="s">
        <v>14928</v>
      </c>
      <c r="J18274" s="40">
        <v>756.69</v>
      </c>
      <c r="K18274" s="40">
        <v>0</v>
      </c>
    </row>
    <row r="18275" spans="1:11" x14ac:dyDescent="0.35">
      <c r="A18275">
        <v>62203</v>
      </c>
      <c r="B18275" t="s">
        <v>1534</v>
      </c>
      <c r="C18275" s="70">
        <v>0</v>
      </c>
      <c r="D18275" s="70">
        <v>0</v>
      </c>
      <c r="E18275" s="71">
        <v>44682</v>
      </c>
      <c r="F18275" t="s">
        <v>14927</v>
      </c>
      <c r="G18275" t="s">
        <v>1912</v>
      </c>
      <c r="J18275" s="40">
        <v>225</v>
      </c>
      <c r="K18275" s="40">
        <v>0</v>
      </c>
    </row>
    <row r="18276" spans="1:11" x14ac:dyDescent="0.35">
      <c r="A18276">
        <v>62203</v>
      </c>
      <c r="B18276" t="s">
        <v>1534</v>
      </c>
      <c r="C18276" s="70">
        <v>0</v>
      </c>
      <c r="D18276" s="70">
        <v>0</v>
      </c>
      <c r="E18276" s="71">
        <v>44682</v>
      </c>
      <c r="F18276" t="s">
        <v>14926</v>
      </c>
      <c r="G18276" t="s">
        <v>1912</v>
      </c>
      <c r="J18276" s="40">
        <v>421.5</v>
      </c>
      <c r="K18276" s="40">
        <v>0</v>
      </c>
    </row>
    <row r="18277" spans="1:11" x14ac:dyDescent="0.35">
      <c r="A18277">
        <v>62204</v>
      </c>
      <c r="B18277" t="s">
        <v>1535</v>
      </c>
      <c r="C18277" s="70">
        <v>0</v>
      </c>
      <c r="D18277" s="70">
        <v>0</v>
      </c>
      <c r="E18277" s="71">
        <v>44694</v>
      </c>
      <c r="F18277" t="s">
        <v>14925</v>
      </c>
      <c r="G18277" t="s">
        <v>1912</v>
      </c>
      <c r="J18277" s="40">
        <v>390.74</v>
      </c>
      <c r="K18277" s="40">
        <v>0</v>
      </c>
    </row>
    <row r="18278" spans="1:11" x14ac:dyDescent="0.35">
      <c r="A18278">
        <v>62204</v>
      </c>
      <c r="B18278" t="s">
        <v>1535</v>
      </c>
      <c r="C18278" s="70">
        <v>0</v>
      </c>
      <c r="D18278" s="70">
        <v>0</v>
      </c>
      <c r="E18278" s="71">
        <v>44694</v>
      </c>
      <c r="F18278" t="s">
        <v>14924</v>
      </c>
      <c r="G18278" t="s">
        <v>1912</v>
      </c>
      <c r="J18278" s="40">
        <v>300</v>
      </c>
      <c r="K18278" s="40">
        <v>0</v>
      </c>
    </row>
    <row r="18279" spans="1:11" x14ac:dyDescent="0.35">
      <c r="A18279">
        <v>62204</v>
      </c>
      <c r="B18279" t="s">
        <v>1535</v>
      </c>
      <c r="C18279" s="70">
        <v>0</v>
      </c>
      <c r="D18279" s="70">
        <v>0</v>
      </c>
      <c r="E18279" s="71">
        <v>44700</v>
      </c>
      <c r="F18279" t="s">
        <v>14923</v>
      </c>
      <c r="G18279" t="s">
        <v>2142</v>
      </c>
      <c r="H18279" t="s">
        <v>14922</v>
      </c>
      <c r="I18279" t="s">
        <v>14921</v>
      </c>
      <c r="J18279" s="40">
        <v>796.75</v>
      </c>
      <c r="K18279" s="40">
        <v>0</v>
      </c>
    </row>
    <row r="18280" spans="1:11" x14ac:dyDescent="0.35">
      <c r="A18280">
        <v>62205</v>
      </c>
      <c r="B18280" t="s">
        <v>1536</v>
      </c>
      <c r="C18280" s="70">
        <v>0</v>
      </c>
      <c r="D18280" s="70">
        <v>0</v>
      </c>
      <c r="E18280" s="71">
        <v>44682</v>
      </c>
      <c r="F18280" t="s">
        <v>14920</v>
      </c>
      <c r="G18280" t="s">
        <v>2142</v>
      </c>
      <c r="H18280" t="s">
        <v>14919</v>
      </c>
      <c r="I18280" t="s">
        <v>14918</v>
      </c>
      <c r="J18280" s="40">
        <v>1858.8</v>
      </c>
      <c r="K18280" s="40">
        <v>0</v>
      </c>
    </row>
    <row r="18281" spans="1:11" x14ac:dyDescent="0.35">
      <c r="A18281">
        <v>62205</v>
      </c>
      <c r="B18281" t="s">
        <v>1536</v>
      </c>
      <c r="C18281" s="70">
        <v>0</v>
      </c>
      <c r="D18281" s="70">
        <v>0</v>
      </c>
      <c r="E18281" s="71">
        <v>44682</v>
      </c>
      <c r="F18281" t="s">
        <v>14917</v>
      </c>
      <c r="G18281" t="s">
        <v>1912</v>
      </c>
      <c r="J18281" s="40">
        <v>375</v>
      </c>
      <c r="K18281" s="40">
        <v>0</v>
      </c>
    </row>
    <row r="18282" spans="1:11" x14ac:dyDescent="0.35">
      <c r="A18282">
        <v>62205</v>
      </c>
      <c r="B18282" t="s">
        <v>1536</v>
      </c>
      <c r="C18282" s="70">
        <v>0</v>
      </c>
      <c r="D18282" s="70">
        <v>0</v>
      </c>
      <c r="E18282" s="71">
        <v>44682</v>
      </c>
      <c r="F18282" t="s">
        <v>14916</v>
      </c>
      <c r="G18282" t="s">
        <v>1912</v>
      </c>
      <c r="J18282" s="40">
        <v>314.73</v>
      </c>
      <c r="K18282" s="40">
        <v>0</v>
      </c>
    </row>
    <row r="18283" spans="1:11" x14ac:dyDescent="0.35">
      <c r="A18283">
        <v>62206</v>
      </c>
      <c r="B18283" t="s">
        <v>1537</v>
      </c>
      <c r="C18283" s="70">
        <v>0</v>
      </c>
      <c r="D18283" s="70">
        <v>0</v>
      </c>
      <c r="E18283" s="71">
        <v>44682</v>
      </c>
      <c r="F18283" t="s">
        <v>14915</v>
      </c>
      <c r="G18283" t="s">
        <v>2142</v>
      </c>
      <c r="H18283" t="s">
        <v>14914</v>
      </c>
      <c r="I18283" t="s">
        <v>14913</v>
      </c>
      <c r="J18283" s="40">
        <v>736.75</v>
      </c>
      <c r="K18283" s="40">
        <v>0</v>
      </c>
    </row>
    <row r="18284" spans="1:11" x14ac:dyDescent="0.35">
      <c r="A18284">
        <v>62206</v>
      </c>
      <c r="B18284" t="s">
        <v>1537</v>
      </c>
      <c r="C18284" s="70">
        <v>0</v>
      </c>
      <c r="D18284" s="70">
        <v>0</v>
      </c>
      <c r="E18284" s="71">
        <v>44694</v>
      </c>
      <c r="F18284" t="s">
        <v>14912</v>
      </c>
      <c r="G18284" t="s">
        <v>1912</v>
      </c>
      <c r="J18284" s="40">
        <v>300</v>
      </c>
      <c r="K18284" s="40">
        <v>0</v>
      </c>
    </row>
    <row r="18285" spans="1:11" x14ac:dyDescent="0.35">
      <c r="A18285">
        <v>62206</v>
      </c>
      <c r="B18285" t="s">
        <v>1537</v>
      </c>
      <c r="C18285" s="70">
        <v>0</v>
      </c>
      <c r="D18285" s="70">
        <v>0</v>
      </c>
      <c r="E18285" s="71">
        <v>44694</v>
      </c>
      <c r="F18285" t="s">
        <v>14911</v>
      </c>
      <c r="G18285" t="s">
        <v>1912</v>
      </c>
      <c r="J18285" s="40">
        <v>206.63</v>
      </c>
      <c r="K18285" s="40">
        <v>0</v>
      </c>
    </row>
    <row r="18286" spans="1:11" x14ac:dyDescent="0.35">
      <c r="A18286">
        <v>62207</v>
      </c>
      <c r="B18286" t="s">
        <v>1538</v>
      </c>
      <c r="C18286" s="70">
        <v>0</v>
      </c>
      <c r="D18286" s="70">
        <v>0</v>
      </c>
      <c r="E18286" s="71">
        <v>44694</v>
      </c>
      <c r="F18286" t="s">
        <v>14910</v>
      </c>
      <c r="G18286" t="s">
        <v>1907</v>
      </c>
      <c r="J18286" s="40">
        <v>638.96</v>
      </c>
      <c r="K18286" s="40">
        <v>0</v>
      </c>
    </row>
    <row r="18287" spans="1:11" x14ac:dyDescent="0.35">
      <c r="A18287">
        <v>62207</v>
      </c>
      <c r="B18287" t="s">
        <v>1538</v>
      </c>
      <c r="C18287" s="70">
        <v>0</v>
      </c>
      <c r="D18287" s="70">
        <v>0</v>
      </c>
      <c r="E18287" s="71">
        <v>44694</v>
      </c>
      <c r="F18287" t="s">
        <v>14909</v>
      </c>
      <c r="G18287" t="s">
        <v>1912</v>
      </c>
      <c r="J18287" s="40">
        <v>300</v>
      </c>
      <c r="K18287" s="40">
        <v>0</v>
      </c>
    </row>
    <row r="18288" spans="1:11" x14ac:dyDescent="0.35">
      <c r="A18288">
        <v>62207</v>
      </c>
      <c r="B18288" t="s">
        <v>1538</v>
      </c>
      <c r="C18288" s="70">
        <v>0</v>
      </c>
      <c r="D18288" s="70">
        <v>0</v>
      </c>
      <c r="E18288" s="71">
        <v>44694</v>
      </c>
      <c r="F18288" t="s">
        <v>14908</v>
      </c>
      <c r="G18288" t="s">
        <v>1912</v>
      </c>
      <c r="J18288" s="40">
        <v>281.62</v>
      </c>
      <c r="K18288" s="40">
        <v>0</v>
      </c>
    </row>
    <row r="18289" spans="1:11" x14ac:dyDescent="0.35">
      <c r="A18289">
        <v>62207</v>
      </c>
      <c r="B18289" t="s">
        <v>1538</v>
      </c>
      <c r="C18289" s="70">
        <v>0</v>
      </c>
      <c r="D18289" s="70">
        <v>0</v>
      </c>
      <c r="E18289" s="71">
        <v>44694</v>
      </c>
      <c r="F18289" t="s">
        <v>14907</v>
      </c>
      <c r="G18289" t="s">
        <v>1912</v>
      </c>
      <c r="J18289" s="40">
        <v>380.11</v>
      </c>
      <c r="K18289" s="40">
        <v>0</v>
      </c>
    </row>
    <row r="18290" spans="1:11" x14ac:dyDescent="0.35">
      <c r="A18290">
        <v>62208</v>
      </c>
      <c r="B18290" t="s">
        <v>1539</v>
      </c>
      <c r="C18290" s="70">
        <v>0</v>
      </c>
      <c r="D18290" s="70">
        <v>0</v>
      </c>
      <c r="E18290" s="71">
        <v>44682</v>
      </c>
      <c r="F18290" t="s">
        <v>14906</v>
      </c>
      <c r="G18290" t="s">
        <v>2142</v>
      </c>
      <c r="H18290" t="s">
        <v>14905</v>
      </c>
      <c r="I18290" t="s">
        <v>14904</v>
      </c>
      <c r="J18290" s="40">
        <v>1215</v>
      </c>
      <c r="K18290" s="40">
        <v>0</v>
      </c>
    </row>
    <row r="18291" spans="1:11" x14ac:dyDescent="0.35">
      <c r="A18291">
        <v>62208</v>
      </c>
      <c r="B18291" t="s">
        <v>1539</v>
      </c>
      <c r="C18291" s="70">
        <v>0</v>
      </c>
      <c r="D18291" s="70">
        <v>0</v>
      </c>
      <c r="E18291" s="71">
        <v>44699</v>
      </c>
      <c r="F18291" t="s">
        <v>14903</v>
      </c>
      <c r="G18291" t="s">
        <v>1912</v>
      </c>
      <c r="J18291" s="40">
        <v>1824.32</v>
      </c>
      <c r="K18291" s="40">
        <v>0</v>
      </c>
    </row>
    <row r="18292" spans="1:11" x14ac:dyDescent="0.35">
      <c r="A18292">
        <v>62208</v>
      </c>
      <c r="B18292" t="s">
        <v>1539</v>
      </c>
      <c r="C18292" s="70">
        <v>0</v>
      </c>
      <c r="D18292" s="70">
        <v>0</v>
      </c>
      <c r="E18292" s="71">
        <v>44699</v>
      </c>
      <c r="F18292" t="s">
        <v>14902</v>
      </c>
      <c r="G18292" t="s">
        <v>1912</v>
      </c>
      <c r="J18292" s="40">
        <v>524.85</v>
      </c>
      <c r="K18292" s="40">
        <v>0</v>
      </c>
    </row>
    <row r="18293" spans="1:11" x14ac:dyDescent="0.35">
      <c r="A18293">
        <v>62208</v>
      </c>
      <c r="B18293" t="s">
        <v>1539</v>
      </c>
      <c r="C18293" s="70">
        <v>0</v>
      </c>
      <c r="D18293" s="70">
        <v>0</v>
      </c>
      <c r="E18293" s="71">
        <v>44699</v>
      </c>
      <c r="F18293" t="s">
        <v>14901</v>
      </c>
      <c r="G18293" t="s">
        <v>1912</v>
      </c>
      <c r="J18293" s="40">
        <v>750</v>
      </c>
      <c r="K18293" s="40">
        <v>0</v>
      </c>
    </row>
    <row r="18294" spans="1:11" x14ac:dyDescent="0.35">
      <c r="A18294">
        <v>62208</v>
      </c>
      <c r="B18294" t="s">
        <v>1539</v>
      </c>
      <c r="C18294" s="70">
        <v>0</v>
      </c>
      <c r="D18294" s="70">
        <v>0</v>
      </c>
      <c r="E18294" s="71">
        <v>44699</v>
      </c>
      <c r="F18294" t="s">
        <v>14900</v>
      </c>
      <c r="G18294" t="s">
        <v>1912</v>
      </c>
      <c r="J18294" s="40">
        <v>660.8</v>
      </c>
      <c r="K18294" s="40">
        <v>0</v>
      </c>
    </row>
    <row r="18295" spans="1:11" x14ac:dyDescent="0.35">
      <c r="A18295">
        <v>62209</v>
      </c>
      <c r="B18295" t="s">
        <v>1540</v>
      </c>
      <c r="C18295" s="70">
        <v>0</v>
      </c>
      <c r="D18295" s="70">
        <v>0</v>
      </c>
      <c r="E18295" s="71">
        <v>44682</v>
      </c>
      <c r="F18295" t="s">
        <v>14899</v>
      </c>
      <c r="G18295" t="s">
        <v>2142</v>
      </c>
      <c r="H18295" t="s">
        <v>14898</v>
      </c>
      <c r="I18295" t="s">
        <v>14897</v>
      </c>
      <c r="J18295" s="40">
        <v>1431</v>
      </c>
      <c r="K18295" s="40">
        <v>0</v>
      </c>
    </row>
    <row r="18296" spans="1:11" x14ac:dyDescent="0.35">
      <c r="A18296">
        <v>62209</v>
      </c>
      <c r="B18296" t="s">
        <v>1540</v>
      </c>
      <c r="C18296" s="70">
        <v>0</v>
      </c>
      <c r="D18296" s="70">
        <v>0</v>
      </c>
      <c r="E18296" s="71">
        <v>44711</v>
      </c>
      <c r="F18296" t="s">
        <v>14896</v>
      </c>
      <c r="G18296" t="s">
        <v>2142</v>
      </c>
      <c r="H18296" t="s">
        <v>14895</v>
      </c>
      <c r="I18296" t="s">
        <v>14894</v>
      </c>
      <c r="J18296" s="40">
        <v>53.6</v>
      </c>
      <c r="K18296" s="40">
        <v>0</v>
      </c>
    </row>
    <row r="18297" spans="1:11" x14ac:dyDescent="0.35">
      <c r="A18297">
        <v>62209</v>
      </c>
      <c r="B18297" t="s">
        <v>1540</v>
      </c>
      <c r="C18297" s="70">
        <v>0</v>
      </c>
      <c r="D18297" s="70">
        <v>0</v>
      </c>
      <c r="E18297" s="71">
        <v>44723</v>
      </c>
      <c r="F18297" t="s">
        <v>14893</v>
      </c>
      <c r="G18297" t="s">
        <v>1912</v>
      </c>
      <c r="J18297" s="40">
        <v>1579</v>
      </c>
      <c r="K18297" s="40">
        <v>0</v>
      </c>
    </row>
    <row r="18298" spans="1:11" x14ac:dyDescent="0.35">
      <c r="A18298">
        <v>62209</v>
      </c>
      <c r="B18298" t="s">
        <v>1540</v>
      </c>
      <c r="C18298" s="70">
        <v>0</v>
      </c>
      <c r="D18298" s="70">
        <v>0</v>
      </c>
      <c r="E18298" s="71">
        <v>44723</v>
      </c>
      <c r="F18298" t="s">
        <v>14892</v>
      </c>
      <c r="G18298" t="s">
        <v>1912</v>
      </c>
      <c r="J18298" s="40">
        <v>450</v>
      </c>
      <c r="K18298" s="40">
        <v>0</v>
      </c>
    </row>
    <row r="18299" spans="1:11" x14ac:dyDescent="0.35">
      <c r="A18299">
        <v>62209</v>
      </c>
      <c r="B18299" t="s">
        <v>1540</v>
      </c>
      <c r="C18299" s="70">
        <v>0</v>
      </c>
      <c r="D18299" s="70">
        <v>0</v>
      </c>
      <c r="E18299" s="71">
        <v>44723</v>
      </c>
      <c r="F18299" t="s">
        <v>14891</v>
      </c>
      <c r="G18299" t="s">
        <v>1912</v>
      </c>
      <c r="J18299" s="40">
        <v>188.21</v>
      </c>
      <c r="K18299" s="40">
        <v>0</v>
      </c>
    </row>
    <row r="18300" spans="1:11" x14ac:dyDescent="0.35">
      <c r="A18300">
        <v>62210</v>
      </c>
      <c r="B18300" t="s">
        <v>1541</v>
      </c>
      <c r="C18300" s="70">
        <v>0</v>
      </c>
      <c r="D18300" s="70">
        <v>0</v>
      </c>
      <c r="E18300" s="71">
        <v>44682</v>
      </c>
      <c r="F18300" t="s">
        <v>14890</v>
      </c>
      <c r="G18300" t="s">
        <v>2142</v>
      </c>
      <c r="H18300" t="s">
        <v>14889</v>
      </c>
      <c r="I18300" t="s">
        <v>14888</v>
      </c>
      <c r="J18300" s="40">
        <v>2705.16</v>
      </c>
      <c r="K18300" s="40">
        <v>0</v>
      </c>
    </row>
    <row r="18301" spans="1:11" x14ac:dyDescent="0.35">
      <c r="A18301">
        <v>62210</v>
      </c>
      <c r="B18301" t="s">
        <v>1541</v>
      </c>
      <c r="C18301" s="70">
        <v>0</v>
      </c>
      <c r="D18301" s="70">
        <v>0</v>
      </c>
      <c r="E18301" s="71">
        <v>44710</v>
      </c>
      <c r="F18301" t="s">
        <v>14887</v>
      </c>
      <c r="G18301" t="s">
        <v>2142</v>
      </c>
      <c r="H18301" t="s">
        <v>14886</v>
      </c>
      <c r="I18301" t="s">
        <v>14885</v>
      </c>
      <c r="J18301" s="40">
        <v>1308.2</v>
      </c>
      <c r="K18301" s="40">
        <v>0</v>
      </c>
    </row>
    <row r="18302" spans="1:11" x14ac:dyDescent="0.35">
      <c r="A18302">
        <v>62210</v>
      </c>
      <c r="B18302" t="s">
        <v>1541</v>
      </c>
      <c r="C18302" s="70">
        <v>0</v>
      </c>
      <c r="D18302" s="70">
        <v>0</v>
      </c>
      <c r="E18302" s="71">
        <v>44716</v>
      </c>
      <c r="F18302" t="s">
        <v>14884</v>
      </c>
      <c r="G18302" t="s">
        <v>1912</v>
      </c>
      <c r="J18302" s="40">
        <v>450</v>
      </c>
      <c r="K18302" s="40">
        <v>0</v>
      </c>
    </row>
    <row r="18303" spans="1:11" x14ac:dyDescent="0.35">
      <c r="A18303">
        <v>62210</v>
      </c>
      <c r="B18303" t="s">
        <v>1541</v>
      </c>
      <c r="C18303" s="70">
        <v>0</v>
      </c>
      <c r="D18303" s="70">
        <v>0</v>
      </c>
      <c r="E18303" s="71">
        <v>44716</v>
      </c>
      <c r="F18303" t="s">
        <v>14883</v>
      </c>
      <c r="G18303" t="s">
        <v>1912</v>
      </c>
      <c r="J18303" s="40">
        <v>50.31</v>
      </c>
      <c r="K18303" s="40">
        <v>0</v>
      </c>
    </row>
    <row r="18304" spans="1:11" x14ac:dyDescent="0.35">
      <c r="A18304">
        <v>62210</v>
      </c>
      <c r="B18304" t="s">
        <v>1541</v>
      </c>
      <c r="C18304" s="70">
        <v>0</v>
      </c>
      <c r="D18304" s="70">
        <v>0</v>
      </c>
      <c r="E18304" s="71">
        <v>44742</v>
      </c>
      <c r="F18304" t="s">
        <v>14882</v>
      </c>
      <c r="G18304" t="s">
        <v>1912</v>
      </c>
      <c r="J18304" s="40">
        <v>2797.36</v>
      </c>
      <c r="K18304" s="40">
        <v>0</v>
      </c>
    </row>
    <row r="18305" spans="1:11" x14ac:dyDescent="0.35">
      <c r="A18305">
        <v>62210</v>
      </c>
      <c r="B18305" t="s">
        <v>1541</v>
      </c>
      <c r="C18305" s="70">
        <v>0</v>
      </c>
      <c r="D18305" s="70">
        <v>0</v>
      </c>
      <c r="E18305" s="71">
        <v>44742</v>
      </c>
      <c r="F18305" t="s">
        <v>3440</v>
      </c>
      <c r="G18305" t="s">
        <v>1912</v>
      </c>
      <c r="J18305" s="40">
        <v>21.99</v>
      </c>
      <c r="K18305" s="40">
        <v>0</v>
      </c>
    </row>
    <row r="18306" spans="1:11" x14ac:dyDescent="0.35">
      <c r="A18306">
        <v>62210</v>
      </c>
      <c r="B18306" t="s">
        <v>1541</v>
      </c>
      <c r="C18306" s="70">
        <v>0</v>
      </c>
      <c r="D18306" s="70">
        <v>0</v>
      </c>
      <c r="E18306" s="71">
        <v>44742</v>
      </c>
      <c r="F18306" t="s">
        <v>5773</v>
      </c>
      <c r="G18306" t="s">
        <v>2247</v>
      </c>
      <c r="J18306" s="40">
        <v>0</v>
      </c>
      <c r="K18306" s="40">
        <v>0</v>
      </c>
    </row>
    <row r="18307" spans="1:11" x14ac:dyDescent="0.35">
      <c r="A18307">
        <v>62210</v>
      </c>
      <c r="B18307" t="s">
        <v>1541</v>
      </c>
      <c r="C18307" s="70">
        <v>0</v>
      </c>
      <c r="D18307" s="70">
        <v>0</v>
      </c>
      <c r="E18307" s="71">
        <v>44773</v>
      </c>
      <c r="F18307" t="s">
        <v>5471</v>
      </c>
      <c r="G18307" t="s">
        <v>2247</v>
      </c>
      <c r="J18307" s="40">
        <v>0</v>
      </c>
      <c r="K18307" s="40">
        <v>0</v>
      </c>
    </row>
    <row r="18308" spans="1:11" x14ac:dyDescent="0.35">
      <c r="A18308">
        <v>62211</v>
      </c>
      <c r="B18308" t="s">
        <v>1542</v>
      </c>
      <c r="C18308" s="70">
        <v>0</v>
      </c>
      <c r="D18308" s="70">
        <v>0</v>
      </c>
      <c r="E18308" s="71">
        <v>44682</v>
      </c>
      <c r="F18308" t="s">
        <v>14881</v>
      </c>
      <c r="G18308" t="s">
        <v>2142</v>
      </c>
      <c r="H18308" t="s">
        <v>14880</v>
      </c>
      <c r="I18308" t="s">
        <v>14879</v>
      </c>
      <c r="J18308" s="40">
        <v>1346.6</v>
      </c>
      <c r="K18308" s="40">
        <v>0</v>
      </c>
    </row>
    <row r="18309" spans="1:11" x14ac:dyDescent="0.35">
      <c r="A18309">
        <v>62211</v>
      </c>
      <c r="B18309" t="s">
        <v>1542</v>
      </c>
      <c r="C18309" s="70">
        <v>0</v>
      </c>
      <c r="D18309" s="70">
        <v>0</v>
      </c>
      <c r="E18309" s="71">
        <v>44696</v>
      </c>
      <c r="F18309" t="s">
        <v>14878</v>
      </c>
      <c r="G18309" t="s">
        <v>1912</v>
      </c>
      <c r="J18309" s="40">
        <v>1334.8</v>
      </c>
      <c r="K18309" s="40">
        <v>0</v>
      </c>
    </row>
    <row r="18310" spans="1:11" x14ac:dyDescent="0.35">
      <c r="A18310">
        <v>62211</v>
      </c>
      <c r="B18310" t="s">
        <v>1542</v>
      </c>
      <c r="C18310" s="70">
        <v>0</v>
      </c>
      <c r="D18310" s="70">
        <v>0</v>
      </c>
      <c r="E18310" s="71">
        <v>44696</v>
      </c>
      <c r="F18310" t="s">
        <v>14877</v>
      </c>
      <c r="G18310" t="s">
        <v>1912</v>
      </c>
      <c r="J18310" s="40">
        <v>900</v>
      </c>
      <c r="K18310" s="40">
        <v>0</v>
      </c>
    </row>
    <row r="18311" spans="1:11" x14ac:dyDescent="0.35">
      <c r="A18311">
        <v>62211</v>
      </c>
      <c r="B18311" t="s">
        <v>1542</v>
      </c>
      <c r="C18311" s="70">
        <v>0</v>
      </c>
      <c r="D18311" s="70">
        <v>0</v>
      </c>
      <c r="E18311" s="71">
        <v>44696</v>
      </c>
      <c r="F18311" t="s">
        <v>14876</v>
      </c>
      <c r="G18311" t="s">
        <v>1912</v>
      </c>
      <c r="J18311" s="40">
        <v>606.28</v>
      </c>
      <c r="K18311" s="40">
        <v>0</v>
      </c>
    </row>
    <row r="18312" spans="1:11" x14ac:dyDescent="0.35">
      <c r="A18312">
        <v>62212</v>
      </c>
      <c r="B18312" t="s">
        <v>1543</v>
      </c>
      <c r="C18312" s="70">
        <v>0</v>
      </c>
      <c r="D18312" s="70">
        <v>0</v>
      </c>
      <c r="E18312" s="71">
        <v>44682</v>
      </c>
      <c r="F18312" t="s">
        <v>14875</v>
      </c>
      <c r="G18312" t="s">
        <v>2142</v>
      </c>
      <c r="H18312" t="s">
        <v>14874</v>
      </c>
      <c r="I18312" t="s">
        <v>14873</v>
      </c>
      <c r="J18312" s="40">
        <v>1572</v>
      </c>
      <c r="K18312" s="40">
        <v>0</v>
      </c>
    </row>
    <row r="18313" spans="1:11" x14ac:dyDescent="0.35">
      <c r="A18313">
        <v>62212</v>
      </c>
      <c r="B18313" t="s">
        <v>1543</v>
      </c>
      <c r="C18313" s="70">
        <v>0</v>
      </c>
      <c r="D18313" s="70">
        <v>0</v>
      </c>
      <c r="E18313" s="71">
        <v>44721</v>
      </c>
      <c r="F18313" t="s">
        <v>14872</v>
      </c>
      <c r="G18313" t="s">
        <v>1912</v>
      </c>
      <c r="J18313" s="40">
        <v>300</v>
      </c>
      <c r="K18313" s="40">
        <v>0</v>
      </c>
    </row>
    <row r="18314" spans="1:11" x14ac:dyDescent="0.35">
      <c r="A18314">
        <v>62212</v>
      </c>
      <c r="B18314" t="s">
        <v>1543</v>
      </c>
      <c r="C18314" s="70">
        <v>0</v>
      </c>
      <c r="D18314" s="70">
        <v>0</v>
      </c>
      <c r="E18314" s="71">
        <v>44721</v>
      </c>
      <c r="F18314" t="s">
        <v>14871</v>
      </c>
      <c r="G18314" t="s">
        <v>1912</v>
      </c>
      <c r="J18314" s="40">
        <v>764</v>
      </c>
      <c r="K18314" s="40">
        <v>0</v>
      </c>
    </row>
    <row r="18315" spans="1:11" x14ac:dyDescent="0.35">
      <c r="A18315">
        <v>62212</v>
      </c>
      <c r="B18315" t="s">
        <v>1543</v>
      </c>
      <c r="C18315" s="70">
        <v>0</v>
      </c>
      <c r="D18315" s="70">
        <v>0</v>
      </c>
      <c r="E18315" s="71">
        <v>44721</v>
      </c>
      <c r="F18315" t="s">
        <v>14870</v>
      </c>
      <c r="G18315" t="s">
        <v>1912</v>
      </c>
      <c r="J18315" s="40">
        <v>656.53</v>
      </c>
      <c r="K18315" s="40">
        <v>0</v>
      </c>
    </row>
    <row r="18316" spans="1:11" x14ac:dyDescent="0.35">
      <c r="A18316">
        <v>62212</v>
      </c>
      <c r="B18316" t="s">
        <v>1543</v>
      </c>
      <c r="C18316" s="70">
        <v>0</v>
      </c>
      <c r="D18316" s="70">
        <v>0</v>
      </c>
      <c r="E18316" s="71">
        <v>44835</v>
      </c>
      <c r="F18316" t="s">
        <v>14869</v>
      </c>
      <c r="G18316" t="s">
        <v>2142</v>
      </c>
      <c r="H18316" t="s">
        <v>14868</v>
      </c>
      <c r="I18316" t="s">
        <v>14867</v>
      </c>
      <c r="J18316" s="40">
        <v>35.25</v>
      </c>
      <c r="K18316" s="40">
        <v>0</v>
      </c>
    </row>
    <row r="18317" spans="1:11" x14ac:dyDescent="0.35">
      <c r="A18317">
        <v>62213</v>
      </c>
      <c r="B18317" t="s">
        <v>14864</v>
      </c>
      <c r="C18317" s="70">
        <v>0</v>
      </c>
      <c r="D18317" s="70">
        <v>0</v>
      </c>
      <c r="E18317" s="71">
        <v>44773</v>
      </c>
      <c r="F18317" t="s">
        <v>14866</v>
      </c>
      <c r="G18317" t="s">
        <v>2142</v>
      </c>
      <c r="H18317" t="s">
        <v>14865</v>
      </c>
      <c r="I18317" t="s">
        <v>2316</v>
      </c>
      <c r="J18317" s="40">
        <v>161.6</v>
      </c>
      <c r="K18317" s="40">
        <v>0</v>
      </c>
    </row>
    <row r="18318" spans="1:11" x14ac:dyDescent="0.35">
      <c r="A18318">
        <v>62213</v>
      </c>
      <c r="B18318" t="s">
        <v>14864</v>
      </c>
      <c r="C18318" s="70">
        <v>0</v>
      </c>
      <c r="D18318" s="70">
        <v>0</v>
      </c>
      <c r="E18318" s="71">
        <v>44773</v>
      </c>
      <c r="F18318" t="s">
        <v>2317</v>
      </c>
      <c r="G18318" t="s">
        <v>1907</v>
      </c>
      <c r="H18318" t="s">
        <v>2316</v>
      </c>
      <c r="I18318" t="s">
        <v>2316</v>
      </c>
      <c r="J18318" s="40">
        <v>0</v>
      </c>
      <c r="K18318" s="40">
        <v>161.6</v>
      </c>
    </row>
    <row r="18319" spans="1:11" x14ac:dyDescent="0.35">
      <c r="A18319">
        <v>62214</v>
      </c>
      <c r="B18319" t="s">
        <v>1544</v>
      </c>
      <c r="C18319" s="70">
        <v>0</v>
      </c>
      <c r="D18319" s="70">
        <v>0</v>
      </c>
      <c r="E18319" s="71">
        <v>44767</v>
      </c>
      <c r="F18319" t="s">
        <v>14863</v>
      </c>
      <c r="G18319" t="s">
        <v>2142</v>
      </c>
      <c r="H18319" t="s">
        <v>14862</v>
      </c>
      <c r="I18319" t="s">
        <v>14861</v>
      </c>
      <c r="J18319" s="40">
        <v>335.42</v>
      </c>
      <c r="K18319" s="40">
        <v>0</v>
      </c>
    </row>
    <row r="18320" spans="1:11" x14ac:dyDescent="0.35">
      <c r="A18320">
        <v>62215</v>
      </c>
      <c r="B18320" t="s">
        <v>14858</v>
      </c>
      <c r="C18320" s="70">
        <v>0</v>
      </c>
      <c r="D18320" s="70">
        <v>0</v>
      </c>
      <c r="E18320" s="71">
        <v>44773</v>
      </c>
      <c r="F18320" t="s">
        <v>14860</v>
      </c>
      <c r="G18320" t="s">
        <v>2142</v>
      </c>
      <c r="H18320" t="s">
        <v>14859</v>
      </c>
      <c r="I18320" t="s">
        <v>2307</v>
      </c>
      <c r="J18320" s="40">
        <v>154.69999999999999</v>
      </c>
      <c r="K18320" s="40">
        <v>0</v>
      </c>
    </row>
    <row r="18321" spans="1:11" x14ac:dyDescent="0.35">
      <c r="A18321">
        <v>62215</v>
      </c>
      <c r="B18321" t="s">
        <v>14858</v>
      </c>
      <c r="C18321" s="70">
        <v>0</v>
      </c>
      <c r="D18321" s="70">
        <v>0</v>
      </c>
      <c r="E18321" s="71">
        <v>44773</v>
      </c>
      <c r="F18321" t="s">
        <v>2308</v>
      </c>
      <c r="G18321" t="s">
        <v>1907</v>
      </c>
      <c r="H18321" t="s">
        <v>2307</v>
      </c>
      <c r="I18321" t="s">
        <v>2307</v>
      </c>
      <c r="J18321" s="40">
        <v>0</v>
      </c>
      <c r="K18321" s="40">
        <v>154.69999999999999</v>
      </c>
    </row>
    <row r="18322" spans="1:11" x14ac:dyDescent="0.35">
      <c r="A18322">
        <v>62216</v>
      </c>
      <c r="B18322" t="s">
        <v>14855</v>
      </c>
      <c r="C18322" s="70">
        <v>0</v>
      </c>
      <c r="D18322" s="70">
        <v>0</v>
      </c>
      <c r="E18322" s="71">
        <v>44784</v>
      </c>
      <c r="F18322" t="s">
        <v>14857</v>
      </c>
      <c r="G18322" t="s">
        <v>2142</v>
      </c>
      <c r="H18322" t="s">
        <v>14856</v>
      </c>
      <c r="I18322" t="s">
        <v>2284</v>
      </c>
      <c r="J18322" s="40">
        <v>1000.9</v>
      </c>
      <c r="K18322" s="40">
        <v>0</v>
      </c>
    </row>
    <row r="18323" spans="1:11" x14ac:dyDescent="0.35">
      <c r="A18323">
        <v>62216</v>
      </c>
      <c r="B18323" t="s">
        <v>14855</v>
      </c>
      <c r="C18323" s="70">
        <v>0</v>
      </c>
      <c r="D18323" s="70">
        <v>0</v>
      </c>
      <c r="E18323" s="71">
        <v>44784</v>
      </c>
      <c r="F18323" t="s">
        <v>2285</v>
      </c>
      <c r="G18323" t="s">
        <v>1907</v>
      </c>
      <c r="H18323" t="s">
        <v>2284</v>
      </c>
      <c r="I18323" t="s">
        <v>2284</v>
      </c>
      <c r="J18323" s="40">
        <v>0</v>
      </c>
      <c r="K18323" s="40">
        <v>1000.9</v>
      </c>
    </row>
    <row r="18324" spans="1:11" x14ac:dyDescent="0.35">
      <c r="A18324">
        <v>62217</v>
      </c>
      <c r="B18324" t="s">
        <v>14852</v>
      </c>
      <c r="C18324" s="70">
        <v>0</v>
      </c>
      <c r="D18324" s="70">
        <v>0</v>
      </c>
      <c r="E18324" s="71">
        <v>44788</v>
      </c>
      <c r="F18324" t="s">
        <v>14854</v>
      </c>
      <c r="G18324" t="s">
        <v>2142</v>
      </c>
      <c r="H18324" t="s">
        <v>14853</v>
      </c>
      <c r="I18324" t="s">
        <v>2254</v>
      </c>
      <c r="J18324" s="40">
        <v>1312</v>
      </c>
      <c r="K18324" s="40">
        <v>0</v>
      </c>
    </row>
    <row r="18325" spans="1:11" x14ac:dyDescent="0.35">
      <c r="A18325">
        <v>62217</v>
      </c>
      <c r="B18325" t="s">
        <v>14852</v>
      </c>
      <c r="C18325" s="70">
        <v>0</v>
      </c>
      <c r="D18325" s="70">
        <v>0</v>
      </c>
      <c r="E18325" s="71">
        <v>44788</v>
      </c>
      <c r="F18325" t="s">
        <v>14851</v>
      </c>
      <c r="G18325" t="s">
        <v>2142</v>
      </c>
      <c r="H18325" t="s">
        <v>14850</v>
      </c>
      <c r="I18325" t="s">
        <v>2254</v>
      </c>
      <c r="J18325" s="40">
        <v>-1312</v>
      </c>
      <c r="K18325" s="40">
        <v>0</v>
      </c>
    </row>
    <row r="18326" spans="1:11" x14ac:dyDescent="0.35">
      <c r="A18326">
        <v>62218</v>
      </c>
      <c r="B18326" t="s">
        <v>14847</v>
      </c>
      <c r="C18326" s="70">
        <v>0</v>
      </c>
      <c r="D18326" s="70">
        <v>0</v>
      </c>
      <c r="E18326" s="71">
        <v>44788</v>
      </c>
      <c r="F18326" t="s">
        <v>14849</v>
      </c>
      <c r="G18326" t="s">
        <v>2142</v>
      </c>
      <c r="H18326" t="s">
        <v>14848</v>
      </c>
      <c r="I18326" t="s">
        <v>2238</v>
      </c>
      <c r="J18326" s="40">
        <v>1312</v>
      </c>
      <c r="K18326" s="40">
        <v>0</v>
      </c>
    </row>
    <row r="18327" spans="1:11" x14ac:dyDescent="0.35">
      <c r="A18327">
        <v>62218</v>
      </c>
      <c r="B18327" t="s">
        <v>14847</v>
      </c>
      <c r="C18327" s="70">
        <v>0</v>
      </c>
      <c r="D18327" s="70">
        <v>0</v>
      </c>
      <c r="E18327" s="71">
        <v>44788</v>
      </c>
      <c r="F18327" t="s">
        <v>14846</v>
      </c>
      <c r="G18327" t="s">
        <v>2142</v>
      </c>
      <c r="H18327" t="s">
        <v>14845</v>
      </c>
      <c r="I18327" t="s">
        <v>2238</v>
      </c>
      <c r="J18327" s="40">
        <v>-1312</v>
      </c>
      <c r="K18327" s="40">
        <v>0</v>
      </c>
    </row>
    <row r="18328" spans="1:11" x14ac:dyDescent="0.35">
      <c r="A18328">
        <v>62219</v>
      </c>
      <c r="B18328" t="s">
        <v>14842</v>
      </c>
      <c r="C18328" s="70">
        <v>0</v>
      </c>
      <c r="D18328" s="70">
        <v>0</v>
      </c>
      <c r="E18328" s="71">
        <v>44788</v>
      </c>
      <c r="F18328" t="s">
        <v>14844</v>
      </c>
      <c r="G18328" t="s">
        <v>2142</v>
      </c>
      <c r="H18328" t="s">
        <v>14843</v>
      </c>
      <c r="I18328" t="s">
        <v>2228</v>
      </c>
      <c r="J18328" s="40">
        <v>1725</v>
      </c>
      <c r="K18328" s="40">
        <v>0</v>
      </c>
    </row>
    <row r="18329" spans="1:11" x14ac:dyDescent="0.35">
      <c r="A18329">
        <v>62219</v>
      </c>
      <c r="B18329" t="s">
        <v>14842</v>
      </c>
      <c r="C18329" s="70">
        <v>0</v>
      </c>
      <c r="D18329" s="70">
        <v>0</v>
      </c>
      <c r="E18329" s="71">
        <v>44788</v>
      </c>
      <c r="F18329" t="s">
        <v>14841</v>
      </c>
      <c r="G18329" t="s">
        <v>2142</v>
      </c>
      <c r="H18329" t="s">
        <v>14840</v>
      </c>
      <c r="I18329" t="s">
        <v>2228</v>
      </c>
      <c r="J18329" s="40">
        <v>-1725</v>
      </c>
      <c r="K18329" s="40">
        <v>0</v>
      </c>
    </row>
    <row r="18330" spans="1:11" x14ac:dyDescent="0.35">
      <c r="A18330">
        <v>62220</v>
      </c>
      <c r="B18330" t="s">
        <v>1545</v>
      </c>
      <c r="C18330" s="70">
        <v>0</v>
      </c>
      <c r="D18330" s="70">
        <v>0</v>
      </c>
      <c r="E18330" s="71">
        <v>44788</v>
      </c>
      <c r="F18330" t="s">
        <v>14839</v>
      </c>
      <c r="G18330" t="s">
        <v>2142</v>
      </c>
      <c r="H18330" t="s">
        <v>14838</v>
      </c>
      <c r="I18330" t="s">
        <v>14837</v>
      </c>
      <c r="J18330" s="40">
        <v>1725</v>
      </c>
      <c r="K18330" s="40">
        <v>0</v>
      </c>
    </row>
    <row r="18331" spans="1:11" x14ac:dyDescent="0.35">
      <c r="A18331">
        <v>62221</v>
      </c>
      <c r="B18331" t="s">
        <v>14834</v>
      </c>
      <c r="C18331" s="70">
        <v>0</v>
      </c>
      <c r="D18331" s="70">
        <v>0</v>
      </c>
      <c r="E18331" s="71">
        <v>44788</v>
      </c>
      <c r="F18331" t="s">
        <v>14836</v>
      </c>
      <c r="G18331" t="s">
        <v>2142</v>
      </c>
      <c r="H18331" t="s">
        <v>14835</v>
      </c>
      <c r="I18331" t="s">
        <v>2219</v>
      </c>
      <c r="J18331" s="40">
        <v>1763</v>
      </c>
      <c r="K18331" s="40">
        <v>0</v>
      </c>
    </row>
    <row r="18332" spans="1:11" x14ac:dyDescent="0.35">
      <c r="A18332">
        <v>62221</v>
      </c>
      <c r="B18332" t="s">
        <v>14834</v>
      </c>
      <c r="C18332" s="70">
        <v>0</v>
      </c>
      <c r="D18332" s="70">
        <v>0</v>
      </c>
      <c r="E18332" s="71">
        <v>44788</v>
      </c>
      <c r="F18332" t="s">
        <v>14833</v>
      </c>
      <c r="G18332" t="s">
        <v>2142</v>
      </c>
      <c r="H18332" t="s">
        <v>14832</v>
      </c>
      <c r="I18332" t="s">
        <v>2219</v>
      </c>
      <c r="J18332" s="40">
        <v>-1763</v>
      </c>
      <c r="K18332" s="40">
        <v>0</v>
      </c>
    </row>
    <row r="18333" spans="1:11" x14ac:dyDescent="0.35">
      <c r="A18333">
        <v>62222</v>
      </c>
      <c r="B18333" t="s">
        <v>14829</v>
      </c>
      <c r="C18333" s="70">
        <v>0</v>
      </c>
      <c r="D18333" s="70">
        <v>0</v>
      </c>
      <c r="E18333" s="71">
        <v>44788</v>
      </c>
      <c r="F18333" t="s">
        <v>14831</v>
      </c>
      <c r="G18333" t="s">
        <v>2142</v>
      </c>
      <c r="H18333" t="s">
        <v>14830</v>
      </c>
      <c r="I18333" t="s">
        <v>2209</v>
      </c>
      <c r="J18333" s="40">
        <v>1763</v>
      </c>
      <c r="K18333" s="40">
        <v>0</v>
      </c>
    </row>
    <row r="18334" spans="1:11" x14ac:dyDescent="0.35">
      <c r="A18334">
        <v>62222</v>
      </c>
      <c r="B18334" t="s">
        <v>14829</v>
      </c>
      <c r="C18334" s="70">
        <v>0</v>
      </c>
      <c r="D18334" s="70">
        <v>0</v>
      </c>
      <c r="E18334" s="71">
        <v>44788</v>
      </c>
      <c r="F18334" t="s">
        <v>14828</v>
      </c>
      <c r="G18334" t="s">
        <v>2142</v>
      </c>
      <c r="H18334" t="s">
        <v>14827</v>
      </c>
      <c r="I18334" t="s">
        <v>2209</v>
      </c>
      <c r="J18334" s="40">
        <v>-1763</v>
      </c>
      <c r="K18334" s="40">
        <v>0</v>
      </c>
    </row>
    <row r="18335" spans="1:11" x14ac:dyDescent="0.35">
      <c r="A18335">
        <v>62223</v>
      </c>
      <c r="B18335" t="s">
        <v>1546</v>
      </c>
      <c r="C18335" s="70">
        <v>0</v>
      </c>
      <c r="D18335" s="70">
        <v>0</v>
      </c>
      <c r="E18335" s="71">
        <v>44743</v>
      </c>
      <c r="F18335" t="s">
        <v>14826</v>
      </c>
      <c r="G18335" t="s">
        <v>2142</v>
      </c>
      <c r="H18335" t="s">
        <v>14825</v>
      </c>
      <c r="I18335" t="s">
        <v>14824</v>
      </c>
      <c r="J18335" s="40">
        <v>1333</v>
      </c>
      <c r="K18335" s="40">
        <v>0</v>
      </c>
    </row>
    <row r="18336" spans="1:11" x14ac:dyDescent="0.35">
      <c r="A18336">
        <v>62223</v>
      </c>
      <c r="B18336" t="s">
        <v>1546</v>
      </c>
      <c r="C18336" s="70">
        <v>0</v>
      </c>
      <c r="D18336" s="70">
        <v>0</v>
      </c>
      <c r="E18336" s="71">
        <v>44835</v>
      </c>
      <c r="F18336" t="s">
        <v>14823</v>
      </c>
      <c r="G18336" t="s">
        <v>2142</v>
      </c>
      <c r="H18336" t="s">
        <v>14822</v>
      </c>
      <c r="I18336" t="s">
        <v>14821</v>
      </c>
      <c r="J18336" s="40">
        <v>60.3</v>
      </c>
      <c r="K18336" s="40">
        <v>0</v>
      </c>
    </row>
    <row r="18337" spans="1:11" x14ac:dyDescent="0.35">
      <c r="A18337">
        <v>62224</v>
      </c>
      <c r="B18337" t="s">
        <v>1547</v>
      </c>
      <c r="C18337" s="70">
        <v>0</v>
      </c>
      <c r="D18337" s="70">
        <v>0</v>
      </c>
      <c r="E18337" s="71">
        <v>44743</v>
      </c>
      <c r="F18337" t="s">
        <v>14820</v>
      </c>
      <c r="G18337" t="s">
        <v>2142</v>
      </c>
      <c r="H18337" t="s">
        <v>14819</v>
      </c>
      <c r="I18337" t="s">
        <v>14818</v>
      </c>
      <c r="J18337" s="40">
        <v>3595.16</v>
      </c>
      <c r="K18337" s="40">
        <v>0</v>
      </c>
    </row>
    <row r="18338" spans="1:11" x14ac:dyDescent="0.35">
      <c r="A18338">
        <v>62224</v>
      </c>
      <c r="B18338" t="s">
        <v>1547</v>
      </c>
      <c r="C18338" s="70">
        <v>0</v>
      </c>
      <c r="D18338" s="70">
        <v>0</v>
      </c>
      <c r="E18338" s="71">
        <v>44834</v>
      </c>
      <c r="F18338" t="s">
        <v>14817</v>
      </c>
      <c r="G18338" t="s">
        <v>1912</v>
      </c>
      <c r="J18338" s="40">
        <v>2810.29</v>
      </c>
      <c r="K18338" s="40">
        <v>0</v>
      </c>
    </row>
    <row r="18339" spans="1:11" x14ac:dyDescent="0.35">
      <c r="A18339">
        <v>62224</v>
      </c>
      <c r="B18339" t="s">
        <v>1547</v>
      </c>
      <c r="C18339" s="70">
        <v>0</v>
      </c>
      <c r="D18339" s="70">
        <v>0</v>
      </c>
      <c r="E18339" s="71">
        <v>44835</v>
      </c>
      <c r="F18339" t="s">
        <v>14816</v>
      </c>
      <c r="G18339" t="s">
        <v>2142</v>
      </c>
      <c r="H18339" t="s">
        <v>14815</v>
      </c>
      <c r="I18339" t="s">
        <v>14814</v>
      </c>
      <c r="J18339" s="40">
        <v>2527.4</v>
      </c>
      <c r="K18339" s="40">
        <v>0</v>
      </c>
    </row>
    <row r="18340" spans="1:11" x14ac:dyDescent="0.35">
      <c r="A18340">
        <v>62225</v>
      </c>
      <c r="B18340" t="s">
        <v>1548</v>
      </c>
      <c r="C18340" s="70">
        <v>0</v>
      </c>
      <c r="D18340" s="70">
        <v>0</v>
      </c>
      <c r="E18340" s="71">
        <v>44743</v>
      </c>
      <c r="F18340" t="s">
        <v>14813</v>
      </c>
      <c r="G18340" t="s">
        <v>2142</v>
      </c>
      <c r="H18340" t="s">
        <v>14812</v>
      </c>
      <c r="I18340" t="s">
        <v>14811</v>
      </c>
      <c r="J18340" s="40">
        <v>51</v>
      </c>
      <c r="K18340" s="40">
        <v>0</v>
      </c>
    </row>
    <row r="18341" spans="1:11" x14ac:dyDescent="0.35">
      <c r="A18341">
        <v>62226</v>
      </c>
      <c r="B18341" t="s">
        <v>1549</v>
      </c>
      <c r="C18341" s="70">
        <v>0</v>
      </c>
      <c r="D18341" s="70">
        <v>0</v>
      </c>
      <c r="E18341" s="71">
        <v>44743</v>
      </c>
      <c r="F18341" t="s">
        <v>14810</v>
      </c>
      <c r="G18341" t="s">
        <v>2142</v>
      </c>
      <c r="H18341" t="s">
        <v>14809</v>
      </c>
      <c r="I18341" t="s">
        <v>14492</v>
      </c>
      <c r="J18341" s="40">
        <v>247</v>
      </c>
      <c r="K18341" s="40">
        <v>0</v>
      </c>
    </row>
    <row r="18342" spans="1:11" x14ac:dyDescent="0.35">
      <c r="A18342">
        <v>62227</v>
      </c>
      <c r="B18342" t="s">
        <v>1550</v>
      </c>
      <c r="C18342" s="70">
        <v>0</v>
      </c>
      <c r="D18342" s="70">
        <v>0</v>
      </c>
      <c r="E18342" s="71">
        <v>44774</v>
      </c>
      <c r="F18342" t="s">
        <v>14808</v>
      </c>
      <c r="G18342" t="s">
        <v>2142</v>
      </c>
      <c r="H18342" t="s">
        <v>14807</v>
      </c>
      <c r="I18342" t="s">
        <v>14806</v>
      </c>
      <c r="J18342" s="40">
        <v>1596</v>
      </c>
      <c r="K18342" s="40">
        <v>0</v>
      </c>
    </row>
    <row r="18343" spans="1:11" x14ac:dyDescent="0.35">
      <c r="A18343">
        <v>62227</v>
      </c>
      <c r="B18343" t="s">
        <v>1550</v>
      </c>
      <c r="C18343" s="70">
        <v>0</v>
      </c>
      <c r="D18343" s="70">
        <v>0</v>
      </c>
      <c r="E18343" s="71">
        <v>44834</v>
      </c>
      <c r="F18343" t="s">
        <v>14805</v>
      </c>
      <c r="G18343" t="s">
        <v>1912</v>
      </c>
      <c r="J18343" s="40">
        <v>1375</v>
      </c>
      <c r="K18343" s="40">
        <v>0</v>
      </c>
    </row>
    <row r="18344" spans="1:11" x14ac:dyDescent="0.35">
      <c r="A18344">
        <v>62227</v>
      </c>
      <c r="B18344" t="s">
        <v>1550</v>
      </c>
      <c r="C18344" s="70">
        <v>0</v>
      </c>
      <c r="D18344" s="70">
        <v>0</v>
      </c>
      <c r="E18344" s="71">
        <v>44835</v>
      </c>
      <c r="F18344" t="s">
        <v>14804</v>
      </c>
      <c r="G18344" t="s">
        <v>2142</v>
      </c>
      <c r="H18344" t="s">
        <v>14803</v>
      </c>
      <c r="I18344" t="s">
        <v>14802</v>
      </c>
      <c r="J18344" s="40">
        <v>40.200000000000003</v>
      </c>
      <c r="K18344" s="40">
        <v>0</v>
      </c>
    </row>
    <row r="18345" spans="1:11" x14ac:dyDescent="0.35">
      <c r="A18345">
        <v>62228</v>
      </c>
      <c r="B18345" t="s">
        <v>1551</v>
      </c>
      <c r="C18345" s="70">
        <v>0</v>
      </c>
      <c r="D18345" s="70">
        <v>0</v>
      </c>
      <c r="E18345" s="71">
        <v>44743</v>
      </c>
      <c r="F18345" t="s">
        <v>14801</v>
      </c>
      <c r="G18345" t="s">
        <v>2142</v>
      </c>
      <c r="H18345" t="s">
        <v>14800</v>
      </c>
      <c r="I18345" t="s">
        <v>14799</v>
      </c>
      <c r="J18345" s="40">
        <v>964</v>
      </c>
      <c r="K18345" s="40">
        <v>0</v>
      </c>
    </row>
    <row r="18346" spans="1:11" x14ac:dyDescent="0.35">
      <c r="A18346">
        <v>62228</v>
      </c>
      <c r="B18346" t="s">
        <v>1551</v>
      </c>
      <c r="C18346" s="70">
        <v>0</v>
      </c>
      <c r="D18346" s="70">
        <v>0</v>
      </c>
      <c r="E18346" s="71">
        <v>44749</v>
      </c>
      <c r="F18346" t="s">
        <v>14798</v>
      </c>
      <c r="G18346" t="s">
        <v>1912</v>
      </c>
      <c r="J18346" s="40">
        <v>300</v>
      </c>
      <c r="K18346" s="40">
        <v>0</v>
      </c>
    </row>
    <row r="18347" spans="1:11" x14ac:dyDescent="0.35">
      <c r="A18347">
        <v>62228</v>
      </c>
      <c r="B18347" t="s">
        <v>1551</v>
      </c>
      <c r="C18347" s="70">
        <v>0</v>
      </c>
      <c r="D18347" s="70">
        <v>0</v>
      </c>
      <c r="E18347" s="71">
        <v>44749</v>
      </c>
      <c r="F18347" t="s">
        <v>14797</v>
      </c>
      <c r="G18347" t="s">
        <v>1912</v>
      </c>
      <c r="J18347" s="40">
        <v>246.7</v>
      </c>
      <c r="K18347" s="40">
        <v>0</v>
      </c>
    </row>
    <row r="18348" spans="1:11" x14ac:dyDescent="0.35">
      <c r="A18348">
        <v>62228</v>
      </c>
      <c r="B18348" t="s">
        <v>1551</v>
      </c>
      <c r="C18348" s="70">
        <v>0</v>
      </c>
      <c r="D18348" s="70">
        <v>0</v>
      </c>
      <c r="E18348" s="71">
        <v>44749</v>
      </c>
      <c r="F18348" t="s">
        <v>14796</v>
      </c>
      <c r="G18348" t="s">
        <v>1912</v>
      </c>
      <c r="J18348" s="40">
        <v>240.89</v>
      </c>
      <c r="K18348" s="40">
        <v>0</v>
      </c>
    </row>
    <row r="18349" spans="1:11" x14ac:dyDescent="0.35">
      <c r="A18349">
        <v>62228</v>
      </c>
      <c r="B18349" t="s">
        <v>1551</v>
      </c>
      <c r="C18349" s="70">
        <v>0</v>
      </c>
      <c r="D18349" s="70">
        <v>0</v>
      </c>
      <c r="E18349" s="71">
        <v>44749</v>
      </c>
      <c r="F18349" t="s">
        <v>14795</v>
      </c>
      <c r="G18349" t="s">
        <v>1912</v>
      </c>
      <c r="J18349" s="40">
        <v>-240.89</v>
      </c>
      <c r="K18349" s="40">
        <v>0</v>
      </c>
    </row>
    <row r="18350" spans="1:11" x14ac:dyDescent="0.35">
      <c r="A18350">
        <v>62228</v>
      </c>
      <c r="B18350" t="s">
        <v>1551</v>
      </c>
      <c r="C18350" s="70">
        <v>0</v>
      </c>
      <c r="D18350" s="70">
        <v>0</v>
      </c>
      <c r="E18350" s="71">
        <v>44749</v>
      </c>
      <c r="F18350" t="s">
        <v>14794</v>
      </c>
      <c r="G18350" t="s">
        <v>1912</v>
      </c>
      <c r="J18350" s="40">
        <v>240.89</v>
      </c>
      <c r="K18350" s="40">
        <v>0</v>
      </c>
    </row>
    <row r="18351" spans="1:11" x14ac:dyDescent="0.35">
      <c r="A18351">
        <v>62229</v>
      </c>
      <c r="B18351" t="s">
        <v>1552</v>
      </c>
      <c r="C18351" s="70">
        <v>0</v>
      </c>
      <c r="D18351" s="70">
        <v>0</v>
      </c>
      <c r="E18351" s="71">
        <v>44743</v>
      </c>
      <c r="F18351" t="s">
        <v>14793</v>
      </c>
      <c r="G18351" t="s">
        <v>2142</v>
      </c>
      <c r="H18351" t="s">
        <v>14792</v>
      </c>
      <c r="I18351" t="s">
        <v>14791</v>
      </c>
      <c r="J18351" s="40">
        <v>1699</v>
      </c>
      <c r="K18351" s="40">
        <v>0</v>
      </c>
    </row>
    <row r="18352" spans="1:11" x14ac:dyDescent="0.35">
      <c r="A18352">
        <v>62229</v>
      </c>
      <c r="B18352" t="s">
        <v>1552</v>
      </c>
      <c r="C18352" s="70">
        <v>0</v>
      </c>
      <c r="D18352" s="70">
        <v>0</v>
      </c>
      <c r="E18352" s="71">
        <v>44743</v>
      </c>
      <c r="F18352" t="s">
        <v>14790</v>
      </c>
      <c r="G18352" t="s">
        <v>1912</v>
      </c>
      <c r="J18352" s="40">
        <v>1450</v>
      </c>
      <c r="K18352" s="40">
        <v>0</v>
      </c>
    </row>
    <row r="18353" spans="1:11" x14ac:dyDescent="0.35">
      <c r="A18353">
        <v>62229</v>
      </c>
      <c r="B18353" t="s">
        <v>1552</v>
      </c>
      <c r="C18353" s="70">
        <v>0</v>
      </c>
      <c r="D18353" s="70">
        <v>0</v>
      </c>
      <c r="E18353" s="71">
        <v>44749</v>
      </c>
      <c r="F18353" t="s">
        <v>14789</v>
      </c>
      <c r="G18353" t="s">
        <v>1912</v>
      </c>
      <c r="J18353" s="40">
        <v>240.89</v>
      </c>
      <c r="K18353" s="40">
        <v>0</v>
      </c>
    </row>
    <row r="18354" spans="1:11" x14ac:dyDescent="0.35">
      <c r="A18354">
        <v>62229</v>
      </c>
      <c r="B18354" t="s">
        <v>1552</v>
      </c>
      <c r="C18354" s="70">
        <v>0</v>
      </c>
      <c r="D18354" s="70">
        <v>0</v>
      </c>
      <c r="E18354" s="71">
        <v>44749</v>
      </c>
      <c r="F18354" t="s">
        <v>14788</v>
      </c>
      <c r="G18354" t="s">
        <v>1912</v>
      </c>
      <c r="J18354" s="40">
        <v>-240.89</v>
      </c>
      <c r="K18354" s="40">
        <v>0</v>
      </c>
    </row>
    <row r="18355" spans="1:11" x14ac:dyDescent="0.35">
      <c r="A18355">
        <v>62229</v>
      </c>
      <c r="B18355" t="s">
        <v>1552</v>
      </c>
      <c r="C18355" s="70">
        <v>0</v>
      </c>
      <c r="D18355" s="70">
        <v>0</v>
      </c>
      <c r="E18355" s="71">
        <v>44750</v>
      </c>
      <c r="F18355" t="s">
        <v>14787</v>
      </c>
      <c r="G18355" t="s">
        <v>1912</v>
      </c>
      <c r="J18355" s="40">
        <v>450</v>
      </c>
      <c r="K18355" s="40">
        <v>0</v>
      </c>
    </row>
    <row r="18356" spans="1:11" x14ac:dyDescent="0.35">
      <c r="A18356">
        <v>62229</v>
      </c>
      <c r="B18356" t="s">
        <v>1552</v>
      </c>
      <c r="C18356" s="70">
        <v>0</v>
      </c>
      <c r="D18356" s="70">
        <v>0</v>
      </c>
      <c r="E18356" s="71">
        <v>44750</v>
      </c>
      <c r="F18356" t="s">
        <v>14786</v>
      </c>
      <c r="G18356" t="s">
        <v>1912</v>
      </c>
      <c r="J18356" s="40">
        <v>228.62</v>
      </c>
      <c r="K18356" s="40">
        <v>0</v>
      </c>
    </row>
    <row r="18357" spans="1:11" x14ac:dyDescent="0.35">
      <c r="A18357">
        <v>62229</v>
      </c>
      <c r="B18357" t="s">
        <v>1552</v>
      </c>
      <c r="C18357" s="70">
        <v>0</v>
      </c>
      <c r="D18357" s="70">
        <v>0</v>
      </c>
      <c r="E18357" s="71">
        <v>44835</v>
      </c>
      <c r="F18357" t="s">
        <v>14785</v>
      </c>
      <c r="G18357" t="s">
        <v>2142</v>
      </c>
      <c r="H18357" t="s">
        <v>14784</v>
      </c>
      <c r="I18357" t="s">
        <v>14783</v>
      </c>
      <c r="J18357" s="40">
        <v>40.25</v>
      </c>
      <c r="K18357" s="40">
        <v>0</v>
      </c>
    </row>
    <row r="18358" spans="1:11" x14ac:dyDescent="0.35">
      <c r="A18358">
        <v>62229</v>
      </c>
      <c r="B18358" t="s">
        <v>1552</v>
      </c>
      <c r="C18358" s="70">
        <v>0</v>
      </c>
      <c r="D18358" s="70">
        <v>0</v>
      </c>
      <c r="E18358" s="71">
        <v>44866</v>
      </c>
      <c r="F18358" t="s">
        <v>14782</v>
      </c>
      <c r="G18358" t="s">
        <v>2142</v>
      </c>
      <c r="H18358" t="s">
        <v>14781</v>
      </c>
      <c r="I18358" t="s">
        <v>14780</v>
      </c>
      <c r="J18358" s="40">
        <v>1476.19</v>
      </c>
      <c r="K18358" s="40">
        <v>0</v>
      </c>
    </row>
    <row r="18359" spans="1:11" x14ac:dyDescent="0.35">
      <c r="A18359">
        <v>62230</v>
      </c>
      <c r="B18359" t="s">
        <v>1553</v>
      </c>
      <c r="C18359" s="70">
        <v>0</v>
      </c>
      <c r="D18359" s="70">
        <v>0</v>
      </c>
      <c r="E18359" s="71">
        <v>44743</v>
      </c>
      <c r="F18359" t="s">
        <v>14779</v>
      </c>
      <c r="G18359" t="s">
        <v>2142</v>
      </c>
      <c r="H18359" t="s">
        <v>14778</v>
      </c>
      <c r="I18359" t="s">
        <v>14777</v>
      </c>
      <c r="J18359" s="40">
        <v>2001.5</v>
      </c>
      <c r="K18359" s="40">
        <v>0</v>
      </c>
    </row>
    <row r="18360" spans="1:11" x14ac:dyDescent="0.35">
      <c r="A18360">
        <v>62231</v>
      </c>
      <c r="B18360" t="s">
        <v>1554</v>
      </c>
      <c r="C18360" s="70">
        <v>0</v>
      </c>
      <c r="D18360" s="70">
        <v>0</v>
      </c>
      <c r="E18360" s="71">
        <v>44743</v>
      </c>
      <c r="F18360" t="s">
        <v>14776</v>
      </c>
      <c r="G18360" t="s">
        <v>2142</v>
      </c>
      <c r="H18360" t="s">
        <v>14775</v>
      </c>
      <c r="I18360" t="s">
        <v>14774</v>
      </c>
      <c r="J18360" s="40">
        <v>1908.5</v>
      </c>
      <c r="K18360" s="40">
        <v>0</v>
      </c>
    </row>
    <row r="18361" spans="1:11" x14ac:dyDescent="0.35">
      <c r="A18361">
        <v>62231</v>
      </c>
      <c r="B18361" t="s">
        <v>1554</v>
      </c>
      <c r="C18361" s="70">
        <v>0</v>
      </c>
      <c r="D18361" s="70">
        <v>0</v>
      </c>
      <c r="E18361" s="71">
        <v>44743</v>
      </c>
      <c r="F18361" t="s">
        <v>14773</v>
      </c>
      <c r="G18361" t="s">
        <v>1912</v>
      </c>
      <c r="J18361" s="40">
        <v>310.20999999999998</v>
      </c>
      <c r="K18361" s="40">
        <v>0</v>
      </c>
    </row>
    <row r="18362" spans="1:11" x14ac:dyDescent="0.35">
      <c r="A18362">
        <v>62231</v>
      </c>
      <c r="B18362" t="s">
        <v>1554</v>
      </c>
      <c r="C18362" s="70">
        <v>0</v>
      </c>
      <c r="D18362" s="70">
        <v>0</v>
      </c>
      <c r="E18362" s="71">
        <v>44743</v>
      </c>
      <c r="F18362" t="s">
        <v>14772</v>
      </c>
      <c r="G18362" t="s">
        <v>1912</v>
      </c>
      <c r="J18362" s="40">
        <v>198</v>
      </c>
      <c r="K18362" s="40">
        <v>0</v>
      </c>
    </row>
    <row r="18363" spans="1:11" x14ac:dyDescent="0.35">
      <c r="A18363">
        <v>62231</v>
      </c>
      <c r="B18363" t="s">
        <v>1554</v>
      </c>
      <c r="C18363" s="70">
        <v>0</v>
      </c>
      <c r="D18363" s="70">
        <v>0</v>
      </c>
      <c r="E18363" s="71">
        <v>44743</v>
      </c>
      <c r="F18363" t="s">
        <v>14771</v>
      </c>
      <c r="G18363" t="s">
        <v>1912</v>
      </c>
      <c r="J18363" s="40">
        <v>270.35000000000002</v>
      </c>
      <c r="K18363" s="40">
        <v>0</v>
      </c>
    </row>
    <row r="18364" spans="1:11" x14ac:dyDescent="0.35">
      <c r="A18364">
        <v>62231</v>
      </c>
      <c r="B18364" t="s">
        <v>1554</v>
      </c>
      <c r="C18364" s="70">
        <v>0</v>
      </c>
      <c r="D18364" s="70">
        <v>0</v>
      </c>
      <c r="E18364" s="71">
        <v>44743</v>
      </c>
      <c r="F18364" t="s">
        <v>14770</v>
      </c>
      <c r="G18364" t="s">
        <v>1912</v>
      </c>
      <c r="J18364" s="40">
        <v>450</v>
      </c>
      <c r="K18364" s="40">
        <v>0</v>
      </c>
    </row>
    <row r="18365" spans="1:11" x14ac:dyDescent="0.35">
      <c r="A18365">
        <v>62232</v>
      </c>
      <c r="B18365" t="s">
        <v>1555</v>
      </c>
      <c r="C18365" s="70">
        <v>0</v>
      </c>
      <c r="D18365" s="70">
        <v>0</v>
      </c>
      <c r="E18365" s="71">
        <v>44743</v>
      </c>
      <c r="F18365" t="s">
        <v>14769</v>
      </c>
      <c r="G18365" t="s">
        <v>1912</v>
      </c>
      <c r="J18365" s="40">
        <v>450</v>
      </c>
      <c r="K18365" s="40">
        <v>0</v>
      </c>
    </row>
    <row r="18366" spans="1:11" x14ac:dyDescent="0.35">
      <c r="A18366">
        <v>62232</v>
      </c>
      <c r="B18366" t="s">
        <v>1555</v>
      </c>
      <c r="C18366" s="70">
        <v>0</v>
      </c>
      <c r="D18366" s="70">
        <v>0</v>
      </c>
      <c r="E18366" s="71">
        <v>44743</v>
      </c>
      <c r="F18366" t="s">
        <v>14768</v>
      </c>
      <c r="G18366" t="s">
        <v>1912</v>
      </c>
      <c r="J18366" s="40">
        <v>745.15</v>
      </c>
      <c r="K18366" s="40">
        <v>0</v>
      </c>
    </row>
    <row r="18367" spans="1:11" x14ac:dyDescent="0.35">
      <c r="A18367">
        <v>62232</v>
      </c>
      <c r="B18367" t="s">
        <v>1555</v>
      </c>
      <c r="C18367" s="70">
        <v>0</v>
      </c>
      <c r="D18367" s="70">
        <v>0</v>
      </c>
      <c r="E18367" s="71">
        <v>44743</v>
      </c>
      <c r="F18367" t="s">
        <v>14767</v>
      </c>
      <c r="G18367" t="s">
        <v>1912</v>
      </c>
      <c r="J18367" s="40">
        <v>-745.15</v>
      </c>
      <c r="K18367" s="40">
        <v>0</v>
      </c>
    </row>
    <row r="18368" spans="1:11" x14ac:dyDescent="0.35">
      <c r="A18368">
        <v>62232</v>
      </c>
      <c r="B18368" t="s">
        <v>1555</v>
      </c>
      <c r="C18368" s="70">
        <v>0</v>
      </c>
      <c r="D18368" s="70">
        <v>0</v>
      </c>
      <c r="E18368" s="71">
        <v>44743</v>
      </c>
      <c r="F18368" t="s">
        <v>14766</v>
      </c>
      <c r="G18368" t="s">
        <v>1912</v>
      </c>
      <c r="J18368" s="40">
        <v>745.15</v>
      </c>
      <c r="K18368" s="40">
        <v>0</v>
      </c>
    </row>
    <row r="18369" spans="1:11" x14ac:dyDescent="0.35">
      <c r="A18369">
        <v>62232</v>
      </c>
      <c r="B18369" t="s">
        <v>1555</v>
      </c>
      <c r="C18369" s="70">
        <v>0</v>
      </c>
      <c r="D18369" s="70">
        <v>0</v>
      </c>
      <c r="E18369" s="71">
        <v>44743</v>
      </c>
      <c r="F18369" t="s">
        <v>14765</v>
      </c>
      <c r="G18369" t="s">
        <v>1912</v>
      </c>
      <c r="J18369" s="40">
        <v>1809.88</v>
      </c>
      <c r="K18369" s="40">
        <v>0</v>
      </c>
    </row>
    <row r="18370" spans="1:11" x14ac:dyDescent="0.35">
      <c r="A18370">
        <v>62232</v>
      </c>
      <c r="B18370" t="s">
        <v>1555</v>
      </c>
      <c r="C18370" s="70">
        <v>0</v>
      </c>
      <c r="D18370" s="70">
        <v>0</v>
      </c>
      <c r="E18370" s="71">
        <v>44743</v>
      </c>
      <c r="F18370" t="s">
        <v>14764</v>
      </c>
      <c r="G18370" t="s">
        <v>1912</v>
      </c>
      <c r="J18370" s="40">
        <v>348.02</v>
      </c>
      <c r="K18370" s="40">
        <v>0</v>
      </c>
    </row>
    <row r="18371" spans="1:11" x14ac:dyDescent="0.35">
      <c r="A18371">
        <v>62233</v>
      </c>
      <c r="B18371" t="s">
        <v>1556</v>
      </c>
      <c r="C18371" s="70">
        <v>0</v>
      </c>
      <c r="D18371" s="70">
        <v>0</v>
      </c>
      <c r="E18371" s="71">
        <v>44743</v>
      </c>
      <c r="F18371" t="s">
        <v>14763</v>
      </c>
      <c r="G18371" t="s">
        <v>2142</v>
      </c>
      <c r="H18371" t="s">
        <v>14762</v>
      </c>
      <c r="I18371" t="s">
        <v>14761</v>
      </c>
      <c r="J18371" s="40">
        <v>2940.6</v>
      </c>
      <c r="K18371" s="40">
        <v>0</v>
      </c>
    </row>
    <row r="18372" spans="1:11" x14ac:dyDescent="0.35">
      <c r="A18372">
        <v>62233</v>
      </c>
      <c r="B18372" t="s">
        <v>1556</v>
      </c>
      <c r="C18372" s="70">
        <v>0</v>
      </c>
      <c r="D18372" s="70">
        <v>0</v>
      </c>
      <c r="E18372" s="71">
        <v>44750</v>
      </c>
      <c r="F18372" t="s">
        <v>14760</v>
      </c>
      <c r="G18372" t="s">
        <v>1912</v>
      </c>
      <c r="J18372" s="40">
        <v>450</v>
      </c>
      <c r="K18372" s="40">
        <v>0</v>
      </c>
    </row>
    <row r="18373" spans="1:11" x14ac:dyDescent="0.35">
      <c r="A18373">
        <v>62233</v>
      </c>
      <c r="B18373" t="s">
        <v>1556</v>
      </c>
      <c r="C18373" s="70">
        <v>0</v>
      </c>
      <c r="D18373" s="70">
        <v>0</v>
      </c>
      <c r="E18373" s="71">
        <v>44750</v>
      </c>
      <c r="F18373" t="s">
        <v>14759</v>
      </c>
      <c r="G18373" t="s">
        <v>1912</v>
      </c>
      <c r="J18373" s="40">
        <v>228.62</v>
      </c>
      <c r="K18373" s="40">
        <v>0</v>
      </c>
    </row>
    <row r="18374" spans="1:11" x14ac:dyDescent="0.35">
      <c r="A18374">
        <v>62233</v>
      </c>
      <c r="B18374" t="s">
        <v>1556</v>
      </c>
      <c r="C18374" s="70">
        <v>0</v>
      </c>
      <c r="D18374" s="70">
        <v>0</v>
      </c>
      <c r="E18374" s="71">
        <v>44750</v>
      </c>
      <c r="F18374" t="s">
        <v>14758</v>
      </c>
      <c r="G18374" t="s">
        <v>1912</v>
      </c>
      <c r="J18374" s="40">
        <v>-450</v>
      </c>
      <c r="K18374" s="40">
        <v>0</v>
      </c>
    </row>
    <row r="18375" spans="1:11" x14ac:dyDescent="0.35">
      <c r="A18375">
        <v>62233</v>
      </c>
      <c r="B18375" t="s">
        <v>1556</v>
      </c>
      <c r="C18375" s="70">
        <v>0</v>
      </c>
      <c r="D18375" s="70">
        <v>0</v>
      </c>
      <c r="E18375" s="71">
        <v>44750</v>
      </c>
      <c r="F18375" t="s">
        <v>14757</v>
      </c>
      <c r="G18375" t="s">
        <v>1912</v>
      </c>
      <c r="J18375" s="40">
        <v>-228.62</v>
      </c>
      <c r="K18375" s="40">
        <v>0</v>
      </c>
    </row>
    <row r="18376" spans="1:11" x14ac:dyDescent="0.35">
      <c r="A18376">
        <v>62233</v>
      </c>
      <c r="B18376" t="s">
        <v>1556</v>
      </c>
      <c r="C18376" s="70">
        <v>0</v>
      </c>
      <c r="D18376" s="70">
        <v>0</v>
      </c>
      <c r="E18376" s="71">
        <v>44758</v>
      </c>
      <c r="F18376" t="s">
        <v>14756</v>
      </c>
      <c r="G18376" t="s">
        <v>1912</v>
      </c>
      <c r="J18376" s="40">
        <v>525</v>
      </c>
      <c r="K18376" s="40">
        <v>0</v>
      </c>
    </row>
    <row r="18377" spans="1:11" x14ac:dyDescent="0.35">
      <c r="A18377">
        <v>62233</v>
      </c>
      <c r="B18377" t="s">
        <v>1556</v>
      </c>
      <c r="C18377" s="70">
        <v>0</v>
      </c>
      <c r="D18377" s="70">
        <v>0</v>
      </c>
      <c r="E18377" s="71">
        <v>44758</v>
      </c>
      <c r="F18377" t="s">
        <v>14755</v>
      </c>
      <c r="G18377" t="s">
        <v>1912</v>
      </c>
      <c r="J18377" s="40">
        <v>997.93</v>
      </c>
      <c r="K18377" s="40">
        <v>0</v>
      </c>
    </row>
    <row r="18378" spans="1:11" x14ac:dyDescent="0.35">
      <c r="A18378">
        <v>62234</v>
      </c>
      <c r="B18378" t="s">
        <v>1557</v>
      </c>
      <c r="C18378" s="70">
        <v>0</v>
      </c>
      <c r="D18378" s="70">
        <v>0</v>
      </c>
      <c r="E18378" s="71">
        <v>44743</v>
      </c>
      <c r="F18378" t="s">
        <v>14754</v>
      </c>
      <c r="G18378" t="s">
        <v>2142</v>
      </c>
      <c r="H18378" t="s">
        <v>14753</v>
      </c>
      <c r="I18378" t="s">
        <v>14752</v>
      </c>
      <c r="J18378" s="40">
        <v>53.6</v>
      </c>
      <c r="K18378" s="40">
        <v>0</v>
      </c>
    </row>
    <row r="18379" spans="1:11" x14ac:dyDescent="0.35">
      <c r="A18379">
        <v>62234</v>
      </c>
      <c r="B18379" t="s">
        <v>1557</v>
      </c>
      <c r="C18379" s="70">
        <v>0</v>
      </c>
      <c r="D18379" s="70">
        <v>0</v>
      </c>
      <c r="E18379" s="71">
        <v>44743</v>
      </c>
      <c r="F18379" t="s">
        <v>14751</v>
      </c>
      <c r="G18379" t="s">
        <v>2142</v>
      </c>
      <c r="H18379" t="s">
        <v>14750</v>
      </c>
      <c r="I18379" t="s">
        <v>14749</v>
      </c>
      <c r="J18379" s="40">
        <v>1431</v>
      </c>
      <c r="K18379" s="40">
        <v>0</v>
      </c>
    </row>
    <row r="18380" spans="1:11" x14ac:dyDescent="0.35">
      <c r="A18380">
        <v>62235</v>
      </c>
      <c r="B18380" t="s">
        <v>1558</v>
      </c>
      <c r="C18380" s="70">
        <v>0</v>
      </c>
      <c r="D18380" s="70">
        <v>0</v>
      </c>
      <c r="E18380" s="71">
        <v>44835</v>
      </c>
      <c r="F18380" t="s">
        <v>14748</v>
      </c>
      <c r="G18380" t="s">
        <v>2142</v>
      </c>
      <c r="H18380" t="s">
        <v>14747</v>
      </c>
      <c r="I18380" t="s">
        <v>14746</v>
      </c>
      <c r="J18380" s="40">
        <v>907</v>
      </c>
      <c r="K18380" s="40">
        <v>0</v>
      </c>
    </row>
    <row r="18381" spans="1:11" x14ac:dyDescent="0.35">
      <c r="A18381">
        <v>62236</v>
      </c>
      <c r="B18381" t="s">
        <v>1559</v>
      </c>
      <c r="C18381" s="70">
        <v>0</v>
      </c>
      <c r="D18381" s="70">
        <v>0</v>
      </c>
      <c r="E18381" s="71">
        <v>44835</v>
      </c>
      <c r="F18381" t="s">
        <v>14745</v>
      </c>
      <c r="G18381" t="s">
        <v>2142</v>
      </c>
      <c r="H18381" t="s">
        <v>14744</v>
      </c>
      <c r="I18381" t="s">
        <v>14743</v>
      </c>
      <c r="J18381" s="40">
        <v>2240.3000000000002</v>
      </c>
      <c r="K18381" s="40">
        <v>0</v>
      </c>
    </row>
    <row r="18382" spans="1:11" x14ac:dyDescent="0.35">
      <c r="A18382">
        <v>62500</v>
      </c>
      <c r="B18382" t="s">
        <v>415</v>
      </c>
      <c r="C18382" s="70">
        <v>0</v>
      </c>
      <c r="D18382" s="70">
        <v>0</v>
      </c>
      <c r="E18382" s="71">
        <v>44679</v>
      </c>
      <c r="F18382" t="s">
        <v>14742</v>
      </c>
      <c r="G18382" t="s">
        <v>2142</v>
      </c>
      <c r="H18382" t="s">
        <v>14741</v>
      </c>
      <c r="I18382" t="s">
        <v>14740</v>
      </c>
      <c r="J18382" s="40">
        <v>1729.07</v>
      </c>
      <c r="K18382" s="40">
        <v>0</v>
      </c>
    </row>
    <row r="18383" spans="1:11" x14ac:dyDescent="0.35">
      <c r="A18383">
        <v>62500</v>
      </c>
      <c r="B18383" t="s">
        <v>415</v>
      </c>
      <c r="C18383" s="70">
        <v>0</v>
      </c>
      <c r="D18383" s="70">
        <v>0</v>
      </c>
      <c r="E18383" s="71">
        <v>44681</v>
      </c>
      <c r="F18383" t="s">
        <v>14739</v>
      </c>
      <c r="G18383" t="s">
        <v>2169</v>
      </c>
      <c r="H18383" t="s">
        <v>14738</v>
      </c>
      <c r="I18383" t="s">
        <v>14737</v>
      </c>
      <c r="J18383" s="40">
        <v>49247.11</v>
      </c>
      <c r="K18383" s="40">
        <v>0</v>
      </c>
    </row>
    <row r="18384" spans="1:11" x14ac:dyDescent="0.35">
      <c r="A18384">
        <v>62500</v>
      </c>
      <c r="B18384" t="s">
        <v>415</v>
      </c>
      <c r="C18384" s="70">
        <v>0</v>
      </c>
      <c r="D18384" s="70">
        <v>0</v>
      </c>
      <c r="E18384" s="71">
        <v>44682</v>
      </c>
      <c r="F18384" t="s">
        <v>14736</v>
      </c>
      <c r="G18384" t="s">
        <v>2142</v>
      </c>
      <c r="H18384" t="s">
        <v>14735</v>
      </c>
      <c r="I18384" t="s">
        <v>14734</v>
      </c>
      <c r="J18384" s="40">
        <v>3141.15</v>
      </c>
      <c r="K18384" s="40">
        <v>0</v>
      </c>
    </row>
    <row r="18385" spans="1:11" x14ac:dyDescent="0.35">
      <c r="A18385">
        <v>62500</v>
      </c>
      <c r="B18385" t="s">
        <v>415</v>
      </c>
      <c r="C18385" s="70">
        <v>0</v>
      </c>
      <c r="D18385" s="70">
        <v>0</v>
      </c>
      <c r="E18385" s="71">
        <v>44682</v>
      </c>
      <c r="F18385" t="s">
        <v>14733</v>
      </c>
      <c r="G18385" t="s">
        <v>2142</v>
      </c>
      <c r="H18385" t="s">
        <v>14732</v>
      </c>
      <c r="I18385" t="s">
        <v>14731</v>
      </c>
      <c r="J18385" s="40">
        <v>5361.9</v>
      </c>
      <c r="K18385" s="40">
        <v>0</v>
      </c>
    </row>
    <row r="18386" spans="1:11" x14ac:dyDescent="0.35">
      <c r="A18386">
        <v>62500</v>
      </c>
      <c r="B18386" t="s">
        <v>415</v>
      </c>
      <c r="C18386" s="70">
        <v>0</v>
      </c>
      <c r="D18386" s="70">
        <v>0</v>
      </c>
      <c r="E18386" s="71">
        <v>44682</v>
      </c>
      <c r="F18386" t="s">
        <v>14730</v>
      </c>
      <c r="G18386" t="s">
        <v>2142</v>
      </c>
      <c r="H18386" t="s">
        <v>14729</v>
      </c>
      <c r="I18386" t="s">
        <v>14728</v>
      </c>
      <c r="J18386" s="40">
        <v>1608.57</v>
      </c>
      <c r="K18386" s="40">
        <v>0</v>
      </c>
    </row>
    <row r="18387" spans="1:11" x14ac:dyDescent="0.35">
      <c r="A18387">
        <v>62500</v>
      </c>
      <c r="B18387" t="s">
        <v>415</v>
      </c>
      <c r="C18387" s="70">
        <v>0</v>
      </c>
      <c r="D18387" s="70">
        <v>0</v>
      </c>
      <c r="E18387" s="71">
        <v>44682</v>
      </c>
      <c r="F18387" t="s">
        <v>14727</v>
      </c>
      <c r="G18387" t="s">
        <v>2142</v>
      </c>
      <c r="H18387" t="s">
        <v>14726</v>
      </c>
      <c r="I18387" t="s">
        <v>14725</v>
      </c>
      <c r="J18387" s="40">
        <v>40677.22</v>
      </c>
      <c r="K18387" s="40">
        <v>0</v>
      </c>
    </row>
    <row r="18388" spans="1:11" x14ac:dyDescent="0.35">
      <c r="A18388">
        <v>62500</v>
      </c>
      <c r="B18388" t="s">
        <v>415</v>
      </c>
      <c r="C18388" s="70">
        <v>0</v>
      </c>
      <c r="D18388" s="70">
        <v>0</v>
      </c>
      <c r="E18388" s="71">
        <v>44682</v>
      </c>
      <c r="F18388" t="s">
        <v>14724</v>
      </c>
      <c r="G18388" t="s">
        <v>2142</v>
      </c>
      <c r="H18388" t="s">
        <v>14723</v>
      </c>
      <c r="I18388" t="s">
        <v>7838</v>
      </c>
      <c r="J18388" s="40">
        <v>10708.37</v>
      </c>
      <c r="K18388" s="40">
        <v>0</v>
      </c>
    </row>
    <row r="18389" spans="1:11" x14ac:dyDescent="0.35">
      <c r="A18389">
        <v>62500</v>
      </c>
      <c r="B18389" t="s">
        <v>415</v>
      </c>
      <c r="C18389" s="70">
        <v>0</v>
      </c>
      <c r="D18389" s="70">
        <v>0</v>
      </c>
      <c r="E18389" s="71">
        <v>44697</v>
      </c>
      <c r="F18389" t="s">
        <v>14722</v>
      </c>
      <c r="G18389" t="s">
        <v>2142</v>
      </c>
      <c r="H18389" t="s">
        <v>14721</v>
      </c>
      <c r="I18389" t="s">
        <v>14720</v>
      </c>
      <c r="J18389" s="40">
        <v>100.5</v>
      </c>
      <c r="K18389" s="40">
        <v>0</v>
      </c>
    </row>
    <row r="18390" spans="1:11" x14ac:dyDescent="0.35">
      <c r="A18390">
        <v>62500</v>
      </c>
      <c r="B18390" t="s">
        <v>415</v>
      </c>
      <c r="C18390" s="70">
        <v>0</v>
      </c>
      <c r="D18390" s="70">
        <v>0</v>
      </c>
      <c r="E18390" s="71">
        <v>44698</v>
      </c>
      <c r="F18390" t="s">
        <v>14719</v>
      </c>
      <c r="G18390" t="s">
        <v>2142</v>
      </c>
      <c r="H18390" t="s">
        <v>14718</v>
      </c>
      <c r="I18390" t="s">
        <v>14717</v>
      </c>
      <c r="J18390" s="40">
        <v>1641.9</v>
      </c>
      <c r="K18390" s="40">
        <v>0</v>
      </c>
    </row>
    <row r="18391" spans="1:11" x14ac:dyDescent="0.35">
      <c r="A18391">
        <v>62500</v>
      </c>
      <c r="B18391" t="s">
        <v>415</v>
      </c>
      <c r="C18391" s="70">
        <v>0</v>
      </c>
      <c r="D18391" s="70">
        <v>0</v>
      </c>
      <c r="E18391" s="71">
        <v>44707</v>
      </c>
      <c r="F18391" t="s">
        <v>14716</v>
      </c>
      <c r="G18391" t="s">
        <v>2142</v>
      </c>
      <c r="H18391" t="s">
        <v>6105</v>
      </c>
      <c r="I18391" t="s">
        <v>6104</v>
      </c>
      <c r="J18391" s="40">
        <v>895.7</v>
      </c>
      <c r="K18391" s="40">
        <v>0</v>
      </c>
    </row>
    <row r="18392" spans="1:11" x14ac:dyDescent="0.35">
      <c r="A18392">
        <v>62500</v>
      </c>
      <c r="B18392" t="s">
        <v>415</v>
      </c>
      <c r="C18392" s="70">
        <v>0</v>
      </c>
      <c r="D18392" s="70">
        <v>0</v>
      </c>
      <c r="E18392" s="71">
        <v>44712</v>
      </c>
      <c r="F18392" t="s">
        <v>2077</v>
      </c>
      <c r="G18392" t="s">
        <v>1912</v>
      </c>
      <c r="I18392" t="s">
        <v>14715</v>
      </c>
      <c r="J18392" s="40">
        <v>14.83</v>
      </c>
      <c r="K18392" s="40">
        <v>0</v>
      </c>
    </row>
    <row r="18393" spans="1:11" x14ac:dyDescent="0.35">
      <c r="A18393">
        <v>62500</v>
      </c>
      <c r="B18393" t="s">
        <v>415</v>
      </c>
      <c r="C18393" s="70">
        <v>0</v>
      </c>
      <c r="D18393" s="70">
        <v>0</v>
      </c>
      <c r="E18393" s="71">
        <v>44713</v>
      </c>
      <c r="F18393" t="s">
        <v>14714</v>
      </c>
      <c r="G18393" t="s">
        <v>2142</v>
      </c>
      <c r="H18393" t="s">
        <v>14713</v>
      </c>
      <c r="I18393" t="s">
        <v>14712</v>
      </c>
      <c r="J18393" s="40">
        <v>2090</v>
      </c>
      <c r="K18393" s="40">
        <v>0</v>
      </c>
    </row>
    <row r="18394" spans="1:11" x14ac:dyDescent="0.35">
      <c r="A18394">
        <v>62500</v>
      </c>
      <c r="B18394" t="s">
        <v>415</v>
      </c>
      <c r="C18394" s="70">
        <v>0</v>
      </c>
      <c r="D18394" s="70">
        <v>0</v>
      </c>
      <c r="E18394" s="71">
        <v>44739</v>
      </c>
      <c r="F18394" t="s">
        <v>14711</v>
      </c>
      <c r="G18394" t="s">
        <v>2142</v>
      </c>
      <c r="H18394" t="s">
        <v>14710</v>
      </c>
      <c r="I18394" t="s">
        <v>14709</v>
      </c>
      <c r="J18394" s="40">
        <v>1042.8900000000001</v>
      </c>
      <c r="K18394" s="40">
        <v>0</v>
      </c>
    </row>
    <row r="18395" spans="1:11" x14ac:dyDescent="0.35">
      <c r="A18395">
        <v>62500</v>
      </c>
      <c r="B18395" t="s">
        <v>415</v>
      </c>
      <c r="C18395" s="70">
        <v>0</v>
      </c>
      <c r="D18395" s="70">
        <v>0</v>
      </c>
      <c r="E18395" s="71">
        <v>44742</v>
      </c>
      <c r="F18395" t="s">
        <v>14708</v>
      </c>
      <c r="G18395" t="s">
        <v>2169</v>
      </c>
      <c r="H18395" t="s">
        <v>14707</v>
      </c>
      <c r="I18395" t="s">
        <v>14706</v>
      </c>
      <c r="J18395" s="40">
        <v>1908.06</v>
      </c>
      <c r="K18395" s="40">
        <v>0</v>
      </c>
    </row>
    <row r="18396" spans="1:11" x14ac:dyDescent="0.35">
      <c r="A18396">
        <v>62500</v>
      </c>
      <c r="B18396" t="s">
        <v>415</v>
      </c>
      <c r="C18396" s="70">
        <v>0</v>
      </c>
      <c r="D18396" s="70">
        <v>0</v>
      </c>
      <c r="E18396" s="71">
        <v>44742</v>
      </c>
      <c r="F18396" t="s">
        <v>14705</v>
      </c>
      <c r="G18396" t="s">
        <v>2169</v>
      </c>
      <c r="H18396" t="s">
        <v>14704</v>
      </c>
      <c r="I18396" t="s">
        <v>14703</v>
      </c>
      <c r="J18396" s="40">
        <v>7632.26</v>
      </c>
      <c r="K18396" s="40">
        <v>0</v>
      </c>
    </row>
    <row r="18397" spans="1:11" x14ac:dyDescent="0.35">
      <c r="A18397">
        <v>62500</v>
      </c>
      <c r="B18397" t="s">
        <v>415</v>
      </c>
      <c r="C18397" s="70">
        <v>0</v>
      </c>
      <c r="D18397" s="70">
        <v>0</v>
      </c>
      <c r="E18397" s="71">
        <v>44742</v>
      </c>
      <c r="F18397" t="s">
        <v>14702</v>
      </c>
      <c r="G18397" t="s">
        <v>2169</v>
      </c>
      <c r="H18397" t="s">
        <v>14701</v>
      </c>
      <c r="I18397" t="s">
        <v>14700</v>
      </c>
      <c r="J18397" s="40">
        <v>750</v>
      </c>
      <c r="K18397" s="40">
        <v>0</v>
      </c>
    </row>
    <row r="18398" spans="1:11" x14ac:dyDescent="0.35">
      <c r="A18398">
        <v>62500</v>
      </c>
      <c r="B18398" t="s">
        <v>415</v>
      </c>
      <c r="C18398" s="70">
        <v>0</v>
      </c>
      <c r="D18398" s="70">
        <v>0</v>
      </c>
      <c r="E18398" s="71">
        <v>44743</v>
      </c>
      <c r="F18398" t="s">
        <v>14699</v>
      </c>
      <c r="G18398" t="s">
        <v>2169</v>
      </c>
      <c r="H18398" t="s">
        <v>14565</v>
      </c>
      <c r="I18398" t="s">
        <v>14564</v>
      </c>
      <c r="J18398" s="40">
        <v>51.8</v>
      </c>
      <c r="K18398" s="40">
        <v>0</v>
      </c>
    </row>
    <row r="18399" spans="1:11" x14ac:dyDescent="0.35">
      <c r="A18399">
        <v>62500</v>
      </c>
      <c r="B18399" t="s">
        <v>415</v>
      </c>
      <c r="C18399" s="70">
        <v>0</v>
      </c>
      <c r="D18399" s="70">
        <v>0</v>
      </c>
      <c r="E18399" s="71">
        <v>44748</v>
      </c>
      <c r="F18399" t="s">
        <v>14698</v>
      </c>
      <c r="G18399" t="s">
        <v>2142</v>
      </c>
      <c r="H18399" t="s">
        <v>14697</v>
      </c>
      <c r="I18399" t="s">
        <v>8704</v>
      </c>
      <c r="J18399" s="40">
        <v>9910</v>
      </c>
      <c r="K18399" s="40">
        <v>0</v>
      </c>
    </row>
    <row r="18400" spans="1:11" x14ac:dyDescent="0.35">
      <c r="A18400">
        <v>62500</v>
      </c>
      <c r="B18400" t="s">
        <v>415</v>
      </c>
      <c r="C18400" s="70">
        <v>0</v>
      </c>
      <c r="D18400" s="70">
        <v>0</v>
      </c>
      <c r="E18400" s="71">
        <v>44757</v>
      </c>
      <c r="F18400" t="s">
        <v>14696</v>
      </c>
      <c r="G18400" t="s">
        <v>2142</v>
      </c>
      <c r="H18400" t="s">
        <v>14695</v>
      </c>
      <c r="I18400" t="s">
        <v>14694</v>
      </c>
      <c r="J18400" s="40">
        <v>18312.259999999998</v>
      </c>
      <c r="K18400" s="40">
        <v>0</v>
      </c>
    </row>
    <row r="18401" spans="1:11" x14ac:dyDescent="0.35">
      <c r="A18401">
        <v>62500</v>
      </c>
      <c r="B18401" t="s">
        <v>415</v>
      </c>
      <c r="C18401" s="70">
        <v>0</v>
      </c>
      <c r="D18401" s="70">
        <v>0</v>
      </c>
      <c r="E18401" s="71">
        <v>44773</v>
      </c>
      <c r="F18401" t="s">
        <v>14693</v>
      </c>
      <c r="G18401" t="s">
        <v>2169</v>
      </c>
      <c r="H18401" t="s">
        <v>3941</v>
      </c>
      <c r="I18401" t="s">
        <v>3940</v>
      </c>
      <c r="J18401" s="40">
        <v>36361.449999999997</v>
      </c>
      <c r="K18401" s="40">
        <v>0</v>
      </c>
    </row>
    <row r="18402" spans="1:11" x14ac:dyDescent="0.35">
      <c r="A18402">
        <v>62500</v>
      </c>
      <c r="B18402" t="s">
        <v>415</v>
      </c>
      <c r="C18402" s="70">
        <v>0</v>
      </c>
      <c r="D18402" s="70">
        <v>0</v>
      </c>
      <c r="E18402" s="71">
        <v>44773</v>
      </c>
      <c r="F18402" t="s">
        <v>14692</v>
      </c>
      <c r="G18402" t="s">
        <v>2169</v>
      </c>
      <c r="H18402" t="s">
        <v>14565</v>
      </c>
      <c r="I18402" t="s">
        <v>14564</v>
      </c>
      <c r="J18402" s="40">
        <v>525.22</v>
      </c>
      <c r="K18402" s="40">
        <v>0</v>
      </c>
    </row>
    <row r="18403" spans="1:11" x14ac:dyDescent="0.35">
      <c r="A18403">
        <v>62500</v>
      </c>
      <c r="B18403" t="s">
        <v>415</v>
      </c>
      <c r="C18403" s="70">
        <v>0</v>
      </c>
      <c r="D18403" s="70">
        <v>0</v>
      </c>
      <c r="E18403" s="71">
        <v>44773</v>
      </c>
      <c r="F18403" t="s">
        <v>14691</v>
      </c>
      <c r="G18403" t="s">
        <v>2169</v>
      </c>
      <c r="H18403" t="s">
        <v>14574</v>
      </c>
      <c r="I18403" t="s">
        <v>14573</v>
      </c>
      <c r="J18403" s="40">
        <v>19922.12</v>
      </c>
      <c r="K18403" s="40">
        <v>0</v>
      </c>
    </row>
    <row r="18404" spans="1:11" x14ac:dyDescent="0.35">
      <c r="A18404">
        <v>62500</v>
      </c>
      <c r="B18404" t="s">
        <v>415</v>
      </c>
      <c r="C18404" s="70">
        <v>0</v>
      </c>
      <c r="D18404" s="70">
        <v>0</v>
      </c>
      <c r="E18404" s="71">
        <v>44774</v>
      </c>
      <c r="F18404" t="s">
        <v>14690</v>
      </c>
      <c r="G18404" t="s">
        <v>2142</v>
      </c>
      <c r="H18404" t="s">
        <v>14689</v>
      </c>
      <c r="I18404" t="s">
        <v>14688</v>
      </c>
      <c r="J18404" s="40">
        <v>414.69</v>
      </c>
      <c r="K18404" s="40">
        <v>0</v>
      </c>
    </row>
    <row r="18405" spans="1:11" x14ac:dyDescent="0.35">
      <c r="A18405">
        <v>62500</v>
      </c>
      <c r="B18405" t="s">
        <v>415</v>
      </c>
      <c r="C18405" s="70">
        <v>0</v>
      </c>
      <c r="D18405" s="70">
        <v>0</v>
      </c>
      <c r="E18405" s="71">
        <v>44778</v>
      </c>
      <c r="F18405" t="s">
        <v>14687</v>
      </c>
      <c r="G18405" t="s">
        <v>2142</v>
      </c>
      <c r="H18405" t="s">
        <v>14686</v>
      </c>
      <c r="I18405" t="s">
        <v>14685</v>
      </c>
      <c r="J18405" s="40">
        <v>8580</v>
      </c>
      <c r="K18405" s="40">
        <v>0</v>
      </c>
    </row>
    <row r="18406" spans="1:11" x14ac:dyDescent="0.35">
      <c r="A18406">
        <v>62500</v>
      </c>
      <c r="B18406" t="s">
        <v>415</v>
      </c>
      <c r="C18406" s="70">
        <v>0</v>
      </c>
      <c r="D18406" s="70">
        <v>0</v>
      </c>
      <c r="E18406" s="71">
        <v>44785</v>
      </c>
      <c r="F18406" t="s">
        <v>14684</v>
      </c>
      <c r="G18406" t="s">
        <v>2142</v>
      </c>
      <c r="H18406" t="s">
        <v>14683</v>
      </c>
      <c r="I18406" t="s">
        <v>14682</v>
      </c>
      <c r="J18406" s="40">
        <v>3672.22</v>
      </c>
      <c r="K18406" s="40">
        <v>0</v>
      </c>
    </row>
    <row r="18407" spans="1:11" x14ac:dyDescent="0.35">
      <c r="A18407">
        <v>62500</v>
      </c>
      <c r="B18407" t="s">
        <v>415</v>
      </c>
      <c r="C18407" s="70">
        <v>0</v>
      </c>
      <c r="D18407" s="70">
        <v>0</v>
      </c>
      <c r="E18407" s="71">
        <v>44791</v>
      </c>
      <c r="F18407" t="s">
        <v>14681</v>
      </c>
      <c r="G18407" t="s">
        <v>2142</v>
      </c>
      <c r="H18407" t="s">
        <v>14680</v>
      </c>
      <c r="I18407" t="s">
        <v>14627</v>
      </c>
      <c r="J18407" s="40">
        <v>3051.53</v>
      </c>
      <c r="K18407" s="40">
        <v>0</v>
      </c>
    </row>
    <row r="18408" spans="1:11" x14ac:dyDescent="0.35">
      <c r="A18408">
        <v>62500</v>
      </c>
      <c r="B18408" t="s">
        <v>415</v>
      </c>
      <c r="C18408" s="70">
        <v>0</v>
      </c>
      <c r="D18408" s="70">
        <v>0</v>
      </c>
      <c r="E18408" s="71">
        <v>44791</v>
      </c>
      <c r="F18408" t="s">
        <v>14679</v>
      </c>
      <c r="G18408" t="s">
        <v>2142</v>
      </c>
      <c r="H18408" t="s">
        <v>14678</v>
      </c>
      <c r="I18408" t="s">
        <v>14627</v>
      </c>
      <c r="J18408" s="40">
        <v>-3051.53</v>
      </c>
      <c r="K18408" s="40">
        <v>0</v>
      </c>
    </row>
    <row r="18409" spans="1:11" x14ac:dyDescent="0.35">
      <c r="A18409">
        <v>62500</v>
      </c>
      <c r="B18409" t="s">
        <v>415</v>
      </c>
      <c r="C18409" s="70">
        <v>0</v>
      </c>
      <c r="D18409" s="70">
        <v>0</v>
      </c>
      <c r="E18409" s="71">
        <v>44804</v>
      </c>
      <c r="F18409" t="s">
        <v>14677</v>
      </c>
      <c r="G18409" t="s">
        <v>2169</v>
      </c>
      <c r="H18409" t="s">
        <v>14676</v>
      </c>
      <c r="I18409" t="s">
        <v>14675</v>
      </c>
      <c r="J18409" s="40">
        <v>2655</v>
      </c>
      <c r="K18409" s="40">
        <v>0</v>
      </c>
    </row>
    <row r="18410" spans="1:11" x14ac:dyDescent="0.35">
      <c r="A18410">
        <v>62500</v>
      </c>
      <c r="B18410" t="s">
        <v>415</v>
      </c>
      <c r="C18410" s="70">
        <v>0</v>
      </c>
      <c r="D18410" s="70">
        <v>0</v>
      </c>
      <c r="E18410" s="71">
        <v>44804</v>
      </c>
      <c r="F18410" t="s">
        <v>14674</v>
      </c>
      <c r="G18410" t="s">
        <v>2169</v>
      </c>
      <c r="H18410" t="s">
        <v>14565</v>
      </c>
      <c r="I18410" t="s">
        <v>14564</v>
      </c>
      <c r="J18410" s="40">
        <v>525.22</v>
      </c>
      <c r="K18410" s="40">
        <v>0</v>
      </c>
    </row>
    <row r="18411" spans="1:11" x14ac:dyDescent="0.35">
      <c r="A18411">
        <v>62500</v>
      </c>
      <c r="B18411" t="s">
        <v>415</v>
      </c>
      <c r="C18411" s="70">
        <v>0</v>
      </c>
      <c r="D18411" s="70">
        <v>0</v>
      </c>
      <c r="E18411" s="71">
        <v>44804</v>
      </c>
      <c r="F18411" t="s">
        <v>14673</v>
      </c>
      <c r="G18411" t="s">
        <v>2169</v>
      </c>
      <c r="H18411" t="s">
        <v>14628</v>
      </c>
      <c r="I18411" t="s">
        <v>14627</v>
      </c>
      <c r="J18411" s="40">
        <v>940.65</v>
      </c>
      <c r="K18411" s="40">
        <v>0</v>
      </c>
    </row>
    <row r="18412" spans="1:11" x14ac:dyDescent="0.35">
      <c r="A18412">
        <v>62500</v>
      </c>
      <c r="B18412" t="s">
        <v>415</v>
      </c>
      <c r="C18412" s="70">
        <v>0</v>
      </c>
      <c r="D18412" s="70">
        <v>0</v>
      </c>
      <c r="E18412" s="71">
        <v>44805</v>
      </c>
      <c r="F18412" t="s">
        <v>14672</v>
      </c>
      <c r="G18412" t="s">
        <v>2142</v>
      </c>
      <c r="H18412" t="s">
        <v>14671</v>
      </c>
      <c r="I18412" t="s">
        <v>14670</v>
      </c>
      <c r="J18412" s="40">
        <v>1500</v>
      </c>
      <c r="K18412" s="40">
        <v>0</v>
      </c>
    </row>
    <row r="18413" spans="1:11" x14ac:dyDescent="0.35">
      <c r="A18413">
        <v>62500</v>
      </c>
      <c r="B18413" t="s">
        <v>415</v>
      </c>
      <c r="C18413" s="70">
        <v>0</v>
      </c>
      <c r="D18413" s="70">
        <v>0</v>
      </c>
      <c r="E18413" s="71">
        <v>44818</v>
      </c>
      <c r="F18413" t="s">
        <v>14669</v>
      </c>
      <c r="G18413" t="s">
        <v>2142</v>
      </c>
      <c r="H18413" t="s">
        <v>14668</v>
      </c>
      <c r="I18413" t="s">
        <v>14667</v>
      </c>
      <c r="J18413" s="40">
        <v>7993.25</v>
      </c>
      <c r="K18413" s="40">
        <v>0</v>
      </c>
    </row>
    <row r="18414" spans="1:11" x14ac:dyDescent="0.35">
      <c r="A18414">
        <v>62500</v>
      </c>
      <c r="B18414" t="s">
        <v>415</v>
      </c>
      <c r="C18414" s="70">
        <v>0</v>
      </c>
      <c r="D18414" s="70">
        <v>0</v>
      </c>
      <c r="E18414" s="71">
        <v>44823</v>
      </c>
      <c r="F18414" t="s">
        <v>14666</v>
      </c>
      <c r="G18414" t="s">
        <v>2142</v>
      </c>
      <c r="H18414" t="s">
        <v>14665</v>
      </c>
      <c r="I18414" t="s">
        <v>14664</v>
      </c>
      <c r="J18414" s="40">
        <v>63.49</v>
      </c>
      <c r="K18414" s="40">
        <v>0</v>
      </c>
    </row>
    <row r="18415" spans="1:11" x14ac:dyDescent="0.35">
      <c r="A18415">
        <v>62500</v>
      </c>
      <c r="B18415" t="s">
        <v>415</v>
      </c>
      <c r="C18415" s="70">
        <v>0</v>
      </c>
      <c r="D18415" s="70">
        <v>0</v>
      </c>
      <c r="E18415" s="71">
        <v>44830</v>
      </c>
      <c r="F18415" t="s">
        <v>14663</v>
      </c>
      <c r="G18415" t="s">
        <v>2142</v>
      </c>
      <c r="H18415" t="s">
        <v>14662</v>
      </c>
      <c r="I18415" t="s">
        <v>14661</v>
      </c>
      <c r="J18415" s="40">
        <v>4400</v>
      </c>
      <c r="K18415" s="40">
        <v>0</v>
      </c>
    </row>
    <row r="18416" spans="1:11" x14ac:dyDescent="0.35">
      <c r="A18416">
        <v>62500</v>
      </c>
      <c r="B18416" t="s">
        <v>415</v>
      </c>
      <c r="C18416" s="70">
        <v>0</v>
      </c>
      <c r="D18416" s="70">
        <v>0</v>
      </c>
      <c r="E18416" s="71">
        <v>44834</v>
      </c>
      <c r="F18416" t="s">
        <v>14660</v>
      </c>
      <c r="G18416" t="s">
        <v>1912</v>
      </c>
      <c r="J18416" s="40">
        <v>307.64999999999998</v>
      </c>
      <c r="K18416" s="40">
        <v>0</v>
      </c>
    </row>
    <row r="18417" spans="1:11" x14ac:dyDescent="0.35">
      <c r="A18417">
        <v>62500</v>
      </c>
      <c r="B18417" t="s">
        <v>415</v>
      </c>
      <c r="C18417" s="70">
        <v>0</v>
      </c>
      <c r="D18417" s="70">
        <v>0</v>
      </c>
      <c r="E18417" s="71">
        <v>44834</v>
      </c>
      <c r="F18417" t="s">
        <v>14659</v>
      </c>
      <c r="G18417" t="s">
        <v>2169</v>
      </c>
      <c r="H18417" t="s">
        <v>14658</v>
      </c>
      <c r="I18417" t="s">
        <v>14657</v>
      </c>
      <c r="J18417" s="40">
        <v>26951.65</v>
      </c>
      <c r="K18417" s="40">
        <v>0</v>
      </c>
    </row>
    <row r="18418" spans="1:11" x14ac:dyDescent="0.35">
      <c r="A18418">
        <v>62500</v>
      </c>
      <c r="B18418" t="s">
        <v>415</v>
      </c>
      <c r="C18418" s="70">
        <v>0</v>
      </c>
      <c r="D18418" s="70">
        <v>0</v>
      </c>
      <c r="E18418" s="71">
        <v>44834</v>
      </c>
      <c r="F18418" t="s">
        <v>14656</v>
      </c>
      <c r="G18418" t="s">
        <v>2169</v>
      </c>
      <c r="H18418" t="s">
        <v>14655</v>
      </c>
      <c r="I18418" t="s">
        <v>14654</v>
      </c>
      <c r="J18418" s="40">
        <v>17153</v>
      </c>
      <c r="K18418" s="40">
        <v>0</v>
      </c>
    </row>
    <row r="18419" spans="1:11" x14ac:dyDescent="0.35">
      <c r="A18419">
        <v>62500</v>
      </c>
      <c r="B18419" t="s">
        <v>415</v>
      </c>
      <c r="C18419" s="70">
        <v>0</v>
      </c>
      <c r="D18419" s="70">
        <v>0</v>
      </c>
      <c r="E18419" s="71">
        <v>44834</v>
      </c>
      <c r="F18419" t="s">
        <v>14653</v>
      </c>
      <c r="G18419" t="s">
        <v>2169</v>
      </c>
      <c r="H18419" t="s">
        <v>14565</v>
      </c>
      <c r="I18419" t="s">
        <v>14564</v>
      </c>
      <c r="J18419" s="40">
        <v>525.22</v>
      </c>
      <c r="K18419" s="40">
        <v>0</v>
      </c>
    </row>
    <row r="18420" spans="1:11" x14ac:dyDescent="0.35">
      <c r="A18420">
        <v>62500</v>
      </c>
      <c r="B18420" t="s">
        <v>415</v>
      </c>
      <c r="C18420" s="70">
        <v>0</v>
      </c>
      <c r="D18420" s="70">
        <v>0</v>
      </c>
      <c r="E18420" s="71">
        <v>44834</v>
      </c>
      <c r="F18420" t="s">
        <v>14652</v>
      </c>
      <c r="G18420" t="s">
        <v>2169</v>
      </c>
      <c r="H18420" t="s">
        <v>14628</v>
      </c>
      <c r="I18420" t="s">
        <v>14627</v>
      </c>
      <c r="J18420" s="40">
        <v>2043.68</v>
      </c>
      <c r="K18420" s="40">
        <v>0</v>
      </c>
    </row>
    <row r="18421" spans="1:11" x14ac:dyDescent="0.35">
      <c r="A18421">
        <v>62500</v>
      </c>
      <c r="B18421" t="s">
        <v>415</v>
      </c>
      <c r="C18421" s="70">
        <v>0</v>
      </c>
      <c r="D18421" s="70">
        <v>0</v>
      </c>
      <c r="E18421" s="71">
        <v>44834</v>
      </c>
      <c r="F18421" t="s">
        <v>14651</v>
      </c>
      <c r="G18421" t="s">
        <v>2169</v>
      </c>
      <c r="H18421" t="s">
        <v>14591</v>
      </c>
      <c r="I18421" t="s">
        <v>14590</v>
      </c>
      <c r="J18421" s="40">
        <v>10256.049999999999</v>
      </c>
      <c r="K18421" s="40">
        <v>0</v>
      </c>
    </row>
    <row r="18422" spans="1:11" x14ac:dyDescent="0.35">
      <c r="A18422">
        <v>62500</v>
      </c>
      <c r="B18422" t="s">
        <v>415</v>
      </c>
      <c r="C18422" s="70">
        <v>0</v>
      </c>
      <c r="D18422" s="70">
        <v>0</v>
      </c>
      <c r="E18422" s="71">
        <v>44835</v>
      </c>
      <c r="F18422" t="s">
        <v>14650</v>
      </c>
      <c r="G18422" t="s">
        <v>2142</v>
      </c>
      <c r="H18422" t="s">
        <v>14649</v>
      </c>
      <c r="I18422" t="s">
        <v>14648</v>
      </c>
      <c r="J18422" s="40">
        <v>620.79</v>
      </c>
      <c r="K18422" s="40">
        <v>0</v>
      </c>
    </row>
    <row r="18423" spans="1:11" x14ac:dyDescent="0.35">
      <c r="A18423">
        <v>62500</v>
      </c>
      <c r="B18423" t="s">
        <v>415</v>
      </c>
      <c r="C18423" s="70">
        <v>0</v>
      </c>
      <c r="D18423" s="70">
        <v>0</v>
      </c>
      <c r="E18423" s="71">
        <v>44835</v>
      </c>
      <c r="F18423" t="s">
        <v>14647</v>
      </c>
      <c r="G18423" t="s">
        <v>2142</v>
      </c>
      <c r="H18423" t="s">
        <v>14646</v>
      </c>
      <c r="I18423" t="s">
        <v>14645</v>
      </c>
      <c r="J18423" s="40">
        <v>11956.96</v>
      </c>
      <c r="K18423" s="40">
        <v>0</v>
      </c>
    </row>
    <row r="18424" spans="1:11" x14ac:dyDescent="0.35">
      <c r="A18424">
        <v>62500</v>
      </c>
      <c r="B18424" t="s">
        <v>415</v>
      </c>
      <c r="C18424" s="70">
        <v>0</v>
      </c>
      <c r="D18424" s="70">
        <v>0</v>
      </c>
      <c r="E18424" s="71">
        <v>44835</v>
      </c>
      <c r="F18424" t="s">
        <v>14644</v>
      </c>
      <c r="G18424" t="s">
        <v>2142</v>
      </c>
      <c r="H18424" t="s">
        <v>14643</v>
      </c>
      <c r="I18424" t="s">
        <v>14642</v>
      </c>
      <c r="J18424" s="40">
        <v>7141.6</v>
      </c>
      <c r="K18424" s="40">
        <v>0</v>
      </c>
    </row>
    <row r="18425" spans="1:11" x14ac:dyDescent="0.35">
      <c r="A18425">
        <v>62500</v>
      </c>
      <c r="B18425" t="s">
        <v>415</v>
      </c>
      <c r="C18425" s="70">
        <v>0</v>
      </c>
      <c r="D18425" s="70">
        <v>0</v>
      </c>
      <c r="E18425" s="71">
        <v>44838</v>
      </c>
      <c r="F18425" t="s">
        <v>14641</v>
      </c>
      <c r="G18425" t="s">
        <v>2142</v>
      </c>
      <c r="H18425" t="s">
        <v>14640</v>
      </c>
      <c r="I18425" t="s">
        <v>14639</v>
      </c>
      <c r="J18425" s="40">
        <v>1647</v>
      </c>
      <c r="K18425" s="40">
        <v>0</v>
      </c>
    </row>
    <row r="18426" spans="1:11" x14ac:dyDescent="0.35">
      <c r="A18426">
        <v>62500</v>
      </c>
      <c r="B18426" t="s">
        <v>415</v>
      </c>
      <c r="C18426" s="70">
        <v>0</v>
      </c>
      <c r="D18426" s="70">
        <v>0</v>
      </c>
      <c r="E18426" s="71">
        <v>44839</v>
      </c>
      <c r="F18426" t="s">
        <v>14638</v>
      </c>
      <c r="G18426" t="s">
        <v>2142</v>
      </c>
      <c r="H18426" t="s">
        <v>14637</v>
      </c>
      <c r="I18426" t="s">
        <v>14608</v>
      </c>
      <c r="J18426" s="40">
        <v>6250</v>
      </c>
      <c r="K18426" s="40">
        <v>0</v>
      </c>
    </row>
    <row r="18427" spans="1:11" x14ac:dyDescent="0.35">
      <c r="A18427">
        <v>62500</v>
      </c>
      <c r="B18427" t="s">
        <v>415</v>
      </c>
      <c r="C18427" s="70">
        <v>0</v>
      </c>
      <c r="D18427" s="70">
        <v>0</v>
      </c>
      <c r="E18427" s="71">
        <v>44839</v>
      </c>
      <c r="F18427" t="s">
        <v>14636</v>
      </c>
      <c r="G18427" t="s">
        <v>2142</v>
      </c>
      <c r="H18427" t="s">
        <v>14635</v>
      </c>
      <c r="I18427" t="s">
        <v>14634</v>
      </c>
      <c r="J18427" s="40">
        <v>6250</v>
      </c>
      <c r="K18427" s="40">
        <v>0</v>
      </c>
    </row>
    <row r="18428" spans="1:11" x14ac:dyDescent="0.35">
      <c r="A18428">
        <v>62500</v>
      </c>
      <c r="B18428" t="s">
        <v>415</v>
      </c>
      <c r="C18428" s="70">
        <v>0</v>
      </c>
      <c r="D18428" s="70">
        <v>0</v>
      </c>
      <c r="E18428" s="71">
        <v>44862</v>
      </c>
      <c r="F18428" t="s">
        <v>14633</v>
      </c>
      <c r="G18428" t="s">
        <v>2142</v>
      </c>
      <c r="H18428" t="s">
        <v>14632</v>
      </c>
      <c r="I18428" t="s">
        <v>14631</v>
      </c>
      <c r="J18428" s="40">
        <v>2984.59</v>
      </c>
      <c r="K18428" s="40">
        <v>0</v>
      </c>
    </row>
    <row r="18429" spans="1:11" x14ac:dyDescent="0.35">
      <c r="A18429">
        <v>62500</v>
      </c>
      <c r="B18429" t="s">
        <v>415</v>
      </c>
      <c r="C18429" s="70">
        <v>0</v>
      </c>
      <c r="D18429" s="70">
        <v>0</v>
      </c>
      <c r="E18429" s="71">
        <v>44865</v>
      </c>
      <c r="F18429" t="s">
        <v>14630</v>
      </c>
      <c r="G18429" t="s">
        <v>2169</v>
      </c>
      <c r="H18429" t="s">
        <v>14591</v>
      </c>
      <c r="I18429" t="s">
        <v>14590</v>
      </c>
      <c r="J18429" s="40">
        <v>10256.049999999999</v>
      </c>
      <c r="K18429" s="40">
        <v>0</v>
      </c>
    </row>
    <row r="18430" spans="1:11" x14ac:dyDescent="0.35">
      <c r="A18430">
        <v>62500</v>
      </c>
      <c r="B18430" t="s">
        <v>415</v>
      </c>
      <c r="C18430" s="70">
        <v>0</v>
      </c>
      <c r="D18430" s="70">
        <v>0</v>
      </c>
      <c r="E18430" s="71">
        <v>44865</v>
      </c>
      <c r="F18430" t="s">
        <v>14629</v>
      </c>
      <c r="G18430" t="s">
        <v>2169</v>
      </c>
      <c r="H18430" t="s">
        <v>14628</v>
      </c>
      <c r="I18430" t="s">
        <v>14627</v>
      </c>
      <c r="J18430" s="40">
        <v>67.2</v>
      </c>
      <c r="K18430" s="40">
        <v>0</v>
      </c>
    </row>
    <row r="18431" spans="1:11" x14ac:dyDescent="0.35">
      <c r="A18431">
        <v>62500</v>
      </c>
      <c r="B18431" t="s">
        <v>415</v>
      </c>
      <c r="C18431" s="70">
        <v>0</v>
      </c>
      <c r="D18431" s="70">
        <v>0</v>
      </c>
      <c r="E18431" s="71">
        <v>44865</v>
      </c>
      <c r="F18431" t="s">
        <v>14626</v>
      </c>
      <c r="G18431" t="s">
        <v>2169</v>
      </c>
      <c r="H18431" t="s">
        <v>14625</v>
      </c>
      <c r="I18431" t="s">
        <v>14624</v>
      </c>
      <c r="J18431" s="40">
        <v>1354.66</v>
      </c>
      <c r="K18431" s="40">
        <v>0</v>
      </c>
    </row>
    <row r="18432" spans="1:11" x14ac:dyDescent="0.35">
      <c r="A18432">
        <v>62500</v>
      </c>
      <c r="B18432" t="s">
        <v>415</v>
      </c>
      <c r="C18432" s="70">
        <v>0</v>
      </c>
      <c r="D18432" s="70">
        <v>0</v>
      </c>
      <c r="E18432" s="71">
        <v>44865</v>
      </c>
      <c r="F18432" t="s">
        <v>14623</v>
      </c>
      <c r="G18432" t="s">
        <v>2169</v>
      </c>
      <c r="H18432" t="s">
        <v>14622</v>
      </c>
      <c r="I18432" t="s">
        <v>14621</v>
      </c>
      <c r="J18432" s="40">
        <v>175.71</v>
      </c>
      <c r="K18432" s="40">
        <v>0</v>
      </c>
    </row>
    <row r="18433" spans="1:11" x14ac:dyDescent="0.35">
      <c r="A18433">
        <v>62500</v>
      </c>
      <c r="B18433" t="s">
        <v>415</v>
      </c>
      <c r="C18433" s="70">
        <v>0</v>
      </c>
      <c r="D18433" s="70">
        <v>0</v>
      </c>
      <c r="E18433" s="71">
        <v>44865</v>
      </c>
      <c r="F18433" t="s">
        <v>14620</v>
      </c>
      <c r="G18433" t="s">
        <v>2169</v>
      </c>
      <c r="H18433" t="s">
        <v>14565</v>
      </c>
      <c r="I18433" t="s">
        <v>14564</v>
      </c>
      <c r="J18433" s="40">
        <v>525.22</v>
      </c>
      <c r="K18433" s="40">
        <v>0</v>
      </c>
    </row>
    <row r="18434" spans="1:11" x14ac:dyDescent="0.35">
      <c r="A18434">
        <v>62500</v>
      </c>
      <c r="B18434" t="s">
        <v>415</v>
      </c>
      <c r="C18434" s="70">
        <v>0</v>
      </c>
      <c r="D18434" s="70">
        <v>0</v>
      </c>
      <c r="E18434" s="71">
        <v>44865</v>
      </c>
      <c r="F18434" t="s">
        <v>14619</v>
      </c>
      <c r="G18434" t="s">
        <v>2169</v>
      </c>
      <c r="H18434" t="s">
        <v>14618</v>
      </c>
      <c r="I18434" t="s">
        <v>14617</v>
      </c>
      <c r="J18434" s="40">
        <v>3818.22</v>
      </c>
      <c r="K18434" s="40">
        <v>0</v>
      </c>
    </row>
    <row r="18435" spans="1:11" x14ac:dyDescent="0.35">
      <c r="A18435">
        <v>62500</v>
      </c>
      <c r="B18435" t="s">
        <v>415</v>
      </c>
      <c r="C18435" s="70">
        <v>0</v>
      </c>
      <c r="D18435" s="70">
        <v>0</v>
      </c>
      <c r="E18435" s="71">
        <v>44866</v>
      </c>
      <c r="F18435" t="s">
        <v>14616</v>
      </c>
      <c r="G18435" t="s">
        <v>2142</v>
      </c>
      <c r="H18435" t="s">
        <v>14615</v>
      </c>
      <c r="I18435" t="s">
        <v>14614</v>
      </c>
      <c r="J18435" s="40">
        <v>4000</v>
      </c>
      <c r="K18435" s="40">
        <v>0</v>
      </c>
    </row>
    <row r="18436" spans="1:11" x14ac:dyDescent="0.35">
      <c r="A18436">
        <v>62500</v>
      </c>
      <c r="B18436" t="s">
        <v>415</v>
      </c>
      <c r="C18436" s="70">
        <v>0</v>
      </c>
      <c r="D18436" s="70">
        <v>0</v>
      </c>
      <c r="E18436" s="71">
        <v>44866</v>
      </c>
      <c r="F18436" t="s">
        <v>14613</v>
      </c>
      <c r="G18436" t="s">
        <v>2142</v>
      </c>
      <c r="H18436" t="s">
        <v>14612</v>
      </c>
      <c r="I18436" t="s">
        <v>14611</v>
      </c>
      <c r="J18436" s="40">
        <v>926.83</v>
      </c>
      <c r="K18436" s="40">
        <v>0</v>
      </c>
    </row>
    <row r="18437" spans="1:11" x14ac:dyDescent="0.35">
      <c r="A18437">
        <v>62500</v>
      </c>
      <c r="B18437" t="s">
        <v>415</v>
      </c>
      <c r="C18437" s="70">
        <v>0</v>
      </c>
      <c r="D18437" s="70">
        <v>0</v>
      </c>
      <c r="E18437" s="71">
        <v>44866</v>
      </c>
      <c r="F18437" t="s">
        <v>14610</v>
      </c>
      <c r="G18437" t="s">
        <v>2142</v>
      </c>
      <c r="H18437" t="s">
        <v>14609</v>
      </c>
      <c r="I18437" t="s">
        <v>14608</v>
      </c>
      <c r="J18437" s="40">
        <v>-6250</v>
      </c>
      <c r="K18437" s="40">
        <v>0</v>
      </c>
    </row>
    <row r="18438" spans="1:11" x14ac:dyDescent="0.35">
      <c r="A18438">
        <v>62500</v>
      </c>
      <c r="B18438" t="s">
        <v>415</v>
      </c>
      <c r="C18438" s="70">
        <v>0</v>
      </c>
      <c r="D18438" s="70">
        <v>0</v>
      </c>
      <c r="E18438" s="71">
        <v>44868</v>
      </c>
      <c r="F18438" t="s">
        <v>14607</v>
      </c>
      <c r="G18438" t="s">
        <v>2142</v>
      </c>
      <c r="H18438" t="s">
        <v>14606</v>
      </c>
      <c r="I18438" t="s">
        <v>14605</v>
      </c>
      <c r="J18438" s="40">
        <v>7284.96</v>
      </c>
      <c r="K18438" s="40">
        <v>0</v>
      </c>
    </row>
    <row r="18439" spans="1:11" x14ac:dyDescent="0.35">
      <c r="A18439">
        <v>62500</v>
      </c>
      <c r="B18439" t="s">
        <v>415</v>
      </c>
      <c r="C18439" s="70">
        <v>0</v>
      </c>
      <c r="D18439" s="70">
        <v>0</v>
      </c>
      <c r="E18439" s="71">
        <v>44874</v>
      </c>
      <c r="F18439" t="s">
        <v>14604</v>
      </c>
      <c r="G18439" t="s">
        <v>2142</v>
      </c>
      <c r="H18439" t="s">
        <v>14603</v>
      </c>
      <c r="I18439" t="s">
        <v>14602</v>
      </c>
      <c r="J18439" s="40">
        <v>4729.18</v>
      </c>
      <c r="K18439" s="40">
        <v>0</v>
      </c>
    </row>
    <row r="18440" spans="1:11" x14ac:dyDescent="0.35">
      <c r="A18440">
        <v>62500</v>
      </c>
      <c r="B18440" t="s">
        <v>415</v>
      </c>
      <c r="C18440" s="70">
        <v>0</v>
      </c>
      <c r="D18440" s="70">
        <v>0</v>
      </c>
      <c r="E18440" s="71">
        <v>44880</v>
      </c>
      <c r="F18440" t="s">
        <v>14601</v>
      </c>
      <c r="G18440" t="s">
        <v>2142</v>
      </c>
      <c r="H18440" t="s">
        <v>14600</v>
      </c>
      <c r="I18440" t="s">
        <v>14599</v>
      </c>
      <c r="J18440" s="40">
        <v>1570</v>
      </c>
      <c r="K18440" s="40">
        <v>0</v>
      </c>
    </row>
    <row r="18441" spans="1:11" x14ac:dyDescent="0.35">
      <c r="A18441">
        <v>62500</v>
      </c>
      <c r="B18441" t="s">
        <v>415</v>
      </c>
      <c r="C18441" s="70">
        <v>0</v>
      </c>
      <c r="D18441" s="70">
        <v>0</v>
      </c>
      <c r="E18441" s="71">
        <v>44886</v>
      </c>
      <c r="F18441" t="s">
        <v>14598</v>
      </c>
      <c r="G18441" t="s">
        <v>2142</v>
      </c>
      <c r="H18441" t="s">
        <v>14597</v>
      </c>
      <c r="I18441" t="s">
        <v>14596</v>
      </c>
      <c r="J18441" s="40">
        <v>3464.21</v>
      </c>
      <c r="K18441" s="40">
        <v>0</v>
      </c>
    </row>
    <row r="18442" spans="1:11" x14ac:dyDescent="0.35">
      <c r="A18442">
        <v>62500</v>
      </c>
      <c r="B18442" t="s">
        <v>415</v>
      </c>
      <c r="C18442" s="70">
        <v>0</v>
      </c>
      <c r="D18442" s="70">
        <v>0</v>
      </c>
      <c r="E18442" s="71">
        <v>44888</v>
      </c>
      <c r="F18442" t="s">
        <v>14595</v>
      </c>
      <c r="G18442" t="s">
        <v>2142</v>
      </c>
      <c r="H18442" t="s">
        <v>14594</v>
      </c>
      <c r="I18442" t="s">
        <v>14593</v>
      </c>
      <c r="J18442" s="40">
        <v>567.26</v>
      </c>
      <c r="K18442" s="40">
        <v>0</v>
      </c>
    </row>
    <row r="18443" spans="1:11" x14ac:dyDescent="0.35">
      <c r="A18443">
        <v>62500</v>
      </c>
      <c r="B18443" t="s">
        <v>415</v>
      </c>
      <c r="C18443" s="70">
        <v>0</v>
      </c>
      <c r="D18443" s="70">
        <v>0</v>
      </c>
      <c r="E18443" s="71">
        <v>44895</v>
      </c>
      <c r="F18443" t="s">
        <v>14592</v>
      </c>
      <c r="G18443" t="s">
        <v>2169</v>
      </c>
      <c r="H18443" t="s">
        <v>14591</v>
      </c>
      <c r="I18443" t="s">
        <v>14590</v>
      </c>
      <c r="J18443" s="40">
        <v>337.19</v>
      </c>
      <c r="K18443" s="40">
        <v>0</v>
      </c>
    </row>
    <row r="18444" spans="1:11" x14ac:dyDescent="0.35">
      <c r="A18444">
        <v>62500</v>
      </c>
      <c r="B18444" t="s">
        <v>415</v>
      </c>
      <c r="C18444" s="70">
        <v>0</v>
      </c>
      <c r="D18444" s="70">
        <v>0</v>
      </c>
      <c r="E18444" s="71">
        <v>44895</v>
      </c>
      <c r="F18444" t="s">
        <v>14589</v>
      </c>
      <c r="G18444" t="s">
        <v>2169</v>
      </c>
      <c r="H18444" t="s">
        <v>14588</v>
      </c>
      <c r="I18444" t="s">
        <v>14587</v>
      </c>
      <c r="J18444" s="40">
        <v>11000</v>
      </c>
      <c r="K18444" s="40">
        <v>0</v>
      </c>
    </row>
    <row r="18445" spans="1:11" x14ac:dyDescent="0.35">
      <c r="A18445">
        <v>62500</v>
      </c>
      <c r="B18445" t="s">
        <v>415</v>
      </c>
      <c r="C18445" s="70">
        <v>0</v>
      </c>
      <c r="D18445" s="70">
        <v>0</v>
      </c>
      <c r="E18445" s="71">
        <v>44895</v>
      </c>
      <c r="F18445" t="s">
        <v>14586</v>
      </c>
      <c r="G18445" t="s">
        <v>2169</v>
      </c>
      <c r="H18445" t="s">
        <v>14585</v>
      </c>
      <c r="I18445" t="s">
        <v>14584</v>
      </c>
      <c r="J18445" s="40">
        <v>2988.41</v>
      </c>
      <c r="K18445" s="40">
        <v>0</v>
      </c>
    </row>
    <row r="18446" spans="1:11" x14ac:dyDescent="0.35">
      <c r="A18446">
        <v>62500</v>
      </c>
      <c r="B18446" t="s">
        <v>415</v>
      </c>
      <c r="C18446" s="70">
        <v>0</v>
      </c>
      <c r="D18446" s="70">
        <v>0</v>
      </c>
      <c r="E18446" s="71">
        <v>44895</v>
      </c>
      <c r="F18446" t="s">
        <v>14583</v>
      </c>
      <c r="G18446" t="s">
        <v>2169</v>
      </c>
      <c r="H18446" t="s">
        <v>14565</v>
      </c>
      <c r="I18446" t="s">
        <v>14564</v>
      </c>
      <c r="J18446" s="40">
        <v>525.22</v>
      </c>
      <c r="K18446" s="40">
        <v>0</v>
      </c>
    </row>
    <row r="18447" spans="1:11" x14ac:dyDescent="0.35">
      <c r="A18447">
        <v>62500</v>
      </c>
      <c r="B18447" t="s">
        <v>415</v>
      </c>
      <c r="C18447" s="70">
        <v>0</v>
      </c>
      <c r="D18447" s="70">
        <v>0</v>
      </c>
      <c r="E18447" s="71">
        <v>44895</v>
      </c>
      <c r="F18447" t="s">
        <v>14582</v>
      </c>
      <c r="G18447" t="s">
        <v>2169</v>
      </c>
      <c r="H18447" t="s">
        <v>14581</v>
      </c>
      <c r="I18447" t="s">
        <v>14580</v>
      </c>
      <c r="J18447" s="40">
        <v>10624.4</v>
      </c>
      <c r="K18447" s="40">
        <v>0</v>
      </c>
    </row>
    <row r="18448" spans="1:11" x14ac:dyDescent="0.35">
      <c r="A18448">
        <v>62500</v>
      </c>
      <c r="B18448" t="s">
        <v>415</v>
      </c>
      <c r="C18448" s="70">
        <v>0</v>
      </c>
      <c r="D18448" s="70">
        <v>0</v>
      </c>
      <c r="E18448" s="71">
        <v>44896</v>
      </c>
      <c r="F18448" t="s">
        <v>14579</v>
      </c>
      <c r="G18448" t="s">
        <v>2142</v>
      </c>
      <c r="H18448" t="s">
        <v>14578</v>
      </c>
      <c r="I18448" t="s">
        <v>14577</v>
      </c>
      <c r="J18448" s="40">
        <v>46019.02</v>
      </c>
      <c r="K18448" s="40">
        <v>0</v>
      </c>
    </row>
    <row r="18449" spans="1:11" x14ac:dyDescent="0.35">
      <c r="A18449">
        <v>62500</v>
      </c>
      <c r="B18449" t="s">
        <v>415</v>
      </c>
      <c r="C18449" s="70">
        <v>0</v>
      </c>
      <c r="D18449" s="70">
        <v>0</v>
      </c>
      <c r="E18449" s="71">
        <v>44896</v>
      </c>
      <c r="F18449" t="s">
        <v>14576</v>
      </c>
      <c r="G18449" t="s">
        <v>2169</v>
      </c>
      <c r="H18449" t="s">
        <v>3941</v>
      </c>
      <c r="I18449" t="s">
        <v>3940</v>
      </c>
      <c r="J18449" s="40">
        <v>-36361.449999999997</v>
      </c>
      <c r="K18449" s="40">
        <v>0</v>
      </c>
    </row>
    <row r="18450" spans="1:11" x14ac:dyDescent="0.35">
      <c r="A18450">
        <v>62500</v>
      </c>
      <c r="B18450" t="s">
        <v>415</v>
      </c>
      <c r="C18450" s="70">
        <v>0</v>
      </c>
      <c r="D18450" s="70">
        <v>0</v>
      </c>
      <c r="E18450" s="71">
        <v>44896</v>
      </c>
      <c r="F18450" t="s">
        <v>14575</v>
      </c>
      <c r="G18450" t="s">
        <v>2169</v>
      </c>
      <c r="H18450" t="s">
        <v>14574</v>
      </c>
      <c r="I18450" t="s">
        <v>14573</v>
      </c>
      <c r="J18450" s="40">
        <v>-19922.12</v>
      </c>
      <c r="K18450" s="40">
        <v>0</v>
      </c>
    </row>
    <row r="18451" spans="1:11" x14ac:dyDescent="0.35">
      <c r="A18451">
        <v>62500</v>
      </c>
      <c r="B18451" t="s">
        <v>415</v>
      </c>
      <c r="C18451" s="70">
        <v>0</v>
      </c>
      <c r="D18451" s="70">
        <v>0</v>
      </c>
      <c r="E18451" s="71">
        <v>44901</v>
      </c>
      <c r="F18451" t="s">
        <v>14572</v>
      </c>
      <c r="G18451" t="s">
        <v>2142</v>
      </c>
      <c r="H18451" t="s">
        <v>14571</v>
      </c>
      <c r="I18451" t="s">
        <v>14570</v>
      </c>
      <c r="J18451" s="40">
        <v>2100.8200000000002</v>
      </c>
      <c r="K18451" s="40">
        <v>0</v>
      </c>
    </row>
    <row r="18452" spans="1:11" x14ac:dyDescent="0.35">
      <c r="A18452">
        <v>62500</v>
      </c>
      <c r="B18452" t="s">
        <v>415</v>
      </c>
      <c r="C18452" s="70">
        <v>0</v>
      </c>
      <c r="D18452" s="70">
        <v>0</v>
      </c>
      <c r="E18452" s="71">
        <v>44926</v>
      </c>
      <c r="F18452" t="s">
        <v>14569</v>
      </c>
      <c r="G18452" t="s">
        <v>2169</v>
      </c>
      <c r="H18452" t="s">
        <v>14568</v>
      </c>
      <c r="I18452" t="s">
        <v>14567</v>
      </c>
      <c r="J18452" s="40">
        <v>8620.19</v>
      </c>
      <c r="K18452" s="40">
        <v>0</v>
      </c>
    </row>
    <row r="18453" spans="1:11" x14ac:dyDescent="0.35">
      <c r="A18453">
        <v>62500</v>
      </c>
      <c r="B18453" t="s">
        <v>415</v>
      </c>
      <c r="C18453" s="70">
        <v>0</v>
      </c>
      <c r="D18453" s="70">
        <v>0</v>
      </c>
      <c r="E18453" s="71">
        <v>44926</v>
      </c>
      <c r="F18453" t="s">
        <v>14566</v>
      </c>
      <c r="G18453" t="s">
        <v>2169</v>
      </c>
      <c r="H18453" t="s">
        <v>14565</v>
      </c>
      <c r="I18453" t="s">
        <v>14564</v>
      </c>
      <c r="J18453" s="40">
        <v>525.22</v>
      </c>
      <c r="K18453" s="40">
        <v>0</v>
      </c>
    </row>
    <row r="18454" spans="1:11" x14ac:dyDescent="0.35">
      <c r="A18454">
        <v>62503</v>
      </c>
      <c r="B18454" t="s">
        <v>1602</v>
      </c>
      <c r="C18454" s="70">
        <v>0</v>
      </c>
      <c r="D18454" s="70">
        <v>0</v>
      </c>
      <c r="E18454" s="71">
        <v>44593</v>
      </c>
      <c r="F18454" t="s">
        <v>14563</v>
      </c>
      <c r="G18454" t="s">
        <v>2142</v>
      </c>
      <c r="H18454" t="s">
        <v>14562</v>
      </c>
      <c r="I18454" t="s">
        <v>14561</v>
      </c>
      <c r="J18454" s="40">
        <v>40</v>
      </c>
      <c r="K18454" s="40">
        <v>0</v>
      </c>
    </row>
    <row r="18455" spans="1:11" x14ac:dyDescent="0.35">
      <c r="A18455">
        <v>62503</v>
      </c>
      <c r="B18455" t="s">
        <v>1602</v>
      </c>
      <c r="C18455" s="70">
        <v>0</v>
      </c>
      <c r="D18455" s="70">
        <v>0</v>
      </c>
      <c r="E18455" s="71">
        <v>44593</v>
      </c>
      <c r="F18455" t="s">
        <v>14560</v>
      </c>
      <c r="G18455" t="s">
        <v>2142</v>
      </c>
      <c r="H18455" t="s">
        <v>14559</v>
      </c>
      <c r="I18455" t="s">
        <v>14558</v>
      </c>
      <c r="J18455" s="40">
        <v>223.07</v>
      </c>
      <c r="K18455" s="40">
        <v>0</v>
      </c>
    </row>
    <row r="18456" spans="1:11" x14ac:dyDescent="0.35">
      <c r="A18456">
        <v>62503</v>
      </c>
      <c r="B18456" t="s">
        <v>1602</v>
      </c>
      <c r="C18456" s="70">
        <v>0</v>
      </c>
      <c r="D18456" s="70">
        <v>0</v>
      </c>
      <c r="E18456" s="71">
        <v>44621</v>
      </c>
      <c r="F18456" t="s">
        <v>14557</v>
      </c>
      <c r="G18456" t="s">
        <v>2142</v>
      </c>
      <c r="H18456" t="s">
        <v>14556</v>
      </c>
      <c r="I18456" t="s">
        <v>14555</v>
      </c>
      <c r="J18456" s="40">
        <v>40</v>
      </c>
      <c r="K18456" s="40">
        <v>0</v>
      </c>
    </row>
    <row r="18457" spans="1:11" x14ac:dyDescent="0.35">
      <c r="A18457">
        <v>62503</v>
      </c>
      <c r="B18457" t="s">
        <v>1602</v>
      </c>
      <c r="C18457" s="70">
        <v>0</v>
      </c>
      <c r="D18457" s="70">
        <v>0</v>
      </c>
      <c r="E18457" s="71">
        <v>44635</v>
      </c>
      <c r="F18457" t="s">
        <v>14554</v>
      </c>
      <c r="G18457" t="s">
        <v>2142</v>
      </c>
      <c r="H18457" t="s">
        <v>14553</v>
      </c>
      <c r="I18457" t="s">
        <v>14552</v>
      </c>
      <c r="J18457" s="40">
        <v>149.9</v>
      </c>
      <c r="K18457" s="40">
        <v>0</v>
      </c>
    </row>
    <row r="18458" spans="1:11" x14ac:dyDescent="0.35">
      <c r="A18458">
        <v>62503</v>
      </c>
      <c r="B18458" t="s">
        <v>1602</v>
      </c>
      <c r="C18458" s="70">
        <v>0</v>
      </c>
      <c r="D18458" s="70">
        <v>0</v>
      </c>
      <c r="E18458" s="71">
        <v>44652</v>
      </c>
      <c r="F18458" t="s">
        <v>14551</v>
      </c>
      <c r="G18458" t="s">
        <v>2142</v>
      </c>
      <c r="H18458" t="s">
        <v>14550</v>
      </c>
      <c r="I18458" t="s">
        <v>14549</v>
      </c>
      <c r="J18458" s="40">
        <v>20000</v>
      </c>
      <c r="K18458" s="40">
        <v>0</v>
      </c>
    </row>
    <row r="18459" spans="1:11" x14ac:dyDescent="0.35">
      <c r="A18459">
        <v>62503</v>
      </c>
      <c r="B18459" t="s">
        <v>1602</v>
      </c>
      <c r="C18459" s="70">
        <v>0</v>
      </c>
      <c r="D18459" s="70">
        <v>0</v>
      </c>
      <c r="E18459" s="71">
        <v>44652</v>
      </c>
      <c r="F18459" t="s">
        <v>14548</v>
      </c>
      <c r="G18459" t="s">
        <v>2142</v>
      </c>
      <c r="H18459" t="s">
        <v>14547</v>
      </c>
      <c r="I18459" t="s">
        <v>14546</v>
      </c>
      <c r="J18459" s="40">
        <v>40</v>
      </c>
      <c r="K18459" s="40">
        <v>0</v>
      </c>
    </row>
    <row r="18460" spans="1:11" x14ac:dyDescent="0.35">
      <c r="A18460">
        <v>62503</v>
      </c>
      <c r="B18460" t="s">
        <v>1602</v>
      </c>
      <c r="C18460" s="70">
        <v>0</v>
      </c>
      <c r="D18460" s="70">
        <v>0</v>
      </c>
      <c r="E18460" s="71">
        <v>44659</v>
      </c>
      <c r="F18460" t="s">
        <v>14545</v>
      </c>
      <c r="G18460" t="s">
        <v>2142</v>
      </c>
      <c r="H18460" t="s">
        <v>14544</v>
      </c>
      <c r="I18460" t="s">
        <v>14543</v>
      </c>
      <c r="J18460" s="40">
        <v>4800</v>
      </c>
      <c r="K18460" s="40">
        <v>0</v>
      </c>
    </row>
    <row r="18461" spans="1:11" x14ac:dyDescent="0.35">
      <c r="A18461">
        <v>62503</v>
      </c>
      <c r="B18461" t="s">
        <v>1602</v>
      </c>
      <c r="C18461" s="70">
        <v>0</v>
      </c>
      <c r="D18461" s="70">
        <v>0</v>
      </c>
      <c r="E18461" s="71">
        <v>44672</v>
      </c>
      <c r="F18461" t="s">
        <v>14542</v>
      </c>
      <c r="G18461" t="s">
        <v>2142</v>
      </c>
      <c r="H18461" t="s">
        <v>14541</v>
      </c>
      <c r="I18461" t="s">
        <v>14540</v>
      </c>
      <c r="J18461" s="40">
        <v>1000</v>
      </c>
      <c r="K18461" s="40">
        <v>0</v>
      </c>
    </row>
    <row r="18462" spans="1:11" x14ac:dyDescent="0.35">
      <c r="A18462">
        <v>62503</v>
      </c>
      <c r="B18462" t="s">
        <v>1602</v>
      </c>
      <c r="C18462" s="70">
        <v>0</v>
      </c>
      <c r="D18462" s="70">
        <v>0</v>
      </c>
      <c r="E18462" s="71">
        <v>44682</v>
      </c>
      <c r="F18462" t="s">
        <v>14539</v>
      </c>
      <c r="G18462" t="s">
        <v>2142</v>
      </c>
      <c r="H18462" t="s">
        <v>14538</v>
      </c>
      <c r="I18462" t="s">
        <v>14537</v>
      </c>
      <c r="J18462" s="40">
        <v>40</v>
      </c>
      <c r="K18462" s="40">
        <v>0</v>
      </c>
    </row>
    <row r="18463" spans="1:11" x14ac:dyDescent="0.35">
      <c r="A18463">
        <v>62503</v>
      </c>
      <c r="B18463" t="s">
        <v>1602</v>
      </c>
      <c r="C18463" s="70">
        <v>0</v>
      </c>
      <c r="D18463" s="70">
        <v>0</v>
      </c>
      <c r="E18463" s="71">
        <v>44691</v>
      </c>
      <c r="F18463" t="s">
        <v>9937</v>
      </c>
      <c r="G18463" t="s">
        <v>2142</v>
      </c>
      <c r="H18463" t="s">
        <v>9936</v>
      </c>
      <c r="I18463" t="s">
        <v>9839</v>
      </c>
      <c r="J18463" s="40">
        <v>158</v>
      </c>
      <c r="K18463" s="40">
        <v>0</v>
      </c>
    </row>
    <row r="18464" spans="1:11" x14ac:dyDescent="0.35">
      <c r="A18464">
        <v>62503</v>
      </c>
      <c r="B18464" t="s">
        <v>1602</v>
      </c>
      <c r="C18464" s="70">
        <v>0</v>
      </c>
      <c r="D18464" s="70">
        <v>0</v>
      </c>
      <c r="E18464" s="71">
        <v>44691</v>
      </c>
      <c r="F18464" t="s">
        <v>9935</v>
      </c>
      <c r="G18464" t="s">
        <v>2142</v>
      </c>
      <c r="H18464" t="s">
        <v>9934</v>
      </c>
      <c r="I18464" t="s">
        <v>9839</v>
      </c>
      <c r="J18464" s="40">
        <v>-158</v>
      </c>
      <c r="K18464" s="40">
        <v>0</v>
      </c>
    </row>
    <row r="18465" spans="1:11" x14ac:dyDescent="0.35">
      <c r="A18465">
        <v>62503</v>
      </c>
      <c r="B18465" t="s">
        <v>1602</v>
      </c>
      <c r="C18465" s="70">
        <v>0</v>
      </c>
      <c r="D18465" s="70">
        <v>0</v>
      </c>
      <c r="E18465" s="71">
        <v>44691</v>
      </c>
      <c r="F18465" t="s">
        <v>9933</v>
      </c>
      <c r="G18465" t="s">
        <v>2142</v>
      </c>
      <c r="H18465" t="s">
        <v>9840</v>
      </c>
      <c r="I18465" t="s">
        <v>9839</v>
      </c>
      <c r="J18465" s="40">
        <v>158</v>
      </c>
      <c r="K18465" s="40">
        <v>0</v>
      </c>
    </row>
    <row r="18466" spans="1:11" x14ac:dyDescent="0.35">
      <c r="A18466">
        <v>62503</v>
      </c>
      <c r="B18466" t="s">
        <v>1602</v>
      </c>
      <c r="C18466" s="70">
        <v>0</v>
      </c>
      <c r="D18466" s="70">
        <v>0</v>
      </c>
      <c r="E18466" s="71">
        <v>44722</v>
      </c>
      <c r="F18466" t="s">
        <v>9930</v>
      </c>
      <c r="G18466" t="s">
        <v>2142</v>
      </c>
      <c r="H18466" t="s">
        <v>9929</v>
      </c>
      <c r="I18466" t="s">
        <v>9928</v>
      </c>
      <c r="J18466" s="40">
        <v>158</v>
      </c>
      <c r="K18466" s="40">
        <v>0</v>
      </c>
    </row>
    <row r="18467" spans="1:11" x14ac:dyDescent="0.35">
      <c r="A18467">
        <v>62503</v>
      </c>
      <c r="B18467" t="s">
        <v>1602</v>
      </c>
      <c r="C18467" s="70">
        <v>0</v>
      </c>
      <c r="D18467" s="70">
        <v>0</v>
      </c>
      <c r="E18467" s="71">
        <v>44752</v>
      </c>
      <c r="F18467" t="s">
        <v>9916</v>
      </c>
      <c r="G18467" t="s">
        <v>2142</v>
      </c>
      <c r="H18467" t="s">
        <v>9915</v>
      </c>
      <c r="I18467" t="s">
        <v>9914</v>
      </c>
      <c r="J18467" s="40">
        <v>158</v>
      </c>
      <c r="K18467" s="40">
        <v>0</v>
      </c>
    </row>
    <row r="18468" spans="1:11" x14ac:dyDescent="0.35">
      <c r="A18468">
        <v>62503</v>
      </c>
      <c r="B18468" t="s">
        <v>1602</v>
      </c>
      <c r="C18468" s="70">
        <v>0</v>
      </c>
      <c r="D18468" s="70">
        <v>0</v>
      </c>
      <c r="E18468" s="71">
        <v>44761</v>
      </c>
      <c r="F18468" t="s">
        <v>14536</v>
      </c>
      <c r="G18468" t="s">
        <v>2142</v>
      </c>
      <c r="H18468" t="s">
        <v>14535</v>
      </c>
      <c r="I18468" t="s">
        <v>14534</v>
      </c>
      <c r="J18468" s="40">
        <v>19000</v>
      </c>
      <c r="K18468" s="40">
        <v>0</v>
      </c>
    </row>
    <row r="18469" spans="1:11" x14ac:dyDescent="0.35">
      <c r="A18469">
        <v>62503</v>
      </c>
      <c r="B18469" t="s">
        <v>1602</v>
      </c>
      <c r="C18469" s="70">
        <v>0</v>
      </c>
      <c r="D18469" s="70">
        <v>0</v>
      </c>
      <c r="E18469" s="71">
        <v>44763</v>
      </c>
      <c r="F18469" t="s">
        <v>14533</v>
      </c>
      <c r="G18469" t="s">
        <v>2142</v>
      </c>
      <c r="H18469" t="s">
        <v>14532</v>
      </c>
      <c r="I18469" t="s">
        <v>14531</v>
      </c>
      <c r="J18469" s="40">
        <v>4000</v>
      </c>
      <c r="K18469" s="40">
        <v>0</v>
      </c>
    </row>
    <row r="18470" spans="1:11" x14ac:dyDescent="0.35">
      <c r="A18470">
        <v>62503</v>
      </c>
      <c r="B18470" t="s">
        <v>1602</v>
      </c>
      <c r="C18470" s="70">
        <v>0</v>
      </c>
      <c r="D18470" s="70">
        <v>0</v>
      </c>
      <c r="E18470" s="71">
        <v>44773</v>
      </c>
      <c r="F18470" t="s">
        <v>14530</v>
      </c>
      <c r="G18470" t="s">
        <v>2169</v>
      </c>
      <c r="H18470" t="s">
        <v>14522</v>
      </c>
      <c r="I18470" t="s">
        <v>14521</v>
      </c>
      <c r="J18470" s="40">
        <v>6666.67</v>
      </c>
      <c r="K18470" s="40">
        <v>0</v>
      </c>
    </row>
    <row r="18471" spans="1:11" x14ac:dyDescent="0.35">
      <c r="A18471">
        <v>62503</v>
      </c>
      <c r="B18471" t="s">
        <v>1602</v>
      </c>
      <c r="C18471" s="70">
        <v>0</v>
      </c>
      <c r="D18471" s="70">
        <v>0</v>
      </c>
      <c r="E18471" s="71">
        <v>44773</v>
      </c>
      <c r="F18471" t="s">
        <v>14529</v>
      </c>
      <c r="G18471" t="s">
        <v>2169</v>
      </c>
      <c r="H18471" t="s">
        <v>14519</v>
      </c>
      <c r="I18471" t="s">
        <v>14518</v>
      </c>
      <c r="J18471" s="40">
        <v>7833.33</v>
      </c>
      <c r="K18471" s="40">
        <v>0</v>
      </c>
    </row>
    <row r="18472" spans="1:11" x14ac:dyDescent="0.35">
      <c r="A18472">
        <v>62503</v>
      </c>
      <c r="B18472" t="s">
        <v>1602</v>
      </c>
      <c r="C18472" s="70">
        <v>0</v>
      </c>
      <c r="D18472" s="70">
        <v>0</v>
      </c>
      <c r="E18472" s="71">
        <v>44774</v>
      </c>
      <c r="F18472" t="s">
        <v>14528</v>
      </c>
      <c r="G18472" t="s">
        <v>2142</v>
      </c>
      <c r="H18472" t="s">
        <v>14527</v>
      </c>
      <c r="I18472" t="s">
        <v>14526</v>
      </c>
      <c r="J18472" s="40">
        <v>45.87</v>
      </c>
      <c r="K18472" s="40">
        <v>0</v>
      </c>
    </row>
    <row r="18473" spans="1:11" x14ac:dyDescent="0.35">
      <c r="A18473">
        <v>62503</v>
      </c>
      <c r="B18473" t="s">
        <v>1602</v>
      </c>
      <c r="C18473" s="70">
        <v>0</v>
      </c>
      <c r="D18473" s="70">
        <v>0</v>
      </c>
      <c r="E18473" s="71">
        <v>44783</v>
      </c>
      <c r="F18473" t="s">
        <v>9897</v>
      </c>
      <c r="G18473" t="s">
        <v>2142</v>
      </c>
      <c r="H18473" t="s">
        <v>9896</v>
      </c>
      <c r="I18473" t="s">
        <v>9895</v>
      </c>
      <c r="J18473" s="40">
        <v>316</v>
      </c>
      <c r="K18473" s="40">
        <v>0</v>
      </c>
    </row>
    <row r="18474" spans="1:11" x14ac:dyDescent="0.35">
      <c r="A18474">
        <v>62503</v>
      </c>
      <c r="B18474" t="s">
        <v>1602</v>
      </c>
      <c r="C18474" s="70">
        <v>0</v>
      </c>
      <c r="D18474" s="70">
        <v>0</v>
      </c>
      <c r="E18474" s="71">
        <v>44804</v>
      </c>
      <c r="F18474" t="s">
        <v>14525</v>
      </c>
      <c r="G18474" t="s">
        <v>2169</v>
      </c>
      <c r="H18474" t="s">
        <v>14522</v>
      </c>
      <c r="I18474" t="s">
        <v>14521</v>
      </c>
      <c r="J18474" s="40">
        <v>6666.67</v>
      </c>
      <c r="K18474" s="40">
        <v>0</v>
      </c>
    </row>
    <row r="18475" spans="1:11" x14ac:dyDescent="0.35">
      <c r="A18475">
        <v>62503</v>
      </c>
      <c r="B18475" t="s">
        <v>1602</v>
      </c>
      <c r="C18475" s="70">
        <v>0</v>
      </c>
      <c r="D18475" s="70">
        <v>0</v>
      </c>
      <c r="E18475" s="71">
        <v>44804</v>
      </c>
      <c r="F18475" t="s">
        <v>14524</v>
      </c>
      <c r="G18475" t="s">
        <v>2169</v>
      </c>
      <c r="H18475" t="s">
        <v>14519</v>
      </c>
      <c r="I18475" t="s">
        <v>14518</v>
      </c>
      <c r="J18475" s="40">
        <v>7833.33</v>
      </c>
      <c r="K18475" s="40">
        <v>0</v>
      </c>
    </row>
    <row r="18476" spans="1:11" x14ac:dyDescent="0.35">
      <c r="A18476">
        <v>62503</v>
      </c>
      <c r="B18476" t="s">
        <v>1602</v>
      </c>
      <c r="C18476" s="70">
        <v>0</v>
      </c>
      <c r="D18476" s="70">
        <v>0</v>
      </c>
      <c r="E18476" s="71">
        <v>44814</v>
      </c>
      <c r="F18476" t="s">
        <v>9880</v>
      </c>
      <c r="G18476" t="s">
        <v>2142</v>
      </c>
      <c r="H18476" t="s">
        <v>9879</v>
      </c>
      <c r="I18476" t="s">
        <v>9878</v>
      </c>
      <c r="J18476" s="40">
        <v>3591</v>
      </c>
      <c r="K18476" s="40">
        <v>0</v>
      </c>
    </row>
    <row r="18477" spans="1:11" x14ac:dyDescent="0.35">
      <c r="A18477">
        <v>62503</v>
      </c>
      <c r="B18477" t="s">
        <v>1602</v>
      </c>
      <c r="C18477" s="70">
        <v>0</v>
      </c>
      <c r="D18477" s="70">
        <v>0</v>
      </c>
      <c r="E18477" s="71">
        <v>44834</v>
      </c>
      <c r="F18477" t="s">
        <v>14523</v>
      </c>
      <c r="G18477" t="s">
        <v>2169</v>
      </c>
      <c r="H18477" t="s">
        <v>14522</v>
      </c>
      <c r="I18477" t="s">
        <v>14521</v>
      </c>
      <c r="J18477" s="40">
        <v>6666.66</v>
      </c>
      <c r="K18477" s="40">
        <v>0</v>
      </c>
    </row>
    <row r="18478" spans="1:11" x14ac:dyDescent="0.35">
      <c r="A18478">
        <v>62503</v>
      </c>
      <c r="B18478" t="s">
        <v>1602</v>
      </c>
      <c r="C18478" s="70">
        <v>0</v>
      </c>
      <c r="D18478" s="70">
        <v>0</v>
      </c>
      <c r="E18478" s="71">
        <v>44834</v>
      </c>
      <c r="F18478" t="s">
        <v>14520</v>
      </c>
      <c r="G18478" t="s">
        <v>2169</v>
      </c>
      <c r="H18478" t="s">
        <v>14519</v>
      </c>
      <c r="I18478" t="s">
        <v>14518</v>
      </c>
      <c r="J18478" s="40">
        <v>7833.34</v>
      </c>
      <c r="K18478" s="40">
        <v>0</v>
      </c>
    </row>
    <row r="18479" spans="1:11" x14ac:dyDescent="0.35">
      <c r="A18479">
        <v>62505</v>
      </c>
      <c r="B18479" t="s">
        <v>1603</v>
      </c>
      <c r="C18479" s="70">
        <v>0</v>
      </c>
      <c r="D18479" s="70">
        <v>0</v>
      </c>
      <c r="E18479" s="71">
        <v>44700</v>
      </c>
      <c r="F18479" t="s">
        <v>14517</v>
      </c>
      <c r="G18479" t="s">
        <v>2142</v>
      </c>
      <c r="H18479" t="s">
        <v>14516</v>
      </c>
      <c r="I18479" t="s">
        <v>14515</v>
      </c>
      <c r="J18479" s="40">
        <v>486.6</v>
      </c>
      <c r="K18479" s="40">
        <v>0</v>
      </c>
    </row>
    <row r="18480" spans="1:11" x14ac:dyDescent="0.35">
      <c r="A18480">
        <v>62505</v>
      </c>
      <c r="B18480" t="s">
        <v>1603</v>
      </c>
      <c r="C18480" s="70">
        <v>0</v>
      </c>
      <c r="D18480" s="70">
        <v>0</v>
      </c>
      <c r="E18480" s="71">
        <v>44700</v>
      </c>
      <c r="F18480" t="s">
        <v>14514</v>
      </c>
      <c r="G18480" t="s">
        <v>2142</v>
      </c>
      <c r="H18480" t="s">
        <v>14513</v>
      </c>
      <c r="I18480" t="s">
        <v>14512</v>
      </c>
      <c r="J18480" s="40">
        <v>1714</v>
      </c>
      <c r="K18480" s="40">
        <v>0</v>
      </c>
    </row>
    <row r="18481" spans="1:11" x14ac:dyDescent="0.35">
      <c r="A18481">
        <v>62505</v>
      </c>
      <c r="B18481" t="s">
        <v>1603</v>
      </c>
      <c r="C18481" s="70">
        <v>0</v>
      </c>
      <c r="D18481" s="70">
        <v>0</v>
      </c>
      <c r="E18481" s="71">
        <v>44700</v>
      </c>
      <c r="F18481" t="s">
        <v>14511</v>
      </c>
      <c r="G18481" t="s">
        <v>2142</v>
      </c>
      <c r="H18481" t="s">
        <v>14510</v>
      </c>
      <c r="I18481" t="s">
        <v>14509</v>
      </c>
      <c r="J18481" s="40">
        <v>486.6</v>
      </c>
      <c r="K18481" s="40">
        <v>0</v>
      </c>
    </row>
    <row r="18482" spans="1:11" x14ac:dyDescent="0.35">
      <c r="A18482">
        <v>62505</v>
      </c>
      <c r="B18482" t="s">
        <v>1603</v>
      </c>
      <c r="C18482" s="70">
        <v>0</v>
      </c>
      <c r="D18482" s="70">
        <v>0</v>
      </c>
      <c r="E18482" s="71">
        <v>44700</v>
      </c>
      <c r="F18482" t="s">
        <v>14508</v>
      </c>
      <c r="G18482" t="s">
        <v>2142</v>
      </c>
      <c r="H18482" t="s">
        <v>14507</v>
      </c>
      <c r="I18482" t="s">
        <v>14506</v>
      </c>
      <c r="J18482" s="40">
        <v>1111.5999999999999</v>
      </c>
      <c r="K18482" s="40">
        <v>0</v>
      </c>
    </row>
    <row r="18483" spans="1:11" x14ac:dyDescent="0.35">
      <c r="A18483">
        <v>62505</v>
      </c>
      <c r="B18483" t="s">
        <v>1603</v>
      </c>
      <c r="C18483" s="70">
        <v>0</v>
      </c>
      <c r="D18483" s="70">
        <v>0</v>
      </c>
      <c r="E18483" s="71">
        <v>44700</v>
      </c>
      <c r="F18483" t="s">
        <v>14505</v>
      </c>
      <c r="G18483" t="s">
        <v>2142</v>
      </c>
      <c r="H18483" t="s">
        <v>14504</v>
      </c>
      <c r="I18483" t="s">
        <v>14503</v>
      </c>
      <c r="J18483" s="40">
        <v>486.6</v>
      </c>
      <c r="K18483" s="40">
        <v>0</v>
      </c>
    </row>
    <row r="18484" spans="1:11" x14ac:dyDescent="0.35">
      <c r="A18484">
        <v>62505</v>
      </c>
      <c r="B18484" t="s">
        <v>1603</v>
      </c>
      <c r="C18484" s="70">
        <v>0</v>
      </c>
      <c r="D18484" s="70">
        <v>0</v>
      </c>
      <c r="E18484" s="71">
        <v>44700</v>
      </c>
      <c r="F18484" t="s">
        <v>14502</v>
      </c>
      <c r="G18484" t="s">
        <v>2142</v>
      </c>
      <c r="H18484" t="s">
        <v>14501</v>
      </c>
      <c r="I18484" t="s">
        <v>14500</v>
      </c>
      <c r="J18484" s="40">
        <v>7010.14</v>
      </c>
      <c r="K18484" s="40">
        <v>0</v>
      </c>
    </row>
    <row r="18485" spans="1:11" x14ac:dyDescent="0.35">
      <c r="A18485">
        <v>62505</v>
      </c>
      <c r="B18485" t="s">
        <v>1603</v>
      </c>
      <c r="C18485" s="70">
        <v>0</v>
      </c>
      <c r="D18485" s="70">
        <v>0</v>
      </c>
      <c r="E18485" s="71">
        <v>44703</v>
      </c>
      <c r="F18485" t="s">
        <v>14499</v>
      </c>
      <c r="G18485" t="s">
        <v>2142</v>
      </c>
      <c r="H18485" t="s">
        <v>14498</v>
      </c>
      <c r="I18485" t="s">
        <v>14497</v>
      </c>
      <c r="J18485" s="40">
        <v>990.8</v>
      </c>
      <c r="K18485" s="40">
        <v>0</v>
      </c>
    </row>
    <row r="18486" spans="1:11" x14ac:dyDescent="0.35">
      <c r="A18486">
        <v>62505</v>
      </c>
      <c r="B18486" t="s">
        <v>1603</v>
      </c>
      <c r="C18486" s="70">
        <v>0</v>
      </c>
      <c r="D18486" s="70">
        <v>0</v>
      </c>
      <c r="E18486" s="71">
        <v>44726</v>
      </c>
      <c r="F18486" t="s">
        <v>14496</v>
      </c>
      <c r="G18486" t="s">
        <v>2142</v>
      </c>
      <c r="H18486" t="s">
        <v>14495</v>
      </c>
      <c r="I18486" t="s">
        <v>14492</v>
      </c>
      <c r="J18486" s="40">
        <v>247</v>
      </c>
      <c r="K18486" s="40">
        <v>0</v>
      </c>
    </row>
    <row r="18487" spans="1:11" x14ac:dyDescent="0.35">
      <c r="A18487">
        <v>62505</v>
      </c>
      <c r="B18487" t="s">
        <v>1603</v>
      </c>
      <c r="C18487" s="70">
        <v>0</v>
      </c>
      <c r="D18487" s="70">
        <v>0</v>
      </c>
      <c r="E18487" s="71">
        <v>44766</v>
      </c>
      <c r="F18487" t="s">
        <v>14494</v>
      </c>
      <c r="G18487" t="s">
        <v>2142</v>
      </c>
      <c r="H18487" t="s">
        <v>14493</v>
      </c>
      <c r="I18487" t="s">
        <v>14492</v>
      </c>
      <c r="J18487" s="40">
        <v>-247</v>
      </c>
      <c r="K18487" s="40">
        <v>0</v>
      </c>
    </row>
    <row r="18488" spans="1:11" x14ac:dyDescent="0.35">
      <c r="A18488">
        <v>62506</v>
      </c>
      <c r="B18488" t="s">
        <v>1604</v>
      </c>
      <c r="C18488" s="70">
        <v>0</v>
      </c>
      <c r="D18488" s="70">
        <v>0</v>
      </c>
      <c r="E18488" s="71">
        <v>44698</v>
      </c>
      <c r="F18488" t="s">
        <v>14491</v>
      </c>
      <c r="G18488" t="s">
        <v>2142</v>
      </c>
      <c r="H18488" t="s">
        <v>14490</v>
      </c>
      <c r="I18488" t="s">
        <v>14489</v>
      </c>
      <c r="J18488" s="40">
        <v>10559.15</v>
      </c>
      <c r="K18488" s="40">
        <v>0</v>
      </c>
    </row>
    <row r="18489" spans="1:11" x14ac:dyDescent="0.35">
      <c r="A18489">
        <v>62506</v>
      </c>
      <c r="B18489" t="s">
        <v>1604</v>
      </c>
      <c r="C18489" s="70">
        <v>0</v>
      </c>
      <c r="D18489" s="70">
        <v>0</v>
      </c>
      <c r="E18489" s="71">
        <v>44700</v>
      </c>
      <c r="F18489" t="s">
        <v>14488</v>
      </c>
      <c r="G18489" t="s">
        <v>2142</v>
      </c>
      <c r="H18489" t="s">
        <v>14487</v>
      </c>
      <c r="I18489" t="s">
        <v>14486</v>
      </c>
      <c r="J18489" s="40">
        <v>3208</v>
      </c>
      <c r="K18489" s="40">
        <v>0</v>
      </c>
    </row>
    <row r="18490" spans="1:11" x14ac:dyDescent="0.35">
      <c r="A18490">
        <v>62506</v>
      </c>
      <c r="B18490" t="s">
        <v>1604</v>
      </c>
      <c r="C18490" s="70">
        <v>0</v>
      </c>
      <c r="D18490" s="70">
        <v>0</v>
      </c>
      <c r="E18490" s="71">
        <v>44700</v>
      </c>
      <c r="F18490" t="s">
        <v>14485</v>
      </c>
      <c r="G18490" t="s">
        <v>2142</v>
      </c>
      <c r="H18490" t="s">
        <v>14484</v>
      </c>
      <c r="I18490" t="s">
        <v>14483</v>
      </c>
      <c r="J18490" s="40">
        <v>1748</v>
      </c>
      <c r="K18490" s="40">
        <v>0</v>
      </c>
    </row>
    <row r="18491" spans="1:11" x14ac:dyDescent="0.35">
      <c r="A18491">
        <v>62506</v>
      </c>
      <c r="B18491" t="s">
        <v>1604</v>
      </c>
      <c r="C18491" s="70">
        <v>0</v>
      </c>
      <c r="D18491" s="70">
        <v>0</v>
      </c>
      <c r="E18491" s="71">
        <v>44700</v>
      </c>
      <c r="F18491" t="s">
        <v>14482</v>
      </c>
      <c r="G18491" t="s">
        <v>2142</v>
      </c>
      <c r="H18491" t="s">
        <v>14481</v>
      </c>
      <c r="I18491" t="s">
        <v>14480</v>
      </c>
      <c r="J18491" s="40">
        <v>2444.06</v>
      </c>
      <c r="K18491" s="40">
        <v>0</v>
      </c>
    </row>
    <row r="18492" spans="1:11" x14ac:dyDescent="0.35">
      <c r="A18492">
        <v>62506</v>
      </c>
      <c r="B18492" t="s">
        <v>1604</v>
      </c>
      <c r="C18492" s="70">
        <v>0</v>
      </c>
      <c r="D18492" s="70">
        <v>0</v>
      </c>
      <c r="E18492" s="71">
        <v>44700</v>
      </c>
      <c r="F18492" t="s">
        <v>14479</v>
      </c>
      <c r="G18492" t="s">
        <v>2142</v>
      </c>
      <c r="H18492" t="s">
        <v>14478</v>
      </c>
      <c r="I18492" t="s">
        <v>14477</v>
      </c>
      <c r="J18492" s="40">
        <v>142.06</v>
      </c>
      <c r="K18492" s="40">
        <v>0</v>
      </c>
    </row>
    <row r="18493" spans="1:11" x14ac:dyDescent="0.35">
      <c r="A18493">
        <v>62506</v>
      </c>
      <c r="B18493" t="s">
        <v>1604</v>
      </c>
      <c r="C18493" s="70">
        <v>0</v>
      </c>
      <c r="D18493" s="70">
        <v>0</v>
      </c>
      <c r="E18493" s="71">
        <v>44700</v>
      </c>
      <c r="F18493" t="s">
        <v>14476</v>
      </c>
      <c r="G18493" t="s">
        <v>2142</v>
      </c>
      <c r="H18493" t="s">
        <v>14475</v>
      </c>
      <c r="I18493" t="s">
        <v>14474</v>
      </c>
      <c r="J18493" s="40">
        <v>11111.05</v>
      </c>
      <c r="K18493" s="40">
        <v>0</v>
      </c>
    </row>
    <row r="18494" spans="1:11" x14ac:dyDescent="0.35">
      <c r="A18494">
        <v>62506</v>
      </c>
      <c r="B18494" t="s">
        <v>1604</v>
      </c>
      <c r="C18494" s="70">
        <v>0</v>
      </c>
      <c r="D18494" s="70">
        <v>0</v>
      </c>
      <c r="E18494" s="71">
        <v>44700</v>
      </c>
      <c r="F18494" t="s">
        <v>14473</v>
      </c>
      <c r="G18494" t="s">
        <v>2142</v>
      </c>
      <c r="H18494" t="s">
        <v>14472</v>
      </c>
      <c r="I18494" t="s">
        <v>14471</v>
      </c>
      <c r="J18494" s="40">
        <v>600</v>
      </c>
      <c r="K18494" s="40">
        <v>0</v>
      </c>
    </row>
    <row r="18495" spans="1:11" x14ac:dyDescent="0.35">
      <c r="A18495">
        <v>62506</v>
      </c>
      <c r="B18495" t="s">
        <v>1604</v>
      </c>
      <c r="C18495" s="70">
        <v>0</v>
      </c>
      <c r="D18495" s="70">
        <v>0</v>
      </c>
      <c r="E18495" s="71">
        <v>44712</v>
      </c>
      <c r="F18495" t="s">
        <v>14470</v>
      </c>
      <c r="G18495" t="s">
        <v>2142</v>
      </c>
      <c r="H18495" t="s">
        <v>14469</v>
      </c>
      <c r="I18495" t="s">
        <v>14468</v>
      </c>
      <c r="J18495" s="40">
        <v>1100</v>
      </c>
      <c r="K18495" s="40">
        <v>0</v>
      </c>
    </row>
    <row r="18496" spans="1:11" x14ac:dyDescent="0.35">
      <c r="A18496">
        <v>62506</v>
      </c>
      <c r="B18496" t="s">
        <v>1604</v>
      </c>
      <c r="C18496" s="70">
        <v>0</v>
      </c>
      <c r="D18496" s="70">
        <v>0</v>
      </c>
      <c r="E18496" s="71">
        <v>44743</v>
      </c>
      <c r="F18496" t="s">
        <v>14467</v>
      </c>
      <c r="G18496" t="s">
        <v>1907</v>
      </c>
      <c r="H18496" t="s">
        <v>14466</v>
      </c>
      <c r="J18496" s="40">
        <v>0</v>
      </c>
      <c r="K18496" s="40">
        <v>535.44000000000005</v>
      </c>
    </row>
    <row r="18497" spans="1:11" x14ac:dyDescent="0.35">
      <c r="A18497">
        <v>62507</v>
      </c>
      <c r="B18497" t="s">
        <v>1605</v>
      </c>
      <c r="C18497" s="70">
        <v>0</v>
      </c>
      <c r="D18497" s="70">
        <v>0</v>
      </c>
      <c r="E18497" s="71">
        <v>44773</v>
      </c>
      <c r="F18497" t="s">
        <v>14465</v>
      </c>
      <c r="G18497" t="s">
        <v>2343</v>
      </c>
      <c r="H18497" t="s">
        <v>14463</v>
      </c>
      <c r="J18497" s="40">
        <v>651.21</v>
      </c>
      <c r="K18497" s="40">
        <v>0</v>
      </c>
    </row>
    <row r="18498" spans="1:11" x14ac:dyDescent="0.35">
      <c r="A18498">
        <v>62507</v>
      </c>
      <c r="B18498" t="s">
        <v>1605</v>
      </c>
      <c r="C18498" s="70">
        <v>0</v>
      </c>
      <c r="D18498" s="70">
        <v>0</v>
      </c>
      <c r="E18498" s="71">
        <v>44774</v>
      </c>
      <c r="F18498" t="s">
        <v>14464</v>
      </c>
      <c r="G18498" t="s">
        <v>2343</v>
      </c>
      <c r="H18498" t="s">
        <v>14463</v>
      </c>
      <c r="J18498" s="40">
        <v>-651.21</v>
      </c>
      <c r="K18498" s="40">
        <v>0</v>
      </c>
    </row>
    <row r="18499" spans="1:11" x14ac:dyDescent="0.35">
      <c r="A18499">
        <v>62507</v>
      </c>
      <c r="B18499" t="s">
        <v>1605</v>
      </c>
      <c r="C18499" s="70">
        <v>0</v>
      </c>
      <c r="D18499" s="70">
        <v>0</v>
      </c>
      <c r="E18499" s="71">
        <v>44782</v>
      </c>
      <c r="F18499" t="s">
        <v>14462</v>
      </c>
      <c r="G18499" t="s">
        <v>2142</v>
      </c>
      <c r="H18499" t="s">
        <v>14461</v>
      </c>
      <c r="I18499" t="s">
        <v>14460</v>
      </c>
      <c r="J18499" s="40">
        <v>785.42</v>
      </c>
      <c r="K18499" s="40">
        <v>0</v>
      </c>
    </row>
    <row r="18500" spans="1:11" x14ac:dyDescent="0.35">
      <c r="A18500">
        <v>62508</v>
      </c>
      <c r="B18500" t="s">
        <v>1606</v>
      </c>
      <c r="C18500" s="70">
        <v>0</v>
      </c>
      <c r="D18500" s="70">
        <v>0</v>
      </c>
      <c r="E18500" s="71">
        <v>44773</v>
      </c>
      <c r="F18500" t="s">
        <v>14459</v>
      </c>
      <c r="G18500" t="s">
        <v>2343</v>
      </c>
      <c r="H18500" t="s">
        <v>14451</v>
      </c>
      <c r="I18500" t="s">
        <v>14451</v>
      </c>
      <c r="J18500" s="40">
        <v>797.87</v>
      </c>
      <c r="K18500" s="40">
        <v>0</v>
      </c>
    </row>
    <row r="18501" spans="1:11" x14ac:dyDescent="0.35">
      <c r="A18501">
        <v>62508</v>
      </c>
      <c r="B18501" t="s">
        <v>1606</v>
      </c>
      <c r="C18501" s="70">
        <v>0</v>
      </c>
      <c r="D18501" s="70">
        <v>0</v>
      </c>
      <c r="E18501" s="71">
        <v>44773</v>
      </c>
      <c r="F18501" t="s">
        <v>14458</v>
      </c>
      <c r="G18501" t="s">
        <v>2343</v>
      </c>
      <c r="H18501" t="s">
        <v>14449</v>
      </c>
      <c r="J18501" s="40">
        <v>797.87</v>
      </c>
      <c r="K18501" s="40">
        <v>0</v>
      </c>
    </row>
    <row r="18502" spans="1:11" x14ac:dyDescent="0.35">
      <c r="A18502">
        <v>62508</v>
      </c>
      <c r="B18502" t="s">
        <v>1606</v>
      </c>
      <c r="C18502" s="70">
        <v>0</v>
      </c>
      <c r="D18502" s="70">
        <v>0</v>
      </c>
      <c r="E18502" s="71">
        <v>44773</v>
      </c>
      <c r="F18502" t="s">
        <v>14457</v>
      </c>
      <c r="G18502" t="s">
        <v>2343</v>
      </c>
      <c r="H18502" t="s">
        <v>14447</v>
      </c>
      <c r="I18502" t="s">
        <v>14447</v>
      </c>
      <c r="J18502" s="40">
        <v>797.87</v>
      </c>
      <c r="K18502" s="40">
        <v>0</v>
      </c>
    </row>
    <row r="18503" spans="1:11" x14ac:dyDescent="0.35">
      <c r="A18503">
        <v>62508</v>
      </c>
      <c r="B18503" t="s">
        <v>1606</v>
      </c>
      <c r="C18503" s="70">
        <v>0</v>
      </c>
      <c r="D18503" s="70">
        <v>0</v>
      </c>
      <c r="E18503" s="71">
        <v>44773</v>
      </c>
      <c r="F18503" t="s">
        <v>14456</v>
      </c>
      <c r="G18503" t="s">
        <v>2343</v>
      </c>
      <c r="H18503" t="s">
        <v>14445</v>
      </c>
      <c r="J18503" s="40">
        <v>1196.81</v>
      </c>
      <c r="K18503" s="40">
        <v>0</v>
      </c>
    </row>
    <row r="18504" spans="1:11" x14ac:dyDescent="0.35">
      <c r="A18504">
        <v>62508</v>
      </c>
      <c r="B18504" t="s">
        <v>1606</v>
      </c>
      <c r="C18504" s="70">
        <v>0</v>
      </c>
      <c r="D18504" s="70">
        <v>0</v>
      </c>
      <c r="E18504" s="71">
        <v>44773</v>
      </c>
      <c r="F18504" t="s">
        <v>14455</v>
      </c>
      <c r="G18504" t="s">
        <v>2343</v>
      </c>
      <c r="H18504" t="s">
        <v>14443</v>
      </c>
      <c r="J18504" s="40">
        <v>797.87</v>
      </c>
      <c r="K18504" s="40">
        <v>0</v>
      </c>
    </row>
    <row r="18505" spans="1:11" x14ac:dyDescent="0.35">
      <c r="A18505">
        <v>62508</v>
      </c>
      <c r="B18505" t="s">
        <v>1606</v>
      </c>
      <c r="C18505" s="70">
        <v>0</v>
      </c>
      <c r="D18505" s="70">
        <v>0</v>
      </c>
      <c r="E18505" s="71">
        <v>44773</v>
      </c>
      <c r="F18505" t="s">
        <v>14454</v>
      </c>
      <c r="G18505" t="s">
        <v>2343</v>
      </c>
      <c r="H18505" t="s">
        <v>14441</v>
      </c>
      <c r="J18505" s="40">
        <v>797.87</v>
      </c>
      <c r="K18505" s="40">
        <v>0</v>
      </c>
    </row>
    <row r="18506" spans="1:11" x14ac:dyDescent="0.35">
      <c r="A18506">
        <v>62508</v>
      </c>
      <c r="B18506" t="s">
        <v>1606</v>
      </c>
      <c r="C18506" s="70">
        <v>0</v>
      </c>
      <c r="D18506" s="70">
        <v>0</v>
      </c>
      <c r="E18506" s="71">
        <v>44773</v>
      </c>
      <c r="F18506" t="s">
        <v>14453</v>
      </c>
      <c r="G18506" t="s">
        <v>2343</v>
      </c>
      <c r="H18506" t="s">
        <v>14439</v>
      </c>
      <c r="J18506" s="40">
        <v>797.87</v>
      </c>
      <c r="K18506" s="40">
        <v>0</v>
      </c>
    </row>
    <row r="18507" spans="1:11" x14ac:dyDescent="0.35">
      <c r="A18507">
        <v>62508</v>
      </c>
      <c r="B18507" t="s">
        <v>1606</v>
      </c>
      <c r="C18507" s="70">
        <v>0</v>
      </c>
      <c r="D18507" s="70">
        <v>0</v>
      </c>
      <c r="E18507" s="71">
        <v>44774</v>
      </c>
      <c r="F18507" t="s">
        <v>14452</v>
      </c>
      <c r="G18507" t="s">
        <v>2343</v>
      </c>
      <c r="H18507" t="s">
        <v>14451</v>
      </c>
      <c r="I18507" t="s">
        <v>14451</v>
      </c>
      <c r="J18507" s="40">
        <v>-797.87</v>
      </c>
      <c r="K18507" s="40">
        <v>0</v>
      </c>
    </row>
    <row r="18508" spans="1:11" x14ac:dyDescent="0.35">
      <c r="A18508">
        <v>62508</v>
      </c>
      <c r="B18508" t="s">
        <v>1606</v>
      </c>
      <c r="C18508" s="70">
        <v>0</v>
      </c>
      <c r="D18508" s="70">
        <v>0</v>
      </c>
      <c r="E18508" s="71">
        <v>44774</v>
      </c>
      <c r="F18508" t="s">
        <v>14450</v>
      </c>
      <c r="G18508" t="s">
        <v>2343</v>
      </c>
      <c r="H18508" t="s">
        <v>14449</v>
      </c>
      <c r="J18508" s="40">
        <v>-797.87</v>
      </c>
      <c r="K18508" s="40">
        <v>0</v>
      </c>
    </row>
    <row r="18509" spans="1:11" x14ac:dyDescent="0.35">
      <c r="A18509">
        <v>62508</v>
      </c>
      <c r="B18509" t="s">
        <v>1606</v>
      </c>
      <c r="C18509" s="70">
        <v>0</v>
      </c>
      <c r="D18509" s="70">
        <v>0</v>
      </c>
      <c r="E18509" s="71">
        <v>44774</v>
      </c>
      <c r="F18509" t="s">
        <v>14448</v>
      </c>
      <c r="G18509" t="s">
        <v>2343</v>
      </c>
      <c r="H18509" t="s">
        <v>14447</v>
      </c>
      <c r="I18509" t="s">
        <v>14447</v>
      </c>
      <c r="J18509" s="40">
        <v>-797.87</v>
      </c>
      <c r="K18509" s="40">
        <v>0</v>
      </c>
    </row>
    <row r="18510" spans="1:11" x14ac:dyDescent="0.35">
      <c r="A18510">
        <v>62508</v>
      </c>
      <c r="B18510" t="s">
        <v>1606</v>
      </c>
      <c r="C18510" s="70">
        <v>0</v>
      </c>
      <c r="D18510" s="70">
        <v>0</v>
      </c>
      <c r="E18510" s="71">
        <v>44774</v>
      </c>
      <c r="F18510" t="s">
        <v>14446</v>
      </c>
      <c r="G18510" t="s">
        <v>2343</v>
      </c>
      <c r="H18510" t="s">
        <v>14445</v>
      </c>
      <c r="J18510" s="40">
        <v>-1196.81</v>
      </c>
      <c r="K18510" s="40">
        <v>0</v>
      </c>
    </row>
    <row r="18511" spans="1:11" x14ac:dyDescent="0.35">
      <c r="A18511">
        <v>62508</v>
      </c>
      <c r="B18511" t="s">
        <v>1606</v>
      </c>
      <c r="C18511" s="70">
        <v>0</v>
      </c>
      <c r="D18511" s="70">
        <v>0</v>
      </c>
      <c r="E18511" s="71">
        <v>44774</v>
      </c>
      <c r="F18511" t="s">
        <v>14444</v>
      </c>
      <c r="G18511" t="s">
        <v>2343</v>
      </c>
      <c r="H18511" t="s">
        <v>14443</v>
      </c>
      <c r="J18511" s="40">
        <v>-797.87</v>
      </c>
      <c r="K18511" s="40">
        <v>0</v>
      </c>
    </row>
    <row r="18512" spans="1:11" x14ac:dyDescent="0.35">
      <c r="A18512">
        <v>62508</v>
      </c>
      <c r="B18512" t="s">
        <v>1606</v>
      </c>
      <c r="C18512" s="70">
        <v>0</v>
      </c>
      <c r="D18512" s="70">
        <v>0</v>
      </c>
      <c r="E18512" s="71">
        <v>44774</v>
      </c>
      <c r="F18512" t="s">
        <v>14442</v>
      </c>
      <c r="G18512" t="s">
        <v>2343</v>
      </c>
      <c r="H18512" t="s">
        <v>14441</v>
      </c>
      <c r="J18512" s="40">
        <v>-797.87</v>
      </c>
      <c r="K18512" s="40">
        <v>0</v>
      </c>
    </row>
    <row r="18513" spans="1:11" x14ac:dyDescent="0.35">
      <c r="A18513">
        <v>62508</v>
      </c>
      <c r="B18513" t="s">
        <v>1606</v>
      </c>
      <c r="C18513" s="70">
        <v>0</v>
      </c>
      <c r="D18513" s="70">
        <v>0</v>
      </c>
      <c r="E18513" s="71">
        <v>44774</v>
      </c>
      <c r="F18513" t="s">
        <v>14440</v>
      </c>
      <c r="G18513" t="s">
        <v>2343</v>
      </c>
      <c r="H18513" t="s">
        <v>14439</v>
      </c>
      <c r="J18513" s="40">
        <v>-797.87</v>
      </c>
      <c r="K18513" s="40">
        <v>0</v>
      </c>
    </row>
    <row r="18514" spans="1:11" x14ac:dyDescent="0.35">
      <c r="A18514">
        <v>62508</v>
      </c>
      <c r="B18514" t="s">
        <v>1606</v>
      </c>
      <c r="C18514" s="70">
        <v>0</v>
      </c>
      <c r="D18514" s="70">
        <v>0</v>
      </c>
      <c r="E18514" s="71">
        <v>44782</v>
      </c>
      <c r="F18514" t="s">
        <v>14438</v>
      </c>
      <c r="G18514" t="s">
        <v>2142</v>
      </c>
      <c r="H18514" t="s">
        <v>14437</v>
      </c>
      <c r="I18514" t="s">
        <v>14436</v>
      </c>
      <c r="J18514" s="40">
        <v>822.5</v>
      </c>
      <c r="K18514" s="40">
        <v>0</v>
      </c>
    </row>
    <row r="18515" spans="1:11" x14ac:dyDescent="0.35">
      <c r="A18515">
        <v>62508</v>
      </c>
      <c r="B18515" t="s">
        <v>1606</v>
      </c>
      <c r="C18515" s="70">
        <v>0</v>
      </c>
      <c r="D18515" s="70">
        <v>0</v>
      </c>
      <c r="E18515" s="71">
        <v>44782</v>
      </c>
      <c r="F18515" t="s">
        <v>14435</v>
      </c>
      <c r="G18515" t="s">
        <v>2142</v>
      </c>
      <c r="H18515" t="s">
        <v>14434</v>
      </c>
      <c r="I18515" t="s">
        <v>14433</v>
      </c>
      <c r="J18515" s="40">
        <v>822.5</v>
      </c>
      <c r="K18515" s="40">
        <v>0</v>
      </c>
    </row>
    <row r="18516" spans="1:11" x14ac:dyDescent="0.35">
      <c r="A18516">
        <v>62508</v>
      </c>
      <c r="B18516" t="s">
        <v>1606</v>
      </c>
      <c r="C18516" s="70">
        <v>0</v>
      </c>
      <c r="D18516" s="70">
        <v>0</v>
      </c>
      <c r="E18516" s="71">
        <v>44782</v>
      </c>
      <c r="F18516" t="s">
        <v>14432</v>
      </c>
      <c r="G18516" t="s">
        <v>2142</v>
      </c>
      <c r="H18516" t="s">
        <v>14431</v>
      </c>
      <c r="I18516" t="s">
        <v>14430</v>
      </c>
      <c r="J18516" s="40">
        <v>822.5</v>
      </c>
      <c r="K18516" s="40">
        <v>0</v>
      </c>
    </row>
    <row r="18517" spans="1:11" x14ac:dyDescent="0.35">
      <c r="A18517">
        <v>62508</v>
      </c>
      <c r="B18517" t="s">
        <v>1606</v>
      </c>
      <c r="C18517" s="70">
        <v>0</v>
      </c>
      <c r="D18517" s="70">
        <v>0</v>
      </c>
      <c r="E18517" s="71">
        <v>44782</v>
      </c>
      <c r="F18517" t="s">
        <v>14429</v>
      </c>
      <c r="G18517" t="s">
        <v>2142</v>
      </c>
      <c r="H18517" t="s">
        <v>14428</v>
      </c>
      <c r="I18517" t="s">
        <v>14427</v>
      </c>
      <c r="J18517" s="40">
        <v>822.5</v>
      </c>
      <c r="K18517" s="40">
        <v>0</v>
      </c>
    </row>
    <row r="18518" spans="1:11" x14ac:dyDescent="0.35">
      <c r="A18518">
        <v>62508</v>
      </c>
      <c r="B18518" t="s">
        <v>1606</v>
      </c>
      <c r="C18518" s="70">
        <v>0</v>
      </c>
      <c r="D18518" s="70">
        <v>0</v>
      </c>
      <c r="E18518" s="71">
        <v>44782</v>
      </c>
      <c r="F18518" t="s">
        <v>14426</v>
      </c>
      <c r="G18518" t="s">
        <v>2142</v>
      </c>
      <c r="H18518" t="s">
        <v>14425</v>
      </c>
      <c r="I18518" t="s">
        <v>14424</v>
      </c>
      <c r="J18518" s="40">
        <v>1233.75</v>
      </c>
      <c r="K18518" s="40">
        <v>0</v>
      </c>
    </row>
    <row r="18519" spans="1:11" x14ac:dyDescent="0.35">
      <c r="A18519">
        <v>62508</v>
      </c>
      <c r="B18519" t="s">
        <v>1606</v>
      </c>
      <c r="C18519" s="70">
        <v>0</v>
      </c>
      <c r="D18519" s="70">
        <v>0</v>
      </c>
      <c r="E18519" s="71">
        <v>44782</v>
      </c>
      <c r="F18519" t="s">
        <v>14423</v>
      </c>
      <c r="G18519" t="s">
        <v>2142</v>
      </c>
      <c r="H18519" t="s">
        <v>14422</v>
      </c>
      <c r="I18519" t="s">
        <v>14421</v>
      </c>
      <c r="J18519" s="40">
        <v>822.5</v>
      </c>
      <c r="K18519" s="40">
        <v>0</v>
      </c>
    </row>
    <row r="18520" spans="1:11" x14ac:dyDescent="0.35">
      <c r="A18520">
        <v>62508</v>
      </c>
      <c r="B18520" t="s">
        <v>1606</v>
      </c>
      <c r="C18520" s="70">
        <v>0</v>
      </c>
      <c r="D18520" s="70">
        <v>0</v>
      </c>
      <c r="E18520" s="71">
        <v>44782</v>
      </c>
      <c r="F18520" t="s">
        <v>14420</v>
      </c>
      <c r="G18520" t="s">
        <v>2142</v>
      </c>
      <c r="H18520" t="s">
        <v>14419</v>
      </c>
      <c r="I18520" t="s">
        <v>14418</v>
      </c>
      <c r="J18520" s="40">
        <v>822.5</v>
      </c>
      <c r="K18520" s="40">
        <v>0</v>
      </c>
    </row>
    <row r="18521" spans="1:11" x14ac:dyDescent="0.35">
      <c r="A18521">
        <v>62509</v>
      </c>
      <c r="B18521" t="s">
        <v>1607</v>
      </c>
      <c r="C18521" s="70">
        <v>0</v>
      </c>
      <c r="D18521" s="70">
        <v>0</v>
      </c>
      <c r="E18521" s="71">
        <v>44836</v>
      </c>
      <c r="F18521" t="s">
        <v>2149</v>
      </c>
      <c r="G18521" t="s">
        <v>2142</v>
      </c>
      <c r="H18521" t="s">
        <v>2148</v>
      </c>
      <c r="I18521" t="s">
        <v>2147</v>
      </c>
      <c r="J18521" s="40">
        <v>1686</v>
      </c>
      <c r="K18521" s="40">
        <v>0</v>
      </c>
    </row>
    <row r="18522" spans="1:11" x14ac:dyDescent="0.35">
      <c r="A18522">
        <v>62509</v>
      </c>
      <c r="B18522" t="s">
        <v>1607</v>
      </c>
      <c r="C18522" s="70">
        <v>0</v>
      </c>
      <c r="D18522" s="70">
        <v>0</v>
      </c>
      <c r="E18522" s="71">
        <v>44836</v>
      </c>
      <c r="F18522" t="s">
        <v>14417</v>
      </c>
      <c r="G18522" t="s">
        <v>2142</v>
      </c>
      <c r="H18522" t="s">
        <v>14416</v>
      </c>
      <c r="I18522" t="s">
        <v>14415</v>
      </c>
      <c r="J18522" s="40">
        <v>2650</v>
      </c>
      <c r="K18522" s="40">
        <v>0</v>
      </c>
    </row>
    <row r="18523" spans="1:11" x14ac:dyDescent="0.35">
      <c r="A18523">
        <v>62509</v>
      </c>
      <c r="B18523" t="s">
        <v>1607</v>
      </c>
      <c r="C18523" s="70">
        <v>0</v>
      </c>
      <c r="D18523" s="70">
        <v>0</v>
      </c>
      <c r="E18523" s="71">
        <v>44836</v>
      </c>
      <c r="F18523" t="s">
        <v>14414</v>
      </c>
      <c r="G18523" t="s">
        <v>2142</v>
      </c>
      <c r="H18523" t="s">
        <v>14413</v>
      </c>
      <c r="I18523" t="s">
        <v>14412</v>
      </c>
      <c r="J18523" s="40">
        <v>2296</v>
      </c>
      <c r="K18523" s="40">
        <v>0</v>
      </c>
    </row>
    <row r="18524" spans="1:11" x14ac:dyDescent="0.35">
      <c r="A18524">
        <v>62509</v>
      </c>
      <c r="B18524" t="s">
        <v>1607</v>
      </c>
      <c r="C18524" s="70">
        <v>0</v>
      </c>
      <c r="D18524" s="70">
        <v>0</v>
      </c>
      <c r="E18524" s="71">
        <v>44841</v>
      </c>
      <c r="F18524" t="s">
        <v>14411</v>
      </c>
      <c r="G18524" t="s">
        <v>2142</v>
      </c>
      <c r="H18524" t="s">
        <v>14410</v>
      </c>
      <c r="I18524" t="s">
        <v>14409</v>
      </c>
      <c r="J18524" s="40">
        <v>1854.15</v>
      </c>
      <c r="K18524" s="40">
        <v>0</v>
      </c>
    </row>
    <row r="18525" spans="1:11" x14ac:dyDescent="0.35">
      <c r="A18525">
        <v>62509</v>
      </c>
      <c r="B18525" t="s">
        <v>1607</v>
      </c>
      <c r="C18525" s="70">
        <v>0</v>
      </c>
      <c r="D18525" s="70">
        <v>0</v>
      </c>
      <c r="E18525" s="71">
        <v>44847</v>
      </c>
      <c r="F18525" t="s">
        <v>14408</v>
      </c>
      <c r="G18525" t="s">
        <v>2142</v>
      </c>
      <c r="H18525" t="s">
        <v>14407</v>
      </c>
      <c r="I18525" t="s">
        <v>14406</v>
      </c>
      <c r="J18525" s="40">
        <v>3675</v>
      </c>
      <c r="K18525" s="40">
        <v>0</v>
      </c>
    </row>
    <row r="18526" spans="1:11" x14ac:dyDescent="0.35">
      <c r="A18526">
        <v>62509</v>
      </c>
      <c r="B18526" t="s">
        <v>1607</v>
      </c>
      <c r="C18526" s="70">
        <v>0</v>
      </c>
      <c r="D18526" s="70">
        <v>0</v>
      </c>
      <c r="E18526" s="71">
        <v>44865</v>
      </c>
      <c r="F18526" t="s">
        <v>14405</v>
      </c>
      <c r="G18526" t="s">
        <v>2169</v>
      </c>
      <c r="H18526" t="s">
        <v>14404</v>
      </c>
      <c r="I18526" t="s">
        <v>14403</v>
      </c>
      <c r="J18526" s="40">
        <v>866</v>
      </c>
      <c r="K18526" s="40">
        <v>0</v>
      </c>
    </row>
    <row r="18527" spans="1:11" x14ac:dyDescent="0.35">
      <c r="A18527">
        <v>62510</v>
      </c>
      <c r="B18527" t="s">
        <v>1608</v>
      </c>
      <c r="C18527" s="70">
        <v>0</v>
      </c>
      <c r="D18527" s="70">
        <v>0</v>
      </c>
      <c r="E18527" s="71">
        <v>44805</v>
      </c>
      <c r="F18527" t="s">
        <v>14402</v>
      </c>
      <c r="G18527" t="s">
        <v>2142</v>
      </c>
      <c r="H18527" t="s">
        <v>14401</v>
      </c>
      <c r="I18527" t="s">
        <v>14400</v>
      </c>
      <c r="J18527" s="40">
        <v>810</v>
      </c>
      <c r="K18527" s="40">
        <v>0</v>
      </c>
    </row>
    <row r="18528" spans="1:11" x14ac:dyDescent="0.35">
      <c r="A18528">
        <v>62510</v>
      </c>
      <c r="B18528" t="s">
        <v>1608</v>
      </c>
      <c r="C18528" s="70">
        <v>0</v>
      </c>
      <c r="D18528" s="70">
        <v>0</v>
      </c>
      <c r="E18528" s="71">
        <v>44805</v>
      </c>
      <c r="F18528" t="s">
        <v>14399</v>
      </c>
      <c r="G18528" t="s">
        <v>2142</v>
      </c>
      <c r="H18528" t="s">
        <v>14398</v>
      </c>
      <c r="I18528" t="s">
        <v>14397</v>
      </c>
      <c r="J18528" s="40">
        <v>1080</v>
      </c>
      <c r="K18528" s="40">
        <v>0</v>
      </c>
    </row>
    <row r="18529" spans="1:11" x14ac:dyDescent="0.35">
      <c r="A18529">
        <v>62510</v>
      </c>
      <c r="B18529" t="s">
        <v>1608</v>
      </c>
      <c r="C18529" s="70">
        <v>0</v>
      </c>
      <c r="D18529" s="70">
        <v>0</v>
      </c>
      <c r="E18529" s="71">
        <v>44805</v>
      </c>
      <c r="F18529" t="s">
        <v>14396</v>
      </c>
      <c r="G18529" t="s">
        <v>2142</v>
      </c>
      <c r="H18529" t="s">
        <v>14395</v>
      </c>
      <c r="I18529" t="s">
        <v>14394</v>
      </c>
      <c r="J18529" s="40">
        <v>35</v>
      </c>
      <c r="K18529" s="40">
        <v>0</v>
      </c>
    </row>
    <row r="18530" spans="1:11" x14ac:dyDescent="0.35">
      <c r="A18530">
        <v>62510</v>
      </c>
      <c r="B18530" t="s">
        <v>1608</v>
      </c>
      <c r="C18530" s="70">
        <v>0</v>
      </c>
      <c r="D18530" s="70">
        <v>0</v>
      </c>
      <c r="E18530" s="71">
        <v>44805</v>
      </c>
      <c r="F18530" t="s">
        <v>14393</v>
      </c>
      <c r="G18530" t="s">
        <v>2142</v>
      </c>
      <c r="H18530" t="s">
        <v>14392</v>
      </c>
      <c r="I18530" t="s">
        <v>14391</v>
      </c>
      <c r="J18530" s="40">
        <v>1538</v>
      </c>
      <c r="K18530" s="40">
        <v>0</v>
      </c>
    </row>
    <row r="18531" spans="1:11" x14ac:dyDescent="0.35">
      <c r="A18531">
        <v>62510</v>
      </c>
      <c r="B18531" t="s">
        <v>1608</v>
      </c>
      <c r="C18531" s="70">
        <v>0</v>
      </c>
      <c r="D18531" s="70">
        <v>0</v>
      </c>
      <c r="E18531" s="71">
        <v>44805</v>
      </c>
      <c r="F18531" t="s">
        <v>14390</v>
      </c>
      <c r="G18531" t="s">
        <v>2142</v>
      </c>
      <c r="H18531" t="s">
        <v>14389</v>
      </c>
      <c r="I18531" t="s">
        <v>14388</v>
      </c>
      <c r="J18531" s="40">
        <v>1080</v>
      </c>
      <c r="K18531" s="40">
        <v>0</v>
      </c>
    </row>
    <row r="18532" spans="1:11" x14ac:dyDescent="0.35">
      <c r="A18532">
        <v>62510</v>
      </c>
      <c r="B18532" t="s">
        <v>1608</v>
      </c>
      <c r="C18532" s="70">
        <v>0</v>
      </c>
      <c r="D18532" s="70">
        <v>0</v>
      </c>
      <c r="E18532" s="71">
        <v>44805</v>
      </c>
      <c r="F18532" t="s">
        <v>14387</v>
      </c>
      <c r="G18532" t="s">
        <v>2142</v>
      </c>
      <c r="H18532" t="s">
        <v>14386</v>
      </c>
      <c r="I18532" t="s">
        <v>14385</v>
      </c>
      <c r="J18532" s="40">
        <v>810</v>
      </c>
      <c r="K18532" s="40">
        <v>0</v>
      </c>
    </row>
    <row r="18533" spans="1:11" x14ac:dyDescent="0.35">
      <c r="A18533">
        <v>62510</v>
      </c>
      <c r="B18533" t="s">
        <v>1608</v>
      </c>
      <c r="C18533" s="70">
        <v>0</v>
      </c>
      <c r="D18533" s="70">
        <v>0</v>
      </c>
      <c r="E18533" s="71">
        <v>44805</v>
      </c>
      <c r="F18533" t="s">
        <v>14384</v>
      </c>
      <c r="G18533" t="s">
        <v>2142</v>
      </c>
      <c r="H18533" t="s">
        <v>14383</v>
      </c>
      <c r="I18533" t="s">
        <v>14382</v>
      </c>
      <c r="J18533" s="40">
        <v>1350</v>
      </c>
      <c r="K18533" s="40">
        <v>0</v>
      </c>
    </row>
    <row r="18534" spans="1:11" x14ac:dyDescent="0.35">
      <c r="A18534">
        <v>62510</v>
      </c>
      <c r="B18534" t="s">
        <v>1608</v>
      </c>
      <c r="C18534" s="70">
        <v>0</v>
      </c>
      <c r="D18534" s="70">
        <v>0</v>
      </c>
      <c r="E18534" s="71">
        <v>44805</v>
      </c>
      <c r="F18534" t="s">
        <v>14381</v>
      </c>
      <c r="G18534" t="s">
        <v>2142</v>
      </c>
      <c r="H18534" t="s">
        <v>14380</v>
      </c>
      <c r="I18534" t="s">
        <v>14379</v>
      </c>
      <c r="J18534" s="40">
        <v>2063</v>
      </c>
      <c r="K18534" s="40">
        <v>0</v>
      </c>
    </row>
    <row r="18535" spans="1:11" x14ac:dyDescent="0.35">
      <c r="A18535">
        <v>62510</v>
      </c>
      <c r="B18535" t="s">
        <v>1608</v>
      </c>
      <c r="C18535" s="70">
        <v>0</v>
      </c>
      <c r="D18535" s="70">
        <v>0</v>
      </c>
      <c r="E18535" s="71">
        <v>44805</v>
      </c>
      <c r="F18535" t="s">
        <v>14378</v>
      </c>
      <c r="G18535" t="s">
        <v>2142</v>
      </c>
      <c r="H18535" t="s">
        <v>14377</v>
      </c>
      <c r="I18535" t="s">
        <v>14376</v>
      </c>
      <c r="J18535" s="40">
        <v>1080</v>
      </c>
      <c r="K18535" s="40">
        <v>0</v>
      </c>
    </row>
    <row r="18536" spans="1:11" x14ac:dyDescent="0.35">
      <c r="A18536">
        <v>62511</v>
      </c>
      <c r="B18536" t="s">
        <v>1609</v>
      </c>
      <c r="C18536" s="70">
        <v>0</v>
      </c>
      <c r="D18536" s="70">
        <v>0</v>
      </c>
      <c r="E18536" s="71">
        <v>44835</v>
      </c>
      <c r="F18536" t="s">
        <v>14375</v>
      </c>
      <c r="G18536" t="s">
        <v>2142</v>
      </c>
      <c r="H18536" t="s">
        <v>14374</v>
      </c>
      <c r="I18536" t="s">
        <v>14373</v>
      </c>
      <c r="J18536" s="40">
        <v>742.63</v>
      </c>
      <c r="K18536" s="40">
        <v>0</v>
      </c>
    </row>
    <row r="18537" spans="1:11" x14ac:dyDescent="0.35">
      <c r="A18537">
        <v>62511</v>
      </c>
      <c r="B18537" t="s">
        <v>1609</v>
      </c>
      <c r="C18537" s="70">
        <v>0</v>
      </c>
      <c r="D18537" s="70">
        <v>0</v>
      </c>
      <c r="E18537" s="71">
        <v>44835</v>
      </c>
      <c r="F18537" t="s">
        <v>14372</v>
      </c>
      <c r="G18537" t="s">
        <v>2142</v>
      </c>
      <c r="H18537" t="s">
        <v>14371</v>
      </c>
      <c r="I18537" t="s">
        <v>14370</v>
      </c>
      <c r="J18537" s="40">
        <v>778.21</v>
      </c>
      <c r="K18537" s="40">
        <v>0</v>
      </c>
    </row>
    <row r="18538" spans="1:11" x14ac:dyDescent="0.35">
      <c r="A18538">
        <v>62511</v>
      </c>
      <c r="B18538" t="s">
        <v>1609</v>
      </c>
      <c r="C18538" s="70">
        <v>0</v>
      </c>
      <c r="D18538" s="70">
        <v>0</v>
      </c>
      <c r="E18538" s="71">
        <v>44835</v>
      </c>
      <c r="F18538" t="s">
        <v>14369</v>
      </c>
      <c r="G18538" t="s">
        <v>2142</v>
      </c>
      <c r="H18538" t="s">
        <v>14368</v>
      </c>
      <c r="I18538" t="s">
        <v>14367</v>
      </c>
      <c r="J18538" s="40">
        <v>1160</v>
      </c>
      <c r="K18538" s="40">
        <v>0</v>
      </c>
    </row>
    <row r="18539" spans="1:11" x14ac:dyDescent="0.35">
      <c r="A18539">
        <v>62511</v>
      </c>
      <c r="B18539" t="s">
        <v>1609</v>
      </c>
      <c r="C18539" s="70">
        <v>0</v>
      </c>
      <c r="D18539" s="70">
        <v>0</v>
      </c>
      <c r="E18539" s="71">
        <v>44840</v>
      </c>
      <c r="F18539" t="s">
        <v>14366</v>
      </c>
      <c r="G18539" t="s">
        <v>2142</v>
      </c>
      <c r="H18539" t="s">
        <v>14365</v>
      </c>
      <c r="I18539" t="s">
        <v>14364</v>
      </c>
      <c r="J18539" s="40">
        <v>5895</v>
      </c>
      <c r="K18539" s="40">
        <v>0</v>
      </c>
    </row>
    <row r="18540" spans="1:11" x14ac:dyDescent="0.35">
      <c r="A18540">
        <v>62511</v>
      </c>
      <c r="B18540" t="s">
        <v>1609</v>
      </c>
      <c r="C18540" s="70">
        <v>0</v>
      </c>
      <c r="D18540" s="70">
        <v>0</v>
      </c>
      <c r="E18540" s="71">
        <v>44845</v>
      </c>
      <c r="F18540" t="s">
        <v>14363</v>
      </c>
      <c r="G18540" t="s">
        <v>2142</v>
      </c>
      <c r="H18540" t="s">
        <v>14362</v>
      </c>
      <c r="I18540" t="s">
        <v>14361</v>
      </c>
      <c r="J18540" s="40">
        <v>13.69</v>
      </c>
      <c r="K18540" s="40">
        <v>0</v>
      </c>
    </row>
    <row r="18541" spans="1:11" x14ac:dyDescent="0.35">
      <c r="A18541">
        <v>62511</v>
      </c>
      <c r="B18541" t="s">
        <v>1609</v>
      </c>
      <c r="C18541" s="70">
        <v>0</v>
      </c>
      <c r="D18541" s="70">
        <v>0</v>
      </c>
      <c r="E18541" s="71">
        <v>44845</v>
      </c>
      <c r="F18541" t="s">
        <v>14360</v>
      </c>
      <c r="G18541" t="s">
        <v>2142</v>
      </c>
      <c r="H18541" t="s">
        <v>14359</v>
      </c>
      <c r="I18541" t="s">
        <v>14358</v>
      </c>
      <c r="J18541" s="40">
        <v>12.85</v>
      </c>
      <c r="K18541" s="40">
        <v>0</v>
      </c>
    </row>
    <row r="18542" spans="1:11" x14ac:dyDescent="0.35">
      <c r="A18542">
        <v>62511</v>
      </c>
      <c r="B18542" t="s">
        <v>1609</v>
      </c>
      <c r="C18542" s="70">
        <v>0</v>
      </c>
      <c r="D18542" s="70">
        <v>0</v>
      </c>
      <c r="E18542" s="71">
        <v>44845</v>
      </c>
      <c r="F18542" t="s">
        <v>14357</v>
      </c>
      <c r="G18542" t="s">
        <v>2142</v>
      </c>
      <c r="H18542" t="s">
        <v>14356</v>
      </c>
      <c r="I18542" t="s">
        <v>14355</v>
      </c>
      <c r="J18542" s="40">
        <v>435.75</v>
      </c>
      <c r="K18542" s="40">
        <v>0</v>
      </c>
    </row>
    <row r="18543" spans="1:11" x14ac:dyDescent="0.35">
      <c r="A18543">
        <v>62511</v>
      </c>
      <c r="B18543" t="s">
        <v>1609</v>
      </c>
      <c r="C18543" s="70">
        <v>0</v>
      </c>
      <c r="D18543" s="70">
        <v>0</v>
      </c>
      <c r="E18543" s="71">
        <v>44846</v>
      </c>
      <c r="F18543" t="s">
        <v>14354</v>
      </c>
      <c r="G18543" t="s">
        <v>2142</v>
      </c>
      <c r="H18543" t="s">
        <v>14353</v>
      </c>
      <c r="I18543" t="s">
        <v>14352</v>
      </c>
      <c r="J18543" s="40">
        <v>371.95</v>
      </c>
      <c r="K18543" s="40">
        <v>0</v>
      </c>
    </row>
    <row r="18544" spans="1:11" x14ac:dyDescent="0.35">
      <c r="A18544">
        <v>62511</v>
      </c>
      <c r="B18544" t="s">
        <v>1609</v>
      </c>
      <c r="C18544" s="70">
        <v>0</v>
      </c>
      <c r="D18544" s="70">
        <v>0</v>
      </c>
      <c r="E18544" s="71">
        <v>44850</v>
      </c>
      <c r="F18544" t="s">
        <v>14351</v>
      </c>
      <c r="G18544" t="s">
        <v>2142</v>
      </c>
      <c r="H18544" t="s">
        <v>14350</v>
      </c>
      <c r="I18544" t="s">
        <v>14349</v>
      </c>
      <c r="J18544" s="40">
        <v>968</v>
      </c>
      <c r="K18544" s="40">
        <v>0</v>
      </c>
    </row>
    <row r="18545" spans="1:11" x14ac:dyDescent="0.35">
      <c r="A18545">
        <v>62511</v>
      </c>
      <c r="B18545" t="s">
        <v>1609</v>
      </c>
      <c r="C18545" s="70">
        <v>0</v>
      </c>
      <c r="D18545" s="70">
        <v>0</v>
      </c>
      <c r="E18545" s="71">
        <v>44926</v>
      </c>
      <c r="F18545" t="s">
        <v>14348</v>
      </c>
      <c r="G18545" t="s">
        <v>2142</v>
      </c>
      <c r="H18545" t="s">
        <v>14347</v>
      </c>
      <c r="I18545" t="s">
        <v>14346</v>
      </c>
      <c r="J18545" s="40">
        <v>1382.68</v>
      </c>
      <c r="K18545" s="40">
        <v>0</v>
      </c>
    </row>
    <row r="18546" spans="1:11" x14ac:dyDescent="0.35">
      <c r="A18546">
        <v>62600</v>
      </c>
      <c r="B18546" t="s">
        <v>432</v>
      </c>
      <c r="C18546" s="70">
        <v>0</v>
      </c>
      <c r="D18546" s="70">
        <v>0</v>
      </c>
      <c r="E18546" s="71">
        <v>44592</v>
      </c>
      <c r="F18546" t="s">
        <v>2134</v>
      </c>
      <c r="G18546" t="s">
        <v>1912</v>
      </c>
      <c r="J18546" s="40">
        <v>56617.31</v>
      </c>
      <c r="K18546" s="40">
        <v>0</v>
      </c>
    </row>
    <row r="18547" spans="1:11" x14ac:dyDescent="0.35">
      <c r="A18547">
        <v>62600</v>
      </c>
      <c r="B18547" t="s">
        <v>432</v>
      </c>
      <c r="C18547" s="70">
        <v>0</v>
      </c>
      <c r="D18547" s="70">
        <v>0</v>
      </c>
      <c r="E18547" s="71">
        <v>44592</v>
      </c>
      <c r="F18547" t="s">
        <v>14344</v>
      </c>
      <c r="G18547" t="s">
        <v>1912</v>
      </c>
      <c r="J18547" s="40">
        <v>0</v>
      </c>
      <c r="K18547" s="40">
        <v>1794.46</v>
      </c>
    </row>
    <row r="18548" spans="1:11" x14ac:dyDescent="0.35">
      <c r="A18548">
        <v>62600</v>
      </c>
      <c r="B18548" t="s">
        <v>432</v>
      </c>
      <c r="C18548" s="70">
        <v>0</v>
      </c>
      <c r="D18548" s="70">
        <v>0</v>
      </c>
      <c r="E18548" s="71">
        <v>44620</v>
      </c>
      <c r="F18548" t="s">
        <v>2122</v>
      </c>
      <c r="G18548" t="s">
        <v>1912</v>
      </c>
      <c r="J18548" s="40">
        <v>55865.440000000002</v>
      </c>
      <c r="K18548" s="40">
        <v>0</v>
      </c>
    </row>
    <row r="18549" spans="1:11" x14ac:dyDescent="0.35">
      <c r="A18549">
        <v>62600</v>
      </c>
      <c r="B18549" t="s">
        <v>432</v>
      </c>
      <c r="C18549" s="70">
        <v>0</v>
      </c>
      <c r="D18549" s="70">
        <v>0</v>
      </c>
      <c r="E18549" s="71">
        <v>44620</v>
      </c>
      <c r="F18549" t="s">
        <v>2121</v>
      </c>
      <c r="G18549" t="s">
        <v>1912</v>
      </c>
      <c r="J18549" s="40">
        <v>-55865.440000000002</v>
      </c>
      <c r="K18549" s="40">
        <v>0</v>
      </c>
    </row>
    <row r="18550" spans="1:11" x14ac:dyDescent="0.35">
      <c r="A18550">
        <v>62600</v>
      </c>
      <c r="B18550" t="s">
        <v>432</v>
      </c>
      <c r="C18550" s="70">
        <v>0</v>
      </c>
      <c r="D18550" s="70">
        <v>0</v>
      </c>
      <c r="E18550" s="71">
        <v>44620</v>
      </c>
      <c r="F18550" t="s">
        <v>2120</v>
      </c>
      <c r="G18550" t="s">
        <v>1912</v>
      </c>
      <c r="J18550" s="40">
        <v>54094.81</v>
      </c>
      <c r="K18550" s="40">
        <v>0</v>
      </c>
    </row>
    <row r="18551" spans="1:11" x14ac:dyDescent="0.35">
      <c r="A18551">
        <v>62600</v>
      </c>
      <c r="B18551" t="s">
        <v>432</v>
      </c>
      <c r="C18551" s="70">
        <v>0</v>
      </c>
      <c r="D18551" s="70">
        <v>0</v>
      </c>
      <c r="E18551" s="71">
        <v>44651</v>
      </c>
      <c r="F18551" t="s">
        <v>2106</v>
      </c>
      <c r="G18551" t="s">
        <v>1912</v>
      </c>
      <c r="J18551" s="40">
        <v>55511.21</v>
      </c>
      <c r="K18551" s="40">
        <v>0</v>
      </c>
    </row>
    <row r="18552" spans="1:11" x14ac:dyDescent="0.35">
      <c r="A18552">
        <v>62600</v>
      </c>
      <c r="B18552" t="s">
        <v>432</v>
      </c>
      <c r="C18552" s="70">
        <v>0</v>
      </c>
      <c r="D18552" s="70">
        <v>0</v>
      </c>
      <c r="E18552" s="71">
        <v>44681</v>
      </c>
      <c r="F18552" t="s">
        <v>2095</v>
      </c>
      <c r="G18552" t="s">
        <v>1912</v>
      </c>
      <c r="J18552" s="40">
        <v>57238.94</v>
      </c>
      <c r="K18552" s="40">
        <v>0</v>
      </c>
    </row>
    <row r="18553" spans="1:11" x14ac:dyDescent="0.35">
      <c r="A18553">
        <v>62600</v>
      </c>
      <c r="B18553" t="s">
        <v>432</v>
      </c>
      <c r="C18553" s="70">
        <v>0</v>
      </c>
      <c r="D18553" s="70">
        <v>0</v>
      </c>
      <c r="E18553" s="71">
        <v>44712</v>
      </c>
      <c r="F18553" t="s">
        <v>2078</v>
      </c>
      <c r="G18553" t="s">
        <v>1912</v>
      </c>
      <c r="J18553" s="40">
        <v>55859.94</v>
      </c>
      <c r="K18553" s="40">
        <v>0</v>
      </c>
    </row>
    <row r="18554" spans="1:11" x14ac:dyDescent="0.35">
      <c r="A18554">
        <v>62600</v>
      </c>
      <c r="B18554" t="s">
        <v>432</v>
      </c>
      <c r="C18554" s="70">
        <v>0</v>
      </c>
      <c r="D18554" s="70">
        <v>0</v>
      </c>
      <c r="E18554" s="71">
        <v>44742</v>
      </c>
      <c r="F18554" t="s">
        <v>2064</v>
      </c>
      <c r="G18554" t="s">
        <v>1912</v>
      </c>
      <c r="J18554" s="40">
        <v>63705.54</v>
      </c>
      <c r="K18554" s="40">
        <v>0</v>
      </c>
    </row>
    <row r="18555" spans="1:11" x14ac:dyDescent="0.35">
      <c r="A18555">
        <v>62600</v>
      </c>
      <c r="B18555" t="s">
        <v>432</v>
      </c>
      <c r="C18555" s="70">
        <v>0</v>
      </c>
      <c r="D18555" s="70">
        <v>0</v>
      </c>
      <c r="E18555" s="71">
        <v>44773</v>
      </c>
      <c r="F18555" t="s">
        <v>2044</v>
      </c>
      <c r="G18555" t="s">
        <v>1912</v>
      </c>
      <c r="J18555" s="40">
        <v>68816.59</v>
      </c>
      <c r="K18555" s="40">
        <v>0</v>
      </c>
    </row>
    <row r="18556" spans="1:11" x14ac:dyDescent="0.35">
      <c r="A18556">
        <v>62600</v>
      </c>
      <c r="B18556" t="s">
        <v>432</v>
      </c>
      <c r="C18556" s="70">
        <v>0</v>
      </c>
      <c r="D18556" s="70">
        <v>0</v>
      </c>
      <c r="E18556" s="71">
        <v>44804</v>
      </c>
      <c r="F18556" t="s">
        <v>1994</v>
      </c>
      <c r="G18556" t="s">
        <v>1912</v>
      </c>
      <c r="J18556" s="40">
        <v>69648.31</v>
      </c>
      <c r="K18556" s="40">
        <v>0</v>
      </c>
    </row>
    <row r="18557" spans="1:11" x14ac:dyDescent="0.35">
      <c r="A18557">
        <v>62600</v>
      </c>
      <c r="B18557" t="s">
        <v>432</v>
      </c>
      <c r="C18557" s="70">
        <v>0</v>
      </c>
      <c r="D18557" s="70">
        <v>0</v>
      </c>
      <c r="E18557" s="71">
        <v>44834</v>
      </c>
      <c r="F18557" t="s">
        <v>1972</v>
      </c>
      <c r="G18557" t="s">
        <v>1912</v>
      </c>
      <c r="J18557" s="40">
        <v>66080.95</v>
      </c>
      <c r="K18557" s="40">
        <v>0</v>
      </c>
    </row>
    <row r="18558" spans="1:11" x14ac:dyDescent="0.35">
      <c r="A18558">
        <v>62600</v>
      </c>
      <c r="B18558" t="s">
        <v>432</v>
      </c>
      <c r="C18558" s="70">
        <v>0</v>
      </c>
      <c r="D18558" s="70">
        <v>0</v>
      </c>
      <c r="E18558" s="71">
        <v>44865</v>
      </c>
      <c r="F18558" t="s">
        <v>1944</v>
      </c>
      <c r="G18558" t="s">
        <v>1912</v>
      </c>
      <c r="H18558" t="s">
        <v>1919</v>
      </c>
      <c r="I18558" t="s">
        <v>1919</v>
      </c>
      <c r="J18558" s="40">
        <v>66193.77</v>
      </c>
      <c r="K18558" s="40">
        <v>0</v>
      </c>
    </row>
    <row r="18559" spans="1:11" x14ac:dyDescent="0.35">
      <c r="A18559">
        <v>62600</v>
      </c>
      <c r="B18559" t="s">
        <v>432</v>
      </c>
      <c r="C18559" s="70">
        <v>0</v>
      </c>
      <c r="D18559" s="70">
        <v>0</v>
      </c>
      <c r="E18559" s="71">
        <v>44895</v>
      </c>
      <c r="F18559" t="s">
        <v>1926</v>
      </c>
      <c r="G18559" t="s">
        <v>1912</v>
      </c>
      <c r="H18559" t="s">
        <v>1916</v>
      </c>
      <c r="J18559" s="40">
        <v>68193.55</v>
      </c>
      <c r="K18559" s="40">
        <v>0</v>
      </c>
    </row>
    <row r="18560" spans="1:11" x14ac:dyDescent="0.35">
      <c r="A18560">
        <v>62600</v>
      </c>
      <c r="B18560" t="s">
        <v>432</v>
      </c>
      <c r="C18560" s="70">
        <v>0</v>
      </c>
      <c r="D18560" s="70">
        <v>0</v>
      </c>
      <c r="E18560" s="71">
        <v>44926</v>
      </c>
      <c r="F18560" t="s">
        <v>1913</v>
      </c>
      <c r="G18560" t="s">
        <v>1912</v>
      </c>
      <c r="H18560" t="s">
        <v>1911</v>
      </c>
      <c r="I18560" t="s">
        <v>1911</v>
      </c>
      <c r="J18560" s="40">
        <v>66382.02</v>
      </c>
      <c r="K18560" s="40">
        <v>0</v>
      </c>
    </row>
    <row r="18561" spans="1:11" x14ac:dyDescent="0.35">
      <c r="A18561">
        <v>62601</v>
      </c>
      <c r="B18561" t="s">
        <v>433</v>
      </c>
      <c r="C18561" s="70">
        <v>0</v>
      </c>
      <c r="D18561" s="70">
        <v>0</v>
      </c>
      <c r="E18561" s="71">
        <v>44592</v>
      </c>
      <c r="F18561" t="s">
        <v>2134</v>
      </c>
      <c r="G18561" t="s">
        <v>1912</v>
      </c>
      <c r="J18561" s="40">
        <v>3982.56</v>
      </c>
      <c r="K18561" s="40">
        <v>0</v>
      </c>
    </row>
    <row r="18562" spans="1:11" x14ac:dyDescent="0.35">
      <c r="A18562">
        <v>62601</v>
      </c>
      <c r="B18562" t="s">
        <v>433</v>
      </c>
      <c r="C18562" s="70">
        <v>0</v>
      </c>
      <c r="D18562" s="70">
        <v>0</v>
      </c>
      <c r="E18562" s="71">
        <v>44620</v>
      </c>
      <c r="F18562" t="s">
        <v>2122</v>
      </c>
      <c r="G18562" t="s">
        <v>1912</v>
      </c>
      <c r="J18562" s="40">
        <v>3929.68</v>
      </c>
      <c r="K18562" s="40">
        <v>0</v>
      </c>
    </row>
    <row r="18563" spans="1:11" x14ac:dyDescent="0.35">
      <c r="A18563">
        <v>62601</v>
      </c>
      <c r="B18563" t="s">
        <v>433</v>
      </c>
      <c r="C18563" s="70">
        <v>0</v>
      </c>
      <c r="D18563" s="70">
        <v>0</v>
      </c>
      <c r="E18563" s="71">
        <v>44620</v>
      </c>
      <c r="F18563" t="s">
        <v>2121</v>
      </c>
      <c r="G18563" t="s">
        <v>1912</v>
      </c>
      <c r="J18563" s="40">
        <v>-3929.68</v>
      </c>
      <c r="K18563" s="40">
        <v>0</v>
      </c>
    </row>
    <row r="18564" spans="1:11" x14ac:dyDescent="0.35">
      <c r="A18564">
        <v>62601</v>
      </c>
      <c r="B18564" t="s">
        <v>433</v>
      </c>
      <c r="C18564" s="70">
        <v>0</v>
      </c>
      <c r="D18564" s="70">
        <v>0</v>
      </c>
      <c r="E18564" s="71">
        <v>44620</v>
      </c>
      <c r="F18564" t="s">
        <v>2120</v>
      </c>
      <c r="G18564" t="s">
        <v>1912</v>
      </c>
      <c r="J18564" s="40">
        <v>3816.38</v>
      </c>
      <c r="K18564" s="40">
        <v>0</v>
      </c>
    </row>
    <row r="18565" spans="1:11" x14ac:dyDescent="0.35">
      <c r="A18565">
        <v>62601</v>
      </c>
      <c r="B18565" t="s">
        <v>433</v>
      </c>
      <c r="C18565" s="70">
        <v>0</v>
      </c>
      <c r="D18565" s="70">
        <v>0</v>
      </c>
      <c r="E18565" s="71">
        <v>44651</v>
      </c>
      <c r="F18565" t="s">
        <v>2106</v>
      </c>
      <c r="G18565" t="s">
        <v>1912</v>
      </c>
      <c r="J18565" s="40">
        <v>3935.49</v>
      </c>
      <c r="K18565" s="40">
        <v>0</v>
      </c>
    </row>
    <row r="18566" spans="1:11" x14ac:dyDescent="0.35">
      <c r="A18566">
        <v>62601</v>
      </c>
      <c r="B18566" t="s">
        <v>433</v>
      </c>
      <c r="C18566" s="70">
        <v>0</v>
      </c>
      <c r="D18566" s="70">
        <v>0</v>
      </c>
      <c r="E18566" s="71">
        <v>44681</v>
      </c>
      <c r="F18566" t="s">
        <v>2095</v>
      </c>
      <c r="G18566" t="s">
        <v>1912</v>
      </c>
      <c r="J18566" s="40">
        <v>3918</v>
      </c>
      <c r="K18566" s="40">
        <v>0</v>
      </c>
    </row>
    <row r="18567" spans="1:11" x14ac:dyDescent="0.35">
      <c r="A18567">
        <v>62601</v>
      </c>
      <c r="B18567" t="s">
        <v>433</v>
      </c>
      <c r="C18567" s="70">
        <v>0</v>
      </c>
      <c r="D18567" s="70">
        <v>0</v>
      </c>
      <c r="E18567" s="71">
        <v>44712</v>
      </c>
      <c r="F18567" t="s">
        <v>2078</v>
      </c>
      <c r="G18567" t="s">
        <v>1912</v>
      </c>
      <c r="J18567" s="40">
        <v>3774.04</v>
      </c>
      <c r="K18567" s="40">
        <v>0</v>
      </c>
    </row>
    <row r="18568" spans="1:11" x14ac:dyDescent="0.35">
      <c r="A18568">
        <v>62601</v>
      </c>
      <c r="B18568" t="s">
        <v>433</v>
      </c>
      <c r="C18568" s="70">
        <v>0</v>
      </c>
      <c r="D18568" s="70">
        <v>0</v>
      </c>
      <c r="E18568" s="71">
        <v>44742</v>
      </c>
      <c r="F18568" t="s">
        <v>2064</v>
      </c>
      <c r="G18568" t="s">
        <v>1912</v>
      </c>
      <c r="J18568" s="40">
        <v>4940.71</v>
      </c>
      <c r="K18568" s="40">
        <v>0</v>
      </c>
    </row>
    <row r="18569" spans="1:11" x14ac:dyDescent="0.35">
      <c r="A18569">
        <v>62601</v>
      </c>
      <c r="B18569" t="s">
        <v>433</v>
      </c>
      <c r="C18569" s="70">
        <v>0</v>
      </c>
      <c r="D18569" s="70">
        <v>0</v>
      </c>
      <c r="E18569" s="71">
        <v>44773</v>
      </c>
      <c r="F18569" t="s">
        <v>2044</v>
      </c>
      <c r="G18569" t="s">
        <v>1912</v>
      </c>
      <c r="J18569" s="40">
        <v>4590.7299999999996</v>
      </c>
      <c r="K18569" s="40">
        <v>0</v>
      </c>
    </row>
    <row r="18570" spans="1:11" x14ac:dyDescent="0.35">
      <c r="A18570">
        <v>62601</v>
      </c>
      <c r="B18570" t="s">
        <v>433</v>
      </c>
      <c r="C18570" s="70">
        <v>0</v>
      </c>
      <c r="D18570" s="70">
        <v>0</v>
      </c>
      <c r="E18570" s="71">
        <v>44804</v>
      </c>
      <c r="F18570" t="s">
        <v>1994</v>
      </c>
      <c r="G18570" t="s">
        <v>1912</v>
      </c>
      <c r="J18570" s="40">
        <v>4566.45</v>
      </c>
      <c r="K18570" s="40">
        <v>0</v>
      </c>
    </row>
    <row r="18571" spans="1:11" x14ac:dyDescent="0.35">
      <c r="A18571">
        <v>62601</v>
      </c>
      <c r="B18571" t="s">
        <v>433</v>
      </c>
      <c r="C18571" s="70">
        <v>0</v>
      </c>
      <c r="D18571" s="70">
        <v>0</v>
      </c>
      <c r="E18571" s="71">
        <v>44834</v>
      </c>
      <c r="F18571" t="s">
        <v>1972</v>
      </c>
      <c r="G18571" t="s">
        <v>1912</v>
      </c>
      <c r="J18571" s="40">
        <v>4372.28</v>
      </c>
      <c r="K18571" s="40">
        <v>0</v>
      </c>
    </row>
    <row r="18572" spans="1:11" x14ac:dyDescent="0.35">
      <c r="A18572">
        <v>62601</v>
      </c>
      <c r="B18572" t="s">
        <v>433</v>
      </c>
      <c r="C18572" s="70">
        <v>0</v>
      </c>
      <c r="D18572" s="70">
        <v>0</v>
      </c>
      <c r="E18572" s="71">
        <v>44865</v>
      </c>
      <c r="F18572" t="s">
        <v>1944</v>
      </c>
      <c r="G18572" t="s">
        <v>1912</v>
      </c>
      <c r="H18572" t="s">
        <v>1919</v>
      </c>
      <c r="I18572" t="s">
        <v>1919</v>
      </c>
      <c r="J18572" s="40">
        <v>4354.3500000000004</v>
      </c>
      <c r="K18572" s="40">
        <v>0</v>
      </c>
    </row>
    <row r="18573" spans="1:11" x14ac:dyDescent="0.35">
      <c r="A18573">
        <v>62601</v>
      </c>
      <c r="B18573" t="s">
        <v>433</v>
      </c>
      <c r="C18573" s="70">
        <v>0</v>
      </c>
      <c r="D18573" s="70">
        <v>0</v>
      </c>
      <c r="E18573" s="71">
        <v>44895</v>
      </c>
      <c r="F18573" t="s">
        <v>1926</v>
      </c>
      <c r="G18573" t="s">
        <v>1912</v>
      </c>
      <c r="H18573" t="s">
        <v>1916</v>
      </c>
      <c r="J18573" s="40">
        <v>4454.9799999999996</v>
      </c>
      <c r="K18573" s="40">
        <v>0</v>
      </c>
    </row>
    <row r="18574" spans="1:11" x14ac:dyDescent="0.35">
      <c r="A18574">
        <v>62601</v>
      </c>
      <c r="B18574" t="s">
        <v>433</v>
      </c>
      <c r="C18574" s="70">
        <v>0</v>
      </c>
      <c r="D18574" s="70">
        <v>0</v>
      </c>
      <c r="E18574" s="71">
        <v>44926</v>
      </c>
      <c r="F18574" t="s">
        <v>1913</v>
      </c>
      <c r="G18574" t="s">
        <v>1912</v>
      </c>
      <c r="H18574" t="s">
        <v>1911</v>
      </c>
      <c r="I18574" t="s">
        <v>1911</v>
      </c>
      <c r="J18574" s="40">
        <v>4350.3</v>
      </c>
      <c r="K18574" s="40">
        <v>0</v>
      </c>
    </row>
    <row r="18575" spans="1:11" x14ac:dyDescent="0.35">
      <c r="A18575">
        <v>62602</v>
      </c>
      <c r="B18575" t="s">
        <v>1617</v>
      </c>
      <c r="C18575" s="70">
        <v>0</v>
      </c>
      <c r="D18575" s="70">
        <v>0</v>
      </c>
      <c r="E18575" s="71">
        <v>44742</v>
      </c>
      <c r="F18575" t="s">
        <v>2064</v>
      </c>
      <c r="G18575" t="s">
        <v>1912</v>
      </c>
      <c r="J18575" s="40">
        <v>26000</v>
      </c>
      <c r="K18575" s="40">
        <v>0</v>
      </c>
    </row>
    <row r="18576" spans="1:11" x14ac:dyDescent="0.35">
      <c r="A18576">
        <v>62603</v>
      </c>
      <c r="B18576" t="s">
        <v>434</v>
      </c>
      <c r="C18576" s="70">
        <v>0</v>
      </c>
      <c r="D18576" s="70">
        <v>0</v>
      </c>
      <c r="E18576" s="71">
        <v>44592</v>
      </c>
      <c r="F18576" t="s">
        <v>2134</v>
      </c>
      <c r="G18576" t="s">
        <v>1912</v>
      </c>
      <c r="J18576" s="40">
        <v>3406.16</v>
      </c>
      <c r="K18576" s="40">
        <v>0</v>
      </c>
    </row>
    <row r="18577" spans="1:11" x14ac:dyDescent="0.35">
      <c r="A18577">
        <v>62603</v>
      </c>
      <c r="B18577" t="s">
        <v>434</v>
      </c>
      <c r="C18577" s="70">
        <v>0</v>
      </c>
      <c r="D18577" s="70">
        <v>0</v>
      </c>
      <c r="E18577" s="71">
        <v>44620</v>
      </c>
      <c r="F18577" t="s">
        <v>2122</v>
      </c>
      <c r="G18577" t="s">
        <v>1912</v>
      </c>
      <c r="J18577" s="40">
        <v>3360.93</v>
      </c>
      <c r="K18577" s="40">
        <v>0</v>
      </c>
    </row>
    <row r="18578" spans="1:11" x14ac:dyDescent="0.35">
      <c r="A18578">
        <v>62603</v>
      </c>
      <c r="B18578" t="s">
        <v>434</v>
      </c>
      <c r="C18578" s="70">
        <v>0</v>
      </c>
      <c r="D18578" s="70">
        <v>0</v>
      </c>
      <c r="E18578" s="71">
        <v>44620</v>
      </c>
      <c r="F18578" t="s">
        <v>2121</v>
      </c>
      <c r="G18578" t="s">
        <v>1912</v>
      </c>
      <c r="J18578" s="40">
        <v>-3360.93</v>
      </c>
      <c r="K18578" s="40">
        <v>0</v>
      </c>
    </row>
    <row r="18579" spans="1:11" x14ac:dyDescent="0.35">
      <c r="A18579">
        <v>62603</v>
      </c>
      <c r="B18579" t="s">
        <v>434</v>
      </c>
      <c r="C18579" s="70">
        <v>0</v>
      </c>
      <c r="D18579" s="70">
        <v>0</v>
      </c>
      <c r="E18579" s="71">
        <v>44620</v>
      </c>
      <c r="F18579" t="s">
        <v>2120</v>
      </c>
      <c r="G18579" t="s">
        <v>1912</v>
      </c>
      <c r="J18579" s="40">
        <v>3360.93</v>
      </c>
      <c r="K18579" s="40">
        <v>0</v>
      </c>
    </row>
    <row r="18580" spans="1:11" x14ac:dyDescent="0.35">
      <c r="A18580">
        <v>62603</v>
      </c>
      <c r="B18580" t="s">
        <v>434</v>
      </c>
      <c r="C18580" s="70">
        <v>0</v>
      </c>
      <c r="D18580" s="70">
        <v>0</v>
      </c>
      <c r="E18580" s="71">
        <v>44651</v>
      </c>
      <c r="F18580" t="s">
        <v>2106</v>
      </c>
      <c r="G18580" t="s">
        <v>1912</v>
      </c>
      <c r="J18580" s="40">
        <v>3426.54</v>
      </c>
      <c r="K18580" s="40">
        <v>0</v>
      </c>
    </row>
    <row r="18581" spans="1:11" x14ac:dyDescent="0.35">
      <c r="A18581">
        <v>62603</v>
      </c>
      <c r="B18581" t="s">
        <v>434</v>
      </c>
      <c r="C18581" s="70">
        <v>0</v>
      </c>
      <c r="D18581" s="70">
        <v>0</v>
      </c>
      <c r="E18581" s="71">
        <v>44681</v>
      </c>
      <c r="F18581" t="s">
        <v>2095</v>
      </c>
      <c r="G18581" t="s">
        <v>1912</v>
      </c>
      <c r="J18581" s="40">
        <v>3396.95</v>
      </c>
      <c r="K18581" s="40">
        <v>0</v>
      </c>
    </row>
    <row r="18582" spans="1:11" x14ac:dyDescent="0.35">
      <c r="A18582">
        <v>62603</v>
      </c>
      <c r="B18582" t="s">
        <v>434</v>
      </c>
      <c r="C18582" s="70">
        <v>0</v>
      </c>
      <c r="D18582" s="70">
        <v>0</v>
      </c>
      <c r="E18582" s="71">
        <v>44712</v>
      </c>
      <c r="F18582" t="s">
        <v>2078</v>
      </c>
      <c r="G18582" t="s">
        <v>1912</v>
      </c>
      <c r="J18582" s="40">
        <v>3434</v>
      </c>
      <c r="K18582" s="40">
        <v>0</v>
      </c>
    </row>
    <row r="18583" spans="1:11" x14ac:dyDescent="0.35">
      <c r="A18583">
        <v>62603</v>
      </c>
      <c r="B18583" t="s">
        <v>434</v>
      </c>
      <c r="C18583" s="70">
        <v>0</v>
      </c>
      <c r="D18583" s="70">
        <v>0</v>
      </c>
      <c r="E18583" s="71">
        <v>44742</v>
      </c>
      <c r="F18583" t="s">
        <v>2064</v>
      </c>
      <c r="G18583" t="s">
        <v>1912</v>
      </c>
      <c r="J18583" s="40">
        <v>3275.05</v>
      </c>
      <c r="K18583" s="40">
        <v>0</v>
      </c>
    </row>
    <row r="18584" spans="1:11" x14ac:dyDescent="0.35">
      <c r="A18584">
        <v>62603</v>
      </c>
      <c r="B18584" t="s">
        <v>434</v>
      </c>
      <c r="C18584" s="70">
        <v>0</v>
      </c>
      <c r="D18584" s="70">
        <v>0</v>
      </c>
      <c r="E18584" s="71">
        <v>44773</v>
      </c>
      <c r="F18584" t="s">
        <v>2044</v>
      </c>
      <c r="G18584" t="s">
        <v>1912</v>
      </c>
      <c r="J18584" s="40">
        <v>4798.79</v>
      </c>
      <c r="K18584" s="40">
        <v>0</v>
      </c>
    </row>
    <row r="18585" spans="1:11" x14ac:dyDescent="0.35">
      <c r="A18585">
        <v>62603</v>
      </c>
      <c r="B18585" t="s">
        <v>434</v>
      </c>
      <c r="C18585" s="70">
        <v>0</v>
      </c>
      <c r="D18585" s="70">
        <v>0</v>
      </c>
      <c r="E18585" s="71">
        <v>44804</v>
      </c>
      <c r="F18585" t="s">
        <v>1994</v>
      </c>
      <c r="G18585" t="s">
        <v>1912</v>
      </c>
      <c r="J18585" s="40">
        <v>4345.3100000000004</v>
      </c>
      <c r="K18585" s="40">
        <v>0</v>
      </c>
    </row>
    <row r="18586" spans="1:11" x14ac:dyDescent="0.35">
      <c r="A18586">
        <v>62603</v>
      </c>
      <c r="B18586" t="s">
        <v>434</v>
      </c>
      <c r="C18586" s="70">
        <v>0</v>
      </c>
      <c r="D18586" s="70">
        <v>0</v>
      </c>
      <c r="E18586" s="71">
        <v>44834</v>
      </c>
      <c r="F18586" t="s">
        <v>1972</v>
      </c>
      <c r="G18586" t="s">
        <v>1912</v>
      </c>
      <c r="J18586" s="40">
        <v>4097.57</v>
      </c>
      <c r="K18586" s="40">
        <v>0</v>
      </c>
    </row>
    <row r="18587" spans="1:11" x14ac:dyDescent="0.35">
      <c r="A18587">
        <v>62603</v>
      </c>
      <c r="B18587" t="s">
        <v>434</v>
      </c>
      <c r="C18587" s="70">
        <v>0</v>
      </c>
      <c r="D18587" s="70">
        <v>0</v>
      </c>
      <c r="E18587" s="71">
        <v>44865</v>
      </c>
      <c r="F18587" t="s">
        <v>1944</v>
      </c>
      <c r="G18587" t="s">
        <v>1912</v>
      </c>
      <c r="H18587" t="s">
        <v>1919</v>
      </c>
      <c r="I18587" t="s">
        <v>1919</v>
      </c>
      <c r="J18587" s="40">
        <v>4112.66</v>
      </c>
      <c r="K18587" s="40">
        <v>0</v>
      </c>
    </row>
    <row r="18588" spans="1:11" x14ac:dyDescent="0.35">
      <c r="A18588">
        <v>62603</v>
      </c>
      <c r="B18588" t="s">
        <v>434</v>
      </c>
      <c r="C18588" s="70">
        <v>0</v>
      </c>
      <c r="D18588" s="70">
        <v>0</v>
      </c>
      <c r="E18588" s="71">
        <v>44895</v>
      </c>
      <c r="F18588" t="s">
        <v>1926</v>
      </c>
      <c r="G18588" t="s">
        <v>1912</v>
      </c>
      <c r="H18588" t="s">
        <v>1916</v>
      </c>
      <c r="J18588" s="40">
        <v>4219.03</v>
      </c>
      <c r="K18588" s="40">
        <v>0</v>
      </c>
    </row>
    <row r="18589" spans="1:11" x14ac:dyDescent="0.35">
      <c r="A18589">
        <v>62603</v>
      </c>
      <c r="B18589" t="s">
        <v>434</v>
      </c>
      <c r="C18589" s="70">
        <v>0</v>
      </c>
      <c r="D18589" s="70">
        <v>0</v>
      </c>
      <c r="E18589" s="71">
        <v>44926</v>
      </c>
      <c r="F18589" t="s">
        <v>1913</v>
      </c>
      <c r="G18589" t="s">
        <v>1912</v>
      </c>
      <c r="H18589" t="s">
        <v>1911</v>
      </c>
      <c r="I18589" t="s">
        <v>1911</v>
      </c>
      <c r="J18589" s="40">
        <v>4125.51</v>
      </c>
      <c r="K18589" s="40">
        <v>0</v>
      </c>
    </row>
    <row r="18590" spans="1:11" x14ac:dyDescent="0.35">
      <c r="A18590">
        <v>62604</v>
      </c>
      <c r="B18590" t="s">
        <v>435</v>
      </c>
      <c r="C18590" s="70">
        <v>0</v>
      </c>
      <c r="D18590" s="70">
        <v>0</v>
      </c>
      <c r="E18590" s="71">
        <v>44592</v>
      </c>
      <c r="F18590" t="s">
        <v>2134</v>
      </c>
      <c r="G18590" t="s">
        <v>1912</v>
      </c>
      <c r="J18590" s="40">
        <v>1475.31</v>
      </c>
      <c r="K18590" s="40">
        <v>0</v>
      </c>
    </row>
    <row r="18591" spans="1:11" x14ac:dyDescent="0.35">
      <c r="A18591">
        <v>62604</v>
      </c>
      <c r="B18591" t="s">
        <v>435</v>
      </c>
      <c r="C18591" s="70">
        <v>0</v>
      </c>
      <c r="D18591" s="70">
        <v>0</v>
      </c>
      <c r="E18591" s="71">
        <v>44620</v>
      </c>
      <c r="F18591" t="s">
        <v>2122</v>
      </c>
      <c r="G18591" t="s">
        <v>1912</v>
      </c>
      <c r="J18591" s="40">
        <v>1455.71</v>
      </c>
      <c r="K18591" s="40">
        <v>0</v>
      </c>
    </row>
    <row r="18592" spans="1:11" x14ac:dyDescent="0.35">
      <c r="A18592">
        <v>62604</v>
      </c>
      <c r="B18592" t="s">
        <v>435</v>
      </c>
      <c r="C18592" s="70">
        <v>0</v>
      </c>
      <c r="D18592" s="70">
        <v>0</v>
      </c>
      <c r="E18592" s="71">
        <v>44620</v>
      </c>
      <c r="F18592" t="s">
        <v>2121</v>
      </c>
      <c r="G18592" t="s">
        <v>1912</v>
      </c>
      <c r="J18592" s="40">
        <v>-1455.71</v>
      </c>
      <c r="K18592" s="40">
        <v>0</v>
      </c>
    </row>
    <row r="18593" spans="1:11" x14ac:dyDescent="0.35">
      <c r="A18593">
        <v>62604</v>
      </c>
      <c r="B18593" t="s">
        <v>435</v>
      </c>
      <c r="C18593" s="70">
        <v>0</v>
      </c>
      <c r="D18593" s="70">
        <v>0</v>
      </c>
      <c r="E18593" s="71">
        <v>44620</v>
      </c>
      <c r="F18593" t="s">
        <v>2120</v>
      </c>
      <c r="G18593" t="s">
        <v>1912</v>
      </c>
      <c r="J18593" s="40">
        <v>1455.71</v>
      </c>
      <c r="K18593" s="40">
        <v>0</v>
      </c>
    </row>
    <row r="18594" spans="1:11" x14ac:dyDescent="0.35">
      <c r="A18594">
        <v>62604</v>
      </c>
      <c r="B18594" t="s">
        <v>435</v>
      </c>
      <c r="C18594" s="70">
        <v>0</v>
      </c>
      <c r="D18594" s="70">
        <v>0</v>
      </c>
      <c r="E18594" s="71">
        <v>44651</v>
      </c>
      <c r="F18594" t="s">
        <v>2106</v>
      </c>
      <c r="G18594" t="s">
        <v>1912</v>
      </c>
      <c r="J18594" s="40">
        <v>1484.13</v>
      </c>
      <c r="K18594" s="40">
        <v>0</v>
      </c>
    </row>
    <row r="18595" spans="1:11" x14ac:dyDescent="0.35">
      <c r="A18595">
        <v>62604</v>
      </c>
      <c r="B18595" t="s">
        <v>435</v>
      </c>
      <c r="C18595" s="70">
        <v>0</v>
      </c>
      <c r="D18595" s="70">
        <v>0</v>
      </c>
      <c r="E18595" s="71">
        <v>44681</v>
      </c>
      <c r="F18595" t="s">
        <v>2095</v>
      </c>
      <c r="G18595" t="s">
        <v>1912</v>
      </c>
      <c r="J18595" s="40">
        <v>1421.04</v>
      </c>
      <c r="K18595" s="40">
        <v>0</v>
      </c>
    </row>
    <row r="18596" spans="1:11" x14ac:dyDescent="0.35">
      <c r="A18596">
        <v>62604</v>
      </c>
      <c r="B18596" t="s">
        <v>435</v>
      </c>
      <c r="C18596" s="70">
        <v>0</v>
      </c>
      <c r="D18596" s="70">
        <v>0</v>
      </c>
      <c r="E18596" s="71">
        <v>44712</v>
      </c>
      <c r="F18596" t="s">
        <v>2078</v>
      </c>
      <c r="G18596" t="s">
        <v>1912</v>
      </c>
      <c r="J18596" s="40">
        <v>1412.1</v>
      </c>
      <c r="K18596" s="40">
        <v>0</v>
      </c>
    </row>
    <row r="18597" spans="1:11" x14ac:dyDescent="0.35">
      <c r="A18597">
        <v>62604</v>
      </c>
      <c r="B18597" t="s">
        <v>435</v>
      </c>
      <c r="C18597" s="70">
        <v>0</v>
      </c>
      <c r="D18597" s="70">
        <v>0</v>
      </c>
      <c r="E18597" s="71">
        <v>44742</v>
      </c>
      <c r="F18597" t="s">
        <v>2064</v>
      </c>
      <c r="G18597" t="s">
        <v>1912</v>
      </c>
      <c r="J18597" s="40">
        <v>1346.74</v>
      </c>
      <c r="K18597" s="40">
        <v>0</v>
      </c>
    </row>
    <row r="18598" spans="1:11" x14ac:dyDescent="0.35">
      <c r="A18598">
        <v>62604</v>
      </c>
      <c r="B18598" t="s">
        <v>435</v>
      </c>
      <c r="C18598" s="70">
        <v>0</v>
      </c>
      <c r="D18598" s="70">
        <v>0</v>
      </c>
      <c r="E18598" s="71">
        <v>44773</v>
      </c>
      <c r="F18598" t="s">
        <v>2044</v>
      </c>
      <c r="G18598" t="s">
        <v>1912</v>
      </c>
      <c r="J18598" s="40">
        <v>2085.0500000000002</v>
      </c>
      <c r="K18598" s="40">
        <v>0</v>
      </c>
    </row>
    <row r="18599" spans="1:11" x14ac:dyDescent="0.35">
      <c r="A18599">
        <v>62604</v>
      </c>
      <c r="B18599" t="s">
        <v>435</v>
      </c>
      <c r="C18599" s="70">
        <v>0</v>
      </c>
      <c r="D18599" s="70">
        <v>0</v>
      </c>
      <c r="E18599" s="71">
        <v>44804</v>
      </c>
      <c r="F18599" t="s">
        <v>1994</v>
      </c>
      <c r="G18599" t="s">
        <v>1912</v>
      </c>
      <c r="J18599" s="40">
        <v>1763.54</v>
      </c>
      <c r="K18599" s="40">
        <v>0</v>
      </c>
    </row>
    <row r="18600" spans="1:11" x14ac:dyDescent="0.35">
      <c r="A18600">
        <v>62604</v>
      </c>
      <c r="B18600" t="s">
        <v>435</v>
      </c>
      <c r="C18600" s="70">
        <v>0</v>
      </c>
      <c r="D18600" s="70">
        <v>0</v>
      </c>
      <c r="E18600" s="71">
        <v>44834</v>
      </c>
      <c r="F18600" t="s">
        <v>1972</v>
      </c>
      <c r="G18600" t="s">
        <v>1912</v>
      </c>
      <c r="J18600" s="40">
        <v>1663</v>
      </c>
      <c r="K18600" s="40">
        <v>0</v>
      </c>
    </row>
    <row r="18601" spans="1:11" x14ac:dyDescent="0.35">
      <c r="A18601">
        <v>62604</v>
      </c>
      <c r="B18601" t="s">
        <v>435</v>
      </c>
      <c r="C18601" s="70">
        <v>0</v>
      </c>
      <c r="D18601" s="70">
        <v>0</v>
      </c>
      <c r="E18601" s="71">
        <v>44865</v>
      </c>
      <c r="F18601" t="s">
        <v>1944</v>
      </c>
      <c r="G18601" t="s">
        <v>1912</v>
      </c>
      <c r="H18601" t="s">
        <v>1919</v>
      </c>
      <c r="I18601" t="s">
        <v>1919</v>
      </c>
      <c r="J18601" s="40">
        <v>1669.12</v>
      </c>
      <c r="K18601" s="40">
        <v>0</v>
      </c>
    </row>
    <row r="18602" spans="1:11" x14ac:dyDescent="0.35">
      <c r="A18602">
        <v>62604</v>
      </c>
      <c r="B18602" t="s">
        <v>435</v>
      </c>
      <c r="C18602" s="70">
        <v>0</v>
      </c>
      <c r="D18602" s="70">
        <v>0</v>
      </c>
      <c r="E18602" s="71">
        <v>44895</v>
      </c>
      <c r="F18602" t="s">
        <v>1926</v>
      </c>
      <c r="G18602" t="s">
        <v>1912</v>
      </c>
      <c r="H18602" t="s">
        <v>1916</v>
      </c>
      <c r="J18602" s="40">
        <v>1712.29</v>
      </c>
      <c r="K18602" s="40">
        <v>0</v>
      </c>
    </row>
    <row r="18603" spans="1:11" x14ac:dyDescent="0.35">
      <c r="A18603">
        <v>62604</v>
      </c>
      <c r="B18603" t="s">
        <v>435</v>
      </c>
      <c r="C18603" s="70">
        <v>0</v>
      </c>
      <c r="D18603" s="70">
        <v>0</v>
      </c>
      <c r="E18603" s="71">
        <v>44926</v>
      </c>
      <c r="F18603" t="s">
        <v>1913</v>
      </c>
      <c r="G18603" t="s">
        <v>1912</v>
      </c>
      <c r="H18603" t="s">
        <v>1911</v>
      </c>
      <c r="I18603" t="s">
        <v>1911</v>
      </c>
      <c r="J18603" s="40">
        <v>1674.34</v>
      </c>
      <c r="K18603" s="40">
        <v>0</v>
      </c>
    </row>
    <row r="18604" spans="1:11" x14ac:dyDescent="0.35">
      <c r="A18604">
        <v>62605</v>
      </c>
      <c r="B18604" t="s">
        <v>436</v>
      </c>
      <c r="C18604" s="70">
        <v>0</v>
      </c>
      <c r="D18604" s="70">
        <v>0</v>
      </c>
      <c r="E18604" s="71">
        <v>44592</v>
      </c>
      <c r="F18604" t="s">
        <v>2134</v>
      </c>
      <c r="G18604" t="s">
        <v>1912</v>
      </c>
      <c r="J18604" s="40">
        <v>4536.53</v>
      </c>
      <c r="K18604" s="40">
        <v>0</v>
      </c>
    </row>
    <row r="18605" spans="1:11" x14ac:dyDescent="0.35">
      <c r="A18605">
        <v>62605</v>
      </c>
      <c r="B18605" t="s">
        <v>436</v>
      </c>
      <c r="C18605" s="70">
        <v>0</v>
      </c>
      <c r="D18605" s="70">
        <v>0</v>
      </c>
      <c r="E18605" s="71">
        <v>44620</v>
      </c>
      <c r="F18605" t="s">
        <v>2122</v>
      </c>
      <c r="G18605" t="s">
        <v>1912</v>
      </c>
      <c r="J18605" s="40">
        <v>4476.28</v>
      </c>
      <c r="K18605" s="40">
        <v>0</v>
      </c>
    </row>
    <row r="18606" spans="1:11" x14ac:dyDescent="0.35">
      <c r="A18606">
        <v>62605</v>
      </c>
      <c r="B18606" t="s">
        <v>436</v>
      </c>
      <c r="C18606" s="70">
        <v>0</v>
      </c>
      <c r="D18606" s="70">
        <v>0</v>
      </c>
      <c r="E18606" s="71">
        <v>44620</v>
      </c>
      <c r="F18606" t="s">
        <v>2121</v>
      </c>
      <c r="G18606" t="s">
        <v>1912</v>
      </c>
      <c r="J18606" s="40">
        <v>-4476.28</v>
      </c>
      <c r="K18606" s="40">
        <v>0</v>
      </c>
    </row>
    <row r="18607" spans="1:11" x14ac:dyDescent="0.35">
      <c r="A18607">
        <v>62605</v>
      </c>
      <c r="B18607" t="s">
        <v>436</v>
      </c>
      <c r="C18607" s="70">
        <v>0</v>
      </c>
      <c r="D18607" s="70">
        <v>0</v>
      </c>
      <c r="E18607" s="71">
        <v>44620</v>
      </c>
      <c r="F18607" t="s">
        <v>2120</v>
      </c>
      <c r="G18607" t="s">
        <v>1912</v>
      </c>
      <c r="J18607" s="40">
        <v>4476.28</v>
      </c>
      <c r="K18607" s="40">
        <v>0</v>
      </c>
    </row>
    <row r="18608" spans="1:11" x14ac:dyDescent="0.35">
      <c r="A18608">
        <v>62605</v>
      </c>
      <c r="B18608" t="s">
        <v>436</v>
      </c>
      <c r="C18608" s="70">
        <v>0</v>
      </c>
      <c r="D18608" s="70">
        <v>0</v>
      </c>
      <c r="E18608" s="71">
        <v>44651</v>
      </c>
      <c r="F18608" t="s">
        <v>2106</v>
      </c>
      <c r="G18608" t="s">
        <v>1912</v>
      </c>
      <c r="J18608" s="40">
        <v>4563.66</v>
      </c>
      <c r="K18608" s="40">
        <v>0</v>
      </c>
    </row>
    <row r="18609" spans="1:11" x14ac:dyDescent="0.35">
      <c r="A18609">
        <v>62605</v>
      </c>
      <c r="B18609" t="s">
        <v>436</v>
      </c>
      <c r="C18609" s="70">
        <v>0</v>
      </c>
      <c r="D18609" s="70">
        <v>0</v>
      </c>
      <c r="E18609" s="71">
        <v>44681</v>
      </c>
      <c r="F18609" t="s">
        <v>2095</v>
      </c>
      <c r="G18609" t="s">
        <v>1912</v>
      </c>
      <c r="J18609" s="40">
        <v>4545.46</v>
      </c>
      <c r="K18609" s="40">
        <v>0</v>
      </c>
    </row>
    <row r="18610" spans="1:11" x14ac:dyDescent="0.35">
      <c r="A18610">
        <v>62605</v>
      </c>
      <c r="B18610" t="s">
        <v>436</v>
      </c>
      <c r="C18610" s="70">
        <v>0</v>
      </c>
      <c r="D18610" s="70">
        <v>0</v>
      </c>
      <c r="E18610" s="71">
        <v>44712</v>
      </c>
      <c r="F18610" t="s">
        <v>2078</v>
      </c>
      <c r="G18610" t="s">
        <v>1912</v>
      </c>
      <c r="J18610" s="40">
        <v>4591.7299999999996</v>
      </c>
      <c r="K18610" s="40">
        <v>0</v>
      </c>
    </row>
    <row r="18611" spans="1:11" x14ac:dyDescent="0.35">
      <c r="A18611">
        <v>62605</v>
      </c>
      <c r="B18611" t="s">
        <v>436</v>
      </c>
      <c r="C18611" s="70">
        <v>0</v>
      </c>
      <c r="D18611" s="70">
        <v>0</v>
      </c>
      <c r="E18611" s="71">
        <v>44742</v>
      </c>
      <c r="F18611" t="s">
        <v>2064</v>
      </c>
      <c r="G18611" t="s">
        <v>1912</v>
      </c>
      <c r="J18611" s="40">
        <v>4379.2</v>
      </c>
      <c r="K18611" s="40">
        <v>0</v>
      </c>
    </row>
    <row r="18612" spans="1:11" x14ac:dyDescent="0.35">
      <c r="A18612">
        <v>62605</v>
      </c>
      <c r="B18612" t="s">
        <v>436</v>
      </c>
      <c r="C18612" s="70">
        <v>0</v>
      </c>
      <c r="D18612" s="70">
        <v>0</v>
      </c>
      <c r="E18612" s="71">
        <v>44773</v>
      </c>
      <c r="F18612" t="s">
        <v>2044</v>
      </c>
      <c r="G18612" t="s">
        <v>1912</v>
      </c>
      <c r="J18612" s="40">
        <v>6337.78</v>
      </c>
      <c r="K18612" s="40">
        <v>0</v>
      </c>
    </row>
    <row r="18613" spans="1:11" x14ac:dyDescent="0.35">
      <c r="A18613">
        <v>62605</v>
      </c>
      <c r="B18613" t="s">
        <v>436</v>
      </c>
      <c r="C18613" s="70">
        <v>0</v>
      </c>
      <c r="D18613" s="70">
        <v>0</v>
      </c>
      <c r="E18613" s="71">
        <v>44804</v>
      </c>
      <c r="F18613" t="s">
        <v>1994</v>
      </c>
      <c r="G18613" t="s">
        <v>1912</v>
      </c>
      <c r="J18613" s="40">
        <v>5759.44</v>
      </c>
      <c r="K18613" s="40">
        <v>0</v>
      </c>
    </row>
    <row r="18614" spans="1:11" x14ac:dyDescent="0.35">
      <c r="A18614">
        <v>62605</v>
      </c>
      <c r="B18614" t="s">
        <v>436</v>
      </c>
      <c r="C18614" s="70">
        <v>0</v>
      </c>
      <c r="D18614" s="70">
        <v>0</v>
      </c>
      <c r="E18614" s="71">
        <v>44834</v>
      </c>
      <c r="F18614" t="s">
        <v>1972</v>
      </c>
      <c r="G18614" t="s">
        <v>1912</v>
      </c>
      <c r="J18614" s="40">
        <v>5431.08</v>
      </c>
      <c r="K18614" s="40">
        <v>0</v>
      </c>
    </row>
    <row r="18615" spans="1:11" x14ac:dyDescent="0.35">
      <c r="A18615">
        <v>62605</v>
      </c>
      <c r="B18615" t="s">
        <v>436</v>
      </c>
      <c r="C18615" s="70">
        <v>0</v>
      </c>
      <c r="D18615" s="70">
        <v>0</v>
      </c>
      <c r="E18615" s="71">
        <v>44865</v>
      </c>
      <c r="F18615" t="s">
        <v>1944</v>
      </c>
      <c r="G18615" t="s">
        <v>1912</v>
      </c>
      <c r="H18615" t="s">
        <v>1919</v>
      </c>
      <c r="I18615" t="s">
        <v>1919</v>
      </c>
      <c r="J18615" s="40">
        <v>5451.08</v>
      </c>
      <c r="K18615" s="40">
        <v>0</v>
      </c>
    </row>
    <row r="18616" spans="1:11" x14ac:dyDescent="0.35">
      <c r="A18616">
        <v>62605</v>
      </c>
      <c r="B18616" t="s">
        <v>436</v>
      </c>
      <c r="C18616" s="70">
        <v>0</v>
      </c>
      <c r="D18616" s="70">
        <v>0</v>
      </c>
      <c r="E18616" s="71">
        <v>44895</v>
      </c>
      <c r="F18616" t="s">
        <v>1926</v>
      </c>
      <c r="G18616" t="s">
        <v>1912</v>
      </c>
      <c r="H18616" t="s">
        <v>1916</v>
      </c>
      <c r="J18616" s="40">
        <v>5592.07</v>
      </c>
      <c r="K18616" s="40">
        <v>0</v>
      </c>
    </row>
    <row r="18617" spans="1:11" x14ac:dyDescent="0.35">
      <c r="A18617">
        <v>62605</v>
      </c>
      <c r="B18617" t="s">
        <v>436</v>
      </c>
      <c r="C18617" s="70">
        <v>0</v>
      </c>
      <c r="D18617" s="70">
        <v>0</v>
      </c>
      <c r="E18617" s="71">
        <v>44926</v>
      </c>
      <c r="F18617" t="s">
        <v>1913</v>
      </c>
      <c r="G18617" t="s">
        <v>1912</v>
      </c>
      <c r="H18617" t="s">
        <v>1911</v>
      </c>
      <c r="I18617" t="s">
        <v>1911</v>
      </c>
      <c r="J18617" s="40">
        <v>5468.12</v>
      </c>
      <c r="K18617" s="40">
        <v>0</v>
      </c>
    </row>
    <row r="18618" spans="1:11" x14ac:dyDescent="0.35">
      <c r="A18618">
        <v>62606</v>
      </c>
      <c r="B18618" t="s">
        <v>437</v>
      </c>
      <c r="C18618" s="70">
        <v>0</v>
      </c>
      <c r="D18618" s="70">
        <v>0</v>
      </c>
      <c r="E18618" s="71">
        <v>44592</v>
      </c>
      <c r="F18618" t="s">
        <v>2134</v>
      </c>
      <c r="G18618" t="s">
        <v>1912</v>
      </c>
      <c r="J18618" s="40">
        <v>133.75</v>
      </c>
      <c r="K18618" s="40">
        <v>0</v>
      </c>
    </row>
    <row r="18619" spans="1:11" x14ac:dyDescent="0.35">
      <c r="A18619">
        <v>62606</v>
      </c>
      <c r="B18619" t="s">
        <v>437</v>
      </c>
      <c r="C18619" s="70">
        <v>0</v>
      </c>
      <c r="D18619" s="70">
        <v>0</v>
      </c>
      <c r="E18619" s="71">
        <v>44620</v>
      </c>
      <c r="F18619" t="s">
        <v>2122</v>
      </c>
      <c r="G18619" t="s">
        <v>1912</v>
      </c>
      <c r="J18619" s="40">
        <v>131.97</v>
      </c>
      <c r="K18619" s="40">
        <v>0</v>
      </c>
    </row>
    <row r="18620" spans="1:11" x14ac:dyDescent="0.35">
      <c r="A18620">
        <v>62606</v>
      </c>
      <c r="B18620" t="s">
        <v>437</v>
      </c>
      <c r="C18620" s="70">
        <v>0</v>
      </c>
      <c r="D18620" s="70">
        <v>0</v>
      </c>
      <c r="E18620" s="71">
        <v>44620</v>
      </c>
      <c r="F18620" t="s">
        <v>2121</v>
      </c>
      <c r="G18620" t="s">
        <v>1912</v>
      </c>
      <c r="J18620" s="40">
        <v>-131.97</v>
      </c>
      <c r="K18620" s="40">
        <v>0</v>
      </c>
    </row>
    <row r="18621" spans="1:11" x14ac:dyDescent="0.35">
      <c r="A18621">
        <v>62606</v>
      </c>
      <c r="B18621" t="s">
        <v>437</v>
      </c>
      <c r="C18621" s="70">
        <v>0</v>
      </c>
      <c r="D18621" s="70">
        <v>0</v>
      </c>
      <c r="E18621" s="71">
        <v>44620</v>
      </c>
      <c r="F18621" t="s">
        <v>2120</v>
      </c>
      <c r="G18621" t="s">
        <v>1912</v>
      </c>
      <c r="J18621" s="40">
        <v>131.97</v>
      </c>
      <c r="K18621" s="40">
        <v>0</v>
      </c>
    </row>
    <row r="18622" spans="1:11" x14ac:dyDescent="0.35">
      <c r="A18622">
        <v>62606</v>
      </c>
      <c r="B18622" t="s">
        <v>437</v>
      </c>
      <c r="C18622" s="70">
        <v>0</v>
      </c>
      <c r="D18622" s="70">
        <v>0</v>
      </c>
      <c r="E18622" s="71">
        <v>44651</v>
      </c>
      <c r="F18622" t="s">
        <v>2106</v>
      </c>
      <c r="G18622" t="s">
        <v>1912</v>
      </c>
      <c r="J18622" s="40">
        <v>134.55000000000001</v>
      </c>
      <c r="K18622" s="40">
        <v>0</v>
      </c>
    </row>
    <row r="18623" spans="1:11" x14ac:dyDescent="0.35">
      <c r="A18623">
        <v>62606</v>
      </c>
      <c r="B18623" t="s">
        <v>437</v>
      </c>
      <c r="C18623" s="70">
        <v>0</v>
      </c>
      <c r="D18623" s="70">
        <v>0</v>
      </c>
      <c r="E18623" s="71">
        <v>44681</v>
      </c>
      <c r="F18623" t="s">
        <v>2095</v>
      </c>
      <c r="G18623" t="s">
        <v>1912</v>
      </c>
      <c r="J18623" s="40">
        <v>149.93</v>
      </c>
      <c r="K18623" s="40">
        <v>0</v>
      </c>
    </row>
    <row r="18624" spans="1:11" x14ac:dyDescent="0.35">
      <c r="A18624">
        <v>62606</v>
      </c>
      <c r="B18624" t="s">
        <v>437</v>
      </c>
      <c r="C18624" s="70">
        <v>0</v>
      </c>
      <c r="D18624" s="70">
        <v>0</v>
      </c>
      <c r="E18624" s="71">
        <v>44712</v>
      </c>
      <c r="F18624" t="s">
        <v>2078</v>
      </c>
      <c r="G18624" t="s">
        <v>1912</v>
      </c>
      <c r="J18624" s="40">
        <v>148.99</v>
      </c>
      <c r="K18624" s="40">
        <v>0</v>
      </c>
    </row>
    <row r="18625" spans="1:11" x14ac:dyDescent="0.35">
      <c r="A18625">
        <v>62606</v>
      </c>
      <c r="B18625" t="s">
        <v>437</v>
      </c>
      <c r="C18625" s="70">
        <v>0</v>
      </c>
      <c r="D18625" s="70">
        <v>0</v>
      </c>
      <c r="E18625" s="71">
        <v>44742</v>
      </c>
      <c r="F18625" t="s">
        <v>2064</v>
      </c>
      <c r="G18625" t="s">
        <v>1912</v>
      </c>
      <c r="J18625" s="40">
        <v>142.09</v>
      </c>
      <c r="K18625" s="40">
        <v>0</v>
      </c>
    </row>
    <row r="18626" spans="1:11" x14ac:dyDescent="0.35">
      <c r="A18626">
        <v>62606</v>
      </c>
      <c r="B18626" t="s">
        <v>437</v>
      </c>
      <c r="C18626" s="70">
        <v>0</v>
      </c>
      <c r="D18626" s="70">
        <v>0</v>
      </c>
      <c r="E18626" s="71">
        <v>44773</v>
      </c>
      <c r="F18626" t="s">
        <v>2044</v>
      </c>
      <c r="G18626" t="s">
        <v>1912</v>
      </c>
      <c r="J18626" s="40">
        <v>146.66</v>
      </c>
      <c r="K18626" s="40">
        <v>0</v>
      </c>
    </row>
    <row r="18627" spans="1:11" x14ac:dyDescent="0.35">
      <c r="A18627">
        <v>62606</v>
      </c>
      <c r="B18627" t="s">
        <v>437</v>
      </c>
      <c r="C18627" s="70">
        <v>0</v>
      </c>
      <c r="D18627" s="70">
        <v>0</v>
      </c>
      <c r="E18627" s="71">
        <v>44804</v>
      </c>
      <c r="F18627" t="s">
        <v>1994</v>
      </c>
      <c r="G18627" t="s">
        <v>1912</v>
      </c>
      <c r="J18627" s="40">
        <v>148.85</v>
      </c>
      <c r="K18627" s="40">
        <v>0</v>
      </c>
    </row>
    <row r="18628" spans="1:11" x14ac:dyDescent="0.35">
      <c r="A18628">
        <v>62606</v>
      </c>
      <c r="B18628" t="s">
        <v>437</v>
      </c>
      <c r="C18628" s="70">
        <v>0</v>
      </c>
      <c r="D18628" s="70">
        <v>0</v>
      </c>
      <c r="E18628" s="71">
        <v>44834</v>
      </c>
      <c r="F18628" t="s">
        <v>1972</v>
      </c>
      <c r="G18628" t="s">
        <v>1912</v>
      </c>
      <c r="J18628" s="40">
        <v>140.37</v>
      </c>
      <c r="K18628" s="40">
        <v>0</v>
      </c>
    </row>
    <row r="18629" spans="1:11" x14ac:dyDescent="0.35">
      <c r="A18629">
        <v>62606</v>
      </c>
      <c r="B18629" t="s">
        <v>437</v>
      </c>
      <c r="C18629" s="70">
        <v>0</v>
      </c>
      <c r="D18629" s="70">
        <v>0</v>
      </c>
      <c r="E18629" s="71">
        <v>44865</v>
      </c>
      <c r="F18629" t="s">
        <v>1944</v>
      </c>
      <c r="G18629" t="s">
        <v>1912</v>
      </c>
      <c r="H18629" t="s">
        <v>1919</v>
      </c>
      <c r="I18629" t="s">
        <v>1919</v>
      </c>
      <c r="J18629" s="40">
        <v>140.88</v>
      </c>
      <c r="K18629" s="40">
        <v>0</v>
      </c>
    </row>
    <row r="18630" spans="1:11" x14ac:dyDescent="0.35">
      <c r="A18630">
        <v>62606</v>
      </c>
      <c r="B18630" t="s">
        <v>437</v>
      </c>
      <c r="C18630" s="70">
        <v>0</v>
      </c>
      <c r="D18630" s="70">
        <v>0</v>
      </c>
      <c r="E18630" s="71">
        <v>44895</v>
      </c>
      <c r="F18630" t="s">
        <v>1926</v>
      </c>
      <c r="G18630" t="s">
        <v>1912</v>
      </c>
      <c r="H18630" t="s">
        <v>1916</v>
      </c>
      <c r="J18630" s="40">
        <v>144.53</v>
      </c>
      <c r="K18630" s="40">
        <v>0</v>
      </c>
    </row>
    <row r="18631" spans="1:11" x14ac:dyDescent="0.35">
      <c r="A18631">
        <v>62606</v>
      </c>
      <c r="B18631" t="s">
        <v>437</v>
      </c>
      <c r="C18631" s="70">
        <v>0</v>
      </c>
      <c r="D18631" s="70">
        <v>0</v>
      </c>
      <c r="E18631" s="71">
        <v>44926</v>
      </c>
      <c r="F18631" t="s">
        <v>1913</v>
      </c>
      <c r="G18631" t="s">
        <v>1912</v>
      </c>
      <c r="H18631" t="s">
        <v>1911</v>
      </c>
      <c r="I18631" t="s">
        <v>1911</v>
      </c>
      <c r="J18631" s="40">
        <v>141.32</v>
      </c>
      <c r="K18631" s="40">
        <v>0</v>
      </c>
    </row>
    <row r="18632" spans="1:11" x14ac:dyDescent="0.35">
      <c r="A18632">
        <v>62607</v>
      </c>
      <c r="B18632" t="s">
        <v>1618</v>
      </c>
      <c r="C18632" s="70">
        <v>0</v>
      </c>
      <c r="D18632" s="70">
        <v>0</v>
      </c>
      <c r="E18632" s="71">
        <v>44592</v>
      </c>
      <c r="F18632" t="s">
        <v>14344</v>
      </c>
      <c r="G18632" t="s">
        <v>1912</v>
      </c>
      <c r="J18632" s="40">
        <v>1794.46</v>
      </c>
      <c r="K18632" s="40">
        <v>0</v>
      </c>
    </row>
    <row r="18633" spans="1:11" x14ac:dyDescent="0.35">
      <c r="A18633">
        <v>63008</v>
      </c>
      <c r="B18633" t="s">
        <v>272</v>
      </c>
      <c r="C18633" s="70">
        <v>0</v>
      </c>
      <c r="D18633" s="70">
        <v>0</v>
      </c>
      <c r="E18633" s="71">
        <v>44592</v>
      </c>
      <c r="F18633" t="s">
        <v>2134</v>
      </c>
      <c r="G18633" t="s">
        <v>1912</v>
      </c>
      <c r="J18633" s="40">
        <v>6916.79</v>
      </c>
      <c r="K18633" s="40">
        <v>0</v>
      </c>
    </row>
    <row r="18634" spans="1:11" x14ac:dyDescent="0.35">
      <c r="A18634">
        <v>63008</v>
      </c>
      <c r="B18634" t="s">
        <v>272</v>
      </c>
      <c r="C18634" s="70">
        <v>0</v>
      </c>
      <c r="D18634" s="70">
        <v>0</v>
      </c>
      <c r="E18634" s="71">
        <v>44620</v>
      </c>
      <c r="F18634" t="s">
        <v>2122</v>
      </c>
      <c r="G18634" t="s">
        <v>1912</v>
      </c>
      <c r="J18634" s="40">
        <v>6824.93</v>
      </c>
      <c r="K18634" s="40">
        <v>0</v>
      </c>
    </row>
    <row r="18635" spans="1:11" x14ac:dyDescent="0.35">
      <c r="A18635">
        <v>63008</v>
      </c>
      <c r="B18635" t="s">
        <v>272</v>
      </c>
      <c r="C18635" s="70">
        <v>0</v>
      </c>
      <c r="D18635" s="70">
        <v>0</v>
      </c>
      <c r="E18635" s="71">
        <v>44620</v>
      </c>
      <c r="F18635" t="s">
        <v>2121</v>
      </c>
      <c r="G18635" t="s">
        <v>1912</v>
      </c>
      <c r="J18635" s="40">
        <v>-6824.93</v>
      </c>
      <c r="K18635" s="40">
        <v>0</v>
      </c>
    </row>
    <row r="18636" spans="1:11" x14ac:dyDescent="0.35">
      <c r="A18636">
        <v>63008</v>
      </c>
      <c r="B18636" t="s">
        <v>272</v>
      </c>
      <c r="C18636" s="70">
        <v>0</v>
      </c>
      <c r="D18636" s="70">
        <v>0</v>
      </c>
      <c r="E18636" s="71">
        <v>44620</v>
      </c>
      <c r="F18636" t="s">
        <v>2120</v>
      </c>
      <c r="G18636" t="s">
        <v>1912</v>
      </c>
      <c r="J18636" s="40">
        <v>6785.14</v>
      </c>
      <c r="K18636" s="40">
        <v>0</v>
      </c>
    </row>
    <row r="18637" spans="1:11" x14ac:dyDescent="0.35">
      <c r="A18637">
        <v>63008</v>
      </c>
      <c r="B18637" t="s">
        <v>272</v>
      </c>
      <c r="C18637" s="70">
        <v>0</v>
      </c>
      <c r="D18637" s="70">
        <v>0</v>
      </c>
      <c r="E18637" s="71">
        <v>44651</v>
      </c>
      <c r="F18637" t="s">
        <v>2106</v>
      </c>
      <c r="G18637" t="s">
        <v>1912</v>
      </c>
      <c r="J18637" s="40">
        <v>5972.82</v>
      </c>
      <c r="K18637" s="40">
        <v>0</v>
      </c>
    </row>
    <row r="18638" spans="1:11" x14ac:dyDescent="0.35">
      <c r="A18638">
        <v>63008</v>
      </c>
      <c r="B18638" t="s">
        <v>272</v>
      </c>
      <c r="C18638" s="70">
        <v>0</v>
      </c>
      <c r="D18638" s="70">
        <v>0</v>
      </c>
      <c r="E18638" s="71">
        <v>44681</v>
      </c>
      <c r="F18638" t="s">
        <v>2095</v>
      </c>
      <c r="G18638" t="s">
        <v>1912</v>
      </c>
      <c r="J18638" s="40">
        <v>5510.14</v>
      </c>
      <c r="K18638" s="40">
        <v>0</v>
      </c>
    </row>
    <row r="18639" spans="1:11" x14ac:dyDescent="0.35">
      <c r="A18639">
        <v>63008</v>
      </c>
      <c r="B18639" t="s">
        <v>272</v>
      </c>
      <c r="C18639" s="70">
        <v>0</v>
      </c>
      <c r="D18639" s="70">
        <v>0</v>
      </c>
      <c r="E18639" s="71">
        <v>44712</v>
      </c>
      <c r="F18639" t="s">
        <v>2078</v>
      </c>
      <c r="G18639" t="s">
        <v>1912</v>
      </c>
      <c r="J18639" s="40">
        <v>7025.37</v>
      </c>
      <c r="K18639" s="40">
        <v>0</v>
      </c>
    </row>
    <row r="18640" spans="1:11" x14ac:dyDescent="0.35">
      <c r="A18640">
        <v>63008</v>
      </c>
      <c r="B18640" t="s">
        <v>272</v>
      </c>
      <c r="C18640" s="70">
        <v>0</v>
      </c>
      <c r="D18640" s="70">
        <v>0</v>
      </c>
      <c r="E18640" s="71">
        <v>44742</v>
      </c>
      <c r="F18640" t="s">
        <v>2064</v>
      </c>
      <c r="G18640" t="s">
        <v>1912</v>
      </c>
      <c r="J18640" s="40">
        <v>5772.05</v>
      </c>
      <c r="K18640" s="40">
        <v>0</v>
      </c>
    </row>
    <row r="18641" spans="1:11" x14ac:dyDescent="0.35">
      <c r="A18641">
        <v>63008</v>
      </c>
      <c r="B18641" t="s">
        <v>272</v>
      </c>
      <c r="C18641" s="70">
        <v>0</v>
      </c>
      <c r="D18641" s="70">
        <v>0</v>
      </c>
      <c r="E18641" s="71">
        <v>44773</v>
      </c>
      <c r="F18641" t="s">
        <v>2044</v>
      </c>
      <c r="G18641" t="s">
        <v>1912</v>
      </c>
      <c r="J18641" s="40">
        <v>7337.94</v>
      </c>
      <c r="K18641" s="40">
        <v>0</v>
      </c>
    </row>
    <row r="18642" spans="1:11" x14ac:dyDescent="0.35">
      <c r="A18642">
        <v>63008</v>
      </c>
      <c r="B18642" t="s">
        <v>272</v>
      </c>
      <c r="C18642" s="70">
        <v>0</v>
      </c>
      <c r="D18642" s="70">
        <v>0</v>
      </c>
      <c r="E18642" s="71">
        <v>44804</v>
      </c>
      <c r="F18642" t="s">
        <v>1994</v>
      </c>
      <c r="G18642" t="s">
        <v>1912</v>
      </c>
      <c r="J18642" s="40">
        <v>7825.7</v>
      </c>
      <c r="K18642" s="40">
        <v>0</v>
      </c>
    </row>
    <row r="18643" spans="1:11" x14ac:dyDescent="0.35">
      <c r="A18643">
        <v>63008</v>
      </c>
      <c r="B18643" t="s">
        <v>272</v>
      </c>
      <c r="C18643" s="70">
        <v>0</v>
      </c>
      <c r="D18643" s="70">
        <v>0</v>
      </c>
      <c r="E18643" s="71">
        <v>44834</v>
      </c>
      <c r="F18643" t="s">
        <v>1972</v>
      </c>
      <c r="G18643" t="s">
        <v>1912</v>
      </c>
      <c r="J18643" s="40">
        <v>8703.3700000000008</v>
      </c>
      <c r="K18643" s="40">
        <v>0</v>
      </c>
    </row>
    <row r="18644" spans="1:11" x14ac:dyDescent="0.35">
      <c r="A18644">
        <v>63008</v>
      </c>
      <c r="B18644" t="s">
        <v>272</v>
      </c>
      <c r="C18644" s="70">
        <v>0</v>
      </c>
      <c r="D18644" s="70">
        <v>0</v>
      </c>
      <c r="E18644" s="71">
        <v>44835</v>
      </c>
      <c r="F18644" t="s">
        <v>14343</v>
      </c>
      <c r="G18644" t="s">
        <v>1912</v>
      </c>
      <c r="J18644" s="40">
        <v>14.09</v>
      </c>
      <c r="K18644" s="40">
        <v>0</v>
      </c>
    </row>
    <row r="18645" spans="1:11" x14ac:dyDescent="0.35">
      <c r="A18645">
        <v>63008</v>
      </c>
      <c r="B18645" t="s">
        <v>272</v>
      </c>
      <c r="C18645" s="70">
        <v>0</v>
      </c>
      <c r="D18645" s="70">
        <v>0</v>
      </c>
      <c r="E18645" s="71">
        <v>44865</v>
      </c>
      <c r="F18645" t="s">
        <v>1944</v>
      </c>
      <c r="G18645" t="s">
        <v>1912</v>
      </c>
      <c r="H18645" t="s">
        <v>1919</v>
      </c>
      <c r="I18645" t="s">
        <v>1919</v>
      </c>
      <c r="J18645" s="40">
        <v>9498.01</v>
      </c>
      <c r="K18645" s="40">
        <v>0</v>
      </c>
    </row>
    <row r="18646" spans="1:11" x14ac:dyDescent="0.35">
      <c r="A18646">
        <v>63008</v>
      </c>
      <c r="B18646" t="s">
        <v>272</v>
      </c>
      <c r="C18646" s="70">
        <v>0</v>
      </c>
      <c r="D18646" s="70">
        <v>0</v>
      </c>
      <c r="E18646" s="71">
        <v>44895</v>
      </c>
      <c r="F18646" t="s">
        <v>1926</v>
      </c>
      <c r="G18646" t="s">
        <v>1912</v>
      </c>
      <c r="H18646" t="s">
        <v>1916</v>
      </c>
      <c r="J18646" s="40">
        <v>9446.07</v>
      </c>
      <c r="K18646" s="40">
        <v>0</v>
      </c>
    </row>
    <row r="18647" spans="1:11" x14ac:dyDescent="0.35">
      <c r="A18647">
        <v>63008</v>
      </c>
      <c r="B18647" t="s">
        <v>272</v>
      </c>
      <c r="C18647" s="70">
        <v>0</v>
      </c>
      <c r="D18647" s="70">
        <v>0</v>
      </c>
      <c r="E18647" s="71">
        <v>44926</v>
      </c>
      <c r="F18647" t="s">
        <v>1913</v>
      </c>
      <c r="G18647" t="s">
        <v>1912</v>
      </c>
      <c r="H18647" t="s">
        <v>1911</v>
      </c>
      <c r="I18647" t="s">
        <v>1911</v>
      </c>
      <c r="J18647" s="40">
        <v>10401.93</v>
      </c>
      <c r="K18647" s="40">
        <v>0</v>
      </c>
    </row>
    <row r="18648" spans="1:11" x14ac:dyDescent="0.35">
      <c r="A18648">
        <v>64008</v>
      </c>
      <c r="B18648" t="s">
        <v>273</v>
      </c>
      <c r="C18648" s="70">
        <v>0</v>
      </c>
      <c r="D18648" s="70">
        <v>0</v>
      </c>
      <c r="E18648" s="71">
        <v>44592</v>
      </c>
      <c r="F18648" t="s">
        <v>2134</v>
      </c>
      <c r="G18648" t="s">
        <v>1912</v>
      </c>
      <c r="J18648" s="40">
        <v>2173.11</v>
      </c>
      <c r="K18648" s="40">
        <v>0</v>
      </c>
    </row>
    <row r="18649" spans="1:11" x14ac:dyDescent="0.35">
      <c r="A18649">
        <v>64008</v>
      </c>
      <c r="B18649" t="s">
        <v>273</v>
      </c>
      <c r="C18649" s="70">
        <v>0</v>
      </c>
      <c r="D18649" s="70">
        <v>0</v>
      </c>
      <c r="E18649" s="71">
        <v>44620</v>
      </c>
      <c r="F18649" t="s">
        <v>2122</v>
      </c>
      <c r="G18649" t="s">
        <v>1912</v>
      </c>
      <c r="J18649" s="40">
        <v>2144.25</v>
      </c>
      <c r="K18649" s="40">
        <v>0</v>
      </c>
    </row>
    <row r="18650" spans="1:11" x14ac:dyDescent="0.35">
      <c r="A18650">
        <v>64008</v>
      </c>
      <c r="B18650" t="s">
        <v>273</v>
      </c>
      <c r="C18650" s="70">
        <v>0</v>
      </c>
      <c r="D18650" s="70">
        <v>0</v>
      </c>
      <c r="E18650" s="71">
        <v>44620</v>
      </c>
      <c r="F18650" t="s">
        <v>2121</v>
      </c>
      <c r="G18650" t="s">
        <v>1912</v>
      </c>
      <c r="J18650" s="40">
        <v>-2144.25</v>
      </c>
      <c r="K18650" s="40">
        <v>0</v>
      </c>
    </row>
    <row r="18651" spans="1:11" x14ac:dyDescent="0.35">
      <c r="A18651">
        <v>64008</v>
      </c>
      <c r="B18651" t="s">
        <v>273</v>
      </c>
      <c r="C18651" s="70">
        <v>0</v>
      </c>
      <c r="D18651" s="70">
        <v>0</v>
      </c>
      <c r="E18651" s="71">
        <v>44620</v>
      </c>
      <c r="F18651" t="s">
        <v>2120</v>
      </c>
      <c r="G18651" t="s">
        <v>1912</v>
      </c>
      <c r="J18651" s="40">
        <v>3262.3</v>
      </c>
      <c r="K18651" s="40">
        <v>0</v>
      </c>
    </row>
    <row r="18652" spans="1:11" x14ac:dyDescent="0.35">
      <c r="A18652">
        <v>64008</v>
      </c>
      <c r="B18652" t="s">
        <v>273</v>
      </c>
      <c r="C18652" s="70">
        <v>0</v>
      </c>
      <c r="D18652" s="70">
        <v>0</v>
      </c>
      <c r="E18652" s="71">
        <v>44651</v>
      </c>
      <c r="F18652" t="s">
        <v>2106</v>
      </c>
      <c r="G18652" t="s">
        <v>1912</v>
      </c>
      <c r="J18652" s="40">
        <v>2552.04</v>
      </c>
      <c r="K18652" s="40">
        <v>0</v>
      </c>
    </row>
    <row r="18653" spans="1:11" x14ac:dyDescent="0.35">
      <c r="A18653">
        <v>64008</v>
      </c>
      <c r="B18653" t="s">
        <v>273</v>
      </c>
      <c r="C18653" s="70">
        <v>0</v>
      </c>
      <c r="D18653" s="70">
        <v>0</v>
      </c>
      <c r="E18653" s="71">
        <v>44681</v>
      </c>
      <c r="F18653" t="s">
        <v>2095</v>
      </c>
      <c r="G18653" t="s">
        <v>1912</v>
      </c>
      <c r="J18653" s="40">
        <v>2503.7199999999998</v>
      </c>
      <c r="K18653" s="40">
        <v>0</v>
      </c>
    </row>
    <row r="18654" spans="1:11" x14ac:dyDescent="0.35">
      <c r="A18654">
        <v>64008</v>
      </c>
      <c r="B18654" t="s">
        <v>273</v>
      </c>
      <c r="C18654" s="70">
        <v>0</v>
      </c>
      <c r="D18654" s="70">
        <v>0</v>
      </c>
      <c r="E18654" s="71">
        <v>44712</v>
      </c>
      <c r="F18654" t="s">
        <v>2078</v>
      </c>
      <c r="G18654" t="s">
        <v>1912</v>
      </c>
      <c r="J18654" s="40">
        <v>2527.83</v>
      </c>
      <c r="K18654" s="40">
        <v>0</v>
      </c>
    </row>
    <row r="18655" spans="1:11" x14ac:dyDescent="0.35">
      <c r="A18655">
        <v>64008</v>
      </c>
      <c r="B18655" t="s">
        <v>273</v>
      </c>
      <c r="C18655" s="70">
        <v>0</v>
      </c>
      <c r="D18655" s="70">
        <v>0</v>
      </c>
      <c r="E18655" s="71">
        <v>44742</v>
      </c>
      <c r="F18655" t="s">
        <v>2064</v>
      </c>
      <c r="G18655" t="s">
        <v>1912</v>
      </c>
      <c r="J18655" s="40">
        <v>2252.4499999999998</v>
      </c>
      <c r="K18655" s="40">
        <v>0</v>
      </c>
    </row>
    <row r="18656" spans="1:11" x14ac:dyDescent="0.35">
      <c r="A18656">
        <v>64008</v>
      </c>
      <c r="B18656" t="s">
        <v>273</v>
      </c>
      <c r="C18656" s="70">
        <v>0</v>
      </c>
      <c r="D18656" s="70">
        <v>0</v>
      </c>
      <c r="E18656" s="71">
        <v>44773</v>
      </c>
      <c r="F18656" t="s">
        <v>2044</v>
      </c>
      <c r="G18656" t="s">
        <v>1912</v>
      </c>
      <c r="J18656" s="40">
        <v>2782</v>
      </c>
      <c r="K18656" s="40">
        <v>0</v>
      </c>
    </row>
    <row r="18657" spans="1:11" x14ac:dyDescent="0.35">
      <c r="A18657">
        <v>64008</v>
      </c>
      <c r="B18657" t="s">
        <v>273</v>
      </c>
      <c r="C18657" s="70">
        <v>0</v>
      </c>
      <c r="D18657" s="70">
        <v>0</v>
      </c>
      <c r="E18657" s="71">
        <v>44804</v>
      </c>
      <c r="F18657" t="s">
        <v>1994</v>
      </c>
      <c r="G18657" t="s">
        <v>1912</v>
      </c>
      <c r="J18657" s="40">
        <v>2812.68</v>
      </c>
      <c r="K18657" s="40">
        <v>0</v>
      </c>
    </row>
    <row r="18658" spans="1:11" x14ac:dyDescent="0.35">
      <c r="A18658">
        <v>64008</v>
      </c>
      <c r="B18658" t="s">
        <v>273</v>
      </c>
      <c r="C18658" s="70">
        <v>0</v>
      </c>
      <c r="D18658" s="70">
        <v>0</v>
      </c>
      <c r="E18658" s="71">
        <v>44834</v>
      </c>
      <c r="F18658" t="s">
        <v>1972</v>
      </c>
      <c r="G18658" t="s">
        <v>1912</v>
      </c>
      <c r="J18658" s="40">
        <v>2586.37</v>
      </c>
      <c r="K18658" s="40">
        <v>0</v>
      </c>
    </row>
    <row r="18659" spans="1:11" x14ac:dyDescent="0.35">
      <c r="A18659">
        <v>64008</v>
      </c>
      <c r="B18659" t="s">
        <v>273</v>
      </c>
      <c r="C18659" s="70">
        <v>0</v>
      </c>
      <c r="D18659" s="70">
        <v>0</v>
      </c>
      <c r="E18659" s="71">
        <v>44865</v>
      </c>
      <c r="F18659" t="s">
        <v>1944</v>
      </c>
      <c r="G18659" t="s">
        <v>1912</v>
      </c>
      <c r="H18659" t="s">
        <v>1919</v>
      </c>
      <c r="I18659" t="s">
        <v>1919</v>
      </c>
      <c r="J18659" s="40">
        <v>2586.42</v>
      </c>
      <c r="K18659" s="40">
        <v>0</v>
      </c>
    </row>
    <row r="18660" spans="1:11" x14ac:dyDescent="0.35">
      <c r="A18660">
        <v>64008</v>
      </c>
      <c r="B18660" t="s">
        <v>273</v>
      </c>
      <c r="C18660" s="70">
        <v>0</v>
      </c>
      <c r="D18660" s="70">
        <v>0</v>
      </c>
      <c r="E18660" s="71">
        <v>44895</v>
      </c>
      <c r="F18660" t="s">
        <v>1926</v>
      </c>
      <c r="G18660" t="s">
        <v>1912</v>
      </c>
      <c r="H18660" t="s">
        <v>1916</v>
      </c>
      <c r="J18660" s="40">
        <v>3774.32</v>
      </c>
      <c r="K18660" s="40">
        <v>0</v>
      </c>
    </row>
    <row r="18661" spans="1:11" x14ac:dyDescent="0.35">
      <c r="A18661">
        <v>64008</v>
      </c>
      <c r="B18661" t="s">
        <v>273</v>
      </c>
      <c r="C18661" s="70">
        <v>0</v>
      </c>
      <c r="D18661" s="70">
        <v>0</v>
      </c>
      <c r="E18661" s="71">
        <v>44926</v>
      </c>
      <c r="F18661" t="s">
        <v>1913</v>
      </c>
      <c r="G18661" t="s">
        <v>1912</v>
      </c>
      <c r="H18661" t="s">
        <v>1911</v>
      </c>
      <c r="I18661" t="s">
        <v>1911</v>
      </c>
      <c r="J18661" s="40">
        <v>2894.16</v>
      </c>
      <c r="K18661" s="40">
        <v>0</v>
      </c>
    </row>
    <row r="18662" spans="1:11" x14ac:dyDescent="0.35">
      <c r="A18662">
        <v>64019</v>
      </c>
      <c r="B18662" t="s">
        <v>274</v>
      </c>
      <c r="C18662" s="70">
        <v>0</v>
      </c>
      <c r="D18662" s="70">
        <v>0</v>
      </c>
      <c r="E18662" s="71">
        <v>44804</v>
      </c>
      <c r="F18662" t="s">
        <v>11570</v>
      </c>
      <c r="G18662" t="s">
        <v>1907</v>
      </c>
      <c r="J18662" s="40">
        <v>352.71</v>
      </c>
      <c r="K18662" s="40">
        <v>0</v>
      </c>
    </row>
    <row r="18663" spans="1:11" x14ac:dyDescent="0.35">
      <c r="A18663">
        <v>64019</v>
      </c>
      <c r="B18663" t="s">
        <v>274</v>
      </c>
      <c r="C18663" s="70">
        <v>0</v>
      </c>
      <c r="D18663" s="70">
        <v>0</v>
      </c>
      <c r="E18663" s="71">
        <v>44834</v>
      </c>
      <c r="F18663" t="s">
        <v>1972</v>
      </c>
      <c r="G18663" t="s">
        <v>1912</v>
      </c>
      <c r="J18663" s="40">
        <v>332.6</v>
      </c>
      <c r="K18663" s="40">
        <v>0</v>
      </c>
    </row>
    <row r="18664" spans="1:11" x14ac:dyDescent="0.35">
      <c r="A18664">
        <v>64019</v>
      </c>
      <c r="B18664" t="s">
        <v>274</v>
      </c>
      <c r="C18664" s="70">
        <v>0</v>
      </c>
      <c r="D18664" s="70">
        <v>0</v>
      </c>
      <c r="E18664" s="71">
        <v>44865</v>
      </c>
      <c r="F18664" t="s">
        <v>1944</v>
      </c>
      <c r="G18664" t="s">
        <v>1912</v>
      </c>
      <c r="H18664" t="s">
        <v>1919</v>
      </c>
      <c r="I18664" t="s">
        <v>1919</v>
      </c>
      <c r="J18664" s="40">
        <v>333.82</v>
      </c>
      <c r="K18664" s="40">
        <v>0</v>
      </c>
    </row>
    <row r="18665" spans="1:11" x14ac:dyDescent="0.35">
      <c r="A18665">
        <v>64019</v>
      </c>
      <c r="B18665" t="s">
        <v>274</v>
      </c>
      <c r="C18665" s="70">
        <v>0</v>
      </c>
      <c r="D18665" s="70">
        <v>0</v>
      </c>
      <c r="E18665" s="71">
        <v>44895</v>
      </c>
      <c r="F18665" t="s">
        <v>1926</v>
      </c>
      <c r="G18665" t="s">
        <v>1912</v>
      </c>
      <c r="H18665" t="s">
        <v>1916</v>
      </c>
      <c r="J18665" s="40">
        <v>196.16</v>
      </c>
      <c r="K18665" s="40">
        <v>0</v>
      </c>
    </row>
    <row r="18666" spans="1:11" x14ac:dyDescent="0.35">
      <c r="A18666">
        <v>64019</v>
      </c>
      <c r="B18666" t="s">
        <v>274</v>
      </c>
      <c r="C18666" s="70">
        <v>0</v>
      </c>
      <c r="D18666" s="70">
        <v>0</v>
      </c>
      <c r="E18666" s="71">
        <v>44926</v>
      </c>
      <c r="F18666" t="s">
        <v>1913</v>
      </c>
      <c r="G18666" t="s">
        <v>1912</v>
      </c>
      <c r="H18666" t="s">
        <v>1911</v>
      </c>
      <c r="I18666" t="s">
        <v>1911</v>
      </c>
      <c r="J18666" s="40">
        <v>477.92</v>
      </c>
      <c r="K18666" s="40">
        <v>0</v>
      </c>
    </row>
    <row r="18667" spans="1:11" x14ac:dyDescent="0.35">
      <c r="A18667">
        <v>64020</v>
      </c>
      <c r="B18667" t="s">
        <v>1314</v>
      </c>
      <c r="C18667" s="70">
        <v>0</v>
      </c>
      <c r="D18667" s="70">
        <v>0</v>
      </c>
      <c r="E18667" s="71">
        <v>44592</v>
      </c>
      <c r="F18667" t="s">
        <v>2134</v>
      </c>
      <c r="G18667" t="s">
        <v>1912</v>
      </c>
      <c r="J18667" s="40">
        <v>185.55</v>
      </c>
      <c r="K18667" s="40">
        <v>0</v>
      </c>
    </row>
    <row r="18668" spans="1:11" x14ac:dyDescent="0.35">
      <c r="A18668">
        <v>64020</v>
      </c>
      <c r="B18668" t="s">
        <v>1314</v>
      </c>
      <c r="C18668" s="70">
        <v>0</v>
      </c>
      <c r="D18668" s="70">
        <v>0</v>
      </c>
      <c r="E18668" s="71">
        <v>44592</v>
      </c>
      <c r="F18668" t="s">
        <v>14342</v>
      </c>
      <c r="G18668" t="s">
        <v>1912</v>
      </c>
      <c r="J18668" s="40">
        <v>185.55</v>
      </c>
      <c r="K18668" s="40">
        <v>0</v>
      </c>
    </row>
    <row r="18669" spans="1:11" x14ac:dyDescent="0.35">
      <c r="A18669">
        <v>64020</v>
      </c>
      <c r="B18669" t="s">
        <v>1314</v>
      </c>
      <c r="C18669" s="70">
        <v>0</v>
      </c>
      <c r="D18669" s="70">
        <v>0</v>
      </c>
      <c r="E18669" s="71">
        <v>44592</v>
      </c>
      <c r="F18669" t="s">
        <v>14341</v>
      </c>
      <c r="G18669" t="s">
        <v>1912</v>
      </c>
      <c r="J18669" s="40">
        <v>-185.55</v>
      </c>
      <c r="K18669" s="40">
        <v>0</v>
      </c>
    </row>
    <row r="18670" spans="1:11" x14ac:dyDescent="0.35">
      <c r="A18670">
        <v>64020</v>
      </c>
      <c r="B18670" t="s">
        <v>1314</v>
      </c>
      <c r="C18670" s="70">
        <v>0</v>
      </c>
      <c r="D18670" s="70">
        <v>0</v>
      </c>
      <c r="E18670" s="71">
        <v>44592</v>
      </c>
      <c r="F18670" t="s">
        <v>14340</v>
      </c>
      <c r="G18670" t="s">
        <v>1912</v>
      </c>
      <c r="J18670" s="40">
        <v>0</v>
      </c>
      <c r="K18670" s="40">
        <v>185.55</v>
      </c>
    </row>
    <row r="18671" spans="1:11" x14ac:dyDescent="0.35">
      <c r="A18671">
        <v>64020</v>
      </c>
      <c r="B18671" t="s">
        <v>1314</v>
      </c>
      <c r="C18671" s="70">
        <v>0</v>
      </c>
      <c r="D18671" s="70">
        <v>0</v>
      </c>
      <c r="E18671" s="71">
        <v>44620</v>
      </c>
      <c r="F18671" t="s">
        <v>2122</v>
      </c>
      <c r="G18671" t="s">
        <v>1912</v>
      </c>
      <c r="J18671" s="40">
        <v>183.09</v>
      </c>
      <c r="K18671" s="40">
        <v>0</v>
      </c>
    </row>
    <row r="18672" spans="1:11" x14ac:dyDescent="0.35">
      <c r="A18672">
        <v>64020</v>
      </c>
      <c r="B18672" t="s">
        <v>1314</v>
      </c>
      <c r="C18672" s="70">
        <v>0</v>
      </c>
      <c r="D18672" s="70">
        <v>0</v>
      </c>
      <c r="E18672" s="71">
        <v>44620</v>
      </c>
      <c r="F18672" t="s">
        <v>2121</v>
      </c>
      <c r="G18672" t="s">
        <v>1912</v>
      </c>
      <c r="J18672" s="40">
        <v>-183.09</v>
      </c>
      <c r="K18672" s="40">
        <v>0</v>
      </c>
    </row>
    <row r="18673" spans="1:11" x14ac:dyDescent="0.35">
      <c r="A18673">
        <v>64020</v>
      </c>
      <c r="B18673" t="s">
        <v>1314</v>
      </c>
      <c r="C18673" s="70">
        <v>0</v>
      </c>
      <c r="D18673" s="70">
        <v>0</v>
      </c>
      <c r="E18673" s="71">
        <v>44620</v>
      </c>
      <c r="F18673" t="s">
        <v>2120</v>
      </c>
      <c r="G18673" t="s">
        <v>1912</v>
      </c>
      <c r="J18673" s="40">
        <v>189.24</v>
      </c>
      <c r="K18673" s="40">
        <v>0</v>
      </c>
    </row>
    <row r="18674" spans="1:11" x14ac:dyDescent="0.35">
      <c r="A18674">
        <v>64020</v>
      </c>
      <c r="B18674" t="s">
        <v>1314</v>
      </c>
      <c r="C18674" s="70">
        <v>0</v>
      </c>
      <c r="D18674" s="70">
        <v>0</v>
      </c>
      <c r="E18674" s="71">
        <v>44926</v>
      </c>
      <c r="F18674" t="s">
        <v>1913</v>
      </c>
      <c r="G18674" t="s">
        <v>1912</v>
      </c>
      <c r="H18674" t="s">
        <v>1911</v>
      </c>
      <c r="I18674" t="s">
        <v>1911</v>
      </c>
      <c r="J18674" s="40">
        <v>176.55</v>
      </c>
      <c r="K18674" s="40">
        <v>0</v>
      </c>
    </row>
    <row r="18675" spans="1:11" x14ac:dyDescent="0.35">
      <c r="A18675">
        <v>64021</v>
      </c>
      <c r="B18675" t="s">
        <v>1335</v>
      </c>
      <c r="C18675" s="70">
        <v>0</v>
      </c>
      <c r="D18675" s="70">
        <v>0</v>
      </c>
      <c r="E18675" s="71">
        <v>44773</v>
      </c>
      <c r="F18675" t="s">
        <v>2044</v>
      </c>
      <c r="G18675" t="s">
        <v>1912</v>
      </c>
      <c r="J18675" s="40">
        <v>5459.72</v>
      </c>
      <c r="K18675" s="40">
        <v>0</v>
      </c>
    </row>
    <row r="18676" spans="1:11" x14ac:dyDescent="0.35">
      <c r="A18676">
        <v>64022</v>
      </c>
      <c r="B18676" t="s">
        <v>1336</v>
      </c>
      <c r="C18676" s="70">
        <v>0</v>
      </c>
      <c r="D18676" s="70">
        <v>0</v>
      </c>
      <c r="E18676" s="71">
        <v>44773</v>
      </c>
      <c r="F18676" t="s">
        <v>2044</v>
      </c>
      <c r="G18676" t="s">
        <v>1912</v>
      </c>
      <c r="J18676" s="40">
        <v>2279.96</v>
      </c>
      <c r="K18676" s="40">
        <v>0</v>
      </c>
    </row>
    <row r="18677" spans="1:11" x14ac:dyDescent="0.35">
      <c r="A18677">
        <v>65001</v>
      </c>
      <c r="B18677" t="s">
        <v>343</v>
      </c>
      <c r="C18677" s="70">
        <v>0</v>
      </c>
      <c r="D18677" s="70">
        <v>0</v>
      </c>
      <c r="E18677" s="71">
        <v>44563</v>
      </c>
      <c r="F18677" t="s">
        <v>14339</v>
      </c>
      <c r="G18677" t="s">
        <v>2142</v>
      </c>
      <c r="H18677" t="s">
        <v>14338</v>
      </c>
      <c r="I18677" t="s">
        <v>14337</v>
      </c>
      <c r="J18677" s="40">
        <v>4079.74</v>
      </c>
      <c r="K18677" s="40">
        <v>0</v>
      </c>
    </row>
    <row r="18678" spans="1:11" x14ac:dyDescent="0.35">
      <c r="A18678">
        <v>65001</v>
      </c>
      <c r="B18678" t="s">
        <v>343</v>
      </c>
      <c r="C18678" s="70">
        <v>0</v>
      </c>
      <c r="D18678" s="70">
        <v>0</v>
      </c>
      <c r="E18678" s="71">
        <v>44580</v>
      </c>
      <c r="F18678" t="s">
        <v>14336</v>
      </c>
      <c r="G18678" t="s">
        <v>2142</v>
      </c>
      <c r="H18678" t="s">
        <v>14333</v>
      </c>
      <c r="I18678" t="s">
        <v>14332</v>
      </c>
      <c r="J18678" s="40">
        <v>2087.9299999999998</v>
      </c>
      <c r="K18678" s="40">
        <v>0</v>
      </c>
    </row>
    <row r="18679" spans="1:11" x14ac:dyDescent="0.35">
      <c r="A18679">
        <v>65001</v>
      </c>
      <c r="B18679" t="s">
        <v>343</v>
      </c>
      <c r="C18679" s="70">
        <v>0</v>
      </c>
      <c r="D18679" s="70">
        <v>0</v>
      </c>
      <c r="E18679" s="71">
        <v>44580</v>
      </c>
      <c r="F18679" t="s">
        <v>14335</v>
      </c>
      <c r="G18679" t="s">
        <v>2142</v>
      </c>
      <c r="H18679" t="s">
        <v>14330</v>
      </c>
      <c r="I18679" t="s">
        <v>14329</v>
      </c>
      <c r="J18679" s="40">
        <v>1915.9</v>
      </c>
      <c r="K18679" s="40">
        <v>0</v>
      </c>
    </row>
    <row r="18680" spans="1:11" x14ac:dyDescent="0.35">
      <c r="A18680">
        <v>65001</v>
      </c>
      <c r="B18680" t="s">
        <v>343</v>
      </c>
      <c r="C18680" s="70">
        <v>0</v>
      </c>
      <c r="D18680" s="70">
        <v>0</v>
      </c>
      <c r="E18680" s="71">
        <v>44580</v>
      </c>
      <c r="F18680" t="s">
        <v>14334</v>
      </c>
      <c r="G18680" t="s">
        <v>1907</v>
      </c>
      <c r="H18680" t="s">
        <v>14333</v>
      </c>
      <c r="I18680" t="s">
        <v>14332</v>
      </c>
      <c r="J18680" s="40">
        <v>0</v>
      </c>
      <c r="K18680" s="40">
        <v>2087.9299999999998</v>
      </c>
    </row>
    <row r="18681" spans="1:11" x14ac:dyDescent="0.35">
      <c r="A18681">
        <v>65001</v>
      </c>
      <c r="B18681" t="s">
        <v>343</v>
      </c>
      <c r="C18681" s="70">
        <v>0</v>
      </c>
      <c r="D18681" s="70">
        <v>0</v>
      </c>
      <c r="E18681" s="71">
        <v>44580</v>
      </c>
      <c r="F18681" t="s">
        <v>14331</v>
      </c>
      <c r="G18681" t="s">
        <v>1907</v>
      </c>
      <c r="H18681" t="s">
        <v>14330</v>
      </c>
      <c r="I18681" t="s">
        <v>14329</v>
      </c>
      <c r="J18681" s="40">
        <v>0</v>
      </c>
      <c r="K18681" s="40">
        <v>1915.9</v>
      </c>
    </row>
    <row r="18682" spans="1:11" x14ac:dyDescent="0.35">
      <c r="A18682">
        <v>65001</v>
      </c>
      <c r="B18682" t="s">
        <v>343</v>
      </c>
      <c r="C18682" s="70">
        <v>0</v>
      </c>
      <c r="D18682" s="70">
        <v>0</v>
      </c>
      <c r="E18682" s="71">
        <v>44592</v>
      </c>
      <c r="F18682" t="s">
        <v>14328</v>
      </c>
      <c r="G18682" t="s">
        <v>2142</v>
      </c>
      <c r="H18682" t="s">
        <v>14327</v>
      </c>
      <c r="I18682" t="s">
        <v>14326</v>
      </c>
      <c r="J18682" s="40">
        <v>2513.5500000000002</v>
      </c>
      <c r="K18682" s="40">
        <v>0</v>
      </c>
    </row>
    <row r="18683" spans="1:11" x14ac:dyDescent="0.35">
      <c r="A18683">
        <v>65001</v>
      </c>
      <c r="B18683" t="s">
        <v>343</v>
      </c>
      <c r="C18683" s="70">
        <v>0</v>
      </c>
      <c r="D18683" s="70">
        <v>0</v>
      </c>
      <c r="E18683" s="71">
        <v>44592</v>
      </c>
      <c r="F18683" t="s">
        <v>14325</v>
      </c>
      <c r="G18683" t="s">
        <v>2169</v>
      </c>
      <c r="H18683" t="s">
        <v>14309</v>
      </c>
      <c r="I18683" t="s">
        <v>14308</v>
      </c>
      <c r="J18683" s="40">
        <v>1446.14</v>
      </c>
      <c r="K18683" s="40">
        <v>0</v>
      </c>
    </row>
    <row r="18684" spans="1:11" x14ac:dyDescent="0.35">
      <c r="A18684">
        <v>65001</v>
      </c>
      <c r="B18684" t="s">
        <v>343</v>
      </c>
      <c r="C18684" s="70">
        <v>0</v>
      </c>
      <c r="D18684" s="70">
        <v>0</v>
      </c>
      <c r="E18684" s="71">
        <v>44592</v>
      </c>
      <c r="F18684" t="s">
        <v>14324</v>
      </c>
      <c r="G18684" t="s">
        <v>2169</v>
      </c>
      <c r="H18684" t="s">
        <v>14315</v>
      </c>
      <c r="I18684" t="s">
        <v>14314</v>
      </c>
      <c r="J18684" s="40">
        <v>1484.13</v>
      </c>
      <c r="K18684" s="40">
        <v>0</v>
      </c>
    </row>
    <row r="18685" spans="1:11" x14ac:dyDescent="0.35">
      <c r="A18685">
        <v>65001</v>
      </c>
      <c r="B18685" t="s">
        <v>343</v>
      </c>
      <c r="C18685" s="70">
        <v>0</v>
      </c>
      <c r="D18685" s="70">
        <v>0</v>
      </c>
      <c r="E18685" s="71">
        <v>44592</v>
      </c>
      <c r="F18685" t="s">
        <v>14323</v>
      </c>
      <c r="G18685" t="s">
        <v>2169</v>
      </c>
      <c r="H18685" t="s">
        <v>14312</v>
      </c>
      <c r="I18685" t="s">
        <v>14311</v>
      </c>
      <c r="J18685" s="40">
        <v>537.14</v>
      </c>
      <c r="K18685" s="40">
        <v>0</v>
      </c>
    </row>
    <row r="18686" spans="1:11" x14ac:dyDescent="0.35">
      <c r="A18686">
        <v>65001</v>
      </c>
      <c r="B18686" t="s">
        <v>343</v>
      </c>
      <c r="C18686" s="70">
        <v>0</v>
      </c>
      <c r="D18686" s="70">
        <v>0</v>
      </c>
      <c r="E18686" s="71">
        <v>44593</v>
      </c>
      <c r="F18686" t="s">
        <v>14322</v>
      </c>
      <c r="G18686" t="s">
        <v>2142</v>
      </c>
      <c r="H18686" t="s">
        <v>14321</v>
      </c>
      <c r="I18686" t="s">
        <v>14320</v>
      </c>
      <c r="J18686" s="40">
        <v>4003.79</v>
      </c>
      <c r="K18686" s="40">
        <v>0</v>
      </c>
    </row>
    <row r="18687" spans="1:11" x14ac:dyDescent="0.35">
      <c r="A18687">
        <v>65001</v>
      </c>
      <c r="B18687" t="s">
        <v>343</v>
      </c>
      <c r="C18687" s="70">
        <v>0</v>
      </c>
      <c r="D18687" s="70">
        <v>0</v>
      </c>
      <c r="E18687" s="71">
        <v>44620</v>
      </c>
      <c r="F18687" t="s">
        <v>14319</v>
      </c>
      <c r="G18687" t="s">
        <v>2142</v>
      </c>
      <c r="H18687" t="s">
        <v>14318</v>
      </c>
      <c r="I18687" t="s">
        <v>14317</v>
      </c>
      <c r="J18687" s="40">
        <v>3424.34</v>
      </c>
      <c r="K18687" s="40">
        <v>0</v>
      </c>
    </row>
    <row r="18688" spans="1:11" x14ac:dyDescent="0.35">
      <c r="A18688">
        <v>65001</v>
      </c>
      <c r="B18688" t="s">
        <v>343</v>
      </c>
      <c r="C18688" s="70">
        <v>0</v>
      </c>
      <c r="D18688" s="70">
        <v>0</v>
      </c>
      <c r="E18688" s="71">
        <v>44620</v>
      </c>
      <c r="F18688" t="s">
        <v>14316</v>
      </c>
      <c r="G18688" t="s">
        <v>2169</v>
      </c>
      <c r="H18688" t="s">
        <v>14315</v>
      </c>
      <c r="I18688" t="s">
        <v>14314</v>
      </c>
      <c r="J18688" s="40">
        <v>1484.12</v>
      </c>
      <c r="K18688" s="40">
        <v>0</v>
      </c>
    </row>
    <row r="18689" spans="1:11" x14ac:dyDescent="0.35">
      <c r="A18689">
        <v>65001</v>
      </c>
      <c r="B18689" t="s">
        <v>343</v>
      </c>
      <c r="C18689" s="70">
        <v>0</v>
      </c>
      <c r="D18689" s="70">
        <v>0</v>
      </c>
      <c r="E18689" s="71">
        <v>44620</v>
      </c>
      <c r="F18689" t="s">
        <v>14313</v>
      </c>
      <c r="G18689" t="s">
        <v>2169</v>
      </c>
      <c r="H18689" t="s">
        <v>14312</v>
      </c>
      <c r="I18689" t="s">
        <v>14311</v>
      </c>
      <c r="J18689" s="40">
        <v>537.14</v>
      </c>
      <c r="K18689" s="40">
        <v>0</v>
      </c>
    </row>
    <row r="18690" spans="1:11" x14ac:dyDescent="0.35">
      <c r="A18690">
        <v>65001</v>
      </c>
      <c r="B18690" t="s">
        <v>343</v>
      </c>
      <c r="C18690" s="70">
        <v>0</v>
      </c>
      <c r="D18690" s="70">
        <v>0</v>
      </c>
      <c r="E18690" s="71">
        <v>44620</v>
      </c>
      <c r="F18690" t="s">
        <v>14310</v>
      </c>
      <c r="G18690" t="s">
        <v>2169</v>
      </c>
      <c r="H18690" t="s">
        <v>14309</v>
      </c>
      <c r="I18690" t="s">
        <v>14308</v>
      </c>
      <c r="J18690" s="40">
        <v>1446.14</v>
      </c>
      <c r="K18690" s="40">
        <v>0</v>
      </c>
    </row>
    <row r="18691" spans="1:11" x14ac:dyDescent="0.35">
      <c r="A18691">
        <v>65001</v>
      </c>
      <c r="B18691" t="s">
        <v>343</v>
      </c>
      <c r="C18691" s="70">
        <v>0</v>
      </c>
      <c r="D18691" s="70">
        <v>0</v>
      </c>
      <c r="E18691" s="71">
        <v>44622</v>
      </c>
      <c r="F18691" t="s">
        <v>14307</v>
      </c>
      <c r="G18691" t="s">
        <v>2142</v>
      </c>
      <c r="H18691" t="s">
        <v>14306</v>
      </c>
      <c r="I18691" t="s">
        <v>14305</v>
      </c>
      <c r="J18691" s="40">
        <v>3924.53</v>
      </c>
      <c r="K18691" s="40">
        <v>0</v>
      </c>
    </row>
    <row r="18692" spans="1:11" x14ac:dyDescent="0.35">
      <c r="A18692">
        <v>65001</v>
      </c>
      <c r="B18692" t="s">
        <v>343</v>
      </c>
      <c r="C18692" s="70">
        <v>0</v>
      </c>
      <c r="D18692" s="70">
        <v>0</v>
      </c>
      <c r="E18692" s="71">
        <v>44633</v>
      </c>
      <c r="F18692" t="s">
        <v>14304</v>
      </c>
      <c r="G18692" t="s">
        <v>2142</v>
      </c>
      <c r="H18692" t="s">
        <v>14303</v>
      </c>
      <c r="I18692" t="s">
        <v>14302</v>
      </c>
      <c r="J18692" s="40">
        <v>107.23</v>
      </c>
      <c r="K18692" s="40">
        <v>0</v>
      </c>
    </row>
    <row r="18693" spans="1:11" x14ac:dyDescent="0.35">
      <c r="A18693">
        <v>65001</v>
      </c>
      <c r="B18693" t="s">
        <v>343</v>
      </c>
      <c r="C18693" s="70">
        <v>0</v>
      </c>
      <c r="D18693" s="70">
        <v>0</v>
      </c>
      <c r="E18693" s="71">
        <v>44644</v>
      </c>
      <c r="F18693" t="s">
        <v>14301</v>
      </c>
      <c r="G18693" t="s">
        <v>2142</v>
      </c>
      <c r="H18693" t="s">
        <v>14300</v>
      </c>
      <c r="I18693" t="s">
        <v>14299</v>
      </c>
      <c r="J18693" s="40">
        <v>372.56</v>
      </c>
      <c r="K18693" s="40">
        <v>0</v>
      </c>
    </row>
    <row r="18694" spans="1:11" x14ac:dyDescent="0.35">
      <c r="A18694">
        <v>65001</v>
      </c>
      <c r="B18694" t="s">
        <v>343</v>
      </c>
      <c r="C18694" s="70">
        <v>0</v>
      </c>
      <c r="D18694" s="70">
        <v>0</v>
      </c>
      <c r="E18694" s="71">
        <v>44651</v>
      </c>
      <c r="F18694" t="s">
        <v>14298</v>
      </c>
      <c r="G18694" t="s">
        <v>2142</v>
      </c>
      <c r="H18694" t="s">
        <v>14297</v>
      </c>
      <c r="I18694" t="s">
        <v>14296</v>
      </c>
      <c r="J18694" s="40">
        <v>4054.3</v>
      </c>
      <c r="K18694" s="40">
        <v>0</v>
      </c>
    </row>
    <row r="18695" spans="1:11" x14ac:dyDescent="0.35">
      <c r="A18695">
        <v>65001</v>
      </c>
      <c r="B18695" t="s">
        <v>343</v>
      </c>
      <c r="C18695" s="70">
        <v>0</v>
      </c>
      <c r="D18695" s="70">
        <v>0</v>
      </c>
      <c r="E18695" s="71">
        <v>44651</v>
      </c>
      <c r="F18695" t="s">
        <v>14295</v>
      </c>
      <c r="G18695" t="s">
        <v>2169</v>
      </c>
      <c r="H18695" t="s">
        <v>14287</v>
      </c>
      <c r="I18695" t="s">
        <v>14286</v>
      </c>
      <c r="J18695" s="40">
        <v>553.55999999999995</v>
      </c>
      <c r="K18695" s="40">
        <v>0</v>
      </c>
    </row>
    <row r="18696" spans="1:11" x14ac:dyDescent="0.35">
      <c r="A18696">
        <v>65001</v>
      </c>
      <c r="B18696" t="s">
        <v>343</v>
      </c>
      <c r="C18696" s="70">
        <v>0</v>
      </c>
      <c r="D18696" s="70">
        <v>0</v>
      </c>
      <c r="E18696" s="71">
        <v>44651</v>
      </c>
      <c r="F18696" t="s">
        <v>14294</v>
      </c>
      <c r="G18696" t="s">
        <v>2169</v>
      </c>
      <c r="H18696" t="s">
        <v>14284</v>
      </c>
      <c r="I18696" t="s">
        <v>14283</v>
      </c>
      <c r="J18696" s="40">
        <v>1492.22</v>
      </c>
      <c r="K18696" s="40">
        <v>0</v>
      </c>
    </row>
    <row r="18697" spans="1:11" x14ac:dyDescent="0.35">
      <c r="A18697">
        <v>65001</v>
      </c>
      <c r="B18697" t="s">
        <v>343</v>
      </c>
      <c r="C18697" s="70">
        <v>0</v>
      </c>
      <c r="D18697" s="70">
        <v>0</v>
      </c>
      <c r="E18697" s="71">
        <v>44651</v>
      </c>
      <c r="F18697" t="s">
        <v>14293</v>
      </c>
      <c r="G18697" t="s">
        <v>2169</v>
      </c>
      <c r="H18697" t="s">
        <v>14281</v>
      </c>
      <c r="I18697" t="s">
        <v>14280</v>
      </c>
      <c r="J18697" s="40">
        <v>1497.2</v>
      </c>
      <c r="K18697" s="40">
        <v>0</v>
      </c>
    </row>
    <row r="18698" spans="1:11" x14ac:dyDescent="0.35">
      <c r="A18698">
        <v>65001</v>
      </c>
      <c r="B18698" t="s">
        <v>343</v>
      </c>
      <c r="C18698" s="70">
        <v>0</v>
      </c>
      <c r="D18698" s="70">
        <v>0</v>
      </c>
      <c r="E18698" s="71">
        <v>44652</v>
      </c>
      <c r="F18698" t="s">
        <v>12585</v>
      </c>
      <c r="G18698" t="s">
        <v>2142</v>
      </c>
      <c r="H18698" t="s">
        <v>12584</v>
      </c>
      <c r="I18698" t="s">
        <v>12583</v>
      </c>
      <c r="J18698" s="40">
        <v>283.37</v>
      </c>
      <c r="K18698" s="40">
        <v>0</v>
      </c>
    </row>
    <row r="18699" spans="1:11" x14ac:dyDescent="0.35">
      <c r="A18699">
        <v>65001</v>
      </c>
      <c r="B18699" t="s">
        <v>343</v>
      </c>
      <c r="C18699" s="70">
        <v>0</v>
      </c>
      <c r="D18699" s="70">
        <v>0</v>
      </c>
      <c r="E18699" s="71">
        <v>44681</v>
      </c>
      <c r="F18699" t="s">
        <v>14292</v>
      </c>
      <c r="G18699" t="s">
        <v>2142</v>
      </c>
      <c r="H18699" t="s">
        <v>14291</v>
      </c>
      <c r="I18699" t="s">
        <v>14290</v>
      </c>
      <c r="J18699" s="40">
        <v>3839.52</v>
      </c>
      <c r="K18699" s="40">
        <v>0</v>
      </c>
    </row>
    <row r="18700" spans="1:11" x14ac:dyDescent="0.35">
      <c r="A18700">
        <v>65001</v>
      </c>
      <c r="B18700" t="s">
        <v>343</v>
      </c>
      <c r="C18700" s="70">
        <v>0</v>
      </c>
      <c r="D18700" s="70">
        <v>0</v>
      </c>
      <c r="E18700" s="71">
        <v>44681</v>
      </c>
      <c r="F18700" t="s">
        <v>14289</v>
      </c>
      <c r="G18700" t="s">
        <v>2169</v>
      </c>
      <c r="H18700" t="s">
        <v>14248</v>
      </c>
      <c r="I18700" t="s">
        <v>14247</v>
      </c>
      <c r="J18700" s="40">
        <v>3961.28</v>
      </c>
      <c r="K18700" s="40">
        <v>0</v>
      </c>
    </row>
    <row r="18701" spans="1:11" x14ac:dyDescent="0.35">
      <c r="A18701">
        <v>65001</v>
      </c>
      <c r="B18701" t="s">
        <v>343</v>
      </c>
      <c r="C18701" s="70">
        <v>0</v>
      </c>
      <c r="D18701" s="70">
        <v>0</v>
      </c>
      <c r="E18701" s="71">
        <v>44681</v>
      </c>
      <c r="F18701" t="s">
        <v>14288</v>
      </c>
      <c r="G18701" t="s">
        <v>2169</v>
      </c>
      <c r="H18701" t="s">
        <v>14287</v>
      </c>
      <c r="I18701" t="s">
        <v>14286</v>
      </c>
      <c r="J18701" s="40">
        <v>553.55999999999995</v>
      </c>
      <c r="K18701" s="40">
        <v>0</v>
      </c>
    </row>
    <row r="18702" spans="1:11" x14ac:dyDescent="0.35">
      <c r="A18702">
        <v>65001</v>
      </c>
      <c r="B18702" t="s">
        <v>343</v>
      </c>
      <c r="C18702" s="70">
        <v>0</v>
      </c>
      <c r="D18702" s="70">
        <v>0</v>
      </c>
      <c r="E18702" s="71">
        <v>44681</v>
      </c>
      <c r="F18702" t="s">
        <v>14285</v>
      </c>
      <c r="G18702" t="s">
        <v>2169</v>
      </c>
      <c r="H18702" t="s">
        <v>14284</v>
      </c>
      <c r="I18702" t="s">
        <v>14283</v>
      </c>
      <c r="J18702" s="40">
        <v>1492.21</v>
      </c>
      <c r="K18702" s="40">
        <v>0</v>
      </c>
    </row>
    <row r="18703" spans="1:11" x14ac:dyDescent="0.35">
      <c r="A18703">
        <v>65001</v>
      </c>
      <c r="B18703" t="s">
        <v>343</v>
      </c>
      <c r="C18703" s="70">
        <v>0</v>
      </c>
      <c r="D18703" s="70">
        <v>0</v>
      </c>
      <c r="E18703" s="71">
        <v>44681</v>
      </c>
      <c r="F18703" t="s">
        <v>14282</v>
      </c>
      <c r="G18703" t="s">
        <v>2169</v>
      </c>
      <c r="H18703" t="s">
        <v>14281</v>
      </c>
      <c r="I18703" t="s">
        <v>14280</v>
      </c>
      <c r="J18703" s="40">
        <v>1497.19</v>
      </c>
      <c r="K18703" s="40">
        <v>0</v>
      </c>
    </row>
    <row r="18704" spans="1:11" x14ac:dyDescent="0.35">
      <c r="A18704">
        <v>65001</v>
      </c>
      <c r="B18704" t="s">
        <v>343</v>
      </c>
      <c r="C18704" s="70">
        <v>0</v>
      </c>
      <c r="D18704" s="70">
        <v>0</v>
      </c>
      <c r="E18704" s="71">
        <v>44681</v>
      </c>
      <c r="F18704" t="s">
        <v>12542</v>
      </c>
      <c r="G18704" t="s">
        <v>2142</v>
      </c>
      <c r="H18704" t="s">
        <v>12541</v>
      </c>
      <c r="I18704" t="s">
        <v>12540</v>
      </c>
      <c r="J18704" s="40">
        <v>271.32</v>
      </c>
      <c r="K18704" s="40">
        <v>0</v>
      </c>
    </row>
    <row r="18705" spans="1:11" x14ac:dyDescent="0.35">
      <c r="A18705">
        <v>65001</v>
      </c>
      <c r="B18705" t="s">
        <v>343</v>
      </c>
      <c r="C18705" s="70">
        <v>0</v>
      </c>
      <c r="D18705" s="70">
        <v>0</v>
      </c>
      <c r="E18705" s="71">
        <v>44682</v>
      </c>
      <c r="F18705" t="s">
        <v>14279</v>
      </c>
      <c r="G18705" t="s">
        <v>2142</v>
      </c>
      <c r="H18705" t="s">
        <v>14278</v>
      </c>
      <c r="I18705" t="s">
        <v>14277</v>
      </c>
      <c r="J18705" s="40">
        <v>312.20999999999998</v>
      </c>
      <c r="K18705" s="40">
        <v>0</v>
      </c>
    </row>
    <row r="18706" spans="1:11" x14ac:dyDescent="0.35">
      <c r="A18706">
        <v>65001</v>
      </c>
      <c r="B18706" t="s">
        <v>343</v>
      </c>
      <c r="C18706" s="70">
        <v>0</v>
      </c>
      <c r="D18706" s="70">
        <v>0</v>
      </c>
      <c r="E18706" s="71">
        <v>44682</v>
      </c>
      <c r="F18706" t="s">
        <v>14276</v>
      </c>
      <c r="G18706" t="s">
        <v>2142</v>
      </c>
      <c r="H18706" t="s">
        <v>14275</v>
      </c>
      <c r="I18706" t="s">
        <v>14270</v>
      </c>
      <c r="J18706" s="40">
        <v>312.20999999999998</v>
      </c>
      <c r="K18706" s="40">
        <v>0</v>
      </c>
    </row>
    <row r="18707" spans="1:11" x14ac:dyDescent="0.35">
      <c r="A18707">
        <v>65001</v>
      </c>
      <c r="B18707" t="s">
        <v>343</v>
      </c>
      <c r="C18707" s="70">
        <v>0</v>
      </c>
      <c r="D18707" s="70">
        <v>0</v>
      </c>
      <c r="E18707" s="71">
        <v>44682</v>
      </c>
      <c r="F18707" t="s">
        <v>14274</v>
      </c>
      <c r="G18707" t="s">
        <v>2142</v>
      </c>
      <c r="H18707" t="s">
        <v>14273</v>
      </c>
      <c r="I18707" t="s">
        <v>14270</v>
      </c>
      <c r="J18707" s="40">
        <v>-312.20999999999998</v>
      </c>
      <c r="K18707" s="40">
        <v>0</v>
      </c>
    </row>
    <row r="18708" spans="1:11" x14ac:dyDescent="0.35">
      <c r="A18708">
        <v>65001</v>
      </c>
      <c r="B18708" t="s">
        <v>343</v>
      </c>
      <c r="C18708" s="70">
        <v>0</v>
      </c>
      <c r="D18708" s="70">
        <v>0</v>
      </c>
      <c r="E18708" s="71">
        <v>44682</v>
      </c>
      <c r="F18708" t="s">
        <v>14272</v>
      </c>
      <c r="G18708" t="s">
        <v>2142</v>
      </c>
      <c r="H18708" t="s">
        <v>14271</v>
      </c>
      <c r="I18708" t="s">
        <v>14270</v>
      </c>
      <c r="J18708" s="40">
        <v>340.03</v>
      </c>
      <c r="K18708" s="40">
        <v>0</v>
      </c>
    </row>
    <row r="18709" spans="1:11" x14ac:dyDescent="0.35">
      <c r="A18709">
        <v>65001</v>
      </c>
      <c r="B18709" t="s">
        <v>343</v>
      </c>
      <c r="C18709" s="70">
        <v>0</v>
      </c>
      <c r="D18709" s="70">
        <v>0</v>
      </c>
      <c r="E18709" s="71">
        <v>44682</v>
      </c>
      <c r="F18709" t="s">
        <v>14269</v>
      </c>
      <c r="G18709" t="s">
        <v>2142</v>
      </c>
      <c r="H18709" t="s">
        <v>14268</v>
      </c>
      <c r="I18709" t="s">
        <v>14267</v>
      </c>
      <c r="J18709" s="40">
        <v>106.61</v>
      </c>
      <c r="K18709" s="40">
        <v>0</v>
      </c>
    </row>
    <row r="18710" spans="1:11" x14ac:dyDescent="0.35">
      <c r="A18710">
        <v>65001</v>
      </c>
      <c r="B18710" t="s">
        <v>343</v>
      </c>
      <c r="C18710" s="70">
        <v>0</v>
      </c>
      <c r="D18710" s="70">
        <v>0</v>
      </c>
      <c r="E18710" s="71">
        <v>44712</v>
      </c>
      <c r="F18710" t="s">
        <v>14266</v>
      </c>
      <c r="G18710" t="s">
        <v>2142</v>
      </c>
      <c r="H18710" t="s">
        <v>14265</v>
      </c>
      <c r="I18710" t="s">
        <v>14264</v>
      </c>
      <c r="J18710" s="40">
        <v>3855.62</v>
      </c>
      <c r="K18710" s="40">
        <v>0</v>
      </c>
    </row>
    <row r="18711" spans="1:11" x14ac:dyDescent="0.35">
      <c r="A18711">
        <v>65001</v>
      </c>
      <c r="B18711" t="s">
        <v>343</v>
      </c>
      <c r="C18711" s="70">
        <v>0</v>
      </c>
      <c r="D18711" s="70">
        <v>0</v>
      </c>
      <c r="E18711" s="71">
        <v>44712</v>
      </c>
      <c r="F18711" t="s">
        <v>14263</v>
      </c>
      <c r="G18711" t="s">
        <v>2169</v>
      </c>
      <c r="H18711" t="s">
        <v>14242</v>
      </c>
      <c r="I18711" t="s">
        <v>14241</v>
      </c>
      <c r="J18711" s="40">
        <v>1500.11</v>
      </c>
      <c r="K18711" s="40">
        <v>0</v>
      </c>
    </row>
    <row r="18712" spans="1:11" x14ac:dyDescent="0.35">
      <c r="A18712">
        <v>65001</v>
      </c>
      <c r="B18712" t="s">
        <v>343</v>
      </c>
      <c r="C18712" s="70">
        <v>0</v>
      </c>
      <c r="D18712" s="70">
        <v>0</v>
      </c>
      <c r="E18712" s="71">
        <v>44712</v>
      </c>
      <c r="F18712" t="s">
        <v>14262</v>
      </c>
      <c r="G18712" t="s">
        <v>2169</v>
      </c>
      <c r="H18712" t="s">
        <v>14245</v>
      </c>
      <c r="I18712" t="s">
        <v>14244</v>
      </c>
      <c r="J18712" s="40">
        <v>550.96</v>
      </c>
      <c r="K18712" s="40">
        <v>0</v>
      </c>
    </row>
    <row r="18713" spans="1:11" x14ac:dyDescent="0.35">
      <c r="A18713">
        <v>65001</v>
      </c>
      <c r="B18713" t="s">
        <v>343</v>
      </c>
      <c r="C18713" s="70">
        <v>0</v>
      </c>
      <c r="D18713" s="70">
        <v>0</v>
      </c>
      <c r="E18713" s="71">
        <v>44712</v>
      </c>
      <c r="F18713" t="s">
        <v>14261</v>
      </c>
      <c r="G18713" t="s">
        <v>2169</v>
      </c>
      <c r="H18713" t="s">
        <v>14248</v>
      </c>
      <c r="I18713" t="s">
        <v>14247</v>
      </c>
      <c r="J18713" s="40">
        <v>3961.29</v>
      </c>
      <c r="K18713" s="40">
        <v>0</v>
      </c>
    </row>
    <row r="18714" spans="1:11" x14ac:dyDescent="0.35">
      <c r="A18714">
        <v>65001</v>
      </c>
      <c r="B18714" t="s">
        <v>343</v>
      </c>
      <c r="C18714" s="70">
        <v>0</v>
      </c>
      <c r="D18714" s="70">
        <v>0</v>
      </c>
      <c r="E18714" s="71">
        <v>44728</v>
      </c>
      <c r="F18714" t="s">
        <v>13979</v>
      </c>
      <c r="G18714" t="s">
        <v>2142</v>
      </c>
      <c r="H18714" t="s">
        <v>14157</v>
      </c>
      <c r="I18714" t="s">
        <v>13978</v>
      </c>
      <c r="J18714" s="40">
        <v>-16412.150000000001</v>
      </c>
      <c r="K18714" s="40">
        <v>0</v>
      </c>
    </row>
    <row r="18715" spans="1:11" x14ac:dyDescent="0.35">
      <c r="A18715">
        <v>65001</v>
      </c>
      <c r="B18715" t="s">
        <v>343</v>
      </c>
      <c r="C18715" s="70">
        <v>0</v>
      </c>
      <c r="D18715" s="70">
        <v>0</v>
      </c>
      <c r="E18715" s="71">
        <v>44732</v>
      </c>
      <c r="F18715" t="s">
        <v>14260</v>
      </c>
      <c r="G18715" t="s">
        <v>2142</v>
      </c>
      <c r="H18715" t="s">
        <v>14259</v>
      </c>
      <c r="I18715" t="s">
        <v>14256</v>
      </c>
      <c r="J18715" s="40">
        <v>1920.42</v>
      </c>
      <c r="K18715" s="40">
        <v>0</v>
      </c>
    </row>
    <row r="18716" spans="1:11" x14ac:dyDescent="0.35">
      <c r="A18716">
        <v>65001</v>
      </c>
      <c r="B18716" t="s">
        <v>343</v>
      </c>
      <c r="C18716" s="70">
        <v>0</v>
      </c>
      <c r="D18716" s="70">
        <v>0</v>
      </c>
      <c r="E18716" s="71">
        <v>44732</v>
      </c>
      <c r="F18716" t="s">
        <v>14258</v>
      </c>
      <c r="G18716" t="s">
        <v>2142</v>
      </c>
      <c r="H18716" t="s">
        <v>14257</v>
      </c>
      <c r="I18716" t="s">
        <v>14256</v>
      </c>
      <c r="J18716" s="40">
        <v>-1920.42</v>
      </c>
      <c r="K18716" s="40">
        <v>0</v>
      </c>
    </row>
    <row r="18717" spans="1:11" x14ac:dyDescent="0.35">
      <c r="A18717">
        <v>65001</v>
      </c>
      <c r="B18717" t="s">
        <v>343</v>
      </c>
      <c r="C18717" s="70">
        <v>0</v>
      </c>
      <c r="D18717" s="70">
        <v>0</v>
      </c>
      <c r="E18717" s="71">
        <v>44741</v>
      </c>
      <c r="F18717" t="s">
        <v>14255</v>
      </c>
      <c r="G18717" t="s">
        <v>2142</v>
      </c>
      <c r="H18717" t="s">
        <v>14254</v>
      </c>
      <c r="I18717" t="s">
        <v>14253</v>
      </c>
      <c r="J18717" s="40">
        <v>579.71</v>
      </c>
      <c r="K18717" s="40">
        <v>0</v>
      </c>
    </row>
    <row r="18718" spans="1:11" x14ac:dyDescent="0.35">
      <c r="A18718">
        <v>65001</v>
      </c>
      <c r="B18718" t="s">
        <v>343</v>
      </c>
      <c r="C18718" s="70">
        <v>0</v>
      </c>
      <c r="D18718" s="70">
        <v>0</v>
      </c>
      <c r="E18718" s="71">
        <v>44742</v>
      </c>
      <c r="F18718" t="s">
        <v>14252</v>
      </c>
      <c r="G18718" t="s">
        <v>2142</v>
      </c>
      <c r="H18718" t="s">
        <v>14251</v>
      </c>
      <c r="I18718" t="s">
        <v>14250</v>
      </c>
      <c r="J18718" s="40">
        <v>3742.56</v>
      </c>
      <c r="K18718" s="40">
        <v>0</v>
      </c>
    </row>
    <row r="18719" spans="1:11" x14ac:dyDescent="0.35">
      <c r="A18719">
        <v>65001</v>
      </c>
      <c r="B18719" t="s">
        <v>343</v>
      </c>
      <c r="C18719" s="70">
        <v>0</v>
      </c>
      <c r="D18719" s="70">
        <v>0</v>
      </c>
      <c r="E18719" s="71">
        <v>44742</v>
      </c>
      <c r="F18719" t="s">
        <v>14249</v>
      </c>
      <c r="G18719" t="s">
        <v>2169</v>
      </c>
      <c r="H18719" t="s">
        <v>14248</v>
      </c>
      <c r="I18719" t="s">
        <v>14247</v>
      </c>
      <c r="J18719" s="40">
        <v>3961.28</v>
      </c>
      <c r="K18719" s="40">
        <v>0</v>
      </c>
    </row>
    <row r="18720" spans="1:11" x14ac:dyDescent="0.35">
      <c r="A18720">
        <v>65001</v>
      </c>
      <c r="B18720" t="s">
        <v>343</v>
      </c>
      <c r="C18720" s="70">
        <v>0</v>
      </c>
      <c r="D18720" s="70">
        <v>0</v>
      </c>
      <c r="E18720" s="71">
        <v>44742</v>
      </c>
      <c r="F18720" t="s">
        <v>14246</v>
      </c>
      <c r="G18720" t="s">
        <v>2169</v>
      </c>
      <c r="H18720" t="s">
        <v>14245</v>
      </c>
      <c r="I18720" t="s">
        <v>14244</v>
      </c>
      <c r="J18720" s="40">
        <v>550.96</v>
      </c>
      <c r="K18720" s="40">
        <v>0</v>
      </c>
    </row>
    <row r="18721" spans="1:11" x14ac:dyDescent="0.35">
      <c r="A18721">
        <v>65001</v>
      </c>
      <c r="B18721" t="s">
        <v>343</v>
      </c>
      <c r="C18721" s="70">
        <v>0</v>
      </c>
      <c r="D18721" s="70">
        <v>0</v>
      </c>
      <c r="E18721" s="71">
        <v>44742</v>
      </c>
      <c r="F18721" t="s">
        <v>14243</v>
      </c>
      <c r="G18721" t="s">
        <v>2169</v>
      </c>
      <c r="H18721" t="s">
        <v>14242</v>
      </c>
      <c r="I18721" t="s">
        <v>14241</v>
      </c>
      <c r="J18721" s="40">
        <v>1500.12</v>
      </c>
      <c r="K18721" s="40">
        <v>0</v>
      </c>
    </row>
    <row r="18722" spans="1:11" x14ac:dyDescent="0.35">
      <c r="A18722">
        <v>65001</v>
      </c>
      <c r="B18722" t="s">
        <v>343</v>
      </c>
      <c r="C18722" s="70">
        <v>0</v>
      </c>
      <c r="D18722" s="70">
        <v>0</v>
      </c>
      <c r="E18722" s="71">
        <v>44743</v>
      </c>
      <c r="F18722" t="s">
        <v>12492</v>
      </c>
      <c r="G18722" t="s">
        <v>2142</v>
      </c>
      <c r="H18722" t="s">
        <v>12491</v>
      </c>
      <c r="I18722" t="s">
        <v>12490</v>
      </c>
      <c r="J18722" s="40">
        <v>269.62</v>
      </c>
      <c r="K18722" s="40">
        <v>0</v>
      </c>
    </row>
    <row r="18723" spans="1:11" x14ac:dyDescent="0.35">
      <c r="A18723">
        <v>65001</v>
      </c>
      <c r="B18723" t="s">
        <v>343</v>
      </c>
      <c r="C18723" s="70">
        <v>0</v>
      </c>
      <c r="D18723" s="70">
        <v>0</v>
      </c>
      <c r="E18723" s="71">
        <v>44743</v>
      </c>
      <c r="F18723" t="s">
        <v>12489</v>
      </c>
      <c r="G18723" t="s">
        <v>2142</v>
      </c>
      <c r="H18723" t="s">
        <v>12488</v>
      </c>
      <c r="I18723" t="s">
        <v>12487</v>
      </c>
      <c r="J18723" s="40">
        <v>257.14</v>
      </c>
      <c r="K18723" s="40">
        <v>0</v>
      </c>
    </row>
    <row r="18724" spans="1:11" x14ac:dyDescent="0.35">
      <c r="A18724">
        <v>65001</v>
      </c>
      <c r="B18724" t="s">
        <v>343</v>
      </c>
      <c r="C18724" s="70">
        <v>0</v>
      </c>
      <c r="D18724" s="70">
        <v>0</v>
      </c>
      <c r="E18724" s="71">
        <v>44743</v>
      </c>
      <c r="F18724" t="s">
        <v>14240</v>
      </c>
      <c r="G18724" t="s">
        <v>2142</v>
      </c>
      <c r="H18724" t="s">
        <v>14239</v>
      </c>
      <c r="I18724" t="s">
        <v>14238</v>
      </c>
      <c r="J18724" s="40">
        <v>26.38</v>
      </c>
      <c r="K18724" s="40">
        <v>0</v>
      </c>
    </row>
    <row r="18725" spans="1:11" x14ac:dyDescent="0.35">
      <c r="A18725">
        <v>65001</v>
      </c>
      <c r="B18725" t="s">
        <v>343</v>
      </c>
      <c r="C18725" s="70">
        <v>0</v>
      </c>
      <c r="D18725" s="70">
        <v>0</v>
      </c>
      <c r="E18725" s="71">
        <v>44743</v>
      </c>
      <c r="F18725" t="s">
        <v>14237</v>
      </c>
      <c r="G18725" t="s">
        <v>2142</v>
      </c>
      <c r="H18725" t="s">
        <v>14236</v>
      </c>
      <c r="I18725" t="s">
        <v>14235</v>
      </c>
      <c r="J18725" s="40">
        <v>86.83</v>
      </c>
      <c r="K18725" s="40">
        <v>0</v>
      </c>
    </row>
    <row r="18726" spans="1:11" x14ac:dyDescent="0.35">
      <c r="A18726">
        <v>65001</v>
      </c>
      <c r="B18726" t="s">
        <v>343</v>
      </c>
      <c r="C18726" s="70">
        <v>0</v>
      </c>
      <c r="D18726" s="70">
        <v>0</v>
      </c>
      <c r="E18726" s="71">
        <v>44743</v>
      </c>
      <c r="F18726" t="s">
        <v>14234</v>
      </c>
      <c r="G18726" t="s">
        <v>2142</v>
      </c>
      <c r="H18726" t="s">
        <v>14233</v>
      </c>
      <c r="I18726" t="s">
        <v>14232</v>
      </c>
      <c r="J18726" s="40">
        <v>471.74</v>
      </c>
      <c r="K18726" s="40">
        <v>0</v>
      </c>
    </row>
    <row r="18727" spans="1:11" x14ac:dyDescent="0.35">
      <c r="A18727">
        <v>65001</v>
      </c>
      <c r="B18727" t="s">
        <v>343</v>
      </c>
      <c r="C18727" s="70">
        <v>0</v>
      </c>
      <c r="D18727" s="70">
        <v>0</v>
      </c>
      <c r="E18727" s="71">
        <v>44746</v>
      </c>
      <c r="F18727" t="s">
        <v>14231</v>
      </c>
      <c r="G18727" t="s">
        <v>2142</v>
      </c>
      <c r="H18727" t="s">
        <v>14230</v>
      </c>
      <c r="I18727" t="s">
        <v>14229</v>
      </c>
      <c r="J18727" s="40">
        <v>38.39</v>
      </c>
      <c r="K18727" s="40">
        <v>0</v>
      </c>
    </row>
    <row r="18728" spans="1:11" x14ac:dyDescent="0.35">
      <c r="A18728">
        <v>65001</v>
      </c>
      <c r="B18728" t="s">
        <v>343</v>
      </c>
      <c r="C18728" s="70">
        <v>0</v>
      </c>
      <c r="D18728" s="70">
        <v>0</v>
      </c>
      <c r="E18728" s="71">
        <v>44746</v>
      </c>
      <c r="F18728" t="s">
        <v>14228</v>
      </c>
      <c r="G18728" t="s">
        <v>2142</v>
      </c>
      <c r="H18728" t="s">
        <v>14227</v>
      </c>
      <c r="I18728" t="s">
        <v>14226</v>
      </c>
      <c r="J18728" s="40">
        <v>51.49</v>
      </c>
      <c r="K18728" s="40">
        <v>0</v>
      </c>
    </row>
    <row r="18729" spans="1:11" x14ac:dyDescent="0.35">
      <c r="A18729">
        <v>65001</v>
      </c>
      <c r="B18729" t="s">
        <v>343</v>
      </c>
      <c r="C18729" s="70">
        <v>0</v>
      </c>
      <c r="D18729" s="70">
        <v>0</v>
      </c>
      <c r="E18729" s="71">
        <v>44748</v>
      </c>
      <c r="F18729" t="s">
        <v>14225</v>
      </c>
      <c r="G18729" t="s">
        <v>2142</v>
      </c>
      <c r="H18729" t="s">
        <v>14224</v>
      </c>
      <c r="I18729" t="s">
        <v>14223</v>
      </c>
      <c r="J18729" s="40">
        <v>17.27</v>
      </c>
      <c r="K18729" s="40">
        <v>0</v>
      </c>
    </row>
    <row r="18730" spans="1:11" x14ac:dyDescent="0.35">
      <c r="A18730">
        <v>65001</v>
      </c>
      <c r="B18730" t="s">
        <v>343</v>
      </c>
      <c r="C18730" s="70">
        <v>0</v>
      </c>
      <c r="D18730" s="70">
        <v>0</v>
      </c>
      <c r="E18730" s="71">
        <v>44750</v>
      </c>
      <c r="F18730" t="s">
        <v>14222</v>
      </c>
      <c r="G18730" t="s">
        <v>2142</v>
      </c>
      <c r="H18730" t="s">
        <v>14221</v>
      </c>
      <c r="I18730" t="s">
        <v>12476</v>
      </c>
      <c r="J18730" s="40">
        <v>271.76</v>
      </c>
      <c r="K18730" s="40">
        <v>0</v>
      </c>
    </row>
    <row r="18731" spans="1:11" x14ac:dyDescent="0.35">
      <c r="A18731">
        <v>65001</v>
      </c>
      <c r="B18731" t="s">
        <v>343</v>
      </c>
      <c r="C18731" s="70">
        <v>0</v>
      </c>
      <c r="D18731" s="70">
        <v>0</v>
      </c>
      <c r="E18731" s="71">
        <v>44753</v>
      </c>
      <c r="F18731" t="s">
        <v>14220</v>
      </c>
      <c r="G18731" t="s">
        <v>2142</v>
      </c>
      <c r="H18731" t="s">
        <v>14219</v>
      </c>
      <c r="I18731" t="s">
        <v>14218</v>
      </c>
      <c r="J18731" s="40">
        <v>158.68</v>
      </c>
      <c r="K18731" s="40">
        <v>0</v>
      </c>
    </row>
    <row r="18732" spans="1:11" x14ac:dyDescent="0.35">
      <c r="A18732">
        <v>65001</v>
      </c>
      <c r="B18732" t="s">
        <v>343</v>
      </c>
      <c r="C18732" s="70">
        <v>0</v>
      </c>
      <c r="D18732" s="70">
        <v>0</v>
      </c>
      <c r="E18732" s="71">
        <v>44754</v>
      </c>
      <c r="F18732" t="s">
        <v>14217</v>
      </c>
      <c r="G18732" t="s">
        <v>2142</v>
      </c>
      <c r="H18732" t="s">
        <v>14216</v>
      </c>
      <c r="I18732" t="s">
        <v>14215</v>
      </c>
      <c r="J18732" s="40">
        <v>324.07</v>
      </c>
      <c r="K18732" s="40">
        <v>0</v>
      </c>
    </row>
    <row r="18733" spans="1:11" x14ac:dyDescent="0.35">
      <c r="A18733">
        <v>65001</v>
      </c>
      <c r="B18733" t="s">
        <v>343</v>
      </c>
      <c r="C18733" s="70">
        <v>0</v>
      </c>
      <c r="D18733" s="70">
        <v>0</v>
      </c>
      <c r="E18733" s="71">
        <v>44754</v>
      </c>
      <c r="F18733" t="s">
        <v>14214</v>
      </c>
      <c r="G18733" t="s">
        <v>2142</v>
      </c>
      <c r="H18733" t="s">
        <v>14213</v>
      </c>
      <c r="I18733" t="s">
        <v>14212</v>
      </c>
      <c r="J18733" s="40">
        <v>-29.28</v>
      </c>
      <c r="K18733" s="40">
        <v>0</v>
      </c>
    </row>
    <row r="18734" spans="1:11" x14ac:dyDescent="0.35">
      <c r="A18734">
        <v>65001</v>
      </c>
      <c r="B18734" t="s">
        <v>343</v>
      </c>
      <c r="C18734" s="70">
        <v>0</v>
      </c>
      <c r="D18734" s="70">
        <v>0</v>
      </c>
      <c r="E18734" s="71">
        <v>44760</v>
      </c>
      <c r="F18734" t="s">
        <v>14211</v>
      </c>
      <c r="G18734" t="s">
        <v>2142</v>
      </c>
      <c r="H18734" t="s">
        <v>14210</v>
      </c>
      <c r="I18734" t="s">
        <v>14209</v>
      </c>
      <c r="J18734" s="40">
        <v>1736.62</v>
      </c>
      <c r="K18734" s="40">
        <v>0</v>
      </c>
    </row>
    <row r="18735" spans="1:11" x14ac:dyDescent="0.35">
      <c r="A18735">
        <v>65001</v>
      </c>
      <c r="B18735" t="s">
        <v>343</v>
      </c>
      <c r="C18735" s="70">
        <v>0</v>
      </c>
      <c r="D18735" s="70">
        <v>0</v>
      </c>
      <c r="E18735" s="71">
        <v>44760</v>
      </c>
      <c r="F18735" t="s">
        <v>14208</v>
      </c>
      <c r="G18735" t="s">
        <v>2142</v>
      </c>
      <c r="H18735" t="s">
        <v>14207</v>
      </c>
      <c r="I18735" t="s">
        <v>14206</v>
      </c>
      <c r="J18735" s="40">
        <v>95.51</v>
      </c>
      <c r="K18735" s="40">
        <v>0</v>
      </c>
    </row>
    <row r="18736" spans="1:11" x14ac:dyDescent="0.35">
      <c r="A18736">
        <v>65001</v>
      </c>
      <c r="B18736" t="s">
        <v>343</v>
      </c>
      <c r="C18736" s="70">
        <v>0</v>
      </c>
      <c r="D18736" s="70">
        <v>0</v>
      </c>
      <c r="E18736" s="71">
        <v>44761</v>
      </c>
      <c r="F18736" t="s">
        <v>14205</v>
      </c>
      <c r="G18736" t="s">
        <v>2142</v>
      </c>
      <c r="H18736" t="s">
        <v>14204</v>
      </c>
      <c r="I18736" t="s">
        <v>14203</v>
      </c>
      <c r="J18736" s="40">
        <v>1135.3699999999999</v>
      </c>
      <c r="K18736" s="40">
        <v>0</v>
      </c>
    </row>
    <row r="18737" spans="1:11" x14ac:dyDescent="0.35">
      <c r="A18737">
        <v>65001</v>
      </c>
      <c r="B18737" t="s">
        <v>343</v>
      </c>
      <c r="C18737" s="70">
        <v>0</v>
      </c>
      <c r="D18737" s="70">
        <v>0</v>
      </c>
      <c r="E18737" s="71">
        <v>44773</v>
      </c>
      <c r="F18737" t="s">
        <v>12463</v>
      </c>
      <c r="G18737" t="s">
        <v>2142</v>
      </c>
      <c r="H18737" t="s">
        <v>12462</v>
      </c>
      <c r="I18737" t="s">
        <v>12461</v>
      </c>
      <c r="J18737" s="40">
        <v>265.41000000000003</v>
      </c>
      <c r="K18737" s="40">
        <v>0</v>
      </c>
    </row>
    <row r="18738" spans="1:11" x14ac:dyDescent="0.35">
      <c r="A18738">
        <v>65001</v>
      </c>
      <c r="B18738" t="s">
        <v>343</v>
      </c>
      <c r="C18738" s="70">
        <v>0</v>
      </c>
      <c r="D18738" s="70">
        <v>0</v>
      </c>
      <c r="E18738" s="71">
        <v>44773</v>
      </c>
      <c r="F18738" t="s">
        <v>14202</v>
      </c>
      <c r="G18738" t="s">
        <v>2169</v>
      </c>
      <c r="H18738" t="s">
        <v>14163</v>
      </c>
      <c r="I18738" t="s">
        <v>14162</v>
      </c>
      <c r="J18738" s="40">
        <v>1447.89</v>
      </c>
      <c r="K18738" s="40">
        <v>0</v>
      </c>
    </row>
    <row r="18739" spans="1:11" x14ac:dyDescent="0.35">
      <c r="A18739">
        <v>65001</v>
      </c>
      <c r="B18739" t="s">
        <v>343</v>
      </c>
      <c r="C18739" s="70">
        <v>0</v>
      </c>
      <c r="D18739" s="70">
        <v>0</v>
      </c>
      <c r="E18739" s="71">
        <v>44773</v>
      </c>
      <c r="F18739" t="s">
        <v>14201</v>
      </c>
      <c r="G18739" t="s">
        <v>2169</v>
      </c>
      <c r="H18739" t="s">
        <v>14160</v>
      </c>
      <c r="I18739" t="s">
        <v>14159</v>
      </c>
      <c r="J18739" s="40">
        <v>531.98</v>
      </c>
      <c r="K18739" s="40">
        <v>0</v>
      </c>
    </row>
    <row r="18740" spans="1:11" x14ac:dyDescent="0.35">
      <c r="A18740">
        <v>65001</v>
      </c>
      <c r="B18740" t="s">
        <v>343</v>
      </c>
      <c r="C18740" s="70">
        <v>0</v>
      </c>
      <c r="D18740" s="70">
        <v>0</v>
      </c>
      <c r="E18740" s="71">
        <v>44773</v>
      </c>
      <c r="F18740" t="s">
        <v>14200</v>
      </c>
      <c r="G18740" t="s">
        <v>2169</v>
      </c>
      <c r="H18740" t="s">
        <v>14157</v>
      </c>
      <c r="I18740" t="s">
        <v>13978</v>
      </c>
      <c r="J18740" s="40">
        <v>1412.05</v>
      </c>
      <c r="K18740" s="40">
        <v>0</v>
      </c>
    </row>
    <row r="18741" spans="1:11" x14ac:dyDescent="0.35">
      <c r="A18741">
        <v>65001</v>
      </c>
      <c r="B18741" t="s">
        <v>343</v>
      </c>
      <c r="C18741" s="70">
        <v>0</v>
      </c>
      <c r="D18741" s="70">
        <v>0</v>
      </c>
      <c r="E18741" s="71">
        <v>44773</v>
      </c>
      <c r="F18741" t="s">
        <v>14199</v>
      </c>
      <c r="G18741" t="s">
        <v>2169</v>
      </c>
      <c r="H18741" t="s">
        <v>14093</v>
      </c>
      <c r="I18741" t="s">
        <v>14092</v>
      </c>
      <c r="J18741" s="40">
        <v>3598.41</v>
      </c>
      <c r="K18741" s="40">
        <v>0</v>
      </c>
    </row>
    <row r="18742" spans="1:11" x14ac:dyDescent="0.35">
      <c r="A18742">
        <v>65001</v>
      </c>
      <c r="B18742" t="s">
        <v>343</v>
      </c>
      <c r="C18742" s="70">
        <v>0</v>
      </c>
      <c r="D18742" s="70">
        <v>0</v>
      </c>
      <c r="E18742" s="71">
        <v>44777</v>
      </c>
      <c r="F18742" t="s">
        <v>14198</v>
      </c>
      <c r="G18742" t="s">
        <v>2142</v>
      </c>
      <c r="H18742" t="s">
        <v>14197</v>
      </c>
      <c r="I18742" t="s">
        <v>14196</v>
      </c>
      <c r="J18742" s="40">
        <v>1148.0999999999999</v>
      </c>
      <c r="K18742" s="40">
        <v>0</v>
      </c>
    </row>
    <row r="18743" spans="1:11" x14ac:dyDescent="0.35">
      <c r="A18743">
        <v>65001</v>
      </c>
      <c r="B18743" t="s">
        <v>343</v>
      </c>
      <c r="C18743" s="70">
        <v>0</v>
      </c>
      <c r="D18743" s="70">
        <v>0</v>
      </c>
      <c r="E18743" s="71">
        <v>44779</v>
      </c>
      <c r="F18743" t="s">
        <v>14195</v>
      </c>
      <c r="G18743" t="s">
        <v>2142</v>
      </c>
      <c r="H18743" t="s">
        <v>14194</v>
      </c>
      <c r="I18743" t="s">
        <v>14193</v>
      </c>
      <c r="J18743" s="40">
        <v>18.2</v>
      </c>
      <c r="K18743" s="40">
        <v>0</v>
      </c>
    </row>
    <row r="18744" spans="1:11" x14ac:dyDescent="0.35">
      <c r="A18744">
        <v>65001</v>
      </c>
      <c r="B18744" t="s">
        <v>343</v>
      </c>
      <c r="C18744" s="70">
        <v>0</v>
      </c>
      <c r="D18744" s="70">
        <v>0</v>
      </c>
      <c r="E18744" s="71">
        <v>44780</v>
      </c>
      <c r="F18744" t="s">
        <v>14192</v>
      </c>
      <c r="G18744" t="s">
        <v>2142</v>
      </c>
      <c r="H18744" t="s">
        <v>14191</v>
      </c>
      <c r="I18744" t="s">
        <v>14190</v>
      </c>
      <c r="J18744" s="40">
        <v>26.98</v>
      </c>
      <c r="K18744" s="40">
        <v>0</v>
      </c>
    </row>
    <row r="18745" spans="1:11" x14ac:dyDescent="0.35">
      <c r="A18745">
        <v>65001</v>
      </c>
      <c r="B18745" t="s">
        <v>343</v>
      </c>
      <c r="C18745" s="70">
        <v>0</v>
      </c>
      <c r="D18745" s="70">
        <v>0</v>
      </c>
      <c r="E18745" s="71">
        <v>44781</v>
      </c>
      <c r="F18745" t="s">
        <v>14189</v>
      </c>
      <c r="G18745" t="s">
        <v>2142</v>
      </c>
      <c r="H18745" t="s">
        <v>14188</v>
      </c>
      <c r="I18745" t="s">
        <v>14187</v>
      </c>
      <c r="J18745" s="40">
        <v>4360.6400000000003</v>
      </c>
      <c r="K18745" s="40">
        <v>0</v>
      </c>
    </row>
    <row r="18746" spans="1:11" x14ac:dyDescent="0.35">
      <c r="A18746">
        <v>65001</v>
      </c>
      <c r="B18746" t="s">
        <v>343</v>
      </c>
      <c r="C18746" s="70">
        <v>0</v>
      </c>
      <c r="D18746" s="70">
        <v>0</v>
      </c>
      <c r="E18746" s="71">
        <v>44781</v>
      </c>
      <c r="F18746" t="s">
        <v>14186</v>
      </c>
      <c r="G18746" t="s">
        <v>2142</v>
      </c>
      <c r="H18746" t="s">
        <v>14185</v>
      </c>
      <c r="I18746" t="s">
        <v>14184</v>
      </c>
      <c r="J18746" s="40">
        <v>12.59</v>
      </c>
      <c r="K18746" s="40">
        <v>0</v>
      </c>
    </row>
    <row r="18747" spans="1:11" x14ac:dyDescent="0.35">
      <c r="A18747">
        <v>65001</v>
      </c>
      <c r="B18747" t="s">
        <v>343</v>
      </c>
      <c r="C18747" s="70">
        <v>0</v>
      </c>
      <c r="D18747" s="70">
        <v>0</v>
      </c>
      <c r="E18747" s="71">
        <v>44783</v>
      </c>
      <c r="F18747" t="s">
        <v>14183</v>
      </c>
      <c r="G18747" t="s">
        <v>2142</v>
      </c>
      <c r="H18747" t="s">
        <v>14182</v>
      </c>
      <c r="I18747" t="s">
        <v>14181</v>
      </c>
      <c r="J18747" s="40">
        <v>27.35</v>
      </c>
      <c r="K18747" s="40">
        <v>0</v>
      </c>
    </row>
    <row r="18748" spans="1:11" x14ac:dyDescent="0.35">
      <c r="A18748">
        <v>65001</v>
      </c>
      <c r="B18748" t="s">
        <v>343</v>
      </c>
      <c r="C18748" s="70">
        <v>0</v>
      </c>
      <c r="D18748" s="70">
        <v>0</v>
      </c>
      <c r="E18748" s="71">
        <v>44788</v>
      </c>
      <c r="F18748" t="s">
        <v>14180</v>
      </c>
      <c r="G18748" t="s">
        <v>2142</v>
      </c>
      <c r="H18748" t="s">
        <v>14179</v>
      </c>
      <c r="I18748" t="s">
        <v>14178</v>
      </c>
      <c r="J18748" s="40">
        <v>18.350000000000001</v>
      </c>
      <c r="K18748" s="40">
        <v>0</v>
      </c>
    </row>
    <row r="18749" spans="1:11" x14ac:dyDescent="0.35">
      <c r="A18749">
        <v>65001</v>
      </c>
      <c r="B18749" t="s">
        <v>343</v>
      </c>
      <c r="C18749" s="70">
        <v>0</v>
      </c>
      <c r="D18749" s="70">
        <v>0</v>
      </c>
      <c r="E18749" s="71">
        <v>44789</v>
      </c>
      <c r="F18749" t="s">
        <v>12913</v>
      </c>
      <c r="G18749" t="s">
        <v>2142</v>
      </c>
      <c r="H18749" t="s">
        <v>12912</v>
      </c>
      <c r="I18749" t="s">
        <v>12911</v>
      </c>
      <c r="J18749" s="40">
        <v>54.99</v>
      </c>
      <c r="K18749" s="40">
        <v>0</v>
      </c>
    </row>
    <row r="18750" spans="1:11" x14ac:dyDescent="0.35">
      <c r="A18750">
        <v>65001</v>
      </c>
      <c r="B18750" t="s">
        <v>343</v>
      </c>
      <c r="C18750" s="70">
        <v>0</v>
      </c>
      <c r="D18750" s="70">
        <v>0</v>
      </c>
      <c r="E18750" s="71">
        <v>44790</v>
      </c>
      <c r="F18750" t="s">
        <v>14177</v>
      </c>
      <c r="G18750" t="s">
        <v>2142</v>
      </c>
      <c r="H18750" t="s">
        <v>14176</v>
      </c>
      <c r="I18750" t="s">
        <v>14175</v>
      </c>
      <c r="J18750" s="40">
        <v>68.45</v>
      </c>
      <c r="K18750" s="40">
        <v>0</v>
      </c>
    </row>
    <row r="18751" spans="1:11" x14ac:dyDescent="0.35">
      <c r="A18751">
        <v>65001</v>
      </c>
      <c r="B18751" t="s">
        <v>343</v>
      </c>
      <c r="C18751" s="70">
        <v>0</v>
      </c>
      <c r="D18751" s="70">
        <v>0</v>
      </c>
      <c r="E18751" s="71">
        <v>44798</v>
      </c>
      <c r="F18751" t="s">
        <v>14174</v>
      </c>
      <c r="G18751" t="s">
        <v>2142</v>
      </c>
      <c r="H18751" t="s">
        <v>14173</v>
      </c>
      <c r="I18751" t="s">
        <v>14172</v>
      </c>
      <c r="J18751" s="40">
        <v>90.36</v>
      </c>
      <c r="K18751" s="40">
        <v>0</v>
      </c>
    </row>
    <row r="18752" spans="1:11" x14ac:dyDescent="0.35">
      <c r="A18752">
        <v>65001</v>
      </c>
      <c r="B18752" t="s">
        <v>343</v>
      </c>
      <c r="C18752" s="70">
        <v>0</v>
      </c>
      <c r="D18752" s="70">
        <v>0</v>
      </c>
      <c r="E18752" s="71">
        <v>44802</v>
      </c>
      <c r="F18752" t="s">
        <v>14171</v>
      </c>
      <c r="G18752" t="s">
        <v>2142</v>
      </c>
      <c r="H18752" t="s">
        <v>14170</v>
      </c>
      <c r="I18752" t="s">
        <v>14169</v>
      </c>
      <c r="J18752" s="40">
        <v>350.22</v>
      </c>
      <c r="K18752" s="40">
        <v>0</v>
      </c>
    </row>
    <row r="18753" spans="1:11" x14ac:dyDescent="0.35">
      <c r="A18753">
        <v>65001</v>
      </c>
      <c r="B18753" t="s">
        <v>343</v>
      </c>
      <c r="C18753" s="70">
        <v>0</v>
      </c>
      <c r="D18753" s="70">
        <v>0</v>
      </c>
      <c r="E18753" s="71">
        <v>44803</v>
      </c>
      <c r="F18753" t="s">
        <v>14168</v>
      </c>
      <c r="G18753" t="s">
        <v>2142</v>
      </c>
      <c r="H18753" t="s">
        <v>14167</v>
      </c>
      <c r="I18753" t="s">
        <v>14166</v>
      </c>
      <c r="J18753" s="40">
        <v>45.2</v>
      </c>
      <c r="K18753" s="40">
        <v>0</v>
      </c>
    </row>
    <row r="18754" spans="1:11" x14ac:dyDescent="0.35">
      <c r="A18754">
        <v>65001</v>
      </c>
      <c r="B18754" t="s">
        <v>343</v>
      </c>
      <c r="C18754" s="70">
        <v>0</v>
      </c>
      <c r="D18754" s="70">
        <v>0</v>
      </c>
      <c r="E18754" s="71">
        <v>44804</v>
      </c>
      <c r="F18754" t="s">
        <v>10979</v>
      </c>
      <c r="G18754" t="s">
        <v>1912</v>
      </c>
      <c r="J18754" s="40">
        <v>4352.8100000000004</v>
      </c>
      <c r="K18754" s="40">
        <v>0</v>
      </c>
    </row>
    <row r="18755" spans="1:11" x14ac:dyDescent="0.35">
      <c r="A18755">
        <v>65001</v>
      </c>
      <c r="B18755" t="s">
        <v>343</v>
      </c>
      <c r="C18755" s="70">
        <v>0</v>
      </c>
      <c r="D18755" s="70">
        <v>0</v>
      </c>
      <c r="E18755" s="71">
        <v>44804</v>
      </c>
      <c r="F18755" t="s">
        <v>14165</v>
      </c>
      <c r="G18755" t="s">
        <v>2169</v>
      </c>
      <c r="H18755" t="s">
        <v>14093</v>
      </c>
      <c r="I18755" t="s">
        <v>14092</v>
      </c>
      <c r="J18755" s="40">
        <v>3598.41</v>
      </c>
      <c r="K18755" s="40">
        <v>0</v>
      </c>
    </row>
    <row r="18756" spans="1:11" x14ac:dyDescent="0.35">
      <c r="A18756">
        <v>65001</v>
      </c>
      <c r="B18756" t="s">
        <v>343</v>
      </c>
      <c r="C18756" s="70">
        <v>0</v>
      </c>
      <c r="D18756" s="70">
        <v>0</v>
      </c>
      <c r="E18756" s="71">
        <v>44804</v>
      </c>
      <c r="F18756" t="s">
        <v>14164</v>
      </c>
      <c r="G18756" t="s">
        <v>2169</v>
      </c>
      <c r="H18756" t="s">
        <v>14163</v>
      </c>
      <c r="I18756" t="s">
        <v>14162</v>
      </c>
      <c r="J18756" s="40">
        <v>1447.89</v>
      </c>
      <c r="K18756" s="40">
        <v>0</v>
      </c>
    </row>
    <row r="18757" spans="1:11" x14ac:dyDescent="0.35">
      <c r="A18757">
        <v>65001</v>
      </c>
      <c r="B18757" t="s">
        <v>343</v>
      </c>
      <c r="C18757" s="70">
        <v>0</v>
      </c>
      <c r="D18757" s="70">
        <v>0</v>
      </c>
      <c r="E18757" s="71">
        <v>44804</v>
      </c>
      <c r="F18757" t="s">
        <v>14161</v>
      </c>
      <c r="G18757" t="s">
        <v>2169</v>
      </c>
      <c r="H18757" t="s">
        <v>14160</v>
      </c>
      <c r="I18757" t="s">
        <v>14159</v>
      </c>
      <c r="J18757" s="40">
        <v>531.97</v>
      </c>
      <c r="K18757" s="40">
        <v>0</v>
      </c>
    </row>
    <row r="18758" spans="1:11" x14ac:dyDescent="0.35">
      <c r="A18758">
        <v>65001</v>
      </c>
      <c r="B18758" t="s">
        <v>343</v>
      </c>
      <c r="C18758" s="70">
        <v>0</v>
      </c>
      <c r="D18758" s="70">
        <v>0</v>
      </c>
      <c r="E18758" s="71">
        <v>44804</v>
      </c>
      <c r="F18758" t="s">
        <v>14158</v>
      </c>
      <c r="G18758" t="s">
        <v>2169</v>
      </c>
      <c r="H18758" t="s">
        <v>14157</v>
      </c>
      <c r="I18758" t="s">
        <v>13978</v>
      </c>
      <c r="J18758" s="40">
        <v>1412.04</v>
      </c>
      <c r="K18758" s="40">
        <v>0</v>
      </c>
    </row>
    <row r="18759" spans="1:11" x14ac:dyDescent="0.35">
      <c r="A18759">
        <v>65001</v>
      </c>
      <c r="B18759" t="s">
        <v>343</v>
      </c>
      <c r="C18759" s="70">
        <v>0</v>
      </c>
      <c r="D18759" s="70">
        <v>0</v>
      </c>
      <c r="E18759" s="71">
        <v>44804</v>
      </c>
      <c r="F18759" t="s">
        <v>14156</v>
      </c>
      <c r="G18759" t="s">
        <v>1912</v>
      </c>
      <c r="J18759" s="40">
        <v>8815.92</v>
      </c>
      <c r="K18759" s="40">
        <v>0</v>
      </c>
    </row>
    <row r="18760" spans="1:11" x14ac:dyDescent="0.35">
      <c r="A18760">
        <v>65001</v>
      </c>
      <c r="B18760" t="s">
        <v>343</v>
      </c>
      <c r="C18760" s="70">
        <v>0</v>
      </c>
      <c r="D18760" s="70">
        <v>0</v>
      </c>
      <c r="E18760" s="71">
        <v>44804</v>
      </c>
      <c r="F18760" t="s">
        <v>14155</v>
      </c>
      <c r="G18760" t="s">
        <v>2142</v>
      </c>
      <c r="H18760" t="s">
        <v>14154</v>
      </c>
      <c r="I18760" t="s">
        <v>14153</v>
      </c>
      <c r="J18760" s="40">
        <v>269.39</v>
      </c>
      <c r="K18760" s="40">
        <v>0</v>
      </c>
    </row>
    <row r="18761" spans="1:11" x14ac:dyDescent="0.35">
      <c r="A18761">
        <v>65001</v>
      </c>
      <c r="B18761" t="s">
        <v>343</v>
      </c>
      <c r="C18761" s="70">
        <v>0</v>
      </c>
      <c r="D18761" s="70">
        <v>0</v>
      </c>
      <c r="E18761" s="71">
        <v>44805</v>
      </c>
      <c r="F18761" t="s">
        <v>10975</v>
      </c>
      <c r="G18761" t="s">
        <v>1912</v>
      </c>
      <c r="J18761" s="40">
        <v>-4352.8100000000004</v>
      </c>
      <c r="K18761" s="40">
        <v>0</v>
      </c>
    </row>
    <row r="18762" spans="1:11" x14ac:dyDescent="0.35">
      <c r="A18762">
        <v>65001</v>
      </c>
      <c r="B18762" t="s">
        <v>343</v>
      </c>
      <c r="C18762" s="70">
        <v>0</v>
      </c>
      <c r="D18762" s="70">
        <v>0</v>
      </c>
      <c r="E18762" s="71">
        <v>44805</v>
      </c>
      <c r="F18762" t="s">
        <v>14152</v>
      </c>
      <c r="G18762" t="s">
        <v>2142</v>
      </c>
      <c r="H18762" t="s">
        <v>14151</v>
      </c>
      <c r="I18762" t="s">
        <v>14125</v>
      </c>
      <c r="J18762" s="40">
        <v>1904.43</v>
      </c>
      <c r="K18762" s="40">
        <v>0</v>
      </c>
    </row>
    <row r="18763" spans="1:11" x14ac:dyDescent="0.35">
      <c r="A18763">
        <v>65001</v>
      </c>
      <c r="B18763" t="s">
        <v>343</v>
      </c>
      <c r="C18763" s="70">
        <v>0</v>
      </c>
      <c r="D18763" s="70">
        <v>0</v>
      </c>
      <c r="E18763" s="71">
        <v>44805</v>
      </c>
      <c r="F18763" t="s">
        <v>14150</v>
      </c>
      <c r="G18763" t="s">
        <v>2142</v>
      </c>
      <c r="H18763" t="s">
        <v>14149</v>
      </c>
      <c r="I18763" t="s">
        <v>11678</v>
      </c>
      <c r="J18763" s="40">
        <v>45.37</v>
      </c>
      <c r="K18763" s="40">
        <v>0</v>
      </c>
    </row>
    <row r="18764" spans="1:11" x14ac:dyDescent="0.35">
      <c r="A18764">
        <v>65001</v>
      </c>
      <c r="B18764" t="s">
        <v>343</v>
      </c>
      <c r="C18764" s="70">
        <v>0</v>
      </c>
      <c r="D18764" s="70">
        <v>0</v>
      </c>
      <c r="E18764" s="71">
        <v>44805</v>
      </c>
      <c r="F18764" t="s">
        <v>14148</v>
      </c>
      <c r="G18764" t="s">
        <v>2142</v>
      </c>
      <c r="H18764" t="s">
        <v>14147</v>
      </c>
      <c r="I18764" t="s">
        <v>14146</v>
      </c>
      <c r="J18764" s="40">
        <v>53.59</v>
      </c>
      <c r="K18764" s="40">
        <v>0</v>
      </c>
    </row>
    <row r="18765" spans="1:11" x14ac:dyDescent="0.35">
      <c r="A18765">
        <v>65001</v>
      </c>
      <c r="B18765" t="s">
        <v>343</v>
      </c>
      <c r="C18765" s="70">
        <v>0</v>
      </c>
      <c r="D18765" s="70">
        <v>0</v>
      </c>
      <c r="E18765" s="71">
        <v>44805</v>
      </c>
      <c r="F18765" t="s">
        <v>14145</v>
      </c>
      <c r="G18765" t="s">
        <v>2142</v>
      </c>
      <c r="H18765" t="s">
        <v>14144</v>
      </c>
      <c r="I18765" t="s">
        <v>14122</v>
      </c>
      <c r="J18765" s="40">
        <v>506.78</v>
      </c>
      <c r="K18765" s="40">
        <v>0</v>
      </c>
    </row>
    <row r="18766" spans="1:11" x14ac:dyDescent="0.35">
      <c r="A18766">
        <v>65001</v>
      </c>
      <c r="B18766" t="s">
        <v>343</v>
      </c>
      <c r="C18766" s="70">
        <v>0</v>
      </c>
      <c r="D18766" s="70">
        <v>0</v>
      </c>
      <c r="E18766" s="71">
        <v>44805</v>
      </c>
      <c r="F18766" t="s">
        <v>14143</v>
      </c>
      <c r="G18766" t="s">
        <v>2142</v>
      </c>
      <c r="H18766" t="s">
        <v>14142</v>
      </c>
      <c r="I18766" t="s">
        <v>14119</v>
      </c>
      <c r="J18766" s="40">
        <v>2870.98</v>
      </c>
      <c r="K18766" s="40">
        <v>0</v>
      </c>
    </row>
    <row r="18767" spans="1:11" x14ac:dyDescent="0.35">
      <c r="A18767">
        <v>65001</v>
      </c>
      <c r="B18767" t="s">
        <v>343</v>
      </c>
      <c r="C18767" s="70">
        <v>0</v>
      </c>
      <c r="D18767" s="70">
        <v>0</v>
      </c>
      <c r="E18767" s="71">
        <v>44805</v>
      </c>
      <c r="F18767" t="s">
        <v>14141</v>
      </c>
      <c r="G18767" t="s">
        <v>2142</v>
      </c>
      <c r="H18767" t="s">
        <v>14140</v>
      </c>
      <c r="I18767" t="s">
        <v>14139</v>
      </c>
      <c r="J18767" s="40">
        <v>273.37</v>
      </c>
      <c r="K18767" s="40">
        <v>0</v>
      </c>
    </row>
    <row r="18768" spans="1:11" x14ac:dyDescent="0.35">
      <c r="A18768">
        <v>65001</v>
      </c>
      <c r="B18768" t="s">
        <v>343</v>
      </c>
      <c r="C18768" s="70">
        <v>0</v>
      </c>
      <c r="D18768" s="70">
        <v>0</v>
      </c>
      <c r="E18768" s="71">
        <v>44805</v>
      </c>
      <c r="F18768" t="s">
        <v>14138</v>
      </c>
      <c r="G18768" t="s">
        <v>2142</v>
      </c>
      <c r="H18768" t="s">
        <v>14137</v>
      </c>
      <c r="I18768" t="s">
        <v>14136</v>
      </c>
      <c r="J18768" s="40">
        <v>14.63</v>
      </c>
      <c r="K18768" s="40">
        <v>0</v>
      </c>
    </row>
    <row r="18769" spans="1:11" x14ac:dyDescent="0.35">
      <c r="A18769">
        <v>65001</v>
      </c>
      <c r="B18769" t="s">
        <v>343</v>
      </c>
      <c r="C18769" s="70">
        <v>0</v>
      </c>
      <c r="D18769" s="70">
        <v>0</v>
      </c>
      <c r="E18769" s="71">
        <v>44805</v>
      </c>
      <c r="F18769" t="s">
        <v>14135</v>
      </c>
      <c r="G18769" t="s">
        <v>2142</v>
      </c>
      <c r="H18769" t="s">
        <v>14134</v>
      </c>
      <c r="I18769" t="s">
        <v>14125</v>
      </c>
      <c r="J18769" s="40">
        <v>-1904.43</v>
      </c>
      <c r="K18769" s="40">
        <v>0</v>
      </c>
    </row>
    <row r="18770" spans="1:11" x14ac:dyDescent="0.35">
      <c r="A18770">
        <v>65001</v>
      </c>
      <c r="B18770" t="s">
        <v>343</v>
      </c>
      <c r="C18770" s="70">
        <v>0</v>
      </c>
      <c r="D18770" s="70">
        <v>0</v>
      </c>
      <c r="E18770" s="71">
        <v>44805</v>
      </c>
      <c r="F18770" t="s">
        <v>14133</v>
      </c>
      <c r="G18770" t="s">
        <v>2142</v>
      </c>
      <c r="H18770" t="s">
        <v>14132</v>
      </c>
      <c r="I18770" t="s">
        <v>11678</v>
      </c>
      <c r="J18770" s="40">
        <v>-45.37</v>
      </c>
      <c r="K18770" s="40">
        <v>0</v>
      </c>
    </row>
    <row r="18771" spans="1:11" x14ac:dyDescent="0.35">
      <c r="A18771">
        <v>65001</v>
      </c>
      <c r="B18771" t="s">
        <v>343</v>
      </c>
      <c r="C18771" s="70">
        <v>0</v>
      </c>
      <c r="D18771" s="70">
        <v>0</v>
      </c>
      <c r="E18771" s="71">
        <v>44805</v>
      </c>
      <c r="F18771" t="s">
        <v>14131</v>
      </c>
      <c r="G18771" t="s">
        <v>2142</v>
      </c>
      <c r="H18771" t="s">
        <v>14130</v>
      </c>
      <c r="I18771" t="s">
        <v>14122</v>
      </c>
      <c r="J18771" s="40">
        <v>-506.78</v>
      </c>
      <c r="K18771" s="40">
        <v>0</v>
      </c>
    </row>
    <row r="18772" spans="1:11" x14ac:dyDescent="0.35">
      <c r="A18772">
        <v>65001</v>
      </c>
      <c r="B18772" t="s">
        <v>343</v>
      </c>
      <c r="C18772" s="70">
        <v>0</v>
      </c>
      <c r="D18772" s="70">
        <v>0</v>
      </c>
      <c r="E18772" s="71">
        <v>44805</v>
      </c>
      <c r="F18772" t="s">
        <v>14129</v>
      </c>
      <c r="G18772" t="s">
        <v>2142</v>
      </c>
      <c r="H18772" t="s">
        <v>14128</v>
      </c>
      <c r="I18772" t="s">
        <v>14119</v>
      </c>
      <c r="J18772" s="40">
        <v>-2870.98</v>
      </c>
      <c r="K18772" s="40">
        <v>0</v>
      </c>
    </row>
    <row r="18773" spans="1:11" x14ac:dyDescent="0.35">
      <c r="A18773">
        <v>65001</v>
      </c>
      <c r="B18773" t="s">
        <v>343</v>
      </c>
      <c r="C18773" s="70">
        <v>0</v>
      </c>
      <c r="D18773" s="70">
        <v>0</v>
      </c>
      <c r="E18773" s="71">
        <v>44805</v>
      </c>
      <c r="F18773" t="s">
        <v>14127</v>
      </c>
      <c r="G18773" t="s">
        <v>2142</v>
      </c>
      <c r="H18773" t="s">
        <v>14126</v>
      </c>
      <c r="I18773" t="s">
        <v>14125</v>
      </c>
      <c r="J18773" s="40">
        <v>2228.19</v>
      </c>
      <c r="K18773" s="40">
        <v>0</v>
      </c>
    </row>
    <row r="18774" spans="1:11" x14ac:dyDescent="0.35">
      <c r="A18774">
        <v>65001</v>
      </c>
      <c r="B18774" t="s">
        <v>343</v>
      </c>
      <c r="C18774" s="70">
        <v>0</v>
      </c>
      <c r="D18774" s="70">
        <v>0</v>
      </c>
      <c r="E18774" s="71">
        <v>44805</v>
      </c>
      <c r="F18774" t="s">
        <v>14124</v>
      </c>
      <c r="G18774" t="s">
        <v>2142</v>
      </c>
      <c r="H18774" t="s">
        <v>14123</v>
      </c>
      <c r="I18774" t="s">
        <v>14122</v>
      </c>
      <c r="J18774" s="40">
        <v>592.92999999999995</v>
      </c>
      <c r="K18774" s="40">
        <v>0</v>
      </c>
    </row>
    <row r="18775" spans="1:11" x14ac:dyDescent="0.35">
      <c r="A18775">
        <v>65001</v>
      </c>
      <c r="B18775" t="s">
        <v>343</v>
      </c>
      <c r="C18775" s="70">
        <v>0</v>
      </c>
      <c r="D18775" s="70">
        <v>0</v>
      </c>
      <c r="E18775" s="71">
        <v>44805</v>
      </c>
      <c r="F18775" t="s">
        <v>14121</v>
      </c>
      <c r="G18775" t="s">
        <v>2142</v>
      </c>
      <c r="H18775" t="s">
        <v>14120</v>
      </c>
      <c r="I18775" t="s">
        <v>14119</v>
      </c>
      <c r="J18775" s="40">
        <v>3359.05</v>
      </c>
      <c r="K18775" s="40">
        <v>0</v>
      </c>
    </row>
    <row r="18776" spans="1:11" x14ac:dyDescent="0.35">
      <c r="A18776">
        <v>65001</v>
      </c>
      <c r="B18776" t="s">
        <v>343</v>
      </c>
      <c r="C18776" s="70">
        <v>0</v>
      </c>
      <c r="D18776" s="70">
        <v>0</v>
      </c>
      <c r="E18776" s="71">
        <v>44809</v>
      </c>
      <c r="F18776" t="s">
        <v>14118</v>
      </c>
      <c r="G18776" t="s">
        <v>2142</v>
      </c>
      <c r="H18776" t="s">
        <v>14117</v>
      </c>
      <c r="I18776" t="s">
        <v>14116</v>
      </c>
      <c r="J18776" s="40">
        <v>79.06</v>
      </c>
      <c r="K18776" s="40">
        <v>0</v>
      </c>
    </row>
    <row r="18777" spans="1:11" x14ac:dyDescent="0.35">
      <c r="A18777">
        <v>65001</v>
      </c>
      <c r="B18777" t="s">
        <v>343</v>
      </c>
      <c r="C18777" s="70">
        <v>0</v>
      </c>
      <c r="D18777" s="70">
        <v>0</v>
      </c>
      <c r="E18777" s="71">
        <v>44810</v>
      </c>
      <c r="F18777" t="s">
        <v>14115</v>
      </c>
      <c r="G18777" t="s">
        <v>2142</v>
      </c>
      <c r="H18777" t="s">
        <v>14114</v>
      </c>
      <c r="I18777" t="s">
        <v>14113</v>
      </c>
      <c r="J18777" s="40">
        <v>4257.24</v>
      </c>
      <c r="K18777" s="40">
        <v>0</v>
      </c>
    </row>
    <row r="18778" spans="1:11" x14ac:dyDescent="0.35">
      <c r="A18778">
        <v>65001</v>
      </c>
      <c r="B18778" t="s">
        <v>343</v>
      </c>
      <c r="C18778" s="70">
        <v>0</v>
      </c>
      <c r="D18778" s="70">
        <v>0</v>
      </c>
      <c r="E18778" s="71">
        <v>44810</v>
      </c>
      <c r="F18778" t="s">
        <v>14112</v>
      </c>
      <c r="G18778" t="s">
        <v>2142</v>
      </c>
      <c r="H18778" t="s">
        <v>14111</v>
      </c>
      <c r="I18778" t="s">
        <v>14110</v>
      </c>
      <c r="J18778" s="40">
        <v>17.760000000000002</v>
      </c>
      <c r="K18778" s="40">
        <v>0</v>
      </c>
    </row>
    <row r="18779" spans="1:11" x14ac:dyDescent="0.35">
      <c r="A18779">
        <v>65001</v>
      </c>
      <c r="B18779" t="s">
        <v>343</v>
      </c>
      <c r="C18779" s="70">
        <v>0</v>
      </c>
      <c r="D18779" s="70">
        <v>0</v>
      </c>
      <c r="E18779" s="71">
        <v>44816</v>
      </c>
      <c r="F18779" t="s">
        <v>14109</v>
      </c>
      <c r="G18779" t="s">
        <v>2142</v>
      </c>
      <c r="H18779" t="s">
        <v>14108</v>
      </c>
      <c r="I18779" t="s">
        <v>14107</v>
      </c>
      <c r="J18779" s="40">
        <v>97.29</v>
      </c>
      <c r="K18779" s="40">
        <v>0</v>
      </c>
    </row>
    <row r="18780" spans="1:11" x14ac:dyDescent="0.35">
      <c r="A18780">
        <v>65001</v>
      </c>
      <c r="B18780" t="s">
        <v>343</v>
      </c>
      <c r="C18780" s="70">
        <v>0</v>
      </c>
      <c r="D18780" s="70">
        <v>0</v>
      </c>
      <c r="E18780" s="71">
        <v>44819</v>
      </c>
      <c r="F18780" t="s">
        <v>14106</v>
      </c>
      <c r="G18780" t="s">
        <v>2142</v>
      </c>
      <c r="H18780" t="s">
        <v>14105</v>
      </c>
      <c r="I18780" t="s">
        <v>14104</v>
      </c>
      <c r="J18780" s="40">
        <v>423.38</v>
      </c>
      <c r="K18780" s="40">
        <v>0</v>
      </c>
    </row>
    <row r="18781" spans="1:11" x14ac:dyDescent="0.35">
      <c r="A18781">
        <v>65001</v>
      </c>
      <c r="B18781" t="s">
        <v>343</v>
      </c>
      <c r="C18781" s="70">
        <v>0</v>
      </c>
      <c r="D18781" s="70">
        <v>0</v>
      </c>
      <c r="E18781" s="71">
        <v>44819</v>
      </c>
      <c r="F18781" t="s">
        <v>14103</v>
      </c>
      <c r="G18781" t="s">
        <v>2142</v>
      </c>
      <c r="H18781" t="s">
        <v>14102</v>
      </c>
      <c r="I18781" t="s">
        <v>14101</v>
      </c>
      <c r="J18781" s="40">
        <v>95.87</v>
      </c>
      <c r="K18781" s="40">
        <v>0</v>
      </c>
    </row>
    <row r="18782" spans="1:11" x14ac:dyDescent="0.35">
      <c r="A18782">
        <v>65001</v>
      </c>
      <c r="B18782" t="s">
        <v>343</v>
      </c>
      <c r="C18782" s="70">
        <v>0</v>
      </c>
      <c r="D18782" s="70">
        <v>0</v>
      </c>
      <c r="E18782" s="71">
        <v>44829</v>
      </c>
      <c r="F18782" t="s">
        <v>14100</v>
      </c>
      <c r="G18782" t="s">
        <v>2142</v>
      </c>
      <c r="H18782" t="s">
        <v>14099</v>
      </c>
      <c r="I18782" t="s">
        <v>14098</v>
      </c>
      <c r="J18782" s="40">
        <v>51.59</v>
      </c>
      <c r="K18782" s="40">
        <v>0</v>
      </c>
    </row>
    <row r="18783" spans="1:11" x14ac:dyDescent="0.35">
      <c r="A18783">
        <v>65001</v>
      </c>
      <c r="B18783" t="s">
        <v>343</v>
      </c>
      <c r="C18783" s="70">
        <v>0</v>
      </c>
      <c r="D18783" s="70">
        <v>0</v>
      </c>
      <c r="E18783" s="71">
        <v>44834</v>
      </c>
      <c r="F18783" t="s">
        <v>14097</v>
      </c>
      <c r="G18783" t="s">
        <v>2142</v>
      </c>
      <c r="H18783" t="s">
        <v>14096</v>
      </c>
      <c r="I18783" t="s">
        <v>14095</v>
      </c>
      <c r="J18783" s="40">
        <v>141.12</v>
      </c>
      <c r="K18783" s="40">
        <v>0</v>
      </c>
    </row>
    <row r="18784" spans="1:11" x14ac:dyDescent="0.35">
      <c r="A18784">
        <v>65001</v>
      </c>
      <c r="B18784" t="s">
        <v>343</v>
      </c>
      <c r="C18784" s="70">
        <v>0</v>
      </c>
      <c r="D18784" s="70">
        <v>0</v>
      </c>
      <c r="E18784" s="71">
        <v>44834</v>
      </c>
      <c r="F18784" t="s">
        <v>11390</v>
      </c>
      <c r="G18784" t="s">
        <v>1912</v>
      </c>
      <c r="J18784" s="40">
        <v>4104.6400000000003</v>
      </c>
      <c r="K18784" s="40">
        <v>0</v>
      </c>
    </row>
    <row r="18785" spans="1:11" x14ac:dyDescent="0.35">
      <c r="A18785">
        <v>65001</v>
      </c>
      <c r="B18785" t="s">
        <v>343</v>
      </c>
      <c r="C18785" s="70">
        <v>0</v>
      </c>
      <c r="D18785" s="70">
        <v>0</v>
      </c>
      <c r="E18785" s="71">
        <v>44834</v>
      </c>
      <c r="F18785" t="s">
        <v>14094</v>
      </c>
      <c r="G18785" t="s">
        <v>2169</v>
      </c>
      <c r="H18785" t="s">
        <v>14093</v>
      </c>
      <c r="I18785" t="s">
        <v>14092</v>
      </c>
      <c r="J18785" s="40">
        <v>3598.42</v>
      </c>
      <c r="K18785" s="40">
        <v>0</v>
      </c>
    </row>
    <row r="18786" spans="1:11" x14ac:dyDescent="0.35">
      <c r="A18786">
        <v>65001</v>
      </c>
      <c r="B18786" t="s">
        <v>343</v>
      </c>
      <c r="C18786" s="70">
        <v>0</v>
      </c>
      <c r="D18786" s="70">
        <v>0</v>
      </c>
      <c r="E18786" s="71">
        <v>44834</v>
      </c>
      <c r="F18786" t="s">
        <v>14091</v>
      </c>
      <c r="G18786" t="s">
        <v>2142</v>
      </c>
      <c r="H18786" t="s">
        <v>14090</v>
      </c>
      <c r="I18786" t="s">
        <v>14089</v>
      </c>
      <c r="J18786" s="40">
        <v>536.26</v>
      </c>
      <c r="K18786" s="40">
        <v>0</v>
      </c>
    </row>
    <row r="18787" spans="1:11" x14ac:dyDescent="0.35">
      <c r="A18787">
        <v>65001</v>
      </c>
      <c r="B18787" t="s">
        <v>343</v>
      </c>
      <c r="C18787" s="70">
        <v>0</v>
      </c>
      <c r="D18787" s="70">
        <v>0</v>
      </c>
      <c r="E18787" s="71">
        <v>44835</v>
      </c>
      <c r="F18787" t="s">
        <v>11389</v>
      </c>
      <c r="G18787" t="s">
        <v>1912</v>
      </c>
      <c r="J18787" s="40">
        <v>-4104.6400000000003</v>
      </c>
      <c r="K18787" s="40">
        <v>0</v>
      </c>
    </row>
    <row r="18788" spans="1:11" x14ac:dyDescent="0.35">
      <c r="A18788">
        <v>65001</v>
      </c>
      <c r="B18788" t="s">
        <v>343</v>
      </c>
      <c r="C18788" s="70">
        <v>0</v>
      </c>
      <c r="D18788" s="70">
        <v>0</v>
      </c>
      <c r="E18788" s="71">
        <v>44835</v>
      </c>
      <c r="F18788" t="s">
        <v>14088</v>
      </c>
      <c r="G18788" t="s">
        <v>2142</v>
      </c>
      <c r="H18788" t="s">
        <v>14087</v>
      </c>
      <c r="I18788" t="s">
        <v>14086</v>
      </c>
      <c r="J18788" s="40">
        <v>108.17</v>
      </c>
      <c r="K18788" s="40">
        <v>0</v>
      </c>
    </row>
    <row r="18789" spans="1:11" x14ac:dyDescent="0.35">
      <c r="A18789">
        <v>65001</v>
      </c>
      <c r="B18789" t="s">
        <v>343</v>
      </c>
      <c r="C18789" s="70">
        <v>0</v>
      </c>
      <c r="D18789" s="70">
        <v>0</v>
      </c>
      <c r="E18789" s="71">
        <v>44837</v>
      </c>
      <c r="F18789" t="s">
        <v>14085</v>
      </c>
      <c r="G18789" t="s">
        <v>2142</v>
      </c>
      <c r="H18789" t="s">
        <v>14084</v>
      </c>
      <c r="I18789" t="s">
        <v>14083</v>
      </c>
      <c r="J18789" s="40">
        <v>4058.81</v>
      </c>
      <c r="K18789" s="40">
        <v>0</v>
      </c>
    </row>
    <row r="18790" spans="1:11" x14ac:dyDescent="0.35">
      <c r="A18790">
        <v>65001</v>
      </c>
      <c r="B18790" t="s">
        <v>343</v>
      </c>
      <c r="C18790" s="70">
        <v>0</v>
      </c>
      <c r="D18790" s="70">
        <v>0</v>
      </c>
      <c r="E18790" s="71">
        <v>44837</v>
      </c>
      <c r="F18790" t="s">
        <v>14082</v>
      </c>
      <c r="G18790" t="s">
        <v>2142</v>
      </c>
      <c r="H18790" t="s">
        <v>14081</v>
      </c>
      <c r="I18790" t="s">
        <v>14080</v>
      </c>
      <c r="J18790" s="40">
        <v>66.98</v>
      </c>
      <c r="K18790" s="40">
        <v>0</v>
      </c>
    </row>
    <row r="18791" spans="1:11" x14ac:dyDescent="0.35">
      <c r="A18791">
        <v>65001</v>
      </c>
      <c r="B18791" t="s">
        <v>343</v>
      </c>
      <c r="C18791" s="70">
        <v>0</v>
      </c>
      <c r="D18791" s="70">
        <v>0</v>
      </c>
      <c r="E18791" s="71">
        <v>44845</v>
      </c>
      <c r="F18791" t="s">
        <v>14079</v>
      </c>
      <c r="G18791" t="s">
        <v>2142</v>
      </c>
      <c r="H18791" t="s">
        <v>14078</v>
      </c>
      <c r="I18791" t="s">
        <v>14077</v>
      </c>
      <c r="J18791" s="40">
        <v>92.18</v>
      </c>
      <c r="K18791" s="40">
        <v>0</v>
      </c>
    </row>
    <row r="18792" spans="1:11" x14ac:dyDescent="0.35">
      <c r="A18792">
        <v>65001</v>
      </c>
      <c r="B18792" t="s">
        <v>343</v>
      </c>
      <c r="C18792" s="70">
        <v>0</v>
      </c>
      <c r="D18792" s="70">
        <v>0</v>
      </c>
      <c r="E18792" s="71">
        <v>44852</v>
      </c>
      <c r="F18792" t="s">
        <v>14076</v>
      </c>
      <c r="G18792" t="s">
        <v>2142</v>
      </c>
      <c r="H18792" t="s">
        <v>14075</v>
      </c>
      <c r="I18792" t="s">
        <v>14074</v>
      </c>
      <c r="J18792" s="40">
        <v>56.61</v>
      </c>
      <c r="K18792" s="40">
        <v>0</v>
      </c>
    </row>
    <row r="18793" spans="1:11" x14ac:dyDescent="0.35">
      <c r="A18793">
        <v>65001</v>
      </c>
      <c r="B18793" t="s">
        <v>343</v>
      </c>
      <c r="C18793" s="70">
        <v>0</v>
      </c>
      <c r="D18793" s="70">
        <v>0</v>
      </c>
      <c r="E18793" s="71">
        <v>44864</v>
      </c>
      <c r="F18793" t="s">
        <v>14073</v>
      </c>
      <c r="G18793" t="s">
        <v>2142</v>
      </c>
      <c r="H18793" t="s">
        <v>14072</v>
      </c>
      <c r="I18793" t="s">
        <v>14071</v>
      </c>
      <c r="J18793" s="40">
        <v>98.76</v>
      </c>
      <c r="K18793" s="40">
        <v>0</v>
      </c>
    </row>
    <row r="18794" spans="1:11" x14ac:dyDescent="0.35">
      <c r="A18794">
        <v>65001</v>
      </c>
      <c r="B18794" t="s">
        <v>343</v>
      </c>
      <c r="C18794" s="70">
        <v>0</v>
      </c>
      <c r="D18794" s="70">
        <v>0</v>
      </c>
      <c r="E18794" s="71">
        <v>44865</v>
      </c>
      <c r="F18794" t="s">
        <v>14070</v>
      </c>
      <c r="G18794" t="s">
        <v>2142</v>
      </c>
      <c r="H18794" t="s">
        <v>14069</v>
      </c>
      <c r="I18794" t="s">
        <v>14068</v>
      </c>
      <c r="J18794" s="40">
        <v>56.66</v>
      </c>
      <c r="K18794" s="40">
        <v>0</v>
      </c>
    </row>
    <row r="18795" spans="1:11" x14ac:dyDescent="0.35">
      <c r="A18795">
        <v>65001</v>
      </c>
      <c r="B18795" t="s">
        <v>343</v>
      </c>
      <c r="C18795" s="70">
        <v>0</v>
      </c>
      <c r="D18795" s="70">
        <v>0</v>
      </c>
      <c r="E18795" s="71">
        <v>44865</v>
      </c>
      <c r="F18795" t="s">
        <v>14067</v>
      </c>
      <c r="G18795" t="s">
        <v>2142</v>
      </c>
      <c r="H18795" t="s">
        <v>14066</v>
      </c>
      <c r="I18795" t="s">
        <v>14065</v>
      </c>
      <c r="J18795" s="40">
        <v>538.25</v>
      </c>
      <c r="K18795" s="40">
        <v>0</v>
      </c>
    </row>
    <row r="18796" spans="1:11" x14ac:dyDescent="0.35">
      <c r="A18796">
        <v>65001</v>
      </c>
      <c r="B18796" t="s">
        <v>343</v>
      </c>
      <c r="C18796" s="70">
        <v>0</v>
      </c>
      <c r="D18796" s="70">
        <v>0</v>
      </c>
      <c r="E18796" s="71">
        <v>44865</v>
      </c>
      <c r="F18796" t="s">
        <v>14064</v>
      </c>
      <c r="G18796" t="s">
        <v>2169</v>
      </c>
      <c r="H18796" t="s">
        <v>13957</v>
      </c>
      <c r="I18796" t="s">
        <v>13956</v>
      </c>
      <c r="J18796" s="40">
        <v>3586.21</v>
      </c>
      <c r="K18796" s="40">
        <v>0</v>
      </c>
    </row>
    <row r="18797" spans="1:11" x14ac:dyDescent="0.35">
      <c r="A18797">
        <v>65001</v>
      </c>
      <c r="B18797" t="s">
        <v>343</v>
      </c>
      <c r="C18797" s="70">
        <v>0</v>
      </c>
      <c r="D18797" s="70">
        <v>0</v>
      </c>
      <c r="E18797" s="71">
        <v>44866</v>
      </c>
      <c r="F18797" t="s">
        <v>14063</v>
      </c>
      <c r="G18797" t="s">
        <v>2142</v>
      </c>
      <c r="H18797" t="s">
        <v>14062</v>
      </c>
      <c r="I18797" t="s">
        <v>14061</v>
      </c>
      <c r="J18797" s="40">
        <v>17.149999999999999</v>
      </c>
      <c r="K18797" s="40">
        <v>0</v>
      </c>
    </row>
    <row r="18798" spans="1:11" x14ac:dyDescent="0.35">
      <c r="A18798">
        <v>65001</v>
      </c>
      <c r="B18798" t="s">
        <v>343</v>
      </c>
      <c r="C18798" s="70">
        <v>0</v>
      </c>
      <c r="D18798" s="70">
        <v>0</v>
      </c>
      <c r="E18798" s="71">
        <v>44866</v>
      </c>
      <c r="F18798" t="s">
        <v>14060</v>
      </c>
      <c r="G18798" t="s">
        <v>2142</v>
      </c>
      <c r="H18798" t="s">
        <v>14059</v>
      </c>
      <c r="I18798" t="s">
        <v>14058</v>
      </c>
      <c r="J18798" s="40">
        <v>42.17</v>
      </c>
      <c r="K18798" s="40">
        <v>0</v>
      </c>
    </row>
    <row r="18799" spans="1:11" x14ac:dyDescent="0.35">
      <c r="A18799">
        <v>65001</v>
      </c>
      <c r="B18799" t="s">
        <v>343</v>
      </c>
      <c r="C18799" s="70">
        <v>0</v>
      </c>
      <c r="D18799" s="70">
        <v>0</v>
      </c>
      <c r="E18799" s="71">
        <v>44866</v>
      </c>
      <c r="F18799" t="s">
        <v>14057</v>
      </c>
      <c r="G18799" t="s">
        <v>2142</v>
      </c>
      <c r="H18799" t="s">
        <v>14056</v>
      </c>
      <c r="I18799" t="s">
        <v>14055</v>
      </c>
      <c r="J18799" s="40">
        <v>141.63999999999999</v>
      </c>
      <c r="K18799" s="40">
        <v>0</v>
      </c>
    </row>
    <row r="18800" spans="1:11" x14ac:dyDescent="0.35">
      <c r="A18800">
        <v>65001</v>
      </c>
      <c r="B18800" t="s">
        <v>343</v>
      </c>
      <c r="C18800" s="70">
        <v>0</v>
      </c>
      <c r="D18800" s="70">
        <v>0</v>
      </c>
      <c r="E18800" s="71">
        <v>44866</v>
      </c>
      <c r="F18800" t="s">
        <v>14054</v>
      </c>
      <c r="G18800" t="s">
        <v>2142</v>
      </c>
      <c r="H18800" t="s">
        <v>14053</v>
      </c>
      <c r="I18800" t="s">
        <v>14052</v>
      </c>
      <c r="J18800" s="40">
        <v>157.30000000000001</v>
      </c>
      <c r="K18800" s="40">
        <v>0</v>
      </c>
    </row>
    <row r="18801" spans="1:11" x14ac:dyDescent="0.35">
      <c r="A18801">
        <v>65001</v>
      </c>
      <c r="B18801" t="s">
        <v>343</v>
      </c>
      <c r="C18801" s="70">
        <v>0</v>
      </c>
      <c r="D18801" s="70">
        <v>0</v>
      </c>
      <c r="E18801" s="71">
        <v>44866</v>
      </c>
      <c r="F18801" t="s">
        <v>14051</v>
      </c>
      <c r="G18801" t="s">
        <v>1912</v>
      </c>
      <c r="J18801" s="40">
        <v>-8815.92</v>
      </c>
      <c r="K18801" s="40">
        <v>0</v>
      </c>
    </row>
    <row r="18802" spans="1:11" x14ac:dyDescent="0.35">
      <c r="A18802">
        <v>65001</v>
      </c>
      <c r="B18802" t="s">
        <v>343</v>
      </c>
      <c r="C18802" s="70">
        <v>0</v>
      </c>
      <c r="D18802" s="70">
        <v>0</v>
      </c>
      <c r="E18802" s="71">
        <v>44866</v>
      </c>
      <c r="F18802" t="s">
        <v>14050</v>
      </c>
      <c r="G18802" t="s">
        <v>2142</v>
      </c>
      <c r="H18802" t="s">
        <v>14049</v>
      </c>
      <c r="I18802" t="s">
        <v>14048</v>
      </c>
      <c r="J18802" s="40">
        <v>2844.42</v>
      </c>
      <c r="K18802" s="40">
        <v>0</v>
      </c>
    </row>
    <row r="18803" spans="1:11" x14ac:dyDescent="0.35">
      <c r="A18803">
        <v>65001</v>
      </c>
      <c r="B18803" t="s">
        <v>343</v>
      </c>
      <c r="C18803" s="70">
        <v>0</v>
      </c>
      <c r="D18803" s="70">
        <v>0</v>
      </c>
      <c r="E18803" s="71">
        <v>44867</v>
      </c>
      <c r="F18803" t="s">
        <v>14047</v>
      </c>
      <c r="G18803" t="s">
        <v>2142</v>
      </c>
      <c r="H18803" t="s">
        <v>14046</v>
      </c>
      <c r="I18803" t="s">
        <v>14045</v>
      </c>
      <c r="J18803" s="40">
        <v>4108.12</v>
      </c>
      <c r="K18803" s="40">
        <v>0</v>
      </c>
    </row>
    <row r="18804" spans="1:11" x14ac:dyDescent="0.35">
      <c r="A18804">
        <v>65001</v>
      </c>
      <c r="B18804" t="s">
        <v>343</v>
      </c>
      <c r="C18804" s="70">
        <v>0</v>
      </c>
      <c r="D18804" s="70">
        <v>0</v>
      </c>
      <c r="E18804" s="71">
        <v>44868</v>
      </c>
      <c r="F18804" t="s">
        <v>14044</v>
      </c>
      <c r="G18804" t="s">
        <v>2142</v>
      </c>
      <c r="H18804" t="s">
        <v>14043</v>
      </c>
      <c r="I18804" t="s">
        <v>14042</v>
      </c>
      <c r="J18804" s="40">
        <v>3348.27</v>
      </c>
      <c r="K18804" s="40">
        <v>0</v>
      </c>
    </row>
    <row r="18805" spans="1:11" x14ac:dyDescent="0.35">
      <c r="A18805">
        <v>65001</v>
      </c>
      <c r="B18805" t="s">
        <v>343</v>
      </c>
      <c r="C18805" s="70">
        <v>0</v>
      </c>
      <c r="D18805" s="70">
        <v>0</v>
      </c>
      <c r="E18805" s="71">
        <v>44871</v>
      </c>
      <c r="F18805" t="s">
        <v>14041</v>
      </c>
      <c r="G18805" t="s">
        <v>2142</v>
      </c>
      <c r="H18805" t="s">
        <v>14040</v>
      </c>
      <c r="I18805" t="s">
        <v>14039</v>
      </c>
      <c r="J18805" s="40">
        <v>17.02</v>
      </c>
      <c r="K18805" s="40">
        <v>0</v>
      </c>
    </row>
    <row r="18806" spans="1:11" x14ac:dyDescent="0.35">
      <c r="A18806">
        <v>65001</v>
      </c>
      <c r="B18806" t="s">
        <v>343</v>
      </c>
      <c r="C18806" s="70">
        <v>0</v>
      </c>
      <c r="D18806" s="70">
        <v>0</v>
      </c>
      <c r="E18806" s="71">
        <v>44872</v>
      </c>
      <c r="F18806" t="s">
        <v>14038</v>
      </c>
      <c r="G18806" t="s">
        <v>2142</v>
      </c>
      <c r="H18806" t="s">
        <v>14037</v>
      </c>
      <c r="I18806" t="s">
        <v>14036</v>
      </c>
      <c r="J18806" s="40">
        <v>67.790000000000006</v>
      </c>
      <c r="K18806" s="40">
        <v>0</v>
      </c>
    </row>
    <row r="18807" spans="1:11" x14ac:dyDescent="0.35">
      <c r="A18807">
        <v>65001</v>
      </c>
      <c r="B18807" t="s">
        <v>343</v>
      </c>
      <c r="C18807" s="70">
        <v>0</v>
      </c>
      <c r="D18807" s="70">
        <v>0</v>
      </c>
      <c r="E18807" s="71">
        <v>44880</v>
      </c>
      <c r="F18807" t="s">
        <v>14035</v>
      </c>
      <c r="G18807" t="s">
        <v>2142</v>
      </c>
      <c r="H18807" t="s">
        <v>14034</v>
      </c>
      <c r="I18807" t="s">
        <v>14033</v>
      </c>
      <c r="J18807" s="40">
        <v>423.25</v>
      </c>
      <c r="K18807" s="40">
        <v>0</v>
      </c>
    </row>
    <row r="18808" spans="1:11" x14ac:dyDescent="0.35">
      <c r="A18808">
        <v>65001</v>
      </c>
      <c r="B18808" t="s">
        <v>343</v>
      </c>
      <c r="C18808" s="70">
        <v>0</v>
      </c>
      <c r="D18808" s="70">
        <v>0</v>
      </c>
      <c r="E18808" s="71">
        <v>44880</v>
      </c>
      <c r="F18808" t="s">
        <v>14032</v>
      </c>
      <c r="G18808" t="s">
        <v>2142</v>
      </c>
      <c r="H18808" t="s">
        <v>14031</v>
      </c>
      <c r="I18808" t="s">
        <v>14030</v>
      </c>
      <c r="J18808" s="40">
        <v>96.07</v>
      </c>
      <c r="K18808" s="40">
        <v>0</v>
      </c>
    </row>
    <row r="18809" spans="1:11" x14ac:dyDescent="0.35">
      <c r="A18809">
        <v>65001</v>
      </c>
      <c r="B18809" t="s">
        <v>343</v>
      </c>
      <c r="C18809" s="70">
        <v>0</v>
      </c>
      <c r="D18809" s="70">
        <v>0</v>
      </c>
      <c r="E18809" s="71">
        <v>44881</v>
      </c>
      <c r="F18809" t="s">
        <v>14029</v>
      </c>
      <c r="G18809" t="s">
        <v>2142</v>
      </c>
      <c r="H18809" t="s">
        <v>14028</v>
      </c>
      <c r="I18809" t="s">
        <v>14027</v>
      </c>
      <c r="J18809" s="40">
        <v>189.88</v>
      </c>
      <c r="K18809" s="40">
        <v>0</v>
      </c>
    </row>
    <row r="18810" spans="1:11" x14ac:dyDescent="0.35">
      <c r="A18810">
        <v>65001</v>
      </c>
      <c r="B18810" t="s">
        <v>343</v>
      </c>
      <c r="C18810" s="70">
        <v>0</v>
      </c>
      <c r="D18810" s="70">
        <v>0</v>
      </c>
      <c r="E18810" s="71">
        <v>44888</v>
      </c>
      <c r="F18810" t="s">
        <v>14026</v>
      </c>
      <c r="G18810" t="s">
        <v>2142</v>
      </c>
      <c r="H18810" t="s">
        <v>14025</v>
      </c>
      <c r="I18810" t="s">
        <v>14024</v>
      </c>
      <c r="J18810" s="40">
        <v>95.57</v>
      </c>
      <c r="K18810" s="40">
        <v>0</v>
      </c>
    </row>
    <row r="18811" spans="1:11" x14ac:dyDescent="0.35">
      <c r="A18811">
        <v>65001</v>
      </c>
      <c r="B18811" t="s">
        <v>343</v>
      </c>
      <c r="C18811" s="70">
        <v>0</v>
      </c>
      <c r="D18811" s="70">
        <v>0</v>
      </c>
      <c r="E18811" s="71">
        <v>44892</v>
      </c>
      <c r="F18811" t="s">
        <v>14023</v>
      </c>
      <c r="G18811" t="s">
        <v>2142</v>
      </c>
      <c r="H18811" t="s">
        <v>14022</v>
      </c>
      <c r="I18811" t="s">
        <v>14021</v>
      </c>
      <c r="J18811" s="40">
        <v>76.05</v>
      </c>
      <c r="K18811" s="40">
        <v>0</v>
      </c>
    </row>
    <row r="18812" spans="1:11" x14ac:dyDescent="0.35">
      <c r="A18812">
        <v>65001</v>
      </c>
      <c r="B18812" t="s">
        <v>343</v>
      </c>
      <c r="C18812" s="70">
        <v>0</v>
      </c>
      <c r="D18812" s="70">
        <v>0</v>
      </c>
      <c r="E18812" s="71">
        <v>44892</v>
      </c>
      <c r="F18812" t="s">
        <v>14020</v>
      </c>
      <c r="G18812" t="s">
        <v>2142</v>
      </c>
      <c r="H18812" t="s">
        <v>14019</v>
      </c>
      <c r="I18812" t="s">
        <v>14018</v>
      </c>
      <c r="J18812" s="40">
        <v>26.33</v>
      </c>
      <c r="K18812" s="40">
        <v>0</v>
      </c>
    </row>
    <row r="18813" spans="1:11" x14ac:dyDescent="0.35">
      <c r="A18813">
        <v>65001</v>
      </c>
      <c r="B18813" t="s">
        <v>343</v>
      </c>
      <c r="C18813" s="70">
        <v>0</v>
      </c>
      <c r="D18813" s="70">
        <v>0</v>
      </c>
      <c r="E18813" s="71">
        <v>44894</v>
      </c>
      <c r="F18813" t="s">
        <v>14017</v>
      </c>
      <c r="G18813" t="s">
        <v>2142</v>
      </c>
      <c r="H18813" t="s">
        <v>14016</v>
      </c>
      <c r="I18813" t="s">
        <v>14015</v>
      </c>
      <c r="J18813" s="40">
        <v>52.46</v>
      </c>
      <c r="K18813" s="40">
        <v>0</v>
      </c>
    </row>
    <row r="18814" spans="1:11" x14ac:dyDescent="0.35">
      <c r="A18814">
        <v>65001</v>
      </c>
      <c r="B18814" t="s">
        <v>343</v>
      </c>
      <c r="C18814" s="70">
        <v>0</v>
      </c>
      <c r="D18814" s="70">
        <v>0</v>
      </c>
      <c r="E18814" s="71">
        <v>44894</v>
      </c>
      <c r="F18814" t="s">
        <v>14014</v>
      </c>
      <c r="G18814" t="s">
        <v>2142</v>
      </c>
      <c r="H18814" t="s">
        <v>14013</v>
      </c>
      <c r="I18814" t="s">
        <v>14012</v>
      </c>
      <c r="J18814" s="40">
        <v>145.72999999999999</v>
      </c>
      <c r="K18814" s="40">
        <v>0</v>
      </c>
    </row>
    <row r="18815" spans="1:11" x14ac:dyDescent="0.35">
      <c r="A18815">
        <v>65001</v>
      </c>
      <c r="B18815" t="s">
        <v>343</v>
      </c>
      <c r="C18815" s="70">
        <v>0</v>
      </c>
      <c r="D18815" s="70">
        <v>0</v>
      </c>
      <c r="E18815" s="71">
        <v>44894</v>
      </c>
      <c r="F18815" t="s">
        <v>14011</v>
      </c>
      <c r="G18815" t="s">
        <v>2142</v>
      </c>
      <c r="H18815" t="s">
        <v>14010</v>
      </c>
      <c r="I18815" t="s">
        <v>14009</v>
      </c>
      <c r="J18815" s="40">
        <v>223.45</v>
      </c>
      <c r="K18815" s="40">
        <v>0</v>
      </c>
    </row>
    <row r="18816" spans="1:11" x14ac:dyDescent="0.35">
      <c r="A18816">
        <v>65001</v>
      </c>
      <c r="B18816" t="s">
        <v>343</v>
      </c>
      <c r="C18816" s="70">
        <v>0</v>
      </c>
      <c r="D18816" s="70">
        <v>0</v>
      </c>
      <c r="E18816" s="71">
        <v>44895</v>
      </c>
      <c r="F18816" t="s">
        <v>14008</v>
      </c>
      <c r="G18816" t="s">
        <v>2142</v>
      </c>
      <c r="H18816" t="s">
        <v>14007</v>
      </c>
      <c r="I18816" t="s">
        <v>14006</v>
      </c>
      <c r="J18816" s="40">
        <v>552.16</v>
      </c>
      <c r="K18816" s="40">
        <v>0</v>
      </c>
    </row>
    <row r="18817" spans="1:11" x14ac:dyDescent="0.35">
      <c r="A18817">
        <v>65001</v>
      </c>
      <c r="B18817" t="s">
        <v>343</v>
      </c>
      <c r="C18817" s="70">
        <v>0</v>
      </c>
      <c r="D18817" s="70">
        <v>0</v>
      </c>
      <c r="E18817" s="71">
        <v>44895</v>
      </c>
      <c r="F18817" t="s">
        <v>14005</v>
      </c>
      <c r="G18817" t="s">
        <v>2142</v>
      </c>
      <c r="H18817" t="s">
        <v>14004</v>
      </c>
      <c r="I18817" t="s">
        <v>14003</v>
      </c>
      <c r="J18817" s="40">
        <v>89.42</v>
      </c>
      <c r="K18817" s="40">
        <v>0</v>
      </c>
    </row>
    <row r="18818" spans="1:11" x14ac:dyDescent="0.35">
      <c r="A18818">
        <v>65001</v>
      </c>
      <c r="B18818" t="s">
        <v>343</v>
      </c>
      <c r="C18818" s="70">
        <v>0</v>
      </c>
      <c r="D18818" s="70">
        <v>0</v>
      </c>
      <c r="E18818" s="71">
        <v>44895</v>
      </c>
      <c r="F18818" t="s">
        <v>14002</v>
      </c>
      <c r="G18818" t="s">
        <v>2142</v>
      </c>
      <c r="H18818" t="s">
        <v>14001</v>
      </c>
      <c r="I18818" t="s">
        <v>14000</v>
      </c>
      <c r="J18818" s="40">
        <v>-44.71</v>
      </c>
      <c r="K18818" s="40">
        <v>0</v>
      </c>
    </row>
    <row r="18819" spans="1:11" x14ac:dyDescent="0.35">
      <c r="A18819">
        <v>65001</v>
      </c>
      <c r="B18819" t="s">
        <v>343</v>
      </c>
      <c r="C18819" s="70">
        <v>0</v>
      </c>
      <c r="D18819" s="70">
        <v>0</v>
      </c>
      <c r="E18819" s="71">
        <v>44895</v>
      </c>
      <c r="F18819" t="s">
        <v>13999</v>
      </c>
      <c r="G18819" t="s">
        <v>2142</v>
      </c>
      <c r="H18819" t="s">
        <v>13998</v>
      </c>
      <c r="I18819" t="s">
        <v>13997</v>
      </c>
      <c r="J18819" s="40">
        <v>54.64</v>
      </c>
      <c r="K18819" s="40">
        <v>0</v>
      </c>
    </row>
    <row r="18820" spans="1:11" x14ac:dyDescent="0.35">
      <c r="A18820">
        <v>65001</v>
      </c>
      <c r="B18820" t="s">
        <v>343</v>
      </c>
      <c r="C18820" s="70">
        <v>0</v>
      </c>
      <c r="D18820" s="70">
        <v>0</v>
      </c>
      <c r="E18820" s="71">
        <v>44895</v>
      </c>
      <c r="F18820" t="s">
        <v>13996</v>
      </c>
      <c r="G18820" t="s">
        <v>2142</v>
      </c>
      <c r="H18820" t="s">
        <v>13995</v>
      </c>
      <c r="I18820" t="s">
        <v>13994</v>
      </c>
      <c r="J18820" s="40">
        <v>2877.79</v>
      </c>
      <c r="K18820" s="40">
        <v>0</v>
      </c>
    </row>
    <row r="18821" spans="1:11" x14ac:dyDescent="0.35">
      <c r="A18821">
        <v>65001</v>
      </c>
      <c r="B18821" t="s">
        <v>343</v>
      </c>
      <c r="C18821" s="70">
        <v>0</v>
      </c>
      <c r="D18821" s="70">
        <v>0</v>
      </c>
      <c r="E18821" s="71">
        <v>44895</v>
      </c>
      <c r="F18821" t="s">
        <v>13993</v>
      </c>
      <c r="G18821" t="s">
        <v>2142</v>
      </c>
      <c r="H18821" t="s">
        <v>13992</v>
      </c>
      <c r="I18821" t="s">
        <v>13991</v>
      </c>
      <c r="J18821" s="40">
        <v>1057.23</v>
      </c>
      <c r="K18821" s="40">
        <v>0</v>
      </c>
    </row>
    <row r="18822" spans="1:11" x14ac:dyDescent="0.35">
      <c r="A18822">
        <v>65001</v>
      </c>
      <c r="B18822" t="s">
        <v>343</v>
      </c>
      <c r="C18822" s="70">
        <v>0</v>
      </c>
      <c r="D18822" s="70">
        <v>0</v>
      </c>
      <c r="E18822" s="71">
        <v>44895</v>
      </c>
      <c r="F18822" t="s">
        <v>13990</v>
      </c>
      <c r="G18822" t="s">
        <v>2142</v>
      </c>
      <c r="H18822" t="s">
        <v>13989</v>
      </c>
      <c r="I18822" t="s">
        <v>13981</v>
      </c>
      <c r="J18822" s="40">
        <v>-8299.91</v>
      </c>
      <c r="K18822" s="40">
        <v>0</v>
      </c>
    </row>
    <row r="18823" spans="1:11" x14ac:dyDescent="0.35">
      <c r="A18823">
        <v>65001</v>
      </c>
      <c r="B18823" t="s">
        <v>343</v>
      </c>
      <c r="C18823" s="70">
        <v>0</v>
      </c>
      <c r="D18823" s="70">
        <v>0</v>
      </c>
      <c r="E18823" s="71">
        <v>44895</v>
      </c>
      <c r="F18823" t="s">
        <v>13988</v>
      </c>
      <c r="G18823" t="s">
        <v>1912</v>
      </c>
      <c r="J18823" s="40">
        <v>4085.44</v>
      </c>
      <c r="K18823" s="40">
        <v>0</v>
      </c>
    </row>
    <row r="18824" spans="1:11" x14ac:dyDescent="0.35">
      <c r="A18824">
        <v>65001</v>
      </c>
      <c r="B18824" t="s">
        <v>343</v>
      </c>
      <c r="C18824" s="70">
        <v>0</v>
      </c>
      <c r="D18824" s="70">
        <v>0</v>
      </c>
      <c r="E18824" s="71">
        <v>44895</v>
      </c>
      <c r="F18824" t="s">
        <v>13987</v>
      </c>
      <c r="G18824" t="s">
        <v>2169</v>
      </c>
      <c r="H18824" t="s">
        <v>13957</v>
      </c>
      <c r="I18824" t="s">
        <v>13956</v>
      </c>
      <c r="J18824" s="40">
        <v>3586.21</v>
      </c>
      <c r="K18824" s="40">
        <v>0</v>
      </c>
    </row>
    <row r="18825" spans="1:11" x14ac:dyDescent="0.35">
      <c r="A18825">
        <v>65001</v>
      </c>
      <c r="B18825" t="s">
        <v>343</v>
      </c>
      <c r="C18825" s="70">
        <v>0</v>
      </c>
      <c r="D18825" s="70">
        <v>0</v>
      </c>
      <c r="E18825" s="71">
        <v>44896</v>
      </c>
      <c r="F18825" t="s">
        <v>13986</v>
      </c>
      <c r="G18825" t="s">
        <v>1912</v>
      </c>
      <c r="J18825" s="40">
        <v>-4085.44</v>
      </c>
      <c r="K18825" s="40">
        <v>0</v>
      </c>
    </row>
    <row r="18826" spans="1:11" x14ac:dyDescent="0.35">
      <c r="A18826">
        <v>65001</v>
      </c>
      <c r="B18826" t="s">
        <v>343</v>
      </c>
      <c r="C18826" s="70">
        <v>0</v>
      </c>
      <c r="D18826" s="70">
        <v>0</v>
      </c>
      <c r="E18826" s="71">
        <v>44896</v>
      </c>
      <c r="F18826" t="s">
        <v>13985</v>
      </c>
      <c r="G18826" t="s">
        <v>2142</v>
      </c>
      <c r="H18826" t="s">
        <v>13984</v>
      </c>
      <c r="I18826" t="s">
        <v>13981</v>
      </c>
      <c r="J18826" s="40">
        <v>8299.91</v>
      </c>
      <c r="K18826" s="40">
        <v>0</v>
      </c>
    </row>
    <row r="18827" spans="1:11" x14ac:dyDescent="0.35">
      <c r="A18827">
        <v>65001</v>
      </c>
      <c r="B18827" t="s">
        <v>343</v>
      </c>
      <c r="C18827" s="70">
        <v>0</v>
      </c>
      <c r="D18827" s="70">
        <v>0</v>
      </c>
      <c r="E18827" s="71">
        <v>44896</v>
      </c>
      <c r="F18827" t="s">
        <v>13983</v>
      </c>
      <c r="G18827" t="s">
        <v>2142</v>
      </c>
      <c r="H18827" t="s">
        <v>13982</v>
      </c>
      <c r="I18827" t="s">
        <v>13981</v>
      </c>
      <c r="J18827" s="40">
        <v>2846.39</v>
      </c>
      <c r="K18827" s="40">
        <v>0</v>
      </c>
    </row>
    <row r="18828" spans="1:11" x14ac:dyDescent="0.35">
      <c r="A18828">
        <v>65001</v>
      </c>
      <c r="B18828" t="s">
        <v>343</v>
      </c>
      <c r="C18828" s="70">
        <v>0</v>
      </c>
      <c r="D18828" s="70">
        <v>0</v>
      </c>
      <c r="E18828" s="71">
        <v>44896</v>
      </c>
      <c r="F18828" t="s">
        <v>13980</v>
      </c>
      <c r="G18828" t="s">
        <v>1912</v>
      </c>
      <c r="H18828" t="s">
        <v>13979</v>
      </c>
      <c r="I18828" t="s">
        <v>13978</v>
      </c>
      <c r="J18828" s="40">
        <v>16412.150000000001</v>
      </c>
      <c r="K18828" s="40">
        <v>0</v>
      </c>
    </row>
    <row r="18829" spans="1:11" x14ac:dyDescent="0.35">
      <c r="A18829">
        <v>65001</v>
      </c>
      <c r="B18829" t="s">
        <v>343</v>
      </c>
      <c r="C18829" s="70">
        <v>0</v>
      </c>
      <c r="D18829" s="70">
        <v>0</v>
      </c>
      <c r="E18829" s="71">
        <v>44901</v>
      </c>
      <c r="F18829" t="s">
        <v>13977</v>
      </c>
      <c r="G18829" t="s">
        <v>2142</v>
      </c>
      <c r="H18829" t="s">
        <v>13976</v>
      </c>
      <c r="I18829" t="s">
        <v>13975</v>
      </c>
      <c r="J18829" s="40">
        <v>4125.03</v>
      </c>
      <c r="K18829" s="40">
        <v>0</v>
      </c>
    </row>
    <row r="18830" spans="1:11" x14ac:dyDescent="0.35">
      <c r="A18830">
        <v>65001</v>
      </c>
      <c r="B18830" t="s">
        <v>343</v>
      </c>
      <c r="C18830" s="70">
        <v>0</v>
      </c>
      <c r="D18830" s="70">
        <v>0</v>
      </c>
      <c r="E18830" s="71">
        <v>44901</v>
      </c>
      <c r="F18830" t="s">
        <v>13974</v>
      </c>
      <c r="G18830" t="s">
        <v>2142</v>
      </c>
      <c r="H18830" t="s">
        <v>13973</v>
      </c>
      <c r="I18830" t="s">
        <v>13972</v>
      </c>
      <c r="J18830" s="40">
        <v>17.8</v>
      </c>
      <c r="K18830" s="40">
        <v>0</v>
      </c>
    </row>
    <row r="18831" spans="1:11" x14ac:dyDescent="0.35">
      <c r="A18831">
        <v>65001</v>
      </c>
      <c r="B18831" t="s">
        <v>343</v>
      </c>
      <c r="C18831" s="70">
        <v>0</v>
      </c>
      <c r="D18831" s="70">
        <v>0</v>
      </c>
      <c r="E18831" s="71">
        <v>44901</v>
      </c>
      <c r="F18831" t="s">
        <v>13971</v>
      </c>
      <c r="G18831" t="s">
        <v>2142</v>
      </c>
      <c r="H18831" t="s">
        <v>13970</v>
      </c>
      <c r="I18831" t="s">
        <v>13969</v>
      </c>
      <c r="J18831" s="40">
        <v>389.48</v>
      </c>
      <c r="K18831" s="40">
        <v>0</v>
      </c>
    </row>
    <row r="18832" spans="1:11" x14ac:dyDescent="0.35">
      <c r="A18832">
        <v>65001</v>
      </c>
      <c r="B18832" t="s">
        <v>343</v>
      </c>
      <c r="C18832" s="70">
        <v>0</v>
      </c>
      <c r="D18832" s="70">
        <v>0</v>
      </c>
      <c r="E18832" s="71">
        <v>44901</v>
      </c>
      <c r="F18832" t="s">
        <v>13968</v>
      </c>
      <c r="G18832" t="s">
        <v>2142</v>
      </c>
      <c r="H18832" t="s">
        <v>13967</v>
      </c>
      <c r="I18832" t="s">
        <v>13966</v>
      </c>
      <c r="J18832" s="40">
        <v>52.82</v>
      </c>
      <c r="K18832" s="40">
        <v>0</v>
      </c>
    </row>
    <row r="18833" spans="1:11" x14ac:dyDescent="0.35">
      <c r="A18833">
        <v>65001</v>
      </c>
      <c r="B18833" t="s">
        <v>343</v>
      </c>
      <c r="C18833" s="70">
        <v>0</v>
      </c>
      <c r="D18833" s="70">
        <v>0</v>
      </c>
      <c r="E18833" s="71">
        <v>44907</v>
      </c>
      <c r="F18833" t="s">
        <v>13965</v>
      </c>
      <c r="G18833" t="s">
        <v>2142</v>
      </c>
      <c r="H18833" t="s">
        <v>13964</v>
      </c>
      <c r="I18833" t="s">
        <v>13963</v>
      </c>
      <c r="J18833" s="40">
        <v>96.26</v>
      </c>
      <c r="K18833" s="40">
        <v>0</v>
      </c>
    </row>
    <row r="18834" spans="1:11" x14ac:dyDescent="0.35">
      <c r="A18834">
        <v>65001</v>
      </c>
      <c r="B18834" t="s">
        <v>343</v>
      </c>
      <c r="C18834" s="70">
        <v>0</v>
      </c>
      <c r="D18834" s="70">
        <v>0</v>
      </c>
      <c r="E18834" s="71">
        <v>44909</v>
      </c>
      <c r="F18834" t="s">
        <v>13962</v>
      </c>
      <c r="G18834" t="s">
        <v>2142</v>
      </c>
      <c r="H18834" t="s">
        <v>13961</v>
      </c>
      <c r="I18834" t="s">
        <v>13960</v>
      </c>
      <c r="J18834" s="40">
        <v>52.79</v>
      </c>
      <c r="K18834" s="40">
        <v>0</v>
      </c>
    </row>
    <row r="18835" spans="1:11" x14ac:dyDescent="0.35">
      <c r="A18835">
        <v>65001</v>
      </c>
      <c r="B18835" t="s">
        <v>343</v>
      </c>
      <c r="C18835" s="70">
        <v>0</v>
      </c>
      <c r="D18835" s="70">
        <v>0</v>
      </c>
      <c r="E18835" s="71">
        <v>44926</v>
      </c>
      <c r="F18835" t="s">
        <v>13959</v>
      </c>
      <c r="G18835" t="s">
        <v>1912</v>
      </c>
      <c r="J18835" s="40">
        <v>4353.79</v>
      </c>
      <c r="K18835" s="40">
        <v>0</v>
      </c>
    </row>
    <row r="18836" spans="1:11" x14ac:dyDescent="0.35">
      <c r="A18836">
        <v>65001</v>
      </c>
      <c r="B18836" t="s">
        <v>343</v>
      </c>
      <c r="C18836" s="70">
        <v>0</v>
      </c>
      <c r="D18836" s="70">
        <v>0</v>
      </c>
      <c r="E18836" s="71">
        <v>44926</v>
      </c>
      <c r="F18836" t="s">
        <v>13958</v>
      </c>
      <c r="G18836" t="s">
        <v>2169</v>
      </c>
      <c r="H18836" t="s">
        <v>13957</v>
      </c>
      <c r="I18836" t="s">
        <v>13956</v>
      </c>
      <c r="J18836" s="40">
        <v>3586.2</v>
      </c>
      <c r="K18836" s="40">
        <v>0</v>
      </c>
    </row>
    <row r="18837" spans="1:11" x14ac:dyDescent="0.35">
      <c r="A18837">
        <v>65001</v>
      </c>
      <c r="B18837" t="s">
        <v>343</v>
      </c>
      <c r="C18837" s="70">
        <v>0</v>
      </c>
      <c r="D18837" s="70">
        <v>0</v>
      </c>
      <c r="E18837" s="71">
        <v>44926</v>
      </c>
      <c r="F18837" t="s">
        <v>13955</v>
      </c>
      <c r="G18837" t="s">
        <v>1907</v>
      </c>
      <c r="H18837" t="s">
        <v>13954</v>
      </c>
      <c r="I18837" t="s">
        <v>13953</v>
      </c>
      <c r="J18837" s="40">
        <v>297.08999999999997</v>
      </c>
      <c r="K18837" s="40">
        <v>0</v>
      </c>
    </row>
    <row r="18838" spans="1:11" x14ac:dyDescent="0.35">
      <c r="A18838">
        <v>65001</v>
      </c>
      <c r="B18838" t="s">
        <v>343</v>
      </c>
      <c r="C18838" s="70">
        <v>0</v>
      </c>
      <c r="D18838" s="70">
        <v>0</v>
      </c>
      <c r="E18838" s="71">
        <v>44926</v>
      </c>
      <c r="F18838" t="s">
        <v>9992</v>
      </c>
      <c r="G18838" t="s">
        <v>1912</v>
      </c>
      <c r="H18838" t="s">
        <v>1911</v>
      </c>
      <c r="J18838" s="40">
        <v>4353.79</v>
      </c>
      <c r="K18838" s="40">
        <v>0</v>
      </c>
    </row>
    <row r="18839" spans="1:11" x14ac:dyDescent="0.35">
      <c r="A18839">
        <v>65003</v>
      </c>
      <c r="B18839" t="s">
        <v>344</v>
      </c>
      <c r="C18839" s="70">
        <v>0</v>
      </c>
      <c r="D18839" s="70">
        <v>0</v>
      </c>
      <c r="E18839" s="71">
        <v>44592</v>
      </c>
      <c r="F18839" t="s">
        <v>13952</v>
      </c>
      <c r="G18839" t="s">
        <v>2169</v>
      </c>
      <c r="H18839" t="s">
        <v>13944</v>
      </c>
      <c r="I18839" t="s">
        <v>13943</v>
      </c>
      <c r="J18839" s="40">
        <v>19422.48</v>
      </c>
      <c r="K18839" s="40">
        <v>0</v>
      </c>
    </row>
    <row r="18840" spans="1:11" x14ac:dyDescent="0.35">
      <c r="A18840">
        <v>65003</v>
      </c>
      <c r="B18840" t="s">
        <v>344</v>
      </c>
      <c r="C18840" s="70">
        <v>0</v>
      </c>
      <c r="D18840" s="70">
        <v>0</v>
      </c>
      <c r="E18840" s="71">
        <v>44592</v>
      </c>
      <c r="F18840" t="s">
        <v>13951</v>
      </c>
      <c r="G18840" t="s">
        <v>2169</v>
      </c>
      <c r="H18840" t="s">
        <v>13950</v>
      </c>
      <c r="I18840" t="s">
        <v>13949</v>
      </c>
      <c r="J18840" s="40">
        <v>17094.5</v>
      </c>
      <c r="K18840" s="40">
        <v>0</v>
      </c>
    </row>
    <row r="18841" spans="1:11" x14ac:dyDescent="0.35">
      <c r="A18841">
        <v>65003</v>
      </c>
      <c r="B18841" t="s">
        <v>344</v>
      </c>
      <c r="C18841" s="70">
        <v>0</v>
      </c>
      <c r="D18841" s="70">
        <v>0</v>
      </c>
      <c r="E18841" s="71">
        <v>44620</v>
      </c>
      <c r="F18841" t="s">
        <v>13948</v>
      </c>
      <c r="G18841" t="s">
        <v>2169</v>
      </c>
      <c r="H18841" t="s">
        <v>13944</v>
      </c>
      <c r="I18841" t="s">
        <v>13943</v>
      </c>
      <c r="J18841" s="40">
        <v>34751.03</v>
      </c>
      <c r="K18841" s="40">
        <v>0</v>
      </c>
    </row>
    <row r="18842" spans="1:11" x14ac:dyDescent="0.35">
      <c r="A18842">
        <v>65003</v>
      </c>
      <c r="B18842" t="s">
        <v>344</v>
      </c>
      <c r="C18842" s="70">
        <v>0</v>
      </c>
      <c r="D18842" s="70">
        <v>0</v>
      </c>
      <c r="E18842" s="71">
        <v>44651</v>
      </c>
      <c r="F18842" t="s">
        <v>13947</v>
      </c>
      <c r="G18842" t="s">
        <v>2169</v>
      </c>
      <c r="H18842" t="s">
        <v>13944</v>
      </c>
      <c r="I18842" t="s">
        <v>13943</v>
      </c>
      <c r="J18842" s="40">
        <v>34751.03</v>
      </c>
      <c r="K18842" s="40">
        <v>0</v>
      </c>
    </row>
    <row r="18843" spans="1:11" x14ac:dyDescent="0.35">
      <c r="A18843">
        <v>65003</v>
      </c>
      <c r="B18843" t="s">
        <v>344</v>
      </c>
      <c r="C18843" s="70">
        <v>0</v>
      </c>
      <c r="D18843" s="70">
        <v>0</v>
      </c>
      <c r="E18843" s="71">
        <v>44665</v>
      </c>
      <c r="F18843" t="s">
        <v>13946</v>
      </c>
      <c r="G18843" t="s">
        <v>2142</v>
      </c>
      <c r="H18843" t="s">
        <v>2100</v>
      </c>
      <c r="I18843" t="s">
        <v>2099</v>
      </c>
      <c r="J18843" s="40">
        <v>17491.419999999998</v>
      </c>
      <c r="K18843" s="40">
        <v>0</v>
      </c>
    </row>
    <row r="18844" spans="1:11" x14ac:dyDescent="0.35">
      <c r="A18844">
        <v>65003</v>
      </c>
      <c r="B18844" t="s">
        <v>344</v>
      </c>
      <c r="C18844" s="70">
        <v>0</v>
      </c>
      <c r="D18844" s="70">
        <v>0</v>
      </c>
      <c r="E18844" s="71">
        <v>44681</v>
      </c>
      <c r="F18844" t="s">
        <v>13945</v>
      </c>
      <c r="G18844" t="s">
        <v>2169</v>
      </c>
      <c r="H18844" t="s">
        <v>13944</v>
      </c>
      <c r="I18844" t="s">
        <v>13943</v>
      </c>
      <c r="J18844" s="40">
        <v>15328.55</v>
      </c>
      <c r="K18844" s="40">
        <v>0</v>
      </c>
    </row>
    <row r="18845" spans="1:11" x14ac:dyDescent="0.35">
      <c r="A18845">
        <v>65003</v>
      </c>
      <c r="B18845" t="s">
        <v>344</v>
      </c>
      <c r="C18845" s="70">
        <v>0</v>
      </c>
      <c r="D18845" s="70">
        <v>0</v>
      </c>
      <c r="E18845" s="71">
        <v>44712</v>
      </c>
      <c r="F18845" t="s">
        <v>13942</v>
      </c>
      <c r="G18845" t="s">
        <v>2169</v>
      </c>
      <c r="H18845" t="s">
        <v>2100</v>
      </c>
      <c r="I18845" t="s">
        <v>2099</v>
      </c>
      <c r="J18845" s="40">
        <v>35547.660000000003</v>
      </c>
      <c r="K18845" s="40">
        <v>0</v>
      </c>
    </row>
    <row r="18846" spans="1:11" x14ac:dyDescent="0.35">
      <c r="A18846">
        <v>65003</v>
      </c>
      <c r="B18846" t="s">
        <v>344</v>
      </c>
      <c r="C18846" s="70">
        <v>0</v>
      </c>
      <c r="D18846" s="70">
        <v>0</v>
      </c>
      <c r="E18846" s="71">
        <v>44742</v>
      </c>
      <c r="F18846" t="s">
        <v>13941</v>
      </c>
      <c r="G18846" t="s">
        <v>2169</v>
      </c>
      <c r="H18846" t="s">
        <v>2100</v>
      </c>
      <c r="I18846" t="s">
        <v>2099</v>
      </c>
      <c r="J18846" s="40">
        <v>35547.660000000003</v>
      </c>
      <c r="K18846" s="40">
        <v>0</v>
      </c>
    </row>
    <row r="18847" spans="1:11" x14ac:dyDescent="0.35">
      <c r="A18847">
        <v>65003</v>
      </c>
      <c r="B18847" t="s">
        <v>344</v>
      </c>
      <c r="C18847" s="70">
        <v>0</v>
      </c>
      <c r="D18847" s="70">
        <v>0</v>
      </c>
      <c r="E18847" s="71">
        <v>44761</v>
      </c>
      <c r="F18847" t="s">
        <v>13940</v>
      </c>
      <c r="G18847" t="s">
        <v>2142</v>
      </c>
      <c r="H18847" t="s">
        <v>13939</v>
      </c>
      <c r="I18847" t="s">
        <v>13938</v>
      </c>
      <c r="J18847" s="40">
        <v>407.57</v>
      </c>
      <c r="K18847" s="40">
        <v>0</v>
      </c>
    </row>
    <row r="18848" spans="1:11" x14ac:dyDescent="0.35">
      <c r="A18848">
        <v>65003</v>
      </c>
      <c r="B18848" t="s">
        <v>344</v>
      </c>
      <c r="C18848" s="70">
        <v>0</v>
      </c>
      <c r="D18848" s="70">
        <v>0</v>
      </c>
      <c r="E18848" s="71">
        <v>44773</v>
      </c>
      <c r="F18848" t="s">
        <v>13937</v>
      </c>
      <c r="G18848" t="s">
        <v>2169</v>
      </c>
      <c r="H18848" t="s">
        <v>13931</v>
      </c>
      <c r="I18848" t="s">
        <v>13930</v>
      </c>
      <c r="J18848" s="40">
        <v>18362.759999999998</v>
      </c>
      <c r="K18848" s="40">
        <v>0</v>
      </c>
    </row>
    <row r="18849" spans="1:11" x14ac:dyDescent="0.35">
      <c r="A18849">
        <v>65003</v>
      </c>
      <c r="B18849" t="s">
        <v>344</v>
      </c>
      <c r="C18849" s="70">
        <v>0</v>
      </c>
      <c r="D18849" s="70">
        <v>0</v>
      </c>
      <c r="E18849" s="71">
        <v>44773</v>
      </c>
      <c r="F18849" t="s">
        <v>13936</v>
      </c>
      <c r="G18849" t="s">
        <v>2169</v>
      </c>
      <c r="H18849" t="s">
        <v>2100</v>
      </c>
      <c r="I18849" t="s">
        <v>2099</v>
      </c>
      <c r="J18849" s="40">
        <v>16361.65</v>
      </c>
      <c r="K18849" s="40">
        <v>0</v>
      </c>
    </row>
    <row r="18850" spans="1:11" x14ac:dyDescent="0.35">
      <c r="A18850">
        <v>65003</v>
      </c>
      <c r="B18850" t="s">
        <v>344</v>
      </c>
      <c r="C18850" s="70">
        <v>0</v>
      </c>
      <c r="D18850" s="70">
        <v>0</v>
      </c>
      <c r="E18850" s="71">
        <v>44804</v>
      </c>
      <c r="F18850" t="s">
        <v>13935</v>
      </c>
      <c r="G18850" t="s">
        <v>2169</v>
      </c>
      <c r="H18850" t="s">
        <v>13931</v>
      </c>
      <c r="I18850" t="s">
        <v>13930</v>
      </c>
      <c r="J18850" s="40">
        <v>32854.94</v>
      </c>
      <c r="K18850" s="40">
        <v>0</v>
      </c>
    </row>
    <row r="18851" spans="1:11" x14ac:dyDescent="0.35">
      <c r="A18851">
        <v>65003</v>
      </c>
      <c r="B18851" t="s">
        <v>344</v>
      </c>
      <c r="C18851" s="70">
        <v>0</v>
      </c>
      <c r="D18851" s="70">
        <v>0</v>
      </c>
      <c r="E18851" s="71">
        <v>44834</v>
      </c>
      <c r="F18851" t="s">
        <v>13934</v>
      </c>
      <c r="G18851" t="s">
        <v>2169</v>
      </c>
      <c r="H18851" t="s">
        <v>13931</v>
      </c>
      <c r="I18851" t="s">
        <v>13930</v>
      </c>
      <c r="J18851" s="40">
        <v>32854.94</v>
      </c>
      <c r="K18851" s="40">
        <v>0</v>
      </c>
    </row>
    <row r="18852" spans="1:11" x14ac:dyDescent="0.35">
      <c r="A18852">
        <v>65003</v>
      </c>
      <c r="B18852" t="s">
        <v>344</v>
      </c>
      <c r="C18852" s="70">
        <v>0</v>
      </c>
      <c r="D18852" s="70">
        <v>0</v>
      </c>
      <c r="E18852" s="71">
        <v>44865</v>
      </c>
      <c r="F18852" t="s">
        <v>13933</v>
      </c>
      <c r="G18852" t="s">
        <v>2169</v>
      </c>
      <c r="H18852" t="s">
        <v>13920</v>
      </c>
      <c r="I18852" t="s">
        <v>13919</v>
      </c>
      <c r="J18852" s="40">
        <v>18104.11</v>
      </c>
      <c r="K18852" s="40">
        <v>0</v>
      </c>
    </row>
    <row r="18853" spans="1:11" x14ac:dyDescent="0.35">
      <c r="A18853">
        <v>65003</v>
      </c>
      <c r="B18853" t="s">
        <v>344</v>
      </c>
      <c r="C18853" s="70">
        <v>0</v>
      </c>
      <c r="D18853" s="70">
        <v>0</v>
      </c>
      <c r="E18853" s="71">
        <v>44865</v>
      </c>
      <c r="F18853" t="s">
        <v>13932</v>
      </c>
      <c r="G18853" t="s">
        <v>2169</v>
      </c>
      <c r="H18853" t="s">
        <v>13931</v>
      </c>
      <c r="I18853" t="s">
        <v>13930</v>
      </c>
      <c r="J18853" s="40">
        <v>14492.19</v>
      </c>
      <c r="K18853" s="40">
        <v>0</v>
      </c>
    </row>
    <row r="18854" spans="1:11" x14ac:dyDescent="0.35">
      <c r="A18854">
        <v>65003</v>
      </c>
      <c r="B18854" t="s">
        <v>344</v>
      </c>
      <c r="C18854" s="70">
        <v>0</v>
      </c>
      <c r="D18854" s="70">
        <v>0</v>
      </c>
      <c r="E18854" s="71">
        <v>44892</v>
      </c>
      <c r="F18854" t="s">
        <v>13929</v>
      </c>
      <c r="G18854" t="s">
        <v>2142</v>
      </c>
      <c r="H18854" t="s">
        <v>13928</v>
      </c>
      <c r="I18854" t="s">
        <v>13927</v>
      </c>
      <c r="J18854" s="40">
        <v>5413.49</v>
      </c>
      <c r="K18854" s="40">
        <v>0</v>
      </c>
    </row>
    <row r="18855" spans="1:11" x14ac:dyDescent="0.35">
      <c r="A18855">
        <v>65003</v>
      </c>
      <c r="B18855" t="s">
        <v>344</v>
      </c>
      <c r="C18855" s="70">
        <v>0</v>
      </c>
      <c r="D18855" s="70">
        <v>0</v>
      </c>
      <c r="E18855" s="71">
        <v>44895</v>
      </c>
      <c r="F18855" t="s">
        <v>13926</v>
      </c>
      <c r="G18855" t="s">
        <v>2169</v>
      </c>
      <c r="H18855" t="s">
        <v>13917</v>
      </c>
      <c r="I18855" t="s">
        <v>13916</v>
      </c>
      <c r="J18855" s="40">
        <v>1620.73</v>
      </c>
      <c r="K18855" s="40">
        <v>0</v>
      </c>
    </row>
    <row r="18856" spans="1:11" x14ac:dyDescent="0.35">
      <c r="A18856">
        <v>65003</v>
      </c>
      <c r="B18856" t="s">
        <v>344</v>
      </c>
      <c r="C18856" s="70">
        <v>0</v>
      </c>
      <c r="D18856" s="70">
        <v>0</v>
      </c>
      <c r="E18856" s="71">
        <v>44895</v>
      </c>
      <c r="F18856" t="s">
        <v>13925</v>
      </c>
      <c r="G18856" t="s">
        <v>2169</v>
      </c>
      <c r="H18856" t="s">
        <v>13920</v>
      </c>
      <c r="I18856" t="s">
        <v>13919</v>
      </c>
      <c r="J18856" s="40">
        <v>32392.16</v>
      </c>
      <c r="K18856" s="40">
        <v>0</v>
      </c>
    </row>
    <row r="18857" spans="1:11" x14ac:dyDescent="0.35">
      <c r="A18857">
        <v>65003</v>
      </c>
      <c r="B18857" t="s">
        <v>344</v>
      </c>
      <c r="C18857" s="70">
        <v>0</v>
      </c>
      <c r="D18857" s="70">
        <v>0</v>
      </c>
      <c r="E18857" s="71">
        <v>44923</v>
      </c>
      <c r="F18857" t="s">
        <v>13924</v>
      </c>
      <c r="G18857" t="s">
        <v>2142</v>
      </c>
      <c r="H18857" t="s">
        <v>13923</v>
      </c>
      <c r="I18857" t="s">
        <v>13922</v>
      </c>
      <c r="J18857" s="40">
        <v>3176.42</v>
      </c>
      <c r="K18857" s="40">
        <v>0</v>
      </c>
    </row>
    <row r="18858" spans="1:11" x14ac:dyDescent="0.35">
      <c r="A18858">
        <v>65003</v>
      </c>
      <c r="B18858" t="s">
        <v>344</v>
      </c>
      <c r="C18858" s="70">
        <v>0</v>
      </c>
      <c r="D18858" s="70">
        <v>0</v>
      </c>
      <c r="E18858" s="71">
        <v>44926</v>
      </c>
      <c r="F18858" t="s">
        <v>13921</v>
      </c>
      <c r="G18858" t="s">
        <v>2169</v>
      </c>
      <c r="H18858" t="s">
        <v>13920</v>
      </c>
      <c r="I18858" t="s">
        <v>13919</v>
      </c>
      <c r="J18858" s="40">
        <v>32392.16</v>
      </c>
      <c r="K18858" s="40">
        <v>0</v>
      </c>
    </row>
    <row r="18859" spans="1:11" x14ac:dyDescent="0.35">
      <c r="A18859">
        <v>65003</v>
      </c>
      <c r="B18859" t="s">
        <v>344</v>
      </c>
      <c r="C18859" s="70">
        <v>0</v>
      </c>
      <c r="D18859" s="70">
        <v>0</v>
      </c>
      <c r="E18859" s="71">
        <v>44926</v>
      </c>
      <c r="F18859" t="s">
        <v>13918</v>
      </c>
      <c r="G18859" t="s">
        <v>2169</v>
      </c>
      <c r="H18859" t="s">
        <v>13917</v>
      </c>
      <c r="I18859" t="s">
        <v>13916</v>
      </c>
      <c r="J18859" s="40">
        <v>1620.72</v>
      </c>
      <c r="K18859" s="40">
        <v>0</v>
      </c>
    </row>
    <row r="18860" spans="1:11" x14ac:dyDescent="0.35">
      <c r="A18860">
        <v>65004</v>
      </c>
      <c r="B18860" t="s">
        <v>345</v>
      </c>
      <c r="C18860" s="70">
        <v>0</v>
      </c>
      <c r="D18860" s="70">
        <v>0</v>
      </c>
      <c r="E18860" s="71">
        <v>44565</v>
      </c>
      <c r="F18860" t="s">
        <v>13915</v>
      </c>
      <c r="G18860" t="s">
        <v>2142</v>
      </c>
      <c r="H18860" t="s">
        <v>13914</v>
      </c>
      <c r="I18860" t="s">
        <v>13913</v>
      </c>
      <c r="J18860" s="40">
        <v>93.01</v>
      </c>
      <c r="K18860" s="40">
        <v>0</v>
      </c>
    </row>
    <row r="18861" spans="1:11" x14ac:dyDescent="0.35">
      <c r="A18861">
        <v>65004</v>
      </c>
      <c r="B18861" t="s">
        <v>345</v>
      </c>
      <c r="C18861" s="70">
        <v>0</v>
      </c>
      <c r="D18861" s="70">
        <v>0</v>
      </c>
      <c r="E18861" s="71">
        <v>44567</v>
      </c>
      <c r="F18861" t="s">
        <v>13912</v>
      </c>
      <c r="G18861" t="s">
        <v>2142</v>
      </c>
      <c r="H18861" t="s">
        <v>13911</v>
      </c>
      <c r="I18861" t="s">
        <v>13910</v>
      </c>
      <c r="J18861" s="40">
        <v>19.52</v>
      </c>
      <c r="K18861" s="40">
        <v>0</v>
      </c>
    </row>
    <row r="18862" spans="1:11" x14ac:dyDescent="0.35">
      <c r="A18862">
        <v>65004</v>
      </c>
      <c r="B18862" t="s">
        <v>345</v>
      </c>
      <c r="C18862" s="70">
        <v>0</v>
      </c>
      <c r="D18862" s="70">
        <v>0</v>
      </c>
      <c r="E18862" s="71">
        <v>44573</v>
      </c>
      <c r="F18862" t="s">
        <v>13909</v>
      </c>
      <c r="G18862" t="s">
        <v>2142</v>
      </c>
      <c r="H18862" t="s">
        <v>13908</v>
      </c>
      <c r="I18862" t="s">
        <v>13907</v>
      </c>
      <c r="J18862" s="40">
        <v>8.24</v>
      </c>
      <c r="K18862" s="40">
        <v>0</v>
      </c>
    </row>
    <row r="18863" spans="1:11" x14ac:dyDescent="0.35">
      <c r="A18863">
        <v>65004</v>
      </c>
      <c r="B18863" t="s">
        <v>345</v>
      </c>
      <c r="C18863" s="70">
        <v>0</v>
      </c>
      <c r="D18863" s="70">
        <v>0</v>
      </c>
      <c r="E18863" s="71">
        <v>44592</v>
      </c>
      <c r="F18863" t="s">
        <v>13906</v>
      </c>
      <c r="G18863" t="s">
        <v>2142</v>
      </c>
      <c r="H18863" t="s">
        <v>13905</v>
      </c>
      <c r="I18863" t="s">
        <v>13904</v>
      </c>
      <c r="J18863" s="40">
        <v>200.1</v>
      </c>
      <c r="K18863" s="40">
        <v>0</v>
      </c>
    </row>
    <row r="18864" spans="1:11" x14ac:dyDescent="0.35">
      <c r="A18864">
        <v>65004</v>
      </c>
      <c r="B18864" t="s">
        <v>345</v>
      </c>
      <c r="C18864" s="70">
        <v>0</v>
      </c>
      <c r="D18864" s="70">
        <v>0</v>
      </c>
      <c r="E18864" s="71">
        <v>44593</v>
      </c>
      <c r="F18864" t="s">
        <v>13903</v>
      </c>
      <c r="G18864" t="s">
        <v>2142</v>
      </c>
      <c r="H18864" t="s">
        <v>13902</v>
      </c>
      <c r="I18864" t="s">
        <v>13901</v>
      </c>
      <c r="J18864" s="40">
        <v>289.18</v>
      </c>
      <c r="K18864" s="40">
        <v>0</v>
      </c>
    </row>
    <row r="18865" spans="1:11" x14ac:dyDescent="0.35">
      <c r="A18865">
        <v>65004</v>
      </c>
      <c r="B18865" t="s">
        <v>345</v>
      </c>
      <c r="C18865" s="70">
        <v>0</v>
      </c>
      <c r="D18865" s="70">
        <v>0</v>
      </c>
      <c r="E18865" s="71">
        <v>44593</v>
      </c>
      <c r="F18865" t="s">
        <v>13900</v>
      </c>
      <c r="G18865" t="s">
        <v>2142</v>
      </c>
      <c r="H18865" t="s">
        <v>13899</v>
      </c>
      <c r="I18865" t="s">
        <v>13898</v>
      </c>
      <c r="J18865" s="40">
        <v>20.2</v>
      </c>
      <c r="K18865" s="40">
        <v>0</v>
      </c>
    </row>
    <row r="18866" spans="1:11" x14ac:dyDescent="0.35">
      <c r="A18866">
        <v>65004</v>
      </c>
      <c r="B18866" t="s">
        <v>345</v>
      </c>
      <c r="C18866" s="70">
        <v>0</v>
      </c>
      <c r="D18866" s="70">
        <v>0</v>
      </c>
      <c r="E18866" s="71">
        <v>44598</v>
      </c>
      <c r="F18866" t="s">
        <v>13897</v>
      </c>
      <c r="G18866" t="s">
        <v>2142</v>
      </c>
      <c r="H18866" t="s">
        <v>13896</v>
      </c>
      <c r="I18866" t="s">
        <v>13895</v>
      </c>
      <c r="J18866" s="40">
        <v>18.96</v>
      </c>
      <c r="K18866" s="40">
        <v>0</v>
      </c>
    </row>
    <row r="18867" spans="1:11" x14ac:dyDescent="0.35">
      <c r="A18867">
        <v>65004</v>
      </c>
      <c r="B18867" t="s">
        <v>345</v>
      </c>
      <c r="C18867" s="70">
        <v>0</v>
      </c>
      <c r="D18867" s="70">
        <v>0</v>
      </c>
      <c r="E18867" s="71">
        <v>44600</v>
      </c>
      <c r="F18867" t="s">
        <v>13894</v>
      </c>
      <c r="G18867" t="s">
        <v>2142</v>
      </c>
      <c r="H18867" t="s">
        <v>13893</v>
      </c>
      <c r="I18867" t="s">
        <v>13892</v>
      </c>
      <c r="J18867" s="40">
        <v>123.01</v>
      </c>
      <c r="K18867" s="40">
        <v>0</v>
      </c>
    </row>
    <row r="18868" spans="1:11" x14ac:dyDescent="0.35">
      <c r="A18868">
        <v>65004</v>
      </c>
      <c r="B18868" t="s">
        <v>345</v>
      </c>
      <c r="C18868" s="70">
        <v>0</v>
      </c>
      <c r="D18868" s="70">
        <v>0</v>
      </c>
      <c r="E18868" s="71">
        <v>44606</v>
      </c>
      <c r="F18868" t="s">
        <v>13891</v>
      </c>
      <c r="G18868" t="s">
        <v>2142</v>
      </c>
      <c r="H18868" t="s">
        <v>13890</v>
      </c>
      <c r="I18868" t="s">
        <v>13889</v>
      </c>
      <c r="J18868" s="40">
        <v>65.239999999999995</v>
      </c>
      <c r="K18868" s="40">
        <v>0</v>
      </c>
    </row>
    <row r="18869" spans="1:11" x14ac:dyDescent="0.35">
      <c r="A18869">
        <v>65004</v>
      </c>
      <c r="B18869" t="s">
        <v>345</v>
      </c>
      <c r="C18869" s="70">
        <v>0</v>
      </c>
      <c r="D18869" s="70">
        <v>0</v>
      </c>
      <c r="E18869" s="71">
        <v>44608</v>
      </c>
      <c r="F18869" t="s">
        <v>13888</v>
      </c>
      <c r="G18869" t="s">
        <v>2142</v>
      </c>
      <c r="H18869" t="s">
        <v>13887</v>
      </c>
      <c r="I18869" t="s">
        <v>13886</v>
      </c>
      <c r="J18869" s="40">
        <v>201.26</v>
      </c>
      <c r="K18869" s="40">
        <v>0</v>
      </c>
    </row>
    <row r="18870" spans="1:11" x14ac:dyDescent="0.35">
      <c r="A18870">
        <v>65004</v>
      </c>
      <c r="B18870" t="s">
        <v>345</v>
      </c>
      <c r="C18870" s="70">
        <v>0</v>
      </c>
      <c r="D18870" s="70">
        <v>0</v>
      </c>
      <c r="E18870" s="71">
        <v>44608</v>
      </c>
      <c r="F18870" t="s">
        <v>13885</v>
      </c>
      <c r="G18870" t="s">
        <v>2142</v>
      </c>
      <c r="H18870" t="s">
        <v>13884</v>
      </c>
      <c r="I18870" t="s">
        <v>13883</v>
      </c>
      <c r="J18870" s="40">
        <v>201.26</v>
      </c>
      <c r="K18870" s="40">
        <v>0</v>
      </c>
    </row>
    <row r="18871" spans="1:11" x14ac:dyDescent="0.35">
      <c r="A18871">
        <v>65004</v>
      </c>
      <c r="B18871" t="s">
        <v>345</v>
      </c>
      <c r="C18871" s="70">
        <v>0</v>
      </c>
      <c r="D18871" s="70">
        <v>0</v>
      </c>
      <c r="E18871" s="71">
        <v>44608</v>
      </c>
      <c r="F18871" t="s">
        <v>13882</v>
      </c>
      <c r="G18871" t="s">
        <v>2142</v>
      </c>
      <c r="H18871" t="s">
        <v>13881</v>
      </c>
      <c r="I18871" t="s">
        <v>13880</v>
      </c>
      <c r="J18871" s="40">
        <v>201.26</v>
      </c>
      <c r="K18871" s="40">
        <v>0</v>
      </c>
    </row>
    <row r="18872" spans="1:11" x14ac:dyDescent="0.35">
      <c r="A18872">
        <v>65004</v>
      </c>
      <c r="B18872" t="s">
        <v>345</v>
      </c>
      <c r="C18872" s="70">
        <v>0</v>
      </c>
      <c r="D18872" s="70">
        <v>0</v>
      </c>
      <c r="E18872" s="71">
        <v>44612</v>
      </c>
      <c r="F18872" t="s">
        <v>13879</v>
      </c>
      <c r="G18872" t="s">
        <v>2142</v>
      </c>
      <c r="H18872" t="s">
        <v>13878</v>
      </c>
      <c r="I18872" t="s">
        <v>13877</v>
      </c>
      <c r="J18872" s="40">
        <v>17.149999999999999</v>
      </c>
      <c r="K18872" s="40">
        <v>0</v>
      </c>
    </row>
    <row r="18873" spans="1:11" x14ac:dyDescent="0.35">
      <c r="A18873">
        <v>65004</v>
      </c>
      <c r="B18873" t="s">
        <v>345</v>
      </c>
      <c r="C18873" s="70">
        <v>0</v>
      </c>
      <c r="D18873" s="70">
        <v>0</v>
      </c>
      <c r="E18873" s="71">
        <v>44613</v>
      </c>
      <c r="F18873" t="s">
        <v>13876</v>
      </c>
      <c r="G18873" t="s">
        <v>2142</v>
      </c>
      <c r="H18873" t="s">
        <v>13875</v>
      </c>
      <c r="I18873" t="s">
        <v>13870</v>
      </c>
      <c r="J18873" s="40">
        <v>29.66</v>
      </c>
      <c r="K18873" s="40">
        <v>0</v>
      </c>
    </row>
    <row r="18874" spans="1:11" x14ac:dyDescent="0.35">
      <c r="A18874">
        <v>65004</v>
      </c>
      <c r="B18874" t="s">
        <v>345</v>
      </c>
      <c r="C18874" s="70">
        <v>0</v>
      </c>
      <c r="D18874" s="70">
        <v>0</v>
      </c>
      <c r="E18874" s="71">
        <v>44613</v>
      </c>
      <c r="F18874" t="s">
        <v>13874</v>
      </c>
      <c r="G18874" t="s">
        <v>2142</v>
      </c>
      <c r="H18874" t="s">
        <v>13873</v>
      </c>
      <c r="I18874" t="s">
        <v>13870</v>
      </c>
      <c r="J18874" s="40">
        <v>-29.66</v>
      </c>
      <c r="K18874" s="40">
        <v>0</v>
      </c>
    </row>
    <row r="18875" spans="1:11" x14ac:dyDescent="0.35">
      <c r="A18875">
        <v>65004</v>
      </c>
      <c r="B18875" t="s">
        <v>345</v>
      </c>
      <c r="C18875" s="70">
        <v>0</v>
      </c>
      <c r="D18875" s="70">
        <v>0</v>
      </c>
      <c r="E18875" s="71">
        <v>44613</v>
      </c>
      <c r="F18875" t="s">
        <v>13872</v>
      </c>
      <c r="G18875" t="s">
        <v>2142</v>
      </c>
      <c r="H18875" t="s">
        <v>13871</v>
      </c>
      <c r="I18875" t="s">
        <v>13870</v>
      </c>
      <c r="J18875" s="40">
        <v>71.22</v>
      </c>
      <c r="K18875" s="40">
        <v>0</v>
      </c>
    </row>
    <row r="18876" spans="1:11" x14ac:dyDescent="0.35">
      <c r="A18876">
        <v>65004</v>
      </c>
      <c r="B18876" t="s">
        <v>345</v>
      </c>
      <c r="C18876" s="70">
        <v>0</v>
      </c>
      <c r="D18876" s="70">
        <v>0</v>
      </c>
      <c r="E18876" s="71">
        <v>44615</v>
      </c>
      <c r="F18876" t="s">
        <v>13869</v>
      </c>
      <c r="G18876" t="s">
        <v>2142</v>
      </c>
      <c r="H18876" t="s">
        <v>13868</v>
      </c>
      <c r="I18876" t="s">
        <v>13867</v>
      </c>
      <c r="J18876" s="40">
        <v>198.76</v>
      </c>
      <c r="K18876" s="40">
        <v>0</v>
      </c>
    </row>
    <row r="18877" spans="1:11" x14ac:dyDescent="0.35">
      <c r="A18877">
        <v>65004</v>
      </c>
      <c r="B18877" t="s">
        <v>345</v>
      </c>
      <c r="C18877" s="70">
        <v>0</v>
      </c>
      <c r="D18877" s="70">
        <v>0</v>
      </c>
      <c r="E18877" s="71">
        <v>44615</v>
      </c>
      <c r="F18877" t="s">
        <v>13866</v>
      </c>
      <c r="G18877" t="s">
        <v>2142</v>
      </c>
      <c r="H18877" t="s">
        <v>13865</v>
      </c>
      <c r="I18877" t="s">
        <v>13864</v>
      </c>
      <c r="J18877" s="40">
        <v>119.26</v>
      </c>
      <c r="K18877" s="40">
        <v>0</v>
      </c>
    </row>
    <row r="18878" spans="1:11" x14ac:dyDescent="0.35">
      <c r="A18878">
        <v>65004</v>
      </c>
      <c r="B18878" t="s">
        <v>345</v>
      </c>
      <c r="C18878" s="70">
        <v>0</v>
      </c>
      <c r="D18878" s="70">
        <v>0</v>
      </c>
      <c r="E18878" s="71">
        <v>44619</v>
      </c>
      <c r="F18878" t="s">
        <v>13863</v>
      </c>
      <c r="G18878" t="s">
        <v>2142</v>
      </c>
      <c r="H18878" t="s">
        <v>13862</v>
      </c>
      <c r="I18878" t="s">
        <v>13861</v>
      </c>
      <c r="J18878" s="40">
        <v>137</v>
      </c>
      <c r="K18878" s="40">
        <v>0</v>
      </c>
    </row>
    <row r="18879" spans="1:11" x14ac:dyDescent="0.35">
      <c r="A18879">
        <v>65004</v>
      </c>
      <c r="B18879" t="s">
        <v>345</v>
      </c>
      <c r="C18879" s="70">
        <v>0</v>
      </c>
      <c r="D18879" s="70">
        <v>0</v>
      </c>
      <c r="E18879" s="71">
        <v>44619</v>
      </c>
      <c r="F18879" t="s">
        <v>13860</v>
      </c>
      <c r="G18879" t="s">
        <v>2142</v>
      </c>
      <c r="H18879" t="s">
        <v>13859</v>
      </c>
      <c r="I18879" t="s">
        <v>13858</v>
      </c>
      <c r="J18879" s="40">
        <v>128.5</v>
      </c>
      <c r="K18879" s="40">
        <v>0</v>
      </c>
    </row>
    <row r="18880" spans="1:11" x14ac:dyDescent="0.35">
      <c r="A18880">
        <v>65004</v>
      </c>
      <c r="B18880" t="s">
        <v>345</v>
      </c>
      <c r="C18880" s="70">
        <v>0</v>
      </c>
      <c r="D18880" s="70">
        <v>0</v>
      </c>
      <c r="E18880" s="71">
        <v>44620</v>
      </c>
      <c r="F18880" t="s">
        <v>13857</v>
      </c>
      <c r="G18880" t="s">
        <v>2142</v>
      </c>
      <c r="H18880" t="s">
        <v>13856</v>
      </c>
      <c r="I18880" t="s">
        <v>13855</v>
      </c>
      <c r="J18880" s="40">
        <v>555.9</v>
      </c>
      <c r="K18880" s="40">
        <v>0</v>
      </c>
    </row>
    <row r="18881" spans="1:11" x14ac:dyDescent="0.35">
      <c r="A18881">
        <v>65004</v>
      </c>
      <c r="B18881" t="s">
        <v>345</v>
      </c>
      <c r="C18881" s="70">
        <v>0</v>
      </c>
      <c r="D18881" s="70">
        <v>0</v>
      </c>
      <c r="E18881" s="71">
        <v>44621</v>
      </c>
      <c r="F18881" t="s">
        <v>13854</v>
      </c>
      <c r="G18881" t="s">
        <v>2142</v>
      </c>
      <c r="H18881" t="s">
        <v>13853</v>
      </c>
      <c r="I18881" t="s">
        <v>13852</v>
      </c>
      <c r="J18881" s="40">
        <v>139.62</v>
      </c>
      <c r="K18881" s="40">
        <v>0</v>
      </c>
    </row>
    <row r="18882" spans="1:11" x14ac:dyDescent="0.35">
      <c r="A18882">
        <v>65004</v>
      </c>
      <c r="B18882" t="s">
        <v>345</v>
      </c>
      <c r="C18882" s="70">
        <v>0</v>
      </c>
      <c r="D18882" s="70">
        <v>0</v>
      </c>
      <c r="E18882" s="71">
        <v>44626</v>
      </c>
      <c r="F18882" t="s">
        <v>13851</v>
      </c>
      <c r="G18882" t="s">
        <v>2142</v>
      </c>
      <c r="H18882" t="s">
        <v>13850</v>
      </c>
      <c r="I18882" t="s">
        <v>13849</v>
      </c>
      <c r="J18882" s="40">
        <v>18.7</v>
      </c>
      <c r="K18882" s="40">
        <v>0</v>
      </c>
    </row>
    <row r="18883" spans="1:11" x14ac:dyDescent="0.35">
      <c r="A18883">
        <v>65004</v>
      </c>
      <c r="B18883" t="s">
        <v>345</v>
      </c>
      <c r="C18883" s="70">
        <v>0</v>
      </c>
      <c r="D18883" s="70">
        <v>0</v>
      </c>
      <c r="E18883" s="71">
        <v>44643</v>
      </c>
      <c r="F18883" t="s">
        <v>13848</v>
      </c>
      <c r="G18883" t="s">
        <v>2142</v>
      </c>
      <c r="H18883" t="s">
        <v>13847</v>
      </c>
      <c r="I18883" t="s">
        <v>13846</v>
      </c>
      <c r="J18883" s="40">
        <v>82.74</v>
      </c>
      <c r="K18883" s="40">
        <v>0</v>
      </c>
    </row>
    <row r="18884" spans="1:11" x14ac:dyDescent="0.35">
      <c r="A18884">
        <v>65004</v>
      </c>
      <c r="B18884" t="s">
        <v>345</v>
      </c>
      <c r="C18884" s="70">
        <v>0</v>
      </c>
      <c r="D18884" s="70">
        <v>0</v>
      </c>
      <c r="E18884" s="71">
        <v>44643</v>
      </c>
      <c r="F18884" t="s">
        <v>13845</v>
      </c>
      <c r="G18884" t="s">
        <v>2142</v>
      </c>
      <c r="H18884" t="s">
        <v>13844</v>
      </c>
      <c r="I18884" t="s">
        <v>13843</v>
      </c>
      <c r="J18884" s="40">
        <v>103.17</v>
      </c>
      <c r="K18884" s="40">
        <v>0</v>
      </c>
    </row>
    <row r="18885" spans="1:11" x14ac:dyDescent="0.35">
      <c r="A18885">
        <v>65004</v>
      </c>
      <c r="B18885" t="s">
        <v>345</v>
      </c>
      <c r="C18885" s="70">
        <v>0</v>
      </c>
      <c r="D18885" s="70">
        <v>0</v>
      </c>
      <c r="E18885" s="71">
        <v>44647</v>
      </c>
      <c r="F18885" t="s">
        <v>13842</v>
      </c>
      <c r="G18885" t="s">
        <v>2142</v>
      </c>
      <c r="H18885" t="s">
        <v>13841</v>
      </c>
      <c r="I18885" t="s">
        <v>13840</v>
      </c>
      <c r="J18885" s="40">
        <v>71.569999999999993</v>
      </c>
      <c r="K18885" s="40">
        <v>0</v>
      </c>
    </row>
    <row r="18886" spans="1:11" x14ac:dyDescent="0.35">
      <c r="A18886">
        <v>65004</v>
      </c>
      <c r="B18886" t="s">
        <v>345</v>
      </c>
      <c r="C18886" s="70">
        <v>0</v>
      </c>
      <c r="D18886" s="70">
        <v>0</v>
      </c>
      <c r="E18886" s="71">
        <v>44650</v>
      </c>
      <c r="F18886" t="s">
        <v>13839</v>
      </c>
      <c r="G18886" t="s">
        <v>2142</v>
      </c>
      <c r="H18886" t="s">
        <v>13838</v>
      </c>
      <c r="I18886" t="s">
        <v>13837</v>
      </c>
      <c r="J18886" s="40">
        <v>37.64</v>
      </c>
      <c r="K18886" s="40">
        <v>0</v>
      </c>
    </row>
    <row r="18887" spans="1:11" x14ac:dyDescent="0.35">
      <c r="A18887">
        <v>65004</v>
      </c>
      <c r="B18887" t="s">
        <v>345</v>
      </c>
      <c r="C18887" s="70">
        <v>0</v>
      </c>
      <c r="D18887" s="70">
        <v>0</v>
      </c>
      <c r="E18887" s="71">
        <v>44651</v>
      </c>
      <c r="F18887" t="s">
        <v>13836</v>
      </c>
      <c r="G18887" t="s">
        <v>2142</v>
      </c>
      <c r="H18887" t="s">
        <v>2108</v>
      </c>
      <c r="I18887" t="s">
        <v>2107</v>
      </c>
      <c r="J18887" s="40">
        <v>184.88</v>
      </c>
      <c r="K18887" s="40">
        <v>0</v>
      </c>
    </row>
    <row r="18888" spans="1:11" x14ac:dyDescent="0.35">
      <c r="A18888">
        <v>65004</v>
      </c>
      <c r="B18888" t="s">
        <v>345</v>
      </c>
      <c r="C18888" s="70">
        <v>0</v>
      </c>
      <c r="D18888" s="70">
        <v>0</v>
      </c>
      <c r="E18888" s="71">
        <v>44656</v>
      </c>
      <c r="F18888" t="s">
        <v>13835</v>
      </c>
      <c r="G18888" t="s">
        <v>2142</v>
      </c>
      <c r="H18888" t="s">
        <v>13834</v>
      </c>
      <c r="I18888" t="s">
        <v>13833</v>
      </c>
      <c r="J18888" s="40">
        <v>66.319999999999993</v>
      </c>
      <c r="K18888" s="40">
        <v>0</v>
      </c>
    </row>
    <row r="18889" spans="1:11" x14ac:dyDescent="0.35">
      <c r="A18889">
        <v>65004</v>
      </c>
      <c r="B18889" t="s">
        <v>345</v>
      </c>
      <c r="C18889" s="70">
        <v>0</v>
      </c>
      <c r="D18889" s="70">
        <v>0</v>
      </c>
      <c r="E18889" s="71">
        <v>44656</v>
      </c>
      <c r="F18889" t="s">
        <v>13832</v>
      </c>
      <c r="G18889" t="s">
        <v>2142</v>
      </c>
      <c r="H18889" t="s">
        <v>13831</v>
      </c>
      <c r="I18889" t="s">
        <v>13830</v>
      </c>
      <c r="J18889" s="40">
        <v>322.69</v>
      </c>
      <c r="K18889" s="40">
        <v>0</v>
      </c>
    </row>
    <row r="18890" spans="1:11" x14ac:dyDescent="0.35">
      <c r="A18890">
        <v>65004</v>
      </c>
      <c r="B18890" t="s">
        <v>345</v>
      </c>
      <c r="C18890" s="70">
        <v>0</v>
      </c>
      <c r="D18890" s="70">
        <v>0</v>
      </c>
      <c r="E18890" s="71">
        <v>44657</v>
      </c>
      <c r="F18890" t="s">
        <v>13829</v>
      </c>
      <c r="G18890" t="s">
        <v>2142</v>
      </c>
      <c r="H18890" t="s">
        <v>13828</v>
      </c>
      <c r="I18890" t="s">
        <v>13827</v>
      </c>
      <c r="J18890" s="40">
        <v>18.82</v>
      </c>
      <c r="K18890" s="40">
        <v>0</v>
      </c>
    </row>
    <row r="18891" spans="1:11" x14ac:dyDescent="0.35">
      <c r="A18891">
        <v>65004</v>
      </c>
      <c r="B18891" t="s">
        <v>345</v>
      </c>
      <c r="C18891" s="70">
        <v>0</v>
      </c>
      <c r="D18891" s="70">
        <v>0</v>
      </c>
      <c r="E18891" s="71">
        <v>44661</v>
      </c>
      <c r="F18891" t="s">
        <v>13826</v>
      </c>
      <c r="G18891" t="s">
        <v>2142</v>
      </c>
      <c r="H18891" t="s">
        <v>13825</v>
      </c>
      <c r="I18891" t="s">
        <v>13824</v>
      </c>
      <c r="J18891" s="40">
        <v>57.85</v>
      </c>
      <c r="K18891" s="40">
        <v>0</v>
      </c>
    </row>
    <row r="18892" spans="1:11" x14ac:dyDescent="0.35">
      <c r="A18892">
        <v>65004</v>
      </c>
      <c r="B18892" t="s">
        <v>345</v>
      </c>
      <c r="C18892" s="70">
        <v>0</v>
      </c>
      <c r="D18892" s="70">
        <v>0</v>
      </c>
      <c r="E18892" s="71">
        <v>44662</v>
      </c>
      <c r="F18892" t="s">
        <v>13823</v>
      </c>
      <c r="G18892" t="s">
        <v>2142</v>
      </c>
      <c r="H18892" t="s">
        <v>13822</v>
      </c>
      <c r="I18892" t="s">
        <v>13821</v>
      </c>
      <c r="J18892" s="40">
        <v>48.92</v>
      </c>
      <c r="K18892" s="40">
        <v>0</v>
      </c>
    </row>
    <row r="18893" spans="1:11" x14ac:dyDescent="0.35">
      <c r="A18893">
        <v>65004</v>
      </c>
      <c r="B18893" t="s">
        <v>345</v>
      </c>
      <c r="C18893" s="70">
        <v>0</v>
      </c>
      <c r="D18893" s="70">
        <v>0</v>
      </c>
      <c r="E18893" s="71">
        <v>44680</v>
      </c>
      <c r="F18893" t="s">
        <v>13820</v>
      </c>
      <c r="G18893" t="s">
        <v>2142</v>
      </c>
      <c r="H18893" t="s">
        <v>13819</v>
      </c>
      <c r="I18893" t="s">
        <v>13818</v>
      </c>
      <c r="J18893" s="40">
        <v>904.44</v>
      </c>
      <c r="K18893" s="40">
        <v>0</v>
      </c>
    </row>
    <row r="18894" spans="1:11" x14ac:dyDescent="0.35">
      <c r="A18894">
        <v>65004</v>
      </c>
      <c r="B18894" t="s">
        <v>345</v>
      </c>
      <c r="C18894" s="70">
        <v>0</v>
      </c>
      <c r="D18894" s="70">
        <v>0</v>
      </c>
      <c r="E18894" s="71">
        <v>44681</v>
      </c>
      <c r="F18894" t="s">
        <v>8494</v>
      </c>
      <c r="G18894" t="s">
        <v>1912</v>
      </c>
      <c r="J18894" s="40">
        <v>30.15</v>
      </c>
      <c r="K18894" s="40">
        <v>0</v>
      </c>
    </row>
    <row r="18895" spans="1:11" x14ac:dyDescent="0.35">
      <c r="A18895">
        <v>65004</v>
      </c>
      <c r="B18895" t="s">
        <v>345</v>
      </c>
      <c r="C18895" s="70">
        <v>0</v>
      </c>
      <c r="D18895" s="70">
        <v>0</v>
      </c>
      <c r="E18895" s="71">
        <v>44681</v>
      </c>
      <c r="F18895" t="s">
        <v>8494</v>
      </c>
      <c r="G18895" t="s">
        <v>1912</v>
      </c>
      <c r="J18895" s="40">
        <v>30.15</v>
      </c>
      <c r="K18895" s="40">
        <v>0</v>
      </c>
    </row>
    <row r="18896" spans="1:11" x14ac:dyDescent="0.35">
      <c r="A18896">
        <v>65004</v>
      </c>
      <c r="B18896" t="s">
        <v>345</v>
      </c>
      <c r="C18896" s="70">
        <v>0</v>
      </c>
      <c r="D18896" s="70">
        <v>0</v>
      </c>
      <c r="E18896" s="71">
        <v>44681</v>
      </c>
      <c r="F18896" t="s">
        <v>8494</v>
      </c>
      <c r="G18896" t="s">
        <v>1912</v>
      </c>
      <c r="I18896" t="s">
        <v>13817</v>
      </c>
      <c r="J18896" s="40">
        <v>30.15</v>
      </c>
      <c r="K18896" s="40">
        <v>0</v>
      </c>
    </row>
    <row r="18897" spans="1:11" x14ac:dyDescent="0.35">
      <c r="A18897">
        <v>65004</v>
      </c>
      <c r="B18897" t="s">
        <v>345</v>
      </c>
      <c r="C18897" s="70">
        <v>0</v>
      </c>
      <c r="D18897" s="70">
        <v>0</v>
      </c>
      <c r="E18897" s="71">
        <v>44681</v>
      </c>
      <c r="F18897" t="s">
        <v>8174</v>
      </c>
      <c r="G18897" t="s">
        <v>1912</v>
      </c>
      <c r="J18897" s="40">
        <v>15.68</v>
      </c>
      <c r="K18897" s="40">
        <v>0</v>
      </c>
    </row>
    <row r="18898" spans="1:11" x14ac:dyDescent="0.35">
      <c r="A18898">
        <v>65004</v>
      </c>
      <c r="B18898" t="s">
        <v>345</v>
      </c>
      <c r="C18898" s="70">
        <v>0</v>
      </c>
      <c r="D18898" s="70">
        <v>0</v>
      </c>
      <c r="E18898" s="71">
        <v>44681</v>
      </c>
      <c r="F18898" t="s">
        <v>8174</v>
      </c>
      <c r="G18898" t="s">
        <v>1912</v>
      </c>
      <c r="J18898" s="40">
        <v>18.059999999999999</v>
      </c>
      <c r="K18898" s="40">
        <v>0</v>
      </c>
    </row>
    <row r="18899" spans="1:11" x14ac:dyDescent="0.35">
      <c r="A18899">
        <v>65004</v>
      </c>
      <c r="B18899" t="s">
        <v>345</v>
      </c>
      <c r="C18899" s="70">
        <v>0</v>
      </c>
      <c r="D18899" s="70">
        <v>0</v>
      </c>
      <c r="E18899" s="71">
        <v>44681</v>
      </c>
      <c r="F18899" t="s">
        <v>8174</v>
      </c>
      <c r="G18899" t="s">
        <v>1912</v>
      </c>
      <c r="J18899" s="40">
        <v>36.18</v>
      </c>
      <c r="K18899" s="40">
        <v>0</v>
      </c>
    </row>
    <row r="18900" spans="1:11" x14ac:dyDescent="0.35">
      <c r="A18900">
        <v>65004</v>
      </c>
      <c r="B18900" t="s">
        <v>345</v>
      </c>
      <c r="C18900" s="70">
        <v>0</v>
      </c>
      <c r="D18900" s="70">
        <v>0</v>
      </c>
      <c r="E18900" s="71">
        <v>44681</v>
      </c>
      <c r="F18900" t="s">
        <v>8174</v>
      </c>
      <c r="G18900" t="s">
        <v>1912</v>
      </c>
      <c r="J18900" s="40">
        <v>15.04</v>
      </c>
      <c r="K18900" s="40">
        <v>0</v>
      </c>
    </row>
    <row r="18901" spans="1:11" x14ac:dyDescent="0.35">
      <c r="A18901">
        <v>65004</v>
      </c>
      <c r="B18901" t="s">
        <v>345</v>
      </c>
      <c r="C18901" s="70">
        <v>0</v>
      </c>
      <c r="D18901" s="70">
        <v>0</v>
      </c>
      <c r="E18901" s="71">
        <v>44681</v>
      </c>
      <c r="F18901" t="s">
        <v>2096</v>
      </c>
      <c r="G18901" t="s">
        <v>1912</v>
      </c>
      <c r="I18901" t="s">
        <v>13816</v>
      </c>
      <c r="J18901" s="40">
        <v>195.96</v>
      </c>
      <c r="K18901" s="40">
        <v>0</v>
      </c>
    </row>
    <row r="18902" spans="1:11" x14ac:dyDescent="0.35">
      <c r="A18902">
        <v>65004</v>
      </c>
      <c r="B18902" t="s">
        <v>345</v>
      </c>
      <c r="C18902" s="70">
        <v>0</v>
      </c>
      <c r="D18902" s="70">
        <v>0</v>
      </c>
      <c r="E18902" s="71">
        <v>44681</v>
      </c>
      <c r="F18902" t="s">
        <v>2096</v>
      </c>
      <c r="G18902" t="s">
        <v>1912</v>
      </c>
      <c r="I18902" t="s">
        <v>13815</v>
      </c>
      <c r="J18902" s="40">
        <v>167.49</v>
      </c>
      <c r="K18902" s="40">
        <v>0</v>
      </c>
    </row>
    <row r="18903" spans="1:11" x14ac:dyDescent="0.35">
      <c r="A18903">
        <v>65004</v>
      </c>
      <c r="B18903" t="s">
        <v>345</v>
      </c>
      <c r="C18903" s="70">
        <v>0</v>
      </c>
      <c r="D18903" s="70">
        <v>0</v>
      </c>
      <c r="E18903" s="71">
        <v>44681</v>
      </c>
      <c r="F18903" t="s">
        <v>2096</v>
      </c>
      <c r="G18903" t="s">
        <v>1912</v>
      </c>
      <c r="I18903" t="s">
        <v>13814</v>
      </c>
      <c r="J18903" s="40">
        <v>195.96</v>
      </c>
      <c r="K18903" s="40">
        <v>0</v>
      </c>
    </row>
    <row r="18904" spans="1:11" x14ac:dyDescent="0.35">
      <c r="A18904">
        <v>65004</v>
      </c>
      <c r="B18904" t="s">
        <v>345</v>
      </c>
      <c r="C18904" s="70">
        <v>0</v>
      </c>
      <c r="D18904" s="70">
        <v>0</v>
      </c>
      <c r="E18904" s="71">
        <v>44681</v>
      </c>
      <c r="F18904" t="s">
        <v>2094</v>
      </c>
      <c r="G18904" t="s">
        <v>1912</v>
      </c>
      <c r="I18904" t="s">
        <v>13813</v>
      </c>
      <c r="J18904" s="40">
        <v>195.96</v>
      </c>
      <c r="K18904" s="40">
        <v>0</v>
      </c>
    </row>
    <row r="18905" spans="1:11" x14ac:dyDescent="0.35">
      <c r="A18905">
        <v>65004</v>
      </c>
      <c r="B18905" t="s">
        <v>345</v>
      </c>
      <c r="C18905" s="70">
        <v>0</v>
      </c>
      <c r="D18905" s="70">
        <v>0</v>
      </c>
      <c r="E18905" s="71">
        <v>44681</v>
      </c>
      <c r="F18905" t="s">
        <v>2094</v>
      </c>
      <c r="G18905" t="s">
        <v>1912</v>
      </c>
      <c r="I18905" t="s">
        <v>13812</v>
      </c>
      <c r="J18905" s="40">
        <v>195.96</v>
      </c>
      <c r="K18905" s="40">
        <v>0</v>
      </c>
    </row>
    <row r="18906" spans="1:11" x14ac:dyDescent="0.35">
      <c r="A18906">
        <v>65004</v>
      </c>
      <c r="B18906" t="s">
        <v>345</v>
      </c>
      <c r="C18906" s="70">
        <v>0</v>
      </c>
      <c r="D18906" s="70">
        <v>0</v>
      </c>
      <c r="E18906" s="71">
        <v>44681</v>
      </c>
      <c r="F18906" t="s">
        <v>2094</v>
      </c>
      <c r="G18906" t="s">
        <v>1912</v>
      </c>
      <c r="I18906" t="s">
        <v>13811</v>
      </c>
      <c r="J18906" s="40">
        <v>164</v>
      </c>
      <c r="K18906" s="40">
        <v>0</v>
      </c>
    </row>
    <row r="18907" spans="1:11" x14ac:dyDescent="0.35">
      <c r="A18907">
        <v>65004</v>
      </c>
      <c r="B18907" t="s">
        <v>345</v>
      </c>
      <c r="C18907" s="70">
        <v>0</v>
      </c>
      <c r="D18907" s="70">
        <v>0</v>
      </c>
      <c r="E18907" s="71">
        <v>44681</v>
      </c>
      <c r="F18907" t="s">
        <v>2094</v>
      </c>
      <c r="G18907" t="s">
        <v>1912</v>
      </c>
      <c r="I18907" t="s">
        <v>13810</v>
      </c>
      <c r="J18907" s="40">
        <v>14.23</v>
      </c>
      <c r="K18907" s="40">
        <v>0</v>
      </c>
    </row>
    <row r="18908" spans="1:11" x14ac:dyDescent="0.35">
      <c r="A18908">
        <v>65004</v>
      </c>
      <c r="B18908" t="s">
        <v>345</v>
      </c>
      <c r="C18908" s="70">
        <v>0</v>
      </c>
      <c r="D18908" s="70">
        <v>0</v>
      </c>
      <c r="E18908" s="71">
        <v>44681</v>
      </c>
      <c r="F18908" t="s">
        <v>2094</v>
      </c>
      <c r="G18908" t="s">
        <v>1912</v>
      </c>
      <c r="I18908" t="s">
        <v>13809</v>
      </c>
      <c r="J18908" s="40">
        <v>12.03</v>
      </c>
      <c r="K18908" s="40">
        <v>0</v>
      </c>
    </row>
    <row r="18909" spans="1:11" x14ac:dyDescent="0.35">
      <c r="A18909">
        <v>65004</v>
      </c>
      <c r="B18909" t="s">
        <v>345</v>
      </c>
      <c r="C18909" s="70">
        <v>0</v>
      </c>
      <c r="D18909" s="70">
        <v>0</v>
      </c>
      <c r="E18909" s="71">
        <v>44682</v>
      </c>
      <c r="F18909" t="s">
        <v>13808</v>
      </c>
      <c r="G18909" t="s">
        <v>2142</v>
      </c>
      <c r="H18909" t="s">
        <v>13807</v>
      </c>
      <c r="I18909" t="s">
        <v>13806</v>
      </c>
      <c r="J18909" s="40">
        <v>90.2</v>
      </c>
      <c r="K18909" s="40">
        <v>0</v>
      </c>
    </row>
    <row r="18910" spans="1:11" x14ac:dyDescent="0.35">
      <c r="A18910">
        <v>65004</v>
      </c>
      <c r="B18910" t="s">
        <v>345</v>
      </c>
      <c r="C18910" s="70">
        <v>0</v>
      </c>
      <c r="D18910" s="70">
        <v>0</v>
      </c>
      <c r="E18910" s="71">
        <v>44682</v>
      </c>
      <c r="F18910" t="s">
        <v>13805</v>
      </c>
      <c r="G18910" t="s">
        <v>2142</v>
      </c>
      <c r="H18910" t="s">
        <v>13804</v>
      </c>
      <c r="I18910" t="s">
        <v>13803</v>
      </c>
      <c r="J18910" s="40">
        <v>86.65</v>
      </c>
      <c r="K18910" s="40">
        <v>0</v>
      </c>
    </row>
    <row r="18911" spans="1:11" x14ac:dyDescent="0.35">
      <c r="A18911">
        <v>65004</v>
      </c>
      <c r="B18911" t="s">
        <v>345</v>
      </c>
      <c r="C18911" s="70">
        <v>0</v>
      </c>
      <c r="D18911" s="70">
        <v>0</v>
      </c>
      <c r="E18911" s="71">
        <v>44687</v>
      </c>
      <c r="F18911" t="s">
        <v>13802</v>
      </c>
      <c r="G18911" t="s">
        <v>2142</v>
      </c>
      <c r="H18911" t="s">
        <v>13801</v>
      </c>
      <c r="I18911" t="s">
        <v>13800</v>
      </c>
      <c r="J18911" s="40">
        <v>17.75</v>
      </c>
      <c r="K18911" s="40">
        <v>0</v>
      </c>
    </row>
    <row r="18912" spans="1:11" x14ac:dyDescent="0.35">
      <c r="A18912">
        <v>65004</v>
      </c>
      <c r="B18912" t="s">
        <v>345</v>
      </c>
      <c r="C18912" s="70">
        <v>0</v>
      </c>
      <c r="D18912" s="70">
        <v>0</v>
      </c>
      <c r="E18912" s="71">
        <v>44699</v>
      </c>
      <c r="F18912" t="s">
        <v>13799</v>
      </c>
      <c r="G18912" t="s">
        <v>2142</v>
      </c>
      <c r="H18912" t="s">
        <v>13798</v>
      </c>
      <c r="I18912" t="s">
        <v>13797</v>
      </c>
      <c r="J18912" s="40">
        <v>128.61000000000001</v>
      </c>
      <c r="K18912" s="40">
        <v>0</v>
      </c>
    </row>
    <row r="18913" spans="1:11" x14ac:dyDescent="0.35">
      <c r="A18913">
        <v>65004</v>
      </c>
      <c r="B18913" t="s">
        <v>345</v>
      </c>
      <c r="C18913" s="70">
        <v>0</v>
      </c>
      <c r="D18913" s="70">
        <v>0</v>
      </c>
      <c r="E18913" s="71">
        <v>44712</v>
      </c>
      <c r="F18913" t="s">
        <v>2077</v>
      </c>
      <c r="G18913" t="s">
        <v>1912</v>
      </c>
      <c r="I18913" t="s">
        <v>13796</v>
      </c>
      <c r="J18913" s="40">
        <v>39.479999999999997</v>
      </c>
      <c r="K18913" s="40">
        <v>0</v>
      </c>
    </row>
    <row r="18914" spans="1:11" x14ac:dyDescent="0.35">
      <c r="A18914">
        <v>65004</v>
      </c>
      <c r="B18914" t="s">
        <v>345</v>
      </c>
      <c r="C18914" s="70">
        <v>0</v>
      </c>
      <c r="D18914" s="70">
        <v>0</v>
      </c>
      <c r="E18914" s="71">
        <v>44712</v>
      </c>
      <c r="F18914" t="s">
        <v>2077</v>
      </c>
      <c r="G18914" t="s">
        <v>1912</v>
      </c>
      <c r="I18914" t="s">
        <v>13795</v>
      </c>
      <c r="J18914" s="40">
        <v>194.73</v>
      </c>
      <c r="K18914" s="40">
        <v>0</v>
      </c>
    </row>
    <row r="18915" spans="1:11" x14ac:dyDescent="0.35">
      <c r="A18915">
        <v>65004</v>
      </c>
      <c r="B18915" t="s">
        <v>345</v>
      </c>
      <c r="C18915" s="70">
        <v>0</v>
      </c>
      <c r="D18915" s="70">
        <v>0</v>
      </c>
      <c r="E18915" s="71">
        <v>44712</v>
      </c>
      <c r="F18915" t="s">
        <v>2077</v>
      </c>
      <c r="G18915" t="s">
        <v>1912</v>
      </c>
      <c r="I18915" t="s">
        <v>13794</v>
      </c>
      <c r="J18915" s="40">
        <v>207.14</v>
      </c>
      <c r="K18915" s="40">
        <v>0</v>
      </c>
    </row>
    <row r="18916" spans="1:11" x14ac:dyDescent="0.35">
      <c r="A18916">
        <v>65004</v>
      </c>
      <c r="B18916" t="s">
        <v>345</v>
      </c>
      <c r="C18916" s="70">
        <v>0</v>
      </c>
      <c r="D18916" s="70">
        <v>0</v>
      </c>
      <c r="E18916" s="71">
        <v>44712</v>
      </c>
      <c r="F18916" t="s">
        <v>2077</v>
      </c>
      <c r="G18916" t="s">
        <v>1912</v>
      </c>
      <c r="J18916" s="40">
        <v>88.98</v>
      </c>
      <c r="K18916" s="40">
        <v>0</v>
      </c>
    </row>
    <row r="18917" spans="1:11" x14ac:dyDescent="0.35">
      <c r="A18917">
        <v>65004</v>
      </c>
      <c r="B18917" t="s">
        <v>345</v>
      </c>
      <c r="C18917" s="70">
        <v>0</v>
      </c>
      <c r="D18917" s="70">
        <v>0</v>
      </c>
      <c r="E18917" s="71">
        <v>44712</v>
      </c>
      <c r="F18917" t="s">
        <v>2077</v>
      </c>
      <c r="G18917" t="s">
        <v>1912</v>
      </c>
      <c r="I18917" t="s">
        <v>13793</v>
      </c>
      <c r="J18917" s="40">
        <v>8.06</v>
      </c>
      <c r="K18917" s="40">
        <v>0</v>
      </c>
    </row>
    <row r="18918" spans="1:11" x14ac:dyDescent="0.35">
      <c r="A18918">
        <v>65004</v>
      </c>
      <c r="B18918" t="s">
        <v>345</v>
      </c>
      <c r="C18918" s="70">
        <v>0</v>
      </c>
      <c r="D18918" s="70">
        <v>0</v>
      </c>
      <c r="E18918" s="71">
        <v>44712</v>
      </c>
      <c r="F18918" t="s">
        <v>13792</v>
      </c>
      <c r="G18918" t="s">
        <v>2142</v>
      </c>
      <c r="H18918" t="s">
        <v>13791</v>
      </c>
      <c r="I18918" t="s">
        <v>13790</v>
      </c>
      <c r="J18918" s="40">
        <v>1078.49</v>
      </c>
      <c r="K18918" s="40">
        <v>0</v>
      </c>
    </row>
    <row r="18919" spans="1:11" x14ac:dyDescent="0.35">
      <c r="A18919">
        <v>65004</v>
      </c>
      <c r="B18919" t="s">
        <v>345</v>
      </c>
      <c r="C18919" s="70">
        <v>0</v>
      </c>
      <c r="D18919" s="70">
        <v>0</v>
      </c>
      <c r="E18919" s="71">
        <v>44713</v>
      </c>
      <c r="F18919" t="s">
        <v>13789</v>
      </c>
      <c r="G18919" t="s">
        <v>2142</v>
      </c>
      <c r="H18919" t="s">
        <v>13788</v>
      </c>
      <c r="I18919" t="s">
        <v>13787</v>
      </c>
      <c r="J18919" s="40">
        <v>87.53</v>
      </c>
      <c r="K18919" s="40">
        <v>0</v>
      </c>
    </row>
    <row r="18920" spans="1:11" x14ac:dyDescent="0.35">
      <c r="A18920">
        <v>65004</v>
      </c>
      <c r="B18920" t="s">
        <v>345</v>
      </c>
      <c r="C18920" s="70">
        <v>0</v>
      </c>
      <c r="D18920" s="70">
        <v>0</v>
      </c>
      <c r="E18920" s="71">
        <v>44713</v>
      </c>
      <c r="F18920" t="s">
        <v>13786</v>
      </c>
      <c r="G18920" t="s">
        <v>2142</v>
      </c>
      <c r="H18920" t="s">
        <v>13785</v>
      </c>
      <c r="I18920" t="s">
        <v>13784</v>
      </c>
      <c r="J18920" s="40">
        <v>576.55999999999995</v>
      </c>
      <c r="K18920" s="40">
        <v>0</v>
      </c>
    </row>
    <row r="18921" spans="1:11" x14ac:dyDescent="0.35">
      <c r="A18921">
        <v>65004</v>
      </c>
      <c r="B18921" t="s">
        <v>345</v>
      </c>
      <c r="C18921" s="70">
        <v>0</v>
      </c>
      <c r="D18921" s="70">
        <v>0</v>
      </c>
      <c r="E18921" s="71">
        <v>44718</v>
      </c>
      <c r="F18921" t="s">
        <v>13783</v>
      </c>
      <c r="G18921" t="s">
        <v>2142</v>
      </c>
      <c r="H18921" t="s">
        <v>13782</v>
      </c>
      <c r="I18921" t="s">
        <v>13781</v>
      </c>
      <c r="J18921" s="40">
        <v>18.21</v>
      </c>
      <c r="K18921" s="40">
        <v>0</v>
      </c>
    </row>
    <row r="18922" spans="1:11" x14ac:dyDescent="0.35">
      <c r="A18922">
        <v>65004</v>
      </c>
      <c r="B18922" t="s">
        <v>345</v>
      </c>
      <c r="C18922" s="70">
        <v>0</v>
      </c>
      <c r="D18922" s="70">
        <v>0</v>
      </c>
      <c r="E18922" s="71">
        <v>44718</v>
      </c>
      <c r="F18922" t="s">
        <v>13780</v>
      </c>
      <c r="G18922" t="s">
        <v>2142</v>
      </c>
      <c r="H18922" t="s">
        <v>13779</v>
      </c>
      <c r="I18922" t="s">
        <v>13778</v>
      </c>
      <c r="J18922" s="40">
        <v>153.65</v>
      </c>
      <c r="K18922" s="40">
        <v>0</v>
      </c>
    </row>
    <row r="18923" spans="1:11" x14ac:dyDescent="0.35">
      <c r="A18923">
        <v>65004</v>
      </c>
      <c r="B18923" t="s">
        <v>345</v>
      </c>
      <c r="C18923" s="70">
        <v>0</v>
      </c>
      <c r="D18923" s="70">
        <v>0</v>
      </c>
      <c r="E18923" s="71">
        <v>44721</v>
      </c>
      <c r="F18923" t="s">
        <v>13777</v>
      </c>
      <c r="G18923" t="s">
        <v>2142</v>
      </c>
      <c r="H18923" t="s">
        <v>13776</v>
      </c>
      <c r="I18923" t="s">
        <v>13775</v>
      </c>
      <c r="J18923" s="40">
        <v>55.8</v>
      </c>
      <c r="K18923" s="40">
        <v>0</v>
      </c>
    </row>
    <row r="18924" spans="1:11" x14ac:dyDescent="0.35">
      <c r="A18924">
        <v>65004</v>
      </c>
      <c r="B18924" t="s">
        <v>345</v>
      </c>
      <c r="C18924" s="70">
        <v>0</v>
      </c>
      <c r="D18924" s="70">
        <v>0</v>
      </c>
      <c r="E18924" s="71">
        <v>44727</v>
      </c>
      <c r="F18924" t="s">
        <v>13774</v>
      </c>
      <c r="G18924" t="s">
        <v>2142</v>
      </c>
      <c r="H18924" t="s">
        <v>13773</v>
      </c>
      <c r="I18924" t="s">
        <v>13772</v>
      </c>
      <c r="J18924" s="40">
        <v>48.58</v>
      </c>
      <c r="K18924" s="40">
        <v>0</v>
      </c>
    </row>
    <row r="18925" spans="1:11" x14ac:dyDescent="0.35">
      <c r="A18925">
        <v>65004</v>
      </c>
      <c r="B18925" t="s">
        <v>345</v>
      </c>
      <c r="C18925" s="70">
        <v>0</v>
      </c>
      <c r="D18925" s="70">
        <v>0</v>
      </c>
      <c r="E18925" s="71">
        <v>44738</v>
      </c>
      <c r="F18925" t="s">
        <v>13771</v>
      </c>
      <c r="G18925" t="s">
        <v>2142</v>
      </c>
      <c r="H18925" t="s">
        <v>13770</v>
      </c>
      <c r="I18925" t="s">
        <v>13769</v>
      </c>
      <c r="J18925" s="40">
        <v>83.44</v>
      </c>
      <c r="K18925" s="40">
        <v>0</v>
      </c>
    </row>
    <row r="18926" spans="1:11" x14ac:dyDescent="0.35">
      <c r="A18926">
        <v>65004</v>
      </c>
      <c r="B18926" t="s">
        <v>345</v>
      </c>
      <c r="C18926" s="70">
        <v>0</v>
      </c>
      <c r="D18926" s="70">
        <v>0</v>
      </c>
      <c r="E18926" s="71">
        <v>44739</v>
      </c>
      <c r="F18926" t="s">
        <v>13768</v>
      </c>
      <c r="G18926" t="s">
        <v>2142</v>
      </c>
      <c r="H18926" t="s">
        <v>13767</v>
      </c>
      <c r="I18926" t="s">
        <v>13766</v>
      </c>
      <c r="J18926" s="40">
        <v>191.73</v>
      </c>
      <c r="K18926" s="40">
        <v>0</v>
      </c>
    </row>
    <row r="18927" spans="1:11" x14ac:dyDescent="0.35">
      <c r="A18927">
        <v>65004</v>
      </c>
      <c r="B18927" t="s">
        <v>345</v>
      </c>
      <c r="C18927" s="70">
        <v>0</v>
      </c>
      <c r="D18927" s="70">
        <v>0</v>
      </c>
      <c r="E18927" s="71">
        <v>44742</v>
      </c>
      <c r="F18927" t="s">
        <v>2063</v>
      </c>
      <c r="G18927" t="s">
        <v>1912</v>
      </c>
      <c r="I18927" t="s">
        <v>13765</v>
      </c>
      <c r="J18927" s="40">
        <v>185.71</v>
      </c>
      <c r="K18927" s="40">
        <v>0</v>
      </c>
    </row>
    <row r="18928" spans="1:11" x14ac:dyDescent="0.35">
      <c r="A18928">
        <v>65004</v>
      </c>
      <c r="B18928" t="s">
        <v>345</v>
      </c>
      <c r="C18928" s="70">
        <v>0</v>
      </c>
      <c r="D18928" s="70">
        <v>0</v>
      </c>
      <c r="E18928" s="71">
        <v>44742</v>
      </c>
      <c r="F18928" t="s">
        <v>2063</v>
      </c>
      <c r="G18928" t="s">
        <v>1912</v>
      </c>
      <c r="J18928" s="40">
        <v>4.29</v>
      </c>
      <c r="K18928" s="40">
        <v>0</v>
      </c>
    </row>
    <row r="18929" spans="1:11" x14ac:dyDescent="0.35">
      <c r="A18929">
        <v>65004</v>
      </c>
      <c r="B18929" t="s">
        <v>345</v>
      </c>
      <c r="C18929" s="70">
        <v>0</v>
      </c>
      <c r="D18929" s="70">
        <v>0</v>
      </c>
      <c r="E18929" s="71">
        <v>44743</v>
      </c>
      <c r="F18929" t="s">
        <v>13764</v>
      </c>
      <c r="G18929" t="s">
        <v>2142</v>
      </c>
      <c r="H18929" t="s">
        <v>13763</v>
      </c>
      <c r="I18929" t="s">
        <v>13762</v>
      </c>
      <c r="J18929" s="40">
        <v>58.5</v>
      </c>
      <c r="K18929" s="40">
        <v>0</v>
      </c>
    </row>
    <row r="18930" spans="1:11" x14ac:dyDescent="0.35">
      <c r="A18930">
        <v>65004</v>
      </c>
      <c r="B18930" t="s">
        <v>345</v>
      </c>
      <c r="C18930" s="70">
        <v>0</v>
      </c>
      <c r="D18930" s="70">
        <v>0</v>
      </c>
      <c r="E18930" s="71">
        <v>44743</v>
      </c>
      <c r="F18930" t="s">
        <v>13761</v>
      </c>
      <c r="G18930" t="s">
        <v>2142</v>
      </c>
      <c r="H18930" t="s">
        <v>13760</v>
      </c>
      <c r="I18930" t="s">
        <v>13759</v>
      </c>
      <c r="J18930" s="40">
        <v>165.14</v>
      </c>
      <c r="K18930" s="40">
        <v>0</v>
      </c>
    </row>
    <row r="18931" spans="1:11" x14ac:dyDescent="0.35">
      <c r="A18931">
        <v>65004</v>
      </c>
      <c r="B18931" t="s">
        <v>345</v>
      </c>
      <c r="C18931" s="70">
        <v>0</v>
      </c>
      <c r="D18931" s="70">
        <v>0</v>
      </c>
      <c r="E18931" s="71">
        <v>44748</v>
      </c>
      <c r="F18931" t="s">
        <v>13758</v>
      </c>
      <c r="G18931" t="s">
        <v>2142</v>
      </c>
      <c r="H18931" t="s">
        <v>13757</v>
      </c>
      <c r="I18931" t="s">
        <v>13756</v>
      </c>
      <c r="J18931" s="40">
        <v>38.93</v>
      </c>
      <c r="K18931" s="40">
        <v>0</v>
      </c>
    </row>
    <row r="18932" spans="1:11" x14ac:dyDescent="0.35">
      <c r="A18932">
        <v>65004</v>
      </c>
      <c r="B18932" t="s">
        <v>345</v>
      </c>
      <c r="C18932" s="70">
        <v>0</v>
      </c>
      <c r="D18932" s="70">
        <v>0</v>
      </c>
      <c r="E18932" s="71">
        <v>44767</v>
      </c>
      <c r="F18932" t="s">
        <v>13755</v>
      </c>
      <c r="G18932" t="s">
        <v>2142</v>
      </c>
      <c r="H18932" t="s">
        <v>13754</v>
      </c>
      <c r="I18932" t="s">
        <v>13753</v>
      </c>
      <c r="J18932" s="40">
        <v>39.659999999999997</v>
      </c>
      <c r="K18932" s="40">
        <v>0</v>
      </c>
    </row>
    <row r="18933" spans="1:11" x14ac:dyDescent="0.35">
      <c r="A18933">
        <v>65004</v>
      </c>
      <c r="B18933" t="s">
        <v>345</v>
      </c>
      <c r="C18933" s="70">
        <v>0</v>
      </c>
      <c r="D18933" s="70">
        <v>0</v>
      </c>
      <c r="E18933" s="71">
        <v>44769</v>
      </c>
      <c r="F18933" t="s">
        <v>13752</v>
      </c>
      <c r="G18933" t="s">
        <v>2142</v>
      </c>
      <c r="H18933" t="s">
        <v>13751</v>
      </c>
      <c r="I18933" t="s">
        <v>13750</v>
      </c>
      <c r="J18933" s="40">
        <v>39.909999999999997</v>
      </c>
      <c r="K18933" s="40">
        <v>0</v>
      </c>
    </row>
    <row r="18934" spans="1:11" x14ac:dyDescent="0.35">
      <c r="A18934">
        <v>65004</v>
      </c>
      <c r="B18934" t="s">
        <v>345</v>
      </c>
      <c r="C18934" s="70">
        <v>0</v>
      </c>
      <c r="D18934" s="70">
        <v>0</v>
      </c>
      <c r="E18934" s="71">
        <v>44773</v>
      </c>
      <c r="F18934" t="s">
        <v>13749</v>
      </c>
      <c r="G18934" t="s">
        <v>2142</v>
      </c>
      <c r="H18934" t="s">
        <v>13748</v>
      </c>
      <c r="I18934" t="s">
        <v>13747</v>
      </c>
      <c r="J18934" s="40">
        <v>1061.6300000000001</v>
      </c>
      <c r="K18934" s="40">
        <v>0</v>
      </c>
    </row>
    <row r="18935" spans="1:11" x14ac:dyDescent="0.35">
      <c r="A18935">
        <v>65004</v>
      </c>
      <c r="B18935" t="s">
        <v>345</v>
      </c>
      <c r="C18935" s="70">
        <v>0</v>
      </c>
      <c r="D18935" s="70">
        <v>0</v>
      </c>
      <c r="E18935" s="71">
        <v>44773</v>
      </c>
      <c r="F18935" t="s">
        <v>13746</v>
      </c>
      <c r="G18935" t="s">
        <v>2142</v>
      </c>
      <c r="H18935" t="s">
        <v>13745</v>
      </c>
      <c r="I18935" t="s">
        <v>13744</v>
      </c>
      <c r="J18935" s="40">
        <v>100.45</v>
      </c>
      <c r="K18935" s="40">
        <v>0</v>
      </c>
    </row>
    <row r="18936" spans="1:11" x14ac:dyDescent="0.35">
      <c r="A18936">
        <v>65004</v>
      </c>
      <c r="B18936" t="s">
        <v>345</v>
      </c>
      <c r="C18936" s="70">
        <v>0</v>
      </c>
      <c r="D18936" s="70">
        <v>0</v>
      </c>
      <c r="E18936" s="71">
        <v>44773</v>
      </c>
      <c r="F18936" t="s">
        <v>7924</v>
      </c>
      <c r="G18936" t="s">
        <v>1912</v>
      </c>
      <c r="J18936" s="40">
        <v>94.37</v>
      </c>
      <c r="K18936" s="40">
        <v>0</v>
      </c>
    </row>
    <row r="18937" spans="1:11" x14ac:dyDescent="0.35">
      <c r="A18937">
        <v>65004</v>
      </c>
      <c r="B18937" t="s">
        <v>345</v>
      </c>
      <c r="C18937" s="70">
        <v>0</v>
      </c>
      <c r="D18937" s="70">
        <v>0</v>
      </c>
      <c r="E18937" s="71">
        <v>44777</v>
      </c>
      <c r="F18937" t="s">
        <v>13743</v>
      </c>
      <c r="G18937" t="s">
        <v>2142</v>
      </c>
      <c r="H18937" t="s">
        <v>13742</v>
      </c>
      <c r="I18937" t="s">
        <v>13741</v>
      </c>
      <c r="J18937" s="40">
        <v>498.79</v>
      </c>
      <c r="K18937" s="40">
        <v>0</v>
      </c>
    </row>
    <row r="18938" spans="1:11" x14ac:dyDescent="0.35">
      <c r="A18938">
        <v>65004</v>
      </c>
      <c r="B18938" t="s">
        <v>345</v>
      </c>
      <c r="C18938" s="70">
        <v>0</v>
      </c>
      <c r="D18938" s="70">
        <v>0</v>
      </c>
      <c r="E18938" s="71">
        <v>44781</v>
      </c>
      <c r="F18938" t="s">
        <v>13740</v>
      </c>
      <c r="G18938" t="s">
        <v>2142</v>
      </c>
      <c r="H18938" t="s">
        <v>13739</v>
      </c>
      <c r="I18938" t="s">
        <v>13738</v>
      </c>
      <c r="J18938" s="40">
        <v>1340.5</v>
      </c>
      <c r="K18938" s="40">
        <v>0</v>
      </c>
    </row>
    <row r="18939" spans="1:11" x14ac:dyDescent="0.35">
      <c r="A18939">
        <v>65004</v>
      </c>
      <c r="B18939" t="s">
        <v>345</v>
      </c>
      <c r="C18939" s="70">
        <v>0</v>
      </c>
      <c r="D18939" s="70">
        <v>0</v>
      </c>
      <c r="E18939" s="71">
        <v>44782</v>
      </c>
      <c r="F18939" t="s">
        <v>13737</v>
      </c>
      <c r="G18939" t="s">
        <v>2142</v>
      </c>
      <c r="H18939" t="s">
        <v>13736</v>
      </c>
      <c r="I18939" t="s">
        <v>13735</v>
      </c>
      <c r="J18939" s="40">
        <v>416.37</v>
      </c>
      <c r="K18939" s="40">
        <v>0</v>
      </c>
    </row>
    <row r="18940" spans="1:11" x14ac:dyDescent="0.35">
      <c r="A18940">
        <v>65004</v>
      </c>
      <c r="B18940" t="s">
        <v>345</v>
      </c>
      <c r="C18940" s="70">
        <v>0</v>
      </c>
      <c r="D18940" s="70">
        <v>0</v>
      </c>
      <c r="E18940" s="71">
        <v>44787</v>
      </c>
      <c r="F18940" t="s">
        <v>13734</v>
      </c>
      <c r="G18940" t="s">
        <v>2142</v>
      </c>
      <c r="H18940" t="s">
        <v>13733</v>
      </c>
      <c r="I18940" t="s">
        <v>13732</v>
      </c>
      <c r="J18940" s="40">
        <v>7.91</v>
      </c>
      <c r="K18940" s="40">
        <v>0</v>
      </c>
    </row>
    <row r="18941" spans="1:11" x14ac:dyDescent="0.35">
      <c r="A18941">
        <v>65004</v>
      </c>
      <c r="B18941" t="s">
        <v>345</v>
      </c>
      <c r="C18941" s="70">
        <v>0</v>
      </c>
      <c r="D18941" s="70">
        <v>0</v>
      </c>
      <c r="E18941" s="71">
        <v>44801</v>
      </c>
      <c r="F18941" t="s">
        <v>13731</v>
      </c>
      <c r="G18941" t="s">
        <v>2142</v>
      </c>
      <c r="H18941" t="s">
        <v>13730</v>
      </c>
      <c r="I18941" t="s">
        <v>13729</v>
      </c>
      <c r="J18941" s="40">
        <v>48.17</v>
      </c>
      <c r="K18941" s="40">
        <v>0</v>
      </c>
    </row>
    <row r="18942" spans="1:11" x14ac:dyDescent="0.35">
      <c r="A18942">
        <v>65004</v>
      </c>
      <c r="B18942" t="s">
        <v>345</v>
      </c>
      <c r="C18942" s="70">
        <v>0</v>
      </c>
      <c r="D18942" s="70">
        <v>0</v>
      </c>
      <c r="E18942" s="71">
        <v>44804</v>
      </c>
      <c r="F18942" t="s">
        <v>13728</v>
      </c>
      <c r="G18942" t="s">
        <v>2142</v>
      </c>
      <c r="H18942" t="s">
        <v>13727</v>
      </c>
      <c r="I18942" t="s">
        <v>13726</v>
      </c>
      <c r="J18942" s="40">
        <v>179.59</v>
      </c>
      <c r="K18942" s="40">
        <v>0</v>
      </c>
    </row>
    <row r="18943" spans="1:11" x14ac:dyDescent="0.35">
      <c r="A18943">
        <v>65004</v>
      </c>
      <c r="B18943" t="s">
        <v>345</v>
      </c>
      <c r="C18943" s="70">
        <v>0</v>
      </c>
      <c r="D18943" s="70">
        <v>0</v>
      </c>
      <c r="E18943" s="71">
        <v>44804</v>
      </c>
      <c r="F18943" t="s">
        <v>13725</v>
      </c>
      <c r="G18943" t="s">
        <v>1912</v>
      </c>
      <c r="J18943" s="40">
        <v>13.47</v>
      </c>
      <c r="K18943" s="40">
        <v>0</v>
      </c>
    </row>
    <row r="18944" spans="1:11" x14ac:dyDescent="0.35">
      <c r="A18944">
        <v>65004</v>
      </c>
      <c r="B18944" t="s">
        <v>345</v>
      </c>
      <c r="C18944" s="70">
        <v>0</v>
      </c>
      <c r="D18944" s="70">
        <v>0</v>
      </c>
      <c r="E18944" s="71">
        <v>44804</v>
      </c>
      <c r="F18944" t="s">
        <v>12164</v>
      </c>
      <c r="G18944" t="s">
        <v>1912</v>
      </c>
      <c r="J18944" s="40">
        <v>40.08</v>
      </c>
      <c r="K18944" s="40">
        <v>0</v>
      </c>
    </row>
    <row r="18945" spans="1:11" x14ac:dyDescent="0.35">
      <c r="A18945">
        <v>65004</v>
      </c>
      <c r="B18945" t="s">
        <v>345</v>
      </c>
      <c r="C18945" s="70">
        <v>0</v>
      </c>
      <c r="D18945" s="70">
        <v>0</v>
      </c>
      <c r="E18945" s="71">
        <v>44834</v>
      </c>
      <c r="F18945" t="s">
        <v>13724</v>
      </c>
      <c r="G18945" t="s">
        <v>2142</v>
      </c>
      <c r="H18945" t="s">
        <v>13723</v>
      </c>
      <c r="I18945" t="s">
        <v>13722</v>
      </c>
      <c r="J18945" s="40">
        <v>677.39</v>
      </c>
      <c r="K18945" s="40">
        <v>0</v>
      </c>
    </row>
    <row r="18946" spans="1:11" x14ac:dyDescent="0.35">
      <c r="A18946">
        <v>65004</v>
      </c>
      <c r="B18946" t="s">
        <v>345</v>
      </c>
      <c r="C18946" s="70">
        <v>0</v>
      </c>
      <c r="D18946" s="70">
        <v>0</v>
      </c>
      <c r="E18946" s="71">
        <v>44835</v>
      </c>
      <c r="F18946" t="s">
        <v>13721</v>
      </c>
      <c r="G18946" t="s">
        <v>2142</v>
      </c>
      <c r="H18946" t="s">
        <v>13720</v>
      </c>
      <c r="I18946" t="s">
        <v>13719</v>
      </c>
      <c r="J18946" s="40">
        <v>50.21</v>
      </c>
      <c r="K18946" s="40">
        <v>0</v>
      </c>
    </row>
    <row r="18947" spans="1:11" x14ac:dyDescent="0.35">
      <c r="A18947">
        <v>65004</v>
      </c>
      <c r="B18947" t="s">
        <v>345</v>
      </c>
      <c r="C18947" s="70">
        <v>0</v>
      </c>
      <c r="D18947" s="70">
        <v>0</v>
      </c>
      <c r="E18947" s="71">
        <v>44835</v>
      </c>
      <c r="F18947" t="s">
        <v>13718</v>
      </c>
      <c r="G18947" t="s">
        <v>2142</v>
      </c>
      <c r="H18947" t="s">
        <v>13717</v>
      </c>
      <c r="I18947" t="s">
        <v>11399</v>
      </c>
      <c r="J18947" s="40">
        <v>147</v>
      </c>
      <c r="K18947" s="40">
        <v>0</v>
      </c>
    </row>
    <row r="18948" spans="1:11" x14ac:dyDescent="0.35">
      <c r="A18948">
        <v>65004</v>
      </c>
      <c r="B18948" t="s">
        <v>345</v>
      </c>
      <c r="C18948" s="70">
        <v>0</v>
      </c>
      <c r="D18948" s="70">
        <v>0</v>
      </c>
      <c r="E18948" s="71">
        <v>44835</v>
      </c>
      <c r="F18948" t="s">
        <v>13716</v>
      </c>
      <c r="G18948" t="s">
        <v>2142</v>
      </c>
      <c r="H18948" t="s">
        <v>13715</v>
      </c>
      <c r="I18948" t="s">
        <v>13714</v>
      </c>
      <c r="J18948" s="40">
        <v>31.19</v>
      </c>
      <c r="K18948" s="40">
        <v>0</v>
      </c>
    </row>
    <row r="18949" spans="1:11" x14ac:dyDescent="0.35">
      <c r="A18949">
        <v>65004</v>
      </c>
      <c r="B18949" t="s">
        <v>345</v>
      </c>
      <c r="C18949" s="70">
        <v>0</v>
      </c>
      <c r="D18949" s="70">
        <v>0</v>
      </c>
      <c r="E18949" s="71">
        <v>44835</v>
      </c>
      <c r="F18949" t="s">
        <v>13713</v>
      </c>
      <c r="G18949" t="s">
        <v>2142</v>
      </c>
      <c r="H18949" t="s">
        <v>13712</v>
      </c>
      <c r="I18949" t="s">
        <v>13711</v>
      </c>
      <c r="J18949" s="40">
        <v>3.46</v>
      </c>
      <c r="K18949" s="40">
        <v>0</v>
      </c>
    </row>
    <row r="18950" spans="1:11" x14ac:dyDescent="0.35">
      <c r="A18950">
        <v>65004</v>
      </c>
      <c r="B18950" t="s">
        <v>345</v>
      </c>
      <c r="C18950" s="70">
        <v>0</v>
      </c>
      <c r="D18950" s="70">
        <v>0</v>
      </c>
      <c r="E18950" s="71">
        <v>44865</v>
      </c>
      <c r="F18950" t="s">
        <v>13167</v>
      </c>
      <c r="G18950" t="s">
        <v>1912</v>
      </c>
      <c r="H18950" t="s">
        <v>1919</v>
      </c>
      <c r="I18950" t="s">
        <v>1919</v>
      </c>
      <c r="J18950" s="40">
        <v>18.53</v>
      </c>
      <c r="K18950" s="40">
        <v>0</v>
      </c>
    </row>
    <row r="18951" spans="1:11" x14ac:dyDescent="0.35">
      <c r="A18951">
        <v>65004</v>
      </c>
      <c r="B18951" t="s">
        <v>345</v>
      </c>
      <c r="C18951" s="70">
        <v>0</v>
      </c>
      <c r="D18951" s="70">
        <v>0</v>
      </c>
      <c r="E18951" s="71">
        <v>44866</v>
      </c>
      <c r="F18951" t="s">
        <v>13710</v>
      </c>
      <c r="G18951" t="s">
        <v>2142</v>
      </c>
      <c r="H18951" t="s">
        <v>13709</v>
      </c>
      <c r="I18951" t="s">
        <v>13708</v>
      </c>
      <c r="J18951" s="40">
        <v>246.92</v>
      </c>
      <c r="K18951" s="40">
        <v>0</v>
      </c>
    </row>
    <row r="18952" spans="1:11" x14ac:dyDescent="0.35">
      <c r="A18952">
        <v>65004</v>
      </c>
      <c r="B18952" t="s">
        <v>345</v>
      </c>
      <c r="C18952" s="70">
        <v>0</v>
      </c>
      <c r="D18952" s="70">
        <v>0</v>
      </c>
      <c r="E18952" s="71">
        <v>44866</v>
      </c>
      <c r="F18952" t="s">
        <v>13707</v>
      </c>
      <c r="G18952" t="s">
        <v>2142</v>
      </c>
      <c r="H18952" t="s">
        <v>13706</v>
      </c>
      <c r="I18952" t="s">
        <v>13705</v>
      </c>
      <c r="J18952" s="40">
        <v>80.599999999999994</v>
      </c>
      <c r="K18952" s="40">
        <v>0</v>
      </c>
    </row>
    <row r="18953" spans="1:11" x14ac:dyDescent="0.35">
      <c r="A18953">
        <v>65004</v>
      </c>
      <c r="B18953" t="s">
        <v>345</v>
      </c>
      <c r="C18953" s="70">
        <v>0</v>
      </c>
      <c r="D18953" s="70">
        <v>0</v>
      </c>
      <c r="E18953" s="71">
        <v>44879</v>
      </c>
      <c r="F18953" t="s">
        <v>13704</v>
      </c>
      <c r="G18953" t="s">
        <v>2142</v>
      </c>
      <c r="H18953" t="s">
        <v>13703</v>
      </c>
      <c r="I18953" t="s">
        <v>13702</v>
      </c>
      <c r="J18953" s="40">
        <v>139.07</v>
      </c>
      <c r="K18953" s="40">
        <v>0</v>
      </c>
    </row>
    <row r="18954" spans="1:11" x14ac:dyDescent="0.35">
      <c r="A18954">
        <v>65004</v>
      </c>
      <c r="B18954" t="s">
        <v>345</v>
      </c>
      <c r="C18954" s="70">
        <v>0</v>
      </c>
      <c r="D18954" s="70">
        <v>0</v>
      </c>
      <c r="E18954" s="71">
        <v>44892</v>
      </c>
      <c r="F18954" t="s">
        <v>13701</v>
      </c>
      <c r="G18954" t="s">
        <v>2142</v>
      </c>
      <c r="H18954" t="s">
        <v>13700</v>
      </c>
      <c r="I18954" t="s">
        <v>13699</v>
      </c>
      <c r="J18954" s="40">
        <v>537.29</v>
      </c>
      <c r="K18954" s="40">
        <v>0</v>
      </c>
    </row>
    <row r="18955" spans="1:11" x14ac:dyDescent="0.35">
      <c r="A18955">
        <v>65004</v>
      </c>
      <c r="B18955" t="s">
        <v>345</v>
      </c>
      <c r="C18955" s="70">
        <v>0</v>
      </c>
      <c r="D18955" s="70">
        <v>0</v>
      </c>
      <c r="E18955" s="71">
        <v>44895</v>
      </c>
      <c r="F18955" t="s">
        <v>13698</v>
      </c>
      <c r="G18955" t="s">
        <v>2142</v>
      </c>
      <c r="H18955" t="s">
        <v>13697</v>
      </c>
      <c r="I18955" t="s">
        <v>13696</v>
      </c>
      <c r="J18955" s="40">
        <v>697.47</v>
      </c>
      <c r="K18955" s="40">
        <v>0</v>
      </c>
    </row>
    <row r="18956" spans="1:11" x14ac:dyDescent="0.35">
      <c r="A18956">
        <v>65004</v>
      </c>
      <c r="B18956" t="s">
        <v>345</v>
      </c>
      <c r="C18956" s="70">
        <v>0</v>
      </c>
      <c r="D18956" s="70">
        <v>0</v>
      </c>
      <c r="E18956" s="71">
        <v>44895</v>
      </c>
      <c r="F18956" t="s">
        <v>13153</v>
      </c>
      <c r="G18956" t="s">
        <v>1912</v>
      </c>
      <c r="H18956" t="s">
        <v>1916</v>
      </c>
      <c r="J18956" s="40">
        <v>145.31</v>
      </c>
      <c r="K18956" s="40">
        <v>0</v>
      </c>
    </row>
    <row r="18957" spans="1:11" x14ac:dyDescent="0.35">
      <c r="A18957">
        <v>65004</v>
      </c>
      <c r="B18957" t="s">
        <v>345</v>
      </c>
      <c r="C18957" s="70">
        <v>0</v>
      </c>
      <c r="D18957" s="70">
        <v>0</v>
      </c>
      <c r="E18957" s="71">
        <v>44908</v>
      </c>
      <c r="F18957" t="s">
        <v>13695</v>
      </c>
      <c r="G18957" t="s">
        <v>2142</v>
      </c>
      <c r="H18957" t="s">
        <v>13694</v>
      </c>
      <c r="I18957" t="s">
        <v>13693</v>
      </c>
      <c r="J18957" s="40">
        <v>230.59</v>
      </c>
      <c r="K18957" s="40">
        <v>0</v>
      </c>
    </row>
    <row r="18958" spans="1:11" x14ac:dyDescent="0.35">
      <c r="A18958">
        <v>65004</v>
      </c>
      <c r="B18958" t="s">
        <v>345</v>
      </c>
      <c r="C18958" s="70">
        <v>0</v>
      </c>
      <c r="D18958" s="70">
        <v>0</v>
      </c>
      <c r="E18958" s="71">
        <v>44923</v>
      </c>
      <c r="F18958" t="s">
        <v>13692</v>
      </c>
      <c r="G18958" t="s">
        <v>2142</v>
      </c>
      <c r="H18958" t="s">
        <v>13691</v>
      </c>
      <c r="I18958" t="s">
        <v>13690</v>
      </c>
      <c r="J18958" s="40">
        <v>36.380000000000003</v>
      </c>
      <c r="K18958" s="40">
        <v>0</v>
      </c>
    </row>
    <row r="18959" spans="1:11" x14ac:dyDescent="0.35">
      <c r="A18959">
        <v>65004</v>
      </c>
      <c r="B18959" t="s">
        <v>345</v>
      </c>
      <c r="C18959" s="70">
        <v>0</v>
      </c>
      <c r="D18959" s="70">
        <v>0</v>
      </c>
      <c r="E18959" s="71">
        <v>44924</v>
      </c>
      <c r="F18959" t="s">
        <v>13689</v>
      </c>
      <c r="G18959" t="s">
        <v>2142</v>
      </c>
      <c r="H18959" t="s">
        <v>13688</v>
      </c>
      <c r="I18959" t="s">
        <v>13687</v>
      </c>
      <c r="J18959" s="40">
        <v>169.92</v>
      </c>
      <c r="K18959" s="40">
        <v>0</v>
      </c>
    </row>
    <row r="18960" spans="1:11" x14ac:dyDescent="0.35">
      <c r="A18960">
        <v>65004</v>
      </c>
      <c r="B18960" t="s">
        <v>345</v>
      </c>
      <c r="C18960" s="70">
        <v>0</v>
      </c>
      <c r="D18960" s="70">
        <v>0</v>
      </c>
      <c r="E18960" s="71">
        <v>44926</v>
      </c>
      <c r="F18960" t="s">
        <v>13686</v>
      </c>
      <c r="G18960" t="s">
        <v>1912</v>
      </c>
      <c r="J18960" s="40">
        <v>21.31</v>
      </c>
      <c r="K18960" s="40">
        <v>0</v>
      </c>
    </row>
    <row r="18961" spans="1:11" x14ac:dyDescent="0.35">
      <c r="A18961">
        <v>65004</v>
      </c>
      <c r="B18961" t="s">
        <v>345</v>
      </c>
      <c r="C18961" s="70">
        <v>0</v>
      </c>
      <c r="D18961" s="70">
        <v>0</v>
      </c>
      <c r="E18961" s="71">
        <v>44926</v>
      </c>
      <c r="F18961" t="s">
        <v>13685</v>
      </c>
      <c r="G18961" t="s">
        <v>1912</v>
      </c>
      <c r="H18961" t="s">
        <v>1916</v>
      </c>
      <c r="J18961" s="40">
        <v>31.97</v>
      </c>
      <c r="K18961" s="40">
        <v>0</v>
      </c>
    </row>
    <row r="18962" spans="1:11" x14ac:dyDescent="0.35">
      <c r="A18962">
        <v>65004</v>
      </c>
      <c r="B18962" t="s">
        <v>345</v>
      </c>
      <c r="C18962" s="70">
        <v>0</v>
      </c>
      <c r="D18962" s="70">
        <v>0</v>
      </c>
      <c r="E18962" s="71">
        <v>44926</v>
      </c>
      <c r="F18962" t="s">
        <v>13684</v>
      </c>
      <c r="G18962" t="s">
        <v>1907</v>
      </c>
      <c r="H18962" t="s">
        <v>13683</v>
      </c>
      <c r="I18962" t="s">
        <v>13682</v>
      </c>
      <c r="J18962" s="40">
        <v>500</v>
      </c>
      <c r="K18962" s="40">
        <v>0</v>
      </c>
    </row>
    <row r="18963" spans="1:11" x14ac:dyDescent="0.35">
      <c r="A18963">
        <v>65005</v>
      </c>
      <c r="B18963" t="s">
        <v>320</v>
      </c>
      <c r="C18963" s="70">
        <v>0</v>
      </c>
      <c r="D18963" s="70">
        <v>0</v>
      </c>
      <c r="E18963" s="71">
        <v>44563</v>
      </c>
      <c r="F18963" t="s">
        <v>13681</v>
      </c>
      <c r="G18963" t="s">
        <v>2142</v>
      </c>
      <c r="H18963" t="s">
        <v>13680</v>
      </c>
      <c r="I18963" t="s">
        <v>13679</v>
      </c>
      <c r="J18963" s="40">
        <v>7.69</v>
      </c>
      <c r="K18963" s="40">
        <v>0</v>
      </c>
    </row>
    <row r="18964" spans="1:11" x14ac:dyDescent="0.35">
      <c r="A18964">
        <v>65005</v>
      </c>
      <c r="B18964" t="s">
        <v>320</v>
      </c>
      <c r="C18964" s="70">
        <v>0</v>
      </c>
      <c r="D18964" s="70">
        <v>0</v>
      </c>
      <c r="E18964" s="71">
        <v>44563</v>
      </c>
      <c r="F18964" t="s">
        <v>13678</v>
      </c>
      <c r="G18964" t="s">
        <v>2142</v>
      </c>
      <c r="H18964" t="s">
        <v>13677</v>
      </c>
      <c r="I18964" t="s">
        <v>13676</v>
      </c>
      <c r="J18964" s="40">
        <v>8.7899999999999991</v>
      </c>
      <c r="K18964" s="40">
        <v>0</v>
      </c>
    </row>
    <row r="18965" spans="1:11" x14ac:dyDescent="0.35">
      <c r="A18965">
        <v>65005</v>
      </c>
      <c r="B18965" t="s">
        <v>320</v>
      </c>
      <c r="C18965" s="70">
        <v>0</v>
      </c>
      <c r="D18965" s="70">
        <v>0</v>
      </c>
      <c r="E18965" s="71">
        <v>44564</v>
      </c>
      <c r="F18965" t="s">
        <v>13675</v>
      </c>
      <c r="G18965" t="s">
        <v>2142</v>
      </c>
      <c r="H18965" t="s">
        <v>13674</v>
      </c>
      <c r="I18965" t="s">
        <v>13673</v>
      </c>
      <c r="J18965" s="40">
        <v>9.59</v>
      </c>
      <c r="K18965" s="40">
        <v>0</v>
      </c>
    </row>
    <row r="18966" spans="1:11" x14ac:dyDescent="0.35">
      <c r="A18966">
        <v>65005</v>
      </c>
      <c r="B18966" t="s">
        <v>320</v>
      </c>
      <c r="C18966" s="70">
        <v>0</v>
      </c>
      <c r="D18966" s="70">
        <v>0</v>
      </c>
      <c r="E18966" s="71">
        <v>44564</v>
      </c>
      <c r="F18966" t="s">
        <v>13672</v>
      </c>
      <c r="G18966" t="s">
        <v>2142</v>
      </c>
      <c r="H18966" t="s">
        <v>13671</v>
      </c>
      <c r="I18966" t="s">
        <v>13670</v>
      </c>
      <c r="J18966" s="40">
        <v>8.74</v>
      </c>
      <c r="K18966" s="40">
        <v>0</v>
      </c>
    </row>
    <row r="18967" spans="1:11" x14ac:dyDescent="0.35">
      <c r="A18967">
        <v>65005</v>
      </c>
      <c r="B18967" t="s">
        <v>320</v>
      </c>
      <c r="C18967" s="70">
        <v>0</v>
      </c>
      <c r="D18967" s="70">
        <v>0</v>
      </c>
      <c r="E18967" s="71">
        <v>44571</v>
      </c>
      <c r="F18967" t="s">
        <v>13669</v>
      </c>
      <c r="G18967" t="s">
        <v>2142</v>
      </c>
      <c r="H18967" t="s">
        <v>13668</v>
      </c>
      <c r="I18967" t="s">
        <v>13667</v>
      </c>
      <c r="J18967" s="40">
        <v>9.84</v>
      </c>
      <c r="K18967" s="40">
        <v>0</v>
      </c>
    </row>
    <row r="18968" spans="1:11" x14ac:dyDescent="0.35">
      <c r="A18968">
        <v>65005</v>
      </c>
      <c r="B18968" t="s">
        <v>320</v>
      </c>
      <c r="C18968" s="70">
        <v>0</v>
      </c>
      <c r="D18968" s="70">
        <v>0</v>
      </c>
      <c r="E18968" s="71">
        <v>44571</v>
      </c>
      <c r="F18968" t="s">
        <v>13666</v>
      </c>
      <c r="G18968" t="s">
        <v>2142</v>
      </c>
      <c r="H18968" t="s">
        <v>13665</v>
      </c>
      <c r="I18968" t="s">
        <v>13664</v>
      </c>
      <c r="J18968" s="40">
        <v>8.23</v>
      </c>
      <c r="K18968" s="40">
        <v>0</v>
      </c>
    </row>
    <row r="18969" spans="1:11" x14ac:dyDescent="0.35">
      <c r="A18969">
        <v>65005</v>
      </c>
      <c r="B18969" t="s">
        <v>320</v>
      </c>
      <c r="C18969" s="70">
        <v>0</v>
      </c>
      <c r="D18969" s="70">
        <v>0</v>
      </c>
      <c r="E18969" s="71">
        <v>44572</v>
      </c>
      <c r="F18969" t="s">
        <v>13663</v>
      </c>
      <c r="G18969" t="s">
        <v>2142</v>
      </c>
      <c r="H18969" t="s">
        <v>13662</v>
      </c>
      <c r="I18969" t="s">
        <v>13661</v>
      </c>
      <c r="J18969" s="40">
        <v>8.42</v>
      </c>
      <c r="K18969" s="40">
        <v>0</v>
      </c>
    </row>
    <row r="18970" spans="1:11" x14ac:dyDescent="0.35">
      <c r="A18970">
        <v>65005</v>
      </c>
      <c r="B18970" t="s">
        <v>320</v>
      </c>
      <c r="C18970" s="70">
        <v>0</v>
      </c>
      <c r="D18970" s="70">
        <v>0</v>
      </c>
      <c r="E18970" s="71">
        <v>44572</v>
      </c>
      <c r="F18970" t="s">
        <v>13660</v>
      </c>
      <c r="G18970" t="s">
        <v>2142</v>
      </c>
      <c r="H18970" t="s">
        <v>13659</v>
      </c>
      <c r="I18970" t="s">
        <v>13658</v>
      </c>
      <c r="J18970" s="40">
        <v>9.92</v>
      </c>
      <c r="K18970" s="40">
        <v>0</v>
      </c>
    </row>
    <row r="18971" spans="1:11" x14ac:dyDescent="0.35">
      <c r="A18971">
        <v>65005</v>
      </c>
      <c r="B18971" t="s">
        <v>320</v>
      </c>
      <c r="C18971" s="70">
        <v>0</v>
      </c>
      <c r="D18971" s="70">
        <v>0</v>
      </c>
      <c r="E18971" s="71">
        <v>44573</v>
      </c>
      <c r="F18971" t="s">
        <v>13657</v>
      </c>
      <c r="G18971" t="s">
        <v>2142</v>
      </c>
      <c r="H18971" t="s">
        <v>13656</v>
      </c>
      <c r="I18971" t="s">
        <v>13655</v>
      </c>
      <c r="J18971" s="40">
        <v>8.08</v>
      </c>
      <c r="K18971" s="40">
        <v>0</v>
      </c>
    </row>
    <row r="18972" spans="1:11" x14ac:dyDescent="0.35">
      <c r="A18972">
        <v>65005</v>
      </c>
      <c r="B18972" t="s">
        <v>320</v>
      </c>
      <c r="C18972" s="70">
        <v>0</v>
      </c>
      <c r="D18972" s="70">
        <v>0</v>
      </c>
      <c r="E18972" s="71">
        <v>44592</v>
      </c>
      <c r="F18972" t="s">
        <v>12957</v>
      </c>
      <c r="G18972" t="s">
        <v>2142</v>
      </c>
      <c r="H18972" t="s">
        <v>12956</v>
      </c>
      <c r="I18972" t="s">
        <v>12955</v>
      </c>
      <c r="J18972" s="40">
        <v>193.6</v>
      </c>
      <c r="K18972" s="40">
        <v>0</v>
      </c>
    </row>
    <row r="18973" spans="1:11" x14ac:dyDescent="0.35">
      <c r="A18973">
        <v>65005</v>
      </c>
      <c r="B18973" t="s">
        <v>320</v>
      </c>
      <c r="C18973" s="70">
        <v>0</v>
      </c>
      <c r="D18973" s="70">
        <v>0</v>
      </c>
      <c r="E18973" s="71">
        <v>44593</v>
      </c>
      <c r="F18973" t="s">
        <v>13654</v>
      </c>
      <c r="G18973" t="s">
        <v>2142</v>
      </c>
      <c r="H18973" t="s">
        <v>13653</v>
      </c>
      <c r="I18973" t="s">
        <v>13652</v>
      </c>
      <c r="J18973" s="40">
        <v>8.68</v>
      </c>
      <c r="K18973" s="40">
        <v>0</v>
      </c>
    </row>
    <row r="18974" spans="1:11" x14ac:dyDescent="0.35">
      <c r="A18974">
        <v>65005</v>
      </c>
      <c r="B18974" t="s">
        <v>320</v>
      </c>
      <c r="C18974" s="70">
        <v>0</v>
      </c>
      <c r="D18974" s="70">
        <v>0</v>
      </c>
      <c r="E18974" s="71">
        <v>44593</v>
      </c>
      <c r="F18974" t="s">
        <v>13651</v>
      </c>
      <c r="G18974" t="s">
        <v>2142</v>
      </c>
      <c r="H18974" t="s">
        <v>13650</v>
      </c>
      <c r="I18974" t="s">
        <v>13649</v>
      </c>
      <c r="J18974" s="40">
        <v>7.56</v>
      </c>
      <c r="K18974" s="40">
        <v>0</v>
      </c>
    </row>
    <row r="18975" spans="1:11" x14ac:dyDescent="0.35">
      <c r="A18975">
        <v>65005</v>
      </c>
      <c r="B18975" t="s">
        <v>320</v>
      </c>
      <c r="C18975" s="70">
        <v>0</v>
      </c>
      <c r="D18975" s="70">
        <v>0</v>
      </c>
      <c r="E18975" s="71">
        <v>44593</v>
      </c>
      <c r="F18975" t="s">
        <v>13648</v>
      </c>
      <c r="G18975" t="s">
        <v>2142</v>
      </c>
      <c r="H18975" t="s">
        <v>13647</v>
      </c>
      <c r="I18975" t="s">
        <v>13646</v>
      </c>
      <c r="J18975" s="40">
        <v>7.71</v>
      </c>
      <c r="K18975" s="40">
        <v>0</v>
      </c>
    </row>
    <row r="18976" spans="1:11" x14ac:dyDescent="0.35">
      <c r="A18976">
        <v>65005</v>
      </c>
      <c r="B18976" t="s">
        <v>320</v>
      </c>
      <c r="C18976" s="70">
        <v>0</v>
      </c>
      <c r="D18976" s="70">
        <v>0</v>
      </c>
      <c r="E18976" s="71">
        <v>44593</v>
      </c>
      <c r="F18976" t="s">
        <v>13645</v>
      </c>
      <c r="G18976" t="s">
        <v>2142</v>
      </c>
      <c r="H18976" t="s">
        <v>13644</v>
      </c>
      <c r="I18976" t="s">
        <v>13643</v>
      </c>
      <c r="J18976" s="40">
        <v>8.58</v>
      </c>
      <c r="K18976" s="40">
        <v>0</v>
      </c>
    </row>
    <row r="18977" spans="1:11" x14ac:dyDescent="0.35">
      <c r="A18977">
        <v>65005</v>
      </c>
      <c r="B18977" t="s">
        <v>320</v>
      </c>
      <c r="C18977" s="70">
        <v>0</v>
      </c>
      <c r="D18977" s="70">
        <v>0</v>
      </c>
      <c r="E18977" s="71">
        <v>44593</v>
      </c>
      <c r="F18977" t="s">
        <v>13642</v>
      </c>
      <c r="G18977" t="s">
        <v>2142</v>
      </c>
      <c r="H18977" t="s">
        <v>13641</v>
      </c>
      <c r="I18977" t="s">
        <v>13640</v>
      </c>
      <c r="J18977" s="40">
        <v>8.59</v>
      </c>
      <c r="K18977" s="40">
        <v>0</v>
      </c>
    </row>
    <row r="18978" spans="1:11" x14ac:dyDescent="0.35">
      <c r="A18978">
        <v>65005</v>
      </c>
      <c r="B18978" t="s">
        <v>320</v>
      </c>
      <c r="C18978" s="70">
        <v>0</v>
      </c>
      <c r="D18978" s="70">
        <v>0</v>
      </c>
      <c r="E18978" s="71">
        <v>44593</v>
      </c>
      <c r="F18978" t="s">
        <v>13639</v>
      </c>
      <c r="G18978" t="s">
        <v>2142</v>
      </c>
      <c r="H18978" t="s">
        <v>13638</v>
      </c>
      <c r="I18978" t="s">
        <v>13637</v>
      </c>
      <c r="J18978" s="40">
        <v>8.09</v>
      </c>
      <c r="K18978" s="40">
        <v>0</v>
      </c>
    </row>
    <row r="18979" spans="1:11" x14ac:dyDescent="0.35">
      <c r="A18979">
        <v>65005</v>
      </c>
      <c r="B18979" t="s">
        <v>320</v>
      </c>
      <c r="C18979" s="70">
        <v>0</v>
      </c>
      <c r="D18979" s="70">
        <v>0</v>
      </c>
      <c r="E18979" s="71">
        <v>44593</v>
      </c>
      <c r="F18979" t="s">
        <v>13636</v>
      </c>
      <c r="G18979" t="s">
        <v>2142</v>
      </c>
      <c r="H18979" t="s">
        <v>13635</v>
      </c>
      <c r="I18979" t="s">
        <v>13634</v>
      </c>
      <c r="J18979" s="40">
        <v>8</v>
      </c>
      <c r="K18979" s="40">
        <v>0</v>
      </c>
    </row>
    <row r="18980" spans="1:11" x14ac:dyDescent="0.35">
      <c r="A18980">
        <v>65005</v>
      </c>
      <c r="B18980" t="s">
        <v>320</v>
      </c>
      <c r="C18980" s="70">
        <v>0</v>
      </c>
      <c r="D18980" s="70">
        <v>0</v>
      </c>
      <c r="E18980" s="71">
        <v>44593</v>
      </c>
      <c r="F18980" t="s">
        <v>13633</v>
      </c>
      <c r="G18980" t="s">
        <v>2142</v>
      </c>
      <c r="H18980" t="s">
        <v>13632</v>
      </c>
      <c r="I18980" t="s">
        <v>13631</v>
      </c>
      <c r="J18980" s="40">
        <v>10.14</v>
      </c>
      <c r="K18980" s="40">
        <v>0</v>
      </c>
    </row>
    <row r="18981" spans="1:11" x14ac:dyDescent="0.35">
      <c r="A18981">
        <v>65005</v>
      </c>
      <c r="B18981" t="s">
        <v>320</v>
      </c>
      <c r="C18981" s="70">
        <v>0</v>
      </c>
      <c r="D18981" s="70">
        <v>0</v>
      </c>
      <c r="E18981" s="71">
        <v>44593</v>
      </c>
      <c r="F18981" t="s">
        <v>13630</v>
      </c>
      <c r="G18981" t="s">
        <v>2142</v>
      </c>
      <c r="H18981" t="s">
        <v>13629</v>
      </c>
      <c r="I18981" t="s">
        <v>13628</v>
      </c>
      <c r="J18981" s="40">
        <v>8.59</v>
      </c>
      <c r="K18981" s="40">
        <v>0</v>
      </c>
    </row>
    <row r="18982" spans="1:11" x14ac:dyDescent="0.35">
      <c r="A18982">
        <v>65005</v>
      </c>
      <c r="B18982" t="s">
        <v>320</v>
      </c>
      <c r="C18982" s="70">
        <v>0</v>
      </c>
      <c r="D18982" s="70">
        <v>0</v>
      </c>
      <c r="E18982" s="71">
        <v>44593</v>
      </c>
      <c r="F18982" t="s">
        <v>13627</v>
      </c>
      <c r="G18982" t="s">
        <v>2142</v>
      </c>
      <c r="H18982" t="s">
        <v>13626</v>
      </c>
      <c r="I18982" t="s">
        <v>13625</v>
      </c>
      <c r="J18982" s="40">
        <v>10.01</v>
      </c>
      <c r="K18982" s="40">
        <v>0</v>
      </c>
    </row>
    <row r="18983" spans="1:11" x14ac:dyDescent="0.35">
      <c r="A18983">
        <v>65005</v>
      </c>
      <c r="B18983" t="s">
        <v>320</v>
      </c>
      <c r="C18983" s="70">
        <v>0</v>
      </c>
      <c r="D18983" s="70">
        <v>0</v>
      </c>
      <c r="E18983" s="71">
        <v>44593</v>
      </c>
      <c r="F18983" t="s">
        <v>13624</v>
      </c>
      <c r="G18983" t="s">
        <v>2142</v>
      </c>
      <c r="H18983" t="s">
        <v>13623</v>
      </c>
      <c r="I18983" t="s">
        <v>13622</v>
      </c>
      <c r="J18983" s="40">
        <v>8.75</v>
      </c>
      <c r="K18983" s="40">
        <v>0</v>
      </c>
    </row>
    <row r="18984" spans="1:11" x14ac:dyDescent="0.35">
      <c r="A18984">
        <v>65005</v>
      </c>
      <c r="B18984" t="s">
        <v>320</v>
      </c>
      <c r="C18984" s="70">
        <v>0</v>
      </c>
      <c r="D18984" s="70">
        <v>0</v>
      </c>
      <c r="E18984" s="71">
        <v>44593</v>
      </c>
      <c r="F18984" t="s">
        <v>13621</v>
      </c>
      <c r="G18984" t="s">
        <v>2142</v>
      </c>
      <c r="H18984" t="s">
        <v>13620</v>
      </c>
      <c r="I18984" t="s">
        <v>13619</v>
      </c>
      <c r="J18984" s="40">
        <v>8.7899999999999991</v>
      </c>
      <c r="K18984" s="40">
        <v>0</v>
      </c>
    </row>
    <row r="18985" spans="1:11" x14ac:dyDescent="0.35">
      <c r="A18985">
        <v>65005</v>
      </c>
      <c r="B18985" t="s">
        <v>320</v>
      </c>
      <c r="C18985" s="70">
        <v>0</v>
      </c>
      <c r="D18985" s="70">
        <v>0</v>
      </c>
      <c r="E18985" s="71">
        <v>44593</v>
      </c>
      <c r="F18985" t="s">
        <v>13618</v>
      </c>
      <c r="G18985" t="s">
        <v>2142</v>
      </c>
      <c r="H18985" t="s">
        <v>13617</v>
      </c>
      <c r="I18985" t="s">
        <v>13616</v>
      </c>
      <c r="J18985" s="40">
        <v>9.82</v>
      </c>
      <c r="K18985" s="40">
        <v>0</v>
      </c>
    </row>
    <row r="18986" spans="1:11" x14ac:dyDescent="0.35">
      <c r="A18986">
        <v>65005</v>
      </c>
      <c r="B18986" t="s">
        <v>320</v>
      </c>
      <c r="C18986" s="70">
        <v>0</v>
      </c>
      <c r="D18986" s="70">
        <v>0</v>
      </c>
      <c r="E18986" s="71">
        <v>44595</v>
      </c>
      <c r="F18986" t="s">
        <v>13615</v>
      </c>
      <c r="G18986" t="s">
        <v>2142</v>
      </c>
      <c r="H18986" t="s">
        <v>13614</v>
      </c>
      <c r="I18986" t="s">
        <v>13613</v>
      </c>
      <c r="J18986" s="40">
        <v>8.58</v>
      </c>
      <c r="K18986" s="40">
        <v>0</v>
      </c>
    </row>
    <row r="18987" spans="1:11" x14ac:dyDescent="0.35">
      <c r="A18987">
        <v>65005</v>
      </c>
      <c r="B18987" t="s">
        <v>320</v>
      </c>
      <c r="C18987" s="70">
        <v>0</v>
      </c>
      <c r="D18987" s="70">
        <v>0</v>
      </c>
      <c r="E18987" s="71">
        <v>44595</v>
      </c>
      <c r="F18987" t="s">
        <v>13612</v>
      </c>
      <c r="G18987" t="s">
        <v>2142</v>
      </c>
      <c r="H18987" t="s">
        <v>13611</v>
      </c>
      <c r="I18987" t="s">
        <v>13610</v>
      </c>
      <c r="J18987" s="40">
        <v>9.66</v>
      </c>
      <c r="K18987" s="40">
        <v>0</v>
      </c>
    </row>
    <row r="18988" spans="1:11" x14ac:dyDescent="0.35">
      <c r="A18988">
        <v>65005</v>
      </c>
      <c r="B18988" t="s">
        <v>320</v>
      </c>
      <c r="C18988" s="70">
        <v>0</v>
      </c>
      <c r="D18988" s="70">
        <v>0</v>
      </c>
      <c r="E18988" s="71">
        <v>44601</v>
      </c>
      <c r="F18988" t="s">
        <v>13609</v>
      </c>
      <c r="G18988" t="s">
        <v>2142</v>
      </c>
      <c r="H18988" t="s">
        <v>13608</v>
      </c>
      <c r="I18988" t="s">
        <v>13607</v>
      </c>
      <c r="J18988" s="40">
        <v>8.8800000000000008</v>
      </c>
      <c r="K18988" s="40">
        <v>0</v>
      </c>
    </row>
    <row r="18989" spans="1:11" x14ac:dyDescent="0.35">
      <c r="A18989">
        <v>65005</v>
      </c>
      <c r="B18989" t="s">
        <v>320</v>
      </c>
      <c r="C18989" s="70">
        <v>0</v>
      </c>
      <c r="D18989" s="70">
        <v>0</v>
      </c>
      <c r="E18989" s="71">
        <v>44601</v>
      </c>
      <c r="F18989" t="s">
        <v>13606</v>
      </c>
      <c r="G18989" t="s">
        <v>2142</v>
      </c>
      <c r="H18989" t="s">
        <v>13605</v>
      </c>
      <c r="I18989" t="s">
        <v>13604</v>
      </c>
      <c r="J18989" s="40">
        <v>8.4</v>
      </c>
      <c r="K18989" s="40">
        <v>0</v>
      </c>
    </row>
    <row r="18990" spans="1:11" x14ac:dyDescent="0.35">
      <c r="A18990">
        <v>65005</v>
      </c>
      <c r="B18990" t="s">
        <v>320</v>
      </c>
      <c r="C18990" s="70">
        <v>0</v>
      </c>
      <c r="D18990" s="70">
        <v>0</v>
      </c>
      <c r="E18990" s="71">
        <v>44605</v>
      </c>
      <c r="F18990" t="s">
        <v>13603</v>
      </c>
      <c r="G18990" t="s">
        <v>2142</v>
      </c>
      <c r="H18990" t="s">
        <v>13602</v>
      </c>
      <c r="I18990" t="s">
        <v>13601</v>
      </c>
      <c r="J18990" s="40">
        <v>8.4499999999999993</v>
      </c>
      <c r="K18990" s="40">
        <v>0</v>
      </c>
    </row>
    <row r="18991" spans="1:11" x14ac:dyDescent="0.35">
      <c r="A18991">
        <v>65005</v>
      </c>
      <c r="B18991" t="s">
        <v>320</v>
      </c>
      <c r="C18991" s="70">
        <v>0</v>
      </c>
      <c r="D18991" s="70">
        <v>0</v>
      </c>
      <c r="E18991" s="71">
        <v>44605</v>
      </c>
      <c r="F18991" t="s">
        <v>13600</v>
      </c>
      <c r="G18991" t="s">
        <v>2142</v>
      </c>
      <c r="H18991" t="s">
        <v>13599</v>
      </c>
      <c r="I18991" t="s">
        <v>13598</v>
      </c>
      <c r="J18991" s="40">
        <v>8.91</v>
      </c>
      <c r="K18991" s="40">
        <v>0</v>
      </c>
    </row>
    <row r="18992" spans="1:11" x14ac:dyDescent="0.35">
      <c r="A18992">
        <v>65005</v>
      </c>
      <c r="B18992" t="s">
        <v>320</v>
      </c>
      <c r="C18992" s="70">
        <v>0</v>
      </c>
      <c r="D18992" s="70">
        <v>0</v>
      </c>
      <c r="E18992" s="71">
        <v>44606</v>
      </c>
      <c r="F18992" t="s">
        <v>13597</v>
      </c>
      <c r="G18992" t="s">
        <v>2142</v>
      </c>
      <c r="H18992" t="s">
        <v>13596</v>
      </c>
      <c r="I18992" t="s">
        <v>13595</v>
      </c>
      <c r="J18992" s="40">
        <v>10.25</v>
      </c>
      <c r="K18992" s="40">
        <v>0</v>
      </c>
    </row>
    <row r="18993" spans="1:11" x14ac:dyDescent="0.35">
      <c r="A18993">
        <v>65005</v>
      </c>
      <c r="B18993" t="s">
        <v>320</v>
      </c>
      <c r="C18993" s="70">
        <v>0</v>
      </c>
      <c r="D18993" s="70">
        <v>0</v>
      </c>
      <c r="E18993" s="71">
        <v>44606</v>
      </c>
      <c r="F18993" t="s">
        <v>13594</v>
      </c>
      <c r="G18993" t="s">
        <v>2142</v>
      </c>
      <c r="H18993" t="s">
        <v>13593</v>
      </c>
      <c r="I18993" t="s">
        <v>13592</v>
      </c>
      <c r="J18993" s="40">
        <v>8.14</v>
      </c>
      <c r="K18993" s="40">
        <v>0</v>
      </c>
    </row>
    <row r="18994" spans="1:11" x14ac:dyDescent="0.35">
      <c r="A18994">
        <v>65005</v>
      </c>
      <c r="B18994" t="s">
        <v>320</v>
      </c>
      <c r="C18994" s="70">
        <v>0</v>
      </c>
      <c r="D18994" s="70">
        <v>0</v>
      </c>
      <c r="E18994" s="71">
        <v>44606</v>
      </c>
      <c r="F18994" t="s">
        <v>13591</v>
      </c>
      <c r="G18994" t="s">
        <v>1907</v>
      </c>
      <c r="J18994" s="40">
        <v>2.85</v>
      </c>
      <c r="K18994" s="40">
        <v>0</v>
      </c>
    </row>
    <row r="18995" spans="1:11" x14ac:dyDescent="0.35">
      <c r="A18995">
        <v>65005</v>
      </c>
      <c r="B18995" t="s">
        <v>320</v>
      </c>
      <c r="C18995" s="70">
        <v>0</v>
      </c>
      <c r="D18995" s="70">
        <v>0</v>
      </c>
      <c r="E18995" s="71">
        <v>44607</v>
      </c>
      <c r="F18995" t="s">
        <v>13590</v>
      </c>
      <c r="G18995" t="s">
        <v>2142</v>
      </c>
      <c r="H18995" t="s">
        <v>13589</v>
      </c>
      <c r="I18995" t="s">
        <v>13588</v>
      </c>
      <c r="J18995" s="40">
        <v>8.06</v>
      </c>
      <c r="K18995" s="40">
        <v>0</v>
      </c>
    </row>
    <row r="18996" spans="1:11" x14ac:dyDescent="0.35">
      <c r="A18996">
        <v>65005</v>
      </c>
      <c r="B18996" t="s">
        <v>320</v>
      </c>
      <c r="C18996" s="70">
        <v>0</v>
      </c>
      <c r="D18996" s="70">
        <v>0</v>
      </c>
      <c r="E18996" s="71">
        <v>44607</v>
      </c>
      <c r="F18996" t="s">
        <v>13587</v>
      </c>
      <c r="G18996" t="s">
        <v>2142</v>
      </c>
      <c r="H18996" t="s">
        <v>13586</v>
      </c>
      <c r="I18996" t="s">
        <v>13585</v>
      </c>
      <c r="J18996" s="40">
        <v>9.1999999999999993</v>
      </c>
      <c r="K18996" s="40">
        <v>0</v>
      </c>
    </row>
    <row r="18997" spans="1:11" x14ac:dyDescent="0.35">
      <c r="A18997">
        <v>65005</v>
      </c>
      <c r="B18997" t="s">
        <v>320</v>
      </c>
      <c r="C18997" s="70">
        <v>0</v>
      </c>
      <c r="D18997" s="70">
        <v>0</v>
      </c>
      <c r="E18997" s="71">
        <v>44608</v>
      </c>
      <c r="F18997" t="s">
        <v>13584</v>
      </c>
      <c r="G18997" t="s">
        <v>2142</v>
      </c>
      <c r="H18997" t="s">
        <v>13583</v>
      </c>
      <c r="I18997" t="s">
        <v>13582</v>
      </c>
      <c r="J18997" s="40">
        <v>8.68</v>
      </c>
      <c r="K18997" s="40">
        <v>0</v>
      </c>
    </row>
    <row r="18998" spans="1:11" x14ac:dyDescent="0.35">
      <c r="A18998">
        <v>65005</v>
      </c>
      <c r="B18998" t="s">
        <v>320</v>
      </c>
      <c r="C18998" s="70">
        <v>0</v>
      </c>
      <c r="D18998" s="70">
        <v>0</v>
      </c>
      <c r="E18998" s="71">
        <v>44608</v>
      </c>
      <c r="F18998" t="s">
        <v>13581</v>
      </c>
      <c r="G18998" t="s">
        <v>2142</v>
      </c>
      <c r="H18998" t="s">
        <v>13580</v>
      </c>
      <c r="I18998" t="s">
        <v>13579</v>
      </c>
      <c r="J18998" s="40">
        <v>7.46</v>
      </c>
      <c r="K18998" s="40">
        <v>0</v>
      </c>
    </row>
    <row r="18999" spans="1:11" x14ac:dyDescent="0.35">
      <c r="A18999">
        <v>65005</v>
      </c>
      <c r="B18999" t="s">
        <v>320</v>
      </c>
      <c r="C18999" s="70">
        <v>0</v>
      </c>
      <c r="D18999" s="70">
        <v>0</v>
      </c>
      <c r="E18999" s="71">
        <v>44614</v>
      </c>
      <c r="F18999" t="s">
        <v>13578</v>
      </c>
      <c r="G18999" t="s">
        <v>2142</v>
      </c>
      <c r="H18999" t="s">
        <v>13577</v>
      </c>
      <c r="I18999" t="s">
        <v>13576</v>
      </c>
      <c r="J18999" s="40">
        <v>7.73</v>
      </c>
      <c r="K18999" s="40">
        <v>0</v>
      </c>
    </row>
    <row r="19000" spans="1:11" x14ac:dyDescent="0.35">
      <c r="A19000">
        <v>65005</v>
      </c>
      <c r="B19000" t="s">
        <v>320</v>
      </c>
      <c r="C19000" s="70">
        <v>0</v>
      </c>
      <c r="D19000" s="70">
        <v>0</v>
      </c>
      <c r="E19000" s="71">
        <v>44614</v>
      </c>
      <c r="F19000" t="s">
        <v>13575</v>
      </c>
      <c r="G19000" t="s">
        <v>2142</v>
      </c>
      <c r="H19000" t="s">
        <v>13574</v>
      </c>
      <c r="I19000" t="s">
        <v>13573</v>
      </c>
      <c r="J19000" s="40">
        <v>9.67</v>
      </c>
      <c r="K19000" s="40">
        <v>0</v>
      </c>
    </row>
    <row r="19001" spans="1:11" x14ac:dyDescent="0.35">
      <c r="A19001">
        <v>65005</v>
      </c>
      <c r="B19001" t="s">
        <v>320</v>
      </c>
      <c r="C19001" s="70">
        <v>0</v>
      </c>
      <c r="D19001" s="70">
        <v>0</v>
      </c>
      <c r="E19001" s="71">
        <v>44615</v>
      </c>
      <c r="F19001" t="s">
        <v>13572</v>
      </c>
      <c r="G19001" t="s">
        <v>2142</v>
      </c>
      <c r="H19001" t="s">
        <v>13571</v>
      </c>
      <c r="I19001" t="s">
        <v>13570</v>
      </c>
      <c r="J19001" s="40">
        <v>7.34</v>
      </c>
      <c r="K19001" s="40">
        <v>0</v>
      </c>
    </row>
    <row r="19002" spans="1:11" x14ac:dyDescent="0.35">
      <c r="A19002">
        <v>65005</v>
      </c>
      <c r="B19002" t="s">
        <v>320</v>
      </c>
      <c r="C19002" s="70">
        <v>0</v>
      </c>
      <c r="D19002" s="70">
        <v>0</v>
      </c>
      <c r="E19002" s="71">
        <v>44616</v>
      </c>
      <c r="F19002" t="s">
        <v>13569</v>
      </c>
      <c r="G19002" t="s">
        <v>2142</v>
      </c>
      <c r="H19002" t="s">
        <v>13568</v>
      </c>
      <c r="I19002" t="s">
        <v>13567</v>
      </c>
      <c r="J19002" s="40">
        <v>8.1300000000000008</v>
      </c>
      <c r="K19002" s="40">
        <v>0</v>
      </c>
    </row>
    <row r="19003" spans="1:11" x14ac:dyDescent="0.35">
      <c r="A19003">
        <v>65005</v>
      </c>
      <c r="B19003" t="s">
        <v>320</v>
      </c>
      <c r="C19003" s="70">
        <v>0</v>
      </c>
      <c r="D19003" s="70">
        <v>0</v>
      </c>
      <c r="E19003" s="71">
        <v>44616</v>
      </c>
      <c r="F19003" t="s">
        <v>13566</v>
      </c>
      <c r="G19003" t="s">
        <v>2142</v>
      </c>
      <c r="H19003" t="s">
        <v>13565</v>
      </c>
      <c r="I19003" t="s">
        <v>13564</v>
      </c>
      <c r="J19003" s="40">
        <v>8.0500000000000007</v>
      </c>
      <c r="K19003" s="40">
        <v>0</v>
      </c>
    </row>
    <row r="19004" spans="1:11" x14ac:dyDescent="0.35">
      <c r="A19004">
        <v>65005</v>
      </c>
      <c r="B19004" t="s">
        <v>320</v>
      </c>
      <c r="C19004" s="70">
        <v>0</v>
      </c>
      <c r="D19004" s="70">
        <v>0</v>
      </c>
      <c r="E19004" s="71">
        <v>44619</v>
      </c>
      <c r="F19004" t="s">
        <v>13563</v>
      </c>
      <c r="G19004" t="s">
        <v>2142</v>
      </c>
      <c r="H19004" t="s">
        <v>13562</v>
      </c>
      <c r="I19004" t="s">
        <v>13561</v>
      </c>
      <c r="J19004" s="40">
        <v>8.39</v>
      </c>
      <c r="K19004" s="40">
        <v>0</v>
      </c>
    </row>
    <row r="19005" spans="1:11" x14ac:dyDescent="0.35">
      <c r="A19005">
        <v>65005</v>
      </c>
      <c r="B19005" t="s">
        <v>320</v>
      </c>
      <c r="C19005" s="70">
        <v>0</v>
      </c>
      <c r="D19005" s="70">
        <v>0</v>
      </c>
      <c r="E19005" s="71">
        <v>44620</v>
      </c>
      <c r="F19005" t="s">
        <v>13560</v>
      </c>
      <c r="G19005" t="s">
        <v>2142</v>
      </c>
      <c r="H19005" t="s">
        <v>13559</v>
      </c>
      <c r="I19005" t="s">
        <v>13558</v>
      </c>
      <c r="J19005" s="40">
        <v>10.43</v>
      </c>
      <c r="K19005" s="40">
        <v>0</v>
      </c>
    </row>
    <row r="19006" spans="1:11" x14ac:dyDescent="0.35">
      <c r="A19006">
        <v>65005</v>
      </c>
      <c r="B19006" t="s">
        <v>320</v>
      </c>
      <c r="C19006" s="70">
        <v>0</v>
      </c>
      <c r="D19006" s="70">
        <v>0</v>
      </c>
      <c r="E19006" s="71">
        <v>44620</v>
      </c>
      <c r="F19006" t="s">
        <v>13557</v>
      </c>
      <c r="G19006" t="s">
        <v>2142</v>
      </c>
      <c r="H19006" t="s">
        <v>13556</v>
      </c>
      <c r="I19006" t="s">
        <v>13555</v>
      </c>
      <c r="J19006" s="40">
        <v>13.22</v>
      </c>
      <c r="K19006" s="40">
        <v>0</v>
      </c>
    </row>
    <row r="19007" spans="1:11" x14ac:dyDescent="0.35">
      <c r="A19007">
        <v>65005</v>
      </c>
      <c r="B19007" t="s">
        <v>320</v>
      </c>
      <c r="C19007" s="70">
        <v>0</v>
      </c>
      <c r="D19007" s="70">
        <v>0</v>
      </c>
      <c r="E19007" s="71">
        <v>44620</v>
      </c>
      <c r="F19007" t="s">
        <v>13554</v>
      </c>
      <c r="G19007" t="s">
        <v>2142</v>
      </c>
      <c r="H19007" t="s">
        <v>13553</v>
      </c>
      <c r="I19007" t="s">
        <v>13552</v>
      </c>
      <c r="J19007" s="40">
        <v>8.1</v>
      </c>
      <c r="K19007" s="40">
        <v>0</v>
      </c>
    </row>
    <row r="19008" spans="1:11" x14ac:dyDescent="0.35">
      <c r="A19008">
        <v>65005</v>
      </c>
      <c r="B19008" t="s">
        <v>320</v>
      </c>
      <c r="C19008" s="70">
        <v>0</v>
      </c>
      <c r="D19008" s="70">
        <v>0</v>
      </c>
      <c r="E19008" s="71">
        <v>44620</v>
      </c>
      <c r="F19008" t="s">
        <v>12949</v>
      </c>
      <c r="G19008" t="s">
        <v>2142</v>
      </c>
      <c r="H19008" t="s">
        <v>12948</v>
      </c>
      <c r="I19008" t="s">
        <v>12947</v>
      </c>
      <c r="J19008" s="40">
        <v>1414.83</v>
      </c>
      <c r="K19008" s="40">
        <v>0</v>
      </c>
    </row>
    <row r="19009" spans="1:11" x14ac:dyDescent="0.35">
      <c r="A19009">
        <v>65005</v>
      </c>
      <c r="B19009" t="s">
        <v>320</v>
      </c>
      <c r="C19009" s="70">
        <v>0</v>
      </c>
      <c r="D19009" s="70">
        <v>0</v>
      </c>
      <c r="E19009" s="71">
        <v>44621</v>
      </c>
      <c r="F19009" t="s">
        <v>13551</v>
      </c>
      <c r="G19009" t="s">
        <v>2142</v>
      </c>
      <c r="H19009" t="s">
        <v>13550</v>
      </c>
      <c r="I19009" t="s">
        <v>13549</v>
      </c>
      <c r="J19009" s="40">
        <v>10.74</v>
      </c>
      <c r="K19009" s="40">
        <v>0</v>
      </c>
    </row>
    <row r="19010" spans="1:11" x14ac:dyDescent="0.35">
      <c r="A19010">
        <v>65005</v>
      </c>
      <c r="B19010" t="s">
        <v>320</v>
      </c>
      <c r="C19010" s="70">
        <v>0</v>
      </c>
      <c r="D19010" s="70">
        <v>0</v>
      </c>
      <c r="E19010" s="71">
        <v>44621</v>
      </c>
      <c r="F19010" t="s">
        <v>13548</v>
      </c>
      <c r="G19010" t="s">
        <v>2142</v>
      </c>
      <c r="H19010" t="s">
        <v>13547</v>
      </c>
      <c r="I19010" t="s">
        <v>13546</v>
      </c>
      <c r="J19010" s="40">
        <v>7.97</v>
      </c>
      <c r="K19010" s="40">
        <v>0</v>
      </c>
    </row>
    <row r="19011" spans="1:11" x14ac:dyDescent="0.35">
      <c r="A19011">
        <v>65005</v>
      </c>
      <c r="B19011" t="s">
        <v>320</v>
      </c>
      <c r="C19011" s="70">
        <v>0</v>
      </c>
      <c r="D19011" s="70">
        <v>0</v>
      </c>
      <c r="E19011" s="71">
        <v>44622</v>
      </c>
      <c r="F19011" t="s">
        <v>13545</v>
      </c>
      <c r="G19011" t="s">
        <v>2142</v>
      </c>
      <c r="H19011" t="s">
        <v>13544</v>
      </c>
      <c r="I19011" t="s">
        <v>13543</v>
      </c>
      <c r="J19011" s="40">
        <v>9.41</v>
      </c>
      <c r="K19011" s="40">
        <v>0</v>
      </c>
    </row>
    <row r="19012" spans="1:11" x14ac:dyDescent="0.35">
      <c r="A19012">
        <v>65005</v>
      </c>
      <c r="B19012" t="s">
        <v>320</v>
      </c>
      <c r="C19012" s="70">
        <v>0</v>
      </c>
      <c r="D19012" s="70">
        <v>0</v>
      </c>
      <c r="E19012" s="71">
        <v>44622</v>
      </c>
      <c r="F19012" t="s">
        <v>13542</v>
      </c>
      <c r="G19012" t="s">
        <v>2142</v>
      </c>
      <c r="H19012" t="s">
        <v>13541</v>
      </c>
      <c r="I19012" t="s">
        <v>13540</v>
      </c>
      <c r="J19012" s="40">
        <v>8.4600000000000009</v>
      </c>
      <c r="K19012" s="40">
        <v>0</v>
      </c>
    </row>
    <row r="19013" spans="1:11" x14ac:dyDescent="0.35">
      <c r="A19013">
        <v>65005</v>
      </c>
      <c r="B19013" t="s">
        <v>320</v>
      </c>
      <c r="C19013" s="70">
        <v>0</v>
      </c>
      <c r="D19013" s="70">
        <v>0</v>
      </c>
      <c r="E19013" s="71">
        <v>44623</v>
      </c>
      <c r="F19013" t="s">
        <v>13539</v>
      </c>
      <c r="G19013" t="s">
        <v>2142</v>
      </c>
      <c r="H19013" t="s">
        <v>13538</v>
      </c>
      <c r="I19013" t="s">
        <v>13537</v>
      </c>
      <c r="J19013" s="40">
        <v>9.69</v>
      </c>
      <c r="K19013" s="40">
        <v>0</v>
      </c>
    </row>
    <row r="19014" spans="1:11" x14ac:dyDescent="0.35">
      <c r="A19014">
        <v>65005</v>
      </c>
      <c r="B19014" t="s">
        <v>320</v>
      </c>
      <c r="C19014" s="70">
        <v>0</v>
      </c>
      <c r="D19014" s="70">
        <v>0</v>
      </c>
      <c r="E19014" s="71">
        <v>44623</v>
      </c>
      <c r="F19014" t="s">
        <v>13536</v>
      </c>
      <c r="G19014" t="s">
        <v>2142</v>
      </c>
      <c r="H19014" t="s">
        <v>13535</v>
      </c>
      <c r="I19014" t="s">
        <v>13534</v>
      </c>
      <c r="J19014" s="40">
        <v>16.989999999999998</v>
      </c>
      <c r="K19014" s="40">
        <v>0</v>
      </c>
    </row>
    <row r="19015" spans="1:11" x14ac:dyDescent="0.35">
      <c r="A19015">
        <v>65005</v>
      </c>
      <c r="B19015" t="s">
        <v>320</v>
      </c>
      <c r="C19015" s="70">
        <v>0</v>
      </c>
      <c r="D19015" s="70">
        <v>0</v>
      </c>
      <c r="E19015" s="71">
        <v>44624</v>
      </c>
      <c r="F19015" t="s">
        <v>13533</v>
      </c>
      <c r="G19015" t="s">
        <v>2142</v>
      </c>
      <c r="H19015" t="s">
        <v>13532</v>
      </c>
      <c r="I19015" t="s">
        <v>13531</v>
      </c>
      <c r="J19015" s="40">
        <v>10.51</v>
      </c>
      <c r="K19015" s="40">
        <v>0</v>
      </c>
    </row>
    <row r="19016" spans="1:11" x14ac:dyDescent="0.35">
      <c r="A19016">
        <v>65005</v>
      </c>
      <c r="B19016" t="s">
        <v>320</v>
      </c>
      <c r="C19016" s="70">
        <v>0</v>
      </c>
      <c r="D19016" s="70">
        <v>0</v>
      </c>
      <c r="E19016" s="71">
        <v>44626</v>
      </c>
      <c r="F19016" t="s">
        <v>13530</v>
      </c>
      <c r="G19016" t="s">
        <v>2142</v>
      </c>
      <c r="H19016" t="s">
        <v>13529</v>
      </c>
      <c r="I19016" t="s">
        <v>13528</v>
      </c>
      <c r="J19016" s="40">
        <v>9.33</v>
      </c>
      <c r="K19016" s="40">
        <v>0</v>
      </c>
    </row>
    <row r="19017" spans="1:11" x14ac:dyDescent="0.35">
      <c r="A19017">
        <v>65005</v>
      </c>
      <c r="B19017" t="s">
        <v>320</v>
      </c>
      <c r="C19017" s="70">
        <v>0</v>
      </c>
      <c r="D19017" s="70">
        <v>0</v>
      </c>
      <c r="E19017" s="71">
        <v>44626</v>
      </c>
      <c r="F19017" t="s">
        <v>13527</v>
      </c>
      <c r="G19017" t="s">
        <v>2142</v>
      </c>
      <c r="H19017" t="s">
        <v>13526</v>
      </c>
      <c r="I19017" t="s">
        <v>13525</v>
      </c>
      <c r="J19017" s="40">
        <v>8.19</v>
      </c>
      <c r="K19017" s="40">
        <v>0</v>
      </c>
    </row>
    <row r="19018" spans="1:11" x14ac:dyDescent="0.35">
      <c r="A19018">
        <v>65005</v>
      </c>
      <c r="B19018" t="s">
        <v>320</v>
      </c>
      <c r="C19018" s="70">
        <v>0</v>
      </c>
      <c r="D19018" s="70">
        <v>0</v>
      </c>
      <c r="E19018" s="71">
        <v>44627</v>
      </c>
      <c r="F19018" t="s">
        <v>13524</v>
      </c>
      <c r="G19018" t="s">
        <v>2142</v>
      </c>
      <c r="H19018" t="s">
        <v>13523</v>
      </c>
      <c r="I19018" t="s">
        <v>13522</v>
      </c>
      <c r="J19018" s="40">
        <v>13.49</v>
      </c>
      <c r="K19018" s="40">
        <v>0</v>
      </c>
    </row>
    <row r="19019" spans="1:11" x14ac:dyDescent="0.35">
      <c r="A19019">
        <v>65005</v>
      </c>
      <c r="B19019" t="s">
        <v>320</v>
      </c>
      <c r="C19019" s="70">
        <v>0</v>
      </c>
      <c r="D19019" s="70">
        <v>0</v>
      </c>
      <c r="E19019" s="71">
        <v>44627</v>
      </c>
      <c r="F19019" t="s">
        <v>13521</v>
      </c>
      <c r="G19019" t="s">
        <v>2142</v>
      </c>
      <c r="H19019" t="s">
        <v>13520</v>
      </c>
      <c r="I19019" t="s">
        <v>13519</v>
      </c>
      <c r="J19019" s="40">
        <v>7.61</v>
      </c>
      <c r="K19019" s="40">
        <v>0</v>
      </c>
    </row>
    <row r="19020" spans="1:11" x14ac:dyDescent="0.35">
      <c r="A19020">
        <v>65005</v>
      </c>
      <c r="B19020" t="s">
        <v>320</v>
      </c>
      <c r="C19020" s="70">
        <v>0</v>
      </c>
      <c r="D19020" s="70">
        <v>0</v>
      </c>
      <c r="E19020" s="71">
        <v>44628</v>
      </c>
      <c r="F19020" t="s">
        <v>13518</v>
      </c>
      <c r="G19020" t="s">
        <v>2142</v>
      </c>
      <c r="H19020" t="s">
        <v>13517</v>
      </c>
      <c r="I19020" t="s">
        <v>13516</v>
      </c>
      <c r="J19020" s="40">
        <v>11.11</v>
      </c>
      <c r="K19020" s="40">
        <v>0</v>
      </c>
    </row>
    <row r="19021" spans="1:11" x14ac:dyDescent="0.35">
      <c r="A19021">
        <v>65005</v>
      </c>
      <c r="B19021" t="s">
        <v>320</v>
      </c>
      <c r="C19021" s="70">
        <v>0</v>
      </c>
      <c r="D19021" s="70">
        <v>0</v>
      </c>
      <c r="E19021" s="71">
        <v>44628</v>
      </c>
      <c r="F19021" t="s">
        <v>13515</v>
      </c>
      <c r="G19021" t="s">
        <v>2142</v>
      </c>
      <c r="H19021" t="s">
        <v>13514</v>
      </c>
      <c r="I19021" t="s">
        <v>13513</v>
      </c>
      <c r="J19021" s="40">
        <v>7.67</v>
      </c>
      <c r="K19021" s="40">
        <v>0</v>
      </c>
    </row>
    <row r="19022" spans="1:11" x14ac:dyDescent="0.35">
      <c r="A19022">
        <v>65005</v>
      </c>
      <c r="B19022" t="s">
        <v>320</v>
      </c>
      <c r="C19022" s="70">
        <v>0</v>
      </c>
      <c r="D19022" s="70">
        <v>0</v>
      </c>
      <c r="E19022" s="71">
        <v>44651</v>
      </c>
      <c r="F19022" t="s">
        <v>12945</v>
      </c>
      <c r="G19022" t="s">
        <v>2142</v>
      </c>
      <c r="H19022" t="s">
        <v>12944</v>
      </c>
      <c r="I19022" t="s">
        <v>12943</v>
      </c>
      <c r="J19022" s="40">
        <v>3155.47</v>
      </c>
      <c r="K19022" s="40">
        <v>0</v>
      </c>
    </row>
    <row r="19023" spans="1:11" x14ac:dyDescent="0.35">
      <c r="A19023">
        <v>65005</v>
      </c>
      <c r="B19023" t="s">
        <v>320</v>
      </c>
      <c r="C19023" s="70">
        <v>0</v>
      </c>
      <c r="D19023" s="70">
        <v>0</v>
      </c>
      <c r="E19023" s="71">
        <v>44652</v>
      </c>
      <c r="F19023" t="s">
        <v>13512</v>
      </c>
      <c r="G19023" t="s">
        <v>2142</v>
      </c>
      <c r="H19023" t="s">
        <v>13511</v>
      </c>
      <c r="I19023" t="s">
        <v>13510</v>
      </c>
      <c r="J19023" s="40">
        <v>7.85</v>
      </c>
      <c r="K19023" s="40">
        <v>0</v>
      </c>
    </row>
    <row r="19024" spans="1:11" x14ac:dyDescent="0.35">
      <c r="A19024">
        <v>65005</v>
      </c>
      <c r="B19024" t="s">
        <v>320</v>
      </c>
      <c r="C19024" s="70">
        <v>0</v>
      </c>
      <c r="D19024" s="70">
        <v>0</v>
      </c>
      <c r="E19024" s="71">
        <v>44652</v>
      </c>
      <c r="F19024" t="s">
        <v>13509</v>
      </c>
      <c r="G19024" t="s">
        <v>2142</v>
      </c>
      <c r="H19024" t="s">
        <v>13508</v>
      </c>
      <c r="I19024" t="s">
        <v>13507</v>
      </c>
      <c r="J19024" s="40">
        <v>13.9</v>
      </c>
      <c r="K19024" s="40">
        <v>0</v>
      </c>
    </row>
    <row r="19025" spans="1:11" x14ac:dyDescent="0.35">
      <c r="A19025">
        <v>65005</v>
      </c>
      <c r="B19025" t="s">
        <v>320</v>
      </c>
      <c r="C19025" s="70">
        <v>0</v>
      </c>
      <c r="D19025" s="70">
        <v>0</v>
      </c>
      <c r="E19025" s="71">
        <v>44652</v>
      </c>
      <c r="F19025" t="s">
        <v>13506</v>
      </c>
      <c r="G19025" t="s">
        <v>2142</v>
      </c>
      <c r="H19025" t="s">
        <v>13505</v>
      </c>
      <c r="I19025" t="s">
        <v>13504</v>
      </c>
      <c r="J19025" s="40">
        <v>7.1</v>
      </c>
      <c r="K19025" s="40">
        <v>0</v>
      </c>
    </row>
    <row r="19026" spans="1:11" x14ac:dyDescent="0.35">
      <c r="A19026">
        <v>65005</v>
      </c>
      <c r="B19026" t="s">
        <v>320</v>
      </c>
      <c r="C19026" s="70">
        <v>0</v>
      </c>
      <c r="D19026" s="70">
        <v>0</v>
      </c>
      <c r="E19026" s="71">
        <v>44652</v>
      </c>
      <c r="F19026" t="s">
        <v>13503</v>
      </c>
      <c r="G19026" t="s">
        <v>2142</v>
      </c>
      <c r="H19026" t="s">
        <v>13502</v>
      </c>
      <c r="I19026" t="s">
        <v>13501</v>
      </c>
      <c r="J19026" s="40">
        <v>10.45</v>
      </c>
      <c r="K19026" s="40">
        <v>0</v>
      </c>
    </row>
    <row r="19027" spans="1:11" x14ac:dyDescent="0.35">
      <c r="A19027">
        <v>65005</v>
      </c>
      <c r="B19027" t="s">
        <v>320</v>
      </c>
      <c r="C19027" s="70">
        <v>0</v>
      </c>
      <c r="D19027" s="70">
        <v>0</v>
      </c>
      <c r="E19027" s="71">
        <v>44652</v>
      </c>
      <c r="F19027" t="s">
        <v>13500</v>
      </c>
      <c r="G19027" t="s">
        <v>2142</v>
      </c>
      <c r="H19027" t="s">
        <v>13499</v>
      </c>
      <c r="I19027" t="s">
        <v>13498</v>
      </c>
      <c r="J19027" s="40">
        <v>8.61</v>
      </c>
      <c r="K19027" s="40">
        <v>0</v>
      </c>
    </row>
    <row r="19028" spans="1:11" x14ac:dyDescent="0.35">
      <c r="A19028">
        <v>65005</v>
      </c>
      <c r="B19028" t="s">
        <v>320</v>
      </c>
      <c r="C19028" s="70">
        <v>0</v>
      </c>
      <c r="D19028" s="70">
        <v>0</v>
      </c>
      <c r="E19028" s="71">
        <v>44652</v>
      </c>
      <c r="F19028" t="s">
        <v>13497</v>
      </c>
      <c r="G19028" t="s">
        <v>2142</v>
      </c>
      <c r="H19028" t="s">
        <v>13496</v>
      </c>
      <c r="I19028" t="s">
        <v>13495</v>
      </c>
      <c r="J19028" s="40">
        <v>9.2200000000000006</v>
      </c>
      <c r="K19028" s="40">
        <v>0</v>
      </c>
    </row>
    <row r="19029" spans="1:11" x14ac:dyDescent="0.35">
      <c r="A19029">
        <v>65005</v>
      </c>
      <c r="B19029" t="s">
        <v>320</v>
      </c>
      <c r="C19029" s="70">
        <v>0</v>
      </c>
      <c r="D19029" s="70">
        <v>0</v>
      </c>
      <c r="E19029" s="71">
        <v>44652</v>
      </c>
      <c r="F19029" t="s">
        <v>13494</v>
      </c>
      <c r="G19029" t="s">
        <v>2142</v>
      </c>
      <c r="H19029" t="s">
        <v>13493</v>
      </c>
      <c r="I19029" t="s">
        <v>13492</v>
      </c>
      <c r="J19029" s="40">
        <v>8.25</v>
      </c>
      <c r="K19029" s="40">
        <v>0</v>
      </c>
    </row>
    <row r="19030" spans="1:11" x14ac:dyDescent="0.35">
      <c r="A19030">
        <v>65005</v>
      </c>
      <c r="B19030" t="s">
        <v>320</v>
      </c>
      <c r="C19030" s="70">
        <v>0</v>
      </c>
      <c r="D19030" s="70">
        <v>0</v>
      </c>
      <c r="E19030" s="71">
        <v>44652</v>
      </c>
      <c r="F19030" t="s">
        <v>13491</v>
      </c>
      <c r="G19030" t="s">
        <v>2142</v>
      </c>
      <c r="H19030" t="s">
        <v>13490</v>
      </c>
      <c r="I19030" t="s">
        <v>13489</v>
      </c>
      <c r="J19030" s="40">
        <v>7.21</v>
      </c>
      <c r="K19030" s="40">
        <v>0</v>
      </c>
    </row>
    <row r="19031" spans="1:11" x14ac:dyDescent="0.35">
      <c r="A19031">
        <v>65005</v>
      </c>
      <c r="B19031" t="s">
        <v>320</v>
      </c>
      <c r="C19031" s="70">
        <v>0</v>
      </c>
      <c r="D19031" s="70">
        <v>0</v>
      </c>
      <c r="E19031" s="71">
        <v>44652</v>
      </c>
      <c r="F19031" t="s">
        <v>13488</v>
      </c>
      <c r="G19031" t="s">
        <v>2142</v>
      </c>
      <c r="H19031" t="s">
        <v>13487</v>
      </c>
      <c r="I19031" t="s">
        <v>13486</v>
      </c>
      <c r="J19031" s="40">
        <v>11.47</v>
      </c>
      <c r="K19031" s="40">
        <v>0</v>
      </c>
    </row>
    <row r="19032" spans="1:11" x14ac:dyDescent="0.35">
      <c r="A19032">
        <v>65005</v>
      </c>
      <c r="B19032" t="s">
        <v>320</v>
      </c>
      <c r="C19032" s="70">
        <v>0</v>
      </c>
      <c r="D19032" s="70">
        <v>0</v>
      </c>
      <c r="E19032" s="71">
        <v>44652</v>
      </c>
      <c r="F19032" t="s">
        <v>13485</v>
      </c>
      <c r="G19032" t="s">
        <v>2142</v>
      </c>
      <c r="H19032" t="s">
        <v>13484</v>
      </c>
      <c r="I19032" t="s">
        <v>13483</v>
      </c>
      <c r="J19032" s="40">
        <v>9.9600000000000009</v>
      </c>
      <c r="K19032" s="40">
        <v>0</v>
      </c>
    </row>
    <row r="19033" spans="1:11" x14ac:dyDescent="0.35">
      <c r="A19033">
        <v>65005</v>
      </c>
      <c r="B19033" t="s">
        <v>320</v>
      </c>
      <c r="C19033" s="70">
        <v>0</v>
      </c>
      <c r="D19033" s="70">
        <v>0</v>
      </c>
      <c r="E19033" s="71">
        <v>44652</v>
      </c>
      <c r="F19033" t="s">
        <v>13482</v>
      </c>
      <c r="G19033" t="s">
        <v>2142</v>
      </c>
      <c r="H19033" t="s">
        <v>13481</v>
      </c>
      <c r="I19033" t="s">
        <v>13480</v>
      </c>
      <c r="J19033" s="40">
        <v>7.83</v>
      </c>
      <c r="K19033" s="40">
        <v>0</v>
      </c>
    </row>
    <row r="19034" spans="1:11" x14ac:dyDescent="0.35">
      <c r="A19034">
        <v>65005</v>
      </c>
      <c r="B19034" t="s">
        <v>320</v>
      </c>
      <c r="C19034" s="70">
        <v>0</v>
      </c>
      <c r="D19034" s="70">
        <v>0</v>
      </c>
      <c r="E19034" s="71">
        <v>44652</v>
      </c>
      <c r="F19034" t="s">
        <v>13479</v>
      </c>
      <c r="G19034" t="s">
        <v>2142</v>
      </c>
      <c r="H19034" t="s">
        <v>13478</v>
      </c>
      <c r="I19034" t="s">
        <v>13477</v>
      </c>
      <c r="J19034" s="40">
        <v>8.6199999999999992</v>
      </c>
      <c r="K19034" s="40">
        <v>0</v>
      </c>
    </row>
    <row r="19035" spans="1:11" x14ac:dyDescent="0.35">
      <c r="A19035">
        <v>65005</v>
      </c>
      <c r="B19035" t="s">
        <v>320</v>
      </c>
      <c r="C19035" s="70">
        <v>0</v>
      </c>
      <c r="D19035" s="70">
        <v>0</v>
      </c>
      <c r="E19035" s="71">
        <v>44652</v>
      </c>
      <c r="F19035" t="s">
        <v>13476</v>
      </c>
      <c r="G19035" t="s">
        <v>2142</v>
      </c>
      <c r="H19035" t="s">
        <v>13475</v>
      </c>
      <c r="I19035" t="s">
        <v>13474</v>
      </c>
      <c r="J19035" s="40">
        <v>8.1</v>
      </c>
      <c r="K19035" s="40">
        <v>0</v>
      </c>
    </row>
    <row r="19036" spans="1:11" x14ac:dyDescent="0.35">
      <c r="A19036">
        <v>65005</v>
      </c>
      <c r="B19036" t="s">
        <v>320</v>
      </c>
      <c r="C19036" s="70">
        <v>0</v>
      </c>
      <c r="D19036" s="70">
        <v>0</v>
      </c>
      <c r="E19036" s="71">
        <v>44652</v>
      </c>
      <c r="F19036" t="s">
        <v>13473</v>
      </c>
      <c r="G19036" t="s">
        <v>2142</v>
      </c>
      <c r="H19036" t="s">
        <v>13472</v>
      </c>
      <c r="I19036" t="s">
        <v>13471</v>
      </c>
      <c r="J19036" s="40">
        <v>11.74</v>
      </c>
      <c r="K19036" s="40">
        <v>0</v>
      </c>
    </row>
    <row r="19037" spans="1:11" x14ac:dyDescent="0.35">
      <c r="A19037">
        <v>65005</v>
      </c>
      <c r="B19037" t="s">
        <v>320</v>
      </c>
      <c r="C19037" s="70">
        <v>0</v>
      </c>
      <c r="D19037" s="70">
        <v>0</v>
      </c>
      <c r="E19037" s="71">
        <v>44652</v>
      </c>
      <c r="F19037" t="s">
        <v>13470</v>
      </c>
      <c r="G19037" t="s">
        <v>2142</v>
      </c>
      <c r="H19037" t="s">
        <v>13469</v>
      </c>
      <c r="I19037" t="s">
        <v>13468</v>
      </c>
      <c r="J19037" s="40">
        <v>7.2</v>
      </c>
      <c r="K19037" s="40">
        <v>0</v>
      </c>
    </row>
    <row r="19038" spans="1:11" x14ac:dyDescent="0.35">
      <c r="A19038">
        <v>65005</v>
      </c>
      <c r="B19038" t="s">
        <v>320</v>
      </c>
      <c r="C19038" s="70">
        <v>0</v>
      </c>
      <c r="D19038" s="70">
        <v>0</v>
      </c>
      <c r="E19038" s="71">
        <v>44652</v>
      </c>
      <c r="F19038" t="s">
        <v>13467</v>
      </c>
      <c r="G19038" t="s">
        <v>2142</v>
      </c>
      <c r="H19038" t="s">
        <v>13466</v>
      </c>
      <c r="I19038" t="s">
        <v>13465</v>
      </c>
      <c r="J19038" s="40">
        <v>8.59</v>
      </c>
      <c r="K19038" s="40">
        <v>0</v>
      </c>
    </row>
    <row r="19039" spans="1:11" x14ac:dyDescent="0.35">
      <c r="A19039">
        <v>65005</v>
      </c>
      <c r="B19039" t="s">
        <v>320</v>
      </c>
      <c r="C19039" s="70">
        <v>0</v>
      </c>
      <c r="D19039" s="70">
        <v>0</v>
      </c>
      <c r="E19039" s="71">
        <v>44652</v>
      </c>
      <c r="F19039" t="s">
        <v>13464</v>
      </c>
      <c r="G19039" t="s">
        <v>2142</v>
      </c>
      <c r="H19039" t="s">
        <v>13463</v>
      </c>
      <c r="I19039" t="s">
        <v>13462</v>
      </c>
      <c r="J19039" s="40">
        <v>7.5</v>
      </c>
      <c r="K19039" s="40">
        <v>0</v>
      </c>
    </row>
    <row r="19040" spans="1:11" x14ac:dyDescent="0.35">
      <c r="A19040">
        <v>65005</v>
      </c>
      <c r="B19040" t="s">
        <v>320</v>
      </c>
      <c r="C19040" s="70">
        <v>0</v>
      </c>
      <c r="D19040" s="70">
        <v>0</v>
      </c>
      <c r="E19040" s="71">
        <v>44652</v>
      </c>
      <c r="F19040" t="s">
        <v>13461</v>
      </c>
      <c r="G19040" t="s">
        <v>2142</v>
      </c>
      <c r="H19040" t="s">
        <v>13460</v>
      </c>
      <c r="I19040" t="s">
        <v>13459</v>
      </c>
      <c r="J19040" s="40">
        <v>8.5</v>
      </c>
      <c r="K19040" s="40">
        <v>0</v>
      </c>
    </row>
    <row r="19041" spans="1:11" x14ac:dyDescent="0.35">
      <c r="A19041">
        <v>65005</v>
      </c>
      <c r="B19041" t="s">
        <v>320</v>
      </c>
      <c r="C19041" s="70">
        <v>0</v>
      </c>
      <c r="D19041" s="70">
        <v>0</v>
      </c>
      <c r="E19041" s="71">
        <v>44652</v>
      </c>
      <c r="F19041" t="s">
        <v>13458</v>
      </c>
      <c r="G19041" t="s">
        <v>2142</v>
      </c>
      <c r="H19041" t="s">
        <v>13457</v>
      </c>
      <c r="I19041" t="s">
        <v>13456</v>
      </c>
      <c r="J19041" s="40">
        <v>8.68</v>
      </c>
      <c r="K19041" s="40">
        <v>0</v>
      </c>
    </row>
    <row r="19042" spans="1:11" x14ac:dyDescent="0.35">
      <c r="A19042">
        <v>65005</v>
      </c>
      <c r="B19042" t="s">
        <v>320</v>
      </c>
      <c r="C19042" s="70">
        <v>0</v>
      </c>
      <c r="D19042" s="70">
        <v>0</v>
      </c>
      <c r="E19042" s="71">
        <v>44652</v>
      </c>
      <c r="F19042" t="s">
        <v>13455</v>
      </c>
      <c r="G19042" t="s">
        <v>2142</v>
      </c>
      <c r="H19042" t="s">
        <v>13454</v>
      </c>
      <c r="I19042" t="s">
        <v>13453</v>
      </c>
      <c r="J19042" s="40">
        <v>7.81</v>
      </c>
      <c r="K19042" s="40">
        <v>0</v>
      </c>
    </row>
    <row r="19043" spans="1:11" x14ac:dyDescent="0.35">
      <c r="A19043">
        <v>65005</v>
      </c>
      <c r="B19043" t="s">
        <v>320</v>
      </c>
      <c r="C19043" s="70">
        <v>0</v>
      </c>
      <c r="D19043" s="70">
        <v>0</v>
      </c>
      <c r="E19043" s="71">
        <v>44654</v>
      </c>
      <c r="F19043" t="s">
        <v>13452</v>
      </c>
      <c r="G19043" t="s">
        <v>2142</v>
      </c>
      <c r="H19043" t="s">
        <v>13451</v>
      </c>
      <c r="I19043" t="s">
        <v>13450</v>
      </c>
      <c r="J19043" s="40">
        <v>7.18</v>
      </c>
      <c r="K19043" s="40">
        <v>0</v>
      </c>
    </row>
    <row r="19044" spans="1:11" x14ac:dyDescent="0.35">
      <c r="A19044">
        <v>65005</v>
      </c>
      <c r="B19044" t="s">
        <v>320</v>
      </c>
      <c r="C19044" s="70">
        <v>0</v>
      </c>
      <c r="D19044" s="70">
        <v>0</v>
      </c>
      <c r="E19044" s="71">
        <v>44655</v>
      </c>
      <c r="F19044" t="s">
        <v>13449</v>
      </c>
      <c r="G19044" t="s">
        <v>2142</v>
      </c>
      <c r="H19044" t="s">
        <v>13448</v>
      </c>
      <c r="I19044" t="s">
        <v>13447</v>
      </c>
      <c r="J19044" s="40">
        <v>20.32</v>
      </c>
      <c r="K19044" s="40">
        <v>0</v>
      </c>
    </row>
    <row r="19045" spans="1:11" x14ac:dyDescent="0.35">
      <c r="A19045">
        <v>65005</v>
      </c>
      <c r="B19045" t="s">
        <v>320</v>
      </c>
      <c r="C19045" s="70">
        <v>0</v>
      </c>
      <c r="D19045" s="70">
        <v>0</v>
      </c>
      <c r="E19045" s="71">
        <v>44655</v>
      </c>
      <c r="F19045" t="s">
        <v>13446</v>
      </c>
      <c r="G19045" t="s">
        <v>2142</v>
      </c>
      <c r="H19045" t="s">
        <v>13445</v>
      </c>
      <c r="I19045" t="s">
        <v>13444</v>
      </c>
      <c r="J19045" s="40">
        <v>19.809999999999999</v>
      </c>
      <c r="K19045" s="40">
        <v>0</v>
      </c>
    </row>
    <row r="19046" spans="1:11" x14ac:dyDescent="0.35">
      <c r="A19046">
        <v>65005</v>
      </c>
      <c r="B19046" t="s">
        <v>320</v>
      </c>
      <c r="C19046" s="70">
        <v>0</v>
      </c>
      <c r="D19046" s="70">
        <v>0</v>
      </c>
      <c r="E19046" s="71">
        <v>44655</v>
      </c>
      <c r="F19046" t="s">
        <v>13443</v>
      </c>
      <c r="G19046" t="s">
        <v>2142</v>
      </c>
      <c r="H19046" t="s">
        <v>13442</v>
      </c>
      <c r="I19046" t="s">
        <v>13441</v>
      </c>
      <c r="J19046" s="40">
        <v>10.07</v>
      </c>
      <c r="K19046" s="40">
        <v>0</v>
      </c>
    </row>
    <row r="19047" spans="1:11" x14ac:dyDescent="0.35">
      <c r="A19047">
        <v>65005</v>
      </c>
      <c r="B19047" t="s">
        <v>320</v>
      </c>
      <c r="C19047" s="70">
        <v>0</v>
      </c>
      <c r="D19047" s="70">
        <v>0</v>
      </c>
      <c r="E19047" s="71">
        <v>44656</v>
      </c>
      <c r="F19047" t="s">
        <v>13440</v>
      </c>
      <c r="G19047" t="s">
        <v>2142</v>
      </c>
      <c r="H19047" t="s">
        <v>13439</v>
      </c>
      <c r="I19047" t="s">
        <v>13438</v>
      </c>
      <c r="J19047" s="40">
        <v>9.1999999999999993</v>
      </c>
      <c r="K19047" s="40">
        <v>0</v>
      </c>
    </row>
    <row r="19048" spans="1:11" x14ac:dyDescent="0.35">
      <c r="A19048">
        <v>65005</v>
      </c>
      <c r="B19048" t="s">
        <v>320</v>
      </c>
      <c r="C19048" s="70">
        <v>0</v>
      </c>
      <c r="D19048" s="70">
        <v>0</v>
      </c>
      <c r="E19048" s="71">
        <v>44658</v>
      </c>
      <c r="F19048" t="s">
        <v>13437</v>
      </c>
      <c r="G19048" t="s">
        <v>2142</v>
      </c>
      <c r="H19048" t="s">
        <v>13436</v>
      </c>
      <c r="I19048" t="s">
        <v>13435</v>
      </c>
      <c r="J19048" s="40">
        <v>8.7100000000000009</v>
      </c>
      <c r="K19048" s="40">
        <v>0</v>
      </c>
    </row>
    <row r="19049" spans="1:11" x14ac:dyDescent="0.35">
      <c r="A19049">
        <v>65005</v>
      </c>
      <c r="B19049" t="s">
        <v>320</v>
      </c>
      <c r="C19049" s="70">
        <v>0</v>
      </c>
      <c r="D19049" s="70">
        <v>0</v>
      </c>
      <c r="E19049" s="71">
        <v>44658</v>
      </c>
      <c r="F19049" t="s">
        <v>13434</v>
      </c>
      <c r="G19049" t="s">
        <v>2142</v>
      </c>
      <c r="H19049" t="s">
        <v>13433</v>
      </c>
      <c r="I19049" t="s">
        <v>13432</v>
      </c>
      <c r="J19049" s="40">
        <v>11.84</v>
      </c>
      <c r="K19049" s="40">
        <v>0</v>
      </c>
    </row>
    <row r="19050" spans="1:11" x14ac:dyDescent="0.35">
      <c r="A19050">
        <v>65005</v>
      </c>
      <c r="B19050" t="s">
        <v>320</v>
      </c>
      <c r="C19050" s="70">
        <v>0</v>
      </c>
      <c r="D19050" s="70">
        <v>0</v>
      </c>
      <c r="E19050" s="71">
        <v>44663</v>
      </c>
      <c r="F19050" t="s">
        <v>13431</v>
      </c>
      <c r="G19050" t="s">
        <v>2142</v>
      </c>
      <c r="H19050" t="s">
        <v>13430</v>
      </c>
      <c r="I19050" t="s">
        <v>13429</v>
      </c>
      <c r="J19050" s="40">
        <v>9.49</v>
      </c>
      <c r="K19050" s="40">
        <v>0</v>
      </c>
    </row>
    <row r="19051" spans="1:11" x14ac:dyDescent="0.35">
      <c r="A19051">
        <v>65005</v>
      </c>
      <c r="B19051" t="s">
        <v>320</v>
      </c>
      <c r="C19051" s="70">
        <v>0</v>
      </c>
      <c r="D19051" s="70">
        <v>0</v>
      </c>
      <c r="E19051" s="71">
        <v>44664</v>
      </c>
      <c r="F19051" t="s">
        <v>13428</v>
      </c>
      <c r="G19051" t="s">
        <v>2142</v>
      </c>
      <c r="H19051" t="s">
        <v>13427</v>
      </c>
      <c r="I19051" t="s">
        <v>13426</v>
      </c>
      <c r="J19051" s="40">
        <v>9.41</v>
      </c>
      <c r="K19051" s="40">
        <v>0</v>
      </c>
    </row>
    <row r="19052" spans="1:11" x14ac:dyDescent="0.35">
      <c r="A19052">
        <v>65005</v>
      </c>
      <c r="B19052" t="s">
        <v>320</v>
      </c>
      <c r="C19052" s="70">
        <v>0</v>
      </c>
      <c r="D19052" s="70">
        <v>0</v>
      </c>
      <c r="E19052" s="71">
        <v>44670</v>
      </c>
      <c r="F19052" t="s">
        <v>13425</v>
      </c>
      <c r="G19052" t="s">
        <v>2142</v>
      </c>
      <c r="H19052" t="s">
        <v>13424</v>
      </c>
      <c r="I19052" t="s">
        <v>13423</v>
      </c>
      <c r="J19052" s="40">
        <v>8.9600000000000009</v>
      </c>
      <c r="K19052" s="40">
        <v>0</v>
      </c>
    </row>
    <row r="19053" spans="1:11" x14ac:dyDescent="0.35">
      <c r="A19053">
        <v>65005</v>
      </c>
      <c r="B19053" t="s">
        <v>320</v>
      </c>
      <c r="C19053" s="70">
        <v>0</v>
      </c>
      <c r="D19053" s="70">
        <v>0</v>
      </c>
      <c r="E19053" s="71">
        <v>44670</v>
      </c>
      <c r="F19053" t="s">
        <v>13422</v>
      </c>
      <c r="G19053" t="s">
        <v>2142</v>
      </c>
      <c r="H19053" t="s">
        <v>13421</v>
      </c>
      <c r="I19053" t="s">
        <v>13420</v>
      </c>
      <c r="J19053" s="40">
        <v>10.3</v>
      </c>
      <c r="K19053" s="40">
        <v>0</v>
      </c>
    </row>
    <row r="19054" spans="1:11" x14ac:dyDescent="0.35">
      <c r="A19054">
        <v>65005</v>
      </c>
      <c r="B19054" t="s">
        <v>320</v>
      </c>
      <c r="C19054" s="70">
        <v>0</v>
      </c>
      <c r="D19054" s="70">
        <v>0</v>
      </c>
      <c r="E19054" s="71">
        <v>44670</v>
      </c>
      <c r="F19054" t="s">
        <v>13419</v>
      </c>
      <c r="G19054" t="s">
        <v>2142</v>
      </c>
      <c r="H19054" t="s">
        <v>13418</v>
      </c>
      <c r="I19054" t="s">
        <v>13417</v>
      </c>
      <c r="J19054" s="40">
        <v>10.3</v>
      </c>
      <c r="K19054" s="40">
        <v>0</v>
      </c>
    </row>
    <row r="19055" spans="1:11" x14ac:dyDescent="0.35">
      <c r="A19055">
        <v>65005</v>
      </c>
      <c r="B19055" t="s">
        <v>320</v>
      </c>
      <c r="C19055" s="70">
        <v>0</v>
      </c>
      <c r="D19055" s="70">
        <v>0</v>
      </c>
      <c r="E19055" s="71">
        <v>44670</v>
      </c>
      <c r="F19055" t="s">
        <v>13416</v>
      </c>
      <c r="G19055" t="s">
        <v>2142</v>
      </c>
      <c r="H19055" t="s">
        <v>13415</v>
      </c>
      <c r="I19055" t="s">
        <v>13414</v>
      </c>
      <c r="J19055" s="40">
        <v>8.5</v>
      </c>
      <c r="K19055" s="40">
        <v>0</v>
      </c>
    </row>
    <row r="19056" spans="1:11" x14ac:dyDescent="0.35">
      <c r="A19056">
        <v>65005</v>
      </c>
      <c r="B19056" t="s">
        <v>320</v>
      </c>
      <c r="C19056" s="70">
        <v>0</v>
      </c>
      <c r="D19056" s="70">
        <v>0</v>
      </c>
      <c r="E19056" s="71">
        <v>44670</v>
      </c>
      <c r="F19056" t="s">
        <v>13413</v>
      </c>
      <c r="G19056" t="s">
        <v>2142</v>
      </c>
      <c r="H19056" t="s">
        <v>13412</v>
      </c>
      <c r="I19056" t="s">
        <v>13411</v>
      </c>
      <c r="J19056" s="40">
        <v>12.41</v>
      </c>
      <c r="K19056" s="40">
        <v>0</v>
      </c>
    </row>
    <row r="19057" spans="1:11" x14ac:dyDescent="0.35">
      <c r="A19057">
        <v>65005</v>
      </c>
      <c r="B19057" t="s">
        <v>320</v>
      </c>
      <c r="C19057" s="70">
        <v>0</v>
      </c>
      <c r="D19057" s="70">
        <v>0</v>
      </c>
      <c r="E19057" s="71">
        <v>44670</v>
      </c>
      <c r="F19057" t="s">
        <v>13410</v>
      </c>
      <c r="G19057" t="s">
        <v>2142</v>
      </c>
      <c r="H19057" t="s">
        <v>13409</v>
      </c>
      <c r="I19057" t="s">
        <v>13408</v>
      </c>
      <c r="J19057" s="40">
        <v>7.85</v>
      </c>
      <c r="K19057" s="40">
        <v>0</v>
      </c>
    </row>
    <row r="19058" spans="1:11" x14ac:dyDescent="0.35">
      <c r="A19058">
        <v>65005</v>
      </c>
      <c r="B19058" t="s">
        <v>320</v>
      </c>
      <c r="C19058" s="70">
        <v>0</v>
      </c>
      <c r="D19058" s="70">
        <v>0</v>
      </c>
      <c r="E19058" s="71">
        <v>44670</v>
      </c>
      <c r="F19058" t="s">
        <v>13407</v>
      </c>
      <c r="G19058" t="s">
        <v>2142</v>
      </c>
      <c r="H19058" t="s">
        <v>13406</v>
      </c>
      <c r="I19058" t="s">
        <v>13405</v>
      </c>
      <c r="J19058" s="40">
        <v>7.77</v>
      </c>
      <c r="K19058" s="40">
        <v>0</v>
      </c>
    </row>
    <row r="19059" spans="1:11" x14ac:dyDescent="0.35">
      <c r="A19059">
        <v>65005</v>
      </c>
      <c r="B19059" t="s">
        <v>320</v>
      </c>
      <c r="C19059" s="70">
        <v>0</v>
      </c>
      <c r="D19059" s="70">
        <v>0</v>
      </c>
      <c r="E19059" s="71">
        <v>44681</v>
      </c>
      <c r="F19059" t="s">
        <v>12942</v>
      </c>
      <c r="G19059" t="s">
        <v>2142</v>
      </c>
      <c r="H19059" t="s">
        <v>12941</v>
      </c>
      <c r="I19059" t="s">
        <v>12940</v>
      </c>
      <c r="J19059" s="40">
        <v>386.92</v>
      </c>
      <c r="K19059" s="40">
        <v>0</v>
      </c>
    </row>
    <row r="19060" spans="1:11" x14ac:dyDescent="0.35">
      <c r="A19060">
        <v>65005</v>
      </c>
      <c r="B19060" t="s">
        <v>320</v>
      </c>
      <c r="C19060" s="70">
        <v>0</v>
      </c>
      <c r="D19060" s="70">
        <v>0</v>
      </c>
      <c r="E19060" s="71">
        <v>44681</v>
      </c>
      <c r="F19060" t="s">
        <v>8494</v>
      </c>
      <c r="G19060" t="s">
        <v>1912</v>
      </c>
      <c r="J19060" s="40">
        <v>9.65</v>
      </c>
      <c r="K19060" s="40">
        <v>0</v>
      </c>
    </row>
    <row r="19061" spans="1:11" x14ac:dyDescent="0.35">
      <c r="A19061">
        <v>65005</v>
      </c>
      <c r="B19061" t="s">
        <v>320</v>
      </c>
      <c r="C19061" s="70">
        <v>0</v>
      </c>
      <c r="D19061" s="70">
        <v>0</v>
      </c>
      <c r="E19061" s="71">
        <v>44681</v>
      </c>
      <c r="F19061" t="s">
        <v>8494</v>
      </c>
      <c r="G19061" t="s">
        <v>1912</v>
      </c>
      <c r="I19061" t="s">
        <v>13404</v>
      </c>
      <c r="J19061" s="40">
        <v>7.73</v>
      </c>
      <c r="K19061" s="40">
        <v>0</v>
      </c>
    </row>
    <row r="19062" spans="1:11" x14ac:dyDescent="0.35">
      <c r="A19062">
        <v>65005</v>
      </c>
      <c r="B19062" t="s">
        <v>320</v>
      </c>
      <c r="C19062" s="70">
        <v>0</v>
      </c>
      <c r="D19062" s="70">
        <v>0</v>
      </c>
      <c r="E19062" s="71">
        <v>44681</v>
      </c>
      <c r="F19062" t="s">
        <v>8494</v>
      </c>
      <c r="G19062" t="s">
        <v>1912</v>
      </c>
      <c r="I19062" t="s">
        <v>13403</v>
      </c>
      <c r="J19062" s="40">
        <v>12.34</v>
      </c>
      <c r="K19062" s="40">
        <v>0</v>
      </c>
    </row>
    <row r="19063" spans="1:11" x14ac:dyDescent="0.35">
      <c r="A19063">
        <v>65005</v>
      </c>
      <c r="B19063" t="s">
        <v>320</v>
      </c>
      <c r="C19063" s="70">
        <v>0</v>
      </c>
      <c r="D19063" s="70">
        <v>0</v>
      </c>
      <c r="E19063" s="71">
        <v>44681</v>
      </c>
      <c r="F19063" t="s">
        <v>2096</v>
      </c>
      <c r="G19063" t="s">
        <v>1912</v>
      </c>
      <c r="I19063" t="s">
        <v>13402</v>
      </c>
      <c r="J19063" s="40">
        <v>18.75</v>
      </c>
      <c r="K19063" s="40">
        <v>0</v>
      </c>
    </row>
    <row r="19064" spans="1:11" x14ac:dyDescent="0.35">
      <c r="A19064">
        <v>65005</v>
      </c>
      <c r="B19064" t="s">
        <v>320</v>
      </c>
      <c r="C19064" s="70">
        <v>0</v>
      </c>
      <c r="D19064" s="70">
        <v>0</v>
      </c>
      <c r="E19064" s="71">
        <v>44681</v>
      </c>
      <c r="F19064" t="s">
        <v>2096</v>
      </c>
      <c r="G19064" t="s">
        <v>1912</v>
      </c>
      <c r="J19064" s="40">
        <v>5.13</v>
      </c>
      <c r="K19064" s="40">
        <v>0</v>
      </c>
    </row>
    <row r="19065" spans="1:11" x14ac:dyDescent="0.35">
      <c r="A19065">
        <v>65005</v>
      </c>
      <c r="B19065" t="s">
        <v>320</v>
      </c>
      <c r="C19065" s="70">
        <v>0</v>
      </c>
      <c r="D19065" s="70">
        <v>0</v>
      </c>
      <c r="E19065" s="71">
        <v>44681</v>
      </c>
      <c r="F19065" t="s">
        <v>2096</v>
      </c>
      <c r="G19065" t="s">
        <v>1912</v>
      </c>
      <c r="J19065" s="40">
        <v>9.65</v>
      </c>
      <c r="K19065" s="40">
        <v>0</v>
      </c>
    </row>
    <row r="19066" spans="1:11" x14ac:dyDescent="0.35">
      <c r="A19066">
        <v>65005</v>
      </c>
      <c r="B19066" t="s">
        <v>320</v>
      </c>
      <c r="C19066" s="70">
        <v>0</v>
      </c>
      <c r="D19066" s="70">
        <v>0</v>
      </c>
      <c r="E19066" s="71">
        <v>44681</v>
      </c>
      <c r="F19066" t="s">
        <v>2096</v>
      </c>
      <c r="G19066" t="s">
        <v>1912</v>
      </c>
      <c r="I19066" t="s">
        <v>13401</v>
      </c>
      <c r="J19066" s="40">
        <v>20.65</v>
      </c>
      <c r="K19066" s="40">
        <v>0</v>
      </c>
    </row>
    <row r="19067" spans="1:11" x14ac:dyDescent="0.35">
      <c r="A19067">
        <v>65005</v>
      </c>
      <c r="B19067" t="s">
        <v>320</v>
      </c>
      <c r="C19067" s="70">
        <v>0</v>
      </c>
      <c r="D19067" s="70">
        <v>0</v>
      </c>
      <c r="E19067" s="71">
        <v>44681</v>
      </c>
      <c r="F19067" t="s">
        <v>2094</v>
      </c>
      <c r="G19067" t="s">
        <v>1912</v>
      </c>
      <c r="J19067" s="40">
        <v>17.64</v>
      </c>
      <c r="K19067" s="40">
        <v>0</v>
      </c>
    </row>
    <row r="19068" spans="1:11" x14ac:dyDescent="0.35">
      <c r="A19068">
        <v>65005</v>
      </c>
      <c r="B19068" t="s">
        <v>320</v>
      </c>
      <c r="C19068" s="70">
        <v>0</v>
      </c>
      <c r="D19068" s="70">
        <v>0</v>
      </c>
      <c r="E19068" s="71">
        <v>44681</v>
      </c>
      <c r="F19068" t="s">
        <v>2094</v>
      </c>
      <c r="G19068" t="s">
        <v>1912</v>
      </c>
      <c r="I19068" t="s">
        <v>13400</v>
      </c>
      <c r="J19068" s="40">
        <v>16.82</v>
      </c>
      <c r="K19068" s="40">
        <v>0</v>
      </c>
    </row>
    <row r="19069" spans="1:11" x14ac:dyDescent="0.35">
      <c r="A19069">
        <v>65005</v>
      </c>
      <c r="B19069" t="s">
        <v>320</v>
      </c>
      <c r="C19069" s="70">
        <v>0</v>
      </c>
      <c r="D19069" s="70">
        <v>0</v>
      </c>
      <c r="E19069" s="71">
        <v>44681</v>
      </c>
      <c r="F19069" t="s">
        <v>2094</v>
      </c>
      <c r="G19069" t="s">
        <v>1912</v>
      </c>
      <c r="I19069" t="s">
        <v>13399</v>
      </c>
      <c r="J19069" s="40">
        <v>8.6199999999999992</v>
      </c>
      <c r="K19069" s="40">
        <v>0</v>
      </c>
    </row>
    <row r="19070" spans="1:11" x14ac:dyDescent="0.35">
      <c r="A19070">
        <v>65005</v>
      </c>
      <c r="B19070" t="s">
        <v>320</v>
      </c>
      <c r="C19070" s="70">
        <v>0</v>
      </c>
      <c r="D19070" s="70">
        <v>0</v>
      </c>
      <c r="E19070" s="71">
        <v>44681</v>
      </c>
      <c r="F19070" t="s">
        <v>2094</v>
      </c>
      <c r="G19070" t="s">
        <v>1912</v>
      </c>
      <c r="J19070" s="40">
        <v>15.6</v>
      </c>
      <c r="K19070" s="40">
        <v>0</v>
      </c>
    </row>
    <row r="19071" spans="1:11" x14ac:dyDescent="0.35">
      <c r="A19071">
        <v>65005</v>
      </c>
      <c r="B19071" t="s">
        <v>320</v>
      </c>
      <c r="C19071" s="70">
        <v>0</v>
      </c>
      <c r="D19071" s="70">
        <v>0</v>
      </c>
      <c r="E19071" s="71">
        <v>44681</v>
      </c>
      <c r="F19071" t="s">
        <v>2094</v>
      </c>
      <c r="G19071" t="s">
        <v>1912</v>
      </c>
      <c r="I19071" t="s">
        <v>13398</v>
      </c>
      <c r="J19071" s="40">
        <v>11.03</v>
      </c>
      <c r="K19071" s="40">
        <v>0</v>
      </c>
    </row>
    <row r="19072" spans="1:11" x14ac:dyDescent="0.35">
      <c r="A19072">
        <v>65005</v>
      </c>
      <c r="B19072" t="s">
        <v>320</v>
      </c>
      <c r="C19072" s="70">
        <v>0</v>
      </c>
      <c r="D19072" s="70">
        <v>0</v>
      </c>
      <c r="E19072" s="71">
        <v>44712</v>
      </c>
      <c r="F19072" t="s">
        <v>2077</v>
      </c>
      <c r="G19072" t="s">
        <v>1912</v>
      </c>
      <c r="J19072" s="40">
        <v>22.63</v>
      </c>
      <c r="K19072" s="40">
        <v>0</v>
      </c>
    </row>
    <row r="19073" spans="1:11" x14ac:dyDescent="0.35">
      <c r="A19073">
        <v>65005</v>
      </c>
      <c r="B19073" t="s">
        <v>320</v>
      </c>
      <c r="C19073" s="70">
        <v>0</v>
      </c>
      <c r="D19073" s="70">
        <v>0</v>
      </c>
      <c r="E19073" s="71">
        <v>44712</v>
      </c>
      <c r="F19073" t="s">
        <v>12928</v>
      </c>
      <c r="G19073" t="s">
        <v>2142</v>
      </c>
      <c r="H19073" t="s">
        <v>12927</v>
      </c>
      <c r="I19073" t="s">
        <v>12926</v>
      </c>
      <c r="J19073" s="40">
        <v>1404.44</v>
      </c>
      <c r="K19073" s="40">
        <v>0</v>
      </c>
    </row>
    <row r="19074" spans="1:11" x14ac:dyDescent="0.35">
      <c r="A19074">
        <v>65005</v>
      </c>
      <c r="B19074" t="s">
        <v>320</v>
      </c>
      <c r="C19074" s="70">
        <v>0</v>
      </c>
      <c r="D19074" s="70">
        <v>0</v>
      </c>
      <c r="E19074" s="71">
        <v>44742</v>
      </c>
      <c r="F19074" t="s">
        <v>2063</v>
      </c>
      <c r="G19074" t="s">
        <v>1912</v>
      </c>
      <c r="I19074" t="s">
        <v>13397</v>
      </c>
      <c r="J19074" s="40">
        <v>40</v>
      </c>
      <c r="K19074" s="40">
        <v>0</v>
      </c>
    </row>
    <row r="19075" spans="1:11" x14ac:dyDescent="0.35">
      <c r="A19075">
        <v>65005</v>
      </c>
      <c r="B19075" t="s">
        <v>320</v>
      </c>
      <c r="C19075" s="70">
        <v>0</v>
      </c>
      <c r="D19075" s="70">
        <v>0</v>
      </c>
      <c r="E19075" s="71">
        <v>44742</v>
      </c>
      <c r="F19075" t="s">
        <v>2063</v>
      </c>
      <c r="G19075" t="s">
        <v>1912</v>
      </c>
      <c r="I19075" t="s">
        <v>13396</v>
      </c>
      <c r="J19075" s="40">
        <v>16.97</v>
      </c>
      <c r="K19075" s="40">
        <v>0</v>
      </c>
    </row>
    <row r="19076" spans="1:11" x14ac:dyDescent="0.35">
      <c r="A19076">
        <v>65005</v>
      </c>
      <c r="B19076" t="s">
        <v>320</v>
      </c>
      <c r="C19076" s="70">
        <v>0</v>
      </c>
      <c r="D19076" s="70">
        <v>0</v>
      </c>
      <c r="E19076" s="71">
        <v>44742</v>
      </c>
      <c r="F19076" t="s">
        <v>2063</v>
      </c>
      <c r="G19076" t="s">
        <v>1912</v>
      </c>
      <c r="I19076" t="s">
        <v>13395</v>
      </c>
      <c r="J19076" s="40">
        <v>14.29</v>
      </c>
      <c r="K19076" s="40">
        <v>0</v>
      </c>
    </row>
    <row r="19077" spans="1:11" x14ac:dyDescent="0.35">
      <c r="A19077">
        <v>65005</v>
      </c>
      <c r="B19077" t="s">
        <v>320</v>
      </c>
      <c r="C19077" s="70">
        <v>0</v>
      </c>
      <c r="D19077" s="70">
        <v>0</v>
      </c>
      <c r="E19077" s="71">
        <v>44742</v>
      </c>
      <c r="F19077" t="s">
        <v>13394</v>
      </c>
      <c r="G19077" t="s">
        <v>2142</v>
      </c>
      <c r="H19077" t="s">
        <v>13393</v>
      </c>
      <c r="I19077" t="s">
        <v>13392</v>
      </c>
      <c r="J19077" s="40">
        <v>801.46</v>
      </c>
      <c r="K19077" s="40">
        <v>0</v>
      </c>
    </row>
    <row r="19078" spans="1:11" x14ac:dyDescent="0.35">
      <c r="A19078">
        <v>65005</v>
      </c>
      <c r="B19078" t="s">
        <v>320</v>
      </c>
      <c r="C19078" s="70">
        <v>0</v>
      </c>
      <c r="D19078" s="70">
        <v>0</v>
      </c>
      <c r="E19078" s="71">
        <v>44742</v>
      </c>
      <c r="F19078" t="s">
        <v>13391</v>
      </c>
      <c r="G19078" t="s">
        <v>1912</v>
      </c>
      <c r="J19078" s="40">
        <v>942.86</v>
      </c>
      <c r="K19078" s="40">
        <v>0</v>
      </c>
    </row>
    <row r="19079" spans="1:11" x14ac:dyDescent="0.35">
      <c r="A19079">
        <v>65005</v>
      </c>
      <c r="B19079" t="s">
        <v>320</v>
      </c>
      <c r="C19079" s="70">
        <v>0</v>
      </c>
      <c r="D19079" s="70">
        <v>0</v>
      </c>
      <c r="E19079" s="71">
        <v>44773</v>
      </c>
      <c r="F19079" t="s">
        <v>12916</v>
      </c>
      <c r="G19079" t="s">
        <v>2142</v>
      </c>
      <c r="H19079" t="s">
        <v>12915</v>
      </c>
      <c r="I19079" t="s">
        <v>12914</v>
      </c>
      <c r="J19079" s="40">
        <v>393.45</v>
      </c>
      <c r="K19079" s="40">
        <v>0</v>
      </c>
    </row>
    <row r="19080" spans="1:11" x14ac:dyDescent="0.35">
      <c r="A19080">
        <v>65005</v>
      </c>
      <c r="B19080" t="s">
        <v>320</v>
      </c>
      <c r="C19080" s="70">
        <v>0</v>
      </c>
      <c r="D19080" s="70">
        <v>0</v>
      </c>
      <c r="E19080" s="71">
        <v>44773</v>
      </c>
      <c r="F19080" t="s">
        <v>7924</v>
      </c>
      <c r="G19080" t="s">
        <v>1912</v>
      </c>
      <c r="J19080" s="40">
        <v>24.18</v>
      </c>
      <c r="K19080" s="40">
        <v>0</v>
      </c>
    </row>
    <row r="19081" spans="1:11" x14ac:dyDescent="0.35">
      <c r="A19081">
        <v>65005</v>
      </c>
      <c r="B19081" t="s">
        <v>320</v>
      </c>
      <c r="C19081" s="70">
        <v>0</v>
      </c>
      <c r="D19081" s="70">
        <v>0</v>
      </c>
      <c r="E19081" s="71">
        <v>44773</v>
      </c>
      <c r="F19081" t="s">
        <v>7924</v>
      </c>
      <c r="G19081" t="s">
        <v>1912</v>
      </c>
      <c r="J19081" s="40">
        <v>41.88</v>
      </c>
      <c r="K19081" s="40">
        <v>0</v>
      </c>
    </row>
    <row r="19082" spans="1:11" x14ac:dyDescent="0.35">
      <c r="A19082">
        <v>65005</v>
      </c>
      <c r="B19082" t="s">
        <v>320</v>
      </c>
      <c r="C19082" s="70">
        <v>0</v>
      </c>
      <c r="D19082" s="70">
        <v>0</v>
      </c>
      <c r="E19082" s="71">
        <v>44773</v>
      </c>
      <c r="F19082" t="s">
        <v>7924</v>
      </c>
      <c r="G19082" t="s">
        <v>1912</v>
      </c>
      <c r="J19082" s="40">
        <v>77.849999999999994</v>
      </c>
      <c r="K19082" s="40">
        <v>0</v>
      </c>
    </row>
    <row r="19083" spans="1:11" x14ac:dyDescent="0.35">
      <c r="A19083">
        <v>65005</v>
      </c>
      <c r="B19083" t="s">
        <v>320</v>
      </c>
      <c r="C19083" s="70">
        <v>0</v>
      </c>
      <c r="D19083" s="70">
        <v>0</v>
      </c>
      <c r="E19083" s="71">
        <v>44773</v>
      </c>
      <c r="F19083" t="s">
        <v>7924</v>
      </c>
      <c r="G19083" t="s">
        <v>1912</v>
      </c>
      <c r="J19083" s="40">
        <v>16.510000000000002</v>
      </c>
      <c r="K19083" s="40">
        <v>0</v>
      </c>
    </row>
    <row r="19084" spans="1:11" x14ac:dyDescent="0.35">
      <c r="A19084">
        <v>65005</v>
      </c>
      <c r="B19084" t="s">
        <v>320</v>
      </c>
      <c r="C19084" s="70">
        <v>0</v>
      </c>
      <c r="D19084" s="70">
        <v>0</v>
      </c>
      <c r="E19084" s="71">
        <v>44773</v>
      </c>
      <c r="F19084" t="s">
        <v>7924</v>
      </c>
      <c r="G19084" t="s">
        <v>1912</v>
      </c>
      <c r="J19084" s="40">
        <v>46</v>
      </c>
      <c r="K19084" s="40">
        <v>0</v>
      </c>
    </row>
    <row r="19085" spans="1:11" x14ac:dyDescent="0.35">
      <c r="A19085">
        <v>65005</v>
      </c>
      <c r="B19085" t="s">
        <v>320</v>
      </c>
      <c r="C19085" s="70">
        <v>0</v>
      </c>
      <c r="D19085" s="70">
        <v>0</v>
      </c>
      <c r="E19085" s="71">
        <v>44773</v>
      </c>
      <c r="F19085" t="s">
        <v>7924</v>
      </c>
      <c r="G19085" t="s">
        <v>1912</v>
      </c>
      <c r="J19085" s="40">
        <v>53.08</v>
      </c>
      <c r="K19085" s="40">
        <v>0</v>
      </c>
    </row>
    <row r="19086" spans="1:11" x14ac:dyDescent="0.35">
      <c r="A19086">
        <v>65005</v>
      </c>
      <c r="B19086" t="s">
        <v>320</v>
      </c>
      <c r="C19086" s="70">
        <v>0</v>
      </c>
      <c r="D19086" s="70">
        <v>0</v>
      </c>
      <c r="E19086" s="71">
        <v>44773</v>
      </c>
      <c r="F19086" t="s">
        <v>7924</v>
      </c>
      <c r="G19086" t="s">
        <v>1912</v>
      </c>
      <c r="J19086" s="40">
        <v>57.5</v>
      </c>
      <c r="K19086" s="40">
        <v>0</v>
      </c>
    </row>
    <row r="19087" spans="1:11" x14ac:dyDescent="0.35">
      <c r="A19087">
        <v>65005</v>
      </c>
      <c r="B19087" t="s">
        <v>320</v>
      </c>
      <c r="C19087" s="70">
        <v>0</v>
      </c>
      <c r="D19087" s="70">
        <v>0</v>
      </c>
      <c r="E19087" s="71">
        <v>44773</v>
      </c>
      <c r="F19087" t="s">
        <v>7924</v>
      </c>
      <c r="G19087" t="s">
        <v>1912</v>
      </c>
      <c r="J19087" s="40">
        <v>47.18</v>
      </c>
      <c r="K19087" s="40">
        <v>0</v>
      </c>
    </row>
    <row r="19088" spans="1:11" x14ac:dyDescent="0.35">
      <c r="A19088">
        <v>65005</v>
      </c>
      <c r="B19088" t="s">
        <v>320</v>
      </c>
      <c r="C19088" s="70">
        <v>0</v>
      </c>
      <c r="D19088" s="70">
        <v>0</v>
      </c>
      <c r="E19088" s="71">
        <v>44773</v>
      </c>
      <c r="F19088" t="s">
        <v>7924</v>
      </c>
      <c r="G19088" t="s">
        <v>1912</v>
      </c>
      <c r="J19088" s="40">
        <v>18.87</v>
      </c>
      <c r="K19088" s="40">
        <v>0</v>
      </c>
    </row>
    <row r="19089" spans="1:11" x14ac:dyDescent="0.35">
      <c r="A19089">
        <v>65005</v>
      </c>
      <c r="B19089" t="s">
        <v>320</v>
      </c>
      <c r="C19089" s="70">
        <v>0</v>
      </c>
      <c r="D19089" s="70">
        <v>0</v>
      </c>
      <c r="E19089" s="71">
        <v>44773</v>
      </c>
      <c r="F19089" t="s">
        <v>7924</v>
      </c>
      <c r="G19089" t="s">
        <v>1912</v>
      </c>
      <c r="J19089" s="40">
        <v>17.399999999999999</v>
      </c>
      <c r="K19089" s="40">
        <v>0</v>
      </c>
    </row>
    <row r="19090" spans="1:11" x14ac:dyDescent="0.35">
      <c r="A19090">
        <v>65005</v>
      </c>
      <c r="B19090" t="s">
        <v>320</v>
      </c>
      <c r="C19090" s="70">
        <v>0</v>
      </c>
      <c r="D19090" s="70">
        <v>0</v>
      </c>
      <c r="E19090" s="71">
        <v>44773</v>
      </c>
      <c r="F19090" t="s">
        <v>7924</v>
      </c>
      <c r="G19090" t="s">
        <v>1912</v>
      </c>
      <c r="J19090" s="40">
        <v>16.22</v>
      </c>
      <c r="K19090" s="40">
        <v>0</v>
      </c>
    </row>
    <row r="19091" spans="1:11" x14ac:dyDescent="0.35">
      <c r="A19091">
        <v>65005</v>
      </c>
      <c r="B19091" t="s">
        <v>320</v>
      </c>
      <c r="C19091" s="70">
        <v>0</v>
      </c>
      <c r="D19091" s="70">
        <v>0</v>
      </c>
      <c r="E19091" s="71">
        <v>44773</v>
      </c>
      <c r="F19091" t="s">
        <v>7924</v>
      </c>
      <c r="G19091" t="s">
        <v>1912</v>
      </c>
      <c r="J19091" s="40">
        <v>15.92</v>
      </c>
      <c r="K19091" s="40">
        <v>0</v>
      </c>
    </row>
    <row r="19092" spans="1:11" x14ac:dyDescent="0.35">
      <c r="A19092">
        <v>65005</v>
      </c>
      <c r="B19092" t="s">
        <v>320</v>
      </c>
      <c r="C19092" s="70">
        <v>0</v>
      </c>
      <c r="D19092" s="70">
        <v>0</v>
      </c>
      <c r="E19092" s="71">
        <v>44774</v>
      </c>
      <c r="F19092" t="s">
        <v>13390</v>
      </c>
      <c r="G19092" t="s">
        <v>2142</v>
      </c>
      <c r="H19092" t="s">
        <v>13389</v>
      </c>
      <c r="I19092" t="s">
        <v>13388</v>
      </c>
      <c r="J19092" s="40">
        <v>7.39</v>
      </c>
      <c r="K19092" s="40">
        <v>0</v>
      </c>
    </row>
    <row r="19093" spans="1:11" x14ac:dyDescent="0.35">
      <c r="A19093">
        <v>65005</v>
      </c>
      <c r="B19093" t="s">
        <v>320</v>
      </c>
      <c r="C19093" s="70">
        <v>0</v>
      </c>
      <c r="D19093" s="70">
        <v>0</v>
      </c>
      <c r="E19093" s="71">
        <v>44804</v>
      </c>
      <c r="F19093" t="s">
        <v>3236</v>
      </c>
      <c r="G19093" t="s">
        <v>1912</v>
      </c>
      <c r="J19093" s="40">
        <v>24.24</v>
      </c>
      <c r="K19093" s="40">
        <v>0</v>
      </c>
    </row>
    <row r="19094" spans="1:11" x14ac:dyDescent="0.35">
      <c r="A19094">
        <v>65005</v>
      </c>
      <c r="B19094" t="s">
        <v>320</v>
      </c>
      <c r="C19094" s="70">
        <v>0</v>
      </c>
      <c r="D19094" s="70">
        <v>0</v>
      </c>
      <c r="E19094" s="71">
        <v>44804</v>
      </c>
      <c r="F19094" t="s">
        <v>13387</v>
      </c>
      <c r="G19094" t="s">
        <v>1912</v>
      </c>
      <c r="J19094" s="40">
        <v>47.83</v>
      </c>
      <c r="K19094" s="40">
        <v>0</v>
      </c>
    </row>
    <row r="19095" spans="1:11" x14ac:dyDescent="0.35">
      <c r="A19095">
        <v>65005</v>
      </c>
      <c r="B19095" t="s">
        <v>320</v>
      </c>
      <c r="C19095" s="70">
        <v>0</v>
      </c>
      <c r="D19095" s="70">
        <v>0</v>
      </c>
      <c r="E19095" s="71">
        <v>44804</v>
      </c>
      <c r="F19095" t="s">
        <v>13386</v>
      </c>
      <c r="G19095" t="s">
        <v>1912</v>
      </c>
      <c r="J19095" s="40">
        <v>87.73</v>
      </c>
      <c r="K19095" s="40">
        <v>0</v>
      </c>
    </row>
    <row r="19096" spans="1:11" x14ac:dyDescent="0.35">
      <c r="A19096">
        <v>65005</v>
      </c>
      <c r="B19096" t="s">
        <v>320</v>
      </c>
      <c r="C19096" s="70">
        <v>0</v>
      </c>
      <c r="D19096" s="70">
        <v>0</v>
      </c>
      <c r="E19096" s="71">
        <v>44804</v>
      </c>
      <c r="F19096" t="s">
        <v>8330</v>
      </c>
      <c r="G19096" t="s">
        <v>1912</v>
      </c>
      <c r="J19096" s="40">
        <v>30.53</v>
      </c>
      <c r="K19096" s="40">
        <v>0</v>
      </c>
    </row>
    <row r="19097" spans="1:11" x14ac:dyDescent="0.35">
      <c r="A19097">
        <v>65005</v>
      </c>
      <c r="B19097" t="s">
        <v>320</v>
      </c>
      <c r="C19097" s="70">
        <v>0</v>
      </c>
      <c r="D19097" s="70">
        <v>0</v>
      </c>
      <c r="E19097" s="71">
        <v>44804</v>
      </c>
      <c r="F19097" t="s">
        <v>13385</v>
      </c>
      <c r="G19097" t="s">
        <v>1912</v>
      </c>
      <c r="J19097" s="40">
        <v>51.93</v>
      </c>
      <c r="K19097" s="40">
        <v>0</v>
      </c>
    </row>
    <row r="19098" spans="1:11" x14ac:dyDescent="0.35">
      <c r="A19098">
        <v>65005</v>
      </c>
      <c r="B19098" t="s">
        <v>320</v>
      </c>
      <c r="C19098" s="70">
        <v>0</v>
      </c>
      <c r="D19098" s="70">
        <v>0</v>
      </c>
      <c r="E19098" s="71">
        <v>44804</v>
      </c>
      <c r="F19098" t="s">
        <v>13384</v>
      </c>
      <c r="G19098" t="s">
        <v>1912</v>
      </c>
      <c r="J19098" s="40">
        <v>24.36</v>
      </c>
      <c r="K19098" s="40">
        <v>0</v>
      </c>
    </row>
    <row r="19099" spans="1:11" x14ac:dyDescent="0.35">
      <c r="A19099">
        <v>65005</v>
      </c>
      <c r="B19099" t="s">
        <v>320</v>
      </c>
      <c r="C19099" s="70">
        <v>0</v>
      </c>
      <c r="D19099" s="70">
        <v>0</v>
      </c>
      <c r="E19099" s="71">
        <v>44804</v>
      </c>
      <c r="F19099" t="s">
        <v>13383</v>
      </c>
      <c r="G19099" t="s">
        <v>2142</v>
      </c>
      <c r="H19099" t="s">
        <v>13382</v>
      </c>
      <c r="I19099" t="s">
        <v>13381</v>
      </c>
      <c r="J19099" s="40">
        <v>73.42</v>
      </c>
      <c r="K19099" s="40">
        <v>0</v>
      </c>
    </row>
    <row r="19100" spans="1:11" x14ac:dyDescent="0.35">
      <c r="A19100">
        <v>65005</v>
      </c>
      <c r="B19100" t="s">
        <v>320</v>
      </c>
      <c r="C19100" s="70">
        <v>0</v>
      </c>
      <c r="D19100" s="70">
        <v>0</v>
      </c>
      <c r="E19100" s="71">
        <v>44805</v>
      </c>
      <c r="F19100" t="s">
        <v>13380</v>
      </c>
      <c r="G19100" t="s">
        <v>1912</v>
      </c>
      <c r="J19100" s="40">
        <v>-942.86</v>
      </c>
      <c r="K19100" s="40">
        <v>0</v>
      </c>
    </row>
    <row r="19101" spans="1:11" x14ac:dyDescent="0.35">
      <c r="A19101">
        <v>65005</v>
      </c>
      <c r="B19101" t="s">
        <v>320</v>
      </c>
      <c r="C19101" s="70">
        <v>0</v>
      </c>
      <c r="D19101" s="70">
        <v>0</v>
      </c>
      <c r="E19101" s="71">
        <v>44834</v>
      </c>
      <c r="F19101" t="s">
        <v>13379</v>
      </c>
      <c r="G19101" t="s">
        <v>2142</v>
      </c>
      <c r="H19101" t="s">
        <v>13378</v>
      </c>
      <c r="I19101" t="s">
        <v>13377</v>
      </c>
      <c r="J19101" s="40">
        <v>137.74</v>
      </c>
      <c r="K19101" s="40">
        <v>0</v>
      </c>
    </row>
    <row r="19102" spans="1:11" x14ac:dyDescent="0.35">
      <c r="A19102">
        <v>65005</v>
      </c>
      <c r="B19102" t="s">
        <v>320</v>
      </c>
      <c r="C19102" s="70">
        <v>0</v>
      </c>
      <c r="D19102" s="70">
        <v>0</v>
      </c>
      <c r="E19102" s="71">
        <v>44834</v>
      </c>
      <c r="F19102" t="s">
        <v>13376</v>
      </c>
      <c r="G19102" t="s">
        <v>1912</v>
      </c>
      <c r="J19102" s="40">
        <v>40.619999999999997</v>
      </c>
      <c r="K19102" s="40">
        <v>0</v>
      </c>
    </row>
    <row r="19103" spans="1:11" x14ac:dyDescent="0.35">
      <c r="A19103">
        <v>65005</v>
      </c>
      <c r="B19103" t="s">
        <v>320</v>
      </c>
      <c r="C19103" s="70">
        <v>0</v>
      </c>
      <c r="D19103" s="70">
        <v>0</v>
      </c>
      <c r="E19103" s="71">
        <v>44865</v>
      </c>
      <c r="F19103" t="s">
        <v>13375</v>
      </c>
      <c r="G19103" t="s">
        <v>1912</v>
      </c>
      <c r="J19103" s="40">
        <v>54.82</v>
      </c>
      <c r="K19103" s="40">
        <v>0</v>
      </c>
    </row>
    <row r="19104" spans="1:11" x14ac:dyDescent="0.35">
      <c r="A19104">
        <v>65005</v>
      </c>
      <c r="B19104" t="s">
        <v>320</v>
      </c>
      <c r="C19104" s="70">
        <v>0</v>
      </c>
      <c r="D19104" s="70">
        <v>0</v>
      </c>
      <c r="E19104" s="71">
        <v>44865</v>
      </c>
      <c r="F19104" t="s">
        <v>13374</v>
      </c>
      <c r="G19104" t="s">
        <v>1912</v>
      </c>
      <c r="H19104" t="s">
        <v>1919</v>
      </c>
      <c r="I19104" t="s">
        <v>1919</v>
      </c>
      <c r="J19104" s="40">
        <v>31.93</v>
      </c>
      <c r="K19104" s="40">
        <v>0</v>
      </c>
    </row>
    <row r="19105" spans="1:11" x14ac:dyDescent="0.35">
      <c r="A19105">
        <v>65005</v>
      </c>
      <c r="B19105" t="s">
        <v>320</v>
      </c>
      <c r="C19105" s="70">
        <v>0</v>
      </c>
      <c r="D19105" s="70">
        <v>0</v>
      </c>
      <c r="E19105" s="71">
        <v>44865</v>
      </c>
      <c r="F19105" t="s">
        <v>13373</v>
      </c>
      <c r="G19105" t="s">
        <v>1912</v>
      </c>
      <c r="H19105" t="s">
        <v>1919</v>
      </c>
      <c r="J19105" s="40">
        <v>13.63</v>
      </c>
      <c r="K19105" s="40">
        <v>0</v>
      </c>
    </row>
    <row r="19106" spans="1:11" x14ac:dyDescent="0.35">
      <c r="A19106">
        <v>65005</v>
      </c>
      <c r="B19106" t="s">
        <v>320</v>
      </c>
      <c r="C19106" s="70">
        <v>0</v>
      </c>
      <c r="D19106" s="70">
        <v>0</v>
      </c>
      <c r="E19106" s="71">
        <v>44865</v>
      </c>
      <c r="F19106" t="s">
        <v>13372</v>
      </c>
      <c r="G19106" t="s">
        <v>1912</v>
      </c>
      <c r="H19106" t="s">
        <v>1919</v>
      </c>
      <c r="J19106" s="40">
        <v>47.88</v>
      </c>
      <c r="K19106" s="40">
        <v>0</v>
      </c>
    </row>
    <row r="19107" spans="1:11" x14ac:dyDescent="0.35">
      <c r="A19107">
        <v>65005</v>
      </c>
      <c r="B19107" t="s">
        <v>320</v>
      </c>
      <c r="C19107" s="70">
        <v>0</v>
      </c>
      <c r="D19107" s="70">
        <v>0</v>
      </c>
      <c r="E19107" s="71">
        <v>44865</v>
      </c>
      <c r="F19107" t="s">
        <v>13371</v>
      </c>
      <c r="G19107" t="s">
        <v>1912</v>
      </c>
      <c r="H19107" t="s">
        <v>1919</v>
      </c>
      <c r="J19107" s="40">
        <v>37.4</v>
      </c>
      <c r="K19107" s="40">
        <v>0</v>
      </c>
    </row>
    <row r="19108" spans="1:11" x14ac:dyDescent="0.35">
      <c r="A19108">
        <v>65005</v>
      </c>
      <c r="B19108" t="s">
        <v>320</v>
      </c>
      <c r="C19108" s="70">
        <v>0</v>
      </c>
      <c r="D19108" s="70">
        <v>0</v>
      </c>
      <c r="E19108" s="71">
        <v>44866</v>
      </c>
      <c r="F19108" t="s">
        <v>13370</v>
      </c>
      <c r="G19108" t="s">
        <v>2142</v>
      </c>
      <c r="H19108" t="s">
        <v>13369</v>
      </c>
      <c r="I19108" t="s">
        <v>13368</v>
      </c>
      <c r="J19108" s="40">
        <v>125.67</v>
      </c>
      <c r="K19108" s="40">
        <v>0</v>
      </c>
    </row>
    <row r="19109" spans="1:11" x14ac:dyDescent="0.35">
      <c r="A19109">
        <v>65005</v>
      </c>
      <c r="B19109" t="s">
        <v>320</v>
      </c>
      <c r="C19109" s="70">
        <v>0</v>
      </c>
      <c r="D19109" s="70">
        <v>0</v>
      </c>
      <c r="E19109" s="71">
        <v>44866</v>
      </c>
      <c r="F19109" t="s">
        <v>13367</v>
      </c>
      <c r="G19109" t="s">
        <v>2142</v>
      </c>
      <c r="H19109" t="s">
        <v>13366</v>
      </c>
      <c r="I19109" t="s">
        <v>13365</v>
      </c>
      <c r="J19109" s="40">
        <v>14.62</v>
      </c>
      <c r="K19109" s="40">
        <v>0</v>
      </c>
    </row>
    <row r="19110" spans="1:11" x14ac:dyDescent="0.35">
      <c r="A19110">
        <v>65005</v>
      </c>
      <c r="B19110" t="s">
        <v>320</v>
      </c>
      <c r="C19110" s="70">
        <v>0</v>
      </c>
      <c r="D19110" s="70">
        <v>0</v>
      </c>
      <c r="E19110" s="71">
        <v>44895</v>
      </c>
      <c r="F19110" t="s">
        <v>13364</v>
      </c>
      <c r="G19110" t="s">
        <v>1912</v>
      </c>
      <c r="H19110" t="s">
        <v>1916</v>
      </c>
      <c r="J19110" s="40">
        <v>27.03</v>
      </c>
      <c r="K19110" s="40">
        <v>0</v>
      </c>
    </row>
    <row r="19111" spans="1:11" x14ac:dyDescent="0.35">
      <c r="A19111">
        <v>65005</v>
      </c>
      <c r="B19111" t="s">
        <v>320</v>
      </c>
      <c r="C19111" s="70">
        <v>0</v>
      </c>
      <c r="D19111" s="70">
        <v>0</v>
      </c>
      <c r="E19111" s="71">
        <v>44895</v>
      </c>
      <c r="F19111" t="s">
        <v>13363</v>
      </c>
      <c r="G19111" t="s">
        <v>1912</v>
      </c>
      <c r="H19111" t="s">
        <v>1916</v>
      </c>
      <c r="J19111" s="40">
        <v>56.38</v>
      </c>
      <c r="K19111" s="40">
        <v>0</v>
      </c>
    </row>
    <row r="19112" spans="1:11" x14ac:dyDescent="0.35">
      <c r="A19112">
        <v>65005</v>
      </c>
      <c r="B19112" t="s">
        <v>320</v>
      </c>
      <c r="C19112" s="70">
        <v>0</v>
      </c>
      <c r="D19112" s="70">
        <v>0</v>
      </c>
      <c r="E19112" s="71">
        <v>44895</v>
      </c>
      <c r="F19112" t="s">
        <v>13152</v>
      </c>
      <c r="G19112" t="s">
        <v>1912</v>
      </c>
      <c r="J19112" s="40">
        <v>14.41</v>
      </c>
      <c r="K19112" s="40">
        <v>0</v>
      </c>
    </row>
    <row r="19113" spans="1:11" x14ac:dyDescent="0.35">
      <c r="A19113">
        <v>65005</v>
      </c>
      <c r="B19113" t="s">
        <v>320</v>
      </c>
      <c r="C19113" s="70">
        <v>0</v>
      </c>
      <c r="D19113" s="70">
        <v>0</v>
      </c>
      <c r="E19113" s="71">
        <v>44895</v>
      </c>
      <c r="F19113" t="s">
        <v>3227</v>
      </c>
      <c r="G19113" t="s">
        <v>1912</v>
      </c>
      <c r="J19113" s="40">
        <v>45.19</v>
      </c>
      <c r="K19113" s="40">
        <v>0</v>
      </c>
    </row>
    <row r="19114" spans="1:11" x14ac:dyDescent="0.35">
      <c r="A19114">
        <v>65005</v>
      </c>
      <c r="B19114" t="s">
        <v>320</v>
      </c>
      <c r="C19114" s="70">
        <v>0</v>
      </c>
      <c r="D19114" s="70">
        <v>0</v>
      </c>
      <c r="E19114" s="71">
        <v>44926</v>
      </c>
      <c r="F19114" t="s">
        <v>13362</v>
      </c>
      <c r="G19114" t="s">
        <v>1912</v>
      </c>
      <c r="J19114" s="40">
        <v>3.41</v>
      </c>
      <c r="K19114" s="40">
        <v>0</v>
      </c>
    </row>
    <row r="19115" spans="1:11" x14ac:dyDescent="0.35">
      <c r="A19115">
        <v>65005</v>
      </c>
      <c r="B19115" t="s">
        <v>320</v>
      </c>
      <c r="C19115" s="70">
        <v>0</v>
      </c>
      <c r="D19115" s="70">
        <v>0</v>
      </c>
      <c r="E19115" s="71">
        <v>44926</v>
      </c>
      <c r="F19115" t="s">
        <v>13361</v>
      </c>
      <c r="G19115" t="s">
        <v>1912</v>
      </c>
      <c r="J19115" s="40">
        <v>63.65</v>
      </c>
      <c r="K19115" s="40">
        <v>0</v>
      </c>
    </row>
    <row r="19116" spans="1:11" x14ac:dyDescent="0.35">
      <c r="A19116">
        <v>65005</v>
      </c>
      <c r="B19116" t="s">
        <v>320</v>
      </c>
      <c r="C19116" s="70">
        <v>0</v>
      </c>
      <c r="D19116" s="70">
        <v>0</v>
      </c>
      <c r="E19116" s="71">
        <v>44926</v>
      </c>
      <c r="F19116" t="s">
        <v>13360</v>
      </c>
      <c r="G19116" t="s">
        <v>1912</v>
      </c>
      <c r="J19116" s="40">
        <v>23.59</v>
      </c>
      <c r="K19116" s="40">
        <v>0</v>
      </c>
    </row>
    <row r="19117" spans="1:11" x14ac:dyDescent="0.35">
      <c r="A19117">
        <v>65005</v>
      </c>
      <c r="B19117" t="s">
        <v>320</v>
      </c>
      <c r="C19117" s="70">
        <v>0</v>
      </c>
      <c r="D19117" s="70">
        <v>0</v>
      </c>
      <c r="E19117" s="71">
        <v>44926</v>
      </c>
      <c r="F19117" t="s">
        <v>13141</v>
      </c>
      <c r="G19117" t="s">
        <v>1912</v>
      </c>
      <c r="J19117" s="40">
        <v>27.28</v>
      </c>
      <c r="K19117" s="40">
        <v>0</v>
      </c>
    </row>
    <row r="19118" spans="1:11" x14ac:dyDescent="0.35">
      <c r="A19118">
        <v>65005</v>
      </c>
      <c r="B19118" t="s">
        <v>320</v>
      </c>
      <c r="C19118" s="70">
        <v>0</v>
      </c>
      <c r="D19118" s="70">
        <v>0</v>
      </c>
      <c r="E19118" s="71">
        <v>44926</v>
      </c>
      <c r="F19118" t="s">
        <v>8278</v>
      </c>
      <c r="G19118" t="s">
        <v>1912</v>
      </c>
      <c r="J19118" s="40">
        <v>49.73</v>
      </c>
      <c r="K19118" s="40">
        <v>0</v>
      </c>
    </row>
    <row r="19119" spans="1:11" x14ac:dyDescent="0.35">
      <c r="A19119">
        <v>65005</v>
      </c>
      <c r="B19119" t="s">
        <v>320</v>
      </c>
      <c r="C19119" s="70">
        <v>0</v>
      </c>
      <c r="D19119" s="70">
        <v>0</v>
      </c>
      <c r="E19119" s="71">
        <v>44926</v>
      </c>
      <c r="F19119" t="s">
        <v>3225</v>
      </c>
      <c r="G19119" t="s">
        <v>1912</v>
      </c>
      <c r="J19119" s="40">
        <v>104.29</v>
      </c>
      <c r="K19119" s="40">
        <v>0</v>
      </c>
    </row>
    <row r="19120" spans="1:11" x14ac:dyDescent="0.35">
      <c r="A19120">
        <v>65005</v>
      </c>
      <c r="B19120" t="s">
        <v>320</v>
      </c>
      <c r="C19120" s="70">
        <v>0</v>
      </c>
      <c r="D19120" s="70">
        <v>0</v>
      </c>
      <c r="E19120" s="71">
        <v>44926</v>
      </c>
      <c r="F19120" t="s">
        <v>13359</v>
      </c>
      <c r="G19120" t="s">
        <v>1912</v>
      </c>
      <c r="J19120" s="40">
        <v>52</v>
      </c>
      <c r="K19120" s="40">
        <v>0</v>
      </c>
    </row>
    <row r="19121" spans="1:11" x14ac:dyDescent="0.35">
      <c r="A19121">
        <v>65005</v>
      </c>
      <c r="B19121" t="s">
        <v>320</v>
      </c>
      <c r="C19121" s="70">
        <v>0</v>
      </c>
      <c r="D19121" s="70">
        <v>0</v>
      </c>
      <c r="E19121" s="71">
        <v>44926</v>
      </c>
      <c r="F19121" t="s">
        <v>13358</v>
      </c>
      <c r="G19121" t="s">
        <v>2142</v>
      </c>
      <c r="H19121" t="s">
        <v>13357</v>
      </c>
      <c r="I19121" t="s">
        <v>13356</v>
      </c>
      <c r="J19121" s="40">
        <v>90.6</v>
      </c>
      <c r="K19121" s="40">
        <v>0</v>
      </c>
    </row>
    <row r="19122" spans="1:11" x14ac:dyDescent="0.35">
      <c r="A19122">
        <v>65005</v>
      </c>
      <c r="B19122" t="s">
        <v>320</v>
      </c>
      <c r="C19122" s="70">
        <v>0</v>
      </c>
      <c r="D19122" s="70">
        <v>0</v>
      </c>
      <c r="E19122" s="71">
        <v>44926</v>
      </c>
      <c r="F19122" t="s">
        <v>8276</v>
      </c>
      <c r="G19122" t="s">
        <v>1912</v>
      </c>
      <c r="J19122" s="40">
        <v>-49.73</v>
      </c>
      <c r="K19122" s="40">
        <v>0</v>
      </c>
    </row>
    <row r="19123" spans="1:11" x14ac:dyDescent="0.35">
      <c r="A19123">
        <v>65005</v>
      </c>
      <c r="B19123" t="s">
        <v>320</v>
      </c>
      <c r="C19123" s="70">
        <v>0</v>
      </c>
      <c r="D19123" s="70">
        <v>0</v>
      </c>
      <c r="E19123" s="71">
        <v>44926</v>
      </c>
      <c r="F19123" t="s">
        <v>8275</v>
      </c>
      <c r="G19123" t="s">
        <v>1912</v>
      </c>
      <c r="H19123" t="s">
        <v>1911</v>
      </c>
      <c r="J19123" s="40">
        <v>49.73</v>
      </c>
      <c r="K19123" s="40">
        <v>0</v>
      </c>
    </row>
    <row r="19124" spans="1:11" x14ac:dyDescent="0.35">
      <c r="A19124">
        <v>65005</v>
      </c>
      <c r="B19124" t="s">
        <v>320</v>
      </c>
      <c r="C19124" s="70">
        <v>0</v>
      </c>
      <c r="D19124" s="70">
        <v>0</v>
      </c>
      <c r="E19124" s="71">
        <v>44926</v>
      </c>
      <c r="F19124" t="s">
        <v>13355</v>
      </c>
      <c r="G19124" t="s">
        <v>1912</v>
      </c>
      <c r="H19124" t="s">
        <v>1916</v>
      </c>
      <c r="J19124" s="40">
        <v>62.77</v>
      </c>
      <c r="K19124" s="40">
        <v>0</v>
      </c>
    </row>
    <row r="19125" spans="1:11" x14ac:dyDescent="0.35">
      <c r="A19125">
        <v>65005</v>
      </c>
      <c r="B19125" t="s">
        <v>320</v>
      </c>
      <c r="C19125" s="70">
        <v>0</v>
      </c>
      <c r="D19125" s="70">
        <v>0</v>
      </c>
      <c r="E19125" s="71">
        <v>44926</v>
      </c>
      <c r="F19125" t="s">
        <v>13354</v>
      </c>
      <c r="G19125" t="s">
        <v>1912</v>
      </c>
      <c r="H19125" t="s">
        <v>1916</v>
      </c>
      <c r="J19125" s="40">
        <v>95.9</v>
      </c>
      <c r="K19125" s="40">
        <v>0</v>
      </c>
    </row>
    <row r="19126" spans="1:11" x14ac:dyDescent="0.35">
      <c r="A19126">
        <v>65005</v>
      </c>
      <c r="B19126" t="s">
        <v>320</v>
      </c>
      <c r="C19126" s="70">
        <v>0</v>
      </c>
      <c r="D19126" s="70">
        <v>0</v>
      </c>
      <c r="E19126" s="71">
        <v>44926</v>
      </c>
      <c r="F19126" t="s">
        <v>3224</v>
      </c>
      <c r="G19126" t="s">
        <v>1912</v>
      </c>
      <c r="H19126" t="s">
        <v>1916</v>
      </c>
      <c r="J19126" s="40">
        <v>66.84</v>
      </c>
      <c r="K19126" s="40">
        <v>0</v>
      </c>
    </row>
    <row r="19127" spans="1:11" x14ac:dyDescent="0.35">
      <c r="A19127">
        <v>65006</v>
      </c>
      <c r="B19127" t="s">
        <v>321</v>
      </c>
      <c r="C19127" s="70">
        <v>0</v>
      </c>
      <c r="D19127" s="70">
        <v>0</v>
      </c>
      <c r="E19127" s="71">
        <v>44592</v>
      </c>
      <c r="F19127" t="s">
        <v>13353</v>
      </c>
      <c r="G19127" t="s">
        <v>2142</v>
      </c>
      <c r="H19127" t="s">
        <v>13352</v>
      </c>
      <c r="I19127" t="s">
        <v>13351</v>
      </c>
      <c r="J19127" s="40">
        <v>7168.39</v>
      </c>
      <c r="K19127" s="40">
        <v>0</v>
      </c>
    </row>
    <row r="19128" spans="1:11" x14ac:dyDescent="0.35">
      <c r="A19128">
        <v>65006</v>
      </c>
      <c r="B19128" t="s">
        <v>321</v>
      </c>
      <c r="C19128" s="70">
        <v>0</v>
      </c>
      <c r="D19128" s="70">
        <v>0</v>
      </c>
      <c r="E19128" s="71">
        <v>44592</v>
      </c>
      <c r="F19128" t="s">
        <v>13350</v>
      </c>
      <c r="G19128" t="s">
        <v>1912</v>
      </c>
      <c r="J19128" s="40">
        <v>17265.099999999999</v>
      </c>
      <c r="K19128" s="40">
        <v>0</v>
      </c>
    </row>
    <row r="19129" spans="1:11" x14ac:dyDescent="0.35">
      <c r="A19129">
        <v>65006</v>
      </c>
      <c r="B19129" t="s">
        <v>321</v>
      </c>
      <c r="C19129" s="70">
        <v>0</v>
      </c>
      <c r="D19129" s="70">
        <v>0</v>
      </c>
      <c r="E19129" s="71">
        <v>44620</v>
      </c>
      <c r="F19129" t="s">
        <v>13349</v>
      </c>
      <c r="G19129" t="s">
        <v>2142</v>
      </c>
      <c r="H19129" t="s">
        <v>13348</v>
      </c>
      <c r="I19129" t="s">
        <v>13347</v>
      </c>
      <c r="J19129" s="40">
        <v>18176.650000000001</v>
      </c>
      <c r="K19129" s="40">
        <v>0</v>
      </c>
    </row>
    <row r="19130" spans="1:11" x14ac:dyDescent="0.35">
      <c r="A19130">
        <v>65006</v>
      </c>
      <c r="B19130" t="s">
        <v>321</v>
      </c>
      <c r="C19130" s="70">
        <v>0</v>
      </c>
      <c r="D19130" s="70">
        <v>0</v>
      </c>
      <c r="E19130" s="71">
        <v>44620</v>
      </c>
      <c r="F19130" t="s">
        <v>13346</v>
      </c>
      <c r="G19130" t="s">
        <v>2142</v>
      </c>
      <c r="H19130" t="s">
        <v>13345</v>
      </c>
      <c r="I19130" t="s">
        <v>13344</v>
      </c>
      <c r="J19130" s="40">
        <v>7853.61</v>
      </c>
      <c r="K19130" s="40">
        <v>0</v>
      </c>
    </row>
    <row r="19131" spans="1:11" x14ac:dyDescent="0.35">
      <c r="A19131">
        <v>65006</v>
      </c>
      <c r="B19131" t="s">
        <v>321</v>
      </c>
      <c r="C19131" s="70">
        <v>0</v>
      </c>
      <c r="D19131" s="70">
        <v>0</v>
      </c>
      <c r="E19131" s="71">
        <v>44651</v>
      </c>
      <c r="F19131" t="s">
        <v>13343</v>
      </c>
      <c r="G19131" t="s">
        <v>2142</v>
      </c>
      <c r="H19131" t="s">
        <v>13342</v>
      </c>
      <c r="I19131" t="s">
        <v>13341</v>
      </c>
      <c r="J19131" s="40">
        <v>19485.52</v>
      </c>
      <c r="K19131" s="40">
        <v>0</v>
      </c>
    </row>
    <row r="19132" spans="1:11" x14ac:dyDescent="0.35">
      <c r="A19132">
        <v>65006</v>
      </c>
      <c r="B19132" t="s">
        <v>321</v>
      </c>
      <c r="C19132" s="70">
        <v>0</v>
      </c>
      <c r="D19132" s="70">
        <v>0</v>
      </c>
      <c r="E19132" s="71">
        <v>44681</v>
      </c>
      <c r="F19132" t="s">
        <v>13340</v>
      </c>
      <c r="G19132" t="s">
        <v>2142</v>
      </c>
      <c r="H19132" t="s">
        <v>13339</v>
      </c>
      <c r="I19132" t="s">
        <v>13338</v>
      </c>
      <c r="J19132" s="40">
        <v>7063.31</v>
      </c>
      <c r="K19132" s="40">
        <v>0</v>
      </c>
    </row>
    <row r="19133" spans="1:11" x14ac:dyDescent="0.35">
      <c r="A19133">
        <v>65006</v>
      </c>
      <c r="B19133" t="s">
        <v>321</v>
      </c>
      <c r="C19133" s="70">
        <v>0</v>
      </c>
      <c r="D19133" s="70">
        <v>0</v>
      </c>
      <c r="E19133" s="71">
        <v>44681</v>
      </c>
      <c r="F19133" t="s">
        <v>13337</v>
      </c>
      <c r="G19133" t="s">
        <v>2142</v>
      </c>
      <c r="H19133" t="s">
        <v>13336</v>
      </c>
      <c r="I19133" t="s">
        <v>13335</v>
      </c>
      <c r="J19133" s="40">
        <v>18923.419999999998</v>
      </c>
      <c r="K19133" s="40">
        <v>0</v>
      </c>
    </row>
    <row r="19134" spans="1:11" x14ac:dyDescent="0.35">
      <c r="A19134">
        <v>65006</v>
      </c>
      <c r="B19134" t="s">
        <v>321</v>
      </c>
      <c r="C19134" s="70">
        <v>0</v>
      </c>
      <c r="D19134" s="70">
        <v>0</v>
      </c>
      <c r="E19134" s="71">
        <v>44682</v>
      </c>
      <c r="F19134" t="s">
        <v>13334</v>
      </c>
      <c r="G19134" t="s">
        <v>1912</v>
      </c>
      <c r="J19134" s="40">
        <v>-17265.099999999999</v>
      </c>
      <c r="K19134" s="40">
        <v>0</v>
      </c>
    </row>
    <row r="19135" spans="1:11" x14ac:dyDescent="0.35">
      <c r="A19135">
        <v>65006</v>
      </c>
      <c r="B19135" t="s">
        <v>321</v>
      </c>
      <c r="C19135" s="70">
        <v>0</v>
      </c>
      <c r="D19135" s="70">
        <v>0</v>
      </c>
      <c r="E19135" s="71">
        <v>44682</v>
      </c>
      <c r="F19135" t="s">
        <v>13333</v>
      </c>
      <c r="G19135" t="s">
        <v>2142</v>
      </c>
      <c r="H19135" t="s">
        <v>13332</v>
      </c>
      <c r="I19135" t="s">
        <v>13331</v>
      </c>
      <c r="J19135" s="40">
        <v>17265.099999999999</v>
      </c>
      <c r="K19135" s="40">
        <v>0</v>
      </c>
    </row>
    <row r="19136" spans="1:11" x14ac:dyDescent="0.35">
      <c r="A19136">
        <v>65006</v>
      </c>
      <c r="B19136" t="s">
        <v>321</v>
      </c>
      <c r="C19136" s="70">
        <v>0</v>
      </c>
      <c r="D19136" s="70">
        <v>0</v>
      </c>
      <c r="E19136" s="71">
        <v>44682</v>
      </c>
      <c r="F19136" t="s">
        <v>13330</v>
      </c>
      <c r="G19136" t="s">
        <v>2142</v>
      </c>
      <c r="H19136" t="s">
        <v>13329</v>
      </c>
      <c r="I19136" t="s">
        <v>13328</v>
      </c>
      <c r="J19136" s="40">
        <v>7972.92</v>
      </c>
      <c r="K19136" s="40">
        <v>0</v>
      </c>
    </row>
    <row r="19137" spans="1:11" x14ac:dyDescent="0.35">
      <c r="A19137">
        <v>65006</v>
      </c>
      <c r="B19137" t="s">
        <v>321</v>
      </c>
      <c r="C19137" s="70">
        <v>0</v>
      </c>
      <c r="D19137" s="70">
        <v>0</v>
      </c>
      <c r="E19137" s="71">
        <v>44712</v>
      </c>
      <c r="F19137" t="s">
        <v>13327</v>
      </c>
      <c r="G19137" t="s">
        <v>2142</v>
      </c>
      <c r="H19137" t="s">
        <v>13326</v>
      </c>
      <c r="I19137" t="s">
        <v>13325</v>
      </c>
      <c r="J19137" s="40">
        <v>19790.89</v>
      </c>
      <c r="K19137" s="40">
        <v>0</v>
      </c>
    </row>
    <row r="19138" spans="1:11" x14ac:dyDescent="0.35">
      <c r="A19138">
        <v>65006</v>
      </c>
      <c r="B19138" t="s">
        <v>321</v>
      </c>
      <c r="C19138" s="70">
        <v>0</v>
      </c>
      <c r="D19138" s="70">
        <v>0</v>
      </c>
      <c r="E19138" s="71">
        <v>44712</v>
      </c>
      <c r="F19138" t="s">
        <v>13324</v>
      </c>
      <c r="G19138" t="s">
        <v>2142</v>
      </c>
      <c r="H19138" t="s">
        <v>13323</v>
      </c>
      <c r="I19138" t="s">
        <v>13322</v>
      </c>
      <c r="J19138" s="40">
        <v>7146.49</v>
      </c>
      <c r="K19138" s="40">
        <v>0</v>
      </c>
    </row>
    <row r="19139" spans="1:11" x14ac:dyDescent="0.35">
      <c r="A19139">
        <v>65006</v>
      </c>
      <c r="B19139" t="s">
        <v>321</v>
      </c>
      <c r="C19139" s="70">
        <v>0</v>
      </c>
      <c r="D19139" s="70">
        <v>0</v>
      </c>
      <c r="E19139" s="71">
        <v>44742</v>
      </c>
      <c r="F19139" t="s">
        <v>13321</v>
      </c>
      <c r="G19139" t="s">
        <v>2142</v>
      </c>
      <c r="H19139" t="s">
        <v>13320</v>
      </c>
      <c r="I19139" t="s">
        <v>13319</v>
      </c>
      <c r="J19139" s="40">
        <v>7180.86</v>
      </c>
      <c r="K19139" s="40">
        <v>0</v>
      </c>
    </row>
    <row r="19140" spans="1:11" x14ac:dyDescent="0.35">
      <c r="A19140">
        <v>65006</v>
      </c>
      <c r="B19140" t="s">
        <v>321</v>
      </c>
      <c r="C19140" s="70">
        <v>0</v>
      </c>
      <c r="D19140" s="70">
        <v>0</v>
      </c>
      <c r="E19140" s="71">
        <v>44742</v>
      </c>
      <c r="F19140" t="s">
        <v>13318</v>
      </c>
      <c r="G19140" t="s">
        <v>2142</v>
      </c>
      <c r="H19140" t="s">
        <v>13317</v>
      </c>
      <c r="I19140" t="s">
        <v>13316</v>
      </c>
      <c r="J19140" s="40">
        <v>19311.14</v>
      </c>
      <c r="K19140" s="40">
        <v>0</v>
      </c>
    </row>
    <row r="19141" spans="1:11" x14ac:dyDescent="0.35">
      <c r="A19141">
        <v>65006</v>
      </c>
      <c r="B19141" t="s">
        <v>321</v>
      </c>
      <c r="C19141" s="70">
        <v>0</v>
      </c>
      <c r="D19141" s="70">
        <v>0</v>
      </c>
      <c r="E19141" s="71">
        <v>44773</v>
      </c>
      <c r="F19141" t="s">
        <v>13315</v>
      </c>
      <c r="G19141" t="s">
        <v>2142</v>
      </c>
      <c r="H19141" t="s">
        <v>13314</v>
      </c>
      <c r="I19141" t="s">
        <v>13313</v>
      </c>
      <c r="J19141" s="40">
        <v>7054.56</v>
      </c>
      <c r="K19141" s="40">
        <v>0</v>
      </c>
    </row>
    <row r="19142" spans="1:11" x14ac:dyDescent="0.35">
      <c r="A19142">
        <v>65006</v>
      </c>
      <c r="B19142" t="s">
        <v>321</v>
      </c>
      <c r="C19142" s="70">
        <v>0</v>
      </c>
      <c r="D19142" s="70">
        <v>0</v>
      </c>
      <c r="E19142" s="71">
        <v>44773</v>
      </c>
      <c r="F19142" t="s">
        <v>13312</v>
      </c>
      <c r="G19142" t="s">
        <v>2142</v>
      </c>
      <c r="H19142" t="s">
        <v>13311</v>
      </c>
      <c r="I19142" t="s">
        <v>13310</v>
      </c>
      <c r="J19142" s="40">
        <v>20397.82</v>
      </c>
      <c r="K19142" s="40">
        <v>0</v>
      </c>
    </row>
    <row r="19143" spans="1:11" x14ac:dyDescent="0.35">
      <c r="A19143">
        <v>65006</v>
      </c>
      <c r="B19143" t="s">
        <v>321</v>
      </c>
      <c r="C19143" s="70">
        <v>0</v>
      </c>
      <c r="D19143" s="70">
        <v>0</v>
      </c>
      <c r="E19143" s="71">
        <v>44804</v>
      </c>
      <c r="F19143" t="s">
        <v>13309</v>
      </c>
      <c r="G19143" t="s">
        <v>2142</v>
      </c>
      <c r="H19143" t="s">
        <v>13308</v>
      </c>
      <c r="I19143" t="s">
        <v>13307</v>
      </c>
      <c r="J19143" s="40">
        <v>6409.76</v>
      </c>
      <c r="K19143" s="40">
        <v>0</v>
      </c>
    </row>
    <row r="19144" spans="1:11" x14ac:dyDescent="0.35">
      <c r="A19144">
        <v>65006</v>
      </c>
      <c r="B19144" t="s">
        <v>321</v>
      </c>
      <c r="C19144" s="70">
        <v>0</v>
      </c>
      <c r="D19144" s="70">
        <v>0</v>
      </c>
      <c r="E19144" s="71">
        <v>44804</v>
      </c>
      <c r="F19144" t="s">
        <v>13306</v>
      </c>
      <c r="G19144" t="s">
        <v>2142</v>
      </c>
      <c r="H19144" t="s">
        <v>13305</v>
      </c>
      <c r="I19144" t="s">
        <v>13304</v>
      </c>
      <c r="J19144" s="40">
        <v>23078.42</v>
      </c>
      <c r="K19144" s="40">
        <v>0</v>
      </c>
    </row>
    <row r="19145" spans="1:11" x14ac:dyDescent="0.35">
      <c r="A19145">
        <v>65006</v>
      </c>
      <c r="B19145" t="s">
        <v>321</v>
      </c>
      <c r="C19145" s="70">
        <v>0</v>
      </c>
      <c r="D19145" s="70">
        <v>0</v>
      </c>
      <c r="E19145" s="71">
        <v>44834</v>
      </c>
      <c r="F19145" t="s">
        <v>13303</v>
      </c>
      <c r="G19145" t="s">
        <v>2142</v>
      </c>
      <c r="H19145" t="s">
        <v>13302</v>
      </c>
      <c r="I19145" t="s">
        <v>13301</v>
      </c>
      <c r="J19145" s="40">
        <v>22308.21</v>
      </c>
      <c r="K19145" s="40">
        <v>0</v>
      </c>
    </row>
    <row r="19146" spans="1:11" x14ac:dyDescent="0.35">
      <c r="A19146">
        <v>65006</v>
      </c>
      <c r="B19146" t="s">
        <v>321</v>
      </c>
      <c r="C19146" s="70">
        <v>0</v>
      </c>
      <c r="D19146" s="70">
        <v>0</v>
      </c>
      <c r="E19146" s="71">
        <v>44834</v>
      </c>
      <c r="F19146" t="s">
        <v>13300</v>
      </c>
      <c r="G19146" t="s">
        <v>2142</v>
      </c>
      <c r="H19146" t="s">
        <v>13299</v>
      </c>
      <c r="I19146" t="s">
        <v>13298</v>
      </c>
      <c r="J19146" s="40">
        <v>5454.98</v>
      </c>
      <c r="K19146" s="40">
        <v>0</v>
      </c>
    </row>
    <row r="19147" spans="1:11" x14ac:dyDescent="0.35">
      <c r="A19147">
        <v>65006</v>
      </c>
      <c r="B19147" t="s">
        <v>321</v>
      </c>
      <c r="C19147" s="70">
        <v>0</v>
      </c>
      <c r="D19147" s="70">
        <v>0</v>
      </c>
      <c r="E19147" s="71">
        <v>44865</v>
      </c>
      <c r="F19147" t="s">
        <v>13297</v>
      </c>
      <c r="G19147" t="s">
        <v>2142</v>
      </c>
      <c r="H19147" t="s">
        <v>13296</v>
      </c>
      <c r="I19147" t="s">
        <v>13295</v>
      </c>
      <c r="J19147" s="40">
        <v>5503.4</v>
      </c>
      <c r="K19147" s="40">
        <v>0</v>
      </c>
    </row>
    <row r="19148" spans="1:11" x14ac:dyDescent="0.35">
      <c r="A19148">
        <v>65006</v>
      </c>
      <c r="B19148" t="s">
        <v>321</v>
      </c>
      <c r="C19148" s="70">
        <v>0</v>
      </c>
      <c r="D19148" s="70">
        <v>0</v>
      </c>
      <c r="E19148" s="71">
        <v>44865</v>
      </c>
      <c r="F19148" t="s">
        <v>13294</v>
      </c>
      <c r="G19148" t="s">
        <v>2142</v>
      </c>
      <c r="H19148" t="s">
        <v>13293</v>
      </c>
      <c r="I19148" t="s">
        <v>13292</v>
      </c>
      <c r="J19148" s="40">
        <v>24391.22</v>
      </c>
      <c r="K19148" s="40">
        <v>0</v>
      </c>
    </row>
    <row r="19149" spans="1:11" x14ac:dyDescent="0.35">
      <c r="A19149">
        <v>65006</v>
      </c>
      <c r="B19149" t="s">
        <v>321</v>
      </c>
      <c r="C19149" s="70">
        <v>0</v>
      </c>
      <c r="D19149" s="70">
        <v>0</v>
      </c>
      <c r="E19149" s="71">
        <v>44895</v>
      </c>
      <c r="F19149" t="s">
        <v>13291</v>
      </c>
      <c r="G19149" t="s">
        <v>2142</v>
      </c>
      <c r="H19149" t="s">
        <v>13290</v>
      </c>
      <c r="I19149" t="s">
        <v>13289</v>
      </c>
      <c r="J19149" s="40">
        <v>5718.69</v>
      </c>
      <c r="K19149" s="40">
        <v>0</v>
      </c>
    </row>
    <row r="19150" spans="1:11" x14ac:dyDescent="0.35">
      <c r="A19150">
        <v>65006</v>
      </c>
      <c r="B19150" t="s">
        <v>321</v>
      </c>
      <c r="C19150" s="70">
        <v>0</v>
      </c>
      <c r="D19150" s="70">
        <v>0</v>
      </c>
      <c r="E19150" s="71">
        <v>44895</v>
      </c>
      <c r="F19150" t="s">
        <v>13288</v>
      </c>
      <c r="G19150" t="s">
        <v>2142</v>
      </c>
      <c r="H19150" t="s">
        <v>13287</v>
      </c>
      <c r="I19150" t="s">
        <v>13286</v>
      </c>
      <c r="J19150" s="40">
        <v>26494.62</v>
      </c>
      <c r="K19150" s="40">
        <v>0</v>
      </c>
    </row>
    <row r="19151" spans="1:11" x14ac:dyDescent="0.35">
      <c r="A19151">
        <v>65006</v>
      </c>
      <c r="B19151" t="s">
        <v>321</v>
      </c>
      <c r="C19151" s="70">
        <v>0</v>
      </c>
      <c r="D19151" s="70">
        <v>0</v>
      </c>
      <c r="E19151" s="71">
        <v>44918</v>
      </c>
      <c r="F19151" t="s">
        <v>13285</v>
      </c>
      <c r="G19151" t="s">
        <v>2142</v>
      </c>
      <c r="H19151" t="s">
        <v>13284</v>
      </c>
      <c r="I19151" t="s">
        <v>13283</v>
      </c>
      <c r="J19151" s="40">
        <v>3572.91</v>
      </c>
      <c r="K19151" s="40">
        <v>0</v>
      </c>
    </row>
    <row r="19152" spans="1:11" x14ac:dyDescent="0.35">
      <c r="A19152">
        <v>65006</v>
      </c>
      <c r="B19152" t="s">
        <v>321</v>
      </c>
      <c r="C19152" s="70">
        <v>0</v>
      </c>
      <c r="D19152" s="70">
        <v>0</v>
      </c>
      <c r="E19152" s="71">
        <v>44920</v>
      </c>
      <c r="F19152" t="s">
        <v>13282</v>
      </c>
      <c r="G19152" t="s">
        <v>2142</v>
      </c>
      <c r="H19152" t="s">
        <v>13281</v>
      </c>
      <c r="I19152" t="s">
        <v>13280</v>
      </c>
      <c r="J19152" s="40">
        <v>21210.240000000002</v>
      </c>
      <c r="K19152" s="40">
        <v>0</v>
      </c>
    </row>
    <row r="19153" spans="1:11" x14ac:dyDescent="0.35">
      <c r="A19153">
        <v>65007</v>
      </c>
      <c r="B19153" t="s">
        <v>322</v>
      </c>
      <c r="C19153" s="70">
        <v>0</v>
      </c>
      <c r="D19153" s="70">
        <v>0</v>
      </c>
      <c r="E19153" s="71">
        <v>44565</v>
      </c>
      <c r="F19153" t="s">
        <v>13279</v>
      </c>
      <c r="G19153" t="s">
        <v>2142</v>
      </c>
      <c r="H19153" t="s">
        <v>13278</v>
      </c>
      <c r="I19153" t="s">
        <v>13277</v>
      </c>
      <c r="J19153" s="40">
        <v>711.05</v>
      </c>
      <c r="K19153" s="40">
        <v>0</v>
      </c>
    </row>
    <row r="19154" spans="1:11" x14ac:dyDescent="0.35">
      <c r="A19154">
        <v>65007</v>
      </c>
      <c r="B19154" t="s">
        <v>322</v>
      </c>
      <c r="C19154" s="70">
        <v>0</v>
      </c>
      <c r="D19154" s="70">
        <v>0</v>
      </c>
      <c r="E19154" s="71">
        <v>44595</v>
      </c>
      <c r="F19154" t="s">
        <v>13276</v>
      </c>
      <c r="G19154" t="s">
        <v>2142</v>
      </c>
      <c r="H19154" t="s">
        <v>13275</v>
      </c>
      <c r="I19154" t="s">
        <v>13274</v>
      </c>
      <c r="J19154" s="40">
        <v>690.52</v>
      </c>
      <c r="K19154" s="40">
        <v>0</v>
      </c>
    </row>
    <row r="19155" spans="1:11" x14ac:dyDescent="0.35">
      <c r="A19155">
        <v>65007</v>
      </c>
      <c r="B19155" t="s">
        <v>322</v>
      </c>
      <c r="C19155" s="70">
        <v>0</v>
      </c>
      <c r="D19155" s="70">
        <v>0</v>
      </c>
      <c r="E19155" s="71">
        <v>44608</v>
      </c>
      <c r="F19155" t="s">
        <v>13273</v>
      </c>
      <c r="G19155" t="s">
        <v>2142</v>
      </c>
      <c r="H19155" t="s">
        <v>13272</v>
      </c>
      <c r="I19155" t="s">
        <v>13271</v>
      </c>
      <c r="J19155" s="40">
        <v>2175.0300000000002</v>
      </c>
      <c r="K19155" s="40">
        <v>0</v>
      </c>
    </row>
    <row r="19156" spans="1:11" x14ac:dyDescent="0.35">
      <c r="A19156">
        <v>65007</v>
      </c>
      <c r="B19156" t="s">
        <v>322</v>
      </c>
      <c r="C19156" s="70">
        <v>0</v>
      </c>
      <c r="D19156" s="70">
        <v>0</v>
      </c>
      <c r="E19156" s="71">
        <v>44621</v>
      </c>
      <c r="F19156" t="s">
        <v>13270</v>
      </c>
      <c r="G19156" t="s">
        <v>2142</v>
      </c>
      <c r="H19156" t="s">
        <v>13269</v>
      </c>
      <c r="I19156" t="s">
        <v>13268</v>
      </c>
      <c r="J19156" s="40">
        <v>681.11</v>
      </c>
      <c r="K19156" s="40">
        <v>0</v>
      </c>
    </row>
    <row r="19157" spans="1:11" x14ac:dyDescent="0.35">
      <c r="A19157">
        <v>65007</v>
      </c>
      <c r="B19157" t="s">
        <v>322</v>
      </c>
      <c r="C19157" s="70">
        <v>0</v>
      </c>
      <c r="D19157" s="70">
        <v>0</v>
      </c>
      <c r="E19157" s="71">
        <v>44636</v>
      </c>
      <c r="F19157" t="s">
        <v>13267</v>
      </c>
      <c r="G19157" t="s">
        <v>2142</v>
      </c>
      <c r="H19157" t="s">
        <v>13266</v>
      </c>
      <c r="I19157" t="s">
        <v>13265</v>
      </c>
      <c r="J19157" s="40">
        <v>3182.55</v>
      </c>
      <c r="K19157" s="40">
        <v>0</v>
      </c>
    </row>
    <row r="19158" spans="1:11" x14ac:dyDescent="0.35">
      <c r="A19158">
        <v>65007</v>
      </c>
      <c r="B19158" t="s">
        <v>322</v>
      </c>
      <c r="C19158" s="70">
        <v>0</v>
      </c>
      <c r="D19158" s="70">
        <v>0</v>
      </c>
      <c r="E19158" s="71">
        <v>44641</v>
      </c>
      <c r="F19158" t="s">
        <v>13264</v>
      </c>
      <c r="G19158" t="s">
        <v>2142</v>
      </c>
      <c r="H19158" t="s">
        <v>13263</v>
      </c>
      <c r="I19158" t="s">
        <v>13262</v>
      </c>
      <c r="J19158" s="40">
        <v>211.1</v>
      </c>
      <c r="K19158" s="40">
        <v>0</v>
      </c>
    </row>
    <row r="19159" spans="1:11" x14ac:dyDescent="0.35">
      <c r="A19159">
        <v>65007</v>
      </c>
      <c r="B19159" t="s">
        <v>322</v>
      </c>
      <c r="C19159" s="70">
        <v>0</v>
      </c>
      <c r="D19159" s="70">
        <v>0</v>
      </c>
      <c r="E19159" s="71">
        <v>44677</v>
      </c>
      <c r="F19159" t="s">
        <v>13261</v>
      </c>
      <c r="G19159" t="s">
        <v>2142</v>
      </c>
      <c r="H19159" t="s">
        <v>13260</v>
      </c>
      <c r="I19159" t="s">
        <v>13259</v>
      </c>
      <c r="J19159" s="40">
        <v>2310.6999999999998</v>
      </c>
      <c r="K19159" s="40">
        <v>0</v>
      </c>
    </row>
    <row r="19160" spans="1:11" x14ac:dyDescent="0.35">
      <c r="A19160">
        <v>65007</v>
      </c>
      <c r="B19160" t="s">
        <v>322</v>
      </c>
      <c r="C19160" s="70">
        <v>0</v>
      </c>
      <c r="D19160" s="70">
        <v>0</v>
      </c>
      <c r="E19160" s="71">
        <v>44681</v>
      </c>
      <c r="F19160" t="s">
        <v>8494</v>
      </c>
      <c r="G19160" t="s">
        <v>1912</v>
      </c>
      <c r="I19160" t="s">
        <v>13258</v>
      </c>
      <c r="J19160" s="40">
        <v>20.61</v>
      </c>
      <c r="K19160" s="40">
        <v>0</v>
      </c>
    </row>
    <row r="19161" spans="1:11" x14ac:dyDescent="0.35">
      <c r="A19161">
        <v>65007</v>
      </c>
      <c r="B19161" t="s">
        <v>322</v>
      </c>
      <c r="C19161" s="70">
        <v>0</v>
      </c>
      <c r="D19161" s="70">
        <v>0</v>
      </c>
      <c r="E19161" s="71">
        <v>44681</v>
      </c>
      <c r="F19161" t="s">
        <v>8494</v>
      </c>
      <c r="G19161" t="s">
        <v>1912</v>
      </c>
      <c r="I19161" t="s">
        <v>13257</v>
      </c>
      <c r="J19161" s="40">
        <v>6.44</v>
      </c>
      <c r="K19161" s="40">
        <v>0</v>
      </c>
    </row>
    <row r="19162" spans="1:11" x14ac:dyDescent="0.35">
      <c r="A19162">
        <v>65007</v>
      </c>
      <c r="B19162" t="s">
        <v>322</v>
      </c>
      <c r="C19162" s="70">
        <v>0</v>
      </c>
      <c r="D19162" s="70">
        <v>0</v>
      </c>
      <c r="E19162" s="71">
        <v>44681</v>
      </c>
      <c r="F19162" t="s">
        <v>8494</v>
      </c>
      <c r="G19162" t="s">
        <v>1912</v>
      </c>
      <c r="I19162" t="s">
        <v>13256</v>
      </c>
      <c r="J19162" s="40">
        <v>23.19</v>
      </c>
      <c r="K19162" s="40">
        <v>0</v>
      </c>
    </row>
    <row r="19163" spans="1:11" x14ac:dyDescent="0.35">
      <c r="A19163">
        <v>65007</v>
      </c>
      <c r="B19163" t="s">
        <v>322</v>
      </c>
      <c r="C19163" s="70">
        <v>0</v>
      </c>
      <c r="D19163" s="70">
        <v>0</v>
      </c>
      <c r="E19163" s="71">
        <v>44681</v>
      </c>
      <c r="F19163" t="s">
        <v>8174</v>
      </c>
      <c r="G19163" t="s">
        <v>1912</v>
      </c>
      <c r="J19163" s="40">
        <v>42.21</v>
      </c>
      <c r="K19163" s="40">
        <v>0</v>
      </c>
    </row>
    <row r="19164" spans="1:11" x14ac:dyDescent="0.35">
      <c r="A19164">
        <v>65007</v>
      </c>
      <c r="B19164" t="s">
        <v>322</v>
      </c>
      <c r="C19164" s="70">
        <v>0</v>
      </c>
      <c r="D19164" s="70">
        <v>0</v>
      </c>
      <c r="E19164" s="71">
        <v>44681</v>
      </c>
      <c r="F19164" t="s">
        <v>8174</v>
      </c>
      <c r="G19164" t="s">
        <v>1912</v>
      </c>
      <c r="J19164" s="40">
        <v>27.13</v>
      </c>
      <c r="K19164" s="40">
        <v>0</v>
      </c>
    </row>
    <row r="19165" spans="1:11" x14ac:dyDescent="0.35">
      <c r="A19165">
        <v>65007</v>
      </c>
      <c r="B19165" t="s">
        <v>322</v>
      </c>
      <c r="C19165" s="70">
        <v>0</v>
      </c>
      <c r="D19165" s="70">
        <v>0</v>
      </c>
      <c r="E19165" s="71">
        <v>44681</v>
      </c>
      <c r="F19165" t="s">
        <v>8174</v>
      </c>
      <c r="G19165" t="s">
        <v>1912</v>
      </c>
      <c r="J19165" s="40">
        <v>27.13</v>
      </c>
      <c r="K19165" s="40">
        <v>0</v>
      </c>
    </row>
    <row r="19166" spans="1:11" x14ac:dyDescent="0.35">
      <c r="A19166">
        <v>65007</v>
      </c>
      <c r="B19166" t="s">
        <v>322</v>
      </c>
      <c r="C19166" s="70">
        <v>0</v>
      </c>
      <c r="D19166" s="70">
        <v>0</v>
      </c>
      <c r="E19166" s="71">
        <v>44681</v>
      </c>
      <c r="F19166" t="s">
        <v>8174</v>
      </c>
      <c r="G19166" t="s">
        <v>1912</v>
      </c>
      <c r="J19166" s="40">
        <v>27.13</v>
      </c>
      <c r="K19166" s="40">
        <v>0</v>
      </c>
    </row>
    <row r="19167" spans="1:11" x14ac:dyDescent="0.35">
      <c r="A19167">
        <v>65007</v>
      </c>
      <c r="B19167" t="s">
        <v>322</v>
      </c>
      <c r="C19167" s="70">
        <v>0</v>
      </c>
      <c r="D19167" s="70">
        <v>0</v>
      </c>
      <c r="E19167" s="71">
        <v>44681</v>
      </c>
      <c r="F19167" t="s">
        <v>8174</v>
      </c>
      <c r="G19167" t="s">
        <v>1912</v>
      </c>
      <c r="J19167" s="40">
        <v>27.13</v>
      </c>
      <c r="K19167" s="40">
        <v>0</v>
      </c>
    </row>
    <row r="19168" spans="1:11" x14ac:dyDescent="0.35">
      <c r="A19168">
        <v>65007</v>
      </c>
      <c r="B19168" t="s">
        <v>322</v>
      </c>
      <c r="C19168" s="70">
        <v>0</v>
      </c>
      <c r="D19168" s="70">
        <v>0</v>
      </c>
      <c r="E19168" s="71">
        <v>44681</v>
      </c>
      <c r="F19168" t="s">
        <v>2096</v>
      </c>
      <c r="G19168" t="s">
        <v>1912</v>
      </c>
      <c r="I19168" t="s">
        <v>13255</v>
      </c>
      <c r="J19168" s="40">
        <v>23.2</v>
      </c>
      <c r="K19168" s="40">
        <v>0</v>
      </c>
    </row>
    <row r="19169" spans="1:11" x14ac:dyDescent="0.35">
      <c r="A19169">
        <v>65007</v>
      </c>
      <c r="B19169" t="s">
        <v>322</v>
      </c>
      <c r="C19169" s="70">
        <v>0</v>
      </c>
      <c r="D19169" s="70">
        <v>0</v>
      </c>
      <c r="E19169" s="71">
        <v>44681</v>
      </c>
      <c r="F19169" t="s">
        <v>2096</v>
      </c>
      <c r="G19169" t="s">
        <v>1912</v>
      </c>
      <c r="I19169" t="s">
        <v>13254</v>
      </c>
      <c r="J19169" s="40">
        <v>15.07</v>
      </c>
      <c r="K19169" s="40">
        <v>0</v>
      </c>
    </row>
    <row r="19170" spans="1:11" x14ac:dyDescent="0.35">
      <c r="A19170">
        <v>65007</v>
      </c>
      <c r="B19170" t="s">
        <v>322</v>
      </c>
      <c r="C19170" s="70">
        <v>0</v>
      </c>
      <c r="D19170" s="70">
        <v>0</v>
      </c>
      <c r="E19170" s="71">
        <v>44681</v>
      </c>
      <c r="F19170" t="s">
        <v>2096</v>
      </c>
      <c r="G19170" t="s">
        <v>1912</v>
      </c>
      <c r="I19170" t="s">
        <v>13253</v>
      </c>
      <c r="J19170" s="40">
        <v>20.62</v>
      </c>
      <c r="K19170" s="40">
        <v>0</v>
      </c>
    </row>
    <row r="19171" spans="1:11" x14ac:dyDescent="0.35">
      <c r="A19171">
        <v>65007</v>
      </c>
      <c r="B19171" t="s">
        <v>322</v>
      </c>
      <c r="C19171" s="70">
        <v>0</v>
      </c>
      <c r="D19171" s="70">
        <v>0</v>
      </c>
      <c r="E19171" s="71">
        <v>44681</v>
      </c>
      <c r="F19171" t="s">
        <v>2096</v>
      </c>
      <c r="G19171" t="s">
        <v>1912</v>
      </c>
      <c r="J19171" s="40">
        <v>27.13</v>
      </c>
      <c r="K19171" s="40">
        <v>0</v>
      </c>
    </row>
    <row r="19172" spans="1:11" x14ac:dyDescent="0.35">
      <c r="A19172">
        <v>65007</v>
      </c>
      <c r="B19172" t="s">
        <v>322</v>
      </c>
      <c r="C19172" s="70">
        <v>0</v>
      </c>
      <c r="D19172" s="70">
        <v>0</v>
      </c>
      <c r="E19172" s="71">
        <v>44681</v>
      </c>
      <c r="F19172" t="s">
        <v>2096</v>
      </c>
      <c r="G19172" t="s">
        <v>1912</v>
      </c>
      <c r="I19172" t="s">
        <v>13252</v>
      </c>
      <c r="J19172" s="40">
        <v>7.73</v>
      </c>
      <c r="K19172" s="40">
        <v>0</v>
      </c>
    </row>
    <row r="19173" spans="1:11" x14ac:dyDescent="0.35">
      <c r="A19173">
        <v>65007</v>
      </c>
      <c r="B19173" t="s">
        <v>322</v>
      </c>
      <c r="C19173" s="70">
        <v>0</v>
      </c>
      <c r="D19173" s="70">
        <v>0</v>
      </c>
      <c r="E19173" s="71">
        <v>44681</v>
      </c>
      <c r="F19173" t="s">
        <v>2096</v>
      </c>
      <c r="G19173" t="s">
        <v>1912</v>
      </c>
      <c r="I19173" t="s">
        <v>13251</v>
      </c>
      <c r="J19173" s="40">
        <v>34.53</v>
      </c>
      <c r="K19173" s="40">
        <v>0</v>
      </c>
    </row>
    <row r="19174" spans="1:11" x14ac:dyDescent="0.35">
      <c r="A19174">
        <v>65007</v>
      </c>
      <c r="B19174" t="s">
        <v>322</v>
      </c>
      <c r="C19174" s="70">
        <v>0</v>
      </c>
      <c r="D19174" s="70">
        <v>0</v>
      </c>
      <c r="E19174" s="71">
        <v>44681</v>
      </c>
      <c r="F19174" t="s">
        <v>2096</v>
      </c>
      <c r="G19174" t="s">
        <v>1912</v>
      </c>
      <c r="I19174" t="s">
        <v>13250</v>
      </c>
      <c r="J19174" s="40">
        <v>7.73</v>
      </c>
      <c r="K19174" s="40">
        <v>0</v>
      </c>
    </row>
    <row r="19175" spans="1:11" x14ac:dyDescent="0.35">
      <c r="A19175">
        <v>65007</v>
      </c>
      <c r="B19175" t="s">
        <v>322</v>
      </c>
      <c r="C19175" s="70">
        <v>0</v>
      </c>
      <c r="D19175" s="70">
        <v>0</v>
      </c>
      <c r="E19175" s="71">
        <v>44681</v>
      </c>
      <c r="F19175" t="s">
        <v>2096</v>
      </c>
      <c r="G19175" t="s">
        <v>1912</v>
      </c>
      <c r="I19175" t="s">
        <v>13249</v>
      </c>
      <c r="J19175" s="40">
        <v>8.74</v>
      </c>
      <c r="K19175" s="40">
        <v>0</v>
      </c>
    </row>
    <row r="19176" spans="1:11" x14ac:dyDescent="0.35">
      <c r="A19176">
        <v>65007</v>
      </c>
      <c r="B19176" t="s">
        <v>322</v>
      </c>
      <c r="C19176" s="70">
        <v>0</v>
      </c>
      <c r="D19176" s="70">
        <v>0</v>
      </c>
      <c r="E19176" s="71">
        <v>44681</v>
      </c>
      <c r="F19176" t="s">
        <v>2096</v>
      </c>
      <c r="G19176" t="s">
        <v>1912</v>
      </c>
      <c r="J19176" s="40">
        <v>116.37</v>
      </c>
      <c r="K19176" s="40">
        <v>0</v>
      </c>
    </row>
    <row r="19177" spans="1:11" x14ac:dyDescent="0.35">
      <c r="A19177">
        <v>65007</v>
      </c>
      <c r="B19177" t="s">
        <v>322</v>
      </c>
      <c r="C19177" s="70">
        <v>0</v>
      </c>
      <c r="D19177" s="70">
        <v>0</v>
      </c>
      <c r="E19177" s="71">
        <v>44681</v>
      </c>
      <c r="F19177" t="s">
        <v>2096</v>
      </c>
      <c r="G19177" t="s">
        <v>1912</v>
      </c>
      <c r="I19177" t="s">
        <v>13248</v>
      </c>
      <c r="J19177" s="40">
        <v>7.73</v>
      </c>
      <c r="K19177" s="40">
        <v>0</v>
      </c>
    </row>
    <row r="19178" spans="1:11" x14ac:dyDescent="0.35">
      <c r="A19178">
        <v>65007</v>
      </c>
      <c r="B19178" t="s">
        <v>322</v>
      </c>
      <c r="C19178" s="70">
        <v>0</v>
      </c>
      <c r="D19178" s="70">
        <v>0</v>
      </c>
      <c r="E19178" s="71">
        <v>44681</v>
      </c>
      <c r="F19178" t="s">
        <v>2096</v>
      </c>
      <c r="G19178" t="s">
        <v>1912</v>
      </c>
      <c r="I19178" t="s">
        <v>13247</v>
      </c>
      <c r="J19178" s="40">
        <v>6.44</v>
      </c>
      <c r="K19178" s="40">
        <v>0</v>
      </c>
    </row>
    <row r="19179" spans="1:11" x14ac:dyDescent="0.35">
      <c r="A19179">
        <v>65007</v>
      </c>
      <c r="B19179" t="s">
        <v>322</v>
      </c>
      <c r="C19179" s="70">
        <v>0</v>
      </c>
      <c r="D19179" s="70">
        <v>0</v>
      </c>
      <c r="E19179" s="71">
        <v>44681</v>
      </c>
      <c r="F19179" t="s">
        <v>2096</v>
      </c>
      <c r="G19179" t="s">
        <v>1912</v>
      </c>
      <c r="I19179" t="s">
        <v>13246</v>
      </c>
      <c r="J19179" s="40">
        <v>7.99</v>
      </c>
      <c r="K19179" s="40">
        <v>0</v>
      </c>
    </row>
    <row r="19180" spans="1:11" x14ac:dyDescent="0.35">
      <c r="A19180">
        <v>65007</v>
      </c>
      <c r="B19180" t="s">
        <v>322</v>
      </c>
      <c r="C19180" s="70">
        <v>0</v>
      </c>
      <c r="D19180" s="70">
        <v>0</v>
      </c>
      <c r="E19180" s="71">
        <v>44681</v>
      </c>
      <c r="F19180" t="s">
        <v>2096</v>
      </c>
      <c r="G19180" t="s">
        <v>1912</v>
      </c>
      <c r="I19180" t="s">
        <v>13245</v>
      </c>
      <c r="J19180" s="40">
        <v>23.19</v>
      </c>
      <c r="K19180" s="40">
        <v>0</v>
      </c>
    </row>
    <row r="19181" spans="1:11" x14ac:dyDescent="0.35">
      <c r="A19181">
        <v>65007</v>
      </c>
      <c r="B19181" t="s">
        <v>322</v>
      </c>
      <c r="C19181" s="70">
        <v>0</v>
      </c>
      <c r="D19181" s="70">
        <v>0</v>
      </c>
      <c r="E19181" s="71">
        <v>44681</v>
      </c>
      <c r="F19181" t="s">
        <v>2094</v>
      </c>
      <c r="G19181" t="s">
        <v>1912</v>
      </c>
      <c r="I19181" t="s">
        <v>13244</v>
      </c>
      <c r="J19181" s="40">
        <v>9.02</v>
      </c>
      <c r="K19181" s="40">
        <v>0</v>
      </c>
    </row>
    <row r="19182" spans="1:11" x14ac:dyDescent="0.35">
      <c r="A19182">
        <v>65007</v>
      </c>
      <c r="B19182" t="s">
        <v>322</v>
      </c>
      <c r="C19182" s="70">
        <v>0</v>
      </c>
      <c r="D19182" s="70">
        <v>0</v>
      </c>
      <c r="E19182" s="71">
        <v>44681</v>
      </c>
      <c r="F19182" t="s">
        <v>2094</v>
      </c>
      <c r="G19182" t="s">
        <v>1912</v>
      </c>
      <c r="I19182" t="s">
        <v>13243</v>
      </c>
      <c r="J19182" s="40">
        <v>23.19</v>
      </c>
      <c r="K19182" s="40">
        <v>0</v>
      </c>
    </row>
    <row r="19183" spans="1:11" x14ac:dyDescent="0.35">
      <c r="A19183">
        <v>65007</v>
      </c>
      <c r="B19183" t="s">
        <v>322</v>
      </c>
      <c r="C19183" s="70">
        <v>0</v>
      </c>
      <c r="D19183" s="70">
        <v>0</v>
      </c>
      <c r="E19183" s="71">
        <v>44681</v>
      </c>
      <c r="F19183" t="s">
        <v>2094</v>
      </c>
      <c r="G19183" t="s">
        <v>1912</v>
      </c>
      <c r="I19183" t="s">
        <v>13242</v>
      </c>
      <c r="J19183" s="40">
        <v>23.19</v>
      </c>
      <c r="K19183" s="40">
        <v>0</v>
      </c>
    </row>
    <row r="19184" spans="1:11" x14ac:dyDescent="0.35">
      <c r="A19184">
        <v>65007</v>
      </c>
      <c r="B19184" t="s">
        <v>322</v>
      </c>
      <c r="C19184" s="70">
        <v>0</v>
      </c>
      <c r="D19184" s="70">
        <v>0</v>
      </c>
      <c r="E19184" s="71">
        <v>44681</v>
      </c>
      <c r="F19184" t="s">
        <v>2094</v>
      </c>
      <c r="G19184" t="s">
        <v>1912</v>
      </c>
      <c r="J19184" s="40">
        <v>27.13</v>
      </c>
      <c r="K19184" s="40">
        <v>0</v>
      </c>
    </row>
    <row r="19185" spans="1:11" x14ac:dyDescent="0.35">
      <c r="A19185">
        <v>65007</v>
      </c>
      <c r="B19185" t="s">
        <v>322</v>
      </c>
      <c r="C19185" s="70">
        <v>0</v>
      </c>
      <c r="D19185" s="70">
        <v>0</v>
      </c>
      <c r="E19185" s="71">
        <v>44681</v>
      </c>
      <c r="F19185" t="s">
        <v>2094</v>
      </c>
      <c r="G19185" t="s">
        <v>1912</v>
      </c>
      <c r="I19185" t="s">
        <v>13241</v>
      </c>
      <c r="J19185" s="40">
        <v>6.44</v>
      </c>
      <c r="K19185" s="40">
        <v>0</v>
      </c>
    </row>
    <row r="19186" spans="1:11" x14ac:dyDescent="0.35">
      <c r="A19186">
        <v>65007</v>
      </c>
      <c r="B19186" t="s">
        <v>322</v>
      </c>
      <c r="C19186" s="70">
        <v>0</v>
      </c>
      <c r="D19186" s="70">
        <v>0</v>
      </c>
      <c r="E19186" s="71">
        <v>44681</v>
      </c>
      <c r="F19186" t="s">
        <v>2094</v>
      </c>
      <c r="G19186" t="s">
        <v>1912</v>
      </c>
      <c r="I19186" t="s">
        <v>13240</v>
      </c>
      <c r="J19186" s="40">
        <v>12.89</v>
      </c>
      <c r="K19186" s="40">
        <v>0</v>
      </c>
    </row>
    <row r="19187" spans="1:11" x14ac:dyDescent="0.35">
      <c r="A19187">
        <v>65007</v>
      </c>
      <c r="B19187" t="s">
        <v>322</v>
      </c>
      <c r="C19187" s="70">
        <v>0</v>
      </c>
      <c r="D19187" s="70">
        <v>0</v>
      </c>
      <c r="E19187" s="71">
        <v>44681</v>
      </c>
      <c r="F19187" t="s">
        <v>2094</v>
      </c>
      <c r="G19187" t="s">
        <v>1912</v>
      </c>
      <c r="I19187" t="s">
        <v>13240</v>
      </c>
      <c r="J19187" s="40">
        <v>2.19</v>
      </c>
      <c r="K19187" s="40">
        <v>0</v>
      </c>
    </row>
    <row r="19188" spans="1:11" x14ac:dyDescent="0.35">
      <c r="A19188">
        <v>65007</v>
      </c>
      <c r="B19188" t="s">
        <v>322</v>
      </c>
      <c r="C19188" s="70">
        <v>0</v>
      </c>
      <c r="D19188" s="70">
        <v>0</v>
      </c>
      <c r="E19188" s="71">
        <v>44681</v>
      </c>
      <c r="F19188" t="s">
        <v>2094</v>
      </c>
      <c r="G19188" t="s">
        <v>1912</v>
      </c>
      <c r="I19188" t="s">
        <v>13239</v>
      </c>
      <c r="J19188" s="40">
        <v>23.19</v>
      </c>
      <c r="K19188" s="40">
        <v>0</v>
      </c>
    </row>
    <row r="19189" spans="1:11" x14ac:dyDescent="0.35">
      <c r="A19189">
        <v>65007</v>
      </c>
      <c r="B19189" t="s">
        <v>322</v>
      </c>
      <c r="C19189" s="70">
        <v>0</v>
      </c>
      <c r="D19189" s="70">
        <v>0</v>
      </c>
      <c r="E19189" s="71">
        <v>44681</v>
      </c>
      <c r="F19189" t="s">
        <v>2094</v>
      </c>
      <c r="G19189" t="s">
        <v>1912</v>
      </c>
      <c r="J19189" s="40">
        <v>27.13</v>
      </c>
      <c r="K19189" s="40">
        <v>0</v>
      </c>
    </row>
    <row r="19190" spans="1:11" x14ac:dyDescent="0.35">
      <c r="A19190">
        <v>65007</v>
      </c>
      <c r="B19190" t="s">
        <v>322</v>
      </c>
      <c r="C19190" s="70">
        <v>0</v>
      </c>
      <c r="D19190" s="70">
        <v>0</v>
      </c>
      <c r="E19190" s="71">
        <v>44681</v>
      </c>
      <c r="F19190" t="s">
        <v>2094</v>
      </c>
      <c r="G19190" t="s">
        <v>1912</v>
      </c>
      <c r="I19190" t="s">
        <v>13238</v>
      </c>
      <c r="J19190" s="40">
        <v>23.19</v>
      </c>
      <c r="K19190" s="40">
        <v>0</v>
      </c>
    </row>
    <row r="19191" spans="1:11" x14ac:dyDescent="0.35">
      <c r="A19191">
        <v>65007</v>
      </c>
      <c r="B19191" t="s">
        <v>322</v>
      </c>
      <c r="C19191" s="70">
        <v>0</v>
      </c>
      <c r="D19191" s="70">
        <v>0</v>
      </c>
      <c r="E19191" s="71">
        <v>44681</v>
      </c>
      <c r="F19191" t="s">
        <v>2094</v>
      </c>
      <c r="G19191" t="s">
        <v>1912</v>
      </c>
      <c r="I19191" t="s">
        <v>13237</v>
      </c>
      <c r="J19191" s="40">
        <v>36.07</v>
      </c>
      <c r="K19191" s="40">
        <v>0</v>
      </c>
    </row>
    <row r="19192" spans="1:11" x14ac:dyDescent="0.35">
      <c r="A19192">
        <v>65007</v>
      </c>
      <c r="B19192" t="s">
        <v>322</v>
      </c>
      <c r="C19192" s="70">
        <v>0</v>
      </c>
      <c r="D19192" s="70">
        <v>0</v>
      </c>
      <c r="E19192" s="71">
        <v>44681</v>
      </c>
      <c r="F19192" t="s">
        <v>2094</v>
      </c>
      <c r="G19192" t="s">
        <v>1912</v>
      </c>
      <c r="I19192" t="s">
        <v>13236</v>
      </c>
      <c r="J19192" s="40">
        <v>12.06</v>
      </c>
      <c r="K19192" s="40">
        <v>0</v>
      </c>
    </row>
    <row r="19193" spans="1:11" x14ac:dyDescent="0.35">
      <c r="A19193">
        <v>65007</v>
      </c>
      <c r="B19193" t="s">
        <v>322</v>
      </c>
      <c r="C19193" s="70">
        <v>0</v>
      </c>
      <c r="D19193" s="70">
        <v>0</v>
      </c>
      <c r="E19193" s="71">
        <v>44681</v>
      </c>
      <c r="F19193" t="s">
        <v>2094</v>
      </c>
      <c r="G19193" t="s">
        <v>1912</v>
      </c>
      <c r="I19193" t="s">
        <v>13235</v>
      </c>
      <c r="J19193" s="40">
        <v>27.13</v>
      </c>
      <c r="K19193" s="40">
        <v>0</v>
      </c>
    </row>
    <row r="19194" spans="1:11" x14ac:dyDescent="0.35">
      <c r="A19194">
        <v>65007</v>
      </c>
      <c r="B19194" t="s">
        <v>322</v>
      </c>
      <c r="C19194" s="70">
        <v>0</v>
      </c>
      <c r="D19194" s="70">
        <v>0</v>
      </c>
      <c r="E19194" s="71">
        <v>44681</v>
      </c>
      <c r="F19194" t="s">
        <v>2094</v>
      </c>
      <c r="G19194" t="s">
        <v>1912</v>
      </c>
      <c r="I19194" t="s">
        <v>13234</v>
      </c>
      <c r="J19194" s="40">
        <v>14.17</v>
      </c>
      <c r="K19194" s="40">
        <v>0</v>
      </c>
    </row>
    <row r="19195" spans="1:11" x14ac:dyDescent="0.35">
      <c r="A19195">
        <v>65007</v>
      </c>
      <c r="B19195" t="s">
        <v>322</v>
      </c>
      <c r="C19195" s="70">
        <v>0</v>
      </c>
      <c r="D19195" s="70">
        <v>0</v>
      </c>
      <c r="E19195" s="71">
        <v>44689</v>
      </c>
      <c r="F19195" t="s">
        <v>13233</v>
      </c>
      <c r="G19195" t="s">
        <v>2142</v>
      </c>
      <c r="H19195" t="s">
        <v>13232</v>
      </c>
      <c r="I19195" t="s">
        <v>13231</v>
      </c>
      <c r="J19195" s="40">
        <v>2429.86</v>
      </c>
      <c r="K19195" s="40">
        <v>0</v>
      </c>
    </row>
    <row r="19196" spans="1:11" x14ac:dyDescent="0.35">
      <c r="A19196">
        <v>65007</v>
      </c>
      <c r="B19196" t="s">
        <v>322</v>
      </c>
      <c r="C19196" s="70">
        <v>0</v>
      </c>
      <c r="D19196" s="70">
        <v>0</v>
      </c>
      <c r="E19196" s="71">
        <v>44691</v>
      </c>
      <c r="F19196" t="s">
        <v>13230</v>
      </c>
      <c r="G19196" t="s">
        <v>2142</v>
      </c>
      <c r="H19196" t="s">
        <v>13229</v>
      </c>
      <c r="I19196" t="s">
        <v>13228</v>
      </c>
      <c r="J19196" s="40">
        <v>2295.3200000000002</v>
      </c>
      <c r="K19196" s="40">
        <v>0</v>
      </c>
    </row>
    <row r="19197" spans="1:11" x14ac:dyDescent="0.35">
      <c r="A19197">
        <v>65007</v>
      </c>
      <c r="B19197" t="s">
        <v>322</v>
      </c>
      <c r="C19197" s="70">
        <v>0</v>
      </c>
      <c r="D19197" s="70">
        <v>0</v>
      </c>
      <c r="E19197" s="71">
        <v>44692</v>
      </c>
      <c r="F19197" t="s">
        <v>13227</v>
      </c>
      <c r="G19197" t="s">
        <v>2142</v>
      </c>
      <c r="H19197" t="s">
        <v>13226</v>
      </c>
      <c r="I19197" t="s">
        <v>13225</v>
      </c>
      <c r="J19197" s="40">
        <v>642.33000000000004</v>
      </c>
      <c r="K19197" s="40">
        <v>0</v>
      </c>
    </row>
    <row r="19198" spans="1:11" x14ac:dyDescent="0.35">
      <c r="A19198">
        <v>65007</v>
      </c>
      <c r="B19198" t="s">
        <v>322</v>
      </c>
      <c r="C19198" s="70">
        <v>0</v>
      </c>
      <c r="D19198" s="70">
        <v>0</v>
      </c>
      <c r="E19198" s="71">
        <v>44693</v>
      </c>
      <c r="F19198" t="s">
        <v>13224</v>
      </c>
      <c r="G19198" t="s">
        <v>2142</v>
      </c>
      <c r="H19198" t="s">
        <v>13223</v>
      </c>
      <c r="I19198" t="s">
        <v>13222</v>
      </c>
      <c r="J19198" s="40">
        <v>1997.43</v>
      </c>
      <c r="K19198" s="40">
        <v>0</v>
      </c>
    </row>
    <row r="19199" spans="1:11" x14ac:dyDescent="0.35">
      <c r="A19199">
        <v>65007</v>
      </c>
      <c r="B19199" t="s">
        <v>322</v>
      </c>
      <c r="C19199" s="70">
        <v>0</v>
      </c>
      <c r="D19199" s="70">
        <v>0</v>
      </c>
      <c r="E19199" s="71">
        <v>44705</v>
      </c>
      <c r="F19199" t="s">
        <v>13221</v>
      </c>
      <c r="G19199" t="s">
        <v>2142</v>
      </c>
      <c r="H19199" t="s">
        <v>13220</v>
      </c>
      <c r="I19199" t="s">
        <v>13219</v>
      </c>
      <c r="J19199" s="40">
        <v>2067.21</v>
      </c>
      <c r="K19199" s="40">
        <v>0</v>
      </c>
    </row>
    <row r="19200" spans="1:11" x14ac:dyDescent="0.35">
      <c r="A19200">
        <v>65007</v>
      </c>
      <c r="B19200" t="s">
        <v>322</v>
      </c>
      <c r="C19200" s="70">
        <v>0</v>
      </c>
      <c r="D19200" s="70">
        <v>0</v>
      </c>
      <c r="E19200" s="71">
        <v>44712</v>
      </c>
      <c r="F19200" t="s">
        <v>2077</v>
      </c>
      <c r="G19200" t="s">
        <v>1912</v>
      </c>
      <c r="I19200" t="s">
        <v>13218</v>
      </c>
      <c r="J19200" s="40">
        <v>23.09</v>
      </c>
      <c r="K19200" s="40">
        <v>0</v>
      </c>
    </row>
    <row r="19201" spans="1:11" x14ac:dyDescent="0.35">
      <c r="A19201">
        <v>65007</v>
      </c>
      <c r="B19201" t="s">
        <v>322</v>
      </c>
      <c r="C19201" s="70">
        <v>0</v>
      </c>
      <c r="D19201" s="70">
        <v>0</v>
      </c>
      <c r="E19201" s="71">
        <v>44712</v>
      </c>
      <c r="F19201" t="s">
        <v>2077</v>
      </c>
      <c r="G19201" t="s">
        <v>1912</v>
      </c>
      <c r="J19201" s="40">
        <v>8.99</v>
      </c>
      <c r="K19201" s="40">
        <v>0</v>
      </c>
    </row>
    <row r="19202" spans="1:11" x14ac:dyDescent="0.35">
      <c r="A19202">
        <v>65007</v>
      </c>
      <c r="B19202" t="s">
        <v>322</v>
      </c>
      <c r="C19202" s="70">
        <v>0</v>
      </c>
      <c r="D19202" s="70">
        <v>0</v>
      </c>
      <c r="E19202" s="71">
        <v>44712</v>
      </c>
      <c r="F19202" t="s">
        <v>2077</v>
      </c>
      <c r="G19202" t="s">
        <v>1912</v>
      </c>
      <c r="I19202" t="s">
        <v>13217</v>
      </c>
      <c r="J19202" s="40">
        <v>23.04</v>
      </c>
      <c r="K19202" s="40">
        <v>0</v>
      </c>
    </row>
    <row r="19203" spans="1:11" x14ac:dyDescent="0.35">
      <c r="A19203">
        <v>65007</v>
      </c>
      <c r="B19203" t="s">
        <v>322</v>
      </c>
      <c r="C19203" s="70">
        <v>0</v>
      </c>
      <c r="D19203" s="70">
        <v>0</v>
      </c>
      <c r="E19203" s="71">
        <v>44712</v>
      </c>
      <c r="F19203" t="s">
        <v>2077</v>
      </c>
      <c r="G19203" t="s">
        <v>1912</v>
      </c>
      <c r="I19203" t="s">
        <v>13216</v>
      </c>
      <c r="J19203" s="40">
        <v>10.24</v>
      </c>
      <c r="K19203" s="40">
        <v>0</v>
      </c>
    </row>
    <row r="19204" spans="1:11" x14ac:dyDescent="0.35">
      <c r="A19204">
        <v>65007</v>
      </c>
      <c r="B19204" t="s">
        <v>322</v>
      </c>
      <c r="C19204" s="70">
        <v>0</v>
      </c>
      <c r="D19204" s="70">
        <v>0</v>
      </c>
      <c r="E19204" s="71">
        <v>44712</v>
      </c>
      <c r="F19204" t="s">
        <v>2077</v>
      </c>
      <c r="G19204" t="s">
        <v>1912</v>
      </c>
      <c r="I19204" t="s">
        <v>13215</v>
      </c>
      <c r="J19204" s="40">
        <v>10.24</v>
      </c>
      <c r="K19204" s="40">
        <v>0</v>
      </c>
    </row>
    <row r="19205" spans="1:11" x14ac:dyDescent="0.35">
      <c r="A19205">
        <v>65007</v>
      </c>
      <c r="B19205" t="s">
        <v>322</v>
      </c>
      <c r="C19205" s="70">
        <v>0</v>
      </c>
      <c r="D19205" s="70">
        <v>0</v>
      </c>
      <c r="E19205" s="71">
        <v>44712</v>
      </c>
      <c r="F19205" t="s">
        <v>2077</v>
      </c>
      <c r="G19205" t="s">
        <v>1912</v>
      </c>
      <c r="I19205" t="s">
        <v>13214</v>
      </c>
      <c r="J19205" s="40">
        <v>26.96</v>
      </c>
      <c r="K19205" s="40">
        <v>0</v>
      </c>
    </row>
    <row r="19206" spans="1:11" x14ac:dyDescent="0.35">
      <c r="A19206">
        <v>65007</v>
      </c>
      <c r="B19206" t="s">
        <v>322</v>
      </c>
      <c r="C19206" s="70">
        <v>0</v>
      </c>
      <c r="D19206" s="70">
        <v>0</v>
      </c>
      <c r="E19206" s="71">
        <v>44714</v>
      </c>
      <c r="F19206" t="s">
        <v>13213</v>
      </c>
      <c r="G19206" t="s">
        <v>2142</v>
      </c>
      <c r="H19206" t="s">
        <v>13212</v>
      </c>
      <c r="I19206" t="s">
        <v>13211</v>
      </c>
      <c r="J19206" s="40">
        <v>658.68</v>
      </c>
      <c r="K19206" s="40">
        <v>0</v>
      </c>
    </row>
    <row r="19207" spans="1:11" x14ac:dyDescent="0.35">
      <c r="A19207">
        <v>65007</v>
      </c>
      <c r="B19207" t="s">
        <v>322</v>
      </c>
      <c r="C19207" s="70">
        <v>0</v>
      </c>
      <c r="D19207" s="70">
        <v>0</v>
      </c>
      <c r="E19207" s="71">
        <v>44727</v>
      </c>
      <c r="F19207" t="s">
        <v>13210</v>
      </c>
      <c r="G19207" t="s">
        <v>2142</v>
      </c>
      <c r="H19207" t="s">
        <v>13209</v>
      </c>
      <c r="I19207" t="s">
        <v>13208</v>
      </c>
      <c r="J19207" s="40">
        <v>5010.91</v>
      </c>
      <c r="K19207" s="40">
        <v>0</v>
      </c>
    </row>
    <row r="19208" spans="1:11" x14ac:dyDescent="0.35">
      <c r="A19208">
        <v>65007</v>
      </c>
      <c r="B19208" t="s">
        <v>322</v>
      </c>
      <c r="C19208" s="70">
        <v>0</v>
      </c>
      <c r="D19208" s="70">
        <v>0</v>
      </c>
      <c r="E19208" s="71">
        <v>44742</v>
      </c>
      <c r="F19208" t="s">
        <v>2063</v>
      </c>
      <c r="G19208" t="s">
        <v>1912</v>
      </c>
      <c r="I19208" t="s">
        <v>13207</v>
      </c>
      <c r="J19208" s="40">
        <v>18.309999999999999</v>
      </c>
      <c r="K19208" s="40">
        <v>0</v>
      </c>
    </row>
    <row r="19209" spans="1:11" x14ac:dyDescent="0.35">
      <c r="A19209">
        <v>65007</v>
      </c>
      <c r="B19209" t="s">
        <v>322</v>
      </c>
      <c r="C19209" s="70">
        <v>0</v>
      </c>
      <c r="D19209" s="70">
        <v>0</v>
      </c>
      <c r="E19209" s="71">
        <v>44742</v>
      </c>
      <c r="F19209" t="s">
        <v>2063</v>
      </c>
      <c r="G19209" t="s">
        <v>1912</v>
      </c>
      <c r="I19209" t="s">
        <v>13206</v>
      </c>
      <c r="J19209" s="40">
        <v>7.33</v>
      </c>
      <c r="K19209" s="40">
        <v>0</v>
      </c>
    </row>
    <row r="19210" spans="1:11" x14ac:dyDescent="0.35">
      <c r="A19210">
        <v>65007</v>
      </c>
      <c r="B19210" t="s">
        <v>322</v>
      </c>
      <c r="C19210" s="70">
        <v>0</v>
      </c>
      <c r="D19210" s="70">
        <v>0</v>
      </c>
      <c r="E19210" s="71">
        <v>44742</v>
      </c>
      <c r="F19210" t="s">
        <v>2063</v>
      </c>
      <c r="G19210" t="s">
        <v>1912</v>
      </c>
      <c r="I19210" t="s">
        <v>13205</v>
      </c>
      <c r="J19210" s="40">
        <v>21.98</v>
      </c>
      <c r="K19210" s="40">
        <v>0</v>
      </c>
    </row>
    <row r="19211" spans="1:11" x14ac:dyDescent="0.35">
      <c r="A19211">
        <v>65007</v>
      </c>
      <c r="B19211" t="s">
        <v>322</v>
      </c>
      <c r="C19211" s="70">
        <v>0</v>
      </c>
      <c r="D19211" s="70">
        <v>0</v>
      </c>
      <c r="E19211" s="71">
        <v>44742</v>
      </c>
      <c r="F19211" t="s">
        <v>2063</v>
      </c>
      <c r="G19211" t="s">
        <v>1912</v>
      </c>
      <c r="J19211" s="40">
        <v>25.71</v>
      </c>
      <c r="K19211" s="40">
        <v>0</v>
      </c>
    </row>
    <row r="19212" spans="1:11" x14ac:dyDescent="0.35">
      <c r="A19212">
        <v>65007</v>
      </c>
      <c r="B19212" t="s">
        <v>322</v>
      </c>
      <c r="C19212" s="70">
        <v>0</v>
      </c>
      <c r="D19212" s="70">
        <v>0</v>
      </c>
      <c r="E19212" s="71">
        <v>44742</v>
      </c>
      <c r="F19212" t="s">
        <v>2063</v>
      </c>
      <c r="G19212" t="s">
        <v>1912</v>
      </c>
      <c r="I19212" t="s">
        <v>13204</v>
      </c>
      <c r="J19212" s="40">
        <v>8.5500000000000007</v>
      </c>
      <c r="K19212" s="40">
        <v>0</v>
      </c>
    </row>
    <row r="19213" spans="1:11" x14ac:dyDescent="0.35">
      <c r="A19213">
        <v>65007</v>
      </c>
      <c r="B19213" t="s">
        <v>322</v>
      </c>
      <c r="C19213" s="70">
        <v>0</v>
      </c>
      <c r="D19213" s="70">
        <v>0</v>
      </c>
      <c r="E19213" s="71">
        <v>44742</v>
      </c>
      <c r="F19213" t="s">
        <v>2063</v>
      </c>
      <c r="G19213" t="s">
        <v>1912</v>
      </c>
      <c r="I19213" t="s">
        <v>13203</v>
      </c>
      <c r="J19213" s="40">
        <v>11.72</v>
      </c>
      <c r="K19213" s="40">
        <v>0</v>
      </c>
    </row>
    <row r="19214" spans="1:11" x14ac:dyDescent="0.35">
      <c r="A19214">
        <v>65007</v>
      </c>
      <c r="B19214" t="s">
        <v>322</v>
      </c>
      <c r="C19214" s="70">
        <v>0</v>
      </c>
      <c r="D19214" s="70">
        <v>0</v>
      </c>
      <c r="E19214" s="71">
        <v>44747</v>
      </c>
      <c r="F19214" t="s">
        <v>13202</v>
      </c>
      <c r="G19214" t="s">
        <v>2142</v>
      </c>
      <c r="H19214" t="s">
        <v>13201</v>
      </c>
      <c r="I19214" t="s">
        <v>13200</v>
      </c>
      <c r="J19214" s="40">
        <v>625.17999999999995</v>
      </c>
      <c r="K19214" s="40">
        <v>0</v>
      </c>
    </row>
    <row r="19215" spans="1:11" x14ac:dyDescent="0.35">
      <c r="A19215">
        <v>65007</v>
      </c>
      <c r="B19215" t="s">
        <v>322</v>
      </c>
      <c r="C19215" s="70">
        <v>0</v>
      </c>
      <c r="D19215" s="70">
        <v>0</v>
      </c>
      <c r="E19215" s="71">
        <v>44748</v>
      </c>
      <c r="F19215" t="s">
        <v>13199</v>
      </c>
      <c r="G19215" t="s">
        <v>2142</v>
      </c>
      <c r="H19215" t="s">
        <v>13198</v>
      </c>
      <c r="I19215" t="s">
        <v>13197</v>
      </c>
      <c r="J19215" s="40">
        <v>5218.47</v>
      </c>
      <c r="K19215" s="40">
        <v>0</v>
      </c>
    </row>
    <row r="19216" spans="1:11" x14ac:dyDescent="0.35">
      <c r="A19216">
        <v>65007</v>
      </c>
      <c r="B19216" t="s">
        <v>322</v>
      </c>
      <c r="C19216" s="70">
        <v>0</v>
      </c>
      <c r="D19216" s="70">
        <v>0</v>
      </c>
      <c r="E19216" s="71">
        <v>44767</v>
      </c>
      <c r="F19216" t="s">
        <v>13196</v>
      </c>
      <c r="G19216" t="s">
        <v>2142</v>
      </c>
      <c r="H19216" t="s">
        <v>13195</v>
      </c>
      <c r="I19216" t="s">
        <v>13194</v>
      </c>
      <c r="J19216" s="40">
        <v>5031.3100000000004</v>
      </c>
      <c r="K19216" s="40">
        <v>0</v>
      </c>
    </row>
    <row r="19217" spans="1:11" x14ac:dyDescent="0.35">
      <c r="A19217">
        <v>65007</v>
      </c>
      <c r="B19217" t="s">
        <v>322</v>
      </c>
      <c r="C19217" s="70">
        <v>0</v>
      </c>
      <c r="D19217" s="70">
        <v>0</v>
      </c>
      <c r="E19217" s="71">
        <v>44773</v>
      </c>
      <c r="F19217" t="s">
        <v>7924</v>
      </c>
      <c r="G19217" t="s">
        <v>1912</v>
      </c>
      <c r="J19217" s="40">
        <v>26.54</v>
      </c>
      <c r="K19217" s="40">
        <v>0</v>
      </c>
    </row>
    <row r="19218" spans="1:11" x14ac:dyDescent="0.35">
      <c r="A19218">
        <v>65007</v>
      </c>
      <c r="B19218" t="s">
        <v>322</v>
      </c>
      <c r="C19218" s="70">
        <v>0</v>
      </c>
      <c r="D19218" s="70">
        <v>0</v>
      </c>
      <c r="E19218" s="71">
        <v>44773</v>
      </c>
      <c r="F19218" t="s">
        <v>7924</v>
      </c>
      <c r="G19218" t="s">
        <v>1912</v>
      </c>
      <c r="J19218" s="40">
        <v>26.54</v>
      </c>
      <c r="K19218" s="40">
        <v>0</v>
      </c>
    </row>
    <row r="19219" spans="1:11" x14ac:dyDescent="0.35">
      <c r="A19219">
        <v>65007</v>
      </c>
      <c r="B19219" t="s">
        <v>322</v>
      </c>
      <c r="C19219" s="70">
        <v>0</v>
      </c>
      <c r="D19219" s="70">
        <v>0</v>
      </c>
      <c r="E19219" s="71">
        <v>44773</v>
      </c>
      <c r="F19219" t="s">
        <v>7924</v>
      </c>
      <c r="G19219" t="s">
        <v>1912</v>
      </c>
      <c r="J19219" s="40">
        <v>26.54</v>
      </c>
      <c r="K19219" s="40">
        <v>0</v>
      </c>
    </row>
    <row r="19220" spans="1:11" x14ac:dyDescent="0.35">
      <c r="A19220">
        <v>65007</v>
      </c>
      <c r="B19220" t="s">
        <v>322</v>
      </c>
      <c r="C19220" s="70">
        <v>0</v>
      </c>
      <c r="D19220" s="70">
        <v>0</v>
      </c>
      <c r="E19220" s="71">
        <v>44773</v>
      </c>
      <c r="F19220" t="s">
        <v>7924</v>
      </c>
      <c r="G19220" t="s">
        <v>1912</v>
      </c>
      <c r="J19220" s="40">
        <v>26.54</v>
      </c>
      <c r="K19220" s="40">
        <v>0</v>
      </c>
    </row>
    <row r="19221" spans="1:11" x14ac:dyDescent="0.35">
      <c r="A19221">
        <v>65007</v>
      </c>
      <c r="B19221" t="s">
        <v>322</v>
      </c>
      <c r="C19221" s="70">
        <v>0</v>
      </c>
      <c r="D19221" s="70">
        <v>0</v>
      </c>
      <c r="E19221" s="71">
        <v>44775</v>
      </c>
      <c r="F19221" t="s">
        <v>13193</v>
      </c>
      <c r="G19221" t="s">
        <v>2142</v>
      </c>
      <c r="H19221" t="s">
        <v>13192</v>
      </c>
      <c r="I19221" t="s">
        <v>13191</v>
      </c>
      <c r="J19221" s="40">
        <v>653.4</v>
      </c>
      <c r="K19221" s="40">
        <v>0</v>
      </c>
    </row>
    <row r="19222" spans="1:11" x14ac:dyDescent="0.35">
      <c r="A19222">
        <v>65007</v>
      </c>
      <c r="B19222" t="s">
        <v>322</v>
      </c>
      <c r="C19222" s="70">
        <v>0</v>
      </c>
      <c r="D19222" s="70">
        <v>0</v>
      </c>
      <c r="E19222" s="71">
        <v>44790</v>
      </c>
      <c r="F19222" t="s">
        <v>13190</v>
      </c>
      <c r="G19222" t="s">
        <v>2142</v>
      </c>
      <c r="H19222" t="s">
        <v>13189</v>
      </c>
      <c r="I19222" t="s">
        <v>13188</v>
      </c>
      <c r="J19222" s="40">
        <v>5310.73</v>
      </c>
      <c r="K19222" s="40">
        <v>0</v>
      </c>
    </row>
    <row r="19223" spans="1:11" x14ac:dyDescent="0.35">
      <c r="A19223">
        <v>65007</v>
      </c>
      <c r="B19223" t="s">
        <v>322</v>
      </c>
      <c r="C19223" s="70">
        <v>0</v>
      </c>
      <c r="D19223" s="70">
        <v>0</v>
      </c>
      <c r="E19223" s="71">
        <v>44804</v>
      </c>
      <c r="F19223" t="s">
        <v>11405</v>
      </c>
      <c r="G19223" t="s">
        <v>1912</v>
      </c>
      <c r="J19223" s="40">
        <v>50.88</v>
      </c>
      <c r="K19223" s="40">
        <v>0</v>
      </c>
    </row>
    <row r="19224" spans="1:11" x14ac:dyDescent="0.35">
      <c r="A19224">
        <v>65007</v>
      </c>
      <c r="B19224" t="s">
        <v>322</v>
      </c>
      <c r="C19224" s="70">
        <v>0</v>
      </c>
      <c r="D19224" s="70">
        <v>0</v>
      </c>
      <c r="E19224" s="71">
        <v>44805</v>
      </c>
      <c r="F19224" t="s">
        <v>13187</v>
      </c>
      <c r="G19224" t="s">
        <v>2142</v>
      </c>
      <c r="H19224" t="s">
        <v>13186</v>
      </c>
      <c r="I19224" t="s">
        <v>13185</v>
      </c>
      <c r="J19224" s="40">
        <v>662.65</v>
      </c>
      <c r="K19224" s="40">
        <v>0</v>
      </c>
    </row>
    <row r="19225" spans="1:11" x14ac:dyDescent="0.35">
      <c r="A19225">
        <v>65007</v>
      </c>
      <c r="B19225" t="s">
        <v>322</v>
      </c>
      <c r="C19225" s="70">
        <v>0</v>
      </c>
      <c r="D19225" s="70">
        <v>0</v>
      </c>
      <c r="E19225" s="71">
        <v>44805</v>
      </c>
      <c r="F19225" t="s">
        <v>13184</v>
      </c>
      <c r="G19225" t="s">
        <v>2142</v>
      </c>
      <c r="H19225" t="s">
        <v>1946</v>
      </c>
      <c r="I19225" t="s">
        <v>1945</v>
      </c>
      <c r="J19225" s="40">
        <v>2133.4699999999998</v>
      </c>
      <c r="K19225" s="40">
        <v>0</v>
      </c>
    </row>
    <row r="19226" spans="1:11" x14ac:dyDescent="0.35">
      <c r="A19226">
        <v>65007</v>
      </c>
      <c r="B19226" t="s">
        <v>322</v>
      </c>
      <c r="C19226" s="70">
        <v>0</v>
      </c>
      <c r="D19226" s="70">
        <v>0</v>
      </c>
      <c r="E19226" s="71">
        <v>44808</v>
      </c>
      <c r="F19226" t="s">
        <v>13183</v>
      </c>
      <c r="G19226" t="s">
        <v>2142</v>
      </c>
      <c r="H19226" t="s">
        <v>13182</v>
      </c>
      <c r="I19226" t="s">
        <v>13181</v>
      </c>
      <c r="J19226" s="40">
        <v>651.86</v>
      </c>
      <c r="K19226" s="40">
        <v>0</v>
      </c>
    </row>
    <row r="19227" spans="1:11" x14ac:dyDescent="0.35">
      <c r="A19227">
        <v>65007</v>
      </c>
      <c r="B19227" t="s">
        <v>322</v>
      </c>
      <c r="C19227" s="70">
        <v>0</v>
      </c>
      <c r="D19227" s="70">
        <v>0</v>
      </c>
      <c r="E19227" s="71">
        <v>44819</v>
      </c>
      <c r="F19227" t="s">
        <v>13180</v>
      </c>
      <c r="G19227" t="s">
        <v>2142</v>
      </c>
      <c r="H19227" t="s">
        <v>13179</v>
      </c>
      <c r="I19227" t="s">
        <v>13178</v>
      </c>
      <c r="J19227" s="40">
        <v>7307.92</v>
      </c>
      <c r="K19227" s="40">
        <v>0</v>
      </c>
    </row>
    <row r="19228" spans="1:11" x14ac:dyDescent="0.35">
      <c r="A19228">
        <v>65007</v>
      </c>
      <c r="B19228" t="s">
        <v>322</v>
      </c>
      <c r="C19228" s="70">
        <v>0</v>
      </c>
      <c r="D19228" s="70">
        <v>0</v>
      </c>
      <c r="E19228" s="71">
        <v>44834</v>
      </c>
      <c r="F19228" t="s">
        <v>13177</v>
      </c>
      <c r="G19228" t="s">
        <v>1912</v>
      </c>
      <c r="J19228" s="40">
        <v>127.01</v>
      </c>
      <c r="K19228" s="40">
        <v>0</v>
      </c>
    </row>
    <row r="19229" spans="1:11" x14ac:dyDescent="0.35">
      <c r="A19229">
        <v>65007</v>
      </c>
      <c r="B19229" t="s">
        <v>322</v>
      </c>
      <c r="C19229" s="70">
        <v>0</v>
      </c>
      <c r="D19229" s="70">
        <v>0</v>
      </c>
      <c r="E19229" s="71">
        <v>44835</v>
      </c>
      <c r="F19229" t="s">
        <v>13176</v>
      </c>
      <c r="G19229" t="s">
        <v>2142</v>
      </c>
      <c r="H19229" t="s">
        <v>13175</v>
      </c>
      <c r="I19229" t="s">
        <v>13174</v>
      </c>
      <c r="J19229" s="40">
        <v>2544.7800000000002</v>
      </c>
      <c r="K19229" s="40">
        <v>0</v>
      </c>
    </row>
    <row r="19230" spans="1:11" x14ac:dyDescent="0.35">
      <c r="A19230">
        <v>65007</v>
      </c>
      <c r="B19230" t="s">
        <v>322</v>
      </c>
      <c r="C19230" s="70">
        <v>0</v>
      </c>
      <c r="D19230" s="70">
        <v>0</v>
      </c>
      <c r="E19230" s="71">
        <v>44836</v>
      </c>
      <c r="F19230" t="s">
        <v>13173</v>
      </c>
      <c r="G19230" t="s">
        <v>2142</v>
      </c>
      <c r="H19230" t="s">
        <v>13172</v>
      </c>
      <c r="I19230" t="s">
        <v>13171</v>
      </c>
      <c r="J19230" s="40">
        <v>620.94000000000005</v>
      </c>
      <c r="K19230" s="40">
        <v>0</v>
      </c>
    </row>
    <row r="19231" spans="1:11" x14ac:dyDescent="0.35">
      <c r="A19231">
        <v>65007</v>
      </c>
      <c r="B19231" t="s">
        <v>322</v>
      </c>
      <c r="C19231" s="70">
        <v>0</v>
      </c>
      <c r="D19231" s="70">
        <v>0</v>
      </c>
      <c r="E19231" s="71">
        <v>44852</v>
      </c>
      <c r="F19231" t="s">
        <v>13170</v>
      </c>
      <c r="G19231" t="s">
        <v>2142</v>
      </c>
      <c r="H19231" t="s">
        <v>13169</v>
      </c>
      <c r="I19231" t="s">
        <v>13168</v>
      </c>
      <c r="J19231" s="40">
        <v>6831.34</v>
      </c>
      <c r="K19231" s="40">
        <v>0</v>
      </c>
    </row>
    <row r="19232" spans="1:11" x14ac:dyDescent="0.35">
      <c r="A19232">
        <v>65007</v>
      </c>
      <c r="B19232" t="s">
        <v>322</v>
      </c>
      <c r="C19232" s="70">
        <v>0</v>
      </c>
      <c r="D19232" s="70">
        <v>0</v>
      </c>
      <c r="E19232" s="71">
        <v>44865</v>
      </c>
      <c r="F19232" t="s">
        <v>7958</v>
      </c>
      <c r="G19232" t="s">
        <v>1912</v>
      </c>
      <c r="J19232" s="40">
        <v>25.5</v>
      </c>
      <c r="K19232" s="40">
        <v>0</v>
      </c>
    </row>
    <row r="19233" spans="1:11" x14ac:dyDescent="0.35">
      <c r="A19233">
        <v>65007</v>
      </c>
      <c r="B19233" t="s">
        <v>322</v>
      </c>
      <c r="C19233" s="70">
        <v>0</v>
      </c>
      <c r="D19233" s="70">
        <v>0</v>
      </c>
      <c r="E19233" s="71">
        <v>44865</v>
      </c>
      <c r="F19233" t="s">
        <v>13167</v>
      </c>
      <c r="G19233" t="s">
        <v>1912</v>
      </c>
      <c r="H19233" t="s">
        <v>1919</v>
      </c>
      <c r="I19233" t="s">
        <v>1919</v>
      </c>
      <c r="J19233" s="40">
        <v>25.5</v>
      </c>
      <c r="K19233" s="40">
        <v>0</v>
      </c>
    </row>
    <row r="19234" spans="1:11" x14ac:dyDescent="0.35">
      <c r="A19234">
        <v>65007</v>
      </c>
      <c r="B19234" t="s">
        <v>322</v>
      </c>
      <c r="C19234" s="70">
        <v>0</v>
      </c>
      <c r="D19234" s="70">
        <v>0</v>
      </c>
      <c r="E19234" s="71">
        <v>44865</v>
      </c>
      <c r="F19234" t="s">
        <v>7921</v>
      </c>
      <c r="G19234" t="s">
        <v>1912</v>
      </c>
      <c r="H19234" t="s">
        <v>1919</v>
      </c>
      <c r="J19234" s="40">
        <v>51</v>
      </c>
      <c r="K19234" s="40">
        <v>0</v>
      </c>
    </row>
    <row r="19235" spans="1:11" x14ac:dyDescent="0.35">
      <c r="A19235">
        <v>65007</v>
      </c>
      <c r="B19235" t="s">
        <v>322</v>
      </c>
      <c r="C19235" s="70">
        <v>0</v>
      </c>
      <c r="D19235" s="70">
        <v>0</v>
      </c>
      <c r="E19235" s="71">
        <v>44865</v>
      </c>
      <c r="F19235" t="s">
        <v>13166</v>
      </c>
      <c r="G19235" t="s">
        <v>1912</v>
      </c>
      <c r="H19235" t="s">
        <v>1919</v>
      </c>
      <c r="J19235" s="40">
        <v>25.5</v>
      </c>
      <c r="K19235" s="40">
        <v>0</v>
      </c>
    </row>
    <row r="19236" spans="1:11" x14ac:dyDescent="0.35">
      <c r="A19236">
        <v>65007</v>
      </c>
      <c r="B19236" t="s">
        <v>322</v>
      </c>
      <c r="C19236" s="70">
        <v>0</v>
      </c>
      <c r="D19236" s="70">
        <v>0</v>
      </c>
      <c r="E19236" s="71">
        <v>44865</v>
      </c>
      <c r="F19236" t="s">
        <v>3231</v>
      </c>
      <c r="G19236" t="s">
        <v>1912</v>
      </c>
      <c r="H19236" t="s">
        <v>1919</v>
      </c>
      <c r="J19236" s="40">
        <v>25.5</v>
      </c>
      <c r="K19236" s="40">
        <v>0</v>
      </c>
    </row>
    <row r="19237" spans="1:11" x14ac:dyDescent="0.35">
      <c r="A19237">
        <v>65007</v>
      </c>
      <c r="B19237" t="s">
        <v>322</v>
      </c>
      <c r="C19237" s="70">
        <v>0</v>
      </c>
      <c r="D19237" s="70">
        <v>0</v>
      </c>
      <c r="E19237" s="71">
        <v>44875</v>
      </c>
      <c r="F19237" t="s">
        <v>13165</v>
      </c>
      <c r="G19237" t="s">
        <v>2142</v>
      </c>
      <c r="H19237" t="s">
        <v>13164</v>
      </c>
      <c r="I19237" t="s">
        <v>13163</v>
      </c>
      <c r="J19237" s="40">
        <v>617.45000000000005</v>
      </c>
      <c r="K19237" s="40">
        <v>0</v>
      </c>
    </row>
    <row r="19238" spans="1:11" x14ac:dyDescent="0.35">
      <c r="A19238">
        <v>65007</v>
      </c>
      <c r="B19238" t="s">
        <v>322</v>
      </c>
      <c r="C19238" s="70">
        <v>0</v>
      </c>
      <c r="D19238" s="70">
        <v>0</v>
      </c>
      <c r="E19238" s="71">
        <v>44888</v>
      </c>
      <c r="F19238" t="s">
        <v>13162</v>
      </c>
      <c r="G19238" t="s">
        <v>2142</v>
      </c>
      <c r="H19238" t="s">
        <v>13161</v>
      </c>
      <c r="I19238" t="s">
        <v>13160</v>
      </c>
      <c r="J19238" s="40">
        <v>7314.09</v>
      </c>
      <c r="K19238" s="40">
        <v>0</v>
      </c>
    </row>
    <row r="19239" spans="1:11" x14ac:dyDescent="0.35">
      <c r="A19239">
        <v>65007</v>
      </c>
      <c r="B19239" t="s">
        <v>322</v>
      </c>
      <c r="C19239" s="70">
        <v>0</v>
      </c>
      <c r="D19239" s="70">
        <v>0</v>
      </c>
      <c r="E19239" s="71">
        <v>44895</v>
      </c>
      <c r="F19239" t="s">
        <v>13159</v>
      </c>
      <c r="G19239" t="s">
        <v>1912</v>
      </c>
      <c r="H19239" t="s">
        <v>1916</v>
      </c>
      <c r="J19239" s="40">
        <v>26.16</v>
      </c>
      <c r="K19239" s="40">
        <v>0</v>
      </c>
    </row>
    <row r="19240" spans="1:11" x14ac:dyDescent="0.35">
      <c r="A19240">
        <v>65007</v>
      </c>
      <c r="B19240" t="s">
        <v>322</v>
      </c>
      <c r="C19240" s="70">
        <v>0</v>
      </c>
      <c r="D19240" s="70">
        <v>0</v>
      </c>
      <c r="E19240" s="71">
        <v>44895</v>
      </c>
      <c r="F19240" t="s">
        <v>13158</v>
      </c>
      <c r="G19240" t="s">
        <v>1912</v>
      </c>
      <c r="H19240" t="s">
        <v>1916</v>
      </c>
      <c r="J19240" s="40">
        <v>8.7200000000000006</v>
      </c>
      <c r="K19240" s="40">
        <v>0</v>
      </c>
    </row>
    <row r="19241" spans="1:11" x14ac:dyDescent="0.35">
      <c r="A19241">
        <v>65007</v>
      </c>
      <c r="B19241" t="s">
        <v>322</v>
      </c>
      <c r="C19241" s="70">
        <v>0</v>
      </c>
      <c r="D19241" s="70">
        <v>0</v>
      </c>
      <c r="E19241" s="71">
        <v>44895</v>
      </c>
      <c r="F19241" t="s">
        <v>13157</v>
      </c>
      <c r="G19241" t="s">
        <v>1912</v>
      </c>
      <c r="H19241" t="s">
        <v>1916</v>
      </c>
      <c r="J19241" s="40">
        <v>22.67</v>
      </c>
      <c r="K19241" s="40">
        <v>0</v>
      </c>
    </row>
    <row r="19242" spans="1:11" x14ac:dyDescent="0.35">
      <c r="A19242">
        <v>65007</v>
      </c>
      <c r="B19242" t="s">
        <v>322</v>
      </c>
      <c r="C19242" s="70">
        <v>0</v>
      </c>
      <c r="D19242" s="70">
        <v>0</v>
      </c>
      <c r="E19242" s="71">
        <v>44895</v>
      </c>
      <c r="F19242" t="s">
        <v>13156</v>
      </c>
      <c r="G19242" t="s">
        <v>1912</v>
      </c>
      <c r="H19242" t="s">
        <v>1916</v>
      </c>
      <c r="J19242" s="40">
        <v>26.16</v>
      </c>
      <c r="K19242" s="40">
        <v>0</v>
      </c>
    </row>
    <row r="19243" spans="1:11" x14ac:dyDescent="0.35">
      <c r="A19243">
        <v>65007</v>
      </c>
      <c r="B19243" t="s">
        <v>322</v>
      </c>
      <c r="C19243" s="70">
        <v>0</v>
      </c>
      <c r="D19243" s="70">
        <v>0</v>
      </c>
      <c r="E19243" s="71">
        <v>44895</v>
      </c>
      <c r="F19243" t="s">
        <v>13155</v>
      </c>
      <c r="G19243" t="s">
        <v>1912</v>
      </c>
      <c r="H19243" t="s">
        <v>1916</v>
      </c>
      <c r="J19243" s="40">
        <v>52.31</v>
      </c>
      <c r="K19243" s="40">
        <v>0</v>
      </c>
    </row>
    <row r="19244" spans="1:11" x14ac:dyDescent="0.35">
      <c r="A19244">
        <v>65007</v>
      </c>
      <c r="B19244" t="s">
        <v>322</v>
      </c>
      <c r="C19244" s="70">
        <v>0</v>
      </c>
      <c r="D19244" s="70">
        <v>0</v>
      </c>
      <c r="E19244" s="71">
        <v>44895</v>
      </c>
      <c r="F19244" t="s">
        <v>13154</v>
      </c>
      <c r="G19244" t="s">
        <v>1912</v>
      </c>
      <c r="H19244" t="s">
        <v>1916</v>
      </c>
      <c r="J19244" s="40">
        <v>27.9</v>
      </c>
      <c r="K19244" s="40">
        <v>0</v>
      </c>
    </row>
    <row r="19245" spans="1:11" x14ac:dyDescent="0.35">
      <c r="A19245">
        <v>65007</v>
      </c>
      <c r="B19245" t="s">
        <v>322</v>
      </c>
      <c r="C19245" s="70">
        <v>0</v>
      </c>
      <c r="D19245" s="70">
        <v>0</v>
      </c>
      <c r="E19245" s="71">
        <v>44895</v>
      </c>
      <c r="F19245" t="s">
        <v>13153</v>
      </c>
      <c r="G19245" t="s">
        <v>1912</v>
      </c>
      <c r="H19245" t="s">
        <v>1916</v>
      </c>
      <c r="J19245" s="40">
        <v>23.25</v>
      </c>
      <c r="K19245" s="40">
        <v>0</v>
      </c>
    </row>
    <row r="19246" spans="1:11" x14ac:dyDescent="0.35">
      <c r="A19246">
        <v>65007</v>
      </c>
      <c r="B19246" t="s">
        <v>322</v>
      </c>
      <c r="C19246" s="70">
        <v>0</v>
      </c>
      <c r="D19246" s="70">
        <v>0</v>
      </c>
      <c r="E19246" s="71">
        <v>44895</v>
      </c>
      <c r="F19246" t="s">
        <v>13152</v>
      </c>
      <c r="G19246" t="s">
        <v>1912</v>
      </c>
      <c r="J19246" s="40">
        <v>26.16</v>
      </c>
      <c r="K19246" s="40">
        <v>0</v>
      </c>
    </row>
    <row r="19247" spans="1:11" x14ac:dyDescent="0.35">
      <c r="A19247">
        <v>65007</v>
      </c>
      <c r="B19247" t="s">
        <v>322</v>
      </c>
      <c r="C19247" s="70">
        <v>0</v>
      </c>
      <c r="D19247" s="70">
        <v>0</v>
      </c>
      <c r="E19247" s="71">
        <v>44899</v>
      </c>
      <c r="F19247" t="s">
        <v>13151</v>
      </c>
      <c r="G19247" t="s">
        <v>2142</v>
      </c>
      <c r="H19247" t="s">
        <v>13150</v>
      </c>
      <c r="I19247" t="s">
        <v>13149</v>
      </c>
      <c r="J19247" s="40">
        <v>651.08000000000004</v>
      </c>
      <c r="K19247" s="40">
        <v>0</v>
      </c>
    </row>
    <row r="19248" spans="1:11" x14ac:dyDescent="0.35">
      <c r="A19248">
        <v>65007</v>
      </c>
      <c r="B19248" t="s">
        <v>322</v>
      </c>
      <c r="C19248" s="70">
        <v>0</v>
      </c>
      <c r="D19248" s="70">
        <v>0</v>
      </c>
      <c r="E19248" s="71">
        <v>44909</v>
      </c>
      <c r="F19248" t="s">
        <v>13148</v>
      </c>
      <c r="G19248" t="s">
        <v>2142</v>
      </c>
      <c r="H19248" t="s">
        <v>13147</v>
      </c>
      <c r="I19248" t="s">
        <v>13146</v>
      </c>
      <c r="J19248" s="40">
        <v>7105.79</v>
      </c>
      <c r="K19248" s="40">
        <v>0</v>
      </c>
    </row>
    <row r="19249" spans="1:11" x14ac:dyDescent="0.35">
      <c r="A19249">
        <v>65007</v>
      </c>
      <c r="B19249" t="s">
        <v>322</v>
      </c>
      <c r="C19249" s="70">
        <v>0</v>
      </c>
      <c r="D19249" s="70">
        <v>0</v>
      </c>
      <c r="E19249" s="71">
        <v>44926</v>
      </c>
      <c r="F19249" t="s">
        <v>13145</v>
      </c>
      <c r="G19249" t="s">
        <v>1912</v>
      </c>
      <c r="J19249" s="40">
        <v>25.58</v>
      </c>
      <c r="K19249" s="40">
        <v>0</v>
      </c>
    </row>
    <row r="19250" spans="1:11" x14ac:dyDescent="0.35">
      <c r="A19250">
        <v>65007</v>
      </c>
      <c r="B19250" t="s">
        <v>322</v>
      </c>
      <c r="C19250" s="70">
        <v>0</v>
      </c>
      <c r="D19250" s="70">
        <v>0</v>
      </c>
      <c r="E19250" s="71">
        <v>44926</v>
      </c>
      <c r="F19250" t="s">
        <v>13144</v>
      </c>
      <c r="G19250" t="s">
        <v>1912</v>
      </c>
      <c r="J19250" s="40">
        <v>25.58</v>
      </c>
      <c r="K19250" s="40">
        <v>0</v>
      </c>
    </row>
    <row r="19251" spans="1:11" x14ac:dyDescent="0.35">
      <c r="A19251">
        <v>65007</v>
      </c>
      <c r="B19251" t="s">
        <v>322</v>
      </c>
      <c r="C19251" s="70">
        <v>0</v>
      </c>
      <c r="D19251" s="70">
        <v>0</v>
      </c>
      <c r="E19251" s="71">
        <v>44926</v>
      </c>
      <c r="F19251" t="s">
        <v>13143</v>
      </c>
      <c r="G19251" t="s">
        <v>1912</v>
      </c>
      <c r="J19251" s="40">
        <v>22.73</v>
      </c>
      <c r="K19251" s="40">
        <v>0</v>
      </c>
    </row>
    <row r="19252" spans="1:11" x14ac:dyDescent="0.35">
      <c r="A19252">
        <v>65007</v>
      </c>
      <c r="B19252" t="s">
        <v>322</v>
      </c>
      <c r="C19252" s="70">
        <v>0</v>
      </c>
      <c r="D19252" s="70">
        <v>0</v>
      </c>
      <c r="E19252" s="71">
        <v>44926</v>
      </c>
      <c r="F19252" t="s">
        <v>13142</v>
      </c>
      <c r="G19252" t="s">
        <v>1912</v>
      </c>
      <c r="J19252" s="40">
        <v>7.1</v>
      </c>
      <c r="K19252" s="40">
        <v>0</v>
      </c>
    </row>
    <row r="19253" spans="1:11" x14ac:dyDescent="0.35">
      <c r="A19253">
        <v>65007</v>
      </c>
      <c r="B19253" t="s">
        <v>322</v>
      </c>
      <c r="C19253" s="70">
        <v>0</v>
      </c>
      <c r="D19253" s="70">
        <v>0</v>
      </c>
      <c r="E19253" s="71">
        <v>44926</v>
      </c>
      <c r="F19253" t="s">
        <v>13141</v>
      </c>
      <c r="G19253" t="s">
        <v>1912</v>
      </c>
      <c r="J19253" s="40">
        <v>15.91</v>
      </c>
      <c r="K19253" s="40">
        <v>0</v>
      </c>
    </row>
    <row r="19254" spans="1:11" x14ac:dyDescent="0.35">
      <c r="A19254">
        <v>65007</v>
      </c>
      <c r="B19254" t="s">
        <v>322</v>
      </c>
      <c r="C19254" s="70">
        <v>0</v>
      </c>
      <c r="D19254" s="70">
        <v>0</v>
      </c>
      <c r="E19254" s="71">
        <v>44926</v>
      </c>
      <c r="F19254" t="s">
        <v>13140</v>
      </c>
      <c r="G19254" t="s">
        <v>1912</v>
      </c>
      <c r="J19254" s="40">
        <v>22.73</v>
      </c>
      <c r="K19254" s="40">
        <v>0</v>
      </c>
    </row>
    <row r="19255" spans="1:11" x14ac:dyDescent="0.35">
      <c r="A19255">
        <v>65007</v>
      </c>
      <c r="B19255" t="s">
        <v>322</v>
      </c>
      <c r="C19255" s="70">
        <v>0</v>
      </c>
      <c r="D19255" s="70">
        <v>0</v>
      </c>
      <c r="E19255" s="71">
        <v>44926</v>
      </c>
      <c r="F19255" t="s">
        <v>13139</v>
      </c>
      <c r="G19255" t="s">
        <v>1912</v>
      </c>
      <c r="J19255" s="40">
        <v>22.17</v>
      </c>
      <c r="K19255" s="40">
        <v>0</v>
      </c>
    </row>
    <row r="19256" spans="1:11" x14ac:dyDescent="0.35">
      <c r="A19256">
        <v>65007</v>
      </c>
      <c r="B19256" t="s">
        <v>322</v>
      </c>
      <c r="C19256" s="70">
        <v>0</v>
      </c>
      <c r="D19256" s="70">
        <v>0</v>
      </c>
      <c r="E19256" s="71">
        <v>44926</v>
      </c>
      <c r="F19256" t="s">
        <v>13138</v>
      </c>
      <c r="G19256" t="s">
        <v>1912</v>
      </c>
      <c r="J19256" s="40">
        <v>8.5299999999999994</v>
      </c>
      <c r="K19256" s="40">
        <v>0</v>
      </c>
    </row>
    <row r="19257" spans="1:11" x14ac:dyDescent="0.35">
      <c r="A19257">
        <v>65007</v>
      </c>
      <c r="B19257" t="s">
        <v>322</v>
      </c>
      <c r="C19257" s="70">
        <v>0</v>
      </c>
      <c r="D19257" s="70">
        <v>0</v>
      </c>
      <c r="E19257" s="71">
        <v>44926</v>
      </c>
      <c r="F19257" t="s">
        <v>13137</v>
      </c>
      <c r="G19257" t="s">
        <v>1912</v>
      </c>
      <c r="H19257" t="s">
        <v>1916</v>
      </c>
      <c r="J19257" s="40">
        <v>26.16</v>
      </c>
      <c r="K19257" s="40">
        <v>0</v>
      </c>
    </row>
    <row r="19258" spans="1:11" x14ac:dyDescent="0.35">
      <c r="A19258">
        <v>65007</v>
      </c>
      <c r="B19258" t="s">
        <v>322</v>
      </c>
      <c r="C19258" s="70">
        <v>0</v>
      </c>
      <c r="D19258" s="70">
        <v>0</v>
      </c>
      <c r="E19258" s="71">
        <v>44926</v>
      </c>
      <c r="F19258" t="s">
        <v>3224</v>
      </c>
      <c r="G19258" t="s">
        <v>1912</v>
      </c>
      <c r="H19258" t="s">
        <v>1916</v>
      </c>
      <c r="J19258" s="40">
        <v>26.16</v>
      </c>
      <c r="K19258" s="40">
        <v>0</v>
      </c>
    </row>
    <row r="19259" spans="1:11" x14ac:dyDescent="0.35">
      <c r="A19259">
        <v>65008</v>
      </c>
      <c r="B19259" t="s">
        <v>323</v>
      </c>
      <c r="C19259" s="70">
        <v>0</v>
      </c>
      <c r="D19259" s="70">
        <v>0</v>
      </c>
      <c r="E19259" s="71">
        <v>44588</v>
      </c>
      <c r="F19259" t="s">
        <v>13136</v>
      </c>
      <c r="G19259" t="s">
        <v>13074</v>
      </c>
      <c r="H19259" t="s">
        <v>13135</v>
      </c>
      <c r="I19259" t="s">
        <v>13134</v>
      </c>
      <c r="J19259" s="40">
        <v>21.59</v>
      </c>
      <c r="K19259" s="40">
        <v>0</v>
      </c>
    </row>
    <row r="19260" spans="1:11" x14ac:dyDescent="0.35">
      <c r="A19260">
        <v>65008</v>
      </c>
      <c r="B19260" t="s">
        <v>323</v>
      </c>
      <c r="C19260" s="70">
        <v>0</v>
      </c>
      <c r="D19260" s="70">
        <v>0</v>
      </c>
      <c r="E19260" s="71">
        <v>44607</v>
      </c>
      <c r="F19260" t="s">
        <v>13133</v>
      </c>
      <c r="G19260" t="s">
        <v>13074</v>
      </c>
      <c r="H19260" t="s">
        <v>13132</v>
      </c>
      <c r="I19260" t="s">
        <v>13131</v>
      </c>
      <c r="J19260" s="40">
        <v>29.65</v>
      </c>
      <c r="K19260" s="40">
        <v>0</v>
      </c>
    </row>
    <row r="19261" spans="1:11" x14ac:dyDescent="0.35">
      <c r="A19261">
        <v>65008</v>
      </c>
      <c r="B19261" t="s">
        <v>323</v>
      </c>
      <c r="C19261" s="70">
        <v>0</v>
      </c>
      <c r="D19261" s="70">
        <v>0</v>
      </c>
      <c r="E19261" s="71">
        <v>44619</v>
      </c>
      <c r="F19261" t="s">
        <v>13130</v>
      </c>
      <c r="G19261" t="s">
        <v>13074</v>
      </c>
      <c r="H19261" t="s">
        <v>13129</v>
      </c>
      <c r="I19261" t="s">
        <v>13128</v>
      </c>
      <c r="J19261" s="40">
        <v>19.12</v>
      </c>
      <c r="K19261" s="40">
        <v>0</v>
      </c>
    </row>
    <row r="19262" spans="1:11" x14ac:dyDescent="0.35">
      <c r="A19262">
        <v>65008</v>
      </c>
      <c r="B19262" t="s">
        <v>323</v>
      </c>
      <c r="C19262" s="70">
        <v>0</v>
      </c>
      <c r="D19262" s="70">
        <v>0</v>
      </c>
      <c r="E19262" s="71">
        <v>44635</v>
      </c>
      <c r="F19262" t="s">
        <v>13127</v>
      </c>
      <c r="G19262" t="s">
        <v>13074</v>
      </c>
      <c r="H19262" t="s">
        <v>13126</v>
      </c>
      <c r="I19262" t="s">
        <v>13125</v>
      </c>
      <c r="J19262" s="40">
        <v>29.09</v>
      </c>
      <c r="K19262" s="40">
        <v>0</v>
      </c>
    </row>
    <row r="19263" spans="1:11" x14ac:dyDescent="0.35">
      <c r="A19263">
        <v>65008</v>
      </c>
      <c r="B19263" t="s">
        <v>323</v>
      </c>
      <c r="C19263" s="70">
        <v>0</v>
      </c>
      <c r="D19263" s="70">
        <v>0</v>
      </c>
      <c r="E19263" s="71">
        <v>44647</v>
      </c>
      <c r="F19263" t="s">
        <v>13124</v>
      </c>
      <c r="G19263" t="s">
        <v>13074</v>
      </c>
      <c r="H19263" t="s">
        <v>13123</v>
      </c>
      <c r="I19263" t="s">
        <v>13122</v>
      </c>
      <c r="J19263" s="40">
        <v>19.329999999999998</v>
      </c>
      <c r="K19263" s="40">
        <v>0</v>
      </c>
    </row>
    <row r="19264" spans="1:11" x14ac:dyDescent="0.35">
      <c r="A19264">
        <v>65008</v>
      </c>
      <c r="B19264" t="s">
        <v>323</v>
      </c>
      <c r="C19264" s="70">
        <v>0</v>
      </c>
      <c r="D19264" s="70">
        <v>0</v>
      </c>
      <c r="E19264" s="71">
        <v>44666</v>
      </c>
      <c r="F19264" t="s">
        <v>13121</v>
      </c>
      <c r="G19264" t="s">
        <v>13074</v>
      </c>
      <c r="H19264" t="s">
        <v>13120</v>
      </c>
      <c r="I19264" t="s">
        <v>13119</v>
      </c>
      <c r="J19264" s="40">
        <v>31.13</v>
      </c>
      <c r="K19264" s="40">
        <v>0</v>
      </c>
    </row>
    <row r="19265" spans="1:11" x14ac:dyDescent="0.35">
      <c r="A19265">
        <v>65008</v>
      </c>
      <c r="B19265" t="s">
        <v>323</v>
      </c>
      <c r="C19265" s="70">
        <v>0</v>
      </c>
      <c r="D19265" s="70">
        <v>0</v>
      </c>
      <c r="E19265" s="71">
        <v>44666</v>
      </c>
      <c r="F19265" t="s">
        <v>13118</v>
      </c>
      <c r="G19265" t="s">
        <v>13074</v>
      </c>
      <c r="H19265" t="s">
        <v>13117</v>
      </c>
      <c r="I19265" t="s">
        <v>13116</v>
      </c>
      <c r="J19265" s="40">
        <v>31.43</v>
      </c>
      <c r="K19265" s="40">
        <v>0</v>
      </c>
    </row>
    <row r="19266" spans="1:11" x14ac:dyDescent="0.35">
      <c r="A19266">
        <v>65008</v>
      </c>
      <c r="B19266" t="s">
        <v>323</v>
      </c>
      <c r="C19266" s="70">
        <v>0</v>
      </c>
      <c r="D19266" s="70">
        <v>0</v>
      </c>
      <c r="E19266" s="71">
        <v>44678</v>
      </c>
      <c r="F19266" t="s">
        <v>13115</v>
      </c>
      <c r="G19266" t="s">
        <v>13074</v>
      </c>
      <c r="H19266" t="s">
        <v>13114</v>
      </c>
      <c r="I19266" t="s">
        <v>13113</v>
      </c>
      <c r="J19266" s="40">
        <v>18.739999999999998</v>
      </c>
      <c r="K19266" s="40">
        <v>0</v>
      </c>
    </row>
    <row r="19267" spans="1:11" x14ac:dyDescent="0.35">
      <c r="A19267">
        <v>65008</v>
      </c>
      <c r="B19267" t="s">
        <v>323</v>
      </c>
      <c r="C19267" s="70">
        <v>0</v>
      </c>
      <c r="D19267" s="70">
        <v>0</v>
      </c>
      <c r="E19267" s="71">
        <v>44708</v>
      </c>
      <c r="F19267" t="s">
        <v>13112</v>
      </c>
      <c r="G19267" t="s">
        <v>13074</v>
      </c>
      <c r="H19267" t="s">
        <v>13111</v>
      </c>
      <c r="I19267" t="s">
        <v>13110</v>
      </c>
      <c r="J19267" s="40">
        <v>18.57</v>
      </c>
      <c r="K19267" s="40">
        <v>0</v>
      </c>
    </row>
    <row r="19268" spans="1:11" x14ac:dyDescent="0.35">
      <c r="A19268">
        <v>65008</v>
      </c>
      <c r="B19268" t="s">
        <v>323</v>
      </c>
      <c r="C19268" s="70">
        <v>0</v>
      </c>
      <c r="D19268" s="70">
        <v>0</v>
      </c>
      <c r="E19268" s="71">
        <v>44712</v>
      </c>
      <c r="F19268" t="s">
        <v>13109</v>
      </c>
      <c r="G19268" t="s">
        <v>13074</v>
      </c>
      <c r="H19268" t="s">
        <v>13108</v>
      </c>
      <c r="I19268" t="s">
        <v>13107</v>
      </c>
      <c r="J19268" s="40">
        <v>18.28</v>
      </c>
      <c r="K19268" s="40">
        <v>0</v>
      </c>
    </row>
    <row r="19269" spans="1:11" x14ac:dyDescent="0.35">
      <c r="A19269">
        <v>65008</v>
      </c>
      <c r="B19269" t="s">
        <v>323</v>
      </c>
      <c r="C19269" s="70">
        <v>0</v>
      </c>
      <c r="D19269" s="70">
        <v>0</v>
      </c>
      <c r="E19269" s="71">
        <v>44712</v>
      </c>
      <c r="F19269" t="s">
        <v>13106</v>
      </c>
      <c r="G19269" t="s">
        <v>13074</v>
      </c>
      <c r="H19269" t="s">
        <v>13105</v>
      </c>
      <c r="I19269" t="s">
        <v>13104</v>
      </c>
      <c r="J19269" s="40">
        <v>27.68</v>
      </c>
      <c r="K19269" s="40">
        <v>0</v>
      </c>
    </row>
    <row r="19270" spans="1:11" x14ac:dyDescent="0.35">
      <c r="A19270">
        <v>65008</v>
      </c>
      <c r="B19270" t="s">
        <v>323</v>
      </c>
      <c r="C19270" s="70">
        <v>0</v>
      </c>
      <c r="D19270" s="70">
        <v>0</v>
      </c>
      <c r="E19270" s="71">
        <v>44712</v>
      </c>
      <c r="F19270" t="s">
        <v>13103</v>
      </c>
      <c r="G19270" t="s">
        <v>13074</v>
      </c>
      <c r="H19270" t="s">
        <v>13102</v>
      </c>
      <c r="I19270" t="s">
        <v>13101</v>
      </c>
      <c r="J19270" s="40">
        <v>36.31</v>
      </c>
      <c r="K19270" s="40">
        <v>0</v>
      </c>
    </row>
    <row r="19271" spans="1:11" x14ac:dyDescent="0.35">
      <c r="A19271">
        <v>65008</v>
      </c>
      <c r="B19271" t="s">
        <v>323</v>
      </c>
      <c r="C19271" s="70">
        <v>0</v>
      </c>
      <c r="D19271" s="70">
        <v>0</v>
      </c>
      <c r="E19271" s="71">
        <v>44713</v>
      </c>
      <c r="F19271" t="s">
        <v>13100</v>
      </c>
      <c r="G19271" t="s">
        <v>13074</v>
      </c>
      <c r="H19271" t="s">
        <v>13099</v>
      </c>
      <c r="I19271" t="s">
        <v>13098</v>
      </c>
      <c r="J19271" s="40">
        <v>28.02</v>
      </c>
      <c r="K19271" s="40">
        <v>0</v>
      </c>
    </row>
    <row r="19272" spans="1:11" x14ac:dyDescent="0.35">
      <c r="A19272">
        <v>65008</v>
      </c>
      <c r="B19272" t="s">
        <v>323</v>
      </c>
      <c r="C19272" s="70">
        <v>0</v>
      </c>
      <c r="D19272" s="70">
        <v>0</v>
      </c>
      <c r="E19272" s="71">
        <v>44713</v>
      </c>
      <c r="F19272" t="s">
        <v>13097</v>
      </c>
      <c r="G19272" t="s">
        <v>13074</v>
      </c>
      <c r="H19272" t="s">
        <v>13096</v>
      </c>
      <c r="I19272" t="s">
        <v>13095</v>
      </c>
      <c r="J19272" s="40">
        <v>28.12</v>
      </c>
      <c r="K19272" s="40">
        <v>0</v>
      </c>
    </row>
    <row r="19273" spans="1:11" x14ac:dyDescent="0.35">
      <c r="A19273">
        <v>65008</v>
      </c>
      <c r="B19273" t="s">
        <v>323</v>
      </c>
      <c r="C19273" s="70">
        <v>0</v>
      </c>
      <c r="D19273" s="70">
        <v>0</v>
      </c>
      <c r="E19273" s="71">
        <v>44742</v>
      </c>
      <c r="F19273" t="s">
        <v>2063</v>
      </c>
      <c r="G19273" t="s">
        <v>1912</v>
      </c>
      <c r="I19273" t="s">
        <v>13094</v>
      </c>
      <c r="J19273" s="40">
        <v>95.4</v>
      </c>
      <c r="K19273" s="40">
        <v>0</v>
      </c>
    </row>
    <row r="19274" spans="1:11" x14ac:dyDescent="0.35">
      <c r="A19274">
        <v>65008</v>
      </c>
      <c r="B19274" t="s">
        <v>323</v>
      </c>
      <c r="C19274" s="70">
        <v>0</v>
      </c>
      <c r="D19274" s="70">
        <v>0</v>
      </c>
      <c r="E19274" s="71">
        <v>44757</v>
      </c>
      <c r="F19274" t="s">
        <v>13093</v>
      </c>
      <c r="G19274" t="s">
        <v>13074</v>
      </c>
      <c r="H19274" t="s">
        <v>13092</v>
      </c>
      <c r="I19274" t="s">
        <v>13091</v>
      </c>
      <c r="J19274" s="40">
        <v>25.67</v>
      </c>
      <c r="K19274" s="40">
        <v>0</v>
      </c>
    </row>
    <row r="19275" spans="1:11" x14ac:dyDescent="0.35">
      <c r="A19275">
        <v>65008</v>
      </c>
      <c r="B19275" t="s">
        <v>323</v>
      </c>
      <c r="C19275" s="70">
        <v>0</v>
      </c>
      <c r="D19275" s="70">
        <v>0</v>
      </c>
      <c r="E19275" s="71">
        <v>44757</v>
      </c>
      <c r="F19275" t="s">
        <v>13090</v>
      </c>
      <c r="G19275" t="s">
        <v>13074</v>
      </c>
      <c r="H19275" t="s">
        <v>13089</v>
      </c>
      <c r="I19275" t="s">
        <v>13088</v>
      </c>
      <c r="J19275" s="40">
        <v>25.98</v>
      </c>
      <c r="K19275" s="40">
        <v>0</v>
      </c>
    </row>
    <row r="19276" spans="1:11" x14ac:dyDescent="0.35">
      <c r="A19276">
        <v>65008</v>
      </c>
      <c r="B19276" t="s">
        <v>323</v>
      </c>
      <c r="C19276" s="70">
        <v>0</v>
      </c>
      <c r="D19276" s="70">
        <v>0</v>
      </c>
      <c r="E19276" s="71">
        <v>44769</v>
      </c>
      <c r="F19276" t="s">
        <v>13087</v>
      </c>
      <c r="G19276" t="s">
        <v>13074</v>
      </c>
      <c r="H19276" t="s">
        <v>13086</v>
      </c>
      <c r="I19276" t="s">
        <v>13085</v>
      </c>
      <c r="J19276" s="40">
        <v>20.13</v>
      </c>
      <c r="K19276" s="40">
        <v>0</v>
      </c>
    </row>
    <row r="19277" spans="1:11" x14ac:dyDescent="0.35">
      <c r="A19277">
        <v>65008</v>
      </c>
      <c r="B19277" t="s">
        <v>323</v>
      </c>
      <c r="C19277" s="70">
        <v>0</v>
      </c>
      <c r="D19277" s="70">
        <v>0</v>
      </c>
      <c r="E19277" s="71">
        <v>44773</v>
      </c>
      <c r="F19277" t="s">
        <v>7924</v>
      </c>
      <c r="G19277" t="s">
        <v>1912</v>
      </c>
      <c r="J19277" s="40">
        <v>187.26</v>
      </c>
      <c r="K19277" s="40">
        <v>0</v>
      </c>
    </row>
    <row r="19278" spans="1:11" x14ac:dyDescent="0.35">
      <c r="A19278">
        <v>65008</v>
      </c>
      <c r="B19278" t="s">
        <v>323</v>
      </c>
      <c r="C19278" s="70">
        <v>0</v>
      </c>
      <c r="D19278" s="70">
        <v>0</v>
      </c>
      <c r="E19278" s="71">
        <v>44800</v>
      </c>
      <c r="F19278" t="s">
        <v>13084</v>
      </c>
      <c r="G19278" t="s">
        <v>13074</v>
      </c>
      <c r="H19278" t="s">
        <v>13083</v>
      </c>
      <c r="I19278" t="s">
        <v>13082</v>
      </c>
      <c r="J19278" s="40">
        <v>15.16</v>
      </c>
      <c r="K19278" s="40">
        <v>0</v>
      </c>
    </row>
    <row r="19279" spans="1:11" x14ac:dyDescent="0.35">
      <c r="A19279">
        <v>65008</v>
      </c>
      <c r="B19279" t="s">
        <v>323</v>
      </c>
      <c r="C19279" s="70">
        <v>0</v>
      </c>
      <c r="D19279" s="70">
        <v>0</v>
      </c>
      <c r="E19279" s="71">
        <v>44831</v>
      </c>
      <c r="F19279" t="s">
        <v>13081</v>
      </c>
      <c r="G19279" t="s">
        <v>2142</v>
      </c>
      <c r="H19279" t="s">
        <v>13080</v>
      </c>
      <c r="I19279" t="s">
        <v>13079</v>
      </c>
      <c r="J19279" s="40">
        <v>17.86</v>
      </c>
      <c r="K19279" s="40">
        <v>0</v>
      </c>
    </row>
    <row r="19280" spans="1:11" x14ac:dyDescent="0.35">
      <c r="A19280">
        <v>65008</v>
      </c>
      <c r="B19280" t="s">
        <v>323</v>
      </c>
      <c r="C19280" s="70">
        <v>0</v>
      </c>
      <c r="D19280" s="70">
        <v>0</v>
      </c>
      <c r="E19280" s="71">
        <v>44866</v>
      </c>
      <c r="F19280" t="s">
        <v>13078</v>
      </c>
      <c r="G19280" t="s">
        <v>13074</v>
      </c>
      <c r="H19280" t="s">
        <v>13077</v>
      </c>
      <c r="I19280" t="s">
        <v>13076</v>
      </c>
      <c r="J19280" s="40">
        <v>19.57</v>
      </c>
      <c r="K19280" s="40">
        <v>0</v>
      </c>
    </row>
    <row r="19281" spans="1:11" x14ac:dyDescent="0.35">
      <c r="A19281">
        <v>65008</v>
      </c>
      <c r="B19281" t="s">
        <v>323</v>
      </c>
      <c r="C19281" s="70">
        <v>0</v>
      </c>
      <c r="D19281" s="70">
        <v>0</v>
      </c>
      <c r="E19281" s="71">
        <v>44892</v>
      </c>
      <c r="F19281" t="s">
        <v>13075</v>
      </c>
      <c r="G19281" t="s">
        <v>13074</v>
      </c>
      <c r="H19281" t="s">
        <v>13073</v>
      </c>
      <c r="I19281" t="s">
        <v>13072</v>
      </c>
      <c r="J19281" s="40">
        <v>20.18</v>
      </c>
      <c r="K19281" s="40">
        <v>0</v>
      </c>
    </row>
    <row r="19282" spans="1:11" x14ac:dyDescent="0.35">
      <c r="A19282">
        <v>65008</v>
      </c>
      <c r="B19282" t="s">
        <v>323</v>
      </c>
      <c r="C19282" s="70">
        <v>0</v>
      </c>
      <c r="D19282" s="70">
        <v>0</v>
      </c>
      <c r="E19282" s="71">
        <v>44926</v>
      </c>
      <c r="F19282" t="s">
        <v>12114</v>
      </c>
      <c r="G19282" t="s">
        <v>1912</v>
      </c>
      <c r="J19282" s="40">
        <v>70.760000000000005</v>
      </c>
      <c r="K19282" s="40">
        <v>0</v>
      </c>
    </row>
    <row r="19283" spans="1:11" x14ac:dyDescent="0.35">
      <c r="A19283">
        <v>65009</v>
      </c>
      <c r="B19283" t="s">
        <v>324</v>
      </c>
      <c r="C19283" s="70">
        <v>0</v>
      </c>
      <c r="D19283" s="70">
        <v>0</v>
      </c>
      <c r="E19283" s="71">
        <v>44713</v>
      </c>
      <c r="F19283" t="s">
        <v>13071</v>
      </c>
      <c r="G19283" t="s">
        <v>2142</v>
      </c>
      <c r="H19283" t="s">
        <v>13070</v>
      </c>
      <c r="I19283" t="s">
        <v>13069</v>
      </c>
      <c r="J19283" s="40">
        <v>1560</v>
      </c>
      <c r="K19283" s="40">
        <v>0</v>
      </c>
    </row>
    <row r="19284" spans="1:11" x14ac:dyDescent="0.35">
      <c r="A19284">
        <v>65009</v>
      </c>
      <c r="B19284" t="s">
        <v>324</v>
      </c>
      <c r="C19284" s="70">
        <v>0</v>
      </c>
      <c r="D19284" s="70">
        <v>0</v>
      </c>
      <c r="E19284" s="71">
        <v>44749</v>
      </c>
      <c r="F19284" t="s">
        <v>13068</v>
      </c>
      <c r="G19284" t="s">
        <v>2142</v>
      </c>
      <c r="H19284" t="s">
        <v>13067</v>
      </c>
      <c r="I19284" t="s">
        <v>13066</v>
      </c>
      <c r="J19284" s="40">
        <v>515.54999999999995</v>
      </c>
      <c r="K19284" s="40">
        <v>0</v>
      </c>
    </row>
    <row r="19285" spans="1:11" x14ac:dyDescent="0.35">
      <c r="A19285">
        <v>65009</v>
      </c>
      <c r="B19285" t="s">
        <v>324</v>
      </c>
      <c r="C19285" s="70">
        <v>0</v>
      </c>
      <c r="D19285" s="70">
        <v>0</v>
      </c>
      <c r="E19285" s="71">
        <v>44771</v>
      </c>
      <c r="F19285" t="s">
        <v>13065</v>
      </c>
      <c r="G19285" t="s">
        <v>2142</v>
      </c>
      <c r="H19285" t="s">
        <v>5560</v>
      </c>
      <c r="I19285" t="s">
        <v>5559</v>
      </c>
      <c r="J19285" s="40">
        <v>900.49</v>
      </c>
      <c r="K19285" s="40">
        <v>0</v>
      </c>
    </row>
    <row r="19286" spans="1:11" x14ac:dyDescent="0.35">
      <c r="A19286">
        <v>65009</v>
      </c>
      <c r="B19286" t="s">
        <v>324</v>
      </c>
      <c r="C19286" s="70">
        <v>0</v>
      </c>
      <c r="D19286" s="70">
        <v>0</v>
      </c>
      <c r="E19286" s="71">
        <v>44797</v>
      </c>
      <c r="F19286" t="s">
        <v>13064</v>
      </c>
      <c r="G19286" t="s">
        <v>2142</v>
      </c>
      <c r="H19286" t="s">
        <v>13063</v>
      </c>
      <c r="I19286" t="s">
        <v>13062</v>
      </c>
      <c r="J19286" s="40">
        <v>2379.5</v>
      </c>
      <c r="K19286" s="40">
        <v>0</v>
      </c>
    </row>
    <row r="19287" spans="1:11" x14ac:dyDescent="0.35">
      <c r="A19287">
        <v>65009</v>
      </c>
      <c r="B19287" t="s">
        <v>324</v>
      </c>
      <c r="C19287" s="70">
        <v>0</v>
      </c>
      <c r="D19287" s="70">
        <v>0</v>
      </c>
      <c r="E19287" s="71">
        <v>44804</v>
      </c>
      <c r="F19287" t="s">
        <v>13061</v>
      </c>
      <c r="G19287" t="s">
        <v>2343</v>
      </c>
      <c r="H19287" t="s">
        <v>12995</v>
      </c>
      <c r="I19287" t="s">
        <v>12995</v>
      </c>
      <c r="J19287" s="40">
        <v>11755.58</v>
      </c>
      <c r="K19287" s="40">
        <v>0</v>
      </c>
    </row>
    <row r="19288" spans="1:11" x14ac:dyDescent="0.35">
      <c r="A19288">
        <v>65009</v>
      </c>
      <c r="B19288" t="s">
        <v>324</v>
      </c>
      <c r="C19288" s="70">
        <v>0</v>
      </c>
      <c r="D19288" s="70">
        <v>0</v>
      </c>
      <c r="E19288" s="71">
        <v>44804</v>
      </c>
      <c r="F19288" t="s">
        <v>13060</v>
      </c>
      <c r="G19288" t="s">
        <v>2343</v>
      </c>
      <c r="H19288" t="s">
        <v>13054</v>
      </c>
      <c r="I19288" t="s">
        <v>13054</v>
      </c>
      <c r="J19288" s="40">
        <v>5406.57</v>
      </c>
      <c r="K19288" s="40">
        <v>0</v>
      </c>
    </row>
    <row r="19289" spans="1:11" x14ac:dyDescent="0.35">
      <c r="A19289">
        <v>65009</v>
      </c>
      <c r="B19289" t="s">
        <v>324</v>
      </c>
      <c r="C19289" s="70">
        <v>0</v>
      </c>
      <c r="D19289" s="70">
        <v>0</v>
      </c>
      <c r="E19289" s="71">
        <v>44804</v>
      </c>
      <c r="F19289" t="s">
        <v>13059</v>
      </c>
      <c r="G19289" t="s">
        <v>2343</v>
      </c>
      <c r="H19289" t="s">
        <v>13023</v>
      </c>
      <c r="I19289" t="s">
        <v>13023</v>
      </c>
      <c r="J19289" s="40">
        <v>1624.5</v>
      </c>
      <c r="K19289" s="40">
        <v>0</v>
      </c>
    </row>
    <row r="19290" spans="1:11" x14ac:dyDescent="0.35">
      <c r="A19290">
        <v>65009</v>
      </c>
      <c r="B19290" t="s">
        <v>324</v>
      </c>
      <c r="C19290" s="70">
        <v>0</v>
      </c>
      <c r="D19290" s="70">
        <v>0</v>
      </c>
      <c r="E19290" s="71">
        <v>44804</v>
      </c>
      <c r="F19290" t="s">
        <v>13058</v>
      </c>
      <c r="G19290" t="s">
        <v>2343</v>
      </c>
      <c r="H19290" t="s">
        <v>13021</v>
      </c>
      <c r="I19290" t="s">
        <v>13021</v>
      </c>
      <c r="J19290" s="40">
        <v>2108</v>
      </c>
      <c r="K19290" s="40">
        <v>0</v>
      </c>
    </row>
    <row r="19291" spans="1:11" x14ac:dyDescent="0.35">
      <c r="A19291">
        <v>65009</v>
      </c>
      <c r="B19291" t="s">
        <v>324</v>
      </c>
      <c r="C19291" s="70">
        <v>0</v>
      </c>
      <c r="D19291" s="70">
        <v>0</v>
      </c>
      <c r="E19291" s="71">
        <v>44804</v>
      </c>
      <c r="F19291" t="s">
        <v>13057</v>
      </c>
      <c r="G19291" t="s">
        <v>1912</v>
      </c>
      <c r="J19291" s="40">
        <v>8554.99</v>
      </c>
      <c r="K19291" s="40">
        <v>0</v>
      </c>
    </row>
    <row r="19292" spans="1:11" x14ac:dyDescent="0.35">
      <c r="A19292">
        <v>65009</v>
      </c>
      <c r="B19292" t="s">
        <v>324</v>
      </c>
      <c r="C19292" s="70">
        <v>0</v>
      </c>
      <c r="D19292" s="70">
        <v>0</v>
      </c>
      <c r="E19292" s="71">
        <v>44804</v>
      </c>
      <c r="F19292" t="s">
        <v>13056</v>
      </c>
      <c r="G19292" t="s">
        <v>2343</v>
      </c>
      <c r="H19292" t="s">
        <v>12995</v>
      </c>
      <c r="I19292" t="s">
        <v>12995</v>
      </c>
      <c r="J19292" s="40">
        <v>-11755.58</v>
      </c>
      <c r="K19292" s="40">
        <v>0</v>
      </c>
    </row>
    <row r="19293" spans="1:11" x14ac:dyDescent="0.35">
      <c r="A19293">
        <v>65009</v>
      </c>
      <c r="B19293" t="s">
        <v>324</v>
      </c>
      <c r="C19293" s="70">
        <v>0</v>
      </c>
      <c r="D19293" s="70">
        <v>0</v>
      </c>
      <c r="E19293" s="71">
        <v>44805</v>
      </c>
      <c r="F19293" t="s">
        <v>13055</v>
      </c>
      <c r="G19293" t="s">
        <v>2343</v>
      </c>
      <c r="H19293" t="s">
        <v>13054</v>
      </c>
      <c r="I19293" t="s">
        <v>13054</v>
      </c>
      <c r="J19293" s="40">
        <v>-5406.57</v>
      </c>
      <c r="K19293" s="40">
        <v>0</v>
      </c>
    </row>
    <row r="19294" spans="1:11" x14ac:dyDescent="0.35">
      <c r="A19294">
        <v>65009</v>
      </c>
      <c r="B19294" t="s">
        <v>324</v>
      </c>
      <c r="C19294" s="70">
        <v>0</v>
      </c>
      <c r="D19294" s="70">
        <v>0</v>
      </c>
      <c r="E19294" s="71">
        <v>44805</v>
      </c>
      <c r="F19294" t="s">
        <v>13053</v>
      </c>
      <c r="G19294" t="s">
        <v>2142</v>
      </c>
      <c r="H19294" t="s">
        <v>13052</v>
      </c>
      <c r="I19294" t="s">
        <v>13051</v>
      </c>
      <c r="J19294" s="40">
        <v>2651.49</v>
      </c>
      <c r="K19294" s="40">
        <v>0</v>
      </c>
    </row>
    <row r="19295" spans="1:11" x14ac:dyDescent="0.35">
      <c r="A19295">
        <v>65009</v>
      </c>
      <c r="B19295" t="s">
        <v>324</v>
      </c>
      <c r="C19295" s="70">
        <v>0</v>
      </c>
      <c r="D19295" s="70">
        <v>0</v>
      </c>
      <c r="E19295" s="71">
        <v>44805</v>
      </c>
      <c r="F19295" t="s">
        <v>13050</v>
      </c>
      <c r="G19295" t="s">
        <v>2142</v>
      </c>
      <c r="H19295" t="s">
        <v>13049</v>
      </c>
      <c r="I19295" t="s">
        <v>13048</v>
      </c>
      <c r="J19295" s="40">
        <v>8773.56</v>
      </c>
      <c r="K19295" s="40">
        <v>0</v>
      </c>
    </row>
    <row r="19296" spans="1:11" x14ac:dyDescent="0.35">
      <c r="A19296">
        <v>65009</v>
      </c>
      <c r="B19296" t="s">
        <v>324</v>
      </c>
      <c r="C19296" s="70">
        <v>0</v>
      </c>
      <c r="D19296" s="70">
        <v>0</v>
      </c>
      <c r="E19296" s="71">
        <v>44805</v>
      </c>
      <c r="F19296" t="s">
        <v>13047</v>
      </c>
      <c r="G19296" t="s">
        <v>2142</v>
      </c>
      <c r="H19296" t="s">
        <v>4667</v>
      </c>
      <c r="I19296" t="s">
        <v>4666</v>
      </c>
      <c r="J19296" s="40">
        <v>8909.5</v>
      </c>
      <c r="K19296" s="40">
        <v>0</v>
      </c>
    </row>
    <row r="19297" spans="1:11" x14ac:dyDescent="0.35">
      <c r="A19297">
        <v>65009</v>
      </c>
      <c r="B19297" t="s">
        <v>324</v>
      </c>
      <c r="C19297" s="70">
        <v>0</v>
      </c>
      <c r="D19297" s="70">
        <v>0</v>
      </c>
      <c r="E19297" s="71">
        <v>44805</v>
      </c>
      <c r="F19297" t="s">
        <v>13046</v>
      </c>
      <c r="G19297" t="s">
        <v>1912</v>
      </c>
      <c r="J19297" s="40">
        <v>-8554.99</v>
      </c>
      <c r="K19297" s="40">
        <v>0</v>
      </c>
    </row>
    <row r="19298" spans="1:11" x14ac:dyDescent="0.35">
      <c r="A19298">
        <v>65009</v>
      </c>
      <c r="B19298" t="s">
        <v>324</v>
      </c>
      <c r="C19298" s="70">
        <v>0</v>
      </c>
      <c r="D19298" s="70">
        <v>0</v>
      </c>
      <c r="E19298" s="71">
        <v>44810</v>
      </c>
      <c r="F19298" t="s">
        <v>13045</v>
      </c>
      <c r="G19298" t="s">
        <v>2142</v>
      </c>
      <c r="H19298" t="s">
        <v>13044</v>
      </c>
      <c r="I19298" t="s">
        <v>13043</v>
      </c>
      <c r="J19298" s="40">
        <v>326</v>
      </c>
      <c r="K19298" s="40">
        <v>0</v>
      </c>
    </row>
    <row r="19299" spans="1:11" x14ac:dyDescent="0.35">
      <c r="A19299">
        <v>65009</v>
      </c>
      <c r="B19299" t="s">
        <v>324</v>
      </c>
      <c r="C19299" s="70">
        <v>0</v>
      </c>
      <c r="D19299" s="70">
        <v>0</v>
      </c>
      <c r="E19299" s="71">
        <v>44834</v>
      </c>
      <c r="F19299" t="s">
        <v>13042</v>
      </c>
      <c r="G19299" t="s">
        <v>2343</v>
      </c>
      <c r="H19299" t="s">
        <v>13019</v>
      </c>
      <c r="I19299" t="s">
        <v>13019</v>
      </c>
      <c r="J19299" s="40">
        <v>1317</v>
      </c>
      <c r="K19299" s="40">
        <v>0</v>
      </c>
    </row>
    <row r="19300" spans="1:11" x14ac:dyDescent="0.35">
      <c r="A19300">
        <v>65009</v>
      </c>
      <c r="B19300" t="s">
        <v>324</v>
      </c>
      <c r="C19300" s="70">
        <v>0</v>
      </c>
      <c r="D19300" s="70">
        <v>0</v>
      </c>
      <c r="E19300" s="71">
        <v>44834</v>
      </c>
      <c r="F19300" t="s">
        <v>13041</v>
      </c>
      <c r="G19300" t="s">
        <v>2343</v>
      </c>
      <c r="H19300" t="s">
        <v>13017</v>
      </c>
      <c r="I19300" t="s">
        <v>13017</v>
      </c>
      <c r="J19300" s="40">
        <v>1981.12</v>
      </c>
      <c r="K19300" s="40">
        <v>0</v>
      </c>
    </row>
    <row r="19301" spans="1:11" x14ac:dyDescent="0.35">
      <c r="A19301">
        <v>65009</v>
      </c>
      <c r="B19301" t="s">
        <v>324</v>
      </c>
      <c r="C19301" s="70">
        <v>0</v>
      </c>
      <c r="D19301" s="70">
        <v>0</v>
      </c>
      <c r="E19301" s="71">
        <v>44834</v>
      </c>
      <c r="F19301" t="s">
        <v>13040</v>
      </c>
      <c r="G19301" t="s">
        <v>2142</v>
      </c>
      <c r="H19301" t="s">
        <v>4664</v>
      </c>
      <c r="I19301" t="s">
        <v>4663</v>
      </c>
      <c r="J19301" s="40">
        <v>4609.7299999999996</v>
      </c>
      <c r="K19301" s="40">
        <v>0</v>
      </c>
    </row>
    <row r="19302" spans="1:11" x14ac:dyDescent="0.35">
      <c r="A19302">
        <v>65009</v>
      </c>
      <c r="B19302" t="s">
        <v>324</v>
      </c>
      <c r="C19302" s="70">
        <v>0</v>
      </c>
      <c r="D19302" s="70">
        <v>0</v>
      </c>
      <c r="E19302" s="71">
        <v>44835</v>
      </c>
      <c r="F19302" t="s">
        <v>13039</v>
      </c>
      <c r="G19302" t="s">
        <v>2169</v>
      </c>
      <c r="H19302" t="s">
        <v>12981</v>
      </c>
      <c r="I19302" t="s">
        <v>12980</v>
      </c>
      <c r="J19302" s="40">
        <v>452.97</v>
      </c>
      <c r="K19302" s="40">
        <v>0</v>
      </c>
    </row>
    <row r="19303" spans="1:11" x14ac:dyDescent="0.35">
      <c r="A19303">
        <v>65009</v>
      </c>
      <c r="B19303" t="s">
        <v>324</v>
      </c>
      <c r="C19303" s="70">
        <v>0</v>
      </c>
      <c r="D19303" s="70">
        <v>0</v>
      </c>
      <c r="E19303" s="71">
        <v>44835</v>
      </c>
      <c r="F19303" t="s">
        <v>13038</v>
      </c>
      <c r="G19303" t="s">
        <v>2169</v>
      </c>
      <c r="H19303" t="s">
        <v>12981</v>
      </c>
      <c r="I19303" t="s">
        <v>12980</v>
      </c>
      <c r="J19303" s="40">
        <v>810.46</v>
      </c>
      <c r="K19303" s="40">
        <v>0</v>
      </c>
    </row>
    <row r="19304" spans="1:11" x14ac:dyDescent="0.35">
      <c r="A19304">
        <v>65009</v>
      </c>
      <c r="B19304" t="s">
        <v>324</v>
      </c>
      <c r="C19304" s="70">
        <v>0</v>
      </c>
      <c r="D19304" s="70">
        <v>0</v>
      </c>
      <c r="E19304" s="71">
        <v>44835</v>
      </c>
      <c r="F19304" t="s">
        <v>13037</v>
      </c>
      <c r="G19304" t="s">
        <v>1912</v>
      </c>
      <c r="I19304" t="s">
        <v>13036</v>
      </c>
      <c r="J19304" s="40">
        <v>-12133.48</v>
      </c>
      <c r="K19304" s="40">
        <v>0</v>
      </c>
    </row>
    <row r="19305" spans="1:11" x14ac:dyDescent="0.35">
      <c r="A19305">
        <v>65009</v>
      </c>
      <c r="B19305" t="s">
        <v>324</v>
      </c>
      <c r="C19305" s="70">
        <v>0</v>
      </c>
      <c r="D19305" s="70">
        <v>0</v>
      </c>
      <c r="E19305" s="71">
        <v>44844</v>
      </c>
      <c r="F19305" t="s">
        <v>13035</v>
      </c>
      <c r="G19305" t="s">
        <v>2142</v>
      </c>
      <c r="H19305" t="s">
        <v>13034</v>
      </c>
      <c r="I19305" t="s">
        <v>13033</v>
      </c>
      <c r="J19305" s="40">
        <v>562.69000000000005</v>
      </c>
      <c r="K19305" s="40">
        <v>0</v>
      </c>
    </row>
    <row r="19306" spans="1:11" x14ac:dyDescent="0.35">
      <c r="A19306">
        <v>65009</v>
      </c>
      <c r="B19306" t="s">
        <v>324</v>
      </c>
      <c r="C19306" s="70">
        <v>0</v>
      </c>
      <c r="D19306" s="70">
        <v>0</v>
      </c>
      <c r="E19306" s="71">
        <v>44854</v>
      </c>
      <c r="F19306" t="s">
        <v>13032</v>
      </c>
      <c r="G19306" t="s">
        <v>2142</v>
      </c>
      <c r="H19306" t="s">
        <v>4655</v>
      </c>
      <c r="I19306" t="s">
        <v>4654</v>
      </c>
      <c r="J19306" s="40">
        <v>3308.99</v>
      </c>
      <c r="K19306" s="40">
        <v>0</v>
      </c>
    </row>
    <row r="19307" spans="1:11" x14ac:dyDescent="0.35">
      <c r="A19307">
        <v>65009</v>
      </c>
      <c r="B19307" t="s">
        <v>324</v>
      </c>
      <c r="C19307" s="70">
        <v>0</v>
      </c>
      <c r="D19307" s="70">
        <v>0</v>
      </c>
      <c r="E19307" s="71">
        <v>44865</v>
      </c>
      <c r="F19307" t="s">
        <v>13031</v>
      </c>
      <c r="G19307" t="s">
        <v>2343</v>
      </c>
      <c r="H19307" t="s">
        <v>13015</v>
      </c>
      <c r="J19307" s="40">
        <v>1534</v>
      </c>
      <c r="K19307" s="40">
        <v>0</v>
      </c>
    </row>
    <row r="19308" spans="1:11" x14ac:dyDescent="0.35">
      <c r="A19308">
        <v>65009</v>
      </c>
      <c r="B19308" t="s">
        <v>324</v>
      </c>
      <c r="C19308" s="70">
        <v>0</v>
      </c>
      <c r="D19308" s="70">
        <v>0</v>
      </c>
      <c r="E19308" s="71">
        <v>44865</v>
      </c>
      <c r="F19308" t="s">
        <v>13030</v>
      </c>
      <c r="G19308" t="s">
        <v>2343</v>
      </c>
      <c r="H19308" t="s">
        <v>13013</v>
      </c>
      <c r="I19308" t="s">
        <v>13013</v>
      </c>
      <c r="J19308" s="40">
        <v>2015</v>
      </c>
      <c r="K19308" s="40">
        <v>0</v>
      </c>
    </row>
    <row r="19309" spans="1:11" x14ac:dyDescent="0.35">
      <c r="A19309">
        <v>65009</v>
      </c>
      <c r="B19309" t="s">
        <v>324</v>
      </c>
      <c r="C19309" s="70">
        <v>0</v>
      </c>
      <c r="D19309" s="70">
        <v>0</v>
      </c>
      <c r="E19309" s="71">
        <v>44865</v>
      </c>
      <c r="F19309" t="s">
        <v>13029</v>
      </c>
      <c r="G19309" t="s">
        <v>2343</v>
      </c>
      <c r="H19309" t="s">
        <v>13011</v>
      </c>
      <c r="I19309" t="s">
        <v>13011</v>
      </c>
      <c r="J19309" s="40">
        <v>855</v>
      </c>
      <c r="K19309" s="40">
        <v>0</v>
      </c>
    </row>
    <row r="19310" spans="1:11" x14ac:dyDescent="0.35">
      <c r="A19310">
        <v>65009</v>
      </c>
      <c r="B19310" t="s">
        <v>324</v>
      </c>
      <c r="C19310" s="70">
        <v>0</v>
      </c>
      <c r="D19310" s="70">
        <v>0</v>
      </c>
      <c r="E19310" s="71">
        <v>44865</v>
      </c>
      <c r="F19310" t="s">
        <v>13028</v>
      </c>
      <c r="G19310" t="s">
        <v>2343</v>
      </c>
      <c r="H19310" t="s">
        <v>13009</v>
      </c>
      <c r="I19310" t="s">
        <v>13009</v>
      </c>
      <c r="J19310" s="40">
        <v>444</v>
      </c>
      <c r="K19310" s="40">
        <v>0</v>
      </c>
    </row>
    <row r="19311" spans="1:11" x14ac:dyDescent="0.35">
      <c r="A19311">
        <v>65009</v>
      </c>
      <c r="B19311" t="s">
        <v>324</v>
      </c>
      <c r="C19311" s="70">
        <v>0</v>
      </c>
      <c r="D19311" s="70">
        <v>0</v>
      </c>
      <c r="E19311" s="71">
        <v>44865</v>
      </c>
      <c r="F19311" t="s">
        <v>13027</v>
      </c>
      <c r="G19311" t="s">
        <v>2343</v>
      </c>
      <c r="H19311" t="s">
        <v>12999</v>
      </c>
      <c r="I19311" t="s">
        <v>12999</v>
      </c>
      <c r="J19311" s="40">
        <v>2809.76</v>
      </c>
      <c r="K19311" s="40">
        <v>0</v>
      </c>
    </row>
    <row r="19312" spans="1:11" x14ac:dyDescent="0.35">
      <c r="A19312">
        <v>65009</v>
      </c>
      <c r="B19312" t="s">
        <v>324</v>
      </c>
      <c r="C19312" s="70">
        <v>0</v>
      </c>
      <c r="D19312" s="70">
        <v>0</v>
      </c>
      <c r="E19312" s="71">
        <v>44865</v>
      </c>
      <c r="F19312" t="s">
        <v>13026</v>
      </c>
      <c r="G19312" t="s">
        <v>2343</v>
      </c>
      <c r="H19312" t="s">
        <v>12997</v>
      </c>
      <c r="I19312" t="s">
        <v>12997</v>
      </c>
      <c r="J19312" s="40">
        <v>7172.8</v>
      </c>
      <c r="K19312" s="40">
        <v>0</v>
      </c>
    </row>
    <row r="19313" spans="1:11" x14ac:dyDescent="0.35">
      <c r="A19313">
        <v>65009</v>
      </c>
      <c r="B19313" t="s">
        <v>324</v>
      </c>
      <c r="C19313" s="70">
        <v>0</v>
      </c>
      <c r="D19313" s="70">
        <v>0</v>
      </c>
      <c r="E19313" s="71">
        <v>44865</v>
      </c>
      <c r="F19313" t="s">
        <v>13026</v>
      </c>
      <c r="G19313" t="s">
        <v>2343</v>
      </c>
      <c r="H19313" t="s">
        <v>12997</v>
      </c>
      <c r="I19313" t="s">
        <v>12997</v>
      </c>
      <c r="J19313" s="40">
        <v>3.08</v>
      </c>
      <c r="K19313" s="40">
        <v>0</v>
      </c>
    </row>
    <row r="19314" spans="1:11" x14ac:dyDescent="0.35">
      <c r="A19314">
        <v>65009</v>
      </c>
      <c r="B19314" t="s">
        <v>324</v>
      </c>
      <c r="C19314" s="70">
        <v>0</v>
      </c>
      <c r="D19314" s="70">
        <v>0</v>
      </c>
      <c r="E19314" s="71">
        <v>44865</v>
      </c>
      <c r="F19314" t="s">
        <v>13025</v>
      </c>
      <c r="G19314" t="s">
        <v>2169</v>
      </c>
      <c r="H19314" t="s">
        <v>12981</v>
      </c>
      <c r="I19314" t="s">
        <v>12980</v>
      </c>
      <c r="J19314" s="40">
        <v>810.46</v>
      </c>
      <c r="K19314" s="40">
        <v>0</v>
      </c>
    </row>
    <row r="19315" spans="1:11" x14ac:dyDescent="0.35">
      <c r="A19315">
        <v>65009</v>
      </c>
      <c r="B19315" t="s">
        <v>324</v>
      </c>
      <c r="C19315" s="70">
        <v>0</v>
      </c>
      <c r="D19315" s="70">
        <v>0</v>
      </c>
      <c r="E19315" s="71">
        <v>44866</v>
      </c>
      <c r="F19315" t="s">
        <v>13024</v>
      </c>
      <c r="G19315" t="s">
        <v>2343</v>
      </c>
      <c r="H19315" t="s">
        <v>13023</v>
      </c>
      <c r="I19315" t="s">
        <v>13023</v>
      </c>
      <c r="J19315" s="40">
        <v>-1624.5</v>
      </c>
      <c r="K19315" s="40">
        <v>0</v>
      </c>
    </row>
    <row r="19316" spans="1:11" x14ac:dyDescent="0.35">
      <c r="A19316">
        <v>65009</v>
      </c>
      <c r="B19316" t="s">
        <v>324</v>
      </c>
      <c r="C19316" s="70">
        <v>0</v>
      </c>
      <c r="D19316" s="70">
        <v>0</v>
      </c>
      <c r="E19316" s="71">
        <v>44866</v>
      </c>
      <c r="F19316" t="s">
        <v>13022</v>
      </c>
      <c r="G19316" t="s">
        <v>2343</v>
      </c>
      <c r="H19316" t="s">
        <v>13021</v>
      </c>
      <c r="I19316" t="s">
        <v>13021</v>
      </c>
      <c r="J19316" s="40">
        <v>-2108</v>
      </c>
      <c r="K19316" s="40">
        <v>0</v>
      </c>
    </row>
    <row r="19317" spans="1:11" x14ac:dyDescent="0.35">
      <c r="A19317">
        <v>65009</v>
      </c>
      <c r="B19317" t="s">
        <v>324</v>
      </c>
      <c r="C19317" s="70">
        <v>0</v>
      </c>
      <c r="D19317" s="70">
        <v>0</v>
      </c>
      <c r="E19317" s="71">
        <v>44866</v>
      </c>
      <c r="F19317" t="s">
        <v>13020</v>
      </c>
      <c r="G19317" t="s">
        <v>2343</v>
      </c>
      <c r="H19317" t="s">
        <v>13019</v>
      </c>
      <c r="I19317" t="s">
        <v>13019</v>
      </c>
      <c r="J19317" s="40">
        <v>-1317</v>
      </c>
      <c r="K19317" s="40">
        <v>0</v>
      </c>
    </row>
    <row r="19318" spans="1:11" x14ac:dyDescent="0.35">
      <c r="A19318">
        <v>65009</v>
      </c>
      <c r="B19318" t="s">
        <v>324</v>
      </c>
      <c r="C19318" s="70">
        <v>0</v>
      </c>
      <c r="D19318" s="70">
        <v>0</v>
      </c>
      <c r="E19318" s="71">
        <v>44866</v>
      </c>
      <c r="F19318" t="s">
        <v>13018</v>
      </c>
      <c r="G19318" t="s">
        <v>2343</v>
      </c>
      <c r="H19318" t="s">
        <v>13017</v>
      </c>
      <c r="I19318" t="s">
        <v>13017</v>
      </c>
      <c r="J19318" s="40">
        <v>-1981.12</v>
      </c>
      <c r="K19318" s="40">
        <v>0</v>
      </c>
    </row>
    <row r="19319" spans="1:11" x14ac:dyDescent="0.35">
      <c r="A19319">
        <v>65009</v>
      </c>
      <c r="B19319" t="s">
        <v>324</v>
      </c>
      <c r="C19319" s="70">
        <v>0</v>
      </c>
      <c r="D19319" s="70">
        <v>0</v>
      </c>
      <c r="E19319" s="71">
        <v>44866</v>
      </c>
      <c r="F19319" t="s">
        <v>13016</v>
      </c>
      <c r="G19319" t="s">
        <v>2343</v>
      </c>
      <c r="H19319" t="s">
        <v>13015</v>
      </c>
      <c r="J19319" s="40">
        <v>-1534</v>
      </c>
      <c r="K19319" s="40">
        <v>0</v>
      </c>
    </row>
    <row r="19320" spans="1:11" x14ac:dyDescent="0.35">
      <c r="A19320">
        <v>65009</v>
      </c>
      <c r="B19320" t="s">
        <v>324</v>
      </c>
      <c r="C19320" s="70">
        <v>0</v>
      </c>
      <c r="D19320" s="70">
        <v>0</v>
      </c>
      <c r="E19320" s="71">
        <v>44866</v>
      </c>
      <c r="F19320" t="s">
        <v>13014</v>
      </c>
      <c r="G19320" t="s">
        <v>2343</v>
      </c>
      <c r="H19320" t="s">
        <v>13013</v>
      </c>
      <c r="I19320" t="s">
        <v>13013</v>
      </c>
      <c r="J19320" s="40">
        <v>-2015</v>
      </c>
      <c r="K19320" s="40">
        <v>0</v>
      </c>
    </row>
    <row r="19321" spans="1:11" x14ac:dyDescent="0.35">
      <c r="A19321">
        <v>65009</v>
      </c>
      <c r="B19321" t="s">
        <v>324</v>
      </c>
      <c r="C19321" s="70">
        <v>0</v>
      </c>
      <c r="D19321" s="70">
        <v>0</v>
      </c>
      <c r="E19321" s="71">
        <v>44866</v>
      </c>
      <c r="F19321" t="s">
        <v>13012</v>
      </c>
      <c r="G19321" t="s">
        <v>2343</v>
      </c>
      <c r="H19321" t="s">
        <v>13011</v>
      </c>
      <c r="I19321" t="s">
        <v>13011</v>
      </c>
      <c r="J19321" s="40">
        <v>-855</v>
      </c>
      <c r="K19321" s="40">
        <v>0</v>
      </c>
    </row>
    <row r="19322" spans="1:11" x14ac:dyDescent="0.35">
      <c r="A19322">
        <v>65009</v>
      </c>
      <c r="B19322" t="s">
        <v>324</v>
      </c>
      <c r="C19322" s="70">
        <v>0</v>
      </c>
      <c r="D19322" s="70">
        <v>0</v>
      </c>
      <c r="E19322" s="71">
        <v>44866</v>
      </c>
      <c r="F19322" t="s">
        <v>13010</v>
      </c>
      <c r="G19322" t="s">
        <v>2343</v>
      </c>
      <c r="H19322" t="s">
        <v>13009</v>
      </c>
      <c r="I19322" t="s">
        <v>13009</v>
      </c>
      <c r="J19322" s="40">
        <v>-444</v>
      </c>
      <c r="K19322" s="40">
        <v>0</v>
      </c>
    </row>
    <row r="19323" spans="1:11" x14ac:dyDescent="0.35">
      <c r="A19323">
        <v>65009</v>
      </c>
      <c r="B19323" t="s">
        <v>324</v>
      </c>
      <c r="C19323" s="70">
        <v>0</v>
      </c>
      <c r="D19323" s="70">
        <v>0</v>
      </c>
      <c r="E19323" s="71">
        <v>44874</v>
      </c>
      <c r="F19323" t="s">
        <v>13008</v>
      </c>
      <c r="G19323" t="s">
        <v>2142</v>
      </c>
      <c r="H19323" t="s">
        <v>4304</v>
      </c>
      <c r="I19323" t="s">
        <v>4303</v>
      </c>
      <c r="J19323" s="40">
        <v>7940.67</v>
      </c>
      <c r="K19323" s="40">
        <v>0</v>
      </c>
    </row>
    <row r="19324" spans="1:11" x14ac:dyDescent="0.35">
      <c r="A19324">
        <v>65009</v>
      </c>
      <c r="B19324" t="s">
        <v>324</v>
      </c>
      <c r="C19324" s="70">
        <v>0</v>
      </c>
      <c r="D19324" s="70">
        <v>0</v>
      </c>
      <c r="E19324" s="71">
        <v>44887</v>
      </c>
      <c r="F19324" t="s">
        <v>13007</v>
      </c>
      <c r="G19324" t="s">
        <v>2142</v>
      </c>
      <c r="H19324" t="s">
        <v>13006</v>
      </c>
      <c r="I19324" t="s">
        <v>13005</v>
      </c>
      <c r="J19324" s="40">
        <v>1070.23</v>
      </c>
      <c r="K19324" s="40">
        <v>0</v>
      </c>
    </row>
    <row r="19325" spans="1:11" x14ac:dyDescent="0.35">
      <c r="A19325">
        <v>65009</v>
      </c>
      <c r="B19325" t="s">
        <v>324</v>
      </c>
      <c r="C19325" s="70">
        <v>0</v>
      </c>
      <c r="D19325" s="70">
        <v>0</v>
      </c>
      <c r="E19325" s="71">
        <v>44895</v>
      </c>
      <c r="F19325" t="s">
        <v>13004</v>
      </c>
      <c r="G19325" t="s">
        <v>2343</v>
      </c>
      <c r="H19325" t="s">
        <v>12995</v>
      </c>
      <c r="I19325" t="s">
        <v>12995</v>
      </c>
      <c r="J19325" s="40">
        <v>8647.5</v>
      </c>
      <c r="K19325" s="40">
        <v>0</v>
      </c>
    </row>
    <row r="19326" spans="1:11" x14ac:dyDescent="0.35">
      <c r="A19326">
        <v>65009</v>
      </c>
      <c r="B19326" t="s">
        <v>324</v>
      </c>
      <c r="C19326" s="70">
        <v>0</v>
      </c>
      <c r="D19326" s="70">
        <v>0</v>
      </c>
      <c r="E19326" s="71">
        <v>44895</v>
      </c>
      <c r="F19326" t="s">
        <v>13003</v>
      </c>
      <c r="G19326" t="s">
        <v>2169</v>
      </c>
      <c r="H19326" t="s">
        <v>12981</v>
      </c>
      <c r="I19326" t="s">
        <v>12980</v>
      </c>
      <c r="J19326" s="40">
        <v>810.46</v>
      </c>
      <c r="K19326" s="40">
        <v>0</v>
      </c>
    </row>
    <row r="19327" spans="1:11" x14ac:dyDescent="0.35">
      <c r="A19327">
        <v>65009</v>
      </c>
      <c r="B19327" t="s">
        <v>324</v>
      </c>
      <c r="C19327" s="70">
        <v>0</v>
      </c>
      <c r="D19327" s="70">
        <v>0</v>
      </c>
      <c r="E19327" s="71">
        <v>44895</v>
      </c>
      <c r="F19327" t="s">
        <v>13002</v>
      </c>
      <c r="G19327" t="s">
        <v>2343</v>
      </c>
      <c r="H19327" t="s">
        <v>13001</v>
      </c>
      <c r="I19327" t="s">
        <v>13001</v>
      </c>
      <c r="J19327" s="40">
        <v>2184.75</v>
      </c>
      <c r="K19327" s="40">
        <v>0</v>
      </c>
    </row>
    <row r="19328" spans="1:11" x14ac:dyDescent="0.35">
      <c r="A19328">
        <v>65009</v>
      </c>
      <c r="B19328" t="s">
        <v>324</v>
      </c>
      <c r="C19328" s="70">
        <v>0</v>
      </c>
      <c r="D19328" s="70">
        <v>0</v>
      </c>
      <c r="E19328" s="71">
        <v>44896</v>
      </c>
      <c r="F19328" t="s">
        <v>13000</v>
      </c>
      <c r="G19328" t="s">
        <v>2343</v>
      </c>
      <c r="H19328" t="s">
        <v>12999</v>
      </c>
      <c r="I19328" t="s">
        <v>12999</v>
      </c>
      <c r="J19328" s="40">
        <v>-2809.76</v>
      </c>
      <c r="K19328" s="40">
        <v>0</v>
      </c>
    </row>
    <row r="19329" spans="1:11" x14ac:dyDescent="0.35">
      <c r="A19329">
        <v>65009</v>
      </c>
      <c r="B19329" t="s">
        <v>324</v>
      </c>
      <c r="C19329" s="70">
        <v>0</v>
      </c>
      <c r="D19329" s="70">
        <v>0</v>
      </c>
      <c r="E19329" s="71">
        <v>44896</v>
      </c>
      <c r="F19329" t="s">
        <v>12998</v>
      </c>
      <c r="G19329" t="s">
        <v>2343</v>
      </c>
      <c r="H19329" t="s">
        <v>12997</v>
      </c>
      <c r="I19329" t="s">
        <v>12997</v>
      </c>
      <c r="J19329" s="40">
        <v>-7172.8</v>
      </c>
      <c r="K19329" s="40">
        <v>0</v>
      </c>
    </row>
    <row r="19330" spans="1:11" x14ac:dyDescent="0.35">
      <c r="A19330">
        <v>65009</v>
      </c>
      <c r="B19330" t="s">
        <v>324</v>
      </c>
      <c r="C19330" s="70">
        <v>0</v>
      </c>
      <c r="D19330" s="70">
        <v>0</v>
      </c>
      <c r="E19330" s="71">
        <v>44896</v>
      </c>
      <c r="F19330" t="s">
        <v>12998</v>
      </c>
      <c r="G19330" t="s">
        <v>2343</v>
      </c>
      <c r="H19330" t="s">
        <v>12997</v>
      </c>
      <c r="I19330" t="s">
        <v>12997</v>
      </c>
      <c r="J19330" s="40">
        <v>-3.08</v>
      </c>
      <c r="K19330" s="40">
        <v>0</v>
      </c>
    </row>
    <row r="19331" spans="1:11" x14ac:dyDescent="0.35">
      <c r="A19331">
        <v>65009</v>
      </c>
      <c r="B19331" t="s">
        <v>324</v>
      </c>
      <c r="C19331" s="70">
        <v>0</v>
      </c>
      <c r="D19331" s="70">
        <v>0</v>
      </c>
      <c r="E19331" s="71">
        <v>44896</v>
      </c>
      <c r="F19331" t="s">
        <v>12996</v>
      </c>
      <c r="G19331" t="s">
        <v>2343</v>
      </c>
      <c r="H19331" t="s">
        <v>12995</v>
      </c>
      <c r="I19331" t="s">
        <v>12995</v>
      </c>
      <c r="J19331" s="40">
        <v>-8647.5</v>
      </c>
      <c r="K19331" s="40">
        <v>0</v>
      </c>
    </row>
    <row r="19332" spans="1:11" x14ac:dyDescent="0.35">
      <c r="A19332">
        <v>65009</v>
      </c>
      <c r="B19332" t="s">
        <v>324</v>
      </c>
      <c r="C19332" s="70">
        <v>0</v>
      </c>
      <c r="D19332" s="70">
        <v>0</v>
      </c>
      <c r="E19332" s="71">
        <v>44896</v>
      </c>
      <c r="F19332" t="s">
        <v>12994</v>
      </c>
      <c r="G19332" t="s">
        <v>2142</v>
      </c>
      <c r="H19332" t="s">
        <v>12993</v>
      </c>
      <c r="I19332" t="s">
        <v>12992</v>
      </c>
      <c r="J19332" s="40">
        <v>500.5</v>
      </c>
      <c r="K19332" s="40">
        <v>0</v>
      </c>
    </row>
    <row r="19333" spans="1:11" x14ac:dyDescent="0.35">
      <c r="A19333">
        <v>65009</v>
      </c>
      <c r="B19333" t="s">
        <v>324</v>
      </c>
      <c r="C19333" s="70">
        <v>0</v>
      </c>
      <c r="D19333" s="70">
        <v>0</v>
      </c>
      <c r="E19333" s="71">
        <v>44896</v>
      </c>
      <c r="F19333" t="s">
        <v>12991</v>
      </c>
      <c r="G19333" t="s">
        <v>2142</v>
      </c>
      <c r="H19333" t="s">
        <v>12990</v>
      </c>
      <c r="I19333" t="s">
        <v>12989</v>
      </c>
      <c r="J19333" s="40">
        <v>2362.5</v>
      </c>
      <c r="K19333" s="40">
        <v>0</v>
      </c>
    </row>
    <row r="19334" spans="1:11" x14ac:dyDescent="0.35">
      <c r="A19334">
        <v>65009</v>
      </c>
      <c r="B19334" t="s">
        <v>324</v>
      </c>
      <c r="C19334" s="70">
        <v>0</v>
      </c>
      <c r="D19334" s="70">
        <v>0</v>
      </c>
      <c r="E19334" s="71">
        <v>44900</v>
      </c>
      <c r="F19334" t="s">
        <v>12988</v>
      </c>
      <c r="G19334" t="s">
        <v>2142</v>
      </c>
      <c r="H19334" t="s">
        <v>12987</v>
      </c>
      <c r="I19334" t="s">
        <v>12986</v>
      </c>
      <c r="J19334" s="40">
        <v>3105</v>
      </c>
      <c r="K19334" s="40">
        <v>0</v>
      </c>
    </row>
    <row r="19335" spans="1:11" x14ac:dyDescent="0.35">
      <c r="A19335">
        <v>65009</v>
      </c>
      <c r="B19335" t="s">
        <v>324</v>
      </c>
      <c r="C19335" s="70">
        <v>0</v>
      </c>
      <c r="D19335" s="70">
        <v>0</v>
      </c>
      <c r="E19335" s="71">
        <v>44926</v>
      </c>
      <c r="F19335" t="s">
        <v>12985</v>
      </c>
      <c r="G19335" t="s">
        <v>2142</v>
      </c>
      <c r="H19335" t="s">
        <v>12984</v>
      </c>
      <c r="I19335" t="s">
        <v>12983</v>
      </c>
      <c r="J19335" s="40">
        <v>9866.4699999999993</v>
      </c>
      <c r="K19335" s="40">
        <v>0</v>
      </c>
    </row>
    <row r="19336" spans="1:11" x14ac:dyDescent="0.35">
      <c r="A19336">
        <v>65009</v>
      </c>
      <c r="B19336" t="s">
        <v>324</v>
      </c>
      <c r="C19336" s="70">
        <v>0</v>
      </c>
      <c r="D19336" s="70">
        <v>0</v>
      </c>
      <c r="E19336" s="71">
        <v>44926</v>
      </c>
      <c r="F19336" t="s">
        <v>12982</v>
      </c>
      <c r="G19336" t="s">
        <v>2169</v>
      </c>
      <c r="H19336" t="s">
        <v>12981</v>
      </c>
      <c r="I19336" t="s">
        <v>12980</v>
      </c>
      <c r="J19336" s="40">
        <v>810.47</v>
      </c>
      <c r="K19336" s="40">
        <v>0</v>
      </c>
    </row>
    <row r="19337" spans="1:11" x14ac:dyDescent="0.35">
      <c r="A19337">
        <v>65009</v>
      </c>
      <c r="B19337" t="s">
        <v>324</v>
      </c>
      <c r="C19337" s="70">
        <v>0</v>
      </c>
      <c r="D19337" s="70">
        <v>0</v>
      </c>
      <c r="E19337" s="71">
        <v>44926</v>
      </c>
      <c r="F19337" t="s">
        <v>2574</v>
      </c>
      <c r="G19337" t="s">
        <v>1912</v>
      </c>
      <c r="H19337" t="s">
        <v>1911</v>
      </c>
      <c r="J19337" s="40">
        <v>2090</v>
      </c>
      <c r="K19337" s="40">
        <v>0</v>
      </c>
    </row>
    <row r="19338" spans="1:11" x14ac:dyDescent="0.35">
      <c r="A19338">
        <v>65011</v>
      </c>
      <c r="B19338" t="s">
        <v>325</v>
      </c>
      <c r="C19338" s="70">
        <v>0</v>
      </c>
      <c r="D19338" s="70">
        <v>0</v>
      </c>
      <c r="E19338" s="71">
        <v>44618</v>
      </c>
      <c r="F19338" t="s">
        <v>12979</v>
      </c>
      <c r="G19338" t="s">
        <v>2142</v>
      </c>
      <c r="H19338" t="s">
        <v>12978</v>
      </c>
      <c r="I19338" t="s">
        <v>12977</v>
      </c>
      <c r="J19338" s="40">
        <v>1994.48</v>
      </c>
      <c r="K19338" s="40">
        <v>0</v>
      </c>
    </row>
    <row r="19339" spans="1:11" x14ac:dyDescent="0.35">
      <c r="A19339">
        <v>65011</v>
      </c>
      <c r="B19339" t="s">
        <v>325</v>
      </c>
      <c r="C19339" s="70">
        <v>0</v>
      </c>
      <c r="D19339" s="70">
        <v>0</v>
      </c>
      <c r="E19339" s="71">
        <v>44865</v>
      </c>
      <c r="F19339" t="s">
        <v>12976</v>
      </c>
      <c r="G19339" t="s">
        <v>2343</v>
      </c>
      <c r="H19339" t="s">
        <v>12974</v>
      </c>
      <c r="I19339" t="s">
        <v>12974</v>
      </c>
      <c r="J19339" s="40">
        <v>905.78</v>
      </c>
      <c r="K19339" s="40">
        <v>0</v>
      </c>
    </row>
    <row r="19340" spans="1:11" x14ac:dyDescent="0.35">
      <c r="A19340">
        <v>65011</v>
      </c>
      <c r="B19340" t="s">
        <v>325</v>
      </c>
      <c r="C19340" s="70">
        <v>0</v>
      </c>
      <c r="D19340" s="70">
        <v>0</v>
      </c>
      <c r="E19340" s="71">
        <v>44866</v>
      </c>
      <c r="F19340" t="s">
        <v>12975</v>
      </c>
      <c r="G19340" t="s">
        <v>2343</v>
      </c>
      <c r="H19340" t="s">
        <v>12974</v>
      </c>
      <c r="I19340" t="s">
        <v>12974</v>
      </c>
      <c r="J19340" s="40">
        <v>-905.78</v>
      </c>
      <c r="K19340" s="40">
        <v>0</v>
      </c>
    </row>
    <row r="19341" spans="1:11" x14ac:dyDescent="0.35">
      <c r="A19341">
        <v>65011</v>
      </c>
      <c r="B19341" t="s">
        <v>325</v>
      </c>
      <c r="C19341" s="70">
        <v>0</v>
      </c>
      <c r="D19341" s="70">
        <v>0</v>
      </c>
      <c r="E19341" s="71">
        <v>44889</v>
      </c>
      <c r="F19341" t="s">
        <v>12973</v>
      </c>
      <c r="G19341" t="s">
        <v>2142</v>
      </c>
      <c r="H19341" t="s">
        <v>12972</v>
      </c>
      <c r="I19341" t="s">
        <v>12971</v>
      </c>
      <c r="J19341" s="40">
        <v>935.68</v>
      </c>
      <c r="K19341" s="40">
        <v>0</v>
      </c>
    </row>
    <row r="19342" spans="1:11" x14ac:dyDescent="0.35">
      <c r="A19342">
        <v>65011</v>
      </c>
      <c r="B19342" t="s">
        <v>325</v>
      </c>
      <c r="C19342" s="70">
        <v>0</v>
      </c>
      <c r="D19342" s="70">
        <v>0</v>
      </c>
      <c r="E19342" s="71">
        <v>44895</v>
      </c>
      <c r="F19342" t="s">
        <v>12970</v>
      </c>
      <c r="G19342" t="s">
        <v>2343</v>
      </c>
      <c r="H19342" t="s">
        <v>12968</v>
      </c>
      <c r="I19342" t="s">
        <v>12968</v>
      </c>
      <c r="J19342" s="40">
        <v>1859.92</v>
      </c>
      <c r="K19342" s="40">
        <v>0</v>
      </c>
    </row>
    <row r="19343" spans="1:11" x14ac:dyDescent="0.35">
      <c r="A19343">
        <v>65011</v>
      </c>
      <c r="B19343" t="s">
        <v>325</v>
      </c>
      <c r="C19343" s="70">
        <v>0</v>
      </c>
      <c r="D19343" s="70">
        <v>0</v>
      </c>
      <c r="E19343" s="71">
        <v>44896</v>
      </c>
      <c r="F19343" t="s">
        <v>12969</v>
      </c>
      <c r="G19343" t="s">
        <v>2343</v>
      </c>
      <c r="H19343" t="s">
        <v>12968</v>
      </c>
      <c r="I19343" t="s">
        <v>12968</v>
      </c>
      <c r="J19343" s="40">
        <v>-1859.92</v>
      </c>
      <c r="K19343" s="40">
        <v>0</v>
      </c>
    </row>
    <row r="19344" spans="1:11" x14ac:dyDescent="0.35">
      <c r="A19344">
        <v>65011</v>
      </c>
      <c r="B19344" t="s">
        <v>325</v>
      </c>
      <c r="C19344" s="70">
        <v>0</v>
      </c>
      <c r="D19344" s="70">
        <v>0</v>
      </c>
      <c r="E19344" s="71">
        <v>44914</v>
      </c>
      <c r="F19344" t="s">
        <v>12967</v>
      </c>
      <c r="G19344" t="s">
        <v>2142</v>
      </c>
      <c r="H19344" t="s">
        <v>12966</v>
      </c>
      <c r="I19344" t="s">
        <v>12965</v>
      </c>
      <c r="J19344" s="40">
        <v>17.41</v>
      </c>
      <c r="K19344" s="40">
        <v>0</v>
      </c>
    </row>
    <row r="19345" spans="1:11" x14ac:dyDescent="0.35">
      <c r="A19345">
        <v>65011</v>
      </c>
      <c r="B19345" t="s">
        <v>325</v>
      </c>
      <c r="C19345" s="70">
        <v>0</v>
      </c>
      <c r="D19345" s="70">
        <v>0</v>
      </c>
      <c r="E19345" s="71">
        <v>44915</v>
      </c>
      <c r="F19345" t="s">
        <v>12964</v>
      </c>
      <c r="G19345" t="s">
        <v>2142</v>
      </c>
      <c r="H19345" t="s">
        <v>12963</v>
      </c>
      <c r="I19345" t="s">
        <v>12962</v>
      </c>
      <c r="J19345" s="40">
        <v>1844.91</v>
      </c>
      <c r="K19345" s="40">
        <v>0</v>
      </c>
    </row>
    <row r="19346" spans="1:11" x14ac:dyDescent="0.35">
      <c r="A19346">
        <v>65011</v>
      </c>
      <c r="B19346" t="s">
        <v>325</v>
      </c>
      <c r="C19346" s="70">
        <v>0</v>
      </c>
      <c r="D19346" s="70">
        <v>0</v>
      </c>
      <c r="E19346" s="71">
        <v>44926</v>
      </c>
      <c r="F19346" t="s">
        <v>12961</v>
      </c>
      <c r="G19346" t="s">
        <v>2343</v>
      </c>
      <c r="H19346" t="s">
        <v>12960</v>
      </c>
      <c r="I19346" t="s">
        <v>12960</v>
      </c>
      <c r="J19346" s="40">
        <v>906.88</v>
      </c>
      <c r="K19346" s="40">
        <v>0</v>
      </c>
    </row>
    <row r="19347" spans="1:11" x14ac:dyDescent="0.35">
      <c r="A19347">
        <v>65011</v>
      </c>
      <c r="B19347" t="s">
        <v>325</v>
      </c>
      <c r="C19347" s="70">
        <v>0</v>
      </c>
      <c r="D19347" s="70">
        <v>0</v>
      </c>
      <c r="E19347" s="71">
        <v>44926</v>
      </c>
      <c r="F19347" t="s">
        <v>12959</v>
      </c>
      <c r="G19347" t="s">
        <v>2343</v>
      </c>
      <c r="H19347" t="s">
        <v>12958</v>
      </c>
      <c r="I19347" t="s">
        <v>12958</v>
      </c>
      <c r="J19347" s="40">
        <v>8219.3799999999992</v>
      </c>
      <c r="K19347" s="40">
        <v>0</v>
      </c>
    </row>
    <row r="19348" spans="1:11" x14ac:dyDescent="0.35">
      <c r="A19348">
        <v>65013</v>
      </c>
      <c r="B19348" t="s">
        <v>703</v>
      </c>
      <c r="C19348" s="70">
        <v>0</v>
      </c>
      <c r="D19348" s="70">
        <v>0</v>
      </c>
      <c r="E19348" s="71">
        <v>44564</v>
      </c>
      <c r="F19348" t="s">
        <v>12106</v>
      </c>
      <c r="G19348" t="s">
        <v>2142</v>
      </c>
      <c r="H19348" t="s">
        <v>12105</v>
      </c>
      <c r="I19348" t="s">
        <v>12104</v>
      </c>
      <c r="J19348" s="40">
        <v>19.41</v>
      </c>
      <c r="K19348" s="40">
        <v>0</v>
      </c>
    </row>
    <row r="19349" spans="1:11" x14ac:dyDescent="0.35">
      <c r="A19349">
        <v>65013</v>
      </c>
      <c r="B19349" t="s">
        <v>703</v>
      </c>
      <c r="C19349" s="70">
        <v>0</v>
      </c>
      <c r="D19349" s="70">
        <v>0</v>
      </c>
      <c r="E19349" s="71">
        <v>44580</v>
      </c>
      <c r="F19349" t="s">
        <v>12070</v>
      </c>
      <c r="G19349" t="s">
        <v>2142</v>
      </c>
      <c r="H19349" t="s">
        <v>12069</v>
      </c>
      <c r="I19349" t="s">
        <v>12068</v>
      </c>
      <c r="J19349" s="40">
        <v>19.21</v>
      </c>
      <c r="K19349" s="40">
        <v>0</v>
      </c>
    </row>
    <row r="19350" spans="1:11" x14ac:dyDescent="0.35">
      <c r="A19350">
        <v>65013</v>
      </c>
      <c r="B19350" t="s">
        <v>703</v>
      </c>
      <c r="C19350" s="70">
        <v>0</v>
      </c>
      <c r="D19350" s="70">
        <v>0</v>
      </c>
      <c r="E19350" s="71">
        <v>44592</v>
      </c>
      <c r="F19350" t="s">
        <v>12957</v>
      </c>
      <c r="G19350" t="s">
        <v>2142</v>
      </c>
      <c r="H19350" t="s">
        <v>12956</v>
      </c>
      <c r="I19350" t="s">
        <v>12955</v>
      </c>
      <c r="J19350" s="40">
        <v>82.74</v>
      </c>
      <c r="K19350" s="40">
        <v>0</v>
      </c>
    </row>
    <row r="19351" spans="1:11" x14ac:dyDescent="0.35">
      <c r="A19351">
        <v>65013</v>
      </c>
      <c r="B19351" t="s">
        <v>703</v>
      </c>
      <c r="C19351" s="70">
        <v>0</v>
      </c>
      <c r="D19351" s="70">
        <v>0</v>
      </c>
      <c r="E19351" s="71">
        <v>44592</v>
      </c>
      <c r="F19351" t="s">
        <v>12954</v>
      </c>
      <c r="G19351" t="s">
        <v>2142</v>
      </c>
      <c r="H19351" t="s">
        <v>2124</v>
      </c>
      <c r="I19351" t="s">
        <v>2123</v>
      </c>
      <c r="J19351" s="40">
        <v>371.1</v>
      </c>
      <c r="K19351" s="40">
        <v>0</v>
      </c>
    </row>
    <row r="19352" spans="1:11" x14ac:dyDescent="0.35">
      <c r="A19352">
        <v>65013</v>
      </c>
      <c r="B19352" t="s">
        <v>703</v>
      </c>
      <c r="C19352" s="70">
        <v>0</v>
      </c>
      <c r="D19352" s="70">
        <v>0</v>
      </c>
      <c r="E19352" s="71">
        <v>44605</v>
      </c>
      <c r="F19352" t="s">
        <v>12007</v>
      </c>
      <c r="G19352" t="s">
        <v>2142</v>
      </c>
      <c r="H19352" t="s">
        <v>12006</v>
      </c>
      <c r="I19352" t="s">
        <v>12005</v>
      </c>
      <c r="J19352" s="40">
        <v>18.55</v>
      </c>
      <c r="K19352" s="40">
        <v>0</v>
      </c>
    </row>
    <row r="19353" spans="1:11" x14ac:dyDescent="0.35">
      <c r="A19353">
        <v>65013</v>
      </c>
      <c r="B19353" t="s">
        <v>703</v>
      </c>
      <c r="C19353" s="70">
        <v>0</v>
      </c>
      <c r="D19353" s="70">
        <v>0</v>
      </c>
      <c r="E19353" s="71">
        <v>44613</v>
      </c>
      <c r="F19353" t="s">
        <v>11992</v>
      </c>
      <c r="G19353" t="s">
        <v>2142</v>
      </c>
      <c r="H19353" t="s">
        <v>11991</v>
      </c>
      <c r="I19353" t="s">
        <v>11990</v>
      </c>
      <c r="J19353" s="40">
        <v>18.690000000000001</v>
      </c>
      <c r="K19353" s="40">
        <v>0</v>
      </c>
    </row>
    <row r="19354" spans="1:11" x14ac:dyDescent="0.35">
      <c r="A19354">
        <v>65013</v>
      </c>
      <c r="B19354" t="s">
        <v>703</v>
      </c>
      <c r="C19354" s="70">
        <v>0</v>
      </c>
      <c r="D19354" s="70">
        <v>0</v>
      </c>
      <c r="E19354" s="71">
        <v>44614</v>
      </c>
      <c r="F19354" t="s">
        <v>12953</v>
      </c>
      <c r="G19354" t="s">
        <v>2142</v>
      </c>
      <c r="H19354" t="s">
        <v>12952</v>
      </c>
      <c r="I19354" t="s">
        <v>12951</v>
      </c>
      <c r="J19354" s="40">
        <v>931.97</v>
      </c>
      <c r="K19354" s="40">
        <v>0</v>
      </c>
    </row>
    <row r="19355" spans="1:11" x14ac:dyDescent="0.35">
      <c r="A19355">
        <v>65013</v>
      </c>
      <c r="B19355" t="s">
        <v>703</v>
      </c>
      <c r="C19355" s="70">
        <v>0</v>
      </c>
      <c r="D19355" s="70">
        <v>0</v>
      </c>
      <c r="E19355" s="71">
        <v>44620</v>
      </c>
      <c r="F19355" t="s">
        <v>12950</v>
      </c>
      <c r="G19355" t="s">
        <v>2142</v>
      </c>
      <c r="H19355" t="s">
        <v>2112</v>
      </c>
      <c r="I19355" t="s">
        <v>2111</v>
      </c>
      <c r="J19355" s="40">
        <v>2890.1</v>
      </c>
      <c r="K19355" s="40">
        <v>0</v>
      </c>
    </row>
    <row r="19356" spans="1:11" x14ac:dyDescent="0.35">
      <c r="A19356">
        <v>65013</v>
      </c>
      <c r="B19356" t="s">
        <v>703</v>
      </c>
      <c r="C19356" s="70">
        <v>0</v>
      </c>
      <c r="D19356" s="70">
        <v>0</v>
      </c>
      <c r="E19356" s="71">
        <v>44620</v>
      </c>
      <c r="F19356" t="s">
        <v>12949</v>
      </c>
      <c r="G19356" t="s">
        <v>2142</v>
      </c>
      <c r="H19356" t="s">
        <v>12948</v>
      </c>
      <c r="I19356" t="s">
        <v>12947</v>
      </c>
      <c r="J19356" s="40">
        <v>46.19</v>
      </c>
      <c r="K19356" s="40">
        <v>0</v>
      </c>
    </row>
    <row r="19357" spans="1:11" x14ac:dyDescent="0.35">
      <c r="A19357">
        <v>65013</v>
      </c>
      <c r="B19357" t="s">
        <v>703</v>
      </c>
      <c r="C19357" s="70">
        <v>0</v>
      </c>
      <c r="D19357" s="70">
        <v>0</v>
      </c>
      <c r="E19357" s="71">
        <v>44633</v>
      </c>
      <c r="F19357" t="s">
        <v>11981</v>
      </c>
      <c r="G19357" t="s">
        <v>2142</v>
      </c>
      <c r="H19357" t="s">
        <v>11980</v>
      </c>
      <c r="I19357" t="s">
        <v>11979</v>
      </c>
      <c r="J19357" s="40">
        <v>18.37</v>
      </c>
      <c r="K19357" s="40">
        <v>0</v>
      </c>
    </row>
    <row r="19358" spans="1:11" x14ac:dyDescent="0.35">
      <c r="A19358">
        <v>65013</v>
      </c>
      <c r="B19358" t="s">
        <v>703</v>
      </c>
      <c r="C19358" s="70">
        <v>0</v>
      </c>
      <c r="D19358" s="70">
        <v>0</v>
      </c>
      <c r="E19358" s="71">
        <v>44640</v>
      </c>
      <c r="F19358" t="s">
        <v>11972</v>
      </c>
      <c r="G19358" t="s">
        <v>2142</v>
      </c>
      <c r="H19358" t="s">
        <v>11971</v>
      </c>
      <c r="I19358" t="s">
        <v>11970</v>
      </c>
      <c r="J19358" s="40">
        <v>18.38</v>
      </c>
      <c r="K19358" s="40">
        <v>0</v>
      </c>
    </row>
    <row r="19359" spans="1:11" x14ac:dyDescent="0.35">
      <c r="A19359">
        <v>65013</v>
      </c>
      <c r="B19359" t="s">
        <v>703</v>
      </c>
      <c r="C19359" s="70">
        <v>0</v>
      </c>
      <c r="D19359" s="70">
        <v>0</v>
      </c>
      <c r="E19359" s="71">
        <v>44651</v>
      </c>
      <c r="F19359" t="s">
        <v>12946</v>
      </c>
      <c r="G19359" t="s">
        <v>2142</v>
      </c>
      <c r="H19359" t="s">
        <v>2092</v>
      </c>
      <c r="I19359" t="s">
        <v>2091</v>
      </c>
      <c r="J19359" s="40">
        <v>613.30999999999995</v>
      </c>
      <c r="K19359" s="40">
        <v>0</v>
      </c>
    </row>
    <row r="19360" spans="1:11" x14ac:dyDescent="0.35">
      <c r="A19360">
        <v>65013</v>
      </c>
      <c r="B19360" t="s">
        <v>703</v>
      </c>
      <c r="C19360" s="70">
        <v>0</v>
      </c>
      <c r="D19360" s="70">
        <v>0</v>
      </c>
      <c r="E19360" s="71">
        <v>44651</v>
      </c>
      <c r="F19360" t="s">
        <v>12945</v>
      </c>
      <c r="G19360" t="s">
        <v>2142</v>
      </c>
      <c r="H19360" t="s">
        <v>12944</v>
      </c>
      <c r="I19360" t="s">
        <v>12943</v>
      </c>
      <c r="J19360" s="40">
        <v>46.97</v>
      </c>
      <c r="K19360" s="40">
        <v>0</v>
      </c>
    </row>
    <row r="19361" spans="1:11" x14ac:dyDescent="0.35">
      <c r="A19361">
        <v>65013</v>
      </c>
      <c r="B19361" t="s">
        <v>703</v>
      </c>
      <c r="C19361" s="70">
        <v>0</v>
      </c>
      <c r="D19361" s="70">
        <v>0</v>
      </c>
      <c r="E19361" s="71">
        <v>44657</v>
      </c>
      <c r="F19361" t="s">
        <v>11939</v>
      </c>
      <c r="G19361" t="s">
        <v>2142</v>
      </c>
      <c r="H19361" t="s">
        <v>11938</v>
      </c>
      <c r="I19361" t="s">
        <v>11937</v>
      </c>
      <c r="J19361" s="40">
        <v>18.61</v>
      </c>
      <c r="K19361" s="40">
        <v>0</v>
      </c>
    </row>
    <row r="19362" spans="1:11" x14ac:dyDescent="0.35">
      <c r="A19362">
        <v>65013</v>
      </c>
      <c r="B19362" t="s">
        <v>703</v>
      </c>
      <c r="C19362" s="70">
        <v>0</v>
      </c>
      <c r="D19362" s="70">
        <v>0</v>
      </c>
      <c r="E19362" s="71">
        <v>44681</v>
      </c>
      <c r="F19362" t="s">
        <v>12942</v>
      </c>
      <c r="G19362" t="s">
        <v>2142</v>
      </c>
      <c r="H19362" t="s">
        <v>12941</v>
      </c>
      <c r="I19362" t="s">
        <v>12940</v>
      </c>
      <c r="J19362" s="40">
        <v>7.32</v>
      </c>
      <c r="K19362" s="40">
        <v>0</v>
      </c>
    </row>
    <row r="19363" spans="1:11" x14ac:dyDescent="0.35">
      <c r="A19363">
        <v>65013</v>
      </c>
      <c r="B19363" t="s">
        <v>703</v>
      </c>
      <c r="C19363" s="70">
        <v>0</v>
      </c>
      <c r="D19363" s="70">
        <v>0</v>
      </c>
      <c r="E19363" s="71">
        <v>44681</v>
      </c>
      <c r="F19363" t="s">
        <v>12939</v>
      </c>
      <c r="G19363" t="s">
        <v>2142</v>
      </c>
      <c r="H19363" t="s">
        <v>12938</v>
      </c>
      <c r="I19363" t="s">
        <v>12937</v>
      </c>
      <c r="J19363" s="40">
        <v>489.22</v>
      </c>
      <c r="K19363" s="40">
        <v>0</v>
      </c>
    </row>
    <row r="19364" spans="1:11" x14ac:dyDescent="0.35">
      <c r="A19364">
        <v>65013</v>
      </c>
      <c r="B19364" t="s">
        <v>703</v>
      </c>
      <c r="C19364" s="70">
        <v>0</v>
      </c>
      <c r="D19364" s="70">
        <v>0</v>
      </c>
      <c r="E19364" s="71">
        <v>44681</v>
      </c>
      <c r="F19364" t="s">
        <v>8494</v>
      </c>
      <c r="G19364" t="s">
        <v>1912</v>
      </c>
      <c r="I19364" t="s">
        <v>12936</v>
      </c>
      <c r="J19364" s="40">
        <v>19.649999999999999</v>
      </c>
      <c r="K19364" s="40">
        <v>0</v>
      </c>
    </row>
    <row r="19365" spans="1:11" x14ac:dyDescent="0.35">
      <c r="A19365">
        <v>65013</v>
      </c>
      <c r="B19365" t="s">
        <v>703</v>
      </c>
      <c r="C19365" s="70">
        <v>0</v>
      </c>
      <c r="D19365" s="70">
        <v>0</v>
      </c>
      <c r="E19365" s="71">
        <v>44681</v>
      </c>
      <c r="F19365" t="s">
        <v>8494</v>
      </c>
      <c r="G19365" t="s">
        <v>1912</v>
      </c>
      <c r="I19365" t="s">
        <v>12935</v>
      </c>
      <c r="J19365" s="40">
        <v>18.34</v>
      </c>
      <c r="K19365" s="40">
        <v>0</v>
      </c>
    </row>
    <row r="19366" spans="1:11" x14ac:dyDescent="0.35">
      <c r="A19366">
        <v>65013</v>
      </c>
      <c r="B19366" t="s">
        <v>703</v>
      </c>
      <c r="C19366" s="70">
        <v>0</v>
      </c>
      <c r="D19366" s="70">
        <v>0</v>
      </c>
      <c r="E19366" s="71">
        <v>44681</v>
      </c>
      <c r="F19366" t="s">
        <v>8494</v>
      </c>
      <c r="G19366" t="s">
        <v>1912</v>
      </c>
      <c r="I19366" t="s">
        <v>12934</v>
      </c>
      <c r="J19366" s="40">
        <v>21.28</v>
      </c>
      <c r="K19366" s="40">
        <v>0</v>
      </c>
    </row>
    <row r="19367" spans="1:11" x14ac:dyDescent="0.35">
      <c r="A19367">
        <v>65013</v>
      </c>
      <c r="B19367" t="s">
        <v>703</v>
      </c>
      <c r="C19367" s="70">
        <v>0</v>
      </c>
      <c r="D19367" s="70">
        <v>0</v>
      </c>
      <c r="E19367" s="71">
        <v>44681</v>
      </c>
      <c r="F19367" t="s">
        <v>8494</v>
      </c>
      <c r="G19367" t="s">
        <v>1912</v>
      </c>
      <c r="I19367" t="s">
        <v>12933</v>
      </c>
      <c r="J19367" s="40">
        <v>24.12</v>
      </c>
      <c r="K19367" s="40">
        <v>0</v>
      </c>
    </row>
    <row r="19368" spans="1:11" x14ac:dyDescent="0.35">
      <c r="A19368">
        <v>65013</v>
      </c>
      <c r="B19368" t="s">
        <v>703</v>
      </c>
      <c r="C19368" s="70">
        <v>0</v>
      </c>
      <c r="D19368" s="70">
        <v>0</v>
      </c>
      <c r="E19368" s="71">
        <v>44681</v>
      </c>
      <c r="F19368" t="s">
        <v>8494</v>
      </c>
      <c r="G19368" t="s">
        <v>1912</v>
      </c>
      <c r="I19368" t="s">
        <v>12932</v>
      </c>
      <c r="J19368" s="40">
        <v>25.34</v>
      </c>
      <c r="K19368" s="40">
        <v>0</v>
      </c>
    </row>
    <row r="19369" spans="1:11" x14ac:dyDescent="0.35">
      <c r="A19369">
        <v>65013</v>
      </c>
      <c r="B19369" t="s">
        <v>703</v>
      </c>
      <c r="C19369" s="70">
        <v>0</v>
      </c>
      <c r="D19369" s="70">
        <v>0</v>
      </c>
      <c r="E19369" s="71">
        <v>44681</v>
      </c>
      <c r="F19369" t="s">
        <v>8174</v>
      </c>
      <c r="G19369" t="s">
        <v>1912</v>
      </c>
      <c r="J19369" s="40">
        <v>18.75</v>
      </c>
      <c r="K19369" s="40">
        <v>0</v>
      </c>
    </row>
    <row r="19370" spans="1:11" x14ac:dyDescent="0.35">
      <c r="A19370">
        <v>65013</v>
      </c>
      <c r="B19370" t="s">
        <v>703</v>
      </c>
      <c r="C19370" s="70">
        <v>0</v>
      </c>
      <c r="D19370" s="70">
        <v>0</v>
      </c>
      <c r="E19370" s="71">
        <v>44681</v>
      </c>
      <c r="F19370" t="s">
        <v>8174</v>
      </c>
      <c r="G19370" t="s">
        <v>1912</v>
      </c>
      <c r="J19370" s="40">
        <v>15.5</v>
      </c>
      <c r="K19370" s="40">
        <v>0</v>
      </c>
    </row>
    <row r="19371" spans="1:11" x14ac:dyDescent="0.35">
      <c r="A19371">
        <v>65013</v>
      </c>
      <c r="B19371" t="s">
        <v>703</v>
      </c>
      <c r="C19371" s="70">
        <v>0</v>
      </c>
      <c r="D19371" s="70">
        <v>0</v>
      </c>
      <c r="E19371" s="71">
        <v>44681</v>
      </c>
      <c r="F19371" t="s">
        <v>8174</v>
      </c>
      <c r="G19371" t="s">
        <v>1912</v>
      </c>
      <c r="J19371" s="40">
        <v>24.81</v>
      </c>
      <c r="K19371" s="40">
        <v>0</v>
      </c>
    </row>
    <row r="19372" spans="1:11" x14ac:dyDescent="0.35">
      <c r="A19372">
        <v>65013</v>
      </c>
      <c r="B19372" t="s">
        <v>703</v>
      </c>
      <c r="C19372" s="70">
        <v>0</v>
      </c>
      <c r="D19372" s="70">
        <v>0</v>
      </c>
      <c r="E19372" s="71">
        <v>44681</v>
      </c>
      <c r="F19372" t="s">
        <v>8174</v>
      </c>
      <c r="G19372" t="s">
        <v>1912</v>
      </c>
      <c r="J19372" s="40">
        <v>13.14</v>
      </c>
      <c r="K19372" s="40">
        <v>0</v>
      </c>
    </row>
    <row r="19373" spans="1:11" x14ac:dyDescent="0.35">
      <c r="A19373">
        <v>65013</v>
      </c>
      <c r="B19373" t="s">
        <v>703</v>
      </c>
      <c r="C19373" s="70">
        <v>0</v>
      </c>
      <c r="D19373" s="70">
        <v>0</v>
      </c>
      <c r="E19373" s="71">
        <v>44681</v>
      </c>
      <c r="F19373" t="s">
        <v>2096</v>
      </c>
      <c r="G19373" t="s">
        <v>1912</v>
      </c>
      <c r="I19373" t="s">
        <v>12931</v>
      </c>
      <c r="J19373" s="40">
        <v>14.74</v>
      </c>
      <c r="K19373" s="40">
        <v>0</v>
      </c>
    </row>
    <row r="19374" spans="1:11" x14ac:dyDescent="0.35">
      <c r="A19374">
        <v>65013</v>
      </c>
      <c r="B19374" t="s">
        <v>703</v>
      </c>
      <c r="C19374" s="70">
        <v>0</v>
      </c>
      <c r="D19374" s="70">
        <v>0</v>
      </c>
      <c r="E19374" s="71">
        <v>44681</v>
      </c>
      <c r="F19374" t="s">
        <v>2096</v>
      </c>
      <c r="G19374" t="s">
        <v>1912</v>
      </c>
      <c r="I19374" t="s">
        <v>12930</v>
      </c>
      <c r="J19374" s="40">
        <v>21.83</v>
      </c>
      <c r="K19374" s="40">
        <v>0</v>
      </c>
    </row>
    <row r="19375" spans="1:11" x14ac:dyDescent="0.35">
      <c r="A19375">
        <v>65013</v>
      </c>
      <c r="B19375" t="s">
        <v>703</v>
      </c>
      <c r="C19375" s="70">
        <v>0</v>
      </c>
      <c r="D19375" s="70">
        <v>0</v>
      </c>
      <c r="E19375" s="71">
        <v>44681</v>
      </c>
      <c r="F19375" t="s">
        <v>2096</v>
      </c>
      <c r="G19375" t="s">
        <v>1912</v>
      </c>
      <c r="I19375" t="s">
        <v>12929</v>
      </c>
      <c r="J19375" s="40">
        <v>22.1</v>
      </c>
      <c r="K19375" s="40">
        <v>0</v>
      </c>
    </row>
    <row r="19376" spans="1:11" x14ac:dyDescent="0.35">
      <c r="A19376">
        <v>65013</v>
      </c>
      <c r="B19376" t="s">
        <v>703</v>
      </c>
      <c r="C19376" s="70">
        <v>0</v>
      </c>
      <c r="D19376" s="70">
        <v>0</v>
      </c>
      <c r="E19376" s="71">
        <v>44690</v>
      </c>
      <c r="F19376" t="s">
        <v>11826</v>
      </c>
      <c r="G19376" t="s">
        <v>2142</v>
      </c>
      <c r="H19376" t="s">
        <v>11825</v>
      </c>
      <c r="I19376" t="s">
        <v>11824</v>
      </c>
      <c r="J19376" s="40">
        <v>17.45</v>
      </c>
      <c r="K19376" s="40">
        <v>0</v>
      </c>
    </row>
    <row r="19377" spans="1:11" x14ac:dyDescent="0.35">
      <c r="A19377">
        <v>65013</v>
      </c>
      <c r="B19377" t="s">
        <v>703</v>
      </c>
      <c r="C19377" s="70">
        <v>0</v>
      </c>
      <c r="D19377" s="70">
        <v>0</v>
      </c>
      <c r="E19377" s="71">
        <v>44705</v>
      </c>
      <c r="F19377" t="s">
        <v>11782</v>
      </c>
      <c r="G19377" t="s">
        <v>2142</v>
      </c>
      <c r="H19377" t="s">
        <v>11781</v>
      </c>
      <c r="I19377" t="s">
        <v>11780</v>
      </c>
      <c r="J19377" s="40">
        <v>17.920000000000002</v>
      </c>
      <c r="K19377" s="40">
        <v>0</v>
      </c>
    </row>
    <row r="19378" spans="1:11" x14ac:dyDescent="0.35">
      <c r="A19378">
        <v>65013</v>
      </c>
      <c r="B19378" t="s">
        <v>703</v>
      </c>
      <c r="C19378" s="70">
        <v>0</v>
      </c>
      <c r="D19378" s="70">
        <v>0</v>
      </c>
      <c r="E19378" s="71">
        <v>44712</v>
      </c>
      <c r="F19378" t="s">
        <v>2077</v>
      </c>
      <c r="G19378" t="s">
        <v>1912</v>
      </c>
      <c r="J19378" s="40">
        <v>19.78</v>
      </c>
      <c r="K19378" s="40">
        <v>0</v>
      </c>
    </row>
    <row r="19379" spans="1:11" x14ac:dyDescent="0.35">
      <c r="A19379">
        <v>65013</v>
      </c>
      <c r="B19379" t="s">
        <v>703</v>
      </c>
      <c r="C19379" s="70">
        <v>0</v>
      </c>
      <c r="D19379" s="70">
        <v>0</v>
      </c>
      <c r="E19379" s="71">
        <v>44712</v>
      </c>
      <c r="F19379" t="s">
        <v>12928</v>
      </c>
      <c r="G19379" t="s">
        <v>2142</v>
      </c>
      <c r="H19379" t="s">
        <v>12927</v>
      </c>
      <c r="I19379" t="s">
        <v>12926</v>
      </c>
      <c r="J19379" s="40">
        <v>123.16</v>
      </c>
      <c r="K19379" s="40">
        <v>0</v>
      </c>
    </row>
    <row r="19380" spans="1:11" x14ac:dyDescent="0.35">
      <c r="A19380">
        <v>65013</v>
      </c>
      <c r="B19380" t="s">
        <v>703</v>
      </c>
      <c r="C19380" s="70">
        <v>0</v>
      </c>
      <c r="D19380" s="70">
        <v>0</v>
      </c>
      <c r="E19380" s="71">
        <v>44712</v>
      </c>
      <c r="F19380" t="s">
        <v>12925</v>
      </c>
      <c r="G19380" t="s">
        <v>2142</v>
      </c>
      <c r="H19380" t="s">
        <v>12924</v>
      </c>
      <c r="I19380" t="s">
        <v>12923</v>
      </c>
      <c r="J19380" s="40">
        <v>3883.02</v>
      </c>
      <c r="K19380" s="40">
        <v>0</v>
      </c>
    </row>
    <row r="19381" spans="1:11" x14ac:dyDescent="0.35">
      <c r="A19381">
        <v>65013</v>
      </c>
      <c r="B19381" t="s">
        <v>703</v>
      </c>
      <c r="C19381" s="70">
        <v>0</v>
      </c>
      <c r="D19381" s="70">
        <v>0</v>
      </c>
      <c r="E19381" s="71">
        <v>44719</v>
      </c>
      <c r="F19381" t="s">
        <v>11762</v>
      </c>
      <c r="G19381" t="s">
        <v>2142</v>
      </c>
      <c r="H19381" t="s">
        <v>11761</v>
      </c>
      <c r="I19381" t="s">
        <v>11760</v>
      </c>
      <c r="J19381" s="40">
        <v>17.97</v>
      </c>
      <c r="K19381" s="40">
        <v>0</v>
      </c>
    </row>
    <row r="19382" spans="1:11" x14ac:dyDescent="0.35">
      <c r="A19382">
        <v>65013</v>
      </c>
      <c r="B19382" t="s">
        <v>703</v>
      </c>
      <c r="C19382" s="70">
        <v>0</v>
      </c>
      <c r="D19382" s="70">
        <v>0</v>
      </c>
      <c r="E19382" s="71">
        <v>44734</v>
      </c>
      <c r="F19382" t="s">
        <v>11750</v>
      </c>
      <c r="G19382" t="s">
        <v>2142</v>
      </c>
      <c r="H19382" t="s">
        <v>11749</v>
      </c>
      <c r="I19382" t="s">
        <v>11748</v>
      </c>
      <c r="J19382" s="40">
        <v>17.32</v>
      </c>
      <c r="K19382" s="40">
        <v>0</v>
      </c>
    </row>
    <row r="19383" spans="1:11" x14ac:dyDescent="0.35">
      <c r="A19383">
        <v>65013</v>
      </c>
      <c r="B19383" t="s">
        <v>703</v>
      </c>
      <c r="C19383" s="70">
        <v>0</v>
      </c>
      <c r="D19383" s="70">
        <v>0</v>
      </c>
      <c r="E19383" s="71">
        <v>44742</v>
      </c>
      <c r="F19383" t="s">
        <v>12922</v>
      </c>
      <c r="G19383" t="s">
        <v>2142</v>
      </c>
      <c r="H19383" t="s">
        <v>12921</v>
      </c>
      <c r="I19383" t="s">
        <v>12920</v>
      </c>
      <c r="J19383" s="40">
        <v>995.69</v>
      </c>
      <c r="K19383" s="40">
        <v>0</v>
      </c>
    </row>
    <row r="19384" spans="1:11" x14ac:dyDescent="0.35">
      <c r="A19384">
        <v>65013</v>
      </c>
      <c r="B19384" t="s">
        <v>703</v>
      </c>
      <c r="C19384" s="70">
        <v>0</v>
      </c>
      <c r="D19384" s="70">
        <v>0</v>
      </c>
      <c r="E19384" s="71">
        <v>44742</v>
      </c>
      <c r="F19384" t="s">
        <v>2063</v>
      </c>
      <c r="G19384" t="s">
        <v>1912</v>
      </c>
      <c r="I19384" t="s">
        <v>12919</v>
      </c>
      <c r="J19384" s="40">
        <v>14.23</v>
      </c>
      <c r="K19384" s="40">
        <v>0</v>
      </c>
    </row>
    <row r="19385" spans="1:11" x14ac:dyDescent="0.35">
      <c r="A19385">
        <v>65013</v>
      </c>
      <c r="B19385" t="s">
        <v>703</v>
      </c>
      <c r="C19385" s="70">
        <v>0</v>
      </c>
      <c r="D19385" s="70">
        <v>0</v>
      </c>
      <c r="E19385" s="71">
        <v>44742</v>
      </c>
      <c r="F19385" t="s">
        <v>2063</v>
      </c>
      <c r="G19385" t="s">
        <v>1912</v>
      </c>
      <c r="J19385" s="40">
        <v>26.78</v>
      </c>
      <c r="K19385" s="40">
        <v>0</v>
      </c>
    </row>
    <row r="19386" spans="1:11" x14ac:dyDescent="0.35">
      <c r="A19386">
        <v>65013</v>
      </c>
      <c r="B19386" t="s">
        <v>703</v>
      </c>
      <c r="C19386" s="70">
        <v>0</v>
      </c>
      <c r="D19386" s="70">
        <v>0</v>
      </c>
      <c r="E19386" s="71">
        <v>44742</v>
      </c>
      <c r="F19386" t="s">
        <v>2063</v>
      </c>
      <c r="G19386" t="s">
        <v>1912</v>
      </c>
      <c r="I19386" t="s">
        <v>12918</v>
      </c>
      <c r="J19386" s="40">
        <v>12.64</v>
      </c>
      <c r="K19386" s="40">
        <v>0</v>
      </c>
    </row>
    <row r="19387" spans="1:11" x14ac:dyDescent="0.35">
      <c r="A19387">
        <v>65013</v>
      </c>
      <c r="B19387" t="s">
        <v>703</v>
      </c>
      <c r="C19387" s="70">
        <v>0</v>
      </c>
      <c r="D19387" s="70">
        <v>0</v>
      </c>
      <c r="E19387" s="71">
        <v>44743</v>
      </c>
      <c r="F19387" t="s">
        <v>12917</v>
      </c>
      <c r="G19387" t="s">
        <v>2142</v>
      </c>
      <c r="H19387" t="s">
        <v>2056</v>
      </c>
      <c r="I19387" t="s">
        <v>2055</v>
      </c>
      <c r="J19387" s="40">
        <v>42.75</v>
      </c>
      <c r="K19387" s="40">
        <v>0</v>
      </c>
    </row>
    <row r="19388" spans="1:11" x14ac:dyDescent="0.35">
      <c r="A19388">
        <v>65013</v>
      </c>
      <c r="B19388" t="s">
        <v>703</v>
      </c>
      <c r="C19388" s="70">
        <v>0</v>
      </c>
      <c r="D19388" s="70">
        <v>0</v>
      </c>
      <c r="E19388" s="71">
        <v>44773</v>
      </c>
      <c r="F19388" t="s">
        <v>12916</v>
      </c>
      <c r="G19388" t="s">
        <v>2142</v>
      </c>
      <c r="H19388" t="s">
        <v>12915</v>
      </c>
      <c r="I19388" t="s">
        <v>12914</v>
      </c>
      <c r="J19388" s="40">
        <v>15.88</v>
      </c>
      <c r="K19388" s="40">
        <v>0</v>
      </c>
    </row>
    <row r="19389" spans="1:11" x14ac:dyDescent="0.35">
      <c r="A19389">
        <v>65013</v>
      </c>
      <c r="B19389" t="s">
        <v>703</v>
      </c>
      <c r="C19389" s="70">
        <v>0</v>
      </c>
      <c r="D19389" s="70">
        <v>0</v>
      </c>
      <c r="E19389" s="71">
        <v>44789</v>
      </c>
      <c r="F19389" t="s">
        <v>12913</v>
      </c>
      <c r="G19389" t="s">
        <v>2142</v>
      </c>
      <c r="H19389" t="s">
        <v>12912</v>
      </c>
      <c r="I19389" t="s">
        <v>12911</v>
      </c>
      <c r="J19389" s="40">
        <v>18.329999999999998</v>
      </c>
      <c r="K19389" s="40">
        <v>0</v>
      </c>
    </row>
    <row r="19390" spans="1:11" x14ac:dyDescent="0.35">
      <c r="A19390">
        <v>65013</v>
      </c>
      <c r="B19390" t="s">
        <v>703</v>
      </c>
      <c r="C19390" s="70">
        <v>0</v>
      </c>
      <c r="D19390" s="70">
        <v>0</v>
      </c>
      <c r="E19390" s="71">
        <v>44789</v>
      </c>
      <c r="F19390" t="s">
        <v>12910</v>
      </c>
      <c r="G19390" t="s">
        <v>2142</v>
      </c>
      <c r="H19390" t="s">
        <v>12909</v>
      </c>
      <c r="I19390" t="s">
        <v>12908</v>
      </c>
      <c r="J19390" s="40">
        <v>26.06</v>
      </c>
      <c r="K19390" s="40">
        <v>0</v>
      </c>
    </row>
    <row r="19391" spans="1:11" x14ac:dyDescent="0.35">
      <c r="A19391">
        <v>65013</v>
      </c>
      <c r="B19391" t="s">
        <v>703</v>
      </c>
      <c r="C19391" s="70">
        <v>0</v>
      </c>
      <c r="D19391" s="70">
        <v>0</v>
      </c>
      <c r="E19391" s="71">
        <v>44804</v>
      </c>
      <c r="F19391" t="s">
        <v>12907</v>
      </c>
      <c r="G19391" t="s">
        <v>2142</v>
      </c>
      <c r="H19391" t="s">
        <v>12906</v>
      </c>
      <c r="I19391" t="s">
        <v>12905</v>
      </c>
      <c r="J19391" s="40">
        <v>1679.59</v>
      </c>
      <c r="K19391" s="40">
        <v>0</v>
      </c>
    </row>
    <row r="19392" spans="1:11" x14ac:dyDescent="0.35">
      <c r="A19392">
        <v>65013</v>
      </c>
      <c r="B19392" t="s">
        <v>703</v>
      </c>
      <c r="C19392" s="70">
        <v>0</v>
      </c>
      <c r="D19392" s="70">
        <v>0</v>
      </c>
      <c r="E19392" s="71">
        <v>44826</v>
      </c>
      <c r="F19392" t="s">
        <v>12904</v>
      </c>
      <c r="G19392" t="s">
        <v>2142</v>
      </c>
      <c r="H19392" t="s">
        <v>12903</v>
      </c>
      <c r="I19392" t="s">
        <v>12902</v>
      </c>
      <c r="J19392" s="40">
        <v>8.6300000000000008</v>
      </c>
      <c r="K19392" s="40">
        <v>0</v>
      </c>
    </row>
    <row r="19393" spans="1:11" x14ac:dyDescent="0.35">
      <c r="A19393">
        <v>65013</v>
      </c>
      <c r="B19393" t="s">
        <v>703</v>
      </c>
      <c r="C19393" s="70">
        <v>0</v>
      </c>
      <c r="D19393" s="70">
        <v>0</v>
      </c>
      <c r="E19393" s="71">
        <v>44826</v>
      </c>
      <c r="F19393" t="s">
        <v>12901</v>
      </c>
      <c r="G19393" t="s">
        <v>2142</v>
      </c>
      <c r="H19393" t="s">
        <v>12900</v>
      </c>
      <c r="I19393" t="s">
        <v>12899</v>
      </c>
      <c r="J19393" s="40">
        <v>8.6300000000000008</v>
      </c>
      <c r="K19393" s="40">
        <v>0</v>
      </c>
    </row>
    <row r="19394" spans="1:11" x14ac:dyDescent="0.35">
      <c r="A19394">
        <v>65013</v>
      </c>
      <c r="B19394" t="s">
        <v>703</v>
      </c>
      <c r="C19394" s="70">
        <v>0</v>
      </c>
      <c r="D19394" s="70">
        <v>0</v>
      </c>
      <c r="E19394" s="71">
        <v>44826</v>
      </c>
      <c r="F19394" t="s">
        <v>12898</v>
      </c>
      <c r="G19394" t="s">
        <v>2142</v>
      </c>
      <c r="H19394" t="s">
        <v>12897</v>
      </c>
      <c r="I19394" t="s">
        <v>12896</v>
      </c>
      <c r="J19394" s="40">
        <v>8.6300000000000008</v>
      </c>
      <c r="K19394" s="40">
        <v>0</v>
      </c>
    </row>
    <row r="19395" spans="1:11" x14ac:dyDescent="0.35">
      <c r="A19395">
        <v>65013</v>
      </c>
      <c r="B19395" t="s">
        <v>703</v>
      </c>
      <c r="C19395" s="70">
        <v>0</v>
      </c>
      <c r="D19395" s="70">
        <v>0</v>
      </c>
      <c r="E19395" s="71">
        <v>44826</v>
      </c>
      <c r="F19395" t="s">
        <v>12895</v>
      </c>
      <c r="G19395" t="s">
        <v>2142</v>
      </c>
      <c r="H19395" t="s">
        <v>12894</v>
      </c>
      <c r="I19395" t="s">
        <v>12893</v>
      </c>
      <c r="J19395" s="40">
        <v>17.27</v>
      </c>
      <c r="K19395" s="40">
        <v>0</v>
      </c>
    </row>
    <row r="19396" spans="1:11" x14ac:dyDescent="0.35">
      <c r="A19396">
        <v>65013</v>
      </c>
      <c r="B19396" t="s">
        <v>703</v>
      </c>
      <c r="C19396" s="70">
        <v>0</v>
      </c>
      <c r="D19396" s="70">
        <v>0</v>
      </c>
      <c r="E19396" s="71">
        <v>44826</v>
      </c>
      <c r="F19396" t="s">
        <v>12892</v>
      </c>
      <c r="G19396" t="s">
        <v>2142</v>
      </c>
      <c r="H19396" t="s">
        <v>12891</v>
      </c>
      <c r="I19396" t="s">
        <v>12890</v>
      </c>
      <c r="J19396" s="40">
        <v>8.6300000000000008</v>
      </c>
      <c r="K19396" s="40">
        <v>0</v>
      </c>
    </row>
    <row r="19397" spans="1:11" x14ac:dyDescent="0.35">
      <c r="A19397">
        <v>65013</v>
      </c>
      <c r="B19397" t="s">
        <v>703</v>
      </c>
      <c r="C19397" s="70">
        <v>0</v>
      </c>
      <c r="D19397" s="70">
        <v>0</v>
      </c>
      <c r="E19397" s="71">
        <v>44826</v>
      </c>
      <c r="F19397" t="s">
        <v>12889</v>
      </c>
      <c r="G19397" t="s">
        <v>2142</v>
      </c>
      <c r="H19397" t="s">
        <v>12888</v>
      </c>
      <c r="I19397" t="s">
        <v>12887</v>
      </c>
      <c r="J19397" s="40">
        <v>8.6300000000000008</v>
      </c>
      <c r="K19397" s="40">
        <v>0</v>
      </c>
    </row>
    <row r="19398" spans="1:11" x14ac:dyDescent="0.35">
      <c r="A19398">
        <v>65013</v>
      </c>
      <c r="B19398" t="s">
        <v>703</v>
      </c>
      <c r="C19398" s="70">
        <v>0</v>
      </c>
      <c r="D19398" s="70">
        <v>0</v>
      </c>
      <c r="E19398" s="71">
        <v>44826</v>
      </c>
      <c r="F19398" t="s">
        <v>12886</v>
      </c>
      <c r="G19398" t="s">
        <v>2142</v>
      </c>
      <c r="H19398" t="s">
        <v>12885</v>
      </c>
      <c r="I19398" t="s">
        <v>12884</v>
      </c>
      <c r="J19398" s="40">
        <v>8.6300000000000008</v>
      </c>
      <c r="K19398" s="40">
        <v>0</v>
      </c>
    </row>
    <row r="19399" spans="1:11" x14ac:dyDescent="0.35">
      <c r="A19399">
        <v>65013</v>
      </c>
      <c r="B19399" t="s">
        <v>703</v>
      </c>
      <c r="C19399" s="70">
        <v>0</v>
      </c>
      <c r="D19399" s="70">
        <v>0</v>
      </c>
      <c r="E19399" s="71">
        <v>44826</v>
      </c>
      <c r="F19399" t="s">
        <v>12883</v>
      </c>
      <c r="G19399" t="s">
        <v>2142</v>
      </c>
      <c r="H19399" t="s">
        <v>12882</v>
      </c>
      <c r="I19399" t="s">
        <v>12881</v>
      </c>
      <c r="J19399" s="40">
        <v>88.19</v>
      </c>
      <c r="K19399" s="40">
        <v>0</v>
      </c>
    </row>
    <row r="19400" spans="1:11" x14ac:dyDescent="0.35">
      <c r="A19400">
        <v>65013</v>
      </c>
      <c r="B19400" t="s">
        <v>703</v>
      </c>
      <c r="C19400" s="70">
        <v>0</v>
      </c>
      <c r="D19400" s="70">
        <v>0</v>
      </c>
      <c r="E19400" s="71">
        <v>44834</v>
      </c>
      <c r="F19400" t="s">
        <v>3429</v>
      </c>
      <c r="G19400" t="s">
        <v>2142</v>
      </c>
      <c r="H19400" t="s">
        <v>3428</v>
      </c>
      <c r="I19400" t="s">
        <v>3427</v>
      </c>
      <c r="J19400" s="40">
        <v>1778.93</v>
      </c>
      <c r="K19400" s="40">
        <v>0</v>
      </c>
    </row>
    <row r="19401" spans="1:11" x14ac:dyDescent="0.35">
      <c r="A19401">
        <v>65013</v>
      </c>
      <c r="B19401" t="s">
        <v>703</v>
      </c>
      <c r="C19401" s="70">
        <v>0</v>
      </c>
      <c r="D19401" s="70">
        <v>0</v>
      </c>
      <c r="E19401" s="71">
        <v>44882</v>
      </c>
      <c r="F19401" t="s">
        <v>12880</v>
      </c>
      <c r="G19401" t="s">
        <v>2142</v>
      </c>
      <c r="H19401" t="s">
        <v>3541</v>
      </c>
      <c r="I19401" t="s">
        <v>3540</v>
      </c>
      <c r="J19401" s="40">
        <v>113.64</v>
      </c>
      <c r="K19401" s="40">
        <v>0</v>
      </c>
    </row>
    <row r="19402" spans="1:11" x14ac:dyDescent="0.35">
      <c r="A19402">
        <v>65014</v>
      </c>
      <c r="B19402" t="s">
        <v>346</v>
      </c>
      <c r="C19402" s="70">
        <v>0</v>
      </c>
      <c r="D19402" s="70">
        <v>0</v>
      </c>
      <c r="E19402" s="71">
        <v>44592</v>
      </c>
      <c r="F19402" t="s">
        <v>12879</v>
      </c>
      <c r="G19402" t="s">
        <v>2343</v>
      </c>
      <c r="H19402" t="s">
        <v>12878</v>
      </c>
      <c r="J19402" s="40">
        <v>3774.36</v>
      </c>
      <c r="K19402" s="40">
        <v>0</v>
      </c>
    </row>
    <row r="19403" spans="1:11" x14ac:dyDescent="0.35">
      <c r="A19403">
        <v>65014</v>
      </c>
      <c r="B19403" t="s">
        <v>346</v>
      </c>
      <c r="C19403" s="70">
        <v>0</v>
      </c>
      <c r="D19403" s="70">
        <v>0</v>
      </c>
      <c r="E19403" s="71">
        <v>44620</v>
      </c>
      <c r="F19403" t="s">
        <v>12877</v>
      </c>
      <c r="G19403" t="s">
        <v>2343</v>
      </c>
      <c r="H19403" t="s">
        <v>12876</v>
      </c>
      <c r="J19403" s="40">
        <v>3705.99</v>
      </c>
      <c r="K19403" s="40">
        <v>0</v>
      </c>
    </row>
    <row r="19404" spans="1:11" x14ac:dyDescent="0.35">
      <c r="A19404">
        <v>65014</v>
      </c>
      <c r="B19404" t="s">
        <v>346</v>
      </c>
      <c r="C19404" s="70">
        <v>0</v>
      </c>
      <c r="D19404" s="70">
        <v>0</v>
      </c>
      <c r="E19404" s="71">
        <v>44651</v>
      </c>
      <c r="F19404" t="s">
        <v>12875</v>
      </c>
      <c r="G19404" t="s">
        <v>1912</v>
      </c>
      <c r="H19404" t="s">
        <v>12866</v>
      </c>
      <c r="J19404" s="40">
        <v>3778.34</v>
      </c>
      <c r="K19404" s="40">
        <v>0</v>
      </c>
    </row>
    <row r="19405" spans="1:11" x14ac:dyDescent="0.35">
      <c r="A19405">
        <v>65014</v>
      </c>
      <c r="B19405" t="s">
        <v>346</v>
      </c>
      <c r="C19405" s="70">
        <v>0</v>
      </c>
      <c r="D19405" s="70">
        <v>0</v>
      </c>
      <c r="E19405" s="71">
        <v>44681</v>
      </c>
      <c r="F19405" t="s">
        <v>12874</v>
      </c>
      <c r="G19405" t="s">
        <v>2343</v>
      </c>
      <c r="H19405" t="s">
        <v>12871</v>
      </c>
      <c r="J19405" s="40">
        <v>3590.99</v>
      </c>
      <c r="K19405" s="40">
        <v>0</v>
      </c>
    </row>
    <row r="19406" spans="1:11" x14ac:dyDescent="0.35">
      <c r="A19406">
        <v>65014</v>
      </c>
      <c r="B19406" t="s">
        <v>346</v>
      </c>
      <c r="C19406" s="70">
        <v>0</v>
      </c>
      <c r="D19406" s="70">
        <v>0</v>
      </c>
      <c r="E19406" s="71">
        <v>44712</v>
      </c>
      <c r="F19406" t="s">
        <v>12873</v>
      </c>
      <c r="G19406" t="s">
        <v>2343</v>
      </c>
      <c r="H19406" t="s">
        <v>12864</v>
      </c>
      <c r="J19406" s="40">
        <v>3592.44</v>
      </c>
      <c r="K19406" s="40">
        <v>0</v>
      </c>
    </row>
    <row r="19407" spans="1:11" x14ac:dyDescent="0.35">
      <c r="A19407">
        <v>65014</v>
      </c>
      <c r="B19407" t="s">
        <v>346</v>
      </c>
      <c r="C19407" s="70">
        <v>0</v>
      </c>
      <c r="D19407" s="70">
        <v>0</v>
      </c>
      <c r="E19407" s="71">
        <v>44725</v>
      </c>
      <c r="F19407" t="s">
        <v>12872</v>
      </c>
      <c r="G19407" t="s">
        <v>2343</v>
      </c>
      <c r="H19407" t="s">
        <v>12871</v>
      </c>
      <c r="J19407" s="40">
        <v>-3590.99</v>
      </c>
      <c r="K19407" s="40">
        <v>0</v>
      </c>
    </row>
    <row r="19408" spans="1:11" x14ac:dyDescent="0.35">
      <c r="A19408">
        <v>65014</v>
      </c>
      <c r="B19408" t="s">
        <v>346</v>
      </c>
      <c r="C19408" s="70">
        <v>0</v>
      </c>
      <c r="D19408" s="70">
        <v>0</v>
      </c>
      <c r="E19408" s="71">
        <v>44725</v>
      </c>
      <c r="F19408" t="s">
        <v>12870</v>
      </c>
      <c r="G19408" t="s">
        <v>2142</v>
      </c>
      <c r="H19408" t="s">
        <v>12869</v>
      </c>
      <c r="I19408" t="s">
        <v>12868</v>
      </c>
      <c r="J19408" s="40">
        <v>3488.38</v>
      </c>
      <c r="K19408" s="40">
        <v>0</v>
      </c>
    </row>
    <row r="19409" spans="1:11" x14ac:dyDescent="0.35">
      <c r="A19409">
        <v>65014</v>
      </c>
      <c r="B19409" t="s">
        <v>346</v>
      </c>
      <c r="C19409" s="70">
        <v>0</v>
      </c>
      <c r="D19409" s="70">
        <v>0</v>
      </c>
      <c r="E19409" s="71">
        <v>44735</v>
      </c>
      <c r="F19409" t="s">
        <v>12867</v>
      </c>
      <c r="G19409" t="s">
        <v>1912</v>
      </c>
      <c r="H19409" t="s">
        <v>12866</v>
      </c>
      <c r="J19409" s="40">
        <v>-3778.34</v>
      </c>
      <c r="K19409" s="40">
        <v>0</v>
      </c>
    </row>
    <row r="19410" spans="1:11" x14ac:dyDescent="0.35">
      <c r="A19410">
        <v>65014</v>
      </c>
      <c r="B19410" t="s">
        <v>346</v>
      </c>
      <c r="C19410" s="70">
        <v>0</v>
      </c>
      <c r="D19410" s="70">
        <v>0</v>
      </c>
      <c r="E19410" s="71">
        <v>44735</v>
      </c>
      <c r="F19410" t="s">
        <v>12865</v>
      </c>
      <c r="G19410" t="s">
        <v>2343</v>
      </c>
      <c r="H19410" t="s">
        <v>12864</v>
      </c>
      <c r="J19410" s="40">
        <v>-3592.44</v>
      </c>
      <c r="K19410" s="40">
        <v>0</v>
      </c>
    </row>
    <row r="19411" spans="1:11" x14ac:dyDescent="0.35">
      <c r="A19411">
        <v>65014</v>
      </c>
      <c r="B19411" t="s">
        <v>346</v>
      </c>
      <c r="C19411" s="70">
        <v>0</v>
      </c>
      <c r="D19411" s="70">
        <v>0</v>
      </c>
      <c r="E19411" s="71">
        <v>44735</v>
      </c>
      <c r="F19411" t="s">
        <v>12863</v>
      </c>
      <c r="G19411" t="s">
        <v>2142</v>
      </c>
      <c r="H19411" t="s">
        <v>12862</v>
      </c>
      <c r="I19411" t="s">
        <v>12861</v>
      </c>
      <c r="J19411" s="40">
        <v>6962.57</v>
      </c>
      <c r="K19411" s="40">
        <v>0</v>
      </c>
    </row>
    <row r="19412" spans="1:11" x14ac:dyDescent="0.35">
      <c r="A19412">
        <v>65014</v>
      </c>
      <c r="B19412" t="s">
        <v>346</v>
      </c>
      <c r="C19412" s="70">
        <v>0</v>
      </c>
      <c r="D19412" s="70">
        <v>0</v>
      </c>
      <c r="E19412" s="71">
        <v>44742</v>
      </c>
      <c r="F19412" t="s">
        <v>12860</v>
      </c>
      <c r="G19412" t="s">
        <v>2343</v>
      </c>
      <c r="H19412" t="s">
        <v>12858</v>
      </c>
      <c r="J19412" s="40">
        <v>3428.57</v>
      </c>
      <c r="K19412" s="40">
        <v>0</v>
      </c>
    </row>
    <row r="19413" spans="1:11" x14ac:dyDescent="0.35">
      <c r="A19413">
        <v>65014</v>
      </c>
      <c r="B19413" t="s">
        <v>346</v>
      </c>
      <c r="C19413" s="70">
        <v>0</v>
      </c>
      <c r="D19413" s="70">
        <v>0</v>
      </c>
      <c r="E19413" s="71">
        <v>44743</v>
      </c>
      <c r="F19413" t="s">
        <v>12859</v>
      </c>
      <c r="G19413" t="s">
        <v>2343</v>
      </c>
      <c r="H19413" t="s">
        <v>12858</v>
      </c>
      <c r="J19413" s="40">
        <v>-3428.57</v>
      </c>
      <c r="K19413" s="40">
        <v>0</v>
      </c>
    </row>
    <row r="19414" spans="1:11" x14ac:dyDescent="0.35">
      <c r="A19414">
        <v>65014</v>
      </c>
      <c r="B19414" t="s">
        <v>346</v>
      </c>
      <c r="C19414" s="70">
        <v>0</v>
      </c>
      <c r="D19414" s="70">
        <v>0</v>
      </c>
      <c r="E19414" s="71">
        <v>44773</v>
      </c>
      <c r="F19414" t="s">
        <v>12857</v>
      </c>
      <c r="G19414" t="s">
        <v>2343</v>
      </c>
      <c r="H19414" t="s">
        <v>12852</v>
      </c>
      <c r="J19414" s="40">
        <v>5045.38</v>
      </c>
      <c r="K19414" s="40">
        <v>0</v>
      </c>
    </row>
    <row r="19415" spans="1:11" x14ac:dyDescent="0.35">
      <c r="A19415">
        <v>65014</v>
      </c>
      <c r="B19415" t="s">
        <v>346</v>
      </c>
      <c r="C19415" s="70">
        <v>0</v>
      </c>
      <c r="D19415" s="70">
        <v>0</v>
      </c>
      <c r="E19415" s="71">
        <v>44773</v>
      </c>
      <c r="F19415" t="s">
        <v>12856</v>
      </c>
      <c r="G19415" t="s">
        <v>2142</v>
      </c>
      <c r="H19415" t="s">
        <v>12855</v>
      </c>
      <c r="I19415" t="s">
        <v>12854</v>
      </c>
      <c r="J19415" s="40">
        <v>3538.78</v>
      </c>
      <c r="K19415" s="40">
        <v>0</v>
      </c>
    </row>
    <row r="19416" spans="1:11" x14ac:dyDescent="0.35">
      <c r="A19416">
        <v>65014</v>
      </c>
      <c r="B19416" t="s">
        <v>346</v>
      </c>
      <c r="C19416" s="70">
        <v>0</v>
      </c>
      <c r="D19416" s="70">
        <v>0</v>
      </c>
      <c r="E19416" s="71">
        <v>44774</v>
      </c>
      <c r="F19416" t="s">
        <v>12853</v>
      </c>
      <c r="G19416" t="s">
        <v>2343</v>
      </c>
      <c r="H19416" t="s">
        <v>12852</v>
      </c>
      <c r="J19416" s="40">
        <v>-5045.38</v>
      </c>
      <c r="K19416" s="40">
        <v>0</v>
      </c>
    </row>
    <row r="19417" spans="1:11" x14ac:dyDescent="0.35">
      <c r="A19417">
        <v>65014</v>
      </c>
      <c r="B19417" t="s">
        <v>346</v>
      </c>
      <c r="C19417" s="70">
        <v>0</v>
      </c>
      <c r="D19417" s="70">
        <v>0</v>
      </c>
      <c r="E19417" s="71">
        <v>44803</v>
      </c>
      <c r="F19417" t="s">
        <v>12851</v>
      </c>
      <c r="G19417" t="s">
        <v>2142</v>
      </c>
      <c r="H19417" t="s">
        <v>12850</v>
      </c>
      <c r="I19417" t="s">
        <v>12849</v>
      </c>
      <c r="J19417" s="40">
        <v>5204.24</v>
      </c>
      <c r="K19417" s="40">
        <v>0</v>
      </c>
    </row>
    <row r="19418" spans="1:11" x14ac:dyDescent="0.35">
      <c r="A19418">
        <v>65014</v>
      </c>
      <c r="B19418" t="s">
        <v>346</v>
      </c>
      <c r="C19418" s="70">
        <v>0</v>
      </c>
      <c r="D19418" s="70">
        <v>0</v>
      </c>
      <c r="E19418" s="71">
        <v>44804</v>
      </c>
      <c r="F19418" t="s">
        <v>12848</v>
      </c>
      <c r="G19418" t="s">
        <v>2343</v>
      </c>
      <c r="H19418" t="s">
        <v>12846</v>
      </c>
      <c r="I19418" t="s">
        <v>12846</v>
      </c>
      <c r="J19418" s="40">
        <v>5097.42</v>
      </c>
      <c r="K19418" s="40">
        <v>0</v>
      </c>
    </row>
    <row r="19419" spans="1:11" x14ac:dyDescent="0.35">
      <c r="A19419">
        <v>65014</v>
      </c>
      <c r="B19419" t="s">
        <v>346</v>
      </c>
      <c r="C19419" s="70">
        <v>0</v>
      </c>
      <c r="D19419" s="70">
        <v>0</v>
      </c>
      <c r="E19419" s="71">
        <v>44805</v>
      </c>
      <c r="F19419" t="s">
        <v>12847</v>
      </c>
      <c r="G19419" t="s">
        <v>2343</v>
      </c>
      <c r="H19419" t="s">
        <v>12846</v>
      </c>
      <c r="I19419" t="s">
        <v>12846</v>
      </c>
      <c r="J19419" s="40">
        <v>-5097.42</v>
      </c>
      <c r="K19419" s="40">
        <v>0</v>
      </c>
    </row>
    <row r="19420" spans="1:11" x14ac:dyDescent="0.35">
      <c r="A19420">
        <v>65014</v>
      </c>
      <c r="B19420" t="s">
        <v>346</v>
      </c>
      <c r="C19420" s="70">
        <v>0</v>
      </c>
      <c r="D19420" s="70">
        <v>0</v>
      </c>
      <c r="E19420" s="71">
        <v>44833</v>
      </c>
      <c r="F19420" t="s">
        <v>12845</v>
      </c>
      <c r="G19420" t="s">
        <v>2142</v>
      </c>
      <c r="H19420" t="s">
        <v>1955</v>
      </c>
      <c r="I19420" t="s">
        <v>1954</v>
      </c>
      <c r="J19420" s="40">
        <v>4810.59</v>
      </c>
      <c r="K19420" s="40">
        <v>0</v>
      </c>
    </row>
    <row r="19421" spans="1:11" x14ac:dyDescent="0.35">
      <c r="A19421">
        <v>65014</v>
      </c>
      <c r="B19421" t="s">
        <v>346</v>
      </c>
      <c r="C19421" s="70">
        <v>0</v>
      </c>
      <c r="D19421" s="70">
        <v>0</v>
      </c>
      <c r="E19421" s="71">
        <v>44834</v>
      </c>
      <c r="F19421" t="s">
        <v>12844</v>
      </c>
      <c r="G19421" t="s">
        <v>2343</v>
      </c>
      <c r="H19421" t="s">
        <v>12842</v>
      </c>
      <c r="I19421" t="s">
        <v>12842</v>
      </c>
      <c r="J19421" s="40">
        <v>4830.32</v>
      </c>
      <c r="K19421" s="40">
        <v>0</v>
      </c>
    </row>
    <row r="19422" spans="1:11" x14ac:dyDescent="0.35">
      <c r="A19422">
        <v>65014</v>
      </c>
      <c r="B19422" t="s">
        <v>346</v>
      </c>
      <c r="C19422" s="70">
        <v>0</v>
      </c>
      <c r="D19422" s="70">
        <v>0</v>
      </c>
      <c r="E19422" s="71">
        <v>44835</v>
      </c>
      <c r="F19422" t="s">
        <v>12843</v>
      </c>
      <c r="G19422" t="s">
        <v>2343</v>
      </c>
      <c r="H19422" t="s">
        <v>12842</v>
      </c>
      <c r="I19422" t="s">
        <v>12842</v>
      </c>
      <c r="J19422" s="40">
        <v>-4830.32</v>
      </c>
      <c r="K19422" s="40">
        <v>0</v>
      </c>
    </row>
    <row r="19423" spans="1:11" x14ac:dyDescent="0.35">
      <c r="A19423">
        <v>65014</v>
      </c>
      <c r="B19423" t="s">
        <v>346</v>
      </c>
      <c r="C19423" s="70">
        <v>0</v>
      </c>
      <c r="D19423" s="70">
        <v>0</v>
      </c>
      <c r="E19423" s="71">
        <v>44852</v>
      </c>
      <c r="F19423" t="s">
        <v>12841</v>
      </c>
      <c r="G19423" t="s">
        <v>2142</v>
      </c>
      <c r="H19423" t="s">
        <v>1951</v>
      </c>
      <c r="I19423" t="s">
        <v>1950</v>
      </c>
      <c r="J19423" s="40">
        <v>4834.51</v>
      </c>
      <c r="K19423" s="40">
        <v>0</v>
      </c>
    </row>
    <row r="19424" spans="1:11" x14ac:dyDescent="0.35">
      <c r="A19424">
        <v>65014</v>
      </c>
      <c r="B19424" t="s">
        <v>346</v>
      </c>
      <c r="C19424" s="70">
        <v>0</v>
      </c>
      <c r="D19424" s="70">
        <v>0</v>
      </c>
      <c r="E19424" s="71">
        <v>44865</v>
      </c>
      <c r="F19424" t="s">
        <v>12840</v>
      </c>
      <c r="G19424" t="s">
        <v>2343</v>
      </c>
      <c r="H19424" t="s">
        <v>12838</v>
      </c>
      <c r="I19424" t="s">
        <v>12838</v>
      </c>
      <c r="J19424" s="40">
        <v>4933.6499999999996</v>
      </c>
      <c r="K19424" s="40">
        <v>0</v>
      </c>
    </row>
    <row r="19425" spans="1:11" x14ac:dyDescent="0.35">
      <c r="A19425">
        <v>65014</v>
      </c>
      <c r="B19425" t="s">
        <v>346</v>
      </c>
      <c r="C19425" s="70">
        <v>0</v>
      </c>
      <c r="D19425" s="70">
        <v>0</v>
      </c>
      <c r="E19425" s="71">
        <v>44866</v>
      </c>
      <c r="F19425" t="s">
        <v>12839</v>
      </c>
      <c r="G19425" t="s">
        <v>2343</v>
      </c>
      <c r="H19425" t="s">
        <v>12838</v>
      </c>
      <c r="I19425" t="s">
        <v>12838</v>
      </c>
      <c r="J19425" s="40">
        <v>-4933.6499999999996</v>
      </c>
      <c r="K19425" s="40">
        <v>0</v>
      </c>
    </row>
    <row r="19426" spans="1:11" x14ac:dyDescent="0.35">
      <c r="A19426">
        <v>65014</v>
      </c>
      <c r="B19426" t="s">
        <v>346</v>
      </c>
      <c r="C19426" s="70">
        <v>0</v>
      </c>
      <c r="D19426" s="70">
        <v>0</v>
      </c>
      <c r="E19426" s="71">
        <v>44888</v>
      </c>
      <c r="F19426" t="s">
        <v>12837</v>
      </c>
      <c r="G19426" t="s">
        <v>2142</v>
      </c>
      <c r="H19426" t="s">
        <v>12836</v>
      </c>
      <c r="I19426" t="s">
        <v>1929</v>
      </c>
      <c r="J19426" s="40">
        <v>5047.76</v>
      </c>
      <c r="K19426" s="40">
        <v>0</v>
      </c>
    </row>
    <row r="19427" spans="1:11" x14ac:dyDescent="0.35">
      <c r="A19427">
        <v>65014</v>
      </c>
      <c r="B19427" t="s">
        <v>346</v>
      </c>
      <c r="C19427" s="70">
        <v>0</v>
      </c>
      <c r="D19427" s="70">
        <v>0</v>
      </c>
      <c r="E19427" s="71">
        <v>44895</v>
      </c>
      <c r="F19427" t="s">
        <v>12835</v>
      </c>
      <c r="G19427" t="s">
        <v>2343</v>
      </c>
      <c r="H19427" t="s">
        <v>12833</v>
      </c>
      <c r="I19427" t="s">
        <v>12833</v>
      </c>
      <c r="J19427" s="40">
        <v>2365.59</v>
      </c>
      <c r="K19427" s="40">
        <v>0</v>
      </c>
    </row>
    <row r="19428" spans="1:11" x14ac:dyDescent="0.35">
      <c r="A19428">
        <v>65014</v>
      </c>
      <c r="B19428" t="s">
        <v>346</v>
      </c>
      <c r="C19428" s="70">
        <v>0</v>
      </c>
      <c r="D19428" s="70">
        <v>0</v>
      </c>
      <c r="E19428" s="71">
        <v>44896</v>
      </c>
      <c r="F19428" t="s">
        <v>12834</v>
      </c>
      <c r="G19428" t="s">
        <v>2343</v>
      </c>
      <c r="H19428" t="s">
        <v>12833</v>
      </c>
      <c r="I19428" t="s">
        <v>12833</v>
      </c>
      <c r="J19428" s="40">
        <v>-2365.59</v>
      </c>
      <c r="K19428" s="40">
        <v>0</v>
      </c>
    </row>
    <row r="19429" spans="1:11" x14ac:dyDescent="0.35">
      <c r="A19429">
        <v>65014</v>
      </c>
      <c r="B19429" t="s">
        <v>346</v>
      </c>
      <c r="C19429" s="70">
        <v>0</v>
      </c>
      <c r="D19429" s="70">
        <v>0</v>
      </c>
      <c r="E19429" s="71">
        <v>44926</v>
      </c>
      <c r="F19429" t="s">
        <v>12832</v>
      </c>
      <c r="G19429" t="s">
        <v>2142</v>
      </c>
      <c r="H19429" t="s">
        <v>12831</v>
      </c>
      <c r="I19429" t="s">
        <v>12830</v>
      </c>
      <c r="J19429" s="40">
        <v>2313.1999999999998</v>
      </c>
      <c r="K19429" s="40">
        <v>0</v>
      </c>
    </row>
    <row r="19430" spans="1:11" x14ac:dyDescent="0.35">
      <c r="A19430">
        <v>65014</v>
      </c>
      <c r="B19430" t="s">
        <v>346</v>
      </c>
      <c r="C19430" s="70">
        <v>0</v>
      </c>
      <c r="D19430" s="70">
        <v>0</v>
      </c>
      <c r="E19430" s="71">
        <v>44926</v>
      </c>
      <c r="F19430" t="s">
        <v>12829</v>
      </c>
      <c r="G19430" t="s">
        <v>2343</v>
      </c>
      <c r="H19430" t="s">
        <v>1911</v>
      </c>
      <c r="J19430" s="40">
        <v>1989.2</v>
      </c>
      <c r="K19430" s="40">
        <v>0</v>
      </c>
    </row>
    <row r="19431" spans="1:11" x14ac:dyDescent="0.35">
      <c r="A19431">
        <v>65014</v>
      </c>
      <c r="B19431" t="s">
        <v>346</v>
      </c>
      <c r="C19431" s="70">
        <v>0</v>
      </c>
      <c r="D19431" s="70">
        <v>0</v>
      </c>
      <c r="E19431" s="71">
        <v>44926</v>
      </c>
      <c r="F19431" t="s">
        <v>12828</v>
      </c>
      <c r="G19431" t="s">
        <v>2343</v>
      </c>
      <c r="H19431" t="s">
        <v>1911</v>
      </c>
      <c r="J19431" s="40">
        <v>-1989.2</v>
      </c>
      <c r="K19431" s="40">
        <v>0</v>
      </c>
    </row>
    <row r="19432" spans="1:11" x14ac:dyDescent="0.35">
      <c r="A19432">
        <v>65014</v>
      </c>
      <c r="B19432" t="s">
        <v>346</v>
      </c>
      <c r="C19432" s="70">
        <v>0</v>
      </c>
      <c r="D19432" s="70">
        <v>0</v>
      </c>
      <c r="E19432" s="71">
        <v>44926</v>
      </c>
      <c r="F19432" t="s">
        <v>12827</v>
      </c>
      <c r="G19432" t="s">
        <v>2343</v>
      </c>
      <c r="H19432" t="s">
        <v>12826</v>
      </c>
      <c r="I19432" t="s">
        <v>12826</v>
      </c>
      <c r="J19432" s="40">
        <v>2105.71</v>
      </c>
      <c r="K19432" s="40">
        <v>0</v>
      </c>
    </row>
    <row r="19433" spans="1:11" x14ac:dyDescent="0.35">
      <c r="A19433">
        <v>65015</v>
      </c>
      <c r="B19433" t="s">
        <v>416</v>
      </c>
      <c r="C19433" s="70">
        <v>0</v>
      </c>
      <c r="D19433" s="70">
        <v>0</v>
      </c>
      <c r="E19433" s="71">
        <v>44567</v>
      </c>
      <c r="F19433" t="s">
        <v>12825</v>
      </c>
      <c r="G19433" t="s">
        <v>2142</v>
      </c>
      <c r="H19433" t="s">
        <v>12824</v>
      </c>
      <c r="I19433" t="s">
        <v>12823</v>
      </c>
      <c r="J19433" s="40">
        <v>618.55999999999995</v>
      </c>
      <c r="K19433" s="40">
        <v>0</v>
      </c>
    </row>
    <row r="19434" spans="1:11" x14ac:dyDescent="0.35">
      <c r="A19434">
        <v>65015</v>
      </c>
      <c r="B19434" t="s">
        <v>416</v>
      </c>
      <c r="C19434" s="70">
        <v>0</v>
      </c>
      <c r="D19434" s="70">
        <v>0</v>
      </c>
      <c r="E19434" s="71">
        <v>44585</v>
      </c>
      <c r="F19434" t="s">
        <v>12822</v>
      </c>
      <c r="G19434" t="s">
        <v>2142</v>
      </c>
      <c r="H19434" t="s">
        <v>12821</v>
      </c>
      <c r="I19434" t="s">
        <v>12820</v>
      </c>
      <c r="J19434" s="40">
        <v>4411.1099999999997</v>
      </c>
      <c r="K19434" s="40">
        <v>0</v>
      </c>
    </row>
    <row r="19435" spans="1:11" x14ac:dyDescent="0.35">
      <c r="A19435">
        <v>65015</v>
      </c>
      <c r="B19435" t="s">
        <v>416</v>
      </c>
      <c r="C19435" s="70">
        <v>0</v>
      </c>
      <c r="D19435" s="70">
        <v>0</v>
      </c>
      <c r="E19435" s="71">
        <v>44619</v>
      </c>
      <c r="F19435" t="s">
        <v>12819</v>
      </c>
      <c r="G19435" t="s">
        <v>2142</v>
      </c>
      <c r="H19435" t="s">
        <v>12818</v>
      </c>
      <c r="I19435" t="s">
        <v>12817</v>
      </c>
      <c r="J19435" s="40">
        <v>4369.49</v>
      </c>
      <c r="K19435" s="40">
        <v>0</v>
      </c>
    </row>
    <row r="19436" spans="1:11" x14ac:dyDescent="0.35">
      <c r="A19436">
        <v>65015</v>
      </c>
      <c r="B19436" t="s">
        <v>416</v>
      </c>
      <c r="C19436" s="70">
        <v>0</v>
      </c>
      <c r="D19436" s="70">
        <v>0</v>
      </c>
      <c r="E19436" s="71">
        <v>44677</v>
      </c>
      <c r="F19436" t="s">
        <v>12816</v>
      </c>
      <c r="G19436" t="s">
        <v>2142</v>
      </c>
      <c r="H19436" t="s">
        <v>12815</v>
      </c>
      <c r="I19436" t="s">
        <v>12814</v>
      </c>
      <c r="J19436" s="40">
        <v>3942.59</v>
      </c>
      <c r="K19436" s="40">
        <v>0</v>
      </c>
    </row>
    <row r="19437" spans="1:11" x14ac:dyDescent="0.35">
      <c r="A19437">
        <v>65015</v>
      </c>
      <c r="B19437" t="s">
        <v>416</v>
      </c>
      <c r="C19437" s="70">
        <v>0</v>
      </c>
      <c r="D19437" s="70">
        <v>0</v>
      </c>
      <c r="E19437" s="71">
        <v>44682</v>
      </c>
      <c r="F19437" t="s">
        <v>12813</v>
      </c>
      <c r="G19437" t="s">
        <v>2142</v>
      </c>
      <c r="H19437" t="s">
        <v>12812</v>
      </c>
      <c r="I19437" t="s">
        <v>12809</v>
      </c>
      <c r="J19437" s="40">
        <v>3491.58</v>
      </c>
      <c r="K19437" s="40">
        <v>0</v>
      </c>
    </row>
    <row r="19438" spans="1:11" x14ac:dyDescent="0.35">
      <c r="A19438">
        <v>65015</v>
      </c>
      <c r="B19438" t="s">
        <v>416</v>
      </c>
      <c r="C19438" s="70">
        <v>0</v>
      </c>
      <c r="D19438" s="70">
        <v>0</v>
      </c>
      <c r="E19438" s="71">
        <v>44682</v>
      </c>
      <c r="F19438" t="s">
        <v>12811</v>
      </c>
      <c r="G19438" t="s">
        <v>2142</v>
      </c>
      <c r="H19438" t="s">
        <v>12810</v>
      </c>
      <c r="I19438" t="s">
        <v>12809</v>
      </c>
      <c r="J19438" s="40">
        <v>-3491.58</v>
      </c>
      <c r="K19438" s="40">
        <v>0</v>
      </c>
    </row>
    <row r="19439" spans="1:11" x14ac:dyDescent="0.35">
      <c r="A19439">
        <v>65015</v>
      </c>
      <c r="B19439" t="s">
        <v>416</v>
      </c>
      <c r="C19439" s="70">
        <v>0</v>
      </c>
      <c r="D19439" s="70">
        <v>0</v>
      </c>
      <c r="E19439" s="71">
        <v>44687</v>
      </c>
      <c r="F19439" t="s">
        <v>12808</v>
      </c>
      <c r="G19439" t="s">
        <v>2142</v>
      </c>
      <c r="H19439" t="s">
        <v>12807</v>
      </c>
      <c r="I19439" t="s">
        <v>12806</v>
      </c>
      <c r="J19439" s="40">
        <v>178.82</v>
      </c>
      <c r="K19439" s="40">
        <v>0</v>
      </c>
    </row>
    <row r="19440" spans="1:11" x14ac:dyDescent="0.35">
      <c r="A19440">
        <v>65015</v>
      </c>
      <c r="B19440" t="s">
        <v>416</v>
      </c>
      <c r="C19440" s="70">
        <v>0</v>
      </c>
      <c r="D19440" s="70">
        <v>0</v>
      </c>
      <c r="E19440" s="71">
        <v>44687</v>
      </c>
      <c r="F19440" t="s">
        <v>12805</v>
      </c>
      <c r="G19440" t="s">
        <v>2142</v>
      </c>
      <c r="H19440" t="s">
        <v>12804</v>
      </c>
      <c r="I19440" t="s">
        <v>12803</v>
      </c>
      <c r="J19440" s="40">
        <v>1181.29</v>
      </c>
      <c r="K19440" s="40">
        <v>0</v>
      </c>
    </row>
    <row r="19441" spans="1:11" x14ac:dyDescent="0.35">
      <c r="A19441">
        <v>65015</v>
      </c>
      <c r="B19441" t="s">
        <v>416</v>
      </c>
      <c r="C19441" s="70">
        <v>0</v>
      </c>
      <c r="D19441" s="70">
        <v>0</v>
      </c>
      <c r="E19441" s="71">
        <v>44693</v>
      </c>
      <c r="F19441" t="s">
        <v>12802</v>
      </c>
      <c r="G19441" t="s">
        <v>2142</v>
      </c>
      <c r="H19441" t="s">
        <v>12801</v>
      </c>
      <c r="I19441" t="s">
        <v>12800</v>
      </c>
      <c r="J19441" s="40">
        <v>2977.5</v>
      </c>
      <c r="K19441" s="40">
        <v>0</v>
      </c>
    </row>
    <row r="19442" spans="1:11" x14ac:dyDescent="0.35">
      <c r="A19442">
        <v>65015</v>
      </c>
      <c r="B19442" t="s">
        <v>416</v>
      </c>
      <c r="C19442" s="70">
        <v>0</v>
      </c>
      <c r="D19442" s="70">
        <v>0</v>
      </c>
      <c r="E19442" s="71">
        <v>44697</v>
      </c>
      <c r="F19442" t="s">
        <v>12799</v>
      </c>
      <c r="G19442" t="s">
        <v>2142</v>
      </c>
      <c r="H19442" t="s">
        <v>12798</v>
      </c>
      <c r="I19442" t="s">
        <v>12797</v>
      </c>
      <c r="J19442" s="40">
        <v>338.1</v>
      </c>
      <c r="K19442" s="40">
        <v>0</v>
      </c>
    </row>
    <row r="19443" spans="1:11" x14ac:dyDescent="0.35">
      <c r="A19443">
        <v>65015</v>
      </c>
      <c r="B19443" t="s">
        <v>416</v>
      </c>
      <c r="C19443" s="70">
        <v>0</v>
      </c>
      <c r="D19443" s="70">
        <v>0</v>
      </c>
      <c r="E19443" s="71">
        <v>44697</v>
      </c>
      <c r="F19443" t="s">
        <v>12796</v>
      </c>
      <c r="G19443" t="s">
        <v>2142</v>
      </c>
      <c r="H19443" t="s">
        <v>12795</v>
      </c>
      <c r="I19443" t="s">
        <v>12794</v>
      </c>
      <c r="J19443" s="40">
        <v>80.849999999999994</v>
      </c>
      <c r="K19443" s="40">
        <v>0</v>
      </c>
    </row>
    <row r="19444" spans="1:11" x14ac:dyDescent="0.35">
      <c r="A19444">
        <v>65015</v>
      </c>
      <c r="B19444" t="s">
        <v>416</v>
      </c>
      <c r="C19444" s="70">
        <v>0</v>
      </c>
      <c r="D19444" s="70">
        <v>0</v>
      </c>
      <c r="E19444" s="71">
        <v>44697</v>
      </c>
      <c r="F19444" t="s">
        <v>12793</v>
      </c>
      <c r="G19444" t="s">
        <v>2142</v>
      </c>
      <c r="H19444" t="s">
        <v>12792</v>
      </c>
      <c r="I19444" t="s">
        <v>12791</v>
      </c>
      <c r="J19444" s="40">
        <v>433.65</v>
      </c>
      <c r="K19444" s="40">
        <v>0</v>
      </c>
    </row>
    <row r="19445" spans="1:11" x14ac:dyDescent="0.35">
      <c r="A19445">
        <v>65015</v>
      </c>
      <c r="B19445" t="s">
        <v>416</v>
      </c>
      <c r="C19445" s="70">
        <v>0</v>
      </c>
      <c r="D19445" s="70">
        <v>0</v>
      </c>
      <c r="E19445" s="71">
        <v>44697</v>
      </c>
      <c r="F19445" t="s">
        <v>12790</v>
      </c>
      <c r="G19445" t="s">
        <v>2142</v>
      </c>
      <c r="H19445" t="s">
        <v>12789</v>
      </c>
      <c r="I19445" t="s">
        <v>12788</v>
      </c>
      <c r="J19445" s="40">
        <v>605.46</v>
      </c>
      <c r="K19445" s="40">
        <v>0</v>
      </c>
    </row>
    <row r="19446" spans="1:11" x14ac:dyDescent="0.35">
      <c r="A19446">
        <v>65015</v>
      </c>
      <c r="B19446" t="s">
        <v>416</v>
      </c>
      <c r="C19446" s="70">
        <v>0</v>
      </c>
      <c r="D19446" s="70">
        <v>0</v>
      </c>
      <c r="E19446" s="71">
        <v>44712</v>
      </c>
      <c r="F19446" t="s">
        <v>12787</v>
      </c>
      <c r="G19446" t="s">
        <v>2142</v>
      </c>
      <c r="H19446" t="s">
        <v>12786</v>
      </c>
      <c r="I19446" t="s">
        <v>12785</v>
      </c>
      <c r="J19446" s="40">
        <v>4160.84</v>
      </c>
      <c r="K19446" s="40">
        <v>0</v>
      </c>
    </row>
    <row r="19447" spans="1:11" x14ac:dyDescent="0.35">
      <c r="A19447">
        <v>65015</v>
      </c>
      <c r="B19447" t="s">
        <v>416</v>
      </c>
      <c r="C19447" s="70">
        <v>0</v>
      </c>
      <c r="D19447" s="70">
        <v>0</v>
      </c>
      <c r="E19447" s="71">
        <v>44712</v>
      </c>
      <c r="F19447" t="s">
        <v>12784</v>
      </c>
      <c r="G19447" t="s">
        <v>2142</v>
      </c>
      <c r="H19447" t="s">
        <v>12783</v>
      </c>
      <c r="I19447" t="s">
        <v>5580</v>
      </c>
      <c r="J19447" s="40">
        <v>215.6</v>
      </c>
      <c r="K19447" s="40">
        <v>0</v>
      </c>
    </row>
    <row r="19448" spans="1:11" x14ac:dyDescent="0.35">
      <c r="A19448">
        <v>65015</v>
      </c>
      <c r="B19448" t="s">
        <v>416</v>
      </c>
      <c r="C19448" s="70">
        <v>0</v>
      </c>
      <c r="D19448" s="70">
        <v>0</v>
      </c>
      <c r="E19448" s="71">
        <v>44713</v>
      </c>
      <c r="F19448" t="s">
        <v>12782</v>
      </c>
      <c r="G19448" t="s">
        <v>2142</v>
      </c>
      <c r="H19448" t="s">
        <v>12781</v>
      </c>
      <c r="I19448" t="s">
        <v>12780</v>
      </c>
      <c r="J19448" s="40">
        <v>751.09</v>
      </c>
      <c r="K19448" s="40">
        <v>0</v>
      </c>
    </row>
    <row r="19449" spans="1:11" x14ac:dyDescent="0.35">
      <c r="A19449">
        <v>65015</v>
      </c>
      <c r="B19449" t="s">
        <v>416</v>
      </c>
      <c r="C19449" s="70">
        <v>0</v>
      </c>
      <c r="D19449" s="70">
        <v>0</v>
      </c>
      <c r="E19449" s="71">
        <v>44724</v>
      </c>
      <c r="F19449" t="s">
        <v>12779</v>
      </c>
      <c r="G19449" t="s">
        <v>2142</v>
      </c>
      <c r="H19449" t="s">
        <v>12778</v>
      </c>
      <c r="I19449" t="s">
        <v>12777</v>
      </c>
      <c r="J19449" s="40">
        <v>121.56</v>
      </c>
      <c r="K19449" s="40">
        <v>0</v>
      </c>
    </row>
    <row r="19450" spans="1:11" x14ac:dyDescent="0.35">
      <c r="A19450">
        <v>65015</v>
      </c>
      <c r="B19450" t="s">
        <v>416</v>
      </c>
      <c r="C19450" s="70">
        <v>0</v>
      </c>
      <c r="D19450" s="70">
        <v>0</v>
      </c>
      <c r="E19450" s="71">
        <v>44733</v>
      </c>
      <c r="F19450" t="s">
        <v>12776</v>
      </c>
      <c r="G19450" t="s">
        <v>2142</v>
      </c>
      <c r="H19450" t="s">
        <v>12775</v>
      </c>
      <c r="I19450" t="s">
        <v>12774</v>
      </c>
      <c r="J19450" s="40">
        <v>236.06</v>
      </c>
      <c r="K19450" s="40">
        <v>0</v>
      </c>
    </row>
    <row r="19451" spans="1:11" x14ac:dyDescent="0.35">
      <c r="A19451">
        <v>65015</v>
      </c>
      <c r="B19451" t="s">
        <v>416</v>
      </c>
      <c r="C19451" s="70">
        <v>0</v>
      </c>
      <c r="D19451" s="70">
        <v>0</v>
      </c>
      <c r="E19451" s="71">
        <v>44733</v>
      </c>
      <c r="F19451" t="s">
        <v>12773</v>
      </c>
      <c r="G19451" t="s">
        <v>2142</v>
      </c>
      <c r="H19451" t="s">
        <v>12772</v>
      </c>
      <c r="I19451" t="s">
        <v>12771</v>
      </c>
      <c r="J19451" s="40">
        <v>420.49</v>
      </c>
      <c r="K19451" s="40">
        <v>0</v>
      </c>
    </row>
    <row r="19452" spans="1:11" x14ac:dyDescent="0.35">
      <c r="A19452">
        <v>65015</v>
      </c>
      <c r="B19452" t="s">
        <v>416</v>
      </c>
      <c r="C19452" s="70">
        <v>0</v>
      </c>
      <c r="D19452" s="70">
        <v>0</v>
      </c>
      <c r="E19452" s="71">
        <v>44739</v>
      </c>
      <c r="F19452" t="s">
        <v>12770</v>
      </c>
      <c r="G19452" t="s">
        <v>2142</v>
      </c>
      <c r="H19452" t="s">
        <v>12769</v>
      </c>
      <c r="I19452" t="s">
        <v>12768</v>
      </c>
      <c r="J19452" s="40">
        <v>3008.61</v>
      </c>
      <c r="K19452" s="40">
        <v>0</v>
      </c>
    </row>
    <row r="19453" spans="1:11" x14ac:dyDescent="0.35">
      <c r="A19453">
        <v>65015</v>
      </c>
      <c r="B19453" t="s">
        <v>416</v>
      </c>
      <c r="C19453" s="70">
        <v>0</v>
      </c>
      <c r="D19453" s="70">
        <v>0</v>
      </c>
      <c r="E19453" s="71">
        <v>44741</v>
      </c>
      <c r="F19453" t="s">
        <v>12767</v>
      </c>
      <c r="G19453" t="s">
        <v>2142</v>
      </c>
      <c r="H19453" t="s">
        <v>2052</v>
      </c>
      <c r="I19453" t="s">
        <v>2051</v>
      </c>
      <c r="J19453" s="40">
        <v>314.38</v>
      </c>
      <c r="K19453" s="40">
        <v>0</v>
      </c>
    </row>
    <row r="19454" spans="1:11" x14ac:dyDescent="0.35">
      <c r="A19454">
        <v>65015</v>
      </c>
      <c r="B19454" t="s">
        <v>416</v>
      </c>
      <c r="C19454" s="70">
        <v>0</v>
      </c>
      <c r="D19454" s="70">
        <v>0</v>
      </c>
      <c r="E19454" s="71">
        <v>44743</v>
      </c>
      <c r="F19454" t="s">
        <v>12766</v>
      </c>
      <c r="G19454" t="s">
        <v>2142</v>
      </c>
      <c r="H19454" t="s">
        <v>12765</v>
      </c>
      <c r="I19454" t="s">
        <v>5580</v>
      </c>
      <c r="J19454" s="40">
        <v>-215.6</v>
      </c>
      <c r="K19454" s="40">
        <v>0</v>
      </c>
    </row>
    <row r="19455" spans="1:11" x14ac:dyDescent="0.35">
      <c r="A19455">
        <v>65015</v>
      </c>
      <c r="B19455" t="s">
        <v>416</v>
      </c>
      <c r="C19455" s="70">
        <v>0</v>
      </c>
      <c r="D19455" s="70">
        <v>0</v>
      </c>
      <c r="E19455" s="71">
        <v>44743</v>
      </c>
      <c r="F19455" t="s">
        <v>12764</v>
      </c>
      <c r="G19455" t="s">
        <v>2142</v>
      </c>
      <c r="H19455" t="s">
        <v>5581</v>
      </c>
      <c r="I19455" t="s">
        <v>5580</v>
      </c>
      <c r="J19455" s="40">
        <v>154.71</v>
      </c>
      <c r="K19455" s="40">
        <v>0</v>
      </c>
    </row>
    <row r="19456" spans="1:11" x14ac:dyDescent="0.35">
      <c r="A19456">
        <v>65015</v>
      </c>
      <c r="B19456" t="s">
        <v>416</v>
      </c>
      <c r="C19456" s="70">
        <v>0</v>
      </c>
      <c r="D19456" s="70">
        <v>0</v>
      </c>
      <c r="E19456" s="71">
        <v>44743</v>
      </c>
      <c r="F19456" t="s">
        <v>12763</v>
      </c>
      <c r="G19456" t="s">
        <v>2142</v>
      </c>
      <c r="H19456" t="s">
        <v>12762</v>
      </c>
      <c r="I19456" t="s">
        <v>12761</v>
      </c>
      <c r="J19456" s="40">
        <v>1752.11</v>
      </c>
      <c r="K19456" s="40">
        <v>0</v>
      </c>
    </row>
    <row r="19457" spans="1:11" x14ac:dyDescent="0.35">
      <c r="A19457">
        <v>65015</v>
      </c>
      <c r="B19457" t="s">
        <v>416</v>
      </c>
      <c r="C19457" s="70">
        <v>0</v>
      </c>
      <c r="D19457" s="70">
        <v>0</v>
      </c>
      <c r="E19457" s="71">
        <v>44798</v>
      </c>
      <c r="F19457" t="s">
        <v>12760</v>
      </c>
      <c r="G19457" t="s">
        <v>2142</v>
      </c>
      <c r="H19457" t="s">
        <v>12759</v>
      </c>
      <c r="I19457" t="s">
        <v>12758</v>
      </c>
      <c r="J19457" s="40">
        <v>10286.049999999999</v>
      </c>
      <c r="K19457" s="40">
        <v>0</v>
      </c>
    </row>
    <row r="19458" spans="1:11" x14ac:dyDescent="0.35">
      <c r="A19458">
        <v>65015</v>
      </c>
      <c r="B19458" t="s">
        <v>416</v>
      </c>
      <c r="C19458" s="70">
        <v>0</v>
      </c>
      <c r="D19458" s="70">
        <v>0</v>
      </c>
      <c r="E19458" s="71">
        <v>44802</v>
      </c>
      <c r="F19458" t="s">
        <v>12757</v>
      </c>
      <c r="G19458" t="s">
        <v>2142</v>
      </c>
      <c r="H19458" t="s">
        <v>12756</v>
      </c>
      <c r="I19458" t="s">
        <v>12755</v>
      </c>
      <c r="J19458" s="40">
        <v>9202.31</v>
      </c>
      <c r="K19458" s="40">
        <v>0</v>
      </c>
    </row>
    <row r="19459" spans="1:11" x14ac:dyDescent="0.35">
      <c r="A19459">
        <v>65015</v>
      </c>
      <c r="B19459" t="s">
        <v>416</v>
      </c>
      <c r="C19459" s="70">
        <v>0</v>
      </c>
      <c r="D19459" s="70">
        <v>0</v>
      </c>
      <c r="E19459" s="71">
        <v>44816</v>
      </c>
      <c r="F19459" t="s">
        <v>12754</v>
      </c>
      <c r="G19459" t="s">
        <v>2142</v>
      </c>
      <c r="H19459" t="s">
        <v>12753</v>
      </c>
      <c r="I19459" t="s">
        <v>12752</v>
      </c>
      <c r="J19459" s="40">
        <v>3183.97</v>
      </c>
      <c r="K19459" s="40">
        <v>0</v>
      </c>
    </row>
    <row r="19460" spans="1:11" x14ac:dyDescent="0.35">
      <c r="A19460">
        <v>65015</v>
      </c>
      <c r="B19460" t="s">
        <v>416</v>
      </c>
      <c r="C19460" s="70">
        <v>0</v>
      </c>
      <c r="D19460" s="70">
        <v>0</v>
      </c>
      <c r="E19460" s="71">
        <v>44847</v>
      </c>
      <c r="F19460" t="s">
        <v>12751</v>
      </c>
      <c r="G19460" t="s">
        <v>2142</v>
      </c>
      <c r="H19460" t="s">
        <v>12750</v>
      </c>
      <c r="I19460" t="s">
        <v>12749</v>
      </c>
      <c r="J19460" s="40">
        <v>2463.9299999999998</v>
      </c>
      <c r="K19460" s="40">
        <v>0</v>
      </c>
    </row>
    <row r="19461" spans="1:11" x14ac:dyDescent="0.35">
      <c r="A19461">
        <v>65015</v>
      </c>
      <c r="B19461" t="s">
        <v>416</v>
      </c>
      <c r="C19461" s="70">
        <v>0</v>
      </c>
      <c r="D19461" s="70">
        <v>0</v>
      </c>
      <c r="E19461" s="71">
        <v>44857</v>
      </c>
      <c r="F19461" t="s">
        <v>12748</v>
      </c>
      <c r="G19461" t="s">
        <v>2142</v>
      </c>
      <c r="H19461" t="s">
        <v>12747</v>
      </c>
      <c r="I19461" t="s">
        <v>12746</v>
      </c>
      <c r="J19461" s="40">
        <v>352</v>
      </c>
      <c r="K19461" s="40">
        <v>0</v>
      </c>
    </row>
    <row r="19462" spans="1:11" x14ac:dyDescent="0.35">
      <c r="A19462">
        <v>65015</v>
      </c>
      <c r="B19462" t="s">
        <v>416</v>
      </c>
      <c r="C19462" s="70">
        <v>0</v>
      </c>
      <c r="D19462" s="70">
        <v>0</v>
      </c>
      <c r="E19462" s="71">
        <v>44860</v>
      </c>
      <c r="F19462" t="s">
        <v>12745</v>
      </c>
      <c r="G19462" t="s">
        <v>2142</v>
      </c>
      <c r="H19462" t="s">
        <v>12744</v>
      </c>
      <c r="I19462" t="s">
        <v>12743</v>
      </c>
      <c r="J19462" s="40">
        <v>150</v>
      </c>
      <c r="K19462" s="40">
        <v>0</v>
      </c>
    </row>
    <row r="19463" spans="1:11" x14ac:dyDescent="0.35">
      <c r="A19463">
        <v>65015</v>
      </c>
      <c r="B19463" t="s">
        <v>416</v>
      </c>
      <c r="C19463" s="70">
        <v>0</v>
      </c>
      <c r="D19463" s="70">
        <v>0</v>
      </c>
      <c r="E19463" s="71">
        <v>44866</v>
      </c>
      <c r="F19463" t="s">
        <v>12742</v>
      </c>
      <c r="G19463" t="s">
        <v>2142</v>
      </c>
      <c r="H19463" t="s">
        <v>12741</v>
      </c>
      <c r="I19463" t="s">
        <v>12740</v>
      </c>
      <c r="J19463" s="40">
        <v>2667.49</v>
      </c>
      <c r="K19463" s="40">
        <v>0</v>
      </c>
    </row>
    <row r="19464" spans="1:11" x14ac:dyDescent="0.35">
      <c r="A19464">
        <v>65015</v>
      </c>
      <c r="B19464" t="s">
        <v>416</v>
      </c>
      <c r="C19464" s="70">
        <v>0</v>
      </c>
      <c r="D19464" s="70">
        <v>0</v>
      </c>
      <c r="E19464" s="71">
        <v>44873</v>
      </c>
      <c r="F19464" t="s">
        <v>12739</v>
      </c>
      <c r="G19464" t="s">
        <v>2142</v>
      </c>
      <c r="H19464" t="s">
        <v>12738</v>
      </c>
      <c r="I19464" t="s">
        <v>12737</v>
      </c>
      <c r="J19464" s="40">
        <v>2030.03</v>
      </c>
      <c r="K19464" s="40">
        <v>0</v>
      </c>
    </row>
    <row r="19465" spans="1:11" x14ac:dyDescent="0.35">
      <c r="A19465">
        <v>65015</v>
      </c>
      <c r="B19465" t="s">
        <v>416</v>
      </c>
      <c r="C19465" s="70">
        <v>0</v>
      </c>
      <c r="D19465" s="70">
        <v>0</v>
      </c>
      <c r="E19465" s="71">
        <v>44881</v>
      </c>
      <c r="F19465" t="s">
        <v>12736</v>
      </c>
      <c r="G19465" t="s">
        <v>2142</v>
      </c>
      <c r="H19465" t="s">
        <v>12735</v>
      </c>
      <c r="I19465" t="s">
        <v>12734</v>
      </c>
      <c r="J19465" s="40">
        <v>175.45</v>
      </c>
      <c r="K19465" s="40">
        <v>0</v>
      </c>
    </row>
    <row r="19466" spans="1:11" x14ac:dyDescent="0.35">
      <c r="A19466">
        <v>65015</v>
      </c>
      <c r="B19466" t="s">
        <v>416</v>
      </c>
      <c r="C19466" s="70">
        <v>0</v>
      </c>
      <c r="D19466" s="70">
        <v>0</v>
      </c>
      <c r="E19466" s="71">
        <v>44888</v>
      </c>
      <c r="F19466" t="s">
        <v>11638</v>
      </c>
      <c r="G19466" t="s">
        <v>2142</v>
      </c>
      <c r="H19466" t="s">
        <v>11637</v>
      </c>
      <c r="I19466" t="s">
        <v>11636</v>
      </c>
      <c r="J19466" s="40">
        <v>2896.04</v>
      </c>
      <c r="K19466" s="40">
        <v>0</v>
      </c>
    </row>
    <row r="19467" spans="1:11" x14ac:dyDescent="0.35">
      <c r="A19467">
        <v>65016</v>
      </c>
      <c r="B19467" t="s">
        <v>326</v>
      </c>
      <c r="C19467" s="70">
        <v>0</v>
      </c>
      <c r="D19467" s="70">
        <v>0</v>
      </c>
      <c r="E19467" s="71">
        <v>44564</v>
      </c>
      <c r="F19467" t="s">
        <v>12733</v>
      </c>
      <c r="G19467" t="s">
        <v>2142</v>
      </c>
      <c r="H19467" t="s">
        <v>12732</v>
      </c>
      <c r="I19467" t="s">
        <v>12731</v>
      </c>
      <c r="J19467" s="40">
        <v>59.38</v>
      </c>
      <c r="K19467" s="40">
        <v>0</v>
      </c>
    </row>
    <row r="19468" spans="1:11" x14ac:dyDescent="0.35">
      <c r="A19468">
        <v>65016</v>
      </c>
      <c r="B19468" t="s">
        <v>326</v>
      </c>
      <c r="C19468" s="70">
        <v>0</v>
      </c>
      <c r="D19468" s="70">
        <v>0</v>
      </c>
      <c r="E19468" s="71">
        <v>44565</v>
      </c>
      <c r="F19468" t="s">
        <v>12730</v>
      </c>
      <c r="G19468" t="s">
        <v>2142</v>
      </c>
      <c r="H19468" t="s">
        <v>12729</v>
      </c>
      <c r="I19468" t="s">
        <v>12728</v>
      </c>
      <c r="J19468" s="40">
        <v>270.85000000000002</v>
      </c>
      <c r="K19468" s="40">
        <v>0</v>
      </c>
    </row>
    <row r="19469" spans="1:11" x14ac:dyDescent="0.35">
      <c r="A19469">
        <v>65016</v>
      </c>
      <c r="B19469" t="s">
        <v>326</v>
      </c>
      <c r="C19469" s="70">
        <v>0</v>
      </c>
      <c r="D19469" s="70">
        <v>0</v>
      </c>
      <c r="E19469" s="71">
        <v>44565</v>
      </c>
      <c r="F19469" t="s">
        <v>12727</v>
      </c>
      <c r="G19469" t="s">
        <v>2142</v>
      </c>
      <c r="H19469" t="s">
        <v>12726</v>
      </c>
      <c r="I19469" t="s">
        <v>12725</v>
      </c>
      <c r="J19469" s="40">
        <v>162.63999999999999</v>
      </c>
      <c r="K19469" s="40">
        <v>0</v>
      </c>
    </row>
    <row r="19470" spans="1:11" x14ac:dyDescent="0.35">
      <c r="A19470">
        <v>65016</v>
      </c>
      <c r="B19470" t="s">
        <v>326</v>
      </c>
      <c r="C19470" s="70">
        <v>0</v>
      </c>
      <c r="D19470" s="70">
        <v>0</v>
      </c>
      <c r="E19470" s="71">
        <v>44570</v>
      </c>
      <c r="F19470" t="s">
        <v>12724</v>
      </c>
      <c r="G19470" t="s">
        <v>2142</v>
      </c>
      <c r="H19470" t="s">
        <v>12723</v>
      </c>
      <c r="I19470" t="s">
        <v>12722</v>
      </c>
      <c r="J19470" s="40">
        <v>180.12</v>
      </c>
      <c r="K19470" s="40">
        <v>0</v>
      </c>
    </row>
    <row r="19471" spans="1:11" x14ac:dyDescent="0.35">
      <c r="A19471">
        <v>65016</v>
      </c>
      <c r="B19471" t="s">
        <v>326</v>
      </c>
      <c r="C19471" s="70">
        <v>0</v>
      </c>
      <c r="D19471" s="70">
        <v>0</v>
      </c>
      <c r="E19471" s="71">
        <v>44572</v>
      </c>
      <c r="F19471" t="s">
        <v>12721</v>
      </c>
      <c r="G19471" t="s">
        <v>2142</v>
      </c>
      <c r="H19471" t="s">
        <v>12720</v>
      </c>
      <c r="I19471" t="s">
        <v>12719</v>
      </c>
      <c r="J19471" s="40">
        <v>280.74</v>
      </c>
      <c r="K19471" s="40">
        <v>0</v>
      </c>
    </row>
    <row r="19472" spans="1:11" x14ac:dyDescent="0.35">
      <c r="A19472">
        <v>65016</v>
      </c>
      <c r="B19472" t="s">
        <v>326</v>
      </c>
      <c r="C19472" s="70">
        <v>0</v>
      </c>
      <c r="D19472" s="70">
        <v>0</v>
      </c>
      <c r="E19472" s="71">
        <v>44574</v>
      </c>
      <c r="F19472" t="s">
        <v>12718</v>
      </c>
      <c r="G19472" t="s">
        <v>2142</v>
      </c>
      <c r="H19472" t="s">
        <v>12717</v>
      </c>
      <c r="I19472" t="s">
        <v>12716</v>
      </c>
      <c r="J19472" s="40">
        <v>153.99</v>
      </c>
      <c r="K19472" s="40">
        <v>0</v>
      </c>
    </row>
    <row r="19473" spans="1:11" x14ac:dyDescent="0.35">
      <c r="A19473">
        <v>65016</v>
      </c>
      <c r="B19473" t="s">
        <v>326</v>
      </c>
      <c r="C19473" s="70">
        <v>0</v>
      </c>
      <c r="D19473" s="70">
        <v>0</v>
      </c>
      <c r="E19473" s="71">
        <v>44579</v>
      </c>
      <c r="F19473" t="s">
        <v>12715</v>
      </c>
      <c r="G19473" t="s">
        <v>2142</v>
      </c>
      <c r="H19473" t="s">
        <v>12714</v>
      </c>
      <c r="I19473" t="s">
        <v>12713</v>
      </c>
      <c r="J19473" s="40">
        <v>642.30999999999995</v>
      </c>
      <c r="K19473" s="40">
        <v>0</v>
      </c>
    </row>
    <row r="19474" spans="1:11" x14ac:dyDescent="0.35">
      <c r="A19474">
        <v>65016</v>
      </c>
      <c r="B19474" t="s">
        <v>326</v>
      </c>
      <c r="C19474" s="70">
        <v>0</v>
      </c>
      <c r="D19474" s="70">
        <v>0</v>
      </c>
      <c r="E19474" s="71">
        <v>44580</v>
      </c>
      <c r="F19474" t="s">
        <v>12712</v>
      </c>
      <c r="G19474" t="s">
        <v>2142</v>
      </c>
      <c r="H19474" t="s">
        <v>12711</v>
      </c>
      <c r="I19474" t="s">
        <v>12710</v>
      </c>
      <c r="J19474" s="40">
        <v>337.36</v>
      </c>
      <c r="K19474" s="40">
        <v>0</v>
      </c>
    </row>
    <row r="19475" spans="1:11" x14ac:dyDescent="0.35">
      <c r="A19475">
        <v>65016</v>
      </c>
      <c r="B19475" t="s">
        <v>326</v>
      </c>
      <c r="C19475" s="70">
        <v>0</v>
      </c>
      <c r="D19475" s="70">
        <v>0</v>
      </c>
      <c r="E19475" s="71">
        <v>44580</v>
      </c>
      <c r="F19475" t="s">
        <v>12709</v>
      </c>
      <c r="G19475" t="s">
        <v>2142</v>
      </c>
      <c r="H19475" t="s">
        <v>12708</v>
      </c>
      <c r="I19475" t="s">
        <v>12707</v>
      </c>
      <c r="J19475" s="40">
        <v>728.99</v>
      </c>
      <c r="K19475" s="40">
        <v>0</v>
      </c>
    </row>
    <row r="19476" spans="1:11" x14ac:dyDescent="0.35">
      <c r="A19476">
        <v>65016</v>
      </c>
      <c r="B19476" t="s">
        <v>326</v>
      </c>
      <c r="C19476" s="70">
        <v>0</v>
      </c>
      <c r="D19476" s="70">
        <v>0</v>
      </c>
      <c r="E19476" s="71">
        <v>44585</v>
      </c>
      <c r="F19476" t="s">
        <v>12706</v>
      </c>
      <c r="G19476" t="s">
        <v>2142</v>
      </c>
      <c r="H19476" t="s">
        <v>12705</v>
      </c>
      <c r="I19476" t="s">
        <v>12704</v>
      </c>
      <c r="J19476" s="40">
        <v>138.63</v>
      </c>
      <c r="K19476" s="40">
        <v>0</v>
      </c>
    </row>
    <row r="19477" spans="1:11" x14ac:dyDescent="0.35">
      <c r="A19477">
        <v>65016</v>
      </c>
      <c r="B19477" t="s">
        <v>326</v>
      </c>
      <c r="C19477" s="70">
        <v>0</v>
      </c>
      <c r="D19477" s="70">
        <v>0</v>
      </c>
      <c r="E19477" s="71">
        <v>44585</v>
      </c>
      <c r="F19477" t="s">
        <v>12703</v>
      </c>
      <c r="G19477" t="s">
        <v>2142</v>
      </c>
      <c r="H19477" t="s">
        <v>12702</v>
      </c>
      <c r="I19477" t="s">
        <v>12701</v>
      </c>
      <c r="J19477" s="40">
        <v>85.22</v>
      </c>
      <c r="K19477" s="40">
        <v>0</v>
      </c>
    </row>
    <row r="19478" spans="1:11" x14ac:dyDescent="0.35">
      <c r="A19478">
        <v>65016</v>
      </c>
      <c r="B19478" t="s">
        <v>326</v>
      </c>
      <c r="C19478" s="70">
        <v>0</v>
      </c>
      <c r="D19478" s="70">
        <v>0</v>
      </c>
      <c r="E19478" s="71">
        <v>44587</v>
      </c>
      <c r="F19478" t="s">
        <v>12700</v>
      </c>
      <c r="G19478" t="s">
        <v>2142</v>
      </c>
      <c r="H19478" t="s">
        <v>12699</v>
      </c>
      <c r="I19478" t="s">
        <v>12698</v>
      </c>
      <c r="J19478" s="40">
        <v>178.06</v>
      </c>
      <c r="K19478" s="40">
        <v>0</v>
      </c>
    </row>
    <row r="19479" spans="1:11" x14ac:dyDescent="0.35">
      <c r="A19479">
        <v>65016</v>
      </c>
      <c r="B19479" t="s">
        <v>326</v>
      </c>
      <c r="C19479" s="70">
        <v>0</v>
      </c>
      <c r="D19479" s="70">
        <v>0</v>
      </c>
      <c r="E19479" s="71">
        <v>44587</v>
      </c>
      <c r="F19479" t="s">
        <v>12697</v>
      </c>
      <c r="G19479" t="s">
        <v>2142</v>
      </c>
      <c r="H19479" t="s">
        <v>12696</v>
      </c>
      <c r="I19479" t="s">
        <v>12695</v>
      </c>
      <c r="J19479" s="40">
        <v>10.199999999999999</v>
      </c>
      <c r="K19479" s="40">
        <v>0</v>
      </c>
    </row>
    <row r="19480" spans="1:11" x14ac:dyDescent="0.35">
      <c r="A19480">
        <v>65016</v>
      </c>
      <c r="B19480" t="s">
        <v>326</v>
      </c>
      <c r="C19480" s="70">
        <v>0</v>
      </c>
      <c r="D19480" s="70">
        <v>0</v>
      </c>
      <c r="E19480" s="71">
        <v>44588</v>
      </c>
      <c r="F19480" t="s">
        <v>12694</v>
      </c>
      <c r="G19480" t="s">
        <v>2142</v>
      </c>
      <c r="H19480" t="s">
        <v>12693</v>
      </c>
      <c r="I19480" t="s">
        <v>12692</v>
      </c>
      <c r="J19480" s="40">
        <v>358.26</v>
      </c>
      <c r="K19480" s="40">
        <v>0</v>
      </c>
    </row>
    <row r="19481" spans="1:11" x14ac:dyDescent="0.35">
      <c r="A19481">
        <v>65016</v>
      </c>
      <c r="B19481" t="s">
        <v>326</v>
      </c>
      <c r="C19481" s="70">
        <v>0</v>
      </c>
      <c r="D19481" s="70">
        <v>0</v>
      </c>
      <c r="E19481" s="71">
        <v>44591</v>
      </c>
      <c r="F19481" t="s">
        <v>12691</v>
      </c>
      <c r="G19481" t="s">
        <v>2142</v>
      </c>
      <c r="H19481" t="s">
        <v>12690</v>
      </c>
      <c r="I19481" t="s">
        <v>12689</v>
      </c>
      <c r="J19481" s="40">
        <v>113.62</v>
      </c>
      <c r="K19481" s="40">
        <v>0</v>
      </c>
    </row>
    <row r="19482" spans="1:11" x14ac:dyDescent="0.35">
      <c r="A19482">
        <v>65016</v>
      </c>
      <c r="B19482" t="s">
        <v>326</v>
      </c>
      <c r="C19482" s="70">
        <v>0</v>
      </c>
      <c r="D19482" s="70">
        <v>0</v>
      </c>
      <c r="E19482" s="71">
        <v>44600</v>
      </c>
      <c r="F19482" t="s">
        <v>12688</v>
      </c>
      <c r="G19482" t="s">
        <v>2142</v>
      </c>
      <c r="H19482" t="s">
        <v>12687</v>
      </c>
      <c r="I19482" t="s">
        <v>12686</v>
      </c>
      <c r="J19482" s="40">
        <v>271.79000000000002</v>
      </c>
      <c r="K19482" s="40">
        <v>0</v>
      </c>
    </row>
    <row r="19483" spans="1:11" x14ac:dyDescent="0.35">
      <c r="A19483">
        <v>65016</v>
      </c>
      <c r="B19483" t="s">
        <v>326</v>
      </c>
      <c r="C19483" s="70">
        <v>0</v>
      </c>
      <c r="D19483" s="70">
        <v>0</v>
      </c>
      <c r="E19483" s="71">
        <v>44601</v>
      </c>
      <c r="F19483" t="s">
        <v>12685</v>
      </c>
      <c r="G19483" t="s">
        <v>2142</v>
      </c>
      <c r="H19483" t="s">
        <v>12684</v>
      </c>
      <c r="I19483" t="s">
        <v>12683</v>
      </c>
      <c r="J19483" s="40">
        <v>801.74</v>
      </c>
      <c r="K19483" s="40">
        <v>0</v>
      </c>
    </row>
    <row r="19484" spans="1:11" x14ac:dyDescent="0.35">
      <c r="A19484">
        <v>65016</v>
      </c>
      <c r="B19484" t="s">
        <v>326</v>
      </c>
      <c r="C19484" s="70">
        <v>0</v>
      </c>
      <c r="D19484" s="70">
        <v>0</v>
      </c>
      <c r="E19484" s="71">
        <v>44605</v>
      </c>
      <c r="F19484" t="s">
        <v>12682</v>
      </c>
      <c r="G19484" t="s">
        <v>2142</v>
      </c>
      <c r="H19484" t="s">
        <v>12681</v>
      </c>
      <c r="I19484" t="s">
        <v>12680</v>
      </c>
      <c r="J19484" s="40">
        <v>326.02</v>
      </c>
      <c r="K19484" s="40">
        <v>0</v>
      </c>
    </row>
    <row r="19485" spans="1:11" x14ac:dyDescent="0.35">
      <c r="A19485">
        <v>65016</v>
      </c>
      <c r="B19485" t="s">
        <v>326</v>
      </c>
      <c r="C19485" s="70">
        <v>0</v>
      </c>
      <c r="D19485" s="70">
        <v>0</v>
      </c>
      <c r="E19485" s="71">
        <v>44605</v>
      </c>
      <c r="F19485" t="s">
        <v>12679</v>
      </c>
      <c r="G19485" t="s">
        <v>2142</v>
      </c>
      <c r="H19485" t="s">
        <v>12678</v>
      </c>
      <c r="I19485" t="s">
        <v>12677</v>
      </c>
      <c r="J19485" s="40">
        <v>200.61</v>
      </c>
      <c r="K19485" s="40">
        <v>0</v>
      </c>
    </row>
    <row r="19486" spans="1:11" x14ac:dyDescent="0.35">
      <c r="A19486">
        <v>65016</v>
      </c>
      <c r="B19486" t="s">
        <v>326</v>
      </c>
      <c r="C19486" s="70">
        <v>0</v>
      </c>
      <c r="D19486" s="70">
        <v>0</v>
      </c>
      <c r="E19486" s="71">
        <v>44607</v>
      </c>
      <c r="F19486" t="s">
        <v>12676</v>
      </c>
      <c r="G19486" t="s">
        <v>2142</v>
      </c>
      <c r="H19486" t="s">
        <v>12675</v>
      </c>
      <c r="I19486" t="s">
        <v>12674</v>
      </c>
      <c r="J19486" s="40">
        <v>414.23</v>
      </c>
      <c r="K19486" s="40">
        <v>0</v>
      </c>
    </row>
    <row r="19487" spans="1:11" x14ac:dyDescent="0.35">
      <c r="A19487">
        <v>65016</v>
      </c>
      <c r="B19487" t="s">
        <v>326</v>
      </c>
      <c r="C19487" s="70">
        <v>0</v>
      </c>
      <c r="D19487" s="70">
        <v>0</v>
      </c>
      <c r="E19487" s="71">
        <v>44608</v>
      </c>
      <c r="F19487" t="s">
        <v>12673</v>
      </c>
      <c r="G19487" t="s">
        <v>2142</v>
      </c>
      <c r="H19487" t="s">
        <v>12672</v>
      </c>
      <c r="I19487" t="s">
        <v>12671</v>
      </c>
      <c r="J19487" s="40">
        <v>57.81</v>
      </c>
      <c r="K19487" s="40">
        <v>0</v>
      </c>
    </row>
    <row r="19488" spans="1:11" x14ac:dyDescent="0.35">
      <c r="A19488">
        <v>65016</v>
      </c>
      <c r="B19488" t="s">
        <v>326</v>
      </c>
      <c r="C19488" s="70">
        <v>0</v>
      </c>
      <c r="D19488" s="70">
        <v>0</v>
      </c>
      <c r="E19488" s="71">
        <v>44608</v>
      </c>
      <c r="F19488" t="s">
        <v>12670</v>
      </c>
      <c r="G19488" t="s">
        <v>2142</v>
      </c>
      <c r="H19488" t="s">
        <v>12669</v>
      </c>
      <c r="I19488" t="s">
        <v>12668</v>
      </c>
      <c r="J19488" s="40">
        <v>208.58</v>
      </c>
      <c r="K19488" s="40">
        <v>0</v>
      </c>
    </row>
    <row r="19489" spans="1:11" x14ac:dyDescent="0.35">
      <c r="A19489">
        <v>65016</v>
      </c>
      <c r="B19489" t="s">
        <v>326</v>
      </c>
      <c r="C19489" s="70">
        <v>0</v>
      </c>
      <c r="D19489" s="70">
        <v>0</v>
      </c>
      <c r="E19489" s="71">
        <v>44612</v>
      </c>
      <c r="F19489" t="s">
        <v>12667</v>
      </c>
      <c r="G19489" t="s">
        <v>2142</v>
      </c>
      <c r="H19489" t="s">
        <v>12666</v>
      </c>
      <c r="I19489" t="s">
        <v>12665</v>
      </c>
      <c r="J19489" s="40">
        <v>231.8</v>
      </c>
      <c r="K19489" s="40">
        <v>0</v>
      </c>
    </row>
    <row r="19490" spans="1:11" x14ac:dyDescent="0.35">
      <c r="A19490">
        <v>65016</v>
      </c>
      <c r="B19490" t="s">
        <v>326</v>
      </c>
      <c r="C19490" s="70">
        <v>0</v>
      </c>
      <c r="D19490" s="70">
        <v>0</v>
      </c>
      <c r="E19490" s="71">
        <v>44612</v>
      </c>
      <c r="F19490" t="s">
        <v>12664</v>
      </c>
      <c r="G19490" t="s">
        <v>2142</v>
      </c>
      <c r="H19490" t="s">
        <v>12663</v>
      </c>
      <c r="I19490" t="s">
        <v>12662</v>
      </c>
      <c r="J19490" s="40">
        <v>300.66000000000003</v>
      </c>
      <c r="K19490" s="40">
        <v>0</v>
      </c>
    </row>
    <row r="19491" spans="1:11" x14ac:dyDescent="0.35">
      <c r="A19491">
        <v>65016</v>
      </c>
      <c r="B19491" t="s">
        <v>326</v>
      </c>
      <c r="C19491" s="70">
        <v>0</v>
      </c>
      <c r="D19491" s="70">
        <v>0</v>
      </c>
      <c r="E19491" s="71">
        <v>44613</v>
      </c>
      <c r="F19491" t="s">
        <v>12661</v>
      </c>
      <c r="G19491" t="s">
        <v>2142</v>
      </c>
      <c r="H19491" t="s">
        <v>12660</v>
      </c>
      <c r="I19491" t="s">
        <v>12659</v>
      </c>
      <c r="J19491" s="40">
        <v>346.2</v>
      </c>
      <c r="K19491" s="40">
        <v>0</v>
      </c>
    </row>
    <row r="19492" spans="1:11" x14ac:dyDescent="0.35">
      <c r="A19492">
        <v>65016</v>
      </c>
      <c r="B19492" t="s">
        <v>326</v>
      </c>
      <c r="C19492" s="70">
        <v>0</v>
      </c>
      <c r="D19492" s="70">
        <v>0</v>
      </c>
      <c r="E19492" s="71">
        <v>44613</v>
      </c>
      <c r="F19492" t="s">
        <v>12658</v>
      </c>
      <c r="G19492" t="s">
        <v>2142</v>
      </c>
      <c r="H19492" t="s">
        <v>12657</v>
      </c>
      <c r="I19492" t="s">
        <v>12656</v>
      </c>
      <c r="J19492" s="40">
        <v>428.82</v>
      </c>
      <c r="K19492" s="40">
        <v>0</v>
      </c>
    </row>
    <row r="19493" spans="1:11" x14ac:dyDescent="0.35">
      <c r="A19493">
        <v>65016</v>
      </c>
      <c r="B19493" t="s">
        <v>326</v>
      </c>
      <c r="C19493" s="70">
        <v>0</v>
      </c>
      <c r="D19493" s="70">
        <v>0</v>
      </c>
      <c r="E19493" s="71">
        <v>44615</v>
      </c>
      <c r="F19493" t="s">
        <v>12655</v>
      </c>
      <c r="G19493" t="s">
        <v>2142</v>
      </c>
      <c r="H19493" t="s">
        <v>12654</v>
      </c>
      <c r="I19493" t="s">
        <v>12653</v>
      </c>
      <c r="J19493" s="40">
        <v>60.04</v>
      </c>
      <c r="K19493" s="40">
        <v>0</v>
      </c>
    </row>
    <row r="19494" spans="1:11" x14ac:dyDescent="0.35">
      <c r="A19494">
        <v>65016</v>
      </c>
      <c r="B19494" t="s">
        <v>326</v>
      </c>
      <c r="C19494" s="70">
        <v>0</v>
      </c>
      <c r="D19494" s="70">
        <v>0</v>
      </c>
      <c r="E19494" s="71">
        <v>44615</v>
      </c>
      <c r="F19494" t="s">
        <v>12652</v>
      </c>
      <c r="G19494" t="s">
        <v>2142</v>
      </c>
      <c r="H19494" t="s">
        <v>12651</v>
      </c>
      <c r="I19494" t="s">
        <v>12650</v>
      </c>
      <c r="J19494" s="40">
        <v>44.99</v>
      </c>
      <c r="K19494" s="40">
        <v>0</v>
      </c>
    </row>
    <row r="19495" spans="1:11" x14ac:dyDescent="0.35">
      <c r="A19495">
        <v>65016</v>
      </c>
      <c r="B19495" t="s">
        <v>326</v>
      </c>
      <c r="C19495" s="70">
        <v>0</v>
      </c>
      <c r="D19495" s="70">
        <v>0</v>
      </c>
      <c r="E19495" s="71">
        <v>44619</v>
      </c>
      <c r="F19495" t="s">
        <v>12649</v>
      </c>
      <c r="G19495" t="s">
        <v>2142</v>
      </c>
      <c r="H19495" t="s">
        <v>12648</v>
      </c>
      <c r="I19495" t="s">
        <v>12647</v>
      </c>
      <c r="J19495" s="40">
        <v>274.20999999999998</v>
      </c>
      <c r="K19495" s="40">
        <v>0</v>
      </c>
    </row>
    <row r="19496" spans="1:11" x14ac:dyDescent="0.35">
      <c r="A19496">
        <v>65016</v>
      </c>
      <c r="B19496" t="s">
        <v>326</v>
      </c>
      <c r="C19496" s="70">
        <v>0</v>
      </c>
      <c r="D19496" s="70">
        <v>0</v>
      </c>
      <c r="E19496" s="71">
        <v>44619</v>
      </c>
      <c r="F19496" t="s">
        <v>12646</v>
      </c>
      <c r="G19496" t="s">
        <v>2142</v>
      </c>
      <c r="H19496" t="s">
        <v>12645</v>
      </c>
      <c r="I19496" t="s">
        <v>12644</v>
      </c>
      <c r="J19496" s="40">
        <v>345.47</v>
      </c>
      <c r="K19496" s="40">
        <v>0</v>
      </c>
    </row>
    <row r="19497" spans="1:11" x14ac:dyDescent="0.35">
      <c r="A19497">
        <v>65016</v>
      </c>
      <c r="B19497" t="s">
        <v>326</v>
      </c>
      <c r="C19497" s="70">
        <v>0</v>
      </c>
      <c r="D19497" s="70">
        <v>0</v>
      </c>
      <c r="E19497" s="71">
        <v>44620</v>
      </c>
      <c r="F19497" t="s">
        <v>12643</v>
      </c>
      <c r="G19497" t="s">
        <v>2142</v>
      </c>
      <c r="H19497" t="s">
        <v>12642</v>
      </c>
      <c r="I19497" t="s">
        <v>12641</v>
      </c>
      <c r="J19497" s="40">
        <v>25.43</v>
      </c>
      <c r="K19497" s="40">
        <v>0</v>
      </c>
    </row>
    <row r="19498" spans="1:11" x14ac:dyDescent="0.35">
      <c r="A19498">
        <v>65016</v>
      </c>
      <c r="B19498" t="s">
        <v>326</v>
      </c>
      <c r="C19498" s="70">
        <v>0</v>
      </c>
      <c r="D19498" s="70">
        <v>0</v>
      </c>
      <c r="E19498" s="71">
        <v>44623</v>
      </c>
      <c r="F19498" t="s">
        <v>12640</v>
      </c>
      <c r="G19498" t="s">
        <v>2142</v>
      </c>
      <c r="H19498" t="s">
        <v>12639</v>
      </c>
      <c r="I19498" t="s">
        <v>12638</v>
      </c>
      <c r="J19498" s="40">
        <v>195.99</v>
      </c>
      <c r="K19498" s="40">
        <v>0</v>
      </c>
    </row>
    <row r="19499" spans="1:11" x14ac:dyDescent="0.35">
      <c r="A19499">
        <v>65016</v>
      </c>
      <c r="B19499" t="s">
        <v>326</v>
      </c>
      <c r="C19499" s="70">
        <v>0</v>
      </c>
      <c r="D19499" s="70">
        <v>0</v>
      </c>
      <c r="E19499" s="71">
        <v>44623</v>
      </c>
      <c r="F19499" t="s">
        <v>12637</v>
      </c>
      <c r="G19499" t="s">
        <v>2142</v>
      </c>
      <c r="H19499" t="s">
        <v>12636</v>
      </c>
      <c r="I19499" t="s">
        <v>12635</v>
      </c>
      <c r="J19499" s="40">
        <v>24.69</v>
      </c>
      <c r="K19499" s="40">
        <v>0</v>
      </c>
    </row>
    <row r="19500" spans="1:11" x14ac:dyDescent="0.35">
      <c r="A19500">
        <v>65016</v>
      </c>
      <c r="B19500" t="s">
        <v>326</v>
      </c>
      <c r="C19500" s="70">
        <v>0</v>
      </c>
      <c r="D19500" s="70">
        <v>0</v>
      </c>
      <c r="E19500" s="71">
        <v>44626</v>
      </c>
      <c r="F19500" t="s">
        <v>12634</v>
      </c>
      <c r="G19500" t="s">
        <v>2142</v>
      </c>
      <c r="H19500" t="s">
        <v>12633</v>
      </c>
      <c r="I19500" t="s">
        <v>12632</v>
      </c>
      <c r="J19500" s="40">
        <v>178.34</v>
      </c>
      <c r="K19500" s="40">
        <v>0</v>
      </c>
    </row>
    <row r="19501" spans="1:11" x14ac:dyDescent="0.35">
      <c r="A19501">
        <v>65016</v>
      </c>
      <c r="B19501" t="s">
        <v>326</v>
      </c>
      <c r="C19501" s="70">
        <v>0</v>
      </c>
      <c r="D19501" s="70">
        <v>0</v>
      </c>
      <c r="E19501" s="71">
        <v>44627</v>
      </c>
      <c r="F19501" t="s">
        <v>12631</v>
      </c>
      <c r="G19501" t="s">
        <v>2142</v>
      </c>
      <c r="H19501" t="s">
        <v>12630</v>
      </c>
      <c r="I19501" t="s">
        <v>12629</v>
      </c>
      <c r="J19501" s="40">
        <v>133.58000000000001</v>
      </c>
      <c r="K19501" s="40">
        <v>0</v>
      </c>
    </row>
    <row r="19502" spans="1:11" x14ac:dyDescent="0.35">
      <c r="A19502">
        <v>65016</v>
      </c>
      <c r="B19502" t="s">
        <v>326</v>
      </c>
      <c r="C19502" s="70">
        <v>0</v>
      </c>
      <c r="D19502" s="70">
        <v>0</v>
      </c>
      <c r="E19502" s="71">
        <v>44629</v>
      </c>
      <c r="F19502" t="s">
        <v>12628</v>
      </c>
      <c r="G19502" t="s">
        <v>2142</v>
      </c>
      <c r="H19502" t="s">
        <v>12627</v>
      </c>
      <c r="I19502" t="s">
        <v>12626</v>
      </c>
      <c r="J19502" s="40">
        <v>127.71</v>
      </c>
      <c r="K19502" s="40">
        <v>0</v>
      </c>
    </row>
    <row r="19503" spans="1:11" x14ac:dyDescent="0.35">
      <c r="A19503">
        <v>65016</v>
      </c>
      <c r="B19503" t="s">
        <v>326</v>
      </c>
      <c r="C19503" s="70">
        <v>0</v>
      </c>
      <c r="D19503" s="70">
        <v>0</v>
      </c>
      <c r="E19503" s="71">
        <v>44629</v>
      </c>
      <c r="F19503" t="s">
        <v>12625</v>
      </c>
      <c r="G19503" t="s">
        <v>2142</v>
      </c>
      <c r="H19503" t="s">
        <v>12624</v>
      </c>
      <c r="I19503" t="s">
        <v>12623</v>
      </c>
      <c r="J19503" s="40">
        <v>117.55</v>
      </c>
      <c r="K19503" s="40">
        <v>0</v>
      </c>
    </row>
    <row r="19504" spans="1:11" x14ac:dyDescent="0.35">
      <c r="A19504">
        <v>65016</v>
      </c>
      <c r="B19504" t="s">
        <v>326</v>
      </c>
      <c r="C19504" s="70">
        <v>0</v>
      </c>
      <c r="D19504" s="70">
        <v>0</v>
      </c>
      <c r="E19504" s="71">
        <v>44630</v>
      </c>
      <c r="F19504" t="s">
        <v>12622</v>
      </c>
      <c r="G19504" t="s">
        <v>2142</v>
      </c>
      <c r="H19504" t="s">
        <v>12621</v>
      </c>
      <c r="I19504" t="s">
        <v>12620</v>
      </c>
      <c r="J19504" s="40">
        <v>250.33</v>
      </c>
      <c r="K19504" s="40">
        <v>0</v>
      </c>
    </row>
    <row r="19505" spans="1:11" x14ac:dyDescent="0.35">
      <c r="A19505">
        <v>65016</v>
      </c>
      <c r="B19505" t="s">
        <v>326</v>
      </c>
      <c r="C19505" s="70">
        <v>0</v>
      </c>
      <c r="D19505" s="70">
        <v>0</v>
      </c>
      <c r="E19505" s="71">
        <v>44634</v>
      </c>
      <c r="F19505" t="s">
        <v>12619</v>
      </c>
      <c r="G19505" t="s">
        <v>2142</v>
      </c>
      <c r="H19505" t="s">
        <v>12618</v>
      </c>
      <c r="I19505" t="s">
        <v>12617</v>
      </c>
      <c r="J19505" s="40">
        <v>119.34</v>
      </c>
      <c r="K19505" s="40">
        <v>0</v>
      </c>
    </row>
    <row r="19506" spans="1:11" x14ac:dyDescent="0.35">
      <c r="A19506">
        <v>65016</v>
      </c>
      <c r="B19506" t="s">
        <v>326</v>
      </c>
      <c r="C19506" s="70">
        <v>0</v>
      </c>
      <c r="D19506" s="70">
        <v>0</v>
      </c>
      <c r="E19506" s="71">
        <v>44635</v>
      </c>
      <c r="F19506" t="s">
        <v>12616</v>
      </c>
      <c r="G19506" t="s">
        <v>2142</v>
      </c>
      <c r="H19506" t="s">
        <v>12615</v>
      </c>
      <c r="I19506" t="s">
        <v>12614</v>
      </c>
      <c r="J19506" s="40">
        <v>204.97</v>
      </c>
      <c r="K19506" s="40">
        <v>0</v>
      </c>
    </row>
    <row r="19507" spans="1:11" x14ac:dyDescent="0.35">
      <c r="A19507">
        <v>65016</v>
      </c>
      <c r="B19507" t="s">
        <v>326</v>
      </c>
      <c r="C19507" s="70">
        <v>0</v>
      </c>
      <c r="D19507" s="70">
        <v>0</v>
      </c>
      <c r="E19507" s="71">
        <v>44636</v>
      </c>
      <c r="F19507" t="s">
        <v>12613</v>
      </c>
      <c r="G19507" t="s">
        <v>2142</v>
      </c>
      <c r="H19507" t="s">
        <v>12612</v>
      </c>
      <c r="I19507" t="s">
        <v>12611</v>
      </c>
      <c r="J19507" s="40">
        <v>520.52</v>
      </c>
      <c r="K19507" s="40">
        <v>0</v>
      </c>
    </row>
    <row r="19508" spans="1:11" x14ac:dyDescent="0.35">
      <c r="A19508">
        <v>65016</v>
      </c>
      <c r="B19508" t="s">
        <v>326</v>
      </c>
      <c r="C19508" s="70">
        <v>0</v>
      </c>
      <c r="D19508" s="70">
        <v>0</v>
      </c>
      <c r="E19508" s="71">
        <v>44636</v>
      </c>
      <c r="F19508" t="s">
        <v>12610</v>
      </c>
      <c r="G19508" t="s">
        <v>2142</v>
      </c>
      <c r="H19508" t="s">
        <v>12609</v>
      </c>
      <c r="I19508" t="s">
        <v>12608</v>
      </c>
      <c r="J19508" s="40">
        <v>111.09</v>
      </c>
      <c r="K19508" s="40">
        <v>0</v>
      </c>
    </row>
    <row r="19509" spans="1:11" x14ac:dyDescent="0.35">
      <c r="A19509">
        <v>65016</v>
      </c>
      <c r="B19509" t="s">
        <v>326</v>
      </c>
      <c r="C19509" s="70">
        <v>0</v>
      </c>
      <c r="D19509" s="70">
        <v>0</v>
      </c>
      <c r="E19509" s="71">
        <v>44636</v>
      </c>
      <c r="F19509" t="s">
        <v>12607</v>
      </c>
      <c r="G19509" t="s">
        <v>2142</v>
      </c>
      <c r="H19509" t="s">
        <v>12606</v>
      </c>
      <c r="I19509" t="s">
        <v>12605</v>
      </c>
      <c r="J19509" s="40">
        <v>231.84</v>
      </c>
      <c r="K19509" s="40">
        <v>0</v>
      </c>
    </row>
    <row r="19510" spans="1:11" x14ac:dyDescent="0.35">
      <c r="A19510">
        <v>65016</v>
      </c>
      <c r="B19510" t="s">
        <v>326</v>
      </c>
      <c r="C19510" s="70">
        <v>0</v>
      </c>
      <c r="D19510" s="70">
        <v>0</v>
      </c>
      <c r="E19510" s="71">
        <v>44641</v>
      </c>
      <c r="F19510" t="s">
        <v>12604</v>
      </c>
      <c r="G19510" t="s">
        <v>2142</v>
      </c>
      <c r="H19510" t="s">
        <v>2115</v>
      </c>
      <c r="I19510" t="s">
        <v>2114</v>
      </c>
      <c r="J19510" s="40">
        <v>312.14999999999998</v>
      </c>
      <c r="K19510" s="40">
        <v>0</v>
      </c>
    </row>
    <row r="19511" spans="1:11" x14ac:dyDescent="0.35">
      <c r="A19511">
        <v>65016</v>
      </c>
      <c r="B19511" t="s">
        <v>326</v>
      </c>
      <c r="C19511" s="70">
        <v>0</v>
      </c>
      <c r="D19511" s="70">
        <v>0</v>
      </c>
      <c r="E19511" s="71">
        <v>44641</v>
      </c>
      <c r="F19511" t="s">
        <v>12603</v>
      </c>
      <c r="G19511" t="s">
        <v>2142</v>
      </c>
      <c r="H19511" t="s">
        <v>12602</v>
      </c>
      <c r="I19511" t="s">
        <v>12601</v>
      </c>
      <c r="J19511" s="40">
        <v>146.16</v>
      </c>
      <c r="K19511" s="40">
        <v>0</v>
      </c>
    </row>
    <row r="19512" spans="1:11" x14ac:dyDescent="0.35">
      <c r="A19512">
        <v>65016</v>
      </c>
      <c r="B19512" t="s">
        <v>326</v>
      </c>
      <c r="C19512" s="70">
        <v>0</v>
      </c>
      <c r="D19512" s="70">
        <v>0</v>
      </c>
      <c r="E19512" s="71">
        <v>44643</v>
      </c>
      <c r="F19512" t="s">
        <v>12600</v>
      </c>
      <c r="G19512" t="s">
        <v>2142</v>
      </c>
      <c r="H19512" t="s">
        <v>12599</v>
      </c>
      <c r="I19512" t="s">
        <v>12598</v>
      </c>
      <c r="J19512" s="40">
        <v>314.70999999999998</v>
      </c>
      <c r="K19512" s="40">
        <v>0</v>
      </c>
    </row>
    <row r="19513" spans="1:11" x14ac:dyDescent="0.35">
      <c r="A19513">
        <v>65016</v>
      </c>
      <c r="B19513" t="s">
        <v>326</v>
      </c>
      <c r="C19513" s="70">
        <v>0</v>
      </c>
      <c r="D19513" s="70">
        <v>0</v>
      </c>
      <c r="E19513" s="71">
        <v>44643</v>
      </c>
      <c r="F19513" t="s">
        <v>12597</v>
      </c>
      <c r="G19513" t="s">
        <v>2142</v>
      </c>
      <c r="H19513" t="s">
        <v>12596</v>
      </c>
      <c r="I19513" t="s">
        <v>12595</v>
      </c>
      <c r="J19513" s="40">
        <v>256.58</v>
      </c>
      <c r="K19513" s="40">
        <v>0</v>
      </c>
    </row>
    <row r="19514" spans="1:11" x14ac:dyDescent="0.35">
      <c r="A19514">
        <v>65016</v>
      </c>
      <c r="B19514" t="s">
        <v>326</v>
      </c>
      <c r="C19514" s="70">
        <v>0</v>
      </c>
      <c r="D19514" s="70">
        <v>0</v>
      </c>
      <c r="E19514" s="71">
        <v>44644</v>
      </c>
      <c r="F19514" t="s">
        <v>12594</v>
      </c>
      <c r="G19514" t="s">
        <v>2142</v>
      </c>
      <c r="H19514" t="s">
        <v>12593</v>
      </c>
      <c r="I19514" t="s">
        <v>12592</v>
      </c>
      <c r="J19514" s="40">
        <v>223.53</v>
      </c>
      <c r="K19514" s="40">
        <v>0</v>
      </c>
    </row>
    <row r="19515" spans="1:11" x14ac:dyDescent="0.35">
      <c r="A19515">
        <v>65016</v>
      </c>
      <c r="B19515" t="s">
        <v>326</v>
      </c>
      <c r="C19515" s="70">
        <v>0</v>
      </c>
      <c r="D19515" s="70">
        <v>0</v>
      </c>
      <c r="E19515" s="71">
        <v>44648</v>
      </c>
      <c r="F19515" t="s">
        <v>12591</v>
      </c>
      <c r="G19515" t="s">
        <v>2142</v>
      </c>
      <c r="H19515" t="s">
        <v>12590</v>
      </c>
      <c r="I19515" t="s">
        <v>12589</v>
      </c>
      <c r="J19515" s="40">
        <v>116.13</v>
      </c>
      <c r="K19515" s="40">
        <v>0</v>
      </c>
    </row>
    <row r="19516" spans="1:11" x14ac:dyDescent="0.35">
      <c r="A19516">
        <v>65016</v>
      </c>
      <c r="B19516" t="s">
        <v>326</v>
      </c>
      <c r="C19516" s="70">
        <v>0</v>
      </c>
      <c r="D19516" s="70">
        <v>0</v>
      </c>
      <c r="E19516" s="71">
        <v>44649</v>
      </c>
      <c r="F19516" t="s">
        <v>12588</v>
      </c>
      <c r="G19516" t="s">
        <v>2142</v>
      </c>
      <c r="H19516" t="s">
        <v>12587</v>
      </c>
      <c r="I19516" t="s">
        <v>12586</v>
      </c>
      <c r="J19516" s="40">
        <v>158.13</v>
      </c>
      <c r="K19516" s="40">
        <v>0</v>
      </c>
    </row>
    <row r="19517" spans="1:11" x14ac:dyDescent="0.35">
      <c r="A19517">
        <v>65016</v>
      </c>
      <c r="B19517" t="s">
        <v>326</v>
      </c>
      <c r="C19517" s="70">
        <v>0</v>
      </c>
      <c r="D19517" s="70">
        <v>0</v>
      </c>
      <c r="E19517" s="71">
        <v>44652</v>
      </c>
      <c r="F19517" t="s">
        <v>12585</v>
      </c>
      <c r="G19517" t="s">
        <v>2142</v>
      </c>
      <c r="H19517" t="s">
        <v>12584</v>
      </c>
      <c r="I19517" t="s">
        <v>12583</v>
      </c>
      <c r="J19517" s="40">
        <v>736.78</v>
      </c>
      <c r="K19517" s="40">
        <v>0</v>
      </c>
    </row>
    <row r="19518" spans="1:11" x14ac:dyDescent="0.35">
      <c r="A19518">
        <v>65016</v>
      </c>
      <c r="B19518" t="s">
        <v>326</v>
      </c>
      <c r="C19518" s="70">
        <v>0</v>
      </c>
      <c r="D19518" s="70">
        <v>0</v>
      </c>
      <c r="E19518" s="71">
        <v>44654</v>
      </c>
      <c r="F19518" t="s">
        <v>12582</v>
      </c>
      <c r="G19518" t="s">
        <v>2142</v>
      </c>
      <c r="H19518" t="s">
        <v>12581</v>
      </c>
      <c r="I19518" t="s">
        <v>12580</v>
      </c>
      <c r="J19518" s="40">
        <v>965.84</v>
      </c>
      <c r="K19518" s="40">
        <v>0</v>
      </c>
    </row>
    <row r="19519" spans="1:11" x14ac:dyDescent="0.35">
      <c r="A19519">
        <v>65016</v>
      </c>
      <c r="B19519" t="s">
        <v>326</v>
      </c>
      <c r="C19519" s="70">
        <v>0</v>
      </c>
      <c r="D19519" s="70">
        <v>0</v>
      </c>
      <c r="E19519" s="71">
        <v>44654</v>
      </c>
      <c r="F19519" t="s">
        <v>12579</v>
      </c>
      <c r="G19519" t="s">
        <v>2142</v>
      </c>
      <c r="H19519" t="s">
        <v>12578</v>
      </c>
      <c r="I19519" t="s">
        <v>12577</v>
      </c>
      <c r="J19519" s="40">
        <v>306.25</v>
      </c>
      <c r="K19519" s="40">
        <v>0</v>
      </c>
    </row>
    <row r="19520" spans="1:11" x14ac:dyDescent="0.35">
      <c r="A19520">
        <v>65016</v>
      </c>
      <c r="B19520" t="s">
        <v>326</v>
      </c>
      <c r="C19520" s="70">
        <v>0</v>
      </c>
      <c r="D19520" s="70">
        <v>0</v>
      </c>
      <c r="E19520" s="71">
        <v>44655</v>
      </c>
      <c r="F19520" t="s">
        <v>12576</v>
      </c>
      <c r="G19520" t="s">
        <v>2142</v>
      </c>
      <c r="H19520" t="s">
        <v>12575</v>
      </c>
      <c r="I19520" t="s">
        <v>12574</v>
      </c>
      <c r="J19520" s="40">
        <v>296.29000000000002</v>
      </c>
      <c r="K19520" s="40">
        <v>0</v>
      </c>
    </row>
    <row r="19521" spans="1:11" x14ac:dyDescent="0.35">
      <c r="A19521">
        <v>65016</v>
      </c>
      <c r="B19521" t="s">
        <v>326</v>
      </c>
      <c r="C19521" s="70">
        <v>0</v>
      </c>
      <c r="D19521" s="70">
        <v>0</v>
      </c>
      <c r="E19521" s="71">
        <v>44656</v>
      </c>
      <c r="F19521" t="s">
        <v>12573</v>
      </c>
      <c r="G19521" t="s">
        <v>2142</v>
      </c>
      <c r="H19521" t="s">
        <v>12572</v>
      </c>
      <c r="I19521" t="s">
        <v>12571</v>
      </c>
      <c r="J19521" s="40">
        <v>72.39</v>
      </c>
      <c r="K19521" s="40">
        <v>0</v>
      </c>
    </row>
    <row r="19522" spans="1:11" x14ac:dyDescent="0.35">
      <c r="A19522">
        <v>65016</v>
      </c>
      <c r="B19522" t="s">
        <v>326</v>
      </c>
      <c r="C19522" s="70">
        <v>0</v>
      </c>
      <c r="D19522" s="70">
        <v>0</v>
      </c>
      <c r="E19522" s="71">
        <v>44657</v>
      </c>
      <c r="F19522" t="s">
        <v>12570</v>
      </c>
      <c r="G19522" t="s">
        <v>2142</v>
      </c>
      <c r="H19522" t="s">
        <v>12569</v>
      </c>
      <c r="I19522" t="s">
        <v>12568</v>
      </c>
      <c r="J19522" s="40">
        <v>402.48</v>
      </c>
      <c r="K19522" s="40">
        <v>0</v>
      </c>
    </row>
    <row r="19523" spans="1:11" x14ac:dyDescent="0.35">
      <c r="A19523">
        <v>65016</v>
      </c>
      <c r="B19523" t="s">
        <v>326</v>
      </c>
      <c r="C19523" s="70">
        <v>0</v>
      </c>
      <c r="D19523" s="70">
        <v>0</v>
      </c>
      <c r="E19523" s="71">
        <v>44658</v>
      </c>
      <c r="F19523" t="s">
        <v>12567</v>
      </c>
      <c r="G19523" t="s">
        <v>2142</v>
      </c>
      <c r="H19523" t="s">
        <v>12566</v>
      </c>
      <c r="I19523" t="s">
        <v>12565</v>
      </c>
      <c r="J19523" s="40">
        <v>307.79000000000002</v>
      </c>
      <c r="K19523" s="40">
        <v>0</v>
      </c>
    </row>
    <row r="19524" spans="1:11" x14ac:dyDescent="0.35">
      <c r="A19524">
        <v>65016</v>
      </c>
      <c r="B19524" t="s">
        <v>326</v>
      </c>
      <c r="C19524" s="70">
        <v>0</v>
      </c>
      <c r="D19524" s="70">
        <v>0</v>
      </c>
      <c r="E19524" s="71">
        <v>44658</v>
      </c>
      <c r="F19524" t="s">
        <v>12564</v>
      </c>
      <c r="G19524" t="s">
        <v>2142</v>
      </c>
      <c r="H19524" t="s">
        <v>12563</v>
      </c>
      <c r="I19524" t="s">
        <v>12562</v>
      </c>
      <c r="J19524" s="40">
        <v>126.05</v>
      </c>
      <c r="K19524" s="40">
        <v>0</v>
      </c>
    </row>
    <row r="19525" spans="1:11" x14ac:dyDescent="0.35">
      <c r="A19525">
        <v>65016</v>
      </c>
      <c r="B19525" t="s">
        <v>326</v>
      </c>
      <c r="C19525" s="70">
        <v>0</v>
      </c>
      <c r="D19525" s="70">
        <v>0</v>
      </c>
      <c r="E19525" s="71">
        <v>44661</v>
      </c>
      <c r="F19525" t="s">
        <v>12561</v>
      </c>
      <c r="G19525" t="s">
        <v>2142</v>
      </c>
      <c r="H19525" t="s">
        <v>12560</v>
      </c>
      <c r="I19525" t="s">
        <v>12559</v>
      </c>
      <c r="J19525" s="40">
        <v>257.33</v>
      </c>
      <c r="K19525" s="40">
        <v>0</v>
      </c>
    </row>
    <row r="19526" spans="1:11" x14ac:dyDescent="0.35">
      <c r="A19526">
        <v>65016</v>
      </c>
      <c r="B19526" t="s">
        <v>326</v>
      </c>
      <c r="C19526" s="70">
        <v>0</v>
      </c>
      <c r="D19526" s="70">
        <v>0</v>
      </c>
      <c r="E19526" s="71">
        <v>44662</v>
      </c>
      <c r="F19526" t="s">
        <v>12558</v>
      </c>
      <c r="G19526" t="s">
        <v>2142</v>
      </c>
      <c r="H19526" t="s">
        <v>12557</v>
      </c>
      <c r="I19526" t="s">
        <v>12556</v>
      </c>
      <c r="J19526" s="40">
        <v>28.03</v>
      </c>
      <c r="K19526" s="40">
        <v>0</v>
      </c>
    </row>
    <row r="19527" spans="1:11" x14ac:dyDescent="0.35">
      <c r="A19527">
        <v>65016</v>
      </c>
      <c r="B19527" t="s">
        <v>326</v>
      </c>
      <c r="C19527" s="70">
        <v>0</v>
      </c>
      <c r="D19527" s="70">
        <v>0</v>
      </c>
      <c r="E19527" s="71">
        <v>44662</v>
      </c>
      <c r="F19527" t="s">
        <v>12555</v>
      </c>
      <c r="G19527" t="s">
        <v>2142</v>
      </c>
      <c r="H19527" t="s">
        <v>12554</v>
      </c>
      <c r="I19527" t="s">
        <v>12553</v>
      </c>
      <c r="J19527" s="40">
        <v>95.3</v>
      </c>
      <c r="K19527" s="40">
        <v>0</v>
      </c>
    </row>
    <row r="19528" spans="1:11" x14ac:dyDescent="0.35">
      <c r="A19528">
        <v>65016</v>
      </c>
      <c r="B19528" t="s">
        <v>326</v>
      </c>
      <c r="C19528" s="70">
        <v>0</v>
      </c>
      <c r="D19528" s="70">
        <v>0</v>
      </c>
      <c r="E19528" s="71">
        <v>44663</v>
      </c>
      <c r="F19528" t="s">
        <v>12552</v>
      </c>
      <c r="G19528" t="s">
        <v>2142</v>
      </c>
      <c r="H19528" t="s">
        <v>12551</v>
      </c>
      <c r="I19528" t="s">
        <v>12550</v>
      </c>
      <c r="J19528" s="40">
        <v>312.92</v>
      </c>
      <c r="K19528" s="40">
        <v>0</v>
      </c>
    </row>
    <row r="19529" spans="1:11" x14ac:dyDescent="0.35">
      <c r="A19529">
        <v>65016</v>
      </c>
      <c r="B19529" t="s">
        <v>326</v>
      </c>
      <c r="C19529" s="70">
        <v>0</v>
      </c>
      <c r="D19529" s="70">
        <v>0</v>
      </c>
      <c r="E19529" s="71">
        <v>44681</v>
      </c>
      <c r="F19529" t="s">
        <v>2094</v>
      </c>
      <c r="G19529" t="s">
        <v>1912</v>
      </c>
      <c r="I19529" t="s">
        <v>12549</v>
      </c>
      <c r="J19529" s="40">
        <v>60.9</v>
      </c>
      <c r="K19529" s="40">
        <v>0</v>
      </c>
    </row>
    <row r="19530" spans="1:11" x14ac:dyDescent="0.35">
      <c r="A19530">
        <v>65016</v>
      </c>
      <c r="B19530" t="s">
        <v>326</v>
      </c>
      <c r="C19530" s="70">
        <v>0</v>
      </c>
      <c r="D19530" s="70">
        <v>0</v>
      </c>
      <c r="E19530" s="71">
        <v>44681</v>
      </c>
      <c r="F19530" t="s">
        <v>2094</v>
      </c>
      <c r="G19530" t="s">
        <v>1912</v>
      </c>
      <c r="I19530" t="s">
        <v>12548</v>
      </c>
      <c r="J19530" s="40">
        <v>57.88</v>
      </c>
      <c r="K19530" s="40">
        <v>0</v>
      </c>
    </row>
    <row r="19531" spans="1:11" x14ac:dyDescent="0.35">
      <c r="A19531">
        <v>65016</v>
      </c>
      <c r="B19531" t="s">
        <v>326</v>
      </c>
      <c r="C19531" s="70">
        <v>0</v>
      </c>
      <c r="D19531" s="70">
        <v>0</v>
      </c>
      <c r="E19531" s="71">
        <v>44681</v>
      </c>
      <c r="F19531" t="s">
        <v>2094</v>
      </c>
      <c r="G19531" t="s">
        <v>1912</v>
      </c>
      <c r="I19531" t="s">
        <v>12547</v>
      </c>
      <c r="J19531" s="40">
        <v>7.21</v>
      </c>
      <c r="K19531" s="40">
        <v>0</v>
      </c>
    </row>
    <row r="19532" spans="1:11" x14ac:dyDescent="0.35">
      <c r="A19532">
        <v>65016</v>
      </c>
      <c r="B19532" t="s">
        <v>326</v>
      </c>
      <c r="C19532" s="70">
        <v>0</v>
      </c>
      <c r="D19532" s="70">
        <v>0</v>
      </c>
      <c r="E19532" s="71">
        <v>44681</v>
      </c>
      <c r="F19532" t="s">
        <v>2094</v>
      </c>
      <c r="G19532" t="s">
        <v>1912</v>
      </c>
      <c r="I19532" t="s">
        <v>12546</v>
      </c>
      <c r="J19532" s="40">
        <v>36.72</v>
      </c>
      <c r="K19532" s="40">
        <v>0</v>
      </c>
    </row>
    <row r="19533" spans="1:11" x14ac:dyDescent="0.35">
      <c r="A19533">
        <v>65016</v>
      </c>
      <c r="B19533" t="s">
        <v>326</v>
      </c>
      <c r="C19533" s="70">
        <v>0</v>
      </c>
      <c r="D19533" s="70">
        <v>0</v>
      </c>
      <c r="E19533" s="71">
        <v>44681</v>
      </c>
      <c r="F19533" t="s">
        <v>2094</v>
      </c>
      <c r="G19533" t="s">
        <v>1912</v>
      </c>
      <c r="I19533" t="s">
        <v>12545</v>
      </c>
      <c r="J19533" s="40">
        <v>114.52</v>
      </c>
      <c r="K19533" s="40">
        <v>0</v>
      </c>
    </row>
    <row r="19534" spans="1:11" x14ac:dyDescent="0.35">
      <c r="A19534">
        <v>65016</v>
      </c>
      <c r="B19534" t="s">
        <v>326</v>
      </c>
      <c r="C19534" s="70">
        <v>0</v>
      </c>
      <c r="D19534" s="70">
        <v>0</v>
      </c>
      <c r="E19534" s="71">
        <v>44681</v>
      </c>
      <c r="F19534" t="s">
        <v>2094</v>
      </c>
      <c r="G19534" t="s">
        <v>1912</v>
      </c>
      <c r="I19534" t="s">
        <v>12544</v>
      </c>
      <c r="J19534" s="40">
        <v>177.07</v>
      </c>
      <c r="K19534" s="40">
        <v>0</v>
      </c>
    </row>
    <row r="19535" spans="1:11" x14ac:dyDescent="0.35">
      <c r="A19535">
        <v>65016</v>
      </c>
      <c r="B19535" t="s">
        <v>326</v>
      </c>
      <c r="C19535" s="70">
        <v>0</v>
      </c>
      <c r="D19535" s="70">
        <v>0</v>
      </c>
      <c r="E19535" s="71">
        <v>44681</v>
      </c>
      <c r="F19535" t="s">
        <v>2094</v>
      </c>
      <c r="G19535" t="s">
        <v>1912</v>
      </c>
      <c r="I19535" t="s">
        <v>12543</v>
      </c>
      <c r="J19535" s="40">
        <v>36.18</v>
      </c>
      <c r="K19535" s="40">
        <v>0</v>
      </c>
    </row>
    <row r="19536" spans="1:11" x14ac:dyDescent="0.35">
      <c r="A19536">
        <v>65016</v>
      </c>
      <c r="B19536" t="s">
        <v>326</v>
      </c>
      <c r="C19536" s="70">
        <v>0</v>
      </c>
      <c r="D19536" s="70">
        <v>0</v>
      </c>
      <c r="E19536" s="71">
        <v>44681</v>
      </c>
      <c r="F19536" t="s">
        <v>12542</v>
      </c>
      <c r="G19536" t="s">
        <v>2142</v>
      </c>
      <c r="H19536" t="s">
        <v>12541</v>
      </c>
      <c r="I19536" t="s">
        <v>12540</v>
      </c>
      <c r="J19536" s="40">
        <v>352.73</v>
      </c>
      <c r="K19536" s="40">
        <v>0</v>
      </c>
    </row>
    <row r="19537" spans="1:11" x14ac:dyDescent="0.35">
      <c r="A19537">
        <v>65016</v>
      </c>
      <c r="B19537" t="s">
        <v>326</v>
      </c>
      <c r="C19537" s="70">
        <v>0</v>
      </c>
      <c r="D19537" s="70">
        <v>0</v>
      </c>
      <c r="E19537" s="71">
        <v>44682</v>
      </c>
      <c r="F19537" t="s">
        <v>12539</v>
      </c>
      <c r="G19537" t="s">
        <v>2142</v>
      </c>
      <c r="H19537" t="s">
        <v>12538</v>
      </c>
      <c r="I19537" t="s">
        <v>12537</v>
      </c>
      <c r="J19537" s="40">
        <v>414.79</v>
      </c>
      <c r="K19537" s="40">
        <v>0</v>
      </c>
    </row>
    <row r="19538" spans="1:11" x14ac:dyDescent="0.35">
      <c r="A19538">
        <v>65016</v>
      </c>
      <c r="B19538" t="s">
        <v>326</v>
      </c>
      <c r="C19538" s="70">
        <v>0</v>
      </c>
      <c r="D19538" s="70">
        <v>0</v>
      </c>
      <c r="E19538" s="71">
        <v>44689</v>
      </c>
      <c r="F19538" t="s">
        <v>12536</v>
      </c>
      <c r="G19538" t="s">
        <v>2142</v>
      </c>
      <c r="H19538" t="s">
        <v>12535</v>
      </c>
      <c r="I19538" t="s">
        <v>12534</v>
      </c>
      <c r="J19538" s="40">
        <v>163.63</v>
      </c>
      <c r="K19538" s="40">
        <v>0</v>
      </c>
    </row>
    <row r="19539" spans="1:11" x14ac:dyDescent="0.35">
      <c r="A19539">
        <v>65016</v>
      </c>
      <c r="B19539" t="s">
        <v>326</v>
      </c>
      <c r="C19539" s="70">
        <v>0</v>
      </c>
      <c r="D19539" s="70">
        <v>0</v>
      </c>
      <c r="E19539" s="71">
        <v>44691</v>
      </c>
      <c r="F19539" t="s">
        <v>12533</v>
      </c>
      <c r="G19539" t="s">
        <v>2142</v>
      </c>
      <c r="H19539" t="s">
        <v>12532</v>
      </c>
      <c r="I19539" t="s">
        <v>12531</v>
      </c>
      <c r="J19539" s="40">
        <v>290.45</v>
      </c>
      <c r="K19539" s="40">
        <v>0</v>
      </c>
    </row>
    <row r="19540" spans="1:11" x14ac:dyDescent="0.35">
      <c r="A19540">
        <v>65016</v>
      </c>
      <c r="B19540" t="s">
        <v>326</v>
      </c>
      <c r="C19540" s="70">
        <v>0</v>
      </c>
      <c r="D19540" s="70">
        <v>0</v>
      </c>
      <c r="E19540" s="71">
        <v>44696</v>
      </c>
      <c r="F19540" t="s">
        <v>12530</v>
      </c>
      <c r="G19540" t="s">
        <v>2142</v>
      </c>
      <c r="H19540" t="s">
        <v>12529</v>
      </c>
      <c r="I19540" t="s">
        <v>12528</v>
      </c>
      <c r="J19540" s="40">
        <v>65.94</v>
      </c>
      <c r="K19540" s="40">
        <v>0</v>
      </c>
    </row>
    <row r="19541" spans="1:11" x14ac:dyDescent="0.35">
      <c r="A19541">
        <v>65016</v>
      </c>
      <c r="B19541" t="s">
        <v>326</v>
      </c>
      <c r="C19541" s="70">
        <v>0</v>
      </c>
      <c r="D19541" s="70">
        <v>0</v>
      </c>
      <c r="E19541" s="71">
        <v>44710</v>
      </c>
      <c r="F19541" t="s">
        <v>12527</v>
      </c>
      <c r="G19541" t="s">
        <v>2142</v>
      </c>
      <c r="H19541" t="s">
        <v>12526</v>
      </c>
      <c r="I19541" t="s">
        <v>12525</v>
      </c>
      <c r="J19541" s="40">
        <v>222.89</v>
      </c>
      <c r="K19541" s="40">
        <v>0</v>
      </c>
    </row>
    <row r="19542" spans="1:11" x14ac:dyDescent="0.35">
      <c r="A19542">
        <v>65016</v>
      </c>
      <c r="B19542" t="s">
        <v>326</v>
      </c>
      <c r="C19542" s="70">
        <v>0</v>
      </c>
      <c r="D19542" s="70">
        <v>0</v>
      </c>
      <c r="E19542" s="71">
        <v>44712</v>
      </c>
      <c r="F19542" t="s">
        <v>12524</v>
      </c>
      <c r="G19542" t="s">
        <v>2142</v>
      </c>
      <c r="H19542" t="s">
        <v>12523</v>
      </c>
      <c r="I19542" t="s">
        <v>12522</v>
      </c>
      <c r="J19542" s="40">
        <v>-18.3</v>
      </c>
      <c r="K19542" s="40">
        <v>0</v>
      </c>
    </row>
    <row r="19543" spans="1:11" x14ac:dyDescent="0.35">
      <c r="A19543">
        <v>65016</v>
      </c>
      <c r="B19543" t="s">
        <v>326</v>
      </c>
      <c r="C19543" s="70">
        <v>0</v>
      </c>
      <c r="D19543" s="70">
        <v>0</v>
      </c>
      <c r="E19543" s="71">
        <v>44712</v>
      </c>
      <c r="F19543" t="s">
        <v>12521</v>
      </c>
      <c r="G19543" t="s">
        <v>2142</v>
      </c>
      <c r="H19543" t="s">
        <v>12520</v>
      </c>
      <c r="I19543" t="s">
        <v>12519</v>
      </c>
      <c r="J19543" s="40">
        <v>2950.82</v>
      </c>
      <c r="K19543" s="40">
        <v>0</v>
      </c>
    </row>
    <row r="19544" spans="1:11" x14ac:dyDescent="0.35">
      <c r="A19544">
        <v>65016</v>
      </c>
      <c r="B19544" t="s">
        <v>326</v>
      </c>
      <c r="C19544" s="70">
        <v>0</v>
      </c>
      <c r="D19544" s="70">
        <v>0</v>
      </c>
      <c r="E19544" s="71">
        <v>44712</v>
      </c>
      <c r="F19544" t="s">
        <v>2077</v>
      </c>
      <c r="G19544" t="s">
        <v>1912</v>
      </c>
      <c r="I19544" t="s">
        <v>12518</v>
      </c>
      <c r="J19544" s="40">
        <v>116.84</v>
      </c>
      <c r="K19544" s="40">
        <v>0</v>
      </c>
    </row>
    <row r="19545" spans="1:11" x14ac:dyDescent="0.35">
      <c r="A19545">
        <v>65016</v>
      </c>
      <c r="B19545" t="s">
        <v>326</v>
      </c>
      <c r="C19545" s="70">
        <v>0</v>
      </c>
      <c r="D19545" s="70">
        <v>0</v>
      </c>
      <c r="E19545" s="71">
        <v>44712</v>
      </c>
      <c r="F19545" t="s">
        <v>2077</v>
      </c>
      <c r="G19545" t="s">
        <v>1912</v>
      </c>
      <c r="I19545" t="s">
        <v>12517</v>
      </c>
      <c r="J19545" s="40">
        <v>317.17</v>
      </c>
      <c r="K19545" s="40">
        <v>0</v>
      </c>
    </row>
    <row r="19546" spans="1:11" x14ac:dyDescent="0.35">
      <c r="A19546">
        <v>65016</v>
      </c>
      <c r="B19546" t="s">
        <v>326</v>
      </c>
      <c r="C19546" s="70">
        <v>0</v>
      </c>
      <c r="D19546" s="70">
        <v>0</v>
      </c>
      <c r="E19546" s="71">
        <v>44712</v>
      </c>
      <c r="F19546" t="s">
        <v>2077</v>
      </c>
      <c r="G19546" t="s">
        <v>1912</v>
      </c>
      <c r="J19546" s="40">
        <v>1.2</v>
      </c>
      <c r="K19546" s="40">
        <v>0</v>
      </c>
    </row>
    <row r="19547" spans="1:11" x14ac:dyDescent="0.35">
      <c r="A19547">
        <v>65016</v>
      </c>
      <c r="B19547" t="s">
        <v>326</v>
      </c>
      <c r="C19547" s="70">
        <v>0</v>
      </c>
      <c r="D19547" s="70">
        <v>0</v>
      </c>
      <c r="E19547" s="71">
        <v>44712</v>
      </c>
      <c r="F19547" t="s">
        <v>2077</v>
      </c>
      <c r="G19547" t="s">
        <v>1912</v>
      </c>
      <c r="I19547" t="s">
        <v>12516</v>
      </c>
      <c r="J19547" s="40">
        <v>145.69</v>
      </c>
      <c r="K19547" s="40">
        <v>0</v>
      </c>
    </row>
    <row r="19548" spans="1:11" x14ac:dyDescent="0.35">
      <c r="A19548">
        <v>65016</v>
      </c>
      <c r="B19548" t="s">
        <v>326</v>
      </c>
      <c r="C19548" s="70">
        <v>0</v>
      </c>
      <c r="D19548" s="70">
        <v>0</v>
      </c>
      <c r="E19548" s="71">
        <v>44712</v>
      </c>
      <c r="F19548" t="s">
        <v>2077</v>
      </c>
      <c r="G19548" t="s">
        <v>1912</v>
      </c>
      <c r="I19548" t="s">
        <v>12515</v>
      </c>
      <c r="J19548" s="40">
        <v>484.99</v>
      </c>
      <c r="K19548" s="40">
        <v>0</v>
      </c>
    </row>
    <row r="19549" spans="1:11" x14ac:dyDescent="0.35">
      <c r="A19549">
        <v>65016</v>
      </c>
      <c r="B19549" t="s">
        <v>326</v>
      </c>
      <c r="C19549" s="70">
        <v>0</v>
      </c>
      <c r="D19549" s="70">
        <v>0</v>
      </c>
      <c r="E19549" s="71">
        <v>44712</v>
      </c>
      <c r="F19549" t="s">
        <v>2077</v>
      </c>
      <c r="G19549" t="s">
        <v>1912</v>
      </c>
      <c r="I19549" t="s">
        <v>12514</v>
      </c>
      <c r="J19549" s="40">
        <v>152.25</v>
      </c>
      <c r="K19549" s="40">
        <v>0</v>
      </c>
    </row>
    <row r="19550" spans="1:11" x14ac:dyDescent="0.35">
      <c r="A19550">
        <v>65016</v>
      </c>
      <c r="B19550" t="s">
        <v>326</v>
      </c>
      <c r="C19550" s="70">
        <v>0</v>
      </c>
      <c r="D19550" s="70">
        <v>0</v>
      </c>
      <c r="E19550" s="71">
        <v>44721</v>
      </c>
      <c r="F19550" t="s">
        <v>12513</v>
      </c>
      <c r="G19550" t="s">
        <v>2142</v>
      </c>
      <c r="H19550" t="s">
        <v>12512</v>
      </c>
      <c r="I19550" t="s">
        <v>12511</v>
      </c>
      <c r="J19550" s="40">
        <v>339.13</v>
      </c>
      <c r="K19550" s="40">
        <v>0</v>
      </c>
    </row>
    <row r="19551" spans="1:11" x14ac:dyDescent="0.35">
      <c r="A19551">
        <v>65016</v>
      </c>
      <c r="B19551" t="s">
        <v>326</v>
      </c>
      <c r="C19551" s="70">
        <v>0</v>
      </c>
      <c r="D19551" s="70">
        <v>0</v>
      </c>
      <c r="E19551" s="71">
        <v>44727</v>
      </c>
      <c r="F19551" t="s">
        <v>12510</v>
      </c>
      <c r="G19551" t="s">
        <v>2142</v>
      </c>
      <c r="H19551" t="s">
        <v>12509</v>
      </c>
      <c r="I19551" t="s">
        <v>12508</v>
      </c>
      <c r="J19551" s="40">
        <v>66.88</v>
      </c>
      <c r="K19551" s="40">
        <v>0</v>
      </c>
    </row>
    <row r="19552" spans="1:11" x14ac:dyDescent="0.35">
      <c r="A19552">
        <v>65016</v>
      </c>
      <c r="B19552" t="s">
        <v>326</v>
      </c>
      <c r="C19552" s="70">
        <v>0</v>
      </c>
      <c r="D19552" s="70">
        <v>0</v>
      </c>
      <c r="E19552" s="71">
        <v>44735</v>
      </c>
      <c r="F19552" t="s">
        <v>12507</v>
      </c>
      <c r="G19552" t="s">
        <v>2142</v>
      </c>
      <c r="H19552" t="s">
        <v>12506</v>
      </c>
      <c r="I19552" t="s">
        <v>12505</v>
      </c>
      <c r="J19552" s="40">
        <v>106.67</v>
      </c>
      <c r="K19552" s="40">
        <v>0</v>
      </c>
    </row>
    <row r="19553" spans="1:11" x14ac:dyDescent="0.35">
      <c r="A19553">
        <v>65016</v>
      </c>
      <c r="B19553" t="s">
        <v>326</v>
      </c>
      <c r="C19553" s="70">
        <v>0</v>
      </c>
      <c r="D19553" s="70">
        <v>0</v>
      </c>
      <c r="E19553" s="71">
        <v>44742</v>
      </c>
      <c r="F19553" t="s">
        <v>12504</v>
      </c>
      <c r="G19553" t="s">
        <v>2142</v>
      </c>
      <c r="H19553" t="s">
        <v>12503</v>
      </c>
      <c r="I19553" t="s">
        <v>12502</v>
      </c>
      <c r="J19553" s="40">
        <v>3500.24</v>
      </c>
      <c r="K19553" s="40">
        <v>0</v>
      </c>
    </row>
    <row r="19554" spans="1:11" x14ac:dyDescent="0.35">
      <c r="A19554">
        <v>65016</v>
      </c>
      <c r="B19554" t="s">
        <v>326</v>
      </c>
      <c r="C19554" s="70">
        <v>0</v>
      </c>
      <c r="D19554" s="70">
        <v>0</v>
      </c>
      <c r="E19554" s="71">
        <v>44742</v>
      </c>
      <c r="F19554" t="s">
        <v>12501</v>
      </c>
      <c r="G19554" t="s">
        <v>2142</v>
      </c>
      <c r="H19554" t="s">
        <v>12500</v>
      </c>
      <c r="I19554" t="s">
        <v>12499</v>
      </c>
      <c r="J19554" s="40">
        <v>108.37</v>
      </c>
      <c r="K19554" s="40">
        <v>0</v>
      </c>
    </row>
    <row r="19555" spans="1:11" x14ac:dyDescent="0.35">
      <c r="A19555">
        <v>65016</v>
      </c>
      <c r="B19555" t="s">
        <v>326</v>
      </c>
      <c r="C19555" s="70">
        <v>0</v>
      </c>
      <c r="D19555" s="70">
        <v>0</v>
      </c>
      <c r="E19555" s="71">
        <v>44742</v>
      </c>
      <c r="F19555" t="s">
        <v>2063</v>
      </c>
      <c r="G19555" t="s">
        <v>1912</v>
      </c>
      <c r="I19555" t="s">
        <v>12498</v>
      </c>
      <c r="J19555" s="40">
        <v>4.83</v>
      </c>
      <c r="K19555" s="40">
        <v>0</v>
      </c>
    </row>
    <row r="19556" spans="1:11" x14ac:dyDescent="0.35">
      <c r="A19556">
        <v>65016</v>
      </c>
      <c r="B19556" t="s">
        <v>326</v>
      </c>
      <c r="C19556" s="70">
        <v>0</v>
      </c>
      <c r="D19556" s="70">
        <v>0</v>
      </c>
      <c r="E19556" s="71">
        <v>44742</v>
      </c>
      <c r="F19556" t="s">
        <v>2063</v>
      </c>
      <c r="G19556" t="s">
        <v>1912</v>
      </c>
      <c r="I19556" t="s">
        <v>12497</v>
      </c>
      <c r="J19556" s="40">
        <v>24</v>
      </c>
      <c r="K19556" s="40">
        <v>0</v>
      </c>
    </row>
    <row r="19557" spans="1:11" x14ac:dyDescent="0.35">
      <c r="A19557">
        <v>65016</v>
      </c>
      <c r="B19557" t="s">
        <v>326</v>
      </c>
      <c r="C19557" s="70">
        <v>0</v>
      </c>
      <c r="D19557" s="70">
        <v>0</v>
      </c>
      <c r="E19557" s="71">
        <v>44742</v>
      </c>
      <c r="F19557" t="s">
        <v>2063</v>
      </c>
      <c r="G19557" t="s">
        <v>1912</v>
      </c>
      <c r="I19557" t="s">
        <v>12496</v>
      </c>
      <c r="J19557" s="40">
        <v>23.43</v>
      </c>
      <c r="K19557" s="40">
        <v>0</v>
      </c>
    </row>
    <row r="19558" spans="1:11" x14ac:dyDescent="0.35">
      <c r="A19558">
        <v>65016</v>
      </c>
      <c r="B19558" t="s">
        <v>326</v>
      </c>
      <c r="C19558" s="70">
        <v>0</v>
      </c>
      <c r="D19558" s="70">
        <v>0</v>
      </c>
      <c r="E19558" s="71">
        <v>44743</v>
      </c>
      <c r="F19558" t="s">
        <v>12495</v>
      </c>
      <c r="G19558" t="s">
        <v>2142</v>
      </c>
      <c r="H19558" t="s">
        <v>12494</v>
      </c>
      <c r="I19558" t="s">
        <v>12493</v>
      </c>
      <c r="J19558" s="40">
        <v>35.950000000000003</v>
      </c>
      <c r="K19558" s="40">
        <v>0</v>
      </c>
    </row>
    <row r="19559" spans="1:11" x14ac:dyDescent="0.35">
      <c r="A19559">
        <v>65016</v>
      </c>
      <c r="B19559" t="s">
        <v>326</v>
      </c>
      <c r="C19559" s="70">
        <v>0</v>
      </c>
      <c r="D19559" s="70">
        <v>0</v>
      </c>
      <c r="E19559" s="71">
        <v>44743</v>
      </c>
      <c r="F19559" t="s">
        <v>12492</v>
      </c>
      <c r="G19559" t="s">
        <v>2142</v>
      </c>
      <c r="H19559" t="s">
        <v>12491</v>
      </c>
      <c r="I19559" t="s">
        <v>12490</v>
      </c>
      <c r="J19559" s="40">
        <v>449.37</v>
      </c>
      <c r="K19559" s="40">
        <v>0</v>
      </c>
    </row>
    <row r="19560" spans="1:11" x14ac:dyDescent="0.35">
      <c r="A19560">
        <v>65016</v>
      </c>
      <c r="B19560" t="s">
        <v>326</v>
      </c>
      <c r="C19560" s="70">
        <v>0</v>
      </c>
      <c r="D19560" s="70">
        <v>0</v>
      </c>
      <c r="E19560" s="71">
        <v>44743</v>
      </c>
      <c r="F19560" t="s">
        <v>12489</v>
      </c>
      <c r="G19560" t="s">
        <v>2142</v>
      </c>
      <c r="H19560" t="s">
        <v>12488</v>
      </c>
      <c r="I19560" t="s">
        <v>12487</v>
      </c>
      <c r="J19560" s="40">
        <v>285.70999999999998</v>
      </c>
      <c r="K19560" s="40">
        <v>0</v>
      </c>
    </row>
    <row r="19561" spans="1:11" x14ac:dyDescent="0.35">
      <c r="A19561">
        <v>65016</v>
      </c>
      <c r="B19561" t="s">
        <v>326</v>
      </c>
      <c r="C19561" s="70">
        <v>0</v>
      </c>
      <c r="D19561" s="70">
        <v>0</v>
      </c>
      <c r="E19561" s="71">
        <v>44748</v>
      </c>
      <c r="F19561" t="s">
        <v>12486</v>
      </c>
      <c r="G19561" t="s">
        <v>2142</v>
      </c>
      <c r="H19561" t="s">
        <v>12485</v>
      </c>
      <c r="I19561" t="s">
        <v>12484</v>
      </c>
      <c r="J19561" s="40">
        <v>344.83</v>
      </c>
      <c r="K19561" s="40">
        <v>0</v>
      </c>
    </row>
    <row r="19562" spans="1:11" x14ac:dyDescent="0.35">
      <c r="A19562">
        <v>65016</v>
      </c>
      <c r="B19562" t="s">
        <v>326</v>
      </c>
      <c r="C19562" s="70">
        <v>0</v>
      </c>
      <c r="D19562" s="70">
        <v>0</v>
      </c>
      <c r="E19562" s="71">
        <v>44750</v>
      </c>
      <c r="F19562" t="s">
        <v>12483</v>
      </c>
      <c r="G19562" t="s">
        <v>2142</v>
      </c>
      <c r="H19562" t="s">
        <v>12482</v>
      </c>
      <c r="I19562" t="s">
        <v>12481</v>
      </c>
      <c r="J19562" s="40">
        <v>67.900000000000006</v>
      </c>
      <c r="K19562" s="40">
        <v>0</v>
      </c>
    </row>
    <row r="19563" spans="1:11" x14ac:dyDescent="0.35">
      <c r="A19563">
        <v>65016</v>
      </c>
      <c r="B19563" t="s">
        <v>326</v>
      </c>
      <c r="C19563" s="70">
        <v>0</v>
      </c>
      <c r="D19563" s="70">
        <v>0</v>
      </c>
      <c r="E19563" s="71">
        <v>44750</v>
      </c>
      <c r="F19563" t="s">
        <v>12480</v>
      </c>
      <c r="G19563" t="s">
        <v>2142</v>
      </c>
      <c r="H19563" t="s">
        <v>12479</v>
      </c>
      <c r="I19563" t="s">
        <v>12476</v>
      </c>
      <c r="J19563" s="40">
        <v>317.95999999999998</v>
      </c>
      <c r="K19563" s="40">
        <v>0</v>
      </c>
    </row>
    <row r="19564" spans="1:11" x14ac:dyDescent="0.35">
      <c r="A19564">
        <v>65016</v>
      </c>
      <c r="B19564" t="s">
        <v>326</v>
      </c>
      <c r="C19564" s="70">
        <v>0</v>
      </c>
      <c r="D19564" s="70">
        <v>0</v>
      </c>
      <c r="E19564" s="71">
        <v>44750</v>
      </c>
      <c r="F19564" t="s">
        <v>12478</v>
      </c>
      <c r="G19564" t="s">
        <v>2142</v>
      </c>
      <c r="H19564" t="s">
        <v>12477</v>
      </c>
      <c r="I19564" t="s">
        <v>12476</v>
      </c>
      <c r="J19564" s="40">
        <v>-317.95999999999998</v>
      </c>
      <c r="K19564" s="40">
        <v>0</v>
      </c>
    </row>
    <row r="19565" spans="1:11" x14ac:dyDescent="0.35">
      <c r="A19565">
        <v>65016</v>
      </c>
      <c r="B19565" t="s">
        <v>326</v>
      </c>
      <c r="C19565" s="70">
        <v>0</v>
      </c>
      <c r="D19565" s="70">
        <v>0</v>
      </c>
      <c r="E19565" s="71">
        <v>44762</v>
      </c>
      <c r="F19565" t="s">
        <v>12475</v>
      </c>
      <c r="G19565" t="s">
        <v>2142</v>
      </c>
      <c r="H19565" t="s">
        <v>12474</v>
      </c>
      <c r="I19565" t="s">
        <v>12473</v>
      </c>
      <c r="J19565" s="40">
        <v>340.85</v>
      </c>
      <c r="K19565" s="40">
        <v>0</v>
      </c>
    </row>
    <row r="19566" spans="1:11" x14ac:dyDescent="0.35">
      <c r="A19566">
        <v>65016</v>
      </c>
      <c r="B19566" t="s">
        <v>326</v>
      </c>
      <c r="C19566" s="70">
        <v>0</v>
      </c>
      <c r="D19566" s="70">
        <v>0</v>
      </c>
      <c r="E19566" s="71">
        <v>44762</v>
      </c>
      <c r="F19566" t="s">
        <v>12472</v>
      </c>
      <c r="G19566" t="s">
        <v>2142</v>
      </c>
      <c r="H19566" t="s">
        <v>12471</v>
      </c>
      <c r="I19566" t="s">
        <v>12470</v>
      </c>
      <c r="J19566" s="40">
        <v>340.85</v>
      </c>
      <c r="K19566" s="40">
        <v>0</v>
      </c>
    </row>
    <row r="19567" spans="1:11" x14ac:dyDescent="0.35">
      <c r="A19567">
        <v>65016</v>
      </c>
      <c r="B19567" t="s">
        <v>326</v>
      </c>
      <c r="C19567" s="70">
        <v>0</v>
      </c>
      <c r="D19567" s="70">
        <v>0</v>
      </c>
      <c r="E19567" s="71">
        <v>44766</v>
      </c>
      <c r="F19567" t="s">
        <v>12469</v>
      </c>
      <c r="G19567" t="s">
        <v>2142</v>
      </c>
      <c r="H19567" t="s">
        <v>12468</v>
      </c>
      <c r="I19567" t="s">
        <v>12467</v>
      </c>
      <c r="J19567" s="40">
        <v>149.4</v>
      </c>
      <c r="K19567" s="40">
        <v>0</v>
      </c>
    </row>
    <row r="19568" spans="1:11" x14ac:dyDescent="0.35">
      <c r="A19568">
        <v>65016</v>
      </c>
      <c r="B19568" t="s">
        <v>326</v>
      </c>
      <c r="C19568" s="70">
        <v>0</v>
      </c>
      <c r="D19568" s="70">
        <v>0</v>
      </c>
      <c r="E19568" s="71">
        <v>44773</v>
      </c>
      <c r="F19568" t="s">
        <v>12466</v>
      </c>
      <c r="G19568" t="s">
        <v>2142</v>
      </c>
      <c r="H19568" t="s">
        <v>12465</v>
      </c>
      <c r="I19568" t="s">
        <v>12464</v>
      </c>
      <c r="J19568" s="40">
        <v>4181.1899999999996</v>
      </c>
      <c r="K19568" s="40">
        <v>0</v>
      </c>
    </row>
    <row r="19569" spans="1:11" x14ac:dyDescent="0.35">
      <c r="A19569">
        <v>65016</v>
      </c>
      <c r="B19569" t="s">
        <v>326</v>
      </c>
      <c r="C19569" s="70">
        <v>0</v>
      </c>
      <c r="D19569" s="70">
        <v>0</v>
      </c>
      <c r="E19569" s="71">
        <v>44773</v>
      </c>
      <c r="F19569" t="s">
        <v>12463</v>
      </c>
      <c r="G19569" t="s">
        <v>2142</v>
      </c>
      <c r="H19569" t="s">
        <v>12462</v>
      </c>
      <c r="I19569" t="s">
        <v>12461</v>
      </c>
      <c r="J19569" s="40">
        <v>294.89999999999998</v>
      </c>
      <c r="K19569" s="40">
        <v>0</v>
      </c>
    </row>
    <row r="19570" spans="1:11" x14ac:dyDescent="0.35">
      <c r="A19570">
        <v>65016</v>
      </c>
      <c r="B19570" t="s">
        <v>326</v>
      </c>
      <c r="C19570" s="70">
        <v>0</v>
      </c>
      <c r="D19570" s="70">
        <v>0</v>
      </c>
      <c r="E19570" s="71">
        <v>44773</v>
      </c>
      <c r="F19570" t="s">
        <v>12460</v>
      </c>
      <c r="G19570" t="s">
        <v>2142</v>
      </c>
      <c r="H19570" t="s">
        <v>12459</v>
      </c>
      <c r="I19570" t="s">
        <v>12458</v>
      </c>
      <c r="J19570" s="40">
        <v>169.12</v>
      </c>
      <c r="K19570" s="40">
        <v>0</v>
      </c>
    </row>
    <row r="19571" spans="1:11" x14ac:dyDescent="0.35">
      <c r="A19571">
        <v>65016</v>
      </c>
      <c r="B19571" t="s">
        <v>326</v>
      </c>
      <c r="C19571" s="70">
        <v>0</v>
      </c>
      <c r="D19571" s="70">
        <v>0</v>
      </c>
      <c r="E19571" s="71">
        <v>44781</v>
      </c>
      <c r="F19571" t="s">
        <v>12457</v>
      </c>
      <c r="G19571" t="s">
        <v>2142</v>
      </c>
      <c r="H19571" t="s">
        <v>12456</v>
      </c>
      <c r="I19571" t="s">
        <v>12455</v>
      </c>
      <c r="J19571" s="40">
        <v>402.01</v>
      </c>
      <c r="K19571" s="40">
        <v>0</v>
      </c>
    </row>
    <row r="19572" spans="1:11" x14ac:dyDescent="0.35">
      <c r="A19572">
        <v>65016</v>
      </c>
      <c r="B19572" t="s">
        <v>326</v>
      </c>
      <c r="C19572" s="70">
        <v>0</v>
      </c>
      <c r="D19572" s="70">
        <v>0</v>
      </c>
      <c r="E19572" s="71">
        <v>44804</v>
      </c>
      <c r="F19572" t="s">
        <v>12454</v>
      </c>
      <c r="G19572" t="s">
        <v>2142</v>
      </c>
      <c r="H19572" t="s">
        <v>12453</v>
      </c>
      <c r="I19572" t="s">
        <v>12452</v>
      </c>
      <c r="J19572" s="40">
        <v>3633.71</v>
      </c>
      <c r="K19572" s="40">
        <v>0</v>
      </c>
    </row>
    <row r="19573" spans="1:11" x14ac:dyDescent="0.35">
      <c r="A19573">
        <v>65016</v>
      </c>
      <c r="B19573" t="s">
        <v>326</v>
      </c>
      <c r="C19573" s="70">
        <v>0</v>
      </c>
      <c r="D19573" s="70">
        <v>0</v>
      </c>
      <c r="E19573" s="71">
        <v>44833</v>
      </c>
      <c r="F19573" t="s">
        <v>12451</v>
      </c>
      <c r="G19573" t="s">
        <v>2142</v>
      </c>
      <c r="H19573" t="s">
        <v>12450</v>
      </c>
      <c r="I19573" t="s">
        <v>12449</v>
      </c>
      <c r="J19573" s="40">
        <v>285.20999999999998</v>
      </c>
      <c r="K19573" s="40">
        <v>0</v>
      </c>
    </row>
    <row r="19574" spans="1:11" x14ac:dyDescent="0.35">
      <c r="A19574">
        <v>65016</v>
      </c>
      <c r="B19574" t="s">
        <v>326</v>
      </c>
      <c r="C19574" s="70">
        <v>0</v>
      </c>
      <c r="D19574" s="70">
        <v>0</v>
      </c>
      <c r="E19574" s="71">
        <v>44834</v>
      </c>
      <c r="F19574" t="s">
        <v>12448</v>
      </c>
      <c r="G19574" t="s">
        <v>2142</v>
      </c>
      <c r="H19574" t="s">
        <v>12447</v>
      </c>
      <c r="I19574" t="s">
        <v>12446</v>
      </c>
      <c r="J19574" s="40">
        <v>3422.56</v>
      </c>
      <c r="K19574" s="40">
        <v>0</v>
      </c>
    </row>
    <row r="19575" spans="1:11" x14ac:dyDescent="0.35">
      <c r="A19575">
        <v>65016</v>
      </c>
      <c r="B19575" t="s">
        <v>326</v>
      </c>
      <c r="C19575" s="70">
        <v>0</v>
      </c>
      <c r="D19575" s="70">
        <v>0</v>
      </c>
      <c r="E19575" s="71">
        <v>44853</v>
      </c>
      <c r="F19575" t="s">
        <v>12445</v>
      </c>
      <c r="G19575" t="s">
        <v>2142</v>
      </c>
      <c r="H19575" t="s">
        <v>12444</v>
      </c>
      <c r="I19575" t="s">
        <v>12443</v>
      </c>
      <c r="J19575" s="40">
        <v>7.03</v>
      </c>
      <c r="K19575" s="40">
        <v>0</v>
      </c>
    </row>
    <row r="19576" spans="1:11" x14ac:dyDescent="0.35">
      <c r="A19576">
        <v>65016</v>
      </c>
      <c r="B19576" t="s">
        <v>326</v>
      </c>
      <c r="C19576" s="70">
        <v>0</v>
      </c>
      <c r="D19576" s="70">
        <v>0</v>
      </c>
      <c r="E19576" s="71">
        <v>44896</v>
      </c>
      <c r="F19576" t="s">
        <v>12442</v>
      </c>
      <c r="G19576" t="s">
        <v>2142</v>
      </c>
      <c r="H19576" t="s">
        <v>12441</v>
      </c>
      <c r="I19576" t="s">
        <v>12440</v>
      </c>
      <c r="J19576" s="40">
        <v>373.59</v>
      </c>
      <c r="K19576" s="40">
        <v>0</v>
      </c>
    </row>
    <row r="19577" spans="1:11" x14ac:dyDescent="0.35">
      <c r="A19577" t="s">
        <v>327</v>
      </c>
      <c r="B19577" t="s">
        <v>328</v>
      </c>
      <c r="C19577" s="70">
        <v>0</v>
      </c>
      <c r="D19577" s="70">
        <v>0</v>
      </c>
      <c r="E19577" s="71">
        <v>44563</v>
      </c>
      <c r="F19577" t="s">
        <v>12439</v>
      </c>
      <c r="G19577" t="s">
        <v>2142</v>
      </c>
      <c r="H19577" t="s">
        <v>12438</v>
      </c>
      <c r="I19577" t="s">
        <v>12437</v>
      </c>
      <c r="J19577" s="40">
        <v>65.59</v>
      </c>
      <c r="K19577" s="40">
        <v>0</v>
      </c>
    </row>
    <row r="19578" spans="1:11" x14ac:dyDescent="0.35">
      <c r="A19578" t="s">
        <v>327</v>
      </c>
      <c r="B19578" t="s">
        <v>328</v>
      </c>
      <c r="C19578" s="70">
        <v>0</v>
      </c>
      <c r="D19578" s="70">
        <v>0</v>
      </c>
      <c r="E19578" s="71">
        <v>44564</v>
      </c>
      <c r="F19578" t="s">
        <v>12436</v>
      </c>
      <c r="G19578" t="s">
        <v>2142</v>
      </c>
      <c r="H19578" t="s">
        <v>12435</v>
      </c>
      <c r="I19578" t="s">
        <v>12434</v>
      </c>
      <c r="J19578" s="40">
        <v>62.9</v>
      </c>
      <c r="K19578" s="40">
        <v>0</v>
      </c>
    </row>
    <row r="19579" spans="1:11" x14ac:dyDescent="0.35">
      <c r="A19579" t="s">
        <v>327</v>
      </c>
      <c r="B19579" t="s">
        <v>328</v>
      </c>
      <c r="C19579" s="70">
        <v>0</v>
      </c>
      <c r="D19579" s="70">
        <v>0</v>
      </c>
      <c r="E19579" s="71">
        <v>44565</v>
      </c>
      <c r="F19579" t="s">
        <v>12433</v>
      </c>
      <c r="G19579" t="s">
        <v>2142</v>
      </c>
      <c r="H19579" t="s">
        <v>12432</v>
      </c>
      <c r="I19579" t="s">
        <v>12431</v>
      </c>
      <c r="J19579" s="40">
        <v>54.62</v>
      </c>
      <c r="K19579" s="40">
        <v>0</v>
      </c>
    </row>
    <row r="19580" spans="1:11" x14ac:dyDescent="0.35">
      <c r="A19580" t="s">
        <v>327</v>
      </c>
      <c r="B19580" t="s">
        <v>328</v>
      </c>
      <c r="C19580" s="70">
        <v>0</v>
      </c>
      <c r="D19580" s="70">
        <v>0</v>
      </c>
      <c r="E19580" s="71">
        <v>44570</v>
      </c>
      <c r="F19580" t="s">
        <v>12430</v>
      </c>
      <c r="G19580" t="s">
        <v>2142</v>
      </c>
      <c r="H19580" t="s">
        <v>12429</v>
      </c>
      <c r="I19580" t="s">
        <v>12428</v>
      </c>
      <c r="J19580" s="40">
        <v>32.159999999999997</v>
      </c>
      <c r="K19580" s="40">
        <v>0</v>
      </c>
    </row>
    <row r="19581" spans="1:11" x14ac:dyDescent="0.35">
      <c r="A19581" t="s">
        <v>327</v>
      </c>
      <c r="B19581" t="s">
        <v>328</v>
      </c>
      <c r="C19581" s="70">
        <v>0</v>
      </c>
      <c r="D19581" s="70">
        <v>0</v>
      </c>
      <c r="E19581" s="71">
        <v>44573</v>
      </c>
      <c r="F19581" t="s">
        <v>12427</v>
      </c>
      <c r="G19581" t="s">
        <v>2142</v>
      </c>
      <c r="H19581" t="s">
        <v>12426</v>
      </c>
      <c r="I19581" t="s">
        <v>12425</v>
      </c>
      <c r="J19581" s="40">
        <v>51.09</v>
      </c>
      <c r="K19581" s="40">
        <v>0</v>
      </c>
    </row>
    <row r="19582" spans="1:11" x14ac:dyDescent="0.35">
      <c r="A19582" t="s">
        <v>327</v>
      </c>
      <c r="B19582" t="s">
        <v>328</v>
      </c>
      <c r="C19582" s="70">
        <v>0</v>
      </c>
      <c r="D19582" s="70">
        <v>0</v>
      </c>
      <c r="E19582" s="71">
        <v>44581</v>
      </c>
      <c r="F19582" t="s">
        <v>12424</v>
      </c>
      <c r="G19582" t="s">
        <v>2142</v>
      </c>
      <c r="H19582" t="s">
        <v>12423</v>
      </c>
      <c r="I19582" t="s">
        <v>12422</v>
      </c>
      <c r="J19582" s="40">
        <v>74.03</v>
      </c>
      <c r="K19582" s="40">
        <v>0</v>
      </c>
    </row>
    <row r="19583" spans="1:11" x14ac:dyDescent="0.35">
      <c r="A19583" t="s">
        <v>327</v>
      </c>
      <c r="B19583" t="s">
        <v>328</v>
      </c>
      <c r="C19583" s="70">
        <v>0</v>
      </c>
      <c r="D19583" s="70">
        <v>0</v>
      </c>
      <c r="E19583" s="71">
        <v>44584</v>
      </c>
      <c r="F19583" t="s">
        <v>12421</v>
      </c>
      <c r="G19583" t="s">
        <v>2142</v>
      </c>
      <c r="H19583" t="s">
        <v>12420</v>
      </c>
      <c r="I19583" t="s">
        <v>12419</v>
      </c>
      <c r="J19583" s="40">
        <v>48.09</v>
      </c>
      <c r="K19583" s="40">
        <v>0</v>
      </c>
    </row>
    <row r="19584" spans="1:11" x14ac:dyDescent="0.35">
      <c r="A19584" t="s">
        <v>327</v>
      </c>
      <c r="B19584" t="s">
        <v>328</v>
      </c>
      <c r="C19584" s="70">
        <v>0</v>
      </c>
      <c r="D19584" s="70">
        <v>0</v>
      </c>
      <c r="E19584" s="71">
        <v>44588</v>
      </c>
      <c r="F19584" t="s">
        <v>12418</v>
      </c>
      <c r="G19584" t="s">
        <v>2142</v>
      </c>
      <c r="H19584" t="s">
        <v>12417</v>
      </c>
      <c r="I19584" t="s">
        <v>12416</v>
      </c>
      <c r="J19584" s="40">
        <v>61.64</v>
      </c>
      <c r="K19584" s="40">
        <v>0</v>
      </c>
    </row>
    <row r="19585" spans="1:11" x14ac:dyDescent="0.35">
      <c r="A19585" t="s">
        <v>327</v>
      </c>
      <c r="B19585" t="s">
        <v>328</v>
      </c>
      <c r="C19585" s="70">
        <v>0</v>
      </c>
      <c r="D19585" s="70">
        <v>0</v>
      </c>
      <c r="E19585" s="71">
        <v>44588</v>
      </c>
      <c r="F19585" t="s">
        <v>12415</v>
      </c>
      <c r="G19585" t="s">
        <v>2142</v>
      </c>
      <c r="H19585" t="s">
        <v>12414</v>
      </c>
      <c r="I19585" t="s">
        <v>12413</v>
      </c>
      <c r="J19585" s="40">
        <v>55.38</v>
      </c>
      <c r="K19585" s="40">
        <v>0</v>
      </c>
    </row>
    <row r="19586" spans="1:11" x14ac:dyDescent="0.35">
      <c r="A19586" t="s">
        <v>327</v>
      </c>
      <c r="B19586" t="s">
        <v>328</v>
      </c>
      <c r="C19586" s="70">
        <v>0</v>
      </c>
      <c r="D19586" s="70">
        <v>0</v>
      </c>
      <c r="E19586" s="71">
        <v>44588</v>
      </c>
      <c r="F19586" t="s">
        <v>12412</v>
      </c>
      <c r="G19586" t="s">
        <v>2142</v>
      </c>
      <c r="H19586" t="s">
        <v>12411</v>
      </c>
      <c r="I19586" t="s">
        <v>12410</v>
      </c>
      <c r="J19586" s="40">
        <v>81.349999999999994</v>
      </c>
      <c r="K19586" s="40">
        <v>0</v>
      </c>
    </row>
    <row r="19587" spans="1:11" x14ac:dyDescent="0.35">
      <c r="A19587" t="s">
        <v>327</v>
      </c>
      <c r="B19587" t="s">
        <v>328</v>
      </c>
      <c r="C19587" s="70">
        <v>0</v>
      </c>
      <c r="D19587" s="70">
        <v>0</v>
      </c>
      <c r="E19587" s="71">
        <v>44592</v>
      </c>
      <c r="F19587" t="s">
        <v>12409</v>
      </c>
      <c r="G19587" t="s">
        <v>2142</v>
      </c>
      <c r="H19587" t="s">
        <v>12408</v>
      </c>
      <c r="I19587" t="s">
        <v>12407</v>
      </c>
      <c r="J19587" s="40">
        <v>27.54</v>
      </c>
      <c r="K19587" s="40">
        <v>0</v>
      </c>
    </row>
    <row r="19588" spans="1:11" x14ac:dyDescent="0.35">
      <c r="A19588" t="s">
        <v>327</v>
      </c>
      <c r="B19588" t="s">
        <v>328</v>
      </c>
      <c r="C19588" s="70">
        <v>0</v>
      </c>
      <c r="D19588" s="70">
        <v>0</v>
      </c>
      <c r="E19588" s="71">
        <v>44593</v>
      </c>
      <c r="F19588" t="s">
        <v>12406</v>
      </c>
      <c r="G19588" t="s">
        <v>2142</v>
      </c>
      <c r="H19588" t="s">
        <v>12405</v>
      </c>
      <c r="I19588" t="s">
        <v>12404</v>
      </c>
      <c r="J19588" s="40">
        <v>194.32</v>
      </c>
      <c r="K19588" s="40">
        <v>0</v>
      </c>
    </row>
    <row r="19589" spans="1:11" x14ac:dyDescent="0.35">
      <c r="A19589" t="s">
        <v>327</v>
      </c>
      <c r="B19589" t="s">
        <v>328</v>
      </c>
      <c r="C19589" s="70">
        <v>0</v>
      </c>
      <c r="D19589" s="70">
        <v>0</v>
      </c>
      <c r="E19589" s="71">
        <v>44601</v>
      </c>
      <c r="F19589" t="s">
        <v>12403</v>
      </c>
      <c r="G19589" t="s">
        <v>2142</v>
      </c>
      <c r="H19589" t="s">
        <v>12402</v>
      </c>
      <c r="I19589" t="s">
        <v>12401</v>
      </c>
      <c r="J19589" s="40">
        <v>158.27000000000001</v>
      </c>
      <c r="K19589" s="40">
        <v>0</v>
      </c>
    </row>
    <row r="19590" spans="1:11" x14ac:dyDescent="0.35">
      <c r="A19590" t="s">
        <v>327</v>
      </c>
      <c r="B19590" t="s">
        <v>328</v>
      </c>
      <c r="C19590" s="70">
        <v>0</v>
      </c>
      <c r="D19590" s="70">
        <v>0</v>
      </c>
      <c r="E19590" s="71">
        <v>44606</v>
      </c>
      <c r="F19590" t="s">
        <v>12400</v>
      </c>
      <c r="G19590" t="s">
        <v>2142</v>
      </c>
      <c r="H19590" t="s">
        <v>12399</v>
      </c>
      <c r="I19590" t="s">
        <v>12398</v>
      </c>
      <c r="J19590" s="40">
        <v>19.010000000000002</v>
      </c>
      <c r="K19590" s="40">
        <v>0</v>
      </c>
    </row>
    <row r="19591" spans="1:11" x14ac:dyDescent="0.35">
      <c r="A19591" t="s">
        <v>327</v>
      </c>
      <c r="B19591" t="s">
        <v>328</v>
      </c>
      <c r="C19591" s="70">
        <v>0</v>
      </c>
      <c r="D19591" s="70">
        <v>0</v>
      </c>
      <c r="E19591" s="71">
        <v>44615</v>
      </c>
      <c r="F19591" t="s">
        <v>12397</v>
      </c>
      <c r="G19591" t="s">
        <v>2142</v>
      </c>
      <c r="H19591" t="s">
        <v>12396</v>
      </c>
      <c r="I19591" t="s">
        <v>12395</v>
      </c>
      <c r="J19591" s="40">
        <v>62.67</v>
      </c>
      <c r="K19591" s="40">
        <v>0</v>
      </c>
    </row>
    <row r="19592" spans="1:11" x14ac:dyDescent="0.35">
      <c r="A19592" t="s">
        <v>327</v>
      </c>
      <c r="B19592" t="s">
        <v>328</v>
      </c>
      <c r="C19592" s="70">
        <v>0</v>
      </c>
      <c r="D19592" s="70">
        <v>0</v>
      </c>
      <c r="E19592" s="71">
        <v>44615</v>
      </c>
      <c r="F19592" t="s">
        <v>12394</v>
      </c>
      <c r="G19592" t="s">
        <v>2142</v>
      </c>
      <c r="H19592" t="s">
        <v>12393</v>
      </c>
      <c r="I19592" t="s">
        <v>12392</v>
      </c>
      <c r="J19592" s="40">
        <v>116.66</v>
      </c>
      <c r="K19592" s="40">
        <v>0</v>
      </c>
    </row>
    <row r="19593" spans="1:11" x14ac:dyDescent="0.35">
      <c r="A19593" t="s">
        <v>327</v>
      </c>
      <c r="B19593" t="s">
        <v>328</v>
      </c>
      <c r="C19593" s="70">
        <v>0</v>
      </c>
      <c r="D19593" s="70">
        <v>0</v>
      </c>
      <c r="E19593" s="71">
        <v>44615</v>
      </c>
      <c r="F19593" t="s">
        <v>12391</v>
      </c>
      <c r="G19593" t="s">
        <v>2142</v>
      </c>
      <c r="H19593" t="s">
        <v>12390</v>
      </c>
      <c r="I19593" t="s">
        <v>12389</v>
      </c>
      <c r="J19593" s="40">
        <v>84.39</v>
      </c>
      <c r="K19593" s="40">
        <v>0</v>
      </c>
    </row>
    <row r="19594" spans="1:11" x14ac:dyDescent="0.35">
      <c r="A19594" t="s">
        <v>327</v>
      </c>
      <c r="B19594" t="s">
        <v>328</v>
      </c>
      <c r="C19594" s="70">
        <v>0</v>
      </c>
      <c r="D19594" s="70">
        <v>0</v>
      </c>
      <c r="E19594" s="71">
        <v>44616</v>
      </c>
      <c r="F19594" t="s">
        <v>12388</v>
      </c>
      <c r="G19594" t="s">
        <v>2142</v>
      </c>
      <c r="H19594" t="s">
        <v>12387</v>
      </c>
      <c r="I19594" t="s">
        <v>12386</v>
      </c>
      <c r="J19594" s="40">
        <v>26.29</v>
      </c>
      <c r="K19594" s="40">
        <v>0</v>
      </c>
    </row>
    <row r="19595" spans="1:11" x14ac:dyDescent="0.35">
      <c r="A19595" t="s">
        <v>327</v>
      </c>
      <c r="B19595" t="s">
        <v>328</v>
      </c>
      <c r="C19595" s="70">
        <v>0</v>
      </c>
      <c r="D19595" s="70">
        <v>0</v>
      </c>
      <c r="E19595" s="71">
        <v>44623</v>
      </c>
      <c r="F19595" t="s">
        <v>12385</v>
      </c>
      <c r="G19595" t="s">
        <v>2142</v>
      </c>
      <c r="H19595" t="s">
        <v>12384</v>
      </c>
      <c r="I19595" t="s">
        <v>12383</v>
      </c>
      <c r="J19595" s="40">
        <v>231.73</v>
      </c>
      <c r="K19595" s="40">
        <v>0</v>
      </c>
    </row>
    <row r="19596" spans="1:11" x14ac:dyDescent="0.35">
      <c r="A19596" t="s">
        <v>327</v>
      </c>
      <c r="B19596" t="s">
        <v>328</v>
      </c>
      <c r="C19596" s="70">
        <v>0</v>
      </c>
      <c r="D19596" s="70">
        <v>0</v>
      </c>
      <c r="E19596" s="71">
        <v>44629</v>
      </c>
      <c r="F19596" t="s">
        <v>12382</v>
      </c>
      <c r="G19596" t="s">
        <v>2142</v>
      </c>
      <c r="H19596" t="s">
        <v>12381</v>
      </c>
      <c r="I19596" t="s">
        <v>12380</v>
      </c>
      <c r="J19596" s="40">
        <v>83.13</v>
      </c>
      <c r="K19596" s="40">
        <v>0</v>
      </c>
    </row>
    <row r="19597" spans="1:11" x14ac:dyDescent="0.35">
      <c r="A19597" t="s">
        <v>327</v>
      </c>
      <c r="B19597" t="s">
        <v>328</v>
      </c>
      <c r="C19597" s="70">
        <v>0</v>
      </c>
      <c r="D19597" s="70">
        <v>0</v>
      </c>
      <c r="E19597" s="71">
        <v>44629</v>
      </c>
      <c r="F19597" t="s">
        <v>12379</v>
      </c>
      <c r="G19597" t="s">
        <v>2142</v>
      </c>
      <c r="H19597" t="s">
        <v>12378</v>
      </c>
      <c r="I19597" t="s">
        <v>12377</v>
      </c>
      <c r="J19597" s="40">
        <v>96.53</v>
      </c>
      <c r="K19597" s="40">
        <v>0</v>
      </c>
    </row>
    <row r="19598" spans="1:11" x14ac:dyDescent="0.35">
      <c r="A19598" t="s">
        <v>327</v>
      </c>
      <c r="B19598" t="s">
        <v>328</v>
      </c>
      <c r="C19598" s="70">
        <v>0</v>
      </c>
      <c r="D19598" s="70">
        <v>0</v>
      </c>
      <c r="E19598" s="71">
        <v>44629</v>
      </c>
      <c r="F19598" t="s">
        <v>12376</v>
      </c>
      <c r="G19598" t="s">
        <v>2142</v>
      </c>
      <c r="H19598" t="s">
        <v>12375</v>
      </c>
      <c r="I19598" t="s">
        <v>12374</v>
      </c>
      <c r="J19598" s="40">
        <v>32.89</v>
      </c>
      <c r="K19598" s="40">
        <v>0</v>
      </c>
    </row>
    <row r="19599" spans="1:11" x14ac:dyDescent="0.35">
      <c r="A19599" t="s">
        <v>327</v>
      </c>
      <c r="B19599" t="s">
        <v>328</v>
      </c>
      <c r="C19599" s="70">
        <v>0</v>
      </c>
      <c r="D19599" s="70">
        <v>0</v>
      </c>
      <c r="E19599" s="71">
        <v>44633</v>
      </c>
      <c r="F19599" t="s">
        <v>12373</v>
      </c>
      <c r="G19599" t="s">
        <v>2142</v>
      </c>
      <c r="H19599" t="s">
        <v>12372</v>
      </c>
      <c r="I19599" t="s">
        <v>12371</v>
      </c>
      <c r="J19599" s="40">
        <v>85.78</v>
      </c>
      <c r="K19599" s="40">
        <v>0</v>
      </c>
    </row>
    <row r="19600" spans="1:11" x14ac:dyDescent="0.35">
      <c r="A19600" t="s">
        <v>327</v>
      </c>
      <c r="B19600" t="s">
        <v>328</v>
      </c>
      <c r="C19600" s="70">
        <v>0</v>
      </c>
      <c r="D19600" s="70">
        <v>0</v>
      </c>
      <c r="E19600" s="71">
        <v>44633</v>
      </c>
      <c r="F19600" t="s">
        <v>12370</v>
      </c>
      <c r="G19600" t="s">
        <v>2142</v>
      </c>
      <c r="H19600" t="s">
        <v>12369</v>
      </c>
      <c r="I19600" t="s">
        <v>12368</v>
      </c>
      <c r="J19600" s="40">
        <v>113.97</v>
      </c>
      <c r="K19600" s="40">
        <v>0</v>
      </c>
    </row>
    <row r="19601" spans="1:11" x14ac:dyDescent="0.35">
      <c r="A19601" t="s">
        <v>327</v>
      </c>
      <c r="B19601" t="s">
        <v>328</v>
      </c>
      <c r="C19601" s="70">
        <v>0</v>
      </c>
      <c r="D19601" s="70">
        <v>0</v>
      </c>
      <c r="E19601" s="71">
        <v>44641</v>
      </c>
      <c r="F19601" t="s">
        <v>12367</v>
      </c>
      <c r="G19601" t="s">
        <v>2142</v>
      </c>
      <c r="H19601" t="s">
        <v>12366</v>
      </c>
      <c r="I19601" t="s">
        <v>12365</v>
      </c>
      <c r="J19601" s="40">
        <v>88.3</v>
      </c>
      <c r="K19601" s="40">
        <v>0</v>
      </c>
    </row>
    <row r="19602" spans="1:11" x14ac:dyDescent="0.35">
      <c r="A19602" t="s">
        <v>327</v>
      </c>
      <c r="B19602" t="s">
        <v>328</v>
      </c>
      <c r="C19602" s="70">
        <v>0</v>
      </c>
      <c r="D19602" s="70">
        <v>0</v>
      </c>
      <c r="E19602" s="71">
        <v>44641</v>
      </c>
      <c r="F19602" t="s">
        <v>12364</v>
      </c>
      <c r="G19602" t="s">
        <v>2142</v>
      </c>
      <c r="H19602" t="s">
        <v>12363</v>
      </c>
      <c r="I19602" t="s">
        <v>12362</v>
      </c>
      <c r="J19602" s="40">
        <v>128.03</v>
      </c>
      <c r="K19602" s="40">
        <v>0</v>
      </c>
    </row>
    <row r="19603" spans="1:11" x14ac:dyDescent="0.35">
      <c r="A19603" t="s">
        <v>327</v>
      </c>
      <c r="B19603" t="s">
        <v>328</v>
      </c>
      <c r="C19603" s="70">
        <v>0</v>
      </c>
      <c r="D19603" s="70">
        <v>0</v>
      </c>
      <c r="E19603" s="71">
        <v>44643</v>
      </c>
      <c r="F19603" t="s">
        <v>12361</v>
      </c>
      <c r="G19603" t="s">
        <v>2142</v>
      </c>
      <c r="H19603" t="s">
        <v>12360</v>
      </c>
      <c r="I19603" t="s">
        <v>12359</v>
      </c>
      <c r="J19603" s="40">
        <v>63.14</v>
      </c>
      <c r="K19603" s="40">
        <v>0</v>
      </c>
    </row>
    <row r="19604" spans="1:11" x14ac:dyDescent="0.35">
      <c r="A19604" t="s">
        <v>327</v>
      </c>
      <c r="B19604" t="s">
        <v>328</v>
      </c>
      <c r="C19604" s="70">
        <v>0</v>
      </c>
      <c r="D19604" s="70">
        <v>0</v>
      </c>
      <c r="E19604" s="71">
        <v>44643</v>
      </c>
      <c r="F19604" t="s">
        <v>12358</v>
      </c>
      <c r="G19604" t="s">
        <v>2142</v>
      </c>
      <c r="H19604" t="s">
        <v>12357</v>
      </c>
      <c r="I19604" t="s">
        <v>12356</v>
      </c>
      <c r="J19604" s="40">
        <v>137.41999999999999</v>
      </c>
      <c r="K19604" s="40">
        <v>0</v>
      </c>
    </row>
    <row r="19605" spans="1:11" x14ac:dyDescent="0.35">
      <c r="A19605" t="s">
        <v>327</v>
      </c>
      <c r="B19605" t="s">
        <v>328</v>
      </c>
      <c r="C19605" s="70">
        <v>0</v>
      </c>
      <c r="D19605" s="70">
        <v>0</v>
      </c>
      <c r="E19605" s="71">
        <v>44643</v>
      </c>
      <c r="F19605" t="s">
        <v>12355</v>
      </c>
      <c r="G19605" t="s">
        <v>2142</v>
      </c>
      <c r="H19605" t="s">
        <v>12354</v>
      </c>
      <c r="I19605" t="s">
        <v>12353</v>
      </c>
      <c r="J19605" s="40">
        <v>127.51</v>
      </c>
      <c r="K19605" s="40">
        <v>0</v>
      </c>
    </row>
    <row r="19606" spans="1:11" x14ac:dyDescent="0.35">
      <c r="A19606" t="s">
        <v>327</v>
      </c>
      <c r="B19606" t="s">
        <v>328</v>
      </c>
      <c r="C19606" s="70">
        <v>0</v>
      </c>
      <c r="D19606" s="70">
        <v>0</v>
      </c>
      <c r="E19606" s="71">
        <v>44652</v>
      </c>
      <c r="F19606" t="s">
        <v>12352</v>
      </c>
      <c r="G19606" t="s">
        <v>2142</v>
      </c>
      <c r="H19606" t="s">
        <v>12351</v>
      </c>
      <c r="I19606" t="s">
        <v>12350</v>
      </c>
      <c r="J19606" s="40">
        <v>193.49</v>
      </c>
      <c r="K19606" s="40">
        <v>0</v>
      </c>
    </row>
    <row r="19607" spans="1:11" x14ac:dyDescent="0.35">
      <c r="A19607" t="s">
        <v>327</v>
      </c>
      <c r="B19607" t="s">
        <v>328</v>
      </c>
      <c r="C19607" s="70">
        <v>0</v>
      </c>
      <c r="D19607" s="70">
        <v>0</v>
      </c>
      <c r="E19607" s="71">
        <v>44652</v>
      </c>
      <c r="F19607" t="s">
        <v>12349</v>
      </c>
      <c r="G19607" t="s">
        <v>2142</v>
      </c>
      <c r="H19607" t="s">
        <v>12348</v>
      </c>
      <c r="I19607" t="s">
        <v>12347</v>
      </c>
      <c r="J19607" s="40">
        <v>97.85</v>
      </c>
      <c r="K19607" s="40">
        <v>0</v>
      </c>
    </row>
    <row r="19608" spans="1:11" x14ac:dyDescent="0.35">
      <c r="A19608" t="s">
        <v>327</v>
      </c>
      <c r="B19608" t="s">
        <v>328</v>
      </c>
      <c r="C19608" s="70">
        <v>0</v>
      </c>
      <c r="D19608" s="70">
        <v>0</v>
      </c>
      <c r="E19608" s="71">
        <v>44654</v>
      </c>
      <c r="F19608" t="s">
        <v>12346</v>
      </c>
      <c r="G19608" t="s">
        <v>2142</v>
      </c>
      <c r="H19608" t="s">
        <v>12345</v>
      </c>
      <c r="I19608" t="s">
        <v>12344</v>
      </c>
      <c r="J19608" s="40">
        <v>342.8</v>
      </c>
      <c r="K19608" s="40">
        <v>0</v>
      </c>
    </row>
    <row r="19609" spans="1:11" x14ac:dyDescent="0.35">
      <c r="A19609" t="s">
        <v>327</v>
      </c>
      <c r="B19609" t="s">
        <v>328</v>
      </c>
      <c r="C19609" s="70">
        <v>0</v>
      </c>
      <c r="D19609" s="70">
        <v>0</v>
      </c>
      <c r="E19609" s="71">
        <v>44662</v>
      </c>
      <c r="F19609" t="s">
        <v>12343</v>
      </c>
      <c r="G19609" t="s">
        <v>2142</v>
      </c>
      <c r="H19609" t="s">
        <v>12342</v>
      </c>
      <c r="I19609" t="s">
        <v>12341</v>
      </c>
      <c r="J19609" s="40">
        <v>119.28</v>
      </c>
      <c r="K19609" s="40">
        <v>0</v>
      </c>
    </row>
    <row r="19610" spans="1:11" x14ac:dyDescent="0.35">
      <c r="A19610" t="s">
        <v>327</v>
      </c>
      <c r="B19610" t="s">
        <v>328</v>
      </c>
      <c r="C19610" s="70">
        <v>0</v>
      </c>
      <c r="D19610" s="70">
        <v>0</v>
      </c>
      <c r="E19610" s="71">
        <v>44662</v>
      </c>
      <c r="F19610" t="s">
        <v>12340</v>
      </c>
      <c r="G19610" t="s">
        <v>2142</v>
      </c>
      <c r="H19610" t="s">
        <v>12339</v>
      </c>
      <c r="I19610" t="s">
        <v>12338</v>
      </c>
      <c r="J19610" s="40">
        <v>199.94</v>
      </c>
      <c r="K19610" s="40">
        <v>0</v>
      </c>
    </row>
    <row r="19611" spans="1:11" x14ac:dyDescent="0.35">
      <c r="A19611" t="s">
        <v>327</v>
      </c>
      <c r="B19611" t="s">
        <v>328</v>
      </c>
      <c r="C19611" s="70">
        <v>0</v>
      </c>
      <c r="D19611" s="70">
        <v>0</v>
      </c>
      <c r="E19611" s="71">
        <v>44662</v>
      </c>
      <c r="F19611" t="s">
        <v>12337</v>
      </c>
      <c r="G19611" t="s">
        <v>2142</v>
      </c>
      <c r="H19611" t="s">
        <v>12336</v>
      </c>
      <c r="I19611" t="s">
        <v>12335</v>
      </c>
      <c r="J19611" s="40">
        <v>29.9</v>
      </c>
      <c r="K19611" s="40">
        <v>0</v>
      </c>
    </row>
    <row r="19612" spans="1:11" x14ac:dyDescent="0.35">
      <c r="A19612" t="s">
        <v>327</v>
      </c>
      <c r="B19612" t="s">
        <v>328</v>
      </c>
      <c r="C19612" s="70">
        <v>0</v>
      </c>
      <c r="D19612" s="70">
        <v>0</v>
      </c>
      <c r="E19612" s="71">
        <v>44664</v>
      </c>
      <c r="F19612" t="s">
        <v>12334</v>
      </c>
      <c r="G19612" t="s">
        <v>2142</v>
      </c>
      <c r="H19612" t="s">
        <v>12333</v>
      </c>
      <c r="I19612" t="s">
        <v>12332</v>
      </c>
      <c r="J19612" s="40">
        <v>91.67</v>
      </c>
      <c r="K19612" s="40">
        <v>0</v>
      </c>
    </row>
    <row r="19613" spans="1:11" x14ac:dyDescent="0.35">
      <c r="A19613" t="s">
        <v>327</v>
      </c>
      <c r="B19613" t="s">
        <v>328</v>
      </c>
      <c r="C19613" s="70">
        <v>0</v>
      </c>
      <c r="D19613" s="70">
        <v>0</v>
      </c>
      <c r="E19613" s="71">
        <v>44665</v>
      </c>
      <c r="F19613" t="s">
        <v>12331</v>
      </c>
      <c r="G19613" t="s">
        <v>1907</v>
      </c>
      <c r="J19613" s="40">
        <v>11.03</v>
      </c>
      <c r="K19613" s="40">
        <v>0</v>
      </c>
    </row>
    <row r="19614" spans="1:11" x14ac:dyDescent="0.35">
      <c r="A19614" t="s">
        <v>327</v>
      </c>
      <c r="B19614" t="s">
        <v>328</v>
      </c>
      <c r="C19614" s="70">
        <v>0</v>
      </c>
      <c r="D19614" s="70">
        <v>0</v>
      </c>
      <c r="E19614" s="71">
        <v>44681</v>
      </c>
      <c r="F19614" t="s">
        <v>8494</v>
      </c>
      <c r="G19614" t="s">
        <v>1912</v>
      </c>
      <c r="I19614" t="s">
        <v>12330</v>
      </c>
      <c r="J19614" s="40">
        <v>7.54</v>
      </c>
      <c r="K19614" s="40">
        <v>0</v>
      </c>
    </row>
    <row r="19615" spans="1:11" x14ac:dyDescent="0.35">
      <c r="A19615" t="s">
        <v>327</v>
      </c>
      <c r="B19615" t="s">
        <v>328</v>
      </c>
      <c r="C19615" s="70">
        <v>0</v>
      </c>
      <c r="D19615" s="70">
        <v>0</v>
      </c>
      <c r="E19615" s="71">
        <v>44681</v>
      </c>
      <c r="F19615" t="s">
        <v>8174</v>
      </c>
      <c r="G19615" t="s">
        <v>1912</v>
      </c>
      <c r="J19615" s="40">
        <v>59.09</v>
      </c>
      <c r="K19615" s="40">
        <v>0</v>
      </c>
    </row>
    <row r="19616" spans="1:11" x14ac:dyDescent="0.35">
      <c r="A19616" t="s">
        <v>327</v>
      </c>
      <c r="B19616" t="s">
        <v>328</v>
      </c>
      <c r="C19616" s="70">
        <v>0</v>
      </c>
      <c r="D19616" s="70">
        <v>0</v>
      </c>
      <c r="E19616" s="71">
        <v>44681</v>
      </c>
      <c r="F19616" t="s">
        <v>8174</v>
      </c>
      <c r="G19616" t="s">
        <v>1912</v>
      </c>
      <c r="J19616" s="40">
        <v>49.44</v>
      </c>
      <c r="K19616" s="40">
        <v>0</v>
      </c>
    </row>
    <row r="19617" spans="1:11" x14ac:dyDescent="0.35">
      <c r="A19617" t="s">
        <v>327</v>
      </c>
      <c r="B19617" t="s">
        <v>328</v>
      </c>
      <c r="C19617" s="70">
        <v>0</v>
      </c>
      <c r="D19617" s="70">
        <v>0</v>
      </c>
      <c r="E19617" s="71">
        <v>44681</v>
      </c>
      <c r="F19617" t="s">
        <v>2094</v>
      </c>
      <c r="G19617" t="s">
        <v>1912</v>
      </c>
      <c r="I19617" t="s">
        <v>12329</v>
      </c>
      <c r="J19617" s="40">
        <v>58.79</v>
      </c>
      <c r="K19617" s="40">
        <v>0</v>
      </c>
    </row>
    <row r="19618" spans="1:11" x14ac:dyDescent="0.35">
      <c r="A19618" t="s">
        <v>327</v>
      </c>
      <c r="B19618" t="s">
        <v>328</v>
      </c>
      <c r="C19618" s="70">
        <v>0</v>
      </c>
      <c r="D19618" s="70">
        <v>0</v>
      </c>
      <c r="E19618" s="71">
        <v>44682</v>
      </c>
      <c r="F19618" t="s">
        <v>12328</v>
      </c>
      <c r="G19618" t="s">
        <v>2142</v>
      </c>
      <c r="H19618" t="s">
        <v>12327</v>
      </c>
      <c r="I19618" t="s">
        <v>12326</v>
      </c>
      <c r="J19618" s="40">
        <v>282.42</v>
      </c>
      <c r="K19618" s="40">
        <v>0</v>
      </c>
    </row>
    <row r="19619" spans="1:11" x14ac:dyDescent="0.35">
      <c r="A19619" t="s">
        <v>327</v>
      </c>
      <c r="B19619" t="s">
        <v>328</v>
      </c>
      <c r="C19619" s="70">
        <v>0</v>
      </c>
      <c r="D19619" s="70">
        <v>0</v>
      </c>
      <c r="E19619" s="71">
        <v>44682</v>
      </c>
      <c r="F19619" t="s">
        <v>12325</v>
      </c>
      <c r="G19619" t="s">
        <v>2142</v>
      </c>
      <c r="H19619" t="s">
        <v>12324</v>
      </c>
      <c r="I19619" t="s">
        <v>12323</v>
      </c>
      <c r="J19619" s="40">
        <v>1448.19</v>
      </c>
      <c r="K19619" s="40">
        <v>0</v>
      </c>
    </row>
    <row r="19620" spans="1:11" x14ac:dyDescent="0.35">
      <c r="A19620" t="s">
        <v>327</v>
      </c>
      <c r="B19620" t="s">
        <v>328</v>
      </c>
      <c r="C19620" s="70">
        <v>0</v>
      </c>
      <c r="D19620" s="70">
        <v>0</v>
      </c>
      <c r="E19620" s="71">
        <v>44682</v>
      </c>
      <c r="F19620" t="s">
        <v>12322</v>
      </c>
      <c r="G19620" t="s">
        <v>2142</v>
      </c>
      <c r="H19620" t="s">
        <v>12321</v>
      </c>
      <c r="I19620" t="s">
        <v>12320</v>
      </c>
      <c r="J19620" s="40">
        <v>20.03</v>
      </c>
      <c r="K19620" s="40">
        <v>0</v>
      </c>
    </row>
    <row r="19621" spans="1:11" x14ac:dyDescent="0.35">
      <c r="A19621" t="s">
        <v>327</v>
      </c>
      <c r="B19621" t="s">
        <v>328</v>
      </c>
      <c r="C19621" s="70">
        <v>0</v>
      </c>
      <c r="D19621" s="70">
        <v>0</v>
      </c>
      <c r="E19621" s="71">
        <v>44682</v>
      </c>
      <c r="F19621" t="s">
        <v>12319</v>
      </c>
      <c r="G19621" t="s">
        <v>2142</v>
      </c>
      <c r="H19621" t="s">
        <v>12318</v>
      </c>
      <c r="I19621" t="s">
        <v>12317</v>
      </c>
      <c r="J19621" s="40">
        <v>100.15</v>
      </c>
      <c r="K19621" s="40">
        <v>0</v>
      </c>
    </row>
    <row r="19622" spans="1:11" x14ac:dyDescent="0.35">
      <c r="A19622" t="s">
        <v>327</v>
      </c>
      <c r="B19622" t="s">
        <v>328</v>
      </c>
      <c r="C19622" s="70">
        <v>0</v>
      </c>
      <c r="D19622" s="70">
        <v>0</v>
      </c>
      <c r="E19622" s="71">
        <v>44682</v>
      </c>
      <c r="F19622" t="s">
        <v>12316</v>
      </c>
      <c r="G19622" t="s">
        <v>2142</v>
      </c>
      <c r="H19622" t="s">
        <v>12315</v>
      </c>
      <c r="I19622" t="s">
        <v>12314</v>
      </c>
      <c r="J19622" s="40">
        <v>1054.8499999999999</v>
      </c>
      <c r="K19622" s="40">
        <v>0</v>
      </c>
    </row>
    <row r="19623" spans="1:11" x14ac:dyDescent="0.35">
      <c r="A19623" t="s">
        <v>327</v>
      </c>
      <c r="B19623" t="s">
        <v>328</v>
      </c>
      <c r="C19623" s="70">
        <v>0</v>
      </c>
      <c r="D19623" s="70">
        <v>0</v>
      </c>
      <c r="E19623" s="71">
        <v>44691</v>
      </c>
      <c r="F19623" t="s">
        <v>12313</v>
      </c>
      <c r="G19623" t="s">
        <v>2142</v>
      </c>
      <c r="H19623" t="s">
        <v>12312</v>
      </c>
      <c r="I19623" t="s">
        <v>12311</v>
      </c>
      <c r="J19623" s="40">
        <v>60.06</v>
      </c>
      <c r="K19623" s="40">
        <v>0</v>
      </c>
    </row>
    <row r="19624" spans="1:11" x14ac:dyDescent="0.35">
      <c r="A19624" t="s">
        <v>327</v>
      </c>
      <c r="B19624" t="s">
        <v>328</v>
      </c>
      <c r="C19624" s="70">
        <v>0</v>
      </c>
      <c r="D19624" s="70">
        <v>0</v>
      </c>
      <c r="E19624" s="71">
        <v>44693</v>
      </c>
      <c r="F19624" t="s">
        <v>12310</v>
      </c>
      <c r="G19624" t="s">
        <v>2142</v>
      </c>
      <c r="H19624" t="s">
        <v>12309</v>
      </c>
      <c r="I19624" t="s">
        <v>12308</v>
      </c>
      <c r="J19624" s="40">
        <v>36.06</v>
      </c>
      <c r="K19624" s="40">
        <v>0</v>
      </c>
    </row>
    <row r="19625" spans="1:11" x14ac:dyDescent="0.35">
      <c r="A19625" t="s">
        <v>327</v>
      </c>
      <c r="B19625" t="s">
        <v>328</v>
      </c>
      <c r="C19625" s="70">
        <v>0</v>
      </c>
      <c r="D19625" s="70">
        <v>0</v>
      </c>
      <c r="E19625" s="71">
        <v>44699</v>
      </c>
      <c r="F19625" t="s">
        <v>12307</v>
      </c>
      <c r="G19625" t="s">
        <v>2142</v>
      </c>
      <c r="H19625" t="s">
        <v>12306</v>
      </c>
      <c r="I19625" t="s">
        <v>12305</v>
      </c>
      <c r="J19625" s="40">
        <v>260.29000000000002</v>
      </c>
      <c r="K19625" s="40">
        <v>0</v>
      </c>
    </row>
    <row r="19626" spans="1:11" x14ac:dyDescent="0.35">
      <c r="A19626" t="s">
        <v>327</v>
      </c>
      <c r="B19626" t="s">
        <v>328</v>
      </c>
      <c r="C19626" s="70">
        <v>0</v>
      </c>
      <c r="D19626" s="70">
        <v>0</v>
      </c>
      <c r="E19626" s="71">
        <v>44700</v>
      </c>
      <c r="F19626" t="s">
        <v>12304</v>
      </c>
      <c r="G19626" t="s">
        <v>2142</v>
      </c>
      <c r="H19626" t="s">
        <v>12303</v>
      </c>
      <c r="I19626" t="s">
        <v>12302</v>
      </c>
      <c r="J19626" s="40">
        <v>53.67</v>
      </c>
      <c r="K19626" s="40">
        <v>0</v>
      </c>
    </row>
    <row r="19627" spans="1:11" x14ac:dyDescent="0.35">
      <c r="A19627" t="s">
        <v>327</v>
      </c>
      <c r="B19627" t="s">
        <v>328</v>
      </c>
      <c r="C19627" s="70">
        <v>0</v>
      </c>
      <c r="D19627" s="70">
        <v>0</v>
      </c>
      <c r="E19627" s="71">
        <v>44712</v>
      </c>
      <c r="F19627" t="s">
        <v>2077</v>
      </c>
      <c r="G19627" t="s">
        <v>1912</v>
      </c>
      <c r="I19627" t="s">
        <v>12301</v>
      </c>
      <c r="J19627" s="40">
        <v>47.63</v>
      </c>
      <c r="K19627" s="40">
        <v>0</v>
      </c>
    </row>
    <row r="19628" spans="1:11" x14ac:dyDescent="0.35">
      <c r="A19628" t="s">
        <v>327</v>
      </c>
      <c r="B19628" t="s">
        <v>328</v>
      </c>
      <c r="C19628" s="70">
        <v>0</v>
      </c>
      <c r="D19628" s="70">
        <v>0</v>
      </c>
      <c r="E19628" s="71">
        <v>44712</v>
      </c>
      <c r="F19628" t="s">
        <v>2077</v>
      </c>
      <c r="G19628" t="s">
        <v>1912</v>
      </c>
      <c r="I19628" t="s">
        <v>12300</v>
      </c>
      <c r="J19628" s="40">
        <v>26.96</v>
      </c>
      <c r="K19628" s="40">
        <v>0</v>
      </c>
    </row>
    <row r="19629" spans="1:11" x14ac:dyDescent="0.35">
      <c r="A19629" t="s">
        <v>327</v>
      </c>
      <c r="B19629" t="s">
        <v>328</v>
      </c>
      <c r="C19629" s="70">
        <v>0</v>
      </c>
      <c r="D19629" s="70">
        <v>0</v>
      </c>
      <c r="E19629" s="71">
        <v>44712</v>
      </c>
      <c r="F19629" t="s">
        <v>2077</v>
      </c>
      <c r="G19629" t="s">
        <v>1912</v>
      </c>
      <c r="I19629" t="s">
        <v>12299</v>
      </c>
      <c r="J19629" s="40">
        <v>-10.19</v>
      </c>
      <c r="K19629" s="40">
        <v>0</v>
      </c>
    </row>
    <row r="19630" spans="1:11" x14ac:dyDescent="0.35">
      <c r="A19630" t="s">
        <v>327</v>
      </c>
      <c r="B19630" t="s">
        <v>328</v>
      </c>
      <c r="C19630" s="70">
        <v>0</v>
      </c>
      <c r="D19630" s="70">
        <v>0</v>
      </c>
      <c r="E19630" s="71">
        <v>44713</v>
      </c>
      <c r="F19630" t="s">
        <v>12298</v>
      </c>
      <c r="G19630" t="s">
        <v>2142</v>
      </c>
      <c r="H19630" t="s">
        <v>12297</v>
      </c>
      <c r="I19630" t="s">
        <v>12296</v>
      </c>
      <c r="J19630" s="40">
        <v>176.42</v>
      </c>
      <c r="K19630" s="40">
        <v>0</v>
      </c>
    </row>
    <row r="19631" spans="1:11" x14ac:dyDescent="0.35">
      <c r="A19631" t="s">
        <v>327</v>
      </c>
      <c r="B19631" t="s">
        <v>328</v>
      </c>
      <c r="C19631" s="70">
        <v>0</v>
      </c>
      <c r="D19631" s="70">
        <v>0</v>
      </c>
      <c r="E19631" s="71">
        <v>44714</v>
      </c>
      <c r="F19631" t="s">
        <v>12295</v>
      </c>
      <c r="G19631" t="s">
        <v>2142</v>
      </c>
      <c r="H19631" t="s">
        <v>12294</v>
      </c>
      <c r="I19631" t="s">
        <v>12293</v>
      </c>
      <c r="J19631" s="40">
        <v>48.8</v>
      </c>
      <c r="K19631" s="40">
        <v>0</v>
      </c>
    </row>
    <row r="19632" spans="1:11" x14ac:dyDescent="0.35">
      <c r="A19632" t="s">
        <v>327</v>
      </c>
      <c r="B19632" t="s">
        <v>328</v>
      </c>
      <c r="C19632" s="70">
        <v>0</v>
      </c>
      <c r="D19632" s="70">
        <v>0</v>
      </c>
      <c r="E19632" s="71">
        <v>44727</v>
      </c>
      <c r="F19632" t="s">
        <v>12292</v>
      </c>
      <c r="G19632" t="s">
        <v>2142</v>
      </c>
      <c r="H19632" t="s">
        <v>12291</v>
      </c>
      <c r="I19632" t="s">
        <v>12290</v>
      </c>
      <c r="J19632" s="40">
        <v>258.25</v>
      </c>
      <c r="K19632" s="40">
        <v>0</v>
      </c>
    </row>
    <row r="19633" spans="1:11" x14ac:dyDescent="0.35">
      <c r="A19633" t="s">
        <v>327</v>
      </c>
      <c r="B19633" t="s">
        <v>328</v>
      </c>
      <c r="C19633" s="70">
        <v>0</v>
      </c>
      <c r="D19633" s="70">
        <v>0</v>
      </c>
      <c r="E19633" s="71">
        <v>44732</v>
      </c>
      <c r="F19633" t="s">
        <v>12289</v>
      </c>
      <c r="G19633" t="s">
        <v>2142</v>
      </c>
      <c r="H19633" t="s">
        <v>12288</v>
      </c>
      <c r="I19633" t="s">
        <v>12287</v>
      </c>
      <c r="J19633" s="40">
        <v>43.13</v>
      </c>
      <c r="K19633" s="40">
        <v>0</v>
      </c>
    </row>
    <row r="19634" spans="1:11" x14ac:dyDescent="0.35">
      <c r="A19634" t="s">
        <v>327</v>
      </c>
      <c r="B19634" t="s">
        <v>328</v>
      </c>
      <c r="C19634" s="70">
        <v>0</v>
      </c>
      <c r="D19634" s="70">
        <v>0</v>
      </c>
      <c r="E19634" s="71">
        <v>44733</v>
      </c>
      <c r="F19634" t="s">
        <v>12286</v>
      </c>
      <c r="G19634" t="s">
        <v>2142</v>
      </c>
      <c r="H19634" t="s">
        <v>12285</v>
      </c>
      <c r="I19634" t="s">
        <v>12284</v>
      </c>
      <c r="J19634" s="40">
        <v>43.14</v>
      </c>
      <c r="K19634" s="40">
        <v>0</v>
      </c>
    </row>
    <row r="19635" spans="1:11" x14ac:dyDescent="0.35">
      <c r="A19635" t="s">
        <v>327</v>
      </c>
      <c r="B19635" t="s">
        <v>328</v>
      </c>
      <c r="C19635" s="70">
        <v>0</v>
      </c>
      <c r="D19635" s="70">
        <v>0</v>
      </c>
      <c r="E19635" s="71">
        <v>44733</v>
      </c>
      <c r="F19635" t="s">
        <v>12283</v>
      </c>
      <c r="G19635" t="s">
        <v>2142</v>
      </c>
      <c r="H19635" t="s">
        <v>12282</v>
      </c>
      <c r="I19635" t="s">
        <v>12281</v>
      </c>
      <c r="J19635" s="40">
        <v>665.89</v>
      </c>
      <c r="K19635" s="40">
        <v>0</v>
      </c>
    </row>
    <row r="19636" spans="1:11" x14ac:dyDescent="0.35">
      <c r="A19636" t="s">
        <v>327</v>
      </c>
      <c r="B19636" t="s">
        <v>328</v>
      </c>
      <c r="C19636" s="70">
        <v>0</v>
      </c>
      <c r="D19636" s="70">
        <v>0</v>
      </c>
      <c r="E19636" s="71">
        <v>44734</v>
      </c>
      <c r="F19636" t="s">
        <v>12280</v>
      </c>
      <c r="G19636" t="s">
        <v>2142</v>
      </c>
      <c r="H19636" t="s">
        <v>12279</v>
      </c>
      <c r="I19636" t="s">
        <v>12278</v>
      </c>
      <c r="J19636" s="40">
        <v>192.55</v>
      </c>
      <c r="K19636" s="40">
        <v>0</v>
      </c>
    </row>
    <row r="19637" spans="1:11" x14ac:dyDescent="0.35">
      <c r="A19637" t="s">
        <v>327</v>
      </c>
      <c r="B19637" t="s">
        <v>328</v>
      </c>
      <c r="C19637" s="70">
        <v>0</v>
      </c>
      <c r="D19637" s="70">
        <v>0</v>
      </c>
      <c r="E19637" s="71">
        <v>44738</v>
      </c>
      <c r="F19637" t="s">
        <v>12277</v>
      </c>
      <c r="G19637" t="s">
        <v>2142</v>
      </c>
      <c r="H19637" t="s">
        <v>12276</v>
      </c>
      <c r="I19637" t="s">
        <v>12275</v>
      </c>
      <c r="J19637" s="40">
        <v>50.55</v>
      </c>
      <c r="K19637" s="40">
        <v>0</v>
      </c>
    </row>
    <row r="19638" spans="1:11" x14ac:dyDescent="0.35">
      <c r="A19638" t="s">
        <v>327</v>
      </c>
      <c r="B19638" t="s">
        <v>328</v>
      </c>
      <c r="C19638" s="70">
        <v>0</v>
      </c>
      <c r="D19638" s="70">
        <v>0</v>
      </c>
      <c r="E19638" s="71">
        <v>44742</v>
      </c>
      <c r="F19638" t="s">
        <v>2063</v>
      </c>
      <c r="G19638" t="s">
        <v>1912</v>
      </c>
      <c r="I19638" t="s">
        <v>12274</v>
      </c>
      <c r="J19638" s="40">
        <v>9.5399999999999991</v>
      </c>
      <c r="K19638" s="40">
        <v>0</v>
      </c>
    </row>
    <row r="19639" spans="1:11" x14ac:dyDescent="0.35">
      <c r="A19639" t="s">
        <v>327</v>
      </c>
      <c r="B19639" t="s">
        <v>328</v>
      </c>
      <c r="C19639" s="70">
        <v>0</v>
      </c>
      <c r="D19639" s="70">
        <v>0</v>
      </c>
      <c r="E19639" s="71">
        <v>44742</v>
      </c>
      <c r="F19639" t="s">
        <v>2063</v>
      </c>
      <c r="G19639" t="s">
        <v>1912</v>
      </c>
      <c r="I19639" t="s">
        <v>12273</v>
      </c>
      <c r="J19639" s="40">
        <v>16.57</v>
      </c>
      <c r="K19639" s="40">
        <v>0</v>
      </c>
    </row>
    <row r="19640" spans="1:11" x14ac:dyDescent="0.35">
      <c r="A19640" t="s">
        <v>327</v>
      </c>
      <c r="B19640" t="s">
        <v>328</v>
      </c>
      <c r="C19640" s="70">
        <v>0</v>
      </c>
      <c r="D19640" s="70">
        <v>0</v>
      </c>
      <c r="E19640" s="71">
        <v>44743</v>
      </c>
      <c r="F19640" t="s">
        <v>12272</v>
      </c>
      <c r="G19640" t="s">
        <v>2142</v>
      </c>
      <c r="H19640" t="s">
        <v>12271</v>
      </c>
      <c r="I19640" t="s">
        <v>12270</v>
      </c>
      <c r="J19640" s="40">
        <v>78.489999999999995</v>
      </c>
      <c r="K19640" s="40">
        <v>0</v>
      </c>
    </row>
    <row r="19641" spans="1:11" x14ac:dyDescent="0.35">
      <c r="A19641" t="s">
        <v>327</v>
      </c>
      <c r="B19641" t="s">
        <v>328</v>
      </c>
      <c r="C19641" s="70">
        <v>0</v>
      </c>
      <c r="D19641" s="70">
        <v>0</v>
      </c>
      <c r="E19641" s="71">
        <v>44743</v>
      </c>
      <c r="F19641" t="s">
        <v>12269</v>
      </c>
      <c r="G19641" t="s">
        <v>2142</v>
      </c>
      <c r="H19641" t="s">
        <v>12268</v>
      </c>
      <c r="I19641" t="s">
        <v>12267</v>
      </c>
      <c r="J19641" s="40">
        <v>54.52</v>
      </c>
      <c r="K19641" s="40">
        <v>0</v>
      </c>
    </row>
    <row r="19642" spans="1:11" x14ac:dyDescent="0.35">
      <c r="A19642" t="s">
        <v>327</v>
      </c>
      <c r="B19642" t="s">
        <v>328</v>
      </c>
      <c r="C19642" s="70">
        <v>0</v>
      </c>
      <c r="D19642" s="70">
        <v>0</v>
      </c>
      <c r="E19642" s="71">
        <v>44743</v>
      </c>
      <c r="F19642" t="s">
        <v>12266</v>
      </c>
      <c r="G19642" t="s">
        <v>2142</v>
      </c>
      <c r="H19642" t="s">
        <v>12265</v>
      </c>
      <c r="I19642" t="s">
        <v>12264</v>
      </c>
      <c r="J19642" s="40">
        <v>90.47</v>
      </c>
      <c r="K19642" s="40">
        <v>0</v>
      </c>
    </row>
    <row r="19643" spans="1:11" x14ac:dyDescent="0.35">
      <c r="A19643" t="s">
        <v>327</v>
      </c>
      <c r="B19643" t="s">
        <v>328</v>
      </c>
      <c r="C19643" s="70">
        <v>0</v>
      </c>
      <c r="D19643" s="70">
        <v>0</v>
      </c>
      <c r="E19643" s="71">
        <v>44743</v>
      </c>
      <c r="F19643" t="s">
        <v>12263</v>
      </c>
      <c r="G19643" t="s">
        <v>2142</v>
      </c>
      <c r="H19643" t="s">
        <v>12262</v>
      </c>
      <c r="I19643" t="s">
        <v>12261</v>
      </c>
      <c r="J19643" s="40">
        <v>190.42</v>
      </c>
      <c r="K19643" s="40">
        <v>0</v>
      </c>
    </row>
    <row r="19644" spans="1:11" x14ac:dyDescent="0.35">
      <c r="A19644" t="s">
        <v>327</v>
      </c>
      <c r="B19644" t="s">
        <v>328</v>
      </c>
      <c r="C19644" s="70">
        <v>0</v>
      </c>
      <c r="D19644" s="70">
        <v>0</v>
      </c>
      <c r="E19644" s="71">
        <v>44743</v>
      </c>
      <c r="F19644" t="s">
        <v>12260</v>
      </c>
      <c r="G19644" t="s">
        <v>2142</v>
      </c>
      <c r="H19644" t="s">
        <v>12259</v>
      </c>
      <c r="I19644" t="s">
        <v>12258</v>
      </c>
      <c r="J19644" s="40">
        <v>66.94</v>
      </c>
      <c r="K19644" s="40">
        <v>0</v>
      </c>
    </row>
    <row r="19645" spans="1:11" x14ac:dyDescent="0.35">
      <c r="A19645" t="s">
        <v>327</v>
      </c>
      <c r="B19645" t="s">
        <v>328</v>
      </c>
      <c r="C19645" s="70">
        <v>0</v>
      </c>
      <c r="D19645" s="70">
        <v>0</v>
      </c>
      <c r="E19645" s="71">
        <v>44743</v>
      </c>
      <c r="F19645" t="s">
        <v>12257</v>
      </c>
      <c r="G19645" t="s">
        <v>2142</v>
      </c>
      <c r="H19645" t="s">
        <v>12256</v>
      </c>
      <c r="I19645" t="s">
        <v>12255</v>
      </c>
      <c r="J19645" s="40">
        <v>225.09</v>
      </c>
      <c r="K19645" s="40">
        <v>0</v>
      </c>
    </row>
    <row r="19646" spans="1:11" x14ac:dyDescent="0.35">
      <c r="A19646" t="s">
        <v>327</v>
      </c>
      <c r="B19646" t="s">
        <v>328</v>
      </c>
      <c r="C19646" s="70">
        <v>0</v>
      </c>
      <c r="D19646" s="70">
        <v>0</v>
      </c>
      <c r="E19646" s="71">
        <v>44743</v>
      </c>
      <c r="F19646" t="s">
        <v>12254</v>
      </c>
      <c r="G19646" t="s">
        <v>2142</v>
      </c>
      <c r="H19646" t="s">
        <v>12253</v>
      </c>
      <c r="I19646" t="s">
        <v>12252</v>
      </c>
      <c r="J19646" s="40">
        <v>115.94</v>
      </c>
      <c r="K19646" s="40">
        <v>0</v>
      </c>
    </row>
    <row r="19647" spans="1:11" x14ac:dyDescent="0.35">
      <c r="A19647" t="s">
        <v>327</v>
      </c>
      <c r="B19647" t="s">
        <v>328</v>
      </c>
      <c r="C19647" s="70">
        <v>0</v>
      </c>
      <c r="D19647" s="70">
        <v>0</v>
      </c>
      <c r="E19647" s="71">
        <v>44747</v>
      </c>
      <c r="F19647" t="s">
        <v>12251</v>
      </c>
      <c r="G19647" t="s">
        <v>2142</v>
      </c>
      <c r="H19647" t="s">
        <v>12250</v>
      </c>
      <c r="I19647" t="s">
        <v>12249</v>
      </c>
      <c r="J19647" s="40">
        <v>51.15</v>
      </c>
      <c r="K19647" s="40">
        <v>0</v>
      </c>
    </row>
    <row r="19648" spans="1:11" x14ac:dyDescent="0.35">
      <c r="A19648" t="s">
        <v>327</v>
      </c>
      <c r="B19648" t="s">
        <v>328</v>
      </c>
      <c r="C19648" s="70">
        <v>0</v>
      </c>
      <c r="D19648" s="70">
        <v>0</v>
      </c>
      <c r="E19648" s="71">
        <v>44752</v>
      </c>
      <c r="F19648" t="s">
        <v>12248</v>
      </c>
      <c r="G19648" t="s">
        <v>2142</v>
      </c>
      <c r="H19648" t="s">
        <v>12247</v>
      </c>
      <c r="I19648" t="s">
        <v>12246</v>
      </c>
      <c r="J19648" s="40">
        <v>60.92</v>
      </c>
      <c r="K19648" s="40">
        <v>0</v>
      </c>
    </row>
    <row r="19649" spans="1:11" x14ac:dyDescent="0.35">
      <c r="A19649" t="s">
        <v>327</v>
      </c>
      <c r="B19649" t="s">
        <v>328</v>
      </c>
      <c r="C19649" s="70">
        <v>0</v>
      </c>
      <c r="D19649" s="70">
        <v>0</v>
      </c>
      <c r="E19649" s="71">
        <v>44752</v>
      </c>
      <c r="F19649" t="s">
        <v>12245</v>
      </c>
      <c r="G19649" t="s">
        <v>2142</v>
      </c>
      <c r="H19649" t="s">
        <v>12244</v>
      </c>
      <c r="I19649" t="s">
        <v>12243</v>
      </c>
      <c r="J19649" s="40">
        <v>99.06</v>
      </c>
      <c r="K19649" s="40">
        <v>0</v>
      </c>
    </row>
    <row r="19650" spans="1:11" x14ac:dyDescent="0.35">
      <c r="A19650" t="s">
        <v>327</v>
      </c>
      <c r="B19650" t="s">
        <v>328</v>
      </c>
      <c r="C19650" s="70">
        <v>0</v>
      </c>
      <c r="D19650" s="70">
        <v>0</v>
      </c>
      <c r="E19650" s="71">
        <v>44753</v>
      </c>
      <c r="F19650" t="s">
        <v>12242</v>
      </c>
      <c r="G19650" t="s">
        <v>2142</v>
      </c>
      <c r="H19650" t="s">
        <v>12241</v>
      </c>
      <c r="I19650" t="s">
        <v>12240</v>
      </c>
      <c r="J19650" s="40">
        <v>67.36</v>
      </c>
      <c r="K19650" s="40">
        <v>0</v>
      </c>
    </row>
    <row r="19651" spans="1:11" x14ac:dyDescent="0.35">
      <c r="A19651" t="s">
        <v>327</v>
      </c>
      <c r="B19651" t="s">
        <v>328</v>
      </c>
      <c r="C19651" s="70">
        <v>0</v>
      </c>
      <c r="D19651" s="70">
        <v>0</v>
      </c>
      <c r="E19651" s="71">
        <v>44754</v>
      </c>
      <c r="F19651" t="s">
        <v>12239</v>
      </c>
      <c r="G19651" t="s">
        <v>2142</v>
      </c>
      <c r="H19651" t="s">
        <v>12238</v>
      </c>
      <c r="I19651" t="s">
        <v>12237</v>
      </c>
      <c r="J19651" s="40">
        <v>42.19</v>
      </c>
      <c r="K19651" s="40">
        <v>0</v>
      </c>
    </row>
    <row r="19652" spans="1:11" x14ac:dyDescent="0.35">
      <c r="A19652" t="s">
        <v>327</v>
      </c>
      <c r="B19652" t="s">
        <v>328</v>
      </c>
      <c r="C19652" s="70">
        <v>0</v>
      </c>
      <c r="D19652" s="70">
        <v>0</v>
      </c>
      <c r="E19652" s="71">
        <v>44754</v>
      </c>
      <c r="F19652" t="s">
        <v>12236</v>
      </c>
      <c r="G19652" t="s">
        <v>2142</v>
      </c>
      <c r="H19652" t="s">
        <v>12235</v>
      </c>
      <c r="I19652" t="s">
        <v>12234</v>
      </c>
      <c r="J19652" s="40">
        <v>59.99</v>
      </c>
      <c r="K19652" s="40">
        <v>0</v>
      </c>
    </row>
    <row r="19653" spans="1:11" x14ac:dyDescent="0.35">
      <c r="A19653" t="s">
        <v>327</v>
      </c>
      <c r="B19653" t="s">
        <v>328</v>
      </c>
      <c r="C19653" s="70">
        <v>0</v>
      </c>
      <c r="D19653" s="70">
        <v>0</v>
      </c>
      <c r="E19653" s="71">
        <v>44756</v>
      </c>
      <c r="F19653" t="s">
        <v>12233</v>
      </c>
      <c r="G19653" t="s">
        <v>2142</v>
      </c>
      <c r="H19653" t="s">
        <v>12232</v>
      </c>
      <c r="I19653" t="s">
        <v>12231</v>
      </c>
      <c r="J19653" s="40">
        <v>192.97</v>
      </c>
      <c r="K19653" s="40">
        <v>0</v>
      </c>
    </row>
    <row r="19654" spans="1:11" x14ac:dyDescent="0.35">
      <c r="A19654" t="s">
        <v>327</v>
      </c>
      <c r="B19654" t="s">
        <v>328</v>
      </c>
      <c r="C19654" s="70">
        <v>0</v>
      </c>
      <c r="D19654" s="70">
        <v>0</v>
      </c>
      <c r="E19654" s="71">
        <v>44756</v>
      </c>
      <c r="F19654" t="s">
        <v>12230</v>
      </c>
      <c r="G19654" t="s">
        <v>2142</v>
      </c>
      <c r="H19654" t="s">
        <v>12229</v>
      </c>
      <c r="I19654" t="s">
        <v>12228</v>
      </c>
      <c r="J19654" s="40">
        <v>73.16</v>
      </c>
      <c r="K19654" s="40">
        <v>0</v>
      </c>
    </row>
    <row r="19655" spans="1:11" x14ac:dyDescent="0.35">
      <c r="A19655" t="s">
        <v>327</v>
      </c>
      <c r="B19655" t="s">
        <v>328</v>
      </c>
      <c r="C19655" s="70">
        <v>0</v>
      </c>
      <c r="D19655" s="70">
        <v>0</v>
      </c>
      <c r="E19655" s="71">
        <v>44756</v>
      </c>
      <c r="F19655" t="s">
        <v>12227</v>
      </c>
      <c r="G19655" t="s">
        <v>2142</v>
      </c>
      <c r="H19655" t="s">
        <v>12226</v>
      </c>
      <c r="I19655" t="s">
        <v>12225</v>
      </c>
      <c r="J19655" s="40">
        <v>70.849999999999994</v>
      </c>
      <c r="K19655" s="40">
        <v>0</v>
      </c>
    </row>
    <row r="19656" spans="1:11" x14ac:dyDescent="0.35">
      <c r="A19656" t="s">
        <v>327</v>
      </c>
      <c r="B19656" t="s">
        <v>328</v>
      </c>
      <c r="C19656" s="70">
        <v>0</v>
      </c>
      <c r="D19656" s="70">
        <v>0</v>
      </c>
      <c r="E19656" s="71">
        <v>44763</v>
      </c>
      <c r="F19656" t="s">
        <v>12224</v>
      </c>
      <c r="G19656" t="s">
        <v>2142</v>
      </c>
      <c r="H19656" t="s">
        <v>12223</v>
      </c>
      <c r="I19656" t="s">
        <v>12222</v>
      </c>
      <c r="J19656" s="40">
        <v>298.7</v>
      </c>
      <c r="K19656" s="40">
        <v>0</v>
      </c>
    </row>
    <row r="19657" spans="1:11" x14ac:dyDescent="0.35">
      <c r="A19657" t="s">
        <v>327</v>
      </c>
      <c r="B19657" t="s">
        <v>328</v>
      </c>
      <c r="C19657" s="70">
        <v>0</v>
      </c>
      <c r="D19657" s="70">
        <v>0</v>
      </c>
      <c r="E19657" s="71">
        <v>44763</v>
      </c>
      <c r="F19657" t="s">
        <v>12221</v>
      </c>
      <c r="G19657" t="s">
        <v>2142</v>
      </c>
      <c r="H19657" t="s">
        <v>12220</v>
      </c>
      <c r="I19657" t="s">
        <v>12219</v>
      </c>
      <c r="J19657" s="40">
        <v>61.62</v>
      </c>
      <c r="K19657" s="40">
        <v>0</v>
      </c>
    </row>
    <row r="19658" spans="1:11" x14ac:dyDescent="0.35">
      <c r="A19658" t="s">
        <v>327</v>
      </c>
      <c r="B19658" t="s">
        <v>328</v>
      </c>
      <c r="C19658" s="70">
        <v>0</v>
      </c>
      <c r="D19658" s="70">
        <v>0</v>
      </c>
      <c r="E19658" s="71">
        <v>44769</v>
      </c>
      <c r="F19658" t="s">
        <v>12218</v>
      </c>
      <c r="G19658" t="s">
        <v>2142</v>
      </c>
      <c r="H19658" t="s">
        <v>12217</v>
      </c>
      <c r="I19658" t="s">
        <v>12216</v>
      </c>
      <c r="J19658" s="40">
        <v>88.12</v>
      </c>
      <c r="K19658" s="40">
        <v>0</v>
      </c>
    </row>
    <row r="19659" spans="1:11" x14ac:dyDescent="0.35">
      <c r="A19659" t="s">
        <v>327</v>
      </c>
      <c r="B19659" t="s">
        <v>328</v>
      </c>
      <c r="C19659" s="70">
        <v>0</v>
      </c>
      <c r="D19659" s="70">
        <v>0</v>
      </c>
      <c r="E19659" s="71">
        <v>44770</v>
      </c>
      <c r="F19659" t="s">
        <v>12215</v>
      </c>
      <c r="G19659" t="s">
        <v>2142</v>
      </c>
      <c r="H19659" t="s">
        <v>12214</v>
      </c>
      <c r="I19659" t="s">
        <v>12213</v>
      </c>
      <c r="J19659" s="40">
        <v>42.53</v>
      </c>
      <c r="K19659" s="40">
        <v>0</v>
      </c>
    </row>
    <row r="19660" spans="1:11" x14ac:dyDescent="0.35">
      <c r="A19660" t="s">
        <v>327</v>
      </c>
      <c r="B19660" t="s">
        <v>328</v>
      </c>
      <c r="C19660" s="70">
        <v>0</v>
      </c>
      <c r="D19660" s="70">
        <v>0</v>
      </c>
      <c r="E19660" s="71">
        <v>44770</v>
      </c>
      <c r="F19660" t="s">
        <v>12212</v>
      </c>
      <c r="G19660" t="s">
        <v>2142</v>
      </c>
      <c r="H19660" t="s">
        <v>12211</v>
      </c>
      <c r="I19660" t="s">
        <v>12210</v>
      </c>
      <c r="J19660" s="40">
        <v>49.52</v>
      </c>
      <c r="K19660" s="40">
        <v>0</v>
      </c>
    </row>
    <row r="19661" spans="1:11" x14ac:dyDescent="0.35">
      <c r="A19661" t="s">
        <v>327</v>
      </c>
      <c r="B19661" t="s">
        <v>328</v>
      </c>
      <c r="C19661" s="70">
        <v>0</v>
      </c>
      <c r="D19661" s="70">
        <v>0</v>
      </c>
      <c r="E19661" s="71">
        <v>44770</v>
      </c>
      <c r="F19661" t="s">
        <v>12209</v>
      </c>
      <c r="G19661" t="s">
        <v>2142</v>
      </c>
      <c r="H19661" t="s">
        <v>12208</v>
      </c>
      <c r="I19661" t="s">
        <v>12207</v>
      </c>
      <c r="J19661" s="40">
        <v>42.53</v>
      </c>
      <c r="K19661" s="40">
        <v>0</v>
      </c>
    </row>
    <row r="19662" spans="1:11" x14ac:dyDescent="0.35">
      <c r="A19662" t="s">
        <v>327</v>
      </c>
      <c r="B19662" t="s">
        <v>328</v>
      </c>
      <c r="C19662" s="70">
        <v>0</v>
      </c>
      <c r="D19662" s="70">
        <v>0</v>
      </c>
      <c r="E19662" s="71">
        <v>44770</v>
      </c>
      <c r="F19662" t="s">
        <v>12206</v>
      </c>
      <c r="G19662" t="s">
        <v>2142</v>
      </c>
      <c r="H19662" t="s">
        <v>12205</v>
      </c>
      <c r="I19662" t="s">
        <v>12204</v>
      </c>
      <c r="J19662" s="40">
        <v>193.42</v>
      </c>
      <c r="K19662" s="40">
        <v>0</v>
      </c>
    </row>
    <row r="19663" spans="1:11" x14ac:dyDescent="0.35">
      <c r="A19663" t="s">
        <v>327</v>
      </c>
      <c r="B19663" t="s">
        <v>328</v>
      </c>
      <c r="C19663" s="70">
        <v>0</v>
      </c>
      <c r="D19663" s="70">
        <v>0</v>
      </c>
      <c r="E19663" s="71">
        <v>44770</v>
      </c>
      <c r="F19663" t="s">
        <v>12203</v>
      </c>
      <c r="G19663" t="s">
        <v>2142</v>
      </c>
      <c r="H19663" t="s">
        <v>12202</v>
      </c>
      <c r="I19663" t="s">
        <v>12201</v>
      </c>
      <c r="J19663" s="40">
        <v>116.63</v>
      </c>
      <c r="K19663" s="40">
        <v>0</v>
      </c>
    </row>
    <row r="19664" spans="1:11" x14ac:dyDescent="0.35">
      <c r="A19664" t="s">
        <v>327</v>
      </c>
      <c r="B19664" t="s">
        <v>328</v>
      </c>
      <c r="C19664" s="70">
        <v>0</v>
      </c>
      <c r="D19664" s="70">
        <v>0</v>
      </c>
      <c r="E19664" s="71">
        <v>44770</v>
      </c>
      <c r="F19664" t="s">
        <v>12200</v>
      </c>
      <c r="G19664" t="s">
        <v>2142</v>
      </c>
      <c r="H19664" t="s">
        <v>12199</v>
      </c>
      <c r="I19664" t="s">
        <v>12198</v>
      </c>
      <c r="J19664" s="40">
        <v>92.34</v>
      </c>
      <c r="K19664" s="40">
        <v>0</v>
      </c>
    </row>
    <row r="19665" spans="1:11" x14ac:dyDescent="0.35">
      <c r="A19665" t="s">
        <v>327</v>
      </c>
      <c r="B19665" t="s">
        <v>328</v>
      </c>
      <c r="C19665" s="70">
        <v>0</v>
      </c>
      <c r="D19665" s="70">
        <v>0</v>
      </c>
      <c r="E19665" s="71">
        <v>44770</v>
      </c>
      <c r="F19665" t="s">
        <v>12197</v>
      </c>
      <c r="G19665" t="s">
        <v>2142</v>
      </c>
      <c r="H19665" t="s">
        <v>12196</v>
      </c>
      <c r="I19665" t="s">
        <v>12195</v>
      </c>
      <c r="J19665" s="40">
        <v>20.100000000000001</v>
      </c>
      <c r="K19665" s="40">
        <v>0</v>
      </c>
    </row>
    <row r="19666" spans="1:11" x14ac:dyDescent="0.35">
      <c r="A19666" t="s">
        <v>327</v>
      </c>
      <c r="B19666" t="s">
        <v>328</v>
      </c>
      <c r="C19666" s="70">
        <v>0</v>
      </c>
      <c r="D19666" s="70">
        <v>0</v>
      </c>
      <c r="E19666" s="71">
        <v>44773</v>
      </c>
      <c r="F19666" t="s">
        <v>7924</v>
      </c>
      <c r="G19666" t="s">
        <v>1912</v>
      </c>
      <c r="J19666" s="40">
        <v>11.5</v>
      </c>
      <c r="K19666" s="40">
        <v>0</v>
      </c>
    </row>
    <row r="19667" spans="1:11" x14ac:dyDescent="0.35">
      <c r="A19667" t="s">
        <v>327</v>
      </c>
      <c r="B19667" t="s">
        <v>328</v>
      </c>
      <c r="C19667" s="70">
        <v>0</v>
      </c>
      <c r="D19667" s="70">
        <v>0</v>
      </c>
      <c r="E19667" s="71">
        <v>44773</v>
      </c>
      <c r="F19667" t="s">
        <v>7924</v>
      </c>
      <c r="G19667" t="s">
        <v>1912</v>
      </c>
      <c r="J19667" s="40">
        <v>18.87</v>
      </c>
      <c r="K19667" s="40">
        <v>0</v>
      </c>
    </row>
    <row r="19668" spans="1:11" x14ac:dyDescent="0.35">
      <c r="A19668" t="s">
        <v>327</v>
      </c>
      <c r="B19668" t="s">
        <v>328</v>
      </c>
      <c r="C19668" s="70">
        <v>0</v>
      </c>
      <c r="D19668" s="70">
        <v>0</v>
      </c>
      <c r="E19668" s="71">
        <v>44773</v>
      </c>
      <c r="F19668" t="s">
        <v>7924</v>
      </c>
      <c r="G19668" t="s">
        <v>1912</v>
      </c>
      <c r="J19668" s="40">
        <v>11.21</v>
      </c>
      <c r="K19668" s="40">
        <v>0</v>
      </c>
    </row>
    <row r="19669" spans="1:11" x14ac:dyDescent="0.35">
      <c r="A19669" t="s">
        <v>327</v>
      </c>
      <c r="B19669" t="s">
        <v>328</v>
      </c>
      <c r="C19669" s="70">
        <v>0</v>
      </c>
      <c r="D19669" s="70">
        <v>0</v>
      </c>
      <c r="E19669" s="71">
        <v>44773</v>
      </c>
      <c r="F19669" t="s">
        <v>7924</v>
      </c>
      <c r="G19669" t="s">
        <v>1912</v>
      </c>
      <c r="J19669" s="40">
        <v>145.68</v>
      </c>
      <c r="K19669" s="40">
        <v>0</v>
      </c>
    </row>
    <row r="19670" spans="1:11" x14ac:dyDescent="0.35">
      <c r="A19670" t="s">
        <v>327</v>
      </c>
      <c r="B19670" t="s">
        <v>328</v>
      </c>
      <c r="C19670" s="70">
        <v>0</v>
      </c>
      <c r="D19670" s="70">
        <v>0</v>
      </c>
      <c r="E19670" s="71">
        <v>44773</v>
      </c>
      <c r="F19670" t="s">
        <v>7924</v>
      </c>
      <c r="G19670" t="s">
        <v>1912</v>
      </c>
      <c r="J19670" s="40">
        <v>10.029999999999999</v>
      </c>
      <c r="K19670" s="40">
        <v>0</v>
      </c>
    </row>
    <row r="19671" spans="1:11" x14ac:dyDescent="0.35">
      <c r="A19671" t="s">
        <v>327</v>
      </c>
      <c r="B19671" t="s">
        <v>328</v>
      </c>
      <c r="C19671" s="70">
        <v>0</v>
      </c>
      <c r="D19671" s="70">
        <v>0</v>
      </c>
      <c r="E19671" s="71">
        <v>44777</v>
      </c>
      <c r="F19671" t="s">
        <v>12194</v>
      </c>
      <c r="G19671" t="s">
        <v>2142</v>
      </c>
      <c r="H19671" t="s">
        <v>12193</v>
      </c>
      <c r="I19671" t="s">
        <v>12192</v>
      </c>
      <c r="J19671" s="40">
        <v>160.30000000000001</v>
      </c>
      <c r="K19671" s="40">
        <v>0</v>
      </c>
    </row>
    <row r="19672" spans="1:11" x14ac:dyDescent="0.35">
      <c r="A19672" t="s">
        <v>327</v>
      </c>
      <c r="B19672" t="s">
        <v>328</v>
      </c>
      <c r="C19672" s="70">
        <v>0</v>
      </c>
      <c r="D19672" s="70">
        <v>0</v>
      </c>
      <c r="E19672" s="71">
        <v>44780</v>
      </c>
      <c r="F19672" t="s">
        <v>12191</v>
      </c>
      <c r="G19672" t="s">
        <v>2142</v>
      </c>
      <c r="H19672" t="s">
        <v>12190</v>
      </c>
      <c r="I19672" t="s">
        <v>12189</v>
      </c>
      <c r="J19672" s="40">
        <v>180.82</v>
      </c>
      <c r="K19672" s="40">
        <v>0</v>
      </c>
    </row>
    <row r="19673" spans="1:11" x14ac:dyDescent="0.35">
      <c r="A19673" t="s">
        <v>327</v>
      </c>
      <c r="B19673" t="s">
        <v>328</v>
      </c>
      <c r="C19673" s="70">
        <v>0</v>
      </c>
      <c r="D19673" s="70">
        <v>0</v>
      </c>
      <c r="E19673" s="71">
        <v>44782</v>
      </c>
      <c r="F19673" t="s">
        <v>12188</v>
      </c>
      <c r="G19673" t="s">
        <v>2142</v>
      </c>
      <c r="H19673" t="s">
        <v>12187</v>
      </c>
      <c r="I19673" t="s">
        <v>12186</v>
      </c>
      <c r="J19673" s="40">
        <v>339.58</v>
      </c>
      <c r="K19673" s="40">
        <v>0</v>
      </c>
    </row>
    <row r="19674" spans="1:11" x14ac:dyDescent="0.35">
      <c r="A19674" t="s">
        <v>327</v>
      </c>
      <c r="B19674" t="s">
        <v>328</v>
      </c>
      <c r="C19674" s="70">
        <v>0</v>
      </c>
      <c r="D19674" s="70">
        <v>0</v>
      </c>
      <c r="E19674" s="71">
        <v>44782</v>
      </c>
      <c r="F19674" t="s">
        <v>12185</v>
      </c>
      <c r="G19674" t="s">
        <v>2142</v>
      </c>
      <c r="H19674" t="s">
        <v>12184</v>
      </c>
      <c r="I19674" t="s">
        <v>12183</v>
      </c>
      <c r="J19674" s="40">
        <v>227.25</v>
      </c>
      <c r="K19674" s="40">
        <v>0</v>
      </c>
    </row>
    <row r="19675" spans="1:11" x14ac:dyDescent="0.35">
      <c r="A19675" t="s">
        <v>327</v>
      </c>
      <c r="B19675" t="s">
        <v>328</v>
      </c>
      <c r="C19675" s="70">
        <v>0</v>
      </c>
      <c r="D19675" s="70">
        <v>0</v>
      </c>
      <c r="E19675" s="71">
        <v>44784</v>
      </c>
      <c r="F19675" t="s">
        <v>12182</v>
      </c>
      <c r="G19675" t="s">
        <v>2142</v>
      </c>
      <c r="H19675" t="s">
        <v>12181</v>
      </c>
      <c r="I19675" t="s">
        <v>12180</v>
      </c>
      <c r="J19675" s="40">
        <v>244.86</v>
      </c>
      <c r="K19675" s="40">
        <v>0</v>
      </c>
    </row>
    <row r="19676" spans="1:11" x14ac:dyDescent="0.35">
      <c r="A19676" t="s">
        <v>327</v>
      </c>
      <c r="B19676" t="s">
        <v>328</v>
      </c>
      <c r="C19676" s="70">
        <v>0</v>
      </c>
      <c r="D19676" s="70">
        <v>0</v>
      </c>
      <c r="E19676" s="71">
        <v>44787</v>
      </c>
      <c r="F19676" t="s">
        <v>12179</v>
      </c>
      <c r="G19676" t="s">
        <v>2142</v>
      </c>
      <c r="H19676" t="s">
        <v>12178</v>
      </c>
      <c r="I19676" t="s">
        <v>12177</v>
      </c>
      <c r="J19676" s="40">
        <v>14.81</v>
      </c>
      <c r="K19676" s="40">
        <v>0</v>
      </c>
    </row>
    <row r="19677" spans="1:11" x14ac:dyDescent="0.35">
      <c r="A19677" t="s">
        <v>327</v>
      </c>
      <c r="B19677" t="s">
        <v>328</v>
      </c>
      <c r="C19677" s="70">
        <v>0</v>
      </c>
      <c r="D19677" s="70">
        <v>0</v>
      </c>
      <c r="E19677" s="71">
        <v>44787</v>
      </c>
      <c r="F19677" t="s">
        <v>12176</v>
      </c>
      <c r="G19677" t="s">
        <v>2142</v>
      </c>
      <c r="H19677" t="s">
        <v>12175</v>
      </c>
      <c r="I19677" t="s">
        <v>12174</v>
      </c>
      <c r="J19677" s="40">
        <v>56.16</v>
      </c>
      <c r="K19677" s="40">
        <v>0</v>
      </c>
    </row>
    <row r="19678" spans="1:11" x14ac:dyDescent="0.35">
      <c r="A19678" t="s">
        <v>327</v>
      </c>
      <c r="B19678" t="s">
        <v>328</v>
      </c>
      <c r="C19678" s="70">
        <v>0</v>
      </c>
      <c r="D19678" s="70">
        <v>0</v>
      </c>
      <c r="E19678" s="71">
        <v>44787</v>
      </c>
      <c r="F19678" t="s">
        <v>12173</v>
      </c>
      <c r="G19678" t="s">
        <v>2142</v>
      </c>
      <c r="H19678" t="s">
        <v>12172</v>
      </c>
      <c r="I19678" t="s">
        <v>12171</v>
      </c>
      <c r="J19678" s="40">
        <v>122.5</v>
      </c>
      <c r="K19678" s="40">
        <v>0</v>
      </c>
    </row>
    <row r="19679" spans="1:11" x14ac:dyDescent="0.35">
      <c r="A19679" t="s">
        <v>327</v>
      </c>
      <c r="B19679" t="s">
        <v>328</v>
      </c>
      <c r="C19679" s="70">
        <v>0</v>
      </c>
      <c r="D19679" s="70">
        <v>0</v>
      </c>
      <c r="E19679" s="71">
        <v>44790</v>
      </c>
      <c r="F19679" t="s">
        <v>12170</v>
      </c>
      <c r="G19679" t="s">
        <v>2142</v>
      </c>
      <c r="H19679" t="s">
        <v>12169</v>
      </c>
      <c r="I19679" t="s">
        <v>12168</v>
      </c>
      <c r="J19679" s="40">
        <v>265.73</v>
      </c>
      <c r="K19679" s="40">
        <v>0</v>
      </c>
    </row>
    <row r="19680" spans="1:11" x14ac:dyDescent="0.35">
      <c r="A19680" t="s">
        <v>327</v>
      </c>
      <c r="B19680" t="s">
        <v>328</v>
      </c>
      <c r="C19680" s="70">
        <v>0</v>
      </c>
      <c r="D19680" s="70">
        <v>0</v>
      </c>
      <c r="E19680" s="71">
        <v>44794</v>
      </c>
      <c r="F19680" t="s">
        <v>12167</v>
      </c>
      <c r="G19680" t="s">
        <v>2142</v>
      </c>
      <c r="H19680" t="s">
        <v>12166</v>
      </c>
      <c r="I19680" t="s">
        <v>12165</v>
      </c>
      <c r="J19680" s="40">
        <v>130.55000000000001</v>
      </c>
      <c r="K19680" s="40">
        <v>0</v>
      </c>
    </row>
    <row r="19681" spans="1:11" x14ac:dyDescent="0.35">
      <c r="A19681" t="s">
        <v>327</v>
      </c>
      <c r="B19681" t="s">
        <v>328</v>
      </c>
      <c r="C19681" s="70">
        <v>0</v>
      </c>
      <c r="D19681" s="70">
        <v>0</v>
      </c>
      <c r="E19681" s="71">
        <v>44804</v>
      </c>
      <c r="F19681" t="s">
        <v>12164</v>
      </c>
      <c r="G19681" t="s">
        <v>1912</v>
      </c>
      <c r="J19681" s="40">
        <v>127.51</v>
      </c>
      <c r="K19681" s="40">
        <v>0</v>
      </c>
    </row>
    <row r="19682" spans="1:11" x14ac:dyDescent="0.35">
      <c r="A19682" t="s">
        <v>327</v>
      </c>
      <c r="B19682" t="s">
        <v>328</v>
      </c>
      <c r="C19682" s="70">
        <v>0</v>
      </c>
      <c r="D19682" s="70">
        <v>0</v>
      </c>
      <c r="E19682" s="71">
        <v>44809</v>
      </c>
      <c r="F19682" t="s">
        <v>12163</v>
      </c>
      <c r="G19682" t="s">
        <v>2142</v>
      </c>
      <c r="H19682" t="s">
        <v>12162</v>
      </c>
      <c r="I19682" t="s">
        <v>12161</v>
      </c>
      <c r="J19682" s="40">
        <v>1073.23</v>
      </c>
      <c r="K19682" s="40">
        <v>0</v>
      </c>
    </row>
    <row r="19683" spans="1:11" x14ac:dyDescent="0.35">
      <c r="A19683" t="s">
        <v>327</v>
      </c>
      <c r="B19683" t="s">
        <v>328</v>
      </c>
      <c r="C19683" s="70">
        <v>0</v>
      </c>
      <c r="D19683" s="70">
        <v>0</v>
      </c>
      <c r="E19683" s="71">
        <v>44809</v>
      </c>
      <c r="F19683" t="s">
        <v>12160</v>
      </c>
      <c r="G19683" t="s">
        <v>2142</v>
      </c>
      <c r="H19683" t="s">
        <v>12159</v>
      </c>
      <c r="I19683" t="s">
        <v>12158</v>
      </c>
      <c r="J19683" s="40">
        <v>206.49</v>
      </c>
      <c r="K19683" s="40">
        <v>0</v>
      </c>
    </row>
    <row r="19684" spans="1:11" x14ac:dyDescent="0.35">
      <c r="A19684" t="s">
        <v>327</v>
      </c>
      <c r="B19684" t="s">
        <v>328</v>
      </c>
      <c r="C19684" s="70">
        <v>0</v>
      </c>
      <c r="D19684" s="70">
        <v>0</v>
      </c>
      <c r="E19684" s="71">
        <v>44809</v>
      </c>
      <c r="F19684" t="s">
        <v>12157</v>
      </c>
      <c r="G19684" t="s">
        <v>2142</v>
      </c>
      <c r="H19684" t="s">
        <v>12156</v>
      </c>
      <c r="I19684" t="s">
        <v>12155</v>
      </c>
      <c r="J19684" s="40">
        <v>44.51</v>
      </c>
      <c r="K19684" s="40">
        <v>0</v>
      </c>
    </row>
    <row r="19685" spans="1:11" x14ac:dyDescent="0.35">
      <c r="A19685" t="s">
        <v>327</v>
      </c>
      <c r="B19685" t="s">
        <v>328</v>
      </c>
      <c r="C19685" s="70">
        <v>0</v>
      </c>
      <c r="D19685" s="70">
        <v>0</v>
      </c>
      <c r="E19685" s="71">
        <v>44825</v>
      </c>
      <c r="F19685" t="s">
        <v>12154</v>
      </c>
      <c r="G19685" t="s">
        <v>2142</v>
      </c>
      <c r="H19685" t="s">
        <v>12153</v>
      </c>
      <c r="I19685" t="s">
        <v>12152</v>
      </c>
      <c r="J19685" s="40">
        <v>26.5</v>
      </c>
      <c r="K19685" s="40">
        <v>0</v>
      </c>
    </row>
    <row r="19686" spans="1:11" x14ac:dyDescent="0.35">
      <c r="A19686" t="s">
        <v>327</v>
      </c>
      <c r="B19686" t="s">
        <v>328</v>
      </c>
      <c r="C19686" s="70">
        <v>0</v>
      </c>
      <c r="D19686" s="70">
        <v>0</v>
      </c>
      <c r="E19686" s="71">
        <v>44825</v>
      </c>
      <c r="F19686" t="s">
        <v>12151</v>
      </c>
      <c r="G19686" t="s">
        <v>2142</v>
      </c>
      <c r="H19686" t="s">
        <v>12150</v>
      </c>
      <c r="I19686" t="s">
        <v>12149</v>
      </c>
      <c r="J19686" s="40">
        <v>40.99</v>
      </c>
      <c r="K19686" s="40">
        <v>0</v>
      </c>
    </row>
    <row r="19687" spans="1:11" x14ac:dyDescent="0.35">
      <c r="A19687" t="s">
        <v>327</v>
      </c>
      <c r="B19687" t="s">
        <v>328</v>
      </c>
      <c r="C19687" s="70">
        <v>0</v>
      </c>
      <c r="D19687" s="70">
        <v>0</v>
      </c>
      <c r="E19687" s="71">
        <v>44835</v>
      </c>
      <c r="F19687" t="s">
        <v>12148</v>
      </c>
      <c r="G19687" t="s">
        <v>2142</v>
      </c>
      <c r="H19687" t="s">
        <v>12147</v>
      </c>
      <c r="I19687" t="s">
        <v>12146</v>
      </c>
      <c r="J19687" s="40">
        <v>50.64</v>
      </c>
      <c r="K19687" s="40">
        <v>0</v>
      </c>
    </row>
    <row r="19688" spans="1:11" x14ac:dyDescent="0.35">
      <c r="A19688" t="s">
        <v>327</v>
      </c>
      <c r="B19688" t="s">
        <v>328</v>
      </c>
      <c r="C19688" s="70">
        <v>0</v>
      </c>
      <c r="D19688" s="70">
        <v>0</v>
      </c>
      <c r="E19688" s="71">
        <v>44853</v>
      </c>
      <c r="F19688" t="s">
        <v>12145</v>
      </c>
      <c r="G19688" t="s">
        <v>2142</v>
      </c>
      <c r="H19688" t="s">
        <v>12144</v>
      </c>
      <c r="I19688" t="s">
        <v>12143</v>
      </c>
      <c r="J19688" s="40">
        <v>-11.21</v>
      </c>
      <c r="K19688" s="40">
        <v>0</v>
      </c>
    </row>
    <row r="19689" spans="1:11" x14ac:dyDescent="0.35">
      <c r="A19689" t="s">
        <v>327</v>
      </c>
      <c r="B19689" t="s">
        <v>328</v>
      </c>
      <c r="C19689" s="70">
        <v>0</v>
      </c>
      <c r="D19689" s="70">
        <v>0</v>
      </c>
      <c r="E19689" s="71">
        <v>44853</v>
      </c>
      <c r="F19689" t="s">
        <v>12142</v>
      </c>
      <c r="G19689" t="s">
        <v>2142</v>
      </c>
      <c r="H19689" t="s">
        <v>12141</v>
      </c>
      <c r="I19689" t="s">
        <v>12140</v>
      </c>
      <c r="J19689" s="40">
        <v>52.64</v>
      </c>
      <c r="K19689" s="40">
        <v>0</v>
      </c>
    </row>
    <row r="19690" spans="1:11" x14ac:dyDescent="0.35">
      <c r="A19690" t="s">
        <v>327</v>
      </c>
      <c r="B19690" t="s">
        <v>328</v>
      </c>
      <c r="C19690" s="70">
        <v>0</v>
      </c>
      <c r="D19690" s="70">
        <v>0</v>
      </c>
      <c r="E19690" s="71">
        <v>44858</v>
      </c>
      <c r="F19690" t="s">
        <v>12139</v>
      </c>
      <c r="G19690" t="s">
        <v>2142</v>
      </c>
      <c r="H19690" t="s">
        <v>12138</v>
      </c>
      <c r="I19690" t="s">
        <v>12137</v>
      </c>
      <c r="J19690" s="40">
        <v>82.37</v>
      </c>
      <c r="K19690" s="40">
        <v>0</v>
      </c>
    </row>
    <row r="19691" spans="1:11" x14ac:dyDescent="0.35">
      <c r="A19691" t="s">
        <v>327</v>
      </c>
      <c r="B19691" t="s">
        <v>328</v>
      </c>
      <c r="C19691" s="70">
        <v>0</v>
      </c>
      <c r="D19691" s="70">
        <v>0</v>
      </c>
      <c r="E19691" s="71">
        <v>44865</v>
      </c>
      <c r="F19691" t="s">
        <v>12136</v>
      </c>
      <c r="G19691" t="s">
        <v>2142</v>
      </c>
      <c r="H19691" t="s">
        <v>12135</v>
      </c>
      <c r="I19691" t="s">
        <v>12134</v>
      </c>
      <c r="J19691" s="40">
        <v>2546.14</v>
      </c>
      <c r="K19691" s="40">
        <v>0</v>
      </c>
    </row>
    <row r="19692" spans="1:11" x14ac:dyDescent="0.35">
      <c r="A19692" t="s">
        <v>327</v>
      </c>
      <c r="B19692" t="s">
        <v>328</v>
      </c>
      <c r="C19692" s="70">
        <v>0</v>
      </c>
      <c r="D19692" s="70">
        <v>0</v>
      </c>
      <c r="E19692" s="71">
        <v>44865</v>
      </c>
      <c r="F19692" t="s">
        <v>12133</v>
      </c>
      <c r="G19692" t="s">
        <v>1912</v>
      </c>
      <c r="H19692" t="s">
        <v>1919</v>
      </c>
      <c r="J19692" s="40">
        <v>8.24</v>
      </c>
      <c r="K19692" s="40">
        <v>0</v>
      </c>
    </row>
    <row r="19693" spans="1:11" x14ac:dyDescent="0.35">
      <c r="A19693" t="s">
        <v>327</v>
      </c>
      <c r="B19693" t="s">
        <v>328</v>
      </c>
      <c r="C19693" s="70">
        <v>0</v>
      </c>
      <c r="D19693" s="70">
        <v>0</v>
      </c>
      <c r="E19693" s="71">
        <v>44865</v>
      </c>
      <c r="F19693" t="s">
        <v>3230</v>
      </c>
      <c r="G19693" t="s">
        <v>1912</v>
      </c>
      <c r="H19693" t="s">
        <v>1919</v>
      </c>
      <c r="J19693" s="40">
        <v>12.46</v>
      </c>
      <c r="K19693" s="40">
        <v>0</v>
      </c>
    </row>
    <row r="19694" spans="1:11" x14ac:dyDescent="0.35">
      <c r="A19694" t="s">
        <v>327</v>
      </c>
      <c r="B19694" t="s">
        <v>328</v>
      </c>
      <c r="C19694" s="70">
        <v>0</v>
      </c>
      <c r="D19694" s="70">
        <v>0</v>
      </c>
      <c r="E19694" s="71">
        <v>44872</v>
      </c>
      <c r="F19694" t="s">
        <v>12132</v>
      </c>
      <c r="G19694" t="s">
        <v>2142</v>
      </c>
      <c r="H19694" t="s">
        <v>12131</v>
      </c>
      <c r="I19694" t="s">
        <v>12130</v>
      </c>
      <c r="J19694" s="40">
        <v>-36.880000000000003</v>
      </c>
      <c r="K19694" s="40">
        <v>0</v>
      </c>
    </row>
    <row r="19695" spans="1:11" x14ac:dyDescent="0.35">
      <c r="A19695" t="s">
        <v>327</v>
      </c>
      <c r="B19695" t="s">
        <v>328</v>
      </c>
      <c r="C19695" s="70">
        <v>0</v>
      </c>
      <c r="D19695" s="70">
        <v>0</v>
      </c>
      <c r="E19695" s="71">
        <v>44893</v>
      </c>
      <c r="F19695" t="s">
        <v>12129</v>
      </c>
      <c r="G19695" t="s">
        <v>2142</v>
      </c>
      <c r="H19695" t="s">
        <v>12128</v>
      </c>
      <c r="I19695" t="s">
        <v>12127</v>
      </c>
      <c r="J19695" s="40">
        <v>369.84</v>
      </c>
      <c r="K19695" s="40">
        <v>0</v>
      </c>
    </row>
    <row r="19696" spans="1:11" x14ac:dyDescent="0.35">
      <c r="A19696" t="s">
        <v>327</v>
      </c>
      <c r="B19696" t="s">
        <v>328</v>
      </c>
      <c r="C19696" s="70">
        <v>0</v>
      </c>
      <c r="D19696" s="70">
        <v>0</v>
      </c>
      <c r="E19696" s="71">
        <v>44895</v>
      </c>
      <c r="F19696" t="s">
        <v>12126</v>
      </c>
      <c r="G19696" t="s">
        <v>2142</v>
      </c>
      <c r="H19696" t="s">
        <v>12125</v>
      </c>
      <c r="I19696" t="s">
        <v>12124</v>
      </c>
      <c r="J19696" s="40">
        <v>3040.2</v>
      </c>
      <c r="K19696" s="40">
        <v>0</v>
      </c>
    </row>
    <row r="19697" spans="1:11" x14ac:dyDescent="0.35">
      <c r="A19697" t="s">
        <v>327</v>
      </c>
      <c r="B19697" t="s">
        <v>328</v>
      </c>
      <c r="C19697" s="70">
        <v>0</v>
      </c>
      <c r="D19697" s="70">
        <v>0</v>
      </c>
      <c r="E19697" s="71">
        <v>44896</v>
      </c>
      <c r="F19697" t="s">
        <v>12123</v>
      </c>
      <c r="G19697" t="s">
        <v>2142</v>
      </c>
      <c r="H19697" t="s">
        <v>12122</v>
      </c>
      <c r="I19697" t="s">
        <v>12121</v>
      </c>
      <c r="J19697" s="40">
        <v>-38.25</v>
      </c>
      <c r="K19697" s="40">
        <v>0</v>
      </c>
    </row>
    <row r="19698" spans="1:11" x14ac:dyDescent="0.35">
      <c r="A19698" t="s">
        <v>327</v>
      </c>
      <c r="B19698" t="s">
        <v>328</v>
      </c>
      <c r="C19698" s="70">
        <v>0</v>
      </c>
      <c r="D19698" s="70">
        <v>0</v>
      </c>
      <c r="E19698" s="71">
        <v>44896</v>
      </c>
      <c r="F19698" t="s">
        <v>12120</v>
      </c>
      <c r="G19698" t="s">
        <v>2142</v>
      </c>
      <c r="H19698" t="s">
        <v>12119</v>
      </c>
      <c r="I19698" t="s">
        <v>12118</v>
      </c>
      <c r="J19698" s="40">
        <v>160.30000000000001</v>
      </c>
      <c r="K19698" s="40">
        <v>0</v>
      </c>
    </row>
    <row r="19699" spans="1:11" x14ac:dyDescent="0.35">
      <c r="A19699" t="s">
        <v>327</v>
      </c>
      <c r="B19699" t="s">
        <v>328</v>
      </c>
      <c r="C19699" s="70">
        <v>0</v>
      </c>
      <c r="D19699" s="70">
        <v>0</v>
      </c>
      <c r="E19699" s="71">
        <v>44903</v>
      </c>
      <c r="F19699" t="s">
        <v>12117</v>
      </c>
      <c r="G19699" t="s">
        <v>2142</v>
      </c>
      <c r="H19699" t="s">
        <v>12116</v>
      </c>
      <c r="I19699" t="s">
        <v>12115</v>
      </c>
      <c r="J19699" s="40">
        <v>159.84</v>
      </c>
      <c r="K19699" s="40">
        <v>0</v>
      </c>
    </row>
    <row r="19700" spans="1:11" x14ac:dyDescent="0.35">
      <c r="A19700" t="s">
        <v>327</v>
      </c>
      <c r="B19700" t="s">
        <v>328</v>
      </c>
      <c r="C19700" s="70">
        <v>0</v>
      </c>
      <c r="D19700" s="70">
        <v>0</v>
      </c>
      <c r="E19700" s="71">
        <v>44926</v>
      </c>
      <c r="F19700" t="s">
        <v>12114</v>
      </c>
      <c r="G19700" t="s">
        <v>1912</v>
      </c>
      <c r="J19700" s="40">
        <v>159.41999999999999</v>
      </c>
      <c r="K19700" s="40">
        <v>0</v>
      </c>
    </row>
    <row r="19701" spans="1:11" x14ac:dyDescent="0.35">
      <c r="A19701" t="s">
        <v>327</v>
      </c>
      <c r="B19701" t="s">
        <v>328</v>
      </c>
      <c r="C19701" s="70">
        <v>0</v>
      </c>
      <c r="D19701" s="70">
        <v>0</v>
      </c>
      <c r="E19701" s="71">
        <v>44926</v>
      </c>
      <c r="F19701" t="s">
        <v>12113</v>
      </c>
      <c r="G19701" t="s">
        <v>1912</v>
      </c>
      <c r="J19701" s="40">
        <v>115.09</v>
      </c>
      <c r="K19701" s="40">
        <v>0</v>
      </c>
    </row>
    <row r="19702" spans="1:11" x14ac:dyDescent="0.35">
      <c r="A19702" t="s">
        <v>327</v>
      </c>
      <c r="B19702" t="s">
        <v>328</v>
      </c>
      <c r="C19702" s="70">
        <v>0</v>
      </c>
      <c r="D19702" s="70">
        <v>0</v>
      </c>
      <c r="E19702" s="71">
        <v>44926</v>
      </c>
      <c r="F19702" t="s">
        <v>3225</v>
      </c>
      <c r="G19702" t="s">
        <v>1912</v>
      </c>
      <c r="J19702" s="40">
        <v>94.34</v>
      </c>
      <c r="K19702" s="40">
        <v>0</v>
      </c>
    </row>
    <row r="19703" spans="1:11" x14ac:dyDescent="0.35">
      <c r="A19703" t="s">
        <v>327</v>
      </c>
      <c r="B19703" t="s">
        <v>328</v>
      </c>
      <c r="C19703" s="70">
        <v>0</v>
      </c>
      <c r="D19703" s="70">
        <v>0</v>
      </c>
      <c r="E19703" s="71">
        <v>44926</v>
      </c>
      <c r="F19703" t="s">
        <v>12112</v>
      </c>
      <c r="G19703" t="s">
        <v>2142</v>
      </c>
      <c r="H19703" t="s">
        <v>12111</v>
      </c>
      <c r="I19703" t="s">
        <v>12110</v>
      </c>
      <c r="J19703" s="40">
        <v>3762.2</v>
      </c>
      <c r="K19703" s="40">
        <v>0</v>
      </c>
    </row>
    <row r="19704" spans="1:11" x14ac:dyDescent="0.35">
      <c r="A19704">
        <v>65017</v>
      </c>
      <c r="B19704" t="s">
        <v>329</v>
      </c>
      <c r="C19704" s="70">
        <v>0</v>
      </c>
      <c r="D19704" s="70">
        <v>0</v>
      </c>
      <c r="E19704" s="71">
        <v>44564</v>
      </c>
      <c r="F19704" t="s">
        <v>12109</v>
      </c>
      <c r="G19704" t="s">
        <v>2142</v>
      </c>
      <c r="H19704" t="s">
        <v>12108</v>
      </c>
      <c r="I19704" t="s">
        <v>12107</v>
      </c>
      <c r="J19704" s="40">
        <v>77.62</v>
      </c>
      <c r="K19704" s="40">
        <v>0</v>
      </c>
    </row>
    <row r="19705" spans="1:11" x14ac:dyDescent="0.35">
      <c r="A19705">
        <v>65017</v>
      </c>
      <c r="B19705" t="s">
        <v>329</v>
      </c>
      <c r="C19705" s="70">
        <v>0</v>
      </c>
      <c r="D19705" s="70">
        <v>0</v>
      </c>
      <c r="E19705" s="71">
        <v>44564</v>
      </c>
      <c r="F19705" t="s">
        <v>12106</v>
      </c>
      <c r="G19705" t="s">
        <v>2142</v>
      </c>
      <c r="H19705" t="s">
        <v>12105</v>
      </c>
      <c r="I19705" t="s">
        <v>12104</v>
      </c>
      <c r="J19705" s="40">
        <v>32.159999999999997</v>
      </c>
      <c r="K19705" s="40">
        <v>0</v>
      </c>
    </row>
    <row r="19706" spans="1:11" x14ac:dyDescent="0.35">
      <c r="A19706">
        <v>65017</v>
      </c>
      <c r="B19706" t="s">
        <v>329</v>
      </c>
      <c r="C19706" s="70">
        <v>0</v>
      </c>
      <c r="D19706" s="70">
        <v>0</v>
      </c>
      <c r="E19706" s="71">
        <v>44565</v>
      </c>
      <c r="F19706" t="s">
        <v>12103</v>
      </c>
      <c r="G19706" t="s">
        <v>2142</v>
      </c>
      <c r="H19706" t="s">
        <v>12102</v>
      </c>
      <c r="I19706" t="s">
        <v>12101</v>
      </c>
      <c r="J19706" s="40">
        <v>90.5</v>
      </c>
      <c r="K19706" s="40">
        <v>0</v>
      </c>
    </row>
    <row r="19707" spans="1:11" x14ac:dyDescent="0.35">
      <c r="A19707">
        <v>65017</v>
      </c>
      <c r="B19707" t="s">
        <v>329</v>
      </c>
      <c r="C19707" s="70">
        <v>0</v>
      </c>
      <c r="D19707" s="70">
        <v>0</v>
      </c>
      <c r="E19707" s="71">
        <v>44565</v>
      </c>
      <c r="F19707" t="s">
        <v>12100</v>
      </c>
      <c r="G19707" t="s">
        <v>2142</v>
      </c>
      <c r="H19707" t="s">
        <v>12099</v>
      </c>
      <c r="I19707" t="s">
        <v>12098</v>
      </c>
      <c r="J19707" s="40">
        <v>1616.03</v>
      </c>
      <c r="K19707" s="40">
        <v>0</v>
      </c>
    </row>
    <row r="19708" spans="1:11" x14ac:dyDescent="0.35">
      <c r="A19708">
        <v>65017</v>
      </c>
      <c r="B19708" t="s">
        <v>329</v>
      </c>
      <c r="C19708" s="70">
        <v>0</v>
      </c>
      <c r="D19708" s="70">
        <v>0</v>
      </c>
      <c r="E19708" s="71">
        <v>44566</v>
      </c>
      <c r="F19708" t="s">
        <v>12097</v>
      </c>
      <c r="G19708" t="s">
        <v>2142</v>
      </c>
      <c r="H19708" t="s">
        <v>12096</v>
      </c>
      <c r="I19708" t="s">
        <v>12095</v>
      </c>
      <c r="J19708" s="40">
        <v>32.15</v>
      </c>
      <c r="K19708" s="40">
        <v>0</v>
      </c>
    </row>
    <row r="19709" spans="1:11" x14ac:dyDescent="0.35">
      <c r="A19709">
        <v>65017</v>
      </c>
      <c r="B19709" t="s">
        <v>329</v>
      </c>
      <c r="C19709" s="70">
        <v>0</v>
      </c>
      <c r="D19709" s="70">
        <v>0</v>
      </c>
      <c r="E19709" s="71">
        <v>44567</v>
      </c>
      <c r="F19709" t="s">
        <v>12094</v>
      </c>
      <c r="G19709" t="s">
        <v>2142</v>
      </c>
      <c r="H19709" t="s">
        <v>12093</v>
      </c>
      <c r="I19709" t="s">
        <v>12092</v>
      </c>
      <c r="J19709" s="40">
        <v>46.53</v>
      </c>
      <c r="K19709" s="40">
        <v>0</v>
      </c>
    </row>
    <row r="19710" spans="1:11" x14ac:dyDescent="0.35">
      <c r="A19710">
        <v>65017</v>
      </c>
      <c r="B19710" t="s">
        <v>329</v>
      </c>
      <c r="C19710" s="70">
        <v>0</v>
      </c>
      <c r="D19710" s="70">
        <v>0</v>
      </c>
      <c r="E19710" s="71">
        <v>44567</v>
      </c>
      <c r="F19710" t="s">
        <v>12091</v>
      </c>
      <c r="G19710" t="s">
        <v>2142</v>
      </c>
      <c r="H19710" t="s">
        <v>12090</v>
      </c>
      <c r="I19710" t="s">
        <v>12089</v>
      </c>
      <c r="J19710" s="40">
        <v>46.53</v>
      </c>
      <c r="K19710" s="40">
        <v>0</v>
      </c>
    </row>
    <row r="19711" spans="1:11" x14ac:dyDescent="0.35">
      <c r="A19711">
        <v>65017</v>
      </c>
      <c r="B19711" t="s">
        <v>329</v>
      </c>
      <c r="C19711" s="70">
        <v>0</v>
      </c>
      <c r="D19711" s="70">
        <v>0</v>
      </c>
      <c r="E19711" s="71">
        <v>44567</v>
      </c>
      <c r="F19711" t="s">
        <v>12088</v>
      </c>
      <c r="G19711" t="s">
        <v>2142</v>
      </c>
      <c r="H19711" t="s">
        <v>12087</v>
      </c>
      <c r="I19711" t="s">
        <v>12086</v>
      </c>
      <c r="J19711" s="40">
        <v>697.65</v>
      </c>
      <c r="K19711" s="40">
        <v>0</v>
      </c>
    </row>
    <row r="19712" spans="1:11" x14ac:dyDescent="0.35">
      <c r="A19712">
        <v>65017</v>
      </c>
      <c r="B19712" t="s">
        <v>329</v>
      </c>
      <c r="C19712" s="70">
        <v>0</v>
      </c>
      <c r="D19712" s="70">
        <v>0</v>
      </c>
      <c r="E19712" s="71">
        <v>44573</v>
      </c>
      <c r="F19712" t="s">
        <v>12085</v>
      </c>
      <c r="G19712" t="s">
        <v>2142</v>
      </c>
      <c r="H19712" t="s">
        <v>12084</v>
      </c>
      <c r="I19712" t="s">
        <v>12083</v>
      </c>
      <c r="J19712" s="40">
        <v>95.87</v>
      </c>
      <c r="K19712" s="40">
        <v>0</v>
      </c>
    </row>
    <row r="19713" spans="1:11" x14ac:dyDescent="0.35">
      <c r="A19713">
        <v>65017</v>
      </c>
      <c r="B19713" t="s">
        <v>329</v>
      </c>
      <c r="C19713" s="70">
        <v>0</v>
      </c>
      <c r="D19713" s="70">
        <v>0</v>
      </c>
      <c r="E19713" s="71">
        <v>44573</v>
      </c>
      <c r="F19713" t="s">
        <v>12082</v>
      </c>
      <c r="G19713" t="s">
        <v>2142</v>
      </c>
      <c r="H19713" t="s">
        <v>12081</v>
      </c>
      <c r="I19713" t="s">
        <v>12080</v>
      </c>
      <c r="J19713" s="40">
        <v>87.56</v>
      </c>
      <c r="K19713" s="40">
        <v>0</v>
      </c>
    </row>
    <row r="19714" spans="1:11" x14ac:dyDescent="0.35">
      <c r="A19714">
        <v>65017</v>
      </c>
      <c r="B19714" t="s">
        <v>329</v>
      </c>
      <c r="C19714" s="70">
        <v>0</v>
      </c>
      <c r="D19714" s="70">
        <v>0</v>
      </c>
      <c r="E19714" s="71">
        <v>44574</v>
      </c>
      <c r="F19714" t="s">
        <v>12079</v>
      </c>
      <c r="G19714" t="s">
        <v>2142</v>
      </c>
      <c r="H19714" t="s">
        <v>12078</v>
      </c>
      <c r="I19714" t="s">
        <v>12077</v>
      </c>
      <c r="J19714" s="40">
        <v>54.54</v>
      </c>
      <c r="K19714" s="40">
        <v>0</v>
      </c>
    </row>
    <row r="19715" spans="1:11" x14ac:dyDescent="0.35">
      <c r="A19715">
        <v>65017</v>
      </c>
      <c r="B19715" t="s">
        <v>329</v>
      </c>
      <c r="C19715" s="70">
        <v>0</v>
      </c>
      <c r="D19715" s="70">
        <v>0</v>
      </c>
      <c r="E19715" s="71">
        <v>44574</v>
      </c>
      <c r="F19715" t="s">
        <v>12076</v>
      </c>
      <c r="G19715" t="s">
        <v>2142</v>
      </c>
      <c r="H19715" t="s">
        <v>12075</v>
      </c>
      <c r="I19715" t="s">
        <v>12074</v>
      </c>
      <c r="J19715" s="40">
        <v>72.83</v>
      </c>
      <c r="K19715" s="40">
        <v>0</v>
      </c>
    </row>
    <row r="19716" spans="1:11" x14ac:dyDescent="0.35">
      <c r="A19716">
        <v>65017</v>
      </c>
      <c r="B19716" t="s">
        <v>329</v>
      </c>
      <c r="C19716" s="70">
        <v>0</v>
      </c>
      <c r="D19716" s="70">
        <v>0</v>
      </c>
      <c r="E19716" s="71">
        <v>44577</v>
      </c>
      <c r="F19716" t="s">
        <v>12073</v>
      </c>
      <c r="G19716" t="s">
        <v>2142</v>
      </c>
      <c r="H19716" t="s">
        <v>12072</v>
      </c>
      <c r="I19716" t="s">
        <v>12071</v>
      </c>
      <c r="J19716" s="40">
        <v>88.72</v>
      </c>
      <c r="K19716" s="40">
        <v>0</v>
      </c>
    </row>
    <row r="19717" spans="1:11" x14ac:dyDescent="0.35">
      <c r="A19717">
        <v>65017</v>
      </c>
      <c r="B19717" t="s">
        <v>329</v>
      </c>
      <c r="C19717" s="70">
        <v>0</v>
      </c>
      <c r="D19717" s="70">
        <v>0</v>
      </c>
      <c r="E19717" s="71">
        <v>44580</v>
      </c>
      <c r="F19717" t="s">
        <v>12070</v>
      </c>
      <c r="G19717" t="s">
        <v>2142</v>
      </c>
      <c r="H19717" t="s">
        <v>12069</v>
      </c>
      <c r="I19717" t="s">
        <v>12068</v>
      </c>
      <c r="J19717" s="40">
        <v>31.82</v>
      </c>
      <c r="K19717" s="40">
        <v>0</v>
      </c>
    </row>
    <row r="19718" spans="1:11" x14ac:dyDescent="0.35">
      <c r="A19718">
        <v>65017</v>
      </c>
      <c r="B19718" t="s">
        <v>329</v>
      </c>
      <c r="C19718" s="70">
        <v>0</v>
      </c>
      <c r="D19718" s="70">
        <v>0</v>
      </c>
      <c r="E19718" s="71">
        <v>44581</v>
      </c>
      <c r="F19718" t="s">
        <v>12067</v>
      </c>
      <c r="G19718" t="s">
        <v>2142</v>
      </c>
      <c r="H19718" t="s">
        <v>12066</v>
      </c>
      <c r="I19718" t="s">
        <v>12065</v>
      </c>
      <c r="J19718" s="40">
        <v>63.47</v>
      </c>
      <c r="K19718" s="40">
        <v>0</v>
      </c>
    </row>
    <row r="19719" spans="1:11" x14ac:dyDescent="0.35">
      <c r="A19719">
        <v>65017</v>
      </c>
      <c r="B19719" t="s">
        <v>329</v>
      </c>
      <c r="C19719" s="70">
        <v>0</v>
      </c>
      <c r="D19719" s="70">
        <v>0</v>
      </c>
      <c r="E19719" s="71">
        <v>44587</v>
      </c>
      <c r="F19719" t="s">
        <v>12064</v>
      </c>
      <c r="G19719" t="s">
        <v>2142</v>
      </c>
      <c r="H19719" t="s">
        <v>12063</v>
      </c>
      <c r="I19719" t="s">
        <v>12062</v>
      </c>
      <c r="J19719" s="40">
        <v>187.34</v>
      </c>
      <c r="K19719" s="40">
        <v>0</v>
      </c>
    </row>
    <row r="19720" spans="1:11" x14ac:dyDescent="0.35">
      <c r="A19720">
        <v>65017</v>
      </c>
      <c r="B19720" t="s">
        <v>329</v>
      </c>
      <c r="C19720" s="70">
        <v>0</v>
      </c>
      <c r="D19720" s="70">
        <v>0</v>
      </c>
      <c r="E19720" s="71">
        <v>44588</v>
      </c>
      <c r="F19720" t="s">
        <v>12061</v>
      </c>
      <c r="G19720" t="s">
        <v>2142</v>
      </c>
      <c r="H19720" t="s">
        <v>12060</v>
      </c>
      <c r="I19720" t="s">
        <v>12059</v>
      </c>
      <c r="J19720" s="40">
        <v>81.349999999999994</v>
      </c>
      <c r="K19720" s="40">
        <v>0</v>
      </c>
    </row>
    <row r="19721" spans="1:11" x14ac:dyDescent="0.35">
      <c r="A19721">
        <v>65017</v>
      </c>
      <c r="B19721" t="s">
        <v>329</v>
      </c>
      <c r="C19721" s="70">
        <v>0</v>
      </c>
      <c r="D19721" s="70">
        <v>0</v>
      </c>
      <c r="E19721" s="71">
        <v>44588</v>
      </c>
      <c r="F19721" t="s">
        <v>12058</v>
      </c>
      <c r="G19721" t="s">
        <v>2142</v>
      </c>
      <c r="H19721" t="s">
        <v>12057</v>
      </c>
      <c r="I19721" t="s">
        <v>12056</v>
      </c>
      <c r="J19721" s="40">
        <v>53.19</v>
      </c>
      <c r="K19721" s="40">
        <v>0</v>
      </c>
    </row>
    <row r="19722" spans="1:11" x14ac:dyDescent="0.35">
      <c r="A19722">
        <v>65017</v>
      </c>
      <c r="B19722" t="s">
        <v>329</v>
      </c>
      <c r="C19722" s="70">
        <v>0</v>
      </c>
      <c r="D19722" s="70">
        <v>0</v>
      </c>
      <c r="E19722" s="71">
        <v>44589</v>
      </c>
      <c r="F19722" t="s">
        <v>12055</v>
      </c>
      <c r="G19722" t="s">
        <v>2142</v>
      </c>
      <c r="H19722" t="s">
        <v>12054</v>
      </c>
      <c r="I19722" t="s">
        <v>12053</v>
      </c>
      <c r="J19722" s="40">
        <v>53.19</v>
      </c>
      <c r="K19722" s="40">
        <v>0</v>
      </c>
    </row>
    <row r="19723" spans="1:11" x14ac:dyDescent="0.35">
      <c r="A19723">
        <v>65017</v>
      </c>
      <c r="B19723" t="s">
        <v>329</v>
      </c>
      <c r="C19723" s="70">
        <v>0</v>
      </c>
      <c r="D19723" s="70">
        <v>0</v>
      </c>
      <c r="E19723" s="71">
        <v>44591</v>
      </c>
      <c r="F19723" t="s">
        <v>12052</v>
      </c>
      <c r="G19723" t="s">
        <v>2142</v>
      </c>
      <c r="H19723" t="s">
        <v>12051</v>
      </c>
      <c r="I19723" t="s">
        <v>12050</v>
      </c>
      <c r="J19723" s="40">
        <v>53.19</v>
      </c>
      <c r="K19723" s="40">
        <v>0</v>
      </c>
    </row>
    <row r="19724" spans="1:11" x14ac:dyDescent="0.35">
      <c r="A19724">
        <v>65017</v>
      </c>
      <c r="B19724" t="s">
        <v>329</v>
      </c>
      <c r="C19724" s="70">
        <v>0</v>
      </c>
      <c r="D19724" s="70">
        <v>0</v>
      </c>
      <c r="E19724" s="71">
        <v>44591</v>
      </c>
      <c r="F19724" t="s">
        <v>12049</v>
      </c>
      <c r="G19724" t="s">
        <v>2142</v>
      </c>
      <c r="H19724" t="s">
        <v>12048</v>
      </c>
      <c r="I19724" t="s">
        <v>12047</v>
      </c>
      <c r="J19724" s="40">
        <v>2475.4499999999998</v>
      </c>
      <c r="K19724" s="40">
        <v>0</v>
      </c>
    </row>
    <row r="19725" spans="1:11" x14ac:dyDescent="0.35">
      <c r="A19725">
        <v>65017</v>
      </c>
      <c r="B19725" t="s">
        <v>329</v>
      </c>
      <c r="C19725" s="70">
        <v>0</v>
      </c>
      <c r="D19725" s="70">
        <v>0</v>
      </c>
      <c r="E19725" s="71">
        <v>44593</v>
      </c>
      <c r="F19725" t="s">
        <v>12046</v>
      </c>
      <c r="G19725" t="s">
        <v>2142</v>
      </c>
      <c r="H19725" t="s">
        <v>12045</v>
      </c>
      <c r="I19725" t="s">
        <v>12044</v>
      </c>
      <c r="J19725" s="40">
        <v>53.64</v>
      </c>
      <c r="K19725" s="40">
        <v>0</v>
      </c>
    </row>
    <row r="19726" spans="1:11" x14ac:dyDescent="0.35">
      <c r="A19726">
        <v>65017</v>
      </c>
      <c r="B19726" t="s">
        <v>329</v>
      </c>
      <c r="C19726" s="70">
        <v>0</v>
      </c>
      <c r="D19726" s="70">
        <v>0</v>
      </c>
      <c r="E19726" s="71">
        <v>44593</v>
      </c>
      <c r="F19726" t="s">
        <v>12043</v>
      </c>
      <c r="G19726" t="s">
        <v>2142</v>
      </c>
      <c r="H19726" t="s">
        <v>12042</v>
      </c>
      <c r="I19726" t="s">
        <v>12041</v>
      </c>
      <c r="J19726" s="40">
        <v>53.64</v>
      </c>
      <c r="K19726" s="40">
        <v>0</v>
      </c>
    </row>
    <row r="19727" spans="1:11" x14ac:dyDescent="0.35">
      <c r="A19727">
        <v>65017</v>
      </c>
      <c r="B19727" t="s">
        <v>329</v>
      </c>
      <c r="C19727" s="70">
        <v>0</v>
      </c>
      <c r="D19727" s="70">
        <v>0</v>
      </c>
      <c r="E19727" s="71">
        <v>44593</v>
      </c>
      <c r="F19727" t="s">
        <v>12040</v>
      </c>
      <c r="G19727" t="s">
        <v>2142</v>
      </c>
      <c r="H19727" t="s">
        <v>12039</v>
      </c>
      <c r="I19727" t="s">
        <v>12038</v>
      </c>
      <c r="J19727" s="40">
        <v>94.15</v>
      </c>
      <c r="K19727" s="40">
        <v>0</v>
      </c>
    </row>
    <row r="19728" spans="1:11" x14ac:dyDescent="0.35">
      <c r="A19728">
        <v>65017</v>
      </c>
      <c r="B19728" t="s">
        <v>329</v>
      </c>
      <c r="C19728" s="70">
        <v>0</v>
      </c>
      <c r="D19728" s="70">
        <v>0</v>
      </c>
      <c r="E19728" s="71">
        <v>44593</v>
      </c>
      <c r="F19728" t="s">
        <v>12037</v>
      </c>
      <c r="G19728" t="s">
        <v>2142</v>
      </c>
      <c r="H19728" t="s">
        <v>12036</v>
      </c>
      <c r="I19728" t="s">
        <v>12035</v>
      </c>
      <c r="J19728" s="40">
        <v>53.75</v>
      </c>
      <c r="K19728" s="40">
        <v>0</v>
      </c>
    </row>
    <row r="19729" spans="1:11" x14ac:dyDescent="0.35">
      <c r="A19729">
        <v>65017</v>
      </c>
      <c r="B19729" t="s">
        <v>329</v>
      </c>
      <c r="C19729" s="70">
        <v>0</v>
      </c>
      <c r="D19729" s="70">
        <v>0</v>
      </c>
      <c r="E19729" s="71">
        <v>44593</v>
      </c>
      <c r="F19729" t="s">
        <v>12034</v>
      </c>
      <c r="G19729" t="s">
        <v>2142</v>
      </c>
      <c r="H19729" t="s">
        <v>12033</v>
      </c>
      <c r="I19729" t="s">
        <v>12032</v>
      </c>
      <c r="J19729" s="40">
        <v>53.75</v>
      </c>
      <c r="K19729" s="40">
        <v>0</v>
      </c>
    </row>
    <row r="19730" spans="1:11" x14ac:dyDescent="0.35">
      <c r="A19730">
        <v>65017</v>
      </c>
      <c r="B19730" t="s">
        <v>329</v>
      </c>
      <c r="C19730" s="70">
        <v>0</v>
      </c>
      <c r="D19730" s="70">
        <v>0</v>
      </c>
      <c r="E19730" s="71">
        <v>44593</v>
      </c>
      <c r="F19730" t="s">
        <v>12031</v>
      </c>
      <c r="G19730" t="s">
        <v>2142</v>
      </c>
      <c r="H19730" t="s">
        <v>12030</v>
      </c>
      <c r="I19730" t="s">
        <v>12029</v>
      </c>
      <c r="J19730" s="40">
        <v>53.75</v>
      </c>
      <c r="K19730" s="40">
        <v>0</v>
      </c>
    </row>
    <row r="19731" spans="1:11" x14ac:dyDescent="0.35">
      <c r="A19731">
        <v>65017</v>
      </c>
      <c r="B19731" t="s">
        <v>329</v>
      </c>
      <c r="C19731" s="70">
        <v>0</v>
      </c>
      <c r="D19731" s="70">
        <v>0</v>
      </c>
      <c r="E19731" s="71">
        <v>44593</v>
      </c>
      <c r="F19731" t="s">
        <v>12028</v>
      </c>
      <c r="G19731" t="s">
        <v>2142</v>
      </c>
      <c r="H19731" t="s">
        <v>12027</v>
      </c>
      <c r="I19731" t="s">
        <v>12026</v>
      </c>
      <c r="J19731" s="40">
        <v>53.75</v>
      </c>
      <c r="K19731" s="40">
        <v>0</v>
      </c>
    </row>
    <row r="19732" spans="1:11" x14ac:dyDescent="0.35">
      <c r="A19732">
        <v>65017</v>
      </c>
      <c r="B19732" t="s">
        <v>329</v>
      </c>
      <c r="C19732" s="70">
        <v>0</v>
      </c>
      <c r="D19732" s="70">
        <v>0</v>
      </c>
      <c r="E19732" s="71">
        <v>44593</v>
      </c>
      <c r="F19732" t="s">
        <v>12025</v>
      </c>
      <c r="G19732" t="s">
        <v>2142</v>
      </c>
      <c r="H19732" t="s">
        <v>12024</v>
      </c>
      <c r="I19732" t="s">
        <v>12023</v>
      </c>
      <c r="J19732" s="40">
        <v>53.75</v>
      </c>
      <c r="K19732" s="40">
        <v>0</v>
      </c>
    </row>
    <row r="19733" spans="1:11" x14ac:dyDescent="0.35">
      <c r="A19733">
        <v>65017</v>
      </c>
      <c r="B19733" t="s">
        <v>329</v>
      </c>
      <c r="C19733" s="70">
        <v>0</v>
      </c>
      <c r="D19733" s="70">
        <v>0</v>
      </c>
      <c r="E19733" s="71">
        <v>44593</v>
      </c>
      <c r="F19733" t="s">
        <v>12022</v>
      </c>
      <c r="G19733" t="s">
        <v>2142</v>
      </c>
      <c r="H19733" t="s">
        <v>12021</v>
      </c>
      <c r="I19733" t="s">
        <v>12020</v>
      </c>
      <c r="J19733" s="40">
        <v>60.41</v>
      </c>
      <c r="K19733" s="40">
        <v>0</v>
      </c>
    </row>
    <row r="19734" spans="1:11" x14ac:dyDescent="0.35">
      <c r="A19734">
        <v>65017</v>
      </c>
      <c r="B19734" t="s">
        <v>329</v>
      </c>
      <c r="C19734" s="70">
        <v>0</v>
      </c>
      <c r="D19734" s="70">
        <v>0</v>
      </c>
      <c r="E19734" s="71">
        <v>44594</v>
      </c>
      <c r="F19734" t="s">
        <v>12019</v>
      </c>
      <c r="G19734" t="s">
        <v>2142</v>
      </c>
      <c r="H19734" t="s">
        <v>12018</v>
      </c>
      <c r="I19734" t="s">
        <v>12017</v>
      </c>
      <c r="J19734" s="40">
        <v>57.91</v>
      </c>
      <c r="K19734" s="40">
        <v>0</v>
      </c>
    </row>
    <row r="19735" spans="1:11" x14ac:dyDescent="0.35">
      <c r="A19735">
        <v>65017</v>
      </c>
      <c r="B19735" t="s">
        <v>329</v>
      </c>
      <c r="C19735" s="70">
        <v>0</v>
      </c>
      <c r="D19735" s="70">
        <v>0</v>
      </c>
      <c r="E19735" s="71">
        <v>44600</v>
      </c>
      <c r="F19735" t="s">
        <v>12016</v>
      </c>
      <c r="G19735" t="s">
        <v>2142</v>
      </c>
      <c r="H19735" t="s">
        <v>12015</v>
      </c>
      <c r="I19735" t="s">
        <v>12014</v>
      </c>
      <c r="J19735" s="40">
        <v>52.73</v>
      </c>
      <c r="K19735" s="40">
        <v>0</v>
      </c>
    </row>
    <row r="19736" spans="1:11" x14ac:dyDescent="0.35">
      <c r="A19736">
        <v>65017</v>
      </c>
      <c r="B19736" t="s">
        <v>329</v>
      </c>
      <c r="C19736" s="70">
        <v>0</v>
      </c>
      <c r="D19736" s="70">
        <v>0</v>
      </c>
      <c r="E19736" s="71">
        <v>44600</v>
      </c>
      <c r="F19736" t="s">
        <v>12013</v>
      </c>
      <c r="G19736" t="s">
        <v>2142</v>
      </c>
      <c r="H19736" t="s">
        <v>12012</v>
      </c>
      <c r="I19736" t="s">
        <v>12011</v>
      </c>
      <c r="J19736" s="40">
        <v>52.73</v>
      </c>
      <c r="K19736" s="40">
        <v>0</v>
      </c>
    </row>
    <row r="19737" spans="1:11" x14ac:dyDescent="0.35">
      <c r="A19737">
        <v>65017</v>
      </c>
      <c r="B19737" t="s">
        <v>329</v>
      </c>
      <c r="C19737" s="70">
        <v>0</v>
      </c>
      <c r="D19737" s="70">
        <v>0</v>
      </c>
      <c r="E19737" s="71">
        <v>44605</v>
      </c>
      <c r="F19737" t="s">
        <v>12010</v>
      </c>
      <c r="G19737" t="s">
        <v>2142</v>
      </c>
      <c r="H19737" t="s">
        <v>12009</v>
      </c>
      <c r="I19737" t="s">
        <v>12008</v>
      </c>
      <c r="J19737" s="40">
        <v>61.48</v>
      </c>
      <c r="K19737" s="40">
        <v>0</v>
      </c>
    </row>
    <row r="19738" spans="1:11" x14ac:dyDescent="0.35">
      <c r="A19738">
        <v>65017</v>
      </c>
      <c r="B19738" t="s">
        <v>329</v>
      </c>
      <c r="C19738" s="70">
        <v>0</v>
      </c>
      <c r="D19738" s="70">
        <v>0</v>
      </c>
      <c r="E19738" s="71">
        <v>44605</v>
      </c>
      <c r="F19738" t="s">
        <v>12007</v>
      </c>
      <c r="G19738" t="s">
        <v>2142</v>
      </c>
      <c r="H19738" t="s">
        <v>12006</v>
      </c>
      <c r="I19738" t="s">
        <v>12005</v>
      </c>
      <c r="J19738" s="40">
        <v>30.74</v>
      </c>
      <c r="K19738" s="40">
        <v>0</v>
      </c>
    </row>
    <row r="19739" spans="1:11" x14ac:dyDescent="0.35">
      <c r="A19739">
        <v>65017</v>
      </c>
      <c r="B19739" t="s">
        <v>329</v>
      </c>
      <c r="C19739" s="70">
        <v>0</v>
      </c>
      <c r="D19739" s="70">
        <v>0</v>
      </c>
      <c r="E19739" s="71">
        <v>44609</v>
      </c>
      <c r="F19739" t="s">
        <v>12004</v>
      </c>
      <c r="G19739" t="s">
        <v>2142</v>
      </c>
      <c r="H19739" t="s">
        <v>12003</v>
      </c>
      <c r="I19739" t="s">
        <v>12002</v>
      </c>
      <c r="J19739" s="40">
        <v>53.31</v>
      </c>
      <c r="K19739" s="40">
        <v>0</v>
      </c>
    </row>
    <row r="19740" spans="1:11" x14ac:dyDescent="0.35">
      <c r="A19740">
        <v>65017</v>
      </c>
      <c r="B19740" t="s">
        <v>329</v>
      </c>
      <c r="C19740" s="70">
        <v>0</v>
      </c>
      <c r="D19740" s="70">
        <v>0</v>
      </c>
      <c r="E19740" s="71">
        <v>44612</v>
      </c>
      <c r="F19740" t="s">
        <v>12001</v>
      </c>
      <c r="G19740" t="s">
        <v>2142</v>
      </c>
      <c r="H19740" t="s">
        <v>12000</v>
      </c>
      <c r="I19740" t="s">
        <v>11999</v>
      </c>
      <c r="J19740" s="40">
        <v>1395.4</v>
      </c>
      <c r="K19740" s="40">
        <v>0</v>
      </c>
    </row>
    <row r="19741" spans="1:11" x14ac:dyDescent="0.35">
      <c r="A19741">
        <v>65017</v>
      </c>
      <c r="B19741" t="s">
        <v>329</v>
      </c>
      <c r="C19741" s="70">
        <v>0</v>
      </c>
      <c r="D19741" s="70">
        <v>0</v>
      </c>
      <c r="E19741" s="71">
        <v>44612</v>
      </c>
      <c r="F19741" t="s">
        <v>11998</v>
      </c>
      <c r="G19741" t="s">
        <v>2142</v>
      </c>
      <c r="H19741" t="s">
        <v>11997</v>
      </c>
      <c r="I19741" t="s">
        <v>11996</v>
      </c>
      <c r="J19741" s="40">
        <v>38.520000000000003</v>
      </c>
      <c r="K19741" s="40">
        <v>0</v>
      </c>
    </row>
    <row r="19742" spans="1:11" x14ac:dyDescent="0.35">
      <c r="A19742">
        <v>65017</v>
      </c>
      <c r="B19742" t="s">
        <v>329</v>
      </c>
      <c r="C19742" s="70">
        <v>0</v>
      </c>
      <c r="D19742" s="70">
        <v>0</v>
      </c>
      <c r="E19742" s="71">
        <v>44612</v>
      </c>
      <c r="F19742" t="s">
        <v>11995</v>
      </c>
      <c r="G19742" t="s">
        <v>2142</v>
      </c>
      <c r="H19742" t="s">
        <v>11994</v>
      </c>
      <c r="I19742" t="s">
        <v>11993</v>
      </c>
      <c r="J19742" s="40">
        <v>78.61</v>
      </c>
      <c r="K19742" s="40">
        <v>0</v>
      </c>
    </row>
    <row r="19743" spans="1:11" x14ac:dyDescent="0.35">
      <c r="A19743">
        <v>65017</v>
      </c>
      <c r="B19743" t="s">
        <v>329</v>
      </c>
      <c r="C19743" s="70">
        <v>0</v>
      </c>
      <c r="D19743" s="70">
        <v>0</v>
      </c>
      <c r="E19743" s="71">
        <v>44613</v>
      </c>
      <c r="F19743" t="s">
        <v>11992</v>
      </c>
      <c r="G19743" t="s">
        <v>2142</v>
      </c>
      <c r="H19743" t="s">
        <v>11991</v>
      </c>
      <c r="I19743" t="s">
        <v>11990</v>
      </c>
      <c r="J19743" s="40">
        <v>30.98</v>
      </c>
      <c r="K19743" s="40">
        <v>0</v>
      </c>
    </row>
    <row r="19744" spans="1:11" x14ac:dyDescent="0.35">
      <c r="A19744">
        <v>65017</v>
      </c>
      <c r="B19744" t="s">
        <v>329</v>
      </c>
      <c r="C19744" s="70">
        <v>0</v>
      </c>
      <c r="D19744" s="70">
        <v>0</v>
      </c>
      <c r="E19744" s="71">
        <v>44619</v>
      </c>
      <c r="F19744" t="s">
        <v>11989</v>
      </c>
      <c r="G19744" t="s">
        <v>2142</v>
      </c>
      <c r="H19744" t="s">
        <v>11988</v>
      </c>
      <c r="I19744" t="s">
        <v>11987</v>
      </c>
      <c r="J19744" s="40">
        <v>9.2100000000000009</v>
      </c>
      <c r="K19744" s="40">
        <v>0</v>
      </c>
    </row>
    <row r="19745" spans="1:11" x14ac:dyDescent="0.35">
      <c r="A19745">
        <v>65017</v>
      </c>
      <c r="B19745" t="s">
        <v>329</v>
      </c>
      <c r="C19745" s="70">
        <v>0</v>
      </c>
      <c r="D19745" s="70">
        <v>0</v>
      </c>
      <c r="E19745" s="71">
        <v>44620</v>
      </c>
      <c r="F19745" t="s">
        <v>11986</v>
      </c>
      <c r="G19745" t="s">
        <v>1907</v>
      </c>
      <c r="H19745" t="s">
        <v>11985</v>
      </c>
      <c r="J19745" s="40">
        <v>308.83</v>
      </c>
      <c r="K19745" s="40">
        <v>0</v>
      </c>
    </row>
    <row r="19746" spans="1:11" x14ac:dyDescent="0.35">
      <c r="A19746">
        <v>65017</v>
      </c>
      <c r="B19746" t="s">
        <v>329</v>
      </c>
      <c r="C19746" s="70">
        <v>0</v>
      </c>
      <c r="D19746" s="70">
        <v>0</v>
      </c>
      <c r="E19746" s="71">
        <v>44620</v>
      </c>
      <c r="F19746" t="s">
        <v>11984</v>
      </c>
      <c r="G19746" t="s">
        <v>2142</v>
      </c>
      <c r="H19746" t="s">
        <v>11983</v>
      </c>
      <c r="I19746" t="s">
        <v>11982</v>
      </c>
      <c r="J19746" s="40">
        <v>52.5</v>
      </c>
      <c r="K19746" s="40">
        <v>0</v>
      </c>
    </row>
    <row r="19747" spans="1:11" x14ac:dyDescent="0.35">
      <c r="A19747">
        <v>65017</v>
      </c>
      <c r="B19747" t="s">
        <v>329</v>
      </c>
      <c r="C19747" s="70">
        <v>0</v>
      </c>
      <c r="D19747" s="70">
        <v>0</v>
      </c>
      <c r="E19747" s="71">
        <v>44633</v>
      </c>
      <c r="F19747" t="s">
        <v>11981</v>
      </c>
      <c r="G19747" t="s">
        <v>2142</v>
      </c>
      <c r="H19747" t="s">
        <v>11980</v>
      </c>
      <c r="I19747" t="s">
        <v>11979</v>
      </c>
      <c r="J19747" s="40">
        <v>91.41</v>
      </c>
      <c r="K19747" s="40">
        <v>0</v>
      </c>
    </row>
    <row r="19748" spans="1:11" x14ac:dyDescent="0.35">
      <c r="A19748">
        <v>65017</v>
      </c>
      <c r="B19748" t="s">
        <v>329</v>
      </c>
      <c r="C19748" s="70">
        <v>0</v>
      </c>
      <c r="D19748" s="70">
        <v>0</v>
      </c>
      <c r="E19748" s="71">
        <v>44635</v>
      </c>
      <c r="F19748" t="s">
        <v>11978</v>
      </c>
      <c r="G19748" t="s">
        <v>2142</v>
      </c>
      <c r="H19748" t="s">
        <v>11977</v>
      </c>
      <c r="I19748" t="s">
        <v>11976</v>
      </c>
      <c r="J19748" s="40">
        <v>152.11000000000001</v>
      </c>
      <c r="K19748" s="40">
        <v>0</v>
      </c>
    </row>
    <row r="19749" spans="1:11" x14ac:dyDescent="0.35">
      <c r="A19749">
        <v>65017</v>
      </c>
      <c r="B19749" t="s">
        <v>329</v>
      </c>
      <c r="C19749" s="70">
        <v>0</v>
      </c>
      <c r="D19749" s="70">
        <v>0</v>
      </c>
      <c r="E19749" s="71">
        <v>44635</v>
      </c>
      <c r="F19749" t="s">
        <v>11975</v>
      </c>
      <c r="G19749" t="s">
        <v>2142</v>
      </c>
      <c r="H19749" t="s">
        <v>11974</v>
      </c>
      <c r="I19749" t="s">
        <v>11973</v>
      </c>
      <c r="J19749" s="40">
        <v>474.6</v>
      </c>
      <c r="K19749" s="40">
        <v>0</v>
      </c>
    </row>
    <row r="19750" spans="1:11" x14ac:dyDescent="0.35">
      <c r="A19750">
        <v>65017</v>
      </c>
      <c r="B19750" t="s">
        <v>329</v>
      </c>
      <c r="C19750" s="70">
        <v>0</v>
      </c>
      <c r="D19750" s="70">
        <v>0</v>
      </c>
      <c r="E19750" s="71">
        <v>44640</v>
      </c>
      <c r="F19750" t="s">
        <v>11972</v>
      </c>
      <c r="G19750" t="s">
        <v>2142</v>
      </c>
      <c r="H19750" t="s">
        <v>11971</v>
      </c>
      <c r="I19750" t="s">
        <v>11970</v>
      </c>
      <c r="J19750" s="40">
        <v>30.48</v>
      </c>
      <c r="K19750" s="40">
        <v>0</v>
      </c>
    </row>
    <row r="19751" spans="1:11" x14ac:dyDescent="0.35">
      <c r="A19751">
        <v>65017</v>
      </c>
      <c r="B19751" t="s">
        <v>329</v>
      </c>
      <c r="C19751" s="70">
        <v>0</v>
      </c>
      <c r="D19751" s="70">
        <v>0</v>
      </c>
      <c r="E19751" s="71">
        <v>44643</v>
      </c>
      <c r="F19751" t="s">
        <v>11969</v>
      </c>
      <c r="G19751" t="s">
        <v>2142</v>
      </c>
      <c r="H19751" t="s">
        <v>11968</v>
      </c>
      <c r="I19751" t="s">
        <v>11967</v>
      </c>
      <c r="J19751" s="40">
        <v>362.12</v>
      </c>
      <c r="K19751" s="40">
        <v>0</v>
      </c>
    </row>
    <row r="19752" spans="1:11" x14ac:dyDescent="0.35">
      <c r="A19752">
        <v>65017</v>
      </c>
      <c r="B19752" t="s">
        <v>329</v>
      </c>
      <c r="C19752" s="70">
        <v>0</v>
      </c>
      <c r="D19752" s="70">
        <v>0</v>
      </c>
      <c r="E19752" s="71">
        <v>44643</v>
      </c>
      <c r="F19752" t="s">
        <v>11966</v>
      </c>
      <c r="G19752" t="s">
        <v>2142</v>
      </c>
      <c r="H19752" t="s">
        <v>11965</v>
      </c>
      <c r="I19752" t="s">
        <v>11964</v>
      </c>
      <c r="J19752" s="40">
        <v>52.62</v>
      </c>
      <c r="K19752" s="40">
        <v>0</v>
      </c>
    </row>
    <row r="19753" spans="1:11" x14ac:dyDescent="0.35">
      <c r="A19753">
        <v>65017</v>
      </c>
      <c r="B19753" t="s">
        <v>329</v>
      </c>
      <c r="C19753" s="70">
        <v>0</v>
      </c>
      <c r="D19753" s="70">
        <v>0</v>
      </c>
      <c r="E19753" s="71">
        <v>44644</v>
      </c>
      <c r="F19753" t="s">
        <v>11963</v>
      </c>
      <c r="G19753" t="s">
        <v>2142</v>
      </c>
      <c r="H19753" t="s">
        <v>11962</v>
      </c>
      <c r="I19753" t="s">
        <v>11961</v>
      </c>
      <c r="J19753" s="40">
        <v>49.36</v>
      </c>
      <c r="K19753" s="40">
        <v>0</v>
      </c>
    </row>
    <row r="19754" spans="1:11" x14ac:dyDescent="0.35">
      <c r="A19754">
        <v>65017</v>
      </c>
      <c r="B19754" t="s">
        <v>329</v>
      </c>
      <c r="C19754" s="70">
        <v>0</v>
      </c>
      <c r="D19754" s="70">
        <v>0</v>
      </c>
      <c r="E19754" s="71">
        <v>44644</v>
      </c>
      <c r="F19754" t="s">
        <v>11960</v>
      </c>
      <c r="G19754" t="s">
        <v>2142</v>
      </c>
      <c r="H19754" t="s">
        <v>11959</v>
      </c>
      <c r="I19754" t="s">
        <v>11958</v>
      </c>
      <c r="J19754" s="40">
        <v>70.790000000000006</v>
      </c>
      <c r="K19754" s="40">
        <v>0</v>
      </c>
    </row>
    <row r="19755" spans="1:11" x14ac:dyDescent="0.35">
      <c r="A19755">
        <v>65017</v>
      </c>
      <c r="B19755" t="s">
        <v>329</v>
      </c>
      <c r="C19755" s="70">
        <v>0</v>
      </c>
      <c r="D19755" s="70">
        <v>0</v>
      </c>
      <c r="E19755" s="71">
        <v>44646</v>
      </c>
      <c r="F19755" t="s">
        <v>11957</v>
      </c>
      <c r="G19755" t="s">
        <v>2142</v>
      </c>
      <c r="H19755" t="s">
        <v>11956</v>
      </c>
      <c r="I19755" t="s">
        <v>11955</v>
      </c>
      <c r="J19755" s="40">
        <v>2187.09</v>
      </c>
      <c r="K19755" s="40">
        <v>0</v>
      </c>
    </row>
    <row r="19756" spans="1:11" x14ac:dyDescent="0.35">
      <c r="A19756">
        <v>65017</v>
      </c>
      <c r="B19756" t="s">
        <v>329</v>
      </c>
      <c r="C19756" s="70">
        <v>0</v>
      </c>
      <c r="D19756" s="70">
        <v>0</v>
      </c>
      <c r="E19756" s="71">
        <v>44647</v>
      </c>
      <c r="F19756" t="s">
        <v>11954</v>
      </c>
      <c r="G19756" t="s">
        <v>2142</v>
      </c>
      <c r="H19756" t="s">
        <v>11953</v>
      </c>
      <c r="I19756" t="s">
        <v>11952</v>
      </c>
      <c r="J19756" s="40">
        <v>10820.66</v>
      </c>
      <c r="K19756" s="40">
        <v>0</v>
      </c>
    </row>
    <row r="19757" spans="1:11" x14ac:dyDescent="0.35">
      <c r="A19757">
        <v>65017</v>
      </c>
      <c r="B19757" t="s">
        <v>329</v>
      </c>
      <c r="C19757" s="70">
        <v>0</v>
      </c>
      <c r="D19757" s="70">
        <v>0</v>
      </c>
      <c r="E19757" s="71">
        <v>44647</v>
      </c>
      <c r="F19757" t="s">
        <v>11951</v>
      </c>
      <c r="G19757" t="s">
        <v>2142</v>
      </c>
      <c r="H19757" t="s">
        <v>11950</v>
      </c>
      <c r="I19757" t="s">
        <v>11949</v>
      </c>
      <c r="J19757" s="40">
        <v>51.5</v>
      </c>
      <c r="K19757" s="40">
        <v>0</v>
      </c>
    </row>
    <row r="19758" spans="1:11" x14ac:dyDescent="0.35">
      <c r="A19758">
        <v>65017</v>
      </c>
      <c r="B19758" t="s">
        <v>329</v>
      </c>
      <c r="C19758" s="70">
        <v>0</v>
      </c>
      <c r="D19758" s="70">
        <v>0</v>
      </c>
      <c r="E19758" s="71">
        <v>44648</v>
      </c>
      <c r="F19758" t="s">
        <v>11948</v>
      </c>
      <c r="G19758" t="s">
        <v>2142</v>
      </c>
      <c r="H19758" t="s">
        <v>11947</v>
      </c>
      <c r="I19758" t="s">
        <v>11946</v>
      </c>
      <c r="J19758" s="40">
        <v>46.55</v>
      </c>
      <c r="K19758" s="40">
        <v>0</v>
      </c>
    </row>
    <row r="19759" spans="1:11" x14ac:dyDescent="0.35">
      <c r="A19759">
        <v>65017</v>
      </c>
      <c r="B19759" t="s">
        <v>329</v>
      </c>
      <c r="C19759" s="70">
        <v>0</v>
      </c>
      <c r="D19759" s="70">
        <v>0</v>
      </c>
      <c r="E19759" s="71">
        <v>44651</v>
      </c>
      <c r="F19759" t="s">
        <v>11945</v>
      </c>
      <c r="G19759" t="s">
        <v>2142</v>
      </c>
      <c r="H19759" t="s">
        <v>11944</v>
      </c>
      <c r="I19759" t="s">
        <v>11943</v>
      </c>
      <c r="J19759" s="40">
        <v>29.28</v>
      </c>
      <c r="K19759" s="40">
        <v>0</v>
      </c>
    </row>
    <row r="19760" spans="1:11" x14ac:dyDescent="0.35">
      <c r="A19760">
        <v>65017</v>
      </c>
      <c r="B19760" t="s">
        <v>329</v>
      </c>
      <c r="C19760" s="70">
        <v>0</v>
      </c>
      <c r="D19760" s="70">
        <v>0</v>
      </c>
      <c r="E19760" s="71">
        <v>44655</v>
      </c>
      <c r="F19760" t="s">
        <v>11942</v>
      </c>
      <c r="G19760" t="s">
        <v>2142</v>
      </c>
      <c r="H19760" t="s">
        <v>11941</v>
      </c>
      <c r="I19760" t="s">
        <v>11940</v>
      </c>
      <c r="J19760" s="40">
        <v>1558.12</v>
      </c>
      <c r="K19760" s="40">
        <v>0</v>
      </c>
    </row>
    <row r="19761" spans="1:11" x14ac:dyDescent="0.35">
      <c r="A19761">
        <v>65017</v>
      </c>
      <c r="B19761" t="s">
        <v>329</v>
      </c>
      <c r="C19761" s="70">
        <v>0</v>
      </c>
      <c r="D19761" s="70">
        <v>0</v>
      </c>
      <c r="E19761" s="71">
        <v>44657</v>
      </c>
      <c r="F19761" t="s">
        <v>11939</v>
      </c>
      <c r="G19761" t="s">
        <v>2142</v>
      </c>
      <c r="H19761" t="s">
        <v>11938</v>
      </c>
      <c r="I19761" t="s">
        <v>11937</v>
      </c>
      <c r="J19761" s="40">
        <v>32.65</v>
      </c>
      <c r="K19761" s="40">
        <v>0</v>
      </c>
    </row>
    <row r="19762" spans="1:11" x14ac:dyDescent="0.35">
      <c r="A19762">
        <v>65017</v>
      </c>
      <c r="B19762" t="s">
        <v>329</v>
      </c>
      <c r="C19762" s="70">
        <v>0</v>
      </c>
      <c r="D19762" s="70">
        <v>0</v>
      </c>
      <c r="E19762" s="71">
        <v>44662</v>
      </c>
      <c r="F19762" t="s">
        <v>11936</v>
      </c>
      <c r="G19762" t="s">
        <v>2142</v>
      </c>
      <c r="H19762" t="s">
        <v>11935</v>
      </c>
      <c r="I19762" t="s">
        <v>11934</v>
      </c>
      <c r="J19762" s="40">
        <v>32.79</v>
      </c>
      <c r="K19762" s="40">
        <v>0</v>
      </c>
    </row>
    <row r="19763" spans="1:11" x14ac:dyDescent="0.35">
      <c r="A19763">
        <v>65017</v>
      </c>
      <c r="B19763" t="s">
        <v>329</v>
      </c>
      <c r="C19763" s="70">
        <v>0</v>
      </c>
      <c r="D19763" s="70">
        <v>0</v>
      </c>
      <c r="E19763" s="71">
        <v>44662</v>
      </c>
      <c r="F19763" t="s">
        <v>11933</v>
      </c>
      <c r="G19763" t="s">
        <v>2142</v>
      </c>
      <c r="H19763" t="s">
        <v>11932</v>
      </c>
      <c r="I19763" t="s">
        <v>11931</v>
      </c>
      <c r="J19763" s="40">
        <v>32.79</v>
      </c>
      <c r="K19763" s="40">
        <v>0</v>
      </c>
    </row>
    <row r="19764" spans="1:11" x14ac:dyDescent="0.35">
      <c r="A19764">
        <v>65017</v>
      </c>
      <c r="B19764" t="s">
        <v>329</v>
      </c>
      <c r="C19764" s="70">
        <v>0</v>
      </c>
      <c r="D19764" s="70">
        <v>0</v>
      </c>
      <c r="E19764" s="71">
        <v>44663</v>
      </c>
      <c r="F19764" t="s">
        <v>11930</v>
      </c>
      <c r="G19764" t="s">
        <v>2142</v>
      </c>
      <c r="H19764" t="s">
        <v>11929</v>
      </c>
      <c r="I19764" t="s">
        <v>11928</v>
      </c>
      <c r="J19764" s="40">
        <v>514.84</v>
      </c>
      <c r="K19764" s="40">
        <v>0</v>
      </c>
    </row>
    <row r="19765" spans="1:11" x14ac:dyDescent="0.35">
      <c r="A19765">
        <v>65017</v>
      </c>
      <c r="B19765" t="s">
        <v>329</v>
      </c>
      <c r="C19765" s="70">
        <v>0</v>
      </c>
      <c r="D19765" s="70">
        <v>0</v>
      </c>
      <c r="E19765" s="71">
        <v>44663</v>
      </c>
      <c r="F19765" t="s">
        <v>11927</v>
      </c>
      <c r="G19765" t="s">
        <v>2142</v>
      </c>
      <c r="H19765" t="s">
        <v>11926</v>
      </c>
      <c r="I19765" t="s">
        <v>11925</v>
      </c>
      <c r="J19765" s="40">
        <v>514.84</v>
      </c>
      <c r="K19765" s="40">
        <v>0</v>
      </c>
    </row>
    <row r="19766" spans="1:11" x14ac:dyDescent="0.35">
      <c r="A19766">
        <v>65017</v>
      </c>
      <c r="B19766" t="s">
        <v>329</v>
      </c>
      <c r="C19766" s="70">
        <v>0</v>
      </c>
      <c r="D19766" s="70">
        <v>0</v>
      </c>
      <c r="E19766" s="71">
        <v>44663</v>
      </c>
      <c r="F19766" t="s">
        <v>11924</v>
      </c>
      <c r="G19766" t="s">
        <v>2142</v>
      </c>
      <c r="H19766" t="s">
        <v>11923</v>
      </c>
      <c r="I19766" t="s">
        <v>11922</v>
      </c>
      <c r="J19766" s="40">
        <v>514.84</v>
      </c>
      <c r="K19766" s="40">
        <v>0</v>
      </c>
    </row>
    <row r="19767" spans="1:11" x14ac:dyDescent="0.35">
      <c r="A19767">
        <v>65017</v>
      </c>
      <c r="B19767" t="s">
        <v>329</v>
      </c>
      <c r="C19767" s="70">
        <v>0</v>
      </c>
      <c r="D19767" s="70">
        <v>0</v>
      </c>
      <c r="E19767" s="71">
        <v>44663</v>
      </c>
      <c r="F19767" t="s">
        <v>11921</v>
      </c>
      <c r="G19767" t="s">
        <v>2142</v>
      </c>
      <c r="H19767" t="s">
        <v>11920</v>
      </c>
      <c r="I19767" t="s">
        <v>11919</v>
      </c>
      <c r="J19767" s="40">
        <v>466.25</v>
      </c>
      <c r="K19767" s="40">
        <v>0</v>
      </c>
    </row>
    <row r="19768" spans="1:11" x14ac:dyDescent="0.35">
      <c r="A19768">
        <v>65017</v>
      </c>
      <c r="B19768" t="s">
        <v>329</v>
      </c>
      <c r="C19768" s="70">
        <v>0</v>
      </c>
      <c r="D19768" s="70">
        <v>0</v>
      </c>
      <c r="E19768" s="71">
        <v>44663</v>
      </c>
      <c r="F19768" t="s">
        <v>11918</v>
      </c>
      <c r="G19768" t="s">
        <v>2142</v>
      </c>
      <c r="H19768" t="s">
        <v>11917</v>
      </c>
      <c r="I19768" t="s">
        <v>11916</v>
      </c>
      <c r="J19768" s="40">
        <v>466.25</v>
      </c>
      <c r="K19768" s="40">
        <v>0</v>
      </c>
    </row>
    <row r="19769" spans="1:11" x14ac:dyDescent="0.35">
      <c r="A19769">
        <v>65017</v>
      </c>
      <c r="B19769" t="s">
        <v>329</v>
      </c>
      <c r="C19769" s="70">
        <v>0</v>
      </c>
      <c r="D19769" s="70">
        <v>0</v>
      </c>
      <c r="E19769" s="71">
        <v>44663</v>
      </c>
      <c r="F19769" t="s">
        <v>11915</v>
      </c>
      <c r="G19769" t="s">
        <v>2142</v>
      </c>
      <c r="H19769" t="s">
        <v>11914</v>
      </c>
      <c r="I19769" t="s">
        <v>11913</v>
      </c>
      <c r="J19769" s="40">
        <v>466.25</v>
      </c>
      <c r="K19769" s="40">
        <v>0</v>
      </c>
    </row>
    <row r="19770" spans="1:11" x14ac:dyDescent="0.35">
      <c r="A19770">
        <v>65017</v>
      </c>
      <c r="B19770" t="s">
        <v>329</v>
      </c>
      <c r="C19770" s="70">
        <v>0</v>
      </c>
      <c r="D19770" s="70">
        <v>0</v>
      </c>
      <c r="E19770" s="71">
        <v>44663</v>
      </c>
      <c r="F19770" t="s">
        <v>11912</v>
      </c>
      <c r="G19770" t="s">
        <v>2142</v>
      </c>
      <c r="H19770" t="s">
        <v>11911</v>
      </c>
      <c r="I19770" t="s">
        <v>11910</v>
      </c>
      <c r="J19770" s="40">
        <v>466.25</v>
      </c>
      <c r="K19770" s="40">
        <v>0</v>
      </c>
    </row>
    <row r="19771" spans="1:11" x14ac:dyDescent="0.35">
      <c r="A19771">
        <v>65017</v>
      </c>
      <c r="B19771" t="s">
        <v>329</v>
      </c>
      <c r="C19771" s="70">
        <v>0</v>
      </c>
      <c r="D19771" s="70">
        <v>0</v>
      </c>
      <c r="E19771" s="71">
        <v>44663</v>
      </c>
      <c r="F19771" t="s">
        <v>11909</v>
      </c>
      <c r="G19771" t="s">
        <v>2142</v>
      </c>
      <c r="H19771" t="s">
        <v>11908</v>
      </c>
      <c r="I19771" t="s">
        <v>11907</v>
      </c>
      <c r="J19771" s="40">
        <v>466.25</v>
      </c>
      <c r="K19771" s="40">
        <v>0</v>
      </c>
    </row>
    <row r="19772" spans="1:11" x14ac:dyDescent="0.35">
      <c r="A19772">
        <v>65017</v>
      </c>
      <c r="B19772" t="s">
        <v>329</v>
      </c>
      <c r="C19772" s="70">
        <v>0</v>
      </c>
      <c r="D19772" s="70">
        <v>0</v>
      </c>
      <c r="E19772" s="71">
        <v>44663</v>
      </c>
      <c r="F19772" t="s">
        <v>11906</v>
      </c>
      <c r="G19772" t="s">
        <v>2142</v>
      </c>
      <c r="H19772" t="s">
        <v>11905</v>
      </c>
      <c r="I19772" t="s">
        <v>11904</v>
      </c>
      <c r="J19772" s="40">
        <v>466.25</v>
      </c>
      <c r="K19772" s="40">
        <v>0</v>
      </c>
    </row>
    <row r="19773" spans="1:11" x14ac:dyDescent="0.35">
      <c r="A19773">
        <v>65017</v>
      </c>
      <c r="B19773" t="s">
        <v>329</v>
      </c>
      <c r="C19773" s="70">
        <v>0</v>
      </c>
      <c r="D19773" s="70">
        <v>0</v>
      </c>
      <c r="E19773" s="71">
        <v>44663</v>
      </c>
      <c r="F19773" t="s">
        <v>11903</v>
      </c>
      <c r="G19773" t="s">
        <v>2142</v>
      </c>
      <c r="H19773" t="s">
        <v>11902</v>
      </c>
      <c r="I19773" t="s">
        <v>11901</v>
      </c>
      <c r="J19773" s="40">
        <v>466.25</v>
      </c>
      <c r="K19773" s="40">
        <v>0</v>
      </c>
    </row>
    <row r="19774" spans="1:11" x14ac:dyDescent="0.35">
      <c r="A19774">
        <v>65017</v>
      </c>
      <c r="B19774" t="s">
        <v>329</v>
      </c>
      <c r="C19774" s="70">
        <v>0</v>
      </c>
      <c r="D19774" s="70">
        <v>0</v>
      </c>
      <c r="E19774" s="71">
        <v>44663</v>
      </c>
      <c r="F19774" t="s">
        <v>11900</v>
      </c>
      <c r="G19774" t="s">
        <v>2142</v>
      </c>
      <c r="H19774" t="s">
        <v>11899</v>
      </c>
      <c r="I19774" t="s">
        <v>11898</v>
      </c>
      <c r="J19774" s="40">
        <v>466.25</v>
      </c>
      <c r="K19774" s="40">
        <v>0</v>
      </c>
    </row>
    <row r="19775" spans="1:11" x14ac:dyDescent="0.35">
      <c r="A19775">
        <v>65017</v>
      </c>
      <c r="B19775" t="s">
        <v>329</v>
      </c>
      <c r="C19775" s="70">
        <v>0</v>
      </c>
      <c r="D19775" s="70">
        <v>0</v>
      </c>
      <c r="E19775" s="71">
        <v>44664</v>
      </c>
      <c r="F19775" t="s">
        <v>11897</v>
      </c>
      <c r="G19775" t="s">
        <v>2142</v>
      </c>
      <c r="H19775" t="s">
        <v>11896</v>
      </c>
      <c r="I19775" t="s">
        <v>11895</v>
      </c>
      <c r="J19775" s="40">
        <v>405.05</v>
      </c>
      <c r="K19775" s="40">
        <v>0</v>
      </c>
    </row>
    <row r="19776" spans="1:11" x14ac:dyDescent="0.35">
      <c r="A19776">
        <v>65017</v>
      </c>
      <c r="B19776" t="s">
        <v>329</v>
      </c>
      <c r="C19776" s="70">
        <v>0</v>
      </c>
      <c r="D19776" s="70">
        <v>0</v>
      </c>
      <c r="E19776" s="71">
        <v>44664</v>
      </c>
      <c r="F19776" t="s">
        <v>11894</v>
      </c>
      <c r="G19776" t="s">
        <v>2142</v>
      </c>
      <c r="H19776" t="s">
        <v>11893</v>
      </c>
      <c r="I19776" t="s">
        <v>11892</v>
      </c>
      <c r="J19776" s="40">
        <v>405.05</v>
      </c>
      <c r="K19776" s="40">
        <v>0</v>
      </c>
    </row>
    <row r="19777" spans="1:11" x14ac:dyDescent="0.35">
      <c r="A19777">
        <v>65017</v>
      </c>
      <c r="B19777" t="s">
        <v>329</v>
      </c>
      <c r="C19777" s="70">
        <v>0</v>
      </c>
      <c r="D19777" s="70">
        <v>0</v>
      </c>
      <c r="E19777" s="71">
        <v>44664</v>
      </c>
      <c r="F19777" t="s">
        <v>11891</v>
      </c>
      <c r="G19777" t="s">
        <v>2142</v>
      </c>
      <c r="H19777" t="s">
        <v>11890</v>
      </c>
      <c r="I19777" t="s">
        <v>11889</v>
      </c>
      <c r="J19777" s="40">
        <v>405.05</v>
      </c>
      <c r="K19777" s="40">
        <v>0</v>
      </c>
    </row>
    <row r="19778" spans="1:11" x14ac:dyDescent="0.35">
      <c r="A19778">
        <v>65017</v>
      </c>
      <c r="B19778" t="s">
        <v>329</v>
      </c>
      <c r="C19778" s="70">
        <v>0</v>
      </c>
      <c r="D19778" s="70">
        <v>0</v>
      </c>
      <c r="E19778" s="71">
        <v>44664</v>
      </c>
      <c r="F19778" t="s">
        <v>11888</v>
      </c>
      <c r="G19778" t="s">
        <v>2142</v>
      </c>
      <c r="H19778" t="s">
        <v>11887</v>
      </c>
      <c r="I19778" t="s">
        <v>11886</v>
      </c>
      <c r="J19778" s="40">
        <v>467.42</v>
      </c>
      <c r="K19778" s="40">
        <v>0</v>
      </c>
    </row>
    <row r="19779" spans="1:11" x14ac:dyDescent="0.35">
      <c r="A19779">
        <v>65017</v>
      </c>
      <c r="B19779" t="s">
        <v>329</v>
      </c>
      <c r="C19779" s="70">
        <v>0</v>
      </c>
      <c r="D19779" s="70">
        <v>0</v>
      </c>
      <c r="E19779" s="71">
        <v>44664</v>
      </c>
      <c r="F19779" t="s">
        <v>11885</v>
      </c>
      <c r="G19779" t="s">
        <v>2142</v>
      </c>
      <c r="H19779" t="s">
        <v>11884</v>
      </c>
      <c r="I19779" t="s">
        <v>11883</v>
      </c>
      <c r="J19779" s="40">
        <v>480.23</v>
      </c>
      <c r="K19779" s="40">
        <v>0</v>
      </c>
    </row>
    <row r="19780" spans="1:11" x14ac:dyDescent="0.35">
      <c r="A19780">
        <v>65017</v>
      </c>
      <c r="B19780" t="s">
        <v>329</v>
      </c>
      <c r="C19780" s="70">
        <v>0</v>
      </c>
      <c r="D19780" s="70">
        <v>0</v>
      </c>
      <c r="E19780" s="71">
        <v>44665</v>
      </c>
      <c r="F19780" t="s">
        <v>11882</v>
      </c>
      <c r="G19780" t="s">
        <v>2142</v>
      </c>
      <c r="H19780" t="s">
        <v>11881</v>
      </c>
      <c r="I19780" t="s">
        <v>11880</v>
      </c>
      <c r="J19780" s="40">
        <v>517.41999999999996</v>
      </c>
      <c r="K19780" s="40">
        <v>0</v>
      </c>
    </row>
    <row r="19781" spans="1:11" x14ac:dyDescent="0.35">
      <c r="A19781">
        <v>65017</v>
      </c>
      <c r="B19781" t="s">
        <v>329</v>
      </c>
      <c r="C19781" s="70">
        <v>0</v>
      </c>
      <c r="D19781" s="70">
        <v>0</v>
      </c>
      <c r="E19781" s="71">
        <v>44665</v>
      </c>
      <c r="F19781" t="s">
        <v>11879</v>
      </c>
      <c r="G19781" t="s">
        <v>2142</v>
      </c>
      <c r="H19781" t="s">
        <v>11878</v>
      </c>
      <c r="I19781" t="s">
        <v>11877</v>
      </c>
      <c r="J19781" s="40">
        <v>517.41999999999996</v>
      </c>
      <c r="K19781" s="40">
        <v>0</v>
      </c>
    </row>
    <row r="19782" spans="1:11" x14ac:dyDescent="0.35">
      <c r="A19782">
        <v>65017</v>
      </c>
      <c r="B19782" t="s">
        <v>329</v>
      </c>
      <c r="C19782" s="70">
        <v>0</v>
      </c>
      <c r="D19782" s="70">
        <v>0</v>
      </c>
      <c r="E19782" s="71">
        <v>44665</v>
      </c>
      <c r="F19782" t="s">
        <v>11876</v>
      </c>
      <c r="G19782" t="s">
        <v>2142</v>
      </c>
      <c r="H19782" t="s">
        <v>11875</v>
      </c>
      <c r="I19782" t="s">
        <v>11874</v>
      </c>
      <c r="J19782" s="40">
        <v>517.41999999999996</v>
      </c>
      <c r="K19782" s="40">
        <v>0</v>
      </c>
    </row>
    <row r="19783" spans="1:11" x14ac:dyDescent="0.35">
      <c r="A19783">
        <v>65017</v>
      </c>
      <c r="B19783" t="s">
        <v>329</v>
      </c>
      <c r="C19783" s="70">
        <v>0</v>
      </c>
      <c r="D19783" s="70">
        <v>0</v>
      </c>
      <c r="E19783" s="71">
        <v>44665</v>
      </c>
      <c r="F19783" t="s">
        <v>11873</v>
      </c>
      <c r="G19783" t="s">
        <v>2142</v>
      </c>
      <c r="H19783" t="s">
        <v>11872</v>
      </c>
      <c r="I19783" t="s">
        <v>11871</v>
      </c>
      <c r="J19783" s="40">
        <v>481.43</v>
      </c>
      <c r="K19783" s="40">
        <v>0</v>
      </c>
    </row>
    <row r="19784" spans="1:11" x14ac:dyDescent="0.35">
      <c r="A19784">
        <v>65017</v>
      </c>
      <c r="B19784" t="s">
        <v>329</v>
      </c>
      <c r="C19784" s="70">
        <v>0</v>
      </c>
      <c r="D19784" s="70">
        <v>0</v>
      </c>
      <c r="E19784" s="71">
        <v>44668</v>
      </c>
      <c r="F19784" t="s">
        <v>11870</v>
      </c>
      <c r="G19784" t="s">
        <v>2142</v>
      </c>
      <c r="H19784" t="s">
        <v>11869</v>
      </c>
      <c r="I19784" t="s">
        <v>11868</v>
      </c>
      <c r="J19784" s="40">
        <v>517.41999999999996</v>
      </c>
      <c r="K19784" s="40">
        <v>0</v>
      </c>
    </row>
    <row r="19785" spans="1:11" x14ac:dyDescent="0.35">
      <c r="A19785">
        <v>65017</v>
      </c>
      <c r="B19785" t="s">
        <v>329</v>
      </c>
      <c r="C19785" s="70">
        <v>0</v>
      </c>
      <c r="D19785" s="70">
        <v>0</v>
      </c>
      <c r="E19785" s="71">
        <v>44669</v>
      </c>
      <c r="F19785" t="s">
        <v>11867</v>
      </c>
      <c r="G19785" t="s">
        <v>2142</v>
      </c>
      <c r="H19785" t="s">
        <v>11866</v>
      </c>
      <c r="I19785" t="s">
        <v>11865</v>
      </c>
      <c r="J19785" s="40">
        <v>527.98</v>
      </c>
      <c r="K19785" s="40">
        <v>0</v>
      </c>
    </row>
    <row r="19786" spans="1:11" x14ac:dyDescent="0.35">
      <c r="A19786">
        <v>65017</v>
      </c>
      <c r="B19786" t="s">
        <v>329</v>
      </c>
      <c r="C19786" s="70">
        <v>0</v>
      </c>
      <c r="D19786" s="70">
        <v>0</v>
      </c>
      <c r="E19786" s="71">
        <v>44669</v>
      </c>
      <c r="F19786" t="s">
        <v>11864</v>
      </c>
      <c r="G19786" t="s">
        <v>2142</v>
      </c>
      <c r="H19786" t="s">
        <v>11863</v>
      </c>
      <c r="I19786" t="s">
        <v>11862</v>
      </c>
      <c r="J19786" s="40">
        <v>371.68</v>
      </c>
      <c r="K19786" s="40">
        <v>0</v>
      </c>
    </row>
    <row r="19787" spans="1:11" x14ac:dyDescent="0.35">
      <c r="A19787">
        <v>65017</v>
      </c>
      <c r="B19787" t="s">
        <v>329</v>
      </c>
      <c r="C19787" s="70">
        <v>0</v>
      </c>
      <c r="D19787" s="70">
        <v>0</v>
      </c>
      <c r="E19787" s="71">
        <v>44669</v>
      </c>
      <c r="F19787" t="s">
        <v>11861</v>
      </c>
      <c r="G19787" t="s">
        <v>2142</v>
      </c>
      <c r="H19787" t="s">
        <v>11860</v>
      </c>
      <c r="I19787" t="s">
        <v>11859</v>
      </c>
      <c r="J19787" s="40">
        <v>399.81</v>
      </c>
      <c r="K19787" s="40">
        <v>0</v>
      </c>
    </row>
    <row r="19788" spans="1:11" x14ac:dyDescent="0.35">
      <c r="A19788">
        <v>65017</v>
      </c>
      <c r="B19788" t="s">
        <v>329</v>
      </c>
      <c r="C19788" s="70">
        <v>0</v>
      </c>
      <c r="D19788" s="70">
        <v>0</v>
      </c>
      <c r="E19788" s="71">
        <v>44670</v>
      </c>
      <c r="F19788" t="s">
        <v>11858</v>
      </c>
      <c r="G19788" t="s">
        <v>2142</v>
      </c>
      <c r="H19788" t="s">
        <v>11857</v>
      </c>
      <c r="I19788" t="s">
        <v>11856</v>
      </c>
      <c r="J19788" s="40">
        <v>511.5</v>
      </c>
      <c r="K19788" s="40">
        <v>0</v>
      </c>
    </row>
    <row r="19789" spans="1:11" x14ac:dyDescent="0.35">
      <c r="A19789">
        <v>65017</v>
      </c>
      <c r="B19789" t="s">
        <v>329</v>
      </c>
      <c r="C19789" s="70">
        <v>0</v>
      </c>
      <c r="D19789" s="70">
        <v>0</v>
      </c>
      <c r="E19789" s="71">
        <v>44675</v>
      </c>
      <c r="F19789" t="s">
        <v>11855</v>
      </c>
      <c r="G19789" t="s">
        <v>2142</v>
      </c>
      <c r="H19789" t="s">
        <v>11854</v>
      </c>
      <c r="I19789" t="s">
        <v>11853</v>
      </c>
      <c r="J19789" s="40">
        <v>46.01</v>
      </c>
      <c r="K19789" s="40">
        <v>0</v>
      </c>
    </row>
    <row r="19790" spans="1:11" x14ac:dyDescent="0.35">
      <c r="A19790">
        <v>65017</v>
      </c>
      <c r="B19790" t="s">
        <v>329</v>
      </c>
      <c r="C19790" s="70">
        <v>0</v>
      </c>
      <c r="D19790" s="70">
        <v>0</v>
      </c>
      <c r="E19790" s="71">
        <v>44675</v>
      </c>
      <c r="F19790" t="s">
        <v>11852</v>
      </c>
      <c r="G19790" t="s">
        <v>2142</v>
      </c>
      <c r="H19790" t="s">
        <v>11851</v>
      </c>
      <c r="I19790" t="s">
        <v>11850</v>
      </c>
      <c r="J19790" s="40">
        <v>514.52</v>
      </c>
      <c r="K19790" s="40">
        <v>0</v>
      </c>
    </row>
    <row r="19791" spans="1:11" x14ac:dyDescent="0.35">
      <c r="A19791">
        <v>65017</v>
      </c>
      <c r="B19791" t="s">
        <v>329</v>
      </c>
      <c r="C19791" s="70">
        <v>0</v>
      </c>
      <c r="D19791" s="70">
        <v>0</v>
      </c>
      <c r="E19791" s="71">
        <v>44681</v>
      </c>
      <c r="F19791" t="s">
        <v>8174</v>
      </c>
      <c r="G19791" t="s">
        <v>1912</v>
      </c>
      <c r="J19791" s="40">
        <v>227.28</v>
      </c>
      <c r="K19791" s="40">
        <v>0</v>
      </c>
    </row>
    <row r="19792" spans="1:11" x14ac:dyDescent="0.35">
      <c r="A19792">
        <v>65017</v>
      </c>
      <c r="B19792" t="s">
        <v>329</v>
      </c>
      <c r="C19792" s="70">
        <v>0</v>
      </c>
      <c r="D19792" s="70">
        <v>0</v>
      </c>
      <c r="E19792" s="71">
        <v>44681</v>
      </c>
      <c r="F19792" t="s">
        <v>2094</v>
      </c>
      <c r="G19792" t="s">
        <v>1912</v>
      </c>
      <c r="I19792" t="s">
        <v>11849</v>
      </c>
      <c r="J19792" s="40">
        <v>63.91</v>
      </c>
      <c r="K19792" s="40">
        <v>0</v>
      </c>
    </row>
    <row r="19793" spans="1:11" x14ac:dyDescent="0.35">
      <c r="A19793">
        <v>65017</v>
      </c>
      <c r="B19793" t="s">
        <v>329</v>
      </c>
      <c r="C19793" s="70">
        <v>0</v>
      </c>
      <c r="D19793" s="70">
        <v>0</v>
      </c>
      <c r="E19793" s="71">
        <v>44681</v>
      </c>
      <c r="F19793" t="s">
        <v>2094</v>
      </c>
      <c r="G19793" t="s">
        <v>1912</v>
      </c>
      <c r="I19793" t="s">
        <v>11848</v>
      </c>
      <c r="J19793" s="40">
        <v>37.08</v>
      </c>
      <c r="K19793" s="40">
        <v>0</v>
      </c>
    </row>
    <row r="19794" spans="1:11" x14ac:dyDescent="0.35">
      <c r="A19794">
        <v>65017</v>
      </c>
      <c r="B19794" t="s">
        <v>329</v>
      </c>
      <c r="C19794" s="70">
        <v>0</v>
      </c>
      <c r="D19794" s="70">
        <v>0</v>
      </c>
      <c r="E19794" s="71">
        <v>44681</v>
      </c>
      <c r="F19794" t="s">
        <v>2094</v>
      </c>
      <c r="G19794" t="s">
        <v>1912</v>
      </c>
      <c r="I19794" t="s">
        <v>11847</v>
      </c>
      <c r="J19794" s="40">
        <v>116.4</v>
      </c>
      <c r="K19794" s="40">
        <v>0</v>
      </c>
    </row>
    <row r="19795" spans="1:11" x14ac:dyDescent="0.35">
      <c r="A19795">
        <v>65017</v>
      </c>
      <c r="B19795" t="s">
        <v>329</v>
      </c>
      <c r="C19795" s="70">
        <v>0</v>
      </c>
      <c r="D19795" s="70">
        <v>0</v>
      </c>
      <c r="E19795" s="71">
        <v>44681</v>
      </c>
      <c r="F19795" t="s">
        <v>2094</v>
      </c>
      <c r="G19795" t="s">
        <v>1912</v>
      </c>
      <c r="I19795" t="s">
        <v>11846</v>
      </c>
      <c r="J19795" s="40">
        <v>179.89</v>
      </c>
      <c r="K19795" s="40">
        <v>0</v>
      </c>
    </row>
    <row r="19796" spans="1:11" x14ac:dyDescent="0.35">
      <c r="A19796">
        <v>65017</v>
      </c>
      <c r="B19796" t="s">
        <v>329</v>
      </c>
      <c r="C19796" s="70">
        <v>0</v>
      </c>
      <c r="D19796" s="70">
        <v>0</v>
      </c>
      <c r="E19796" s="71">
        <v>44681</v>
      </c>
      <c r="F19796" t="s">
        <v>2094</v>
      </c>
      <c r="G19796" t="s">
        <v>1912</v>
      </c>
      <c r="I19796" t="s">
        <v>11845</v>
      </c>
      <c r="J19796" s="40">
        <v>59.99</v>
      </c>
      <c r="K19796" s="40">
        <v>0</v>
      </c>
    </row>
    <row r="19797" spans="1:11" x14ac:dyDescent="0.35">
      <c r="A19797">
        <v>65017</v>
      </c>
      <c r="B19797" t="s">
        <v>329</v>
      </c>
      <c r="C19797" s="70">
        <v>0</v>
      </c>
      <c r="D19797" s="70">
        <v>0</v>
      </c>
      <c r="E19797" s="71">
        <v>44681</v>
      </c>
      <c r="F19797" t="s">
        <v>2094</v>
      </c>
      <c r="G19797" t="s">
        <v>1912</v>
      </c>
      <c r="I19797" t="s">
        <v>11844</v>
      </c>
      <c r="J19797" s="40">
        <v>59.99</v>
      </c>
      <c r="K19797" s="40">
        <v>0</v>
      </c>
    </row>
    <row r="19798" spans="1:11" x14ac:dyDescent="0.35">
      <c r="A19798">
        <v>65017</v>
      </c>
      <c r="B19798" t="s">
        <v>329</v>
      </c>
      <c r="C19798" s="70">
        <v>0</v>
      </c>
      <c r="D19798" s="70">
        <v>0</v>
      </c>
      <c r="E19798" s="71">
        <v>44681</v>
      </c>
      <c r="F19798" t="s">
        <v>2094</v>
      </c>
      <c r="G19798" t="s">
        <v>1912</v>
      </c>
      <c r="I19798" t="s">
        <v>11843</v>
      </c>
      <c r="J19798" s="40">
        <v>54.87</v>
      </c>
      <c r="K19798" s="40">
        <v>0</v>
      </c>
    </row>
    <row r="19799" spans="1:11" x14ac:dyDescent="0.35">
      <c r="A19799">
        <v>65017</v>
      </c>
      <c r="B19799" t="s">
        <v>329</v>
      </c>
      <c r="C19799" s="70">
        <v>0</v>
      </c>
      <c r="D19799" s="70">
        <v>0</v>
      </c>
      <c r="E19799" s="71">
        <v>44681</v>
      </c>
      <c r="F19799" t="s">
        <v>2094</v>
      </c>
      <c r="G19799" t="s">
        <v>1912</v>
      </c>
      <c r="I19799" t="s">
        <v>11842</v>
      </c>
      <c r="J19799" s="40">
        <v>63.49</v>
      </c>
      <c r="K19799" s="40">
        <v>0</v>
      </c>
    </row>
    <row r="19800" spans="1:11" x14ac:dyDescent="0.35">
      <c r="A19800">
        <v>65017</v>
      </c>
      <c r="B19800" t="s">
        <v>329</v>
      </c>
      <c r="C19800" s="70">
        <v>0</v>
      </c>
      <c r="D19800" s="70">
        <v>0</v>
      </c>
      <c r="E19800" s="71">
        <v>44682</v>
      </c>
      <c r="F19800" t="s">
        <v>11841</v>
      </c>
      <c r="G19800" t="s">
        <v>2142</v>
      </c>
      <c r="H19800" t="s">
        <v>11840</v>
      </c>
      <c r="I19800" t="s">
        <v>11839</v>
      </c>
      <c r="J19800" s="40">
        <v>46.22</v>
      </c>
      <c r="K19800" s="40">
        <v>0</v>
      </c>
    </row>
    <row r="19801" spans="1:11" x14ac:dyDescent="0.35">
      <c r="A19801">
        <v>65017</v>
      </c>
      <c r="B19801" t="s">
        <v>329</v>
      </c>
      <c r="C19801" s="70">
        <v>0</v>
      </c>
      <c r="D19801" s="70">
        <v>0</v>
      </c>
      <c r="E19801" s="71">
        <v>44682</v>
      </c>
      <c r="F19801" t="s">
        <v>11838</v>
      </c>
      <c r="G19801" t="s">
        <v>2142</v>
      </c>
      <c r="H19801" t="s">
        <v>11837</v>
      </c>
      <c r="I19801" t="s">
        <v>11836</v>
      </c>
      <c r="J19801" s="40">
        <v>76.59</v>
      </c>
      <c r="K19801" s="40">
        <v>0</v>
      </c>
    </row>
    <row r="19802" spans="1:11" x14ac:dyDescent="0.35">
      <c r="A19802">
        <v>65017</v>
      </c>
      <c r="B19802" t="s">
        <v>329</v>
      </c>
      <c r="C19802" s="70">
        <v>0</v>
      </c>
      <c r="D19802" s="70">
        <v>0</v>
      </c>
      <c r="E19802" s="71">
        <v>44682</v>
      </c>
      <c r="F19802" t="s">
        <v>9368</v>
      </c>
      <c r="G19802" t="s">
        <v>2142</v>
      </c>
      <c r="H19802" t="s">
        <v>9367</v>
      </c>
      <c r="I19802" t="s">
        <v>9366</v>
      </c>
      <c r="J19802" s="40">
        <v>120.16</v>
      </c>
      <c r="K19802" s="40">
        <v>0</v>
      </c>
    </row>
    <row r="19803" spans="1:11" x14ac:dyDescent="0.35">
      <c r="A19803">
        <v>65017</v>
      </c>
      <c r="B19803" t="s">
        <v>329</v>
      </c>
      <c r="C19803" s="70">
        <v>0</v>
      </c>
      <c r="D19803" s="70">
        <v>0</v>
      </c>
      <c r="E19803" s="71">
        <v>44685</v>
      </c>
      <c r="F19803" t="s">
        <v>11835</v>
      </c>
      <c r="G19803" t="s">
        <v>2142</v>
      </c>
      <c r="H19803" t="s">
        <v>11834</v>
      </c>
      <c r="I19803" t="s">
        <v>11833</v>
      </c>
      <c r="J19803" s="40">
        <v>443.98</v>
      </c>
      <c r="K19803" s="40">
        <v>0</v>
      </c>
    </row>
    <row r="19804" spans="1:11" x14ac:dyDescent="0.35">
      <c r="A19804">
        <v>65017</v>
      </c>
      <c r="B19804" t="s">
        <v>329</v>
      </c>
      <c r="C19804" s="70">
        <v>0</v>
      </c>
      <c r="D19804" s="70">
        <v>0</v>
      </c>
      <c r="E19804" s="71">
        <v>44687</v>
      </c>
      <c r="F19804" t="s">
        <v>11832</v>
      </c>
      <c r="G19804" t="s">
        <v>2142</v>
      </c>
      <c r="H19804" t="s">
        <v>11831</v>
      </c>
      <c r="I19804" t="s">
        <v>11830</v>
      </c>
      <c r="J19804" s="40">
        <v>435.8</v>
      </c>
      <c r="K19804" s="40">
        <v>0</v>
      </c>
    </row>
    <row r="19805" spans="1:11" x14ac:dyDescent="0.35">
      <c r="A19805">
        <v>65017</v>
      </c>
      <c r="B19805" t="s">
        <v>329</v>
      </c>
      <c r="C19805" s="70">
        <v>0</v>
      </c>
      <c r="D19805" s="70">
        <v>0</v>
      </c>
      <c r="E19805" s="71">
        <v>44689</v>
      </c>
      <c r="F19805" t="s">
        <v>11829</v>
      </c>
      <c r="G19805" t="s">
        <v>2142</v>
      </c>
      <c r="H19805" t="s">
        <v>11828</v>
      </c>
      <c r="I19805" t="s">
        <v>11827</v>
      </c>
      <c r="J19805" s="40">
        <v>997.34</v>
      </c>
      <c r="K19805" s="40">
        <v>0</v>
      </c>
    </row>
    <row r="19806" spans="1:11" x14ac:dyDescent="0.35">
      <c r="A19806">
        <v>65017</v>
      </c>
      <c r="B19806" t="s">
        <v>329</v>
      </c>
      <c r="C19806" s="70">
        <v>0</v>
      </c>
      <c r="D19806" s="70">
        <v>0</v>
      </c>
      <c r="E19806" s="71">
        <v>44690</v>
      </c>
      <c r="F19806" t="s">
        <v>11826</v>
      </c>
      <c r="G19806" t="s">
        <v>2142</v>
      </c>
      <c r="H19806" t="s">
        <v>11825</v>
      </c>
      <c r="I19806" t="s">
        <v>11824</v>
      </c>
      <c r="J19806" s="40">
        <v>61.26</v>
      </c>
      <c r="K19806" s="40">
        <v>0</v>
      </c>
    </row>
    <row r="19807" spans="1:11" x14ac:dyDescent="0.35">
      <c r="A19807">
        <v>65017</v>
      </c>
      <c r="B19807" t="s">
        <v>329</v>
      </c>
      <c r="C19807" s="70">
        <v>0</v>
      </c>
      <c r="D19807" s="70">
        <v>0</v>
      </c>
      <c r="E19807" s="71">
        <v>44690</v>
      </c>
      <c r="F19807" t="s">
        <v>11823</v>
      </c>
      <c r="G19807" t="s">
        <v>2142</v>
      </c>
      <c r="H19807" t="s">
        <v>2084</v>
      </c>
      <c r="I19807" t="s">
        <v>2083</v>
      </c>
      <c r="J19807" s="40">
        <v>715.82</v>
      </c>
      <c r="K19807" s="40">
        <v>0</v>
      </c>
    </row>
    <row r="19808" spans="1:11" x14ac:dyDescent="0.35">
      <c r="A19808">
        <v>65017</v>
      </c>
      <c r="B19808" t="s">
        <v>329</v>
      </c>
      <c r="C19808" s="70">
        <v>0</v>
      </c>
      <c r="D19808" s="70">
        <v>0</v>
      </c>
      <c r="E19808" s="71">
        <v>44690</v>
      </c>
      <c r="F19808" t="s">
        <v>11822</v>
      </c>
      <c r="G19808" t="s">
        <v>2142</v>
      </c>
      <c r="H19808" t="s">
        <v>11821</v>
      </c>
      <c r="I19808" t="s">
        <v>11820</v>
      </c>
      <c r="J19808" s="40">
        <v>-8.6999999999999993</v>
      </c>
      <c r="K19808" s="40">
        <v>0</v>
      </c>
    </row>
    <row r="19809" spans="1:11" x14ac:dyDescent="0.35">
      <c r="A19809">
        <v>65017</v>
      </c>
      <c r="B19809" t="s">
        <v>329</v>
      </c>
      <c r="C19809" s="70">
        <v>0</v>
      </c>
      <c r="D19809" s="70">
        <v>0</v>
      </c>
      <c r="E19809" s="71">
        <v>44690</v>
      </c>
      <c r="F19809" t="s">
        <v>11819</v>
      </c>
      <c r="G19809" t="s">
        <v>2142</v>
      </c>
      <c r="H19809" t="s">
        <v>11818</v>
      </c>
      <c r="I19809" t="s">
        <v>11817</v>
      </c>
      <c r="J19809" s="40">
        <v>-319.95</v>
      </c>
      <c r="K19809" s="40">
        <v>0</v>
      </c>
    </row>
    <row r="19810" spans="1:11" x14ac:dyDescent="0.35">
      <c r="A19810">
        <v>65017</v>
      </c>
      <c r="B19810" t="s">
        <v>329</v>
      </c>
      <c r="C19810" s="70">
        <v>0</v>
      </c>
      <c r="D19810" s="70">
        <v>0</v>
      </c>
      <c r="E19810" s="71">
        <v>44690</v>
      </c>
      <c r="F19810" t="s">
        <v>11816</v>
      </c>
      <c r="G19810" t="s">
        <v>2142</v>
      </c>
      <c r="H19810" t="s">
        <v>11727</v>
      </c>
      <c r="I19810" t="s">
        <v>11726</v>
      </c>
      <c r="J19810" s="40">
        <v>-319.95</v>
      </c>
      <c r="K19810" s="40">
        <v>0</v>
      </c>
    </row>
    <row r="19811" spans="1:11" x14ac:dyDescent="0.35">
      <c r="A19811">
        <v>65017</v>
      </c>
      <c r="B19811" t="s">
        <v>329</v>
      </c>
      <c r="C19811" s="70">
        <v>0</v>
      </c>
      <c r="D19811" s="70">
        <v>0</v>
      </c>
      <c r="E19811" s="71">
        <v>44691</v>
      </c>
      <c r="F19811" t="s">
        <v>11815</v>
      </c>
      <c r="G19811" t="s">
        <v>2142</v>
      </c>
      <c r="H19811" t="s">
        <v>11814</v>
      </c>
      <c r="I19811" t="s">
        <v>11813</v>
      </c>
      <c r="J19811" s="40">
        <v>477.97</v>
      </c>
      <c r="K19811" s="40">
        <v>0</v>
      </c>
    </row>
    <row r="19812" spans="1:11" x14ac:dyDescent="0.35">
      <c r="A19812">
        <v>65017</v>
      </c>
      <c r="B19812" t="s">
        <v>329</v>
      </c>
      <c r="C19812" s="70">
        <v>0</v>
      </c>
      <c r="D19812" s="70">
        <v>0</v>
      </c>
      <c r="E19812" s="71">
        <v>44691</v>
      </c>
      <c r="F19812" t="s">
        <v>11812</v>
      </c>
      <c r="G19812" t="s">
        <v>2142</v>
      </c>
      <c r="H19812" t="s">
        <v>11811</v>
      </c>
      <c r="I19812" t="s">
        <v>11810</v>
      </c>
      <c r="J19812" s="40">
        <v>477.97</v>
      </c>
      <c r="K19812" s="40">
        <v>0</v>
      </c>
    </row>
    <row r="19813" spans="1:11" x14ac:dyDescent="0.35">
      <c r="A19813">
        <v>65017</v>
      </c>
      <c r="B19813" t="s">
        <v>329</v>
      </c>
      <c r="C19813" s="70">
        <v>0</v>
      </c>
      <c r="D19813" s="70">
        <v>0</v>
      </c>
      <c r="E19813" s="71">
        <v>44691</v>
      </c>
      <c r="F19813" t="s">
        <v>11809</v>
      </c>
      <c r="G19813" t="s">
        <v>2142</v>
      </c>
      <c r="H19813" t="s">
        <v>11808</v>
      </c>
      <c r="I19813" t="s">
        <v>11807</v>
      </c>
      <c r="J19813" s="40">
        <v>207.91</v>
      </c>
      <c r="K19813" s="40">
        <v>0</v>
      </c>
    </row>
    <row r="19814" spans="1:11" x14ac:dyDescent="0.35">
      <c r="A19814">
        <v>65017</v>
      </c>
      <c r="B19814" t="s">
        <v>329</v>
      </c>
      <c r="C19814" s="70">
        <v>0</v>
      </c>
      <c r="D19814" s="70">
        <v>0</v>
      </c>
      <c r="E19814" s="71">
        <v>44691</v>
      </c>
      <c r="F19814" t="s">
        <v>11806</v>
      </c>
      <c r="G19814" t="s">
        <v>2142</v>
      </c>
      <c r="H19814" t="s">
        <v>11805</v>
      </c>
      <c r="I19814" t="s">
        <v>11804</v>
      </c>
      <c r="J19814" s="40">
        <v>30.41</v>
      </c>
      <c r="K19814" s="40">
        <v>0</v>
      </c>
    </row>
    <row r="19815" spans="1:11" x14ac:dyDescent="0.35">
      <c r="A19815">
        <v>65017</v>
      </c>
      <c r="B19815" t="s">
        <v>329</v>
      </c>
      <c r="C19815" s="70">
        <v>0</v>
      </c>
      <c r="D19815" s="70">
        <v>0</v>
      </c>
      <c r="E19815" s="71">
        <v>44692</v>
      </c>
      <c r="F19815" t="s">
        <v>11803</v>
      </c>
      <c r="G19815" t="s">
        <v>2142</v>
      </c>
      <c r="H19815" t="s">
        <v>11802</v>
      </c>
      <c r="I19815" t="s">
        <v>11801</v>
      </c>
      <c r="J19815" s="40">
        <v>210.22</v>
      </c>
      <c r="K19815" s="40">
        <v>0</v>
      </c>
    </row>
    <row r="19816" spans="1:11" x14ac:dyDescent="0.35">
      <c r="A19816">
        <v>65017</v>
      </c>
      <c r="B19816" t="s">
        <v>329</v>
      </c>
      <c r="C19816" s="70">
        <v>0</v>
      </c>
      <c r="D19816" s="70">
        <v>0</v>
      </c>
      <c r="E19816" s="71">
        <v>44697</v>
      </c>
      <c r="F19816" t="s">
        <v>11800</v>
      </c>
      <c r="G19816" t="s">
        <v>2142</v>
      </c>
      <c r="H19816" t="s">
        <v>11799</v>
      </c>
      <c r="I19816" t="s">
        <v>11798</v>
      </c>
      <c r="J19816" s="40">
        <v>484.12</v>
      </c>
      <c r="K19816" s="40">
        <v>0</v>
      </c>
    </row>
    <row r="19817" spans="1:11" x14ac:dyDescent="0.35">
      <c r="A19817">
        <v>65017</v>
      </c>
      <c r="B19817" t="s">
        <v>329</v>
      </c>
      <c r="C19817" s="70">
        <v>0</v>
      </c>
      <c r="D19817" s="70">
        <v>0</v>
      </c>
      <c r="E19817" s="71">
        <v>44697</v>
      </c>
      <c r="F19817" t="s">
        <v>11797</v>
      </c>
      <c r="G19817" t="s">
        <v>2142</v>
      </c>
      <c r="H19817" t="s">
        <v>11796</v>
      </c>
      <c r="I19817" t="s">
        <v>11795</v>
      </c>
      <c r="J19817" s="40">
        <v>438.43</v>
      </c>
      <c r="K19817" s="40">
        <v>0</v>
      </c>
    </row>
    <row r="19818" spans="1:11" x14ac:dyDescent="0.35">
      <c r="A19818">
        <v>65017</v>
      </c>
      <c r="B19818" t="s">
        <v>329</v>
      </c>
      <c r="C19818" s="70">
        <v>0</v>
      </c>
      <c r="D19818" s="70">
        <v>0</v>
      </c>
      <c r="E19818" s="71">
        <v>44697</v>
      </c>
      <c r="F19818" t="s">
        <v>11794</v>
      </c>
      <c r="G19818" t="s">
        <v>2142</v>
      </c>
      <c r="H19818" t="s">
        <v>11793</v>
      </c>
      <c r="I19818" t="s">
        <v>11792</v>
      </c>
      <c r="J19818" s="40">
        <v>64.64</v>
      </c>
      <c r="K19818" s="40">
        <v>0</v>
      </c>
    </row>
    <row r="19819" spans="1:11" x14ac:dyDescent="0.35">
      <c r="A19819">
        <v>65017</v>
      </c>
      <c r="B19819" t="s">
        <v>329</v>
      </c>
      <c r="C19819" s="70">
        <v>0</v>
      </c>
      <c r="D19819" s="70">
        <v>0</v>
      </c>
      <c r="E19819" s="71">
        <v>44698</v>
      </c>
      <c r="F19819" t="s">
        <v>11791</v>
      </c>
      <c r="G19819" t="s">
        <v>2142</v>
      </c>
      <c r="H19819" t="s">
        <v>11790</v>
      </c>
      <c r="I19819" t="s">
        <v>11789</v>
      </c>
      <c r="J19819" s="40">
        <v>659.79</v>
      </c>
      <c r="K19819" s="40">
        <v>0</v>
      </c>
    </row>
    <row r="19820" spans="1:11" x14ac:dyDescent="0.35">
      <c r="A19820">
        <v>65017</v>
      </c>
      <c r="B19820" t="s">
        <v>329</v>
      </c>
      <c r="C19820" s="70">
        <v>0</v>
      </c>
      <c r="D19820" s="70">
        <v>0</v>
      </c>
      <c r="E19820" s="71">
        <v>44699</v>
      </c>
      <c r="F19820" t="s">
        <v>11788</v>
      </c>
      <c r="G19820" t="s">
        <v>2142</v>
      </c>
      <c r="H19820" t="s">
        <v>11787</v>
      </c>
      <c r="I19820" t="s">
        <v>11786</v>
      </c>
      <c r="J19820" s="40">
        <v>43.23</v>
      </c>
      <c r="K19820" s="40">
        <v>0</v>
      </c>
    </row>
    <row r="19821" spans="1:11" x14ac:dyDescent="0.35">
      <c r="A19821">
        <v>65017</v>
      </c>
      <c r="B19821" t="s">
        <v>329</v>
      </c>
      <c r="C19821" s="70">
        <v>0</v>
      </c>
      <c r="D19821" s="70">
        <v>0</v>
      </c>
      <c r="E19821" s="71">
        <v>44704</v>
      </c>
      <c r="F19821" t="s">
        <v>11785</v>
      </c>
      <c r="G19821" t="s">
        <v>2142</v>
      </c>
      <c r="H19821" t="s">
        <v>11784</v>
      </c>
      <c r="I19821" t="s">
        <v>11783</v>
      </c>
      <c r="J19821" s="40">
        <v>47.38</v>
      </c>
      <c r="K19821" s="40">
        <v>0</v>
      </c>
    </row>
    <row r="19822" spans="1:11" x14ac:dyDescent="0.35">
      <c r="A19822">
        <v>65017</v>
      </c>
      <c r="B19822" t="s">
        <v>329</v>
      </c>
      <c r="C19822" s="70">
        <v>0</v>
      </c>
      <c r="D19822" s="70">
        <v>0</v>
      </c>
      <c r="E19822" s="71">
        <v>44705</v>
      </c>
      <c r="F19822" t="s">
        <v>11782</v>
      </c>
      <c r="G19822" t="s">
        <v>2142</v>
      </c>
      <c r="H19822" t="s">
        <v>11781</v>
      </c>
      <c r="I19822" t="s">
        <v>11780</v>
      </c>
      <c r="J19822" s="40">
        <v>62.88</v>
      </c>
      <c r="K19822" s="40">
        <v>0</v>
      </c>
    </row>
    <row r="19823" spans="1:11" x14ac:dyDescent="0.35">
      <c r="A19823">
        <v>65017</v>
      </c>
      <c r="B19823" t="s">
        <v>329</v>
      </c>
      <c r="C19823" s="70">
        <v>0</v>
      </c>
      <c r="D19823" s="70">
        <v>0</v>
      </c>
      <c r="E19823" s="71">
        <v>44706</v>
      </c>
      <c r="F19823" t="s">
        <v>11779</v>
      </c>
      <c r="G19823" t="s">
        <v>2142</v>
      </c>
      <c r="H19823" t="s">
        <v>11778</v>
      </c>
      <c r="I19823" t="s">
        <v>11777</v>
      </c>
      <c r="J19823" s="40">
        <v>31.35</v>
      </c>
      <c r="K19823" s="40">
        <v>0</v>
      </c>
    </row>
    <row r="19824" spans="1:11" x14ac:dyDescent="0.35">
      <c r="A19824">
        <v>65017</v>
      </c>
      <c r="B19824" t="s">
        <v>329</v>
      </c>
      <c r="C19824" s="70">
        <v>0</v>
      </c>
      <c r="D19824" s="70">
        <v>0</v>
      </c>
      <c r="E19824" s="71">
        <v>44712</v>
      </c>
      <c r="F19824" t="s">
        <v>11776</v>
      </c>
      <c r="G19824" t="s">
        <v>2142</v>
      </c>
      <c r="H19824" t="s">
        <v>11775</v>
      </c>
      <c r="I19824" t="s">
        <v>11774</v>
      </c>
      <c r="J19824" s="40">
        <v>6284.9</v>
      </c>
      <c r="K19824" s="40">
        <v>0</v>
      </c>
    </row>
    <row r="19825" spans="1:11" x14ac:dyDescent="0.35">
      <c r="A19825">
        <v>65017</v>
      </c>
      <c r="B19825" t="s">
        <v>329</v>
      </c>
      <c r="C19825" s="70">
        <v>0</v>
      </c>
      <c r="D19825" s="70">
        <v>0</v>
      </c>
      <c r="E19825" s="71">
        <v>44712</v>
      </c>
      <c r="F19825" t="s">
        <v>2077</v>
      </c>
      <c r="G19825" t="s">
        <v>1912</v>
      </c>
      <c r="I19825" t="s">
        <v>11773</v>
      </c>
      <c r="J19825" s="40">
        <v>18.57</v>
      </c>
      <c r="K19825" s="40">
        <v>0</v>
      </c>
    </row>
    <row r="19826" spans="1:11" x14ac:dyDescent="0.35">
      <c r="A19826">
        <v>65017</v>
      </c>
      <c r="B19826" t="s">
        <v>329</v>
      </c>
      <c r="C19826" s="70">
        <v>0</v>
      </c>
      <c r="D19826" s="70">
        <v>0</v>
      </c>
      <c r="E19826" s="71">
        <v>44712</v>
      </c>
      <c r="F19826" t="s">
        <v>2077</v>
      </c>
      <c r="G19826" t="s">
        <v>1912</v>
      </c>
      <c r="I19826" t="s">
        <v>11772</v>
      </c>
      <c r="J19826" s="40">
        <v>19.170000000000002</v>
      </c>
      <c r="K19826" s="40">
        <v>0</v>
      </c>
    </row>
    <row r="19827" spans="1:11" x14ac:dyDescent="0.35">
      <c r="A19827">
        <v>65017</v>
      </c>
      <c r="B19827" t="s">
        <v>329</v>
      </c>
      <c r="C19827" s="70">
        <v>0</v>
      </c>
      <c r="D19827" s="70">
        <v>0</v>
      </c>
      <c r="E19827" s="71">
        <v>44712</v>
      </c>
      <c r="F19827" t="s">
        <v>2077</v>
      </c>
      <c r="G19827" t="s">
        <v>1912</v>
      </c>
      <c r="I19827" t="s">
        <v>11771</v>
      </c>
      <c r="J19827" s="40">
        <v>449.07</v>
      </c>
      <c r="K19827" s="40">
        <v>0</v>
      </c>
    </row>
    <row r="19828" spans="1:11" x14ac:dyDescent="0.35">
      <c r="A19828">
        <v>65017</v>
      </c>
      <c r="B19828" t="s">
        <v>329</v>
      </c>
      <c r="C19828" s="70">
        <v>0</v>
      </c>
      <c r="D19828" s="70">
        <v>0</v>
      </c>
      <c r="E19828" s="71">
        <v>44712</v>
      </c>
      <c r="F19828" t="s">
        <v>2077</v>
      </c>
      <c r="G19828" t="s">
        <v>1912</v>
      </c>
      <c r="I19828" t="s">
        <v>11770</v>
      </c>
      <c r="J19828" s="40">
        <v>12.57</v>
      </c>
      <c r="K19828" s="40">
        <v>0</v>
      </c>
    </row>
    <row r="19829" spans="1:11" x14ac:dyDescent="0.35">
      <c r="A19829">
        <v>65017</v>
      </c>
      <c r="B19829" t="s">
        <v>329</v>
      </c>
      <c r="C19829" s="70">
        <v>0</v>
      </c>
      <c r="D19829" s="70">
        <v>0</v>
      </c>
      <c r="E19829" s="71">
        <v>44712</v>
      </c>
      <c r="F19829" t="s">
        <v>2077</v>
      </c>
      <c r="G19829" t="s">
        <v>1912</v>
      </c>
      <c r="I19829" t="s">
        <v>11769</v>
      </c>
      <c r="J19829" s="40">
        <v>170.76</v>
      </c>
      <c r="K19829" s="40">
        <v>0</v>
      </c>
    </row>
    <row r="19830" spans="1:11" x14ac:dyDescent="0.35">
      <c r="A19830">
        <v>65017</v>
      </c>
      <c r="B19830" t="s">
        <v>329</v>
      </c>
      <c r="C19830" s="70">
        <v>0</v>
      </c>
      <c r="D19830" s="70">
        <v>0</v>
      </c>
      <c r="E19830" s="71">
        <v>44713</v>
      </c>
      <c r="F19830" t="s">
        <v>11768</v>
      </c>
      <c r="G19830" t="s">
        <v>2142</v>
      </c>
      <c r="H19830" t="s">
        <v>11767</v>
      </c>
      <c r="I19830" t="s">
        <v>11766</v>
      </c>
      <c r="J19830" s="40">
        <v>31.67</v>
      </c>
      <c r="K19830" s="40">
        <v>0</v>
      </c>
    </row>
    <row r="19831" spans="1:11" x14ac:dyDescent="0.35">
      <c r="A19831">
        <v>65017</v>
      </c>
      <c r="B19831" t="s">
        <v>329</v>
      </c>
      <c r="C19831" s="70">
        <v>0</v>
      </c>
      <c r="D19831" s="70">
        <v>0</v>
      </c>
      <c r="E19831" s="71">
        <v>44713</v>
      </c>
      <c r="F19831" t="s">
        <v>11765</v>
      </c>
      <c r="G19831" t="s">
        <v>2142</v>
      </c>
      <c r="H19831" t="s">
        <v>11764</v>
      </c>
      <c r="I19831" t="s">
        <v>11763</v>
      </c>
      <c r="J19831" s="40">
        <v>429.89</v>
      </c>
      <c r="K19831" s="40">
        <v>0</v>
      </c>
    </row>
    <row r="19832" spans="1:11" x14ac:dyDescent="0.35">
      <c r="A19832">
        <v>65017</v>
      </c>
      <c r="B19832" t="s">
        <v>329</v>
      </c>
      <c r="C19832" s="70">
        <v>0</v>
      </c>
      <c r="D19832" s="70">
        <v>0</v>
      </c>
      <c r="E19832" s="71">
        <v>44719</v>
      </c>
      <c r="F19832" t="s">
        <v>11762</v>
      </c>
      <c r="G19832" t="s">
        <v>2142</v>
      </c>
      <c r="H19832" t="s">
        <v>11761</v>
      </c>
      <c r="I19832" t="s">
        <v>11760</v>
      </c>
      <c r="J19832" s="40">
        <v>63.09</v>
      </c>
      <c r="K19832" s="40">
        <v>0</v>
      </c>
    </row>
    <row r="19833" spans="1:11" x14ac:dyDescent="0.35">
      <c r="A19833">
        <v>65017</v>
      </c>
      <c r="B19833" t="s">
        <v>329</v>
      </c>
      <c r="C19833" s="70">
        <v>0</v>
      </c>
      <c r="D19833" s="70">
        <v>0</v>
      </c>
      <c r="E19833" s="71">
        <v>44720</v>
      </c>
      <c r="F19833" t="s">
        <v>11759</v>
      </c>
      <c r="G19833" t="s">
        <v>2142</v>
      </c>
      <c r="H19833" t="s">
        <v>11758</v>
      </c>
      <c r="I19833" t="s">
        <v>11757</v>
      </c>
      <c r="J19833" s="40">
        <v>470.8</v>
      </c>
      <c r="K19833" s="40">
        <v>0</v>
      </c>
    </row>
    <row r="19834" spans="1:11" x14ac:dyDescent="0.35">
      <c r="A19834">
        <v>65017</v>
      </c>
      <c r="B19834" t="s">
        <v>329</v>
      </c>
      <c r="C19834" s="70">
        <v>0</v>
      </c>
      <c r="D19834" s="70">
        <v>0</v>
      </c>
      <c r="E19834" s="71">
        <v>44728</v>
      </c>
      <c r="F19834" t="s">
        <v>11756</v>
      </c>
      <c r="G19834" t="s">
        <v>2142</v>
      </c>
      <c r="H19834" t="s">
        <v>11755</v>
      </c>
      <c r="I19834" t="s">
        <v>11754</v>
      </c>
      <c r="J19834" s="40">
        <v>43.32</v>
      </c>
      <c r="K19834" s="40">
        <v>0</v>
      </c>
    </row>
    <row r="19835" spans="1:11" x14ac:dyDescent="0.35">
      <c r="A19835">
        <v>65017</v>
      </c>
      <c r="B19835" t="s">
        <v>329</v>
      </c>
      <c r="C19835" s="70">
        <v>0</v>
      </c>
      <c r="D19835" s="70">
        <v>0</v>
      </c>
      <c r="E19835" s="71">
        <v>44732</v>
      </c>
      <c r="F19835" t="s">
        <v>11753</v>
      </c>
      <c r="G19835" t="s">
        <v>2142</v>
      </c>
      <c r="H19835" t="s">
        <v>11752</v>
      </c>
      <c r="I19835" t="s">
        <v>11751</v>
      </c>
      <c r="J19835" s="40">
        <v>60.96</v>
      </c>
      <c r="K19835" s="40">
        <v>0</v>
      </c>
    </row>
    <row r="19836" spans="1:11" x14ac:dyDescent="0.35">
      <c r="A19836">
        <v>65017</v>
      </c>
      <c r="B19836" t="s">
        <v>329</v>
      </c>
      <c r="C19836" s="70">
        <v>0</v>
      </c>
      <c r="D19836" s="70">
        <v>0</v>
      </c>
      <c r="E19836" s="71">
        <v>44734</v>
      </c>
      <c r="F19836" t="s">
        <v>11750</v>
      </c>
      <c r="G19836" t="s">
        <v>2142</v>
      </c>
      <c r="H19836" t="s">
        <v>11749</v>
      </c>
      <c r="I19836" t="s">
        <v>11748</v>
      </c>
      <c r="J19836" s="40">
        <v>30.4</v>
      </c>
      <c r="K19836" s="40">
        <v>0</v>
      </c>
    </row>
    <row r="19837" spans="1:11" x14ac:dyDescent="0.35">
      <c r="A19837">
        <v>65017</v>
      </c>
      <c r="B19837" t="s">
        <v>329</v>
      </c>
      <c r="C19837" s="70">
        <v>0</v>
      </c>
      <c r="D19837" s="70">
        <v>0</v>
      </c>
      <c r="E19837" s="71">
        <v>44735</v>
      </c>
      <c r="F19837" t="s">
        <v>11747</v>
      </c>
      <c r="G19837" t="s">
        <v>2142</v>
      </c>
      <c r="H19837" t="s">
        <v>11746</v>
      </c>
      <c r="I19837" t="s">
        <v>11745</v>
      </c>
      <c r="J19837" s="40">
        <v>72.53</v>
      </c>
      <c r="K19837" s="40">
        <v>0</v>
      </c>
    </row>
    <row r="19838" spans="1:11" x14ac:dyDescent="0.35">
      <c r="A19838">
        <v>65017</v>
      </c>
      <c r="B19838" t="s">
        <v>329</v>
      </c>
      <c r="C19838" s="70">
        <v>0</v>
      </c>
      <c r="D19838" s="70">
        <v>0</v>
      </c>
      <c r="E19838" s="71">
        <v>44740</v>
      </c>
      <c r="F19838" t="s">
        <v>11744</v>
      </c>
      <c r="G19838" t="s">
        <v>2142</v>
      </c>
      <c r="H19838" t="s">
        <v>11743</v>
      </c>
      <c r="I19838" t="s">
        <v>11742</v>
      </c>
      <c r="J19838" s="40">
        <v>30.65</v>
      </c>
      <c r="K19838" s="40">
        <v>0</v>
      </c>
    </row>
    <row r="19839" spans="1:11" x14ac:dyDescent="0.35">
      <c r="A19839">
        <v>65017</v>
      </c>
      <c r="B19839" t="s">
        <v>329</v>
      </c>
      <c r="C19839" s="70">
        <v>0</v>
      </c>
      <c r="D19839" s="70">
        <v>0</v>
      </c>
      <c r="E19839" s="71">
        <v>44742</v>
      </c>
      <c r="F19839" t="s">
        <v>2063</v>
      </c>
      <c r="G19839" t="s">
        <v>1912</v>
      </c>
      <c r="I19839" t="s">
        <v>11741</v>
      </c>
      <c r="J19839" s="40">
        <v>285.70999999999998</v>
      </c>
      <c r="K19839" s="40">
        <v>0</v>
      </c>
    </row>
    <row r="19840" spans="1:11" x14ac:dyDescent="0.35">
      <c r="A19840">
        <v>65017</v>
      </c>
      <c r="B19840" t="s">
        <v>329</v>
      </c>
      <c r="C19840" s="70">
        <v>0</v>
      </c>
      <c r="D19840" s="70">
        <v>0</v>
      </c>
      <c r="E19840" s="71">
        <v>44743</v>
      </c>
      <c r="F19840" t="s">
        <v>11740</v>
      </c>
      <c r="G19840" t="s">
        <v>2142</v>
      </c>
      <c r="H19840" t="s">
        <v>11739</v>
      </c>
      <c r="I19840" t="s">
        <v>11738</v>
      </c>
      <c r="J19840" s="40">
        <v>122.15</v>
      </c>
      <c r="K19840" s="40">
        <v>0</v>
      </c>
    </row>
    <row r="19841" spans="1:11" x14ac:dyDescent="0.35">
      <c r="A19841">
        <v>65017</v>
      </c>
      <c r="B19841" t="s">
        <v>329</v>
      </c>
      <c r="C19841" s="70">
        <v>0</v>
      </c>
      <c r="D19841" s="70">
        <v>0</v>
      </c>
      <c r="E19841" s="71">
        <v>44743</v>
      </c>
      <c r="F19841" t="s">
        <v>11737</v>
      </c>
      <c r="G19841" t="s">
        <v>2142</v>
      </c>
      <c r="H19841" t="s">
        <v>11736</v>
      </c>
      <c r="I19841" t="s">
        <v>11735</v>
      </c>
      <c r="J19841" s="40">
        <v>47.63</v>
      </c>
      <c r="K19841" s="40">
        <v>0</v>
      </c>
    </row>
    <row r="19842" spans="1:11" x14ac:dyDescent="0.35">
      <c r="A19842">
        <v>65017</v>
      </c>
      <c r="B19842" t="s">
        <v>329</v>
      </c>
      <c r="C19842" s="70">
        <v>0</v>
      </c>
      <c r="D19842" s="70">
        <v>0</v>
      </c>
      <c r="E19842" s="71">
        <v>44743</v>
      </c>
      <c r="F19842" t="s">
        <v>11734</v>
      </c>
      <c r="G19842" t="s">
        <v>2142</v>
      </c>
      <c r="H19842" t="s">
        <v>11733</v>
      </c>
      <c r="I19842" t="s">
        <v>11732</v>
      </c>
      <c r="J19842" s="40">
        <v>267.5</v>
      </c>
      <c r="K19842" s="40">
        <v>0</v>
      </c>
    </row>
    <row r="19843" spans="1:11" x14ac:dyDescent="0.35">
      <c r="A19843">
        <v>65017</v>
      </c>
      <c r="B19843" t="s">
        <v>329</v>
      </c>
      <c r="C19843" s="70">
        <v>0</v>
      </c>
      <c r="D19843" s="70">
        <v>0</v>
      </c>
      <c r="E19843" s="71">
        <v>44743</v>
      </c>
      <c r="F19843" t="s">
        <v>11731</v>
      </c>
      <c r="G19843" t="s">
        <v>2142</v>
      </c>
      <c r="H19843" t="s">
        <v>11730</v>
      </c>
      <c r="I19843" t="s">
        <v>11729</v>
      </c>
      <c r="J19843" s="40">
        <v>268.38</v>
      </c>
      <c r="K19843" s="40">
        <v>0</v>
      </c>
    </row>
    <row r="19844" spans="1:11" x14ac:dyDescent="0.35">
      <c r="A19844">
        <v>65017</v>
      </c>
      <c r="B19844" t="s">
        <v>329</v>
      </c>
      <c r="C19844" s="70">
        <v>0</v>
      </c>
      <c r="D19844" s="70">
        <v>0</v>
      </c>
      <c r="E19844" s="71">
        <v>44743</v>
      </c>
      <c r="F19844" t="s">
        <v>11728</v>
      </c>
      <c r="G19844" t="s">
        <v>1907</v>
      </c>
      <c r="H19844" t="s">
        <v>11727</v>
      </c>
      <c r="I19844" t="s">
        <v>11726</v>
      </c>
      <c r="J19844" s="40">
        <v>311.97000000000003</v>
      </c>
      <c r="K19844" s="40">
        <v>0</v>
      </c>
    </row>
    <row r="19845" spans="1:11" x14ac:dyDescent="0.35">
      <c r="A19845">
        <v>65017</v>
      </c>
      <c r="B19845" t="s">
        <v>329</v>
      </c>
      <c r="C19845" s="70">
        <v>0</v>
      </c>
      <c r="D19845" s="70">
        <v>0</v>
      </c>
      <c r="E19845" s="71">
        <v>44752</v>
      </c>
      <c r="F19845" t="s">
        <v>11725</v>
      </c>
      <c r="G19845" t="s">
        <v>2142</v>
      </c>
      <c r="H19845" t="s">
        <v>11724</v>
      </c>
      <c r="I19845" t="s">
        <v>11723</v>
      </c>
      <c r="J19845" s="40">
        <v>862.07</v>
      </c>
      <c r="K19845" s="40">
        <v>0</v>
      </c>
    </row>
    <row r="19846" spans="1:11" x14ac:dyDescent="0.35">
      <c r="A19846">
        <v>65017</v>
      </c>
      <c r="B19846" t="s">
        <v>329</v>
      </c>
      <c r="C19846" s="70">
        <v>0</v>
      </c>
      <c r="D19846" s="70">
        <v>0</v>
      </c>
      <c r="E19846" s="71">
        <v>44766</v>
      </c>
      <c r="F19846" t="s">
        <v>11722</v>
      </c>
      <c r="G19846" t="s">
        <v>2142</v>
      </c>
      <c r="H19846" t="s">
        <v>11721</v>
      </c>
      <c r="I19846" t="s">
        <v>11720</v>
      </c>
      <c r="J19846" s="40">
        <v>46.21</v>
      </c>
      <c r="K19846" s="40">
        <v>0</v>
      </c>
    </row>
    <row r="19847" spans="1:11" x14ac:dyDescent="0.35">
      <c r="A19847">
        <v>65017</v>
      </c>
      <c r="B19847" t="s">
        <v>329</v>
      </c>
      <c r="C19847" s="70">
        <v>0</v>
      </c>
      <c r="D19847" s="70">
        <v>0</v>
      </c>
      <c r="E19847" s="71">
        <v>44769</v>
      </c>
      <c r="F19847" t="s">
        <v>11719</v>
      </c>
      <c r="G19847" t="s">
        <v>2142</v>
      </c>
      <c r="H19847" t="s">
        <v>11718</v>
      </c>
      <c r="I19847" t="s">
        <v>11717</v>
      </c>
      <c r="J19847" s="40">
        <v>49.61</v>
      </c>
      <c r="K19847" s="40">
        <v>0</v>
      </c>
    </row>
    <row r="19848" spans="1:11" x14ac:dyDescent="0.35">
      <c r="A19848">
        <v>65017</v>
      </c>
      <c r="B19848" t="s">
        <v>329</v>
      </c>
      <c r="C19848" s="70">
        <v>0</v>
      </c>
      <c r="D19848" s="70">
        <v>0</v>
      </c>
      <c r="E19848" s="71">
        <v>44770</v>
      </c>
      <c r="F19848" t="s">
        <v>11716</v>
      </c>
      <c r="G19848" t="s">
        <v>2142</v>
      </c>
      <c r="H19848" t="s">
        <v>11715</v>
      </c>
      <c r="I19848" t="s">
        <v>11714</v>
      </c>
      <c r="J19848" s="40">
        <v>30.67</v>
      </c>
      <c r="K19848" s="40">
        <v>0</v>
      </c>
    </row>
    <row r="19849" spans="1:11" x14ac:dyDescent="0.35">
      <c r="A19849">
        <v>65017</v>
      </c>
      <c r="B19849" t="s">
        <v>329</v>
      </c>
      <c r="C19849" s="70">
        <v>0</v>
      </c>
      <c r="D19849" s="70">
        <v>0</v>
      </c>
      <c r="E19849" s="71">
        <v>44773</v>
      </c>
      <c r="F19849" t="s">
        <v>11713</v>
      </c>
      <c r="G19849" t="s">
        <v>2142</v>
      </c>
      <c r="H19849" t="s">
        <v>11712</v>
      </c>
      <c r="I19849" t="s">
        <v>11711</v>
      </c>
      <c r="J19849" s="40">
        <v>83.46</v>
      </c>
      <c r="K19849" s="40">
        <v>0</v>
      </c>
    </row>
    <row r="19850" spans="1:11" x14ac:dyDescent="0.35">
      <c r="A19850">
        <v>65017</v>
      </c>
      <c r="B19850" t="s">
        <v>329</v>
      </c>
      <c r="C19850" s="70">
        <v>0</v>
      </c>
      <c r="D19850" s="70">
        <v>0</v>
      </c>
      <c r="E19850" s="71">
        <v>44783</v>
      </c>
      <c r="F19850" t="s">
        <v>11710</v>
      </c>
      <c r="G19850" t="s">
        <v>2142</v>
      </c>
      <c r="H19850" t="s">
        <v>11709</v>
      </c>
      <c r="I19850" t="s">
        <v>11708</v>
      </c>
      <c r="J19850" s="40">
        <v>197.51</v>
      </c>
      <c r="K19850" s="40">
        <v>0</v>
      </c>
    </row>
    <row r="19851" spans="1:11" x14ac:dyDescent="0.35">
      <c r="A19851">
        <v>65017</v>
      </c>
      <c r="B19851" t="s">
        <v>329</v>
      </c>
      <c r="C19851" s="70">
        <v>0</v>
      </c>
      <c r="D19851" s="70">
        <v>0</v>
      </c>
      <c r="E19851" s="71">
        <v>44790</v>
      </c>
      <c r="F19851" t="s">
        <v>11707</v>
      </c>
      <c r="G19851" t="s">
        <v>2142</v>
      </c>
      <c r="H19851" t="s">
        <v>11706</v>
      </c>
      <c r="I19851" t="s">
        <v>11705</v>
      </c>
      <c r="J19851" s="40">
        <v>48.79</v>
      </c>
      <c r="K19851" s="40">
        <v>0</v>
      </c>
    </row>
    <row r="19852" spans="1:11" x14ac:dyDescent="0.35">
      <c r="A19852">
        <v>65017</v>
      </c>
      <c r="B19852" t="s">
        <v>329</v>
      </c>
      <c r="C19852" s="70">
        <v>0</v>
      </c>
      <c r="D19852" s="70">
        <v>0</v>
      </c>
      <c r="E19852" s="71">
        <v>44794</v>
      </c>
      <c r="F19852" t="s">
        <v>11704</v>
      </c>
      <c r="G19852" t="s">
        <v>2142</v>
      </c>
      <c r="H19852" t="s">
        <v>11703</v>
      </c>
      <c r="I19852" t="s">
        <v>11702</v>
      </c>
      <c r="J19852" s="40">
        <v>228.81</v>
      </c>
      <c r="K19852" s="40">
        <v>0</v>
      </c>
    </row>
    <row r="19853" spans="1:11" x14ac:dyDescent="0.35">
      <c r="A19853">
        <v>65017</v>
      </c>
      <c r="B19853" t="s">
        <v>329</v>
      </c>
      <c r="C19853" s="70">
        <v>0</v>
      </c>
      <c r="D19853" s="70">
        <v>0</v>
      </c>
      <c r="E19853" s="71">
        <v>44794</v>
      </c>
      <c r="F19853" t="s">
        <v>11701</v>
      </c>
      <c r="G19853" t="s">
        <v>2142</v>
      </c>
      <c r="H19853" t="s">
        <v>11700</v>
      </c>
      <c r="I19853" t="s">
        <v>11699</v>
      </c>
      <c r="J19853" s="40">
        <v>59.89</v>
      </c>
      <c r="K19853" s="40">
        <v>0</v>
      </c>
    </row>
    <row r="19854" spans="1:11" x14ac:dyDescent="0.35">
      <c r="A19854">
        <v>65017</v>
      </c>
      <c r="B19854" t="s">
        <v>329</v>
      </c>
      <c r="C19854" s="70">
        <v>0</v>
      </c>
      <c r="D19854" s="70">
        <v>0</v>
      </c>
      <c r="E19854" s="71">
        <v>44796</v>
      </c>
      <c r="F19854" t="s">
        <v>11698</v>
      </c>
      <c r="G19854" t="s">
        <v>2142</v>
      </c>
      <c r="H19854" t="s">
        <v>11697</v>
      </c>
      <c r="I19854" t="s">
        <v>11696</v>
      </c>
      <c r="J19854" s="40">
        <v>79.849999999999994</v>
      </c>
      <c r="K19854" s="40">
        <v>0</v>
      </c>
    </row>
    <row r="19855" spans="1:11" x14ac:dyDescent="0.35">
      <c r="A19855">
        <v>65017</v>
      </c>
      <c r="B19855" t="s">
        <v>329</v>
      </c>
      <c r="C19855" s="70">
        <v>0</v>
      </c>
      <c r="D19855" s="70">
        <v>0</v>
      </c>
      <c r="E19855" s="71">
        <v>44798</v>
      </c>
      <c r="F19855" t="s">
        <v>11695</v>
      </c>
      <c r="G19855" t="s">
        <v>2142</v>
      </c>
      <c r="H19855" t="s">
        <v>11694</v>
      </c>
      <c r="I19855" t="s">
        <v>11693</v>
      </c>
      <c r="J19855" s="40">
        <v>48.37</v>
      </c>
      <c r="K19855" s="40">
        <v>0</v>
      </c>
    </row>
    <row r="19856" spans="1:11" x14ac:dyDescent="0.35">
      <c r="A19856">
        <v>65017</v>
      </c>
      <c r="B19856" t="s">
        <v>329</v>
      </c>
      <c r="C19856" s="70">
        <v>0</v>
      </c>
      <c r="D19856" s="70">
        <v>0</v>
      </c>
      <c r="E19856" s="71">
        <v>44802</v>
      </c>
      <c r="F19856" t="s">
        <v>11692</v>
      </c>
      <c r="G19856" t="s">
        <v>2142</v>
      </c>
      <c r="H19856" t="s">
        <v>11691</v>
      </c>
      <c r="I19856" t="s">
        <v>11690</v>
      </c>
      <c r="J19856" s="40">
        <v>87.38</v>
      </c>
      <c r="K19856" s="40">
        <v>0</v>
      </c>
    </row>
    <row r="19857" spans="1:11" x14ac:dyDescent="0.35">
      <c r="A19857">
        <v>65017</v>
      </c>
      <c r="B19857" t="s">
        <v>329</v>
      </c>
      <c r="C19857" s="70">
        <v>0</v>
      </c>
      <c r="D19857" s="70">
        <v>0</v>
      </c>
      <c r="E19857" s="71">
        <v>44802</v>
      </c>
      <c r="F19857" t="s">
        <v>11689</v>
      </c>
      <c r="G19857" t="s">
        <v>2142</v>
      </c>
      <c r="H19857" t="s">
        <v>11688</v>
      </c>
      <c r="I19857" t="s">
        <v>11687</v>
      </c>
      <c r="J19857" s="40">
        <v>753.24</v>
      </c>
      <c r="K19857" s="40">
        <v>0</v>
      </c>
    </row>
    <row r="19858" spans="1:11" x14ac:dyDescent="0.35">
      <c r="A19858">
        <v>65017</v>
      </c>
      <c r="B19858" t="s">
        <v>329</v>
      </c>
      <c r="C19858" s="70">
        <v>0</v>
      </c>
      <c r="D19858" s="70">
        <v>0</v>
      </c>
      <c r="E19858" s="71">
        <v>44805</v>
      </c>
      <c r="F19858" t="s">
        <v>11686</v>
      </c>
      <c r="G19858" t="s">
        <v>2142</v>
      </c>
      <c r="H19858" t="s">
        <v>11685</v>
      </c>
      <c r="I19858" t="s">
        <v>11684</v>
      </c>
      <c r="J19858" s="40">
        <v>1503.71</v>
      </c>
      <c r="K19858" s="40">
        <v>0</v>
      </c>
    </row>
    <row r="19859" spans="1:11" x14ac:dyDescent="0.35">
      <c r="A19859">
        <v>65017</v>
      </c>
      <c r="B19859" t="s">
        <v>329</v>
      </c>
      <c r="C19859" s="70">
        <v>0</v>
      </c>
      <c r="D19859" s="70">
        <v>0</v>
      </c>
      <c r="E19859" s="71">
        <v>44805</v>
      </c>
      <c r="F19859" t="s">
        <v>11683</v>
      </c>
      <c r="G19859" t="s">
        <v>2142</v>
      </c>
      <c r="H19859" t="s">
        <v>11682</v>
      </c>
      <c r="I19859" t="s">
        <v>11681</v>
      </c>
      <c r="J19859" s="40">
        <v>2452.29</v>
      </c>
      <c r="K19859" s="40">
        <v>0</v>
      </c>
    </row>
    <row r="19860" spans="1:11" x14ac:dyDescent="0.35">
      <c r="A19860">
        <v>65017</v>
      </c>
      <c r="B19860" t="s">
        <v>329</v>
      </c>
      <c r="C19860" s="70">
        <v>0</v>
      </c>
      <c r="D19860" s="70">
        <v>0</v>
      </c>
      <c r="E19860" s="71">
        <v>44805</v>
      </c>
      <c r="F19860" t="s">
        <v>11680</v>
      </c>
      <c r="G19860" t="s">
        <v>2142</v>
      </c>
      <c r="H19860" t="s">
        <v>11679</v>
      </c>
      <c r="I19860" t="s">
        <v>11678</v>
      </c>
      <c r="J19860" s="40">
        <v>53.08</v>
      </c>
      <c r="K19860" s="40">
        <v>0</v>
      </c>
    </row>
    <row r="19861" spans="1:11" x14ac:dyDescent="0.35">
      <c r="A19861">
        <v>65017</v>
      </c>
      <c r="B19861" t="s">
        <v>329</v>
      </c>
      <c r="C19861" s="70">
        <v>0</v>
      </c>
      <c r="D19861" s="70">
        <v>0</v>
      </c>
      <c r="E19861" s="71">
        <v>44809</v>
      </c>
      <c r="F19861" t="s">
        <v>11677</v>
      </c>
      <c r="G19861" t="s">
        <v>2142</v>
      </c>
      <c r="H19861" t="s">
        <v>11676</v>
      </c>
      <c r="I19861" t="s">
        <v>11675</v>
      </c>
      <c r="J19861" s="40">
        <v>1024.8900000000001</v>
      </c>
      <c r="K19861" s="40">
        <v>0</v>
      </c>
    </row>
    <row r="19862" spans="1:11" x14ac:dyDescent="0.35">
      <c r="A19862">
        <v>65017</v>
      </c>
      <c r="B19862" t="s">
        <v>329</v>
      </c>
      <c r="C19862" s="70">
        <v>0</v>
      </c>
      <c r="D19862" s="70">
        <v>0</v>
      </c>
      <c r="E19862" s="71">
        <v>44809</v>
      </c>
      <c r="F19862" t="s">
        <v>11674</v>
      </c>
      <c r="G19862" t="s">
        <v>2142</v>
      </c>
      <c r="H19862" t="s">
        <v>11673</v>
      </c>
      <c r="I19862" t="s">
        <v>11672</v>
      </c>
      <c r="J19862" s="40">
        <v>150.81</v>
      </c>
      <c r="K19862" s="40">
        <v>0</v>
      </c>
    </row>
    <row r="19863" spans="1:11" x14ac:dyDescent="0.35">
      <c r="A19863">
        <v>65017</v>
      </c>
      <c r="B19863" t="s">
        <v>329</v>
      </c>
      <c r="C19863" s="70">
        <v>0</v>
      </c>
      <c r="D19863" s="70">
        <v>0</v>
      </c>
      <c r="E19863" s="71">
        <v>44833</v>
      </c>
      <c r="F19863" t="s">
        <v>11671</v>
      </c>
      <c r="G19863" t="s">
        <v>2142</v>
      </c>
      <c r="H19863" t="s">
        <v>11670</v>
      </c>
      <c r="I19863" t="s">
        <v>11669</v>
      </c>
      <c r="J19863" s="40">
        <v>56.56</v>
      </c>
      <c r="K19863" s="40">
        <v>0</v>
      </c>
    </row>
    <row r="19864" spans="1:11" x14ac:dyDescent="0.35">
      <c r="A19864">
        <v>65017</v>
      </c>
      <c r="B19864" t="s">
        <v>329</v>
      </c>
      <c r="C19864" s="70">
        <v>0</v>
      </c>
      <c r="D19864" s="70">
        <v>0</v>
      </c>
      <c r="E19864" s="71">
        <v>44833</v>
      </c>
      <c r="F19864" t="s">
        <v>11668</v>
      </c>
      <c r="G19864" t="s">
        <v>2142</v>
      </c>
      <c r="H19864" t="s">
        <v>11667</v>
      </c>
      <c r="I19864" t="s">
        <v>11666</v>
      </c>
      <c r="J19864" s="40">
        <v>56.56</v>
      </c>
      <c r="K19864" s="40">
        <v>0</v>
      </c>
    </row>
    <row r="19865" spans="1:11" x14ac:dyDescent="0.35">
      <c r="A19865">
        <v>65017</v>
      </c>
      <c r="B19865" t="s">
        <v>329</v>
      </c>
      <c r="C19865" s="70">
        <v>0</v>
      </c>
      <c r="D19865" s="70">
        <v>0</v>
      </c>
      <c r="E19865" s="71">
        <v>44833</v>
      </c>
      <c r="F19865" t="s">
        <v>11665</v>
      </c>
      <c r="G19865" t="s">
        <v>2142</v>
      </c>
      <c r="H19865" t="s">
        <v>11664</v>
      </c>
      <c r="I19865" t="s">
        <v>11663</v>
      </c>
      <c r="J19865" s="40">
        <v>56.56</v>
      </c>
      <c r="K19865" s="40">
        <v>0</v>
      </c>
    </row>
    <row r="19866" spans="1:11" x14ac:dyDescent="0.35">
      <c r="A19866">
        <v>65017</v>
      </c>
      <c r="B19866" t="s">
        <v>329</v>
      </c>
      <c r="C19866" s="70">
        <v>0</v>
      </c>
      <c r="D19866" s="70">
        <v>0</v>
      </c>
      <c r="E19866" s="71">
        <v>44833</v>
      </c>
      <c r="F19866" t="s">
        <v>11662</v>
      </c>
      <c r="G19866" t="s">
        <v>2142</v>
      </c>
      <c r="H19866" t="s">
        <v>11661</v>
      </c>
      <c r="I19866" t="s">
        <v>11660</v>
      </c>
      <c r="J19866" s="40">
        <v>56.56</v>
      </c>
      <c r="K19866" s="40">
        <v>0</v>
      </c>
    </row>
    <row r="19867" spans="1:11" x14ac:dyDescent="0.35">
      <c r="A19867">
        <v>65017</v>
      </c>
      <c r="B19867" t="s">
        <v>329</v>
      </c>
      <c r="C19867" s="70">
        <v>0</v>
      </c>
      <c r="D19867" s="70">
        <v>0</v>
      </c>
      <c r="E19867" s="71">
        <v>44834</v>
      </c>
      <c r="F19867" t="s">
        <v>11659</v>
      </c>
      <c r="G19867" t="s">
        <v>2169</v>
      </c>
      <c r="H19867" t="s">
        <v>11658</v>
      </c>
      <c r="I19867" t="s">
        <v>11657</v>
      </c>
      <c r="J19867" s="40">
        <v>11669.1</v>
      </c>
      <c r="K19867" s="40">
        <v>0</v>
      </c>
    </row>
    <row r="19868" spans="1:11" x14ac:dyDescent="0.35">
      <c r="A19868">
        <v>65017</v>
      </c>
      <c r="B19868" t="s">
        <v>329</v>
      </c>
      <c r="C19868" s="70">
        <v>0</v>
      </c>
      <c r="D19868" s="70">
        <v>0</v>
      </c>
      <c r="E19868" s="71">
        <v>44845</v>
      </c>
      <c r="F19868" t="s">
        <v>11656</v>
      </c>
      <c r="G19868" t="s">
        <v>2142</v>
      </c>
      <c r="H19868" t="s">
        <v>11655</v>
      </c>
      <c r="I19868" t="s">
        <v>11654</v>
      </c>
      <c r="J19868" s="40">
        <v>148.32</v>
      </c>
      <c r="K19868" s="40">
        <v>0</v>
      </c>
    </row>
    <row r="19869" spans="1:11" x14ac:dyDescent="0.35">
      <c r="A19869">
        <v>65017</v>
      </c>
      <c r="B19869" t="s">
        <v>329</v>
      </c>
      <c r="C19869" s="70">
        <v>0</v>
      </c>
      <c r="D19869" s="70">
        <v>0</v>
      </c>
      <c r="E19869" s="71">
        <v>44874</v>
      </c>
      <c r="F19869" t="s">
        <v>11653</v>
      </c>
      <c r="G19869" t="s">
        <v>2142</v>
      </c>
      <c r="H19869" t="s">
        <v>11652</v>
      </c>
      <c r="I19869" t="s">
        <v>11651</v>
      </c>
      <c r="J19869" s="40">
        <v>197.15</v>
      </c>
      <c r="K19869" s="40">
        <v>0</v>
      </c>
    </row>
    <row r="19870" spans="1:11" x14ac:dyDescent="0.35">
      <c r="A19870">
        <v>65017</v>
      </c>
      <c r="B19870" t="s">
        <v>329</v>
      </c>
      <c r="C19870" s="70">
        <v>0</v>
      </c>
      <c r="D19870" s="70">
        <v>0</v>
      </c>
      <c r="E19870" s="71">
        <v>44874</v>
      </c>
      <c r="F19870" t="s">
        <v>11650</v>
      </c>
      <c r="G19870" t="s">
        <v>2142</v>
      </c>
      <c r="H19870" t="s">
        <v>11649</v>
      </c>
      <c r="I19870" t="s">
        <v>11648</v>
      </c>
      <c r="J19870" s="40">
        <v>1264.31</v>
      </c>
      <c r="K19870" s="40">
        <v>0</v>
      </c>
    </row>
    <row r="19871" spans="1:11" x14ac:dyDescent="0.35">
      <c r="A19871">
        <v>65017</v>
      </c>
      <c r="B19871" t="s">
        <v>329</v>
      </c>
      <c r="C19871" s="70">
        <v>0</v>
      </c>
      <c r="D19871" s="70">
        <v>0</v>
      </c>
      <c r="E19871" s="71">
        <v>44875</v>
      </c>
      <c r="F19871" t="s">
        <v>11647</v>
      </c>
      <c r="G19871" t="s">
        <v>2142</v>
      </c>
      <c r="H19871" t="s">
        <v>11646</v>
      </c>
      <c r="I19871" t="s">
        <v>11645</v>
      </c>
      <c r="J19871" s="40">
        <v>126.02</v>
      </c>
      <c r="K19871" s="40">
        <v>0</v>
      </c>
    </row>
    <row r="19872" spans="1:11" x14ac:dyDescent="0.35">
      <c r="A19872">
        <v>65017</v>
      </c>
      <c r="B19872" t="s">
        <v>329</v>
      </c>
      <c r="C19872" s="70">
        <v>0</v>
      </c>
      <c r="D19872" s="70">
        <v>0</v>
      </c>
      <c r="E19872" s="71">
        <v>44881</v>
      </c>
      <c r="F19872" t="s">
        <v>11644</v>
      </c>
      <c r="G19872" t="s">
        <v>2142</v>
      </c>
      <c r="H19872" t="s">
        <v>11643</v>
      </c>
      <c r="I19872" t="s">
        <v>11642</v>
      </c>
      <c r="J19872" s="40">
        <v>1710.03</v>
      </c>
      <c r="K19872" s="40">
        <v>0</v>
      </c>
    </row>
    <row r="19873" spans="1:11" x14ac:dyDescent="0.35">
      <c r="A19873">
        <v>65017</v>
      </c>
      <c r="B19873" t="s">
        <v>329</v>
      </c>
      <c r="C19873" s="70">
        <v>0</v>
      </c>
      <c r="D19873" s="70">
        <v>0</v>
      </c>
      <c r="E19873" s="71">
        <v>44885</v>
      </c>
      <c r="F19873" t="s">
        <v>11641</v>
      </c>
      <c r="G19873" t="s">
        <v>2142</v>
      </c>
      <c r="H19873" t="s">
        <v>11640</v>
      </c>
      <c r="I19873" t="s">
        <v>11639</v>
      </c>
      <c r="J19873" s="40">
        <v>4610.01</v>
      </c>
      <c r="K19873" s="40">
        <v>0</v>
      </c>
    </row>
    <row r="19874" spans="1:11" x14ac:dyDescent="0.35">
      <c r="A19874">
        <v>65017</v>
      </c>
      <c r="B19874" t="s">
        <v>329</v>
      </c>
      <c r="C19874" s="70">
        <v>0</v>
      </c>
      <c r="D19874" s="70">
        <v>0</v>
      </c>
      <c r="E19874" s="71">
        <v>44888</v>
      </c>
      <c r="F19874" t="s">
        <v>11638</v>
      </c>
      <c r="G19874" t="s">
        <v>2142</v>
      </c>
      <c r="H19874" t="s">
        <v>11637</v>
      </c>
      <c r="I19874" t="s">
        <v>11636</v>
      </c>
      <c r="J19874" s="40">
        <v>2896.03</v>
      </c>
      <c r="K19874" s="40">
        <v>0</v>
      </c>
    </row>
    <row r="19875" spans="1:11" x14ac:dyDescent="0.35">
      <c r="A19875">
        <v>65017</v>
      </c>
      <c r="B19875" t="s">
        <v>329</v>
      </c>
      <c r="C19875" s="70">
        <v>0</v>
      </c>
      <c r="D19875" s="70">
        <v>0</v>
      </c>
      <c r="E19875" s="71">
        <v>44895</v>
      </c>
      <c r="F19875" t="s">
        <v>11635</v>
      </c>
      <c r="G19875" t="s">
        <v>2343</v>
      </c>
      <c r="H19875" t="s">
        <v>11633</v>
      </c>
      <c r="I19875" t="s">
        <v>11633</v>
      </c>
      <c r="J19875" s="40">
        <v>14229.73</v>
      </c>
      <c r="K19875" s="40">
        <v>0</v>
      </c>
    </row>
    <row r="19876" spans="1:11" x14ac:dyDescent="0.35">
      <c r="A19876">
        <v>65017</v>
      </c>
      <c r="B19876" t="s">
        <v>329</v>
      </c>
      <c r="C19876" s="70">
        <v>0</v>
      </c>
      <c r="D19876" s="70">
        <v>0</v>
      </c>
      <c r="E19876" s="71">
        <v>44896</v>
      </c>
      <c r="F19876" t="s">
        <v>11634</v>
      </c>
      <c r="G19876" t="s">
        <v>2343</v>
      </c>
      <c r="H19876" t="s">
        <v>11633</v>
      </c>
      <c r="I19876" t="s">
        <v>11633</v>
      </c>
      <c r="J19876" s="40">
        <v>-14229.73</v>
      </c>
      <c r="K19876" s="40">
        <v>0</v>
      </c>
    </row>
    <row r="19877" spans="1:11" x14ac:dyDescent="0.35">
      <c r="A19877">
        <v>65017</v>
      </c>
      <c r="B19877" t="s">
        <v>329</v>
      </c>
      <c r="C19877" s="70">
        <v>0</v>
      </c>
      <c r="D19877" s="70">
        <v>0</v>
      </c>
      <c r="E19877" s="71">
        <v>44899</v>
      </c>
      <c r="F19877" t="s">
        <v>11632</v>
      </c>
      <c r="G19877" t="s">
        <v>2142</v>
      </c>
      <c r="H19877" t="s">
        <v>11631</v>
      </c>
      <c r="I19877" t="s">
        <v>11630</v>
      </c>
      <c r="J19877" s="40">
        <v>14490.83</v>
      </c>
      <c r="K19877" s="40">
        <v>0</v>
      </c>
    </row>
    <row r="19878" spans="1:11" x14ac:dyDescent="0.35">
      <c r="A19878">
        <v>65017</v>
      </c>
      <c r="B19878" t="s">
        <v>329</v>
      </c>
      <c r="C19878" s="70">
        <v>0</v>
      </c>
      <c r="D19878" s="70">
        <v>0</v>
      </c>
      <c r="E19878" s="71">
        <v>44903</v>
      </c>
      <c r="F19878" t="s">
        <v>11629</v>
      </c>
      <c r="G19878" t="s">
        <v>2142</v>
      </c>
      <c r="H19878" t="s">
        <v>11628</v>
      </c>
      <c r="I19878" t="s">
        <v>11627</v>
      </c>
      <c r="J19878" s="40">
        <v>28129.64</v>
      </c>
      <c r="K19878" s="40">
        <v>0</v>
      </c>
    </row>
    <row r="19879" spans="1:11" x14ac:dyDescent="0.35">
      <c r="A19879">
        <v>65017</v>
      </c>
      <c r="B19879" t="s">
        <v>329</v>
      </c>
      <c r="C19879" s="70">
        <v>0</v>
      </c>
      <c r="D19879" s="70">
        <v>0</v>
      </c>
      <c r="E19879" s="71">
        <v>44904</v>
      </c>
      <c r="F19879" t="s">
        <v>11626</v>
      </c>
      <c r="G19879" t="s">
        <v>2142</v>
      </c>
      <c r="H19879" t="s">
        <v>11625</v>
      </c>
      <c r="I19879" t="s">
        <v>11624</v>
      </c>
      <c r="J19879" s="40">
        <v>204.27</v>
      </c>
      <c r="K19879" s="40">
        <v>0</v>
      </c>
    </row>
    <row r="19880" spans="1:11" x14ac:dyDescent="0.35">
      <c r="A19880">
        <v>65018</v>
      </c>
      <c r="B19880" t="s">
        <v>392</v>
      </c>
      <c r="C19880" s="70">
        <v>0</v>
      </c>
      <c r="D19880" s="70">
        <v>0</v>
      </c>
      <c r="E19880" s="71">
        <v>44587</v>
      </c>
      <c r="F19880" t="s">
        <v>11623</v>
      </c>
      <c r="G19880" t="s">
        <v>2343</v>
      </c>
      <c r="H19880" t="s">
        <v>11622</v>
      </c>
      <c r="J19880" s="40">
        <v>3151.67</v>
      </c>
      <c r="K19880" s="40">
        <v>0</v>
      </c>
    </row>
    <row r="19881" spans="1:11" x14ac:dyDescent="0.35">
      <c r="A19881">
        <v>65018</v>
      </c>
      <c r="B19881" t="s">
        <v>392</v>
      </c>
      <c r="C19881" s="70">
        <v>0</v>
      </c>
      <c r="D19881" s="70">
        <v>0</v>
      </c>
      <c r="E19881" s="71">
        <v>44620</v>
      </c>
      <c r="F19881" t="s">
        <v>11621</v>
      </c>
      <c r="G19881" t="s">
        <v>2142</v>
      </c>
      <c r="H19881" t="s">
        <v>11620</v>
      </c>
      <c r="I19881" t="s">
        <v>11619</v>
      </c>
      <c r="J19881" s="40">
        <v>3093.1</v>
      </c>
      <c r="K19881" s="40">
        <v>0</v>
      </c>
    </row>
    <row r="19882" spans="1:11" x14ac:dyDescent="0.35">
      <c r="A19882">
        <v>65018</v>
      </c>
      <c r="B19882" t="s">
        <v>392</v>
      </c>
      <c r="C19882" s="70">
        <v>0</v>
      </c>
      <c r="D19882" s="70">
        <v>0</v>
      </c>
      <c r="E19882" s="71">
        <v>44647</v>
      </c>
      <c r="F19882" t="s">
        <v>11618</v>
      </c>
      <c r="G19882" t="s">
        <v>2343</v>
      </c>
      <c r="H19882" t="s">
        <v>11614</v>
      </c>
      <c r="J19882" s="40">
        <v>3102.7</v>
      </c>
      <c r="K19882" s="40">
        <v>0</v>
      </c>
    </row>
    <row r="19883" spans="1:11" x14ac:dyDescent="0.35">
      <c r="A19883">
        <v>65018</v>
      </c>
      <c r="B19883" t="s">
        <v>392</v>
      </c>
      <c r="C19883" s="70">
        <v>0</v>
      </c>
      <c r="D19883" s="70">
        <v>0</v>
      </c>
      <c r="E19883" s="71">
        <v>44647</v>
      </c>
      <c r="F19883" t="s">
        <v>11617</v>
      </c>
      <c r="G19883" t="s">
        <v>2343</v>
      </c>
      <c r="H19883" t="s">
        <v>11614</v>
      </c>
      <c r="J19883" s="40">
        <v>-3102.7</v>
      </c>
      <c r="K19883" s="40">
        <v>0</v>
      </c>
    </row>
    <row r="19884" spans="1:11" x14ac:dyDescent="0.35">
      <c r="A19884">
        <v>65018</v>
      </c>
      <c r="B19884" t="s">
        <v>392</v>
      </c>
      <c r="C19884" s="70">
        <v>0</v>
      </c>
      <c r="D19884" s="70">
        <v>0</v>
      </c>
      <c r="E19884" s="71">
        <v>44651</v>
      </c>
      <c r="F19884" t="s">
        <v>11616</v>
      </c>
      <c r="G19884" t="s">
        <v>2142</v>
      </c>
      <c r="H19884" t="s">
        <v>11615</v>
      </c>
      <c r="I19884" t="s">
        <v>11614</v>
      </c>
      <c r="J19884" s="40">
        <v>3097.9</v>
      </c>
      <c r="K19884" s="40">
        <v>0</v>
      </c>
    </row>
    <row r="19885" spans="1:11" x14ac:dyDescent="0.35">
      <c r="A19885">
        <v>65018</v>
      </c>
      <c r="B19885" t="s">
        <v>392</v>
      </c>
      <c r="C19885" s="70">
        <v>0</v>
      </c>
      <c r="D19885" s="70">
        <v>0</v>
      </c>
      <c r="E19885" s="71">
        <v>44676</v>
      </c>
      <c r="F19885" t="s">
        <v>11613</v>
      </c>
      <c r="G19885" t="s">
        <v>2343</v>
      </c>
      <c r="H19885" t="s">
        <v>8101</v>
      </c>
      <c r="J19885" s="40">
        <v>3038.59</v>
      </c>
      <c r="K19885" s="40">
        <v>0</v>
      </c>
    </row>
    <row r="19886" spans="1:11" x14ac:dyDescent="0.35">
      <c r="A19886">
        <v>65018</v>
      </c>
      <c r="B19886" t="s">
        <v>392</v>
      </c>
      <c r="C19886" s="70">
        <v>0</v>
      </c>
      <c r="D19886" s="70">
        <v>0</v>
      </c>
      <c r="E19886" s="71">
        <v>44706</v>
      </c>
      <c r="F19886" t="s">
        <v>11612</v>
      </c>
      <c r="G19886" t="s">
        <v>2343</v>
      </c>
      <c r="H19886" t="s">
        <v>8101</v>
      </c>
      <c r="J19886" s="40">
        <v>2977.08</v>
      </c>
      <c r="K19886" s="40">
        <v>0</v>
      </c>
    </row>
    <row r="19887" spans="1:11" x14ac:dyDescent="0.35">
      <c r="A19887">
        <v>65018</v>
      </c>
      <c r="B19887" t="s">
        <v>392</v>
      </c>
      <c r="C19887" s="70">
        <v>0</v>
      </c>
      <c r="D19887" s="70">
        <v>0</v>
      </c>
      <c r="E19887" s="71">
        <v>44740</v>
      </c>
      <c r="F19887" t="s">
        <v>11611</v>
      </c>
      <c r="G19887" t="s">
        <v>2343</v>
      </c>
      <c r="H19887" t="s">
        <v>8101</v>
      </c>
      <c r="J19887" s="40">
        <v>-2977.08</v>
      </c>
      <c r="K19887" s="40">
        <v>0</v>
      </c>
    </row>
    <row r="19888" spans="1:11" x14ac:dyDescent="0.35">
      <c r="A19888">
        <v>65018</v>
      </c>
      <c r="B19888" t="s">
        <v>392</v>
      </c>
      <c r="C19888" s="70">
        <v>0</v>
      </c>
      <c r="D19888" s="70">
        <v>0</v>
      </c>
      <c r="E19888" s="71">
        <v>44740</v>
      </c>
      <c r="F19888" t="s">
        <v>11610</v>
      </c>
      <c r="G19888" t="s">
        <v>2142</v>
      </c>
      <c r="H19888" t="s">
        <v>11609</v>
      </c>
      <c r="I19888" t="s">
        <v>11608</v>
      </c>
      <c r="J19888" s="40">
        <v>2910.36</v>
      </c>
      <c r="K19888" s="40">
        <v>0</v>
      </c>
    </row>
    <row r="19889" spans="1:11" x14ac:dyDescent="0.35">
      <c r="A19889">
        <v>65018</v>
      </c>
      <c r="B19889" t="s">
        <v>392</v>
      </c>
      <c r="C19889" s="70">
        <v>0</v>
      </c>
      <c r="D19889" s="70">
        <v>0</v>
      </c>
      <c r="E19889" s="71">
        <v>44740</v>
      </c>
      <c r="F19889" t="s">
        <v>11607</v>
      </c>
      <c r="G19889" t="s">
        <v>2142</v>
      </c>
      <c r="H19889" t="s">
        <v>11606</v>
      </c>
      <c r="I19889" t="s">
        <v>11605</v>
      </c>
      <c r="J19889" s="40">
        <v>2910.36</v>
      </c>
      <c r="K19889" s="40">
        <v>0</v>
      </c>
    </row>
    <row r="19890" spans="1:11" x14ac:dyDescent="0.35">
      <c r="A19890">
        <v>65018</v>
      </c>
      <c r="B19890" t="s">
        <v>392</v>
      </c>
      <c r="C19890" s="70">
        <v>0</v>
      </c>
      <c r="D19890" s="70">
        <v>0</v>
      </c>
      <c r="E19890" s="71">
        <v>44773</v>
      </c>
      <c r="F19890" t="s">
        <v>11604</v>
      </c>
      <c r="G19890" t="s">
        <v>2343</v>
      </c>
      <c r="H19890" t="s">
        <v>8101</v>
      </c>
      <c r="I19890" t="s">
        <v>11602</v>
      </c>
      <c r="J19890" s="40">
        <v>2906.13</v>
      </c>
      <c r="K19890" s="40">
        <v>0</v>
      </c>
    </row>
    <row r="19891" spans="1:11" x14ac:dyDescent="0.35">
      <c r="A19891">
        <v>65018</v>
      </c>
      <c r="B19891" t="s">
        <v>392</v>
      </c>
      <c r="C19891" s="70">
        <v>0</v>
      </c>
      <c r="D19891" s="70">
        <v>0</v>
      </c>
      <c r="E19891" s="71">
        <v>44774</v>
      </c>
      <c r="F19891" t="s">
        <v>11603</v>
      </c>
      <c r="G19891" t="s">
        <v>2343</v>
      </c>
      <c r="H19891" t="s">
        <v>8101</v>
      </c>
      <c r="I19891" t="s">
        <v>11602</v>
      </c>
      <c r="J19891" s="40">
        <v>-2906.13</v>
      </c>
      <c r="K19891" s="40">
        <v>0</v>
      </c>
    </row>
    <row r="19892" spans="1:11" x14ac:dyDescent="0.35">
      <c r="A19892">
        <v>65018</v>
      </c>
      <c r="B19892" t="s">
        <v>392</v>
      </c>
      <c r="C19892" s="70">
        <v>0</v>
      </c>
      <c r="D19892" s="70">
        <v>0</v>
      </c>
      <c r="E19892" s="71">
        <v>44795</v>
      </c>
      <c r="F19892" t="s">
        <v>11601</v>
      </c>
      <c r="G19892" t="s">
        <v>2142</v>
      </c>
      <c r="H19892" t="s">
        <v>11600</v>
      </c>
      <c r="I19892" t="s">
        <v>11599</v>
      </c>
      <c r="J19892" s="40">
        <v>3046.92</v>
      </c>
      <c r="K19892" s="40">
        <v>0</v>
      </c>
    </row>
    <row r="19893" spans="1:11" x14ac:dyDescent="0.35">
      <c r="A19893">
        <v>65018</v>
      </c>
      <c r="B19893" t="s">
        <v>392</v>
      </c>
      <c r="C19893" s="70">
        <v>0</v>
      </c>
      <c r="D19893" s="70">
        <v>0</v>
      </c>
      <c r="E19893" s="71">
        <v>44804</v>
      </c>
      <c r="F19893" t="s">
        <v>11598</v>
      </c>
      <c r="G19893" t="s">
        <v>2343</v>
      </c>
      <c r="H19893" t="s">
        <v>11596</v>
      </c>
      <c r="I19893" t="s">
        <v>11596</v>
      </c>
      <c r="J19893" s="40">
        <v>3042.29</v>
      </c>
      <c r="K19893" s="40">
        <v>0</v>
      </c>
    </row>
    <row r="19894" spans="1:11" x14ac:dyDescent="0.35">
      <c r="A19894">
        <v>65018</v>
      </c>
      <c r="B19894" t="s">
        <v>392</v>
      </c>
      <c r="C19894" s="70">
        <v>0</v>
      </c>
      <c r="D19894" s="70">
        <v>0</v>
      </c>
      <c r="E19894" s="71">
        <v>44805</v>
      </c>
      <c r="F19894" t="s">
        <v>11597</v>
      </c>
      <c r="G19894" t="s">
        <v>2343</v>
      </c>
      <c r="H19894" t="s">
        <v>11596</v>
      </c>
      <c r="I19894" t="s">
        <v>11596</v>
      </c>
      <c r="J19894" s="40">
        <v>-3042.29</v>
      </c>
      <c r="K19894" s="40">
        <v>0</v>
      </c>
    </row>
    <row r="19895" spans="1:11" x14ac:dyDescent="0.35">
      <c r="A19895">
        <v>65018</v>
      </c>
      <c r="B19895" t="s">
        <v>392</v>
      </c>
      <c r="C19895" s="70">
        <v>0</v>
      </c>
      <c r="D19895" s="70">
        <v>0</v>
      </c>
      <c r="E19895" s="71">
        <v>44822</v>
      </c>
      <c r="F19895" t="s">
        <v>11595</v>
      </c>
      <c r="G19895" t="s">
        <v>2142</v>
      </c>
      <c r="H19895" t="s">
        <v>11594</v>
      </c>
      <c r="I19895" t="s">
        <v>11593</v>
      </c>
      <c r="J19895" s="40">
        <v>2903.6</v>
      </c>
      <c r="K19895" s="40">
        <v>0</v>
      </c>
    </row>
    <row r="19896" spans="1:11" x14ac:dyDescent="0.35">
      <c r="A19896">
        <v>65018</v>
      </c>
      <c r="B19896" t="s">
        <v>392</v>
      </c>
      <c r="C19896" s="70">
        <v>0</v>
      </c>
      <c r="D19896" s="70">
        <v>0</v>
      </c>
      <c r="E19896" s="71">
        <v>44833</v>
      </c>
      <c r="F19896" t="s">
        <v>11592</v>
      </c>
      <c r="G19896" t="s">
        <v>2343</v>
      </c>
      <c r="H19896" t="s">
        <v>11590</v>
      </c>
      <c r="I19896" t="s">
        <v>11590</v>
      </c>
      <c r="J19896" s="40">
        <v>2886.84</v>
      </c>
      <c r="K19896" s="40">
        <v>0</v>
      </c>
    </row>
    <row r="19897" spans="1:11" x14ac:dyDescent="0.35">
      <c r="A19897">
        <v>65018</v>
      </c>
      <c r="B19897" t="s">
        <v>392</v>
      </c>
      <c r="C19897" s="70">
        <v>0</v>
      </c>
      <c r="D19897" s="70">
        <v>0</v>
      </c>
      <c r="E19897" s="71">
        <v>44835</v>
      </c>
      <c r="F19897" t="s">
        <v>11591</v>
      </c>
      <c r="G19897" t="s">
        <v>2343</v>
      </c>
      <c r="H19897" t="s">
        <v>11590</v>
      </c>
      <c r="I19897" t="s">
        <v>11590</v>
      </c>
      <c r="J19897" s="40">
        <v>-2886.84</v>
      </c>
      <c r="K19897" s="40">
        <v>0</v>
      </c>
    </row>
    <row r="19898" spans="1:11" x14ac:dyDescent="0.35">
      <c r="A19898">
        <v>65018</v>
      </c>
      <c r="B19898" t="s">
        <v>392</v>
      </c>
      <c r="C19898" s="70">
        <v>0</v>
      </c>
      <c r="D19898" s="70">
        <v>0</v>
      </c>
      <c r="E19898" s="71">
        <v>44843</v>
      </c>
      <c r="F19898" t="s">
        <v>11589</v>
      </c>
      <c r="G19898" t="s">
        <v>2142</v>
      </c>
      <c r="H19898" t="s">
        <v>11588</v>
      </c>
      <c r="I19898" t="s">
        <v>11587</v>
      </c>
      <c r="J19898" s="40">
        <v>2836.88</v>
      </c>
      <c r="K19898" s="40">
        <v>0</v>
      </c>
    </row>
    <row r="19899" spans="1:11" x14ac:dyDescent="0.35">
      <c r="A19899">
        <v>65018</v>
      </c>
      <c r="B19899" t="s">
        <v>392</v>
      </c>
      <c r="C19899" s="70">
        <v>0</v>
      </c>
      <c r="D19899" s="70">
        <v>0</v>
      </c>
      <c r="E19899" s="71">
        <v>44865</v>
      </c>
      <c r="F19899" t="s">
        <v>11586</v>
      </c>
      <c r="G19899" t="s">
        <v>2343</v>
      </c>
      <c r="H19899" t="s">
        <v>11584</v>
      </c>
      <c r="I19899" t="s">
        <v>11584</v>
      </c>
      <c r="J19899" s="40">
        <v>2821.67</v>
      </c>
      <c r="K19899" s="40">
        <v>0</v>
      </c>
    </row>
    <row r="19900" spans="1:11" x14ac:dyDescent="0.35">
      <c r="A19900">
        <v>65018</v>
      </c>
      <c r="B19900" t="s">
        <v>392</v>
      </c>
      <c r="C19900" s="70">
        <v>0</v>
      </c>
      <c r="D19900" s="70">
        <v>0</v>
      </c>
      <c r="E19900" s="71">
        <v>44866</v>
      </c>
      <c r="F19900" t="s">
        <v>11585</v>
      </c>
      <c r="G19900" t="s">
        <v>2343</v>
      </c>
      <c r="H19900" t="s">
        <v>11584</v>
      </c>
      <c r="I19900" t="s">
        <v>11584</v>
      </c>
      <c r="J19900" s="40">
        <v>-2821.67</v>
      </c>
      <c r="K19900" s="40">
        <v>0</v>
      </c>
    </row>
    <row r="19901" spans="1:11" x14ac:dyDescent="0.35">
      <c r="A19901">
        <v>65018</v>
      </c>
      <c r="B19901" t="s">
        <v>392</v>
      </c>
      <c r="C19901" s="70">
        <v>0</v>
      </c>
      <c r="D19901" s="70">
        <v>0</v>
      </c>
      <c r="E19901" s="71">
        <v>44869</v>
      </c>
      <c r="F19901" t="s">
        <v>11583</v>
      </c>
      <c r="G19901" t="s">
        <v>2142</v>
      </c>
      <c r="H19901" t="s">
        <v>11582</v>
      </c>
      <c r="I19901" t="s">
        <v>11581</v>
      </c>
      <c r="J19901" s="40">
        <v>2805.84</v>
      </c>
      <c r="K19901" s="40">
        <v>0</v>
      </c>
    </row>
    <row r="19902" spans="1:11" x14ac:dyDescent="0.35">
      <c r="A19902">
        <v>65018</v>
      </c>
      <c r="B19902" t="s">
        <v>392</v>
      </c>
      <c r="C19902" s="70">
        <v>0</v>
      </c>
      <c r="D19902" s="70">
        <v>0</v>
      </c>
      <c r="E19902" s="71">
        <v>44895</v>
      </c>
      <c r="F19902" t="s">
        <v>11580</v>
      </c>
      <c r="G19902" t="s">
        <v>2343</v>
      </c>
      <c r="H19902" t="s">
        <v>11578</v>
      </c>
      <c r="I19902" t="s">
        <v>11578</v>
      </c>
      <c r="J19902" s="40">
        <v>2906.13</v>
      </c>
      <c r="K19902" s="40">
        <v>0</v>
      </c>
    </row>
    <row r="19903" spans="1:11" x14ac:dyDescent="0.35">
      <c r="A19903">
        <v>65018</v>
      </c>
      <c r="B19903" t="s">
        <v>392</v>
      </c>
      <c r="C19903" s="70">
        <v>0</v>
      </c>
      <c r="D19903" s="70">
        <v>0</v>
      </c>
      <c r="E19903" s="71">
        <v>44896</v>
      </c>
      <c r="F19903" t="s">
        <v>11579</v>
      </c>
      <c r="G19903" t="s">
        <v>2343</v>
      </c>
      <c r="H19903" t="s">
        <v>11578</v>
      </c>
      <c r="I19903" t="s">
        <v>11578</v>
      </c>
      <c r="J19903" s="40">
        <v>-2906.13</v>
      </c>
      <c r="K19903" s="40">
        <v>0</v>
      </c>
    </row>
    <row r="19904" spans="1:11" x14ac:dyDescent="0.35">
      <c r="A19904">
        <v>65018</v>
      </c>
      <c r="B19904" t="s">
        <v>392</v>
      </c>
      <c r="C19904" s="70">
        <v>0</v>
      </c>
      <c r="D19904" s="70">
        <v>0</v>
      </c>
      <c r="E19904" s="71">
        <v>44916</v>
      </c>
      <c r="F19904" t="s">
        <v>11577</v>
      </c>
      <c r="G19904" t="s">
        <v>2142</v>
      </c>
      <c r="H19904" t="s">
        <v>11576</v>
      </c>
      <c r="I19904" t="s">
        <v>11575</v>
      </c>
      <c r="J19904" s="40">
        <v>2876.04</v>
      </c>
      <c r="K19904" s="40">
        <v>0</v>
      </c>
    </row>
    <row r="19905" spans="1:11" x14ac:dyDescent="0.35">
      <c r="A19905">
        <v>65018</v>
      </c>
      <c r="B19905" t="s">
        <v>392</v>
      </c>
      <c r="C19905" s="70">
        <v>0</v>
      </c>
      <c r="D19905" s="70">
        <v>0</v>
      </c>
      <c r="E19905" s="71">
        <v>44926</v>
      </c>
      <c r="F19905" t="s">
        <v>11574</v>
      </c>
      <c r="G19905" t="s">
        <v>2343</v>
      </c>
      <c r="H19905" t="s">
        <v>11573</v>
      </c>
      <c r="I19905" t="s">
        <v>11573</v>
      </c>
      <c r="J19905" s="40">
        <v>2834.01</v>
      </c>
      <c r="K19905" s="40">
        <v>0</v>
      </c>
    </row>
    <row r="19906" spans="1:11" x14ac:dyDescent="0.35">
      <c r="A19906">
        <v>65019</v>
      </c>
      <c r="B19906" t="s">
        <v>1316</v>
      </c>
      <c r="C19906" s="70">
        <v>0</v>
      </c>
      <c r="D19906" s="70">
        <v>0</v>
      </c>
      <c r="E19906" s="71">
        <v>44682</v>
      </c>
      <c r="F19906" t="s">
        <v>11572</v>
      </c>
      <c r="G19906" t="s">
        <v>2343</v>
      </c>
      <c r="H19906" t="s">
        <v>11571</v>
      </c>
      <c r="J19906" s="40">
        <v>1205</v>
      </c>
      <c r="K19906" s="40">
        <v>0</v>
      </c>
    </row>
    <row r="19907" spans="1:11" x14ac:dyDescent="0.35">
      <c r="A19907">
        <v>65019</v>
      </c>
      <c r="B19907" t="s">
        <v>1316</v>
      </c>
      <c r="C19907" s="70">
        <v>0</v>
      </c>
      <c r="D19907" s="70">
        <v>0</v>
      </c>
      <c r="E19907" s="71">
        <v>44804</v>
      </c>
      <c r="F19907" t="s">
        <v>1994</v>
      </c>
      <c r="G19907" t="s">
        <v>1912</v>
      </c>
      <c r="J19907" s="40">
        <v>352.71</v>
      </c>
      <c r="K19907" s="40">
        <v>0</v>
      </c>
    </row>
    <row r="19908" spans="1:11" x14ac:dyDescent="0.35">
      <c r="A19908">
        <v>65019</v>
      </c>
      <c r="B19908" t="s">
        <v>1316</v>
      </c>
      <c r="C19908" s="70">
        <v>0</v>
      </c>
      <c r="D19908" s="70">
        <v>0</v>
      </c>
      <c r="E19908" s="71">
        <v>44804</v>
      </c>
      <c r="F19908" t="s">
        <v>11570</v>
      </c>
      <c r="G19908" t="s">
        <v>1907</v>
      </c>
      <c r="J19908" s="40">
        <v>0</v>
      </c>
      <c r="K19908" s="40">
        <v>352.71</v>
      </c>
    </row>
    <row r="19909" spans="1:11" x14ac:dyDescent="0.35">
      <c r="A19909">
        <v>65019</v>
      </c>
      <c r="B19909" t="s">
        <v>1316</v>
      </c>
      <c r="C19909" s="70">
        <v>0</v>
      </c>
      <c r="D19909" s="70">
        <v>0</v>
      </c>
      <c r="E19909" s="71">
        <v>44834</v>
      </c>
      <c r="F19909" t="s">
        <v>11569</v>
      </c>
      <c r="G19909" t="s">
        <v>2343</v>
      </c>
      <c r="H19909" t="s">
        <v>11567</v>
      </c>
      <c r="J19909" s="40">
        <v>566.4</v>
      </c>
      <c r="K19909" s="40">
        <v>0</v>
      </c>
    </row>
    <row r="19910" spans="1:11" x14ac:dyDescent="0.35">
      <c r="A19910">
        <v>65019</v>
      </c>
      <c r="B19910" t="s">
        <v>1316</v>
      </c>
      <c r="C19910" s="70">
        <v>0</v>
      </c>
      <c r="D19910" s="70">
        <v>0</v>
      </c>
      <c r="E19910" s="71">
        <v>44835</v>
      </c>
      <c r="F19910" t="s">
        <v>11568</v>
      </c>
      <c r="G19910" t="s">
        <v>2343</v>
      </c>
      <c r="H19910" t="s">
        <v>11567</v>
      </c>
      <c r="J19910" s="40">
        <v>-566.4</v>
      </c>
      <c r="K19910" s="40">
        <v>0</v>
      </c>
    </row>
    <row r="19911" spans="1:11" x14ac:dyDescent="0.35">
      <c r="A19911">
        <v>65019</v>
      </c>
      <c r="B19911" t="s">
        <v>1316</v>
      </c>
      <c r="C19911" s="70">
        <v>0</v>
      </c>
      <c r="D19911" s="70">
        <v>0</v>
      </c>
      <c r="E19911" s="71">
        <v>44852</v>
      </c>
      <c r="F19911" t="s">
        <v>11566</v>
      </c>
      <c r="G19911" t="s">
        <v>2142</v>
      </c>
      <c r="H19911" t="s">
        <v>11565</v>
      </c>
      <c r="I19911" t="s">
        <v>11564</v>
      </c>
      <c r="J19911" s="40">
        <v>566.09</v>
      </c>
      <c r="K19911" s="40">
        <v>0</v>
      </c>
    </row>
    <row r="19912" spans="1:11" x14ac:dyDescent="0.35">
      <c r="A19912">
        <v>65019</v>
      </c>
      <c r="B19912" t="s">
        <v>1316</v>
      </c>
      <c r="C19912" s="70">
        <v>0</v>
      </c>
      <c r="D19912" s="70">
        <v>0</v>
      </c>
      <c r="E19912" s="71">
        <v>44889</v>
      </c>
      <c r="F19912" t="s">
        <v>11563</v>
      </c>
      <c r="G19912" t="s">
        <v>2142</v>
      </c>
      <c r="H19912" t="s">
        <v>11562</v>
      </c>
      <c r="I19912" t="s">
        <v>11561</v>
      </c>
      <c r="J19912" s="40">
        <v>292.39999999999998</v>
      </c>
      <c r="K19912" s="40">
        <v>0</v>
      </c>
    </row>
    <row r="19913" spans="1:11" x14ac:dyDescent="0.35">
      <c r="A19913">
        <v>65019</v>
      </c>
      <c r="B19913" t="s">
        <v>1316</v>
      </c>
      <c r="C19913" s="70">
        <v>0</v>
      </c>
      <c r="D19913" s="70">
        <v>0</v>
      </c>
      <c r="E19913" s="71">
        <v>44895</v>
      </c>
      <c r="F19913" t="s">
        <v>11560</v>
      </c>
      <c r="G19913" t="s">
        <v>2343</v>
      </c>
      <c r="H19913" t="s">
        <v>11558</v>
      </c>
      <c r="I19913" t="s">
        <v>11558</v>
      </c>
      <c r="J19913" s="40">
        <v>25000</v>
      </c>
      <c r="K19913" s="40">
        <v>0</v>
      </c>
    </row>
    <row r="19914" spans="1:11" x14ac:dyDescent="0.35">
      <c r="A19914">
        <v>65019</v>
      </c>
      <c r="B19914" t="s">
        <v>1316</v>
      </c>
      <c r="C19914" s="70">
        <v>0</v>
      </c>
      <c r="D19914" s="70">
        <v>0</v>
      </c>
      <c r="E19914" s="71">
        <v>44896</v>
      </c>
      <c r="F19914" t="s">
        <v>11559</v>
      </c>
      <c r="G19914" t="s">
        <v>2343</v>
      </c>
      <c r="H19914" t="s">
        <v>11558</v>
      </c>
      <c r="I19914" t="s">
        <v>11558</v>
      </c>
      <c r="J19914" s="40">
        <v>-25000</v>
      </c>
      <c r="K19914" s="40">
        <v>0</v>
      </c>
    </row>
    <row r="19915" spans="1:11" x14ac:dyDescent="0.35">
      <c r="A19915">
        <v>65019</v>
      </c>
      <c r="B19915" t="s">
        <v>1316</v>
      </c>
      <c r="C19915" s="70">
        <v>0</v>
      </c>
      <c r="D19915" s="70">
        <v>0</v>
      </c>
      <c r="E19915" s="71">
        <v>44925</v>
      </c>
      <c r="F19915" t="s">
        <v>11557</v>
      </c>
      <c r="G19915" t="s">
        <v>2142</v>
      </c>
      <c r="H19915" t="s">
        <v>11556</v>
      </c>
      <c r="I19915" t="s">
        <v>11555</v>
      </c>
      <c r="J19915" s="40">
        <v>25085.32</v>
      </c>
      <c r="K19915" s="40">
        <v>0</v>
      </c>
    </row>
    <row r="19916" spans="1:11" x14ac:dyDescent="0.35">
      <c r="A19916">
        <v>65019</v>
      </c>
      <c r="B19916" t="s">
        <v>1316</v>
      </c>
      <c r="C19916" s="70">
        <v>0</v>
      </c>
      <c r="D19916" s="70">
        <v>0</v>
      </c>
      <c r="E19916" s="71">
        <v>44926</v>
      </c>
      <c r="F19916" t="s">
        <v>11554</v>
      </c>
      <c r="G19916" t="s">
        <v>1912</v>
      </c>
      <c r="H19916" t="s">
        <v>7838</v>
      </c>
      <c r="J19916" s="40">
        <v>25000</v>
      </c>
      <c r="K19916" s="40">
        <v>0</v>
      </c>
    </row>
    <row r="19917" spans="1:11" x14ac:dyDescent="0.35">
      <c r="A19917">
        <v>65019</v>
      </c>
      <c r="B19917" t="s">
        <v>1316</v>
      </c>
      <c r="C19917" s="70">
        <v>0</v>
      </c>
      <c r="D19917" s="70">
        <v>0</v>
      </c>
      <c r="E19917" s="71">
        <v>44926</v>
      </c>
      <c r="F19917" t="s">
        <v>11553</v>
      </c>
      <c r="G19917" t="s">
        <v>1912</v>
      </c>
      <c r="H19917" t="s">
        <v>6769</v>
      </c>
      <c r="J19917" s="40">
        <v>-20263.71</v>
      </c>
      <c r="K19917" s="40">
        <v>0</v>
      </c>
    </row>
    <row r="19918" spans="1:11" x14ac:dyDescent="0.35">
      <c r="A19918">
        <v>65019</v>
      </c>
      <c r="B19918" t="s">
        <v>1316</v>
      </c>
      <c r="C19918" s="70">
        <v>0</v>
      </c>
      <c r="D19918" s="70">
        <v>0</v>
      </c>
      <c r="E19918" s="71">
        <v>44926</v>
      </c>
      <c r="F19918" t="s">
        <v>11552</v>
      </c>
      <c r="G19918" t="s">
        <v>1912</v>
      </c>
      <c r="H19918" t="s">
        <v>7838</v>
      </c>
      <c r="J19918" s="40">
        <v>-25000</v>
      </c>
      <c r="K19918" s="40">
        <v>0</v>
      </c>
    </row>
    <row r="19919" spans="1:11" x14ac:dyDescent="0.35">
      <c r="A19919">
        <v>65019</v>
      </c>
      <c r="B19919" t="s">
        <v>1316</v>
      </c>
      <c r="C19919" s="70">
        <v>0</v>
      </c>
      <c r="D19919" s="70">
        <v>0</v>
      </c>
      <c r="E19919" s="71">
        <v>44926</v>
      </c>
      <c r="F19919" t="s">
        <v>11551</v>
      </c>
      <c r="G19919" t="s">
        <v>1912</v>
      </c>
      <c r="H19919" t="s">
        <v>7838</v>
      </c>
      <c r="J19919" s="40">
        <v>35000</v>
      </c>
      <c r="K19919" s="40">
        <v>0</v>
      </c>
    </row>
    <row r="19920" spans="1:11" x14ac:dyDescent="0.35">
      <c r="A19920">
        <v>65019</v>
      </c>
      <c r="B19920" t="s">
        <v>1316</v>
      </c>
      <c r="C19920" s="70">
        <v>0</v>
      </c>
      <c r="D19920" s="70">
        <v>0</v>
      </c>
      <c r="E19920" s="71">
        <v>44926</v>
      </c>
      <c r="F19920" t="s">
        <v>11550</v>
      </c>
      <c r="G19920" t="s">
        <v>2142</v>
      </c>
      <c r="H19920" t="s">
        <v>11549</v>
      </c>
      <c r="I19920" t="s">
        <v>11548</v>
      </c>
      <c r="J19920" s="40">
        <v>1208.6300000000001</v>
      </c>
      <c r="K19920" s="40">
        <v>0</v>
      </c>
    </row>
    <row r="19921" spans="1:11" x14ac:dyDescent="0.35">
      <c r="A19921">
        <v>65020</v>
      </c>
      <c r="B19921" t="s">
        <v>330</v>
      </c>
      <c r="C19921" s="70">
        <v>0</v>
      </c>
      <c r="D19921" s="70">
        <v>0</v>
      </c>
      <c r="E19921" s="71">
        <v>44592</v>
      </c>
      <c r="F19921" t="s">
        <v>11547</v>
      </c>
      <c r="G19921" t="s">
        <v>1912</v>
      </c>
      <c r="J19921" s="40">
        <v>363.69</v>
      </c>
      <c r="K19921" s="40">
        <v>0</v>
      </c>
    </row>
    <row r="19922" spans="1:11" x14ac:dyDescent="0.35">
      <c r="A19922">
        <v>65020</v>
      </c>
      <c r="B19922" t="s">
        <v>330</v>
      </c>
      <c r="C19922" s="70">
        <v>0</v>
      </c>
      <c r="D19922" s="70">
        <v>0</v>
      </c>
      <c r="E19922" s="71">
        <v>44621</v>
      </c>
      <c r="F19922" t="s">
        <v>3293</v>
      </c>
      <c r="G19922" t="s">
        <v>3104</v>
      </c>
      <c r="H19922" t="s">
        <v>3292</v>
      </c>
      <c r="I19922" t="s">
        <v>3291</v>
      </c>
      <c r="J19922" s="40">
        <v>18.829999999999998</v>
      </c>
      <c r="K19922" s="40">
        <v>0</v>
      </c>
    </row>
    <row r="19923" spans="1:11" x14ac:dyDescent="0.35">
      <c r="A19923">
        <v>65020</v>
      </c>
      <c r="B19923" t="s">
        <v>330</v>
      </c>
      <c r="C19923" s="70">
        <v>0</v>
      </c>
      <c r="D19923" s="70">
        <v>0</v>
      </c>
      <c r="E19923" s="71">
        <v>44681</v>
      </c>
      <c r="F19923" t="s">
        <v>8174</v>
      </c>
      <c r="G19923" t="s">
        <v>1912</v>
      </c>
      <c r="J19923" s="40">
        <v>3.01</v>
      </c>
      <c r="K19923" s="40">
        <v>0</v>
      </c>
    </row>
    <row r="19924" spans="1:11" x14ac:dyDescent="0.35">
      <c r="A19924">
        <v>65021</v>
      </c>
      <c r="B19924" t="s">
        <v>331</v>
      </c>
      <c r="C19924" s="70">
        <v>0</v>
      </c>
      <c r="D19924" s="70">
        <v>0</v>
      </c>
      <c r="E19924" s="71">
        <v>44562</v>
      </c>
      <c r="F19924" t="s">
        <v>11546</v>
      </c>
      <c r="G19924" t="s">
        <v>1912</v>
      </c>
      <c r="J19924" s="40">
        <v>0</v>
      </c>
      <c r="K19924" s="40">
        <v>-4825.17</v>
      </c>
    </row>
    <row r="19925" spans="1:11" x14ac:dyDescent="0.35">
      <c r="A19925">
        <v>65021</v>
      </c>
      <c r="B19925" t="s">
        <v>331</v>
      </c>
      <c r="C19925" s="70">
        <v>0</v>
      </c>
      <c r="D19925" s="70">
        <v>0</v>
      </c>
      <c r="E19925" s="71">
        <v>44593</v>
      </c>
      <c r="F19925" t="s">
        <v>8634</v>
      </c>
      <c r="G19925" t="s">
        <v>1907</v>
      </c>
      <c r="H19925" t="s">
        <v>8632</v>
      </c>
      <c r="J19925" s="40">
        <v>284</v>
      </c>
      <c r="K19925" s="40">
        <v>0</v>
      </c>
    </row>
    <row r="19926" spans="1:11" x14ac:dyDescent="0.35">
      <c r="A19926">
        <v>65021</v>
      </c>
      <c r="B19926" t="s">
        <v>331</v>
      </c>
      <c r="C19926" s="70">
        <v>0</v>
      </c>
      <c r="D19926" s="70">
        <v>0</v>
      </c>
      <c r="E19926" s="71">
        <v>44593</v>
      </c>
      <c r="F19926" t="s">
        <v>8633</v>
      </c>
      <c r="G19926" t="s">
        <v>1907</v>
      </c>
      <c r="H19926" t="s">
        <v>8632</v>
      </c>
      <c r="J19926" s="40">
        <v>-284</v>
      </c>
      <c r="K19926" s="40">
        <v>0</v>
      </c>
    </row>
    <row r="19927" spans="1:11" x14ac:dyDescent="0.35">
      <c r="A19927">
        <v>65021</v>
      </c>
      <c r="B19927" t="s">
        <v>331</v>
      </c>
      <c r="C19927" s="70">
        <v>0</v>
      </c>
      <c r="D19927" s="70">
        <v>0</v>
      </c>
      <c r="E19927" s="71">
        <v>44593</v>
      </c>
      <c r="F19927" t="s">
        <v>11545</v>
      </c>
      <c r="G19927" t="s">
        <v>1912</v>
      </c>
      <c r="J19927" s="40">
        <v>284</v>
      </c>
      <c r="K19927" s="40">
        <v>0</v>
      </c>
    </row>
    <row r="19928" spans="1:11" x14ac:dyDescent="0.35">
      <c r="A19928">
        <v>65021</v>
      </c>
      <c r="B19928" t="s">
        <v>331</v>
      </c>
      <c r="C19928" s="70">
        <v>0</v>
      </c>
      <c r="D19928" s="70">
        <v>0</v>
      </c>
      <c r="E19928" s="71">
        <v>44621</v>
      </c>
      <c r="F19928" t="s">
        <v>11544</v>
      </c>
      <c r="G19928" t="s">
        <v>2343</v>
      </c>
      <c r="H19928" t="s">
        <v>11543</v>
      </c>
      <c r="J19928" s="40">
        <v>464.74</v>
      </c>
      <c r="K19928" s="40">
        <v>0</v>
      </c>
    </row>
    <row r="19929" spans="1:11" x14ac:dyDescent="0.35">
      <c r="A19929">
        <v>65021</v>
      </c>
      <c r="B19929" t="s">
        <v>331</v>
      </c>
      <c r="C19929" s="70">
        <v>0</v>
      </c>
      <c r="D19929" s="70">
        <v>0</v>
      </c>
      <c r="E19929" s="71">
        <v>44637</v>
      </c>
      <c r="F19929" t="s">
        <v>11542</v>
      </c>
      <c r="G19929" t="s">
        <v>2142</v>
      </c>
      <c r="H19929" t="s">
        <v>11541</v>
      </c>
      <c r="I19929" t="s">
        <v>11540</v>
      </c>
      <c r="J19929" s="40">
        <v>79.989999999999995</v>
      </c>
      <c r="K19929" s="40">
        <v>0</v>
      </c>
    </row>
    <row r="19930" spans="1:11" x14ac:dyDescent="0.35">
      <c r="A19930">
        <v>65021</v>
      </c>
      <c r="B19930" t="s">
        <v>331</v>
      </c>
      <c r="C19930" s="70">
        <v>0</v>
      </c>
      <c r="D19930" s="70">
        <v>0</v>
      </c>
      <c r="E19930" s="71">
        <v>44637</v>
      </c>
      <c r="F19930" t="s">
        <v>11539</v>
      </c>
      <c r="G19930" t="s">
        <v>2142</v>
      </c>
      <c r="H19930" t="s">
        <v>11538</v>
      </c>
      <c r="I19930" t="s">
        <v>11537</v>
      </c>
      <c r="J19930" s="40">
        <v>52.1</v>
      </c>
      <c r="K19930" s="40">
        <v>0</v>
      </c>
    </row>
    <row r="19931" spans="1:11" x14ac:dyDescent="0.35">
      <c r="A19931">
        <v>65021</v>
      </c>
      <c r="B19931" t="s">
        <v>331</v>
      </c>
      <c r="C19931" s="70">
        <v>0</v>
      </c>
      <c r="D19931" s="70">
        <v>0</v>
      </c>
      <c r="E19931" s="71">
        <v>44651</v>
      </c>
      <c r="F19931" t="s">
        <v>11536</v>
      </c>
      <c r="G19931" t="s">
        <v>2343</v>
      </c>
      <c r="H19931" t="s">
        <v>11535</v>
      </c>
      <c r="J19931" s="40">
        <v>661.21</v>
      </c>
      <c r="K19931" s="40">
        <v>0</v>
      </c>
    </row>
    <row r="19932" spans="1:11" x14ac:dyDescent="0.35">
      <c r="A19932">
        <v>65021</v>
      </c>
      <c r="B19932" t="s">
        <v>331</v>
      </c>
      <c r="C19932" s="70">
        <v>0</v>
      </c>
      <c r="D19932" s="70">
        <v>0</v>
      </c>
      <c r="E19932" s="71">
        <v>44654</v>
      </c>
      <c r="F19932" t="s">
        <v>11534</v>
      </c>
      <c r="G19932" t="s">
        <v>2142</v>
      </c>
      <c r="H19932" t="s">
        <v>11533</v>
      </c>
      <c r="I19932" t="s">
        <v>11532</v>
      </c>
      <c r="J19932" s="40">
        <v>190.76</v>
      </c>
      <c r="K19932" s="40">
        <v>0</v>
      </c>
    </row>
    <row r="19933" spans="1:11" x14ac:dyDescent="0.35">
      <c r="A19933">
        <v>65021</v>
      </c>
      <c r="B19933" t="s">
        <v>331</v>
      </c>
      <c r="C19933" s="70">
        <v>0</v>
      </c>
      <c r="D19933" s="70">
        <v>0</v>
      </c>
      <c r="E19933" s="71">
        <v>44681</v>
      </c>
      <c r="F19933" t="s">
        <v>11531</v>
      </c>
      <c r="G19933" t="s">
        <v>2343</v>
      </c>
      <c r="H19933" t="s">
        <v>11530</v>
      </c>
      <c r="J19933" s="40">
        <v>538.65</v>
      </c>
      <c r="K19933" s="40">
        <v>0</v>
      </c>
    </row>
    <row r="19934" spans="1:11" x14ac:dyDescent="0.35">
      <c r="A19934">
        <v>65021</v>
      </c>
      <c r="B19934" t="s">
        <v>331</v>
      </c>
      <c r="C19934" s="70">
        <v>0</v>
      </c>
      <c r="D19934" s="70">
        <v>0</v>
      </c>
      <c r="E19934" s="71">
        <v>44681</v>
      </c>
      <c r="F19934" t="s">
        <v>8494</v>
      </c>
      <c r="G19934" t="s">
        <v>1912</v>
      </c>
      <c r="I19934" t="s">
        <v>11529</v>
      </c>
      <c r="J19934" s="40">
        <v>123.61</v>
      </c>
      <c r="K19934" s="40">
        <v>0</v>
      </c>
    </row>
    <row r="19935" spans="1:11" x14ac:dyDescent="0.35">
      <c r="A19935">
        <v>65021</v>
      </c>
      <c r="B19935" t="s">
        <v>331</v>
      </c>
      <c r="C19935" s="70">
        <v>0</v>
      </c>
      <c r="D19935" s="70">
        <v>0</v>
      </c>
      <c r="E19935" s="71">
        <v>44681</v>
      </c>
      <c r="F19935" t="s">
        <v>2094</v>
      </c>
      <c r="G19935" t="s">
        <v>1912</v>
      </c>
      <c r="I19935" t="s">
        <v>11528</v>
      </c>
      <c r="J19935" s="40">
        <v>35.270000000000003</v>
      </c>
      <c r="K19935" s="40">
        <v>0</v>
      </c>
    </row>
    <row r="19936" spans="1:11" x14ac:dyDescent="0.35">
      <c r="A19936">
        <v>65021</v>
      </c>
      <c r="B19936" t="s">
        <v>331</v>
      </c>
      <c r="C19936" s="70">
        <v>0</v>
      </c>
      <c r="D19936" s="70">
        <v>0</v>
      </c>
      <c r="E19936" s="71">
        <v>44681</v>
      </c>
      <c r="F19936" t="s">
        <v>2094</v>
      </c>
      <c r="G19936" t="s">
        <v>1912</v>
      </c>
      <c r="I19936" t="s">
        <v>11527</v>
      </c>
      <c r="J19936" s="40">
        <v>50.05</v>
      </c>
      <c r="K19936" s="40">
        <v>0</v>
      </c>
    </row>
    <row r="19937" spans="1:11" x14ac:dyDescent="0.35">
      <c r="A19937">
        <v>65021</v>
      </c>
      <c r="B19937" t="s">
        <v>331</v>
      </c>
      <c r="C19937" s="70">
        <v>0</v>
      </c>
      <c r="D19937" s="70">
        <v>0</v>
      </c>
      <c r="E19937" s="71">
        <v>44681</v>
      </c>
      <c r="F19937" t="s">
        <v>2094</v>
      </c>
      <c r="G19937" t="s">
        <v>1912</v>
      </c>
      <c r="I19937" t="s">
        <v>11526</v>
      </c>
      <c r="J19937" s="40">
        <v>65.12</v>
      </c>
      <c r="K19937" s="40">
        <v>0</v>
      </c>
    </row>
    <row r="19938" spans="1:11" x14ac:dyDescent="0.35">
      <c r="A19938">
        <v>65021</v>
      </c>
      <c r="B19938" t="s">
        <v>331</v>
      </c>
      <c r="C19938" s="70">
        <v>0</v>
      </c>
      <c r="D19938" s="70">
        <v>0</v>
      </c>
      <c r="E19938" s="71">
        <v>44681</v>
      </c>
      <c r="F19938" t="s">
        <v>2094</v>
      </c>
      <c r="G19938" t="s">
        <v>1912</v>
      </c>
      <c r="I19938" t="s">
        <v>11525</v>
      </c>
      <c r="J19938" s="40">
        <v>52.76</v>
      </c>
      <c r="K19938" s="40">
        <v>0</v>
      </c>
    </row>
    <row r="19939" spans="1:11" x14ac:dyDescent="0.35">
      <c r="A19939">
        <v>65021</v>
      </c>
      <c r="B19939" t="s">
        <v>331</v>
      </c>
      <c r="C19939" s="70">
        <v>0</v>
      </c>
      <c r="D19939" s="70">
        <v>0</v>
      </c>
      <c r="E19939" s="71">
        <v>44681</v>
      </c>
      <c r="F19939" t="s">
        <v>2094</v>
      </c>
      <c r="G19939" t="s">
        <v>1912</v>
      </c>
      <c r="I19939" t="s">
        <v>11524</v>
      </c>
      <c r="J19939" s="40">
        <v>55.47</v>
      </c>
      <c r="K19939" s="40">
        <v>0</v>
      </c>
    </row>
    <row r="19940" spans="1:11" x14ac:dyDescent="0.35">
      <c r="A19940">
        <v>65021</v>
      </c>
      <c r="B19940" t="s">
        <v>331</v>
      </c>
      <c r="C19940" s="70">
        <v>0</v>
      </c>
      <c r="D19940" s="70">
        <v>0</v>
      </c>
      <c r="E19940" s="71">
        <v>44682</v>
      </c>
      <c r="F19940" t="s">
        <v>11523</v>
      </c>
      <c r="G19940" t="s">
        <v>2142</v>
      </c>
      <c r="H19940" t="s">
        <v>11522</v>
      </c>
      <c r="I19940" t="s">
        <v>11521</v>
      </c>
      <c r="J19940" s="40">
        <v>251.64</v>
      </c>
      <c r="K19940" s="40">
        <v>0</v>
      </c>
    </row>
    <row r="19941" spans="1:11" x14ac:dyDescent="0.35">
      <c r="A19941">
        <v>65021</v>
      </c>
      <c r="B19941" t="s">
        <v>331</v>
      </c>
      <c r="C19941" s="70">
        <v>0</v>
      </c>
      <c r="D19941" s="70">
        <v>0</v>
      </c>
      <c r="E19941" s="71">
        <v>44683</v>
      </c>
      <c r="F19941" t="s">
        <v>11520</v>
      </c>
      <c r="G19941" t="s">
        <v>2142</v>
      </c>
      <c r="H19941" t="s">
        <v>11519</v>
      </c>
      <c r="I19941" t="s">
        <v>11518</v>
      </c>
      <c r="J19941" s="40">
        <v>105.91</v>
      </c>
      <c r="K19941" s="40">
        <v>0</v>
      </c>
    </row>
    <row r="19942" spans="1:11" x14ac:dyDescent="0.35">
      <c r="A19942">
        <v>65021</v>
      </c>
      <c r="B19942" t="s">
        <v>331</v>
      </c>
      <c r="C19942" s="70">
        <v>0</v>
      </c>
      <c r="D19942" s="70">
        <v>0</v>
      </c>
      <c r="E19942" s="71">
        <v>44683</v>
      </c>
      <c r="F19942" t="s">
        <v>11517</v>
      </c>
      <c r="G19942" t="s">
        <v>2142</v>
      </c>
      <c r="H19942" t="s">
        <v>11516</v>
      </c>
      <c r="I19942" t="s">
        <v>11515</v>
      </c>
      <c r="J19942" s="40">
        <v>56.68</v>
      </c>
      <c r="K19942" s="40">
        <v>0</v>
      </c>
    </row>
    <row r="19943" spans="1:11" x14ac:dyDescent="0.35">
      <c r="A19943">
        <v>65021</v>
      </c>
      <c r="B19943" t="s">
        <v>331</v>
      </c>
      <c r="C19943" s="70">
        <v>0</v>
      </c>
      <c r="D19943" s="70">
        <v>0</v>
      </c>
      <c r="E19943" s="71">
        <v>44683</v>
      </c>
      <c r="F19943" t="s">
        <v>11514</v>
      </c>
      <c r="G19943" t="s">
        <v>2142</v>
      </c>
      <c r="H19943" t="s">
        <v>11513</v>
      </c>
      <c r="I19943" t="s">
        <v>11512</v>
      </c>
      <c r="J19943" s="40">
        <v>58.47</v>
      </c>
      <c r="K19943" s="40">
        <v>0</v>
      </c>
    </row>
    <row r="19944" spans="1:11" x14ac:dyDescent="0.35">
      <c r="A19944">
        <v>65021</v>
      </c>
      <c r="B19944" t="s">
        <v>331</v>
      </c>
      <c r="C19944" s="70">
        <v>0</v>
      </c>
      <c r="D19944" s="70">
        <v>0</v>
      </c>
      <c r="E19944" s="71">
        <v>44696</v>
      </c>
      <c r="F19944" t="s">
        <v>11511</v>
      </c>
      <c r="G19944" t="s">
        <v>2142</v>
      </c>
      <c r="H19944" t="s">
        <v>11510</v>
      </c>
      <c r="I19944" t="s">
        <v>11509</v>
      </c>
      <c r="J19944" s="40">
        <v>1320.05</v>
      </c>
      <c r="K19944" s="40">
        <v>0</v>
      </c>
    </row>
    <row r="19945" spans="1:11" x14ac:dyDescent="0.35">
      <c r="A19945">
        <v>65021</v>
      </c>
      <c r="B19945" t="s">
        <v>331</v>
      </c>
      <c r="C19945" s="70">
        <v>0</v>
      </c>
      <c r="D19945" s="70">
        <v>0</v>
      </c>
      <c r="E19945" s="71">
        <v>44703</v>
      </c>
      <c r="F19945" t="s">
        <v>11508</v>
      </c>
      <c r="G19945" t="s">
        <v>2142</v>
      </c>
      <c r="H19945" t="s">
        <v>11507</v>
      </c>
      <c r="I19945" t="s">
        <v>11506</v>
      </c>
      <c r="J19945" s="40">
        <v>29607.03</v>
      </c>
      <c r="K19945" s="40">
        <v>0</v>
      </c>
    </row>
    <row r="19946" spans="1:11" x14ac:dyDescent="0.35">
      <c r="A19946">
        <v>65021</v>
      </c>
      <c r="B19946" t="s">
        <v>331</v>
      </c>
      <c r="C19946" s="70">
        <v>0</v>
      </c>
      <c r="D19946" s="70">
        <v>0</v>
      </c>
      <c r="E19946" s="71">
        <v>44712</v>
      </c>
      <c r="F19946" t="s">
        <v>11505</v>
      </c>
      <c r="G19946" t="s">
        <v>2343</v>
      </c>
      <c r="H19946" t="s">
        <v>8101</v>
      </c>
      <c r="J19946" s="40">
        <v>628.74</v>
      </c>
      <c r="K19946" s="40">
        <v>0</v>
      </c>
    </row>
    <row r="19947" spans="1:11" x14ac:dyDescent="0.35">
      <c r="A19947">
        <v>65021</v>
      </c>
      <c r="B19947" t="s">
        <v>331</v>
      </c>
      <c r="C19947" s="70">
        <v>0</v>
      </c>
      <c r="D19947" s="70">
        <v>0</v>
      </c>
      <c r="E19947" s="71">
        <v>44712</v>
      </c>
      <c r="F19947" t="s">
        <v>2077</v>
      </c>
      <c r="G19947" t="s">
        <v>1912</v>
      </c>
      <c r="I19947" t="s">
        <v>11504</v>
      </c>
      <c r="J19947" s="40">
        <v>82.2</v>
      </c>
      <c r="K19947" s="40">
        <v>0</v>
      </c>
    </row>
    <row r="19948" spans="1:11" x14ac:dyDescent="0.35">
      <c r="A19948">
        <v>65021</v>
      </c>
      <c r="B19948" t="s">
        <v>331</v>
      </c>
      <c r="C19948" s="70">
        <v>0</v>
      </c>
      <c r="D19948" s="70">
        <v>0</v>
      </c>
      <c r="E19948" s="71">
        <v>44712</v>
      </c>
      <c r="F19948" t="s">
        <v>2077</v>
      </c>
      <c r="G19948" t="s">
        <v>1912</v>
      </c>
      <c r="I19948" t="s">
        <v>11503</v>
      </c>
      <c r="J19948" s="40">
        <v>12.81</v>
      </c>
      <c r="K19948" s="40">
        <v>0</v>
      </c>
    </row>
    <row r="19949" spans="1:11" x14ac:dyDescent="0.35">
      <c r="A19949">
        <v>65021</v>
      </c>
      <c r="B19949" t="s">
        <v>331</v>
      </c>
      <c r="C19949" s="70">
        <v>0</v>
      </c>
      <c r="D19949" s="70">
        <v>0</v>
      </c>
      <c r="E19949" s="71">
        <v>44712</v>
      </c>
      <c r="F19949" t="s">
        <v>2077</v>
      </c>
      <c r="G19949" t="s">
        <v>1912</v>
      </c>
      <c r="I19949" t="s">
        <v>11502</v>
      </c>
      <c r="J19949" s="40">
        <v>22.98</v>
      </c>
      <c r="K19949" s="40">
        <v>0</v>
      </c>
    </row>
    <row r="19950" spans="1:11" x14ac:dyDescent="0.35">
      <c r="A19950">
        <v>65021</v>
      </c>
      <c r="B19950" t="s">
        <v>331</v>
      </c>
      <c r="C19950" s="70">
        <v>0</v>
      </c>
      <c r="D19950" s="70">
        <v>0</v>
      </c>
      <c r="E19950" s="71">
        <v>44712</v>
      </c>
      <c r="F19950" t="s">
        <v>2077</v>
      </c>
      <c r="G19950" t="s">
        <v>1912</v>
      </c>
      <c r="I19950" t="s">
        <v>11501</v>
      </c>
      <c r="J19950" s="40">
        <v>47.09</v>
      </c>
      <c r="K19950" s="40">
        <v>0</v>
      </c>
    </row>
    <row r="19951" spans="1:11" x14ac:dyDescent="0.35">
      <c r="A19951">
        <v>65021</v>
      </c>
      <c r="B19951" t="s">
        <v>331</v>
      </c>
      <c r="C19951" s="70">
        <v>0</v>
      </c>
      <c r="D19951" s="70">
        <v>0</v>
      </c>
      <c r="E19951" s="71">
        <v>44712</v>
      </c>
      <c r="F19951" t="s">
        <v>2077</v>
      </c>
      <c r="G19951" t="s">
        <v>1912</v>
      </c>
      <c r="I19951" t="s">
        <v>11500</v>
      </c>
      <c r="J19951" s="40">
        <v>93.29</v>
      </c>
      <c r="K19951" s="40">
        <v>0</v>
      </c>
    </row>
    <row r="19952" spans="1:11" x14ac:dyDescent="0.35">
      <c r="A19952">
        <v>65021</v>
      </c>
      <c r="B19952" t="s">
        <v>331</v>
      </c>
      <c r="C19952" s="70">
        <v>0</v>
      </c>
      <c r="D19952" s="70">
        <v>0</v>
      </c>
      <c r="E19952" s="71">
        <v>44713</v>
      </c>
      <c r="F19952" t="s">
        <v>11499</v>
      </c>
      <c r="G19952" t="s">
        <v>2142</v>
      </c>
      <c r="H19952" t="s">
        <v>11498</v>
      </c>
      <c r="I19952" t="s">
        <v>11497</v>
      </c>
      <c r="J19952" s="40">
        <v>606.41</v>
      </c>
      <c r="K19952" s="40">
        <v>0</v>
      </c>
    </row>
    <row r="19953" spans="1:11" x14ac:dyDescent="0.35">
      <c r="A19953">
        <v>65021</v>
      </c>
      <c r="B19953" t="s">
        <v>331</v>
      </c>
      <c r="C19953" s="70">
        <v>0</v>
      </c>
      <c r="D19953" s="70">
        <v>0</v>
      </c>
      <c r="E19953" s="71">
        <v>44727</v>
      </c>
      <c r="F19953" t="s">
        <v>11496</v>
      </c>
      <c r="G19953" t="s">
        <v>2343</v>
      </c>
      <c r="H19953" t="s">
        <v>11318</v>
      </c>
      <c r="J19953" s="40">
        <v>86.86</v>
      </c>
      <c r="K19953" s="40">
        <v>0</v>
      </c>
    </row>
    <row r="19954" spans="1:11" x14ac:dyDescent="0.35">
      <c r="A19954">
        <v>65021</v>
      </c>
      <c r="B19954" t="s">
        <v>331</v>
      </c>
      <c r="C19954" s="70">
        <v>0</v>
      </c>
      <c r="D19954" s="70">
        <v>0</v>
      </c>
      <c r="E19954" s="71">
        <v>44732</v>
      </c>
      <c r="F19954" t="s">
        <v>11495</v>
      </c>
      <c r="G19954" t="s">
        <v>2142</v>
      </c>
      <c r="H19954" t="s">
        <v>11494</v>
      </c>
      <c r="I19954" t="s">
        <v>11493</v>
      </c>
      <c r="J19954" s="40">
        <v>9319.1</v>
      </c>
      <c r="K19954" s="40">
        <v>0</v>
      </c>
    </row>
    <row r="19955" spans="1:11" x14ac:dyDescent="0.35">
      <c r="A19955">
        <v>65021</v>
      </c>
      <c r="B19955" t="s">
        <v>331</v>
      </c>
      <c r="C19955" s="70">
        <v>0</v>
      </c>
      <c r="D19955" s="70">
        <v>0</v>
      </c>
      <c r="E19955" s="71">
        <v>44733</v>
      </c>
      <c r="F19955" t="s">
        <v>11492</v>
      </c>
      <c r="G19955" t="s">
        <v>2142</v>
      </c>
      <c r="H19955" t="s">
        <v>11491</v>
      </c>
      <c r="I19955" t="s">
        <v>11490</v>
      </c>
      <c r="J19955" s="40">
        <v>3911.14</v>
      </c>
      <c r="K19955" s="40">
        <v>0</v>
      </c>
    </row>
    <row r="19956" spans="1:11" x14ac:dyDescent="0.35">
      <c r="A19956">
        <v>65021</v>
      </c>
      <c r="B19956" t="s">
        <v>331</v>
      </c>
      <c r="C19956" s="70">
        <v>0</v>
      </c>
      <c r="D19956" s="70">
        <v>0</v>
      </c>
      <c r="E19956" s="71">
        <v>44735</v>
      </c>
      <c r="F19956" t="s">
        <v>11489</v>
      </c>
      <c r="G19956" t="s">
        <v>2142</v>
      </c>
      <c r="H19956" t="s">
        <v>11488</v>
      </c>
      <c r="I19956" t="s">
        <v>11487</v>
      </c>
      <c r="J19956" s="40">
        <v>192.63</v>
      </c>
      <c r="K19956" s="40">
        <v>0</v>
      </c>
    </row>
    <row r="19957" spans="1:11" x14ac:dyDescent="0.35">
      <c r="A19957">
        <v>65021</v>
      </c>
      <c r="B19957" t="s">
        <v>331</v>
      </c>
      <c r="C19957" s="70">
        <v>0</v>
      </c>
      <c r="D19957" s="70">
        <v>0</v>
      </c>
      <c r="E19957" s="71">
        <v>44735</v>
      </c>
      <c r="F19957" t="s">
        <v>11486</v>
      </c>
      <c r="G19957" t="s">
        <v>2142</v>
      </c>
      <c r="H19957" t="s">
        <v>11485</v>
      </c>
      <c r="I19957" t="s">
        <v>11484</v>
      </c>
      <c r="J19957" s="40">
        <v>29.3</v>
      </c>
      <c r="K19957" s="40">
        <v>0</v>
      </c>
    </row>
    <row r="19958" spans="1:11" x14ac:dyDescent="0.35">
      <c r="A19958">
        <v>65021</v>
      </c>
      <c r="B19958" t="s">
        <v>331</v>
      </c>
      <c r="C19958" s="70">
        <v>0</v>
      </c>
      <c r="D19958" s="70">
        <v>0</v>
      </c>
      <c r="E19958" s="71">
        <v>44741</v>
      </c>
      <c r="F19958" t="s">
        <v>11483</v>
      </c>
      <c r="G19958" t="s">
        <v>2142</v>
      </c>
      <c r="H19958" t="s">
        <v>11482</v>
      </c>
      <c r="I19958" t="s">
        <v>11481</v>
      </c>
      <c r="J19958" s="40">
        <v>178.55</v>
      </c>
      <c r="K19958" s="40">
        <v>0</v>
      </c>
    </row>
    <row r="19959" spans="1:11" x14ac:dyDescent="0.35">
      <c r="A19959">
        <v>65021</v>
      </c>
      <c r="B19959" t="s">
        <v>331</v>
      </c>
      <c r="C19959" s="70">
        <v>0</v>
      </c>
      <c r="D19959" s="70">
        <v>0</v>
      </c>
      <c r="E19959" s="71">
        <v>44741</v>
      </c>
      <c r="F19959" t="s">
        <v>11480</v>
      </c>
      <c r="G19959" t="s">
        <v>2142</v>
      </c>
      <c r="H19959" t="s">
        <v>11479</v>
      </c>
      <c r="I19959" t="s">
        <v>11478</v>
      </c>
      <c r="J19959" s="40">
        <v>128.69999999999999</v>
      </c>
      <c r="K19959" s="40">
        <v>0</v>
      </c>
    </row>
    <row r="19960" spans="1:11" x14ac:dyDescent="0.35">
      <c r="A19960">
        <v>65021</v>
      </c>
      <c r="B19960" t="s">
        <v>331</v>
      </c>
      <c r="C19960" s="70">
        <v>0</v>
      </c>
      <c r="D19960" s="70">
        <v>0</v>
      </c>
      <c r="E19960" s="71">
        <v>44742</v>
      </c>
      <c r="F19960" t="s">
        <v>2063</v>
      </c>
      <c r="G19960" t="s">
        <v>1912</v>
      </c>
      <c r="I19960" t="s">
        <v>11477</v>
      </c>
      <c r="J19960" s="40">
        <v>150</v>
      </c>
      <c r="K19960" s="40">
        <v>0</v>
      </c>
    </row>
    <row r="19961" spans="1:11" x14ac:dyDescent="0.35">
      <c r="A19961">
        <v>65021</v>
      </c>
      <c r="B19961" t="s">
        <v>331</v>
      </c>
      <c r="C19961" s="70">
        <v>0</v>
      </c>
      <c r="D19961" s="70">
        <v>0</v>
      </c>
      <c r="E19961" s="71">
        <v>44742</v>
      </c>
      <c r="F19961" t="s">
        <v>2063</v>
      </c>
      <c r="G19961" t="s">
        <v>1912</v>
      </c>
      <c r="I19961" t="s">
        <v>11476</v>
      </c>
      <c r="J19961" s="40">
        <v>32.57</v>
      </c>
      <c r="K19961" s="40">
        <v>0</v>
      </c>
    </row>
    <row r="19962" spans="1:11" x14ac:dyDescent="0.35">
      <c r="A19962">
        <v>65021</v>
      </c>
      <c r="B19962" t="s">
        <v>331</v>
      </c>
      <c r="C19962" s="70">
        <v>0</v>
      </c>
      <c r="D19962" s="70">
        <v>0</v>
      </c>
      <c r="E19962" s="71">
        <v>44742</v>
      </c>
      <c r="F19962" t="s">
        <v>2063</v>
      </c>
      <c r="G19962" t="s">
        <v>1912</v>
      </c>
      <c r="I19962" t="s">
        <v>11475</v>
      </c>
      <c r="J19962" s="40">
        <v>24</v>
      </c>
      <c r="K19962" s="40">
        <v>0</v>
      </c>
    </row>
    <row r="19963" spans="1:11" x14ac:dyDescent="0.35">
      <c r="A19963">
        <v>65021</v>
      </c>
      <c r="B19963" t="s">
        <v>331</v>
      </c>
      <c r="C19963" s="70">
        <v>0</v>
      </c>
      <c r="D19963" s="70">
        <v>0</v>
      </c>
      <c r="E19963" s="71">
        <v>44742</v>
      </c>
      <c r="F19963" t="s">
        <v>2063</v>
      </c>
      <c r="G19963" t="s">
        <v>1912</v>
      </c>
      <c r="I19963" t="s">
        <v>11474</v>
      </c>
      <c r="J19963" s="40">
        <v>12.75</v>
      </c>
      <c r="K19963" s="40">
        <v>0</v>
      </c>
    </row>
    <row r="19964" spans="1:11" x14ac:dyDescent="0.35">
      <c r="A19964">
        <v>65021</v>
      </c>
      <c r="B19964" t="s">
        <v>331</v>
      </c>
      <c r="C19964" s="70">
        <v>0</v>
      </c>
      <c r="D19964" s="70">
        <v>0</v>
      </c>
      <c r="E19964" s="71">
        <v>44742</v>
      </c>
      <c r="F19964" t="s">
        <v>2063</v>
      </c>
      <c r="G19964" t="s">
        <v>1912</v>
      </c>
      <c r="I19964" t="s">
        <v>11473</v>
      </c>
      <c r="J19964" s="40">
        <v>42.86</v>
      </c>
      <c r="K19964" s="40">
        <v>0</v>
      </c>
    </row>
    <row r="19965" spans="1:11" x14ac:dyDescent="0.35">
      <c r="A19965">
        <v>65021</v>
      </c>
      <c r="B19965" t="s">
        <v>331</v>
      </c>
      <c r="C19965" s="70">
        <v>0</v>
      </c>
      <c r="D19965" s="70">
        <v>0</v>
      </c>
      <c r="E19965" s="71">
        <v>44742</v>
      </c>
      <c r="F19965" t="s">
        <v>2063</v>
      </c>
      <c r="G19965" t="s">
        <v>1912</v>
      </c>
      <c r="I19965" t="s">
        <v>11472</v>
      </c>
      <c r="J19965" s="40">
        <v>15.61</v>
      </c>
      <c r="K19965" s="40">
        <v>0</v>
      </c>
    </row>
    <row r="19966" spans="1:11" x14ac:dyDescent="0.35">
      <c r="A19966">
        <v>65021</v>
      </c>
      <c r="B19966" t="s">
        <v>331</v>
      </c>
      <c r="C19966" s="70">
        <v>0</v>
      </c>
      <c r="D19966" s="70">
        <v>0</v>
      </c>
      <c r="E19966" s="71">
        <v>44742</v>
      </c>
      <c r="F19966" t="s">
        <v>2063</v>
      </c>
      <c r="G19966" t="s">
        <v>1912</v>
      </c>
      <c r="I19966" t="s">
        <v>11471</v>
      </c>
      <c r="J19966" s="40">
        <v>18.16</v>
      </c>
      <c r="K19966" s="40">
        <v>0</v>
      </c>
    </row>
    <row r="19967" spans="1:11" x14ac:dyDescent="0.35">
      <c r="A19967">
        <v>65021</v>
      </c>
      <c r="B19967" t="s">
        <v>331</v>
      </c>
      <c r="C19967" s="70">
        <v>0</v>
      </c>
      <c r="D19967" s="70">
        <v>0</v>
      </c>
      <c r="E19967" s="71">
        <v>44742</v>
      </c>
      <c r="F19967" t="s">
        <v>2063</v>
      </c>
      <c r="G19967" t="s">
        <v>1912</v>
      </c>
      <c r="I19967" t="s">
        <v>11470</v>
      </c>
      <c r="J19967" s="40">
        <v>9.09</v>
      </c>
      <c r="K19967" s="40">
        <v>0</v>
      </c>
    </row>
    <row r="19968" spans="1:11" x14ac:dyDescent="0.35">
      <c r="A19968">
        <v>65021</v>
      </c>
      <c r="B19968" t="s">
        <v>331</v>
      </c>
      <c r="C19968" s="70">
        <v>0</v>
      </c>
      <c r="D19968" s="70">
        <v>0</v>
      </c>
      <c r="E19968" s="71">
        <v>44742</v>
      </c>
      <c r="F19968" t="s">
        <v>2063</v>
      </c>
      <c r="G19968" t="s">
        <v>1912</v>
      </c>
      <c r="I19968" t="s">
        <v>11469</v>
      </c>
      <c r="J19968" s="40">
        <v>11.14</v>
      </c>
      <c r="K19968" s="40">
        <v>0</v>
      </c>
    </row>
    <row r="19969" spans="1:11" x14ac:dyDescent="0.35">
      <c r="A19969">
        <v>65021</v>
      </c>
      <c r="B19969" t="s">
        <v>331</v>
      </c>
      <c r="C19969" s="70">
        <v>0</v>
      </c>
      <c r="D19969" s="70">
        <v>0</v>
      </c>
      <c r="E19969" s="71">
        <v>44742</v>
      </c>
      <c r="F19969" t="s">
        <v>2063</v>
      </c>
      <c r="G19969" t="s">
        <v>1912</v>
      </c>
      <c r="I19969" t="s">
        <v>11468</v>
      </c>
      <c r="J19969" s="40">
        <v>11.09</v>
      </c>
      <c r="K19969" s="40">
        <v>0</v>
      </c>
    </row>
    <row r="19970" spans="1:11" x14ac:dyDescent="0.35">
      <c r="A19970">
        <v>65021</v>
      </c>
      <c r="B19970" t="s">
        <v>331</v>
      </c>
      <c r="C19970" s="70">
        <v>0</v>
      </c>
      <c r="D19970" s="70">
        <v>0</v>
      </c>
      <c r="E19970" s="71">
        <v>44742</v>
      </c>
      <c r="F19970" t="s">
        <v>2063</v>
      </c>
      <c r="G19970" t="s">
        <v>1912</v>
      </c>
      <c r="I19970" t="s">
        <v>11467</v>
      </c>
      <c r="J19970" s="40">
        <v>28.17</v>
      </c>
      <c r="K19970" s="40">
        <v>0</v>
      </c>
    </row>
    <row r="19971" spans="1:11" x14ac:dyDescent="0.35">
      <c r="A19971">
        <v>65021</v>
      </c>
      <c r="B19971" t="s">
        <v>331</v>
      </c>
      <c r="C19971" s="70">
        <v>0</v>
      </c>
      <c r="D19971" s="70">
        <v>0</v>
      </c>
      <c r="E19971" s="71">
        <v>44742</v>
      </c>
      <c r="F19971" t="s">
        <v>2063</v>
      </c>
      <c r="G19971" t="s">
        <v>1912</v>
      </c>
      <c r="I19971" t="s">
        <v>11466</v>
      </c>
      <c r="J19971" s="40">
        <v>42.86</v>
      </c>
      <c r="K19971" s="40">
        <v>0</v>
      </c>
    </row>
    <row r="19972" spans="1:11" x14ac:dyDescent="0.35">
      <c r="A19972">
        <v>65021</v>
      </c>
      <c r="B19972" t="s">
        <v>331</v>
      </c>
      <c r="C19972" s="70">
        <v>0</v>
      </c>
      <c r="D19972" s="70">
        <v>0</v>
      </c>
      <c r="E19972" s="71">
        <v>44742</v>
      </c>
      <c r="F19972" t="s">
        <v>2063</v>
      </c>
      <c r="G19972" t="s">
        <v>1912</v>
      </c>
      <c r="J19972" s="40">
        <v>34.29</v>
      </c>
      <c r="K19972" s="40">
        <v>0</v>
      </c>
    </row>
    <row r="19973" spans="1:11" x14ac:dyDescent="0.35">
      <c r="A19973">
        <v>65021</v>
      </c>
      <c r="B19973" t="s">
        <v>331</v>
      </c>
      <c r="C19973" s="70">
        <v>0</v>
      </c>
      <c r="D19973" s="70">
        <v>0</v>
      </c>
      <c r="E19973" s="71">
        <v>44742</v>
      </c>
      <c r="F19973" t="s">
        <v>11465</v>
      </c>
      <c r="G19973" t="s">
        <v>2343</v>
      </c>
      <c r="H19973" t="s">
        <v>11433</v>
      </c>
      <c r="J19973" s="40">
        <v>765.74</v>
      </c>
      <c r="K19973" s="40">
        <v>0</v>
      </c>
    </row>
    <row r="19974" spans="1:11" x14ac:dyDescent="0.35">
      <c r="A19974">
        <v>65021</v>
      </c>
      <c r="B19974" t="s">
        <v>331</v>
      </c>
      <c r="C19974" s="70">
        <v>0</v>
      </c>
      <c r="D19974" s="70">
        <v>0</v>
      </c>
      <c r="E19974" s="71">
        <v>44743</v>
      </c>
      <c r="F19974" t="s">
        <v>11464</v>
      </c>
      <c r="G19974" t="s">
        <v>2142</v>
      </c>
      <c r="H19974" t="s">
        <v>11463</v>
      </c>
      <c r="I19974" t="s">
        <v>11462</v>
      </c>
      <c r="J19974" s="40">
        <v>969.02</v>
      </c>
      <c r="K19974" s="40">
        <v>0</v>
      </c>
    </row>
    <row r="19975" spans="1:11" x14ac:dyDescent="0.35">
      <c r="A19975">
        <v>65021</v>
      </c>
      <c r="B19975" t="s">
        <v>331</v>
      </c>
      <c r="C19975" s="70">
        <v>0</v>
      </c>
      <c r="D19975" s="70">
        <v>0</v>
      </c>
      <c r="E19975" s="71">
        <v>44743</v>
      </c>
      <c r="F19975" t="s">
        <v>11461</v>
      </c>
      <c r="G19975" t="s">
        <v>2343</v>
      </c>
      <c r="H19975" t="s">
        <v>11460</v>
      </c>
      <c r="J19975" s="40">
        <v>-4825.17</v>
      </c>
      <c r="K19975" s="40">
        <v>0</v>
      </c>
    </row>
    <row r="19976" spans="1:11" x14ac:dyDescent="0.35">
      <c r="A19976">
        <v>65021</v>
      </c>
      <c r="B19976" t="s">
        <v>331</v>
      </c>
      <c r="C19976" s="70">
        <v>0</v>
      </c>
      <c r="D19976" s="70">
        <v>0</v>
      </c>
      <c r="E19976" s="71">
        <v>44743</v>
      </c>
      <c r="F19976" t="s">
        <v>11459</v>
      </c>
      <c r="G19976" t="s">
        <v>1912</v>
      </c>
      <c r="J19976" s="40">
        <v>4257.26</v>
      </c>
      <c r="K19976" s="40">
        <v>0</v>
      </c>
    </row>
    <row r="19977" spans="1:11" x14ac:dyDescent="0.35">
      <c r="A19977">
        <v>65021</v>
      </c>
      <c r="B19977" t="s">
        <v>331</v>
      </c>
      <c r="C19977" s="70">
        <v>0</v>
      </c>
      <c r="D19977" s="70">
        <v>0</v>
      </c>
      <c r="E19977" s="71">
        <v>44745</v>
      </c>
      <c r="F19977" t="s">
        <v>11458</v>
      </c>
      <c r="G19977" t="s">
        <v>2142</v>
      </c>
      <c r="H19977" t="s">
        <v>11457</v>
      </c>
      <c r="I19977" t="s">
        <v>11456</v>
      </c>
      <c r="J19977" s="40">
        <v>587.07000000000005</v>
      </c>
      <c r="K19977" s="40">
        <v>0</v>
      </c>
    </row>
    <row r="19978" spans="1:11" x14ac:dyDescent="0.35">
      <c r="A19978">
        <v>65021</v>
      </c>
      <c r="B19978" t="s">
        <v>331</v>
      </c>
      <c r="C19978" s="70">
        <v>0</v>
      </c>
      <c r="D19978" s="70">
        <v>0</v>
      </c>
      <c r="E19978" s="71">
        <v>44746</v>
      </c>
      <c r="F19978" t="s">
        <v>11455</v>
      </c>
      <c r="G19978" t="s">
        <v>2142</v>
      </c>
      <c r="H19978" t="s">
        <v>11454</v>
      </c>
      <c r="I19978" t="s">
        <v>11453</v>
      </c>
      <c r="J19978" s="40">
        <v>600.69000000000005</v>
      </c>
      <c r="K19978" s="40">
        <v>0</v>
      </c>
    </row>
    <row r="19979" spans="1:11" x14ac:dyDescent="0.35">
      <c r="A19979">
        <v>65021</v>
      </c>
      <c r="B19979" t="s">
        <v>331</v>
      </c>
      <c r="C19979" s="70">
        <v>0</v>
      </c>
      <c r="D19979" s="70">
        <v>0</v>
      </c>
      <c r="E19979" s="71">
        <v>44768</v>
      </c>
      <c r="F19979" t="s">
        <v>11452</v>
      </c>
      <c r="G19979" t="s">
        <v>2142</v>
      </c>
      <c r="H19979" t="s">
        <v>11451</v>
      </c>
      <c r="I19979" t="s">
        <v>11450</v>
      </c>
      <c r="J19979" s="40">
        <v>783.74</v>
      </c>
      <c r="K19979" s="40">
        <v>0</v>
      </c>
    </row>
    <row r="19980" spans="1:11" x14ac:dyDescent="0.35">
      <c r="A19980">
        <v>65021</v>
      </c>
      <c r="B19980" t="s">
        <v>331</v>
      </c>
      <c r="C19980" s="70">
        <v>0</v>
      </c>
      <c r="D19980" s="70">
        <v>0</v>
      </c>
      <c r="E19980" s="71">
        <v>44769</v>
      </c>
      <c r="F19980" t="s">
        <v>11449</v>
      </c>
      <c r="G19980" t="s">
        <v>2142</v>
      </c>
      <c r="H19980" t="s">
        <v>11448</v>
      </c>
      <c r="I19980" t="s">
        <v>11447</v>
      </c>
      <c r="J19980" s="40">
        <v>1509.19</v>
      </c>
      <c r="K19980" s="40">
        <v>0</v>
      </c>
    </row>
    <row r="19981" spans="1:11" x14ac:dyDescent="0.35">
      <c r="A19981">
        <v>65021</v>
      </c>
      <c r="B19981" t="s">
        <v>331</v>
      </c>
      <c r="C19981" s="70">
        <v>0</v>
      </c>
      <c r="D19981" s="70">
        <v>0</v>
      </c>
      <c r="E19981" s="71">
        <v>44773</v>
      </c>
      <c r="F19981" t="s">
        <v>11446</v>
      </c>
      <c r="G19981" t="s">
        <v>2343</v>
      </c>
      <c r="H19981" t="s">
        <v>11168</v>
      </c>
      <c r="I19981" t="s">
        <v>11168</v>
      </c>
      <c r="J19981" s="40">
        <v>616.01</v>
      </c>
      <c r="K19981" s="40">
        <v>0</v>
      </c>
    </row>
    <row r="19982" spans="1:11" x14ac:dyDescent="0.35">
      <c r="A19982">
        <v>65021</v>
      </c>
      <c r="B19982" t="s">
        <v>331</v>
      </c>
      <c r="C19982" s="70">
        <v>0</v>
      </c>
      <c r="D19982" s="70">
        <v>0</v>
      </c>
      <c r="E19982" s="71">
        <v>44774</v>
      </c>
      <c r="F19982" t="s">
        <v>11445</v>
      </c>
      <c r="G19982" t="s">
        <v>2343</v>
      </c>
      <c r="H19982" t="s">
        <v>11168</v>
      </c>
      <c r="I19982" t="s">
        <v>11168</v>
      </c>
      <c r="J19982" s="40">
        <v>-616.01</v>
      </c>
      <c r="K19982" s="40">
        <v>0</v>
      </c>
    </row>
    <row r="19983" spans="1:11" x14ac:dyDescent="0.35">
      <c r="A19983">
        <v>65021</v>
      </c>
      <c r="B19983" t="s">
        <v>331</v>
      </c>
      <c r="C19983" s="70">
        <v>0</v>
      </c>
      <c r="D19983" s="70">
        <v>0</v>
      </c>
      <c r="E19983" s="71">
        <v>44774</v>
      </c>
      <c r="F19983" t="s">
        <v>11444</v>
      </c>
      <c r="G19983" t="s">
        <v>2343</v>
      </c>
      <c r="H19983" t="s">
        <v>11293</v>
      </c>
      <c r="J19983" s="40">
        <v>1072.77</v>
      </c>
      <c r="K19983" s="40">
        <v>0</v>
      </c>
    </row>
    <row r="19984" spans="1:11" x14ac:dyDescent="0.35">
      <c r="A19984">
        <v>65021</v>
      </c>
      <c r="B19984" t="s">
        <v>331</v>
      </c>
      <c r="C19984" s="70">
        <v>0</v>
      </c>
      <c r="D19984" s="70">
        <v>0</v>
      </c>
      <c r="E19984" s="71">
        <v>44774</v>
      </c>
      <c r="F19984" t="s">
        <v>11443</v>
      </c>
      <c r="G19984" t="s">
        <v>2142</v>
      </c>
      <c r="H19984" t="s">
        <v>11442</v>
      </c>
      <c r="I19984" t="s">
        <v>11441</v>
      </c>
      <c r="J19984" s="40">
        <v>143.68</v>
      </c>
      <c r="K19984" s="40">
        <v>0</v>
      </c>
    </row>
    <row r="19985" spans="1:11" x14ac:dyDescent="0.35">
      <c r="A19985">
        <v>65021</v>
      </c>
      <c r="B19985" t="s">
        <v>331</v>
      </c>
      <c r="C19985" s="70">
        <v>0</v>
      </c>
      <c r="D19985" s="70">
        <v>0</v>
      </c>
      <c r="E19985" s="71">
        <v>44774</v>
      </c>
      <c r="F19985" t="s">
        <v>11440</v>
      </c>
      <c r="G19985" t="s">
        <v>1912</v>
      </c>
      <c r="J19985" s="40">
        <v>-4257.26</v>
      </c>
      <c r="K19985" s="40">
        <v>0</v>
      </c>
    </row>
    <row r="19986" spans="1:11" x14ac:dyDescent="0.35">
      <c r="A19986">
        <v>65021</v>
      </c>
      <c r="B19986" t="s">
        <v>331</v>
      </c>
      <c r="C19986" s="70">
        <v>0</v>
      </c>
      <c r="D19986" s="70">
        <v>0</v>
      </c>
      <c r="E19986" s="71">
        <v>44774</v>
      </c>
      <c r="F19986" t="s">
        <v>11439</v>
      </c>
      <c r="G19986" t="s">
        <v>1912</v>
      </c>
      <c r="J19986" s="40">
        <v>-4825.17</v>
      </c>
      <c r="K19986" s="40">
        <v>0</v>
      </c>
    </row>
    <row r="19987" spans="1:11" x14ac:dyDescent="0.35">
      <c r="A19987">
        <v>65021</v>
      </c>
      <c r="B19987" t="s">
        <v>331</v>
      </c>
      <c r="C19987" s="70">
        <v>0</v>
      </c>
      <c r="D19987" s="70">
        <v>0</v>
      </c>
      <c r="E19987" s="71">
        <v>44774</v>
      </c>
      <c r="F19987" t="s">
        <v>11438</v>
      </c>
      <c r="G19987" t="s">
        <v>2142</v>
      </c>
      <c r="H19987" t="s">
        <v>11437</v>
      </c>
      <c r="I19987" t="s">
        <v>11436</v>
      </c>
      <c r="J19987" s="40">
        <v>4828.2700000000004</v>
      </c>
      <c r="K19987" s="40">
        <v>0</v>
      </c>
    </row>
    <row r="19988" spans="1:11" x14ac:dyDescent="0.35">
      <c r="A19988">
        <v>65021</v>
      </c>
      <c r="B19988" t="s">
        <v>331</v>
      </c>
      <c r="C19988" s="70">
        <v>0</v>
      </c>
      <c r="D19988" s="70">
        <v>0</v>
      </c>
      <c r="E19988" s="71">
        <v>44774</v>
      </c>
      <c r="F19988" t="s">
        <v>11435</v>
      </c>
      <c r="G19988" t="s">
        <v>2343</v>
      </c>
      <c r="H19988" t="s">
        <v>8101</v>
      </c>
      <c r="J19988" s="40">
        <v>-628.74</v>
      </c>
      <c r="K19988" s="40">
        <v>0</v>
      </c>
    </row>
    <row r="19989" spans="1:11" x14ac:dyDescent="0.35">
      <c r="A19989">
        <v>65021</v>
      </c>
      <c r="B19989" t="s">
        <v>331</v>
      </c>
      <c r="C19989" s="70">
        <v>0</v>
      </c>
      <c r="D19989" s="70">
        <v>0</v>
      </c>
      <c r="E19989" s="71">
        <v>44774</v>
      </c>
      <c r="F19989" t="s">
        <v>11434</v>
      </c>
      <c r="G19989" t="s">
        <v>2343</v>
      </c>
      <c r="H19989" t="s">
        <v>11433</v>
      </c>
      <c r="J19989" s="40">
        <v>-765.74</v>
      </c>
      <c r="K19989" s="40">
        <v>0</v>
      </c>
    </row>
    <row r="19990" spans="1:11" x14ac:dyDescent="0.35">
      <c r="A19990">
        <v>65021</v>
      </c>
      <c r="B19990" t="s">
        <v>331</v>
      </c>
      <c r="C19990" s="70">
        <v>0</v>
      </c>
      <c r="D19990" s="70">
        <v>0</v>
      </c>
      <c r="E19990" s="71">
        <v>44781</v>
      </c>
      <c r="F19990" t="s">
        <v>11432</v>
      </c>
      <c r="G19990" t="s">
        <v>2142</v>
      </c>
      <c r="H19990" t="s">
        <v>11431</v>
      </c>
      <c r="I19990" t="s">
        <v>11430</v>
      </c>
      <c r="J19990" s="40">
        <v>751.43</v>
      </c>
      <c r="K19990" s="40">
        <v>0</v>
      </c>
    </row>
    <row r="19991" spans="1:11" x14ac:dyDescent="0.35">
      <c r="A19991">
        <v>65021</v>
      </c>
      <c r="B19991" t="s">
        <v>331</v>
      </c>
      <c r="C19991" s="70">
        <v>0</v>
      </c>
      <c r="D19991" s="70">
        <v>0</v>
      </c>
      <c r="E19991" s="71">
        <v>44794</v>
      </c>
      <c r="F19991" t="s">
        <v>11429</v>
      </c>
      <c r="G19991" t="s">
        <v>2142</v>
      </c>
      <c r="H19991" t="s">
        <v>11428</v>
      </c>
      <c r="I19991" t="s">
        <v>11427</v>
      </c>
      <c r="J19991" s="40">
        <v>416.77</v>
      </c>
      <c r="K19991" s="40">
        <v>0</v>
      </c>
    </row>
    <row r="19992" spans="1:11" x14ac:dyDescent="0.35">
      <c r="A19992">
        <v>65021</v>
      </c>
      <c r="B19992" t="s">
        <v>331</v>
      </c>
      <c r="C19992" s="70">
        <v>0</v>
      </c>
      <c r="D19992" s="70">
        <v>0</v>
      </c>
      <c r="E19992" s="71">
        <v>44796</v>
      </c>
      <c r="F19992" t="s">
        <v>11426</v>
      </c>
      <c r="G19992" t="s">
        <v>2142</v>
      </c>
      <c r="H19992" t="s">
        <v>11425</v>
      </c>
      <c r="I19992" t="s">
        <v>11424</v>
      </c>
      <c r="J19992" s="40">
        <v>640.04999999999995</v>
      </c>
      <c r="K19992" s="40">
        <v>0</v>
      </c>
    </row>
    <row r="19993" spans="1:11" x14ac:dyDescent="0.35">
      <c r="A19993">
        <v>65021</v>
      </c>
      <c r="B19993" t="s">
        <v>331</v>
      </c>
      <c r="C19993" s="70">
        <v>0</v>
      </c>
      <c r="D19993" s="70">
        <v>0</v>
      </c>
      <c r="E19993" s="71">
        <v>44797</v>
      </c>
      <c r="F19993" t="s">
        <v>11423</v>
      </c>
      <c r="G19993" t="s">
        <v>2142</v>
      </c>
      <c r="H19993" t="s">
        <v>11422</v>
      </c>
      <c r="I19993" t="s">
        <v>11421</v>
      </c>
      <c r="J19993" s="40">
        <v>64.37</v>
      </c>
      <c r="K19993" s="40">
        <v>0</v>
      </c>
    </row>
    <row r="19994" spans="1:11" x14ac:dyDescent="0.35">
      <c r="A19994">
        <v>65021</v>
      </c>
      <c r="B19994" t="s">
        <v>331</v>
      </c>
      <c r="C19994" s="70">
        <v>0</v>
      </c>
      <c r="D19994" s="70">
        <v>0</v>
      </c>
      <c r="E19994" s="71">
        <v>44798</v>
      </c>
      <c r="F19994" t="s">
        <v>11420</v>
      </c>
      <c r="G19994" t="s">
        <v>2142</v>
      </c>
      <c r="H19994" t="s">
        <v>11419</v>
      </c>
      <c r="I19994" t="s">
        <v>11418</v>
      </c>
      <c r="J19994" s="40">
        <v>55.37</v>
      </c>
      <c r="K19994" s="40">
        <v>0</v>
      </c>
    </row>
    <row r="19995" spans="1:11" x14ac:dyDescent="0.35">
      <c r="A19995">
        <v>65021</v>
      </c>
      <c r="B19995" t="s">
        <v>331</v>
      </c>
      <c r="C19995" s="70">
        <v>0</v>
      </c>
      <c r="D19995" s="70">
        <v>0</v>
      </c>
      <c r="E19995" s="71">
        <v>44801</v>
      </c>
      <c r="F19995" t="s">
        <v>11417</v>
      </c>
      <c r="G19995" t="s">
        <v>2142</v>
      </c>
      <c r="H19995" t="s">
        <v>11416</v>
      </c>
      <c r="I19995" t="s">
        <v>11415</v>
      </c>
      <c r="J19995" s="40">
        <v>276.16000000000003</v>
      </c>
      <c r="K19995" s="40">
        <v>0</v>
      </c>
    </row>
    <row r="19996" spans="1:11" x14ac:dyDescent="0.35">
      <c r="A19996">
        <v>65021</v>
      </c>
      <c r="B19996" t="s">
        <v>331</v>
      </c>
      <c r="C19996" s="70">
        <v>0</v>
      </c>
      <c r="D19996" s="70">
        <v>0</v>
      </c>
      <c r="E19996" s="71">
        <v>44801</v>
      </c>
      <c r="F19996" t="s">
        <v>11414</v>
      </c>
      <c r="G19996" t="s">
        <v>2142</v>
      </c>
      <c r="H19996" t="s">
        <v>11413</v>
      </c>
      <c r="I19996" t="s">
        <v>11412</v>
      </c>
      <c r="J19996" s="40">
        <v>395.52</v>
      </c>
      <c r="K19996" s="40">
        <v>0</v>
      </c>
    </row>
    <row r="19997" spans="1:11" x14ac:dyDescent="0.35">
      <c r="A19997">
        <v>65021</v>
      </c>
      <c r="B19997" t="s">
        <v>331</v>
      </c>
      <c r="C19997" s="70">
        <v>0</v>
      </c>
      <c r="D19997" s="70">
        <v>0</v>
      </c>
      <c r="E19997" s="71">
        <v>44802</v>
      </c>
      <c r="F19997" t="s">
        <v>11411</v>
      </c>
      <c r="G19997" t="s">
        <v>2142</v>
      </c>
      <c r="H19997" t="s">
        <v>11410</v>
      </c>
      <c r="I19997" t="s">
        <v>11409</v>
      </c>
      <c r="J19997" s="40">
        <v>181.68</v>
      </c>
      <c r="K19997" s="40">
        <v>0</v>
      </c>
    </row>
    <row r="19998" spans="1:11" x14ac:dyDescent="0.35">
      <c r="A19998">
        <v>65021</v>
      </c>
      <c r="B19998" t="s">
        <v>331</v>
      </c>
      <c r="C19998" s="70">
        <v>0</v>
      </c>
      <c r="D19998" s="70">
        <v>0</v>
      </c>
      <c r="E19998" s="71">
        <v>44802</v>
      </c>
      <c r="F19998" t="s">
        <v>11408</v>
      </c>
      <c r="G19998" t="s">
        <v>2142</v>
      </c>
      <c r="H19998" t="s">
        <v>11407</v>
      </c>
      <c r="I19998" t="s">
        <v>11406</v>
      </c>
      <c r="J19998" s="40">
        <v>134.68</v>
      </c>
      <c r="K19998" s="40">
        <v>0</v>
      </c>
    </row>
    <row r="19999" spans="1:11" x14ac:dyDescent="0.35">
      <c r="A19999">
        <v>65021</v>
      </c>
      <c r="B19999" t="s">
        <v>331</v>
      </c>
      <c r="C19999" s="70">
        <v>0</v>
      </c>
      <c r="D19999" s="70">
        <v>0</v>
      </c>
      <c r="E19999" s="71">
        <v>44804</v>
      </c>
      <c r="F19999" t="s">
        <v>11405</v>
      </c>
      <c r="G19999" t="s">
        <v>1912</v>
      </c>
      <c r="J19999" s="40">
        <v>130.83000000000001</v>
      </c>
      <c r="K19999" s="40">
        <v>0</v>
      </c>
    </row>
    <row r="20000" spans="1:11" x14ac:dyDescent="0.35">
      <c r="A20000">
        <v>65021</v>
      </c>
      <c r="B20000" t="s">
        <v>331</v>
      </c>
      <c r="C20000" s="70">
        <v>0</v>
      </c>
      <c r="D20000" s="70">
        <v>0</v>
      </c>
      <c r="E20000" s="71">
        <v>44812</v>
      </c>
      <c r="F20000" t="s">
        <v>11404</v>
      </c>
      <c r="G20000" t="s">
        <v>2142</v>
      </c>
      <c r="H20000" t="s">
        <v>11403</v>
      </c>
      <c r="I20000" t="s">
        <v>11402</v>
      </c>
      <c r="J20000" s="40">
        <v>72.989999999999995</v>
      </c>
      <c r="K20000" s="40">
        <v>0</v>
      </c>
    </row>
    <row r="20001" spans="1:11" x14ac:dyDescent="0.35">
      <c r="A20001">
        <v>65021</v>
      </c>
      <c r="B20001" t="s">
        <v>331</v>
      </c>
      <c r="C20001" s="70">
        <v>0</v>
      </c>
      <c r="D20001" s="70">
        <v>0</v>
      </c>
      <c r="E20001" s="71">
        <v>44815</v>
      </c>
      <c r="F20001" t="s">
        <v>11401</v>
      </c>
      <c r="G20001" t="s">
        <v>2142</v>
      </c>
      <c r="H20001" t="s">
        <v>11400</v>
      </c>
      <c r="I20001" t="s">
        <v>11399</v>
      </c>
      <c r="J20001" s="40">
        <v>147</v>
      </c>
      <c r="K20001" s="40">
        <v>0</v>
      </c>
    </row>
    <row r="20002" spans="1:11" x14ac:dyDescent="0.35">
      <c r="A20002">
        <v>65021</v>
      </c>
      <c r="B20002" t="s">
        <v>331</v>
      </c>
      <c r="C20002" s="70">
        <v>0</v>
      </c>
      <c r="D20002" s="70">
        <v>0</v>
      </c>
      <c r="E20002" s="71">
        <v>44815</v>
      </c>
      <c r="F20002" t="s">
        <v>11398</v>
      </c>
      <c r="G20002" t="s">
        <v>2142</v>
      </c>
      <c r="H20002" t="s">
        <v>11397</v>
      </c>
      <c r="I20002" t="s">
        <v>11396</v>
      </c>
      <c r="J20002" s="40">
        <v>139.36000000000001</v>
      </c>
      <c r="K20002" s="40">
        <v>0</v>
      </c>
    </row>
    <row r="20003" spans="1:11" x14ac:dyDescent="0.35">
      <c r="A20003">
        <v>65021</v>
      </c>
      <c r="B20003" t="s">
        <v>331</v>
      </c>
      <c r="C20003" s="70">
        <v>0</v>
      </c>
      <c r="D20003" s="70">
        <v>0</v>
      </c>
      <c r="E20003" s="71">
        <v>44817</v>
      </c>
      <c r="F20003" t="s">
        <v>11395</v>
      </c>
      <c r="G20003" t="s">
        <v>2142</v>
      </c>
      <c r="H20003" t="s">
        <v>11394</v>
      </c>
      <c r="I20003" t="s">
        <v>11384</v>
      </c>
      <c r="J20003" s="40">
        <v>50.84</v>
      </c>
      <c r="K20003" s="40">
        <v>0</v>
      </c>
    </row>
    <row r="20004" spans="1:11" x14ac:dyDescent="0.35">
      <c r="A20004">
        <v>65021</v>
      </c>
      <c r="B20004" t="s">
        <v>331</v>
      </c>
      <c r="C20004" s="70">
        <v>0</v>
      </c>
      <c r="D20004" s="70">
        <v>0</v>
      </c>
      <c r="E20004" s="71">
        <v>44832</v>
      </c>
      <c r="F20004" t="s">
        <v>11393</v>
      </c>
      <c r="G20004" t="s">
        <v>2142</v>
      </c>
      <c r="H20004" t="s">
        <v>11392</v>
      </c>
      <c r="I20004" t="s">
        <v>11391</v>
      </c>
      <c r="J20004" s="40">
        <v>254.52</v>
      </c>
      <c r="K20004" s="40">
        <v>0</v>
      </c>
    </row>
    <row r="20005" spans="1:11" x14ac:dyDescent="0.35">
      <c r="A20005">
        <v>65021</v>
      </c>
      <c r="B20005" t="s">
        <v>331</v>
      </c>
      <c r="C20005" s="70">
        <v>0</v>
      </c>
      <c r="D20005" s="70">
        <v>0</v>
      </c>
      <c r="E20005" s="71">
        <v>44834</v>
      </c>
      <c r="F20005" t="s">
        <v>11390</v>
      </c>
      <c r="G20005" t="s">
        <v>1912</v>
      </c>
      <c r="J20005" s="40">
        <v>34842.51</v>
      </c>
      <c r="K20005" s="40">
        <v>0</v>
      </c>
    </row>
    <row r="20006" spans="1:11" x14ac:dyDescent="0.35">
      <c r="A20006">
        <v>65021</v>
      </c>
      <c r="B20006" t="s">
        <v>331</v>
      </c>
      <c r="C20006" s="70">
        <v>0</v>
      </c>
      <c r="D20006" s="70">
        <v>0</v>
      </c>
      <c r="E20006" s="71">
        <v>44835</v>
      </c>
      <c r="F20006" t="s">
        <v>11389</v>
      </c>
      <c r="G20006" t="s">
        <v>1912</v>
      </c>
      <c r="J20006" s="40">
        <v>-34842.51</v>
      </c>
      <c r="K20006" s="40">
        <v>0</v>
      </c>
    </row>
    <row r="20007" spans="1:11" x14ac:dyDescent="0.35">
      <c r="A20007">
        <v>65021</v>
      </c>
      <c r="B20007" t="s">
        <v>331</v>
      </c>
      <c r="C20007" s="70">
        <v>0</v>
      </c>
      <c r="D20007" s="70">
        <v>0</v>
      </c>
      <c r="E20007" s="71">
        <v>44835</v>
      </c>
      <c r="F20007" t="s">
        <v>11388</v>
      </c>
      <c r="G20007" t="s">
        <v>2142</v>
      </c>
      <c r="H20007" t="s">
        <v>11387</v>
      </c>
      <c r="I20007" t="s">
        <v>11384</v>
      </c>
      <c r="J20007" s="40">
        <v>-50.84</v>
      </c>
      <c r="K20007" s="40">
        <v>0</v>
      </c>
    </row>
    <row r="20008" spans="1:11" x14ac:dyDescent="0.35">
      <c r="A20008">
        <v>65021</v>
      </c>
      <c r="B20008" t="s">
        <v>331</v>
      </c>
      <c r="C20008" s="70">
        <v>0</v>
      </c>
      <c r="D20008" s="70">
        <v>0</v>
      </c>
      <c r="E20008" s="71">
        <v>44835</v>
      </c>
      <c r="F20008" t="s">
        <v>11386</v>
      </c>
      <c r="G20008" t="s">
        <v>2142</v>
      </c>
      <c r="H20008" t="s">
        <v>11385</v>
      </c>
      <c r="I20008" t="s">
        <v>11384</v>
      </c>
      <c r="J20008" s="40">
        <v>59.48</v>
      </c>
      <c r="K20008" s="40">
        <v>0</v>
      </c>
    </row>
    <row r="20009" spans="1:11" x14ac:dyDescent="0.35">
      <c r="A20009">
        <v>65021</v>
      </c>
      <c r="B20009" t="s">
        <v>331</v>
      </c>
      <c r="C20009" s="70">
        <v>0</v>
      </c>
      <c r="D20009" s="70">
        <v>0</v>
      </c>
      <c r="E20009" s="71">
        <v>44835</v>
      </c>
      <c r="F20009" t="s">
        <v>11383</v>
      </c>
      <c r="G20009" t="s">
        <v>2142</v>
      </c>
      <c r="H20009" t="s">
        <v>11382</v>
      </c>
      <c r="I20009" t="s">
        <v>11381</v>
      </c>
      <c r="J20009" s="40">
        <v>147.15</v>
      </c>
      <c r="K20009" s="40">
        <v>0</v>
      </c>
    </row>
    <row r="20010" spans="1:11" x14ac:dyDescent="0.35">
      <c r="A20010">
        <v>65021</v>
      </c>
      <c r="B20010" t="s">
        <v>331</v>
      </c>
      <c r="C20010" s="70">
        <v>0</v>
      </c>
      <c r="D20010" s="70">
        <v>0</v>
      </c>
      <c r="E20010" s="71">
        <v>44835</v>
      </c>
      <c r="F20010" t="s">
        <v>11380</v>
      </c>
      <c r="G20010" t="s">
        <v>2142</v>
      </c>
      <c r="H20010" t="s">
        <v>11379</v>
      </c>
      <c r="I20010" t="s">
        <v>11378</v>
      </c>
      <c r="J20010" s="40">
        <v>46.02</v>
      </c>
      <c r="K20010" s="40">
        <v>0</v>
      </c>
    </row>
    <row r="20011" spans="1:11" x14ac:dyDescent="0.35">
      <c r="A20011">
        <v>65021</v>
      </c>
      <c r="B20011" t="s">
        <v>331</v>
      </c>
      <c r="C20011" s="70">
        <v>0</v>
      </c>
      <c r="D20011" s="70">
        <v>0</v>
      </c>
      <c r="E20011" s="71">
        <v>44835</v>
      </c>
      <c r="F20011" t="s">
        <v>11377</v>
      </c>
      <c r="G20011" t="s">
        <v>2142</v>
      </c>
      <c r="H20011" t="s">
        <v>11376</v>
      </c>
      <c r="I20011" t="s">
        <v>11375</v>
      </c>
      <c r="J20011" s="40">
        <v>33.81</v>
      </c>
      <c r="K20011" s="40">
        <v>0</v>
      </c>
    </row>
    <row r="20012" spans="1:11" x14ac:dyDescent="0.35">
      <c r="A20012">
        <v>65021</v>
      </c>
      <c r="B20012" t="s">
        <v>331</v>
      </c>
      <c r="C20012" s="70">
        <v>0</v>
      </c>
      <c r="D20012" s="70">
        <v>0</v>
      </c>
      <c r="E20012" s="71">
        <v>44835</v>
      </c>
      <c r="F20012" t="s">
        <v>11374</v>
      </c>
      <c r="G20012" t="s">
        <v>2142</v>
      </c>
      <c r="H20012" t="s">
        <v>11373</v>
      </c>
      <c r="I20012" t="s">
        <v>11372</v>
      </c>
      <c r="J20012" s="40">
        <v>30.43</v>
      </c>
      <c r="K20012" s="40">
        <v>0</v>
      </c>
    </row>
    <row r="20013" spans="1:11" x14ac:dyDescent="0.35">
      <c r="A20013">
        <v>65021</v>
      </c>
      <c r="B20013" t="s">
        <v>331</v>
      </c>
      <c r="C20013" s="70">
        <v>0</v>
      </c>
      <c r="D20013" s="70">
        <v>0</v>
      </c>
      <c r="E20013" s="71">
        <v>44835</v>
      </c>
      <c r="F20013" t="s">
        <v>11371</v>
      </c>
      <c r="G20013" t="s">
        <v>2142</v>
      </c>
      <c r="H20013" t="s">
        <v>11370</v>
      </c>
      <c r="I20013" t="s">
        <v>11369</v>
      </c>
      <c r="J20013" s="40">
        <v>2.91</v>
      </c>
      <c r="K20013" s="40">
        <v>0</v>
      </c>
    </row>
    <row r="20014" spans="1:11" x14ac:dyDescent="0.35">
      <c r="A20014">
        <v>65021</v>
      </c>
      <c r="B20014" t="s">
        <v>331</v>
      </c>
      <c r="C20014" s="70">
        <v>0</v>
      </c>
      <c r="D20014" s="70">
        <v>0</v>
      </c>
      <c r="E20014" s="71">
        <v>44835</v>
      </c>
      <c r="F20014" t="s">
        <v>11368</v>
      </c>
      <c r="G20014" t="s">
        <v>2142</v>
      </c>
      <c r="H20014" t="s">
        <v>11367</v>
      </c>
      <c r="I20014" t="s">
        <v>11366</v>
      </c>
      <c r="J20014" s="40">
        <v>6.97</v>
      </c>
      <c r="K20014" s="40">
        <v>0</v>
      </c>
    </row>
    <row r="20015" spans="1:11" x14ac:dyDescent="0.35">
      <c r="A20015">
        <v>65021</v>
      </c>
      <c r="B20015" t="s">
        <v>331</v>
      </c>
      <c r="C20015" s="70">
        <v>0</v>
      </c>
      <c r="D20015" s="70">
        <v>0</v>
      </c>
      <c r="E20015" s="71">
        <v>44835</v>
      </c>
      <c r="F20015" t="s">
        <v>11365</v>
      </c>
      <c r="G20015" t="s">
        <v>2343</v>
      </c>
      <c r="H20015" t="s">
        <v>11364</v>
      </c>
      <c r="J20015" s="40">
        <v>-385.85</v>
      </c>
      <c r="K20015" s="40">
        <v>0</v>
      </c>
    </row>
    <row r="20016" spans="1:11" x14ac:dyDescent="0.35">
      <c r="A20016">
        <v>65021</v>
      </c>
      <c r="B20016" t="s">
        <v>331</v>
      </c>
      <c r="C20016" s="70">
        <v>0</v>
      </c>
      <c r="D20016" s="70">
        <v>0</v>
      </c>
      <c r="E20016" s="71">
        <v>44835</v>
      </c>
      <c r="F20016" t="s">
        <v>11363</v>
      </c>
      <c r="G20016" t="s">
        <v>2343</v>
      </c>
      <c r="H20016" t="s">
        <v>11293</v>
      </c>
      <c r="J20016" s="40">
        <v>-1072.77</v>
      </c>
      <c r="K20016" s="40">
        <v>0</v>
      </c>
    </row>
    <row r="20017" spans="1:11" x14ac:dyDescent="0.35">
      <c r="A20017">
        <v>65021</v>
      </c>
      <c r="B20017" t="s">
        <v>331</v>
      </c>
      <c r="C20017" s="70">
        <v>0</v>
      </c>
      <c r="D20017" s="70">
        <v>0</v>
      </c>
      <c r="E20017" s="71">
        <v>44836</v>
      </c>
      <c r="F20017" t="s">
        <v>11362</v>
      </c>
      <c r="G20017" t="s">
        <v>2142</v>
      </c>
      <c r="H20017" t="s">
        <v>11361</v>
      </c>
      <c r="I20017" t="s">
        <v>11360</v>
      </c>
      <c r="J20017" s="40">
        <v>34842.51</v>
      </c>
      <c r="K20017" s="40">
        <v>0</v>
      </c>
    </row>
    <row r="20018" spans="1:11" x14ac:dyDescent="0.35">
      <c r="A20018">
        <v>65021</v>
      </c>
      <c r="B20018" t="s">
        <v>331</v>
      </c>
      <c r="C20018" s="70">
        <v>0</v>
      </c>
      <c r="D20018" s="70">
        <v>0</v>
      </c>
      <c r="E20018" s="71">
        <v>44848</v>
      </c>
      <c r="F20018" t="s">
        <v>11359</v>
      </c>
      <c r="G20018" t="s">
        <v>2142</v>
      </c>
      <c r="H20018" t="s">
        <v>11358</v>
      </c>
      <c r="I20018" t="s">
        <v>11357</v>
      </c>
      <c r="J20018" s="40">
        <v>170.57</v>
      </c>
      <c r="K20018" s="40">
        <v>0</v>
      </c>
    </row>
    <row r="20019" spans="1:11" x14ac:dyDescent="0.35">
      <c r="A20019">
        <v>65021</v>
      </c>
      <c r="B20019" t="s">
        <v>331</v>
      </c>
      <c r="C20019" s="70">
        <v>0</v>
      </c>
      <c r="D20019" s="70">
        <v>0</v>
      </c>
      <c r="E20019" s="71">
        <v>44850</v>
      </c>
      <c r="F20019" t="s">
        <v>11356</v>
      </c>
      <c r="G20019" t="s">
        <v>2142</v>
      </c>
      <c r="H20019" t="s">
        <v>11355</v>
      </c>
      <c r="I20019" t="s">
        <v>11354</v>
      </c>
      <c r="J20019" s="40">
        <v>169.16</v>
      </c>
      <c r="K20019" s="40">
        <v>0</v>
      </c>
    </row>
    <row r="20020" spans="1:11" x14ac:dyDescent="0.35">
      <c r="A20020">
        <v>65021</v>
      </c>
      <c r="B20020" t="s">
        <v>331</v>
      </c>
      <c r="C20020" s="70">
        <v>0</v>
      </c>
      <c r="D20020" s="70">
        <v>0</v>
      </c>
      <c r="E20020" s="71">
        <v>44853</v>
      </c>
      <c r="F20020" t="s">
        <v>11353</v>
      </c>
      <c r="G20020" t="s">
        <v>2142</v>
      </c>
      <c r="H20020" t="s">
        <v>11352</v>
      </c>
      <c r="I20020" t="s">
        <v>11351</v>
      </c>
      <c r="J20020" s="40">
        <v>67.78</v>
      </c>
      <c r="K20020" s="40">
        <v>0</v>
      </c>
    </row>
    <row r="20021" spans="1:11" x14ac:dyDescent="0.35">
      <c r="A20021">
        <v>65021</v>
      </c>
      <c r="B20021" t="s">
        <v>331</v>
      </c>
      <c r="C20021" s="70">
        <v>0</v>
      </c>
      <c r="D20021" s="70">
        <v>0</v>
      </c>
      <c r="E20021" s="71">
        <v>44853</v>
      </c>
      <c r="F20021" t="s">
        <v>11350</v>
      </c>
      <c r="G20021" t="s">
        <v>2142</v>
      </c>
      <c r="H20021" t="s">
        <v>11349</v>
      </c>
      <c r="I20021" t="s">
        <v>11348</v>
      </c>
      <c r="J20021" s="40">
        <v>16.940000000000001</v>
      </c>
      <c r="K20021" s="40">
        <v>0</v>
      </c>
    </row>
    <row r="20022" spans="1:11" x14ac:dyDescent="0.35">
      <c r="A20022">
        <v>65021</v>
      </c>
      <c r="B20022" t="s">
        <v>331</v>
      </c>
      <c r="C20022" s="70">
        <v>0</v>
      </c>
      <c r="D20022" s="70">
        <v>0</v>
      </c>
      <c r="E20022" s="71">
        <v>44858</v>
      </c>
      <c r="F20022" t="s">
        <v>11347</v>
      </c>
      <c r="G20022" t="s">
        <v>2142</v>
      </c>
      <c r="H20022" t="s">
        <v>11346</v>
      </c>
      <c r="I20022" t="s">
        <v>11345</v>
      </c>
      <c r="J20022" s="40">
        <v>-33.74</v>
      </c>
      <c r="K20022" s="40">
        <v>0</v>
      </c>
    </row>
    <row r="20023" spans="1:11" x14ac:dyDescent="0.35">
      <c r="A20023">
        <v>65021</v>
      </c>
      <c r="B20023" t="s">
        <v>331</v>
      </c>
      <c r="C20023" s="70">
        <v>0</v>
      </c>
      <c r="D20023" s="70">
        <v>0</v>
      </c>
      <c r="E20023" s="71">
        <v>44858</v>
      </c>
      <c r="F20023" t="s">
        <v>11344</v>
      </c>
      <c r="G20023" t="s">
        <v>2142</v>
      </c>
      <c r="H20023" t="s">
        <v>11343</v>
      </c>
      <c r="I20023" t="s">
        <v>11342</v>
      </c>
      <c r="J20023" s="40">
        <v>91.43</v>
      </c>
      <c r="K20023" s="40">
        <v>0</v>
      </c>
    </row>
    <row r="20024" spans="1:11" x14ac:dyDescent="0.35">
      <c r="A20024">
        <v>65021</v>
      </c>
      <c r="B20024" t="s">
        <v>331</v>
      </c>
      <c r="C20024" s="70">
        <v>0</v>
      </c>
      <c r="D20024" s="70">
        <v>0</v>
      </c>
      <c r="E20024" s="71">
        <v>44859</v>
      </c>
      <c r="F20024" t="s">
        <v>11341</v>
      </c>
      <c r="G20024" t="s">
        <v>2142</v>
      </c>
      <c r="H20024" t="s">
        <v>11340</v>
      </c>
      <c r="I20024" t="s">
        <v>11339</v>
      </c>
      <c r="J20024" s="40">
        <v>337.17</v>
      </c>
      <c r="K20024" s="40">
        <v>0</v>
      </c>
    </row>
    <row r="20025" spans="1:11" x14ac:dyDescent="0.35">
      <c r="A20025">
        <v>65021</v>
      </c>
      <c r="B20025" t="s">
        <v>331</v>
      </c>
      <c r="C20025" s="70">
        <v>0</v>
      </c>
      <c r="D20025" s="70">
        <v>0</v>
      </c>
      <c r="E20025" s="71">
        <v>44865</v>
      </c>
      <c r="F20025" t="s">
        <v>11338</v>
      </c>
      <c r="G20025" t="s">
        <v>2142</v>
      </c>
      <c r="H20025" t="s">
        <v>11337</v>
      </c>
      <c r="I20025" t="s">
        <v>11336</v>
      </c>
      <c r="J20025" s="40">
        <v>509.92</v>
      </c>
      <c r="K20025" s="40">
        <v>0</v>
      </c>
    </row>
    <row r="20026" spans="1:11" x14ac:dyDescent="0.35">
      <c r="A20026">
        <v>65021</v>
      </c>
      <c r="B20026" t="s">
        <v>331</v>
      </c>
      <c r="C20026" s="70">
        <v>0</v>
      </c>
      <c r="D20026" s="70">
        <v>0</v>
      </c>
      <c r="E20026" s="71">
        <v>44865</v>
      </c>
      <c r="F20026" t="s">
        <v>11335</v>
      </c>
      <c r="G20026" t="s">
        <v>2343</v>
      </c>
      <c r="H20026" t="s">
        <v>11330</v>
      </c>
      <c r="I20026" t="s">
        <v>11330</v>
      </c>
      <c r="J20026" s="40">
        <v>937.06</v>
      </c>
      <c r="K20026" s="40">
        <v>0</v>
      </c>
    </row>
    <row r="20027" spans="1:11" x14ac:dyDescent="0.35">
      <c r="A20027">
        <v>65021</v>
      </c>
      <c r="B20027" t="s">
        <v>331</v>
      </c>
      <c r="C20027" s="70">
        <v>0</v>
      </c>
      <c r="D20027" s="70">
        <v>0</v>
      </c>
      <c r="E20027" s="71">
        <v>44865</v>
      </c>
      <c r="F20027" t="s">
        <v>11334</v>
      </c>
      <c r="G20027" t="s">
        <v>2343</v>
      </c>
      <c r="H20027" t="s">
        <v>11332</v>
      </c>
      <c r="I20027" t="s">
        <v>11332</v>
      </c>
      <c r="J20027" s="40">
        <v>264.94</v>
      </c>
      <c r="K20027" s="40">
        <v>0</v>
      </c>
    </row>
    <row r="20028" spans="1:11" x14ac:dyDescent="0.35">
      <c r="A20028">
        <v>65021</v>
      </c>
      <c r="B20028" t="s">
        <v>331</v>
      </c>
      <c r="C20028" s="70">
        <v>0</v>
      </c>
      <c r="D20028" s="70">
        <v>0</v>
      </c>
      <c r="E20028" s="71">
        <v>44866</v>
      </c>
      <c r="F20028" t="s">
        <v>11333</v>
      </c>
      <c r="G20028" t="s">
        <v>2343</v>
      </c>
      <c r="H20028" t="s">
        <v>11332</v>
      </c>
      <c r="I20028" t="s">
        <v>11332</v>
      </c>
      <c r="J20028" s="40">
        <v>-264.94</v>
      </c>
      <c r="K20028" s="40">
        <v>0</v>
      </c>
    </row>
    <row r="20029" spans="1:11" x14ac:dyDescent="0.35">
      <c r="A20029">
        <v>65021</v>
      </c>
      <c r="B20029" t="s">
        <v>331</v>
      </c>
      <c r="C20029" s="70">
        <v>0</v>
      </c>
      <c r="D20029" s="70">
        <v>0</v>
      </c>
      <c r="E20029" s="71">
        <v>44866</v>
      </c>
      <c r="F20029" t="s">
        <v>11331</v>
      </c>
      <c r="G20029" t="s">
        <v>2343</v>
      </c>
      <c r="H20029" t="s">
        <v>11330</v>
      </c>
      <c r="I20029" t="s">
        <v>11330</v>
      </c>
      <c r="J20029" s="40">
        <v>-937.06</v>
      </c>
      <c r="K20029" s="40">
        <v>0</v>
      </c>
    </row>
    <row r="20030" spans="1:11" x14ac:dyDescent="0.35">
      <c r="A20030">
        <v>65021</v>
      </c>
      <c r="B20030" t="s">
        <v>331</v>
      </c>
      <c r="C20030" s="70">
        <v>0</v>
      </c>
      <c r="D20030" s="70">
        <v>0</v>
      </c>
      <c r="E20030" s="71">
        <v>44868</v>
      </c>
      <c r="F20030" t="s">
        <v>11329</v>
      </c>
      <c r="G20030" t="s">
        <v>2142</v>
      </c>
      <c r="H20030" t="s">
        <v>11328</v>
      </c>
      <c r="I20030" t="s">
        <v>11327</v>
      </c>
      <c r="J20030" s="40">
        <v>934.44</v>
      </c>
      <c r="K20030" s="40">
        <v>0</v>
      </c>
    </row>
    <row r="20031" spans="1:11" x14ac:dyDescent="0.35">
      <c r="A20031">
        <v>65021</v>
      </c>
      <c r="B20031" t="s">
        <v>331</v>
      </c>
      <c r="C20031" s="70">
        <v>0</v>
      </c>
      <c r="D20031" s="70">
        <v>0</v>
      </c>
      <c r="E20031" s="71">
        <v>44893</v>
      </c>
      <c r="F20031" t="s">
        <v>11326</v>
      </c>
      <c r="G20031" t="s">
        <v>2142</v>
      </c>
      <c r="H20031" t="s">
        <v>11325</v>
      </c>
      <c r="I20031" t="s">
        <v>11324</v>
      </c>
      <c r="J20031" s="40">
        <v>272.25</v>
      </c>
      <c r="K20031" s="40">
        <v>0</v>
      </c>
    </row>
    <row r="20032" spans="1:11" x14ac:dyDescent="0.35">
      <c r="A20032">
        <v>65021</v>
      </c>
      <c r="B20032" t="s">
        <v>331</v>
      </c>
      <c r="C20032" s="70">
        <v>0</v>
      </c>
      <c r="D20032" s="70">
        <v>0</v>
      </c>
      <c r="E20032" s="71">
        <v>44893</v>
      </c>
      <c r="F20032" t="s">
        <v>11323</v>
      </c>
      <c r="G20032" t="s">
        <v>2142</v>
      </c>
      <c r="H20032" t="s">
        <v>11322</v>
      </c>
      <c r="I20032" t="s">
        <v>11321</v>
      </c>
      <c r="J20032" s="40">
        <v>349.04</v>
      </c>
      <c r="K20032" s="40">
        <v>0</v>
      </c>
    </row>
    <row r="20033" spans="1:11" x14ac:dyDescent="0.35">
      <c r="A20033">
        <v>65021</v>
      </c>
      <c r="B20033" t="s">
        <v>331</v>
      </c>
      <c r="C20033" s="70">
        <v>0</v>
      </c>
      <c r="D20033" s="70">
        <v>0</v>
      </c>
      <c r="E20033" s="71">
        <v>44895</v>
      </c>
      <c r="F20033" t="s">
        <v>11320</v>
      </c>
      <c r="G20033" t="s">
        <v>2343</v>
      </c>
      <c r="H20033" t="s">
        <v>11316</v>
      </c>
      <c r="I20033" t="s">
        <v>11316</v>
      </c>
      <c r="J20033" s="40">
        <v>680.04</v>
      </c>
      <c r="K20033" s="40">
        <v>0</v>
      </c>
    </row>
    <row r="20034" spans="1:11" x14ac:dyDescent="0.35">
      <c r="A20034">
        <v>65021</v>
      </c>
      <c r="B20034" t="s">
        <v>331</v>
      </c>
      <c r="C20034" s="70">
        <v>0</v>
      </c>
      <c r="D20034" s="70">
        <v>0</v>
      </c>
      <c r="E20034" s="71">
        <v>44896</v>
      </c>
      <c r="F20034" t="s">
        <v>11319</v>
      </c>
      <c r="G20034" t="s">
        <v>2343</v>
      </c>
      <c r="H20034" t="s">
        <v>11318</v>
      </c>
      <c r="J20034" s="40">
        <v>-86.86</v>
      </c>
      <c r="K20034" s="40">
        <v>0</v>
      </c>
    </row>
    <row r="20035" spans="1:11" x14ac:dyDescent="0.35">
      <c r="A20035">
        <v>65021</v>
      </c>
      <c r="B20035" t="s">
        <v>331</v>
      </c>
      <c r="C20035" s="70">
        <v>0</v>
      </c>
      <c r="D20035" s="70">
        <v>0</v>
      </c>
      <c r="E20035" s="71">
        <v>44896</v>
      </c>
      <c r="F20035" t="s">
        <v>11317</v>
      </c>
      <c r="G20035" t="s">
        <v>2343</v>
      </c>
      <c r="H20035" t="s">
        <v>11316</v>
      </c>
      <c r="I20035" t="s">
        <v>11316</v>
      </c>
      <c r="J20035" s="40">
        <v>-680.04</v>
      </c>
      <c r="K20035" s="40">
        <v>0</v>
      </c>
    </row>
    <row r="20036" spans="1:11" x14ac:dyDescent="0.35">
      <c r="A20036">
        <v>65021</v>
      </c>
      <c r="B20036" t="s">
        <v>331</v>
      </c>
      <c r="C20036" s="70">
        <v>0</v>
      </c>
      <c r="D20036" s="70">
        <v>0</v>
      </c>
      <c r="E20036" s="71">
        <v>44896</v>
      </c>
      <c r="F20036" t="s">
        <v>11315</v>
      </c>
      <c r="G20036" t="s">
        <v>2142</v>
      </c>
      <c r="H20036" t="s">
        <v>11314</v>
      </c>
      <c r="I20036" t="s">
        <v>11313</v>
      </c>
      <c r="J20036" s="40">
        <v>93.25</v>
      </c>
      <c r="K20036" s="40">
        <v>0</v>
      </c>
    </row>
    <row r="20037" spans="1:11" x14ac:dyDescent="0.35">
      <c r="A20037">
        <v>65021</v>
      </c>
      <c r="B20037" t="s">
        <v>331</v>
      </c>
      <c r="C20037" s="70">
        <v>0</v>
      </c>
      <c r="D20037" s="70">
        <v>0</v>
      </c>
      <c r="E20037" s="71">
        <v>44896</v>
      </c>
      <c r="F20037" t="s">
        <v>11312</v>
      </c>
      <c r="G20037" t="s">
        <v>2142</v>
      </c>
      <c r="H20037" t="s">
        <v>11311</v>
      </c>
      <c r="I20037" t="s">
        <v>11310</v>
      </c>
      <c r="J20037" s="40">
        <v>1241.3</v>
      </c>
      <c r="K20037" s="40">
        <v>0</v>
      </c>
    </row>
    <row r="20038" spans="1:11" x14ac:dyDescent="0.35">
      <c r="A20038">
        <v>65021</v>
      </c>
      <c r="B20038" t="s">
        <v>331</v>
      </c>
      <c r="C20038" s="70">
        <v>0</v>
      </c>
      <c r="D20038" s="70">
        <v>0</v>
      </c>
      <c r="E20038" s="71">
        <v>44897</v>
      </c>
      <c r="F20038" t="s">
        <v>11309</v>
      </c>
      <c r="G20038" t="s">
        <v>2142</v>
      </c>
      <c r="H20038" t="s">
        <v>11308</v>
      </c>
      <c r="I20038" t="s">
        <v>11307</v>
      </c>
      <c r="J20038" s="40">
        <v>5602.43</v>
      </c>
      <c r="K20038" s="40">
        <v>0</v>
      </c>
    </row>
    <row r="20039" spans="1:11" x14ac:dyDescent="0.35">
      <c r="A20039">
        <v>65021</v>
      </c>
      <c r="B20039" t="s">
        <v>331</v>
      </c>
      <c r="C20039" s="70">
        <v>0</v>
      </c>
      <c r="D20039" s="70">
        <v>0</v>
      </c>
      <c r="E20039" s="71">
        <v>44920</v>
      </c>
      <c r="F20039" t="s">
        <v>11306</v>
      </c>
      <c r="G20039" t="s">
        <v>2142</v>
      </c>
      <c r="H20039" t="s">
        <v>11305</v>
      </c>
      <c r="I20039" t="s">
        <v>11304</v>
      </c>
      <c r="J20039" s="40">
        <v>672.99</v>
      </c>
      <c r="K20039" s="40">
        <v>0</v>
      </c>
    </row>
    <row r="20040" spans="1:11" x14ac:dyDescent="0.35">
      <c r="A20040">
        <v>65021</v>
      </c>
      <c r="B20040" t="s">
        <v>331</v>
      </c>
      <c r="C20040" s="70">
        <v>0</v>
      </c>
      <c r="D20040" s="70">
        <v>0</v>
      </c>
      <c r="E20040" s="71">
        <v>44921</v>
      </c>
      <c r="F20040" t="s">
        <v>11303</v>
      </c>
      <c r="G20040" t="s">
        <v>2142</v>
      </c>
      <c r="H20040" t="s">
        <v>11302</v>
      </c>
      <c r="I20040" t="s">
        <v>11301</v>
      </c>
      <c r="J20040" s="40">
        <v>429.43</v>
      </c>
      <c r="K20040" s="40">
        <v>0</v>
      </c>
    </row>
    <row r="20041" spans="1:11" x14ac:dyDescent="0.35">
      <c r="A20041">
        <v>65021</v>
      </c>
      <c r="B20041" t="s">
        <v>331</v>
      </c>
      <c r="C20041" s="70">
        <v>0</v>
      </c>
      <c r="D20041" s="70">
        <v>0</v>
      </c>
      <c r="E20041" s="71">
        <v>44923</v>
      </c>
      <c r="F20041" t="s">
        <v>11300</v>
      </c>
      <c r="G20041" t="s">
        <v>2142</v>
      </c>
      <c r="H20041" t="s">
        <v>11299</v>
      </c>
      <c r="I20041" t="s">
        <v>11298</v>
      </c>
      <c r="J20041" s="40">
        <v>11006.83</v>
      </c>
      <c r="K20041" s="40">
        <v>0</v>
      </c>
    </row>
    <row r="20042" spans="1:11" x14ac:dyDescent="0.35">
      <c r="A20042">
        <v>65021</v>
      </c>
      <c r="B20042" t="s">
        <v>331</v>
      </c>
      <c r="C20042" s="70">
        <v>0</v>
      </c>
      <c r="D20042" s="70">
        <v>0</v>
      </c>
      <c r="E20042" s="71">
        <v>44925</v>
      </c>
      <c r="F20042" t="s">
        <v>11297</v>
      </c>
      <c r="G20042" t="s">
        <v>2142</v>
      </c>
      <c r="H20042" t="s">
        <v>11296</v>
      </c>
      <c r="I20042" t="s">
        <v>11295</v>
      </c>
      <c r="J20042" s="40">
        <v>324</v>
      </c>
      <c r="K20042" s="40">
        <v>0</v>
      </c>
    </row>
    <row r="20043" spans="1:11" x14ac:dyDescent="0.35">
      <c r="A20043">
        <v>65021</v>
      </c>
      <c r="B20043" t="s">
        <v>331</v>
      </c>
      <c r="C20043" s="70">
        <v>0</v>
      </c>
      <c r="D20043" s="70">
        <v>0</v>
      </c>
      <c r="E20043" s="71">
        <v>44926</v>
      </c>
      <c r="F20043" t="s">
        <v>11294</v>
      </c>
      <c r="G20043" t="s">
        <v>2343</v>
      </c>
      <c r="H20043" t="s">
        <v>11293</v>
      </c>
      <c r="I20043" t="s">
        <v>11293</v>
      </c>
      <c r="J20043" s="40">
        <v>1262.75</v>
      </c>
      <c r="K20043" s="40">
        <v>0</v>
      </c>
    </row>
    <row r="20044" spans="1:11" x14ac:dyDescent="0.35">
      <c r="A20044">
        <v>65021</v>
      </c>
      <c r="B20044" t="s">
        <v>331</v>
      </c>
      <c r="C20044" s="70">
        <v>0</v>
      </c>
      <c r="D20044" s="70">
        <v>0</v>
      </c>
      <c r="E20044" s="71">
        <v>44926</v>
      </c>
      <c r="F20044" t="s">
        <v>11292</v>
      </c>
      <c r="G20044" t="s">
        <v>2343</v>
      </c>
      <c r="H20044" t="s">
        <v>11291</v>
      </c>
      <c r="I20044" t="s">
        <v>11291</v>
      </c>
      <c r="J20044" s="40">
        <v>397.93</v>
      </c>
      <c r="K20044" s="40">
        <v>0</v>
      </c>
    </row>
    <row r="20045" spans="1:11" x14ac:dyDescent="0.35">
      <c r="A20045">
        <v>65021</v>
      </c>
      <c r="B20045" t="s">
        <v>331</v>
      </c>
      <c r="C20045" s="70">
        <v>0</v>
      </c>
      <c r="D20045" s="70">
        <v>0</v>
      </c>
      <c r="E20045" s="71">
        <v>44926</v>
      </c>
      <c r="F20045" t="s">
        <v>11290</v>
      </c>
      <c r="G20045" t="s">
        <v>2142</v>
      </c>
      <c r="H20045" t="s">
        <v>11289</v>
      </c>
      <c r="I20045" t="s">
        <v>11288</v>
      </c>
      <c r="J20045" s="40">
        <v>584.91</v>
      </c>
      <c r="K20045" s="40">
        <v>0</v>
      </c>
    </row>
    <row r="20046" spans="1:11" x14ac:dyDescent="0.35">
      <c r="A20046">
        <v>65022</v>
      </c>
      <c r="B20046" t="s">
        <v>393</v>
      </c>
      <c r="C20046" s="70">
        <v>0</v>
      </c>
      <c r="D20046" s="70">
        <v>0</v>
      </c>
      <c r="E20046" s="71">
        <v>44668</v>
      </c>
      <c r="F20046" t="s">
        <v>11287</v>
      </c>
      <c r="G20046" t="s">
        <v>2142</v>
      </c>
      <c r="H20046" t="s">
        <v>5277</v>
      </c>
      <c r="I20046" t="s">
        <v>5276</v>
      </c>
      <c r="J20046" s="40">
        <v>1626.54</v>
      </c>
      <c r="K20046" s="40">
        <v>0</v>
      </c>
    </row>
    <row r="20047" spans="1:11" x14ac:dyDescent="0.35">
      <c r="A20047">
        <v>65022</v>
      </c>
      <c r="B20047" t="s">
        <v>393</v>
      </c>
      <c r="C20047" s="70">
        <v>0</v>
      </c>
      <c r="D20047" s="70">
        <v>0</v>
      </c>
      <c r="E20047" s="71">
        <v>44682</v>
      </c>
      <c r="F20047" t="s">
        <v>11286</v>
      </c>
      <c r="G20047" t="s">
        <v>2142</v>
      </c>
      <c r="H20047" t="s">
        <v>11285</v>
      </c>
      <c r="I20047" t="s">
        <v>11284</v>
      </c>
      <c r="J20047" s="40">
        <v>1298.56</v>
      </c>
      <c r="K20047" s="40">
        <v>0</v>
      </c>
    </row>
    <row r="20048" spans="1:11" x14ac:dyDescent="0.35">
      <c r="A20048">
        <v>65022</v>
      </c>
      <c r="B20048" t="s">
        <v>393</v>
      </c>
      <c r="C20048" s="70">
        <v>0</v>
      </c>
      <c r="D20048" s="70">
        <v>0</v>
      </c>
      <c r="E20048" s="71">
        <v>44682</v>
      </c>
      <c r="F20048" t="s">
        <v>11283</v>
      </c>
      <c r="G20048" t="s">
        <v>2142</v>
      </c>
      <c r="H20048" t="s">
        <v>11282</v>
      </c>
      <c r="I20048" t="s">
        <v>11281</v>
      </c>
      <c r="J20048" s="40">
        <v>-1298.56</v>
      </c>
      <c r="K20048" s="40">
        <v>0</v>
      </c>
    </row>
    <row r="20049" spans="1:11" x14ac:dyDescent="0.35">
      <c r="A20049">
        <v>65022</v>
      </c>
      <c r="B20049" t="s">
        <v>393</v>
      </c>
      <c r="C20049" s="70">
        <v>0</v>
      </c>
      <c r="D20049" s="70">
        <v>0</v>
      </c>
      <c r="E20049" s="71">
        <v>44691</v>
      </c>
      <c r="F20049" t="s">
        <v>11280</v>
      </c>
      <c r="G20049" t="s">
        <v>2142</v>
      </c>
      <c r="H20049" t="s">
        <v>11279</v>
      </c>
      <c r="I20049" t="s">
        <v>11278</v>
      </c>
      <c r="J20049" s="40">
        <v>855.78</v>
      </c>
      <c r="K20049" s="40">
        <v>0</v>
      </c>
    </row>
    <row r="20050" spans="1:11" x14ac:dyDescent="0.35">
      <c r="A20050">
        <v>65022</v>
      </c>
      <c r="B20050" t="s">
        <v>393</v>
      </c>
      <c r="C20050" s="70">
        <v>0</v>
      </c>
      <c r="D20050" s="70">
        <v>0</v>
      </c>
      <c r="E20050" s="71">
        <v>44773</v>
      </c>
      <c r="F20050" t="s">
        <v>11277</v>
      </c>
      <c r="G20050" t="s">
        <v>2343</v>
      </c>
      <c r="H20050" t="s">
        <v>11270</v>
      </c>
      <c r="I20050" t="s">
        <v>11269</v>
      </c>
      <c r="J20050" s="40">
        <v>5622.25</v>
      </c>
      <c r="K20050" s="40">
        <v>0</v>
      </c>
    </row>
    <row r="20051" spans="1:11" x14ac:dyDescent="0.35">
      <c r="A20051">
        <v>65022</v>
      </c>
      <c r="B20051" t="s">
        <v>393</v>
      </c>
      <c r="C20051" s="70">
        <v>0</v>
      </c>
      <c r="D20051" s="70">
        <v>0</v>
      </c>
      <c r="E20051" s="71">
        <v>44774</v>
      </c>
      <c r="F20051" t="s">
        <v>11276</v>
      </c>
      <c r="G20051" t="s">
        <v>2142</v>
      </c>
      <c r="H20051" t="s">
        <v>11275</v>
      </c>
      <c r="I20051" t="s">
        <v>11274</v>
      </c>
      <c r="J20051" s="40">
        <v>187.27</v>
      </c>
      <c r="K20051" s="40">
        <v>0</v>
      </c>
    </row>
    <row r="20052" spans="1:11" x14ac:dyDescent="0.35">
      <c r="A20052">
        <v>65022</v>
      </c>
      <c r="B20052" t="s">
        <v>393</v>
      </c>
      <c r="C20052" s="70">
        <v>0</v>
      </c>
      <c r="D20052" s="70">
        <v>0</v>
      </c>
      <c r="E20052" s="71">
        <v>44774</v>
      </c>
      <c r="F20052" t="s">
        <v>11273</v>
      </c>
      <c r="G20052" t="s">
        <v>2343</v>
      </c>
      <c r="H20052" t="s">
        <v>11272</v>
      </c>
      <c r="J20052" s="40">
        <v>-1307</v>
      </c>
      <c r="K20052" s="40">
        <v>0</v>
      </c>
    </row>
    <row r="20053" spans="1:11" x14ac:dyDescent="0.35">
      <c r="A20053">
        <v>65022</v>
      </c>
      <c r="B20053" t="s">
        <v>393</v>
      </c>
      <c r="C20053" s="70">
        <v>0</v>
      </c>
      <c r="D20053" s="70">
        <v>0</v>
      </c>
      <c r="E20053" s="71">
        <v>44774</v>
      </c>
      <c r="F20053" t="s">
        <v>11271</v>
      </c>
      <c r="G20053" t="s">
        <v>2343</v>
      </c>
      <c r="H20053" t="s">
        <v>11270</v>
      </c>
      <c r="I20053" t="s">
        <v>11269</v>
      </c>
      <c r="J20053" s="40">
        <v>-5622.25</v>
      </c>
      <c r="K20053" s="40">
        <v>0</v>
      </c>
    </row>
    <row r="20054" spans="1:11" x14ac:dyDescent="0.35">
      <c r="A20054">
        <v>65022</v>
      </c>
      <c r="B20054" t="s">
        <v>393</v>
      </c>
      <c r="C20054" s="70">
        <v>0</v>
      </c>
      <c r="D20054" s="70">
        <v>0</v>
      </c>
      <c r="E20054" s="71">
        <v>44795</v>
      </c>
      <c r="F20054" t="s">
        <v>11268</v>
      </c>
      <c r="G20054" t="s">
        <v>2142</v>
      </c>
      <c r="H20054" t="s">
        <v>11267</v>
      </c>
      <c r="I20054" t="s">
        <v>11266</v>
      </c>
      <c r="J20054" s="40">
        <v>6252.32</v>
      </c>
      <c r="K20054" s="40">
        <v>0</v>
      </c>
    </row>
    <row r="20055" spans="1:11" x14ac:dyDescent="0.35">
      <c r="A20055">
        <v>65022</v>
      </c>
      <c r="B20055" t="s">
        <v>393</v>
      </c>
      <c r="C20055" s="70">
        <v>0</v>
      </c>
      <c r="D20055" s="70">
        <v>0</v>
      </c>
      <c r="E20055" s="71">
        <v>44804</v>
      </c>
      <c r="F20055" t="s">
        <v>11265</v>
      </c>
      <c r="G20055" t="s">
        <v>2343</v>
      </c>
      <c r="H20055" t="s">
        <v>11260</v>
      </c>
      <c r="I20055" t="s">
        <v>11260</v>
      </c>
      <c r="J20055" s="40">
        <v>133</v>
      </c>
      <c r="K20055" s="40">
        <v>0</v>
      </c>
    </row>
    <row r="20056" spans="1:11" x14ac:dyDescent="0.35">
      <c r="A20056">
        <v>65022</v>
      </c>
      <c r="B20056" t="s">
        <v>393</v>
      </c>
      <c r="C20056" s="70">
        <v>0</v>
      </c>
      <c r="D20056" s="70">
        <v>0</v>
      </c>
      <c r="E20056" s="71">
        <v>44804</v>
      </c>
      <c r="F20056" t="s">
        <v>11264</v>
      </c>
      <c r="G20056" t="s">
        <v>2343</v>
      </c>
      <c r="H20056" t="s">
        <v>11258</v>
      </c>
      <c r="I20056" t="s">
        <v>11258</v>
      </c>
      <c r="J20056" s="40">
        <v>357</v>
      </c>
      <c r="K20056" s="40">
        <v>0</v>
      </c>
    </row>
    <row r="20057" spans="1:11" x14ac:dyDescent="0.35">
      <c r="A20057">
        <v>65022</v>
      </c>
      <c r="B20057" t="s">
        <v>393</v>
      </c>
      <c r="C20057" s="70">
        <v>0</v>
      </c>
      <c r="D20057" s="70">
        <v>0</v>
      </c>
      <c r="E20057" s="71">
        <v>44834</v>
      </c>
      <c r="F20057" t="s">
        <v>11263</v>
      </c>
      <c r="G20057" t="s">
        <v>2343</v>
      </c>
      <c r="H20057" t="s">
        <v>11256</v>
      </c>
      <c r="I20057" t="s">
        <v>11256</v>
      </c>
      <c r="J20057" s="40">
        <v>1036</v>
      </c>
      <c r="K20057" s="40">
        <v>0</v>
      </c>
    </row>
    <row r="20058" spans="1:11" x14ac:dyDescent="0.35">
      <c r="A20058">
        <v>65022</v>
      </c>
      <c r="B20058" t="s">
        <v>393</v>
      </c>
      <c r="C20058" s="70">
        <v>0</v>
      </c>
      <c r="D20058" s="70">
        <v>0</v>
      </c>
      <c r="E20058" s="71">
        <v>44834</v>
      </c>
      <c r="F20058" t="s">
        <v>11262</v>
      </c>
      <c r="G20058" t="s">
        <v>2343</v>
      </c>
      <c r="H20058" t="s">
        <v>11254</v>
      </c>
      <c r="I20058" t="s">
        <v>11254</v>
      </c>
      <c r="J20058" s="40">
        <v>792.5</v>
      </c>
      <c r="K20058" s="40">
        <v>0</v>
      </c>
    </row>
    <row r="20059" spans="1:11" x14ac:dyDescent="0.35">
      <c r="A20059">
        <v>65022</v>
      </c>
      <c r="B20059" t="s">
        <v>393</v>
      </c>
      <c r="C20059" s="70">
        <v>0</v>
      </c>
      <c r="D20059" s="70">
        <v>0</v>
      </c>
      <c r="E20059" s="71">
        <v>44835</v>
      </c>
      <c r="F20059" t="s">
        <v>11261</v>
      </c>
      <c r="G20059" t="s">
        <v>2343</v>
      </c>
      <c r="H20059" t="s">
        <v>11260</v>
      </c>
      <c r="I20059" t="s">
        <v>11260</v>
      </c>
      <c r="J20059" s="40">
        <v>-133</v>
      </c>
      <c r="K20059" s="40">
        <v>0</v>
      </c>
    </row>
    <row r="20060" spans="1:11" x14ac:dyDescent="0.35">
      <c r="A20060">
        <v>65022</v>
      </c>
      <c r="B20060" t="s">
        <v>393</v>
      </c>
      <c r="C20060" s="70">
        <v>0</v>
      </c>
      <c r="D20060" s="70">
        <v>0</v>
      </c>
      <c r="E20060" s="71">
        <v>44835</v>
      </c>
      <c r="F20060" t="s">
        <v>11259</v>
      </c>
      <c r="G20060" t="s">
        <v>2343</v>
      </c>
      <c r="H20060" t="s">
        <v>11258</v>
      </c>
      <c r="I20060" t="s">
        <v>11258</v>
      </c>
      <c r="J20060" s="40">
        <v>-357</v>
      </c>
      <c r="K20060" s="40">
        <v>0</v>
      </c>
    </row>
    <row r="20061" spans="1:11" x14ac:dyDescent="0.35">
      <c r="A20061">
        <v>65022</v>
      </c>
      <c r="B20061" t="s">
        <v>393</v>
      </c>
      <c r="C20061" s="70">
        <v>0</v>
      </c>
      <c r="D20061" s="70">
        <v>0</v>
      </c>
      <c r="E20061" s="71">
        <v>44835</v>
      </c>
      <c r="F20061" t="s">
        <v>11257</v>
      </c>
      <c r="G20061" t="s">
        <v>2343</v>
      </c>
      <c r="H20061" t="s">
        <v>11256</v>
      </c>
      <c r="I20061" t="s">
        <v>11256</v>
      </c>
      <c r="J20061" s="40">
        <v>-1036</v>
      </c>
      <c r="K20061" s="40">
        <v>0</v>
      </c>
    </row>
    <row r="20062" spans="1:11" x14ac:dyDescent="0.35">
      <c r="A20062">
        <v>65022</v>
      </c>
      <c r="B20062" t="s">
        <v>393</v>
      </c>
      <c r="C20062" s="70">
        <v>0</v>
      </c>
      <c r="D20062" s="70">
        <v>0</v>
      </c>
      <c r="E20062" s="71">
        <v>44835</v>
      </c>
      <c r="F20062" t="s">
        <v>11255</v>
      </c>
      <c r="G20062" t="s">
        <v>2343</v>
      </c>
      <c r="H20062" t="s">
        <v>11254</v>
      </c>
      <c r="I20062" t="s">
        <v>11254</v>
      </c>
      <c r="J20062" s="40">
        <v>-792.5</v>
      </c>
      <c r="K20062" s="40">
        <v>0</v>
      </c>
    </row>
    <row r="20063" spans="1:11" x14ac:dyDescent="0.35">
      <c r="A20063">
        <v>65022</v>
      </c>
      <c r="B20063" t="s">
        <v>393</v>
      </c>
      <c r="C20063" s="70">
        <v>0</v>
      </c>
      <c r="D20063" s="70">
        <v>0</v>
      </c>
      <c r="E20063" s="71">
        <v>44845</v>
      </c>
      <c r="F20063" t="s">
        <v>11253</v>
      </c>
      <c r="G20063" t="s">
        <v>2142</v>
      </c>
      <c r="H20063" t="s">
        <v>11252</v>
      </c>
      <c r="I20063" t="s">
        <v>11251</v>
      </c>
      <c r="J20063" s="40">
        <v>1800.41</v>
      </c>
      <c r="K20063" s="40">
        <v>0</v>
      </c>
    </row>
    <row r="20064" spans="1:11" x14ac:dyDescent="0.35">
      <c r="A20064">
        <v>65022</v>
      </c>
      <c r="B20064" t="s">
        <v>393</v>
      </c>
      <c r="C20064" s="70">
        <v>0</v>
      </c>
      <c r="D20064" s="70">
        <v>0</v>
      </c>
      <c r="E20064" s="71">
        <v>44865</v>
      </c>
      <c r="F20064" t="s">
        <v>11250</v>
      </c>
      <c r="G20064" t="s">
        <v>2343</v>
      </c>
      <c r="H20064" t="s">
        <v>11247</v>
      </c>
      <c r="I20064" t="s">
        <v>11247</v>
      </c>
      <c r="J20064" s="40">
        <v>150</v>
      </c>
      <c r="K20064" s="40">
        <v>0</v>
      </c>
    </row>
    <row r="20065" spans="1:11" x14ac:dyDescent="0.35">
      <c r="A20065">
        <v>65022</v>
      </c>
      <c r="B20065" t="s">
        <v>393</v>
      </c>
      <c r="C20065" s="70">
        <v>0</v>
      </c>
      <c r="D20065" s="70">
        <v>0</v>
      </c>
      <c r="E20065" s="71">
        <v>44865</v>
      </c>
      <c r="F20065" t="s">
        <v>11249</v>
      </c>
      <c r="G20065" t="s">
        <v>2343</v>
      </c>
      <c r="H20065" t="s">
        <v>11242</v>
      </c>
      <c r="I20065" t="s">
        <v>11242</v>
      </c>
      <c r="J20065" s="40">
        <v>2181.5</v>
      </c>
      <c r="K20065" s="40">
        <v>0</v>
      </c>
    </row>
    <row r="20066" spans="1:11" x14ac:dyDescent="0.35">
      <c r="A20066">
        <v>65022</v>
      </c>
      <c r="B20066" t="s">
        <v>393</v>
      </c>
      <c r="C20066" s="70">
        <v>0</v>
      </c>
      <c r="D20066" s="70">
        <v>0</v>
      </c>
      <c r="E20066" s="71">
        <v>44866</v>
      </c>
      <c r="F20066" t="s">
        <v>11248</v>
      </c>
      <c r="G20066" t="s">
        <v>2343</v>
      </c>
      <c r="H20066" t="s">
        <v>11247</v>
      </c>
      <c r="I20066" t="s">
        <v>11247</v>
      </c>
      <c r="J20066" s="40">
        <v>-150</v>
      </c>
      <c r="K20066" s="40">
        <v>0</v>
      </c>
    </row>
    <row r="20067" spans="1:11" x14ac:dyDescent="0.35">
      <c r="A20067">
        <v>65022</v>
      </c>
      <c r="B20067" t="s">
        <v>393</v>
      </c>
      <c r="C20067" s="70">
        <v>0</v>
      </c>
      <c r="D20067" s="70">
        <v>0</v>
      </c>
      <c r="E20067" s="71">
        <v>44893</v>
      </c>
      <c r="F20067" t="s">
        <v>11246</v>
      </c>
      <c r="G20067" t="s">
        <v>2142</v>
      </c>
      <c r="H20067" t="s">
        <v>11245</v>
      </c>
      <c r="I20067" t="s">
        <v>11244</v>
      </c>
      <c r="J20067" s="40">
        <v>152.97</v>
      </c>
      <c r="K20067" s="40">
        <v>0</v>
      </c>
    </row>
    <row r="20068" spans="1:11" x14ac:dyDescent="0.35">
      <c r="A20068">
        <v>65022</v>
      </c>
      <c r="B20068" t="s">
        <v>393</v>
      </c>
      <c r="C20068" s="70">
        <v>0</v>
      </c>
      <c r="D20068" s="70">
        <v>0</v>
      </c>
      <c r="E20068" s="71">
        <v>44896</v>
      </c>
      <c r="F20068" t="s">
        <v>11243</v>
      </c>
      <c r="G20068" t="s">
        <v>2343</v>
      </c>
      <c r="H20068" t="s">
        <v>11242</v>
      </c>
      <c r="I20068" t="s">
        <v>11242</v>
      </c>
      <c r="J20068" s="40">
        <v>-2181.5</v>
      </c>
      <c r="K20068" s="40">
        <v>0</v>
      </c>
    </row>
    <row r="20069" spans="1:11" x14ac:dyDescent="0.35">
      <c r="A20069">
        <v>65022</v>
      </c>
      <c r="B20069" t="s">
        <v>393</v>
      </c>
      <c r="C20069" s="70">
        <v>0</v>
      </c>
      <c r="D20069" s="70">
        <v>0</v>
      </c>
      <c r="E20069" s="71">
        <v>44917</v>
      </c>
      <c r="F20069" t="s">
        <v>11241</v>
      </c>
      <c r="G20069" t="s">
        <v>2142</v>
      </c>
      <c r="H20069" t="s">
        <v>11240</v>
      </c>
      <c r="I20069" t="s">
        <v>11239</v>
      </c>
      <c r="J20069" s="40">
        <v>2158.92</v>
      </c>
      <c r="K20069" s="40">
        <v>0</v>
      </c>
    </row>
    <row r="20070" spans="1:11" x14ac:dyDescent="0.35">
      <c r="A20070">
        <v>65022</v>
      </c>
      <c r="B20070" t="s">
        <v>393</v>
      </c>
      <c r="C20070" s="70">
        <v>0</v>
      </c>
      <c r="D20070" s="70">
        <v>0</v>
      </c>
      <c r="E20070" s="71">
        <v>44926</v>
      </c>
      <c r="F20070" t="s">
        <v>11238</v>
      </c>
      <c r="G20070" t="s">
        <v>2343</v>
      </c>
      <c r="H20070" t="s">
        <v>11237</v>
      </c>
      <c r="I20070" t="s">
        <v>11237</v>
      </c>
      <c r="J20070" s="40">
        <v>2028.5</v>
      </c>
      <c r="K20070" s="40">
        <v>0</v>
      </c>
    </row>
    <row r="20071" spans="1:11" x14ac:dyDescent="0.35">
      <c r="A20071">
        <v>65022</v>
      </c>
      <c r="B20071" t="s">
        <v>393</v>
      </c>
      <c r="C20071" s="70">
        <v>0</v>
      </c>
      <c r="D20071" s="70">
        <v>0</v>
      </c>
      <c r="E20071" s="71">
        <v>44926</v>
      </c>
      <c r="F20071" t="s">
        <v>11238</v>
      </c>
      <c r="G20071" t="s">
        <v>2343</v>
      </c>
      <c r="H20071" t="s">
        <v>11237</v>
      </c>
      <c r="I20071" t="s">
        <v>11237</v>
      </c>
      <c r="J20071" s="40">
        <v>530</v>
      </c>
      <c r="K20071" s="40">
        <v>0</v>
      </c>
    </row>
    <row r="20072" spans="1:11" x14ac:dyDescent="0.35">
      <c r="A20072">
        <v>65022</v>
      </c>
      <c r="B20072" t="s">
        <v>393</v>
      </c>
      <c r="C20072" s="70">
        <v>0</v>
      </c>
      <c r="D20072" s="70">
        <v>0</v>
      </c>
      <c r="E20072" s="71">
        <v>44926</v>
      </c>
      <c r="F20072" t="s">
        <v>11236</v>
      </c>
      <c r="G20072" t="s">
        <v>2343</v>
      </c>
      <c r="H20072" t="s">
        <v>11235</v>
      </c>
      <c r="I20072" t="s">
        <v>11235</v>
      </c>
      <c r="J20072" s="40">
        <v>1550</v>
      </c>
      <c r="K20072" s="40">
        <v>0</v>
      </c>
    </row>
    <row r="20073" spans="1:11" x14ac:dyDescent="0.35">
      <c r="A20073">
        <v>65024</v>
      </c>
      <c r="B20073" t="s">
        <v>704</v>
      </c>
      <c r="C20073" s="70">
        <v>0</v>
      </c>
      <c r="D20073" s="70">
        <v>0</v>
      </c>
      <c r="E20073" s="71">
        <v>44565</v>
      </c>
      <c r="F20073" t="s">
        <v>11234</v>
      </c>
      <c r="G20073" t="s">
        <v>2142</v>
      </c>
      <c r="H20073" t="s">
        <v>6976</v>
      </c>
      <c r="I20073" t="s">
        <v>6975</v>
      </c>
      <c r="J20073" s="40">
        <v>155.09</v>
      </c>
      <c r="K20073" s="40">
        <v>0</v>
      </c>
    </row>
    <row r="20074" spans="1:11" x14ac:dyDescent="0.35">
      <c r="A20074">
        <v>65024</v>
      </c>
      <c r="B20074" t="s">
        <v>704</v>
      </c>
      <c r="C20074" s="70">
        <v>0</v>
      </c>
      <c r="D20074" s="70">
        <v>0</v>
      </c>
      <c r="E20074" s="71">
        <v>44590</v>
      </c>
      <c r="F20074" t="s">
        <v>11233</v>
      </c>
      <c r="G20074" t="s">
        <v>2142</v>
      </c>
      <c r="H20074" t="s">
        <v>11232</v>
      </c>
      <c r="I20074" t="s">
        <v>11231</v>
      </c>
      <c r="J20074" s="40">
        <v>12.87</v>
      </c>
      <c r="K20074" s="40">
        <v>0</v>
      </c>
    </row>
    <row r="20075" spans="1:11" x14ac:dyDescent="0.35">
      <c r="A20075">
        <v>65024</v>
      </c>
      <c r="B20075" t="s">
        <v>704</v>
      </c>
      <c r="C20075" s="70">
        <v>0</v>
      </c>
      <c r="D20075" s="70">
        <v>0</v>
      </c>
      <c r="E20075" s="71">
        <v>44590</v>
      </c>
      <c r="F20075" t="s">
        <v>11230</v>
      </c>
      <c r="G20075" t="s">
        <v>2142</v>
      </c>
      <c r="H20075" t="s">
        <v>11229</v>
      </c>
      <c r="I20075" t="s">
        <v>11228</v>
      </c>
      <c r="J20075" s="40">
        <v>13.32</v>
      </c>
      <c r="K20075" s="40">
        <v>0</v>
      </c>
    </row>
    <row r="20076" spans="1:11" x14ac:dyDescent="0.35">
      <c r="A20076">
        <v>65024</v>
      </c>
      <c r="B20076" t="s">
        <v>704</v>
      </c>
      <c r="C20076" s="70">
        <v>0</v>
      </c>
      <c r="D20076" s="70">
        <v>0</v>
      </c>
      <c r="E20076" s="71">
        <v>44596</v>
      </c>
      <c r="F20076" t="s">
        <v>11227</v>
      </c>
      <c r="G20076" t="s">
        <v>2142</v>
      </c>
      <c r="H20076" t="s">
        <v>11226</v>
      </c>
      <c r="I20076" t="s">
        <v>11221</v>
      </c>
      <c r="J20076" s="40">
        <v>479.84</v>
      </c>
      <c r="K20076" s="40">
        <v>0</v>
      </c>
    </row>
    <row r="20077" spans="1:11" x14ac:dyDescent="0.35">
      <c r="A20077">
        <v>65024</v>
      </c>
      <c r="B20077" t="s">
        <v>704</v>
      </c>
      <c r="C20077" s="70">
        <v>0</v>
      </c>
      <c r="D20077" s="70">
        <v>0</v>
      </c>
      <c r="E20077" s="71">
        <v>44596</v>
      </c>
      <c r="F20077" t="s">
        <v>11225</v>
      </c>
      <c r="G20077" t="s">
        <v>2142</v>
      </c>
      <c r="H20077" t="s">
        <v>11224</v>
      </c>
      <c r="I20077" t="s">
        <v>11221</v>
      </c>
      <c r="J20077" s="40">
        <v>-479.84</v>
      </c>
      <c r="K20077" s="40">
        <v>0</v>
      </c>
    </row>
    <row r="20078" spans="1:11" x14ac:dyDescent="0.35">
      <c r="A20078">
        <v>65024</v>
      </c>
      <c r="B20078" t="s">
        <v>704</v>
      </c>
      <c r="C20078" s="70">
        <v>0</v>
      </c>
      <c r="D20078" s="70">
        <v>0</v>
      </c>
      <c r="E20078" s="71">
        <v>44596</v>
      </c>
      <c r="F20078" t="s">
        <v>11223</v>
      </c>
      <c r="G20078" t="s">
        <v>2142</v>
      </c>
      <c r="H20078" t="s">
        <v>11222</v>
      </c>
      <c r="I20078" t="s">
        <v>11221</v>
      </c>
      <c r="J20078" s="40">
        <v>150</v>
      </c>
      <c r="K20078" s="40">
        <v>0</v>
      </c>
    </row>
    <row r="20079" spans="1:11" x14ac:dyDescent="0.35">
      <c r="A20079">
        <v>65024</v>
      </c>
      <c r="B20079" t="s">
        <v>704</v>
      </c>
      <c r="C20079" s="70">
        <v>0</v>
      </c>
      <c r="D20079" s="70">
        <v>0</v>
      </c>
      <c r="E20079" s="71">
        <v>44621</v>
      </c>
      <c r="F20079" t="s">
        <v>11220</v>
      </c>
      <c r="G20079" t="s">
        <v>2142</v>
      </c>
      <c r="H20079" t="s">
        <v>11219</v>
      </c>
      <c r="I20079" t="s">
        <v>11218</v>
      </c>
      <c r="J20079" s="40">
        <v>12.74</v>
      </c>
      <c r="K20079" s="40">
        <v>0</v>
      </c>
    </row>
    <row r="20080" spans="1:11" x14ac:dyDescent="0.35">
      <c r="A20080">
        <v>65024</v>
      </c>
      <c r="B20080" t="s">
        <v>704</v>
      </c>
      <c r="C20080" s="70">
        <v>0</v>
      </c>
      <c r="D20080" s="70">
        <v>0</v>
      </c>
      <c r="E20080" s="71">
        <v>44621</v>
      </c>
      <c r="F20080" t="s">
        <v>11217</v>
      </c>
      <c r="G20080" t="s">
        <v>2142</v>
      </c>
      <c r="H20080" t="s">
        <v>11216</v>
      </c>
      <c r="I20080" t="s">
        <v>11215</v>
      </c>
      <c r="J20080" s="40">
        <v>12.07</v>
      </c>
      <c r="K20080" s="40">
        <v>0</v>
      </c>
    </row>
    <row r="20081" spans="1:11" x14ac:dyDescent="0.35">
      <c r="A20081">
        <v>65024</v>
      </c>
      <c r="B20081" t="s">
        <v>704</v>
      </c>
      <c r="C20081" s="70">
        <v>0</v>
      </c>
      <c r="D20081" s="70">
        <v>0</v>
      </c>
      <c r="E20081" s="71">
        <v>44624</v>
      </c>
      <c r="F20081" t="s">
        <v>11214</v>
      </c>
      <c r="G20081" t="s">
        <v>2142</v>
      </c>
      <c r="H20081" t="s">
        <v>11213</v>
      </c>
      <c r="I20081" t="s">
        <v>11212</v>
      </c>
      <c r="J20081" s="40">
        <v>147.87</v>
      </c>
      <c r="K20081" s="40">
        <v>0</v>
      </c>
    </row>
    <row r="20082" spans="1:11" x14ac:dyDescent="0.35">
      <c r="A20082">
        <v>65024</v>
      </c>
      <c r="B20082" t="s">
        <v>704</v>
      </c>
      <c r="C20082" s="70">
        <v>0</v>
      </c>
      <c r="D20082" s="70">
        <v>0</v>
      </c>
      <c r="E20082" s="71">
        <v>44649</v>
      </c>
      <c r="F20082" t="s">
        <v>11211</v>
      </c>
      <c r="G20082" t="s">
        <v>2142</v>
      </c>
      <c r="H20082" t="s">
        <v>11210</v>
      </c>
      <c r="I20082" t="s">
        <v>11209</v>
      </c>
      <c r="J20082" s="40">
        <v>9.4</v>
      </c>
      <c r="K20082" s="40">
        <v>0</v>
      </c>
    </row>
    <row r="20083" spans="1:11" x14ac:dyDescent="0.35">
      <c r="A20083">
        <v>65024</v>
      </c>
      <c r="B20083" t="s">
        <v>704</v>
      </c>
      <c r="C20083" s="70">
        <v>0</v>
      </c>
      <c r="D20083" s="70">
        <v>0</v>
      </c>
      <c r="E20083" s="71">
        <v>44655</v>
      </c>
      <c r="F20083" t="s">
        <v>11208</v>
      </c>
      <c r="G20083" t="s">
        <v>2142</v>
      </c>
      <c r="H20083" t="s">
        <v>6424</v>
      </c>
      <c r="I20083" t="s">
        <v>6423</v>
      </c>
      <c r="J20083" s="40">
        <v>129.63</v>
      </c>
      <c r="K20083" s="40">
        <v>0</v>
      </c>
    </row>
    <row r="20084" spans="1:11" x14ac:dyDescent="0.35">
      <c r="A20084">
        <v>65024</v>
      </c>
      <c r="B20084" t="s">
        <v>704</v>
      </c>
      <c r="C20084" s="70">
        <v>0</v>
      </c>
      <c r="D20084" s="70">
        <v>0</v>
      </c>
      <c r="E20084" s="71">
        <v>44656</v>
      </c>
      <c r="F20084" t="s">
        <v>11207</v>
      </c>
      <c r="G20084" t="s">
        <v>2142</v>
      </c>
      <c r="H20084" t="s">
        <v>11206</v>
      </c>
      <c r="I20084" t="s">
        <v>11205</v>
      </c>
      <c r="J20084" s="40">
        <v>0.23</v>
      </c>
      <c r="K20084" s="40">
        <v>0</v>
      </c>
    </row>
    <row r="20085" spans="1:11" x14ac:dyDescent="0.35">
      <c r="A20085">
        <v>65024</v>
      </c>
      <c r="B20085" t="s">
        <v>704</v>
      </c>
      <c r="C20085" s="70">
        <v>0</v>
      </c>
      <c r="D20085" s="70">
        <v>0</v>
      </c>
      <c r="E20085" s="71">
        <v>44679</v>
      </c>
      <c r="F20085" t="s">
        <v>11204</v>
      </c>
      <c r="G20085" t="s">
        <v>2142</v>
      </c>
      <c r="H20085" t="s">
        <v>11203</v>
      </c>
      <c r="I20085" t="s">
        <v>11202</v>
      </c>
      <c r="J20085" s="40">
        <v>8.8699999999999992</v>
      </c>
      <c r="K20085" s="40">
        <v>0</v>
      </c>
    </row>
    <row r="20086" spans="1:11" x14ac:dyDescent="0.35">
      <c r="A20086">
        <v>65024</v>
      </c>
      <c r="B20086" t="s">
        <v>704</v>
      </c>
      <c r="C20086" s="70">
        <v>0</v>
      </c>
      <c r="D20086" s="70">
        <v>0</v>
      </c>
      <c r="E20086" s="71">
        <v>44685</v>
      </c>
      <c r="F20086" t="s">
        <v>11201</v>
      </c>
      <c r="G20086" t="s">
        <v>2142</v>
      </c>
      <c r="H20086" t="s">
        <v>6108</v>
      </c>
      <c r="I20086" t="s">
        <v>6107</v>
      </c>
      <c r="J20086" s="40">
        <v>131.69999999999999</v>
      </c>
      <c r="K20086" s="40">
        <v>0</v>
      </c>
    </row>
    <row r="20087" spans="1:11" x14ac:dyDescent="0.35">
      <c r="A20087">
        <v>65024</v>
      </c>
      <c r="B20087" t="s">
        <v>704</v>
      </c>
      <c r="C20087" s="70">
        <v>0</v>
      </c>
      <c r="D20087" s="70">
        <v>0</v>
      </c>
      <c r="E20087" s="71">
        <v>44686</v>
      </c>
      <c r="F20087" t="s">
        <v>11200</v>
      </c>
      <c r="G20087" t="s">
        <v>2142</v>
      </c>
      <c r="H20087" t="s">
        <v>11199</v>
      </c>
      <c r="I20087" t="s">
        <v>11198</v>
      </c>
      <c r="J20087" s="40">
        <v>7.74</v>
      </c>
      <c r="K20087" s="40">
        <v>0</v>
      </c>
    </row>
    <row r="20088" spans="1:11" x14ac:dyDescent="0.35">
      <c r="A20088">
        <v>65024</v>
      </c>
      <c r="B20088" t="s">
        <v>704</v>
      </c>
      <c r="C20088" s="70">
        <v>0</v>
      </c>
      <c r="D20088" s="70">
        <v>0</v>
      </c>
      <c r="E20088" s="71">
        <v>44709</v>
      </c>
      <c r="F20088" t="s">
        <v>11197</v>
      </c>
      <c r="G20088" t="s">
        <v>2142</v>
      </c>
      <c r="H20088" t="s">
        <v>11196</v>
      </c>
      <c r="I20088" t="s">
        <v>11195</v>
      </c>
      <c r="J20088" s="40">
        <v>18.84</v>
      </c>
      <c r="K20088" s="40">
        <v>0</v>
      </c>
    </row>
    <row r="20089" spans="1:11" x14ac:dyDescent="0.35">
      <c r="A20089">
        <v>65024</v>
      </c>
      <c r="B20089" t="s">
        <v>704</v>
      </c>
      <c r="C20089" s="70">
        <v>0</v>
      </c>
      <c r="D20089" s="70">
        <v>0</v>
      </c>
      <c r="E20089" s="71">
        <v>44716</v>
      </c>
      <c r="F20089" t="s">
        <v>11194</v>
      </c>
      <c r="G20089" t="s">
        <v>2142</v>
      </c>
      <c r="H20089" t="s">
        <v>11193</v>
      </c>
      <c r="I20089" t="s">
        <v>11192</v>
      </c>
      <c r="J20089" s="40">
        <v>142.68</v>
      </c>
      <c r="K20089" s="40">
        <v>0</v>
      </c>
    </row>
    <row r="20090" spans="1:11" x14ac:dyDescent="0.35">
      <c r="A20090">
        <v>65024</v>
      </c>
      <c r="B20090" t="s">
        <v>704</v>
      </c>
      <c r="C20090" s="70">
        <v>0</v>
      </c>
      <c r="D20090" s="70">
        <v>0</v>
      </c>
      <c r="E20090" s="71">
        <v>44739</v>
      </c>
      <c r="F20090" t="s">
        <v>11191</v>
      </c>
      <c r="G20090" t="s">
        <v>2142</v>
      </c>
      <c r="H20090" t="s">
        <v>11190</v>
      </c>
      <c r="I20090" t="s">
        <v>11189</v>
      </c>
      <c r="J20090" s="40">
        <v>5.65</v>
      </c>
      <c r="K20090" s="40">
        <v>0</v>
      </c>
    </row>
    <row r="20091" spans="1:11" x14ac:dyDescent="0.35">
      <c r="A20091">
        <v>65024</v>
      </c>
      <c r="B20091" t="s">
        <v>704</v>
      </c>
      <c r="C20091" s="70">
        <v>0</v>
      </c>
      <c r="D20091" s="70">
        <v>0</v>
      </c>
      <c r="E20091" s="71">
        <v>44746</v>
      </c>
      <c r="F20091" t="s">
        <v>11188</v>
      </c>
      <c r="G20091" t="s">
        <v>2142</v>
      </c>
      <c r="H20091" t="s">
        <v>11187</v>
      </c>
      <c r="I20091" t="s">
        <v>11182</v>
      </c>
      <c r="J20091" s="40">
        <v>450.52</v>
      </c>
      <c r="K20091" s="40">
        <v>0</v>
      </c>
    </row>
    <row r="20092" spans="1:11" x14ac:dyDescent="0.35">
      <c r="A20092">
        <v>65024</v>
      </c>
      <c r="B20092" t="s">
        <v>704</v>
      </c>
      <c r="C20092" s="70">
        <v>0</v>
      </c>
      <c r="D20092" s="70">
        <v>0</v>
      </c>
      <c r="E20092" s="71">
        <v>44746</v>
      </c>
      <c r="F20092" t="s">
        <v>11186</v>
      </c>
      <c r="G20092" t="s">
        <v>2142</v>
      </c>
      <c r="H20092" t="s">
        <v>11185</v>
      </c>
      <c r="I20092" t="s">
        <v>11182</v>
      </c>
      <c r="J20092" s="40">
        <v>-450.52</v>
      </c>
      <c r="K20092" s="40">
        <v>0</v>
      </c>
    </row>
    <row r="20093" spans="1:11" x14ac:dyDescent="0.35">
      <c r="A20093">
        <v>65024</v>
      </c>
      <c r="B20093" t="s">
        <v>704</v>
      </c>
      <c r="C20093" s="70">
        <v>0</v>
      </c>
      <c r="D20093" s="70">
        <v>0</v>
      </c>
      <c r="E20093" s="71">
        <v>44746</v>
      </c>
      <c r="F20093" t="s">
        <v>11184</v>
      </c>
      <c r="G20093" t="s">
        <v>2142</v>
      </c>
      <c r="H20093" t="s">
        <v>11183</v>
      </c>
      <c r="I20093" t="s">
        <v>11182</v>
      </c>
      <c r="J20093" s="40">
        <v>128.87</v>
      </c>
      <c r="K20093" s="40">
        <v>0</v>
      </c>
    </row>
    <row r="20094" spans="1:11" x14ac:dyDescent="0.35">
      <c r="A20094">
        <v>65025</v>
      </c>
      <c r="B20094" t="s">
        <v>1285</v>
      </c>
      <c r="C20094" s="70">
        <v>0</v>
      </c>
      <c r="D20094" s="70">
        <v>0</v>
      </c>
      <c r="E20094" s="71">
        <v>44592</v>
      </c>
      <c r="F20094" t="s">
        <v>11181</v>
      </c>
      <c r="G20094" t="s">
        <v>2169</v>
      </c>
      <c r="H20094" t="s">
        <v>11114</v>
      </c>
      <c r="I20094" t="s">
        <v>11113</v>
      </c>
      <c r="J20094" s="40">
        <v>668.75</v>
      </c>
      <c r="K20094" s="40">
        <v>0</v>
      </c>
    </row>
    <row r="20095" spans="1:11" x14ac:dyDescent="0.35">
      <c r="A20095">
        <v>65025</v>
      </c>
      <c r="B20095" t="s">
        <v>1285</v>
      </c>
      <c r="C20095" s="70">
        <v>0</v>
      </c>
      <c r="D20095" s="70">
        <v>0</v>
      </c>
      <c r="E20095" s="71">
        <v>44620</v>
      </c>
      <c r="F20095" t="s">
        <v>11180</v>
      </c>
      <c r="G20095" t="s">
        <v>2169</v>
      </c>
      <c r="H20095" t="s">
        <v>11114</v>
      </c>
      <c r="I20095" t="s">
        <v>11113</v>
      </c>
      <c r="J20095" s="40">
        <v>668.75</v>
      </c>
      <c r="K20095" s="40">
        <v>0</v>
      </c>
    </row>
    <row r="20096" spans="1:11" x14ac:dyDescent="0.35">
      <c r="A20096">
        <v>65025</v>
      </c>
      <c r="B20096" t="s">
        <v>1285</v>
      </c>
      <c r="C20096" s="70">
        <v>0</v>
      </c>
      <c r="D20096" s="70">
        <v>0</v>
      </c>
      <c r="E20096" s="71">
        <v>44647</v>
      </c>
      <c r="F20096" t="s">
        <v>11179</v>
      </c>
      <c r="G20096" t="s">
        <v>2142</v>
      </c>
      <c r="H20096" t="s">
        <v>11178</v>
      </c>
      <c r="I20096" t="s">
        <v>11177</v>
      </c>
      <c r="J20096" s="40">
        <v>9308.09</v>
      </c>
      <c r="K20096" s="40">
        <v>0</v>
      </c>
    </row>
    <row r="20097" spans="1:11" x14ac:dyDescent="0.35">
      <c r="A20097">
        <v>65025</v>
      </c>
      <c r="B20097" t="s">
        <v>1285</v>
      </c>
      <c r="C20097" s="70">
        <v>0</v>
      </c>
      <c r="D20097" s="70">
        <v>0</v>
      </c>
      <c r="E20097" s="71">
        <v>44651</v>
      </c>
      <c r="F20097" t="s">
        <v>11176</v>
      </c>
      <c r="G20097" t="s">
        <v>2169</v>
      </c>
      <c r="H20097" t="s">
        <v>11114</v>
      </c>
      <c r="I20097" t="s">
        <v>11113</v>
      </c>
      <c r="J20097" s="40">
        <v>668.75</v>
      </c>
      <c r="K20097" s="40">
        <v>0</v>
      </c>
    </row>
    <row r="20098" spans="1:11" x14ac:dyDescent="0.35">
      <c r="A20098">
        <v>65025</v>
      </c>
      <c r="B20098" t="s">
        <v>1285</v>
      </c>
      <c r="C20098" s="70">
        <v>0</v>
      </c>
      <c r="D20098" s="70">
        <v>0</v>
      </c>
      <c r="E20098" s="71">
        <v>44681</v>
      </c>
      <c r="F20098" t="s">
        <v>11175</v>
      </c>
      <c r="G20098" t="s">
        <v>2169</v>
      </c>
      <c r="H20098" t="s">
        <v>11114</v>
      </c>
      <c r="I20098" t="s">
        <v>11113</v>
      </c>
      <c r="J20098" s="40">
        <v>668.75</v>
      </c>
      <c r="K20098" s="40">
        <v>0</v>
      </c>
    </row>
    <row r="20099" spans="1:11" x14ac:dyDescent="0.35">
      <c r="A20099">
        <v>65025</v>
      </c>
      <c r="B20099" t="s">
        <v>1285</v>
      </c>
      <c r="C20099" s="70">
        <v>0</v>
      </c>
      <c r="D20099" s="70">
        <v>0</v>
      </c>
      <c r="E20099" s="71">
        <v>44682</v>
      </c>
      <c r="F20099" t="s">
        <v>11174</v>
      </c>
      <c r="G20099" t="s">
        <v>2343</v>
      </c>
      <c r="H20099" t="s">
        <v>11170</v>
      </c>
      <c r="J20099" s="40">
        <v>6118.47</v>
      </c>
      <c r="K20099" s="40">
        <v>0</v>
      </c>
    </row>
    <row r="20100" spans="1:11" x14ac:dyDescent="0.35">
      <c r="A20100">
        <v>65025</v>
      </c>
      <c r="B20100" t="s">
        <v>1285</v>
      </c>
      <c r="C20100" s="70">
        <v>0</v>
      </c>
      <c r="D20100" s="70">
        <v>0</v>
      </c>
      <c r="E20100" s="71">
        <v>44706</v>
      </c>
      <c r="F20100" t="s">
        <v>11173</v>
      </c>
      <c r="G20100" t="s">
        <v>2343</v>
      </c>
      <c r="H20100" t="s">
        <v>11168</v>
      </c>
      <c r="J20100" s="40">
        <v>7442.69</v>
      </c>
      <c r="K20100" s="40">
        <v>0</v>
      </c>
    </row>
    <row r="20101" spans="1:11" x14ac:dyDescent="0.35">
      <c r="A20101">
        <v>65025</v>
      </c>
      <c r="B20101" t="s">
        <v>1285</v>
      </c>
      <c r="C20101" s="70">
        <v>0</v>
      </c>
      <c r="D20101" s="70">
        <v>0</v>
      </c>
      <c r="E20101" s="71">
        <v>44712</v>
      </c>
      <c r="F20101" t="s">
        <v>11172</v>
      </c>
      <c r="G20101" t="s">
        <v>2169</v>
      </c>
      <c r="H20101" t="s">
        <v>11114</v>
      </c>
      <c r="I20101" t="s">
        <v>11113</v>
      </c>
      <c r="J20101" s="40">
        <v>668.75</v>
      </c>
      <c r="K20101" s="40">
        <v>0</v>
      </c>
    </row>
    <row r="20102" spans="1:11" x14ac:dyDescent="0.35">
      <c r="A20102">
        <v>65025</v>
      </c>
      <c r="B20102" t="s">
        <v>1285</v>
      </c>
      <c r="C20102" s="70">
        <v>0</v>
      </c>
      <c r="D20102" s="70">
        <v>0</v>
      </c>
      <c r="E20102" s="71">
        <v>44713</v>
      </c>
      <c r="F20102" t="s">
        <v>11171</v>
      </c>
      <c r="G20102" t="s">
        <v>2343</v>
      </c>
      <c r="H20102" t="s">
        <v>11170</v>
      </c>
      <c r="J20102" s="40">
        <v>-6118.47</v>
      </c>
      <c r="K20102" s="40">
        <v>0</v>
      </c>
    </row>
    <row r="20103" spans="1:11" x14ac:dyDescent="0.35">
      <c r="A20103">
        <v>65025</v>
      </c>
      <c r="B20103" t="s">
        <v>1285</v>
      </c>
      <c r="C20103" s="70">
        <v>0</v>
      </c>
      <c r="D20103" s="70">
        <v>0</v>
      </c>
      <c r="E20103" s="71">
        <v>44713</v>
      </c>
      <c r="F20103" t="s">
        <v>11169</v>
      </c>
      <c r="G20103" t="s">
        <v>2343</v>
      </c>
      <c r="H20103" t="s">
        <v>11168</v>
      </c>
      <c r="J20103" s="40">
        <v>-7442.69</v>
      </c>
      <c r="K20103" s="40">
        <v>0</v>
      </c>
    </row>
    <row r="20104" spans="1:11" x14ac:dyDescent="0.35">
      <c r="A20104">
        <v>65025</v>
      </c>
      <c r="B20104" t="s">
        <v>1285</v>
      </c>
      <c r="C20104" s="70">
        <v>0</v>
      </c>
      <c r="D20104" s="70">
        <v>0</v>
      </c>
      <c r="E20104" s="71">
        <v>44713</v>
      </c>
      <c r="F20104" t="s">
        <v>11167</v>
      </c>
      <c r="G20104" t="s">
        <v>2142</v>
      </c>
      <c r="H20104" t="s">
        <v>11166</v>
      </c>
      <c r="I20104" t="s">
        <v>11165</v>
      </c>
      <c r="J20104" s="40">
        <v>5790.38</v>
      </c>
      <c r="K20104" s="40">
        <v>0</v>
      </c>
    </row>
    <row r="20105" spans="1:11" x14ac:dyDescent="0.35">
      <c r="A20105">
        <v>65025</v>
      </c>
      <c r="B20105" t="s">
        <v>1285</v>
      </c>
      <c r="C20105" s="70">
        <v>0</v>
      </c>
      <c r="D20105" s="70">
        <v>0</v>
      </c>
      <c r="E20105" s="71">
        <v>44713</v>
      </c>
      <c r="F20105" t="s">
        <v>11164</v>
      </c>
      <c r="G20105" t="s">
        <v>2142</v>
      </c>
      <c r="H20105" t="s">
        <v>11163</v>
      </c>
      <c r="I20105" t="s">
        <v>11162</v>
      </c>
      <c r="J20105" s="40">
        <v>11127.82</v>
      </c>
      <c r="K20105" s="40">
        <v>0</v>
      </c>
    </row>
    <row r="20106" spans="1:11" x14ac:dyDescent="0.35">
      <c r="A20106">
        <v>65025</v>
      </c>
      <c r="B20106" t="s">
        <v>1285</v>
      </c>
      <c r="C20106" s="70">
        <v>0</v>
      </c>
      <c r="D20106" s="70">
        <v>0</v>
      </c>
      <c r="E20106" s="71">
        <v>44713</v>
      </c>
      <c r="F20106" t="s">
        <v>11161</v>
      </c>
      <c r="G20106" t="s">
        <v>2142</v>
      </c>
      <c r="H20106" t="s">
        <v>11160</v>
      </c>
      <c r="I20106" t="s">
        <v>11159</v>
      </c>
      <c r="J20106" s="40">
        <v>7539.2</v>
      </c>
      <c r="K20106" s="40">
        <v>0</v>
      </c>
    </row>
    <row r="20107" spans="1:11" x14ac:dyDescent="0.35">
      <c r="A20107">
        <v>65025</v>
      </c>
      <c r="B20107" t="s">
        <v>1285</v>
      </c>
      <c r="C20107" s="70">
        <v>0</v>
      </c>
      <c r="D20107" s="70">
        <v>0</v>
      </c>
      <c r="E20107" s="71">
        <v>44719</v>
      </c>
      <c r="F20107" t="s">
        <v>11158</v>
      </c>
      <c r="G20107" t="s">
        <v>2142</v>
      </c>
      <c r="H20107" t="s">
        <v>11157</v>
      </c>
      <c r="I20107" t="s">
        <v>11143</v>
      </c>
      <c r="J20107" s="40">
        <v>149.79</v>
      </c>
      <c r="K20107" s="40">
        <v>0</v>
      </c>
    </row>
    <row r="20108" spans="1:11" x14ac:dyDescent="0.35">
      <c r="A20108">
        <v>65025</v>
      </c>
      <c r="B20108" t="s">
        <v>1285</v>
      </c>
      <c r="C20108" s="70">
        <v>0</v>
      </c>
      <c r="D20108" s="70">
        <v>0</v>
      </c>
      <c r="E20108" s="71">
        <v>44742</v>
      </c>
      <c r="F20108" t="s">
        <v>11156</v>
      </c>
      <c r="G20108" t="s">
        <v>2169</v>
      </c>
      <c r="H20108" t="s">
        <v>11114</v>
      </c>
      <c r="I20108" t="s">
        <v>11113</v>
      </c>
      <c r="J20108" s="40">
        <v>668.75</v>
      </c>
      <c r="K20108" s="40">
        <v>0</v>
      </c>
    </row>
    <row r="20109" spans="1:11" x14ac:dyDescent="0.35">
      <c r="A20109">
        <v>65025</v>
      </c>
      <c r="B20109" t="s">
        <v>1285</v>
      </c>
      <c r="C20109" s="70">
        <v>0</v>
      </c>
      <c r="D20109" s="70">
        <v>0</v>
      </c>
      <c r="E20109" s="71">
        <v>44746</v>
      </c>
      <c r="F20109" t="s">
        <v>11155</v>
      </c>
      <c r="G20109" t="s">
        <v>2142</v>
      </c>
      <c r="H20109" t="s">
        <v>11154</v>
      </c>
      <c r="I20109" t="s">
        <v>11153</v>
      </c>
      <c r="J20109" s="40">
        <v>220.31</v>
      </c>
      <c r="K20109" s="40">
        <v>0</v>
      </c>
    </row>
    <row r="20110" spans="1:11" x14ac:dyDescent="0.35">
      <c r="A20110">
        <v>65025</v>
      </c>
      <c r="B20110" t="s">
        <v>1285</v>
      </c>
      <c r="C20110" s="70">
        <v>0</v>
      </c>
      <c r="D20110" s="70">
        <v>0</v>
      </c>
      <c r="E20110" s="71">
        <v>44753</v>
      </c>
      <c r="F20110" t="s">
        <v>11152</v>
      </c>
      <c r="G20110" t="s">
        <v>2142</v>
      </c>
      <c r="H20110" t="s">
        <v>11151</v>
      </c>
      <c r="I20110" t="s">
        <v>11150</v>
      </c>
      <c r="J20110" s="40">
        <v>26139.88</v>
      </c>
      <c r="K20110" s="40">
        <v>0</v>
      </c>
    </row>
    <row r="20111" spans="1:11" x14ac:dyDescent="0.35">
      <c r="A20111">
        <v>65025</v>
      </c>
      <c r="B20111" t="s">
        <v>1285</v>
      </c>
      <c r="C20111" s="70">
        <v>0</v>
      </c>
      <c r="D20111" s="70">
        <v>0</v>
      </c>
      <c r="E20111" s="71">
        <v>44773</v>
      </c>
      <c r="F20111" t="s">
        <v>11149</v>
      </c>
      <c r="G20111" t="s">
        <v>2169</v>
      </c>
      <c r="H20111" t="s">
        <v>11114</v>
      </c>
      <c r="I20111" t="s">
        <v>11113</v>
      </c>
      <c r="J20111" s="40">
        <v>668.75</v>
      </c>
      <c r="K20111" s="40">
        <v>0</v>
      </c>
    </row>
    <row r="20112" spans="1:11" x14ac:dyDescent="0.35">
      <c r="A20112">
        <v>65025</v>
      </c>
      <c r="B20112" t="s">
        <v>1285</v>
      </c>
      <c r="C20112" s="70">
        <v>0</v>
      </c>
      <c r="D20112" s="70">
        <v>0</v>
      </c>
      <c r="E20112" s="71">
        <v>44774</v>
      </c>
      <c r="F20112" t="s">
        <v>11148</v>
      </c>
      <c r="G20112" t="s">
        <v>2142</v>
      </c>
      <c r="H20112" t="s">
        <v>11147</v>
      </c>
      <c r="I20112" t="s">
        <v>11146</v>
      </c>
      <c r="J20112" s="40">
        <v>10904.43</v>
      </c>
      <c r="K20112" s="40">
        <v>0</v>
      </c>
    </row>
    <row r="20113" spans="1:11" x14ac:dyDescent="0.35">
      <c r="A20113">
        <v>65025</v>
      </c>
      <c r="B20113" t="s">
        <v>1285</v>
      </c>
      <c r="C20113" s="70">
        <v>0</v>
      </c>
      <c r="D20113" s="70">
        <v>0</v>
      </c>
      <c r="E20113" s="71">
        <v>44774</v>
      </c>
      <c r="F20113" t="s">
        <v>11145</v>
      </c>
      <c r="G20113" t="s">
        <v>2142</v>
      </c>
      <c r="H20113" t="s">
        <v>11144</v>
      </c>
      <c r="I20113" t="s">
        <v>11143</v>
      </c>
      <c r="J20113" s="40">
        <v>-149.79</v>
      </c>
      <c r="K20113" s="40">
        <v>0</v>
      </c>
    </row>
    <row r="20114" spans="1:11" x14ac:dyDescent="0.35">
      <c r="A20114">
        <v>65025</v>
      </c>
      <c r="B20114" t="s">
        <v>1285</v>
      </c>
      <c r="C20114" s="70">
        <v>0</v>
      </c>
      <c r="D20114" s="70">
        <v>0</v>
      </c>
      <c r="E20114" s="71">
        <v>44774</v>
      </c>
      <c r="F20114" t="s">
        <v>11142</v>
      </c>
      <c r="G20114" t="s">
        <v>2142</v>
      </c>
      <c r="H20114" t="s">
        <v>11141</v>
      </c>
      <c r="I20114" t="s">
        <v>11140</v>
      </c>
      <c r="J20114" s="40">
        <v>-9319.67</v>
      </c>
      <c r="K20114" s="40">
        <v>0</v>
      </c>
    </row>
    <row r="20115" spans="1:11" x14ac:dyDescent="0.35">
      <c r="A20115">
        <v>65025</v>
      </c>
      <c r="B20115" t="s">
        <v>1285</v>
      </c>
      <c r="C20115" s="70">
        <v>0</v>
      </c>
      <c r="D20115" s="70">
        <v>0</v>
      </c>
      <c r="E20115" s="71">
        <v>44775</v>
      </c>
      <c r="F20115" t="s">
        <v>11139</v>
      </c>
      <c r="G20115" t="s">
        <v>2142</v>
      </c>
      <c r="H20115" t="s">
        <v>11138</v>
      </c>
      <c r="I20115" t="s">
        <v>11137</v>
      </c>
      <c r="J20115" s="40">
        <v>144.72</v>
      </c>
      <c r="K20115" s="40">
        <v>0</v>
      </c>
    </row>
    <row r="20116" spans="1:11" x14ac:dyDescent="0.35">
      <c r="A20116">
        <v>65025</v>
      </c>
      <c r="B20116" t="s">
        <v>1285</v>
      </c>
      <c r="C20116" s="70">
        <v>0</v>
      </c>
      <c r="D20116" s="70">
        <v>0</v>
      </c>
      <c r="E20116" s="71">
        <v>44783</v>
      </c>
      <c r="F20116" t="s">
        <v>11136</v>
      </c>
      <c r="G20116" t="s">
        <v>2142</v>
      </c>
      <c r="H20116" t="s">
        <v>11135</v>
      </c>
      <c r="I20116" t="s">
        <v>11134</v>
      </c>
      <c r="J20116" s="40">
        <v>93.59</v>
      </c>
      <c r="K20116" s="40">
        <v>0</v>
      </c>
    </row>
    <row r="20117" spans="1:11" x14ac:dyDescent="0.35">
      <c r="A20117">
        <v>65025</v>
      </c>
      <c r="B20117" t="s">
        <v>1285</v>
      </c>
      <c r="C20117" s="70">
        <v>0</v>
      </c>
      <c r="D20117" s="70">
        <v>0</v>
      </c>
      <c r="E20117" s="71">
        <v>44787</v>
      </c>
      <c r="F20117" t="s">
        <v>11133</v>
      </c>
      <c r="G20117" t="s">
        <v>2142</v>
      </c>
      <c r="H20117" t="s">
        <v>11132</v>
      </c>
      <c r="I20117" t="s">
        <v>11131</v>
      </c>
      <c r="J20117" s="40">
        <v>1161.67</v>
      </c>
      <c r="K20117" s="40">
        <v>0</v>
      </c>
    </row>
    <row r="20118" spans="1:11" x14ac:dyDescent="0.35">
      <c r="A20118">
        <v>65025</v>
      </c>
      <c r="B20118" t="s">
        <v>1285</v>
      </c>
      <c r="C20118" s="70">
        <v>0</v>
      </c>
      <c r="D20118" s="70">
        <v>0</v>
      </c>
      <c r="E20118" s="71">
        <v>44794</v>
      </c>
      <c r="F20118" t="s">
        <v>11130</v>
      </c>
      <c r="G20118" t="s">
        <v>2142</v>
      </c>
      <c r="H20118" t="s">
        <v>11129</v>
      </c>
      <c r="I20118" t="s">
        <v>11128</v>
      </c>
      <c r="J20118" s="40">
        <v>10749.38</v>
      </c>
      <c r="K20118" s="40">
        <v>0</v>
      </c>
    </row>
    <row r="20119" spans="1:11" x14ac:dyDescent="0.35">
      <c r="A20119">
        <v>65025</v>
      </c>
      <c r="B20119" t="s">
        <v>1285</v>
      </c>
      <c r="C20119" s="70">
        <v>0</v>
      </c>
      <c r="D20119" s="70">
        <v>0</v>
      </c>
      <c r="E20119" s="71">
        <v>44804</v>
      </c>
      <c r="F20119" t="s">
        <v>11127</v>
      </c>
      <c r="G20119" t="s">
        <v>2169</v>
      </c>
      <c r="H20119" t="s">
        <v>11114</v>
      </c>
      <c r="I20119" t="s">
        <v>11113</v>
      </c>
      <c r="J20119" s="40">
        <v>668.75</v>
      </c>
      <c r="K20119" s="40">
        <v>0</v>
      </c>
    </row>
    <row r="20120" spans="1:11" x14ac:dyDescent="0.35">
      <c r="A20120">
        <v>65025</v>
      </c>
      <c r="B20120" t="s">
        <v>1285</v>
      </c>
      <c r="C20120" s="70">
        <v>0</v>
      </c>
      <c r="D20120" s="70">
        <v>0</v>
      </c>
      <c r="E20120" s="71">
        <v>44834</v>
      </c>
      <c r="F20120" t="s">
        <v>11126</v>
      </c>
      <c r="G20120" t="s">
        <v>2169</v>
      </c>
      <c r="H20120" t="s">
        <v>11114</v>
      </c>
      <c r="I20120" t="s">
        <v>11113</v>
      </c>
      <c r="J20120" s="40">
        <v>668.75</v>
      </c>
      <c r="K20120" s="40">
        <v>0</v>
      </c>
    </row>
    <row r="20121" spans="1:11" x14ac:dyDescent="0.35">
      <c r="A20121">
        <v>65025</v>
      </c>
      <c r="B20121" t="s">
        <v>1285</v>
      </c>
      <c r="C20121" s="70">
        <v>0</v>
      </c>
      <c r="D20121" s="70">
        <v>0</v>
      </c>
      <c r="E20121" s="71">
        <v>44835</v>
      </c>
      <c r="F20121" t="s">
        <v>11125</v>
      </c>
      <c r="G20121" t="s">
        <v>2142</v>
      </c>
      <c r="H20121" t="s">
        <v>11124</v>
      </c>
      <c r="I20121" t="s">
        <v>11123</v>
      </c>
      <c r="J20121" s="40">
        <v>25444.34</v>
      </c>
      <c r="K20121" s="40">
        <v>0</v>
      </c>
    </row>
    <row r="20122" spans="1:11" x14ac:dyDescent="0.35">
      <c r="A20122">
        <v>65025</v>
      </c>
      <c r="B20122" t="s">
        <v>1285</v>
      </c>
      <c r="C20122" s="70">
        <v>0</v>
      </c>
      <c r="D20122" s="70">
        <v>0</v>
      </c>
      <c r="E20122" s="71">
        <v>44847</v>
      </c>
      <c r="F20122" t="s">
        <v>11122</v>
      </c>
      <c r="G20122" t="s">
        <v>2142</v>
      </c>
      <c r="H20122" t="s">
        <v>11121</v>
      </c>
      <c r="I20122" t="s">
        <v>11120</v>
      </c>
      <c r="J20122" s="40">
        <v>25625.57</v>
      </c>
      <c r="K20122" s="40">
        <v>0</v>
      </c>
    </row>
    <row r="20123" spans="1:11" x14ac:dyDescent="0.35">
      <c r="A20123">
        <v>65025</v>
      </c>
      <c r="B20123" t="s">
        <v>1285</v>
      </c>
      <c r="C20123" s="70">
        <v>0</v>
      </c>
      <c r="D20123" s="70">
        <v>0</v>
      </c>
      <c r="E20123" s="71">
        <v>44865</v>
      </c>
      <c r="F20123" t="s">
        <v>11119</v>
      </c>
      <c r="G20123" t="s">
        <v>2169</v>
      </c>
      <c r="H20123" t="s">
        <v>11114</v>
      </c>
      <c r="I20123" t="s">
        <v>11113</v>
      </c>
      <c r="J20123" s="40">
        <v>668.75</v>
      </c>
      <c r="K20123" s="40">
        <v>0</v>
      </c>
    </row>
    <row r="20124" spans="1:11" x14ac:dyDescent="0.35">
      <c r="A20124">
        <v>65025</v>
      </c>
      <c r="B20124" t="s">
        <v>1285</v>
      </c>
      <c r="C20124" s="70">
        <v>0</v>
      </c>
      <c r="D20124" s="70">
        <v>0</v>
      </c>
      <c r="E20124" s="71">
        <v>44895</v>
      </c>
      <c r="F20124" t="s">
        <v>11118</v>
      </c>
      <c r="G20124" t="s">
        <v>2142</v>
      </c>
      <c r="H20124" t="s">
        <v>11117</v>
      </c>
      <c r="I20124" t="s">
        <v>11116</v>
      </c>
      <c r="J20124" s="40">
        <v>159.71</v>
      </c>
      <c r="K20124" s="40">
        <v>0</v>
      </c>
    </row>
    <row r="20125" spans="1:11" x14ac:dyDescent="0.35">
      <c r="A20125">
        <v>65025</v>
      </c>
      <c r="B20125" t="s">
        <v>1285</v>
      </c>
      <c r="C20125" s="70">
        <v>0</v>
      </c>
      <c r="D20125" s="70">
        <v>0</v>
      </c>
      <c r="E20125" s="71">
        <v>44895</v>
      </c>
      <c r="F20125" t="s">
        <v>11115</v>
      </c>
      <c r="G20125" t="s">
        <v>2169</v>
      </c>
      <c r="H20125" t="s">
        <v>11114</v>
      </c>
      <c r="I20125" t="s">
        <v>11113</v>
      </c>
      <c r="J20125" s="40">
        <v>448.89</v>
      </c>
      <c r="K20125" s="40">
        <v>0</v>
      </c>
    </row>
    <row r="20126" spans="1:11" x14ac:dyDescent="0.35">
      <c r="A20126">
        <v>65028</v>
      </c>
      <c r="B20126" t="s">
        <v>705</v>
      </c>
      <c r="C20126" s="70">
        <v>0</v>
      </c>
      <c r="D20126" s="70">
        <v>0</v>
      </c>
      <c r="E20126" s="71">
        <v>44619</v>
      </c>
      <c r="F20126" t="s">
        <v>11112</v>
      </c>
      <c r="G20126" t="s">
        <v>2142</v>
      </c>
      <c r="H20126" t="s">
        <v>11111</v>
      </c>
      <c r="I20126" t="s">
        <v>11110</v>
      </c>
      <c r="J20126" s="40">
        <v>153.11000000000001</v>
      </c>
      <c r="K20126" s="40">
        <v>0</v>
      </c>
    </row>
    <row r="20127" spans="1:11" x14ac:dyDescent="0.35">
      <c r="A20127">
        <v>65028</v>
      </c>
      <c r="B20127" t="s">
        <v>705</v>
      </c>
      <c r="C20127" s="70">
        <v>0</v>
      </c>
      <c r="D20127" s="70">
        <v>0</v>
      </c>
      <c r="E20127" s="71">
        <v>44747</v>
      </c>
      <c r="F20127" t="s">
        <v>11109</v>
      </c>
      <c r="G20127" t="s">
        <v>2142</v>
      </c>
      <c r="H20127" t="s">
        <v>11108</v>
      </c>
      <c r="I20127" t="s">
        <v>11107</v>
      </c>
      <c r="J20127" s="40">
        <v>747.62</v>
      </c>
      <c r="K20127" s="40">
        <v>0</v>
      </c>
    </row>
    <row r="20128" spans="1:11" x14ac:dyDescent="0.35">
      <c r="A20128">
        <v>65028</v>
      </c>
      <c r="B20128" t="s">
        <v>705</v>
      </c>
      <c r="C20128" s="70">
        <v>0</v>
      </c>
      <c r="D20128" s="70">
        <v>0</v>
      </c>
      <c r="E20128" s="71">
        <v>44754</v>
      </c>
      <c r="F20128" t="s">
        <v>11106</v>
      </c>
      <c r="G20128" t="s">
        <v>2142</v>
      </c>
      <c r="H20128" t="s">
        <v>11105</v>
      </c>
      <c r="I20128" t="s">
        <v>11104</v>
      </c>
      <c r="J20128" s="40">
        <v>219</v>
      </c>
      <c r="K20128" s="40">
        <v>0</v>
      </c>
    </row>
    <row r="20129" spans="1:11" x14ac:dyDescent="0.35">
      <c r="A20129">
        <v>65028</v>
      </c>
      <c r="B20129" t="s">
        <v>705</v>
      </c>
      <c r="C20129" s="70">
        <v>0</v>
      </c>
      <c r="D20129" s="70">
        <v>0</v>
      </c>
      <c r="E20129" s="71">
        <v>44755</v>
      </c>
      <c r="F20129" t="s">
        <v>11103</v>
      </c>
      <c r="G20129" t="s">
        <v>2142</v>
      </c>
      <c r="H20129" t="s">
        <v>11102</v>
      </c>
      <c r="I20129" t="s">
        <v>11101</v>
      </c>
      <c r="J20129" s="40">
        <v>58.5</v>
      </c>
      <c r="K20129" s="40">
        <v>0</v>
      </c>
    </row>
    <row r="20130" spans="1:11" x14ac:dyDescent="0.35">
      <c r="A20130">
        <v>65028</v>
      </c>
      <c r="B20130" t="s">
        <v>705</v>
      </c>
      <c r="C20130" s="70">
        <v>0</v>
      </c>
      <c r="D20130" s="70">
        <v>0</v>
      </c>
      <c r="E20130" s="71">
        <v>44755</v>
      </c>
      <c r="F20130" t="s">
        <v>11100</v>
      </c>
      <c r="G20130" t="s">
        <v>2142</v>
      </c>
      <c r="H20130" t="s">
        <v>11099</v>
      </c>
      <c r="I20130" t="s">
        <v>11098</v>
      </c>
      <c r="J20130" s="40">
        <v>52.45</v>
      </c>
      <c r="K20130" s="40">
        <v>0</v>
      </c>
    </row>
    <row r="20131" spans="1:11" x14ac:dyDescent="0.35">
      <c r="A20131">
        <v>65028</v>
      </c>
      <c r="B20131" t="s">
        <v>705</v>
      </c>
      <c r="C20131" s="70">
        <v>0</v>
      </c>
      <c r="D20131" s="70">
        <v>0</v>
      </c>
      <c r="E20131" s="71">
        <v>44835</v>
      </c>
      <c r="F20131" t="s">
        <v>11097</v>
      </c>
      <c r="G20131" t="s">
        <v>2142</v>
      </c>
      <c r="H20131" t="s">
        <v>11096</v>
      </c>
      <c r="I20131" t="s">
        <v>11095</v>
      </c>
      <c r="J20131" s="40">
        <v>74.28</v>
      </c>
      <c r="K20131" s="40">
        <v>0</v>
      </c>
    </row>
    <row r="20132" spans="1:11" x14ac:dyDescent="0.35">
      <c r="A20132">
        <v>65028</v>
      </c>
      <c r="B20132" t="s">
        <v>705</v>
      </c>
      <c r="C20132" s="70">
        <v>0</v>
      </c>
      <c r="D20132" s="70">
        <v>0</v>
      </c>
      <c r="E20132" s="71">
        <v>44835</v>
      </c>
      <c r="F20132" t="s">
        <v>11094</v>
      </c>
      <c r="G20132" t="s">
        <v>2142</v>
      </c>
      <c r="H20132" t="s">
        <v>11093</v>
      </c>
      <c r="I20132" t="s">
        <v>11092</v>
      </c>
      <c r="J20132" s="40">
        <v>1837.63</v>
      </c>
      <c r="K20132" s="40">
        <v>0</v>
      </c>
    </row>
    <row r="20133" spans="1:11" x14ac:dyDescent="0.35">
      <c r="A20133">
        <v>65028</v>
      </c>
      <c r="B20133" t="s">
        <v>705</v>
      </c>
      <c r="C20133" s="70">
        <v>0</v>
      </c>
      <c r="D20133" s="70">
        <v>0</v>
      </c>
      <c r="E20133" s="71">
        <v>44835</v>
      </c>
      <c r="F20133" t="s">
        <v>11091</v>
      </c>
      <c r="G20133" t="s">
        <v>2142</v>
      </c>
      <c r="H20133" t="s">
        <v>11090</v>
      </c>
      <c r="I20133" t="s">
        <v>11089</v>
      </c>
      <c r="J20133" s="40">
        <v>464.59</v>
      </c>
      <c r="K20133" s="40">
        <v>0</v>
      </c>
    </row>
    <row r="20134" spans="1:11" x14ac:dyDescent="0.35">
      <c r="A20134">
        <v>65028</v>
      </c>
      <c r="B20134" t="s">
        <v>705</v>
      </c>
      <c r="C20134" s="70">
        <v>0</v>
      </c>
      <c r="D20134" s="70">
        <v>0</v>
      </c>
      <c r="E20134" s="71">
        <v>44835</v>
      </c>
      <c r="F20134" t="s">
        <v>11088</v>
      </c>
      <c r="G20134" t="s">
        <v>2142</v>
      </c>
      <c r="H20134" t="s">
        <v>11087</v>
      </c>
      <c r="I20134" t="s">
        <v>11086</v>
      </c>
      <c r="J20134" s="40">
        <v>237.99</v>
      </c>
      <c r="K20134" s="40">
        <v>0</v>
      </c>
    </row>
    <row r="20135" spans="1:11" x14ac:dyDescent="0.35">
      <c r="A20135">
        <v>65029</v>
      </c>
      <c r="B20135" t="s">
        <v>417</v>
      </c>
      <c r="C20135" s="70">
        <v>0</v>
      </c>
      <c r="D20135" s="70">
        <v>0</v>
      </c>
      <c r="E20135" s="71">
        <v>44587</v>
      </c>
      <c r="F20135" t="s">
        <v>11085</v>
      </c>
      <c r="G20135" t="s">
        <v>2142</v>
      </c>
      <c r="H20135" t="s">
        <v>11084</v>
      </c>
      <c r="I20135" t="s">
        <v>11083</v>
      </c>
      <c r="J20135" s="40">
        <v>800</v>
      </c>
      <c r="K20135" s="40">
        <v>0</v>
      </c>
    </row>
    <row r="20136" spans="1:11" x14ac:dyDescent="0.35">
      <c r="A20136">
        <v>65029</v>
      </c>
      <c r="B20136" t="s">
        <v>417</v>
      </c>
      <c r="C20136" s="70">
        <v>0</v>
      </c>
      <c r="D20136" s="70">
        <v>0</v>
      </c>
      <c r="E20136" s="71">
        <v>44592</v>
      </c>
      <c r="F20136" t="s">
        <v>11082</v>
      </c>
      <c r="G20136" t="s">
        <v>2343</v>
      </c>
      <c r="H20136" t="s">
        <v>11081</v>
      </c>
      <c r="J20136" s="40">
        <v>2326.58</v>
      </c>
      <c r="K20136" s="40">
        <v>0</v>
      </c>
    </row>
    <row r="20137" spans="1:11" x14ac:dyDescent="0.35">
      <c r="A20137">
        <v>65029</v>
      </c>
      <c r="B20137" t="s">
        <v>417</v>
      </c>
      <c r="C20137" s="70">
        <v>0</v>
      </c>
      <c r="D20137" s="70">
        <v>0</v>
      </c>
      <c r="E20137" s="71">
        <v>44620</v>
      </c>
      <c r="F20137" t="s">
        <v>11080</v>
      </c>
      <c r="G20137" t="s">
        <v>2142</v>
      </c>
      <c r="H20137" t="s">
        <v>11079</v>
      </c>
      <c r="I20137" t="s">
        <v>11078</v>
      </c>
      <c r="J20137" s="40">
        <v>14370</v>
      </c>
      <c r="K20137" s="40">
        <v>0</v>
      </c>
    </row>
    <row r="20138" spans="1:11" x14ac:dyDescent="0.35">
      <c r="A20138">
        <v>65029</v>
      </c>
      <c r="B20138" t="s">
        <v>417</v>
      </c>
      <c r="C20138" s="70">
        <v>0</v>
      </c>
      <c r="D20138" s="70">
        <v>0</v>
      </c>
      <c r="E20138" s="71">
        <v>44620</v>
      </c>
      <c r="F20138" t="s">
        <v>11077</v>
      </c>
      <c r="G20138" t="s">
        <v>2142</v>
      </c>
      <c r="H20138" t="s">
        <v>11076</v>
      </c>
      <c r="I20138" t="s">
        <v>7754</v>
      </c>
      <c r="J20138" s="40">
        <v>3711.73</v>
      </c>
      <c r="K20138" s="40">
        <v>0</v>
      </c>
    </row>
    <row r="20139" spans="1:11" x14ac:dyDescent="0.35">
      <c r="A20139">
        <v>65029</v>
      </c>
      <c r="B20139" t="s">
        <v>417</v>
      </c>
      <c r="C20139" s="70">
        <v>0</v>
      </c>
      <c r="D20139" s="70">
        <v>0</v>
      </c>
      <c r="E20139" s="71">
        <v>44622</v>
      </c>
      <c r="F20139" t="s">
        <v>11075</v>
      </c>
      <c r="G20139" t="s">
        <v>2142</v>
      </c>
      <c r="H20139" t="s">
        <v>11074</v>
      </c>
      <c r="I20139" t="s">
        <v>11073</v>
      </c>
      <c r="J20139" s="40">
        <v>10052.58</v>
      </c>
      <c r="K20139" s="40">
        <v>0</v>
      </c>
    </row>
    <row r="20140" spans="1:11" x14ac:dyDescent="0.35">
      <c r="A20140">
        <v>65029</v>
      </c>
      <c r="B20140" t="s">
        <v>417</v>
      </c>
      <c r="C20140" s="70">
        <v>0</v>
      </c>
      <c r="D20140" s="70">
        <v>0</v>
      </c>
      <c r="E20140" s="71">
        <v>44651</v>
      </c>
      <c r="F20140" t="s">
        <v>11072</v>
      </c>
      <c r="G20140" t="s">
        <v>2343</v>
      </c>
      <c r="H20140" t="s">
        <v>11055</v>
      </c>
      <c r="J20140" s="40">
        <v>4604.92</v>
      </c>
      <c r="K20140" s="40">
        <v>0</v>
      </c>
    </row>
    <row r="20141" spans="1:11" x14ac:dyDescent="0.35">
      <c r="A20141">
        <v>65029</v>
      </c>
      <c r="B20141" t="s">
        <v>417</v>
      </c>
      <c r="C20141" s="70">
        <v>0</v>
      </c>
      <c r="D20141" s="70">
        <v>0</v>
      </c>
      <c r="E20141" s="71">
        <v>44682</v>
      </c>
      <c r="F20141" t="s">
        <v>11071</v>
      </c>
      <c r="G20141" t="s">
        <v>2142</v>
      </c>
      <c r="H20141" t="s">
        <v>11070</v>
      </c>
      <c r="I20141" t="s">
        <v>11069</v>
      </c>
      <c r="J20141" s="40">
        <v>800</v>
      </c>
      <c r="K20141" s="40">
        <v>0</v>
      </c>
    </row>
    <row r="20142" spans="1:11" x14ac:dyDescent="0.35">
      <c r="A20142">
        <v>65029</v>
      </c>
      <c r="B20142" t="s">
        <v>417</v>
      </c>
      <c r="C20142" s="70">
        <v>0</v>
      </c>
      <c r="D20142" s="70">
        <v>0</v>
      </c>
      <c r="E20142" s="71">
        <v>44682</v>
      </c>
      <c r="F20142" t="s">
        <v>11068</v>
      </c>
      <c r="G20142" t="s">
        <v>2142</v>
      </c>
      <c r="H20142" t="s">
        <v>11067</v>
      </c>
      <c r="I20142" t="s">
        <v>11066</v>
      </c>
      <c r="J20142" s="40">
        <v>800</v>
      </c>
      <c r="K20142" s="40">
        <v>0</v>
      </c>
    </row>
    <row r="20143" spans="1:11" x14ac:dyDescent="0.35">
      <c r="A20143">
        <v>65029</v>
      </c>
      <c r="B20143" t="s">
        <v>417</v>
      </c>
      <c r="C20143" s="70">
        <v>0</v>
      </c>
      <c r="D20143" s="70">
        <v>0</v>
      </c>
      <c r="E20143" s="71">
        <v>44682</v>
      </c>
      <c r="F20143" t="s">
        <v>11065</v>
      </c>
      <c r="G20143" t="s">
        <v>2142</v>
      </c>
      <c r="H20143" t="s">
        <v>11064</v>
      </c>
      <c r="I20143" t="s">
        <v>11063</v>
      </c>
      <c r="J20143" s="40">
        <v>800</v>
      </c>
      <c r="K20143" s="40">
        <v>0</v>
      </c>
    </row>
    <row r="20144" spans="1:11" x14ac:dyDescent="0.35">
      <c r="A20144">
        <v>65029</v>
      </c>
      <c r="B20144" t="s">
        <v>417</v>
      </c>
      <c r="C20144" s="70">
        <v>0</v>
      </c>
      <c r="D20144" s="70">
        <v>0</v>
      </c>
      <c r="E20144" s="71">
        <v>44707</v>
      </c>
      <c r="F20144" t="s">
        <v>11062</v>
      </c>
      <c r="G20144" t="s">
        <v>2142</v>
      </c>
      <c r="H20144" t="s">
        <v>11061</v>
      </c>
      <c r="I20144" t="s">
        <v>11060</v>
      </c>
      <c r="J20144" s="40">
        <v>800</v>
      </c>
      <c r="K20144" s="40">
        <v>0</v>
      </c>
    </row>
    <row r="20145" spans="1:11" x14ac:dyDescent="0.35">
      <c r="A20145">
        <v>65029</v>
      </c>
      <c r="B20145" t="s">
        <v>417</v>
      </c>
      <c r="C20145" s="70">
        <v>0</v>
      </c>
      <c r="D20145" s="70">
        <v>0</v>
      </c>
      <c r="E20145" s="71">
        <v>44712</v>
      </c>
      <c r="F20145" t="s">
        <v>11059</v>
      </c>
      <c r="G20145" t="s">
        <v>2142</v>
      </c>
      <c r="H20145" t="s">
        <v>11058</v>
      </c>
      <c r="I20145" t="s">
        <v>11057</v>
      </c>
      <c r="J20145" s="40">
        <v>2268.86</v>
      </c>
      <c r="K20145" s="40">
        <v>0</v>
      </c>
    </row>
    <row r="20146" spans="1:11" x14ac:dyDescent="0.35">
      <c r="A20146">
        <v>65029</v>
      </c>
      <c r="B20146" t="s">
        <v>417</v>
      </c>
      <c r="C20146" s="70">
        <v>0</v>
      </c>
      <c r="D20146" s="70">
        <v>0</v>
      </c>
      <c r="E20146" s="71">
        <v>44713</v>
      </c>
      <c r="F20146" t="s">
        <v>11056</v>
      </c>
      <c r="G20146" t="s">
        <v>2343</v>
      </c>
      <c r="H20146" t="s">
        <v>11055</v>
      </c>
      <c r="J20146" s="40">
        <v>-4604.92</v>
      </c>
      <c r="K20146" s="40">
        <v>0</v>
      </c>
    </row>
    <row r="20147" spans="1:11" x14ac:dyDescent="0.35">
      <c r="A20147">
        <v>65029</v>
      </c>
      <c r="B20147" t="s">
        <v>417</v>
      </c>
      <c r="C20147" s="70">
        <v>0</v>
      </c>
      <c r="D20147" s="70">
        <v>0</v>
      </c>
      <c r="E20147" s="71">
        <v>44713</v>
      </c>
      <c r="F20147" t="s">
        <v>11054</v>
      </c>
      <c r="G20147" t="s">
        <v>2142</v>
      </c>
      <c r="H20147" t="s">
        <v>11053</v>
      </c>
      <c r="I20147" t="s">
        <v>11052</v>
      </c>
      <c r="J20147" s="40">
        <v>4290.41</v>
      </c>
      <c r="K20147" s="40">
        <v>0</v>
      </c>
    </row>
    <row r="20148" spans="1:11" x14ac:dyDescent="0.35">
      <c r="A20148">
        <v>65029</v>
      </c>
      <c r="B20148" t="s">
        <v>417</v>
      </c>
      <c r="C20148" s="70">
        <v>0</v>
      </c>
      <c r="D20148" s="70">
        <v>0</v>
      </c>
      <c r="E20148" s="71">
        <v>44742</v>
      </c>
      <c r="F20148" t="s">
        <v>11051</v>
      </c>
      <c r="G20148" t="s">
        <v>2343</v>
      </c>
      <c r="H20148" t="s">
        <v>11032</v>
      </c>
      <c r="J20148" s="40">
        <v>297.79000000000002</v>
      </c>
      <c r="K20148" s="40">
        <v>0</v>
      </c>
    </row>
    <row r="20149" spans="1:11" x14ac:dyDescent="0.35">
      <c r="A20149">
        <v>65029</v>
      </c>
      <c r="B20149" t="s">
        <v>417</v>
      </c>
      <c r="C20149" s="70">
        <v>0</v>
      </c>
      <c r="D20149" s="70">
        <v>0</v>
      </c>
      <c r="E20149" s="71">
        <v>44743</v>
      </c>
      <c r="F20149" t="s">
        <v>11050</v>
      </c>
      <c r="G20149" t="s">
        <v>2142</v>
      </c>
      <c r="H20149" t="s">
        <v>11049</v>
      </c>
      <c r="I20149" t="s">
        <v>11048</v>
      </c>
      <c r="J20149" s="40">
        <v>1428</v>
      </c>
      <c r="K20149" s="40">
        <v>0</v>
      </c>
    </row>
    <row r="20150" spans="1:11" x14ac:dyDescent="0.35">
      <c r="A20150">
        <v>65029</v>
      </c>
      <c r="B20150" t="s">
        <v>417</v>
      </c>
      <c r="C20150" s="70">
        <v>0</v>
      </c>
      <c r="D20150" s="70">
        <v>0</v>
      </c>
      <c r="E20150" s="71">
        <v>44743</v>
      </c>
      <c r="F20150" t="s">
        <v>11047</v>
      </c>
      <c r="G20150" t="s">
        <v>2142</v>
      </c>
      <c r="H20150" t="s">
        <v>11046</v>
      </c>
      <c r="I20150" t="s">
        <v>11045</v>
      </c>
      <c r="J20150" s="40">
        <v>1888.5</v>
      </c>
      <c r="K20150" s="40">
        <v>0</v>
      </c>
    </row>
    <row r="20151" spans="1:11" x14ac:dyDescent="0.35">
      <c r="A20151">
        <v>65029</v>
      </c>
      <c r="B20151" t="s">
        <v>417</v>
      </c>
      <c r="C20151" s="70">
        <v>0</v>
      </c>
      <c r="D20151" s="70">
        <v>0</v>
      </c>
      <c r="E20151" s="71">
        <v>44773</v>
      </c>
      <c r="F20151" t="s">
        <v>11044</v>
      </c>
      <c r="G20151" t="s">
        <v>2142</v>
      </c>
      <c r="H20151" t="s">
        <v>3957</v>
      </c>
      <c r="I20151" t="s">
        <v>3956</v>
      </c>
      <c r="J20151" s="40">
        <v>21320</v>
      </c>
      <c r="K20151" s="40">
        <v>0</v>
      </c>
    </row>
    <row r="20152" spans="1:11" x14ac:dyDescent="0.35">
      <c r="A20152">
        <v>65029</v>
      </c>
      <c r="B20152" t="s">
        <v>417</v>
      </c>
      <c r="C20152" s="70">
        <v>0</v>
      </c>
      <c r="D20152" s="70">
        <v>0</v>
      </c>
      <c r="E20152" s="71">
        <v>44773</v>
      </c>
      <c r="F20152" t="s">
        <v>11043</v>
      </c>
      <c r="G20152" t="s">
        <v>2142</v>
      </c>
      <c r="H20152" t="s">
        <v>11042</v>
      </c>
      <c r="I20152" t="s">
        <v>11041</v>
      </c>
      <c r="J20152" s="40">
        <v>2000</v>
      </c>
      <c r="K20152" s="40">
        <v>0</v>
      </c>
    </row>
    <row r="20153" spans="1:11" x14ac:dyDescent="0.35">
      <c r="A20153">
        <v>65029</v>
      </c>
      <c r="B20153" t="s">
        <v>417</v>
      </c>
      <c r="C20153" s="70">
        <v>0</v>
      </c>
      <c r="D20153" s="70">
        <v>0</v>
      </c>
      <c r="E20153" s="71">
        <v>44794</v>
      </c>
      <c r="F20153" t="s">
        <v>11040</v>
      </c>
      <c r="G20153" t="s">
        <v>2142</v>
      </c>
      <c r="H20153" t="s">
        <v>11039</v>
      </c>
      <c r="I20153" t="s">
        <v>11038</v>
      </c>
      <c r="J20153" s="40">
        <v>1182.44</v>
      </c>
      <c r="K20153" s="40">
        <v>0</v>
      </c>
    </row>
    <row r="20154" spans="1:11" x14ac:dyDescent="0.35">
      <c r="A20154">
        <v>65029</v>
      </c>
      <c r="B20154" t="s">
        <v>417</v>
      </c>
      <c r="C20154" s="70">
        <v>0</v>
      </c>
      <c r="D20154" s="70">
        <v>0</v>
      </c>
      <c r="E20154" s="71">
        <v>44804</v>
      </c>
      <c r="F20154" t="s">
        <v>11037</v>
      </c>
      <c r="G20154" t="s">
        <v>2142</v>
      </c>
      <c r="H20154" t="s">
        <v>11036</v>
      </c>
      <c r="I20154" t="s">
        <v>11035</v>
      </c>
      <c r="J20154" s="40">
        <v>4083</v>
      </c>
      <c r="K20154" s="40">
        <v>0</v>
      </c>
    </row>
    <row r="20155" spans="1:11" x14ac:dyDescent="0.35">
      <c r="A20155">
        <v>65029</v>
      </c>
      <c r="B20155" t="s">
        <v>417</v>
      </c>
      <c r="C20155" s="70">
        <v>0</v>
      </c>
      <c r="D20155" s="70">
        <v>0</v>
      </c>
      <c r="E20155" s="71">
        <v>44804</v>
      </c>
      <c r="F20155" t="s">
        <v>11034</v>
      </c>
      <c r="G20155" t="s">
        <v>1912</v>
      </c>
      <c r="J20155" s="40">
        <v>2400</v>
      </c>
      <c r="K20155" s="40">
        <v>0</v>
      </c>
    </row>
    <row r="20156" spans="1:11" x14ac:dyDescent="0.35">
      <c r="A20156">
        <v>65029</v>
      </c>
      <c r="B20156" t="s">
        <v>417</v>
      </c>
      <c r="C20156" s="70">
        <v>0</v>
      </c>
      <c r="D20156" s="70">
        <v>0</v>
      </c>
      <c r="E20156" s="71">
        <v>44805</v>
      </c>
      <c r="F20156" t="s">
        <v>11033</v>
      </c>
      <c r="G20156" t="s">
        <v>2343</v>
      </c>
      <c r="H20156" t="s">
        <v>11032</v>
      </c>
      <c r="J20156" s="40">
        <v>-297.79000000000002</v>
      </c>
      <c r="K20156" s="40">
        <v>0</v>
      </c>
    </row>
    <row r="20157" spans="1:11" x14ac:dyDescent="0.35">
      <c r="A20157">
        <v>65029</v>
      </c>
      <c r="B20157" t="s">
        <v>417</v>
      </c>
      <c r="C20157" s="70">
        <v>0</v>
      </c>
      <c r="D20157" s="70">
        <v>0</v>
      </c>
      <c r="E20157" s="71">
        <v>44818</v>
      </c>
      <c r="F20157" t="s">
        <v>11031</v>
      </c>
      <c r="G20157" t="s">
        <v>2142</v>
      </c>
      <c r="H20157" t="s">
        <v>11030</v>
      </c>
      <c r="I20157" t="s">
        <v>10996</v>
      </c>
      <c r="J20157" s="40">
        <v>31536</v>
      </c>
      <c r="K20157" s="40">
        <v>0</v>
      </c>
    </row>
    <row r="20158" spans="1:11" x14ac:dyDescent="0.35">
      <c r="A20158">
        <v>65029</v>
      </c>
      <c r="B20158" t="s">
        <v>417</v>
      </c>
      <c r="C20158" s="70">
        <v>0</v>
      </c>
      <c r="D20158" s="70">
        <v>0</v>
      </c>
      <c r="E20158" s="71">
        <v>44834</v>
      </c>
      <c r="F20158" t="s">
        <v>11029</v>
      </c>
      <c r="G20158" t="s">
        <v>2142</v>
      </c>
      <c r="H20158" t="s">
        <v>3950</v>
      </c>
      <c r="I20158" t="s">
        <v>3949</v>
      </c>
      <c r="J20158" s="40">
        <v>1923.08</v>
      </c>
      <c r="K20158" s="40">
        <v>0</v>
      </c>
    </row>
    <row r="20159" spans="1:11" x14ac:dyDescent="0.35">
      <c r="A20159">
        <v>65029</v>
      </c>
      <c r="B20159" t="s">
        <v>417</v>
      </c>
      <c r="C20159" s="70">
        <v>0</v>
      </c>
      <c r="D20159" s="70">
        <v>0</v>
      </c>
      <c r="E20159" s="71">
        <v>44834</v>
      </c>
      <c r="F20159" t="s">
        <v>11028</v>
      </c>
      <c r="G20159" t="s">
        <v>2142</v>
      </c>
      <c r="H20159" t="s">
        <v>11027</v>
      </c>
      <c r="I20159" t="s">
        <v>11026</v>
      </c>
      <c r="J20159" s="40">
        <v>14370</v>
      </c>
      <c r="K20159" s="40">
        <v>0</v>
      </c>
    </row>
    <row r="20160" spans="1:11" x14ac:dyDescent="0.35">
      <c r="A20160">
        <v>65029</v>
      </c>
      <c r="B20160" t="s">
        <v>417</v>
      </c>
      <c r="C20160" s="70">
        <v>0</v>
      </c>
      <c r="D20160" s="70">
        <v>0</v>
      </c>
      <c r="E20160" s="71">
        <v>44835</v>
      </c>
      <c r="F20160" t="s">
        <v>11025</v>
      </c>
      <c r="G20160" t="s">
        <v>2142</v>
      </c>
      <c r="H20160" t="s">
        <v>11024</v>
      </c>
      <c r="I20160" t="s">
        <v>10996</v>
      </c>
      <c r="J20160" s="40">
        <v>-31536</v>
      </c>
      <c r="K20160" s="40">
        <v>0</v>
      </c>
    </row>
    <row r="20161" spans="1:11" x14ac:dyDescent="0.35">
      <c r="A20161">
        <v>65029</v>
      </c>
      <c r="B20161" t="s">
        <v>417</v>
      </c>
      <c r="C20161" s="70">
        <v>0</v>
      </c>
      <c r="D20161" s="70">
        <v>0</v>
      </c>
      <c r="E20161" s="71">
        <v>44835</v>
      </c>
      <c r="F20161" t="s">
        <v>11023</v>
      </c>
      <c r="G20161" t="s">
        <v>2169</v>
      </c>
      <c r="H20161" t="s">
        <v>10997</v>
      </c>
      <c r="I20161" t="s">
        <v>10996</v>
      </c>
      <c r="J20161" s="40">
        <v>1468.8</v>
      </c>
      <c r="K20161" s="40">
        <v>0</v>
      </c>
    </row>
    <row r="20162" spans="1:11" x14ac:dyDescent="0.35">
      <c r="A20162">
        <v>65029</v>
      </c>
      <c r="B20162" t="s">
        <v>417</v>
      </c>
      <c r="C20162" s="70">
        <v>0</v>
      </c>
      <c r="D20162" s="70">
        <v>0</v>
      </c>
      <c r="E20162" s="71">
        <v>44835</v>
      </c>
      <c r="F20162" t="s">
        <v>11022</v>
      </c>
      <c r="G20162" t="s">
        <v>1912</v>
      </c>
      <c r="J20162" s="40">
        <v>-2400</v>
      </c>
      <c r="K20162" s="40">
        <v>0</v>
      </c>
    </row>
    <row r="20163" spans="1:11" x14ac:dyDescent="0.35">
      <c r="A20163">
        <v>65029</v>
      </c>
      <c r="B20163" t="s">
        <v>417</v>
      </c>
      <c r="C20163" s="70">
        <v>0</v>
      </c>
      <c r="D20163" s="70">
        <v>0</v>
      </c>
      <c r="E20163" s="71">
        <v>44835</v>
      </c>
      <c r="F20163" t="s">
        <v>11021</v>
      </c>
      <c r="G20163" t="s">
        <v>2142</v>
      </c>
      <c r="H20163" t="s">
        <v>11020</v>
      </c>
      <c r="I20163" t="s">
        <v>11019</v>
      </c>
      <c r="J20163" s="40">
        <v>800</v>
      </c>
      <c r="K20163" s="40">
        <v>0</v>
      </c>
    </row>
    <row r="20164" spans="1:11" x14ac:dyDescent="0.35">
      <c r="A20164">
        <v>65029</v>
      </c>
      <c r="B20164" t="s">
        <v>417</v>
      </c>
      <c r="C20164" s="70">
        <v>0</v>
      </c>
      <c r="D20164" s="70">
        <v>0</v>
      </c>
      <c r="E20164" s="71">
        <v>44835</v>
      </c>
      <c r="F20164" t="s">
        <v>11018</v>
      </c>
      <c r="G20164" t="s">
        <v>2142</v>
      </c>
      <c r="H20164" t="s">
        <v>11017</v>
      </c>
      <c r="I20164" t="s">
        <v>11016</v>
      </c>
      <c r="J20164" s="40">
        <v>800</v>
      </c>
      <c r="K20164" s="40">
        <v>0</v>
      </c>
    </row>
    <row r="20165" spans="1:11" x14ac:dyDescent="0.35">
      <c r="A20165">
        <v>65029</v>
      </c>
      <c r="B20165" t="s">
        <v>417</v>
      </c>
      <c r="C20165" s="70">
        <v>0</v>
      </c>
      <c r="D20165" s="70">
        <v>0</v>
      </c>
      <c r="E20165" s="71">
        <v>44835</v>
      </c>
      <c r="F20165" t="s">
        <v>11015</v>
      </c>
      <c r="G20165" t="s">
        <v>2142</v>
      </c>
      <c r="H20165" t="s">
        <v>11014</v>
      </c>
      <c r="I20165" t="s">
        <v>11013</v>
      </c>
      <c r="J20165" s="40">
        <v>800</v>
      </c>
      <c r="K20165" s="40">
        <v>0</v>
      </c>
    </row>
    <row r="20166" spans="1:11" x14ac:dyDescent="0.35">
      <c r="A20166">
        <v>65029</v>
      </c>
      <c r="B20166" t="s">
        <v>417</v>
      </c>
      <c r="C20166" s="70">
        <v>0</v>
      </c>
      <c r="D20166" s="70">
        <v>0</v>
      </c>
      <c r="E20166" s="71">
        <v>44835</v>
      </c>
      <c r="F20166" t="s">
        <v>11012</v>
      </c>
      <c r="G20166" t="s">
        <v>2142</v>
      </c>
      <c r="H20166" t="s">
        <v>11011</v>
      </c>
      <c r="I20166" t="s">
        <v>11010</v>
      </c>
      <c r="J20166" s="40">
        <v>800</v>
      </c>
      <c r="K20166" s="40">
        <v>0</v>
      </c>
    </row>
    <row r="20167" spans="1:11" x14ac:dyDescent="0.35">
      <c r="A20167">
        <v>65029</v>
      </c>
      <c r="B20167" t="s">
        <v>417</v>
      </c>
      <c r="C20167" s="70">
        <v>0</v>
      </c>
      <c r="D20167" s="70">
        <v>0</v>
      </c>
      <c r="E20167" s="71">
        <v>44865</v>
      </c>
      <c r="F20167" t="s">
        <v>11009</v>
      </c>
      <c r="G20167" t="s">
        <v>2169</v>
      </c>
      <c r="H20167" t="s">
        <v>10997</v>
      </c>
      <c r="I20167" t="s">
        <v>10996</v>
      </c>
      <c r="J20167" s="40">
        <v>2628</v>
      </c>
      <c r="K20167" s="40">
        <v>0</v>
      </c>
    </row>
    <row r="20168" spans="1:11" x14ac:dyDescent="0.35">
      <c r="A20168">
        <v>65029</v>
      </c>
      <c r="B20168" t="s">
        <v>417</v>
      </c>
      <c r="C20168" s="70">
        <v>0</v>
      </c>
      <c r="D20168" s="70">
        <v>0</v>
      </c>
      <c r="E20168" s="71">
        <v>44866</v>
      </c>
      <c r="F20168" t="s">
        <v>11008</v>
      </c>
      <c r="G20168" t="s">
        <v>2142</v>
      </c>
      <c r="H20168" t="s">
        <v>11007</v>
      </c>
      <c r="I20168" t="s">
        <v>11006</v>
      </c>
      <c r="J20168" s="40">
        <v>800</v>
      </c>
      <c r="K20168" s="40">
        <v>0</v>
      </c>
    </row>
    <row r="20169" spans="1:11" x14ac:dyDescent="0.35">
      <c r="A20169">
        <v>65029</v>
      </c>
      <c r="B20169" t="s">
        <v>417</v>
      </c>
      <c r="C20169" s="70">
        <v>0</v>
      </c>
      <c r="D20169" s="70">
        <v>0</v>
      </c>
      <c r="E20169" s="71">
        <v>44895</v>
      </c>
      <c r="F20169" t="s">
        <v>11005</v>
      </c>
      <c r="G20169" t="s">
        <v>2169</v>
      </c>
      <c r="H20169" t="s">
        <v>10997</v>
      </c>
      <c r="I20169" t="s">
        <v>10996</v>
      </c>
      <c r="J20169" s="40">
        <v>2628</v>
      </c>
      <c r="K20169" s="40">
        <v>0</v>
      </c>
    </row>
    <row r="20170" spans="1:11" x14ac:dyDescent="0.35">
      <c r="A20170">
        <v>65029</v>
      </c>
      <c r="B20170" t="s">
        <v>417</v>
      </c>
      <c r="C20170" s="70">
        <v>0</v>
      </c>
      <c r="D20170" s="70">
        <v>0</v>
      </c>
      <c r="E20170" s="71">
        <v>44896</v>
      </c>
      <c r="F20170" t="s">
        <v>11004</v>
      </c>
      <c r="G20170" t="s">
        <v>2142</v>
      </c>
      <c r="H20170" t="s">
        <v>11003</v>
      </c>
      <c r="I20170" t="s">
        <v>11002</v>
      </c>
      <c r="J20170" s="40">
        <v>800</v>
      </c>
      <c r="K20170" s="40">
        <v>0</v>
      </c>
    </row>
    <row r="20171" spans="1:11" x14ac:dyDescent="0.35">
      <c r="A20171">
        <v>65029</v>
      </c>
      <c r="B20171" t="s">
        <v>417</v>
      </c>
      <c r="C20171" s="70">
        <v>0</v>
      </c>
      <c r="D20171" s="70">
        <v>0</v>
      </c>
      <c r="E20171" s="71">
        <v>44896</v>
      </c>
      <c r="F20171" t="s">
        <v>11001</v>
      </c>
      <c r="G20171" t="s">
        <v>2142</v>
      </c>
      <c r="H20171" t="s">
        <v>11000</v>
      </c>
      <c r="I20171" t="s">
        <v>10999</v>
      </c>
      <c r="J20171" s="40">
        <v>15000</v>
      </c>
      <c r="K20171" s="40">
        <v>0</v>
      </c>
    </row>
    <row r="20172" spans="1:11" x14ac:dyDescent="0.35">
      <c r="A20172">
        <v>65029</v>
      </c>
      <c r="B20172" t="s">
        <v>417</v>
      </c>
      <c r="C20172" s="70">
        <v>0</v>
      </c>
      <c r="D20172" s="70">
        <v>0</v>
      </c>
      <c r="E20172" s="71">
        <v>44926</v>
      </c>
      <c r="F20172" t="s">
        <v>10998</v>
      </c>
      <c r="G20172" t="s">
        <v>2169</v>
      </c>
      <c r="H20172" t="s">
        <v>10997</v>
      </c>
      <c r="I20172" t="s">
        <v>10996</v>
      </c>
      <c r="J20172" s="40">
        <v>2628</v>
      </c>
      <c r="K20172" s="40">
        <v>0</v>
      </c>
    </row>
    <row r="20173" spans="1:11" x14ac:dyDescent="0.35">
      <c r="A20173">
        <v>65030</v>
      </c>
      <c r="B20173" t="s">
        <v>332</v>
      </c>
      <c r="C20173" s="70">
        <v>0</v>
      </c>
      <c r="D20173" s="70">
        <v>0</v>
      </c>
      <c r="E20173" s="71">
        <v>44592</v>
      </c>
      <c r="F20173" t="s">
        <v>10995</v>
      </c>
      <c r="G20173" t="s">
        <v>2142</v>
      </c>
      <c r="H20173" t="s">
        <v>2130</v>
      </c>
      <c r="I20173" t="s">
        <v>2129</v>
      </c>
      <c r="J20173" s="40">
        <v>1628.27</v>
      </c>
      <c r="K20173" s="40">
        <v>0</v>
      </c>
    </row>
    <row r="20174" spans="1:11" x14ac:dyDescent="0.35">
      <c r="A20174">
        <v>65030</v>
      </c>
      <c r="B20174" t="s">
        <v>332</v>
      </c>
      <c r="C20174" s="70">
        <v>0</v>
      </c>
      <c r="D20174" s="70">
        <v>0</v>
      </c>
      <c r="E20174" s="71">
        <v>44620</v>
      </c>
      <c r="F20174" t="s">
        <v>10994</v>
      </c>
      <c r="G20174" t="s">
        <v>2142</v>
      </c>
      <c r="H20174" t="s">
        <v>10993</v>
      </c>
      <c r="I20174" t="s">
        <v>10992</v>
      </c>
      <c r="J20174" s="40">
        <v>1592.59</v>
      </c>
      <c r="K20174" s="40">
        <v>0</v>
      </c>
    </row>
    <row r="20175" spans="1:11" x14ac:dyDescent="0.35">
      <c r="A20175">
        <v>65030</v>
      </c>
      <c r="B20175" t="s">
        <v>332</v>
      </c>
      <c r="C20175" s="70">
        <v>0</v>
      </c>
      <c r="D20175" s="70">
        <v>0</v>
      </c>
      <c r="E20175" s="71">
        <v>44690</v>
      </c>
      <c r="F20175" t="s">
        <v>10991</v>
      </c>
      <c r="G20175" t="s">
        <v>2142</v>
      </c>
      <c r="H20175" t="s">
        <v>10990</v>
      </c>
      <c r="I20175" t="s">
        <v>10989</v>
      </c>
      <c r="J20175" s="40">
        <v>349.04</v>
      </c>
      <c r="K20175" s="40">
        <v>0</v>
      </c>
    </row>
    <row r="20176" spans="1:11" x14ac:dyDescent="0.35">
      <c r="A20176">
        <v>65030</v>
      </c>
      <c r="B20176" t="s">
        <v>332</v>
      </c>
      <c r="C20176" s="70">
        <v>0</v>
      </c>
      <c r="D20176" s="70">
        <v>0</v>
      </c>
      <c r="E20176" s="71">
        <v>44712</v>
      </c>
      <c r="F20176" t="s">
        <v>10988</v>
      </c>
      <c r="G20176" t="s">
        <v>2142</v>
      </c>
      <c r="H20176" t="s">
        <v>10987</v>
      </c>
      <c r="I20176" t="s">
        <v>10986</v>
      </c>
      <c r="J20176" s="40">
        <v>340.32</v>
      </c>
      <c r="K20176" s="40">
        <v>0</v>
      </c>
    </row>
    <row r="20177" spans="1:11" x14ac:dyDescent="0.35">
      <c r="A20177">
        <v>65030</v>
      </c>
      <c r="B20177" t="s">
        <v>332</v>
      </c>
      <c r="C20177" s="70">
        <v>0</v>
      </c>
      <c r="D20177" s="70">
        <v>0</v>
      </c>
      <c r="E20177" s="71">
        <v>44725</v>
      </c>
      <c r="F20177" t="s">
        <v>10985</v>
      </c>
      <c r="G20177" t="s">
        <v>2142</v>
      </c>
      <c r="H20177" t="s">
        <v>10984</v>
      </c>
      <c r="I20177" t="s">
        <v>10983</v>
      </c>
      <c r="J20177" s="40">
        <v>203.49</v>
      </c>
      <c r="K20177" s="40">
        <v>0</v>
      </c>
    </row>
    <row r="20178" spans="1:11" x14ac:dyDescent="0.35">
      <c r="A20178">
        <v>65030</v>
      </c>
      <c r="B20178" t="s">
        <v>332</v>
      </c>
      <c r="C20178" s="70">
        <v>0</v>
      </c>
      <c r="D20178" s="70">
        <v>0</v>
      </c>
      <c r="E20178" s="71">
        <v>44763</v>
      </c>
      <c r="F20178" t="s">
        <v>10982</v>
      </c>
      <c r="G20178" t="s">
        <v>2142</v>
      </c>
      <c r="H20178" t="s">
        <v>10981</v>
      </c>
      <c r="I20178" t="s">
        <v>10980</v>
      </c>
      <c r="J20178" s="40">
        <v>1013.03</v>
      </c>
      <c r="K20178" s="40">
        <v>0</v>
      </c>
    </row>
    <row r="20179" spans="1:11" x14ac:dyDescent="0.35">
      <c r="A20179">
        <v>65030</v>
      </c>
      <c r="B20179" t="s">
        <v>332</v>
      </c>
      <c r="C20179" s="70">
        <v>0</v>
      </c>
      <c r="D20179" s="70">
        <v>0</v>
      </c>
      <c r="E20179" s="71">
        <v>44804</v>
      </c>
      <c r="F20179" t="s">
        <v>10979</v>
      </c>
      <c r="G20179" t="s">
        <v>1912</v>
      </c>
      <c r="J20179" s="40">
        <v>957.8</v>
      </c>
      <c r="K20179" s="40">
        <v>0</v>
      </c>
    </row>
    <row r="20180" spans="1:11" x14ac:dyDescent="0.35">
      <c r="A20180">
        <v>65030</v>
      </c>
      <c r="B20180" t="s">
        <v>332</v>
      </c>
      <c r="C20180" s="70">
        <v>0</v>
      </c>
      <c r="D20180" s="70">
        <v>0</v>
      </c>
      <c r="E20180" s="71">
        <v>44805</v>
      </c>
      <c r="F20180" t="s">
        <v>10978</v>
      </c>
      <c r="G20180" t="s">
        <v>2142</v>
      </c>
      <c r="H20180" t="s">
        <v>10977</v>
      </c>
      <c r="I20180" t="s">
        <v>10976</v>
      </c>
      <c r="J20180" s="40">
        <v>951.25</v>
      </c>
      <c r="K20180" s="40">
        <v>0</v>
      </c>
    </row>
    <row r="20181" spans="1:11" x14ac:dyDescent="0.35">
      <c r="A20181">
        <v>65030</v>
      </c>
      <c r="B20181" t="s">
        <v>332</v>
      </c>
      <c r="C20181" s="70">
        <v>0</v>
      </c>
      <c r="D20181" s="70">
        <v>0</v>
      </c>
      <c r="E20181" s="71">
        <v>44805</v>
      </c>
      <c r="F20181" t="s">
        <v>10975</v>
      </c>
      <c r="G20181" t="s">
        <v>1912</v>
      </c>
      <c r="J20181" s="40">
        <v>-957.8</v>
      </c>
      <c r="K20181" s="40">
        <v>0</v>
      </c>
    </row>
    <row r="20182" spans="1:11" x14ac:dyDescent="0.35">
      <c r="A20182">
        <v>65030</v>
      </c>
      <c r="B20182" t="s">
        <v>332</v>
      </c>
      <c r="C20182" s="70">
        <v>0</v>
      </c>
      <c r="D20182" s="70">
        <v>0</v>
      </c>
      <c r="E20182" s="71">
        <v>44832</v>
      </c>
      <c r="F20182" t="s">
        <v>10974</v>
      </c>
      <c r="G20182" t="s">
        <v>2142</v>
      </c>
      <c r="H20182" t="s">
        <v>10973</v>
      </c>
      <c r="I20182" t="s">
        <v>10972</v>
      </c>
      <c r="J20182" s="40">
        <v>15554.3</v>
      </c>
      <c r="K20182" s="40">
        <v>0</v>
      </c>
    </row>
    <row r="20183" spans="1:11" x14ac:dyDescent="0.35">
      <c r="A20183">
        <v>65030</v>
      </c>
      <c r="B20183" t="s">
        <v>332</v>
      </c>
      <c r="C20183" s="70">
        <v>0</v>
      </c>
      <c r="D20183" s="70">
        <v>0</v>
      </c>
      <c r="E20183" s="71">
        <v>44834</v>
      </c>
      <c r="F20183" t="s">
        <v>10971</v>
      </c>
      <c r="G20183" t="s">
        <v>2343</v>
      </c>
      <c r="H20183" t="s">
        <v>10969</v>
      </c>
      <c r="I20183" t="s">
        <v>10969</v>
      </c>
      <c r="J20183" s="40">
        <v>1016.09</v>
      </c>
      <c r="K20183" s="40">
        <v>0</v>
      </c>
    </row>
    <row r="20184" spans="1:11" x14ac:dyDescent="0.35">
      <c r="A20184">
        <v>65030</v>
      </c>
      <c r="B20184" t="s">
        <v>332</v>
      </c>
      <c r="C20184" s="70">
        <v>0</v>
      </c>
      <c r="D20184" s="70">
        <v>0</v>
      </c>
      <c r="E20184" s="71">
        <v>44835</v>
      </c>
      <c r="F20184" t="s">
        <v>10970</v>
      </c>
      <c r="G20184" t="s">
        <v>2343</v>
      </c>
      <c r="H20184" t="s">
        <v>10969</v>
      </c>
      <c r="I20184" t="s">
        <v>10969</v>
      </c>
      <c r="J20184" s="40">
        <v>-1016.09</v>
      </c>
      <c r="K20184" s="40">
        <v>0</v>
      </c>
    </row>
    <row r="20185" spans="1:11" x14ac:dyDescent="0.35">
      <c r="A20185">
        <v>65030</v>
      </c>
      <c r="B20185" t="s">
        <v>332</v>
      </c>
      <c r="C20185" s="70">
        <v>0</v>
      </c>
      <c r="D20185" s="70">
        <v>0</v>
      </c>
      <c r="E20185" s="71">
        <v>44845</v>
      </c>
      <c r="F20185" t="s">
        <v>10968</v>
      </c>
      <c r="G20185" t="s">
        <v>2142</v>
      </c>
      <c r="H20185" t="s">
        <v>10967</v>
      </c>
      <c r="I20185" t="s">
        <v>10966</v>
      </c>
      <c r="J20185" s="40">
        <v>1005.59</v>
      </c>
      <c r="K20185" s="40">
        <v>0</v>
      </c>
    </row>
    <row r="20186" spans="1:11" x14ac:dyDescent="0.35">
      <c r="A20186">
        <v>65030</v>
      </c>
      <c r="B20186" t="s">
        <v>332</v>
      </c>
      <c r="C20186" s="70">
        <v>0</v>
      </c>
      <c r="D20186" s="70">
        <v>0</v>
      </c>
      <c r="E20186" s="71">
        <v>44865</v>
      </c>
      <c r="F20186" t="s">
        <v>10965</v>
      </c>
      <c r="G20186" t="s">
        <v>2343</v>
      </c>
      <c r="H20186" t="s">
        <v>10963</v>
      </c>
      <c r="I20186" t="s">
        <v>10963</v>
      </c>
      <c r="J20186" s="40">
        <v>1245.44</v>
      </c>
      <c r="K20186" s="40">
        <v>0</v>
      </c>
    </row>
    <row r="20187" spans="1:11" x14ac:dyDescent="0.35">
      <c r="A20187">
        <v>65030</v>
      </c>
      <c r="B20187" t="s">
        <v>332</v>
      </c>
      <c r="C20187" s="70">
        <v>0</v>
      </c>
      <c r="D20187" s="70">
        <v>0</v>
      </c>
      <c r="E20187" s="71">
        <v>44866</v>
      </c>
      <c r="F20187" t="s">
        <v>10964</v>
      </c>
      <c r="G20187" t="s">
        <v>2343</v>
      </c>
      <c r="H20187" t="s">
        <v>10963</v>
      </c>
      <c r="I20187" t="s">
        <v>10963</v>
      </c>
      <c r="J20187" s="40">
        <v>-1245.44</v>
      </c>
      <c r="K20187" s="40">
        <v>0</v>
      </c>
    </row>
    <row r="20188" spans="1:11" x14ac:dyDescent="0.35">
      <c r="A20188">
        <v>65030</v>
      </c>
      <c r="B20188" t="s">
        <v>332</v>
      </c>
      <c r="C20188" s="70">
        <v>0</v>
      </c>
      <c r="D20188" s="70">
        <v>0</v>
      </c>
      <c r="E20188" s="71">
        <v>44895</v>
      </c>
      <c r="F20188" t="s">
        <v>10962</v>
      </c>
      <c r="G20188" t="s">
        <v>2343</v>
      </c>
      <c r="H20188" t="s">
        <v>10960</v>
      </c>
      <c r="I20188" t="s">
        <v>10960</v>
      </c>
      <c r="J20188" s="40">
        <v>1394.94</v>
      </c>
      <c r="K20188" s="40">
        <v>0</v>
      </c>
    </row>
    <row r="20189" spans="1:11" x14ac:dyDescent="0.35">
      <c r="A20189">
        <v>65030</v>
      </c>
      <c r="B20189" t="s">
        <v>332</v>
      </c>
      <c r="C20189" s="70">
        <v>0</v>
      </c>
      <c r="D20189" s="70">
        <v>0</v>
      </c>
      <c r="E20189" s="71">
        <v>44896</v>
      </c>
      <c r="F20189" t="s">
        <v>10961</v>
      </c>
      <c r="G20189" t="s">
        <v>2343</v>
      </c>
      <c r="H20189" t="s">
        <v>10960</v>
      </c>
      <c r="I20189" t="s">
        <v>10960</v>
      </c>
      <c r="J20189" s="40">
        <v>-1394.94</v>
      </c>
      <c r="K20189" s="40">
        <v>0</v>
      </c>
    </row>
    <row r="20190" spans="1:11" x14ac:dyDescent="0.35">
      <c r="A20190">
        <v>65030</v>
      </c>
      <c r="B20190" t="s">
        <v>332</v>
      </c>
      <c r="C20190" s="70">
        <v>0</v>
      </c>
      <c r="D20190" s="70">
        <v>0</v>
      </c>
      <c r="E20190" s="71">
        <v>44900</v>
      </c>
      <c r="F20190" t="s">
        <v>10959</v>
      </c>
      <c r="G20190" t="s">
        <v>2142</v>
      </c>
      <c r="H20190" t="s">
        <v>10958</v>
      </c>
      <c r="I20190" t="s">
        <v>10957</v>
      </c>
      <c r="J20190" s="40">
        <v>1299.47</v>
      </c>
      <c r="K20190" s="40">
        <v>0</v>
      </c>
    </row>
    <row r="20191" spans="1:11" x14ac:dyDescent="0.35">
      <c r="A20191">
        <v>65030</v>
      </c>
      <c r="B20191" t="s">
        <v>332</v>
      </c>
      <c r="C20191" s="70">
        <v>0</v>
      </c>
      <c r="D20191" s="70">
        <v>0</v>
      </c>
      <c r="E20191" s="71">
        <v>44924</v>
      </c>
      <c r="F20191" t="s">
        <v>10956</v>
      </c>
      <c r="G20191" t="s">
        <v>2142</v>
      </c>
      <c r="H20191" t="s">
        <v>10955</v>
      </c>
      <c r="I20191" t="s">
        <v>10954</v>
      </c>
      <c r="J20191" s="40">
        <v>1359.38</v>
      </c>
      <c r="K20191" s="40">
        <v>0</v>
      </c>
    </row>
    <row r="20192" spans="1:11" x14ac:dyDescent="0.35">
      <c r="A20192">
        <v>65030</v>
      </c>
      <c r="B20192" t="s">
        <v>332</v>
      </c>
      <c r="C20192" s="70">
        <v>0</v>
      </c>
      <c r="D20192" s="70">
        <v>0</v>
      </c>
      <c r="E20192" s="71">
        <v>44926</v>
      </c>
      <c r="F20192" t="s">
        <v>10953</v>
      </c>
      <c r="G20192" t="s">
        <v>2343</v>
      </c>
      <c r="H20192" t="s">
        <v>10952</v>
      </c>
      <c r="I20192" t="s">
        <v>10952</v>
      </c>
      <c r="J20192" s="40">
        <v>114.55</v>
      </c>
      <c r="K20192" s="40">
        <v>0</v>
      </c>
    </row>
    <row r="20193" spans="1:11" x14ac:dyDescent="0.35">
      <c r="A20193">
        <v>65031</v>
      </c>
      <c r="B20193" t="s">
        <v>418</v>
      </c>
      <c r="C20193" s="70">
        <v>0</v>
      </c>
      <c r="D20193" s="70">
        <v>0</v>
      </c>
      <c r="E20193" s="71">
        <v>44564</v>
      </c>
      <c r="F20193" t="s">
        <v>10951</v>
      </c>
      <c r="G20193" t="s">
        <v>2142</v>
      </c>
      <c r="H20193" t="s">
        <v>10950</v>
      </c>
      <c r="I20193" t="s">
        <v>10949</v>
      </c>
      <c r="J20193" s="40">
        <v>8500</v>
      </c>
      <c r="K20193" s="40">
        <v>0</v>
      </c>
    </row>
    <row r="20194" spans="1:11" x14ac:dyDescent="0.35">
      <c r="A20194">
        <v>65031</v>
      </c>
      <c r="B20194" t="s">
        <v>418</v>
      </c>
      <c r="C20194" s="70">
        <v>0</v>
      </c>
      <c r="D20194" s="70">
        <v>0</v>
      </c>
      <c r="E20194" s="71">
        <v>44571</v>
      </c>
      <c r="F20194" t="s">
        <v>10948</v>
      </c>
      <c r="G20194" t="s">
        <v>2142</v>
      </c>
      <c r="H20194" t="s">
        <v>10947</v>
      </c>
      <c r="I20194" t="s">
        <v>10946</v>
      </c>
      <c r="J20194" s="40">
        <v>2828.55</v>
      </c>
      <c r="K20194" s="40">
        <v>0</v>
      </c>
    </row>
    <row r="20195" spans="1:11" x14ac:dyDescent="0.35">
      <c r="A20195">
        <v>65031</v>
      </c>
      <c r="B20195" t="s">
        <v>418</v>
      </c>
      <c r="C20195" s="70">
        <v>0</v>
      </c>
      <c r="D20195" s="70">
        <v>0</v>
      </c>
      <c r="E20195" s="71">
        <v>44588</v>
      </c>
      <c r="F20195" t="s">
        <v>10945</v>
      </c>
      <c r="G20195" t="s">
        <v>2343</v>
      </c>
      <c r="H20195" t="s">
        <v>2139</v>
      </c>
      <c r="J20195" s="40">
        <v>3151.67</v>
      </c>
      <c r="K20195" s="40">
        <v>0</v>
      </c>
    </row>
    <row r="20196" spans="1:11" x14ac:dyDescent="0.35">
      <c r="A20196">
        <v>65031</v>
      </c>
      <c r="B20196" t="s">
        <v>418</v>
      </c>
      <c r="C20196" s="70">
        <v>0</v>
      </c>
      <c r="D20196" s="70">
        <v>0</v>
      </c>
      <c r="E20196" s="71">
        <v>44593</v>
      </c>
      <c r="F20196" t="s">
        <v>10944</v>
      </c>
      <c r="G20196" t="s">
        <v>2142</v>
      </c>
      <c r="H20196" t="s">
        <v>10943</v>
      </c>
      <c r="I20196" t="s">
        <v>10942</v>
      </c>
      <c r="J20196" s="40">
        <v>8500</v>
      </c>
      <c r="K20196" s="40">
        <v>0</v>
      </c>
    </row>
    <row r="20197" spans="1:11" x14ac:dyDescent="0.35">
      <c r="A20197">
        <v>65031</v>
      </c>
      <c r="B20197" t="s">
        <v>418</v>
      </c>
      <c r="C20197" s="70">
        <v>0</v>
      </c>
      <c r="D20197" s="70">
        <v>0</v>
      </c>
      <c r="E20197" s="71">
        <v>44593</v>
      </c>
      <c r="F20197" t="s">
        <v>10941</v>
      </c>
      <c r="G20197" t="s">
        <v>2142</v>
      </c>
      <c r="H20197" t="s">
        <v>10940</v>
      </c>
      <c r="I20197" t="s">
        <v>10939</v>
      </c>
      <c r="J20197" s="40">
        <v>2817.61</v>
      </c>
      <c r="K20197" s="40">
        <v>0</v>
      </c>
    </row>
    <row r="20198" spans="1:11" x14ac:dyDescent="0.35">
      <c r="A20198">
        <v>65031</v>
      </c>
      <c r="B20198" t="s">
        <v>418</v>
      </c>
      <c r="C20198" s="70">
        <v>0</v>
      </c>
      <c r="D20198" s="70">
        <v>0</v>
      </c>
      <c r="E20198" s="71">
        <v>44620</v>
      </c>
      <c r="F20198" t="s">
        <v>10938</v>
      </c>
      <c r="G20198" t="s">
        <v>2142</v>
      </c>
      <c r="H20198" t="s">
        <v>10937</v>
      </c>
      <c r="I20198" t="s">
        <v>10936</v>
      </c>
      <c r="J20198" s="40">
        <v>3100.78</v>
      </c>
      <c r="K20198" s="40">
        <v>0</v>
      </c>
    </row>
    <row r="20199" spans="1:11" x14ac:dyDescent="0.35">
      <c r="A20199">
        <v>65031</v>
      </c>
      <c r="B20199" t="s">
        <v>418</v>
      </c>
      <c r="C20199" s="70">
        <v>0</v>
      </c>
      <c r="D20199" s="70">
        <v>0</v>
      </c>
      <c r="E20199" s="71">
        <v>44621</v>
      </c>
      <c r="F20199" t="s">
        <v>10935</v>
      </c>
      <c r="G20199" t="s">
        <v>2142</v>
      </c>
      <c r="H20199" t="s">
        <v>10934</v>
      </c>
      <c r="I20199" t="s">
        <v>10933</v>
      </c>
      <c r="J20199" s="40">
        <v>8500</v>
      </c>
      <c r="K20199" s="40">
        <v>0</v>
      </c>
    </row>
    <row r="20200" spans="1:11" x14ac:dyDescent="0.35">
      <c r="A20200">
        <v>65031</v>
      </c>
      <c r="B20200" t="s">
        <v>418</v>
      </c>
      <c r="C20200" s="70">
        <v>0</v>
      </c>
      <c r="D20200" s="70">
        <v>0</v>
      </c>
      <c r="E20200" s="71">
        <v>44636</v>
      </c>
      <c r="F20200" t="s">
        <v>10932</v>
      </c>
      <c r="G20200" t="s">
        <v>2142</v>
      </c>
      <c r="H20200" t="s">
        <v>10931</v>
      </c>
      <c r="I20200" t="s">
        <v>10930</v>
      </c>
      <c r="J20200" s="40">
        <v>5236.8999999999996</v>
      </c>
      <c r="K20200" s="40">
        <v>0</v>
      </c>
    </row>
    <row r="20201" spans="1:11" x14ac:dyDescent="0.35">
      <c r="A20201">
        <v>65031</v>
      </c>
      <c r="B20201" t="s">
        <v>418</v>
      </c>
      <c r="C20201" s="70">
        <v>0</v>
      </c>
      <c r="D20201" s="70">
        <v>0</v>
      </c>
      <c r="E20201" s="71">
        <v>44644</v>
      </c>
      <c r="F20201" t="s">
        <v>10929</v>
      </c>
      <c r="G20201" t="s">
        <v>2343</v>
      </c>
      <c r="H20201" t="s">
        <v>10892</v>
      </c>
      <c r="J20201" s="40">
        <v>3104.63</v>
      </c>
      <c r="K20201" s="40">
        <v>0</v>
      </c>
    </row>
    <row r="20202" spans="1:11" x14ac:dyDescent="0.35">
      <c r="A20202">
        <v>65031</v>
      </c>
      <c r="B20202" t="s">
        <v>418</v>
      </c>
      <c r="C20202" s="70">
        <v>0</v>
      </c>
      <c r="D20202" s="70">
        <v>0</v>
      </c>
      <c r="E20202" s="71">
        <v>44652</v>
      </c>
      <c r="F20202" t="s">
        <v>10928</v>
      </c>
      <c r="G20202" t="s">
        <v>2142</v>
      </c>
      <c r="H20202" t="s">
        <v>10927</v>
      </c>
      <c r="I20202" t="s">
        <v>10926</v>
      </c>
      <c r="J20202" s="40">
        <v>2763.35</v>
      </c>
      <c r="K20202" s="40">
        <v>0</v>
      </c>
    </row>
    <row r="20203" spans="1:11" x14ac:dyDescent="0.35">
      <c r="A20203">
        <v>65031</v>
      </c>
      <c r="B20203" t="s">
        <v>418</v>
      </c>
      <c r="C20203" s="70">
        <v>0</v>
      </c>
      <c r="D20203" s="70">
        <v>0</v>
      </c>
      <c r="E20203" s="71">
        <v>44652</v>
      </c>
      <c r="F20203" t="s">
        <v>10925</v>
      </c>
      <c r="G20203" t="s">
        <v>2142</v>
      </c>
      <c r="H20203" t="s">
        <v>10924</v>
      </c>
      <c r="I20203" t="s">
        <v>10923</v>
      </c>
      <c r="J20203" s="40">
        <v>3315</v>
      </c>
      <c r="K20203" s="40">
        <v>0</v>
      </c>
    </row>
    <row r="20204" spans="1:11" x14ac:dyDescent="0.35">
      <c r="A20204">
        <v>65031</v>
      </c>
      <c r="B20204" t="s">
        <v>418</v>
      </c>
      <c r="C20204" s="70">
        <v>0</v>
      </c>
      <c r="D20204" s="70">
        <v>0</v>
      </c>
      <c r="E20204" s="71">
        <v>44652</v>
      </c>
      <c r="F20204" t="s">
        <v>10922</v>
      </c>
      <c r="G20204" t="s">
        <v>2142</v>
      </c>
      <c r="H20204" t="s">
        <v>10921</v>
      </c>
      <c r="I20204" t="s">
        <v>10920</v>
      </c>
      <c r="J20204" s="40">
        <v>15000</v>
      </c>
      <c r="K20204" s="40">
        <v>0</v>
      </c>
    </row>
    <row r="20205" spans="1:11" x14ac:dyDescent="0.35">
      <c r="A20205">
        <v>65031</v>
      </c>
      <c r="B20205" t="s">
        <v>418</v>
      </c>
      <c r="C20205" s="70">
        <v>0</v>
      </c>
      <c r="D20205" s="70">
        <v>0</v>
      </c>
      <c r="E20205" s="71">
        <v>44678</v>
      </c>
      <c r="F20205" t="s">
        <v>10919</v>
      </c>
      <c r="G20205" t="s">
        <v>2343</v>
      </c>
      <c r="H20205" t="s">
        <v>10890</v>
      </c>
      <c r="J20205" s="40">
        <v>3007.52</v>
      </c>
      <c r="K20205" s="40">
        <v>0</v>
      </c>
    </row>
    <row r="20206" spans="1:11" x14ac:dyDescent="0.35">
      <c r="A20206">
        <v>65031</v>
      </c>
      <c r="B20206" t="s">
        <v>418</v>
      </c>
      <c r="C20206" s="70">
        <v>0</v>
      </c>
      <c r="D20206" s="70">
        <v>0</v>
      </c>
      <c r="E20206" s="71">
        <v>44682</v>
      </c>
      <c r="F20206" t="s">
        <v>10918</v>
      </c>
      <c r="G20206" t="s">
        <v>2142</v>
      </c>
      <c r="H20206" t="s">
        <v>10917</v>
      </c>
      <c r="I20206" t="s">
        <v>10916</v>
      </c>
      <c r="J20206" s="40">
        <v>15000</v>
      </c>
      <c r="K20206" s="40">
        <v>0</v>
      </c>
    </row>
    <row r="20207" spans="1:11" x14ac:dyDescent="0.35">
      <c r="A20207">
        <v>65031</v>
      </c>
      <c r="B20207" t="s">
        <v>418</v>
      </c>
      <c r="C20207" s="70">
        <v>0</v>
      </c>
      <c r="D20207" s="70">
        <v>0</v>
      </c>
      <c r="E20207" s="71">
        <v>44683</v>
      </c>
      <c r="F20207" t="s">
        <v>10915</v>
      </c>
      <c r="G20207" t="s">
        <v>2142</v>
      </c>
      <c r="H20207" t="s">
        <v>10914</v>
      </c>
      <c r="I20207" t="s">
        <v>10913</v>
      </c>
      <c r="J20207" s="40">
        <v>2631.41</v>
      </c>
      <c r="K20207" s="40">
        <v>0</v>
      </c>
    </row>
    <row r="20208" spans="1:11" x14ac:dyDescent="0.35">
      <c r="A20208">
        <v>65031</v>
      </c>
      <c r="B20208" t="s">
        <v>418</v>
      </c>
      <c r="C20208" s="70">
        <v>0</v>
      </c>
      <c r="D20208" s="70">
        <v>0</v>
      </c>
      <c r="E20208" s="71">
        <v>44700</v>
      </c>
      <c r="F20208" t="s">
        <v>10912</v>
      </c>
      <c r="G20208" t="s">
        <v>2142</v>
      </c>
      <c r="H20208" t="s">
        <v>10911</v>
      </c>
      <c r="I20208" t="s">
        <v>10910</v>
      </c>
      <c r="J20208" s="40">
        <v>4337.47</v>
      </c>
      <c r="K20208" s="40">
        <v>0</v>
      </c>
    </row>
    <row r="20209" spans="1:11" x14ac:dyDescent="0.35">
      <c r="A20209">
        <v>65031</v>
      </c>
      <c r="B20209" t="s">
        <v>418</v>
      </c>
      <c r="C20209" s="70">
        <v>0</v>
      </c>
      <c r="D20209" s="70">
        <v>0</v>
      </c>
      <c r="E20209" s="71">
        <v>44703</v>
      </c>
      <c r="F20209" t="s">
        <v>10909</v>
      </c>
      <c r="G20209" t="s">
        <v>2343</v>
      </c>
      <c r="H20209" t="s">
        <v>10888</v>
      </c>
      <c r="J20209" s="40">
        <v>2975.49</v>
      </c>
      <c r="K20209" s="40">
        <v>0</v>
      </c>
    </row>
    <row r="20210" spans="1:11" x14ac:dyDescent="0.35">
      <c r="A20210">
        <v>65031</v>
      </c>
      <c r="B20210" t="s">
        <v>418</v>
      </c>
      <c r="C20210" s="70">
        <v>0</v>
      </c>
      <c r="D20210" s="70">
        <v>0</v>
      </c>
      <c r="E20210" s="71">
        <v>44713</v>
      </c>
      <c r="F20210" t="s">
        <v>10908</v>
      </c>
      <c r="G20210" t="s">
        <v>2343</v>
      </c>
      <c r="H20210" t="s">
        <v>2139</v>
      </c>
      <c r="J20210" s="40">
        <v>-3151.67</v>
      </c>
      <c r="K20210" s="40">
        <v>0</v>
      </c>
    </row>
    <row r="20211" spans="1:11" x14ac:dyDescent="0.35">
      <c r="A20211">
        <v>65031</v>
      </c>
      <c r="B20211" t="s">
        <v>418</v>
      </c>
      <c r="C20211" s="70">
        <v>0</v>
      </c>
      <c r="D20211" s="70">
        <v>0</v>
      </c>
      <c r="E20211" s="71">
        <v>44713</v>
      </c>
      <c r="F20211" t="s">
        <v>10907</v>
      </c>
      <c r="G20211" t="s">
        <v>2343</v>
      </c>
      <c r="H20211" t="s">
        <v>10906</v>
      </c>
      <c r="J20211" s="40">
        <v>-3214.4</v>
      </c>
      <c r="K20211" s="40">
        <v>0</v>
      </c>
    </row>
    <row r="20212" spans="1:11" x14ac:dyDescent="0.35">
      <c r="A20212">
        <v>65031</v>
      </c>
      <c r="B20212" t="s">
        <v>418</v>
      </c>
      <c r="C20212" s="70">
        <v>0</v>
      </c>
      <c r="D20212" s="70">
        <v>0</v>
      </c>
      <c r="E20212" s="71">
        <v>44713</v>
      </c>
      <c r="F20212" t="s">
        <v>10905</v>
      </c>
      <c r="G20212" t="s">
        <v>2142</v>
      </c>
      <c r="H20212" t="s">
        <v>10904</v>
      </c>
      <c r="I20212" t="s">
        <v>10903</v>
      </c>
      <c r="J20212" s="40">
        <v>2679.1</v>
      </c>
      <c r="K20212" s="40">
        <v>0</v>
      </c>
    </row>
    <row r="20213" spans="1:11" x14ac:dyDescent="0.35">
      <c r="A20213">
        <v>65031</v>
      </c>
      <c r="B20213" t="s">
        <v>418</v>
      </c>
      <c r="C20213" s="70">
        <v>0</v>
      </c>
      <c r="D20213" s="70">
        <v>0</v>
      </c>
      <c r="E20213" s="71">
        <v>44713</v>
      </c>
      <c r="F20213" t="s">
        <v>10902</v>
      </c>
      <c r="G20213" t="s">
        <v>2142</v>
      </c>
      <c r="H20213" t="s">
        <v>10901</v>
      </c>
      <c r="I20213" t="s">
        <v>10900</v>
      </c>
      <c r="J20213" s="40">
        <v>15000</v>
      </c>
      <c r="K20213" s="40">
        <v>0</v>
      </c>
    </row>
    <row r="20214" spans="1:11" x14ac:dyDescent="0.35">
      <c r="A20214">
        <v>65031</v>
      </c>
      <c r="B20214" t="s">
        <v>418</v>
      </c>
      <c r="C20214" s="70">
        <v>0</v>
      </c>
      <c r="D20214" s="70">
        <v>0</v>
      </c>
      <c r="E20214" s="71">
        <v>44713</v>
      </c>
      <c r="F20214" t="s">
        <v>10899</v>
      </c>
      <c r="G20214" t="s">
        <v>2142</v>
      </c>
      <c r="H20214" t="s">
        <v>10898</v>
      </c>
      <c r="I20214" t="s">
        <v>10897</v>
      </c>
      <c r="J20214" s="40">
        <v>3131.86</v>
      </c>
      <c r="K20214" s="40">
        <v>0</v>
      </c>
    </row>
    <row r="20215" spans="1:11" x14ac:dyDescent="0.35">
      <c r="A20215">
        <v>65031</v>
      </c>
      <c r="B20215" t="s">
        <v>418</v>
      </c>
      <c r="C20215" s="70">
        <v>0</v>
      </c>
      <c r="D20215" s="70">
        <v>0</v>
      </c>
      <c r="E20215" s="71">
        <v>44713</v>
      </c>
      <c r="F20215" t="s">
        <v>10896</v>
      </c>
      <c r="G20215" t="s">
        <v>2142</v>
      </c>
      <c r="H20215" t="s">
        <v>10895</v>
      </c>
      <c r="I20215" t="s">
        <v>10894</v>
      </c>
      <c r="J20215" s="40">
        <v>3065.61</v>
      </c>
      <c r="K20215" s="40">
        <v>0</v>
      </c>
    </row>
    <row r="20216" spans="1:11" x14ac:dyDescent="0.35">
      <c r="A20216">
        <v>65031</v>
      </c>
      <c r="B20216" t="s">
        <v>418</v>
      </c>
      <c r="C20216" s="70">
        <v>0</v>
      </c>
      <c r="D20216" s="70">
        <v>0</v>
      </c>
      <c r="E20216" s="71">
        <v>44738</v>
      </c>
      <c r="F20216" t="s">
        <v>10893</v>
      </c>
      <c r="G20216" t="s">
        <v>2343</v>
      </c>
      <c r="H20216" t="s">
        <v>10892</v>
      </c>
      <c r="J20216" s="40">
        <v>-3104.63</v>
      </c>
      <c r="K20216" s="40">
        <v>0</v>
      </c>
    </row>
    <row r="20217" spans="1:11" x14ac:dyDescent="0.35">
      <c r="A20217">
        <v>65031</v>
      </c>
      <c r="B20217" t="s">
        <v>418</v>
      </c>
      <c r="C20217" s="70">
        <v>0</v>
      </c>
      <c r="D20217" s="70">
        <v>0</v>
      </c>
      <c r="E20217" s="71">
        <v>44738</v>
      </c>
      <c r="F20217" t="s">
        <v>10891</v>
      </c>
      <c r="G20217" t="s">
        <v>2343</v>
      </c>
      <c r="H20217" t="s">
        <v>10890</v>
      </c>
      <c r="J20217" s="40">
        <v>-3007.52</v>
      </c>
      <c r="K20217" s="40">
        <v>0</v>
      </c>
    </row>
    <row r="20218" spans="1:11" x14ac:dyDescent="0.35">
      <c r="A20218">
        <v>65031</v>
      </c>
      <c r="B20218" t="s">
        <v>418</v>
      </c>
      <c r="C20218" s="70">
        <v>0</v>
      </c>
      <c r="D20218" s="70">
        <v>0</v>
      </c>
      <c r="E20218" s="71">
        <v>44738</v>
      </c>
      <c r="F20218" t="s">
        <v>10889</v>
      </c>
      <c r="G20218" t="s">
        <v>2343</v>
      </c>
      <c r="H20218" t="s">
        <v>10888</v>
      </c>
      <c r="J20218" s="40">
        <v>-2975.49</v>
      </c>
      <c r="K20218" s="40">
        <v>0</v>
      </c>
    </row>
    <row r="20219" spans="1:11" x14ac:dyDescent="0.35">
      <c r="A20219">
        <v>65031</v>
      </c>
      <c r="B20219" t="s">
        <v>418</v>
      </c>
      <c r="C20219" s="70">
        <v>0</v>
      </c>
      <c r="D20219" s="70">
        <v>0</v>
      </c>
      <c r="E20219" s="71">
        <v>44738</v>
      </c>
      <c r="F20219" t="s">
        <v>10887</v>
      </c>
      <c r="G20219" t="s">
        <v>2142</v>
      </c>
      <c r="H20219" t="s">
        <v>10886</v>
      </c>
      <c r="I20219" t="s">
        <v>10885</v>
      </c>
      <c r="J20219" s="40">
        <v>8715.86</v>
      </c>
      <c r="K20219" s="40">
        <v>0</v>
      </c>
    </row>
    <row r="20220" spans="1:11" x14ac:dyDescent="0.35">
      <c r="A20220">
        <v>65031</v>
      </c>
      <c r="B20220" t="s">
        <v>418</v>
      </c>
      <c r="C20220" s="70">
        <v>0</v>
      </c>
      <c r="D20220" s="70">
        <v>0</v>
      </c>
      <c r="E20220" s="71">
        <v>44740</v>
      </c>
      <c r="F20220" t="s">
        <v>10884</v>
      </c>
      <c r="G20220" t="s">
        <v>2343</v>
      </c>
      <c r="H20220" t="s">
        <v>10873</v>
      </c>
      <c r="J20220" s="40">
        <v>2910.36</v>
      </c>
      <c r="K20220" s="40">
        <v>0</v>
      </c>
    </row>
    <row r="20221" spans="1:11" x14ac:dyDescent="0.35">
      <c r="A20221">
        <v>65031</v>
      </c>
      <c r="B20221" t="s">
        <v>418</v>
      </c>
      <c r="C20221" s="70">
        <v>0</v>
      </c>
      <c r="D20221" s="70">
        <v>0</v>
      </c>
      <c r="E20221" s="71">
        <v>44742</v>
      </c>
      <c r="F20221" t="s">
        <v>10883</v>
      </c>
      <c r="G20221" t="s">
        <v>2142</v>
      </c>
      <c r="H20221" t="s">
        <v>10882</v>
      </c>
      <c r="I20221" t="s">
        <v>10881</v>
      </c>
      <c r="J20221" s="40">
        <v>15000</v>
      </c>
      <c r="K20221" s="40">
        <v>0</v>
      </c>
    </row>
    <row r="20222" spans="1:11" x14ac:dyDescent="0.35">
      <c r="A20222">
        <v>65031</v>
      </c>
      <c r="B20222" t="s">
        <v>418</v>
      </c>
      <c r="C20222" s="70">
        <v>0</v>
      </c>
      <c r="D20222" s="70">
        <v>0</v>
      </c>
      <c r="E20222" s="71">
        <v>44742</v>
      </c>
      <c r="F20222" t="s">
        <v>10880</v>
      </c>
      <c r="G20222" t="s">
        <v>2142</v>
      </c>
      <c r="H20222" t="s">
        <v>10879</v>
      </c>
      <c r="I20222" t="s">
        <v>10878</v>
      </c>
      <c r="J20222" s="40">
        <v>2836.08</v>
      </c>
      <c r="K20222" s="40">
        <v>0</v>
      </c>
    </row>
    <row r="20223" spans="1:11" x14ac:dyDescent="0.35">
      <c r="A20223">
        <v>65031</v>
      </c>
      <c r="B20223" t="s">
        <v>418</v>
      </c>
      <c r="C20223" s="70">
        <v>0</v>
      </c>
      <c r="D20223" s="70">
        <v>0</v>
      </c>
      <c r="E20223" s="71">
        <v>44743</v>
      </c>
      <c r="F20223" t="s">
        <v>10877</v>
      </c>
      <c r="G20223" t="s">
        <v>2142</v>
      </c>
      <c r="H20223" t="s">
        <v>10876</v>
      </c>
      <c r="I20223" t="s">
        <v>10875</v>
      </c>
      <c r="J20223" s="40">
        <v>2612.73</v>
      </c>
      <c r="K20223" s="40">
        <v>0</v>
      </c>
    </row>
    <row r="20224" spans="1:11" x14ac:dyDescent="0.35">
      <c r="A20224">
        <v>65031</v>
      </c>
      <c r="B20224" t="s">
        <v>418</v>
      </c>
      <c r="C20224" s="70">
        <v>0</v>
      </c>
      <c r="D20224" s="70">
        <v>0</v>
      </c>
      <c r="E20224" s="71">
        <v>44743</v>
      </c>
      <c r="F20224" t="s">
        <v>10874</v>
      </c>
      <c r="G20224" t="s">
        <v>2343</v>
      </c>
      <c r="H20224" t="s">
        <v>10873</v>
      </c>
      <c r="J20224" s="40">
        <v>-2910.36</v>
      </c>
      <c r="K20224" s="40">
        <v>0</v>
      </c>
    </row>
    <row r="20225" spans="1:11" x14ac:dyDescent="0.35">
      <c r="A20225">
        <v>65031</v>
      </c>
      <c r="B20225" t="s">
        <v>418</v>
      </c>
      <c r="C20225" s="70">
        <v>0</v>
      </c>
      <c r="D20225" s="70">
        <v>0</v>
      </c>
      <c r="E20225" s="71">
        <v>44773</v>
      </c>
      <c r="F20225" t="s">
        <v>10872</v>
      </c>
      <c r="G20225" t="s">
        <v>2343</v>
      </c>
      <c r="H20225" t="s">
        <v>10864</v>
      </c>
      <c r="I20225" t="s">
        <v>10864</v>
      </c>
      <c r="J20225" s="40">
        <v>2906.13</v>
      </c>
      <c r="K20225" s="40">
        <v>0</v>
      </c>
    </row>
    <row r="20226" spans="1:11" x14ac:dyDescent="0.35">
      <c r="A20226">
        <v>65031</v>
      </c>
      <c r="B20226" t="s">
        <v>418</v>
      </c>
      <c r="C20226" s="70">
        <v>0</v>
      </c>
      <c r="D20226" s="70">
        <v>0</v>
      </c>
      <c r="E20226" s="71">
        <v>44774</v>
      </c>
      <c r="F20226" t="s">
        <v>10871</v>
      </c>
      <c r="G20226" t="s">
        <v>2142</v>
      </c>
      <c r="H20226" t="s">
        <v>10870</v>
      </c>
      <c r="I20226" t="s">
        <v>10869</v>
      </c>
      <c r="J20226" s="40">
        <v>2560.91</v>
      </c>
      <c r="K20226" s="40">
        <v>0</v>
      </c>
    </row>
    <row r="20227" spans="1:11" x14ac:dyDescent="0.35">
      <c r="A20227">
        <v>65031</v>
      </c>
      <c r="B20227" t="s">
        <v>418</v>
      </c>
      <c r="C20227" s="70">
        <v>0</v>
      </c>
      <c r="D20227" s="70">
        <v>0</v>
      </c>
      <c r="E20227" s="71">
        <v>44774</v>
      </c>
      <c r="F20227" t="s">
        <v>10868</v>
      </c>
      <c r="G20227" t="s">
        <v>2142</v>
      </c>
      <c r="H20227" t="s">
        <v>10867</v>
      </c>
      <c r="I20227" t="s">
        <v>10866</v>
      </c>
      <c r="J20227" s="40">
        <v>15000</v>
      </c>
      <c r="K20227" s="40">
        <v>0</v>
      </c>
    </row>
    <row r="20228" spans="1:11" x14ac:dyDescent="0.35">
      <c r="A20228">
        <v>65031</v>
      </c>
      <c r="B20228" t="s">
        <v>418</v>
      </c>
      <c r="C20228" s="70">
        <v>0</v>
      </c>
      <c r="D20228" s="70">
        <v>0</v>
      </c>
      <c r="E20228" s="71">
        <v>44774</v>
      </c>
      <c r="F20228" t="s">
        <v>10865</v>
      </c>
      <c r="G20228" t="s">
        <v>2343</v>
      </c>
      <c r="H20228" t="s">
        <v>10864</v>
      </c>
      <c r="I20228" t="s">
        <v>10864</v>
      </c>
      <c r="J20228" s="40">
        <v>-2906.13</v>
      </c>
      <c r="K20228" s="40">
        <v>0</v>
      </c>
    </row>
    <row r="20229" spans="1:11" x14ac:dyDescent="0.35">
      <c r="A20229">
        <v>65031</v>
      </c>
      <c r="B20229" t="s">
        <v>418</v>
      </c>
      <c r="C20229" s="70">
        <v>0</v>
      </c>
      <c r="D20229" s="70">
        <v>0</v>
      </c>
      <c r="E20229" s="71">
        <v>44777</v>
      </c>
      <c r="F20229" t="s">
        <v>10863</v>
      </c>
      <c r="G20229" t="s">
        <v>2142</v>
      </c>
      <c r="H20229" t="s">
        <v>10862</v>
      </c>
      <c r="I20229" t="s">
        <v>10861</v>
      </c>
      <c r="J20229" s="40">
        <v>300</v>
      </c>
      <c r="K20229" s="40">
        <v>0</v>
      </c>
    </row>
    <row r="20230" spans="1:11" x14ac:dyDescent="0.35">
      <c r="A20230">
        <v>65031</v>
      </c>
      <c r="B20230" t="s">
        <v>418</v>
      </c>
      <c r="C20230" s="70">
        <v>0</v>
      </c>
      <c r="D20230" s="70">
        <v>0</v>
      </c>
      <c r="E20230" s="71">
        <v>44795</v>
      </c>
      <c r="F20230" t="s">
        <v>10860</v>
      </c>
      <c r="G20230" t="s">
        <v>2142</v>
      </c>
      <c r="H20230" t="s">
        <v>10859</v>
      </c>
      <c r="I20230" t="s">
        <v>10858</v>
      </c>
      <c r="J20230" s="40">
        <v>3046.92</v>
      </c>
      <c r="K20230" s="40">
        <v>0</v>
      </c>
    </row>
    <row r="20231" spans="1:11" x14ac:dyDescent="0.35">
      <c r="A20231">
        <v>65031</v>
      </c>
      <c r="B20231" t="s">
        <v>418</v>
      </c>
      <c r="C20231" s="70">
        <v>0</v>
      </c>
      <c r="D20231" s="70">
        <v>0</v>
      </c>
      <c r="E20231" s="71">
        <v>44804</v>
      </c>
      <c r="F20231" t="s">
        <v>10857</v>
      </c>
      <c r="G20231" t="s">
        <v>2343</v>
      </c>
      <c r="H20231" t="s">
        <v>10852</v>
      </c>
      <c r="I20231" t="s">
        <v>10852</v>
      </c>
      <c r="J20231" s="40">
        <v>3051.83</v>
      </c>
      <c r="K20231" s="40">
        <v>0</v>
      </c>
    </row>
    <row r="20232" spans="1:11" x14ac:dyDescent="0.35">
      <c r="A20232">
        <v>65031</v>
      </c>
      <c r="B20232" t="s">
        <v>418</v>
      </c>
      <c r="C20232" s="70">
        <v>0</v>
      </c>
      <c r="D20232" s="70">
        <v>0</v>
      </c>
      <c r="E20232" s="71">
        <v>44805</v>
      </c>
      <c r="F20232" t="s">
        <v>10856</v>
      </c>
      <c r="G20232" t="s">
        <v>2142</v>
      </c>
      <c r="H20232" t="s">
        <v>10855</v>
      </c>
      <c r="I20232" t="s">
        <v>10854</v>
      </c>
      <c r="J20232" s="40">
        <v>15000</v>
      </c>
      <c r="K20232" s="40">
        <v>0</v>
      </c>
    </row>
    <row r="20233" spans="1:11" x14ac:dyDescent="0.35">
      <c r="A20233">
        <v>65031</v>
      </c>
      <c r="B20233" t="s">
        <v>418</v>
      </c>
      <c r="C20233" s="70">
        <v>0</v>
      </c>
      <c r="D20233" s="70">
        <v>0</v>
      </c>
      <c r="E20233" s="71">
        <v>44805</v>
      </c>
      <c r="F20233" t="s">
        <v>10853</v>
      </c>
      <c r="G20233" t="s">
        <v>2343</v>
      </c>
      <c r="H20233" t="s">
        <v>10852</v>
      </c>
      <c r="I20233" t="s">
        <v>10852</v>
      </c>
      <c r="J20233" s="40">
        <v>-3051.83</v>
      </c>
      <c r="K20233" s="40">
        <v>0</v>
      </c>
    </row>
    <row r="20234" spans="1:11" x14ac:dyDescent="0.35">
      <c r="A20234">
        <v>65031</v>
      </c>
      <c r="B20234" t="s">
        <v>418</v>
      </c>
      <c r="C20234" s="70">
        <v>0</v>
      </c>
      <c r="D20234" s="70">
        <v>0</v>
      </c>
      <c r="E20234" s="71">
        <v>44820</v>
      </c>
      <c r="F20234" t="s">
        <v>10851</v>
      </c>
      <c r="G20234" t="s">
        <v>2142</v>
      </c>
      <c r="H20234" t="s">
        <v>10850</v>
      </c>
      <c r="I20234" t="s">
        <v>10849</v>
      </c>
      <c r="J20234" s="40">
        <v>2903.6</v>
      </c>
      <c r="K20234" s="40">
        <v>0</v>
      </c>
    </row>
    <row r="20235" spans="1:11" x14ac:dyDescent="0.35">
      <c r="A20235">
        <v>65031</v>
      </c>
      <c r="B20235" t="s">
        <v>418</v>
      </c>
      <c r="C20235" s="70">
        <v>0</v>
      </c>
      <c r="D20235" s="70">
        <v>0</v>
      </c>
      <c r="E20235" s="71">
        <v>44834</v>
      </c>
      <c r="F20235" t="s">
        <v>10848</v>
      </c>
      <c r="G20235" t="s">
        <v>2343</v>
      </c>
      <c r="H20235" t="s">
        <v>10840</v>
      </c>
      <c r="I20235" t="s">
        <v>10840</v>
      </c>
      <c r="J20235" s="40">
        <v>2822.47</v>
      </c>
      <c r="K20235" s="40">
        <v>0</v>
      </c>
    </row>
    <row r="20236" spans="1:11" x14ac:dyDescent="0.35">
      <c r="A20236">
        <v>65031</v>
      </c>
      <c r="B20236" t="s">
        <v>418</v>
      </c>
      <c r="C20236" s="70">
        <v>0</v>
      </c>
      <c r="D20236" s="70">
        <v>0</v>
      </c>
      <c r="E20236" s="71">
        <v>44835</v>
      </c>
      <c r="F20236" t="s">
        <v>10847</v>
      </c>
      <c r="G20236" t="s">
        <v>2142</v>
      </c>
      <c r="H20236" t="s">
        <v>10846</v>
      </c>
      <c r="I20236" t="s">
        <v>10845</v>
      </c>
      <c r="J20236" s="40">
        <v>15000</v>
      </c>
      <c r="K20236" s="40">
        <v>0</v>
      </c>
    </row>
    <row r="20237" spans="1:11" x14ac:dyDescent="0.35">
      <c r="A20237">
        <v>65031</v>
      </c>
      <c r="B20237" t="s">
        <v>418</v>
      </c>
      <c r="C20237" s="70">
        <v>0</v>
      </c>
      <c r="D20237" s="70">
        <v>0</v>
      </c>
      <c r="E20237" s="71">
        <v>44835</v>
      </c>
      <c r="F20237" t="s">
        <v>10844</v>
      </c>
      <c r="G20237" t="s">
        <v>2142</v>
      </c>
      <c r="H20237" t="s">
        <v>10843</v>
      </c>
      <c r="I20237" t="s">
        <v>10842</v>
      </c>
      <c r="J20237" s="40">
        <v>2534.4899999999998</v>
      </c>
      <c r="K20237" s="40">
        <v>0</v>
      </c>
    </row>
    <row r="20238" spans="1:11" x14ac:dyDescent="0.35">
      <c r="A20238">
        <v>65031</v>
      </c>
      <c r="B20238" t="s">
        <v>418</v>
      </c>
      <c r="C20238" s="70">
        <v>0</v>
      </c>
      <c r="D20238" s="70">
        <v>0</v>
      </c>
      <c r="E20238" s="71">
        <v>44835</v>
      </c>
      <c r="F20238" t="s">
        <v>10841</v>
      </c>
      <c r="G20238" t="s">
        <v>2343</v>
      </c>
      <c r="H20238" t="s">
        <v>10840</v>
      </c>
      <c r="I20238" t="s">
        <v>10840</v>
      </c>
      <c r="J20238" s="40">
        <v>-2822.47</v>
      </c>
      <c r="K20238" s="40">
        <v>0</v>
      </c>
    </row>
    <row r="20239" spans="1:11" x14ac:dyDescent="0.35">
      <c r="A20239">
        <v>65031</v>
      </c>
      <c r="B20239" t="s">
        <v>418</v>
      </c>
      <c r="C20239" s="70">
        <v>0</v>
      </c>
      <c r="D20239" s="70">
        <v>0</v>
      </c>
      <c r="E20239" s="71">
        <v>44843</v>
      </c>
      <c r="F20239" t="s">
        <v>10839</v>
      </c>
      <c r="G20239" t="s">
        <v>2142</v>
      </c>
      <c r="H20239" t="s">
        <v>10838</v>
      </c>
      <c r="I20239" t="s">
        <v>10837</v>
      </c>
      <c r="J20239" s="40">
        <v>2836.88</v>
      </c>
      <c r="K20239" s="40">
        <v>0</v>
      </c>
    </row>
    <row r="20240" spans="1:11" x14ac:dyDescent="0.35">
      <c r="A20240">
        <v>65031</v>
      </c>
      <c r="B20240" t="s">
        <v>418</v>
      </c>
      <c r="C20240" s="70">
        <v>0</v>
      </c>
      <c r="D20240" s="70">
        <v>0</v>
      </c>
      <c r="E20240" s="71">
        <v>44866</v>
      </c>
      <c r="F20240" t="s">
        <v>10836</v>
      </c>
      <c r="G20240" t="s">
        <v>2142</v>
      </c>
      <c r="H20240" t="s">
        <v>10835</v>
      </c>
      <c r="I20240" t="s">
        <v>10834</v>
      </c>
      <c r="J20240" s="40">
        <v>15000</v>
      </c>
      <c r="K20240" s="40">
        <v>0</v>
      </c>
    </row>
    <row r="20241" spans="1:11" x14ac:dyDescent="0.35">
      <c r="A20241">
        <v>65031</v>
      </c>
      <c r="B20241" t="s">
        <v>418</v>
      </c>
      <c r="C20241" s="70">
        <v>0</v>
      </c>
      <c r="D20241" s="70">
        <v>0</v>
      </c>
      <c r="E20241" s="71">
        <v>44895</v>
      </c>
      <c r="F20241" t="s">
        <v>10833</v>
      </c>
      <c r="G20241" t="s">
        <v>2343</v>
      </c>
      <c r="H20241" t="s">
        <v>10828</v>
      </c>
      <c r="I20241" t="s">
        <v>10828</v>
      </c>
      <c r="J20241" s="40">
        <v>2906.13</v>
      </c>
      <c r="K20241" s="40">
        <v>0</v>
      </c>
    </row>
    <row r="20242" spans="1:11" x14ac:dyDescent="0.35">
      <c r="A20242">
        <v>65031</v>
      </c>
      <c r="B20242" t="s">
        <v>418</v>
      </c>
      <c r="C20242" s="70">
        <v>0</v>
      </c>
      <c r="D20242" s="70">
        <v>0</v>
      </c>
      <c r="E20242" s="71">
        <v>44896</v>
      </c>
      <c r="F20242" t="s">
        <v>10832</v>
      </c>
      <c r="G20242" t="s">
        <v>2142</v>
      </c>
      <c r="H20242" t="s">
        <v>10831</v>
      </c>
      <c r="I20242" t="s">
        <v>10830</v>
      </c>
      <c r="J20242" s="40">
        <v>15000</v>
      </c>
      <c r="K20242" s="40">
        <v>0</v>
      </c>
    </row>
    <row r="20243" spans="1:11" x14ac:dyDescent="0.35">
      <c r="A20243">
        <v>65031</v>
      </c>
      <c r="B20243" t="s">
        <v>418</v>
      </c>
      <c r="C20243" s="70">
        <v>0</v>
      </c>
      <c r="D20243" s="70">
        <v>0</v>
      </c>
      <c r="E20243" s="71">
        <v>44896</v>
      </c>
      <c r="F20243" t="s">
        <v>10829</v>
      </c>
      <c r="G20243" t="s">
        <v>2343</v>
      </c>
      <c r="H20243" t="s">
        <v>10828</v>
      </c>
      <c r="I20243" t="s">
        <v>10828</v>
      </c>
      <c r="J20243" s="40">
        <v>-2906.13</v>
      </c>
      <c r="K20243" s="40">
        <v>0</v>
      </c>
    </row>
    <row r="20244" spans="1:11" x14ac:dyDescent="0.35">
      <c r="A20244">
        <v>65031</v>
      </c>
      <c r="B20244" t="s">
        <v>418</v>
      </c>
      <c r="C20244" s="70">
        <v>0</v>
      </c>
      <c r="D20244" s="70">
        <v>0</v>
      </c>
      <c r="E20244" s="71">
        <v>44896</v>
      </c>
      <c r="F20244" t="s">
        <v>10827</v>
      </c>
      <c r="G20244" t="s">
        <v>2142</v>
      </c>
      <c r="H20244" t="s">
        <v>10826</v>
      </c>
      <c r="I20244" t="s">
        <v>10825</v>
      </c>
      <c r="J20244" s="40">
        <v>2612.2600000000002</v>
      </c>
      <c r="K20244" s="40">
        <v>0</v>
      </c>
    </row>
    <row r="20245" spans="1:11" x14ac:dyDescent="0.35">
      <c r="A20245">
        <v>65031</v>
      </c>
      <c r="B20245" t="s">
        <v>418</v>
      </c>
      <c r="C20245" s="70">
        <v>0</v>
      </c>
      <c r="D20245" s="70">
        <v>0</v>
      </c>
      <c r="E20245" s="71">
        <v>44896</v>
      </c>
      <c r="F20245" t="s">
        <v>10824</v>
      </c>
      <c r="G20245" t="s">
        <v>2142</v>
      </c>
      <c r="H20245" t="s">
        <v>10823</v>
      </c>
      <c r="I20245" t="s">
        <v>10822</v>
      </c>
      <c r="J20245" s="40">
        <v>2791.72</v>
      </c>
      <c r="K20245" s="40">
        <v>0</v>
      </c>
    </row>
    <row r="20246" spans="1:11" x14ac:dyDescent="0.35">
      <c r="A20246">
        <v>65032</v>
      </c>
      <c r="B20246" t="s">
        <v>333</v>
      </c>
      <c r="C20246" s="70">
        <v>0</v>
      </c>
      <c r="D20246" s="70">
        <v>0</v>
      </c>
      <c r="E20246" s="71">
        <v>44563</v>
      </c>
      <c r="F20246" t="s">
        <v>10821</v>
      </c>
      <c r="G20246" t="s">
        <v>2142</v>
      </c>
      <c r="H20246" t="s">
        <v>10820</v>
      </c>
      <c r="I20246" t="s">
        <v>10819</v>
      </c>
      <c r="J20246" s="40">
        <v>9</v>
      </c>
      <c r="K20246" s="40">
        <v>0</v>
      </c>
    </row>
    <row r="20247" spans="1:11" x14ac:dyDescent="0.35">
      <c r="A20247">
        <v>65032</v>
      </c>
      <c r="B20247" t="s">
        <v>333</v>
      </c>
      <c r="C20247" s="70">
        <v>0</v>
      </c>
      <c r="D20247" s="70">
        <v>0</v>
      </c>
      <c r="E20247" s="71">
        <v>44563</v>
      </c>
      <c r="F20247" t="s">
        <v>10818</v>
      </c>
      <c r="G20247" t="s">
        <v>2142</v>
      </c>
      <c r="H20247" t="s">
        <v>10817</v>
      </c>
      <c r="I20247" t="s">
        <v>10816</v>
      </c>
      <c r="J20247" s="40">
        <v>2</v>
      </c>
      <c r="K20247" s="40">
        <v>0</v>
      </c>
    </row>
    <row r="20248" spans="1:11" x14ac:dyDescent="0.35">
      <c r="A20248">
        <v>65032</v>
      </c>
      <c r="B20248" t="s">
        <v>333</v>
      </c>
      <c r="C20248" s="70">
        <v>0</v>
      </c>
      <c r="D20248" s="70">
        <v>0</v>
      </c>
      <c r="E20248" s="71">
        <v>44564</v>
      </c>
      <c r="F20248" t="s">
        <v>10815</v>
      </c>
      <c r="G20248" t="s">
        <v>2142</v>
      </c>
      <c r="H20248" t="s">
        <v>10814</v>
      </c>
      <c r="I20248" t="s">
        <v>10813</v>
      </c>
      <c r="J20248" s="40">
        <v>6</v>
      </c>
      <c r="K20248" s="40">
        <v>0</v>
      </c>
    </row>
    <row r="20249" spans="1:11" x14ac:dyDescent="0.35">
      <c r="A20249">
        <v>65032</v>
      </c>
      <c r="B20249" t="s">
        <v>333</v>
      </c>
      <c r="C20249" s="70">
        <v>0</v>
      </c>
      <c r="D20249" s="70">
        <v>0</v>
      </c>
      <c r="E20249" s="71">
        <v>44565</v>
      </c>
      <c r="F20249" t="s">
        <v>10812</v>
      </c>
      <c r="G20249" t="s">
        <v>2142</v>
      </c>
      <c r="H20249" t="s">
        <v>10811</v>
      </c>
      <c r="I20249" t="s">
        <v>10810</v>
      </c>
      <c r="J20249" s="40">
        <v>14.5</v>
      </c>
      <c r="K20249" s="40">
        <v>0</v>
      </c>
    </row>
    <row r="20250" spans="1:11" x14ac:dyDescent="0.35">
      <c r="A20250">
        <v>65032</v>
      </c>
      <c r="B20250" t="s">
        <v>333</v>
      </c>
      <c r="C20250" s="70">
        <v>0</v>
      </c>
      <c r="D20250" s="70">
        <v>0</v>
      </c>
      <c r="E20250" s="71">
        <v>44565</v>
      </c>
      <c r="F20250" t="s">
        <v>10809</v>
      </c>
      <c r="G20250" t="s">
        <v>2142</v>
      </c>
      <c r="H20250" t="s">
        <v>10808</v>
      </c>
      <c r="I20250" t="s">
        <v>10807</v>
      </c>
      <c r="J20250" s="40">
        <v>14.5</v>
      </c>
      <c r="K20250" s="40">
        <v>0</v>
      </c>
    </row>
    <row r="20251" spans="1:11" x14ac:dyDescent="0.35">
      <c r="A20251">
        <v>65032</v>
      </c>
      <c r="B20251" t="s">
        <v>333</v>
      </c>
      <c r="C20251" s="70">
        <v>0</v>
      </c>
      <c r="D20251" s="70">
        <v>0</v>
      </c>
      <c r="E20251" s="71">
        <v>44565</v>
      </c>
      <c r="F20251" t="s">
        <v>10806</v>
      </c>
      <c r="G20251" t="s">
        <v>2142</v>
      </c>
      <c r="H20251" t="s">
        <v>10805</v>
      </c>
      <c r="I20251" t="s">
        <v>10804</v>
      </c>
      <c r="J20251" s="40">
        <v>79</v>
      </c>
      <c r="K20251" s="40">
        <v>0</v>
      </c>
    </row>
    <row r="20252" spans="1:11" x14ac:dyDescent="0.35">
      <c r="A20252">
        <v>65032</v>
      </c>
      <c r="B20252" t="s">
        <v>333</v>
      </c>
      <c r="C20252" s="70">
        <v>0</v>
      </c>
      <c r="D20252" s="70">
        <v>0</v>
      </c>
      <c r="E20252" s="71">
        <v>44567</v>
      </c>
      <c r="F20252" t="s">
        <v>10803</v>
      </c>
      <c r="G20252" t="s">
        <v>2142</v>
      </c>
      <c r="H20252" t="s">
        <v>10802</v>
      </c>
      <c r="I20252" t="s">
        <v>10801</v>
      </c>
      <c r="J20252" s="40">
        <v>29</v>
      </c>
      <c r="K20252" s="40">
        <v>0</v>
      </c>
    </row>
    <row r="20253" spans="1:11" x14ac:dyDescent="0.35">
      <c r="A20253">
        <v>65032</v>
      </c>
      <c r="B20253" t="s">
        <v>333</v>
      </c>
      <c r="C20253" s="70">
        <v>0</v>
      </c>
      <c r="D20253" s="70">
        <v>0</v>
      </c>
      <c r="E20253" s="71">
        <v>44578</v>
      </c>
      <c r="F20253" t="s">
        <v>10800</v>
      </c>
      <c r="G20253" t="s">
        <v>2142</v>
      </c>
      <c r="H20253" t="s">
        <v>10799</v>
      </c>
      <c r="I20253" t="s">
        <v>10798</v>
      </c>
      <c r="J20253" s="40">
        <v>9</v>
      </c>
      <c r="K20253" s="40">
        <v>0</v>
      </c>
    </row>
    <row r="20254" spans="1:11" x14ac:dyDescent="0.35">
      <c r="A20254">
        <v>65032</v>
      </c>
      <c r="B20254" t="s">
        <v>333</v>
      </c>
      <c r="C20254" s="70">
        <v>0</v>
      </c>
      <c r="D20254" s="70">
        <v>0</v>
      </c>
      <c r="E20254" s="71">
        <v>44580</v>
      </c>
      <c r="F20254" t="s">
        <v>10797</v>
      </c>
      <c r="G20254" t="s">
        <v>2142</v>
      </c>
      <c r="H20254" t="s">
        <v>10796</v>
      </c>
      <c r="I20254" t="s">
        <v>10795</v>
      </c>
      <c r="J20254" s="40">
        <v>49</v>
      </c>
      <c r="K20254" s="40">
        <v>0</v>
      </c>
    </row>
    <row r="20255" spans="1:11" x14ac:dyDescent="0.35">
      <c r="A20255">
        <v>65032</v>
      </c>
      <c r="B20255" t="s">
        <v>333</v>
      </c>
      <c r="C20255" s="70">
        <v>0</v>
      </c>
      <c r="D20255" s="70">
        <v>0</v>
      </c>
      <c r="E20255" s="71">
        <v>44581</v>
      </c>
      <c r="F20255" t="s">
        <v>10794</v>
      </c>
      <c r="G20255" t="s">
        <v>2142</v>
      </c>
      <c r="H20255" t="s">
        <v>10793</v>
      </c>
      <c r="I20255" t="s">
        <v>10792</v>
      </c>
      <c r="J20255" s="40">
        <v>301.62</v>
      </c>
      <c r="K20255" s="40">
        <v>0</v>
      </c>
    </row>
    <row r="20256" spans="1:11" x14ac:dyDescent="0.35">
      <c r="A20256">
        <v>65032</v>
      </c>
      <c r="B20256" t="s">
        <v>333</v>
      </c>
      <c r="C20256" s="70">
        <v>0</v>
      </c>
      <c r="D20256" s="70">
        <v>0</v>
      </c>
      <c r="E20256" s="71">
        <v>44581</v>
      </c>
      <c r="F20256" t="s">
        <v>10791</v>
      </c>
      <c r="G20256" t="s">
        <v>2142</v>
      </c>
      <c r="H20256" t="s">
        <v>10790</v>
      </c>
      <c r="I20256" t="s">
        <v>10789</v>
      </c>
      <c r="J20256" s="40">
        <v>5</v>
      </c>
      <c r="K20256" s="40">
        <v>0</v>
      </c>
    </row>
    <row r="20257" spans="1:11" x14ac:dyDescent="0.35">
      <c r="A20257">
        <v>65032</v>
      </c>
      <c r="B20257" t="s">
        <v>333</v>
      </c>
      <c r="C20257" s="70">
        <v>0</v>
      </c>
      <c r="D20257" s="70">
        <v>0</v>
      </c>
      <c r="E20257" s="71">
        <v>44583</v>
      </c>
      <c r="F20257" t="s">
        <v>10788</v>
      </c>
      <c r="G20257" t="s">
        <v>2142</v>
      </c>
      <c r="H20257" t="s">
        <v>10787</v>
      </c>
      <c r="I20257" t="s">
        <v>10786</v>
      </c>
      <c r="J20257" s="40">
        <v>6</v>
      </c>
      <c r="K20257" s="40">
        <v>0</v>
      </c>
    </row>
    <row r="20258" spans="1:11" x14ac:dyDescent="0.35">
      <c r="A20258">
        <v>65032</v>
      </c>
      <c r="B20258" t="s">
        <v>333</v>
      </c>
      <c r="C20258" s="70">
        <v>0</v>
      </c>
      <c r="D20258" s="70">
        <v>0</v>
      </c>
      <c r="E20258" s="71">
        <v>44583</v>
      </c>
      <c r="F20258" t="s">
        <v>10785</v>
      </c>
      <c r="G20258" t="s">
        <v>2142</v>
      </c>
      <c r="H20258" t="s">
        <v>10784</v>
      </c>
      <c r="I20258" t="s">
        <v>10783</v>
      </c>
      <c r="J20258" s="40">
        <v>29</v>
      </c>
      <c r="K20258" s="40">
        <v>0</v>
      </c>
    </row>
    <row r="20259" spans="1:11" x14ac:dyDescent="0.35">
      <c r="A20259">
        <v>65032</v>
      </c>
      <c r="B20259" t="s">
        <v>333</v>
      </c>
      <c r="C20259" s="70">
        <v>0</v>
      </c>
      <c r="D20259" s="70">
        <v>0</v>
      </c>
      <c r="E20259" s="71">
        <v>44584</v>
      </c>
      <c r="F20259" t="s">
        <v>10782</v>
      </c>
      <c r="G20259" t="s">
        <v>2142</v>
      </c>
      <c r="H20259" t="s">
        <v>10781</v>
      </c>
      <c r="I20259" t="s">
        <v>10780</v>
      </c>
      <c r="J20259" s="40">
        <v>18</v>
      </c>
      <c r="K20259" s="40">
        <v>0</v>
      </c>
    </row>
    <row r="20260" spans="1:11" x14ac:dyDescent="0.35">
      <c r="A20260">
        <v>65032</v>
      </c>
      <c r="B20260" t="s">
        <v>333</v>
      </c>
      <c r="C20260" s="70">
        <v>0</v>
      </c>
      <c r="D20260" s="70">
        <v>0</v>
      </c>
      <c r="E20260" s="71">
        <v>44584</v>
      </c>
      <c r="F20260" t="s">
        <v>10779</v>
      </c>
      <c r="G20260" t="s">
        <v>2142</v>
      </c>
      <c r="H20260" t="s">
        <v>10778</v>
      </c>
      <c r="I20260" t="s">
        <v>10777</v>
      </c>
      <c r="J20260" s="40">
        <v>6</v>
      </c>
      <c r="K20260" s="40">
        <v>0</v>
      </c>
    </row>
    <row r="20261" spans="1:11" x14ac:dyDescent="0.35">
      <c r="A20261">
        <v>65032</v>
      </c>
      <c r="B20261" t="s">
        <v>333</v>
      </c>
      <c r="C20261" s="70">
        <v>0</v>
      </c>
      <c r="D20261" s="70">
        <v>0</v>
      </c>
      <c r="E20261" s="71">
        <v>44587</v>
      </c>
      <c r="F20261" t="s">
        <v>10776</v>
      </c>
      <c r="G20261" t="s">
        <v>2142</v>
      </c>
      <c r="H20261" t="s">
        <v>10775</v>
      </c>
      <c r="I20261" t="s">
        <v>10774</v>
      </c>
      <c r="J20261" s="40">
        <v>9</v>
      </c>
      <c r="K20261" s="40">
        <v>0</v>
      </c>
    </row>
    <row r="20262" spans="1:11" x14ac:dyDescent="0.35">
      <c r="A20262">
        <v>65032</v>
      </c>
      <c r="B20262" t="s">
        <v>333</v>
      </c>
      <c r="C20262" s="70">
        <v>0</v>
      </c>
      <c r="D20262" s="70">
        <v>0</v>
      </c>
      <c r="E20262" s="71">
        <v>44588</v>
      </c>
      <c r="F20262" t="s">
        <v>10773</v>
      </c>
      <c r="G20262" t="s">
        <v>2142</v>
      </c>
      <c r="H20262" t="s">
        <v>10772</v>
      </c>
      <c r="I20262" t="s">
        <v>10771</v>
      </c>
      <c r="J20262" s="40">
        <v>9.73</v>
      </c>
      <c r="K20262" s="40">
        <v>0</v>
      </c>
    </row>
    <row r="20263" spans="1:11" x14ac:dyDescent="0.35">
      <c r="A20263">
        <v>65032</v>
      </c>
      <c r="B20263" t="s">
        <v>333</v>
      </c>
      <c r="C20263" s="70">
        <v>0</v>
      </c>
      <c r="D20263" s="70">
        <v>0</v>
      </c>
      <c r="E20263" s="71">
        <v>44592</v>
      </c>
      <c r="F20263" t="s">
        <v>10770</v>
      </c>
      <c r="G20263" t="s">
        <v>2142</v>
      </c>
      <c r="H20263" t="s">
        <v>10769</v>
      </c>
      <c r="I20263" t="s">
        <v>10768</v>
      </c>
      <c r="J20263" s="40">
        <v>472.6</v>
      </c>
      <c r="K20263" s="40">
        <v>0</v>
      </c>
    </row>
    <row r="20264" spans="1:11" x14ac:dyDescent="0.35">
      <c r="A20264">
        <v>65032</v>
      </c>
      <c r="B20264" t="s">
        <v>333</v>
      </c>
      <c r="C20264" s="70">
        <v>0</v>
      </c>
      <c r="D20264" s="70">
        <v>0</v>
      </c>
      <c r="E20264" s="71">
        <v>44592</v>
      </c>
      <c r="F20264" t="s">
        <v>10767</v>
      </c>
      <c r="G20264" t="s">
        <v>2142</v>
      </c>
      <c r="H20264" t="s">
        <v>10766</v>
      </c>
      <c r="I20264" t="s">
        <v>10765</v>
      </c>
      <c r="J20264" s="40">
        <v>408</v>
      </c>
      <c r="K20264" s="40">
        <v>0</v>
      </c>
    </row>
    <row r="20265" spans="1:11" x14ac:dyDescent="0.35">
      <c r="A20265">
        <v>65032</v>
      </c>
      <c r="B20265" t="s">
        <v>333</v>
      </c>
      <c r="C20265" s="70">
        <v>0</v>
      </c>
      <c r="D20265" s="70">
        <v>0</v>
      </c>
      <c r="E20265" s="71">
        <v>44592</v>
      </c>
      <c r="F20265" t="s">
        <v>10764</v>
      </c>
      <c r="G20265" t="s">
        <v>2169</v>
      </c>
      <c r="H20265" t="s">
        <v>10086</v>
      </c>
      <c r="I20265" t="s">
        <v>10085</v>
      </c>
      <c r="J20265" s="40">
        <v>100</v>
      </c>
      <c r="K20265" s="40">
        <v>0</v>
      </c>
    </row>
    <row r="20266" spans="1:11" x14ac:dyDescent="0.35">
      <c r="A20266">
        <v>65032</v>
      </c>
      <c r="B20266" t="s">
        <v>333</v>
      </c>
      <c r="C20266" s="70">
        <v>0</v>
      </c>
      <c r="D20266" s="70">
        <v>0</v>
      </c>
      <c r="E20266" s="71">
        <v>44592</v>
      </c>
      <c r="F20266" t="s">
        <v>10763</v>
      </c>
      <c r="G20266" t="s">
        <v>2169</v>
      </c>
      <c r="H20266" t="s">
        <v>10643</v>
      </c>
      <c r="I20266" t="s">
        <v>10642</v>
      </c>
      <c r="J20266" s="40">
        <v>422.38</v>
      </c>
      <c r="K20266" s="40">
        <v>0</v>
      </c>
    </row>
    <row r="20267" spans="1:11" x14ac:dyDescent="0.35">
      <c r="A20267">
        <v>65032</v>
      </c>
      <c r="B20267" t="s">
        <v>333</v>
      </c>
      <c r="C20267" s="70">
        <v>0</v>
      </c>
      <c r="D20267" s="70">
        <v>0</v>
      </c>
      <c r="E20267" s="71">
        <v>44592</v>
      </c>
      <c r="F20267" t="s">
        <v>10762</v>
      </c>
      <c r="G20267" t="s">
        <v>2169</v>
      </c>
      <c r="H20267" t="s">
        <v>6700</v>
      </c>
      <c r="I20267" t="s">
        <v>6699</v>
      </c>
      <c r="J20267" s="40">
        <v>500</v>
      </c>
      <c r="K20267" s="40">
        <v>0</v>
      </c>
    </row>
    <row r="20268" spans="1:11" x14ac:dyDescent="0.35">
      <c r="A20268">
        <v>65032</v>
      </c>
      <c r="B20268" t="s">
        <v>333</v>
      </c>
      <c r="C20268" s="70">
        <v>0</v>
      </c>
      <c r="D20268" s="70">
        <v>0</v>
      </c>
      <c r="E20268" s="71">
        <v>44592</v>
      </c>
      <c r="F20268" t="s">
        <v>10761</v>
      </c>
      <c r="G20268" t="s">
        <v>2169</v>
      </c>
      <c r="H20268" t="s">
        <v>10647</v>
      </c>
      <c r="I20268" t="s">
        <v>10646</v>
      </c>
      <c r="J20268" s="40">
        <v>1530.05</v>
      </c>
      <c r="K20268" s="40">
        <v>0</v>
      </c>
    </row>
    <row r="20269" spans="1:11" x14ac:dyDescent="0.35">
      <c r="A20269">
        <v>65032</v>
      </c>
      <c r="B20269" t="s">
        <v>333</v>
      </c>
      <c r="C20269" s="70">
        <v>0</v>
      </c>
      <c r="D20269" s="70">
        <v>0</v>
      </c>
      <c r="E20269" s="71">
        <v>44593</v>
      </c>
      <c r="F20269" t="s">
        <v>10760</v>
      </c>
      <c r="G20269" t="s">
        <v>2142</v>
      </c>
      <c r="H20269" t="s">
        <v>10759</v>
      </c>
      <c r="I20269" t="s">
        <v>10758</v>
      </c>
      <c r="J20269" s="40">
        <v>12</v>
      </c>
      <c r="K20269" s="40">
        <v>0</v>
      </c>
    </row>
    <row r="20270" spans="1:11" x14ac:dyDescent="0.35">
      <c r="A20270">
        <v>65032</v>
      </c>
      <c r="B20270" t="s">
        <v>333</v>
      </c>
      <c r="C20270" s="70">
        <v>0</v>
      </c>
      <c r="D20270" s="70">
        <v>0</v>
      </c>
      <c r="E20270" s="71">
        <v>44594</v>
      </c>
      <c r="F20270" t="s">
        <v>10757</v>
      </c>
      <c r="G20270" t="s">
        <v>2142</v>
      </c>
      <c r="H20270" t="s">
        <v>10756</v>
      </c>
      <c r="I20270" t="s">
        <v>10755</v>
      </c>
      <c r="J20270" s="40">
        <v>9</v>
      </c>
      <c r="K20270" s="40">
        <v>0</v>
      </c>
    </row>
    <row r="20271" spans="1:11" x14ac:dyDescent="0.35">
      <c r="A20271">
        <v>65032</v>
      </c>
      <c r="B20271" t="s">
        <v>333</v>
      </c>
      <c r="C20271" s="70">
        <v>0</v>
      </c>
      <c r="D20271" s="70">
        <v>0</v>
      </c>
      <c r="E20271" s="71">
        <v>44594</v>
      </c>
      <c r="F20271" t="s">
        <v>10754</v>
      </c>
      <c r="G20271" t="s">
        <v>2142</v>
      </c>
      <c r="H20271" t="s">
        <v>10753</v>
      </c>
      <c r="I20271" t="s">
        <v>10752</v>
      </c>
      <c r="J20271" s="40">
        <v>2</v>
      </c>
      <c r="K20271" s="40">
        <v>0</v>
      </c>
    </row>
    <row r="20272" spans="1:11" x14ac:dyDescent="0.35">
      <c r="A20272">
        <v>65032</v>
      </c>
      <c r="B20272" t="s">
        <v>333</v>
      </c>
      <c r="C20272" s="70">
        <v>0</v>
      </c>
      <c r="D20272" s="70">
        <v>0</v>
      </c>
      <c r="E20272" s="71">
        <v>44595</v>
      </c>
      <c r="F20272" t="s">
        <v>10751</v>
      </c>
      <c r="G20272" t="s">
        <v>2142</v>
      </c>
      <c r="H20272" t="s">
        <v>10750</v>
      </c>
      <c r="I20272" t="s">
        <v>10749</v>
      </c>
      <c r="J20272" s="40">
        <v>6</v>
      </c>
      <c r="K20272" s="40">
        <v>0</v>
      </c>
    </row>
    <row r="20273" spans="1:11" x14ac:dyDescent="0.35">
      <c r="A20273">
        <v>65032</v>
      </c>
      <c r="B20273" t="s">
        <v>333</v>
      </c>
      <c r="C20273" s="70">
        <v>0</v>
      </c>
      <c r="D20273" s="70">
        <v>0</v>
      </c>
      <c r="E20273" s="71">
        <v>44596</v>
      </c>
      <c r="F20273" t="s">
        <v>10748</v>
      </c>
      <c r="G20273" t="s">
        <v>2142</v>
      </c>
      <c r="H20273" t="s">
        <v>10747</v>
      </c>
      <c r="I20273" t="s">
        <v>10746</v>
      </c>
      <c r="J20273" s="40">
        <v>79</v>
      </c>
      <c r="K20273" s="40">
        <v>0</v>
      </c>
    </row>
    <row r="20274" spans="1:11" x14ac:dyDescent="0.35">
      <c r="A20274">
        <v>65032</v>
      </c>
      <c r="B20274" t="s">
        <v>333</v>
      </c>
      <c r="C20274" s="70">
        <v>0</v>
      </c>
      <c r="D20274" s="70">
        <v>0</v>
      </c>
      <c r="E20274" s="71">
        <v>44598</v>
      </c>
      <c r="F20274" t="s">
        <v>10745</v>
      </c>
      <c r="G20274" t="s">
        <v>2142</v>
      </c>
      <c r="H20274" t="s">
        <v>10744</v>
      </c>
      <c r="I20274" t="s">
        <v>10743</v>
      </c>
      <c r="J20274" s="40">
        <v>29</v>
      </c>
      <c r="K20274" s="40">
        <v>0</v>
      </c>
    </row>
    <row r="20275" spans="1:11" x14ac:dyDescent="0.35">
      <c r="A20275">
        <v>65032</v>
      </c>
      <c r="B20275" t="s">
        <v>333</v>
      </c>
      <c r="C20275" s="70">
        <v>0</v>
      </c>
      <c r="D20275" s="70">
        <v>0</v>
      </c>
      <c r="E20275" s="71">
        <v>44602</v>
      </c>
      <c r="F20275" t="s">
        <v>10742</v>
      </c>
      <c r="G20275" t="s">
        <v>2142</v>
      </c>
      <c r="H20275" t="s">
        <v>10741</v>
      </c>
      <c r="I20275" t="s">
        <v>10740</v>
      </c>
      <c r="J20275" s="40">
        <v>6.84</v>
      </c>
      <c r="K20275" s="40">
        <v>0</v>
      </c>
    </row>
    <row r="20276" spans="1:11" x14ac:dyDescent="0.35">
      <c r="A20276">
        <v>65032</v>
      </c>
      <c r="B20276" t="s">
        <v>333</v>
      </c>
      <c r="C20276" s="70">
        <v>0</v>
      </c>
      <c r="D20276" s="70">
        <v>0</v>
      </c>
      <c r="E20276" s="71">
        <v>44609</v>
      </c>
      <c r="F20276" t="s">
        <v>10739</v>
      </c>
      <c r="G20276" t="s">
        <v>2142</v>
      </c>
      <c r="H20276" t="s">
        <v>10738</v>
      </c>
      <c r="I20276" t="s">
        <v>10737</v>
      </c>
      <c r="J20276" s="40">
        <v>9</v>
      </c>
      <c r="K20276" s="40">
        <v>0</v>
      </c>
    </row>
    <row r="20277" spans="1:11" x14ac:dyDescent="0.35">
      <c r="A20277">
        <v>65032</v>
      </c>
      <c r="B20277" t="s">
        <v>333</v>
      </c>
      <c r="C20277" s="70">
        <v>0</v>
      </c>
      <c r="D20277" s="70">
        <v>0</v>
      </c>
      <c r="E20277" s="71">
        <v>44611</v>
      </c>
      <c r="F20277" t="s">
        <v>10736</v>
      </c>
      <c r="G20277" t="s">
        <v>2142</v>
      </c>
      <c r="H20277" t="s">
        <v>10735</v>
      </c>
      <c r="I20277" t="s">
        <v>10734</v>
      </c>
      <c r="J20277" s="40">
        <v>49</v>
      </c>
      <c r="K20277" s="40">
        <v>0</v>
      </c>
    </row>
    <row r="20278" spans="1:11" x14ac:dyDescent="0.35">
      <c r="A20278">
        <v>65032</v>
      </c>
      <c r="B20278" t="s">
        <v>333</v>
      </c>
      <c r="C20278" s="70">
        <v>0</v>
      </c>
      <c r="D20278" s="70">
        <v>0</v>
      </c>
      <c r="E20278" s="71">
        <v>44612</v>
      </c>
      <c r="F20278" t="s">
        <v>10733</v>
      </c>
      <c r="G20278" t="s">
        <v>2142</v>
      </c>
      <c r="H20278" t="s">
        <v>10732</v>
      </c>
      <c r="I20278" t="s">
        <v>10731</v>
      </c>
      <c r="J20278" s="40">
        <v>9.5299999999999994</v>
      </c>
      <c r="K20278" s="40">
        <v>0</v>
      </c>
    </row>
    <row r="20279" spans="1:11" x14ac:dyDescent="0.35">
      <c r="A20279">
        <v>65032</v>
      </c>
      <c r="B20279" t="s">
        <v>333</v>
      </c>
      <c r="C20279" s="70">
        <v>0</v>
      </c>
      <c r="D20279" s="70">
        <v>0</v>
      </c>
      <c r="E20279" s="71">
        <v>44612</v>
      </c>
      <c r="F20279" t="s">
        <v>10730</v>
      </c>
      <c r="G20279" t="s">
        <v>2142</v>
      </c>
      <c r="H20279" t="s">
        <v>10729</v>
      </c>
      <c r="I20279" t="s">
        <v>10728</v>
      </c>
      <c r="J20279" s="40">
        <v>5</v>
      </c>
      <c r="K20279" s="40">
        <v>0</v>
      </c>
    </row>
    <row r="20280" spans="1:11" x14ac:dyDescent="0.35">
      <c r="A20280">
        <v>65032</v>
      </c>
      <c r="B20280" t="s">
        <v>333</v>
      </c>
      <c r="C20280" s="70">
        <v>0</v>
      </c>
      <c r="D20280" s="70">
        <v>0</v>
      </c>
      <c r="E20280" s="71">
        <v>44614</v>
      </c>
      <c r="F20280" t="s">
        <v>10727</v>
      </c>
      <c r="G20280" t="s">
        <v>2142</v>
      </c>
      <c r="H20280" t="s">
        <v>10726</v>
      </c>
      <c r="I20280" t="s">
        <v>10725</v>
      </c>
      <c r="J20280" s="40">
        <v>29</v>
      </c>
      <c r="K20280" s="40">
        <v>0</v>
      </c>
    </row>
    <row r="20281" spans="1:11" x14ac:dyDescent="0.35">
      <c r="A20281">
        <v>65032</v>
      </c>
      <c r="B20281" t="s">
        <v>333</v>
      </c>
      <c r="C20281" s="70">
        <v>0</v>
      </c>
      <c r="D20281" s="70">
        <v>0</v>
      </c>
      <c r="E20281" s="71">
        <v>44614</v>
      </c>
      <c r="F20281" t="s">
        <v>10724</v>
      </c>
      <c r="G20281" t="s">
        <v>2142</v>
      </c>
      <c r="H20281" t="s">
        <v>10723</v>
      </c>
      <c r="I20281" t="s">
        <v>10722</v>
      </c>
      <c r="J20281" s="40">
        <v>6</v>
      </c>
      <c r="K20281" s="40">
        <v>0</v>
      </c>
    </row>
    <row r="20282" spans="1:11" x14ac:dyDescent="0.35">
      <c r="A20282">
        <v>65032</v>
      </c>
      <c r="B20282" t="s">
        <v>333</v>
      </c>
      <c r="C20282" s="70">
        <v>0</v>
      </c>
      <c r="D20282" s="70">
        <v>0</v>
      </c>
      <c r="E20282" s="71">
        <v>44615</v>
      </c>
      <c r="F20282" t="s">
        <v>10721</v>
      </c>
      <c r="G20282" t="s">
        <v>2142</v>
      </c>
      <c r="H20282" t="s">
        <v>10720</v>
      </c>
      <c r="I20282" t="s">
        <v>10719</v>
      </c>
      <c r="J20282" s="40">
        <v>20.46</v>
      </c>
      <c r="K20282" s="40">
        <v>0</v>
      </c>
    </row>
    <row r="20283" spans="1:11" x14ac:dyDescent="0.35">
      <c r="A20283">
        <v>65032</v>
      </c>
      <c r="B20283" t="s">
        <v>333</v>
      </c>
      <c r="C20283" s="70">
        <v>0</v>
      </c>
      <c r="D20283" s="70">
        <v>0</v>
      </c>
      <c r="E20283" s="71">
        <v>44615</v>
      </c>
      <c r="F20283" t="s">
        <v>10718</v>
      </c>
      <c r="G20283" t="s">
        <v>2142</v>
      </c>
      <c r="H20283" t="s">
        <v>10717</v>
      </c>
      <c r="I20283" t="s">
        <v>10716</v>
      </c>
      <c r="J20283" s="40">
        <v>6</v>
      </c>
      <c r="K20283" s="40">
        <v>0</v>
      </c>
    </row>
    <row r="20284" spans="1:11" x14ac:dyDescent="0.35">
      <c r="A20284">
        <v>65032</v>
      </c>
      <c r="B20284" t="s">
        <v>333</v>
      </c>
      <c r="C20284" s="70">
        <v>0</v>
      </c>
      <c r="D20284" s="70">
        <v>0</v>
      </c>
      <c r="E20284" s="71">
        <v>44618</v>
      </c>
      <c r="F20284" t="s">
        <v>10715</v>
      </c>
      <c r="G20284" t="s">
        <v>2142</v>
      </c>
      <c r="H20284" t="s">
        <v>10714</v>
      </c>
      <c r="I20284" t="s">
        <v>10713</v>
      </c>
      <c r="J20284" s="40">
        <v>9</v>
      </c>
      <c r="K20284" s="40">
        <v>0</v>
      </c>
    </row>
    <row r="20285" spans="1:11" x14ac:dyDescent="0.35">
      <c r="A20285">
        <v>65032</v>
      </c>
      <c r="B20285" t="s">
        <v>333</v>
      </c>
      <c r="C20285" s="70">
        <v>0</v>
      </c>
      <c r="D20285" s="70">
        <v>0</v>
      </c>
      <c r="E20285" s="71">
        <v>44620</v>
      </c>
      <c r="F20285" t="s">
        <v>10712</v>
      </c>
      <c r="G20285" t="s">
        <v>2142</v>
      </c>
      <c r="H20285" t="s">
        <v>10711</v>
      </c>
      <c r="I20285" t="s">
        <v>10710</v>
      </c>
      <c r="J20285" s="40">
        <v>108.09</v>
      </c>
      <c r="K20285" s="40">
        <v>0</v>
      </c>
    </row>
    <row r="20286" spans="1:11" x14ac:dyDescent="0.35">
      <c r="A20286">
        <v>65032</v>
      </c>
      <c r="B20286" t="s">
        <v>333</v>
      </c>
      <c r="C20286" s="70">
        <v>0</v>
      </c>
      <c r="D20286" s="70">
        <v>0</v>
      </c>
      <c r="E20286" s="71">
        <v>44620</v>
      </c>
      <c r="F20286" t="s">
        <v>10709</v>
      </c>
      <c r="G20286" t="s">
        <v>2169</v>
      </c>
      <c r="H20286" t="s">
        <v>10643</v>
      </c>
      <c r="I20286" t="s">
        <v>10642</v>
      </c>
      <c r="J20286" s="40">
        <v>475.82</v>
      </c>
      <c r="K20286" s="40">
        <v>0</v>
      </c>
    </row>
    <row r="20287" spans="1:11" x14ac:dyDescent="0.35">
      <c r="A20287">
        <v>65032</v>
      </c>
      <c r="B20287" t="s">
        <v>333</v>
      </c>
      <c r="C20287" s="70">
        <v>0</v>
      </c>
      <c r="D20287" s="70">
        <v>0</v>
      </c>
      <c r="E20287" s="71">
        <v>44620</v>
      </c>
      <c r="F20287" t="s">
        <v>10708</v>
      </c>
      <c r="G20287" t="s">
        <v>2169</v>
      </c>
      <c r="H20287" t="s">
        <v>10647</v>
      </c>
      <c r="I20287" t="s">
        <v>10646</v>
      </c>
      <c r="J20287" s="40">
        <v>1530.05</v>
      </c>
      <c r="K20287" s="40">
        <v>0</v>
      </c>
    </row>
    <row r="20288" spans="1:11" x14ac:dyDescent="0.35">
      <c r="A20288">
        <v>65032</v>
      </c>
      <c r="B20288" t="s">
        <v>333</v>
      </c>
      <c r="C20288" s="70">
        <v>0</v>
      </c>
      <c r="D20288" s="70">
        <v>0</v>
      </c>
      <c r="E20288" s="71">
        <v>44620</v>
      </c>
      <c r="F20288" t="s">
        <v>10707</v>
      </c>
      <c r="G20288" t="s">
        <v>2169</v>
      </c>
      <c r="H20288" t="s">
        <v>10086</v>
      </c>
      <c r="I20288" t="s">
        <v>10085</v>
      </c>
      <c r="J20288" s="40">
        <v>100</v>
      </c>
      <c r="K20288" s="40">
        <v>0</v>
      </c>
    </row>
    <row r="20289" spans="1:11" x14ac:dyDescent="0.35">
      <c r="A20289">
        <v>65032</v>
      </c>
      <c r="B20289" t="s">
        <v>333</v>
      </c>
      <c r="C20289" s="70">
        <v>0</v>
      </c>
      <c r="D20289" s="70">
        <v>0</v>
      </c>
      <c r="E20289" s="71">
        <v>44620</v>
      </c>
      <c r="F20289" t="s">
        <v>10706</v>
      </c>
      <c r="G20289" t="s">
        <v>2169</v>
      </c>
      <c r="H20289" t="s">
        <v>6700</v>
      </c>
      <c r="I20289" t="s">
        <v>6699</v>
      </c>
      <c r="J20289" s="40">
        <v>500</v>
      </c>
      <c r="K20289" s="40">
        <v>0</v>
      </c>
    </row>
    <row r="20290" spans="1:11" x14ac:dyDescent="0.35">
      <c r="A20290">
        <v>65032</v>
      </c>
      <c r="B20290" t="s">
        <v>333</v>
      </c>
      <c r="C20290" s="70">
        <v>0</v>
      </c>
      <c r="D20290" s="70">
        <v>0</v>
      </c>
      <c r="E20290" s="71">
        <v>44621</v>
      </c>
      <c r="F20290" t="s">
        <v>10705</v>
      </c>
      <c r="G20290" t="s">
        <v>2142</v>
      </c>
      <c r="H20290" t="s">
        <v>10704</v>
      </c>
      <c r="I20290" t="s">
        <v>10703</v>
      </c>
      <c r="J20290" s="40">
        <v>208.66</v>
      </c>
      <c r="K20290" s="40">
        <v>0</v>
      </c>
    </row>
    <row r="20291" spans="1:11" x14ac:dyDescent="0.35">
      <c r="A20291">
        <v>65032</v>
      </c>
      <c r="B20291" t="s">
        <v>333</v>
      </c>
      <c r="C20291" s="70">
        <v>0</v>
      </c>
      <c r="D20291" s="70">
        <v>0</v>
      </c>
      <c r="E20291" s="71">
        <v>44621</v>
      </c>
      <c r="F20291" t="s">
        <v>10702</v>
      </c>
      <c r="G20291" t="s">
        <v>2142</v>
      </c>
      <c r="H20291" t="s">
        <v>10701</v>
      </c>
      <c r="I20291" t="s">
        <v>10700</v>
      </c>
      <c r="J20291" s="40">
        <v>38.93</v>
      </c>
      <c r="K20291" s="40">
        <v>0</v>
      </c>
    </row>
    <row r="20292" spans="1:11" x14ac:dyDescent="0.35">
      <c r="A20292">
        <v>65032</v>
      </c>
      <c r="B20292" t="s">
        <v>333</v>
      </c>
      <c r="C20292" s="70">
        <v>0</v>
      </c>
      <c r="D20292" s="70">
        <v>0</v>
      </c>
      <c r="E20292" s="71">
        <v>44621</v>
      </c>
      <c r="F20292" t="s">
        <v>10699</v>
      </c>
      <c r="G20292" t="s">
        <v>2142</v>
      </c>
      <c r="H20292" t="s">
        <v>10698</v>
      </c>
      <c r="I20292" t="s">
        <v>10697</v>
      </c>
      <c r="J20292" s="40">
        <v>408</v>
      </c>
      <c r="K20292" s="40">
        <v>0</v>
      </c>
    </row>
    <row r="20293" spans="1:11" x14ac:dyDescent="0.35">
      <c r="A20293">
        <v>65032</v>
      </c>
      <c r="B20293" t="s">
        <v>333</v>
      </c>
      <c r="C20293" s="70">
        <v>0</v>
      </c>
      <c r="D20293" s="70">
        <v>0</v>
      </c>
      <c r="E20293" s="71">
        <v>44622</v>
      </c>
      <c r="F20293" t="s">
        <v>10696</v>
      </c>
      <c r="G20293" t="s">
        <v>2142</v>
      </c>
      <c r="H20293" t="s">
        <v>10695</v>
      </c>
      <c r="I20293" t="s">
        <v>10694</v>
      </c>
      <c r="J20293" s="40">
        <v>2</v>
      </c>
      <c r="K20293" s="40">
        <v>0</v>
      </c>
    </row>
    <row r="20294" spans="1:11" x14ac:dyDescent="0.35">
      <c r="A20294">
        <v>65032</v>
      </c>
      <c r="B20294" t="s">
        <v>333</v>
      </c>
      <c r="C20294" s="70">
        <v>0</v>
      </c>
      <c r="D20294" s="70">
        <v>0</v>
      </c>
      <c r="E20294" s="71">
        <v>44622</v>
      </c>
      <c r="F20294" t="s">
        <v>10693</v>
      </c>
      <c r="G20294" t="s">
        <v>2142</v>
      </c>
      <c r="H20294" t="s">
        <v>10692</v>
      </c>
      <c r="I20294" t="s">
        <v>10691</v>
      </c>
      <c r="J20294" s="40">
        <v>9</v>
      </c>
      <c r="K20294" s="40">
        <v>0</v>
      </c>
    </row>
    <row r="20295" spans="1:11" x14ac:dyDescent="0.35">
      <c r="A20295">
        <v>65032</v>
      </c>
      <c r="B20295" t="s">
        <v>333</v>
      </c>
      <c r="C20295" s="70">
        <v>0</v>
      </c>
      <c r="D20295" s="70">
        <v>0</v>
      </c>
      <c r="E20295" s="71">
        <v>44624</v>
      </c>
      <c r="F20295" t="s">
        <v>10690</v>
      </c>
      <c r="G20295" t="s">
        <v>2142</v>
      </c>
      <c r="H20295" t="s">
        <v>10689</v>
      </c>
      <c r="I20295" t="s">
        <v>10688</v>
      </c>
      <c r="J20295" s="40">
        <v>79</v>
      </c>
      <c r="K20295" s="40">
        <v>0</v>
      </c>
    </row>
    <row r="20296" spans="1:11" x14ac:dyDescent="0.35">
      <c r="A20296">
        <v>65032</v>
      </c>
      <c r="B20296" t="s">
        <v>333</v>
      </c>
      <c r="C20296" s="70">
        <v>0</v>
      </c>
      <c r="D20296" s="70">
        <v>0</v>
      </c>
      <c r="E20296" s="71">
        <v>44626</v>
      </c>
      <c r="F20296" t="s">
        <v>10687</v>
      </c>
      <c r="G20296" t="s">
        <v>2142</v>
      </c>
      <c r="H20296" t="s">
        <v>10686</v>
      </c>
      <c r="I20296" t="s">
        <v>10685</v>
      </c>
      <c r="J20296" s="40">
        <v>1.86</v>
      </c>
      <c r="K20296" s="40">
        <v>0</v>
      </c>
    </row>
    <row r="20297" spans="1:11" x14ac:dyDescent="0.35">
      <c r="A20297">
        <v>65032</v>
      </c>
      <c r="B20297" t="s">
        <v>333</v>
      </c>
      <c r="C20297" s="70">
        <v>0</v>
      </c>
      <c r="D20297" s="70">
        <v>0</v>
      </c>
      <c r="E20297" s="71">
        <v>44629</v>
      </c>
      <c r="F20297" t="s">
        <v>10684</v>
      </c>
      <c r="G20297" t="s">
        <v>2142</v>
      </c>
      <c r="H20297" t="s">
        <v>6689</v>
      </c>
      <c r="I20297" t="s">
        <v>6688</v>
      </c>
      <c r="J20297" s="40">
        <v>131.80000000000001</v>
      </c>
      <c r="K20297" s="40">
        <v>0</v>
      </c>
    </row>
    <row r="20298" spans="1:11" x14ac:dyDescent="0.35">
      <c r="A20298">
        <v>65032</v>
      </c>
      <c r="B20298" t="s">
        <v>333</v>
      </c>
      <c r="C20298" s="70">
        <v>0</v>
      </c>
      <c r="D20298" s="70">
        <v>0</v>
      </c>
      <c r="E20298" s="71">
        <v>44629</v>
      </c>
      <c r="F20298" t="s">
        <v>10683</v>
      </c>
      <c r="G20298" t="s">
        <v>2142</v>
      </c>
      <c r="H20298" t="s">
        <v>10682</v>
      </c>
      <c r="I20298" t="s">
        <v>10681</v>
      </c>
      <c r="J20298" s="40">
        <v>106.17</v>
      </c>
      <c r="K20298" s="40">
        <v>0</v>
      </c>
    </row>
    <row r="20299" spans="1:11" x14ac:dyDescent="0.35">
      <c r="A20299">
        <v>65032</v>
      </c>
      <c r="B20299" t="s">
        <v>333</v>
      </c>
      <c r="C20299" s="70">
        <v>0</v>
      </c>
      <c r="D20299" s="70">
        <v>0</v>
      </c>
      <c r="E20299" s="71">
        <v>44633</v>
      </c>
      <c r="F20299" t="s">
        <v>10680</v>
      </c>
      <c r="G20299" t="s">
        <v>2142</v>
      </c>
      <c r="H20299" t="s">
        <v>10679</v>
      </c>
      <c r="I20299" t="s">
        <v>10678</v>
      </c>
      <c r="J20299" s="40">
        <v>12</v>
      </c>
      <c r="K20299" s="40">
        <v>0</v>
      </c>
    </row>
    <row r="20300" spans="1:11" x14ac:dyDescent="0.35">
      <c r="A20300">
        <v>65032</v>
      </c>
      <c r="B20300" t="s">
        <v>333</v>
      </c>
      <c r="C20300" s="70">
        <v>0</v>
      </c>
      <c r="D20300" s="70">
        <v>0</v>
      </c>
      <c r="E20300" s="71">
        <v>44637</v>
      </c>
      <c r="F20300" t="s">
        <v>10677</v>
      </c>
      <c r="G20300" t="s">
        <v>2142</v>
      </c>
      <c r="H20300" t="s">
        <v>10676</v>
      </c>
      <c r="I20300" t="s">
        <v>10675</v>
      </c>
      <c r="J20300" s="40">
        <v>9</v>
      </c>
      <c r="K20300" s="40">
        <v>0</v>
      </c>
    </row>
    <row r="20301" spans="1:11" x14ac:dyDescent="0.35">
      <c r="A20301">
        <v>65032</v>
      </c>
      <c r="B20301" t="s">
        <v>333</v>
      </c>
      <c r="C20301" s="70">
        <v>0</v>
      </c>
      <c r="D20301" s="70">
        <v>0</v>
      </c>
      <c r="E20301" s="71">
        <v>44639</v>
      </c>
      <c r="F20301" t="s">
        <v>10674</v>
      </c>
      <c r="G20301" t="s">
        <v>2142</v>
      </c>
      <c r="H20301" t="s">
        <v>10673</v>
      </c>
      <c r="I20301" t="s">
        <v>10672</v>
      </c>
      <c r="J20301" s="40">
        <v>49</v>
      </c>
      <c r="K20301" s="40">
        <v>0</v>
      </c>
    </row>
    <row r="20302" spans="1:11" x14ac:dyDescent="0.35">
      <c r="A20302">
        <v>65032</v>
      </c>
      <c r="B20302" t="s">
        <v>333</v>
      </c>
      <c r="C20302" s="70">
        <v>0</v>
      </c>
      <c r="D20302" s="70">
        <v>0</v>
      </c>
      <c r="E20302" s="71">
        <v>44640</v>
      </c>
      <c r="F20302" t="s">
        <v>10671</v>
      </c>
      <c r="G20302" t="s">
        <v>2142</v>
      </c>
      <c r="H20302" t="s">
        <v>10670</v>
      </c>
      <c r="I20302" t="s">
        <v>10669</v>
      </c>
      <c r="J20302" s="40">
        <v>344.97</v>
      </c>
      <c r="K20302" s="40">
        <v>0</v>
      </c>
    </row>
    <row r="20303" spans="1:11" x14ac:dyDescent="0.35">
      <c r="A20303">
        <v>65032</v>
      </c>
      <c r="B20303" t="s">
        <v>333</v>
      </c>
      <c r="C20303" s="70">
        <v>0</v>
      </c>
      <c r="D20303" s="70">
        <v>0</v>
      </c>
      <c r="E20303" s="71">
        <v>44640</v>
      </c>
      <c r="F20303" t="s">
        <v>10668</v>
      </c>
      <c r="G20303" t="s">
        <v>2142</v>
      </c>
      <c r="H20303" t="s">
        <v>10667</v>
      </c>
      <c r="I20303" t="s">
        <v>10666</v>
      </c>
      <c r="J20303" s="40">
        <v>5</v>
      </c>
      <c r="K20303" s="40">
        <v>0</v>
      </c>
    </row>
    <row r="20304" spans="1:11" x14ac:dyDescent="0.35">
      <c r="A20304">
        <v>65032</v>
      </c>
      <c r="B20304" t="s">
        <v>333</v>
      </c>
      <c r="C20304" s="70">
        <v>0</v>
      </c>
      <c r="D20304" s="70">
        <v>0</v>
      </c>
      <c r="E20304" s="71">
        <v>44641</v>
      </c>
      <c r="F20304" t="s">
        <v>10665</v>
      </c>
      <c r="G20304" t="s">
        <v>2142</v>
      </c>
      <c r="H20304" t="s">
        <v>10664</v>
      </c>
      <c r="I20304" t="s">
        <v>10663</v>
      </c>
      <c r="J20304" s="40">
        <v>74.36</v>
      </c>
      <c r="K20304" s="40">
        <v>0</v>
      </c>
    </row>
    <row r="20305" spans="1:11" x14ac:dyDescent="0.35">
      <c r="A20305">
        <v>65032</v>
      </c>
      <c r="B20305" t="s">
        <v>333</v>
      </c>
      <c r="C20305" s="70">
        <v>0</v>
      </c>
      <c r="D20305" s="70">
        <v>0</v>
      </c>
      <c r="E20305" s="71">
        <v>44642</v>
      </c>
      <c r="F20305" t="s">
        <v>10662</v>
      </c>
      <c r="G20305" t="s">
        <v>2142</v>
      </c>
      <c r="H20305" t="s">
        <v>10661</v>
      </c>
      <c r="I20305" t="s">
        <v>10660</v>
      </c>
      <c r="J20305" s="40">
        <v>6</v>
      </c>
      <c r="K20305" s="40">
        <v>0</v>
      </c>
    </row>
    <row r="20306" spans="1:11" x14ac:dyDescent="0.35">
      <c r="A20306">
        <v>65032</v>
      </c>
      <c r="B20306" t="s">
        <v>333</v>
      </c>
      <c r="C20306" s="70">
        <v>0</v>
      </c>
      <c r="D20306" s="70">
        <v>0</v>
      </c>
      <c r="E20306" s="71">
        <v>44643</v>
      </c>
      <c r="F20306" t="s">
        <v>10659</v>
      </c>
      <c r="G20306" t="s">
        <v>2142</v>
      </c>
      <c r="H20306" t="s">
        <v>10658</v>
      </c>
      <c r="I20306" t="s">
        <v>10657</v>
      </c>
      <c r="J20306" s="40">
        <v>20</v>
      </c>
      <c r="K20306" s="40">
        <v>0</v>
      </c>
    </row>
    <row r="20307" spans="1:11" x14ac:dyDescent="0.35">
      <c r="A20307">
        <v>65032</v>
      </c>
      <c r="B20307" t="s">
        <v>333</v>
      </c>
      <c r="C20307" s="70">
        <v>0</v>
      </c>
      <c r="D20307" s="70">
        <v>0</v>
      </c>
      <c r="E20307" s="71">
        <v>44643</v>
      </c>
      <c r="F20307" t="s">
        <v>10656</v>
      </c>
      <c r="G20307" t="s">
        <v>2142</v>
      </c>
      <c r="H20307" t="s">
        <v>10655</v>
      </c>
      <c r="I20307" t="s">
        <v>10654</v>
      </c>
      <c r="J20307" s="40">
        <v>6</v>
      </c>
      <c r="K20307" s="40">
        <v>0</v>
      </c>
    </row>
    <row r="20308" spans="1:11" x14ac:dyDescent="0.35">
      <c r="A20308">
        <v>65032</v>
      </c>
      <c r="B20308" t="s">
        <v>333</v>
      </c>
      <c r="C20308" s="70">
        <v>0</v>
      </c>
      <c r="D20308" s="70">
        <v>0</v>
      </c>
      <c r="E20308" s="71">
        <v>44643</v>
      </c>
      <c r="F20308" t="s">
        <v>10653</v>
      </c>
      <c r="G20308" t="s">
        <v>1907</v>
      </c>
      <c r="J20308" s="40">
        <v>36.54</v>
      </c>
      <c r="K20308" s="40">
        <v>0</v>
      </c>
    </row>
    <row r="20309" spans="1:11" x14ac:dyDescent="0.35">
      <c r="A20309">
        <v>65032</v>
      </c>
      <c r="B20309" t="s">
        <v>333</v>
      </c>
      <c r="C20309" s="70">
        <v>0</v>
      </c>
      <c r="D20309" s="70">
        <v>0</v>
      </c>
      <c r="E20309" s="71">
        <v>44646</v>
      </c>
      <c r="F20309" t="s">
        <v>10652</v>
      </c>
      <c r="G20309" t="s">
        <v>2142</v>
      </c>
      <c r="H20309" t="s">
        <v>10651</v>
      </c>
      <c r="I20309" t="s">
        <v>10650</v>
      </c>
      <c r="J20309" s="40">
        <v>9</v>
      </c>
      <c r="K20309" s="40">
        <v>0</v>
      </c>
    </row>
    <row r="20310" spans="1:11" x14ac:dyDescent="0.35">
      <c r="A20310">
        <v>65032</v>
      </c>
      <c r="B20310" t="s">
        <v>333</v>
      </c>
      <c r="C20310" s="70">
        <v>0</v>
      </c>
      <c r="D20310" s="70">
        <v>0</v>
      </c>
      <c r="E20310" s="71">
        <v>44651</v>
      </c>
      <c r="F20310" t="s">
        <v>10649</v>
      </c>
      <c r="G20310" t="s">
        <v>2169</v>
      </c>
      <c r="H20310" t="s">
        <v>6700</v>
      </c>
      <c r="I20310" t="s">
        <v>6699</v>
      </c>
      <c r="J20310" s="40">
        <v>500</v>
      </c>
      <c r="K20310" s="40">
        <v>0</v>
      </c>
    </row>
    <row r="20311" spans="1:11" x14ac:dyDescent="0.35">
      <c r="A20311">
        <v>65032</v>
      </c>
      <c r="B20311" t="s">
        <v>333</v>
      </c>
      <c r="C20311" s="70">
        <v>0</v>
      </c>
      <c r="D20311" s="70">
        <v>0</v>
      </c>
      <c r="E20311" s="71">
        <v>44651</v>
      </c>
      <c r="F20311" t="s">
        <v>10648</v>
      </c>
      <c r="G20311" t="s">
        <v>2169</v>
      </c>
      <c r="H20311" t="s">
        <v>10647</v>
      </c>
      <c r="I20311" t="s">
        <v>10646</v>
      </c>
      <c r="J20311" s="40">
        <v>121.57</v>
      </c>
      <c r="K20311" s="40">
        <v>0</v>
      </c>
    </row>
    <row r="20312" spans="1:11" x14ac:dyDescent="0.35">
      <c r="A20312">
        <v>65032</v>
      </c>
      <c r="B20312" t="s">
        <v>333</v>
      </c>
      <c r="C20312" s="70">
        <v>0</v>
      </c>
      <c r="D20312" s="70">
        <v>0</v>
      </c>
      <c r="E20312" s="71">
        <v>44651</v>
      </c>
      <c r="F20312" t="s">
        <v>10645</v>
      </c>
      <c r="G20312" t="s">
        <v>2169</v>
      </c>
      <c r="H20312" t="s">
        <v>10086</v>
      </c>
      <c r="I20312" t="s">
        <v>10085</v>
      </c>
      <c r="J20312" s="40">
        <v>100</v>
      </c>
      <c r="K20312" s="40">
        <v>0</v>
      </c>
    </row>
    <row r="20313" spans="1:11" x14ac:dyDescent="0.35">
      <c r="A20313">
        <v>65032</v>
      </c>
      <c r="B20313" t="s">
        <v>333</v>
      </c>
      <c r="C20313" s="70">
        <v>0</v>
      </c>
      <c r="D20313" s="70">
        <v>0</v>
      </c>
      <c r="E20313" s="71">
        <v>44651</v>
      </c>
      <c r="F20313" t="s">
        <v>10644</v>
      </c>
      <c r="G20313" t="s">
        <v>2169</v>
      </c>
      <c r="H20313" t="s">
        <v>10643</v>
      </c>
      <c r="I20313" t="s">
        <v>10642</v>
      </c>
      <c r="J20313" s="40">
        <v>46.93</v>
      </c>
      <c r="K20313" s="40">
        <v>0</v>
      </c>
    </row>
    <row r="20314" spans="1:11" x14ac:dyDescent="0.35">
      <c r="A20314">
        <v>65032</v>
      </c>
      <c r="B20314" t="s">
        <v>333</v>
      </c>
      <c r="C20314" s="70">
        <v>0</v>
      </c>
      <c r="D20314" s="70">
        <v>0</v>
      </c>
      <c r="E20314" s="71">
        <v>44651</v>
      </c>
      <c r="F20314" t="s">
        <v>10641</v>
      </c>
      <c r="G20314" t="s">
        <v>2169</v>
      </c>
      <c r="H20314" t="s">
        <v>10018</v>
      </c>
      <c r="I20314" t="s">
        <v>10017</v>
      </c>
      <c r="J20314" s="40">
        <v>242.96</v>
      </c>
      <c r="K20314" s="40">
        <v>0</v>
      </c>
    </row>
    <row r="20315" spans="1:11" x14ac:dyDescent="0.35">
      <c r="A20315">
        <v>65032</v>
      </c>
      <c r="B20315" t="s">
        <v>333</v>
      </c>
      <c r="C20315" s="70">
        <v>0</v>
      </c>
      <c r="D20315" s="70">
        <v>0</v>
      </c>
      <c r="E20315" s="71">
        <v>44651</v>
      </c>
      <c r="F20315" t="s">
        <v>10640</v>
      </c>
      <c r="G20315" t="s">
        <v>2169</v>
      </c>
      <c r="H20315" t="s">
        <v>10015</v>
      </c>
      <c r="I20315" t="s">
        <v>10014</v>
      </c>
      <c r="J20315" s="40">
        <v>2760.44</v>
      </c>
      <c r="K20315" s="40">
        <v>0</v>
      </c>
    </row>
    <row r="20316" spans="1:11" x14ac:dyDescent="0.35">
      <c r="A20316">
        <v>65032</v>
      </c>
      <c r="B20316" t="s">
        <v>333</v>
      </c>
      <c r="C20316" s="70">
        <v>0</v>
      </c>
      <c r="D20316" s="70">
        <v>0</v>
      </c>
      <c r="E20316" s="71">
        <v>44651</v>
      </c>
      <c r="F20316" t="s">
        <v>10639</v>
      </c>
      <c r="G20316" t="s">
        <v>2142</v>
      </c>
      <c r="H20316" t="s">
        <v>10638</v>
      </c>
      <c r="I20316" t="s">
        <v>10637</v>
      </c>
      <c r="J20316" s="40">
        <v>12</v>
      </c>
      <c r="K20316" s="40">
        <v>0</v>
      </c>
    </row>
    <row r="20317" spans="1:11" x14ac:dyDescent="0.35">
      <c r="A20317">
        <v>65032</v>
      </c>
      <c r="B20317" t="s">
        <v>333</v>
      </c>
      <c r="C20317" s="70">
        <v>0</v>
      </c>
      <c r="D20317" s="70">
        <v>0</v>
      </c>
      <c r="E20317" s="71">
        <v>44651</v>
      </c>
      <c r="F20317" t="s">
        <v>10636</v>
      </c>
      <c r="G20317" t="s">
        <v>2142</v>
      </c>
      <c r="H20317" t="s">
        <v>10635</v>
      </c>
      <c r="I20317" t="s">
        <v>10634</v>
      </c>
      <c r="J20317" s="40">
        <v>244.93</v>
      </c>
      <c r="K20317" s="40">
        <v>0</v>
      </c>
    </row>
    <row r="20318" spans="1:11" x14ac:dyDescent="0.35">
      <c r="A20318">
        <v>65032</v>
      </c>
      <c r="B20318" t="s">
        <v>333</v>
      </c>
      <c r="C20318" s="70">
        <v>0</v>
      </c>
      <c r="D20318" s="70">
        <v>0</v>
      </c>
      <c r="E20318" s="71">
        <v>44651</v>
      </c>
      <c r="F20318" t="s">
        <v>10633</v>
      </c>
      <c r="G20318" t="s">
        <v>2142</v>
      </c>
      <c r="H20318" t="s">
        <v>10632</v>
      </c>
      <c r="I20318" t="s">
        <v>10631</v>
      </c>
      <c r="J20318" s="40">
        <v>408</v>
      </c>
      <c r="K20318" s="40">
        <v>0</v>
      </c>
    </row>
    <row r="20319" spans="1:11" x14ac:dyDescent="0.35">
      <c r="A20319">
        <v>65032</v>
      </c>
      <c r="B20319" t="s">
        <v>333</v>
      </c>
      <c r="C20319" s="70">
        <v>0</v>
      </c>
      <c r="D20319" s="70">
        <v>0</v>
      </c>
      <c r="E20319" s="71">
        <v>44652</v>
      </c>
      <c r="F20319" t="s">
        <v>10630</v>
      </c>
      <c r="G20319" t="s">
        <v>2142</v>
      </c>
      <c r="H20319" t="s">
        <v>10629</v>
      </c>
      <c r="I20319" t="s">
        <v>10628</v>
      </c>
      <c r="J20319" s="40">
        <v>233.42</v>
      </c>
      <c r="K20319" s="40">
        <v>0</v>
      </c>
    </row>
    <row r="20320" spans="1:11" x14ac:dyDescent="0.35">
      <c r="A20320">
        <v>65032</v>
      </c>
      <c r="B20320" t="s">
        <v>333</v>
      </c>
      <c r="C20320" s="70">
        <v>0</v>
      </c>
      <c r="D20320" s="70">
        <v>0</v>
      </c>
      <c r="E20320" s="71">
        <v>44652</v>
      </c>
      <c r="F20320" t="s">
        <v>10627</v>
      </c>
      <c r="G20320" t="s">
        <v>2169</v>
      </c>
      <c r="H20320" t="s">
        <v>10021</v>
      </c>
      <c r="I20320" t="s">
        <v>10020</v>
      </c>
      <c r="J20320" s="40">
        <v>107.97</v>
      </c>
      <c r="K20320" s="40">
        <v>0</v>
      </c>
    </row>
    <row r="20321" spans="1:11" x14ac:dyDescent="0.35">
      <c r="A20321">
        <v>65032</v>
      </c>
      <c r="B20321" t="s">
        <v>333</v>
      </c>
      <c r="C20321" s="70">
        <v>0</v>
      </c>
      <c r="D20321" s="70">
        <v>0</v>
      </c>
      <c r="E20321" s="71">
        <v>44653</v>
      </c>
      <c r="F20321" t="s">
        <v>10626</v>
      </c>
      <c r="G20321" t="s">
        <v>2142</v>
      </c>
      <c r="H20321" t="s">
        <v>10625</v>
      </c>
      <c r="I20321" t="s">
        <v>10624</v>
      </c>
      <c r="J20321" s="40">
        <v>9</v>
      </c>
      <c r="K20321" s="40">
        <v>0</v>
      </c>
    </row>
    <row r="20322" spans="1:11" x14ac:dyDescent="0.35">
      <c r="A20322">
        <v>65032</v>
      </c>
      <c r="B20322" t="s">
        <v>333</v>
      </c>
      <c r="C20322" s="70">
        <v>0</v>
      </c>
      <c r="D20322" s="70">
        <v>0</v>
      </c>
      <c r="E20322" s="71">
        <v>44653</v>
      </c>
      <c r="F20322" t="s">
        <v>10623</v>
      </c>
      <c r="G20322" t="s">
        <v>2142</v>
      </c>
      <c r="H20322" t="s">
        <v>10622</v>
      </c>
      <c r="I20322" t="s">
        <v>10621</v>
      </c>
      <c r="J20322" s="40">
        <v>2</v>
      </c>
      <c r="K20322" s="40">
        <v>0</v>
      </c>
    </row>
    <row r="20323" spans="1:11" x14ac:dyDescent="0.35">
      <c r="A20323">
        <v>65032</v>
      </c>
      <c r="B20323" t="s">
        <v>333</v>
      </c>
      <c r="C20323" s="70">
        <v>0</v>
      </c>
      <c r="D20323" s="70">
        <v>0</v>
      </c>
      <c r="E20323" s="71">
        <v>44654</v>
      </c>
      <c r="F20323" t="s">
        <v>10620</v>
      </c>
      <c r="G20323" t="s">
        <v>2142</v>
      </c>
      <c r="H20323" t="s">
        <v>10619</v>
      </c>
      <c r="I20323" t="s">
        <v>10618</v>
      </c>
      <c r="J20323" s="40">
        <v>6</v>
      </c>
      <c r="K20323" s="40">
        <v>0</v>
      </c>
    </row>
    <row r="20324" spans="1:11" x14ac:dyDescent="0.35">
      <c r="A20324">
        <v>65032</v>
      </c>
      <c r="B20324" t="s">
        <v>333</v>
      </c>
      <c r="C20324" s="70">
        <v>0</v>
      </c>
      <c r="D20324" s="70">
        <v>0</v>
      </c>
      <c r="E20324" s="71">
        <v>44655</v>
      </c>
      <c r="F20324" t="s">
        <v>10617</v>
      </c>
      <c r="G20324" t="s">
        <v>2142</v>
      </c>
      <c r="H20324" t="s">
        <v>10616</v>
      </c>
      <c r="I20324" t="s">
        <v>10615</v>
      </c>
      <c r="J20324" s="40">
        <v>79</v>
      </c>
      <c r="K20324" s="40">
        <v>0</v>
      </c>
    </row>
    <row r="20325" spans="1:11" x14ac:dyDescent="0.35">
      <c r="A20325">
        <v>65032</v>
      </c>
      <c r="B20325" t="s">
        <v>333</v>
      </c>
      <c r="C20325" s="70">
        <v>0</v>
      </c>
      <c r="D20325" s="70">
        <v>0</v>
      </c>
      <c r="E20325" s="71">
        <v>44657</v>
      </c>
      <c r="F20325" t="s">
        <v>10614</v>
      </c>
      <c r="G20325" t="s">
        <v>2142</v>
      </c>
      <c r="H20325" t="s">
        <v>10613</v>
      </c>
      <c r="I20325" t="s">
        <v>10612</v>
      </c>
      <c r="J20325" s="40">
        <v>6</v>
      </c>
      <c r="K20325" s="40">
        <v>0</v>
      </c>
    </row>
    <row r="20326" spans="1:11" x14ac:dyDescent="0.35">
      <c r="A20326">
        <v>65032</v>
      </c>
      <c r="B20326" t="s">
        <v>333</v>
      </c>
      <c r="C20326" s="70">
        <v>0</v>
      </c>
      <c r="D20326" s="70">
        <v>0</v>
      </c>
      <c r="E20326" s="71">
        <v>44657</v>
      </c>
      <c r="F20326" t="s">
        <v>10611</v>
      </c>
      <c r="G20326" t="s">
        <v>2142</v>
      </c>
      <c r="H20326" t="s">
        <v>10610</v>
      </c>
      <c r="I20326" t="s">
        <v>10609</v>
      </c>
      <c r="J20326" s="40">
        <v>29</v>
      </c>
      <c r="K20326" s="40">
        <v>0</v>
      </c>
    </row>
    <row r="20327" spans="1:11" x14ac:dyDescent="0.35">
      <c r="A20327">
        <v>65032</v>
      </c>
      <c r="B20327" t="s">
        <v>333</v>
      </c>
      <c r="C20327" s="70">
        <v>0</v>
      </c>
      <c r="D20327" s="70">
        <v>0</v>
      </c>
      <c r="E20327" s="71">
        <v>44660</v>
      </c>
      <c r="F20327" t="s">
        <v>10608</v>
      </c>
      <c r="G20327" t="s">
        <v>2142</v>
      </c>
      <c r="H20327" t="s">
        <v>10607</v>
      </c>
      <c r="I20327" t="s">
        <v>10606</v>
      </c>
      <c r="J20327" s="40">
        <v>1101.96</v>
      </c>
      <c r="K20327" s="40">
        <v>0</v>
      </c>
    </row>
    <row r="20328" spans="1:11" x14ac:dyDescent="0.35">
      <c r="A20328">
        <v>65032</v>
      </c>
      <c r="B20328" t="s">
        <v>333</v>
      </c>
      <c r="C20328" s="70">
        <v>0</v>
      </c>
      <c r="D20328" s="70">
        <v>0</v>
      </c>
      <c r="E20328" s="71">
        <v>44660</v>
      </c>
      <c r="F20328" t="s">
        <v>10605</v>
      </c>
      <c r="G20328" t="s">
        <v>2142</v>
      </c>
      <c r="H20328" t="s">
        <v>10604</v>
      </c>
      <c r="I20328" t="s">
        <v>10603</v>
      </c>
      <c r="J20328" s="40">
        <v>871.94</v>
      </c>
      <c r="K20328" s="40">
        <v>0</v>
      </c>
    </row>
    <row r="20329" spans="1:11" x14ac:dyDescent="0.35">
      <c r="A20329">
        <v>65032</v>
      </c>
      <c r="B20329" t="s">
        <v>333</v>
      </c>
      <c r="C20329" s="70">
        <v>0</v>
      </c>
      <c r="D20329" s="70">
        <v>0</v>
      </c>
      <c r="E20329" s="71">
        <v>44668</v>
      </c>
      <c r="F20329" t="s">
        <v>10602</v>
      </c>
      <c r="G20329" t="s">
        <v>2142</v>
      </c>
      <c r="H20329" t="s">
        <v>10601</v>
      </c>
      <c r="I20329" t="s">
        <v>10600</v>
      </c>
      <c r="J20329" s="40">
        <v>9</v>
      </c>
      <c r="K20329" s="40">
        <v>0</v>
      </c>
    </row>
    <row r="20330" spans="1:11" x14ac:dyDescent="0.35">
      <c r="A20330">
        <v>65032</v>
      </c>
      <c r="B20330" t="s">
        <v>333</v>
      </c>
      <c r="C20330" s="70">
        <v>0</v>
      </c>
      <c r="D20330" s="70">
        <v>0</v>
      </c>
      <c r="E20330" s="71">
        <v>44670</v>
      </c>
      <c r="F20330" t="s">
        <v>10599</v>
      </c>
      <c r="G20330" t="s">
        <v>2142</v>
      </c>
      <c r="H20330" t="s">
        <v>10598</v>
      </c>
      <c r="I20330" t="s">
        <v>10597</v>
      </c>
      <c r="J20330" s="40">
        <v>49</v>
      </c>
      <c r="K20330" s="40">
        <v>0</v>
      </c>
    </row>
    <row r="20331" spans="1:11" x14ac:dyDescent="0.35">
      <c r="A20331">
        <v>65032</v>
      </c>
      <c r="B20331" t="s">
        <v>333</v>
      </c>
      <c r="C20331" s="70">
        <v>0</v>
      </c>
      <c r="D20331" s="70">
        <v>0</v>
      </c>
      <c r="E20331" s="71">
        <v>44671</v>
      </c>
      <c r="F20331" t="s">
        <v>10596</v>
      </c>
      <c r="G20331" t="s">
        <v>2142</v>
      </c>
      <c r="H20331" t="s">
        <v>10595</v>
      </c>
      <c r="I20331" t="s">
        <v>10594</v>
      </c>
      <c r="J20331" s="40">
        <v>5</v>
      </c>
      <c r="K20331" s="40">
        <v>0</v>
      </c>
    </row>
    <row r="20332" spans="1:11" x14ac:dyDescent="0.35">
      <c r="A20332">
        <v>65032</v>
      </c>
      <c r="B20332" t="s">
        <v>333</v>
      </c>
      <c r="C20332" s="70">
        <v>0</v>
      </c>
      <c r="D20332" s="70">
        <v>0</v>
      </c>
      <c r="E20332" s="71">
        <v>44673</v>
      </c>
      <c r="F20332" t="s">
        <v>10593</v>
      </c>
      <c r="G20332" t="s">
        <v>2142</v>
      </c>
      <c r="H20332" t="s">
        <v>10592</v>
      </c>
      <c r="I20332" t="s">
        <v>10591</v>
      </c>
      <c r="J20332" s="40">
        <v>24</v>
      </c>
      <c r="K20332" s="40">
        <v>0</v>
      </c>
    </row>
    <row r="20333" spans="1:11" x14ac:dyDescent="0.35">
      <c r="A20333">
        <v>65032</v>
      </c>
      <c r="B20333" t="s">
        <v>333</v>
      </c>
      <c r="C20333" s="70">
        <v>0</v>
      </c>
      <c r="D20333" s="70">
        <v>0</v>
      </c>
      <c r="E20333" s="71">
        <v>44673</v>
      </c>
      <c r="F20333" t="s">
        <v>10590</v>
      </c>
      <c r="G20333" t="s">
        <v>2142</v>
      </c>
      <c r="H20333" t="s">
        <v>10589</v>
      </c>
      <c r="I20333" t="s">
        <v>10588</v>
      </c>
      <c r="J20333" s="40">
        <v>6</v>
      </c>
      <c r="K20333" s="40">
        <v>0</v>
      </c>
    </row>
    <row r="20334" spans="1:11" x14ac:dyDescent="0.35">
      <c r="A20334">
        <v>65032</v>
      </c>
      <c r="B20334" t="s">
        <v>333</v>
      </c>
      <c r="C20334" s="70">
        <v>0</v>
      </c>
      <c r="D20334" s="70">
        <v>0</v>
      </c>
      <c r="E20334" s="71">
        <v>44674</v>
      </c>
      <c r="F20334" t="s">
        <v>10587</v>
      </c>
      <c r="G20334" t="s">
        <v>2142</v>
      </c>
      <c r="H20334" t="s">
        <v>10586</v>
      </c>
      <c r="I20334" t="s">
        <v>10585</v>
      </c>
      <c r="J20334" s="40">
        <v>6</v>
      </c>
      <c r="K20334" s="40">
        <v>0</v>
      </c>
    </row>
    <row r="20335" spans="1:11" x14ac:dyDescent="0.35">
      <c r="A20335">
        <v>65032</v>
      </c>
      <c r="B20335" t="s">
        <v>333</v>
      </c>
      <c r="C20335" s="70">
        <v>0</v>
      </c>
      <c r="D20335" s="70">
        <v>0</v>
      </c>
      <c r="E20335" s="71">
        <v>44674</v>
      </c>
      <c r="F20335" t="s">
        <v>10584</v>
      </c>
      <c r="G20335" t="s">
        <v>2142</v>
      </c>
      <c r="H20335" t="s">
        <v>10583</v>
      </c>
      <c r="I20335" t="s">
        <v>10582</v>
      </c>
      <c r="J20335" s="40">
        <v>20</v>
      </c>
      <c r="K20335" s="40">
        <v>0</v>
      </c>
    </row>
    <row r="20336" spans="1:11" x14ac:dyDescent="0.35">
      <c r="A20336">
        <v>65032</v>
      </c>
      <c r="B20336" t="s">
        <v>333</v>
      </c>
      <c r="C20336" s="70">
        <v>0</v>
      </c>
      <c r="D20336" s="70">
        <v>0</v>
      </c>
      <c r="E20336" s="71">
        <v>44677</v>
      </c>
      <c r="F20336" t="s">
        <v>10581</v>
      </c>
      <c r="G20336" t="s">
        <v>2142</v>
      </c>
      <c r="H20336" t="s">
        <v>10580</v>
      </c>
      <c r="I20336" t="s">
        <v>10579</v>
      </c>
      <c r="J20336" s="40">
        <v>9</v>
      </c>
      <c r="K20336" s="40">
        <v>0</v>
      </c>
    </row>
    <row r="20337" spans="1:11" x14ac:dyDescent="0.35">
      <c r="A20337">
        <v>65032</v>
      </c>
      <c r="B20337" t="s">
        <v>333</v>
      </c>
      <c r="C20337" s="70">
        <v>0</v>
      </c>
      <c r="D20337" s="70">
        <v>0</v>
      </c>
      <c r="E20337" s="71">
        <v>44681</v>
      </c>
      <c r="F20337" t="s">
        <v>10578</v>
      </c>
      <c r="G20337" t="s">
        <v>2142</v>
      </c>
      <c r="H20337" t="s">
        <v>10577</v>
      </c>
      <c r="I20337" t="s">
        <v>10576</v>
      </c>
      <c r="J20337" s="40">
        <v>567.1</v>
      </c>
      <c r="K20337" s="40">
        <v>0</v>
      </c>
    </row>
    <row r="20338" spans="1:11" x14ac:dyDescent="0.35">
      <c r="A20338">
        <v>65032</v>
      </c>
      <c r="B20338" t="s">
        <v>333</v>
      </c>
      <c r="C20338" s="70">
        <v>0</v>
      </c>
      <c r="D20338" s="70">
        <v>0</v>
      </c>
      <c r="E20338" s="71">
        <v>44681</v>
      </c>
      <c r="F20338" t="s">
        <v>10575</v>
      </c>
      <c r="G20338" t="s">
        <v>2169</v>
      </c>
      <c r="H20338" t="s">
        <v>6700</v>
      </c>
      <c r="I20338" t="s">
        <v>6699</v>
      </c>
      <c r="J20338" s="40">
        <v>500</v>
      </c>
      <c r="K20338" s="40">
        <v>0</v>
      </c>
    </row>
    <row r="20339" spans="1:11" x14ac:dyDescent="0.35">
      <c r="A20339">
        <v>65032</v>
      </c>
      <c r="B20339" t="s">
        <v>333</v>
      </c>
      <c r="C20339" s="70">
        <v>0</v>
      </c>
      <c r="D20339" s="70">
        <v>0</v>
      </c>
      <c r="E20339" s="71">
        <v>44681</v>
      </c>
      <c r="F20339" t="s">
        <v>10574</v>
      </c>
      <c r="G20339" t="s">
        <v>2169</v>
      </c>
      <c r="H20339" t="s">
        <v>10018</v>
      </c>
      <c r="I20339" t="s">
        <v>10017</v>
      </c>
      <c r="J20339" s="40">
        <v>434.7</v>
      </c>
      <c r="K20339" s="40">
        <v>0</v>
      </c>
    </row>
    <row r="20340" spans="1:11" x14ac:dyDescent="0.35">
      <c r="A20340">
        <v>65032</v>
      </c>
      <c r="B20340" t="s">
        <v>333</v>
      </c>
      <c r="C20340" s="70">
        <v>0</v>
      </c>
      <c r="D20340" s="70">
        <v>0</v>
      </c>
      <c r="E20340" s="71">
        <v>44681</v>
      </c>
      <c r="F20340" t="s">
        <v>10573</v>
      </c>
      <c r="G20340" t="s">
        <v>2169</v>
      </c>
      <c r="H20340" t="s">
        <v>10086</v>
      </c>
      <c r="I20340" t="s">
        <v>10085</v>
      </c>
      <c r="J20340" s="40">
        <v>100</v>
      </c>
      <c r="K20340" s="40">
        <v>0</v>
      </c>
    </row>
    <row r="20341" spans="1:11" x14ac:dyDescent="0.35">
      <c r="A20341">
        <v>65032</v>
      </c>
      <c r="B20341" t="s">
        <v>333</v>
      </c>
      <c r="C20341" s="70">
        <v>0</v>
      </c>
      <c r="D20341" s="70">
        <v>0</v>
      </c>
      <c r="E20341" s="71">
        <v>44681</v>
      </c>
      <c r="F20341" t="s">
        <v>10572</v>
      </c>
      <c r="G20341" t="s">
        <v>2169</v>
      </c>
      <c r="H20341" t="s">
        <v>10015</v>
      </c>
      <c r="I20341" t="s">
        <v>10014</v>
      </c>
      <c r="J20341" s="40">
        <v>2998.69</v>
      </c>
      <c r="K20341" s="40">
        <v>0</v>
      </c>
    </row>
    <row r="20342" spans="1:11" x14ac:dyDescent="0.35">
      <c r="A20342">
        <v>65032</v>
      </c>
      <c r="B20342" t="s">
        <v>333</v>
      </c>
      <c r="C20342" s="70">
        <v>0</v>
      </c>
      <c r="D20342" s="70">
        <v>0</v>
      </c>
      <c r="E20342" s="71">
        <v>44681</v>
      </c>
      <c r="F20342" t="s">
        <v>10571</v>
      </c>
      <c r="G20342" t="s">
        <v>2169</v>
      </c>
      <c r="H20342" t="s">
        <v>10021</v>
      </c>
      <c r="I20342" t="s">
        <v>10020</v>
      </c>
      <c r="J20342" s="40">
        <v>410.51</v>
      </c>
      <c r="K20342" s="40">
        <v>0</v>
      </c>
    </row>
    <row r="20343" spans="1:11" x14ac:dyDescent="0.35">
      <c r="A20343">
        <v>65032</v>
      </c>
      <c r="B20343" t="s">
        <v>333</v>
      </c>
      <c r="C20343" s="70">
        <v>0</v>
      </c>
      <c r="D20343" s="70">
        <v>0</v>
      </c>
      <c r="E20343" s="71">
        <v>44681</v>
      </c>
      <c r="F20343" t="s">
        <v>10570</v>
      </c>
      <c r="G20343" t="s">
        <v>2169</v>
      </c>
      <c r="H20343" t="s">
        <v>10024</v>
      </c>
      <c r="I20343" t="s">
        <v>10023</v>
      </c>
      <c r="J20343" s="40">
        <v>276.88</v>
      </c>
      <c r="K20343" s="40">
        <v>0</v>
      </c>
    </row>
    <row r="20344" spans="1:11" x14ac:dyDescent="0.35">
      <c r="A20344">
        <v>65032</v>
      </c>
      <c r="B20344" t="s">
        <v>333</v>
      </c>
      <c r="C20344" s="70">
        <v>0</v>
      </c>
      <c r="D20344" s="70">
        <v>0</v>
      </c>
      <c r="E20344" s="71">
        <v>44681</v>
      </c>
      <c r="F20344" t="s">
        <v>10569</v>
      </c>
      <c r="G20344" t="s">
        <v>2169</v>
      </c>
      <c r="H20344" t="s">
        <v>10030</v>
      </c>
      <c r="I20344" t="s">
        <v>10029</v>
      </c>
      <c r="J20344" s="40">
        <v>1138.73</v>
      </c>
      <c r="K20344" s="40">
        <v>0</v>
      </c>
    </row>
    <row r="20345" spans="1:11" x14ac:dyDescent="0.35">
      <c r="A20345">
        <v>65032</v>
      </c>
      <c r="B20345" t="s">
        <v>333</v>
      </c>
      <c r="C20345" s="70">
        <v>0</v>
      </c>
      <c r="D20345" s="70">
        <v>0</v>
      </c>
      <c r="E20345" s="71">
        <v>44682</v>
      </c>
      <c r="F20345" t="s">
        <v>10568</v>
      </c>
      <c r="G20345" t="s">
        <v>2142</v>
      </c>
      <c r="H20345" t="s">
        <v>10567</v>
      </c>
      <c r="I20345" t="s">
        <v>10566</v>
      </c>
      <c r="J20345" s="40">
        <v>185.76</v>
      </c>
      <c r="K20345" s="40">
        <v>0</v>
      </c>
    </row>
    <row r="20346" spans="1:11" x14ac:dyDescent="0.35">
      <c r="A20346">
        <v>65032</v>
      </c>
      <c r="B20346" t="s">
        <v>333</v>
      </c>
      <c r="C20346" s="70">
        <v>0</v>
      </c>
      <c r="D20346" s="70">
        <v>0</v>
      </c>
      <c r="E20346" s="71">
        <v>44682</v>
      </c>
      <c r="F20346" t="s">
        <v>10565</v>
      </c>
      <c r="G20346" t="s">
        <v>1907</v>
      </c>
      <c r="J20346" s="40">
        <v>20</v>
      </c>
      <c r="K20346" s="40">
        <v>0</v>
      </c>
    </row>
    <row r="20347" spans="1:11" x14ac:dyDescent="0.35">
      <c r="A20347">
        <v>65032</v>
      </c>
      <c r="B20347" t="s">
        <v>333</v>
      </c>
      <c r="C20347" s="70">
        <v>0</v>
      </c>
      <c r="D20347" s="70">
        <v>0</v>
      </c>
      <c r="E20347" s="71">
        <v>44682</v>
      </c>
      <c r="F20347" t="s">
        <v>10564</v>
      </c>
      <c r="G20347" t="s">
        <v>2142</v>
      </c>
      <c r="H20347" t="s">
        <v>10563</v>
      </c>
      <c r="I20347" t="s">
        <v>10562</v>
      </c>
      <c r="J20347" s="40">
        <v>129</v>
      </c>
      <c r="K20347" s="40">
        <v>0</v>
      </c>
    </row>
    <row r="20348" spans="1:11" x14ac:dyDescent="0.35">
      <c r="A20348">
        <v>65032</v>
      </c>
      <c r="B20348" t="s">
        <v>333</v>
      </c>
      <c r="C20348" s="70">
        <v>0</v>
      </c>
      <c r="D20348" s="70">
        <v>0</v>
      </c>
      <c r="E20348" s="71">
        <v>44683</v>
      </c>
      <c r="F20348" t="s">
        <v>10561</v>
      </c>
      <c r="G20348" t="s">
        <v>2142</v>
      </c>
      <c r="H20348" t="s">
        <v>10560</v>
      </c>
      <c r="I20348" t="s">
        <v>10559</v>
      </c>
      <c r="J20348" s="40">
        <v>-24</v>
      </c>
      <c r="K20348" s="40">
        <v>0</v>
      </c>
    </row>
    <row r="20349" spans="1:11" x14ac:dyDescent="0.35">
      <c r="A20349">
        <v>65032</v>
      </c>
      <c r="B20349" t="s">
        <v>333</v>
      </c>
      <c r="C20349" s="70">
        <v>0</v>
      </c>
      <c r="D20349" s="70">
        <v>0</v>
      </c>
      <c r="E20349" s="71">
        <v>44683</v>
      </c>
      <c r="F20349" t="s">
        <v>10558</v>
      </c>
      <c r="G20349" t="s">
        <v>2142</v>
      </c>
      <c r="H20349" t="s">
        <v>10557</v>
      </c>
      <c r="I20349" t="s">
        <v>10556</v>
      </c>
      <c r="J20349" s="40">
        <v>9</v>
      </c>
      <c r="K20349" s="40">
        <v>0</v>
      </c>
    </row>
    <row r="20350" spans="1:11" x14ac:dyDescent="0.35">
      <c r="A20350">
        <v>65032</v>
      </c>
      <c r="B20350" t="s">
        <v>333</v>
      </c>
      <c r="C20350" s="70">
        <v>0</v>
      </c>
      <c r="D20350" s="70">
        <v>0</v>
      </c>
      <c r="E20350" s="71">
        <v>44683</v>
      </c>
      <c r="F20350" t="s">
        <v>10555</v>
      </c>
      <c r="G20350" t="s">
        <v>2142</v>
      </c>
      <c r="H20350" t="s">
        <v>10554</v>
      </c>
      <c r="I20350" t="s">
        <v>10553</v>
      </c>
      <c r="J20350" s="40">
        <v>2</v>
      </c>
      <c r="K20350" s="40">
        <v>0</v>
      </c>
    </row>
    <row r="20351" spans="1:11" x14ac:dyDescent="0.35">
      <c r="A20351">
        <v>65032</v>
      </c>
      <c r="B20351" t="s">
        <v>333</v>
      </c>
      <c r="C20351" s="70">
        <v>0</v>
      </c>
      <c r="D20351" s="70">
        <v>0</v>
      </c>
      <c r="E20351" s="71">
        <v>44683</v>
      </c>
      <c r="F20351" t="s">
        <v>10552</v>
      </c>
      <c r="G20351" t="s">
        <v>1907</v>
      </c>
      <c r="J20351" s="40">
        <v>4</v>
      </c>
      <c r="K20351" s="40">
        <v>0</v>
      </c>
    </row>
    <row r="20352" spans="1:11" x14ac:dyDescent="0.35">
      <c r="A20352">
        <v>65032</v>
      </c>
      <c r="B20352" t="s">
        <v>333</v>
      </c>
      <c r="C20352" s="70">
        <v>0</v>
      </c>
      <c r="D20352" s="70">
        <v>0</v>
      </c>
      <c r="E20352" s="71">
        <v>44683</v>
      </c>
      <c r="F20352" t="s">
        <v>10551</v>
      </c>
      <c r="G20352" t="s">
        <v>1907</v>
      </c>
      <c r="J20352" s="40">
        <v>54.2</v>
      </c>
      <c r="K20352" s="40">
        <v>0</v>
      </c>
    </row>
    <row r="20353" spans="1:11" x14ac:dyDescent="0.35">
      <c r="A20353">
        <v>65032</v>
      </c>
      <c r="B20353" t="s">
        <v>333</v>
      </c>
      <c r="C20353" s="70">
        <v>0</v>
      </c>
      <c r="D20353" s="70">
        <v>0</v>
      </c>
      <c r="E20353" s="71">
        <v>44684</v>
      </c>
      <c r="F20353" t="s">
        <v>10550</v>
      </c>
      <c r="G20353" t="s">
        <v>2142</v>
      </c>
      <c r="H20353" t="s">
        <v>10549</v>
      </c>
      <c r="I20353" t="s">
        <v>10548</v>
      </c>
      <c r="J20353" s="40">
        <v>6</v>
      </c>
      <c r="K20353" s="40">
        <v>0</v>
      </c>
    </row>
    <row r="20354" spans="1:11" x14ac:dyDescent="0.35">
      <c r="A20354">
        <v>65032</v>
      </c>
      <c r="B20354" t="s">
        <v>333</v>
      </c>
      <c r="C20354" s="70">
        <v>0</v>
      </c>
      <c r="D20354" s="70">
        <v>0</v>
      </c>
      <c r="E20354" s="71">
        <v>44685</v>
      </c>
      <c r="F20354" t="s">
        <v>10547</v>
      </c>
      <c r="G20354" t="s">
        <v>2142</v>
      </c>
      <c r="H20354" t="s">
        <v>10546</v>
      </c>
      <c r="I20354" t="s">
        <v>10545</v>
      </c>
      <c r="J20354" s="40">
        <v>79</v>
      </c>
      <c r="K20354" s="40">
        <v>0</v>
      </c>
    </row>
    <row r="20355" spans="1:11" x14ac:dyDescent="0.35">
      <c r="A20355">
        <v>65032</v>
      </c>
      <c r="B20355" t="s">
        <v>333</v>
      </c>
      <c r="C20355" s="70">
        <v>0</v>
      </c>
      <c r="D20355" s="70">
        <v>0</v>
      </c>
      <c r="E20355" s="71">
        <v>44687</v>
      </c>
      <c r="F20355" t="s">
        <v>10544</v>
      </c>
      <c r="G20355" t="s">
        <v>2142</v>
      </c>
      <c r="H20355" t="s">
        <v>10543</v>
      </c>
      <c r="I20355" t="s">
        <v>10542</v>
      </c>
      <c r="J20355" s="40">
        <v>29</v>
      </c>
      <c r="K20355" s="40">
        <v>0</v>
      </c>
    </row>
    <row r="20356" spans="1:11" x14ac:dyDescent="0.35">
      <c r="A20356">
        <v>65032</v>
      </c>
      <c r="B20356" t="s">
        <v>333</v>
      </c>
      <c r="C20356" s="70">
        <v>0</v>
      </c>
      <c r="D20356" s="70">
        <v>0</v>
      </c>
      <c r="E20356" s="71">
        <v>44690</v>
      </c>
      <c r="F20356" t="s">
        <v>10541</v>
      </c>
      <c r="G20356" t="s">
        <v>2142</v>
      </c>
      <c r="H20356" t="s">
        <v>10540</v>
      </c>
      <c r="I20356" t="s">
        <v>10539</v>
      </c>
      <c r="J20356" s="40">
        <v>1257.52</v>
      </c>
      <c r="K20356" s="40">
        <v>0</v>
      </c>
    </row>
    <row r="20357" spans="1:11" x14ac:dyDescent="0.35">
      <c r="A20357">
        <v>65032</v>
      </c>
      <c r="B20357" t="s">
        <v>333</v>
      </c>
      <c r="C20357" s="70">
        <v>0</v>
      </c>
      <c r="D20357" s="70">
        <v>0</v>
      </c>
      <c r="E20357" s="71">
        <v>44690</v>
      </c>
      <c r="F20357" t="s">
        <v>10538</v>
      </c>
      <c r="G20357" t="s">
        <v>2142</v>
      </c>
      <c r="H20357" t="s">
        <v>10537</v>
      </c>
      <c r="I20357" t="s">
        <v>10536</v>
      </c>
      <c r="J20357" s="40">
        <v>834.73</v>
      </c>
      <c r="K20357" s="40">
        <v>0</v>
      </c>
    </row>
    <row r="20358" spans="1:11" x14ac:dyDescent="0.35">
      <c r="A20358">
        <v>65032</v>
      </c>
      <c r="B20358" t="s">
        <v>333</v>
      </c>
      <c r="C20358" s="70">
        <v>0</v>
      </c>
      <c r="D20358" s="70">
        <v>0</v>
      </c>
      <c r="E20358" s="71">
        <v>44698</v>
      </c>
      <c r="F20358" t="s">
        <v>10535</v>
      </c>
      <c r="G20358" t="s">
        <v>2142</v>
      </c>
      <c r="H20358" t="s">
        <v>10534</v>
      </c>
      <c r="I20358" t="s">
        <v>10533</v>
      </c>
      <c r="J20358" s="40">
        <v>9</v>
      </c>
      <c r="K20358" s="40">
        <v>0</v>
      </c>
    </row>
    <row r="20359" spans="1:11" x14ac:dyDescent="0.35">
      <c r="A20359">
        <v>65032</v>
      </c>
      <c r="B20359" t="s">
        <v>333</v>
      </c>
      <c r="C20359" s="70">
        <v>0</v>
      </c>
      <c r="D20359" s="70">
        <v>0</v>
      </c>
      <c r="E20359" s="71">
        <v>44700</v>
      </c>
      <c r="F20359" t="s">
        <v>10532</v>
      </c>
      <c r="G20359" t="s">
        <v>2142</v>
      </c>
      <c r="H20359" t="s">
        <v>10531</v>
      </c>
      <c r="I20359" t="s">
        <v>10530</v>
      </c>
      <c r="J20359" s="40">
        <v>49</v>
      </c>
      <c r="K20359" s="40">
        <v>0</v>
      </c>
    </row>
    <row r="20360" spans="1:11" x14ac:dyDescent="0.35">
      <c r="A20360">
        <v>65032</v>
      </c>
      <c r="B20360" t="s">
        <v>333</v>
      </c>
      <c r="C20360" s="70">
        <v>0</v>
      </c>
      <c r="D20360" s="70">
        <v>0</v>
      </c>
      <c r="E20360" s="71">
        <v>44701</v>
      </c>
      <c r="F20360" t="s">
        <v>10529</v>
      </c>
      <c r="G20360" t="s">
        <v>2142</v>
      </c>
      <c r="H20360" t="s">
        <v>10528</v>
      </c>
      <c r="I20360" t="s">
        <v>10527</v>
      </c>
      <c r="J20360" s="40">
        <v>5</v>
      </c>
      <c r="K20360" s="40">
        <v>0</v>
      </c>
    </row>
    <row r="20361" spans="1:11" x14ac:dyDescent="0.35">
      <c r="A20361">
        <v>65032</v>
      </c>
      <c r="B20361" t="s">
        <v>333</v>
      </c>
      <c r="C20361" s="70">
        <v>0</v>
      </c>
      <c r="D20361" s="70">
        <v>0</v>
      </c>
      <c r="E20361" s="71">
        <v>44701</v>
      </c>
      <c r="F20361" t="s">
        <v>10526</v>
      </c>
      <c r="G20361" t="s">
        <v>2142</v>
      </c>
      <c r="H20361" t="s">
        <v>10525</v>
      </c>
      <c r="I20361" t="s">
        <v>10524</v>
      </c>
      <c r="J20361" s="40">
        <v>389.31</v>
      </c>
      <c r="K20361" s="40">
        <v>0</v>
      </c>
    </row>
    <row r="20362" spans="1:11" x14ac:dyDescent="0.35">
      <c r="A20362">
        <v>65032</v>
      </c>
      <c r="B20362" t="s">
        <v>333</v>
      </c>
      <c r="C20362" s="70">
        <v>0</v>
      </c>
      <c r="D20362" s="70">
        <v>0</v>
      </c>
      <c r="E20362" s="71">
        <v>44703</v>
      </c>
      <c r="F20362" t="s">
        <v>10523</v>
      </c>
      <c r="G20362" t="s">
        <v>2142</v>
      </c>
      <c r="H20362" t="s">
        <v>10522</v>
      </c>
      <c r="I20362" t="s">
        <v>10521</v>
      </c>
      <c r="J20362" s="40">
        <v>239.88</v>
      </c>
      <c r="K20362" s="40">
        <v>0</v>
      </c>
    </row>
    <row r="20363" spans="1:11" x14ac:dyDescent="0.35">
      <c r="A20363">
        <v>65032</v>
      </c>
      <c r="B20363" t="s">
        <v>333</v>
      </c>
      <c r="C20363" s="70">
        <v>0</v>
      </c>
      <c r="D20363" s="70">
        <v>0</v>
      </c>
      <c r="E20363" s="71">
        <v>44704</v>
      </c>
      <c r="F20363" t="s">
        <v>10520</v>
      </c>
      <c r="G20363" t="s">
        <v>2142</v>
      </c>
      <c r="H20363" t="s">
        <v>10519</v>
      </c>
      <c r="I20363" t="s">
        <v>10518</v>
      </c>
      <c r="J20363" s="40">
        <v>23.2</v>
      </c>
      <c r="K20363" s="40">
        <v>0</v>
      </c>
    </row>
    <row r="20364" spans="1:11" x14ac:dyDescent="0.35">
      <c r="A20364">
        <v>65032</v>
      </c>
      <c r="B20364" t="s">
        <v>333</v>
      </c>
      <c r="C20364" s="70">
        <v>0</v>
      </c>
      <c r="D20364" s="70">
        <v>0</v>
      </c>
      <c r="E20364" s="71">
        <v>44704</v>
      </c>
      <c r="F20364" t="s">
        <v>10517</v>
      </c>
      <c r="G20364" t="s">
        <v>2142</v>
      </c>
      <c r="H20364" t="s">
        <v>10516</v>
      </c>
      <c r="I20364" t="s">
        <v>10515</v>
      </c>
      <c r="J20364" s="40">
        <v>6</v>
      </c>
      <c r="K20364" s="40">
        <v>0</v>
      </c>
    </row>
    <row r="20365" spans="1:11" x14ac:dyDescent="0.35">
      <c r="A20365">
        <v>65032</v>
      </c>
      <c r="B20365" t="s">
        <v>333</v>
      </c>
      <c r="C20365" s="70">
        <v>0</v>
      </c>
      <c r="D20365" s="70">
        <v>0</v>
      </c>
      <c r="E20365" s="71">
        <v>44707</v>
      </c>
      <c r="F20365" t="s">
        <v>10514</v>
      </c>
      <c r="G20365" t="s">
        <v>2142</v>
      </c>
      <c r="H20365" t="s">
        <v>10513</v>
      </c>
      <c r="I20365" t="s">
        <v>10512</v>
      </c>
      <c r="J20365" s="40">
        <v>9</v>
      </c>
      <c r="K20365" s="40">
        <v>0</v>
      </c>
    </row>
    <row r="20366" spans="1:11" x14ac:dyDescent="0.35">
      <c r="A20366">
        <v>65032</v>
      </c>
      <c r="B20366" t="s">
        <v>333</v>
      </c>
      <c r="C20366" s="70">
        <v>0</v>
      </c>
      <c r="D20366" s="70">
        <v>0</v>
      </c>
      <c r="E20366" s="71">
        <v>44712</v>
      </c>
      <c r="F20366" t="s">
        <v>10511</v>
      </c>
      <c r="G20366" t="s">
        <v>2142</v>
      </c>
      <c r="H20366" t="s">
        <v>10510</v>
      </c>
      <c r="I20366" t="s">
        <v>10509</v>
      </c>
      <c r="J20366" s="40">
        <v>1329.86</v>
      </c>
      <c r="K20366" s="40">
        <v>0</v>
      </c>
    </row>
    <row r="20367" spans="1:11" x14ac:dyDescent="0.35">
      <c r="A20367">
        <v>65032</v>
      </c>
      <c r="B20367" t="s">
        <v>333</v>
      </c>
      <c r="C20367" s="70">
        <v>0</v>
      </c>
      <c r="D20367" s="70">
        <v>0</v>
      </c>
      <c r="E20367" s="71">
        <v>44712</v>
      </c>
      <c r="F20367" t="s">
        <v>10508</v>
      </c>
      <c r="G20367" t="s">
        <v>2142</v>
      </c>
      <c r="H20367" t="s">
        <v>10507</v>
      </c>
      <c r="I20367" t="s">
        <v>10506</v>
      </c>
      <c r="J20367" s="40">
        <v>1038.4000000000001</v>
      </c>
      <c r="K20367" s="40">
        <v>0</v>
      </c>
    </row>
    <row r="20368" spans="1:11" x14ac:dyDescent="0.35">
      <c r="A20368">
        <v>65032</v>
      </c>
      <c r="B20368" t="s">
        <v>333</v>
      </c>
      <c r="C20368" s="70">
        <v>0</v>
      </c>
      <c r="D20368" s="70">
        <v>0</v>
      </c>
      <c r="E20368" s="71">
        <v>44712</v>
      </c>
      <c r="F20368" t="s">
        <v>10505</v>
      </c>
      <c r="G20368" t="s">
        <v>2142</v>
      </c>
      <c r="H20368" t="s">
        <v>10504</v>
      </c>
      <c r="I20368" t="s">
        <v>10503</v>
      </c>
      <c r="J20368" s="40">
        <v>442</v>
      </c>
      <c r="K20368" s="40">
        <v>0</v>
      </c>
    </row>
    <row r="20369" spans="1:11" x14ac:dyDescent="0.35">
      <c r="A20369">
        <v>65032</v>
      </c>
      <c r="B20369" t="s">
        <v>333</v>
      </c>
      <c r="C20369" s="70">
        <v>0</v>
      </c>
      <c r="D20369" s="70">
        <v>0</v>
      </c>
      <c r="E20369" s="71">
        <v>44712</v>
      </c>
      <c r="F20369" t="s">
        <v>10502</v>
      </c>
      <c r="G20369" t="s">
        <v>2169</v>
      </c>
      <c r="H20369" t="s">
        <v>10024</v>
      </c>
      <c r="I20369" t="s">
        <v>10023</v>
      </c>
      <c r="J20369" s="40">
        <v>495.4</v>
      </c>
      <c r="K20369" s="40">
        <v>0</v>
      </c>
    </row>
    <row r="20370" spans="1:11" x14ac:dyDescent="0.35">
      <c r="A20370">
        <v>65032</v>
      </c>
      <c r="B20370" t="s">
        <v>333</v>
      </c>
      <c r="C20370" s="70">
        <v>0</v>
      </c>
      <c r="D20370" s="70">
        <v>0</v>
      </c>
      <c r="E20370" s="71">
        <v>44712</v>
      </c>
      <c r="F20370" t="s">
        <v>10501</v>
      </c>
      <c r="G20370" t="s">
        <v>2169</v>
      </c>
      <c r="H20370" t="s">
        <v>10021</v>
      </c>
      <c r="I20370" t="s">
        <v>10020</v>
      </c>
      <c r="J20370" s="40">
        <v>410.51</v>
      </c>
      <c r="K20370" s="40">
        <v>0</v>
      </c>
    </row>
    <row r="20371" spans="1:11" x14ac:dyDescent="0.35">
      <c r="A20371">
        <v>65032</v>
      </c>
      <c r="B20371" t="s">
        <v>333</v>
      </c>
      <c r="C20371" s="70">
        <v>0</v>
      </c>
      <c r="D20371" s="70">
        <v>0</v>
      </c>
      <c r="E20371" s="71">
        <v>44712</v>
      </c>
      <c r="F20371" t="s">
        <v>10500</v>
      </c>
      <c r="G20371" t="s">
        <v>2169</v>
      </c>
      <c r="H20371" t="s">
        <v>6700</v>
      </c>
      <c r="I20371" t="s">
        <v>6699</v>
      </c>
      <c r="J20371" s="40">
        <v>500</v>
      </c>
      <c r="K20371" s="40">
        <v>0</v>
      </c>
    </row>
    <row r="20372" spans="1:11" x14ac:dyDescent="0.35">
      <c r="A20372">
        <v>65032</v>
      </c>
      <c r="B20372" t="s">
        <v>333</v>
      </c>
      <c r="C20372" s="70">
        <v>0</v>
      </c>
      <c r="D20372" s="70">
        <v>0</v>
      </c>
      <c r="E20372" s="71">
        <v>44712</v>
      </c>
      <c r="F20372" t="s">
        <v>10499</v>
      </c>
      <c r="G20372" t="s">
        <v>2169</v>
      </c>
      <c r="H20372" t="s">
        <v>10086</v>
      </c>
      <c r="I20372" t="s">
        <v>10085</v>
      </c>
      <c r="J20372" s="40">
        <v>100</v>
      </c>
      <c r="K20372" s="40">
        <v>0</v>
      </c>
    </row>
    <row r="20373" spans="1:11" x14ac:dyDescent="0.35">
      <c r="A20373">
        <v>65032</v>
      </c>
      <c r="B20373" t="s">
        <v>333</v>
      </c>
      <c r="C20373" s="70">
        <v>0</v>
      </c>
      <c r="D20373" s="70">
        <v>0</v>
      </c>
      <c r="E20373" s="71">
        <v>44712</v>
      </c>
      <c r="F20373" t="s">
        <v>10498</v>
      </c>
      <c r="G20373" t="s">
        <v>2169</v>
      </c>
      <c r="H20373" t="s">
        <v>10018</v>
      </c>
      <c r="I20373" t="s">
        <v>10017</v>
      </c>
      <c r="J20373" s="40">
        <v>434.7</v>
      </c>
      <c r="K20373" s="40">
        <v>0</v>
      </c>
    </row>
    <row r="20374" spans="1:11" x14ac:dyDescent="0.35">
      <c r="A20374">
        <v>65032</v>
      </c>
      <c r="B20374" t="s">
        <v>333</v>
      </c>
      <c r="C20374" s="70">
        <v>0</v>
      </c>
      <c r="D20374" s="70">
        <v>0</v>
      </c>
      <c r="E20374" s="71">
        <v>44712</v>
      </c>
      <c r="F20374" t="s">
        <v>10497</v>
      </c>
      <c r="G20374" t="s">
        <v>2169</v>
      </c>
      <c r="H20374" t="s">
        <v>10012</v>
      </c>
      <c r="I20374" t="s">
        <v>10011</v>
      </c>
      <c r="J20374" s="40">
        <v>16.25</v>
      </c>
      <c r="K20374" s="40">
        <v>0</v>
      </c>
    </row>
    <row r="20375" spans="1:11" x14ac:dyDescent="0.35">
      <c r="A20375">
        <v>65032</v>
      </c>
      <c r="B20375" t="s">
        <v>333</v>
      </c>
      <c r="C20375" s="70">
        <v>0</v>
      </c>
      <c r="D20375" s="70">
        <v>0</v>
      </c>
      <c r="E20375" s="71">
        <v>44712</v>
      </c>
      <c r="F20375" t="s">
        <v>10496</v>
      </c>
      <c r="G20375" t="s">
        <v>2169</v>
      </c>
      <c r="H20375" t="s">
        <v>10015</v>
      </c>
      <c r="I20375" t="s">
        <v>10014</v>
      </c>
      <c r="J20375" s="40">
        <v>2998.69</v>
      </c>
      <c r="K20375" s="40">
        <v>0</v>
      </c>
    </row>
    <row r="20376" spans="1:11" x14ac:dyDescent="0.35">
      <c r="A20376">
        <v>65032</v>
      </c>
      <c r="B20376" t="s">
        <v>333</v>
      </c>
      <c r="C20376" s="70">
        <v>0</v>
      </c>
      <c r="D20376" s="70">
        <v>0</v>
      </c>
      <c r="E20376" s="71">
        <v>44712</v>
      </c>
      <c r="F20376" t="s">
        <v>10495</v>
      </c>
      <c r="G20376" t="s">
        <v>1907</v>
      </c>
      <c r="J20376" s="40">
        <v>4</v>
      </c>
      <c r="K20376" s="40">
        <v>0</v>
      </c>
    </row>
    <row r="20377" spans="1:11" x14ac:dyDescent="0.35">
      <c r="A20377">
        <v>65032</v>
      </c>
      <c r="B20377" t="s">
        <v>333</v>
      </c>
      <c r="C20377" s="70">
        <v>0</v>
      </c>
      <c r="D20377" s="70">
        <v>0</v>
      </c>
      <c r="E20377" s="71">
        <v>44712</v>
      </c>
      <c r="F20377" t="s">
        <v>10494</v>
      </c>
      <c r="G20377" t="s">
        <v>1907</v>
      </c>
      <c r="J20377" s="40">
        <v>12</v>
      </c>
      <c r="K20377" s="40">
        <v>0</v>
      </c>
    </row>
    <row r="20378" spans="1:11" x14ac:dyDescent="0.35">
      <c r="A20378">
        <v>65032</v>
      </c>
      <c r="B20378" t="s">
        <v>333</v>
      </c>
      <c r="C20378" s="70">
        <v>0</v>
      </c>
      <c r="D20378" s="70">
        <v>0</v>
      </c>
      <c r="E20378" s="71">
        <v>44712</v>
      </c>
      <c r="F20378" t="s">
        <v>10493</v>
      </c>
      <c r="G20378" t="s">
        <v>1907</v>
      </c>
      <c r="J20378" s="40">
        <v>6</v>
      </c>
      <c r="K20378" s="40">
        <v>0</v>
      </c>
    </row>
    <row r="20379" spans="1:11" x14ac:dyDescent="0.35">
      <c r="A20379">
        <v>65032</v>
      </c>
      <c r="B20379" t="s">
        <v>333</v>
      </c>
      <c r="C20379" s="70">
        <v>0</v>
      </c>
      <c r="D20379" s="70">
        <v>0</v>
      </c>
      <c r="E20379" s="71">
        <v>44712</v>
      </c>
      <c r="F20379" t="s">
        <v>10492</v>
      </c>
      <c r="G20379" t="s">
        <v>1907</v>
      </c>
      <c r="J20379" s="40">
        <v>12</v>
      </c>
      <c r="K20379" s="40">
        <v>0</v>
      </c>
    </row>
    <row r="20380" spans="1:11" x14ac:dyDescent="0.35">
      <c r="A20380">
        <v>65032</v>
      </c>
      <c r="B20380" t="s">
        <v>333</v>
      </c>
      <c r="C20380" s="70">
        <v>0</v>
      </c>
      <c r="D20380" s="70">
        <v>0</v>
      </c>
      <c r="E20380" s="71">
        <v>44712</v>
      </c>
      <c r="F20380" t="s">
        <v>10491</v>
      </c>
      <c r="G20380" t="s">
        <v>2142</v>
      </c>
      <c r="H20380" t="s">
        <v>10490</v>
      </c>
      <c r="I20380" t="s">
        <v>10489</v>
      </c>
      <c r="J20380" s="40">
        <v>1188.96</v>
      </c>
      <c r="K20380" s="40">
        <v>0</v>
      </c>
    </row>
    <row r="20381" spans="1:11" x14ac:dyDescent="0.35">
      <c r="A20381">
        <v>65032</v>
      </c>
      <c r="B20381" t="s">
        <v>333</v>
      </c>
      <c r="C20381" s="70">
        <v>0</v>
      </c>
      <c r="D20381" s="70">
        <v>0</v>
      </c>
      <c r="E20381" s="71">
        <v>44712</v>
      </c>
      <c r="F20381" t="s">
        <v>10488</v>
      </c>
      <c r="G20381" t="s">
        <v>2169</v>
      </c>
      <c r="H20381" t="s">
        <v>10030</v>
      </c>
      <c r="I20381" t="s">
        <v>10029</v>
      </c>
      <c r="J20381" s="40">
        <v>1385.46</v>
      </c>
      <c r="K20381" s="40">
        <v>0</v>
      </c>
    </row>
    <row r="20382" spans="1:11" x14ac:dyDescent="0.35">
      <c r="A20382">
        <v>65032</v>
      </c>
      <c r="B20382" t="s">
        <v>333</v>
      </c>
      <c r="C20382" s="70">
        <v>0</v>
      </c>
      <c r="D20382" s="70">
        <v>0</v>
      </c>
      <c r="E20382" s="71">
        <v>44712</v>
      </c>
      <c r="F20382" t="s">
        <v>10487</v>
      </c>
      <c r="G20382" t="s">
        <v>2169</v>
      </c>
      <c r="H20382" t="s">
        <v>10027</v>
      </c>
      <c r="I20382" t="s">
        <v>10026</v>
      </c>
      <c r="J20382" s="40">
        <v>124.38</v>
      </c>
      <c r="K20382" s="40">
        <v>0</v>
      </c>
    </row>
    <row r="20383" spans="1:11" x14ac:dyDescent="0.35">
      <c r="A20383">
        <v>65032</v>
      </c>
      <c r="B20383" t="s">
        <v>333</v>
      </c>
      <c r="C20383" s="70">
        <v>0</v>
      </c>
      <c r="D20383" s="70">
        <v>0</v>
      </c>
      <c r="E20383" s="71">
        <v>44713</v>
      </c>
      <c r="F20383" t="s">
        <v>10486</v>
      </c>
      <c r="G20383" t="s">
        <v>2142</v>
      </c>
      <c r="H20383" t="s">
        <v>10485</v>
      </c>
      <c r="I20383" t="s">
        <v>10484</v>
      </c>
      <c r="J20383" s="40">
        <v>16248.86</v>
      </c>
      <c r="K20383" s="40">
        <v>0</v>
      </c>
    </row>
    <row r="20384" spans="1:11" x14ac:dyDescent="0.35">
      <c r="A20384">
        <v>65032</v>
      </c>
      <c r="B20384" t="s">
        <v>333</v>
      </c>
      <c r="C20384" s="70">
        <v>0</v>
      </c>
      <c r="D20384" s="70">
        <v>0</v>
      </c>
      <c r="E20384" s="71">
        <v>44715</v>
      </c>
      <c r="F20384" t="s">
        <v>10483</v>
      </c>
      <c r="G20384" t="s">
        <v>2142</v>
      </c>
      <c r="H20384" t="s">
        <v>10482</v>
      </c>
      <c r="I20384" t="s">
        <v>10481</v>
      </c>
      <c r="J20384" s="40">
        <v>6</v>
      </c>
      <c r="K20384" s="40">
        <v>0</v>
      </c>
    </row>
    <row r="20385" spans="1:11" x14ac:dyDescent="0.35">
      <c r="A20385">
        <v>65032</v>
      </c>
      <c r="B20385" t="s">
        <v>333</v>
      </c>
      <c r="C20385" s="70">
        <v>0</v>
      </c>
      <c r="D20385" s="70">
        <v>0</v>
      </c>
      <c r="E20385" s="71">
        <v>44716</v>
      </c>
      <c r="F20385" t="s">
        <v>10480</v>
      </c>
      <c r="G20385" t="s">
        <v>2142</v>
      </c>
      <c r="H20385" t="s">
        <v>10479</v>
      </c>
      <c r="I20385" t="s">
        <v>10478</v>
      </c>
      <c r="J20385" s="40">
        <v>79</v>
      </c>
      <c r="K20385" s="40">
        <v>0</v>
      </c>
    </row>
    <row r="20386" spans="1:11" x14ac:dyDescent="0.35">
      <c r="A20386">
        <v>65032</v>
      </c>
      <c r="B20386" t="s">
        <v>333</v>
      </c>
      <c r="C20386" s="70">
        <v>0</v>
      </c>
      <c r="D20386" s="70">
        <v>0</v>
      </c>
      <c r="E20386" s="71">
        <v>44718</v>
      </c>
      <c r="F20386" t="s">
        <v>10477</v>
      </c>
      <c r="G20386" t="s">
        <v>2142</v>
      </c>
      <c r="H20386" t="s">
        <v>10476</v>
      </c>
      <c r="I20386" t="s">
        <v>10475</v>
      </c>
      <c r="J20386" s="40">
        <v>29</v>
      </c>
      <c r="K20386" s="40">
        <v>0</v>
      </c>
    </row>
    <row r="20387" spans="1:11" x14ac:dyDescent="0.35">
      <c r="A20387">
        <v>65032</v>
      </c>
      <c r="B20387" t="s">
        <v>333</v>
      </c>
      <c r="C20387" s="70">
        <v>0</v>
      </c>
      <c r="D20387" s="70">
        <v>0</v>
      </c>
      <c r="E20387" s="71">
        <v>44725</v>
      </c>
      <c r="F20387" t="s">
        <v>10474</v>
      </c>
      <c r="G20387" t="s">
        <v>2142</v>
      </c>
      <c r="H20387" t="s">
        <v>10473</v>
      </c>
      <c r="I20387" t="s">
        <v>10472</v>
      </c>
      <c r="J20387" s="40">
        <v>313.95999999999998</v>
      </c>
      <c r="K20387" s="40">
        <v>0</v>
      </c>
    </row>
    <row r="20388" spans="1:11" x14ac:dyDescent="0.35">
      <c r="A20388">
        <v>65032</v>
      </c>
      <c r="B20388" t="s">
        <v>333</v>
      </c>
      <c r="C20388" s="70">
        <v>0</v>
      </c>
      <c r="D20388" s="70">
        <v>0</v>
      </c>
      <c r="E20388" s="71">
        <v>44727</v>
      </c>
      <c r="F20388" t="s">
        <v>10471</v>
      </c>
      <c r="G20388" t="s">
        <v>2142</v>
      </c>
      <c r="H20388" t="s">
        <v>10470</v>
      </c>
      <c r="I20388" t="s">
        <v>10469</v>
      </c>
      <c r="J20388" s="40">
        <v>3618.99</v>
      </c>
      <c r="K20388" s="40">
        <v>0</v>
      </c>
    </row>
    <row r="20389" spans="1:11" x14ac:dyDescent="0.35">
      <c r="A20389">
        <v>65032</v>
      </c>
      <c r="B20389" t="s">
        <v>333</v>
      </c>
      <c r="C20389" s="70">
        <v>0</v>
      </c>
      <c r="D20389" s="70">
        <v>0</v>
      </c>
      <c r="E20389" s="71">
        <v>44729</v>
      </c>
      <c r="F20389" t="s">
        <v>10468</v>
      </c>
      <c r="G20389" t="s">
        <v>2142</v>
      </c>
      <c r="H20389" t="s">
        <v>10467</v>
      </c>
      <c r="I20389" t="s">
        <v>10466</v>
      </c>
      <c r="J20389" s="40">
        <v>9</v>
      </c>
      <c r="K20389" s="40">
        <v>0</v>
      </c>
    </row>
    <row r="20390" spans="1:11" x14ac:dyDescent="0.35">
      <c r="A20390">
        <v>65032</v>
      </c>
      <c r="B20390" t="s">
        <v>333</v>
      </c>
      <c r="C20390" s="70">
        <v>0</v>
      </c>
      <c r="D20390" s="70">
        <v>0</v>
      </c>
      <c r="E20390" s="71">
        <v>44731</v>
      </c>
      <c r="F20390" t="s">
        <v>10465</v>
      </c>
      <c r="G20390" t="s">
        <v>2142</v>
      </c>
      <c r="H20390" t="s">
        <v>10464</v>
      </c>
      <c r="I20390" t="s">
        <v>10463</v>
      </c>
      <c r="J20390" s="40">
        <v>49</v>
      </c>
      <c r="K20390" s="40">
        <v>0</v>
      </c>
    </row>
    <row r="20391" spans="1:11" x14ac:dyDescent="0.35">
      <c r="A20391">
        <v>65032</v>
      </c>
      <c r="B20391" t="s">
        <v>333</v>
      </c>
      <c r="C20391" s="70">
        <v>0</v>
      </c>
      <c r="D20391" s="70">
        <v>0</v>
      </c>
      <c r="E20391" s="71">
        <v>44732</v>
      </c>
      <c r="F20391" t="s">
        <v>10462</v>
      </c>
      <c r="G20391" t="s">
        <v>2142</v>
      </c>
      <c r="H20391" t="s">
        <v>10461</v>
      </c>
      <c r="I20391" t="s">
        <v>10460</v>
      </c>
      <c r="J20391" s="40">
        <v>377.5</v>
      </c>
      <c r="K20391" s="40">
        <v>0</v>
      </c>
    </row>
    <row r="20392" spans="1:11" x14ac:dyDescent="0.35">
      <c r="A20392">
        <v>65032</v>
      </c>
      <c r="B20392" t="s">
        <v>333</v>
      </c>
      <c r="C20392" s="70">
        <v>0</v>
      </c>
      <c r="D20392" s="70">
        <v>0</v>
      </c>
      <c r="E20392" s="71">
        <v>44734</v>
      </c>
      <c r="F20392" t="s">
        <v>10459</v>
      </c>
      <c r="G20392" t="s">
        <v>2142</v>
      </c>
      <c r="H20392" t="s">
        <v>10458</v>
      </c>
      <c r="I20392" t="s">
        <v>10457</v>
      </c>
      <c r="J20392" s="40">
        <v>6</v>
      </c>
      <c r="K20392" s="40">
        <v>0</v>
      </c>
    </row>
    <row r="20393" spans="1:11" x14ac:dyDescent="0.35">
      <c r="A20393">
        <v>65032</v>
      </c>
      <c r="B20393" t="s">
        <v>333</v>
      </c>
      <c r="C20393" s="70">
        <v>0</v>
      </c>
      <c r="D20393" s="70">
        <v>0</v>
      </c>
      <c r="E20393" s="71">
        <v>44734</v>
      </c>
      <c r="F20393" t="s">
        <v>10456</v>
      </c>
      <c r="G20393" t="s">
        <v>2142</v>
      </c>
      <c r="H20393" t="s">
        <v>10455</v>
      </c>
      <c r="I20393" t="s">
        <v>10454</v>
      </c>
      <c r="J20393" s="40">
        <v>55.09</v>
      </c>
      <c r="K20393" s="40">
        <v>0</v>
      </c>
    </row>
    <row r="20394" spans="1:11" x14ac:dyDescent="0.35">
      <c r="A20394">
        <v>65032</v>
      </c>
      <c r="B20394" t="s">
        <v>333</v>
      </c>
      <c r="C20394" s="70">
        <v>0</v>
      </c>
      <c r="D20394" s="70">
        <v>0</v>
      </c>
      <c r="E20394" s="71">
        <v>44735</v>
      </c>
      <c r="F20394" t="s">
        <v>10453</v>
      </c>
      <c r="G20394" t="s">
        <v>2142</v>
      </c>
      <c r="H20394" t="s">
        <v>10452</v>
      </c>
      <c r="I20394" t="s">
        <v>10451</v>
      </c>
      <c r="J20394" s="40">
        <v>22</v>
      </c>
      <c r="K20394" s="40">
        <v>0</v>
      </c>
    </row>
    <row r="20395" spans="1:11" x14ac:dyDescent="0.35">
      <c r="A20395">
        <v>65032</v>
      </c>
      <c r="B20395" t="s">
        <v>333</v>
      </c>
      <c r="C20395" s="70">
        <v>0</v>
      </c>
      <c r="D20395" s="70">
        <v>0</v>
      </c>
      <c r="E20395" s="71">
        <v>44735</v>
      </c>
      <c r="F20395" t="s">
        <v>10450</v>
      </c>
      <c r="G20395" t="s">
        <v>2142</v>
      </c>
      <c r="H20395" t="s">
        <v>10449</v>
      </c>
      <c r="I20395" t="s">
        <v>10448</v>
      </c>
      <c r="J20395" s="40">
        <v>6</v>
      </c>
      <c r="K20395" s="40">
        <v>0</v>
      </c>
    </row>
    <row r="20396" spans="1:11" x14ac:dyDescent="0.35">
      <c r="A20396">
        <v>65032</v>
      </c>
      <c r="B20396" t="s">
        <v>333</v>
      </c>
      <c r="C20396" s="70">
        <v>0</v>
      </c>
      <c r="D20396" s="70">
        <v>0</v>
      </c>
      <c r="E20396" s="71">
        <v>44738</v>
      </c>
      <c r="F20396" t="s">
        <v>10447</v>
      </c>
      <c r="G20396" t="s">
        <v>2142</v>
      </c>
      <c r="H20396" t="s">
        <v>10446</v>
      </c>
      <c r="I20396" t="s">
        <v>10445</v>
      </c>
      <c r="J20396" s="40">
        <v>9</v>
      </c>
      <c r="K20396" s="40">
        <v>0</v>
      </c>
    </row>
    <row r="20397" spans="1:11" x14ac:dyDescent="0.35">
      <c r="A20397">
        <v>65032</v>
      </c>
      <c r="B20397" t="s">
        <v>333</v>
      </c>
      <c r="C20397" s="70">
        <v>0</v>
      </c>
      <c r="D20397" s="70">
        <v>0</v>
      </c>
      <c r="E20397" s="71">
        <v>44741</v>
      </c>
      <c r="F20397" t="s">
        <v>10444</v>
      </c>
      <c r="G20397" t="s">
        <v>2142</v>
      </c>
      <c r="H20397" t="s">
        <v>10443</v>
      </c>
      <c r="I20397" t="s">
        <v>10442</v>
      </c>
      <c r="J20397" s="40">
        <v>53.64</v>
      </c>
      <c r="K20397" s="40">
        <v>0</v>
      </c>
    </row>
    <row r="20398" spans="1:11" x14ac:dyDescent="0.35">
      <c r="A20398">
        <v>65032</v>
      </c>
      <c r="B20398" t="s">
        <v>333</v>
      </c>
      <c r="C20398" s="70">
        <v>0</v>
      </c>
      <c r="D20398" s="70">
        <v>0</v>
      </c>
      <c r="E20398" s="71">
        <v>44742</v>
      </c>
      <c r="F20398" t="s">
        <v>10441</v>
      </c>
      <c r="G20398" t="s">
        <v>2169</v>
      </c>
      <c r="H20398" t="s">
        <v>10024</v>
      </c>
      <c r="I20398" t="s">
        <v>10023</v>
      </c>
      <c r="J20398" s="40">
        <v>495.4</v>
      </c>
      <c r="K20398" s="40">
        <v>0</v>
      </c>
    </row>
    <row r="20399" spans="1:11" x14ac:dyDescent="0.35">
      <c r="A20399">
        <v>65032</v>
      </c>
      <c r="B20399" t="s">
        <v>333</v>
      </c>
      <c r="C20399" s="70">
        <v>0</v>
      </c>
      <c r="D20399" s="70">
        <v>0</v>
      </c>
      <c r="E20399" s="71">
        <v>44742</v>
      </c>
      <c r="F20399" t="s">
        <v>10440</v>
      </c>
      <c r="G20399" t="s">
        <v>2169</v>
      </c>
      <c r="H20399" t="s">
        <v>10021</v>
      </c>
      <c r="I20399" t="s">
        <v>10020</v>
      </c>
      <c r="J20399" s="40">
        <v>410.51</v>
      </c>
      <c r="K20399" s="40">
        <v>0</v>
      </c>
    </row>
    <row r="20400" spans="1:11" x14ac:dyDescent="0.35">
      <c r="A20400">
        <v>65032</v>
      </c>
      <c r="B20400" t="s">
        <v>333</v>
      </c>
      <c r="C20400" s="70">
        <v>0</v>
      </c>
      <c r="D20400" s="70">
        <v>0</v>
      </c>
      <c r="E20400" s="71">
        <v>44742</v>
      </c>
      <c r="F20400" t="s">
        <v>10439</v>
      </c>
      <c r="G20400" t="s">
        <v>2169</v>
      </c>
      <c r="H20400" t="s">
        <v>10030</v>
      </c>
      <c r="I20400" t="s">
        <v>10029</v>
      </c>
      <c r="J20400" s="40">
        <v>1385.46</v>
      </c>
      <c r="K20400" s="40">
        <v>0</v>
      </c>
    </row>
    <row r="20401" spans="1:11" x14ac:dyDescent="0.35">
      <c r="A20401">
        <v>65032</v>
      </c>
      <c r="B20401" t="s">
        <v>333</v>
      </c>
      <c r="C20401" s="70">
        <v>0</v>
      </c>
      <c r="D20401" s="70">
        <v>0</v>
      </c>
      <c r="E20401" s="71">
        <v>44742</v>
      </c>
      <c r="F20401" t="s">
        <v>10438</v>
      </c>
      <c r="G20401" t="s">
        <v>2169</v>
      </c>
      <c r="H20401" t="s">
        <v>10012</v>
      </c>
      <c r="I20401" t="s">
        <v>10011</v>
      </c>
      <c r="J20401" s="40">
        <v>494.31</v>
      </c>
      <c r="K20401" s="40">
        <v>0</v>
      </c>
    </row>
    <row r="20402" spans="1:11" x14ac:dyDescent="0.35">
      <c r="A20402">
        <v>65032</v>
      </c>
      <c r="B20402" t="s">
        <v>333</v>
      </c>
      <c r="C20402" s="70">
        <v>0</v>
      </c>
      <c r="D20402" s="70">
        <v>0</v>
      </c>
      <c r="E20402" s="71">
        <v>44742</v>
      </c>
      <c r="F20402" t="s">
        <v>10437</v>
      </c>
      <c r="G20402" t="s">
        <v>2169</v>
      </c>
      <c r="H20402" t="s">
        <v>10018</v>
      </c>
      <c r="I20402" t="s">
        <v>10017</v>
      </c>
      <c r="J20402" s="40">
        <v>434.7</v>
      </c>
      <c r="K20402" s="40">
        <v>0</v>
      </c>
    </row>
    <row r="20403" spans="1:11" x14ac:dyDescent="0.35">
      <c r="A20403">
        <v>65032</v>
      </c>
      <c r="B20403" t="s">
        <v>333</v>
      </c>
      <c r="C20403" s="70">
        <v>0</v>
      </c>
      <c r="D20403" s="70">
        <v>0</v>
      </c>
      <c r="E20403" s="71">
        <v>44742</v>
      </c>
      <c r="F20403" t="s">
        <v>10436</v>
      </c>
      <c r="G20403" t="s">
        <v>2169</v>
      </c>
      <c r="H20403" t="s">
        <v>10015</v>
      </c>
      <c r="I20403" t="s">
        <v>10014</v>
      </c>
      <c r="J20403" s="40">
        <v>2998.69</v>
      </c>
      <c r="K20403" s="40">
        <v>0</v>
      </c>
    </row>
    <row r="20404" spans="1:11" x14ac:dyDescent="0.35">
      <c r="A20404">
        <v>65032</v>
      </c>
      <c r="B20404" t="s">
        <v>333</v>
      </c>
      <c r="C20404" s="70">
        <v>0</v>
      </c>
      <c r="D20404" s="70">
        <v>0</v>
      </c>
      <c r="E20404" s="71">
        <v>44742</v>
      </c>
      <c r="F20404" t="s">
        <v>10435</v>
      </c>
      <c r="G20404" t="s">
        <v>2169</v>
      </c>
      <c r="H20404" t="s">
        <v>6700</v>
      </c>
      <c r="I20404" t="s">
        <v>6699</v>
      </c>
      <c r="J20404" s="40">
        <v>500</v>
      </c>
      <c r="K20404" s="40">
        <v>0</v>
      </c>
    </row>
    <row r="20405" spans="1:11" x14ac:dyDescent="0.35">
      <c r="A20405">
        <v>65032</v>
      </c>
      <c r="B20405" t="s">
        <v>333</v>
      </c>
      <c r="C20405" s="70">
        <v>0</v>
      </c>
      <c r="D20405" s="70">
        <v>0</v>
      </c>
      <c r="E20405" s="71">
        <v>44742</v>
      </c>
      <c r="F20405" t="s">
        <v>10434</v>
      </c>
      <c r="G20405" t="s">
        <v>2169</v>
      </c>
      <c r="H20405" t="s">
        <v>10009</v>
      </c>
      <c r="I20405" t="s">
        <v>10008</v>
      </c>
      <c r="J20405" s="40">
        <v>187.15</v>
      </c>
      <c r="K20405" s="40">
        <v>0</v>
      </c>
    </row>
    <row r="20406" spans="1:11" x14ac:dyDescent="0.35">
      <c r="A20406">
        <v>65032</v>
      </c>
      <c r="B20406" t="s">
        <v>333</v>
      </c>
      <c r="C20406" s="70">
        <v>0</v>
      </c>
      <c r="D20406" s="70">
        <v>0</v>
      </c>
      <c r="E20406" s="71">
        <v>44742</v>
      </c>
      <c r="F20406" t="s">
        <v>10433</v>
      </c>
      <c r="G20406" t="s">
        <v>2169</v>
      </c>
      <c r="H20406" t="s">
        <v>10086</v>
      </c>
      <c r="I20406" t="s">
        <v>10085</v>
      </c>
      <c r="J20406" s="40">
        <v>100</v>
      </c>
      <c r="K20406" s="40">
        <v>0</v>
      </c>
    </row>
    <row r="20407" spans="1:11" x14ac:dyDescent="0.35">
      <c r="A20407">
        <v>65032</v>
      </c>
      <c r="B20407" t="s">
        <v>333</v>
      </c>
      <c r="C20407" s="70">
        <v>0</v>
      </c>
      <c r="D20407" s="70">
        <v>0</v>
      </c>
      <c r="E20407" s="71">
        <v>44742</v>
      </c>
      <c r="F20407" t="s">
        <v>10432</v>
      </c>
      <c r="G20407" t="s">
        <v>2169</v>
      </c>
      <c r="H20407" t="s">
        <v>10027</v>
      </c>
      <c r="I20407" t="s">
        <v>10026</v>
      </c>
      <c r="J20407" s="40">
        <v>630.5</v>
      </c>
      <c r="K20407" s="40">
        <v>0</v>
      </c>
    </row>
    <row r="20408" spans="1:11" x14ac:dyDescent="0.35">
      <c r="A20408">
        <v>65032</v>
      </c>
      <c r="B20408" t="s">
        <v>333</v>
      </c>
      <c r="C20408" s="70">
        <v>0</v>
      </c>
      <c r="D20408" s="70">
        <v>0</v>
      </c>
      <c r="E20408" s="71">
        <v>44743</v>
      </c>
      <c r="F20408" t="s">
        <v>10431</v>
      </c>
      <c r="G20408" t="s">
        <v>2142</v>
      </c>
      <c r="H20408" t="s">
        <v>10417</v>
      </c>
      <c r="I20408" t="s">
        <v>10416</v>
      </c>
      <c r="J20408" s="40">
        <v>2</v>
      </c>
      <c r="K20408" s="40">
        <v>0</v>
      </c>
    </row>
    <row r="20409" spans="1:11" x14ac:dyDescent="0.35">
      <c r="A20409">
        <v>65032</v>
      </c>
      <c r="B20409" t="s">
        <v>333</v>
      </c>
      <c r="C20409" s="70">
        <v>0</v>
      </c>
      <c r="D20409" s="70">
        <v>0</v>
      </c>
      <c r="E20409" s="71">
        <v>44743</v>
      </c>
      <c r="F20409" t="s">
        <v>10430</v>
      </c>
      <c r="G20409" t="s">
        <v>2142</v>
      </c>
      <c r="H20409" t="s">
        <v>10429</v>
      </c>
      <c r="I20409" t="s">
        <v>10428</v>
      </c>
      <c r="J20409" s="40">
        <v>9</v>
      </c>
      <c r="K20409" s="40">
        <v>0</v>
      </c>
    </row>
    <row r="20410" spans="1:11" x14ac:dyDescent="0.35">
      <c r="A20410">
        <v>65032</v>
      </c>
      <c r="B20410" t="s">
        <v>333</v>
      </c>
      <c r="C20410" s="70">
        <v>0</v>
      </c>
      <c r="D20410" s="70">
        <v>0</v>
      </c>
      <c r="E20410" s="71">
        <v>44743</v>
      </c>
      <c r="F20410" t="s">
        <v>10427</v>
      </c>
      <c r="G20410" t="s">
        <v>2142</v>
      </c>
      <c r="H20410" t="s">
        <v>10426</v>
      </c>
      <c r="I20410" t="s">
        <v>10425</v>
      </c>
      <c r="J20410" s="40">
        <v>476</v>
      </c>
      <c r="K20410" s="40">
        <v>0</v>
      </c>
    </row>
    <row r="20411" spans="1:11" x14ac:dyDescent="0.35">
      <c r="A20411">
        <v>65032</v>
      </c>
      <c r="B20411" t="s">
        <v>333</v>
      </c>
      <c r="C20411" s="70">
        <v>0</v>
      </c>
      <c r="D20411" s="70">
        <v>0</v>
      </c>
      <c r="E20411" s="71">
        <v>44743</v>
      </c>
      <c r="F20411" t="s">
        <v>10424</v>
      </c>
      <c r="G20411" t="s">
        <v>2142</v>
      </c>
      <c r="H20411" t="s">
        <v>10423</v>
      </c>
      <c r="I20411" t="s">
        <v>10422</v>
      </c>
      <c r="J20411" s="40">
        <v>7.89</v>
      </c>
      <c r="K20411" s="40">
        <v>0</v>
      </c>
    </row>
    <row r="20412" spans="1:11" x14ac:dyDescent="0.35">
      <c r="A20412">
        <v>65032</v>
      </c>
      <c r="B20412" t="s">
        <v>333</v>
      </c>
      <c r="C20412" s="70">
        <v>0</v>
      </c>
      <c r="D20412" s="70">
        <v>0</v>
      </c>
      <c r="E20412" s="71">
        <v>44743</v>
      </c>
      <c r="F20412" t="s">
        <v>10421</v>
      </c>
      <c r="G20412" t="s">
        <v>2142</v>
      </c>
      <c r="H20412" t="s">
        <v>10420</v>
      </c>
      <c r="I20412" t="s">
        <v>10419</v>
      </c>
      <c r="J20412" s="40">
        <v>22.36</v>
      </c>
      <c r="K20412" s="40">
        <v>0</v>
      </c>
    </row>
    <row r="20413" spans="1:11" x14ac:dyDescent="0.35">
      <c r="A20413">
        <v>65032</v>
      </c>
      <c r="B20413" t="s">
        <v>333</v>
      </c>
      <c r="C20413" s="70">
        <v>0</v>
      </c>
      <c r="D20413" s="70">
        <v>0</v>
      </c>
      <c r="E20413" s="71">
        <v>44743</v>
      </c>
      <c r="F20413" t="s">
        <v>10418</v>
      </c>
      <c r="G20413" t="s">
        <v>1907</v>
      </c>
      <c r="H20413" t="s">
        <v>10417</v>
      </c>
      <c r="I20413" t="s">
        <v>10416</v>
      </c>
      <c r="J20413" s="40">
        <v>0</v>
      </c>
      <c r="K20413" s="40">
        <v>8.4499999999999993</v>
      </c>
    </row>
    <row r="20414" spans="1:11" x14ac:dyDescent="0.35">
      <c r="A20414">
        <v>65032</v>
      </c>
      <c r="B20414" t="s">
        <v>333</v>
      </c>
      <c r="C20414" s="70">
        <v>0</v>
      </c>
      <c r="D20414" s="70">
        <v>0</v>
      </c>
      <c r="E20414" s="71">
        <v>44743</v>
      </c>
      <c r="F20414" t="s">
        <v>10415</v>
      </c>
      <c r="G20414" t="s">
        <v>1907</v>
      </c>
      <c r="J20414" s="40">
        <v>0</v>
      </c>
      <c r="K20414" s="40">
        <v>1117.81</v>
      </c>
    </row>
    <row r="20415" spans="1:11" x14ac:dyDescent="0.35">
      <c r="A20415">
        <v>65032</v>
      </c>
      <c r="B20415" t="s">
        <v>333</v>
      </c>
      <c r="C20415" s="70">
        <v>0</v>
      </c>
      <c r="D20415" s="70">
        <v>0</v>
      </c>
      <c r="E20415" s="71">
        <v>44743</v>
      </c>
      <c r="F20415" t="s">
        <v>10414</v>
      </c>
      <c r="G20415" t="s">
        <v>2142</v>
      </c>
      <c r="H20415" t="s">
        <v>10413</v>
      </c>
      <c r="I20415" t="s">
        <v>10412</v>
      </c>
      <c r="J20415" s="40">
        <v>37.28</v>
      </c>
      <c r="K20415" s="40">
        <v>0</v>
      </c>
    </row>
    <row r="20416" spans="1:11" x14ac:dyDescent="0.35">
      <c r="A20416">
        <v>65032</v>
      </c>
      <c r="B20416" t="s">
        <v>333</v>
      </c>
      <c r="C20416" s="70">
        <v>0</v>
      </c>
      <c r="D20416" s="70">
        <v>0</v>
      </c>
      <c r="E20416" s="71">
        <v>44743</v>
      </c>
      <c r="F20416" t="s">
        <v>10411</v>
      </c>
      <c r="G20416" t="s">
        <v>2142</v>
      </c>
      <c r="H20416" t="s">
        <v>10410</v>
      </c>
      <c r="I20416" t="s">
        <v>10409</v>
      </c>
      <c r="J20416" s="40">
        <v>6.22</v>
      </c>
      <c r="K20416" s="40">
        <v>0</v>
      </c>
    </row>
    <row r="20417" spans="1:11" x14ac:dyDescent="0.35">
      <c r="A20417">
        <v>65032</v>
      </c>
      <c r="B20417" t="s">
        <v>333</v>
      </c>
      <c r="C20417" s="70">
        <v>0</v>
      </c>
      <c r="D20417" s="70">
        <v>0</v>
      </c>
      <c r="E20417" s="71">
        <v>44744</v>
      </c>
      <c r="F20417" t="s">
        <v>10408</v>
      </c>
      <c r="G20417" t="s">
        <v>2142</v>
      </c>
      <c r="H20417" t="s">
        <v>10407</v>
      </c>
      <c r="I20417" t="s">
        <v>10406</v>
      </c>
      <c r="J20417" s="40">
        <v>2</v>
      </c>
      <c r="K20417" s="40">
        <v>0</v>
      </c>
    </row>
    <row r="20418" spans="1:11" x14ac:dyDescent="0.35">
      <c r="A20418">
        <v>65032</v>
      </c>
      <c r="B20418" t="s">
        <v>333</v>
      </c>
      <c r="C20418" s="70">
        <v>0</v>
      </c>
      <c r="D20418" s="70">
        <v>0</v>
      </c>
      <c r="E20418" s="71">
        <v>44744</v>
      </c>
      <c r="F20418" t="s">
        <v>10405</v>
      </c>
      <c r="G20418" t="s">
        <v>2142</v>
      </c>
      <c r="H20418" t="s">
        <v>10404</v>
      </c>
      <c r="I20418" t="s">
        <v>10403</v>
      </c>
      <c r="J20418" s="40">
        <v>9</v>
      </c>
      <c r="K20418" s="40">
        <v>0</v>
      </c>
    </row>
    <row r="20419" spans="1:11" x14ac:dyDescent="0.35">
      <c r="A20419">
        <v>65032</v>
      </c>
      <c r="B20419" t="s">
        <v>333</v>
      </c>
      <c r="C20419" s="70">
        <v>0</v>
      </c>
      <c r="D20419" s="70">
        <v>0</v>
      </c>
      <c r="E20419" s="71">
        <v>44745</v>
      </c>
      <c r="F20419" t="s">
        <v>10402</v>
      </c>
      <c r="G20419" t="s">
        <v>2142</v>
      </c>
      <c r="H20419" t="s">
        <v>10401</v>
      </c>
      <c r="I20419" t="s">
        <v>10400</v>
      </c>
      <c r="J20419" s="40">
        <v>6</v>
      </c>
      <c r="K20419" s="40">
        <v>0</v>
      </c>
    </row>
    <row r="20420" spans="1:11" x14ac:dyDescent="0.35">
      <c r="A20420">
        <v>65032</v>
      </c>
      <c r="B20420" t="s">
        <v>333</v>
      </c>
      <c r="C20420" s="70">
        <v>0</v>
      </c>
      <c r="D20420" s="70">
        <v>0</v>
      </c>
      <c r="E20420" s="71">
        <v>44746</v>
      </c>
      <c r="F20420" t="s">
        <v>10399</v>
      </c>
      <c r="G20420" t="s">
        <v>2142</v>
      </c>
      <c r="H20420" t="s">
        <v>10398</v>
      </c>
      <c r="I20420" t="s">
        <v>10397</v>
      </c>
      <c r="J20420" s="40">
        <v>79</v>
      </c>
      <c r="K20420" s="40">
        <v>0</v>
      </c>
    </row>
    <row r="20421" spans="1:11" x14ac:dyDescent="0.35">
      <c r="A20421">
        <v>65032</v>
      </c>
      <c r="B20421" t="s">
        <v>333</v>
      </c>
      <c r="C20421" s="70">
        <v>0</v>
      </c>
      <c r="D20421" s="70">
        <v>0</v>
      </c>
      <c r="E20421" s="71">
        <v>44748</v>
      </c>
      <c r="F20421" t="s">
        <v>10396</v>
      </c>
      <c r="G20421" t="s">
        <v>2142</v>
      </c>
      <c r="H20421" t="s">
        <v>10395</v>
      </c>
      <c r="I20421" t="s">
        <v>10394</v>
      </c>
      <c r="J20421" s="40">
        <v>29</v>
      </c>
      <c r="K20421" s="40">
        <v>0</v>
      </c>
    </row>
    <row r="20422" spans="1:11" x14ac:dyDescent="0.35">
      <c r="A20422">
        <v>65032</v>
      </c>
      <c r="B20422" t="s">
        <v>333</v>
      </c>
      <c r="C20422" s="70">
        <v>0</v>
      </c>
      <c r="D20422" s="70">
        <v>0</v>
      </c>
      <c r="E20422" s="71">
        <v>44751</v>
      </c>
      <c r="F20422" t="s">
        <v>10393</v>
      </c>
      <c r="G20422" t="s">
        <v>2142</v>
      </c>
      <c r="H20422" t="s">
        <v>10392</v>
      </c>
      <c r="I20422" t="s">
        <v>10391</v>
      </c>
      <c r="J20422" s="40">
        <v>807.81</v>
      </c>
      <c r="K20422" s="40">
        <v>0</v>
      </c>
    </row>
    <row r="20423" spans="1:11" x14ac:dyDescent="0.35">
      <c r="A20423">
        <v>65032</v>
      </c>
      <c r="B20423" t="s">
        <v>333</v>
      </c>
      <c r="C20423" s="70">
        <v>0</v>
      </c>
      <c r="D20423" s="70">
        <v>0</v>
      </c>
      <c r="E20423" s="71">
        <v>44751</v>
      </c>
      <c r="F20423" t="s">
        <v>10390</v>
      </c>
      <c r="G20423" t="s">
        <v>2142</v>
      </c>
      <c r="H20423" t="s">
        <v>10389</v>
      </c>
      <c r="I20423" t="s">
        <v>10388</v>
      </c>
      <c r="J20423" s="40">
        <v>2421.14</v>
      </c>
      <c r="K20423" s="40">
        <v>0</v>
      </c>
    </row>
    <row r="20424" spans="1:11" x14ac:dyDescent="0.35">
      <c r="A20424">
        <v>65032</v>
      </c>
      <c r="B20424" t="s">
        <v>333</v>
      </c>
      <c r="C20424" s="70">
        <v>0</v>
      </c>
      <c r="D20424" s="70">
        <v>0</v>
      </c>
      <c r="E20424" s="71">
        <v>44751</v>
      </c>
      <c r="F20424" t="s">
        <v>10387</v>
      </c>
      <c r="G20424" t="s">
        <v>2142</v>
      </c>
      <c r="H20424" t="s">
        <v>10386</v>
      </c>
      <c r="I20424" t="s">
        <v>10385</v>
      </c>
      <c r="J20424" s="40">
        <v>361.79</v>
      </c>
      <c r="K20424" s="40">
        <v>0</v>
      </c>
    </row>
    <row r="20425" spans="1:11" x14ac:dyDescent="0.35">
      <c r="A20425">
        <v>65032</v>
      </c>
      <c r="B20425" t="s">
        <v>333</v>
      </c>
      <c r="C20425" s="70">
        <v>0</v>
      </c>
      <c r="D20425" s="70">
        <v>0</v>
      </c>
      <c r="E20425" s="71">
        <v>44755</v>
      </c>
      <c r="F20425" t="s">
        <v>10384</v>
      </c>
      <c r="G20425" t="s">
        <v>2142</v>
      </c>
      <c r="H20425" t="s">
        <v>10383</v>
      </c>
      <c r="I20425" t="s">
        <v>10382</v>
      </c>
      <c r="J20425" s="40">
        <v>50.75</v>
      </c>
      <c r="K20425" s="40">
        <v>0</v>
      </c>
    </row>
    <row r="20426" spans="1:11" x14ac:dyDescent="0.35">
      <c r="A20426">
        <v>65032</v>
      </c>
      <c r="B20426" t="s">
        <v>333</v>
      </c>
      <c r="C20426" s="70">
        <v>0</v>
      </c>
      <c r="D20426" s="70">
        <v>0</v>
      </c>
      <c r="E20426" s="71">
        <v>44755</v>
      </c>
      <c r="F20426" t="s">
        <v>10381</v>
      </c>
      <c r="G20426" t="s">
        <v>2142</v>
      </c>
      <c r="H20426" t="s">
        <v>10380</v>
      </c>
      <c r="I20426" t="s">
        <v>10379</v>
      </c>
      <c r="J20426" s="40">
        <v>311.24</v>
      </c>
      <c r="K20426" s="40">
        <v>0</v>
      </c>
    </row>
    <row r="20427" spans="1:11" x14ac:dyDescent="0.35">
      <c r="A20427">
        <v>65032</v>
      </c>
      <c r="B20427" t="s">
        <v>333</v>
      </c>
      <c r="C20427" s="70">
        <v>0</v>
      </c>
      <c r="D20427" s="70">
        <v>0</v>
      </c>
      <c r="E20427" s="71">
        <v>44757</v>
      </c>
      <c r="F20427" t="s">
        <v>10378</v>
      </c>
      <c r="G20427" t="s">
        <v>2142</v>
      </c>
      <c r="H20427" t="s">
        <v>10377</v>
      </c>
      <c r="I20427" t="s">
        <v>10312</v>
      </c>
      <c r="J20427" s="40">
        <v>-108.91</v>
      </c>
      <c r="K20427" s="40">
        <v>0</v>
      </c>
    </row>
    <row r="20428" spans="1:11" x14ac:dyDescent="0.35">
      <c r="A20428">
        <v>65032</v>
      </c>
      <c r="B20428" t="s">
        <v>333</v>
      </c>
      <c r="C20428" s="70">
        <v>0</v>
      </c>
      <c r="D20428" s="70">
        <v>0</v>
      </c>
      <c r="E20428" s="71">
        <v>44759</v>
      </c>
      <c r="F20428" t="s">
        <v>10376</v>
      </c>
      <c r="G20428" t="s">
        <v>2142</v>
      </c>
      <c r="H20428" t="s">
        <v>10375</v>
      </c>
      <c r="I20428" t="s">
        <v>10374</v>
      </c>
      <c r="J20428" s="40">
        <v>49.92</v>
      </c>
      <c r="K20428" s="40">
        <v>0</v>
      </c>
    </row>
    <row r="20429" spans="1:11" x14ac:dyDescent="0.35">
      <c r="A20429">
        <v>65032</v>
      </c>
      <c r="B20429" t="s">
        <v>333</v>
      </c>
      <c r="C20429" s="70">
        <v>0</v>
      </c>
      <c r="D20429" s="70">
        <v>0</v>
      </c>
      <c r="E20429" s="71">
        <v>44759</v>
      </c>
      <c r="F20429" t="s">
        <v>10373</v>
      </c>
      <c r="G20429" t="s">
        <v>2142</v>
      </c>
      <c r="H20429" t="s">
        <v>10372</v>
      </c>
      <c r="I20429" t="s">
        <v>10371</v>
      </c>
      <c r="J20429" s="40">
        <v>9</v>
      </c>
      <c r="K20429" s="40">
        <v>0</v>
      </c>
    </row>
    <row r="20430" spans="1:11" x14ac:dyDescent="0.35">
      <c r="A20430">
        <v>65032</v>
      </c>
      <c r="B20430" t="s">
        <v>333</v>
      </c>
      <c r="C20430" s="70">
        <v>0</v>
      </c>
      <c r="D20430" s="70">
        <v>0</v>
      </c>
      <c r="E20430" s="71">
        <v>44759</v>
      </c>
      <c r="F20430" t="s">
        <v>10370</v>
      </c>
      <c r="G20430" t="s">
        <v>2142</v>
      </c>
      <c r="H20430" t="s">
        <v>10369</v>
      </c>
      <c r="I20430" t="s">
        <v>10368</v>
      </c>
      <c r="J20430" s="40">
        <v>5743.83</v>
      </c>
      <c r="K20430" s="40">
        <v>0</v>
      </c>
    </row>
    <row r="20431" spans="1:11" x14ac:dyDescent="0.35">
      <c r="A20431">
        <v>65032</v>
      </c>
      <c r="B20431" t="s">
        <v>333</v>
      </c>
      <c r="C20431" s="70">
        <v>0</v>
      </c>
      <c r="D20431" s="70">
        <v>0</v>
      </c>
      <c r="E20431" s="71">
        <v>44760</v>
      </c>
      <c r="F20431" t="s">
        <v>10367</v>
      </c>
      <c r="G20431" t="s">
        <v>2142</v>
      </c>
      <c r="H20431" t="s">
        <v>10366</v>
      </c>
      <c r="I20431" t="s">
        <v>10365</v>
      </c>
      <c r="J20431" s="40">
        <v>49.71</v>
      </c>
      <c r="K20431" s="40">
        <v>0</v>
      </c>
    </row>
    <row r="20432" spans="1:11" x14ac:dyDescent="0.35">
      <c r="A20432">
        <v>65032</v>
      </c>
      <c r="B20432" t="s">
        <v>333</v>
      </c>
      <c r="C20432" s="70">
        <v>0</v>
      </c>
      <c r="D20432" s="70">
        <v>0</v>
      </c>
      <c r="E20432" s="71">
        <v>44761</v>
      </c>
      <c r="F20432" t="s">
        <v>10364</v>
      </c>
      <c r="G20432" t="s">
        <v>2142</v>
      </c>
      <c r="H20432" t="s">
        <v>10363</v>
      </c>
      <c r="I20432" t="s">
        <v>10362</v>
      </c>
      <c r="J20432" s="40">
        <v>49</v>
      </c>
      <c r="K20432" s="40">
        <v>0</v>
      </c>
    </row>
    <row r="20433" spans="1:11" x14ac:dyDescent="0.35">
      <c r="A20433">
        <v>65032</v>
      </c>
      <c r="B20433" t="s">
        <v>333</v>
      </c>
      <c r="C20433" s="70">
        <v>0</v>
      </c>
      <c r="D20433" s="70">
        <v>0</v>
      </c>
      <c r="E20433" s="71">
        <v>44762</v>
      </c>
      <c r="F20433" t="s">
        <v>10361</v>
      </c>
      <c r="G20433" t="s">
        <v>2142</v>
      </c>
      <c r="H20433" t="s">
        <v>10360</v>
      </c>
      <c r="I20433" t="s">
        <v>10359</v>
      </c>
      <c r="J20433" s="40">
        <v>5</v>
      </c>
      <c r="K20433" s="40">
        <v>0</v>
      </c>
    </row>
    <row r="20434" spans="1:11" x14ac:dyDescent="0.35">
      <c r="A20434">
        <v>65032</v>
      </c>
      <c r="B20434" t="s">
        <v>333</v>
      </c>
      <c r="C20434" s="70">
        <v>0</v>
      </c>
      <c r="D20434" s="70">
        <v>0</v>
      </c>
      <c r="E20434" s="71">
        <v>44763</v>
      </c>
      <c r="F20434" t="s">
        <v>10358</v>
      </c>
      <c r="G20434" t="s">
        <v>2142</v>
      </c>
      <c r="H20434" t="s">
        <v>10357</v>
      </c>
      <c r="I20434" t="s">
        <v>10356</v>
      </c>
      <c r="J20434" s="40">
        <v>407.93</v>
      </c>
      <c r="K20434" s="40">
        <v>0</v>
      </c>
    </row>
    <row r="20435" spans="1:11" x14ac:dyDescent="0.35">
      <c r="A20435">
        <v>65032</v>
      </c>
      <c r="B20435" t="s">
        <v>333</v>
      </c>
      <c r="C20435" s="70">
        <v>0</v>
      </c>
      <c r="D20435" s="70">
        <v>0</v>
      </c>
      <c r="E20435" s="71">
        <v>44764</v>
      </c>
      <c r="F20435" t="s">
        <v>10355</v>
      </c>
      <c r="G20435" t="s">
        <v>2142</v>
      </c>
      <c r="H20435" t="s">
        <v>10354</v>
      </c>
      <c r="I20435" t="s">
        <v>10353</v>
      </c>
      <c r="J20435" s="40">
        <v>6</v>
      </c>
      <c r="K20435" s="40">
        <v>0</v>
      </c>
    </row>
    <row r="20436" spans="1:11" x14ac:dyDescent="0.35">
      <c r="A20436">
        <v>65032</v>
      </c>
      <c r="B20436" t="s">
        <v>333</v>
      </c>
      <c r="C20436" s="70">
        <v>0</v>
      </c>
      <c r="D20436" s="70">
        <v>0</v>
      </c>
      <c r="E20436" s="71">
        <v>44764</v>
      </c>
      <c r="F20436" t="s">
        <v>10352</v>
      </c>
      <c r="G20436" t="s">
        <v>2142</v>
      </c>
      <c r="H20436" t="s">
        <v>10351</v>
      </c>
      <c r="I20436" t="s">
        <v>10350</v>
      </c>
      <c r="J20436" s="40">
        <v>139.19999999999999</v>
      </c>
      <c r="K20436" s="40">
        <v>0</v>
      </c>
    </row>
    <row r="20437" spans="1:11" x14ac:dyDescent="0.35">
      <c r="A20437">
        <v>65032</v>
      </c>
      <c r="B20437" t="s">
        <v>333</v>
      </c>
      <c r="C20437" s="70">
        <v>0</v>
      </c>
      <c r="D20437" s="70">
        <v>0</v>
      </c>
      <c r="E20437" s="71">
        <v>44765</v>
      </c>
      <c r="F20437" t="s">
        <v>10349</v>
      </c>
      <c r="G20437" t="s">
        <v>2142</v>
      </c>
      <c r="H20437" t="s">
        <v>10348</v>
      </c>
      <c r="I20437" t="s">
        <v>10347</v>
      </c>
      <c r="J20437" s="40">
        <v>6</v>
      </c>
      <c r="K20437" s="40">
        <v>0</v>
      </c>
    </row>
    <row r="20438" spans="1:11" x14ac:dyDescent="0.35">
      <c r="A20438">
        <v>65032</v>
      </c>
      <c r="B20438" t="s">
        <v>333</v>
      </c>
      <c r="C20438" s="70">
        <v>0</v>
      </c>
      <c r="D20438" s="70">
        <v>0</v>
      </c>
      <c r="E20438" s="71">
        <v>44765</v>
      </c>
      <c r="F20438" t="s">
        <v>10346</v>
      </c>
      <c r="G20438" t="s">
        <v>2142</v>
      </c>
      <c r="H20438" t="s">
        <v>10345</v>
      </c>
      <c r="I20438" t="s">
        <v>10344</v>
      </c>
      <c r="J20438" s="40">
        <v>24.93</v>
      </c>
      <c r="K20438" s="40">
        <v>0</v>
      </c>
    </row>
    <row r="20439" spans="1:11" x14ac:dyDescent="0.35">
      <c r="A20439">
        <v>65032</v>
      </c>
      <c r="B20439" t="s">
        <v>333</v>
      </c>
      <c r="C20439" s="70">
        <v>0</v>
      </c>
      <c r="D20439" s="70">
        <v>0</v>
      </c>
      <c r="E20439" s="71">
        <v>44766</v>
      </c>
      <c r="F20439" t="s">
        <v>10343</v>
      </c>
      <c r="G20439" t="s">
        <v>2142</v>
      </c>
      <c r="H20439" t="s">
        <v>10342</v>
      </c>
      <c r="I20439" t="s">
        <v>10341</v>
      </c>
      <c r="J20439" s="40">
        <v>48.47</v>
      </c>
      <c r="K20439" s="40">
        <v>0</v>
      </c>
    </row>
    <row r="20440" spans="1:11" x14ac:dyDescent="0.35">
      <c r="A20440">
        <v>65032</v>
      </c>
      <c r="B20440" t="s">
        <v>333</v>
      </c>
      <c r="C20440" s="70">
        <v>0</v>
      </c>
      <c r="D20440" s="70">
        <v>0</v>
      </c>
      <c r="E20440" s="71">
        <v>44766</v>
      </c>
      <c r="F20440" t="s">
        <v>10340</v>
      </c>
      <c r="G20440" t="s">
        <v>2142</v>
      </c>
      <c r="H20440" t="s">
        <v>10339</v>
      </c>
      <c r="I20440" t="s">
        <v>10338</v>
      </c>
      <c r="J20440" s="40">
        <v>16.309999999999999</v>
      </c>
      <c r="K20440" s="40">
        <v>0</v>
      </c>
    </row>
    <row r="20441" spans="1:11" x14ac:dyDescent="0.35">
      <c r="A20441">
        <v>65032</v>
      </c>
      <c r="B20441" t="s">
        <v>333</v>
      </c>
      <c r="C20441" s="70">
        <v>0</v>
      </c>
      <c r="D20441" s="70">
        <v>0</v>
      </c>
      <c r="E20441" s="71">
        <v>44768</v>
      </c>
      <c r="F20441" t="s">
        <v>10337</v>
      </c>
      <c r="G20441" t="s">
        <v>2142</v>
      </c>
      <c r="H20441" t="s">
        <v>10336</v>
      </c>
      <c r="I20441" t="s">
        <v>10335</v>
      </c>
      <c r="J20441" s="40">
        <v>9</v>
      </c>
      <c r="K20441" s="40">
        <v>0</v>
      </c>
    </row>
    <row r="20442" spans="1:11" x14ac:dyDescent="0.35">
      <c r="A20442">
        <v>65032</v>
      </c>
      <c r="B20442" t="s">
        <v>333</v>
      </c>
      <c r="C20442" s="70">
        <v>0</v>
      </c>
      <c r="D20442" s="70">
        <v>0</v>
      </c>
      <c r="E20442" s="71">
        <v>44773</v>
      </c>
      <c r="F20442" t="s">
        <v>10334</v>
      </c>
      <c r="G20442" t="s">
        <v>2343</v>
      </c>
      <c r="H20442" t="s">
        <v>10310</v>
      </c>
      <c r="J20442" s="40">
        <v>5979.66</v>
      </c>
      <c r="K20442" s="40">
        <v>0</v>
      </c>
    </row>
    <row r="20443" spans="1:11" x14ac:dyDescent="0.35">
      <c r="A20443">
        <v>65032</v>
      </c>
      <c r="B20443" t="s">
        <v>333</v>
      </c>
      <c r="C20443" s="70">
        <v>0</v>
      </c>
      <c r="D20443" s="70">
        <v>0</v>
      </c>
      <c r="E20443" s="71">
        <v>44773</v>
      </c>
      <c r="F20443" t="s">
        <v>10333</v>
      </c>
      <c r="G20443" t="s">
        <v>2142</v>
      </c>
      <c r="H20443" t="s">
        <v>10332</v>
      </c>
      <c r="I20443" t="s">
        <v>10331</v>
      </c>
      <c r="J20443" s="40">
        <v>476</v>
      </c>
      <c r="K20443" s="40">
        <v>0</v>
      </c>
    </row>
    <row r="20444" spans="1:11" x14ac:dyDescent="0.35">
      <c r="A20444">
        <v>65032</v>
      </c>
      <c r="B20444" t="s">
        <v>333</v>
      </c>
      <c r="C20444" s="70">
        <v>0</v>
      </c>
      <c r="D20444" s="70">
        <v>0</v>
      </c>
      <c r="E20444" s="71">
        <v>44773</v>
      </c>
      <c r="F20444" t="s">
        <v>10330</v>
      </c>
      <c r="G20444" t="s">
        <v>2169</v>
      </c>
      <c r="H20444" t="s">
        <v>10021</v>
      </c>
      <c r="I20444" t="s">
        <v>10020</v>
      </c>
      <c r="J20444" s="40">
        <v>410.51</v>
      </c>
      <c r="K20444" s="40">
        <v>0</v>
      </c>
    </row>
    <row r="20445" spans="1:11" x14ac:dyDescent="0.35">
      <c r="A20445">
        <v>65032</v>
      </c>
      <c r="B20445" t="s">
        <v>333</v>
      </c>
      <c r="C20445" s="70">
        <v>0</v>
      </c>
      <c r="D20445" s="70">
        <v>0</v>
      </c>
      <c r="E20445" s="71">
        <v>44773</v>
      </c>
      <c r="F20445" t="s">
        <v>10329</v>
      </c>
      <c r="G20445" t="s">
        <v>2169</v>
      </c>
      <c r="H20445" t="s">
        <v>10018</v>
      </c>
      <c r="I20445" t="s">
        <v>10017</v>
      </c>
      <c r="J20445" s="40">
        <v>434.7</v>
      </c>
      <c r="K20445" s="40">
        <v>0</v>
      </c>
    </row>
    <row r="20446" spans="1:11" x14ac:dyDescent="0.35">
      <c r="A20446">
        <v>65032</v>
      </c>
      <c r="B20446" t="s">
        <v>333</v>
      </c>
      <c r="C20446" s="70">
        <v>0</v>
      </c>
      <c r="D20446" s="70">
        <v>0</v>
      </c>
      <c r="E20446" s="71">
        <v>44773</v>
      </c>
      <c r="F20446" t="s">
        <v>10328</v>
      </c>
      <c r="G20446" t="s">
        <v>2169</v>
      </c>
      <c r="H20446" t="s">
        <v>10086</v>
      </c>
      <c r="I20446" t="s">
        <v>10085</v>
      </c>
      <c r="J20446" s="40">
        <v>100</v>
      </c>
      <c r="K20446" s="40">
        <v>0</v>
      </c>
    </row>
    <row r="20447" spans="1:11" x14ac:dyDescent="0.35">
      <c r="A20447">
        <v>65032</v>
      </c>
      <c r="B20447" t="s">
        <v>333</v>
      </c>
      <c r="C20447" s="70">
        <v>0</v>
      </c>
      <c r="D20447" s="70">
        <v>0</v>
      </c>
      <c r="E20447" s="71">
        <v>44773</v>
      </c>
      <c r="F20447" t="s">
        <v>10327</v>
      </c>
      <c r="G20447" t="s">
        <v>2169</v>
      </c>
      <c r="H20447" t="s">
        <v>10009</v>
      </c>
      <c r="I20447" t="s">
        <v>10008</v>
      </c>
      <c r="J20447" s="40">
        <v>258.75</v>
      </c>
      <c r="K20447" s="40">
        <v>0</v>
      </c>
    </row>
    <row r="20448" spans="1:11" x14ac:dyDescent="0.35">
      <c r="A20448">
        <v>65032</v>
      </c>
      <c r="B20448" t="s">
        <v>333</v>
      </c>
      <c r="C20448" s="70">
        <v>0</v>
      </c>
      <c r="D20448" s="70">
        <v>0</v>
      </c>
      <c r="E20448" s="71">
        <v>44773</v>
      </c>
      <c r="F20448" t="s">
        <v>10326</v>
      </c>
      <c r="G20448" t="s">
        <v>2169</v>
      </c>
      <c r="H20448" t="s">
        <v>10012</v>
      </c>
      <c r="I20448" t="s">
        <v>10011</v>
      </c>
      <c r="J20448" s="40">
        <v>494.31</v>
      </c>
      <c r="K20448" s="40">
        <v>0</v>
      </c>
    </row>
    <row r="20449" spans="1:11" x14ac:dyDescent="0.35">
      <c r="A20449">
        <v>65032</v>
      </c>
      <c r="B20449" t="s">
        <v>333</v>
      </c>
      <c r="C20449" s="70">
        <v>0</v>
      </c>
      <c r="D20449" s="70">
        <v>0</v>
      </c>
      <c r="E20449" s="71">
        <v>44773</v>
      </c>
      <c r="F20449" t="s">
        <v>10325</v>
      </c>
      <c r="G20449" t="s">
        <v>2169</v>
      </c>
      <c r="H20449" t="s">
        <v>10024</v>
      </c>
      <c r="I20449" t="s">
        <v>10023</v>
      </c>
      <c r="J20449" s="40">
        <v>495.4</v>
      </c>
      <c r="K20449" s="40">
        <v>0</v>
      </c>
    </row>
    <row r="20450" spans="1:11" x14ac:dyDescent="0.35">
      <c r="A20450">
        <v>65032</v>
      </c>
      <c r="B20450" t="s">
        <v>333</v>
      </c>
      <c r="C20450" s="70">
        <v>0</v>
      </c>
      <c r="D20450" s="70">
        <v>0</v>
      </c>
      <c r="E20450" s="71">
        <v>44773</v>
      </c>
      <c r="F20450" t="s">
        <v>10324</v>
      </c>
      <c r="G20450" t="s">
        <v>2169</v>
      </c>
      <c r="H20450" t="s">
        <v>10015</v>
      </c>
      <c r="I20450" t="s">
        <v>10014</v>
      </c>
      <c r="J20450" s="40">
        <v>2998.69</v>
      </c>
      <c r="K20450" s="40">
        <v>0</v>
      </c>
    </row>
    <row r="20451" spans="1:11" x14ac:dyDescent="0.35">
      <c r="A20451">
        <v>65032</v>
      </c>
      <c r="B20451" t="s">
        <v>333</v>
      </c>
      <c r="C20451" s="70">
        <v>0</v>
      </c>
      <c r="D20451" s="70">
        <v>0</v>
      </c>
      <c r="E20451" s="71">
        <v>44773</v>
      </c>
      <c r="F20451" t="s">
        <v>10323</v>
      </c>
      <c r="G20451" t="s">
        <v>2169</v>
      </c>
      <c r="H20451" t="s">
        <v>6700</v>
      </c>
      <c r="I20451" t="s">
        <v>6699</v>
      </c>
      <c r="J20451" s="40">
        <v>500</v>
      </c>
      <c r="K20451" s="40">
        <v>0</v>
      </c>
    </row>
    <row r="20452" spans="1:11" x14ac:dyDescent="0.35">
      <c r="A20452">
        <v>65032</v>
      </c>
      <c r="B20452" t="s">
        <v>333</v>
      </c>
      <c r="C20452" s="70">
        <v>0</v>
      </c>
      <c r="D20452" s="70">
        <v>0</v>
      </c>
      <c r="E20452" s="71">
        <v>44773</v>
      </c>
      <c r="F20452" t="s">
        <v>10322</v>
      </c>
      <c r="G20452" t="s">
        <v>2169</v>
      </c>
      <c r="H20452" t="s">
        <v>10027</v>
      </c>
      <c r="I20452" t="s">
        <v>10026</v>
      </c>
      <c r="J20452" s="40">
        <v>630.5</v>
      </c>
      <c r="K20452" s="40">
        <v>0</v>
      </c>
    </row>
    <row r="20453" spans="1:11" x14ac:dyDescent="0.35">
      <c r="A20453">
        <v>65032</v>
      </c>
      <c r="B20453" t="s">
        <v>333</v>
      </c>
      <c r="C20453" s="70">
        <v>0</v>
      </c>
      <c r="D20453" s="70">
        <v>0</v>
      </c>
      <c r="E20453" s="71">
        <v>44773</v>
      </c>
      <c r="F20453" t="s">
        <v>10321</v>
      </c>
      <c r="G20453" t="s">
        <v>2169</v>
      </c>
      <c r="H20453" t="s">
        <v>10030</v>
      </c>
      <c r="I20453" t="s">
        <v>10029</v>
      </c>
      <c r="J20453" s="40">
        <v>1385.46</v>
      </c>
      <c r="K20453" s="40">
        <v>0</v>
      </c>
    </row>
    <row r="20454" spans="1:11" x14ac:dyDescent="0.35">
      <c r="A20454">
        <v>65032</v>
      </c>
      <c r="B20454" t="s">
        <v>333</v>
      </c>
      <c r="C20454" s="70">
        <v>0</v>
      </c>
      <c r="D20454" s="70">
        <v>0</v>
      </c>
      <c r="E20454" s="71">
        <v>44774</v>
      </c>
      <c r="F20454" t="s">
        <v>10320</v>
      </c>
      <c r="G20454" t="s">
        <v>2142</v>
      </c>
      <c r="H20454" t="s">
        <v>10319</v>
      </c>
      <c r="I20454" t="s">
        <v>10318</v>
      </c>
      <c r="J20454" s="40">
        <v>46.81</v>
      </c>
      <c r="K20454" s="40">
        <v>0</v>
      </c>
    </row>
    <row r="20455" spans="1:11" x14ac:dyDescent="0.35">
      <c r="A20455">
        <v>65032</v>
      </c>
      <c r="B20455" t="s">
        <v>333</v>
      </c>
      <c r="C20455" s="70">
        <v>0</v>
      </c>
      <c r="D20455" s="70">
        <v>0</v>
      </c>
      <c r="E20455" s="71">
        <v>44774</v>
      </c>
      <c r="F20455" t="s">
        <v>10317</v>
      </c>
      <c r="G20455" t="s">
        <v>2142</v>
      </c>
      <c r="H20455" t="s">
        <v>10316</v>
      </c>
      <c r="I20455" t="s">
        <v>10315</v>
      </c>
      <c r="J20455" s="40">
        <v>1214.4000000000001</v>
      </c>
      <c r="K20455" s="40">
        <v>0</v>
      </c>
    </row>
    <row r="20456" spans="1:11" x14ac:dyDescent="0.35">
      <c r="A20456">
        <v>65032</v>
      </c>
      <c r="B20456" t="s">
        <v>333</v>
      </c>
      <c r="C20456" s="70">
        <v>0</v>
      </c>
      <c r="D20456" s="70">
        <v>0</v>
      </c>
      <c r="E20456" s="71">
        <v>44774</v>
      </c>
      <c r="F20456" t="s">
        <v>10314</v>
      </c>
      <c r="G20456" t="s">
        <v>2142</v>
      </c>
      <c r="H20456" t="s">
        <v>10313</v>
      </c>
      <c r="I20456" t="s">
        <v>10312</v>
      </c>
      <c r="J20456" s="40">
        <v>108.91</v>
      </c>
      <c r="K20456" s="40">
        <v>0</v>
      </c>
    </row>
    <row r="20457" spans="1:11" x14ac:dyDescent="0.35">
      <c r="A20457">
        <v>65032</v>
      </c>
      <c r="B20457" t="s">
        <v>333</v>
      </c>
      <c r="C20457" s="70">
        <v>0</v>
      </c>
      <c r="D20457" s="70">
        <v>0</v>
      </c>
      <c r="E20457" s="71">
        <v>44774</v>
      </c>
      <c r="F20457" t="s">
        <v>10311</v>
      </c>
      <c r="G20457" t="s">
        <v>2343</v>
      </c>
      <c r="H20457" t="s">
        <v>10310</v>
      </c>
      <c r="J20457" s="40">
        <v>-5979.66</v>
      </c>
      <c r="K20457" s="40">
        <v>0</v>
      </c>
    </row>
    <row r="20458" spans="1:11" x14ac:dyDescent="0.35">
      <c r="A20458">
        <v>65032</v>
      </c>
      <c r="B20458" t="s">
        <v>333</v>
      </c>
      <c r="C20458" s="70">
        <v>0</v>
      </c>
      <c r="D20458" s="70">
        <v>0</v>
      </c>
      <c r="E20458" s="71">
        <v>44775</v>
      </c>
      <c r="F20458" t="s">
        <v>10309</v>
      </c>
      <c r="G20458" t="s">
        <v>2142</v>
      </c>
      <c r="H20458" t="s">
        <v>10308</v>
      </c>
      <c r="I20458" t="s">
        <v>10307</v>
      </c>
      <c r="J20458" s="40">
        <v>46.6</v>
      </c>
      <c r="K20458" s="40">
        <v>0</v>
      </c>
    </row>
    <row r="20459" spans="1:11" x14ac:dyDescent="0.35">
      <c r="A20459">
        <v>65032</v>
      </c>
      <c r="B20459" t="s">
        <v>333</v>
      </c>
      <c r="C20459" s="70">
        <v>0</v>
      </c>
      <c r="D20459" s="70">
        <v>0</v>
      </c>
      <c r="E20459" s="71">
        <v>44775</v>
      </c>
      <c r="F20459" t="s">
        <v>10306</v>
      </c>
      <c r="G20459" t="s">
        <v>2142</v>
      </c>
      <c r="H20459" t="s">
        <v>10305</v>
      </c>
      <c r="I20459" t="s">
        <v>10304</v>
      </c>
      <c r="J20459" s="40">
        <v>9</v>
      </c>
      <c r="K20459" s="40">
        <v>0</v>
      </c>
    </row>
    <row r="20460" spans="1:11" x14ac:dyDescent="0.35">
      <c r="A20460">
        <v>65032</v>
      </c>
      <c r="B20460" t="s">
        <v>333</v>
      </c>
      <c r="C20460" s="70">
        <v>0</v>
      </c>
      <c r="D20460" s="70">
        <v>0</v>
      </c>
      <c r="E20460" s="71">
        <v>44775</v>
      </c>
      <c r="F20460" t="s">
        <v>10303</v>
      </c>
      <c r="G20460" t="s">
        <v>2142</v>
      </c>
      <c r="H20460" t="s">
        <v>10302</v>
      </c>
      <c r="I20460" t="s">
        <v>10301</v>
      </c>
      <c r="J20460" s="40">
        <v>46.6</v>
      </c>
      <c r="K20460" s="40">
        <v>0</v>
      </c>
    </row>
    <row r="20461" spans="1:11" x14ac:dyDescent="0.35">
      <c r="A20461">
        <v>65032</v>
      </c>
      <c r="B20461" t="s">
        <v>333</v>
      </c>
      <c r="C20461" s="70">
        <v>0</v>
      </c>
      <c r="D20461" s="70">
        <v>0</v>
      </c>
      <c r="E20461" s="71">
        <v>44775</v>
      </c>
      <c r="F20461" t="s">
        <v>10300</v>
      </c>
      <c r="G20461" t="s">
        <v>2142</v>
      </c>
      <c r="H20461" t="s">
        <v>10299</v>
      </c>
      <c r="I20461" t="s">
        <v>10298</v>
      </c>
      <c r="J20461" s="40">
        <v>2</v>
      </c>
      <c r="K20461" s="40">
        <v>0</v>
      </c>
    </row>
    <row r="20462" spans="1:11" x14ac:dyDescent="0.35">
      <c r="A20462">
        <v>65032</v>
      </c>
      <c r="B20462" t="s">
        <v>333</v>
      </c>
      <c r="C20462" s="70">
        <v>0</v>
      </c>
      <c r="D20462" s="70">
        <v>0</v>
      </c>
      <c r="E20462" s="71">
        <v>44777</v>
      </c>
      <c r="F20462" t="s">
        <v>10297</v>
      </c>
      <c r="G20462" t="s">
        <v>2142</v>
      </c>
      <c r="H20462" t="s">
        <v>10296</v>
      </c>
      <c r="I20462" t="s">
        <v>10293</v>
      </c>
      <c r="J20462" s="40">
        <v>79</v>
      </c>
      <c r="K20462" s="40">
        <v>0</v>
      </c>
    </row>
    <row r="20463" spans="1:11" x14ac:dyDescent="0.35">
      <c r="A20463">
        <v>65032</v>
      </c>
      <c r="B20463" t="s">
        <v>333</v>
      </c>
      <c r="C20463" s="70">
        <v>0</v>
      </c>
      <c r="D20463" s="70">
        <v>0</v>
      </c>
      <c r="E20463" s="71">
        <v>44777</v>
      </c>
      <c r="F20463" t="s">
        <v>10295</v>
      </c>
      <c r="G20463" t="s">
        <v>2142</v>
      </c>
      <c r="H20463" t="s">
        <v>10294</v>
      </c>
      <c r="I20463" t="s">
        <v>10293</v>
      </c>
      <c r="J20463" s="40">
        <v>79</v>
      </c>
      <c r="K20463" s="40">
        <v>0</v>
      </c>
    </row>
    <row r="20464" spans="1:11" x14ac:dyDescent="0.35">
      <c r="A20464">
        <v>65032</v>
      </c>
      <c r="B20464" t="s">
        <v>333</v>
      </c>
      <c r="C20464" s="70">
        <v>0</v>
      </c>
      <c r="D20464" s="70">
        <v>0</v>
      </c>
      <c r="E20464" s="71">
        <v>44779</v>
      </c>
      <c r="F20464" t="s">
        <v>10292</v>
      </c>
      <c r="G20464" t="s">
        <v>2142</v>
      </c>
      <c r="H20464" t="s">
        <v>10291</v>
      </c>
      <c r="I20464" t="s">
        <v>10290</v>
      </c>
      <c r="J20464" s="40">
        <v>29</v>
      </c>
      <c r="K20464" s="40">
        <v>0</v>
      </c>
    </row>
    <row r="20465" spans="1:11" x14ac:dyDescent="0.35">
      <c r="A20465">
        <v>65032</v>
      </c>
      <c r="B20465" t="s">
        <v>333</v>
      </c>
      <c r="C20465" s="70">
        <v>0</v>
      </c>
      <c r="D20465" s="70">
        <v>0</v>
      </c>
      <c r="E20465" s="71">
        <v>44782</v>
      </c>
      <c r="F20465" t="s">
        <v>10289</v>
      </c>
      <c r="G20465" t="s">
        <v>2142</v>
      </c>
      <c r="H20465" t="s">
        <v>10288</v>
      </c>
      <c r="I20465" t="s">
        <v>10287</v>
      </c>
      <c r="J20465" s="40">
        <v>3177.57</v>
      </c>
      <c r="K20465" s="40">
        <v>0</v>
      </c>
    </row>
    <row r="20466" spans="1:11" x14ac:dyDescent="0.35">
      <c r="A20466">
        <v>65032</v>
      </c>
      <c r="B20466" t="s">
        <v>333</v>
      </c>
      <c r="C20466" s="70">
        <v>0</v>
      </c>
      <c r="D20466" s="70">
        <v>0</v>
      </c>
      <c r="E20466" s="71">
        <v>44782</v>
      </c>
      <c r="F20466" t="s">
        <v>10286</v>
      </c>
      <c r="G20466" t="s">
        <v>2142</v>
      </c>
      <c r="H20466" t="s">
        <v>10285</v>
      </c>
      <c r="I20466" t="s">
        <v>10284</v>
      </c>
      <c r="J20466" s="40">
        <v>384.26</v>
      </c>
      <c r="K20466" s="40">
        <v>0</v>
      </c>
    </row>
    <row r="20467" spans="1:11" x14ac:dyDescent="0.35">
      <c r="A20467">
        <v>65032</v>
      </c>
      <c r="B20467" t="s">
        <v>333</v>
      </c>
      <c r="C20467" s="70">
        <v>0</v>
      </c>
      <c r="D20467" s="70">
        <v>0</v>
      </c>
      <c r="E20467" s="71">
        <v>44782</v>
      </c>
      <c r="F20467" t="s">
        <v>10283</v>
      </c>
      <c r="G20467" t="s">
        <v>2142</v>
      </c>
      <c r="H20467" t="s">
        <v>10282</v>
      </c>
      <c r="I20467" t="s">
        <v>10281</v>
      </c>
      <c r="J20467" s="40">
        <v>819.86</v>
      </c>
      <c r="K20467" s="40">
        <v>0</v>
      </c>
    </row>
    <row r="20468" spans="1:11" x14ac:dyDescent="0.35">
      <c r="A20468">
        <v>65032</v>
      </c>
      <c r="B20468" t="s">
        <v>333</v>
      </c>
      <c r="C20468" s="70">
        <v>0</v>
      </c>
      <c r="D20468" s="70">
        <v>0</v>
      </c>
      <c r="E20468" s="71">
        <v>44782</v>
      </c>
      <c r="F20468" t="s">
        <v>10280</v>
      </c>
      <c r="G20468" t="s">
        <v>2142</v>
      </c>
      <c r="H20468" t="s">
        <v>10279</v>
      </c>
      <c r="I20468" t="s">
        <v>10278</v>
      </c>
      <c r="J20468" s="40">
        <v>2343</v>
      </c>
      <c r="K20468" s="40">
        <v>0</v>
      </c>
    </row>
    <row r="20469" spans="1:11" x14ac:dyDescent="0.35">
      <c r="A20469">
        <v>65032</v>
      </c>
      <c r="B20469" t="s">
        <v>333</v>
      </c>
      <c r="C20469" s="70">
        <v>0</v>
      </c>
      <c r="D20469" s="70">
        <v>0</v>
      </c>
      <c r="E20469" s="71">
        <v>44786</v>
      </c>
      <c r="F20469" t="s">
        <v>10277</v>
      </c>
      <c r="G20469" t="s">
        <v>2142</v>
      </c>
      <c r="H20469" t="s">
        <v>10276</v>
      </c>
      <c r="I20469" t="s">
        <v>10275</v>
      </c>
      <c r="J20469" s="40">
        <v>280.74</v>
      </c>
      <c r="K20469" s="40">
        <v>0</v>
      </c>
    </row>
    <row r="20470" spans="1:11" x14ac:dyDescent="0.35">
      <c r="A20470">
        <v>65032</v>
      </c>
      <c r="B20470" t="s">
        <v>333</v>
      </c>
      <c r="C20470" s="70">
        <v>0</v>
      </c>
      <c r="D20470" s="70">
        <v>0</v>
      </c>
      <c r="E20470" s="71">
        <v>44786</v>
      </c>
      <c r="F20470" t="s">
        <v>10274</v>
      </c>
      <c r="G20470" t="s">
        <v>2142</v>
      </c>
      <c r="H20470" t="s">
        <v>10273</v>
      </c>
      <c r="I20470" t="s">
        <v>10272</v>
      </c>
      <c r="J20470" s="40">
        <v>672.02</v>
      </c>
      <c r="K20470" s="40">
        <v>0</v>
      </c>
    </row>
    <row r="20471" spans="1:11" x14ac:dyDescent="0.35">
      <c r="A20471">
        <v>65032</v>
      </c>
      <c r="B20471" t="s">
        <v>333</v>
      </c>
      <c r="C20471" s="70">
        <v>0</v>
      </c>
      <c r="D20471" s="70">
        <v>0</v>
      </c>
      <c r="E20471" s="71">
        <v>44790</v>
      </c>
      <c r="F20471" t="s">
        <v>10271</v>
      </c>
      <c r="G20471" t="s">
        <v>2142</v>
      </c>
      <c r="H20471" t="s">
        <v>10270</v>
      </c>
      <c r="I20471" t="s">
        <v>10269</v>
      </c>
      <c r="J20471" s="40">
        <v>9</v>
      </c>
      <c r="K20471" s="40">
        <v>0</v>
      </c>
    </row>
    <row r="20472" spans="1:11" x14ac:dyDescent="0.35">
      <c r="A20472">
        <v>65032</v>
      </c>
      <c r="B20472" t="s">
        <v>333</v>
      </c>
      <c r="C20472" s="70">
        <v>0</v>
      </c>
      <c r="D20472" s="70">
        <v>0</v>
      </c>
      <c r="E20472" s="71">
        <v>44792</v>
      </c>
      <c r="F20472" t="s">
        <v>10268</v>
      </c>
      <c r="G20472" t="s">
        <v>2142</v>
      </c>
      <c r="H20472" t="s">
        <v>10267</v>
      </c>
      <c r="I20472" t="s">
        <v>10266</v>
      </c>
      <c r="J20472" s="40">
        <v>49</v>
      </c>
      <c r="K20472" s="40">
        <v>0</v>
      </c>
    </row>
    <row r="20473" spans="1:11" x14ac:dyDescent="0.35">
      <c r="A20473">
        <v>65032</v>
      </c>
      <c r="B20473" t="s">
        <v>333</v>
      </c>
      <c r="C20473" s="70">
        <v>0</v>
      </c>
      <c r="D20473" s="70">
        <v>0</v>
      </c>
      <c r="E20473" s="71">
        <v>44793</v>
      </c>
      <c r="F20473" t="s">
        <v>10265</v>
      </c>
      <c r="G20473" t="s">
        <v>2142</v>
      </c>
      <c r="H20473" t="s">
        <v>10264</v>
      </c>
      <c r="I20473" t="s">
        <v>10263</v>
      </c>
      <c r="J20473" s="40">
        <v>42.87</v>
      </c>
      <c r="K20473" s="40">
        <v>0</v>
      </c>
    </row>
    <row r="20474" spans="1:11" x14ac:dyDescent="0.35">
      <c r="A20474">
        <v>65032</v>
      </c>
      <c r="B20474" t="s">
        <v>333</v>
      </c>
      <c r="C20474" s="70">
        <v>0</v>
      </c>
      <c r="D20474" s="70">
        <v>0</v>
      </c>
      <c r="E20474" s="71">
        <v>44793</v>
      </c>
      <c r="F20474" t="s">
        <v>10262</v>
      </c>
      <c r="G20474" t="s">
        <v>2142</v>
      </c>
      <c r="H20474" t="s">
        <v>10261</v>
      </c>
      <c r="I20474" t="s">
        <v>10260</v>
      </c>
      <c r="J20474" s="40">
        <v>6</v>
      </c>
      <c r="K20474" s="40">
        <v>0</v>
      </c>
    </row>
    <row r="20475" spans="1:11" x14ac:dyDescent="0.35">
      <c r="A20475">
        <v>65032</v>
      </c>
      <c r="B20475" t="s">
        <v>333</v>
      </c>
      <c r="C20475" s="70">
        <v>0</v>
      </c>
      <c r="D20475" s="70">
        <v>0</v>
      </c>
      <c r="E20475" s="71">
        <v>44795</v>
      </c>
      <c r="F20475" t="s">
        <v>10259</v>
      </c>
      <c r="G20475" t="s">
        <v>2142</v>
      </c>
      <c r="H20475" t="s">
        <v>10258</v>
      </c>
      <c r="I20475" t="s">
        <v>10257</v>
      </c>
      <c r="J20475" s="40">
        <v>420.06</v>
      </c>
      <c r="K20475" s="40">
        <v>0</v>
      </c>
    </row>
    <row r="20476" spans="1:11" x14ac:dyDescent="0.35">
      <c r="A20476">
        <v>65032</v>
      </c>
      <c r="B20476" t="s">
        <v>333</v>
      </c>
      <c r="C20476" s="70">
        <v>0</v>
      </c>
      <c r="D20476" s="70">
        <v>0</v>
      </c>
      <c r="E20476" s="71">
        <v>44795</v>
      </c>
      <c r="F20476" t="s">
        <v>10256</v>
      </c>
      <c r="G20476" t="s">
        <v>2142</v>
      </c>
      <c r="H20476" t="s">
        <v>10255</v>
      </c>
      <c r="I20476" t="s">
        <v>10254</v>
      </c>
      <c r="J20476" s="40">
        <v>6</v>
      </c>
      <c r="K20476" s="40">
        <v>0</v>
      </c>
    </row>
    <row r="20477" spans="1:11" x14ac:dyDescent="0.35">
      <c r="A20477">
        <v>65032</v>
      </c>
      <c r="B20477" t="s">
        <v>333</v>
      </c>
      <c r="C20477" s="70">
        <v>0</v>
      </c>
      <c r="D20477" s="70">
        <v>0</v>
      </c>
      <c r="E20477" s="71">
        <v>44796</v>
      </c>
      <c r="F20477" t="s">
        <v>10253</v>
      </c>
      <c r="G20477" t="s">
        <v>2142</v>
      </c>
      <c r="H20477" t="s">
        <v>10252</v>
      </c>
      <c r="I20477" t="s">
        <v>10251</v>
      </c>
      <c r="J20477" s="40">
        <v>32.130000000000003</v>
      </c>
      <c r="K20477" s="40">
        <v>0</v>
      </c>
    </row>
    <row r="20478" spans="1:11" x14ac:dyDescent="0.35">
      <c r="A20478">
        <v>65032</v>
      </c>
      <c r="B20478" t="s">
        <v>333</v>
      </c>
      <c r="C20478" s="70">
        <v>0</v>
      </c>
      <c r="D20478" s="70">
        <v>0</v>
      </c>
      <c r="E20478" s="71">
        <v>44796</v>
      </c>
      <c r="F20478" t="s">
        <v>10250</v>
      </c>
      <c r="G20478" t="s">
        <v>2142</v>
      </c>
      <c r="H20478" t="s">
        <v>10249</v>
      </c>
      <c r="I20478" t="s">
        <v>10248</v>
      </c>
      <c r="J20478" s="40">
        <v>6</v>
      </c>
      <c r="K20478" s="40">
        <v>0</v>
      </c>
    </row>
    <row r="20479" spans="1:11" x14ac:dyDescent="0.35">
      <c r="A20479">
        <v>65032</v>
      </c>
      <c r="B20479" t="s">
        <v>333</v>
      </c>
      <c r="C20479" s="70">
        <v>0</v>
      </c>
      <c r="D20479" s="70">
        <v>0</v>
      </c>
      <c r="E20479" s="71">
        <v>44799</v>
      </c>
      <c r="F20479" t="s">
        <v>10247</v>
      </c>
      <c r="G20479" t="s">
        <v>2142</v>
      </c>
      <c r="H20479" t="s">
        <v>10246</v>
      </c>
      <c r="I20479" t="s">
        <v>10245</v>
      </c>
      <c r="J20479" s="40">
        <v>8</v>
      </c>
      <c r="K20479" s="40">
        <v>0</v>
      </c>
    </row>
    <row r="20480" spans="1:11" x14ac:dyDescent="0.35">
      <c r="A20480">
        <v>65032</v>
      </c>
      <c r="B20480" t="s">
        <v>333</v>
      </c>
      <c r="C20480" s="70">
        <v>0</v>
      </c>
      <c r="D20480" s="70">
        <v>0</v>
      </c>
      <c r="E20480" s="71">
        <v>44803</v>
      </c>
      <c r="F20480" t="s">
        <v>10244</v>
      </c>
      <c r="G20480" t="s">
        <v>2142</v>
      </c>
      <c r="H20480" t="s">
        <v>10243</v>
      </c>
      <c r="I20480" t="s">
        <v>10242</v>
      </c>
      <c r="J20480" s="40">
        <v>700.73</v>
      </c>
      <c r="K20480" s="40">
        <v>0</v>
      </c>
    </row>
    <row r="20481" spans="1:11" x14ac:dyDescent="0.35">
      <c r="A20481">
        <v>65032</v>
      </c>
      <c r="B20481" t="s">
        <v>333</v>
      </c>
      <c r="C20481" s="70">
        <v>0</v>
      </c>
      <c r="D20481" s="70">
        <v>0</v>
      </c>
      <c r="E20481" s="71">
        <v>44804</v>
      </c>
      <c r="F20481" t="s">
        <v>10241</v>
      </c>
      <c r="G20481" t="s">
        <v>2142</v>
      </c>
      <c r="H20481" t="s">
        <v>10240</v>
      </c>
      <c r="I20481" t="s">
        <v>10239</v>
      </c>
      <c r="J20481" s="40">
        <v>594.23</v>
      </c>
      <c r="K20481" s="40">
        <v>0</v>
      </c>
    </row>
    <row r="20482" spans="1:11" x14ac:dyDescent="0.35">
      <c r="A20482">
        <v>65032</v>
      </c>
      <c r="B20482" t="s">
        <v>333</v>
      </c>
      <c r="C20482" s="70">
        <v>0</v>
      </c>
      <c r="D20482" s="70">
        <v>0</v>
      </c>
      <c r="E20482" s="71">
        <v>44804</v>
      </c>
      <c r="F20482" t="s">
        <v>10238</v>
      </c>
      <c r="G20482" t="s">
        <v>2142</v>
      </c>
      <c r="H20482" t="s">
        <v>10237</v>
      </c>
      <c r="I20482" t="s">
        <v>10236</v>
      </c>
      <c r="J20482" s="40">
        <v>476</v>
      </c>
      <c r="K20482" s="40">
        <v>0</v>
      </c>
    </row>
    <row r="20483" spans="1:11" x14ac:dyDescent="0.35">
      <c r="A20483">
        <v>65032</v>
      </c>
      <c r="B20483" t="s">
        <v>333</v>
      </c>
      <c r="C20483" s="70">
        <v>0</v>
      </c>
      <c r="D20483" s="70">
        <v>0</v>
      </c>
      <c r="E20483" s="71">
        <v>44804</v>
      </c>
      <c r="F20483" t="s">
        <v>10235</v>
      </c>
      <c r="G20483" t="s">
        <v>2169</v>
      </c>
      <c r="H20483" t="s">
        <v>10027</v>
      </c>
      <c r="I20483" t="s">
        <v>10026</v>
      </c>
      <c r="J20483" s="40">
        <v>630.5</v>
      </c>
      <c r="K20483" s="40">
        <v>0</v>
      </c>
    </row>
    <row r="20484" spans="1:11" x14ac:dyDescent="0.35">
      <c r="A20484">
        <v>65032</v>
      </c>
      <c r="B20484" t="s">
        <v>333</v>
      </c>
      <c r="C20484" s="70">
        <v>0</v>
      </c>
      <c r="D20484" s="70">
        <v>0</v>
      </c>
      <c r="E20484" s="71">
        <v>44804</v>
      </c>
      <c r="F20484" t="s">
        <v>10234</v>
      </c>
      <c r="G20484" t="s">
        <v>2169</v>
      </c>
      <c r="H20484" t="s">
        <v>10009</v>
      </c>
      <c r="I20484" t="s">
        <v>10008</v>
      </c>
      <c r="J20484" s="40">
        <v>258.75</v>
      </c>
      <c r="K20484" s="40">
        <v>0</v>
      </c>
    </row>
    <row r="20485" spans="1:11" x14ac:dyDescent="0.35">
      <c r="A20485">
        <v>65032</v>
      </c>
      <c r="B20485" t="s">
        <v>333</v>
      </c>
      <c r="C20485" s="70">
        <v>0</v>
      </c>
      <c r="D20485" s="70">
        <v>0</v>
      </c>
      <c r="E20485" s="71">
        <v>44804</v>
      </c>
      <c r="F20485" t="s">
        <v>10233</v>
      </c>
      <c r="G20485" t="s">
        <v>2169</v>
      </c>
      <c r="H20485" t="s">
        <v>10012</v>
      </c>
      <c r="I20485" t="s">
        <v>10011</v>
      </c>
      <c r="J20485" s="40">
        <v>494.31</v>
      </c>
      <c r="K20485" s="40">
        <v>0</v>
      </c>
    </row>
    <row r="20486" spans="1:11" x14ac:dyDescent="0.35">
      <c r="A20486">
        <v>65032</v>
      </c>
      <c r="B20486" t="s">
        <v>333</v>
      </c>
      <c r="C20486" s="70">
        <v>0</v>
      </c>
      <c r="D20486" s="70">
        <v>0</v>
      </c>
      <c r="E20486" s="71">
        <v>44804</v>
      </c>
      <c r="F20486" t="s">
        <v>10232</v>
      </c>
      <c r="G20486" t="s">
        <v>2169</v>
      </c>
      <c r="H20486" t="s">
        <v>10030</v>
      </c>
      <c r="I20486" t="s">
        <v>10029</v>
      </c>
      <c r="J20486" s="40">
        <v>1385.46</v>
      </c>
      <c r="K20486" s="40">
        <v>0</v>
      </c>
    </row>
    <row r="20487" spans="1:11" x14ac:dyDescent="0.35">
      <c r="A20487">
        <v>65032</v>
      </c>
      <c r="B20487" t="s">
        <v>333</v>
      </c>
      <c r="C20487" s="70">
        <v>0</v>
      </c>
      <c r="D20487" s="70">
        <v>0</v>
      </c>
      <c r="E20487" s="71">
        <v>44804</v>
      </c>
      <c r="F20487" t="s">
        <v>10231</v>
      </c>
      <c r="G20487" t="s">
        <v>2169</v>
      </c>
      <c r="H20487" t="s">
        <v>10086</v>
      </c>
      <c r="I20487" t="s">
        <v>10085</v>
      </c>
      <c r="J20487" s="40">
        <v>100</v>
      </c>
      <c r="K20487" s="40">
        <v>0</v>
      </c>
    </row>
    <row r="20488" spans="1:11" x14ac:dyDescent="0.35">
      <c r="A20488">
        <v>65032</v>
      </c>
      <c r="B20488" t="s">
        <v>333</v>
      </c>
      <c r="C20488" s="70">
        <v>0</v>
      </c>
      <c r="D20488" s="70">
        <v>0</v>
      </c>
      <c r="E20488" s="71">
        <v>44804</v>
      </c>
      <c r="F20488" t="s">
        <v>10230</v>
      </c>
      <c r="G20488" t="s">
        <v>2169</v>
      </c>
      <c r="H20488" t="s">
        <v>6700</v>
      </c>
      <c r="I20488" t="s">
        <v>6699</v>
      </c>
      <c r="J20488" s="40">
        <v>500</v>
      </c>
      <c r="K20488" s="40">
        <v>0</v>
      </c>
    </row>
    <row r="20489" spans="1:11" x14ac:dyDescent="0.35">
      <c r="A20489">
        <v>65032</v>
      </c>
      <c r="B20489" t="s">
        <v>333</v>
      </c>
      <c r="C20489" s="70">
        <v>0</v>
      </c>
      <c r="D20489" s="70">
        <v>0</v>
      </c>
      <c r="E20489" s="71">
        <v>44804</v>
      </c>
      <c r="F20489" t="s">
        <v>10229</v>
      </c>
      <c r="G20489" t="s">
        <v>2169</v>
      </c>
      <c r="H20489" t="s">
        <v>10018</v>
      </c>
      <c r="I20489" t="s">
        <v>10017</v>
      </c>
      <c r="J20489" s="40">
        <v>434.7</v>
      </c>
      <c r="K20489" s="40">
        <v>0</v>
      </c>
    </row>
    <row r="20490" spans="1:11" x14ac:dyDescent="0.35">
      <c r="A20490">
        <v>65032</v>
      </c>
      <c r="B20490" t="s">
        <v>333</v>
      </c>
      <c r="C20490" s="70">
        <v>0</v>
      </c>
      <c r="D20490" s="70">
        <v>0</v>
      </c>
      <c r="E20490" s="71">
        <v>44804</v>
      </c>
      <c r="F20490" t="s">
        <v>10228</v>
      </c>
      <c r="G20490" t="s">
        <v>2169</v>
      </c>
      <c r="H20490" t="s">
        <v>10015</v>
      </c>
      <c r="I20490" t="s">
        <v>10014</v>
      </c>
      <c r="J20490" s="40">
        <v>2998.69</v>
      </c>
      <c r="K20490" s="40">
        <v>0</v>
      </c>
    </row>
    <row r="20491" spans="1:11" x14ac:dyDescent="0.35">
      <c r="A20491">
        <v>65032</v>
      </c>
      <c r="B20491" t="s">
        <v>333</v>
      </c>
      <c r="C20491" s="70">
        <v>0</v>
      </c>
      <c r="D20491" s="70">
        <v>0</v>
      </c>
      <c r="E20491" s="71">
        <v>44804</v>
      </c>
      <c r="F20491" t="s">
        <v>10227</v>
      </c>
      <c r="G20491" t="s">
        <v>2169</v>
      </c>
      <c r="H20491" t="s">
        <v>10024</v>
      </c>
      <c r="I20491" t="s">
        <v>10023</v>
      </c>
      <c r="J20491" s="40">
        <v>495.4</v>
      </c>
      <c r="K20491" s="40">
        <v>0</v>
      </c>
    </row>
    <row r="20492" spans="1:11" x14ac:dyDescent="0.35">
      <c r="A20492">
        <v>65032</v>
      </c>
      <c r="B20492" t="s">
        <v>333</v>
      </c>
      <c r="C20492" s="70">
        <v>0</v>
      </c>
      <c r="D20492" s="70">
        <v>0</v>
      </c>
      <c r="E20492" s="71">
        <v>44804</v>
      </c>
      <c r="F20492" t="s">
        <v>10226</v>
      </c>
      <c r="G20492" t="s">
        <v>2169</v>
      </c>
      <c r="H20492" t="s">
        <v>10021</v>
      </c>
      <c r="I20492" t="s">
        <v>10020</v>
      </c>
      <c r="J20492" s="40">
        <v>410.51</v>
      </c>
      <c r="K20492" s="40">
        <v>0</v>
      </c>
    </row>
    <row r="20493" spans="1:11" x14ac:dyDescent="0.35">
      <c r="A20493">
        <v>65032</v>
      </c>
      <c r="B20493" t="s">
        <v>333</v>
      </c>
      <c r="C20493" s="70">
        <v>0</v>
      </c>
      <c r="D20493" s="70">
        <v>0</v>
      </c>
      <c r="E20493" s="71">
        <v>44804</v>
      </c>
      <c r="F20493" t="s">
        <v>10225</v>
      </c>
      <c r="G20493" t="s">
        <v>1912</v>
      </c>
      <c r="J20493" s="40">
        <v>4292.84</v>
      </c>
      <c r="K20493" s="40">
        <v>0</v>
      </c>
    </row>
    <row r="20494" spans="1:11" x14ac:dyDescent="0.35">
      <c r="A20494">
        <v>65032</v>
      </c>
      <c r="B20494" t="s">
        <v>333</v>
      </c>
      <c r="C20494" s="70">
        <v>0</v>
      </c>
      <c r="D20494" s="70">
        <v>0</v>
      </c>
      <c r="E20494" s="71">
        <v>44805</v>
      </c>
      <c r="F20494" t="s">
        <v>10224</v>
      </c>
      <c r="G20494" t="s">
        <v>2142</v>
      </c>
      <c r="H20494" t="s">
        <v>10223</v>
      </c>
      <c r="I20494" t="s">
        <v>10222</v>
      </c>
      <c r="J20494" s="40">
        <v>164.23</v>
      </c>
      <c r="K20494" s="40">
        <v>0</v>
      </c>
    </row>
    <row r="20495" spans="1:11" x14ac:dyDescent="0.35">
      <c r="A20495">
        <v>65032</v>
      </c>
      <c r="B20495" t="s">
        <v>333</v>
      </c>
      <c r="C20495" s="70">
        <v>0</v>
      </c>
      <c r="D20495" s="70">
        <v>0</v>
      </c>
      <c r="E20495" s="71">
        <v>44806</v>
      </c>
      <c r="F20495" t="s">
        <v>10221</v>
      </c>
      <c r="G20495" t="s">
        <v>2142</v>
      </c>
      <c r="H20495" t="s">
        <v>10220</v>
      </c>
      <c r="I20495" t="s">
        <v>10211</v>
      </c>
      <c r="J20495" s="40">
        <v>88.76</v>
      </c>
      <c r="K20495" s="40">
        <v>0</v>
      </c>
    </row>
    <row r="20496" spans="1:11" x14ac:dyDescent="0.35">
      <c r="A20496">
        <v>65032</v>
      </c>
      <c r="B20496" t="s">
        <v>333</v>
      </c>
      <c r="C20496" s="70">
        <v>0</v>
      </c>
      <c r="D20496" s="70">
        <v>0</v>
      </c>
      <c r="E20496" s="71">
        <v>44806</v>
      </c>
      <c r="F20496" t="s">
        <v>10219</v>
      </c>
      <c r="G20496" t="s">
        <v>2142</v>
      </c>
      <c r="H20496" t="s">
        <v>10218</v>
      </c>
      <c r="I20496" t="s">
        <v>10217</v>
      </c>
      <c r="J20496" s="40">
        <v>9</v>
      </c>
      <c r="K20496" s="40">
        <v>0</v>
      </c>
    </row>
    <row r="20497" spans="1:11" x14ac:dyDescent="0.35">
      <c r="A20497">
        <v>65032</v>
      </c>
      <c r="B20497" t="s">
        <v>333</v>
      </c>
      <c r="C20497" s="70">
        <v>0</v>
      </c>
      <c r="D20497" s="70">
        <v>0</v>
      </c>
      <c r="E20497" s="71">
        <v>44806</v>
      </c>
      <c r="F20497" t="s">
        <v>10216</v>
      </c>
      <c r="G20497" t="s">
        <v>2142</v>
      </c>
      <c r="H20497" t="s">
        <v>10215</v>
      </c>
      <c r="I20497" t="s">
        <v>10214</v>
      </c>
      <c r="J20497" s="40">
        <v>2</v>
      </c>
      <c r="K20497" s="40">
        <v>0</v>
      </c>
    </row>
    <row r="20498" spans="1:11" x14ac:dyDescent="0.35">
      <c r="A20498">
        <v>65032</v>
      </c>
      <c r="B20498" t="s">
        <v>333</v>
      </c>
      <c r="C20498" s="70">
        <v>0</v>
      </c>
      <c r="D20498" s="70">
        <v>0</v>
      </c>
      <c r="E20498" s="71">
        <v>44806</v>
      </c>
      <c r="F20498" t="s">
        <v>10213</v>
      </c>
      <c r="G20498" t="s">
        <v>2142</v>
      </c>
      <c r="H20498" t="s">
        <v>10212</v>
      </c>
      <c r="I20498" t="s">
        <v>10211</v>
      </c>
      <c r="J20498" s="40">
        <v>-88.76</v>
      </c>
      <c r="K20498" s="40">
        <v>0</v>
      </c>
    </row>
    <row r="20499" spans="1:11" x14ac:dyDescent="0.35">
      <c r="A20499">
        <v>65032</v>
      </c>
      <c r="B20499" t="s">
        <v>333</v>
      </c>
      <c r="C20499" s="70">
        <v>0</v>
      </c>
      <c r="D20499" s="70">
        <v>0</v>
      </c>
      <c r="E20499" s="71">
        <v>44807</v>
      </c>
      <c r="F20499" t="s">
        <v>10210</v>
      </c>
      <c r="G20499" t="s">
        <v>2142</v>
      </c>
      <c r="H20499" t="s">
        <v>10209</v>
      </c>
      <c r="I20499" t="s">
        <v>10208</v>
      </c>
      <c r="J20499" s="40">
        <v>6</v>
      </c>
      <c r="K20499" s="40">
        <v>0</v>
      </c>
    </row>
    <row r="20500" spans="1:11" x14ac:dyDescent="0.35">
      <c r="A20500">
        <v>65032</v>
      </c>
      <c r="B20500" t="s">
        <v>333</v>
      </c>
      <c r="C20500" s="70">
        <v>0</v>
      </c>
      <c r="D20500" s="70">
        <v>0</v>
      </c>
      <c r="E20500" s="71">
        <v>44808</v>
      </c>
      <c r="F20500" t="s">
        <v>10207</v>
      </c>
      <c r="G20500" t="s">
        <v>2142</v>
      </c>
      <c r="H20500" t="s">
        <v>10206</v>
      </c>
      <c r="I20500" t="s">
        <v>10205</v>
      </c>
      <c r="J20500" s="40">
        <v>79</v>
      </c>
      <c r="K20500" s="40">
        <v>0</v>
      </c>
    </row>
    <row r="20501" spans="1:11" x14ac:dyDescent="0.35">
      <c r="A20501">
        <v>65032</v>
      </c>
      <c r="B20501" t="s">
        <v>333</v>
      </c>
      <c r="C20501" s="70">
        <v>0</v>
      </c>
      <c r="D20501" s="70">
        <v>0</v>
      </c>
      <c r="E20501" s="71">
        <v>44817</v>
      </c>
      <c r="F20501" t="s">
        <v>10204</v>
      </c>
      <c r="G20501" t="s">
        <v>2142</v>
      </c>
      <c r="H20501" t="s">
        <v>10203</v>
      </c>
      <c r="I20501" t="s">
        <v>10202</v>
      </c>
      <c r="J20501" s="40">
        <v>322</v>
      </c>
      <c r="K20501" s="40">
        <v>0</v>
      </c>
    </row>
    <row r="20502" spans="1:11" x14ac:dyDescent="0.35">
      <c r="A20502">
        <v>65032</v>
      </c>
      <c r="B20502" t="s">
        <v>333</v>
      </c>
      <c r="C20502" s="70">
        <v>0</v>
      </c>
      <c r="D20502" s="70">
        <v>0</v>
      </c>
      <c r="E20502" s="71">
        <v>44823</v>
      </c>
      <c r="F20502" t="s">
        <v>10201</v>
      </c>
      <c r="G20502" t="s">
        <v>2142</v>
      </c>
      <c r="H20502" t="s">
        <v>10200</v>
      </c>
      <c r="I20502" t="s">
        <v>10199</v>
      </c>
      <c r="J20502" s="40">
        <v>434.41</v>
      </c>
      <c r="K20502" s="40">
        <v>0</v>
      </c>
    </row>
    <row r="20503" spans="1:11" x14ac:dyDescent="0.35">
      <c r="A20503">
        <v>65032</v>
      </c>
      <c r="B20503" t="s">
        <v>333</v>
      </c>
      <c r="C20503" s="70">
        <v>0</v>
      </c>
      <c r="D20503" s="70">
        <v>0</v>
      </c>
      <c r="E20503" s="71">
        <v>44834</v>
      </c>
      <c r="F20503" t="s">
        <v>10198</v>
      </c>
      <c r="G20503" t="s">
        <v>2142</v>
      </c>
      <c r="H20503" t="s">
        <v>10197</v>
      </c>
      <c r="I20503" t="s">
        <v>10196</v>
      </c>
      <c r="J20503" s="40">
        <v>476</v>
      </c>
      <c r="K20503" s="40">
        <v>0</v>
      </c>
    </row>
    <row r="20504" spans="1:11" x14ac:dyDescent="0.35">
      <c r="A20504">
        <v>65032</v>
      </c>
      <c r="B20504" t="s">
        <v>333</v>
      </c>
      <c r="C20504" s="70">
        <v>0</v>
      </c>
      <c r="D20504" s="70">
        <v>0</v>
      </c>
      <c r="E20504" s="71">
        <v>44834</v>
      </c>
      <c r="F20504" t="s">
        <v>10195</v>
      </c>
      <c r="G20504" t="s">
        <v>2169</v>
      </c>
      <c r="H20504" t="s">
        <v>10027</v>
      </c>
      <c r="I20504" t="s">
        <v>10026</v>
      </c>
      <c r="J20504" s="40">
        <v>630.5</v>
      </c>
      <c r="K20504" s="40">
        <v>0</v>
      </c>
    </row>
    <row r="20505" spans="1:11" x14ac:dyDescent="0.35">
      <c r="A20505">
        <v>65032</v>
      </c>
      <c r="B20505" t="s">
        <v>333</v>
      </c>
      <c r="C20505" s="70">
        <v>0</v>
      </c>
      <c r="D20505" s="70">
        <v>0</v>
      </c>
      <c r="E20505" s="71">
        <v>44834</v>
      </c>
      <c r="F20505" t="s">
        <v>10194</v>
      </c>
      <c r="G20505" t="s">
        <v>2169</v>
      </c>
      <c r="H20505" t="s">
        <v>10030</v>
      </c>
      <c r="I20505" t="s">
        <v>10029</v>
      </c>
      <c r="J20505" s="40">
        <v>1385.46</v>
      </c>
      <c r="K20505" s="40">
        <v>0</v>
      </c>
    </row>
    <row r="20506" spans="1:11" x14ac:dyDescent="0.35">
      <c r="A20506">
        <v>65032</v>
      </c>
      <c r="B20506" t="s">
        <v>333</v>
      </c>
      <c r="C20506" s="70">
        <v>0</v>
      </c>
      <c r="D20506" s="70">
        <v>0</v>
      </c>
      <c r="E20506" s="71">
        <v>44834</v>
      </c>
      <c r="F20506" t="s">
        <v>10193</v>
      </c>
      <c r="G20506" t="s">
        <v>2169</v>
      </c>
      <c r="H20506" t="s">
        <v>10009</v>
      </c>
      <c r="I20506" t="s">
        <v>10008</v>
      </c>
      <c r="J20506" s="40">
        <v>258.75</v>
      </c>
      <c r="K20506" s="40">
        <v>0</v>
      </c>
    </row>
    <row r="20507" spans="1:11" x14ac:dyDescent="0.35">
      <c r="A20507">
        <v>65032</v>
      </c>
      <c r="B20507" t="s">
        <v>333</v>
      </c>
      <c r="C20507" s="70">
        <v>0</v>
      </c>
      <c r="D20507" s="70">
        <v>0</v>
      </c>
      <c r="E20507" s="71">
        <v>44834</v>
      </c>
      <c r="F20507" t="s">
        <v>10192</v>
      </c>
      <c r="G20507" t="s">
        <v>2169</v>
      </c>
      <c r="H20507" t="s">
        <v>6700</v>
      </c>
      <c r="I20507" t="s">
        <v>6699</v>
      </c>
      <c r="J20507" s="40">
        <v>138.36000000000001</v>
      </c>
      <c r="K20507" s="40">
        <v>0</v>
      </c>
    </row>
    <row r="20508" spans="1:11" x14ac:dyDescent="0.35">
      <c r="A20508">
        <v>65032</v>
      </c>
      <c r="B20508" t="s">
        <v>333</v>
      </c>
      <c r="C20508" s="70">
        <v>0</v>
      </c>
      <c r="D20508" s="70">
        <v>0</v>
      </c>
      <c r="E20508" s="71">
        <v>44834</v>
      </c>
      <c r="F20508" t="s">
        <v>10191</v>
      </c>
      <c r="G20508" t="s">
        <v>2169</v>
      </c>
      <c r="H20508" t="s">
        <v>10086</v>
      </c>
      <c r="I20508" t="s">
        <v>10085</v>
      </c>
      <c r="J20508" s="40">
        <v>100</v>
      </c>
      <c r="K20508" s="40">
        <v>0</v>
      </c>
    </row>
    <row r="20509" spans="1:11" x14ac:dyDescent="0.35">
      <c r="A20509">
        <v>65032</v>
      </c>
      <c r="B20509" t="s">
        <v>333</v>
      </c>
      <c r="C20509" s="70">
        <v>0</v>
      </c>
      <c r="D20509" s="70">
        <v>0</v>
      </c>
      <c r="E20509" s="71">
        <v>44834</v>
      </c>
      <c r="F20509" t="s">
        <v>10190</v>
      </c>
      <c r="G20509" t="s">
        <v>2169</v>
      </c>
      <c r="H20509" t="s">
        <v>10018</v>
      </c>
      <c r="I20509" t="s">
        <v>10017</v>
      </c>
      <c r="J20509" s="40">
        <v>434.7</v>
      </c>
      <c r="K20509" s="40">
        <v>0</v>
      </c>
    </row>
    <row r="20510" spans="1:11" x14ac:dyDescent="0.35">
      <c r="A20510">
        <v>65032</v>
      </c>
      <c r="B20510" t="s">
        <v>333</v>
      </c>
      <c r="C20510" s="70">
        <v>0</v>
      </c>
      <c r="D20510" s="70">
        <v>0</v>
      </c>
      <c r="E20510" s="71">
        <v>44834</v>
      </c>
      <c r="F20510" t="s">
        <v>10189</v>
      </c>
      <c r="G20510" t="s">
        <v>2169</v>
      </c>
      <c r="H20510" t="s">
        <v>10015</v>
      </c>
      <c r="I20510" t="s">
        <v>10014</v>
      </c>
      <c r="J20510" s="40">
        <v>2998.69</v>
      </c>
      <c r="K20510" s="40">
        <v>0</v>
      </c>
    </row>
    <row r="20511" spans="1:11" x14ac:dyDescent="0.35">
      <c r="A20511">
        <v>65032</v>
      </c>
      <c r="B20511" t="s">
        <v>333</v>
      </c>
      <c r="C20511" s="70">
        <v>0</v>
      </c>
      <c r="D20511" s="70">
        <v>0</v>
      </c>
      <c r="E20511" s="71">
        <v>44834</v>
      </c>
      <c r="F20511" t="s">
        <v>10188</v>
      </c>
      <c r="G20511" t="s">
        <v>2169</v>
      </c>
      <c r="H20511" t="s">
        <v>10024</v>
      </c>
      <c r="I20511" t="s">
        <v>10023</v>
      </c>
      <c r="J20511" s="40">
        <v>495.4</v>
      </c>
      <c r="K20511" s="40">
        <v>0</v>
      </c>
    </row>
    <row r="20512" spans="1:11" x14ac:dyDescent="0.35">
      <c r="A20512">
        <v>65032</v>
      </c>
      <c r="B20512" t="s">
        <v>333</v>
      </c>
      <c r="C20512" s="70">
        <v>0</v>
      </c>
      <c r="D20512" s="70">
        <v>0</v>
      </c>
      <c r="E20512" s="71">
        <v>44834</v>
      </c>
      <c r="F20512" t="s">
        <v>10187</v>
      </c>
      <c r="G20512" t="s">
        <v>2169</v>
      </c>
      <c r="H20512" t="s">
        <v>10021</v>
      </c>
      <c r="I20512" t="s">
        <v>10020</v>
      </c>
      <c r="J20512" s="40">
        <v>410.51</v>
      </c>
      <c r="K20512" s="40">
        <v>0</v>
      </c>
    </row>
    <row r="20513" spans="1:11" x14ac:dyDescent="0.35">
      <c r="A20513">
        <v>65032</v>
      </c>
      <c r="B20513" t="s">
        <v>333</v>
      </c>
      <c r="C20513" s="70">
        <v>0</v>
      </c>
      <c r="D20513" s="70">
        <v>0</v>
      </c>
      <c r="E20513" s="71">
        <v>44834</v>
      </c>
      <c r="F20513" t="s">
        <v>10186</v>
      </c>
      <c r="G20513" t="s">
        <v>2169</v>
      </c>
      <c r="H20513" t="s">
        <v>10012</v>
      </c>
      <c r="I20513" t="s">
        <v>10011</v>
      </c>
      <c r="J20513" s="40">
        <v>494.31</v>
      </c>
      <c r="K20513" s="40">
        <v>0</v>
      </c>
    </row>
    <row r="20514" spans="1:11" x14ac:dyDescent="0.35">
      <c r="A20514">
        <v>65032</v>
      </c>
      <c r="B20514" t="s">
        <v>333</v>
      </c>
      <c r="C20514" s="70">
        <v>0</v>
      </c>
      <c r="D20514" s="70">
        <v>0</v>
      </c>
      <c r="E20514" s="71">
        <v>44835</v>
      </c>
      <c r="F20514" t="s">
        <v>10185</v>
      </c>
      <c r="G20514" t="s">
        <v>2142</v>
      </c>
      <c r="H20514" t="s">
        <v>10184</v>
      </c>
      <c r="I20514" t="s">
        <v>10183</v>
      </c>
      <c r="J20514" s="40">
        <v>407.42</v>
      </c>
      <c r="K20514" s="40">
        <v>0</v>
      </c>
    </row>
    <row r="20515" spans="1:11" x14ac:dyDescent="0.35">
      <c r="A20515">
        <v>65032</v>
      </c>
      <c r="B20515" t="s">
        <v>333</v>
      </c>
      <c r="C20515" s="70">
        <v>0</v>
      </c>
      <c r="D20515" s="70">
        <v>0</v>
      </c>
      <c r="E20515" s="71">
        <v>44835</v>
      </c>
      <c r="F20515" t="s">
        <v>10182</v>
      </c>
      <c r="G20515" t="s">
        <v>2142</v>
      </c>
      <c r="H20515" t="s">
        <v>10181</v>
      </c>
      <c r="I20515" t="s">
        <v>10180</v>
      </c>
      <c r="J20515" s="40">
        <v>383.34</v>
      </c>
      <c r="K20515" s="40">
        <v>0</v>
      </c>
    </row>
    <row r="20516" spans="1:11" x14ac:dyDescent="0.35">
      <c r="A20516">
        <v>65032</v>
      </c>
      <c r="B20516" t="s">
        <v>333</v>
      </c>
      <c r="C20516" s="70">
        <v>0</v>
      </c>
      <c r="D20516" s="70">
        <v>0</v>
      </c>
      <c r="E20516" s="71">
        <v>44835</v>
      </c>
      <c r="F20516" t="s">
        <v>10179</v>
      </c>
      <c r="G20516" t="s">
        <v>1912</v>
      </c>
      <c r="J20516" s="40">
        <v>-4292.84</v>
      </c>
      <c r="K20516" s="40">
        <v>0</v>
      </c>
    </row>
    <row r="20517" spans="1:11" x14ac:dyDescent="0.35">
      <c r="A20517">
        <v>65032</v>
      </c>
      <c r="B20517" t="s">
        <v>333</v>
      </c>
      <c r="C20517" s="70">
        <v>0</v>
      </c>
      <c r="D20517" s="70">
        <v>0</v>
      </c>
      <c r="E20517" s="71">
        <v>44835</v>
      </c>
      <c r="F20517" t="s">
        <v>10178</v>
      </c>
      <c r="G20517" t="s">
        <v>2142</v>
      </c>
      <c r="H20517" t="s">
        <v>10177</v>
      </c>
      <c r="I20517" t="s">
        <v>10176</v>
      </c>
      <c r="J20517" s="40">
        <v>63.55</v>
      </c>
      <c r="K20517" s="40">
        <v>0</v>
      </c>
    </row>
    <row r="20518" spans="1:11" x14ac:dyDescent="0.35">
      <c r="A20518">
        <v>65032</v>
      </c>
      <c r="B20518" t="s">
        <v>333</v>
      </c>
      <c r="C20518" s="70">
        <v>0</v>
      </c>
      <c r="D20518" s="70">
        <v>0</v>
      </c>
      <c r="E20518" s="71">
        <v>44835</v>
      </c>
      <c r="F20518" t="s">
        <v>10175</v>
      </c>
      <c r="G20518" t="s">
        <v>2142</v>
      </c>
      <c r="H20518" t="s">
        <v>10174</v>
      </c>
      <c r="I20518" t="s">
        <v>10173</v>
      </c>
      <c r="J20518" s="40">
        <v>9</v>
      </c>
      <c r="K20518" s="40">
        <v>0</v>
      </c>
    </row>
    <row r="20519" spans="1:11" x14ac:dyDescent="0.35">
      <c r="A20519">
        <v>65032</v>
      </c>
      <c r="B20519" t="s">
        <v>333</v>
      </c>
      <c r="C20519" s="70">
        <v>0</v>
      </c>
      <c r="D20519" s="70">
        <v>0</v>
      </c>
      <c r="E20519" s="71">
        <v>44835</v>
      </c>
      <c r="F20519" t="s">
        <v>10172</v>
      </c>
      <c r="G20519" t="s">
        <v>2142</v>
      </c>
      <c r="H20519" t="s">
        <v>10171</v>
      </c>
      <c r="I20519" t="s">
        <v>10170</v>
      </c>
      <c r="J20519" s="40">
        <v>6</v>
      </c>
      <c r="K20519" s="40">
        <v>0</v>
      </c>
    </row>
    <row r="20520" spans="1:11" x14ac:dyDescent="0.35">
      <c r="A20520">
        <v>65032</v>
      </c>
      <c r="B20520" t="s">
        <v>333</v>
      </c>
      <c r="C20520" s="70">
        <v>0</v>
      </c>
      <c r="D20520" s="70">
        <v>0</v>
      </c>
      <c r="E20520" s="71">
        <v>44835</v>
      </c>
      <c r="F20520" t="s">
        <v>10169</v>
      </c>
      <c r="G20520" t="s">
        <v>2142</v>
      </c>
      <c r="H20520" t="s">
        <v>10168</v>
      </c>
      <c r="I20520" t="s">
        <v>10167</v>
      </c>
      <c r="J20520" s="40">
        <v>27</v>
      </c>
      <c r="K20520" s="40">
        <v>0</v>
      </c>
    </row>
    <row r="20521" spans="1:11" x14ac:dyDescent="0.35">
      <c r="A20521">
        <v>65032</v>
      </c>
      <c r="B20521" t="s">
        <v>333</v>
      </c>
      <c r="C20521" s="70">
        <v>0</v>
      </c>
      <c r="D20521" s="70">
        <v>0</v>
      </c>
      <c r="E20521" s="71">
        <v>44835</v>
      </c>
      <c r="F20521" t="s">
        <v>10166</v>
      </c>
      <c r="G20521" t="s">
        <v>2142</v>
      </c>
      <c r="H20521" t="s">
        <v>10165</v>
      </c>
      <c r="I20521" t="s">
        <v>10164</v>
      </c>
      <c r="J20521" s="40">
        <v>30</v>
      </c>
      <c r="K20521" s="40">
        <v>0</v>
      </c>
    </row>
    <row r="20522" spans="1:11" x14ac:dyDescent="0.35">
      <c r="A20522">
        <v>65032</v>
      </c>
      <c r="B20522" t="s">
        <v>333</v>
      </c>
      <c r="C20522" s="70">
        <v>0</v>
      </c>
      <c r="D20522" s="70">
        <v>0</v>
      </c>
      <c r="E20522" s="71">
        <v>44835</v>
      </c>
      <c r="F20522" t="s">
        <v>10163</v>
      </c>
      <c r="G20522" t="s">
        <v>2142</v>
      </c>
      <c r="H20522" t="s">
        <v>10162</v>
      </c>
      <c r="I20522" t="s">
        <v>10161</v>
      </c>
      <c r="J20522" s="40">
        <v>6</v>
      </c>
      <c r="K20522" s="40">
        <v>0</v>
      </c>
    </row>
    <row r="20523" spans="1:11" x14ac:dyDescent="0.35">
      <c r="A20523">
        <v>65032</v>
      </c>
      <c r="B20523" t="s">
        <v>333</v>
      </c>
      <c r="C20523" s="70">
        <v>0</v>
      </c>
      <c r="D20523" s="70">
        <v>0</v>
      </c>
      <c r="E20523" s="71">
        <v>44835</v>
      </c>
      <c r="F20523" t="s">
        <v>10160</v>
      </c>
      <c r="G20523" t="s">
        <v>2142</v>
      </c>
      <c r="H20523" t="s">
        <v>10159</v>
      </c>
      <c r="I20523" t="s">
        <v>10158</v>
      </c>
      <c r="J20523" s="40">
        <v>6</v>
      </c>
      <c r="K20523" s="40">
        <v>0</v>
      </c>
    </row>
    <row r="20524" spans="1:11" x14ac:dyDescent="0.35">
      <c r="A20524">
        <v>65032</v>
      </c>
      <c r="B20524" t="s">
        <v>333</v>
      </c>
      <c r="C20524" s="70">
        <v>0</v>
      </c>
      <c r="D20524" s="70">
        <v>0</v>
      </c>
      <c r="E20524" s="71">
        <v>44836</v>
      </c>
      <c r="F20524" t="s">
        <v>10157</v>
      </c>
      <c r="G20524" t="s">
        <v>2142</v>
      </c>
      <c r="H20524" t="s">
        <v>10156</v>
      </c>
      <c r="I20524" t="s">
        <v>10155</v>
      </c>
      <c r="J20524" s="40">
        <v>66.66</v>
      </c>
      <c r="K20524" s="40">
        <v>0</v>
      </c>
    </row>
    <row r="20525" spans="1:11" x14ac:dyDescent="0.35">
      <c r="A20525">
        <v>65032</v>
      </c>
      <c r="B20525" t="s">
        <v>333</v>
      </c>
      <c r="C20525" s="70">
        <v>0</v>
      </c>
      <c r="D20525" s="70">
        <v>0</v>
      </c>
      <c r="E20525" s="71">
        <v>44843</v>
      </c>
      <c r="F20525" t="s">
        <v>10154</v>
      </c>
      <c r="G20525" t="s">
        <v>2142</v>
      </c>
      <c r="H20525" t="s">
        <v>10153</v>
      </c>
      <c r="I20525" t="s">
        <v>10152</v>
      </c>
      <c r="J20525" s="40">
        <v>1423.96</v>
      </c>
      <c r="K20525" s="40">
        <v>0</v>
      </c>
    </row>
    <row r="20526" spans="1:11" x14ac:dyDescent="0.35">
      <c r="A20526">
        <v>65032</v>
      </c>
      <c r="B20526" t="s">
        <v>333</v>
      </c>
      <c r="C20526" s="70">
        <v>0</v>
      </c>
      <c r="D20526" s="70">
        <v>0</v>
      </c>
      <c r="E20526" s="71">
        <v>44843</v>
      </c>
      <c r="F20526" t="s">
        <v>10151</v>
      </c>
      <c r="G20526" t="s">
        <v>2142</v>
      </c>
      <c r="H20526" t="s">
        <v>10150</v>
      </c>
      <c r="I20526" t="s">
        <v>10149</v>
      </c>
      <c r="J20526" s="40">
        <v>2902.73</v>
      </c>
      <c r="K20526" s="40">
        <v>0</v>
      </c>
    </row>
    <row r="20527" spans="1:11" x14ac:dyDescent="0.35">
      <c r="A20527">
        <v>65032</v>
      </c>
      <c r="B20527" t="s">
        <v>333</v>
      </c>
      <c r="C20527" s="70">
        <v>0</v>
      </c>
      <c r="D20527" s="70">
        <v>0</v>
      </c>
      <c r="E20527" s="71">
        <v>44843</v>
      </c>
      <c r="F20527" t="s">
        <v>10148</v>
      </c>
      <c r="G20527" t="s">
        <v>2142</v>
      </c>
      <c r="H20527" t="s">
        <v>10147</v>
      </c>
      <c r="I20527" t="s">
        <v>10146</v>
      </c>
      <c r="J20527" s="40">
        <v>34.32</v>
      </c>
      <c r="K20527" s="40">
        <v>0</v>
      </c>
    </row>
    <row r="20528" spans="1:11" x14ac:dyDescent="0.35">
      <c r="A20528">
        <v>65032</v>
      </c>
      <c r="B20528" t="s">
        <v>333</v>
      </c>
      <c r="C20528" s="70">
        <v>0</v>
      </c>
      <c r="D20528" s="70">
        <v>0</v>
      </c>
      <c r="E20528" s="71">
        <v>44854</v>
      </c>
      <c r="F20528" t="s">
        <v>10145</v>
      </c>
      <c r="G20528" t="s">
        <v>2142</v>
      </c>
      <c r="H20528" t="s">
        <v>10144</v>
      </c>
      <c r="I20528" t="s">
        <v>10143</v>
      </c>
      <c r="J20528" s="40">
        <v>465.5</v>
      </c>
      <c r="K20528" s="40">
        <v>0</v>
      </c>
    </row>
    <row r="20529" spans="1:11" x14ac:dyDescent="0.35">
      <c r="A20529">
        <v>65032</v>
      </c>
      <c r="B20529" t="s">
        <v>333</v>
      </c>
      <c r="C20529" s="70">
        <v>0</v>
      </c>
      <c r="D20529" s="70">
        <v>0</v>
      </c>
      <c r="E20529" s="71">
        <v>44865</v>
      </c>
      <c r="F20529" t="s">
        <v>10142</v>
      </c>
      <c r="G20529" t="s">
        <v>2169</v>
      </c>
      <c r="H20529" t="s">
        <v>10086</v>
      </c>
      <c r="I20529" t="s">
        <v>10085</v>
      </c>
      <c r="J20529" s="40">
        <v>100</v>
      </c>
      <c r="K20529" s="40">
        <v>0</v>
      </c>
    </row>
    <row r="20530" spans="1:11" x14ac:dyDescent="0.35">
      <c r="A20530">
        <v>65032</v>
      </c>
      <c r="B20530" t="s">
        <v>333</v>
      </c>
      <c r="C20530" s="70">
        <v>0</v>
      </c>
      <c r="D20530" s="70">
        <v>0</v>
      </c>
      <c r="E20530" s="71">
        <v>44865</v>
      </c>
      <c r="F20530" t="s">
        <v>10141</v>
      </c>
      <c r="G20530" t="s">
        <v>2169</v>
      </c>
      <c r="H20530" t="s">
        <v>10027</v>
      </c>
      <c r="I20530" t="s">
        <v>10026</v>
      </c>
      <c r="J20530" s="40">
        <v>630.5</v>
      </c>
      <c r="K20530" s="40">
        <v>0</v>
      </c>
    </row>
    <row r="20531" spans="1:11" x14ac:dyDescent="0.35">
      <c r="A20531">
        <v>65032</v>
      </c>
      <c r="B20531" t="s">
        <v>333</v>
      </c>
      <c r="C20531" s="70">
        <v>0</v>
      </c>
      <c r="D20531" s="70">
        <v>0</v>
      </c>
      <c r="E20531" s="71">
        <v>44865</v>
      </c>
      <c r="F20531" t="s">
        <v>10140</v>
      </c>
      <c r="G20531" t="s">
        <v>2169</v>
      </c>
      <c r="H20531" t="s">
        <v>10012</v>
      </c>
      <c r="I20531" t="s">
        <v>10011</v>
      </c>
      <c r="J20531" s="40">
        <v>494.31</v>
      </c>
      <c r="K20531" s="40">
        <v>0</v>
      </c>
    </row>
    <row r="20532" spans="1:11" x14ac:dyDescent="0.35">
      <c r="A20532">
        <v>65032</v>
      </c>
      <c r="B20532" t="s">
        <v>333</v>
      </c>
      <c r="C20532" s="70">
        <v>0</v>
      </c>
      <c r="D20532" s="70">
        <v>0</v>
      </c>
      <c r="E20532" s="71">
        <v>44865</v>
      </c>
      <c r="F20532" t="s">
        <v>10139</v>
      </c>
      <c r="G20532" t="s">
        <v>2169</v>
      </c>
      <c r="H20532" t="s">
        <v>10030</v>
      </c>
      <c r="I20532" t="s">
        <v>10029</v>
      </c>
      <c r="J20532" s="40">
        <v>1385.46</v>
      </c>
      <c r="K20532" s="40">
        <v>0</v>
      </c>
    </row>
    <row r="20533" spans="1:11" x14ac:dyDescent="0.35">
      <c r="A20533">
        <v>65032</v>
      </c>
      <c r="B20533" t="s">
        <v>333</v>
      </c>
      <c r="C20533" s="70">
        <v>0</v>
      </c>
      <c r="D20533" s="70">
        <v>0</v>
      </c>
      <c r="E20533" s="71">
        <v>44865</v>
      </c>
      <c r="F20533" t="s">
        <v>10138</v>
      </c>
      <c r="G20533" t="s">
        <v>2169</v>
      </c>
      <c r="H20533" t="s">
        <v>10018</v>
      </c>
      <c r="I20533" t="s">
        <v>10017</v>
      </c>
      <c r="J20533" s="40">
        <v>434.7</v>
      </c>
      <c r="K20533" s="40">
        <v>0</v>
      </c>
    </row>
    <row r="20534" spans="1:11" x14ac:dyDescent="0.35">
      <c r="A20534">
        <v>65032</v>
      </c>
      <c r="B20534" t="s">
        <v>333</v>
      </c>
      <c r="C20534" s="70">
        <v>0</v>
      </c>
      <c r="D20534" s="70">
        <v>0</v>
      </c>
      <c r="E20534" s="71">
        <v>44865</v>
      </c>
      <c r="F20534" t="s">
        <v>10137</v>
      </c>
      <c r="G20534" t="s">
        <v>2169</v>
      </c>
      <c r="H20534" t="s">
        <v>10015</v>
      </c>
      <c r="I20534" t="s">
        <v>10014</v>
      </c>
      <c r="J20534" s="40">
        <v>2998.69</v>
      </c>
      <c r="K20534" s="40">
        <v>0</v>
      </c>
    </row>
    <row r="20535" spans="1:11" x14ac:dyDescent="0.35">
      <c r="A20535">
        <v>65032</v>
      </c>
      <c r="B20535" t="s">
        <v>333</v>
      </c>
      <c r="C20535" s="70">
        <v>0</v>
      </c>
      <c r="D20535" s="70">
        <v>0</v>
      </c>
      <c r="E20535" s="71">
        <v>44865</v>
      </c>
      <c r="F20535" t="s">
        <v>10136</v>
      </c>
      <c r="G20535" t="s">
        <v>2169</v>
      </c>
      <c r="H20535" t="s">
        <v>10024</v>
      </c>
      <c r="I20535" t="s">
        <v>10023</v>
      </c>
      <c r="J20535" s="40">
        <v>495.4</v>
      </c>
      <c r="K20535" s="40">
        <v>0</v>
      </c>
    </row>
    <row r="20536" spans="1:11" x14ac:dyDescent="0.35">
      <c r="A20536">
        <v>65032</v>
      </c>
      <c r="B20536" t="s">
        <v>333</v>
      </c>
      <c r="C20536" s="70">
        <v>0</v>
      </c>
      <c r="D20536" s="70">
        <v>0</v>
      </c>
      <c r="E20536" s="71">
        <v>44865</v>
      </c>
      <c r="F20536" t="s">
        <v>10135</v>
      </c>
      <c r="G20536" t="s">
        <v>2169</v>
      </c>
      <c r="H20536" t="s">
        <v>10021</v>
      </c>
      <c r="I20536" t="s">
        <v>10020</v>
      </c>
      <c r="J20536" s="40">
        <v>410.51</v>
      </c>
      <c r="K20536" s="40">
        <v>0</v>
      </c>
    </row>
    <row r="20537" spans="1:11" x14ac:dyDescent="0.35">
      <c r="A20537">
        <v>65032</v>
      </c>
      <c r="B20537" t="s">
        <v>333</v>
      </c>
      <c r="C20537" s="70">
        <v>0</v>
      </c>
      <c r="D20537" s="70">
        <v>0</v>
      </c>
      <c r="E20537" s="71">
        <v>44865</v>
      </c>
      <c r="F20537" t="s">
        <v>10134</v>
      </c>
      <c r="G20537" t="s">
        <v>2169</v>
      </c>
      <c r="H20537" t="s">
        <v>10009</v>
      </c>
      <c r="I20537" t="s">
        <v>10008</v>
      </c>
      <c r="J20537" s="40">
        <v>258.75</v>
      </c>
      <c r="K20537" s="40">
        <v>0</v>
      </c>
    </row>
    <row r="20538" spans="1:11" x14ac:dyDescent="0.35">
      <c r="A20538">
        <v>65032</v>
      </c>
      <c r="B20538" t="s">
        <v>333</v>
      </c>
      <c r="C20538" s="70">
        <v>0</v>
      </c>
      <c r="D20538" s="70">
        <v>0</v>
      </c>
      <c r="E20538" s="71">
        <v>44865</v>
      </c>
      <c r="F20538" t="s">
        <v>10133</v>
      </c>
      <c r="G20538" t="s">
        <v>1912</v>
      </c>
      <c r="J20538" s="40">
        <v>4808</v>
      </c>
      <c r="K20538" s="40">
        <v>0</v>
      </c>
    </row>
    <row r="20539" spans="1:11" x14ac:dyDescent="0.35">
      <c r="A20539">
        <v>65032</v>
      </c>
      <c r="B20539" t="s">
        <v>333</v>
      </c>
      <c r="C20539" s="70">
        <v>0</v>
      </c>
      <c r="D20539" s="70">
        <v>0</v>
      </c>
      <c r="E20539" s="71">
        <v>44866</v>
      </c>
      <c r="F20539" t="s">
        <v>10132</v>
      </c>
      <c r="G20539" t="s">
        <v>2142</v>
      </c>
      <c r="H20539" t="s">
        <v>10131</v>
      </c>
      <c r="I20539" t="s">
        <v>10130</v>
      </c>
      <c r="J20539" s="40">
        <v>4016</v>
      </c>
      <c r="K20539" s="40">
        <v>0</v>
      </c>
    </row>
    <row r="20540" spans="1:11" x14ac:dyDescent="0.35">
      <c r="A20540">
        <v>65032</v>
      </c>
      <c r="B20540" t="s">
        <v>333</v>
      </c>
      <c r="C20540" s="70">
        <v>0</v>
      </c>
      <c r="D20540" s="70">
        <v>0</v>
      </c>
      <c r="E20540" s="71">
        <v>44866</v>
      </c>
      <c r="F20540" t="s">
        <v>10129</v>
      </c>
      <c r="G20540" t="s">
        <v>1912</v>
      </c>
      <c r="J20540" s="40">
        <v>-4808</v>
      </c>
      <c r="K20540" s="40">
        <v>0</v>
      </c>
    </row>
    <row r="20541" spans="1:11" x14ac:dyDescent="0.35">
      <c r="A20541">
        <v>65032</v>
      </c>
      <c r="B20541" t="s">
        <v>333</v>
      </c>
      <c r="C20541" s="70">
        <v>0</v>
      </c>
      <c r="D20541" s="70">
        <v>0</v>
      </c>
      <c r="E20541" s="71">
        <v>44866</v>
      </c>
      <c r="F20541" t="s">
        <v>10128</v>
      </c>
      <c r="G20541" t="s">
        <v>2142</v>
      </c>
      <c r="H20541" t="s">
        <v>10127</v>
      </c>
      <c r="I20541" t="s">
        <v>10126</v>
      </c>
      <c r="J20541" s="40">
        <v>71.069999999999993</v>
      </c>
      <c r="K20541" s="40">
        <v>0</v>
      </c>
    </row>
    <row r="20542" spans="1:11" x14ac:dyDescent="0.35">
      <c r="A20542">
        <v>65032</v>
      </c>
      <c r="B20542" t="s">
        <v>333</v>
      </c>
      <c r="C20542" s="70">
        <v>0</v>
      </c>
      <c r="D20542" s="70">
        <v>0</v>
      </c>
      <c r="E20542" s="71">
        <v>44866</v>
      </c>
      <c r="F20542" t="s">
        <v>10125</v>
      </c>
      <c r="G20542" t="s">
        <v>2169</v>
      </c>
      <c r="H20542" t="s">
        <v>10006</v>
      </c>
      <c r="I20542" t="s">
        <v>10005</v>
      </c>
      <c r="J20542" s="40">
        <v>614.79</v>
      </c>
      <c r="K20542" s="40">
        <v>0</v>
      </c>
    </row>
    <row r="20543" spans="1:11" x14ac:dyDescent="0.35">
      <c r="A20543">
        <v>65032</v>
      </c>
      <c r="B20543" t="s">
        <v>333</v>
      </c>
      <c r="C20543" s="70">
        <v>0</v>
      </c>
      <c r="D20543" s="70">
        <v>0</v>
      </c>
      <c r="E20543" s="71">
        <v>44866</v>
      </c>
      <c r="F20543" t="s">
        <v>10124</v>
      </c>
      <c r="G20543" t="s">
        <v>2169</v>
      </c>
      <c r="H20543" t="s">
        <v>10006</v>
      </c>
      <c r="I20543" t="s">
        <v>10005</v>
      </c>
      <c r="J20543" s="40">
        <v>850</v>
      </c>
      <c r="K20543" s="40">
        <v>0</v>
      </c>
    </row>
    <row r="20544" spans="1:11" x14ac:dyDescent="0.35">
      <c r="A20544">
        <v>65032</v>
      </c>
      <c r="B20544" t="s">
        <v>333</v>
      </c>
      <c r="C20544" s="70">
        <v>0</v>
      </c>
      <c r="D20544" s="70">
        <v>0</v>
      </c>
      <c r="E20544" s="71">
        <v>44874</v>
      </c>
      <c r="F20544" t="s">
        <v>10123</v>
      </c>
      <c r="G20544" t="s">
        <v>2142</v>
      </c>
      <c r="H20544" t="s">
        <v>10122</v>
      </c>
      <c r="I20544" t="s">
        <v>10121</v>
      </c>
      <c r="J20544" s="40">
        <v>198.54</v>
      </c>
      <c r="K20544" s="40">
        <v>0</v>
      </c>
    </row>
    <row r="20545" spans="1:11" x14ac:dyDescent="0.35">
      <c r="A20545">
        <v>65032</v>
      </c>
      <c r="B20545" t="s">
        <v>333</v>
      </c>
      <c r="C20545" s="70">
        <v>0</v>
      </c>
      <c r="D20545" s="70">
        <v>0</v>
      </c>
      <c r="E20545" s="71">
        <v>44874</v>
      </c>
      <c r="F20545" t="s">
        <v>10120</v>
      </c>
      <c r="G20545" t="s">
        <v>2142</v>
      </c>
      <c r="H20545" t="s">
        <v>10119</v>
      </c>
      <c r="I20545" t="s">
        <v>10118</v>
      </c>
      <c r="J20545" s="40">
        <v>40.57</v>
      </c>
      <c r="K20545" s="40">
        <v>0</v>
      </c>
    </row>
    <row r="20546" spans="1:11" x14ac:dyDescent="0.35">
      <c r="A20546">
        <v>65032</v>
      </c>
      <c r="B20546" t="s">
        <v>333</v>
      </c>
      <c r="C20546" s="70">
        <v>0</v>
      </c>
      <c r="D20546" s="70">
        <v>0</v>
      </c>
      <c r="E20546" s="71">
        <v>44874</v>
      </c>
      <c r="F20546" t="s">
        <v>10117</v>
      </c>
      <c r="G20546" t="s">
        <v>2142</v>
      </c>
      <c r="H20546" t="s">
        <v>10116</v>
      </c>
      <c r="I20546" t="s">
        <v>10115</v>
      </c>
      <c r="J20546" s="40">
        <v>1435.03</v>
      </c>
      <c r="K20546" s="40">
        <v>0</v>
      </c>
    </row>
    <row r="20547" spans="1:11" x14ac:dyDescent="0.35">
      <c r="A20547">
        <v>65032</v>
      </c>
      <c r="B20547" t="s">
        <v>333</v>
      </c>
      <c r="C20547" s="70">
        <v>0</v>
      </c>
      <c r="D20547" s="70">
        <v>0</v>
      </c>
      <c r="E20547" s="71">
        <v>44874</v>
      </c>
      <c r="F20547" t="s">
        <v>10114</v>
      </c>
      <c r="G20547" t="s">
        <v>2142</v>
      </c>
      <c r="H20547" t="s">
        <v>10113</v>
      </c>
      <c r="I20547" t="s">
        <v>10112</v>
      </c>
      <c r="J20547" s="40">
        <v>1</v>
      </c>
      <c r="K20547" s="40">
        <v>0</v>
      </c>
    </row>
    <row r="20548" spans="1:11" x14ac:dyDescent="0.35">
      <c r="A20548">
        <v>65032</v>
      </c>
      <c r="B20548" t="s">
        <v>333</v>
      </c>
      <c r="C20548" s="70">
        <v>0</v>
      </c>
      <c r="D20548" s="70">
        <v>0</v>
      </c>
      <c r="E20548" s="71">
        <v>44874</v>
      </c>
      <c r="F20548" t="s">
        <v>10111</v>
      </c>
      <c r="G20548" t="s">
        <v>2142</v>
      </c>
      <c r="H20548" t="s">
        <v>10110</v>
      </c>
      <c r="I20548" t="s">
        <v>10109</v>
      </c>
      <c r="J20548" s="40">
        <v>3331.55</v>
      </c>
      <c r="K20548" s="40">
        <v>0</v>
      </c>
    </row>
    <row r="20549" spans="1:11" x14ac:dyDescent="0.35">
      <c r="A20549">
        <v>65032</v>
      </c>
      <c r="B20549" t="s">
        <v>333</v>
      </c>
      <c r="C20549" s="70">
        <v>0</v>
      </c>
      <c r="D20549" s="70">
        <v>0</v>
      </c>
      <c r="E20549" s="71">
        <v>44875</v>
      </c>
      <c r="F20549" t="s">
        <v>10108</v>
      </c>
      <c r="G20549" t="s">
        <v>2142</v>
      </c>
      <c r="H20549" t="s">
        <v>10107</v>
      </c>
      <c r="I20549" t="s">
        <v>10106</v>
      </c>
      <c r="J20549" s="40">
        <v>4016</v>
      </c>
      <c r="K20549" s="40">
        <v>0</v>
      </c>
    </row>
    <row r="20550" spans="1:11" x14ac:dyDescent="0.35">
      <c r="A20550">
        <v>65032</v>
      </c>
      <c r="B20550" t="s">
        <v>333</v>
      </c>
      <c r="C20550" s="70">
        <v>0</v>
      </c>
      <c r="D20550" s="70">
        <v>0</v>
      </c>
      <c r="E20550" s="71">
        <v>44878</v>
      </c>
      <c r="F20550" t="s">
        <v>10105</v>
      </c>
      <c r="G20550" t="s">
        <v>2142</v>
      </c>
      <c r="H20550" t="s">
        <v>10104</v>
      </c>
      <c r="I20550" t="s">
        <v>10103</v>
      </c>
      <c r="J20550" s="40">
        <v>521.59</v>
      </c>
      <c r="K20550" s="40">
        <v>0</v>
      </c>
    </row>
    <row r="20551" spans="1:11" x14ac:dyDescent="0.35">
      <c r="A20551">
        <v>65032</v>
      </c>
      <c r="B20551" t="s">
        <v>333</v>
      </c>
      <c r="C20551" s="70">
        <v>0</v>
      </c>
      <c r="D20551" s="70">
        <v>0</v>
      </c>
      <c r="E20551" s="71">
        <v>44880</v>
      </c>
      <c r="F20551" t="s">
        <v>10102</v>
      </c>
      <c r="G20551" t="s">
        <v>2142</v>
      </c>
      <c r="H20551" t="s">
        <v>10101</v>
      </c>
      <c r="I20551" t="s">
        <v>10100</v>
      </c>
      <c r="J20551" s="40">
        <v>83.33</v>
      </c>
      <c r="K20551" s="40">
        <v>0</v>
      </c>
    </row>
    <row r="20552" spans="1:11" x14ac:dyDescent="0.35">
      <c r="A20552">
        <v>65032</v>
      </c>
      <c r="B20552" t="s">
        <v>333</v>
      </c>
      <c r="C20552" s="70">
        <v>0</v>
      </c>
      <c r="D20552" s="70">
        <v>0</v>
      </c>
      <c r="E20552" s="71">
        <v>44886</v>
      </c>
      <c r="F20552" t="s">
        <v>10099</v>
      </c>
      <c r="G20552" t="s">
        <v>2142</v>
      </c>
      <c r="H20552" t="s">
        <v>10098</v>
      </c>
      <c r="I20552" t="s">
        <v>10097</v>
      </c>
      <c r="J20552" s="40">
        <v>480.4</v>
      </c>
      <c r="K20552" s="40">
        <v>0</v>
      </c>
    </row>
    <row r="20553" spans="1:11" x14ac:dyDescent="0.35">
      <c r="A20553">
        <v>65032</v>
      </c>
      <c r="B20553" t="s">
        <v>333</v>
      </c>
      <c r="C20553" s="70">
        <v>0</v>
      </c>
      <c r="D20553" s="70">
        <v>0</v>
      </c>
      <c r="E20553" s="71">
        <v>44887</v>
      </c>
      <c r="F20553" t="s">
        <v>10096</v>
      </c>
      <c r="G20553" t="s">
        <v>2142</v>
      </c>
      <c r="H20553" t="s">
        <v>10095</v>
      </c>
      <c r="I20553" t="s">
        <v>10094</v>
      </c>
      <c r="J20553" s="40">
        <v>60</v>
      </c>
      <c r="K20553" s="40">
        <v>0</v>
      </c>
    </row>
    <row r="20554" spans="1:11" x14ac:dyDescent="0.35">
      <c r="A20554">
        <v>65032</v>
      </c>
      <c r="B20554" t="s">
        <v>333</v>
      </c>
      <c r="C20554" s="70">
        <v>0</v>
      </c>
      <c r="D20554" s="70">
        <v>0</v>
      </c>
      <c r="E20554" s="71">
        <v>44895</v>
      </c>
      <c r="F20554" t="s">
        <v>10093</v>
      </c>
      <c r="G20554" t="s">
        <v>2142</v>
      </c>
      <c r="H20554" t="s">
        <v>10092</v>
      </c>
      <c r="I20554" t="s">
        <v>10091</v>
      </c>
      <c r="J20554" s="40">
        <v>5.5</v>
      </c>
      <c r="K20554" s="40">
        <v>0</v>
      </c>
    </row>
    <row r="20555" spans="1:11" x14ac:dyDescent="0.35">
      <c r="A20555">
        <v>65032</v>
      </c>
      <c r="B20555" t="s">
        <v>333</v>
      </c>
      <c r="C20555" s="70">
        <v>0</v>
      </c>
      <c r="D20555" s="70">
        <v>0</v>
      </c>
      <c r="E20555" s="71">
        <v>44895</v>
      </c>
      <c r="F20555" t="s">
        <v>10090</v>
      </c>
      <c r="G20555" t="s">
        <v>1912</v>
      </c>
      <c r="J20555" s="40">
        <v>3140</v>
      </c>
      <c r="K20555" s="40">
        <v>0</v>
      </c>
    </row>
    <row r="20556" spans="1:11" x14ac:dyDescent="0.35">
      <c r="A20556">
        <v>65032</v>
      </c>
      <c r="B20556" t="s">
        <v>333</v>
      </c>
      <c r="C20556" s="70">
        <v>0</v>
      </c>
      <c r="D20556" s="70">
        <v>0</v>
      </c>
      <c r="E20556" s="71">
        <v>44895</v>
      </c>
      <c r="F20556" t="s">
        <v>10089</v>
      </c>
      <c r="G20556" t="s">
        <v>2169</v>
      </c>
      <c r="H20556" t="s">
        <v>10006</v>
      </c>
      <c r="I20556" t="s">
        <v>10005</v>
      </c>
      <c r="J20556" s="40">
        <v>850</v>
      </c>
      <c r="K20556" s="40">
        <v>0</v>
      </c>
    </row>
    <row r="20557" spans="1:11" x14ac:dyDescent="0.35">
      <c r="A20557">
        <v>65032</v>
      </c>
      <c r="B20557" t="s">
        <v>333</v>
      </c>
      <c r="C20557" s="70">
        <v>0</v>
      </c>
      <c r="D20557" s="70">
        <v>0</v>
      </c>
      <c r="E20557" s="71">
        <v>44895</v>
      </c>
      <c r="F20557" t="s">
        <v>10088</v>
      </c>
      <c r="G20557" t="s">
        <v>2169</v>
      </c>
      <c r="H20557" t="s">
        <v>10030</v>
      </c>
      <c r="I20557" t="s">
        <v>10029</v>
      </c>
      <c r="J20557" s="40">
        <v>1385.46</v>
      </c>
      <c r="K20557" s="40">
        <v>0</v>
      </c>
    </row>
    <row r="20558" spans="1:11" x14ac:dyDescent="0.35">
      <c r="A20558">
        <v>65032</v>
      </c>
      <c r="B20558" t="s">
        <v>333</v>
      </c>
      <c r="C20558" s="70">
        <v>0</v>
      </c>
      <c r="D20558" s="70">
        <v>0</v>
      </c>
      <c r="E20558" s="71">
        <v>44895</v>
      </c>
      <c r="F20558" t="s">
        <v>10087</v>
      </c>
      <c r="G20558" t="s">
        <v>2169</v>
      </c>
      <c r="H20558" t="s">
        <v>10086</v>
      </c>
      <c r="I20558" t="s">
        <v>10085</v>
      </c>
      <c r="J20558" s="40">
        <v>83.56</v>
      </c>
      <c r="K20558" s="40">
        <v>0</v>
      </c>
    </row>
    <row r="20559" spans="1:11" x14ac:dyDescent="0.35">
      <c r="A20559">
        <v>65032</v>
      </c>
      <c r="B20559" t="s">
        <v>333</v>
      </c>
      <c r="C20559" s="70">
        <v>0</v>
      </c>
      <c r="D20559" s="70">
        <v>0</v>
      </c>
      <c r="E20559" s="71">
        <v>44895</v>
      </c>
      <c r="F20559" t="s">
        <v>10084</v>
      </c>
      <c r="G20559" t="s">
        <v>2169</v>
      </c>
      <c r="H20559" t="s">
        <v>10018</v>
      </c>
      <c r="I20559" t="s">
        <v>10017</v>
      </c>
      <c r="J20559" s="40">
        <v>434.7</v>
      </c>
      <c r="K20559" s="40">
        <v>0</v>
      </c>
    </row>
    <row r="20560" spans="1:11" x14ac:dyDescent="0.35">
      <c r="A20560">
        <v>65032</v>
      </c>
      <c r="B20560" t="s">
        <v>333</v>
      </c>
      <c r="C20560" s="70">
        <v>0</v>
      </c>
      <c r="D20560" s="70">
        <v>0</v>
      </c>
      <c r="E20560" s="71">
        <v>44895</v>
      </c>
      <c r="F20560" t="s">
        <v>10083</v>
      </c>
      <c r="G20560" t="s">
        <v>2169</v>
      </c>
      <c r="H20560" t="s">
        <v>10015</v>
      </c>
      <c r="I20560" t="s">
        <v>10014</v>
      </c>
      <c r="J20560" s="40">
        <v>2998.69</v>
      </c>
      <c r="K20560" s="40">
        <v>0</v>
      </c>
    </row>
    <row r="20561" spans="1:11" x14ac:dyDescent="0.35">
      <c r="A20561">
        <v>65032</v>
      </c>
      <c r="B20561" t="s">
        <v>333</v>
      </c>
      <c r="C20561" s="70">
        <v>0</v>
      </c>
      <c r="D20561" s="70">
        <v>0</v>
      </c>
      <c r="E20561" s="71">
        <v>44895</v>
      </c>
      <c r="F20561" t="s">
        <v>10082</v>
      </c>
      <c r="G20561" t="s">
        <v>2169</v>
      </c>
      <c r="H20561" t="s">
        <v>10024</v>
      </c>
      <c r="I20561" t="s">
        <v>10023</v>
      </c>
      <c r="J20561" s="40">
        <v>495.4</v>
      </c>
      <c r="K20561" s="40">
        <v>0</v>
      </c>
    </row>
    <row r="20562" spans="1:11" x14ac:dyDescent="0.35">
      <c r="A20562">
        <v>65032</v>
      </c>
      <c r="B20562" t="s">
        <v>333</v>
      </c>
      <c r="C20562" s="70">
        <v>0</v>
      </c>
      <c r="D20562" s="70">
        <v>0</v>
      </c>
      <c r="E20562" s="71">
        <v>44895</v>
      </c>
      <c r="F20562" t="s">
        <v>10081</v>
      </c>
      <c r="G20562" t="s">
        <v>2169</v>
      </c>
      <c r="H20562" t="s">
        <v>10021</v>
      </c>
      <c r="I20562" t="s">
        <v>10020</v>
      </c>
      <c r="J20562" s="40">
        <v>410.51</v>
      </c>
      <c r="K20562" s="40">
        <v>0</v>
      </c>
    </row>
    <row r="20563" spans="1:11" x14ac:dyDescent="0.35">
      <c r="A20563">
        <v>65032</v>
      </c>
      <c r="B20563" t="s">
        <v>333</v>
      </c>
      <c r="C20563" s="70">
        <v>0</v>
      </c>
      <c r="D20563" s="70">
        <v>0</v>
      </c>
      <c r="E20563" s="71">
        <v>44895</v>
      </c>
      <c r="F20563" t="s">
        <v>10080</v>
      </c>
      <c r="G20563" t="s">
        <v>2169</v>
      </c>
      <c r="H20563" t="s">
        <v>10009</v>
      </c>
      <c r="I20563" t="s">
        <v>10008</v>
      </c>
      <c r="J20563" s="40">
        <v>258.75</v>
      </c>
      <c r="K20563" s="40">
        <v>0</v>
      </c>
    </row>
    <row r="20564" spans="1:11" x14ac:dyDescent="0.35">
      <c r="A20564">
        <v>65032</v>
      </c>
      <c r="B20564" t="s">
        <v>333</v>
      </c>
      <c r="C20564" s="70">
        <v>0</v>
      </c>
      <c r="D20564" s="70">
        <v>0</v>
      </c>
      <c r="E20564" s="71">
        <v>44895</v>
      </c>
      <c r="F20564" t="s">
        <v>10079</v>
      </c>
      <c r="G20564" t="s">
        <v>2169</v>
      </c>
      <c r="H20564" t="s">
        <v>10012</v>
      </c>
      <c r="I20564" t="s">
        <v>10011</v>
      </c>
      <c r="J20564" s="40">
        <v>494.31</v>
      </c>
      <c r="K20564" s="40">
        <v>0</v>
      </c>
    </row>
    <row r="20565" spans="1:11" x14ac:dyDescent="0.35">
      <c r="A20565">
        <v>65032</v>
      </c>
      <c r="B20565" t="s">
        <v>333</v>
      </c>
      <c r="C20565" s="70">
        <v>0</v>
      </c>
      <c r="D20565" s="70">
        <v>0</v>
      </c>
      <c r="E20565" s="71">
        <v>44895</v>
      </c>
      <c r="F20565" t="s">
        <v>10078</v>
      </c>
      <c r="G20565" t="s">
        <v>2169</v>
      </c>
      <c r="H20565" t="s">
        <v>10027</v>
      </c>
      <c r="I20565" t="s">
        <v>10026</v>
      </c>
      <c r="J20565" s="40">
        <v>630.5</v>
      </c>
      <c r="K20565" s="40">
        <v>0</v>
      </c>
    </row>
    <row r="20566" spans="1:11" x14ac:dyDescent="0.35">
      <c r="A20566">
        <v>65032</v>
      </c>
      <c r="B20566" t="s">
        <v>333</v>
      </c>
      <c r="C20566" s="70">
        <v>0</v>
      </c>
      <c r="D20566" s="70">
        <v>0</v>
      </c>
      <c r="E20566" s="71">
        <v>44896</v>
      </c>
      <c r="F20566" t="s">
        <v>10077</v>
      </c>
      <c r="G20566" t="s">
        <v>1912</v>
      </c>
      <c r="J20566" s="40">
        <v>-3140</v>
      </c>
      <c r="K20566" s="40">
        <v>0</v>
      </c>
    </row>
    <row r="20567" spans="1:11" x14ac:dyDescent="0.35">
      <c r="A20567">
        <v>65032</v>
      </c>
      <c r="B20567" t="s">
        <v>333</v>
      </c>
      <c r="C20567" s="70">
        <v>0</v>
      </c>
      <c r="D20567" s="70">
        <v>0</v>
      </c>
      <c r="E20567" s="71">
        <v>44896</v>
      </c>
      <c r="F20567" t="s">
        <v>10076</v>
      </c>
      <c r="G20567" t="s">
        <v>2142</v>
      </c>
      <c r="H20567" t="s">
        <v>10075</v>
      </c>
      <c r="I20567" t="s">
        <v>10074</v>
      </c>
      <c r="J20567" s="40">
        <v>788.63</v>
      </c>
      <c r="K20567" s="40">
        <v>0</v>
      </c>
    </row>
    <row r="20568" spans="1:11" x14ac:dyDescent="0.35">
      <c r="A20568">
        <v>65032</v>
      </c>
      <c r="B20568" t="s">
        <v>333</v>
      </c>
      <c r="C20568" s="70">
        <v>0</v>
      </c>
      <c r="D20568" s="70">
        <v>0</v>
      </c>
      <c r="E20568" s="71">
        <v>44896</v>
      </c>
      <c r="F20568" t="s">
        <v>10073</v>
      </c>
      <c r="G20568" t="s">
        <v>2142</v>
      </c>
      <c r="H20568" t="s">
        <v>10072</v>
      </c>
      <c r="I20568" t="s">
        <v>10071</v>
      </c>
      <c r="J20568" s="40">
        <v>575.33000000000004</v>
      </c>
      <c r="K20568" s="40">
        <v>0</v>
      </c>
    </row>
    <row r="20569" spans="1:11" x14ac:dyDescent="0.35">
      <c r="A20569">
        <v>65032</v>
      </c>
      <c r="B20569" t="s">
        <v>333</v>
      </c>
      <c r="C20569" s="70">
        <v>0</v>
      </c>
      <c r="D20569" s="70">
        <v>0</v>
      </c>
      <c r="E20569" s="71">
        <v>44897</v>
      </c>
      <c r="F20569" t="s">
        <v>10070</v>
      </c>
      <c r="G20569" t="s">
        <v>2142</v>
      </c>
      <c r="H20569" t="s">
        <v>10069</v>
      </c>
      <c r="I20569" t="s">
        <v>10068</v>
      </c>
      <c r="J20569" s="40">
        <v>8</v>
      </c>
      <c r="K20569" s="40">
        <v>0</v>
      </c>
    </row>
    <row r="20570" spans="1:11" x14ac:dyDescent="0.35">
      <c r="A20570">
        <v>65032</v>
      </c>
      <c r="B20570" t="s">
        <v>333</v>
      </c>
      <c r="C20570" s="70">
        <v>0</v>
      </c>
      <c r="D20570" s="70">
        <v>0</v>
      </c>
      <c r="E20570" s="71">
        <v>44897</v>
      </c>
      <c r="F20570" t="s">
        <v>10067</v>
      </c>
      <c r="G20570" t="s">
        <v>2142</v>
      </c>
      <c r="H20570" t="s">
        <v>10066</v>
      </c>
      <c r="I20570" t="s">
        <v>10065</v>
      </c>
      <c r="J20570" s="40">
        <v>9</v>
      </c>
      <c r="K20570" s="40">
        <v>0</v>
      </c>
    </row>
    <row r="20571" spans="1:11" x14ac:dyDescent="0.35">
      <c r="A20571">
        <v>65032</v>
      </c>
      <c r="B20571" t="s">
        <v>333</v>
      </c>
      <c r="C20571" s="70">
        <v>0</v>
      </c>
      <c r="D20571" s="70">
        <v>0</v>
      </c>
      <c r="E20571" s="71">
        <v>44897</v>
      </c>
      <c r="F20571" t="s">
        <v>10064</v>
      </c>
      <c r="G20571" t="s">
        <v>2142</v>
      </c>
      <c r="H20571" t="s">
        <v>10063</v>
      </c>
      <c r="I20571" t="s">
        <v>10062</v>
      </c>
      <c r="J20571" s="40">
        <v>2</v>
      </c>
      <c r="K20571" s="40">
        <v>0</v>
      </c>
    </row>
    <row r="20572" spans="1:11" x14ac:dyDescent="0.35">
      <c r="A20572">
        <v>65032</v>
      </c>
      <c r="B20572" t="s">
        <v>333</v>
      </c>
      <c r="C20572" s="70">
        <v>0</v>
      </c>
      <c r="D20572" s="70">
        <v>0</v>
      </c>
      <c r="E20572" s="71">
        <v>44898</v>
      </c>
      <c r="F20572" t="s">
        <v>10061</v>
      </c>
      <c r="G20572" t="s">
        <v>2142</v>
      </c>
      <c r="H20572" t="s">
        <v>10060</v>
      </c>
      <c r="I20572" t="s">
        <v>10059</v>
      </c>
      <c r="J20572" s="40">
        <v>6</v>
      </c>
      <c r="K20572" s="40">
        <v>0</v>
      </c>
    </row>
    <row r="20573" spans="1:11" x14ac:dyDescent="0.35">
      <c r="A20573">
        <v>65032</v>
      </c>
      <c r="B20573" t="s">
        <v>333</v>
      </c>
      <c r="C20573" s="70">
        <v>0</v>
      </c>
      <c r="D20573" s="70">
        <v>0</v>
      </c>
      <c r="E20573" s="71">
        <v>44904</v>
      </c>
      <c r="F20573" t="s">
        <v>10058</v>
      </c>
      <c r="G20573" t="s">
        <v>2142</v>
      </c>
      <c r="H20573" t="s">
        <v>10057</v>
      </c>
      <c r="I20573" t="s">
        <v>10056</v>
      </c>
      <c r="J20573" s="40">
        <v>3139.49</v>
      </c>
      <c r="K20573" s="40">
        <v>0</v>
      </c>
    </row>
    <row r="20574" spans="1:11" x14ac:dyDescent="0.35">
      <c r="A20574">
        <v>65032</v>
      </c>
      <c r="B20574" t="s">
        <v>333</v>
      </c>
      <c r="C20574" s="70">
        <v>0</v>
      </c>
      <c r="D20574" s="70">
        <v>0</v>
      </c>
      <c r="E20574" s="71">
        <v>44905</v>
      </c>
      <c r="F20574" t="s">
        <v>10055</v>
      </c>
      <c r="G20574" t="s">
        <v>2142</v>
      </c>
      <c r="H20574" t="s">
        <v>10054</v>
      </c>
      <c r="I20574" t="s">
        <v>10053</v>
      </c>
      <c r="J20574" s="40">
        <v>4216</v>
      </c>
      <c r="K20574" s="40">
        <v>0</v>
      </c>
    </row>
    <row r="20575" spans="1:11" x14ac:dyDescent="0.35">
      <c r="A20575">
        <v>65032</v>
      </c>
      <c r="B20575" t="s">
        <v>333</v>
      </c>
      <c r="C20575" s="70">
        <v>0</v>
      </c>
      <c r="D20575" s="70">
        <v>0</v>
      </c>
      <c r="E20575" s="71">
        <v>44906</v>
      </c>
      <c r="F20575" t="s">
        <v>10052</v>
      </c>
      <c r="G20575" t="s">
        <v>2142</v>
      </c>
      <c r="H20575" t="s">
        <v>10051</v>
      </c>
      <c r="I20575" t="s">
        <v>10050</v>
      </c>
      <c r="J20575" s="40">
        <v>72.58</v>
      </c>
      <c r="K20575" s="40">
        <v>0</v>
      </c>
    </row>
    <row r="20576" spans="1:11" x14ac:dyDescent="0.35">
      <c r="A20576">
        <v>65032</v>
      </c>
      <c r="B20576" t="s">
        <v>333</v>
      </c>
      <c r="C20576" s="70">
        <v>0</v>
      </c>
      <c r="D20576" s="70">
        <v>0</v>
      </c>
      <c r="E20576" s="71">
        <v>44906</v>
      </c>
      <c r="F20576" t="s">
        <v>10049</v>
      </c>
      <c r="G20576" t="s">
        <v>2142</v>
      </c>
      <c r="H20576" t="s">
        <v>10048</v>
      </c>
      <c r="I20576" t="s">
        <v>10047</v>
      </c>
      <c r="J20576" s="40">
        <v>72.58</v>
      </c>
      <c r="K20576" s="40">
        <v>0</v>
      </c>
    </row>
    <row r="20577" spans="1:11" x14ac:dyDescent="0.35">
      <c r="A20577">
        <v>65032</v>
      </c>
      <c r="B20577" t="s">
        <v>333</v>
      </c>
      <c r="C20577" s="70">
        <v>0</v>
      </c>
      <c r="D20577" s="70">
        <v>0</v>
      </c>
      <c r="E20577" s="71">
        <v>44915</v>
      </c>
      <c r="F20577" t="s">
        <v>10046</v>
      </c>
      <c r="G20577" t="s">
        <v>2142</v>
      </c>
      <c r="H20577" t="s">
        <v>10045</v>
      </c>
      <c r="I20577" t="s">
        <v>10044</v>
      </c>
      <c r="J20577" s="40">
        <v>520.61</v>
      </c>
      <c r="K20577" s="40">
        <v>0</v>
      </c>
    </row>
    <row r="20578" spans="1:11" x14ac:dyDescent="0.35">
      <c r="A20578">
        <v>65032</v>
      </c>
      <c r="B20578" t="s">
        <v>333</v>
      </c>
      <c r="C20578" s="70">
        <v>0</v>
      </c>
      <c r="D20578" s="70">
        <v>0</v>
      </c>
      <c r="E20578" s="71">
        <v>44917</v>
      </c>
      <c r="F20578" t="s">
        <v>10043</v>
      </c>
      <c r="G20578" t="s">
        <v>2142</v>
      </c>
      <c r="H20578" t="s">
        <v>10042</v>
      </c>
      <c r="I20578" t="s">
        <v>10041</v>
      </c>
      <c r="J20578" s="40">
        <v>6</v>
      </c>
      <c r="K20578" s="40">
        <v>0</v>
      </c>
    </row>
    <row r="20579" spans="1:11" x14ac:dyDescent="0.35">
      <c r="A20579">
        <v>65032</v>
      </c>
      <c r="B20579" t="s">
        <v>333</v>
      </c>
      <c r="C20579" s="70">
        <v>0</v>
      </c>
      <c r="D20579" s="70">
        <v>0</v>
      </c>
      <c r="E20579" s="71">
        <v>44921</v>
      </c>
      <c r="F20579" t="s">
        <v>10040</v>
      </c>
      <c r="G20579" t="s">
        <v>2142</v>
      </c>
      <c r="H20579" t="s">
        <v>10039</v>
      </c>
      <c r="I20579" t="s">
        <v>10038</v>
      </c>
      <c r="J20579" s="40">
        <v>60.49</v>
      </c>
      <c r="K20579" s="40">
        <v>0</v>
      </c>
    </row>
    <row r="20580" spans="1:11" x14ac:dyDescent="0.35">
      <c r="A20580">
        <v>65032</v>
      </c>
      <c r="B20580" t="s">
        <v>333</v>
      </c>
      <c r="C20580" s="70">
        <v>0</v>
      </c>
      <c r="D20580" s="70">
        <v>0</v>
      </c>
      <c r="E20580" s="71">
        <v>44924</v>
      </c>
      <c r="F20580" t="s">
        <v>10037</v>
      </c>
      <c r="G20580" t="s">
        <v>2142</v>
      </c>
      <c r="H20580" t="s">
        <v>10036</v>
      </c>
      <c r="I20580" t="s">
        <v>10035</v>
      </c>
      <c r="J20580" s="40">
        <v>1646.71</v>
      </c>
      <c r="K20580" s="40">
        <v>0</v>
      </c>
    </row>
    <row r="20581" spans="1:11" x14ac:dyDescent="0.35">
      <c r="A20581">
        <v>65032</v>
      </c>
      <c r="B20581" t="s">
        <v>333</v>
      </c>
      <c r="C20581" s="70">
        <v>0</v>
      </c>
      <c r="D20581" s="70">
        <v>0</v>
      </c>
      <c r="E20581" s="71">
        <v>44926</v>
      </c>
      <c r="F20581" t="s">
        <v>10034</v>
      </c>
      <c r="G20581" t="s">
        <v>2142</v>
      </c>
      <c r="H20581" t="s">
        <v>10033</v>
      </c>
      <c r="I20581" t="s">
        <v>10032</v>
      </c>
      <c r="J20581" s="40">
        <v>349.31</v>
      </c>
      <c r="K20581" s="40">
        <v>0</v>
      </c>
    </row>
    <row r="20582" spans="1:11" x14ac:dyDescent="0.35">
      <c r="A20582">
        <v>65032</v>
      </c>
      <c r="B20582" t="s">
        <v>333</v>
      </c>
      <c r="C20582" s="70">
        <v>0</v>
      </c>
      <c r="D20582" s="70">
        <v>0</v>
      </c>
      <c r="E20582" s="71">
        <v>44926</v>
      </c>
      <c r="F20582" t="s">
        <v>10031</v>
      </c>
      <c r="G20582" t="s">
        <v>2169</v>
      </c>
      <c r="H20582" t="s">
        <v>10030</v>
      </c>
      <c r="I20582" t="s">
        <v>10029</v>
      </c>
      <c r="J20582" s="40">
        <v>1385.46</v>
      </c>
      <c r="K20582" s="40">
        <v>0</v>
      </c>
    </row>
    <row r="20583" spans="1:11" x14ac:dyDescent="0.35">
      <c r="A20583">
        <v>65032</v>
      </c>
      <c r="B20583" t="s">
        <v>333</v>
      </c>
      <c r="C20583" s="70">
        <v>0</v>
      </c>
      <c r="D20583" s="70">
        <v>0</v>
      </c>
      <c r="E20583" s="71">
        <v>44926</v>
      </c>
      <c r="F20583" t="s">
        <v>10028</v>
      </c>
      <c r="G20583" t="s">
        <v>2169</v>
      </c>
      <c r="H20583" t="s">
        <v>10027</v>
      </c>
      <c r="I20583" t="s">
        <v>10026</v>
      </c>
      <c r="J20583" s="40">
        <v>630.5</v>
      </c>
      <c r="K20583" s="40">
        <v>0</v>
      </c>
    </row>
    <row r="20584" spans="1:11" x14ac:dyDescent="0.35">
      <c r="A20584">
        <v>65032</v>
      </c>
      <c r="B20584" t="s">
        <v>333</v>
      </c>
      <c r="C20584" s="70">
        <v>0</v>
      </c>
      <c r="D20584" s="70">
        <v>0</v>
      </c>
      <c r="E20584" s="71">
        <v>44926</v>
      </c>
      <c r="F20584" t="s">
        <v>10025</v>
      </c>
      <c r="G20584" t="s">
        <v>2169</v>
      </c>
      <c r="H20584" t="s">
        <v>10024</v>
      </c>
      <c r="I20584" t="s">
        <v>10023</v>
      </c>
      <c r="J20584" s="40">
        <v>495.4</v>
      </c>
      <c r="K20584" s="40">
        <v>0</v>
      </c>
    </row>
    <row r="20585" spans="1:11" x14ac:dyDescent="0.35">
      <c r="A20585">
        <v>65032</v>
      </c>
      <c r="B20585" t="s">
        <v>333</v>
      </c>
      <c r="C20585" s="70">
        <v>0</v>
      </c>
      <c r="D20585" s="70">
        <v>0</v>
      </c>
      <c r="E20585" s="71">
        <v>44926</v>
      </c>
      <c r="F20585" t="s">
        <v>10022</v>
      </c>
      <c r="G20585" t="s">
        <v>2169</v>
      </c>
      <c r="H20585" t="s">
        <v>10021</v>
      </c>
      <c r="I20585" t="s">
        <v>10020</v>
      </c>
      <c r="J20585" s="40">
        <v>410.51</v>
      </c>
      <c r="K20585" s="40">
        <v>0</v>
      </c>
    </row>
    <row r="20586" spans="1:11" x14ac:dyDescent="0.35">
      <c r="A20586">
        <v>65032</v>
      </c>
      <c r="B20586" t="s">
        <v>333</v>
      </c>
      <c r="C20586" s="70">
        <v>0</v>
      </c>
      <c r="D20586" s="70">
        <v>0</v>
      </c>
      <c r="E20586" s="71">
        <v>44926</v>
      </c>
      <c r="F20586" t="s">
        <v>10019</v>
      </c>
      <c r="G20586" t="s">
        <v>2169</v>
      </c>
      <c r="H20586" t="s">
        <v>10018</v>
      </c>
      <c r="I20586" t="s">
        <v>10017</v>
      </c>
      <c r="J20586" s="40">
        <v>434.7</v>
      </c>
      <c r="K20586" s="40">
        <v>0</v>
      </c>
    </row>
    <row r="20587" spans="1:11" x14ac:dyDescent="0.35">
      <c r="A20587">
        <v>65032</v>
      </c>
      <c r="B20587" t="s">
        <v>333</v>
      </c>
      <c r="C20587" s="70">
        <v>0</v>
      </c>
      <c r="D20587" s="70">
        <v>0</v>
      </c>
      <c r="E20587" s="71">
        <v>44926</v>
      </c>
      <c r="F20587" t="s">
        <v>10016</v>
      </c>
      <c r="G20587" t="s">
        <v>2169</v>
      </c>
      <c r="H20587" t="s">
        <v>10015</v>
      </c>
      <c r="I20587" t="s">
        <v>10014</v>
      </c>
      <c r="J20587" s="40">
        <v>2998.69</v>
      </c>
      <c r="K20587" s="40">
        <v>0</v>
      </c>
    </row>
    <row r="20588" spans="1:11" x14ac:dyDescent="0.35">
      <c r="A20588">
        <v>65032</v>
      </c>
      <c r="B20588" t="s">
        <v>333</v>
      </c>
      <c r="C20588" s="70">
        <v>0</v>
      </c>
      <c r="D20588" s="70">
        <v>0</v>
      </c>
      <c r="E20588" s="71">
        <v>44926</v>
      </c>
      <c r="F20588" t="s">
        <v>10013</v>
      </c>
      <c r="G20588" t="s">
        <v>2169</v>
      </c>
      <c r="H20588" t="s">
        <v>10012</v>
      </c>
      <c r="I20588" t="s">
        <v>10011</v>
      </c>
      <c r="J20588" s="40">
        <v>494.31</v>
      </c>
      <c r="K20588" s="40">
        <v>0</v>
      </c>
    </row>
    <row r="20589" spans="1:11" x14ac:dyDescent="0.35">
      <c r="A20589">
        <v>65032</v>
      </c>
      <c r="B20589" t="s">
        <v>333</v>
      </c>
      <c r="C20589" s="70">
        <v>0</v>
      </c>
      <c r="D20589" s="70">
        <v>0</v>
      </c>
      <c r="E20589" s="71">
        <v>44926</v>
      </c>
      <c r="F20589" t="s">
        <v>10010</v>
      </c>
      <c r="G20589" t="s">
        <v>2169</v>
      </c>
      <c r="H20589" t="s">
        <v>10009</v>
      </c>
      <c r="I20589" t="s">
        <v>10008</v>
      </c>
      <c r="J20589" s="40">
        <v>258.75</v>
      </c>
      <c r="K20589" s="40">
        <v>0</v>
      </c>
    </row>
    <row r="20590" spans="1:11" x14ac:dyDescent="0.35">
      <c r="A20590">
        <v>65032</v>
      </c>
      <c r="B20590" t="s">
        <v>333</v>
      </c>
      <c r="C20590" s="70">
        <v>0</v>
      </c>
      <c r="D20590" s="70">
        <v>0</v>
      </c>
      <c r="E20590" s="71">
        <v>44926</v>
      </c>
      <c r="F20590" t="s">
        <v>10007</v>
      </c>
      <c r="G20590" t="s">
        <v>2169</v>
      </c>
      <c r="H20590" t="s">
        <v>10006</v>
      </c>
      <c r="I20590" t="s">
        <v>10005</v>
      </c>
      <c r="J20590" s="40">
        <v>850</v>
      </c>
      <c r="K20590" s="40">
        <v>0</v>
      </c>
    </row>
    <row r="20591" spans="1:11" x14ac:dyDescent="0.35">
      <c r="A20591">
        <v>65032</v>
      </c>
      <c r="B20591" t="s">
        <v>333</v>
      </c>
      <c r="C20591" s="70">
        <v>0</v>
      </c>
      <c r="D20591" s="70">
        <v>0</v>
      </c>
      <c r="E20591" s="71">
        <v>44926</v>
      </c>
      <c r="F20591" t="s">
        <v>10004</v>
      </c>
      <c r="G20591" t="s">
        <v>2142</v>
      </c>
      <c r="H20591" t="s">
        <v>10003</v>
      </c>
      <c r="I20591" t="s">
        <v>10002</v>
      </c>
      <c r="J20591" s="40">
        <v>-15075.13</v>
      </c>
      <c r="K20591" s="40">
        <v>0</v>
      </c>
    </row>
    <row r="20592" spans="1:11" x14ac:dyDescent="0.35">
      <c r="A20592">
        <v>65032</v>
      </c>
      <c r="B20592" t="s">
        <v>333</v>
      </c>
      <c r="C20592" s="70">
        <v>0</v>
      </c>
      <c r="D20592" s="70">
        <v>0</v>
      </c>
      <c r="E20592" s="71">
        <v>44926</v>
      </c>
      <c r="F20592" t="s">
        <v>10001</v>
      </c>
      <c r="G20592" t="s">
        <v>2142</v>
      </c>
      <c r="H20592" t="s">
        <v>10000</v>
      </c>
      <c r="I20592" t="s">
        <v>9999</v>
      </c>
      <c r="J20592" s="40">
        <v>-21201.72</v>
      </c>
      <c r="K20592" s="40">
        <v>0</v>
      </c>
    </row>
    <row r="20593" spans="1:11" x14ac:dyDescent="0.35">
      <c r="A20593">
        <v>65032</v>
      </c>
      <c r="B20593" t="s">
        <v>333</v>
      </c>
      <c r="C20593" s="70">
        <v>0</v>
      </c>
      <c r="D20593" s="70">
        <v>0</v>
      </c>
      <c r="E20593" s="71">
        <v>44926</v>
      </c>
      <c r="F20593" t="s">
        <v>9998</v>
      </c>
      <c r="G20593" t="s">
        <v>2142</v>
      </c>
      <c r="H20593" t="s">
        <v>9997</v>
      </c>
      <c r="I20593" t="s">
        <v>9996</v>
      </c>
      <c r="J20593" s="40">
        <v>991.28</v>
      </c>
      <c r="K20593" s="40">
        <v>0</v>
      </c>
    </row>
    <row r="20594" spans="1:11" x14ac:dyDescent="0.35">
      <c r="A20594">
        <v>65032</v>
      </c>
      <c r="B20594" t="s">
        <v>333</v>
      </c>
      <c r="C20594" s="70">
        <v>0</v>
      </c>
      <c r="D20594" s="70">
        <v>0</v>
      </c>
      <c r="E20594" s="71">
        <v>44926</v>
      </c>
      <c r="F20594" t="s">
        <v>9995</v>
      </c>
      <c r="G20594" t="s">
        <v>2142</v>
      </c>
      <c r="H20594" t="s">
        <v>9994</v>
      </c>
      <c r="I20594" t="s">
        <v>9993</v>
      </c>
      <c r="J20594" s="40">
        <v>20760</v>
      </c>
      <c r="K20594" s="40">
        <v>0</v>
      </c>
    </row>
    <row r="20595" spans="1:11" x14ac:dyDescent="0.35">
      <c r="A20595">
        <v>65032</v>
      </c>
      <c r="B20595" t="s">
        <v>333</v>
      </c>
      <c r="C20595" s="70">
        <v>0</v>
      </c>
      <c r="D20595" s="70">
        <v>0</v>
      </c>
      <c r="E20595" s="71">
        <v>44926</v>
      </c>
      <c r="F20595" t="s">
        <v>2574</v>
      </c>
      <c r="G20595" t="s">
        <v>1912</v>
      </c>
      <c r="H20595" t="s">
        <v>1911</v>
      </c>
      <c r="J20595" s="40">
        <v>4972</v>
      </c>
      <c r="K20595" s="40">
        <v>0</v>
      </c>
    </row>
    <row r="20596" spans="1:11" x14ac:dyDescent="0.35">
      <c r="A20596">
        <v>65032</v>
      </c>
      <c r="B20596" t="s">
        <v>333</v>
      </c>
      <c r="C20596" s="70">
        <v>0</v>
      </c>
      <c r="D20596" s="70">
        <v>0</v>
      </c>
      <c r="E20596" s="71">
        <v>44926</v>
      </c>
      <c r="F20596" t="s">
        <v>9992</v>
      </c>
      <c r="G20596" t="s">
        <v>1912</v>
      </c>
      <c r="H20596" t="s">
        <v>1911</v>
      </c>
      <c r="J20596" s="40">
        <v>111.68</v>
      </c>
      <c r="K20596" s="40">
        <v>0</v>
      </c>
    </row>
    <row r="20597" spans="1:11" x14ac:dyDescent="0.35">
      <c r="A20597">
        <v>65032</v>
      </c>
      <c r="B20597" t="s">
        <v>333</v>
      </c>
      <c r="C20597" s="70">
        <v>0</v>
      </c>
      <c r="D20597" s="70">
        <v>0</v>
      </c>
      <c r="E20597" s="71">
        <v>44926</v>
      </c>
      <c r="F20597" t="s">
        <v>9991</v>
      </c>
      <c r="G20597" t="s">
        <v>2142</v>
      </c>
      <c r="H20597" t="s">
        <v>9990</v>
      </c>
      <c r="I20597" t="s">
        <v>9989</v>
      </c>
      <c r="J20597" s="40">
        <v>356.05</v>
      </c>
      <c r="K20597" s="40">
        <v>0</v>
      </c>
    </row>
    <row r="20598" spans="1:11" x14ac:dyDescent="0.35">
      <c r="A20598">
        <v>65032</v>
      </c>
      <c r="B20598" t="s">
        <v>333</v>
      </c>
      <c r="C20598" s="70">
        <v>0</v>
      </c>
      <c r="D20598" s="70">
        <v>0</v>
      </c>
      <c r="E20598" s="71">
        <v>44926</v>
      </c>
      <c r="F20598" t="s">
        <v>9988</v>
      </c>
      <c r="G20598" t="s">
        <v>2142</v>
      </c>
      <c r="H20598" t="s">
        <v>9987</v>
      </c>
      <c r="I20598" t="s">
        <v>9986</v>
      </c>
      <c r="J20598" s="40">
        <v>7.91</v>
      </c>
      <c r="K20598" s="40">
        <v>0</v>
      </c>
    </row>
    <row r="20599" spans="1:11" x14ac:dyDescent="0.35">
      <c r="A20599">
        <v>65032</v>
      </c>
      <c r="B20599" t="s">
        <v>333</v>
      </c>
      <c r="C20599" s="70">
        <v>0</v>
      </c>
      <c r="D20599" s="70">
        <v>0</v>
      </c>
      <c r="E20599" s="71">
        <v>44926</v>
      </c>
      <c r="F20599" t="s">
        <v>9985</v>
      </c>
      <c r="G20599" t="s">
        <v>2142</v>
      </c>
      <c r="H20599" t="s">
        <v>9984</v>
      </c>
      <c r="I20599" t="s">
        <v>9983</v>
      </c>
      <c r="J20599" s="40">
        <v>269.93</v>
      </c>
      <c r="K20599" s="40">
        <v>0</v>
      </c>
    </row>
    <row r="20600" spans="1:11" x14ac:dyDescent="0.35">
      <c r="A20600">
        <v>65032</v>
      </c>
      <c r="B20600" t="s">
        <v>333</v>
      </c>
      <c r="C20600" s="70">
        <v>0</v>
      </c>
      <c r="D20600" s="70">
        <v>0</v>
      </c>
      <c r="E20600" s="71">
        <v>44926</v>
      </c>
      <c r="F20600" t="s">
        <v>9982</v>
      </c>
      <c r="G20600" t="s">
        <v>2142</v>
      </c>
      <c r="H20600" t="s">
        <v>9981</v>
      </c>
      <c r="I20600" t="s">
        <v>9980</v>
      </c>
      <c r="J20600" s="40">
        <v>263.48</v>
      </c>
      <c r="K20600" s="40">
        <v>0</v>
      </c>
    </row>
    <row r="20601" spans="1:11" x14ac:dyDescent="0.35">
      <c r="A20601">
        <v>65032</v>
      </c>
      <c r="B20601" t="s">
        <v>333</v>
      </c>
      <c r="C20601" s="70">
        <v>0</v>
      </c>
      <c r="D20601" s="70">
        <v>0</v>
      </c>
      <c r="E20601" s="71">
        <v>44926</v>
      </c>
      <c r="F20601" t="s">
        <v>9979</v>
      </c>
      <c r="G20601" t="s">
        <v>2142</v>
      </c>
      <c r="H20601" t="s">
        <v>9978</v>
      </c>
      <c r="I20601" t="s">
        <v>9977</v>
      </c>
      <c r="J20601" s="40">
        <v>189.69</v>
      </c>
      <c r="K20601" s="40">
        <v>0</v>
      </c>
    </row>
    <row r="20602" spans="1:11" x14ac:dyDescent="0.35">
      <c r="A20602">
        <v>65032</v>
      </c>
      <c r="B20602" t="s">
        <v>333</v>
      </c>
      <c r="C20602" s="70">
        <v>0</v>
      </c>
      <c r="D20602" s="70">
        <v>0</v>
      </c>
      <c r="E20602" s="71">
        <v>44926</v>
      </c>
      <c r="F20602" t="s">
        <v>9976</v>
      </c>
      <c r="G20602" t="s">
        <v>2142</v>
      </c>
      <c r="H20602" t="s">
        <v>9975</v>
      </c>
      <c r="I20602" t="s">
        <v>9974</v>
      </c>
      <c r="J20602" s="40">
        <v>12.49</v>
      </c>
      <c r="K20602" s="40">
        <v>0</v>
      </c>
    </row>
    <row r="20603" spans="1:11" x14ac:dyDescent="0.35">
      <c r="A20603">
        <v>65033</v>
      </c>
      <c r="B20603" t="s">
        <v>347</v>
      </c>
      <c r="C20603" s="70">
        <v>0</v>
      </c>
      <c r="D20603" s="70">
        <v>0</v>
      </c>
      <c r="E20603" s="71">
        <v>44592</v>
      </c>
      <c r="F20603" t="s">
        <v>9973</v>
      </c>
      <c r="G20603" t="s">
        <v>2142</v>
      </c>
      <c r="H20603" t="s">
        <v>9972</v>
      </c>
      <c r="I20603" t="s">
        <v>9971</v>
      </c>
      <c r="J20603" s="40">
        <v>886.3</v>
      </c>
      <c r="K20603" s="40">
        <v>0</v>
      </c>
    </row>
    <row r="20604" spans="1:11" x14ac:dyDescent="0.35">
      <c r="A20604">
        <v>65033</v>
      </c>
      <c r="B20604" t="s">
        <v>347</v>
      </c>
      <c r="C20604" s="70">
        <v>0</v>
      </c>
      <c r="D20604" s="70">
        <v>0</v>
      </c>
      <c r="E20604" s="71">
        <v>44593</v>
      </c>
      <c r="F20604" t="s">
        <v>9970</v>
      </c>
      <c r="G20604" t="s">
        <v>2142</v>
      </c>
      <c r="H20604" t="s">
        <v>9969</v>
      </c>
      <c r="I20604" t="s">
        <v>9968</v>
      </c>
      <c r="J20604" s="40">
        <v>284.77999999999997</v>
      </c>
      <c r="K20604" s="40">
        <v>0</v>
      </c>
    </row>
    <row r="20605" spans="1:11" x14ac:dyDescent="0.35">
      <c r="A20605">
        <v>65033</v>
      </c>
      <c r="B20605" t="s">
        <v>347</v>
      </c>
      <c r="C20605" s="70">
        <v>0</v>
      </c>
      <c r="D20605" s="70">
        <v>0</v>
      </c>
      <c r="E20605" s="71">
        <v>44593</v>
      </c>
      <c r="F20605" t="s">
        <v>9967</v>
      </c>
      <c r="G20605" t="s">
        <v>2142</v>
      </c>
      <c r="H20605" t="s">
        <v>9966</v>
      </c>
      <c r="I20605" t="s">
        <v>9965</v>
      </c>
      <c r="J20605" s="40">
        <v>245.36</v>
      </c>
      <c r="K20605" s="40">
        <v>0</v>
      </c>
    </row>
    <row r="20606" spans="1:11" x14ac:dyDescent="0.35">
      <c r="A20606">
        <v>65033</v>
      </c>
      <c r="B20606" t="s">
        <v>347</v>
      </c>
      <c r="C20606" s="70">
        <v>0</v>
      </c>
      <c r="D20606" s="70">
        <v>0</v>
      </c>
      <c r="E20606" s="71">
        <v>44593</v>
      </c>
      <c r="F20606" t="s">
        <v>9964</v>
      </c>
      <c r="G20606" t="s">
        <v>2142</v>
      </c>
      <c r="H20606" t="s">
        <v>9963</v>
      </c>
      <c r="I20606" t="s">
        <v>9962</v>
      </c>
      <c r="J20606" s="40">
        <v>325.86</v>
      </c>
      <c r="K20606" s="40">
        <v>0</v>
      </c>
    </row>
    <row r="20607" spans="1:11" x14ac:dyDescent="0.35">
      <c r="A20607">
        <v>65033</v>
      </c>
      <c r="B20607" t="s">
        <v>347</v>
      </c>
      <c r="C20607" s="70">
        <v>0</v>
      </c>
      <c r="D20607" s="70">
        <v>0</v>
      </c>
      <c r="E20607" s="71">
        <v>44593</v>
      </c>
      <c r="F20607" t="s">
        <v>9961</v>
      </c>
      <c r="G20607" t="s">
        <v>2142</v>
      </c>
      <c r="H20607" t="s">
        <v>9960</v>
      </c>
      <c r="I20607" t="s">
        <v>9959</v>
      </c>
      <c r="J20607" s="40">
        <v>130.35</v>
      </c>
      <c r="K20607" s="40">
        <v>0</v>
      </c>
    </row>
    <row r="20608" spans="1:11" x14ac:dyDescent="0.35">
      <c r="A20608">
        <v>65033</v>
      </c>
      <c r="B20608" t="s">
        <v>347</v>
      </c>
      <c r="C20608" s="70">
        <v>0</v>
      </c>
      <c r="D20608" s="70">
        <v>0</v>
      </c>
      <c r="E20608" s="71">
        <v>44633</v>
      </c>
      <c r="F20608" t="s">
        <v>9958</v>
      </c>
      <c r="G20608" t="s">
        <v>2142</v>
      </c>
      <c r="H20608" t="s">
        <v>9957</v>
      </c>
      <c r="I20608" t="s">
        <v>9956</v>
      </c>
      <c r="J20608" s="40">
        <v>878.42</v>
      </c>
      <c r="K20608" s="40">
        <v>0</v>
      </c>
    </row>
    <row r="20609" spans="1:11" x14ac:dyDescent="0.35">
      <c r="A20609">
        <v>65033</v>
      </c>
      <c r="B20609" t="s">
        <v>347</v>
      </c>
      <c r="C20609" s="70">
        <v>0</v>
      </c>
      <c r="D20609" s="70">
        <v>0</v>
      </c>
      <c r="E20609" s="71">
        <v>44652</v>
      </c>
      <c r="F20609" t="s">
        <v>9955</v>
      </c>
      <c r="G20609" t="s">
        <v>2142</v>
      </c>
      <c r="H20609" t="s">
        <v>9954</v>
      </c>
      <c r="I20609" t="s">
        <v>9953</v>
      </c>
      <c r="J20609" s="40">
        <v>90.37</v>
      </c>
      <c r="K20609" s="40">
        <v>0</v>
      </c>
    </row>
    <row r="20610" spans="1:11" x14ac:dyDescent="0.35">
      <c r="A20610">
        <v>65033</v>
      </c>
      <c r="B20610" t="s">
        <v>347</v>
      </c>
      <c r="C20610" s="70">
        <v>0</v>
      </c>
      <c r="D20610" s="70">
        <v>0</v>
      </c>
      <c r="E20610" s="71">
        <v>44664</v>
      </c>
      <c r="F20610" t="s">
        <v>9952</v>
      </c>
      <c r="G20610" t="s">
        <v>2142</v>
      </c>
      <c r="H20610" t="s">
        <v>9951</v>
      </c>
      <c r="I20610" t="s">
        <v>9950</v>
      </c>
      <c r="J20610" s="40">
        <v>888</v>
      </c>
      <c r="K20610" s="40">
        <v>0</v>
      </c>
    </row>
    <row r="20611" spans="1:11" x14ac:dyDescent="0.35">
      <c r="A20611">
        <v>65033</v>
      </c>
      <c r="B20611" t="s">
        <v>347</v>
      </c>
      <c r="C20611" s="70">
        <v>0</v>
      </c>
      <c r="D20611" s="70">
        <v>0</v>
      </c>
      <c r="E20611" s="71">
        <v>44670</v>
      </c>
      <c r="F20611" t="s">
        <v>9949</v>
      </c>
      <c r="G20611" t="s">
        <v>2142</v>
      </c>
      <c r="H20611" t="s">
        <v>9948</v>
      </c>
      <c r="I20611" t="s">
        <v>9947</v>
      </c>
      <c r="J20611" s="40">
        <v>16</v>
      </c>
      <c r="K20611" s="40">
        <v>0</v>
      </c>
    </row>
    <row r="20612" spans="1:11" x14ac:dyDescent="0.35">
      <c r="A20612">
        <v>65033</v>
      </c>
      <c r="B20612" t="s">
        <v>347</v>
      </c>
      <c r="C20612" s="70">
        <v>0</v>
      </c>
      <c r="D20612" s="70">
        <v>0</v>
      </c>
      <c r="E20612" s="71">
        <v>44681</v>
      </c>
      <c r="F20612" t="s">
        <v>8174</v>
      </c>
      <c r="G20612" t="s">
        <v>1912</v>
      </c>
      <c r="J20612" s="40">
        <v>42.21</v>
      </c>
      <c r="K20612" s="40">
        <v>0</v>
      </c>
    </row>
    <row r="20613" spans="1:11" x14ac:dyDescent="0.35">
      <c r="A20613">
        <v>65033</v>
      </c>
      <c r="B20613" t="s">
        <v>347</v>
      </c>
      <c r="C20613" s="70">
        <v>0</v>
      </c>
      <c r="D20613" s="70">
        <v>0</v>
      </c>
      <c r="E20613" s="71">
        <v>44681</v>
      </c>
      <c r="F20613" t="s">
        <v>8174</v>
      </c>
      <c r="G20613" t="s">
        <v>1912</v>
      </c>
      <c r="J20613" s="40">
        <v>37.99</v>
      </c>
      <c r="K20613" s="40">
        <v>0</v>
      </c>
    </row>
    <row r="20614" spans="1:11" x14ac:dyDescent="0.35">
      <c r="A20614">
        <v>65033</v>
      </c>
      <c r="B20614" t="s">
        <v>347</v>
      </c>
      <c r="C20614" s="70">
        <v>0</v>
      </c>
      <c r="D20614" s="70">
        <v>0</v>
      </c>
      <c r="E20614" s="71">
        <v>44681</v>
      </c>
      <c r="F20614" t="s">
        <v>8174</v>
      </c>
      <c r="G20614" t="s">
        <v>1912</v>
      </c>
      <c r="J20614" s="40">
        <v>18.690000000000001</v>
      </c>
      <c r="K20614" s="40">
        <v>0</v>
      </c>
    </row>
    <row r="20615" spans="1:11" x14ac:dyDescent="0.35">
      <c r="A20615">
        <v>65033</v>
      </c>
      <c r="B20615" t="s">
        <v>347</v>
      </c>
      <c r="C20615" s="70">
        <v>0</v>
      </c>
      <c r="D20615" s="70">
        <v>0</v>
      </c>
      <c r="E20615" s="71">
        <v>44681</v>
      </c>
      <c r="F20615" t="s">
        <v>9946</v>
      </c>
      <c r="G20615" t="s">
        <v>2142</v>
      </c>
      <c r="H20615" t="s">
        <v>9945</v>
      </c>
      <c r="I20615" t="s">
        <v>9944</v>
      </c>
      <c r="J20615" s="40">
        <v>752.39</v>
      </c>
      <c r="K20615" s="40">
        <v>0</v>
      </c>
    </row>
    <row r="20616" spans="1:11" x14ac:dyDescent="0.35">
      <c r="A20616">
        <v>65033</v>
      </c>
      <c r="B20616" t="s">
        <v>347</v>
      </c>
      <c r="C20616" s="70">
        <v>0</v>
      </c>
      <c r="D20616" s="70">
        <v>0</v>
      </c>
      <c r="E20616" s="71">
        <v>44682</v>
      </c>
      <c r="F20616" t="s">
        <v>9943</v>
      </c>
      <c r="G20616" t="s">
        <v>2142</v>
      </c>
      <c r="H20616" t="s">
        <v>9942</v>
      </c>
      <c r="I20616" t="s">
        <v>9941</v>
      </c>
      <c r="J20616" s="40">
        <v>39.44</v>
      </c>
      <c r="K20616" s="40">
        <v>0</v>
      </c>
    </row>
    <row r="20617" spans="1:11" x14ac:dyDescent="0.35">
      <c r="A20617">
        <v>65033</v>
      </c>
      <c r="B20617" t="s">
        <v>347</v>
      </c>
      <c r="C20617" s="70">
        <v>0</v>
      </c>
      <c r="D20617" s="70">
        <v>0</v>
      </c>
      <c r="E20617" s="71">
        <v>44682</v>
      </c>
      <c r="F20617" t="s">
        <v>9940</v>
      </c>
      <c r="G20617" t="s">
        <v>2142</v>
      </c>
      <c r="H20617" t="s">
        <v>9939</v>
      </c>
      <c r="I20617" t="s">
        <v>9938</v>
      </c>
      <c r="J20617" s="40">
        <v>13.14</v>
      </c>
      <c r="K20617" s="40">
        <v>0</v>
      </c>
    </row>
    <row r="20618" spans="1:11" x14ac:dyDescent="0.35">
      <c r="A20618">
        <v>65033</v>
      </c>
      <c r="B20618" t="s">
        <v>347</v>
      </c>
      <c r="C20618" s="70">
        <v>0</v>
      </c>
      <c r="D20618" s="70">
        <v>0</v>
      </c>
      <c r="E20618" s="71">
        <v>44691</v>
      </c>
      <c r="F20618" t="s">
        <v>9937</v>
      </c>
      <c r="G20618" t="s">
        <v>2142</v>
      </c>
      <c r="H20618" t="s">
        <v>9936</v>
      </c>
      <c r="I20618" t="s">
        <v>9839</v>
      </c>
      <c r="J20618" s="40">
        <v>40</v>
      </c>
      <c r="K20618" s="40">
        <v>0</v>
      </c>
    </row>
    <row r="20619" spans="1:11" x14ac:dyDescent="0.35">
      <c r="A20619">
        <v>65033</v>
      </c>
      <c r="B20619" t="s">
        <v>347</v>
      </c>
      <c r="C20619" s="70">
        <v>0</v>
      </c>
      <c r="D20619" s="70">
        <v>0</v>
      </c>
      <c r="E20619" s="71">
        <v>44691</v>
      </c>
      <c r="F20619" t="s">
        <v>9935</v>
      </c>
      <c r="G20619" t="s">
        <v>2142</v>
      </c>
      <c r="H20619" t="s">
        <v>9934</v>
      </c>
      <c r="I20619" t="s">
        <v>9839</v>
      </c>
      <c r="J20619" s="40">
        <v>-40</v>
      </c>
      <c r="K20619" s="40">
        <v>0</v>
      </c>
    </row>
    <row r="20620" spans="1:11" x14ac:dyDescent="0.35">
      <c r="A20620">
        <v>65033</v>
      </c>
      <c r="B20620" t="s">
        <v>347</v>
      </c>
      <c r="C20620" s="70">
        <v>0</v>
      </c>
      <c r="D20620" s="70">
        <v>0</v>
      </c>
      <c r="E20620" s="71">
        <v>44691</v>
      </c>
      <c r="F20620" t="s">
        <v>9933</v>
      </c>
      <c r="G20620" t="s">
        <v>2142</v>
      </c>
      <c r="H20620" t="s">
        <v>9840</v>
      </c>
      <c r="I20620" t="s">
        <v>9839</v>
      </c>
      <c r="J20620" s="40">
        <v>40</v>
      </c>
      <c r="K20620" s="40">
        <v>0</v>
      </c>
    </row>
    <row r="20621" spans="1:11" x14ac:dyDescent="0.35">
      <c r="A20621">
        <v>65033</v>
      </c>
      <c r="B20621" t="s">
        <v>347</v>
      </c>
      <c r="C20621" s="70">
        <v>0</v>
      </c>
      <c r="D20621" s="70">
        <v>0</v>
      </c>
      <c r="E20621" s="71">
        <v>44712</v>
      </c>
      <c r="F20621" t="s">
        <v>9932</v>
      </c>
      <c r="G20621" t="s">
        <v>2169</v>
      </c>
      <c r="H20621" t="s">
        <v>9840</v>
      </c>
      <c r="I20621" t="s">
        <v>9839</v>
      </c>
      <c r="J20621" s="40">
        <v>1265.06</v>
      </c>
      <c r="K20621" s="40">
        <v>0</v>
      </c>
    </row>
    <row r="20622" spans="1:11" x14ac:dyDescent="0.35">
      <c r="A20622">
        <v>65033</v>
      </c>
      <c r="B20622" t="s">
        <v>347</v>
      </c>
      <c r="C20622" s="70">
        <v>0</v>
      </c>
      <c r="D20622" s="70">
        <v>0</v>
      </c>
      <c r="E20622" s="71">
        <v>44718</v>
      </c>
      <c r="F20622" t="s">
        <v>9931</v>
      </c>
      <c r="G20622" t="s">
        <v>2142</v>
      </c>
      <c r="H20622" t="s">
        <v>9837</v>
      </c>
      <c r="I20622" t="s">
        <v>9836</v>
      </c>
      <c r="J20622" s="40">
        <v>84.14</v>
      </c>
      <c r="K20622" s="40">
        <v>0</v>
      </c>
    </row>
    <row r="20623" spans="1:11" x14ac:dyDescent="0.35">
      <c r="A20623">
        <v>65033</v>
      </c>
      <c r="B20623" t="s">
        <v>347</v>
      </c>
      <c r="C20623" s="70">
        <v>0</v>
      </c>
      <c r="D20623" s="70">
        <v>0</v>
      </c>
      <c r="E20623" s="71">
        <v>44722</v>
      </c>
      <c r="F20623" t="s">
        <v>9930</v>
      </c>
      <c r="G20623" t="s">
        <v>2142</v>
      </c>
      <c r="H20623" t="s">
        <v>9929</v>
      </c>
      <c r="I20623" t="s">
        <v>9928</v>
      </c>
      <c r="J20623" s="40">
        <v>40</v>
      </c>
      <c r="K20623" s="40">
        <v>0</v>
      </c>
    </row>
    <row r="20624" spans="1:11" x14ac:dyDescent="0.35">
      <c r="A20624">
        <v>65033</v>
      </c>
      <c r="B20624" t="s">
        <v>347</v>
      </c>
      <c r="C20624" s="70">
        <v>0</v>
      </c>
      <c r="D20624" s="70">
        <v>0</v>
      </c>
      <c r="E20624" s="71">
        <v>44739</v>
      </c>
      <c r="F20624" t="s">
        <v>9927</v>
      </c>
      <c r="G20624" t="s">
        <v>2142</v>
      </c>
      <c r="H20624" t="s">
        <v>9926</v>
      </c>
      <c r="I20624" t="s">
        <v>9925</v>
      </c>
      <c r="J20624" s="40">
        <v>4.33</v>
      </c>
      <c r="K20624" s="40">
        <v>0</v>
      </c>
    </row>
    <row r="20625" spans="1:11" x14ac:dyDescent="0.35">
      <c r="A20625">
        <v>65033</v>
      </c>
      <c r="B20625" t="s">
        <v>347</v>
      </c>
      <c r="C20625" s="70">
        <v>0</v>
      </c>
      <c r="D20625" s="70">
        <v>0</v>
      </c>
      <c r="E20625" s="71">
        <v>44742</v>
      </c>
      <c r="F20625" t="s">
        <v>9924</v>
      </c>
      <c r="G20625" t="s">
        <v>2169</v>
      </c>
      <c r="H20625" t="s">
        <v>9840</v>
      </c>
      <c r="I20625" t="s">
        <v>9839</v>
      </c>
      <c r="J20625" s="40">
        <v>1749.04</v>
      </c>
      <c r="K20625" s="40">
        <v>0</v>
      </c>
    </row>
    <row r="20626" spans="1:11" x14ac:dyDescent="0.35">
      <c r="A20626">
        <v>65033</v>
      </c>
      <c r="B20626" t="s">
        <v>347</v>
      </c>
      <c r="C20626" s="70">
        <v>0</v>
      </c>
      <c r="D20626" s="70">
        <v>0</v>
      </c>
      <c r="E20626" s="71">
        <v>44742</v>
      </c>
      <c r="F20626" t="s">
        <v>9923</v>
      </c>
      <c r="G20626" t="s">
        <v>2169</v>
      </c>
      <c r="H20626" t="s">
        <v>9837</v>
      </c>
      <c r="I20626" t="s">
        <v>9836</v>
      </c>
      <c r="J20626" s="40">
        <v>62.2</v>
      </c>
      <c r="K20626" s="40">
        <v>0</v>
      </c>
    </row>
    <row r="20627" spans="1:11" x14ac:dyDescent="0.35">
      <c r="A20627">
        <v>65033</v>
      </c>
      <c r="B20627" t="s">
        <v>347</v>
      </c>
      <c r="C20627" s="70">
        <v>0</v>
      </c>
      <c r="D20627" s="70">
        <v>0</v>
      </c>
      <c r="E20627" s="71">
        <v>44743</v>
      </c>
      <c r="F20627" t="s">
        <v>9922</v>
      </c>
      <c r="G20627" t="s">
        <v>2142</v>
      </c>
      <c r="H20627" t="s">
        <v>9921</v>
      </c>
      <c r="I20627" t="s">
        <v>9920</v>
      </c>
      <c r="J20627" s="40">
        <v>357.68</v>
      </c>
      <c r="K20627" s="40">
        <v>0</v>
      </c>
    </row>
    <row r="20628" spans="1:11" x14ac:dyDescent="0.35">
      <c r="A20628">
        <v>65033</v>
      </c>
      <c r="B20628" t="s">
        <v>347</v>
      </c>
      <c r="C20628" s="70">
        <v>0</v>
      </c>
      <c r="D20628" s="70">
        <v>0</v>
      </c>
      <c r="E20628" s="71">
        <v>44743</v>
      </c>
      <c r="F20628" t="s">
        <v>9919</v>
      </c>
      <c r="G20628" t="s">
        <v>2142</v>
      </c>
      <c r="H20628" t="s">
        <v>9918</v>
      </c>
      <c r="I20628" t="s">
        <v>9917</v>
      </c>
      <c r="J20628" s="40">
        <v>360.91</v>
      </c>
      <c r="K20628" s="40">
        <v>0</v>
      </c>
    </row>
    <row r="20629" spans="1:11" x14ac:dyDescent="0.35">
      <c r="A20629">
        <v>65033</v>
      </c>
      <c r="B20629" t="s">
        <v>347</v>
      </c>
      <c r="C20629" s="70">
        <v>0</v>
      </c>
      <c r="D20629" s="70">
        <v>0</v>
      </c>
      <c r="E20629" s="71">
        <v>44752</v>
      </c>
      <c r="F20629" t="s">
        <v>9916</v>
      </c>
      <c r="G20629" t="s">
        <v>2142</v>
      </c>
      <c r="H20629" t="s">
        <v>9915</v>
      </c>
      <c r="I20629" t="s">
        <v>9914</v>
      </c>
      <c r="J20629" s="40">
        <v>51</v>
      </c>
      <c r="K20629" s="40">
        <v>0</v>
      </c>
    </row>
    <row r="20630" spans="1:11" x14ac:dyDescent="0.35">
      <c r="A20630">
        <v>65033</v>
      </c>
      <c r="B20630" t="s">
        <v>347</v>
      </c>
      <c r="C20630" s="70">
        <v>0</v>
      </c>
      <c r="D20630" s="70">
        <v>0</v>
      </c>
      <c r="E20630" s="71">
        <v>44755</v>
      </c>
      <c r="F20630" t="s">
        <v>9913</v>
      </c>
      <c r="G20630" t="s">
        <v>2142</v>
      </c>
      <c r="H20630" t="s">
        <v>9912</v>
      </c>
      <c r="I20630" t="s">
        <v>9911</v>
      </c>
      <c r="J20630" s="40">
        <v>739.82</v>
      </c>
      <c r="K20630" s="40">
        <v>0</v>
      </c>
    </row>
    <row r="20631" spans="1:11" x14ac:dyDescent="0.35">
      <c r="A20631">
        <v>65033</v>
      </c>
      <c r="B20631" t="s">
        <v>347</v>
      </c>
      <c r="C20631" s="70">
        <v>0</v>
      </c>
      <c r="D20631" s="70">
        <v>0</v>
      </c>
      <c r="E20631" s="71">
        <v>44766</v>
      </c>
      <c r="F20631" t="s">
        <v>9910</v>
      </c>
      <c r="G20631" t="s">
        <v>2142</v>
      </c>
      <c r="H20631" t="s">
        <v>9909</v>
      </c>
      <c r="I20631" t="s">
        <v>9908</v>
      </c>
      <c r="J20631" s="40">
        <v>1588.17</v>
      </c>
      <c r="K20631" s="40">
        <v>0</v>
      </c>
    </row>
    <row r="20632" spans="1:11" x14ac:dyDescent="0.35">
      <c r="A20632">
        <v>65033</v>
      </c>
      <c r="B20632" t="s">
        <v>347</v>
      </c>
      <c r="C20632" s="70">
        <v>0</v>
      </c>
      <c r="D20632" s="70">
        <v>0</v>
      </c>
      <c r="E20632" s="71">
        <v>44773</v>
      </c>
      <c r="F20632" t="s">
        <v>9907</v>
      </c>
      <c r="G20632" t="s">
        <v>2142</v>
      </c>
      <c r="H20632" t="s">
        <v>9906</v>
      </c>
      <c r="I20632" t="s">
        <v>9905</v>
      </c>
      <c r="J20632" s="40">
        <v>353.88</v>
      </c>
      <c r="K20632" s="40">
        <v>0</v>
      </c>
    </row>
    <row r="20633" spans="1:11" x14ac:dyDescent="0.35">
      <c r="A20633">
        <v>65033</v>
      </c>
      <c r="B20633" t="s">
        <v>347</v>
      </c>
      <c r="C20633" s="70">
        <v>0</v>
      </c>
      <c r="D20633" s="70">
        <v>0</v>
      </c>
      <c r="E20633" s="71">
        <v>44773</v>
      </c>
      <c r="F20633" t="s">
        <v>9904</v>
      </c>
      <c r="G20633" t="s">
        <v>2142</v>
      </c>
      <c r="H20633" t="s">
        <v>9903</v>
      </c>
      <c r="I20633" t="s">
        <v>9902</v>
      </c>
      <c r="J20633" s="40">
        <v>792.09</v>
      </c>
      <c r="K20633" s="40">
        <v>0</v>
      </c>
    </row>
    <row r="20634" spans="1:11" x14ac:dyDescent="0.35">
      <c r="A20634">
        <v>65033</v>
      </c>
      <c r="B20634" t="s">
        <v>347</v>
      </c>
      <c r="C20634" s="70">
        <v>0</v>
      </c>
      <c r="D20634" s="70">
        <v>0</v>
      </c>
      <c r="E20634" s="71">
        <v>44773</v>
      </c>
      <c r="F20634" t="s">
        <v>9901</v>
      </c>
      <c r="G20634" t="s">
        <v>2142</v>
      </c>
      <c r="H20634" t="s">
        <v>9900</v>
      </c>
      <c r="I20634" t="s">
        <v>9884</v>
      </c>
      <c r="J20634" s="40">
        <v>631.09</v>
      </c>
      <c r="K20634" s="40">
        <v>0</v>
      </c>
    </row>
    <row r="20635" spans="1:11" x14ac:dyDescent="0.35">
      <c r="A20635">
        <v>65033</v>
      </c>
      <c r="B20635" t="s">
        <v>347</v>
      </c>
      <c r="C20635" s="70">
        <v>0</v>
      </c>
      <c r="D20635" s="70">
        <v>0</v>
      </c>
      <c r="E20635" s="71">
        <v>44773</v>
      </c>
      <c r="F20635" t="s">
        <v>9899</v>
      </c>
      <c r="G20635" t="s">
        <v>2169</v>
      </c>
      <c r="H20635" t="s">
        <v>9837</v>
      </c>
      <c r="I20635" t="s">
        <v>9836</v>
      </c>
      <c r="J20635" s="40">
        <v>75.680000000000007</v>
      </c>
      <c r="K20635" s="40">
        <v>0</v>
      </c>
    </row>
    <row r="20636" spans="1:11" x14ac:dyDescent="0.35">
      <c r="A20636">
        <v>65033</v>
      </c>
      <c r="B20636" t="s">
        <v>347</v>
      </c>
      <c r="C20636" s="70">
        <v>0</v>
      </c>
      <c r="D20636" s="70">
        <v>0</v>
      </c>
      <c r="E20636" s="71">
        <v>44773</v>
      </c>
      <c r="F20636" t="s">
        <v>9898</v>
      </c>
      <c r="G20636" t="s">
        <v>2169</v>
      </c>
      <c r="H20636" t="s">
        <v>9840</v>
      </c>
      <c r="I20636" t="s">
        <v>9839</v>
      </c>
      <c r="J20636" s="40">
        <v>1749.04</v>
      </c>
      <c r="K20636" s="40">
        <v>0</v>
      </c>
    </row>
    <row r="20637" spans="1:11" x14ac:dyDescent="0.35">
      <c r="A20637">
        <v>65033</v>
      </c>
      <c r="B20637" t="s">
        <v>347</v>
      </c>
      <c r="C20637" s="70">
        <v>0</v>
      </c>
      <c r="D20637" s="70">
        <v>0</v>
      </c>
      <c r="E20637" s="71">
        <v>44783</v>
      </c>
      <c r="F20637" t="s">
        <v>9897</v>
      </c>
      <c r="G20637" t="s">
        <v>2142</v>
      </c>
      <c r="H20637" t="s">
        <v>9896</v>
      </c>
      <c r="I20637" t="s">
        <v>9895</v>
      </c>
      <c r="J20637" s="40">
        <v>50</v>
      </c>
      <c r="K20637" s="40">
        <v>0</v>
      </c>
    </row>
    <row r="20638" spans="1:11" x14ac:dyDescent="0.35">
      <c r="A20638">
        <v>65033</v>
      </c>
      <c r="B20638" t="s">
        <v>347</v>
      </c>
      <c r="C20638" s="70">
        <v>0</v>
      </c>
      <c r="D20638" s="70">
        <v>0</v>
      </c>
      <c r="E20638" s="71">
        <v>44804</v>
      </c>
      <c r="F20638" t="s">
        <v>9894</v>
      </c>
      <c r="G20638" t="s">
        <v>2142</v>
      </c>
      <c r="H20638" t="s">
        <v>9893</v>
      </c>
      <c r="I20638" t="s">
        <v>9892</v>
      </c>
      <c r="J20638" s="40">
        <v>359.17</v>
      </c>
      <c r="K20638" s="40">
        <v>0</v>
      </c>
    </row>
    <row r="20639" spans="1:11" x14ac:dyDescent="0.35">
      <c r="A20639">
        <v>65033</v>
      </c>
      <c r="B20639" t="s">
        <v>347</v>
      </c>
      <c r="C20639" s="70">
        <v>0</v>
      </c>
      <c r="D20639" s="70">
        <v>0</v>
      </c>
      <c r="E20639" s="71">
        <v>44804</v>
      </c>
      <c r="F20639" t="s">
        <v>9891</v>
      </c>
      <c r="G20639" t="s">
        <v>2169</v>
      </c>
      <c r="H20639" t="s">
        <v>9837</v>
      </c>
      <c r="I20639" t="s">
        <v>9836</v>
      </c>
      <c r="J20639" s="40">
        <v>75.680000000000007</v>
      </c>
      <c r="K20639" s="40">
        <v>0</v>
      </c>
    </row>
    <row r="20640" spans="1:11" x14ac:dyDescent="0.35">
      <c r="A20640">
        <v>65033</v>
      </c>
      <c r="B20640" t="s">
        <v>347</v>
      </c>
      <c r="C20640" s="70">
        <v>0</v>
      </c>
      <c r="D20640" s="70">
        <v>0</v>
      </c>
      <c r="E20640" s="71">
        <v>44804</v>
      </c>
      <c r="F20640" t="s">
        <v>9890</v>
      </c>
      <c r="G20640" t="s">
        <v>2169</v>
      </c>
      <c r="H20640" t="s">
        <v>9840</v>
      </c>
      <c r="I20640" t="s">
        <v>9839</v>
      </c>
      <c r="J20640" s="40">
        <v>1749.04</v>
      </c>
      <c r="K20640" s="40">
        <v>0</v>
      </c>
    </row>
    <row r="20641" spans="1:11" x14ac:dyDescent="0.35">
      <c r="A20641">
        <v>65033</v>
      </c>
      <c r="B20641" t="s">
        <v>347</v>
      </c>
      <c r="C20641" s="70">
        <v>0</v>
      </c>
      <c r="D20641" s="70">
        <v>0</v>
      </c>
      <c r="E20641" s="71">
        <v>44805</v>
      </c>
      <c r="F20641" t="s">
        <v>9889</v>
      </c>
      <c r="G20641" t="s">
        <v>2142</v>
      </c>
      <c r="H20641" t="s">
        <v>9888</v>
      </c>
      <c r="I20641" t="s">
        <v>9887</v>
      </c>
      <c r="J20641" s="40">
        <v>80.650000000000006</v>
      </c>
      <c r="K20641" s="40">
        <v>0</v>
      </c>
    </row>
    <row r="20642" spans="1:11" x14ac:dyDescent="0.35">
      <c r="A20642">
        <v>65033</v>
      </c>
      <c r="B20642" t="s">
        <v>347</v>
      </c>
      <c r="C20642" s="70">
        <v>0</v>
      </c>
      <c r="D20642" s="70">
        <v>0</v>
      </c>
      <c r="E20642" s="71">
        <v>44805</v>
      </c>
      <c r="F20642" t="s">
        <v>9886</v>
      </c>
      <c r="G20642" t="s">
        <v>2142</v>
      </c>
      <c r="H20642" t="s">
        <v>9885</v>
      </c>
      <c r="I20642" t="s">
        <v>9884</v>
      </c>
      <c r="J20642" s="40">
        <v>-631.09</v>
      </c>
      <c r="K20642" s="40">
        <v>0</v>
      </c>
    </row>
    <row r="20643" spans="1:11" x14ac:dyDescent="0.35">
      <c r="A20643">
        <v>65033</v>
      </c>
      <c r="B20643" t="s">
        <v>347</v>
      </c>
      <c r="C20643" s="70">
        <v>0</v>
      </c>
      <c r="D20643" s="70">
        <v>0</v>
      </c>
      <c r="E20643" s="71">
        <v>44810</v>
      </c>
      <c r="F20643" t="s">
        <v>9883</v>
      </c>
      <c r="G20643" t="s">
        <v>2142</v>
      </c>
      <c r="H20643" t="s">
        <v>9882</v>
      </c>
      <c r="I20643" t="s">
        <v>9881</v>
      </c>
      <c r="J20643" s="40">
        <v>16.13</v>
      </c>
      <c r="K20643" s="40">
        <v>0</v>
      </c>
    </row>
    <row r="20644" spans="1:11" x14ac:dyDescent="0.35">
      <c r="A20644">
        <v>65033</v>
      </c>
      <c r="B20644" t="s">
        <v>347</v>
      </c>
      <c r="C20644" s="70">
        <v>0</v>
      </c>
      <c r="D20644" s="70">
        <v>0</v>
      </c>
      <c r="E20644" s="71">
        <v>44814</v>
      </c>
      <c r="F20644" t="s">
        <v>9880</v>
      </c>
      <c r="G20644" t="s">
        <v>2142</v>
      </c>
      <c r="H20644" t="s">
        <v>9879</v>
      </c>
      <c r="I20644" t="s">
        <v>9878</v>
      </c>
      <c r="J20644" s="40">
        <v>50</v>
      </c>
      <c r="K20644" s="40">
        <v>0</v>
      </c>
    </row>
    <row r="20645" spans="1:11" x14ac:dyDescent="0.35">
      <c r="A20645">
        <v>65033</v>
      </c>
      <c r="B20645" t="s">
        <v>347</v>
      </c>
      <c r="C20645" s="70">
        <v>0</v>
      </c>
      <c r="D20645" s="70">
        <v>0</v>
      </c>
      <c r="E20645" s="71">
        <v>44817</v>
      </c>
      <c r="F20645" t="s">
        <v>9877</v>
      </c>
      <c r="G20645" t="s">
        <v>2142</v>
      </c>
      <c r="H20645" t="s">
        <v>9876</v>
      </c>
      <c r="I20645" t="s">
        <v>9875</v>
      </c>
      <c r="J20645" s="40">
        <v>765.4</v>
      </c>
      <c r="K20645" s="40">
        <v>0</v>
      </c>
    </row>
    <row r="20646" spans="1:11" x14ac:dyDescent="0.35">
      <c r="A20646">
        <v>65033</v>
      </c>
      <c r="B20646" t="s">
        <v>347</v>
      </c>
      <c r="C20646" s="70">
        <v>0</v>
      </c>
      <c r="D20646" s="70">
        <v>0</v>
      </c>
      <c r="E20646" s="71">
        <v>44834</v>
      </c>
      <c r="F20646" t="s">
        <v>9874</v>
      </c>
      <c r="G20646" t="s">
        <v>2142</v>
      </c>
      <c r="H20646" t="s">
        <v>9873</v>
      </c>
      <c r="I20646" t="s">
        <v>9872</v>
      </c>
      <c r="J20646" s="40">
        <v>338.69</v>
      </c>
      <c r="K20646" s="40">
        <v>0</v>
      </c>
    </row>
    <row r="20647" spans="1:11" x14ac:dyDescent="0.35">
      <c r="A20647">
        <v>65033</v>
      </c>
      <c r="B20647" t="s">
        <v>347</v>
      </c>
      <c r="C20647" s="70">
        <v>0</v>
      </c>
      <c r="D20647" s="70">
        <v>0</v>
      </c>
      <c r="E20647" s="71">
        <v>44834</v>
      </c>
      <c r="F20647" t="s">
        <v>9871</v>
      </c>
      <c r="G20647" t="s">
        <v>2169</v>
      </c>
      <c r="H20647" t="s">
        <v>9837</v>
      </c>
      <c r="I20647" t="s">
        <v>9836</v>
      </c>
      <c r="J20647" s="40">
        <v>75.680000000000007</v>
      </c>
      <c r="K20647" s="40">
        <v>0</v>
      </c>
    </row>
    <row r="20648" spans="1:11" x14ac:dyDescent="0.35">
      <c r="A20648">
        <v>65033</v>
      </c>
      <c r="B20648" t="s">
        <v>347</v>
      </c>
      <c r="C20648" s="70">
        <v>0</v>
      </c>
      <c r="D20648" s="70">
        <v>0</v>
      </c>
      <c r="E20648" s="71">
        <v>44834</v>
      </c>
      <c r="F20648" t="s">
        <v>9870</v>
      </c>
      <c r="G20648" t="s">
        <v>2169</v>
      </c>
      <c r="H20648" t="s">
        <v>9840</v>
      </c>
      <c r="I20648" t="s">
        <v>9839</v>
      </c>
      <c r="J20648" s="40">
        <v>1749.04</v>
      </c>
      <c r="K20648" s="40">
        <v>0</v>
      </c>
    </row>
    <row r="20649" spans="1:11" x14ac:dyDescent="0.35">
      <c r="A20649">
        <v>65033</v>
      </c>
      <c r="B20649" t="s">
        <v>347</v>
      </c>
      <c r="C20649" s="70">
        <v>0</v>
      </c>
      <c r="D20649" s="70">
        <v>0</v>
      </c>
      <c r="E20649" s="71">
        <v>44835</v>
      </c>
      <c r="F20649" t="s">
        <v>9869</v>
      </c>
      <c r="G20649" t="s">
        <v>2142</v>
      </c>
      <c r="H20649" t="s">
        <v>9868</v>
      </c>
      <c r="I20649" t="s">
        <v>9867</v>
      </c>
      <c r="J20649" s="40">
        <v>104.16</v>
      </c>
      <c r="K20649" s="40">
        <v>0</v>
      </c>
    </row>
    <row r="20650" spans="1:11" x14ac:dyDescent="0.35">
      <c r="A20650">
        <v>65033</v>
      </c>
      <c r="B20650" t="s">
        <v>347</v>
      </c>
      <c r="C20650" s="70">
        <v>0</v>
      </c>
      <c r="D20650" s="70">
        <v>0</v>
      </c>
      <c r="E20650" s="71">
        <v>44847</v>
      </c>
      <c r="F20650" t="s">
        <v>9866</v>
      </c>
      <c r="G20650" t="s">
        <v>2142</v>
      </c>
      <c r="H20650" t="s">
        <v>9865</v>
      </c>
      <c r="I20650" t="s">
        <v>9864</v>
      </c>
      <c r="J20650" s="40">
        <v>717.89</v>
      </c>
      <c r="K20650" s="40">
        <v>0</v>
      </c>
    </row>
    <row r="20651" spans="1:11" x14ac:dyDescent="0.35">
      <c r="A20651">
        <v>65033</v>
      </c>
      <c r="B20651" t="s">
        <v>347</v>
      </c>
      <c r="C20651" s="70">
        <v>0</v>
      </c>
      <c r="D20651" s="70">
        <v>0</v>
      </c>
      <c r="E20651" s="71">
        <v>44865</v>
      </c>
      <c r="F20651" t="s">
        <v>9863</v>
      </c>
      <c r="G20651" t="s">
        <v>2169</v>
      </c>
      <c r="H20651" t="s">
        <v>9840</v>
      </c>
      <c r="I20651" t="s">
        <v>9839</v>
      </c>
      <c r="J20651" s="40">
        <v>1749.04</v>
      </c>
      <c r="K20651" s="40">
        <v>0</v>
      </c>
    </row>
    <row r="20652" spans="1:11" x14ac:dyDescent="0.35">
      <c r="A20652">
        <v>65033</v>
      </c>
      <c r="B20652" t="s">
        <v>347</v>
      </c>
      <c r="C20652" s="70">
        <v>0</v>
      </c>
      <c r="D20652" s="70">
        <v>0</v>
      </c>
      <c r="E20652" s="71">
        <v>44865</v>
      </c>
      <c r="F20652" t="s">
        <v>9862</v>
      </c>
      <c r="G20652" t="s">
        <v>2169</v>
      </c>
      <c r="H20652" t="s">
        <v>9837</v>
      </c>
      <c r="I20652" t="s">
        <v>9836</v>
      </c>
      <c r="J20652" s="40">
        <v>75.680000000000007</v>
      </c>
      <c r="K20652" s="40">
        <v>0</v>
      </c>
    </row>
    <row r="20653" spans="1:11" x14ac:dyDescent="0.35">
      <c r="A20653">
        <v>65033</v>
      </c>
      <c r="B20653" t="s">
        <v>347</v>
      </c>
      <c r="C20653" s="70">
        <v>0</v>
      </c>
      <c r="D20653" s="70">
        <v>0</v>
      </c>
      <c r="E20653" s="71">
        <v>44866</v>
      </c>
      <c r="F20653" t="s">
        <v>9861</v>
      </c>
      <c r="G20653" t="s">
        <v>2142</v>
      </c>
      <c r="H20653" t="s">
        <v>9860</v>
      </c>
      <c r="I20653" t="s">
        <v>9859</v>
      </c>
      <c r="J20653" s="40">
        <v>340.43</v>
      </c>
      <c r="K20653" s="40">
        <v>0</v>
      </c>
    </row>
    <row r="20654" spans="1:11" x14ac:dyDescent="0.35">
      <c r="A20654">
        <v>65033</v>
      </c>
      <c r="B20654" t="s">
        <v>347</v>
      </c>
      <c r="C20654" s="70">
        <v>0</v>
      </c>
      <c r="D20654" s="70">
        <v>0</v>
      </c>
      <c r="E20654" s="71">
        <v>44869</v>
      </c>
      <c r="F20654" t="s">
        <v>9858</v>
      </c>
      <c r="G20654" t="s">
        <v>2142</v>
      </c>
      <c r="H20654" t="s">
        <v>9857</v>
      </c>
      <c r="I20654" t="s">
        <v>9856</v>
      </c>
      <c r="J20654" s="40">
        <v>22</v>
      </c>
      <c r="K20654" s="40">
        <v>0</v>
      </c>
    </row>
    <row r="20655" spans="1:11" x14ac:dyDescent="0.35">
      <c r="A20655">
        <v>65033</v>
      </c>
      <c r="B20655" t="s">
        <v>347</v>
      </c>
      <c r="C20655" s="70">
        <v>0</v>
      </c>
      <c r="D20655" s="70">
        <v>0</v>
      </c>
      <c r="E20655" s="71">
        <v>44878</v>
      </c>
      <c r="F20655" t="s">
        <v>9855</v>
      </c>
      <c r="G20655" t="s">
        <v>2142</v>
      </c>
      <c r="H20655" t="s">
        <v>9854</v>
      </c>
      <c r="I20655" t="s">
        <v>9853</v>
      </c>
      <c r="J20655" s="40">
        <v>743.89</v>
      </c>
      <c r="K20655" s="40">
        <v>0</v>
      </c>
    </row>
    <row r="20656" spans="1:11" x14ac:dyDescent="0.35">
      <c r="A20656">
        <v>65033</v>
      </c>
      <c r="B20656" t="s">
        <v>347</v>
      </c>
      <c r="C20656" s="70">
        <v>0</v>
      </c>
      <c r="D20656" s="70">
        <v>0</v>
      </c>
      <c r="E20656" s="71">
        <v>44895</v>
      </c>
      <c r="F20656" t="s">
        <v>9852</v>
      </c>
      <c r="G20656" t="s">
        <v>2169</v>
      </c>
      <c r="H20656" t="s">
        <v>9837</v>
      </c>
      <c r="I20656" t="s">
        <v>9836</v>
      </c>
      <c r="J20656" s="40">
        <v>75.680000000000007</v>
      </c>
      <c r="K20656" s="40">
        <v>0</v>
      </c>
    </row>
    <row r="20657" spans="1:11" x14ac:dyDescent="0.35">
      <c r="A20657">
        <v>65033</v>
      </c>
      <c r="B20657" t="s">
        <v>347</v>
      </c>
      <c r="C20657" s="70">
        <v>0</v>
      </c>
      <c r="D20657" s="70">
        <v>0</v>
      </c>
      <c r="E20657" s="71">
        <v>44895</v>
      </c>
      <c r="F20657" t="s">
        <v>9851</v>
      </c>
      <c r="G20657" t="s">
        <v>2169</v>
      </c>
      <c r="H20657" t="s">
        <v>9840</v>
      </c>
      <c r="I20657" t="s">
        <v>9839</v>
      </c>
      <c r="J20657" s="40">
        <v>1749.04</v>
      </c>
      <c r="K20657" s="40">
        <v>0</v>
      </c>
    </row>
    <row r="20658" spans="1:11" x14ac:dyDescent="0.35">
      <c r="A20658">
        <v>65033</v>
      </c>
      <c r="B20658" t="s">
        <v>347</v>
      </c>
      <c r="C20658" s="70">
        <v>0</v>
      </c>
      <c r="D20658" s="70">
        <v>0</v>
      </c>
      <c r="E20658" s="71">
        <v>44896</v>
      </c>
      <c r="F20658" t="s">
        <v>9850</v>
      </c>
      <c r="G20658" t="s">
        <v>2142</v>
      </c>
      <c r="H20658" t="s">
        <v>9849</v>
      </c>
      <c r="I20658" t="s">
        <v>9848</v>
      </c>
      <c r="J20658" s="40">
        <v>350.98</v>
      </c>
      <c r="K20658" s="40">
        <v>0</v>
      </c>
    </row>
    <row r="20659" spans="1:11" x14ac:dyDescent="0.35">
      <c r="A20659">
        <v>65033</v>
      </c>
      <c r="B20659" t="s">
        <v>347</v>
      </c>
      <c r="C20659" s="70">
        <v>0</v>
      </c>
      <c r="D20659" s="70">
        <v>0</v>
      </c>
      <c r="E20659" s="71">
        <v>44908</v>
      </c>
      <c r="F20659" t="s">
        <v>9847</v>
      </c>
      <c r="G20659" t="s">
        <v>2142</v>
      </c>
      <c r="H20659" t="s">
        <v>9846</v>
      </c>
      <c r="I20659" t="s">
        <v>9845</v>
      </c>
      <c r="J20659" s="40">
        <v>747.8</v>
      </c>
      <c r="K20659" s="40">
        <v>0</v>
      </c>
    </row>
    <row r="20660" spans="1:11" x14ac:dyDescent="0.35">
      <c r="A20660">
        <v>65033</v>
      </c>
      <c r="B20660" t="s">
        <v>347</v>
      </c>
      <c r="C20660" s="70">
        <v>0</v>
      </c>
      <c r="D20660" s="70">
        <v>0</v>
      </c>
      <c r="E20660" s="71">
        <v>44922</v>
      </c>
      <c r="F20660" t="s">
        <v>9844</v>
      </c>
      <c r="G20660" t="s">
        <v>2142</v>
      </c>
      <c r="H20660" t="s">
        <v>9843</v>
      </c>
      <c r="I20660" t="s">
        <v>9842</v>
      </c>
      <c r="J20660" s="40">
        <v>341.68</v>
      </c>
      <c r="K20660" s="40">
        <v>0</v>
      </c>
    </row>
    <row r="20661" spans="1:11" x14ac:dyDescent="0.35">
      <c r="A20661">
        <v>65033</v>
      </c>
      <c r="B20661" t="s">
        <v>347</v>
      </c>
      <c r="C20661" s="70">
        <v>0</v>
      </c>
      <c r="D20661" s="70">
        <v>0</v>
      </c>
      <c r="E20661" s="71">
        <v>44926</v>
      </c>
      <c r="F20661" t="s">
        <v>9841</v>
      </c>
      <c r="G20661" t="s">
        <v>2169</v>
      </c>
      <c r="H20661" t="s">
        <v>9840</v>
      </c>
      <c r="I20661" t="s">
        <v>9839</v>
      </c>
      <c r="J20661" s="40">
        <v>1749.04</v>
      </c>
      <c r="K20661" s="40">
        <v>0</v>
      </c>
    </row>
    <row r="20662" spans="1:11" x14ac:dyDescent="0.35">
      <c r="A20662">
        <v>65033</v>
      </c>
      <c r="B20662" t="s">
        <v>347</v>
      </c>
      <c r="C20662" s="70">
        <v>0</v>
      </c>
      <c r="D20662" s="70">
        <v>0</v>
      </c>
      <c r="E20662" s="71">
        <v>44926</v>
      </c>
      <c r="F20662" t="s">
        <v>9838</v>
      </c>
      <c r="G20662" t="s">
        <v>2169</v>
      </c>
      <c r="H20662" t="s">
        <v>9837</v>
      </c>
      <c r="I20662" t="s">
        <v>9836</v>
      </c>
      <c r="J20662" s="40">
        <v>75.680000000000007</v>
      </c>
      <c r="K20662" s="40">
        <v>0</v>
      </c>
    </row>
    <row r="20663" spans="1:11" x14ac:dyDescent="0.35">
      <c r="A20663">
        <v>65033</v>
      </c>
      <c r="B20663" t="s">
        <v>347</v>
      </c>
      <c r="C20663" s="70">
        <v>0</v>
      </c>
      <c r="D20663" s="70">
        <v>0</v>
      </c>
      <c r="E20663" s="71">
        <v>44926</v>
      </c>
      <c r="F20663" t="s">
        <v>9835</v>
      </c>
      <c r="G20663" t="s">
        <v>2142</v>
      </c>
      <c r="H20663" t="s">
        <v>9834</v>
      </c>
      <c r="I20663" t="s">
        <v>9833</v>
      </c>
      <c r="J20663" s="40">
        <v>413.31</v>
      </c>
      <c r="K20663" s="40">
        <v>0</v>
      </c>
    </row>
    <row r="20664" spans="1:11" x14ac:dyDescent="0.35">
      <c r="A20664">
        <v>65033</v>
      </c>
      <c r="B20664" t="s">
        <v>347</v>
      </c>
      <c r="C20664" s="70">
        <v>0</v>
      </c>
      <c r="D20664" s="70">
        <v>0</v>
      </c>
      <c r="E20664" s="71">
        <v>44926</v>
      </c>
      <c r="F20664" t="s">
        <v>9832</v>
      </c>
      <c r="G20664" t="s">
        <v>2142</v>
      </c>
      <c r="H20664" t="s">
        <v>9831</v>
      </c>
      <c r="I20664" t="s">
        <v>9830</v>
      </c>
      <c r="J20664" s="40">
        <v>435.62</v>
      </c>
      <c r="K20664" s="40">
        <v>0</v>
      </c>
    </row>
    <row r="20665" spans="1:11" x14ac:dyDescent="0.35">
      <c r="A20665">
        <v>65033</v>
      </c>
      <c r="B20665" t="s">
        <v>347</v>
      </c>
      <c r="C20665" s="70">
        <v>0</v>
      </c>
      <c r="D20665" s="70">
        <v>0</v>
      </c>
      <c r="E20665" s="71">
        <v>44926</v>
      </c>
      <c r="F20665" t="s">
        <v>9829</v>
      </c>
      <c r="G20665" t="s">
        <v>2142</v>
      </c>
      <c r="H20665" t="s">
        <v>9828</v>
      </c>
      <c r="I20665" t="s">
        <v>9827</v>
      </c>
      <c r="J20665" s="40">
        <v>430.81</v>
      </c>
      <c r="K20665" s="40">
        <v>0</v>
      </c>
    </row>
    <row r="20666" spans="1:11" x14ac:dyDescent="0.35">
      <c r="A20666">
        <v>65033</v>
      </c>
      <c r="B20666" t="s">
        <v>347</v>
      </c>
      <c r="C20666" s="70">
        <v>0</v>
      </c>
      <c r="D20666" s="70">
        <v>0</v>
      </c>
      <c r="E20666" s="71">
        <v>44926</v>
      </c>
      <c r="F20666" t="s">
        <v>9826</v>
      </c>
      <c r="G20666" t="s">
        <v>2142</v>
      </c>
      <c r="H20666" t="s">
        <v>9825</v>
      </c>
      <c r="I20666" t="s">
        <v>9824</v>
      </c>
      <c r="J20666" s="40">
        <v>439.3</v>
      </c>
      <c r="K20666" s="40">
        <v>0</v>
      </c>
    </row>
    <row r="20667" spans="1:11" x14ac:dyDescent="0.35">
      <c r="A20667">
        <v>65033</v>
      </c>
      <c r="B20667" t="s">
        <v>347</v>
      </c>
      <c r="C20667" s="70">
        <v>0</v>
      </c>
      <c r="D20667" s="70">
        <v>0</v>
      </c>
      <c r="E20667" s="71">
        <v>44926</v>
      </c>
      <c r="F20667" t="s">
        <v>9823</v>
      </c>
      <c r="G20667" t="s">
        <v>2142</v>
      </c>
      <c r="H20667" t="s">
        <v>9822</v>
      </c>
      <c r="I20667" t="s">
        <v>9821</v>
      </c>
      <c r="J20667" s="40">
        <v>447.7</v>
      </c>
      <c r="K20667" s="40">
        <v>0</v>
      </c>
    </row>
    <row r="20668" spans="1:11" x14ac:dyDescent="0.35">
      <c r="A20668">
        <v>65034</v>
      </c>
      <c r="B20668" t="s">
        <v>1896</v>
      </c>
      <c r="C20668" s="70">
        <v>0</v>
      </c>
      <c r="D20668" s="70">
        <v>0</v>
      </c>
      <c r="E20668" s="71">
        <v>44926</v>
      </c>
      <c r="F20668" t="s">
        <v>9820</v>
      </c>
      <c r="G20668" t="s">
        <v>1912</v>
      </c>
      <c r="H20668" t="s">
        <v>1911</v>
      </c>
      <c r="I20668" t="s">
        <v>1911</v>
      </c>
      <c r="J20668" s="40">
        <v>143287</v>
      </c>
      <c r="K20668" s="40">
        <v>0</v>
      </c>
    </row>
    <row r="20669" spans="1:11" x14ac:dyDescent="0.35">
      <c r="A20669">
        <v>65035</v>
      </c>
      <c r="B20669" t="s">
        <v>419</v>
      </c>
      <c r="C20669" s="70">
        <v>0</v>
      </c>
      <c r="D20669" s="70">
        <v>0</v>
      </c>
      <c r="E20669" s="71">
        <v>44562</v>
      </c>
      <c r="F20669" t="s">
        <v>9819</v>
      </c>
      <c r="G20669" t="s">
        <v>2142</v>
      </c>
      <c r="H20669" t="s">
        <v>3155</v>
      </c>
      <c r="I20669" t="s">
        <v>3154</v>
      </c>
      <c r="J20669" s="40">
        <v>4067.3</v>
      </c>
      <c r="K20669" s="40">
        <v>0</v>
      </c>
    </row>
    <row r="20670" spans="1:11" x14ac:dyDescent="0.35">
      <c r="A20670">
        <v>65035</v>
      </c>
      <c r="B20670" t="s">
        <v>419</v>
      </c>
      <c r="C20670" s="70">
        <v>0</v>
      </c>
      <c r="D20670" s="70">
        <v>0</v>
      </c>
      <c r="E20670" s="71">
        <v>44562</v>
      </c>
      <c r="F20670" t="s">
        <v>3156</v>
      </c>
      <c r="G20670" t="s">
        <v>1907</v>
      </c>
      <c r="H20670" t="s">
        <v>3155</v>
      </c>
      <c r="I20670" t="s">
        <v>3154</v>
      </c>
      <c r="J20670" s="40">
        <v>0</v>
      </c>
      <c r="K20670" s="40">
        <v>4067.3</v>
      </c>
    </row>
    <row r="20671" spans="1:11" x14ac:dyDescent="0.35">
      <c r="A20671">
        <v>65035</v>
      </c>
      <c r="B20671" t="s">
        <v>419</v>
      </c>
      <c r="C20671" s="70">
        <v>0</v>
      </c>
      <c r="D20671" s="70">
        <v>0</v>
      </c>
      <c r="E20671" s="71">
        <v>44562</v>
      </c>
      <c r="F20671" t="s">
        <v>9818</v>
      </c>
      <c r="G20671" t="s">
        <v>2142</v>
      </c>
      <c r="H20671" t="s">
        <v>9817</v>
      </c>
      <c r="I20671" t="s">
        <v>9816</v>
      </c>
      <c r="J20671" s="40">
        <v>236</v>
      </c>
      <c r="K20671" s="40">
        <v>0</v>
      </c>
    </row>
    <row r="20672" spans="1:11" x14ac:dyDescent="0.35">
      <c r="A20672">
        <v>65035</v>
      </c>
      <c r="B20672" t="s">
        <v>419</v>
      </c>
      <c r="C20672" s="70">
        <v>0</v>
      </c>
      <c r="D20672" s="70">
        <v>0</v>
      </c>
      <c r="E20672" s="71">
        <v>44569</v>
      </c>
      <c r="F20672" t="s">
        <v>9815</v>
      </c>
      <c r="G20672" t="s">
        <v>2142</v>
      </c>
      <c r="H20672" t="s">
        <v>9814</v>
      </c>
      <c r="I20672" t="s">
        <v>9813</v>
      </c>
      <c r="J20672" s="40">
        <v>250</v>
      </c>
      <c r="K20672" s="40">
        <v>0</v>
      </c>
    </row>
    <row r="20673" spans="1:11" x14ac:dyDescent="0.35">
      <c r="A20673">
        <v>65035</v>
      </c>
      <c r="B20673" t="s">
        <v>419</v>
      </c>
      <c r="C20673" s="70">
        <v>0</v>
      </c>
      <c r="D20673" s="70">
        <v>0</v>
      </c>
      <c r="E20673" s="71">
        <v>44571</v>
      </c>
      <c r="F20673" t="s">
        <v>9812</v>
      </c>
      <c r="G20673" t="s">
        <v>2142</v>
      </c>
      <c r="H20673" t="s">
        <v>9811</v>
      </c>
      <c r="I20673" t="s">
        <v>9810</v>
      </c>
      <c r="J20673" s="40">
        <v>3989.99</v>
      </c>
      <c r="K20673" s="40">
        <v>0</v>
      </c>
    </row>
    <row r="20674" spans="1:11" x14ac:dyDescent="0.35">
      <c r="A20674">
        <v>65035</v>
      </c>
      <c r="B20674" t="s">
        <v>419</v>
      </c>
      <c r="C20674" s="70">
        <v>0</v>
      </c>
      <c r="D20674" s="70">
        <v>0</v>
      </c>
      <c r="E20674" s="71">
        <v>44574</v>
      </c>
      <c r="F20674" t="s">
        <v>9809</v>
      </c>
      <c r="G20674" t="s">
        <v>2142</v>
      </c>
      <c r="H20674" t="s">
        <v>9808</v>
      </c>
      <c r="I20674" t="s">
        <v>9807</v>
      </c>
      <c r="J20674" s="40">
        <v>1880.58</v>
      </c>
      <c r="K20674" s="40">
        <v>0</v>
      </c>
    </row>
    <row r="20675" spans="1:11" x14ac:dyDescent="0.35">
      <c r="A20675">
        <v>65035</v>
      </c>
      <c r="B20675" t="s">
        <v>419</v>
      </c>
      <c r="C20675" s="70">
        <v>0</v>
      </c>
      <c r="D20675" s="70">
        <v>0</v>
      </c>
      <c r="E20675" s="71">
        <v>44579</v>
      </c>
      <c r="F20675" t="s">
        <v>9806</v>
      </c>
      <c r="G20675" t="s">
        <v>2142</v>
      </c>
      <c r="H20675" t="s">
        <v>9805</v>
      </c>
      <c r="I20675" t="s">
        <v>9804</v>
      </c>
      <c r="J20675" s="40">
        <v>630</v>
      </c>
      <c r="K20675" s="40">
        <v>0</v>
      </c>
    </row>
    <row r="20676" spans="1:11" x14ac:dyDescent="0.35">
      <c r="A20676">
        <v>65035</v>
      </c>
      <c r="B20676" t="s">
        <v>419</v>
      </c>
      <c r="C20676" s="70">
        <v>0</v>
      </c>
      <c r="D20676" s="70">
        <v>0</v>
      </c>
      <c r="E20676" s="71">
        <v>44587</v>
      </c>
      <c r="F20676" t="s">
        <v>9803</v>
      </c>
      <c r="G20676" t="s">
        <v>2142</v>
      </c>
      <c r="H20676" t="s">
        <v>9802</v>
      </c>
      <c r="I20676" t="s">
        <v>9801</v>
      </c>
      <c r="J20676" s="40">
        <v>299.99</v>
      </c>
      <c r="K20676" s="40">
        <v>0</v>
      </c>
    </row>
    <row r="20677" spans="1:11" x14ac:dyDescent="0.35">
      <c r="A20677">
        <v>65035</v>
      </c>
      <c r="B20677" t="s">
        <v>419</v>
      </c>
      <c r="C20677" s="70">
        <v>0</v>
      </c>
      <c r="D20677" s="70">
        <v>0</v>
      </c>
      <c r="E20677" s="71">
        <v>44592</v>
      </c>
      <c r="F20677" t="s">
        <v>9800</v>
      </c>
      <c r="G20677" t="s">
        <v>2343</v>
      </c>
      <c r="H20677" t="s">
        <v>9799</v>
      </c>
      <c r="J20677" s="40">
        <v>522.91</v>
      </c>
      <c r="K20677" s="40">
        <v>0</v>
      </c>
    </row>
    <row r="20678" spans="1:11" x14ac:dyDescent="0.35">
      <c r="A20678">
        <v>65035</v>
      </c>
      <c r="B20678" t="s">
        <v>419</v>
      </c>
      <c r="C20678" s="70">
        <v>0</v>
      </c>
      <c r="D20678" s="70">
        <v>0</v>
      </c>
      <c r="E20678" s="71">
        <v>44592</v>
      </c>
      <c r="F20678" t="s">
        <v>9798</v>
      </c>
      <c r="G20678" t="s">
        <v>2169</v>
      </c>
      <c r="H20678" t="s">
        <v>9476</v>
      </c>
      <c r="I20678" t="s">
        <v>9475</v>
      </c>
      <c r="J20678" s="40">
        <v>2800</v>
      </c>
      <c r="K20678" s="40">
        <v>0</v>
      </c>
    </row>
    <row r="20679" spans="1:11" x14ac:dyDescent="0.35">
      <c r="A20679">
        <v>65035</v>
      </c>
      <c r="B20679" t="s">
        <v>419</v>
      </c>
      <c r="C20679" s="70">
        <v>0</v>
      </c>
      <c r="D20679" s="70">
        <v>0</v>
      </c>
      <c r="E20679" s="71">
        <v>44592</v>
      </c>
      <c r="F20679" t="s">
        <v>9797</v>
      </c>
      <c r="G20679" t="s">
        <v>2169</v>
      </c>
      <c r="H20679" t="s">
        <v>9566</v>
      </c>
      <c r="I20679" t="s">
        <v>9565</v>
      </c>
      <c r="J20679" s="40">
        <v>324.58</v>
      </c>
      <c r="K20679" s="40">
        <v>0</v>
      </c>
    </row>
    <row r="20680" spans="1:11" x14ac:dyDescent="0.35">
      <c r="A20680">
        <v>65035</v>
      </c>
      <c r="B20680" t="s">
        <v>419</v>
      </c>
      <c r="C20680" s="70">
        <v>0</v>
      </c>
      <c r="D20680" s="70">
        <v>0</v>
      </c>
      <c r="E20680" s="71">
        <v>44592</v>
      </c>
      <c r="F20680" t="s">
        <v>9796</v>
      </c>
      <c r="G20680" t="s">
        <v>2169</v>
      </c>
      <c r="H20680" t="s">
        <v>9650</v>
      </c>
      <c r="I20680" t="s">
        <v>9649</v>
      </c>
      <c r="J20680" s="40">
        <v>4173</v>
      </c>
      <c r="K20680" s="40">
        <v>0</v>
      </c>
    </row>
    <row r="20681" spans="1:11" x14ac:dyDescent="0.35">
      <c r="A20681">
        <v>65035</v>
      </c>
      <c r="B20681" t="s">
        <v>419</v>
      </c>
      <c r="C20681" s="70">
        <v>0</v>
      </c>
      <c r="D20681" s="70">
        <v>0</v>
      </c>
      <c r="E20681" s="71">
        <v>44592</v>
      </c>
      <c r="F20681" t="s">
        <v>9795</v>
      </c>
      <c r="G20681" t="s">
        <v>2169</v>
      </c>
      <c r="H20681" t="s">
        <v>9570</v>
      </c>
      <c r="I20681" t="s">
        <v>9569</v>
      </c>
      <c r="J20681" s="40">
        <v>2054.7800000000002</v>
      </c>
      <c r="K20681" s="40">
        <v>0</v>
      </c>
    </row>
    <row r="20682" spans="1:11" x14ac:dyDescent="0.35">
      <c r="A20682">
        <v>65035</v>
      </c>
      <c r="B20682" t="s">
        <v>419</v>
      </c>
      <c r="C20682" s="70">
        <v>0</v>
      </c>
      <c r="D20682" s="70">
        <v>0</v>
      </c>
      <c r="E20682" s="71">
        <v>44593</v>
      </c>
      <c r="F20682" t="s">
        <v>9794</v>
      </c>
      <c r="G20682" t="s">
        <v>2142</v>
      </c>
      <c r="H20682" t="s">
        <v>9793</v>
      </c>
      <c r="I20682" t="s">
        <v>9792</v>
      </c>
      <c r="J20682" s="40">
        <v>236</v>
      </c>
      <c r="K20682" s="40">
        <v>0</v>
      </c>
    </row>
    <row r="20683" spans="1:11" x14ac:dyDescent="0.35">
      <c r="A20683">
        <v>65035</v>
      </c>
      <c r="B20683" t="s">
        <v>419</v>
      </c>
      <c r="C20683" s="70">
        <v>0</v>
      </c>
      <c r="D20683" s="70">
        <v>0</v>
      </c>
      <c r="E20683" s="71">
        <v>44600</v>
      </c>
      <c r="F20683" t="s">
        <v>9791</v>
      </c>
      <c r="G20683" t="s">
        <v>2142</v>
      </c>
      <c r="H20683" t="s">
        <v>9790</v>
      </c>
      <c r="I20683" t="s">
        <v>9789</v>
      </c>
      <c r="J20683" s="40">
        <v>250</v>
      </c>
      <c r="K20683" s="40">
        <v>0</v>
      </c>
    </row>
    <row r="20684" spans="1:11" x14ac:dyDescent="0.35">
      <c r="A20684">
        <v>65035</v>
      </c>
      <c r="B20684" t="s">
        <v>419</v>
      </c>
      <c r="C20684" s="70">
        <v>0</v>
      </c>
      <c r="D20684" s="70">
        <v>0</v>
      </c>
      <c r="E20684" s="71">
        <v>44602</v>
      </c>
      <c r="F20684" t="s">
        <v>9788</v>
      </c>
      <c r="G20684" t="s">
        <v>2142</v>
      </c>
      <c r="H20684" t="s">
        <v>9787</v>
      </c>
      <c r="I20684" t="s">
        <v>9786</v>
      </c>
      <c r="J20684" s="40">
        <v>1714.99</v>
      </c>
      <c r="K20684" s="40">
        <v>0</v>
      </c>
    </row>
    <row r="20685" spans="1:11" x14ac:dyDescent="0.35">
      <c r="A20685">
        <v>65035</v>
      </c>
      <c r="B20685" t="s">
        <v>419</v>
      </c>
      <c r="C20685" s="70">
        <v>0</v>
      </c>
      <c r="D20685" s="70">
        <v>0</v>
      </c>
      <c r="E20685" s="71">
        <v>44603</v>
      </c>
      <c r="F20685" t="s">
        <v>9785</v>
      </c>
      <c r="G20685" t="s">
        <v>2142</v>
      </c>
      <c r="H20685" t="s">
        <v>9784</v>
      </c>
      <c r="I20685" t="s">
        <v>9783</v>
      </c>
      <c r="J20685" s="40">
        <v>1695.82</v>
      </c>
      <c r="K20685" s="40">
        <v>0</v>
      </c>
    </row>
    <row r="20686" spans="1:11" x14ac:dyDescent="0.35">
      <c r="A20686">
        <v>65035</v>
      </c>
      <c r="B20686" t="s">
        <v>419</v>
      </c>
      <c r="C20686" s="70">
        <v>0</v>
      </c>
      <c r="D20686" s="70">
        <v>0</v>
      </c>
      <c r="E20686" s="71">
        <v>44606</v>
      </c>
      <c r="F20686" t="s">
        <v>9782</v>
      </c>
      <c r="G20686" t="s">
        <v>2142</v>
      </c>
      <c r="H20686" t="s">
        <v>9781</v>
      </c>
      <c r="I20686" t="s">
        <v>9780</v>
      </c>
      <c r="J20686" s="40">
        <v>3219.99</v>
      </c>
      <c r="K20686" s="40">
        <v>0</v>
      </c>
    </row>
    <row r="20687" spans="1:11" x14ac:dyDescent="0.35">
      <c r="A20687">
        <v>65035</v>
      </c>
      <c r="B20687" t="s">
        <v>419</v>
      </c>
      <c r="C20687" s="70">
        <v>0</v>
      </c>
      <c r="D20687" s="70">
        <v>0</v>
      </c>
      <c r="E20687" s="71">
        <v>44607</v>
      </c>
      <c r="F20687" t="s">
        <v>9779</v>
      </c>
      <c r="G20687" t="s">
        <v>2142</v>
      </c>
      <c r="H20687" t="s">
        <v>6705</v>
      </c>
      <c r="I20687" t="s">
        <v>6704</v>
      </c>
      <c r="J20687" s="40">
        <v>525</v>
      </c>
      <c r="K20687" s="40">
        <v>0</v>
      </c>
    </row>
    <row r="20688" spans="1:11" x14ac:dyDescent="0.35">
      <c r="A20688">
        <v>65035</v>
      </c>
      <c r="B20688" t="s">
        <v>419</v>
      </c>
      <c r="C20688" s="70">
        <v>0</v>
      </c>
      <c r="D20688" s="70">
        <v>0</v>
      </c>
      <c r="E20688" s="71">
        <v>44620</v>
      </c>
      <c r="F20688" t="s">
        <v>9778</v>
      </c>
      <c r="G20688" t="s">
        <v>2343</v>
      </c>
      <c r="H20688" t="s">
        <v>9777</v>
      </c>
      <c r="J20688" s="40">
        <v>2405.0300000000002</v>
      </c>
      <c r="K20688" s="40">
        <v>0</v>
      </c>
    </row>
    <row r="20689" spans="1:11" x14ac:dyDescent="0.35">
      <c r="A20689">
        <v>65035</v>
      </c>
      <c r="B20689" t="s">
        <v>419</v>
      </c>
      <c r="C20689" s="70">
        <v>0</v>
      </c>
      <c r="D20689" s="70">
        <v>0</v>
      </c>
      <c r="E20689" s="71">
        <v>44620</v>
      </c>
      <c r="F20689" t="s">
        <v>9776</v>
      </c>
      <c r="G20689" t="s">
        <v>2169</v>
      </c>
      <c r="H20689" t="s">
        <v>9476</v>
      </c>
      <c r="I20689" t="s">
        <v>9475</v>
      </c>
      <c r="J20689" s="40">
        <v>2800</v>
      </c>
      <c r="K20689" s="40">
        <v>0</v>
      </c>
    </row>
    <row r="20690" spans="1:11" x14ac:dyDescent="0.35">
      <c r="A20690">
        <v>65035</v>
      </c>
      <c r="B20690" t="s">
        <v>419</v>
      </c>
      <c r="C20690" s="70">
        <v>0</v>
      </c>
      <c r="D20690" s="70">
        <v>0</v>
      </c>
      <c r="E20690" s="71">
        <v>44620</v>
      </c>
      <c r="F20690" t="s">
        <v>9775</v>
      </c>
      <c r="G20690" t="s">
        <v>2169</v>
      </c>
      <c r="H20690" t="s">
        <v>9566</v>
      </c>
      <c r="I20690" t="s">
        <v>9565</v>
      </c>
      <c r="J20690" s="40">
        <v>822.73</v>
      </c>
      <c r="K20690" s="40">
        <v>0</v>
      </c>
    </row>
    <row r="20691" spans="1:11" x14ac:dyDescent="0.35">
      <c r="A20691">
        <v>65035</v>
      </c>
      <c r="B20691" t="s">
        <v>419</v>
      </c>
      <c r="C20691" s="70">
        <v>0</v>
      </c>
      <c r="D20691" s="70">
        <v>0</v>
      </c>
      <c r="E20691" s="71">
        <v>44620</v>
      </c>
      <c r="F20691" t="s">
        <v>9774</v>
      </c>
      <c r="G20691" t="s">
        <v>2169</v>
      </c>
      <c r="H20691" t="s">
        <v>9645</v>
      </c>
      <c r="I20691" t="s">
        <v>9644</v>
      </c>
      <c r="J20691" s="40">
        <v>351.6</v>
      </c>
      <c r="K20691" s="40">
        <v>0</v>
      </c>
    </row>
    <row r="20692" spans="1:11" x14ac:dyDescent="0.35">
      <c r="A20692">
        <v>65035</v>
      </c>
      <c r="B20692" t="s">
        <v>419</v>
      </c>
      <c r="C20692" s="70">
        <v>0</v>
      </c>
      <c r="D20692" s="70">
        <v>0</v>
      </c>
      <c r="E20692" s="71">
        <v>44620</v>
      </c>
      <c r="F20692" t="s">
        <v>9773</v>
      </c>
      <c r="G20692" t="s">
        <v>2169</v>
      </c>
      <c r="H20692" t="s">
        <v>9650</v>
      </c>
      <c r="I20692" t="s">
        <v>9649</v>
      </c>
      <c r="J20692" s="40">
        <v>4173</v>
      </c>
      <c r="K20692" s="40">
        <v>0</v>
      </c>
    </row>
    <row r="20693" spans="1:11" x14ac:dyDescent="0.35">
      <c r="A20693">
        <v>65035</v>
      </c>
      <c r="B20693" t="s">
        <v>419</v>
      </c>
      <c r="C20693" s="70">
        <v>0</v>
      </c>
      <c r="D20693" s="70">
        <v>0</v>
      </c>
      <c r="E20693" s="71">
        <v>44620</v>
      </c>
      <c r="F20693" t="s">
        <v>9772</v>
      </c>
      <c r="G20693" t="s">
        <v>2169</v>
      </c>
      <c r="H20693" t="s">
        <v>9570</v>
      </c>
      <c r="I20693" t="s">
        <v>9569</v>
      </c>
      <c r="J20693" s="40">
        <v>2054.7800000000002</v>
      </c>
      <c r="K20693" s="40">
        <v>0</v>
      </c>
    </row>
    <row r="20694" spans="1:11" x14ac:dyDescent="0.35">
      <c r="A20694">
        <v>65035</v>
      </c>
      <c r="B20694" t="s">
        <v>419</v>
      </c>
      <c r="C20694" s="70">
        <v>0</v>
      </c>
      <c r="D20694" s="70">
        <v>0</v>
      </c>
      <c r="E20694" s="71">
        <v>44621</v>
      </c>
      <c r="F20694" t="s">
        <v>9771</v>
      </c>
      <c r="G20694" t="s">
        <v>2142</v>
      </c>
      <c r="H20694" t="s">
        <v>9770</v>
      </c>
      <c r="I20694" t="s">
        <v>9769</v>
      </c>
      <c r="J20694" s="40">
        <v>252</v>
      </c>
      <c r="K20694" s="40">
        <v>0</v>
      </c>
    </row>
    <row r="20695" spans="1:11" x14ac:dyDescent="0.35">
      <c r="A20695">
        <v>65035</v>
      </c>
      <c r="B20695" t="s">
        <v>419</v>
      </c>
      <c r="C20695" s="70">
        <v>0</v>
      </c>
      <c r="D20695" s="70">
        <v>0</v>
      </c>
      <c r="E20695" s="71">
        <v>44624</v>
      </c>
      <c r="F20695" t="s">
        <v>9768</v>
      </c>
      <c r="G20695" t="s">
        <v>2142</v>
      </c>
      <c r="H20695" t="s">
        <v>9767</v>
      </c>
      <c r="I20695" t="s">
        <v>9766</v>
      </c>
      <c r="J20695" s="40">
        <v>1875.85</v>
      </c>
      <c r="K20695" s="40">
        <v>0</v>
      </c>
    </row>
    <row r="20696" spans="1:11" x14ac:dyDescent="0.35">
      <c r="A20696">
        <v>65035</v>
      </c>
      <c r="B20696" t="s">
        <v>419</v>
      </c>
      <c r="C20696" s="70">
        <v>0</v>
      </c>
      <c r="D20696" s="70">
        <v>0</v>
      </c>
      <c r="E20696" s="71">
        <v>44628</v>
      </c>
      <c r="F20696" t="s">
        <v>9765</v>
      </c>
      <c r="G20696" t="s">
        <v>2142</v>
      </c>
      <c r="H20696" t="s">
        <v>9764</v>
      </c>
      <c r="I20696" t="s">
        <v>9763</v>
      </c>
      <c r="J20696" s="40">
        <v>250</v>
      </c>
      <c r="K20696" s="40">
        <v>0</v>
      </c>
    </row>
    <row r="20697" spans="1:11" x14ac:dyDescent="0.35">
      <c r="A20697">
        <v>65035</v>
      </c>
      <c r="B20697" t="s">
        <v>419</v>
      </c>
      <c r="C20697" s="70">
        <v>0</v>
      </c>
      <c r="D20697" s="70">
        <v>0</v>
      </c>
      <c r="E20697" s="71">
        <v>44630</v>
      </c>
      <c r="F20697" t="s">
        <v>9762</v>
      </c>
      <c r="G20697" t="s">
        <v>2142</v>
      </c>
      <c r="H20697" t="s">
        <v>9761</v>
      </c>
      <c r="I20697" t="s">
        <v>9760</v>
      </c>
      <c r="J20697" s="40">
        <v>650.46</v>
      </c>
      <c r="K20697" s="40">
        <v>0</v>
      </c>
    </row>
    <row r="20698" spans="1:11" x14ac:dyDescent="0.35">
      <c r="A20698">
        <v>65035</v>
      </c>
      <c r="B20698" t="s">
        <v>419</v>
      </c>
      <c r="C20698" s="70">
        <v>0</v>
      </c>
      <c r="D20698" s="70">
        <v>0</v>
      </c>
      <c r="E20698" s="71">
        <v>44636</v>
      </c>
      <c r="F20698" t="s">
        <v>9759</v>
      </c>
      <c r="G20698" t="s">
        <v>2142</v>
      </c>
      <c r="H20698" t="s">
        <v>9758</v>
      </c>
      <c r="I20698" t="s">
        <v>9757</v>
      </c>
      <c r="J20698" s="40">
        <v>408.33</v>
      </c>
      <c r="K20698" s="40">
        <v>0</v>
      </c>
    </row>
    <row r="20699" spans="1:11" x14ac:dyDescent="0.35">
      <c r="A20699">
        <v>65035</v>
      </c>
      <c r="B20699" t="s">
        <v>419</v>
      </c>
      <c r="C20699" s="70">
        <v>0</v>
      </c>
      <c r="D20699" s="70">
        <v>0</v>
      </c>
      <c r="E20699" s="71">
        <v>44651</v>
      </c>
      <c r="F20699" t="s">
        <v>9756</v>
      </c>
      <c r="G20699" t="s">
        <v>2142</v>
      </c>
      <c r="H20699" t="s">
        <v>9755</v>
      </c>
      <c r="I20699" t="s">
        <v>9754</v>
      </c>
      <c r="J20699" s="40">
        <v>50.13</v>
      </c>
      <c r="K20699" s="40">
        <v>0</v>
      </c>
    </row>
    <row r="20700" spans="1:11" x14ac:dyDescent="0.35">
      <c r="A20700">
        <v>65035</v>
      </c>
      <c r="B20700" t="s">
        <v>419</v>
      </c>
      <c r="C20700" s="70">
        <v>0</v>
      </c>
      <c r="D20700" s="70">
        <v>0</v>
      </c>
      <c r="E20700" s="71">
        <v>44651</v>
      </c>
      <c r="F20700" t="s">
        <v>9753</v>
      </c>
      <c r="G20700" t="s">
        <v>2169</v>
      </c>
      <c r="H20700" t="s">
        <v>9650</v>
      </c>
      <c r="I20700" t="s">
        <v>9649</v>
      </c>
      <c r="J20700" s="40">
        <v>4173</v>
      </c>
      <c r="K20700" s="40">
        <v>0</v>
      </c>
    </row>
    <row r="20701" spans="1:11" x14ac:dyDescent="0.35">
      <c r="A20701">
        <v>65035</v>
      </c>
      <c r="B20701" t="s">
        <v>419</v>
      </c>
      <c r="C20701" s="70">
        <v>0</v>
      </c>
      <c r="D20701" s="70">
        <v>0</v>
      </c>
      <c r="E20701" s="71">
        <v>44651</v>
      </c>
      <c r="F20701" t="s">
        <v>9752</v>
      </c>
      <c r="G20701" t="s">
        <v>2169</v>
      </c>
      <c r="H20701" t="s">
        <v>9570</v>
      </c>
      <c r="I20701" t="s">
        <v>9569</v>
      </c>
      <c r="J20701" s="40">
        <v>2054.7800000000002</v>
      </c>
      <c r="K20701" s="40">
        <v>0</v>
      </c>
    </row>
    <row r="20702" spans="1:11" x14ac:dyDescent="0.35">
      <c r="A20702">
        <v>65035</v>
      </c>
      <c r="B20702" t="s">
        <v>419</v>
      </c>
      <c r="C20702" s="70">
        <v>0</v>
      </c>
      <c r="D20702" s="70">
        <v>0</v>
      </c>
      <c r="E20702" s="71">
        <v>44651</v>
      </c>
      <c r="F20702" t="s">
        <v>9751</v>
      </c>
      <c r="G20702" t="s">
        <v>2169</v>
      </c>
      <c r="H20702" t="s">
        <v>9476</v>
      </c>
      <c r="I20702" t="s">
        <v>9475</v>
      </c>
      <c r="J20702" s="40">
        <v>2800</v>
      </c>
      <c r="K20702" s="40">
        <v>0</v>
      </c>
    </row>
    <row r="20703" spans="1:11" x14ac:dyDescent="0.35">
      <c r="A20703">
        <v>65035</v>
      </c>
      <c r="B20703" t="s">
        <v>419</v>
      </c>
      <c r="C20703" s="70">
        <v>0</v>
      </c>
      <c r="D20703" s="70">
        <v>0</v>
      </c>
      <c r="E20703" s="71">
        <v>44651</v>
      </c>
      <c r="F20703" t="s">
        <v>9750</v>
      </c>
      <c r="G20703" t="s">
        <v>2169</v>
      </c>
      <c r="H20703" t="s">
        <v>9566</v>
      </c>
      <c r="I20703" t="s">
        <v>9565</v>
      </c>
      <c r="J20703" s="40">
        <v>822.73</v>
      </c>
      <c r="K20703" s="40">
        <v>0</v>
      </c>
    </row>
    <row r="20704" spans="1:11" x14ac:dyDescent="0.35">
      <c r="A20704">
        <v>65035</v>
      </c>
      <c r="B20704" t="s">
        <v>419</v>
      </c>
      <c r="C20704" s="70">
        <v>0</v>
      </c>
      <c r="D20704" s="70">
        <v>0</v>
      </c>
      <c r="E20704" s="71">
        <v>44651</v>
      </c>
      <c r="F20704" t="s">
        <v>9749</v>
      </c>
      <c r="G20704" t="s">
        <v>2169</v>
      </c>
      <c r="H20704" t="s">
        <v>9645</v>
      </c>
      <c r="I20704" t="s">
        <v>9644</v>
      </c>
      <c r="J20704" s="40">
        <v>351.6</v>
      </c>
      <c r="K20704" s="40">
        <v>0</v>
      </c>
    </row>
    <row r="20705" spans="1:11" x14ac:dyDescent="0.35">
      <c r="A20705">
        <v>65035</v>
      </c>
      <c r="B20705" t="s">
        <v>419</v>
      </c>
      <c r="C20705" s="70">
        <v>0</v>
      </c>
      <c r="D20705" s="70">
        <v>0</v>
      </c>
      <c r="E20705" s="71">
        <v>44652</v>
      </c>
      <c r="F20705" t="s">
        <v>9748</v>
      </c>
      <c r="G20705" t="s">
        <v>2343</v>
      </c>
      <c r="H20705" t="s">
        <v>9599</v>
      </c>
      <c r="J20705" s="40">
        <v>4242.76</v>
      </c>
      <c r="K20705" s="40">
        <v>0</v>
      </c>
    </row>
    <row r="20706" spans="1:11" x14ac:dyDescent="0.35">
      <c r="A20706">
        <v>65035</v>
      </c>
      <c r="B20706" t="s">
        <v>419</v>
      </c>
      <c r="C20706" s="70">
        <v>0</v>
      </c>
      <c r="D20706" s="70">
        <v>0</v>
      </c>
      <c r="E20706" s="71">
        <v>44652</v>
      </c>
      <c r="F20706" t="s">
        <v>9747</v>
      </c>
      <c r="G20706" t="s">
        <v>2142</v>
      </c>
      <c r="H20706" t="s">
        <v>6421</v>
      </c>
      <c r="I20706" t="s">
        <v>6420</v>
      </c>
      <c r="J20706" s="40">
        <v>90.49</v>
      </c>
      <c r="K20706" s="40">
        <v>0</v>
      </c>
    </row>
    <row r="20707" spans="1:11" x14ac:dyDescent="0.35">
      <c r="A20707">
        <v>65035</v>
      </c>
      <c r="B20707" t="s">
        <v>419</v>
      </c>
      <c r="C20707" s="70">
        <v>0</v>
      </c>
      <c r="D20707" s="70">
        <v>0</v>
      </c>
      <c r="E20707" s="71">
        <v>44653</v>
      </c>
      <c r="F20707" t="s">
        <v>9746</v>
      </c>
      <c r="G20707" t="s">
        <v>2142</v>
      </c>
      <c r="H20707" t="s">
        <v>9745</v>
      </c>
      <c r="I20707" t="s">
        <v>9744</v>
      </c>
      <c r="J20707" s="40">
        <v>87.41</v>
      </c>
      <c r="K20707" s="40">
        <v>0</v>
      </c>
    </row>
    <row r="20708" spans="1:11" x14ac:dyDescent="0.35">
      <c r="A20708">
        <v>65035</v>
      </c>
      <c r="B20708" t="s">
        <v>419</v>
      </c>
      <c r="C20708" s="70">
        <v>0</v>
      </c>
      <c r="D20708" s="70">
        <v>0</v>
      </c>
      <c r="E20708" s="71">
        <v>44653</v>
      </c>
      <c r="F20708" t="s">
        <v>9743</v>
      </c>
      <c r="G20708" t="s">
        <v>2142</v>
      </c>
      <c r="H20708" t="s">
        <v>9742</v>
      </c>
      <c r="I20708" t="s">
        <v>9741</v>
      </c>
      <c r="J20708" s="40">
        <v>324</v>
      </c>
      <c r="K20708" s="40">
        <v>0</v>
      </c>
    </row>
    <row r="20709" spans="1:11" x14ac:dyDescent="0.35">
      <c r="A20709">
        <v>65035</v>
      </c>
      <c r="B20709" t="s">
        <v>419</v>
      </c>
      <c r="C20709" s="70">
        <v>0</v>
      </c>
      <c r="D20709" s="70">
        <v>0</v>
      </c>
      <c r="E20709" s="71">
        <v>44654</v>
      </c>
      <c r="F20709" t="s">
        <v>9740</v>
      </c>
      <c r="G20709" t="s">
        <v>2142</v>
      </c>
      <c r="H20709" t="s">
        <v>9739</v>
      </c>
      <c r="I20709" t="s">
        <v>9738</v>
      </c>
      <c r="J20709" s="40">
        <v>87.41</v>
      </c>
      <c r="K20709" s="40">
        <v>0</v>
      </c>
    </row>
    <row r="20710" spans="1:11" x14ac:dyDescent="0.35">
      <c r="A20710">
        <v>65035</v>
      </c>
      <c r="B20710" t="s">
        <v>419</v>
      </c>
      <c r="C20710" s="70">
        <v>0</v>
      </c>
      <c r="D20710" s="70">
        <v>0</v>
      </c>
      <c r="E20710" s="71">
        <v>44662</v>
      </c>
      <c r="F20710" t="s">
        <v>9737</v>
      </c>
      <c r="G20710" t="s">
        <v>2142</v>
      </c>
      <c r="H20710" t="s">
        <v>9736</v>
      </c>
      <c r="I20710" t="s">
        <v>9735</v>
      </c>
      <c r="J20710" s="40">
        <v>2376.81</v>
      </c>
      <c r="K20710" s="40">
        <v>0</v>
      </c>
    </row>
    <row r="20711" spans="1:11" x14ac:dyDescent="0.35">
      <c r="A20711">
        <v>65035</v>
      </c>
      <c r="B20711" t="s">
        <v>419</v>
      </c>
      <c r="C20711" s="70">
        <v>0</v>
      </c>
      <c r="D20711" s="70">
        <v>0</v>
      </c>
      <c r="E20711" s="71">
        <v>44678</v>
      </c>
      <c r="F20711" t="s">
        <v>9734</v>
      </c>
      <c r="G20711" t="s">
        <v>2142</v>
      </c>
      <c r="H20711" t="s">
        <v>9733</v>
      </c>
      <c r="I20711" t="s">
        <v>9732</v>
      </c>
      <c r="J20711" s="40">
        <v>-187.23</v>
      </c>
      <c r="K20711" s="40">
        <v>0</v>
      </c>
    </row>
    <row r="20712" spans="1:11" x14ac:dyDescent="0.35">
      <c r="A20712">
        <v>65035</v>
      </c>
      <c r="B20712" t="s">
        <v>419</v>
      </c>
      <c r="C20712" s="70">
        <v>0</v>
      </c>
      <c r="D20712" s="70">
        <v>0</v>
      </c>
      <c r="E20712" s="71">
        <v>44681</v>
      </c>
      <c r="F20712" t="s">
        <v>9731</v>
      </c>
      <c r="G20712" t="s">
        <v>2169</v>
      </c>
      <c r="H20712" t="s">
        <v>9650</v>
      </c>
      <c r="I20712" t="s">
        <v>9649</v>
      </c>
      <c r="J20712" s="40">
        <v>4173</v>
      </c>
      <c r="K20712" s="40">
        <v>0</v>
      </c>
    </row>
    <row r="20713" spans="1:11" x14ac:dyDescent="0.35">
      <c r="A20713">
        <v>65035</v>
      </c>
      <c r="B20713" t="s">
        <v>419</v>
      </c>
      <c r="C20713" s="70">
        <v>0</v>
      </c>
      <c r="D20713" s="70">
        <v>0</v>
      </c>
      <c r="E20713" s="71">
        <v>44681</v>
      </c>
      <c r="F20713" t="s">
        <v>9730</v>
      </c>
      <c r="G20713" t="s">
        <v>2169</v>
      </c>
      <c r="H20713" t="s">
        <v>9570</v>
      </c>
      <c r="I20713" t="s">
        <v>9569</v>
      </c>
      <c r="J20713" s="40">
        <v>2054.7800000000002</v>
      </c>
      <c r="K20713" s="40">
        <v>0</v>
      </c>
    </row>
    <row r="20714" spans="1:11" x14ac:dyDescent="0.35">
      <c r="A20714">
        <v>65035</v>
      </c>
      <c r="B20714" t="s">
        <v>419</v>
      </c>
      <c r="C20714" s="70">
        <v>0</v>
      </c>
      <c r="D20714" s="70">
        <v>0</v>
      </c>
      <c r="E20714" s="71">
        <v>44681</v>
      </c>
      <c r="F20714" t="s">
        <v>9729</v>
      </c>
      <c r="G20714" t="s">
        <v>2169</v>
      </c>
      <c r="H20714" t="s">
        <v>9566</v>
      </c>
      <c r="I20714" t="s">
        <v>9565</v>
      </c>
      <c r="J20714" s="40">
        <v>822.73</v>
      </c>
      <c r="K20714" s="40">
        <v>0</v>
      </c>
    </row>
    <row r="20715" spans="1:11" x14ac:dyDescent="0.35">
      <c r="A20715">
        <v>65035</v>
      </c>
      <c r="B20715" t="s">
        <v>419</v>
      </c>
      <c r="C20715" s="70">
        <v>0</v>
      </c>
      <c r="D20715" s="70">
        <v>0</v>
      </c>
      <c r="E20715" s="71">
        <v>44681</v>
      </c>
      <c r="F20715" t="s">
        <v>9728</v>
      </c>
      <c r="G20715" t="s">
        <v>2169</v>
      </c>
      <c r="H20715" t="s">
        <v>9645</v>
      </c>
      <c r="I20715" t="s">
        <v>9644</v>
      </c>
      <c r="J20715" s="40">
        <v>351.6</v>
      </c>
      <c r="K20715" s="40">
        <v>0</v>
      </c>
    </row>
    <row r="20716" spans="1:11" x14ac:dyDescent="0.35">
      <c r="A20716">
        <v>65035</v>
      </c>
      <c r="B20716" t="s">
        <v>419</v>
      </c>
      <c r="C20716" s="70">
        <v>0</v>
      </c>
      <c r="D20716" s="70">
        <v>0</v>
      </c>
      <c r="E20716" s="71">
        <v>44681</v>
      </c>
      <c r="F20716" t="s">
        <v>9727</v>
      </c>
      <c r="G20716" t="s">
        <v>2169</v>
      </c>
      <c r="H20716" t="s">
        <v>9563</v>
      </c>
      <c r="I20716" t="s">
        <v>9562</v>
      </c>
      <c r="J20716" s="40">
        <v>263.86</v>
      </c>
      <c r="K20716" s="40">
        <v>0</v>
      </c>
    </row>
    <row r="20717" spans="1:11" x14ac:dyDescent="0.35">
      <c r="A20717">
        <v>65035</v>
      </c>
      <c r="B20717" t="s">
        <v>419</v>
      </c>
      <c r="C20717" s="70">
        <v>0</v>
      </c>
      <c r="D20717" s="70">
        <v>0</v>
      </c>
      <c r="E20717" s="71">
        <v>44681</v>
      </c>
      <c r="F20717" t="s">
        <v>9726</v>
      </c>
      <c r="G20717" t="s">
        <v>2169</v>
      </c>
      <c r="H20717" t="s">
        <v>9653</v>
      </c>
      <c r="I20717" t="s">
        <v>9652</v>
      </c>
      <c r="J20717" s="40">
        <v>48.79</v>
      </c>
      <c r="K20717" s="40">
        <v>0</v>
      </c>
    </row>
    <row r="20718" spans="1:11" x14ac:dyDescent="0.35">
      <c r="A20718">
        <v>65035</v>
      </c>
      <c r="B20718" t="s">
        <v>419</v>
      </c>
      <c r="C20718" s="70">
        <v>0</v>
      </c>
      <c r="D20718" s="70">
        <v>0</v>
      </c>
      <c r="E20718" s="71">
        <v>44681</v>
      </c>
      <c r="F20718" t="s">
        <v>9725</v>
      </c>
      <c r="G20718" t="s">
        <v>2169</v>
      </c>
      <c r="H20718" t="s">
        <v>9657</v>
      </c>
      <c r="I20718" t="s">
        <v>9656</v>
      </c>
      <c r="J20718" s="40">
        <v>235.08</v>
      </c>
      <c r="K20718" s="40">
        <v>0</v>
      </c>
    </row>
    <row r="20719" spans="1:11" x14ac:dyDescent="0.35">
      <c r="A20719">
        <v>65035</v>
      </c>
      <c r="B20719" t="s">
        <v>419</v>
      </c>
      <c r="C20719" s="70">
        <v>0</v>
      </c>
      <c r="D20719" s="70">
        <v>0</v>
      </c>
      <c r="E20719" s="71">
        <v>44681</v>
      </c>
      <c r="F20719" t="s">
        <v>9724</v>
      </c>
      <c r="G20719" t="s">
        <v>2169</v>
      </c>
      <c r="H20719" t="s">
        <v>9476</v>
      </c>
      <c r="I20719" t="s">
        <v>9475</v>
      </c>
      <c r="J20719" s="40">
        <v>2800</v>
      </c>
      <c r="K20719" s="40">
        <v>0</v>
      </c>
    </row>
    <row r="20720" spans="1:11" x14ac:dyDescent="0.35">
      <c r="A20720">
        <v>65035</v>
      </c>
      <c r="B20720" t="s">
        <v>419</v>
      </c>
      <c r="C20720" s="70">
        <v>0</v>
      </c>
      <c r="D20720" s="70">
        <v>0</v>
      </c>
      <c r="E20720" s="71">
        <v>44681</v>
      </c>
      <c r="F20720" t="s">
        <v>9723</v>
      </c>
      <c r="G20720" t="s">
        <v>2142</v>
      </c>
      <c r="H20720" t="s">
        <v>9722</v>
      </c>
      <c r="I20720" t="s">
        <v>9721</v>
      </c>
      <c r="J20720" s="40">
        <v>3941.21</v>
      </c>
      <c r="K20720" s="40">
        <v>0</v>
      </c>
    </row>
    <row r="20721" spans="1:11" x14ac:dyDescent="0.35">
      <c r="A20721">
        <v>65035</v>
      </c>
      <c r="B20721" t="s">
        <v>419</v>
      </c>
      <c r="C20721" s="70">
        <v>0</v>
      </c>
      <c r="D20721" s="70">
        <v>0</v>
      </c>
      <c r="E20721" s="71">
        <v>44682</v>
      </c>
      <c r="F20721" t="s">
        <v>9720</v>
      </c>
      <c r="G20721" t="s">
        <v>2142</v>
      </c>
      <c r="H20721" t="s">
        <v>9719</v>
      </c>
      <c r="I20721" t="s">
        <v>9718</v>
      </c>
      <c r="J20721" s="40">
        <v>333</v>
      </c>
      <c r="K20721" s="40">
        <v>0</v>
      </c>
    </row>
    <row r="20722" spans="1:11" x14ac:dyDescent="0.35">
      <c r="A20722">
        <v>65035</v>
      </c>
      <c r="B20722" t="s">
        <v>419</v>
      </c>
      <c r="C20722" s="70">
        <v>0</v>
      </c>
      <c r="D20722" s="70">
        <v>0</v>
      </c>
      <c r="E20722" s="71">
        <v>44697</v>
      </c>
      <c r="F20722" t="s">
        <v>9717</v>
      </c>
      <c r="G20722" t="s">
        <v>2142</v>
      </c>
      <c r="H20722" t="s">
        <v>9459</v>
      </c>
      <c r="I20722" t="s">
        <v>9458</v>
      </c>
      <c r="J20722" s="40">
        <v>527.4</v>
      </c>
      <c r="K20722" s="40">
        <v>0</v>
      </c>
    </row>
    <row r="20723" spans="1:11" x14ac:dyDescent="0.35">
      <c r="A20723">
        <v>65035</v>
      </c>
      <c r="B20723" t="s">
        <v>419</v>
      </c>
      <c r="C20723" s="70">
        <v>0</v>
      </c>
      <c r="D20723" s="70">
        <v>0</v>
      </c>
      <c r="E20723" s="71">
        <v>44712</v>
      </c>
      <c r="F20723" t="s">
        <v>9716</v>
      </c>
      <c r="G20723" t="s">
        <v>2343</v>
      </c>
      <c r="H20723" t="s">
        <v>9597</v>
      </c>
      <c r="J20723" s="40">
        <v>4112.6000000000004</v>
      </c>
      <c r="K20723" s="40">
        <v>0</v>
      </c>
    </row>
    <row r="20724" spans="1:11" x14ac:dyDescent="0.35">
      <c r="A20724">
        <v>65035</v>
      </c>
      <c r="B20724" t="s">
        <v>419</v>
      </c>
      <c r="C20724" s="70">
        <v>0</v>
      </c>
      <c r="D20724" s="70">
        <v>0</v>
      </c>
      <c r="E20724" s="71">
        <v>44712</v>
      </c>
      <c r="F20724" t="s">
        <v>9715</v>
      </c>
      <c r="G20724" t="s">
        <v>2169</v>
      </c>
      <c r="H20724" t="s">
        <v>9570</v>
      </c>
      <c r="I20724" t="s">
        <v>9569</v>
      </c>
      <c r="J20724" s="40">
        <v>2054.7800000000002</v>
      </c>
      <c r="K20724" s="40">
        <v>0</v>
      </c>
    </row>
    <row r="20725" spans="1:11" x14ac:dyDescent="0.35">
      <c r="A20725">
        <v>65035</v>
      </c>
      <c r="B20725" t="s">
        <v>419</v>
      </c>
      <c r="C20725" s="70">
        <v>0</v>
      </c>
      <c r="D20725" s="70">
        <v>0</v>
      </c>
      <c r="E20725" s="71">
        <v>44712</v>
      </c>
      <c r="F20725" t="s">
        <v>9714</v>
      </c>
      <c r="G20725" t="s">
        <v>2169</v>
      </c>
      <c r="H20725" t="s">
        <v>9663</v>
      </c>
      <c r="I20725" t="s">
        <v>9662</v>
      </c>
      <c r="J20725" s="40">
        <v>263.7</v>
      </c>
      <c r="K20725" s="40">
        <v>0</v>
      </c>
    </row>
    <row r="20726" spans="1:11" x14ac:dyDescent="0.35">
      <c r="A20726">
        <v>65035</v>
      </c>
      <c r="B20726" t="s">
        <v>419</v>
      </c>
      <c r="C20726" s="70">
        <v>0</v>
      </c>
      <c r="D20726" s="70">
        <v>0</v>
      </c>
      <c r="E20726" s="71">
        <v>44712</v>
      </c>
      <c r="F20726" t="s">
        <v>9713</v>
      </c>
      <c r="G20726" t="s">
        <v>2169</v>
      </c>
      <c r="H20726" t="s">
        <v>9447</v>
      </c>
      <c r="I20726" t="s">
        <v>9446</v>
      </c>
      <c r="J20726" s="40">
        <v>20.98</v>
      </c>
      <c r="K20726" s="40">
        <v>0</v>
      </c>
    </row>
    <row r="20727" spans="1:11" x14ac:dyDescent="0.35">
      <c r="A20727">
        <v>65035</v>
      </c>
      <c r="B20727" t="s">
        <v>419</v>
      </c>
      <c r="C20727" s="70">
        <v>0</v>
      </c>
      <c r="D20727" s="70">
        <v>0</v>
      </c>
      <c r="E20727" s="71">
        <v>44712</v>
      </c>
      <c r="F20727" t="s">
        <v>9712</v>
      </c>
      <c r="G20727" t="s">
        <v>2169</v>
      </c>
      <c r="H20727" t="s">
        <v>9604</v>
      </c>
      <c r="I20727" t="s">
        <v>2356</v>
      </c>
      <c r="J20727" s="40">
        <v>1772.77</v>
      </c>
      <c r="K20727" s="40">
        <v>0</v>
      </c>
    </row>
    <row r="20728" spans="1:11" x14ac:dyDescent="0.35">
      <c r="A20728">
        <v>65035</v>
      </c>
      <c r="B20728" t="s">
        <v>419</v>
      </c>
      <c r="C20728" s="70">
        <v>0</v>
      </c>
      <c r="D20728" s="70">
        <v>0</v>
      </c>
      <c r="E20728" s="71">
        <v>44712</v>
      </c>
      <c r="F20728" t="s">
        <v>9711</v>
      </c>
      <c r="G20728" t="s">
        <v>2169</v>
      </c>
      <c r="H20728" t="s">
        <v>9650</v>
      </c>
      <c r="I20728" t="s">
        <v>9649</v>
      </c>
      <c r="J20728" s="40">
        <v>4173</v>
      </c>
      <c r="K20728" s="40">
        <v>0</v>
      </c>
    </row>
    <row r="20729" spans="1:11" x14ac:dyDescent="0.35">
      <c r="A20729">
        <v>65035</v>
      </c>
      <c r="B20729" t="s">
        <v>419</v>
      </c>
      <c r="C20729" s="70">
        <v>0</v>
      </c>
      <c r="D20729" s="70">
        <v>0</v>
      </c>
      <c r="E20729" s="71">
        <v>44712</v>
      </c>
      <c r="F20729" t="s">
        <v>9710</v>
      </c>
      <c r="G20729" t="s">
        <v>2169</v>
      </c>
      <c r="H20729" t="s">
        <v>9645</v>
      </c>
      <c r="I20729" t="s">
        <v>9644</v>
      </c>
      <c r="J20729" s="40">
        <v>351.6</v>
      </c>
      <c r="K20729" s="40">
        <v>0</v>
      </c>
    </row>
    <row r="20730" spans="1:11" x14ac:dyDescent="0.35">
      <c r="A20730">
        <v>65035</v>
      </c>
      <c r="B20730" t="s">
        <v>419</v>
      </c>
      <c r="C20730" s="70">
        <v>0</v>
      </c>
      <c r="D20730" s="70">
        <v>0</v>
      </c>
      <c r="E20730" s="71">
        <v>44712</v>
      </c>
      <c r="F20730" t="s">
        <v>9709</v>
      </c>
      <c r="G20730" t="s">
        <v>2169</v>
      </c>
      <c r="H20730" t="s">
        <v>9476</v>
      </c>
      <c r="I20730" t="s">
        <v>9475</v>
      </c>
      <c r="J20730" s="40">
        <v>2800</v>
      </c>
      <c r="K20730" s="40">
        <v>0</v>
      </c>
    </row>
    <row r="20731" spans="1:11" x14ac:dyDescent="0.35">
      <c r="A20731">
        <v>65035</v>
      </c>
      <c r="B20731" t="s">
        <v>419</v>
      </c>
      <c r="C20731" s="70">
        <v>0</v>
      </c>
      <c r="D20731" s="70">
        <v>0</v>
      </c>
      <c r="E20731" s="71">
        <v>44712</v>
      </c>
      <c r="F20731" t="s">
        <v>9708</v>
      </c>
      <c r="G20731" t="s">
        <v>2169</v>
      </c>
      <c r="H20731" t="s">
        <v>9566</v>
      </c>
      <c r="I20731" t="s">
        <v>9565</v>
      </c>
      <c r="J20731" s="40">
        <v>822.73</v>
      </c>
      <c r="K20731" s="40">
        <v>0</v>
      </c>
    </row>
    <row r="20732" spans="1:11" x14ac:dyDescent="0.35">
      <c r="A20732">
        <v>65035</v>
      </c>
      <c r="B20732" t="s">
        <v>419</v>
      </c>
      <c r="C20732" s="70">
        <v>0</v>
      </c>
      <c r="D20732" s="70">
        <v>0</v>
      </c>
      <c r="E20732" s="71">
        <v>44712</v>
      </c>
      <c r="F20732" t="s">
        <v>9707</v>
      </c>
      <c r="G20732" t="s">
        <v>2169</v>
      </c>
      <c r="H20732" t="s">
        <v>9657</v>
      </c>
      <c r="I20732" t="s">
        <v>9656</v>
      </c>
      <c r="J20732" s="40">
        <v>264.83</v>
      </c>
      <c r="K20732" s="40">
        <v>0</v>
      </c>
    </row>
    <row r="20733" spans="1:11" x14ac:dyDescent="0.35">
      <c r="A20733">
        <v>65035</v>
      </c>
      <c r="B20733" t="s">
        <v>419</v>
      </c>
      <c r="C20733" s="70">
        <v>0</v>
      </c>
      <c r="D20733" s="70">
        <v>0</v>
      </c>
      <c r="E20733" s="71">
        <v>44712</v>
      </c>
      <c r="F20733" t="s">
        <v>9706</v>
      </c>
      <c r="G20733" t="s">
        <v>2169</v>
      </c>
      <c r="H20733" t="s">
        <v>9563</v>
      </c>
      <c r="I20733" t="s">
        <v>9562</v>
      </c>
      <c r="J20733" s="40">
        <v>729.6</v>
      </c>
      <c r="K20733" s="40">
        <v>0</v>
      </c>
    </row>
    <row r="20734" spans="1:11" x14ac:dyDescent="0.35">
      <c r="A20734">
        <v>65035</v>
      </c>
      <c r="B20734" t="s">
        <v>419</v>
      </c>
      <c r="C20734" s="70">
        <v>0</v>
      </c>
      <c r="D20734" s="70">
        <v>0</v>
      </c>
      <c r="E20734" s="71">
        <v>44712</v>
      </c>
      <c r="F20734" t="s">
        <v>9705</v>
      </c>
      <c r="G20734" t="s">
        <v>2169</v>
      </c>
      <c r="H20734" t="s">
        <v>9653</v>
      </c>
      <c r="I20734" t="s">
        <v>9652</v>
      </c>
      <c r="J20734" s="40">
        <v>494.63</v>
      </c>
      <c r="K20734" s="40">
        <v>0</v>
      </c>
    </row>
    <row r="20735" spans="1:11" x14ac:dyDescent="0.35">
      <c r="A20735">
        <v>65035</v>
      </c>
      <c r="B20735" t="s">
        <v>419</v>
      </c>
      <c r="C20735" s="70">
        <v>0</v>
      </c>
      <c r="D20735" s="70">
        <v>0</v>
      </c>
      <c r="E20735" s="71">
        <v>44712</v>
      </c>
      <c r="F20735" t="s">
        <v>9704</v>
      </c>
      <c r="G20735" t="s">
        <v>2169</v>
      </c>
      <c r="H20735" t="s">
        <v>9577</v>
      </c>
      <c r="I20735" t="s">
        <v>9576</v>
      </c>
      <c r="J20735" s="40">
        <v>677.96</v>
      </c>
      <c r="K20735" s="40">
        <v>0</v>
      </c>
    </row>
    <row r="20736" spans="1:11" x14ac:dyDescent="0.35">
      <c r="A20736">
        <v>65035</v>
      </c>
      <c r="B20736" t="s">
        <v>419</v>
      </c>
      <c r="C20736" s="70">
        <v>0</v>
      </c>
      <c r="D20736" s="70">
        <v>0</v>
      </c>
      <c r="E20736" s="71">
        <v>44713</v>
      </c>
      <c r="F20736" t="s">
        <v>9703</v>
      </c>
      <c r="G20736" t="s">
        <v>2142</v>
      </c>
      <c r="H20736" t="s">
        <v>9702</v>
      </c>
      <c r="I20736" t="s">
        <v>9701</v>
      </c>
      <c r="J20736" s="40">
        <v>33476.400000000001</v>
      </c>
      <c r="K20736" s="40">
        <v>0</v>
      </c>
    </row>
    <row r="20737" spans="1:11" x14ac:dyDescent="0.35">
      <c r="A20737">
        <v>65035</v>
      </c>
      <c r="B20737" t="s">
        <v>419</v>
      </c>
      <c r="C20737" s="70">
        <v>0</v>
      </c>
      <c r="D20737" s="70">
        <v>0</v>
      </c>
      <c r="E20737" s="71">
        <v>44713</v>
      </c>
      <c r="F20737" t="s">
        <v>9700</v>
      </c>
      <c r="G20737" t="s">
        <v>2142</v>
      </c>
      <c r="H20737" t="s">
        <v>9699</v>
      </c>
      <c r="I20737" t="s">
        <v>9698</v>
      </c>
      <c r="J20737" s="40">
        <v>333</v>
      </c>
      <c r="K20737" s="40">
        <v>0</v>
      </c>
    </row>
    <row r="20738" spans="1:11" x14ac:dyDescent="0.35">
      <c r="A20738">
        <v>65035</v>
      </c>
      <c r="B20738" t="s">
        <v>419</v>
      </c>
      <c r="C20738" s="70">
        <v>0</v>
      </c>
      <c r="D20738" s="70">
        <v>0</v>
      </c>
      <c r="E20738" s="71">
        <v>44719</v>
      </c>
      <c r="F20738" t="s">
        <v>9697</v>
      </c>
      <c r="G20738" t="s">
        <v>2142</v>
      </c>
      <c r="H20738" t="s">
        <v>9696</v>
      </c>
      <c r="I20738" t="s">
        <v>9695</v>
      </c>
      <c r="J20738" s="40">
        <v>2345.2399999999998</v>
      </c>
      <c r="K20738" s="40">
        <v>0</v>
      </c>
    </row>
    <row r="20739" spans="1:11" x14ac:dyDescent="0.35">
      <c r="A20739">
        <v>65035</v>
      </c>
      <c r="B20739" t="s">
        <v>419</v>
      </c>
      <c r="C20739" s="70">
        <v>0</v>
      </c>
      <c r="D20739" s="70">
        <v>0</v>
      </c>
      <c r="E20739" s="71">
        <v>44720</v>
      </c>
      <c r="F20739" t="s">
        <v>9694</v>
      </c>
      <c r="G20739" t="s">
        <v>2142</v>
      </c>
      <c r="H20739" t="s">
        <v>9693</v>
      </c>
      <c r="I20739" t="s">
        <v>9692</v>
      </c>
      <c r="J20739" s="40">
        <v>105</v>
      </c>
      <c r="K20739" s="40">
        <v>0</v>
      </c>
    </row>
    <row r="20740" spans="1:11" x14ac:dyDescent="0.35">
      <c r="A20740">
        <v>65035</v>
      </c>
      <c r="B20740" t="s">
        <v>419</v>
      </c>
      <c r="C20740" s="70">
        <v>0</v>
      </c>
      <c r="D20740" s="70">
        <v>0</v>
      </c>
      <c r="E20740" s="71">
        <v>44721</v>
      </c>
      <c r="F20740" t="s">
        <v>9691</v>
      </c>
      <c r="G20740" t="s">
        <v>2142</v>
      </c>
      <c r="H20740" t="s">
        <v>9690</v>
      </c>
      <c r="I20740" t="s">
        <v>9689</v>
      </c>
      <c r="J20740" s="40">
        <v>2670.13</v>
      </c>
      <c r="K20740" s="40">
        <v>0</v>
      </c>
    </row>
    <row r="20741" spans="1:11" x14ac:dyDescent="0.35">
      <c r="A20741">
        <v>65035</v>
      </c>
      <c r="B20741" t="s">
        <v>419</v>
      </c>
      <c r="C20741" s="70">
        <v>0</v>
      </c>
      <c r="D20741" s="70">
        <v>0</v>
      </c>
      <c r="E20741" s="71">
        <v>44728</v>
      </c>
      <c r="F20741" t="s">
        <v>9688</v>
      </c>
      <c r="G20741" t="s">
        <v>2142</v>
      </c>
      <c r="H20741" t="s">
        <v>9687</v>
      </c>
      <c r="I20741" t="s">
        <v>9686</v>
      </c>
      <c r="J20741" s="40">
        <v>961.63</v>
      </c>
      <c r="K20741" s="40">
        <v>0</v>
      </c>
    </row>
    <row r="20742" spans="1:11" x14ac:dyDescent="0.35">
      <c r="A20742">
        <v>65035</v>
      </c>
      <c r="B20742" t="s">
        <v>419</v>
      </c>
      <c r="C20742" s="70">
        <v>0</v>
      </c>
      <c r="D20742" s="70">
        <v>0</v>
      </c>
      <c r="E20742" s="71">
        <v>44741</v>
      </c>
      <c r="F20742" t="s">
        <v>9685</v>
      </c>
      <c r="G20742" t="s">
        <v>2142</v>
      </c>
      <c r="H20742" t="s">
        <v>9684</v>
      </c>
      <c r="I20742" t="s">
        <v>9683</v>
      </c>
      <c r="J20742" s="40">
        <v>-24.61</v>
      </c>
      <c r="K20742" s="40">
        <v>0</v>
      </c>
    </row>
    <row r="20743" spans="1:11" x14ac:dyDescent="0.35">
      <c r="A20743">
        <v>65035</v>
      </c>
      <c r="B20743" t="s">
        <v>419</v>
      </c>
      <c r="C20743" s="70">
        <v>0</v>
      </c>
      <c r="D20743" s="70">
        <v>0</v>
      </c>
      <c r="E20743" s="71">
        <v>44741</v>
      </c>
      <c r="F20743" t="s">
        <v>9682</v>
      </c>
      <c r="G20743" t="s">
        <v>2142</v>
      </c>
      <c r="H20743" t="s">
        <v>9681</v>
      </c>
      <c r="I20743" t="s">
        <v>9680</v>
      </c>
      <c r="J20743" s="40">
        <v>-6.15</v>
      </c>
      <c r="K20743" s="40">
        <v>0</v>
      </c>
    </row>
    <row r="20744" spans="1:11" x14ac:dyDescent="0.35">
      <c r="A20744">
        <v>65035</v>
      </c>
      <c r="B20744" t="s">
        <v>419</v>
      </c>
      <c r="C20744" s="70">
        <v>0</v>
      </c>
      <c r="D20744" s="70">
        <v>0</v>
      </c>
      <c r="E20744" s="71">
        <v>44741</v>
      </c>
      <c r="F20744" t="s">
        <v>9679</v>
      </c>
      <c r="G20744" t="s">
        <v>2142</v>
      </c>
      <c r="H20744" t="s">
        <v>9678</v>
      </c>
      <c r="I20744" t="s">
        <v>9677</v>
      </c>
      <c r="J20744" s="40">
        <v>-292.11</v>
      </c>
      <c r="K20744" s="40">
        <v>0</v>
      </c>
    </row>
    <row r="20745" spans="1:11" x14ac:dyDescent="0.35">
      <c r="A20745">
        <v>65035</v>
      </c>
      <c r="B20745" t="s">
        <v>419</v>
      </c>
      <c r="C20745" s="70">
        <v>0</v>
      </c>
      <c r="D20745" s="70">
        <v>0</v>
      </c>
      <c r="E20745" s="71">
        <v>44741</v>
      </c>
      <c r="F20745" t="s">
        <v>9676</v>
      </c>
      <c r="G20745" t="s">
        <v>2142</v>
      </c>
      <c r="H20745" t="s">
        <v>9675</v>
      </c>
      <c r="I20745" t="s">
        <v>9674</v>
      </c>
      <c r="J20745" s="40">
        <v>-12.31</v>
      </c>
      <c r="K20745" s="40">
        <v>0</v>
      </c>
    </row>
    <row r="20746" spans="1:11" x14ac:dyDescent="0.35">
      <c r="A20746">
        <v>65035</v>
      </c>
      <c r="B20746" t="s">
        <v>419</v>
      </c>
      <c r="C20746" s="70">
        <v>0</v>
      </c>
      <c r="D20746" s="70">
        <v>0</v>
      </c>
      <c r="E20746" s="71">
        <v>44741</v>
      </c>
      <c r="F20746" t="s">
        <v>9673</v>
      </c>
      <c r="G20746" t="s">
        <v>2142</v>
      </c>
      <c r="H20746" t="s">
        <v>9672</v>
      </c>
      <c r="I20746" t="s">
        <v>9671</v>
      </c>
      <c r="J20746" s="40">
        <v>-18.46</v>
      </c>
      <c r="K20746" s="40">
        <v>0</v>
      </c>
    </row>
    <row r="20747" spans="1:11" x14ac:dyDescent="0.35">
      <c r="A20747">
        <v>65035</v>
      </c>
      <c r="B20747" t="s">
        <v>419</v>
      </c>
      <c r="C20747" s="70">
        <v>0</v>
      </c>
      <c r="D20747" s="70">
        <v>0</v>
      </c>
      <c r="E20747" s="71">
        <v>44742</v>
      </c>
      <c r="F20747" t="s">
        <v>9670</v>
      </c>
      <c r="G20747" t="s">
        <v>2142</v>
      </c>
      <c r="H20747" t="s">
        <v>9669</v>
      </c>
      <c r="I20747" t="s">
        <v>9668</v>
      </c>
      <c r="J20747" s="40">
        <v>62.99</v>
      </c>
      <c r="K20747" s="40">
        <v>0</v>
      </c>
    </row>
    <row r="20748" spans="1:11" x14ac:dyDescent="0.35">
      <c r="A20748">
        <v>65035</v>
      </c>
      <c r="B20748" t="s">
        <v>419</v>
      </c>
      <c r="C20748" s="70">
        <v>0</v>
      </c>
      <c r="D20748" s="70">
        <v>0</v>
      </c>
      <c r="E20748" s="71">
        <v>44742</v>
      </c>
      <c r="F20748" t="s">
        <v>9667</v>
      </c>
      <c r="G20748" t="s">
        <v>2169</v>
      </c>
      <c r="H20748" t="s">
        <v>9441</v>
      </c>
      <c r="I20748" t="s">
        <v>9440</v>
      </c>
      <c r="J20748" s="40">
        <v>212.77</v>
      </c>
      <c r="K20748" s="40">
        <v>0</v>
      </c>
    </row>
    <row r="20749" spans="1:11" x14ac:dyDescent="0.35">
      <c r="A20749">
        <v>65035</v>
      </c>
      <c r="B20749" t="s">
        <v>419</v>
      </c>
      <c r="C20749" s="70">
        <v>0</v>
      </c>
      <c r="D20749" s="70">
        <v>0</v>
      </c>
      <c r="E20749" s="71">
        <v>44742</v>
      </c>
      <c r="F20749" t="s">
        <v>9666</v>
      </c>
      <c r="G20749" t="s">
        <v>2169</v>
      </c>
      <c r="H20749" t="s">
        <v>9438</v>
      </c>
      <c r="I20749" t="s">
        <v>9437</v>
      </c>
      <c r="J20749" s="40">
        <v>467.32</v>
      </c>
      <c r="K20749" s="40">
        <v>0</v>
      </c>
    </row>
    <row r="20750" spans="1:11" x14ac:dyDescent="0.35">
      <c r="A20750">
        <v>65035</v>
      </c>
      <c r="B20750" t="s">
        <v>419</v>
      </c>
      <c r="C20750" s="70">
        <v>0</v>
      </c>
      <c r="D20750" s="70">
        <v>0</v>
      </c>
      <c r="E20750" s="71">
        <v>44742</v>
      </c>
      <c r="F20750" t="s">
        <v>9665</v>
      </c>
      <c r="G20750" t="s">
        <v>2169</v>
      </c>
      <c r="H20750" t="s">
        <v>9481</v>
      </c>
      <c r="I20750" t="s">
        <v>9480</v>
      </c>
      <c r="J20750" s="40">
        <v>0</v>
      </c>
      <c r="K20750" s="40">
        <v>11.57</v>
      </c>
    </row>
    <row r="20751" spans="1:11" x14ac:dyDescent="0.35">
      <c r="A20751">
        <v>65035</v>
      </c>
      <c r="B20751" t="s">
        <v>419</v>
      </c>
      <c r="C20751" s="70">
        <v>0</v>
      </c>
      <c r="D20751" s="70">
        <v>0</v>
      </c>
      <c r="E20751" s="71">
        <v>44742</v>
      </c>
      <c r="F20751" t="s">
        <v>9664</v>
      </c>
      <c r="G20751" t="s">
        <v>2169</v>
      </c>
      <c r="H20751" t="s">
        <v>9663</v>
      </c>
      <c r="I20751" t="s">
        <v>9662</v>
      </c>
      <c r="J20751" s="40">
        <v>263.7</v>
      </c>
      <c r="K20751" s="40">
        <v>0</v>
      </c>
    </row>
    <row r="20752" spans="1:11" x14ac:dyDescent="0.35">
      <c r="A20752">
        <v>65035</v>
      </c>
      <c r="B20752" t="s">
        <v>419</v>
      </c>
      <c r="C20752" s="70">
        <v>0</v>
      </c>
      <c r="D20752" s="70">
        <v>0</v>
      </c>
      <c r="E20752" s="71">
        <v>44742</v>
      </c>
      <c r="F20752" t="s">
        <v>9661</v>
      </c>
      <c r="G20752" t="s">
        <v>2169</v>
      </c>
      <c r="H20752" t="s">
        <v>9577</v>
      </c>
      <c r="I20752" t="s">
        <v>9576</v>
      </c>
      <c r="J20752" s="40">
        <v>1031.07</v>
      </c>
      <c r="K20752" s="40">
        <v>0</v>
      </c>
    </row>
    <row r="20753" spans="1:11" x14ac:dyDescent="0.35">
      <c r="A20753">
        <v>65035</v>
      </c>
      <c r="B20753" t="s">
        <v>419</v>
      </c>
      <c r="C20753" s="70">
        <v>0</v>
      </c>
      <c r="D20753" s="70">
        <v>0</v>
      </c>
      <c r="E20753" s="71">
        <v>44742</v>
      </c>
      <c r="F20753" t="s">
        <v>9660</v>
      </c>
      <c r="G20753" t="s">
        <v>2169</v>
      </c>
      <c r="H20753" t="s">
        <v>9447</v>
      </c>
      <c r="I20753" t="s">
        <v>9446</v>
      </c>
      <c r="J20753" s="40">
        <v>638.25</v>
      </c>
      <c r="K20753" s="40">
        <v>0</v>
      </c>
    </row>
    <row r="20754" spans="1:11" x14ac:dyDescent="0.35">
      <c r="A20754">
        <v>65035</v>
      </c>
      <c r="B20754" t="s">
        <v>419</v>
      </c>
      <c r="C20754" s="70">
        <v>0</v>
      </c>
      <c r="D20754" s="70">
        <v>0</v>
      </c>
      <c r="E20754" s="71">
        <v>44742</v>
      </c>
      <c r="F20754" t="s">
        <v>9659</v>
      </c>
      <c r="G20754" t="s">
        <v>2169</v>
      </c>
      <c r="H20754" t="s">
        <v>9604</v>
      </c>
      <c r="I20754" t="s">
        <v>2356</v>
      </c>
      <c r="J20754" s="40">
        <v>2567.71</v>
      </c>
      <c r="K20754" s="40">
        <v>0</v>
      </c>
    </row>
    <row r="20755" spans="1:11" x14ac:dyDescent="0.35">
      <c r="A20755">
        <v>65035</v>
      </c>
      <c r="B20755" t="s">
        <v>419</v>
      </c>
      <c r="C20755" s="70">
        <v>0</v>
      </c>
      <c r="D20755" s="70">
        <v>0</v>
      </c>
      <c r="E20755" s="71">
        <v>44742</v>
      </c>
      <c r="F20755" t="s">
        <v>9658</v>
      </c>
      <c r="G20755" t="s">
        <v>2169</v>
      </c>
      <c r="H20755" t="s">
        <v>9657</v>
      </c>
      <c r="I20755" t="s">
        <v>9656</v>
      </c>
      <c r="J20755" s="40">
        <v>264.82</v>
      </c>
      <c r="K20755" s="40">
        <v>0</v>
      </c>
    </row>
    <row r="20756" spans="1:11" x14ac:dyDescent="0.35">
      <c r="A20756">
        <v>65035</v>
      </c>
      <c r="B20756" t="s">
        <v>419</v>
      </c>
      <c r="C20756" s="70">
        <v>0</v>
      </c>
      <c r="D20756" s="70">
        <v>0</v>
      </c>
      <c r="E20756" s="71">
        <v>44742</v>
      </c>
      <c r="F20756" t="s">
        <v>9655</v>
      </c>
      <c r="G20756" t="s">
        <v>2169</v>
      </c>
      <c r="H20756" t="s">
        <v>9563</v>
      </c>
      <c r="I20756" t="s">
        <v>9562</v>
      </c>
      <c r="J20756" s="40">
        <v>729.6</v>
      </c>
      <c r="K20756" s="40">
        <v>0</v>
      </c>
    </row>
    <row r="20757" spans="1:11" x14ac:dyDescent="0.35">
      <c r="A20757">
        <v>65035</v>
      </c>
      <c r="B20757" t="s">
        <v>419</v>
      </c>
      <c r="C20757" s="70">
        <v>0</v>
      </c>
      <c r="D20757" s="70">
        <v>0</v>
      </c>
      <c r="E20757" s="71">
        <v>44742</v>
      </c>
      <c r="F20757" t="s">
        <v>9654</v>
      </c>
      <c r="G20757" t="s">
        <v>2169</v>
      </c>
      <c r="H20757" t="s">
        <v>9653</v>
      </c>
      <c r="I20757" t="s">
        <v>9652</v>
      </c>
      <c r="J20757" s="40">
        <v>471.58</v>
      </c>
      <c r="K20757" s="40">
        <v>0</v>
      </c>
    </row>
    <row r="20758" spans="1:11" x14ac:dyDescent="0.35">
      <c r="A20758">
        <v>65035</v>
      </c>
      <c r="B20758" t="s">
        <v>419</v>
      </c>
      <c r="C20758" s="70">
        <v>0</v>
      </c>
      <c r="D20758" s="70">
        <v>0</v>
      </c>
      <c r="E20758" s="71">
        <v>44742</v>
      </c>
      <c r="F20758" t="s">
        <v>9651</v>
      </c>
      <c r="G20758" t="s">
        <v>2169</v>
      </c>
      <c r="H20758" t="s">
        <v>9650</v>
      </c>
      <c r="I20758" t="s">
        <v>9649</v>
      </c>
      <c r="J20758" s="40">
        <v>4173</v>
      </c>
      <c r="K20758" s="40">
        <v>0</v>
      </c>
    </row>
    <row r="20759" spans="1:11" x14ac:dyDescent="0.35">
      <c r="A20759">
        <v>65035</v>
      </c>
      <c r="B20759" t="s">
        <v>419</v>
      </c>
      <c r="C20759" s="70">
        <v>0</v>
      </c>
      <c r="D20759" s="70">
        <v>0</v>
      </c>
      <c r="E20759" s="71">
        <v>44742</v>
      </c>
      <c r="F20759" t="s">
        <v>9648</v>
      </c>
      <c r="G20759" t="s">
        <v>2169</v>
      </c>
      <c r="H20759" t="s">
        <v>9476</v>
      </c>
      <c r="I20759" t="s">
        <v>9475</v>
      </c>
      <c r="J20759" s="40">
        <v>2800</v>
      </c>
      <c r="K20759" s="40">
        <v>0</v>
      </c>
    </row>
    <row r="20760" spans="1:11" x14ac:dyDescent="0.35">
      <c r="A20760">
        <v>65035</v>
      </c>
      <c r="B20760" t="s">
        <v>419</v>
      </c>
      <c r="C20760" s="70">
        <v>0</v>
      </c>
      <c r="D20760" s="70">
        <v>0</v>
      </c>
      <c r="E20760" s="71">
        <v>44742</v>
      </c>
      <c r="F20760" t="s">
        <v>9647</v>
      </c>
      <c r="G20760" t="s">
        <v>2169</v>
      </c>
      <c r="H20760" t="s">
        <v>9566</v>
      </c>
      <c r="I20760" t="s">
        <v>9565</v>
      </c>
      <c r="J20760" s="40">
        <v>822.73</v>
      </c>
      <c r="K20760" s="40">
        <v>0</v>
      </c>
    </row>
    <row r="20761" spans="1:11" x14ac:dyDescent="0.35">
      <c r="A20761">
        <v>65035</v>
      </c>
      <c r="B20761" t="s">
        <v>419</v>
      </c>
      <c r="C20761" s="70">
        <v>0</v>
      </c>
      <c r="D20761" s="70">
        <v>0</v>
      </c>
      <c r="E20761" s="71">
        <v>44742</v>
      </c>
      <c r="F20761" t="s">
        <v>9646</v>
      </c>
      <c r="G20761" t="s">
        <v>2169</v>
      </c>
      <c r="H20761" t="s">
        <v>9645</v>
      </c>
      <c r="I20761" t="s">
        <v>9644</v>
      </c>
      <c r="J20761" s="40">
        <v>351.6</v>
      </c>
      <c r="K20761" s="40">
        <v>0</v>
      </c>
    </row>
    <row r="20762" spans="1:11" x14ac:dyDescent="0.35">
      <c r="A20762">
        <v>65035</v>
      </c>
      <c r="B20762" t="s">
        <v>419</v>
      </c>
      <c r="C20762" s="70">
        <v>0</v>
      </c>
      <c r="D20762" s="70">
        <v>0</v>
      </c>
      <c r="E20762" s="71">
        <v>44742</v>
      </c>
      <c r="F20762" t="s">
        <v>9643</v>
      </c>
      <c r="G20762" t="s">
        <v>2169</v>
      </c>
      <c r="H20762" t="s">
        <v>9570</v>
      </c>
      <c r="I20762" t="s">
        <v>9569</v>
      </c>
      <c r="J20762" s="40">
        <v>2054.7800000000002</v>
      </c>
      <c r="K20762" s="40">
        <v>0</v>
      </c>
    </row>
    <row r="20763" spans="1:11" x14ac:dyDescent="0.35">
      <c r="A20763">
        <v>65035</v>
      </c>
      <c r="B20763" t="s">
        <v>419</v>
      </c>
      <c r="C20763" s="70">
        <v>0</v>
      </c>
      <c r="D20763" s="70">
        <v>0</v>
      </c>
      <c r="E20763" s="71">
        <v>44742</v>
      </c>
      <c r="F20763" t="s">
        <v>9642</v>
      </c>
      <c r="G20763" t="s">
        <v>2343</v>
      </c>
      <c r="H20763" t="s">
        <v>9633</v>
      </c>
      <c r="J20763" s="40">
        <v>2475</v>
      </c>
      <c r="K20763" s="40">
        <v>0</v>
      </c>
    </row>
    <row r="20764" spans="1:11" x14ac:dyDescent="0.35">
      <c r="A20764">
        <v>65035</v>
      </c>
      <c r="B20764" t="s">
        <v>419</v>
      </c>
      <c r="C20764" s="70">
        <v>0</v>
      </c>
      <c r="D20764" s="70">
        <v>0</v>
      </c>
      <c r="E20764" s="71">
        <v>44743</v>
      </c>
      <c r="F20764" t="s">
        <v>9641</v>
      </c>
      <c r="G20764" t="s">
        <v>2142</v>
      </c>
      <c r="H20764" t="s">
        <v>9640</v>
      </c>
      <c r="I20764" t="s">
        <v>9639</v>
      </c>
      <c r="J20764" s="40">
        <v>333</v>
      </c>
      <c r="K20764" s="40">
        <v>0</v>
      </c>
    </row>
    <row r="20765" spans="1:11" x14ac:dyDescent="0.35">
      <c r="A20765">
        <v>65035</v>
      </c>
      <c r="B20765" t="s">
        <v>419</v>
      </c>
      <c r="C20765" s="70">
        <v>0</v>
      </c>
      <c r="D20765" s="70">
        <v>0</v>
      </c>
      <c r="E20765" s="71">
        <v>44743</v>
      </c>
      <c r="F20765" t="s">
        <v>9638</v>
      </c>
      <c r="G20765" t="s">
        <v>2142</v>
      </c>
      <c r="H20765" t="s">
        <v>9637</v>
      </c>
      <c r="I20765" t="s">
        <v>7864</v>
      </c>
      <c r="J20765" s="40">
        <v>250</v>
      </c>
      <c r="K20765" s="40">
        <v>0</v>
      </c>
    </row>
    <row r="20766" spans="1:11" x14ac:dyDescent="0.35">
      <c r="A20766">
        <v>65035</v>
      </c>
      <c r="B20766" t="s">
        <v>419</v>
      </c>
      <c r="C20766" s="70">
        <v>0</v>
      </c>
      <c r="D20766" s="70">
        <v>0</v>
      </c>
      <c r="E20766" s="71">
        <v>44743</v>
      </c>
      <c r="F20766" t="s">
        <v>9636</v>
      </c>
      <c r="G20766" t="s">
        <v>2142</v>
      </c>
      <c r="H20766" t="s">
        <v>9635</v>
      </c>
      <c r="I20766" t="s">
        <v>7864</v>
      </c>
      <c r="J20766" s="40">
        <v>-250</v>
      </c>
      <c r="K20766" s="40">
        <v>0</v>
      </c>
    </row>
    <row r="20767" spans="1:11" x14ac:dyDescent="0.35">
      <c r="A20767">
        <v>65035</v>
      </c>
      <c r="B20767" t="s">
        <v>419</v>
      </c>
      <c r="C20767" s="70">
        <v>0</v>
      </c>
      <c r="D20767" s="70">
        <v>0</v>
      </c>
      <c r="E20767" s="71">
        <v>44743</v>
      </c>
      <c r="F20767" t="s">
        <v>9634</v>
      </c>
      <c r="G20767" t="s">
        <v>2343</v>
      </c>
      <c r="H20767" t="s">
        <v>9633</v>
      </c>
      <c r="J20767" s="40">
        <v>-2475</v>
      </c>
      <c r="K20767" s="40">
        <v>0</v>
      </c>
    </row>
    <row r="20768" spans="1:11" x14ac:dyDescent="0.35">
      <c r="A20768">
        <v>65035</v>
      </c>
      <c r="B20768" t="s">
        <v>419</v>
      </c>
      <c r="C20768" s="70">
        <v>0</v>
      </c>
      <c r="D20768" s="70">
        <v>0</v>
      </c>
      <c r="E20768" s="71">
        <v>44743</v>
      </c>
      <c r="F20768" t="s">
        <v>9632</v>
      </c>
      <c r="G20768" t="s">
        <v>1907</v>
      </c>
      <c r="H20768" t="s">
        <v>9459</v>
      </c>
      <c r="I20768" t="s">
        <v>9458</v>
      </c>
      <c r="J20768" s="40">
        <v>0</v>
      </c>
      <c r="K20768" s="40">
        <v>19.93</v>
      </c>
    </row>
    <row r="20769" spans="1:11" x14ac:dyDescent="0.35">
      <c r="A20769">
        <v>65035</v>
      </c>
      <c r="B20769" t="s">
        <v>419</v>
      </c>
      <c r="C20769" s="70">
        <v>0</v>
      </c>
      <c r="D20769" s="70">
        <v>0</v>
      </c>
      <c r="E20769" s="71">
        <v>44743</v>
      </c>
      <c r="F20769" t="s">
        <v>9631</v>
      </c>
      <c r="G20769" t="s">
        <v>2169</v>
      </c>
      <c r="H20769" t="s">
        <v>9604</v>
      </c>
      <c r="I20769" t="s">
        <v>2356</v>
      </c>
      <c r="J20769" s="40">
        <v>0</v>
      </c>
      <c r="K20769" s="40">
        <v>1772.77</v>
      </c>
    </row>
    <row r="20770" spans="1:11" x14ac:dyDescent="0.35">
      <c r="A20770">
        <v>65035</v>
      </c>
      <c r="B20770" t="s">
        <v>419</v>
      </c>
      <c r="C20770" s="70">
        <v>0</v>
      </c>
      <c r="D20770" s="70">
        <v>0</v>
      </c>
      <c r="E20770" s="71">
        <v>44743</v>
      </c>
      <c r="F20770" t="s">
        <v>9630</v>
      </c>
      <c r="G20770" t="s">
        <v>2169</v>
      </c>
      <c r="H20770" t="s">
        <v>9604</v>
      </c>
      <c r="I20770" t="s">
        <v>2356</v>
      </c>
      <c r="J20770" s="40">
        <v>0</v>
      </c>
      <c r="K20770" s="40">
        <v>2567.71</v>
      </c>
    </row>
    <row r="20771" spans="1:11" x14ac:dyDescent="0.35">
      <c r="A20771">
        <v>65035</v>
      </c>
      <c r="B20771" t="s">
        <v>419</v>
      </c>
      <c r="C20771" s="70">
        <v>0</v>
      </c>
      <c r="D20771" s="70">
        <v>0</v>
      </c>
      <c r="E20771" s="71">
        <v>44750</v>
      </c>
      <c r="F20771" t="s">
        <v>9629</v>
      </c>
      <c r="G20771" t="s">
        <v>2142</v>
      </c>
      <c r="H20771" t="s">
        <v>9628</v>
      </c>
      <c r="I20771" t="s">
        <v>9627</v>
      </c>
      <c r="J20771" s="40">
        <v>258</v>
      </c>
      <c r="K20771" s="40">
        <v>0</v>
      </c>
    </row>
    <row r="20772" spans="1:11" x14ac:dyDescent="0.35">
      <c r="A20772">
        <v>65035</v>
      </c>
      <c r="B20772" t="s">
        <v>419</v>
      </c>
      <c r="C20772" s="70">
        <v>0</v>
      </c>
      <c r="D20772" s="70">
        <v>0</v>
      </c>
      <c r="E20772" s="71">
        <v>44759</v>
      </c>
      <c r="F20772" t="s">
        <v>9626</v>
      </c>
      <c r="G20772" t="s">
        <v>2142</v>
      </c>
      <c r="H20772" t="s">
        <v>9625</v>
      </c>
      <c r="I20772" t="s">
        <v>9624</v>
      </c>
      <c r="J20772" s="40">
        <v>6433.09</v>
      </c>
      <c r="K20772" s="40">
        <v>0</v>
      </c>
    </row>
    <row r="20773" spans="1:11" x14ac:dyDescent="0.35">
      <c r="A20773">
        <v>65035</v>
      </c>
      <c r="B20773" t="s">
        <v>419</v>
      </c>
      <c r="C20773" s="70">
        <v>0</v>
      </c>
      <c r="D20773" s="70">
        <v>0</v>
      </c>
      <c r="E20773" s="71">
        <v>44769</v>
      </c>
      <c r="F20773" t="s">
        <v>9623</v>
      </c>
      <c r="G20773" t="s">
        <v>2142</v>
      </c>
      <c r="H20773" t="s">
        <v>9622</v>
      </c>
      <c r="I20773" t="s">
        <v>9621</v>
      </c>
      <c r="J20773" s="40">
        <v>1225.56</v>
      </c>
      <c r="K20773" s="40">
        <v>0</v>
      </c>
    </row>
    <row r="20774" spans="1:11" x14ac:dyDescent="0.35">
      <c r="A20774">
        <v>65035</v>
      </c>
      <c r="B20774" t="s">
        <v>419</v>
      </c>
      <c r="C20774" s="70">
        <v>0</v>
      </c>
      <c r="D20774" s="70">
        <v>0</v>
      </c>
      <c r="E20774" s="71">
        <v>44773</v>
      </c>
      <c r="F20774" t="s">
        <v>9620</v>
      </c>
      <c r="G20774" t="s">
        <v>2343</v>
      </c>
      <c r="H20774" t="s">
        <v>9551</v>
      </c>
      <c r="I20774" t="s">
        <v>9551</v>
      </c>
      <c r="J20774" s="40">
        <v>4722.71</v>
      </c>
      <c r="K20774" s="40">
        <v>0</v>
      </c>
    </row>
    <row r="20775" spans="1:11" x14ac:dyDescent="0.35">
      <c r="A20775">
        <v>65035</v>
      </c>
      <c r="B20775" t="s">
        <v>419</v>
      </c>
      <c r="C20775" s="70">
        <v>0</v>
      </c>
      <c r="D20775" s="70">
        <v>0</v>
      </c>
      <c r="E20775" s="71">
        <v>44773</v>
      </c>
      <c r="F20775" t="s">
        <v>9619</v>
      </c>
      <c r="G20775" t="s">
        <v>2142</v>
      </c>
      <c r="H20775" t="s">
        <v>9618</v>
      </c>
      <c r="I20775" t="s">
        <v>9617</v>
      </c>
      <c r="J20775" s="40">
        <v>540.39</v>
      </c>
      <c r="K20775" s="40">
        <v>0</v>
      </c>
    </row>
    <row r="20776" spans="1:11" x14ac:dyDescent="0.35">
      <c r="A20776">
        <v>65035</v>
      </c>
      <c r="B20776" t="s">
        <v>419</v>
      </c>
      <c r="C20776" s="70">
        <v>0</v>
      </c>
      <c r="D20776" s="70">
        <v>0</v>
      </c>
      <c r="E20776" s="71">
        <v>44773</v>
      </c>
      <c r="F20776" t="s">
        <v>9616</v>
      </c>
      <c r="G20776" t="s">
        <v>2169</v>
      </c>
      <c r="H20776" t="s">
        <v>9447</v>
      </c>
      <c r="I20776" t="s">
        <v>9446</v>
      </c>
      <c r="J20776" s="40">
        <v>638.25</v>
      </c>
      <c r="K20776" s="40">
        <v>0</v>
      </c>
    </row>
    <row r="20777" spans="1:11" x14ac:dyDescent="0.35">
      <c r="A20777">
        <v>65035</v>
      </c>
      <c r="B20777" t="s">
        <v>419</v>
      </c>
      <c r="C20777" s="70">
        <v>0</v>
      </c>
      <c r="D20777" s="70">
        <v>0</v>
      </c>
      <c r="E20777" s="71">
        <v>44773</v>
      </c>
      <c r="F20777" t="s">
        <v>9615</v>
      </c>
      <c r="G20777" t="s">
        <v>2169</v>
      </c>
      <c r="H20777" t="s">
        <v>9563</v>
      </c>
      <c r="I20777" t="s">
        <v>9562</v>
      </c>
      <c r="J20777" s="40">
        <v>729.6</v>
      </c>
      <c r="K20777" s="40">
        <v>0</v>
      </c>
    </row>
    <row r="20778" spans="1:11" x14ac:dyDescent="0.35">
      <c r="A20778">
        <v>65035</v>
      </c>
      <c r="B20778" t="s">
        <v>419</v>
      </c>
      <c r="C20778" s="70">
        <v>0</v>
      </c>
      <c r="D20778" s="70">
        <v>0</v>
      </c>
      <c r="E20778" s="71">
        <v>44773</v>
      </c>
      <c r="F20778" t="s">
        <v>9614</v>
      </c>
      <c r="G20778" t="s">
        <v>2169</v>
      </c>
      <c r="H20778" t="s">
        <v>9577</v>
      </c>
      <c r="I20778" t="s">
        <v>9576</v>
      </c>
      <c r="J20778" s="40">
        <v>1031.07</v>
      </c>
      <c r="K20778" s="40">
        <v>0</v>
      </c>
    </row>
    <row r="20779" spans="1:11" x14ac:dyDescent="0.35">
      <c r="A20779">
        <v>65035</v>
      </c>
      <c r="B20779" t="s">
        <v>419</v>
      </c>
      <c r="C20779" s="70">
        <v>0</v>
      </c>
      <c r="D20779" s="70">
        <v>0</v>
      </c>
      <c r="E20779" s="71">
        <v>44773</v>
      </c>
      <c r="F20779" t="s">
        <v>9613</v>
      </c>
      <c r="G20779" t="s">
        <v>2169</v>
      </c>
      <c r="H20779" t="s">
        <v>9441</v>
      </c>
      <c r="I20779" t="s">
        <v>9440</v>
      </c>
      <c r="J20779" s="40">
        <v>6471.67</v>
      </c>
      <c r="K20779" s="40">
        <v>0</v>
      </c>
    </row>
    <row r="20780" spans="1:11" x14ac:dyDescent="0.35">
      <c r="A20780">
        <v>65035</v>
      </c>
      <c r="B20780" t="s">
        <v>419</v>
      </c>
      <c r="C20780" s="70">
        <v>0</v>
      </c>
      <c r="D20780" s="70">
        <v>0</v>
      </c>
      <c r="E20780" s="71">
        <v>44773</v>
      </c>
      <c r="F20780" t="s">
        <v>9612</v>
      </c>
      <c r="G20780" t="s">
        <v>2169</v>
      </c>
      <c r="H20780" t="s">
        <v>9438</v>
      </c>
      <c r="I20780" t="s">
        <v>9437</v>
      </c>
      <c r="J20780" s="40">
        <v>7107.2</v>
      </c>
      <c r="K20780" s="40">
        <v>0</v>
      </c>
    </row>
    <row r="20781" spans="1:11" x14ac:dyDescent="0.35">
      <c r="A20781">
        <v>65035</v>
      </c>
      <c r="B20781" t="s">
        <v>419</v>
      </c>
      <c r="C20781" s="70">
        <v>0</v>
      </c>
      <c r="D20781" s="70">
        <v>0</v>
      </c>
      <c r="E20781" s="71">
        <v>44773</v>
      </c>
      <c r="F20781" t="s">
        <v>9611</v>
      </c>
      <c r="G20781" t="s">
        <v>2169</v>
      </c>
      <c r="H20781" t="s">
        <v>9481</v>
      </c>
      <c r="I20781" t="s">
        <v>9480</v>
      </c>
      <c r="J20781" s="40">
        <v>0</v>
      </c>
      <c r="K20781" s="40">
        <v>175.95</v>
      </c>
    </row>
    <row r="20782" spans="1:11" x14ac:dyDescent="0.35">
      <c r="A20782">
        <v>65035</v>
      </c>
      <c r="B20782" t="s">
        <v>419</v>
      </c>
      <c r="C20782" s="70">
        <v>0</v>
      </c>
      <c r="D20782" s="70">
        <v>0</v>
      </c>
      <c r="E20782" s="71">
        <v>44773</v>
      </c>
      <c r="F20782" t="s">
        <v>9610</v>
      </c>
      <c r="G20782" t="s">
        <v>2169</v>
      </c>
      <c r="H20782" t="s">
        <v>9435</v>
      </c>
      <c r="I20782" t="s">
        <v>9434</v>
      </c>
      <c r="J20782" s="40">
        <v>0</v>
      </c>
      <c r="K20782" s="40">
        <v>5579.4</v>
      </c>
    </row>
    <row r="20783" spans="1:11" x14ac:dyDescent="0.35">
      <c r="A20783">
        <v>65035</v>
      </c>
      <c r="B20783" t="s">
        <v>419</v>
      </c>
      <c r="C20783" s="70">
        <v>0</v>
      </c>
      <c r="D20783" s="70">
        <v>0</v>
      </c>
      <c r="E20783" s="71">
        <v>44773</v>
      </c>
      <c r="F20783" t="s">
        <v>9609</v>
      </c>
      <c r="G20783" t="s">
        <v>2169</v>
      </c>
      <c r="H20783" t="s">
        <v>9604</v>
      </c>
      <c r="I20783" t="s">
        <v>2356</v>
      </c>
      <c r="J20783" s="40">
        <v>2567.71</v>
      </c>
      <c r="K20783" s="40">
        <v>0</v>
      </c>
    </row>
    <row r="20784" spans="1:11" x14ac:dyDescent="0.35">
      <c r="A20784">
        <v>65035</v>
      </c>
      <c r="B20784" t="s">
        <v>419</v>
      </c>
      <c r="C20784" s="70">
        <v>0</v>
      </c>
      <c r="D20784" s="70">
        <v>0</v>
      </c>
      <c r="E20784" s="71">
        <v>44773</v>
      </c>
      <c r="F20784" t="s">
        <v>9608</v>
      </c>
      <c r="G20784" t="s">
        <v>2169</v>
      </c>
      <c r="H20784" t="s">
        <v>9570</v>
      </c>
      <c r="I20784" t="s">
        <v>9569</v>
      </c>
      <c r="J20784" s="40">
        <v>2054.7800000000002</v>
      </c>
      <c r="K20784" s="40">
        <v>0</v>
      </c>
    </row>
    <row r="20785" spans="1:11" x14ac:dyDescent="0.35">
      <c r="A20785">
        <v>65035</v>
      </c>
      <c r="B20785" t="s">
        <v>419</v>
      </c>
      <c r="C20785" s="70">
        <v>0</v>
      </c>
      <c r="D20785" s="70">
        <v>0</v>
      </c>
      <c r="E20785" s="71">
        <v>44773</v>
      </c>
      <c r="F20785" t="s">
        <v>9607</v>
      </c>
      <c r="G20785" t="s">
        <v>2169</v>
      </c>
      <c r="H20785" t="s">
        <v>9476</v>
      </c>
      <c r="I20785" t="s">
        <v>9475</v>
      </c>
      <c r="J20785" s="40">
        <v>2800</v>
      </c>
      <c r="K20785" s="40">
        <v>0</v>
      </c>
    </row>
    <row r="20786" spans="1:11" x14ac:dyDescent="0.35">
      <c r="A20786">
        <v>65035</v>
      </c>
      <c r="B20786" t="s">
        <v>419</v>
      </c>
      <c r="C20786" s="70">
        <v>0</v>
      </c>
      <c r="D20786" s="70">
        <v>0</v>
      </c>
      <c r="E20786" s="71">
        <v>44773</v>
      </c>
      <c r="F20786" t="s">
        <v>9606</v>
      </c>
      <c r="G20786" t="s">
        <v>2169</v>
      </c>
      <c r="H20786" t="s">
        <v>9566</v>
      </c>
      <c r="I20786" t="s">
        <v>9565</v>
      </c>
      <c r="J20786" s="40">
        <v>822.73</v>
      </c>
      <c r="K20786" s="40">
        <v>0</v>
      </c>
    </row>
    <row r="20787" spans="1:11" x14ac:dyDescent="0.35">
      <c r="A20787">
        <v>65035</v>
      </c>
      <c r="B20787" t="s">
        <v>419</v>
      </c>
      <c r="C20787" s="70">
        <v>0</v>
      </c>
      <c r="D20787" s="70">
        <v>0</v>
      </c>
      <c r="E20787" s="71">
        <v>44773</v>
      </c>
      <c r="F20787" t="s">
        <v>9605</v>
      </c>
      <c r="G20787" t="s">
        <v>2169</v>
      </c>
      <c r="H20787" t="s">
        <v>9604</v>
      </c>
      <c r="I20787" t="s">
        <v>2356</v>
      </c>
      <c r="J20787" s="40">
        <v>0</v>
      </c>
      <c r="K20787" s="40">
        <v>2567.71</v>
      </c>
    </row>
    <row r="20788" spans="1:11" x14ac:dyDescent="0.35">
      <c r="A20788">
        <v>65035</v>
      </c>
      <c r="B20788" t="s">
        <v>419</v>
      </c>
      <c r="C20788" s="70">
        <v>0</v>
      </c>
      <c r="D20788" s="70">
        <v>0</v>
      </c>
      <c r="E20788" s="71">
        <v>44774</v>
      </c>
      <c r="F20788" t="s">
        <v>9603</v>
      </c>
      <c r="G20788" t="s">
        <v>2142</v>
      </c>
      <c r="H20788" t="s">
        <v>9602</v>
      </c>
      <c r="I20788" t="s">
        <v>9601</v>
      </c>
      <c r="J20788" s="40">
        <v>333</v>
      </c>
      <c r="K20788" s="40">
        <v>0</v>
      </c>
    </row>
    <row r="20789" spans="1:11" x14ac:dyDescent="0.35">
      <c r="A20789">
        <v>65035</v>
      </c>
      <c r="B20789" t="s">
        <v>419</v>
      </c>
      <c r="C20789" s="70">
        <v>0</v>
      </c>
      <c r="D20789" s="70">
        <v>0</v>
      </c>
      <c r="E20789" s="71">
        <v>44774</v>
      </c>
      <c r="F20789" t="s">
        <v>9600</v>
      </c>
      <c r="G20789" t="s">
        <v>2343</v>
      </c>
      <c r="H20789" t="s">
        <v>9599</v>
      </c>
      <c r="J20789" s="40">
        <v>-4242.76</v>
      </c>
      <c r="K20789" s="40">
        <v>0</v>
      </c>
    </row>
    <row r="20790" spans="1:11" x14ac:dyDescent="0.35">
      <c r="A20790">
        <v>65035</v>
      </c>
      <c r="B20790" t="s">
        <v>419</v>
      </c>
      <c r="C20790" s="70">
        <v>0</v>
      </c>
      <c r="D20790" s="70">
        <v>0</v>
      </c>
      <c r="E20790" s="71">
        <v>44774</v>
      </c>
      <c r="F20790" t="s">
        <v>9598</v>
      </c>
      <c r="G20790" t="s">
        <v>2343</v>
      </c>
      <c r="H20790" t="s">
        <v>9597</v>
      </c>
      <c r="J20790" s="40">
        <v>-4112.6000000000004</v>
      </c>
      <c r="K20790" s="40">
        <v>0</v>
      </c>
    </row>
    <row r="20791" spans="1:11" x14ac:dyDescent="0.35">
      <c r="A20791">
        <v>65035</v>
      </c>
      <c r="B20791" t="s">
        <v>419</v>
      </c>
      <c r="C20791" s="70">
        <v>0</v>
      </c>
      <c r="D20791" s="70">
        <v>0</v>
      </c>
      <c r="E20791" s="71">
        <v>44774</v>
      </c>
      <c r="F20791" t="s">
        <v>9596</v>
      </c>
      <c r="G20791" t="s">
        <v>2142</v>
      </c>
      <c r="H20791" t="s">
        <v>9595</v>
      </c>
      <c r="I20791" t="s">
        <v>9594</v>
      </c>
      <c r="J20791" s="40">
        <v>2563.2600000000002</v>
      </c>
      <c r="K20791" s="40">
        <v>0</v>
      </c>
    </row>
    <row r="20792" spans="1:11" x14ac:dyDescent="0.35">
      <c r="A20792">
        <v>65035</v>
      </c>
      <c r="B20792" t="s">
        <v>419</v>
      </c>
      <c r="C20792" s="70">
        <v>0</v>
      </c>
      <c r="D20792" s="70">
        <v>0</v>
      </c>
      <c r="E20792" s="71">
        <v>44780</v>
      </c>
      <c r="F20792" t="s">
        <v>9593</v>
      </c>
      <c r="G20792" t="s">
        <v>2142</v>
      </c>
      <c r="H20792" t="s">
        <v>9592</v>
      </c>
      <c r="I20792" t="s">
        <v>9591</v>
      </c>
      <c r="J20792" s="40">
        <v>4130</v>
      </c>
      <c r="K20792" s="40">
        <v>0</v>
      </c>
    </row>
    <row r="20793" spans="1:11" x14ac:dyDescent="0.35">
      <c r="A20793">
        <v>65035</v>
      </c>
      <c r="B20793" t="s">
        <v>419</v>
      </c>
      <c r="C20793" s="70">
        <v>0</v>
      </c>
      <c r="D20793" s="70">
        <v>0</v>
      </c>
      <c r="E20793" s="71">
        <v>44787</v>
      </c>
      <c r="F20793" t="s">
        <v>9590</v>
      </c>
      <c r="G20793" t="s">
        <v>2142</v>
      </c>
      <c r="H20793" t="s">
        <v>9589</v>
      </c>
      <c r="I20793" t="s">
        <v>9588</v>
      </c>
      <c r="J20793" s="40">
        <v>125</v>
      </c>
      <c r="K20793" s="40">
        <v>0</v>
      </c>
    </row>
    <row r="20794" spans="1:11" x14ac:dyDescent="0.35">
      <c r="A20794">
        <v>65035</v>
      </c>
      <c r="B20794" t="s">
        <v>419</v>
      </c>
      <c r="C20794" s="70">
        <v>0</v>
      </c>
      <c r="D20794" s="70">
        <v>0</v>
      </c>
      <c r="E20794" s="71">
        <v>44790</v>
      </c>
      <c r="F20794" t="s">
        <v>9587</v>
      </c>
      <c r="G20794" t="s">
        <v>2142</v>
      </c>
      <c r="H20794" t="s">
        <v>9586</v>
      </c>
      <c r="I20794" t="s">
        <v>9585</v>
      </c>
      <c r="J20794" s="40">
        <v>3976.31</v>
      </c>
      <c r="K20794" s="40">
        <v>0</v>
      </c>
    </row>
    <row r="20795" spans="1:11" x14ac:dyDescent="0.35">
      <c r="A20795">
        <v>65035</v>
      </c>
      <c r="B20795" t="s">
        <v>419</v>
      </c>
      <c r="C20795" s="70">
        <v>0</v>
      </c>
      <c r="D20795" s="70">
        <v>0</v>
      </c>
      <c r="E20795" s="71">
        <v>44803</v>
      </c>
      <c r="F20795" t="s">
        <v>9584</v>
      </c>
      <c r="G20795" t="s">
        <v>2142</v>
      </c>
      <c r="H20795" t="s">
        <v>9583</v>
      </c>
      <c r="I20795" t="s">
        <v>9582</v>
      </c>
      <c r="J20795" s="40">
        <v>2403.33</v>
      </c>
      <c r="K20795" s="40">
        <v>0</v>
      </c>
    </row>
    <row r="20796" spans="1:11" x14ac:dyDescent="0.35">
      <c r="A20796">
        <v>65035</v>
      </c>
      <c r="B20796" t="s">
        <v>419</v>
      </c>
      <c r="C20796" s="70">
        <v>0</v>
      </c>
      <c r="D20796" s="70">
        <v>0</v>
      </c>
      <c r="E20796" s="71">
        <v>44804</v>
      </c>
      <c r="F20796" t="s">
        <v>9581</v>
      </c>
      <c r="G20796" t="s">
        <v>2343</v>
      </c>
      <c r="H20796" t="s">
        <v>9523</v>
      </c>
      <c r="I20796" t="s">
        <v>9523</v>
      </c>
      <c r="J20796" s="40">
        <v>2674.57</v>
      </c>
      <c r="K20796" s="40">
        <v>0</v>
      </c>
    </row>
    <row r="20797" spans="1:11" x14ac:dyDescent="0.35">
      <c r="A20797">
        <v>65035</v>
      </c>
      <c r="B20797" t="s">
        <v>419</v>
      </c>
      <c r="C20797" s="70">
        <v>0</v>
      </c>
      <c r="D20797" s="70">
        <v>0</v>
      </c>
      <c r="E20797" s="71">
        <v>44804</v>
      </c>
      <c r="F20797" t="s">
        <v>8570</v>
      </c>
      <c r="G20797" t="s">
        <v>1912</v>
      </c>
      <c r="J20797" s="40">
        <v>1618.41</v>
      </c>
      <c r="K20797" s="40">
        <v>0</v>
      </c>
    </row>
    <row r="20798" spans="1:11" x14ac:dyDescent="0.35">
      <c r="A20798">
        <v>65035</v>
      </c>
      <c r="B20798" t="s">
        <v>419</v>
      </c>
      <c r="C20798" s="70">
        <v>0</v>
      </c>
      <c r="D20798" s="70">
        <v>0</v>
      </c>
      <c r="E20798" s="71">
        <v>44804</v>
      </c>
      <c r="F20798" t="s">
        <v>9580</v>
      </c>
      <c r="G20798" t="s">
        <v>2169</v>
      </c>
      <c r="H20798" t="s">
        <v>9444</v>
      </c>
      <c r="I20798" t="s">
        <v>9443</v>
      </c>
      <c r="J20798" s="40">
        <v>3146.38</v>
      </c>
      <c r="K20798" s="40">
        <v>0</v>
      </c>
    </row>
    <row r="20799" spans="1:11" x14ac:dyDescent="0.35">
      <c r="A20799">
        <v>65035</v>
      </c>
      <c r="B20799" t="s">
        <v>419</v>
      </c>
      <c r="C20799" s="70">
        <v>0</v>
      </c>
      <c r="D20799" s="70">
        <v>0</v>
      </c>
      <c r="E20799" s="71">
        <v>44804</v>
      </c>
      <c r="F20799" t="s">
        <v>9579</v>
      </c>
      <c r="G20799" t="s">
        <v>2169</v>
      </c>
      <c r="H20799" t="s">
        <v>9447</v>
      </c>
      <c r="I20799" t="s">
        <v>9446</v>
      </c>
      <c r="J20799" s="40">
        <v>638.25</v>
      </c>
      <c r="K20799" s="40">
        <v>0</v>
      </c>
    </row>
    <row r="20800" spans="1:11" x14ac:dyDescent="0.35">
      <c r="A20800">
        <v>65035</v>
      </c>
      <c r="B20800" t="s">
        <v>419</v>
      </c>
      <c r="C20800" s="70">
        <v>0</v>
      </c>
      <c r="D20800" s="70">
        <v>0</v>
      </c>
      <c r="E20800" s="71">
        <v>44804</v>
      </c>
      <c r="F20800" t="s">
        <v>9578</v>
      </c>
      <c r="G20800" t="s">
        <v>2169</v>
      </c>
      <c r="H20800" t="s">
        <v>9577</v>
      </c>
      <c r="I20800" t="s">
        <v>9576</v>
      </c>
      <c r="J20800" s="40">
        <v>33.9</v>
      </c>
      <c r="K20800" s="40">
        <v>0</v>
      </c>
    </row>
    <row r="20801" spans="1:11" x14ac:dyDescent="0.35">
      <c r="A20801">
        <v>65035</v>
      </c>
      <c r="B20801" t="s">
        <v>419</v>
      </c>
      <c r="C20801" s="70">
        <v>0</v>
      </c>
      <c r="D20801" s="70">
        <v>0</v>
      </c>
      <c r="E20801" s="71">
        <v>44804</v>
      </c>
      <c r="F20801" t="s">
        <v>9575</v>
      </c>
      <c r="G20801" t="s">
        <v>2169</v>
      </c>
      <c r="H20801" t="s">
        <v>9441</v>
      </c>
      <c r="I20801" t="s">
        <v>9440</v>
      </c>
      <c r="J20801" s="40">
        <v>6471.67</v>
      </c>
      <c r="K20801" s="40">
        <v>0</v>
      </c>
    </row>
    <row r="20802" spans="1:11" x14ac:dyDescent="0.35">
      <c r="A20802">
        <v>65035</v>
      </c>
      <c r="B20802" t="s">
        <v>419</v>
      </c>
      <c r="C20802" s="70">
        <v>0</v>
      </c>
      <c r="D20802" s="70">
        <v>0</v>
      </c>
      <c r="E20802" s="71">
        <v>44804</v>
      </c>
      <c r="F20802" t="s">
        <v>9574</v>
      </c>
      <c r="G20802" t="s">
        <v>2169</v>
      </c>
      <c r="H20802" t="s">
        <v>9438</v>
      </c>
      <c r="I20802" t="s">
        <v>9437</v>
      </c>
      <c r="J20802" s="40">
        <v>7107.2</v>
      </c>
      <c r="K20802" s="40">
        <v>0</v>
      </c>
    </row>
    <row r="20803" spans="1:11" x14ac:dyDescent="0.35">
      <c r="A20803">
        <v>65035</v>
      </c>
      <c r="B20803" t="s">
        <v>419</v>
      </c>
      <c r="C20803" s="70">
        <v>0</v>
      </c>
      <c r="D20803" s="70">
        <v>0</v>
      </c>
      <c r="E20803" s="71">
        <v>44804</v>
      </c>
      <c r="F20803" t="s">
        <v>9573</v>
      </c>
      <c r="G20803" t="s">
        <v>2169</v>
      </c>
      <c r="H20803" t="s">
        <v>9481</v>
      </c>
      <c r="I20803" t="s">
        <v>9480</v>
      </c>
      <c r="J20803" s="40">
        <v>0</v>
      </c>
      <c r="K20803" s="40">
        <v>175.95</v>
      </c>
    </row>
    <row r="20804" spans="1:11" x14ac:dyDescent="0.35">
      <c r="A20804">
        <v>65035</v>
      </c>
      <c r="B20804" t="s">
        <v>419</v>
      </c>
      <c r="C20804" s="70">
        <v>0</v>
      </c>
      <c r="D20804" s="70">
        <v>0</v>
      </c>
      <c r="E20804" s="71">
        <v>44804</v>
      </c>
      <c r="F20804" t="s">
        <v>9572</v>
      </c>
      <c r="G20804" t="s">
        <v>2169</v>
      </c>
      <c r="H20804" t="s">
        <v>9435</v>
      </c>
      <c r="I20804" t="s">
        <v>9434</v>
      </c>
      <c r="J20804" s="40">
        <v>0</v>
      </c>
      <c r="K20804" s="40">
        <v>5579.4</v>
      </c>
    </row>
    <row r="20805" spans="1:11" x14ac:dyDescent="0.35">
      <c r="A20805">
        <v>65035</v>
      </c>
      <c r="B20805" t="s">
        <v>419</v>
      </c>
      <c r="C20805" s="70">
        <v>0</v>
      </c>
      <c r="D20805" s="70">
        <v>0</v>
      </c>
      <c r="E20805" s="71">
        <v>44804</v>
      </c>
      <c r="F20805" t="s">
        <v>9571</v>
      </c>
      <c r="G20805" t="s">
        <v>2169</v>
      </c>
      <c r="H20805" t="s">
        <v>9570</v>
      </c>
      <c r="I20805" t="s">
        <v>9569</v>
      </c>
      <c r="J20805" s="40">
        <v>67.53</v>
      </c>
      <c r="K20805" s="40">
        <v>0</v>
      </c>
    </row>
    <row r="20806" spans="1:11" x14ac:dyDescent="0.35">
      <c r="A20806">
        <v>65035</v>
      </c>
      <c r="B20806" t="s">
        <v>419</v>
      </c>
      <c r="C20806" s="70">
        <v>0</v>
      </c>
      <c r="D20806" s="70">
        <v>0</v>
      </c>
      <c r="E20806" s="71">
        <v>44804</v>
      </c>
      <c r="F20806" t="s">
        <v>9568</v>
      </c>
      <c r="G20806" t="s">
        <v>2169</v>
      </c>
      <c r="H20806" t="s">
        <v>9476</v>
      </c>
      <c r="I20806" t="s">
        <v>9475</v>
      </c>
      <c r="J20806" s="40">
        <v>2800</v>
      </c>
      <c r="K20806" s="40">
        <v>0</v>
      </c>
    </row>
    <row r="20807" spans="1:11" x14ac:dyDescent="0.35">
      <c r="A20807">
        <v>65035</v>
      </c>
      <c r="B20807" t="s">
        <v>419</v>
      </c>
      <c r="C20807" s="70">
        <v>0</v>
      </c>
      <c r="D20807" s="70">
        <v>0</v>
      </c>
      <c r="E20807" s="71">
        <v>44804</v>
      </c>
      <c r="F20807" t="s">
        <v>9567</v>
      </c>
      <c r="G20807" t="s">
        <v>2169</v>
      </c>
      <c r="H20807" t="s">
        <v>9566</v>
      </c>
      <c r="I20807" t="s">
        <v>9565</v>
      </c>
      <c r="J20807" s="40">
        <v>27.04</v>
      </c>
      <c r="K20807" s="40">
        <v>0</v>
      </c>
    </row>
    <row r="20808" spans="1:11" x14ac:dyDescent="0.35">
      <c r="A20808">
        <v>65035</v>
      </c>
      <c r="B20808" t="s">
        <v>419</v>
      </c>
      <c r="C20808" s="70">
        <v>0</v>
      </c>
      <c r="D20808" s="70">
        <v>0</v>
      </c>
      <c r="E20808" s="71">
        <v>44804</v>
      </c>
      <c r="F20808" t="s">
        <v>9564</v>
      </c>
      <c r="G20808" t="s">
        <v>2169</v>
      </c>
      <c r="H20808" t="s">
        <v>9563</v>
      </c>
      <c r="I20808" t="s">
        <v>9562</v>
      </c>
      <c r="J20808" s="40">
        <v>239.88</v>
      </c>
      <c r="K20808" s="40">
        <v>0</v>
      </c>
    </row>
    <row r="20809" spans="1:11" x14ac:dyDescent="0.35">
      <c r="A20809">
        <v>65035</v>
      </c>
      <c r="B20809" t="s">
        <v>419</v>
      </c>
      <c r="C20809" s="70">
        <v>0</v>
      </c>
      <c r="D20809" s="70">
        <v>0</v>
      </c>
      <c r="E20809" s="71">
        <v>44804</v>
      </c>
      <c r="F20809" t="s">
        <v>9561</v>
      </c>
      <c r="G20809" t="s">
        <v>1912</v>
      </c>
      <c r="H20809" t="s">
        <v>9560</v>
      </c>
      <c r="I20809" t="s">
        <v>9559</v>
      </c>
      <c r="J20809" s="40">
        <v>-24.61</v>
      </c>
      <c r="K20809" s="40">
        <v>0</v>
      </c>
    </row>
    <row r="20810" spans="1:11" x14ac:dyDescent="0.35">
      <c r="A20810">
        <v>65035</v>
      </c>
      <c r="B20810" t="s">
        <v>419</v>
      </c>
      <c r="C20810" s="70">
        <v>0</v>
      </c>
      <c r="D20810" s="70">
        <v>0</v>
      </c>
      <c r="E20810" s="71">
        <v>44804</v>
      </c>
      <c r="F20810" t="s">
        <v>9558</v>
      </c>
      <c r="G20810" t="s">
        <v>1912</v>
      </c>
      <c r="H20810" t="s">
        <v>9557</v>
      </c>
      <c r="I20810" t="s">
        <v>9556</v>
      </c>
      <c r="J20810" s="40">
        <v>-12.31</v>
      </c>
      <c r="K20810" s="40">
        <v>0</v>
      </c>
    </row>
    <row r="20811" spans="1:11" x14ac:dyDescent="0.35">
      <c r="A20811">
        <v>65035</v>
      </c>
      <c r="B20811" t="s">
        <v>419</v>
      </c>
      <c r="C20811" s="70">
        <v>0</v>
      </c>
      <c r="D20811" s="70">
        <v>0</v>
      </c>
      <c r="E20811" s="71">
        <v>44805</v>
      </c>
      <c r="F20811" t="s">
        <v>9555</v>
      </c>
      <c r="G20811" t="s">
        <v>2142</v>
      </c>
      <c r="H20811" t="s">
        <v>9554</v>
      </c>
      <c r="I20811" t="s">
        <v>9553</v>
      </c>
      <c r="J20811" s="40">
        <v>333</v>
      </c>
      <c r="K20811" s="40">
        <v>0</v>
      </c>
    </row>
    <row r="20812" spans="1:11" x14ac:dyDescent="0.35">
      <c r="A20812">
        <v>65035</v>
      </c>
      <c r="B20812" t="s">
        <v>419</v>
      </c>
      <c r="C20812" s="70">
        <v>0</v>
      </c>
      <c r="D20812" s="70">
        <v>0</v>
      </c>
      <c r="E20812" s="71">
        <v>44805</v>
      </c>
      <c r="F20812" t="s">
        <v>8566</v>
      </c>
      <c r="G20812" t="s">
        <v>1912</v>
      </c>
      <c r="J20812" s="40">
        <v>-1618.41</v>
      </c>
      <c r="K20812" s="40">
        <v>0</v>
      </c>
    </row>
    <row r="20813" spans="1:11" x14ac:dyDescent="0.35">
      <c r="A20813">
        <v>65035</v>
      </c>
      <c r="B20813" t="s">
        <v>419</v>
      </c>
      <c r="C20813" s="70">
        <v>0</v>
      </c>
      <c r="D20813" s="70">
        <v>0</v>
      </c>
      <c r="E20813" s="71">
        <v>44805</v>
      </c>
      <c r="F20813" t="s">
        <v>9552</v>
      </c>
      <c r="G20813" t="s">
        <v>2343</v>
      </c>
      <c r="H20813" t="s">
        <v>9551</v>
      </c>
      <c r="I20813" t="s">
        <v>9551</v>
      </c>
      <c r="J20813" s="40">
        <v>-4722.71</v>
      </c>
      <c r="K20813" s="40">
        <v>0</v>
      </c>
    </row>
    <row r="20814" spans="1:11" x14ac:dyDescent="0.35">
      <c r="A20814">
        <v>65035</v>
      </c>
      <c r="B20814" t="s">
        <v>419</v>
      </c>
      <c r="C20814" s="70">
        <v>0</v>
      </c>
      <c r="D20814" s="70">
        <v>0</v>
      </c>
      <c r="E20814" s="71">
        <v>44811</v>
      </c>
      <c r="F20814" t="s">
        <v>9550</v>
      </c>
      <c r="G20814" t="s">
        <v>2142</v>
      </c>
      <c r="H20814" t="s">
        <v>9549</v>
      </c>
      <c r="I20814" t="s">
        <v>9548</v>
      </c>
      <c r="J20814" s="40">
        <v>5407.1</v>
      </c>
      <c r="K20814" s="40">
        <v>0</v>
      </c>
    </row>
    <row r="20815" spans="1:11" x14ac:dyDescent="0.35">
      <c r="A20815">
        <v>65035</v>
      </c>
      <c r="B20815" t="s">
        <v>419</v>
      </c>
      <c r="C20815" s="70">
        <v>0</v>
      </c>
      <c r="D20815" s="70">
        <v>0</v>
      </c>
      <c r="E20815" s="71">
        <v>44822</v>
      </c>
      <c r="F20815" t="s">
        <v>9547</v>
      </c>
      <c r="G20815" t="s">
        <v>2142</v>
      </c>
      <c r="H20815" t="s">
        <v>9546</v>
      </c>
      <c r="I20815" t="s">
        <v>9545</v>
      </c>
      <c r="J20815" s="40">
        <v>4674.79</v>
      </c>
      <c r="K20815" s="40">
        <v>0</v>
      </c>
    </row>
    <row r="20816" spans="1:11" x14ac:dyDescent="0.35">
      <c r="A20816">
        <v>65035</v>
      </c>
      <c r="B20816" t="s">
        <v>419</v>
      </c>
      <c r="C20816" s="70">
        <v>0</v>
      </c>
      <c r="D20816" s="70">
        <v>0</v>
      </c>
      <c r="E20816" s="71">
        <v>44824</v>
      </c>
      <c r="F20816" t="s">
        <v>9544</v>
      </c>
      <c r="G20816" t="s">
        <v>2142</v>
      </c>
      <c r="H20816" t="s">
        <v>9543</v>
      </c>
      <c r="I20816" t="s">
        <v>9542</v>
      </c>
      <c r="J20816" s="40">
        <v>643.5</v>
      </c>
      <c r="K20816" s="40">
        <v>0</v>
      </c>
    </row>
    <row r="20817" spans="1:11" x14ac:dyDescent="0.35">
      <c r="A20817">
        <v>65035</v>
      </c>
      <c r="B20817" t="s">
        <v>419</v>
      </c>
      <c r="C20817" s="70">
        <v>0</v>
      </c>
      <c r="D20817" s="70">
        <v>0</v>
      </c>
      <c r="E20817" s="71">
        <v>44834</v>
      </c>
      <c r="F20817" t="s">
        <v>9541</v>
      </c>
      <c r="G20817" t="s">
        <v>2142</v>
      </c>
      <c r="H20817" t="s">
        <v>9540</v>
      </c>
      <c r="I20817" t="s">
        <v>9539</v>
      </c>
      <c r="J20817" s="40">
        <v>1085</v>
      </c>
      <c r="K20817" s="40">
        <v>0</v>
      </c>
    </row>
    <row r="20818" spans="1:11" x14ac:dyDescent="0.35">
      <c r="A20818">
        <v>65035</v>
      </c>
      <c r="B20818" t="s">
        <v>419</v>
      </c>
      <c r="C20818" s="70">
        <v>0</v>
      </c>
      <c r="D20818" s="70">
        <v>0</v>
      </c>
      <c r="E20818" s="71">
        <v>44834</v>
      </c>
      <c r="F20818" t="s">
        <v>9538</v>
      </c>
      <c r="G20818" t="s">
        <v>2142</v>
      </c>
      <c r="H20818" t="s">
        <v>9537</v>
      </c>
      <c r="I20818" t="s">
        <v>9536</v>
      </c>
      <c r="J20818" s="40">
        <v>2123.33</v>
      </c>
      <c r="K20818" s="40">
        <v>0</v>
      </c>
    </row>
    <row r="20819" spans="1:11" x14ac:dyDescent="0.35">
      <c r="A20819">
        <v>65035</v>
      </c>
      <c r="B20819" t="s">
        <v>419</v>
      </c>
      <c r="C20819" s="70">
        <v>0</v>
      </c>
      <c r="D20819" s="70">
        <v>0</v>
      </c>
      <c r="E20819" s="71">
        <v>44834</v>
      </c>
      <c r="F20819" t="s">
        <v>9535</v>
      </c>
      <c r="G20819" t="s">
        <v>2142</v>
      </c>
      <c r="H20819" t="s">
        <v>9534</v>
      </c>
      <c r="I20819" t="s">
        <v>9533</v>
      </c>
      <c r="J20819" s="40">
        <v>2170</v>
      </c>
      <c r="K20819" s="40">
        <v>0</v>
      </c>
    </row>
    <row r="20820" spans="1:11" x14ac:dyDescent="0.35">
      <c r="A20820">
        <v>65035</v>
      </c>
      <c r="B20820" t="s">
        <v>419</v>
      </c>
      <c r="C20820" s="70">
        <v>0</v>
      </c>
      <c r="D20820" s="70">
        <v>0</v>
      </c>
      <c r="E20820" s="71">
        <v>44834</v>
      </c>
      <c r="F20820" t="s">
        <v>9532</v>
      </c>
      <c r="G20820" t="s">
        <v>2343</v>
      </c>
      <c r="H20820" t="s">
        <v>9521</v>
      </c>
      <c r="I20820" t="s">
        <v>9521</v>
      </c>
      <c r="J20820" s="40">
        <v>1185.44</v>
      </c>
      <c r="K20820" s="40">
        <v>0</v>
      </c>
    </row>
    <row r="20821" spans="1:11" x14ac:dyDescent="0.35">
      <c r="A20821">
        <v>65035</v>
      </c>
      <c r="B20821" t="s">
        <v>419</v>
      </c>
      <c r="C20821" s="70">
        <v>0</v>
      </c>
      <c r="D20821" s="70">
        <v>0</v>
      </c>
      <c r="E20821" s="71">
        <v>44834</v>
      </c>
      <c r="F20821" t="s">
        <v>2533</v>
      </c>
      <c r="G20821" t="s">
        <v>1912</v>
      </c>
      <c r="J20821" s="40">
        <v>4822.71</v>
      </c>
      <c r="K20821" s="40">
        <v>0</v>
      </c>
    </row>
    <row r="20822" spans="1:11" x14ac:dyDescent="0.35">
      <c r="A20822">
        <v>65035</v>
      </c>
      <c r="B20822" t="s">
        <v>419</v>
      </c>
      <c r="C20822" s="70">
        <v>0</v>
      </c>
      <c r="D20822" s="70">
        <v>0</v>
      </c>
      <c r="E20822" s="71">
        <v>44834</v>
      </c>
      <c r="F20822" t="s">
        <v>9531</v>
      </c>
      <c r="G20822" t="s">
        <v>2169</v>
      </c>
      <c r="H20822" t="s">
        <v>9444</v>
      </c>
      <c r="I20822" t="s">
        <v>9443</v>
      </c>
      <c r="J20822" s="40">
        <v>3146.38</v>
      </c>
      <c r="K20822" s="40">
        <v>0</v>
      </c>
    </row>
    <row r="20823" spans="1:11" x14ac:dyDescent="0.35">
      <c r="A20823">
        <v>65035</v>
      </c>
      <c r="B20823" t="s">
        <v>419</v>
      </c>
      <c r="C20823" s="70">
        <v>0</v>
      </c>
      <c r="D20823" s="70">
        <v>0</v>
      </c>
      <c r="E20823" s="71">
        <v>44834</v>
      </c>
      <c r="F20823" t="s">
        <v>9530</v>
      </c>
      <c r="G20823" t="s">
        <v>2169</v>
      </c>
      <c r="H20823" t="s">
        <v>9441</v>
      </c>
      <c r="I20823" t="s">
        <v>9440</v>
      </c>
      <c r="J20823" s="40">
        <v>6471.67</v>
      </c>
      <c r="K20823" s="40">
        <v>0</v>
      </c>
    </row>
    <row r="20824" spans="1:11" x14ac:dyDescent="0.35">
      <c r="A20824">
        <v>65035</v>
      </c>
      <c r="B20824" t="s">
        <v>419</v>
      </c>
      <c r="C20824" s="70">
        <v>0</v>
      </c>
      <c r="D20824" s="70">
        <v>0</v>
      </c>
      <c r="E20824" s="71">
        <v>44834</v>
      </c>
      <c r="F20824" t="s">
        <v>9529</v>
      </c>
      <c r="G20824" t="s">
        <v>2169</v>
      </c>
      <c r="H20824" t="s">
        <v>9438</v>
      </c>
      <c r="I20824" t="s">
        <v>9437</v>
      </c>
      <c r="J20824" s="40">
        <v>7107.2</v>
      </c>
      <c r="K20824" s="40">
        <v>0</v>
      </c>
    </row>
    <row r="20825" spans="1:11" x14ac:dyDescent="0.35">
      <c r="A20825">
        <v>65035</v>
      </c>
      <c r="B20825" t="s">
        <v>419</v>
      </c>
      <c r="C20825" s="70">
        <v>0</v>
      </c>
      <c r="D20825" s="70">
        <v>0</v>
      </c>
      <c r="E20825" s="71">
        <v>44834</v>
      </c>
      <c r="F20825" t="s">
        <v>9528</v>
      </c>
      <c r="G20825" t="s">
        <v>2169</v>
      </c>
      <c r="H20825" t="s">
        <v>9481</v>
      </c>
      <c r="I20825" t="s">
        <v>9480</v>
      </c>
      <c r="J20825" s="40">
        <v>0</v>
      </c>
      <c r="K20825" s="40">
        <v>175.95</v>
      </c>
    </row>
    <row r="20826" spans="1:11" x14ac:dyDescent="0.35">
      <c r="A20826">
        <v>65035</v>
      </c>
      <c r="B20826" t="s">
        <v>419</v>
      </c>
      <c r="C20826" s="70">
        <v>0</v>
      </c>
      <c r="D20826" s="70">
        <v>0</v>
      </c>
      <c r="E20826" s="71">
        <v>44834</v>
      </c>
      <c r="F20826" t="s">
        <v>9527</v>
      </c>
      <c r="G20826" t="s">
        <v>2169</v>
      </c>
      <c r="H20826" t="s">
        <v>9435</v>
      </c>
      <c r="I20826" t="s">
        <v>9434</v>
      </c>
      <c r="J20826" s="40">
        <v>0</v>
      </c>
      <c r="K20826" s="40">
        <v>5579.4</v>
      </c>
    </row>
    <row r="20827" spans="1:11" x14ac:dyDescent="0.35">
      <c r="A20827">
        <v>65035</v>
      </c>
      <c r="B20827" t="s">
        <v>419</v>
      </c>
      <c r="C20827" s="70">
        <v>0</v>
      </c>
      <c r="D20827" s="70">
        <v>0</v>
      </c>
      <c r="E20827" s="71">
        <v>44834</v>
      </c>
      <c r="F20827" t="s">
        <v>9526</v>
      </c>
      <c r="G20827" t="s">
        <v>2169</v>
      </c>
      <c r="H20827" t="s">
        <v>9476</v>
      </c>
      <c r="I20827" t="s">
        <v>9475</v>
      </c>
      <c r="J20827" s="40">
        <v>2800</v>
      </c>
      <c r="K20827" s="40">
        <v>0</v>
      </c>
    </row>
    <row r="20828" spans="1:11" x14ac:dyDescent="0.35">
      <c r="A20828">
        <v>65035</v>
      </c>
      <c r="B20828" t="s">
        <v>419</v>
      </c>
      <c r="C20828" s="70">
        <v>0</v>
      </c>
      <c r="D20828" s="70">
        <v>0</v>
      </c>
      <c r="E20828" s="71">
        <v>44834</v>
      </c>
      <c r="F20828" t="s">
        <v>9525</v>
      </c>
      <c r="G20828" t="s">
        <v>2169</v>
      </c>
      <c r="H20828" t="s">
        <v>9447</v>
      </c>
      <c r="I20828" t="s">
        <v>9446</v>
      </c>
      <c r="J20828" s="40">
        <v>638.25</v>
      </c>
      <c r="K20828" s="40">
        <v>0</v>
      </c>
    </row>
    <row r="20829" spans="1:11" x14ac:dyDescent="0.35">
      <c r="A20829">
        <v>65035</v>
      </c>
      <c r="B20829" t="s">
        <v>419</v>
      </c>
      <c r="C20829" s="70">
        <v>0</v>
      </c>
      <c r="D20829" s="70">
        <v>0</v>
      </c>
      <c r="E20829" s="71">
        <v>44835</v>
      </c>
      <c r="F20829" t="s">
        <v>2532</v>
      </c>
      <c r="G20829" t="s">
        <v>1912</v>
      </c>
      <c r="J20829" s="40">
        <v>-4822.71</v>
      </c>
      <c r="K20829" s="40">
        <v>0</v>
      </c>
    </row>
    <row r="20830" spans="1:11" x14ac:dyDescent="0.35">
      <c r="A20830">
        <v>65035</v>
      </c>
      <c r="B20830" t="s">
        <v>419</v>
      </c>
      <c r="C20830" s="70">
        <v>0</v>
      </c>
      <c r="D20830" s="70">
        <v>0</v>
      </c>
      <c r="E20830" s="71">
        <v>44835</v>
      </c>
      <c r="F20830" t="s">
        <v>9524</v>
      </c>
      <c r="G20830" t="s">
        <v>2343</v>
      </c>
      <c r="H20830" t="s">
        <v>9523</v>
      </c>
      <c r="I20830" t="s">
        <v>9523</v>
      </c>
      <c r="J20830" s="40">
        <v>-2674.57</v>
      </c>
      <c r="K20830" s="40">
        <v>0</v>
      </c>
    </row>
    <row r="20831" spans="1:11" x14ac:dyDescent="0.35">
      <c r="A20831">
        <v>65035</v>
      </c>
      <c r="B20831" t="s">
        <v>419</v>
      </c>
      <c r="C20831" s="70">
        <v>0</v>
      </c>
      <c r="D20831" s="70">
        <v>0</v>
      </c>
      <c r="E20831" s="71">
        <v>44835</v>
      </c>
      <c r="F20831" t="s">
        <v>9522</v>
      </c>
      <c r="G20831" t="s">
        <v>2343</v>
      </c>
      <c r="H20831" t="s">
        <v>9521</v>
      </c>
      <c r="I20831" t="s">
        <v>9521</v>
      </c>
      <c r="J20831" s="40">
        <v>-1185.44</v>
      </c>
      <c r="K20831" s="40">
        <v>0</v>
      </c>
    </row>
    <row r="20832" spans="1:11" x14ac:dyDescent="0.35">
      <c r="A20832">
        <v>65035</v>
      </c>
      <c r="B20832" t="s">
        <v>419</v>
      </c>
      <c r="C20832" s="70">
        <v>0</v>
      </c>
      <c r="D20832" s="70">
        <v>0</v>
      </c>
      <c r="E20832" s="71">
        <v>44839</v>
      </c>
      <c r="F20832" t="s">
        <v>9520</v>
      </c>
      <c r="G20832" t="s">
        <v>2142</v>
      </c>
      <c r="H20832" t="s">
        <v>9519</v>
      </c>
      <c r="I20832" t="s">
        <v>9518</v>
      </c>
      <c r="J20832" s="40">
        <v>4822.71</v>
      </c>
      <c r="K20832" s="40">
        <v>0</v>
      </c>
    </row>
    <row r="20833" spans="1:11" x14ac:dyDescent="0.35">
      <c r="A20833">
        <v>65035</v>
      </c>
      <c r="B20833" t="s">
        <v>419</v>
      </c>
      <c r="C20833" s="70">
        <v>0</v>
      </c>
      <c r="D20833" s="70">
        <v>0</v>
      </c>
      <c r="E20833" s="71">
        <v>44850</v>
      </c>
      <c r="F20833" t="s">
        <v>9517</v>
      </c>
      <c r="G20833" t="s">
        <v>2142</v>
      </c>
      <c r="H20833" t="s">
        <v>9516</v>
      </c>
      <c r="I20833" t="s">
        <v>9515</v>
      </c>
      <c r="J20833" s="40">
        <v>743.04</v>
      </c>
      <c r="K20833" s="40">
        <v>0</v>
      </c>
    </row>
    <row r="20834" spans="1:11" x14ac:dyDescent="0.35">
      <c r="A20834">
        <v>65035</v>
      </c>
      <c r="B20834" t="s">
        <v>419</v>
      </c>
      <c r="C20834" s="70">
        <v>0</v>
      </c>
      <c r="D20834" s="70">
        <v>0</v>
      </c>
      <c r="E20834" s="71">
        <v>44852</v>
      </c>
      <c r="F20834" t="s">
        <v>9514</v>
      </c>
      <c r="G20834" t="s">
        <v>2142</v>
      </c>
      <c r="H20834" t="s">
        <v>9513</v>
      </c>
      <c r="I20834" t="s">
        <v>9512</v>
      </c>
      <c r="J20834" s="40">
        <v>3714.97</v>
      </c>
      <c r="K20834" s="40">
        <v>0</v>
      </c>
    </row>
    <row r="20835" spans="1:11" x14ac:dyDescent="0.35">
      <c r="A20835">
        <v>65035</v>
      </c>
      <c r="B20835" t="s">
        <v>419</v>
      </c>
      <c r="C20835" s="70">
        <v>0</v>
      </c>
      <c r="D20835" s="70">
        <v>0</v>
      </c>
      <c r="E20835" s="71">
        <v>44865</v>
      </c>
      <c r="F20835" t="s">
        <v>9511</v>
      </c>
      <c r="G20835" t="s">
        <v>2343</v>
      </c>
      <c r="H20835" t="s">
        <v>9498</v>
      </c>
      <c r="I20835" t="s">
        <v>9498</v>
      </c>
      <c r="J20835" s="40">
        <v>1312.67</v>
      </c>
      <c r="K20835" s="40">
        <v>0</v>
      </c>
    </row>
    <row r="20836" spans="1:11" x14ac:dyDescent="0.35">
      <c r="A20836">
        <v>65035</v>
      </c>
      <c r="B20836" t="s">
        <v>419</v>
      </c>
      <c r="C20836" s="70">
        <v>0</v>
      </c>
      <c r="D20836" s="70">
        <v>0</v>
      </c>
      <c r="E20836" s="71">
        <v>44865</v>
      </c>
      <c r="F20836" t="s">
        <v>9510</v>
      </c>
      <c r="G20836" t="s">
        <v>2169</v>
      </c>
      <c r="H20836" t="s">
        <v>9476</v>
      </c>
      <c r="I20836" t="s">
        <v>9475</v>
      </c>
      <c r="J20836" s="40">
        <v>2800</v>
      </c>
      <c r="K20836" s="40">
        <v>0</v>
      </c>
    </row>
    <row r="20837" spans="1:11" x14ac:dyDescent="0.35">
      <c r="A20837">
        <v>65035</v>
      </c>
      <c r="B20837" t="s">
        <v>419</v>
      </c>
      <c r="C20837" s="70">
        <v>0</v>
      </c>
      <c r="D20837" s="70">
        <v>0</v>
      </c>
      <c r="E20837" s="71">
        <v>44865</v>
      </c>
      <c r="F20837" t="s">
        <v>9509</v>
      </c>
      <c r="G20837" t="s">
        <v>2169</v>
      </c>
      <c r="H20837" t="s">
        <v>9447</v>
      </c>
      <c r="I20837" t="s">
        <v>9446</v>
      </c>
      <c r="J20837" s="40">
        <v>638.25</v>
      </c>
      <c r="K20837" s="40">
        <v>0</v>
      </c>
    </row>
    <row r="20838" spans="1:11" x14ac:dyDescent="0.35">
      <c r="A20838">
        <v>65035</v>
      </c>
      <c r="B20838" t="s">
        <v>419</v>
      </c>
      <c r="C20838" s="70">
        <v>0</v>
      </c>
      <c r="D20838" s="70">
        <v>0</v>
      </c>
      <c r="E20838" s="71">
        <v>44865</v>
      </c>
      <c r="F20838" t="s">
        <v>9508</v>
      </c>
      <c r="G20838" t="s">
        <v>2169</v>
      </c>
      <c r="H20838" t="s">
        <v>9441</v>
      </c>
      <c r="I20838" t="s">
        <v>9440</v>
      </c>
      <c r="J20838" s="40">
        <v>6471.67</v>
      </c>
      <c r="K20838" s="40">
        <v>0</v>
      </c>
    </row>
    <row r="20839" spans="1:11" x14ac:dyDescent="0.35">
      <c r="A20839">
        <v>65035</v>
      </c>
      <c r="B20839" t="s">
        <v>419</v>
      </c>
      <c r="C20839" s="70">
        <v>0</v>
      </c>
      <c r="D20839" s="70">
        <v>0</v>
      </c>
      <c r="E20839" s="71">
        <v>44865</v>
      </c>
      <c r="F20839" t="s">
        <v>9507</v>
      </c>
      <c r="G20839" t="s">
        <v>2169</v>
      </c>
      <c r="H20839" t="s">
        <v>9438</v>
      </c>
      <c r="I20839" t="s">
        <v>9437</v>
      </c>
      <c r="J20839" s="40">
        <v>7107.2</v>
      </c>
      <c r="K20839" s="40">
        <v>0</v>
      </c>
    </row>
    <row r="20840" spans="1:11" x14ac:dyDescent="0.35">
      <c r="A20840">
        <v>65035</v>
      </c>
      <c r="B20840" t="s">
        <v>419</v>
      </c>
      <c r="C20840" s="70">
        <v>0</v>
      </c>
      <c r="D20840" s="70">
        <v>0</v>
      </c>
      <c r="E20840" s="71">
        <v>44865</v>
      </c>
      <c r="F20840" t="s">
        <v>9506</v>
      </c>
      <c r="G20840" t="s">
        <v>2169</v>
      </c>
      <c r="H20840" t="s">
        <v>9481</v>
      </c>
      <c r="I20840" t="s">
        <v>9480</v>
      </c>
      <c r="J20840" s="40">
        <v>0</v>
      </c>
      <c r="K20840" s="40">
        <v>175.95</v>
      </c>
    </row>
    <row r="20841" spans="1:11" x14ac:dyDescent="0.35">
      <c r="A20841">
        <v>65035</v>
      </c>
      <c r="B20841" t="s">
        <v>419</v>
      </c>
      <c r="C20841" s="70">
        <v>0</v>
      </c>
      <c r="D20841" s="70">
        <v>0</v>
      </c>
      <c r="E20841" s="71">
        <v>44865</v>
      </c>
      <c r="F20841" t="s">
        <v>9505</v>
      </c>
      <c r="G20841" t="s">
        <v>2169</v>
      </c>
      <c r="H20841" t="s">
        <v>9435</v>
      </c>
      <c r="I20841" t="s">
        <v>9434</v>
      </c>
      <c r="J20841" s="40">
        <v>0</v>
      </c>
      <c r="K20841" s="40">
        <v>5579.4</v>
      </c>
    </row>
    <row r="20842" spans="1:11" x14ac:dyDescent="0.35">
      <c r="A20842">
        <v>65035</v>
      </c>
      <c r="B20842" t="s">
        <v>419</v>
      </c>
      <c r="C20842" s="70">
        <v>0</v>
      </c>
      <c r="D20842" s="70">
        <v>0</v>
      </c>
      <c r="E20842" s="71">
        <v>44865</v>
      </c>
      <c r="F20842" t="s">
        <v>9504</v>
      </c>
      <c r="G20842" t="s">
        <v>2169</v>
      </c>
      <c r="H20842" t="s">
        <v>9444</v>
      </c>
      <c r="I20842" t="s">
        <v>9443</v>
      </c>
      <c r="J20842" s="40">
        <v>3146.38</v>
      </c>
      <c r="K20842" s="40">
        <v>0</v>
      </c>
    </row>
    <row r="20843" spans="1:11" x14ac:dyDescent="0.35">
      <c r="A20843">
        <v>65035</v>
      </c>
      <c r="B20843" t="s">
        <v>419</v>
      </c>
      <c r="C20843" s="70">
        <v>0</v>
      </c>
      <c r="D20843" s="70">
        <v>0</v>
      </c>
      <c r="E20843" s="71">
        <v>44865</v>
      </c>
      <c r="F20843" t="s">
        <v>9503</v>
      </c>
      <c r="G20843" t="s">
        <v>2169</v>
      </c>
      <c r="H20843" t="s">
        <v>9473</v>
      </c>
      <c r="I20843" t="s">
        <v>9472</v>
      </c>
      <c r="J20843" s="40">
        <v>2550</v>
      </c>
      <c r="K20843" s="40">
        <v>0</v>
      </c>
    </row>
    <row r="20844" spans="1:11" x14ac:dyDescent="0.35">
      <c r="A20844">
        <v>65035</v>
      </c>
      <c r="B20844" t="s">
        <v>419</v>
      </c>
      <c r="C20844" s="70">
        <v>0</v>
      </c>
      <c r="D20844" s="70">
        <v>0</v>
      </c>
      <c r="E20844" s="71">
        <v>44866</v>
      </c>
      <c r="F20844" t="s">
        <v>9502</v>
      </c>
      <c r="G20844" t="s">
        <v>2142</v>
      </c>
      <c r="H20844" t="s">
        <v>9501</v>
      </c>
      <c r="I20844" t="s">
        <v>9500</v>
      </c>
      <c r="J20844" s="40">
        <v>251.92</v>
      </c>
      <c r="K20844" s="40">
        <v>0</v>
      </c>
    </row>
    <row r="20845" spans="1:11" x14ac:dyDescent="0.35">
      <c r="A20845">
        <v>65035</v>
      </c>
      <c r="B20845" t="s">
        <v>419</v>
      </c>
      <c r="C20845" s="70">
        <v>0</v>
      </c>
      <c r="D20845" s="70">
        <v>0</v>
      </c>
      <c r="E20845" s="71">
        <v>44866</v>
      </c>
      <c r="F20845" t="s">
        <v>9499</v>
      </c>
      <c r="G20845" t="s">
        <v>2343</v>
      </c>
      <c r="H20845" t="s">
        <v>9498</v>
      </c>
      <c r="I20845" t="s">
        <v>9498</v>
      </c>
      <c r="J20845" s="40">
        <v>-1312.67</v>
      </c>
      <c r="K20845" s="40">
        <v>0</v>
      </c>
    </row>
    <row r="20846" spans="1:11" x14ac:dyDescent="0.35">
      <c r="A20846">
        <v>65035</v>
      </c>
      <c r="B20846" t="s">
        <v>419</v>
      </c>
      <c r="C20846" s="70">
        <v>0</v>
      </c>
      <c r="D20846" s="70">
        <v>0</v>
      </c>
      <c r="E20846" s="71">
        <v>44869</v>
      </c>
      <c r="F20846" t="s">
        <v>9497</v>
      </c>
      <c r="G20846" t="s">
        <v>2142</v>
      </c>
      <c r="H20846" t="s">
        <v>9496</v>
      </c>
      <c r="I20846" t="s">
        <v>9495</v>
      </c>
      <c r="J20846" s="40">
        <v>4784.68</v>
      </c>
      <c r="K20846" s="40">
        <v>0</v>
      </c>
    </row>
    <row r="20847" spans="1:11" x14ac:dyDescent="0.35">
      <c r="A20847">
        <v>65035</v>
      </c>
      <c r="B20847" t="s">
        <v>419</v>
      </c>
      <c r="C20847" s="70">
        <v>0</v>
      </c>
      <c r="D20847" s="70">
        <v>0</v>
      </c>
      <c r="E20847" s="71">
        <v>44878</v>
      </c>
      <c r="F20847" t="s">
        <v>9494</v>
      </c>
      <c r="G20847" t="s">
        <v>2142</v>
      </c>
      <c r="H20847" t="s">
        <v>9493</v>
      </c>
      <c r="I20847" t="s">
        <v>9492</v>
      </c>
      <c r="J20847" s="40">
        <v>83.2</v>
      </c>
      <c r="K20847" s="40">
        <v>0</v>
      </c>
    </row>
    <row r="20848" spans="1:11" x14ac:dyDescent="0.35">
      <c r="A20848">
        <v>65035</v>
      </c>
      <c r="B20848" t="s">
        <v>419</v>
      </c>
      <c r="C20848" s="70">
        <v>0</v>
      </c>
      <c r="D20848" s="70">
        <v>0</v>
      </c>
      <c r="E20848" s="71">
        <v>44880</v>
      </c>
      <c r="F20848" t="s">
        <v>9491</v>
      </c>
      <c r="G20848" t="s">
        <v>2142</v>
      </c>
      <c r="H20848" t="s">
        <v>9490</v>
      </c>
      <c r="I20848" t="s">
        <v>9489</v>
      </c>
      <c r="J20848" s="40">
        <v>223.57</v>
      </c>
      <c r="K20848" s="40">
        <v>0</v>
      </c>
    </row>
    <row r="20849" spans="1:11" x14ac:dyDescent="0.35">
      <c r="A20849">
        <v>65035</v>
      </c>
      <c r="B20849" t="s">
        <v>419</v>
      </c>
      <c r="C20849" s="70">
        <v>0</v>
      </c>
      <c r="D20849" s="70">
        <v>0</v>
      </c>
      <c r="E20849" s="71">
        <v>44895</v>
      </c>
      <c r="F20849" t="s">
        <v>9488</v>
      </c>
      <c r="G20849" t="s">
        <v>2343</v>
      </c>
      <c r="H20849" t="s">
        <v>9466</v>
      </c>
      <c r="I20849" t="s">
        <v>9466</v>
      </c>
      <c r="J20849" s="40">
        <v>43245</v>
      </c>
      <c r="K20849" s="40">
        <v>0</v>
      </c>
    </row>
    <row r="20850" spans="1:11" x14ac:dyDescent="0.35">
      <c r="A20850">
        <v>65035</v>
      </c>
      <c r="B20850" t="s">
        <v>419</v>
      </c>
      <c r="C20850" s="70">
        <v>0</v>
      </c>
      <c r="D20850" s="70">
        <v>0</v>
      </c>
      <c r="E20850" s="71">
        <v>44895</v>
      </c>
      <c r="F20850" t="s">
        <v>9487</v>
      </c>
      <c r="G20850" t="s">
        <v>2343</v>
      </c>
      <c r="H20850" t="s">
        <v>9486</v>
      </c>
      <c r="I20850" t="s">
        <v>9486</v>
      </c>
      <c r="J20850" s="40">
        <v>3026.01</v>
      </c>
      <c r="K20850" s="40">
        <v>0</v>
      </c>
    </row>
    <row r="20851" spans="1:11" x14ac:dyDescent="0.35">
      <c r="A20851">
        <v>65035</v>
      </c>
      <c r="B20851" t="s">
        <v>419</v>
      </c>
      <c r="C20851" s="70">
        <v>0</v>
      </c>
      <c r="D20851" s="70">
        <v>0</v>
      </c>
      <c r="E20851" s="71">
        <v>44895</v>
      </c>
      <c r="F20851" t="s">
        <v>9485</v>
      </c>
      <c r="G20851" t="s">
        <v>2169</v>
      </c>
      <c r="H20851" t="s">
        <v>9447</v>
      </c>
      <c r="I20851" t="s">
        <v>9446</v>
      </c>
      <c r="J20851" s="40">
        <v>638.25</v>
      </c>
      <c r="K20851" s="40">
        <v>0</v>
      </c>
    </row>
    <row r="20852" spans="1:11" x14ac:dyDescent="0.35">
      <c r="A20852">
        <v>65035</v>
      </c>
      <c r="B20852" t="s">
        <v>419</v>
      </c>
      <c r="C20852" s="70">
        <v>0</v>
      </c>
      <c r="D20852" s="70">
        <v>0</v>
      </c>
      <c r="E20852" s="71">
        <v>44895</v>
      </c>
      <c r="F20852" t="s">
        <v>9484</v>
      </c>
      <c r="G20852" t="s">
        <v>2169</v>
      </c>
      <c r="H20852" t="s">
        <v>9441</v>
      </c>
      <c r="I20852" t="s">
        <v>9440</v>
      </c>
      <c r="J20852" s="40">
        <v>6471.67</v>
      </c>
      <c r="K20852" s="40">
        <v>0</v>
      </c>
    </row>
    <row r="20853" spans="1:11" x14ac:dyDescent="0.35">
      <c r="A20853">
        <v>65035</v>
      </c>
      <c r="B20853" t="s">
        <v>419</v>
      </c>
      <c r="C20853" s="70">
        <v>0</v>
      </c>
      <c r="D20853" s="70">
        <v>0</v>
      </c>
      <c r="E20853" s="71">
        <v>44895</v>
      </c>
      <c r="F20853" t="s">
        <v>9483</v>
      </c>
      <c r="G20853" t="s">
        <v>2169</v>
      </c>
      <c r="H20853" t="s">
        <v>9438</v>
      </c>
      <c r="I20853" t="s">
        <v>9437</v>
      </c>
      <c r="J20853" s="40">
        <v>7107.2</v>
      </c>
      <c r="K20853" s="40">
        <v>0</v>
      </c>
    </row>
    <row r="20854" spans="1:11" x14ac:dyDescent="0.35">
      <c r="A20854">
        <v>65035</v>
      </c>
      <c r="B20854" t="s">
        <v>419</v>
      </c>
      <c r="C20854" s="70">
        <v>0</v>
      </c>
      <c r="D20854" s="70">
        <v>0</v>
      </c>
      <c r="E20854" s="71">
        <v>44895</v>
      </c>
      <c r="F20854" t="s">
        <v>9482</v>
      </c>
      <c r="G20854" t="s">
        <v>2169</v>
      </c>
      <c r="H20854" t="s">
        <v>9481</v>
      </c>
      <c r="I20854" t="s">
        <v>9480</v>
      </c>
      <c r="J20854" s="40">
        <v>0</v>
      </c>
      <c r="K20854" s="40">
        <v>175.94</v>
      </c>
    </row>
    <row r="20855" spans="1:11" x14ac:dyDescent="0.35">
      <c r="A20855">
        <v>65035</v>
      </c>
      <c r="B20855" t="s">
        <v>419</v>
      </c>
      <c r="C20855" s="70">
        <v>0</v>
      </c>
      <c r="D20855" s="70">
        <v>0</v>
      </c>
      <c r="E20855" s="71">
        <v>44895</v>
      </c>
      <c r="F20855" t="s">
        <v>9479</v>
      </c>
      <c r="G20855" t="s">
        <v>2169</v>
      </c>
      <c r="H20855" t="s">
        <v>9435</v>
      </c>
      <c r="I20855" t="s">
        <v>9434</v>
      </c>
      <c r="J20855" s="40">
        <v>0</v>
      </c>
      <c r="K20855" s="40">
        <v>5579.4</v>
      </c>
    </row>
    <row r="20856" spans="1:11" x14ac:dyDescent="0.35">
      <c r="A20856">
        <v>65035</v>
      </c>
      <c r="B20856" t="s">
        <v>419</v>
      </c>
      <c r="C20856" s="70">
        <v>0</v>
      </c>
      <c r="D20856" s="70">
        <v>0</v>
      </c>
      <c r="E20856" s="71">
        <v>44895</v>
      </c>
      <c r="F20856" t="s">
        <v>9478</v>
      </c>
      <c r="G20856" t="s">
        <v>2169</v>
      </c>
      <c r="H20856" t="s">
        <v>9444</v>
      </c>
      <c r="I20856" t="s">
        <v>9443</v>
      </c>
      <c r="J20856" s="40">
        <v>3146.38</v>
      </c>
      <c r="K20856" s="40">
        <v>0</v>
      </c>
    </row>
    <row r="20857" spans="1:11" x14ac:dyDescent="0.35">
      <c r="A20857">
        <v>65035</v>
      </c>
      <c r="B20857" t="s">
        <v>419</v>
      </c>
      <c r="C20857" s="70">
        <v>0</v>
      </c>
      <c r="D20857" s="70">
        <v>0</v>
      </c>
      <c r="E20857" s="71">
        <v>44895</v>
      </c>
      <c r="F20857" t="s">
        <v>9477</v>
      </c>
      <c r="G20857" t="s">
        <v>2169</v>
      </c>
      <c r="H20857" t="s">
        <v>9476</v>
      </c>
      <c r="I20857" t="s">
        <v>9475</v>
      </c>
      <c r="J20857" s="40">
        <v>1327.12</v>
      </c>
      <c r="K20857" s="40">
        <v>0</v>
      </c>
    </row>
    <row r="20858" spans="1:11" x14ac:dyDescent="0.35">
      <c r="A20858">
        <v>65035</v>
      </c>
      <c r="B20858" t="s">
        <v>419</v>
      </c>
      <c r="C20858" s="70">
        <v>0</v>
      </c>
      <c r="D20858" s="70">
        <v>0</v>
      </c>
      <c r="E20858" s="71">
        <v>44895</v>
      </c>
      <c r="F20858" t="s">
        <v>9474</v>
      </c>
      <c r="G20858" t="s">
        <v>2169</v>
      </c>
      <c r="H20858" t="s">
        <v>9473</v>
      </c>
      <c r="I20858" t="s">
        <v>9472</v>
      </c>
      <c r="J20858" s="40">
        <v>2550</v>
      </c>
      <c r="K20858" s="40">
        <v>0</v>
      </c>
    </row>
    <row r="20859" spans="1:11" x14ac:dyDescent="0.35">
      <c r="A20859">
        <v>65035</v>
      </c>
      <c r="B20859" t="s">
        <v>419</v>
      </c>
      <c r="C20859" s="70">
        <v>0</v>
      </c>
      <c r="D20859" s="70">
        <v>0</v>
      </c>
      <c r="E20859" s="71">
        <v>44895</v>
      </c>
      <c r="F20859" t="s">
        <v>9471</v>
      </c>
      <c r="G20859" t="s">
        <v>2169</v>
      </c>
      <c r="H20859" t="s">
        <v>3933</v>
      </c>
      <c r="I20859" t="s">
        <v>3932</v>
      </c>
      <c r="J20859" s="40">
        <v>2878.8</v>
      </c>
      <c r="K20859" s="40">
        <v>0</v>
      </c>
    </row>
    <row r="20860" spans="1:11" x14ac:dyDescent="0.35">
      <c r="A20860">
        <v>65035</v>
      </c>
      <c r="B20860" t="s">
        <v>419</v>
      </c>
      <c r="C20860" s="70">
        <v>0</v>
      </c>
      <c r="D20860" s="70">
        <v>0</v>
      </c>
      <c r="E20860" s="71">
        <v>44896</v>
      </c>
      <c r="F20860" t="s">
        <v>9470</v>
      </c>
      <c r="G20860" t="s">
        <v>2142</v>
      </c>
      <c r="H20860" t="s">
        <v>9469</v>
      </c>
      <c r="I20860" t="s">
        <v>9468</v>
      </c>
      <c r="J20860" s="40">
        <v>180</v>
      </c>
      <c r="K20860" s="40">
        <v>0</v>
      </c>
    </row>
    <row r="20861" spans="1:11" x14ac:dyDescent="0.35">
      <c r="A20861">
        <v>65035</v>
      </c>
      <c r="B20861" t="s">
        <v>419</v>
      </c>
      <c r="C20861" s="70">
        <v>0</v>
      </c>
      <c r="D20861" s="70">
        <v>0</v>
      </c>
      <c r="E20861" s="71">
        <v>44896</v>
      </c>
      <c r="F20861" t="s">
        <v>9467</v>
      </c>
      <c r="G20861" t="s">
        <v>2343</v>
      </c>
      <c r="H20861" t="s">
        <v>9466</v>
      </c>
      <c r="I20861" t="s">
        <v>9466</v>
      </c>
      <c r="J20861" s="40">
        <v>-43245</v>
      </c>
      <c r="K20861" s="40">
        <v>0</v>
      </c>
    </row>
    <row r="20862" spans="1:11" x14ac:dyDescent="0.35">
      <c r="A20862">
        <v>65035</v>
      </c>
      <c r="B20862" t="s">
        <v>419</v>
      </c>
      <c r="C20862" s="70">
        <v>0</v>
      </c>
      <c r="D20862" s="70">
        <v>0</v>
      </c>
      <c r="E20862" s="71">
        <v>44896</v>
      </c>
      <c r="F20862" t="s">
        <v>9465</v>
      </c>
      <c r="G20862" t="s">
        <v>3104</v>
      </c>
      <c r="H20862" t="s">
        <v>9464</v>
      </c>
      <c r="I20862" t="s">
        <v>9461</v>
      </c>
      <c r="J20862" s="40">
        <v>-425.28</v>
      </c>
      <c r="K20862" s="40">
        <v>0</v>
      </c>
    </row>
    <row r="20863" spans="1:11" x14ac:dyDescent="0.35">
      <c r="A20863">
        <v>65035</v>
      </c>
      <c r="B20863" t="s">
        <v>419</v>
      </c>
      <c r="C20863" s="70">
        <v>0</v>
      </c>
      <c r="D20863" s="70">
        <v>0</v>
      </c>
      <c r="E20863" s="71">
        <v>44896</v>
      </c>
      <c r="F20863" t="s">
        <v>9463</v>
      </c>
      <c r="G20863" t="s">
        <v>2142</v>
      </c>
      <c r="H20863" t="s">
        <v>9462</v>
      </c>
      <c r="I20863" t="s">
        <v>9461</v>
      </c>
      <c r="J20863" s="40">
        <v>425.28</v>
      </c>
      <c r="K20863" s="40">
        <v>0</v>
      </c>
    </row>
    <row r="20864" spans="1:11" x14ac:dyDescent="0.35">
      <c r="A20864">
        <v>65035</v>
      </c>
      <c r="B20864" t="s">
        <v>419</v>
      </c>
      <c r="C20864" s="70">
        <v>0</v>
      </c>
      <c r="D20864" s="70">
        <v>0</v>
      </c>
      <c r="E20864" s="71">
        <v>44896</v>
      </c>
      <c r="F20864" t="s">
        <v>9460</v>
      </c>
      <c r="G20864" t="s">
        <v>1907</v>
      </c>
      <c r="H20864" t="s">
        <v>9459</v>
      </c>
      <c r="I20864" t="s">
        <v>9458</v>
      </c>
      <c r="J20864" s="40">
        <v>0</v>
      </c>
      <c r="K20864" s="40">
        <v>-19.93</v>
      </c>
    </row>
    <row r="20865" spans="1:11" x14ac:dyDescent="0.35">
      <c r="A20865">
        <v>65035</v>
      </c>
      <c r="B20865" t="s">
        <v>419</v>
      </c>
      <c r="C20865" s="70">
        <v>0</v>
      </c>
      <c r="D20865" s="70">
        <v>0</v>
      </c>
      <c r="E20865" s="71">
        <v>44901</v>
      </c>
      <c r="F20865" t="s">
        <v>9457</v>
      </c>
      <c r="G20865" t="s">
        <v>2142</v>
      </c>
      <c r="H20865" t="s">
        <v>9456</v>
      </c>
      <c r="I20865" t="s">
        <v>9455</v>
      </c>
      <c r="J20865" s="40">
        <v>4163.49</v>
      </c>
      <c r="K20865" s="40">
        <v>0</v>
      </c>
    </row>
    <row r="20866" spans="1:11" x14ac:dyDescent="0.35">
      <c r="A20866">
        <v>65035</v>
      </c>
      <c r="B20866" t="s">
        <v>419</v>
      </c>
      <c r="C20866" s="70">
        <v>0</v>
      </c>
      <c r="D20866" s="70">
        <v>0</v>
      </c>
      <c r="E20866" s="71">
        <v>44916</v>
      </c>
      <c r="F20866" t="s">
        <v>9454</v>
      </c>
      <c r="G20866" t="s">
        <v>2142</v>
      </c>
      <c r="H20866" t="s">
        <v>9453</v>
      </c>
      <c r="I20866" t="s">
        <v>9452</v>
      </c>
      <c r="J20866" s="40">
        <v>1333.77</v>
      </c>
      <c r="K20866" s="40">
        <v>0</v>
      </c>
    </row>
    <row r="20867" spans="1:11" x14ac:dyDescent="0.35">
      <c r="A20867">
        <v>65035</v>
      </c>
      <c r="B20867" t="s">
        <v>419</v>
      </c>
      <c r="C20867" s="70">
        <v>0</v>
      </c>
      <c r="D20867" s="70">
        <v>0</v>
      </c>
      <c r="E20867" s="71">
        <v>44926</v>
      </c>
      <c r="F20867" t="s">
        <v>9451</v>
      </c>
      <c r="G20867" t="s">
        <v>2343</v>
      </c>
      <c r="H20867" t="s">
        <v>9450</v>
      </c>
      <c r="I20867" t="s">
        <v>9450</v>
      </c>
      <c r="J20867" s="40">
        <v>1413.59</v>
      </c>
      <c r="K20867" s="40">
        <v>0</v>
      </c>
    </row>
    <row r="20868" spans="1:11" x14ac:dyDescent="0.35">
      <c r="A20868">
        <v>65035</v>
      </c>
      <c r="B20868" t="s">
        <v>419</v>
      </c>
      <c r="C20868" s="70">
        <v>0</v>
      </c>
      <c r="D20868" s="70">
        <v>0</v>
      </c>
      <c r="E20868" s="71">
        <v>44926</v>
      </c>
      <c r="F20868" t="s">
        <v>9449</v>
      </c>
      <c r="G20868" t="s">
        <v>1912</v>
      </c>
      <c r="H20868" t="s">
        <v>1911</v>
      </c>
      <c r="J20868" s="40">
        <v>4160</v>
      </c>
      <c r="K20868" s="40">
        <v>0</v>
      </c>
    </row>
    <row r="20869" spans="1:11" x14ac:dyDescent="0.35">
      <c r="A20869">
        <v>65035</v>
      </c>
      <c r="B20869" t="s">
        <v>419</v>
      </c>
      <c r="C20869" s="70">
        <v>0</v>
      </c>
      <c r="D20869" s="70">
        <v>0</v>
      </c>
      <c r="E20869" s="71">
        <v>44926</v>
      </c>
      <c r="F20869" t="s">
        <v>9448</v>
      </c>
      <c r="G20869" t="s">
        <v>2169</v>
      </c>
      <c r="H20869" t="s">
        <v>9447</v>
      </c>
      <c r="I20869" t="s">
        <v>9446</v>
      </c>
      <c r="J20869" s="40">
        <v>638.25</v>
      </c>
      <c r="K20869" s="40">
        <v>0</v>
      </c>
    </row>
    <row r="20870" spans="1:11" x14ac:dyDescent="0.35">
      <c r="A20870">
        <v>65035</v>
      </c>
      <c r="B20870" t="s">
        <v>419</v>
      </c>
      <c r="C20870" s="70">
        <v>0</v>
      </c>
      <c r="D20870" s="70">
        <v>0</v>
      </c>
      <c r="E20870" s="71">
        <v>44926</v>
      </c>
      <c r="F20870" t="s">
        <v>9445</v>
      </c>
      <c r="G20870" t="s">
        <v>2169</v>
      </c>
      <c r="H20870" t="s">
        <v>9444</v>
      </c>
      <c r="I20870" t="s">
        <v>9443</v>
      </c>
      <c r="J20870" s="40">
        <v>3146.38</v>
      </c>
      <c r="K20870" s="40">
        <v>0</v>
      </c>
    </row>
    <row r="20871" spans="1:11" x14ac:dyDescent="0.35">
      <c r="A20871">
        <v>65035</v>
      </c>
      <c r="B20871" t="s">
        <v>419</v>
      </c>
      <c r="C20871" s="70">
        <v>0</v>
      </c>
      <c r="D20871" s="70">
        <v>0</v>
      </c>
      <c r="E20871" s="71">
        <v>44926</v>
      </c>
      <c r="F20871" t="s">
        <v>9442</v>
      </c>
      <c r="G20871" t="s">
        <v>2169</v>
      </c>
      <c r="H20871" t="s">
        <v>9441</v>
      </c>
      <c r="I20871" t="s">
        <v>9440</v>
      </c>
      <c r="J20871" s="40">
        <v>6471.67</v>
      </c>
      <c r="K20871" s="40">
        <v>0</v>
      </c>
    </row>
    <row r="20872" spans="1:11" x14ac:dyDescent="0.35">
      <c r="A20872">
        <v>65035</v>
      </c>
      <c r="B20872" t="s">
        <v>419</v>
      </c>
      <c r="C20872" s="70">
        <v>0</v>
      </c>
      <c r="D20872" s="70">
        <v>0</v>
      </c>
      <c r="E20872" s="71">
        <v>44926</v>
      </c>
      <c r="F20872" t="s">
        <v>9439</v>
      </c>
      <c r="G20872" t="s">
        <v>2169</v>
      </c>
      <c r="H20872" t="s">
        <v>9438</v>
      </c>
      <c r="I20872" t="s">
        <v>9437</v>
      </c>
      <c r="J20872" s="40">
        <v>6639.88</v>
      </c>
      <c r="K20872" s="40">
        <v>0</v>
      </c>
    </row>
    <row r="20873" spans="1:11" x14ac:dyDescent="0.35">
      <c r="A20873">
        <v>65035</v>
      </c>
      <c r="B20873" t="s">
        <v>419</v>
      </c>
      <c r="C20873" s="70">
        <v>0</v>
      </c>
      <c r="D20873" s="70">
        <v>0</v>
      </c>
      <c r="E20873" s="71">
        <v>44926</v>
      </c>
      <c r="F20873" t="s">
        <v>9436</v>
      </c>
      <c r="G20873" t="s">
        <v>2169</v>
      </c>
      <c r="H20873" t="s">
        <v>9435</v>
      </c>
      <c r="I20873" t="s">
        <v>9434</v>
      </c>
      <c r="J20873" s="40">
        <v>0</v>
      </c>
      <c r="K20873" s="40">
        <v>5579.4</v>
      </c>
    </row>
    <row r="20874" spans="1:11" x14ac:dyDescent="0.35">
      <c r="A20874">
        <v>65035</v>
      </c>
      <c r="B20874" t="s">
        <v>419</v>
      </c>
      <c r="C20874" s="70">
        <v>0</v>
      </c>
      <c r="D20874" s="70">
        <v>0</v>
      </c>
      <c r="E20874" s="71">
        <v>44926</v>
      </c>
      <c r="F20874" t="s">
        <v>9433</v>
      </c>
      <c r="G20874" t="s">
        <v>2169</v>
      </c>
      <c r="H20874" t="s">
        <v>9432</v>
      </c>
      <c r="I20874" t="s">
        <v>9431</v>
      </c>
      <c r="J20874" s="40">
        <v>754.3</v>
      </c>
      <c r="K20874" s="40">
        <v>0</v>
      </c>
    </row>
    <row r="20875" spans="1:11" x14ac:dyDescent="0.35">
      <c r="A20875">
        <v>65035</v>
      </c>
      <c r="B20875" t="s">
        <v>419</v>
      </c>
      <c r="C20875" s="70">
        <v>0</v>
      </c>
      <c r="D20875" s="70">
        <v>0</v>
      </c>
      <c r="E20875" s="71">
        <v>44926</v>
      </c>
      <c r="F20875" t="s">
        <v>9430</v>
      </c>
      <c r="G20875" t="s">
        <v>2169</v>
      </c>
      <c r="H20875" t="s">
        <v>9429</v>
      </c>
      <c r="I20875" t="s">
        <v>9428</v>
      </c>
      <c r="J20875" s="40">
        <v>2450</v>
      </c>
      <c r="K20875" s="40">
        <v>0</v>
      </c>
    </row>
    <row r="20876" spans="1:11" x14ac:dyDescent="0.35">
      <c r="A20876">
        <v>65035</v>
      </c>
      <c r="B20876" t="s">
        <v>419</v>
      </c>
      <c r="C20876" s="70">
        <v>0</v>
      </c>
      <c r="D20876" s="70">
        <v>0</v>
      </c>
      <c r="E20876" s="71">
        <v>44926</v>
      </c>
      <c r="F20876" t="s">
        <v>9427</v>
      </c>
      <c r="G20876" t="s">
        <v>2169</v>
      </c>
      <c r="H20876" t="s">
        <v>9426</v>
      </c>
      <c r="I20876" t="s">
        <v>9425</v>
      </c>
      <c r="J20876" s="40">
        <v>505.22</v>
      </c>
      <c r="K20876" s="40">
        <v>0</v>
      </c>
    </row>
    <row r="20877" spans="1:11" x14ac:dyDescent="0.35">
      <c r="A20877">
        <v>65035</v>
      </c>
      <c r="B20877" t="s">
        <v>419</v>
      </c>
      <c r="C20877" s="70">
        <v>0</v>
      </c>
      <c r="D20877" s="70">
        <v>0</v>
      </c>
      <c r="E20877" s="71">
        <v>44926</v>
      </c>
      <c r="F20877" t="s">
        <v>9424</v>
      </c>
      <c r="G20877" t="s">
        <v>2169</v>
      </c>
      <c r="H20877" t="s">
        <v>3933</v>
      </c>
      <c r="I20877" t="s">
        <v>3932</v>
      </c>
      <c r="J20877" s="40">
        <v>2878.8</v>
      </c>
      <c r="K20877" s="40">
        <v>0</v>
      </c>
    </row>
    <row r="20878" spans="1:11" x14ac:dyDescent="0.35">
      <c r="A20878">
        <v>65035</v>
      </c>
      <c r="B20878" t="s">
        <v>419</v>
      </c>
      <c r="C20878" s="70">
        <v>0</v>
      </c>
      <c r="D20878" s="70">
        <v>0</v>
      </c>
      <c r="E20878" s="71">
        <v>44926</v>
      </c>
      <c r="F20878" t="s">
        <v>9423</v>
      </c>
      <c r="G20878" t="s">
        <v>2169</v>
      </c>
      <c r="H20878" t="s">
        <v>9422</v>
      </c>
      <c r="I20878" t="s">
        <v>9421</v>
      </c>
      <c r="J20878" s="40">
        <v>365.9</v>
      </c>
      <c r="K20878" s="40">
        <v>0</v>
      </c>
    </row>
    <row r="20879" spans="1:11" x14ac:dyDescent="0.35">
      <c r="A20879">
        <v>65035</v>
      </c>
      <c r="B20879" t="s">
        <v>419</v>
      </c>
      <c r="C20879" s="70">
        <v>0</v>
      </c>
      <c r="D20879" s="70">
        <v>0</v>
      </c>
      <c r="E20879" s="71">
        <v>44926</v>
      </c>
      <c r="F20879" t="s">
        <v>9420</v>
      </c>
      <c r="G20879" t="s">
        <v>2142</v>
      </c>
      <c r="H20879" t="s">
        <v>9419</v>
      </c>
      <c r="I20879" t="s">
        <v>9418</v>
      </c>
      <c r="J20879" s="40">
        <v>199</v>
      </c>
      <c r="K20879" s="40">
        <v>0</v>
      </c>
    </row>
    <row r="20880" spans="1:11" x14ac:dyDescent="0.35">
      <c r="A20880">
        <v>65035</v>
      </c>
      <c r="B20880" t="s">
        <v>419</v>
      </c>
      <c r="C20880" s="70">
        <v>0</v>
      </c>
      <c r="D20880" s="70">
        <v>0</v>
      </c>
      <c r="E20880" s="71">
        <v>44926</v>
      </c>
      <c r="F20880" t="s">
        <v>9417</v>
      </c>
      <c r="G20880" t="s">
        <v>2142</v>
      </c>
      <c r="H20880" t="s">
        <v>9416</v>
      </c>
      <c r="I20880" t="s">
        <v>9415</v>
      </c>
      <c r="J20880" s="40">
        <v>199</v>
      </c>
      <c r="K20880" s="40">
        <v>0</v>
      </c>
    </row>
    <row r="20881" spans="1:11" x14ac:dyDescent="0.35">
      <c r="A20881">
        <v>65035</v>
      </c>
      <c r="B20881" t="s">
        <v>419</v>
      </c>
      <c r="C20881" s="70">
        <v>0</v>
      </c>
      <c r="D20881" s="70">
        <v>0</v>
      </c>
      <c r="E20881" s="71">
        <v>44926</v>
      </c>
      <c r="F20881" t="s">
        <v>9414</v>
      </c>
      <c r="G20881" t="s">
        <v>2142</v>
      </c>
      <c r="H20881" t="s">
        <v>9413</v>
      </c>
      <c r="I20881" t="s">
        <v>9412</v>
      </c>
      <c r="J20881" s="40">
        <v>199</v>
      </c>
      <c r="K20881" s="40">
        <v>0</v>
      </c>
    </row>
    <row r="20882" spans="1:11" x14ac:dyDescent="0.35">
      <c r="A20882">
        <v>65035</v>
      </c>
      <c r="B20882" t="s">
        <v>419</v>
      </c>
      <c r="C20882" s="70">
        <v>0</v>
      </c>
      <c r="D20882" s="70">
        <v>0</v>
      </c>
      <c r="E20882" s="71">
        <v>44926</v>
      </c>
      <c r="F20882" t="s">
        <v>9411</v>
      </c>
      <c r="G20882" t="s">
        <v>2142</v>
      </c>
      <c r="H20882" t="s">
        <v>9410</v>
      </c>
      <c r="I20882" t="s">
        <v>9409</v>
      </c>
      <c r="J20882" s="40">
        <v>199</v>
      </c>
      <c r="K20882" s="40">
        <v>0</v>
      </c>
    </row>
    <row r="20883" spans="1:11" x14ac:dyDescent="0.35">
      <c r="A20883">
        <v>65035</v>
      </c>
      <c r="B20883" t="s">
        <v>419</v>
      </c>
      <c r="C20883" s="70">
        <v>0</v>
      </c>
      <c r="D20883" s="70">
        <v>0</v>
      </c>
      <c r="E20883" s="71">
        <v>44926</v>
      </c>
      <c r="F20883" t="s">
        <v>9408</v>
      </c>
      <c r="G20883" t="s">
        <v>2142</v>
      </c>
      <c r="H20883" t="s">
        <v>9407</v>
      </c>
      <c r="I20883" t="s">
        <v>9406</v>
      </c>
      <c r="J20883" s="40">
        <v>199</v>
      </c>
      <c r="K20883" s="40">
        <v>0</v>
      </c>
    </row>
    <row r="20884" spans="1:11" x14ac:dyDescent="0.35">
      <c r="A20884">
        <v>65035</v>
      </c>
      <c r="B20884" t="s">
        <v>419</v>
      </c>
      <c r="C20884" s="70">
        <v>0</v>
      </c>
      <c r="D20884" s="70">
        <v>0</v>
      </c>
      <c r="E20884" s="71">
        <v>44926</v>
      </c>
      <c r="F20884" t="s">
        <v>9405</v>
      </c>
      <c r="G20884" t="s">
        <v>2142</v>
      </c>
      <c r="H20884" t="s">
        <v>9404</v>
      </c>
      <c r="I20884" t="s">
        <v>9403</v>
      </c>
      <c r="J20884" s="40">
        <v>199</v>
      </c>
      <c r="K20884" s="40">
        <v>0</v>
      </c>
    </row>
    <row r="20885" spans="1:11" x14ac:dyDescent="0.35">
      <c r="A20885">
        <v>65035</v>
      </c>
      <c r="B20885" t="s">
        <v>419</v>
      </c>
      <c r="C20885" s="70">
        <v>0</v>
      </c>
      <c r="D20885" s="70">
        <v>0</v>
      </c>
      <c r="E20885" s="71">
        <v>44926</v>
      </c>
      <c r="F20885" t="s">
        <v>9402</v>
      </c>
      <c r="G20885" t="s">
        <v>2142</v>
      </c>
      <c r="H20885" t="s">
        <v>9401</v>
      </c>
      <c r="I20885" t="s">
        <v>9400</v>
      </c>
      <c r="J20885" s="40">
        <v>199</v>
      </c>
      <c r="K20885" s="40">
        <v>0</v>
      </c>
    </row>
    <row r="20886" spans="1:11" x14ac:dyDescent="0.35">
      <c r="A20886">
        <v>65035</v>
      </c>
      <c r="B20886" t="s">
        <v>419</v>
      </c>
      <c r="C20886" s="70">
        <v>0</v>
      </c>
      <c r="D20886" s="70">
        <v>0</v>
      </c>
      <c r="E20886" s="71">
        <v>44926</v>
      </c>
      <c r="F20886" t="s">
        <v>9399</v>
      </c>
      <c r="G20886" t="s">
        <v>2142</v>
      </c>
      <c r="H20886" t="s">
        <v>9398</v>
      </c>
      <c r="I20886" t="s">
        <v>9397</v>
      </c>
      <c r="J20886" s="40">
        <v>199</v>
      </c>
      <c r="K20886" s="40">
        <v>0</v>
      </c>
    </row>
    <row r="20887" spans="1:11" x14ac:dyDescent="0.35">
      <c r="A20887">
        <v>65035</v>
      </c>
      <c r="B20887" t="s">
        <v>419</v>
      </c>
      <c r="C20887" s="70">
        <v>0</v>
      </c>
      <c r="D20887" s="70">
        <v>0</v>
      </c>
      <c r="E20887" s="71">
        <v>44926</v>
      </c>
      <c r="F20887" t="s">
        <v>9396</v>
      </c>
      <c r="G20887" t="s">
        <v>2142</v>
      </c>
      <c r="H20887" t="s">
        <v>9395</v>
      </c>
      <c r="I20887" t="s">
        <v>9394</v>
      </c>
      <c r="J20887" s="40">
        <v>199</v>
      </c>
      <c r="K20887" s="40">
        <v>0</v>
      </c>
    </row>
    <row r="20888" spans="1:11" x14ac:dyDescent="0.35">
      <c r="A20888">
        <v>65035</v>
      </c>
      <c r="B20888" t="s">
        <v>419</v>
      </c>
      <c r="C20888" s="70">
        <v>0</v>
      </c>
      <c r="D20888" s="70">
        <v>0</v>
      </c>
      <c r="E20888" s="71">
        <v>44926</v>
      </c>
      <c r="F20888" t="s">
        <v>9393</v>
      </c>
      <c r="G20888" t="s">
        <v>2142</v>
      </c>
      <c r="H20888" t="s">
        <v>9392</v>
      </c>
      <c r="I20888" t="s">
        <v>9391</v>
      </c>
      <c r="J20888" s="40">
        <v>199</v>
      </c>
      <c r="K20888" s="40">
        <v>0</v>
      </c>
    </row>
    <row r="20889" spans="1:11" x14ac:dyDescent="0.35">
      <c r="A20889">
        <v>65035</v>
      </c>
      <c r="B20889" t="s">
        <v>419</v>
      </c>
      <c r="C20889" s="70">
        <v>0</v>
      </c>
      <c r="D20889" s="70">
        <v>0</v>
      </c>
      <c r="E20889" s="71">
        <v>44926</v>
      </c>
      <c r="F20889" t="s">
        <v>9390</v>
      </c>
      <c r="G20889" t="s">
        <v>2142</v>
      </c>
      <c r="H20889" t="s">
        <v>9389</v>
      </c>
      <c r="I20889" t="s">
        <v>9388</v>
      </c>
      <c r="J20889" s="40">
        <v>199</v>
      </c>
      <c r="K20889" s="40">
        <v>0</v>
      </c>
    </row>
    <row r="20890" spans="1:11" x14ac:dyDescent="0.35">
      <c r="A20890">
        <v>65035</v>
      </c>
      <c r="B20890" t="s">
        <v>419</v>
      </c>
      <c r="C20890" s="70">
        <v>0</v>
      </c>
      <c r="D20890" s="70">
        <v>0</v>
      </c>
      <c r="E20890" s="71">
        <v>44926</v>
      </c>
      <c r="F20890" t="s">
        <v>9387</v>
      </c>
      <c r="G20890" t="s">
        <v>2142</v>
      </c>
      <c r="H20890" t="s">
        <v>9386</v>
      </c>
      <c r="I20890" t="s">
        <v>9385</v>
      </c>
      <c r="J20890" s="40">
        <v>199</v>
      </c>
      <c r="K20890" s="40">
        <v>0</v>
      </c>
    </row>
    <row r="20891" spans="1:11" x14ac:dyDescent="0.35">
      <c r="A20891">
        <v>65035</v>
      </c>
      <c r="B20891" t="s">
        <v>419</v>
      </c>
      <c r="C20891" s="70">
        <v>0</v>
      </c>
      <c r="D20891" s="70">
        <v>0</v>
      </c>
      <c r="E20891" s="71">
        <v>44926</v>
      </c>
      <c r="F20891" t="s">
        <v>2574</v>
      </c>
      <c r="G20891" t="s">
        <v>1912</v>
      </c>
      <c r="H20891" t="s">
        <v>1911</v>
      </c>
      <c r="J20891" s="40">
        <v>3570</v>
      </c>
      <c r="K20891" s="40">
        <v>0</v>
      </c>
    </row>
    <row r="20892" spans="1:11" x14ac:dyDescent="0.35">
      <c r="A20892">
        <v>65035</v>
      </c>
      <c r="B20892" t="s">
        <v>419</v>
      </c>
      <c r="C20892" s="70">
        <v>0</v>
      </c>
      <c r="D20892" s="70">
        <v>0</v>
      </c>
      <c r="E20892" s="71">
        <v>44926</v>
      </c>
      <c r="F20892" t="s">
        <v>9384</v>
      </c>
      <c r="G20892" t="s">
        <v>2142</v>
      </c>
      <c r="H20892" t="s">
        <v>9383</v>
      </c>
      <c r="I20892" t="s">
        <v>9382</v>
      </c>
      <c r="J20892" s="40">
        <v>187.23</v>
      </c>
      <c r="K20892" s="40">
        <v>0</v>
      </c>
    </row>
    <row r="20893" spans="1:11" x14ac:dyDescent="0.35">
      <c r="A20893">
        <v>65036</v>
      </c>
      <c r="B20893" t="s">
        <v>1906</v>
      </c>
      <c r="C20893" s="70">
        <v>0</v>
      </c>
      <c r="D20893" s="70">
        <v>0</v>
      </c>
      <c r="E20893" s="71">
        <v>44592</v>
      </c>
      <c r="F20893" t="s">
        <v>9381</v>
      </c>
      <c r="G20893" t="s">
        <v>2142</v>
      </c>
      <c r="H20893" t="s">
        <v>9380</v>
      </c>
      <c r="I20893" t="s">
        <v>9379</v>
      </c>
      <c r="J20893" s="40">
        <v>169.07</v>
      </c>
      <c r="K20893" s="40">
        <v>0</v>
      </c>
    </row>
    <row r="20894" spans="1:11" x14ac:dyDescent="0.35">
      <c r="A20894">
        <v>65036</v>
      </c>
      <c r="B20894" t="s">
        <v>1906</v>
      </c>
      <c r="C20894" s="70">
        <v>0</v>
      </c>
      <c r="D20894" s="70">
        <v>0</v>
      </c>
      <c r="E20894" s="71">
        <v>44926</v>
      </c>
      <c r="F20894" t="s">
        <v>9378</v>
      </c>
      <c r="G20894" t="s">
        <v>2142</v>
      </c>
      <c r="H20894" t="s">
        <v>9377</v>
      </c>
      <c r="I20894" t="s">
        <v>9376</v>
      </c>
      <c r="J20894" s="40">
        <v>12787.73</v>
      </c>
      <c r="K20894" s="40">
        <v>0</v>
      </c>
    </row>
    <row r="20895" spans="1:11" x14ac:dyDescent="0.35">
      <c r="A20895">
        <v>65038</v>
      </c>
      <c r="B20895" t="s">
        <v>660</v>
      </c>
      <c r="C20895" s="70">
        <v>0</v>
      </c>
      <c r="D20895" s="70">
        <v>0</v>
      </c>
      <c r="E20895" s="71">
        <v>44565</v>
      </c>
      <c r="F20895" t="s">
        <v>9375</v>
      </c>
      <c r="G20895" t="s">
        <v>2142</v>
      </c>
      <c r="H20895" t="s">
        <v>9374</v>
      </c>
      <c r="I20895" t="s">
        <v>9373</v>
      </c>
      <c r="J20895" s="40">
        <v>107.63</v>
      </c>
      <c r="K20895" s="40">
        <v>0</v>
      </c>
    </row>
    <row r="20896" spans="1:11" x14ac:dyDescent="0.35">
      <c r="A20896">
        <v>65038</v>
      </c>
      <c r="B20896" t="s">
        <v>660</v>
      </c>
      <c r="C20896" s="70">
        <v>0</v>
      </c>
      <c r="D20896" s="70">
        <v>0</v>
      </c>
      <c r="E20896" s="71">
        <v>44681</v>
      </c>
      <c r="F20896" t="s">
        <v>2094</v>
      </c>
      <c r="G20896" t="s">
        <v>1912</v>
      </c>
      <c r="I20896" t="s">
        <v>9372</v>
      </c>
      <c r="J20896" s="40">
        <v>452.22</v>
      </c>
      <c r="K20896" s="40">
        <v>0</v>
      </c>
    </row>
    <row r="20897" spans="1:11" x14ac:dyDescent="0.35">
      <c r="A20897">
        <v>65038</v>
      </c>
      <c r="B20897" t="s">
        <v>660</v>
      </c>
      <c r="C20897" s="70">
        <v>0</v>
      </c>
      <c r="D20897" s="70">
        <v>0</v>
      </c>
      <c r="E20897" s="71">
        <v>44682</v>
      </c>
      <c r="F20897" t="s">
        <v>9371</v>
      </c>
      <c r="G20897" t="s">
        <v>2142</v>
      </c>
      <c r="H20897" t="s">
        <v>9370</v>
      </c>
      <c r="I20897" t="s">
        <v>9369</v>
      </c>
      <c r="J20897" s="40">
        <v>84.51</v>
      </c>
      <c r="K20897" s="40">
        <v>0</v>
      </c>
    </row>
    <row r="20898" spans="1:11" x14ac:dyDescent="0.35">
      <c r="A20898">
        <v>65038</v>
      </c>
      <c r="B20898" t="s">
        <v>660</v>
      </c>
      <c r="C20898" s="70">
        <v>0</v>
      </c>
      <c r="D20898" s="70">
        <v>0</v>
      </c>
      <c r="E20898" s="71">
        <v>44682</v>
      </c>
      <c r="F20898" t="s">
        <v>9368</v>
      </c>
      <c r="G20898" t="s">
        <v>2142</v>
      </c>
      <c r="H20898" t="s">
        <v>9367</v>
      </c>
      <c r="I20898" t="s">
        <v>9366</v>
      </c>
      <c r="J20898" s="40">
        <v>120.17</v>
      </c>
      <c r="K20898" s="40">
        <v>0</v>
      </c>
    </row>
    <row r="20899" spans="1:11" x14ac:dyDescent="0.35">
      <c r="A20899">
        <v>65038</v>
      </c>
      <c r="B20899" t="s">
        <v>660</v>
      </c>
      <c r="C20899" s="70">
        <v>0</v>
      </c>
      <c r="D20899" s="70">
        <v>0</v>
      </c>
      <c r="E20899" s="71">
        <v>44713</v>
      </c>
      <c r="F20899" t="s">
        <v>9365</v>
      </c>
      <c r="G20899" t="s">
        <v>2142</v>
      </c>
      <c r="H20899" t="s">
        <v>9364</v>
      </c>
      <c r="I20899" t="s">
        <v>9363</v>
      </c>
      <c r="J20899" s="40">
        <v>335.91</v>
      </c>
      <c r="K20899" s="40">
        <v>0</v>
      </c>
    </row>
    <row r="20900" spans="1:11" x14ac:dyDescent="0.35">
      <c r="A20900">
        <v>65038</v>
      </c>
      <c r="B20900" t="s">
        <v>660</v>
      </c>
      <c r="C20900" s="70">
        <v>0</v>
      </c>
      <c r="D20900" s="70">
        <v>0</v>
      </c>
      <c r="E20900" s="71">
        <v>44713</v>
      </c>
      <c r="F20900" t="s">
        <v>9362</v>
      </c>
      <c r="G20900" t="s">
        <v>2142</v>
      </c>
      <c r="H20900" t="s">
        <v>9361</v>
      </c>
      <c r="I20900" t="s">
        <v>9360</v>
      </c>
      <c r="J20900" s="40">
        <v>451.22</v>
      </c>
      <c r="K20900" s="40">
        <v>0</v>
      </c>
    </row>
    <row r="20901" spans="1:11" x14ac:dyDescent="0.35">
      <c r="A20901">
        <v>65038</v>
      </c>
      <c r="B20901" t="s">
        <v>660</v>
      </c>
      <c r="C20901" s="70">
        <v>0</v>
      </c>
      <c r="D20901" s="70">
        <v>0</v>
      </c>
      <c r="E20901" s="71">
        <v>44713</v>
      </c>
      <c r="F20901" t="s">
        <v>9359</v>
      </c>
      <c r="G20901" t="s">
        <v>2142</v>
      </c>
      <c r="H20901" t="s">
        <v>9358</v>
      </c>
      <c r="I20901" t="s">
        <v>9357</v>
      </c>
      <c r="J20901" s="40">
        <v>484.12</v>
      </c>
      <c r="K20901" s="40">
        <v>0</v>
      </c>
    </row>
    <row r="20902" spans="1:11" x14ac:dyDescent="0.35">
      <c r="A20902">
        <v>65038</v>
      </c>
      <c r="B20902" t="s">
        <v>660</v>
      </c>
      <c r="C20902" s="70">
        <v>0</v>
      </c>
      <c r="D20902" s="70">
        <v>0</v>
      </c>
      <c r="E20902" s="71">
        <v>44713</v>
      </c>
      <c r="F20902" t="s">
        <v>9356</v>
      </c>
      <c r="G20902" t="s">
        <v>2142</v>
      </c>
      <c r="H20902" t="s">
        <v>9355</v>
      </c>
      <c r="I20902" t="s">
        <v>9354</v>
      </c>
      <c r="J20902" s="40">
        <v>463.02</v>
      </c>
      <c r="K20902" s="40">
        <v>0</v>
      </c>
    </row>
    <row r="20903" spans="1:11" x14ac:dyDescent="0.35">
      <c r="A20903">
        <v>65038</v>
      </c>
      <c r="B20903" t="s">
        <v>660</v>
      </c>
      <c r="C20903" s="70">
        <v>0</v>
      </c>
      <c r="D20903" s="70">
        <v>0</v>
      </c>
      <c r="E20903" s="71">
        <v>44726</v>
      </c>
      <c r="F20903" t="s">
        <v>9353</v>
      </c>
      <c r="G20903" t="s">
        <v>2142</v>
      </c>
      <c r="H20903" t="s">
        <v>9352</v>
      </c>
      <c r="I20903" t="s">
        <v>9351</v>
      </c>
      <c r="J20903" s="40">
        <v>48.42</v>
      </c>
      <c r="K20903" s="40">
        <v>0</v>
      </c>
    </row>
    <row r="20904" spans="1:11" x14ac:dyDescent="0.35">
      <c r="A20904">
        <v>65038</v>
      </c>
      <c r="B20904" t="s">
        <v>660</v>
      </c>
      <c r="C20904" s="70">
        <v>0</v>
      </c>
      <c r="D20904" s="70">
        <v>0</v>
      </c>
      <c r="E20904" s="71">
        <v>44743</v>
      </c>
      <c r="F20904" t="s">
        <v>9350</v>
      </c>
      <c r="G20904" t="s">
        <v>2142</v>
      </c>
      <c r="H20904" t="s">
        <v>9349</v>
      </c>
      <c r="I20904" t="s">
        <v>9348</v>
      </c>
      <c r="J20904" s="40">
        <v>43.6</v>
      </c>
      <c r="K20904" s="40">
        <v>0</v>
      </c>
    </row>
    <row r="20905" spans="1:11" x14ac:dyDescent="0.35">
      <c r="A20905">
        <v>65038</v>
      </c>
      <c r="B20905" t="s">
        <v>660</v>
      </c>
      <c r="C20905" s="70">
        <v>0</v>
      </c>
      <c r="D20905" s="70">
        <v>0</v>
      </c>
      <c r="E20905" s="71">
        <v>44743</v>
      </c>
      <c r="F20905" t="s">
        <v>9347</v>
      </c>
      <c r="G20905" t="s">
        <v>2142</v>
      </c>
      <c r="H20905" t="s">
        <v>9346</v>
      </c>
      <c r="I20905" t="s">
        <v>9345</v>
      </c>
      <c r="J20905" s="40">
        <v>50.37</v>
      </c>
      <c r="K20905" s="40">
        <v>0</v>
      </c>
    </row>
    <row r="20906" spans="1:11" x14ac:dyDescent="0.35">
      <c r="A20906">
        <v>65038</v>
      </c>
      <c r="B20906" t="s">
        <v>660</v>
      </c>
      <c r="C20906" s="70">
        <v>0</v>
      </c>
      <c r="D20906" s="70">
        <v>0</v>
      </c>
      <c r="E20906" s="71">
        <v>44743</v>
      </c>
      <c r="F20906" t="s">
        <v>9344</v>
      </c>
      <c r="G20906" t="s">
        <v>2142</v>
      </c>
      <c r="H20906" t="s">
        <v>9343</v>
      </c>
      <c r="I20906" t="s">
        <v>9323</v>
      </c>
      <c r="J20906" s="40">
        <v>770</v>
      </c>
      <c r="K20906" s="40">
        <v>0</v>
      </c>
    </row>
    <row r="20907" spans="1:11" x14ac:dyDescent="0.35">
      <c r="A20907">
        <v>65038</v>
      </c>
      <c r="B20907" t="s">
        <v>660</v>
      </c>
      <c r="C20907" s="70">
        <v>0</v>
      </c>
      <c r="D20907" s="70">
        <v>0</v>
      </c>
      <c r="E20907" s="71">
        <v>44743</v>
      </c>
      <c r="F20907" t="s">
        <v>9342</v>
      </c>
      <c r="G20907" t="s">
        <v>2142</v>
      </c>
      <c r="H20907" t="s">
        <v>9341</v>
      </c>
      <c r="I20907" t="s">
        <v>9340</v>
      </c>
      <c r="J20907" s="40">
        <v>74.58</v>
      </c>
      <c r="K20907" s="40">
        <v>0</v>
      </c>
    </row>
    <row r="20908" spans="1:11" x14ac:dyDescent="0.35">
      <c r="A20908">
        <v>65038</v>
      </c>
      <c r="B20908" t="s">
        <v>660</v>
      </c>
      <c r="C20908" s="70">
        <v>0</v>
      </c>
      <c r="D20908" s="70">
        <v>0</v>
      </c>
      <c r="E20908" s="71">
        <v>44743</v>
      </c>
      <c r="F20908" t="s">
        <v>9339</v>
      </c>
      <c r="G20908" t="s">
        <v>2142</v>
      </c>
      <c r="H20908" t="s">
        <v>9338</v>
      </c>
      <c r="I20908" t="s">
        <v>9326</v>
      </c>
      <c r="J20908" s="40">
        <v>206.13</v>
      </c>
      <c r="K20908" s="40">
        <v>0</v>
      </c>
    </row>
    <row r="20909" spans="1:11" x14ac:dyDescent="0.35">
      <c r="A20909">
        <v>65038</v>
      </c>
      <c r="B20909" t="s">
        <v>660</v>
      </c>
      <c r="C20909" s="70">
        <v>0</v>
      </c>
      <c r="D20909" s="70">
        <v>0</v>
      </c>
      <c r="E20909" s="71">
        <v>44743</v>
      </c>
      <c r="F20909" t="s">
        <v>9337</v>
      </c>
      <c r="G20909" t="s">
        <v>2142</v>
      </c>
      <c r="H20909" t="s">
        <v>5578</v>
      </c>
      <c r="I20909" t="s">
        <v>5577</v>
      </c>
      <c r="J20909" s="40">
        <v>366.71</v>
      </c>
      <c r="K20909" s="40">
        <v>0</v>
      </c>
    </row>
    <row r="20910" spans="1:11" x14ac:dyDescent="0.35">
      <c r="A20910">
        <v>65038</v>
      </c>
      <c r="B20910" t="s">
        <v>660</v>
      </c>
      <c r="C20910" s="70">
        <v>0</v>
      </c>
      <c r="D20910" s="70">
        <v>0</v>
      </c>
      <c r="E20910" s="71">
        <v>44743</v>
      </c>
      <c r="F20910" t="s">
        <v>9336</v>
      </c>
      <c r="G20910" t="s">
        <v>2142</v>
      </c>
      <c r="H20910" t="s">
        <v>9335</v>
      </c>
      <c r="I20910" t="s">
        <v>9334</v>
      </c>
      <c r="J20910" s="40">
        <v>94.22</v>
      </c>
      <c r="K20910" s="40">
        <v>0</v>
      </c>
    </row>
    <row r="20911" spans="1:11" x14ac:dyDescent="0.35">
      <c r="A20911">
        <v>65038</v>
      </c>
      <c r="B20911" t="s">
        <v>660</v>
      </c>
      <c r="C20911" s="70">
        <v>0</v>
      </c>
      <c r="D20911" s="70">
        <v>0</v>
      </c>
      <c r="E20911" s="71">
        <v>44743</v>
      </c>
      <c r="F20911" t="s">
        <v>9333</v>
      </c>
      <c r="G20911" t="s">
        <v>2142</v>
      </c>
      <c r="H20911" t="s">
        <v>5584</v>
      </c>
      <c r="I20911" t="s">
        <v>5583</v>
      </c>
      <c r="J20911" s="40">
        <v>432.7</v>
      </c>
      <c r="K20911" s="40">
        <v>0</v>
      </c>
    </row>
    <row r="20912" spans="1:11" x14ac:dyDescent="0.35">
      <c r="A20912">
        <v>65038</v>
      </c>
      <c r="B20912" t="s">
        <v>660</v>
      </c>
      <c r="C20912" s="70">
        <v>0</v>
      </c>
      <c r="D20912" s="70">
        <v>0</v>
      </c>
      <c r="E20912" s="71">
        <v>44743</v>
      </c>
      <c r="F20912" t="s">
        <v>9332</v>
      </c>
      <c r="G20912" t="s">
        <v>2142</v>
      </c>
      <c r="H20912" t="s">
        <v>9331</v>
      </c>
      <c r="I20912" t="s">
        <v>9326</v>
      </c>
      <c r="J20912" s="40">
        <v>-206.13</v>
      </c>
      <c r="K20912" s="40">
        <v>0</v>
      </c>
    </row>
    <row r="20913" spans="1:11" x14ac:dyDescent="0.35">
      <c r="A20913">
        <v>65038</v>
      </c>
      <c r="B20913" t="s">
        <v>660</v>
      </c>
      <c r="C20913" s="70">
        <v>0</v>
      </c>
      <c r="D20913" s="70">
        <v>0</v>
      </c>
      <c r="E20913" s="71">
        <v>44743</v>
      </c>
      <c r="F20913" t="s">
        <v>9330</v>
      </c>
      <c r="G20913" t="s">
        <v>2142</v>
      </c>
      <c r="H20913" t="s">
        <v>9329</v>
      </c>
      <c r="I20913" t="s">
        <v>9323</v>
      </c>
      <c r="J20913" s="40">
        <v>-770</v>
      </c>
      <c r="K20913" s="40">
        <v>0</v>
      </c>
    </row>
    <row r="20914" spans="1:11" x14ac:dyDescent="0.35">
      <c r="A20914">
        <v>65038</v>
      </c>
      <c r="B20914" t="s">
        <v>660</v>
      </c>
      <c r="C20914" s="70">
        <v>0</v>
      </c>
      <c r="D20914" s="70">
        <v>0</v>
      </c>
      <c r="E20914" s="71">
        <v>44743</v>
      </c>
      <c r="F20914" t="s">
        <v>9328</v>
      </c>
      <c r="G20914" t="s">
        <v>2142</v>
      </c>
      <c r="H20914" t="s">
        <v>9327</v>
      </c>
      <c r="I20914" t="s">
        <v>9326</v>
      </c>
      <c r="J20914" s="40">
        <v>529.99</v>
      </c>
      <c r="K20914" s="40">
        <v>0</v>
      </c>
    </row>
    <row r="20915" spans="1:11" x14ac:dyDescent="0.35">
      <c r="A20915">
        <v>65038</v>
      </c>
      <c r="B20915" t="s">
        <v>660</v>
      </c>
      <c r="C20915" s="70">
        <v>0</v>
      </c>
      <c r="D20915" s="70">
        <v>0</v>
      </c>
      <c r="E20915" s="71">
        <v>44743</v>
      </c>
      <c r="F20915" t="s">
        <v>9325</v>
      </c>
      <c r="G20915" t="s">
        <v>2142</v>
      </c>
      <c r="H20915" t="s">
        <v>9324</v>
      </c>
      <c r="I20915" t="s">
        <v>9323</v>
      </c>
      <c r="J20915" s="40">
        <v>593.09</v>
      </c>
      <c r="K20915" s="40">
        <v>0</v>
      </c>
    </row>
    <row r="20916" spans="1:11" x14ac:dyDescent="0.35">
      <c r="A20916">
        <v>65038</v>
      </c>
      <c r="B20916" t="s">
        <v>660</v>
      </c>
      <c r="C20916" s="70">
        <v>0</v>
      </c>
      <c r="D20916" s="70">
        <v>0</v>
      </c>
      <c r="E20916" s="71">
        <v>44745</v>
      </c>
      <c r="F20916" t="s">
        <v>9322</v>
      </c>
      <c r="G20916" t="s">
        <v>2142</v>
      </c>
      <c r="H20916" t="s">
        <v>9321</v>
      </c>
      <c r="I20916" t="s">
        <v>9320</v>
      </c>
      <c r="J20916" s="40">
        <v>517.87</v>
      </c>
      <c r="K20916" s="40">
        <v>0</v>
      </c>
    </row>
    <row r="20917" spans="1:11" x14ac:dyDescent="0.35">
      <c r="A20917">
        <v>65038</v>
      </c>
      <c r="B20917" t="s">
        <v>660</v>
      </c>
      <c r="C20917" s="70">
        <v>0</v>
      </c>
      <c r="D20917" s="70">
        <v>0</v>
      </c>
      <c r="E20917" s="71">
        <v>44755</v>
      </c>
      <c r="F20917" t="s">
        <v>9319</v>
      </c>
      <c r="G20917" t="s">
        <v>2142</v>
      </c>
      <c r="H20917" t="s">
        <v>9318</v>
      </c>
      <c r="I20917" t="s">
        <v>9317</v>
      </c>
      <c r="J20917" s="40">
        <v>35.729999999999997</v>
      </c>
      <c r="K20917" s="40">
        <v>0</v>
      </c>
    </row>
    <row r="20918" spans="1:11" x14ac:dyDescent="0.35">
      <c r="A20918">
        <v>65038</v>
      </c>
      <c r="B20918" t="s">
        <v>660</v>
      </c>
      <c r="C20918" s="70">
        <v>0</v>
      </c>
      <c r="D20918" s="70">
        <v>0</v>
      </c>
      <c r="E20918" s="71">
        <v>44762</v>
      </c>
      <c r="F20918" t="s">
        <v>9316</v>
      </c>
      <c r="G20918" t="s">
        <v>2142</v>
      </c>
      <c r="H20918" t="s">
        <v>9315</v>
      </c>
      <c r="I20918" t="s">
        <v>9314</v>
      </c>
      <c r="J20918" s="40">
        <v>84.13</v>
      </c>
      <c r="K20918" s="40">
        <v>0</v>
      </c>
    </row>
    <row r="20919" spans="1:11" x14ac:dyDescent="0.35">
      <c r="A20919">
        <v>65038</v>
      </c>
      <c r="B20919" t="s">
        <v>660</v>
      </c>
      <c r="C20919" s="70">
        <v>0</v>
      </c>
      <c r="D20919" s="70">
        <v>0</v>
      </c>
      <c r="E20919" s="71">
        <v>44781</v>
      </c>
      <c r="F20919" t="s">
        <v>9313</v>
      </c>
      <c r="G20919" t="s">
        <v>2142</v>
      </c>
      <c r="H20919" t="s">
        <v>9312</v>
      </c>
      <c r="I20919" t="s">
        <v>9311</v>
      </c>
      <c r="J20919" s="40">
        <v>85.76</v>
      </c>
      <c r="K20919" s="40">
        <v>0</v>
      </c>
    </row>
    <row r="20920" spans="1:11" x14ac:dyDescent="0.35">
      <c r="A20920">
        <v>65038</v>
      </c>
      <c r="B20920" t="s">
        <v>660</v>
      </c>
      <c r="C20920" s="70">
        <v>0</v>
      </c>
      <c r="D20920" s="70">
        <v>0</v>
      </c>
      <c r="E20920" s="71">
        <v>44782</v>
      </c>
      <c r="F20920" t="s">
        <v>9310</v>
      </c>
      <c r="G20920" t="s">
        <v>2142</v>
      </c>
      <c r="H20920" t="s">
        <v>9309</v>
      </c>
      <c r="I20920" t="s">
        <v>9308</v>
      </c>
      <c r="J20920" s="40">
        <v>120.23</v>
      </c>
      <c r="K20920" s="40">
        <v>0</v>
      </c>
    </row>
    <row r="20921" spans="1:11" x14ac:dyDescent="0.35">
      <c r="A20921">
        <v>65038</v>
      </c>
      <c r="B20921" t="s">
        <v>660</v>
      </c>
      <c r="C20921" s="70">
        <v>0</v>
      </c>
      <c r="D20921" s="70">
        <v>0</v>
      </c>
      <c r="E20921" s="71">
        <v>44795</v>
      </c>
      <c r="F20921" t="s">
        <v>9307</v>
      </c>
      <c r="G20921" t="s">
        <v>2142</v>
      </c>
      <c r="H20921" t="s">
        <v>9306</v>
      </c>
      <c r="I20921" t="s">
        <v>9305</v>
      </c>
      <c r="J20921" s="40">
        <v>106.64</v>
      </c>
      <c r="K20921" s="40">
        <v>0</v>
      </c>
    </row>
    <row r="20922" spans="1:11" x14ac:dyDescent="0.35">
      <c r="A20922">
        <v>65038</v>
      </c>
      <c r="B20922" t="s">
        <v>660</v>
      </c>
      <c r="C20922" s="70">
        <v>0</v>
      </c>
      <c r="D20922" s="70">
        <v>0</v>
      </c>
      <c r="E20922" s="71">
        <v>44835</v>
      </c>
      <c r="F20922" t="s">
        <v>9304</v>
      </c>
      <c r="G20922" t="s">
        <v>2142</v>
      </c>
      <c r="H20922" t="s">
        <v>9303</v>
      </c>
      <c r="I20922" t="s">
        <v>9302</v>
      </c>
      <c r="J20922" s="40">
        <v>393.26</v>
      </c>
      <c r="K20922" s="40">
        <v>0</v>
      </c>
    </row>
    <row r="20923" spans="1:11" x14ac:dyDescent="0.35">
      <c r="A20923">
        <v>65038</v>
      </c>
      <c r="B20923" t="s">
        <v>660</v>
      </c>
      <c r="C20923" s="70">
        <v>0</v>
      </c>
      <c r="D20923" s="70">
        <v>0</v>
      </c>
      <c r="E20923" s="71">
        <v>44835</v>
      </c>
      <c r="F20923" t="s">
        <v>9301</v>
      </c>
      <c r="G20923" t="s">
        <v>2142</v>
      </c>
      <c r="H20923" t="s">
        <v>9300</v>
      </c>
      <c r="I20923" t="s">
        <v>9299</v>
      </c>
      <c r="J20923" s="40">
        <v>52.12</v>
      </c>
      <c r="K20923" s="40">
        <v>0</v>
      </c>
    </row>
    <row r="20924" spans="1:11" x14ac:dyDescent="0.35">
      <c r="A20924">
        <v>65038</v>
      </c>
      <c r="B20924" t="s">
        <v>660</v>
      </c>
      <c r="C20924" s="70">
        <v>0</v>
      </c>
      <c r="D20924" s="70">
        <v>0</v>
      </c>
      <c r="E20924" s="71">
        <v>44835</v>
      </c>
      <c r="F20924" t="s">
        <v>9298</v>
      </c>
      <c r="G20924" t="s">
        <v>2142</v>
      </c>
      <c r="H20924" t="s">
        <v>9297</v>
      </c>
      <c r="I20924" t="s">
        <v>9296</v>
      </c>
      <c r="J20924" s="40">
        <v>156.6</v>
      </c>
      <c r="K20924" s="40">
        <v>0</v>
      </c>
    </row>
    <row r="20925" spans="1:11" x14ac:dyDescent="0.35">
      <c r="A20925">
        <v>65038</v>
      </c>
      <c r="B20925" t="s">
        <v>660</v>
      </c>
      <c r="C20925" s="70">
        <v>0</v>
      </c>
      <c r="D20925" s="70">
        <v>0</v>
      </c>
      <c r="E20925" s="71">
        <v>44835</v>
      </c>
      <c r="F20925" t="s">
        <v>9295</v>
      </c>
      <c r="G20925" t="s">
        <v>2142</v>
      </c>
      <c r="H20925" t="s">
        <v>9294</v>
      </c>
      <c r="I20925" t="s">
        <v>9293</v>
      </c>
      <c r="J20925" s="40">
        <v>92.49</v>
      </c>
      <c r="K20925" s="40">
        <v>0</v>
      </c>
    </row>
    <row r="20926" spans="1:11" x14ac:dyDescent="0.35">
      <c r="A20926">
        <v>65039</v>
      </c>
      <c r="B20926" t="s">
        <v>1610</v>
      </c>
      <c r="C20926" s="70">
        <v>0</v>
      </c>
      <c r="D20926" s="70">
        <v>0</v>
      </c>
      <c r="E20926" s="71">
        <v>44743</v>
      </c>
      <c r="F20926" t="s">
        <v>9292</v>
      </c>
      <c r="G20926" t="s">
        <v>2142</v>
      </c>
      <c r="H20926" t="s">
        <v>9291</v>
      </c>
      <c r="I20926" t="s">
        <v>9290</v>
      </c>
      <c r="J20926" s="40">
        <v>34800.25</v>
      </c>
      <c r="K20926" s="40">
        <v>0</v>
      </c>
    </row>
    <row r="20927" spans="1:11" x14ac:dyDescent="0.35">
      <c r="A20927">
        <v>65040</v>
      </c>
      <c r="B20927" t="s">
        <v>1505</v>
      </c>
      <c r="C20927" s="70">
        <v>0</v>
      </c>
      <c r="D20927" s="70">
        <v>0</v>
      </c>
      <c r="E20927" s="71">
        <v>44835</v>
      </c>
      <c r="F20927" t="s">
        <v>9289</v>
      </c>
      <c r="G20927" t="s">
        <v>2142</v>
      </c>
      <c r="H20927" t="s">
        <v>9288</v>
      </c>
      <c r="I20927" t="s">
        <v>9287</v>
      </c>
      <c r="J20927" s="40">
        <v>130.22999999999999</v>
      </c>
      <c r="K20927" s="40">
        <v>0</v>
      </c>
    </row>
    <row r="20928" spans="1:11" x14ac:dyDescent="0.35">
      <c r="A20928">
        <v>65040</v>
      </c>
      <c r="B20928" t="s">
        <v>1505</v>
      </c>
      <c r="C20928" s="70">
        <v>0</v>
      </c>
      <c r="D20928" s="70">
        <v>0</v>
      </c>
      <c r="E20928" s="71">
        <v>44835</v>
      </c>
      <c r="F20928" t="s">
        <v>9286</v>
      </c>
      <c r="G20928" t="s">
        <v>2142</v>
      </c>
      <c r="H20928" t="s">
        <v>9285</v>
      </c>
      <c r="I20928" t="s">
        <v>9284</v>
      </c>
      <c r="J20928" s="40">
        <v>122.16</v>
      </c>
      <c r="K20928" s="40">
        <v>0</v>
      </c>
    </row>
    <row r="20929" spans="1:11" x14ac:dyDescent="0.35">
      <c r="A20929">
        <v>65040</v>
      </c>
      <c r="B20929" t="s">
        <v>1505</v>
      </c>
      <c r="C20929" s="70">
        <v>0</v>
      </c>
      <c r="D20929" s="70">
        <v>0</v>
      </c>
      <c r="E20929" s="71">
        <v>44835</v>
      </c>
      <c r="F20929" t="s">
        <v>9283</v>
      </c>
      <c r="G20929" t="s">
        <v>2142</v>
      </c>
      <c r="H20929" t="s">
        <v>9282</v>
      </c>
      <c r="I20929" t="s">
        <v>9281</v>
      </c>
      <c r="J20929" s="40">
        <v>120.69</v>
      </c>
      <c r="K20929" s="40">
        <v>0</v>
      </c>
    </row>
    <row r="20930" spans="1:11" x14ac:dyDescent="0.35">
      <c r="A20930">
        <v>65040</v>
      </c>
      <c r="B20930" t="s">
        <v>1505</v>
      </c>
      <c r="C20930" s="70">
        <v>0</v>
      </c>
      <c r="D20930" s="70">
        <v>0</v>
      </c>
      <c r="E20930" s="71">
        <v>44835</v>
      </c>
      <c r="F20930" t="s">
        <v>9280</v>
      </c>
      <c r="G20930" t="s">
        <v>2142</v>
      </c>
      <c r="H20930" t="s">
        <v>9279</v>
      </c>
      <c r="I20930" t="s">
        <v>9278</v>
      </c>
      <c r="J20930" s="40">
        <v>127</v>
      </c>
      <c r="K20930" s="40">
        <v>0</v>
      </c>
    </row>
    <row r="20931" spans="1:11" x14ac:dyDescent="0.35">
      <c r="A20931">
        <v>65040</v>
      </c>
      <c r="B20931" t="s">
        <v>1505</v>
      </c>
      <c r="C20931" s="70">
        <v>0</v>
      </c>
      <c r="D20931" s="70">
        <v>0</v>
      </c>
      <c r="E20931" s="71">
        <v>44835</v>
      </c>
      <c r="F20931" t="s">
        <v>9277</v>
      </c>
      <c r="G20931" t="s">
        <v>2142</v>
      </c>
      <c r="H20931" t="s">
        <v>9276</v>
      </c>
      <c r="I20931" t="s">
        <v>9275</v>
      </c>
      <c r="J20931" s="40">
        <v>122.91</v>
      </c>
      <c r="K20931" s="40">
        <v>0</v>
      </c>
    </row>
    <row r="20932" spans="1:11" x14ac:dyDescent="0.35">
      <c r="A20932">
        <v>65040</v>
      </c>
      <c r="B20932" t="s">
        <v>1505</v>
      </c>
      <c r="C20932" s="70">
        <v>0</v>
      </c>
      <c r="D20932" s="70">
        <v>0</v>
      </c>
      <c r="E20932" s="71">
        <v>44835</v>
      </c>
      <c r="F20932" t="s">
        <v>9274</v>
      </c>
      <c r="G20932" t="s">
        <v>2142</v>
      </c>
      <c r="H20932" t="s">
        <v>9273</v>
      </c>
      <c r="I20932" t="s">
        <v>9272</v>
      </c>
      <c r="J20932" s="40">
        <v>125.82</v>
      </c>
      <c r="K20932" s="40">
        <v>0</v>
      </c>
    </row>
    <row r="20933" spans="1:11" x14ac:dyDescent="0.35">
      <c r="A20933">
        <v>65043</v>
      </c>
      <c r="B20933" t="s">
        <v>394</v>
      </c>
      <c r="C20933" s="70">
        <v>0</v>
      </c>
      <c r="D20933" s="70">
        <v>0</v>
      </c>
      <c r="E20933" s="71">
        <v>44866</v>
      </c>
      <c r="F20933" t="s">
        <v>9271</v>
      </c>
      <c r="G20933" t="s">
        <v>2142</v>
      </c>
      <c r="H20933" t="s">
        <v>9270</v>
      </c>
      <c r="I20933" t="s">
        <v>9269</v>
      </c>
      <c r="J20933" s="40">
        <v>1361.48</v>
      </c>
      <c r="K20933" s="40">
        <v>0</v>
      </c>
    </row>
    <row r="20934" spans="1:11" x14ac:dyDescent="0.35">
      <c r="A20934">
        <v>65043</v>
      </c>
      <c r="B20934" t="s">
        <v>394</v>
      </c>
      <c r="C20934" s="70">
        <v>0</v>
      </c>
      <c r="D20934" s="70">
        <v>0</v>
      </c>
      <c r="E20934" s="71">
        <v>44866</v>
      </c>
      <c r="F20934" t="s">
        <v>9268</v>
      </c>
      <c r="G20934" t="s">
        <v>2142</v>
      </c>
      <c r="H20934" t="s">
        <v>9267</v>
      </c>
      <c r="I20934" t="s">
        <v>9266</v>
      </c>
      <c r="J20934" s="40">
        <v>1238.8399999999999</v>
      </c>
      <c r="K20934" s="40">
        <v>0</v>
      </c>
    </row>
    <row r="20935" spans="1:11" x14ac:dyDescent="0.35">
      <c r="A20935">
        <v>65043</v>
      </c>
      <c r="B20935" t="s">
        <v>394</v>
      </c>
      <c r="C20935" s="70">
        <v>0</v>
      </c>
      <c r="D20935" s="70">
        <v>0</v>
      </c>
      <c r="E20935" s="71">
        <v>44866</v>
      </c>
      <c r="F20935" t="s">
        <v>9265</v>
      </c>
      <c r="G20935" t="s">
        <v>2142</v>
      </c>
      <c r="H20935" t="s">
        <v>9264</v>
      </c>
      <c r="I20935" t="s">
        <v>9263</v>
      </c>
      <c r="J20935" s="40">
        <v>-122.64</v>
      </c>
      <c r="K20935" s="40">
        <v>0</v>
      </c>
    </row>
    <row r="20936" spans="1:11" x14ac:dyDescent="0.35">
      <c r="A20936">
        <v>65043</v>
      </c>
      <c r="B20936" t="s">
        <v>394</v>
      </c>
      <c r="C20936" s="70">
        <v>0</v>
      </c>
      <c r="D20936" s="70">
        <v>0</v>
      </c>
      <c r="E20936" s="71">
        <v>44895</v>
      </c>
      <c r="F20936" t="s">
        <v>9262</v>
      </c>
      <c r="G20936" t="s">
        <v>2343</v>
      </c>
      <c r="H20936" t="s">
        <v>9260</v>
      </c>
      <c r="I20936" t="s">
        <v>9260</v>
      </c>
      <c r="J20936" s="40">
        <v>1915.65</v>
      </c>
      <c r="K20936" s="40">
        <v>0</v>
      </c>
    </row>
    <row r="20937" spans="1:11" x14ac:dyDescent="0.35">
      <c r="A20937">
        <v>65043</v>
      </c>
      <c r="B20937" t="s">
        <v>394</v>
      </c>
      <c r="C20937" s="70">
        <v>0</v>
      </c>
      <c r="D20937" s="70">
        <v>0</v>
      </c>
      <c r="E20937" s="71">
        <v>44896</v>
      </c>
      <c r="F20937" t="s">
        <v>9261</v>
      </c>
      <c r="G20937" t="s">
        <v>2343</v>
      </c>
      <c r="H20937" t="s">
        <v>9260</v>
      </c>
      <c r="I20937" t="s">
        <v>9260</v>
      </c>
      <c r="J20937" s="40">
        <v>-1915.65</v>
      </c>
      <c r="K20937" s="40">
        <v>0</v>
      </c>
    </row>
    <row r="20938" spans="1:11" x14ac:dyDescent="0.35">
      <c r="A20938">
        <v>65043</v>
      </c>
      <c r="B20938" t="s">
        <v>394</v>
      </c>
      <c r="C20938" s="70">
        <v>0</v>
      </c>
      <c r="D20938" s="70">
        <v>0</v>
      </c>
      <c r="E20938" s="71">
        <v>44907</v>
      </c>
      <c r="F20938" t="s">
        <v>9259</v>
      </c>
      <c r="G20938" t="s">
        <v>2142</v>
      </c>
      <c r="H20938" t="s">
        <v>9258</v>
      </c>
      <c r="I20938" t="s">
        <v>9257</v>
      </c>
      <c r="J20938" s="40">
        <v>1921.23</v>
      </c>
      <c r="K20938" s="40">
        <v>0</v>
      </c>
    </row>
    <row r="20939" spans="1:11" x14ac:dyDescent="0.35">
      <c r="A20939">
        <v>65044</v>
      </c>
      <c r="B20939" t="s">
        <v>1318</v>
      </c>
      <c r="C20939" s="70">
        <v>0</v>
      </c>
      <c r="D20939" s="70">
        <v>0</v>
      </c>
      <c r="E20939" s="71">
        <v>44575</v>
      </c>
      <c r="F20939" t="s">
        <v>9256</v>
      </c>
      <c r="G20939" t="s">
        <v>2142</v>
      </c>
      <c r="H20939" t="s">
        <v>9255</v>
      </c>
      <c r="I20939" t="s">
        <v>9254</v>
      </c>
      <c r="J20939" s="40">
        <v>125</v>
      </c>
      <c r="K20939" s="40">
        <v>0</v>
      </c>
    </row>
    <row r="20940" spans="1:11" x14ac:dyDescent="0.35">
      <c r="A20940">
        <v>65044</v>
      </c>
      <c r="B20940" t="s">
        <v>1318</v>
      </c>
      <c r="C20940" s="70">
        <v>0</v>
      </c>
      <c r="D20940" s="70">
        <v>0</v>
      </c>
      <c r="E20940" s="71">
        <v>44576</v>
      </c>
      <c r="F20940" t="s">
        <v>9253</v>
      </c>
      <c r="G20940" t="s">
        <v>2142</v>
      </c>
      <c r="H20940" t="s">
        <v>9252</v>
      </c>
      <c r="I20940" t="s">
        <v>9251</v>
      </c>
      <c r="J20940" s="40">
        <v>30</v>
      </c>
      <c r="K20940" s="40">
        <v>0</v>
      </c>
    </row>
    <row r="20941" spans="1:11" x14ac:dyDescent="0.35">
      <c r="A20941">
        <v>65044</v>
      </c>
      <c r="B20941" t="s">
        <v>1318</v>
      </c>
      <c r="C20941" s="70">
        <v>0</v>
      </c>
      <c r="D20941" s="70">
        <v>0</v>
      </c>
      <c r="E20941" s="71">
        <v>44582</v>
      </c>
      <c r="F20941" t="s">
        <v>9250</v>
      </c>
      <c r="G20941" t="s">
        <v>2142</v>
      </c>
      <c r="H20941" t="s">
        <v>9249</v>
      </c>
      <c r="I20941" t="s">
        <v>9248</v>
      </c>
      <c r="J20941" s="40">
        <v>35</v>
      </c>
      <c r="K20941" s="40">
        <v>0</v>
      </c>
    </row>
    <row r="20942" spans="1:11" x14ac:dyDescent="0.35">
      <c r="A20942">
        <v>65044</v>
      </c>
      <c r="B20942" t="s">
        <v>1318</v>
      </c>
      <c r="C20942" s="70">
        <v>0</v>
      </c>
      <c r="D20942" s="70">
        <v>0</v>
      </c>
      <c r="E20942" s="71">
        <v>44583</v>
      </c>
      <c r="F20942" t="s">
        <v>9247</v>
      </c>
      <c r="G20942" t="s">
        <v>2142</v>
      </c>
      <c r="H20942" t="s">
        <v>9246</v>
      </c>
      <c r="I20942" t="s">
        <v>9245</v>
      </c>
      <c r="J20942" s="40">
        <v>30</v>
      </c>
      <c r="K20942" s="40">
        <v>0</v>
      </c>
    </row>
    <row r="20943" spans="1:11" x14ac:dyDescent="0.35">
      <c r="A20943">
        <v>65044</v>
      </c>
      <c r="B20943" t="s">
        <v>1318</v>
      </c>
      <c r="C20943" s="70">
        <v>0</v>
      </c>
      <c r="D20943" s="70">
        <v>0</v>
      </c>
      <c r="E20943" s="71">
        <v>44583</v>
      </c>
      <c r="F20943" t="s">
        <v>9244</v>
      </c>
      <c r="G20943" t="s">
        <v>2142</v>
      </c>
      <c r="H20943" t="s">
        <v>9243</v>
      </c>
      <c r="I20943" t="s">
        <v>9242</v>
      </c>
      <c r="J20943" s="40">
        <v>60</v>
      </c>
      <c r="K20943" s="40">
        <v>0</v>
      </c>
    </row>
    <row r="20944" spans="1:11" x14ac:dyDescent="0.35">
      <c r="A20944">
        <v>65044</v>
      </c>
      <c r="B20944" t="s">
        <v>1318</v>
      </c>
      <c r="C20944" s="70">
        <v>0</v>
      </c>
      <c r="D20944" s="70">
        <v>0</v>
      </c>
      <c r="E20944" s="71">
        <v>44587</v>
      </c>
      <c r="F20944" t="s">
        <v>9241</v>
      </c>
      <c r="G20944" t="s">
        <v>2142</v>
      </c>
      <c r="H20944" t="s">
        <v>9240</v>
      </c>
      <c r="I20944" t="s">
        <v>9239</v>
      </c>
      <c r="J20944" s="40">
        <v>91.72</v>
      </c>
      <c r="K20944" s="40">
        <v>0</v>
      </c>
    </row>
    <row r="20945" spans="1:11" x14ac:dyDescent="0.35">
      <c r="A20945">
        <v>65044</v>
      </c>
      <c r="B20945" t="s">
        <v>1318</v>
      </c>
      <c r="C20945" s="70">
        <v>0</v>
      </c>
      <c r="D20945" s="70">
        <v>0</v>
      </c>
      <c r="E20945" s="71">
        <v>44588</v>
      </c>
      <c r="F20945" t="s">
        <v>9238</v>
      </c>
      <c r="G20945" t="s">
        <v>2142</v>
      </c>
      <c r="H20945" t="s">
        <v>9237</v>
      </c>
      <c r="I20945" t="s">
        <v>9236</v>
      </c>
      <c r="J20945" s="40">
        <v>1460.7</v>
      </c>
      <c r="K20945" s="40">
        <v>0</v>
      </c>
    </row>
    <row r="20946" spans="1:11" x14ac:dyDescent="0.35">
      <c r="A20946">
        <v>65044</v>
      </c>
      <c r="B20946" t="s">
        <v>1318</v>
      </c>
      <c r="C20946" s="70">
        <v>0</v>
      </c>
      <c r="D20946" s="70">
        <v>0</v>
      </c>
      <c r="E20946" s="71">
        <v>44592</v>
      </c>
      <c r="F20946" t="s">
        <v>9235</v>
      </c>
      <c r="G20946" t="s">
        <v>2169</v>
      </c>
      <c r="H20946" t="s">
        <v>8963</v>
      </c>
      <c r="I20946" t="s">
        <v>8962</v>
      </c>
      <c r="J20946" s="40">
        <v>302.69</v>
      </c>
      <c r="K20946" s="40">
        <v>0</v>
      </c>
    </row>
    <row r="20947" spans="1:11" x14ac:dyDescent="0.35">
      <c r="A20947">
        <v>65044</v>
      </c>
      <c r="B20947" t="s">
        <v>1318</v>
      </c>
      <c r="C20947" s="70">
        <v>0</v>
      </c>
      <c r="D20947" s="70">
        <v>0</v>
      </c>
      <c r="E20947" s="71">
        <v>44592</v>
      </c>
      <c r="F20947" t="s">
        <v>9234</v>
      </c>
      <c r="G20947" t="s">
        <v>2142</v>
      </c>
      <c r="H20947" t="s">
        <v>6718</v>
      </c>
      <c r="I20947" t="s">
        <v>6717</v>
      </c>
      <c r="J20947" s="40">
        <v>1162.21</v>
      </c>
      <c r="K20947" s="40">
        <v>0</v>
      </c>
    </row>
    <row r="20948" spans="1:11" x14ac:dyDescent="0.35">
      <c r="A20948">
        <v>65044</v>
      </c>
      <c r="B20948" t="s">
        <v>1318</v>
      </c>
      <c r="C20948" s="70">
        <v>0</v>
      </c>
      <c r="D20948" s="70">
        <v>0</v>
      </c>
      <c r="E20948" s="71">
        <v>44593</v>
      </c>
      <c r="F20948" t="s">
        <v>9233</v>
      </c>
      <c r="G20948" t="s">
        <v>2142</v>
      </c>
      <c r="H20948" t="s">
        <v>9232</v>
      </c>
      <c r="I20948" t="s">
        <v>9231</v>
      </c>
      <c r="J20948" s="40">
        <v>172</v>
      </c>
      <c r="K20948" s="40">
        <v>0</v>
      </c>
    </row>
    <row r="20949" spans="1:11" x14ac:dyDescent="0.35">
      <c r="A20949">
        <v>65044</v>
      </c>
      <c r="B20949" t="s">
        <v>1318</v>
      </c>
      <c r="C20949" s="70">
        <v>0</v>
      </c>
      <c r="D20949" s="70">
        <v>0</v>
      </c>
      <c r="E20949" s="71">
        <v>44594</v>
      </c>
      <c r="F20949" t="s">
        <v>9230</v>
      </c>
      <c r="G20949" t="s">
        <v>2142</v>
      </c>
      <c r="H20949" t="s">
        <v>9229</v>
      </c>
      <c r="I20949" t="s">
        <v>9228</v>
      </c>
      <c r="J20949" s="40">
        <v>172</v>
      </c>
      <c r="K20949" s="40">
        <v>0</v>
      </c>
    </row>
    <row r="20950" spans="1:11" x14ac:dyDescent="0.35">
      <c r="A20950">
        <v>65044</v>
      </c>
      <c r="B20950" t="s">
        <v>1318</v>
      </c>
      <c r="C20950" s="70">
        <v>0</v>
      </c>
      <c r="D20950" s="70">
        <v>0</v>
      </c>
      <c r="E20950" s="71">
        <v>44596</v>
      </c>
      <c r="F20950" t="s">
        <v>9227</v>
      </c>
      <c r="G20950" t="s">
        <v>2142</v>
      </c>
      <c r="H20950" t="s">
        <v>9226</v>
      </c>
      <c r="I20950" t="s">
        <v>9225</v>
      </c>
      <c r="J20950" s="40">
        <v>172</v>
      </c>
      <c r="K20950" s="40">
        <v>0</v>
      </c>
    </row>
    <row r="20951" spans="1:11" x14ac:dyDescent="0.35">
      <c r="A20951">
        <v>65044</v>
      </c>
      <c r="B20951" t="s">
        <v>1318</v>
      </c>
      <c r="C20951" s="70">
        <v>0</v>
      </c>
      <c r="D20951" s="70">
        <v>0</v>
      </c>
      <c r="E20951" s="71">
        <v>44607</v>
      </c>
      <c r="F20951" t="s">
        <v>9224</v>
      </c>
      <c r="G20951" t="s">
        <v>2142</v>
      </c>
      <c r="H20951" t="s">
        <v>9223</v>
      </c>
      <c r="I20951" t="s">
        <v>9222</v>
      </c>
      <c r="J20951" s="40">
        <v>30</v>
      </c>
      <c r="K20951" s="40">
        <v>0</v>
      </c>
    </row>
    <row r="20952" spans="1:11" x14ac:dyDescent="0.35">
      <c r="A20952">
        <v>65044</v>
      </c>
      <c r="B20952" t="s">
        <v>1318</v>
      </c>
      <c r="C20952" s="70">
        <v>0</v>
      </c>
      <c r="D20952" s="70">
        <v>0</v>
      </c>
      <c r="E20952" s="71">
        <v>44607</v>
      </c>
      <c r="F20952" t="s">
        <v>9221</v>
      </c>
      <c r="G20952" t="s">
        <v>2142</v>
      </c>
      <c r="H20952" t="s">
        <v>9220</v>
      </c>
      <c r="I20952" t="s">
        <v>9219</v>
      </c>
      <c r="J20952" s="40">
        <v>125</v>
      </c>
      <c r="K20952" s="40">
        <v>0</v>
      </c>
    </row>
    <row r="20953" spans="1:11" x14ac:dyDescent="0.35">
      <c r="A20953">
        <v>65044</v>
      </c>
      <c r="B20953" t="s">
        <v>1318</v>
      </c>
      <c r="C20953" s="70">
        <v>0</v>
      </c>
      <c r="D20953" s="70">
        <v>0</v>
      </c>
      <c r="E20953" s="71">
        <v>44609</v>
      </c>
      <c r="F20953" t="s">
        <v>9218</v>
      </c>
      <c r="G20953" t="s">
        <v>2142</v>
      </c>
      <c r="H20953" t="s">
        <v>9217</v>
      </c>
      <c r="I20953" t="s">
        <v>9216</v>
      </c>
      <c r="J20953" s="40">
        <v>219.77</v>
      </c>
      <c r="K20953" s="40">
        <v>0</v>
      </c>
    </row>
    <row r="20954" spans="1:11" x14ac:dyDescent="0.35">
      <c r="A20954">
        <v>65044</v>
      </c>
      <c r="B20954" t="s">
        <v>1318</v>
      </c>
      <c r="C20954" s="70">
        <v>0</v>
      </c>
      <c r="D20954" s="70">
        <v>0</v>
      </c>
      <c r="E20954" s="71">
        <v>44613</v>
      </c>
      <c r="F20954" t="s">
        <v>9215</v>
      </c>
      <c r="G20954" t="s">
        <v>2142</v>
      </c>
      <c r="H20954" t="s">
        <v>9214</v>
      </c>
      <c r="I20954" t="s">
        <v>9213</v>
      </c>
      <c r="J20954" s="40">
        <v>35</v>
      </c>
      <c r="K20954" s="40">
        <v>0</v>
      </c>
    </row>
    <row r="20955" spans="1:11" x14ac:dyDescent="0.35">
      <c r="A20955">
        <v>65044</v>
      </c>
      <c r="B20955" t="s">
        <v>1318</v>
      </c>
      <c r="C20955" s="70">
        <v>0</v>
      </c>
      <c r="D20955" s="70">
        <v>0</v>
      </c>
      <c r="E20955" s="71">
        <v>44614</v>
      </c>
      <c r="F20955" t="s">
        <v>9212</v>
      </c>
      <c r="G20955" t="s">
        <v>2142</v>
      </c>
      <c r="H20955" t="s">
        <v>9211</v>
      </c>
      <c r="I20955" t="s">
        <v>9210</v>
      </c>
      <c r="J20955" s="40">
        <v>60</v>
      </c>
      <c r="K20955" s="40">
        <v>0</v>
      </c>
    </row>
    <row r="20956" spans="1:11" x14ac:dyDescent="0.35">
      <c r="A20956">
        <v>65044</v>
      </c>
      <c r="B20956" t="s">
        <v>1318</v>
      </c>
      <c r="C20956" s="70">
        <v>0</v>
      </c>
      <c r="D20956" s="70">
        <v>0</v>
      </c>
      <c r="E20956" s="71">
        <v>44614</v>
      </c>
      <c r="F20956" t="s">
        <v>9209</v>
      </c>
      <c r="G20956" t="s">
        <v>2142</v>
      </c>
      <c r="H20956" t="s">
        <v>9208</v>
      </c>
      <c r="I20956" t="s">
        <v>9207</v>
      </c>
      <c r="J20956" s="40">
        <v>30</v>
      </c>
      <c r="K20956" s="40">
        <v>0</v>
      </c>
    </row>
    <row r="20957" spans="1:11" x14ac:dyDescent="0.35">
      <c r="A20957">
        <v>65044</v>
      </c>
      <c r="B20957" t="s">
        <v>1318</v>
      </c>
      <c r="C20957" s="70">
        <v>0</v>
      </c>
      <c r="D20957" s="70">
        <v>0</v>
      </c>
      <c r="E20957" s="71">
        <v>44619</v>
      </c>
      <c r="F20957" t="s">
        <v>9206</v>
      </c>
      <c r="G20957" t="s">
        <v>2142</v>
      </c>
      <c r="H20957" t="s">
        <v>9205</v>
      </c>
      <c r="I20957" t="s">
        <v>9204</v>
      </c>
      <c r="J20957" s="40">
        <v>1488.4</v>
      </c>
      <c r="K20957" s="40">
        <v>0</v>
      </c>
    </row>
    <row r="20958" spans="1:11" x14ac:dyDescent="0.35">
      <c r="A20958">
        <v>65044</v>
      </c>
      <c r="B20958" t="s">
        <v>1318</v>
      </c>
      <c r="C20958" s="70">
        <v>0</v>
      </c>
      <c r="D20958" s="70">
        <v>0</v>
      </c>
      <c r="E20958" s="71">
        <v>44619</v>
      </c>
      <c r="F20958" t="s">
        <v>9203</v>
      </c>
      <c r="G20958" t="s">
        <v>2142</v>
      </c>
      <c r="H20958" t="s">
        <v>9202</v>
      </c>
      <c r="I20958" t="s">
        <v>9201</v>
      </c>
      <c r="J20958" s="40">
        <v>50</v>
      </c>
      <c r="K20958" s="40">
        <v>0</v>
      </c>
    </row>
    <row r="20959" spans="1:11" x14ac:dyDescent="0.35">
      <c r="A20959">
        <v>65044</v>
      </c>
      <c r="B20959" t="s">
        <v>1318</v>
      </c>
      <c r="C20959" s="70">
        <v>0</v>
      </c>
      <c r="D20959" s="70">
        <v>0</v>
      </c>
      <c r="E20959" s="71">
        <v>44620</v>
      </c>
      <c r="F20959" t="s">
        <v>9200</v>
      </c>
      <c r="G20959" t="s">
        <v>2142</v>
      </c>
      <c r="H20959" t="s">
        <v>6202</v>
      </c>
      <c r="I20959" t="s">
        <v>6201</v>
      </c>
      <c r="J20959" s="40">
        <v>1065.43</v>
      </c>
      <c r="K20959" s="40">
        <v>0</v>
      </c>
    </row>
    <row r="20960" spans="1:11" x14ac:dyDescent="0.35">
      <c r="A20960">
        <v>65044</v>
      </c>
      <c r="B20960" t="s">
        <v>1318</v>
      </c>
      <c r="C20960" s="70">
        <v>0</v>
      </c>
      <c r="D20960" s="70">
        <v>0</v>
      </c>
      <c r="E20960" s="71">
        <v>44620</v>
      </c>
      <c r="F20960" t="s">
        <v>9199</v>
      </c>
      <c r="G20960" t="s">
        <v>2169</v>
      </c>
      <c r="H20960" t="s">
        <v>8960</v>
      </c>
      <c r="I20960" t="s">
        <v>8959</v>
      </c>
      <c r="J20960" s="40">
        <v>315.94</v>
      </c>
      <c r="K20960" s="40">
        <v>0</v>
      </c>
    </row>
    <row r="20961" spans="1:11" x14ac:dyDescent="0.35">
      <c r="A20961">
        <v>65044</v>
      </c>
      <c r="B20961" t="s">
        <v>1318</v>
      </c>
      <c r="C20961" s="70">
        <v>0</v>
      </c>
      <c r="D20961" s="70">
        <v>0</v>
      </c>
      <c r="E20961" s="71">
        <v>44620</v>
      </c>
      <c r="F20961" t="s">
        <v>9198</v>
      </c>
      <c r="G20961" t="s">
        <v>2169</v>
      </c>
      <c r="H20961" t="s">
        <v>8963</v>
      </c>
      <c r="I20961" t="s">
        <v>8962</v>
      </c>
      <c r="J20961" s="40">
        <v>302.69</v>
      </c>
      <c r="K20961" s="40">
        <v>0</v>
      </c>
    </row>
    <row r="20962" spans="1:11" x14ac:dyDescent="0.35">
      <c r="A20962">
        <v>65044</v>
      </c>
      <c r="B20962" t="s">
        <v>1318</v>
      </c>
      <c r="C20962" s="70">
        <v>0</v>
      </c>
      <c r="D20962" s="70">
        <v>0</v>
      </c>
      <c r="E20962" s="71">
        <v>44622</v>
      </c>
      <c r="F20962" t="s">
        <v>9197</v>
      </c>
      <c r="G20962" t="s">
        <v>2142</v>
      </c>
      <c r="H20962" t="s">
        <v>9196</v>
      </c>
      <c r="I20962" t="s">
        <v>9195</v>
      </c>
      <c r="J20962" s="40">
        <v>172</v>
      </c>
      <c r="K20962" s="40">
        <v>0</v>
      </c>
    </row>
    <row r="20963" spans="1:11" x14ac:dyDescent="0.35">
      <c r="A20963">
        <v>65044</v>
      </c>
      <c r="B20963" t="s">
        <v>1318</v>
      </c>
      <c r="C20963" s="70">
        <v>0</v>
      </c>
      <c r="D20963" s="70">
        <v>0</v>
      </c>
      <c r="E20963" s="71">
        <v>44635</v>
      </c>
      <c r="F20963" t="s">
        <v>9194</v>
      </c>
      <c r="G20963" t="s">
        <v>2142</v>
      </c>
      <c r="H20963" t="s">
        <v>9193</v>
      </c>
      <c r="I20963" t="s">
        <v>9192</v>
      </c>
      <c r="J20963" s="40">
        <v>125</v>
      </c>
      <c r="K20963" s="40">
        <v>0</v>
      </c>
    </row>
    <row r="20964" spans="1:11" x14ac:dyDescent="0.35">
      <c r="A20964">
        <v>65044</v>
      </c>
      <c r="B20964" t="s">
        <v>1318</v>
      </c>
      <c r="C20964" s="70">
        <v>0</v>
      </c>
      <c r="D20964" s="70">
        <v>0</v>
      </c>
      <c r="E20964" s="71">
        <v>44635</v>
      </c>
      <c r="F20964" t="s">
        <v>9191</v>
      </c>
      <c r="G20964" t="s">
        <v>2142</v>
      </c>
      <c r="H20964" t="s">
        <v>9190</v>
      </c>
      <c r="I20964" t="s">
        <v>9189</v>
      </c>
      <c r="J20964" s="40">
        <v>30</v>
      </c>
      <c r="K20964" s="40">
        <v>0</v>
      </c>
    </row>
    <row r="20965" spans="1:11" x14ac:dyDescent="0.35">
      <c r="A20965">
        <v>65044</v>
      </c>
      <c r="B20965" t="s">
        <v>1318</v>
      </c>
      <c r="C20965" s="70">
        <v>0</v>
      </c>
      <c r="D20965" s="70">
        <v>0</v>
      </c>
      <c r="E20965" s="71">
        <v>44641</v>
      </c>
      <c r="F20965" t="s">
        <v>9188</v>
      </c>
      <c r="G20965" t="s">
        <v>2142</v>
      </c>
      <c r="H20965" t="s">
        <v>9187</v>
      </c>
      <c r="I20965" t="s">
        <v>9186</v>
      </c>
      <c r="J20965" s="40">
        <v>35</v>
      </c>
      <c r="K20965" s="40">
        <v>0</v>
      </c>
    </row>
    <row r="20966" spans="1:11" x14ac:dyDescent="0.35">
      <c r="A20966">
        <v>65044</v>
      </c>
      <c r="B20966" t="s">
        <v>1318</v>
      </c>
      <c r="C20966" s="70">
        <v>0</v>
      </c>
      <c r="D20966" s="70">
        <v>0</v>
      </c>
      <c r="E20966" s="71">
        <v>44642</v>
      </c>
      <c r="F20966" t="s">
        <v>9185</v>
      </c>
      <c r="G20966" t="s">
        <v>2142</v>
      </c>
      <c r="H20966" t="s">
        <v>9184</v>
      </c>
      <c r="I20966" t="s">
        <v>9183</v>
      </c>
      <c r="J20966" s="40">
        <v>30</v>
      </c>
      <c r="K20966" s="40">
        <v>0</v>
      </c>
    </row>
    <row r="20967" spans="1:11" x14ac:dyDescent="0.35">
      <c r="A20967">
        <v>65044</v>
      </c>
      <c r="B20967" t="s">
        <v>1318</v>
      </c>
      <c r="C20967" s="70">
        <v>0</v>
      </c>
      <c r="D20967" s="70">
        <v>0</v>
      </c>
      <c r="E20967" s="71">
        <v>44642</v>
      </c>
      <c r="F20967" t="s">
        <v>9182</v>
      </c>
      <c r="G20967" t="s">
        <v>2142</v>
      </c>
      <c r="H20967" t="s">
        <v>9181</v>
      </c>
      <c r="I20967" t="s">
        <v>9180</v>
      </c>
      <c r="J20967" s="40">
        <v>60</v>
      </c>
      <c r="K20967" s="40">
        <v>0</v>
      </c>
    </row>
    <row r="20968" spans="1:11" x14ac:dyDescent="0.35">
      <c r="A20968">
        <v>65044</v>
      </c>
      <c r="B20968" t="s">
        <v>1318</v>
      </c>
      <c r="C20968" s="70">
        <v>0</v>
      </c>
      <c r="D20968" s="70">
        <v>0</v>
      </c>
      <c r="E20968" s="71">
        <v>44644</v>
      </c>
      <c r="F20968" t="s">
        <v>9179</v>
      </c>
      <c r="G20968" t="s">
        <v>2142</v>
      </c>
      <c r="H20968" t="s">
        <v>9178</v>
      </c>
      <c r="I20968" t="s">
        <v>9177</v>
      </c>
      <c r="J20968" s="40">
        <v>225.02</v>
      </c>
      <c r="K20968" s="40">
        <v>0</v>
      </c>
    </row>
    <row r="20969" spans="1:11" x14ac:dyDescent="0.35">
      <c r="A20969">
        <v>65044</v>
      </c>
      <c r="B20969" t="s">
        <v>1318</v>
      </c>
      <c r="C20969" s="70">
        <v>0</v>
      </c>
      <c r="D20969" s="70">
        <v>0</v>
      </c>
      <c r="E20969" s="71">
        <v>44647</v>
      </c>
      <c r="F20969" t="s">
        <v>9176</v>
      </c>
      <c r="G20969" t="s">
        <v>2142</v>
      </c>
      <c r="H20969" t="s">
        <v>9175</v>
      </c>
      <c r="I20969" t="s">
        <v>9174</v>
      </c>
      <c r="J20969" s="40">
        <v>1444.2</v>
      </c>
      <c r="K20969" s="40">
        <v>0</v>
      </c>
    </row>
    <row r="20970" spans="1:11" x14ac:dyDescent="0.35">
      <c r="A20970">
        <v>65044</v>
      </c>
      <c r="B20970" t="s">
        <v>1318</v>
      </c>
      <c r="C20970" s="70">
        <v>0</v>
      </c>
      <c r="D20970" s="70">
        <v>0</v>
      </c>
      <c r="E20970" s="71">
        <v>44651</v>
      </c>
      <c r="F20970" t="s">
        <v>9173</v>
      </c>
      <c r="G20970" t="s">
        <v>2169</v>
      </c>
      <c r="H20970" t="s">
        <v>8960</v>
      </c>
      <c r="I20970" t="s">
        <v>8959</v>
      </c>
      <c r="J20970" s="40">
        <v>315.94</v>
      </c>
      <c r="K20970" s="40">
        <v>0</v>
      </c>
    </row>
    <row r="20971" spans="1:11" x14ac:dyDescent="0.35">
      <c r="A20971">
        <v>65044</v>
      </c>
      <c r="B20971" t="s">
        <v>1318</v>
      </c>
      <c r="C20971" s="70">
        <v>0</v>
      </c>
      <c r="D20971" s="70">
        <v>0</v>
      </c>
      <c r="E20971" s="71">
        <v>44651</v>
      </c>
      <c r="F20971" t="s">
        <v>9172</v>
      </c>
      <c r="G20971" t="s">
        <v>2169</v>
      </c>
      <c r="H20971" t="s">
        <v>8963</v>
      </c>
      <c r="I20971" t="s">
        <v>8962</v>
      </c>
      <c r="J20971" s="40">
        <v>302.69</v>
      </c>
      <c r="K20971" s="40">
        <v>0</v>
      </c>
    </row>
    <row r="20972" spans="1:11" x14ac:dyDescent="0.35">
      <c r="A20972">
        <v>65044</v>
      </c>
      <c r="B20972" t="s">
        <v>1318</v>
      </c>
      <c r="C20972" s="70">
        <v>0</v>
      </c>
      <c r="D20972" s="70">
        <v>0</v>
      </c>
      <c r="E20972" s="71">
        <v>44666</v>
      </c>
      <c r="F20972" t="s">
        <v>9171</v>
      </c>
      <c r="G20972" t="s">
        <v>2142</v>
      </c>
      <c r="H20972" t="s">
        <v>9170</v>
      </c>
      <c r="I20972" t="s">
        <v>9169</v>
      </c>
      <c r="J20972" s="40">
        <v>30</v>
      </c>
      <c r="K20972" s="40">
        <v>0</v>
      </c>
    </row>
    <row r="20973" spans="1:11" x14ac:dyDescent="0.35">
      <c r="A20973">
        <v>65044</v>
      </c>
      <c r="B20973" t="s">
        <v>1318</v>
      </c>
      <c r="C20973" s="70">
        <v>0</v>
      </c>
      <c r="D20973" s="70">
        <v>0</v>
      </c>
      <c r="E20973" s="71">
        <v>44668</v>
      </c>
      <c r="F20973" t="s">
        <v>9168</v>
      </c>
      <c r="G20973" t="s">
        <v>2142</v>
      </c>
      <c r="H20973" t="s">
        <v>9167</v>
      </c>
      <c r="I20973" t="s">
        <v>9166</v>
      </c>
      <c r="J20973" s="40">
        <v>125</v>
      </c>
      <c r="K20973" s="40">
        <v>0</v>
      </c>
    </row>
    <row r="20974" spans="1:11" x14ac:dyDescent="0.35">
      <c r="A20974">
        <v>65044</v>
      </c>
      <c r="B20974" t="s">
        <v>1318</v>
      </c>
      <c r="C20974" s="70">
        <v>0</v>
      </c>
      <c r="D20974" s="70">
        <v>0</v>
      </c>
      <c r="E20974" s="71">
        <v>44672</v>
      </c>
      <c r="F20974" t="s">
        <v>9165</v>
      </c>
      <c r="G20974" t="s">
        <v>2142</v>
      </c>
      <c r="H20974" t="s">
        <v>9164</v>
      </c>
      <c r="I20974" t="s">
        <v>9163</v>
      </c>
      <c r="J20974" s="40">
        <v>35</v>
      </c>
      <c r="K20974" s="40">
        <v>0</v>
      </c>
    </row>
    <row r="20975" spans="1:11" x14ac:dyDescent="0.35">
      <c r="A20975">
        <v>65044</v>
      </c>
      <c r="B20975" t="s">
        <v>1318</v>
      </c>
      <c r="C20975" s="70">
        <v>0</v>
      </c>
      <c r="D20975" s="70">
        <v>0</v>
      </c>
      <c r="E20975" s="71">
        <v>44673</v>
      </c>
      <c r="F20975" t="s">
        <v>9162</v>
      </c>
      <c r="G20975" t="s">
        <v>2142</v>
      </c>
      <c r="H20975" t="s">
        <v>9161</v>
      </c>
      <c r="I20975" t="s">
        <v>9160</v>
      </c>
      <c r="J20975" s="40">
        <v>30</v>
      </c>
      <c r="K20975" s="40">
        <v>0</v>
      </c>
    </row>
    <row r="20976" spans="1:11" x14ac:dyDescent="0.35">
      <c r="A20976">
        <v>65044</v>
      </c>
      <c r="B20976" t="s">
        <v>1318</v>
      </c>
      <c r="C20976" s="70">
        <v>0</v>
      </c>
      <c r="D20976" s="70">
        <v>0</v>
      </c>
      <c r="E20976" s="71">
        <v>44673</v>
      </c>
      <c r="F20976" t="s">
        <v>9159</v>
      </c>
      <c r="G20976" t="s">
        <v>2142</v>
      </c>
      <c r="H20976" t="s">
        <v>9158</v>
      </c>
      <c r="I20976" t="s">
        <v>9157</v>
      </c>
      <c r="J20976" s="40">
        <v>60</v>
      </c>
      <c r="K20976" s="40">
        <v>0</v>
      </c>
    </row>
    <row r="20977" spans="1:11" x14ac:dyDescent="0.35">
      <c r="A20977">
        <v>65044</v>
      </c>
      <c r="B20977" t="s">
        <v>1318</v>
      </c>
      <c r="C20977" s="70">
        <v>0</v>
      </c>
      <c r="D20977" s="70">
        <v>0</v>
      </c>
      <c r="E20977" s="71">
        <v>44678</v>
      </c>
      <c r="F20977" t="s">
        <v>9156</v>
      </c>
      <c r="G20977" t="s">
        <v>2142</v>
      </c>
      <c r="H20977" t="s">
        <v>9155</v>
      </c>
      <c r="I20977" t="s">
        <v>9154</v>
      </c>
      <c r="J20977" s="40">
        <v>1499.6</v>
      </c>
      <c r="K20977" s="40">
        <v>0</v>
      </c>
    </row>
    <row r="20978" spans="1:11" x14ac:dyDescent="0.35">
      <c r="A20978">
        <v>65044</v>
      </c>
      <c r="B20978" t="s">
        <v>1318</v>
      </c>
      <c r="C20978" s="70">
        <v>0</v>
      </c>
      <c r="D20978" s="70">
        <v>0</v>
      </c>
      <c r="E20978" s="71">
        <v>44681</v>
      </c>
      <c r="F20978" t="s">
        <v>9153</v>
      </c>
      <c r="G20978" t="s">
        <v>2169</v>
      </c>
      <c r="H20978" t="s">
        <v>8960</v>
      </c>
      <c r="I20978" t="s">
        <v>8959</v>
      </c>
      <c r="J20978" s="40">
        <v>315.94</v>
      </c>
      <c r="K20978" s="40">
        <v>0</v>
      </c>
    </row>
    <row r="20979" spans="1:11" x14ac:dyDescent="0.35">
      <c r="A20979">
        <v>65044</v>
      </c>
      <c r="B20979" t="s">
        <v>1318</v>
      </c>
      <c r="C20979" s="70">
        <v>0</v>
      </c>
      <c r="D20979" s="70">
        <v>0</v>
      </c>
      <c r="E20979" s="71">
        <v>44681</v>
      </c>
      <c r="F20979" t="s">
        <v>9152</v>
      </c>
      <c r="G20979" t="s">
        <v>2169</v>
      </c>
      <c r="H20979" t="s">
        <v>8963</v>
      </c>
      <c r="I20979" t="s">
        <v>8962</v>
      </c>
      <c r="J20979" s="40">
        <v>302.69</v>
      </c>
      <c r="K20979" s="40">
        <v>0</v>
      </c>
    </row>
    <row r="20980" spans="1:11" x14ac:dyDescent="0.35">
      <c r="A20980">
        <v>65044</v>
      </c>
      <c r="B20980" t="s">
        <v>1318</v>
      </c>
      <c r="C20980" s="70">
        <v>0</v>
      </c>
      <c r="D20980" s="70">
        <v>0</v>
      </c>
      <c r="E20980" s="71">
        <v>44682</v>
      </c>
      <c r="F20980" t="s">
        <v>9151</v>
      </c>
      <c r="G20980" t="s">
        <v>2142</v>
      </c>
      <c r="H20980" t="s">
        <v>9150</v>
      </c>
      <c r="I20980" t="s">
        <v>9149</v>
      </c>
      <c r="J20980" s="40">
        <v>300</v>
      </c>
      <c r="K20980" s="40">
        <v>0</v>
      </c>
    </row>
    <row r="20981" spans="1:11" x14ac:dyDescent="0.35">
      <c r="A20981">
        <v>65044</v>
      </c>
      <c r="B20981" t="s">
        <v>1318</v>
      </c>
      <c r="C20981" s="70">
        <v>0</v>
      </c>
      <c r="D20981" s="70">
        <v>0</v>
      </c>
      <c r="E20981" s="71">
        <v>44683</v>
      </c>
      <c r="F20981" t="s">
        <v>9148</v>
      </c>
      <c r="G20981" t="s">
        <v>2142</v>
      </c>
      <c r="H20981" t="s">
        <v>9147</v>
      </c>
      <c r="I20981" t="s">
        <v>9146</v>
      </c>
      <c r="J20981" s="40">
        <v>172</v>
      </c>
      <c r="K20981" s="40">
        <v>0</v>
      </c>
    </row>
    <row r="20982" spans="1:11" x14ac:dyDescent="0.35">
      <c r="A20982">
        <v>65044</v>
      </c>
      <c r="B20982" t="s">
        <v>1318</v>
      </c>
      <c r="C20982" s="70">
        <v>0</v>
      </c>
      <c r="D20982" s="70">
        <v>0</v>
      </c>
      <c r="E20982" s="71">
        <v>44695</v>
      </c>
      <c r="F20982" t="s">
        <v>9145</v>
      </c>
      <c r="G20982" t="s">
        <v>2142</v>
      </c>
      <c r="H20982" t="s">
        <v>9144</v>
      </c>
      <c r="I20982" t="s">
        <v>9143</v>
      </c>
      <c r="J20982" s="40">
        <v>125</v>
      </c>
      <c r="K20982" s="40">
        <v>0</v>
      </c>
    </row>
    <row r="20983" spans="1:11" x14ac:dyDescent="0.35">
      <c r="A20983">
        <v>65044</v>
      </c>
      <c r="B20983" t="s">
        <v>1318</v>
      </c>
      <c r="C20983" s="70">
        <v>0</v>
      </c>
      <c r="D20983" s="70">
        <v>0</v>
      </c>
      <c r="E20983" s="71">
        <v>44696</v>
      </c>
      <c r="F20983" t="s">
        <v>9142</v>
      </c>
      <c r="G20983" t="s">
        <v>2142</v>
      </c>
      <c r="H20983" t="s">
        <v>9141</v>
      </c>
      <c r="I20983" t="s">
        <v>9140</v>
      </c>
      <c r="J20983" s="40">
        <v>30</v>
      </c>
      <c r="K20983" s="40">
        <v>0</v>
      </c>
    </row>
    <row r="20984" spans="1:11" x14ac:dyDescent="0.35">
      <c r="A20984">
        <v>65044</v>
      </c>
      <c r="B20984" t="s">
        <v>1318</v>
      </c>
      <c r="C20984" s="70">
        <v>0</v>
      </c>
      <c r="D20984" s="70">
        <v>0</v>
      </c>
      <c r="E20984" s="71">
        <v>44702</v>
      </c>
      <c r="F20984" t="s">
        <v>9139</v>
      </c>
      <c r="G20984" t="s">
        <v>2142</v>
      </c>
      <c r="H20984" t="s">
        <v>9138</v>
      </c>
      <c r="I20984" t="s">
        <v>9137</v>
      </c>
      <c r="J20984" s="40">
        <v>35</v>
      </c>
      <c r="K20984" s="40">
        <v>0</v>
      </c>
    </row>
    <row r="20985" spans="1:11" x14ac:dyDescent="0.35">
      <c r="A20985">
        <v>65044</v>
      </c>
      <c r="B20985" t="s">
        <v>1318</v>
      </c>
      <c r="C20985" s="70">
        <v>0</v>
      </c>
      <c r="D20985" s="70">
        <v>0</v>
      </c>
      <c r="E20985" s="71">
        <v>44703</v>
      </c>
      <c r="F20985" t="s">
        <v>9136</v>
      </c>
      <c r="G20985" t="s">
        <v>2142</v>
      </c>
      <c r="H20985" t="s">
        <v>9135</v>
      </c>
      <c r="I20985" t="s">
        <v>9134</v>
      </c>
      <c r="J20985" s="40">
        <v>30</v>
      </c>
      <c r="K20985" s="40">
        <v>0</v>
      </c>
    </row>
    <row r="20986" spans="1:11" x14ac:dyDescent="0.35">
      <c r="A20986">
        <v>65044</v>
      </c>
      <c r="B20986" t="s">
        <v>1318</v>
      </c>
      <c r="C20986" s="70">
        <v>0</v>
      </c>
      <c r="D20986" s="70">
        <v>0</v>
      </c>
      <c r="E20986" s="71">
        <v>44704</v>
      </c>
      <c r="F20986" t="s">
        <v>9133</v>
      </c>
      <c r="G20986" t="s">
        <v>2142</v>
      </c>
      <c r="H20986" t="s">
        <v>9132</v>
      </c>
      <c r="I20986" t="s">
        <v>9131</v>
      </c>
      <c r="J20986" s="40">
        <v>60</v>
      </c>
      <c r="K20986" s="40">
        <v>0</v>
      </c>
    </row>
    <row r="20987" spans="1:11" x14ac:dyDescent="0.35">
      <c r="A20987">
        <v>65044</v>
      </c>
      <c r="B20987" t="s">
        <v>1318</v>
      </c>
      <c r="C20987" s="70">
        <v>0</v>
      </c>
      <c r="D20987" s="70">
        <v>0</v>
      </c>
      <c r="E20987" s="71">
        <v>44708</v>
      </c>
      <c r="F20987" t="s">
        <v>9130</v>
      </c>
      <c r="G20987" t="s">
        <v>2142</v>
      </c>
      <c r="H20987" t="s">
        <v>9129</v>
      </c>
      <c r="I20987" t="s">
        <v>9128</v>
      </c>
      <c r="J20987" s="40">
        <v>1543.9</v>
      </c>
      <c r="K20987" s="40">
        <v>0</v>
      </c>
    </row>
    <row r="20988" spans="1:11" x14ac:dyDescent="0.35">
      <c r="A20988">
        <v>65044</v>
      </c>
      <c r="B20988" t="s">
        <v>1318</v>
      </c>
      <c r="C20988" s="70">
        <v>0</v>
      </c>
      <c r="D20988" s="70">
        <v>0</v>
      </c>
      <c r="E20988" s="71">
        <v>44712</v>
      </c>
      <c r="F20988" t="s">
        <v>9127</v>
      </c>
      <c r="G20988" t="s">
        <v>2169</v>
      </c>
      <c r="H20988" t="s">
        <v>8960</v>
      </c>
      <c r="I20988" t="s">
        <v>8959</v>
      </c>
      <c r="J20988" s="40">
        <v>315.94</v>
      </c>
      <c r="K20988" s="40">
        <v>0</v>
      </c>
    </row>
    <row r="20989" spans="1:11" x14ac:dyDescent="0.35">
      <c r="A20989">
        <v>65044</v>
      </c>
      <c r="B20989" t="s">
        <v>1318</v>
      </c>
      <c r="C20989" s="70">
        <v>0</v>
      </c>
      <c r="D20989" s="70">
        <v>0</v>
      </c>
      <c r="E20989" s="71">
        <v>44712</v>
      </c>
      <c r="F20989" t="s">
        <v>9126</v>
      </c>
      <c r="G20989" t="s">
        <v>2169</v>
      </c>
      <c r="H20989" t="s">
        <v>8963</v>
      </c>
      <c r="I20989" t="s">
        <v>8962</v>
      </c>
      <c r="J20989" s="40">
        <v>302.69</v>
      </c>
      <c r="K20989" s="40">
        <v>0</v>
      </c>
    </row>
    <row r="20990" spans="1:11" x14ac:dyDescent="0.35">
      <c r="A20990">
        <v>65044</v>
      </c>
      <c r="B20990" t="s">
        <v>1318</v>
      </c>
      <c r="C20990" s="70">
        <v>0</v>
      </c>
      <c r="D20990" s="70">
        <v>0</v>
      </c>
      <c r="E20990" s="71">
        <v>44714</v>
      </c>
      <c r="F20990" t="s">
        <v>9125</v>
      </c>
      <c r="G20990" t="s">
        <v>2142</v>
      </c>
      <c r="H20990" t="s">
        <v>9124</v>
      </c>
      <c r="I20990" t="s">
        <v>9123</v>
      </c>
      <c r="J20990" s="40">
        <v>172</v>
      </c>
      <c r="K20990" s="40">
        <v>0</v>
      </c>
    </row>
    <row r="20991" spans="1:11" x14ac:dyDescent="0.35">
      <c r="A20991">
        <v>65044</v>
      </c>
      <c r="B20991" t="s">
        <v>1318</v>
      </c>
      <c r="C20991" s="70">
        <v>0</v>
      </c>
      <c r="D20991" s="70">
        <v>0</v>
      </c>
      <c r="E20991" s="71">
        <v>44727</v>
      </c>
      <c r="F20991" t="s">
        <v>9122</v>
      </c>
      <c r="G20991" t="s">
        <v>2142</v>
      </c>
      <c r="H20991" t="s">
        <v>9121</v>
      </c>
      <c r="I20991" t="s">
        <v>9120</v>
      </c>
      <c r="J20991" s="40">
        <v>30</v>
      </c>
      <c r="K20991" s="40">
        <v>0</v>
      </c>
    </row>
    <row r="20992" spans="1:11" x14ac:dyDescent="0.35">
      <c r="A20992">
        <v>65044</v>
      </c>
      <c r="B20992" t="s">
        <v>1318</v>
      </c>
      <c r="C20992" s="70">
        <v>0</v>
      </c>
      <c r="D20992" s="70">
        <v>0</v>
      </c>
      <c r="E20992" s="71">
        <v>44727</v>
      </c>
      <c r="F20992" t="s">
        <v>9119</v>
      </c>
      <c r="G20992" t="s">
        <v>2142</v>
      </c>
      <c r="H20992" t="s">
        <v>9118</v>
      </c>
      <c r="I20992" t="s">
        <v>9117</v>
      </c>
      <c r="J20992" s="40">
        <v>125</v>
      </c>
      <c r="K20992" s="40">
        <v>0</v>
      </c>
    </row>
    <row r="20993" spans="1:11" x14ac:dyDescent="0.35">
      <c r="A20993">
        <v>65044</v>
      </c>
      <c r="B20993" t="s">
        <v>1318</v>
      </c>
      <c r="C20993" s="70">
        <v>0</v>
      </c>
      <c r="D20993" s="70">
        <v>0</v>
      </c>
      <c r="E20993" s="71">
        <v>44733</v>
      </c>
      <c r="F20993" t="s">
        <v>9116</v>
      </c>
      <c r="G20993" t="s">
        <v>2142</v>
      </c>
      <c r="H20993" t="s">
        <v>9115</v>
      </c>
      <c r="I20993" t="s">
        <v>9114</v>
      </c>
      <c r="J20993" s="40">
        <v>35</v>
      </c>
      <c r="K20993" s="40">
        <v>0</v>
      </c>
    </row>
    <row r="20994" spans="1:11" x14ac:dyDescent="0.35">
      <c r="A20994">
        <v>65044</v>
      </c>
      <c r="B20994" t="s">
        <v>1318</v>
      </c>
      <c r="C20994" s="70">
        <v>0</v>
      </c>
      <c r="D20994" s="70">
        <v>0</v>
      </c>
      <c r="E20994" s="71">
        <v>44734</v>
      </c>
      <c r="F20994" t="s">
        <v>9113</v>
      </c>
      <c r="G20994" t="s">
        <v>2142</v>
      </c>
      <c r="H20994" t="s">
        <v>9112</v>
      </c>
      <c r="I20994" t="s">
        <v>9111</v>
      </c>
      <c r="J20994" s="40">
        <v>30</v>
      </c>
      <c r="K20994" s="40">
        <v>0</v>
      </c>
    </row>
    <row r="20995" spans="1:11" x14ac:dyDescent="0.35">
      <c r="A20995">
        <v>65044</v>
      </c>
      <c r="B20995" t="s">
        <v>1318</v>
      </c>
      <c r="C20995" s="70">
        <v>0</v>
      </c>
      <c r="D20995" s="70">
        <v>0</v>
      </c>
      <c r="E20995" s="71">
        <v>44739</v>
      </c>
      <c r="F20995" t="s">
        <v>9110</v>
      </c>
      <c r="G20995" t="s">
        <v>2142</v>
      </c>
      <c r="H20995" t="s">
        <v>9109</v>
      </c>
      <c r="I20995" t="s">
        <v>9108</v>
      </c>
      <c r="J20995" s="40">
        <v>1667.2</v>
      </c>
      <c r="K20995" s="40">
        <v>0</v>
      </c>
    </row>
    <row r="20996" spans="1:11" x14ac:dyDescent="0.35">
      <c r="A20996">
        <v>65044</v>
      </c>
      <c r="B20996" t="s">
        <v>1318</v>
      </c>
      <c r="C20996" s="70">
        <v>0</v>
      </c>
      <c r="D20996" s="70">
        <v>0</v>
      </c>
      <c r="E20996" s="71">
        <v>44742</v>
      </c>
      <c r="F20996" t="s">
        <v>9107</v>
      </c>
      <c r="G20996" t="s">
        <v>2142</v>
      </c>
      <c r="H20996" t="s">
        <v>9106</v>
      </c>
      <c r="I20996" t="s">
        <v>9105</v>
      </c>
      <c r="J20996" s="40">
        <v>7433.28</v>
      </c>
      <c r="K20996" s="40">
        <v>0</v>
      </c>
    </row>
    <row r="20997" spans="1:11" x14ac:dyDescent="0.35">
      <c r="A20997">
        <v>65044</v>
      </c>
      <c r="B20997" t="s">
        <v>1318</v>
      </c>
      <c r="C20997" s="70">
        <v>0</v>
      </c>
      <c r="D20997" s="70">
        <v>0</v>
      </c>
      <c r="E20997" s="71">
        <v>44742</v>
      </c>
      <c r="F20997" t="s">
        <v>9104</v>
      </c>
      <c r="G20997" t="s">
        <v>2169</v>
      </c>
      <c r="H20997" t="s">
        <v>8960</v>
      </c>
      <c r="I20997" t="s">
        <v>8959</v>
      </c>
      <c r="J20997" s="40">
        <v>315.94</v>
      </c>
      <c r="K20997" s="40">
        <v>0</v>
      </c>
    </row>
    <row r="20998" spans="1:11" x14ac:dyDescent="0.35">
      <c r="A20998">
        <v>65044</v>
      </c>
      <c r="B20998" t="s">
        <v>1318</v>
      </c>
      <c r="C20998" s="70">
        <v>0</v>
      </c>
      <c r="D20998" s="70">
        <v>0</v>
      </c>
      <c r="E20998" s="71">
        <v>44742</v>
      </c>
      <c r="F20998" t="s">
        <v>9103</v>
      </c>
      <c r="G20998" t="s">
        <v>2169</v>
      </c>
      <c r="H20998" t="s">
        <v>8963</v>
      </c>
      <c r="I20998" t="s">
        <v>8962</v>
      </c>
      <c r="J20998" s="40">
        <v>302.69</v>
      </c>
      <c r="K20998" s="40">
        <v>0</v>
      </c>
    </row>
    <row r="20999" spans="1:11" x14ac:dyDescent="0.35">
      <c r="A20999">
        <v>65044</v>
      </c>
      <c r="B20999" t="s">
        <v>1318</v>
      </c>
      <c r="C20999" s="70">
        <v>0</v>
      </c>
      <c r="D20999" s="70">
        <v>0</v>
      </c>
      <c r="E20999" s="71">
        <v>44743</v>
      </c>
      <c r="F20999" t="s">
        <v>9102</v>
      </c>
      <c r="G20999" t="s">
        <v>2142</v>
      </c>
      <c r="H20999" t="s">
        <v>9101</v>
      </c>
      <c r="I20999" t="s">
        <v>9100</v>
      </c>
      <c r="J20999" s="40">
        <v>0.27</v>
      </c>
      <c r="K20999" s="40">
        <v>0</v>
      </c>
    </row>
    <row r="21000" spans="1:11" x14ac:dyDescent="0.35">
      <c r="A21000">
        <v>65044</v>
      </c>
      <c r="B21000" t="s">
        <v>1318</v>
      </c>
      <c r="C21000" s="70">
        <v>0</v>
      </c>
      <c r="D21000" s="70">
        <v>0</v>
      </c>
      <c r="E21000" s="71">
        <v>44743</v>
      </c>
      <c r="F21000" t="s">
        <v>9099</v>
      </c>
      <c r="G21000" t="s">
        <v>2142</v>
      </c>
      <c r="H21000" t="s">
        <v>9098</v>
      </c>
      <c r="I21000" t="s">
        <v>9097</v>
      </c>
      <c r="J21000" s="40">
        <v>176</v>
      </c>
      <c r="K21000" s="40">
        <v>0</v>
      </c>
    </row>
    <row r="21001" spans="1:11" x14ac:dyDescent="0.35">
      <c r="A21001">
        <v>65044</v>
      </c>
      <c r="B21001" t="s">
        <v>1318</v>
      </c>
      <c r="C21001" s="70">
        <v>0</v>
      </c>
      <c r="D21001" s="70">
        <v>0</v>
      </c>
      <c r="E21001" s="71">
        <v>44753</v>
      </c>
      <c r="F21001" t="s">
        <v>9096</v>
      </c>
      <c r="G21001" t="s">
        <v>2142</v>
      </c>
      <c r="H21001" t="s">
        <v>9095</v>
      </c>
      <c r="I21001" t="s">
        <v>9094</v>
      </c>
      <c r="J21001" s="40">
        <v>185.07</v>
      </c>
      <c r="K21001" s="40">
        <v>0</v>
      </c>
    </row>
    <row r="21002" spans="1:11" x14ac:dyDescent="0.35">
      <c r="A21002">
        <v>65044</v>
      </c>
      <c r="B21002" t="s">
        <v>1318</v>
      </c>
      <c r="C21002" s="70">
        <v>0</v>
      </c>
      <c r="D21002" s="70">
        <v>0</v>
      </c>
      <c r="E21002" s="71">
        <v>44757</v>
      </c>
      <c r="F21002" t="s">
        <v>9093</v>
      </c>
      <c r="G21002" t="s">
        <v>2142</v>
      </c>
      <c r="H21002" t="s">
        <v>9092</v>
      </c>
      <c r="I21002" t="s">
        <v>9091</v>
      </c>
      <c r="J21002" s="40">
        <v>30</v>
      </c>
      <c r="K21002" s="40">
        <v>0</v>
      </c>
    </row>
    <row r="21003" spans="1:11" x14ac:dyDescent="0.35">
      <c r="A21003">
        <v>65044</v>
      </c>
      <c r="B21003" t="s">
        <v>1318</v>
      </c>
      <c r="C21003" s="70">
        <v>0</v>
      </c>
      <c r="D21003" s="70">
        <v>0</v>
      </c>
      <c r="E21003" s="71">
        <v>44759</v>
      </c>
      <c r="F21003" t="s">
        <v>9090</v>
      </c>
      <c r="G21003" t="s">
        <v>2142</v>
      </c>
      <c r="H21003" t="s">
        <v>9089</v>
      </c>
      <c r="I21003" t="s">
        <v>9088</v>
      </c>
      <c r="J21003" s="40">
        <v>2.06</v>
      </c>
      <c r="K21003" s="40">
        <v>0</v>
      </c>
    </row>
    <row r="21004" spans="1:11" x14ac:dyDescent="0.35">
      <c r="A21004">
        <v>65044</v>
      </c>
      <c r="B21004" t="s">
        <v>1318</v>
      </c>
      <c r="C21004" s="70">
        <v>0</v>
      </c>
      <c r="D21004" s="70">
        <v>0</v>
      </c>
      <c r="E21004" s="71">
        <v>44759</v>
      </c>
      <c r="F21004" t="s">
        <v>9087</v>
      </c>
      <c r="G21004" t="s">
        <v>2142</v>
      </c>
      <c r="H21004" t="s">
        <v>9086</v>
      </c>
      <c r="I21004" t="s">
        <v>9085</v>
      </c>
      <c r="J21004" s="40">
        <v>555.21</v>
      </c>
      <c r="K21004" s="40">
        <v>0</v>
      </c>
    </row>
    <row r="21005" spans="1:11" x14ac:dyDescent="0.35">
      <c r="A21005">
        <v>65044</v>
      </c>
      <c r="B21005" t="s">
        <v>1318</v>
      </c>
      <c r="C21005" s="70">
        <v>0</v>
      </c>
      <c r="D21005" s="70">
        <v>0</v>
      </c>
      <c r="E21005" s="71">
        <v>44763</v>
      </c>
      <c r="F21005" t="s">
        <v>9084</v>
      </c>
      <c r="G21005" t="s">
        <v>2142</v>
      </c>
      <c r="H21005" t="s">
        <v>9083</v>
      </c>
      <c r="I21005" t="s">
        <v>9082</v>
      </c>
      <c r="J21005" s="40">
        <v>35</v>
      </c>
      <c r="K21005" s="40">
        <v>0</v>
      </c>
    </row>
    <row r="21006" spans="1:11" x14ac:dyDescent="0.35">
      <c r="A21006">
        <v>65044</v>
      </c>
      <c r="B21006" t="s">
        <v>1318</v>
      </c>
      <c r="C21006" s="70">
        <v>0</v>
      </c>
      <c r="D21006" s="70">
        <v>0</v>
      </c>
      <c r="E21006" s="71">
        <v>44767</v>
      </c>
      <c r="F21006" t="s">
        <v>9081</v>
      </c>
      <c r="G21006" t="s">
        <v>2142</v>
      </c>
      <c r="H21006" t="s">
        <v>9080</v>
      </c>
      <c r="I21006" t="s">
        <v>9079</v>
      </c>
      <c r="J21006" s="40">
        <v>9002.6200000000008</v>
      </c>
      <c r="K21006" s="40">
        <v>0</v>
      </c>
    </row>
    <row r="21007" spans="1:11" x14ac:dyDescent="0.35">
      <c r="A21007">
        <v>65044</v>
      </c>
      <c r="B21007" t="s">
        <v>1318</v>
      </c>
      <c r="C21007" s="70">
        <v>0</v>
      </c>
      <c r="D21007" s="70">
        <v>0</v>
      </c>
      <c r="E21007" s="71">
        <v>44767</v>
      </c>
      <c r="F21007" t="s">
        <v>9078</v>
      </c>
      <c r="G21007" t="s">
        <v>2142</v>
      </c>
      <c r="H21007" t="s">
        <v>9077</v>
      </c>
      <c r="I21007" t="s">
        <v>9076</v>
      </c>
      <c r="J21007" s="40">
        <v>60</v>
      </c>
      <c r="K21007" s="40">
        <v>0</v>
      </c>
    </row>
    <row r="21008" spans="1:11" x14ac:dyDescent="0.35">
      <c r="A21008">
        <v>65044</v>
      </c>
      <c r="B21008" t="s">
        <v>1318</v>
      </c>
      <c r="C21008" s="70">
        <v>0</v>
      </c>
      <c r="D21008" s="70">
        <v>0</v>
      </c>
      <c r="E21008" s="71">
        <v>44769</v>
      </c>
      <c r="F21008" t="s">
        <v>9075</v>
      </c>
      <c r="G21008" t="s">
        <v>2142</v>
      </c>
      <c r="H21008" t="s">
        <v>9074</v>
      </c>
      <c r="I21008" t="s">
        <v>9073</v>
      </c>
      <c r="J21008" s="40">
        <v>1683.7</v>
      </c>
      <c r="K21008" s="40">
        <v>0</v>
      </c>
    </row>
    <row r="21009" spans="1:11" x14ac:dyDescent="0.35">
      <c r="A21009">
        <v>65044</v>
      </c>
      <c r="B21009" t="s">
        <v>1318</v>
      </c>
      <c r="C21009" s="70">
        <v>0</v>
      </c>
      <c r="D21009" s="70">
        <v>0</v>
      </c>
      <c r="E21009" s="71">
        <v>44773</v>
      </c>
      <c r="F21009" t="s">
        <v>9072</v>
      </c>
      <c r="G21009" t="s">
        <v>2142</v>
      </c>
      <c r="H21009" t="s">
        <v>9071</v>
      </c>
      <c r="I21009" t="s">
        <v>9070</v>
      </c>
      <c r="J21009" s="40">
        <v>8693.57</v>
      </c>
      <c r="K21009" s="40">
        <v>0</v>
      </c>
    </row>
    <row r="21010" spans="1:11" x14ac:dyDescent="0.35">
      <c r="A21010">
        <v>65044</v>
      </c>
      <c r="B21010" t="s">
        <v>1318</v>
      </c>
      <c r="C21010" s="70">
        <v>0</v>
      </c>
      <c r="D21010" s="70">
        <v>0</v>
      </c>
      <c r="E21010" s="71">
        <v>44773</v>
      </c>
      <c r="F21010" t="s">
        <v>9069</v>
      </c>
      <c r="G21010" t="s">
        <v>2142</v>
      </c>
      <c r="H21010" t="s">
        <v>9068</v>
      </c>
      <c r="I21010" t="s">
        <v>9067</v>
      </c>
      <c r="J21010" s="40">
        <v>0.39</v>
      </c>
      <c r="K21010" s="40">
        <v>0</v>
      </c>
    </row>
    <row r="21011" spans="1:11" x14ac:dyDescent="0.35">
      <c r="A21011">
        <v>65044</v>
      </c>
      <c r="B21011" t="s">
        <v>1318</v>
      </c>
      <c r="C21011" s="70">
        <v>0</v>
      </c>
      <c r="D21011" s="70">
        <v>0</v>
      </c>
      <c r="E21011" s="71">
        <v>44773</v>
      </c>
      <c r="F21011" t="s">
        <v>9066</v>
      </c>
      <c r="G21011" t="s">
        <v>2169</v>
      </c>
      <c r="H21011" t="s">
        <v>8960</v>
      </c>
      <c r="I21011" t="s">
        <v>8959</v>
      </c>
      <c r="J21011" s="40">
        <v>315.94</v>
      </c>
      <c r="K21011" s="40">
        <v>0</v>
      </c>
    </row>
    <row r="21012" spans="1:11" x14ac:dyDescent="0.35">
      <c r="A21012">
        <v>65044</v>
      </c>
      <c r="B21012" t="s">
        <v>1318</v>
      </c>
      <c r="C21012" s="70">
        <v>0</v>
      </c>
      <c r="D21012" s="70">
        <v>0</v>
      </c>
      <c r="E21012" s="71">
        <v>44773</v>
      </c>
      <c r="F21012" t="s">
        <v>9065</v>
      </c>
      <c r="G21012" t="s">
        <v>2169</v>
      </c>
      <c r="H21012" t="s">
        <v>8963</v>
      </c>
      <c r="I21012" t="s">
        <v>8962</v>
      </c>
      <c r="J21012" s="40">
        <v>302.69</v>
      </c>
      <c r="K21012" s="40">
        <v>0</v>
      </c>
    </row>
    <row r="21013" spans="1:11" x14ac:dyDescent="0.35">
      <c r="A21013">
        <v>65044</v>
      </c>
      <c r="B21013" t="s">
        <v>1318</v>
      </c>
      <c r="C21013" s="70">
        <v>0</v>
      </c>
      <c r="D21013" s="70">
        <v>0</v>
      </c>
      <c r="E21013" s="71">
        <v>44774</v>
      </c>
      <c r="F21013" t="s">
        <v>9064</v>
      </c>
      <c r="G21013" t="s">
        <v>2142</v>
      </c>
      <c r="H21013" t="s">
        <v>9063</v>
      </c>
      <c r="I21013" t="s">
        <v>9062</v>
      </c>
      <c r="J21013" s="40">
        <v>185.07</v>
      </c>
      <c r="K21013" s="40">
        <v>0</v>
      </c>
    </row>
    <row r="21014" spans="1:11" x14ac:dyDescent="0.35">
      <c r="A21014">
        <v>65044</v>
      </c>
      <c r="B21014" t="s">
        <v>1318</v>
      </c>
      <c r="C21014" s="70">
        <v>0</v>
      </c>
      <c r="D21014" s="70">
        <v>0</v>
      </c>
      <c r="E21014" s="71">
        <v>44775</v>
      </c>
      <c r="F21014" t="s">
        <v>9061</v>
      </c>
      <c r="G21014" t="s">
        <v>2142</v>
      </c>
      <c r="H21014" t="s">
        <v>9060</v>
      </c>
      <c r="I21014" t="s">
        <v>9059</v>
      </c>
      <c r="J21014" s="40">
        <v>184</v>
      </c>
      <c r="K21014" s="40">
        <v>0</v>
      </c>
    </row>
    <row r="21015" spans="1:11" x14ac:dyDescent="0.35">
      <c r="A21015">
        <v>65044</v>
      </c>
      <c r="B21015" t="s">
        <v>1318</v>
      </c>
      <c r="C21015" s="70">
        <v>0</v>
      </c>
      <c r="D21015" s="70">
        <v>0</v>
      </c>
      <c r="E21015" s="71">
        <v>44775</v>
      </c>
      <c r="F21015" t="s">
        <v>9058</v>
      </c>
      <c r="G21015" t="s">
        <v>2142</v>
      </c>
      <c r="H21015" t="s">
        <v>9057</v>
      </c>
      <c r="I21015" t="s">
        <v>9056</v>
      </c>
      <c r="J21015" s="40">
        <v>1.42</v>
      </c>
      <c r="K21015" s="40">
        <v>0</v>
      </c>
    </row>
    <row r="21016" spans="1:11" x14ac:dyDescent="0.35">
      <c r="A21016">
        <v>65044</v>
      </c>
      <c r="B21016" t="s">
        <v>1318</v>
      </c>
      <c r="C21016" s="70">
        <v>0</v>
      </c>
      <c r="D21016" s="70">
        <v>0</v>
      </c>
      <c r="E21016" s="71">
        <v>44781</v>
      </c>
      <c r="F21016" t="s">
        <v>9055</v>
      </c>
      <c r="G21016" t="s">
        <v>2142</v>
      </c>
      <c r="H21016" t="s">
        <v>9054</v>
      </c>
      <c r="I21016" t="s">
        <v>9053</v>
      </c>
      <c r="J21016" s="40">
        <v>3.22</v>
      </c>
      <c r="K21016" s="40">
        <v>0</v>
      </c>
    </row>
    <row r="21017" spans="1:11" x14ac:dyDescent="0.35">
      <c r="A21017">
        <v>65044</v>
      </c>
      <c r="B21017" t="s">
        <v>1318</v>
      </c>
      <c r="C21017" s="70">
        <v>0</v>
      </c>
      <c r="D21017" s="70">
        <v>0</v>
      </c>
      <c r="E21017" s="71">
        <v>44782</v>
      </c>
      <c r="F21017" t="s">
        <v>9052</v>
      </c>
      <c r="G21017" t="s">
        <v>2142</v>
      </c>
      <c r="H21017" t="s">
        <v>9051</v>
      </c>
      <c r="I21017" t="s">
        <v>9050</v>
      </c>
      <c r="J21017" s="40">
        <v>1152</v>
      </c>
      <c r="K21017" s="40">
        <v>0</v>
      </c>
    </row>
    <row r="21018" spans="1:11" x14ac:dyDescent="0.35">
      <c r="A21018">
        <v>65044</v>
      </c>
      <c r="B21018" t="s">
        <v>1318</v>
      </c>
      <c r="C21018" s="70">
        <v>0</v>
      </c>
      <c r="D21018" s="70">
        <v>0</v>
      </c>
      <c r="E21018" s="71">
        <v>44782</v>
      </c>
      <c r="F21018" t="s">
        <v>9049</v>
      </c>
      <c r="G21018" t="s">
        <v>2142</v>
      </c>
      <c r="H21018" t="s">
        <v>9048</v>
      </c>
      <c r="I21018" t="s">
        <v>9047</v>
      </c>
      <c r="J21018" s="40">
        <v>288</v>
      </c>
      <c r="K21018" s="40">
        <v>0</v>
      </c>
    </row>
    <row r="21019" spans="1:11" x14ac:dyDescent="0.35">
      <c r="A21019">
        <v>65044</v>
      </c>
      <c r="B21019" t="s">
        <v>1318</v>
      </c>
      <c r="C21019" s="70">
        <v>0</v>
      </c>
      <c r="D21019" s="70">
        <v>0</v>
      </c>
      <c r="E21019" s="71">
        <v>44782</v>
      </c>
      <c r="F21019" t="s">
        <v>9046</v>
      </c>
      <c r="G21019" t="s">
        <v>2142</v>
      </c>
      <c r="H21019" t="s">
        <v>9045</v>
      </c>
      <c r="I21019" t="s">
        <v>9044</v>
      </c>
      <c r="J21019" s="40">
        <v>288</v>
      </c>
      <c r="K21019" s="40">
        <v>0</v>
      </c>
    </row>
    <row r="21020" spans="1:11" x14ac:dyDescent="0.35">
      <c r="A21020">
        <v>65044</v>
      </c>
      <c r="B21020" t="s">
        <v>1318</v>
      </c>
      <c r="C21020" s="70">
        <v>0</v>
      </c>
      <c r="D21020" s="70">
        <v>0</v>
      </c>
      <c r="E21020" s="71">
        <v>44788</v>
      </c>
      <c r="F21020" t="s">
        <v>9043</v>
      </c>
      <c r="G21020" t="s">
        <v>2142</v>
      </c>
      <c r="H21020" t="s">
        <v>9042</v>
      </c>
      <c r="I21020" t="s">
        <v>9041</v>
      </c>
      <c r="J21020" s="40">
        <v>30</v>
      </c>
      <c r="K21020" s="40">
        <v>0</v>
      </c>
    </row>
    <row r="21021" spans="1:11" x14ac:dyDescent="0.35">
      <c r="A21021">
        <v>65044</v>
      </c>
      <c r="B21021" t="s">
        <v>1318</v>
      </c>
      <c r="C21021" s="70">
        <v>0</v>
      </c>
      <c r="D21021" s="70">
        <v>0</v>
      </c>
      <c r="E21021" s="71">
        <v>44794</v>
      </c>
      <c r="F21021" t="s">
        <v>9040</v>
      </c>
      <c r="G21021" t="s">
        <v>2142</v>
      </c>
      <c r="H21021" t="s">
        <v>9039</v>
      </c>
      <c r="I21021" t="s">
        <v>9038</v>
      </c>
      <c r="J21021" s="40">
        <v>35</v>
      </c>
      <c r="K21021" s="40">
        <v>0</v>
      </c>
    </row>
    <row r="21022" spans="1:11" x14ac:dyDescent="0.35">
      <c r="A21022">
        <v>65044</v>
      </c>
      <c r="B21022" t="s">
        <v>1318</v>
      </c>
      <c r="C21022" s="70">
        <v>0</v>
      </c>
      <c r="D21022" s="70">
        <v>0</v>
      </c>
      <c r="E21022" s="71">
        <v>44794</v>
      </c>
      <c r="F21022" t="s">
        <v>9037</v>
      </c>
      <c r="G21022" t="s">
        <v>2142</v>
      </c>
      <c r="H21022" t="s">
        <v>9036</v>
      </c>
      <c r="I21022" t="s">
        <v>9035</v>
      </c>
      <c r="J21022" s="40">
        <v>370.14</v>
      </c>
      <c r="K21022" s="40">
        <v>0</v>
      </c>
    </row>
    <row r="21023" spans="1:11" x14ac:dyDescent="0.35">
      <c r="A21023">
        <v>65044</v>
      </c>
      <c r="B21023" t="s">
        <v>1318</v>
      </c>
      <c r="C21023" s="70">
        <v>0</v>
      </c>
      <c r="D21023" s="70">
        <v>0</v>
      </c>
      <c r="E21023" s="71">
        <v>44798</v>
      </c>
      <c r="F21023" t="s">
        <v>9034</v>
      </c>
      <c r="G21023" t="s">
        <v>2142</v>
      </c>
      <c r="H21023" t="s">
        <v>9033</v>
      </c>
      <c r="I21023" t="s">
        <v>9032</v>
      </c>
      <c r="J21023" s="40">
        <v>75</v>
      </c>
      <c r="K21023" s="40">
        <v>0</v>
      </c>
    </row>
    <row r="21024" spans="1:11" x14ac:dyDescent="0.35">
      <c r="A21024">
        <v>65044</v>
      </c>
      <c r="B21024" t="s">
        <v>1318</v>
      </c>
      <c r="C21024" s="70">
        <v>0</v>
      </c>
      <c r="D21024" s="70">
        <v>0</v>
      </c>
      <c r="E21024" s="71">
        <v>44804</v>
      </c>
      <c r="F21024" t="s">
        <v>9031</v>
      </c>
      <c r="G21024" t="s">
        <v>2142</v>
      </c>
      <c r="H21024" t="s">
        <v>9030</v>
      </c>
      <c r="I21024" t="s">
        <v>9029</v>
      </c>
      <c r="J21024" s="40">
        <v>9217.16</v>
      </c>
      <c r="K21024" s="40">
        <v>0</v>
      </c>
    </row>
    <row r="21025" spans="1:11" x14ac:dyDescent="0.35">
      <c r="A21025">
        <v>65044</v>
      </c>
      <c r="B21025" t="s">
        <v>1318</v>
      </c>
      <c r="C21025" s="70">
        <v>0</v>
      </c>
      <c r="D21025" s="70">
        <v>0</v>
      </c>
      <c r="E21025" s="71">
        <v>44804</v>
      </c>
      <c r="F21025" t="s">
        <v>9028</v>
      </c>
      <c r="G21025" t="s">
        <v>2169</v>
      </c>
      <c r="H21025" t="s">
        <v>8991</v>
      </c>
      <c r="I21025" t="s">
        <v>8990</v>
      </c>
      <c r="J21025" s="40">
        <v>1489.54</v>
      </c>
      <c r="K21025" s="40">
        <v>0</v>
      </c>
    </row>
    <row r="21026" spans="1:11" x14ac:dyDescent="0.35">
      <c r="A21026">
        <v>65044</v>
      </c>
      <c r="B21026" t="s">
        <v>1318</v>
      </c>
      <c r="C21026" s="70">
        <v>0</v>
      </c>
      <c r="D21026" s="70">
        <v>0</v>
      </c>
      <c r="E21026" s="71">
        <v>44804</v>
      </c>
      <c r="F21026" t="s">
        <v>9027</v>
      </c>
      <c r="G21026" t="s">
        <v>2169</v>
      </c>
      <c r="H21026" t="s">
        <v>8960</v>
      </c>
      <c r="I21026" t="s">
        <v>8959</v>
      </c>
      <c r="J21026" s="40">
        <v>315.94</v>
      </c>
      <c r="K21026" s="40">
        <v>0</v>
      </c>
    </row>
    <row r="21027" spans="1:11" x14ac:dyDescent="0.35">
      <c r="A21027">
        <v>65044</v>
      </c>
      <c r="B21027" t="s">
        <v>1318</v>
      </c>
      <c r="C21027" s="70">
        <v>0</v>
      </c>
      <c r="D21027" s="70">
        <v>0</v>
      </c>
      <c r="E21027" s="71">
        <v>44804</v>
      </c>
      <c r="F21027" t="s">
        <v>9026</v>
      </c>
      <c r="G21027" t="s">
        <v>2169</v>
      </c>
      <c r="H21027" t="s">
        <v>8963</v>
      </c>
      <c r="I21027" t="s">
        <v>8962</v>
      </c>
      <c r="J21027" s="40">
        <v>302.69</v>
      </c>
      <c r="K21027" s="40">
        <v>0</v>
      </c>
    </row>
    <row r="21028" spans="1:11" x14ac:dyDescent="0.35">
      <c r="A21028">
        <v>65044</v>
      </c>
      <c r="B21028" t="s">
        <v>1318</v>
      </c>
      <c r="C21028" s="70">
        <v>0</v>
      </c>
      <c r="D21028" s="70">
        <v>0</v>
      </c>
      <c r="E21028" s="71">
        <v>44805</v>
      </c>
      <c r="F21028" t="s">
        <v>9025</v>
      </c>
      <c r="G21028" t="s">
        <v>2142</v>
      </c>
      <c r="H21028" t="s">
        <v>9024</v>
      </c>
      <c r="I21028" t="s">
        <v>9023</v>
      </c>
      <c r="J21028" s="40">
        <v>125</v>
      </c>
      <c r="K21028" s="40">
        <v>0</v>
      </c>
    </row>
    <row r="21029" spans="1:11" x14ac:dyDescent="0.35">
      <c r="A21029">
        <v>65044</v>
      </c>
      <c r="B21029" t="s">
        <v>1318</v>
      </c>
      <c r="C21029" s="70">
        <v>0</v>
      </c>
      <c r="D21029" s="70">
        <v>0</v>
      </c>
      <c r="E21029" s="71">
        <v>44805</v>
      </c>
      <c r="F21029" t="s">
        <v>9022</v>
      </c>
      <c r="G21029" t="s">
        <v>2142</v>
      </c>
      <c r="H21029" t="s">
        <v>9021</v>
      </c>
      <c r="I21029" t="s">
        <v>9020</v>
      </c>
      <c r="J21029" s="40">
        <v>125</v>
      </c>
      <c r="K21029" s="40">
        <v>0</v>
      </c>
    </row>
    <row r="21030" spans="1:11" x14ac:dyDescent="0.35">
      <c r="A21030">
        <v>65044</v>
      </c>
      <c r="B21030" t="s">
        <v>1318</v>
      </c>
      <c r="C21030" s="70">
        <v>0</v>
      </c>
      <c r="D21030" s="70">
        <v>0</v>
      </c>
      <c r="E21030" s="71">
        <v>44805</v>
      </c>
      <c r="F21030" t="s">
        <v>9019</v>
      </c>
      <c r="G21030" t="s">
        <v>2142</v>
      </c>
      <c r="H21030" t="s">
        <v>9018</v>
      </c>
      <c r="I21030" t="s">
        <v>9017</v>
      </c>
      <c r="J21030" s="40">
        <v>125</v>
      </c>
      <c r="K21030" s="40">
        <v>0</v>
      </c>
    </row>
    <row r="21031" spans="1:11" x14ac:dyDescent="0.35">
      <c r="A21031">
        <v>65044</v>
      </c>
      <c r="B21031" t="s">
        <v>1318</v>
      </c>
      <c r="C21031" s="70">
        <v>0</v>
      </c>
      <c r="D21031" s="70">
        <v>0</v>
      </c>
      <c r="E21031" s="71">
        <v>44805</v>
      </c>
      <c r="F21031" t="s">
        <v>9016</v>
      </c>
      <c r="G21031" t="s">
        <v>2142</v>
      </c>
      <c r="H21031" t="s">
        <v>9015</v>
      </c>
      <c r="I21031" t="s">
        <v>9014</v>
      </c>
      <c r="J21031" s="40">
        <v>125</v>
      </c>
      <c r="K21031" s="40">
        <v>0</v>
      </c>
    </row>
    <row r="21032" spans="1:11" x14ac:dyDescent="0.35">
      <c r="A21032">
        <v>65044</v>
      </c>
      <c r="B21032" t="s">
        <v>1318</v>
      </c>
      <c r="C21032" s="70">
        <v>0</v>
      </c>
      <c r="D21032" s="70">
        <v>0</v>
      </c>
      <c r="E21032" s="71">
        <v>44805</v>
      </c>
      <c r="F21032" t="s">
        <v>9013</v>
      </c>
      <c r="G21032" t="s">
        <v>2142</v>
      </c>
      <c r="H21032" t="s">
        <v>9012</v>
      </c>
      <c r="I21032" t="s">
        <v>9011</v>
      </c>
      <c r="J21032" s="40">
        <v>60</v>
      </c>
      <c r="K21032" s="40">
        <v>0</v>
      </c>
    </row>
    <row r="21033" spans="1:11" x14ac:dyDescent="0.35">
      <c r="A21033">
        <v>65044</v>
      </c>
      <c r="B21033" t="s">
        <v>1318</v>
      </c>
      <c r="C21033" s="70">
        <v>0</v>
      </c>
      <c r="D21033" s="70">
        <v>0</v>
      </c>
      <c r="E21033" s="71">
        <v>44805</v>
      </c>
      <c r="F21033" t="s">
        <v>9010</v>
      </c>
      <c r="G21033" t="s">
        <v>2142</v>
      </c>
      <c r="H21033" t="s">
        <v>9009</v>
      </c>
      <c r="I21033" t="s">
        <v>9008</v>
      </c>
      <c r="J21033" s="40">
        <v>125</v>
      </c>
      <c r="K21033" s="40">
        <v>0</v>
      </c>
    </row>
    <row r="21034" spans="1:11" x14ac:dyDescent="0.35">
      <c r="A21034">
        <v>65044</v>
      </c>
      <c r="B21034" t="s">
        <v>1318</v>
      </c>
      <c r="C21034" s="70">
        <v>0</v>
      </c>
      <c r="D21034" s="70">
        <v>0</v>
      </c>
      <c r="E21034" s="71">
        <v>44818</v>
      </c>
      <c r="F21034" t="s">
        <v>9007</v>
      </c>
      <c r="G21034" t="s">
        <v>2142</v>
      </c>
      <c r="H21034" t="s">
        <v>9006</v>
      </c>
      <c r="I21034" t="s">
        <v>9005</v>
      </c>
      <c r="J21034" s="40">
        <v>125</v>
      </c>
      <c r="K21034" s="40">
        <v>0</v>
      </c>
    </row>
    <row r="21035" spans="1:11" x14ac:dyDescent="0.35">
      <c r="A21035">
        <v>65044</v>
      </c>
      <c r="B21035" t="s">
        <v>1318</v>
      </c>
      <c r="C21035" s="70">
        <v>0</v>
      </c>
      <c r="D21035" s="70">
        <v>0</v>
      </c>
      <c r="E21035" s="71">
        <v>44820</v>
      </c>
      <c r="F21035" t="s">
        <v>9004</v>
      </c>
      <c r="G21035" t="s">
        <v>2142</v>
      </c>
      <c r="H21035" t="s">
        <v>9003</v>
      </c>
      <c r="I21035" t="s">
        <v>9002</v>
      </c>
      <c r="J21035" s="40">
        <v>3187.97</v>
      </c>
      <c r="K21035" s="40">
        <v>0</v>
      </c>
    </row>
    <row r="21036" spans="1:11" x14ac:dyDescent="0.35">
      <c r="A21036">
        <v>65044</v>
      </c>
      <c r="B21036" t="s">
        <v>1318</v>
      </c>
      <c r="C21036" s="70">
        <v>0</v>
      </c>
      <c r="D21036" s="70">
        <v>0</v>
      </c>
      <c r="E21036" s="71">
        <v>44825</v>
      </c>
      <c r="F21036" t="s">
        <v>9001</v>
      </c>
      <c r="G21036" t="s">
        <v>2142</v>
      </c>
      <c r="H21036" t="s">
        <v>9000</v>
      </c>
      <c r="I21036" t="s">
        <v>8999</v>
      </c>
      <c r="J21036" s="40">
        <v>35</v>
      </c>
      <c r="K21036" s="40">
        <v>0</v>
      </c>
    </row>
    <row r="21037" spans="1:11" x14ac:dyDescent="0.35">
      <c r="A21037">
        <v>65044</v>
      </c>
      <c r="B21037" t="s">
        <v>1318</v>
      </c>
      <c r="C21037" s="70">
        <v>0</v>
      </c>
      <c r="D21037" s="70">
        <v>0</v>
      </c>
      <c r="E21037" s="71">
        <v>44826</v>
      </c>
      <c r="F21037" t="s">
        <v>8998</v>
      </c>
      <c r="G21037" t="s">
        <v>2142</v>
      </c>
      <c r="H21037" t="s">
        <v>8997</v>
      </c>
      <c r="I21037" t="s">
        <v>8996</v>
      </c>
      <c r="J21037" s="40">
        <v>30</v>
      </c>
      <c r="K21037" s="40">
        <v>0</v>
      </c>
    </row>
    <row r="21038" spans="1:11" x14ac:dyDescent="0.35">
      <c r="A21038">
        <v>65044</v>
      </c>
      <c r="B21038" t="s">
        <v>1318</v>
      </c>
      <c r="C21038" s="70">
        <v>0</v>
      </c>
      <c r="D21038" s="70">
        <v>0</v>
      </c>
      <c r="E21038" s="71">
        <v>44829</v>
      </c>
      <c r="F21038" t="s">
        <v>8995</v>
      </c>
      <c r="G21038" t="s">
        <v>2142</v>
      </c>
      <c r="H21038" t="s">
        <v>8994</v>
      </c>
      <c r="I21038" t="s">
        <v>8993</v>
      </c>
      <c r="J21038" s="40">
        <v>60</v>
      </c>
      <c r="K21038" s="40">
        <v>0</v>
      </c>
    </row>
    <row r="21039" spans="1:11" x14ac:dyDescent="0.35">
      <c r="A21039">
        <v>65044</v>
      </c>
      <c r="B21039" t="s">
        <v>1318</v>
      </c>
      <c r="C21039" s="70">
        <v>0</v>
      </c>
      <c r="D21039" s="70">
        <v>0</v>
      </c>
      <c r="E21039" s="71">
        <v>44834</v>
      </c>
      <c r="F21039" t="s">
        <v>8992</v>
      </c>
      <c r="G21039" t="s">
        <v>2169</v>
      </c>
      <c r="H21039" t="s">
        <v>8991</v>
      </c>
      <c r="I21039" t="s">
        <v>8990</v>
      </c>
      <c r="J21039" s="40">
        <v>297.91000000000003</v>
      </c>
      <c r="K21039" s="40">
        <v>0</v>
      </c>
    </row>
    <row r="21040" spans="1:11" x14ac:dyDescent="0.35">
      <c r="A21040">
        <v>65044</v>
      </c>
      <c r="B21040" t="s">
        <v>1318</v>
      </c>
      <c r="C21040" s="70">
        <v>0</v>
      </c>
      <c r="D21040" s="70">
        <v>0</v>
      </c>
      <c r="E21040" s="71">
        <v>44834</v>
      </c>
      <c r="F21040" t="s">
        <v>8989</v>
      </c>
      <c r="G21040" t="s">
        <v>2169</v>
      </c>
      <c r="H21040" t="s">
        <v>8963</v>
      </c>
      <c r="I21040" t="s">
        <v>8962</v>
      </c>
      <c r="J21040" s="40">
        <v>302.69</v>
      </c>
      <c r="K21040" s="40">
        <v>0</v>
      </c>
    </row>
    <row r="21041" spans="1:11" x14ac:dyDescent="0.35">
      <c r="A21041">
        <v>65044</v>
      </c>
      <c r="B21041" t="s">
        <v>1318</v>
      </c>
      <c r="C21041" s="70">
        <v>0</v>
      </c>
      <c r="D21041" s="70">
        <v>0</v>
      </c>
      <c r="E21041" s="71">
        <v>44834</v>
      </c>
      <c r="F21041" t="s">
        <v>8988</v>
      </c>
      <c r="G21041" t="s">
        <v>2169</v>
      </c>
      <c r="H21041" t="s">
        <v>8960</v>
      </c>
      <c r="I21041" t="s">
        <v>8959</v>
      </c>
      <c r="J21041" s="40">
        <v>315.94</v>
      </c>
      <c r="K21041" s="40">
        <v>0</v>
      </c>
    </row>
    <row r="21042" spans="1:11" x14ac:dyDescent="0.35">
      <c r="A21042">
        <v>65044</v>
      </c>
      <c r="B21042" t="s">
        <v>1318</v>
      </c>
      <c r="C21042" s="70">
        <v>0</v>
      </c>
      <c r="D21042" s="70">
        <v>0</v>
      </c>
      <c r="E21042" s="71">
        <v>44865</v>
      </c>
      <c r="F21042" t="s">
        <v>8987</v>
      </c>
      <c r="G21042" t="s">
        <v>2169</v>
      </c>
      <c r="H21042" t="s">
        <v>8963</v>
      </c>
      <c r="I21042" t="s">
        <v>8962</v>
      </c>
      <c r="J21042" s="40">
        <v>302.69</v>
      </c>
      <c r="K21042" s="40">
        <v>0</v>
      </c>
    </row>
    <row r="21043" spans="1:11" x14ac:dyDescent="0.35">
      <c r="A21043">
        <v>65044</v>
      </c>
      <c r="B21043" t="s">
        <v>1318</v>
      </c>
      <c r="C21043" s="70">
        <v>0</v>
      </c>
      <c r="D21043" s="70">
        <v>0</v>
      </c>
      <c r="E21043" s="71">
        <v>44865</v>
      </c>
      <c r="F21043" t="s">
        <v>8986</v>
      </c>
      <c r="G21043" t="s">
        <v>2169</v>
      </c>
      <c r="H21043" t="s">
        <v>8960</v>
      </c>
      <c r="I21043" t="s">
        <v>8959</v>
      </c>
      <c r="J21043" s="40">
        <v>315.94</v>
      </c>
      <c r="K21043" s="40">
        <v>0</v>
      </c>
    </row>
    <row r="21044" spans="1:11" x14ac:dyDescent="0.35">
      <c r="A21044">
        <v>65044</v>
      </c>
      <c r="B21044" t="s">
        <v>1318</v>
      </c>
      <c r="C21044" s="70">
        <v>0</v>
      </c>
      <c r="D21044" s="70">
        <v>0</v>
      </c>
      <c r="E21044" s="71">
        <v>44865</v>
      </c>
      <c r="F21044" t="s">
        <v>8985</v>
      </c>
      <c r="G21044" t="s">
        <v>2169</v>
      </c>
      <c r="H21044" t="s">
        <v>8984</v>
      </c>
      <c r="I21044" t="s">
        <v>8983</v>
      </c>
      <c r="J21044" s="40">
        <v>1871</v>
      </c>
      <c r="K21044" s="40">
        <v>0</v>
      </c>
    </row>
    <row r="21045" spans="1:11" x14ac:dyDescent="0.35">
      <c r="A21045">
        <v>65044</v>
      </c>
      <c r="B21045" t="s">
        <v>1318</v>
      </c>
      <c r="C21045" s="70">
        <v>0</v>
      </c>
      <c r="D21045" s="70">
        <v>0</v>
      </c>
      <c r="E21045" s="71">
        <v>44866</v>
      </c>
      <c r="F21045" t="s">
        <v>8982</v>
      </c>
      <c r="G21045" t="s">
        <v>2142</v>
      </c>
      <c r="H21045" t="s">
        <v>8981</v>
      </c>
      <c r="I21045" t="s">
        <v>8980</v>
      </c>
      <c r="J21045" s="40">
        <v>740.28</v>
      </c>
      <c r="K21045" s="40">
        <v>0</v>
      </c>
    </row>
    <row r="21046" spans="1:11" x14ac:dyDescent="0.35">
      <c r="A21046">
        <v>65044</v>
      </c>
      <c r="B21046" t="s">
        <v>1318</v>
      </c>
      <c r="C21046" s="70">
        <v>0</v>
      </c>
      <c r="D21046" s="70">
        <v>0</v>
      </c>
      <c r="E21046" s="71">
        <v>44866</v>
      </c>
      <c r="F21046" t="s">
        <v>8979</v>
      </c>
      <c r="G21046" t="s">
        <v>2169</v>
      </c>
      <c r="H21046" t="s">
        <v>8957</v>
      </c>
      <c r="I21046" t="s">
        <v>8956</v>
      </c>
      <c r="J21046" s="40">
        <v>767.12</v>
      </c>
      <c r="K21046" s="40">
        <v>0</v>
      </c>
    </row>
    <row r="21047" spans="1:11" x14ac:dyDescent="0.35">
      <c r="A21047">
        <v>65044</v>
      </c>
      <c r="B21047" t="s">
        <v>1318</v>
      </c>
      <c r="C21047" s="70">
        <v>0</v>
      </c>
      <c r="D21047" s="70">
        <v>0</v>
      </c>
      <c r="E21047" s="71">
        <v>44866</v>
      </c>
      <c r="F21047" t="s">
        <v>8978</v>
      </c>
      <c r="G21047" t="s">
        <v>2169</v>
      </c>
      <c r="H21047" t="s">
        <v>8957</v>
      </c>
      <c r="I21047" t="s">
        <v>8956</v>
      </c>
      <c r="J21047" s="40">
        <v>1458.33</v>
      </c>
      <c r="K21047" s="40">
        <v>0</v>
      </c>
    </row>
    <row r="21048" spans="1:11" x14ac:dyDescent="0.35">
      <c r="A21048">
        <v>65044</v>
      </c>
      <c r="B21048" t="s">
        <v>1318</v>
      </c>
      <c r="C21048" s="70">
        <v>0</v>
      </c>
      <c r="D21048" s="70">
        <v>0</v>
      </c>
      <c r="E21048" s="71">
        <v>44866</v>
      </c>
      <c r="F21048" t="s">
        <v>8977</v>
      </c>
      <c r="G21048" t="s">
        <v>2142</v>
      </c>
      <c r="H21048" t="s">
        <v>8976</v>
      </c>
      <c r="I21048" t="s">
        <v>8975</v>
      </c>
      <c r="J21048" s="40">
        <v>74.430000000000007</v>
      </c>
      <c r="K21048" s="40">
        <v>0</v>
      </c>
    </row>
    <row r="21049" spans="1:11" x14ac:dyDescent="0.35">
      <c r="A21049">
        <v>65044</v>
      </c>
      <c r="B21049" t="s">
        <v>1318</v>
      </c>
      <c r="C21049" s="70">
        <v>0</v>
      </c>
      <c r="D21049" s="70">
        <v>0</v>
      </c>
      <c r="E21049" s="71">
        <v>44866</v>
      </c>
      <c r="F21049" t="s">
        <v>8974</v>
      </c>
      <c r="G21049" t="s">
        <v>2142</v>
      </c>
      <c r="H21049" t="s">
        <v>8973</v>
      </c>
      <c r="I21049" t="s">
        <v>8972</v>
      </c>
      <c r="J21049" s="40">
        <v>4770.8599999999997</v>
      </c>
      <c r="K21049" s="40">
        <v>0</v>
      </c>
    </row>
    <row r="21050" spans="1:11" x14ac:dyDescent="0.35">
      <c r="A21050">
        <v>65044</v>
      </c>
      <c r="B21050" t="s">
        <v>1318</v>
      </c>
      <c r="C21050" s="70">
        <v>0</v>
      </c>
      <c r="D21050" s="70">
        <v>0</v>
      </c>
      <c r="E21050" s="71">
        <v>44866</v>
      </c>
      <c r="F21050" t="s">
        <v>8971</v>
      </c>
      <c r="G21050" t="s">
        <v>2142</v>
      </c>
      <c r="H21050" t="s">
        <v>8970</v>
      </c>
      <c r="I21050" t="s">
        <v>8969</v>
      </c>
      <c r="J21050" s="40">
        <v>1596.45</v>
      </c>
      <c r="K21050" s="40">
        <v>0</v>
      </c>
    </row>
    <row r="21051" spans="1:11" x14ac:dyDescent="0.35">
      <c r="A21051">
        <v>65044</v>
      </c>
      <c r="B21051" t="s">
        <v>1318</v>
      </c>
      <c r="C21051" s="70">
        <v>0</v>
      </c>
      <c r="D21051" s="70">
        <v>0</v>
      </c>
      <c r="E21051" s="71">
        <v>44895</v>
      </c>
      <c r="F21051" t="s">
        <v>8968</v>
      </c>
      <c r="G21051" t="s">
        <v>2169</v>
      </c>
      <c r="H21051" t="s">
        <v>8963</v>
      </c>
      <c r="I21051" t="s">
        <v>8962</v>
      </c>
      <c r="J21051" s="40">
        <v>302.69</v>
      </c>
      <c r="K21051" s="40">
        <v>0</v>
      </c>
    </row>
    <row r="21052" spans="1:11" x14ac:dyDescent="0.35">
      <c r="A21052">
        <v>65044</v>
      </c>
      <c r="B21052" t="s">
        <v>1318</v>
      </c>
      <c r="C21052" s="70">
        <v>0</v>
      </c>
      <c r="D21052" s="70">
        <v>0</v>
      </c>
      <c r="E21052" s="71">
        <v>44895</v>
      </c>
      <c r="F21052" t="s">
        <v>8967</v>
      </c>
      <c r="G21052" t="s">
        <v>2169</v>
      </c>
      <c r="H21052" t="s">
        <v>8960</v>
      </c>
      <c r="I21052" t="s">
        <v>8959</v>
      </c>
      <c r="J21052" s="40">
        <v>315.94</v>
      </c>
      <c r="K21052" s="40">
        <v>0</v>
      </c>
    </row>
    <row r="21053" spans="1:11" x14ac:dyDescent="0.35">
      <c r="A21053">
        <v>65044</v>
      </c>
      <c r="B21053" t="s">
        <v>1318</v>
      </c>
      <c r="C21053" s="70">
        <v>0</v>
      </c>
      <c r="D21053" s="70">
        <v>0</v>
      </c>
      <c r="E21053" s="71">
        <v>44895</v>
      </c>
      <c r="F21053" t="s">
        <v>8966</v>
      </c>
      <c r="G21053" t="s">
        <v>2169</v>
      </c>
      <c r="H21053" t="s">
        <v>8951</v>
      </c>
      <c r="I21053" t="s">
        <v>8950</v>
      </c>
      <c r="J21053" s="40">
        <v>14.97</v>
      </c>
      <c r="K21053" s="40">
        <v>0</v>
      </c>
    </row>
    <row r="21054" spans="1:11" x14ac:dyDescent="0.35">
      <c r="A21054">
        <v>65044</v>
      </c>
      <c r="B21054" t="s">
        <v>1318</v>
      </c>
      <c r="C21054" s="70">
        <v>0</v>
      </c>
      <c r="D21054" s="70">
        <v>0</v>
      </c>
      <c r="E21054" s="71">
        <v>44895</v>
      </c>
      <c r="F21054" t="s">
        <v>8965</v>
      </c>
      <c r="G21054" t="s">
        <v>2169</v>
      </c>
      <c r="H21054" t="s">
        <v>8957</v>
      </c>
      <c r="I21054" t="s">
        <v>8956</v>
      </c>
      <c r="J21054" s="40">
        <v>1458.33</v>
      </c>
      <c r="K21054" s="40">
        <v>0</v>
      </c>
    </row>
    <row r="21055" spans="1:11" x14ac:dyDescent="0.35">
      <c r="A21055">
        <v>65044</v>
      </c>
      <c r="B21055" t="s">
        <v>1318</v>
      </c>
      <c r="C21055" s="70">
        <v>0</v>
      </c>
      <c r="D21055" s="70">
        <v>0</v>
      </c>
      <c r="E21055" s="71">
        <v>44926</v>
      </c>
      <c r="F21055" t="s">
        <v>8964</v>
      </c>
      <c r="G21055" t="s">
        <v>2169</v>
      </c>
      <c r="H21055" t="s">
        <v>8963</v>
      </c>
      <c r="I21055" t="s">
        <v>8962</v>
      </c>
      <c r="J21055" s="40">
        <v>69.63</v>
      </c>
      <c r="K21055" s="40">
        <v>0</v>
      </c>
    </row>
    <row r="21056" spans="1:11" x14ac:dyDescent="0.35">
      <c r="A21056">
        <v>65044</v>
      </c>
      <c r="B21056" t="s">
        <v>1318</v>
      </c>
      <c r="C21056" s="70">
        <v>0</v>
      </c>
      <c r="D21056" s="70">
        <v>0</v>
      </c>
      <c r="E21056" s="71">
        <v>44926</v>
      </c>
      <c r="F21056" t="s">
        <v>8961</v>
      </c>
      <c r="G21056" t="s">
        <v>2169</v>
      </c>
      <c r="H21056" t="s">
        <v>8960</v>
      </c>
      <c r="I21056" t="s">
        <v>8959</v>
      </c>
      <c r="J21056" s="40">
        <v>72.680000000000007</v>
      </c>
      <c r="K21056" s="40">
        <v>0</v>
      </c>
    </row>
    <row r="21057" spans="1:11" x14ac:dyDescent="0.35">
      <c r="A21057">
        <v>65044</v>
      </c>
      <c r="B21057" t="s">
        <v>1318</v>
      </c>
      <c r="C21057" s="70">
        <v>0</v>
      </c>
      <c r="D21057" s="70">
        <v>0</v>
      </c>
      <c r="E21057" s="71">
        <v>44926</v>
      </c>
      <c r="F21057" t="s">
        <v>8958</v>
      </c>
      <c r="G21057" t="s">
        <v>2169</v>
      </c>
      <c r="H21057" t="s">
        <v>8957</v>
      </c>
      <c r="I21057" t="s">
        <v>8956</v>
      </c>
      <c r="J21057" s="40">
        <v>1458.33</v>
      </c>
      <c r="K21057" s="40">
        <v>0</v>
      </c>
    </row>
    <row r="21058" spans="1:11" x14ac:dyDescent="0.35">
      <c r="A21058">
        <v>65044</v>
      </c>
      <c r="B21058" t="s">
        <v>1318</v>
      </c>
      <c r="C21058" s="70">
        <v>0</v>
      </c>
      <c r="D21058" s="70">
        <v>0</v>
      </c>
      <c r="E21058" s="71">
        <v>44926</v>
      </c>
      <c r="F21058" t="s">
        <v>8955</v>
      </c>
      <c r="G21058" t="s">
        <v>2169</v>
      </c>
      <c r="H21058" t="s">
        <v>8954</v>
      </c>
      <c r="I21058" t="s">
        <v>8953</v>
      </c>
      <c r="J21058" s="40">
        <v>386.01</v>
      </c>
      <c r="K21058" s="40">
        <v>0</v>
      </c>
    </row>
    <row r="21059" spans="1:11" x14ac:dyDescent="0.35">
      <c r="A21059">
        <v>65044</v>
      </c>
      <c r="B21059" t="s">
        <v>1318</v>
      </c>
      <c r="C21059" s="70">
        <v>0</v>
      </c>
      <c r="D21059" s="70">
        <v>0</v>
      </c>
      <c r="E21059" s="71">
        <v>44926</v>
      </c>
      <c r="F21059" t="s">
        <v>8952</v>
      </c>
      <c r="G21059" t="s">
        <v>2169</v>
      </c>
      <c r="H21059" t="s">
        <v>8951</v>
      </c>
      <c r="I21059" t="s">
        <v>8950</v>
      </c>
      <c r="J21059" s="40">
        <v>113.81</v>
      </c>
      <c r="K21059" s="40">
        <v>0</v>
      </c>
    </row>
    <row r="21060" spans="1:11" x14ac:dyDescent="0.35">
      <c r="A21060">
        <v>65044</v>
      </c>
      <c r="B21060" t="s">
        <v>1318</v>
      </c>
      <c r="C21060" s="70">
        <v>0</v>
      </c>
      <c r="D21060" s="70">
        <v>0</v>
      </c>
      <c r="E21060" s="71">
        <v>44926</v>
      </c>
      <c r="F21060" t="s">
        <v>8949</v>
      </c>
      <c r="G21060" t="s">
        <v>2142</v>
      </c>
      <c r="H21060" t="s">
        <v>8948</v>
      </c>
      <c r="I21060" t="s">
        <v>8947</v>
      </c>
      <c r="J21060" s="40">
        <v>7700</v>
      </c>
      <c r="K21060" s="40">
        <v>0</v>
      </c>
    </row>
    <row r="21061" spans="1:11" x14ac:dyDescent="0.35">
      <c r="A21061">
        <v>65044</v>
      </c>
      <c r="B21061" t="s">
        <v>1318</v>
      </c>
      <c r="C21061" s="70">
        <v>0</v>
      </c>
      <c r="D21061" s="70">
        <v>0</v>
      </c>
      <c r="E21061" s="71">
        <v>44926</v>
      </c>
      <c r="F21061" t="s">
        <v>2574</v>
      </c>
      <c r="G21061" t="s">
        <v>1912</v>
      </c>
      <c r="H21061" t="s">
        <v>1911</v>
      </c>
      <c r="J21061" s="40">
        <v>12468</v>
      </c>
      <c r="K21061" s="40">
        <v>0</v>
      </c>
    </row>
    <row r="21062" spans="1:11" x14ac:dyDescent="0.35">
      <c r="A21062">
        <v>65044</v>
      </c>
      <c r="B21062" t="s">
        <v>1318</v>
      </c>
      <c r="C21062" s="70">
        <v>0</v>
      </c>
      <c r="D21062" s="70">
        <v>0</v>
      </c>
      <c r="E21062" s="71">
        <v>44926</v>
      </c>
      <c r="F21062" t="s">
        <v>8946</v>
      </c>
      <c r="G21062" t="s">
        <v>2142</v>
      </c>
      <c r="H21062" t="s">
        <v>8945</v>
      </c>
      <c r="I21062" t="s">
        <v>8944</v>
      </c>
      <c r="J21062" s="40">
        <v>60</v>
      </c>
      <c r="K21062" s="40">
        <v>0</v>
      </c>
    </row>
    <row r="21063" spans="1:11" x14ac:dyDescent="0.35">
      <c r="A21063">
        <v>65044</v>
      </c>
      <c r="B21063" t="s">
        <v>1318</v>
      </c>
      <c r="C21063" s="70">
        <v>0</v>
      </c>
      <c r="D21063" s="70">
        <v>0</v>
      </c>
      <c r="E21063" s="71">
        <v>44926</v>
      </c>
      <c r="F21063" t="s">
        <v>8943</v>
      </c>
      <c r="G21063" t="s">
        <v>2142</v>
      </c>
      <c r="H21063" t="s">
        <v>8942</v>
      </c>
      <c r="I21063" t="s">
        <v>8941</v>
      </c>
      <c r="J21063" s="40">
        <v>125</v>
      </c>
      <c r="K21063" s="40">
        <v>0</v>
      </c>
    </row>
    <row r="21064" spans="1:11" x14ac:dyDescent="0.35">
      <c r="A21064">
        <v>65044</v>
      </c>
      <c r="B21064" t="s">
        <v>1318</v>
      </c>
      <c r="C21064" s="70">
        <v>0</v>
      </c>
      <c r="D21064" s="70">
        <v>0</v>
      </c>
      <c r="E21064" s="71">
        <v>44926</v>
      </c>
      <c r="F21064" t="s">
        <v>8940</v>
      </c>
      <c r="G21064" t="s">
        <v>2142</v>
      </c>
      <c r="H21064" t="s">
        <v>8939</v>
      </c>
      <c r="I21064" t="s">
        <v>8938</v>
      </c>
      <c r="J21064" s="40">
        <v>60</v>
      </c>
      <c r="K21064" s="40">
        <v>0</v>
      </c>
    </row>
    <row r="21065" spans="1:11" x14ac:dyDescent="0.35">
      <c r="A21065">
        <v>65044</v>
      </c>
      <c r="B21065" t="s">
        <v>1318</v>
      </c>
      <c r="C21065" s="70">
        <v>0</v>
      </c>
      <c r="D21065" s="70">
        <v>0</v>
      </c>
      <c r="E21065" s="71">
        <v>44926</v>
      </c>
      <c r="F21065" t="s">
        <v>8937</v>
      </c>
      <c r="G21065" t="s">
        <v>2142</v>
      </c>
      <c r="H21065" t="s">
        <v>8936</v>
      </c>
      <c r="I21065" t="s">
        <v>8935</v>
      </c>
      <c r="J21065" s="40">
        <v>60</v>
      </c>
      <c r="K21065" s="40">
        <v>0</v>
      </c>
    </row>
    <row r="21066" spans="1:11" x14ac:dyDescent="0.35">
      <c r="A21066">
        <v>65044</v>
      </c>
      <c r="B21066" t="s">
        <v>1318</v>
      </c>
      <c r="C21066" s="70">
        <v>0</v>
      </c>
      <c r="D21066" s="70">
        <v>0</v>
      </c>
      <c r="E21066" s="71">
        <v>44926</v>
      </c>
      <c r="F21066" t="s">
        <v>8934</v>
      </c>
      <c r="G21066" t="s">
        <v>1907</v>
      </c>
      <c r="H21066" t="s">
        <v>8933</v>
      </c>
      <c r="I21066" t="s">
        <v>8933</v>
      </c>
      <c r="J21066" s="40">
        <v>625</v>
      </c>
      <c r="K21066" s="40">
        <v>0</v>
      </c>
    </row>
    <row r="21067" spans="1:11" x14ac:dyDescent="0.35">
      <c r="A21067">
        <v>65045</v>
      </c>
      <c r="B21067" t="s">
        <v>1337</v>
      </c>
      <c r="C21067" s="70">
        <v>0</v>
      </c>
      <c r="D21067" s="70">
        <v>0</v>
      </c>
      <c r="E21067" s="71">
        <v>44565</v>
      </c>
      <c r="F21067" t="s">
        <v>8932</v>
      </c>
      <c r="G21067" t="s">
        <v>2142</v>
      </c>
      <c r="H21067" t="s">
        <v>6973</v>
      </c>
      <c r="I21067" t="s">
        <v>6972</v>
      </c>
      <c r="J21067" s="40">
        <v>14.19</v>
      </c>
      <c r="K21067" s="40">
        <v>0</v>
      </c>
    </row>
    <row r="21068" spans="1:11" x14ac:dyDescent="0.35">
      <c r="A21068">
        <v>65045</v>
      </c>
      <c r="B21068" t="s">
        <v>1337</v>
      </c>
      <c r="C21068" s="70">
        <v>0</v>
      </c>
      <c r="D21068" s="70">
        <v>0</v>
      </c>
      <c r="E21068" s="71">
        <v>44760</v>
      </c>
      <c r="F21068" t="s">
        <v>8931</v>
      </c>
      <c r="G21068" t="s">
        <v>2142</v>
      </c>
      <c r="H21068" t="s">
        <v>8930</v>
      </c>
      <c r="I21068" t="s">
        <v>8929</v>
      </c>
      <c r="J21068" s="40">
        <v>5780</v>
      </c>
      <c r="K21068" s="40">
        <v>0</v>
      </c>
    </row>
    <row r="21069" spans="1:11" x14ac:dyDescent="0.35">
      <c r="A21069">
        <v>65045</v>
      </c>
      <c r="B21069" t="s">
        <v>1337</v>
      </c>
      <c r="C21069" s="70">
        <v>0</v>
      </c>
      <c r="D21069" s="70">
        <v>0</v>
      </c>
      <c r="E21069" s="71">
        <v>44805</v>
      </c>
      <c r="F21069" t="s">
        <v>8928</v>
      </c>
      <c r="G21069" t="s">
        <v>2142</v>
      </c>
      <c r="H21069" t="s">
        <v>8927</v>
      </c>
      <c r="I21069" t="s">
        <v>8926</v>
      </c>
      <c r="J21069" s="40">
        <v>252.8</v>
      </c>
      <c r="K21069" s="40">
        <v>0</v>
      </c>
    </row>
    <row r="21070" spans="1:11" x14ac:dyDescent="0.35">
      <c r="A21070">
        <v>65045</v>
      </c>
      <c r="B21070" t="s">
        <v>1337</v>
      </c>
      <c r="C21070" s="70">
        <v>0</v>
      </c>
      <c r="D21070" s="70">
        <v>0</v>
      </c>
      <c r="E21070" s="71">
        <v>44805</v>
      </c>
      <c r="F21070" t="s">
        <v>8925</v>
      </c>
      <c r="G21070" t="s">
        <v>2169</v>
      </c>
      <c r="H21070" t="s">
        <v>8906</v>
      </c>
      <c r="I21070" t="s">
        <v>8905</v>
      </c>
      <c r="J21070" s="40">
        <v>9119.91</v>
      </c>
      <c r="K21070" s="40">
        <v>0</v>
      </c>
    </row>
    <row r="21071" spans="1:11" x14ac:dyDescent="0.35">
      <c r="A21071">
        <v>65045</v>
      </c>
      <c r="B21071" t="s">
        <v>1337</v>
      </c>
      <c r="C21071" s="70">
        <v>0</v>
      </c>
      <c r="D21071" s="70">
        <v>0</v>
      </c>
      <c r="E21071" s="71">
        <v>44806</v>
      </c>
      <c r="F21071" t="s">
        <v>8924</v>
      </c>
      <c r="G21071" t="s">
        <v>2142</v>
      </c>
      <c r="H21071" t="s">
        <v>8923</v>
      </c>
      <c r="I21071" t="s">
        <v>8922</v>
      </c>
      <c r="J21071" s="40">
        <v>5800</v>
      </c>
      <c r="K21071" s="40">
        <v>0</v>
      </c>
    </row>
    <row r="21072" spans="1:11" x14ac:dyDescent="0.35">
      <c r="A21072">
        <v>65045</v>
      </c>
      <c r="B21072" t="s">
        <v>1337</v>
      </c>
      <c r="C21072" s="70">
        <v>0</v>
      </c>
      <c r="D21072" s="70">
        <v>0</v>
      </c>
      <c r="E21072" s="71">
        <v>44812</v>
      </c>
      <c r="F21072" t="s">
        <v>8921</v>
      </c>
      <c r="G21072" t="s">
        <v>2142</v>
      </c>
      <c r="H21072" t="s">
        <v>8920</v>
      </c>
      <c r="I21072" t="s">
        <v>8919</v>
      </c>
      <c r="J21072" s="40">
        <v>300.61</v>
      </c>
      <c r="K21072" s="40">
        <v>0</v>
      </c>
    </row>
    <row r="21073" spans="1:11" x14ac:dyDescent="0.35">
      <c r="A21073">
        <v>65045</v>
      </c>
      <c r="B21073" t="s">
        <v>1337</v>
      </c>
      <c r="C21073" s="70">
        <v>0</v>
      </c>
      <c r="D21073" s="70">
        <v>0</v>
      </c>
      <c r="E21073" s="71">
        <v>44818</v>
      </c>
      <c r="F21073" t="s">
        <v>8918</v>
      </c>
      <c r="G21073" t="s">
        <v>2142</v>
      </c>
      <c r="H21073" t="s">
        <v>8917</v>
      </c>
      <c r="I21073" t="s">
        <v>8916</v>
      </c>
      <c r="J21073" s="40">
        <v>7000</v>
      </c>
      <c r="K21073" s="40">
        <v>0</v>
      </c>
    </row>
    <row r="21074" spans="1:11" x14ac:dyDescent="0.35">
      <c r="A21074">
        <v>65045</v>
      </c>
      <c r="B21074" t="s">
        <v>1337</v>
      </c>
      <c r="C21074" s="70">
        <v>0</v>
      </c>
      <c r="D21074" s="70">
        <v>0</v>
      </c>
      <c r="E21074" s="71">
        <v>44834</v>
      </c>
      <c r="F21074" t="s">
        <v>8915</v>
      </c>
      <c r="G21074" t="s">
        <v>2169</v>
      </c>
      <c r="H21074" t="s">
        <v>8906</v>
      </c>
      <c r="I21074" t="s">
        <v>8905</v>
      </c>
      <c r="J21074" s="40">
        <v>9119.91</v>
      </c>
      <c r="K21074" s="40">
        <v>0</v>
      </c>
    </row>
    <row r="21075" spans="1:11" x14ac:dyDescent="0.35">
      <c r="A21075">
        <v>65045</v>
      </c>
      <c r="B21075" t="s">
        <v>1337</v>
      </c>
      <c r="C21075" s="70">
        <v>0</v>
      </c>
      <c r="D21075" s="70">
        <v>0</v>
      </c>
      <c r="E21075" s="71">
        <v>44865</v>
      </c>
      <c r="F21075" t="s">
        <v>8914</v>
      </c>
      <c r="G21075" t="s">
        <v>2343</v>
      </c>
      <c r="H21075" t="s">
        <v>8911</v>
      </c>
      <c r="I21075" t="s">
        <v>8911</v>
      </c>
      <c r="J21075" s="40">
        <v>1949.68</v>
      </c>
      <c r="K21075" s="40">
        <v>0</v>
      </c>
    </row>
    <row r="21076" spans="1:11" x14ac:dyDescent="0.35">
      <c r="A21076">
        <v>65045</v>
      </c>
      <c r="B21076" t="s">
        <v>1337</v>
      </c>
      <c r="C21076" s="70">
        <v>0</v>
      </c>
      <c r="D21076" s="70">
        <v>0</v>
      </c>
      <c r="E21076" s="71">
        <v>44865</v>
      </c>
      <c r="F21076" t="s">
        <v>8913</v>
      </c>
      <c r="G21076" t="s">
        <v>2169</v>
      </c>
      <c r="H21076" t="s">
        <v>8906</v>
      </c>
      <c r="I21076" t="s">
        <v>8905</v>
      </c>
      <c r="J21076" s="40">
        <v>9119.91</v>
      </c>
      <c r="K21076" s="40">
        <v>0</v>
      </c>
    </row>
    <row r="21077" spans="1:11" x14ac:dyDescent="0.35">
      <c r="A21077">
        <v>65045</v>
      </c>
      <c r="B21077" t="s">
        <v>1337</v>
      </c>
      <c r="C21077" s="70">
        <v>0</v>
      </c>
      <c r="D21077" s="70">
        <v>0</v>
      </c>
      <c r="E21077" s="71">
        <v>44866</v>
      </c>
      <c r="F21077" t="s">
        <v>8912</v>
      </c>
      <c r="G21077" t="s">
        <v>2343</v>
      </c>
      <c r="H21077" t="s">
        <v>8911</v>
      </c>
      <c r="I21077" t="s">
        <v>8911</v>
      </c>
      <c r="J21077" s="40">
        <v>-1949.68</v>
      </c>
      <c r="K21077" s="40">
        <v>0</v>
      </c>
    </row>
    <row r="21078" spans="1:11" x14ac:dyDescent="0.35">
      <c r="A21078">
        <v>65045</v>
      </c>
      <c r="B21078" t="s">
        <v>1337</v>
      </c>
      <c r="C21078" s="70">
        <v>0</v>
      </c>
      <c r="D21078" s="70">
        <v>0</v>
      </c>
      <c r="E21078" s="71">
        <v>44889</v>
      </c>
      <c r="F21078" t="s">
        <v>8910</v>
      </c>
      <c r="G21078" t="s">
        <v>2142</v>
      </c>
      <c r="H21078" t="s">
        <v>8909</v>
      </c>
      <c r="I21078" t="s">
        <v>8908</v>
      </c>
      <c r="J21078" s="40">
        <v>2014.03</v>
      </c>
      <c r="K21078" s="40">
        <v>0</v>
      </c>
    </row>
    <row r="21079" spans="1:11" x14ac:dyDescent="0.35">
      <c r="A21079">
        <v>65045</v>
      </c>
      <c r="B21079" t="s">
        <v>1337</v>
      </c>
      <c r="C21079" s="70">
        <v>0</v>
      </c>
      <c r="D21079" s="70">
        <v>0</v>
      </c>
      <c r="E21079" s="71">
        <v>44895</v>
      </c>
      <c r="F21079" t="s">
        <v>8907</v>
      </c>
      <c r="G21079" t="s">
        <v>2169</v>
      </c>
      <c r="H21079" t="s">
        <v>8906</v>
      </c>
      <c r="I21079" t="s">
        <v>8905</v>
      </c>
      <c r="J21079" s="40">
        <v>299.83999999999997</v>
      </c>
      <c r="K21079" s="40">
        <v>0</v>
      </c>
    </row>
    <row r="21080" spans="1:11" x14ac:dyDescent="0.35">
      <c r="A21080">
        <v>65045</v>
      </c>
      <c r="B21080" t="s">
        <v>1337</v>
      </c>
      <c r="C21080" s="70">
        <v>0</v>
      </c>
      <c r="D21080" s="70">
        <v>0</v>
      </c>
      <c r="E21080" s="71">
        <v>44926</v>
      </c>
      <c r="F21080" t="s">
        <v>8904</v>
      </c>
      <c r="G21080" t="s">
        <v>2169</v>
      </c>
      <c r="H21080" t="s">
        <v>8903</v>
      </c>
      <c r="I21080" t="s">
        <v>8902</v>
      </c>
      <c r="J21080" s="40">
        <v>6236.32</v>
      </c>
      <c r="K21080" s="40">
        <v>0</v>
      </c>
    </row>
    <row r="21081" spans="1:11" x14ac:dyDescent="0.35">
      <c r="A21081">
        <v>65047</v>
      </c>
      <c r="B21081" t="s">
        <v>395</v>
      </c>
      <c r="C21081" s="70">
        <v>0</v>
      </c>
      <c r="D21081" s="70">
        <v>0</v>
      </c>
      <c r="E21081" s="71">
        <v>44592</v>
      </c>
      <c r="F21081" t="s">
        <v>8901</v>
      </c>
      <c r="G21081" t="s">
        <v>2142</v>
      </c>
      <c r="H21081" t="s">
        <v>8900</v>
      </c>
      <c r="I21081" t="s">
        <v>8899</v>
      </c>
      <c r="J21081" s="40">
        <v>30291.02</v>
      </c>
      <c r="K21081" s="40">
        <v>0</v>
      </c>
    </row>
    <row r="21082" spans="1:11" x14ac:dyDescent="0.35">
      <c r="A21082">
        <v>65047</v>
      </c>
      <c r="B21082" t="s">
        <v>395</v>
      </c>
      <c r="C21082" s="70">
        <v>0</v>
      </c>
      <c r="D21082" s="70">
        <v>0</v>
      </c>
      <c r="E21082" s="71">
        <v>44592</v>
      </c>
      <c r="F21082" t="s">
        <v>8898</v>
      </c>
      <c r="G21082" t="s">
        <v>2142</v>
      </c>
      <c r="H21082" t="s">
        <v>8897</v>
      </c>
      <c r="I21082" t="s">
        <v>8896</v>
      </c>
      <c r="J21082" s="40">
        <v>320.26</v>
      </c>
      <c r="K21082" s="40">
        <v>0</v>
      </c>
    </row>
    <row r="21083" spans="1:11" x14ac:dyDescent="0.35">
      <c r="A21083">
        <v>65047</v>
      </c>
      <c r="B21083" t="s">
        <v>395</v>
      </c>
      <c r="C21083" s="70">
        <v>0</v>
      </c>
      <c r="D21083" s="70">
        <v>0</v>
      </c>
      <c r="E21083" s="71">
        <v>44592</v>
      </c>
      <c r="F21083" t="s">
        <v>8895</v>
      </c>
      <c r="G21083" t="s">
        <v>1912</v>
      </c>
      <c r="J21083" s="40">
        <v>17270.88</v>
      </c>
      <c r="K21083" s="40">
        <v>0</v>
      </c>
    </row>
    <row r="21084" spans="1:11" x14ac:dyDescent="0.35">
      <c r="A21084">
        <v>65047</v>
      </c>
      <c r="B21084" t="s">
        <v>395</v>
      </c>
      <c r="C21084" s="70">
        <v>0</v>
      </c>
      <c r="D21084" s="70">
        <v>0</v>
      </c>
      <c r="E21084" s="71">
        <v>44620</v>
      </c>
      <c r="F21084" t="s">
        <v>8894</v>
      </c>
      <c r="G21084" t="s">
        <v>2142</v>
      </c>
      <c r="H21084" t="s">
        <v>8893</v>
      </c>
      <c r="I21084" t="s">
        <v>8892</v>
      </c>
      <c r="J21084" s="40">
        <v>293.32</v>
      </c>
      <c r="K21084" s="40">
        <v>0</v>
      </c>
    </row>
    <row r="21085" spans="1:11" x14ac:dyDescent="0.35">
      <c r="A21085">
        <v>65047</v>
      </c>
      <c r="B21085" t="s">
        <v>395</v>
      </c>
      <c r="C21085" s="70">
        <v>0</v>
      </c>
      <c r="D21085" s="70">
        <v>0</v>
      </c>
      <c r="E21085" s="71">
        <v>44620</v>
      </c>
      <c r="F21085" t="s">
        <v>8891</v>
      </c>
      <c r="G21085" t="s">
        <v>1912</v>
      </c>
      <c r="J21085" s="40">
        <v>16846.900000000001</v>
      </c>
      <c r="K21085" s="40">
        <v>0</v>
      </c>
    </row>
    <row r="21086" spans="1:11" x14ac:dyDescent="0.35">
      <c r="A21086">
        <v>65047</v>
      </c>
      <c r="B21086" t="s">
        <v>395</v>
      </c>
      <c r="C21086" s="70">
        <v>0</v>
      </c>
      <c r="D21086" s="70">
        <v>0</v>
      </c>
      <c r="E21086" s="71">
        <v>44620</v>
      </c>
      <c r="F21086" t="s">
        <v>8890</v>
      </c>
      <c r="G21086" t="s">
        <v>2142</v>
      </c>
      <c r="H21086" t="s">
        <v>8889</v>
      </c>
      <c r="I21086" t="s">
        <v>8888</v>
      </c>
      <c r="J21086" s="40">
        <v>29329.31</v>
      </c>
      <c r="K21086" s="40">
        <v>0</v>
      </c>
    </row>
    <row r="21087" spans="1:11" x14ac:dyDescent="0.35">
      <c r="A21087">
        <v>65047</v>
      </c>
      <c r="B21087" t="s">
        <v>395</v>
      </c>
      <c r="C21087" s="70">
        <v>0</v>
      </c>
      <c r="D21087" s="70">
        <v>0</v>
      </c>
      <c r="E21087" s="71">
        <v>44651</v>
      </c>
      <c r="F21087" t="s">
        <v>8887</v>
      </c>
      <c r="G21087" t="s">
        <v>2142</v>
      </c>
      <c r="H21087" t="s">
        <v>6679</v>
      </c>
      <c r="I21087" t="s">
        <v>6678</v>
      </c>
      <c r="J21087" s="40">
        <v>322.25</v>
      </c>
      <c r="K21087" s="40">
        <v>0</v>
      </c>
    </row>
    <row r="21088" spans="1:11" x14ac:dyDescent="0.35">
      <c r="A21088">
        <v>65047</v>
      </c>
      <c r="B21088" t="s">
        <v>395</v>
      </c>
      <c r="C21088" s="70">
        <v>0</v>
      </c>
      <c r="D21088" s="70">
        <v>0</v>
      </c>
      <c r="E21088" s="71">
        <v>44651</v>
      </c>
      <c r="F21088" t="s">
        <v>8886</v>
      </c>
      <c r="G21088" t="s">
        <v>2142</v>
      </c>
      <c r="H21088" t="s">
        <v>6406</v>
      </c>
      <c r="I21088" t="s">
        <v>6405</v>
      </c>
      <c r="J21088" s="40">
        <v>33888.089999999997</v>
      </c>
      <c r="K21088" s="40">
        <v>0</v>
      </c>
    </row>
    <row r="21089" spans="1:11" x14ac:dyDescent="0.35">
      <c r="A21089">
        <v>65047</v>
      </c>
      <c r="B21089" t="s">
        <v>395</v>
      </c>
      <c r="C21089" s="70">
        <v>0</v>
      </c>
      <c r="D21089" s="70">
        <v>0</v>
      </c>
      <c r="E21089" s="71">
        <v>44651</v>
      </c>
      <c r="F21089" t="s">
        <v>8885</v>
      </c>
      <c r="G21089" t="s">
        <v>1912</v>
      </c>
      <c r="J21089" s="40">
        <v>17956.009999999998</v>
      </c>
      <c r="K21089" s="40">
        <v>0</v>
      </c>
    </row>
    <row r="21090" spans="1:11" x14ac:dyDescent="0.35">
      <c r="A21090">
        <v>65047</v>
      </c>
      <c r="B21090" t="s">
        <v>395</v>
      </c>
      <c r="C21090" s="70">
        <v>0</v>
      </c>
      <c r="D21090" s="70">
        <v>0</v>
      </c>
      <c r="E21090" s="71">
        <v>44681</v>
      </c>
      <c r="F21090" t="s">
        <v>8884</v>
      </c>
      <c r="G21090" t="s">
        <v>2142</v>
      </c>
      <c r="H21090" t="s">
        <v>8883</v>
      </c>
      <c r="I21090" t="s">
        <v>8882</v>
      </c>
      <c r="J21090" s="40">
        <v>311.44</v>
      </c>
      <c r="K21090" s="40">
        <v>0</v>
      </c>
    </row>
    <row r="21091" spans="1:11" x14ac:dyDescent="0.35">
      <c r="A21091">
        <v>65047</v>
      </c>
      <c r="B21091" t="s">
        <v>395</v>
      </c>
      <c r="C21091" s="70">
        <v>0</v>
      </c>
      <c r="D21091" s="70">
        <v>0</v>
      </c>
      <c r="E21091" s="71">
        <v>44681</v>
      </c>
      <c r="F21091" t="s">
        <v>8881</v>
      </c>
      <c r="G21091" t="s">
        <v>2142</v>
      </c>
      <c r="H21091" t="s">
        <v>8880</v>
      </c>
      <c r="I21091" t="s">
        <v>8879</v>
      </c>
      <c r="J21091" s="40">
        <v>33894.839999999997</v>
      </c>
      <c r="K21091" s="40">
        <v>0</v>
      </c>
    </row>
    <row r="21092" spans="1:11" x14ac:dyDescent="0.35">
      <c r="A21092">
        <v>65047</v>
      </c>
      <c r="B21092" t="s">
        <v>395</v>
      </c>
      <c r="C21092" s="70">
        <v>0</v>
      </c>
      <c r="D21092" s="70">
        <v>0</v>
      </c>
      <c r="E21092" s="71">
        <v>44681</v>
      </c>
      <c r="F21092" t="s">
        <v>8878</v>
      </c>
      <c r="G21092" t="s">
        <v>1912</v>
      </c>
      <c r="J21092" s="40">
        <v>16877.62</v>
      </c>
      <c r="K21092" s="40">
        <v>0</v>
      </c>
    </row>
    <row r="21093" spans="1:11" x14ac:dyDescent="0.35">
      <c r="A21093">
        <v>65047</v>
      </c>
      <c r="B21093" t="s">
        <v>395</v>
      </c>
      <c r="C21093" s="70">
        <v>0</v>
      </c>
      <c r="D21093" s="70">
        <v>0</v>
      </c>
      <c r="E21093" s="71">
        <v>44682</v>
      </c>
      <c r="F21093" t="s">
        <v>8877</v>
      </c>
      <c r="G21093" t="s">
        <v>2142</v>
      </c>
      <c r="H21093" t="s">
        <v>8876</v>
      </c>
      <c r="I21093" t="s">
        <v>8875</v>
      </c>
      <c r="J21093" s="40">
        <v>1230.03</v>
      </c>
      <c r="K21093" s="40">
        <v>0</v>
      </c>
    </row>
    <row r="21094" spans="1:11" x14ac:dyDescent="0.35">
      <c r="A21094">
        <v>65047</v>
      </c>
      <c r="B21094" t="s">
        <v>395</v>
      </c>
      <c r="C21094" s="70">
        <v>0</v>
      </c>
      <c r="D21094" s="70">
        <v>0</v>
      </c>
      <c r="E21094" s="71">
        <v>44683</v>
      </c>
      <c r="F21094" t="s">
        <v>8874</v>
      </c>
      <c r="G21094" t="s">
        <v>2142</v>
      </c>
      <c r="H21094" t="s">
        <v>8873</v>
      </c>
      <c r="I21094" t="s">
        <v>8872</v>
      </c>
      <c r="J21094" s="40">
        <v>19.63</v>
      </c>
      <c r="K21094" s="40">
        <v>0</v>
      </c>
    </row>
    <row r="21095" spans="1:11" x14ac:dyDescent="0.35">
      <c r="A21095">
        <v>65047</v>
      </c>
      <c r="B21095" t="s">
        <v>395</v>
      </c>
      <c r="C21095" s="70">
        <v>0</v>
      </c>
      <c r="D21095" s="70">
        <v>0</v>
      </c>
      <c r="E21095" s="71">
        <v>44712</v>
      </c>
      <c r="F21095" t="s">
        <v>8871</v>
      </c>
      <c r="G21095" t="s">
        <v>2142</v>
      </c>
      <c r="H21095" t="s">
        <v>8870</v>
      </c>
      <c r="I21095" t="s">
        <v>8869</v>
      </c>
      <c r="J21095" s="40">
        <v>1163.42</v>
      </c>
      <c r="K21095" s="40">
        <v>0</v>
      </c>
    </row>
    <row r="21096" spans="1:11" x14ac:dyDescent="0.35">
      <c r="A21096">
        <v>65047</v>
      </c>
      <c r="B21096" t="s">
        <v>395</v>
      </c>
      <c r="C21096" s="70">
        <v>0</v>
      </c>
      <c r="D21096" s="70">
        <v>0</v>
      </c>
      <c r="E21096" s="71">
        <v>44712</v>
      </c>
      <c r="F21096" t="s">
        <v>8868</v>
      </c>
      <c r="G21096" t="s">
        <v>2142</v>
      </c>
      <c r="H21096" t="s">
        <v>8867</v>
      </c>
      <c r="I21096" t="s">
        <v>8866</v>
      </c>
      <c r="J21096" s="40">
        <v>35784.75</v>
      </c>
      <c r="K21096" s="40">
        <v>0</v>
      </c>
    </row>
    <row r="21097" spans="1:11" x14ac:dyDescent="0.35">
      <c r="A21097">
        <v>65047</v>
      </c>
      <c r="B21097" t="s">
        <v>395</v>
      </c>
      <c r="C21097" s="70">
        <v>0</v>
      </c>
      <c r="D21097" s="70">
        <v>0</v>
      </c>
      <c r="E21097" s="71">
        <v>44712</v>
      </c>
      <c r="F21097" t="s">
        <v>8865</v>
      </c>
      <c r="G21097" t="s">
        <v>1912</v>
      </c>
      <c r="J21097" s="40">
        <v>19184.13</v>
      </c>
      <c r="K21097" s="40">
        <v>0</v>
      </c>
    </row>
    <row r="21098" spans="1:11" x14ac:dyDescent="0.35">
      <c r="A21098">
        <v>65047</v>
      </c>
      <c r="B21098" t="s">
        <v>395</v>
      </c>
      <c r="C21098" s="70">
        <v>0</v>
      </c>
      <c r="D21098" s="70">
        <v>0</v>
      </c>
      <c r="E21098" s="71">
        <v>44712</v>
      </c>
      <c r="F21098" t="s">
        <v>8864</v>
      </c>
      <c r="G21098" t="s">
        <v>2142</v>
      </c>
      <c r="H21098" t="s">
        <v>8863</v>
      </c>
      <c r="I21098" t="s">
        <v>8862</v>
      </c>
      <c r="J21098" s="40">
        <v>19.23</v>
      </c>
      <c r="K21098" s="40">
        <v>0</v>
      </c>
    </row>
    <row r="21099" spans="1:11" x14ac:dyDescent="0.35">
      <c r="A21099">
        <v>65047</v>
      </c>
      <c r="B21099" t="s">
        <v>395</v>
      </c>
      <c r="C21099" s="70">
        <v>0</v>
      </c>
      <c r="D21099" s="70">
        <v>0</v>
      </c>
      <c r="E21099" s="71">
        <v>44714</v>
      </c>
      <c r="F21099" t="s">
        <v>8861</v>
      </c>
      <c r="G21099" t="s">
        <v>2142</v>
      </c>
      <c r="H21099" t="s">
        <v>5868</v>
      </c>
      <c r="I21099" t="s">
        <v>5867</v>
      </c>
      <c r="J21099" s="40">
        <v>322.18</v>
      </c>
      <c r="K21099" s="40">
        <v>0</v>
      </c>
    </row>
    <row r="21100" spans="1:11" x14ac:dyDescent="0.35">
      <c r="A21100">
        <v>65047</v>
      </c>
      <c r="B21100" t="s">
        <v>395</v>
      </c>
      <c r="C21100" s="70">
        <v>0</v>
      </c>
      <c r="D21100" s="70">
        <v>0</v>
      </c>
      <c r="E21100" s="71">
        <v>44742</v>
      </c>
      <c r="F21100" t="s">
        <v>8860</v>
      </c>
      <c r="G21100" t="s">
        <v>2142</v>
      </c>
      <c r="H21100" t="s">
        <v>8859</v>
      </c>
      <c r="I21100" t="s">
        <v>5273</v>
      </c>
      <c r="J21100" s="40">
        <v>33764.04</v>
      </c>
      <c r="K21100" s="40">
        <v>0</v>
      </c>
    </row>
    <row r="21101" spans="1:11" x14ac:dyDescent="0.35">
      <c r="A21101">
        <v>65047</v>
      </c>
      <c r="B21101" t="s">
        <v>395</v>
      </c>
      <c r="C21101" s="70">
        <v>0</v>
      </c>
      <c r="D21101" s="70">
        <v>0</v>
      </c>
      <c r="E21101" s="71">
        <v>44742</v>
      </c>
      <c r="F21101" t="s">
        <v>8858</v>
      </c>
      <c r="G21101" t="s">
        <v>2142</v>
      </c>
      <c r="H21101" t="s">
        <v>8857</v>
      </c>
      <c r="I21101" t="s">
        <v>8856</v>
      </c>
      <c r="J21101" s="40">
        <v>291.89999999999998</v>
      </c>
      <c r="K21101" s="40">
        <v>0</v>
      </c>
    </row>
    <row r="21102" spans="1:11" x14ac:dyDescent="0.35">
      <c r="A21102">
        <v>65047</v>
      </c>
      <c r="B21102" t="s">
        <v>395</v>
      </c>
      <c r="C21102" s="70">
        <v>0</v>
      </c>
      <c r="D21102" s="70">
        <v>0</v>
      </c>
      <c r="E21102" s="71">
        <v>44742</v>
      </c>
      <c r="F21102" t="s">
        <v>8855</v>
      </c>
      <c r="G21102" t="s">
        <v>1912</v>
      </c>
      <c r="J21102" s="40">
        <v>23198.84</v>
      </c>
      <c r="K21102" s="40">
        <v>0</v>
      </c>
    </row>
    <row r="21103" spans="1:11" x14ac:dyDescent="0.35">
      <c r="A21103">
        <v>65047</v>
      </c>
      <c r="B21103" t="s">
        <v>395</v>
      </c>
      <c r="C21103" s="70">
        <v>0</v>
      </c>
      <c r="D21103" s="70">
        <v>0</v>
      </c>
      <c r="E21103" s="71">
        <v>44742</v>
      </c>
      <c r="F21103" t="s">
        <v>8854</v>
      </c>
      <c r="G21103" t="s">
        <v>1912</v>
      </c>
      <c r="J21103" s="40">
        <v>-23198.84</v>
      </c>
      <c r="K21103" s="40">
        <v>0</v>
      </c>
    </row>
    <row r="21104" spans="1:11" x14ac:dyDescent="0.35">
      <c r="A21104">
        <v>65047</v>
      </c>
      <c r="B21104" t="s">
        <v>395</v>
      </c>
      <c r="C21104" s="70">
        <v>0</v>
      </c>
      <c r="D21104" s="70">
        <v>0</v>
      </c>
      <c r="E21104" s="71">
        <v>44742</v>
      </c>
      <c r="F21104" t="s">
        <v>8853</v>
      </c>
      <c r="G21104" t="s">
        <v>1912</v>
      </c>
      <c r="J21104" s="40">
        <v>19828.07</v>
      </c>
      <c r="K21104" s="40">
        <v>0</v>
      </c>
    </row>
    <row r="21105" spans="1:11" x14ac:dyDescent="0.35">
      <c r="A21105">
        <v>65047</v>
      </c>
      <c r="B21105" t="s">
        <v>395</v>
      </c>
      <c r="C21105" s="70">
        <v>0</v>
      </c>
      <c r="D21105" s="70">
        <v>0</v>
      </c>
      <c r="E21105" s="71">
        <v>44743</v>
      </c>
      <c r="F21105" t="s">
        <v>8852</v>
      </c>
      <c r="G21105" t="s">
        <v>2142</v>
      </c>
      <c r="H21105" t="s">
        <v>8851</v>
      </c>
      <c r="I21105" t="s">
        <v>8850</v>
      </c>
      <c r="J21105" s="40">
        <v>1587.65</v>
      </c>
      <c r="K21105" s="40">
        <v>0</v>
      </c>
    </row>
    <row r="21106" spans="1:11" x14ac:dyDescent="0.35">
      <c r="A21106">
        <v>65047</v>
      </c>
      <c r="B21106" t="s">
        <v>395</v>
      </c>
      <c r="C21106" s="70">
        <v>0</v>
      </c>
      <c r="D21106" s="70">
        <v>0</v>
      </c>
      <c r="E21106" s="71">
        <v>44773</v>
      </c>
      <c r="F21106" t="s">
        <v>8849</v>
      </c>
      <c r="G21106" t="s">
        <v>2142</v>
      </c>
      <c r="H21106" t="s">
        <v>8848</v>
      </c>
      <c r="I21106" t="s">
        <v>8847</v>
      </c>
      <c r="J21106" s="40">
        <v>1952.2</v>
      </c>
      <c r="K21106" s="40">
        <v>0</v>
      </c>
    </row>
    <row r="21107" spans="1:11" x14ac:dyDescent="0.35">
      <c r="A21107">
        <v>65047</v>
      </c>
      <c r="B21107" t="s">
        <v>395</v>
      </c>
      <c r="C21107" s="70">
        <v>0</v>
      </c>
      <c r="D21107" s="70">
        <v>0</v>
      </c>
      <c r="E21107" s="71">
        <v>44773</v>
      </c>
      <c r="F21107" t="s">
        <v>8846</v>
      </c>
      <c r="G21107" t="s">
        <v>2142</v>
      </c>
      <c r="H21107" t="s">
        <v>5263</v>
      </c>
      <c r="I21107" t="s">
        <v>8845</v>
      </c>
      <c r="J21107" s="40">
        <v>39733.129999999997</v>
      </c>
      <c r="K21107" s="40">
        <v>0</v>
      </c>
    </row>
    <row r="21108" spans="1:11" x14ac:dyDescent="0.35">
      <c r="A21108">
        <v>65047</v>
      </c>
      <c r="B21108" t="s">
        <v>395</v>
      </c>
      <c r="C21108" s="70">
        <v>0</v>
      </c>
      <c r="D21108" s="70">
        <v>0</v>
      </c>
      <c r="E21108" s="71">
        <v>44773</v>
      </c>
      <c r="F21108" t="s">
        <v>8844</v>
      </c>
      <c r="G21108" t="s">
        <v>1912</v>
      </c>
      <c r="J21108" s="40">
        <v>21199.79</v>
      </c>
      <c r="K21108" s="40">
        <v>0</v>
      </c>
    </row>
    <row r="21109" spans="1:11" x14ac:dyDescent="0.35">
      <c r="A21109">
        <v>65047</v>
      </c>
      <c r="B21109" t="s">
        <v>395</v>
      </c>
      <c r="C21109" s="70">
        <v>0</v>
      </c>
      <c r="D21109" s="70">
        <v>0</v>
      </c>
      <c r="E21109" s="71">
        <v>44775</v>
      </c>
      <c r="F21109" t="s">
        <v>8843</v>
      </c>
      <c r="G21109" t="s">
        <v>2142</v>
      </c>
      <c r="H21109" t="s">
        <v>5268</v>
      </c>
      <c r="I21109" t="s">
        <v>5267</v>
      </c>
      <c r="J21109" s="40">
        <v>285.86</v>
      </c>
      <c r="K21109" s="40">
        <v>0</v>
      </c>
    </row>
    <row r="21110" spans="1:11" x14ac:dyDescent="0.35">
      <c r="A21110">
        <v>65047</v>
      </c>
      <c r="B21110" t="s">
        <v>395</v>
      </c>
      <c r="C21110" s="70">
        <v>0</v>
      </c>
      <c r="D21110" s="70">
        <v>0</v>
      </c>
      <c r="E21110" s="71">
        <v>44804</v>
      </c>
      <c r="F21110" t="s">
        <v>8842</v>
      </c>
      <c r="G21110" t="s">
        <v>2142</v>
      </c>
      <c r="H21110" t="s">
        <v>8841</v>
      </c>
      <c r="I21110" t="s">
        <v>8840</v>
      </c>
      <c r="J21110" s="40">
        <v>4580.13</v>
      </c>
      <c r="K21110" s="40">
        <v>0</v>
      </c>
    </row>
    <row r="21111" spans="1:11" x14ac:dyDescent="0.35">
      <c r="A21111">
        <v>65047</v>
      </c>
      <c r="B21111" t="s">
        <v>395</v>
      </c>
      <c r="C21111" s="70">
        <v>0</v>
      </c>
      <c r="D21111" s="70">
        <v>0</v>
      </c>
      <c r="E21111" s="71">
        <v>44804</v>
      </c>
      <c r="F21111" t="s">
        <v>8839</v>
      </c>
      <c r="G21111" t="s">
        <v>2142</v>
      </c>
      <c r="H21111" t="s">
        <v>4661</v>
      </c>
      <c r="I21111" t="s">
        <v>4660</v>
      </c>
      <c r="J21111" s="40">
        <v>43591.18</v>
      </c>
      <c r="K21111" s="40">
        <v>0</v>
      </c>
    </row>
    <row r="21112" spans="1:11" x14ac:dyDescent="0.35">
      <c r="A21112">
        <v>65047</v>
      </c>
      <c r="B21112" t="s">
        <v>395</v>
      </c>
      <c r="C21112" s="70">
        <v>0</v>
      </c>
      <c r="D21112" s="70">
        <v>0</v>
      </c>
      <c r="E21112" s="71">
        <v>44804</v>
      </c>
      <c r="F21112" t="s">
        <v>8838</v>
      </c>
      <c r="G21112" t="s">
        <v>1912</v>
      </c>
      <c r="J21112" s="40">
        <v>21783.71</v>
      </c>
      <c r="K21112" s="40">
        <v>0</v>
      </c>
    </row>
    <row r="21113" spans="1:11" x14ac:dyDescent="0.35">
      <c r="A21113">
        <v>65047</v>
      </c>
      <c r="B21113" t="s">
        <v>395</v>
      </c>
      <c r="C21113" s="70">
        <v>0</v>
      </c>
      <c r="D21113" s="70">
        <v>0</v>
      </c>
      <c r="E21113" s="71">
        <v>44807</v>
      </c>
      <c r="F21113" t="s">
        <v>8837</v>
      </c>
      <c r="G21113" t="s">
        <v>2142</v>
      </c>
      <c r="H21113" t="s">
        <v>8836</v>
      </c>
      <c r="I21113" t="s">
        <v>8835</v>
      </c>
      <c r="J21113" s="40">
        <v>287.26</v>
      </c>
      <c r="K21113" s="40">
        <v>0</v>
      </c>
    </row>
    <row r="21114" spans="1:11" x14ac:dyDescent="0.35">
      <c r="A21114">
        <v>65047</v>
      </c>
      <c r="B21114" t="s">
        <v>395</v>
      </c>
      <c r="C21114" s="70">
        <v>0</v>
      </c>
      <c r="D21114" s="70">
        <v>0</v>
      </c>
      <c r="E21114" s="71">
        <v>44834</v>
      </c>
      <c r="F21114" t="s">
        <v>8834</v>
      </c>
      <c r="G21114" t="s">
        <v>2142</v>
      </c>
      <c r="H21114" t="s">
        <v>8833</v>
      </c>
      <c r="I21114" t="s">
        <v>8832</v>
      </c>
      <c r="J21114" s="40">
        <v>34642.93</v>
      </c>
      <c r="K21114" s="40">
        <v>0</v>
      </c>
    </row>
    <row r="21115" spans="1:11" x14ac:dyDescent="0.35">
      <c r="A21115">
        <v>65047</v>
      </c>
      <c r="B21115" t="s">
        <v>395</v>
      </c>
      <c r="C21115" s="70">
        <v>0</v>
      </c>
      <c r="D21115" s="70">
        <v>0</v>
      </c>
      <c r="E21115" s="71">
        <v>44834</v>
      </c>
      <c r="F21115" t="s">
        <v>8831</v>
      </c>
      <c r="G21115" t="s">
        <v>2142</v>
      </c>
      <c r="H21115" t="s">
        <v>8830</v>
      </c>
      <c r="I21115" t="s">
        <v>8829</v>
      </c>
      <c r="J21115" s="40">
        <v>4487.67</v>
      </c>
      <c r="K21115" s="40">
        <v>0</v>
      </c>
    </row>
    <row r="21116" spans="1:11" x14ac:dyDescent="0.35">
      <c r="A21116">
        <v>65047</v>
      </c>
      <c r="B21116" t="s">
        <v>395</v>
      </c>
      <c r="C21116" s="70">
        <v>0</v>
      </c>
      <c r="D21116" s="70">
        <v>0</v>
      </c>
      <c r="E21116" s="71">
        <v>44834</v>
      </c>
      <c r="F21116" t="s">
        <v>8828</v>
      </c>
      <c r="G21116" t="s">
        <v>1912</v>
      </c>
      <c r="J21116" s="40">
        <v>22538.23</v>
      </c>
      <c r="K21116" s="40">
        <v>0</v>
      </c>
    </row>
    <row r="21117" spans="1:11" x14ac:dyDescent="0.35">
      <c r="A21117">
        <v>65047</v>
      </c>
      <c r="B21117" t="s">
        <v>395</v>
      </c>
      <c r="C21117" s="70">
        <v>0</v>
      </c>
      <c r="D21117" s="70">
        <v>0</v>
      </c>
      <c r="E21117" s="71">
        <v>44836</v>
      </c>
      <c r="F21117" t="s">
        <v>8827</v>
      </c>
      <c r="G21117" t="s">
        <v>2142</v>
      </c>
      <c r="H21117" t="s">
        <v>8826</v>
      </c>
      <c r="I21117" t="s">
        <v>8825</v>
      </c>
      <c r="J21117" s="40">
        <v>278.08</v>
      </c>
      <c r="K21117" s="40">
        <v>0</v>
      </c>
    </row>
    <row r="21118" spans="1:11" x14ac:dyDescent="0.35">
      <c r="A21118">
        <v>65047</v>
      </c>
      <c r="B21118" t="s">
        <v>395</v>
      </c>
      <c r="C21118" s="70">
        <v>0</v>
      </c>
      <c r="D21118" s="70">
        <v>0</v>
      </c>
      <c r="E21118" s="71">
        <v>44865</v>
      </c>
      <c r="F21118" t="s">
        <v>8824</v>
      </c>
      <c r="G21118" t="s">
        <v>2142</v>
      </c>
      <c r="H21118" t="s">
        <v>4281</v>
      </c>
      <c r="I21118" t="s">
        <v>4280</v>
      </c>
      <c r="J21118" s="40">
        <v>8287.59</v>
      </c>
      <c r="K21118" s="40">
        <v>0</v>
      </c>
    </row>
    <row r="21119" spans="1:11" x14ac:dyDescent="0.35">
      <c r="A21119">
        <v>65047</v>
      </c>
      <c r="B21119" t="s">
        <v>395</v>
      </c>
      <c r="C21119" s="70">
        <v>0</v>
      </c>
      <c r="D21119" s="70">
        <v>0</v>
      </c>
      <c r="E21119" s="71">
        <v>44865</v>
      </c>
      <c r="F21119" t="s">
        <v>8823</v>
      </c>
      <c r="G21119" t="s">
        <v>1912</v>
      </c>
      <c r="H21119" t="s">
        <v>1919</v>
      </c>
      <c r="J21119" s="40">
        <v>28323.22</v>
      </c>
      <c r="K21119" s="40">
        <v>0</v>
      </c>
    </row>
    <row r="21120" spans="1:11" x14ac:dyDescent="0.35">
      <c r="A21120">
        <v>65047</v>
      </c>
      <c r="B21120" t="s">
        <v>395</v>
      </c>
      <c r="C21120" s="70">
        <v>0</v>
      </c>
      <c r="D21120" s="70">
        <v>0</v>
      </c>
      <c r="E21120" s="71">
        <v>44866</v>
      </c>
      <c r="F21120" t="s">
        <v>8822</v>
      </c>
      <c r="G21120" t="s">
        <v>2142</v>
      </c>
      <c r="H21120" t="s">
        <v>8821</v>
      </c>
      <c r="I21120" t="s">
        <v>8820</v>
      </c>
      <c r="J21120" s="40">
        <v>28752</v>
      </c>
      <c r="K21120" s="40">
        <v>0</v>
      </c>
    </row>
    <row r="21121" spans="1:11" x14ac:dyDescent="0.35">
      <c r="A21121">
        <v>65047</v>
      </c>
      <c r="B21121" t="s">
        <v>395</v>
      </c>
      <c r="C21121" s="70">
        <v>0</v>
      </c>
      <c r="D21121" s="70">
        <v>0</v>
      </c>
      <c r="E21121" s="71">
        <v>44868</v>
      </c>
      <c r="F21121" t="s">
        <v>8819</v>
      </c>
      <c r="G21121" t="s">
        <v>2142</v>
      </c>
      <c r="H21121" t="s">
        <v>8818</v>
      </c>
      <c r="I21121" t="s">
        <v>8817</v>
      </c>
      <c r="J21121" s="40">
        <v>282.26</v>
      </c>
      <c r="K21121" s="40">
        <v>0</v>
      </c>
    </row>
    <row r="21122" spans="1:11" x14ac:dyDescent="0.35">
      <c r="A21122">
        <v>65047</v>
      </c>
      <c r="B21122" t="s">
        <v>395</v>
      </c>
      <c r="C21122" s="70">
        <v>0</v>
      </c>
      <c r="D21122" s="70">
        <v>0</v>
      </c>
      <c r="E21122" s="71">
        <v>44895</v>
      </c>
      <c r="F21122" t="s">
        <v>8816</v>
      </c>
      <c r="G21122" t="s">
        <v>2142</v>
      </c>
      <c r="H21122" t="s">
        <v>8815</v>
      </c>
      <c r="I21122" t="s">
        <v>8814</v>
      </c>
      <c r="J21122" s="40">
        <v>5548.17</v>
      </c>
      <c r="K21122" s="40">
        <v>0</v>
      </c>
    </row>
    <row r="21123" spans="1:11" x14ac:dyDescent="0.35">
      <c r="A21123">
        <v>65047</v>
      </c>
      <c r="B21123" t="s">
        <v>395</v>
      </c>
      <c r="C21123" s="70">
        <v>0</v>
      </c>
      <c r="D21123" s="70">
        <v>0</v>
      </c>
      <c r="E21123" s="71">
        <v>44895</v>
      </c>
      <c r="F21123" t="s">
        <v>8813</v>
      </c>
      <c r="G21123" t="s">
        <v>2142</v>
      </c>
      <c r="H21123" t="s">
        <v>8812</v>
      </c>
      <c r="I21123" t="s">
        <v>8811</v>
      </c>
      <c r="J21123" s="40">
        <v>28606.68</v>
      </c>
      <c r="K21123" s="40">
        <v>0</v>
      </c>
    </row>
    <row r="21124" spans="1:11" x14ac:dyDescent="0.35">
      <c r="A21124">
        <v>65047</v>
      </c>
      <c r="B21124" t="s">
        <v>395</v>
      </c>
      <c r="C21124" s="70">
        <v>0</v>
      </c>
      <c r="D21124" s="70">
        <v>0</v>
      </c>
      <c r="E21124" s="71">
        <v>44895</v>
      </c>
      <c r="F21124" t="s">
        <v>8810</v>
      </c>
      <c r="G21124" t="s">
        <v>1912</v>
      </c>
      <c r="H21124" t="s">
        <v>1916</v>
      </c>
      <c r="J21124" s="40">
        <v>25305.99</v>
      </c>
      <c r="K21124" s="40">
        <v>0</v>
      </c>
    </row>
    <row r="21125" spans="1:11" x14ac:dyDescent="0.35">
      <c r="A21125">
        <v>65047</v>
      </c>
      <c r="B21125" t="s">
        <v>395</v>
      </c>
      <c r="C21125" s="70">
        <v>0</v>
      </c>
      <c r="D21125" s="70">
        <v>0</v>
      </c>
      <c r="E21125" s="71">
        <v>44926</v>
      </c>
      <c r="F21125" t="s">
        <v>8809</v>
      </c>
      <c r="G21125" t="s">
        <v>1912</v>
      </c>
      <c r="H21125" t="s">
        <v>1911</v>
      </c>
      <c r="J21125" s="40">
        <v>24894.02</v>
      </c>
      <c r="K21125" s="40">
        <v>0</v>
      </c>
    </row>
    <row r="21126" spans="1:11" x14ac:dyDescent="0.35">
      <c r="A21126">
        <v>65047</v>
      </c>
      <c r="B21126" t="s">
        <v>395</v>
      </c>
      <c r="C21126" s="70">
        <v>0</v>
      </c>
      <c r="D21126" s="70">
        <v>0</v>
      </c>
      <c r="E21126" s="71">
        <v>44926</v>
      </c>
      <c r="F21126" t="s">
        <v>2574</v>
      </c>
      <c r="G21126" t="s">
        <v>1912</v>
      </c>
      <c r="H21126" t="s">
        <v>1911</v>
      </c>
      <c r="J21126" s="40">
        <v>37838</v>
      </c>
      <c r="K21126" s="40">
        <v>0</v>
      </c>
    </row>
    <row r="21127" spans="1:11" x14ac:dyDescent="0.35">
      <c r="A21127">
        <v>65049</v>
      </c>
      <c r="B21127" t="s">
        <v>420</v>
      </c>
      <c r="C21127" s="70">
        <v>0</v>
      </c>
      <c r="D21127" s="70">
        <v>0</v>
      </c>
      <c r="E21127" s="71">
        <v>44571</v>
      </c>
      <c r="F21127" t="s">
        <v>8808</v>
      </c>
      <c r="G21127" t="s">
        <v>2142</v>
      </c>
      <c r="H21127" t="s">
        <v>8807</v>
      </c>
      <c r="I21127" t="s">
        <v>8806</v>
      </c>
      <c r="J21127" s="40">
        <v>1237.5</v>
      </c>
      <c r="K21127" s="40">
        <v>0</v>
      </c>
    </row>
    <row r="21128" spans="1:11" x14ac:dyDescent="0.35">
      <c r="A21128">
        <v>65049</v>
      </c>
      <c r="B21128" t="s">
        <v>420</v>
      </c>
      <c r="C21128" s="70">
        <v>0</v>
      </c>
      <c r="D21128" s="70">
        <v>0</v>
      </c>
      <c r="E21128" s="71">
        <v>44602</v>
      </c>
      <c r="F21128" t="s">
        <v>8805</v>
      </c>
      <c r="G21128" t="s">
        <v>2142</v>
      </c>
      <c r="H21128" t="s">
        <v>8804</v>
      </c>
      <c r="I21128" t="s">
        <v>8803</v>
      </c>
      <c r="J21128" s="40">
        <v>1237.5</v>
      </c>
      <c r="K21128" s="40">
        <v>0</v>
      </c>
    </row>
    <row r="21129" spans="1:11" x14ac:dyDescent="0.35">
      <c r="A21129">
        <v>65049</v>
      </c>
      <c r="B21129" t="s">
        <v>420</v>
      </c>
      <c r="C21129" s="70">
        <v>0</v>
      </c>
      <c r="D21129" s="70">
        <v>0</v>
      </c>
      <c r="E21129" s="71">
        <v>44661</v>
      </c>
      <c r="F21129" t="s">
        <v>8802</v>
      </c>
      <c r="G21129" t="s">
        <v>2142</v>
      </c>
      <c r="H21129" t="s">
        <v>8801</v>
      </c>
      <c r="I21129" t="s">
        <v>8800</v>
      </c>
      <c r="J21129" s="40">
        <v>1237.5</v>
      </c>
      <c r="K21129" s="40">
        <v>0</v>
      </c>
    </row>
    <row r="21130" spans="1:11" x14ac:dyDescent="0.35">
      <c r="A21130">
        <v>65049</v>
      </c>
      <c r="B21130" t="s">
        <v>420</v>
      </c>
      <c r="C21130" s="70">
        <v>0</v>
      </c>
      <c r="D21130" s="70">
        <v>0</v>
      </c>
      <c r="E21130" s="71">
        <v>44681</v>
      </c>
      <c r="F21130" t="s">
        <v>8799</v>
      </c>
      <c r="G21130" t="s">
        <v>2169</v>
      </c>
      <c r="H21130" t="s">
        <v>8760</v>
      </c>
      <c r="I21130" t="s">
        <v>8759</v>
      </c>
      <c r="J21130" s="40">
        <v>42.74</v>
      </c>
      <c r="K21130" s="40">
        <v>0</v>
      </c>
    </row>
    <row r="21131" spans="1:11" x14ac:dyDescent="0.35">
      <c r="A21131">
        <v>65049</v>
      </c>
      <c r="B21131" t="s">
        <v>420</v>
      </c>
      <c r="C21131" s="70">
        <v>0</v>
      </c>
      <c r="D21131" s="70">
        <v>0</v>
      </c>
      <c r="E21131" s="71">
        <v>44712</v>
      </c>
      <c r="F21131" t="s">
        <v>8798</v>
      </c>
      <c r="G21131" t="s">
        <v>2169</v>
      </c>
      <c r="H21131" t="s">
        <v>8760</v>
      </c>
      <c r="I21131" t="s">
        <v>8759</v>
      </c>
      <c r="J21131" s="40">
        <v>650</v>
      </c>
      <c r="K21131" s="40">
        <v>0</v>
      </c>
    </row>
    <row r="21132" spans="1:11" x14ac:dyDescent="0.35">
      <c r="A21132">
        <v>65049</v>
      </c>
      <c r="B21132" t="s">
        <v>420</v>
      </c>
      <c r="C21132" s="70">
        <v>0</v>
      </c>
      <c r="D21132" s="70">
        <v>0</v>
      </c>
      <c r="E21132" s="71">
        <v>44718</v>
      </c>
      <c r="F21132" t="s">
        <v>8797</v>
      </c>
      <c r="G21132" t="s">
        <v>2142</v>
      </c>
      <c r="H21132" t="s">
        <v>8757</v>
      </c>
      <c r="I21132" t="s">
        <v>8756</v>
      </c>
      <c r="J21132" s="40">
        <v>253.93</v>
      </c>
      <c r="K21132" s="40">
        <v>0</v>
      </c>
    </row>
    <row r="21133" spans="1:11" x14ac:dyDescent="0.35">
      <c r="A21133">
        <v>65049</v>
      </c>
      <c r="B21133" t="s">
        <v>420</v>
      </c>
      <c r="C21133" s="70">
        <v>0</v>
      </c>
      <c r="D21133" s="70">
        <v>0</v>
      </c>
      <c r="E21133" s="71">
        <v>44722</v>
      </c>
      <c r="F21133" t="s">
        <v>8796</v>
      </c>
      <c r="G21133" t="s">
        <v>2142</v>
      </c>
      <c r="H21133" t="s">
        <v>8795</v>
      </c>
      <c r="I21133" t="s">
        <v>8794</v>
      </c>
      <c r="J21133" s="40">
        <v>1312.5</v>
      </c>
      <c r="K21133" s="40">
        <v>0</v>
      </c>
    </row>
    <row r="21134" spans="1:11" x14ac:dyDescent="0.35">
      <c r="A21134">
        <v>65049</v>
      </c>
      <c r="B21134" t="s">
        <v>420</v>
      </c>
      <c r="C21134" s="70">
        <v>0</v>
      </c>
      <c r="D21134" s="70">
        <v>0</v>
      </c>
      <c r="E21134" s="71">
        <v>44742</v>
      </c>
      <c r="F21134" t="s">
        <v>8793</v>
      </c>
      <c r="G21134" t="s">
        <v>2169</v>
      </c>
      <c r="H21134" t="s">
        <v>8760</v>
      </c>
      <c r="I21134" t="s">
        <v>8759</v>
      </c>
      <c r="J21134" s="40">
        <v>650</v>
      </c>
      <c r="K21134" s="40">
        <v>0</v>
      </c>
    </row>
    <row r="21135" spans="1:11" x14ac:dyDescent="0.35">
      <c r="A21135">
        <v>65049</v>
      </c>
      <c r="B21135" t="s">
        <v>420</v>
      </c>
      <c r="C21135" s="70">
        <v>0</v>
      </c>
      <c r="D21135" s="70">
        <v>0</v>
      </c>
      <c r="E21135" s="71">
        <v>44752</v>
      </c>
      <c r="F21135" t="s">
        <v>8792</v>
      </c>
      <c r="G21135" t="s">
        <v>2142</v>
      </c>
      <c r="H21135" t="s">
        <v>8791</v>
      </c>
      <c r="I21135" t="s">
        <v>8790</v>
      </c>
      <c r="J21135" s="40">
        <v>1425</v>
      </c>
      <c r="K21135" s="40">
        <v>0</v>
      </c>
    </row>
    <row r="21136" spans="1:11" x14ac:dyDescent="0.35">
      <c r="A21136">
        <v>65049</v>
      </c>
      <c r="B21136" t="s">
        <v>420</v>
      </c>
      <c r="C21136" s="70">
        <v>0</v>
      </c>
      <c r="D21136" s="70">
        <v>0</v>
      </c>
      <c r="E21136" s="71">
        <v>44773</v>
      </c>
      <c r="F21136" t="s">
        <v>8789</v>
      </c>
      <c r="G21136" t="s">
        <v>2169</v>
      </c>
      <c r="H21136" t="s">
        <v>8760</v>
      </c>
      <c r="I21136" t="s">
        <v>8759</v>
      </c>
      <c r="J21136" s="40">
        <v>650</v>
      </c>
      <c r="K21136" s="40">
        <v>0</v>
      </c>
    </row>
    <row r="21137" spans="1:11" x14ac:dyDescent="0.35">
      <c r="A21137">
        <v>65049</v>
      </c>
      <c r="B21137" t="s">
        <v>420</v>
      </c>
      <c r="C21137" s="70">
        <v>0</v>
      </c>
      <c r="D21137" s="70">
        <v>0</v>
      </c>
      <c r="E21137" s="71">
        <v>44773</v>
      </c>
      <c r="F21137" t="s">
        <v>8788</v>
      </c>
      <c r="G21137" t="s">
        <v>2169</v>
      </c>
      <c r="H21137" t="s">
        <v>8757</v>
      </c>
      <c r="I21137" t="s">
        <v>8756</v>
      </c>
      <c r="J21137" s="40">
        <v>222.04</v>
      </c>
      <c r="K21137" s="40">
        <v>0</v>
      </c>
    </row>
    <row r="21138" spans="1:11" x14ac:dyDescent="0.35">
      <c r="A21138">
        <v>65049</v>
      </c>
      <c r="B21138" t="s">
        <v>420</v>
      </c>
      <c r="C21138" s="70">
        <v>0</v>
      </c>
      <c r="D21138" s="70">
        <v>0</v>
      </c>
      <c r="E21138" s="71">
        <v>44774</v>
      </c>
      <c r="F21138" t="s">
        <v>2361</v>
      </c>
      <c r="G21138" t="s">
        <v>2343</v>
      </c>
      <c r="H21138" t="s">
        <v>2360</v>
      </c>
      <c r="I21138" t="s">
        <v>2360</v>
      </c>
      <c r="J21138" s="40">
        <v>4132.5</v>
      </c>
      <c r="K21138" s="40">
        <v>0</v>
      </c>
    </row>
    <row r="21139" spans="1:11" x14ac:dyDescent="0.35">
      <c r="A21139">
        <v>65049</v>
      </c>
      <c r="B21139" t="s">
        <v>420</v>
      </c>
      <c r="C21139" s="70">
        <v>0</v>
      </c>
      <c r="D21139" s="70">
        <v>0</v>
      </c>
      <c r="E21139" s="71">
        <v>44783</v>
      </c>
      <c r="F21139" t="s">
        <v>8787</v>
      </c>
      <c r="G21139" t="s">
        <v>2142</v>
      </c>
      <c r="H21139" t="s">
        <v>8786</v>
      </c>
      <c r="I21139" t="s">
        <v>8785</v>
      </c>
      <c r="J21139" s="40">
        <v>1717.5</v>
      </c>
      <c r="K21139" s="40">
        <v>0</v>
      </c>
    </row>
    <row r="21140" spans="1:11" x14ac:dyDescent="0.35">
      <c r="A21140">
        <v>65049</v>
      </c>
      <c r="B21140" t="s">
        <v>420</v>
      </c>
      <c r="C21140" s="70">
        <v>0</v>
      </c>
      <c r="D21140" s="70">
        <v>0</v>
      </c>
      <c r="E21140" s="71">
        <v>44790</v>
      </c>
      <c r="F21140" t="s">
        <v>8784</v>
      </c>
      <c r="G21140" t="s">
        <v>2142</v>
      </c>
      <c r="H21140" t="s">
        <v>8783</v>
      </c>
      <c r="I21140" t="s">
        <v>8782</v>
      </c>
      <c r="J21140" s="40">
        <v>711.29</v>
      </c>
      <c r="K21140" s="40">
        <v>0</v>
      </c>
    </row>
    <row r="21141" spans="1:11" x14ac:dyDescent="0.35">
      <c r="A21141">
        <v>65049</v>
      </c>
      <c r="B21141" t="s">
        <v>420</v>
      </c>
      <c r="C21141" s="70">
        <v>0</v>
      </c>
      <c r="D21141" s="70">
        <v>0</v>
      </c>
      <c r="E21141" s="71">
        <v>44804</v>
      </c>
      <c r="F21141" t="s">
        <v>8781</v>
      </c>
      <c r="G21141" t="s">
        <v>2169</v>
      </c>
      <c r="H21141" t="s">
        <v>8760</v>
      </c>
      <c r="I21141" t="s">
        <v>8759</v>
      </c>
      <c r="J21141" s="40">
        <v>650</v>
      </c>
      <c r="K21141" s="40">
        <v>0</v>
      </c>
    </row>
    <row r="21142" spans="1:11" x14ac:dyDescent="0.35">
      <c r="A21142">
        <v>65049</v>
      </c>
      <c r="B21142" t="s">
        <v>420</v>
      </c>
      <c r="C21142" s="70">
        <v>0</v>
      </c>
      <c r="D21142" s="70">
        <v>0</v>
      </c>
      <c r="E21142" s="71">
        <v>44804</v>
      </c>
      <c r="F21142" t="s">
        <v>8780</v>
      </c>
      <c r="G21142" t="s">
        <v>2169</v>
      </c>
      <c r="H21142" t="s">
        <v>8757</v>
      </c>
      <c r="I21142" t="s">
        <v>8756</v>
      </c>
      <c r="J21142" s="40">
        <v>259.76</v>
      </c>
      <c r="K21142" s="40">
        <v>0</v>
      </c>
    </row>
    <row r="21143" spans="1:11" x14ac:dyDescent="0.35">
      <c r="A21143">
        <v>65049</v>
      </c>
      <c r="B21143" t="s">
        <v>420</v>
      </c>
      <c r="C21143" s="70">
        <v>0</v>
      </c>
      <c r="D21143" s="70">
        <v>0</v>
      </c>
      <c r="E21143" s="71">
        <v>44806</v>
      </c>
      <c r="F21143" t="s">
        <v>2355</v>
      </c>
      <c r="G21143" t="s">
        <v>2343</v>
      </c>
      <c r="H21143" t="s">
        <v>2354</v>
      </c>
      <c r="I21143" t="s">
        <v>2354</v>
      </c>
      <c r="J21143" s="40">
        <v>4845</v>
      </c>
      <c r="K21143" s="40">
        <v>0</v>
      </c>
    </row>
    <row r="21144" spans="1:11" x14ac:dyDescent="0.35">
      <c r="A21144">
        <v>65049</v>
      </c>
      <c r="B21144" t="s">
        <v>420</v>
      </c>
      <c r="C21144" s="70">
        <v>0</v>
      </c>
      <c r="D21144" s="70">
        <v>0</v>
      </c>
      <c r="E21144" s="71">
        <v>44834</v>
      </c>
      <c r="F21144" t="s">
        <v>8779</v>
      </c>
      <c r="G21144" t="s">
        <v>2169</v>
      </c>
      <c r="H21144" t="s">
        <v>8760</v>
      </c>
      <c r="I21144" t="s">
        <v>8759</v>
      </c>
      <c r="J21144" s="40">
        <v>650</v>
      </c>
      <c r="K21144" s="40">
        <v>0</v>
      </c>
    </row>
    <row r="21145" spans="1:11" x14ac:dyDescent="0.35">
      <c r="A21145">
        <v>65049</v>
      </c>
      <c r="B21145" t="s">
        <v>420</v>
      </c>
      <c r="C21145" s="70">
        <v>0</v>
      </c>
      <c r="D21145" s="70">
        <v>0</v>
      </c>
      <c r="E21145" s="71">
        <v>44834</v>
      </c>
      <c r="F21145" t="s">
        <v>8778</v>
      </c>
      <c r="G21145" t="s">
        <v>2169</v>
      </c>
      <c r="H21145" t="s">
        <v>8757</v>
      </c>
      <c r="I21145" t="s">
        <v>8756</v>
      </c>
      <c r="J21145" s="40">
        <v>259.76</v>
      </c>
      <c r="K21145" s="40">
        <v>0</v>
      </c>
    </row>
    <row r="21146" spans="1:11" x14ac:dyDescent="0.35">
      <c r="A21146">
        <v>65049</v>
      </c>
      <c r="B21146" t="s">
        <v>420</v>
      </c>
      <c r="C21146" s="70">
        <v>0</v>
      </c>
      <c r="D21146" s="70">
        <v>0</v>
      </c>
      <c r="E21146" s="71">
        <v>44865</v>
      </c>
      <c r="F21146" t="s">
        <v>8777</v>
      </c>
      <c r="G21146" t="s">
        <v>2169</v>
      </c>
      <c r="H21146" t="s">
        <v>8760</v>
      </c>
      <c r="I21146" t="s">
        <v>8759</v>
      </c>
      <c r="J21146" s="40">
        <v>650</v>
      </c>
      <c r="K21146" s="40">
        <v>0</v>
      </c>
    </row>
    <row r="21147" spans="1:11" x14ac:dyDescent="0.35">
      <c r="A21147">
        <v>65049</v>
      </c>
      <c r="B21147" t="s">
        <v>420</v>
      </c>
      <c r="C21147" s="70">
        <v>0</v>
      </c>
      <c r="D21147" s="70">
        <v>0</v>
      </c>
      <c r="E21147" s="71">
        <v>44865</v>
      </c>
      <c r="F21147" t="s">
        <v>8776</v>
      </c>
      <c r="G21147" t="s">
        <v>2169</v>
      </c>
      <c r="H21147" t="s">
        <v>8757</v>
      </c>
      <c r="I21147" t="s">
        <v>8756</v>
      </c>
      <c r="J21147" s="40">
        <v>259.76</v>
      </c>
      <c r="K21147" s="40">
        <v>0</v>
      </c>
    </row>
    <row r="21148" spans="1:11" x14ac:dyDescent="0.35">
      <c r="A21148">
        <v>65049</v>
      </c>
      <c r="B21148" t="s">
        <v>420</v>
      </c>
      <c r="C21148" s="70">
        <v>0</v>
      </c>
      <c r="D21148" s="70">
        <v>0</v>
      </c>
      <c r="E21148" s="71">
        <v>44866</v>
      </c>
      <c r="F21148" t="s">
        <v>8775</v>
      </c>
      <c r="G21148" t="s">
        <v>2142</v>
      </c>
      <c r="H21148" t="s">
        <v>8774</v>
      </c>
      <c r="I21148" t="s">
        <v>8773</v>
      </c>
      <c r="J21148" s="40">
        <v>1886.25</v>
      </c>
      <c r="K21148" s="40">
        <v>0</v>
      </c>
    </row>
    <row r="21149" spans="1:11" x14ac:dyDescent="0.35">
      <c r="A21149">
        <v>65049</v>
      </c>
      <c r="B21149" t="s">
        <v>420</v>
      </c>
      <c r="C21149" s="70">
        <v>0</v>
      </c>
      <c r="D21149" s="70">
        <v>0</v>
      </c>
      <c r="E21149" s="71">
        <v>44866</v>
      </c>
      <c r="F21149" t="s">
        <v>8772</v>
      </c>
      <c r="G21149" t="s">
        <v>2142</v>
      </c>
      <c r="H21149" t="s">
        <v>8771</v>
      </c>
      <c r="I21149" t="s">
        <v>8770</v>
      </c>
      <c r="J21149" s="40">
        <v>1886.25</v>
      </c>
      <c r="K21149" s="40">
        <v>0</v>
      </c>
    </row>
    <row r="21150" spans="1:11" x14ac:dyDescent="0.35">
      <c r="A21150">
        <v>65049</v>
      </c>
      <c r="B21150" t="s">
        <v>420</v>
      </c>
      <c r="C21150" s="70">
        <v>0</v>
      </c>
      <c r="D21150" s="70">
        <v>0</v>
      </c>
      <c r="E21150" s="71">
        <v>44875</v>
      </c>
      <c r="F21150" t="s">
        <v>8769</v>
      </c>
      <c r="G21150" t="s">
        <v>2142</v>
      </c>
      <c r="H21150" t="s">
        <v>8768</v>
      </c>
      <c r="I21150" t="s">
        <v>8767</v>
      </c>
      <c r="J21150" s="40">
        <v>1886.25</v>
      </c>
      <c r="K21150" s="40">
        <v>0</v>
      </c>
    </row>
    <row r="21151" spans="1:11" x14ac:dyDescent="0.35">
      <c r="A21151">
        <v>65049</v>
      </c>
      <c r="B21151" t="s">
        <v>420</v>
      </c>
      <c r="C21151" s="70">
        <v>0</v>
      </c>
      <c r="D21151" s="70">
        <v>0</v>
      </c>
      <c r="E21151" s="71">
        <v>44895</v>
      </c>
      <c r="F21151" t="s">
        <v>2344</v>
      </c>
      <c r="G21151" t="s">
        <v>2343</v>
      </c>
      <c r="H21151" t="s">
        <v>2342</v>
      </c>
      <c r="I21151" t="s">
        <v>2342</v>
      </c>
      <c r="J21151" s="40">
        <v>2850</v>
      </c>
      <c r="K21151" s="40">
        <v>0</v>
      </c>
    </row>
    <row r="21152" spans="1:11" x14ac:dyDescent="0.35">
      <c r="A21152">
        <v>65049</v>
      </c>
      <c r="B21152" t="s">
        <v>420</v>
      </c>
      <c r="C21152" s="70">
        <v>0</v>
      </c>
      <c r="D21152" s="70">
        <v>0</v>
      </c>
      <c r="E21152" s="71">
        <v>44895</v>
      </c>
      <c r="F21152" t="s">
        <v>8766</v>
      </c>
      <c r="G21152" t="s">
        <v>2169</v>
      </c>
      <c r="H21152" t="s">
        <v>8760</v>
      </c>
      <c r="I21152" t="s">
        <v>8759</v>
      </c>
      <c r="J21152" s="40">
        <v>650</v>
      </c>
      <c r="K21152" s="40">
        <v>0</v>
      </c>
    </row>
    <row r="21153" spans="1:11" x14ac:dyDescent="0.35">
      <c r="A21153">
        <v>65049</v>
      </c>
      <c r="B21153" t="s">
        <v>420</v>
      </c>
      <c r="C21153" s="70">
        <v>0</v>
      </c>
      <c r="D21153" s="70">
        <v>0</v>
      </c>
      <c r="E21153" s="71">
        <v>44895</v>
      </c>
      <c r="F21153" t="s">
        <v>8765</v>
      </c>
      <c r="G21153" t="s">
        <v>2169</v>
      </c>
      <c r="H21153" t="s">
        <v>8757</v>
      </c>
      <c r="I21153" t="s">
        <v>8756</v>
      </c>
      <c r="J21153" s="40">
        <v>259.76</v>
      </c>
      <c r="K21153" s="40">
        <v>0</v>
      </c>
    </row>
    <row r="21154" spans="1:11" x14ac:dyDescent="0.35">
      <c r="A21154">
        <v>65049</v>
      </c>
      <c r="B21154" t="s">
        <v>420</v>
      </c>
      <c r="C21154" s="70">
        <v>0</v>
      </c>
      <c r="D21154" s="70">
        <v>0</v>
      </c>
      <c r="E21154" s="71">
        <v>44905</v>
      </c>
      <c r="F21154" t="s">
        <v>8764</v>
      </c>
      <c r="G21154" t="s">
        <v>2142</v>
      </c>
      <c r="H21154" t="s">
        <v>8763</v>
      </c>
      <c r="I21154" t="s">
        <v>8762</v>
      </c>
      <c r="J21154" s="40">
        <v>1886.25</v>
      </c>
      <c r="K21154" s="40">
        <v>0</v>
      </c>
    </row>
    <row r="21155" spans="1:11" x14ac:dyDescent="0.35">
      <c r="A21155">
        <v>65049</v>
      </c>
      <c r="B21155" t="s">
        <v>420</v>
      </c>
      <c r="C21155" s="70">
        <v>0</v>
      </c>
      <c r="D21155" s="70">
        <v>0</v>
      </c>
      <c r="E21155" s="71">
        <v>44926</v>
      </c>
      <c r="F21155" t="s">
        <v>8761</v>
      </c>
      <c r="G21155" t="s">
        <v>2169</v>
      </c>
      <c r="H21155" t="s">
        <v>8760</v>
      </c>
      <c r="I21155" t="s">
        <v>8759</v>
      </c>
      <c r="J21155" s="40">
        <v>650</v>
      </c>
      <c r="K21155" s="40">
        <v>0</v>
      </c>
    </row>
    <row r="21156" spans="1:11" x14ac:dyDescent="0.35">
      <c r="A21156">
        <v>65049</v>
      </c>
      <c r="B21156" t="s">
        <v>420</v>
      </c>
      <c r="C21156" s="70">
        <v>0</v>
      </c>
      <c r="D21156" s="70">
        <v>0</v>
      </c>
      <c r="E21156" s="71">
        <v>44926</v>
      </c>
      <c r="F21156" t="s">
        <v>8758</v>
      </c>
      <c r="G21156" t="s">
        <v>2169</v>
      </c>
      <c r="H21156" t="s">
        <v>8757</v>
      </c>
      <c r="I21156" t="s">
        <v>8756</v>
      </c>
      <c r="J21156" s="40">
        <v>259.76</v>
      </c>
      <c r="K21156" s="40">
        <v>0</v>
      </c>
    </row>
    <row r="21157" spans="1:11" x14ac:dyDescent="0.35">
      <c r="A21157">
        <v>65051</v>
      </c>
      <c r="B21157" t="s">
        <v>1287</v>
      </c>
      <c r="C21157" s="70">
        <v>0</v>
      </c>
      <c r="D21157" s="70">
        <v>0</v>
      </c>
      <c r="E21157" s="71">
        <v>44592</v>
      </c>
      <c r="F21157" t="s">
        <v>8755</v>
      </c>
      <c r="G21157" t="s">
        <v>2169</v>
      </c>
      <c r="H21157" t="s">
        <v>8751</v>
      </c>
      <c r="I21157" t="s">
        <v>8750</v>
      </c>
      <c r="J21157" s="40">
        <v>4790.01</v>
      </c>
      <c r="K21157" s="40">
        <v>0</v>
      </c>
    </row>
    <row r="21158" spans="1:11" x14ac:dyDescent="0.35">
      <c r="A21158">
        <v>65051</v>
      </c>
      <c r="B21158" t="s">
        <v>1287</v>
      </c>
      <c r="C21158" s="70">
        <v>0</v>
      </c>
      <c r="D21158" s="70">
        <v>0</v>
      </c>
      <c r="E21158" s="71">
        <v>44620</v>
      </c>
      <c r="F21158" t="s">
        <v>8754</v>
      </c>
      <c r="G21158" t="s">
        <v>2169</v>
      </c>
      <c r="H21158" t="s">
        <v>8751</v>
      </c>
      <c r="I21158" t="s">
        <v>8750</v>
      </c>
      <c r="J21158" s="40">
        <v>4790.01</v>
      </c>
      <c r="K21158" s="40">
        <v>0</v>
      </c>
    </row>
    <row r="21159" spans="1:11" x14ac:dyDescent="0.35">
      <c r="A21159">
        <v>65051</v>
      </c>
      <c r="B21159" t="s">
        <v>1287</v>
      </c>
      <c r="C21159" s="70">
        <v>0</v>
      </c>
      <c r="D21159" s="70">
        <v>0</v>
      </c>
      <c r="E21159" s="71">
        <v>44651</v>
      </c>
      <c r="F21159" t="s">
        <v>8753</v>
      </c>
      <c r="G21159" t="s">
        <v>2169</v>
      </c>
      <c r="H21159" t="s">
        <v>8751</v>
      </c>
      <c r="I21159" t="s">
        <v>8750</v>
      </c>
      <c r="J21159" s="40">
        <v>4790.01</v>
      </c>
      <c r="K21159" s="40">
        <v>0</v>
      </c>
    </row>
    <row r="21160" spans="1:11" x14ac:dyDescent="0.35">
      <c r="A21160">
        <v>65051</v>
      </c>
      <c r="B21160" t="s">
        <v>1287</v>
      </c>
      <c r="C21160" s="70">
        <v>0</v>
      </c>
      <c r="D21160" s="70">
        <v>0</v>
      </c>
      <c r="E21160" s="71">
        <v>44681</v>
      </c>
      <c r="F21160" t="s">
        <v>8752</v>
      </c>
      <c r="G21160" t="s">
        <v>2169</v>
      </c>
      <c r="H21160" t="s">
        <v>8751</v>
      </c>
      <c r="I21160" t="s">
        <v>8750</v>
      </c>
      <c r="J21160" s="40">
        <v>4789.99</v>
      </c>
      <c r="K21160" s="40">
        <v>0</v>
      </c>
    </row>
    <row r="21161" spans="1:11" x14ac:dyDescent="0.35">
      <c r="A21161">
        <v>65051</v>
      </c>
      <c r="B21161" t="s">
        <v>1287</v>
      </c>
      <c r="C21161" s="70">
        <v>0</v>
      </c>
      <c r="D21161" s="70">
        <v>0</v>
      </c>
      <c r="E21161" s="71">
        <v>44682</v>
      </c>
      <c r="F21161" t="s">
        <v>8749</v>
      </c>
      <c r="G21161" t="s">
        <v>2142</v>
      </c>
      <c r="H21161" t="s">
        <v>8748</v>
      </c>
      <c r="I21161" t="s">
        <v>8747</v>
      </c>
      <c r="J21161" s="40">
        <v>3167.01</v>
      </c>
      <c r="K21161" s="40">
        <v>0</v>
      </c>
    </row>
    <row r="21162" spans="1:11" x14ac:dyDescent="0.35">
      <c r="A21162">
        <v>65051</v>
      </c>
      <c r="B21162" t="s">
        <v>1287</v>
      </c>
      <c r="C21162" s="70">
        <v>0</v>
      </c>
      <c r="D21162" s="70">
        <v>0</v>
      </c>
      <c r="E21162" s="71">
        <v>44712</v>
      </c>
      <c r="F21162" t="s">
        <v>8746</v>
      </c>
      <c r="G21162" t="s">
        <v>2169</v>
      </c>
      <c r="H21162" t="s">
        <v>8740</v>
      </c>
      <c r="I21162" t="s">
        <v>8739</v>
      </c>
      <c r="J21162" s="40">
        <v>11448.34</v>
      </c>
      <c r="K21162" s="40">
        <v>0</v>
      </c>
    </row>
    <row r="21163" spans="1:11" x14ac:dyDescent="0.35">
      <c r="A21163">
        <v>65051</v>
      </c>
      <c r="B21163" t="s">
        <v>1287</v>
      </c>
      <c r="C21163" s="70">
        <v>0</v>
      </c>
      <c r="D21163" s="70">
        <v>0</v>
      </c>
      <c r="E21163" s="71">
        <v>44742</v>
      </c>
      <c r="F21163" t="s">
        <v>8745</v>
      </c>
      <c r="G21163" t="s">
        <v>2169</v>
      </c>
      <c r="H21163" t="s">
        <v>8740</v>
      </c>
      <c r="I21163" t="s">
        <v>8739</v>
      </c>
      <c r="J21163" s="40">
        <v>11448.35</v>
      </c>
      <c r="K21163" s="40">
        <v>0</v>
      </c>
    </row>
    <row r="21164" spans="1:11" x14ac:dyDescent="0.35">
      <c r="A21164">
        <v>65051</v>
      </c>
      <c r="B21164" t="s">
        <v>1287</v>
      </c>
      <c r="C21164" s="70">
        <v>0</v>
      </c>
      <c r="D21164" s="70">
        <v>0</v>
      </c>
      <c r="E21164" s="71">
        <v>44742</v>
      </c>
      <c r="F21164" t="s">
        <v>8744</v>
      </c>
      <c r="G21164" t="s">
        <v>2142</v>
      </c>
      <c r="H21164" t="s">
        <v>8743</v>
      </c>
      <c r="I21164" t="s">
        <v>8742</v>
      </c>
      <c r="J21164" s="40">
        <v>2646.05</v>
      </c>
      <c r="K21164" s="40">
        <v>0</v>
      </c>
    </row>
    <row r="21165" spans="1:11" x14ac:dyDescent="0.35">
      <c r="A21165">
        <v>65051</v>
      </c>
      <c r="B21165" t="s">
        <v>1287</v>
      </c>
      <c r="C21165" s="70">
        <v>0</v>
      </c>
      <c r="D21165" s="70">
        <v>0</v>
      </c>
      <c r="E21165" s="71">
        <v>44773</v>
      </c>
      <c r="F21165" t="s">
        <v>8741</v>
      </c>
      <c r="G21165" t="s">
        <v>2169</v>
      </c>
      <c r="H21165" t="s">
        <v>8740</v>
      </c>
      <c r="I21165" t="s">
        <v>8739</v>
      </c>
      <c r="J21165" s="40">
        <v>376.39</v>
      </c>
      <c r="K21165" s="40">
        <v>0</v>
      </c>
    </row>
    <row r="21166" spans="1:11" x14ac:dyDescent="0.35">
      <c r="A21166">
        <v>65051</v>
      </c>
      <c r="B21166" t="s">
        <v>1287</v>
      </c>
      <c r="C21166" s="70">
        <v>0</v>
      </c>
      <c r="D21166" s="70">
        <v>0</v>
      </c>
      <c r="E21166" s="71">
        <v>44810</v>
      </c>
      <c r="F21166" t="s">
        <v>8738</v>
      </c>
      <c r="G21166" t="s">
        <v>2142</v>
      </c>
      <c r="H21166" t="s">
        <v>8737</v>
      </c>
      <c r="I21166" t="s">
        <v>8736</v>
      </c>
      <c r="J21166" s="40">
        <v>13299.06</v>
      </c>
      <c r="K21166" s="40">
        <v>0</v>
      </c>
    </row>
    <row r="21167" spans="1:11" x14ac:dyDescent="0.35">
      <c r="A21167">
        <v>65051</v>
      </c>
      <c r="B21167" t="s">
        <v>1287</v>
      </c>
      <c r="C21167" s="70">
        <v>0</v>
      </c>
      <c r="D21167" s="70">
        <v>0</v>
      </c>
      <c r="E21167" s="71">
        <v>44833</v>
      </c>
      <c r="F21167" t="s">
        <v>8735</v>
      </c>
      <c r="G21167" t="s">
        <v>2142</v>
      </c>
      <c r="H21167" t="s">
        <v>8734</v>
      </c>
      <c r="I21167" t="s">
        <v>8733</v>
      </c>
      <c r="J21167" s="40">
        <v>12681.34</v>
      </c>
      <c r="K21167" s="40">
        <v>0</v>
      </c>
    </row>
    <row r="21168" spans="1:11" x14ac:dyDescent="0.35">
      <c r="A21168">
        <v>65051</v>
      </c>
      <c r="B21168" t="s">
        <v>1287</v>
      </c>
      <c r="C21168" s="70">
        <v>0</v>
      </c>
      <c r="D21168" s="70">
        <v>0</v>
      </c>
      <c r="E21168" s="71">
        <v>44865</v>
      </c>
      <c r="F21168" t="s">
        <v>8732</v>
      </c>
      <c r="G21168" t="s">
        <v>2142</v>
      </c>
      <c r="H21168" t="s">
        <v>8731</v>
      </c>
      <c r="I21168" t="s">
        <v>8730</v>
      </c>
      <c r="J21168" s="40">
        <v>11229.1</v>
      </c>
      <c r="K21168" s="40">
        <v>0</v>
      </c>
    </row>
    <row r="21169" spans="1:11" x14ac:dyDescent="0.35">
      <c r="A21169">
        <v>65052</v>
      </c>
      <c r="B21169" t="s">
        <v>421</v>
      </c>
      <c r="C21169" s="70">
        <v>0</v>
      </c>
      <c r="D21169" s="70">
        <v>0</v>
      </c>
      <c r="E21169" s="71">
        <v>44578</v>
      </c>
      <c r="F21169" t="s">
        <v>8729</v>
      </c>
      <c r="G21169" t="s">
        <v>2142</v>
      </c>
      <c r="H21169" t="s">
        <v>8728</v>
      </c>
      <c r="I21169" t="s">
        <v>8727</v>
      </c>
      <c r="J21169" s="40">
        <v>1502.42</v>
      </c>
      <c r="K21169" s="40">
        <v>0</v>
      </c>
    </row>
    <row r="21170" spans="1:11" x14ac:dyDescent="0.35">
      <c r="A21170">
        <v>65052</v>
      </c>
      <c r="B21170" t="s">
        <v>421</v>
      </c>
      <c r="C21170" s="70">
        <v>0</v>
      </c>
      <c r="D21170" s="70">
        <v>0</v>
      </c>
      <c r="E21170" s="71">
        <v>44592</v>
      </c>
      <c r="F21170" t="s">
        <v>8726</v>
      </c>
      <c r="G21170" t="s">
        <v>2142</v>
      </c>
      <c r="H21170" t="s">
        <v>8725</v>
      </c>
      <c r="I21170" t="s">
        <v>8724</v>
      </c>
      <c r="J21170" s="40">
        <v>1679.1</v>
      </c>
      <c r="K21170" s="40">
        <v>0</v>
      </c>
    </row>
    <row r="21171" spans="1:11" x14ac:dyDescent="0.35">
      <c r="A21171">
        <v>65052</v>
      </c>
      <c r="B21171" t="s">
        <v>421</v>
      </c>
      <c r="C21171" s="70">
        <v>0</v>
      </c>
      <c r="D21171" s="70">
        <v>0</v>
      </c>
      <c r="E21171" s="71">
        <v>44620</v>
      </c>
      <c r="F21171" t="s">
        <v>8723</v>
      </c>
      <c r="G21171" t="s">
        <v>2343</v>
      </c>
      <c r="H21171" t="s">
        <v>8722</v>
      </c>
      <c r="J21171" s="40">
        <v>2323.7199999999998</v>
      </c>
      <c r="K21171" s="40">
        <v>0</v>
      </c>
    </row>
    <row r="21172" spans="1:11" x14ac:dyDescent="0.35">
      <c r="A21172">
        <v>65052</v>
      </c>
      <c r="B21172" t="s">
        <v>421</v>
      </c>
      <c r="C21172" s="70">
        <v>0</v>
      </c>
      <c r="D21172" s="70">
        <v>0</v>
      </c>
      <c r="E21172" s="71">
        <v>44651</v>
      </c>
      <c r="F21172" t="s">
        <v>8721</v>
      </c>
      <c r="G21172" t="s">
        <v>2343</v>
      </c>
      <c r="H21172" t="s">
        <v>8720</v>
      </c>
      <c r="J21172" s="40">
        <v>2921</v>
      </c>
      <c r="K21172" s="40">
        <v>0</v>
      </c>
    </row>
    <row r="21173" spans="1:11" x14ac:dyDescent="0.35">
      <c r="A21173">
        <v>65052</v>
      </c>
      <c r="B21173" t="s">
        <v>421</v>
      </c>
      <c r="C21173" s="70">
        <v>0</v>
      </c>
      <c r="D21173" s="70">
        <v>0</v>
      </c>
      <c r="E21173" s="71">
        <v>44681</v>
      </c>
      <c r="F21173" t="s">
        <v>8719</v>
      </c>
      <c r="G21173" t="s">
        <v>2343</v>
      </c>
      <c r="H21173" t="s">
        <v>8718</v>
      </c>
      <c r="J21173" s="40">
        <v>2820</v>
      </c>
      <c r="K21173" s="40">
        <v>0</v>
      </c>
    </row>
    <row r="21174" spans="1:11" x14ac:dyDescent="0.35">
      <c r="A21174">
        <v>65052</v>
      </c>
      <c r="B21174" t="s">
        <v>421</v>
      </c>
      <c r="C21174" s="70">
        <v>0</v>
      </c>
      <c r="D21174" s="70">
        <v>0</v>
      </c>
      <c r="E21174" s="71">
        <v>44712</v>
      </c>
      <c r="F21174" t="s">
        <v>8717</v>
      </c>
      <c r="G21174" t="s">
        <v>2343</v>
      </c>
      <c r="H21174" t="s">
        <v>8714</v>
      </c>
      <c r="J21174" s="40">
        <v>3841.96</v>
      </c>
      <c r="K21174" s="40">
        <v>0</v>
      </c>
    </row>
    <row r="21175" spans="1:11" x14ac:dyDescent="0.35">
      <c r="A21175">
        <v>65052</v>
      </c>
      <c r="B21175" t="s">
        <v>421</v>
      </c>
      <c r="C21175" s="70">
        <v>0</v>
      </c>
      <c r="D21175" s="70">
        <v>0</v>
      </c>
      <c r="E21175" s="71">
        <v>44712</v>
      </c>
      <c r="F21175" t="s">
        <v>8716</v>
      </c>
      <c r="G21175" t="s">
        <v>2343</v>
      </c>
      <c r="H21175" t="s">
        <v>8709</v>
      </c>
      <c r="J21175" s="40">
        <v>3901</v>
      </c>
      <c r="K21175" s="40">
        <v>0</v>
      </c>
    </row>
    <row r="21176" spans="1:11" x14ac:dyDescent="0.35">
      <c r="A21176">
        <v>65052</v>
      </c>
      <c r="B21176" t="s">
        <v>421</v>
      </c>
      <c r="C21176" s="70">
        <v>0</v>
      </c>
      <c r="D21176" s="70">
        <v>0</v>
      </c>
      <c r="E21176" s="71">
        <v>44728</v>
      </c>
      <c r="F21176" t="s">
        <v>8715</v>
      </c>
      <c r="G21176" t="s">
        <v>2343</v>
      </c>
      <c r="H21176" t="s">
        <v>8714</v>
      </c>
      <c r="J21176" s="40">
        <v>-3841.96</v>
      </c>
      <c r="K21176" s="40">
        <v>0</v>
      </c>
    </row>
    <row r="21177" spans="1:11" x14ac:dyDescent="0.35">
      <c r="A21177">
        <v>65052</v>
      </c>
      <c r="B21177" t="s">
        <v>421</v>
      </c>
      <c r="C21177" s="70">
        <v>0</v>
      </c>
      <c r="D21177" s="70">
        <v>0</v>
      </c>
      <c r="E21177" s="71">
        <v>44728</v>
      </c>
      <c r="F21177" t="s">
        <v>8713</v>
      </c>
      <c r="G21177" t="s">
        <v>2142</v>
      </c>
      <c r="H21177" t="s">
        <v>8712</v>
      </c>
      <c r="I21177" t="s">
        <v>8711</v>
      </c>
      <c r="J21177" s="40">
        <v>3688.86</v>
      </c>
      <c r="K21177" s="40">
        <v>0</v>
      </c>
    </row>
    <row r="21178" spans="1:11" x14ac:dyDescent="0.35">
      <c r="A21178">
        <v>65052</v>
      </c>
      <c r="B21178" t="s">
        <v>421</v>
      </c>
      <c r="C21178" s="70">
        <v>0</v>
      </c>
      <c r="D21178" s="70">
        <v>0</v>
      </c>
      <c r="E21178" s="71">
        <v>44743</v>
      </c>
      <c r="F21178" t="s">
        <v>8710</v>
      </c>
      <c r="G21178" t="s">
        <v>2343</v>
      </c>
      <c r="H21178" t="s">
        <v>8709</v>
      </c>
      <c r="J21178" s="40">
        <v>-3901</v>
      </c>
      <c r="K21178" s="40">
        <v>0</v>
      </c>
    </row>
    <row r="21179" spans="1:11" x14ac:dyDescent="0.35">
      <c r="A21179">
        <v>65052</v>
      </c>
      <c r="B21179" t="s">
        <v>421</v>
      </c>
      <c r="C21179" s="70">
        <v>0</v>
      </c>
      <c r="D21179" s="70">
        <v>0</v>
      </c>
      <c r="E21179" s="71">
        <v>44748</v>
      </c>
      <c r="F21179" t="s">
        <v>8708</v>
      </c>
      <c r="G21179" t="s">
        <v>2142</v>
      </c>
      <c r="H21179" t="s">
        <v>8707</v>
      </c>
      <c r="I21179" t="s">
        <v>8704</v>
      </c>
      <c r="J21179" s="40">
        <v>9900.77</v>
      </c>
      <c r="K21179" s="40">
        <v>0</v>
      </c>
    </row>
    <row r="21180" spans="1:11" x14ac:dyDescent="0.35">
      <c r="A21180">
        <v>65052</v>
      </c>
      <c r="B21180" t="s">
        <v>421</v>
      </c>
      <c r="C21180" s="70">
        <v>0</v>
      </c>
      <c r="D21180" s="70">
        <v>0</v>
      </c>
      <c r="E21180" s="71">
        <v>44748</v>
      </c>
      <c r="F21180" t="s">
        <v>8706</v>
      </c>
      <c r="G21180" t="s">
        <v>2142</v>
      </c>
      <c r="H21180" t="s">
        <v>8705</v>
      </c>
      <c r="I21180" t="s">
        <v>8704</v>
      </c>
      <c r="J21180" s="40">
        <v>-9900.77</v>
      </c>
      <c r="K21180" s="40">
        <v>0</v>
      </c>
    </row>
    <row r="21181" spans="1:11" x14ac:dyDescent="0.35">
      <c r="A21181">
        <v>65052</v>
      </c>
      <c r="B21181" t="s">
        <v>421</v>
      </c>
      <c r="C21181" s="70">
        <v>0</v>
      </c>
      <c r="D21181" s="70">
        <v>0</v>
      </c>
      <c r="E21181" s="71">
        <v>44750</v>
      </c>
      <c r="F21181" t="s">
        <v>8703</v>
      </c>
      <c r="G21181" t="s">
        <v>2142</v>
      </c>
      <c r="H21181" t="s">
        <v>8702</v>
      </c>
      <c r="I21181" t="s">
        <v>8701</v>
      </c>
      <c r="J21181" s="40">
        <v>19200</v>
      </c>
      <c r="K21181" s="40">
        <v>0</v>
      </c>
    </row>
    <row r="21182" spans="1:11" x14ac:dyDescent="0.35">
      <c r="A21182">
        <v>65052</v>
      </c>
      <c r="B21182" t="s">
        <v>421</v>
      </c>
      <c r="C21182" s="70">
        <v>0</v>
      </c>
      <c r="D21182" s="70">
        <v>0</v>
      </c>
      <c r="E21182" s="71">
        <v>44754</v>
      </c>
      <c r="F21182" t="s">
        <v>8700</v>
      </c>
      <c r="G21182" t="s">
        <v>2142</v>
      </c>
      <c r="H21182" t="s">
        <v>8699</v>
      </c>
      <c r="I21182" t="s">
        <v>8698</v>
      </c>
      <c r="J21182" s="40">
        <v>3948.02</v>
      </c>
      <c r="K21182" s="40">
        <v>0</v>
      </c>
    </row>
    <row r="21183" spans="1:11" x14ac:dyDescent="0.35">
      <c r="A21183">
        <v>65052</v>
      </c>
      <c r="B21183" t="s">
        <v>421</v>
      </c>
      <c r="C21183" s="70">
        <v>0</v>
      </c>
      <c r="D21183" s="70">
        <v>0</v>
      </c>
      <c r="E21183" s="71">
        <v>44773</v>
      </c>
      <c r="F21183" t="s">
        <v>8697</v>
      </c>
      <c r="G21183" t="s">
        <v>2142</v>
      </c>
      <c r="H21183" t="s">
        <v>8696</v>
      </c>
      <c r="I21183" t="s">
        <v>8695</v>
      </c>
      <c r="J21183" s="40">
        <v>4605.34</v>
      </c>
      <c r="K21183" s="40">
        <v>0</v>
      </c>
    </row>
    <row r="21184" spans="1:11" x14ac:dyDescent="0.35">
      <c r="A21184">
        <v>65052</v>
      </c>
      <c r="B21184" t="s">
        <v>421</v>
      </c>
      <c r="C21184" s="70">
        <v>0</v>
      </c>
      <c r="D21184" s="70">
        <v>0</v>
      </c>
      <c r="E21184" s="71">
        <v>44774</v>
      </c>
      <c r="F21184" t="s">
        <v>8694</v>
      </c>
      <c r="G21184" t="s">
        <v>2343</v>
      </c>
      <c r="H21184" t="s">
        <v>8692</v>
      </c>
      <c r="J21184" s="40">
        <v>4433.7700000000004</v>
      </c>
      <c r="K21184" s="40">
        <v>0</v>
      </c>
    </row>
    <row r="21185" spans="1:11" x14ac:dyDescent="0.35">
      <c r="A21185">
        <v>65052</v>
      </c>
      <c r="B21185" t="s">
        <v>421</v>
      </c>
      <c r="C21185" s="70">
        <v>0</v>
      </c>
      <c r="D21185" s="70">
        <v>0</v>
      </c>
      <c r="E21185" s="71">
        <v>44774</v>
      </c>
      <c r="F21185" t="s">
        <v>8693</v>
      </c>
      <c r="G21185" t="s">
        <v>2343</v>
      </c>
      <c r="H21185" t="s">
        <v>8692</v>
      </c>
      <c r="J21185" s="40">
        <v>-4433.7700000000004</v>
      </c>
      <c r="K21185" s="40">
        <v>0</v>
      </c>
    </row>
    <row r="21186" spans="1:11" x14ac:dyDescent="0.35">
      <c r="A21186">
        <v>65052</v>
      </c>
      <c r="B21186" t="s">
        <v>421</v>
      </c>
      <c r="C21186" s="70">
        <v>0</v>
      </c>
      <c r="D21186" s="70">
        <v>0</v>
      </c>
      <c r="E21186" s="71">
        <v>44804</v>
      </c>
      <c r="F21186" t="s">
        <v>8691</v>
      </c>
      <c r="G21186" t="s">
        <v>1912</v>
      </c>
      <c r="J21186" s="40">
        <v>4488.18</v>
      </c>
      <c r="K21186" s="40">
        <v>0</v>
      </c>
    </row>
    <row r="21187" spans="1:11" x14ac:dyDescent="0.35">
      <c r="A21187">
        <v>65052</v>
      </c>
      <c r="B21187" t="s">
        <v>421</v>
      </c>
      <c r="C21187" s="70">
        <v>0</v>
      </c>
      <c r="D21187" s="70">
        <v>0</v>
      </c>
      <c r="E21187" s="71">
        <v>44805</v>
      </c>
      <c r="F21187" t="s">
        <v>8690</v>
      </c>
      <c r="G21187" t="s">
        <v>1912</v>
      </c>
      <c r="J21187" s="40">
        <v>-4488.18</v>
      </c>
      <c r="K21187" s="40">
        <v>0</v>
      </c>
    </row>
    <row r="21188" spans="1:11" x14ac:dyDescent="0.35">
      <c r="A21188">
        <v>65052</v>
      </c>
      <c r="B21188" t="s">
        <v>421</v>
      </c>
      <c r="C21188" s="70">
        <v>0</v>
      </c>
      <c r="D21188" s="70">
        <v>0</v>
      </c>
      <c r="E21188" s="71">
        <v>44823</v>
      </c>
      <c r="F21188" t="s">
        <v>8689</v>
      </c>
      <c r="G21188" t="s">
        <v>2142</v>
      </c>
      <c r="H21188" t="s">
        <v>8688</v>
      </c>
      <c r="I21188" t="s">
        <v>8687</v>
      </c>
      <c r="J21188" s="40">
        <v>1275.74</v>
      </c>
      <c r="K21188" s="40">
        <v>0</v>
      </c>
    </row>
    <row r="21189" spans="1:11" x14ac:dyDescent="0.35">
      <c r="A21189">
        <v>65052</v>
      </c>
      <c r="B21189" t="s">
        <v>421</v>
      </c>
      <c r="C21189" s="70">
        <v>0</v>
      </c>
      <c r="D21189" s="70">
        <v>0</v>
      </c>
      <c r="E21189" s="71">
        <v>44833</v>
      </c>
      <c r="F21189" t="s">
        <v>8686</v>
      </c>
      <c r="G21189" t="s">
        <v>2343</v>
      </c>
      <c r="H21189" t="s">
        <v>8684</v>
      </c>
      <c r="I21189" t="s">
        <v>8684</v>
      </c>
      <c r="J21189" s="40">
        <v>1307.97</v>
      </c>
      <c r="K21189" s="40">
        <v>0</v>
      </c>
    </row>
    <row r="21190" spans="1:11" x14ac:dyDescent="0.35">
      <c r="A21190">
        <v>65052</v>
      </c>
      <c r="B21190" t="s">
        <v>421</v>
      </c>
      <c r="C21190" s="70">
        <v>0</v>
      </c>
      <c r="D21190" s="70">
        <v>0</v>
      </c>
      <c r="E21190" s="71">
        <v>44833</v>
      </c>
      <c r="F21190" t="s">
        <v>8685</v>
      </c>
      <c r="G21190" t="s">
        <v>2343</v>
      </c>
      <c r="H21190" t="s">
        <v>8684</v>
      </c>
      <c r="I21190" t="s">
        <v>8684</v>
      </c>
      <c r="J21190" s="40">
        <v>-1307.97</v>
      </c>
      <c r="K21190" s="40">
        <v>0</v>
      </c>
    </row>
    <row r="21191" spans="1:11" x14ac:dyDescent="0.35">
      <c r="A21191">
        <v>65052</v>
      </c>
      <c r="B21191" t="s">
        <v>421</v>
      </c>
      <c r="C21191" s="70">
        <v>0</v>
      </c>
      <c r="D21191" s="70">
        <v>0</v>
      </c>
      <c r="E21191" s="71">
        <v>44834</v>
      </c>
      <c r="F21191" t="s">
        <v>8683</v>
      </c>
      <c r="G21191" t="s">
        <v>2343</v>
      </c>
      <c r="H21191" t="s">
        <v>8677</v>
      </c>
      <c r="I21191" t="s">
        <v>8677</v>
      </c>
      <c r="J21191" s="40">
        <v>4339</v>
      </c>
      <c r="K21191" s="40">
        <v>0</v>
      </c>
    </row>
    <row r="21192" spans="1:11" x14ac:dyDescent="0.35">
      <c r="A21192">
        <v>65052</v>
      </c>
      <c r="B21192" t="s">
        <v>421</v>
      </c>
      <c r="C21192" s="70">
        <v>0</v>
      </c>
      <c r="D21192" s="70">
        <v>0</v>
      </c>
      <c r="E21192" s="71">
        <v>44834</v>
      </c>
      <c r="F21192" t="s">
        <v>8682</v>
      </c>
      <c r="G21192" t="s">
        <v>2343</v>
      </c>
      <c r="H21192" t="s">
        <v>8675</v>
      </c>
      <c r="I21192" t="s">
        <v>8675</v>
      </c>
      <c r="J21192" s="40">
        <v>2935.82</v>
      </c>
      <c r="K21192" s="40">
        <v>0</v>
      </c>
    </row>
    <row r="21193" spans="1:11" x14ac:dyDescent="0.35">
      <c r="A21193">
        <v>65052</v>
      </c>
      <c r="B21193" t="s">
        <v>421</v>
      </c>
      <c r="C21193" s="70">
        <v>0</v>
      </c>
      <c r="D21193" s="70">
        <v>0</v>
      </c>
      <c r="E21193" s="71">
        <v>44835</v>
      </c>
      <c r="F21193" t="s">
        <v>8681</v>
      </c>
      <c r="G21193" t="s">
        <v>2142</v>
      </c>
      <c r="H21193" t="s">
        <v>8680</v>
      </c>
      <c r="I21193" t="s">
        <v>8679</v>
      </c>
      <c r="J21193" s="40">
        <v>12400</v>
      </c>
      <c r="K21193" s="40">
        <v>0</v>
      </c>
    </row>
    <row r="21194" spans="1:11" x14ac:dyDescent="0.35">
      <c r="A21194">
        <v>65052</v>
      </c>
      <c r="B21194" t="s">
        <v>421</v>
      </c>
      <c r="C21194" s="70">
        <v>0</v>
      </c>
      <c r="D21194" s="70">
        <v>0</v>
      </c>
      <c r="E21194" s="71">
        <v>44835</v>
      </c>
      <c r="F21194" t="s">
        <v>8678</v>
      </c>
      <c r="G21194" t="s">
        <v>2343</v>
      </c>
      <c r="H21194" t="s">
        <v>8677</v>
      </c>
      <c r="I21194" t="s">
        <v>8677</v>
      </c>
      <c r="J21194" s="40">
        <v>-4339</v>
      </c>
      <c r="K21194" s="40">
        <v>0</v>
      </c>
    </row>
    <row r="21195" spans="1:11" x14ac:dyDescent="0.35">
      <c r="A21195">
        <v>65052</v>
      </c>
      <c r="B21195" t="s">
        <v>421</v>
      </c>
      <c r="C21195" s="70">
        <v>0</v>
      </c>
      <c r="D21195" s="70">
        <v>0</v>
      </c>
      <c r="E21195" s="71">
        <v>44835</v>
      </c>
      <c r="F21195" t="s">
        <v>8676</v>
      </c>
      <c r="G21195" t="s">
        <v>2343</v>
      </c>
      <c r="H21195" t="s">
        <v>8675</v>
      </c>
      <c r="I21195" t="s">
        <v>8675</v>
      </c>
      <c r="J21195" s="40">
        <v>-2935.82</v>
      </c>
      <c r="K21195" s="40">
        <v>0</v>
      </c>
    </row>
    <row r="21196" spans="1:11" x14ac:dyDescent="0.35">
      <c r="A21196">
        <v>65052</v>
      </c>
      <c r="B21196" t="s">
        <v>421</v>
      </c>
      <c r="C21196" s="70">
        <v>0</v>
      </c>
      <c r="D21196" s="70">
        <v>0</v>
      </c>
      <c r="E21196" s="71">
        <v>44841</v>
      </c>
      <c r="F21196" t="s">
        <v>8674</v>
      </c>
      <c r="G21196" t="s">
        <v>2142</v>
      </c>
      <c r="H21196" t="s">
        <v>8673</v>
      </c>
      <c r="I21196" t="s">
        <v>8672</v>
      </c>
      <c r="J21196" s="40">
        <v>4361.1499999999996</v>
      </c>
      <c r="K21196" s="40">
        <v>0</v>
      </c>
    </row>
    <row r="21197" spans="1:11" x14ac:dyDescent="0.35">
      <c r="A21197">
        <v>65052</v>
      </c>
      <c r="B21197" t="s">
        <v>421</v>
      </c>
      <c r="C21197" s="70">
        <v>0</v>
      </c>
      <c r="D21197" s="70">
        <v>0</v>
      </c>
      <c r="E21197" s="71">
        <v>44841</v>
      </c>
      <c r="F21197" t="s">
        <v>8671</v>
      </c>
      <c r="G21197" t="s">
        <v>2142</v>
      </c>
      <c r="H21197" t="s">
        <v>8670</v>
      </c>
      <c r="I21197" t="s">
        <v>8669</v>
      </c>
      <c r="J21197" s="40">
        <v>2950.81</v>
      </c>
      <c r="K21197" s="40">
        <v>0</v>
      </c>
    </row>
    <row r="21198" spans="1:11" x14ac:dyDescent="0.35">
      <c r="A21198">
        <v>65052</v>
      </c>
      <c r="B21198" t="s">
        <v>421</v>
      </c>
      <c r="C21198" s="70">
        <v>0</v>
      </c>
      <c r="D21198" s="70">
        <v>0</v>
      </c>
      <c r="E21198" s="71">
        <v>44865</v>
      </c>
      <c r="F21198" t="s">
        <v>8668</v>
      </c>
      <c r="G21198" t="s">
        <v>2343</v>
      </c>
      <c r="H21198" t="s">
        <v>8666</v>
      </c>
      <c r="I21198" t="s">
        <v>8666</v>
      </c>
      <c r="J21198" s="40">
        <v>4354.45</v>
      </c>
      <c r="K21198" s="40">
        <v>0</v>
      </c>
    </row>
    <row r="21199" spans="1:11" x14ac:dyDescent="0.35">
      <c r="A21199">
        <v>65052</v>
      </c>
      <c r="B21199" t="s">
        <v>421</v>
      </c>
      <c r="C21199" s="70">
        <v>0</v>
      </c>
      <c r="D21199" s="70">
        <v>0</v>
      </c>
      <c r="E21199" s="71">
        <v>44866</v>
      </c>
      <c r="F21199" t="s">
        <v>8667</v>
      </c>
      <c r="G21199" t="s">
        <v>2343</v>
      </c>
      <c r="H21199" t="s">
        <v>8666</v>
      </c>
      <c r="I21199" t="s">
        <v>8666</v>
      </c>
      <c r="J21199" s="40">
        <v>-4354.45</v>
      </c>
      <c r="K21199" s="40">
        <v>0</v>
      </c>
    </row>
    <row r="21200" spans="1:11" x14ac:dyDescent="0.35">
      <c r="A21200">
        <v>65052</v>
      </c>
      <c r="B21200" t="s">
        <v>421</v>
      </c>
      <c r="C21200" s="70">
        <v>0</v>
      </c>
      <c r="D21200" s="70">
        <v>0</v>
      </c>
      <c r="E21200" s="71">
        <v>44888</v>
      </c>
      <c r="F21200" t="s">
        <v>8665</v>
      </c>
      <c r="G21200" t="s">
        <v>2142</v>
      </c>
      <c r="H21200" t="s">
        <v>8664</v>
      </c>
      <c r="I21200" t="s">
        <v>8663</v>
      </c>
      <c r="J21200" s="40">
        <v>4455.18</v>
      </c>
      <c r="K21200" s="40">
        <v>0</v>
      </c>
    </row>
    <row r="21201" spans="1:11" x14ac:dyDescent="0.35">
      <c r="A21201">
        <v>65052</v>
      </c>
      <c r="B21201" t="s">
        <v>421</v>
      </c>
      <c r="C21201" s="70">
        <v>0</v>
      </c>
      <c r="D21201" s="70">
        <v>0</v>
      </c>
      <c r="E21201" s="71">
        <v>44895</v>
      </c>
      <c r="F21201" t="s">
        <v>8662</v>
      </c>
      <c r="G21201" t="s">
        <v>2343</v>
      </c>
      <c r="H21201" t="s">
        <v>8660</v>
      </c>
      <c r="I21201" t="s">
        <v>8660</v>
      </c>
      <c r="J21201" s="40">
        <v>4591.6899999999996</v>
      </c>
      <c r="K21201" s="40">
        <v>0</v>
      </c>
    </row>
    <row r="21202" spans="1:11" x14ac:dyDescent="0.35">
      <c r="A21202">
        <v>65052</v>
      </c>
      <c r="B21202" t="s">
        <v>421</v>
      </c>
      <c r="C21202" s="70">
        <v>0</v>
      </c>
      <c r="D21202" s="70">
        <v>0</v>
      </c>
      <c r="E21202" s="71">
        <v>44896</v>
      </c>
      <c r="F21202" t="s">
        <v>8661</v>
      </c>
      <c r="G21202" t="s">
        <v>2343</v>
      </c>
      <c r="H21202" t="s">
        <v>8660</v>
      </c>
      <c r="I21202" t="s">
        <v>8660</v>
      </c>
      <c r="J21202" s="40">
        <v>-4591.6899999999996</v>
      </c>
      <c r="K21202" s="40">
        <v>0</v>
      </c>
    </row>
    <row r="21203" spans="1:11" x14ac:dyDescent="0.35">
      <c r="A21203">
        <v>65052</v>
      </c>
      <c r="B21203" t="s">
        <v>421</v>
      </c>
      <c r="C21203" s="70">
        <v>0</v>
      </c>
      <c r="D21203" s="70">
        <v>0</v>
      </c>
      <c r="E21203" s="71">
        <v>44900</v>
      </c>
      <c r="F21203" t="s">
        <v>8659</v>
      </c>
      <c r="G21203" t="s">
        <v>2142</v>
      </c>
      <c r="H21203" t="s">
        <v>8658</v>
      </c>
      <c r="I21203" t="s">
        <v>8657</v>
      </c>
      <c r="J21203" s="40">
        <v>15857.93</v>
      </c>
      <c r="K21203" s="40">
        <v>0</v>
      </c>
    </row>
    <row r="21204" spans="1:11" x14ac:dyDescent="0.35">
      <c r="A21204">
        <v>65052</v>
      </c>
      <c r="B21204" t="s">
        <v>421</v>
      </c>
      <c r="C21204" s="70">
        <v>0</v>
      </c>
      <c r="D21204" s="70">
        <v>0</v>
      </c>
      <c r="E21204" s="71">
        <v>44915</v>
      </c>
      <c r="F21204" t="s">
        <v>8656</v>
      </c>
      <c r="G21204" t="s">
        <v>2142</v>
      </c>
      <c r="H21204" t="s">
        <v>8655</v>
      </c>
      <c r="I21204" t="s">
        <v>8654</v>
      </c>
      <c r="J21204" s="40">
        <v>4554.62</v>
      </c>
      <c r="K21204" s="40">
        <v>0</v>
      </c>
    </row>
    <row r="21205" spans="1:11" x14ac:dyDescent="0.35">
      <c r="A21205">
        <v>65052</v>
      </c>
      <c r="B21205" t="s">
        <v>421</v>
      </c>
      <c r="C21205" s="70">
        <v>0</v>
      </c>
      <c r="D21205" s="70">
        <v>0</v>
      </c>
      <c r="E21205" s="71">
        <v>44926</v>
      </c>
      <c r="F21205" t="s">
        <v>8653</v>
      </c>
      <c r="G21205" t="s">
        <v>2343</v>
      </c>
      <c r="H21205" t="s">
        <v>8652</v>
      </c>
      <c r="I21205" t="s">
        <v>8652</v>
      </c>
      <c r="J21205" s="40">
        <v>4394</v>
      </c>
      <c r="K21205" s="40">
        <v>0</v>
      </c>
    </row>
    <row r="21206" spans="1:11" x14ac:dyDescent="0.35">
      <c r="A21206">
        <v>65056</v>
      </c>
      <c r="B21206" t="s">
        <v>665</v>
      </c>
      <c r="C21206" s="70">
        <v>0</v>
      </c>
      <c r="D21206" s="70">
        <v>0</v>
      </c>
      <c r="E21206" s="71">
        <v>44752</v>
      </c>
      <c r="F21206" t="s">
        <v>8651</v>
      </c>
      <c r="G21206" t="s">
        <v>2142</v>
      </c>
      <c r="H21206" t="s">
        <v>8650</v>
      </c>
      <c r="I21206" t="s">
        <v>8649</v>
      </c>
      <c r="J21206" s="40">
        <v>227.43</v>
      </c>
      <c r="K21206" s="40">
        <v>0</v>
      </c>
    </row>
    <row r="21207" spans="1:11" x14ac:dyDescent="0.35">
      <c r="A21207">
        <v>65057</v>
      </c>
      <c r="B21207" t="s">
        <v>666</v>
      </c>
      <c r="C21207" s="70">
        <v>0</v>
      </c>
      <c r="D21207" s="70">
        <v>0</v>
      </c>
      <c r="E21207" s="71">
        <v>44637</v>
      </c>
      <c r="F21207" t="s">
        <v>8648</v>
      </c>
      <c r="G21207" t="s">
        <v>2142</v>
      </c>
      <c r="H21207" t="s">
        <v>6199</v>
      </c>
      <c r="I21207" t="s">
        <v>6198</v>
      </c>
      <c r="J21207" s="40">
        <v>16490.810000000001</v>
      </c>
      <c r="K21207" s="40">
        <v>0</v>
      </c>
    </row>
    <row r="21208" spans="1:11" x14ac:dyDescent="0.35">
      <c r="A21208">
        <v>65057</v>
      </c>
      <c r="B21208" t="s">
        <v>666</v>
      </c>
      <c r="C21208" s="70">
        <v>0</v>
      </c>
      <c r="D21208" s="70">
        <v>0</v>
      </c>
      <c r="E21208" s="71">
        <v>44804</v>
      </c>
      <c r="F21208" t="s">
        <v>8647</v>
      </c>
      <c r="G21208" t="s">
        <v>1912</v>
      </c>
      <c r="J21208" s="40">
        <v>17681.82</v>
      </c>
      <c r="K21208" s="40">
        <v>0</v>
      </c>
    </row>
    <row r="21209" spans="1:11" x14ac:dyDescent="0.35">
      <c r="A21209">
        <v>65057</v>
      </c>
      <c r="B21209" t="s">
        <v>666</v>
      </c>
      <c r="C21209" s="70">
        <v>0</v>
      </c>
      <c r="D21209" s="70">
        <v>0</v>
      </c>
      <c r="E21209" s="71">
        <v>44835</v>
      </c>
      <c r="F21209" t="s">
        <v>8646</v>
      </c>
      <c r="G21209" t="s">
        <v>2142</v>
      </c>
      <c r="H21209" t="s">
        <v>8645</v>
      </c>
      <c r="I21209" t="s">
        <v>8644</v>
      </c>
      <c r="J21209" s="40">
        <v>29747.11</v>
      </c>
      <c r="K21209" s="40">
        <v>0</v>
      </c>
    </row>
    <row r="21210" spans="1:11" x14ac:dyDescent="0.35">
      <c r="A21210">
        <v>65057</v>
      </c>
      <c r="B21210" t="s">
        <v>666</v>
      </c>
      <c r="C21210" s="70">
        <v>0</v>
      </c>
      <c r="D21210" s="70">
        <v>0</v>
      </c>
      <c r="E21210" s="71">
        <v>44835</v>
      </c>
      <c r="F21210" t="s">
        <v>8643</v>
      </c>
      <c r="G21210" t="s">
        <v>1912</v>
      </c>
      <c r="J21210" s="40">
        <v>-17681.82</v>
      </c>
      <c r="K21210" s="40">
        <v>0</v>
      </c>
    </row>
    <row r="21211" spans="1:11" x14ac:dyDescent="0.35">
      <c r="A21211">
        <v>65057</v>
      </c>
      <c r="B21211" t="s">
        <v>666</v>
      </c>
      <c r="C21211" s="70">
        <v>0</v>
      </c>
      <c r="D21211" s="70">
        <v>0</v>
      </c>
      <c r="E21211" s="71">
        <v>44907</v>
      </c>
      <c r="F21211" t="s">
        <v>8642</v>
      </c>
      <c r="G21211" t="s">
        <v>2142</v>
      </c>
      <c r="H21211" t="s">
        <v>8641</v>
      </c>
      <c r="I21211" t="s">
        <v>8640</v>
      </c>
      <c r="J21211" s="40">
        <v>15844.08</v>
      </c>
      <c r="K21211" s="40">
        <v>0</v>
      </c>
    </row>
    <row r="21212" spans="1:11" x14ac:dyDescent="0.35">
      <c r="A21212">
        <v>65058</v>
      </c>
      <c r="B21212" t="s">
        <v>422</v>
      </c>
      <c r="C21212" s="70">
        <v>0</v>
      </c>
      <c r="D21212" s="70">
        <v>0</v>
      </c>
      <c r="E21212" s="71">
        <v>44592</v>
      </c>
      <c r="F21212" t="s">
        <v>8639</v>
      </c>
      <c r="G21212" t="s">
        <v>2343</v>
      </c>
      <c r="H21212" t="s">
        <v>8632</v>
      </c>
      <c r="J21212" s="40">
        <v>283.92</v>
      </c>
      <c r="K21212" s="40">
        <v>0</v>
      </c>
    </row>
    <row r="21213" spans="1:11" x14ac:dyDescent="0.35">
      <c r="A21213">
        <v>65058</v>
      </c>
      <c r="B21213" t="s">
        <v>422</v>
      </c>
      <c r="C21213" s="70">
        <v>0</v>
      </c>
      <c r="D21213" s="70">
        <v>0</v>
      </c>
      <c r="E21213" s="71">
        <v>44592</v>
      </c>
      <c r="F21213" t="s">
        <v>8638</v>
      </c>
      <c r="G21213" t="s">
        <v>2142</v>
      </c>
      <c r="H21213" t="s">
        <v>8637</v>
      </c>
      <c r="I21213" t="s">
        <v>8636</v>
      </c>
      <c r="J21213" s="40">
        <v>1939.28</v>
      </c>
      <c r="K21213" s="40">
        <v>0</v>
      </c>
    </row>
    <row r="21214" spans="1:11" x14ac:dyDescent="0.35">
      <c r="A21214">
        <v>65058</v>
      </c>
      <c r="B21214" t="s">
        <v>422</v>
      </c>
      <c r="C21214" s="70">
        <v>0</v>
      </c>
      <c r="D21214" s="70">
        <v>0</v>
      </c>
      <c r="E21214" s="71">
        <v>44592</v>
      </c>
      <c r="F21214" t="s">
        <v>8635</v>
      </c>
      <c r="G21214" t="s">
        <v>2343</v>
      </c>
      <c r="H21214" t="s">
        <v>8632</v>
      </c>
      <c r="J21214" s="40">
        <v>-283.92</v>
      </c>
      <c r="K21214" s="40">
        <v>0</v>
      </c>
    </row>
    <row r="21215" spans="1:11" x14ac:dyDescent="0.35">
      <c r="A21215">
        <v>65058</v>
      </c>
      <c r="B21215" t="s">
        <v>422</v>
      </c>
      <c r="C21215" s="70">
        <v>0</v>
      </c>
      <c r="D21215" s="70">
        <v>0</v>
      </c>
      <c r="E21215" s="71">
        <v>44593</v>
      </c>
      <c r="F21215" t="s">
        <v>8634</v>
      </c>
      <c r="G21215" t="s">
        <v>1907</v>
      </c>
      <c r="H21215" t="s">
        <v>8632</v>
      </c>
      <c r="J21215" s="40">
        <v>0</v>
      </c>
      <c r="K21215" s="40">
        <v>284</v>
      </c>
    </row>
    <row r="21216" spans="1:11" x14ac:dyDescent="0.35">
      <c r="A21216">
        <v>65058</v>
      </c>
      <c r="B21216" t="s">
        <v>422</v>
      </c>
      <c r="C21216" s="70">
        <v>0</v>
      </c>
      <c r="D21216" s="70">
        <v>0</v>
      </c>
      <c r="E21216" s="71">
        <v>44593</v>
      </c>
      <c r="F21216" t="s">
        <v>8633</v>
      </c>
      <c r="G21216" t="s">
        <v>1907</v>
      </c>
      <c r="H21216" t="s">
        <v>8632</v>
      </c>
      <c r="J21216" s="40">
        <v>0</v>
      </c>
      <c r="K21216" s="40">
        <v>-284</v>
      </c>
    </row>
    <row r="21217" spans="1:11" x14ac:dyDescent="0.35">
      <c r="A21217">
        <v>65058</v>
      </c>
      <c r="B21217" t="s">
        <v>422</v>
      </c>
      <c r="C21217" s="70">
        <v>0</v>
      </c>
      <c r="D21217" s="70">
        <v>0</v>
      </c>
      <c r="E21217" s="71">
        <v>44620</v>
      </c>
      <c r="F21217" t="s">
        <v>8631</v>
      </c>
      <c r="G21217" t="s">
        <v>2142</v>
      </c>
      <c r="H21217" t="s">
        <v>8630</v>
      </c>
      <c r="I21217" t="s">
        <v>8629</v>
      </c>
      <c r="J21217" s="40">
        <v>1663.99</v>
      </c>
      <c r="K21217" s="40">
        <v>0</v>
      </c>
    </row>
    <row r="21218" spans="1:11" x14ac:dyDescent="0.35">
      <c r="A21218">
        <v>65058</v>
      </c>
      <c r="B21218" t="s">
        <v>422</v>
      </c>
      <c r="C21218" s="70">
        <v>0</v>
      </c>
      <c r="D21218" s="70">
        <v>0</v>
      </c>
      <c r="E21218" s="71">
        <v>44651</v>
      </c>
      <c r="F21218" t="s">
        <v>8628</v>
      </c>
      <c r="G21218" t="s">
        <v>2142</v>
      </c>
      <c r="H21218" t="s">
        <v>8627</v>
      </c>
      <c r="I21218" t="s">
        <v>8626</v>
      </c>
      <c r="J21218" s="40">
        <v>2109.5700000000002</v>
      </c>
      <c r="K21218" s="40">
        <v>0</v>
      </c>
    </row>
    <row r="21219" spans="1:11" x14ac:dyDescent="0.35">
      <c r="A21219">
        <v>65058</v>
      </c>
      <c r="B21219" t="s">
        <v>422</v>
      </c>
      <c r="C21219" s="70">
        <v>0</v>
      </c>
      <c r="D21219" s="70">
        <v>0</v>
      </c>
      <c r="E21219" s="71">
        <v>44681</v>
      </c>
      <c r="F21219" t="s">
        <v>8625</v>
      </c>
      <c r="G21219" t="s">
        <v>2142</v>
      </c>
      <c r="H21219" t="s">
        <v>8624</v>
      </c>
      <c r="I21219" t="s">
        <v>8623</v>
      </c>
      <c r="J21219" s="40">
        <v>1514.02</v>
      </c>
      <c r="K21219" s="40">
        <v>0</v>
      </c>
    </row>
    <row r="21220" spans="1:11" x14ac:dyDescent="0.35">
      <c r="A21220">
        <v>65058</v>
      </c>
      <c r="B21220" t="s">
        <v>422</v>
      </c>
      <c r="C21220" s="70">
        <v>0</v>
      </c>
      <c r="D21220" s="70">
        <v>0</v>
      </c>
      <c r="E21220" s="71">
        <v>44712</v>
      </c>
      <c r="F21220" t="s">
        <v>8622</v>
      </c>
      <c r="G21220" t="s">
        <v>2142</v>
      </c>
      <c r="H21220" t="s">
        <v>8621</v>
      </c>
      <c r="I21220" t="s">
        <v>8620</v>
      </c>
      <c r="J21220" s="40">
        <v>2130.62</v>
      </c>
      <c r="K21220" s="40">
        <v>0</v>
      </c>
    </row>
    <row r="21221" spans="1:11" x14ac:dyDescent="0.35">
      <c r="A21221">
        <v>65058</v>
      </c>
      <c r="B21221" t="s">
        <v>422</v>
      </c>
      <c r="C21221" s="70">
        <v>0</v>
      </c>
      <c r="D21221" s="70">
        <v>0</v>
      </c>
      <c r="E21221" s="71">
        <v>44742</v>
      </c>
      <c r="F21221" t="s">
        <v>8619</v>
      </c>
      <c r="G21221" t="s">
        <v>2142</v>
      </c>
      <c r="H21221" t="s">
        <v>8618</v>
      </c>
      <c r="I21221" t="s">
        <v>8617</v>
      </c>
      <c r="J21221" s="40">
        <v>848.57</v>
      </c>
      <c r="K21221" s="40">
        <v>0</v>
      </c>
    </row>
    <row r="21222" spans="1:11" x14ac:dyDescent="0.35">
      <c r="A21222">
        <v>65058</v>
      </c>
      <c r="B21222" t="s">
        <v>422</v>
      </c>
      <c r="C21222" s="70">
        <v>0</v>
      </c>
      <c r="D21222" s="70">
        <v>0</v>
      </c>
      <c r="E21222" s="71">
        <v>44743</v>
      </c>
      <c r="F21222" t="s">
        <v>8616</v>
      </c>
      <c r="G21222" t="s">
        <v>2142</v>
      </c>
      <c r="H21222" t="s">
        <v>8615</v>
      </c>
      <c r="I21222" t="s">
        <v>8614</v>
      </c>
      <c r="J21222" s="40">
        <v>4805.08</v>
      </c>
      <c r="K21222" s="40">
        <v>0</v>
      </c>
    </row>
    <row r="21223" spans="1:11" x14ac:dyDescent="0.35">
      <c r="A21223">
        <v>65058</v>
      </c>
      <c r="B21223" t="s">
        <v>422</v>
      </c>
      <c r="C21223" s="70">
        <v>0</v>
      </c>
      <c r="D21223" s="70">
        <v>0</v>
      </c>
      <c r="E21223" s="71">
        <v>44760</v>
      </c>
      <c r="F21223" t="s">
        <v>8613</v>
      </c>
      <c r="G21223" t="s">
        <v>2142</v>
      </c>
      <c r="H21223" t="s">
        <v>8612</v>
      </c>
      <c r="I21223" t="s">
        <v>8611</v>
      </c>
      <c r="J21223" s="40">
        <v>249.9</v>
      </c>
      <c r="K21223" s="40">
        <v>0</v>
      </c>
    </row>
    <row r="21224" spans="1:11" x14ac:dyDescent="0.35">
      <c r="A21224">
        <v>65058</v>
      </c>
      <c r="B21224" t="s">
        <v>422</v>
      </c>
      <c r="C21224" s="70">
        <v>0</v>
      </c>
      <c r="D21224" s="70">
        <v>0</v>
      </c>
      <c r="E21224" s="71">
        <v>44773</v>
      </c>
      <c r="F21224" t="s">
        <v>8610</v>
      </c>
      <c r="G21224" t="s">
        <v>2142</v>
      </c>
      <c r="H21224" t="s">
        <v>8609</v>
      </c>
      <c r="I21224" t="s">
        <v>8608</v>
      </c>
      <c r="J21224" s="40">
        <v>1069.01</v>
      </c>
      <c r="K21224" s="40">
        <v>0</v>
      </c>
    </row>
    <row r="21225" spans="1:11" x14ac:dyDescent="0.35">
      <c r="A21225">
        <v>65058</v>
      </c>
      <c r="B21225" t="s">
        <v>422</v>
      </c>
      <c r="C21225" s="70">
        <v>0</v>
      </c>
      <c r="D21225" s="70">
        <v>0</v>
      </c>
      <c r="E21225" s="71">
        <v>44773</v>
      </c>
      <c r="F21225" t="s">
        <v>8607</v>
      </c>
      <c r="G21225" t="s">
        <v>2343</v>
      </c>
      <c r="H21225" t="s">
        <v>8602</v>
      </c>
      <c r="J21225" s="40">
        <v>1017.56</v>
      </c>
      <c r="K21225" s="40">
        <v>0</v>
      </c>
    </row>
    <row r="21226" spans="1:11" x14ac:dyDescent="0.35">
      <c r="A21226">
        <v>65058</v>
      </c>
      <c r="B21226" t="s">
        <v>422</v>
      </c>
      <c r="C21226" s="70">
        <v>0</v>
      </c>
      <c r="D21226" s="70">
        <v>0</v>
      </c>
      <c r="E21226" s="71">
        <v>44773</v>
      </c>
      <c r="F21226" t="s">
        <v>8606</v>
      </c>
      <c r="G21226" t="s">
        <v>2343</v>
      </c>
      <c r="H21226" t="s">
        <v>8604</v>
      </c>
      <c r="J21226" s="40">
        <v>4798.12</v>
      </c>
      <c r="K21226" s="40">
        <v>0</v>
      </c>
    </row>
    <row r="21227" spans="1:11" x14ac:dyDescent="0.35">
      <c r="A21227">
        <v>65058</v>
      </c>
      <c r="B21227" t="s">
        <v>422</v>
      </c>
      <c r="C21227" s="70">
        <v>0</v>
      </c>
      <c r="D21227" s="70">
        <v>0</v>
      </c>
      <c r="E21227" s="71">
        <v>44773</v>
      </c>
      <c r="F21227" t="s">
        <v>8605</v>
      </c>
      <c r="G21227" t="s">
        <v>2343</v>
      </c>
      <c r="H21227" t="s">
        <v>8604</v>
      </c>
      <c r="J21227" s="40">
        <v>-4798.12</v>
      </c>
      <c r="K21227" s="40">
        <v>0</v>
      </c>
    </row>
    <row r="21228" spans="1:11" x14ac:dyDescent="0.35">
      <c r="A21228">
        <v>65058</v>
      </c>
      <c r="B21228" t="s">
        <v>422</v>
      </c>
      <c r="C21228" s="70">
        <v>0</v>
      </c>
      <c r="D21228" s="70">
        <v>0</v>
      </c>
      <c r="E21228" s="71">
        <v>44774</v>
      </c>
      <c r="F21228" t="s">
        <v>8603</v>
      </c>
      <c r="G21228" t="s">
        <v>2343</v>
      </c>
      <c r="H21228" t="s">
        <v>8602</v>
      </c>
      <c r="J21228" s="40">
        <v>-1017.56</v>
      </c>
      <c r="K21228" s="40">
        <v>0</v>
      </c>
    </row>
    <row r="21229" spans="1:11" x14ac:dyDescent="0.35">
      <c r="A21229">
        <v>65058</v>
      </c>
      <c r="B21229" t="s">
        <v>422</v>
      </c>
      <c r="C21229" s="70">
        <v>0</v>
      </c>
      <c r="D21229" s="70">
        <v>0</v>
      </c>
      <c r="E21229" s="71">
        <v>44795</v>
      </c>
      <c r="F21229" t="s">
        <v>8601</v>
      </c>
      <c r="G21229" t="s">
        <v>2142</v>
      </c>
      <c r="H21229" t="s">
        <v>8600</v>
      </c>
      <c r="I21229" t="s">
        <v>8599</v>
      </c>
      <c r="J21229" s="40">
        <v>1068.0899999999999</v>
      </c>
      <c r="K21229" s="40">
        <v>0</v>
      </c>
    </row>
    <row r="21230" spans="1:11" x14ac:dyDescent="0.35">
      <c r="A21230">
        <v>65058</v>
      </c>
      <c r="B21230" t="s">
        <v>422</v>
      </c>
      <c r="C21230" s="70">
        <v>0</v>
      </c>
      <c r="D21230" s="70">
        <v>0</v>
      </c>
      <c r="E21230" s="71">
        <v>44804</v>
      </c>
      <c r="F21230" t="s">
        <v>8598</v>
      </c>
      <c r="G21230" t="s">
        <v>2142</v>
      </c>
      <c r="H21230" t="s">
        <v>8597</v>
      </c>
      <c r="I21230" t="s">
        <v>8596</v>
      </c>
      <c r="J21230" s="40">
        <v>2774.61</v>
      </c>
      <c r="K21230" s="40">
        <v>0</v>
      </c>
    </row>
    <row r="21231" spans="1:11" x14ac:dyDescent="0.35">
      <c r="A21231">
        <v>65058</v>
      </c>
      <c r="B21231" t="s">
        <v>422</v>
      </c>
      <c r="C21231" s="70">
        <v>0</v>
      </c>
      <c r="D21231" s="70">
        <v>0</v>
      </c>
      <c r="E21231" s="71">
        <v>44805</v>
      </c>
      <c r="F21231" t="s">
        <v>8595</v>
      </c>
      <c r="G21231" t="s">
        <v>2142</v>
      </c>
      <c r="H21231" t="s">
        <v>8594</v>
      </c>
      <c r="I21231" t="s">
        <v>8593</v>
      </c>
      <c r="J21231" s="40">
        <v>89.42</v>
      </c>
      <c r="K21231" s="40">
        <v>0</v>
      </c>
    </row>
    <row r="21232" spans="1:11" x14ac:dyDescent="0.35">
      <c r="A21232">
        <v>65058</v>
      </c>
      <c r="B21232" t="s">
        <v>422</v>
      </c>
      <c r="C21232" s="70">
        <v>0</v>
      </c>
      <c r="D21232" s="70">
        <v>0</v>
      </c>
      <c r="E21232" s="71">
        <v>44834</v>
      </c>
      <c r="F21232" t="s">
        <v>8592</v>
      </c>
      <c r="G21232" t="s">
        <v>2142</v>
      </c>
      <c r="H21232" t="s">
        <v>8591</v>
      </c>
      <c r="I21232" t="s">
        <v>8590</v>
      </c>
      <c r="J21232" s="40">
        <v>1344.91</v>
      </c>
      <c r="K21232" s="40">
        <v>0</v>
      </c>
    </row>
    <row r="21233" spans="1:11" x14ac:dyDescent="0.35">
      <c r="A21233">
        <v>65058</v>
      </c>
      <c r="B21233" t="s">
        <v>422</v>
      </c>
      <c r="C21233" s="70">
        <v>0</v>
      </c>
      <c r="D21233" s="70">
        <v>0</v>
      </c>
      <c r="E21233" s="71">
        <v>44865</v>
      </c>
      <c r="F21233" t="s">
        <v>8589</v>
      </c>
      <c r="G21233" t="s">
        <v>2142</v>
      </c>
      <c r="H21233" t="s">
        <v>8588</v>
      </c>
      <c r="I21233" t="s">
        <v>8587</v>
      </c>
      <c r="J21233" s="40">
        <v>2243.62</v>
      </c>
      <c r="K21233" s="40">
        <v>0</v>
      </c>
    </row>
    <row r="21234" spans="1:11" x14ac:dyDescent="0.35">
      <c r="A21234">
        <v>65058</v>
      </c>
      <c r="B21234" t="s">
        <v>422</v>
      </c>
      <c r="C21234" s="70">
        <v>0</v>
      </c>
      <c r="D21234" s="70">
        <v>0</v>
      </c>
      <c r="E21234" s="71">
        <v>44895</v>
      </c>
      <c r="F21234" t="s">
        <v>8586</v>
      </c>
      <c r="G21234" t="s">
        <v>2142</v>
      </c>
      <c r="H21234" t="s">
        <v>8585</v>
      </c>
      <c r="I21234" t="s">
        <v>8584</v>
      </c>
      <c r="J21234" s="40">
        <v>3578.9</v>
      </c>
      <c r="K21234" s="40">
        <v>0</v>
      </c>
    </row>
    <row r="21235" spans="1:11" x14ac:dyDescent="0.35">
      <c r="A21235">
        <v>65058</v>
      </c>
      <c r="B21235" t="s">
        <v>422</v>
      </c>
      <c r="C21235" s="70">
        <v>0</v>
      </c>
      <c r="D21235" s="70">
        <v>0</v>
      </c>
      <c r="E21235" s="71">
        <v>44926</v>
      </c>
      <c r="F21235" t="s">
        <v>8583</v>
      </c>
      <c r="G21235" t="s">
        <v>2343</v>
      </c>
      <c r="H21235" t="s">
        <v>8582</v>
      </c>
      <c r="I21235" t="s">
        <v>8582</v>
      </c>
      <c r="J21235" s="40">
        <v>5639.68</v>
      </c>
      <c r="K21235" s="40">
        <v>0</v>
      </c>
    </row>
    <row r="21236" spans="1:11" x14ac:dyDescent="0.35">
      <c r="A21236">
        <v>65058</v>
      </c>
      <c r="B21236" t="s">
        <v>422</v>
      </c>
      <c r="C21236" s="70">
        <v>0</v>
      </c>
      <c r="D21236" s="70">
        <v>0</v>
      </c>
      <c r="E21236" s="71">
        <v>44926</v>
      </c>
      <c r="F21236" t="s">
        <v>8581</v>
      </c>
      <c r="G21236" t="s">
        <v>2142</v>
      </c>
      <c r="H21236" t="s">
        <v>8580</v>
      </c>
      <c r="I21236" t="s">
        <v>8579</v>
      </c>
      <c r="J21236" s="40">
        <v>2041.77</v>
      </c>
      <c r="K21236" s="40">
        <v>0</v>
      </c>
    </row>
    <row r="21237" spans="1:11" x14ac:dyDescent="0.35">
      <c r="A21237">
        <v>65059</v>
      </c>
      <c r="B21237" t="s">
        <v>423</v>
      </c>
      <c r="C21237" s="70">
        <v>0</v>
      </c>
      <c r="D21237" s="70">
        <v>0</v>
      </c>
      <c r="E21237" s="71">
        <v>44712</v>
      </c>
      <c r="F21237" t="s">
        <v>8578</v>
      </c>
      <c r="G21237" t="s">
        <v>2142</v>
      </c>
      <c r="H21237" t="s">
        <v>8577</v>
      </c>
      <c r="I21237" t="s">
        <v>8576</v>
      </c>
      <c r="J21237" s="40">
        <v>2500</v>
      </c>
      <c r="K21237" s="40">
        <v>0</v>
      </c>
    </row>
    <row r="21238" spans="1:11" x14ac:dyDescent="0.35">
      <c r="A21238">
        <v>65059</v>
      </c>
      <c r="B21238" t="s">
        <v>423</v>
      </c>
      <c r="C21238" s="70">
        <v>0</v>
      </c>
      <c r="D21238" s="70">
        <v>0</v>
      </c>
      <c r="E21238" s="71">
        <v>44741</v>
      </c>
      <c r="F21238" t="s">
        <v>8575</v>
      </c>
      <c r="G21238" t="s">
        <v>2142</v>
      </c>
      <c r="H21238" t="s">
        <v>8574</v>
      </c>
      <c r="I21238" t="s">
        <v>8573</v>
      </c>
      <c r="J21238" s="40">
        <v>2500</v>
      </c>
      <c r="K21238" s="40">
        <v>0</v>
      </c>
    </row>
    <row r="21239" spans="1:11" x14ac:dyDescent="0.35">
      <c r="A21239">
        <v>65059</v>
      </c>
      <c r="B21239" t="s">
        <v>423</v>
      </c>
      <c r="C21239" s="70">
        <v>0</v>
      </c>
      <c r="D21239" s="70">
        <v>0</v>
      </c>
      <c r="E21239" s="71">
        <v>44777</v>
      </c>
      <c r="F21239" t="s">
        <v>8572</v>
      </c>
      <c r="G21239" t="s">
        <v>2142</v>
      </c>
      <c r="H21239" t="s">
        <v>8571</v>
      </c>
      <c r="I21239" t="s">
        <v>7043</v>
      </c>
      <c r="J21239" s="40">
        <v>2500</v>
      </c>
      <c r="K21239" s="40">
        <v>0</v>
      </c>
    </row>
    <row r="21240" spans="1:11" x14ac:dyDescent="0.35">
      <c r="A21240">
        <v>65059</v>
      </c>
      <c r="B21240" t="s">
        <v>423</v>
      </c>
      <c r="C21240" s="70">
        <v>0</v>
      </c>
      <c r="D21240" s="70">
        <v>0</v>
      </c>
      <c r="E21240" s="71">
        <v>44804</v>
      </c>
      <c r="F21240" t="s">
        <v>8570</v>
      </c>
      <c r="G21240" t="s">
        <v>1912</v>
      </c>
      <c r="J21240" s="40">
        <v>748.28</v>
      </c>
      <c r="K21240" s="40">
        <v>0</v>
      </c>
    </row>
    <row r="21241" spans="1:11" x14ac:dyDescent="0.35">
      <c r="A21241">
        <v>65059</v>
      </c>
      <c r="B21241" t="s">
        <v>423</v>
      </c>
      <c r="C21241" s="70">
        <v>0</v>
      </c>
      <c r="D21241" s="70">
        <v>0</v>
      </c>
      <c r="E21241" s="71">
        <v>44805</v>
      </c>
      <c r="F21241" t="s">
        <v>8569</v>
      </c>
      <c r="G21241" t="s">
        <v>2142</v>
      </c>
      <c r="H21241" t="s">
        <v>8568</v>
      </c>
      <c r="I21241" t="s">
        <v>8567</v>
      </c>
      <c r="J21241" s="40">
        <v>2535</v>
      </c>
      <c r="K21241" s="40">
        <v>0</v>
      </c>
    </row>
    <row r="21242" spans="1:11" x14ac:dyDescent="0.35">
      <c r="A21242">
        <v>65059</v>
      </c>
      <c r="B21242" t="s">
        <v>423</v>
      </c>
      <c r="C21242" s="70">
        <v>0</v>
      </c>
      <c r="D21242" s="70">
        <v>0</v>
      </c>
      <c r="E21242" s="71">
        <v>44805</v>
      </c>
      <c r="F21242" t="s">
        <v>8566</v>
      </c>
      <c r="G21242" t="s">
        <v>1912</v>
      </c>
      <c r="J21242" s="40">
        <v>-748.28</v>
      </c>
      <c r="K21242" s="40">
        <v>0</v>
      </c>
    </row>
    <row r="21243" spans="1:11" x14ac:dyDescent="0.35">
      <c r="A21243">
        <v>65059</v>
      </c>
      <c r="B21243" t="s">
        <v>423</v>
      </c>
      <c r="C21243" s="70">
        <v>0</v>
      </c>
      <c r="D21243" s="70">
        <v>0</v>
      </c>
      <c r="E21243" s="71">
        <v>44834</v>
      </c>
      <c r="F21243" t="s">
        <v>2533</v>
      </c>
      <c r="G21243" t="s">
        <v>1912</v>
      </c>
      <c r="J21243" s="40">
        <v>2535</v>
      </c>
      <c r="K21243" s="40">
        <v>0</v>
      </c>
    </row>
    <row r="21244" spans="1:11" x14ac:dyDescent="0.35">
      <c r="A21244">
        <v>65059</v>
      </c>
      <c r="B21244" t="s">
        <v>423</v>
      </c>
      <c r="C21244" s="70">
        <v>0</v>
      </c>
      <c r="D21244" s="70">
        <v>0</v>
      </c>
      <c r="E21244" s="71">
        <v>44835</v>
      </c>
      <c r="F21244" t="s">
        <v>2532</v>
      </c>
      <c r="G21244" t="s">
        <v>1912</v>
      </c>
      <c r="J21244" s="40">
        <v>-2535</v>
      </c>
      <c r="K21244" s="40">
        <v>0</v>
      </c>
    </row>
    <row r="21245" spans="1:11" x14ac:dyDescent="0.35">
      <c r="A21245">
        <v>65059</v>
      </c>
      <c r="B21245" t="s">
        <v>423</v>
      </c>
      <c r="C21245" s="70">
        <v>0</v>
      </c>
      <c r="D21245" s="70">
        <v>0</v>
      </c>
      <c r="E21245" s="71">
        <v>44837</v>
      </c>
      <c r="F21245" t="s">
        <v>8565</v>
      </c>
      <c r="G21245" t="s">
        <v>2142</v>
      </c>
      <c r="H21245" t="s">
        <v>8564</v>
      </c>
      <c r="I21245" t="s">
        <v>8563</v>
      </c>
      <c r="J21245" s="40">
        <v>2535</v>
      </c>
      <c r="K21245" s="40">
        <v>0</v>
      </c>
    </row>
    <row r="21246" spans="1:11" x14ac:dyDescent="0.35">
      <c r="A21246">
        <v>65059</v>
      </c>
      <c r="B21246" t="s">
        <v>423</v>
      </c>
      <c r="C21246" s="70">
        <v>0</v>
      </c>
      <c r="D21246" s="70">
        <v>0</v>
      </c>
      <c r="E21246" s="71">
        <v>44865</v>
      </c>
      <c r="F21246" t="s">
        <v>8562</v>
      </c>
      <c r="G21246" t="s">
        <v>2142</v>
      </c>
      <c r="H21246" t="s">
        <v>8561</v>
      </c>
      <c r="I21246" t="s">
        <v>8560</v>
      </c>
      <c r="J21246" s="40">
        <v>2535</v>
      </c>
      <c r="K21246" s="40">
        <v>0</v>
      </c>
    </row>
    <row r="21247" spans="1:11" x14ac:dyDescent="0.35">
      <c r="A21247">
        <v>65059</v>
      </c>
      <c r="B21247" t="s">
        <v>423</v>
      </c>
      <c r="C21247" s="70">
        <v>0</v>
      </c>
      <c r="D21247" s="70">
        <v>0</v>
      </c>
      <c r="E21247" s="71">
        <v>44896</v>
      </c>
      <c r="F21247" t="s">
        <v>8559</v>
      </c>
      <c r="G21247" t="s">
        <v>2142</v>
      </c>
      <c r="H21247" t="s">
        <v>8558</v>
      </c>
      <c r="I21247" t="s">
        <v>8557</v>
      </c>
      <c r="J21247" s="40">
        <v>2535</v>
      </c>
      <c r="K21247" s="40">
        <v>0</v>
      </c>
    </row>
    <row r="21248" spans="1:11" x14ac:dyDescent="0.35">
      <c r="A21248">
        <v>65059</v>
      </c>
      <c r="B21248" t="s">
        <v>423</v>
      </c>
      <c r="C21248" s="70">
        <v>0</v>
      </c>
      <c r="D21248" s="70">
        <v>0</v>
      </c>
      <c r="E21248" s="71">
        <v>44926</v>
      </c>
      <c r="F21248" t="s">
        <v>8556</v>
      </c>
      <c r="G21248" t="s">
        <v>1912</v>
      </c>
      <c r="H21248" t="s">
        <v>1911</v>
      </c>
      <c r="J21248" s="40">
        <v>2500</v>
      </c>
      <c r="K21248" s="40">
        <v>0</v>
      </c>
    </row>
    <row r="21249" spans="1:11" x14ac:dyDescent="0.35">
      <c r="A21249">
        <v>65060</v>
      </c>
      <c r="B21249" t="s">
        <v>334</v>
      </c>
      <c r="C21249" s="70">
        <v>0</v>
      </c>
      <c r="D21249" s="70">
        <v>0</v>
      </c>
      <c r="E21249" s="71">
        <v>44562</v>
      </c>
      <c r="F21249" t="s">
        <v>8555</v>
      </c>
      <c r="G21249" t="s">
        <v>2142</v>
      </c>
      <c r="H21249" t="s">
        <v>8554</v>
      </c>
      <c r="I21249" t="s">
        <v>8553</v>
      </c>
      <c r="J21249" s="40">
        <v>678.91</v>
      </c>
      <c r="K21249" s="40">
        <v>0</v>
      </c>
    </row>
    <row r="21250" spans="1:11" x14ac:dyDescent="0.35">
      <c r="A21250">
        <v>65060</v>
      </c>
      <c r="B21250" t="s">
        <v>334</v>
      </c>
      <c r="C21250" s="70">
        <v>0</v>
      </c>
      <c r="D21250" s="70">
        <v>0</v>
      </c>
      <c r="E21250" s="71">
        <v>44566</v>
      </c>
      <c r="F21250" t="s">
        <v>8552</v>
      </c>
      <c r="G21250" t="s">
        <v>2142</v>
      </c>
      <c r="H21250" t="s">
        <v>8551</v>
      </c>
      <c r="I21250" t="s">
        <v>8550</v>
      </c>
      <c r="J21250" s="40">
        <v>363.66</v>
      </c>
      <c r="K21250" s="40">
        <v>0</v>
      </c>
    </row>
    <row r="21251" spans="1:11" x14ac:dyDescent="0.35">
      <c r="A21251">
        <v>65060</v>
      </c>
      <c r="B21251" t="s">
        <v>334</v>
      </c>
      <c r="C21251" s="70">
        <v>0</v>
      </c>
      <c r="D21251" s="70">
        <v>0</v>
      </c>
      <c r="E21251" s="71">
        <v>44580</v>
      </c>
      <c r="F21251" t="s">
        <v>8549</v>
      </c>
      <c r="G21251" t="s">
        <v>2142</v>
      </c>
      <c r="H21251" t="s">
        <v>8548</v>
      </c>
      <c r="I21251" t="s">
        <v>8547</v>
      </c>
      <c r="J21251" s="40">
        <v>132.37</v>
      </c>
      <c r="K21251" s="40">
        <v>0</v>
      </c>
    </row>
    <row r="21252" spans="1:11" x14ac:dyDescent="0.35">
      <c r="A21252">
        <v>65060</v>
      </c>
      <c r="B21252" t="s">
        <v>334</v>
      </c>
      <c r="C21252" s="70">
        <v>0</v>
      </c>
      <c r="D21252" s="70">
        <v>0</v>
      </c>
      <c r="E21252" s="71">
        <v>44581</v>
      </c>
      <c r="F21252" t="s">
        <v>8546</v>
      </c>
      <c r="G21252" t="s">
        <v>2142</v>
      </c>
      <c r="H21252" t="s">
        <v>8545</v>
      </c>
      <c r="I21252" t="s">
        <v>8544</v>
      </c>
      <c r="J21252" s="40">
        <v>519.35</v>
      </c>
      <c r="K21252" s="40">
        <v>0</v>
      </c>
    </row>
    <row r="21253" spans="1:11" x14ac:dyDescent="0.35">
      <c r="A21253">
        <v>65060</v>
      </c>
      <c r="B21253" t="s">
        <v>334</v>
      </c>
      <c r="C21253" s="70">
        <v>0</v>
      </c>
      <c r="D21253" s="70">
        <v>0</v>
      </c>
      <c r="E21253" s="71">
        <v>44592</v>
      </c>
      <c r="F21253" t="s">
        <v>8543</v>
      </c>
      <c r="G21253" t="s">
        <v>2142</v>
      </c>
      <c r="H21253" t="s">
        <v>8542</v>
      </c>
      <c r="I21253" t="s">
        <v>8541</v>
      </c>
      <c r="J21253" s="40">
        <v>1040.0999999999999</v>
      </c>
      <c r="K21253" s="40">
        <v>0</v>
      </c>
    </row>
    <row r="21254" spans="1:11" x14ac:dyDescent="0.35">
      <c r="A21254">
        <v>65060</v>
      </c>
      <c r="B21254" t="s">
        <v>334</v>
      </c>
      <c r="C21254" s="70">
        <v>0</v>
      </c>
      <c r="D21254" s="70">
        <v>0</v>
      </c>
      <c r="E21254" s="71">
        <v>44592</v>
      </c>
      <c r="F21254" t="s">
        <v>8540</v>
      </c>
      <c r="G21254" t="s">
        <v>2142</v>
      </c>
      <c r="H21254" t="s">
        <v>8383</v>
      </c>
      <c r="I21254" t="s">
        <v>8382</v>
      </c>
      <c r="J21254" s="40">
        <v>-79.349999999999994</v>
      </c>
      <c r="K21254" s="40">
        <v>0</v>
      </c>
    </row>
    <row r="21255" spans="1:11" x14ac:dyDescent="0.35">
      <c r="A21255">
        <v>65060</v>
      </c>
      <c r="B21255" t="s">
        <v>334</v>
      </c>
      <c r="C21255" s="70">
        <v>0</v>
      </c>
      <c r="D21255" s="70">
        <v>0</v>
      </c>
      <c r="E21255" s="71">
        <v>44593</v>
      </c>
      <c r="F21255" t="s">
        <v>8539</v>
      </c>
      <c r="G21255" t="s">
        <v>2142</v>
      </c>
      <c r="H21255" t="s">
        <v>8538</v>
      </c>
      <c r="I21255" t="s">
        <v>8537</v>
      </c>
      <c r="J21255" s="40">
        <v>153.74</v>
      </c>
      <c r="K21255" s="40">
        <v>0</v>
      </c>
    </row>
    <row r="21256" spans="1:11" x14ac:dyDescent="0.35">
      <c r="A21256">
        <v>65060</v>
      </c>
      <c r="B21256" t="s">
        <v>334</v>
      </c>
      <c r="C21256" s="70">
        <v>0</v>
      </c>
      <c r="D21256" s="70">
        <v>0</v>
      </c>
      <c r="E21256" s="71">
        <v>44593</v>
      </c>
      <c r="F21256" t="s">
        <v>8536</v>
      </c>
      <c r="G21256" t="s">
        <v>2142</v>
      </c>
      <c r="H21256" t="s">
        <v>8535</v>
      </c>
      <c r="I21256" t="s">
        <v>8534</v>
      </c>
      <c r="J21256" s="40">
        <v>191.22</v>
      </c>
      <c r="K21256" s="40">
        <v>0</v>
      </c>
    </row>
    <row r="21257" spans="1:11" x14ac:dyDescent="0.35">
      <c r="A21257">
        <v>65060</v>
      </c>
      <c r="B21257" t="s">
        <v>334</v>
      </c>
      <c r="C21257" s="70">
        <v>0</v>
      </c>
      <c r="D21257" s="70">
        <v>0</v>
      </c>
      <c r="E21257" s="71">
        <v>44601</v>
      </c>
      <c r="F21257" t="s">
        <v>8533</v>
      </c>
      <c r="G21257" t="s">
        <v>2142</v>
      </c>
      <c r="H21257" t="s">
        <v>8532</v>
      </c>
      <c r="I21257" t="s">
        <v>8531</v>
      </c>
      <c r="J21257" s="40">
        <v>62.76</v>
      </c>
      <c r="K21257" s="40">
        <v>0</v>
      </c>
    </row>
    <row r="21258" spans="1:11" x14ac:dyDescent="0.35">
      <c r="A21258">
        <v>65060</v>
      </c>
      <c r="B21258" t="s">
        <v>334</v>
      </c>
      <c r="C21258" s="70">
        <v>0</v>
      </c>
      <c r="D21258" s="70">
        <v>0</v>
      </c>
      <c r="E21258" s="71">
        <v>44609</v>
      </c>
      <c r="F21258" t="s">
        <v>8530</v>
      </c>
      <c r="G21258" t="s">
        <v>2142</v>
      </c>
      <c r="H21258" t="s">
        <v>8529</v>
      </c>
      <c r="I21258" t="s">
        <v>8528</v>
      </c>
      <c r="J21258" s="40">
        <v>533.09</v>
      </c>
      <c r="K21258" s="40">
        <v>0</v>
      </c>
    </row>
    <row r="21259" spans="1:11" x14ac:dyDescent="0.35">
      <c r="A21259">
        <v>65060</v>
      </c>
      <c r="B21259" t="s">
        <v>334</v>
      </c>
      <c r="C21259" s="70">
        <v>0</v>
      </c>
      <c r="D21259" s="70">
        <v>0</v>
      </c>
      <c r="E21259" s="71">
        <v>44610</v>
      </c>
      <c r="F21259" t="s">
        <v>8527</v>
      </c>
      <c r="G21259" t="s">
        <v>2142</v>
      </c>
      <c r="H21259" t="s">
        <v>8526</v>
      </c>
      <c r="I21259" t="s">
        <v>8525</v>
      </c>
      <c r="J21259" s="40">
        <v>129.11000000000001</v>
      </c>
      <c r="K21259" s="40">
        <v>0</v>
      </c>
    </row>
    <row r="21260" spans="1:11" x14ac:dyDescent="0.35">
      <c r="A21260">
        <v>65060</v>
      </c>
      <c r="B21260" t="s">
        <v>334</v>
      </c>
      <c r="C21260" s="70">
        <v>0</v>
      </c>
      <c r="D21260" s="70">
        <v>0</v>
      </c>
      <c r="E21260" s="71">
        <v>44621</v>
      </c>
      <c r="F21260" t="s">
        <v>8524</v>
      </c>
      <c r="G21260" t="s">
        <v>2142</v>
      </c>
      <c r="H21260" t="s">
        <v>8523</v>
      </c>
      <c r="I21260" t="s">
        <v>8522</v>
      </c>
      <c r="J21260" s="40">
        <v>306.85000000000002</v>
      </c>
      <c r="K21260" s="40">
        <v>0</v>
      </c>
    </row>
    <row r="21261" spans="1:11" x14ac:dyDescent="0.35">
      <c r="A21261">
        <v>65060</v>
      </c>
      <c r="B21261" t="s">
        <v>334</v>
      </c>
      <c r="C21261" s="70">
        <v>0</v>
      </c>
      <c r="D21261" s="70">
        <v>0</v>
      </c>
      <c r="E21261" s="71">
        <v>44627</v>
      </c>
      <c r="F21261" t="s">
        <v>8521</v>
      </c>
      <c r="G21261" t="s">
        <v>2142</v>
      </c>
      <c r="H21261" t="s">
        <v>8520</v>
      </c>
      <c r="I21261" t="s">
        <v>8519</v>
      </c>
      <c r="J21261" s="40">
        <v>488.49</v>
      </c>
      <c r="K21261" s="40">
        <v>0</v>
      </c>
    </row>
    <row r="21262" spans="1:11" x14ac:dyDescent="0.35">
      <c r="A21262">
        <v>65060</v>
      </c>
      <c r="B21262" t="s">
        <v>334</v>
      </c>
      <c r="C21262" s="70">
        <v>0</v>
      </c>
      <c r="D21262" s="70">
        <v>0</v>
      </c>
      <c r="E21262" s="71">
        <v>44628</v>
      </c>
      <c r="F21262" t="s">
        <v>8518</v>
      </c>
      <c r="G21262" t="s">
        <v>2142</v>
      </c>
      <c r="H21262" t="s">
        <v>8517</v>
      </c>
      <c r="I21262" t="s">
        <v>8516</v>
      </c>
      <c r="J21262" s="40">
        <v>150.46</v>
      </c>
      <c r="K21262" s="40">
        <v>0</v>
      </c>
    </row>
    <row r="21263" spans="1:11" x14ac:dyDescent="0.35">
      <c r="A21263">
        <v>65060</v>
      </c>
      <c r="B21263" t="s">
        <v>334</v>
      </c>
      <c r="C21263" s="70">
        <v>0</v>
      </c>
      <c r="D21263" s="70">
        <v>0</v>
      </c>
      <c r="E21263" s="71">
        <v>44629</v>
      </c>
      <c r="F21263" t="s">
        <v>8515</v>
      </c>
      <c r="G21263" t="s">
        <v>2142</v>
      </c>
      <c r="H21263" t="s">
        <v>8514</v>
      </c>
      <c r="I21263" t="s">
        <v>8513</v>
      </c>
      <c r="J21263" s="40">
        <v>48.41</v>
      </c>
      <c r="K21263" s="40">
        <v>0</v>
      </c>
    </row>
    <row r="21264" spans="1:11" x14ac:dyDescent="0.35">
      <c r="A21264">
        <v>65060</v>
      </c>
      <c r="B21264" t="s">
        <v>334</v>
      </c>
      <c r="C21264" s="70">
        <v>0</v>
      </c>
      <c r="D21264" s="70">
        <v>0</v>
      </c>
      <c r="E21264" s="71">
        <v>44634</v>
      </c>
      <c r="F21264" t="s">
        <v>8512</v>
      </c>
      <c r="G21264" t="s">
        <v>2142</v>
      </c>
      <c r="H21264" t="s">
        <v>8511</v>
      </c>
      <c r="I21264" t="s">
        <v>8510</v>
      </c>
      <c r="J21264" s="40">
        <v>48.65</v>
      </c>
      <c r="K21264" s="40">
        <v>0</v>
      </c>
    </row>
    <row r="21265" spans="1:11" x14ac:dyDescent="0.35">
      <c r="A21265">
        <v>65060</v>
      </c>
      <c r="B21265" t="s">
        <v>334</v>
      </c>
      <c r="C21265" s="70">
        <v>0</v>
      </c>
      <c r="D21265" s="70">
        <v>0</v>
      </c>
      <c r="E21265" s="71">
        <v>44635</v>
      </c>
      <c r="F21265" t="s">
        <v>8509</v>
      </c>
      <c r="G21265" t="s">
        <v>2142</v>
      </c>
      <c r="H21265" t="s">
        <v>8508</v>
      </c>
      <c r="I21265" t="s">
        <v>8507</v>
      </c>
      <c r="J21265" s="40">
        <v>123.25</v>
      </c>
      <c r="K21265" s="40">
        <v>0</v>
      </c>
    </row>
    <row r="21266" spans="1:11" x14ac:dyDescent="0.35">
      <c r="A21266">
        <v>65060</v>
      </c>
      <c r="B21266" t="s">
        <v>334</v>
      </c>
      <c r="C21266" s="70">
        <v>0</v>
      </c>
      <c r="D21266" s="70">
        <v>0</v>
      </c>
      <c r="E21266" s="71">
        <v>44637</v>
      </c>
      <c r="F21266" t="s">
        <v>8506</v>
      </c>
      <c r="G21266" t="s">
        <v>2142</v>
      </c>
      <c r="H21266" t="s">
        <v>8505</v>
      </c>
      <c r="I21266" t="s">
        <v>8504</v>
      </c>
      <c r="J21266" s="40">
        <v>540.9</v>
      </c>
      <c r="K21266" s="40">
        <v>0</v>
      </c>
    </row>
    <row r="21267" spans="1:11" x14ac:dyDescent="0.35">
      <c r="A21267">
        <v>65060</v>
      </c>
      <c r="B21267" t="s">
        <v>334</v>
      </c>
      <c r="C21267" s="70">
        <v>0</v>
      </c>
      <c r="D21267" s="70">
        <v>0</v>
      </c>
      <c r="E21267" s="71">
        <v>44642</v>
      </c>
      <c r="F21267" t="s">
        <v>8503</v>
      </c>
      <c r="G21267" t="s">
        <v>2142</v>
      </c>
      <c r="H21267" t="s">
        <v>8502</v>
      </c>
      <c r="I21267" t="s">
        <v>8501</v>
      </c>
      <c r="J21267" s="40">
        <v>-49.29</v>
      </c>
      <c r="K21267" s="40">
        <v>0</v>
      </c>
    </row>
    <row r="21268" spans="1:11" x14ac:dyDescent="0.35">
      <c r="A21268">
        <v>65060</v>
      </c>
      <c r="B21268" t="s">
        <v>334</v>
      </c>
      <c r="C21268" s="70">
        <v>0</v>
      </c>
      <c r="D21268" s="70">
        <v>0</v>
      </c>
      <c r="E21268" s="71">
        <v>44651</v>
      </c>
      <c r="F21268" t="s">
        <v>8500</v>
      </c>
      <c r="G21268" t="s">
        <v>2142</v>
      </c>
      <c r="H21268" t="s">
        <v>8499</v>
      </c>
      <c r="I21268" t="s">
        <v>8498</v>
      </c>
      <c r="J21268" s="40">
        <v>394.79</v>
      </c>
      <c r="K21268" s="40">
        <v>0</v>
      </c>
    </row>
    <row r="21269" spans="1:11" x14ac:dyDescent="0.35">
      <c r="A21269">
        <v>65060</v>
      </c>
      <c r="B21269" t="s">
        <v>334</v>
      </c>
      <c r="C21269" s="70">
        <v>0</v>
      </c>
      <c r="D21269" s="70">
        <v>0</v>
      </c>
      <c r="E21269" s="71">
        <v>44679</v>
      </c>
      <c r="F21269" t="s">
        <v>8497</v>
      </c>
      <c r="G21269" t="s">
        <v>2142</v>
      </c>
      <c r="H21269" t="s">
        <v>8496</v>
      </c>
      <c r="I21269" t="s">
        <v>8495</v>
      </c>
      <c r="J21269" s="40">
        <v>134.13</v>
      </c>
      <c r="K21269" s="40">
        <v>0</v>
      </c>
    </row>
    <row r="21270" spans="1:11" x14ac:dyDescent="0.35">
      <c r="A21270">
        <v>65060</v>
      </c>
      <c r="B21270" t="s">
        <v>334</v>
      </c>
      <c r="C21270" s="70">
        <v>0</v>
      </c>
      <c r="D21270" s="70">
        <v>0</v>
      </c>
      <c r="E21270" s="71">
        <v>44681</v>
      </c>
      <c r="F21270" t="s">
        <v>8494</v>
      </c>
      <c r="G21270" t="s">
        <v>1912</v>
      </c>
      <c r="I21270" t="s">
        <v>8493</v>
      </c>
      <c r="J21270" s="40">
        <v>180.89</v>
      </c>
      <c r="K21270" s="40">
        <v>0</v>
      </c>
    </row>
    <row r="21271" spans="1:11" x14ac:dyDescent="0.35">
      <c r="A21271">
        <v>65060</v>
      </c>
      <c r="B21271" t="s">
        <v>334</v>
      </c>
      <c r="C21271" s="70">
        <v>0</v>
      </c>
      <c r="D21271" s="70">
        <v>0</v>
      </c>
      <c r="E21271" s="71">
        <v>44681</v>
      </c>
      <c r="F21271" t="s">
        <v>8174</v>
      </c>
      <c r="G21271" t="s">
        <v>1912</v>
      </c>
      <c r="J21271" s="40">
        <v>978.45</v>
      </c>
      <c r="K21271" s="40">
        <v>0</v>
      </c>
    </row>
    <row r="21272" spans="1:11" x14ac:dyDescent="0.35">
      <c r="A21272">
        <v>65060</v>
      </c>
      <c r="B21272" t="s">
        <v>334</v>
      </c>
      <c r="C21272" s="70">
        <v>0</v>
      </c>
      <c r="D21272" s="70">
        <v>0</v>
      </c>
      <c r="E21272" s="71">
        <v>44681</v>
      </c>
      <c r="F21272" t="s">
        <v>2096</v>
      </c>
      <c r="G21272" t="s">
        <v>1912</v>
      </c>
      <c r="I21272" t="s">
        <v>8492</v>
      </c>
      <c r="J21272" s="40">
        <v>186.51</v>
      </c>
      <c r="K21272" s="40">
        <v>0</v>
      </c>
    </row>
    <row r="21273" spans="1:11" x14ac:dyDescent="0.35">
      <c r="A21273">
        <v>65060</v>
      </c>
      <c r="B21273" t="s">
        <v>334</v>
      </c>
      <c r="C21273" s="70">
        <v>0</v>
      </c>
      <c r="D21273" s="70">
        <v>0</v>
      </c>
      <c r="E21273" s="71">
        <v>44681</v>
      </c>
      <c r="F21273" t="s">
        <v>2096</v>
      </c>
      <c r="G21273" t="s">
        <v>1912</v>
      </c>
      <c r="I21273" t="s">
        <v>8491</v>
      </c>
      <c r="J21273" s="40">
        <v>195.96</v>
      </c>
      <c r="K21273" s="40">
        <v>0</v>
      </c>
    </row>
    <row r="21274" spans="1:11" x14ac:dyDescent="0.35">
      <c r="A21274">
        <v>65060</v>
      </c>
      <c r="B21274" t="s">
        <v>334</v>
      </c>
      <c r="C21274" s="70">
        <v>0</v>
      </c>
      <c r="D21274" s="70">
        <v>0</v>
      </c>
      <c r="E21274" s="71">
        <v>44681</v>
      </c>
      <c r="F21274" t="s">
        <v>2096</v>
      </c>
      <c r="G21274" t="s">
        <v>1912</v>
      </c>
      <c r="I21274" t="s">
        <v>8490</v>
      </c>
      <c r="J21274" s="40">
        <v>167.23</v>
      </c>
      <c r="K21274" s="40">
        <v>0</v>
      </c>
    </row>
    <row r="21275" spans="1:11" x14ac:dyDescent="0.35">
      <c r="A21275">
        <v>65060</v>
      </c>
      <c r="B21275" t="s">
        <v>334</v>
      </c>
      <c r="C21275" s="70">
        <v>0</v>
      </c>
      <c r="D21275" s="70">
        <v>0</v>
      </c>
      <c r="E21275" s="71">
        <v>44681</v>
      </c>
      <c r="F21275" t="s">
        <v>2096</v>
      </c>
      <c r="G21275" t="s">
        <v>1912</v>
      </c>
      <c r="I21275" t="s">
        <v>8489</v>
      </c>
      <c r="J21275" s="40">
        <v>147.12</v>
      </c>
      <c r="K21275" s="40">
        <v>0</v>
      </c>
    </row>
    <row r="21276" spans="1:11" x14ac:dyDescent="0.35">
      <c r="A21276">
        <v>65060</v>
      </c>
      <c r="B21276" t="s">
        <v>334</v>
      </c>
      <c r="C21276" s="70">
        <v>0</v>
      </c>
      <c r="D21276" s="70">
        <v>0</v>
      </c>
      <c r="E21276" s="71">
        <v>44681</v>
      </c>
      <c r="F21276" t="s">
        <v>2096</v>
      </c>
      <c r="G21276" t="s">
        <v>1912</v>
      </c>
      <c r="I21276" t="s">
        <v>8488</v>
      </c>
      <c r="J21276" s="40">
        <v>189.9</v>
      </c>
      <c r="K21276" s="40">
        <v>0</v>
      </c>
    </row>
    <row r="21277" spans="1:11" x14ac:dyDescent="0.35">
      <c r="A21277">
        <v>65060</v>
      </c>
      <c r="B21277" t="s">
        <v>334</v>
      </c>
      <c r="C21277" s="70">
        <v>0</v>
      </c>
      <c r="D21277" s="70">
        <v>0</v>
      </c>
      <c r="E21277" s="71">
        <v>44681</v>
      </c>
      <c r="F21277" t="s">
        <v>2096</v>
      </c>
      <c r="G21277" t="s">
        <v>1912</v>
      </c>
      <c r="I21277" t="s">
        <v>8487</v>
      </c>
      <c r="J21277" s="40">
        <v>195.96</v>
      </c>
      <c r="K21277" s="40">
        <v>0</v>
      </c>
    </row>
    <row r="21278" spans="1:11" x14ac:dyDescent="0.35">
      <c r="A21278">
        <v>65060</v>
      </c>
      <c r="B21278" t="s">
        <v>334</v>
      </c>
      <c r="C21278" s="70">
        <v>0</v>
      </c>
      <c r="D21278" s="70">
        <v>0</v>
      </c>
      <c r="E21278" s="71">
        <v>44681</v>
      </c>
      <c r="F21278" t="s">
        <v>2094</v>
      </c>
      <c r="G21278" t="s">
        <v>1912</v>
      </c>
      <c r="I21278" t="s">
        <v>8486</v>
      </c>
      <c r="J21278" s="40">
        <v>186.32</v>
      </c>
      <c r="K21278" s="40">
        <v>0</v>
      </c>
    </row>
    <row r="21279" spans="1:11" x14ac:dyDescent="0.35">
      <c r="A21279">
        <v>65060</v>
      </c>
      <c r="B21279" t="s">
        <v>334</v>
      </c>
      <c r="C21279" s="70">
        <v>0</v>
      </c>
      <c r="D21279" s="70">
        <v>0</v>
      </c>
      <c r="E21279" s="71">
        <v>44681</v>
      </c>
      <c r="F21279" t="s">
        <v>2094</v>
      </c>
      <c r="G21279" t="s">
        <v>1912</v>
      </c>
      <c r="I21279" t="s">
        <v>8485</v>
      </c>
      <c r="J21279" s="40">
        <v>195.96</v>
      </c>
      <c r="K21279" s="40">
        <v>0</v>
      </c>
    </row>
    <row r="21280" spans="1:11" x14ac:dyDescent="0.35">
      <c r="A21280">
        <v>65060</v>
      </c>
      <c r="B21280" t="s">
        <v>334</v>
      </c>
      <c r="C21280" s="70">
        <v>0</v>
      </c>
      <c r="D21280" s="70">
        <v>0</v>
      </c>
      <c r="E21280" s="71">
        <v>44681</v>
      </c>
      <c r="F21280" t="s">
        <v>2094</v>
      </c>
      <c r="G21280" t="s">
        <v>1912</v>
      </c>
      <c r="I21280" t="s">
        <v>8484</v>
      </c>
      <c r="J21280" s="40">
        <v>179.98</v>
      </c>
      <c r="K21280" s="40">
        <v>0</v>
      </c>
    </row>
    <row r="21281" spans="1:11" x14ac:dyDescent="0.35">
      <c r="A21281">
        <v>65060</v>
      </c>
      <c r="B21281" t="s">
        <v>334</v>
      </c>
      <c r="C21281" s="70">
        <v>0</v>
      </c>
      <c r="D21281" s="70">
        <v>0</v>
      </c>
      <c r="E21281" s="71">
        <v>44681</v>
      </c>
      <c r="F21281" t="s">
        <v>2094</v>
      </c>
      <c r="G21281" t="s">
        <v>1912</v>
      </c>
      <c r="I21281" t="s">
        <v>8483</v>
      </c>
      <c r="J21281" s="40">
        <v>195.96</v>
      </c>
      <c r="K21281" s="40">
        <v>0</v>
      </c>
    </row>
    <row r="21282" spans="1:11" x14ac:dyDescent="0.35">
      <c r="A21282">
        <v>65060</v>
      </c>
      <c r="B21282" t="s">
        <v>334</v>
      </c>
      <c r="C21282" s="70">
        <v>0</v>
      </c>
      <c r="D21282" s="70">
        <v>0</v>
      </c>
      <c r="E21282" s="71">
        <v>44681</v>
      </c>
      <c r="F21282" t="s">
        <v>2094</v>
      </c>
      <c r="G21282" t="s">
        <v>1912</v>
      </c>
      <c r="I21282" t="s">
        <v>8482</v>
      </c>
      <c r="J21282" s="40">
        <v>195.96</v>
      </c>
      <c r="K21282" s="40">
        <v>0</v>
      </c>
    </row>
    <row r="21283" spans="1:11" x14ac:dyDescent="0.35">
      <c r="A21283">
        <v>65060</v>
      </c>
      <c r="B21283" t="s">
        <v>334</v>
      </c>
      <c r="C21283" s="70">
        <v>0</v>
      </c>
      <c r="D21283" s="70">
        <v>0</v>
      </c>
      <c r="E21283" s="71">
        <v>44681</v>
      </c>
      <c r="F21283" t="s">
        <v>2094</v>
      </c>
      <c r="G21283" t="s">
        <v>1912</v>
      </c>
      <c r="I21283" t="s">
        <v>8481</v>
      </c>
      <c r="J21283" s="40">
        <v>77.48</v>
      </c>
      <c r="K21283" s="40">
        <v>0</v>
      </c>
    </row>
    <row r="21284" spans="1:11" x14ac:dyDescent="0.35">
      <c r="A21284">
        <v>65060</v>
      </c>
      <c r="B21284" t="s">
        <v>334</v>
      </c>
      <c r="C21284" s="70">
        <v>0</v>
      </c>
      <c r="D21284" s="70">
        <v>0</v>
      </c>
      <c r="E21284" s="71">
        <v>44681</v>
      </c>
      <c r="F21284" t="s">
        <v>2094</v>
      </c>
      <c r="G21284" t="s">
        <v>1912</v>
      </c>
      <c r="I21284" t="s">
        <v>8480</v>
      </c>
      <c r="J21284" s="40">
        <v>107.97</v>
      </c>
      <c r="K21284" s="40">
        <v>0</v>
      </c>
    </row>
    <row r="21285" spans="1:11" x14ac:dyDescent="0.35">
      <c r="A21285">
        <v>65060</v>
      </c>
      <c r="B21285" t="s">
        <v>334</v>
      </c>
      <c r="C21285" s="70">
        <v>0</v>
      </c>
      <c r="D21285" s="70">
        <v>0</v>
      </c>
      <c r="E21285" s="71">
        <v>44681</v>
      </c>
      <c r="F21285" t="s">
        <v>2094</v>
      </c>
      <c r="G21285" t="s">
        <v>1912</v>
      </c>
      <c r="I21285" t="s">
        <v>8479</v>
      </c>
      <c r="J21285" s="40">
        <v>59.99</v>
      </c>
      <c r="K21285" s="40">
        <v>0</v>
      </c>
    </row>
    <row r="21286" spans="1:11" x14ac:dyDescent="0.35">
      <c r="A21286">
        <v>65060</v>
      </c>
      <c r="B21286" t="s">
        <v>334</v>
      </c>
      <c r="C21286" s="70">
        <v>0</v>
      </c>
      <c r="D21286" s="70">
        <v>0</v>
      </c>
      <c r="E21286" s="71">
        <v>44681</v>
      </c>
      <c r="F21286" t="s">
        <v>2094</v>
      </c>
      <c r="G21286" t="s">
        <v>1912</v>
      </c>
      <c r="I21286" t="s">
        <v>8478</v>
      </c>
      <c r="J21286" s="40">
        <v>166.72</v>
      </c>
      <c r="K21286" s="40">
        <v>0</v>
      </c>
    </row>
    <row r="21287" spans="1:11" x14ac:dyDescent="0.35">
      <c r="A21287">
        <v>65060</v>
      </c>
      <c r="B21287" t="s">
        <v>334</v>
      </c>
      <c r="C21287" s="70">
        <v>0</v>
      </c>
      <c r="D21287" s="70">
        <v>0</v>
      </c>
      <c r="E21287" s="71">
        <v>44681</v>
      </c>
      <c r="F21287" t="s">
        <v>2094</v>
      </c>
      <c r="G21287" t="s">
        <v>1912</v>
      </c>
      <c r="I21287" t="s">
        <v>8477</v>
      </c>
      <c r="J21287" s="40">
        <v>191.14</v>
      </c>
      <c r="K21287" s="40">
        <v>0</v>
      </c>
    </row>
    <row r="21288" spans="1:11" x14ac:dyDescent="0.35">
      <c r="A21288">
        <v>65060</v>
      </c>
      <c r="B21288" t="s">
        <v>334</v>
      </c>
      <c r="C21288" s="70">
        <v>0</v>
      </c>
      <c r="D21288" s="70">
        <v>0</v>
      </c>
      <c r="E21288" s="71">
        <v>44681</v>
      </c>
      <c r="F21288" t="s">
        <v>2094</v>
      </c>
      <c r="G21288" t="s">
        <v>1912</v>
      </c>
      <c r="I21288" t="s">
        <v>8476</v>
      </c>
      <c r="J21288" s="40">
        <v>195.96</v>
      </c>
      <c r="K21288" s="40">
        <v>0</v>
      </c>
    </row>
    <row r="21289" spans="1:11" x14ac:dyDescent="0.35">
      <c r="A21289">
        <v>65060</v>
      </c>
      <c r="B21289" t="s">
        <v>334</v>
      </c>
      <c r="C21289" s="70">
        <v>0</v>
      </c>
      <c r="D21289" s="70">
        <v>0</v>
      </c>
      <c r="E21289" s="71">
        <v>44681</v>
      </c>
      <c r="F21289" t="s">
        <v>2094</v>
      </c>
      <c r="G21289" t="s">
        <v>1912</v>
      </c>
      <c r="I21289" t="s">
        <v>8475</v>
      </c>
      <c r="J21289" s="40">
        <v>195.96</v>
      </c>
      <c r="K21289" s="40">
        <v>0</v>
      </c>
    </row>
    <row r="21290" spans="1:11" x14ac:dyDescent="0.35">
      <c r="A21290">
        <v>65060</v>
      </c>
      <c r="B21290" t="s">
        <v>334</v>
      </c>
      <c r="C21290" s="70">
        <v>0</v>
      </c>
      <c r="D21290" s="70">
        <v>0</v>
      </c>
      <c r="E21290" s="71">
        <v>44681</v>
      </c>
      <c r="F21290" t="s">
        <v>2094</v>
      </c>
      <c r="G21290" t="s">
        <v>1912</v>
      </c>
      <c r="I21290" t="s">
        <v>8474</v>
      </c>
      <c r="J21290" s="40">
        <v>195.96</v>
      </c>
      <c r="K21290" s="40">
        <v>0</v>
      </c>
    </row>
    <row r="21291" spans="1:11" x14ac:dyDescent="0.35">
      <c r="A21291">
        <v>65060</v>
      </c>
      <c r="B21291" t="s">
        <v>334</v>
      </c>
      <c r="C21291" s="70">
        <v>0</v>
      </c>
      <c r="D21291" s="70">
        <v>0</v>
      </c>
      <c r="E21291" s="71">
        <v>44681</v>
      </c>
      <c r="F21291" t="s">
        <v>2094</v>
      </c>
      <c r="G21291" t="s">
        <v>1912</v>
      </c>
      <c r="I21291" t="s">
        <v>8473</v>
      </c>
      <c r="J21291" s="40">
        <v>195.96</v>
      </c>
      <c r="K21291" s="40">
        <v>0</v>
      </c>
    </row>
    <row r="21292" spans="1:11" x14ac:dyDescent="0.35">
      <c r="A21292">
        <v>65060</v>
      </c>
      <c r="B21292" t="s">
        <v>334</v>
      </c>
      <c r="C21292" s="70">
        <v>0</v>
      </c>
      <c r="D21292" s="70">
        <v>0</v>
      </c>
      <c r="E21292" s="71">
        <v>44682</v>
      </c>
      <c r="F21292" t="s">
        <v>8472</v>
      </c>
      <c r="G21292" t="s">
        <v>2142</v>
      </c>
      <c r="H21292" t="s">
        <v>8471</v>
      </c>
      <c r="I21292" t="s">
        <v>8470</v>
      </c>
      <c r="J21292" s="40">
        <v>132.69999999999999</v>
      </c>
      <c r="K21292" s="40">
        <v>0</v>
      </c>
    </row>
    <row r="21293" spans="1:11" x14ac:dyDescent="0.35">
      <c r="A21293">
        <v>65060</v>
      </c>
      <c r="B21293" t="s">
        <v>334</v>
      </c>
      <c r="C21293" s="70">
        <v>0</v>
      </c>
      <c r="D21293" s="70">
        <v>0</v>
      </c>
      <c r="E21293" s="71">
        <v>44685</v>
      </c>
      <c r="F21293" t="s">
        <v>8469</v>
      </c>
      <c r="G21293" t="s">
        <v>2142</v>
      </c>
      <c r="H21293" t="s">
        <v>8468</v>
      </c>
      <c r="I21293" t="s">
        <v>8353</v>
      </c>
      <c r="J21293" s="40">
        <v>133.96</v>
      </c>
      <c r="K21293" s="40">
        <v>0</v>
      </c>
    </row>
    <row r="21294" spans="1:11" x14ac:dyDescent="0.35">
      <c r="A21294">
        <v>65060</v>
      </c>
      <c r="B21294" t="s">
        <v>334</v>
      </c>
      <c r="C21294" s="70">
        <v>0</v>
      </c>
      <c r="D21294" s="70">
        <v>0</v>
      </c>
      <c r="E21294" s="71">
        <v>44690</v>
      </c>
      <c r="F21294" t="s">
        <v>8467</v>
      </c>
      <c r="G21294" t="s">
        <v>2142</v>
      </c>
      <c r="H21294" t="s">
        <v>2018</v>
      </c>
      <c r="I21294" t="s">
        <v>2017</v>
      </c>
      <c r="J21294" s="40">
        <v>656.32</v>
      </c>
      <c r="K21294" s="40">
        <v>0</v>
      </c>
    </row>
    <row r="21295" spans="1:11" x14ac:dyDescent="0.35">
      <c r="A21295">
        <v>65060</v>
      </c>
      <c r="B21295" t="s">
        <v>334</v>
      </c>
      <c r="C21295" s="70">
        <v>0</v>
      </c>
      <c r="D21295" s="70">
        <v>0</v>
      </c>
      <c r="E21295" s="71">
        <v>44696</v>
      </c>
      <c r="F21295" t="s">
        <v>8466</v>
      </c>
      <c r="G21295" t="s">
        <v>2142</v>
      </c>
      <c r="H21295" t="s">
        <v>8465</v>
      </c>
      <c r="I21295" t="s">
        <v>8464</v>
      </c>
      <c r="J21295" s="40">
        <v>34.82</v>
      </c>
      <c r="K21295" s="40">
        <v>0</v>
      </c>
    </row>
    <row r="21296" spans="1:11" x14ac:dyDescent="0.35">
      <c r="A21296">
        <v>65060</v>
      </c>
      <c r="B21296" t="s">
        <v>334</v>
      </c>
      <c r="C21296" s="70">
        <v>0</v>
      </c>
      <c r="D21296" s="70">
        <v>0</v>
      </c>
      <c r="E21296" s="71">
        <v>44701</v>
      </c>
      <c r="F21296" t="s">
        <v>8463</v>
      </c>
      <c r="G21296" t="s">
        <v>2142</v>
      </c>
      <c r="H21296" t="s">
        <v>8462</v>
      </c>
      <c r="I21296" t="s">
        <v>8461</v>
      </c>
      <c r="J21296" s="40">
        <v>132.06</v>
      </c>
      <c r="K21296" s="40">
        <v>0</v>
      </c>
    </row>
    <row r="21297" spans="1:11" x14ac:dyDescent="0.35">
      <c r="A21297">
        <v>65060</v>
      </c>
      <c r="B21297" t="s">
        <v>334</v>
      </c>
      <c r="C21297" s="70">
        <v>0</v>
      </c>
      <c r="D21297" s="70">
        <v>0</v>
      </c>
      <c r="E21297" s="71">
        <v>44712</v>
      </c>
      <c r="F21297" t="s">
        <v>2077</v>
      </c>
      <c r="G21297" t="s">
        <v>1912</v>
      </c>
      <c r="I21297" t="s">
        <v>8460</v>
      </c>
      <c r="J21297" s="40">
        <v>194.73</v>
      </c>
      <c r="K21297" s="40">
        <v>0</v>
      </c>
    </row>
    <row r="21298" spans="1:11" x14ac:dyDescent="0.35">
      <c r="A21298">
        <v>65060</v>
      </c>
      <c r="B21298" t="s">
        <v>334</v>
      </c>
      <c r="C21298" s="70">
        <v>0</v>
      </c>
      <c r="D21298" s="70">
        <v>0</v>
      </c>
      <c r="E21298" s="71">
        <v>44712</v>
      </c>
      <c r="F21298" t="s">
        <v>2077</v>
      </c>
      <c r="G21298" t="s">
        <v>1912</v>
      </c>
      <c r="I21298" t="s">
        <v>8459</v>
      </c>
      <c r="J21298" s="40">
        <v>173.6</v>
      </c>
      <c r="K21298" s="40">
        <v>0</v>
      </c>
    </row>
    <row r="21299" spans="1:11" x14ac:dyDescent="0.35">
      <c r="A21299">
        <v>65060</v>
      </c>
      <c r="B21299" t="s">
        <v>334</v>
      </c>
      <c r="C21299" s="70">
        <v>0</v>
      </c>
      <c r="D21299" s="70">
        <v>0</v>
      </c>
      <c r="E21299" s="71">
        <v>44712</v>
      </c>
      <c r="F21299" t="s">
        <v>2077</v>
      </c>
      <c r="G21299" t="s">
        <v>1912</v>
      </c>
      <c r="I21299" t="s">
        <v>8458</v>
      </c>
      <c r="J21299" s="40">
        <v>194.73</v>
      </c>
      <c r="K21299" s="40">
        <v>0</v>
      </c>
    </row>
    <row r="21300" spans="1:11" x14ac:dyDescent="0.35">
      <c r="A21300">
        <v>65060</v>
      </c>
      <c r="B21300" t="s">
        <v>334</v>
      </c>
      <c r="C21300" s="70">
        <v>0</v>
      </c>
      <c r="D21300" s="70">
        <v>0</v>
      </c>
      <c r="E21300" s="71">
        <v>44712</v>
      </c>
      <c r="F21300" t="s">
        <v>2077</v>
      </c>
      <c r="G21300" t="s">
        <v>1912</v>
      </c>
      <c r="I21300" t="s">
        <v>8457</v>
      </c>
      <c r="J21300" s="40">
        <v>194.73</v>
      </c>
      <c r="K21300" s="40">
        <v>0</v>
      </c>
    </row>
    <row r="21301" spans="1:11" x14ac:dyDescent="0.35">
      <c r="A21301">
        <v>65060</v>
      </c>
      <c r="B21301" t="s">
        <v>334</v>
      </c>
      <c r="C21301" s="70">
        <v>0</v>
      </c>
      <c r="D21301" s="70">
        <v>0</v>
      </c>
      <c r="E21301" s="71">
        <v>44714</v>
      </c>
      <c r="F21301" t="s">
        <v>8456</v>
      </c>
      <c r="G21301" t="s">
        <v>2142</v>
      </c>
      <c r="H21301" t="s">
        <v>8455</v>
      </c>
      <c r="I21301" t="s">
        <v>8454</v>
      </c>
      <c r="J21301" s="40">
        <v>25.33</v>
      </c>
      <c r="K21301" s="40">
        <v>0</v>
      </c>
    </row>
    <row r="21302" spans="1:11" x14ac:dyDescent="0.35">
      <c r="A21302">
        <v>65060</v>
      </c>
      <c r="B21302" t="s">
        <v>334</v>
      </c>
      <c r="C21302" s="70">
        <v>0</v>
      </c>
      <c r="D21302" s="70">
        <v>0</v>
      </c>
      <c r="E21302" s="71">
        <v>44714</v>
      </c>
      <c r="F21302" t="s">
        <v>8453</v>
      </c>
      <c r="G21302" t="s">
        <v>2142</v>
      </c>
      <c r="H21302" t="s">
        <v>8452</v>
      </c>
      <c r="I21302" t="s">
        <v>8451</v>
      </c>
      <c r="J21302" s="40">
        <v>53.68</v>
      </c>
      <c r="K21302" s="40">
        <v>0</v>
      </c>
    </row>
    <row r="21303" spans="1:11" x14ac:dyDescent="0.35">
      <c r="A21303">
        <v>65060</v>
      </c>
      <c r="B21303" t="s">
        <v>334</v>
      </c>
      <c r="C21303" s="70">
        <v>0</v>
      </c>
      <c r="D21303" s="70">
        <v>0</v>
      </c>
      <c r="E21303" s="71">
        <v>44719</v>
      </c>
      <c r="F21303" t="s">
        <v>8450</v>
      </c>
      <c r="G21303" t="s">
        <v>2142</v>
      </c>
      <c r="H21303" t="s">
        <v>8449</v>
      </c>
      <c r="I21303" t="s">
        <v>8448</v>
      </c>
      <c r="J21303" s="40">
        <v>32.520000000000003</v>
      </c>
      <c r="K21303" s="40">
        <v>0</v>
      </c>
    </row>
    <row r="21304" spans="1:11" x14ac:dyDescent="0.35">
      <c r="A21304">
        <v>65060</v>
      </c>
      <c r="B21304" t="s">
        <v>334</v>
      </c>
      <c r="C21304" s="70">
        <v>0</v>
      </c>
      <c r="D21304" s="70">
        <v>0</v>
      </c>
      <c r="E21304" s="71">
        <v>44721</v>
      </c>
      <c r="F21304" t="s">
        <v>8447</v>
      </c>
      <c r="G21304" t="s">
        <v>2142</v>
      </c>
      <c r="H21304" t="s">
        <v>8446</v>
      </c>
      <c r="I21304" t="s">
        <v>8445</v>
      </c>
      <c r="J21304" s="40">
        <v>135.28</v>
      </c>
      <c r="K21304" s="40">
        <v>0</v>
      </c>
    </row>
    <row r="21305" spans="1:11" x14ac:dyDescent="0.35">
      <c r="A21305">
        <v>65060</v>
      </c>
      <c r="B21305" t="s">
        <v>334</v>
      </c>
      <c r="C21305" s="70">
        <v>0</v>
      </c>
      <c r="D21305" s="70">
        <v>0</v>
      </c>
      <c r="E21305" s="71">
        <v>44721</v>
      </c>
      <c r="F21305" t="s">
        <v>8444</v>
      </c>
      <c r="G21305" t="s">
        <v>2142</v>
      </c>
      <c r="H21305" t="s">
        <v>8443</v>
      </c>
      <c r="I21305" t="s">
        <v>8442</v>
      </c>
      <c r="J21305" s="40">
        <v>209.71</v>
      </c>
      <c r="K21305" s="40">
        <v>0</v>
      </c>
    </row>
    <row r="21306" spans="1:11" x14ac:dyDescent="0.35">
      <c r="A21306">
        <v>65060</v>
      </c>
      <c r="B21306" t="s">
        <v>334</v>
      </c>
      <c r="C21306" s="70">
        <v>0</v>
      </c>
      <c r="D21306" s="70">
        <v>0</v>
      </c>
      <c r="E21306" s="71">
        <v>44724</v>
      </c>
      <c r="F21306" t="s">
        <v>8441</v>
      </c>
      <c r="G21306" t="s">
        <v>2142</v>
      </c>
      <c r="H21306" t="s">
        <v>8440</v>
      </c>
      <c r="I21306" t="s">
        <v>8439</v>
      </c>
      <c r="J21306" s="40">
        <v>202.34</v>
      </c>
      <c r="K21306" s="40">
        <v>0</v>
      </c>
    </row>
    <row r="21307" spans="1:11" x14ac:dyDescent="0.35">
      <c r="A21307">
        <v>65060</v>
      </c>
      <c r="B21307" t="s">
        <v>334</v>
      </c>
      <c r="C21307" s="70">
        <v>0</v>
      </c>
      <c r="D21307" s="70">
        <v>0</v>
      </c>
      <c r="E21307" s="71">
        <v>44724</v>
      </c>
      <c r="F21307" t="s">
        <v>8438</v>
      </c>
      <c r="G21307" t="s">
        <v>2142</v>
      </c>
      <c r="H21307" t="s">
        <v>8437</v>
      </c>
      <c r="I21307" t="s">
        <v>8436</v>
      </c>
      <c r="J21307" s="40">
        <v>207.41</v>
      </c>
      <c r="K21307" s="40">
        <v>0</v>
      </c>
    </row>
    <row r="21308" spans="1:11" x14ac:dyDescent="0.35">
      <c r="A21308">
        <v>65060</v>
      </c>
      <c r="B21308" t="s">
        <v>334</v>
      </c>
      <c r="C21308" s="70">
        <v>0</v>
      </c>
      <c r="D21308" s="70">
        <v>0</v>
      </c>
      <c r="E21308" s="71">
        <v>44725</v>
      </c>
      <c r="F21308" t="s">
        <v>8435</v>
      </c>
      <c r="G21308" t="s">
        <v>2142</v>
      </c>
      <c r="H21308" t="s">
        <v>8434</v>
      </c>
      <c r="I21308" t="s">
        <v>8433</v>
      </c>
      <c r="J21308" s="40">
        <v>50.93</v>
      </c>
      <c r="K21308" s="40">
        <v>0</v>
      </c>
    </row>
    <row r="21309" spans="1:11" x14ac:dyDescent="0.35">
      <c r="A21309">
        <v>65060</v>
      </c>
      <c r="B21309" t="s">
        <v>334</v>
      </c>
      <c r="C21309" s="70">
        <v>0</v>
      </c>
      <c r="D21309" s="70">
        <v>0</v>
      </c>
      <c r="E21309" s="71">
        <v>44728</v>
      </c>
      <c r="F21309" t="s">
        <v>8432</v>
      </c>
      <c r="G21309" t="s">
        <v>2142</v>
      </c>
      <c r="H21309" t="s">
        <v>8431</v>
      </c>
      <c r="I21309" t="s">
        <v>8430</v>
      </c>
      <c r="J21309" s="40">
        <v>66.23</v>
      </c>
      <c r="K21309" s="40">
        <v>0</v>
      </c>
    </row>
    <row r="21310" spans="1:11" x14ac:dyDescent="0.35">
      <c r="A21310">
        <v>65060</v>
      </c>
      <c r="B21310" t="s">
        <v>334</v>
      </c>
      <c r="C21310" s="70">
        <v>0</v>
      </c>
      <c r="D21310" s="70">
        <v>0</v>
      </c>
      <c r="E21310" s="71">
        <v>44733</v>
      </c>
      <c r="F21310" t="s">
        <v>8429</v>
      </c>
      <c r="G21310" t="s">
        <v>2142</v>
      </c>
      <c r="H21310" t="s">
        <v>8428</v>
      </c>
      <c r="I21310" t="s">
        <v>8427</v>
      </c>
      <c r="J21310" s="40">
        <v>309.32</v>
      </c>
      <c r="K21310" s="40">
        <v>0</v>
      </c>
    </row>
    <row r="21311" spans="1:11" x14ac:dyDescent="0.35">
      <c r="A21311">
        <v>65060</v>
      </c>
      <c r="B21311" t="s">
        <v>334</v>
      </c>
      <c r="C21311" s="70">
        <v>0</v>
      </c>
      <c r="D21311" s="70">
        <v>0</v>
      </c>
      <c r="E21311" s="71">
        <v>44733</v>
      </c>
      <c r="F21311" t="s">
        <v>8426</v>
      </c>
      <c r="G21311" t="s">
        <v>2142</v>
      </c>
      <c r="H21311" t="s">
        <v>8425</v>
      </c>
      <c r="I21311" t="s">
        <v>8424</v>
      </c>
      <c r="J21311" s="40">
        <v>454.57</v>
      </c>
      <c r="K21311" s="40">
        <v>0</v>
      </c>
    </row>
    <row r="21312" spans="1:11" x14ac:dyDescent="0.35">
      <c r="A21312">
        <v>65060</v>
      </c>
      <c r="B21312" t="s">
        <v>334</v>
      </c>
      <c r="C21312" s="70">
        <v>0</v>
      </c>
      <c r="D21312" s="70">
        <v>0</v>
      </c>
      <c r="E21312" s="71">
        <v>44740</v>
      </c>
      <c r="F21312" t="s">
        <v>8423</v>
      </c>
      <c r="G21312" t="s">
        <v>2142</v>
      </c>
      <c r="H21312" t="s">
        <v>8422</v>
      </c>
      <c r="I21312" t="s">
        <v>8421</v>
      </c>
      <c r="J21312" s="40">
        <v>66.75</v>
      </c>
      <c r="K21312" s="40">
        <v>0</v>
      </c>
    </row>
    <row r="21313" spans="1:11" x14ac:dyDescent="0.35">
      <c r="A21313">
        <v>65060</v>
      </c>
      <c r="B21313" t="s">
        <v>334</v>
      </c>
      <c r="C21313" s="70">
        <v>0</v>
      </c>
      <c r="D21313" s="70">
        <v>0</v>
      </c>
      <c r="E21313" s="71">
        <v>44741</v>
      </c>
      <c r="F21313" t="s">
        <v>8420</v>
      </c>
      <c r="G21313" t="s">
        <v>2142</v>
      </c>
      <c r="H21313" t="s">
        <v>8419</v>
      </c>
      <c r="I21313" t="s">
        <v>8418</v>
      </c>
      <c r="J21313" s="40">
        <v>434.93</v>
      </c>
      <c r="K21313" s="40">
        <v>0</v>
      </c>
    </row>
    <row r="21314" spans="1:11" x14ac:dyDescent="0.35">
      <c r="A21314">
        <v>65060</v>
      </c>
      <c r="B21314" t="s">
        <v>334</v>
      </c>
      <c r="C21314" s="70">
        <v>0</v>
      </c>
      <c r="D21314" s="70">
        <v>0</v>
      </c>
      <c r="E21314" s="71">
        <v>44742</v>
      </c>
      <c r="F21314" t="s">
        <v>2063</v>
      </c>
      <c r="G21314" t="s">
        <v>1912</v>
      </c>
      <c r="I21314" t="s">
        <v>8417</v>
      </c>
      <c r="J21314" s="40">
        <v>140.57</v>
      </c>
      <c r="K21314" s="40">
        <v>0</v>
      </c>
    </row>
    <row r="21315" spans="1:11" x14ac:dyDescent="0.35">
      <c r="A21315">
        <v>65060</v>
      </c>
      <c r="B21315" t="s">
        <v>334</v>
      </c>
      <c r="C21315" s="70">
        <v>0</v>
      </c>
      <c r="D21315" s="70">
        <v>0</v>
      </c>
      <c r="E21315" s="71">
        <v>44742</v>
      </c>
      <c r="F21315" t="s">
        <v>2063</v>
      </c>
      <c r="G21315" t="s">
        <v>1912</v>
      </c>
      <c r="I21315" t="s">
        <v>8416</v>
      </c>
      <c r="J21315" s="40">
        <v>56.86</v>
      </c>
      <c r="K21315" s="40">
        <v>0</v>
      </c>
    </row>
    <row r="21316" spans="1:11" x14ac:dyDescent="0.35">
      <c r="A21316">
        <v>65060</v>
      </c>
      <c r="B21316" t="s">
        <v>334</v>
      </c>
      <c r="C21316" s="70">
        <v>0</v>
      </c>
      <c r="D21316" s="70">
        <v>0</v>
      </c>
      <c r="E21316" s="71">
        <v>44742</v>
      </c>
      <c r="F21316" t="s">
        <v>2063</v>
      </c>
      <c r="G21316" t="s">
        <v>1912</v>
      </c>
      <c r="I21316" t="s">
        <v>8415</v>
      </c>
      <c r="J21316" s="40">
        <v>185.71</v>
      </c>
      <c r="K21316" s="40">
        <v>0</v>
      </c>
    </row>
    <row r="21317" spans="1:11" x14ac:dyDescent="0.35">
      <c r="A21317">
        <v>65060</v>
      </c>
      <c r="B21317" t="s">
        <v>334</v>
      </c>
      <c r="C21317" s="70">
        <v>0</v>
      </c>
      <c r="D21317" s="70">
        <v>0</v>
      </c>
      <c r="E21317" s="71">
        <v>44742</v>
      </c>
      <c r="F21317" t="s">
        <v>2063</v>
      </c>
      <c r="G21317" t="s">
        <v>1912</v>
      </c>
      <c r="J21317" s="40">
        <v>8.5399999999999991</v>
      </c>
      <c r="K21317" s="40">
        <v>0</v>
      </c>
    </row>
    <row r="21318" spans="1:11" x14ac:dyDescent="0.35">
      <c r="A21318">
        <v>65060</v>
      </c>
      <c r="B21318" t="s">
        <v>334</v>
      </c>
      <c r="C21318" s="70">
        <v>0</v>
      </c>
      <c r="D21318" s="70">
        <v>0</v>
      </c>
      <c r="E21318" s="71">
        <v>44742</v>
      </c>
      <c r="F21318" t="s">
        <v>8414</v>
      </c>
      <c r="G21318" t="s">
        <v>1912</v>
      </c>
      <c r="J21318" s="40">
        <v>167.22</v>
      </c>
      <c r="K21318" s="40">
        <v>0</v>
      </c>
    </row>
    <row r="21319" spans="1:11" x14ac:dyDescent="0.35">
      <c r="A21319">
        <v>65060</v>
      </c>
      <c r="B21319" t="s">
        <v>334</v>
      </c>
      <c r="C21319" s="70">
        <v>0</v>
      </c>
      <c r="D21319" s="70">
        <v>0</v>
      </c>
      <c r="E21319" s="71">
        <v>44742</v>
      </c>
      <c r="F21319" t="s">
        <v>8414</v>
      </c>
      <c r="G21319" t="s">
        <v>1912</v>
      </c>
      <c r="J21319" s="40">
        <v>145.44</v>
      </c>
      <c r="K21319" s="40">
        <v>0</v>
      </c>
    </row>
    <row r="21320" spans="1:11" x14ac:dyDescent="0.35">
      <c r="A21320">
        <v>65060</v>
      </c>
      <c r="B21320" t="s">
        <v>334</v>
      </c>
      <c r="C21320" s="70">
        <v>0</v>
      </c>
      <c r="D21320" s="70">
        <v>0</v>
      </c>
      <c r="E21320" s="71">
        <v>44742</v>
      </c>
      <c r="F21320" t="s">
        <v>8414</v>
      </c>
      <c r="G21320" t="s">
        <v>1912</v>
      </c>
      <c r="J21320" s="40">
        <v>145.44</v>
      </c>
      <c r="K21320" s="40">
        <v>0</v>
      </c>
    </row>
    <row r="21321" spans="1:11" x14ac:dyDescent="0.35">
      <c r="A21321">
        <v>65060</v>
      </c>
      <c r="B21321" t="s">
        <v>334</v>
      </c>
      <c r="C21321" s="70">
        <v>0</v>
      </c>
      <c r="D21321" s="70">
        <v>0</v>
      </c>
      <c r="E21321" s="71">
        <v>44742</v>
      </c>
      <c r="F21321" t="s">
        <v>8414</v>
      </c>
      <c r="G21321" t="s">
        <v>1912</v>
      </c>
      <c r="J21321" s="40">
        <v>142.03</v>
      </c>
      <c r="K21321" s="40">
        <v>0</v>
      </c>
    </row>
    <row r="21322" spans="1:11" x14ac:dyDescent="0.35">
      <c r="A21322">
        <v>65060</v>
      </c>
      <c r="B21322" t="s">
        <v>334</v>
      </c>
      <c r="C21322" s="70">
        <v>0</v>
      </c>
      <c r="D21322" s="70">
        <v>0</v>
      </c>
      <c r="E21322" s="71">
        <v>44742</v>
      </c>
      <c r="F21322" t="s">
        <v>8414</v>
      </c>
      <c r="G21322" t="s">
        <v>1912</v>
      </c>
      <c r="J21322" s="40">
        <v>184.51</v>
      </c>
      <c r="K21322" s="40">
        <v>0</v>
      </c>
    </row>
    <row r="21323" spans="1:11" x14ac:dyDescent="0.35">
      <c r="A21323">
        <v>65060</v>
      </c>
      <c r="B21323" t="s">
        <v>334</v>
      </c>
      <c r="C21323" s="70">
        <v>0</v>
      </c>
      <c r="D21323" s="70">
        <v>0</v>
      </c>
      <c r="E21323" s="71">
        <v>44742</v>
      </c>
      <c r="F21323" t="s">
        <v>8414</v>
      </c>
      <c r="G21323" t="s">
        <v>1912</v>
      </c>
      <c r="J21323" s="40">
        <v>168.18</v>
      </c>
      <c r="K21323" s="40">
        <v>0</v>
      </c>
    </row>
    <row r="21324" spans="1:11" x14ac:dyDescent="0.35">
      <c r="A21324">
        <v>65060</v>
      </c>
      <c r="B21324" t="s">
        <v>334</v>
      </c>
      <c r="C21324" s="70">
        <v>0</v>
      </c>
      <c r="D21324" s="70">
        <v>0</v>
      </c>
      <c r="E21324" s="71">
        <v>44742</v>
      </c>
      <c r="F21324" t="s">
        <v>8414</v>
      </c>
      <c r="G21324" t="s">
        <v>1912</v>
      </c>
      <c r="J21324" s="40">
        <v>142.03</v>
      </c>
      <c r="K21324" s="40">
        <v>0</v>
      </c>
    </row>
    <row r="21325" spans="1:11" x14ac:dyDescent="0.35">
      <c r="A21325">
        <v>65060</v>
      </c>
      <c r="B21325" t="s">
        <v>334</v>
      </c>
      <c r="C21325" s="70">
        <v>0</v>
      </c>
      <c r="D21325" s="70">
        <v>0</v>
      </c>
      <c r="E21325" s="71">
        <v>44742</v>
      </c>
      <c r="F21325" t="s">
        <v>8414</v>
      </c>
      <c r="G21325" t="s">
        <v>1912</v>
      </c>
      <c r="J21325" s="40">
        <v>184.9</v>
      </c>
      <c r="K21325" s="40">
        <v>0</v>
      </c>
    </row>
    <row r="21326" spans="1:11" x14ac:dyDescent="0.35">
      <c r="A21326">
        <v>65060</v>
      </c>
      <c r="B21326" t="s">
        <v>334</v>
      </c>
      <c r="C21326" s="70">
        <v>0</v>
      </c>
      <c r="D21326" s="70">
        <v>0</v>
      </c>
      <c r="E21326" s="71">
        <v>44742</v>
      </c>
      <c r="F21326" t="s">
        <v>8414</v>
      </c>
      <c r="G21326" t="s">
        <v>1912</v>
      </c>
      <c r="J21326" s="40">
        <v>195.63</v>
      </c>
      <c r="K21326" s="40">
        <v>0</v>
      </c>
    </row>
    <row r="21327" spans="1:11" x14ac:dyDescent="0.35">
      <c r="A21327">
        <v>65060</v>
      </c>
      <c r="B21327" t="s">
        <v>334</v>
      </c>
      <c r="C21327" s="70">
        <v>0</v>
      </c>
      <c r="D21327" s="70">
        <v>0</v>
      </c>
      <c r="E21327" s="71">
        <v>44742</v>
      </c>
      <c r="F21327" t="s">
        <v>8414</v>
      </c>
      <c r="G21327" t="s">
        <v>1912</v>
      </c>
      <c r="J21327" s="40">
        <v>259</v>
      </c>
      <c r="K21327" s="40">
        <v>0</v>
      </c>
    </row>
    <row r="21328" spans="1:11" x14ac:dyDescent="0.35">
      <c r="A21328">
        <v>65060</v>
      </c>
      <c r="B21328" t="s">
        <v>334</v>
      </c>
      <c r="C21328" s="70">
        <v>0</v>
      </c>
      <c r="D21328" s="70">
        <v>0</v>
      </c>
      <c r="E21328" s="71">
        <v>44742</v>
      </c>
      <c r="F21328" t="s">
        <v>8414</v>
      </c>
      <c r="G21328" t="s">
        <v>1912</v>
      </c>
      <c r="J21328" s="40">
        <v>182.77</v>
      </c>
      <c r="K21328" s="40">
        <v>0</v>
      </c>
    </row>
    <row r="21329" spans="1:11" x14ac:dyDescent="0.35">
      <c r="A21329">
        <v>65060</v>
      </c>
      <c r="B21329" t="s">
        <v>334</v>
      </c>
      <c r="C21329" s="70">
        <v>0</v>
      </c>
      <c r="D21329" s="70">
        <v>0</v>
      </c>
      <c r="E21329" s="71">
        <v>44743</v>
      </c>
      <c r="F21329" t="s">
        <v>8413</v>
      </c>
      <c r="G21329" t="s">
        <v>2142</v>
      </c>
      <c r="H21329" t="s">
        <v>8412</v>
      </c>
      <c r="I21329" t="s">
        <v>8411</v>
      </c>
      <c r="J21329" s="40">
        <v>1238.05</v>
      </c>
      <c r="K21329" s="40">
        <v>0</v>
      </c>
    </row>
    <row r="21330" spans="1:11" x14ac:dyDescent="0.35">
      <c r="A21330">
        <v>65060</v>
      </c>
      <c r="B21330" t="s">
        <v>334</v>
      </c>
      <c r="C21330" s="70">
        <v>0</v>
      </c>
      <c r="D21330" s="70">
        <v>0</v>
      </c>
      <c r="E21330" s="71">
        <v>44743</v>
      </c>
      <c r="F21330" t="s">
        <v>8410</v>
      </c>
      <c r="G21330" t="s">
        <v>2142</v>
      </c>
      <c r="H21330" t="s">
        <v>8409</v>
      </c>
      <c r="I21330" t="s">
        <v>8408</v>
      </c>
      <c r="J21330" s="40">
        <v>195.63</v>
      </c>
      <c r="K21330" s="40">
        <v>0</v>
      </c>
    </row>
    <row r="21331" spans="1:11" x14ac:dyDescent="0.35">
      <c r="A21331">
        <v>65060</v>
      </c>
      <c r="B21331" t="s">
        <v>334</v>
      </c>
      <c r="C21331" s="70">
        <v>0</v>
      </c>
      <c r="D21331" s="70">
        <v>0</v>
      </c>
      <c r="E21331" s="71">
        <v>44743</v>
      </c>
      <c r="F21331" t="s">
        <v>8407</v>
      </c>
      <c r="G21331" t="s">
        <v>2142</v>
      </c>
      <c r="H21331" t="s">
        <v>8406</v>
      </c>
      <c r="I21331" t="s">
        <v>8405</v>
      </c>
      <c r="J21331" s="40">
        <v>184.9</v>
      </c>
      <c r="K21331" s="40">
        <v>0</v>
      </c>
    </row>
    <row r="21332" spans="1:11" x14ac:dyDescent="0.35">
      <c r="A21332">
        <v>65060</v>
      </c>
      <c r="B21332" t="s">
        <v>334</v>
      </c>
      <c r="C21332" s="70">
        <v>0</v>
      </c>
      <c r="D21332" s="70">
        <v>0</v>
      </c>
      <c r="E21332" s="71">
        <v>44743</v>
      </c>
      <c r="F21332" t="s">
        <v>8404</v>
      </c>
      <c r="G21332" t="s">
        <v>2142</v>
      </c>
      <c r="H21332" t="s">
        <v>8403</v>
      </c>
      <c r="I21332" t="s">
        <v>8402</v>
      </c>
      <c r="J21332" s="40">
        <v>259</v>
      </c>
      <c r="K21332" s="40">
        <v>0</v>
      </c>
    </row>
    <row r="21333" spans="1:11" x14ac:dyDescent="0.35">
      <c r="A21333">
        <v>65060</v>
      </c>
      <c r="B21333" t="s">
        <v>334</v>
      </c>
      <c r="C21333" s="70">
        <v>0</v>
      </c>
      <c r="D21333" s="70">
        <v>0</v>
      </c>
      <c r="E21333" s="71">
        <v>44743</v>
      </c>
      <c r="F21333" t="s">
        <v>8401</v>
      </c>
      <c r="G21333" t="s">
        <v>2142</v>
      </c>
      <c r="H21333" t="s">
        <v>8400</v>
      </c>
      <c r="I21333" t="s">
        <v>8376</v>
      </c>
      <c r="J21333" s="40">
        <v>142.03</v>
      </c>
      <c r="K21333" s="40">
        <v>0</v>
      </c>
    </row>
    <row r="21334" spans="1:11" x14ac:dyDescent="0.35">
      <c r="A21334">
        <v>65060</v>
      </c>
      <c r="B21334" t="s">
        <v>334</v>
      </c>
      <c r="C21334" s="70">
        <v>0</v>
      </c>
      <c r="D21334" s="70">
        <v>0</v>
      </c>
      <c r="E21334" s="71">
        <v>44743</v>
      </c>
      <c r="F21334" t="s">
        <v>8399</v>
      </c>
      <c r="G21334" t="s">
        <v>2142</v>
      </c>
      <c r="H21334" t="s">
        <v>8398</v>
      </c>
      <c r="I21334" t="s">
        <v>8373</v>
      </c>
      <c r="J21334" s="40">
        <v>145.44</v>
      </c>
      <c r="K21334" s="40">
        <v>0</v>
      </c>
    </row>
    <row r="21335" spans="1:11" x14ac:dyDescent="0.35">
      <c r="A21335">
        <v>65060</v>
      </c>
      <c r="B21335" t="s">
        <v>334</v>
      </c>
      <c r="C21335" s="70">
        <v>0</v>
      </c>
      <c r="D21335" s="70">
        <v>0</v>
      </c>
      <c r="E21335" s="71">
        <v>44743</v>
      </c>
      <c r="F21335" t="s">
        <v>8397</v>
      </c>
      <c r="G21335" t="s">
        <v>2142</v>
      </c>
      <c r="H21335" t="s">
        <v>8396</v>
      </c>
      <c r="I21335" t="s">
        <v>8370</v>
      </c>
      <c r="J21335" s="40">
        <v>182.77</v>
      </c>
      <c r="K21335" s="40">
        <v>0</v>
      </c>
    </row>
    <row r="21336" spans="1:11" x14ac:dyDescent="0.35">
      <c r="A21336">
        <v>65060</v>
      </c>
      <c r="B21336" t="s">
        <v>334</v>
      </c>
      <c r="C21336" s="70">
        <v>0</v>
      </c>
      <c r="D21336" s="70">
        <v>0</v>
      </c>
      <c r="E21336" s="71">
        <v>44743</v>
      </c>
      <c r="F21336" t="s">
        <v>8395</v>
      </c>
      <c r="G21336" t="s">
        <v>2142</v>
      </c>
      <c r="H21336" t="s">
        <v>8394</v>
      </c>
      <c r="I21336" t="s">
        <v>8367</v>
      </c>
      <c r="J21336" s="40">
        <v>168.18</v>
      </c>
      <c r="K21336" s="40">
        <v>0</v>
      </c>
    </row>
    <row r="21337" spans="1:11" x14ac:dyDescent="0.35">
      <c r="A21337">
        <v>65060</v>
      </c>
      <c r="B21337" t="s">
        <v>334</v>
      </c>
      <c r="C21337" s="70">
        <v>0</v>
      </c>
      <c r="D21337" s="70">
        <v>0</v>
      </c>
      <c r="E21337" s="71">
        <v>44743</v>
      </c>
      <c r="F21337" t="s">
        <v>8393</v>
      </c>
      <c r="G21337" t="s">
        <v>2142</v>
      </c>
      <c r="H21337" t="s">
        <v>8392</v>
      </c>
      <c r="I21337" t="s">
        <v>8391</v>
      </c>
      <c r="J21337" s="40">
        <v>184.51</v>
      </c>
      <c r="K21337" s="40">
        <v>0</v>
      </c>
    </row>
    <row r="21338" spans="1:11" x14ac:dyDescent="0.35">
      <c r="A21338">
        <v>65060</v>
      </c>
      <c r="B21338" t="s">
        <v>334</v>
      </c>
      <c r="C21338" s="70">
        <v>0</v>
      </c>
      <c r="D21338" s="70">
        <v>0</v>
      </c>
      <c r="E21338" s="71">
        <v>44743</v>
      </c>
      <c r="F21338" t="s">
        <v>8390</v>
      </c>
      <c r="G21338" t="s">
        <v>2142</v>
      </c>
      <c r="H21338" t="s">
        <v>8389</v>
      </c>
      <c r="I21338" t="s">
        <v>8364</v>
      </c>
      <c r="J21338" s="40">
        <v>167.22</v>
      </c>
      <c r="K21338" s="40">
        <v>0</v>
      </c>
    </row>
    <row r="21339" spans="1:11" x14ac:dyDescent="0.35">
      <c r="A21339">
        <v>65060</v>
      </c>
      <c r="B21339" t="s">
        <v>334</v>
      </c>
      <c r="C21339" s="70">
        <v>0</v>
      </c>
      <c r="D21339" s="70">
        <v>0</v>
      </c>
      <c r="E21339" s="71">
        <v>44743</v>
      </c>
      <c r="F21339" t="s">
        <v>8388</v>
      </c>
      <c r="G21339" t="s">
        <v>2142</v>
      </c>
      <c r="H21339" t="s">
        <v>8387</v>
      </c>
      <c r="I21339" t="s">
        <v>8361</v>
      </c>
      <c r="J21339" s="40">
        <v>142.03</v>
      </c>
      <c r="K21339" s="40">
        <v>0</v>
      </c>
    </row>
    <row r="21340" spans="1:11" x14ac:dyDescent="0.35">
      <c r="A21340">
        <v>65060</v>
      </c>
      <c r="B21340" t="s">
        <v>334</v>
      </c>
      <c r="C21340" s="70">
        <v>0</v>
      </c>
      <c r="D21340" s="70">
        <v>0</v>
      </c>
      <c r="E21340" s="71">
        <v>44743</v>
      </c>
      <c r="F21340" t="s">
        <v>8386</v>
      </c>
      <c r="G21340" t="s">
        <v>2142</v>
      </c>
      <c r="H21340" t="s">
        <v>8385</v>
      </c>
      <c r="I21340" t="s">
        <v>8358</v>
      </c>
      <c r="J21340" s="40">
        <v>145.44</v>
      </c>
      <c r="K21340" s="40">
        <v>0</v>
      </c>
    </row>
    <row r="21341" spans="1:11" x14ac:dyDescent="0.35">
      <c r="A21341">
        <v>65060</v>
      </c>
      <c r="B21341" t="s">
        <v>334</v>
      </c>
      <c r="C21341" s="70">
        <v>0</v>
      </c>
      <c r="D21341" s="70">
        <v>0</v>
      </c>
      <c r="E21341" s="71">
        <v>44743</v>
      </c>
      <c r="F21341" t="s">
        <v>8384</v>
      </c>
      <c r="G21341" t="s">
        <v>1907</v>
      </c>
      <c r="H21341" t="s">
        <v>8383</v>
      </c>
      <c r="I21341" t="s">
        <v>8382</v>
      </c>
      <c r="J21341" s="40">
        <v>0</v>
      </c>
      <c r="K21341" s="40">
        <v>12.44</v>
      </c>
    </row>
    <row r="21342" spans="1:11" x14ac:dyDescent="0.35">
      <c r="A21342">
        <v>65060</v>
      </c>
      <c r="B21342" t="s">
        <v>334</v>
      </c>
      <c r="C21342" s="70">
        <v>0</v>
      </c>
      <c r="D21342" s="70">
        <v>0</v>
      </c>
      <c r="E21342" s="71">
        <v>44743</v>
      </c>
      <c r="F21342" t="s">
        <v>8381</v>
      </c>
      <c r="G21342" t="s">
        <v>2142</v>
      </c>
      <c r="H21342" t="s">
        <v>8380</v>
      </c>
      <c r="I21342" t="s">
        <v>8379</v>
      </c>
      <c r="J21342" s="40">
        <v>327.51</v>
      </c>
      <c r="K21342" s="40">
        <v>0</v>
      </c>
    </row>
    <row r="21343" spans="1:11" x14ac:dyDescent="0.35">
      <c r="A21343">
        <v>65060</v>
      </c>
      <c r="B21343" t="s">
        <v>334</v>
      </c>
      <c r="C21343" s="70">
        <v>0</v>
      </c>
      <c r="D21343" s="70">
        <v>0</v>
      </c>
      <c r="E21343" s="71">
        <v>44743</v>
      </c>
      <c r="F21343" t="s">
        <v>8378</v>
      </c>
      <c r="G21343" t="s">
        <v>2142</v>
      </c>
      <c r="H21343" t="s">
        <v>8377</v>
      </c>
      <c r="I21343" t="s">
        <v>8376</v>
      </c>
      <c r="J21343" s="40">
        <v>-142.03</v>
      </c>
      <c r="K21343" s="40">
        <v>0</v>
      </c>
    </row>
    <row r="21344" spans="1:11" x14ac:dyDescent="0.35">
      <c r="A21344">
        <v>65060</v>
      </c>
      <c r="B21344" t="s">
        <v>334</v>
      </c>
      <c r="C21344" s="70">
        <v>0</v>
      </c>
      <c r="D21344" s="70">
        <v>0</v>
      </c>
      <c r="E21344" s="71">
        <v>44743</v>
      </c>
      <c r="F21344" t="s">
        <v>8375</v>
      </c>
      <c r="G21344" t="s">
        <v>2142</v>
      </c>
      <c r="H21344" t="s">
        <v>8374</v>
      </c>
      <c r="I21344" t="s">
        <v>8373</v>
      </c>
      <c r="J21344" s="40">
        <v>-145.44</v>
      </c>
      <c r="K21344" s="40">
        <v>0</v>
      </c>
    </row>
    <row r="21345" spans="1:11" x14ac:dyDescent="0.35">
      <c r="A21345">
        <v>65060</v>
      </c>
      <c r="B21345" t="s">
        <v>334</v>
      </c>
      <c r="C21345" s="70">
        <v>0</v>
      </c>
      <c r="D21345" s="70">
        <v>0</v>
      </c>
      <c r="E21345" s="71">
        <v>44743</v>
      </c>
      <c r="F21345" t="s">
        <v>8372</v>
      </c>
      <c r="G21345" t="s">
        <v>2142</v>
      </c>
      <c r="H21345" t="s">
        <v>8371</v>
      </c>
      <c r="I21345" t="s">
        <v>8370</v>
      </c>
      <c r="J21345" s="40">
        <v>-182.77</v>
      </c>
      <c r="K21345" s="40">
        <v>0</v>
      </c>
    </row>
    <row r="21346" spans="1:11" x14ac:dyDescent="0.35">
      <c r="A21346">
        <v>65060</v>
      </c>
      <c r="B21346" t="s">
        <v>334</v>
      </c>
      <c r="C21346" s="70">
        <v>0</v>
      </c>
      <c r="D21346" s="70">
        <v>0</v>
      </c>
      <c r="E21346" s="71">
        <v>44743</v>
      </c>
      <c r="F21346" t="s">
        <v>8369</v>
      </c>
      <c r="G21346" t="s">
        <v>2142</v>
      </c>
      <c r="H21346" t="s">
        <v>8368</v>
      </c>
      <c r="I21346" t="s">
        <v>8367</v>
      </c>
      <c r="J21346" s="40">
        <v>-168.18</v>
      </c>
      <c r="K21346" s="40">
        <v>0</v>
      </c>
    </row>
    <row r="21347" spans="1:11" x14ac:dyDescent="0.35">
      <c r="A21347">
        <v>65060</v>
      </c>
      <c r="B21347" t="s">
        <v>334</v>
      </c>
      <c r="C21347" s="70">
        <v>0</v>
      </c>
      <c r="D21347" s="70">
        <v>0</v>
      </c>
      <c r="E21347" s="71">
        <v>44743</v>
      </c>
      <c r="F21347" t="s">
        <v>8366</v>
      </c>
      <c r="G21347" t="s">
        <v>2142</v>
      </c>
      <c r="H21347" t="s">
        <v>8365</v>
      </c>
      <c r="I21347" t="s">
        <v>8364</v>
      </c>
      <c r="J21347" s="40">
        <v>-167.22</v>
      </c>
      <c r="K21347" s="40">
        <v>0</v>
      </c>
    </row>
    <row r="21348" spans="1:11" x14ac:dyDescent="0.35">
      <c r="A21348">
        <v>65060</v>
      </c>
      <c r="B21348" t="s">
        <v>334</v>
      </c>
      <c r="C21348" s="70">
        <v>0</v>
      </c>
      <c r="D21348" s="70">
        <v>0</v>
      </c>
      <c r="E21348" s="71">
        <v>44743</v>
      </c>
      <c r="F21348" t="s">
        <v>8363</v>
      </c>
      <c r="G21348" t="s">
        <v>2142</v>
      </c>
      <c r="H21348" t="s">
        <v>8362</v>
      </c>
      <c r="I21348" t="s">
        <v>8361</v>
      </c>
      <c r="J21348" s="40">
        <v>-142.03</v>
      </c>
      <c r="K21348" s="40">
        <v>0</v>
      </c>
    </row>
    <row r="21349" spans="1:11" x14ac:dyDescent="0.35">
      <c r="A21349">
        <v>65060</v>
      </c>
      <c r="B21349" t="s">
        <v>334</v>
      </c>
      <c r="C21349" s="70">
        <v>0</v>
      </c>
      <c r="D21349" s="70">
        <v>0</v>
      </c>
      <c r="E21349" s="71">
        <v>44743</v>
      </c>
      <c r="F21349" t="s">
        <v>8360</v>
      </c>
      <c r="G21349" t="s">
        <v>2142</v>
      </c>
      <c r="H21349" t="s">
        <v>8359</v>
      </c>
      <c r="I21349" t="s">
        <v>8358</v>
      </c>
      <c r="J21349" s="40">
        <v>-145.44</v>
      </c>
      <c r="K21349" s="40">
        <v>0</v>
      </c>
    </row>
    <row r="21350" spans="1:11" x14ac:dyDescent="0.35">
      <c r="A21350">
        <v>65060</v>
      </c>
      <c r="B21350" t="s">
        <v>334</v>
      </c>
      <c r="C21350" s="70">
        <v>0</v>
      </c>
      <c r="D21350" s="70">
        <v>0</v>
      </c>
      <c r="E21350" s="71">
        <v>44743</v>
      </c>
      <c r="F21350" t="s">
        <v>8357</v>
      </c>
      <c r="G21350" t="s">
        <v>2142</v>
      </c>
      <c r="H21350" t="s">
        <v>8356</v>
      </c>
      <c r="I21350" t="s">
        <v>8353</v>
      </c>
      <c r="J21350" s="40">
        <v>-133.96</v>
      </c>
      <c r="K21350" s="40">
        <v>0</v>
      </c>
    </row>
    <row r="21351" spans="1:11" x14ac:dyDescent="0.35">
      <c r="A21351">
        <v>65060</v>
      </c>
      <c r="B21351" t="s">
        <v>334</v>
      </c>
      <c r="C21351" s="70">
        <v>0</v>
      </c>
      <c r="D21351" s="70">
        <v>0</v>
      </c>
      <c r="E21351" s="71">
        <v>44743</v>
      </c>
      <c r="F21351" t="s">
        <v>8355</v>
      </c>
      <c r="G21351" t="s">
        <v>2142</v>
      </c>
      <c r="H21351" t="s">
        <v>8354</v>
      </c>
      <c r="I21351" t="s">
        <v>8353</v>
      </c>
      <c r="J21351" s="40">
        <v>133.96</v>
      </c>
      <c r="K21351" s="40">
        <v>0</v>
      </c>
    </row>
    <row r="21352" spans="1:11" x14ac:dyDescent="0.35">
      <c r="A21352">
        <v>65060</v>
      </c>
      <c r="B21352" t="s">
        <v>334</v>
      </c>
      <c r="C21352" s="70">
        <v>0</v>
      </c>
      <c r="D21352" s="70">
        <v>0</v>
      </c>
      <c r="E21352" s="71">
        <v>44753</v>
      </c>
      <c r="F21352" t="s">
        <v>8352</v>
      </c>
      <c r="G21352" t="s">
        <v>2142</v>
      </c>
      <c r="H21352" t="s">
        <v>2021</v>
      </c>
      <c r="I21352" t="s">
        <v>2020</v>
      </c>
      <c r="J21352" s="40">
        <v>288.08999999999997</v>
      </c>
      <c r="K21352" s="40">
        <v>0</v>
      </c>
    </row>
    <row r="21353" spans="1:11" x14ac:dyDescent="0.35">
      <c r="A21353">
        <v>65060</v>
      </c>
      <c r="B21353" t="s">
        <v>334</v>
      </c>
      <c r="C21353" s="70">
        <v>0</v>
      </c>
      <c r="D21353" s="70">
        <v>0</v>
      </c>
      <c r="E21353" s="71">
        <v>44754</v>
      </c>
      <c r="F21353" t="s">
        <v>8351</v>
      </c>
      <c r="G21353" t="s">
        <v>2142</v>
      </c>
      <c r="H21353" t="s">
        <v>8350</v>
      </c>
      <c r="I21353" t="s">
        <v>8349</v>
      </c>
      <c r="J21353" s="40">
        <v>128.76</v>
      </c>
      <c r="K21353" s="40">
        <v>0</v>
      </c>
    </row>
    <row r="21354" spans="1:11" x14ac:dyDescent="0.35">
      <c r="A21354">
        <v>65060</v>
      </c>
      <c r="B21354" t="s">
        <v>334</v>
      </c>
      <c r="C21354" s="70">
        <v>0</v>
      </c>
      <c r="D21354" s="70">
        <v>0</v>
      </c>
      <c r="E21354" s="71">
        <v>44760</v>
      </c>
      <c r="F21354" t="s">
        <v>8348</v>
      </c>
      <c r="G21354" t="s">
        <v>2142</v>
      </c>
      <c r="H21354" t="s">
        <v>8347</v>
      </c>
      <c r="I21354" t="s">
        <v>8342</v>
      </c>
      <c r="J21354" s="40">
        <v>141.26</v>
      </c>
      <c r="K21354" s="40">
        <v>0</v>
      </c>
    </row>
    <row r="21355" spans="1:11" x14ac:dyDescent="0.35">
      <c r="A21355">
        <v>65060</v>
      </c>
      <c r="B21355" t="s">
        <v>334</v>
      </c>
      <c r="C21355" s="70">
        <v>0</v>
      </c>
      <c r="D21355" s="70">
        <v>0</v>
      </c>
      <c r="E21355" s="71">
        <v>44760</v>
      </c>
      <c r="F21355" t="s">
        <v>8346</v>
      </c>
      <c r="G21355" t="s">
        <v>2142</v>
      </c>
      <c r="H21355" t="s">
        <v>8345</v>
      </c>
      <c r="I21355" t="s">
        <v>8342</v>
      </c>
      <c r="J21355" s="40">
        <v>-141.26</v>
      </c>
      <c r="K21355" s="40">
        <v>0</v>
      </c>
    </row>
    <row r="21356" spans="1:11" x14ac:dyDescent="0.35">
      <c r="A21356">
        <v>65060</v>
      </c>
      <c r="B21356" t="s">
        <v>334</v>
      </c>
      <c r="C21356" s="70">
        <v>0</v>
      </c>
      <c r="D21356" s="70">
        <v>0</v>
      </c>
      <c r="E21356" s="71">
        <v>44760</v>
      </c>
      <c r="F21356" t="s">
        <v>8344</v>
      </c>
      <c r="G21356" t="s">
        <v>2142</v>
      </c>
      <c r="H21356" t="s">
        <v>8343</v>
      </c>
      <c r="I21356" t="s">
        <v>8342</v>
      </c>
      <c r="J21356" s="40">
        <v>141.26</v>
      </c>
      <c r="K21356" s="40">
        <v>0</v>
      </c>
    </row>
    <row r="21357" spans="1:11" x14ac:dyDescent="0.35">
      <c r="A21357">
        <v>65060</v>
      </c>
      <c r="B21357" t="s">
        <v>334</v>
      </c>
      <c r="C21357" s="70">
        <v>0</v>
      </c>
      <c r="D21357" s="70">
        <v>0</v>
      </c>
      <c r="E21357" s="71">
        <v>44763</v>
      </c>
      <c r="F21357" t="s">
        <v>8341</v>
      </c>
      <c r="G21357" t="s">
        <v>2142</v>
      </c>
      <c r="H21357" t="s">
        <v>8340</v>
      </c>
      <c r="I21357" t="s">
        <v>8339</v>
      </c>
      <c r="J21357" s="40">
        <v>911.85</v>
      </c>
      <c r="K21357" s="40">
        <v>0</v>
      </c>
    </row>
    <row r="21358" spans="1:11" x14ac:dyDescent="0.35">
      <c r="A21358">
        <v>65060</v>
      </c>
      <c r="B21358" t="s">
        <v>334</v>
      </c>
      <c r="C21358" s="70">
        <v>0</v>
      </c>
      <c r="D21358" s="70">
        <v>0</v>
      </c>
      <c r="E21358" s="71">
        <v>44773</v>
      </c>
      <c r="F21358" t="s">
        <v>7924</v>
      </c>
      <c r="G21358" t="s">
        <v>1912</v>
      </c>
      <c r="J21358" s="40">
        <v>191.68</v>
      </c>
      <c r="K21358" s="40">
        <v>0</v>
      </c>
    </row>
    <row r="21359" spans="1:11" x14ac:dyDescent="0.35">
      <c r="A21359">
        <v>65060</v>
      </c>
      <c r="B21359" t="s">
        <v>334</v>
      </c>
      <c r="C21359" s="70">
        <v>0</v>
      </c>
      <c r="D21359" s="70">
        <v>0</v>
      </c>
      <c r="E21359" s="71">
        <v>44773</v>
      </c>
      <c r="F21359" t="s">
        <v>7924</v>
      </c>
      <c r="G21359" t="s">
        <v>1912</v>
      </c>
      <c r="I21359" t="s">
        <v>8338</v>
      </c>
      <c r="J21359" s="40">
        <v>188.73</v>
      </c>
      <c r="K21359" s="40">
        <v>0</v>
      </c>
    </row>
    <row r="21360" spans="1:11" x14ac:dyDescent="0.35">
      <c r="A21360">
        <v>65060</v>
      </c>
      <c r="B21360" t="s">
        <v>334</v>
      </c>
      <c r="C21360" s="70">
        <v>0</v>
      </c>
      <c r="D21360" s="70">
        <v>0</v>
      </c>
      <c r="E21360" s="71">
        <v>44773</v>
      </c>
      <c r="F21360" t="s">
        <v>7924</v>
      </c>
      <c r="G21360" t="s">
        <v>1912</v>
      </c>
      <c r="J21360" s="40">
        <v>190.21</v>
      </c>
      <c r="K21360" s="40">
        <v>0</v>
      </c>
    </row>
    <row r="21361" spans="1:11" x14ac:dyDescent="0.35">
      <c r="A21361">
        <v>65060</v>
      </c>
      <c r="B21361" t="s">
        <v>334</v>
      </c>
      <c r="C21361" s="70">
        <v>0</v>
      </c>
      <c r="D21361" s="70">
        <v>0</v>
      </c>
      <c r="E21361" s="71">
        <v>44773</v>
      </c>
      <c r="F21361" t="s">
        <v>7924</v>
      </c>
      <c r="G21361" t="s">
        <v>1912</v>
      </c>
      <c r="J21361" s="40">
        <v>162.19</v>
      </c>
      <c r="K21361" s="40">
        <v>0</v>
      </c>
    </row>
    <row r="21362" spans="1:11" x14ac:dyDescent="0.35">
      <c r="A21362">
        <v>65060</v>
      </c>
      <c r="B21362" t="s">
        <v>334</v>
      </c>
      <c r="C21362" s="70">
        <v>0</v>
      </c>
      <c r="D21362" s="70">
        <v>0</v>
      </c>
      <c r="E21362" s="71">
        <v>44773</v>
      </c>
      <c r="F21362" t="s">
        <v>7924</v>
      </c>
      <c r="G21362" t="s">
        <v>1912</v>
      </c>
      <c r="J21362" s="40">
        <v>191.68</v>
      </c>
      <c r="K21362" s="40">
        <v>0</v>
      </c>
    </row>
    <row r="21363" spans="1:11" x14ac:dyDescent="0.35">
      <c r="A21363">
        <v>65060</v>
      </c>
      <c r="B21363" t="s">
        <v>334</v>
      </c>
      <c r="C21363" s="70">
        <v>0</v>
      </c>
      <c r="D21363" s="70">
        <v>0</v>
      </c>
      <c r="E21363" s="71">
        <v>44773</v>
      </c>
      <c r="F21363" t="s">
        <v>7924</v>
      </c>
      <c r="G21363" t="s">
        <v>1912</v>
      </c>
      <c r="J21363" s="40">
        <v>74.02</v>
      </c>
      <c r="K21363" s="40">
        <v>0</v>
      </c>
    </row>
    <row r="21364" spans="1:11" x14ac:dyDescent="0.35">
      <c r="A21364">
        <v>65060</v>
      </c>
      <c r="B21364" t="s">
        <v>334</v>
      </c>
      <c r="C21364" s="70">
        <v>0</v>
      </c>
      <c r="D21364" s="70">
        <v>0</v>
      </c>
      <c r="E21364" s="71">
        <v>44774</v>
      </c>
      <c r="F21364" t="s">
        <v>8337</v>
      </c>
      <c r="G21364" t="s">
        <v>2142</v>
      </c>
      <c r="H21364" t="s">
        <v>8336</v>
      </c>
      <c r="I21364" t="s">
        <v>8335</v>
      </c>
      <c r="J21364" s="40">
        <v>600.97</v>
      </c>
      <c r="K21364" s="40">
        <v>0</v>
      </c>
    </row>
    <row r="21365" spans="1:11" x14ac:dyDescent="0.35">
      <c r="A21365">
        <v>65060</v>
      </c>
      <c r="B21365" t="s">
        <v>334</v>
      </c>
      <c r="C21365" s="70">
        <v>0</v>
      </c>
      <c r="D21365" s="70">
        <v>0</v>
      </c>
      <c r="E21365" s="71">
        <v>44781</v>
      </c>
      <c r="F21365" t="s">
        <v>8334</v>
      </c>
      <c r="G21365" t="s">
        <v>2142</v>
      </c>
      <c r="H21365" t="s">
        <v>2009</v>
      </c>
      <c r="I21365" t="s">
        <v>2008</v>
      </c>
      <c r="J21365" s="40">
        <v>68.599999999999994</v>
      </c>
      <c r="K21365" s="40">
        <v>0</v>
      </c>
    </row>
    <row r="21366" spans="1:11" x14ac:dyDescent="0.35">
      <c r="A21366">
        <v>65060</v>
      </c>
      <c r="B21366" t="s">
        <v>334</v>
      </c>
      <c r="C21366" s="70">
        <v>0</v>
      </c>
      <c r="D21366" s="70">
        <v>0</v>
      </c>
      <c r="E21366" s="71">
        <v>44796</v>
      </c>
      <c r="F21366" t="s">
        <v>8333</v>
      </c>
      <c r="G21366" t="s">
        <v>2142</v>
      </c>
      <c r="H21366" t="s">
        <v>8332</v>
      </c>
      <c r="I21366" t="s">
        <v>8331</v>
      </c>
      <c r="J21366" s="40">
        <v>56.79</v>
      </c>
      <c r="K21366" s="40">
        <v>0</v>
      </c>
    </row>
    <row r="21367" spans="1:11" x14ac:dyDescent="0.35">
      <c r="A21367">
        <v>65060</v>
      </c>
      <c r="B21367" t="s">
        <v>334</v>
      </c>
      <c r="C21367" s="70">
        <v>0</v>
      </c>
      <c r="D21367" s="70">
        <v>0</v>
      </c>
      <c r="E21367" s="71">
        <v>44804</v>
      </c>
      <c r="F21367" t="s">
        <v>8330</v>
      </c>
      <c r="G21367" t="s">
        <v>1912</v>
      </c>
      <c r="J21367" s="40">
        <v>126.01</v>
      </c>
      <c r="K21367" s="40">
        <v>0</v>
      </c>
    </row>
    <row r="21368" spans="1:11" x14ac:dyDescent="0.35">
      <c r="A21368">
        <v>65060</v>
      </c>
      <c r="B21368" t="s">
        <v>334</v>
      </c>
      <c r="C21368" s="70">
        <v>0</v>
      </c>
      <c r="D21368" s="70">
        <v>0</v>
      </c>
      <c r="E21368" s="71">
        <v>44804</v>
      </c>
      <c r="F21368" t="s">
        <v>8329</v>
      </c>
      <c r="G21368" t="s">
        <v>1912</v>
      </c>
      <c r="J21368" s="40">
        <v>31.58</v>
      </c>
      <c r="K21368" s="40">
        <v>0</v>
      </c>
    </row>
    <row r="21369" spans="1:11" x14ac:dyDescent="0.35">
      <c r="A21369">
        <v>65060</v>
      </c>
      <c r="B21369" t="s">
        <v>334</v>
      </c>
      <c r="C21369" s="70">
        <v>0</v>
      </c>
      <c r="D21369" s="70">
        <v>0</v>
      </c>
      <c r="E21369" s="71">
        <v>44805</v>
      </c>
      <c r="F21369" t="s">
        <v>8328</v>
      </c>
      <c r="G21369" t="s">
        <v>2142</v>
      </c>
      <c r="H21369" t="s">
        <v>8327</v>
      </c>
      <c r="I21369" t="s">
        <v>8326</v>
      </c>
      <c r="J21369" s="40">
        <v>1312.5</v>
      </c>
      <c r="K21369" s="40">
        <v>0</v>
      </c>
    </row>
    <row r="21370" spans="1:11" x14ac:dyDescent="0.35">
      <c r="A21370">
        <v>65060</v>
      </c>
      <c r="B21370" t="s">
        <v>334</v>
      </c>
      <c r="C21370" s="70">
        <v>0</v>
      </c>
      <c r="D21370" s="70">
        <v>0</v>
      </c>
      <c r="E21370" s="71">
        <v>44817</v>
      </c>
      <c r="F21370" t="s">
        <v>8325</v>
      </c>
      <c r="G21370" t="s">
        <v>2142</v>
      </c>
      <c r="H21370" t="s">
        <v>8324</v>
      </c>
      <c r="I21370" t="s">
        <v>8323</v>
      </c>
      <c r="J21370" s="40">
        <v>205.91</v>
      </c>
      <c r="K21370" s="40">
        <v>0</v>
      </c>
    </row>
    <row r="21371" spans="1:11" x14ac:dyDescent="0.35">
      <c r="A21371">
        <v>65060</v>
      </c>
      <c r="B21371" t="s">
        <v>334</v>
      </c>
      <c r="C21371" s="70">
        <v>0</v>
      </c>
      <c r="D21371" s="70">
        <v>0</v>
      </c>
      <c r="E21371" s="71">
        <v>44819</v>
      </c>
      <c r="F21371" t="s">
        <v>8322</v>
      </c>
      <c r="G21371" t="s">
        <v>2142</v>
      </c>
      <c r="H21371" t="s">
        <v>8321</v>
      </c>
      <c r="I21371" t="s">
        <v>8320</v>
      </c>
      <c r="J21371" s="40">
        <v>256.51</v>
      </c>
      <c r="K21371" s="40">
        <v>0</v>
      </c>
    </row>
    <row r="21372" spans="1:11" x14ac:dyDescent="0.35">
      <c r="A21372">
        <v>65060</v>
      </c>
      <c r="B21372" t="s">
        <v>334</v>
      </c>
      <c r="C21372" s="70">
        <v>0</v>
      </c>
      <c r="D21372" s="70">
        <v>0</v>
      </c>
      <c r="E21372" s="71">
        <v>44833</v>
      </c>
      <c r="F21372" t="s">
        <v>8319</v>
      </c>
      <c r="G21372" t="s">
        <v>2142</v>
      </c>
      <c r="H21372" t="s">
        <v>8318</v>
      </c>
      <c r="I21372" t="s">
        <v>8317</v>
      </c>
      <c r="J21372" s="40">
        <v>3269.18</v>
      </c>
      <c r="K21372" s="40">
        <v>0</v>
      </c>
    </row>
    <row r="21373" spans="1:11" x14ac:dyDescent="0.35">
      <c r="A21373">
        <v>65060</v>
      </c>
      <c r="B21373" t="s">
        <v>334</v>
      </c>
      <c r="C21373" s="70">
        <v>0</v>
      </c>
      <c r="D21373" s="70">
        <v>0</v>
      </c>
      <c r="E21373" s="71">
        <v>44833</v>
      </c>
      <c r="F21373" t="s">
        <v>8316</v>
      </c>
      <c r="G21373" t="s">
        <v>2142</v>
      </c>
      <c r="H21373" t="s">
        <v>8315</v>
      </c>
      <c r="I21373" t="s">
        <v>8314</v>
      </c>
      <c r="J21373" s="40">
        <v>1208.81</v>
      </c>
      <c r="K21373" s="40">
        <v>0</v>
      </c>
    </row>
    <row r="21374" spans="1:11" x14ac:dyDescent="0.35">
      <c r="A21374">
        <v>65060</v>
      </c>
      <c r="B21374" t="s">
        <v>334</v>
      </c>
      <c r="C21374" s="70">
        <v>0</v>
      </c>
      <c r="D21374" s="70">
        <v>0</v>
      </c>
      <c r="E21374" s="71">
        <v>44834</v>
      </c>
      <c r="F21374" t="s">
        <v>8313</v>
      </c>
      <c r="G21374" t="s">
        <v>1912</v>
      </c>
      <c r="J21374" s="40">
        <v>183.46</v>
      </c>
      <c r="K21374" s="40">
        <v>0</v>
      </c>
    </row>
    <row r="21375" spans="1:11" x14ac:dyDescent="0.35">
      <c r="A21375">
        <v>65060</v>
      </c>
      <c r="B21375" t="s">
        <v>334</v>
      </c>
      <c r="C21375" s="70">
        <v>0</v>
      </c>
      <c r="D21375" s="70">
        <v>0</v>
      </c>
      <c r="E21375" s="71">
        <v>44834</v>
      </c>
      <c r="F21375" t="s">
        <v>8312</v>
      </c>
      <c r="G21375" t="s">
        <v>1912</v>
      </c>
      <c r="J21375" s="40">
        <v>139.71</v>
      </c>
      <c r="K21375" s="40">
        <v>0</v>
      </c>
    </row>
    <row r="21376" spans="1:11" x14ac:dyDescent="0.35">
      <c r="A21376">
        <v>65060</v>
      </c>
      <c r="B21376" t="s">
        <v>334</v>
      </c>
      <c r="C21376" s="70">
        <v>0</v>
      </c>
      <c r="D21376" s="70">
        <v>0</v>
      </c>
      <c r="E21376" s="71">
        <v>44853</v>
      </c>
      <c r="F21376" t="s">
        <v>8311</v>
      </c>
      <c r="G21376" t="s">
        <v>2142</v>
      </c>
      <c r="H21376" t="s">
        <v>8310</v>
      </c>
      <c r="I21376" t="s">
        <v>8309</v>
      </c>
      <c r="J21376" s="40">
        <v>17931.34</v>
      </c>
      <c r="K21376" s="40">
        <v>0</v>
      </c>
    </row>
    <row r="21377" spans="1:11" x14ac:dyDescent="0.35">
      <c r="A21377">
        <v>65060</v>
      </c>
      <c r="B21377" t="s">
        <v>334</v>
      </c>
      <c r="C21377" s="70">
        <v>0</v>
      </c>
      <c r="D21377" s="70">
        <v>0</v>
      </c>
      <c r="E21377" s="71">
        <v>44865</v>
      </c>
      <c r="F21377" t="s">
        <v>8308</v>
      </c>
      <c r="G21377" t="s">
        <v>1912</v>
      </c>
      <c r="H21377" t="s">
        <v>1919</v>
      </c>
      <c r="J21377" s="40">
        <v>184.14</v>
      </c>
      <c r="K21377" s="40">
        <v>0</v>
      </c>
    </row>
    <row r="21378" spans="1:11" x14ac:dyDescent="0.35">
      <c r="A21378">
        <v>65060</v>
      </c>
      <c r="B21378" t="s">
        <v>334</v>
      </c>
      <c r="C21378" s="70">
        <v>0</v>
      </c>
      <c r="D21378" s="70">
        <v>0</v>
      </c>
      <c r="E21378" s="71">
        <v>44865</v>
      </c>
      <c r="F21378" t="s">
        <v>7957</v>
      </c>
      <c r="G21378" t="s">
        <v>1912</v>
      </c>
      <c r="J21378" s="40">
        <v>166.57</v>
      </c>
      <c r="K21378" s="40">
        <v>0</v>
      </c>
    </row>
    <row r="21379" spans="1:11" x14ac:dyDescent="0.35">
      <c r="A21379">
        <v>65060</v>
      </c>
      <c r="B21379" t="s">
        <v>334</v>
      </c>
      <c r="C21379" s="70">
        <v>0</v>
      </c>
      <c r="D21379" s="70">
        <v>0</v>
      </c>
      <c r="E21379" s="71">
        <v>44889</v>
      </c>
      <c r="F21379" t="s">
        <v>8307</v>
      </c>
      <c r="G21379" t="s">
        <v>2142</v>
      </c>
      <c r="H21379" t="s">
        <v>8306</v>
      </c>
      <c r="I21379" t="s">
        <v>8305</v>
      </c>
      <c r="J21379" s="40">
        <v>2397.66</v>
      </c>
      <c r="K21379" s="40">
        <v>0</v>
      </c>
    </row>
    <row r="21380" spans="1:11" x14ac:dyDescent="0.35">
      <c r="A21380">
        <v>65060</v>
      </c>
      <c r="B21380" t="s">
        <v>334</v>
      </c>
      <c r="C21380" s="70">
        <v>0</v>
      </c>
      <c r="D21380" s="70">
        <v>0</v>
      </c>
      <c r="E21380" s="71">
        <v>44892</v>
      </c>
      <c r="F21380" t="s">
        <v>8304</v>
      </c>
      <c r="G21380" t="s">
        <v>2142</v>
      </c>
      <c r="H21380" t="s">
        <v>8303</v>
      </c>
      <c r="I21380" t="s">
        <v>8302</v>
      </c>
      <c r="J21380" s="40">
        <v>624.21</v>
      </c>
      <c r="K21380" s="40">
        <v>0</v>
      </c>
    </row>
    <row r="21381" spans="1:11" x14ac:dyDescent="0.35">
      <c r="A21381">
        <v>65060</v>
      </c>
      <c r="B21381" t="s">
        <v>334</v>
      </c>
      <c r="C21381" s="70">
        <v>0</v>
      </c>
      <c r="D21381" s="70">
        <v>0</v>
      </c>
      <c r="E21381" s="71">
        <v>44894</v>
      </c>
      <c r="F21381" t="s">
        <v>8301</v>
      </c>
      <c r="G21381" t="s">
        <v>2142</v>
      </c>
      <c r="H21381" t="s">
        <v>8300</v>
      </c>
      <c r="I21381" t="s">
        <v>8299</v>
      </c>
      <c r="J21381" s="40">
        <v>55.05</v>
      </c>
      <c r="K21381" s="40">
        <v>0</v>
      </c>
    </row>
    <row r="21382" spans="1:11" x14ac:dyDescent="0.35">
      <c r="A21382">
        <v>65060</v>
      </c>
      <c r="B21382" t="s">
        <v>334</v>
      </c>
      <c r="C21382" s="70">
        <v>0</v>
      </c>
      <c r="D21382" s="70">
        <v>0</v>
      </c>
      <c r="E21382" s="71">
        <v>44895</v>
      </c>
      <c r="F21382" t="s">
        <v>8298</v>
      </c>
      <c r="G21382" t="s">
        <v>1912</v>
      </c>
      <c r="H21382" t="s">
        <v>1916</v>
      </c>
      <c r="J21382" s="40">
        <v>188.9</v>
      </c>
      <c r="K21382" s="40">
        <v>0</v>
      </c>
    </row>
    <row r="21383" spans="1:11" x14ac:dyDescent="0.35">
      <c r="A21383">
        <v>65060</v>
      </c>
      <c r="B21383" t="s">
        <v>334</v>
      </c>
      <c r="C21383" s="70">
        <v>0</v>
      </c>
      <c r="D21383" s="70">
        <v>0</v>
      </c>
      <c r="E21383" s="71">
        <v>44896</v>
      </c>
      <c r="F21383" t="s">
        <v>8297</v>
      </c>
      <c r="G21383" t="s">
        <v>2142</v>
      </c>
      <c r="H21383" t="s">
        <v>8296</v>
      </c>
      <c r="I21383" t="s">
        <v>8295</v>
      </c>
      <c r="J21383" s="40">
        <v>1200.19</v>
      </c>
      <c r="K21383" s="40">
        <v>0</v>
      </c>
    </row>
    <row r="21384" spans="1:11" x14ac:dyDescent="0.35">
      <c r="A21384">
        <v>65060</v>
      </c>
      <c r="B21384" t="s">
        <v>334</v>
      </c>
      <c r="C21384" s="70">
        <v>0</v>
      </c>
      <c r="D21384" s="70">
        <v>0</v>
      </c>
      <c r="E21384" s="71">
        <v>44896</v>
      </c>
      <c r="F21384" t="s">
        <v>8294</v>
      </c>
      <c r="G21384" t="s">
        <v>2142</v>
      </c>
      <c r="H21384" t="s">
        <v>8293</v>
      </c>
      <c r="I21384" t="s">
        <v>8292</v>
      </c>
      <c r="J21384" s="40">
        <v>1238.77</v>
      </c>
      <c r="K21384" s="40">
        <v>0</v>
      </c>
    </row>
    <row r="21385" spans="1:11" x14ac:dyDescent="0.35">
      <c r="A21385">
        <v>65060</v>
      </c>
      <c r="B21385" t="s">
        <v>334</v>
      </c>
      <c r="C21385" s="70">
        <v>0</v>
      </c>
      <c r="D21385" s="70">
        <v>0</v>
      </c>
      <c r="E21385" s="71">
        <v>44901</v>
      </c>
      <c r="F21385" t="s">
        <v>8291</v>
      </c>
      <c r="G21385" t="s">
        <v>2142</v>
      </c>
      <c r="H21385" t="s">
        <v>8290</v>
      </c>
      <c r="I21385" t="s">
        <v>8289</v>
      </c>
      <c r="J21385" s="40">
        <v>1012.45</v>
      </c>
      <c r="K21385" s="40">
        <v>0</v>
      </c>
    </row>
    <row r="21386" spans="1:11" x14ac:dyDescent="0.35">
      <c r="A21386">
        <v>65060</v>
      </c>
      <c r="B21386" t="s">
        <v>334</v>
      </c>
      <c r="C21386" s="70">
        <v>0</v>
      </c>
      <c r="D21386" s="70">
        <v>0</v>
      </c>
      <c r="E21386" s="71">
        <v>44903</v>
      </c>
      <c r="F21386" t="s">
        <v>8288</v>
      </c>
      <c r="G21386" t="s">
        <v>2142</v>
      </c>
      <c r="H21386" t="s">
        <v>8287</v>
      </c>
      <c r="I21386" t="s">
        <v>8286</v>
      </c>
      <c r="J21386" s="40">
        <v>1971.82</v>
      </c>
      <c r="K21386" s="40">
        <v>0</v>
      </c>
    </row>
    <row r="21387" spans="1:11" x14ac:dyDescent="0.35">
      <c r="A21387">
        <v>65060</v>
      </c>
      <c r="B21387" t="s">
        <v>334</v>
      </c>
      <c r="C21387" s="70">
        <v>0</v>
      </c>
      <c r="D21387" s="70">
        <v>0</v>
      </c>
      <c r="E21387" s="71">
        <v>44909</v>
      </c>
      <c r="F21387" t="s">
        <v>8285</v>
      </c>
      <c r="G21387" t="s">
        <v>2142</v>
      </c>
      <c r="H21387" t="s">
        <v>8284</v>
      </c>
      <c r="I21387" t="s">
        <v>8283</v>
      </c>
      <c r="J21387" s="40">
        <v>183.97</v>
      </c>
      <c r="K21387" s="40">
        <v>0</v>
      </c>
    </row>
    <row r="21388" spans="1:11" x14ac:dyDescent="0.35">
      <c r="A21388">
        <v>65060</v>
      </c>
      <c r="B21388" t="s">
        <v>334</v>
      </c>
      <c r="C21388" s="70">
        <v>0</v>
      </c>
      <c r="D21388" s="70">
        <v>0</v>
      </c>
      <c r="E21388" s="71">
        <v>44917</v>
      </c>
      <c r="F21388" t="s">
        <v>8282</v>
      </c>
      <c r="G21388" t="s">
        <v>2142</v>
      </c>
      <c r="H21388" t="s">
        <v>8281</v>
      </c>
      <c r="I21388" t="s">
        <v>8280</v>
      </c>
      <c r="J21388" s="40">
        <v>1265.46</v>
      </c>
      <c r="K21388" s="40">
        <v>0</v>
      </c>
    </row>
    <row r="21389" spans="1:11" x14ac:dyDescent="0.35">
      <c r="A21389">
        <v>65060</v>
      </c>
      <c r="B21389" t="s">
        <v>334</v>
      </c>
      <c r="C21389" s="70">
        <v>0</v>
      </c>
      <c r="D21389" s="70">
        <v>0</v>
      </c>
      <c r="E21389" s="71">
        <v>44926</v>
      </c>
      <c r="F21389" t="s">
        <v>8279</v>
      </c>
      <c r="G21389" t="s">
        <v>1912</v>
      </c>
      <c r="J21389" s="40">
        <v>184.71</v>
      </c>
      <c r="K21389" s="40">
        <v>0</v>
      </c>
    </row>
    <row r="21390" spans="1:11" x14ac:dyDescent="0.35">
      <c r="A21390">
        <v>65060</v>
      </c>
      <c r="B21390" t="s">
        <v>334</v>
      </c>
      <c r="C21390" s="70">
        <v>0</v>
      </c>
      <c r="D21390" s="70">
        <v>0</v>
      </c>
      <c r="E21390" s="71">
        <v>44926</v>
      </c>
      <c r="F21390" t="s">
        <v>8278</v>
      </c>
      <c r="G21390" t="s">
        <v>1912</v>
      </c>
      <c r="J21390" s="40">
        <v>338.16</v>
      </c>
      <c r="K21390" s="40">
        <v>0</v>
      </c>
    </row>
    <row r="21391" spans="1:11" x14ac:dyDescent="0.35">
      <c r="A21391">
        <v>65060</v>
      </c>
      <c r="B21391" t="s">
        <v>334</v>
      </c>
      <c r="C21391" s="70">
        <v>0</v>
      </c>
      <c r="D21391" s="70">
        <v>0</v>
      </c>
      <c r="E21391" s="71">
        <v>44926</v>
      </c>
      <c r="F21391" t="s">
        <v>8277</v>
      </c>
      <c r="G21391" t="s">
        <v>1912</v>
      </c>
      <c r="J21391" s="40">
        <v>184.71</v>
      </c>
      <c r="K21391" s="40">
        <v>0</v>
      </c>
    </row>
    <row r="21392" spans="1:11" x14ac:dyDescent="0.35">
      <c r="A21392">
        <v>65060</v>
      </c>
      <c r="B21392" t="s">
        <v>334</v>
      </c>
      <c r="C21392" s="70">
        <v>0</v>
      </c>
      <c r="D21392" s="70">
        <v>0</v>
      </c>
      <c r="E21392" s="71">
        <v>44926</v>
      </c>
      <c r="F21392" t="s">
        <v>8276</v>
      </c>
      <c r="G21392" t="s">
        <v>1912</v>
      </c>
      <c r="J21392" s="40">
        <v>-338.16</v>
      </c>
      <c r="K21392" s="40">
        <v>0</v>
      </c>
    </row>
    <row r="21393" spans="1:11" x14ac:dyDescent="0.35">
      <c r="A21393">
        <v>65060</v>
      </c>
      <c r="B21393" t="s">
        <v>334</v>
      </c>
      <c r="C21393" s="70">
        <v>0</v>
      </c>
      <c r="D21393" s="70">
        <v>0</v>
      </c>
      <c r="E21393" s="71">
        <v>44926</v>
      </c>
      <c r="F21393" t="s">
        <v>8275</v>
      </c>
      <c r="G21393" t="s">
        <v>1912</v>
      </c>
      <c r="H21393" t="s">
        <v>1911</v>
      </c>
      <c r="J21393" s="40">
        <v>184.71</v>
      </c>
      <c r="K21393" s="40">
        <v>0</v>
      </c>
    </row>
    <row r="21394" spans="1:11" x14ac:dyDescent="0.35">
      <c r="A21394">
        <v>65060</v>
      </c>
      <c r="B21394" t="s">
        <v>334</v>
      </c>
      <c r="C21394" s="70">
        <v>0</v>
      </c>
      <c r="D21394" s="70">
        <v>0</v>
      </c>
      <c r="E21394" s="71">
        <v>44926</v>
      </c>
      <c r="F21394" t="s">
        <v>8274</v>
      </c>
      <c r="G21394" t="s">
        <v>2142</v>
      </c>
      <c r="H21394" t="s">
        <v>8273</v>
      </c>
      <c r="I21394" t="s">
        <v>8272</v>
      </c>
      <c r="J21394" s="40">
        <v>-466.05</v>
      </c>
      <c r="K21394" s="40">
        <v>0</v>
      </c>
    </row>
    <row r="21395" spans="1:11" x14ac:dyDescent="0.35">
      <c r="A21395">
        <v>65061</v>
      </c>
      <c r="B21395" t="s">
        <v>1506</v>
      </c>
      <c r="C21395" s="70">
        <v>0</v>
      </c>
      <c r="D21395" s="70">
        <v>0</v>
      </c>
      <c r="E21395" s="71">
        <v>44584</v>
      </c>
      <c r="F21395" t="s">
        <v>8271</v>
      </c>
      <c r="G21395" t="s">
        <v>1907</v>
      </c>
      <c r="J21395" s="40">
        <v>62.49</v>
      </c>
      <c r="K21395" s="40">
        <v>0</v>
      </c>
    </row>
    <row r="21396" spans="1:11" x14ac:dyDescent="0.35">
      <c r="A21396">
        <v>65061</v>
      </c>
      <c r="B21396" t="s">
        <v>1506</v>
      </c>
      <c r="C21396" s="70">
        <v>0</v>
      </c>
      <c r="D21396" s="70">
        <v>0</v>
      </c>
      <c r="E21396" s="71">
        <v>44584</v>
      </c>
      <c r="F21396" t="s">
        <v>8270</v>
      </c>
      <c r="G21396" t="s">
        <v>1907</v>
      </c>
      <c r="J21396" s="40">
        <v>62.49</v>
      </c>
      <c r="K21396" s="40">
        <v>0</v>
      </c>
    </row>
    <row r="21397" spans="1:11" x14ac:dyDescent="0.35">
      <c r="A21397">
        <v>65061</v>
      </c>
      <c r="B21397" t="s">
        <v>1506</v>
      </c>
      <c r="C21397" s="70">
        <v>0</v>
      </c>
      <c r="D21397" s="70">
        <v>0</v>
      </c>
      <c r="E21397" s="71">
        <v>44620</v>
      </c>
      <c r="F21397" t="s">
        <v>8269</v>
      </c>
      <c r="G21397" t="s">
        <v>1912</v>
      </c>
      <c r="J21397" s="40">
        <v>60.78</v>
      </c>
      <c r="K21397" s="40">
        <v>0</v>
      </c>
    </row>
    <row r="21398" spans="1:11" x14ac:dyDescent="0.35">
      <c r="A21398">
        <v>65061</v>
      </c>
      <c r="B21398" t="s">
        <v>1506</v>
      </c>
      <c r="C21398" s="70">
        <v>0</v>
      </c>
      <c r="D21398" s="70">
        <v>0</v>
      </c>
      <c r="E21398" s="71">
        <v>44620</v>
      </c>
      <c r="F21398" t="s">
        <v>8269</v>
      </c>
      <c r="G21398" t="s">
        <v>1912</v>
      </c>
      <c r="J21398" s="40">
        <v>60.78</v>
      </c>
      <c r="K21398" s="40">
        <v>0</v>
      </c>
    </row>
    <row r="21399" spans="1:11" x14ac:dyDescent="0.35">
      <c r="A21399">
        <v>65061</v>
      </c>
      <c r="B21399" t="s">
        <v>1506</v>
      </c>
      <c r="C21399" s="70">
        <v>0</v>
      </c>
      <c r="D21399" s="70">
        <v>0</v>
      </c>
      <c r="E21399" s="71">
        <v>44651</v>
      </c>
      <c r="F21399" t="s">
        <v>8268</v>
      </c>
      <c r="G21399" t="s">
        <v>1912</v>
      </c>
      <c r="J21399" s="40">
        <v>62.08</v>
      </c>
      <c r="K21399" s="40">
        <v>0</v>
      </c>
    </row>
    <row r="21400" spans="1:11" x14ac:dyDescent="0.35">
      <c r="A21400">
        <v>65061</v>
      </c>
      <c r="B21400" t="s">
        <v>1506</v>
      </c>
      <c r="C21400" s="70">
        <v>0</v>
      </c>
      <c r="D21400" s="70">
        <v>0</v>
      </c>
      <c r="E21400" s="71">
        <v>44651</v>
      </c>
      <c r="F21400" t="s">
        <v>8268</v>
      </c>
      <c r="G21400" t="s">
        <v>1912</v>
      </c>
      <c r="J21400" s="40">
        <v>62.08</v>
      </c>
      <c r="K21400" s="40">
        <v>0</v>
      </c>
    </row>
    <row r="21401" spans="1:11" x14ac:dyDescent="0.35">
      <c r="A21401">
        <v>65061</v>
      </c>
      <c r="B21401" t="s">
        <v>1506</v>
      </c>
      <c r="C21401" s="70">
        <v>0</v>
      </c>
      <c r="D21401" s="70">
        <v>0</v>
      </c>
      <c r="E21401" s="71">
        <v>44652</v>
      </c>
      <c r="F21401" t="s">
        <v>8267</v>
      </c>
      <c r="G21401" t="s">
        <v>2169</v>
      </c>
      <c r="H21401" t="s">
        <v>8240</v>
      </c>
      <c r="I21401" t="s">
        <v>8239</v>
      </c>
      <c r="J21401" s="40">
        <v>299.17</v>
      </c>
      <c r="K21401" s="40">
        <v>0</v>
      </c>
    </row>
    <row r="21402" spans="1:11" x14ac:dyDescent="0.35">
      <c r="A21402">
        <v>65061</v>
      </c>
      <c r="B21402" t="s">
        <v>1506</v>
      </c>
      <c r="C21402" s="70">
        <v>0</v>
      </c>
      <c r="D21402" s="70">
        <v>0</v>
      </c>
      <c r="E21402" s="71">
        <v>44652</v>
      </c>
      <c r="F21402" t="s">
        <v>8266</v>
      </c>
      <c r="G21402" t="s">
        <v>2169</v>
      </c>
      <c r="H21402" t="s">
        <v>8240</v>
      </c>
      <c r="I21402" t="s">
        <v>8239</v>
      </c>
      <c r="J21402" s="40">
        <v>299.17</v>
      </c>
      <c r="K21402" s="40">
        <v>0</v>
      </c>
    </row>
    <row r="21403" spans="1:11" x14ac:dyDescent="0.35">
      <c r="A21403">
        <v>65061</v>
      </c>
      <c r="B21403" t="s">
        <v>1506</v>
      </c>
      <c r="C21403" s="70">
        <v>0</v>
      </c>
      <c r="D21403" s="70">
        <v>0</v>
      </c>
      <c r="E21403" s="71">
        <v>44652</v>
      </c>
      <c r="F21403" t="s">
        <v>8265</v>
      </c>
      <c r="G21403" t="s">
        <v>2169</v>
      </c>
      <c r="H21403" t="s">
        <v>8240</v>
      </c>
      <c r="I21403" t="s">
        <v>8239</v>
      </c>
      <c r="J21403" s="40">
        <v>299.17</v>
      </c>
      <c r="K21403" s="40">
        <v>0</v>
      </c>
    </row>
    <row r="21404" spans="1:11" x14ac:dyDescent="0.35">
      <c r="A21404">
        <v>65061</v>
      </c>
      <c r="B21404" t="s">
        <v>1506</v>
      </c>
      <c r="C21404" s="70">
        <v>0</v>
      </c>
      <c r="D21404" s="70">
        <v>0</v>
      </c>
      <c r="E21404" s="71">
        <v>44681</v>
      </c>
      <c r="F21404" t="s">
        <v>8264</v>
      </c>
      <c r="G21404" t="s">
        <v>1912</v>
      </c>
      <c r="J21404" s="40">
        <v>59.85</v>
      </c>
      <c r="K21404" s="40">
        <v>0</v>
      </c>
    </row>
    <row r="21405" spans="1:11" x14ac:dyDescent="0.35">
      <c r="A21405">
        <v>65061</v>
      </c>
      <c r="B21405" t="s">
        <v>1506</v>
      </c>
      <c r="C21405" s="70">
        <v>0</v>
      </c>
      <c r="D21405" s="70">
        <v>0</v>
      </c>
      <c r="E21405" s="71">
        <v>44681</v>
      </c>
      <c r="F21405" t="s">
        <v>8264</v>
      </c>
      <c r="G21405" t="s">
        <v>1912</v>
      </c>
      <c r="J21405" s="40">
        <v>59.85</v>
      </c>
      <c r="K21405" s="40">
        <v>0</v>
      </c>
    </row>
    <row r="21406" spans="1:11" x14ac:dyDescent="0.35">
      <c r="A21406">
        <v>65061</v>
      </c>
      <c r="B21406" t="s">
        <v>1506</v>
      </c>
      <c r="C21406" s="70">
        <v>0</v>
      </c>
      <c r="D21406" s="70">
        <v>0</v>
      </c>
      <c r="E21406" s="71">
        <v>44681</v>
      </c>
      <c r="F21406" t="s">
        <v>8263</v>
      </c>
      <c r="G21406" t="s">
        <v>2169</v>
      </c>
      <c r="H21406" t="s">
        <v>8240</v>
      </c>
      <c r="I21406" t="s">
        <v>8239</v>
      </c>
      <c r="J21406" s="40">
        <v>299.17</v>
      </c>
      <c r="K21406" s="40">
        <v>0</v>
      </c>
    </row>
    <row r="21407" spans="1:11" x14ac:dyDescent="0.35">
      <c r="A21407">
        <v>65061</v>
      </c>
      <c r="B21407" t="s">
        <v>1506</v>
      </c>
      <c r="C21407" s="70">
        <v>0</v>
      </c>
      <c r="D21407" s="70">
        <v>0</v>
      </c>
      <c r="E21407" s="71">
        <v>44712</v>
      </c>
      <c r="F21407" t="s">
        <v>3443</v>
      </c>
      <c r="G21407" t="s">
        <v>1912</v>
      </c>
      <c r="J21407" s="40">
        <v>59.82</v>
      </c>
      <c r="K21407" s="40">
        <v>0</v>
      </c>
    </row>
    <row r="21408" spans="1:11" x14ac:dyDescent="0.35">
      <c r="A21408">
        <v>65061</v>
      </c>
      <c r="B21408" t="s">
        <v>1506</v>
      </c>
      <c r="C21408" s="70">
        <v>0</v>
      </c>
      <c r="D21408" s="70">
        <v>0</v>
      </c>
      <c r="E21408" s="71">
        <v>44712</v>
      </c>
      <c r="F21408" t="s">
        <v>3443</v>
      </c>
      <c r="G21408" t="s">
        <v>1912</v>
      </c>
      <c r="J21408" s="40">
        <v>59.82</v>
      </c>
      <c r="K21408" s="40">
        <v>0</v>
      </c>
    </row>
    <row r="21409" spans="1:11" x14ac:dyDescent="0.35">
      <c r="A21409">
        <v>65061</v>
      </c>
      <c r="B21409" t="s">
        <v>1506</v>
      </c>
      <c r="C21409" s="70">
        <v>0</v>
      </c>
      <c r="D21409" s="70">
        <v>0</v>
      </c>
      <c r="E21409" s="71">
        <v>44712</v>
      </c>
      <c r="F21409" t="s">
        <v>8262</v>
      </c>
      <c r="G21409" t="s">
        <v>2169</v>
      </c>
      <c r="H21409" t="s">
        <v>8240</v>
      </c>
      <c r="I21409" t="s">
        <v>8239</v>
      </c>
      <c r="J21409" s="40">
        <v>299.17</v>
      </c>
      <c r="K21409" s="40">
        <v>0</v>
      </c>
    </row>
    <row r="21410" spans="1:11" x14ac:dyDescent="0.35">
      <c r="A21410">
        <v>65061</v>
      </c>
      <c r="B21410" t="s">
        <v>1506</v>
      </c>
      <c r="C21410" s="70">
        <v>0</v>
      </c>
      <c r="D21410" s="70">
        <v>0</v>
      </c>
      <c r="E21410" s="71">
        <v>44742</v>
      </c>
      <c r="F21410" t="s">
        <v>8261</v>
      </c>
      <c r="G21410" t="s">
        <v>2169</v>
      </c>
      <c r="H21410" t="s">
        <v>8240</v>
      </c>
      <c r="I21410" t="s">
        <v>8239</v>
      </c>
      <c r="J21410" s="40">
        <v>299.17</v>
      </c>
      <c r="K21410" s="40">
        <v>0</v>
      </c>
    </row>
    <row r="21411" spans="1:11" x14ac:dyDescent="0.35">
      <c r="A21411">
        <v>65061</v>
      </c>
      <c r="B21411" t="s">
        <v>1506</v>
      </c>
      <c r="C21411" s="70">
        <v>0</v>
      </c>
      <c r="D21411" s="70">
        <v>0</v>
      </c>
      <c r="E21411" s="71">
        <v>44742</v>
      </c>
      <c r="F21411" t="s">
        <v>8260</v>
      </c>
      <c r="G21411" t="s">
        <v>1912</v>
      </c>
      <c r="J21411" s="40">
        <v>57.49</v>
      </c>
      <c r="K21411" s="40">
        <v>0</v>
      </c>
    </row>
    <row r="21412" spans="1:11" x14ac:dyDescent="0.35">
      <c r="A21412">
        <v>65061</v>
      </c>
      <c r="B21412" t="s">
        <v>1506</v>
      </c>
      <c r="C21412" s="70">
        <v>0</v>
      </c>
      <c r="D21412" s="70">
        <v>0</v>
      </c>
      <c r="E21412" s="71">
        <v>44742</v>
      </c>
      <c r="F21412" t="s">
        <v>8260</v>
      </c>
      <c r="G21412" t="s">
        <v>1912</v>
      </c>
      <c r="J21412" s="40">
        <v>57.49</v>
      </c>
      <c r="K21412" s="40">
        <v>0</v>
      </c>
    </row>
    <row r="21413" spans="1:11" x14ac:dyDescent="0.35">
      <c r="A21413">
        <v>65061</v>
      </c>
      <c r="B21413" t="s">
        <v>1506</v>
      </c>
      <c r="C21413" s="70">
        <v>0</v>
      </c>
      <c r="D21413" s="70">
        <v>0</v>
      </c>
      <c r="E21413" s="71">
        <v>44773</v>
      </c>
      <c r="F21413" t="s">
        <v>8259</v>
      </c>
      <c r="G21413" t="s">
        <v>1912</v>
      </c>
      <c r="J21413" s="40">
        <v>59.68</v>
      </c>
      <c r="K21413" s="40">
        <v>0</v>
      </c>
    </row>
    <row r="21414" spans="1:11" x14ac:dyDescent="0.35">
      <c r="A21414">
        <v>65061</v>
      </c>
      <c r="B21414" t="s">
        <v>1506</v>
      </c>
      <c r="C21414" s="70">
        <v>0</v>
      </c>
      <c r="D21414" s="70">
        <v>0</v>
      </c>
      <c r="E21414" s="71">
        <v>44773</v>
      </c>
      <c r="F21414" t="s">
        <v>8259</v>
      </c>
      <c r="G21414" t="s">
        <v>1912</v>
      </c>
      <c r="J21414" s="40">
        <v>59.68</v>
      </c>
      <c r="K21414" s="40">
        <v>0</v>
      </c>
    </row>
    <row r="21415" spans="1:11" x14ac:dyDescent="0.35">
      <c r="A21415">
        <v>65061</v>
      </c>
      <c r="B21415" t="s">
        <v>1506</v>
      </c>
      <c r="C21415" s="70">
        <v>0</v>
      </c>
      <c r="D21415" s="70">
        <v>0</v>
      </c>
      <c r="E21415" s="71">
        <v>44773</v>
      </c>
      <c r="F21415" t="s">
        <v>8258</v>
      </c>
      <c r="G21415" t="s">
        <v>2169</v>
      </c>
      <c r="H21415" t="s">
        <v>8240</v>
      </c>
      <c r="I21415" t="s">
        <v>8239</v>
      </c>
      <c r="J21415" s="40">
        <v>299.17</v>
      </c>
      <c r="K21415" s="40">
        <v>0</v>
      </c>
    </row>
    <row r="21416" spans="1:11" x14ac:dyDescent="0.35">
      <c r="A21416">
        <v>65061</v>
      </c>
      <c r="B21416" t="s">
        <v>1506</v>
      </c>
      <c r="C21416" s="70">
        <v>0</v>
      </c>
      <c r="D21416" s="70">
        <v>0</v>
      </c>
      <c r="E21416" s="71">
        <v>44797</v>
      </c>
      <c r="F21416" t="s">
        <v>8257</v>
      </c>
      <c r="G21416" t="s">
        <v>1912</v>
      </c>
      <c r="J21416" s="40">
        <v>61.97</v>
      </c>
      <c r="K21416" s="40">
        <v>0</v>
      </c>
    </row>
    <row r="21417" spans="1:11" x14ac:dyDescent="0.35">
      <c r="A21417">
        <v>65061</v>
      </c>
      <c r="B21417" t="s">
        <v>1506</v>
      </c>
      <c r="C21417" s="70">
        <v>0</v>
      </c>
      <c r="D21417" s="70">
        <v>0</v>
      </c>
      <c r="E21417" s="71">
        <v>44797</v>
      </c>
      <c r="F21417" t="s">
        <v>8257</v>
      </c>
      <c r="G21417" t="s">
        <v>1912</v>
      </c>
      <c r="J21417" s="40">
        <v>61.97</v>
      </c>
      <c r="K21417" s="40">
        <v>0</v>
      </c>
    </row>
    <row r="21418" spans="1:11" x14ac:dyDescent="0.35">
      <c r="A21418">
        <v>65061</v>
      </c>
      <c r="B21418" t="s">
        <v>1506</v>
      </c>
      <c r="C21418" s="70">
        <v>0</v>
      </c>
      <c r="D21418" s="70">
        <v>0</v>
      </c>
      <c r="E21418" s="71">
        <v>44804</v>
      </c>
      <c r="F21418" t="s">
        <v>8256</v>
      </c>
      <c r="G21418" t="s">
        <v>2169</v>
      </c>
      <c r="H21418" t="s">
        <v>8240</v>
      </c>
      <c r="I21418" t="s">
        <v>8239</v>
      </c>
      <c r="J21418" s="40">
        <v>299.17</v>
      </c>
      <c r="K21418" s="40">
        <v>0</v>
      </c>
    </row>
    <row r="21419" spans="1:11" x14ac:dyDescent="0.35">
      <c r="A21419">
        <v>65061</v>
      </c>
      <c r="B21419" t="s">
        <v>1506</v>
      </c>
      <c r="C21419" s="70">
        <v>0</v>
      </c>
      <c r="D21419" s="70">
        <v>0</v>
      </c>
      <c r="E21419" s="71">
        <v>44805</v>
      </c>
      <c r="F21419" t="s">
        <v>8255</v>
      </c>
      <c r="G21419" t="s">
        <v>2142</v>
      </c>
      <c r="H21419" t="s">
        <v>8254</v>
      </c>
      <c r="I21419" t="s">
        <v>8253</v>
      </c>
      <c r="J21419" s="40">
        <v>617.09</v>
      </c>
      <c r="K21419" s="40">
        <v>0</v>
      </c>
    </row>
    <row r="21420" spans="1:11" x14ac:dyDescent="0.35">
      <c r="A21420">
        <v>65061</v>
      </c>
      <c r="B21420" t="s">
        <v>1506</v>
      </c>
      <c r="C21420" s="70">
        <v>0</v>
      </c>
      <c r="D21420" s="70">
        <v>0</v>
      </c>
      <c r="E21420" s="71">
        <v>44834</v>
      </c>
      <c r="F21420" t="s">
        <v>8252</v>
      </c>
      <c r="G21420" t="s">
        <v>1912</v>
      </c>
      <c r="I21420" t="s">
        <v>8251</v>
      </c>
      <c r="J21420" s="40">
        <v>57.98</v>
      </c>
      <c r="K21420" s="40">
        <v>0</v>
      </c>
    </row>
    <row r="21421" spans="1:11" x14ac:dyDescent="0.35">
      <c r="A21421">
        <v>65061</v>
      </c>
      <c r="B21421" t="s">
        <v>1506</v>
      </c>
      <c r="C21421" s="70">
        <v>0</v>
      </c>
      <c r="D21421" s="70">
        <v>0</v>
      </c>
      <c r="E21421" s="71">
        <v>44834</v>
      </c>
      <c r="F21421" t="s">
        <v>8252</v>
      </c>
      <c r="G21421" t="s">
        <v>1912</v>
      </c>
      <c r="I21421" t="s">
        <v>8251</v>
      </c>
      <c r="J21421" s="40">
        <v>57.98</v>
      </c>
      <c r="K21421" s="40">
        <v>0</v>
      </c>
    </row>
    <row r="21422" spans="1:11" x14ac:dyDescent="0.35">
      <c r="A21422">
        <v>65061</v>
      </c>
      <c r="B21422" t="s">
        <v>1506</v>
      </c>
      <c r="C21422" s="70">
        <v>0</v>
      </c>
      <c r="D21422" s="70">
        <v>0</v>
      </c>
      <c r="E21422" s="71">
        <v>44834</v>
      </c>
      <c r="F21422" t="s">
        <v>8250</v>
      </c>
      <c r="G21422" t="s">
        <v>2169</v>
      </c>
      <c r="H21422" t="s">
        <v>8240</v>
      </c>
      <c r="I21422" t="s">
        <v>8239</v>
      </c>
      <c r="J21422" s="40">
        <v>299.17</v>
      </c>
      <c r="K21422" s="40">
        <v>0</v>
      </c>
    </row>
    <row r="21423" spans="1:11" x14ac:dyDescent="0.35">
      <c r="A21423">
        <v>65061</v>
      </c>
      <c r="B21423" t="s">
        <v>1506</v>
      </c>
      <c r="C21423" s="70">
        <v>0</v>
      </c>
      <c r="D21423" s="70">
        <v>0</v>
      </c>
      <c r="E21423" s="71">
        <v>44865</v>
      </c>
      <c r="F21423" t="s">
        <v>8249</v>
      </c>
      <c r="G21423" t="s">
        <v>1912</v>
      </c>
      <c r="H21423" t="s">
        <v>2516</v>
      </c>
      <c r="I21423" t="s">
        <v>2516</v>
      </c>
      <c r="J21423" s="40">
        <v>58.03</v>
      </c>
      <c r="K21423" s="40">
        <v>0</v>
      </c>
    </row>
    <row r="21424" spans="1:11" x14ac:dyDescent="0.35">
      <c r="A21424">
        <v>65061</v>
      </c>
      <c r="B21424" t="s">
        <v>1506</v>
      </c>
      <c r="C21424" s="70">
        <v>0</v>
      </c>
      <c r="D21424" s="70">
        <v>0</v>
      </c>
      <c r="E21424" s="71">
        <v>44865</v>
      </c>
      <c r="F21424" t="s">
        <v>8249</v>
      </c>
      <c r="G21424" t="s">
        <v>1912</v>
      </c>
      <c r="H21424" t="s">
        <v>2516</v>
      </c>
      <c r="I21424" t="s">
        <v>2516</v>
      </c>
      <c r="J21424" s="40">
        <v>58.03</v>
      </c>
      <c r="K21424" s="40">
        <v>0</v>
      </c>
    </row>
    <row r="21425" spans="1:11" x14ac:dyDescent="0.35">
      <c r="A21425">
        <v>65061</v>
      </c>
      <c r="B21425" t="s">
        <v>1506</v>
      </c>
      <c r="C21425" s="70">
        <v>0</v>
      </c>
      <c r="D21425" s="70">
        <v>0</v>
      </c>
      <c r="E21425" s="71">
        <v>44865</v>
      </c>
      <c r="F21425" t="s">
        <v>8248</v>
      </c>
      <c r="G21425" t="s">
        <v>2169</v>
      </c>
      <c r="H21425" t="s">
        <v>8240</v>
      </c>
      <c r="I21425" t="s">
        <v>8239</v>
      </c>
      <c r="J21425" s="40">
        <v>299.17</v>
      </c>
      <c r="K21425" s="40">
        <v>0</v>
      </c>
    </row>
    <row r="21426" spans="1:11" x14ac:dyDescent="0.35">
      <c r="A21426">
        <v>65061</v>
      </c>
      <c r="B21426" t="s">
        <v>1506</v>
      </c>
      <c r="C21426" s="70">
        <v>0</v>
      </c>
      <c r="D21426" s="70">
        <v>0</v>
      </c>
      <c r="E21426" s="71">
        <v>44895</v>
      </c>
      <c r="F21426" t="s">
        <v>8247</v>
      </c>
      <c r="G21426" t="s">
        <v>1912</v>
      </c>
      <c r="H21426" t="s">
        <v>8246</v>
      </c>
      <c r="I21426" t="s">
        <v>8246</v>
      </c>
      <c r="J21426" s="40">
        <v>59.65</v>
      </c>
      <c r="K21426" s="40">
        <v>0</v>
      </c>
    </row>
    <row r="21427" spans="1:11" x14ac:dyDescent="0.35">
      <c r="A21427">
        <v>65061</v>
      </c>
      <c r="B21427" t="s">
        <v>1506</v>
      </c>
      <c r="C21427" s="70">
        <v>0</v>
      </c>
      <c r="D21427" s="70">
        <v>0</v>
      </c>
      <c r="E21427" s="71">
        <v>44895</v>
      </c>
      <c r="F21427" t="s">
        <v>8247</v>
      </c>
      <c r="G21427" t="s">
        <v>1912</v>
      </c>
      <c r="H21427" t="s">
        <v>8246</v>
      </c>
      <c r="I21427" t="s">
        <v>8246</v>
      </c>
      <c r="J21427" s="40">
        <v>59.59</v>
      </c>
      <c r="K21427" s="40">
        <v>0</v>
      </c>
    </row>
    <row r="21428" spans="1:11" x14ac:dyDescent="0.35">
      <c r="A21428">
        <v>65061</v>
      </c>
      <c r="B21428" t="s">
        <v>1506</v>
      </c>
      <c r="C21428" s="70">
        <v>0</v>
      </c>
      <c r="D21428" s="70">
        <v>0</v>
      </c>
      <c r="E21428" s="71">
        <v>44895</v>
      </c>
      <c r="F21428" t="s">
        <v>8245</v>
      </c>
      <c r="G21428" t="s">
        <v>2169</v>
      </c>
      <c r="H21428" t="s">
        <v>8240</v>
      </c>
      <c r="I21428" t="s">
        <v>8239</v>
      </c>
      <c r="J21428" s="40">
        <v>299.17</v>
      </c>
      <c r="K21428" s="40">
        <v>0</v>
      </c>
    </row>
    <row r="21429" spans="1:11" x14ac:dyDescent="0.35">
      <c r="A21429">
        <v>65061</v>
      </c>
      <c r="B21429" t="s">
        <v>1506</v>
      </c>
      <c r="C21429" s="70">
        <v>0</v>
      </c>
      <c r="D21429" s="70">
        <v>0</v>
      </c>
      <c r="E21429" s="71">
        <v>44926</v>
      </c>
      <c r="F21429" t="s">
        <v>8244</v>
      </c>
      <c r="G21429" t="s">
        <v>1907</v>
      </c>
      <c r="H21429" t="s">
        <v>8242</v>
      </c>
      <c r="I21429" t="s">
        <v>8242</v>
      </c>
      <c r="J21429" s="40">
        <v>58.65</v>
      </c>
      <c r="K21429" s="40">
        <v>0</v>
      </c>
    </row>
    <row r="21430" spans="1:11" x14ac:dyDescent="0.35">
      <c r="A21430">
        <v>65061</v>
      </c>
      <c r="B21430" t="s">
        <v>1506</v>
      </c>
      <c r="C21430" s="70">
        <v>0</v>
      </c>
      <c r="D21430" s="70">
        <v>0</v>
      </c>
      <c r="E21430" s="71">
        <v>44926</v>
      </c>
      <c r="F21430" t="s">
        <v>8243</v>
      </c>
      <c r="G21430" t="s">
        <v>1907</v>
      </c>
      <c r="H21430" t="s">
        <v>8242</v>
      </c>
      <c r="I21430" t="s">
        <v>8242</v>
      </c>
      <c r="J21430" s="40">
        <v>58.65</v>
      </c>
      <c r="K21430" s="40">
        <v>0</v>
      </c>
    </row>
    <row r="21431" spans="1:11" x14ac:dyDescent="0.35">
      <c r="A21431">
        <v>65061</v>
      </c>
      <c r="B21431" t="s">
        <v>1506</v>
      </c>
      <c r="C21431" s="70">
        <v>0</v>
      </c>
      <c r="D21431" s="70">
        <v>0</v>
      </c>
      <c r="E21431" s="71">
        <v>44926</v>
      </c>
      <c r="F21431" t="s">
        <v>8241</v>
      </c>
      <c r="G21431" t="s">
        <v>2169</v>
      </c>
      <c r="H21431" t="s">
        <v>8240</v>
      </c>
      <c r="I21431" t="s">
        <v>8239</v>
      </c>
      <c r="J21431" s="40">
        <v>299.19</v>
      </c>
      <c r="K21431" s="40">
        <v>0</v>
      </c>
    </row>
    <row r="21432" spans="1:11" x14ac:dyDescent="0.35">
      <c r="A21432">
        <v>65063</v>
      </c>
      <c r="B21432" t="s">
        <v>1315</v>
      </c>
      <c r="C21432" s="70">
        <v>0</v>
      </c>
      <c r="D21432" s="70">
        <v>0</v>
      </c>
      <c r="E21432" s="71">
        <v>44592</v>
      </c>
      <c r="F21432" t="s">
        <v>8238</v>
      </c>
      <c r="G21432" t="s">
        <v>2169</v>
      </c>
      <c r="H21432" t="s">
        <v>8226</v>
      </c>
      <c r="I21432" t="s">
        <v>8225</v>
      </c>
      <c r="J21432" s="40">
        <v>52.15</v>
      </c>
      <c r="K21432" s="40">
        <v>0</v>
      </c>
    </row>
    <row r="21433" spans="1:11" x14ac:dyDescent="0.35">
      <c r="A21433">
        <v>65063</v>
      </c>
      <c r="B21433" t="s">
        <v>1315</v>
      </c>
      <c r="C21433" s="70">
        <v>0</v>
      </c>
      <c r="D21433" s="70">
        <v>0</v>
      </c>
      <c r="E21433" s="71">
        <v>44620</v>
      </c>
      <c r="F21433" t="s">
        <v>8237</v>
      </c>
      <c r="G21433" t="s">
        <v>2169</v>
      </c>
      <c r="H21433" t="s">
        <v>8226</v>
      </c>
      <c r="I21433" t="s">
        <v>8225</v>
      </c>
      <c r="J21433" s="40">
        <v>52.15</v>
      </c>
      <c r="K21433" s="40">
        <v>0</v>
      </c>
    </row>
    <row r="21434" spans="1:11" x14ac:dyDescent="0.35">
      <c r="A21434">
        <v>65063</v>
      </c>
      <c r="B21434" t="s">
        <v>1315</v>
      </c>
      <c r="C21434" s="70">
        <v>0</v>
      </c>
      <c r="D21434" s="70">
        <v>0</v>
      </c>
      <c r="E21434" s="71">
        <v>44651</v>
      </c>
      <c r="F21434" t="s">
        <v>8236</v>
      </c>
      <c r="G21434" t="s">
        <v>2169</v>
      </c>
      <c r="H21434" t="s">
        <v>8226</v>
      </c>
      <c r="I21434" t="s">
        <v>8225</v>
      </c>
      <c r="J21434" s="40">
        <v>52.15</v>
      </c>
      <c r="K21434" s="40">
        <v>0</v>
      </c>
    </row>
    <row r="21435" spans="1:11" x14ac:dyDescent="0.35">
      <c r="A21435">
        <v>65063</v>
      </c>
      <c r="B21435" t="s">
        <v>1315</v>
      </c>
      <c r="C21435" s="70">
        <v>0</v>
      </c>
      <c r="D21435" s="70">
        <v>0</v>
      </c>
      <c r="E21435" s="71">
        <v>44681</v>
      </c>
      <c r="F21435" t="s">
        <v>8235</v>
      </c>
      <c r="G21435" t="s">
        <v>2169</v>
      </c>
      <c r="H21435" t="s">
        <v>8226</v>
      </c>
      <c r="I21435" t="s">
        <v>8225</v>
      </c>
      <c r="J21435" s="40">
        <v>52.15</v>
      </c>
      <c r="K21435" s="40">
        <v>0</v>
      </c>
    </row>
    <row r="21436" spans="1:11" x14ac:dyDescent="0.35">
      <c r="A21436">
        <v>65063</v>
      </c>
      <c r="B21436" t="s">
        <v>1315</v>
      </c>
      <c r="C21436" s="70">
        <v>0</v>
      </c>
      <c r="D21436" s="70">
        <v>0</v>
      </c>
      <c r="E21436" s="71">
        <v>44712</v>
      </c>
      <c r="F21436" t="s">
        <v>8234</v>
      </c>
      <c r="G21436" t="s">
        <v>2169</v>
      </c>
      <c r="H21436" t="s">
        <v>8226</v>
      </c>
      <c r="I21436" t="s">
        <v>8225</v>
      </c>
      <c r="J21436" s="40">
        <v>52.15</v>
      </c>
      <c r="K21436" s="40">
        <v>0</v>
      </c>
    </row>
    <row r="21437" spans="1:11" x14ac:dyDescent="0.35">
      <c r="A21437">
        <v>65063</v>
      </c>
      <c r="B21437" t="s">
        <v>1315</v>
      </c>
      <c r="C21437" s="70">
        <v>0</v>
      </c>
      <c r="D21437" s="70">
        <v>0</v>
      </c>
      <c r="E21437" s="71">
        <v>44742</v>
      </c>
      <c r="F21437" t="s">
        <v>8233</v>
      </c>
      <c r="G21437" t="s">
        <v>2169</v>
      </c>
      <c r="H21437" t="s">
        <v>8226</v>
      </c>
      <c r="I21437" t="s">
        <v>8225</v>
      </c>
      <c r="J21437" s="40">
        <v>52.15</v>
      </c>
      <c r="K21437" s="40">
        <v>0</v>
      </c>
    </row>
    <row r="21438" spans="1:11" x14ac:dyDescent="0.35">
      <c r="A21438">
        <v>65063</v>
      </c>
      <c r="B21438" t="s">
        <v>1315</v>
      </c>
      <c r="C21438" s="70">
        <v>0</v>
      </c>
      <c r="D21438" s="70">
        <v>0</v>
      </c>
      <c r="E21438" s="71">
        <v>44773</v>
      </c>
      <c r="F21438" t="s">
        <v>8232</v>
      </c>
      <c r="G21438" t="s">
        <v>2169</v>
      </c>
      <c r="H21438" t="s">
        <v>8226</v>
      </c>
      <c r="I21438" t="s">
        <v>8225</v>
      </c>
      <c r="J21438" s="40">
        <v>52.15</v>
      </c>
      <c r="K21438" s="40">
        <v>0</v>
      </c>
    </row>
    <row r="21439" spans="1:11" x14ac:dyDescent="0.35">
      <c r="A21439">
        <v>65063</v>
      </c>
      <c r="B21439" t="s">
        <v>1315</v>
      </c>
      <c r="C21439" s="70">
        <v>0</v>
      </c>
      <c r="D21439" s="70">
        <v>0</v>
      </c>
      <c r="E21439" s="71">
        <v>44804</v>
      </c>
      <c r="F21439" t="s">
        <v>8231</v>
      </c>
      <c r="G21439" t="s">
        <v>2169</v>
      </c>
      <c r="H21439" t="s">
        <v>8226</v>
      </c>
      <c r="I21439" t="s">
        <v>8225</v>
      </c>
      <c r="J21439" s="40">
        <v>52.15</v>
      </c>
      <c r="K21439" s="40">
        <v>0</v>
      </c>
    </row>
    <row r="21440" spans="1:11" x14ac:dyDescent="0.35">
      <c r="A21440">
        <v>65063</v>
      </c>
      <c r="B21440" t="s">
        <v>1315</v>
      </c>
      <c r="C21440" s="70">
        <v>0</v>
      </c>
      <c r="D21440" s="70">
        <v>0</v>
      </c>
      <c r="E21440" s="71">
        <v>44834</v>
      </c>
      <c r="F21440" t="s">
        <v>8230</v>
      </c>
      <c r="G21440" t="s">
        <v>2169</v>
      </c>
      <c r="H21440" t="s">
        <v>8226</v>
      </c>
      <c r="I21440" t="s">
        <v>8225</v>
      </c>
      <c r="J21440" s="40">
        <v>52.15</v>
      </c>
      <c r="K21440" s="40">
        <v>0</v>
      </c>
    </row>
    <row r="21441" spans="1:11" x14ac:dyDescent="0.35">
      <c r="A21441">
        <v>65063</v>
      </c>
      <c r="B21441" t="s">
        <v>1315</v>
      </c>
      <c r="C21441" s="70">
        <v>0</v>
      </c>
      <c r="D21441" s="70">
        <v>0</v>
      </c>
      <c r="E21441" s="71">
        <v>44865</v>
      </c>
      <c r="F21441" t="s">
        <v>8229</v>
      </c>
      <c r="G21441" t="s">
        <v>2169</v>
      </c>
      <c r="H21441" t="s">
        <v>8226</v>
      </c>
      <c r="I21441" t="s">
        <v>8225</v>
      </c>
      <c r="J21441" s="40">
        <v>52.15</v>
      </c>
      <c r="K21441" s="40">
        <v>0</v>
      </c>
    </row>
    <row r="21442" spans="1:11" x14ac:dyDescent="0.35">
      <c r="A21442">
        <v>65063</v>
      </c>
      <c r="B21442" t="s">
        <v>1315</v>
      </c>
      <c r="C21442" s="70">
        <v>0</v>
      </c>
      <c r="D21442" s="70">
        <v>0</v>
      </c>
      <c r="E21442" s="71">
        <v>44895</v>
      </c>
      <c r="F21442" t="s">
        <v>8228</v>
      </c>
      <c r="G21442" t="s">
        <v>2169</v>
      </c>
      <c r="H21442" t="s">
        <v>8226</v>
      </c>
      <c r="I21442" t="s">
        <v>8225</v>
      </c>
      <c r="J21442" s="40">
        <v>52.15</v>
      </c>
      <c r="K21442" s="40">
        <v>0</v>
      </c>
    </row>
    <row r="21443" spans="1:11" x14ac:dyDescent="0.35">
      <c r="A21443">
        <v>65063</v>
      </c>
      <c r="B21443" t="s">
        <v>1315</v>
      </c>
      <c r="C21443" s="70">
        <v>0</v>
      </c>
      <c r="D21443" s="70">
        <v>0</v>
      </c>
      <c r="E21443" s="71">
        <v>44926</v>
      </c>
      <c r="F21443" t="s">
        <v>8227</v>
      </c>
      <c r="G21443" t="s">
        <v>2169</v>
      </c>
      <c r="H21443" t="s">
        <v>8226</v>
      </c>
      <c r="I21443" t="s">
        <v>8225</v>
      </c>
      <c r="J21443" s="40">
        <v>52.13</v>
      </c>
      <c r="K21443" s="40">
        <v>0</v>
      </c>
    </row>
    <row r="21444" spans="1:11" x14ac:dyDescent="0.35">
      <c r="A21444" t="s">
        <v>1611</v>
      </c>
      <c r="B21444" t="s">
        <v>1612</v>
      </c>
      <c r="C21444" s="70">
        <v>0</v>
      </c>
      <c r="D21444" s="70">
        <v>0</v>
      </c>
      <c r="E21444" s="71">
        <v>44619</v>
      </c>
      <c r="F21444" t="s">
        <v>7765</v>
      </c>
      <c r="G21444" t="s">
        <v>2142</v>
      </c>
      <c r="H21444" t="s">
        <v>7764</v>
      </c>
      <c r="I21444" t="s">
        <v>7763</v>
      </c>
      <c r="J21444" s="40">
        <v>421.32</v>
      </c>
      <c r="K21444" s="40">
        <v>0</v>
      </c>
    </row>
    <row r="21445" spans="1:11" x14ac:dyDescent="0.35">
      <c r="A21445" t="s">
        <v>1613</v>
      </c>
      <c r="B21445" t="s">
        <v>1614</v>
      </c>
      <c r="C21445" s="70">
        <v>0</v>
      </c>
      <c r="D21445" s="70">
        <v>0</v>
      </c>
      <c r="E21445" s="71">
        <v>44670</v>
      </c>
      <c r="F21445" t="s">
        <v>7671</v>
      </c>
      <c r="G21445" t="s">
        <v>2142</v>
      </c>
      <c r="H21445" t="s">
        <v>7670</v>
      </c>
      <c r="I21445" t="s">
        <v>7669</v>
      </c>
      <c r="J21445" s="40">
        <v>149.44</v>
      </c>
      <c r="K21445" s="40">
        <v>0</v>
      </c>
    </row>
    <row r="21446" spans="1:11" x14ac:dyDescent="0.35">
      <c r="A21446" t="s">
        <v>1613</v>
      </c>
      <c r="B21446" t="s">
        <v>1614</v>
      </c>
      <c r="C21446" s="70">
        <v>0</v>
      </c>
      <c r="D21446" s="70">
        <v>0</v>
      </c>
      <c r="E21446" s="71">
        <v>44681</v>
      </c>
      <c r="F21446" t="s">
        <v>7653</v>
      </c>
      <c r="G21446" t="s">
        <v>2142</v>
      </c>
      <c r="H21446" t="s">
        <v>7652</v>
      </c>
      <c r="I21446" t="s">
        <v>7651</v>
      </c>
      <c r="J21446" s="40">
        <v>467.49</v>
      </c>
      <c r="K21446" s="40">
        <v>0</v>
      </c>
    </row>
    <row r="21447" spans="1:11" x14ac:dyDescent="0.35">
      <c r="A21447" t="s">
        <v>1613</v>
      </c>
      <c r="B21447" t="s">
        <v>1614</v>
      </c>
      <c r="C21447" s="70">
        <v>0</v>
      </c>
      <c r="D21447" s="70">
        <v>0</v>
      </c>
      <c r="E21447" s="71">
        <v>44712</v>
      </c>
      <c r="F21447" t="s">
        <v>7650</v>
      </c>
      <c r="G21447" t="s">
        <v>2142</v>
      </c>
      <c r="H21447" t="s">
        <v>7649</v>
      </c>
      <c r="I21447" t="s">
        <v>7648</v>
      </c>
      <c r="J21447" s="40">
        <v>464.86</v>
      </c>
      <c r="K21447" s="40">
        <v>0</v>
      </c>
    </row>
    <row r="21448" spans="1:11" x14ac:dyDescent="0.35">
      <c r="A21448" t="s">
        <v>1613</v>
      </c>
      <c r="B21448" t="s">
        <v>1614</v>
      </c>
      <c r="C21448" s="70">
        <v>0</v>
      </c>
      <c r="D21448" s="70">
        <v>0</v>
      </c>
      <c r="E21448" s="71">
        <v>44740</v>
      </c>
      <c r="F21448" t="s">
        <v>7647</v>
      </c>
      <c r="G21448" t="s">
        <v>2142</v>
      </c>
      <c r="H21448" t="s">
        <v>7646</v>
      </c>
      <c r="I21448" t="s">
        <v>7645</v>
      </c>
      <c r="J21448" s="40">
        <v>3532.96</v>
      </c>
      <c r="K21448" s="40">
        <v>0</v>
      </c>
    </row>
    <row r="21449" spans="1:11" x14ac:dyDescent="0.35">
      <c r="A21449" t="s">
        <v>1615</v>
      </c>
      <c r="B21449" t="s">
        <v>1616</v>
      </c>
      <c r="C21449" s="70">
        <v>0</v>
      </c>
      <c r="D21449" s="70">
        <v>0</v>
      </c>
      <c r="E21449" s="71">
        <v>44592</v>
      </c>
      <c r="F21449" t="s">
        <v>7735</v>
      </c>
      <c r="G21449" t="s">
        <v>2142</v>
      </c>
      <c r="H21449" t="s">
        <v>7734</v>
      </c>
      <c r="I21449" t="s">
        <v>7733</v>
      </c>
      <c r="J21449" s="40">
        <v>12191.12</v>
      </c>
      <c r="K21449" s="40">
        <v>0</v>
      </c>
    </row>
    <row r="21450" spans="1:11" x14ac:dyDescent="0.35">
      <c r="A21450" t="s">
        <v>1615</v>
      </c>
      <c r="B21450" t="s">
        <v>1616</v>
      </c>
      <c r="C21450" s="70">
        <v>0</v>
      </c>
      <c r="D21450" s="70">
        <v>0</v>
      </c>
      <c r="E21450" s="71">
        <v>44619</v>
      </c>
      <c r="F21450" t="s">
        <v>7765</v>
      </c>
      <c r="G21450" t="s">
        <v>2142</v>
      </c>
      <c r="H21450" t="s">
        <v>7764</v>
      </c>
      <c r="I21450" t="s">
        <v>7763</v>
      </c>
      <c r="J21450" s="40">
        <v>13523.13</v>
      </c>
      <c r="K21450" s="40">
        <v>0</v>
      </c>
    </row>
    <row r="21451" spans="1:11" x14ac:dyDescent="0.35">
      <c r="A21451" t="s">
        <v>1615</v>
      </c>
      <c r="B21451" t="s">
        <v>1616</v>
      </c>
      <c r="C21451" s="70">
        <v>0</v>
      </c>
      <c r="D21451" s="70">
        <v>0</v>
      </c>
      <c r="E21451" s="71">
        <v>44651</v>
      </c>
      <c r="F21451" t="s">
        <v>7723</v>
      </c>
      <c r="G21451" t="s">
        <v>2142</v>
      </c>
      <c r="H21451" t="s">
        <v>7722</v>
      </c>
      <c r="I21451" t="s">
        <v>7721</v>
      </c>
      <c r="J21451" s="40">
        <v>12108.96</v>
      </c>
      <c r="K21451" s="40">
        <v>0</v>
      </c>
    </row>
    <row r="21452" spans="1:11" x14ac:dyDescent="0.35">
      <c r="A21452" t="s">
        <v>1615</v>
      </c>
      <c r="B21452" t="s">
        <v>1616</v>
      </c>
      <c r="C21452" s="70">
        <v>0</v>
      </c>
      <c r="D21452" s="70">
        <v>0</v>
      </c>
      <c r="E21452" s="71">
        <v>44663</v>
      </c>
      <c r="F21452" t="s">
        <v>7720</v>
      </c>
      <c r="G21452" t="s">
        <v>2142</v>
      </c>
      <c r="H21452" t="s">
        <v>7719</v>
      </c>
      <c r="I21452" t="s">
        <v>7718</v>
      </c>
      <c r="J21452" s="40">
        <v>12714.15</v>
      </c>
      <c r="K21452" s="40">
        <v>0</v>
      </c>
    </row>
    <row r="21453" spans="1:11" x14ac:dyDescent="0.35">
      <c r="A21453" t="s">
        <v>1615</v>
      </c>
      <c r="B21453" t="s">
        <v>1616</v>
      </c>
      <c r="C21453" s="70">
        <v>0</v>
      </c>
      <c r="D21453" s="70">
        <v>0</v>
      </c>
      <c r="E21453" s="71">
        <v>44681</v>
      </c>
      <c r="F21453" t="s">
        <v>7653</v>
      </c>
      <c r="G21453" t="s">
        <v>2142</v>
      </c>
      <c r="H21453" t="s">
        <v>7652</v>
      </c>
      <c r="I21453" t="s">
        <v>7651</v>
      </c>
      <c r="J21453" s="40">
        <v>12179.98</v>
      </c>
      <c r="K21453" s="40">
        <v>0</v>
      </c>
    </row>
    <row r="21454" spans="1:11" x14ac:dyDescent="0.35">
      <c r="A21454" t="s">
        <v>1615</v>
      </c>
      <c r="B21454" t="s">
        <v>1616</v>
      </c>
      <c r="C21454" s="70">
        <v>0</v>
      </c>
      <c r="D21454" s="70">
        <v>0</v>
      </c>
      <c r="E21454" s="71">
        <v>44712</v>
      </c>
      <c r="F21454" t="s">
        <v>7650</v>
      </c>
      <c r="G21454" t="s">
        <v>2142</v>
      </c>
      <c r="H21454" t="s">
        <v>7649</v>
      </c>
      <c r="I21454" t="s">
        <v>7648</v>
      </c>
      <c r="J21454" s="40">
        <v>12111.43</v>
      </c>
      <c r="K21454" s="40">
        <v>0</v>
      </c>
    </row>
    <row r="21455" spans="1:11" x14ac:dyDescent="0.35">
      <c r="A21455" t="s">
        <v>1615</v>
      </c>
      <c r="B21455" t="s">
        <v>1616</v>
      </c>
      <c r="C21455" s="70">
        <v>0</v>
      </c>
      <c r="D21455" s="70">
        <v>0</v>
      </c>
      <c r="E21455" s="71">
        <v>44740</v>
      </c>
      <c r="F21455" t="s">
        <v>7647</v>
      </c>
      <c r="G21455" t="s">
        <v>2142</v>
      </c>
      <c r="H21455" t="s">
        <v>7646</v>
      </c>
      <c r="I21455" t="s">
        <v>7645</v>
      </c>
      <c r="J21455" s="40">
        <v>11896.39</v>
      </c>
      <c r="K21455" s="40">
        <v>0</v>
      </c>
    </row>
    <row r="21456" spans="1:11" x14ac:dyDescent="0.35">
      <c r="A21456" t="s">
        <v>1615</v>
      </c>
      <c r="B21456" t="s">
        <v>1616</v>
      </c>
      <c r="C21456" s="70">
        <v>0</v>
      </c>
      <c r="D21456" s="70">
        <v>0</v>
      </c>
      <c r="E21456" s="71">
        <v>44773</v>
      </c>
      <c r="F21456" t="s">
        <v>7644</v>
      </c>
      <c r="G21456" t="s">
        <v>2142</v>
      </c>
      <c r="H21456" t="s">
        <v>4610</v>
      </c>
      <c r="I21456" t="s">
        <v>4609</v>
      </c>
      <c r="J21456" s="40">
        <v>12140.18</v>
      </c>
      <c r="K21456" s="40">
        <v>0</v>
      </c>
    </row>
    <row r="21457" spans="1:11" x14ac:dyDescent="0.35">
      <c r="A21457" t="s">
        <v>1615</v>
      </c>
      <c r="B21457" t="s">
        <v>1616</v>
      </c>
      <c r="C21457" s="70">
        <v>0</v>
      </c>
      <c r="D21457" s="70">
        <v>0</v>
      </c>
      <c r="E21457" s="71">
        <v>44896</v>
      </c>
      <c r="F21457" t="s">
        <v>8224</v>
      </c>
      <c r="G21457" t="s">
        <v>2142</v>
      </c>
      <c r="H21457" t="s">
        <v>3944</v>
      </c>
      <c r="I21457" t="s">
        <v>3943</v>
      </c>
      <c r="J21457" s="40">
        <v>-20833.34</v>
      </c>
      <c r="K21457" s="40">
        <v>0</v>
      </c>
    </row>
    <row r="21458" spans="1:11" x14ac:dyDescent="0.35">
      <c r="A21458" t="s">
        <v>1615</v>
      </c>
      <c r="B21458" t="s">
        <v>1616</v>
      </c>
      <c r="C21458" s="70">
        <v>0</v>
      </c>
      <c r="D21458" s="70">
        <v>0</v>
      </c>
      <c r="E21458" s="71">
        <v>44896</v>
      </c>
      <c r="F21458" t="s">
        <v>7692</v>
      </c>
      <c r="G21458" t="s">
        <v>2142</v>
      </c>
      <c r="H21458" t="s">
        <v>7691</v>
      </c>
      <c r="I21458" t="s">
        <v>7690</v>
      </c>
      <c r="J21458" s="40">
        <v>-12108.96</v>
      </c>
      <c r="K21458" s="40">
        <v>0</v>
      </c>
    </row>
    <row r="21459" spans="1:11" x14ac:dyDescent="0.35">
      <c r="A21459">
        <v>65067</v>
      </c>
      <c r="B21459" t="s">
        <v>1284</v>
      </c>
      <c r="C21459" s="70">
        <v>0</v>
      </c>
      <c r="D21459" s="70">
        <v>0</v>
      </c>
      <c r="E21459" s="71">
        <v>44565</v>
      </c>
      <c r="F21459" t="s">
        <v>8223</v>
      </c>
      <c r="G21459" t="s">
        <v>2142</v>
      </c>
      <c r="H21459" t="s">
        <v>8222</v>
      </c>
      <c r="I21459" t="s">
        <v>8221</v>
      </c>
      <c r="J21459" s="40">
        <v>64.64</v>
      </c>
      <c r="K21459" s="40">
        <v>0</v>
      </c>
    </row>
    <row r="21460" spans="1:11" x14ac:dyDescent="0.35">
      <c r="A21460">
        <v>65067</v>
      </c>
      <c r="B21460" t="s">
        <v>1284</v>
      </c>
      <c r="C21460" s="70">
        <v>0</v>
      </c>
      <c r="D21460" s="70">
        <v>0</v>
      </c>
      <c r="E21460" s="71">
        <v>44577</v>
      </c>
      <c r="F21460" t="s">
        <v>8220</v>
      </c>
      <c r="G21460" t="s">
        <v>2142</v>
      </c>
      <c r="H21460" t="s">
        <v>8219</v>
      </c>
      <c r="I21460" t="s">
        <v>8218</v>
      </c>
      <c r="J21460" s="40">
        <v>197.04</v>
      </c>
      <c r="K21460" s="40">
        <v>0</v>
      </c>
    </row>
    <row r="21461" spans="1:11" x14ac:dyDescent="0.35">
      <c r="A21461">
        <v>65067</v>
      </c>
      <c r="B21461" t="s">
        <v>1284</v>
      </c>
      <c r="C21461" s="70">
        <v>0</v>
      </c>
      <c r="D21461" s="70">
        <v>0</v>
      </c>
      <c r="E21461" s="71">
        <v>44577</v>
      </c>
      <c r="F21461" t="s">
        <v>8217</v>
      </c>
      <c r="G21461" t="s">
        <v>2142</v>
      </c>
      <c r="H21461" t="s">
        <v>8216</v>
      </c>
      <c r="I21461" t="s">
        <v>8215</v>
      </c>
      <c r="J21461" s="40">
        <v>-64.290000000000006</v>
      </c>
      <c r="K21461" s="40">
        <v>0</v>
      </c>
    </row>
    <row r="21462" spans="1:11" x14ac:dyDescent="0.35">
      <c r="A21462">
        <v>65067</v>
      </c>
      <c r="B21462" t="s">
        <v>1284</v>
      </c>
      <c r="C21462" s="70">
        <v>0</v>
      </c>
      <c r="D21462" s="70">
        <v>0</v>
      </c>
      <c r="E21462" s="71">
        <v>44681</v>
      </c>
      <c r="F21462" t="s">
        <v>8174</v>
      </c>
      <c r="G21462" t="s">
        <v>1912</v>
      </c>
      <c r="J21462" s="40">
        <v>7.84</v>
      </c>
      <c r="K21462" s="40">
        <v>0</v>
      </c>
    </row>
    <row r="21463" spans="1:11" x14ac:dyDescent="0.35">
      <c r="A21463">
        <v>65067</v>
      </c>
      <c r="B21463" t="s">
        <v>1284</v>
      </c>
      <c r="C21463" s="70">
        <v>0</v>
      </c>
      <c r="D21463" s="70">
        <v>0</v>
      </c>
      <c r="E21463" s="71">
        <v>44738</v>
      </c>
      <c r="F21463" t="s">
        <v>8214</v>
      </c>
      <c r="G21463" t="s">
        <v>2142</v>
      </c>
      <c r="H21463" t="s">
        <v>8213</v>
      </c>
      <c r="I21463" t="s">
        <v>8212</v>
      </c>
      <c r="J21463" s="40">
        <v>464.85</v>
      </c>
      <c r="K21463" s="40">
        <v>0</v>
      </c>
    </row>
    <row r="21464" spans="1:11" x14ac:dyDescent="0.35">
      <c r="A21464">
        <v>65067</v>
      </c>
      <c r="B21464" t="s">
        <v>1284</v>
      </c>
      <c r="C21464" s="70">
        <v>0</v>
      </c>
      <c r="D21464" s="70">
        <v>0</v>
      </c>
      <c r="E21464" s="71">
        <v>44742</v>
      </c>
      <c r="F21464" t="s">
        <v>2063</v>
      </c>
      <c r="G21464" t="s">
        <v>1912</v>
      </c>
      <c r="I21464" t="s">
        <v>8211</v>
      </c>
      <c r="J21464" s="40">
        <v>228.29</v>
      </c>
      <c r="K21464" s="40">
        <v>0</v>
      </c>
    </row>
    <row r="21465" spans="1:11" x14ac:dyDescent="0.35">
      <c r="A21465">
        <v>65067</v>
      </c>
      <c r="B21465" t="s">
        <v>1284</v>
      </c>
      <c r="C21465" s="70">
        <v>0</v>
      </c>
      <c r="D21465" s="70">
        <v>0</v>
      </c>
      <c r="E21465" s="71">
        <v>44804</v>
      </c>
      <c r="F21465" t="s">
        <v>3236</v>
      </c>
      <c r="G21465" t="s">
        <v>1912</v>
      </c>
      <c r="J21465" s="40">
        <v>160.13</v>
      </c>
      <c r="K21465" s="40">
        <v>0</v>
      </c>
    </row>
    <row r="21466" spans="1:11" x14ac:dyDescent="0.35">
      <c r="A21466">
        <v>65067</v>
      </c>
      <c r="B21466" t="s">
        <v>1284</v>
      </c>
      <c r="C21466" s="70">
        <v>0</v>
      </c>
      <c r="D21466" s="70">
        <v>0</v>
      </c>
      <c r="E21466" s="71">
        <v>44909</v>
      </c>
      <c r="F21466" t="s">
        <v>8210</v>
      </c>
      <c r="G21466" t="s">
        <v>2142</v>
      </c>
      <c r="H21466" t="s">
        <v>8209</v>
      </c>
      <c r="I21466" t="s">
        <v>8208</v>
      </c>
      <c r="J21466" s="40">
        <v>1029.33</v>
      </c>
      <c r="K21466" s="40">
        <v>0</v>
      </c>
    </row>
    <row r="21467" spans="1:11" x14ac:dyDescent="0.35">
      <c r="A21467">
        <v>65068</v>
      </c>
      <c r="B21467" t="s">
        <v>335</v>
      </c>
      <c r="C21467" s="70">
        <v>0</v>
      </c>
      <c r="D21467" s="70">
        <v>0</v>
      </c>
      <c r="E21467" s="71">
        <v>44576</v>
      </c>
      <c r="F21467" t="s">
        <v>8207</v>
      </c>
      <c r="G21467" t="s">
        <v>2142</v>
      </c>
      <c r="H21467" t="s">
        <v>8206</v>
      </c>
      <c r="I21467" t="s">
        <v>8205</v>
      </c>
      <c r="J21467" s="40">
        <v>57.86</v>
      </c>
      <c r="K21467" s="40">
        <v>0</v>
      </c>
    </row>
    <row r="21468" spans="1:11" x14ac:dyDescent="0.35">
      <c r="A21468">
        <v>65068</v>
      </c>
      <c r="B21468" t="s">
        <v>335</v>
      </c>
      <c r="C21468" s="70">
        <v>0</v>
      </c>
      <c r="D21468" s="70">
        <v>0</v>
      </c>
      <c r="E21468" s="71">
        <v>44592</v>
      </c>
      <c r="F21468" t="s">
        <v>8204</v>
      </c>
      <c r="G21468" t="s">
        <v>2169</v>
      </c>
      <c r="H21468" t="s">
        <v>8187</v>
      </c>
      <c r="I21468" t="s">
        <v>8186</v>
      </c>
      <c r="J21468" s="40">
        <v>129.30000000000001</v>
      </c>
      <c r="K21468" s="40">
        <v>0</v>
      </c>
    </row>
    <row r="21469" spans="1:11" x14ac:dyDescent="0.35">
      <c r="A21469">
        <v>65068</v>
      </c>
      <c r="B21469" t="s">
        <v>335</v>
      </c>
      <c r="C21469" s="70">
        <v>0</v>
      </c>
      <c r="D21469" s="70">
        <v>0</v>
      </c>
      <c r="E21469" s="71">
        <v>44592</v>
      </c>
      <c r="F21469" t="s">
        <v>8203</v>
      </c>
      <c r="G21469" t="s">
        <v>2169</v>
      </c>
      <c r="H21469" t="s">
        <v>8184</v>
      </c>
      <c r="I21469" t="s">
        <v>8183</v>
      </c>
      <c r="J21469" s="40">
        <v>2634.48</v>
      </c>
      <c r="K21469" s="40">
        <v>0</v>
      </c>
    </row>
    <row r="21470" spans="1:11" x14ac:dyDescent="0.35">
      <c r="A21470">
        <v>65068</v>
      </c>
      <c r="B21470" t="s">
        <v>335</v>
      </c>
      <c r="C21470" s="70">
        <v>0</v>
      </c>
      <c r="D21470" s="70">
        <v>0</v>
      </c>
      <c r="E21470" s="71">
        <v>44602</v>
      </c>
      <c r="F21470" t="s">
        <v>8202</v>
      </c>
      <c r="G21470" t="s">
        <v>2142</v>
      </c>
      <c r="H21470" t="s">
        <v>8201</v>
      </c>
      <c r="I21470" t="s">
        <v>8200</v>
      </c>
      <c r="J21470" s="40">
        <v>465.69</v>
      </c>
      <c r="K21470" s="40">
        <v>0</v>
      </c>
    </row>
    <row r="21471" spans="1:11" x14ac:dyDescent="0.35">
      <c r="A21471">
        <v>65068</v>
      </c>
      <c r="B21471" t="s">
        <v>335</v>
      </c>
      <c r="C21471" s="70">
        <v>0</v>
      </c>
      <c r="D21471" s="70">
        <v>0</v>
      </c>
      <c r="E21471" s="71">
        <v>44607</v>
      </c>
      <c r="F21471" t="s">
        <v>8199</v>
      </c>
      <c r="G21471" t="s">
        <v>2142</v>
      </c>
      <c r="H21471" t="s">
        <v>8198</v>
      </c>
      <c r="I21471" t="s">
        <v>8197</v>
      </c>
      <c r="J21471" s="40">
        <v>55.81</v>
      </c>
      <c r="K21471" s="40">
        <v>0</v>
      </c>
    </row>
    <row r="21472" spans="1:11" x14ac:dyDescent="0.35">
      <c r="A21472">
        <v>65068</v>
      </c>
      <c r="B21472" t="s">
        <v>335</v>
      </c>
      <c r="C21472" s="70">
        <v>0</v>
      </c>
      <c r="D21472" s="70">
        <v>0</v>
      </c>
      <c r="E21472" s="71">
        <v>44620</v>
      </c>
      <c r="F21472" t="s">
        <v>8196</v>
      </c>
      <c r="G21472" t="s">
        <v>2169</v>
      </c>
      <c r="H21472" t="s">
        <v>8187</v>
      </c>
      <c r="I21472" t="s">
        <v>8186</v>
      </c>
      <c r="J21472" s="40">
        <v>129.31</v>
      </c>
      <c r="K21472" s="40">
        <v>0</v>
      </c>
    </row>
    <row r="21473" spans="1:11" x14ac:dyDescent="0.35">
      <c r="A21473">
        <v>65068</v>
      </c>
      <c r="B21473" t="s">
        <v>335</v>
      </c>
      <c r="C21473" s="70">
        <v>0</v>
      </c>
      <c r="D21473" s="70">
        <v>0</v>
      </c>
      <c r="E21473" s="71">
        <v>44620</v>
      </c>
      <c r="F21473" t="s">
        <v>8195</v>
      </c>
      <c r="G21473" t="s">
        <v>2169</v>
      </c>
      <c r="H21473" t="s">
        <v>8184</v>
      </c>
      <c r="I21473" t="s">
        <v>8183</v>
      </c>
      <c r="J21473" s="40">
        <v>2634.48</v>
      </c>
      <c r="K21473" s="40">
        <v>0</v>
      </c>
    </row>
    <row r="21474" spans="1:11" x14ac:dyDescent="0.35">
      <c r="A21474">
        <v>65068</v>
      </c>
      <c r="B21474" t="s">
        <v>335</v>
      </c>
      <c r="C21474" s="70">
        <v>0</v>
      </c>
      <c r="D21474" s="70">
        <v>0</v>
      </c>
      <c r="E21474" s="71">
        <v>44621</v>
      </c>
      <c r="F21474" t="s">
        <v>8194</v>
      </c>
      <c r="G21474" t="s">
        <v>2142</v>
      </c>
      <c r="H21474" t="s">
        <v>8193</v>
      </c>
      <c r="I21474" t="s">
        <v>8121</v>
      </c>
      <c r="J21474" s="40">
        <v>692.85</v>
      </c>
      <c r="K21474" s="40">
        <v>0</v>
      </c>
    </row>
    <row r="21475" spans="1:11" x14ac:dyDescent="0.35">
      <c r="A21475">
        <v>65068</v>
      </c>
      <c r="B21475" t="s">
        <v>335</v>
      </c>
      <c r="C21475" s="70">
        <v>0</v>
      </c>
      <c r="D21475" s="70">
        <v>0</v>
      </c>
      <c r="E21475" s="71">
        <v>44621</v>
      </c>
      <c r="F21475" t="s">
        <v>8192</v>
      </c>
      <c r="G21475" t="s">
        <v>2142</v>
      </c>
      <c r="H21475" t="s">
        <v>6112</v>
      </c>
      <c r="I21475" t="s">
        <v>6111</v>
      </c>
      <c r="J21475" s="40">
        <v>196.45</v>
      </c>
      <c r="K21475" s="40">
        <v>0</v>
      </c>
    </row>
    <row r="21476" spans="1:11" x14ac:dyDescent="0.35">
      <c r="A21476">
        <v>65068</v>
      </c>
      <c r="B21476" t="s">
        <v>335</v>
      </c>
      <c r="C21476" s="70">
        <v>0</v>
      </c>
      <c r="D21476" s="70">
        <v>0</v>
      </c>
      <c r="E21476" s="71">
        <v>44635</v>
      </c>
      <c r="F21476" t="s">
        <v>8191</v>
      </c>
      <c r="G21476" t="s">
        <v>2142</v>
      </c>
      <c r="H21476" t="s">
        <v>8190</v>
      </c>
      <c r="I21476" t="s">
        <v>8189</v>
      </c>
      <c r="J21476" s="40">
        <v>54.76</v>
      </c>
      <c r="K21476" s="40">
        <v>0</v>
      </c>
    </row>
    <row r="21477" spans="1:11" x14ac:dyDescent="0.35">
      <c r="A21477">
        <v>65068</v>
      </c>
      <c r="B21477" t="s">
        <v>335</v>
      </c>
      <c r="C21477" s="70">
        <v>0</v>
      </c>
      <c r="D21477" s="70">
        <v>0</v>
      </c>
      <c r="E21477" s="71">
        <v>44651</v>
      </c>
      <c r="F21477" t="s">
        <v>8188</v>
      </c>
      <c r="G21477" t="s">
        <v>2169</v>
      </c>
      <c r="H21477" t="s">
        <v>8187</v>
      </c>
      <c r="I21477" t="s">
        <v>8186</v>
      </c>
      <c r="J21477" s="40">
        <v>129.31</v>
      </c>
      <c r="K21477" s="40">
        <v>0</v>
      </c>
    </row>
    <row r="21478" spans="1:11" x14ac:dyDescent="0.35">
      <c r="A21478">
        <v>65068</v>
      </c>
      <c r="B21478" t="s">
        <v>335</v>
      </c>
      <c r="C21478" s="70">
        <v>0</v>
      </c>
      <c r="D21478" s="70">
        <v>0</v>
      </c>
      <c r="E21478" s="71">
        <v>44651</v>
      </c>
      <c r="F21478" t="s">
        <v>8185</v>
      </c>
      <c r="G21478" t="s">
        <v>2169</v>
      </c>
      <c r="H21478" t="s">
        <v>8184</v>
      </c>
      <c r="I21478" t="s">
        <v>8183</v>
      </c>
      <c r="J21478" s="40">
        <v>1299.18</v>
      </c>
      <c r="K21478" s="40">
        <v>0</v>
      </c>
    </row>
    <row r="21479" spans="1:11" x14ac:dyDescent="0.35">
      <c r="A21479">
        <v>65068</v>
      </c>
      <c r="B21479" t="s">
        <v>335</v>
      </c>
      <c r="C21479" s="70">
        <v>0</v>
      </c>
      <c r="D21479" s="70">
        <v>0</v>
      </c>
      <c r="E21479" s="71">
        <v>44652</v>
      </c>
      <c r="F21479" t="s">
        <v>8182</v>
      </c>
      <c r="G21479" t="s">
        <v>2343</v>
      </c>
      <c r="H21479" t="s">
        <v>8101</v>
      </c>
      <c r="J21479" s="40">
        <v>343.96</v>
      </c>
      <c r="K21479" s="40">
        <v>0</v>
      </c>
    </row>
    <row r="21480" spans="1:11" x14ac:dyDescent="0.35">
      <c r="A21480">
        <v>65068</v>
      </c>
      <c r="B21480" t="s">
        <v>335</v>
      </c>
      <c r="C21480" s="70">
        <v>0</v>
      </c>
      <c r="D21480" s="70">
        <v>0</v>
      </c>
      <c r="E21480" s="71">
        <v>44658</v>
      </c>
      <c r="F21480" t="s">
        <v>8181</v>
      </c>
      <c r="G21480" t="s">
        <v>2142</v>
      </c>
      <c r="H21480" t="s">
        <v>8180</v>
      </c>
      <c r="I21480" t="s">
        <v>8179</v>
      </c>
      <c r="J21480" s="40">
        <v>744.99</v>
      </c>
      <c r="K21480" s="40">
        <v>0</v>
      </c>
    </row>
    <row r="21481" spans="1:11" x14ac:dyDescent="0.35">
      <c r="A21481">
        <v>65068</v>
      </c>
      <c r="B21481" t="s">
        <v>335</v>
      </c>
      <c r="C21481" s="70">
        <v>0</v>
      </c>
      <c r="D21481" s="70">
        <v>0</v>
      </c>
      <c r="E21481" s="71">
        <v>44666</v>
      </c>
      <c r="F21481" t="s">
        <v>8178</v>
      </c>
      <c r="G21481" t="s">
        <v>2142</v>
      </c>
      <c r="H21481" t="s">
        <v>8177</v>
      </c>
      <c r="I21481" t="s">
        <v>8176</v>
      </c>
      <c r="J21481" s="40">
        <v>65.83</v>
      </c>
      <c r="K21481" s="40">
        <v>0</v>
      </c>
    </row>
    <row r="21482" spans="1:11" x14ac:dyDescent="0.35">
      <c r="A21482">
        <v>65068</v>
      </c>
      <c r="B21482" t="s">
        <v>335</v>
      </c>
      <c r="C21482" s="70">
        <v>0</v>
      </c>
      <c r="D21482" s="70">
        <v>0</v>
      </c>
      <c r="E21482" s="71">
        <v>44677</v>
      </c>
      <c r="F21482" t="s">
        <v>8175</v>
      </c>
      <c r="G21482" t="s">
        <v>2343</v>
      </c>
      <c r="H21482" t="s">
        <v>8163</v>
      </c>
      <c r="J21482" s="40">
        <v>332.62</v>
      </c>
      <c r="K21482" s="40">
        <v>0</v>
      </c>
    </row>
    <row r="21483" spans="1:11" x14ac:dyDescent="0.35">
      <c r="A21483">
        <v>65068</v>
      </c>
      <c r="B21483" t="s">
        <v>335</v>
      </c>
      <c r="C21483" s="70">
        <v>0</v>
      </c>
      <c r="D21483" s="70">
        <v>0</v>
      </c>
      <c r="E21483" s="71">
        <v>44681</v>
      </c>
      <c r="F21483" t="s">
        <v>8174</v>
      </c>
      <c r="G21483" t="s">
        <v>1912</v>
      </c>
      <c r="J21483" s="40">
        <v>135.97</v>
      </c>
      <c r="K21483" s="40">
        <v>0</v>
      </c>
    </row>
    <row r="21484" spans="1:11" x14ac:dyDescent="0.35">
      <c r="A21484">
        <v>65068</v>
      </c>
      <c r="B21484" t="s">
        <v>335</v>
      </c>
      <c r="C21484" s="70">
        <v>0</v>
      </c>
      <c r="D21484" s="70">
        <v>0</v>
      </c>
      <c r="E21484" s="71">
        <v>44688</v>
      </c>
      <c r="F21484" t="s">
        <v>8173</v>
      </c>
      <c r="G21484" t="s">
        <v>2142</v>
      </c>
      <c r="H21484" t="s">
        <v>8172</v>
      </c>
      <c r="I21484" t="s">
        <v>8171</v>
      </c>
      <c r="J21484" s="40">
        <v>532.57000000000005</v>
      </c>
      <c r="K21484" s="40">
        <v>0</v>
      </c>
    </row>
    <row r="21485" spans="1:11" x14ac:dyDescent="0.35">
      <c r="A21485">
        <v>65068</v>
      </c>
      <c r="B21485" t="s">
        <v>335</v>
      </c>
      <c r="C21485" s="70">
        <v>0</v>
      </c>
      <c r="D21485" s="70">
        <v>0</v>
      </c>
      <c r="E21485" s="71">
        <v>44696</v>
      </c>
      <c r="F21485" t="s">
        <v>8170</v>
      </c>
      <c r="G21485" t="s">
        <v>2142</v>
      </c>
      <c r="H21485" t="s">
        <v>8169</v>
      </c>
      <c r="I21485" t="s">
        <v>8168</v>
      </c>
      <c r="J21485" s="40">
        <v>52.75</v>
      </c>
      <c r="K21485" s="40">
        <v>0</v>
      </c>
    </row>
    <row r="21486" spans="1:11" x14ac:dyDescent="0.35">
      <c r="A21486">
        <v>65068</v>
      </c>
      <c r="B21486" t="s">
        <v>335</v>
      </c>
      <c r="C21486" s="70">
        <v>0</v>
      </c>
      <c r="D21486" s="70">
        <v>0</v>
      </c>
      <c r="E21486" s="71">
        <v>44711</v>
      </c>
      <c r="F21486" t="s">
        <v>8167</v>
      </c>
      <c r="G21486" t="s">
        <v>2343</v>
      </c>
      <c r="H21486" t="s">
        <v>8165</v>
      </c>
      <c r="J21486" s="40">
        <v>329.13</v>
      </c>
      <c r="K21486" s="40">
        <v>0</v>
      </c>
    </row>
    <row r="21487" spans="1:11" x14ac:dyDescent="0.35">
      <c r="A21487">
        <v>65068</v>
      </c>
      <c r="B21487" t="s">
        <v>335</v>
      </c>
      <c r="C21487" s="70">
        <v>0</v>
      </c>
      <c r="D21487" s="70">
        <v>0</v>
      </c>
      <c r="E21487" s="71">
        <v>44713</v>
      </c>
      <c r="F21487" t="s">
        <v>8166</v>
      </c>
      <c r="G21487" t="s">
        <v>2343</v>
      </c>
      <c r="H21487" t="s">
        <v>8165</v>
      </c>
      <c r="J21487" s="40">
        <v>-329.13</v>
      </c>
      <c r="K21487" s="40">
        <v>0</v>
      </c>
    </row>
    <row r="21488" spans="1:11" x14ac:dyDescent="0.35">
      <c r="A21488">
        <v>65068</v>
      </c>
      <c r="B21488" t="s">
        <v>335</v>
      </c>
      <c r="C21488" s="70">
        <v>0</v>
      </c>
      <c r="D21488" s="70">
        <v>0</v>
      </c>
      <c r="E21488" s="71">
        <v>44713</v>
      </c>
      <c r="F21488" t="s">
        <v>8164</v>
      </c>
      <c r="G21488" t="s">
        <v>2343</v>
      </c>
      <c r="H21488" t="s">
        <v>8163</v>
      </c>
      <c r="J21488" s="40">
        <v>-332.62</v>
      </c>
      <c r="K21488" s="40">
        <v>0</v>
      </c>
    </row>
    <row r="21489" spans="1:11" x14ac:dyDescent="0.35">
      <c r="A21489">
        <v>65068</v>
      </c>
      <c r="B21489" t="s">
        <v>335</v>
      </c>
      <c r="C21489" s="70">
        <v>0</v>
      </c>
      <c r="D21489" s="70">
        <v>0</v>
      </c>
      <c r="E21489" s="71">
        <v>44713</v>
      </c>
      <c r="F21489" t="s">
        <v>8162</v>
      </c>
      <c r="G21489" t="s">
        <v>2142</v>
      </c>
      <c r="H21489" t="s">
        <v>8161</v>
      </c>
      <c r="I21489" t="s">
        <v>8160</v>
      </c>
      <c r="J21489" s="40">
        <v>310.55</v>
      </c>
      <c r="K21489" s="40">
        <v>0</v>
      </c>
    </row>
    <row r="21490" spans="1:11" x14ac:dyDescent="0.35">
      <c r="A21490">
        <v>65068</v>
      </c>
      <c r="B21490" t="s">
        <v>335</v>
      </c>
      <c r="C21490" s="70">
        <v>0</v>
      </c>
      <c r="D21490" s="70">
        <v>0</v>
      </c>
      <c r="E21490" s="71">
        <v>44713</v>
      </c>
      <c r="F21490" t="s">
        <v>8159</v>
      </c>
      <c r="G21490" t="s">
        <v>2142</v>
      </c>
      <c r="H21490" t="s">
        <v>8158</v>
      </c>
      <c r="I21490" t="s">
        <v>8157</v>
      </c>
      <c r="J21490" s="40">
        <v>310.55</v>
      </c>
      <c r="K21490" s="40">
        <v>0</v>
      </c>
    </row>
    <row r="21491" spans="1:11" x14ac:dyDescent="0.35">
      <c r="A21491">
        <v>65068</v>
      </c>
      <c r="B21491" t="s">
        <v>335</v>
      </c>
      <c r="C21491" s="70">
        <v>0</v>
      </c>
      <c r="D21491" s="70">
        <v>0</v>
      </c>
      <c r="E21491" s="71">
        <v>44719</v>
      </c>
      <c r="F21491" t="s">
        <v>8156</v>
      </c>
      <c r="G21491" t="s">
        <v>2142</v>
      </c>
      <c r="H21491" t="s">
        <v>8155</v>
      </c>
      <c r="I21491" t="s">
        <v>8154</v>
      </c>
      <c r="J21491" s="40">
        <v>807.9</v>
      </c>
      <c r="K21491" s="40">
        <v>0</v>
      </c>
    </row>
    <row r="21492" spans="1:11" x14ac:dyDescent="0.35">
      <c r="A21492">
        <v>65068</v>
      </c>
      <c r="B21492" t="s">
        <v>335</v>
      </c>
      <c r="C21492" s="70">
        <v>0</v>
      </c>
      <c r="D21492" s="70">
        <v>0</v>
      </c>
      <c r="E21492" s="71">
        <v>44727</v>
      </c>
      <c r="F21492" t="s">
        <v>8153</v>
      </c>
      <c r="G21492" t="s">
        <v>2142</v>
      </c>
      <c r="H21492" t="s">
        <v>8152</v>
      </c>
      <c r="I21492" t="s">
        <v>8151</v>
      </c>
      <c r="J21492" s="40">
        <v>52.11</v>
      </c>
      <c r="K21492" s="40">
        <v>0</v>
      </c>
    </row>
    <row r="21493" spans="1:11" x14ac:dyDescent="0.35">
      <c r="A21493">
        <v>65068</v>
      </c>
      <c r="B21493" t="s">
        <v>335</v>
      </c>
      <c r="C21493" s="70">
        <v>0</v>
      </c>
      <c r="D21493" s="70">
        <v>0</v>
      </c>
      <c r="E21493" s="71">
        <v>44735</v>
      </c>
      <c r="F21493" t="s">
        <v>8150</v>
      </c>
      <c r="G21493" t="s">
        <v>2142</v>
      </c>
      <c r="H21493" t="s">
        <v>8149</v>
      </c>
      <c r="I21493" t="s">
        <v>8148</v>
      </c>
      <c r="J21493" s="40">
        <v>26000.12</v>
      </c>
      <c r="K21493" s="40">
        <v>0</v>
      </c>
    </row>
    <row r="21494" spans="1:11" x14ac:dyDescent="0.35">
      <c r="A21494">
        <v>65068</v>
      </c>
      <c r="B21494" t="s">
        <v>335</v>
      </c>
      <c r="C21494" s="70">
        <v>0</v>
      </c>
      <c r="D21494" s="70">
        <v>0</v>
      </c>
      <c r="E21494" s="71">
        <v>44741</v>
      </c>
      <c r="F21494" t="s">
        <v>8147</v>
      </c>
      <c r="G21494" t="s">
        <v>2343</v>
      </c>
      <c r="H21494" t="s">
        <v>8058</v>
      </c>
      <c r="J21494" s="40">
        <v>318.68</v>
      </c>
      <c r="K21494" s="40">
        <v>0</v>
      </c>
    </row>
    <row r="21495" spans="1:11" x14ac:dyDescent="0.35">
      <c r="A21495">
        <v>65068</v>
      </c>
      <c r="B21495" t="s">
        <v>335</v>
      </c>
      <c r="C21495" s="70">
        <v>0</v>
      </c>
      <c r="D21495" s="70">
        <v>0</v>
      </c>
      <c r="E21495" s="71">
        <v>44743</v>
      </c>
      <c r="F21495" t="s">
        <v>8146</v>
      </c>
      <c r="G21495" t="s">
        <v>2142</v>
      </c>
      <c r="H21495" t="s">
        <v>8145</v>
      </c>
      <c r="I21495" t="s">
        <v>8144</v>
      </c>
      <c r="J21495" s="40">
        <v>18</v>
      </c>
      <c r="K21495" s="40">
        <v>0</v>
      </c>
    </row>
    <row r="21496" spans="1:11" x14ac:dyDescent="0.35">
      <c r="A21496">
        <v>65068</v>
      </c>
      <c r="B21496" t="s">
        <v>335</v>
      </c>
      <c r="C21496" s="70">
        <v>0</v>
      </c>
      <c r="D21496" s="70">
        <v>0</v>
      </c>
      <c r="E21496" s="71">
        <v>44743</v>
      </c>
      <c r="F21496" t="s">
        <v>8143</v>
      </c>
      <c r="G21496" t="s">
        <v>2142</v>
      </c>
      <c r="H21496" t="s">
        <v>8142</v>
      </c>
      <c r="I21496" t="s">
        <v>8141</v>
      </c>
      <c r="J21496" s="40">
        <v>702</v>
      </c>
      <c r="K21496" s="40">
        <v>0</v>
      </c>
    </row>
    <row r="21497" spans="1:11" x14ac:dyDescent="0.35">
      <c r="A21497">
        <v>65068</v>
      </c>
      <c r="B21497" t="s">
        <v>335</v>
      </c>
      <c r="C21497" s="70">
        <v>0</v>
      </c>
      <c r="D21497" s="70">
        <v>0</v>
      </c>
      <c r="E21497" s="71">
        <v>44743</v>
      </c>
      <c r="F21497" t="s">
        <v>8140</v>
      </c>
      <c r="G21497" t="s">
        <v>2142</v>
      </c>
      <c r="H21497" t="s">
        <v>8139</v>
      </c>
      <c r="I21497" t="s">
        <v>8138</v>
      </c>
      <c r="J21497" s="40">
        <v>379.44</v>
      </c>
      <c r="K21497" s="40">
        <v>0</v>
      </c>
    </row>
    <row r="21498" spans="1:11" x14ac:dyDescent="0.35">
      <c r="A21498">
        <v>65068</v>
      </c>
      <c r="B21498" t="s">
        <v>335</v>
      </c>
      <c r="C21498" s="70">
        <v>0</v>
      </c>
      <c r="D21498" s="70">
        <v>0</v>
      </c>
      <c r="E21498" s="71">
        <v>44743</v>
      </c>
      <c r="F21498" t="s">
        <v>8137</v>
      </c>
      <c r="G21498" t="s">
        <v>2343</v>
      </c>
      <c r="H21498" t="s">
        <v>8136</v>
      </c>
      <c r="J21498" s="40">
        <v>-1626.23</v>
      </c>
      <c r="K21498" s="40">
        <v>0</v>
      </c>
    </row>
    <row r="21499" spans="1:11" x14ac:dyDescent="0.35">
      <c r="A21499">
        <v>65068</v>
      </c>
      <c r="B21499" t="s">
        <v>335</v>
      </c>
      <c r="C21499" s="70">
        <v>0</v>
      </c>
      <c r="D21499" s="70">
        <v>0</v>
      </c>
      <c r="E21499" s="71">
        <v>44743</v>
      </c>
      <c r="F21499" t="s">
        <v>8135</v>
      </c>
      <c r="G21499" t="s">
        <v>2142</v>
      </c>
      <c r="H21499" t="s">
        <v>8134</v>
      </c>
      <c r="I21499" t="s">
        <v>8133</v>
      </c>
      <c r="J21499" s="40">
        <v>1915.5</v>
      </c>
      <c r="K21499" s="40">
        <v>0</v>
      </c>
    </row>
    <row r="21500" spans="1:11" x14ac:dyDescent="0.35">
      <c r="A21500">
        <v>65068</v>
      </c>
      <c r="B21500" t="s">
        <v>335</v>
      </c>
      <c r="C21500" s="70">
        <v>0</v>
      </c>
      <c r="D21500" s="70">
        <v>0</v>
      </c>
      <c r="E21500" s="71">
        <v>44745</v>
      </c>
      <c r="F21500" t="s">
        <v>8132</v>
      </c>
      <c r="G21500" t="s">
        <v>2142</v>
      </c>
      <c r="H21500" t="s">
        <v>8131</v>
      </c>
      <c r="I21500" t="s">
        <v>8130</v>
      </c>
      <c r="J21500" s="40">
        <v>187.86</v>
      </c>
      <c r="K21500" s="40">
        <v>0</v>
      </c>
    </row>
    <row r="21501" spans="1:11" x14ac:dyDescent="0.35">
      <c r="A21501">
        <v>65068</v>
      </c>
      <c r="B21501" t="s">
        <v>335</v>
      </c>
      <c r="C21501" s="70">
        <v>0</v>
      </c>
      <c r="D21501" s="70">
        <v>0</v>
      </c>
      <c r="E21501" s="71">
        <v>44761</v>
      </c>
      <c r="F21501" t="s">
        <v>8129</v>
      </c>
      <c r="G21501" t="s">
        <v>2142</v>
      </c>
      <c r="H21501" t="s">
        <v>8128</v>
      </c>
      <c r="I21501" t="s">
        <v>8127</v>
      </c>
      <c r="J21501" s="40">
        <v>4.99</v>
      </c>
      <c r="K21501" s="40">
        <v>0</v>
      </c>
    </row>
    <row r="21502" spans="1:11" x14ac:dyDescent="0.35">
      <c r="A21502">
        <v>65068</v>
      </c>
      <c r="B21502" t="s">
        <v>335</v>
      </c>
      <c r="C21502" s="70">
        <v>0</v>
      </c>
      <c r="D21502" s="70">
        <v>0</v>
      </c>
      <c r="E21502" s="71">
        <v>44773</v>
      </c>
      <c r="F21502" t="s">
        <v>8126</v>
      </c>
      <c r="G21502" t="s">
        <v>2142</v>
      </c>
      <c r="H21502" t="s">
        <v>8125</v>
      </c>
      <c r="I21502" t="s">
        <v>8124</v>
      </c>
      <c r="J21502" s="40">
        <v>522</v>
      </c>
      <c r="K21502" s="40">
        <v>0</v>
      </c>
    </row>
    <row r="21503" spans="1:11" x14ac:dyDescent="0.35">
      <c r="A21503">
        <v>65068</v>
      </c>
      <c r="B21503" t="s">
        <v>335</v>
      </c>
      <c r="C21503" s="70">
        <v>0</v>
      </c>
      <c r="D21503" s="70">
        <v>0</v>
      </c>
      <c r="E21503" s="71">
        <v>44774</v>
      </c>
      <c r="F21503" t="s">
        <v>8123</v>
      </c>
      <c r="G21503" t="s">
        <v>2142</v>
      </c>
      <c r="H21503" t="s">
        <v>8122</v>
      </c>
      <c r="I21503" t="s">
        <v>8121</v>
      </c>
      <c r="J21503" s="40">
        <v>-692.85</v>
      </c>
      <c r="K21503" s="40">
        <v>0</v>
      </c>
    </row>
    <row r="21504" spans="1:11" x14ac:dyDescent="0.35">
      <c r="A21504">
        <v>65068</v>
      </c>
      <c r="B21504" t="s">
        <v>335</v>
      </c>
      <c r="C21504" s="70">
        <v>0</v>
      </c>
      <c r="D21504" s="70">
        <v>0</v>
      </c>
      <c r="E21504" s="71">
        <v>44774</v>
      </c>
      <c r="F21504" t="s">
        <v>8120</v>
      </c>
      <c r="G21504" t="s">
        <v>2142</v>
      </c>
      <c r="H21504" t="s">
        <v>8119</v>
      </c>
      <c r="I21504" t="s">
        <v>8118</v>
      </c>
      <c r="J21504" s="40">
        <v>29.83</v>
      </c>
      <c r="K21504" s="40">
        <v>0</v>
      </c>
    </row>
    <row r="21505" spans="1:11" x14ac:dyDescent="0.35">
      <c r="A21505">
        <v>65068</v>
      </c>
      <c r="B21505" t="s">
        <v>335</v>
      </c>
      <c r="C21505" s="70">
        <v>0</v>
      </c>
      <c r="D21505" s="70">
        <v>0</v>
      </c>
      <c r="E21505" s="71">
        <v>44774</v>
      </c>
      <c r="F21505" t="s">
        <v>8117</v>
      </c>
      <c r="G21505" t="s">
        <v>2142</v>
      </c>
      <c r="H21505" t="s">
        <v>8116</v>
      </c>
      <c r="I21505" t="s">
        <v>8115</v>
      </c>
      <c r="J21505" s="40">
        <v>31.65</v>
      </c>
      <c r="K21505" s="40">
        <v>0</v>
      </c>
    </row>
    <row r="21506" spans="1:11" x14ac:dyDescent="0.35">
      <c r="A21506">
        <v>65068</v>
      </c>
      <c r="B21506" t="s">
        <v>335</v>
      </c>
      <c r="C21506" s="70">
        <v>0</v>
      </c>
      <c r="D21506" s="70">
        <v>0</v>
      </c>
      <c r="E21506" s="71">
        <v>44774</v>
      </c>
      <c r="F21506" t="s">
        <v>8114</v>
      </c>
      <c r="G21506" t="s">
        <v>2142</v>
      </c>
      <c r="H21506" t="s">
        <v>8113</v>
      </c>
      <c r="I21506" t="s">
        <v>8112</v>
      </c>
      <c r="J21506" s="40">
        <v>30.86</v>
      </c>
      <c r="K21506" s="40">
        <v>0</v>
      </c>
    </row>
    <row r="21507" spans="1:11" x14ac:dyDescent="0.35">
      <c r="A21507">
        <v>65068</v>
      </c>
      <c r="B21507" t="s">
        <v>335</v>
      </c>
      <c r="C21507" s="70">
        <v>0</v>
      </c>
      <c r="D21507" s="70">
        <v>0</v>
      </c>
      <c r="E21507" s="71">
        <v>44774</v>
      </c>
      <c r="F21507" t="s">
        <v>8111</v>
      </c>
      <c r="G21507" t="s">
        <v>2142</v>
      </c>
      <c r="H21507" t="s">
        <v>8110</v>
      </c>
      <c r="I21507" t="s">
        <v>8109</v>
      </c>
      <c r="J21507" s="40">
        <v>109.4</v>
      </c>
      <c r="K21507" s="40">
        <v>0</v>
      </c>
    </row>
    <row r="21508" spans="1:11" x14ac:dyDescent="0.35">
      <c r="A21508">
        <v>65068</v>
      </c>
      <c r="B21508" t="s">
        <v>335</v>
      </c>
      <c r="C21508" s="70">
        <v>0</v>
      </c>
      <c r="D21508" s="70">
        <v>0</v>
      </c>
      <c r="E21508" s="71">
        <v>44774</v>
      </c>
      <c r="F21508" t="s">
        <v>8108</v>
      </c>
      <c r="G21508" t="s">
        <v>2142</v>
      </c>
      <c r="H21508" t="s">
        <v>8107</v>
      </c>
      <c r="I21508" t="s">
        <v>8106</v>
      </c>
      <c r="J21508" s="40">
        <v>85.98</v>
      </c>
      <c r="K21508" s="40">
        <v>0</v>
      </c>
    </row>
    <row r="21509" spans="1:11" x14ac:dyDescent="0.35">
      <c r="A21509">
        <v>65068</v>
      </c>
      <c r="B21509" t="s">
        <v>335</v>
      </c>
      <c r="C21509" s="70">
        <v>0</v>
      </c>
      <c r="D21509" s="70">
        <v>0</v>
      </c>
      <c r="E21509" s="71">
        <v>44774</v>
      </c>
      <c r="F21509" t="s">
        <v>8105</v>
      </c>
      <c r="G21509" t="s">
        <v>2142</v>
      </c>
      <c r="H21509" t="s">
        <v>8104</v>
      </c>
      <c r="I21509" t="s">
        <v>8103</v>
      </c>
      <c r="J21509" s="40">
        <v>32.340000000000003</v>
      </c>
      <c r="K21509" s="40">
        <v>0</v>
      </c>
    </row>
    <row r="21510" spans="1:11" x14ac:dyDescent="0.35">
      <c r="A21510">
        <v>65068</v>
      </c>
      <c r="B21510" t="s">
        <v>335</v>
      </c>
      <c r="C21510" s="70">
        <v>0</v>
      </c>
      <c r="D21510" s="70">
        <v>0</v>
      </c>
      <c r="E21510" s="71">
        <v>44774</v>
      </c>
      <c r="F21510" t="s">
        <v>8102</v>
      </c>
      <c r="G21510" t="s">
        <v>2343</v>
      </c>
      <c r="H21510" t="s">
        <v>8101</v>
      </c>
      <c r="J21510" s="40">
        <v>-343.96</v>
      </c>
      <c r="K21510" s="40">
        <v>0</v>
      </c>
    </row>
    <row r="21511" spans="1:11" x14ac:dyDescent="0.35">
      <c r="A21511">
        <v>65068</v>
      </c>
      <c r="B21511" t="s">
        <v>335</v>
      </c>
      <c r="C21511" s="70">
        <v>0</v>
      </c>
      <c r="D21511" s="70">
        <v>0</v>
      </c>
      <c r="E21511" s="71">
        <v>44774</v>
      </c>
      <c r="F21511" t="s">
        <v>8100</v>
      </c>
      <c r="G21511" t="s">
        <v>2142</v>
      </c>
      <c r="H21511" t="s">
        <v>8099</v>
      </c>
      <c r="I21511" t="s">
        <v>8098</v>
      </c>
      <c r="J21511" s="40">
        <v>339.54</v>
      </c>
      <c r="K21511" s="40">
        <v>0</v>
      </c>
    </row>
    <row r="21512" spans="1:11" x14ac:dyDescent="0.35">
      <c r="A21512">
        <v>65068</v>
      </c>
      <c r="B21512" t="s">
        <v>335</v>
      </c>
      <c r="C21512" s="70">
        <v>0</v>
      </c>
      <c r="D21512" s="70">
        <v>0</v>
      </c>
      <c r="E21512" s="71">
        <v>44776</v>
      </c>
      <c r="F21512" t="s">
        <v>8097</v>
      </c>
      <c r="G21512" t="s">
        <v>2142</v>
      </c>
      <c r="H21512" t="s">
        <v>8096</v>
      </c>
      <c r="I21512" t="s">
        <v>8095</v>
      </c>
      <c r="J21512" s="40">
        <v>308.27</v>
      </c>
      <c r="K21512" s="40">
        <v>0</v>
      </c>
    </row>
    <row r="21513" spans="1:11" x14ac:dyDescent="0.35">
      <c r="A21513">
        <v>65068</v>
      </c>
      <c r="B21513" t="s">
        <v>335</v>
      </c>
      <c r="C21513" s="70">
        <v>0</v>
      </c>
      <c r="D21513" s="70">
        <v>0</v>
      </c>
      <c r="E21513" s="71">
        <v>44789</v>
      </c>
      <c r="F21513" t="s">
        <v>8094</v>
      </c>
      <c r="G21513" t="s">
        <v>2142</v>
      </c>
      <c r="H21513" t="s">
        <v>8093</v>
      </c>
      <c r="I21513" t="s">
        <v>8092</v>
      </c>
      <c r="J21513" s="40">
        <v>187.9</v>
      </c>
      <c r="K21513" s="40">
        <v>0</v>
      </c>
    </row>
    <row r="21514" spans="1:11" x14ac:dyDescent="0.35">
      <c r="A21514">
        <v>65068</v>
      </c>
      <c r="B21514" t="s">
        <v>335</v>
      </c>
      <c r="C21514" s="70">
        <v>0</v>
      </c>
      <c r="D21514" s="70">
        <v>0</v>
      </c>
      <c r="E21514" s="71">
        <v>44804</v>
      </c>
      <c r="F21514" t="s">
        <v>8091</v>
      </c>
      <c r="G21514" t="s">
        <v>2343</v>
      </c>
      <c r="H21514" t="s">
        <v>8082</v>
      </c>
      <c r="I21514" t="s">
        <v>8082</v>
      </c>
      <c r="J21514" s="40">
        <v>329.92</v>
      </c>
      <c r="K21514" s="40">
        <v>0</v>
      </c>
    </row>
    <row r="21515" spans="1:11" x14ac:dyDescent="0.35">
      <c r="A21515">
        <v>65068</v>
      </c>
      <c r="B21515" t="s">
        <v>335</v>
      </c>
      <c r="C21515" s="70">
        <v>0</v>
      </c>
      <c r="D21515" s="70">
        <v>0</v>
      </c>
      <c r="E21515" s="71">
        <v>44804</v>
      </c>
      <c r="F21515" t="s">
        <v>8090</v>
      </c>
      <c r="G21515" t="s">
        <v>2343</v>
      </c>
      <c r="H21515" t="s">
        <v>8080</v>
      </c>
      <c r="I21515" t="s">
        <v>8080</v>
      </c>
      <c r="J21515" s="40">
        <v>321.2</v>
      </c>
      <c r="K21515" s="40">
        <v>0</v>
      </c>
    </row>
    <row r="21516" spans="1:11" x14ac:dyDescent="0.35">
      <c r="A21516">
        <v>65068</v>
      </c>
      <c r="B21516" t="s">
        <v>335</v>
      </c>
      <c r="C21516" s="70">
        <v>0</v>
      </c>
      <c r="D21516" s="70">
        <v>0</v>
      </c>
      <c r="E21516" s="71">
        <v>44804</v>
      </c>
      <c r="F21516" t="s">
        <v>8089</v>
      </c>
      <c r="G21516" t="s">
        <v>2142</v>
      </c>
      <c r="H21516" t="s">
        <v>8088</v>
      </c>
      <c r="I21516" t="s">
        <v>8087</v>
      </c>
      <c r="J21516" s="40">
        <v>522</v>
      </c>
      <c r="K21516" s="40">
        <v>0</v>
      </c>
    </row>
    <row r="21517" spans="1:11" x14ac:dyDescent="0.35">
      <c r="A21517">
        <v>65068</v>
      </c>
      <c r="B21517" t="s">
        <v>335</v>
      </c>
      <c r="C21517" s="70">
        <v>0</v>
      </c>
      <c r="D21517" s="70">
        <v>0</v>
      </c>
      <c r="E21517" s="71">
        <v>44804</v>
      </c>
      <c r="F21517" t="s">
        <v>8086</v>
      </c>
      <c r="G21517" t="s">
        <v>2142</v>
      </c>
      <c r="H21517" t="s">
        <v>8085</v>
      </c>
      <c r="I21517" t="s">
        <v>8084</v>
      </c>
      <c r="J21517" s="40">
        <v>995.21</v>
      </c>
      <c r="K21517" s="40">
        <v>0</v>
      </c>
    </row>
    <row r="21518" spans="1:11" x14ac:dyDescent="0.35">
      <c r="A21518">
        <v>65068</v>
      </c>
      <c r="B21518" t="s">
        <v>335</v>
      </c>
      <c r="C21518" s="70">
        <v>0</v>
      </c>
      <c r="D21518" s="70">
        <v>0</v>
      </c>
      <c r="E21518" s="71">
        <v>44805</v>
      </c>
      <c r="F21518" t="s">
        <v>8083</v>
      </c>
      <c r="G21518" t="s">
        <v>2343</v>
      </c>
      <c r="H21518" t="s">
        <v>8082</v>
      </c>
      <c r="I21518" t="s">
        <v>8082</v>
      </c>
      <c r="J21518" s="40">
        <v>-329.92</v>
      </c>
      <c r="K21518" s="40">
        <v>0</v>
      </c>
    </row>
    <row r="21519" spans="1:11" x14ac:dyDescent="0.35">
      <c r="A21519">
        <v>65068</v>
      </c>
      <c r="B21519" t="s">
        <v>335</v>
      </c>
      <c r="C21519" s="70">
        <v>0</v>
      </c>
      <c r="D21519" s="70">
        <v>0</v>
      </c>
      <c r="E21519" s="71">
        <v>44805</v>
      </c>
      <c r="F21519" t="s">
        <v>8081</v>
      </c>
      <c r="G21519" t="s">
        <v>2343</v>
      </c>
      <c r="H21519" t="s">
        <v>8080</v>
      </c>
      <c r="I21519" t="s">
        <v>8080</v>
      </c>
      <c r="J21519" s="40">
        <v>-321.2</v>
      </c>
      <c r="K21519" s="40">
        <v>0</v>
      </c>
    </row>
    <row r="21520" spans="1:11" x14ac:dyDescent="0.35">
      <c r="A21520">
        <v>65068</v>
      </c>
      <c r="B21520" t="s">
        <v>335</v>
      </c>
      <c r="C21520" s="70">
        <v>0</v>
      </c>
      <c r="D21520" s="70">
        <v>0</v>
      </c>
      <c r="E21520" s="71">
        <v>44808</v>
      </c>
      <c r="F21520" t="s">
        <v>8079</v>
      </c>
      <c r="G21520" t="s">
        <v>2142</v>
      </c>
      <c r="H21520" t="s">
        <v>8078</v>
      </c>
      <c r="I21520" t="s">
        <v>8073</v>
      </c>
      <c r="J21520" s="40">
        <v>103.83</v>
      </c>
      <c r="K21520" s="40">
        <v>0</v>
      </c>
    </row>
    <row r="21521" spans="1:11" x14ac:dyDescent="0.35">
      <c r="A21521">
        <v>65068</v>
      </c>
      <c r="B21521" t="s">
        <v>335</v>
      </c>
      <c r="C21521" s="70">
        <v>0</v>
      </c>
      <c r="D21521" s="70">
        <v>0</v>
      </c>
      <c r="E21521" s="71">
        <v>44808</v>
      </c>
      <c r="F21521" t="s">
        <v>8077</v>
      </c>
      <c r="G21521" t="s">
        <v>2142</v>
      </c>
      <c r="H21521" t="s">
        <v>8076</v>
      </c>
      <c r="I21521" t="s">
        <v>8073</v>
      </c>
      <c r="J21521" s="40">
        <v>-103.83</v>
      </c>
      <c r="K21521" s="40">
        <v>0</v>
      </c>
    </row>
    <row r="21522" spans="1:11" x14ac:dyDescent="0.35">
      <c r="A21522">
        <v>65068</v>
      </c>
      <c r="B21522" t="s">
        <v>335</v>
      </c>
      <c r="C21522" s="70">
        <v>0</v>
      </c>
      <c r="D21522" s="70">
        <v>0</v>
      </c>
      <c r="E21522" s="71">
        <v>44808</v>
      </c>
      <c r="F21522" t="s">
        <v>8075</v>
      </c>
      <c r="G21522" t="s">
        <v>2142</v>
      </c>
      <c r="H21522" t="s">
        <v>8074</v>
      </c>
      <c r="I21522" t="s">
        <v>8073</v>
      </c>
      <c r="J21522" s="40">
        <v>103.83</v>
      </c>
      <c r="K21522" s="40">
        <v>0</v>
      </c>
    </row>
    <row r="21523" spans="1:11" x14ac:dyDescent="0.35">
      <c r="A21523">
        <v>65068</v>
      </c>
      <c r="B21523" t="s">
        <v>335</v>
      </c>
      <c r="C21523" s="70">
        <v>0</v>
      </c>
      <c r="D21523" s="70">
        <v>0</v>
      </c>
      <c r="E21523" s="71">
        <v>44819</v>
      </c>
      <c r="F21523" t="s">
        <v>8072</v>
      </c>
      <c r="G21523" t="s">
        <v>2142</v>
      </c>
      <c r="H21523" t="s">
        <v>8071</v>
      </c>
      <c r="I21523" t="s">
        <v>8070</v>
      </c>
      <c r="J21523" s="40">
        <v>122.03</v>
      </c>
      <c r="K21523" s="40">
        <v>0</v>
      </c>
    </row>
    <row r="21524" spans="1:11" x14ac:dyDescent="0.35">
      <c r="A21524">
        <v>65068</v>
      </c>
      <c r="B21524" t="s">
        <v>335</v>
      </c>
      <c r="C21524" s="70">
        <v>0</v>
      </c>
      <c r="D21524" s="70">
        <v>0</v>
      </c>
      <c r="E21524" s="71">
        <v>44822</v>
      </c>
      <c r="F21524" t="s">
        <v>8069</v>
      </c>
      <c r="G21524" t="s">
        <v>2142</v>
      </c>
      <c r="H21524" t="s">
        <v>8068</v>
      </c>
      <c r="I21524" t="s">
        <v>8067</v>
      </c>
      <c r="J21524" s="40">
        <v>317.94</v>
      </c>
      <c r="K21524" s="40">
        <v>0</v>
      </c>
    </row>
    <row r="21525" spans="1:11" x14ac:dyDescent="0.35">
      <c r="A21525">
        <v>65068</v>
      </c>
      <c r="B21525" t="s">
        <v>335</v>
      </c>
      <c r="C21525" s="70">
        <v>0</v>
      </c>
      <c r="D21525" s="70">
        <v>0</v>
      </c>
      <c r="E21525" s="71">
        <v>44822</v>
      </c>
      <c r="F21525" t="s">
        <v>8066</v>
      </c>
      <c r="G21525" t="s">
        <v>2142</v>
      </c>
      <c r="H21525" t="s">
        <v>8065</v>
      </c>
      <c r="I21525" t="s">
        <v>8064</v>
      </c>
      <c r="J21525" s="40">
        <v>317.94</v>
      </c>
      <c r="K21525" s="40">
        <v>0</v>
      </c>
    </row>
    <row r="21526" spans="1:11" x14ac:dyDescent="0.35">
      <c r="A21526">
        <v>65068</v>
      </c>
      <c r="B21526" t="s">
        <v>335</v>
      </c>
      <c r="C21526" s="70">
        <v>0</v>
      </c>
      <c r="D21526" s="70">
        <v>0</v>
      </c>
      <c r="E21526" s="71">
        <v>44834</v>
      </c>
      <c r="F21526" t="s">
        <v>8063</v>
      </c>
      <c r="G21526" t="s">
        <v>2343</v>
      </c>
      <c r="H21526" t="s">
        <v>8056</v>
      </c>
      <c r="I21526" t="s">
        <v>8056</v>
      </c>
      <c r="J21526" s="40">
        <v>309.06</v>
      </c>
      <c r="K21526" s="40">
        <v>0</v>
      </c>
    </row>
    <row r="21527" spans="1:11" x14ac:dyDescent="0.35">
      <c r="A21527">
        <v>65068</v>
      </c>
      <c r="B21527" t="s">
        <v>335</v>
      </c>
      <c r="C21527" s="70">
        <v>0</v>
      </c>
      <c r="D21527" s="70">
        <v>0</v>
      </c>
      <c r="E21527" s="71">
        <v>44834</v>
      </c>
      <c r="F21527" t="s">
        <v>8062</v>
      </c>
      <c r="G21527" t="s">
        <v>2142</v>
      </c>
      <c r="H21527" t="s">
        <v>8061</v>
      </c>
      <c r="I21527" t="s">
        <v>8060</v>
      </c>
      <c r="J21527" s="40">
        <v>3037.68</v>
      </c>
      <c r="K21527" s="40">
        <v>0</v>
      </c>
    </row>
    <row r="21528" spans="1:11" x14ac:dyDescent="0.35">
      <c r="A21528">
        <v>65068</v>
      </c>
      <c r="B21528" t="s">
        <v>335</v>
      </c>
      <c r="C21528" s="70">
        <v>0</v>
      </c>
      <c r="D21528" s="70">
        <v>0</v>
      </c>
      <c r="E21528" s="71">
        <v>44835</v>
      </c>
      <c r="F21528" t="s">
        <v>8059</v>
      </c>
      <c r="G21528" t="s">
        <v>2343</v>
      </c>
      <c r="H21528" t="s">
        <v>8058</v>
      </c>
      <c r="J21528" s="40">
        <v>-318.68</v>
      </c>
      <c r="K21528" s="40">
        <v>0</v>
      </c>
    </row>
    <row r="21529" spans="1:11" x14ac:dyDescent="0.35">
      <c r="A21529">
        <v>65068</v>
      </c>
      <c r="B21529" t="s">
        <v>335</v>
      </c>
      <c r="C21529" s="70">
        <v>0</v>
      </c>
      <c r="D21529" s="70">
        <v>0</v>
      </c>
      <c r="E21529" s="71">
        <v>44835</v>
      </c>
      <c r="F21529" t="s">
        <v>8057</v>
      </c>
      <c r="G21529" t="s">
        <v>2343</v>
      </c>
      <c r="H21529" t="s">
        <v>8056</v>
      </c>
      <c r="I21529" t="s">
        <v>8056</v>
      </c>
      <c r="J21529" s="40">
        <v>-309.06</v>
      </c>
      <c r="K21529" s="40">
        <v>0</v>
      </c>
    </row>
    <row r="21530" spans="1:11" x14ac:dyDescent="0.35">
      <c r="A21530">
        <v>65068</v>
      </c>
      <c r="B21530" t="s">
        <v>335</v>
      </c>
      <c r="C21530" s="70">
        <v>0</v>
      </c>
      <c r="D21530" s="70">
        <v>0</v>
      </c>
      <c r="E21530" s="71">
        <v>44837</v>
      </c>
      <c r="F21530" t="s">
        <v>8055</v>
      </c>
      <c r="G21530" t="s">
        <v>2142</v>
      </c>
      <c r="H21530" t="s">
        <v>8054</v>
      </c>
      <c r="I21530" t="s">
        <v>8049</v>
      </c>
      <c r="J21530" s="40">
        <v>220.41</v>
      </c>
      <c r="K21530" s="40">
        <v>0</v>
      </c>
    </row>
    <row r="21531" spans="1:11" x14ac:dyDescent="0.35">
      <c r="A21531">
        <v>65068</v>
      </c>
      <c r="B21531" t="s">
        <v>335</v>
      </c>
      <c r="C21531" s="70">
        <v>0</v>
      </c>
      <c r="D21531" s="70">
        <v>0</v>
      </c>
      <c r="E21531" s="71">
        <v>44837</v>
      </c>
      <c r="F21531" t="s">
        <v>8053</v>
      </c>
      <c r="G21531" t="s">
        <v>2142</v>
      </c>
      <c r="H21531" t="s">
        <v>8052</v>
      </c>
      <c r="I21531" t="s">
        <v>8049</v>
      </c>
      <c r="J21531" s="40">
        <v>-220.41</v>
      </c>
      <c r="K21531" s="40">
        <v>0</v>
      </c>
    </row>
    <row r="21532" spans="1:11" x14ac:dyDescent="0.35">
      <c r="A21532">
        <v>65068</v>
      </c>
      <c r="B21532" t="s">
        <v>335</v>
      </c>
      <c r="C21532" s="70">
        <v>0</v>
      </c>
      <c r="D21532" s="70">
        <v>0</v>
      </c>
      <c r="E21532" s="71">
        <v>44837</v>
      </c>
      <c r="F21532" t="s">
        <v>8051</v>
      </c>
      <c r="G21532" t="s">
        <v>2142</v>
      </c>
      <c r="H21532" t="s">
        <v>8050</v>
      </c>
      <c r="I21532" t="s">
        <v>8049</v>
      </c>
      <c r="J21532" s="40">
        <v>220.41</v>
      </c>
      <c r="K21532" s="40">
        <v>0</v>
      </c>
    </row>
    <row r="21533" spans="1:11" x14ac:dyDescent="0.35">
      <c r="A21533">
        <v>65068</v>
      </c>
      <c r="B21533" t="s">
        <v>335</v>
      </c>
      <c r="C21533" s="70">
        <v>0</v>
      </c>
      <c r="D21533" s="70">
        <v>0</v>
      </c>
      <c r="E21533" s="71">
        <v>44843</v>
      </c>
      <c r="F21533" t="s">
        <v>8048</v>
      </c>
      <c r="G21533" t="s">
        <v>2142</v>
      </c>
      <c r="H21533" t="s">
        <v>8047</v>
      </c>
      <c r="I21533" t="s">
        <v>8046</v>
      </c>
      <c r="J21533" s="40">
        <v>310.64</v>
      </c>
      <c r="K21533" s="40">
        <v>0</v>
      </c>
    </row>
    <row r="21534" spans="1:11" x14ac:dyDescent="0.35">
      <c r="A21534">
        <v>65068</v>
      </c>
      <c r="B21534" t="s">
        <v>335</v>
      </c>
      <c r="C21534" s="70">
        <v>0</v>
      </c>
      <c r="D21534" s="70">
        <v>0</v>
      </c>
      <c r="E21534" s="71">
        <v>44846</v>
      </c>
      <c r="F21534" t="s">
        <v>8045</v>
      </c>
      <c r="G21534" t="s">
        <v>2142</v>
      </c>
      <c r="H21534" t="s">
        <v>8044</v>
      </c>
      <c r="I21534" t="s">
        <v>8043</v>
      </c>
      <c r="J21534" s="40">
        <v>91.1</v>
      </c>
      <c r="K21534" s="40">
        <v>0</v>
      </c>
    </row>
    <row r="21535" spans="1:11" x14ac:dyDescent="0.35">
      <c r="A21535">
        <v>65068</v>
      </c>
      <c r="B21535" t="s">
        <v>335</v>
      </c>
      <c r="C21535" s="70">
        <v>0</v>
      </c>
      <c r="D21535" s="70">
        <v>0</v>
      </c>
      <c r="E21535" s="71">
        <v>44849</v>
      </c>
      <c r="F21535" t="s">
        <v>8042</v>
      </c>
      <c r="G21535" t="s">
        <v>2142</v>
      </c>
      <c r="H21535" t="s">
        <v>8041</v>
      </c>
      <c r="I21535" t="s">
        <v>8040</v>
      </c>
      <c r="J21535" s="40">
        <v>142.38</v>
      </c>
      <c r="K21535" s="40">
        <v>0</v>
      </c>
    </row>
    <row r="21536" spans="1:11" x14ac:dyDescent="0.35">
      <c r="A21536">
        <v>65068</v>
      </c>
      <c r="B21536" t="s">
        <v>335</v>
      </c>
      <c r="C21536" s="70">
        <v>0</v>
      </c>
      <c r="D21536" s="70">
        <v>0</v>
      </c>
      <c r="E21536" s="71">
        <v>44865</v>
      </c>
      <c r="F21536" t="s">
        <v>8039</v>
      </c>
      <c r="G21536" t="s">
        <v>2343</v>
      </c>
      <c r="H21536" t="s">
        <v>8034</v>
      </c>
      <c r="I21536" t="s">
        <v>8034</v>
      </c>
      <c r="J21536" s="40">
        <v>308.97000000000003</v>
      </c>
      <c r="K21536" s="40">
        <v>0</v>
      </c>
    </row>
    <row r="21537" spans="1:11" x14ac:dyDescent="0.35">
      <c r="A21537">
        <v>65068</v>
      </c>
      <c r="B21537" t="s">
        <v>335</v>
      </c>
      <c r="C21537" s="70">
        <v>0</v>
      </c>
      <c r="D21537" s="70">
        <v>0</v>
      </c>
      <c r="E21537" s="71">
        <v>44865</v>
      </c>
      <c r="F21537" t="s">
        <v>8038</v>
      </c>
      <c r="G21537" t="s">
        <v>2142</v>
      </c>
      <c r="H21537" t="s">
        <v>8037</v>
      </c>
      <c r="I21537" t="s">
        <v>8036</v>
      </c>
      <c r="J21537" s="40">
        <v>148.72999999999999</v>
      </c>
      <c r="K21537" s="40">
        <v>0</v>
      </c>
    </row>
    <row r="21538" spans="1:11" x14ac:dyDescent="0.35">
      <c r="A21538">
        <v>65068</v>
      </c>
      <c r="B21538" t="s">
        <v>335</v>
      </c>
      <c r="C21538" s="70">
        <v>0</v>
      </c>
      <c r="D21538" s="70">
        <v>0</v>
      </c>
      <c r="E21538" s="71">
        <v>44866</v>
      </c>
      <c r="F21538" t="s">
        <v>8035</v>
      </c>
      <c r="G21538" t="s">
        <v>2343</v>
      </c>
      <c r="H21538" t="s">
        <v>8034</v>
      </c>
      <c r="I21538" t="s">
        <v>8034</v>
      </c>
      <c r="J21538" s="40">
        <v>-308.97000000000003</v>
      </c>
      <c r="K21538" s="40">
        <v>0</v>
      </c>
    </row>
    <row r="21539" spans="1:11" x14ac:dyDescent="0.35">
      <c r="A21539">
        <v>65068</v>
      </c>
      <c r="B21539" t="s">
        <v>335</v>
      </c>
      <c r="C21539" s="70">
        <v>0</v>
      </c>
      <c r="D21539" s="70">
        <v>0</v>
      </c>
      <c r="E21539" s="71">
        <v>44868</v>
      </c>
      <c r="F21539" t="s">
        <v>8033</v>
      </c>
      <c r="G21539" t="s">
        <v>2142</v>
      </c>
      <c r="H21539" t="s">
        <v>8032</v>
      </c>
      <c r="I21539" t="s">
        <v>8031</v>
      </c>
      <c r="J21539" s="40">
        <v>306.81</v>
      </c>
      <c r="K21539" s="40">
        <v>0</v>
      </c>
    </row>
    <row r="21540" spans="1:11" x14ac:dyDescent="0.35">
      <c r="A21540">
        <v>65068</v>
      </c>
      <c r="B21540" t="s">
        <v>335</v>
      </c>
      <c r="C21540" s="70">
        <v>0</v>
      </c>
      <c r="D21540" s="70">
        <v>0</v>
      </c>
      <c r="E21540" s="71">
        <v>44868</v>
      </c>
      <c r="F21540" t="s">
        <v>8030</v>
      </c>
      <c r="G21540" t="s">
        <v>2142</v>
      </c>
      <c r="H21540" t="s">
        <v>8029</v>
      </c>
      <c r="I21540" t="s">
        <v>8028</v>
      </c>
      <c r="J21540" s="40">
        <v>306.81</v>
      </c>
      <c r="K21540" s="40">
        <v>0</v>
      </c>
    </row>
    <row r="21541" spans="1:11" x14ac:dyDescent="0.35">
      <c r="A21541">
        <v>65068</v>
      </c>
      <c r="B21541" t="s">
        <v>335</v>
      </c>
      <c r="C21541" s="70">
        <v>0</v>
      </c>
      <c r="D21541" s="70">
        <v>0</v>
      </c>
      <c r="E21541" s="71">
        <v>44880</v>
      </c>
      <c r="F21541" t="s">
        <v>8027</v>
      </c>
      <c r="G21541" t="s">
        <v>2142</v>
      </c>
      <c r="H21541" t="s">
        <v>8026</v>
      </c>
      <c r="I21541" t="s">
        <v>8025</v>
      </c>
      <c r="J21541" s="40">
        <v>189.23</v>
      </c>
      <c r="K21541" s="40">
        <v>0</v>
      </c>
    </row>
    <row r="21542" spans="1:11" x14ac:dyDescent="0.35">
      <c r="A21542">
        <v>65068</v>
      </c>
      <c r="B21542" t="s">
        <v>335</v>
      </c>
      <c r="C21542" s="70">
        <v>0</v>
      </c>
      <c r="D21542" s="70">
        <v>0</v>
      </c>
      <c r="E21542" s="71">
        <v>44895</v>
      </c>
      <c r="F21542" t="s">
        <v>8024</v>
      </c>
      <c r="G21542" t="s">
        <v>2343</v>
      </c>
      <c r="H21542" t="s">
        <v>8022</v>
      </c>
      <c r="I21542" t="s">
        <v>8022</v>
      </c>
      <c r="J21542" s="40">
        <v>318.22000000000003</v>
      </c>
      <c r="K21542" s="40">
        <v>0</v>
      </c>
    </row>
    <row r="21543" spans="1:11" x14ac:dyDescent="0.35">
      <c r="A21543">
        <v>65068</v>
      </c>
      <c r="B21543" t="s">
        <v>335</v>
      </c>
      <c r="C21543" s="70">
        <v>0</v>
      </c>
      <c r="D21543" s="70">
        <v>0</v>
      </c>
      <c r="E21543" s="71">
        <v>44896</v>
      </c>
      <c r="F21543" t="s">
        <v>8023</v>
      </c>
      <c r="G21543" t="s">
        <v>2343</v>
      </c>
      <c r="H21543" t="s">
        <v>8022</v>
      </c>
      <c r="I21543" t="s">
        <v>8022</v>
      </c>
      <c r="J21543" s="40">
        <v>-318.22000000000003</v>
      </c>
      <c r="K21543" s="40">
        <v>0</v>
      </c>
    </row>
    <row r="21544" spans="1:11" x14ac:dyDescent="0.35">
      <c r="A21544">
        <v>65068</v>
      </c>
      <c r="B21544" t="s">
        <v>335</v>
      </c>
      <c r="C21544" s="70">
        <v>0</v>
      </c>
      <c r="D21544" s="70">
        <v>0</v>
      </c>
      <c r="E21544" s="71">
        <v>44899</v>
      </c>
      <c r="F21544" t="s">
        <v>8021</v>
      </c>
      <c r="G21544" t="s">
        <v>2142</v>
      </c>
      <c r="H21544" t="s">
        <v>8020</v>
      </c>
      <c r="I21544" t="s">
        <v>8019</v>
      </c>
      <c r="J21544" s="40">
        <v>179.09</v>
      </c>
      <c r="K21544" s="40">
        <v>0</v>
      </c>
    </row>
    <row r="21545" spans="1:11" x14ac:dyDescent="0.35">
      <c r="A21545">
        <v>65068</v>
      </c>
      <c r="B21545" t="s">
        <v>335</v>
      </c>
      <c r="C21545" s="70">
        <v>0</v>
      </c>
      <c r="D21545" s="70">
        <v>0</v>
      </c>
      <c r="E21545" s="71">
        <v>44903</v>
      </c>
      <c r="F21545" t="s">
        <v>8018</v>
      </c>
      <c r="G21545" t="s">
        <v>2142</v>
      </c>
      <c r="H21545" t="s">
        <v>8017</v>
      </c>
      <c r="I21545" t="s">
        <v>8016</v>
      </c>
      <c r="J21545" s="40">
        <v>391.21</v>
      </c>
      <c r="K21545" s="40">
        <v>0</v>
      </c>
    </row>
    <row r="21546" spans="1:11" x14ac:dyDescent="0.35">
      <c r="A21546">
        <v>65068</v>
      </c>
      <c r="B21546" t="s">
        <v>335</v>
      </c>
      <c r="C21546" s="70">
        <v>0</v>
      </c>
      <c r="D21546" s="70">
        <v>0</v>
      </c>
      <c r="E21546" s="71">
        <v>44910</v>
      </c>
      <c r="F21546" t="s">
        <v>8015</v>
      </c>
      <c r="G21546" t="s">
        <v>2142</v>
      </c>
      <c r="H21546" t="s">
        <v>8014</v>
      </c>
      <c r="I21546" t="s">
        <v>8013</v>
      </c>
      <c r="J21546" s="40">
        <v>229.2</v>
      </c>
      <c r="K21546" s="40">
        <v>0</v>
      </c>
    </row>
    <row r="21547" spans="1:11" x14ac:dyDescent="0.35">
      <c r="A21547">
        <v>65068</v>
      </c>
      <c r="B21547" t="s">
        <v>335</v>
      </c>
      <c r="C21547" s="70">
        <v>0</v>
      </c>
      <c r="D21547" s="70">
        <v>0</v>
      </c>
      <c r="E21547" s="71">
        <v>44915</v>
      </c>
      <c r="F21547" t="s">
        <v>8012</v>
      </c>
      <c r="G21547" t="s">
        <v>2142</v>
      </c>
      <c r="H21547" t="s">
        <v>8011</v>
      </c>
      <c r="I21547" t="s">
        <v>8010</v>
      </c>
      <c r="J21547" s="40">
        <v>315.64999999999998</v>
      </c>
      <c r="K21547" s="40">
        <v>0</v>
      </c>
    </row>
    <row r="21548" spans="1:11" x14ac:dyDescent="0.35">
      <c r="A21548">
        <v>65068</v>
      </c>
      <c r="B21548" t="s">
        <v>335</v>
      </c>
      <c r="C21548" s="70">
        <v>0</v>
      </c>
      <c r="D21548" s="70">
        <v>0</v>
      </c>
      <c r="E21548" s="71">
        <v>44926</v>
      </c>
      <c r="F21548" t="s">
        <v>8009</v>
      </c>
      <c r="G21548" t="s">
        <v>2343</v>
      </c>
      <c r="H21548" t="s">
        <v>8008</v>
      </c>
      <c r="I21548" t="s">
        <v>8008</v>
      </c>
      <c r="J21548" s="40">
        <v>310.32</v>
      </c>
      <c r="K21548" s="40">
        <v>0</v>
      </c>
    </row>
    <row r="21549" spans="1:11" x14ac:dyDescent="0.35">
      <c r="A21549">
        <v>65068</v>
      </c>
      <c r="B21549" t="s">
        <v>335</v>
      </c>
      <c r="C21549" s="70">
        <v>0</v>
      </c>
      <c r="D21549" s="70">
        <v>0</v>
      </c>
      <c r="E21549" s="71">
        <v>44926</v>
      </c>
      <c r="F21549" t="s">
        <v>8007</v>
      </c>
      <c r="G21549" t="s">
        <v>2142</v>
      </c>
      <c r="H21549" t="s">
        <v>8006</v>
      </c>
      <c r="I21549" t="s">
        <v>8005</v>
      </c>
      <c r="J21549" s="40">
        <v>450.77</v>
      </c>
      <c r="K21549" s="40">
        <v>0</v>
      </c>
    </row>
    <row r="21550" spans="1:11" x14ac:dyDescent="0.35">
      <c r="A21550">
        <v>65068</v>
      </c>
      <c r="B21550" t="s">
        <v>335</v>
      </c>
      <c r="C21550" s="70">
        <v>0</v>
      </c>
      <c r="D21550" s="70">
        <v>0</v>
      </c>
      <c r="E21550" s="71">
        <v>44926</v>
      </c>
      <c r="F21550" t="s">
        <v>8004</v>
      </c>
      <c r="G21550" t="s">
        <v>2142</v>
      </c>
      <c r="H21550" t="s">
        <v>8003</v>
      </c>
      <c r="I21550" t="s">
        <v>8002</v>
      </c>
      <c r="J21550" s="40">
        <v>428.61</v>
      </c>
      <c r="K21550" s="40">
        <v>0</v>
      </c>
    </row>
    <row r="21551" spans="1:11" x14ac:dyDescent="0.35">
      <c r="A21551">
        <v>65068</v>
      </c>
      <c r="B21551" t="s">
        <v>335</v>
      </c>
      <c r="C21551" s="70">
        <v>0</v>
      </c>
      <c r="D21551" s="70">
        <v>0</v>
      </c>
      <c r="E21551" s="71">
        <v>44926</v>
      </c>
      <c r="F21551" t="s">
        <v>8001</v>
      </c>
      <c r="G21551" t="s">
        <v>2142</v>
      </c>
      <c r="H21551" t="s">
        <v>8000</v>
      </c>
      <c r="I21551" t="s">
        <v>7999</v>
      </c>
      <c r="J21551" s="40">
        <v>437.27</v>
      </c>
      <c r="K21551" s="40">
        <v>0</v>
      </c>
    </row>
    <row r="21552" spans="1:11" x14ac:dyDescent="0.35">
      <c r="A21552">
        <v>65068</v>
      </c>
      <c r="B21552" t="s">
        <v>335</v>
      </c>
      <c r="C21552" s="70">
        <v>0</v>
      </c>
      <c r="D21552" s="70">
        <v>0</v>
      </c>
      <c r="E21552" s="71">
        <v>44926</v>
      </c>
      <c r="F21552" t="s">
        <v>2574</v>
      </c>
      <c r="G21552" t="s">
        <v>1912</v>
      </c>
      <c r="H21552" t="s">
        <v>1911</v>
      </c>
      <c r="J21552" s="40">
        <v>2466</v>
      </c>
      <c r="K21552" s="40">
        <v>0</v>
      </c>
    </row>
    <row r="21553" spans="1:11" x14ac:dyDescent="0.35">
      <c r="A21553">
        <v>65069</v>
      </c>
      <c r="B21553" t="s">
        <v>1328</v>
      </c>
      <c r="C21553" s="70">
        <v>0</v>
      </c>
      <c r="D21553" s="70">
        <v>0</v>
      </c>
      <c r="E21553" s="71">
        <v>44760</v>
      </c>
      <c r="F21553" t="s">
        <v>7998</v>
      </c>
      <c r="G21553" t="s">
        <v>2142</v>
      </c>
      <c r="H21553" t="s">
        <v>7997</v>
      </c>
      <c r="I21553" t="s">
        <v>7996</v>
      </c>
      <c r="J21553" s="40">
        <v>720</v>
      </c>
      <c r="K21553" s="40">
        <v>0</v>
      </c>
    </row>
    <row r="21554" spans="1:11" x14ac:dyDescent="0.35">
      <c r="A21554">
        <v>65070</v>
      </c>
      <c r="B21554" t="s">
        <v>1507</v>
      </c>
      <c r="C21554" s="70">
        <v>0</v>
      </c>
      <c r="D21554" s="70">
        <v>0</v>
      </c>
      <c r="E21554" s="71">
        <v>44620</v>
      </c>
      <c r="F21554" t="s">
        <v>7995</v>
      </c>
      <c r="G21554" t="s">
        <v>2142</v>
      </c>
      <c r="H21554" t="s">
        <v>7994</v>
      </c>
      <c r="I21554" t="s">
        <v>7991</v>
      </c>
      <c r="J21554" s="40">
        <v>2513.6799999999998</v>
      </c>
      <c r="K21554" s="40">
        <v>0</v>
      </c>
    </row>
    <row r="21555" spans="1:11" x14ac:dyDescent="0.35">
      <c r="A21555">
        <v>65070</v>
      </c>
      <c r="B21555" t="s">
        <v>1507</v>
      </c>
      <c r="C21555" s="70">
        <v>0</v>
      </c>
      <c r="D21555" s="70">
        <v>0</v>
      </c>
      <c r="E21555" s="71">
        <v>44621</v>
      </c>
      <c r="F21555" t="s">
        <v>7993</v>
      </c>
      <c r="G21555" t="s">
        <v>2142</v>
      </c>
      <c r="H21555" t="s">
        <v>7992</v>
      </c>
      <c r="I21555" t="s">
        <v>7991</v>
      </c>
      <c r="J21555" s="40">
        <v>-2513.6799999999998</v>
      </c>
      <c r="K21555" s="40">
        <v>0</v>
      </c>
    </row>
    <row r="21556" spans="1:11" x14ac:dyDescent="0.35">
      <c r="A21556">
        <v>65070</v>
      </c>
      <c r="B21556" t="s">
        <v>1507</v>
      </c>
      <c r="C21556" s="70">
        <v>0</v>
      </c>
      <c r="D21556" s="70">
        <v>0</v>
      </c>
      <c r="E21556" s="71">
        <v>44633</v>
      </c>
      <c r="F21556" t="s">
        <v>7990</v>
      </c>
      <c r="G21556" t="s">
        <v>2142</v>
      </c>
      <c r="H21556" t="s">
        <v>7989</v>
      </c>
      <c r="I21556" t="s">
        <v>7988</v>
      </c>
      <c r="J21556" s="40">
        <v>1164.22</v>
      </c>
      <c r="K21556" s="40">
        <v>0</v>
      </c>
    </row>
    <row r="21557" spans="1:11" x14ac:dyDescent="0.35">
      <c r="A21557">
        <v>65070</v>
      </c>
      <c r="B21557" t="s">
        <v>1507</v>
      </c>
      <c r="C21557" s="70">
        <v>0</v>
      </c>
      <c r="D21557" s="70">
        <v>0</v>
      </c>
      <c r="E21557" s="71">
        <v>44634</v>
      </c>
      <c r="F21557" t="s">
        <v>7987</v>
      </c>
      <c r="G21557" t="s">
        <v>2142</v>
      </c>
      <c r="H21557" t="s">
        <v>7986</v>
      </c>
      <c r="I21557" t="s">
        <v>7985</v>
      </c>
      <c r="J21557" s="40">
        <v>6731.95</v>
      </c>
      <c r="K21557" s="40">
        <v>0</v>
      </c>
    </row>
    <row r="21558" spans="1:11" x14ac:dyDescent="0.35">
      <c r="A21558">
        <v>65070</v>
      </c>
      <c r="B21558" t="s">
        <v>1507</v>
      </c>
      <c r="C21558" s="70">
        <v>0</v>
      </c>
      <c r="D21558" s="70">
        <v>0</v>
      </c>
      <c r="E21558" s="71">
        <v>44636</v>
      </c>
      <c r="F21558" t="s">
        <v>7984</v>
      </c>
      <c r="G21558" t="s">
        <v>2142</v>
      </c>
      <c r="H21558" t="s">
        <v>7983</v>
      </c>
      <c r="I21558" t="s">
        <v>7982</v>
      </c>
      <c r="J21558" s="40">
        <v>501.99</v>
      </c>
      <c r="K21558" s="40">
        <v>0</v>
      </c>
    </row>
    <row r="21559" spans="1:11" x14ac:dyDescent="0.35">
      <c r="A21559">
        <v>65070</v>
      </c>
      <c r="B21559" t="s">
        <v>1507</v>
      </c>
      <c r="C21559" s="70">
        <v>0</v>
      </c>
      <c r="D21559" s="70">
        <v>0</v>
      </c>
      <c r="E21559" s="71">
        <v>44644</v>
      </c>
      <c r="F21559" t="s">
        <v>7981</v>
      </c>
      <c r="G21559" t="s">
        <v>2142</v>
      </c>
      <c r="H21559" t="s">
        <v>7980</v>
      </c>
      <c r="I21559" t="s">
        <v>7979</v>
      </c>
      <c r="J21559" s="40">
        <v>279.42</v>
      </c>
      <c r="K21559" s="40">
        <v>0</v>
      </c>
    </row>
    <row r="21560" spans="1:11" x14ac:dyDescent="0.35">
      <c r="A21560">
        <v>65070</v>
      </c>
      <c r="B21560" t="s">
        <v>1507</v>
      </c>
      <c r="C21560" s="70">
        <v>0</v>
      </c>
      <c r="D21560" s="70">
        <v>0</v>
      </c>
      <c r="E21560" s="71">
        <v>44682</v>
      </c>
      <c r="F21560" t="s">
        <v>7978</v>
      </c>
      <c r="G21560" t="s">
        <v>2343</v>
      </c>
      <c r="H21560" t="s">
        <v>7973</v>
      </c>
      <c r="J21560" s="40">
        <v>8736.11</v>
      </c>
      <c r="K21560" s="40">
        <v>0</v>
      </c>
    </row>
    <row r="21561" spans="1:11" x14ac:dyDescent="0.35">
      <c r="A21561">
        <v>65070</v>
      </c>
      <c r="B21561" t="s">
        <v>1507</v>
      </c>
      <c r="C21561" s="70">
        <v>0</v>
      </c>
      <c r="D21561" s="70">
        <v>0</v>
      </c>
      <c r="E21561" s="71">
        <v>44721</v>
      </c>
      <c r="F21561" t="s">
        <v>7977</v>
      </c>
      <c r="G21561" t="s">
        <v>2142</v>
      </c>
      <c r="H21561" t="s">
        <v>7976</v>
      </c>
      <c r="I21561" t="s">
        <v>7975</v>
      </c>
      <c r="J21561" s="40">
        <v>2797.33</v>
      </c>
      <c r="K21561" s="40">
        <v>0</v>
      </c>
    </row>
    <row r="21562" spans="1:11" x14ac:dyDescent="0.35">
      <c r="A21562">
        <v>65070</v>
      </c>
      <c r="B21562" t="s">
        <v>1507</v>
      </c>
      <c r="C21562" s="70">
        <v>0</v>
      </c>
      <c r="D21562" s="70">
        <v>0</v>
      </c>
      <c r="E21562" s="71">
        <v>44774</v>
      </c>
      <c r="F21562" t="s">
        <v>7974</v>
      </c>
      <c r="G21562" t="s">
        <v>2343</v>
      </c>
      <c r="H21562" t="s">
        <v>7973</v>
      </c>
      <c r="J21562" s="40">
        <v>-8736.11</v>
      </c>
      <c r="K21562" s="40">
        <v>0</v>
      </c>
    </row>
    <row r="21563" spans="1:11" x14ac:dyDescent="0.35">
      <c r="A21563">
        <v>65070</v>
      </c>
      <c r="B21563" t="s">
        <v>1507</v>
      </c>
      <c r="C21563" s="70">
        <v>0</v>
      </c>
      <c r="D21563" s="70">
        <v>0</v>
      </c>
      <c r="E21563" s="71">
        <v>44865</v>
      </c>
      <c r="F21563" t="s">
        <v>7972</v>
      </c>
      <c r="G21563" t="s">
        <v>2142</v>
      </c>
      <c r="H21563" t="s">
        <v>7971</v>
      </c>
      <c r="I21563" t="s">
        <v>7970</v>
      </c>
      <c r="J21563" s="40">
        <v>10837.63</v>
      </c>
      <c r="K21563" s="40">
        <v>0</v>
      </c>
    </row>
    <row r="21564" spans="1:11" x14ac:dyDescent="0.35">
      <c r="A21564">
        <v>65071</v>
      </c>
      <c r="B21564" t="s">
        <v>396</v>
      </c>
      <c r="C21564" s="70">
        <v>0</v>
      </c>
      <c r="D21564" s="70">
        <v>0</v>
      </c>
      <c r="E21564" s="71">
        <v>44681</v>
      </c>
      <c r="F21564" t="s">
        <v>2094</v>
      </c>
      <c r="G21564" t="s">
        <v>1912</v>
      </c>
      <c r="I21564" t="s">
        <v>7969</v>
      </c>
      <c r="J21564" s="40">
        <v>9.26</v>
      </c>
      <c r="K21564" s="40">
        <v>0</v>
      </c>
    </row>
    <row r="21565" spans="1:11" x14ac:dyDescent="0.35">
      <c r="A21565">
        <v>65071</v>
      </c>
      <c r="B21565" t="s">
        <v>396</v>
      </c>
      <c r="C21565" s="70">
        <v>0</v>
      </c>
      <c r="D21565" s="70">
        <v>0</v>
      </c>
      <c r="E21565" s="71">
        <v>44681</v>
      </c>
      <c r="F21565" t="s">
        <v>2094</v>
      </c>
      <c r="G21565" t="s">
        <v>1912</v>
      </c>
      <c r="I21565" t="s">
        <v>7968</v>
      </c>
      <c r="J21565" s="40">
        <v>53.7</v>
      </c>
      <c r="K21565" s="40">
        <v>0</v>
      </c>
    </row>
    <row r="21566" spans="1:11" x14ac:dyDescent="0.35">
      <c r="A21566">
        <v>65071</v>
      </c>
      <c r="B21566" t="s">
        <v>396</v>
      </c>
      <c r="C21566" s="70">
        <v>0</v>
      </c>
      <c r="D21566" s="70">
        <v>0</v>
      </c>
      <c r="E21566" s="71">
        <v>44681</v>
      </c>
      <c r="F21566" t="s">
        <v>2094</v>
      </c>
      <c r="G21566" t="s">
        <v>1912</v>
      </c>
      <c r="I21566" t="s">
        <v>7967</v>
      </c>
      <c r="J21566" s="40">
        <v>11.06</v>
      </c>
      <c r="K21566" s="40">
        <v>0</v>
      </c>
    </row>
    <row r="21567" spans="1:11" x14ac:dyDescent="0.35">
      <c r="A21567">
        <v>65071</v>
      </c>
      <c r="B21567" t="s">
        <v>396</v>
      </c>
      <c r="C21567" s="70">
        <v>0</v>
      </c>
      <c r="D21567" s="70">
        <v>0</v>
      </c>
      <c r="E21567" s="71">
        <v>44681</v>
      </c>
      <c r="F21567" t="s">
        <v>2094</v>
      </c>
      <c r="G21567" t="s">
        <v>1912</v>
      </c>
      <c r="I21567" t="s">
        <v>7966</v>
      </c>
      <c r="J21567" s="40">
        <v>141.91</v>
      </c>
      <c r="K21567" s="40">
        <v>0</v>
      </c>
    </row>
    <row r="21568" spans="1:11" x14ac:dyDescent="0.35">
      <c r="A21568">
        <v>65071</v>
      </c>
      <c r="B21568" t="s">
        <v>396</v>
      </c>
      <c r="C21568" s="70">
        <v>0</v>
      </c>
      <c r="D21568" s="70">
        <v>0</v>
      </c>
      <c r="E21568" s="71">
        <v>44712</v>
      </c>
      <c r="F21568" t="s">
        <v>2077</v>
      </c>
      <c r="G21568" t="s">
        <v>1912</v>
      </c>
      <c r="I21568" t="s">
        <v>7965</v>
      </c>
      <c r="J21568" s="40">
        <v>113.54</v>
      </c>
      <c r="K21568" s="40">
        <v>0</v>
      </c>
    </row>
    <row r="21569" spans="1:11" x14ac:dyDescent="0.35">
      <c r="A21569">
        <v>65071</v>
      </c>
      <c r="B21569" t="s">
        <v>396</v>
      </c>
      <c r="C21569" s="70">
        <v>0</v>
      </c>
      <c r="D21569" s="70">
        <v>0</v>
      </c>
      <c r="E21569" s="71">
        <v>44712</v>
      </c>
      <c r="F21569" t="s">
        <v>2077</v>
      </c>
      <c r="G21569" t="s">
        <v>1912</v>
      </c>
      <c r="I21569" t="s">
        <v>7964</v>
      </c>
      <c r="J21569" s="40">
        <v>107.26</v>
      </c>
      <c r="K21569" s="40">
        <v>0</v>
      </c>
    </row>
    <row r="21570" spans="1:11" x14ac:dyDescent="0.35">
      <c r="A21570">
        <v>65071</v>
      </c>
      <c r="B21570" t="s">
        <v>396</v>
      </c>
      <c r="C21570" s="70">
        <v>0</v>
      </c>
      <c r="D21570" s="70">
        <v>0</v>
      </c>
      <c r="E21570" s="71">
        <v>44712</v>
      </c>
      <c r="F21570" t="s">
        <v>2077</v>
      </c>
      <c r="G21570" t="s">
        <v>1912</v>
      </c>
      <c r="I21570" t="s">
        <v>7963</v>
      </c>
      <c r="J21570" s="40">
        <v>214.97</v>
      </c>
      <c r="K21570" s="40">
        <v>0</v>
      </c>
    </row>
    <row r="21571" spans="1:11" x14ac:dyDescent="0.35">
      <c r="A21571">
        <v>65071</v>
      </c>
      <c r="B21571" t="s">
        <v>396</v>
      </c>
      <c r="C21571" s="70">
        <v>0</v>
      </c>
      <c r="D21571" s="70">
        <v>0</v>
      </c>
      <c r="E21571" s="71">
        <v>44742</v>
      </c>
      <c r="F21571" t="s">
        <v>2063</v>
      </c>
      <c r="G21571" t="s">
        <v>1912</v>
      </c>
      <c r="I21571" t="s">
        <v>7962</v>
      </c>
      <c r="J21571" s="40">
        <v>60.29</v>
      </c>
      <c r="K21571" s="40">
        <v>0</v>
      </c>
    </row>
    <row r="21572" spans="1:11" x14ac:dyDescent="0.35">
      <c r="A21572">
        <v>65071</v>
      </c>
      <c r="B21572" t="s">
        <v>396</v>
      </c>
      <c r="C21572" s="70">
        <v>0</v>
      </c>
      <c r="D21572" s="70">
        <v>0</v>
      </c>
      <c r="E21572" s="71">
        <v>44742</v>
      </c>
      <c r="F21572" t="s">
        <v>2063</v>
      </c>
      <c r="G21572" t="s">
        <v>1912</v>
      </c>
      <c r="I21572" t="s">
        <v>7961</v>
      </c>
      <c r="J21572" s="40">
        <v>30.97</v>
      </c>
      <c r="K21572" s="40">
        <v>0</v>
      </c>
    </row>
    <row r="21573" spans="1:11" x14ac:dyDescent="0.35">
      <c r="A21573">
        <v>65071</v>
      </c>
      <c r="B21573" t="s">
        <v>396</v>
      </c>
      <c r="C21573" s="70">
        <v>0</v>
      </c>
      <c r="D21573" s="70">
        <v>0</v>
      </c>
      <c r="E21573" s="71">
        <v>44804</v>
      </c>
      <c r="F21573" t="s">
        <v>7960</v>
      </c>
      <c r="G21573" t="s">
        <v>1912</v>
      </c>
      <c r="J21573" s="40">
        <v>288.42</v>
      </c>
      <c r="K21573" s="40">
        <v>0</v>
      </c>
    </row>
    <row r="21574" spans="1:11" x14ac:dyDescent="0.35">
      <c r="A21574">
        <v>65071</v>
      </c>
      <c r="B21574" t="s">
        <v>396</v>
      </c>
      <c r="C21574" s="70">
        <v>0</v>
      </c>
      <c r="D21574" s="70">
        <v>0</v>
      </c>
      <c r="E21574" s="71">
        <v>44834</v>
      </c>
      <c r="F21574" t="s">
        <v>7959</v>
      </c>
      <c r="G21574" t="s">
        <v>1912</v>
      </c>
      <c r="J21574" s="40">
        <v>692.27</v>
      </c>
      <c r="K21574" s="40">
        <v>0</v>
      </c>
    </row>
    <row r="21575" spans="1:11" x14ac:dyDescent="0.35">
      <c r="A21575">
        <v>65071</v>
      </c>
      <c r="B21575" t="s">
        <v>396</v>
      </c>
      <c r="C21575" s="70">
        <v>0</v>
      </c>
      <c r="D21575" s="70">
        <v>0</v>
      </c>
      <c r="E21575" s="71">
        <v>44865</v>
      </c>
      <c r="F21575" t="s">
        <v>7958</v>
      </c>
      <c r="G21575" t="s">
        <v>1912</v>
      </c>
      <c r="J21575" s="40">
        <v>22.63</v>
      </c>
      <c r="K21575" s="40">
        <v>0</v>
      </c>
    </row>
    <row r="21576" spans="1:11" x14ac:dyDescent="0.35">
      <c r="A21576">
        <v>65071</v>
      </c>
      <c r="B21576" t="s">
        <v>396</v>
      </c>
      <c r="C21576" s="70">
        <v>0</v>
      </c>
      <c r="D21576" s="70">
        <v>0</v>
      </c>
      <c r="E21576" s="71">
        <v>44865</v>
      </c>
      <c r="F21576" t="s">
        <v>7957</v>
      </c>
      <c r="G21576" t="s">
        <v>1912</v>
      </c>
      <c r="J21576" s="40">
        <v>24.93</v>
      </c>
      <c r="K21576" s="40">
        <v>0</v>
      </c>
    </row>
    <row r="21577" spans="1:11" x14ac:dyDescent="0.35">
      <c r="A21577">
        <v>65071</v>
      </c>
      <c r="B21577" t="s">
        <v>396</v>
      </c>
      <c r="C21577" s="70">
        <v>0</v>
      </c>
      <c r="D21577" s="70">
        <v>0</v>
      </c>
      <c r="E21577" s="71">
        <v>44865</v>
      </c>
      <c r="F21577" t="s">
        <v>3230</v>
      </c>
      <c r="G21577" t="s">
        <v>1912</v>
      </c>
      <c r="H21577" t="s">
        <v>1919</v>
      </c>
      <c r="J21577" s="40">
        <v>862.61</v>
      </c>
      <c r="K21577" s="40">
        <v>0</v>
      </c>
    </row>
    <row r="21578" spans="1:11" x14ac:dyDescent="0.35">
      <c r="A21578">
        <v>65071</v>
      </c>
      <c r="B21578" t="s">
        <v>396</v>
      </c>
      <c r="C21578" s="70">
        <v>0</v>
      </c>
      <c r="D21578" s="70">
        <v>0</v>
      </c>
      <c r="E21578" s="71">
        <v>44865</v>
      </c>
      <c r="F21578" t="s">
        <v>7956</v>
      </c>
      <c r="G21578" t="s">
        <v>1912</v>
      </c>
      <c r="H21578" t="s">
        <v>1919</v>
      </c>
      <c r="J21578" s="40">
        <v>144.47999999999999</v>
      </c>
      <c r="K21578" s="40">
        <v>0</v>
      </c>
    </row>
    <row r="21579" spans="1:11" x14ac:dyDescent="0.35">
      <c r="A21579">
        <v>65071</v>
      </c>
      <c r="B21579" t="s">
        <v>396</v>
      </c>
      <c r="C21579" s="70">
        <v>0</v>
      </c>
      <c r="D21579" s="70">
        <v>0</v>
      </c>
      <c r="E21579" s="71">
        <v>44895</v>
      </c>
      <c r="F21579" t="s">
        <v>7955</v>
      </c>
      <c r="G21579" t="s">
        <v>1912</v>
      </c>
      <c r="H21579" t="s">
        <v>1916</v>
      </c>
      <c r="J21579" s="40">
        <v>52.6</v>
      </c>
      <c r="K21579" s="40">
        <v>0</v>
      </c>
    </row>
    <row r="21580" spans="1:11" x14ac:dyDescent="0.35">
      <c r="A21580">
        <v>65071</v>
      </c>
      <c r="B21580" t="s">
        <v>396</v>
      </c>
      <c r="C21580" s="70">
        <v>0</v>
      </c>
      <c r="D21580" s="70">
        <v>0</v>
      </c>
      <c r="E21580" s="71">
        <v>44926</v>
      </c>
      <c r="F21580" t="s">
        <v>7954</v>
      </c>
      <c r="G21580" t="s">
        <v>1912</v>
      </c>
      <c r="J21580" s="40">
        <v>414.32</v>
      </c>
      <c r="K21580" s="40">
        <v>0</v>
      </c>
    </row>
    <row r="21581" spans="1:11" x14ac:dyDescent="0.35">
      <c r="A21581">
        <v>65072</v>
      </c>
      <c r="B21581" t="s">
        <v>424</v>
      </c>
      <c r="C21581" s="70">
        <v>0</v>
      </c>
      <c r="D21581" s="70">
        <v>0</v>
      </c>
      <c r="E21581" s="71">
        <v>44712</v>
      </c>
      <c r="F21581" t="s">
        <v>7953</v>
      </c>
      <c r="G21581" t="s">
        <v>2169</v>
      </c>
      <c r="H21581" t="s">
        <v>7945</v>
      </c>
      <c r="I21581" t="s">
        <v>7944</v>
      </c>
      <c r="J21581" s="40">
        <v>3.53</v>
      </c>
      <c r="K21581" s="40">
        <v>0</v>
      </c>
    </row>
    <row r="21582" spans="1:11" x14ac:dyDescent="0.35">
      <c r="A21582">
        <v>65072</v>
      </c>
      <c r="B21582" t="s">
        <v>424</v>
      </c>
      <c r="C21582" s="70">
        <v>0</v>
      </c>
      <c r="D21582" s="70">
        <v>0</v>
      </c>
      <c r="E21582" s="71">
        <v>44742</v>
      </c>
      <c r="F21582" t="s">
        <v>7952</v>
      </c>
      <c r="G21582" t="s">
        <v>2169</v>
      </c>
      <c r="H21582" t="s">
        <v>7945</v>
      </c>
      <c r="I21582" t="s">
        <v>7944</v>
      </c>
      <c r="J21582" s="40">
        <v>107.37</v>
      </c>
      <c r="K21582" s="40">
        <v>0</v>
      </c>
    </row>
    <row r="21583" spans="1:11" x14ac:dyDescent="0.35">
      <c r="A21583">
        <v>65072</v>
      </c>
      <c r="B21583" t="s">
        <v>424</v>
      </c>
      <c r="C21583" s="70">
        <v>0</v>
      </c>
      <c r="D21583" s="70">
        <v>0</v>
      </c>
      <c r="E21583" s="71">
        <v>44773</v>
      </c>
      <c r="F21583" t="s">
        <v>7951</v>
      </c>
      <c r="G21583" t="s">
        <v>2169</v>
      </c>
      <c r="H21583" t="s">
        <v>7945</v>
      </c>
      <c r="I21583" t="s">
        <v>7944</v>
      </c>
      <c r="J21583" s="40">
        <v>107.37</v>
      </c>
      <c r="K21583" s="40">
        <v>0</v>
      </c>
    </row>
    <row r="21584" spans="1:11" x14ac:dyDescent="0.35">
      <c r="A21584">
        <v>65072</v>
      </c>
      <c r="B21584" t="s">
        <v>424</v>
      </c>
      <c r="C21584" s="70">
        <v>0</v>
      </c>
      <c r="D21584" s="70">
        <v>0</v>
      </c>
      <c r="E21584" s="71">
        <v>44804</v>
      </c>
      <c r="F21584" t="s">
        <v>7950</v>
      </c>
      <c r="G21584" t="s">
        <v>2169</v>
      </c>
      <c r="H21584" t="s">
        <v>7945</v>
      </c>
      <c r="I21584" t="s">
        <v>7944</v>
      </c>
      <c r="J21584" s="40">
        <v>107.37</v>
      </c>
      <c r="K21584" s="40">
        <v>0</v>
      </c>
    </row>
    <row r="21585" spans="1:11" x14ac:dyDescent="0.35">
      <c r="A21585">
        <v>65072</v>
      </c>
      <c r="B21585" t="s">
        <v>424</v>
      </c>
      <c r="C21585" s="70">
        <v>0</v>
      </c>
      <c r="D21585" s="70">
        <v>0</v>
      </c>
      <c r="E21585" s="71">
        <v>44834</v>
      </c>
      <c r="F21585" t="s">
        <v>7949</v>
      </c>
      <c r="G21585" t="s">
        <v>2169</v>
      </c>
      <c r="H21585" t="s">
        <v>7945</v>
      </c>
      <c r="I21585" t="s">
        <v>7944</v>
      </c>
      <c r="J21585" s="40">
        <v>107.37</v>
      </c>
      <c r="K21585" s="40">
        <v>0</v>
      </c>
    </row>
    <row r="21586" spans="1:11" x14ac:dyDescent="0.35">
      <c r="A21586">
        <v>65072</v>
      </c>
      <c r="B21586" t="s">
        <v>424</v>
      </c>
      <c r="C21586" s="70">
        <v>0</v>
      </c>
      <c r="D21586" s="70">
        <v>0</v>
      </c>
      <c r="E21586" s="71">
        <v>44865</v>
      </c>
      <c r="F21586" t="s">
        <v>7948</v>
      </c>
      <c r="G21586" t="s">
        <v>2169</v>
      </c>
      <c r="H21586" t="s">
        <v>7945</v>
      </c>
      <c r="I21586" t="s">
        <v>7944</v>
      </c>
      <c r="J21586" s="40">
        <v>107.37</v>
      </c>
      <c r="K21586" s="40">
        <v>0</v>
      </c>
    </row>
    <row r="21587" spans="1:11" x14ac:dyDescent="0.35">
      <c r="A21587">
        <v>65072</v>
      </c>
      <c r="B21587" t="s">
        <v>424</v>
      </c>
      <c r="C21587" s="70">
        <v>0</v>
      </c>
      <c r="D21587" s="70">
        <v>0</v>
      </c>
      <c r="E21587" s="71">
        <v>44895</v>
      </c>
      <c r="F21587" t="s">
        <v>7947</v>
      </c>
      <c r="G21587" t="s">
        <v>2169</v>
      </c>
      <c r="H21587" t="s">
        <v>7945</v>
      </c>
      <c r="I21587" t="s">
        <v>7944</v>
      </c>
      <c r="J21587" s="40">
        <v>107.37</v>
      </c>
      <c r="K21587" s="40">
        <v>0</v>
      </c>
    </row>
    <row r="21588" spans="1:11" x14ac:dyDescent="0.35">
      <c r="A21588">
        <v>65072</v>
      </c>
      <c r="B21588" t="s">
        <v>424</v>
      </c>
      <c r="C21588" s="70">
        <v>0</v>
      </c>
      <c r="D21588" s="70">
        <v>0</v>
      </c>
      <c r="E21588" s="71">
        <v>44926</v>
      </c>
      <c r="F21588" t="s">
        <v>7946</v>
      </c>
      <c r="G21588" t="s">
        <v>2169</v>
      </c>
      <c r="H21588" t="s">
        <v>7945</v>
      </c>
      <c r="I21588" t="s">
        <v>7944</v>
      </c>
      <c r="J21588" s="40">
        <v>107.37</v>
      </c>
      <c r="K21588" s="40">
        <v>0</v>
      </c>
    </row>
    <row r="21589" spans="1:11" x14ac:dyDescent="0.35">
      <c r="A21589" t="s">
        <v>1390</v>
      </c>
      <c r="B21589" t="s">
        <v>1391</v>
      </c>
      <c r="C21589" s="70">
        <v>0</v>
      </c>
      <c r="D21589" s="70">
        <v>0</v>
      </c>
      <c r="E21589" s="71">
        <v>44574</v>
      </c>
      <c r="F21589" t="s">
        <v>7741</v>
      </c>
      <c r="G21589" t="s">
        <v>2142</v>
      </c>
      <c r="H21589" t="s">
        <v>7740</v>
      </c>
      <c r="I21589" t="s">
        <v>7739</v>
      </c>
      <c r="J21589" s="40">
        <v>2538.33</v>
      </c>
      <c r="K21589" s="40">
        <v>0</v>
      </c>
    </row>
    <row r="21590" spans="1:11" x14ac:dyDescent="0.35">
      <c r="A21590" t="s">
        <v>1390</v>
      </c>
      <c r="B21590" t="s">
        <v>1391</v>
      </c>
      <c r="C21590" s="70">
        <v>0</v>
      </c>
      <c r="D21590" s="70">
        <v>0</v>
      </c>
      <c r="E21590" s="71">
        <v>44617</v>
      </c>
      <c r="F21590" t="s">
        <v>7781</v>
      </c>
      <c r="G21590" t="s">
        <v>2142</v>
      </c>
      <c r="H21590" t="s">
        <v>7780</v>
      </c>
      <c r="I21590" t="s">
        <v>7779</v>
      </c>
      <c r="J21590" s="40">
        <v>972.21</v>
      </c>
      <c r="K21590" s="40">
        <v>0</v>
      </c>
    </row>
    <row r="21591" spans="1:11" x14ac:dyDescent="0.35">
      <c r="A21591" t="s">
        <v>1390</v>
      </c>
      <c r="B21591" t="s">
        <v>1391</v>
      </c>
      <c r="C21591" s="70">
        <v>0</v>
      </c>
      <c r="D21591" s="70">
        <v>0</v>
      </c>
      <c r="E21591" s="71">
        <v>44690</v>
      </c>
      <c r="F21591" t="s">
        <v>7943</v>
      </c>
      <c r="G21591" t="s">
        <v>2142</v>
      </c>
      <c r="H21591" t="s">
        <v>7942</v>
      </c>
      <c r="I21591" t="s">
        <v>7941</v>
      </c>
      <c r="J21591" s="40">
        <v>26054.53</v>
      </c>
      <c r="K21591" s="40">
        <v>0</v>
      </c>
    </row>
    <row r="21592" spans="1:11" x14ac:dyDescent="0.35">
      <c r="A21592" t="s">
        <v>1392</v>
      </c>
      <c r="B21592" t="s">
        <v>1393</v>
      </c>
      <c r="C21592" s="70">
        <v>0</v>
      </c>
      <c r="D21592" s="70">
        <v>0</v>
      </c>
      <c r="E21592" s="71">
        <v>44574</v>
      </c>
      <c r="F21592" t="s">
        <v>7741</v>
      </c>
      <c r="G21592" t="s">
        <v>2142</v>
      </c>
      <c r="H21592" t="s">
        <v>7740</v>
      </c>
      <c r="I21592" t="s">
        <v>7739</v>
      </c>
      <c r="J21592" s="40">
        <v>13473.23</v>
      </c>
      <c r="K21592" s="40">
        <v>0</v>
      </c>
    </row>
    <row r="21593" spans="1:11" x14ac:dyDescent="0.35">
      <c r="A21593" t="s">
        <v>1392</v>
      </c>
      <c r="B21593" t="s">
        <v>1393</v>
      </c>
      <c r="C21593" s="70">
        <v>0</v>
      </c>
      <c r="D21593" s="70">
        <v>0</v>
      </c>
      <c r="E21593" s="71">
        <v>44617</v>
      </c>
      <c r="F21593" t="s">
        <v>7781</v>
      </c>
      <c r="G21593" t="s">
        <v>2142</v>
      </c>
      <c r="H21593" t="s">
        <v>7780</v>
      </c>
      <c r="I21593" t="s">
        <v>7779</v>
      </c>
      <c r="J21593" s="40">
        <v>13917.63</v>
      </c>
      <c r="K21593" s="40">
        <v>0</v>
      </c>
    </row>
    <row r="21594" spans="1:11" x14ac:dyDescent="0.35">
      <c r="A21594" t="s">
        <v>1392</v>
      </c>
      <c r="B21594" t="s">
        <v>1393</v>
      </c>
      <c r="C21594" s="70">
        <v>0</v>
      </c>
      <c r="D21594" s="70">
        <v>0</v>
      </c>
      <c r="E21594" s="71">
        <v>44637</v>
      </c>
      <c r="F21594" t="s">
        <v>7732</v>
      </c>
      <c r="G21594" t="s">
        <v>2142</v>
      </c>
      <c r="H21594" t="s">
        <v>7731</v>
      </c>
      <c r="I21594" t="s">
        <v>7730</v>
      </c>
      <c r="J21594" s="40">
        <v>12912.35</v>
      </c>
      <c r="K21594" s="40">
        <v>0</v>
      </c>
    </row>
    <row r="21595" spans="1:11" x14ac:dyDescent="0.35">
      <c r="A21595" t="s">
        <v>1392</v>
      </c>
      <c r="B21595" t="s">
        <v>1393</v>
      </c>
      <c r="C21595" s="70">
        <v>0</v>
      </c>
      <c r="D21595" s="70">
        <v>0</v>
      </c>
      <c r="E21595" s="71">
        <v>44680</v>
      </c>
      <c r="F21595" t="s">
        <v>7711</v>
      </c>
      <c r="G21595" t="s">
        <v>2142</v>
      </c>
      <c r="H21595" t="s">
        <v>7710</v>
      </c>
      <c r="I21595" t="s">
        <v>7709</v>
      </c>
      <c r="J21595" s="40">
        <v>17559.88</v>
      </c>
      <c r="K21595" s="40">
        <v>0</v>
      </c>
    </row>
    <row r="21596" spans="1:11" x14ac:dyDescent="0.35">
      <c r="A21596">
        <v>65073</v>
      </c>
      <c r="B21596" t="s">
        <v>710</v>
      </c>
      <c r="C21596" s="70">
        <v>0</v>
      </c>
      <c r="D21596" s="70">
        <v>0</v>
      </c>
      <c r="E21596" s="71">
        <v>44886</v>
      </c>
      <c r="F21596" t="s">
        <v>7940</v>
      </c>
      <c r="G21596" t="s">
        <v>2142</v>
      </c>
      <c r="H21596" t="s">
        <v>7939</v>
      </c>
      <c r="I21596" t="s">
        <v>2345</v>
      </c>
      <c r="J21596" s="40">
        <v>19000</v>
      </c>
      <c r="K21596" s="40">
        <v>0</v>
      </c>
    </row>
    <row r="21597" spans="1:11" x14ac:dyDescent="0.35">
      <c r="A21597">
        <v>65073</v>
      </c>
      <c r="B21597" t="s">
        <v>710</v>
      </c>
      <c r="C21597" s="70">
        <v>0</v>
      </c>
      <c r="D21597" s="70">
        <v>0</v>
      </c>
      <c r="E21597" s="71">
        <v>44886</v>
      </c>
      <c r="F21597" t="s">
        <v>7938</v>
      </c>
      <c r="G21597" t="s">
        <v>2142</v>
      </c>
      <c r="H21597" t="s">
        <v>7937</v>
      </c>
      <c r="I21597" t="s">
        <v>2345</v>
      </c>
      <c r="J21597" s="40">
        <v>-19000</v>
      </c>
      <c r="K21597" s="40">
        <v>0</v>
      </c>
    </row>
    <row r="21598" spans="1:11" x14ac:dyDescent="0.35">
      <c r="A21598">
        <v>65073</v>
      </c>
      <c r="B21598" t="s">
        <v>710</v>
      </c>
      <c r="C21598" s="70">
        <v>0</v>
      </c>
      <c r="D21598" s="70">
        <v>0</v>
      </c>
      <c r="E21598" s="71">
        <v>44886</v>
      </c>
      <c r="F21598" t="s">
        <v>2346</v>
      </c>
      <c r="G21598" t="s">
        <v>2343</v>
      </c>
      <c r="H21598" t="s">
        <v>2345</v>
      </c>
      <c r="I21598" t="s">
        <v>2345</v>
      </c>
      <c r="J21598" s="40">
        <v>19000</v>
      </c>
      <c r="K21598" s="40">
        <v>0</v>
      </c>
    </row>
    <row r="21599" spans="1:11" x14ac:dyDescent="0.35">
      <c r="A21599">
        <v>65073</v>
      </c>
      <c r="B21599" t="s">
        <v>710</v>
      </c>
      <c r="C21599" s="70">
        <v>0</v>
      </c>
      <c r="D21599" s="70">
        <v>0</v>
      </c>
      <c r="E21599" s="71">
        <v>44894</v>
      </c>
      <c r="F21599" t="s">
        <v>7936</v>
      </c>
      <c r="G21599" t="s">
        <v>2142</v>
      </c>
      <c r="H21599" t="s">
        <v>7935</v>
      </c>
      <c r="I21599" t="s">
        <v>7934</v>
      </c>
      <c r="J21599" s="40">
        <v>5930.96</v>
      </c>
      <c r="K21599" s="40">
        <v>0</v>
      </c>
    </row>
    <row r="21600" spans="1:11" x14ac:dyDescent="0.35">
      <c r="A21600">
        <v>65073</v>
      </c>
      <c r="B21600" t="s">
        <v>710</v>
      </c>
      <c r="C21600" s="70">
        <v>0</v>
      </c>
      <c r="D21600" s="70">
        <v>0</v>
      </c>
      <c r="E21600" s="71">
        <v>44917</v>
      </c>
      <c r="F21600" t="s">
        <v>7933</v>
      </c>
      <c r="G21600" t="s">
        <v>2142</v>
      </c>
      <c r="H21600" t="s">
        <v>7932</v>
      </c>
      <c r="I21600" t="s">
        <v>7931</v>
      </c>
      <c r="J21600" s="40">
        <v>5889.7</v>
      </c>
      <c r="K21600" s="40">
        <v>0</v>
      </c>
    </row>
    <row r="21601" spans="1:11" x14ac:dyDescent="0.35">
      <c r="A21601" t="s">
        <v>1498</v>
      </c>
      <c r="B21601" t="s">
        <v>1499</v>
      </c>
      <c r="C21601" s="70">
        <v>0</v>
      </c>
      <c r="D21601" s="70">
        <v>0</v>
      </c>
      <c r="E21601" s="71">
        <v>44592</v>
      </c>
      <c r="F21601" t="s">
        <v>7735</v>
      </c>
      <c r="G21601" t="s">
        <v>2142</v>
      </c>
      <c r="H21601" t="s">
        <v>7734</v>
      </c>
      <c r="I21601" t="s">
        <v>7733</v>
      </c>
      <c r="J21601" s="40">
        <v>522.6</v>
      </c>
      <c r="K21601" s="40">
        <v>0</v>
      </c>
    </row>
    <row r="21602" spans="1:11" x14ac:dyDescent="0.35">
      <c r="A21602" t="s">
        <v>1498</v>
      </c>
      <c r="B21602" t="s">
        <v>1499</v>
      </c>
      <c r="C21602" s="70">
        <v>0</v>
      </c>
      <c r="D21602" s="70">
        <v>0</v>
      </c>
      <c r="E21602" s="71">
        <v>44651</v>
      </c>
      <c r="F21602" t="s">
        <v>7723</v>
      </c>
      <c r="G21602" t="s">
        <v>2142</v>
      </c>
      <c r="H21602" t="s">
        <v>7722</v>
      </c>
      <c r="I21602" t="s">
        <v>7721</v>
      </c>
      <c r="J21602" s="40">
        <v>476.03</v>
      </c>
      <c r="K21602" s="40">
        <v>0</v>
      </c>
    </row>
    <row r="21603" spans="1:11" x14ac:dyDescent="0.35">
      <c r="A21603" t="s">
        <v>1498</v>
      </c>
      <c r="B21603" t="s">
        <v>1499</v>
      </c>
      <c r="C21603" s="70">
        <v>0</v>
      </c>
      <c r="D21603" s="70">
        <v>0</v>
      </c>
      <c r="E21603" s="71">
        <v>44663</v>
      </c>
      <c r="F21603" t="s">
        <v>7720</v>
      </c>
      <c r="G21603" t="s">
        <v>2142</v>
      </c>
      <c r="H21603" t="s">
        <v>7719</v>
      </c>
      <c r="I21603" t="s">
        <v>7718</v>
      </c>
      <c r="J21603" s="40">
        <v>499.83</v>
      </c>
      <c r="K21603" s="40">
        <v>0</v>
      </c>
    </row>
    <row r="21604" spans="1:11" x14ac:dyDescent="0.35">
      <c r="A21604" t="s">
        <v>1500</v>
      </c>
      <c r="B21604" t="s">
        <v>1501</v>
      </c>
      <c r="C21604" s="70">
        <v>0</v>
      </c>
      <c r="D21604" s="70">
        <v>0</v>
      </c>
      <c r="E21604" s="71">
        <v>44619</v>
      </c>
      <c r="F21604" t="s">
        <v>7765</v>
      </c>
      <c r="G21604" t="s">
        <v>2142</v>
      </c>
      <c r="H21604" t="s">
        <v>7764</v>
      </c>
      <c r="I21604" t="s">
        <v>7763</v>
      </c>
      <c r="J21604" s="40">
        <v>1150.18</v>
      </c>
      <c r="K21604" s="40">
        <v>0</v>
      </c>
    </row>
    <row r="21605" spans="1:11" x14ac:dyDescent="0.35">
      <c r="A21605" t="s">
        <v>1500</v>
      </c>
      <c r="B21605" t="s">
        <v>1501</v>
      </c>
      <c r="C21605" s="70">
        <v>0</v>
      </c>
      <c r="D21605" s="70">
        <v>0</v>
      </c>
      <c r="E21605" s="71">
        <v>44896</v>
      </c>
      <c r="F21605" t="s">
        <v>7692</v>
      </c>
      <c r="G21605" t="s">
        <v>2142</v>
      </c>
      <c r="H21605" t="s">
        <v>7691</v>
      </c>
      <c r="I21605" t="s">
        <v>7690</v>
      </c>
      <c r="J21605" s="40">
        <v>-476.03</v>
      </c>
      <c r="K21605" s="40">
        <v>0</v>
      </c>
    </row>
    <row r="21606" spans="1:11" x14ac:dyDescent="0.35">
      <c r="A21606" t="s">
        <v>1502</v>
      </c>
      <c r="B21606" t="s">
        <v>1503</v>
      </c>
      <c r="C21606" s="70">
        <v>0</v>
      </c>
      <c r="D21606" s="70">
        <v>0</v>
      </c>
      <c r="E21606" s="71">
        <v>44592</v>
      </c>
      <c r="F21606" t="s">
        <v>7735</v>
      </c>
      <c r="G21606" t="s">
        <v>2142</v>
      </c>
      <c r="H21606" t="s">
        <v>7734</v>
      </c>
      <c r="I21606" t="s">
        <v>7733</v>
      </c>
      <c r="J21606" s="40">
        <v>12932.13</v>
      </c>
      <c r="K21606" s="40">
        <v>0</v>
      </c>
    </row>
    <row r="21607" spans="1:11" x14ac:dyDescent="0.35">
      <c r="A21607" t="s">
        <v>1502</v>
      </c>
      <c r="B21607" t="s">
        <v>1503</v>
      </c>
      <c r="C21607" s="70">
        <v>0</v>
      </c>
      <c r="D21607" s="70">
        <v>0</v>
      </c>
      <c r="E21607" s="71">
        <v>44619</v>
      </c>
      <c r="F21607" t="s">
        <v>7765</v>
      </c>
      <c r="G21607" t="s">
        <v>2142</v>
      </c>
      <c r="H21607" t="s">
        <v>7764</v>
      </c>
      <c r="I21607" t="s">
        <v>7763</v>
      </c>
      <c r="J21607" s="40">
        <v>14110.86</v>
      </c>
      <c r="K21607" s="40">
        <v>0</v>
      </c>
    </row>
    <row r="21608" spans="1:11" x14ac:dyDescent="0.35">
      <c r="A21608" t="s">
        <v>1502</v>
      </c>
      <c r="B21608" t="s">
        <v>1503</v>
      </c>
      <c r="C21608" s="70">
        <v>0</v>
      </c>
      <c r="D21608" s="70">
        <v>0</v>
      </c>
      <c r="E21608" s="71">
        <v>44651</v>
      </c>
      <c r="F21608" t="s">
        <v>7723</v>
      </c>
      <c r="G21608" t="s">
        <v>2142</v>
      </c>
      <c r="H21608" t="s">
        <v>7722</v>
      </c>
      <c r="I21608" t="s">
        <v>7721</v>
      </c>
      <c r="J21608" s="40">
        <v>7815.67</v>
      </c>
      <c r="K21608" s="40">
        <v>0</v>
      </c>
    </row>
    <row r="21609" spans="1:11" x14ac:dyDescent="0.35">
      <c r="A21609" t="s">
        <v>1502</v>
      </c>
      <c r="B21609" t="s">
        <v>1503</v>
      </c>
      <c r="C21609" s="70">
        <v>0</v>
      </c>
      <c r="D21609" s="70">
        <v>0</v>
      </c>
      <c r="E21609" s="71">
        <v>44663</v>
      </c>
      <c r="F21609" t="s">
        <v>7720</v>
      </c>
      <c r="G21609" t="s">
        <v>2142</v>
      </c>
      <c r="H21609" t="s">
        <v>7719</v>
      </c>
      <c r="I21609" t="s">
        <v>7718</v>
      </c>
      <c r="J21609" s="40">
        <v>8206.2900000000009</v>
      </c>
      <c r="K21609" s="40">
        <v>0</v>
      </c>
    </row>
    <row r="21610" spans="1:11" x14ac:dyDescent="0.35">
      <c r="A21610" t="s">
        <v>1502</v>
      </c>
      <c r="B21610" t="s">
        <v>1503</v>
      </c>
      <c r="C21610" s="70">
        <v>0</v>
      </c>
      <c r="D21610" s="70">
        <v>0</v>
      </c>
      <c r="E21610" s="71">
        <v>44698</v>
      </c>
      <c r="F21610" t="s">
        <v>7930</v>
      </c>
      <c r="G21610" t="s">
        <v>2142</v>
      </c>
      <c r="H21610" t="s">
        <v>7929</v>
      </c>
      <c r="I21610" t="s">
        <v>7928</v>
      </c>
      <c r="J21610" s="40">
        <v>-2757.65</v>
      </c>
      <c r="K21610" s="40">
        <v>0</v>
      </c>
    </row>
    <row r="21611" spans="1:11" x14ac:dyDescent="0.35">
      <c r="A21611" t="s">
        <v>1502</v>
      </c>
      <c r="B21611" t="s">
        <v>1503</v>
      </c>
      <c r="C21611" s="70">
        <v>0</v>
      </c>
      <c r="D21611" s="70">
        <v>0</v>
      </c>
      <c r="E21611" s="71">
        <v>44896</v>
      </c>
      <c r="F21611" t="s">
        <v>7692</v>
      </c>
      <c r="G21611" t="s">
        <v>2142</v>
      </c>
      <c r="H21611" t="s">
        <v>7691</v>
      </c>
      <c r="I21611" t="s">
        <v>7690</v>
      </c>
      <c r="J21611" s="40">
        <v>-7815.67</v>
      </c>
      <c r="K21611" s="40">
        <v>0</v>
      </c>
    </row>
    <row r="21612" spans="1:11" x14ac:dyDescent="0.35">
      <c r="A21612">
        <v>65074</v>
      </c>
      <c r="B21612" t="s">
        <v>1599</v>
      </c>
      <c r="C21612" s="70">
        <v>0</v>
      </c>
      <c r="D21612" s="70">
        <v>0</v>
      </c>
      <c r="E21612" s="71">
        <v>44594</v>
      </c>
      <c r="F21612" t="s">
        <v>7927</v>
      </c>
      <c r="G21612" t="s">
        <v>2142</v>
      </c>
      <c r="H21612" t="s">
        <v>7926</v>
      </c>
      <c r="I21612" t="s">
        <v>7925</v>
      </c>
      <c r="J21612" s="40">
        <v>65.709999999999994</v>
      </c>
      <c r="K21612" s="40">
        <v>0</v>
      </c>
    </row>
    <row r="21613" spans="1:11" x14ac:dyDescent="0.35">
      <c r="A21613">
        <v>65074</v>
      </c>
      <c r="B21613" t="s">
        <v>1599</v>
      </c>
      <c r="C21613" s="70">
        <v>0</v>
      </c>
      <c r="D21613" s="70">
        <v>0</v>
      </c>
      <c r="E21613" s="71">
        <v>44773</v>
      </c>
      <c r="F21613" t="s">
        <v>7924</v>
      </c>
      <c r="G21613" t="s">
        <v>1912</v>
      </c>
      <c r="J21613" s="40">
        <v>265.43</v>
      </c>
      <c r="K21613" s="40">
        <v>0</v>
      </c>
    </row>
    <row r="21614" spans="1:11" x14ac:dyDescent="0.35">
      <c r="A21614">
        <v>65074</v>
      </c>
      <c r="B21614" t="s">
        <v>1599</v>
      </c>
      <c r="C21614" s="70">
        <v>0</v>
      </c>
      <c r="D21614" s="70">
        <v>0</v>
      </c>
      <c r="E21614" s="71">
        <v>44773</v>
      </c>
      <c r="F21614" t="s">
        <v>7924</v>
      </c>
      <c r="G21614" t="s">
        <v>1912</v>
      </c>
      <c r="J21614" s="40">
        <v>88.17</v>
      </c>
      <c r="K21614" s="40">
        <v>0</v>
      </c>
    </row>
    <row r="21615" spans="1:11" x14ac:dyDescent="0.35">
      <c r="A21615">
        <v>65074</v>
      </c>
      <c r="B21615" t="s">
        <v>1599</v>
      </c>
      <c r="C21615" s="70">
        <v>0</v>
      </c>
      <c r="D21615" s="70">
        <v>0</v>
      </c>
      <c r="E21615" s="71">
        <v>44773</v>
      </c>
      <c r="F21615" t="s">
        <v>7924</v>
      </c>
      <c r="G21615" t="s">
        <v>1912</v>
      </c>
      <c r="J21615" s="40">
        <v>50.43</v>
      </c>
      <c r="K21615" s="40">
        <v>0</v>
      </c>
    </row>
    <row r="21616" spans="1:11" x14ac:dyDescent="0.35">
      <c r="A21616">
        <v>65074</v>
      </c>
      <c r="B21616" t="s">
        <v>1599</v>
      </c>
      <c r="C21616" s="70">
        <v>0</v>
      </c>
      <c r="D21616" s="70">
        <v>0</v>
      </c>
      <c r="E21616" s="71">
        <v>44773</v>
      </c>
      <c r="F21616" t="s">
        <v>7924</v>
      </c>
      <c r="G21616" t="s">
        <v>1912</v>
      </c>
      <c r="J21616" s="40">
        <v>68.12</v>
      </c>
      <c r="K21616" s="40">
        <v>0</v>
      </c>
    </row>
    <row r="21617" spans="1:11" x14ac:dyDescent="0.35">
      <c r="A21617">
        <v>65074</v>
      </c>
      <c r="B21617" t="s">
        <v>1599</v>
      </c>
      <c r="C21617" s="70">
        <v>0</v>
      </c>
      <c r="D21617" s="70">
        <v>0</v>
      </c>
      <c r="E21617" s="71">
        <v>44773</v>
      </c>
      <c r="F21617" t="s">
        <v>7924</v>
      </c>
      <c r="G21617" t="s">
        <v>1912</v>
      </c>
      <c r="J21617" s="40">
        <v>401.94</v>
      </c>
      <c r="K21617" s="40">
        <v>0</v>
      </c>
    </row>
    <row r="21618" spans="1:11" x14ac:dyDescent="0.35">
      <c r="A21618">
        <v>65074</v>
      </c>
      <c r="B21618" t="s">
        <v>1599</v>
      </c>
      <c r="C21618" s="70">
        <v>0</v>
      </c>
      <c r="D21618" s="70">
        <v>0</v>
      </c>
      <c r="E21618" s="71">
        <v>44773</v>
      </c>
      <c r="F21618" t="s">
        <v>7924</v>
      </c>
      <c r="G21618" t="s">
        <v>1912</v>
      </c>
      <c r="J21618" s="40">
        <v>102.03</v>
      </c>
      <c r="K21618" s="40">
        <v>0</v>
      </c>
    </row>
    <row r="21619" spans="1:11" x14ac:dyDescent="0.35">
      <c r="A21619">
        <v>65074</v>
      </c>
      <c r="B21619" t="s">
        <v>1599</v>
      </c>
      <c r="C21619" s="70">
        <v>0</v>
      </c>
      <c r="D21619" s="70">
        <v>0</v>
      </c>
      <c r="E21619" s="71">
        <v>44834</v>
      </c>
      <c r="F21619" t="s">
        <v>7923</v>
      </c>
      <c r="G21619" t="s">
        <v>1912</v>
      </c>
      <c r="J21619" s="40">
        <v>417.16</v>
      </c>
      <c r="K21619" s="40">
        <v>0</v>
      </c>
    </row>
    <row r="21620" spans="1:11" x14ac:dyDescent="0.35">
      <c r="A21620">
        <v>65075</v>
      </c>
      <c r="B21620" t="s">
        <v>1286</v>
      </c>
      <c r="C21620" s="70">
        <v>0</v>
      </c>
      <c r="D21620" s="70">
        <v>0</v>
      </c>
      <c r="E21620" s="71">
        <v>44742</v>
      </c>
      <c r="F21620" t="s">
        <v>2063</v>
      </c>
      <c r="G21620" t="s">
        <v>1912</v>
      </c>
      <c r="I21620" t="s">
        <v>7922</v>
      </c>
      <c r="J21620" s="40">
        <v>274.86</v>
      </c>
      <c r="K21620" s="40">
        <v>0</v>
      </c>
    </row>
    <row r="21621" spans="1:11" x14ac:dyDescent="0.35">
      <c r="A21621">
        <v>65075</v>
      </c>
      <c r="B21621" t="s">
        <v>1286</v>
      </c>
      <c r="C21621" s="70">
        <v>0</v>
      </c>
      <c r="D21621" s="70">
        <v>0</v>
      </c>
      <c r="E21621" s="71">
        <v>44865</v>
      </c>
      <c r="F21621" t="s">
        <v>7921</v>
      </c>
      <c r="G21621" t="s">
        <v>1912</v>
      </c>
      <c r="H21621" t="s">
        <v>1919</v>
      </c>
      <c r="J21621" s="40">
        <v>312.45999999999998</v>
      </c>
      <c r="K21621" s="40">
        <v>0</v>
      </c>
    </row>
    <row r="21622" spans="1:11" x14ac:dyDescent="0.35">
      <c r="A21622">
        <v>65075</v>
      </c>
      <c r="B21622" t="s">
        <v>1286</v>
      </c>
      <c r="C21622" s="70">
        <v>0</v>
      </c>
      <c r="D21622" s="70">
        <v>0</v>
      </c>
      <c r="E21622" s="71">
        <v>44895</v>
      </c>
      <c r="F21622" t="s">
        <v>7920</v>
      </c>
      <c r="G21622" t="s">
        <v>2343</v>
      </c>
      <c r="H21622" t="s">
        <v>7918</v>
      </c>
      <c r="I21622" t="s">
        <v>7918</v>
      </c>
      <c r="J21622" s="40">
        <v>654.45000000000005</v>
      </c>
      <c r="K21622" s="40">
        <v>0</v>
      </c>
    </row>
    <row r="21623" spans="1:11" x14ac:dyDescent="0.35">
      <c r="A21623">
        <v>65075</v>
      </c>
      <c r="B21623" t="s">
        <v>1286</v>
      </c>
      <c r="C21623" s="70">
        <v>0</v>
      </c>
      <c r="D21623" s="70">
        <v>0</v>
      </c>
      <c r="E21623" s="71">
        <v>44895</v>
      </c>
      <c r="F21623" t="s">
        <v>3227</v>
      </c>
      <c r="G21623" t="s">
        <v>1912</v>
      </c>
      <c r="J21623" s="40">
        <v>597.5</v>
      </c>
      <c r="K21623" s="40">
        <v>0</v>
      </c>
    </row>
    <row r="21624" spans="1:11" x14ac:dyDescent="0.35">
      <c r="A21624">
        <v>65075</v>
      </c>
      <c r="B21624" t="s">
        <v>1286</v>
      </c>
      <c r="C21624" s="70">
        <v>0</v>
      </c>
      <c r="D21624" s="70">
        <v>0</v>
      </c>
      <c r="E21624" s="71">
        <v>44896</v>
      </c>
      <c r="F21624" t="s">
        <v>7919</v>
      </c>
      <c r="G21624" t="s">
        <v>2343</v>
      </c>
      <c r="H21624" t="s">
        <v>7918</v>
      </c>
      <c r="I21624" t="s">
        <v>7918</v>
      </c>
      <c r="J21624" s="40">
        <v>-654.45000000000005</v>
      </c>
      <c r="K21624" s="40">
        <v>0</v>
      </c>
    </row>
    <row r="21625" spans="1:11" x14ac:dyDescent="0.35">
      <c r="A21625">
        <v>65075</v>
      </c>
      <c r="B21625" t="s">
        <v>1286</v>
      </c>
      <c r="C21625" s="70">
        <v>0</v>
      </c>
      <c r="D21625" s="70">
        <v>0</v>
      </c>
      <c r="E21625" s="71">
        <v>44924</v>
      </c>
      <c r="F21625" t="s">
        <v>7917</v>
      </c>
      <c r="G21625" t="s">
        <v>2142</v>
      </c>
      <c r="H21625" t="s">
        <v>7916</v>
      </c>
      <c r="I21625" t="s">
        <v>7915</v>
      </c>
      <c r="J21625" s="40">
        <v>637.21</v>
      </c>
      <c r="K21625" s="40">
        <v>0</v>
      </c>
    </row>
    <row r="21626" spans="1:11" x14ac:dyDescent="0.35">
      <c r="A21626">
        <v>65075</v>
      </c>
      <c r="B21626" t="s">
        <v>1286</v>
      </c>
      <c r="C21626" s="70">
        <v>0</v>
      </c>
      <c r="D21626" s="70">
        <v>0</v>
      </c>
      <c r="E21626" s="71">
        <v>44926</v>
      </c>
      <c r="F21626" t="s">
        <v>3225</v>
      </c>
      <c r="G21626" t="s">
        <v>1912</v>
      </c>
      <c r="J21626" s="40">
        <v>22.17</v>
      </c>
      <c r="K21626" s="40">
        <v>0</v>
      </c>
    </row>
    <row r="21627" spans="1:11" x14ac:dyDescent="0.35">
      <c r="A21627">
        <v>65077</v>
      </c>
      <c r="B21627" t="s">
        <v>1338</v>
      </c>
      <c r="C21627" s="70">
        <v>0</v>
      </c>
      <c r="D21627" s="70">
        <v>0</v>
      </c>
      <c r="E21627" s="71">
        <v>44713</v>
      </c>
      <c r="F21627" t="s">
        <v>7914</v>
      </c>
      <c r="G21627" t="s">
        <v>2142</v>
      </c>
      <c r="H21627" t="s">
        <v>7913</v>
      </c>
      <c r="I21627" t="s">
        <v>7912</v>
      </c>
      <c r="J21627" s="40">
        <v>325.11</v>
      </c>
      <c r="K21627" s="40">
        <v>0</v>
      </c>
    </row>
    <row r="21628" spans="1:11" x14ac:dyDescent="0.35">
      <c r="A21628">
        <v>65077</v>
      </c>
      <c r="B21628" t="s">
        <v>1338</v>
      </c>
      <c r="C21628" s="70">
        <v>0</v>
      </c>
      <c r="D21628" s="70">
        <v>0</v>
      </c>
      <c r="E21628" s="71">
        <v>44734</v>
      </c>
      <c r="F21628" t="s">
        <v>7911</v>
      </c>
      <c r="G21628" t="s">
        <v>2142</v>
      </c>
      <c r="H21628" t="s">
        <v>7910</v>
      </c>
      <c r="I21628" t="s">
        <v>7905</v>
      </c>
      <c r="J21628" s="40">
        <v>581.70000000000005</v>
      </c>
      <c r="K21628" s="40">
        <v>0</v>
      </c>
    </row>
    <row r="21629" spans="1:11" x14ac:dyDescent="0.35">
      <c r="A21629">
        <v>65077</v>
      </c>
      <c r="B21629" t="s">
        <v>1338</v>
      </c>
      <c r="C21629" s="70">
        <v>0</v>
      </c>
      <c r="D21629" s="70">
        <v>0</v>
      </c>
      <c r="E21629" s="71">
        <v>44734</v>
      </c>
      <c r="F21629" t="s">
        <v>7909</v>
      </c>
      <c r="G21629" t="s">
        <v>2142</v>
      </c>
      <c r="H21629" t="s">
        <v>7908</v>
      </c>
      <c r="I21629" t="s">
        <v>7905</v>
      </c>
      <c r="J21629" s="40">
        <v>-581.70000000000005</v>
      </c>
      <c r="K21629" s="40">
        <v>0</v>
      </c>
    </row>
    <row r="21630" spans="1:11" x14ac:dyDescent="0.35">
      <c r="A21630">
        <v>65077</v>
      </c>
      <c r="B21630" t="s">
        <v>1338</v>
      </c>
      <c r="C21630" s="70">
        <v>0</v>
      </c>
      <c r="D21630" s="70">
        <v>0</v>
      </c>
      <c r="E21630" s="71">
        <v>44734</v>
      </c>
      <c r="F21630" t="s">
        <v>7907</v>
      </c>
      <c r="G21630" t="s">
        <v>2142</v>
      </c>
      <c r="H21630" t="s">
        <v>7906</v>
      </c>
      <c r="I21630" t="s">
        <v>7905</v>
      </c>
      <c r="J21630" s="40">
        <v>581.70000000000005</v>
      </c>
      <c r="K21630" s="40">
        <v>0</v>
      </c>
    </row>
    <row r="21631" spans="1:11" x14ac:dyDescent="0.35">
      <c r="A21631">
        <v>65078</v>
      </c>
      <c r="B21631" t="s">
        <v>1508</v>
      </c>
      <c r="C21631" s="70">
        <v>0</v>
      </c>
      <c r="D21631" s="70">
        <v>0</v>
      </c>
      <c r="E21631" s="71">
        <v>44743</v>
      </c>
      <c r="F21631" t="s">
        <v>7904</v>
      </c>
      <c r="G21631" t="s">
        <v>2142</v>
      </c>
      <c r="H21631" t="s">
        <v>5590</v>
      </c>
      <c r="I21631" t="s">
        <v>5589</v>
      </c>
      <c r="J21631" s="40">
        <v>947.26</v>
      </c>
      <c r="K21631" s="40">
        <v>0</v>
      </c>
    </row>
    <row r="21632" spans="1:11" x14ac:dyDescent="0.35">
      <c r="A21632" t="s">
        <v>1394</v>
      </c>
      <c r="B21632" t="s">
        <v>1395</v>
      </c>
      <c r="C21632" s="70">
        <v>0</v>
      </c>
      <c r="D21632" s="70">
        <v>0</v>
      </c>
      <c r="E21632" s="71">
        <v>44592</v>
      </c>
      <c r="F21632" t="s">
        <v>7735</v>
      </c>
      <c r="G21632" t="s">
        <v>2142</v>
      </c>
      <c r="H21632" t="s">
        <v>7734</v>
      </c>
      <c r="I21632" t="s">
        <v>7733</v>
      </c>
      <c r="J21632" s="40">
        <v>5868.65</v>
      </c>
      <c r="K21632" s="40">
        <v>0</v>
      </c>
    </row>
    <row r="21633" spans="1:11" x14ac:dyDescent="0.35">
      <c r="A21633" t="s">
        <v>1396</v>
      </c>
      <c r="B21633" t="s">
        <v>1397</v>
      </c>
      <c r="C21633" s="70">
        <v>0</v>
      </c>
      <c r="D21633" s="70">
        <v>0</v>
      </c>
      <c r="E21633" s="71">
        <v>44712</v>
      </c>
      <c r="F21633" t="s">
        <v>7650</v>
      </c>
      <c r="G21633" t="s">
        <v>2142</v>
      </c>
      <c r="H21633" t="s">
        <v>7649</v>
      </c>
      <c r="I21633" t="s">
        <v>7648</v>
      </c>
      <c r="J21633" s="40">
        <v>464.86</v>
      </c>
      <c r="K21633" s="40">
        <v>0</v>
      </c>
    </row>
    <row r="21634" spans="1:11" x14ac:dyDescent="0.35">
      <c r="A21634" t="s">
        <v>1398</v>
      </c>
      <c r="B21634" t="s">
        <v>1399</v>
      </c>
      <c r="C21634" s="70">
        <v>0</v>
      </c>
      <c r="D21634" s="70">
        <v>0</v>
      </c>
      <c r="E21634" s="71">
        <v>44592</v>
      </c>
      <c r="F21634" t="s">
        <v>7735</v>
      </c>
      <c r="G21634" t="s">
        <v>2142</v>
      </c>
      <c r="H21634" t="s">
        <v>7734</v>
      </c>
      <c r="I21634" t="s">
        <v>7733</v>
      </c>
      <c r="J21634" s="40">
        <v>284.70999999999998</v>
      </c>
      <c r="K21634" s="40">
        <v>0</v>
      </c>
    </row>
    <row r="21635" spans="1:11" x14ac:dyDescent="0.35">
      <c r="A21635" t="s">
        <v>1398</v>
      </c>
      <c r="B21635" t="s">
        <v>1399</v>
      </c>
      <c r="C21635" s="70">
        <v>0</v>
      </c>
      <c r="D21635" s="70">
        <v>0</v>
      </c>
      <c r="E21635" s="71">
        <v>44670</v>
      </c>
      <c r="F21635" t="s">
        <v>7671</v>
      </c>
      <c r="G21635" t="s">
        <v>2142</v>
      </c>
      <c r="H21635" t="s">
        <v>7670</v>
      </c>
      <c r="I21635" t="s">
        <v>7669</v>
      </c>
      <c r="J21635" s="40">
        <v>149.44</v>
      </c>
      <c r="K21635" s="40">
        <v>0</v>
      </c>
    </row>
    <row r="21636" spans="1:11" x14ac:dyDescent="0.35">
      <c r="A21636" t="s">
        <v>1400</v>
      </c>
      <c r="B21636" t="s">
        <v>1401</v>
      </c>
      <c r="C21636" s="70">
        <v>0</v>
      </c>
      <c r="D21636" s="70">
        <v>0</v>
      </c>
      <c r="E21636" s="71">
        <v>44592</v>
      </c>
      <c r="F21636" t="s">
        <v>7735</v>
      </c>
      <c r="G21636" t="s">
        <v>2142</v>
      </c>
      <c r="H21636" t="s">
        <v>7734</v>
      </c>
      <c r="I21636" t="s">
        <v>7733</v>
      </c>
      <c r="J21636" s="40">
        <v>8550.7999999999993</v>
      </c>
      <c r="K21636" s="40">
        <v>0</v>
      </c>
    </row>
    <row r="21637" spans="1:11" x14ac:dyDescent="0.35">
      <c r="A21637" t="s">
        <v>1400</v>
      </c>
      <c r="B21637" t="s">
        <v>1401</v>
      </c>
      <c r="C21637" s="70">
        <v>0</v>
      </c>
      <c r="D21637" s="70">
        <v>0</v>
      </c>
      <c r="E21637" s="71">
        <v>44619</v>
      </c>
      <c r="F21637" t="s">
        <v>7765</v>
      </c>
      <c r="G21637" t="s">
        <v>2142</v>
      </c>
      <c r="H21637" t="s">
        <v>7764</v>
      </c>
      <c r="I21637" t="s">
        <v>7763</v>
      </c>
      <c r="J21637" s="40">
        <v>7712.98</v>
      </c>
      <c r="K21637" s="40">
        <v>0</v>
      </c>
    </row>
    <row r="21638" spans="1:11" x14ac:dyDescent="0.35">
      <c r="A21638" t="s">
        <v>1400</v>
      </c>
      <c r="B21638" t="s">
        <v>1401</v>
      </c>
      <c r="C21638" s="70">
        <v>0</v>
      </c>
      <c r="D21638" s="70">
        <v>0</v>
      </c>
      <c r="E21638" s="71">
        <v>44651</v>
      </c>
      <c r="F21638" t="s">
        <v>7723</v>
      </c>
      <c r="G21638" t="s">
        <v>2142</v>
      </c>
      <c r="H21638" t="s">
        <v>7722</v>
      </c>
      <c r="I21638" t="s">
        <v>7721</v>
      </c>
      <c r="J21638" s="40">
        <v>7005.63</v>
      </c>
      <c r="K21638" s="40">
        <v>0</v>
      </c>
    </row>
    <row r="21639" spans="1:11" x14ac:dyDescent="0.35">
      <c r="A21639" t="s">
        <v>1400</v>
      </c>
      <c r="B21639" t="s">
        <v>1401</v>
      </c>
      <c r="C21639" s="70">
        <v>0</v>
      </c>
      <c r="D21639" s="70">
        <v>0</v>
      </c>
      <c r="E21639" s="71">
        <v>44663</v>
      </c>
      <c r="F21639" t="s">
        <v>7720</v>
      </c>
      <c r="G21639" t="s">
        <v>2142</v>
      </c>
      <c r="H21639" t="s">
        <v>7719</v>
      </c>
      <c r="I21639" t="s">
        <v>7718</v>
      </c>
      <c r="J21639" s="40">
        <v>7355.76</v>
      </c>
      <c r="K21639" s="40">
        <v>0</v>
      </c>
    </row>
    <row r="21640" spans="1:11" x14ac:dyDescent="0.35">
      <c r="A21640" t="s">
        <v>1400</v>
      </c>
      <c r="B21640" t="s">
        <v>1401</v>
      </c>
      <c r="C21640" s="70">
        <v>0</v>
      </c>
      <c r="D21640" s="70">
        <v>0</v>
      </c>
      <c r="E21640" s="71">
        <v>44681</v>
      </c>
      <c r="F21640" t="s">
        <v>7653</v>
      </c>
      <c r="G21640" t="s">
        <v>2142</v>
      </c>
      <c r="H21640" t="s">
        <v>7652</v>
      </c>
      <c r="I21640" t="s">
        <v>7651</v>
      </c>
      <c r="J21640" s="40">
        <v>7046.71</v>
      </c>
      <c r="K21640" s="40">
        <v>0</v>
      </c>
    </row>
    <row r="21641" spans="1:11" x14ac:dyDescent="0.35">
      <c r="A21641" t="s">
        <v>1400</v>
      </c>
      <c r="B21641" t="s">
        <v>1401</v>
      </c>
      <c r="C21641" s="70">
        <v>0</v>
      </c>
      <c r="D21641" s="70">
        <v>0</v>
      </c>
      <c r="E21641" s="71">
        <v>44698</v>
      </c>
      <c r="F21641" t="s">
        <v>7903</v>
      </c>
      <c r="G21641" t="s">
        <v>2142</v>
      </c>
      <c r="H21641" t="s">
        <v>7902</v>
      </c>
      <c r="I21641" t="s">
        <v>7901</v>
      </c>
      <c r="J21641" s="40">
        <v>959.87</v>
      </c>
      <c r="K21641" s="40">
        <v>0</v>
      </c>
    </row>
    <row r="21642" spans="1:11" x14ac:dyDescent="0.35">
      <c r="A21642" t="s">
        <v>1400</v>
      </c>
      <c r="B21642" t="s">
        <v>1401</v>
      </c>
      <c r="C21642" s="70">
        <v>0</v>
      </c>
      <c r="D21642" s="70">
        <v>0</v>
      </c>
      <c r="E21642" s="71">
        <v>44712</v>
      </c>
      <c r="F21642" t="s">
        <v>7650</v>
      </c>
      <c r="G21642" t="s">
        <v>2142</v>
      </c>
      <c r="H21642" t="s">
        <v>7649</v>
      </c>
      <c r="I21642" t="s">
        <v>7648</v>
      </c>
      <c r="J21642" s="40">
        <v>7007.04</v>
      </c>
      <c r="K21642" s="40">
        <v>0</v>
      </c>
    </row>
    <row r="21643" spans="1:11" x14ac:dyDescent="0.35">
      <c r="A21643" t="s">
        <v>1400</v>
      </c>
      <c r="B21643" t="s">
        <v>1401</v>
      </c>
      <c r="C21643" s="70">
        <v>0</v>
      </c>
      <c r="D21643" s="70">
        <v>0</v>
      </c>
      <c r="E21643" s="71">
        <v>44740</v>
      </c>
      <c r="F21643" t="s">
        <v>7647</v>
      </c>
      <c r="G21643" t="s">
        <v>2142</v>
      </c>
      <c r="H21643" t="s">
        <v>7646</v>
      </c>
      <c r="I21643" t="s">
        <v>7645</v>
      </c>
      <c r="J21643" s="40">
        <v>6882.67</v>
      </c>
      <c r="K21643" s="40">
        <v>0</v>
      </c>
    </row>
    <row r="21644" spans="1:11" x14ac:dyDescent="0.35">
      <c r="A21644" t="s">
        <v>1400</v>
      </c>
      <c r="B21644" t="s">
        <v>1401</v>
      </c>
      <c r="C21644" s="70">
        <v>0</v>
      </c>
      <c r="D21644" s="70">
        <v>0</v>
      </c>
      <c r="E21644" s="71">
        <v>44773</v>
      </c>
      <c r="F21644" t="s">
        <v>7644</v>
      </c>
      <c r="G21644" t="s">
        <v>2142</v>
      </c>
      <c r="H21644" t="s">
        <v>4610</v>
      </c>
      <c r="I21644" t="s">
        <v>4609</v>
      </c>
      <c r="J21644" s="40">
        <v>7023.69</v>
      </c>
      <c r="K21644" s="40">
        <v>0</v>
      </c>
    </row>
    <row r="21645" spans="1:11" x14ac:dyDescent="0.35">
      <c r="A21645" t="s">
        <v>1400</v>
      </c>
      <c r="B21645" t="s">
        <v>1401</v>
      </c>
      <c r="C21645" s="70">
        <v>0</v>
      </c>
      <c r="D21645" s="70">
        <v>0</v>
      </c>
      <c r="E21645" s="71">
        <v>44896</v>
      </c>
      <c r="F21645" t="s">
        <v>7692</v>
      </c>
      <c r="G21645" t="s">
        <v>2142</v>
      </c>
      <c r="H21645" t="s">
        <v>7691</v>
      </c>
      <c r="I21645" t="s">
        <v>7690</v>
      </c>
      <c r="J21645" s="40">
        <v>-7005.63</v>
      </c>
      <c r="K21645" s="40">
        <v>0</v>
      </c>
    </row>
    <row r="21646" spans="1:11" x14ac:dyDescent="0.35">
      <c r="A21646">
        <v>65079</v>
      </c>
      <c r="B21646" t="s">
        <v>336</v>
      </c>
      <c r="C21646" s="70">
        <v>0</v>
      </c>
      <c r="D21646" s="70">
        <v>0</v>
      </c>
      <c r="E21646" s="71">
        <v>44749</v>
      </c>
      <c r="F21646" t="s">
        <v>7900</v>
      </c>
      <c r="G21646" t="s">
        <v>2142</v>
      </c>
      <c r="H21646" t="s">
        <v>7899</v>
      </c>
      <c r="I21646" t="s">
        <v>7898</v>
      </c>
      <c r="J21646" s="40">
        <v>884.84</v>
      </c>
      <c r="K21646" s="40">
        <v>0</v>
      </c>
    </row>
    <row r="21647" spans="1:11" x14ac:dyDescent="0.35">
      <c r="A21647">
        <v>65079</v>
      </c>
      <c r="B21647" t="s">
        <v>336</v>
      </c>
      <c r="C21647" s="70">
        <v>0</v>
      </c>
      <c r="D21647" s="70">
        <v>0</v>
      </c>
      <c r="E21647" s="71">
        <v>44750</v>
      </c>
      <c r="F21647" t="s">
        <v>7897</v>
      </c>
      <c r="G21647" t="s">
        <v>2142</v>
      </c>
      <c r="H21647" t="s">
        <v>7896</v>
      </c>
      <c r="I21647" t="s">
        <v>7895</v>
      </c>
      <c r="J21647" s="40">
        <v>921.75</v>
      </c>
      <c r="K21647" s="40">
        <v>0</v>
      </c>
    </row>
    <row r="21648" spans="1:11" x14ac:dyDescent="0.35">
      <c r="A21648">
        <v>65079</v>
      </c>
      <c r="B21648" t="s">
        <v>336</v>
      </c>
      <c r="C21648" s="70">
        <v>0</v>
      </c>
      <c r="D21648" s="70">
        <v>0</v>
      </c>
      <c r="E21648" s="71">
        <v>44787</v>
      </c>
      <c r="F21648" t="s">
        <v>7894</v>
      </c>
      <c r="G21648" t="s">
        <v>2142</v>
      </c>
      <c r="H21648" t="s">
        <v>7893</v>
      </c>
      <c r="I21648" t="s">
        <v>7892</v>
      </c>
      <c r="J21648" s="40">
        <v>384</v>
      </c>
      <c r="K21648" s="40">
        <v>0</v>
      </c>
    </row>
    <row r="21649" spans="1:11" x14ac:dyDescent="0.35">
      <c r="A21649">
        <v>65079</v>
      </c>
      <c r="B21649" t="s">
        <v>336</v>
      </c>
      <c r="C21649" s="70">
        <v>0</v>
      </c>
      <c r="D21649" s="70">
        <v>0</v>
      </c>
      <c r="E21649" s="71">
        <v>44804</v>
      </c>
      <c r="F21649" t="s">
        <v>7891</v>
      </c>
      <c r="G21649" t="s">
        <v>2142</v>
      </c>
      <c r="H21649" t="s">
        <v>7890</v>
      </c>
      <c r="I21649" t="s">
        <v>7889</v>
      </c>
      <c r="J21649" s="40">
        <v>3097.25</v>
      </c>
      <c r="K21649" s="40">
        <v>0</v>
      </c>
    </row>
    <row r="21650" spans="1:11" x14ac:dyDescent="0.35">
      <c r="A21650">
        <v>65079</v>
      </c>
      <c r="B21650" t="s">
        <v>336</v>
      </c>
      <c r="C21650" s="70">
        <v>0</v>
      </c>
      <c r="D21650" s="70">
        <v>0</v>
      </c>
      <c r="E21650" s="71">
        <v>44835</v>
      </c>
      <c r="F21650" t="s">
        <v>7888</v>
      </c>
      <c r="G21650" t="s">
        <v>2142</v>
      </c>
      <c r="H21650" t="s">
        <v>7887</v>
      </c>
      <c r="I21650" t="s">
        <v>7886</v>
      </c>
      <c r="J21650" s="40">
        <v>953.67</v>
      </c>
      <c r="K21650" s="40">
        <v>0</v>
      </c>
    </row>
    <row r="21651" spans="1:11" x14ac:dyDescent="0.35">
      <c r="A21651">
        <v>65079</v>
      </c>
      <c r="B21651" t="s">
        <v>336</v>
      </c>
      <c r="C21651" s="70">
        <v>0</v>
      </c>
      <c r="D21651" s="70">
        <v>0</v>
      </c>
      <c r="E21651" s="71">
        <v>44841</v>
      </c>
      <c r="F21651" t="s">
        <v>7885</v>
      </c>
      <c r="G21651" t="s">
        <v>2142</v>
      </c>
      <c r="H21651" t="s">
        <v>7884</v>
      </c>
      <c r="I21651" t="s">
        <v>7883</v>
      </c>
      <c r="J21651" s="40">
        <v>1022.6</v>
      </c>
      <c r="K21651" s="40">
        <v>0</v>
      </c>
    </row>
    <row r="21652" spans="1:11" x14ac:dyDescent="0.35">
      <c r="A21652">
        <v>65079</v>
      </c>
      <c r="B21652" t="s">
        <v>336</v>
      </c>
      <c r="C21652" s="70">
        <v>0</v>
      </c>
      <c r="D21652" s="70">
        <v>0</v>
      </c>
      <c r="E21652" s="71">
        <v>44872</v>
      </c>
      <c r="F21652" t="s">
        <v>7882</v>
      </c>
      <c r="G21652" t="s">
        <v>2142</v>
      </c>
      <c r="H21652" t="s">
        <v>7881</v>
      </c>
      <c r="I21652" t="s">
        <v>7880</v>
      </c>
      <c r="J21652" s="40">
        <v>1202.04</v>
      </c>
      <c r="K21652" s="40">
        <v>0</v>
      </c>
    </row>
    <row r="21653" spans="1:11" x14ac:dyDescent="0.35">
      <c r="A21653">
        <v>65079</v>
      </c>
      <c r="B21653" t="s">
        <v>336</v>
      </c>
      <c r="C21653" s="70">
        <v>0</v>
      </c>
      <c r="D21653" s="70">
        <v>0</v>
      </c>
      <c r="E21653" s="71">
        <v>44895</v>
      </c>
      <c r="F21653" t="s">
        <v>7879</v>
      </c>
      <c r="G21653" t="s">
        <v>2169</v>
      </c>
      <c r="H21653" t="s">
        <v>7877</v>
      </c>
      <c r="I21653" t="s">
        <v>7876</v>
      </c>
      <c r="J21653" s="40">
        <v>637.75</v>
      </c>
      <c r="K21653" s="40">
        <v>0</v>
      </c>
    </row>
    <row r="21654" spans="1:11" x14ac:dyDescent="0.35">
      <c r="A21654">
        <v>65079</v>
      </c>
      <c r="B21654" t="s">
        <v>336</v>
      </c>
      <c r="C21654" s="70">
        <v>0</v>
      </c>
      <c r="D21654" s="70">
        <v>0</v>
      </c>
      <c r="E21654" s="71">
        <v>44926</v>
      </c>
      <c r="F21654" t="s">
        <v>7878</v>
      </c>
      <c r="G21654" t="s">
        <v>2169</v>
      </c>
      <c r="H21654" t="s">
        <v>7877</v>
      </c>
      <c r="I21654" t="s">
        <v>7876</v>
      </c>
      <c r="J21654" s="40">
        <v>1939.82</v>
      </c>
      <c r="K21654" s="40">
        <v>0</v>
      </c>
    </row>
    <row r="21655" spans="1:11" x14ac:dyDescent="0.35">
      <c r="A21655" t="s">
        <v>1402</v>
      </c>
      <c r="B21655" t="s">
        <v>1403</v>
      </c>
      <c r="C21655" s="70">
        <v>0</v>
      </c>
      <c r="D21655" s="70">
        <v>0</v>
      </c>
      <c r="E21655" s="71">
        <v>44681</v>
      </c>
      <c r="F21655" t="s">
        <v>7705</v>
      </c>
      <c r="G21655" t="s">
        <v>2142</v>
      </c>
      <c r="H21655" t="s">
        <v>7704</v>
      </c>
      <c r="I21655" t="s">
        <v>7703</v>
      </c>
      <c r="J21655" s="40">
        <v>2399.9299999999998</v>
      </c>
      <c r="K21655" s="40">
        <v>0</v>
      </c>
    </row>
    <row r="21656" spans="1:11" x14ac:dyDescent="0.35">
      <c r="A21656" t="s">
        <v>1404</v>
      </c>
      <c r="B21656" t="s">
        <v>1405</v>
      </c>
      <c r="C21656" s="70">
        <v>0</v>
      </c>
      <c r="D21656" s="70">
        <v>0</v>
      </c>
      <c r="E21656" s="71">
        <v>44606</v>
      </c>
      <c r="F21656" t="s">
        <v>7875</v>
      </c>
      <c r="G21656" t="s">
        <v>2142</v>
      </c>
      <c r="H21656" t="s">
        <v>7874</v>
      </c>
      <c r="I21656" t="s">
        <v>7873</v>
      </c>
      <c r="J21656" s="40">
        <v>120369.82</v>
      </c>
      <c r="K21656" s="40">
        <v>0</v>
      </c>
    </row>
    <row r="21657" spans="1:11" x14ac:dyDescent="0.35">
      <c r="A21657" t="s">
        <v>1404</v>
      </c>
      <c r="B21657" t="s">
        <v>1405</v>
      </c>
      <c r="C21657" s="70">
        <v>0</v>
      </c>
      <c r="D21657" s="70">
        <v>0</v>
      </c>
      <c r="E21657" s="71">
        <v>44651</v>
      </c>
      <c r="F21657" t="s">
        <v>7726</v>
      </c>
      <c r="G21657" t="s">
        <v>2142</v>
      </c>
      <c r="H21657" t="s">
        <v>7725</v>
      </c>
      <c r="I21657" t="s">
        <v>7724</v>
      </c>
      <c r="J21657" s="40">
        <v>2444.91</v>
      </c>
      <c r="K21657" s="40">
        <v>0</v>
      </c>
    </row>
    <row r="21658" spans="1:11" x14ac:dyDescent="0.35">
      <c r="A21658" t="s">
        <v>1404</v>
      </c>
      <c r="B21658" t="s">
        <v>1405</v>
      </c>
      <c r="C21658" s="70">
        <v>0</v>
      </c>
      <c r="D21658" s="70">
        <v>0</v>
      </c>
      <c r="E21658" s="71">
        <v>44694</v>
      </c>
      <c r="F21658" t="s">
        <v>7747</v>
      </c>
      <c r="G21658" t="s">
        <v>2142</v>
      </c>
      <c r="H21658" t="s">
        <v>7746</v>
      </c>
      <c r="I21658" t="s">
        <v>7745</v>
      </c>
      <c r="J21658" s="40">
        <v>37990.550000000003</v>
      </c>
      <c r="K21658" s="40">
        <v>0</v>
      </c>
    </row>
    <row r="21659" spans="1:11" x14ac:dyDescent="0.35">
      <c r="A21659" t="s">
        <v>1404</v>
      </c>
      <c r="B21659" t="s">
        <v>1405</v>
      </c>
      <c r="C21659" s="70">
        <v>0</v>
      </c>
      <c r="D21659" s="70">
        <v>0</v>
      </c>
      <c r="E21659" s="71">
        <v>44742</v>
      </c>
      <c r="F21659" t="s">
        <v>7582</v>
      </c>
      <c r="G21659" t="s">
        <v>2142</v>
      </c>
      <c r="H21659" t="s">
        <v>7581</v>
      </c>
      <c r="I21659" t="s">
        <v>7580</v>
      </c>
      <c r="J21659" s="40">
        <v>4880.49</v>
      </c>
      <c r="K21659" s="40">
        <v>0</v>
      </c>
    </row>
    <row r="21660" spans="1:11" x14ac:dyDescent="0.35">
      <c r="A21660" t="s">
        <v>1404</v>
      </c>
      <c r="B21660" t="s">
        <v>1405</v>
      </c>
      <c r="C21660" s="70">
        <v>0</v>
      </c>
      <c r="D21660" s="70">
        <v>0</v>
      </c>
      <c r="E21660" s="71">
        <v>44782</v>
      </c>
      <c r="F21660" t="s">
        <v>7872</v>
      </c>
      <c r="G21660" t="s">
        <v>2142</v>
      </c>
      <c r="H21660" t="s">
        <v>7871</v>
      </c>
      <c r="I21660" t="s">
        <v>7870</v>
      </c>
      <c r="J21660" s="40">
        <v>15309.31</v>
      </c>
      <c r="K21660" s="40">
        <v>0</v>
      </c>
    </row>
    <row r="21661" spans="1:11" x14ac:dyDescent="0.35">
      <c r="A21661" t="s">
        <v>1406</v>
      </c>
      <c r="B21661" t="s">
        <v>1407</v>
      </c>
      <c r="C21661" s="70">
        <v>0</v>
      </c>
      <c r="D21661" s="70">
        <v>0</v>
      </c>
      <c r="E21661" s="71">
        <v>44651</v>
      </c>
      <c r="F21661" t="s">
        <v>7726</v>
      </c>
      <c r="G21661" t="s">
        <v>2142</v>
      </c>
      <c r="H21661" t="s">
        <v>7725</v>
      </c>
      <c r="I21661" t="s">
        <v>7724</v>
      </c>
      <c r="J21661" s="40">
        <v>1122.5899999999999</v>
      </c>
      <c r="K21661" s="40">
        <v>0</v>
      </c>
    </row>
    <row r="21662" spans="1:11" x14ac:dyDescent="0.35">
      <c r="A21662" t="s">
        <v>1406</v>
      </c>
      <c r="B21662" t="s">
        <v>1407</v>
      </c>
      <c r="C21662" s="70">
        <v>0</v>
      </c>
      <c r="D21662" s="70">
        <v>0</v>
      </c>
      <c r="E21662" s="71">
        <v>44681</v>
      </c>
      <c r="F21662" t="s">
        <v>7705</v>
      </c>
      <c r="G21662" t="s">
        <v>2142</v>
      </c>
      <c r="H21662" t="s">
        <v>7704</v>
      </c>
      <c r="I21662" t="s">
        <v>7703</v>
      </c>
      <c r="J21662" s="40">
        <v>1272.04</v>
      </c>
      <c r="K21662" s="40">
        <v>0</v>
      </c>
    </row>
    <row r="21663" spans="1:11" x14ac:dyDescent="0.35">
      <c r="A21663" t="s">
        <v>1406</v>
      </c>
      <c r="B21663" t="s">
        <v>1407</v>
      </c>
      <c r="C21663" s="70">
        <v>0</v>
      </c>
      <c r="D21663" s="70">
        <v>0</v>
      </c>
      <c r="E21663" s="71">
        <v>44742</v>
      </c>
      <c r="F21663" t="s">
        <v>7582</v>
      </c>
      <c r="G21663" t="s">
        <v>2142</v>
      </c>
      <c r="H21663" t="s">
        <v>7581</v>
      </c>
      <c r="I21663" t="s">
        <v>7580</v>
      </c>
      <c r="J21663" s="40">
        <v>1357.44</v>
      </c>
      <c r="K21663" s="40">
        <v>0</v>
      </c>
    </row>
    <row r="21664" spans="1:11" x14ac:dyDescent="0.35">
      <c r="A21664" t="s">
        <v>1408</v>
      </c>
      <c r="B21664" t="s">
        <v>1409</v>
      </c>
      <c r="C21664" s="70">
        <v>0</v>
      </c>
      <c r="D21664" s="70">
        <v>0</v>
      </c>
      <c r="E21664" s="71">
        <v>44592</v>
      </c>
      <c r="F21664" t="s">
        <v>7869</v>
      </c>
      <c r="G21664" t="s">
        <v>2142</v>
      </c>
      <c r="H21664" t="s">
        <v>7868</v>
      </c>
      <c r="I21664" t="s">
        <v>7867</v>
      </c>
      <c r="J21664" s="40">
        <v>16677.57</v>
      </c>
      <c r="K21664" s="40">
        <v>0</v>
      </c>
    </row>
    <row r="21665" spans="1:11" x14ac:dyDescent="0.35">
      <c r="A21665" t="s">
        <v>1408</v>
      </c>
      <c r="B21665" t="s">
        <v>1409</v>
      </c>
      <c r="C21665" s="70">
        <v>0</v>
      </c>
      <c r="D21665" s="70">
        <v>0</v>
      </c>
      <c r="E21665" s="71">
        <v>44620</v>
      </c>
      <c r="F21665" t="s">
        <v>7744</v>
      </c>
      <c r="G21665" t="s">
        <v>2142</v>
      </c>
      <c r="H21665" t="s">
        <v>7743</v>
      </c>
      <c r="I21665" t="s">
        <v>7742</v>
      </c>
      <c r="J21665" s="40">
        <v>34637.760000000002</v>
      </c>
      <c r="K21665" s="40">
        <v>0</v>
      </c>
    </row>
    <row r="21666" spans="1:11" x14ac:dyDescent="0.35">
      <c r="A21666" t="s">
        <v>1408</v>
      </c>
      <c r="B21666" t="s">
        <v>1409</v>
      </c>
      <c r="C21666" s="70">
        <v>0</v>
      </c>
      <c r="D21666" s="70">
        <v>0</v>
      </c>
      <c r="E21666" s="71">
        <v>44651</v>
      </c>
      <c r="F21666" t="s">
        <v>7726</v>
      </c>
      <c r="G21666" t="s">
        <v>2142</v>
      </c>
      <c r="H21666" t="s">
        <v>7725</v>
      </c>
      <c r="I21666" t="s">
        <v>7724</v>
      </c>
      <c r="J21666" s="40">
        <v>15900.91</v>
      </c>
      <c r="K21666" s="40">
        <v>0</v>
      </c>
    </row>
    <row r="21667" spans="1:11" x14ac:dyDescent="0.35">
      <c r="A21667" t="s">
        <v>1408</v>
      </c>
      <c r="B21667" t="s">
        <v>1409</v>
      </c>
      <c r="C21667" s="70">
        <v>0</v>
      </c>
      <c r="D21667" s="70">
        <v>0</v>
      </c>
      <c r="E21667" s="71">
        <v>44681</v>
      </c>
      <c r="F21667" t="s">
        <v>7705</v>
      </c>
      <c r="G21667" t="s">
        <v>2142</v>
      </c>
      <c r="H21667" t="s">
        <v>7704</v>
      </c>
      <c r="I21667" t="s">
        <v>7703</v>
      </c>
      <c r="J21667" s="40">
        <v>15376.97</v>
      </c>
      <c r="K21667" s="40">
        <v>0</v>
      </c>
    </row>
    <row r="21668" spans="1:11" x14ac:dyDescent="0.35">
      <c r="A21668" t="s">
        <v>1408</v>
      </c>
      <c r="B21668" t="s">
        <v>1409</v>
      </c>
      <c r="C21668" s="70">
        <v>0</v>
      </c>
      <c r="D21668" s="70">
        <v>0</v>
      </c>
      <c r="E21668" s="71">
        <v>44712</v>
      </c>
      <c r="F21668" t="s">
        <v>7702</v>
      </c>
      <c r="G21668" t="s">
        <v>2142</v>
      </c>
      <c r="H21668" t="s">
        <v>7701</v>
      </c>
      <c r="I21668" t="s">
        <v>7700</v>
      </c>
      <c r="J21668" s="40">
        <v>21118.09</v>
      </c>
      <c r="K21668" s="40">
        <v>0</v>
      </c>
    </row>
    <row r="21669" spans="1:11" x14ac:dyDescent="0.35">
      <c r="A21669" t="s">
        <v>1408</v>
      </c>
      <c r="B21669" t="s">
        <v>1409</v>
      </c>
      <c r="C21669" s="70">
        <v>0</v>
      </c>
      <c r="D21669" s="70">
        <v>0</v>
      </c>
      <c r="E21669" s="71">
        <v>44742</v>
      </c>
      <c r="F21669" t="s">
        <v>7582</v>
      </c>
      <c r="G21669" t="s">
        <v>2142</v>
      </c>
      <c r="H21669" t="s">
        <v>7581</v>
      </c>
      <c r="I21669" t="s">
        <v>7580</v>
      </c>
      <c r="J21669" s="40">
        <v>15172.62</v>
      </c>
      <c r="K21669" s="40">
        <v>0</v>
      </c>
    </row>
    <row r="21670" spans="1:11" x14ac:dyDescent="0.35">
      <c r="A21670" t="s">
        <v>1408</v>
      </c>
      <c r="B21670" t="s">
        <v>1409</v>
      </c>
      <c r="C21670" s="70">
        <v>0</v>
      </c>
      <c r="D21670" s="70">
        <v>0</v>
      </c>
      <c r="E21670" s="71">
        <v>44773</v>
      </c>
      <c r="F21670" t="s">
        <v>7579</v>
      </c>
      <c r="G21670" t="s">
        <v>2142</v>
      </c>
      <c r="H21670" t="s">
        <v>7578</v>
      </c>
      <c r="I21670" t="s">
        <v>7577</v>
      </c>
      <c r="J21670" s="40">
        <v>14645.42</v>
      </c>
      <c r="K21670" s="40">
        <v>0</v>
      </c>
    </row>
    <row r="21671" spans="1:11" x14ac:dyDescent="0.35">
      <c r="A21671">
        <v>65080</v>
      </c>
      <c r="B21671" t="s">
        <v>1509</v>
      </c>
      <c r="C21671" s="70">
        <v>0</v>
      </c>
      <c r="D21671" s="70">
        <v>0</v>
      </c>
      <c r="E21671" s="71">
        <v>44743</v>
      </c>
      <c r="F21671" t="s">
        <v>7866</v>
      </c>
      <c r="G21671" t="s">
        <v>2142</v>
      </c>
      <c r="H21671" t="s">
        <v>7865</v>
      </c>
      <c r="I21671" t="s">
        <v>7864</v>
      </c>
      <c r="J21671" s="40">
        <v>250</v>
      </c>
      <c r="K21671" s="40">
        <v>0</v>
      </c>
    </row>
    <row r="21672" spans="1:11" x14ac:dyDescent="0.35">
      <c r="A21672">
        <v>65080</v>
      </c>
      <c r="B21672" t="s">
        <v>1509</v>
      </c>
      <c r="C21672" s="70">
        <v>0</v>
      </c>
      <c r="D21672" s="70">
        <v>0</v>
      </c>
      <c r="E21672" s="71">
        <v>44781</v>
      </c>
      <c r="F21672" t="s">
        <v>7863</v>
      </c>
      <c r="G21672" t="s">
        <v>2142</v>
      </c>
      <c r="H21672" t="s">
        <v>7862</v>
      </c>
      <c r="I21672" t="s">
        <v>7861</v>
      </c>
      <c r="J21672" s="40">
        <v>266</v>
      </c>
      <c r="K21672" s="40">
        <v>0</v>
      </c>
    </row>
    <row r="21673" spans="1:11" x14ac:dyDescent="0.35">
      <c r="A21673" t="s">
        <v>1410</v>
      </c>
      <c r="B21673" t="s">
        <v>1411</v>
      </c>
      <c r="C21673" s="70">
        <v>0</v>
      </c>
      <c r="D21673" s="70">
        <v>0</v>
      </c>
      <c r="E21673" s="71">
        <v>44591</v>
      </c>
      <c r="F21673" t="s">
        <v>7738</v>
      </c>
      <c r="G21673" t="s">
        <v>2142</v>
      </c>
      <c r="H21673" t="s">
        <v>7737</v>
      </c>
      <c r="I21673" t="s">
        <v>7736</v>
      </c>
      <c r="J21673" s="40">
        <v>2402.2600000000002</v>
      </c>
      <c r="K21673" s="40">
        <v>0</v>
      </c>
    </row>
    <row r="21674" spans="1:11" x14ac:dyDescent="0.35">
      <c r="A21674" t="s">
        <v>1410</v>
      </c>
      <c r="B21674" t="s">
        <v>1411</v>
      </c>
      <c r="C21674" s="70">
        <v>0</v>
      </c>
      <c r="D21674" s="70">
        <v>0</v>
      </c>
      <c r="E21674" s="71">
        <v>44681</v>
      </c>
      <c r="F21674" t="s">
        <v>7708</v>
      </c>
      <c r="G21674" t="s">
        <v>2142</v>
      </c>
      <c r="H21674" t="s">
        <v>7707</v>
      </c>
      <c r="I21674" t="s">
        <v>7706</v>
      </c>
      <c r="J21674" s="40">
        <v>5834.04</v>
      </c>
      <c r="K21674" s="40">
        <v>0</v>
      </c>
    </row>
    <row r="21675" spans="1:11" x14ac:dyDescent="0.35">
      <c r="A21675" t="s">
        <v>1410</v>
      </c>
      <c r="B21675" t="s">
        <v>1411</v>
      </c>
      <c r="C21675" s="70">
        <v>0</v>
      </c>
      <c r="D21675" s="70">
        <v>0</v>
      </c>
      <c r="E21675" s="71">
        <v>44743</v>
      </c>
      <c r="F21675" t="s">
        <v>7680</v>
      </c>
      <c r="G21675" t="s">
        <v>2142</v>
      </c>
      <c r="H21675" t="s">
        <v>7679</v>
      </c>
      <c r="I21675" t="s">
        <v>7678</v>
      </c>
      <c r="J21675" s="40">
        <v>5834.04</v>
      </c>
      <c r="K21675" s="40">
        <v>0</v>
      </c>
    </row>
    <row r="21676" spans="1:11" x14ac:dyDescent="0.35">
      <c r="A21676" t="s">
        <v>1410</v>
      </c>
      <c r="B21676" t="s">
        <v>1411</v>
      </c>
      <c r="C21676" s="70">
        <v>0</v>
      </c>
      <c r="D21676" s="70">
        <v>0</v>
      </c>
      <c r="E21676" s="71">
        <v>44755</v>
      </c>
      <c r="F21676" t="s">
        <v>7860</v>
      </c>
      <c r="G21676" t="s">
        <v>2142</v>
      </c>
      <c r="H21676" t="s">
        <v>7859</v>
      </c>
      <c r="I21676" t="s">
        <v>7858</v>
      </c>
      <c r="J21676" s="40">
        <v>10827.57</v>
      </c>
      <c r="K21676" s="40">
        <v>0</v>
      </c>
    </row>
    <row r="21677" spans="1:11" x14ac:dyDescent="0.35">
      <c r="A21677" t="s">
        <v>1410</v>
      </c>
      <c r="B21677" t="s">
        <v>1411</v>
      </c>
      <c r="C21677" s="70">
        <v>0</v>
      </c>
      <c r="D21677" s="70">
        <v>0</v>
      </c>
      <c r="E21677" s="71">
        <v>44773</v>
      </c>
      <c r="F21677" t="s">
        <v>7857</v>
      </c>
      <c r="G21677" t="s">
        <v>2142</v>
      </c>
      <c r="H21677" t="s">
        <v>4618</v>
      </c>
      <c r="I21677" t="s">
        <v>4617</v>
      </c>
      <c r="J21677" s="40">
        <v>10637.28</v>
      </c>
      <c r="K21677" s="40">
        <v>0</v>
      </c>
    </row>
    <row r="21678" spans="1:11" x14ac:dyDescent="0.35">
      <c r="A21678" t="s">
        <v>1412</v>
      </c>
      <c r="B21678" t="s">
        <v>1413</v>
      </c>
      <c r="C21678" s="70">
        <v>0</v>
      </c>
      <c r="D21678" s="70">
        <v>0</v>
      </c>
      <c r="E21678" s="71">
        <v>44591</v>
      </c>
      <c r="F21678" t="s">
        <v>7738</v>
      </c>
      <c r="G21678" t="s">
        <v>2142</v>
      </c>
      <c r="H21678" t="s">
        <v>7737</v>
      </c>
      <c r="I21678" t="s">
        <v>7736</v>
      </c>
      <c r="J21678" s="40">
        <v>12825.15</v>
      </c>
      <c r="K21678" s="40">
        <v>0</v>
      </c>
    </row>
    <row r="21679" spans="1:11" x14ac:dyDescent="0.35">
      <c r="A21679" t="s">
        <v>1412</v>
      </c>
      <c r="B21679" t="s">
        <v>1413</v>
      </c>
      <c r="C21679" s="70">
        <v>0</v>
      </c>
      <c r="D21679" s="70">
        <v>0</v>
      </c>
      <c r="E21679" s="71">
        <v>44620</v>
      </c>
      <c r="F21679" t="s">
        <v>7844</v>
      </c>
      <c r="G21679" t="s">
        <v>2142</v>
      </c>
      <c r="H21679" t="s">
        <v>7843</v>
      </c>
      <c r="I21679" t="s">
        <v>7842</v>
      </c>
      <c r="J21679" s="40">
        <v>14332.48</v>
      </c>
      <c r="K21679" s="40">
        <v>0</v>
      </c>
    </row>
    <row r="21680" spans="1:11" x14ac:dyDescent="0.35">
      <c r="A21680" t="s">
        <v>1412</v>
      </c>
      <c r="B21680" t="s">
        <v>1413</v>
      </c>
      <c r="C21680" s="70">
        <v>0</v>
      </c>
      <c r="D21680" s="70">
        <v>0</v>
      </c>
      <c r="E21680" s="71">
        <v>44664</v>
      </c>
      <c r="F21680" t="s">
        <v>7717</v>
      </c>
      <c r="G21680" t="s">
        <v>2142</v>
      </c>
      <c r="H21680" t="s">
        <v>7716</v>
      </c>
      <c r="I21680" t="s">
        <v>7715</v>
      </c>
      <c r="J21680" s="40">
        <v>16127.14</v>
      </c>
      <c r="K21680" s="40">
        <v>0</v>
      </c>
    </row>
    <row r="21681" spans="1:11" x14ac:dyDescent="0.35">
      <c r="A21681" t="s">
        <v>1412</v>
      </c>
      <c r="B21681" t="s">
        <v>1413</v>
      </c>
      <c r="C21681" s="70">
        <v>0</v>
      </c>
      <c r="D21681" s="70">
        <v>0</v>
      </c>
      <c r="E21681" s="71">
        <v>44681</v>
      </c>
      <c r="F21681" t="s">
        <v>7708</v>
      </c>
      <c r="G21681" t="s">
        <v>2142</v>
      </c>
      <c r="H21681" t="s">
        <v>7707</v>
      </c>
      <c r="I21681" t="s">
        <v>7706</v>
      </c>
      <c r="J21681" s="40">
        <v>15611.81</v>
      </c>
      <c r="K21681" s="40">
        <v>0</v>
      </c>
    </row>
    <row r="21682" spans="1:11" x14ac:dyDescent="0.35">
      <c r="A21682" t="s">
        <v>1412</v>
      </c>
      <c r="B21682" t="s">
        <v>1413</v>
      </c>
      <c r="C21682" s="70">
        <v>0</v>
      </c>
      <c r="D21682" s="70">
        <v>0</v>
      </c>
      <c r="E21682" s="71">
        <v>44742</v>
      </c>
      <c r="F21682" t="s">
        <v>7696</v>
      </c>
      <c r="G21682" t="s">
        <v>2142</v>
      </c>
      <c r="H21682" t="s">
        <v>7695</v>
      </c>
      <c r="I21682" t="s">
        <v>7694</v>
      </c>
      <c r="J21682" s="40">
        <v>12668.19</v>
      </c>
      <c r="K21682" s="40">
        <v>0</v>
      </c>
    </row>
    <row r="21683" spans="1:11" x14ac:dyDescent="0.35">
      <c r="A21683" t="s">
        <v>1412</v>
      </c>
      <c r="B21683" t="s">
        <v>1413</v>
      </c>
      <c r="C21683" s="70">
        <v>0</v>
      </c>
      <c r="D21683" s="70">
        <v>0</v>
      </c>
      <c r="E21683" s="71">
        <v>44743</v>
      </c>
      <c r="F21683" t="s">
        <v>7680</v>
      </c>
      <c r="G21683" t="s">
        <v>2142</v>
      </c>
      <c r="H21683" t="s">
        <v>7679</v>
      </c>
      <c r="I21683" t="s">
        <v>7678</v>
      </c>
      <c r="J21683" s="40">
        <v>15611.81</v>
      </c>
      <c r="K21683" s="40">
        <v>0</v>
      </c>
    </row>
    <row r="21684" spans="1:11" x14ac:dyDescent="0.35">
      <c r="A21684" t="s">
        <v>1412</v>
      </c>
      <c r="B21684" t="s">
        <v>1413</v>
      </c>
      <c r="C21684" s="70">
        <v>0</v>
      </c>
      <c r="D21684" s="70">
        <v>0</v>
      </c>
      <c r="E21684" s="71">
        <v>44773</v>
      </c>
      <c r="F21684" t="s">
        <v>7588</v>
      </c>
      <c r="G21684" t="s">
        <v>2142</v>
      </c>
      <c r="H21684" t="s">
        <v>7587</v>
      </c>
      <c r="I21684" t="s">
        <v>7586</v>
      </c>
      <c r="J21684" s="40">
        <v>12457.44</v>
      </c>
      <c r="K21684" s="40">
        <v>0</v>
      </c>
    </row>
    <row r="21685" spans="1:11" x14ac:dyDescent="0.35">
      <c r="A21685">
        <v>65081</v>
      </c>
      <c r="B21685" t="s">
        <v>397</v>
      </c>
      <c r="C21685" s="70">
        <v>0</v>
      </c>
      <c r="D21685" s="70">
        <v>0</v>
      </c>
      <c r="E21685" s="71">
        <v>44853</v>
      </c>
      <c r="F21685" t="s">
        <v>7856</v>
      </c>
      <c r="G21685" t="s">
        <v>2142</v>
      </c>
      <c r="H21685" t="s">
        <v>7855</v>
      </c>
      <c r="I21685" t="s">
        <v>7854</v>
      </c>
      <c r="J21685" s="40">
        <v>250.06</v>
      </c>
      <c r="K21685" s="40">
        <v>0</v>
      </c>
    </row>
    <row r="21686" spans="1:11" x14ac:dyDescent="0.35">
      <c r="A21686">
        <v>65081</v>
      </c>
      <c r="B21686" t="s">
        <v>397</v>
      </c>
      <c r="C21686" s="70">
        <v>0</v>
      </c>
      <c r="D21686" s="70">
        <v>0</v>
      </c>
      <c r="E21686" s="71">
        <v>44853</v>
      </c>
      <c r="F21686" t="s">
        <v>7853</v>
      </c>
      <c r="G21686" t="s">
        <v>2142</v>
      </c>
      <c r="H21686" t="s">
        <v>7852</v>
      </c>
      <c r="I21686" t="s">
        <v>7851</v>
      </c>
      <c r="J21686" s="40">
        <v>250.06</v>
      </c>
      <c r="K21686" s="40">
        <v>0</v>
      </c>
    </row>
    <row r="21687" spans="1:11" x14ac:dyDescent="0.35">
      <c r="A21687">
        <v>65081</v>
      </c>
      <c r="B21687" t="s">
        <v>397</v>
      </c>
      <c r="C21687" s="70">
        <v>0</v>
      </c>
      <c r="D21687" s="70">
        <v>0</v>
      </c>
      <c r="E21687" s="71">
        <v>44879</v>
      </c>
      <c r="F21687" t="s">
        <v>7850</v>
      </c>
      <c r="G21687" t="s">
        <v>2142</v>
      </c>
      <c r="H21687" t="s">
        <v>7849</v>
      </c>
      <c r="I21687" t="s">
        <v>7848</v>
      </c>
      <c r="J21687" s="40">
        <v>257.56</v>
      </c>
      <c r="K21687" s="40">
        <v>0</v>
      </c>
    </row>
    <row r="21688" spans="1:11" x14ac:dyDescent="0.35">
      <c r="A21688">
        <v>65081</v>
      </c>
      <c r="B21688" t="s">
        <v>397</v>
      </c>
      <c r="C21688" s="70">
        <v>0</v>
      </c>
      <c r="D21688" s="70">
        <v>0</v>
      </c>
      <c r="E21688" s="71">
        <v>44905</v>
      </c>
      <c r="F21688" t="s">
        <v>7847</v>
      </c>
      <c r="G21688" t="s">
        <v>2142</v>
      </c>
      <c r="H21688" t="s">
        <v>7846</v>
      </c>
      <c r="I21688" t="s">
        <v>7845</v>
      </c>
      <c r="J21688" s="40">
        <v>258.91000000000003</v>
      </c>
      <c r="K21688" s="40">
        <v>0</v>
      </c>
    </row>
    <row r="21689" spans="1:11" x14ac:dyDescent="0.35">
      <c r="A21689" t="s">
        <v>1414</v>
      </c>
      <c r="B21689" t="s">
        <v>1415</v>
      </c>
      <c r="C21689" s="70">
        <v>0</v>
      </c>
      <c r="D21689" s="70">
        <v>0</v>
      </c>
      <c r="E21689" s="71">
        <v>44681</v>
      </c>
      <c r="F21689" t="s">
        <v>7708</v>
      </c>
      <c r="G21689" t="s">
        <v>2142</v>
      </c>
      <c r="H21689" t="s">
        <v>7707</v>
      </c>
      <c r="I21689" t="s">
        <v>7706</v>
      </c>
      <c r="J21689" s="40">
        <v>5127.08</v>
      </c>
      <c r="K21689" s="40">
        <v>0</v>
      </c>
    </row>
    <row r="21690" spans="1:11" x14ac:dyDescent="0.35">
      <c r="A21690" t="s">
        <v>1414</v>
      </c>
      <c r="B21690" t="s">
        <v>1415</v>
      </c>
      <c r="C21690" s="70">
        <v>0</v>
      </c>
      <c r="D21690" s="70">
        <v>0</v>
      </c>
      <c r="E21690" s="71">
        <v>44681</v>
      </c>
      <c r="F21690" t="s">
        <v>6116</v>
      </c>
      <c r="G21690" t="s">
        <v>2247</v>
      </c>
      <c r="J21690" s="40">
        <v>157.66</v>
      </c>
      <c r="K21690" s="40">
        <v>0</v>
      </c>
    </row>
    <row r="21691" spans="1:11" x14ac:dyDescent="0.35">
      <c r="A21691" t="s">
        <v>1414</v>
      </c>
      <c r="B21691" t="s">
        <v>1415</v>
      </c>
      <c r="C21691" s="70">
        <v>0</v>
      </c>
      <c r="D21691" s="70">
        <v>0</v>
      </c>
      <c r="E21691" s="71">
        <v>44712</v>
      </c>
      <c r="F21691" t="s">
        <v>5874</v>
      </c>
      <c r="G21691" t="s">
        <v>2247</v>
      </c>
      <c r="J21691" s="40">
        <v>0</v>
      </c>
      <c r="K21691" s="40">
        <v>33.25</v>
      </c>
    </row>
    <row r="21692" spans="1:11" x14ac:dyDescent="0.35">
      <c r="A21692" t="s">
        <v>1414</v>
      </c>
      <c r="B21692" t="s">
        <v>1415</v>
      </c>
      <c r="C21692" s="70">
        <v>0</v>
      </c>
      <c r="D21692" s="70">
        <v>0</v>
      </c>
      <c r="E21692" s="71">
        <v>44742</v>
      </c>
      <c r="F21692" t="s">
        <v>5592</v>
      </c>
      <c r="G21692" t="s">
        <v>2247</v>
      </c>
      <c r="J21692" s="40">
        <v>0</v>
      </c>
      <c r="K21692" s="40">
        <v>243.06</v>
      </c>
    </row>
    <row r="21693" spans="1:11" x14ac:dyDescent="0.35">
      <c r="A21693" t="s">
        <v>1414</v>
      </c>
      <c r="B21693" t="s">
        <v>1415</v>
      </c>
      <c r="C21693" s="70">
        <v>0</v>
      </c>
      <c r="D21693" s="70">
        <v>0</v>
      </c>
      <c r="E21693" s="71">
        <v>44743</v>
      </c>
      <c r="F21693" t="s">
        <v>7680</v>
      </c>
      <c r="G21693" t="s">
        <v>2142</v>
      </c>
      <c r="H21693" t="s">
        <v>7679</v>
      </c>
      <c r="I21693" t="s">
        <v>7678</v>
      </c>
      <c r="J21693" s="40">
        <v>5127.08</v>
      </c>
      <c r="K21693" s="40">
        <v>0</v>
      </c>
    </row>
    <row r="21694" spans="1:11" x14ac:dyDescent="0.35">
      <c r="A21694" t="s">
        <v>1414</v>
      </c>
      <c r="B21694" t="s">
        <v>1415</v>
      </c>
      <c r="C21694" s="70">
        <v>0</v>
      </c>
      <c r="D21694" s="70">
        <v>0</v>
      </c>
      <c r="E21694" s="71">
        <v>44773</v>
      </c>
      <c r="F21694" t="s">
        <v>7588</v>
      </c>
      <c r="G21694" t="s">
        <v>2142</v>
      </c>
      <c r="H21694" t="s">
        <v>7587</v>
      </c>
      <c r="I21694" t="s">
        <v>7586</v>
      </c>
      <c r="J21694" s="40">
        <v>1630.71</v>
      </c>
      <c r="K21694" s="40">
        <v>0</v>
      </c>
    </row>
    <row r="21695" spans="1:11" x14ac:dyDescent="0.35">
      <c r="A21695" t="s">
        <v>1414</v>
      </c>
      <c r="B21695" t="s">
        <v>1415</v>
      </c>
      <c r="C21695" s="70">
        <v>0</v>
      </c>
      <c r="D21695" s="70">
        <v>0</v>
      </c>
      <c r="E21695" s="71">
        <v>44773</v>
      </c>
      <c r="F21695" t="s">
        <v>5280</v>
      </c>
      <c r="G21695" t="s">
        <v>2247</v>
      </c>
      <c r="J21695" s="40">
        <v>181.19</v>
      </c>
      <c r="K21695" s="40">
        <v>0</v>
      </c>
    </row>
    <row r="21696" spans="1:11" x14ac:dyDescent="0.35">
      <c r="A21696" t="s">
        <v>1414</v>
      </c>
      <c r="B21696" t="s">
        <v>1415</v>
      </c>
      <c r="C21696" s="70">
        <v>0</v>
      </c>
      <c r="D21696" s="70">
        <v>0</v>
      </c>
      <c r="E21696" s="71">
        <v>44804</v>
      </c>
      <c r="F21696" t="s">
        <v>5089</v>
      </c>
      <c r="G21696" t="s">
        <v>2247</v>
      </c>
      <c r="H21696" t="s">
        <v>2265</v>
      </c>
      <c r="J21696" s="40">
        <v>178.8</v>
      </c>
      <c r="K21696" s="40">
        <v>0</v>
      </c>
    </row>
    <row r="21697" spans="1:11" x14ac:dyDescent="0.35">
      <c r="A21697" t="s">
        <v>1414</v>
      </c>
      <c r="B21697" t="s">
        <v>1415</v>
      </c>
      <c r="C21697" s="70">
        <v>0</v>
      </c>
      <c r="D21697" s="70">
        <v>0</v>
      </c>
      <c r="E21697" s="71">
        <v>44834</v>
      </c>
      <c r="F21697" t="s">
        <v>4676</v>
      </c>
      <c r="G21697" t="s">
        <v>2247</v>
      </c>
      <c r="H21697" t="s">
        <v>2262</v>
      </c>
      <c r="J21697" s="40">
        <v>0</v>
      </c>
      <c r="K21697" s="40">
        <v>691.36</v>
      </c>
    </row>
    <row r="21698" spans="1:11" x14ac:dyDescent="0.35">
      <c r="A21698" t="s">
        <v>1414</v>
      </c>
      <c r="B21698" t="s">
        <v>1415</v>
      </c>
      <c r="C21698" s="70">
        <v>0</v>
      </c>
      <c r="D21698" s="70">
        <v>0</v>
      </c>
      <c r="E21698" s="71">
        <v>44865</v>
      </c>
      <c r="F21698" t="s">
        <v>4448</v>
      </c>
      <c r="G21698" t="s">
        <v>2247</v>
      </c>
      <c r="H21698" t="s">
        <v>1919</v>
      </c>
      <c r="I21698" t="s">
        <v>1919</v>
      </c>
      <c r="J21698" s="40">
        <v>42.11</v>
      </c>
      <c r="K21698" s="40">
        <v>0</v>
      </c>
    </row>
    <row r="21699" spans="1:11" x14ac:dyDescent="0.35">
      <c r="A21699" t="s">
        <v>1414</v>
      </c>
      <c r="B21699" t="s">
        <v>1415</v>
      </c>
      <c r="C21699" s="70">
        <v>0</v>
      </c>
      <c r="D21699" s="70">
        <v>0</v>
      </c>
      <c r="E21699" s="71">
        <v>44895</v>
      </c>
      <c r="F21699" t="s">
        <v>3960</v>
      </c>
      <c r="G21699" t="s">
        <v>2247</v>
      </c>
      <c r="H21699" t="s">
        <v>1916</v>
      </c>
      <c r="I21699" t="s">
        <v>1916</v>
      </c>
      <c r="J21699" s="40">
        <v>296.85000000000002</v>
      </c>
      <c r="K21699" s="40">
        <v>0</v>
      </c>
    </row>
    <row r="21700" spans="1:11" x14ac:dyDescent="0.35">
      <c r="A21700" t="s">
        <v>1414</v>
      </c>
      <c r="B21700" t="s">
        <v>1415</v>
      </c>
      <c r="C21700" s="70">
        <v>0</v>
      </c>
      <c r="D21700" s="70">
        <v>0</v>
      </c>
      <c r="E21700" s="71">
        <v>44926</v>
      </c>
      <c r="F21700" t="s">
        <v>3608</v>
      </c>
      <c r="G21700" t="s">
        <v>2247</v>
      </c>
      <c r="H21700" t="s">
        <v>1911</v>
      </c>
      <c r="I21700" t="s">
        <v>1911</v>
      </c>
      <c r="J21700" s="40">
        <v>0</v>
      </c>
      <c r="K21700" s="40">
        <v>260.97000000000003</v>
      </c>
    </row>
    <row r="21701" spans="1:11" x14ac:dyDescent="0.35">
      <c r="A21701" t="s">
        <v>1416</v>
      </c>
      <c r="B21701" t="s">
        <v>1417</v>
      </c>
      <c r="C21701" s="70">
        <v>0</v>
      </c>
      <c r="D21701" s="70">
        <v>0</v>
      </c>
      <c r="E21701" s="71">
        <v>44591</v>
      </c>
      <c r="F21701" t="s">
        <v>7738</v>
      </c>
      <c r="G21701" t="s">
        <v>2142</v>
      </c>
      <c r="H21701" t="s">
        <v>7737</v>
      </c>
      <c r="I21701" t="s">
        <v>7736</v>
      </c>
      <c r="J21701" s="40">
        <v>17159.509999999998</v>
      </c>
      <c r="K21701" s="40">
        <v>0</v>
      </c>
    </row>
    <row r="21702" spans="1:11" x14ac:dyDescent="0.35">
      <c r="A21702" t="s">
        <v>1416</v>
      </c>
      <c r="B21702" t="s">
        <v>1417</v>
      </c>
      <c r="C21702" s="70">
        <v>0</v>
      </c>
      <c r="D21702" s="70">
        <v>0</v>
      </c>
      <c r="E21702" s="71">
        <v>44620</v>
      </c>
      <c r="F21702" t="s">
        <v>7844</v>
      </c>
      <c r="G21702" t="s">
        <v>2142</v>
      </c>
      <c r="H21702" t="s">
        <v>7843</v>
      </c>
      <c r="I21702" t="s">
        <v>7842</v>
      </c>
      <c r="J21702" s="40">
        <v>22900.81</v>
      </c>
      <c r="K21702" s="40">
        <v>0</v>
      </c>
    </row>
    <row r="21703" spans="1:11" x14ac:dyDescent="0.35">
      <c r="A21703" t="s">
        <v>1416</v>
      </c>
      <c r="B21703" t="s">
        <v>1417</v>
      </c>
      <c r="C21703" s="70">
        <v>0</v>
      </c>
      <c r="D21703" s="70">
        <v>0</v>
      </c>
      <c r="E21703" s="71">
        <v>44664</v>
      </c>
      <c r="F21703" t="s">
        <v>7717</v>
      </c>
      <c r="G21703" t="s">
        <v>2142</v>
      </c>
      <c r="H21703" t="s">
        <v>7716</v>
      </c>
      <c r="I21703" t="s">
        <v>7715</v>
      </c>
      <c r="J21703" s="40">
        <v>20271.47</v>
      </c>
      <c r="K21703" s="40">
        <v>0</v>
      </c>
    </row>
    <row r="21704" spans="1:11" x14ac:dyDescent="0.35">
      <c r="A21704" t="s">
        <v>1416</v>
      </c>
      <c r="B21704" t="s">
        <v>1417</v>
      </c>
      <c r="C21704" s="70">
        <v>0</v>
      </c>
      <c r="D21704" s="70">
        <v>0</v>
      </c>
      <c r="E21704" s="71">
        <v>44681</v>
      </c>
      <c r="F21704" t="s">
        <v>7708</v>
      </c>
      <c r="G21704" t="s">
        <v>2142</v>
      </c>
      <c r="H21704" t="s">
        <v>7707</v>
      </c>
      <c r="I21704" t="s">
        <v>7706</v>
      </c>
      <c r="J21704" s="40">
        <v>19288.29</v>
      </c>
      <c r="K21704" s="40">
        <v>0</v>
      </c>
    </row>
    <row r="21705" spans="1:11" x14ac:dyDescent="0.35">
      <c r="A21705" t="s">
        <v>1416</v>
      </c>
      <c r="B21705" t="s">
        <v>1417</v>
      </c>
      <c r="C21705" s="70">
        <v>0</v>
      </c>
      <c r="D21705" s="70">
        <v>0</v>
      </c>
      <c r="E21705" s="71">
        <v>44742</v>
      </c>
      <c r="F21705" t="s">
        <v>7696</v>
      </c>
      <c r="G21705" t="s">
        <v>2142</v>
      </c>
      <c r="H21705" t="s">
        <v>7695</v>
      </c>
      <c r="I21705" t="s">
        <v>7694</v>
      </c>
      <c r="J21705" s="40">
        <v>16949.5</v>
      </c>
      <c r="K21705" s="40">
        <v>0</v>
      </c>
    </row>
    <row r="21706" spans="1:11" x14ac:dyDescent="0.35">
      <c r="A21706" t="s">
        <v>1416</v>
      </c>
      <c r="B21706" t="s">
        <v>1417</v>
      </c>
      <c r="C21706" s="70">
        <v>0</v>
      </c>
      <c r="D21706" s="70">
        <v>0</v>
      </c>
      <c r="E21706" s="71">
        <v>44743</v>
      </c>
      <c r="F21706" t="s">
        <v>7680</v>
      </c>
      <c r="G21706" t="s">
        <v>2142</v>
      </c>
      <c r="H21706" t="s">
        <v>7679</v>
      </c>
      <c r="I21706" t="s">
        <v>7678</v>
      </c>
      <c r="J21706" s="40">
        <v>19288.28</v>
      </c>
      <c r="K21706" s="40">
        <v>0</v>
      </c>
    </row>
    <row r="21707" spans="1:11" x14ac:dyDescent="0.35">
      <c r="A21707" t="s">
        <v>1416</v>
      </c>
      <c r="B21707" t="s">
        <v>1417</v>
      </c>
      <c r="C21707" s="70">
        <v>0</v>
      </c>
      <c r="D21707" s="70">
        <v>0</v>
      </c>
      <c r="E21707" s="71">
        <v>44773</v>
      </c>
      <c r="F21707" t="s">
        <v>7588</v>
      </c>
      <c r="G21707" t="s">
        <v>2142</v>
      </c>
      <c r="H21707" t="s">
        <v>7587</v>
      </c>
      <c r="I21707" t="s">
        <v>7586</v>
      </c>
      <c r="J21707" s="40">
        <v>16667.53</v>
      </c>
      <c r="K21707" s="40">
        <v>0</v>
      </c>
    </row>
    <row r="21708" spans="1:11" x14ac:dyDescent="0.35">
      <c r="A21708">
        <v>65082</v>
      </c>
      <c r="B21708" t="s">
        <v>656</v>
      </c>
      <c r="C21708" s="70">
        <v>0</v>
      </c>
      <c r="D21708" s="70">
        <v>0</v>
      </c>
      <c r="E21708" s="71">
        <v>44607</v>
      </c>
      <c r="F21708" t="s">
        <v>7841</v>
      </c>
      <c r="G21708" t="s">
        <v>2142</v>
      </c>
      <c r="H21708" t="s">
        <v>3954</v>
      </c>
      <c r="I21708" t="s">
        <v>3953</v>
      </c>
      <c r="J21708" s="40">
        <v>11000</v>
      </c>
      <c r="K21708" s="40">
        <v>0</v>
      </c>
    </row>
    <row r="21709" spans="1:11" x14ac:dyDescent="0.35">
      <c r="A21709">
        <v>65082</v>
      </c>
      <c r="B21709" t="s">
        <v>656</v>
      </c>
      <c r="C21709" s="70">
        <v>0</v>
      </c>
      <c r="D21709" s="70">
        <v>0</v>
      </c>
      <c r="E21709" s="71">
        <v>44652</v>
      </c>
      <c r="F21709" t="s">
        <v>7840</v>
      </c>
      <c r="G21709" t="s">
        <v>2142</v>
      </c>
      <c r="H21709" t="s">
        <v>7839</v>
      </c>
      <c r="I21709" t="s">
        <v>7838</v>
      </c>
      <c r="J21709" s="40">
        <v>21742.34</v>
      </c>
      <c r="K21709" s="40">
        <v>0</v>
      </c>
    </row>
    <row r="21710" spans="1:11" x14ac:dyDescent="0.35">
      <c r="A21710">
        <v>65082</v>
      </c>
      <c r="B21710" t="s">
        <v>656</v>
      </c>
      <c r="C21710" s="70">
        <v>0</v>
      </c>
      <c r="D21710" s="70">
        <v>0</v>
      </c>
      <c r="E21710" s="71">
        <v>44682</v>
      </c>
      <c r="F21710" t="s">
        <v>7837</v>
      </c>
      <c r="G21710" t="s">
        <v>2142</v>
      </c>
      <c r="H21710" t="s">
        <v>7836</v>
      </c>
      <c r="I21710" t="s">
        <v>7831</v>
      </c>
      <c r="J21710" s="40">
        <v>30000</v>
      </c>
      <c r="K21710" s="40">
        <v>0</v>
      </c>
    </row>
    <row r="21711" spans="1:11" x14ac:dyDescent="0.35">
      <c r="A21711">
        <v>65082</v>
      </c>
      <c r="B21711" t="s">
        <v>656</v>
      </c>
      <c r="C21711" s="70">
        <v>0</v>
      </c>
      <c r="D21711" s="70">
        <v>0</v>
      </c>
      <c r="E21711" s="71">
        <v>44690</v>
      </c>
      <c r="F21711" t="s">
        <v>7835</v>
      </c>
      <c r="G21711" t="s">
        <v>2142</v>
      </c>
      <c r="H21711" t="s">
        <v>7834</v>
      </c>
      <c r="I21711" t="s">
        <v>7828</v>
      </c>
      <c r="J21711" s="40">
        <v>22000</v>
      </c>
      <c r="K21711" s="40">
        <v>0</v>
      </c>
    </row>
    <row r="21712" spans="1:11" x14ac:dyDescent="0.35">
      <c r="A21712">
        <v>65082</v>
      </c>
      <c r="B21712" t="s">
        <v>656</v>
      </c>
      <c r="C21712" s="70">
        <v>0</v>
      </c>
      <c r="D21712" s="70">
        <v>0</v>
      </c>
      <c r="E21712" s="71">
        <v>44743</v>
      </c>
      <c r="F21712" t="s">
        <v>7833</v>
      </c>
      <c r="G21712" t="s">
        <v>2142</v>
      </c>
      <c r="H21712" t="s">
        <v>7832</v>
      </c>
      <c r="I21712" t="s">
        <v>7831</v>
      </c>
      <c r="J21712" s="40">
        <v>-30000</v>
      </c>
      <c r="K21712" s="40">
        <v>0</v>
      </c>
    </row>
    <row r="21713" spans="1:11" x14ac:dyDescent="0.35">
      <c r="A21713">
        <v>65082</v>
      </c>
      <c r="B21713" t="s">
        <v>656</v>
      </c>
      <c r="C21713" s="70">
        <v>0</v>
      </c>
      <c r="D21713" s="70">
        <v>0</v>
      </c>
      <c r="E21713" s="71">
        <v>44743</v>
      </c>
      <c r="F21713" t="s">
        <v>7830</v>
      </c>
      <c r="G21713" t="s">
        <v>2142</v>
      </c>
      <c r="H21713" t="s">
        <v>7829</v>
      </c>
      <c r="I21713" t="s">
        <v>7828</v>
      </c>
      <c r="J21713" s="40">
        <v>-22000</v>
      </c>
      <c r="K21713" s="40">
        <v>0</v>
      </c>
    </row>
    <row r="21714" spans="1:11" x14ac:dyDescent="0.35">
      <c r="A21714">
        <v>65082</v>
      </c>
      <c r="B21714" t="s">
        <v>656</v>
      </c>
      <c r="C21714" s="70">
        <v>0</v>
      </c>
      <c r="D21714" s="70">
        <v>0</v>
      </c>
      <c r="E21714" s="71">
        <v>44743</v>
      </c>
      <c r="F21714" t="s">
        <v>7827</v>
      </c>
      <c r="G21714" t="s">
        <v>2142</v>
      </c>
      <c r="H21714" t="s">
        <v>7826</v>
      </c>
      <c r="I21714" t="s">
        <v>7825</v>
      </c>
      <c r="J21714" s="40">
        <v>2521.4699999999998</v>
      </c>
      <c r="K21714" s="40">
        <v>0</v>
      </c>
    </row>
    <row r="21715" spans="1:11" x14ac:dyDescent="0.35">
      <c r="A21715">
        <v>65083</v>
      </c>
      <c r="B21715" t="s">
        <v>657</v>
      </c>
      <c r="C21715" s="70">
        <v>0</v>
      </c>
      <c r="D21715" s="70">
        <v>0</v>
      </c>
      <c r="E21715" s="71">
        <v>44743</v>
      </c>
      <c r="F21715" t="s">
        <v>7824</v>
      </c>
      <c r="G21715" t="s">
        <v>2142</v>
      </c>
      <c r="H21715" t="s">
        <v>7823</v>
      </c>
      <c r="I21715" t="s">
        <v>7822</v>
      </c>
      <c r="J21715" s="40">
        <v>25000</v>
      </c>
      <c r="K21715" s="40">
        <v>0</v>
      </c>
    </row>
    <row r="21716" spans="1:11" x14ac:dyDescent="0.35">
      <c r="A21716">
        <v>65083</v>
      </c>
      <c r="B21716" t="s">
        <v>657</v>
      </c>
      <c r="C21716" s="70">
        <v>0</v>
      </c>
      <c r="D21716" s="70">
        <v>0</v>
      </c>
      <c r="E21716" s="71">
        <v>44835</v>
      </c>
      <c r="F21716" t="s">
        <v>7821</v>
      </c>
      <c r="G21716" t="s">
        <v>2142</v>
      </c>
      <c r="H21716" t="s">
        <v>3936</v>
      </c>
      <c r="I21716" t="s">
        <v>3935</v>
      </c>
      <c r="J21716" s="40">
        <v>27334.06</v>
      </c>
      <c r="K21716" s="40">
        <v>0</v>
      </c>
    </row>
    <row r="21717" spans="1:11" x14ac:dyDescent="0.35">
      <c r="A21717">
        <v>65084</v>
      </c>
      <c r="B21717" t="s">
        <v>337</v>
      </c>
      <c r="C21717" s="70">
        <v>0</v>
      </c>
      <c r="D21717" s="70">
        <v>0</v>
      </c>
      <c r="E21717" s="71">
        <v>44865</v>
      </c>
      <c r="F21717" t="s">
        <v>7820</v>
      </c>
      <c r="G21717" t="s">
        <v>2343</v>
      </c>
      <c r="H21717" t="s">
        <v>7817</v>
      </c>
      <c r="I21717" t="s">
        <v>7817</v>
      </c>
      <c r="J21717" s="40">
        <v>2830.55</v>
      </c>
      <c r="K21717" s="40">
        <v>0</v>
      </c>
    </row>
    <row r="21718" spans="1:11" x14ac:dyDescent="0.35">
      <c r="A21718">
        <v>65084</v>
      </c>
      <c r="B21718" t="s">
        <v>337</v>
      </c>
      <c r="C21718" s="70">
        <v>0</v>
      </c>
      <c r="D21718" s="70">
        <v>0</v>
      </c>
      <c r="E21718" s="71">
        <v>44865</v>
      </c>
      <c r="F21718" t="s">
        <v>7819</v>
      </c>
      <c r="G21718" t="s">
        <v>2343</v>
      </c>
      <c r="H21718" t="s">
        <v>7815</v>
      </c>
      <c r="I21718" t="s">
        <v>7815</v>
      </c>
      <c r="J21718" s="40">
        <v>1415.28</v>
      </c>
      <c r="K21718" s="40">
        <v>0</v>
      </c>
    </row>
    <row r="21719" spans="1:11" x14ac:dyDescent="0.35">
      <c r="A21719">
        <v>65084</v>
      </c>
      <c r="B21719" t="s">
        <v>337</v>
      </c>
      <c r="C21719" s="70">
        <v>0</v>
      </c>
      <c r="D21719" s="70">
        <v>0</v>
      </c>
      <c r="E21719" s="71">
        <v>44866</v>
      </c>
      <c r="F21719" t="s">
        <v>7818</v>
      </c>
      <c r="G21719" t="s">
        <v>2343</v>
      </c>
      <c r="H21719" t="s">
        <v>7817</v>
      </c>
      <c r="I21719" t="s">
        <v>7817</v>
      </c>
      <c r="J21719" s="40">
        <v>-2830.55</v>
      </c>
      <c r="K21719" s="40">
        <v>0</v>
      </c>
    </row>
    <row r="21720" spans="1:11" x14ac:dyDescent="0.35">
      <c r="A21720">
        <v>65084</v>
      </c>
      <c r="B21720" t="s">
        <v>337</v>
      </c>
      <c r="C21720" s="70">
        <v>0</v>
      </c>
      <c r="D21720" s="70">
        <v>0</v>
      </c>
      <c r="E21720" s="71">
        <v>44866</v>
      </c>
      <c r="F21720" t="s">
        <v>7816</v>
      </c>
      <c r="G21720" t="s">
        <v>2343</v>
      </c>
      <c r="H21720" t="s">
        <v>7815</v>
      </c>
      <c r="I21720" t="s">
        <v>7815</v>
      </c>
      <c r="J21720" s="40">
        <v>-1415.28</v>
      </c>
      <c r="K21720" s="40">
        <v>0</v>
      </c>
    </row>
    <row r="21721" spans="1:11" x14ac:dyDescent="0.35">
      <c r="A21721">
        <v>65084</v>
      </c>
      <c r="B21721" t="s">
        <v>337</v>
      </c>
      <c r="C21721" s="70">
        <v>0</v>
      </c>
      <c r="D21721" s="70">
        <v>0</v>
      </c>
      <c r="E21721" s="71">
        <v>44888</v>
      </c>
      <c r="F21721" t="s">
        <v>7814</v>
      </c>
      <c r="G21721" t="s">
        <v>2142</v>
      </c>
      <c r="H21721" t="s">
        <v>7813</v>
      </c>
      <c r="I21721" t="s">
        <v>7812</v>
      </c>
      <c r="J21721" s="40">
        <v>2896.03</v>
      </c>
      <c r="K21721" s="40">
        <v>0</v>
      </c>
    </row>
    <row r="21722" spans="1:11" x14ac:dyDescent="0.35">
      <c r="A21722">
        <v>65084</v>
      </c>
      <c r="B21722" t="s">
        <v>337</v>
      </c>
      <c r="C21722" s="70">
        <v>0</v>
      </c>
      <c r="D21722" s="70">
        <v>0</v>
      </c>
      <c r="E21722" s="71">
        <v>44888</v>
      </c>
      <c r="F21722" t="s">
        <v>7811</v>
      </c>
      <c r="G21722" t="s">
        <v>2142</v>
      </c>
      <c r="H21722" t="s">
        <v>7810</v>
      </c>
      <c r="I21722" t="s">
        <v>7809</v>
      </c>
      <c r="J21722" s="40">
        <v>1448.02</v>
      </c>
      <c r="K21722" s="40">
        <v>0</v>
      </c>
    </row>
    <row r="21723" spans="1:11" x14ac:dyDescent="0.35">
      <c r="A21723">
        <v>65084</v>
      </c>
      <c r="B21723" t="s">
        <v>337</v>
      </c>
      <c r="C21723" s="70">
        <v>0</v>
      </c>
      <c r="D21723" s="70">
        <v>0</v>
      </c>
      <c r="E21723" s="71">
        <v>44915</v>
      </c>
      <c r="F21723" t="s">
        <v>7808</v>
      </c>
      <c r="G21723" t="s">
        <v>2142</v>
      </c>
      <c r="H21723" t="s">
        <v>7807</v>
      </c>
      <c r="I21723" t="s">
        <v>7806</v>
      </c>
      <c r="J21723" s="40">
        <v>2882.68</v>
      </c>
      <c r="K21723" s="40">
        <v>0</v>
      </c>
    </row>
    <row r="21724" spans="1:11" x14ac:dyDescent="0.35">
      <c r="A21724">
        <v>65084</v>
      </c>
      <c r="B21724" t="s">
        <v>337</v>
      </c>
      <c r="C21724" s="70">
        <v>0</v>
      </c>
      <c r="D21724" s="70">
        <v>0</v>
      </c>
      <c r="E21724" s="71">
        <v>44926</v>
      </c>
      <c r="F21724" t="s">
        <v>7805</v>
      </c>
      <c r="G21724" t="s">
        <v>2343</v>
      </c>
      <c r="H21724" t="s">
        <v>7804</v>
      </c>
      <c r="I21724" t="s">
        <v>7804</v>
      </c>
      <c r="J21724" s="40">
        <v>2834.27</v>
      </c>
      <c r="K21724" s="40">
        <v>0</v>
      </c>
    </row>
    <row r="21725" spans="1:11" x14ac:dyDescent="0.35">
      <c r="A21725" t="s">
        <v>1418</v>
      </c>
      <c r="B21725" t="s">
        <v>1419</v>
      </c>
      <c r="C21725" s="70">
        <v>0</v>
      </c>
      <c r="D21725" s="70">
        <v>0</v>
      </c>
      <c r="E21725" s="71">
        <v>44633</v>
      </c>
      <c r="F21725" t="s">
        <v>7803</v>
      </c>
      <c r="G21725" t="s">
        <v>2142</v>
      </c>
      <c r="H21725" t="s">
        <v>3947</v>
      </c>
      <c r="I21725" t="s">
        <v>3946</v>
      </c>
      <c r="J21725" s="40">
        <v>17697.59</v>
      </c>
      <c r="K21725" s="40">
        <v>0</v>
      </c>
    </row>
    <row r="21726" spans="1:11" x14ac:dyDescent="0.35">
      <c r="A21726" t="s">
        <v>1418</v>
      </c>
      <c r="B21726" t="s">
        <v>1419</v>
      </c>
      <c r="C21726" s="70">
        <v>0</v>
      </c>
      <c r="D21726" s="70">
        <v>0</v>
      </c>
      <c r="E21726" s="71">
        <v>44664</v>
      </c>
      <c r="F21726" t="s">
        <v>7799</v>
      </c>
      <c r="G21726" t="s">
        <v>2142</v>
      </c>
      <c r="H21726" t="s">
        <v>7798</v>
      </c>
      <c r="I21726" t="s">
        <v>7797</v>
      </c>
      <c r="J21726" s="40">
        <v>17253.59</v>
      </c>
      <c r="K21726" s="40">
        <v>0</v>
      </c>
    </row>
    <row r="21727" spans="1:11" x14ac:dyDescent="0.35">
      <c r="A21727" t="s">
        <v>1418</v>
      </c>
      <c r="B21727" t="s">
        <v>1419</v>
      </c>
      <c r="C21727" s="70">
        <v>0</v>
      </c>
      <c r="D21727" s="70">
        <v>0</v>
      </c>
      <c r="E21727" s="71">
        <v>44726</v>
      </c>
      <c r="F21727" t="s">
        <v>7802</v>
      </c>
      <c r="G21727" t="s">
        <v>2142</v>
      </c>
      <c r="H21727" t="s">
        <v>7801</v>
      </c>
      <c r="I21727" t="s">
        <v>7800</v>
      </c>
      <c r="J21727" s="40">
        <v>16601.53</v>
      </c>
      <c r="K21727" s="40">
        <v>0</v>
      </c>
    </row>
    <row r="21728" spans="1:11" x14ac:dyDescent="0.35">
      <c r="A21728" t="s">
        <v>1420</v>
      </c>
      <c r="B21728" t="s">
        <v>1421</v>
      </c>
      <c r="C21728" s="70">
        <v>0</v>
      </c>
      <c r="D21728" s="70">
        <v>0</v>
      </c>
      <c r="E21728" s="71">
        <v>44664</v>
      </c>
      <c r="F21728" t="s">
        <v>7799</v>
      </c>
      <c r="G21728" t="s">
        <v>2142</v>
      </c>
      <c r="H21728" t="s">
        <v>7798</v>
      </c>
      <c r="I21728" t="s">
        <v>7797</v>
      </c>
      <c r="J21728" s="40">
        <v>12472.42</v>
      </c>
      <c r="K21728" s="40">
        <v>0</v>
      </c>
    </row>
    <row r="21729" spans="1:11" x14ac:dyDescent="0.35">
      <c r="A21729" t="s">
        <v>1420</v>
      </c>
      <c r="B21729" t="s">
        <v>1421</v>
      </c>
      <c r="C21729" s="70">
        <v>0</v>
      </c>
      <c r="D21729" s="70">
        <v>0</v>
      </c>
      <c r="E21729" s="71">
        <v>44736</v>
      </c>
      <c r="F21729" t="s">
        <v>7600</v>
      </c>
      <c r="G21729" t="s">
        <v>2142</v>
      </c>
      <c r="H21729" t="s">
        <v>7599</v>
      </c>
      <c r="I21729" t="s">
        <v>7598</v>
      </c>
      <c r="J21729" s="40">
        <v>5005.01</v>
      </c>
      <c r="K21729" s="40">
        <v>0</v>
      </c>
    </row>
    <row r="21730" spans="1:11" x14ac:dyDescent="0.35">
      <c r="A21730" t="s">
        <v>1420</v>
      </c>
      <c r="B21730" t="s">
        <v>1421</v>
      </c>
      <c r="C21730" s="70">
        <v>0</v>
      </c>
      <c r="D21730" s="70">
        <v>0</v>
      </c>
      <c r="E21730" s="71">
        <v>44767</v>
      </c>
      <c r="F21730" t="s">
        <v>7597</v>
      </c>
      <c r="G21730" t="s">
        <v>2142</v>
      </c>
      <c r="H21730" t="s">
        <v>7596</v>
      </c>
      <c r="I21730" t="s">
        <v>7595</v>
      </c>
      <c r="J21730" s="40">
        <v>1676.17</v>
      </c>
      <c r="K21730" s="40">
        <v>0</v>
      </c>
    </row>
    <row r="21731" spans="1:11" x14ac:dyDescent="0.35">
      <c r="A21731" t="s">
        <v>1422</v>
      </c>
      <c r="B21731" t="s">
        <v>1423</v>
      </c>
      <c r="C21731" s="70">
        <v>0</v>
      </c>
      <c r="D21731" s="70">
        <v>0</v>
      </c>
      <c r="E21731" s="71">
        <v>44602</v>
      </c>
      <c r="F21731" t="s">
        <v>7796</v>
      </c>
      <c r="G21731" t="s">
        <v>2142</v>
      </c>
      <c r="H21731" t="s">
        <v>7795</v>
      </c>
      <c r="I21731" t="s">
        <v>7794</v>
      </c>
      <c r="J21731" s="40">
        <v>743.15</v>
      </c>
      <c r="K21731" s="40">
        <v>0</v>
      </c>
    </row>
    <row r="21732" spans="1:11" x14ac:dyDescent="0.35">
      <c r="A21732" t="s">
        <v>1422</v>
      </c>
      <c r="B21732" t="s">
        <v>1423</v>
      </c>
      <c r="C21732" s="70">
        <v>0</v>
      </c>
      <c r="D21732" s="70">
        <v>0</v>
      </c>
      <c r="E21732" s="71">
        <v>44616</v>
      </c>
      <c r="F21732" t="s">
        <v>7793</v>
      </c>
      <c r="G21732" t="s">
        <v>2142</v>
      </c>
      <c r="H21732" t="s">
        <v>7792</v>
      </c>
      <c r="I21732" t="s">
        <v>7791</v>
      </c>
      <c r="J21732" s="40">
        <v>22478.14</v>
      </c>
      <c r="K21732" s="40">
        <v>0</v>
      </c>
    </row>
    <row r="21733" spans="1:11" x14ac:dyDescent="0.35">
      <c r="A21733" t="s">
        <v>1422</v>
      </c>
      <c r="B21733" t="s">
        <v>1423</v>
      </c>
      <c r="C21733" s="70">
        <v>0</v>
      </c>
      <c r="D21733" s="70">
        <v>0</v>
      </c>
      <c r="E21733" s="71">
        <v>44640</v>
      </c>
      <c r="F21733" t="s">
        <v>7729</v>
      </c>
      <c r="G21733" t="s">
        <v>2142</v>
      </c>
      <c r="H21733" t="s">
        <v>7728</v>
      </c>
      <c r="I21733" t="s">
        <v>7727</v>
      </c>
      <c r="J21733" s="40">
        <v>21378.43</v>
      </c>
      <c r="K21733" s="40">
        <v>0</v>
      </c>
    </row>
    <row r="21734" spans="1:11" x14ac:dyDescent="0.35">
      <c r="A21734" t="s">
        <v>1422</v>
      </c>
      <c r="B21734" t="s">
        <v>1423</v>
      </c>
      <c r="C21734" s="70">
        <v>0</v>
      </c>
      <c r="D21734" s="70">
        <v>0</v>
      </c>
      <c r="E21734" s="71">
        <v>44672</v>
      </c>
      <c r="F21734" t="s">
        <v>7714</v>
      </c>
      <c r="G21734" t="s">
        <v>2142</v>
      </c>
      <c r="H21734" t="s">
        <v>7713</v>
      </c>
      <c r="I21734" t="s">
        <v>7712</v>
      </c>
      <c r="J21734" s="40">
        <v>21236.21</v>
      </c>
      <c r="K21734" s="40">
        <v>0</v>
      </c>
    </row>
    <row r="21735" spans="1:11" x14ac:dyDescent="0.35">
      <c r="A21735" t="s">
        <v>1422</v>
      </c>
      <c r="B21735" t="s">
        <v>1423</v>
      </c>
      <c r="C21735" s="70">
        <v>0</v>
      </c>
      <c r="D21735" s="70">
        <v>0</v>
      </c>
      <c r="E21735" s="71">
        <v>44736</v>
      </c>
      <c r="F21735" t="s">
        <v>7600</v>
      </c>
      <c r="G21735" t="s">
        <v>2142</v>
      </c>
      <c r="H21735" t="s">
        <v>7599</v>
      </c>
      <c r="I21735" t="s">
        <v>7598</v>
      </c>
      <c r="J21735" s="40">
        <v>20466.64</v>
      </c>
      <c r="K21735" s="40">
        <v>0</v>
      </c>
    </row>
    <row r="21736" spans="1:11" x14ac:dyDescent="0.35">
      <c r="A21736" t="s">
        <v>1422</v>
      </c>
      <c r="B21736" t="s">
        <v>1423</v>
      </c>
      <c r="C21736" s="70">
        <v>0</v>
      </c>
      <c r="D21736" s="70">
        <v>0</v>
      </c>
      <c r="E21736" s="71">
        <v>44767</v>
      </c>
      <c r="F21736" t="s">
        <v>7597</v>
      </c>
      <c r="G21736" t="s">
        <v>2142</v>
      </c>
      <c r="H21736" t="s">
        <v>7596</v>
      </c>
      <c r="I21736" t="s">
        <v>7595</v>
      </c>
      <c r="J21736" s="40">
        <v>19925.689999999999</v>
      </c>
      <c r="K21736" s="40">
        <v>0</v>
      </c>
    </row>
    <row r="21737" spans="1:11" x14ac:dyDescent="0.35">
      <c r="A21737">
        <v>65085</v>
      </c>
      <c r="B21737" t="s">
        <v>716</v>
      </c>
      <c r="C21737" s="70">
        <v>0</v>
      </c>
      <c r="D21737" s="70">
        <v>0</v>
      </c>
      <c r="E21737" s="71">
        <v>44895</v>
      </c>
      <c r="F21737" t="s">
        <v>7790</v>
      </c>
      <c r="G21737" t="s">
        <v>2343</v>
      </c>
      <c r="H21737" t="s">
        <v>7788</v>
      </c>
      <c r="I21737" t="s">
        <v>7788</v>
      </c>
      <c r="J21737" s="40">
        <v>6538.8</v>
      </c>
      <c r="K21737" s="40">
        <v>0</v>
      </c>
    </row>
    <row r="21738" spans="1:11" x14ac:dyDescent="0.35">
      <c r="A21738">
        <v>65085</v>
      </c>
      <c r="B21738" t="s">
        <v>716</v>
      </c>
      <c r="C21738" s="70">
        <v>0</v>
      </c>
      <c r="D21738" s="70">
        <v>0</v>
      </c>
      <c r="E21738" s="71">
        <v>44896</v>
      </c>
      <c r="F21738" t="s">
        <v>7789</v>
      </c>
      <c r="G21738" t="s">
        <v>2343</v>
      </c>
      <c r="H21738" t="s">
        <v>7788</v>
      </c>
      <c r="I21738" t="s">
        <v>7788</v>
      </c>
      <c r="J21738" s="40">
        <v>-6538.8</v>
      </c>
      <c r="K21738" s="40">
        <v>0</v>
      </c>
    </row>
    <row r="21739" spans="1:11" x14ac:dyDescent="0.35">
      <c r="A21739">
        <v>65085</v>
      </c>
      <c r="B21739" t="s">
        <v>716</v>
      </c>
      <c r="C21739" s="70">
        <v>0</v>
      </c>
      <c r="D21739" s="70">
        <v>0</v>
      </c>
      <c r="E21739" s="71">
        <v>44915</v>
      </c>
      <c r="F21739" t="s">
        <v>7787</v>
      </c>
      <c r="G21739" t="s">
        <v>2142</v>
      </c>
      <c r="H21739" t="s">
        <v>7786</v>
      </c>
      <c r="I21739" t="s">
        <v>7785</v>
      </c>
      <c r="J21739" s="40">
        <v>6486.02</v>
      </c>
      <c r="K21739" s="40">
        <v>0</v>
      </c>
    </row>
    <row r="21740" spans="1:11" x14ac:dyDescent="0.35">
      <c r="A21740">
        <v>65085</v>
      </c>
      <c r="B21740" t="s">
        <v>716</v>
      </c>
      <c r="C21740" s="70">
        <v>0</v>
      </c>
      <c r="D21740" s="70">
        <v>0</v>
      </c>
      <c r="E21740" s="71">
        <v>44923</v>
      </c>
      <c r="F21740" t="s">
        <v>7784</v>
      </c>
      <c r="G21740" t="s">
        <v>2142</v>
      </c>
      <c r="H21740" t="s">
        <v>7783</v>
      </c>
      <c r="I21740" t="s">
        <v>7782</v>
      </c>
      <c r="J21740" s="40">
        <v>6384.79</v>
      </c>
      <c r="K21740" s="40">
        <v>0</v>
      </c>
    </row>
    <row r="21741" spans="1:11" x14ac:dyDescent="0.35">
      <c r="A21741" t="s">
        <v>1424</v>
      </c>
      <c r="B21741" t="s">
        <v>1425</v>
      </c>
      <c r="C21741" s="70">
        <v>0</v>
      </c>
      <c r="D21741" s="70">
        <v>0</v>
      </c>
      <c r="E21741" s="71">
        <v>44637</v>
      </c>
      <c r="F21741" t="s">
        <v>7732</v>
      </c>
      <c r="G21741" t="s">
        <v>2142</v>
      </c>
      <c r="H21741" t="s">
        <v>7731</v>
      </c>
      <c r="I21741" t="s">
        <v>7730</v>
      </c>
      <c r="J21741" s="40">
        <v>1145.56</v>
      </c>
      <c r="K21741" s="40">
        <v>0</v>
      </c>
    </row>
    <row r="21742" spans="1:11" x14ac:dyDescent="0.35">
      <c r="A21742" t="s">
        <v>1424</v>
      </c>
      <c r="B21742" t="s">
        <v>1425</v>
      </c>
      <c r="C21742" s="70">
        <v>0</v>
      </c>
      <c r="D21742" s="70">
        <v>0</v>
      </c>
      <c r="E21742" s="71">
        <v>44680</v>
      </c>
      <c r="F21742" t="s">
        <v>7711</v>
      </c>
      <c r="G21742" t="s">
        <v>2142</v>
      </c>
      <c r="H21742" t="s">
        <v>7710</v>
      </c>
      <c r="I21742" t="s">
        <v>7709</v>
      </c>
      <c r="J21742" s="40">
        <v>2205.9</v>
      </c>
      <c r="K21742" s="40">
        <v>0</v>
      </c>
    </row>
    <row r="21743" spans="1:11" x14ac:dyDescent="0.35">
      <c r="A21743" t="s">
        <v>1424</v>
      </c>
      <c r="B21743" t="s">
        <v>1425</v>
      </c>
      <c r="C21743" s="70">
        <v>0</v>
      </c>
      <c r="D21743" s="70">
        <v>0</v>
      </c>
      <c r="E21743" s="71">
        <v>44773</v>
      </c>
      <c r="F21743" t="s">
        <v>7693</v>
      </c>
      <c r="G21743" t="s">
        <v>2142</v>
      </c>
      <c r="H21743" t="s">
        <v>4632</v>
      </c>
      <c r="I21743" t="s">
        <v>4631</v>
      </c>
      <c r="J21743" s="40">
        <v>92.12</v>
      </c>
      <c r="K21743" s="40">
        <v>0</v>
      </c>
    </row>
    <row r="21744" spans="1:11" x14ac:dyDescent="0.35">
      <c r="A21744" t="s">
        <v>1426</v>
      </c>
      <c r="B21744" t="s">
        <v>1427</v>
      </c>
      <c r="C21744" s="70">
        <v>0</v>
      </c>
      <c r="D21744" s="70">
        <v>0</v>
      </c>
      <c r="E21744" s="71">
        <v>44617</v>
      </c>
      <c r="F21744" t="s">
        <v>7781</v>
      </c>
      <c r="G21744" t="s">
        <v>2142</v>
      </c>
      <c r="H21744" t="s">
        <v>7780</v>
      </c>
      <c r="I21744" t="s">
        <v>7779</v>
      </c>
      <c r="J21744" s="40">
        <v>3701.25</v>
      </c>
      <c r="K21744" s="40">
        <v>0</v>
      </c>
    </row>
    <row r="21745" spans="1:11" x14ac:dyDescent="0.35">
      <c r="A21745" t="s">
        <v>1426</v>
      </c>
      <c r="B21745" t="s">
        <v>1427</v>
      </c>
      <c r="C21745" s="70">
        <v>0</v>
      </c>
      <c r="D21745" s="70">
        <v>0</v>
      </c>
      <c r="E21745" s="71">
        <v>44637</v>
      </c>
      <c r="F21745" t="s">
        <v>7732</v>
      </c>
      <c r="G21745" t="s">
        <v>2142</v>
      </c>
      <c r="H21745" t="s">
        <v>7731</v>
      </c>
      <c r="I21745" t="s">
        <v>7730</v>
      </c>
      <c r="J21745" s="40">
        <v>6296.1</v>
      </c>
      <c r="K21745" s="40">
        <v>0</v>
      </c>
    </row>
    <row r="21746" spans="1:11" x14ac:dyDescent="0.35">
      <c r="A21746" t="s">
        <v>1426</v>
      </c>
      <c r="B21746" t="s">
        <v>1427</v>
      </c>
      <c r="C21746" s="70">
        <v>0</v>
      </c>
      <c r="D21746" s="70">
        <v>0</v>
      </c>
      <c r="E21746" s="71">
        <v>44680</v>
      </c>
      <c r="F21746" t="s">
        <v>7711</v>
      </c>
      <c r="G21746" t="s">
        <v>2142</v>
      </c>
      <c r="H21746" t="s">
        <v>7710</v>
      </c>
      <c r="I21746" t="s">
        <v>7709</v>
      </c>
      <c r="J21746" s="40">
        <v>6176.27</v>
      </c>
      <c r="K21746" s="40">
        <v>0</v>
      </c>
    </row>
    <row r="21747" spans="1:11" x14ac:dyDescent="0.35">
      <c r="A21747" t="s">
        <v>1426</v>
      </c>
      <c r="B21747" t="s">
        <v>1427</v>
      </c>
      <c r="C21747" s="70">
        <v>0</v>
      </c>
      <c r="D21747" s="70">
        <v>0</v>
      </c>
      <c r="E21747" s="71">
        <v>44741</v>
      </c>
      <c r="F21747" t="s">
        <v>7699</v>
      </c>
      <c r="G21747" t="s">
        <v>2142</v>
      </c>
      <c r="H21747" t="s">
        <v>7698</v>
      </c>
      <c r="I21747" t="s">
        <v>7697</v>
      </c>
      <c r="J21747" s="40">
        <v>5870.4</v>
      </c>
      <c r="K21747" s="40">
        <v>0</v>
      </c>
    </row>
    <row r="21748" spans="1:11" x14ac:dyDescent="0.35">
      <c r="A21748" t="s">
        <v>1426</v>
      </c>
      <c r="B21748" t="s">
        <v>1427</v>
      </c>
      <c r="C21748" s="70">
        <v>0</v>
      </c>
      <c r="D21748" s="70">
        <v>0</v>
      </c>
      <c r="E21748" s="71">
        <v>44773</v>
      </c>
      <c r="F21748" t="s">
        <v>7693</v>
      </c>
      <c r="G21748" t="s">
        <v>2142</v>
      </c>
      <c r="H21748" t="s">
        <v>4632</v>
      </c>
      <c r="I21748" t="s">
        <v>4631</v>
      </c>
      <c r="J21748" s="40">
        <v>3771.8</v>
      </c>
      <c r="K21748" s="40">
        <v>0</v>
      </c>
    </row>
    <row r="21749" spans="1:11" x14ac:dyDescent="0.35">
      <c r="A21749">
        <v>65086</v>
      </c>
      <c r="B21749" t="s">
        <v>398</v>
      </c>
      <c r="C21749" s="70">
        <v>0</v>
      </c>
      <c r="D21749" s="70">
        <v>0</v>
      </c>
      <c r="E21749" s="71">
        <v>44871</v>
      </c>
      <c r="F21749" t="s">
        <v>7778</v>
      </c>
      <c r="G21749" t="s">
        <v>2142</v>
      </c>
      <c r="H21749" t="s">
        <v>7777</v>
      </c>
      <c r="I21749" t="s">
        <v>7776</v>
      </c>
      <c r="J21749" s="40">
        <v>15572.39</v>
      </c>
      <c r="K21749" s="40">
        <v>0</v>
      </c>
    </row>
    <row r="21750" spans="1:11" x14ac:dyDescent="0.35">
      <c r="A21750">
        <v>65086</v>
      </c>
      <c r="B21750" t="s">
        <v>398</v>
      </c>
      <c r="C21750" s="70">
        <v>0</v>
      </c>
      <c r="D21750" s="70">
        <v>0</v>
      </c>
      <c r="E21750" s="71">
        <v>44926</v>
      </c>
      <c r="F21750" t="s">
        <v>7775</v>
      </c>
      <c r="G21750" t="s">
        <v>2343</v>
      </c>
      <c r="H21750" t="s">
        <v>7774</v>
      </c>
      <c r="I21750" t="s">
        <v>7774</v>
      </c>
      <c r="J21750" s="40">
        <v>15752.63</v>
      </c>
      <c r="K21750" s="40">
        <v>0</v>
      </c>
    </row>
    <row r="21751" spans="1:11" x14ac:dyDescent="0.35">
      <c r="A21751">
        <v>65086</v>
      </c>
      <c r="B21751" t="s">
        <v>398</v>
      </c>
      <c r="C21751" s="70">
        <v>0</v>
      </c>
      <c r="D21751" s="70">
        <v>0</v>
      </c>
      <c r="E21751" s="71">
        <v>44926</v>
      </c>
      <c r="F21751" t="s">
        <v>7773</v>
      </c>
      <c r="G21751" t="s">
        <v>2343</v>
      </c>
      <c r="H21751" t="s">
        <v>7772</v>
      </c>
      <c r="I21751" t="s">
        <v>7772</v>
      </c>
      <c r="J21751" s="40">
        <v>17005.62</v>
      </c>
      <c r="K21751" s="40">
        <v>0</v>
      </c>
    </row>
    <row r="21752" spans="1:11" x14ac:dyDescent="0.35">
      <c r="A21752" t="s">
        <v>1428</v>
      </c>
      <c r="B21752" t="s">
        <v>1429</v>
      </c>
      <c r="C21752" s="70">
        <v>0</v>
      </c>
      <c r="D21752" s="70">
        <v>0</v>
      </c>
      <c r="E21752" s="71">
        <v>44592</v>
      </c>
      <c r="F21752" t="s">
        <v>7735</v>
      </c>
      <c r="G21752" t="s">
        <v>2142</v>
      </c>
      <c r="H21752" t="s">
        <v>7734</v>
      </c>
      <c r="I21752" t="s">
        <v>7733</v>
      </c>
      <c r="J21752" s="40">
        <v>866.4</v>
      </c>
      <c r="K21752" s="40">
        <v>0</v>
      </c>
    </row>
    <row r="21753" spans="1:11" x14ac:dyDescent="0.35">
      <c r="A21753" t="s">
        <v>1430</v>
      </c>
      <c r="B21753" t="s">
        <v>1431</v>
      </c>
      <c r="C21753" s="70">
        <v>0</v>
      </c>
      <c r="D21753" s="70">
        <v>0</v>
      </c>
      <c r="E21753" s="71">
        <v>44670</v>
      </c>
      <c r="F21753" t="s">
        <v>7671</v>
      </c>
      <c r="G21753" t="s">
        <v>2142</v>
      </c>
      <c r="H21753" t="s">
        <v>7670</v>
      </c>
      <c r="I21753" t="s">
        <v>7669</v>
      </c>
      <c r="J21753" s="40">
        <v>149.44</v>
      </c>
      <c r="K21753" s="40">
        <v>0</v>
      </c>
    </row>
    <row r="21754" spans="1:11" x14ac:dyDescent="0.35">
      <c r="A21754" t="s">
        <v>1430</v>
      </c>
      <c r="B21754" t="s">
        <v>1431</v>
      </c>
      <c r="C21754" s="70">
        <v>0</v>
      </c>
      <c r="D21754" s="70">
        <v>0</v>
      </c>
      <c r="E21754" s="71">
        <v>44754</v>
      </c>
      <c r="F21754" t="s">
        <v>7659</v>
      </c>
      <c r="G21754" t="s">
        <v>2142</v>
      </c>
      <c r="H21754" t="s">
        <v>7658</v>
      </c>
      <c r="I21754" t="s">
        <v>7657</v>
      </c>
      <c r="J21754" s="40">
        <v>15381.92</v>
      </c>
      <c r="K21754" s="40">
        <v>0</v>
      </c>
    </row>
    <row r="21755" spans="1:11" x14ac:dyDescent="0.35">
      <c r="A21755" t="s">
        <v>1432</v>
      </c>
      <c r="B21755" t="s">
        <v>1433</v>
      </c>
      <c r="C21755" s="70">
        <v>0</v>
      </c>
      <c r="D21755" s="70">
        <v>0</v>
      </c>
      <c r="E21755" s="71">
        <v>44592</v>
      </c>
      <c r="F21755" t="s">
        <v>7735</v>
      </c>
      <c r="G21755" t="s">
        <v>2142</v>
      </c>
      <c r="H21755" t="s">
        <v>7734</v>
      </c>
      <c r="I21755" t="s">
        <v>7733</v>
      </c>
      <c r="J21755" s="40">
        <v>13504.61</v>
      </c>
      <c r="K21755" s="40">
        <v>0</v>
      </c>
    </row>
    <row r="21756" spans="1:11" x14ac:dyDescent="0.35">
      <c r="A21756" t="s">
        <v>1432</v>
      </c>
      <c r="B21756" t="s">
        <v>1433</v>
      </c>
      <c r="C21756" s="70">
        <v>0</v>
      </c>
      <c r="D21756" s="70">
        <v>0</v>
      </c>
      <c r="E21756" s="71">
        <v>44593</v>
      </c>
      <c r="F21756" t="s">
        <v>7771</v>
      </c>
      <c r="G21756" t="s">
        <v>2142</v>
      </c>
      <c r="H21756" t="s">
        <v>7770</v>
      </c>
      <c r="I21756" t="s">
        <v>7769</v>
      </c>
      <c r="J21756" s="40">
        <v>650</v>
      </c>
      <c r="K21756" s="40">
        <v>0</v>
      </c>
    </row>
    <row r="21757" spans="1:11" x14ac:dyDescent="0.35">
      <c r="A21757" t="s">
        <v>1432</v>
      </c>
      <c r="B21757" t="s">
        <v>1433</v>
      </c>
      <c r="C21757" s="70">
        <v>0</v>
      </c>
      <c r="D21757" s="70">
        <v>0</v>
      </c>
      <c r="E21757" s="71">
        <v>44593</v>
      </c>
      <c r="F21757" t="s">
        <v>7768</v>
      </c>
      <c r="G21757" t="s">
        <v>2142</v>
      </c>
      <c r="H21757" t="s">
        <v>7767</v>
      </c>
      <c r="I21757" t="s">
        <v>7766</v>
      </c>
      <c r="J21757" s="40">
        <v>6500</v>
      </c>
      <c r="K21757" s="40">
        <v>0</v>
      </c>
    </row>
    <row r="21758" spans="1:11" x14ac:dyDescent="0.35">
      <c r="A21758" t="s">
        <v>1432</v>
      </c>
      <c r="B21758" t="s">
        <v>1433</v>
      </c>
      <c r="C21758" s="70">
        <v>0</v>
      </c>
      <c r="D21758" s="70">
        <v>0</v>
      </c>
      <c r="E21758" s="71">
        <v>44619</v>
      </c>
      <c r="F21758" t="s">
        <v>7765</v>
      </c>
      <c r="G21758" t="s">
        <v>2142</v>
      </c>
      <c r="H21758" t="s">
        <v>7764</v>
      </c>
      <c r="I21758" t="s">
        <v>7763</v>
      </c>
      <c r="J21758" s="40">
        <v>18799.259999999998</v>
      </c>
      <c r="K21758" s="40">
        <v>0</v>
      </c>
    </row>
    <row r="21759" spans="1:11" x14ac:dyDescent="0.35">
      <c r="A21759" t="s">
        <v>1432</v>
      </c>
      <c r="B21759" t="s">
        <v>1433</v>
      </c>
      <c r="C21759" s="70">
        <v>0</v>
      </c>
      <c r="D21759" s="70">
        <v>0</v>
      </c>
      <c r="E21759" s="71">
        <v>44619</v>
      </c>
      <c r="F21759" t="s">
        <v>7762</v>
      </c>
      <c r="G21759" t="s">
        <v>2142</v>
      </c>
      <c r="H21759" t="s">
        <v>7761</v>
      </c>
      <c r="I21759" t="s">
        <v>7760</v>
      </c>
      <c r="J21759" s="40">
        <v>4283.3</v>
      </c>
      <c r="K21759" s="40">
        <v>0</v>
      </c>
    </row>
    <row r="21760" spans="1:11" x14ac:dyDescent="0.35">
      <c r="A21760" t="s">
        <v>1432</v>
      </c>
      <c r="B21760" t="s">
        <v>1433</v>
      </c>
      <c r="C21760" s="70">
        <v>0</v>
      </c>
      <c r="D21760" s="70">
        <v>0</v>
      </c>
      <c r="E21760" s="71">
        <v>44651</v>
      </c>
      <c r="F21760" t="s">
        <v>7723</v>
      </c>
      <c r="G21760" t="s">
        <v>2142</v>
      </c>
      <c r="H21760" t="s">
        <v>7722</v>
      </c>
      <c r="I21760" t="s">
        <v>7721</v>
      </c>
      <c r="J21760" s="40">
        <v>18080.32</v>
      </c>
      <c r="K21760" s="40">
        <v>0</v>
      </c>
    </row>
    <row r="21761" spans="1:11" x14ac:dyDescent="0.35">
      <c r="A21761" t="s">
        <v>1432</v>
      </c>
      <c r="B21761" t="s">
        <v>1433</v>
      </c>
      <c r="C21761" s="70">
        <v>0</v>
      </c>
      <c r="D21761" s="70">
        <v>0</v>
      </c>
      <c r="E21761" s="71">
        <v>44663</v>
      </c>
      <c r="F21761" t="s">
        <v>7720</v>
      </c>
      <c r="G21761" t="s">
        <v>2142</v>
      </c>
      <c r="H21761" t="s">
        <v>7719</v>
      </c>
      <c r="I21761" t="s">
        <v>7718</v>
      </c>
      <c r="J21761" s="40">
        <v>18983.95</v>
      </c>
      <c r="K21761" s="40">
        <v>0</v>
      </c>
    </row>
    <row r="21762" spans="1:11" x14ac:dyDescent="0.35">
      <c r="A21762" t="s">
        <v>1432</v>
      </c>
      <c r="B21762" t="s">
        <v>1433</v>
      </c>
      <c r="C21762" s="70">
        <v>0</v>
      </c>
      <c r="D21762" s="70">
        <v>0</v>
      </c>
      <c r="E21762" s="71">
        <v>44681</v>
      </c>
      <c r="F21762" t="s">
        <v>7653</v>
      </c>
      <c r="G21762" t="s">
        <v>2142</v>
      </c>
      <c r="H21762" t="s">
        <v>7652</v>
      </c>
      <c r="I21762" t="s">
        <v>7651</v>
      </c>
      <c r="J21762" s="40">
        <v>18186.36</v>
      </c>
      <c r="K21762" s="40">
        <v>0</v>
      </c>
    </row>
    <row r="21763" spans="1:11" x14ac:dyDescent="0.35">
      <c r="A21763" t="s">
        <v>1432</v>
      </c>
      <c r="B21763" t="s">
        <v>1433</v>
      </c>
      <c r="C21763" s="70">
        <v>0</v>
      </c>
      <c r="D21763" s="70">
        <v>0</v>
      </c>
      <c r="E21763" s="71">
        <v>44712</v>
      </c>
      <c r="F21763" t="s">
        <v>7650</v>
      </c>
      <c r="G21763" t="s">
        <v>2142</v>
      </c>
      <c r="H21763" t="s">
        <v>7649</v>
      </c>
      <c r="I21763" t="s">
        <v>7648</v>
      </c>
      <c r="J21763" s="40">
        <v>18083.97</v>
      </c>
      <c r="K21763" s="40">
        <v>0</v>
      </c>
    </row>
    <row r="21764" spans="1:11" x14ac:dyDescent="0.35">
      <c r="A21764" t="s">
        <v>1432</v>
      </c>
      <c r="B21764" t="s">
        <v>1433</v>
      </c>
      <c r="C21764" s="70">
        <v>0</v>
      </c>
      <c r="D21764" s="70">
        <v>0</v>
      </c>
      <c r="E21764" s="71">
        <v>44740</v>
      </c>
      <c r="F21764" t="s">
        <v>7647</v>
      </c>
      <c r="G21764" t="s">
        <v>2142</v>
      </c>
      <c r="H21764" t="s">
        <v>7646</v>
      </c>
      <c r="I21764" t="s">
        <v>7645</v>
      </c>
      <c r="J21764" s="40">
        <v>17762.93</v>
      </c>
      <c r="K21764" s="40">
        <v>0</v>
      </c>
    </row>
    <row r="21765" spans="1:11" x14ac:dyDescent="0.35">
      <c r="A21765" t="s">
        <v>1432</v>
      </c>
      <c r="B21765" t="s">
        <v>1433</v>
      </c>
      <c r="C21765" s="70">
        <v>0</v>
      </c>
      <c r="D21765" s="70">
        <v>0</v>
      </c>
      <c r="E21765" s="71">
        <v>44773</v>
      </c>
      <c r="F21765" t="s">
        <v>7644</v>
      </c>
      <c r="G21765" t="s">
        <v>2142</v>
      </c>
      <c r="H21765" t="s">
        <v>4610</v>
      </c>
      <c r="I21765" t="s">
        <v>4609</v>
      </c>
      <c r="J21765" s="40">
        <v>18126.939999999999</v>
      </c>
      <c r="K21765" s="40">
        <v>0</v>
      </c>
    </row>
    <row r="21766" spans="1:11" x14ac:dyDescent="0.35">
      <c r="A21766" t="s">
        <v>1432</v>
      </c>
      <c r="B21766" t="s">
        <v>1433</v>
      </c>
      <c r="C21766" s="70">
        <v>0</v>
      </c>
      <c r="D21766" s="70">
        <v>0</v>
      </c>
      <c r="E21766" s="71">
        <v>44896</v>
      </c>
      <c r="F21766" t="s">
        <v>7692</v>
      </c>
      <c r="G21766" t="s">
        <v>2142</v>
      </c>
      <c r="H21766" t="s">
        <v>7691</v>
      </c>
      <c r="I21766" t="s">
        <v>7690</v>
      </c>
      <c r="J21766" s="40">
        <v>-18080.32</v>
      </c>
      <c r="K21766" s="40">
        <v>0</v>
      </c>
    </row>
    <row r="21767" spans="1:11" x14ac:dyDescent="0.35">
      <c r="A21767">
        <v>65087</v>
      </c>
      <c r="B21767" t="s">
        <v>399</v>
      </c>
      <c r="C21767" s="70">
        <v>0</v>
      </c>
      <c r="D21767" s="70">
        <v>0</v>
      </c>
      <c r="E21767" s="71">
        <v>44865</v>
      </c>
      <c r="F21767" t="s">
        <v>7759</v>
      </c>
      <c r="G21767" t="s">
        <v>2343</v>
      </c>
      <c r="H21767" t="s">
        <v>7757</v>
      </c>
      <c r="I21767" t="s">
        <v>7757</v>
      </c>
      <c r="J21767" s="40">
        <v>1324.7</v>
      </c>
      <c r="K21767" s="40">
        <v>0</v>
      </c>
    </row>
    <row r="21768" spans="1:11" x14ac:dyDescent="0.35">
      <c r="A21768">
        <v>65087</v>
      </c>
      <c r="B21768" t="s">
        <v>399</v>
      </c>
      <c r="C21768" s="70">
        <v>0</v>
      </c>
      <c r="D21768" s="70">
        <v>0</v>
      </c>
      <c r="E21768" s="71">
        <v>44866</v>
      </c>
      <c r="F21768" t="s">
        <v>7758</v>
      </c>
      <c r="G21768" t="s">
        <v>2343</v>
      </c>
      <c r="H21768" t="s">
        <v>7757</v>
      </c>
      <c r="I21768" t="s">
        <v>7757</v>
      </c>
      <c r="J21768" s="40">
        <v>-1324.7</v>
      </c>
      <c r="K21768" s="40">
        <v>0</v>
      </c>
    </row>
    <row r="21769" spans="1:11" x14ac:dyDescent="0.35">
      <c r="A21769">
        <v>65087</v>
      </c>
      <c r="B21769" t="s">
        <v>399</v>
      </c>
      <c r="C21769" s="70">
        <v>0</v>
      </c>
      <c r="D21769" s="70">
        <v>0</v>
      </c>
      <c r="E21769" s="71">
        <v>44886</v>
      </c>
      <c r="F21769" t="s">
        <v>7756</v>
      </c>
      <c r="G21769" t="s">
        <v>2142</v>
      </c>
      <c r="H21769" t="s">
        <v>7755</v>
      </c>
      <c r="I21769" t="s">
        <v>7754</v>
      </c>
      <c r="J21769" s="40">
        <v>1351.04</v>
      </c>
      <c r="K21769" s="40">
        <v>0</v>
      </c>
    </row>
    <row r="21770" spans="1:11" x14ac:dyDescent="0.35">
      <c r="A21770" t="s">
        <v>1434</v>
      </c>
      <c r="B21770" t="s">
        <v>1435</v>
      </c>
      <c r="C21770" s="70">
        <v>0</v>
      </c>
      <c r="D21770" s="70">
        <v>0</v>
      </c>
      <c r="E21770" s="71">
        <v>44634</v>
      </c>
      <c r="F21770" t="s">
        <v>7753</v>
      </c>
      <c r="G21770" t="s">
        <v>2142</v>
      </c>
      <c r="H21770" t="s">
        <v>7752</v>
      </c>
      <c r="I21770" t="s">
        <v>7751</v>
      </c>
      <c r="J21770" s="40">
        <v>6522.34</v>
      </c>
      <c r="K21770" s="40">
        <v>0</v>
      </c>
    </row>
    <row r="21771" spans="1:11" x14ac:dyDescent="0.35">
      <c r="A21771" t="s">
        <v>1434</v>
      </c>
      <c r="B21771" t="s">
        <v>1435</v>
      </c>
      <c r="C21771" s="70">
        <v>0</v>
      </c>
      <c r="D21771" s="70">
        <v>0</v>
      </c>
      <c r="E21771" s="71">
        <v>44664</v>
      </c>
      <c r="F21771" t="s">
        <v>7750</v>
      </c>
      <c r="G21771" t="s">
        <v>2142</v>
      </c>
      <c r="H21771" t="s">
        <v>7749</v>
      </c>
      <c r="I21771" t="s">
        <v>7748</v>
      </c>
      <c r="J21771" s="40">
        <v>6507.33</v>
      </c>
      <c r="K21771" s="40">
        <v>0</v>
      </c>
    </row>
    <row r="21772" spans="1:11" x14ac:dyDescent="0.35">
      <c r="A21772" t="s">
        <v>1434</v>
      </c>
      <c r="B21772" t="s">
        <v>1435</v>
      </c>
      <c r="C21772" s="70">
        <v>0</v>
      </c>
      <c r="D21772" s="70">
        <v>0</v>
      </c>
      <c r="E21772" s="71">
        <v>44694</v>
      </c>
      <c r="F21772" t="s">
        <v>7747</v>
      </c>
      <c r="G21772" t="s">
        <v>2142</v>
      </c>
      <c r="H21772" t="s">
        <v>7746</v>
      </c>
      <c r="I21772" t="s">
        <v>7745</v>
      </c>
      <c r="J21772" s="40">
        <v>6108.59</v>
      </c>
      <c r="K21772" s="40">
        <v>0</v>
      </c>
    </row>
    <row r="21773" spans="1:11" x14ac:dyDescent="0.35">
      <c r="A21773" t="s">
        <v>1436</v>
      </c>
      <c r="B21773" t="s">
        <v>1437</v>
      </c>
      <c r="C21773" s="70">
        <v>0</v>
      </c>
      <c r="D21773" s="70">
        <v>0</v>
      </c>
      <c r="E21773" s="71">
        <v>44651</v>
      </c>
      <c r="F21773" t="s">
        <v>7726</v>
      </c>
      <c r="G21773" t="s">
        <v>2142</v>
      </c>
      <c r="H21773" t="s">
        <v>7725</v>
      </c>
      <c r="I21773" t="s">
        <v>7724</v>
      </c>
      <c r="J21773" s="40">
        <v>5916.64</v>
      </c>
      <c r="K21773" s="40">
        <v>0</v>
      </c>
    </row>
    <row r="21774" spans="1:11" x14ac:dyDescent="0.35">
      <c r="A21774" t="s">
        <v>1436</v>
      </c>
      <c r="B21774" t="s">
        <v>1437</v>
      </c>
      <c r="C21774" s="70">
        <v>0</v>
      </c>
      <c r="D21774" s="70">
        <v>0</v>
      </c>
      <c r="E21774" s="71">
        <v>44681</v>
      </c>
      <c r="F21774" t="s">
        <v>7705</v>
      </c>
      <c r="G21774" t="s">
        <v>2142</v>
      </c>
      <c r="H21774" t="s">
        <v>7704</v>
      </c>
      <c r="I21774" t="s">
        <v>7703</v>
      </c>
      <c r="J21774" s="40">
        <v>1354.87</v>
      </c>
      <c r="K21774" s="40">
        <v>0</v>
      </c>
    </row>
    <row r="21775" spans="1:11" x14ac:dyDescent="0.35">
      <c r="A21775" t="s">
        <v>1436</v>
      </c>
      <c r="B21775" t="s">
        <v>1437</v>
      </c>
      <c r="C21775" s="70">
        <v>0</v>
      </c>
      <c r="D21775" s="70">
        <v>0</v>
      </c>
      <c r="E21775" s="71">
        <v>44742</v>
      </c>
      <c r="F21775" t="s">
        <v>7582</v>
      </c>
      <c r="G21775" t="s">
        <v>2142</v>
      </c>
      <c r="H21775" t="s">
        <v>7581</v>
      </c>
      <c r="I21775" t="s">
        <v>7580</v>
      </c>
      <c r="J21775" s="40">
        <v>1384.89</v>
      </c>
      <c r="K21775" s="40">
        <v>0</v>
      </c>
    </row>
    <row r="21776" spans="1:11" x14ac:dyDescent="0.35">
      <c r="A21776" t="s">
        <v>1438</v>
      </c>
      <c r="B21776" t="s">
        <v>1439</v>
      </c>
      <c r="C21776" s="70">
        <v>0</v>
      </c>
      <c r="D21776" s="70">
        <v>0</v>
      </c>
      <c r="E21776" s="71">
        <v>44620</v>
      </c>
      <c r="F21776" t="s">
        <v>7744</v>
      </c>
      <c r="G21776" t="s">
        <v>2142</v>
      </c>
      <c r="H21776" t="s">
        <v>7743</v>
      </c>
      <c r="I21776" t="s">
        <v>7742</v>
      </c>
      <c r="J21776" s="40">
        <v>20576.75</v>
      </c>
      <c r="K21776" s="40">
        <v>0</v>
      </c>
    </row>
    <row r="21777" spans="1:11" x14ac:dyDescent="0.35">
      <c r="A21777" t="s">
        <v>1438</v>
      </c>
      <c r="B21777" t="s">
        <v>1439</v>
      </c>
      <c r="C21777" s="70">
        <v>0</v>
      </c>
      <c r="D21777" s="70">
        <v>0</v>
      </c>
      <c r="E21777" s="71">
        <v>44651</v>
      </c>
      <c r="F21777" t="s">
        <v>7726</v>
      </c>
      <c r="G21777" t="s">
        <v>2142</v>
      </c>
      <c r="H21777" t="s">
        <v>7725</v>
      </c>
      <c r="I21777" t="s">
        <v>7724</v>
      </c>
      <c r="J21777" s="40">
        <v>20587.64</v>
      </c>
      <c r="K21777" s="40">
        <v>0</v>
      </c>
    </row>
    <row r="21778" spans="1:11" x14ac:dyDescent="0.35">
      <c r="A21778" t="s">
        <v>1438</v>
      </c>
      <c r="B21778" t="s">
        <v>1439</v>
      </c>
      <c r="C21778" s="70">
        <v>0</v>
      </c>
      <c r="D21778" s="70">
        <v>0</v>
      </c>
      <c r="E21778" s="71">
        <v>44681</v>
      </c>
      <c r="F21778" t="s">
        <v>7705</v>
      </c>
      <c r="G21778" t="s">
        <v>2142</v>
      </c>
      <c r="H21778" t="s">
        <v>7704</v>
      </c>
      <c r="I21778" t="s">
        <v>7703</v>
      </c>
      <c r="J21778" s="40">
        <v>19718.55</v>
      </c>
      <c r="K21778" s="40">
        <v>0</v>
      </c>
    </row>
    <row r="21779" spans="1:11" x14ac:dyDescent="0.35">
      <c r="A21779" t="s">
        <v>1438</v>
      </c>
      <c r="B21779" t="s">
        <v>1439</v>
      </c>
      <c r="C21779" s="70">
        <v>0</v>
      </c>
      <c r="D21779" s="70">
        <v>0</v>
      </c>
      <c r="E21779" s="71">
        <v>44712</v>
      </c>
      <c r="F21779" t="s">
        <v>7702</v>
      </c>
      <c r="G21779" t="s">
        <v>2142</v>
      </c>
      <c r="H21779" t="s">
        <v>7701</v>
      </c>
      <c r="I21779" t="s">
        <v>7700</v>
      </c>
      <c r="J21779" s="40">
        <v>19775.75</v>
      </c>
      <c r="K21779" s="40">
        <v>0</v>
      </c>
    </row>
    <row r="21780" spans="1:11" x14ac:dyDescent="0.35">
      <c r="A21780" t="s">
        <v>1438</v>
      </c>
      <c r="B21780" t="s">
        <v>1439</v>
      </c>
      <c r="C21780" s="70">
        <v>0</v>
      </c>
      <c r="D21780" s="70">
        <v>0</v>
      </c>
      <c r="E21780" s="71">
        <v>44742</v>
      </c>
      <c r="F21780" t="s">
        <v>7582</v>
      </c>
      <c r="G21780" t="s">
        <v>2142</v>
      </c>
      <c r="H21780" t="s">
        <v>7581</v>
      </c>
      <c r="I21780" t="s">
        <v>7580</v>
      </c>
      <c r="J21780" s="40">
        <v>18008.02</v>
      </c>
      <c r="K21780" s="40">
        <v>0</v>
      </c>
    </row>
    <row r="21781" spans="1:11" x14ac:dyDescent="0.35">
      <c r="A21781" t="s">
        <v>1438</v>
      </c>
      <c r="B21781" t="s">
        <v>1439</v>
      </c>
      <c r="C21781" s="70">
        <v>0</v>
      </c>
      <c r="D21781" s="70">
        <v>0</v>
      </c>
      <c r="E21781" s="71">
        <v>44773</v>
      </c>
      <c r="F21781" t="s">
        <v>7579</v>
      </c>
      <c r="G21781" t="s">
        <v>2142</v>
      </c>
      <c r="H21781" t="s">
        <v>7578</v>
      </c>
      <c r="I21781" t="s">
        <v>7577</v>
      </c>
      <c r="J21781" s="40">
        <v>18297.53</v>
      </c>
      <c r="K21781" s="40">
        <v>0</v>
      </c>
    </row>
    <row r="21782" spans="1:11" x14ac:dyDescent="0.35">
      <c r="A21782">
        <v>65088</v>
      </c>
      <c r="B21782" t="s">
        <v>1440</v>
      </c>
      <c r="C21782" s="70">
        <v>0</v>
      </c>
      <c r="D21782" s="70">
        <v>0</v>
      </c>
      <c r="E21782" s="71">
        <v>44574</v>
      </c>
      <c r="F21782" t="s">
        <v>7741</v>
      </c>
      <c r="G21782" t="s">
        <v>2142</v>
      </c>
      <c r="H21782" t="s">
        <v>7740</v>
      </c>
      <c r="I21782" t="s">
        <v>7739</v>
      </c>
      <c r="J21782" s="40">
        <v>802.09</v>
      </c>
      <c r="K21782" s="40">
        <v>0</v>
      </c>
    </row>
    <row r="21783" spans="1:11" x14ac:dyDescent="0.35">
      <c r="A21783">
        <v>65088</v>
      </c>
      <c r="B21783" t="s">
        <v>1440</v>
      </c>
      <c r="C21783" s="70">
        <v>0</v>
      </c>
      <c r="D21783" s="70">
        <v>0</v>
      </c>
      <c r="E21783" s="71">
        <v>44591</v>
      </c>
      <c r="F21783" t="s">
        <v>7738</v>
      </c>
      <c r="G21783" t="s">
        <v>2142</v>
      </c>
      <c r="H21783" t="s">
        <v>7737</v>
      </c>
      <c r="I21783" t="s">
        <v>7736</v>
      </c>
      <c r="J21783" s="40">
        <v>1800</v>
      </c>
      <c r="K21783" s="40">
        <v>0</v>
      </c>
    </row>
    <row r="21784" spans="1:11" x14ac:dyDescent="0.35">
      <c r="A21784">
        <v>65088</v>
      </c>
      <c r="B21784" t="s">
        <v>1440</v>
      </c>
      <c r="C21784" s="70">
        <v>0</v>
      </c>
      <c r="D21784" s="70">
        <v>0</v>
      </c>
      <c r="E21784" s="71">
        <v>44592</v>
      </c>
      <c r="F21784" t="s">
        <v>7735</v>
      </c>
      <c r="G21784" t="s">
        <v>2142</v>
      </c>
      <c r="H21784" t="s">
        <v>7734</v>
      </c>
      <c r="I21784" t="s">
        <v>7733</v>
      </c>
      <c r="J21784" s="40">
        <v>3500</v>
      </c>
      <c r="K21784" s="40">
        <v>0</v>
      </c>
    </row>
    <row r="21785" spans="1:11" x14ac:dyDescent="0.35">
      <c r="A21785">
        <v>65088</v>
      </c>
      <c r="B21785" t="s">
        <v>1440</v>
      </c>
      <c r="C21785" s="70">
        <v>0</v>
      </c>
      <c r="D21785" s="70">
        <v>0</v>
      </c>
      <c r="E21785" s="71">
        <v>44637</v>
      </c>
      <c r="F21785" t="s">
        <v>7732</v>
      </c>
      <c r="G21785" t="s">
        <v>2142</v>
      </c>
      <c r="H21785" t="s">
        <v>7731</v>
      </c>
      <c r="I21785" t="s">
        <v>7730</v>
      </c>
      <c r="J21785" s="40">
        <v>1539.14</v>
      </c>
      <c r="K21785" s="40">
        <v>0</v>
      </c>
    </row>
    <row r="21786" spans="1:11" x14ac:dyDescent="0.35">
      <c r="A21786">
        <v>65088</v>
      </c>
      <c r="B21786" t="s">
        <v>1440</v>
      </c>
      <c r="C21786" s="70">
        <v>0</v>
      </c>
      <c r="D21786" s="70">
        <v>0</v>
      </c>
      <c r="E21786" s="71">
        <v>44640</v>
      </c>
      <c r="F21786" t="s">
        <v>7729</v>
      </c>
      <c r="G21786" t="s">
        <v>2142</v>
      </c>
      <c r="H21786" t="s">
        <v>7728</v>
      </c>
      <c r="I21786" t="s">
        <v>7727</v>
      </c>
      <c r="J21786" s="40">
        <v>769.57</v>
      </c>
      <c r="K21786" s="40">
        <v>0</v>
      </c>
    </row>
    <row r="21787" spans="1:11" x14ac:dyDescent="0.35">
      <c r="A21787">
        <v>65088</v>
      </c>
      <c r="B21787" t="s">
        <v>1440</v>
      </c>
      <c r="C21787" s="70">
        <v>0</v>
      </c>
      <c r="D21787" s="70">
        <v>0</v>
      </c>
      <c r="E21787" s="71">
        <v>44651</v>
      </c>
      <c r="F21787" t="s">
        <v>7726</v>
      </c>
      <c r="G21787" t="s">
        <v>2142</v>
      </c>
      <c r="H21787" t="s">
        <v>7725</v>
      </c>
      <c r="I21787" t="s">
        <v>7724</v>
      </c>
      <c r="J21787" s="40">
        <v>1577.74</v>
      </c>
      <c r="K21787" s="40">
        <v>0</v>
      </c>
    </row>
    <row r="21788" spans="1:11" x14ac:dyDescent="0.35">
      <c r="A21788">
        <v>65088</v>
      </c>
      <c r="B21788" t="s">
        <v>1440</v>
      </c>
      <c r="C21788" s="70">
        <v>0</v>
      </c>
      <c r="D21788" s="70">
        <v>0</v>
      </c>
      <c r="E21788" s="71">
        <v>44651</v>
      </c>
      <c r="F21788" t="s">
        <v>7723</v>
      </c>
      <c r="G21788" t="s">
        <v>2142</v>
      </c>
      <c r="H21788" t="s">
        <v>7722</v>
      </c>
      <c r="I21788" t="s">
        <v>7721</v>
      </c>
      <c r="J21788" s="40">
        <v>3500</v>
      </c>
      <c r="K21788" s="40">
        <v>0</v>
      </c>
    </row>
    <row r="21789" spans="1:11" x14ac:dyDescent="0.35">
      <c r="A21789">
        <v>65088</v>
      </c>
      <c r="B21789" t="s">
        <v>1440</v>
      </c>
      <c r="C21789" s="70">
        <v>0</v>
      </c>
      <c r="D21789" s="70">
        <v>0</v>
      </c>
      <c r="E21789" s="71">
        <v>44663</v>
      </c>
      <c r="F21789" t="s">
        <v>7720</v>
      </c>
      <c r="G21789" t="s">
        <v>2142</v>
      </c>
      <c r="H21789" t="s">
        <v>7719</v>
      </c>
      <c r="I21789" t="s">
        <v>7718</v>
      </c>
      <c r="J21789" s="40">
        <v>3936.9</v>
      </c>
      <c r="K21789" s="40">
        <v>0</v>
      </c>
    </row>
    <row r="21790" spans="1:11" x14ac:dyDescent="0.35">
      <c r="A21790">
        <v>65088</v>
      </c>
      <c r="B21790" t="s">
        <v>1440</v>
      </c>
      <c r="C21790" s="70">
        <v>0</v>
      </c>
      <c r="D21790" s="70">
        <v>0</v>
      </c>
      <c r="E21790" s="71">
        <v>44664</v>
      </c>
      <c r="F21790" t="s">
        <v>7717</v>
      </c>
      <c r="G21790" t="s">
        <v>2142</v>
      </c>
      <c r="H21790" t="s">
        <v>7716</v>
      </c>
      <c r="I21790" t="s">
        <v>7715</v>
      </c>
      <c r="J21790" s="40">
        <v>1800</v>
      </c>
      <c r="K21790" s="40">
        <v>0</v>
      </c>
    </row>
    <row r="21791" spans="1:11" x14ac:dyDescent="0.35">
      <c r="A21791">
        <v>65088</v>
      </c>
      <c r="B21791" t="s">
        <v>1440</v>
      </c>
      <c r="C21791" s="70">
        <v>0</v>
      </c>
      <c r="D21791" s="70">
        <v>0</v>
      </c>
      <c r="E21791" s="71">
        <v>44672</v>
      </c>
      <c r="F21791" t="s">
        <v>7714</v>
      </c>
      <c r="G21791" t="s">
        <v>2142</v>
      </c>
      <c r="H21791" t="s">
        <v>7713</v>
      </c>
      <c r="I21791" t="s">
        <v>7712</v>
      </c>
      <c r="J21791" s="40">
        <v>764.45</v>
      </c>
      <c r="K21791" s="40">
        <v>0</v>
      </c>
    </row>
    <row r="21792" spans="1:11" x14ac:dyDescent="0.35">
      <c r="A21792">
        <v>65088</v>
      </c>
      <c r="B21792" t="s">
        <v>1440</v>
      </c>
      <c r="C21792" s="70">
        <v>0</v>
      </c>
      <c r="D21792" s="70">
        <v>0</v>
      </c>
      <c r="E21792" s="71">
        <v>44680</v>
      </c>
      <c r="F21792" t="s">
        <v>7711</v>
      </c>
      <c r="G21792" t="s">
        <v>2142</v>
      </c>
      <c r="H21792" t="s">
        <v>7710</v>
      </c>
      <c r="I21792" t="s">
        <v>7709</v>
      </c>
      <c r="J21792" s="40">
        <v>1482.6</v>
      </c>
      <c r="K21792" s="40">
        <v>0</v>
      </c>
    </row>
    <row r="21793" spans="1:11" x14ac:dyDescent="0.35">
      <c r="A21793">
        <v>65088</v>
      </c>
      <c r="B21793" t="s">
        <v>1440</v>
      </c>
      <c r="C21793" s="70">
        <v>0</v>
      </c>
      <c r="D21793" s="70">
        <v>0</v>
      </c>
      <c r="E21793" s="71">
        <v>44681</v>
      </c>
      <c r="F21793" t="s">
        <v>7708</v>
      </c>
      <c r="G21793" t="s">
        <v>2142</v>
      </c>
      <c r="H21793" t="s">
        <v>7707</v>
      </c>
      <c r="I21793" t="s">
        <v>7706</v>
      </c>
      <c r="J21793" s="40">
        <v>1800</v>
      </c>
      <c r="K21793" s="40">
        <v>0</v>
      </c>
    </row>
    <row r="21794" spans="1:11" x14ac:dyDescent="0.35">
      <c r="A21794">
        <v>65088</v>
      </c>
      <c r="B21794" t="s">
        <v>1440</v>
      </c>
      <c r="C21794" s="70">
        <v>0</v>
      </c>
      <c r="D21794" s="70">
        <v>0</v>
      </c>
      <c r="E21794" s="71">
        <v>44681</v>
      </c>
      <c r="F21794" t="s">
        <v>7653</v>
      </c>
      <c r="G21794" t="s">
        <v>2142</v>
      </c>
      <c r="H21794" t="s">
        <v>7652</v>
      </c>
      <c r="I21794" t="s">
        <v>7651</v>
      </c>
      <c r="J21794" s="40">
        <v>3830.1</v>
      </c>
      <c r="K21794" s="40">
        <v>0</v>
      </c>
    </row>
    <row r="21795" spans="1:11" x14ac:dyDescent="0.35">
      <c r="A21795">
        <v>65088</v>
      </c>
      <c r="B21795" t="s">
        <v>1440</v>
      </c>
      <c r="C21795" s="70">
        <v>0</v>
      </c>
      <c r="D21795" s="70">
        <v>0</v>
      </c>
      <c r="E21795" s="71">
        <v>44681</v>
      </c>
      <c r="F21795" t="s">
        <v>7705</v>
      </c>
      <c r="G21795" t="s">
        <v>2142</v>
      </c>
      <c r="H21795" t="s">
        <v>7704</v>
      </c>
      <c r="I21795" t="s">
        <v>7703</v>
      </c>
      <c r="J21795" s="40">
        <v>1523.07</v>
      </c>
      <c r="K21795" s="40">
        <v>0</v>
      </c>
    </row>
    <row r="21796" spans="1:11" x14ac:dyDescent="0.35">
      <c r="A21796">
        <v>65088</v>
      </c>
      <c r="B21796" t="s">
        <v>1440</v>
      </c>
      <c r="C21796" s="70">
        <v>0</v>
      </c>
      <c r="D21796" s="70">
        <v>0</v>
      </c>
      <c r="E21796" s="71">
        <v>44711</v>
      </c>
      <c r="F21796" t="s">
        <v>7618</v>
      </c>
      <c r="G21796" t="s">
        <v>2142</v>
      </c>
      <c r="H21796" t="s">
        <v>7617</v>
      </c>
      <c r="I21796" t="s">
        <v>7616</v>
      </c>
      <c r="J21796" s="40">
        <v>754.19</v>
      </c>
      <c r="K21796" s="40">
        <v>0</v>
      </c>
    </row>
    <row r="21797" spans="1:11" x14ac:dyDescent="0.35">
      <c r="A21797">
        <v>65088</v>
      </c>
      <c r="B21797" t="s">
        <v>1440</v>
      </c>
      <c r="C21797" s="70">
        <v>0</v>
      </c>
      <c r="D21797" s="70">
        <v>0</v>
      </c>
      <c r="E21797" s="71">
        <v>44712</v>
      </c>
      <c r="F21797" t="s">
        <v>7702</v>
      </c>
      <c r="G21797" t="s">
        <v>2142</v>
      </c>
      <c r="H21797" t="s">
        <v>7701</v>
      </c>
      <c r="I21797" t="s">
        <v>7700</v>
      </c>
      <c r="J21797" s="40">
        <v>1541.13</v>
      </c>
      <c r="K21797" s="40">
        <v>0</v>
      </c>
    </row>
    <row r="21798" spans="1:11" x14ac:dyDescent="0.35">
      <c r="A21798">
        <v>65088</v>
      </c>
      <c r="B21798" t="s">
        <v>1440</v>
      </c>
      <c r="C21798" s="70">
        <v>0</v>
      </c>
      <c r="D21798" s="70">
        <v>0</v>
      </c>
      <c r="E21798" s="71">
        <v>44712</v>
      </c>
      <c r="F21798" t="s">
        <v>7633</v>
      </c>
      <c r="G21798" t="s">
        <v>2142</v>
      </c>
      <c r="H21798" t="s">
        <v>7632</v>
      </c>
      <c r="I21798" t="s">
        <v>7631</v>
      </c>
      <c r="J21798" s="40">
        <v>697.19</v>
      </c>
      <c r="K21798" s="40">
        <v>0</v>
      </c>
    </row>
    <row r="21799" spans="1:11" x14ac:dyDescent="0.35">
      <c r="A21799">
        <v>65088</v>
      </c>
      <c r="B21799" t="s">
        <v>1440</v>
      </c>
      <c r="C21799" s="70">
        <v>0</v>
      </c>
      <c r="D21799" s="70">
        <v>0</v>
      </c>
      <c r="E21799" s="71">
        <v>44712</v>
      </c>
      <c r="F21799" t="s">
        <v>7650</v>
      </c>
      <c r="G21799" t="s">
        <v>2142</v>
      </c>
      <c r="H21799" t="s">
        <v>7649</v>
      </c>
      <c r="I21799" t="s">
        <v>7648</v>
      </c>
      <c r="J21799" s="40">
        <v>4570.25</v>
      </c>
      <c r="K21799" s="40">
        <v>0</v>
      </c>
    </row>
    <row r="21800" spans="1:11" x14ac:dyDescent="0.35">
      <c r="A21800">
        <v>65088</v>
      </c>
      <c r="B21800" t="s">
        <v>1440</v>
      </c>
      <c r="C21800" s="70">
        <v>0</v>
      </c>
      <c r="D21800" s="70">
        <v>0</v>
      </c>
      <c r="E21800" s="71">
        <v>44736</v>
      </c>
      <c r="F21800" t="s">
        <v>7600</v>
      </c>
      <c r="G21800" t="s">
        <v>2142</v>
      </c>
      <c r="H21800" t="s">
        <v>7599</v>
      </c>
      <c r="I21800" t="s">
        <v>7598</v>
      </c>
      <c r="J21800" s="40">
        <v>1473.5</v>
      </c>
      <c r="K21800" s="40">
        <v>0</v>
      </c>
    </row>
    <row r="21801" spans="1:11" x14ac:dyDescent="0.35">
      <c r="A21801">
        <v>65088</v>
      </c>
      <c r="B21801" t="s">
        <v>1440</v>
      </c>
      <c r="C21801" s="70">
        <v>0</v>
      </c>
      <c r="D21801" s="70">
        <v>0</v>
      </c>
      <c r="E21801" s="71">
        <v>44739</v>
      </c>
      <c r="F21801" t="s">
        <v>7630</v>
      </c>
      <c r="G21801" t="s">
        <v>2142</v>
      </c>
      <c r="H21801" t="s">
        <v>7629</v>
      </c>
      <c r="I21801" t="s">
        <v>7628</v>
      </c>
      <c r="J21801" s="40">
        <v>688.01</v>
      </c>
      <c r="K21801" s="40">
        <v>0</v>
      </c>
    </row>
    <row r="21802" spans="1:11" x14ac:dyDescent="0.35">
      <c r="A21802">
        <v>65088</v>
      </c>
      <c r="B21802" t="s">
        <v>1440</v>
      </c>
      <c r="C21802" s="70">
        <v>0</v>
      </c>
      <c r="D21802" s="70">
        <v>0</v>
      </c>
      <c r="E21802" s="71">
        <v>44740</v>
      </c>
      <c r="F21802" t="s">
        <v>7647</v>
      </c>
      <c r="G21802" t="s">
        <v>2142</v>
      </c>
      <c r="H21802" t="s">
        <v>7646</v>
      </c>
      <c r="I21802" t="s">
        <v>7645</v>
      </c>
      <c r="J21802" s="40">
        <v>4503.4799999999996</v>
      </c>
      <c r="K21802" s="40">
        <v>0</v>
      </c>
    </row>
    <row r="21803" spans="1:11" x14ac:dyDescent="0.35">
      <c r="A21803">
        <v>65088</v>
      </c>
      <c r="B21803" t="s">
        <v>1440</v>
      </c>
      <c r="C21803" s="70">
        <v>0</v>
      </c>
      <c r="D21803" s="70">
        <v>0</v>
      </c>
      <c r="E21803" s="71">
        <v>44741</v>
      </c>
      <c r="F21803" t="s">
        <v>7699</v>
      </c>
      <c r="G21803" t="s">
        <v>2142</v>
      </c>
      <c r="H21803" t="s">
        <v>7698</v>
      </c>
      <c r="I21803" t="s">
        <v>7697</v>
      </c>
      <c r="J21803" s="40">
        <v>737.09</v>
      </c>
      <c r="K21803" s="40">
        <v>0</v>
      </c>
    </row>
    <row r="21804" spans="1:11" x14ac:dyDescent="0.35">
      <c r="A21804">
        <v>65088</v>
      </c>
      <c r="B21804" t="s">
        <v>1440</v>
      </c>
      <c r="C21804" s="70">
        <v>0</v>
      </c>
      <c r="D21804" s="70">
        <v>0</v>
      </c>
      <c r="E21804" s="71">
        <v>44742</v>
      </c>
      <c r="F21804" t="s">
        <v>7615</v>
      </c>
      <c r="G21804" t="s">
        <v>2142</v>
      </c>
      <c r="H21804" t="s">
        <v>7614</v>
      </c>
      <c r="I21804" t="s">
        <v>7613</v>
      </c>
      <c r="J21804" s="40">
        <v>713.67</v>
      </c>
      <c r="K21804" s="40">
        <v>0</v>
      </c>
    </row>
    <row r="21805" spans="1:11" x14ac:dyDescent="0.35">
      <c r="A21805">
        <v>65088</v>
      </c>
      <c r="B21805" t="s">
        <v>1440</v>
      </c>
      <c r="C21805" s="70">
        <v>0</v>
      </c>
      <c r="D21805" s="70">
        <v>0</v>
      </c>
      <c r="E21805" s="71">
        <v>44742</v>
      </c>
      <c r="F21805" t="s">
        <v>7696</v>
      </c>
      <c r="G21805" t="s">
        <v>2142</v>
      </c>
      <c r="H21805" t="s">
        <v>7695</v>
      </c>
      <c r="I21805" t="s">
        <v>7694</v>
      </c>
      <c r="J21805" s="40">
        <v>1800</v>
      </c>
      <c r="K21805" s="40">
        <v>0</v>
      </c>
    </row>
    <row r="21806" spans="1:11" x14ac:dyDescent="0.35">
      <c r="A21806">
        <v>65088</v>
      </c>
      <c r="B21806" t="s">
        <v>1440</v>
      </c>
      <c r="C21806" s="70">
        <v>0</v>
      </c>
      <c r="D21806" s="70">
        <v>0</v>
      </c>
      <c r="E21806" s="71">
        <v>44742</v>
      </c>
      <c r="F21806" t="s">
        <v>7582</v>
      </c>
      <c r="G21806" t="s">
        <v>2142</v>
      </c>
      <c r="H21806" t="s">
        <v>7581</v>
      </c>
      <c r="I21806" t="s">
        <v>7580</v>
      </c>
      <c r="J21806" s="40">
        <v>2996</v>
      </c>
      <c r="K21806" s="40">
        <v>0</v>
      </c>
    </row>
    <row r="21807" spans="1:11" x14ac:dyDescent="0.35">
      <c r="A21807">
        <v>65088</v>
      </c>
      <c r="B21807" t="s">
        <v>1440</v>
      </c>
      <c r="C21807" s="70">
        <v>0</v>
      </c>
      <c r="D21807" s="70">
        <v>0</v>
      </c>
      <c r="E21807" s="71">
        <v>44743</v>
      </c>
      <c r="F21807" t="s">
        <v>7680</v>
      </c>
      <c r="G21807" t="s">
        <v>2142</v>
      </c>
      <c r="H21807" t="s">
        <v>7679</v>
      </c>
      <c r="I21807" t="s">
        <v>7678</v>
      </c>
      <c r="J21807" s="40">
        <v>1800</v>
      </c>
      <c r="K21807" s="40">
        <v>0</v>
      </c>
    </row>
    <row r="21808" spans="1:11" x14ac:dyDescent="0.35">
      <c r="A21808">
        <v>65088</v>
      </c>
      <c r="B21808" t="s">
        <v>1440</v>
      </c>
      <c r="C21808" s="70">
        <v>0</v>
      </c>
      <c r="D21808" s="70">
        <v>0</v>
      </c>
      <c r="E21808" s="71">
        <v>44767</v>
      </c>
      <c r="F21808" t="s">
        <v>7573</v>
      </c>
      <c r="G21808" t="s">
        <v>2142</v>
      </c>
      <c r="H21808" t="s">
        <v>7572</v>
      </c>
      <c r="I21808" t="s">
        <v>7571</v>
      </c>
      <c r="J21808" s="40">
        <v>900</v>
      </c>
      <c r="K21808" s="40">
        <v>0</v>
      </c>
    </row>
    <row r="21809" spans="1:11" x14ac:dyDescent="0.35">
      <c r="A21809">
        <v>65088</v>
      </c>
      <c r="B21809" t="s">
        <v>1440</v>
      </c>
      <c r="C21809" s="70">
        <v>0</v>
      </c>
      <c r="D21809" s="70">
        <v>0</v>
      </c>
      <c r="E21809" s="71">
        <v>44767</v>
      </c>
      <c r="F21809" t="s">
        <v>7597</v>
      </c>
      <c r="G21809" t="s">
        <v>2142</v>
      </c>
      <c r="H21809" t="s">
        <v>7596</v>
      </c>
      <c r="I21809" t="s">
        <v>7595</v>
      </c>
      <c r="J21809" s="40">
        <v>1434.55</v>
      </c>
      <c r="K21809" s="40">
        <v>0</v>
      </c>
    </row>
    <row r="21810" spans="1:11" x14ac:dyDescent="0.35">
      <c r="A21810">
        <v>65088</v>
      </c>
      <c r="B21810" t="s">
        <v>1440</v>
      </c>
      <c r="C21810" s="70">
        <v>0</v>
      </c>
      <c r="D21810" s="70">
        <v>0</v>
      </c>
      <c r="E21810" s="71">
        <v>44767</v>
      </c>
      <c r="F21810" t="s">
        <v>7612</v>
      </c>
      <c r="G21810" t="s">
        <v>2142</v>
      </c>
      <c r="H21810" t="s">
        <v>7611</v>
      </c>
      <c r="I21810" t="s">
        <v>7610</v>
      </c>
      <c r="J21810" s="40">
        <v>717.28</v>
      </c>
      <c r="K21810" s="40">
        <v>0</v>
      </c>
    </row>
    <row r="21811" spans="1:11" x14ac:dyDescent="0.35">
      <c r="A21811">
        <v>65088</v>
      </c>
      <c r="B21811" t="s">
        <v>1440</v>
      </c>
      <c r="C21811" s="70">
        <v>0</v>
      </c>
      <c r="D21811" s="70">
        <v>0</v>
      </c>
      <c r="E21811" s="71">
        <v>44773</v>
      </c>
      <c r="F21811" t="s">
        <v>7588</v>
      </c>
      <c r="G21811" t="s">
        <v>2142</v>
      </c>
      <c r="H21811" t="s">
        <v>7587</v>
      </c>
      <c r="I21811" t="s">
        <v>7586</v>
      </c>
      <c r="J21811" s="40">
        <v>2766.2</v>
      </c>
      <c r="K21811" s="40">
        <v>0</v>
      </c>
    </row>
    <row r="21812" spans="1:11" x14ac:dyDescent="0.35">
      <c r="A21812">
        <v>65088</v>
      </c>
      <c r="B21812" t="s">
        <v>1440</v>
      </c>
      <c r="C21812" s="70">
        <v>0</v>
      </c>
      <c r="D21812" s="70">
        <v>0</v>
      </c>
      <c r="E21812" s="71">
        <v>44773</v>
      </c>
      <c r="F21812" t="s">
        <v>7644</v>
      </c>
      <c r="G21812" t="s">
        <v>2142</v>
      </c>
      <c r="H21812" t="s">
        <v>4610</v>
      </c>
      <c r="I21812" t="s">
        <v>4609</v>
      </c>
      <c r="J21812" s="40">
        <v>4569.5200000000004</v>
      </c>
      <c r="K21812" s="40">
        <v>0</v>
      </c>
    </row>
    <row r="21813" spans="1:11" x14ac:dyDescent="0.35">
      <c r="A21813">
        <v>65088</v>
      </c>
      <c r="B21813" t="s">
        <v>1440</v>
      </c>
      <c r="C21813" s="70">
        <v>0</v>
      </c>
      <c r="D21813" s="70">
        <v>0</v>
      </c>
      <c r="E21813" s="71">
        <v>44773</v>
      </c>
      <c r="F21813" t="s">
        <v>7579</v>
      </c>
      <c r="G21813" t="s">
        <v>2142</v>
      </c>
      <c r="H21813" t="s">
        <v>7578</v>
      </c>
      <c r="I21813" t="s">
        <v>7577</v>
      </c>
      <c r="J21813" s="40">
        <v>3268.81</v>
      </c>
      <c r="K21813" s="40">
        <v>0</v>
      </c>
    </row>
    <row r="21814" spans="1:11" x14ac:dyDescent="0.35">
      <c r="A21814">
        <v>65088</v>
      </c>
      <c r="B21814" t="s">
        <v>1440</v>
      </c>
      <c r="C21814" s="70">
        <v>0</v>
      </c>
      <c r="D21814" s="70">
        <v>0</v>
      </c>
      <c r="E21814" s="71">
        <v>44773</v>
      </c>
      <c r="F21814" t="s">
        <v>7693</v>
      </c>
      <c r="G21814" t="s">
        <v>2142</v>
      </c>
      <c r="H21814" t="s">
        <v>4632</v>
      </c>
      <c r="I21814" t="s">
        <v>4631</v>
      </c>
      <c r="J21814" s="40">
        <v>716.51</v>
      </c>
      <c r="K21814" s="40">
        <v>0</v>
      </c>
    </row>
    <row r="21815" spans="1:11" x14ac:dyDescent="0.35">
      <c r="A21815">
        <v>65088</v>
      </c>
      <c r="B21815" t="s">
        <v>1440</v>
      </c>
      <c r="C21815" s="70">
        <v>0</v>
      </c>
      <c r="D21815" s="70">
        <v>0</v>
      </c>
      <c r="E21815" s="71">
        <v>44773</v>
      </c>
      <c r="F21815" t="s">
        <v>7627</v>
      </c>
      <c r="G21815" t="s">
        <v>2142</v>
      </c>
      <c r="H21815" t="s">
        <v>7626</v>
      </c>
      <c r="I21815" t="s">
        <v>7625</v>
      </c>
      <c r="J21815" s="40">
        <v>665.49</v>
      </c>
      <c r="K21815" s="40">
        <v>0</v>
      </c>
    </row>
    <row r="21816" spans="1:11" x14ac:dyDescent="0.35">
      <c r="A21816">
        <v>65088</v>
      </c>
      <c r="B21816" t="s">
        <v>1440</v>
      </c>
      <c r="C21816" s="70">
        <v>0</v>
      </c>
      <c r="D21816" s="70">
        <v>0</v>
      </c>
      <c r="E21816" s="71">
        <v>44896</v>
      </c>
      <c r="F21816" t="s">
        <v>7692</v>
      </c>
      <c r="G21816" t="s">
        <v>2142</v>
      </c>
      <c r="H21816" t="s">
        <v>7691</v>
      </c>
      <c r="I21816" t="s">
        <v>7690</v>
      </c>
      <c r="J21816" s="40">
        <v>-3500</v>
      </c>
      <c r="K21816" s="40">
        <v>0</v>
      </c>
    </row>
    <row r="21817" spans="1:11" x14ac:dyDescent="0.35">
      <c r="A21817" t="s">
        <v>1441</v>
      </c>
      <c r="B21817" t="s">
        <v>1442</v>
      </c>
      <c r="C21817" s="70">
        <v>0</v>
      </c>
      <c r="D21817" s="70">
        <v>0</v>
      </c>
      <c r="E21817" s="71">
        <v>44634</v>
      </c>
      <c r="F21817" t="s">
        <v>7689</v>
      </c>
      <c r="G21817" t="s">
        <v>2142</v>
      </c>
      <c r="H21817" t="s">
        <v>7688</v>
      </c>
      <c r="I21817" t="s">
        <v>7687</v>
      </c>
      <c r="J21817" s="40">
        <v>34651.089999999997</v>
      </c>
      <c r="K21817" s="40">
        <v>0</v>
      </c>
    </row>
    <row r="21818" spans="1:11" x14ac:dyDescent="0.35">
      <c r="A21818" t="s">
        <v>1441</v>
      </c>
      <c r="B21818" t="s">
        <v>1442</v>
      </c>
      <c r="C21818" s="70">
        <v>0</v>
      </c>
      <c r="D21818" s="70">
        <v>0</v>
      </c>
      <c r="E21818" s="71">
        <v>44665</v>
      </c>
      <c r="F21818" t="s">
        <v>7686</v>
      </c>
      <c r="G21818" t="s">
        <v>2142</v>
      </c>
      <c r="H21818" t="s">
        <v>7685</v>
      </c>
      <c r="I21818" t="s">
        <v>7684</v>
      </c>
      <c r="J21818" s="40">
        <v>11732.69</v>
      </c>
      <c r="K21818" s="40">
        <v>0</v>
      </c>
    </row>
    <row r="21819" spans="1:11" x14ac:dyDescent="0.35">
      <c r="A21819" t="s">
        <v>1441</v>
      </c>
      <c r="B21819" t="s">
        <v>1442</v>
      </c>
      <c r="C21819" s="70">
        <v>0</v>
      </c>
      <c r="D21819" s="70">
        <v>0</v>
      </c>
      <c r="E21819" s="71">
        <v>44696</v>
      </c>
      <c r="F21819" t="s">
        <v>7683</v>
      </c>
      <c r="G21819" t="s">
        <v>2142</v>
      </c>
      <c r="H21819" t="s">
        <v>7682</v>
      </c>
      <c r="I21819" t="s">
        <v>7681</v>
      </c>
      <c r="J21819" s="40">
        <v>10802.66</v>
      </c>
      <c r="K21819" s="40">
        <v>0</v>
      </c>
    </row>
    <row r="21820" spans="1:11" x14ac:dyDescent="0.35">
      <c r="A21820" t="s">
        <v>1441</v>
      </c>
      <c r="B21820" t="s">
        <v>1442</v>
      </c>
      <c r="C21820" s="70">
        <v>0</v>
      </c>
      <c r="D21820" s="70">
        <v>0</v>
      </c>
      <c r="E21820" s="71">
        <v>44743</v>
      </c>
      <c r="F21820" t="s">
        <v>7680</v>
      </c>
      <c r="G21820" t="s">
        <v>2142</v>
      </c>
      <c r="H21820" t="s">
        <v>7679</v>
      </c>
      <c r="I21820" t="s">
        <v>7678</v>
      </c>
      <c r="J21820" s="40">
        <v>5983.04</v>
      </c>
      <c r="K21820" s="40">
        <v>0</v>
      </c>
    </row>
    <row r="21821" spans="1:11" x14ac:dyDescent="0.35">
      <c r="A21821" t="s">
        <v>1443</v>
      </c>
      <c r="B21821" t="s">
        <v>1444</v>
      </c>
      <c r="C21821" s="70">
        <v>0</v>
      </c>
      <c r="D21821" s="70">
        <v>0</v>
      </c>
      <c r="E21821" s="71">
        <v>44631</v>
      </c>
      <c r="F21821" t="s">
        <v>7677</v>
      </c>
      <c r="G21821" t="s">
        <v>2142</v>
      </c>
      <c r="H21821" t="s">
        <v>7676</v>
      </c>
      <c r="I21821" t="s">
        <v>7675</v>
      </c>
      <c r="J21821" s="40">
        <v>35849.31</v>
      </c>
      <c r="K21821" s="40">
        <v>0</v>
      </c>
    </row>
    <row r="21822" spans="1:11" x14ac:dyDescent="0.35">
      <c r="A21822" t="s">
        <v>1443</v>
      </c>
      <c r="B21822" t="s">
        <v>1444</v>
      </c>
      <c r="C21822" s="70">
        <v>0</v>
      </c>
      <c r="D21822" s="70">
        <v>0</v>
      </c>
      <c r="E21822" s="71">
        <v>44663</v>
      </c>
      <c r="F21822" t="s">
        <v>7674</v>
      </c>
      <c r="G21822" t="s">
        <v>2142</v>
      </c>
      <c r="H21822" t="s">
        <v>7673</v>
      </c>
      <c r="I21822" t="s">
        <v>7672</v>
      </c>
      <c r="J21822" s="40">
        <v>18879.79</v>
      </c>
      <c r="K21822" s="40">
        <v>0</v>
      </c>
    </row>
    <row r="21823" spans="1:11" x14ac:dyDescent="0.35">
      <c r="A21823" t="s">
        <v>1443</v>
      </c>
      <c r="B21823" t="s">
        <v>1444</v>
      </c>
      <c r="C21823" s="70">
        <v>0</v>
      </c>
      <c r="D21823" s="70">
        <v>0</v>
      </c>
      <c r="E21823" s="71">
        <v>44694</v>
      </c>
      <c r="F21823" t="s">
        <v>7665</v>
      </c>
      <c r="G21823" t="s">
        <v>2142</v>
      </c>
      <c r="H21823" t="s">
        <v>7664</v>
      </c>
      <c r="I21823" t="s">
        <v>7663</v>
      </c>
      <c r="J21823" s="40">
        <v>17789.72</v>
      </c>
      <c r="K21823" s="40">
        <v>0</v>
      </c>
    </row>
    <row r="21824" spans="1:11" x14ac:dyDescent="0.35">
      <c r="A21824" t="s">
        <v>1445</v>
      </c>
      <c r="B21824" t="s">
        <v>1446</v>
      </c>
      <c r="C21824" s="70">
        <v>0</v>
      </c>
      <c r="D21824" s="70">
        <v>0</v>
      </c>
      <c r="E21824" s="71">
        <v>44728</v>
      </c>
      <c r="F21824" t="s">
        <v>7662</v>
      </c>
      <c r="G21824" t="s">
        <v>2142</v>
      </c>
      <c r="H21824" t="s">
        <v>7661</v>
      </c>
      <c r="I21824" t="s">
        <v>7660</v>
      </c>
      <c r="J21824" s="40">
        <v>8971.01</v>
      </c>
      <c r="K21824" s="40">
        <v>0</v>
      </c>
    </row>
    <row r="21825" spans="1:11" x14ac:dyDescent="0.35">
      <c r="A21825" t="s">
        <v>1445</v>
      </c>
      <c r="B21825" t="s">
        <v>1446</v>
      </c>
      <c r="C21825" s="70">
        <v>0</v>
      </c>
      <c r="D21825" s="70">
        <v>0</v>
      </c>
      <c r="E21825" s="71">
        <v>44754</v>
      </c>
      <c r="F21825" t="s">
        <v>7659</v>
      </c>
      <c r="G21825" t="s">
        <v>2142</v>
      </c>
      <c r="H21825" t="s">
        <v>7658</v>
      </c>
      <c r="I21825" t="s">
        <v>7657</v>
      </c>
      <c r="J21825" s="40">
        <v>8916.93</v>
      </c>
      <c r="K21825" s="40">
        <v>0</v>
      </c>
    </row>
    <row r="21826" spans="1:11" x14ac:dyDescent="0.35">
      <c r="A21826" t="s">
        <v>1447</v>
      </c>
      <c r="B21826" t="s">
        <v>1448</v>
      </c>
      <c r="C21826" s="70">
        <v>0</v>
      </c>
      <c r="D21826" s="70">
        <v>0</v>
      </c>
      <c r="E21826" s="71">
        <v>44670</v>
      </c>
      <c r="F21826" t="s">
        <v>7671</v>
      </c>
      <c r="G21826" t="s">
        <v>2142</v>
      </c>
      <c r="H21826" t="s">
        <v>7670</v>
      </c>
      <c r="I21826" t="s">
        <v>7669</v>
      </c>
      <c r="J21826" s="40">
        <v>149.44</v>
      </c>
      <c r="K21826" s="40">
        <v>0</v>
      </c>
    </row>
    <row r="21827" spans="1:11" x14ac:dyDescent="0.35">
      <c r="A21827" t="s">
        <v>1447</v>
      </c>
      <c r="B21827" t="s">
        <v>1448</v>
      </c>
      <c r="C21827" s="70">
        <v>0</v>
      </c>
      <c r="D21827" s="70">
        <v>0</v>
      </c>
      <c r="E21827" s="71">
        <v>44712</v>
      </c>
      <c r="F21827" t="s">
        <v>7650</v>
      </c>
      <c r="G21827" t="s">
        <v>2142</v>
      </c>
      <c r="H21827" t="s">
        <v>7649</v>
      </c>
      <c r="I21827" t="s">
        <v>7648</v>
      </c>
      <c r="J21827" s="40">
        <v>464.86</v>
      </c>
      <c r="K21827" s="40">
        <v>0</v>
      </c>
    </row>
    <row r="21828" spans="1:11" x14ac:dyDescent="0.35">
      <c r="A21828" t="s">
        <v>1447</v>
      </c>
      <c r="B21828" t="s">
        <v>1448</v>
      </c>
      <c r="C21828" s="70">
        <v>0</v>
      </c>
      <c r="D21828" s="70">
        <v>0</v>
      </c>
      <c r="E21828" s="71">
        <v>44773</v>
      </c>
      <c r="F21828" t="s">
        <v>7644</v>
      </c>
      <c r="G21828" t="s">
        <v>2142</v>
      </c>
      <c r="H21828" t="s">
        <v>4610</v>
      </c>
      <c r="I21828" t="s">
        <v>4609</v>
      </c>
      <c r="J21828" s="40">
        <v>242.19</v>
      </c>
      <c r="K21828" s="40">
        <v>0</v>
      </c>
    </row>
    <row r="21829" spans="1:11" x14ac:dyDescent="0.35">
      <c r="A21829" t="s">
        <v>1449</v>
      </c>
      <c r="B21829" t="s">
        <v>1450</v>
      </c>
      <c r="C21829" s="70">
        <v>0</v>
      </c>
      <c r="D21829" s="70">
        <v>0</v>
      </c>
      <c r="E21829" s="71">
        <v>44663</v>
      </c>
      <c r="F21829" t="s">
        <v>7668</v>
      </c>
      <c r="G21829" t="s">
        <v>2142</v>
      </c>
      <c r="H21829" t="s">
        <v>7667</v>
      </c>
      <c r="I21829" t="s">
        <v>7666</v>
      </c>
      <c r="J21829" s="40">
        <v>732.29</v>
      </c>
      <c r="K21829" s="40">
        <v>0</v>
      </c>
    </row>
    <row r="21830" spans="1:11" x14ac:dyDescent="0.35">
      <c r="A21830" t="s">
        <v>1449</v>
      </c>
      <c r="B21830" t="s">
        <v>1450</v>
      </c>
      <c r="C21830" s="70">
        <v>0</v>
      </c>
      <c r="D21830" s="70">
        <v>0</v>
      </c>
      <c r="E21830" s="71">
        <v>44712</v>
      </c>
      <c r="F21830" t="s">
        <v>7650</v>
      </c>
      <c r="G21830" t="s">
        <v>2142</v>
      </c>
      <c r="H21830" t="s">
        <v>7649</v>
      </c>
      <c r="I21830" t="s">
        <v>7648</v>
      </c>
      <c r="J21830" s="40">
        <v>16148.22</v>
      </c>
      <c r="K21830" s="40">
        <v>0</v>
      </c>
    </row>
    <row r="21831" spans="1:11" x14ac:dyDescent="0.35">
      <c r="A21831" t="s">
        <v>1449</v>
      </c>
      <c r="B21831" t="s">
        <v>1450</v>
      </c>
      <c r="C21831" s="70">
        <v>0</v>
      </c>
      <c r="D21831" s="70">
        <v>0</v>
      </c>
      <c r="E21831" s="71">
        <v>44740</v>
      </c>
      <c r="F21831" t="s">
        <v>7647</v>
      </c>
      <c r="G21831" t="s">
        <v>2142</v>
      </c>
      <c r="H21831" t="s">
        <v>7646</v>
      </c>
      <c r="I21831" t="s">
        <v>7645</v>
      </c>
      <c r="J21831" s="40">
        <v>11351.11</v>
      </c>
      <c r="K21831" s="40">
        <v>0</v>
      </c>
    </row>
    <row r="21832" spans="1:11" x14ac:dyDescent="0.35">
      <c r="A21832" t="s">
        <v>1449</v>
      </c>
      <c r="B21832" t="s">
        <v>1450</v>
      </c>
      <c r="C21832" s="70">
        <v>0</v>
      </c>
      <c r="D21832" s="70">
        <v>0</v>
      </c>
      <c r="E21832" s="71">
        <v>44773</v>
      </c>
      <c r="F21832" t="s">
        <v>7644</v>
      </c>
      <c r="G21832" t="s">
        <v>2142</v>
      </c>
      <c r="H21832" t="s">
        <v>4610</v>
      </c>
      <c r="I21832" t="s">
        <v>4609</v>
      </c>
      <c r="J21832" s="40">
        <v>11583.76</v>
      </c>
      <c r="K21832" s="40">
        <v>0</v>
      </c>
    </row>
    <row r="21833" spans="1:11" x14ac:dyDescent="0.35">
      <c r="A21833" t="s">
        <v>1451</v>
      </c>
      <c r="B21833" t="s">
        <v>1452</v>
      </c>
      <c r="C21833" s="70">
        <v>0</v>
      </c>
      <c r="D21833" s="70">
        <v>0</v>
      </c>
      <c r="E21833" s="71">
        <v>44694</v>
      </c>
      <c r="F21833" t="s">
        <v>7665</v>
      </c>
      <c r="G21833" t="s">
        <v>2142</v>
      </c>
      <c r="H21833" t="s">
        <v>7664</v>
      </c>
      <c r="I21833" t="s">
        <v>7663</v>
      </c>
      <c r="J21833" s="40">
        <v>11303.19</v>
      </c>
      <c r="K21833" s="40">
        <v>0</v>
      </c>
    </row>
    <row r="21834" spans="1:11" x14ac:dyDescent="0.35">
      <c r="A21834" t="s">
        <v>1451</v>
      </c>
      <c r="B21834" t="s">
        <v>1452</v>
      </c>
      <c r="C21834" s="70">
        <v>0</v>
      </c>
      <c r="D21834" s="70">
        <v>0</v>
      </c>
      <c r="E21834" s="71">
        <v>44728</v>
      </c>
      <c r="F21834" t="s">
        <v>7662</v>
      </c>
      <c r="G21834" t="s">
        <v>2142</v>
      </c>
      <c r="H21834" t="s">
        <v>7661</v>
      </c>
      <c r="I21834" t="s">
        <v>7660</v>
      </c>
      <c r="J21834" s="40">
        <v>11136.73</v>
      </c>
      <c r="K21834" s="40">
        <v>0</v>
      </c>
    </row>
    <row r="21835" spans="1:11" x14ac:dyDescent="0.35">
      <c r="A21835" t="s">
        <v>1451</v>
      </c>
      <c r="B21835" t="s">
        <v>1452</v>
      </c>
      <c r="C21835" s="70">
        <v>0</v>
      </c>
      <c r="D21835" s="70">
        <v>0</v>
      </c>
      <c r="E21835" s="71">
        <v>44754</v>
      </c>
      <c r="F21835" t="s">
        <v>7659</v>
      </c>
      <c r="G21835" t="s">
        <v>2142</v>
      </c>
      <c r="H21835" t="s">
        <v>7658</v>
      </c>
      <c r="I21835" t="s">
        <v>7657</v>
      </c>
      <c r="J21835" s="40">
        <v>11069.6</v>
      </c>
      <c r="K21835" s="40">
        <v>0</v>
      </c>
    </row>
    <row r="21836" spans="1:11" x14ac:dyDescent="0.35">
      <c r="A21836" t="s">
        <v>1453</v>
      </c>
      <c r="B21836" t="s">
        <v>1454</v>
      </c>
      <c r="C21836" s="70">
        <v>0</v>
      </c>
      <c r="D21836" s="70">
        <v>0</v>
      </c>
      <c r="E21836" s="71">
        <v>44712</v>
      </c>
      <c r="F21836" t="s">
        <v>7650</v>
      </c>
      <c r="G21836" t="s">
        <v>2142</v>
      </c>
      <c r="H21836" t="s">
        <v>7649</v>
      </c>
      <c r="I21836" t="s">
        <v>7648</v>
      </c>
      <c r="J21836" s="40">
        <v>464.86</v>
      </c>
      <c r="K21836" s="40">
        <v>0</v>
      </c>
    </row>
    <row r="21837" spans="1:11" x14ac:dyDescent="0.35">
      <c r="A21837" t="s">
        <v>1453</v>
      </c>
      <c r="B21837" t="s">
        <v>1454</v>
      </c>
      <c r="C21837" s="70">
        <v>0</v>
      </c>
      <c r="D21837" s="70">
        <v>0</v>
      </c>
      <c r="E21837" s="71">
        <v>44773</v>
      </c>
      <c r="F21837" t="s">
        <v>7644</v>
      </c>
      <c r="G21837" t="s">
        <v>2142</v>
      </c>
      <c r="H21837" t="s">
        <v>4610</v>
      </c>
      <c r="I21837" t="s">
        <v>4609</v>
      </c>
      <c r="J21837" s="40">
        <v>3115.22</v>
      </c>
      <c r="K21837" s="40">
        <v>0</v>
      </c>
    </row>
    <row r="21838" spans="1:11" x14ac:dyDescent="0.35">
      <c r="A21838" t="s">
        <v>1455</v>
      </c>
      <c r="B21838" t="s">
        <v>1456</v>
      </c>
      <c r="C21838" s="70">
        <v>0</v>
      </c>
      <c r="D21838" s="70">
        <v>0</v>
      </c>
      <c r="E21838" s="71">
        <v>44663</v>
      </c>
      <c r="F21838" t="s">
        <v>7656</v>
      </c>
      <c r="G21838" t="s">
        <v>2142</v>
      </c>
      <c r="H21838" t="s">
        <v>7655</v>
      </c>
      <c r="I21838" t="s">
        <v>7654</v>
      </c>
      <c r="J21838" s="40">
        <v>732.29</v>
      </c>
      <c r="K21838" s="40">
        <v>0</v>
      </c>
    </row>
    <row r="21839" spans="1:11" x14ac:dyDescent="0.35">
      <c r="A21839" t="s">
        <v>1455</v>
      </c>
      <c r="B21839" t="s">
        <v>1456</v>
      </c>
      <c r="C21839" s="70">
        <v>0</v>
      </c>
      <c r="D21839" s="70">
        <v>0</v>
      </c>
      <c r="E21839" s="71">
        <v>44681</v>
      </c>
      <c r="F21839" t="s">
        <v>7653</v>
      </c>
      <c r="G21839" t="s">
        <v>2142</v>
      </c>
      <c r="H21839" t="s">
        <v>7652</v>
      </c>
      <c r="I21839" t="s">
        <v>7651</v>
      </c>
      <c r="J21839" s="40">
        <v>16239.65</v>
      </c>
      <c r="K21839" s="40">
        <v>0</v>
      </c>
    </row>
    <row r="21840" spans="1:11" x14ac:dyDescent="0.35">
      <c r="A21840" t="s">
        <v>1455</v>
      </c>
      <c r="B21840" t="s">
        <v>1456</v>
      </c>
      <c r="C21840" s="70">
        <v>0</v>
      </c>
      <c r="D21840" s="70">
        <v>0</v>
      </c>
      <c r="E21840" s="71">
        <v>44712</v>
      </c>
      <c r="F21840" t="s">
        <v>7650</v>
      </c>
      <c r="G21840" t="s">
        <v>2142</v>
      </c>
      <c r="H21840" t="s">
        <v>7649</v>
      </c>
      <c r="I21840" t="s">
        <v>7648</v>
      </c>
      <c r="J21840" s="40">
        <v>16148.22</v>
      </c>
      <c r="K21840" s="40">
        <v>0</v>
      </c>
    </row>
    <row r="21841" spans="1:11" x14ac:dyDescent="0.35">
      <c r="A21841" t="s">
        <v>1455</v>
      </c>
      <c r="B21841" t="s">
        <v>1456</v>
      </c>
      <c r="C21841" s="70">
        <v>0</v>
      </c>
      <c r="D21841" s="70">
        <v>0</v>
      </c>
      <c r="E21841" s="71">
        <v>44740</v>
      </c>
      <c r="F21841" t="s">
        <v>7647</v>
      </c>
      <c r="G21841" t="s">
        <v>2142</v>
      </c>
      <c r="H21841" t="s">
        <v>7646</v>
      </c>
      <c r="I21841" t="s">
        <v>7645</v>
      </c>
      <c r="J21841" s="40">
        <v>13904.03</v>
      </c>
      <c r="K21841" s="40">
        <v>0</v>
      </c>
    </row>
    <row r="21842" spans="1:11" x14ac:dyDescent="0.35">
      <c r="A21842" t="s">
        <v>1455</v>
      </c>
      <c r="B21842" t="s">
        <v>1456</v>
      </c>
      <c r="C21842" s="70">
        <v>0</v>
      </c>
      <c r="D21842" s="70">
        <v>0</v>
      </c>
      <c r="E21842" s="71">
        <v>44773</v>
      </c>
      <c r="F21842" t="s">
        <v>7644</v>
      </c>
      <c r="G21842" t="s">
        <v>2142</v>
      </c>
      <c r="H21842" t="s">
        <v>4610</v>
      </c>
      <c r="I21842" t="s">
        <v>4609</v>
      </c>
      <c r="J21842" s="40">
        <v>14188.97</v>
      </c>
      <c r="K21842" s="40">
        <v>0</v>
      </c>
    </row>
    <row r="21843" spans="1:11" x14ac:dyDescent="0.35">
      <c r="A21843" t="s">
        <v>1457</v>
      </c>
      <c r="B21843" t="s">
        <v>1458</v>
      </c>
      <c r="C21843" s="70">
        <v>0</v>
      </c>
      <c r="D21843" s="70">
        <v>0</v>
      </c>
      <c r="E21843" s="71">
        <v>44687</v>
      </c>
      <c r="F21843" t="s">
        <v>7643</v>
      </c>
      <c r="G21843" t="s">
        <v>2142</v>
      </c>
      <c r="H21843" t="s">
        <v>7642</v>
      </c>
      <c r="I21843" t="s">
        <v>7641</v>
      </c>
      <c r="J21843" s="40">
        <v>10056.19</v>
      </c>
      <c r="K21843" s="40">
        <v>0</v>
      </c>
    </row>
    <row r="21844" spans="1:11" x14ac:dyDescent="0.35">
      <c r="A21844" t="s">
        <v>1457</v>
      </c>
      <c r="B21844" t="s">
        <v>1458</v>
      </c>
      <c r="C21844" s="70">
        <v>0</v>
      </c>
      <c r="D21844" s="70">
        <v>0</v>
      </c>
      <c r="E21844" s="71">
        <v>44719</v>
      </c>
      <c r="F21844" t="s">
        <v>7640</v>
      </c>
      <c r="G21844" t="s">
        <v>2142</v>
      </c>
      <c r="H21844" t="s">
        <v>7639</v>
      </c>
      <c r="I21844" t="s">
        <v>7638</v>
      </c>
      <c r="J21844" s="40">
        <v>10224.709999999999</v>
      </c>
      <c r="K21844" s="40">
        <v>0</v>
      </c>
    </row>
    <row r="21845" spans="1:11" x14ac:dyDescent="0.35">
      <c r="A21845" t="s">
        <v>1457</v>
      </c>
      <c r="B21845" t="s">
        <v>1458</v>
      </c>
      <c r="C21845" s="70">
        <v>0</v>
      </c>
      <c r="D21845" s="70">
        <v>0</v>
      </c>
      <c r="E21845" s="71">
        <v>44748</v>
      </c>
      <c r="F21845" t="s">
        <v>7637</v>
      </c>
      <c r="G21845" t="s">
        <v>2142</v>
      </c>
      <c r="H21845" t="s">
        <v>7636</v>
      </c>
      <c r="I21845" t="s">
        <v>7635</v>
      </c>
      <c r="J21845" s="40">
        <v>9770.4699999999993</v>
      </c>
      <c r="K21845" s="40">
        <v>0</v>
      </c>
    </row>
    <row r="21846" spans="1:11" x14ac:dyDescent="0.35">
      <c r="A21846" t="s">
        <v>1459</v>
      </c>
      <c r="B21846" t="s">
        <v>1460</v>
      </c>
      <c r="C21846" s="70">
        <v>0</v>
      </c>
      <c r="D21846" s="70">
        <v>0</v>
      </c>
      <c r="E21846" s="71">
        <v>44739</v>
      </c>
      <c r="F21846" t="s">
        <v>7630</v>
      </c>
      <c r="G21846" t="s">
        <v>2142</v>
      </c>
      <c r="H21846" t="s">
        <v>7629</v>
      </c>
      <c r="I21846" t="s">
        <v>7628</v>
      </c>
      <c r="J21846" s="40">
        <v>3599.11</v>
      </c>
      <c r="K21846" s="40">
        <v>0</v>
      </c>
    </row>
    <row r="21847" spans="1:11" x14ac:dyDescent="0.35">
      <c r="A21847" t="s">
        <v>1461</v>
      </c>
      <c r="B21847" t="s">
        <v>1462</v>
      </c>
      <c r="C21847" s="70">
        <v>0</v>
      </c>
      <c r="D21847" s="70">
        <v>0</v>
      </c>
      <c r="E21847" s="71">
        <v>44663</v>
      </c>
      <c r="F21847" t="s">
        <v>7634</v>
      </c>
      <c r="G21847" t="s">
        <v>2142</v>
      </c>
      <c r="H21847" t="s">
        <v>6409</v>
      </c>
      <c r="I21847" t="s">
        <v>6408</v>
      </c>
      <c r="J21847" s="40">
        <v>706.29</v>
      </c>
      <c r="K21847" s="40">
        <v>0</v>
      </c>
    </row>
    <row r="21848" spans="1:11" x14ac:dyDescent="0.35">
      <c r="A21848" t="s">
        <v>1461</v>
      </c>
      <c r="B21848" t="s">
        <v>1462</v>
      </c>
      <c r="C21848" s="70">
        <v>0</v>
      </c>
      <c r="D21848" s="70">
        <v>0</v>
      </c>
      <c r="E21848" s="71">
        <v>44712</v>
      </c>
      <c r="F21848" t="s">
        <v>7633</v>
      </c>
      <c r="G21848" t="s">
        <v>2142</v>
      </c>
      <c r="H21848" t="s">
        <v>7632</v>
      </c>
      <c r="I21848" t="s">
        <v>7631</v>
      </c>
      <c r="J21848" s="40">
        <v>22306.81</v>
      </c>
      <c r="K21848" s="40">
        <v>0</v>
      </c>
    </row>
    <row r="21849" spans="1:11" x14ac:dyDescent="0.35">
      <c r="A21849" t="s">
        <v>1461</v>
      </c>
      <c r="B21849" t="s">
        <v>1462</v>
      </c>
      <c r="C21849" s="70">
        <v>0</v>
      </c>
      <c r="D21849" s="70">
        <v>0</v>
      </c>
      <c r="E21849" s="71">
        <v>44739</v>
      </c>
      <c r="F21849" t="s">
        <v>7630</v>
      </c>
      <c r="G21849" t="s">
        <v>2142</v>
      </c>
      <c r="H21849" t="s">
        <v>7629</v>
      </c>
      <c r="I21849" t="s">
        <v>7628</v>
      </c>
      <c r="J21849" s="40">
        <v>9063.41</v>
      </c>
      <c r="K21849" s="40">
        <v>0</v>
      </c>
    </row>
    <row r="21850" spans="1:11" x14ac:dyDescent="0.35">
      <c r="A21850" t="s">
        <v>1461</v>
      </c>
      <c r="B21850" t="s">
        <v>1462</v>
      </c>
      <c r="C21850" s="70">
        <v>0</v>
      </c>
      <c r="D21850" s="70">
        <v>0</v>
      </c>
      <c r="E21850" s="71">
        <v>44773</v>
      </c>
      <c r="F21850" t="s">
        <v>7627</v>
      </c>
      <c r="G21850" t="s">
        <v>2142</v>
      </c>
      <c r="H21850" t="s">
        <v>7626</v>
      </c>
      <c r="I21850" t="s">
        <v>7625</v>
      </c>
      <c r="J21850" s="40">
        <v>25925.09</v>
      </c>
      <c r="K21850" s="40">
        <v>0</v>
      </c>
    </row>
    <row r="21851" spans="1:11" x14ac:dyDescent="0.35">
      <c r="A21851" t="s">
        <v>1463</v>
      </c>
      <c r="B21851" t="s">
        <v>1464</v>
      </c>
      <c r="C21851" s="70">
        <v>0</v>
      </c>
      <c r="D21851" s="70">
        <v>0</v>
      </c>
      <c r="E21851" s="71">
        <v>44725</v>
      </c>
      <c r="F21851" t="s">
        <v>7624</v>
      </c>
      <c r="G21851" t="s">
        <v>2142</v>
      </c>
      <c r="H21851" t="s">
        <v>7623</v>
      </c>
      <c r="I21851" t="s">
        <v>7622</v>
      </c>
      <c r="J21851" s="40">
        <v>8543.67</v>
      </c>
      <c r="K21851" s="40">
        <v>0</v>
      </c>
    </row>
    <row r="21852" spans="1:11" x14ac:dyDescent="0.35">
      <c r="A21852" t="s">
        <v>1463</v>
      </c>
      <c r="B21852" t="s">
        <v>1464</v>
      </c>
      <c r="C21852" s="70">
        <v>0</v>
      </c>
      <c r="D21852" s="70">
        <v>0</v>
      </c>
      <c r="E21852" s="71">
        <v>44761</v>
      </c>
      <c r="F21852" t="s">
        <v>7621</v>
      </c>
      <c r="G21852" t="s">
        <v>2142</v>
      </c>
      <c r="H21852" t="s">
        <v>7620</v>
      </c>
      <c r="I21852" t="s">
        <v>7619</v>
      </c>
      <c r="J21852" s="40">
        <v>8378.0300000000007</v>
      </c>
      <c r="K21852" s="40">
        <v>0</v>
      </c>
    </row>
    <row r="21853" spans="1:11" x14ac:dyDescent="0.35">
      <c r="A21853" t="s">
        <v>1465</v>
      </c>
      <c r="B21853" t="s">
        <v>1466</v>
      </c>
      <c r="C21853" s="70">
        <v>0</v>
      </c>
      <c r="D21853" s="70">
        <v>0</v>
      </c>
      <c r="E21853" s="71">
        <v>44742</v>
      </c>
      <c r="F21853" t="s">
        <v>7615</v>
      </c>
      <c r="G21853" t="s">
        <v>2142</v>
      </c>
      <c r="H21853" t="s">
        <v>7614</v>
      </c>
      <c r="I21853" t="s">
        <v>7613</v>
      </c>
      <c r="J21853" s="40">
        <v>4130.2299999999996</v>
      </c>
      <c r="K21853" s="40">
        <v>0</v>
      </c>
    </row>
    <row r="21854" spans="1:11" x14ac:dyDescent="0.35">
      <c r="A21854" t="s">
        <v>1467</v>
      </c>
      <c r="B21854" t="s">
        <v>1468</v>
      </c>
      <c r="C21854" s="70">
        <v>0</v>
      </c>
      <c r="D21854" s="70">
        <v>0</v>
      </c>
      <c r="E21854" s="71">
        <v>44711</v>
      </c>
      <c r="F21854" t="s">
        <v>7618</v>
      </c>
      <c r="G21854" t="s">
        <v>2142</v>
      </c>
      <c r="H21854" t="s">
        <v>7617</v>
      </c>
      <c r="I21854" t="s">
        <v>7616</v>
      </c>
      <c r="J21854" s="40">
        <v>14764.9</v>
      </c>
      <c r="K21854" s="40">
        <v>0</v>
      </c>
    </row>
    <row r="21855" spans="1:11" x14ac:dyDescent="0.35">
      <c r="A21855" t="s">
        <v>1467</v>
      </c>
      <c r="B21855" t="s">
        <v>1468</v>
      </c>
      <c r="C21855" s="70">
        <v>0</v>
      </c>
      <c r="D21855" s="70">
        <v>0</v>
      </c>
      <c r="E21855" s="71">
        <v>44742</v>
      </c>
      <c r="F21855" t="s">
        <v>7615</v>
      </c>
      <c r="G21855" t="s">
        <v>2142</v>
      </c>
      <c r="H21855" t="s">
        <v>7614</v>
      </c>
      <c r="I21855" t="s">
        <v>7613</v>
      </c>
      <c r="J21855" s="40">
        <v>15044.47</v>
      </c>
      <c r="K21855" s="40">
        <v>0</v>
      </c>
    </row>
    <row r="21856" spans="1:11" x14ac:dyDescent="0.35">
      <c r="A21856" t="s">
        <v>1467</v>
      </c>
      <c r="B21856" t="s">
        <v>1468</v>
      </c>
      <c r="C21856" s="70">
        <v>0</v>
      </c>
      <c r="D21856" s="70">
        <v>0</v>
      </c>
      <c r="E21856" s="71">
        <v>44767</v>
      </c>
      <c r="F21856" t="s">
        <v>7612</v>
      </c>
      <c r="G21856" t="s">
        <v>2142</v>
      </c>
      <c r="H21856" t="s">
        <v>7611</v>
      </c>
      <c r="I21856" t="s">
        <v>7610</v>
      </c>
      <c r="J21856" s="40">
        <v>15120.52</v>
      </c>
      <c r="K21856" s="40">
        <v>0</v>
      </c>
    </row>
    <row r="21857" spans="1:11" x14ac:dyDescent="0.35">
      <c r="A21857" t="s">
        <v>1469</v>
      </c>
      <c r="B21857" t="s">
        <v>1470</v>
      </c>
      <c r="C21857" s="70">
        <v>0</v>
      </c>
      <c r="D21857" s="70">
        <v>0</v>
      </c>
      <c r="E21857" s="71">
        <v>44773</v>
      </c>
      <c r="F21857" t="s">
        <v>7579</v>
      </c>
      <c r="G21857" t="s">
        <v>2142</v>
      </c>
      <c r="H21857" t="s">
        <v>7578</v>
      </c>
      <c r="I21857" t="s">
        <v>7577</v>
      </c>
      <c r="J21857" s="40">
        <v>3855.64</v>
      </c>
      <c r="K21857" s="40">
        <v>0</v>
      </c>
    </row>
    <row r="21858" spans="1:11" x14ac:dyDescent="0.35">
      <c r="A21858" t="s">
        <v>1471</v>
      </c>
      <c r="B21858" t="s">
        <v>1472</v>
      </c>
      <c r="C21858" s="70">
        <v>0</v>
      </c>
      <c r="D21858" s="70">
        <v>0</v>
      </c>
      <c r="E21858" s="71">
        <v>44721</v>
      </c>
      <c r="F21858" t="s">
        <v>7609</v>
      </c>
      <c r="G21858" t="s">
        <v>2142</v>
      </c>
      <c r="H21858" t="s">
        <v>7608</v>
      </c>
      <c r="I21858" t="s">
        <v>7607</v>
      </c>
      <c r="J21858" s="40">
        <v>715.38</v>
      </c>
      <c r="K21858" s="40">
        <v>0</v>
      </c>
    </row>
    <row r="21859" spans="1:11" x14ac:dyDescent="0.35">
      <c r="A21859" t="s">
        <v>1471</v>
      </c>
      <c r="B21859" t="s">
        <v>1472</v>
      </c>
      <c r="C21859" s="70">
        <v>0</v>
      </c>
      <c r="D21859" s="70">
        <v>0</v>
      </c>
      <c r="E21859" s="71">
        <v>44742</v>
      </c>
      <c r="F21859" t="s">
        <v>7582</v>
      </c>
      <c r="G21859" t="s">
        <v>2142</v>
      </c>
      <c r="H21859" t="s">
        <v>7581</v>
      </c>
      <c r="I21859" t="s">
        <v>7580</v>
      </c>
      <c r="J21859" s="40">
        <v>3101.63</v>
      </c>
      <c r="K21859" s="40">
        <v>0</v>
      </c>
    </row>
    <row r="21860" spans="1:11" x14ac:dyDescent="0.35">
      <c r="A21860" t="s">
        <v>1471</v>
      </c>
      <c r="B21860" t="s">
        <v>1472</v>
      </c>
      <c r="C21860" s="70">
        <v>0</v>
      </c>
      <c r="D21860" s="70">
        <v>0</v>
      </c>
      <c r="E21860" s="71">
        <v>44773</v>
      </c>
      <c r="F21860" t="s">
        <v>7579</v>
      </c>
      <c r="G21860" t="s">
        <v>2142</v>
      </c>
      <c r="H21860" t="s">
        <v>7578</v>
      </c>
      <c r="I21860" t="s">
        <v>7577</v>
      </c>
      <c r="J21860" s="40">
        <v>18297.53</v>
      </c>
      <c r="K21860" s="40">
        <v>0</v>
      </c>
    </row>
    <row r="21861" spans="1:11" x14ac:dyDescent="0.35">
      <c r="A21861" t="s">
        <v>1473</v>
      </c>
      <c r="B21861" t="s">
        <v>1474</v>
      </c>
      <c r="C21861" s="70">
        <v>0</v>
      </c>
      <c r="D21861" s="70">
        <v>0</v>
      </c>
      <c r="E21861" s="71">
        <v>44754</v>
      </c>
      <c r="F21861" t="s">
        <v>7606</v>
      </c>
      <c r="G21861" t="s">
        <v>2142</v>
      </c>
      <c r="H21861" t="s">
        <v>7605</v>
      </c>
      <c r="I21861" t="s">
        <v>7604</v>
      </c>
      <c r="J21861" s="40">
        <v>10456.73</v>
      </c>
      <c r="K21861" s="40">
        <v>0</v>
      </c>
    </row>
    <row r="21862" spans="1:11" x14ac:dyDescent="0.35">
      <c r="A21862" t="s">
        <v>1475</v>
      </c>
      <c r="B21862" t="s">
        <v>1476</v>
      </c>
      <c r="C21862" s="70">
        <v>0</v>
      </c>
      <c r="D21862" s="70">
        <v>0</v>
      </c>
      <c r="E21862" s="71">
        <v>44721</v>
      </c>
      <c r="F21862" t="s">
        <v>7603</v>
      </c>
      <c r="G21862" t="s">
        <v>2142</v>
      </c>
      <c r="H21862" t="s">
        <v>7602</v>
      </c>
      <c r="I21862" t="s">
        <v>7601</v>
      </c>
      <c r="J21862" s="40">
        <v>697.88</v>
      </c>
      <c r="K21862" s="40">
        <v>0</v>
      </c>
    </row>
    <row r="21863" spans="1:11" x14ac:dyDescent="0.35">
      <c r="A21863" t="s">
        <v>1475</v>
      </c>
      <c r="B21863" t="s">
        <v>1476</v>
      </c>
      <c r="C21863" s="70">
        <v>0</v>
      </c>
      <c r="D21863" s="70">
        <v>0</v>
      </c>
      <c r="E21863" s="71">
        <v>44736</v>
      </c>
      <c r="F21863" t="s">
        <v>7600</v>
      </c>
      <c r="G21863" t="s">
        <v>2142</v>
      </c>
      <c r="H21863" t="s">
        <v>7599</v>
      </c>
      <c r="I21863" t="s">
        <v>7598</v>
      </c>
      <c r="J21863" s="40">
        <v>13337.7</v>
      </c>
      <c r="K21863" s="40">
        <v>0</v>
      </c>
    </row>
    <row r="21864" spans="1:11" x14ac:dyDescent="0.35">
      <c r="A21864" t="s">
        <v>1475</v>
      </c>
      <c r="B21864" t="s">
        <v>1476</v>
      </c>
      <c r="C21864" s="70">
        <v>0</v>
      </c>
      <c r="D21864" s="70">
        <v>0</v>
      </c>
      <c r="E21864" s="71">
        <v>44767</v>
      </c>
      <c r="F21864" t="s">
        <v>7597</v>
      </c>
      <c r="G21864" t="s">
        <v>2142</v>
      </c>
      <c r="H21864" t="s">
        <v>7596</v>
      </c>
      <c r="I21864" t="s">
        <v>7595</v>
      </c>
      <c r="J21864" s="40">
        <v>12985.18</v>
      </c>
      <c r="K21864" s="40">
        <v>0</v>
      </c>
    </row>
    <row r="21865" spans="1:11" x14ac:dyDescent="0.35">
      <c r="A21865" t="s">
        <v>1477</v>
      </c>
      <c r="B21865" t="s">
        <v>1478</v>
      </c>
      <c r="C21865" s="70">
        <v>0</v>
      </c>
      <c r="D21865" s="70">
        <v>0</v>
      </c>
      <c r="E21865" s="71">
        <v>44711</v>
      </c>
      <c r="F21865" t="s">
        <v>7594</v>
      </c>
      <c r="G21865" t="s">
        <v>2142</v>
      </c>
      <c r="H21865" t="s">
        <v>7593</v>
      </c>
      <c r="I21865" t="s">
        <v>7592</v>
      </c>
      <c r="J21865" s="40">
        <v>762.44</v>
      </c>
      <c r="K21865" s="40">
        <v>0</v>
      </c>
    </row>
    <row r="21866" spans="1:11" x14ac:dyDescent="0.35">
      <c r="A21866" t="s">
        <v>1479</v>
      </c>
      <c r="B21866" t="s">
        <v>1480</v>
      </c>
      <c r="C21866" s="70">
        <v>0</v>
      </c>
      <c r="D21866" s="70">
        <v>0</v>
      </c>
      <c r="E21866" s="71">
        <v>44727</v>
      </c>
      <c r="F21866" t="s">
        <v>7591</v>
      </c>
      <c r="G21866" t="s">
        <v>2142</v>
      </c>
      <c r="H21866" t="s">
        <v>7590</v>
      </c>
      <c r="I21866" t="s">
        <v>7589</v>
      </c>
      <c r="J21866" s="40">
        <v>900</v>
      </c>
      <c r="K21866" s="40">
        <v>0</v>
      </c>
    </row>
    <row r="21867" spans="1:11" x14ac:dyDescent="0.35">
      <c r="A21867" t="s">
        <v>1479</v>
      </c>
      <c r="B21867" t="s">
        <v>1480</v>
      </c>
      <c r="C21867" s="70">
        <v>0</v>
      </c>
      <c r="D21867" s="70">
        <v>0</v>
      </c>
      <c r="E21867" s="71">
        <v>44773</v>
      </c>
      <c r="F21867" t="s">
        <v>7588</v>
      </c>
      <c r="G21867" t="s">
        <v>2142</v>
      </c>
      <c r="H21867" t="s">
        <v>7587</v>
      </c>
      <c r="I21867" t="s">
        <v>7586</v>
      </c>
      <c r="J21867" s="40">
        <v>11030.88</v>
      </c>
      <c r="K21867" s="40">
        <v>0</v>
      </c>
    </row>
    <row r="21868" spans="1:11" x14ac:dyDescent="0.35">
      <c r="A21868" t="s">
        <v>1481</v>
      </c>
      <c r="B21868" t="s">
        <v>1482</v>
      </c>
      <c r="C21868" s="70">
        <v>0</v>
      </c>
      <c r="D21868" s="70">
        <v>0</v>
      </c>
      <c r="E21868" s="71">
        <v>44773</v>
      </c>
      <c r="F21868" t="s">
        <v>7579</v>
      </c>
      <c r="G21868" t="s">
        <v>2142</v>
      </c>
      <c r="H21868" t="s">
        <v>7578</v>
      </c>
      <c r="I21868" t="s">
        <v>7577</v>
      </c>
      <c r="J21868" s="40">
        <v>2225.11</v>
      </c>
      <c r="K21868" s="40">
        <v>0</v>
      </c>
    </row>
    <row r="21869" spans="1:11" x14ac:dyDescent="0.35">
      <c r="A21869" t="s">
        <v>1483</v>
      </c>
      <c r="B21869" t="s">
        <v>1484</v>
      </c>
      <c r="C21869" s="70">
        <v>0</v>
      </c>
      <c r="D21869" s="70">
        <v>0</v>
      </c>
      <c r="E21869" s="71">
        <v>44728</v>
      </c>
      <c r="F21869" t="s">
        <v>7585</v>
      </c>
      <c r="G21869" t="s">
        <v>2142</v>
      </c>
      <c r="H21869" t="s">
        <v>7584</v>
      </c>
      <c r="I21869" t="s">
        <v>7583</v>
      </c>
      <c r="J21869" s="40">
        <v>692.38</v>
      </c>
      <c r="K21869" s="40">
        <v>0</v>
      </c>
    </row>
    <row r="21870" spans="1:11" x14ac:dyDescent="0.35">
      <c r="A21870" t="s">
        <v>1483</v>
      </c>
      <c r="B21870" t="s">
        <v>1484</v>
      </c>
      <c r="C21870" s="70">
        <v>0</v>
      </c>
      <c r="D21870" s="70">
        <v>0</v>
      </c>
      <c r="E21870" s="71">
        <v>44742</v>
      </c>
      <c r="F21870" t="s">
        <v>7582</v>
      </c>
      <c r="G21870" t="s">
        <v>2142</v>
      </c>
      <c r="H21870" t="s">
        <v>7581</v>
      </c>
      <c r="I21870" t="s">
        <v>7580</v>
      </c>
      <c r="J21870" s="40">
        <v>1466.17</v>
      </c>
      <c r="K21870" s="40">
        <v>0</v>
      </c>
    </row>
    <row r="21871" spans="1:11" x14ac:dyDescent="0.35">
      <c r="A21871" t="s">
        <v>1483</v>
      </c>
      <c r="B21871" t="s">
        <v>1484</v>
      </c>
      <c r="C21871" s="70">
        <v>0</v>
      </c>
      <c r="D21871" s="70">
        <v>0</v>
      </c>
      <c r="E21871" s="71">
        <v>44773</v>
      </c>
      <c r="F21871" t="s">
        <v>7579</v>
      </c>
      <c r="G21871" t="s">
        <v>2142</v>
      </c>
      <c r="H21871" t="s">
        <v>7578</v>
      </c>
      <c r="I21871" t="s">
        <v>7577</v>
      </c>
      <c r="J21871" s="40">
        <v>8990.7900000000009</v>
      </c>
      <c r="K21871" s="40">
        <v>0</v>
      </c>
    </row>
    <row r="21872" spans="1:11" x14ac:dyDescent="0.35">
      <c r="A21872" t="s">
        <v>1485</v>
      </c>
      <c r="B21872" t="s">
        <v>1486</v>
      </c>
      <c r="C21872" s="70">
        <v>0</v>
      </c>
      <c r="D21872" s="70">
        <v>0</v>
      </c>
      <c r="E21872" s="71">
        <v>44767</v>
      </c>
      <c r="F21872" t="s">
        <v>7573</v>
      </c>
      <c r="G21872" t="s">
        <v>2142</v>
      </c>
      <c r="H21872" t="s">
        <v>7572</v>
      </c>
      <c r="I21872" t="s">
        <v>7571</v>
      </c>
      <c r="J21872" s="40">
        <v>3060.08</v>
      </c>
      <c r="K21872" s="40">
        <v>0</v>
      </c>
    </row>
    <row r="21873" spans="1:11" x14ac:dyDescent="0.35">
      <c r="A21873" t="s">
        <v>1487</v>
      </c>
      <c r="B21873" t="s">
        <v>1488</v>
      </c>
      <c r="C21873" s="70">
        <v>0</v>
      </c>
      <c r="D21873" s="70">
        <v>0</v>
      </c>
      <c r="E21873" s="71">
        <v>44756</v>
      </c>
      <c r="F21873" t="s">
        <v>7576</v>
      </c>
      <c r="G21873" t="s">
        <v>2142</v>
      </c>
      <c r="H21873" t="s">
        <v>7575</v>
      </c>
      <c r="I21873" t="s">
        <v>7574</v>
      </c>
      <c r="J21873" s="40">
        <v>689</v>
      </c>
      <c r="K21873" s="40">
        <v>0</v>
      </c>
    </row>
    <row r="21874" spans="1:11" x14ac:dyDescent="0.35">
      <c r="A21874" t="s">
        <v>1487</v>
      </c>
      <c r="B21874" t="s">
        <v>1488</v>
      </c>
      <c r="C21874" s="70">
        <v>0</v>
      </c>
      <c r="D21874" s="70">
        <v>0</v>
      </c>
      <c r="E21874" s="71">
        <v>44767</v>
      </c>
      <c r="F21874" t="s">
        <v>7573</v>
      </c>
      <c r="G21874" t="s">
        <v>2142</v>
      </c>
      <c r="H21874" t="s">
        <v>7572</v>
      </c>
      <c r="I21874" t="s">
        <v>7571</v>
      </c>
      <c r="J21874" s="40">
        <v>8203.2999999999993</v>
      </c>
      <c r="K21874" s="40">
        <v>0</v>
      </c>
    </row>
    <row r="21875" spans="1:11" x14ac:dyDescent="0.35">
      <c r="A21875" t="s">
        <v>1489</v>
      </c>
      <c r="B21875" t="s">
        <v>1490</v>
      </c>
      <c r="C21875" s="70">
        <v>0</v>
      </c>
      <c r="D21875" s="70">
        <v>0</v>
      </c>
      <c r="E21875" s="71">
        <v>44760</v>
      </c>
      <c r="F21875" t="s">
        <v>7570</v>
      </c>
      <c r="G21875" t="s">
        <v>2142</v>
      </c>
      <c r="H21875" t="s">
        <v>4613</v>
      </c>
      <c r="I21875" t="s">
        <v>4612</v>
      </c>
      <c r="J21875" s="40">
        <v>658.56</v>
      </c>
      <c r="K21875" s="40">
        <v>0</v>
      </c>
    </row>
    <row r="21876" spans="1:11" x14ac:dyDescent="0.35">
      <c r="A21876">
        <v>65159</v>
      </c>
      <c r="B21876" t="s">
        <v>1560</v>
      </c>
      <c r="C21876" s="70">
        <v>0</v>
      </c>
      <c r="D21876" s="70">
        <v>0</v>
      </c>
      <c r="E21876" s="71">
        <v>44685</v>
      </c>
      <c r="F21876" t="s">
        <v>7569</v>
      </c>
      <c r="G21876" t="s">
        <v>2142</v>
      </c>
      <c r="H21876" t="s">
        <v>7568</v>
      </c>
      <c r="I21876" t="s">
        <v>7567</v>
      </c>
      <c r="J21876" s="40">
        <v>-1937</v>
      </c>
      <c r="K21876" s="40">
        <v>0</v>
      </c>
    </row>
    <row r="21877" spans="1:11" x14ac:dyDescent="0.35">
      <c r="A21877">
        <v>65159</v>
      </c>
      <c r="B21877" t="s">
        <v>1560</v>
      </c>
      <c r="C21877" s="70">
        <v>0</v>
      </c>
      <c r="D21877" s="70">
        <v>0</v>
      </c>
      <c r="E21877" s="71">
        <v>44713</v>
      </c>
      <c r="F21877" t="s">
        <v>7566</v>
      </c>
      <c r="G21877" t="s">
        <v>2142</v>
      </c>
      <c r="H21877" t="s">
        <v>7565</v>
      </c>
      <c r="I21877" t="s">
        <v>7564</v>
      </c>
      <c r="J21877" s="40">
        <v>1297</v>
      </c>
      <c r="K21877" s="40">
        <v>0</v>
      </c>
    </row>
    <row r="21878" spans="1:11" x14ac:dyDescent="0.35">
      <c r="A21878">
        <v>65159</v>
      </c>
      <c r="B21878" t="s">
        <v>1560</v>
      </c>
      <c r="C21878" s="70">
        <v>0</v>
      </c>
      <c r="D21878" s="70">
        <v>0</v>
      </c>
      <c r="E21878" s="71">
        <v>44713</v>
      </c>
      <c r="F21878" t="s">
        <v>7563</v>
      </c>
      <c r="G21878" t="s">
        <v>2142</v>
      </c>
      <c r="H21878" t="s">
        <v>7562</v>
      </c>
      <c r="I21878" t="s">
        <v>7561</v>
      </c>
      <c r="J21878" s="40">
        <v>911</v>
      </c>
      <c r="K21878" s="40">
        <v>0</v>
      </c>
    </row>
    <row r="21879" spans="1:11" x14ac:dyDescent="0.35">
      <c r="A21879">
        <v>65159</v>
      </c>
      <c r="B21879" t="s">
        <v>1560</v>
      </c>
      <c r="C21879" s="70">
        <v>0</v>
      </c>
      <c r="D21879" s="70">
        <v>0</v>
      </c>
      <c r="E21879" s="71">
        <v>44713</v>
      </c>
      <c r="F21879" t="s">
        <v>7560</v>
      </c>
      <c r="G21879" t="s">
        <v>2142</v>
      </c>
      <c r="H21879" t="s">
        <v>7559</v>
      </c>
      <c r="I21879" t="s">
        <v>7558</v>
      </c>
      <c r="J21879" s="40">
        <v>1701</v>
      </c>
      <c r="K21879" s="40">
        <v>0</v>
      </c>
    </row>
    <row r="21880" spans="1:11" x14ac:dyDescent="0.35">
      <c r="A21880">
        <v>65159</v>
      </c>
      <c r="B21880" t="s">
        <v>1560</v>
      </c>
      <c r="C21880" s="70">
        <v>0</v>
      </c>
      <c r="D21880" s="70">
        <v>0</v>
      </c>
      <c r="E21880" s="71">
        <v>44713</v>
      </c>
      <c r="F21880" t="s">
        <v>7557</v>
      </c>
      <c r="G21880" t="s">
        <v>2142</v>
      </c>
      <c r="H21880" t="s">
        <v>7556</v>
      </c>
      <c r="I21880" t="s">
        <v>7555</v>
      </c>
      <c r="J21880" s="40">
        <v>1624</v>
      </c>
      <c r="K21880" s="40">
        <v>0</v>
      </c>
    </row>
    <row r="21881" spans="1:11" x14ac:dyDescent="0.35">
      <c r="A21881">
        <v>65159</v>
      </c>
      <c r="B21881" t="s">
        <v>1560</v>
      </c>
      <c r="C21881" s="70">
        <v>0</v>
      </c>
      <c r="D21881" s="70">
        <v>0</v>
      </c>
      <c r="E21881" s="71">
        <v>44713</v>
      </c>
      <c r="F21881" t="s">
        <v>7554</v>
      </c>
      <c r="G21881" t="s">
        <v>2142</v>
      </c>
      <c r="H21881" t="s">
        <v>7553</v>
      </c>
      <c r="I21881" t="s">
        <v>7552</v>
      </c>
      <c r="J21881" s="40">
        <v>698</v>
      </c>
      <c r="K21881" s="40">
        <v>0</v>
      </c>
    </row>
    <row r="21882" spans="1:11" x14ac:dyDescent="0.35">
      <c r="A21882">
        <v>65159</v>
      </c>
      <c r="B21882" t="s">
        <v>1560</v>
      </c>
      <c r="C21882" s="70">
        <v>0</v>
      </c>
      <c r="D21882" s="70">
        <v>0</v>
      </c>
      <c r="E21882" s="71">
        <v>44713</v>
      </c>
      <c r="F21882" t="s">
        <v>7551</v>
      </c>
      <c r="G21882" t="s">
        <v>2142</v>
      </c>
      <c r="H21882" t="s">
        <v>7550</v>
      </c>
      <c r="I21882" t="s">
        <v>7549</v>
      </c>
      <c r="J21882" s="40">
        <v>902</v>
      </c>
      <c r="K21882" s="40">
        <v>0</v>
      </c>
    </row>
    <row r="21883" spans="1:11" x14ac:dyDescent="0.35">
      <c r="A21883">
        <v>65159</v>
      </c>
      <c r="B21883" t="s">
        <v>1560</v>
      </c>
      <c r="C21883" s="70">
        <v>0</v>
      </c>
      <c r="D21883" s="70">
        <v>0</v>
      </c>
      <c r="E21883" s="71">
        <v>44713</v>
      </c>
      <c r="F21883" t="s">
        <v>7548</v>
      </c>
      <c r="G21883" t="s">
        <v>2142</v>
      </c>
      <c r="H21883" t="s">
        <v>7547</v>
      </c>
      <c r="I21883" t="s">
        <v>7546</v>
      </c>
      <c r="J21883" s="40">
        <v>2470</v>
      </c>
      <c r="K21883" s="40">
        <v>0</v>
      </c>
    </row>
    <row r="21884" spans="1:11" x14ac:dyDescent="0.35">
      <c r="A21884">
        <v>65159</v>
      </c>
      <c r="B21884" t="s">
        <v>1560</v>
      </c>
      <c r="C21884" s="70">
        <v>0</v>
      </c>
      <c r="D21884" s="70">
        <v>0</v>
      </c>
      <c r="E21884" s="71">
        <v>44713</v>
      </c>
      <c r="F21884" t="s">
        <v>7545</v>
      </c>
      <c r="G21884" t="s">
        <v>2142</v>
      </c>
      <c r="H21884" t="s">
        <v>7544</v>
      </c>
      <c r="I21884" t="s">
        <v>7543</v>
      </c>
      <c r="J21884" s="40">
        <v>1265</v>
      </c>
      <c r="K21884" s="40">
        <v>0</v>
      </c>
    </row>
    <row r="21885" spans="1:11" x14ac:dyDescent="0.35">
      <c r="A21885">
        <v>65159</v>
      </c>
      <c r="B21885" t="s">
        <v>1560</v>
      </c>
      <c r="C21885" s="70">
        <v>0</v>
      </c>
      <c r="D21885" s="70">
        <v>0</v>
      </c>
      <c r="E21885" s="71">
        <v>44713</v>
      </c>
      <c r="F21885" t="s">
        <v>7542</v>
      </c>
      <c r="G21885" t="s">
        <v>2142</v>
      </c>
      <c r="H21885" t="s">
        <v>7541</v>
      </c>
      <c r="I21885" t="s">
        <v>7540</v>
      </c>
      <c r="J21885" s="40">
        <v>902</v>
      </c>
      <c r="K21885" s="40">
        <v>0</v>
      </c>
    </row>
    <row r="21886" spans="1:11" x14ac:dyDescent="0.35">
      <c r="A21886">
        <v>65159</v>
      </c>
      <c r="B21886" t="s">
        <v>1560</v>
      </c>
      <c r="C21886" s="70">
        <v>0</v>
      </c>
      <c r="D21886" s="70">
        <v>0</v>
      </c>
      <c r="E21886" s="71">
        <v>44713</v>
      </c>
      <c r="F21886" t="s">
        <v>7539</v>
      </c>
      <c r="G21886" t="s">
        <v>2142</v>
      </c>
      <c r="H21886" t="s">
        <v>7538</v>
      </c>
      <c r="I21886" t="s">
        <v>7537</v>
      </c>
      <c r="J21886" s="40">
        <v>1899</v>
      </c>
      <c r="K21886" s="40">
        <v>0</v>
      </c>
    </row>
    <row r="21887" spans="1:11" x14ac:dyDescent="0.35">
      <c r="A21887">
        <v>65159</v>
      </c>
      <c r="B21887" t="s">
        <v>1560</v>
      </c>
      <c r="C21887" s="70">
        <v>0</v>
      </c>
      <c r="D21887" s="70">
        <v>0</v>
      </c>
      <c r="E21887" s="71">
        <v>44713</v>
      </c>
      <c r="F21887" t="s">
        <v>7536</v>
      </c>
      <c r="G21887" t="s">
        <v>2142</v>
      </c>
      <c r="H21887" t="s">
        <v>7535</v>
      </c>
      <c r="I21887" t="s">
        <v>7534</v>
      </c>
      <c r="J21887" s="40">
        <v>930</v>
      </c>
      <c r="K21887" s="40">
        <v>0</v>
      </c>
    </row>
    <row r="21888" spans="1:11" x14ac:dyDescent="0.35">
      <c r="A21888">
        <v>65159</v>
      </c>
      <c r="B21888" t="s">
        <v>1560</v>
      </c>
      <c r="C21888" s="70">
        <v>0</v>
      </c>
      <c r="D21888" s="70">
        <v>0</v>
      </c>
      <c r="E21888" s="71">
        <v>44713</v>
      </c>
      <c r="F21888" t="s">
        <v>7533</v>
      </c>
      <c r="G21888" t="s">
        <v>2142</v>
      </c>
      <c r="H21888" t="s">
        <v>7532</v>
      </c>
      <c r="I21888" t="s">
        <v>7531</v>
      </c>
      <c r="J21888" s="40">
        <v>1624</v>
      </c>
      <c r="K21888" s="40">
        <v>0</v>
      </c>
    </row>
    <row r="21889" spans="1:11" x14ac:dyDescent="0.35">
      <c r="A21889">
        <v>65159</v>
      </c>
      <c r="B21889" t="s">
        <v>1560</v>
      </c>
      <c r="C21889" s="70">
        <v>0</v>
      </c>
      <c r="D21889" s="70">
        <v>0</v>
      </c>
      <c r="E21889" s="71">
        <v>44713</v>
      </c>
      <c r="F21889" t="s">
        <v>7530</v>
      </c>
      <c r="G21889" t="s">
        <v>2142</v>
      </c>
      <c r="H21889" t="s">
        <v>7529</v>
      </c>
      <c r="I21889" t="s">
        <v>7528</v>
      </c>
      <c r="J21889" s="40">
        <v>5802</v>
      </c>
      <c r="K21889" s="40">
        <v>0</v>
      </c>
    </row>
    <row r="21890" spans="1:11" x14ac:dyDescent="0.35">
      <c r="A21890">
        <v>65159</v>
      </c>
      <c r="B21890" t="s">
        <v>1560</v>
      </c>
      <c r="C21890" s="70">
        <v>0</v>
      </c>
      <c r="D21890" s="70">
        <v>0</v>
      </c>
      <c r="E21890" s="71">
        <v>44713</v>
      </c>
      <c r="F21890" t="s">
        <v>7527</v>
      </c>
      <c r="G21890" t="s">
        <v>2142</v>
      </c>
      <c r="H21890" t="s">
        <v>7526</v>
      </c>
      <c r="I21890" t="s">
        <v>7525</v>
      </c>
      <c r="J21890" s="40">
        <v>902</v>
      </c>
      <c r="K21890" s="40">
        <v>0</v>
      </c>
    </row>
    <row r="21891" spans="1:11" x14ac:dyDescent="0.35">
      <c r="A21891">
        <v>65159</v>
      </c>
      <c r="B21891" t="s">
        <v>1560</v>
      </c>
      <c r="C21891" s="70">
        <v>0</v>
      </c>
      <c r="D21891" s="70">
        <v>0</v>
      </c>
      <c r="E21891" s="71">
        <v>44713</v>
      </c>
      <c r="F21891" t="s">
        <v>7524</v>
      </c>
      <c r="G21891" t="s">
        <v>2142</v>
      </c>
      <c r="H21891" t="s">
        <v>7523</v>
      </c>
      <c r="I21891" t="s">
        <v>7522</v>
      </c>
      <c r="J21891" s="40">
        <v>2295</v>
      </c>
      <c r="K21891" s="40">
        <v>0</v>
      </c>
    </row>
    <row r="21892" spans="1:11" x14ac:dyDescent="0.35">
      <c r="A21892">
        <v>65159</v>
      </c>
      <c r="B21892" t="s">
        <v>1560</v>
      </c>
      <c r="C21892" s="70">
        <v>0</v>
      </c>
      <c r="D21892" s="70">
        <v>0</v>
      </c>
      <c r="E21892" s="71">
        <v>44713</v>
      </c>
      <c r="F21892" t="s">
        <v>7521</v>
      </c>
      <c r="G21892" t="s">
        <v>2142</v>
      </c>
      <c r="H21892" t="s">
        <v>7520</v>
      </c>
      <c r="I21892" t="s">
        <v>7519</v>
      </c>
      <c r="J21892" s="40">
        <v>606</v>
      </c>
      <c r="K21892" s="40">
        <v>0</v>
      </c>
    </row>
    <row r="21893" spans="1:11" x14ac:dyDescent="0.35">
      <c r="A21893">
        <v>65159</v>
      </c>
      <c r="B21893" t="s">
        <v>1560</v>
      </c>
      <c r="C21893" s="70">
        <v>0</v>
      </c>
      <c r="D21893" s="70">
        <v>0</v>
      </c>
      <c r="E21893" s="71">
        <v>44713</v>
      </c>
      <c r="F21893" t="s">
        <v>7518</v>
      </c>
      <c r="G21893" t="s">
        <v>2142</v>
      </c>
      <c r="H21893" t="s">
        <v>7517</v>
      </c>
      <c r="I21893" t="s">
        <v>7516</v>
      </c>
      <c r="J21893" s="40">
        <v>1624</v>
      </c>
      <c r="K21893" s="40">
        <v>0</v>
      </c>
    </row>
    <row r="21894" spans="1:11" x14ac:dyDescent="0.35">
      <c r="A21894">
        <v>65159</v>
      </c>
      <c r="B21894" t="s">
        <v>1560</v>
      </c>
      <c r="C21894" s="70">
        <v>0</v>
      </c>
      <c r="D21894" s="70">
        <v>0</v>
      </c>
      <c r="E21894" s="71">
        <v>44713</v>
      </c>
      <c r="F21894" t="s">
        <v>7515</v>
      </c>
      <c r="G21894" t="s">
        <v>2142</v>
      </c>
      <c r="H21894" t="s">
        <v>7514</v>
      </c>
      <c r="I21894" t="s">
        <v>7513</v>
      </c>
      <c r="J21894" s="40">
        <v>1703</v>
      </c>
      <c r="K21894" s="40">
        <v>0</v>
      </c>
    </row>
    <row r="21895" spans="1:11" x14ac:dyDescent="0.35">
      <c r="A21895">
        <v>65159</v>
      </c>
      <c r="B21895" t="s">
        <v>1560</v>
      </c>
      <c r="C21895" s="70">
        <v>0</v>
      </c>
      <c r="D21895" s="70">
        <v>0</v>
      </c>
      <c r="E21895" s="71">
        <v>44713</v>
      </c>
      <c r="F21895" t="s">
        <v>7512</v>
      </c>
      <c r="G21895" t="s">
        <v>2142</v>
      </c>
      <c r="H21895" t="s">
        <v>7511</v>
      </c>
      <c r="I21895" t="s">
        <v>7510</v>
      </c>
      <c r="J21895" s="40">
        <v>2037</v>
      </c>
      <c r="K21895" s="40">
        <v>0</v>
      </c>
    </row>
    <row r="21896" spans="1:11" x14ac:dyDescent="0.35">
      <c r="A21896">
        <v>65159</v>
      </c>
      <c r="B21896" t="s">
        <v>1560</v>
      </c>
      <c r="C21896" s="70">
        <v>0</v>
      </c>
      <c r="D21896" s="70">
        <v>0</v>
      </c>
      <c r="E21896" s="71">
        <v>44713</v>
      </c>
      <c r="F21896" t="s">
        <v>7509</v>
      </c>
      <c r="G21896" t="s">
        <v>2142</v>
      </c>
      <c r="H21896" t="s">
        <v>7508</v>
      </c>
      <c r="I21896" t="s">
        <v>7500</v>
      </c>
      <c r="J21896" s="40">
        <v>100224</v>
      </c>
      <c r="K21896" s="40">
        <v>0</v>
      </c>
    </row>
    <row r="21897" spans="1:11" x14ac:dyDescent="0.35">
      <c r="A21897">
        <v>65159</v>
      </c>
      <c r="B21897" t="s">
        <v>1560</v>
      </c>
      <c r="C21897" s="70">
        <v>0</v>
      </c>
      <c r="D21897" s="70">
        <v>0</v>
      </c>
      <c r="E21897" s="71">
        <v>44713</v>
      </c>
      <c r="F21897" t="s">
        <v>7507</v>
      </c>
      <c r="G21897" t="s">
        <v>2142</v>
      </c>
      <c r="H21897" t="s">
        <v>7506</v>
      </c>
      <c r="I21897" t="s">
        <v>7505</v>
      </c>
      <c r="J21897" s="40">
        <v>1516</v>
      </c>
      <c r="K21897" s="40">
        <v>0</v>
      </c>
    </row>
    <row r="21898" spans="1:11" x14ac:dyDescent="0.35">
      <c r="A21898">
        <v>65159</v>
      </c>
      <c r="B21898" t="s">
        <v>1560</v>
      </c>
      <c r="C21898" s="70">
        <v>0</v>
      </c>
      <c r="D21898" s="70">
        <v>0</v>
      </c>
      <c r="E21898" s="71">
        <v>44713</v>
      </c>
      <c r="F21898" t="s">
        <v>7504</v>
      </c>
      <c r="G21898" t="s">
        <v>2142</v>
      </c>
      <c r="H21898" t="s">
        <v>7503</v>
      </c>
      <c r="I21898" t="s">
        <v>7500</v>
      </c>
      <c r="J21898" s="40">
        <v>-100224</v>
      </c>
      <c r="K21898" s="40">
        <v>0</v>
      </c>
    </row>
    <row r="21899" spans="1:11" x14ac:dyDescent="0.35">
      <c r="A21899">
        <v>65159</v>
      </c>
      <c r="B21899" t="s">
        <v>1560</v>
      </c>
      <c r="C21899" s="70">
        <v>0</v>
      </c>
      <c r="D21899" s="70">
        <v>0</v>
      </c>
      <c r="E21899" s="71">
        <v>44743</v>
      </c>
      <c r="F21899" t="s">
        <v>7502</v>
      </c>
      <c r="G21899" t="s">
        <v>2142</v>
      </c>
      <c r="H21899" t="s">
        <v>7501</v>
      </c>
      <c r="I21899" t="s">
        <v>7500</v>
      </c>
      <c r="J21899" s="40">
        <v>31096.49</v>
      </c>
      <c r="K21899" s="40">
        <v>0</v>
      </c>
    </row>
    <row r="21900" spans="1:11" x14ac:dyDescent="0.35">
      <c r="A21900">
        <v>65159</v>
      </c>
      <c r="B21900" t="s">
        <v>1560</v>
      </c>
      <c r="C21900" s="70">
        <v>0</v>
      </c>
      <c r="D21900" s="70">
        <v>0</v>
      </c>
      <c r="E21900" s="71">
        <v>44743</v>
      </c>
      <c r="F21900" t="s">
        <v>7499</v>
      </c>
      <c r="G21900" t="s">
        <v>2142</v>
      </c>
      <c r="H21900" t="s">
        <v>7498</v>
      </c>
      <c r="I21900" t="s">
        <v>7497</v>
      </c>
      <c r="J21900" s="40">
        <v>-1059.1500000000001</v>
      </c>
      <c r="K21900" s="40">
        <v>0</v>
      </c>
    </row>
    <row r="21901" spans="1:11" x14ac:dyDescent="0.35">
      <c r="A21901">
        <v>65159</v>
      </c>
      <c r="B21901" t="s">
        <v>1560</v>
      </c>
      <c r="C21901" s="70">
        <v>0</v>
      </c>
      <c r="D21901" s="70">
        <v>0</v>
      </c>
      <c r="E21901" s="71">
        <v>44743</v>
      </c>
      <c r="F21901" t="s">
        <v>7496</v>
      </c>
      <c r="G21901" t="s">
        <v>2142</v>
      </c>
      <c r="H21901" t="s">
        <v>7495</v>
      </c>
      <c r="I21901" t="s">
        <v>7494</v>
      </c>
      <c r="J21901" s="40">
        <v>941.25</v>
      </c>
      <c r="K21901" s="40">
        <v>0</v>
      </c>
    </row>
    <row r="21902" spans="1:11" x14ac:dyDescent="0.35">
      <c r="A21902">
        <v>65160</v>
      </c>
      <c r="B21902" t="s">
        <v>7492</v>
      </c>
      <c r="C21902" s="70">
        <v>0</v>
      </c>
      <c r="D21902" s="70">
        <v>0</v>
      </c>
      <c r="E21902" s="71">
        <v>44777</v>
      </c>
      <c r="F21902" t="s">
        <v>7493</v>
      </c>
      <c r="G21902" t="s">
        <v>2142</v>
      </c>
      <c r="H21902" t="s">
        <v>2294</v>
      </c>
      <c r="I21902" t="s">
        <v>2293</v>
      </c>
      <c r="J21902" s="40">
        <v>1845.3</v>
      </c>
      <c r="K21902" s="40">
        <v>0</v>
      </c>
    </row>
    <row r="21903" spans="1:11" x14ac:dyDescent="0.35">
      <c r="A21903">
        <v>65160</v>
      </c>
      <c r="B21903" t="s">
        <v>7492</v>
      </c>
      <c r="C21903" s="70">
        <v>0</v>
      </c>
      <c r="D21903" s="70">
        <v>0</v>
      </c>
      <c r="E21903" s="71">
        <v>44777</v>
      </c>
      <c r="F21903" t="s">
        <v>2295</v>
      </c>
      <c r="G21903" t="s">
        <v>1907</v>
      </c>
      <c r="H21903" t="s">
        <v>2294</v>
      </c>
      <c r="I21903" t="s">
        <v>2293</v>
      </c>
      <c r="J21903" s="40">
        <v>0</v>
      </c>
      <c r="K21903" s="40">
        <v>1845.3</v>
      </c>
    </row>
    <row r="21904" spans="1:11" x14ac:dyDescent="0.35">
      <c r="A21904">
        <v>65161</v>
      </c>
      <c r="B21904" t="s">
        <v>1561</v>
      </c>
      <c r="C21904" s="70">
        <v>0</v>
      </c>
      <c r="D21904" s="70">
        <v>0</v>
      </c>
      <c r="E21904" s="71">
        <v>44818</v>
      </c>
      <c r="F21904" t="s">
        <v>7491</v>
      </c>
      <c r="G21904" t="s">
        <v>2142</v>
      </c>
      <c r="H21904" t="s">
        <v>7490</v>
      </c>
      <c r="I21904" t="s">
        <v>7489</v>
      </c>
      <c r="J21904" s="40">
        <v>2383</v>
      </c>
      <c r="K21904" s="40">
        <v>0</v>
      </c>
    </row>
    <row r="21905" spans="1:11" x14ac:dyDescent="0.35">
      <c r="A21905">
        <v>65162</v>
      </c>
      <c r="B21905" t="s">
        <v>1562</v>
      </c>
      <c r="C21905" s="70">
        <v>0</v>
      </c>
      <c r="D21905" s="70">
        <v>0</v>
      </c>
      <c r="E21905" s="71">
        <v>44819</v>
      </c>
      <c r="F21905" t="s">
        <v>7488</v>
      </c>
      <c r="G21905" t="s">
        <v>2142</v>
      </c>
      <c r="H21905" t="s">
        <v>7487</v>
      </c>
      <c r="I21905" t="s">
        <v>7486</v>
      </c>
      <c r="J21905" s="40">
        <v>4333</v>
      </c>
      <c r="K21905" s="40">
        <v>0</v>
      </c>
    </row>
    <row r="21906" spans="1:11" x14ac:dyDescent="0.35">
      <c r="A21906">
        <v>65163</v>
      </c>
      <c r="B21906" t="s">
        <v>1563</v>
      </c>
      <c r="C21906" s="70">
        <v>0</v>
      </c>
      <c r="D21906" s="70">
        <v>0</v>
      </c>
      <c r="E21906" s="71">
        <v>44805</v>
      </c>
      <c r="F21906" t="s">
        <v>7485</v>
      </c>
      <c r="G21906" t="s">
        <v>2142</v>
      </c>
      <c r="H21906" t="s">
        <v>7484</v>
      </c>
      <c r="I21906" t="s">
        <v>7483</v>
      </c>
      <c r="J21906" s="40">
        <v>517</v>
      </c>
      <c r="K21906" s="40">
        <v>0</v>
      </c>
    </row>
    <row r="21907" spans="1:11" x14ac:dyDescent="0.35">
      <c r="A21907">
        <v>65164</v>
      </c>
      <c r="B21907" t="s">
        <v>1564</v>
      </c>
      <c r="C21907" s="70">
        <v>0</v>
      </c>
      <c r="D21907" s="70">
        <v>0</v>
      </c>
      <c r="E21907" s="71">
        <v>44819</v>
      </c>
      <c r="F21907" t="s">
        <v>7482</v>
      </c>
      <c r="G21907" t="s">
        <v>2142</v>
      </c>
      <c r="H21907" t="s">
        <v>7481</v>
      </c>
      <c r="I21907" t="s">
        <v>7480</v>
      </c>
      <c r="J21907" s="40">
        <v>600</v>
      </c>
      <c r="K21907" s="40">
        <v>0</v>
      </c>
    </row>
    <row r="21908" spans="1:11" x14ac:dyDescent="0.35">
      <c r="A21908">
        <v>65165</v>
      </c>
      <c r="B21908" t="s">
        <v>1565</v>
      </c>
      <c r="C21908" s="70">
        <v>0</v>
      </c>
      <c r="D21908" s="70">
        <v>0</v>
      </c>
      <c r="E21908" s="71">
        <v>44850</v>
      </c>
      <c r="F21908" t="s">
        <v>7479</v>
      </c>
      <c r="G21908" t="s">
        <v>2142</v>
      </c>
      <c r="H21908" t="s">
        <v>7478</v>
      </c>
      <c r="I21908" t="s">
        <v>7477</v>
      </c>
      <c r="J21908" s="40">
        <v>460</v>
      </c>
      <c r="K21908" s="40">
        <v>0</v>
      </c>
    </row>
    <row r="21909" spans="1:11" x14ac:dyDescent="0.35">
      <c r="A21909">
        <v>65165</v>
      </c>
      <c r="B21909" t="s">
        <v>1565</v>
      </c>
      <c r="C21909" s="70">
        <v>0</v>
      </c>
      <c r="D21909" s="70">
        <v>0</v>
      </c>
      <c r="E21909" s="71">
        <v>44854</v>
      </c>
      <c r="F21909" t="s">
        <v>7476</v>
      </c>
      <c r="G21909" t="s">
        <v>2142</v>
      </c>
      <c r="H21909" t="s">
        <v>7475</v>
      </c>
      <c r="I21909" t="s">
        <v>7474</v>
      </c>
      <c r="J21909" s="40">
        <v>-230</v>
      </c>
      <c r="K21909" s="40">
        <v>0</v>
      </c>
    </row>
    <row r="21910" spans="1:11" x14ac:dyDescent="0.35">
      <c r="A21910">
        <v>65165</v>
      </c>
      <c r="B21910" t="s">
        <v>1565</v>
      </c>
      <c r="C21910" s="70">
        <v>0</v>
      </c>
      <c r="D21910" s="70">
        <v>0</v>
      </c>
      <c r="E21910" s="71">
        <v>44859</v>
      </c>
      <c r="F21910" t="s">
        <v>7473</v>
      </c>
      <c r="G21910" t="s">
        <v>2142</v>
      </c>
      <c r="H21910" t="s">
        <v>7472</v>
      </c>
      <c r="I21910" t="s">
        <v>7471</v>
      </c>
      <c r="J21910" s="40">
        <v>280</v>
      </c>
      <c r="K21910" s="40">
        <v>0</v>
      </c>
    </row>
    <row r="21911" spans="1:11" x14ac:dyDescent="0.35">
      <c r="A21911">
        <v>65166</v>
      </c>
      <c r="B21911" t="s">
        <v>1566</v>
      </c>
      <c r="C21911" s="70">
        <v>0</v>
      </c>
      <c r="D21911" s="70">
        <v>0</v>
      </c>
      <c r="E21911" s="71">
        <v>44850</v>
      </c>
      <c r="F21911" t="s">
        <v>7470</v>
      </c>
      <c r="G21911" t="s">
        <v>2142</v>
      </c>
      <c r="H21911" t="s">
        <v>7469</v>
      </c>
      <c r="I21911" t="s">
        <v>7468</v>
      </c>
      <c r="J21911" s="40">
        <v>1210</v>
      </c>
      <c r="K21911" s="40">
        <v>0</v>
      </c>
    </row>
    <row r="21912" spans="1:11" x14ac:dyDescent="0.35">
      <c r="A21912">
        <v>65166</v>
      </c>
      <c r="B21912" t="s">
        <v>1566</v>
      </c>
      <c r="C21912" s="70">
        <v>0</v>
      </c>
      <c r="D21912" s="70">
        <v>0</v>
      </c>
      <c r="E21912" s="71">
        <v>44859</v>
      </c>
      <c r="F21912" t="s">
        <v>7467</v>
      </c>
      <c r="G21912" t="s">
        <v>2142</v>
      </c>
      <c r="H21912" t="s">
        <v>7466</v>
      </c>
      <c r="I21912" t="s">
        <v>7465</v>
      </c>
      <c r="J21912" s="40">
        <v>320</v>
      </c>
      <c r="K21912" s="40">
        <v>0</v>
      </c>
    </row>
    <row r="21913" spans="1:11" x14ac:dyDescent="0.35">
      <c r="A21913">
        <v>65167</v>
      </c>
      <c r="B21913" t="s">
        <v>1567</v>
      </c>
      <c r="C21913" s="70">
        <v>0</v>
      </c>
      <c r="D21913" s="70">
        <v>0</v>
      </c>
      <c r="E21913" s="71">
        <v>44850</v>
      </c>
      <c r="F21913" t="s">
        <v>7464</v>
      </c>
      <c r="G21913" t="s">
        <v>2142</v>
      </c>
      <c r="H21913" t="s">
        <v>7463</v>
      </c>
      <c r="I21913" t="s">
        <v>7462</v>
      </c>
      <c r="J21913" s="40">
        <v>484</v>
      </c>
      <c r="K21913" s="40">
        <v>0</v>
      </c>
    </row>
    <row r="21914" spans="1:11" x14ac:dyDescent="0.35">
      <c r="A21914">
        <v>65168</v>
      </c>
      <c r="B21914" t="s">
        <v>1568</v>
      </c>
      <c r="C21914" s="70">
        <v>0</v>
      </c>
      <c r="D21914" s="70">
        <v>0</v>
      </c>
      <c r="E21914" s="71">
        <v>44850</v>
      </c>
      <c r="F21914" t="s">
        <v>7461</v>
      </c>
      <c r="G21914" t="s">
        <v>2142</v>
      </c>
      <c r="H21914" t="s">
        <v>7460</v>
      </c>
      <c r="I21914" t="s">
        <v>7459</v>
      </c>
      <c r="J21914" s="40">
        <v>244.75</v>
      </c>
      <c r="K21914" s="40">
        <v>0</v>
      </c>
    </row>
    <row r="21915" spans="1:11" x14ac:dyDescent="0.35">
      <c r="A21915">
        <v>65168</v>
      </c>
      <c r="B21915" t="s">
        <v>1568</v>
      </c>
      <c r="C21915" s="70">
        <v>0</v>
      </c>
      <c r="D21915" s="70">
        <v>0</v>
      </c>
      <c r="E21915" s="71">
        <v>44850</v>
      </c>
      <c r="F21915" t="s">
        <v>7458</v>
      </c>
      <c r="G21915" t="s">
        <v>2142</v>
      </c>
      <c r="H21915" t="s">
        <v>7457</v>
      </c>
      <c r="I21915" t="s">
        <v>7456</v>
      </c>
      <c r="J21915" s="40">
        <v>587</v>
      </c>
      <c r="K21915" s="40">
        <v>0</v>
      </c>
    </row>
    <row r="21916" spans="1:11" x14ac:dyDescent="0.35">
      <c r="A21916">
        <v>65169</v>
      </c>
      <c r="B21916" t="s">
        <v>1569</v>
      </c>
      <c r="C21916" s="70">
        <v>0</v>
      </c>
      <c r="D21916" s="70">
        <v>0</v>
      </c>
      <c r="E21916" s="71">
        <v>44860</v>
      </c>
      <c r="F21916" t="s">
        <v>7455</v>
      </c>
      <c r="G21916" t="s">
        <v>2142</v>
      </c>
      <c r="H21916" t="s">
        <v>7454</v>
      </c>
      <c r="I21916" t="s">
        <v>7453</v>
      </c>
      <c r="J21916" s="40">
        <v>275</v>
      </c>
      <c r="K21916" s="40">
        <v>0</v>
      </c>
    </row>
    <row r="21917" spans="1:11" x14ac:dyDescent="0.35">
      <c r="A21917">
        <v>65169</v>
      </c>
      <c r="B21917" t="s">
        <v>1569</v>
      </c>
      <c r="C21917" s="70">
        <v>0</v>
      </c>
      <c r="D21917" s="70">
        <v>0</v>
      </c>
      <c r="E21917" s="71">
        <v>44866</v>
      </c>
      <c r="F21917" t="s">
        <v>7452</v>
      </c>
      <c r="G21917" t="s">
        <v>2142</v>
      </c>
      <c r="H21917" t="s">
        <v>7451</v>
      </c>
      <c r="I21917" t="s">
        <v>7450</v>
      </c>
      <c r="J21917" s="40">
        <v>298</v>
      </c>
      <c r="K21917" s="40">
        <v>0</v>
      </c>
    </row>
    <row r="21918" spans="1:11" x14ac:dyDescent="0.35">
      <c r="A21918">
        <v>65170</v>
      </c>
      <c r="B21918" t="s">
        <v>1570</v>
      </c>
      <c r="C21918" s="70">
        <v>0</v>
      </c>
      <c r="D21918" s="70">
        <v>0</v>
      </c>
      <c r="E21918" s="71">
        <v>44866</v>
      </c>
      <c r="F21918" t="s">
        <v>7449</v>
      </c>
      <c r="G21918" t="s">
        <v>2142</v>
      </c>
      <c r="H21918" t="s">
        <v>7448</v>
      </c>
      <c r="I21918" t="s">
        <v>7447</v>
      </c>
      <c r="J21918" s="40">
        <v>1015</v>
      </c>
      <c r="K21918" s="40">
        <v>0</v>
      </c>
    </row>
    <row r="21919" spans="1:11" x14ac:dyDescent="0.35">
      <c r="A21919">
        <v>65172</v>
      </c>
      <c r="B21919" t="s">
        <v>1571</v>
      </c>
      <c r="C21919" s="70">
        <v>0</v>
      </c>
      <c r="D21919" s="70">
        <v>0</v>
      </c>
      <c r="E21919" s="71">
        <v>44854</v>
      </c>
      <c r="F21919" t="s">
        <v>7446</v>
      </c>
      <c r="G21919" t="s">
        <v>2142</v>
      </c>
      <c r="H21919" t="s">
        <v>7445</v>
      </c>
      <c r="I21919" t="s">
        <v>7444</v>
      </c>
      <c r="J21919" s="40">
        <v>2093</v>
      </c>
      <c r="K21919" s="40">
        <v>0</v>
      </c>
    </row>
    <row r="21920" spans="1:11" x14ac:dyDescent="0.35">
      <c r="A21920">
        <v>65173</v>
      </c>
      <c r="B21920" t="s">
        <v>1572</v>
      </c>
      <c r="C21920" s="70">
        <v>0</v>
      </c>
      <c r="D21920" s="70">
        <v>0</v>
      </c>
      <c r="E21920" s="71">
        <v>44896</v>
      </c>
      <c r="F21920" t="s">
        <v>7443</v>
      </c>
      <c r="G21920" t="s">
        <v>2142</v>
      </c>
      <c r="H21920" t="s">
        <v>7442</v>
      </c>
      <c r="I21920" t="s">
        <v>7441</v>
      </c>
      <c r="J21920" s="40">
        <v>1446</v>
      </c>
      <c r="K21920" s="40">
        <v>0</v>
      </c>
    </row>
    <row r="21921" spans="1:11" x14ac:dyDescent="0.35">
      <c r="A21921">
        <v>65173</v>
      </c>
      <c r="B21921" t="s">
        <v>1572</v>
      </c>
      <c r="C21921" s="70">
        <v>0</v>
      </c>
      <c r="D21921" s="70">
        <v>0</v>
      </c>
      <c r="E21921" s="71">
        <v>44900</v>
      </c>
      <c r="F21921" t="s">
        <v>7440</v>
      </c>
      <c r="G21921" t="s">
        <v>2142</v>
      </c>
      <c r="H21921" t="s">
        <v>7439</v>
      </c>
      <c r="I21921" t="s">
        <v>7438</v>
      </c>
      <c r="J21921" s="40">
        <v>-1346</v>
      </c>
      <c r="K21921" s="40">
        <v>0</v>
      </c>
    </row>
    <row r="21922" spans="1:11" x14ac:dyDescent="0.35">
      <c r="A21922">
        <v>65174</v>
      </c>
      <c r="B21922" t="s">
        <v>1573</v>
      </c>
      <c r="C21922" s="70">
        <v>0</v>
      </c>
      <c r="D21922" s="70">
        <v>0</v>
      </c>
      <c r="E21922" s="71">
        <v>44896</v>
      </c>
      <c r="F21922" t="s">
        <v>7437</v>
      </c>
      <c r="G21922" t="s">
        <v>2142</v>
      </c>
      <c r="H21922" t="s">
        <v>7436</v>
      </c>
      <c r="I21922" t="s">
        <v>7435</v>
      </c>
      <c r="J21922" s="40">
        <v>345</v>
      </c>
      <c r="K21922" s="40">
        <v>0</v>
      </c>
    </row>
    <row r="21923" spans="1:11" x14ac:dyDescent="0.35">
      <c r="A21923">
        <v>65201</v>
      </c>
      <c r="B21923" t="s">
        <v>706</v>
      </c>
      <c r="C21923" s="70">
        <v>0</v>
      </c>
      <c r="D21923" s="70">
        <v>0</v>
      </c>
      <c r="E21923" s="71">
        <v>44894</v>
      </c>
      <c r="F21923" t="s">
        <v>7434</v>
      </c>
      <c r="G21923" t="s">
        <v>2142</v>
      </c>
      <c r="H21923" t="s">
        <v>7433</v>
      </c>
      <c r="I21923" t="s">
        <v>7432</v>
      </c>
      <c r="J21923" s="40">
        <v>398.65</v>
      </c>
      <c r="K21923" s="40">
        <v>0</v>
      </c>
    </row>
    <row r="21924" spans="1:11" x14ac:dyDescent="0.35">
      <c r="A21924">
        <v>65201</v>
      </c>
      <c r="B21924" t="s">
        <v>706</v>
      </c>
      <c r="C21924" s="70">
        <v>0</v>
      </c>
      <c r="D21924" s="70">
        <v>0</v>
      </c>
      <c r="E21924" s="71">
        <v>44897</v>
      </c>
      <c r="F21924" t="s">
        <v>7431</v>
      </c>
      <c r="G21924" t="s">
        <v>2142</v>
      </c>
      <c r="H21924" t="s">
        <v>7430</v>
      </c>
      <c r="I21924" t="s">
        <v>7429</v>
      </c>
      <c r="J21924" s="40">
        <v>698.32</v>
      </c>
      <c r="K21924" s="40">
        <v>0</v>
      </c>
    </row>
    <row r="21925" spans="1:11" x14ac:dyDescent="0.35">
      <c r="A21925">
        <v>65202</v>
      </c>
      <c r="B21925" t="s">
        <v>338</v>
      </c>
      <c r="C21925" s="70">
        <v>0</v>
      </c>
      <c r="D21925" s="70">
        <v>0</v>
      </c>
      <c r="E21925" s="71">
        <v>44896</v>
      </c>
      <c r="F21925" t="s">
        <v>7428</v>
      </c>
      <c r="G21925" t="s">
        <v>2142</v>
      </c>
      <c r="H21925" t="s">
        <v>7427</v>
      </c>
      <c r="I21925" t="s">
        <v>7426</v>
      </c>
      <c r="J21925" s="40">
        <v>104</v>
      </c>
      <c r="K21925" s="40">
        <v>0</v>
      </c>
    </row>
    <row r="21926" spans="1:11" x14ac:dyDescent="0.35">
      <c r="A21926">
        <v>65202</v>
      </c>
      <c r="B21926" t="s">
        <v>338</v>
      </c>
      <c r="C21926" s="70">
        <v>0</v>
      </c>
      <c r="D21926" s="70">
        <v>0</v>
      </c>
      <c r="E21926" s="71">
        <v>44896</v>
      </c>
      <c r="F21926" t="s">
        <v>7425</v>
      </c>
      <c r="G21926" t="s">
        <v>2142</v>
      </c>
      <c r="H21926" t="s">
        <v>7424</v>
      </c>
      <c r="I21926" t="s">
        <v>7423</v>
      </c>
      <c r="J21926" s="40">
        <v>382.39</v>
      </c>
      <c r="K21926" s="40">
        <v>0</v>
      </c>
    </row>
    <row r="21927" spans="1:11" x14ac:dyDescent="0.35">
      <c r="A21927">
        <v>65202</v>
      </c>
      <c r="B21927" t="s">
        <v>338</v>
      </c>
      <c r="C21927" s="70">
        <v>0</v>
      </c>
      <c r="D21927" s="70">
        <v>0</v>
      </c>
      <c r="E21927" s="71">
        <v>44909</v>
      </c>
      <c r="F21927" t="s">
        <v>7422</v>
      </c>
      <c r="G21927" t="s">
        <v>2142</v>
      </c>
      <c r="H21927" t="s">
        <v>7421</v>
      </c>
      <c r="I21927" t="s">
        <v>7420</v>
      </c>
      <c r="J21927" s="40">
        <v>5033.7299999999996</v>
      </c>
      <c r="K21927" s="40">
        <v>0</v>
      </c>
    </row>
    <row r="21928" spans="1:11" x14ac:dyDescent="0.35">
      <c r="A21928">
        <v>65202</v>
      </c>
      <c r="B21928" t="s">
        <v>338</v>
      </c>
      <c r="C21928" s="70">
        <v>0</v>
      </c>
      <c r="D21928" s="70">
        <v>0</v>
      </c>
      <c r="E21928" s="71">
        <v>44909</v>
      </c>
      <c r="F21928" t="s">
        <v>7419</v>
      </c>
      <c r="G21928" t="s">
        <v>2142</v>
      </c>
      <c r="H21928" t="s">
        <v>7418</v>
      </c>
      <c r="I21928" t="s">
        <v>7417</v>
      </c>
      <c r="J21928" s="40">
        <v>271.95</v>
      </c>
      <c r="K21928" s="40">
        <v>0</v>
      </c>
    </row>
    <row r="21929" spans="1:11" x14ac:dyDescent="0.35">
      <c r="A21929">
        <v>65202</v>
      </c>
      <c r="B21929" t="s">
        <v>338</v>
      </c>
      <c r="C21929" s="70">
        <v>0</v>
      </c>
      <c r="D21929" s="70">
        <v>0</v>
      </c>
      <c r="E21929" s="71">
        <v>44917</v>
      </c>
      <c r="F21929" t="s">
        <v>7416</v>
      </c>
      <c r="G21929" t="s">
        <v>2142</v>
      </c>
      <c r="H21929" t="s">
        <v>7415</v>
      </c>
      <c r="I21929" t="s">
        <v>7414</v>
      </c>
      <c r="J21929" s="40">
        <v>350.05</v>
      </c>
      <c r="K21929" s="40">
        <v>0</v>
      </c>
    </row>
    <row r="21930" spans="1:11" x14ac:dyDescent="0.35">
      <c r="A21930">
        <v>65203</v>
      </c>
      <c r="B21930" t="s">
        <v>1510</v>
      </c>
      <c r="C21930" s="70">
        <v>0</v>
      </c>
      <c r="D21930" s="70">
        <v>0</v>
      </c>
      <c r="E21930" s="71">
        <v>44896</v>
      </c>
      <c r="F21930" t="s">
        <v>7413</v>
      </c>
      <c r="G21930" t="s">
        <v>2142</v>
      </c>
      <c r="H21930" t="s">
        <v>7412</v>
      </c>
      <c r="I21930" t="s">
        <v>7411</v>
      </c>
      <c r="J21930" s="40">
        <v>105.92</v>
      </c>
      <c r="K21930" s="40">
        <v>0</v>
      </c>
    </row>
    <row r="21931" spans="1:11" x14ac:dyDescent="0.35">
      <c r="A21931">
        <v>65205</v>
      </c>
      <c r="B21931" t="s">
        <v>1339</v>
      </c>
      <c r="C21931" s="70">
        <v>0</v>
      </c>
      <c r="D21931" s="70">
        <v>0</v>
      </c>
      <c r="E21931" s="71">
        <v>44896</v>
      </c>
      <c r="F21931" t="s">
        <v>7410</v>
      </c>
      <c r="G21931" t="s">
        <v>2142</v>
      </c>
      <c r="H21931" t="s">
        <v>7409</v>
      </c>
      <c r="I21931" t="s">
        <v>7408</v>
      </c>
      <c r="J21931" s="40">
        <v>270.55</v>
      </c>
      <c r="K21931" s="40">
        <v>0</v>
      </c>
    </row>
    <row r="21932" spans="1:11" x14ac:dyDescent="0.35">
      <c r="A21932">
        <v>65205</v>
      </c>
      <c r="B21932" t="s">
        <v>1339</v>
      </c>
      <c r="C21932" s="70">
        <v>0</v>
      </c>
      <c r="D21932" s="70">
        <v>0</v>
      </c>
      <c r="E21932" s="71">
        <v>44896</v>
      </c>
      <c r="F21932" t="s">
        <v>7407</v>
      </c>
      <c r="G21932" t="s">
        <v>2142</v>
      </c>
      <c r="H21932" t="s">
        <v>7406</v>
      </c>
      <c r="I21932" t="s">
        <v>7405</v>
      </c>
      <c r="J21932" s="40">
        <v>2686.28</v>
      </c>
      <c r="K21932" s="40">
        <v>0</v>
      </c>
    </row>
    <row r="21933" spans="1:11" x14ac:dyDescent="0.35">
      <c r="A21933">
        <v>65215</v>
      </c>
      <c r="B21933" t="s">
        <v>348</v>
      </c>
      <c r="C21933" s="70">
        <v>0</v>
      </c>
      <c r="D21933" s="70">
        <v>0</v>
      </c>
      <c r="E21933" s="71">
        <v>44896</v>
      </c>
      <c r="F21933" t="s">
        <v>7404</v>
      </c>
      <c r="G21933" t="s">
        <v>2142</v>
      </c>
      <c r="H21933" t="s">
        <v>7403</v>
      </c>
      <c r="I21933" t="s">
        <v>7402</v>
      </c>
      <c r="J21933" s="40">
        <v>1029.25</v>
      </c>
      <c r="K21933" s="40">
        <v>0</v>
      </c>
    </row>
    <row r="21934" spans="1:11" x14ac:dyDescent="0.35">
      <c r="A21934">
        <v>65215</v>
      </c>
      <c r="B21934" t="s">
        <v>348</v>
      </c>
      <c r="C21934" s="70">
        <v>0</v>
      </c>
      <c r="D21934" s="70">
        <v>0</v>
      </c>
      <c r="E21934" s="71">
        <v>44896</v>
      </c>
      <c r="F21934" t="s">
        <v>7401</v>
      </c>
      <c r="G21934" t="s">
        <v>2142</v>
      </c>
      <c r="H21934" t="s">
        <v>7400</v>
      </c>
      <c r="I21934" t="s">
        <v>7399</v>
      </c>
      <c r="J21934" s="40">
        <v>2751.5</v>
      </c>
      <c r="K21934" s="40">
        <v>0</v>
      </c>
    </row>
    <row r="21935" spans="1:11" x14ac:dyDescent="0.35">
      <c r="A21935">
        <v>65215</v>
      </c>
      <c r="B21935" t="s">
        <v>348</v>
      </c>
      <c r="C21935" s="70">
        <v>0</v>
      </c>
      <c r="D21935" s="70">
        <v>0</v>
      </c>
      <c r="E21935" s="71">
        <v>44896</v>
      </c>
      <c r="F21935" t="s">
        <v>7398</v>
      </c>
      <c r="G21935" t="s">
        <v>2142</v>
      </c>
      <c r="H21935" t="s">
        <v>7397</v>
      </c>
      <c r="I21935" t="s">
        <v>7396</v>
      </c>
      <c r="J21935" s="40">
        <v>2712.89</v>
      </c>
      <c r="K21935" s="40">
        <v>0</v>
      </c>
    </row>
    <row r="21936" spans="1:11" x14ac:dyDescent="0.35">
      <c r="A21936">
        <v>65215</v>
      </c>
      <c r="B21936" t="s">
        <v>348</v>
      </c>
      <c r="C21936" s="70">
        <v>0</v>
      </c>
      <c r="D21936" s="70">
        <v>0</v>
      </c>
      <c r="E21936" s="71">
        <v>44926</v>
      </c>
      <c r="F21936" t="s">
        <v>7395</v>
      </c>
      <c r="G21936" t="s">
        <v>2142</v>
      </c>
      <c r="H21936" t="s">
        <v>7394</v>
      </c>
      <c r="I21936" t="s">
        <v>7393</v>
      </c>
      <c r="J21936" s="40">
        <v>12124.79</v>
      </c>
      <c r="K21936" s="40">
        <v>0</v>
      </c>
    </row>
    <row r="21937" spans="1:11" x14ac:dyDescent="0.35">
      <c r="A21937">
        <v>65220</v>
      </c>
      <c r="B21937" t="s">
        <v>663</v>
      </c>
      <c r="C21937" s="70">
        <v>0</v>
      </c>
      <c r="D21937" s="70">
        <v>0</v>
      </c>
      <c r="E21937" s="71">
        <v>44926</v>
      </c>
      <c r="F21937" t="s">
        <v>7392</v>
      </c>
      <c r="G21937" t="s">
        <v>2142</v>
      </c>
      <c r="H21937" t="s">
        <v>7391</v>
      </c>
      <c r="I21937" t="s">
        <v>7390</v>
      </c>
      <c r="J21937" s="40">
        <v>701.29</v>
      </c>
      <c r="K21937" s="40">
        <v>0</v>
      </c>
    </row>
    <row r="21938" spans="1:11" x14ac:dyDescent="0.35">
      <c r="A21938">
        <v>65220</v>
      </c>
      <c r="B21938" t="s">
        <v>663</v>
      </c>
      <c r="C21938" s="70">
        <v>0</v>
      </c>
      <c r="D21938" s="70">
        <v>0</v>
      </c>
      <c r="E21938" s="71">
        <v>44926</v>
      </c>
      <c r="F21938" t="s">
        <v>7389</v>
      </c>
      <c r="G21938" t="s">
        <v>2142</v>
      </c>
      <c r="H21938" t="s">
        <v>7388</v>
      </c>
      <c r="I21938" t="s">
        <v>7387</v>
      </c>
      <c r="J21938" s="40">
        <v>156.5</v>
      </c>
      <c r="K21938" s="40">
        <v>0</v>
      </c>
    </row>
    <row r="21939" spans="1:11" x14ac:dyDescent="0.35">
      <c r="A21939">
        <v>67001</v>
      </c>
      <c r="B21939" t="s">
        <v>409</v>
      </c>
      <c r="C21939" s="70">
        <v>0</v>
      </c>
      <c r="D21939" s="70">
        <v>0</v>
      </c>
      <c r="E21939" s="71">
        <v>44617</v>
      </c>
      <c r="F21939" t="s">
        <v>7386</v>
      </c>
      <c r="G21939" t="s">
        <v>1907</v>
      </c>
      <c r="H21939" t="s">
        <v>7379</v>
      </c>
      <c r="J21939" s="40">
        <v>25</v>
      </c>
      <c r="K21939" s="40">
        <v>0</v>
      </c>
    </row>
    <row r="21940" spans="1:11" x14ac:dyDescent="0.35">
      <c r="A21940">
        <v>67001</v>
      </c>
      <c r="B21940" t="s">
        <v>409</v>
      </c>
      <c r="C21940" s="70">
        <v>0</v>
      </c>
      <c r="D21940" s="70">
        <v>0</v>
      </c>
      <c r="E21940" s="71">
        <v>44617</v>
      </c>
      <c r="F21940" t="s">
        <v>7385</v>
      </c>
      <c r="G21940" t="s">
        <v>1907</v>
      </c>
      <c r="H21940" t="s">
        <v>7379</v>
      </c>
      <c r="J21940" s="40">
        <v>12.5</v>
      </c>
      <c r="K21940" s="40">
        <v>0</v>
      </c>
    </row>
    <row r="21941" spans="1:11" x14ac:dyDescent="0.35">
      <c r="A21941">
        <v>67001</v>
      </c>
      <c r="B21941" t="s">
        <v>409</v>
      </c>
      <c r="C21941" s="70">
        <v>0</v>
      </c>
      <c r="D21941" s="70">
        <v>0</v>
      </c>
      <c r="E21941" s="71">
        <v>44617</v>
      </c>
      <c r="F21941" t="s">
        <v>7384</v>
      </c>
      <c r="G21941" t="s">
        <v>1907</v>
      </c>
      <c r="H21941" t="s">
        <v>7379</v>
      </c>
      <c r="J21941" s="40">
        <v>12.5</v>
      </c>
      <c r="K21941" s="40">
        <v>0</v>
      </c>
    </row>
    <row r="21942" spans="1:11" x14ac:dyDescent="0.35">
      <c r="A21942">
        <v>67001</v>
      </c>
      <c r="B21942" t="s">
        <v>409</v>
      </c>
      <c r="C21942" s="70">
        <v>0</v>
      </c>
      <c r="D21942" s="70">
        <v>0</v>
      </c>
      <c r="E21942" s="71">
        <v>44617</v>
      </c>
      <c r="F21942" t="s">
        <v>7383</v>
      </c>
      <c r="G21942" t="s">
        <v>1907</v>
      </c>
      <c r="H21942" t="s">
        <v>7379</v>
      </c>
      <c r="J21942" s="40">
        <v>24</v>
      </c>
      <c r="K21942" s="40">
        <v>0</v>
      </c>
    </row>
    <row r="21943" spans="1:11" x14ac:dyDescent="0.35">
      <c r="A21943">
        <v>67001</v>
      </c>
      <c r="B21943" t="s">
        <v>409</v>
      </c>
      <c r="C21943" s="70">
        <v>0</v>
      </c>
      <c r="D21943" s="70">
        <v>0</v>
      </c>
      <c r="E21943" s="71">
        <v>44617</v>
      </c>
      <c r="F21943" t="s">
        <v>7382</v>
      </c>
      <c r="G21943" t="s">
        <v>1907</v>
      </c>
      <c r="H21943" t="s">
        <v>7379</v>
      </c>
      <c r="J21943" s="40">
        <v>24</v>
      </c>
      <c r="K21943" s="40">
        <v>0</v>
      </c>
    </row>
    <row r="21944" spans="1:11" x14ac:dyDescent="0.35">
      <c r="A21944">
        <v>67001</v>
      </c>
      <c r="B21944" t="s">
        <v>409</v>
      </c>
      <c r="C21944" s="70">
        <v>0</v>
      </c>
      <c r="D21944" s="70">
        <v>0</v>
      </c>
      <c r="E21944" s="71">
        <v>44617</v>
      </c>
      <c r="F21944" t="s">
        <v>7381</v>
      </c>
      <c r="G21944" t="s">
        <v>1907</v>
      </c>
      <c r="H21944" t="s">
        <v>7379</v>
      </c>
      <c r="J21944" s="40">
        <v>24</v>
      </c>
      <c r="K21944" s="40">
        <v>0</v>
      </c>
    </row>
    <row r="21945" spans="1:11" x14ac:dyDescent="0.35">
      <c r="A21945">
        <v>67001</v>
      </c>
      <c r="B21945" t="s">
        <v>409</v>
      </c>
      <c r="C21945" s="70">
        <v>0</v>
      </c>
      <c r="D21945" s="70">
        <v>0</v>
      </c>
      <c r="E21945" s="71">
        <v>44617</v>
      </c>
      <c r="F21945" t="s">
        <v>7380</v>
      </c>
      <c r="G21945" t="s">
        <v>1907</v>
      </c>
      <c r="H21945" t="s">
        <v>7379</v>
      </c>
      <c r="J21945" s="40">
        <v>24</v>
      </c>
      <c r="K21945" s="40">
        <v>0</v>
      </c>
    </row>
    <row r="21946" spans="1:11" x14ac:dyDescent="0.35">
      <c r="A21946">
        <v>67001</v>
      </c>
      <c r="B21946" t="s">
        <v>409</v>
      </c>
      <c r="C21946" s="70">
        <v>0</v>
      </c>
      <c r="D21946" s="70">
        <v>0</v>
      </c>
      <c r="E21946" s="71">
        <v>44690</v>
      </c>
      <c r="F21946" t="s">
        <v>7378</v>
      </c>
      <c r="G21946" t="s">
        <v>1907</v>
      </c>
      <c r="H21946" t="s">
        <v>7205</v>
      </c>
      <c r="J21946" s="40">
        <v>23.67</v>
      </c>
      <c r="K21946" s="40">
        <v>0</v>
      </c>
    </row>
    <row r="21947" spans="1:11" x14ac:dyDescent="0.35">
      <c r="A21947">
        <v>67001</v>
      </c>
      <c r="B21947" t="s">
        <v>409</v>
      </c>
      <c r="C21947" s="70">
        <v>0</v>
      </c>
      <c r="D21947" s="70">
        <v>0</v>
      </c>
      <c r="E21947" s="71">
        <v>44690</v>
      </c>
      <c r="F21947" t="s">
        <v>7377</v>
      </c>
      <c r="G21947" t="s">
        <v>1907</v>
      </c>
      <c r="H21947" t="s">
        <v>7205</v>
      </c>
      <c r="J21947" s="40">
        <v>-23.67</v>
      </c>
      <c r="K21947" s="40">
        <v>0</v>
      </c>
    </row>
    <row r="21948" spans="1:11" x14ac:dyDescent="0.35">
      <c r="A21948">
        <v>67001</v>
      </c>
      <c r="B21948" t="s">
        <v>409</v>
      </c>
      <c r="C21948" s="70">
        <v>0</v>
      </c>
      <c r="D21948" s="70">
        <v>0</v>
      </c>
      <c r="E21948" s="71">
        <v>44769</v>
      </c>
      <c r="F21948" t="s">
        <v>7376</v>
      </c>
      <c r="G21948" t="s">
        <v>1907</v>
      </c>
      <c r="H21948" t="s">
        <v>7375</v>
      </c>
      <c r="J21948" s="40">
        <v>25</v>
      </c>
      <c r="K21948" s="40">
        <v>0</v>
      </c>
    </row>
    <row r="21949" spans="1:11" x14ac:dyDescent="0.35">
      <c r="A21949">
        <v>67001</v>
      </c>
      <c r="B21949" t="s">
        <v>409</v>
      </c>
      <c r="C21949" s="70">
        <v>0</v>
      </c>
      <c r="D21949" s="70">
        <v>0</v>
      </c>
      <c r="E21949" s="71">
        <v>44773</v>
      </c>
      <c r="F21949" t="s">
        <v>7374</v>
      </c>
      <c r="G21949" t="s">
        <v>1907</v>
      </c>
      <c r="H21949" t="s">
        <v>7373</v>
      </c>
      <c r="J21949" s="40">
        <v>73.63</v>
      </c>
      <c r="K21949" s="40">
        <v>0</v>
      </c>
    </row>
    <row r="21950" spans="1:11" x14ac:dyDescent="0.35">
      <c r="A21950">
        <v>67001</v>
      </c>
      <c r="B21950" t="s">
        <v>409</v>
      </c>
      <c r="C21950" s="70">
        <v>0</v>
      </c>
      <c r="D21950" s="70">
        <v>0</v>
      </c>
      <c r="E21950" s="71">
        <v>44784</v>
      </c>
      <c r="F21950" t="s">
        <v>7372</v>
      </c>
      <c r="G21950" t="s">
        <v>1907</v>
      </c>
      <c r="H21950" t="s">
        <v>7371</v>
      </c>
      <c r="J21950" s="40">
        <v>24.31</v>
      </c>
      <c r="K21950" s="40">
        <v>0</v>
      </c>
    </row>
    <row r="21951" spans="1:11" x14ac:dyDescent="0.35">
      <c r="A21951">
        <v>67001</v>
      </c>
      <c r="B21951" t="s">
        <v>409</v>
      </c>
      <c r="C21951" s="70">
        <v>0</v>
      </c>
      <c r="D21951" s="70">
        <v>0</v>
      </c>
      <c r="E21951" s="71">
        <v>44816</v>
      </c>
      <c r="F21951" t="s">
        <v>7370</v>
      </c>
      <c r="G21951" t="s">
        <v>1907</v>
      </c>
      <c r="H21951" t="s">
        <v>7369</v>
      </c>
      <c r="J21951" s="40">
        <v>279.23</v>
      </c>
      <c r="K21951" s="40">
        <v>0</v>
      </c>
    </row>
    <row r="21952" spans="1:11" x14ac:dyDescent="0.35">
      <c r="A21952">
        <v>67001</v>
      </c>
      <c r="B21952" t="s">
        <v>409</v>
      </c>
      <c r="C21952" s="70">
        <v>0</v>
      </c>
      <c r="D21952" s="70">
        <v>0</v>
      </c>
      <c r="E21952" s="71">
        <v>44818</v>
      </c>
      <c r="F21952" t="s">
        <v>7368</v>
      </c>
      <c r="G21952" t="s">
        <v>1907</v>
      </c>
      <c r="H21952" t="s">
        <v>7367</v>
      </c>
      <c r="J21952" s="40">
        <v>25</v>
      </c>
      <c r="K21952" s="40">
        <v>0</v>
      </c>
    </row>
    <row r="21953" spans="1:11" x14ac:dyDescent="0.35">
      <c r="A21953">
        <v>67001</v>
      </c>
      <c r="B21953" t="s">
        <v>409</v>
      </c>
      <c r="C21953" s="70">
        <v>0</v>
      </c>
      <c r="D21953" s="70">
        <v>0</v>
      </c>
      <c r="E21953" s="71">
        <v>44820</v>
      </c>
      <c r="F21953" t="s">
        <v>7366</v>
      </c>
      <c r="G21953" t="s">
        <v>1907</v>
      </c>
      <c r="H21953" t="s">
        <v>7363</v>
      </c>
      <c r="I21953" t="s">
        <v>7363</v>
      </c>
      <c r="J21953" s="40">
        <v>12.56</v>
      </c>
      <c r="K21953" s="40">
        <v>0</v>
      </c>
    </row>
    <row r="21954" spans="1:11" x14ac:dyDescent="0.35">
      <c r="A21954">
        <v>67001</v>
      </c>
      <c r="B21954" t="s">
        <v>409</v>
      </c>
      <c r="C21954" s="70">
        <v>0</v>
      </c>
      <c r="D21954" s="70">
        <v>0</v>
      </c>
      <c r="E21954" s="71">
        <v>44820</v>
      </c>
      <c r="F21954" t="s">
        <v>7365</v>
      </c>
      <c r="G21954" t="s">
        <v>1907</v>
      </c>
      <c r="H21954" t="s">
        <v>7363</v>
      </c>
      <c r="I21954" t="s">
        <v>7363</v>
      </c>
      <c r="J21954" s="40">
        <v>-12.56</v>
      </c>
      <c r="K21954" s="40">
        <v>0</v>
      </c>
    </row>
    <row r="21955" spans="1:11" x14ac:dyDescent="0.35">
      <c r="A21955">
        <v>67001</v>
      </c>
      <c r="B21955" t="s">
        <v>409</v>
      </c>
      <c r="C21955" s="70">
        <v>0</v>
      </c>
      <c r="D21955" s="70">
        <v>0</v>
      </c>
      <c r="E21955" s="71">
        <v>44820</v>
      </c>
      <c r="F21955" t="s">
        <v>7364</v>
      </c>
      <c r="G21955" t="s">
        <v>1907</v>
      </c>
      <c r="H21955" t="s">
        <v>7363</v>
      </c>
      <c r="I21955" t="s">
        <v>7363</v>
      </c>
      <c r="J21955" s="40">
        <v>12.56</v>
      </c>
      <c r="K21955" s="40">
        <v>0</v>
      </c>
    </row>
    <row r="21956" spans="1:11" x14ac:dyDescent="0.35">
      <c r="A21956">
        <v>67001</v>
      </c>
      <c r="B21956" t="s">
        <v>409</v>
      </c>
      <c r="C21956" s="70">
        <v>0</v>
      </c>
      <c r="D21956" s="70">
        <v>0</v>
      </c>
      <c r="E21956" s="71">
        <v>44823</v>
      </c>
      <c r="F21956" t="s">
        <v>7362</v>
      </c>
      <c r="G21956" t="s">
        <v>1907</v>
      </c>
      <c r="H21956" t="s">
        <v>7361</v>
      </c>
      <c r="J21956" s="40">
        <v>24.13</v>
      </c>
      <c r="K21956" s="40">
        <v>0</v>
      </c>
    </row>
    <row r="21957" spans="1:11" x14ac:dyDescent="0.35">
      <c r="A21957">
        <v>67001</v>
      </c>
      <c r="B21957" t="s">
        <v>409</v>
      </c>
      <c r="C21957" s="70">
        <v>0</v>
      </c>
      <c r="D21957" s="70">
        <v>0</v>
      </c>
      <c r="E21957" s="71">
        <v>44860</v>
      </c>
      <c r="F21957" t="s">
        <v>7360</v>
      </c>
      <c r="G21957" t="s">
        <v>1907</v>
      </c>
      <c r="H21957" t="s">
        <v>7359</v>
      </c>
      <c r="J21957" s="40">
        <v>25.74</v>
      </c>
      <c r="K21957" s="40">
        <v>0</v>
      </c>
    </row>
    <row r="21958" spans="1:11" x14ac:dyDescent="0.35">
      <c r="A21958">
        <v>67001</v>
      </c>
      <c r="B21958" t="s">
        <v>409</v>
      </c>
      <c r="C21958" s="70">
        <v>0</v>
      </c>
      <c r="D21958" s="70">
        <v>0</v>
      </c>
      <c r="E21958" s="71">
        <v>44866</v>
      </c>
      <c r="F21958" t="s">
        <v>7358</v>
      </c>
      <c r="G21958" t="s">
        <v>1907</v>
      </c>
      <c r="H21958" t="s">
        <v>7357</v>
      </c>
      <c r="J21958" s="40">
        <v>30</v>
      </c>
      <c r="K21958" s="40">
        <v>0</v>
      </c>
    </row>
    <row r="21959" spans="1:11" x14ac:dyDescent="0.35">
      <c r="A21959">
        <v>67001</v>
      </c>
      <c r="B21959" t="s">
        <v>409</v>
      </c>
      <c r="C21959" s="70">
        <v>0</v>
      </c>
      <c r="D21959" s="70">
        <v>0</v>
      </c>
      <c r="E21959" s="71">
        <v>44872</v>
      </c>
      <c r="F21959" t="s">
        <v>7356</v>
      </c>
      <c r="G21959" t="s">
        <v>1907</v>
      </c>
      <c r="H21959" t="s">
        <v>7355</v>
      </c>
      <c r="I21959" t="s">
        <v>7355</v>
      </c>
      <c r="J21959" s="40">
        <v>1709</v>
      </c>
      <c r="K21959" s="40">
        <v>0</v>
      </c>
    </row>
    <row r="21960" spans="1:11" x14ac:dyDescent="0.35">
      <c r="A21960">
        <v>67002</v>
      </c>
      <c r="B21960" t="s">
        <v>410</v>
      </c>
      <c r="C21960" s="70">
        <v>0</v>
      </c>
      <c r="D21960" s="70">
        <v>0</v>
      </c>
      <c r="E21960" s="71">
        <v>44565</v>
      </c>
      <c r="F21960" t="s">
        <v>7354</v>
      </c>
      <c r="G21960" t="s">
        <v>1907</v>
      </c>
      <c r="H21960" t="s">
        <v>7353</v>
      </c>
      <c r="J21960" s="40">
        <v>26.9</v>
      </c>
      <c r="K21960" s="40">
        <v>0</v>
      </c>
    </row>
    <row r="21961" spans="1:11" x14ac:dyDescent="0.35">
      <c r="A21961">
        <v>67002</v>
      </c>
      <c r="B21961" t="s">
        <v>410</v>
      </c>
      <c r="C21961" s="70">
        <v>0</v>
      </c>
      <c r="D21961" s="70">
        <v>0</v>
      </c>
      <c r="E21961" s="71">
        <v>44566</v>
      </c>
      <c r="F21961" t="s">
        <v>7352</v>
      </c>
      <c r="G21961" t="s">
        <v>1907</v>
      </c>
      <c r="H21961" t="s">
        <v>7351</v>
      </c>
      <c r="J21961" s="40">
        <v>25</v>
      </c>
      <c r="K21961" s="40">
        <v>0</v>
      </c>
    </row>
    <row r="21962" spans="1:11" x14ac:dyDescent="0.35">
      <c r="A21962">
        <v>67002</v>
      </c>
      <c r="B21962" t="s">
        <v>410</v>
      </c>
      <c r="C21962" s="70">
        <v>0</v>
      </c>
      <c r="D21962" s="70">
        <v>0</v>
      </c>
      <c r="E21962" s="71">
        <v>44566</v>
      </c>
      <c r="F21962" t="s">
        <v>7350</v>
      </c>
      <c r="G21962" t="s">
        <v>1907</v>
      </c>
      <c r="H21962" t="s">
        <v>7348</v>
      </c>
      <c r="J21962" s="40">
        <v>25</v>
      </c>
      <c r="K21962" s="40">
        <v>0</v>
      </c>
    </row>
    <row r="21963" spans="1:11" x14ac:dyDescent="0.35">
      <c r="A21963">
        <v>67002</v>
      </c>
      <c r="B21963" t="s">
        <v>410</v>
      </c>
      <c r="C21963" s="70">
        <v>0</v>
      </c>
      <c r="D21963" s="70">
        <v>0</v>
      </c>
      <c r="E21963" s="71">
        <v>44566</v>
      </c>
      <c r="F21963" t="s">
        <v>7349</v>
      </c>
      <c r="G21963" t="s">
        <v>1907</v>
      </c>
      <c r="H21963" t="s">
        <v>7348</v>
      </c>
      <c r="J21963" s="40">
        <v>25</v>
      </c>
      <c r="K21963" s="40">
        <v>0</v>
      </c>
    </row>
    <row r="21964" spans="1:11" x14ac:dyDescent="0.35">
      <c r="A21964">
        <v>67002</v>
      </c>
      <c r="B21964" t="s">
        <v>410</v>
      </c>
      <c r="C21964" s="70">
        <v>0</v>
      </c>
      <c r="D21964" s="70">
        <v>0</v>
      </c>
      <c r="E21964" s="71">
        <v>44575</v>
      </c>
      <c r="F21964" t="s">
        <v>7347</v>
      </c>
      <c r="G21964" t="s">
        <v>7116</v>
      </c>
      <c r="H21964" t="s">
        <v>7346</v>
      </c>
      <c r="J21964" s="40">
        <v>0</v>
      </c>
      <c r="K21964" s="40">
        <v>-11.39</v>
      </c>
    </row>
    <row r="21965" spans="1:11" x14ac:dyDescent="0.35">
      <c r="A21965">
        <v>67002</v>
      </c>
      <c r="B21965" t="s">
        <v>410</v>
      </c>
      <c r="C21965" s="70">
        <v>0</v>
      </c>
      <c r="D21965" s="70">
        <v>0</v>
      </c>
      <c r="E21965" s="71">
        <v>44578</v>
      </c>
      <c r="F21965" t="s">
        <v>7345</v>
      </c>
      <c r="G21965" t="s">
        <v>1907</v>
      </c>
      <c r="H21965" t="s">
        <v>7344</v>
      </c>
      <c r="J21965" s="40">
        <v>23.88</v>
      </c>
      <c r="K21965" s="40">
        <v>0</v>
      </c>
    </row>
    <row r="21966" spans="1:11" x14ac:dyDescent="0.35">
      <c r="A21966">
        <v>67002</v>
      </c>
      <c r="B21966" t="s">
        <v>410</v>
      </c>
      <c r="C21966" s="70">
        <v>0</v>
      </c>
      <c r="D21966" s="70">
        <v>0</v>
      </c>
      <c r="E21966" s="71">
        <v>44578</v>
      </c>
      <c r="F21966" t="s">
        <v>7343</v>
      </c>
      <c r="G21966" t="s">
        <v>1907</v>
      </c>
      <c r="H21966" t="s">
        <v>7329</v>
      </c>
      <c r="J21966" s="40">
        <v>12.43</v>
      </c>
      <c r="K21966" s="40">
        <v>0</v>
      </c>
    </row>
    <row r="21967" spans="1:11" x14ac:dyDescent="0.35">
      <c r="A21967">
        <v>67002</v>
      </c>
      <c r="B21967" t="s">
        <v>410</v>
      </c>
      <c r="C21967" s="70">
        <v>0</v>
      </c>
      <c r="D21967" s="70">
        <v>0</v>
      </c>
      <c r="E21967" s="71">
        <v>44578</v>
      </c>
      <c r="F21967" t="s">
        <v>7342</v>
      </c>
      <c r="G21967" t="s">
        <v>1907</v>
      </c>
      <c r="H21967" t="s">
        <v>7329</v>
      </c>
      <c r="J21967" s="40">
        <v>12.43</v>
      </c>
      <c r="K21967" s="40">
        <v>0</v>
      </c>
    </row>
    <row r="21968" spans="1:11" x14ac:dyDescent="0.35">
      <c r="A21968">
        <v>67002</v>
      </c>
      <c r="B21968" t="s">
        <v>410</v>
      </c>
      <c r="C21968" s="70">
        <v>0</v>
      </c>
      <c r="D21968" s="70">
        <v>0</v>
      </c>
      <c r="E21968" s="71">
        <v>44578</v>
      </c>
      <c r="F21968" t="s">
        <v>7341</v>
      </c>
      <c r="G21968" t="s">
        <v>1907</v>
      </c>
      <c r="H21968" t="s">
        <v>7340</v>
      </c>
      <c r="J21968" s="40">
        <v>24.85</v>
      </c>
      <c r="K21968" s="40">
        <v>0</v>
      </c>
    </row>
    <row r="21969" spans="1:11" x14ac:dyDescent="0.35">
      <c r="A21969">
        <v>67002</v>
      </c>
      <c r="B21969" t="s">
        <v>410</v>
      </c>
      <c r="C21969" s="70">
        <v>0</v>
      </c>
      <c r="D21969" s="70">
        <v>0</v>
      </c>
      <c r="E21969" s="71">
        <v>44579</v>
      </c>
      <c r="F21969" t="s">
        <v>7339</v>
      </c>
      <c r="G21969" t="s">
        <v>1907</v>
      </c>
      <c r="H21969" t="s">
        <v>7338</v>
      </c>
      <c r="J21969" s="40">
        <v>24.12</v>
      </c>
      <c r="K21969" s="40">
        <v>0</v>
      </c>
    </row>
    <row r="21970" spans="1:11" x14ac:dyDescent="0.35">
      <c r="A21970">
        <v>67002</v>
      </c>
      <c r="B21970" t="s">
        <v>410</v>
      </c>
      <c r="C21970" s="70">
        <v>0</v>
      </c>
      <c r="D21970" s="70">
        <v>0</v>
      </c>
      <c r="E21970" s="71">
        <v>44580</v>
      </c>
      <c r="F21970" t="s">
        <v>7337</v>
      </c>
      <c r="G21970" t="s">
        <v>1907</v>
      </c>
      <c r="H21970" t="s">
        <v>7336</v>
      </c>
      <c r="J21970" s="40">
        <v>24</v>
      </c>
      <c r="K21970" s="40">
        <v>0</v>
      </c>
    </row>
    <row r="21971" spans="1:11" x14ac:dyDescent="0.35">
      <c r="A21971">
        <v>67002</v>
      </c>
      <c r="B21971" t="s">
        <v>410</v>
      </c>
      <c r="C21971" s="70">
        <v>0</v>
      </c>
      <c r="D21971" s="70">
        <v>0</v>
      </c>
      <c r="E21971" s="71">
        <v>44580</v>
      </c>
      <c r="F21971" t="s">
        <v>7335</v>
      </c>
      <c r="G21971" t="s">
        <v>1907</v>
      </c>
      <c r="H21971" t="s">
        <v>7334</v>
      </c>
      <c r="J21971" s="40">
        <v>13.88</v>
      </c>
      <c r="K21971" s="40">
        <v>0</v>
      </c>
    </row>
    <row r="21972" spans="1:11" x14ac:dyDescent="0.35">
      <c r="A21972">
        <v>67002</v>
      </c>
      <c r="B21972" t="s">
        <v>410</v>
      </c>
      <c r="C21972" s="70">
        <v>0</v>
      </c>
      <c r="D21972" s="70">
        <v>0</v>
      </c>
      <c r="E21972" s="71">
        <v>44581</v>
      </c>
      <c r="F21972" t="s">
        <v>7333</v>
      </c>
      <c r="G21972" t="s">
        <v>1907</v>
      </c>
      <c r="H21972" t="s">
        <v>7332</v>
      </c>
      <c r="J21972" s="40">
        <v>25</v>
      </c>
      <c r="K21972" s="40">
        <v>0</v>
      </c>
    </row>
    <row r="21973" spans="1:11" x14ac:dyDescent="0.35">
      <c r="A21973">
        <v>67002</v>
      </c>
      <c r="B21973" t="s">
        <v>410</v>
      </c>
      <c r="C21973" s="70">
        <v>0</v>
      </c>
      <c r="D21973" s="70">
        <v>0</v>
      </c>
      <c r="E21973" s="71">
        <v>44581</v>
      </c>
      <c r="F21973" t="s">
        <v>7331</v>
      </c>
      <c r="G21973" t="s">
        <v>1907</v>
      </c>
      <c r="H21973" t="s">
        <v>7329</v>
      </c>
      <c r="J21973" s="40">
        <v>10.89</v>
      </c>
      <c r="K21973" s="40">
        <v>0</v>
      </c>
    </row>
    <row r="21974" spans="1:11" x14ac:dyDescent="0.35">
      <c r="A21974">
        <v>67002</v>
      </c>
      <c r="B21974" t="s">
        <v>410</v>
      </c>
      <c r="C21974" s="70">
        <v>0</v>
      </c>
      <c r="D21974" s="70">
        <v>0</v>
      </c>
      <c r="E21974" s="71">
        <v>44581</v>
      </c>
      <c r="F21974" t="s">
        <v>7330</v>
      </c>
      <c r="G21974" t="s">
        <v>1907</v>
      </c>
      <c r="H21974" t="s">
        <v>7329</v>
      </c>
      <c r="J21974" s="40">
        <v>10.89</v>
      </c>
      <c r="K21974" s="40">
        <v>0</v>
      </c>
    </row>
    <row r="21975" spans="1:11" x14ac:dyDescent="0.35">
      <c r="A21975">
        <v>67002</v>
      </c>
      <c r="B21975" t="s">
        <v>410</v>
      </c>
      <c r="C21975" s="70">
        <v>0</v>
      </c>
      <c r="D21975" s="70">
        <v>0</v>
      </c>
      <c r="E21975" s="71">
        <v>44586</v>
      </c>
      <c r="F21975" t="s">
        <v>2396</v>
      </c>
      <c r="G21975" t="s">
        <v>1907</v>
      </c>
      <c r="H21975" t="s">
        <v>2395</v>
      </c>
      <c r="J21975" s="40">
        <v>0</v>
      </c>
      <c r="K21975" s="40">
        <v>-27.5</v>
      </c>
    </row>
    <row r="21976" spans="1:11" x14ac:dyDescent="0.35">
      <c r="A21976">
        <v>67002</v>
      </c>
      <c r="B21976" t="s">
        <v>410</v>
      </c>
      <c r="C21976" s="70">
        <v>0</v>
      </c>
      <c r="D21976" s="70">
        <v>0</v>
      </c>
      <c r="E21976" s="71">
        <v>44587</v>
      </c>
      <c r="F21976" t="s">
        <v>7328</v>
      </c>
      <c r="G21976" t="s">
        <v>7116</v>
      </c>
      <c r="H21976" t="s">
        <v>7327</v>
      </c>
      <c r="J21976" s="40">
        <v>0</v>
      </c>
      <c r="K21976" s="40">
        <v>-4.0599999999999996</v>
      </c>
    </row>
    <row r="21977" spans="1:11" x14ac:dyDescent="0.35">
      <c r="A21977">
        <v>67002</v>
      </c>
      <c r="B21977" t="s">
        <v>410</v>
      </c>
      <c r="C21977" s="70">
        <v>0</v>
      </c>
      <c r="D21977" s="70">
        <v>0</v>
      </c>
      <c r="E21977" s="71">
        <v>44588</v>
      </c>
      <c r="F21977" t="s">
        <v>7326</v>
      </c>
      <c r="G21977" t="s">
        <v>1907</v>
      </c>
      <c r="H21977" t="s">
        <v>7322</v>
      </c>
      <c r="J21977" s="40">
        <v>25.11</v>
      </c>
      <c r="K21977" s="40">
        <v>0</v>
      </c>
    </row>
    <row r="21978" spans="1:11" x14ac:dyDescent="0.35">
      <c r="A21978">
        <v>67002</v>
      </c>
      <c r="B21978" t="s">
        <v>410</v>
      </c>
      <c r="C21978" s="70">
        <v>0</v>
      </c>
      <c r="D21978" s="70">
        <v>0</v>
      </c>
      <c r="E21978" s="71">
        <v>44588</v>
      </c>
      <c r="F21978" t="s">
        <v>7325</v>
      </c>
      <c r="G21978" t="s">
        <v>1907</v>
      </c>
      <c r="H21978" t="s">
        <v>7322</v>
      </c>
      <c r="J21978" s="40">
        <v>14.21</v>
      </c>
      <c r="K21978" s="40">
        <v>0</v>
      </c>
    </row>
    <row r="21979" spans="1:11" x14ac:dyDescent="0.35">
      <c r="A21979">
        <v>67002</v>
      </c>
      <c r="B21979" t="s">
        <v>410</v>
      </c>
      <c r="C21979" s="70">
        <v>0</v>
      </c>
      <c r="D21979" s="70">
        <v>0</v>
      </c>
      <c r="E21979" s="71">
        <v>44588</v>
      </c>
      <c r="F21979" t="s">
        <v>7324</v>
      </c>
      <c r="G21979" t="s">
        <v>1907</v>
      </c>
      <c r="H21979" t="s">
        <v>7322</v>
      </c>
      <c r="J21979" s="40">
        <v>24.19</v>
      </c>
      <c r="K21979" s="40">
        <v>0</v>
      </c>
    </row>
    <row r="21980" spans="1:11" x14ac:dyDescent="0.35">
      <c r="A21980">
        <v>67002</v>
      </c>
      <c r="B21980" t="s">
        <v>410</v>
      </c>
      <c r="C21980" s="70">
        <v>0</v>
      </c>
      <c r="D21980" s="70">
        <v>0</v>
      </c>
      <c r="E21980" s="71">
        <v>44588</v>
      </c>
      <c r="F21980" t="s">
        <v>7323</v>
      </c>
      <c r="G21980" t="s">
        <v>1907</v>
      </c>
      <c r="H21980" t="s">
        <v>7322</v>
      </c>
      <c r="J21980" s="40">
        <v>12.58</v>
      </c>
      <c r="K21980" s="40">
        <v>0</v>
      </c>
    </row>
    <row r="21981" spans="1:11" x14ac:dyDescent="0.35">
      <c r="A21981">
        <v>67002</v>
      </c>
      <c r="B21981" t="s">
        <v>410</v>
      </c>
      <c r="C21981" s="70">
        <v>0</v>
      </c>
      <c r="D21981" s="70">
        <v>0</v>
      </c>
      <c r="E21981" s="71">
        <v>44588</v>
      </c>
      <c r="F21981" t="s">
        <v>7321</v>
      </c>
      <c r="G21981" t="s">
        <v>1907</v>
      </c>
      <c r="H21981" t="s">
        <v>7320</v>
      </c>
      <c r="J21981" s="40">
        <v>2.85</v>
      </c>
      <c r="K21981" s="40">
        <v>0</v>
      </c>
    </row>
    <row r="21982" spans="1:11" x14ac:dyDescent="0.35">
      <c r="A21982">
        <v>67002</v>
      </c>
      <c r="B21982" t="s">
        <v>410</v>
      </c>
      <c r="C21982" s="70">
        <v>0</v>
      </c>
      <c r="D21982" s="70">
        <v>0</v>
      </c>
      <c r="E21982" s="71">
        <v>44588</v>
      </c>
      <c r="F21982" t="s">
        <v>7319</v>
      </c>
      <c r="G21982" t="s">
        <v>1907</v>
      </c>
      <c r="H21982" t="s">
        <v>7318</v>
      </c>
      <c r="J21982" s="40">
        <v>12.5</v>
      </c>
      <c r="K21982" s="40">
        <v>0</v>
      </c>
    </row>
    <row r="21983" spans="1:11" x14ac:dyDescent="0.35">
      <c r="A21983">
        <v>67002</v>
      </c>
      <c r="B21983" t="s">
        <v>410</v>
      </c>
      <c r="C21983" s="70">
        <v>0</v>
      </c>
      <c r="D21983" s="70">
        <v>0</v>
      </c>
      <c r="E21983" s="71">
        <v>44592</v>
      </c>
      <c r="F21983" t="s">
        <v>7317</v>
      </c>
      <c r="G21983" t="s">
        <v>7116</v>
      </c>
      <c r="H21983" t="s">
        <v>7316</v>
      </c>
      <c r="J21983" s="40">
        <v>0</v>
      </c>
      <c r="K21983" s="40">
        <v>-10</v>
      </c>
    </row>
    <row r="21984" spans="1:11" x14ac:dyDescent="0.35">
      <c r="A21984">
        <v>67002</v>
      </c>
      <c r="B21984" t="s">
        <v>410</v>
      </c>
      <c r="C21984" s="70">
        <v>0</v>
      </c>
      <c r="D21984" s="70">
        <v>0</v>
      </c>
      <c r="E21984" s="71">
        <v>44592</v>
      </c>
      <c r="F21984" t="s">
        <v>7315</v>
      </c>
      <c r="G21984" t="s">
        <v>7116</v>
      </c>
      <c r="H21984" t="s">
        <v>7314</v>
      </c>
      <c r="J21984" s="40">
        <v>0</v>
      </c>
      <c r="K21984" s="40">
        <v>10</v>
      </c>
    </row>
    <row r="21985" spans="1:11" x14ac:dyDescent="0.35">
      <c r="A21985">
        <v>67002</v>
      </c>
      <c r="B21985" t="s">
        <v>410</v>
      </c>
      <c r="C21985" s="70">
        <v>0</v>
      </c>
      <c r="D21985" s="70">
        <v>0</v>
      </c>
      <c r="E21985" s="71">
        <v>44592</v>
      </c>
      <c r="F21985" t="s">
        <v>7313</v>
      </c>
      <c r="G21985" t="s">
        <v>7116</v>
      </c>
      <c r="H21985" t="s">
        <v>7312</v>
      </c>
      <c r="J21985" s="40">
        <v>0</v>
      </c>
      <c r="K21985" s="40">
        <v>-10</v>
      </c>
    </row>
    <row r="21986" spans="1:11" x14ac:dyDescent="0.35">
      <c r="A21986">
        <v>67002</v>
      </c>
      <c r="B21986" t="s">
        <v>410</v>
      </c>
      <c r="C21986" s="70">
        <v>0</v>
      </c>
      <c r="D21986" s="70">
        <v>0</v>
      </c>
      <c r="E21986" s="71">
        <v>44593</v>
      </c>
      <c r="F21986" t="s">
        <v>7311</v>
      </c>
      <c r="G21986" t="s">
        <v>1907</v>
      </c>
      <c r="H21986" t="s">
        <v>7310</v>
      </c>
      <c r="J21986" s="40">
        <v>0</v>
      </c>
      <c r="K21986" s="40">
        <v>13.5</v>
      </c>
    </row>
    <row r="21987" spans="1:11" x14ac:dyDescent="0.35">
      <c r="A21987">
        <v>67002</v>
      </c>
      <c r="B21987" t="s">
        <v>410</v>
      </c>
      <c r="C21987" s="70">
        <v>0</v>
      </c>
      <c r="D21987" s="70">
        <v>0</v>
      </c>
      <c r="E21987" s="71">
        <v>44595</v>
      </c>
      <c r="F21987" t="s">
        <v>7309</v>
      </c>
      <c r="G21987" t="s">
        <v>7116</v>
      </c>
      <c r="H21987" t="s">
        <v>7308</v>
      </c>
      <c r="J21987" s="40">
        <v>0</v>
      </c>
      <c r="K21987" s="40">
        <v>-20</v>
      </c>
    </row>
    <row r="21988" spans="1:11" x14ac:dyDescent="0.35">
      <c r="A21988">
        <v>67002</v>
      </c>
      <c r="B21988" t="s">
        <v>410</v>
      </c>
      <c r="C21988" s="70">
        <v>0</v>
      </c>
      <c r="D21988" s="70">
        <v>0</v>
      </c>
      <c r="E21988" s="71">
        <v>44609</v>
      </c>
      <c r="F21988" t="s">
        <v>7307</v>
      </c>
      <c r="G21988" t="s">
        <v>7116</v>
      </c>
      <c r="H21988" t="s">
        <v>7306</v>
      </c>
      <c r="J21988" s="40">
        <v>0</v>
      </c>
      <c r="K21988" s="40">
        <v>-4.07</v>
      </c>
    </row>
    <row r="21989" spans="1:11" x14ac:dyDescent="0.35">
      <c r="A21989">
        <v>67002</v>
      </c>
      <c r="B21989" t="s">
        <v>410</v>
      </c>
      <c r="C21989" s="70">
        <v>0</v>
      </c>
      <c r="D21989" s="70">
        <v>0</v>
      </c>
      <c r="E21989" s="71">
        <v>44617</v>
      </c>
      <c r="F21989" t="s">
        <v>7305</v>
      </c>
      <c r="G21989" t="s">
        <v>1907</v>
      </c>
      <c r="H21989" t="s">
        <v>7300</v>
      </c>
      <c r="J21989" s="40">
        <v>24.44</v>
      </c>
      <c r="K21989" s="40">
        <v>0</v>
      </c>
    </row>
    <row r="21990" spans="1:11" x14ac:dyDescent="0.35">
      <c r="A21990">
        <v>67002</v>
      </c>
      <c r="B21990" t="s">
        <v>410</v>
      </c>
      <c r="C21990" s="70">
        <v>0</v>
      </c>
      <c r="D21990" s="70">
        <v>0</v>
      </c>
      <c r="E21990" s="71">
        <v>44617</v>
      </c>
      <c r="F21990" t="s">
        <v>7304</v>
      </c>
      <c r="G21990" t="s">
        <v>1907</v>
      </c>
      <c r="H21990" t="s">
        <v>7300</v>
      </c>
      <c r="J21990" s="40">
        <v>24.53</v>
      </c>
      <c r="K21990" s="40">
        <v>0</v>
      </c>
    </row>
    <row r="21991" spans="1:11" x14ac:dyDescent="0.35">
      <c r="A21991">
        <v>67002</v>
      </c>
      <c r="B21991" t="s">
        <v>410</v>
      </c>
      <c r="C21991" s="70">
        <v>0</v>
      </c>
      <c r="D21991" s="70">
        <v>0</v>
      </c>
      <c r="E21991" s="71">
        <v>44617</v>
      </c>
      <c r="F21991" t="s">
        <v>7303</v>
      </c>
      <c r="G21991" t="s">
        <v>1907</v>
      </c>
      <c r="H21991" t="s">
        <v>7300</v>
      </c>
      <c r="J21991" s="40">
        <v>11.18</v>
      </c>
      <c r="K21991" s="40">
        <v>0</v>
      </c>
    </row>
    <row r="21992" spans="1:11" x14ac:dyDescent="0.35">
      <c r="A21992">
        <v>67002</v>
      </c>
      <c r="B21992" t="s">
        <v>410</v>
      </c>
      <c r="C21992" s="70">
        <v>0</v>
      </c>
      <c r="D21992" s="70">
        <v>0</v>
      </c>
      <c r="E21992" s="71">
        <v>44617</v>
      </c>
      <c r="F21992" t="s">
        <v>7302</v>
      </c>
      <c r="G21992" t="s">
        <v>1907</v>
      </c>
      <c r="H21992" t="s">
        <v>7300</v>
      </c>
      <c r="J21992" s="40">
        <v>24.63</v>
      </c>
      <c r="K21992" s="40">
        <v>0</v>
      </c>
    </row>
    <row r="21993" spans="1:11" x14ac:dyDescent="0.35">
      <c r="A21993">
        <v>67002</v>
      </c>
      <c r="B21993" t="s">
        <v>410</v>
      </c>
      <c r="C21993" s="70">
        <v>0</v>
      </c>
      <c r="D21993" s="70">
        <v>0</v>
      </c>
      <c r="E21993" s="71">
        <v>44617</v>
      </c>
      <c r="F21993" t="s">
        <v>7301</v>
      </c>
      <c r="G21993" t="s">
        <v>1907</v>
      </c>
      <c r="H21993" t="s">
        <v>7300</v>
      </c>
      <c r="J21993" s="40">
        <v>11.18</v>
      </c>
      <c r="K21993" s="40">
        <v>0</v>
      </c>
    </row>
    <row r="21994" spans="1:11" x14ac:dyDescent="0.35">
      <c r="A21994">
        <v>67002</v>
      </c>
      <c r="B21994" t="s">
        <v>410</v>
      </c>
      <c r="C21994" s="70">
        <v>0</v>
      </c>
      <c r="D21994" s="70">
        <v>0</v>
      </c>
      <c r="E21994" s="71">
        <v>44617</v>
      </c>
      <c r="F21994" t="s">
        <v>7299</v>
      </c>
      <c r="G21994" t="s">
        <v>1907</v>
      </c>
      <c r="H21994" t="s">
        <v>7297</v>
      </c>
      <c r="J21994" s="40">
        <v>24.58</v>
      </c>
      <c r="K21994" s="40">
        <v>0</v>
      </c>
    </row>
    <row r="21995" spans="1:11" x14ac:dyDescent="0.35">
      <c r="A21995">
        <v>67002</v>
      </c>
      <c r="B21995" t="s">
        <v>410</v>
      </c>
      <c r="C21995" s="70">
        <v>0</v>
      </c>
      <c r="D21995" s="70">
        <v>0</v>
      </c>
      <c r="E21995" s="71">
        <v>44617</v>
      </c>
      <c r="F21995" t="s">
        <v>7298</v>
      </c>
      <c r="G21995" t="s">
        <v>1907</v>
      </c>
      <c r="H21995" t="s">
        <v>7297</v>
      </c>
      <c r="J21995" s="40">
        <v>16.07</v>
      </c>
      <c r="K21995" s="40">
        <v>0</v>
      </c>
    </row>
    <row r="21996" spans="1:11" x14ac:dyDescent="0.35">
      <c r="A21996">
        <v>67002</v>
      </c>
      <c r="B21996" t="s">
        <v>410</v>
      </c>
      <c r="C21996" s="70">
        <v>0</v>
      </c>
      <c r="D21996" s="70">
        <v>0</v>
      </c>
      <c r="E21996" s="71">
        <v>44621</v>
      </c>
      <c r="F21996" t="s">
        <v>7296</v>
      </c>
      <c r="G21996" t="s">
        <v>1907</v>
      </c>
      <c r="H21996" t="s">
        <v>7295</v>
      </c>
      <c r="J21996" s="40">
        <v>12.5</v>
      </c>
      <c r="K21996" s="40">
        <v>0</v>
      </c>
    </row>
    <row r="21997" spans="1:11" x14ac:dyDescent="0.35">
      <c r="A21997">
        <v>67002</v>
      </c>
      <c r="B21997" t="s">
        <v>410</v>
      </c>
      <c r="C21997" s="70">
        <v>0</v>
      </c>
      <c r="D21997" s="70">
        <v>0</v>
      </c>
      <c r="E21997" s="71">
        <v>44627</v>
      </c>
      <c r="F21997" t="s">
        <v>7294</v>
      </c>
      <c r="G21997" t="s">
        <v>1907</v>
      </c>
      <c r="H21997" t="s">
        <v>7293</v>
      </c>
      <c r="J21997" s="40">
        <v>25</v>
      </c>
      <c r="K21997" s="40">
        <v>0</v>
      </c>
    </row>
    <row r="21998" spans="1:11" x14ac:dyDescent="0.35">
      <c r="A21998">
        <v>67002</v>
      </c>
      <c r="B21998" t="s">
        <v>410</v>
      </c>
      <c r="C21998" s="70">
        <v>0</v>
      </c>
      <c r="D21998" s="70">
        <v>0</v>
      </c>
      <c r="E21998" s="71">
        <v>44629</v>
      </c>
      <c r="F21998" t="s">
        <v>2392</v>
      </c>
      <c r="G21998" t="s">
        <v>1907</v>
      </c>
      <c r="H21998" t="s">
        <v>2391</v>
      </c>
      <c r="J21998" s="40">
        <v>0</v>
      </c>
      <c r="K21998" s="40">
        <v>-27.5</v>
      </c>
    </row>
    <row r="21999" spans="1:11" x14ac:dyDescent="0.35">
      <c r="A21999">
        <v>67002</v>
      </c>
      <c r="B21999" t="s">
        <v>410</v>
      </c>
      <c r="C21999" s="70">
        <v>0</v>
      </c>
      <c r="D21999" s="70">
        <v>0</v>
      </c>
      <c r="E21999" s="71">
        <v>44634</v>
      </c>
      <c r="F21999" t="s">
        <v>7292</v>
      </c>
      <c r="G21999" t="s">
        <v>1907</v>
      </c>
      <c r="H21999" t="s">
        <v>7291</v>
      </c>
      <c r="J21999" s="40">
        <v>24</v>
      </c>
      <c r="K21999" s="40">
        <v>0</v>
      </c>
    </row>
    <row r="22000" spans="1:11" x14ac:dyDescent="0.35">
      <c r="A22000">
        <v>67002</v>
      </c>
      <c r="B22000" t="s">
        <v>410</v>
      </c>
      <c r="C22000" s="70">
        <v>0</v>
      </c>
      <c r="D22000" s="70">
        <v>0</v>
      </c>
      <c r="E22000" s="71">
        <v>44636</v>
      </c>
      <c r="F22000" t="s">
        <v>7290</v>
      </c>
      <c r="G22000" t="s">
        <v>1907</v>
      </c>
      <c r="H22000" t="s">
        <v>7289</v>
      </c>
      <c r="J22000" s="40">
        <v>23.97</v>
      </c>
      <c r="K22000" s="40">
        <v>0</v>
      </c>
    </row>
    <row r="22001" spans="1:11" x14ac:dyDescent="0.35">
      <c r="A22001">
        <v>67002</v>
      </c>
      <c r="B22001" t="s">
        <v>410</v>
      </c>
      <c r="C22001" s="70">
        <v>0</v>
      </c>
      <c r="D22001" s="70">
        <v>0</v>
      </c>
      <c r="E22001" s="71">
        <v>44641</v>
      </c>
      <c r="F22001" t="s">
        <v>7288</v>
      </c>
      <c r="G22001" t="s">
        <v>1907</v>
      </c>
      <c r="H22001" t="s">
        <v>7287</v>
      </c>
      <c r="J22001" s="40">
        <v>24</v>
      </c>
      <c r="K22001" s="40">
        <v>0</v>
      </c>
    </row>
    <row r="22002" spans="1:11" x14ac:dyDescent="0.35">
      <c r="A22002">
        <v>67002</v>
      </c>
      <c r="B22002" t="s">
        <v>410</v>
      </c>
      <c r="C22002" s="70">
        <v>0</v>
      </c>
      <c r="D22002" s="70">
        <v>0</v>
      </c>
      <c r="E22002" s="71">
        <v>44641</v>
      </c>
      <c r="F22002" t="s">
        <v>7286</v>
      </c>
      <c r="G22002" t="s">
        <v>1907</v>
      </c>
      <c r="H22002" t="s">
        <v>7285</v>
      </c>
      <c r="J22002" s="40">
        <v>24</v>
      </c>
      <c r="K22002" s="40">
        <v>0</v>
      </c>
    </row>
    <row r="22003" spans="1:11" x14ac:dyDescent="0.35">
      <c r="A22003">
        <v>67002</v>
      </c>
      <c r="B22003" t="s">
        <v>410</v>
      </c>
      <c r="C22003" s="70">
        <v>0</v>
      </c>
      <c r="D22003" s="70">
        <v>0</v>
      </c>
      <c r="E22003" s="71">
        <v>44641</v>
      </c>
      <c r="F22003" t="s">
        <v>7284</v>
      </c>
      <c r="G22003" t="s">
        <v>1907</v>
      </c>
      <c r="H22003" t="s">
        <v>7283</v>
      </c>
      <c r="J22003" s="40">
        <v>25</v>
      </c>
      <c r="K22003" s="40">
        <v>0</v>
      </c>
    </row>
    <row r="22004" spans="1:11" x14ac:dyDescent="0.35">
      <c r="A22004">
        <v>67002</v>
      </c>
      <c r="B22004" t="s">
        <v>410</v>
      </c>
      <c r="C22004" s="70">
        <v>0</v>
      </c>
      <c r="D22004" s="70">
        <v>0</v>
      </c>
      <c r="E22004" s="71">
        <v>44641</v>
      </c>
      <c r="F22004" t="s">
        <v>7282</v>
      </c>
      <c r="G22004" t="s">
        <v>1907</v>
      </c>
      <c r="H22004" t="s">
        <v>7272</v>
      </c>
      <c r="J22004" s="40">
        <v>25.08</v>
      </c>
      <c r="K22004" s="40">
        <v>0</v>
      </c>
    </row>
    <row r="22005" spans="1:11" x14ac:dyDescent="0.35">
      <c r="A22005">
        <v>67002</v>
      </c>
      <c r="B22005" t="s">
        <v>410</v>
      </c>
      <c r="C22005" s="70">
        <v>0</v>
      </c>
      <c r="D22005" s="70">
        <v>0</v>
      </c>
      <c r="E22005" s="71">
        <v>44641</v>
      </c>
      <c r="F22005" t="s">
        <v>7281</v>
      </c>
      <c r="G22005" t="s">
        <v>1907</v>
      </c>
      <c r="H22005" t="s">
        <v>7280</v>
      </c>
      <c r="J22005" s="40">
        <v>25.06</v>
      </c>
      <c r="K22005" s="40">
        <v>0</v>
      </c>
    </row>
    <row r="22006" spans="1:11" x14ac:dyDescent="0.35">
      <c r="A22006">
        <v>67002</v>
      </c>
      <c r="B22006" t="s">
        <v>410</v>
      </c>
      <c r="C22006" s="70">
        <v>0</v>
      </c>
      <c r="D22006" s="70">
        <v>0</v>
      </c>
      <c r="E22006" s="71">
        <v>44644</v>
      </c>
      <c r="F22006" t="s">
        <v>7279</v>
      </c>
      <c r="G22006" t="s">
        <v>1907</v>
      </c>
      <c r="H22006" t="s">
        <v>7278</v>
      </c>
      <c r="J22006" s="40">
        <v>12.5</v>
      </c>
      <c r="K22006" s="40">
        <v>0</v>
      </c>
    </row>
    <row r="22007" spans="1:11" x14ac:dyDescent="0.35">
      <c r="A22007">
        <v>67002</v>
      </c>
      <c r="B22007" t="s">
        <v>410</v>
      </c>
      <c r="C22007" s="70">
        <v>0</v>
      </c>
      <c r="D22007" s="70">
        <v>0</v>
      </c>
      <c r="E22007" s="71">
        <v>44644</v>
      </c>
      <c r="F22007" t="s">
        <v>7277</v>
      </c>
      <c r="G22007" t="s">
        <v>1907</v>
      </c>
      <c r="H22007" t="s">
        <v>7276</v>
      </c>
      <c r="J22007" s="40">
        <v>24</v>
      </c>
      <c r="K22007" s="40">
        <v>0</v>
      </c>
    </row>
    <row r="22008" spans="1:11" x14ac:dyDescent="0.35">
      <c r="A22008">
        <v>67002</v>
      </c>
      <c r="B22008" t="s">
        <v>410</v>
      </c>
      <c r="C22008" s="70">
        <v>0</v>
      </c>
      <c r="D22008" s="70">
        <v>0</v>
      </c>
      <c r="E22008" s="71">
        <v>44644</v>
      </c>
      <c r="F22008" t="s">
        <v>7275</v>
      </c>
      <c r="G22008" t="s">
        <v>1907</v>
      </c>
      <c r="H22008" t="s">
        <v>7274</v>
      </c>
      <c r="J22008" s="40">
        <v>24</v>
      </c>
      <c r="K22008" s="40">
        <v>0</v>
      </c>
    </row>
    <row r="22009" spans="1:11" x14ac:dyDescent="0.35">
      <c r="A22009">
        <v>67002</v>
      </c>
      <c r="B22009" t="s">
        <v>410</v>
      </c>
      <c r="C22009" s="70">
        <v>0</v>
      </c>
      <c r="D22009" s="70">
        <v>0</v>
      </c>
      <c r="E22009" s="71">
        <v>44644</v>
      </c>
      <c r="F22009" t="s">
        <v>7273</v>
      </c>
      <c r="G22009" t="s">
        <v>1907</v>
      </c>
      <c r="H22009" t="s">
        <v>7272</v>
      </c>
      <c r="J22009" s="40">
        <v>10.99</v>
      </c>
      <c r="K22009" s="40">
        <v>0</v>
      </c>
    </row>
    <row r="22010" spans="1:11" x14ac:dyDescent="0.35">
      <c r="A22010">
        <v>67002</v>
      </c>
      <c r="B22010" t="s">
        <v>410</v>
      </c>
      <c r="C22010" s="70">
        <v>0</v>
      </c>
      <c r="D22010" s="70">
        <v>0</v>
      </c>
      <c r="E22010" s="71">
        <v>44644</v>
      </c>
      <c r="F22010" t="s">
        <v>7271</v>
      </c>
      <c r="G22010" t="s">
        <v>1907</v>
      </c>
      <c r="H22010" t="s">
        <v>7254</v>
      </c>
      <c r="J22010" s="40">
        <v>25.02</v>
      </c>
      <c r="K22010" s="40">
        <v>0</v>
      </c>
    </row>
    <row r="22011" spans="1:11" x14ac:dyDescent="0.35">
      <c r="A22011">
        <v>67002</v>
      </c>
      <c r="B22011" t="s">
        <v>410</v>
      </c>
      <c r="C22011" s="70">
        <v>0</v>
      </c>
      <c r="D22011" s="70">
        <v>0</v>
      </c>
      <c r="E22011" s="71">
        <v>44644</v>
      </c>
      <c r="F22011" t="s">
        <v>7270</v>
      </c>
      <c r="G22011" t="s">
        <v>1907</v>
      </c>
      <c r="H22011" t="s">
        <v>7269</v>
      </c>
      <c r="J22011" s="40">
        <v>23.98</v>
      </c>
      <c r="K22011" s="40">
        <v>0</v>
      </c>
    </row>
    <row r="22012" spans="1:11" x14ac:dyDescent="0.35">
      <c r="A22012">
        <v>67002</v>
      </c>
      <c r="B22012" t="s">
        <v>410</v>
      </c>
      <c r="C22012" s="70">
        <v>0</v>
      </c>
      <c r="D22012" s="70">
        <v>0</v>
      </c>
      <c r="E22012" s="71">
        <v>44644</v>
      </c>
      <c r="F22012" t="s">
        <v>7268</v>
      </c>
      <c r="G22012" t="s">
        <v>1907</v>
      </c>
      <c r="H22012" t="s">
        <v>7252</v>
      </c>
      <c r="J22012" s="40">
        <v>23.98</v>
      </c>
      <c r="K22012" s="40">
        <v>0</v>
      </c>
    </row>
    <row r="22013" spans="1:11" x14ac:dyDescent="0.35">
      <c r="A22013">
        <v>67002</v>
      </c>
      <c r="B22013" t="s">
        <v>410</v>
      </c>
      <c r="C22013" s="70">
        <v>0</v>
      </c>
      <c r="D22013" s="70">
        <v>0</v>
      </c>
      <c r="E22013" s="71">
        <v>44644</v>
      </c>
      <c r="F22013" t="s">
        <v>7267</v>
      </c>
      <c r="G22013" t="s">
        <v>1907</v>
      </c>
      <c r="H22013" t="s">
        <v>7266</v>
      </c>
      <c r="J22013" s="40">
        <v>24.97</v>
      </c>
      <c r="K22013" s="40">
        <v>0</v>
      </c>
    </row>
    <row r="22014" spans="1:11" x14ac:dyDescent="0.35">
      <c r="A22014">
        <v>67002</v>
      </c>
      <c r="B22014" t="s">
        <v>410</v>
      </c>
      <c r="C22014" s="70">
        <v>0</v>
      </c>
      <c r="D22014" s="70">
        <v>0</v>
      </c>
      <c r="E22014" s="71">
        <v>44648</v>
      </c>
      <c r="F22014" t="s">
        <v>7265</v>
      </c>
      <c r="G22014" t="s">
        <v>1907</v>
      </c>
      <c r="H22014" t="s">
        <v>7264</v>
      </c>
      <c r="J22014" s="40">
        <v>25.22</v>
      </c>
      <c r="K22014" s="40">
        <v>0</v>
      </c>
    </row>
    <row r="22015" spans="1:11" x14ac:dyDescent="0.35">
      <c r="A22015">
        <v>67002</v>
      </c>
      <c r="B22015" t="s">
        <v>410</v>
      </c>
      <c r="C22015" s="70">
        <v>0</v>
      </c>
      <c r="D22015" s="70">
        <v>0</v>
      </c>
      <c r="E22015" s="71">
        <v>44648</v>
      </c>
      <c r="F22015" t="s">
        <v>7263</v>
      </c>
      <c r="G22015" t="s">
        <v>1907</v>
      </c>
      <c r="H22015" t="s">
        <v>7262</v>
      </c>
      <c r="J22015" s="40">
        <v>25</v>
      </c>
      <c r="K22015" s="40">
        <v>0</v>
      </c>
    </row>
    <row r="22016" spans="1:11" x14ac:dyDescent="0.35">
      <c r="A22016">
        <v>67002</v>
      </c>
      <c r="B22016" t="s">
        <v>410</v>
      </c>
      <c r="C22016" s="70">
        <v>0</v>
      </c>
      <c r="D22016" s="70">
        <v>0</v>
      </c>
      <c r="E22016" s="71">
        <v>44648</v>
      </c>
      <c r="F22016" t="s">
        <v>7261</v>
      </c>
      <c r="G22016" t="s">
        <v>1907</v>
      </c>
      <c r="H22016" t="s">
        <v>7260</v>
      </c>
      <c r="J22016" s="40">
        <v>25</v>
      </c>
      <c r="K22016" s="40">
        <v>0</v>
      </c>
    </row>
    <row r="22017" spans="1:11" x14ac:dyDescent="0.35">
      <c r="A22017">
        <v>67002</v>
      </c>
      <c r="B22017" t="s">
        <v>410</v>
      </c>
      <c r="C22017" s="70">
        <v>0</v>
      </c>
      <c r="D22017" s="70">
        <v>0</v>
      </c>
      <c r="E22017" s="71">
        <v>44648</v>
      </c>
      <c r="F22017" t="s">
        <v>7259</v>
      </c>
      <c r="G22017" t="s">
        <v>1907</v>
      </c>
      <c r="H22017" t="s">
        <v>7258</v>
      </c>
      <c r="J22017" s="40">
        <v>24.94</v>
      </c>
      <c r="K22017" s="40">
        <v>0</v>
      </c>
    </row>
    <row r="22018" spans="1:11" x14ac:dyDescent="0.35">
      <c r="A22018">
        <v>67002</v>
      </c>
      <c r="B22018" t="s">
        <v>410</v>
      </c>
      <c r="C22018" s="70">
        <v>0</v>
      </c>
      <c r="D22018" s="70">
        <v>0</v>
      </c>
      <c r="E22018" s="71">
        <v>44648</v>
      </c>
      <c r="F22018" t="s">
        <v>7257</v>
      </c>
      <c r="G22018" t="s">
        <v>1907</v>
      </c>
      <c r="H22018" t="s">
        <v>7256</v>
      </c>
      <c r="J22018" s="40">
        <v>25.04</v>
      </c>
      <c r="K22018" s="40">
        <v>0</v>
      </c>
    </row>
    <row r="22019" spans="1:11" x14ac:dyDescent="0.35">
      <c r="A22019">
        <v>67002</v>
      </c>
      <c r="B22019" t="s">
        <v>410</v>
      </c>
      <c r="C22019" s="70">
        <v>0</v>
      </c>
      <c r="D22019" s="70">
        <v>0</v>
      </c>
      <c r="E22019" s="71">
        <v>44649</v>
      </c>
      <c r="F22019" t="s">
        <v>7255</v>
      </c>
      <c r="G22019" t="s">
        <v>1907</v>
      </c>
      <c r="H22019" t="s">
        <v>7254</v>
      </c>
      <c r="J22019" s="40">
        <v>11.04</v>
      </c>
      <c r="K22019" s="40">
        <v>0</v>
      </c>
    </row>
    <row r="22020" spans="1:11" x14ac:dyDescent="0.35">
      <c r="A22020">
        <v>67002</v>
      </c>
      <c r="B22020" t="s">
        <v>410</v>
      </c>
      <c r="C22020" s="70">
        <v>0</v>
      </c>
      <c r="D22020" s="70">
        <v>0</v>
      </c>
      <c r="E22020" s="71">
        <v>44649</v>
      </c>
      <c r="F22020" t="s">
        <v>7253</v>
      </c>
      <c r="G22020" t="s">
        <v>1907</v>
      </c>
      <c r="H22020" t="s">
        <v>7252</v>
      </c>
      <c r="J22020" s="40">
        <v>15.71</v>
      </c>
      <c r="K22020" s="40">
        <v>0</v>
      </c>
    </row>
    <row r="22021" spans="1:11" x14ac:dyDescent="0.35">
      <c r="A22021">
        <v>67002</v>
      </c>
      <c r="B22021" t="s">
        <v>410</v>
      </c>
      <c r="C22021" s="70">
        <v>0</v>
      </c>
      <c r="D22021" s="70">
        <v>0</v>
      </c>
      <c r="E22021" s="71">
        <v>44651</v>
      </c>
      <c r="F22021" t="s">
        <v>7251</v>
      </c>
      <c r="G22021" t="s">
        <v>7116</v>
      </c>
      <c r="H22021" t="s">
        <v>7250</v>
      </c>
      <c r="J22021" s="40">
        <v>0</v>
      </c>
      <c r="K22021" s="40">
        <v>-25</v>
      </c>
    </row>
    <row r="22022" spans="1:11" x14ac:dyDescent="0.35">
      <c r="A22022">
        <v>67002</v>
      </c>
      <c r="B22022" t="s">
        <v>410</v>
      </c>
      <c r="C22022" s="70">
        <v>0</v>
      </c>
      <c r="D22022" s="70">
        <v>0</v>
      </c>
      <c r="E22022" s="71">
        <v>44657</v>
      </c>
      <c r="F22022" t="s">
        <v>7249</v>
      </c>
      <c r="G22022" t="s">
        <v>1907</v>
      </c>
      <c r="H22022" t="s">
        <v>7248</v>
      </c>
      <c r="J22022" s="40">
        <v>25.12</v>
      </c>
      <c r="K22022" s="40">
        <v>0</v>
      </c>
    </row>
    <row r="22023" spans="1:11" x14ac:dyDescent="0.35">
      <c r="A22023">
        <v>67002</v>
      </c>
      <c r="B22023" t="s">
        <v>410</v>
      </c>
      <c r="C22023" s="70">
        <v>0</v>
      </c>
      <c r="D22023" s="70">
        <v>0</v>
      </c>
      <c r="E22023" s="71">
        <v>44658</v>
      </c>
      <c r="F22023" t="s">
        <v>7247</v>
      </c>
      <c r="G22023" t="s">
        <v>1907</v>
      </c>
      <c r="H22023" t="s">
        <v>7246</v>
      </c>
      <c r="J22023" s="40">
        <v>12.5</v>
      </c>
      <c r="K22023" s="40">
        <v>0</v>
      </c>
    </row>
    <row r="22024" spans="1:11" x14ac:dyDescent="0.35">
      <c r="A22024">
        <v>67002</v>
      </c>
      <c r="B22024" t="s">
        <v>410</v>
      </c>
      <c r="C22024" s="70">
        <v>0</v>
      </c>
      <c r="D22024" s="70">
        <v>0</v>
      </c>
      <c r="E22024" s="71">
        <v>44662</v>
      </c>
      <c r="F22024" t="s">
        <v>7245</v>
      </c>
      <c r="G22024" t="s">
        <v>1907</v>
      </c>
      <c r="H22024" t="s">
        <v>7241</v>
      </c>
      <c r="J22024" s="40">
        <v>25</v>
      </c>
      <c r="K22024" s="40">
        <v>0</v>
      </c>
    </row>
    <row r="22025" spans="1:11" x14ac:dyDescent="0.35">
      <c r="A22025">
        <v>67002</v>
      </c>
      <c r="B22025" t="s">
        <v>410</v>
      </c>
      <c r="C22025" s="70">
        <v>0</v>
      </c>
      <c r="D22025" s="70">
        <v>0</v>
      </c>
      <c r="E22025" s="71">
        <v>44662</v>
      </c>
      <c r="F22025" t="s">
        <v>7244</v>
      </c>
      <c r="G22025" t="s">
        <v>1907</v>
      </c>
      <c r="H22025" t="s">
        <v>7241</v>
      </c>
      <c r="J22025" s="40">
        <v>25</v>
      </c>
      <c r="K22025" s="40">
        <v>0</v>
      </c>
    </row>
    <row r="22026" spans="1:11" x14ac:dyDescent="0.35">
      <c r="A22026">
        <v>67002</v>
      </c>
      <c r="B22026" t="s">
        <v>410</v>
      </c>
      <c r="C22026" s="70">
        <v>0</v>
      </c>
      <c r="D22026" s="70">
        <v>0</v>
      </c>
      <c r="E22026" s="71">
        <v>44662</v>
      </c>
      <c r="F22026" t="s">
        <v>7243</v>
      </c>
      <c r="G22026" t="s">
        <v>1907</v>
      </c>
      <c r="H22026" t="s">
        <v>7241</v>
      </c>
      <c r="J22026" s="40">
        <v>24</v>
      </c>
      <c r="K22026" s="40">
        <v>0</v>
      </c>
    </row>
    <row r="22027" spans="1:11" x14ac:dyDescent="0.35">
      <c r="A22027">
        <v>67002</v>
      </c>
      <c r="B22027" t="s">
        <v>410</v>
      </c>
      <c r="C22027" s="70">
        <v>0</v>
      </c>
      <c r="D22027" s="70">
        <v>0</v>
      </c>
      <c r="E22027" s="71">
        <v>44662</v>
      </c>
      <c r="F22027" t="s">
        <v>7242</v>
      </c>
      <c r="G22027" t="s">
        <v>1907</v>
      </c>
      <c r="H22027" t="s">
        <v>7241</v>
      </c>
      <c r="J22027" s="40">
        <v>24</v>
      </c>
      <c r="K22027" s="40">
        <v>0</v>
      </c>
    </row>
    <row r="22028" spans="1:11" x14ac:dyDescent="0.35">
      <c r="A22028">
        <v>67002</v>
      </c>
      <c r="B22028" t="s">
        <v>410</v>
      </c>
      <c r="C22028" s="70">
        <v>0</v>
      </c>
      <c r="D22028" s="70">
        <v>0</v>
      </c>
      <c r="E22028" s="71">
        <v>44662</v>
      </c>
      <c r="F22028" t="s">
        <v>7240</v>
      </c>
      <c r="G22028" t="s">
        <v>1907</v>
      </c>
      <c r="H22028" t="s">
        <v>7231</v>
      </c>
      <c r="J22028" s="40">
        <v>24.96</v>
      </c>
      <c r="K22028" s="40">
        <v>0</v>
      </c>
    </row>
    <row r="22029" spans="1:11" x14ac:dyDescent="0.35">
      <c r="A22029">
        <v>67002</v>
      </c>
      <c r="B22029" t="s">
        <v>410</v>
      </c>
      <c r="C22029" s="70">
        <v>0</v>
      </c>
      <c r="D22029" s="70">
        <v>0</v>
      </c>
      <c r="E22029" s="71">
        <v>44665</v>
      </c>
      <c r="F22029" t="s">
        <v>7239</v>
      </c>
      <c r="G22029" t="s">
        <v>1907</v>
      </c>
      <c r="H22029" t="s">
        <v>7238</v>
      </c>
      <c r="J22029" s="40">
        <v>2.86</v>
      </c>
      <c r="K22029" s="40">
        <v>0</v>
      </c>
    </row>
    <row r="22030" spans="1:11" x14ac:dyDescent="0.35">
      <c r="A22030">
        <v>67002</v>
      </c>
      <c r="B22030" t="s">
        <v>410</v>
      </c>
      <c r="C22030" s="70">
        <v>0</v>
      </c>
      <c r="D22030" s="70">
        <v>0</v>
      </c>
      <c r="E22030" s="71">
        <v>44665</v>
      </c>
      <c r="F22030" t="s">
        <v>7237</v>
      </c>
      <c r="G22030" t="s">
        <v>1907</v>
      </c>
      <c r="H22030" t="s">
        <v>7236</v>
      </c>
      <c r="J22030" s="40">
        <v>24.36</v>
      </c>
      <c r="K22030" s="40">
        <v>0</v>
      </c>
    </row>
    <row r="22031" spans="1:11" x14ac:dyDescent="0.35">
      <c r="A22031">
        <v>67002</v>
      </c>
      <c r="B22031" t="s">
        <v>410</v>
      </c>
      <c r="C22031" s="70">
        <v>0</v>
      </c>
      <c r="D22031" s="70">
        <v>0</v>
      </c>
      <c r="E22031" s="71">
        <v>44665</v>
      </c>
      <c r="F22031" t="s">
        <v>7235</v>
      </c>
      <c r="G22031" t="s">
        <v>1907</v>
      </c>
      <c r="H22031" t="s">
        <v>7233</v>
      </c>
      <c r="J22031" s="40">
        <v>25.09</v>
      </c>
      <c r="K22031" s="40">
        <v>0</v>
      </c>
    </row>
    <row r="22032" spans="1:11" x14ac:dyDescent="0.35">
      <c r="A22032">
        <v>67002</v>
      </c>
      <c r="B22032" t="s">
        <v>410</v>
      </c>
      <c r="C22032" s="70">
        <v>0</v>
      </c>
      <c r="D22032" s="70">
        <v>0</v>
      </c>
      <c r="E22032" s="71">
        <v>44665</v>
      </c>
      <c r="F22032" t="s">
        <v>7234</v>
      </c>
      <c r="G22032" t="s">
        <v>1907</v>
      </c>
      <c r="H22032" t="s">
        <v>7233</v>
      </c>
      <c r="J22032" s="40">
        <v>10.91</v>
      </c>
      <c r="K22032" s="40">
        <v>0</v>
      </c>
    </row>
    <row r="22033" spans="1:11" x14ac:dyDescent="0.35">
      <c r="A22033">
        <v>67002</v>
      </c>
      <c r="B22033" t="s">
        <v>410</v>
      </c>
      <c r="C22033" s="70">
        <v>0</v>
      </c>
      <c r="D22033" s="70">
        <v>0</v>
      </c>
      <c r="E22033" s="71">
        <v>44665</v>
      </c>
      <c r="F22033" t="s">
        <v>7232</v>
      </c>
      <c r="G22033" t="s">
        <v>1907</v>
      </c>
      <c r="H22033" t="s">
        <v>7231</v>
      </c>
      <c r="J22033" s="40">
        <v>15.76</v>
      </c>
      <c r="K22033" s="40">
        <v>0</v>
      </c>
    </row>
    <row r="22034" spans="1:11" x14ac:dyDescent="0.35">
      <c r="A22034">
        <v>67002</v>
      </c>
      <c r="B22034" t="s">
        <v>410</v>
      </c>
      <c r="C22034" s="70">
        <v>0</v>
      </c>
      <c r="D22034" s="70">
        <v>0</v>
      </c>
      <c r="E22034" s="71">
        <v>44671</v>
      </c>
      <c r="F22034" t="s">
        <v>7230</v>
      </c>
      <c r="G22034" t="s">
        <v>7116</v>
      </c>
      <c r="H22034" t="s">
        <v>7229</v>
      </c>
      <c r="J22034" s="40">
        <v>0</v>
      </c>
      <c r="K22034" s="40">
        <v>-37.5</v>
      </c>
    </row>
    <row r="22035" spans="1:11" x14ac:dyDescent="0.35">
      <c r="A22035">
        <v>67002</v>
      </c>
      <c r="B22035" t="s">
        <v>410</v>
      </c>
      <c r="C22035" s="70">
        <v>0</v>
      </c>
      <c r="D22035" s="70">
        <v>0</v>
      </c>
      <c r="E22035" s="71">
        <v>44676</v>
      </c>
      <c r="F22035" t="s">
        <v>7228</v>
      </c>
      <c r="G22035" t="s">
        <v>1907</v>
      </c>
      <c r="H22035" t="s">
        <v>7226</v>
      </c>
      <c r="J22035" s="40">
        <v>24</v>
      </c>
      <c r="K22035" s="40">
        <v>0</v>
      </c>
    </row>
    <row r="22036" spans="1:11" x14ac:dyDescent="0.35">
      <c r="A22036">
        <v>67002</v>
      </c>
      <c r="B22036" t="s">
        <v>410</v>
      </c>
      <c r="C22036" s="70">
        <v>0</v>
      </c>
      <c r="D22036" s="70">
        <v>0</v>
      </c>
      <c r="E22036" s="71">
        <v>44676</v>
      </c>
      <c r="F22036" t="s">
        <v>7227</v>
      </c>
      <c r="G22036" t="s">
        <v>1907</v>
      </c>
      <c r="H22036" t="s">
        <v>7226</v>
      </c>
      <c r="J22036" s="40">
        <v>24</v>
      </c>
      <c r="K22036" s="40">
        <v>0</v>
      </c>
    </row>
    <row r="22037" spans="1:11" x14ac:dyDescent="0.35">
      <c r="A22037">
        <v>67002</v>
      </c>
      <c r="B22037" t="s">
        <v>410</v>
      </c>
      <c r="C22037" s="70">
        <v>0</v>
      </c>
      <c r="D22037" s="70">
        <v>0</v>
      </c>
      <c r="E22037" s="71">
        <v>44677</v>
      </c>
      <c r="F22037" t="s">
        <v>7225</v>
      </c>
      <c r="G22037" t="s">
        <v>1907</v>
      </c>
      <c r="H22037" t="s">
        <v>7220</v>
      </c>
      <c r="J22037" s="40">
        <v>25</v>
      </c>
      <c r="K22037" s="40">
        <v>0</v>
      </c>
    </row>
    <row r="22038" spans="1:11" x14ac:dyDescent="0.35">
      <c r="A22038">
        <v>67002</v>
      </c>
      <c r="B22038" t="s">
        <v>410</v>
      </c>
      <c r="C22038" s="70">
        <v>0</v>
      </c>
      <c r="D22038" s="70">
        <v>0</v>
      </c>
      <c r="E22038" s="71">
        <v>44677</v>
      </c>
      <c r="F22038" t="s">
        <v>7224</v>
      </c>
      <c r="G22038" t="s">
        <v>1907</v>
      </c>
      <c r="H22038" t="s">
        <v>7220</v>
      </c>
      <c r="J22038" s="40">
        <v>25</v>
      </c>
      <c r="K22038" s="40">
        <v>0</v>
      </c>
    </row>
    <row r="22039" spans="1:11" x14ac:dyDescent="0.35">
      <c r="A22039">
        <v>67002</v>
      </c>
      <c r="B22039" t="s">
        <v>410</v>
      </c>
      <c r="C22039" s="70">
        <v>0</v>
      </c>
      <c r="D22039" s="70">
        <v>0</v>
      </c>
      <c r="E22039" s="71">
        <v>44677</v>
      </c>
      <c r="F22039" t="s">
        <v>7223</v>
      </c>
      <c r="G22039" t="s">
        <v>1907</v>
      </c>
      <c r="H22039" t="s">
        <v>7220</v>
      </c>
      <c r="J22039" s="40">
        <v>25</v>
      </c>
      <c r="K22039" s="40">
        <v>0</v>
      </c>
    </row>
    <row r="22040" spans="1:11" x14ac:dyDescent="0.35">
      <c r="A22040">
        <v>67002</v>
      </c>
      <c r="B22040" t="s">
        <v>410</v>
      </c>
      <c r="C22040" s="70">
        <v>0</v>
      </c>
      <c r="D22040" s="70">
        <v>0</v>
      </c>
      <c r="E22040" s="71">
        <v>44677</v>
      </c>
      <c r="F22040" t="s">
        <v>7222</v>
      </c>
      <c r="G22040" t="s">
        <v>1907</v>
      </c>
      <c r="H22040" t="s">
        <v>7220</v>
      </c>
      <c r="J22040" s="40">
        <v>12.5</v>
      </c>
      <c r="K22040" s="40">
        <v>0</v>
      </c>
    </row>
    <row r="22041" spans="1:11" x14ac:dyDescent="0.35">
      <c r="A22041">
        <v>67002</v>
      </c>
      <c r="B22041" t="s">
        <v>410</v>
      </c>
      <c r="C22041" s="70">
        <v>0</v>
      </c>
      <c r="D22041" s="70">
        <v>0</v>
      </c>
      <c r="E22041" s="71">
        <v>44677</v>
      </c>
      <c r="F22041" t="s">
        <v>7221</v>
      </c>
      <c r="G22041" t="s">
        <v>1907</v>
      </c>
      <c r="H22041" t="s">
        <v>7220</v>
      </c>
      <c r="J22041" s="40">
        <v>24</v>
      </c>
      <c r="K22041" s="40">
        <v>0</v>
      </c>
    </row>
    <row r="22042" spans="1:11" x14ac:dyDescent="0.35">
      <c r="A22042">
        <v>67002</v>
      </c>
      <c r="B22042" t="s">
        <v>410</v>
      </c>
      <c r="C22042" s="70">
        <v>0</v>
      </c>
      <c r="D22042" s="70">
        <v>0</v>
      </c>
      <c r="E22042" s="71">
        <v>44678</v>
      </c>
      <c r="F22042" t="s">
        <v>7219</v>
      </c>
      <c r="G22042" t="s">
        <v>7116</v>
      </c>
      <c r="H22042" t="s">
        <v>7218</v>
      </c>
      <c r="J22042" s="40">
        <v>0</v>
      </c>
      <c r="K22042" s="40">
        <v>-25</v>
      </c>
    </row>
    <row r="22043" spans="1:11" x14ac:dyDescent="0.35">
      <c r="A22043">
        <v>67002</v>
      </c>
      <c r="B22043" t="s">
        <v>410</v>
      </c>
      <c r="C22043" s="70">
        <v>0</v>
      </c>
      <c r="D22043" s="70">
        <v>0</v>
      </c>
      <c r="E22043" s="71">
        <v>44678</v>
      </c>
      <c r="F22043" t="s">
        <v>7217</v>
      </c>
      <c r="G22043" t="s">
        <v>1907</v>
      </c>
      <c r="H22043" t="s">
        <v>7214</v>
      </c>
      <c r="J22043" s="40">
        <v>24.79</v>
      </c>
      <c r="K22043" s="40">
        <v>0</v>
      </c>
    </row>
    <row r="22044" spans="1:11" x14ac:dyDescent="0.35">
      <c r="A22044">
        <v>67002</v>
      </c>
      <c r="B22044" t="s">
        <v>410</v>
      </c>
      <c r="C22044" s="70">
        <v>0</v>
      </c>
      <c r="D22044" s="70">
        <v>0</v>
      </c>
      <c r="E22044" s="71">
        <v>44678</v>
      </c>
      <c r="F22044" t="s">
        <v>7216</v>
      </c>
      <c r="G22044" t="s">
        <v>1907</v>
      </c>
      <c r="H22044" t="s">
        <v>7208</v>
      </c>
      <c r="J22044" s="40">
        <v>23.77</v>
      </c>
      <c r="K22044" s="40">
        <v>0</v>
      </c>
    </row>
    <row r="22045" spans="1:11" x14ac:dyDescent="0.35">
      <c r="A22045">
        <v>67002</v>
      </c>
      <c r="B22045" t="s">
        <v>410</v>
      </c>
      <c r="C22045" s="70">
        <v>0</v>
      </c>
      <c r="D22045" s="70">
        <v>0</v>
      </c>
      <c r="E22045" s="71">
        <v>44683</v>
      </c>
      <c r="F22045" t="s">
        <v>7215</v>
      </c>
      <c r="G22045" t="s">
        <v>1907</v>
      </c>
      <c r="H22045" t="s">
        <v>7214</v>
      </c>
      <c r="J22045" s="40">
        <v>10.53</v>
      </c>
      <c r="K22045" s="40">
        <v>0</v>
      </c>
    </row>
    <row r="22046" spans="1:11" x14ac:dyDescent="0.35">
      <c r="A22046">
        <v>67002</v>
      </c>
      <c r="B22046" t="s">
        <v>410</v>
      </c>
      <c r="C22046" s="70">
        <v>0</v>
      </c>
      <c r="D22046" s="70">
        <v>0</v>
      </c>
      <c r="E22046" s="71">
        <v>44684</v>
      </c>
      <c r="F22046" t="s">
        <v>2387</v>
      </c>
      <c r="G22046" t="s">
        <v>1907</v>
      </c>
      <c r="H22046" t="s">
        <v>2386</v>
      </c>
      <c r="J22046" s="40">
        <v>0</v>
      </c>
      <c r="K22046" s="40">
        <v>-27.5</v>
      </c>
    </row>
    <row r="22047" spans="1:11" x14ac:dyDescent="0.35">
      <c r="A22047">
        <v>67002</v>
      </c>
      <c r="B22047" t="s">
        <v>410</v>
      </c>
      <c r="C22047" s="70">
        <v>0</v>
      </c>
      <c r="D22047" s="70">
        <v>0</v>
      </c>
      <c r="E22047" s="71">
        <v>44684</v>
      </c>
      <c r="F22047" t="s">
        <v>7213</v>
      </c>
      <c r="G22047" t="s">
        <v>1907</v>
      </c>
      <c r="H22047" t="s">
        <v>7212</v>
      </c>
      <c r="J22047" s="40">
        <v>3.34</v>
      </c>
      <c r="K22047" s="40">
        <v>0</v>
      </c>
    </row>
    <row r="22048" spans="1:11" x14ac:dyDescent="0.35">
      <c r="A22048">
        <v>67002</v>
      </c>
      <c r="B22048" t="s">
        <v>410</v>
      </c>
      <c r="C22048" s="70">
        <v>0</v>
      </c>
      <c r="D22048" s="70">
        <v>0</v>
      </c>
      <c r="E22048" s="71">
        <v>44684</v>
      </c>
      <c r="F22048" t="s">
        <v>7211</v>
      </c>
      <c r="G22048" t="s">
        <v>1907</v>
      </c>
      <c r="H22048" t="s">
        <v>7210</v>
      </c>
      <c r="J22048" s="40">
        <v>3.95</v>
      </c>
      <c r="K22048" s="40">
        <v>0</v>
      </c>
    </row>
    <row r="22049" spans="1:11" x14ac:dyDescent="0.35">
      <c r="A22049">
        <v>67002</v>
      </c>
      <c r="B22049" t="s">
        <v>410</v>
      </c>
      <c r="C22049" s="70">
        <v>0</v>
      </c>
      <c r="D22049" s="70">
        <v>0</v>
      </c>
      <c r="E22049" s="71">
        <v>44684</v>
      </c>
      <c r="F22049" t="s">
        <v>7209</v>
      </c>
      <c r="G22049" t="s">
        <v>1907</v>
      </c>
      <c r="H22049" t="s">
        <v>7208</v>
      </c>
      <c r="J22049" s="40">
        <v>15.02</v>
      </c>
      <c r="K22049" s="40">
        <v>0</v>
      </c>
    </row>
    <row r="22050" spans="1:11" x14ac:dyDescent="0.35">
      <c r="A22050">
        <v>67002</v>
      </c>
      <c r="B22050" t="s">
        <v>410</v>
      </c>
      <c r="C22050" s="70">
        <v>0</v>
      </c>
      <c r="D22050" s="70">
        <v>0</v>
      </c>
      <c r="E22050" s="71">
        <v>44685</v>
      </c>
      <c r="F22050" t="s">
        <v>7207</v>
      </c>
      <c r="G22050" t="s">
        <v>1907</v>
      </c>
      <c r="H22050" t="s">
        <v>7122</v>
      </c>
      <c r="J22050" s="40">
        <v>26.53</v>
      </c>
      <c r="K22050" s="40">
        <v>0</v>
      </c>
    </row>
    <row r="22051" spans="1:11" x14ac:dyDescent="0.35">
      <c r="A22051">
        <v>67002</v>
      </c>
      <c r="B22051" t="s">
        <v>410</v>
      </c>
      <c r="C22051" s="70">
        <v>0</v>
      </c>
      <c r="D22051" s="70">
        <v>0</v>
      </c>
      <c r="E22051" s="71">
        <v>44690</v>
      </c>
      <c r="F22051" t="s">
        <v>7206</v>
      </c>
      <c r="G22051" t="s">
        <v>1907</v>
      </c>
      <c r="H22051" t="s">
        <v>7205</v>
      </c>
      <c r="J22051" s="40">
        <v>23.67</v>
      </c>
      <c r="K22051" s="40">
        <v>0</v>
      </c>
    </row>
    <row r="22052" spans="1:11" x14ac:dyDescent="0.35">
      <c r="A22052">
        <v>67002</v>
      </c>
      <c r="B22052" t="s">
        <v>410</v>
      </c>
      <c r="C22052" s="70">
        <v>0</v>
      </c>
      <c r="D22052" s="70">
        <v>0</v>
      </c>
      <c r="E22052" s="71">
        <v>44690</v>
      </c>
      <c r="F22052" t="s">
        <v>7204</v>
      </c>
      <c r="G22052" t="s">
        <v>1907</v>
      </c>
      <c r="H22052" t="s">
        <v>7203</v>
      </c>
      <c r="J22052" s="40">
        <v>12.5</v>
      </c>
      <c r="K22052" s="40">
        <v>0</v>
      </c>
    </row>
    <row r="22053" spans="1:11" x14ac:dyDescent="0.35">
      <c r="A22053">
        <v>67002</v>
      </c>
      <c r="B22053" t="s">
        <v>410</v>
      </c>
      <c r="C22053" s="70">
        <v>0</v>
      </c>
      <c r="D22053" s="70">
        <v>0</v>
      </c>
      <c r="E22053" s="71">
        <v>44690</v>
      </c>
      <c r="F22053" t="s">
        <v>7202</v>
      </c>
      <c r="G22053" t="s">
        <v>1907</v>
      </c>
      <c r="H22053" t="s">
        <v>7201</v>
      </c>
      <c r="J22053" s="40">
        <v>25</v>
      </c>
      <c r="K22053" s="40">
        <v>0</v>
      </c>
    </row>
    <row r="22054" spans="1:11" x14ac:dyDescent="0.35">
      <c r="A22054">
        <v>67002</v>
      </c>
      <c r="B22054" t="s">
        <v>410</v>
      </c>
      <c r="C22054" s="70">
        <v>0</v>
      </c>
      <c r="D22054" s="70">
        <v>0</v>
      </c>
      <c r="E22054" s="71">
        <v>44690</v>
      </c>
      <c r="F22054" t="s">
        <v>7200</v>
      </c>
      <c r="G22054" t="s">
        <v>1907</v>
      </c>
      <c r="H22054" t="s">
        <v>7199</v>
      </c>
      <c r="J22054" s="40">
        <v>23.68</v>
      </c>
      <c r="K22054" s="40">
        <v>0</v>
      </c>
    </row>
    <row r="22055" spans="1:11" x14ac:dyDescent="0.35">
      <c r="A22055">
        <v>67002</v>
      </c>
      <c r="B22055" t="s">
        <v>410</v>
      </c>
      <c r="C22055" s="70">
        <v>0</v>
      </c>
      <c r="D22055" s="70">
        <v>0</v>
      </c>
      <c r="E22055" s="71">
        <v>44690</v>
      </c>
      <c r="F22055" t="s">
        <v>7198</v>
      </c>
      <c r="G22055" t="s">
        <v>1907</v>
      </c>
      <c r="H22055" t="s">
        <v>7197</v>
      </c>
      <c r="J22055" s="40">
        <v>23.69</v>
      </c>
      <c r="K22055" s="40">
        <v>0</v>
      </c>
    </row>
    <row r="22056" spans="1:11" x14ac:dyDescent="0.35">
      <c r="A22056">
        <v>67002</v>
      </c>
      <c r="B22056" t="s">
        <v>410</v>
      </c>
      <c r="C22056" s="70">
        <v>0</v>
      </c>
      <c r="D22056" s="70">
        <v>0</v>
      </c>
      <c r="E22056" s="71">
        <v>44691</v>
      </c>
      <c r="F22056" t="s">
        <v>7196</v>
      </c>
      <c r="G22056" t="s">
        <v>1907</v>
      </c>
      <c r="H22056" t="s">
        <v>7195</v>
      </c>
      <c r="J22056" s="40">
        <v>12.48</v>
      </c>
      <c r="K22056" s="40">
        <v>0</v>
      </c>
    </row>
    <row r="22057" spans="1:11" x14ac:dyDescent="0.35">
      <c r="A22057">
        <v>67002</v>
      </c>
      <c r="B22057" t="s">
        <v>410</v>
      </c>
      <c r="C22057" s="70">
        <v>0</v>
      </c>
      <c r="D22057" s="70">
        <v>0</v>
      </c>
      <c r="E22057" s="71">
        <v>44694</v>
      </c>
      <c r="F22057" t="s">
        <v>7194</v>
      </c>
      <c r="G22057" t="s">
        <v>1907</v>
      </c>
      <c r="H22057" t="s">
        <v>7193</v>
      </c>
      <c r="J22057" s="40">
        <v>24</v>
      </c>
      <c r="K22057" s="40">
        <v>0</v>
      </c>
    </row>
    <row r="22058" spans="1:11" x14ac:dyDescent="0.35">
      <c r="A22058">
        <v>67002</v>
      </c>
      <c r="B22058" t="s">
        <v>410</v>
      </c>
      <c r="C22058" s="70">
        <v>0</v>
      </c>
      <c r="D22058" s="70">
        <v>0</v>
      </c>
      <c r="E22058" s="71">
        <v>44697</v>
      </c>
      <c r="F22058" t="s">
        <v>7192</v>
      </c>
      <c r="G22058" t="s">
        <v>1907</v>
      </c>
      <c r="H22058" t="s">
        <v>7191</v>
      </c>
      <c r="J22058" s="40">
        <v>12.5</v>
      </c>
      <c r="K22058" s="40">
        <v>0</v>
      </c>
    </row>
    <row r="22059" spans="1:11" x14ac:dyDescent="0.35">
      <c r="A22059">
        <v>67002</v>
      </c>
      <c r="B22059" t="s">
        <v>410</v>
      </c>
      <c r="C22059" s="70">
        <v>0</v>
      </c>
      <c r="D22059" s="70">
        <v>0</v>
      </c>
      <c r="E22059" s="71">
        <v>44697</v>
      </c>
      <c r="F22059" t="s">
        <v>7190</v>
      </c>
      <c r="G22059" t="s">
        <v>1907</v>
      </c>
      <c r="H22059" t="s">
        <v>7189</v>
      </c>
      <c r="J22059" s="40">
        <v>8.64</v>
      </c>
      <c r="K22059" s="40">
        <v>0</v>
      </c>
    </row>
    <row r="22060" spans="1:11" x14ac:dyDescent="0.35">
      <c r="A22060">
        <v>67002</v>
      </c>
      <c r="B22060" t="s">
        <v>410</v>
      </c>
      <c r="C22060" s="70">
        <v>0</v>
      </c>
      <c r="D22060" s="70">
        <v>0</v>
      </c>
      <c r="E22060" s="71">
        <v>44697</v>
      </c>
      <c r="F22060" t="s">
        <v>7188</v>
      </c>
      <c r="G22060" t="s">
        <v>1907</v>
      </c>
      <c r="H22060" t="s">
        <v>7187</v>
      </c>
      <c r="J22060" s="40">
        <v>41.47</v>
      </c>
      <c r="K22060" s="40">
        <v>0</v>
      </c>
    </row>
    <row r="22061" spans="1:11" x14ac:dyDescent="0.35">
      <c r="A22061">
        <v>67002</v>
      </c>
      <c r="B22061" t="s">
        <v>410</v>
      </c>
      <c r="C22061" s="70">
        <v>0</v>
      </c>
      <c r="D22061" s="70">
        <v>0</v>
      </c>
      <c r="E22061" s="71">
        <v>44699</v>
      </c>
      <c r="F22061" t="s">
        <v>7186</v>
      </c>
      <c r="G22061" t="s">
        <v>1907</v>
      </c>
      <c r="H22061" t="s">
        <v>7175</v>
      </c>
      <c r="J22061" s="40">
        <v>24.97</v>
      </c>
      <c r="K22061" s="40">
        <v>0</v>
      </c>
    </row>
    <row r="22062" spans="1:11" x14ac:dyDescent="0.35">
      <c r="A22062">
        <v>67002</v>
      </c>
      <c r="B22062" t="s">
        <v>410</v>
      </c>
      <c r="C22062" s="70">
        <v>0</v>
      </c>
      <c r="D22062" s="70">
        <v>0</v>
      </c>
      <c r="E22062" s="71">
        <v>44699</v>
      </c>
      <c r="F22062" t="s">
        <v>7185</v>
      </c>
      <c r="G22062" t="s">
        <v>1907</v>
      </c>
      <c r="H22062" t="s">
        <v>7171</v>
      </c>
      <c r="J22062" s="40">
        <v>24.87</v>
      </c>
      <c r="K22062" s="40">
        <v>0</v>
      </c>
    </row>
    <row r="22063" spans="1:11" x14ac:dyDescent="0.35">
      <c r="A22063">
        <v>67002</v>
      </c>
      <c r="B22063" t="s">
        <v>410</v>
      </c>
      <c r="C22063" s="70">
        <v>0</v>
      </c>
      <c r="D22063" s="70">
        <v>0</v>
      </c>
      <c r="E22063" s="71">
        <v>44699</v>
      </c>
      <c r="F22063" t="s">
        <v>7184</v>
      </c>
      <c r="G22063" t="s">
        <v>1907</v>
      </c>
      <c r="H22063" t="s">
        <v>7183</v>
      </c>
      <c r="J22063" s="40">
        <v>25.48</v>
      </c>
      <c r="K22063" s="40">
        <v>0</v>
      </c>
    </row>
    <row r="22064" spans="1:11" x14ac:dyDescent="0.35">
      <c r="A22064">
        <v>67002</v>
      </c>
      <c r="B22064" t="s">
        <v>410</v>
      </c>
      <c r="C22064" s="70">
        <v>0</v>
      </c>
      <c r="D22064" s="70">
        <v>0</v>
      </c>
      <c r="E22064" s="71">
        <v>44700</v>
      </c>
      <c r="F22064" t="s">
        <v>7182</v>
      </c>
      <c r="G22064" t="s">
        <v>1907</v>
      </c>
      <c r="H22064" t="s">
        <v>7181</v>
      </c>
      <c r="J22064" s="40">
        <v>25</v>
      </c>
      <c r="K22064" s="40">
        <v>0</v>
      </c>
    </row>
    <row r="22065" spans="1:11" x14ac:dyDescent="0.35">
      <c r="A22065">
        <v>67002</v>
      </c>
      <c r="B22065" t="s">
        <v>410</v>
      </c>
      <c r="C22065" s="70">
        <v>0</v>
      </c>
      <c r="D22065" s="70">
        <v>0</v>
      </c>
      <c r="E22065" s="71">
        <v>44700</v>
      </c>
      <c r="F22065" t="s">
        <v>7180</v>
      </c>
      <c r="G22065" t="s">
        <v>1907</v>
      </c>
      <c r="H22065" t="s">
        <v>7179</v>
      </c>
      <c r="J22065" s="40">
        <v>23.95</v>
      </c>
      <c r="K22065" s="40">
        <v>0</v>
      </c>
    </row>
    <row r="22066" spans="1:11" x14ac:dyDescent="0.35">
      <c r="A22066">
        <v>67002</v>
      </c>
      <c r="B22066" t="s">
        <v>410</v>
      </c>
      <c r="C22066" s="70">
        <v>0</v>
      </c>
      <c r="D22066" s="70">
        <v>0</v>
      </c>
      <c r="E22066" s="71">
        <v>44700</v>
      </c>
      <c r="F22066" t="s">
        <v>7178</v>
      </c>
      <c r="G22066" t="s">
        <v>1907</v>
      </c>
      <c r="H22066" t="s">
        <v>7177</v>
      </c>
      <c r="J22066" s="40">
        <v>24.93</v>
      </c>
      <c r="K22066" s="40">
        <v>0</v>
      </c>
    </row>
    <row r="22067" spans="1:11" x14ac:dyDescent="0.35">
      <c r="A22067">
        <v>67002</v>
      </c>
      <c r="B22067" t="s">
        <v>410</v>
      </c>
      <c r="C22067" s="70">
        <v>0</v>
      </c>
      <c r="D22067" s="70">
        <v>0</v>
      </c>
      <c r="E22067" s="71">
        <v>44704</v>
      </c>
      <c r="F22067" t="s">
        <v>7176</v>
      </c>
      <c r="G22067" t="s">
        <v>1907</v>
      </c>
      <c r="H22067" t="s">
        <v>7175</v>
      </c>
      <c r="J22067" s="40">
        <v>10.67</v>
      </c>
      <c r="K22067" s="40">
        <v>0</v>
      </c>
    </row>
    <row r="22068" spans="1:11" x14ac:dyDescent="0.35">
      <c r="A22068">
        <v>67002</v>
      </c>
      <c r="B22068" t="s">
        <v>410</v>
      </c>
      <c r="C22068" s="70">
        <v>0</v>
      </c>
      <c r="D22068" s="70">
        <v>0</v>
      </c>
      <c r="E22068" s="71">
        <v>44704</v>
      </c>
      <c r="F22068" t="s">
        <v>7174</v>
      </c>
      <c r="G22068" t="s">
        <v>1907</v>
      </c>
      <c r="H22068" t="s">
        <v>7173</v>
      </c>
      <c r="J22068" s="40">
        <v>12.59</v>
      </c>
      <c r="K22068" s="40">
        <v>0</v>
      </c>
    </row>
    <row r="22069" spans="1:11" x14ac:dyDescent="0.35">
      <c r="A22069">
        <v>67002</v>
      </c>
      <c r="B22069" t="s">
        <v>410</v>
      </c>
      <c r="C22069" s="70">
        <v>0</v>
      </c>
      <c r="D22069" s="70">
        <v>0</v>
      </c>
      <c r="E22069" s="71">
        <v>44704</v>
      </c>
      <c r="F22069" t="s">
        <v>7172</v>
      </c>
      <c r="G22069" t="s">
        <v>1907</v>
      </c>
      <c r="H22069" t="s">
        <v>7171</v>
      </c>
      <c r="J22069" s="40">
        <v>15.09</v>
      </c>
      <c r="K22069" s="40">
        <v>0</v>
      </c>
    </row>
    <row r="22070" spans="1:11" x14ac:dyDescent="0.35">
      <c r="A22070">
        <v>67002</v>
      </c>
      <c r="B22070" t="s">
        <v>410</v>
      </c>
      <c r="C22070" s="70">
        <v>0</v>
      </c>
      <c r="D22070" s="70">
        <v>0</v>
      </c>
      <c r="E22070" s="71">
        <v>44706</v>
      </c>
      <c r="F22070" t="s">
        <v>7170</v>
      </c>
      <c r="G22070" t="s">
        <v>1907</v>
      </c>
      <c r="H22070" t="s">
        <v>7168</v>
      </c>
      <c r="J22070" s="40">
        <v>24.91</v>
      </c>
      <c r="K22070" s="40">
        <v>0</v>
      </c>
    </row>
    <row r="22071" spans="1:11" x14ac:dyDescent="0.35">
      <c r="A22071">
        <v>67002</v>
      </c>
      <c r="B22071" t="s">
        <v>410</v>
      </c>
      <c r="C22071" s="70">
        <v>0</v>
      </c>
      <c r="D22071" s="70">
        <v>0</v>
      </c>
      <c r="E22071" s="71">
        <v>44711</v>
      </c>
      <c r="F22071" t="s">
        <v>7169</v>
      </c>
      <c r="G22071" t="s">
        <v>1907</v>
      </c>
      <c r="H22071" t="s">
        <v>7168</v>
      </c>
      <c r="J22071" s="40">
        <v>10.77</v>
      </c>
      <c r="K22071" s="40">
        <v>0</v>
      </c>
    </row>
    <row r="22072" spans="1:11" x14ac:dyDescent="0.35">
      <c r="A22072">
        <v>67002</v>
      </c>
      <c r="B22072" t="s">
        <v>410</v>
      </c>
      <c r="C22072" s="70">
        <v>0</v>
      </c>
      <c r="D22072" s="70">
        <v>0</v>
      </c>
      <c r="E22072" s="71">
        <v>44711</v>
      </c>
      <c r="F22072" t="s">
        <v>7167</v>
      </c>
      <c r="G22072" t="s">
        <v>1907</v>
      </c>
      <c r="H22072" t="s">
        <v>7166</v>
      </c>
      <c r="J22072" s="40">
        <v>24.12</v>
      </c>
      <c r="K22072" s="40">
        <v>0</v>
      </c>
    </row>
    <row r="22073" spans="1:11" x14ac:dyDescent="0.35">
      <c r="A22073">
        <v>67002</v>
      </c>
      <c r="B22073" t="s">
        <v>410</v>
      </c>
      <c r="C22073" s="70">
        <v>0</v>
      </c>
      <c r="D22073" s="70">
        <v>0</v>
      </c>
      <c r="E22073" s="71">
        <v>44711</v>
      </c>
      <c r="F22073" t="s">
        <v>7165</v>
      </c>
      <c r="G22073" t="s">
        <v>1907</v>
      </c>
      <c r="H22073" t="s">
        <v>7161</v>
      </c>
      <c r="J22073" s="40">
        <v>24.12</v>
      </c>
      <c r="K22073" s="40">
        <v>0</v>
      </c>
    </row>
    <row r="22074" spans="1:11" x14ac:dyDescent="0.35">
      <c r="A22074">
        <v>67002</v>
      </c>
      <c r="B22074" t="s">
        <v>410</v>
      </c>
      <c r="C22074" s="70">
        <v>0</v>
      </c>
      <c r="D22074" s="70">
        <v>0</v>
      </c>
      <c r="E22074" s="71">
        <v>44713</v>
      </c>
      <c r="F22074" t="s">
        <v>7164</v>
      </c>
      <c r="G22074" t="s">
        <v>1907</v>
      </c>
      <c r="H22074" t="s">
        <v>7163</v>
      </c>
      <c r="J22074" s="40">
        <v>53.12</v>
      </c>
      <c r="K22074" s="40">
        <v>0</v>
      </c>
    </row>
    <row r="22075" spans="1:11" x14ac:dyDescent="0.35">
      <c r="A22075">
        <v>67002</v>
      </c>
      <c r="B22075" t="s">
        <v>410</v>
      </c>
      <c r="C22075" s="70">
        <v>0</v>
      </c>
      <c r="D22075" s="70">
        <v>0</v>
      </c>
      <c r="E22075" s="71">
        <v>44715</v>
      </c>
      <c r="F22075" t="s">
        <v>7162</v>
      </c>
      <c r="G22075" t="s">
        <v>1907</v>
      </c>
      <c r="H22075" t="s">
        <v>7161</v>
      </c>
      <c r="J22075" s="40">
        <v>7.21</v>
      </c>
      <c r="K22075" s="40">
        <v>0</v>
      </c>
    </row>
    <row r="22076" spans="1:11" x14ac:dyDescent="0.35">
      <c r="A22076">
        <v>67002</v>
      </c>
      <c r="B22076" t="s">
        <v>410</v>
      </c>
      <c r="C22076" s="70">
        <v>0</v>
      </c>
      <c r="D22076" s="70">
        <v>0</v>
      </c>
      <c r="E22076" s="71">
        <v>44725</v>
      </c>
      <c r="F22076" t="s">
        <v>7160</v>
      </c>
      <c r="G22076" t="s">
        <v>1907</v>
      </c>
      <c r="H22076" t="s">
        <v>7159</v>
      </c>
      <c r="J22076" s="40">
        <v>25</v>
      </c>
      <c r="K22076" s="40">
        <v>0</v>
      </c>
    </row>
    <row r="22077" spans="1:11" x14ac:dyDescent="0.35">
      <c r="A22077">
        <v>67002</v>
      </c>
      <c r="B22077" t="s">
        <v>410</v>
      </c>
      <c r="C22077" s="70">
        <v>0</v>
      </c>
      <c r="D22077" s="70">
        <v>0</v>
      </c>
      <c r="E22077" s="71">
        <v>44725</v>
      </c>
      <c r="F22077" t="s">
        <v>7158</v>
      </c>
      <c r="G22077" t="s">
        <v>7116</v>
      </c>
      <c r="H22077" t="s">
        <v>7157</v>
      </c>
      <c r="J22077" s="40">
        <v>0</v>
      </c>
      <c r="K22077" s="40">
        <v>-25</v>
      </c>
    </row>
    <row r="22078" spans="1:11" x14ac:dyDescent="0.35">
      <c r="A22078">
        <v>67002</v>
      </c>
      <c r="B22078" t="s">
        <v>410</v>
      </c>
      <c r="C22078" s="70">
        <v>0</v>
      </c>
      <c r="D22078" s="70">
        <v>0</v>
      </c>
      <c r="E22078" s="71">
        <v>44725</v>
      </c>
      <c r="F22078" t="s">
        <v>7156</v>
      </c>
      <c r="G22078" t="s">
        <v>1907</v>
      </c>
      <c r="H22078" t="s">
        <v>7155</v>
      </c>
      <c r="J22078" s="40">
        <v>12.2</v>
      </c>
      <c r="K22078" s="40">
        <v>0</v>
      </c>
    </row>
    <row r="22079" spans="1:11" x14ac:dyDescent="0.35">
      <c r="A22079">
        <v>67002</v>
      </c>
      <c r="B22079" t="s">
        <v>410</v>
      </c>
      <c r="C22079" s="70">
        <v>0</v>
      </c>
      <c r="D22079" s="70">
        <v>0</v>
      </c>
      <c r="E22079" s="71">
        <v>44726</v>
      </c>
      <c r="F22079" t="s">
        <v>7154</v>
      </c>
      <c r="G22079" t="s">
        <v>1907</v>
      </c>
      <c r="H22079" t="s">
        <v>7153</v>
      </c>
      <c r="J22079" s="40">
        <v>6.57</v>
      </c>
      <c r="K22079" s="40">
        <v>0</v>
      </c>
    </row>
    <row r="22080" spans="1:11" x14ac:dyDescent="0.35">
      <c r="A22080">
        <v>67002</v>
      </c>
      <c r="B22080" t="s">
        <v>410</v>
      </c>
      <c r="C22080" s="70">
        <v>0</v>
      </c>
      <c r="D22080" s="70">
        <v>0</v>
      </c>
      <c r="E22080" s="71">
        <v>44727</v>
      </c>
      <c r="F22080" t="s">
        <v>2378</v>
      </c>
      <c r="G22080" t="s">
        <v>1907</v>
      </c>
      <c r="H22080" t="s">
        <v>2377</v>
      </c>
      <c r="J22080" s="40">
        <v>0</v>
      </c>
      <c r="K22080" s="40">
        <v>-27.5</v>
      </c>
    </row>
    <row r="22081" spans="1:11" x14ac:dyDescent="0.35">
      <c r="A22081">
        <v>67002</v>
      </c>
      <c r="B22081" t="s">
        <v>410</v>
      </c>
      <c r="C22081" s="70">
        <v>0</v>
      </c>
      <c r="D22081" s="70">
        <v>0</v>
      </c>
      <c r="E22081" s="71">
        <v>44728</v>
      </c>
      <c r="F22081" t="s">
        <v>7152</v>
      </c>
      <c r="G22081" t="s">
        <v>1907</v>
      </c>
      <c r="H22081" t="s">
        <v>7151</v>
      </c>
      <c r="J22081" s="40">
        <v>25.13</v>
      </c>
      <c r="K22081" s="40">
        <v>0</v>
      </c>
    </row>
    <row r="22082" spans="1:11" x14ac:dyDescent="0.35">
      <c r="A22082">
        <v>67002</v>
      </c>
      <c r="B22082" t="s">
        <v>410</v>
      </c>
      <c r="C22082" s="70">
        <v>0</v>
      </c>
      <c r="D22082" s="70">
        <v>0</v>
      </c>
      <c r="E22082" s="71">
        <v>44728</v>
      </c>
      <c r="F22082" t="s">
        <v>7150</v>
      </c>
      <c r="G22082" t="s">
        <v>1907</v>
      </c>
      <c r="H22082" t="s">
        <v>7143</v>
      </c>
      <c r="J22082" s="40">
        <v>25</v>
      </c>
      <c r="K22082" s="40">
        <v>0</v>
      </c>
    </row>
    <row r="22083" spans="1:11" x14ac:dyDescent="0.35">
      <c r="A22083">
        <v>67002</v>
      </c>
      <c r="B22083" t="s">
        <v>410</v>
      </c>
      <c r="C22083" s="70">
        <v>0</v>
      </c>
      <c r="D22083" s="70">
        <v>0</v>
      </c>
      <c r="E22083" s="71">
        <v>44728</v>
      </c>
      <c r="F22083" t="s">
        <v>7149</v>
      </c>
      <c r="G22083" t="s">
        <v>1907</v>
      </c>
      <c r="H22083" t="s">
        <v>7143</v>
      </c>
      <c r="J22083" s="40">
        <v>25</v>
      </c>
      <c r="K22083" s="40">
        <v>0</v>
      </c>
    </row>
    <row r="22084" spans="1:11" x14ac:dyDescent="0.35">
      <c r="A22084">
        <v>67002</v>
      </c>
      <c r="B22084" t="s">
        <v>410</v>
      </c>
      <c r="C22084" s="70">
        <v>0</v>
      </c>
      <c r="D22084" s="70">
        <v>0</v>
      </c>
      <c r="E22084" s="71">
        <v>44728</v>
      </c>
      <c r="F22084" t="s">
        <v>7148</v>
      </c>
      <c r="G22084" t="s">
        <v>1907</v>
      </c>
      <c r="H22084" t="s">
        <v>7143</v>
      </c>
      <c r="J22084" s="40">
        <v>24</v>
      </c>
      <c r="K22084" s="40">
        <v>0</v>
      </c>
    </row>
    <row r="22085" spans="1:11" x14ac:dyDescent="0.35">
      <c r="A22085">
        <v>67002</v>
      </c>
      <c r="B22085" t="s">
        <v>410</v>
      </c>
      <c r="C22085" s="70">
        <v>0</v>
      </c>
      <c r="D22085" s="70">
        <v>0</v>
      </c>
      <c r="E22085" s="71">
        <v>44728</v>
      </c>
      <c r="F22085" t="s">
        <v>7147</v>
      </c>
      <c r="G22085" t="s">
        <v>1907</v>
      </c>
      <c r="H22085" t="s">
        <v>7143</v>
      </c>
      <c r="J22085" s="40">
        <v>24</v>
      </c>
      <c r="K22085" s="40">
        <v>0</v>
      </c>
    </row>
    <row r="22086" spans="1:11" x14ac:dyDescent="0.35">
      <c r="A22086">
        <v>67002</v>
      </c>
      <c r="B22086" t="s">
        <v>410</v>
      </c>
      <c r="C22086" s="70">
        <v>0</v>
      </c>
      <c r="D22086" s="70">
        <v>0</v>
      </c>
      <c r="E22086" s="71">
        <v>44728</v>
      </c>
      <c r="F22086" t="s">
        <v>7146</v>
      </c>
      <c r="G22086" t="s">
        <v>1907</v>
      </c>
      <c r="H22086" t="s">
        <v>7143</v>
      </c>
      <c r="J22086" s="40">
        <v>24</v>
      </c>
      <c r="K22086" s="40">
        <v>0</v>
      </c>
    </row>
    <row r="22087" spans="1:11" x14ac:dyDescent="0.35">
      <c r="A22087">
        <v>67002</v>
      </c>
      <c r="B22087" t="s">
        <v>410</v>
      </c>
      <c r="C22087" s="70">
        <v>0</v>
      </c>
      <c r="D22087" s="70">
        <v>0</v>
      </c>
      <c r="E22087" s="71">
        <v>44728</v>
      </c>
      <c r="F22087" t="s">
        <v>7145</v>
      </c>
      <c r="G22087" t="s">
        <v>1907</v>
      </c>
      <c r="H22087" t="s">
        <v>7143</v>
      </c>
      <c r="J22087" s="40">
        <v>24</v>
      </c>
      <c r="K22087" s="40">
        <v>0</v>
      </c>
    </row>
    <row r="22088" spans="1:11" x14ac:dyDescent="0.35">
      <c r="A22088">
        <v>67002</v>
      </c>
      <c r="B22088" t="s">
        <v>410</v>
      </c>
      <c r="C22088" s="70">
        <v>0</v>
      </c>
      <c r="D22088" s="70">
        <v>0</v>
      </c>
      <c r="E22088" s="71">
        <v>44728</v>
      </c>
      <c r="F22088" t="s">
        <v>7144</v>
      </c>
      <c r="G22088" t="s">
        <v>1907</v>
      </c>
      <c r="H22088" t="s">
        <v>7143</v>
      </c>
      <c r="J22088" s="40">
        <v>24</v>
      </c>
      <c r="K22088" s="40">
        <v>0</v>
      </c>
    </row>
    <row r="22089" spans="1:11" x14ac:dyDescent="0.35">
      <c r="A22089">
        <v>67002</v>
      </c>
      <c r="B22089" t="s">
        <v>410</v>
      </c>
      <c r="C22089" s="70">
        <v>0</v>
      </c>
      <c r="D22089" s="70">
        <v>0</v>
      </c>
      <c r="E22089" s="71">
        <v>44728</v>
      </c>
      <c r="F22089" t="s">
        <v>7142</v>
      </c>
      <c r="G22089" t="s">
        <v>1907</v>
      </c>
      <c r="H22089" t="s">
        <v>7141</v>
      </c>
      <c r="J22089" s="40">
        <v>24.03</v>
      </c>
      <c r="K22089" s="40">
        <v>0</v>
      </c>
    </row>
    <row r="22090" spans="1:11" x14ac:dyDescent="0.35">
      <c r="A22090">
        <v>67002</v>
      </c>
      <c r="B22090" t="s">
        <v>410</v>
      </c>
      <c r="C22090" s="70">
        <v>0</v>
      </c>
      <c r="D22090" s="70">
        <v>0</v>
      </c>
      <c r="E22090" s="71">
        <v>44728</v>
      </c>
      <c r="F22090" t="s">
        <v>7140</v>
      </c>
      <c r="G22090" t="s">
        <v>1907</v>
      </c>
      <c r="H22090" t="s">
        <v>7139</v>
      </c>
      <c r="J22090" s="40">
        <v>24.03</v>
      </c>
      <c r="K22090" s="40">
        <v>0</v>
      </c>
    </row>
    <row r="22091" spans="1:11" x14ac:dyDescent="0.35">
      <c r="A22091">
        <v>67002</v>
      </c>
      <c r="B22091" t="s">
        <v>410</v>
      </c>
      <c r="C22091" s="70">
        <v>0</v>
      </c>
      <c r="D22091" s="70">
        <v>0</v>
      </c>
      <c r="E22091" s="71">
        <v>44728</v>
      </c>
      <c r="F22091" t="s">
        <v>7138</v>
      </c>
      <c r="G22091" t="s">
        <v>1907</v>
      </c>
      <c r="H22091" t="s">
        <v>7137</v>
      </c>
      <c r="J22091" s="40">
        <v>25.07</v>
      </c>
      <c r="K22091" s="40">
        <v>0</v>
      </c>
    </row>
    <row r="22092" spans="1:11" x14ac:dyDescent="0.35">
      <c r="A22092">
        <v>67002</v>
      </c>
      <c r="B22092" t="s">
        <v>410</v>
      </c>
      <c r="C22092" s="70">
        <v>0</v>
      </c>
      <c r="D22092" s="70">
        <v>0</v>
      </c>
      <c r="E22092" s="71">
        <v>44728</v>
      </c>
      <c r="F22092" t="s">
        <v>7136</v>
      </c>
      <c r="G22092" t="s">
        <v>1907</v>
      </c>
      <c r="H22092" t="s">
        <v>7135</v>
      </c>
      <c r="J22092" s="40">
        <v>24.04</v>
      </c>
      <c r="K22092" s="40">
        <v>0</v>
      </c>
    </row>
    <row r="22093" spans="1:11" x14ac:dyDescent="0.35">
      <c r="A22093">
        <v>67002</v>
      </c>
      <c r="B22093" t="s">
        <v>410</v>
      </c>
      <c r="C22093" s="70">
        <v>0</v>
      </c>
      <c r="D22093" s="70">
        <v>0</v>
      </c>
      <c r="E22093" s="71">
        <v>44733</v>
      </c>
      <c r="F22093" t="s">
        <v>7134</v>
      </c>
      <c r="G22093" t="s">
        <v>1907</v>
      </c>
      <c r="H22093" t="s">
        <v>7130</v>
      </c>
      <c r="J22093" s="40">
        <v>25.11</v>
      </c>
      <c r="K22093" s="40">
        <v>0</v>
      </c>
    </row>
    <row r="22094" spans="1:11" x14ac:dyDescent="0.35">
      <c r="A22094">
        <v>67002</v>
      </c>
      <c r="B22094" t="s">
        <v>410</v>
      </c>
      <c r="C22094" s="70">
        <v>0</v>
      </c>
      <c r="D22094" s="70">
        <v>0</v>
      </c>
      <c r="E22094" s="71">
        <v>44733</v>
      </c>
      <c r="F22094" t="s">
        <v>7133</v>
      </c>
      <c r="G22094" t="s">
        <v>1907</v>
      </c>
      <c r="H22094" t="s">
        <v>7130</v>
      </c>
      <c r="J22094" s="40">
        <v>25.17</v>
      </c>
      <c r="K22094" s="40">
        <v>0</v>
      </c>
    </row>
    <row r="22095" spans="1:11" x14ac:dyDescent="0.35">
      <c r="A22095">
        <v>67002</v>
      </c>
      <c r="B22095" t="s">
        <v>410</v>
      </c>
      <c r="C22095" s="70">
        <v>0</v>
      </c>
      <c r="D22095" s="70">
        <v>0</v>
      </c>
      <c r="E22095" s="71">
        <v>44733</v>
      </c>
      <c r="F22095" t="s">
        <v>7132</v>
      </c>
      <c r="G22095" t="s">
        <v>1907</v>
      </c>
      <c r="H22095" t="s">
        <v>7130</v>
      </c>
      <c r="J22095" s="40">
        <v>25.27</v>
      </c>
      <c r="K22095" s="40">
        <v>0</v>
      </c>
    </row>
    <row r="22096" spans="1:11" x14ac:dyDescent="0.35">
      <c r="A22096">
        <v>67002</v>
      </c>
      <c r="B22096" t="s">
        <v>410</v>
      </c>
      <c r="C22096" s="70">
        <v>0</v>
      </c>
      <c r="D22096" s="70">
        <v>0</v>
      </c>
      <c r="E22096" s="71">
        <v>44733</v>
      </c>
      <c r="F22096" t="s">
        <v>7131</v>
      </c>
      <c r="G22096" t="s">
        <v>1907</v>
      </c>
      <c r="H22096" t="s">
        <v>7130</v>
      </c>
      <c r="J22096" s="40">
        <v>25.2</v>
      </c>
      <c r="K22096" s="40">
        <v>0</v>
      </c>
    </row>
    <row r="22097" spans="1:11" x14ac:dyDescent="0.35">
      <c r="A22097">
        <v>67002</v>
      </c>
      <c r="B22097" t="s">
        <v>410</v>
      </c>
      <c r="C22097" s="70">
        <v>0</v>
      </c>
      <c r="D22097" s="70">
        <v>0</v>
      </c>
      <c r="E22097" s="71">
        <v>44733</v>
      </c>
      <c r="F22097" t="s">
        <v>7129</v>
      </c>
      <c r="G22097" t="s">
        <v>7116</v>
      </c>
      <c r="H22097" t="s">
        <v>7128</v>
      </c>
      <c r="J22097" s="40">
        <v>0</v>
      </c>
      <c r="K22097" s="40">
        <v>-62.5</v>
      </c>
    </row>
    <row r="22098" spans="1:11" x14ac:dyDescent="0.35">
      <c r="A22098">
        <v>67002</v>
      </c>
      <c r="B22098" t="s">
        <v>410</v>
      </c>
      <c r="C22098" s="70">
        <v>0</v>
      </c>
      <c r="D22098" s="70">
        <v>0</v>
      </c>
      <c r="E22098" s="71">
        <v>44733</v>
      </c>
      <c r="F22098" t="s">
        <v>7127</v>
      </c>
      <c r="G22098" t="s">
        <v>1907</v>
      </c>
      <c r="H22098" t="s">
        <v>7126</v>
      </c>
      <c r="J22098" s="40">
        <v>25.88</v>
      </c>
      <c r="K22098" s="40">
        <v>0</v>
      </c>
    </row>
    <row r="22099" spans="1:11" x14ac:dyDescent="0.35">
      <c r="A22099">
        <v>67002</v>
      </c>
      <c r="B22099" t="s">
        <v>410</v>
      </c>
      <c r="C22099" s="70">
        <v>0</v>
      </c>
      <c r="D22099" s="70">
        <v>0</v>
      </c>
      <c r="E22099" s="71">
        <v>44734</v>
      </c>
      <c r="F22099" t="s">
        <v>7125</v>
      </c>
      <c r="G22099" t="s">
        <v>7116</v>
      </c>
      <c r="H22099" t="s">
        <v>7124</v>
      </c>
      <c r="J22099" s="40">
        <v>0</v>
      </c>
      <c r="K22099" s="40">
        <v>-19</v>
      </c>
    </row>
    <row r="22100" spans="1:11" x14ac:dyDescent="0.35">
      <c r="A22100">
        <v>67002</v>
      </c>
      <c r="B22100" t="s">
        <v>410</v>
      </c>
      <c r="C22100" s="70">
        <v>0</v>
      </c>
      <c r="D22100" s="70">
        <v>0</v>
      </c>
      <c r="E22100" s="71">
        <v>44735</v>
      </c>
      <c r="F22100" t="s">
        <v>7123</v>
      </c>
      <c r="G22100" t="s">
        <v>1907</v>
      </c>
      <c r="H22100" t="s">
        <v>7122</v>
      </c>
      <c r="J22100" s="40">
        <v>104.43</v>
      </c>
      <c r="K22100" s="40">
        <v>0</v>
      </c>
    </row>
    <row r="22101" spans="1:11" x14ac:dyDescent="0.35">
      <c r="A22101">
        <v>67002</v>
      </c>
      <c r="B22101" t="s">
        <v>410</v>
      </c>
      <c r="C22101" s="70">
        <v>0</v>
      </c>
      <c r="D22101" s="70">
        <v>0</v>
      </c>
      <c r="E22101" s="71">
        <v>44736</v>
      </c>
      <c r="F22101" t="s">
        <v>7121</v>
      </c>
      <c r="G22101" t="s">
        <v>1907</v>
      </c>
      <c r="H22101" t="s">
        <v>7120</v>
      </c>
      <c r="J22101" s="40">
        <v>12.5</v>
      </c>
      <c r="K22101" s="40">
        <v>0</v>
      </c>
    </row>
    <row r="22102" spans="1:11" x14ac:dyDescent="0.35">
      <c r="A22102">
        <v>67002</v>
      </c>
      <c r="B22102" t="s">
        <v>410</v>
      </c>
      <c r="C22102" s="70">
        <v>0</v>
      </c>
      <c r="D22102" s="70">
        <v>0</v>
      </c>
      <c r="E22102" s="71">
        <v>44736</v>
      </c>
      <c r="F22102" t="s">
        <v>7119</v>
      </c>
      <c r="G22102" t="s">
        <v>1907</v>
      </c>
      <c r="H22102" t="s">
        <v>7118</v>
      </c>
      <c r="J22102" s="40">
        <v>12.92</v>
      </c>
      <c r="K22102" s="40">
        <v>0</v>
      </c>
    </row>
    <row r="22103" spans="1:11" x14ac:dyDescent="0.35">
      <c r="A22103">
        <v>67002</v>
      </c>
      <c r="B22103" t="s">
        <v>410</v>
      </c>
      <c r="C22103" s="70">
        <v>0</v>
      </c>
      <c r="D22103" s="70">
        <v>0</v>
      </c>
      <c r="E22103" s="71">
        <v>44740</v>
      </c>
      <c r="F22103" t="s">
        <v>7117</v>
      </c>
      <c r="G22103" t="s">
        <v>7116</v>
      </c>
      <c r="H22103" t="s">
        <v>7115</v>
      </c>
      <c r="J22103" s="40">
        <v>0</v>
      </c>
      <c r="K22103" s="40">
        <v>-10</v>
      </c>
    </row>
    <row r="22104" spans="1:11" x14ac:dyDescent="0.35">
      <c r="A22104">
        <v>67002</v>
      </c>
      <c r="B22104" t="s">
        <v>410</v>
      </c>
      <c r="C22104" s="70">
        <v>0</v>
      </c>
      <c r="D22104" s="70">
        <v>0</v>
      </c>
      <c r="E22104" s="71">
        <v>44743</v>
      </c>
      <c r="F22104" t="s">
        <v>7114</v>
      </c>
      <c r="G22104" t="s">
        <v>1907</v>
      </c>
      <c r="H22104" t="s">
        <v>7107</v>
      </c>
      <c r="J22104" s="40">
        <v>24</v>
      </c>
      <c r="K22104" s="40">
        <v>0</v>
      </c>
    </row>
    <row r="22105" spans="1:11" x14ac:dyDescent="0.35">
      <c r="A22105">
        <v>67002</v>
      </c>
      <c r="B22105" t="s">
        <v>410</v>
      </c>
      <c r="C22105" s="70">
        <v>0</v>
      </c>
      <c r="D22105" s="70">
        <v>0</v>
      </c>
      <c r="E22105" s="71">
        <v>44743</v>
      </c>
      <c r="F22105" t="s">
        <v>7113</v>
      </c>
      <c r="G22105" t="s">
        <v>1907</v>
      </c>
      <c r="H22105" t="s">
        <v>7107</v>
      </c>
      <c r="J22105" s="40">
        <v>24</v>
      </c>
      <c r="K22105" s="40">
        <v>0</v>
      </c>
    </row>
    <row r="22106" spans="1:11" x14ac:dyDescent="0.35">
      <c r="A22106">
        <v>67002</v>
      </c>
      <c r="B22106" t="s">
        <v>410</v>
      </c>
      <c r="C22106" s="70">
        <v>0</v>
      </c>
      <c r="D22106" s="70">
        <v>0</v>
      </c>
      <c r="E22106" s="71">
        <v>44743</v>
      </c>
      <c r="F22106" t="s">
        <v>7112</v>
      </c>
      <c r="G22106" t="s">
        <v>1907</v>
      </c>
      <c r="H22106" t="s">
        <v>7107</v>
      </c>
      <c r="J22106" s="40">
        <v>24</v>
      </c>
      <c r="K22106" s="40">
        <v>0</v>
      </c>
    </row>
    <row r="22107" spans="1:11" x14ac:dyDescent="0.35">
      <c r="A22107">
        <v>67002</v>
      </c>
      <c r="B22107" t="s">
        <v>410</v>
      </c>
      <c r="C22107" s="70">
        <v>0</v>
      </c>
      <c r="D22107" s="70">
        <v>0</v>
      </c>
      <c r="E22107" s="71">
        <v>44743</v>
      </c>
      <c r="F22107" t="s">
        <v>7111</v>
      </c>
      <c r="G22107" t="s">
        <v>1907</v>
      </c>
      <c r="H22107" t="s">
        <v>7107</v>
      </c>
      <c r="J22107" s="40">
        <v>25</v>
      </c>
      <c r="K22107" s="40">
        <v>0</v>
      </c>
    </row>
    <row r="22108" spans="1:11" x14ac:dyDescent="0.35">
      <c r="A22108">
        <v>67002</v>
      </c>
      <c r="B22108" t="s">
        <v>410</v>
      </c>
      <c r="C22108" s="70">
        <v>0</v>
      </c>
      <c r="D22108" s="70">
        <v>0</v>
      </c>
      <c r="E22108" s="71">
        <v>44743</v>
      </c>
      <c r="F22108" t="s">
        <v>7110</v>
      </c>
      <c r="G22108" t="s">
        <v>1907</v>
      </c>
      <c r="H22108" t="s">
        <v>7107</v>
      </c>
      <c r="J22108" s="40">
        <v>24</v>
      </c>
      <c r="K22108" s="40">
        <v>0</v>
      </c>
    </row>
    <row r="22109" spans="1:11" x14ac:dyDescent="0.35">
      <c r="A22109">
        <v>67002</v>
      </c>
      <c r="B22109" t="s">
        <v>410</v>
      </c>
      <c r="C22109" s="70">
        <v>0</v>
      </c>
      <c r="D22109" s="70">
        <v>0</v>
      </c>
      <c r="E22109" s="71">
        <v>44743</v>
      </c>
      <c r="F22109" t="s">
        <v>7109</v>
      </c>
      <c r="G22109" t="s">
        <v>1907</v>
      </c>
      <c r="H22109" t="s">
        <v>7107</v>
      </c>
      <c r="J22109" s="40">
        <v>24</v>
      </c>
      <c r="K22109" s="40">
        <v>0</v>
      </c>
    </row>
    <row r="22110" spans="1:11" x14ac:dyDescent="0.35">
      <c r="A22110">
        <v>67002</v>
      </c>
      <c r="B22110" t="s">
        <v>410</v>
      </c>
      <c r="C22110" s="70">
        <v>0</v>
      </c>
      <c r="D22110" s="70">
        <v>0</v>
      </c>
      <c r="E22110" s="71">
        <v>44743</v>
      </c>
      <c r="F22110" t="s">
        <v>7108</v>
      </c>
      <c r="G22110" t="s">
        <v>1907</v>
      </c>
      <c r="H22110" t="s">
        <v>7107</v>
      </c>
      <c r="J22110" s="40">
        <v>24</v>
      </c>
      <c r="K22110" s="40">
        <v>0</v>
      </c>
    </row>
    <row r="22111" spans="1:11" x14ac:dyDescent="0.35">
      <c r="A22111">
        <v>67002</v>
      </c>
      <c r="B22111" t="s">
        <v>410</v>
      </c>
      <c r="C22111" s="70">
        <v>0</v>
      </c>
      <c r="D22111" s="70">
        <v>0</v>
      </c>
      <c r="E22111" s="71">
        <v>44743</v>
      </c>
      <c r="F22111" t="s">
        <v>7106</v>
      </c>
      <c r="G22111" t="s">
        <v>1907</v>
      </c>
      <c r="H22111" t="s">
        <v>7104</v>
      </c>
      <c r="J22111" s="40">
        <v>2.73</v>
      </c>
      <c r="K22111" s="40">
        <v>0</v>
      </c>
    </row>
    <row r="22112" spans="1:11" x14ac:dyDescent="0.35">
      <c r="A22112">
        <v>67002</v>
      </c>
      <c r="B22112" t="s">
        <v>410</v>
      </c>
      <c r="C22112" s="70">
        <v>0</v>
      </c>
      <c r="D22112" s="70">
        <v>0</v>
      </c>
      <c r="E22112" s="71">
        <v>44743</v>
      </c>
      <c r="F22112" t="s">
        <v>7105</v>
      </c>
      <c r="G22112" t="s">
        <v>1907</v>
      </c>
      <c r="H22112" t="s">
        <v>7104</v>
      </c>
      <c r="J22112" s="40">
        <v>9.94</v>
      </c>
      <c r="K22112" s="40">
        <v>0</v>
      </c>
    </row>
    <row r="22113" spans="1:11" x14ac:dyDescent="0.35">
      <c r="A22113">
        <v>67002</v>
      </c>
      <c r="B22113" t="s">
        <v>410</v>
      </c>
      <c r="C22113" s="70">
        <v>0</v>
      </c>
      <c r="D22113" s="70">
        <v>0</v>
      </c>
      <c r="E22113" s="71">
        <v>44743</v>
      </c>
      <c r="F22113" t="s">
        <v>7103</v>
      </c>
      <c r="G22113" t="s">
        <v>1907</v>
      </c>
      <c r="H22113" t="s">
        <v>7102</v>
      </c>
      <c r="J22113" s="40">
        <v>24.03</v>
      </c>
      <c r="K22113" s="40">
        <v>0</v>
      </c>
    </row>
    <row r="22114" spans="1:11" x14ac:dyDescent="0.35">
      <c r="A22114">
        <v>67002</v>
      </c>
      <c r="B22114" t="s">
        <v>410</v>
      </c>
      <c r="C22114" s="70">
        <v>0</v>
      </c>
      <c r="D22114" s="70">
        <v>0</v>
      </c>
      <c r="E22114" s="71">
        <v>44743</v>
      </c>
      <c r="F22114" t="s">
        <v>7101</v>
      </c>
      <c r="G22114" t="s">
        <v>1907</v>
      </c>
      <c r="H22114" t="s">
        <v>7100</v>
      </c>
      <c r="J22114" s="40">
        <v>24.03</v>
      </c>
      <c r="K22114" s="40">
        <v>0</v>
      </c>
    </row>
    <row r="22115" spans="1:11" x14ac:dyDescent="0.35">
      <c r="A22115">
        <v>67002</v>
      </c>
      <c r="B22115" t="s">
        <v>410</v>
      </c>
      <c r="C22115" s="70">
        <v>0</v>
      </c>
      <c r="D22115" s="70">
        <v>0</v>
      </c>
      <c r="E22115" s="71">
        <v>44743</v>
      </c>
      <c r="F22115" t="s">
        <v>7099</v>
      </c>
      <c r="G22115" t="s">
        <v>1907</v>
      </c>
      <c r="H22115" t="s">
        <v>7098</v>
      </c>
      <c r="J22115" s="40">
        <v>23.84</v>
      </c>
      <c r="K22115" s="40">
        <v>0</v>
      </c>
    </row>
    <row r="22116" spans="1:11" x14ac:dyDescent="0.35">
      <c r="A22116">
        <v>67002</v>
      </c>
      <c r="B22116" t="s">
        <v>410</v>
      </c>
      <c r="C22116" s="70">
        <v>0</v>
      </c>
      <c r="D22116" s="70">
        <v>0</v>
      </c>
      <c r="E22116" s="71">
        <v>44743</v>
      </c>
      <c r="F22116" t="s">
        <v>7097</v>
      </c>
      <c r="G22116" t="s">
        <v>1907</v>
      </c>
      <c r="H22116" t="s">
        <v>7096</v>
      </c>
      <c r="J22116" s="40">
        <v>23.84</v>
      </c>
      <c r="K22116" s="40">
        <v>0</v>
      </c>
    </row>
    <row r="22117" spans="1:11" x14ac:dyDescent="0.35">
      <c r="A22117">
        <v>67002</v>
      </c>
      <c r="B22117" t="s">
        <v>410</v>
      </c>
      <c r="C22117" s="70">
        <v>0</v>
      </c>
      <c r="D22117" s="70">
        <v>0</v>
      </c>
      <c r="E22117" s="71">
        <v>44743</v>
      </c>
      <c r="F22117" t="s">
        <v>7095</v>
      </c>
      <c r="G22117" t="s">
        <v>1907</v>
      </c>
      <c r="H22117" t="s">
        <v>7094</v>
      </c>
      <c r="J22117" s="40">
        <v>24.28</v>
      </c>
      <c r="K22117" s="40">
        <v>0</v>
      </c>
    </row>
    <row r="22118" spans="1:11" x14ac:dyDescent="0.35">
      <c r="A22118">
        <v>67002</v>
      </c>
      <c r="B22118" t="s">
        <v>410</v>
      </c>
      <c r="C22118" s="70">
        <v>0</v>
      </c>
      <c r="D22118" s="70">
        <v>0</v>
      </c>
      <c r="E22118" s="71">
        <v>44747</v>
      </c>
      <c r="F22118" t="s">
        <v>7093</v>
      </c>
      <c r="G22118" t="s">
        <v>1907</v>
      </c>
      <c r="H22118" t="s">
        <v>7092</v>
      </c>
      <c r="J22118" s="40">
        <v>25.15</v>
      </c>
      <c r="K22118" s="40">
        <v>0</v>
      </c>
    </row>
    <row r="22119" spans="1:11" x14ac:dyDescent="0.35">
      <c r="A22119">
        <v>67002</v>
      </c>
      <c r="B22119" t="s">
        <v>410</v>
      </c>
      <c r="C22119" s="70">
        <v>0</v>
      </c>
      <c r="D22119" s="70">
        <v>0</v>
      </c>
      <c r="E22119" s="71">
        <v>44747</v>
      </c>
      <c r="F22119" t="s">
        <v>7091</v>
      </c>
      <c r="G22119" t="s">
        <v>1907</v>
      </c>
      <c r="H22119" t="s">
        <v>7089</v>
      </c>
      <c r="J22119" s="40">
        <v>25</v>
      </c>
      <c r="K22119" s="40">
        <v>0</v>
      </c>
    </row>
    <row r="22120" spans="1:11" x14ac:dyDescent="0.35">
      <c r="A22120">
        <v>67002</v>
      </c>
      <c r="B22120" t="s">
        <v>410</v>
      </c>
      <c r="C22120" s="70">
        <v>0</v>
      </c>
      <c r="D22120" s="70">
        <v>0</v>
      </c>
      <c r="E22120" s="71">
        <v>44747</v>
      </c>
      <c r="F22120" t="s">
        <v>7090</v>
      </c>
      <c r="G22120" t="s">
        <v>1907</v>
      </c>
      <c r="H22120" t="s">
        <v>7089</v>
      </c>
      <c r="J22120" s="40">
        <v>25</v>
      </c>
      <c r="K22120" s="40">
        <v>0</v>
      </c>
    </row>
    <row r="22121" spans="1:11" x14ac:dyDescent="0.35">
      <c r="A22121">
        <v>67002</v>
      </c>
      <c r="B22121" t="s">
        <v>410</v>
      </c>
      <c r="C22121" s="70">
        <v>0</v>
      </c>
      <c r="D22121" s="70">
        <v>0</v>
      </c>
      <c r="E22121" s="71">
        <v>44754</v>
      </c>
      <c r="F22121" t="s">
        <v>7088</v>
      </c>
      <c r="G22121" t="s">
        <v>1907</v>
      </c>
      <c r="H22121" t="s">
        <v>7086</v>
      </c>
      <c r="J22121" s="40">
        <v>1260.02</v>
      </c>
      <c r="K22121" s="40">
        <v>0</v>
      </c>
    </row>
    <row r="22122" spans="1:11" x14ac:dyDescent="0.35">
      <c r="A22122">
        <v>67002</v>
      </c>
      <c r="B22122" t="s">
        <v>410</v>
      </c>
      <c r="C22122" s="70">
        <v>0</v>
      </c>
      <c r="D22122" s="70">
        <v>0</v>
      </c>
      <c r="E22122" s="71">
        <v>44754</v>
      </c>
      <c r="F22122" t="s">
        <v>7087</v>
      </c>
      <c r="G22122" t="s">
        <v>1907</v>
      </c>
      <c r="H22122" t="s">
        <v>7086</v>
      </c>
      <c r="J22122" s="40">
        <v>-1260.02</v>
      </c>
      <c r="K22122" s="40">
        <v>0</v>
      </c>
    </row>
    <row r="22123" spans="1:11" x14ac:dyDescent="0.35">
      <c r="A22123">
        <v>67002</v>
      </c>
      <c r="B22123" t="s">
        <v>410</v>
      </c>
      <c r="C22123" s="70">
        <v>0</v>
      </c>
      <c r="D22123" s="70">
        <v>0</v>
      </c>
      <c r="E22123" s="71">
        <v>44757</v>
      </c>
      <c r="F22123" t="s">
        <v>7085</v>
      </c>
      <c r="G22123" t="s">
        <v>1907</v>
      </c>
      <c r="H22123" t="s">
        <v>7084</v>
      </c>
      <c r="J22123" s="40">
        <v>25.38</v>
      </c>
      <c r="K22123" s="40">
        <v>0</v>
      </c>
    </row>
    <row r="22124" spans="1:11" x14ac:dyDescent="0.35">
      <c r="A22124">
        <v>67002</v>
      </c>
      <c r="B22124" t="s">
        <v>410</v>
      </c>
      <c r="C22124" s="70">
        <v>0</v>
      </c>
      <c r="D22124" s="70">
        <v>0</v>
      </c>
      <c r="E22124" s="71">
        <v>44773</v>
      </c>
      <c r="F22124" t="s">
        <v>7083</v>
      </c>
      <c r="G22124" t="s">
        <v>1907</v>
      </c>
      <c r="H22124" t="s">
        <v>7082</v>
      </c>
      <c r="J22124" s="40">
        <v>2.85</v>
      </c>
      <c r="K22124" s="40">
        <v>0</v>
      </c>
    </row>
    <row r="22125" spans="1:11" x14ac:dyDescent="0.35">
      <c r="A22125">
        <v>67002</v>
      </c>
      <c r="B22125" t="s">
        <v>410</v>
      </c>
      <c r="C22125" s="70">
        <v>0</v>
      </c>
      <c r="D22125" s="70">
        <v>0</v>
      </c>
      <c r="E22125" s="71">
        <v>44773</v>
      </c>
      <c r="F22125" t="s">
        <v>7081</v>
      </c>
      <c r="G22125" t="s">
        <v>1907</v>
      </c>
      <c r="H22125" t="s">
        <v>7080</v>
      </c>
      <c r="J22125" s="40">
        <v>315</v>
      </c>
      <c r="K22125" s="40">
        <v>0</v>
      </c>
    </row>
    <row r="22126" spans="1:11" x14ac:dyDescent="0.35">
      <c r="A22126">
        <v>67002</v>
      </c>
      <c r="B22126" t="s">
        <v>410</v>
      </c>
      <c r="C22126" s="70">
        <v>0</v>
      </c>
      <c r="D22126" s="70">
        <v>0</v>
      </c>
      <c r="E22126" s="71">
        <v>44773</v>
      </c>
      <c r="F22126" t="s">
        <v>7079</v>
      </c>
      <c r="G22126" t="s">
        <v>1907</v>
      </c>
      <c r="H22126" t="s">
        <v>7078</v>
      </c>
      <c r="J22126" s="40">
        <v>47.14</v>
      </c>
      <c r="K22126" s="40">
        <v>0</v>
      </c>
    </row>
    <row r="22127" spans="1:11" x14ac:dyDescent="0.35">
      <c r="A22127">
        <v>67002</v>
      </c>
      <c r="B22127" t="s">
        <v>410</v>
      </c>
      <c r="C22127" s="70">
        <v>0</v>
      </c>
      <c r="D22127" s="70">
        <v>0</v>
      </c>
      <c r="E22127" s="71">
        <v>44773</v>
      </c>
      <c r="F22127" t="s">
        <v>7077</v>
      </c>
      <c r="G22127" t="s">
        <v>1907</v>
      </c>
      <c r="H22127" t="s">
        <v>7076</v>
      </c>
      <c r="J22127" s="40">
        <v>95.24</v>
      </c>
      <c r="K22127" s="40">
        <v>0</v>
      </c>
    </row>
    <row r="22128" spans="1:11" x14ac:dyDescent="0.35">
      <c r="A22128">
        <v>67002</v>
      </c>
      <c r="B22128" t="s">
        <v>410</v>
      </c>
      <c r="C22128" s="70">
        <v>0</v>
      </c>
      <c r="D22128" s="70">
        <v>0</v>
      </c>
      <c r="E22128" s="71">
        <v>44773</v>
      </c>
      <c r="F22128" t="s">
        <v>7075</v>
      </c>
      <c r="G22128" t="s">
        <v>1907</v>
      </c>
      <c r="H22128" t="s">
        <v>7074</v>
      </c>
      <c r="J22128" s="40">
        <v>99.81</v>
      </c>
      <c r="K22128" s="40">
        <v>0</v>
      </c>
    </row>
    <row r="22129" spans="1:11" x14ac:dyDescent="0.35">
      <c r="A22129">
        <v>67002</v>
      </c>
      <c r="B22129" t="s">
        <v>410</v>
      </c>
      <c r="C22129" s="70">
        <v>0</v>
      </c>
      <c r="D22129" s="70">
        <v>0</v>
      </c>
      <c r="E22129" s="71">
        <v>44788</v>
      </c>
      <c r="F22129" t="s">
        <v>7073</v>
      </c>
      <c r="G22129" t="s">
        <v>1907</v>
      </c>
      <c r="H22129" t="s">
        <v>7072</v>
      </c>
      <c r="J22129" s="40">
        <v>24.78</v>
      </c>
      <c r="K22129" s="40">
        <v>0</v>
      </c>
    </row>
    <row r="22130" spans="1:11" x14ac:dyDescent="0.35">
      <c r="A22130">
        <v>67002</v>
      </c>
      <c r="B22130" t="s">
        <v>410</v>
      </c>
      <c r="C22130" s="70">
        <v>0</v>
      </c>
      <c r="D22130" s="70">
        <v>0</v>
      </c>
      <c r="E22130" s="71">
        <v>44796</v>
      </c>
      <c r="F22130" t="s">
        <v>7071</v>
      </c>
      <c r="G22130" t="s">
        <v>1907</v>
      </c>
      <c r="H22130" t="s">
        <v>7070</v>
      </c>
      <c r="J22130" s="40">
        <v>515</v>
      </c>
      <c r="K22130" s="40">
        <v>0</v>
      </c>
    </row>
    <row r="22131" spans="1:11" x14ac:dyDescent="0.35">
      <c r="A22131">
        <v>67002</v>
      </c>
      <c r="B22131" t="s">
        <v>410</v>
      </c>
      <c r="C22131" s="70">
        <v>0</v>
      </c>
      <c r="D22131" s="70">
        <v>0</v>
      </c>
      <c r="E22131" s="71">
        <v>44796</v>
      </c>
      <c r="F22131" t="s">
        <v>7069</v>
      </c>
      <c r="G22131" t="s">
        <v>1907</v>
      </c>
      <c r="H22131" t="s">
        <v>7068</v>
      </c>
      <c r="J22131" s="40">
        <v>86.77</v>
      </c>
      <c r="K22131" s="40">
        <v>0</v>
      </c>
    </row>
    <row r="22132" spans="1:11" x14ac:dyDescent="0.35">
      <c r="A22132">
        <v>67002</v>
      </c>
      <c r="B22132" t="s">
        <v>410</v>
      </c>
      <c r="C22132" s="70">
        <v>0</v>
      </c>
      <c r="D22132" s="70">
        <v>0</v>
      </c>
      <c r="E22132" s="71">
        <v>44796</v>
      </c>
      <c r="F22132" t="s">
        <v>7067</v>
      </c>
      <c r="G22132" t="s">
        <v>1907</v>
      </c>
      <c r="H22132" t="s">
        <v>7066</v>
      </c>
      <c r="J22132" s="40">
        <v>130.01</v>
      </c>
      <c r="K22132" s="40">
        <v>0</v>
      </c>
    </row>
    <row r="22133" spans="1:11" x14ac:dyDescent="0.35">
      <c r="A22133">
        <v>67002</v>
      </c>
      <c r="B22133" t="s">
        <v>410</v>
      </c>
      <c r="C22133" s="70">
        <v>0</v>
      </c>
      <c r="D22133" s="70">
        <v>0</v>
      </c>
      <c r="E22133" s="71">
        <v>44796</v>
      </c>
      <c r="F22133" t="s">
        <v>7065</v>
      </c>
      <c r="G22133" t="s">
        <v>1907</v>
      </c>
      <c r="H22133" t="s">
        <v>7063</v>
      </c>
      <c r="J22133" s="40">
        <v>121.41</v>
      </c>
      <c r="K22133" s="40">
        <v>0</v>
      </c>
    </row>
    <row r="22134" spans="1:11" x14ac:dyDescent="0.35">
      <c r="A22134">
        <v>67002</v>
      </c>
      <c r="B22134" t="s">
        <v>410</v>
      </c>
      <c r="C22134" s="70">
        <v>0</v>
      </c>
      <c r="D22134" s="70">
        <v>0</v>
      </c>
      <c r="E22134" s="71">
        <v>44799</v>
      </c>
      <c r="F22134" t="s">
        <v>7064</v>
      </c>
      <c r="G22134" t="s">
        <v>1907</v>
      </c>
      <c r="H22134" t="s">
        <v>7063</v>
      </c>
      <c r="J22134" s="40">
        <v>47.34</v>
      </c>
      <c r="K22134" s="40">
        <v>0</v>
      </c>
    </row>
    <row r="22135" spans="1:11" x14ac:dyDescent="0.35">
      <c r="A22135">
        <v>67002</v>
      </c>
      <c r="B22135" t="s">
        <v>410</v>
      </c>
      <c r="C22135" s="70">
        <v>0</v>
      </c>
      <c r="D22135" s="70">
        <v>0</v>
      </c>
      <c r="E22135" s="71">
        <v>44804</v>
      </c>
      <c r="F22135" t="s">
        <v>7062</v>
      </c>
      <c r="G22135" t="s">
        <v>1907</v>
      </c>
      <c r="H22135" t="s">
        <v>7061</v>
      </c>
      <c r="J22135" s="40">
        <v>50</v>
      </c>
      <c r="K22135" s="40">
        <v>0</v>
      </c>
    </row>
    <row r="22136" spans="1:11" x14ac:dyDescent="0.35">
      <c r="A22136">
        <v>67002</v>
      </c>
      <c r="B22136" t="s">
        <v>410</v>
      </c>
      <c r="C22136" s="70">
        <v>0</v>
      </c>
      <c r="D22136" s="70">
        <v>0</v>
      </c>
      <c r="E22136" s="71">
        <v>44824</v>
      </c>
      <c r="F22136" t="s">
        <v>7060</v>
      </c>
      <c r="G22136" t="s">
        <v>1907</v>
      </c>
      <c r="H22136" t="s">
        <v>7059</v>
      </c>
      <c r="J22136" s="40">
        <v>25.17</v>
      </c>
      <c r="K22136" s="40">
        <v>0</v>
      </c>
    </row>
    <row r="22137" spans="1:11" x14ac:dyDescent="0.35">
      <c r="A22137">
        <v>67002</v>
      </c>
      <c r="B22137" t="s">
        <v>410</v>
      </c>
      <c r="C22137" s="70">
        <v>0</v>
      </c>
      <c r="D22137" s="70">
        <v>0</v>
      </c>
      <c r="E22137" s="71">
        <v>44834</v>
      </c>
      <c r="F22137" t="s">
        <v>7058</v>
      </c>
      <c r="G22137" t="s">
        <v>1907</v>
      </c>
      <c r="H22137" t="s">
        <v>7057</v>
      </c>
      <c r="J22137" s="40">
        <v>293</v>
      </c>
      <c r="K22137" s="40">
        <v>0</v>
      </c>
    </row>
    <row r="22138" spans="1:11" x14ac:dyDescent="0.35">
      <c r="A22138">
        <v>67002</v>
      </c>
      <c r="B22138" t="s">
        <v>410</v>
      </c>
      <c r="C22138" s="70">
        <v>0</v>
      </c>
      <c r="D22138" s="70">
        <v>0</v>
      </c>
      <c r="E22138" s="71">
        <v>44834</v>
      </c>
      <c r="F22138" t="s">
        <v>7056</v>
      </c>
      <c r="G22138" t="s">
        <v>1907</v>
      </c>
      <c r="H22138" t="s">
        <v>7055</v>
      </c>
      <c r="J22138" s="40">
        <v>37.51</v>
      </c>
      <c r="K22138" s="40">
        <v>0</v>
      </c>
    </row>
    <row r="22139" spans="1:11" x14ac:dyDescent="0.35">
      <c r="A22139">
        <v>67002</v>
      </c>
      <c r="B22139" t="s">
        <v>410</v>
      </c>
      <c r="C22139" s="70">
        <v>0</v>
      </c>
      <c r="D22139" s="70">
        <v>0</v>
      </c>
      <c r="E22139" s="71">
        <v>44834</v>
      </c>
      <c r="F22139" t="s">
        <v>7054</v>
      </c>
      <c r="G22139" t="s">
        <v>1907</v>
      </c>
      <c r="H22139" t="s">
        <v>7053</v>
      </c>
      <c r="J22139" s="40">
        <v>74.5</v>
      </c>
      <c r="K22139" s="40">
        <v>0</v>
      </c>
    </row>
    <row r="22140" spans="1:11" x14ac:dyDescent="0.35">
      <c r="A22140">
        <v>67002</v>
      </c>
      <c r="B22140" t="s">
        <v>410</v>
      </c>
      <c r="C22140" s="70">
        <v>0</v>
      </c>
      <c r="D22140" s="70">
        <v>0</v>
      </c>
      <c r="E22140" s="71">
        <v>44834</v>
      </c>
      <c r="F22140" t="s">
        <v>7052</v>
      </c>
      <c r="G22140" t="s">
        <v>1907</v>
      </c>
      <c r="H22140" t="s">
        <v>7051</v>
      </c>
      <c r="J22140" s="40">
        <v>92.95</v>
      </c>
      <c r="K22140" s="40">
        <v>0</v>
      </c>
    </row>
    <row r="22141" spans="1:11" x14ac:dyDescent="0.35">
      <c r="A22141">
        <v>67002</v>
      </c>
      <c r="B22141" t="s">
        <v>410</v>
      </c>
      <c r="C22141" s="70">
        <v>0</v>
      </c>
      <c r="D22141" s="70">
        <v>0</v>
      </c>
      <c r="E22141" s="71">
        <v>44834</v>
      </c>
      <c r="F22141" t="s">
        <v>7050</v>
      </c>
      <c r="G22141" t="s">
        <v>1907</v>
      </c>
      <c r="J22141" s="40">
        <v>295.33</v>
      </c>
      <c r="K22141" s="40">
        <v>0</v>
      </c>
    </row>
    <row r="22142" spans="1:11" x14ac:dyDescent="0.35">
      <c r="A22142">
        <v>67002</v>
      </c>
      <c r="B22142" t="s">
        <v>410</v>
      </c>
      <c r="C22142" s="70">
        <v>0</v>
      </c>
      <c r="D22142" s="70">
        <v>0</v>
      </c>
      <c r="E22142" s="71">
        <v>44835</v>
      </c>
      <c r="F22142" t="s">
        <v>7049</v>
      </c>
      <c r="G22142" t="s">
        <v>1907</v>
      </c>
      <c r="H22142" t="s">
        <v>4615</v>
      </c>
      <c r="I22142" t="s">
        <v>4615</v>
      </c>
      <c r="J22142" s="40">
        <v>565.1</v>
      </c>
      <c r="K22142" s="40">
        <v>0</v>
      </c>
    </row>
    <row r="22143" spans="1:11" x14ac:dyDescent="0.35">
      <c r="A22143">
        <v>67002</v>
      </c>
      <c r="B22143" t="s">
        <v>410</v>
      </c>
      <c r="C22143" s="70">
        <v>0</v>
      </c>
      <c r="D22143" s="70">
        <v>0</v>
      </c>
      <c r="E22143" s="71">
        <v>44835</v>
      </c>
      <c r="F22143" t="s">
        <v>7048</v>
      </c>
      <c r="G22143" t="s">
        <v>1907</v>
      </c>
      <c r="H22143" t="s">
        <v>4669</v>
      </c>
      <c r="I22143" t="s">
        <v>4669</v>
      </c>
      <c r="J22143" s="40">
        <v>610.41999999999996</v>
      </c>
      <c r="K22143" s="40">
        <v>0</v>
      </c>
    </row>
    <row r="22144" spans="1:11" x14ac:dyDescent="0.35">
      <c r="A22144">
        <v>67002</v>
      </c>
      <c r="B22144" t="s">
        <v>410</v>
      </c>
      <c r="C22144" s="70">
        <v>0</v>
      </c>
      <c r="D22144" s="70">
        <v>0</v>
      </c>
      <c r="E22144" s="71">
        <v>44836</v>
      </c>
      <c r="F22144" t="s">
        <v>7047</v>
      </c>
      <c r="G22144" t="s">
        <v>1907</v>
      </c>
      <c r="H22144" t="s">
        <v>7046</v>
      </c>
      <c r="I22144" t="s">
        <v>7045</v>
      </c>
      <c r="J22144" s="40">
        <v>25</v>
      </c>
      <c r="K22144" s="40">
        <v>0</v>
      </c>
    </row>
    <row r="22145" spans="1:11" x14ac:dyDescent="0.35">
      <c r="A22145">
        <v>67002</v>
      </c>
      <c r="B22145" t="s">
        <v>410</v>
      </c>
      <c r="C22145" s="70">
        <v>0</v>
      </c>
      <c r="D22145" s="70">
        <v>0</v>
      </c>
      <c r="E22145" s="71">
        <v>44841</v>
      </c>
      <c r="F22145" t="s">
        <v>7044</v>
      </c>
      <c r="G22145" t="s">
        <v>1907</v>
      </c>
      <c r="H22145" t="s">
        <v>7043</v>
      </c>
      <c r="I22145" t="s">
        <v>7042</v>
      </c>
      <c r="J22145" s="40">
        <v>75</v>
      </c>
      <c r="K22145" s="40">
        <v>0</v>
      </c>
    </row>
    <row r="22146" spans="1:11" x14ac:dyDescent="0.35">
      <c r="A22146">
        <v>67002</v>
      </c>
      <c r="B22146" t="s">
        <v>410</v>
      </c>
      <c r="C22146" s="70">
        <v>0</v>
      </c>
      <c r="D22146" s="70">
        <v>0</v>
      </c>
      <c r="E22146" s="71">
        <v>44843</v>
      </c>
      <c r="F22146" t="s">
        <v>7041</v>
      </c>
      <c r="G22146" t="s">
        <v>1907</v>
      </c>
      <c r="H22146" t="s">
        <v>7040</v>
      </c>
      <c r="J22146" s="40">
        <v>42.5</v>
      </c>
      <c r="K22146" s="40">
        <v>0</v>
      </c>
    </row>
    <row r="22147" spans="1:11" x14ac:dyDescent="0.35">
      <c r="A22147">
        <v>67002</v>
      </c>
      <c r="B22147" t="s">
        <v>410</v>
      </c>
      <c r="C22147" s="70">
        <v>0</v>
      </c>
      <c r="D22147" s="70">
        <v>0</v>
      </c>
      <c r="E22147" s="71">
        <v>44862</v>
      </c>
      <c r="F22147" t="s">
        <v>7039</v>
      </c>
      <c r="G22147" t="s">
        <v>1907</v>
      </c>
      <c r="H22147" t="s">
        <v>7038</v>
      </c>
      <c r="I22147" t="s">
        <v>7037</v>
      </c>
      <c r="J22147" s="40">
        <v>34.5</v>
      </c>
      <c r="K22147" s="40">
        <v>0</v>
      </c>
    </row>
    <row r="22148" spans="1:11" x14ac:dyDescent="0.35">
      <c r="A22148">
        <v>67002</v>
      </c>
      <c r="B22148" t="s">
        <v>410</v>
      </c>
      <c r="C22148" s="70">
        <v>0</v>
      </c>
      <c r="D22148" s="70">
        <v>0</v>
      </c>
      <c r="E22148" s="71">
        <v>44865</v>
      </c>
      <c r="F22148" t="s">
        <v>7036</v>
      </c>
      <c r="G22148" t="s">
        <v>1907</v>
      </c>
      <c r="H22148" t="s">
        <v>7035</v>
      </c>
      <c r="J22148" s="40">
        <v>36.590000000000003</v>
      </c>
      <c r="K22148" s="40">
        <v>0</v>
      </c>
    </row>
    <row r="22149" spans="1:11" x14ac:dyDescent="0.35">
      <c r="A22149">
        <v>67002</v>
      </c>
      <c r="B22149" t="s">
        <v>410</v>
      </c>
      <c r="C22149" s="70">
        <v>0</v>
      </c>
      <c r="D22149" s="70">
        <v>0</v>
      </c>
      <c r="E22149" s="71">
        <v>44865</v>
      </c>
      <c r="F22149" t="s">
        <v>7034</v>
      </c>
      <c r="G22149" t="s">
        <v>1907</v>
      </c>
      <c r="H22149" t="s">
        <v>7033</v>
      </c>
      <c r="J22149" s="40">
        <v>225.67</v>
      </c>
      <c r="K22149" s="40">
        <v>0</v>
      </c>
    </row>
    <row r="22150" spans="1:11" x14ac:dyDescent="0.35">
      <c r="A22150">
        <v>67002</v>
      </c>
      <c r="B22150" t="s">
        <v>410</v>
      </c>
      <c r="C22150" s="70">
        <v>0</v>
      </c>
      <c r="D22150" s="70">
        <v>0</v>
      </c>
      <c r="E22150" s="71">
        <v>44865</v>
      </c>
      <c r="F22150" t="s">
        <v>7032</v>
      </c>
      <c r="G22150" t="s">
        <v>1907</v>
      </c>
      <c r="H22150" t="s">
        <v>7031</v>
      </c>
      <c r="J22150" s="40">
        <v>78.709999999999994</v>
      </c>
      <c r="K22150" s="40">
        <v>0</v>
      </c>
    </row>
    <row r="22151" spans="1:11" x14ac:dyDescent="0.35">
      <c r="A22151">
        <v>67002</v>
      </c>
      <c r="B22151" t="s">
        <v>410</v>
      </c>
      <c r="C22151" s="70">
        <v>0</v>
      </c>
      <c r="D22151" s="70">
        <v>0</v>
      </c>
      <c r="E22151" s="71">
        <v>44865</v>
      </c>
      <c r="F22151" t="s">
        <v>7030</v>
      </c>
      <c r="G22151" t="s">
        <v>1907</v>
      </c>
      <c r="J22151" s="40">
        <v>348.19</v>
      </c>
      <c r="K22151" s="40">
        <v>0</v>
      </c>
    </row>
    <row r="22152" spans="1:11" x14ac:dyDescent="0.35">
      <c r="A22152">
        <v>67002</v>
      </c>
      <c r="B22152" t="s">
        <v>410</v>
      </c>
      <c r="C22152" s="70">
        <v>0</v>
      </c>
      <c r="D22152" s="70">
        <v>0</v>
      </c>
      <c r="E22152" s="71">
        <v>44865</v>
      </c>
      <c r="F22152" t="s">
        <v>7029</v>
      </c>
      <c r="G22152" t="s">
        <v>1907</v>
      </c>
      <c r="J22152" s="40">
        <v>424.35</v>
      </c>
      <c r="K22152" s="40">
        <v>0</v>
      </c>
    </row>
    <row r="22153" spans="1:11" x14ac:dyDescent="0.35">
      <c r="A22153">
        <v>67002</v>
      </c>
      <c r="B22153" t="s">
        <v>410</v>
      </c>
      <c r="C22153" s="70">
        <v>0</v>
      </c>
      <c r="D22153" s="70">
        <v>0</v>
      </c>
      <c r="E22153" s="71">
        <v>44868</v>
      </c>
      <c r="F22153" t="s">
        <v>7028</v>
      </c>
      <c r="G22153" t="s">
        <v>1907</v>
      </c>
      <c r="H22153" t="s">
        <v>7027</v>
      </c>
      <c r="J22153" s="40">
        <v>12.58</v>
      </c>
      <c r="K22153" s="40">
        <v>0</v>
      </c>
    </row>
    <row r="22154" spans="1:11" x14ac:dyDescent="0.35">
      <c r="A22154">
        <v>67002</v>
      </c>
      <c r="B22154" t="s">
        <v>410</v>
      </c>
      <c r="C22154" s="70">
        <v>0</v>
      </c>
      <c r="D22154" s="70">
        <v>0</v>
      </c>
      <c r="E22154" s="71">
        <v>44872</v>
      </c>
      <c r="F22154" t="s">
        <v>7026</v>
      </c>
      <c r="G22154" t="s">
        <v>1907</v>
      </c>
      <c r="H22154" t="s">
        <v>7025</v>
      </c>
      <c r="J22154" s="40">
        <v>25</v>
      </c>
      <c r="K22154" s="40">
        <v>0</v>
      </c>
    </row>
    <row r="22155" spans="1:11" x14ac:dyDescent="0.35">
      <c r="A22155">
        <v>67002</v>
      </c>
      <c r="B22155" t="s">
        <v>410</v>
      </c>
      <c r="C22155" s="70">
        <v>0</v>
      </c>
      <c r="D22155" s="70">
        <v>0</v>
      </c>
      <c r="E22155" s="71">
        <v>44872</v>
      </c>
      <c r="F22155" t="s">
        <v>7024</v>
      </c>
      <c r="G22155" t="s">
        <v>1907</v>
      </c>
      <c r="H22155" t="s">
        <v>7023</v>
      </c>
      <c r="J22155" s="40">
        <v>24.56</v>
      </c>
      <c r="K22155" s="40">
        <v>0</v>
      </c>
    </row>
    <row r="22156" spans="1:11" x14ac:dyDescent="0.35">
      <c r="A22156">
        <v>67002</v>
      </c>
      <c r="B22156" t="s">
        <v>410</v>
      </c>
      <c r="C22156" s="70">
        <v>0</v>
      </c>
      <c r="D22156" s="70">
        <v>0</v>
      </c>
      <c r="E22156" s="71">
        <v>44878</v>
      </c>
      <c r="F22156" t="s">
        <v>7022</v>
      </c>
      <c r="G22156" t="s">
        <v>1907</v>
      </c>
      <c r="H22156" t="s">
        <v>7021</v>
      </c>
      <c r="J22156" s="40">
        <v>0</v>
      </c>
      <c r="K22156" s="40">
        <v>1530.24</v>
      </c>
    </row>
    <row r="22157" spans="1:11" x14ac:dyDescent="0.35">
      <c r="A22157">
        <v>67002</v>
      </c>
      <c r="B22157" t="s">
        <v>410</v>
      </c>
      <c r="C22157" s="70">
        <v>0</v>
      </c>
      <c r="D22157" s="70">
        <v>0</v>
      </c>
      <c r="E22157" s="71">
        <v>44881</v>
      </c>
      <c r="F22157" t="s">
        <v>7020</v>
      </c>
      <c r="G22157" t="s">
        <v>1907</v>
      </c>
      <c r="H22157" t="s">
        <v>7019</v>
      </c>
      <c r="J22157" s="40">
        <v>20</v>
      </c>
      <c r="K22157" s="40">
        <v>0</v>
      </c>
    </row>
    <row r="22158" spans="1:11" x14ac:dyDescent="0.35">
      <c r="A22158">
        <v>67002</v>
      </c>
      <c r="B22158" t="s">
        <v>410</v>
      </c>
      <c r="C22158" s="70">
        <v>0</v>
      </c>
      <c r="D22158" s="70">
        <v>0</v>
      </c>
      <c r="E22158" s="71">
        <v>44894</v>
      </c>
      <c r="F22158" t="s">
        <v>7018</v>
      </c>
      <c r="G22158" t="s">
        <v>1907</v>
      </c>
      <c r="H22158" t="s">
        <v>7017</v>
      </c>
      <c r="J22158" s="40">
        <v>25</v>
      </c>
      <c r="K22158" s="40">
        <v>0</v>
      </c>
    </row>
    <row r="22159" spans="1:11" x14ac:dyDescent="0.35">
      <c r="A22159">
        <v>67002</v>
      </c>
      <c r="B22159" t="s">
        <v>410</v>
      </c>
      <c r="C22159" s="70">
        <v>0</v>
      </c>
      <c r="D22159" s="70">
        <v>0</v>
      </c>
      <c r="E22159" s="71">
        <v>44894</v>
      </c>
      <c r="F22159" t="s">
        <v>7016</v>
      </c>
      <c r="G22159" t="s">
        <v>1907</v>
      </c>
      <c r="H22159" t="s">
        <v>7015</v>
      </c>
      <c r="J22159" s="40">
        <v>42.5</v>
      </c>
      <c r="K22159" s="40">
        <v>0</v>
      </c>
    </row>
    <row r="22160" spans="1:11" x14ac:dyDescent="0.35">
      <c r="A22160">
        <v>67002</v>
      </c>
      <c r="B22160" t="s">
        <v>410</v>
      </c>
      <c r="C22160" s="70">
        <v>0</v>
      </c>
      <c r="D22160" s="70">
        <v>0</v>
      </c>
      <c r="E22160" s="71">
        <v>44895</v>
      </c>
      <c r="F22160" t="s">
        <v>7014</v>
      </c>
      <c r="G22160" t="s">
        <v>1907</v>
      </c>
      <c r="H22160" t="s">
        <v>1916</v>
      </c>
      <c r="J22160" s="40">
        <v>650.45000000000005</v>
      </c>
      <c r="K22160" s="40">
        <v>0</v>
      </c>
    </row>
    <row r="22161" spans="1:11" x14ac:dyDescent="0.35">
      <c r="A22161">
        <v>67002</v>
      </c>
      <c r="B22161" t="s">
        <v>410</v>
      </c>
      <c r="C22161" s="70">
        <v>0</v>
      </c>
      <c r="D22161" s="70">
        <v>0</v>
      </c>
      <c r="E22161" s="71">
        <v>44895</v>
      </c>
      <c r="F22161" t="s">
        <v>7013</v>
      </c>
      <c r="G22161" t="s">
        <v>1907</v>
      </c>
      <c r="H22161" t="s">
        <v>7012</v>
      </c>
      <c r="J22161" s="40">
        <v>265.99</v>
      </c>
      <c r="K22161" s="40">
        <v>0</v>
      </c>
    </row>
    <row r="22162" spans="1:11" x14ac:dyDescent="0.35">
      <c r="A22162">
        <v>67002</v>
      </c>
      <c r="B22162" t="s">
        <v>410</v>
      </c>
      <c r="C22162" s="70">
        <v>0</v>
      </c>
      <c r="D22162" s="70">
        <v>0</v>
      </c>
      <c r="E22162" s="71">
        <v>44895</v>
      </c>
      <c r="F22162" t="s">
        <v>7011</v>
      </c>
      <c r="G22162" t="s">
        <v>1907</v>
      </c>
      <c r="H22162" t="s">
        <v>7010</v>
      </c>
      <c r="J22162" s="40">
        <v>100.97</v>
      </c>
      <c r="K22162" s="40">
        <v>0</v>
      </c>
    </row>
    <row r="22163" spans="1:11" x14ac:dyDescent="0.35">
      <c r="A22163">
        <v>67002</v>
      </c>
      <c r="B22163" t="s">
        <v>410</v>
      </c>
      <c r="C22163" s="70">
        <v>0</v>
      </c>
      <c r="D22163" s="70">
        <v>0</v>
      </c>
      <c r="E22163" s="71">
        <v>44895</v>
      </c>
      <c r="F22163" t="s">
        <v>7009</v>
      </c>
      <c r="G22163" t="s">
        <v>1907</v>
      </c>
      <c r="H22163" t="s">
        <v>7008</v>
      </c>
      <c r="J22163" s="40">
        <v>259.36</v>
      </c>
      <c r="K22163" s="40">
        <v>0</v>
      </c>
    </row>
    <row r="22164" spans="1:11" x14ac:dyDescent="0.35">
      <c r="A22164">
        <v>67002</v>
      </c>
      <c r="B22164" t="s">
        <v>410</v>
      </c>
      <c r="C22164" s="70">
        <v>0</v>
      </c>
      <c r="D22164" s="70">
        <v>0</v>
      </c>
      <c r="E22164" s="71">
        <v>44895</v>
      </c>
      <c r="F22164" t="s">
        <v>7007</v>
      </c>
      <c r="G22164" t="s">
        <v>1907</v>
      </c>
      <c r="H22164" t="s">
        <v>7006</v>
      </c>
      <c r="J22164" s="40">
        <v>295.20999999999998</v>
      </c>
      <c r="K22164" s="40">
        <v>0</v>
      </c>
    </row>
    <row r="22165" spans="1:11" x14ac:dyDescent="0.35">
      <c r="A22165">
        <v>67002</v>
      </c>
      <c r="B22165" t="s">
        <v>410</v>
      </c>
      <c r="C22165" s="70">
        <v>0</v>
      </c>
      <c r="D22165" s="70">
        <v>0</v>
      </c>
      <c r="E22165" s="71">
        <v>44896</v>
      </c>
      <c r="F22165" t="s">
        <v>3945</v>
      </c>
      <c r="G22165" t="s">
        <v>1907</v>
      </c>
      <c r="H22165" t="s">
        <v>3944</v>
      </c>
      <c r="I22165" t="s">
        <v>3943</v>
      </c>
      <c r="J22165" s="40">
        <v>0</v>
      </c>
      <c r="K22165" s="40">
        <v>91.91</v>
      </c>
    </row>
    <row r="22166" spans="1:11" x14ac:dyDescent="0.35">
      <c r="A22166">
        <v>67002</v>
      </c>
      <c r="B22166" t="s">
        <v>410</v>
      </c>
      <c r="C22166" s="70">
        <v>0</v>
      </c>
      <c r="D22166" s="70">
        <v>0</v>
      </c>
      <c r="E22166" s="71">
        <v>44896</v>
      </c>
      <c r="F22166" t="s">
        <v>3939</v>
      </c>
      <c r="G22166" t="s">
        <v>1907</v>
      </c>
      <c r="H22166" t="s">
        <v>3938</v>
      </c>
      <c r="J22166" s="40">
        <v>59.88</v>
      </c>
      <c r="K22166" s="40">
        <v>0</v>
      </c>
    </row>
    <row r="22167" spans="1:11" x14ac:dyDescent="0.35">
      <c r="A22167">
        <v>67002</v>
      </c>
      <c r="B22167" t="s">
        <v>410</v>
      </c>
      <c r="C22167" s="70">
        <v>0</v>
      </c>
      <c r="D22167" s="70">
        <v>0</v>
      </c>
      <c r="E22167" s="71">
        <v>44909</v>
      </c>
      <c r="F22167" t="s">
        <v>7005</v>
      </c>
      <c r="G22167" t="s">
        <v>1907</v>
      </c>
      <c r="H22167" t="s">
        <v>7004</v>
      </c>
      <c r="J22167" s="40">
        <v>25</v>
      </c>
      <c r="K22167" s="40">
        <v>0</v>
      </c>
    </row>
    <row r="22168" spans="1:11" x14ac:dyDescent="0.35">
      <c r="A22168">
        <v>67002</v>
      </c>
      <c r="B22168" t="s">
        <v>410</v>
      </c>
      <c r="C22168" s="70">
        <v>0</v>
      </c>
      <c r="D22168" s="70">
        <v>0</v>
      </c>
      <c r="E22168" s="71">
        <v>44920</v>
      </c>
      <c r="F22168" t="s">
        <v>7003</v>
      </c>
      <c r="G22168" t="s">
        <v>1907</v>
      </c>
      <c r="H22168" t="s">
        <v>7002</v>
      </c>
      <c r="J22168" s="40">
        <v>25</v>
      </c>
      <c r="K22168" s="40">
        <v>0</v>
      </c>
    </row>
    <row r="22169" spans="1:11" x14ac:dyDescent="0.35">
      <c r="A22169">
        <v>67002</v>
      </c>
      <c r="B22169" t="s">
        <v>410</v>
      </c>
      <c r="C22169" s="70">
        <v>0</v>
      </c>
      <c r="D22169" s="70">
        <v>0</v>
      </c>
      <c r="E22169" s="71">
        <v>44922</v>
      </c>
      <c r="F22169" t="s">
        <v>7001</v>
      </c>
      <c r="G22169" t="s">
        <v>1907</v>
      </c>
      <c r="H22169" t="s">
        <v>7000</v>
      </c>
      <c r="J22169" s="40">
        <v>0</v>
      </c>
      <c r="K22169" s="40">
        <v>1680.41</v>
      </c>
    </row>
    <row r="22170" spans="1:11" x14ac:dyDescent="0.35">
      <c r="A22170">
        <v>67002</v>
      </c>
      <c r="B22170" t="s">
        <v>410</v>
      </c>
      <c r="C22170" s="70">
        <v>0</v>
      </c>
      <c r="D22170" s="70">
        <v>0</v>
      </c>
      <c r="E22170" s="71">
        <v>44924</v>
      </c>
      <c r="F22170" t="s">
        <v>6999</v>
      </c>
      <c r="G22170" t="s">
        <v>1907</v>
      </c>
      <c r="H22170" t="s">
        <v>6998</v>
      </c>
      <c r="J22170" s="40">
        <v>2.85</v>
      </c>
      <c r="K22170" s="40">
        <v>0</v>
      </c>
    </row>
    <row r="22171" spans="1:11" x14ac:dyDescent="0.35">
      <c r="A22171">
        <v>67002</v>
      </c>
      <c r="B22171" t="s">
        <v>410</v>
      </c>
      <c r="C22171" s="70">
        <v>0</v>
      </c>
      <c r="D22171" s="70">
        <v>0</v>
      </c>
      <c r="E22171" s="71">
        <v>44925</v>
      </c>
      <c r="F22171" t="s">
        <v>6997</v>
      </c>
      <c r="G22171" t="s">
        <v>1907</v>
      </c>
      <c r="H22171" t="s">
        <v>6996</v>
      </c>
      <c r="J22171" s="40">
        <v>311.99</v>
      </c>
      <c r="K22171" s="40">
        <v>0</v>
      </c>
    </row>
    <row r="22172" spans="1:11" x14ac:dyDescent="0.35">
      <c r="A22172">
        <v>67002</v>
      </c>
      <c r="B22172" t="s">
        <v>410</v>
      </c>
      <c r="C22172" s="70">
        <v>0</v>
      </c>
      <c r="D22172" s="70">
        <v>0</v>
      </c>
      <c r="E22172" s="71">
        <v>44925</v>
      </c>
      <c r="F22172" t="s">
        <v>6995</v>
      </c>
      <c r="G22172" t="s">
        <v>1907</v>
      </c>
      <c r="H22172" t="s">
        <v>6994</v>
      </c>
      <c r="J22172" s="40">
        <v>198.18</v>
      </c>
      <c r="K22172" s="40">
        <v>0</v>
      </c>
    </row>
    <row r="22173" spans="1:11" x14ac:dyDescent="0.35">
      <c r="A22173">
        <v>67002</v>
      </c>
      <c r="B22173" t="s">
        <v>410</v>
      </c>
      <c r="C22173" s="70">
        <v>0</v>
      </c>
      <c r="D22173" s="70">
        <v>0</v>
      </c>
      <c r="E22173" s="71">
        <v>44925</v>
      </c>
      <c r="F22173" t="s">
        <v>6993</v>
      </c>
      <c r="G22173" t="s">
        <v>1907</v>
      </c>
      <c r="H22173" t="s">
        <v>6992</v>
      </c>
      <c r="J22173" s="40">
        <v>58.26</v>
      </c>
      <c r="K22173" s="40">
        <v>0</v>
      </c>
    </row>
    <row r="22174" spans="1:11" x14ac:dyDescent="0.35">
      <c r="A22174">
        <v>67002</v>
      </c>
      <c r="B22174" t="s">
        <v>410</v>
      </c>
      <c r="C22174" s="70">
        <v>0</v>
      </c>
      <c r="D22174" s="70">
        <v>0</v>
      </c>
      <c r="E22174" s="71">
        <v>44925</v>
      </c>
      <c r="F22174" t="s">
        <v>6991</v>
      </c>
      <c r="G22174" t="s">
        <v>1907</v>
      </c>
      <c r="H22174" t="s">
        <v>6990</v>
      </c>
      <c r="J22174" s="40">
        <v>78.44</v>
      </c>
      <c r="K22174" s="40">
        <v>0</v>
      </c>
    </row>
    <row r="22175" spans="1:11" x14ac:dyDescent="0.35">
      <c r="A22175">
        <v>67002</v>
      </c>
      <c r="B22175" t="s">
        <v>410</v>
      </c>
      <c r="C22175" s="70">
        <v>0</v>
      </c>
      <c r="D22175" s="70">
        <v>0</v>
      </c>
      <c r="E22175" s="71">
        <v>44925</v>
      </c>
      <c r="F22175" t="s">
        <v>6989</v>
      </c>
      <c r="G22175" t="s">
        <v>1907</v>
      </c>
      <c r="H22175" t="s">
        <v>6988</v>
      </c>
      <c r="J22175" s="40">
        <v>87.37</v>
      </c>
      <c r="K22175" s="40">
        <v>0</v>
      </c>
    </row>
    <row r="22176" spans="1:11" x14ac:dyDescent="0.35">
      <c r="A22176">
        <v>67002</v>
      </c>
      <c r="B22176" t="s">
        <v>410</v>
      </c>
      <c r="C22176" s="70">
        <v>0</v>
      </c>
      <c r="D22176" s="70">
        <v>0</v>
      </c>
      <c r="E22176" s="71">
        <v>44925</v>
      </c>
      <c r="F22176" t="s">
        <v>6987</v>
      </c>
      <c r="G22176" t="s">
        <v>1907</v>
      </c>
      <c r="H22176" t="s">
        <v>6986</v>
      </c>
      <c r="J22176" s="40">
        <v>151.9</v>
      </c>
      <c r="K22176" s="40">
        <v>0</v>
      </c>
    </row>
    <row r="22177" spans="1:11" x14ac:dyDescent="0.35">
      <c r="A22177">
        <v>67002</v>
      </c>
      <c r="B22177" t="s">
        <v>410</v>
      </c>
      <c r="C22177" s="70">
        <v>0</v>
      </c>
      <c r="D22177" s="70">
        <v>0</v>
      </c>
      <c r="E22177" s="71">
        <v>44925</v>
      </c>
      <c r="F22177" t="s">
        <v>6985</v>
      </c>
      <c r="G22177" t="s">
        <v>1907</v>
      </c>
      <c r="H22177" t="s">
        <v>6984</v>
      </c>
      <c r="J22177" s="40">
        <v>14.45</v>
      </c>
      <c r="K22177" s="40">
        <v>0</v>
      </c>
    </row>
    <row r="22178" spans="1:11" x14ac:dyDescent="0.35">
      <c r="A22178">
        <v>67002</v>
      </c>
      <c r="B22178" t="s">
        <v>410</v>
      </c>
      <c r="C22178" s="70">
        <v>0</v>
      </c>
      <c r="D22178" s="70">
        <v>0</v>
      </c>
      <c r="E22178" s="71">
        <v>44926</v>
      </c>
      <c r="F22178" t="s">
        <v>6983</v>
      </c>
      <c r="G22178" t="s">
        <v>1907</v>
      </c>
      <c r="H22178" t="s">
        <v>6982</v>
      </c>
      <c r="J22178" s="40">
        <v>221.1</v>
      </c>
      <c r="K22178" s="40">
        <v>0</v>
      </c>
    </row>
    <row r="22179" spans="1:11" x14ac:dyDescent="0.35">
      <c r="A22179">
        <v>67003</v>
      </c>
      <c r="B22179" t="s">
        <v>411</v>
      </c>
      <c r="C22179" s="70">
        <v>0</v>
      </c>
      <c r="D22179" s="70">
        <v>0</v>
      </c>
      <c r="E22179" s="71">
        <v>44562</v>
      </c>
      <c r="F22179" t="s">
        <v>6981</v>
      </c>
      <c r="G22179" t="s">
        <v>1907</v>
      </c>
      <c r="H22179" t="s">
        <v>6980</v>
      </c>
      <c r="I22179" t="s">
        <v>6979</v>
      </c>
      <c r="J22179" s="40">
        <v>0</v>
      </c>
      <c r="K22179" s="40">
        <v>181.58</v>
      </c>
    </row>
    <row r="22180" spans="1:11" x14ac:dyDescent="0.35">
      <c r="A22180">
        <v>67003</v>
      </c>
      <c r="B22180" t="s">
        <v>411</v>
      </c>
      <c r="C22180" s="70">
        <v>0</v>
      </c>
      <c r="D22180" s="70">
        <v>0</v>
      </c>
      <c r="E22180" s="71">
        <v>44564</v>
      </c>
      <c r="F22180" t="s">
        <v>6978</v>
      </c>
      <c r="G22180" t="s">
        <v>1907</v>
      </c>
      <c r="J22180" s="40">
        <v>4.32</v>
      </c>
      <c r="K22180" s="40">
        <v>0</v>
      </c>
    </row>
    <row r="22181" spans="1:11" x14ac:dyDescent="0.35">
      <c r="A22181">
        <v>67003</v>
      </c>
      <c r="B22181" t="s">
        <v>411</v>
      </c>
      <c r="C22181" s="70">
        <v>0</v>
      </c>
      <c r="D22181" s="70">
        <v>0</v>
      </c>
      <c r="E22181" s="71">
        <v>44565</v>
      </c>
      <c r="F22181" t="s">
        <v>6977</v>
      </c>
      <c r="G22181" t="s">
        <v>1907</v>
      </c>
      <c r="H22181" t="s">
        <v>6976</v>
      </c>
      <c r="I22181" t="s">
        <v>6975</v>
      </c>
      <c r="J22181" s="40">
        <v>0</v>
      </c>
      <c r="K22181" s="40">
        <v>5.73</v>
      </c>
    </row>
    <row r="22182" spans="1:11" x14ac:dyDescent="0.35">
      <c r="A22182">
        <v>67003</v>
      </c>
      <c r="B22182" t="s">
        <v>411</v>
      </c>
      <c r="C22182" s="70">
        <v>0</v>
      </c>
      <c r="D22182" s="70">
        <v>0</v>
      </c>
      <c r="E22182" s="71">
        <v>44565</v>
      </c>
      <c r="F22182" t="s">
        <v>6974</v>
      </c>
      <c r="G22182" t="s">
        <v>1907</v>
      </c>
      <c r="H22182" t="s">
        <v>6973</v>
      </c>
      <c r="I22182" t="s">
        <v>6972</v>
      </c>
      <c r="J22182" s="40">
        <v>0</v>
      </c>
      <c r="K22182" s="40">
        <v>0.45</v>
      </c>
    </row>
    <row r="22183" spans="1:11" x14ac:dyDescent="0.35">
      <c r="A22183">
        <v>67003</v>
      </c>
      <c r="B22183" t="s">
        <v>411</v>
      </c>
      <c r="C22183" s="70">
        <v>0</v>
      </c>
      <c r="D22183" s="70">
        <v>0</v>
      </c>
      <c r="E22183" s="71">
        <v>44566</v>
      </c>
      <c r="F22183" t="s">
        <v>6971</v>
      </c>
      <c r="G22183" t="s">
        <v>2142</v>
      </c>
      <c r="H22183" t="s">
        <v>6969</v>
      </c>
      <c r="I22183" t="s">
        <v>6968</v>
      </c>
      <c r="J22183" s="40">
        <v>-6.61</v>
      </c>
      <c r="K22183" s="40">
        <v>0</v>
      </c>
    </row>
    <row r="22184" spans="1:11" x14ac:dyDescent="0.35">
      <c r="A22184">
        <v>67003</v>
      </c>
      <c r="B22184" t="s">
        <v>411</v>
      </c>
      <c r="C22184" s="70">
        <v>0</v>
      </c>
      <c r="D22184" s="70">
        <v>0</v>
      </c>
      <c r="E22184" s="71">
        <v>44566</v>
      </c>
      <c r="F22184" t="s">
        <v>6970</v>
      </c>
      <c r="G22184" t="s">
        <v>1907</v>
      </c>
      <c r="H22184" t="s">
        <v>6969</v>
      </c>
      <c r="I22184" t="s">
        <v>6968</v>
      </c>
      <c r="J22184" s="40">
        <v>2.71</v>
      </c>
      <c r="K22184" s="40">
        <v>0</v>
      </c>
    </row>
    <row r="22185" spans="1:11" x14ac:dyDescent="0.35">
      <c r="A22185">
        <v>67003</v>
      </c>
      <c r="B22185" t="s">
        <v>411</v>
      </c>
      <c r="C22185" s="70">
        <v>0</v>
      </c>
      <c r="D22185" s="70">
        <v>0</v>
      </c>
      <c r="E22185" s="71">
        <v>44566</v>
      </c>
      <c r="F22185" t="s">
        <v>6967</v>
      </c>
      <c r="G22185" t="s">
        <v>1907</v>
      </c>
      <c r="H22185" t="s">
        <v>6966</v>
      </c>
      <c r="I22185" t="s">
        <v>6965</v>
      </c>
      <c r="J22185" s="40">
        <v>3.86</v>
      </c>
      <c r="K22185" s="40">
        <v>0</v>
      </c>
    </row>
    <row r="22186" spans="1:11" x14ac:dyDescent="0.35">
      <c r="A22186">
        <v>67003</v>
      </c>
      <c r="B22186" t="s">
        <v>411</v>
      </c>
      <c r="C22186" s="70">
        <v>0</v>
      </c>
      <c r="D22186" s="70">
        <v>0</v>
      </c>
      <c r="E22186" s="71">
        <v>44567</v>
      </c>
      <c r="F22186" t="s">
        <v>6964</v>
      </c>
      <c r="G22186" t="s">
        <v>1907</v>
      </c>
      <c r="J22186" s="40">
        <v>3.42</v>
      </c>
      <c r="K22186" s="40">
        <v>0</v>
      </c>
    </row>
    <row r="22187" spans="1:11" x14ac:dyDescent="0.35">
      <c r="A22187">
        <v>67003</v>
      </c>
      <c r="B22187" t="s">
        <v>411</v>
      </c>
      <c r="C22187" s="70">
        <v>0</v>
      </c>
      <c r="D22187" s="70">
        <v>0</v>
      </c>
      <c r="E22187" s="71">
        <v>44572</v>
      </c>
      <c r="F22187" t="s">
        <v>6963</v>
      </c>
      <c r="G22187" t="s">
        <v>1907</v>
      </c>
      <c r="J22187" s="40">
        <v>100.05</v>
      </c>
      <c r="K22187" s="40">
        <v>0</v>
      </c>
    </row>
    <row r="22188" spans="1:11" x14ac:dyDescent="0.35">
      <c r="A22188">
        <v>67003</v>
      </c>
      <c r="B22188" t="s">
        <v>411</v>
      </c>
      <c r="C22188" s="70">
        <v>0</v>
      </c>
      <c r="D22188" s="70">
        <v>0</v>
      </c>
      <c r="E22188" s="71">
        <v>44578</v>
      </c>
      <c r="F22188" t="s">
        <v>6962</v>
      </c>
      <c r="G22188" t="s">
        <v>1907</v>
      </c>
      <c r="H22188" t="s">
        <v>6961</v>
      </c>
      <c r="J22188" s="40">
        <v>140.31</v>
      </c>
      <c r="K22188" s="40">
        <v>0</v>
      </c>
    </row>
    <row r="22189" spans="1:11" x14ac:dyDescent="0.35">
      <c r="A22189">
        <v>67003</v>
      </c>
      <c r="B22189" t="s">
        <v>411</v>
      </c>
      <c r="C22189" s="70">
        <v>0</v>
      </c>
      <c r="D22189" s="70">
        <v>0</v>
      </c>
      <c r="E22189" s="71">
        <v>44578</v>
      </c>
      <c r="F22189" t="s">
        <v>6960</v>
      </c>
      <c r="G22189" t="s">
        <v>1907</v>
      </c>
      <c r="H22189" t="s">
        <v>6959</v>
      </c>
      <c r="J22189" s="40">
        <v>0</v>
      </c>
      <c r="K22189" s="40">
        <v>2542.94</v>
      </c>
    </row>
    <row r="22190" spans="1:11" x14ac:dyDescent="0.35">
      <c r="A22190">
        <v>67003</v>
      </c>
      <c r="B22190" t="s">
        <v>411</v>
      </c>
      <c r="C22190" s="70">
        <v>0</v>
      </c>
      <c r="D22190" s="70">
        <v>0</v>
      </c>
      <c r="E22190" s="71">
        <v>44579</v>
      </c>
      <c r="F22190" t="s">
        <v>6958</v>
      </c>
      <c r="G22190" t="s">
        <v>1907</v>
      </c>
      <c r="J22190" s="40">
        <v>19.399999999999999</v>
      </c>
      <c r="K22190" s="40">
        <v>0</v>
      </c>
    </row>
    <row r="22191" spans="1:11" x14ac:dyDescent="0.35">
      <c r="A22191">
        <v>67003</v>
      </c>
      <c r="B22191" t="s">
        <v>411</v>
      </c>
      <c r="C22191" s="70">
        <v>0</v>
      </c>
      <c r="D22191" s="70">
        <v>0</v>
      </c>
      <c r="E22191" s="71">
        <v>44580</v>
      </c>
      <c r="F22191" t="s">
        <v>6957</v>
      </c>
      <c r="G22191" t="s">
        <v>1907</v>
      </c>
      <c r="H22191" t="s">
        <v>6956</v>
      </c>
      <c r="J22191" s="40">
        <v>472.38</v>
      </c>
      <c r="K22191" s="40">
        <v>0</v>
      </c>
    </row>
    <row r="22192" spans="1:11" x14ac:dyDescent="0.35">
      <c r="A22192">
        <v>67003</v>
      </c>
      <c r="B22192" t="s">
        <v>411</v>
      </c>
      <c r="C22192" s="70">
        <v>0</v>
      </c>
      <c r="D22192" s="70">
        <v>0</v>
      </c>
      <c r="E22192" s="71">
        <v>44581</v>
      </c>
      <c r="F22192" t="s">
        <v>6955</v>
      </c>
      <c r="G22192" t="s">
        <v>1907</v>
      </c>
      <c r="H22192" t="s">
        <v>6954</v>
      </c>
      <c r="J22192" s="40">
        <v>272.08</v>
      </c>
      <c r="K22192" s="40">
        <v>0</v>
      </c>
    </row>
    <row r="22193" spans="1:11" x14ac:dyDescent="0.35">
      <c r="A22193">
        <v>67003</v>
      </c>
      <c r="B22193" t="s">
        <v>411</v>
      </c>
      <c r="C22193" s="70">
        <v>0</v>
      </c>
      <c r="D22193" s="70">
        <v>0</v>
      </c>
      <c r="E22193" s="71">
        <v>44585</v>
      </c>
      <c r="F22193" t="s">
        <v>6953</v>
      </c>
      <c r="G22193" t="s">
        <v>1907</v>
      </c>
      <c r="H22193" t="s">
        <v>6951</v>
      </c>
      <c r="J22193" s="40">
        <v>0</v>
      </c>
      <c r="K22193" s="40">
        <v>88251.87</v>
      </c>
    </row>
    <row r="22194" spans="1:11" x14ac:dyDescent="0.35">
      <c r="A22194">
        <v>67003</v>
      </c>
      <c r="B22194" t="s">
        <v>411</v>
      </c>
      <c r="C22194" s="70">
        <v>0</v>
      </c>
      <c r="D22194" s="70">
        <v>0</v>
      </c>
      <c r="E22194" s="71">
        <v>44585</v>
      </c>
      <c r="F22194" t="s">
        <v>6952</v>
      </c>
      <c r="G22194" t="s">
        <v>1907</v>
      </c>
      <c r="H22194" t="s">
        <v>6951</v>
      </c>
      <c r="J22194" s="40">
        <v>0</v>
      </c>
      <c r="K22194" s="40">
        <v>-88251.87</v>
      </c>
    </row>
    <row r="22195" spans="1:11" x14ac:dyDescent="0.35">
      <c r="A22195">
        <v>67003</v>
      </c>
      <c r="B22195" t="s">
        <v>411</v>
      </c>
      <c r="C22195" s="70">
        <v>0</v>
      </c>
      <c r="D22195" s="70">
        <v>0</v>
      </c>
      <c r="E22195" s="71">
        <v>44585</v>
      </c>
      <c r="F22195" t="s">
        <v>6950</v>
      </c>
      <c r="G22195" t="s">
        <v>1907</v>
      </c>
      <c r="J22195" s="40">
        <v>16.05</v>
      </c>
      <c r="K22195" s="40">
        <v>0</v>
      </c>
    </row>
    <row r="22196" spans="1:11" x14ac:dyDescent="0.35">
      <c r="A22196">
        <v>67003</v>
      </c>
      <c r="B22196" t="s">
        <v>411</v>
      </c>
      <c r="C22196" s="70">
        <v>0</v>
      </c>
      <c r="D22196" s="70">
        <v>0</v>
      </c>
      <c r="E22196" s="71">
        <v>44588</v>
      </c>
      <c r="F22196" t="s">
        <v>6949</v>
      </c>
      <c r="G22196" t="s">
        <v>1907</v>
      </c>
      <c r="H22196" t="s">
        <v>6674</v>
      </c>
      <c r="I22196" t="s">
        <v>6673</v>
      </c>
      <c r="J22196" s="40">
        <v>156.9</v>
      </c>
      <c r="K22196" s="40">
        <v>0</v>
      </c>
    </row>
    <row r="22197" spans="1:11" x14ac:dyDescent="0.35">
      <c r="A22197">
        <v>67003</v>
      </c>
      <c r="B22197" t="s">
        <v>411</v>
      </c>
      <c r="C22197" s="70">
        <v>0</v>
      </c>
      <c r="D22197" s="70">
        <v>0</v>
      </c>
      <c r="E22197" s="71">
        <v>44592</v>
      </c>
      <c r="F22197" t="s">
        <v>6948</v>
      </c>
      <c r="G22197" t="s">
        <v>2247</v>
      </c>
      <c r="J22197" s="40">
        <v>0</v>
      </c>
      <c r="K22197" s="40">
        <v>0</v>
      </c>
    </row>
    <row r="22198" spans="1:11" x14ac:dyDescent="0.35">
      <c r="A22198">
        <v>67003</v>
      </c>
      <c r="B22198" t="s">
        <v>411</v>
      </c>
      <c r="C22198" s="70">
        <v>0</v>
      </c>
      <c r="D22198" s="70">
        <v>0</v>
      </c>
      <c r="E22198" s="71">
        <v>44592</v>
      </c>
      <c r="F22198" t="s">
        <v>6947</v>
      </c>
      <c r="G22198" t="s">
        <v>2247</v>
      </c>
      <c r="J22198" s="40">
        <v>0</v>
      </c>
      <c r="K22198" s="40">
        <v>0</v>
      </c>
    </row>
    <row r="22199" spans="1:11" x14ac:dyDescent="0.35">
      <c r="A22199">
        <v>67003</v>
      </c>
      <c r="B22199" t="s">
        <v>411</v>
      </c>
      <c r="C22199" s="70">
        <v>0</v>
      </c>
      <c r="D22199" s="70">
        <v>0</v>
      </c>
      <c r="E22199" s="71">
        <v>44592</v>
      </c>
      <c r="F22199" t="s">
        <v>6946</v>
      </c>
      <c r="G22199" t="s">
        <v>2247</v>
      </c>
      <c r="J22199" s="40">
        <v>0</v>
      </c>
      <c r="K22199" s="40">
        <v>0</v>
      </c>
    </row>
    <row r="22200" spans="1:11" x14ac:dyDescent="0.35">
      <c r="A22200">
        <v>67003</v>
      </c>
      <c r="B22200" t="s">
        <v>411</v>
      </c>
      <c r="C22200" s="70">
        <v>0</v>
      </c>
      <c r="D22200" s="70">
        <v>0</v>
      </c>
      <c r="E22200" s="71">
        <v>44592</v>
      </c>
      <c r="F22200" t="s">
        <v>6945</v>
      </c>
      <c r="G22200" t="s">
        <v>2247</v>
      </c>
      <c r="J22200" s="40">
        <v>0</v>
      </c>
      <c r="K22200" s="40">
        <v>0</v>
      </c>
    </row>
    <row r="22201" spans="1:11" x14ac:dyDescent="0.35">
      <c r="A22201">
        <v>67003</v>
      </c>
      <c r="B22201" t="s">
        <v>411</v>
      </c>
      <c r="C22201" s="70">
        <v>0</v>
      </c>
      <c r="D22201" s="70">
        <v>0</v>
      </c>
      <c r="E22201" s="71">
        <v>44592</v>
      </c>
      <c r="F22201" t="s">
        <v>6944</v>
      </c>
      <c r="G22201" t="s">
        <v>2247</v>
      </c>
      <c r="J22201" s="40">
        <v>0</v>
      </c>
      <c r="K22201" s="40">
        <v>0</v>
      </c>
    </row>
    <row r="22202" spans="1:11" x14ac:dyDescent="0.35">
      <c r="A22202">
        <v>67003</v>
      </c>
      <c r="B22202" t="s">
        <v>411</v>
      </c>
      <c r="C22202" s="70">
        <v>0</v>
      </c>
      <c r="D22202" s="70">
        <v>0</v>
      </c>
      <c r="E22202" s="71">
        <v>44592</v>
      </c>
      <c r="F22202" t="s">
        <v>6943</v>
      </c>
      <c r="G22202" t="s">
        <v>2247</v>
      </c>
      <c r="J22202" s="40">
        <v>0</v>
      </c>
      <c r="K22202" s="40">
        <v>0</v>
      </c>
    </row>
    <row r="22203" spans="1:11" x14ac:dyDescent="0.35">
      <c r="A22203">
        <v>67003</v>
      </c>
      <c r="B22203" t="s">
        <v>411</v>
      </c>
      <c r="C22203" s="70">
        <v>0</v>
      </c>
      <c r="D22203" s="70">
        <v>0</v>
      </c>
      <c r="E22203" s="71">
        <v>44592</v>
      </c>
      <c r="F22203" t="s">
        <v>6942</v>
      </c>
      <c r="G22203" t="s">
        <v>2247</v>
      </c>
      <c r="J22203" s="40">
        <v>0</v>
      </c>
      <c r="K22203" s="40">
        <v>0</v>
      </c>
    </row>
    <row r="22204" spans="1:11" x14ac:dyDescent="0.35">
      <c r="A22204">
        <v>67003</v>
      </c>
      <c r="B22204" t="s">
        <v>411</v>
      </c>
      <c r="C22204" s="70">
        <v>0</v>
      </c>
      <c r="D22204" s="70">
        <v>0</v>
      </c>
      <c r="E22204" s="71">
        <v>44592</v>
      </c>
      <c r="F22204" t="s">
        <v>6941</v>
      </c>
      <c r="G22204" t="s">
        <v>2247</v>
      </c>
      <c r="J22204" s="40">
        <v>0</v>
      </c>
      <c r="K22204" s="40">
        <v>0</v>
      </c>
    </row>
    <row r="22205" spans="1:11" x14ac:dyDescent="0.35">
      <c r="A22205">
        <v>67003</v>
      </c>
      <c r="B22205" t="s">
        <v>411</v>
      </c>
      <c r="C22205" s="70">
        <v>0</v>
      </c>
      <c r="D22205" s="70">
        <v>0</v>
      </c>
      <c r="E22205" s="71">
        <v>44592</v>
      </c>
      <c r="F22205" t="s">
        <v>6940</v>
      </c>
      <c r="G22205" t="s">
        <v>2247</v>
      </c>
      <c r="J22205" s="40">
        <v>0</v>
      </c>
      <c r="K22205" s="40">
        <v>0</v>
      </c>
    </row>
    <row r="22206" spans="1:11" x14ac:dyDescent="0.35">
      <c r="A22206">
        <v>67003</v>
      </c>
      <c r="B22206" t="s">
        <v>411</v>
      </c>
      <c r="C22206" s="70">
        <v>0</v>
      </c>
      <c r="D22206" s="70">
        <v>0</v>
      </c>
      <c r="E22206" s="71">
        <v>44592</v>
      </c>
      <c r="F22206" t="s">
        <v>6939</v>
      </c>
      <c r="G22206" t="s">
        <v>2247</v>
      </c>
      <c r="J22206" s="40">
        <v>0</v>
      </c>
      <c r="K22206" s="40">
        <v>0</v>
      </c>
    </row>
    <row r="22207" spans="1:11" x14ac:dyDescent="0.35">
      <c r="A22207">
        <v>67003</v>
      </c>
      <c r="B22207" t="s">
        <v>411</v>
      </c>
      <c r="C22207" s="70">
        <v>0</v>
      </c>
      <c r="D22207" s="70">
        <v>0</v>
      </c>
      <c r="E22207" s="71">
        <v>44592</v>
      </c>
      <c r="F22207" t="s">
        <v>6938</v>
      </c>
      <c r="G22207" t="s">
        <v>2247</v>
      </c>
      <c r="J22207" s="40">
        <v>0</v>
      </c>
      <c r="K22207" s="40">
        <v>0</v>
      </c>
    </row>
    <row r="22208" spans="1:11" x14ac:dyDescent="0.35">
      <c r="A22208">
        <v>67003</v>
      </c>
      <c r="B22208" t="s">
        <v>411</v>
      </c>
      <c r="C22208" s="70">
        <v>0</v>
      </c>
      <c r="D22208" s="70">
        <v>0</v>
      </c>
      <c r="E22208" s="71">
        <v>44592</v>
      </c>
      <c r="F22208" t="s">
        <v>6937</v>
      </c>
      <c r="G22208" t="s">
        <v>2247</v>
      </c>
      <c r="J22208" s="40">
        <v>0</v>
      </c>
      <c r="K22208" s="40">
        <v>0</v>
      </c>
    </row>
    <row r="22209" spans="1:11" x14ac:dyDescent="0.35">
      <c r="A22209">
        <v>67003</v>
      </c>
      <c r="B22209" t="s">
        <v>411</v>
      </c>
      <c r="C22209" s="70">
        <v>0</v>
      </c>
      <c r="D22209" s="70">
        <v>0</v>
      </c>
      <c r="E22209" s="71">
        <v>44592</v>
      </c>
      <c r="F22209" t="s">
        <v>6936</v>
      </c>
      <c r="G22209" t="s">
        <v>2247</v>
      </c>
      <c r="J22209" s="40">
        <v>0</v>
      </c>
      <c r="K22209" s="40">
        <v>0</v>
      </c>
    </row>
    <row r="22210" spans="1:11" x14ac:dyDescent="0.35">
      <c r="A22210">
        <v>67003</v>
      </c>
      <c r="B22210" t="s">
        <v>411</v>
      </c>
      <c r="C22210" s="70">
        <v>0</v>
      </c>
      <c r="D22210" s="70">
        <v>0</v>
      </c>
      <c r="E22210" s="71">
        <v>44592</v>
      </c>
      <c r="F22210" t="s">
        <v>6935</v>
      </c>
      <c r="G22210" t="s">
        <v>2247</v>
      </c>
      <c r="J22210" s="40">
        <v>0</v>
      </c>
      <c r="K22210" s="40">
        <v>0</v>
      </c>
    </row>
    <row r="22211" spans="1:11" x14ac:dyDescent="0.35">
      <c r="A22211">
        <v>67003</v>
      </c>
      <c r="B22211" t="s">
        <v>411</v>
      </c>
      <c r="C22211" s="70">
        <v>0</v>
      </c>
      <c r="D22211" s="70">
        <v>0</v>
      </c>
      <c r="E22211" s="71">
        <v>44592</v>
      </c>
      <c r="F22211" t="s">
        <v>6934</v>
      </c>
      <c r="G22211" t="s">
        <v>2247</v>
      </c>
      <c r="J22211" s="40">
        <v>0</v>
      </c>
      <c r="K22211" s="40">
        <v>0</v>
      </c>
    </row>
    <row r="22212" spans="1:11" x14ac:dyDescent="0.35">
      <c r="A22212">
        <v>67003</v>
      </c>
      <c r="B22212" t="s">
        <v>411</v>
      </c>
      <c r="C22212" s="70">
        <v>0</v>
      </c>
      <c r="D22212" s="70">
        <v>0</v>
      </c>
      <c r="E22212" s="71">
        <v>44592</v>
      </c>
      <c r="F22212" t="s">
        <v>6933</v>
      </c>
      <c r="G22212" t="s">
        <v>2247</v>
      </c>
      <c r="J22212" s="40">
        <v>0</v>
      </c>
      <c r="K22212" s="40">
        <v>0</v>
      </c>
    </row>
    <row r="22213" spans="1:11" x14ac:dyDescent="0.35">
      <c r="A22213">
        <v>67003</v>
      </c>
      <c r="B22213" t="s">
        <v>411</v>
      </c>
      <c r="C22213" s="70">
        <v>0</v>
      </c>
      <c r="D22213" s="70">
        <v>0</v>
      </c>
      <c r="E22213" s="71">
        <v>44592</v>
      </c>
      <c r="F22213" t="s">
        <v>6932</v>
      </c>
      <c r="G22213" t="s">
        <v>2247</v>
      </c>
      <c r="J22213" s="40">
        <v>0</v>
      </c>
      <c r="K22213" s="40">
        <v>0</v>
      </c>
    </row>
    <row r="22214" spans="1:11" x14ac:dyDescent="0.35">
      <c r="A22214">
        <v>67003</v>
      </c>
      <c r="B22214" t="s">
        <v>411</v>
      </c>
      <c r="C22214" s="70">
        <v>0</v>
      </c>
      <c r="D22214" s="70">
        <v>0</v>
      </c>
      <c r="E22214" s="71">
        <v>44592</v>
      </c>
      <c r="F22214" t="s">
        <v>6931</v>
      </c>
      <c r="G22214" t="s">
        <v>2247</v>
      </c>
      <c r="J22214" s="40">
        <v>0</v>
      </c>
      <c r="K22214" s="40">
        <v>0</v>
      </c>
    </row>
    <row r="22215" spans="1:11" x14ac:dyDescent="0.35">
      <c r="A22215">
        <v>67003</v>
      </c>
      <c r="B22215" t="s">
        <v>411</v>
      </c>
      <c r="C22215" s="70">
        <v>0</v>
      </c>
      <c r="D22215" s="70">
        <v>0</v>
      </c>
      <c r="E22215" s="71">
        <v>44592</v>
      </c>
      <c r="F22215" t="s">
        <v>6930</v>
      </c>
      <c r="G22215" t="s">
        <v>2247</v>
      </c>
      <c r="J22215" s="40">
        <v>0</v>
      </c>
      <c r="K22215" s="40">
        <v>0</v>
      </c>
    </row>
    <row r="22216" spans="1:11" x14ac:dyDescent="0.35">
      <c r="A22216">
        <v>67003</v>
      </c>
      <c r="B22216" t="s">
        <v>411</v>
      </c>
      <c r="C22216" s="70">
        <v>0</v>
      </c>
      <c r="D22216" s="70">
        <v>0</v>
      </c>
      <c r="E22216" s="71">
        <v>44592</v>
      </c>
      <c r="F22216" t="s">
        <v>6929</v>
      </c>
      <c r="G22216" t="s">
        <v>2247</v>
      </c>
      <c r="J22216" s="40">
        <v>0</v>
      </c>
      <c r="K22216" s="40">
        <v>0</v>
      </c>
    </row>
    <row r="22217" spans="1:11" x14ac:dyDescent="0.35">
      <c r="A22217">
        <v>67003</v>
      </c>
      <c r="B22217" t="s">
        <v>411</v>
      </c>
      <c r="C22217" s="70">
        <v>0</v>
      </c>
      <c r="D22217" s="70">
        <v>0</v>
      </c>
      <c r="E22217" s="71">
        <v>44592</v>
      </c>
      <c r="F22217" t="s">
        <v>6928</v>
      </c>
      <c r="G22217" t="s">
        <v>2247</v>
      </c>
      <c r="J22217" s="40">
        <v>0</v>
      </c>
      <c r="K22217" s="40">
        <v>0</v>
      </c>
    </row>
    <row r="22218" spans="1:11" x14ac:dyDescent="0.35">
      <c r="A22218">
        <v>67003</v>
      </c>
      <c r="B22218" t="s">
        <v>411</v>
      </c>
      <c r="C22218" s="70">
        <v>0</v>
      </c>
      <c r="D22218" s="70">
        <v>0</v>
      </c>
      <c r="E22218" s="71">
        <v>44592</v>
      </c>
      <c r="F22218" t="s">
        <v>6927</v>
      </c>
      <c r="G22218" t="s">
        <v>2247</v>
      </c>
      <c r="J22218" s="40">
        <v>0</v>
      </c>
      <c r="K22218" s="40">
        <v>0</v>
      </c>
    </row>
    <row r="22219" spans="1:11" x14ac:dyDescent="0.35">
      <c r="A22219">
        <v>67003</v>
      </c>
      <c r="B22219" t="s">
        <v>411</v>
      </c>
      <c r="C22219" s="70">
        <v>0</v>
      </c>
      <c r="D22219" s="70">
        <v>0</v>
      </c>
      <c r="E22219" s="71">
        <v>44592</v>
      </c>
      <c r="F22219" t="s">
        <v>6926</v>
      </c>
      <c r="G22219" t="s">
        <v>2247</v>
      </c>
      <c r="J22219" s="40">
        <v>0</v>
      </c>
      <c r="K22219" s="40">
        <v>0</v>
      </c>
    </row>
    <row r="22220" spans="1:11" x14ac:dyDescent="0.35">
      <c r="A22220">
        <v>67003</v>
      </c>
      <c r="B22220" t="s">
        <v>411</v>
      </c>
      <c r="C22220" s="70">
        <v>0</v>
      </c>
      <c r="D22220" s="70">
        <v>0</v>
      </c>
      <c r="E22220" s="71">
        <v>44592</v>
      </c>
      <c r="F22220" t="s">
        <v>6925</v>
      </c>
      <c r="G22220" t="s">
        <v>2247</v>
      </c>
      <c r="J22220" s="40">
        <v>0</v>
      </c>
      <c r="K22220" s="40">
        <v>0</v>
      </c>
    </row>
    <row r="22221" spans="1:11" x14ac:dyDescent="0.35">
      <c r="A22221">
        <v>67003</v>
      </c>
      <c r="B22221" t="s">
        <v>411</v>
      </c>
      <c r="C22221" s="70">
        <v>0</v>
      </c>
      <c r="D22221" s="70">
        <v>0</v>
      </c>
      <c r="E22221" s="71">
        <v>44592</v>
      </c>
      <c r="F22221" t="s">
        <v>6924</v>
      </c>
      <c r="G22221" t="s">
        <v>2247</v>
      </c>
      <c r="J22221" s="40">
        <v>0</v>
      </c>
      <c r="K22221" s="40">
        <v>0</v>
      </c>
    </row>
    <row r="22222" spans="1:11" x14ac:dyDescent="0.35">
      <c r="A22222">
        <v>67003</v>
      </c>
      <c r="B22222" t="s">
        <v>411</v>
      </c>
      <c r="C22222" s="70">
        <v>0</v>
      </c>
      <c r="D22222" s="70">
        <v>0</v>
      </c>
      <c r="E22222" s="71">
        <v>44592</v>
      </c>
      <c r="F22222" t="s">
        <v>6923</v>
      </c>
      <c r="G22222" t="s">
        <v>2247</v>
      </c>
      <c r="J22222" s="40">
        <v>0</v>
      </c>
      <c r="K22222" s="40">
        <v>0</v>
      </c>
    </row>
    <row r="22223" spans="1:11" x14ac:dyDescent="0.35">
      <c r="A22223">
        <v>67003</v>
      </c>
      <c r="B22223" t="s">
        <v>411</v>
      </c>
      <c r="C22223" s="70">
        <v>0</v>
      </c>
      <c r="D22223" s="70">
        <v>0</v>
      </c>
      <c r="E22223" s="71">
        <v>44592</v>
      </c>
      <c r="F22223" t="s">
        <v>6922</v>
      </c>
      <c r="G22223" t="s">
        <v>2247</v>
      </c>
      <c r="J22223" s="40">
        <v>0</v>
      </c>
      <c r="K22223" s="40">
        <v>0</v>
      </c>
    </row>
    <row r="22224" spans="1:11" x14ac:dyDescent="0.35">
      <c r="A22224">
        <v>67003</v>
      </c>
      <c r="B22224" t="s">
        <v>411</v>
      </c>
      <c r="C22224" s="70">
        <v>0</v>
      </c>
      <c r="D22224" s="70">
        <v>0</v>
      </c>
      <c r="E22224" s="71">
        <v>44592</v>
      </c>
      <c r="F22224" t="s">
        <v>6921</v>
      </c>
      <c r="G22224" t="s">
        <v>2247</v>
      </c>
      <c r="J22224" s="40">
        <v>0</v>
      </c>
      <c r="K22224" s="40">
        <v>0</v>
      </c>
    </row>
    <row r="22225" spans="1:11" x14ac:dyDescent="0.35">
      <c r="A22225">
        <v>67003</v>
      </c>
      <c r="B22225" t="s">
        <v>411</v>
      </c>
      <c r="C22225" s="70">
        <v>0</v>
      </c>
      <c r="D22225" s="70">
        <v>0</v>
      </c>
      <c r="E22225" s="71">
        <v>44592</v>
      </c>
      <c r="F22225" t="s">
        <v>6920</v>
      </c>
      <c r="G22225" t="s">
        <v>2247</v>
      </c>
      <c r="J22225" s="40">
        <v>0</v>
      </c>
      <c r="K22225" s="40">
        <v>0</v>
      </c>
    </row>
    <row r="22226" spans="1:11" x14ac:dyDescent="0.35">
      <c r="A22226">
        <v>67003</v>
      </c>
      <c r="B22226" t="s">
        <v>411</v>
      </c>
      <c r="C22226" s="70">
        <v>0</v>
      </c>
      <c r="D22226" s="70">
        <v>0</v>
      </c>
      <c r="E22226" s="71">
        <v>44592</v>
      </c>
      <c r="F22226" t="s">
        <v>6919</v>
      </c>
      <c r="G22226" t="s">
        <v>2247</v>
      </c>
      <c r="J22226" s="40">
        <v>0</v>
      </c>
      <c r="K22226" s="40">
        <v>0</v>
      </c>
    </row>
    <row r="22227" spans="1:11" x14ac:dyDescent="0.35">
      <c r="A22227">
        <v>67003</v>
      </c>
      <c r="B22227" t="s">
        <v>411</v>
      </c>
      <c r="C22227" s="70">
        <v>0</v>
      </c>
      <c r="D22227" s="70">
        <v>0</v>
      </c>
      <c r="E22227" s="71">
        <v>44592</v>
      </c>
      <c r="F22227" t="s">
        <v>6918</v>
      </c>
      <c r="G22227" t="s">
        <v>2247</v>
      </c>
      <c r="J22227" s="40">
        <v>0</v>
      </c>
      <c r="K22227" s="40">
        <v>0</v>
      </c>
    </row>
    <row r="22228" spans="1:11" x14ac:dyDescent="0.35">
      <c r="A22228">
        <v>67003</v>
      </c>
      <c r="B22228" t="s">
        <v>411</v>
      </c>
      <c r="C22228" s="70">
        <v>0</v>
      </c>
      <c r="D22228" s="70">
        <v>0</v>
      </c>
      <c r="E22228" s="71">
        <v>44592</v>
      </c>
      <c r="F22228" t="s">
        <v>6917</v>
      </c>
      <c r="G22228" t="s">
        <v>2247</v>
      </c>
      <c r="J22228" s="40">
        <v>0</v>
      </c>
      <c r="K22228" s="40">
        <v>0</v>
      </c>
    </row>
    <row r="22229" spans="1:11" x14ac:dyDescent="0.35">
      <c r="A22229">
        <v>67003</v>
      </c>
      <c r="B22229" t="s">
        <v>411</v>
      </c>
      <c r="C22229" s="70">
        <v>0</v>
      </c>
      <c r="D22229" s="70">
        <v>0</v>
      </c>
      <c r="E22229" s="71">
        <v>44592</v>
      </c>
      <c r="F22229" t="s">
        <v>6916</v>
      </c>
      <c r="G22229" t="s">
        <v>2247</v>
      </c>
      <c r="J22229" s="40">
        <v>0</v>
      </c>
      <c r="K22229" s="40">
        <v>0</v>
      </c>
    </row>
    <row r="22230" spans="1:11" x14ac:dyDescent="0.35">
      <c r="A22230">
        <v>67003</v>
      </c>
      <c r="B22230" t="s">
        <v>411</v>
      </c>
      <c r="C22230" s="70">
        <v>0</v>
      </c>
      <c r="D22230" s="70">
        <v>0</v>
      </c>
      <c r="E22230" s="71">
        <v>44592</v>
      </c>
      <c r="F22230" t="s">
        <v>6915</v>
      </c>
      <c r="G22230" t="s">
        <v>2247</v>
      </c>
      <c r="J22230" s="40">
        <v>0</v>
      </c>
      <c r="K22230" s="40">
        <v>0</v>
      </c>
    </row>
    <row r="22231" spans="1:11" x14ac:dyDescent="0.35">
      <c r="A22231">
        <v>67003</v>
      </c>
      <c r="B22231" t="s">
        <v>411</v>
      </c>
      <c r="C22231" s="70">
        <v>0</v>
      </c>
      <c r="D22231" s="70">
        <v>0</v>
      </c>
      <c r="E22231" s="71">
        <v>44592</v>
      </c>
      <c r="F22231" t="s">
        <v>6914</v>
      </c>
      <c r="G22231" t="s">
        <v>2247</v>
      </c>
      <c r="J22231" s="40">
        <v>0</v>
      </c>
      <c r="K22231" s="40">
        <v>0</v>
      </c>
    </row>
    <row r="22232" spans="1:11" x14ac:dyDescent="0.35">
      <c r="A22232">
        <v>67003</v>
      </c>
      <c r="B22232" t="s">
        <v>411</v>
      </c>
      <c r="C22232" s="70">
        <v>0</v>
      </c>
      <c r="D22232" s="70">
        <v>0</v>
      </c>
      <c r="E22232" s="71">
        <v>44592</v>
      </c>
      <c r="F22232" t="s">
        <v>6913</v>
      </c>
      <c r="G22232" t="s">
        <v>2247</v>
      </c>
      <c r="J22232" s="40">
        <v>0</v>
      </c>
      <c r="K22232" s="40">
        <v>0</v>
      </c>
    </row>
    <row r="22233" spans="1:11" x14ac:dyDescent="0.35">
      <c r="A22233">
        <v>67003</v>
      </c>
      <c r="B22233" t="s">
        <v>411</v>
      </c>
      <c r="C22233" s="70">
        <v>0</v>
      </c>
      <c r="D22233" s="70">
        <v>0</v>
      </c>
      <c r="E22233" s="71">
        <v>44592</v>
      </c>
      <c r="F22233" t="s">
        <v>6912</v>
      </c>
      <c r="G22233" t="s">
        <v>2247</v>
      </c>
      <c r="J22233" s="40">
        <v>0</v>
      </c>
      <c r="K22233" s="40">
        <v>0</v>
      </c>
    </row>
    <row r="22234" spans="1:11" x14ac:dyDescent="0.35">
      <c r="A22234">
        <v>67003</v>
      </c>
      <c r="B22234" t="s">
        <v>411</v>
      </c>
      <c r="C22234" s="70">
        <v>0</v>
      </c>
      <c r="D22234" s="70">
        <v>0</v>
      </c>
      <c r="E22234" s="71">
        <v>44592</v>
      </c>
      <c r="F22234" t="s">
        <v>6911</v>
      </c>
      <c r="G22234" t="s">
        <v>2247</v>
      </c>
      <c r="J22234" s="40">
        <v>0</v>
      </c>
      <c r="K22234" s="40">
        <v>0</v>
      </c>
    </row>
    <row r="22235" spans="1:11" x14ac:dyDescent="0.35">
      <c r="A22235">
        <v>67003</v>
      </c>
      <c r="B22235" t="s">
        <v>411</v>
      </c>
      <c r="C22235" s="70">
        <v>0</v>
      </c>
      <c r="D22235" s="70">
        <v>0</v>
      </c>
      <c r="E22235" s="71">
        <v>44592</v>
      </c>
      <c r="F22235" t="s">
        <v>6910</v>
      </c>
      <c r="G22235" t="s">
        <v>2247</v>
      </c>
      <c r="J22235" s="40">
        <v>0</v>
      </c>
      <c r="K22235" s="40">
        <v>0</v>
      </c>
    </row>
    <row r="22236" spans="1:11" x14ac:dyDescent="0.35">
      <c r="A22236">
        <v>67003</v>
      </c>
      <c r="B22236" t="s">
        <v>411</v>
      </c>
      <c r="C22236" s="70">
        <v>0</v>
      </c>
      <c r="D22236" s="70">
        <v>0</v>
      </c>
      <c r="E22236" s="71">
        <v>44592</v>
      </c>
      <c r="F22236" t="s">
        <v>6909</v>
      </c>
      <c r="G22236" t="s">
        <v>2247</v>
      </c>
      <c r="J22236" s="40">
        <v>0</v>
      </c>
      <c r="K22236" s="40">
        <v>0</v>
      </c>
    </row>
    <row r="22237" spans="1:11" x14ac:dyDescent="0.35">
      <c r="A22237">
        <v>67003</v>
      </c>
      <c r="B22237" t="s">
        <v>411</v>
      </c>
      <c r="C22237" s="70">
        <v>0</v>
      </c>
      <c r="D22237" s="70">
        <v>0</v>
      </c>
      <c r="E22237" s="71">
        <v>44592</v>
      </c>
      <c r="F22237" t="s">
        <v>6908</v>
      </c>
      <c r="G22237" t="s">
        <v>2247</v>
      </c>
      <c r="J22237" s="40">
        <v>0</v>
      </c>
      <c r="K22237" s="40">
        <v>0</v>
      </c>
    </row>
    <row r="22238" spans="1:11" x14ac:dyDescent="0.35">
      <c r="A22238">
        <v>67003</v>
      </c>
      <c r="B22238" t="s">
        <v>411</v>
      </c>
      <c r="C22238" s="70">
        <v>0</v>
      </c>
      <c r="D22238" s="70">
        <v>0</v>
      </c>
      <c r="E22238" s="71">
        <v>44592</v>
      </c>
      <c r="F22238" t="s">
        <v>6907</v>
      </c>
      <c r="G22238" t="s">
        <v>2247</v>
      </c>
      <c r="J22238" s="40">
        <v>0</v>
      </c>
      <c r="K22238" s="40">
        <v>0</v>
      </c>
    </row>
    <row r="22239" spans="1:11" x14ac:dyDescent="0.35">
      <c r="A22239">
        <v>67003</v>
      </c>
      <c r="B22239" t="s">
        <v>411</v>
      </c>
      <c r="C22239" s="70">
        <v>0</v>
      </c>
      <c r="D22239" s="70">
        <v>0</v>
      </c>
      <c r="E22239" s="71">
        <v>44592</v>
      </c>
      <c r="F22239" t="s">
        <v>6906</v>
      </c>
      <c r="G22239" t="s">
        <v>2247</v>
      </c>
      <c r="J22239" s="40">
        <v>0</v>
      </c>
      <c r="K22239" s="40">
        <v>0</v>
      </c>
    </row>
    <row r="22240" spans="1:11" x14ac:dyDescent="0.35">
      <c r="A22240">
        <v>67003</v>
      </c>
      <c r="B22240" t="s">
        <v>411</v>
      </c>
      <c r="C22240" s="70">
        <v>0</v>
      </c>
      <c r="D22240" s="70">
        <v>0</v>
      </c>
      <c r="E22240" s="71">
        <v>44592</v>
      </c>
      <c r="F22240" t="s">
        <v>6905</v>
      </c>
      <c r="G22240" t="s">
        <v>2247</v>
      </c>
      <c r="J22240" s="40">
        <v>0</v>
      </c>
      <c r="K22240" s="40">
        <v>0</v>
      </c>
    </row>
    <row r="22241" spans="1:11" x14ac:dyDescent="0.35">
      <c r="A22241">
        <v>67003</v>
      </c>
      <c r="B22241" t="s">
        <v>411</v>
      </c>
      <c r="C22241" s="70">
        <v>0</v>
      </c>
      <c r="D22241" s="70">
        <v>0</v>
      </c>
      <c r="E22241" s="71">
        <v>44592</v>
      </c>
      <c r="F22241" t="s">
        <v>6904</v>
      </c>
      <c r="G22241" t="s">
        <v>2247</v>
      </c>
      <c r="J22241" s="40">
        <v>0</v>
      </c>
      <c r="K22241" s="40">
        <v>0</v>
      </c>
    </row>
    <row r="22242" spans="1:11" x14ac:dyDescent="0.35">
      <c r="A22242">
        <v>67003</v>
      </c>
      <c r="B22242" t="s">
        <v>411</v>
      </c>
      <c r="C22242" s="70">
        <v>0</v>
      </c>
      <c r="D22242" s="70">
        <v>0</v>
      </c>
      <c r="E22242" s="71">
        <v>44592</v>
      </c>
      <c r="F22242" t="s">
        <v>6903</v>
      </c>
      <c r="G22242" t="s">
        <v>2247</v>
      </c>
      <c r="J22242" s="40">
        <v>0</v>
      </c>
      <c r="K22242" s="40">
        <v>0</v>
      </c>
    </row>
    <row r="22243" spans="1:11" x14ac:dyDescent="0.35">
      <c r="A22243">
        <v>67003</v>
      </c>
      <c r="B22243" t="s">
        <v>411</v>
      </c>
      <c r="C22243" s="70">
        <v>0</v>
      </c>
      <c r="D22243" s="70">
        <v>0</v>
      </c>
      <c r="E22243" s="71">
        <v>44592</v>
      </c>
      <c r="F22243" t="s">
        <v>6902</v>
      </c>
      <c r="G22243" t="s">
        <v>2247</v>
      </c>
      <c r="J22243" s="40">
        <v>0</v>
      </c>
      <c r="K22243" s="40">
        <v>0</v>
      </c>
    </row>
    <row r="22244" spans="1:11" x14ac:dyDescent="0.35">
      <c r="A22244">
        <v>67003</v>
      </c>
      <c r="B22244" t="s">
        <v>411</v>
      </c>
      <c r="C22244" s="70">
        <v>0</v>
      </c>
      <c r="D22244" s="70">
        <v>0</v>
      </c>
      <c r="E22244" s="71">
        <v>44592</v>
      </c>
      <c r="F22244" t="s">
        <v>6901</v>
      </c>
      <c r="G22244" t="s">
        <v>2247</v>
      </c>
      <c r="J22244" s="40">
        <v>0</v>
      </c>
      <c r="K22244" s="40">
        <v>0</v>
      </c>
    </row>
    <row r="22245" spans="1:11" x14ac:dyDescent="0.35">
      <c r="A22245">
        <v>67003</v>
      </c>
      <c r="B22245" t="s">
        <v>411</v>
      </c>
      <c r="C22245" s="70">
        <v>0</v>
      </c>
      <c r="D22245" s="70">
        <v>0</v>
      </c>
      <c r="E22245" s="71">
        <v>44592</v>
      </c>
      <c r="F22245" t="s">
        <v>6900</v>
      </c>
      <c r="G22245" t="s">
        <v>2247</v>
      </c>
      <c r="J22245" s="40">
        <v>0</v>
      </c>
      <c r="K22245" s="40">
        <v>0</v>
      </c>
    </row>
    <row r="22246" spans="1:11" x14ac:dyDescent="0.35">
      <c r="A22246">
        <v>67003</v>
      </c>
      <c r="B22246" t="s">
        <v>411</v>
      </c>
      <c r="C22246" s="70">
        <v>0</v>
      </c>
      <c r="D22246" s="70">
        <v>0</v>
      </c>
      <c r="E22246" s="71">
        <v>44592</v>
      </c>
      <c r="F22246" t="s">
        <v>6899</v>
      </c>
      <c r="G22246" t="s">
        <v>2247</v>
      </c>
      <c r="J22246" s="40">
        <v>0</v>
      </c>
      <c r="K22246" s="40">
        <v>0</v>
      </c>
    </row>
    <row r="22247" spans="1:11" x14ac:dyDescent="0.35">
      <c r="A22247">
        <v>67003</v>
      </c>
      <c r="B22247" t="s">
        <v>411</v>
      </c>
      <c r="C22247" s="70">
        <v>0</v>
      </c>
      <c r="D22247" s="70">
        <v>0</v>
      </c>
      <c r="E22247" s="71">
        <v>44592</v>
      </c>
      <c r="F22247" t="s">
        <v>6898</v>
      </c>
      <c r="G22247" t="s">
        <v>2247</v>
      </c>
      <c r="J22247" s="40">
        <v>0</v>
      </c>
      <c r="K22247" s="40">
        <v>0</v>
      </c>
    </row>
    <row r="22248" spans="1:11" x14ac:dyDescent="0.35">
      <c r="A22248">
        <v>67003</v>
      </c>
      <c r="B22248" t="s">
        <v>411</v>
      </c>
      <c r="C22248" s="70">
        <v>0</v>
      </c>
      <c r="D22248" s="70">
        <v>0</v>
      </c>
      <c r="E22248" s="71">
        <v>44592</v>
      </c>
      <c r="F22248" t="s">
        <v>6897</v>
      </c>
      <c r="G22248" t="s">
        <v>2247</v>
      </c>
      <c r="J22248" s="40">
        <v>0</v>
      </c>
      <c r="K22248" s="40">
        <v>0</v>
      </c>
    </row>
    <row r="22249" spans="1:11" x14ac:dyDescent="0.35">
      <c r="A22249">
        <v>67003</v>
      </c>
      <c r="B22249" t="s">
        <v>411</v>
      </c>
      <c r="C22249" s="70">
        <v>0</v>
      </c>
      <c r="D22249" s="70">
        <v>0</v>
      </c>
      <c r="E22249" s="71">
        <v>44592</v>
      </c>
      <c r="F22249" t="s">
        <v>6896</v>
      </c>
      <c r="G22249" t="s">
        <v>2247</v>
      </c>
      <c r="J22249" s="40">
        <v>0</v>
      </c>
      <c r="K22249" s="40">
        <v>0</v>
      </c>
    </row>
    <row r="22250" spans="1:11" x14ac:dyDescent="0.35">
      <c r="A22250">
        <v>67003</v>
      </c>
      <c r="B22250" t="s">
        <v>411</v>
      </c>
      <c r="C22250" s="70">
        <v>0</v>
      </c>
      <c r="D22250" s="70">
        <v>0</v>
      </c>
      <c r="E22250" s="71">
        <v>44592</v>
      </c>
      <c r="F22250" t="s">
        <v>6895</v>
      </c>
      <c r="G22250" t="s">
        <v>2247</v>
      </c>
      <c r="J22250" s="40">
        <v>0</v>
      </c>
      <c r="K22250" s="40">
        <v>0</v>
      </c>
    </row>
    <row r="22251" spans="1:11" x14ac:dyDescent="0.35">
      <c r="A22251">
        <v>67003</v>
      </c>
      <c r="B22251" t="s">
        <v>411</v>
      </c>
      <c r="C22251" s="70">
        <v>0</v>
      </c>
      <c r="D22251" s="70">
        <v>0</v>
      </c>
      <c r="E22251" s="71">
        <v>44592</v>
      </c>
      <c r="F22251" t="s">
        <v>6894</v>
      </c>
      <c r="G22251" t="s">
        <v>2247</v>
      </c>
      <c r="J22251" s="40">
        <v>0</v>
      </c>
      <c r="K22251" s="40">
        <v>0</v>
      </c>
    </row>
    <row r="22252" spans="1:11" x14ac:dyDescent="0.35">
      <c r="A22252">
        <v>67003</v>
      </c>
      <c r="B22252" t="s">
        <v>411</v>
      </c>
      <c r="C22252" s="70">
        <v>0</v>
      </c>
      <c r="D22252" s="70">
        <v>0</v>
      </c>
      <c r="E22252" s="71">
        <v>44592</v>
      </c>
      <c r="F22252" t="s">
        <v>6893</v>
      </c>
      <c r="G22252" t="s">
        <v>2247</v>
      </c>
      <c r="J22252" s="40">
        <v>155.94</v>
      </c>
      <c r="K22252" s="40">
        <v>0</v>
      </c>
    </row>
    <row r="22253" spans="1:11" x14ac:dyDescent="0.35">
      <c r="A22253">
        <v>67003</v>
      </c>
      <c r="B22253" t="s">
        <v>411</v>
      </c>
      <c r="C22253" s="70">
        <v>0</v>
      </c>
      <c r="D22253" s="70">
        <v>0</v>
      </c>
      <c r="E22253" s="71">
        <v>44592</v>
      </c>
      <c r="F22253" t="s">
        <v>6892</v>
      </c>
      <c r="G22253" t="s">
        <v>2247</v>
      </c>
      <c r="J22253" s="40">
        <v>3525.33</v>
      </c>
      <c r="K22253" s="40">
        <v>0</v>
      </c>
    </row>
    <row r="22254" spans="1:11" x14ac:dyDescent="0.35">
      <c r="A22254">
        <v>67003</v>
      </c>
      <c r="B22254" t="s">
        <v>411</v>
      </c>
      <c r="C22254" s="70">
        <v>0</v>
      </c>
      <c r="D22254" s="70">
        <v>0</v>
      </c>
      <c r="E22254" s="71">
        <v>44592</v>
      </c>
      <c r="F22254" t="s">
        <v>6891</v>
      </c>
      <c r="G22254" t="s">
        <v>2247</v>
      </c>
      <c r="J22254" s="40">
        <v>0</v>
      </c>
      <c r="K22254" s="40">
        <v>4.13</v>
      </c>
    </row>
    <row r="22255" spans="1:11" x14ac:dyDescent="0.35">
      <c r="A22255">
        <v>67003</v>
      </c>
      <c r="B22255" t="s">
        <v>411</v>
      </c>
      <c r="C22255" s="70">
        <v>0</v>
      </c>
      <c r="D22255" s="70">
        <v>0</v>
      </c>
      <c r="E22255" s="71">
        <v>44592</v>
      </c>
      <c r="F22255" t="s">
        <v>6890</v>
      </c>
      <c r="G22255" t="s">
        <v>2247</v>
      </c>
      <c r="J22255" s="40">
        <v>0</v>
      </c>
      <c r="K22255" s="40">
        <v>812</v>
      </c>
    </row>
    <row r="22256" spans="1:11" x14ac:dyDescent="0.35">
      <c r="A22256">
        <v>67003</v>
      </c>
      <c r="B22256" t="s">
        <v>411</v>
      </c>
      <c r="C22256" s="70">
        <v>0</v>
      </c>
      <c r="D22256" s="70">
        <v>0</v>
      </c>
      <c r="E22256" s="71">
        <v>44592</v>
      </c>
      <c r="F22256" t="s">
        <v>6889</v>
      </c>
      <c r="G22256" t="s">
        <v>2247</v>
      </c>
      <c r="J22256" s="40">
        <v>0</v>
      </c>
      <c r="K22256" s="40">
        <v>26.46</v>
      </c>
    </row>
    <row r="22257" spans="1:11" x14ac:dyDescent="0.35">
      <c r="A22257">
        <v>67003</v>
      </c>
      <c r="B22257" t="s">
        <v>411</v>
      </c>
      <c r="C22257" s="70">
        <v>0</v>
      </c>
      <c r="D22257" s="70">
        <v>0</v>
      </c>
      <c r="E22257" s="71">
        <v>44592</v>
      </c>
      <c r="F22257" t="s">
        <v>6888</v>
      </c>
      <c r="G22257" t="s">
        <v>2247</v>
      </c>
      <c r="J22257" s="40">
        <v>24.83</v>
      </c>
      <c r="K22257" s="40">
        <v>0</v>
      </c>
    </row>
    <row r="22258" spans="1:11" x14ac:dyDescent="0.35">
      <c r="A22258">
        <v>67003</v>
      </c>
      <c r="B22258" t="s">
        <v>411</v>
      </c>
      <c r="C22258" s="70">
        <v>0</v>
      </c>
      <c r="D22258" s="70">
        <v>0</v>
      </c>
      <c r="E22258" s="71">
        <v>44592</v>
      </c>
      <c r="F22258" t="s">
        <v>6887</v>
      </c>
      <c r="G22258" t="s">
        <v>2247</v>
      </c>
      <c r="J22258" s="40">
        <v>2.48</v>
      </c>
      <c r="K22258" s="40">
        <v>0</v>
      </c>
    </row>
    <row r="22259" spans="1:11" x14ac:dyDescent="0.35">
      <c r="A22259">
        <v>67003</v>
      </c>
      <c r="B22259" t="s">
        <v>411</v>
      </c>
      <c r="C22259" s="70">
        <v>0</v>
      </c>
      <c r="D22259" s="70">
        <v>0</v>
      </c>
      <c r="E22259" s="71">
        <v>44592</v>
      </c>
      <c r="F22259" t="s">
        <v>6886</v>
      </c>
      <c r="G22259" t="s">
        <v>2247</v>
      </c>
      <c r="J22259" s="40">
        <v>4.13</v>
      </c>
      <c r="K22259" s="40">
        <v>0</v>
      </c>
    </row>
    <row r="22260" spans="1:11" x14ac:dyDescent="0.35">
      <c r="A22260">
        <v>67003</v>
      </c>
      <c r="B22260" t="s">
        <v>411</v>
      </c>
      <c r="C22260" s="70">
        <v>0</v>
      </c>
      <c r="D22260" s="70">
        <v>0</v>
      </c>
      <c r="E22260" s="71">
        <v>44592</v>
      </c>
      <c r="F22260" t="s">
        <v>6885</v>
      </c>
      <c r="G22260" t="s">
        <v>2247</v>
      </c>
      <c r="J22260" s="40">
        <v>0</v>
      </c>
      <c r="K22260" s="40">
        <v>37.119999999999997</v>
      </c>
    </row>
    <row r="22261" spans="1:11" x14ac:dyDescent="0.35">
      <c r="A22261">
        <v>67003</v>
      </c>
      <c r="B22261" t="s">
        <v>411</v>
      </c>
      <c r="C22261" s="70">
        <v>0</v>
      </c>
      <c r="D22261" s="70">
        <v>0</v>
      </c>
      <c r="E22261" s="71">
        <v>44592</v>
      </c>
      <c r="F22261" t="s">
        <v>6884</v>
      </c>
      <c r="G22261" t="s">
        <v>2247</v>
      </c>
      <c r="J22261" s="40">
        <v>1242.3800000000001</v>
      </c>
      <c r="K22261" s="40">
        <v>0</v>
      </c>
    </row>
    <row r="22262" spans="1:11" x14ac:dyDescent="0.35">
      <c r="A22262">
        <v>67003</v>
      </c>
      <c r="B22262" t="s">
        <v>411</v>
      </c>
      <c r="C22262" s="70">
        <v>0</v>
      </c>
      <c r="D22262" s="70">
        <v>0</v>
      </c>
      <c r="E22262" s="71">
        <v>44592</v>
      </c>
      <c r="F22262" t="s">
        <v>6883</v>
      </c>
      <c r="G22262" t="s">
        <v>2247</v>
      </c>
      <c r="J22262" s="40">
        <v>16.190000000000001</v>
      </c>
      <c r="K22262" s="40">
        <v>0</v>
      </c>
    </row>
    <row r="22263" spans="1:11" x14ac:dyDescent="0.35">
      <c r="A22263">
        <v>67003</v>
      </c>
      <c r="B22263" t="s">
        <v>411</v>
      </c>
      <c r="C22263" s="70">
        <v>0</v>
      </c>
      <c r="D22263" s="70">
        <v>0</v>
      </c>
      <c r="E22263" s="71">
        <v>44592</v>
      </c>
      <c r="F22263" t="s">
        <v>6882</v>
      </c>
      <c r="G22263" t="s">
        <v>2247</v>
      </c>
      <c r="J22263" s="40">
        <v>149.69999999999999</v>
      </c>
      <c r="K22263" s="40">
        <v>0</v>
      </c>
    </row>
    <row r="22264" spans="1:11" x14ac:dyDescent="0.35">
      <c r="A22264">
        <v>67003</v>
      </c>
      <c r="B22264" t="s">
        <v>411</v>
      </c>
      <c r="C22264" s="70">
        <v>0</v>
      </c>
      <c r="D22264" s="70">
        <v>0</v>
      </c>
      <c r="E22264" s="71">
        <v>44592</v>
      </c>
      <c r="F22264" t="s">
        <v>6881</v>
      </c>
      <c r="G22264" t="s">
        <v>2247</v>
      </c>
      <c r="J22264" s="40">
        <v>301.77</v>
      </c>
      <c r="K22264" s="40">
        <v>0</v>
      </c>
    </row>
    <row r="22265" spans="1:11" x14ac:dyDescent="0.35">
      <c r="A22265">
        <v>67003</v>
      </c>
      <c r="B22265" t="s">
        <v>411</v>
      </c>
      <c r="C22265" s="70">
        <v>0</v>
      </c>
      <c r="D22265" s="70">
        <v>0</v>
      </c>
      <c r="E22265" s="71">
        <v>44592</v>
      </c>
      <c r="F22265" t="s">
        <v>6880</v>
      </c>
      <c r="G22265" t="s">
        <v>2247</v>
      </c>
      <c r="J22265" s="40">
        <v>572.03</v>
      </c>
      <c r="K22265" s="40">
        <v>0</v>
      </c>
    </row>
    <row r="22266" spans="1:11" x14ac:dyDescent="0.35">
      <c r="A22266">
        <v>67003</v>
      </c>
      <c r="B22266" t="s">
        <v>411</v>
      </c>
      <c r="C22266" s="70">
        <v>0</v>
      </c>
      <c r="D22266" s="70">
        <v>0</v>
      </c>
      <c r="E22266" s="71">
        <v>44592</v>
      </c>
      <c r="F22266" t="s">
        <v>6879</v>
      </c>
      <c r="G22266" t="s">
        <v>2247</v>
      </c>
      <c r="J22266" s="40">
        <v>0</v>
      </c>
      <c r="K22266" s="40">
        <v>235.34</v>
      </c>
    </row>
    <row r="22267" spans="1:11" x14ac:dyDescent="0.35">
      <c r="A22267">
        <v>67003</v>
      </c>
      <c r="B22267" t="s">
        <v>411</v>
      </c>
      <c r="C22267" s="70">
        <v>0</v>
      </c>
      <c r="D22267" s="70">
        <v>0</v>
      </c>
      <c r="E22267" s="71">
        <v>44592</v>
      </c>
      <c r="F22267" t="s">
        <v>6878</v>
      </c>
      <c r="G22267" t="s">
        <v>2247</v>
      </c>
      <c r="J22267" s="40">
        <v>83.79</v>
      </c>
      <c r="K22267" s="40">
        <v>0</v>
      </c>
    </row>
    <row r="22268" spans="1:11" x14ac:dyDescent="0.35">
      <c r="A22268">
        <v>67003</v>
      </c>
      <c r="B22268" t="s">
        <v>411</v>
      </c>
      <c r="C22268" s="70">
        <v>0</v>
      </c>
      <c r="D22268" s="70">
        <v>0</v>
      </c>
      <c r="E22268" s="71">
        <v>44592</v>
      </c>
      <c r="F22268" t="s">
        <v>6877</v>
      </c>
      <c r="G22268" t="s">
        <v>2247</v>
      </c>
      <c r="J22268" s="40">
        <v>6069.52</v>
      </c>
      <c r="K22268" s="40">
        <v>0</v>
      </c>
    </row>
    <row r="22269" spans="1:11" x14ac:dyDescent="0.35">
      <c r="A22269">
        <v>67003</v>
      </c>
      <c r="B22269" t="s">
        <v>411</v>
      </c>
      <c r="C22269" s="70">
        <v>0</v>
      </c>
      <c r="D22269" s="70">
        <v>0</v>
      </c>
      <c r="E22269" s="71">
        <v>44592</v>
      </c>
      <c r="F22269" t="s">
        <v>6876</v>
      </c>
      <c r="G22269" t="s">
        <v>2247</v>
      </c>
      <c r="J22269" s="40">
        <v>484.17</v>
      </c>
      <c r="K22269" s="40">
        <v>0</v>
      </c>
    </row>
    <row r="22270" spans="1:11" x14ac:dyDescent="0.35">
      <c r="A22270">
        <v>67003</v>
      </c>
      <c r="B22270" t="s">
        <v>411</v>
      </c>
      <c r="C22270" s="70">
        <v>0</v>
      </c>
      <c r="D22270" s="70">
        <v>0</v>
      </c>
      <c r="E22270" s="71">
        <v>44592</v>
      </c>
      <c r="F22270" t="s">
        <v>6875</v>
      </c>
      <c r="G22270" t="s">
        <v>2247</v>
      </c>
      <c r="J22270" s="40">
        <v>45772.61</v>
      </c>
      <c r="K22270" s="40">
        <v>0</v>
      </c>
    </row>
    <row r="22271" spans="1:11" x14ac:dyDescent="0.35">
      <c r="A22271">
        <v>67003</v>
      </c>
      <c r="B22271" t="s">
        <v>411</v>
      </c>
      <c r="C22271" s="70">
        <v>0</v>
      </c>
      <c r="D22271" s="70">
        <v>0</v>
      </c>
      <c r="E22271" s="71">
        <v>44592</v>
      </c>
      <c r="F22271" t="s">
        <v>6874</v>
      </c>
      <c r="G22271" t="s">
        <v>2247</v>
      </c>
      <c r="J22271" s="40">
        <v>27.21</v>
      </c>
      <c r="K22271" s="40">
        <v>0</v>
      </c>
    </row>
    <row r="22272" spans="1:11" x14ac:dyDescent="0.35">
      <c r="A22272">
        <v>67003</v>
      </c>
      <c r="B22272" t="s">
        <v>411</v>
      </c>
      <c r="C22272" s="70">
        <v>0</v>
      </c>
      <c r="D22272" s="70">
        <v>0</v>
      </c>
      <c r="E22272" s="71">
        <v>44592</v>
      </c>
      <c r="F22272" t="s">
        <v>6873</v>
      </c>
      <c r="G22272" t="s">
        <v>2247</v>
      </c>
      <c r="J22272" s="40">
        <v>0</v>
      </c>
      <c r="K22272" s="40">
        <v>365.6</v>
      </c>
    </row>
    <row r="22273" spans="1:11" x14ac:dyDescent="0.35">
      <c r="A22273">
        <v>67003</v>
      </c>
      <c r="B22273" t="s">
        <v>411</v>
      </c>
      <c r="C22273" s="70">
        <v>0</v>
      </c>
      <c r="D22273" s="70">
        <v>0</v>
      </c>
      <c r="E22273" s="71">
        <v>44592</v>
      </c>
      <c r="F22273" t="s">
        <v>6872</v>
      </c>
      <c r="G22273" t="s">
        <v>2247</v>
      </c>
      <c r="J22273" s="40">
        <v>930.12</v>
      </c>
      <c r="K22273" s="40">
        <v>0</v>
      </c>
    </row>
    <row r="22274" spans="1:11" x14ac:dyDescent="0.35">
      <c r="A22274">
        <v>67003</v>
      </c>
      <c r="B22274" t="s">
        <v>411</v>
      </c>
      <c r="C22274" s="70">
        <v>0</v>
      </c>
      <c r="D22274" s="70">
        <v>0</v>
      </c>
      <c r="E22274" s="71">
        <v>44592</v>
      </c>
      <c r="F22274" t="s">
        <v>6871</v>
      </c>
      <c r="G22274" t="s">
        <v>2247</v>
      </c>
      <c r="J22274" s="40">
        <v>0</v>
      </c>
      <c r="K22274" s="40">
        <v>49.64</v>
      </c>
    </row>
    <row r="22275" spans="1:11" x14ac:dyDescent="0.35">
      <c r="A22275">
        <v>67003</v>
      </c>
      <c r="B22275" t="s">
        <v>411</v>
      </c>
      <c r="C22275" s="70">
        <v>0</v>
      </c>
      <c r="D22275" s="70">
        <v>0</v>
      </c>
      <c r="E22275" s="71">
        <v>44592</v>
      </c>
      <c r="F22275" t="s">
        <v>6870</v>
      </c>
      <c r="G22275" t="s">
        <v>2247</v>
      </c>
      <c r="J22275" s="40">
        <v>0</v>
      </c>
      <c r="K22275" s="40">
        <v>34.4</v>
      </c>
    </row>
    <row r="22276" spans="1:11" x14ac:dyDescent="0.35">
      <c r="A22276">
        <v>67003</v>
      </c>
      <c r="B22276" t="s">
        <v>411</v>
      </c>
      <c r="C22276" s="70">
        <v>0</v>
      </c>
      <c r="D22276" s="70">
        <v>0</v>
      </c>
      <c r="E22276" s="71">
        <v>44592</v>
      </c>
      <c r="F22276" t="s">
        <v>6869</v>
      </c>
      <c r="G22276" t="s">
        <v>2247</v>
      </c>
      <c r="J22276" s="40">
        <v>0</v>
      </c>
      <c r="K22276" s="40">
        <v>0.02</v>
      </c>
    </row>
    <row r="22277" spans="1:11" x14ac:dyDescent="0.35">
      <c r="A22277">
        <v>67003</v>
      </c>
      <c r="B22277" t="s">
        <v>411</v>
      </c>
      <c r="C22277" s="70">
        <v>0</v>
      </c>
      <c r="D22277" s="70">
        <v>0</v>
      </c>
      <c r="E22277" s="71">
        <v>44592</v>
      </c>
      <c r="F22277" t="s">
        <v>6868</v>
      </c>
      <c r="G22277" t="s">
        <v>2247</v>
      </c>
      <c r="J22277" s="40">
        <v>296.08999999999997</v>
      </c>
      <c r="K22277" s="40">
        <v>0</v>
      </c>
    </row>
    <row r="22278" spans="1:11" x14ac:dyDescent="0.35">
      <c r="A22278">
        <v>67003</v>
      </c>
      <c r="B22278" t="s">
        <v>411</v>
      </c>
      <c r="C22278" s="70">
        <v>0</v>
      </c>
      <c r="D22278" s="70">
        <v>0</v>
      </c>
      <c r="E22278" s="71">
        <v>44592</v>
      </c>
      <c r="F22278" t="s">
        <v>6867</v>
      </c>
      <c r="G22278" t="s">
        <v>2247</v>
      </c>
      <c r="J22278" s="40">
        <v>309.88</v>
      </c>
      <c r="K22278" s="40">
        <v>0</v>
      </c>
    </row>
    <row r="22279" spans="1:11" x14ac:dyDescent="0.35">
      <c r="A22279">
        <v>67003</v>
      </c>
      <c r="B22279" t="s">
        <v>411</v>
      </c>
      <c r="C22279" s="70">
        <v>0</v>
      </c>
      <c r="D22279" s="70">
        <v>0</v>
      </c>
      <c r="E22279" s="71">
        <v>44592</v>
      </c>
      <c r="F22279" t="s">
        <v>6866</v>
      </c>
      <c r="G22279" t="s">
        <v>2247</v>
      </c>
      <c r="J22279" s="40">
        <v>0</v>
      </c>
      <c r="K22279" s="40">
        <v>369.63</v>
      </c>
    </row>
    <row r="22280" spans="1:11" x14ac:dyDescent="0.35">
      <c r="A22280">
        <v>67003</v>
      </c>
      <c r="B22280" t="s">
        <v>411</v>
      </c>
      <c r="C22280" s="70">
        <v>0</v>
      </c>
      <c r="D22280" s="70">
        <v>0</v>
      </c>
      <c r="E22280" s="71">
        <v>44592</v>
      </c>
      <c r="F22280" t="s">
        <v>6865</v>
      </c>
      <c r="G22280" t="s">
        <v>2247</v>
      </c>
      <c r="J22280" s="40">
        <v>0</v>
      </c>
      <c r="K22280" s="40">
        <v>309.88</v>
      </c>
    </row>
    <row r="22281" spans="1:11" x14ac:dyDescent="0.35">
      <c r="A22281">
        <v>67003</v>
      </c>
      <c r="B22281" t="s">
        <v>411</v>
      </c>
      <c r="C22281" s="70">
        <v>0</v>
      </c>
      <c r="D22281" s="70">
        <v>0</v>
      </c>
      <c r="E22281" s="71">
        <v>44592</v>
      </c>
      <c r="F22281" t="s">
        <v>6864</v>
      </c>
      <c r="G22281" t="s">
        <v>2247</v>
      </c>
      <c r="J22281" s="40">
        <v>532.92999999999995</v>
      </c>
      <c r="K22281" s="40">
        <v>0</v>
      </c>
    </row>
    <row r="22282" spans="1:11" x14ac:dyDescent="0.35">
      <c r="A22282">
        <v>67003</v>
      </c>
      <c r="B22282" t="s">
        <v>411</v>
      </c>
      <c r="C22282" s="70">
        <v>0</v>
      </c>
      <c r="D22282" s="70">
        <v>0</v>
      </c>
      <c r="E22282" s="71">
        <v>44592</v>
      </c>
      <c r="F22282" t="s">
        <v>6863</v>
      </c>
      <c r="G22282" t="s">
        <v>2247</v>
      </c>
      <c r="J22282" s="40">
        <v>15.95</v>
      </c>
      <c r="K22282" s="40">
        <v>0</v>
      </c>
    </row>
    <row r="22283" spans="1:11" x14ac:dyDescent="0.35">
      <c r="A22283">
        <v>67003</v>
      </c>
      <c r="B22283" t="s">
        <v>411</v>
      </c>
      <c r="C22283" s="70">
        <v>0</v>
      </c>
      <c r="D22283" s="70">
        <v>0</v>
      </c>
      <c r="E22283" s="71">
        <v>44592</v>
      </c>
      <c r="F22283" t="s">
        <v>6862</v>
      </c>
      <c r="G22283" t="s">
        <v>2247</v>
      </c>
      <c r="J22283" s="40">
        <v>184.29</v>
      </c>
      <c r="K22283" s="40">
        <v>0</v>
      </c>
    </row>
    <row r="22284" spans="1:11" x14ac:dyDescent="0.35">
      <c r="A22284">
        <v>67003</v>
      </c>
      <c r="B22284" t="s">
        <v>411</v>
      </c>
      <c r="C22284" s="70">
        <v>0</v>
      </c>
      <c r="D22284" s="70">
        <v>0</v>
      </c>
      <c r="E22284" s="71">
        <v>44592</v>
      </c>
      <c r="F22284" t="s">
        <v>6861</v>
      </c>
      <c r="G22284" t="s">
        <v>2247</v>
      </c>
      <c r="J22284" s="40">
        <v>0</v>
      </c>
      <c r="K22284" s="40">
        <v>575.91999999999996</v>
      </c>
    </row>
    <row r="22285" spans="1:11" x14ac:dyDescent="0.35">
      <c r="A22285">
        <v>67003</v>
      </c>
      <c r="B22285" t="s">
        <v>411</v>
      </c>
      <c r="C22285" s="70">
        <v>0</v>
      </c>
      <c r="D22285" s="70">
        <v>0</v>
      </c>
      <c r="E22285" s="71">
        <v>44592</v>
      </c>
      <c r="F22285" t="s">
        <v>6860</v>
      </c>
      <c r="G22285" t="s">
        <v>2247</v>
      </c>
      <c r="J22285" s="40">
        <v>576.84</v>
      </c>
      <c r="K22285" s="40">
        <v>0</v>
      </c>
    </row>
    <row r="22286" spans="1:11" x14ac:dyDescent="0.35">
      <c r="A22286">
        <v>67003</v>
      </c>
      <c r="B22286" t="s">
        <v>411</v>
      </c>
      <c r="C22286" s="70">
        <v>0</v>
      </c>
      <c r="D22286" s="70">
        <v>0</v>
      </c>
      <c r="E22286" s="71">
        <v>44592</v>
      </c>
      <c r="F22286" t="s">
        <v>6859</v>
      </c>
      <c r="G22286" t="s">
        <v>2247</v>
      </c>
      <c r="J22286" s="40">
        <v>221.92</v>
      </c>
      <c r="K22286" s="40">
        <v>0</v>
      </c>
    </row>
    <row r="22287" spans="1:11" x14ac:dyDescent="0.35">
      <c r="A22287">
        <v>67003</v>
      </c>
      <c r="B22287" t="s">
        <v>411</v>
      </c>
      <c r="C22287" s="70">
        <v>0</v>
      </c>
      <c r="D22287" s="70">
        <v>0</v>
      </c>
      <c r="E22287" s="71">
        <v>44592</v>
      </c>
      <c r="F22287" t="s">
        <v>6858</v>
      </c>
      <c r="G22287" t="s">
        <v>2247</v>
      </c>
      <c r="J22287" s="40">
        <v>0</v>
      </c>
      <c r="K22287" s="40">
        <v>455.94</v>
      </c>
    </row>
    <row r="22288" spans="1:11" x14ac:dyDescent="0.35">
      <c r="A22288">
        <v>67003</v>
      </c>
      <c r="B22288" t="s">
        <v>411</v>
      </c>
      <c r="C22288" s="70">
        <v>0</v>
      </c>
      <c r="D22288" s="70">
        <v>0</v>
      </c>
      <c r="E22288" s="71">
        <v>44592</v>
      </c>
      <c r="F22288" t="s">
        <v>6857</v>
      </c>
      <c r="G22288" t="s">
        <v>2247</v>
      </c>
      <c r="J22288" s="40">
        <v>40.54</v>
      </c>
      <c r="K22288" s="40">
        <v>0</v>
      </c>
    </row>
    <row r="22289" spans="1:11" x14ac:dyDescent="0.35">
      <c r="A22289">
        <v>67003</v>
      </c>
      <c r="B22289" t="s">
        <v>411</v>
      </c>
      <c r="C22289" s="70">
        <v>0</v>
      </c>
      <c r="D22289" s="70">
        <v>0</v>
      </c>
      <c r="E22289" s="71">
        <v>44592</v>
      </c>
      <c r="F22289" t="s">
        <v>6856</v>
      </c>
      <c r="G22289" t="s">
        <v>2247</v>
      </c>
      <c r="J22289" s="40">
        <v>0</v>
      </c>
      <c r="K22289" s="40">
        <v>2.35</v>
      </c>
    </row>
    <row r="22290" spans="1:11" x14ac:dyDescent="0.35">
      <c r="A22290">
        <v>67003</v>
      </c>
      <c r="B22290" t="s">
        <v>411</v>
      </c>
      <c r="C22290" s="70">
        <v>0</v>
      </c>
      <c r="D22290" s="70">
        <v>0</v>
      </c>
      <c r="E22290" s="71">
        <v>44592</v>
      </c>
      <c r="F22290" t="s">
        <v>6855</v>
      </c>
      <c r="G22290" t="s">
        <v>2247</v>
      </c>
      <c r="J22290" s="40">
        <v>0</v>
      </c>
      <c r="K22290" s="40">
        <v>104.36</v>
      </c>
    </row>
    <row r="22291" spans="1:11" x14ac:dyDescent="0.35">
      <c r="A22291">
        <v>67003</v>
      </c>
      <c r="B22291" t="s">
        <v>411</v>
      </c>
      <c r="C22291" s="70">
        <v>0</v>
      </c>
      <c r="D22291" s="70">
        <v>0</v>
      </c>
      <c r="E22291" s="71">
        <v>44592</v>
      </c>
      <c r="F22291" t="s">
        <v>6854</v>
      </c>
      <c r="G22291" t="s">
        <v>2247</v>
      </c>
      <c r="J22291" s="40">
        <v>0</v>
      </c>
      <c r="K22291" s="40">
        <v>2.64</v>
      </c>
    </row>
    <row r="22292" spans="1:11" x14ac:dyDescent="0.35">
      <c r="A22292">
        <v>67003</v>
      </c>
      <c r="B22292" t="s">
        <v>411</v>
      </c>
      <c r="C22292" s="70">
        <v>0</v>
      </c>
      <c r="D22292" s="70">
        <v>0</v>
      </c>
      <c r="E22292" s="71">
        <v>44592</v>
      </c>
      <c r="F22292" t="s">
        <v>6853</v>
      </c>
      <c r="G22292" t="s">
        <v>2247</v>
      </c>
      <c r="J22292" s="40">
        <v>0</v>
      </c>
      <c r="K22292" s="40">
        <v>5.0999999999999996</v>
      </c>
    </row>
    <row r="22293" spans="1:11" x14ac:dyDescent="0.35">
      <c r="A22293">
        <v>67003</v>
      </c>
      <c r="B22293" t="s">
        <v>411</v>
      </c>
      <c r="C22293" s="70">
        <v>0</v>
      </c>
      <c r="D22293" s="70">
        <v>0</v>
      </c>
      <c r="E22293" s="71">
        <v>44592</v>
      </c>
      <c r="F22293" t="s">
        <v>6852</v>
      </c>
      <c r="G22293" t="s">
        <v>2247</v>
      </c>
      <c r="J22293" s="40">
        <v>0</v>
      </c>
      <c r="K22293" s="40">
        <v>5.57</v>
      </c>
    </row>
    <row r="22294" spans="1:11" x14ac:dyDescent="0.35">
      <c r="A22294">
        <v>67003</v>
      </c>
      <c r="B22294" t="s">
        <v>411</v>
      </c>
      <c r="C22294" s="70">
        <v>0</v>
      </c>
      <c r="D22294" s="70">
        <v>0</v>
      </c>
      <c r="E22294" s="71">
        <v>44592</v>
      </c>
      <c r="F22294" t="s">
        <v>6851</v>
      </c>
      <c r="G22294" t="s">
        <v>2247</v>
      </c>
      <c r="J22294" s="40">
        <v>0.01</v>
      </c>
      <c r="K22294" s="40">
        <v>0</v>
      </c>
    </row>
    <row r="22295" spans="1:11" x14ac:dyDescent="0.35">
      <c r="A22295">
        <v>67003</v>
      </c>
      <c r="B22295" t="s">
        <v>411</v>
      </c>
      <c r="C22295" s="70">
        <v>0</v>
      </c>
      <c r="D22295" s="70">
        <v>0</v>
      </c>
      <c r="E22295" s="71">
        <v>44592</v>
      </c>
      <c r="F22295" t="s">
        <v>6850</v>
      </c>
      <c r="G22295" t="s">
        <v>2247</v>
      </c>
      <c r="J22295" s="40">
        <v>0</v>
      </c>
      <c r="K22295" s="40">
        <v>0.01</v>
      </c>
    </row>
    <row r="22296" spans="1:11" x14ac:dyDescent="0.35">
      <c r="A22296">
        <v>67003</v>
      </c>
      <c r="B22296" t="s">
        <v>411</v>
      </c>
      <c r="C22296" s="70">
        <v>0</v>
      </c>
      <c r="D22296" s="70">
        <v>0</v>
      </c>
      <c r="E22296" s="71">
        <v>44592</v>
      </c>
      <c r="F22296" t="s">
        <v>6849</v>
      </c>
      <c r="G22296" t="s">
        <v>2247</v>
      </c>
      <c r="J22296" s="40">
        <v>2159.83</v>
      </c>
      <c r="K22296" s="40">
        <v>0</v>
      </c>
    </row>
    <row r="22297" spans="1:11" x14ac:dyDescent="0.35">
      <c r="A22297">
        <v>67003</v>
      </c>
      <c r="B22297" t="s">
        <v>411</v>
      </c>
      <c r="C22297" s="70">
        <v>0</v>
      </c>
      <c r="D22297" s="70">
        <v>0</v>
      </c>
      <c r="E22297" s="71">
        <v>44592</v>
      </c>
      <c r="F22297" t="s">
        <v>6848</v>
      </c>
      <c r="G22297" t="s">
        <v>2247</v>
      </c>
      <c r="J22297" s="40">
        <v>10338.83</v>
      </c>
      <c r="K22297" s="40">
        <v>0</v>
      </c>
    </row>
    <row r="22298" spans="1:11" x14ac:dyDescent="0.35">
      <c r="A22298">
        <v>67003</v>
      </c>
      <c r="B22298" t="s">
        <v>411</v>
      </c>
      <c r="C22298" s="70">
        <v>0</v>
      </c>
      <c r="D22298" s="70">
        <v>0</v>
      </c>
      <c r="E22298" s="71">
        <v>44592</v>
      </c>
      <c r="F22298" t="s">
        <v>6847</v>
      </c>
      <c r="G22298" t="s">
        <v>2247</v>
      </c>
      <c r="J22298" s="40">
        <v>2.5299999999999998</v>
      </c>
      <c r="K22298" s="40">
        <v>0</v>
      </c>
    </row>
    <row r="22299" spans="1:11" x14ac:dyDescent="0.35">
      <c r="A22299">
        <v>67003</v>
      </c>
      <c r="B22299" t="s">
        <v>411</v>
      </c>
      <c r="C22299" s="70">
        <v>0</v>
      </c>
      <c r="D22299" s="70">
        <v>0</v>
      </c>
      <c r="E22299" s="71">
        <v>44592</v>
      </c>
      <c r="F22299" t="s">
        <v>6846</v>
      </c>
      <c r="G22299" t="s">
        <v>2247</v>
      </c>
      <c r="J22299" s="40">
        <v>0</v>
      </c>
      <c r="K22299" s="40">
        <v>23.76</v>
      </c>
    </row>
    <row r="22300" spans="1:11" x14ac:dyDescent="0.35">
      <c r="A22300">
        <v>67003</v>
      </c>
      <c r="B22300" t="s">
        <v>411</v>
      </c>
      <c r="C22300" s="70">
        <v>0</v>
      </c>
      <c r="D22300" s="70">
        <v>0</v>
      </c>
      <c r="E22300" s="71">
        <v>44592</v>
      </c>
      <c r="F22300" t="s">
        <v>6845</v>
      </c>
      <c r="G22300" t="s">
        <v>2247</v>
      </c>
      <c r="J22300" s="40">
        <v>0</v>
      </c>
      <c r="K22300" s="40">
        <v>219.77</v>
      </c>
    </row>
    <row r="22301" spans="1:11" x14ac:dyDescent="0.35">
      <c r="A22301">
        <v>67003</v>
      </c>
      <c r="B22301" t="s">
        <v>411</v>
      </c>
      <c r="C22301" s="70">
        <v>0</v>
      </c>
      <c r="D22301" s="70">
        <v>0</v>
      </c>
      <c r="E22301" s="71">
        <v>44592</v>
      </c>
      <c r="F22301" t="s">
        <v>6844</v>
      </c>
      <c r="G22301" t="s">
        <v>2247</v>
      </c>
      <c r="J22301" s="40">
        <v>0.01</v>
      </c>
      <c r="K22301" s="40">
        <v>0</v>
      </c>
    </row>
    <row r="22302" spans="1:11" x14ac:dyDescent="0.35">
      <c r="A22302">
        <v>67003</v>
      </c>
      <c r="B22302" t="s">
        <v>411</v>
      </c>
      <c r="C22302" s="70">
        <v>0</v>
      </c>
      <c r="D22302" s="70">
        <v>0</v>
      </c>
      <c r="E22302" s="71">
        <v>44592</v>
      </c>
      <c r="F22302" t="s">
        <v>6843</v>
      </c>
      <c r="G22302" t="s">
        <v>2247</v>
      </c>
      <c r="J22302" s="40">
        <v>0</v>
      </c>
      <c r="K22302" s="40">
        <v>6.08</v>
      </c>
    </row>
    <row r="22303" spans="1:11" x14ac:dyDescent="0.35">
      <c r="A22303">
        <v>67003</v>
      </c>
      <c r="B22303" t="s">
        <v>411</v>
      </c>
      <c r="C22303" s="70">
        <v>0</v>
      </c>
      <c r="D22303" s="70">
        <v>0</v>
      </c>
      <c r="E22303" s="71">
        <v>44592</v>
      </c>
      <c r="F22303" t="s">
        <v>6842</v>
      </c>
      <c r="G22303" t="s">
        <v>2247</v>
      </c>
      <c r="J22303" s="40">
        <v>0</v>
      </c>
      <c r="K22303" s="40">
        <v>10.19</v>
      </c>
    </row>
    <row r="22304" spans="1:11" x14ac:dyDescent="0.35">
      <c r="A22304">
        <v>67003</v>
      </c>
      <c r="B22304" t="s">
        <v>411</v>
      </c>
      <c r="C22304" s="70">
        <v>0</v>
      </c>
      <c r="D22304" s="70">
        <v>0</v>
      </c>
      <c r="E22304" s="71">
        <v>44592</v>
      </c>
      <c r="F22304" t="s">
        <v>6841</v>
      </c>
      <c r="G22304" t="s">
        <v>2247</v>
      </c>
      <c r="J22304" s="40">
        <v>0</v>
      </c>
      <c r="K22304" s="40">
        <v>7.69</v>
      </c>
    </row>
    <row r="22305" spans="1:11" x14ac:dyDescent="0.35">
      <c r="A22305">
        <v>67003</v>
      </c>
      <c r="B22305" t="s">
        <v>411</v>
      </c>
      <c r="C22305" s="70">
        <v>0</v>
      </c>
      <c r="D22305" s="70">
        <v>0</v>
      </c>
      <c r="E22305" s="71">
        <v>44592</v>
      </c>
      <c r="F22305" t="s">
        <v>6840</v>
      </c>
      <c r="G22305" t="s">
        <v>2247</v>
      </c>
      <c r="J22305" s="40">
        <v>0</v>
      </c>
      <c r="K22305" s="40">
        <v>4.83</v>
      </c>
    </row>
    <row r="22306" spans="1:11" x14ac:dyDescent="0.35">
      <c r="A22306">
        <v>67003</v>
      </c>
      <c r="B22306" t="s">
        <v>411</v>
      </c>
      <c r="C22306" s="70">
        <v>0</v>
      </c>
      <c r="D22306" s="70">
        <v>0</v>
      </c>
      <c r="E22306" s="71">
        <v>44592</v>
      </c>
      <c r="F22306" t="s">
        <v>6839</v>
      </c>
      <c r="G22306" t="s">
        <v>2247</v>
      </c>
      <c r="J22306" s="40">
        <v>0</v>
      </c>
      <c r="K22306" s="40">
        <v>5.82</v>
      </c>
    </row>
    <row r="22307" spans="1:11" x14ac:dyDescent="0.35">
      <c r="A22307">
        <v>67003</v>
      </c>
      <c r="B22307" t="s">
        <v>411</v>
      </c>
      <c r="C22307" s="70">
        <v>0</v>
      </c>
      <c r="D22307" s="70">
        <v>0</v>
      </c>
      <c r="E22307" s="71">
        <v>44592</v>
      </c>
      <c r="F22307" t="s">
        <v>6838</v>
      </c>
      <c r="G22307" t="s">
        <v>2247</v>
      </c>
      <c r="J22307" s="40">
        <v>0</v>
      </c>
      <c r="K22307" s="40">
        <v>1.19</v>
      </c>
    </row>
    <row r="22308" spans="1:11" x14ac:dyDescent="0.35">
      <c r="A22308">
        <v>67003</v>
      </c>
      <c r="B22308" t="s">
        <v>411</v>
      </c>
      <c r="C22308" s="70">
        <v>0</v>
      </c>
      <c r="D22308" s="70">
        <v>0</v>
      </c>
      <c r="E22308" s="71">
        <v>44592</v>
      </c>
      <c r="F22308" t="s">
        <v>6837</v>
      </c>
      <c r="G22308" t="s">
        <v>2247</v>
      </c>
      <c r="J22308" s="40">
        <v>0</v>
      </c>
      <c r="K22308" s="40">
        <v>14.27</v>
      </c>
    </row>
    <row r="22309" spans="1:11" x14ac:dyDescent="0.35">
      <c r="A22309">
        <v>67003</v>
      </c>
      <c r="B22309" t="s">
        <v>411</v>
      </c>
      <c r="C22309" s="70">
        <v>0</v>
      </c>
      <c r="D22309" s="70">
        <v>0</v>
      </c>
      <c r="E22309" s="71">
        <v>44592</v>
      </c>
      <c r="F22309" t="s">
        <v>6836</v>
      </c>
      <c r="G22309" t="s">
        <v>2247</v>
      </c>
      <c r="J22309" s="40">
        <v>1907.1</v>
      </c>
      <c r="K22309" s="40">
        <v>0</v>
      </c>
    </row>
    <row r="22310" spans="1:11" x14ac:dyDescent="0.35">
      <c r="A22310">
        <v>67003</v>
      </c>
      <c r="B22310" t="s">
        <v>411</v>
      </c>
      <c r="C22310" s="70">
        <v>0</v>
      </c>
      <c r="D22310" s="70">
        <v>0</v>
      </c>
      <c r="E22310" s="71">
        <v>44592</v>
      </c>
      <c r="F22310" t="s">
        <v>6835</v>
      </c>
      <c r="G22310" t="s">
        <v>2247</v>
      </c>
      <c r="J22310" s="40">
        <v>85.33</v>
      </c>
      <c r="K22310" s="40">
        <v>0</v>
      </c>
    </row>
    <row r="22311" spans="1:11" x14ac:dyDescent="0.35">
      <c r="A22311">
        <v>67003</v>
      </c>
      <c r="B22311" t="s">
        <v>411</v>
      </c>
      <c r="C22311" s="70">
        <v>0</v>
      </c>
      <c r="D22311" s="70">
        <v>0</v>
      </c>
      <c r="E22311" s="71">
        <v>44592</v>
      </c>
      <c r="F22311" t="s">
        <v>6834</v>
      </c>
      <c r="G22311" t="s">
        <v>2247</v>
      </c>
      <c r="J22311" s="40">
        <v>520.79999999999995</v>
      </c>
      <c r="K22311" s="40">
        <v>0</v>
      </c>
    </row>
    <row r="22312" spans="1:11" x14ac:dyDescent="0.35">
      <c r="A22312">
        <v>67003</v>
      </c>
      <c r="B22312" t="s">
        <v>411</v>
      </c>
      <c r="C22312" s="70">
        <v>0</v>
      </c>
      <c r="D22312" s="70">
        <v>0</v>
      </c>
      <c r="E22312" s="71">
        <v>44592</v>
      </c>
      <c r="F22312" t="s">
        <v>6833</v>
      </c>
      <c r="G22312" t="s">
        <v>2247</v>
      </c>
      <c r="J22312" s="40">
        <v>0</v>
      </c>
      <c r="K22312" s="40">
        <v>16.399999999999999</v>
      </c>
    </row>
    <row r="22313" spans="1:11" x14ac:dyDescent="0.35">
      <c r="A22313">
        <v>67003</v>
      </c>
      <c r="B22313" t="s">
        <v>411</v>
      </c>
      <c r="C22313" s="70">
        <v>0</v>
      </c>
      <c r="D22313" s="70">
        <v>0</v>
      </c>
      <c r="E22313" s="71">
        <v>44592</v>
      </c>
      <c r="F22313" t="s">
        <v>6832</v>
      </c>
      <c r="G22313" t="s">
        <v>2247</v>
      </c>
      <c r="J22313" s="40">
        <v>0</v>
      </c>
      <c r="K22313" s="40">
        <v>81.42</v>
      </c>
    </row>
    <row r="22314" spans="1:11" x14ac:dyDescent="0.35">
      <c r="A22314">
        <v>67003</v>
      </c>
      <c r="B22314" t="s">
        <v>411</v>
      </c>
      <c r="C22314" s="70">
        <v>0</v>
      </c>
      <c r="D22314" s="70">
        <v>0</v>
      </c>
      <c r="E22314" s="71">
        <v>44592</v>
      </c>
      <c r="F22314" t="s">
        <v>6831</v>
      </c>
      <c r="G22314" t="s">
        <v>2247</v>
      </c>
      <c r="J22314" s="40">
        <v>3.56</v>
      </c>
      <c r="K22314" s="40">
        <v>0</v>
      </c>
    </row>
    <row r="22315" spans="1:11" x14ac:dyDescent="0.35">
      <c r="A22315">
        <v>67003</v>
      </c>
      <c r="B22315" t="s">
        <v>411</v>
      </c>
      <c r="C22315" s="70">
        <v>0</v>
      </c>
      <c r="D22315" s="70">
        <v>0</v>
      </c>
      <c r="E22315" s="71">
        <v>44592</v>
      </c>
      <c r="F22315" t="s">
        <v>6830</v>
      </c>
      <c r="G22315" t="s">
        <v>2247</v>
      </c>
      <c r="J22315" s="40">
        <v>0</v>
      </c>
      <c r="K22315" s="40">
        <v>13.29</v>
      </c>
    </row>
    <row r="22316" spans="1:11" x14ac:dyDescent="0.35">
      <c r="A22316">
        <v>67003</v>
      </c>
      <c r="B22316" t="s">
        <v>411</v>
      </c>
      <c r="C22316" s="70">
        <v>0</v>
      </c>
      <c r="D22316" s="70">
        <v>0</v>
      </c>
      <c r="E22316" s="71">
        <v>44592</v>
      </c>
      <c r="F22316" t="s">
        <v>6829</v>
      </c>
      <c r="G22316" t="s">
        <v>2247</v>
      </c>
      <c r="J22316" s="40">
        <v>308.02999999999997</v>
      </c>
      <c r="K22316" s="40">
        <v>0</v>
      </c>
    </row>
    <row r="22317" spans="1:11" x14ac:dyDescent="0.35">
      <c r="A22317">
        <v>67003</v>
      </c>
      <c r="B22317" t="s">
        <v>411</v>
      </c>
      <c r="C22317" s="70">
        <v>0</v>
      </c>
      <c r="D22317" s="70">
        <v>0</v>
      </c>
      <c r="E22317" s="71">
        <v>44592</v>
      </c>
      <c r="F22317" t="s">
        <v>6828</v>
      </c>
      <c r="G22317" t="s">
        <v>2247</v>
      </c>
      <c r="J22317" s="40">
        <v>0</v>
      </c>
      <c r="K22317" s="40">
        <v>27.34</v>
      </c>
    </row>
    <row r="22318" spans="1:11" x14ac:dyDescent="0.35">
      <c r="A22318">
        <v>67003</v>
      </c>
      <c r="B22318" t="s">
        <v>411</v>
      </c>
      <c r="C22318" s="70">
        <v>0</v>
      </c>
      <c r="D22318" s="70">
        <v>0</v>
      </c>
      <c r="E22318" s="71">
        <v>44592</v>
      </c>
      <c r="F22318" t="s">
        <v>6827</v>
      </c>
      <c r="G22318" t="s">
        <v>2247</v>
      </c>
      <c r="J22318" s="40">
        <v>0</v>
      </c>
      <c r="K22318" s="40">
        <v>272.08</v>
      </c>
    </row>
    <row r="22319" spans="1:11" x14ac:dyDescent="0.35">
      <c r="A22319">
        <v>67003</v>
      </c>
      <c r="B22319" t="s">
        <v>411</v>
      </c>
      <c r="C22319" s="70">
        <v>0</v>
      </c>
      <c r="D22319" s="70">
        <v>0</v>
      </c>
      <c r="E22319" s="71">
        <v>44592</v>
      </c>
      <c r="F22319" t="s">
        <v>6826</v>
      </c>
      <c r="G22319" t="s">
        <v>2247</v>
      </c>
      <c r="J22319" s="40">
        <v>0</v>
      </c>
      <c r="K22319" s="40">
        <v>9.6300000000000008</v>
      </c>
    </row>
    <row r="22320" spans="1:11" x14ac:dyDescent="0.35">
      <c r="A22320">
        <v>67003</v>
      </c>
      <c r="B22320" t="s">
        <v>411</v>
      </c>
      <c r="C22320" s="70">
        <v>0</v>
      </c>
      <c r="D22320" s="70">
        <v>0</v>
      </c>
      <c r="E22320" s="71">
        <v>44592</v>
      </c>
      <c r="F22320" t="s">
        <v>6825</v>
      </c>
      <c r="G22320" t="s">
        <v>2247</v>
      </c>
      <c r="J22320" s="40">
        <v>0</v>
      </c>
      <c r="K22320" s="40">
        <v>897.03</v>
      </c>
    </row>
    <row r="22321" spans="1:11" x14ac:dyDescent="0.35">
      <c r="A22321">
        <v>67003</v>
      </c>
      <c r="B22321" t="s">
        <v>411</v>
      </c>
      <c r="C22321" s="70">
        <v>0</v>
      </c>
      <c r="D22321" s="70">
        <v>0</v>
      </c>
      <c r="E22321" s="71">
        <v>44592</v>
      </c>
      <c r="F22321" t="s">
        <v>6824</v>
      </c>
      <c r="G22321" t="s">
        <v>2247</v>
      </c>
      <c r="J22321" s="40">
        <v>106.2</v>
      </c>
      <c r="K22321" s="40">
        <v>0</v>
      </c>
    </row>
    <row r="22322" spans="1:11" x14ac:dyDescent="0.35">
      <c r="A22322">
        <v>67003</v>
      </c>
      <c r="B22322" t="s">
        <v>411</v>
      </c>
      <c r="C22322" s="70">
        <v>0</v>
      </c>
      <c r="D22322" s="70">
        <v>0</v>
      </c>
      <c r="E22322" s="71">
        <v>44592</v>
      </c>
      <c r="F22322" t="s">
        <v>6823</v>
      </c>
      <c r="G22322" t="s">
        <v>2247</v>
      </c>
      <c r="J22322" s="40">
        <v>3.01</v>
      </c>
      <c r="K22322" s="40">
        <v>0</v>
      </c>
    </row>
    <row r="22323" spans="1:11" x14ac:dyDescent="0.35">
      <c r="A22323">
        <v>67003</v>
      </c>
      <c r="B22323" t="s">
        <v>411</v>
      </c>
      <c r="C22323" s="70">
        <v>0</v>
      </c>
      <c r="D22323" s="70">
        <v>0</v>
      </c>
      <c r="E22323" s="71">
        <v>44592</v>
      </c>
      <c r="F22323" t="s">
        <v>6822</v>
      </c>
      <c r="G22323" t="s">
        <v>2247</v>
      </c>
      <c r="J22323" s="40">
        <v>0</v>
      </c>
      <c r="K22323" s="40">
        <v>3.1</v>
      </c>
    </row>
    <row r="22324" spans="1:11" x14ac:dyDescent="0.35">
      <c r="A22324">
        <v>67003</v>
      </c>
      <c r="B22324" t="s">
        <v>411</v>
      </c>
      <c r="C22324" s="70">
        <v>0</v>
      </c>
      <c r="D22324" s="70">
        <v>0</v>
      </c>
      <c r="E22324" s="71">
        <v>44592</v>
      </c>
      <c r="F22324" t="s">
        <v>6821</v>
      </c>
      <c r="G22324" t="s">
        <v>2247</v>
      </c>
      <c r="J22324" s="40">
        <v>0</v>
      </c>
      <c r="K22324" s="40">
        <v>3.39</v>
      </c>
    </row>
    <row r="22325" spans="1:11" x14ac:dyDescent="0.35">
      <c r="A22325">
        <v>67003</v>
      </c>
      <c r="B22325" t="s">
        <v>411</v>
      </c>
      <c r="C22325" s="70">
        <v>0</v>
      </c>
      <c r="D22325" s="70">
        <v>0</v>
      </c>
      <c r="E22325" s="71">
        <v>44592</v>
      </c>
      <c r="F22325" t="s">
        <v>6820</v>
      </c>
      <c r="G22325" t="s">
        <v>2247</v>
      </c>
      <c r="J22325" s="40">
        <v>0</v>
      </c>
      <c r="K22325" s="40">
        <v>10.97</v>
      </c>
    </row>
    <row r="22326" spans="1:11" x14ac:dyDescent="0.35">
      <c r="A22326">
        <v>67003</v>
      </c>
      <c r="B22326" t="s">
        <v>411</v>
      </c>
      <c r="C22326" s="70">
        <v>0</v>
      </c>
      <c r="D22326" s="70">
        <v>0</v>
      </c>
      <c r="E22326" s="71">
        <v>44592</v>
      </c>
      <c r="F22326" t="s">
        <v>6819</v>
      </c>
      <c r="G22326" t="s">
        <v>2247</v>
      </c>
      <c r="J22326" s="40">
        <v>5.28</v>
      </c>
      <c r="K22326" s="40">
        <v>0</v>
      </c>
    </row>
    <row r="22327" spans="1:11" x14ac:dyDescent="0.35">
      <c r="A22327">
        <v>67003</v>
      </c>
      <c r="B22327" t="s">
        <v>411</v>
      </c>
      <c r="C22327" s="70">
        <v>0</v>
      </c>
      <c r="D22327" s="70">
        <v>0</v>
      </c>
      <c r="E22327" s="71">
        <v>44592</v>
      </c>
      <c r="F22327" t="s">
        <v>6818</v>
      </c>
      <c r="G22327" t="s">
        <v>2247</v>
      </c>
      <c r="J22327" s="40">
        <v>12.38</v>
      </c>
      <c r="K22327" s="40">
        <v>0</v>
      </c>
    </row>
    <row r="22328" spans="1:11" x14ac:dyDescent="0.35">
      <c r="A22328">
        <v>67003</v>
      </c>
      <c r="B22328" t="s">
        <v>411</v>
      </c>
      <c r="C22328" s="70">
        <v>0</v>
      </c>
      <c r="D22328" s="70">
        <v>0</v>
      </c>
      <c r="E22328" s="71">
        <v>44592</v>
      </c>
      <c r="F22328" t="s">
        <v>6817</v>
      </c>
      <c r="G22328" t="s">
        <v>2247</v>
      </c>
      <c r="J22328" s="40">
        <v>0</v>
      </c>
      <c r="K22328" s="40">
        <v>26.91</v>
      </c>
    </row>
    <row r="22329" spans="1:11" x14ac:dyDescent="0.35">
      <c r="A22329">
        <v>67003</v>
      </c>
      <c r="B22329" t="s">
        <v>411</v>
      </c>
      <c r="C22329" s="70">
        <v>0</v>
      </c>
      <c r="D22329" s="70">
        <v>0</v>
      </c>
      <c r="E22329" s="71">
        <v>44592</v>
      </c>
      <c r="F22329" t="s">
        <v>6816</v>
      </c>
      <c r="G22329" t="s">
        <v>2247</v>
      </c>
      <c r="J22329" s="40">
        <v>502.32</v>
      </c>
      <c r="K22329" s="40">
        <v>0</v>
      </c>
    </row>
    <row r="22330" spans="1:11" x14ac:dyDescent="0.35">
      <c r="A22330">
        <v>67003</v>
      </c>
      <c r="B22330" t="s">
        <v>411</v>
      </c>
      <c r="C22330" s="70">
        <v>0</v>
      </c>
      <c r="D22330" s="70">
        <v>0</v>
      </c>
      <c r="E22330" s="71">
        <v>44592</v>
      </c>
      <c r="F22330" t="s">
        <v>6815</v>
      </c>
      <c r="G22330" t="s">
        <v>2247</v>
      </c>
      <c r="J22330" s="40">
        <v>0</v>
      </c>
      <c r="K22330" s="40">
        <v>50.85</v>
      </c>
    </row>
    <row r="22331" spans="1:11" x14ac:dyDescent="0.35">
      <c r="A22331">
        <v>67003</v>
      </c>
      <c r="B22331" t="s">
        <v>411</v>
      </c>
      <c r="C22331" s="70">
        <v>0</v>
      </c>
      <c r="D22331" s="70">
        <v>0</v>
      </c>
      <c r="E22331" s="71">
        <v>44592</v>
      </c>
      <c r="F22331" t="s">
        <v>6814</v>
      </c>
      <c r="G22331" t="s">
        <v>2247</v>
      </c>
      <c r="J22331" s="40">
        <v>0</v>
      </c>
      <c r="K22331" s="40">
        <v>21.78</v>
      </c>
    </row>
    <row r="22332" spans="1:11" x14ac:dyDescent="0.35">
      <c r="A22332">
        <v>67003</v>
      </c>
      <c r="B22332" t="s">
        <v>411</v>
      </c>
      <c r="C22332" s="70">
        <v>0</v>
      </c>
      <c r="D22332" s="70">
        <v>0</v>
      </c>
      <c r="E22332" s="71">
        <v>44592</v>
      </c>
      <c r="F22332" t="s">
        <v>6813</v>
      </c>
      <c r="G22332" t="s">
        <v>2247</v>
      </c>
      <c r="J22332" s="40">
        <v>20.94</v>
      </c>
      <c r="K22332" s="40">
        <v>0</v>
      </c>
    </row>
    <row r="22333" spans="1:11" x14ac:dyDescent="0.35">
      <c r="A22333">
        <v>67003</v>
      </c>
      <c r="B22333" t="s">
        <v>411</v>
      </c>
      <c r="C22333" s="70">
        <v>0</v>
      </c>
      <c r="D22333" s="70">
        <v>0</v>
      </c>
      <c r="E22333" s="71">
        <v>44592</v>
      </c>
      <c r="F22333" t="s">
        <v>6812</v>
      </c>
      <c r="G22333" t="s">
        <v>2247</v>
      </c>
      <c r="J22333" s="40">
        <v>13.11</v>
      </c>
      <c r="K22333" s="40">
        <v>0</v>
      </c>
    </row>
    <row r="22334" spans="1:11" x14ac:dyDescent="0.35">
      <c r="A22334">
        <v>67003</v>
      </c>
      <c r="B22334" t="s">
        <v>411</v>
      </c>
      <c r="C22334" s="70">
        <v>0</v>
      </c>
      <c r="D22334" s="70">
        <v>0</v>
      </c>
      <c r="E22334" s="71">
        <v>44592</v>
      </c>
      <c r="F22334" t="s">
        <v>6811</v>
      </c>
      <c r="G22334" t="s">
        <v>2247</v>
      </c>
      <c r="J22334" s="40">
        <v>0</v>
      </c>
      <c r="K22334" s="40">
        <v>6.73</v>
      </c>
    </row>
    <row r="22335" spans="1:11" x14ac:dyDescent="0.35">
      <c r="A22335">
        <v>67003</v>
      </c>
      <c r="B22335" t="s">
        <v>411</v>
      </c>
      <c r="C22335" s="70">
        <v>0</v>
      </c>
      <c r="D22335" s="70">
        <v>0</v>
      </c>
      <c r="E22335" s="71">
        <v>44592</v>
      </c>
      <c r="F22335" t="s">
        <v>6810</v>
      </c>
      <c r="G22335" t="s">
        <v>2247</v>
      </c>
      <c r="J22335" s="40">
        <v>0</v>
      </c>
      <c r="K22335" s="40">
        <v>16.21</v>
      </c>
    </row>
    <row r="22336" spans="1:11" x14ac:dyDescent="0.35">
      <c r="A22336">
        <v>67003</v>
      </c>
      <c r="B22336" t="s">
        <v>411</v>
      </c>
      <c r="C22336" s="70">
        <v>0</v>
      </c>
      <c r="D22336" s="70">
        <v>0</v>
      </c>
      <c r="E22336" s="71">
        <v>44592</v>
      </c>
      <c r="F22336" t="s">
        <v>6809</v>
      </c>
      <c r="G22336" t="s">
        <v>2247</v>
      </c>
      <c r="J22336" s="40">
        <v>26.15</v>
      </c>
      <c r="K22336" s="40">
        <v>0</v>
      </c>
    </row>
    <row r="22337" spans="1:11" x14ac:dyDescent="0.35">
      <c r="A22337">
        <v>67003</v>
      </c>
      <c r="B22337" t="s">
        <v>411</v>
      </c>
      <c r="C22337" s="70">
        <v>0</v>
      </c>
      <c r="D22337" s="70">
        <v>0</v>
      </c>
      <c r="E22337" s="71">
        <v>44592</v>
      </c>
      <c r="F22337" t="s">
        <v>6808</v>
      </c>
      <c r="G22337" t="s">
        <v>2247</v>
      </c>
      <c r="J22337" s="40">
        <v>0</v>
      </c>
      <c r="K22337" s="40">
        <v>2.16</v>
      </c>
    </row>
    <row r="22338" spans="1:11" x14ac:dyDescent="0.35">
      <c r="A22338">
        <v>67003</v>
      </c>
      <c r="B22338" t="s">
        <v>411</v>
      </c>
      <c r="C22338" s="70">
        <v>0</v>
      </c>
      <c r="D22338" s="70">
        <v>0</v>
      </c>
      <c r="E22338" s="71">
        <v>44592</v>
      </c>
      <c r="F22338" t="s">
        <v>6807</v>
      </c>
      <c r="G22338" t="s">
        <v>2247</v>
      </c>
      <c r="J22338" s="40">
        <v>0</v>
      </c>
      <c r="K22338" s="40">
        <v>163.15</v>
      </c>
    </row>
    <row r="22339" spans="1:11" x14ac:dyDescent="0.35">
      <c r="A22339">
        <v>67003</v>
      </c>
      <c r="B22339" t="s">
        <v>411</v>
      </c>
      <c r="C22339" s="70">
        <v>0</v>
      </c>
      <c r="D22339" s="70">
        <v>0</v>
      </c>
      <c r="E22339" s="71">
        <v>44592</v>
      </c>
      <c r="F22339" t="s">
        <v>6806</v>
      </c>
      <c r="G22339" t="s">
        <v>2247</v>
      </c>
      <c r="J22339" s="40">
        <v>1.4</v>
      </c>
      <c r="K22339" s="40">
        <v>0</v>
      </c>
    </row>
    <row r="22340" spans="1:11" x14ac:dyDescent="0.35">
      <c r="A22340">
        <v>67003</v>
      </c>
      <c r="B22340" t="s">
        <v>411</v>
      </c>
      <c r="C22340" s="70">
        <v>0</v>
      </c>
      <c r="D22340" s="70">
        <v>0</v>
      </c>
      <c r="E22340" s="71">
        <v>44592</v>
      </c>
      <c r="F22340" t="s">
        <v>6805</v>
      </c>
      <c r="G22340" t="s">
        <v>2247</v>
      </c>
      <c r="J22340" s="40">
        <v>5.72</v>
      </c>
      <c r="K22340" s="40">
        <v>0</v>
      </c>
    </row>
    <row r="22341" spans="1:11" x14ac:dyDescent="0.35">
      <c r="A22341">
        <v>67003</v>
      </c>
      <c r="B22341" t="s">
        <v>411</v>
      </c>
      <c r="C22341" s="70">
        <v>0</v>
      </c>
      <c r="D22341" s="70">
        <v>0</v>
      </c>
      <c r="E22341" s="71">
        <v>44592</v>
      </c>
      <c r="F22341" t="s">
        <v>6804</v>
      </c>
      <c r="G22341" t="s">
        <v>2247</v>
      </c>
      <c r="J22341" s="40">
        <v>92.13</v>
      </c>
      <c r="K22341" s="40">
        <v>0</v>
      </c>
    </row>
    <row r="22342" spans="1:11" x14ac:dyDescent="0.35">
      <c r="A22342">
        <v>67003</v>
      </c>
      <c r="B22342" t="s">
        <v>411</v>
      </c>
      <c r="C22342" s="70">
        <v>0</v>
      </c>
      <c r="D22342" s="70">
        <v>0</v>
      </c>
      <c r="E22342" s="71">
        <v>44592</v>
      </c>
      <c r="F22342" t="s">
        <v>6803</v>
      </c>
      <c r="G22342" t="s">
        <v>2247</v>
      </c>
      <c r="J22342" s="40">
        <v>0</v>
      </c>
      <c r="K22342" s="40">
        <v>1.78</v>
      </c>
    </row>
    <row r="22343" spans="1:11" x14ac:dyDescent="0.35">
      <c r="A22343">
        <v>67003</v>
      </c>
      <c r="B22343" t="s">
        <v>411</v>
      </c>
      <c r="C22343" s="70">
        <v>0</v>
      </c>
      <c r="D22343" s="70">
        <v>0</v>
      </c>
      <c r="E22343" s="71">
        <v>44592</v>
      </c>
      <c r="F22343" t="s">
        <v>6802</v>
      </c>
      <c r="G22343" t="s">
        <v>2247</v>
      </c>
      <c r="J22343" s="40">
        <v>52.55</v>
      </c>
      <c r="K22343" s="40">
        <v>0</v>
      </c>
    </row>
    <row r="22344" spans="1:11" x14ac:dyDescent="0.35">
      <c r="A22344">
        <v>67003</v>
      </c>
      <c r="B22344" t="s">
        <v>411</v>
      </c>
      <c r="C22344" s="70">
        <v>0</v>
      </c>
      <c r="D22344" s="70">
        <v>0</v>
      </c>
      <c r="E22344" s="71">
        <v>44592</v>
      </c>
      <c r="F22344" t="s">
        <v>6801</v>
      </c>
      <c r="G22344" t="s">
        <v>2247</v>
      </c>
      <c r="J22344" s="40">
        <v>12.19</v>
      </c>
      <c r="K22344" s="40">
        <v>0</v>
      </c>
    </row>
    <row r="22345" spans="1:11" x14ac:dyDescent="0.35">
      <c r="A22345">
        <v>67003</v>
      </c>
      <c r="B22345" t="s">
        <v>411</v>
      </c>
      <c r="C22345" s="70">
        <v>0</v>
      </c>
      <c r="D22345" s="70">
        <v>0</v>
      </c>
      <c r="E22345" s="71">
        <v>44592</v>
      </c>
      <c r="F22345" t="s">
        <v>6800</v>
      </c>
      <c r="G22345" t="s">
        <v>2247</v>
      </c>
      <c r="J22345" s="40">
        <v>1</v>
      </c>
      <c r="K22345" s="40">
        <v>0</v>
      </c>
    </row>
    <row r="22346" spans="1:11" x14ac:dyDescent="0.35">
      <c r="A22346">
        <v>67003</v>
      </c>
      <c r="B22346" t="s">
        <v>411</v>
      </c>
      <c r="C22346" s="70">
        <v>0</v>
      </c>
      <c r="D22346" s="70">
        <v>0</v>
      </c>
      <c r="E22346" s="71">
        <v>44592</v>
      </c>
      <c r="F22346" t="s">
        <v>6799</v>
      </c>
      <c r="G22346" t="s">
        <v>2247</v>
      </c>
      <c r="J22346" s="40">
        <v>0</v>
      </c>
      <c r="K22346" s="40">
        <v>1.65</v>
      </c>
    </row>
    <row r="22347" spans="1:11" x14ac:dyDescent="0.35">
      <c r="A22347">
        <v>67003</v>
      </c>
      <c r="B22347" t="s">
        <v>411</v>
      </c>
      <c r="C22347" s="70">
        <v>0</v>
      </c>
      <c r="D22347" s="70">
        <v>0</v>
      </c>
      <c r="E22347" s="71">
        <v>44592</v>
      </c>
      <c r="F22347" t="s">
        <v>6798</v>
      </c>
      <c r="G22347" t="s">
        <v>2247</v>
      </c>
      <c r="J22347" s="40">
        <v>0</v>
      </c>
      <c r="K22347" s="40">
        <v>13.46</v>
      </c>
    </row>
    <row r="22348" spans="1:11" x14ac:dyDescent="0.35">
      <c r="A22348">
        <v>67003</v>
      </c>
      <c r="B22348" t="s">
        <v>411</v>
      </c>
      <c r="C22348" s="70">
        <v>0</v>
      </c>
      <c r="D22348" s="70">
        <v>0</v>
      </c>
      <c r="E22348" s="71">
        <v>44592</v>
      </c>
      <c r="F22348" t="s">
        <v>6797</v>
      </c>
      <c r="G22348" t="s">
        <v>2247</v>
      </c>
      <c r="J22348" s="40">
        <v>0</v>
      </c>
      <c r="K22348" s="40">
        <v>193.91</v>
      </c>
    </row>
    <row r="22349" spans="1:11" x14ac:dyDescent="0.35">
      <c r="A22349">
        <v>67003</v>
      </c>
      <c r="B22349" t="s">
        <v>411</v>
      </c>
      <c r="C22349" s="70">
        <v>0</v>
      </c>
      <c r="D22349" s="70">
        <v>0</v>
      </c>
      <c r="E22349" s="71">
        <v>44592</v>
      </c>
      <c r="F22349" t="s">
        <v>6796</v>
      </c>
      <c r="G22349" t="s">
        <v>2247</v>
      </c>
      <c r="J22349" s="40">
        <v>154.94</v>
      </c>
      <c r="K22349" s="40">
        <v>0</v>
      </c>
    </row>
    <row r="22350" spans="1:11" x14ac:dyDescent="0.35">
      <c r="A22350">
        <v>67003</v>
      </c>
      <c r="B22350" t="s">
        <v>411</v>
      </c>
      <c r="C22350" s="70">
        <v>0</v>
      </c>
      <c r="D22350" s="70">
        <v>0</v>
      </c>
      <c r="E22350" s="71">
        <v>44592</v>
      </c>
      <c r="F22350" t="s">
        <v>6795</v>
      </c>
      <c r="G22350" t="s">
        <v>2247</v>
      </c>
      <c r="J22350" s="40">
        <v>0</v>
      </c>
      <c r="K22350" s="40">
        <v>14.64</v>
      </c>
    </row>
    <row r="22351" spans="1:11" x14ac:dyDescent="0.35">
      <c r="A22351">
        <v>67003</v>
      </c>
      <c r="B22351" t="s">
        <v>411</v>
      </c>
      <c r="C22351" s="70">
        <v>0</v>
      </c>
      <c r="D22351" s="70">
        <v>0</v>
      </c>
      <c r="E22351" s="71">
        <v>44592</v>
      </c>
      <c r="F22351" t="s">
        <v>6794</v>
      </c>
      <c r="G22351" t="s">
        <v>2247</v>
      </c>
      <c r="J22351" s="40">
        <v>151.72999999999999</v>
      </c>
      <c r="K22351" s="40">
        <v>0</v>
      </c>
    </row>
    <row r="22352" spans="1:11" x14ac:dyDescent="0.35">
      <c r="A22352">
        <v>67003</v>
      </c>
      <c r="B22352" t="s">
        <v>411</v>
      </c>
      <c r="C22352" s="70">
        <v>0</v>
      </c>
      <c r="D22352" s="70">
        <v>0</v>
      </c>
      <c r="E22352" s="71">
        <v>44592</v>
      </c>
      <c r="F22352" t="s">
        <v>6793</v>
      </c>
      <c r="G22352" t="s">
        <v>2247</v>
      </c>
      <c r="J22352" s="40">
        <v>60.42</v>
      </c>
      <c r="K22352" s="40">
        <v>0</v>
      </c>
    </row>
    <row r="22353" spans="1:11" x14ac:dyDescent="0.35">
      <c r="A22353">
        <v>67003</v>
      </c>
      <c r="B22353" t="s">
        <v>411</v>
      </c>
      <c r="C22353" s="70">
        <v>0</v>
      </c>
      <c r="D22353" s="70">
        <v>0</v>
      </c>
      <c r="E22353" s="71">
        <v>44592</v>
      </c>
      <c r="F22353" t="s">
        <v>6792</v>
      </c>
      <c r="G22353" t="s">
        <v>2247</v>
      </c>
      <c r="J22353" s="40">
        <v>1.99</v>
      </c>
      <c r="K22353" s="40">
        <v>0</v>
      </c>
    </row>
    <row r="22354" spans="1:11" x14ac:dyDescent="0.35">
      <c r="A22354">
        <v>67003</v>
      </c>
      <c r="B22354" t="s">
        <v>411</v>
      </c>
      <c r="C22354" s="70">
        <v>0</v>
      </c>
      <c r="D22354" s="70">
        <v>0</v>
      </c>
      <c r="E22354" s="71">
        <v>44592</v>
      </c>
      <c r="F22354" t="s">
        <v>6791</v>
      </c>
      <c r="G22354" t="s">
        <v>2247</v>
      </c>
      <c r="J22354" s="40">
        <v>5.76</v>
      </c>
      <c r="K22354" s="40">
        <v>0</v>
      </c>
    </row>
    <row r="22355" spans="1:11" x14ac:dyDescent="0.35">
      <c r="A22355">
        <v>67003</v>
      </c>
      <c r="B22355" t="s">
        <v>411</v>
      </c>
      <c r="C22355" s="70">
        <v>0</v>
      </c>
      <c r="D22355" s="70">
        <v>0</v>
      </c>
      <c r="E22355" s="71">
        <v>44592</v>
      </c>
      <c r="F22355" t="s">
        <v>6790</v>
      </c>
      <c r="G22355" t="s">
        <v>2247</v>
      </c>
      <c r="J22355" s="40">
        <v>90.38</v>
      </c>
      <c r="K22355" s="40">
        <v>0</v>
      </c>
    </row>
    <row r="22356" spans="1:11" x14ac:dyDescent="0.35">
      <c r="A22356">
        <v>67003</v>
      </c>
      <c r="B22356" t="s">
        <v>411</v>
      </c>
      <c r="C22356" s="70">
        <v>0</v>
      </c>
      <c r="D22356" s="70">
        <v>0</v>
      </c>
      <c r="E22356" s="71">
        <v>44592</v>
      </c>
      <c r="F22356" t="s">
        <v>6789</v>
      </c>
      <c r="G22356" t="s">
        <v>2247</v>
      </c>
      <c r="J22356" s="40">
        <v>18.27</v>
      </c>
      <c r="K22356" s="40">
        <v>0</v>
      </c>
    </row>
    <row r="22357" spans="1:11" x14ac:dyDescent="0.35">
      <c r="A22357">
        <v>67003</v>
      </c>
      <c r="B22357" t="s">
        <v>411</v>
      </c>
      <c r="C22357" s="70">
        <v>0</v>
      </c>
      <c r="D22357" s="70">
        <v>0</v>
      </c>
      <c r="E22357" s="71">
        <v>44592</v>
      </c>
      <c r="F22357" t="s">
        <v>6788</v>
      </c>
      <c r="G22357" t="s">
        <v>2247</v>
      </c>
      <c r="J22357" s="40">
        <v>0</v>
      </c>
      <c r="K22357" s="40">
        <v>0.54</v>
      </c>
    </row>
    <row r="22358" spans="1:11" x14ac:dyDescent="0.35">
      <c r="A22358">
        <v>67003</v>
      </c>
      <c r="B22358" t="s">
        <v>411</v>
      </c>
      <c r="C22358" s="70">
        <v>0</v>
      </c>
      <c r="D22358" s="70">
        <v>0</v>
      </c>
      <c r="E22358" s="71">
        <v>44592</v>
      </c>
      <c r="F22358" t="s">
        <v>6787</v>
      </c>
      <c r="G22358" t="s">
        <v>2247</v>
      </c>
      <c r="J22358" s="40">
        <v>0</v>
      </c>
      <c r="K22358" s="40">
        <v>46.83</v>
      </c>
    </row>
    <row r="22359" spans="1:11" x14ac:dyDescent="0.35">
      <c r="A22359">
        <v>67003</v>
      </c>
      <c r="B22359" t="s">
        <v>411</v>
      </c>
      <c r="C22359" s="70">
        <v>0</v>
      </c>
      <c r="D22359" s="70">
        <v>0</v>
      </c>
      <c r="E22359" s="71">
        <v>44592</v>
      </c>
      <c r="F22359" t="s">
        <v>6786</v>
      </c>
      <c r="G22359" t="s">
        <v>2247</v>
      </c>
      <c r="J22359" s="40">
        <v>0</v>
      </c>
      <c r="K22359" s="40">
        <v>3.46</v>
      </c>
    </row>
    <row r="22360" spans="1:11" x14ac:dyDescent="0.35">
      <c r="A22360">
        <v>67003</v>
      </c>
      <c r="B22360" t="s">
        <v>411</v>
      </c>
      <c r="C22360" s="70">
        <v>0</v>
      </c>
      <c r="D22360" s="70">
        <v>0</v>
      </c>
      <c r="E22360" s="71">
        <v>44592</v>
      </c>
      <c r="F22360" t="s">
        <v>6785</v>
      </c>
      <c r="G22360" t="s">
        <v>2247</v>
      </c>
      <c r="J22360" s="40">
        <v>49.52</v>
      </c>
      <c r="K22360" s="40">
        <v>0</v>
      </c>
    </row>
    <row r="22361" spans="1:11" x14ac:dyDescent="0.35">
      <c r="A22361">
        <v>67003</v>
      </c>
      <c r="B22361" t="s">
        <v>411</v>
      </c>
      <c r="C22361" s="70">
        <v>0</v>
      </c>
      <c r="D22361" s="70">
        <v>0</v>
      </c>
      <c r="E22361" s="71">
        <v>44592</v>
      </c>
      <c r="F22361" t="s">
        <v>6784</v>
      </c>
      <c r="G22361" t="s">
        <v>2247</v>
      </c>
      <c r="J22361" s="40">
        <v>0</v>
      </c>
      <c r="K22361" s="40">
        <v>19.48</v>
      </c>
    </row>
    <row r="22362" spans="1:11" x14ac:dyDescent="0.35">
      <c r="A22362">
        <v>67003</v>
      </c>
      <c r="B22362" t="s">
        <v>411</v>
      </c>
      <c r="C22362" s="70">
        <v>0</v>
      </c>
      <c r="D22362" s="70">
        <v>0</v>
      </c>
      <c r="E22362" s="71">
        <v>44592</v>
      </c>
      <c r="F22362" t="s">
        <v>6783</v>
      </c>
      <c r="G22362" t="s">
        <v>2247</v>
      </c>
      <c r="J22362" s="40">
        <v>0</v>
      </c>
      <c r="K22362" s="40">
        <v>26.95</v>
      </c>
    </row>
    <row r="22363" spans="1:11" x14ac:dyDescent="0.35">
      <c r="A22363">
        <v>67003</v>
      </c>
      <c r="B22363" t="s">
        <v>411</v>
      </c>
      <c r="C22363" s="70">
        <v>0</v>
      </c>
      <c r="D22363" s="70">
        <v>0</v>
      </c>
      <c r="E22363" s="71">
        <v>44592</v>
      </c>
      <c r="F22363" t="s">
        <v>6782</v>
      </c>
      <c r="G22363" t="s">
        <v>2247</v>
      </c>
      <c r="J22363" s="40">
        <v>0</v>
      </c>
      <c r="K22363" s="40">
        <v>584.71</v>
      </c>
    </row>
    <row r="22364" spans="1:11" x14ac:dyDescent="0.35">
      <c r="A22364">
        <v>67003</v>
      </c>
      <c r="B22364" t="s">
        <v>411</v>
      </c>
      <c r="C22364" s="70">
        <v>0</v>
      </c>
      <c r="D22364" s="70">
        <v>0</v>
      </c>
      <c r="E22364" s="71">
        <v>44592</v>
      </c>
      <c r="F22364" t="s">
        <v>6781</v>
      </c>
      <c r="G22364" t="s">
        <v>2247</v>
      </c>
      <c r="J22364" s="40">
        <v>0</v>
      </c>
      <c r="K22364" s="40">
        <v>12586.37</v>
      </c>
    </row>
    <row r="22365" spans="1:11" x14ac:dyDescent="0.35">
      <c r="A22365">
        <v>67003</v>
      </c>
      <c r="B22365" t="s">
        <v>411</v>
      </c>
      <c r="C22365" s="70">
        <v>0</v>
      </c>
      <c r="D22365" s="70">
        <v>0</v>
      </c>
      <c r="E22365" s="71">
        <v>44592</v>
      </c>
      <c r="F22365" t="s">
        <v>6780</v>
      </c>
      <c r="G22365" t="s">
        <v>2247</v>
      </c>
      <c r="J22365" s="40">
        <v>0</v>
      </c>
      <c r="K22365" s="40">
        <v>284.95999999999998</v>
      </c>
    </row>
    <row r="22366" spans="1:11" x14ac:dyDescent="0.35">
      <c r="A22366">
        <v>67003</v>
      </c>
      <c r="B22366" t="s">
        <v>411</v>
      </c>
      <c r="C22366" s="70">
        <v>0</v>
      </c>
      <c r="D22366" s="70">
        <v>0</v>
      </c>
      <c r="E22366" s="71">
        <v>44592</v>
      </c>
      <c r="F22366" t="s">
        <v>6779</v>
      </c>
      <c r="G22366" t="s">
        <v>2247</v>
      </c>
      <c r="J22366" s="40">
        <v>0</v>
      </c>
      <c r="K22366" s="40">
        <v>704.56</v>
      </c>
    </row>
    <row r="22367" spans="1:11" x14ac:dyDescent="0.35">
      <c r="A22367">
        <v>67003</v>
      </c>
      <c r="B22367" t="s">
        <v>411</v>
      </c>
      <c r="C22367" s="70">
        <v>0</v>
      </c>
      <c r="D22367" s="70">
        <v>0</v>
      </c>
      <c r="E22367" s="71">
        <v>44592</v>
      </c>
      <c r="F22367" t="s">
        <v>6778</v>
      </c>
      <c r="G22367" t="s">
        <v>2247</v>
      </c>
      <c r="J22367" s="40">
        <v>0</v>
      </c>
      <c r="K22367" s="40">
        <v>455.72</v>
      </c>
    </row>
    <row r="22368" spans="1:11" x14ac:dyDescent="0.35">
      <c r="A22368">
        <v>67003</v>
      </c>
      <c r="B22368" t="s">
        <v>411</v>
      </c>
      <c r="C22368" s="70">
        <v>0</v>
      </c>
      <c r="D22368" s="70">
        <v>0</v>
      </c>
      <c r="E22368" s="71">
        <v>44592</v>
      </c>
      <c r="F22368" t="s">
        <v>6777</v>
      </c>
      <c r="G22368" t="s">
        <v>2247</v>
      </c>
      <c r="J22368" s="40">
        <v>11.2</v>
      </c>
      <c r="K22368" s="40">
        <v>0</v>
      </c>
    </row>
    <row r="22369" spans="1:11" x14ac:dyDescent="0.35">
      <c r="A22369">
        <v>67003</v>
      </c>
      <c r="B22369" t="s">
        <v>411</v>
      </c>
      <c r="C22369" s="70">
        <v>0</v>
      </c>
      <c r="D22369" s="70">
        <v>0</v>
      </c>
      <c r="E22369" s="71">
        <v>44592</v>
      </c>
      <c r="F22369" t="s">
        <v>6776</v>
      </c>
      <c r="G22369" t="s">
        <v>2247</v>
      </c>
      <c r="J22369" s="40">
        <v>0</v>
      </c>
      <c r="K22369" s="40">
        <v>58.73</v>
      </c>
    </row>
    <row r="22370" spans="1:11" x14ac:dyDescent="0.35">
      <c r="A22370">
        <v>67003</v>
      </c>
      <c r="B22370" t="s">
        <v>411</v>
      </c>
      <c r="C22370" s="70">
        <v>0</v>
      </c>
      <c r="D22370" s="70">
        <v>0</v>
      </c>
      <c r="E22370" s="71">
        <v>44592</v>
      </c>
      <c r="F22370" t="s">
        <v>6775</v>
      </c>
      <c r="G22370" t="s">
        <v>2247</v>
      </c>
      <c r="J22370" s="40">
        <v>733.42</v>
      </c>
      <c r="K22370" s="40">
        <v>0</v>
      </c>
    </row>
    <row r="22371" spans="1:11" x14ac:dyDescent="0.35">
      <c r="A22371">
        <v>67003</v>
      </c>
      <c r="B22371" t="s">
        <v>411</v>
      </c>
      <c r="C22371" s="70">
        <v>0</v>
      </c>
      <c r="D22371" s="70">
        <v>0</v>
      </c>
      <c r="E22371" s="71">
        <v>44592</v>
      </c>
      <c r="F22371" t="s">
        <v>6774</v>
      </c>
      <c r="G22371" t="s">
        <v>2247</v>
      </c>
      <c r="J22371" s="40">
        <v>0</v>
      </c>
      <c r="K22371" s="40">
        <v>28.58</v>
      </c>
    </row>
    <row r="22372" spans="1:11" x14ac:dyDescent="0.35">
      <c r="A22372">
        <v>67003</v>
      </c>
      <c r="B22372" t="s">
        <v>411</v>
      </c>
      <c r="C22372" s="70">
        <v>0</v>
      </c>
      <c r="D22372" s="70">
        <v>0</v>
      </c>
      <c r="E22372" s="71">
        <v>44592</v>
      </c>
      <c r="F22372" t="s">
        <v>6773</v>
      </c>
      <c r="G22372" t="s">
        <v>2247</v>
      </c>
      <c r="J22372" s="40">
        <v>1073.79</v>
      </c>
      <c r="K22372" s="40">
        <v>0</v>
      </c>
    </row>
    <row r="22373" spans="1:11" x14ac:dyDescent="0.35">
      <c r="A22373">
        <v>67003</v>
      </c>
      <c r="B22373" t="s">
        <v>411</v>
      </c>
      <c r="C22373" s="70">
        <v>0</v>
      </c>
      <c r="D22373" s="70">
        <v>0</v>
      </c>
      <c r="E22373" s="71">
        <v>44592</v>
      </c>
      <c r="F22373" t="s">
        <v>6772</v>
      </c>
      <c r="G22373" t="s">
        <v>2247</v>
      </c>
      <c r="J22373" s="40">
        <v>1.53</v>
      </c>
      <c r="K22373" s="40">
        <v>0</v>
      </c>
    </row>
    <row r="22374" spans="1:11" x14ac:dyDescent="0.35">
      <c r="A22374">
        <v>67003</v>
      </c>
      <c r="B22374" t="s">
        <v>411</v>
      </c>
      <c r="C22374" s="70">
        <v>0</v>
      </c>
      <c r="D22374" s="70">
        <v>0</v>
      </c>
      <c r="E22374" s="71">
        <v>44592</v>
      </c>
      <c r="F22374" t="s">
        <v>6771</v>
      </c>
      <c r="G22374" t="s">
        <v>2247</v>
      </c>
      <c r="J22374" s="40">
        <v>0</v>
      </c>
      <c r="K22374" s="40">
        <v>0</v>
      </c>
    </row>
    <row r="22375" spans="1:11" x14ac:dyDescent="0.35">
      <c r="A22375">
        <v>67003</v>
      </c>
      <c r="B22375" t="s">
        <v>411</v>
      </c>
      <c r="C22375" s="70">
        <v>0</v>
      </c>
      <c r="D22375" s="70">
        <v>0</v>
      </c>
      <c r="E22375" s="71">
        <v>44592</v>
      </c>
      <c r="F22375" t="s">
        <v>6770</v>
      </c>
      <c r="G22375" t="s">
        <v>1907</v>
      </c>
      <c r="H22375" t="s">
        <v>6769</v>
      </c>
      <c r="J22375" s="40">
        <v>0</v>
      </c>
      <c r="K22375" s="40">
        <v>1738.11</v>
      </c>
    </row>
    <row r="22376" spans="1:11" x14ac:dyDescent="0.35">
      <c r="A22376">
        <v>67003</v>
      </c>
      <c r="B22376" t="s">
        <v>411</v>
      </c>
      <c r="C22376" s="70">
        <v>0</v>
      </c>
      <c r="D22376" s="70">
        <v>0</v>
      </c>
      <c r="E22376" s="71">
        <v>44592</v>
      </c>
      <c r="F22376" t="s">
        <v>6768</v>
      </c>
      <c r="G22376" t="s">
        <v>2247</v>
      </c>
      <c r="H22376" t="s">
        <v>6720</v>
      </c>
      <c r="I22376" t="s">
        <v>6720</v>
      </c>
      <c r="J22376" s="40">
        <v>128.11000000000001</v>
      </c>
      <c r="K22376" s="40">
        <v>0</v>
      </c>
    </row>
    <row r="22377" spans="1:11" x14ac:dyDescent="0.35">
      <c r="A22377">
        <v>67003</v>
      </c>
      <c r="B22377" t="s">
        <v>411</v>
      </c>
      <c r="C22377" s="70">
        <v>0</v>
      </c>
      <c r="D22377" s="70">
        <v>0</v>
      </c>
      <c r="E22377" s="71">
        <v>44592</v>
      </c>
      <c r="F22377" t="s">
        <v>6767</v>
      </c>
      <c r="G22377" t="s">
        <v>2247</v>
      </c>
      <c r="H22377" t="s">
        <v>6720</v>
      </c>
      <c r="I22377" t="s">
        <v>6720</v>
      </c>
      <c r="J22377" s="40">
        <v>365.6</v>
      </c>
      <c r="K22377" s="40">
        <v>0</v>
      </c>
    </row>
    <row r="22378" spans="1:11" x14ac:dyDescent="0.35">
      <c r="A22378">
        <v>67003</v>
      </c>
      <c r="B22378" t="s">
        <v>411</v>
      </c>
      <c r="C22378" s="70">
        <v>0</v>
      </c>
      <c r="D22378" s="70">
        <v>0</v>
      </c>
      <c r="E22378" s="71">
        <v>44592</v>
      </c>
      <c r="F22378" t="s">
        <v>6766</v>
      </c>
      <c r="G22378" t="s">
        <v>2247</v>
      </c>
      <c r="H22378" t="s">
        <v>6720</v>
      </c>
      <c r="I22378" t="s">
        <v>6720</v>
      </c>
      <c r="J22378" s="40">
        <v>0</v>
      </c>
      <c r="K22378" s="40">
        <v>682.81</v>
      </c>
    </row>
    <row r="22379" spans="1:11" x14ac:dyDescent="0.35">
      <c r="A22379">
        <v>67003</v>
      </c>
      <c r="B22379" t="s">
        <v>411</v>
      </c>
      <c r="C22379" s="70">
        <v>0</v>
      </c>
      <c r="D22379" s="70">
        <v>0</v>
      </c>
      <c r="E22379" s="71">
        <v>44592</v>
      </c>
      <c r="F22379" t="s">
        <v>6765</v>
      </c>
      <c r="G22379" t="s">
        <v>2247</v>
      </c>
      <c r="H22379" t="s">
        <v>6720</v>
      </c>
      <c r="I22379" t="s">
        <v>6720</v>
      </c>
      <c r="J22379" s="40">
        <v>0</v>
      </c>
      <c r="K22379" s="40">
        <v>15.95</v>
      </c>
    </row>
    <row r="22380" spans="1:11" x14ac:dyDescent="0.35">
      <c r="A22380">
        <v>67003</v>
      </c>
      <c r="B22380" t="s">
        <v>411</v>
      </c>
      <c r="C22380" s="70">
        <v>0</v>
      </c>
      <c r="D22380" s="70">
        <v>0</v>
      </c>
      <c r="E22380" s="71">
        <v>44592</v>
      </c>
      <c r="F22380" t="s">
        <v>6764</v>
      </c>
      <c r="G22380" t="s">
        <v>2247</v>
      </c>
      <c r="H22380" t="s">
        <v>6720</v>
      </c>
      <c r="I22380" t="s">
        <v>6720</v>
      </c>
      <c r="J22380" s="40">
        <v>0</v>
      </c>
      <c r="K22380" s="40">
        <v>184.29</v>
      </c>
    </row>
    <row r="22381" spans="1:11" x14ac:dyDescent="0.35">
      <c r="A22381">
        <v>67003</v>
      </c>
      <c r="B22381" t="s">
        <v>411</v>
      </c>
      <c r="C22381" s="70">
        <v>0</v>
      </c>
      <c r="D22381" s="70">
        <v>0</v>
      </c>
      <c r="E22381" s="71">
        <v>44592</v>
      </c>
      <c r="F22381" t="s">
        <v>6763</v>
      </c>
      <c r="G22381" t="s">
        <v>2247</v>
      </c>
      <c r="H22381" t="s">
        <v>6720</v>
      </c>
      <c r="I22381" t="s">
        <v>6720</v>
      </c>
      <c r="J22381" s="40">
        <v>575.91999999999996</v>
      </c>
      <c r="K22381" s="40">
        <v>0</v>
      </c>
    </row>
    <row r="22382" spans="1:11" x14ac:dyDescent="0.35">
      <c r="A22382">
        <v>67003</v>
      </c>
      <c r="B22382" t="s">
        <v>411</v>
      </c>
      <c r="C22382" s="70">
        <v>0</v>
      </c>
      <c r="D22382" s="70">
        <v>0</v>
      </c>
      <c r="E22382" s="71">
        <v>44592</v>
      </c>
      <c r="F22382" t="s">
        <v>6762</v>
      </c>
      <c r="G22382" t="s">
        <v>2247</v>
      </c>
      <c r="H22382" t="s">
        <v>6720</v>
      </c>
      <c r="I22382" t="s">
        <v>6720</v>
      </c>
      <c r="J22382" s="40">
        <v>0</v>
      </c>
      <c r="K22382" s="40">
        <v>513.26</v>
      </c>
    </row>
    <row r="22383" spans="1:11" x14ac:dyDescent="0.35">
      <c r="A22383">
        <v>67003</v>
      </c>
      <c r="B22383" t="s">
        <v>411</v>
      </c>
      <c r="C22383" s="70">
        <v>0</v>
      </c>
      <c r="D22383" s="70">
        <v>0</v>
      </c>
      <c r="E22383" s="71">
        <v>44592</v>
      </c>
      <c r="F22383" t="s">
        <v>6761</v>
      </c>
      <c r="G22383" t="s">
        <v>2247</v>
      </c>
      <c r="H22383" t="s">
        <v>6720</v>
      </c>
      <c r="I22383" t="s">
        <v>6720</v>
      </c>
      <c r="J22383" s="40">
        <v>0</v>
      </c>
      <c r="K22383" s="40">
        <v>754.67</v>
      </c>
    </row>
    <row r="22384" spans="1:11" x14ac:dyDescent="0.35">
      <c r="A22384">
        <v>67003</v>
      </c>
      <c r="B22384" t="s">
        <v>411</v>
      </c>
      <c r="C22384" s="70">
        <v>0</v>
      </c>
      <c r="D22384" s="70">
        <v>0</v>
      </c>
      <c r="E22384" s="71">
        <v>44592</v>
      </c>
      <c r="F22384" t="s">
        <v>6760</v>
      </c>
      <c r="G22384" t="s">
        <v>2247</v>
      </c>
      <c r="H22384" t="s">
        <v>6720</v>
      </c>
      <c r="I22384" t="s">
        <v>6720</v>
      </c>
      <c r="J22384" s="40">
        <v>6438.18</v>
      </c>
      <c r="K22384" s="40">
        <v>0</v>
      </c>
    </row>
    <row r="22385" spans="1:11" x14ac:dyDescent="0.35">
      <c r="A22385">
        <v>67003</v>
      </c>
      <c r="B22385" t="s">
        <v>411</v>
      </c>
      <c r="C22385" s="70">
        <v>0</v>
      </c>
      <c r="D22385" s="70">
        <v>0</v>
      </c>
      <c r="E22385" s="71">
        <v>44592</v>
      </c>
      <c r="F22385" t="s">
        <v>6759</v>
      </c>
      <c r="G22385" t="s">
        <v>2247</v>
      </c>
      <c r="H22385" t="s">
        <v>6720</v>
      </c>
      <c r="I22385" t="s">
        <v>6720</v>
      </c>
      <c r="J22385" s="40">
        <v>0</v>
      </c>
      <c r="K22385" s="40">
        <v>40.54</v>
      </c>
    </row>
    <row r="22386" spans="1:11" x14ac:dyDescent="0.35">
      <c r="A22386">
        <v>67003</v>
      </c>
      <c r="B22386" t="s">
        <v>411</v>
      </c>
      <c r="C22386" s="70">
        <v>0</v>
      </c>
      <c r="D22386" s="70">
        <v>0</v>
      </c>
      <c r="E22386" s="71">
        <v>44592</v>
      </c>
      <c r="F22386" t="s">
        <v>6758</v>
      </c>
      <c r="G22386" t="s">
        <v>2247</v>
      </c>
      <c r="H22386" t="s">
        <v>6720</v>
      </c>
      <c r="I22386" t="s">
        <v>6720</v>
      </c>
      <c r="J22386" s="40">
        <v>2.35</v>
      </c>
      <c r="K22386" s="40">
        <v>0</v>
      </c>
    </row>
    <row r="22387" spans="1:11" x14ac:dyDescent="0.35">
      <c r="A22387">
        <v>67003</v>
      </c>
      <c r="B22387" t="s">
        <v>411</v>
      </c>
      <c r="C22387" s="70">
        <v>0</v>
      </c>
      <c r="D22387" s="70">
        <v>0</v>
      </c>
      <c r="E22387" s="71">
        <v>44592</v>
      </c>
      <c r="F22387" t="s">
        <v>6757</v>
      </c>
      <c r="G22387" t="s">
        <v>2247</v>
      </c>
      <c r="H22387" t="s">
        <v>6720</v>
      </c>
      <c r="I22387" t="s">
        <v>6720</v>
      </c>
      <c r="J22387" s="40">
        <v>1.07</v>
      </c>
      <c r="K22387" s="40">
        <v>0</v>
      </c>
    </row>
    <row r="22388" spans="1:11" x14ac:dyDescent="0.35">
      <c r="A22388">
        <v>67003</v>
      </c>
      <c r="B22388" t="s">
        <v>411</v>
      </c>
      <c r="C22388" s="70">
        <v>0</v>
      </c>
      <c r="D22388" s="70">
        <v>0</v>
      </c>
      <c r="E22388" s="71">
        <v>44592</v>
      </c>
      <c r="F22388" t="s">
        <v>6756</v>
      </c>
      <c r="G22388" t="s">
        <v>2247</v>
      </c>
      <c r="H22388" t="s">
        <v>6720</v>
      </c>
      <c r="I22388" t="s">
        <v>6720</v>
      </c>
      <c r="J22388" s="40">
        <v>2.64</v>
      </c>
      <c r="K22388" s="40">
        <v>0</v>
      </c>
    </row>
    <row r="22389" spans="1:11" x14ac:dyDescent="0.35">
      <c r="A22389">
        <v>67003</v>
      </c>
      <c r="B22389" t="s">
        <v>411</v>
      </c>
      <c r="C22389" s="70">
        <v>0</v>
      </c>
      <c r="D22389" s="70">
        <v>0</v>
      </c>
      <c r="E22389" s="71">
        <v>44592</v>
      </c>
      <c r="F22389" t="s">
        <v>6755</v>
      </c>
      <c r="G22389" t="s">
        <v>2247</v>
      </c>
      <c r="H22389" t="s">
        <v>6720</v>
      </c>
      <c r="I22389" t="s">
        <v>6720</v>
      </c>
      <c r="J22389" s="40">
        <v>0</v>
      </c>
      <c r="K22389" s="40">
        <v>9.68</v>
      </c>
    </row>
    <row r="22390" spans="1:11" x14ac:dyDescent="0.35">
      <c r="A22390">
        <v>67003</v>
      </c>
      <c r="B22390" t="s">
        <v>411</v>
      </c>
      <c r="C22390" s="70">
        <v>0</v>
      </c>
      <c r="D22390" s="70">
        <v>0</v>
      </c>
      <c r="E22390" s="71">
        <v>44592</v>
      </c>
      <c r="F22390" t="s">
        <v>6754</v>
      </c>
      <c r="G22390" t="s">
        <v>2247</v>
      </c>
      <c r="H22390" t="s">
        <v>6720</v>
      </c>
      <c r="I22390" t="s">
        <v>6720</v>
      </c>
      <c r="J22390" s="40">
        <v>1.26</v>
      </c>
      <c r="K22390" s="40">
        <v>0</v>
      </c>
    </row>
    <row r="22391" spans="1:11" x14ac:dyDescent="0.35">
      <c r="A22391">
        <v>67003</v>
      </c>
      <c r="B22391" t="s">
        <v>411</v>
      </c>
      <c r="C22391" s="70">
        <v>0</v>
      </c>
      <c r="D22391" s="70">
        <v>0</v>
      </c>
      <c r="E22391" s="71">
        <v>44592</v>
      </c>
      <c r="F22391" t="s">
        <v>6753</v>
      </c>
      <c r="G22391" t="s">
        <v>2247</v>
      </c>
      <c r="H22391" t="s">
        <v>6720</v>
      </c>
      <c r="I22391" t="s">
        <v>6720</v>
      </c>
      <c r="J22391" s="40">
        <v>0</v>
      </c>
      <c r="K22391" s="40">
        <v>4.7699999999999996</v>
      </c>
    </row>
    <row r="22392" spans="1:11" x14ac:dyDescent="0.35">
      <c r="A22392">
        <v>67003</v>
      </c>
      <c r="B22392" t="s">
        <v>411</v>
      </c>
      <c r="C22392" s="70">
        <v>0</v>
      </c>
      <c r="D22392" s="70">
        <v>0</v>
      </c>
      <c r="E22392" s="71">
        <v>44592</v>
      </c>
      <c r="F22392" t="s">
        <v>6752</v>
      </c>
      <c r="G22392" t="s">
        <v>2247</v>
      </c>
      <c r="H22392" t="s">
        <v>6720</v>
      </c>
      <c r="I22392" t="s">
        <v>6720</v>
      </c>
      <c r="J22392" s="40">
        <v>0</v>
      </c>
      <c r="K22392" s="40">
        <v>468.73</v>
      </c>
    </row>
    <row r="22393" spans="1:11" x14ac:dyDescent="0.35">
      <c r="A22393">
        <v>67003</v>
      </c>
      <c r="B22393" t="s">
        <v>411</v>
      </c>
      <c r="C22393" s="70">
        <v>0</v>
      </c>
      <c r="D22393" s="70">
        <v>0</v>
      </c>
      <c r="E22393" s="71">
        <v>44592</v>
      </c>
      <c r="F22393" t="s">
        <v>6751</v>
      </c>
      <c r="G22393" t="s">
        <v>2247</v>
      </c>
      <c r="H22393" t="s">
        <v>6720</v>
      </c>
      <c r="I22393" t="s">
        <v>6720</v>
      </c>
      <c r="J22393" s="40">
        <v>27.95</v>
      </c>
      <c r="K22393" s="40">
        <v>0</v>
      </c>
    </row>
    <row r="22394" spans="1:11" x14ac:dyDescent="0.35">
      <c r="A22394">
        <v>67003</v>
      </c>
      <c r="B22394" t="s">
        <v>411</v>
      </c>
      <c r="C22394" s="70">
        <v>0</v>
      </c>
      <c r="D22394" s="70">
        <v>0</v>
      </c>
      <c r="E22394" s="71">
        <v>44592</v>
      </c>
      <c r="F22394" t="s">
        <v>6750</v>
      </c>
      <c r="G22394" t="s">
        <v>2247</v>
      </c>
      <c r="H22394" t="s">
        <v>6720</v>
      </c>
      <c r="I22394" t="s">
        <v>6720</v>
      </c>
      <c r="J22394" s="40">
        <v>0</v>
      </c>
      <c r="K22394" s="40">
        <v>1.26</v>
      </c>
    </row>
    <row r="22395" spans="1:11" x14ac:dyDescent="0.35">
      <c r="A22395">
        <v>67003</v>
      </c>
      <c r="B22395" t="s">
        <v>411</v>
      </c>
      <c r="C22395" s="70">
        <v>0</v>
      </c>
      <c r="D22395" s="70">
        <v>0</v>
      </c>
      <c r="E22395" s="71">
        <v>44592</v>
      </c>
      <c r="F22395" t="s">
        <v>6749</v>
      </c>
      <c r="G22395" t="s">
        <v>2247</v>
      </c>
      <c r="H22395" t="s">
        <v>6720</v>
      </c>
      <c r="I22395" t="s">
        <v>6720</v>
      </c>
      <c r="J22395" s="40">
        <v>0</v>
      </c>
      <c r="K22395" s="40">
        <v>51.08</v>
      </c>
    </row>
    <row r="22396" spans="1:11" x14ac:dyDescent="0.35">
      <c r="A22396">
        <v>67003</v>
      </c>
      <c r="B22396" t="s">
        <v>411</v>
      </c>
      <c r="C22396" s="70">
        <v>0</v>
      </c>
      <c r="D22396" s="70">
        <v>0</v>
      </c>
      <c r="E22396" s="71">
        <v>44592</v>
      </c>
      <c r="F22396" t="s">
        <v>6748</v>
      </c>
      <c r="G22396" t="s">
        <v>2247</v>
      </c>
      <c r="H22396" t="s">
        <v>6720</v>
      </c>
      <c r="I22396" t="s">
        <v>6720</v>
      </c>
      <c r="J22396" s="40">
        <v>0.03</v>
      </c>
      <c r="K22396" s="40">
        <v>0</v>
      </c>
    </row>
    <row r="22397" spans="1:11" x14ac:dyDescent="0.35">
      <c r="A22397">
        <v>67003</v>
      </c>
      <c r="B22397" t="s">
        <v>411</v>
      </c>
      <c r="C22397" s="70">
        <v>0</v>
      </c>
      <c r="D22397" s="70">
        <v>0</v>
      </c>
      <c r="E22397" s="71">
        <v>44592</v>
      </c>
      <c r="F22397" t="s">
        <v>6747</v>
      </c>
      <c r="G22397" t="s">
        <v>2247</v>
      </c>
      <c r="H22397" t="s">
        <v>6720</v>
      </c>
      <c r="I22397" t="s">
        <v>6720</v>
      </c>
      <c r="J22397" s="40">
        <v>0</v>
      </c>
      <c r="K22397" s="40">
        <v>502.32</v>
      </c>
    </row>
    <row r="22398" spans="1:11" x14ac:dyDescent="0.35">
      <c r="A22398">
        <v>67003</v>
      </c>
      <c r="B22398" t="s">
        <v>411</v>
      </c>
      <c r="C22398" s="70">
        <v>0</v>
      </c>
      <c r="D22398" s="70">
        <v>0</v>
      </c>
      <c r="E22398" s="71">
        <v>44592</v>
      </c>
      <c r="F22398" t="s">
        <v>6746</v>
      </c>
      <c r="G22398" t="s">
        <v>2247</v>
      </c>
      <c r="H22398" t="s">
        <v>6720</v>
      </c>
      <c r="I22398" t="s">
        <v>6720</v>
      </c>
      <c r="J22398" s="40">
        <v>0</v>
      </c>
      <c r="K22398" s="40">
        <v>314.54000000000002</v>
      </c>
    </row>
    <row r="22399" spans="1:11" x14ac:dyDescent="0.35">
      <c r="A22399">
        <v>67003</v>
      </c>
      <c r="B22399" t="s">
        <v>411</v>
      </c>
      <c r="C22399" s="70">
        <v>0</v>
      </c>
      <c r="D22399" s="70">
        <v>0</v>
      </c>
      <c r="E22399" s="71">
        <v>44592</v>
      </c>
      <c r="F22399" t="s">
        <v>6745</v>
      </c>
      <c r="G22399" t="s">
        <v>2247</v>
      </c>
      <c r="H22399" t="s">
        <v>6720</v>
      </c>
      <c r="I22399" t="s">
        <v>6720</v>
      </c>
      <c r="J22399" s="40">
        <v>18.72</v>
      </c>
      <c r="K22399" s="40">
        <v>0</v>
      </c>
    </row>
    <row r="22400" spans="1:11" x14ac:dyDescent="0.35">
      <c r="A22400">
        <v>67003</v>
      </c>
      <c r="B22400" t="s">
        <v>411</v>
      </c>
      <c r="C22400" s="70">
        <v>0</v>
      </c>
      <c r="D22400" s="70">
        <v>0</v>
      </c>
      <c r="E22400" s="71">
        <v>44592</v>
      </c>
      <c r="F22400" t="s">
        <v>6744</v>
      </c>
      <c r="G22400" t="s">
        <v>2247</v>
      </c>
      <c r="H22400" t="s">
        <v>6720</v>
      </c>
      <c r="I22400" t="s">
        <v>6720</v>
      </c>
      <c r="J22400" s="40">
        <v>0</v>
      </c>
      <c r="K22400" s="40">
        <v>2.5499999999999998</v>
      </c>
    </row>
    <row r="22401" spans="1:11" x14ac:dyDescent="0.35">
      <c r="A22401">
        <v>67003</v>
      </c>
      <c r="B22401" t="s">
        <v>411</v>
      </c>
      <c r="C22401" s="70">
        <v>0</v>
      </c>
      <c r="D22401" s="70">
        <v>0</v>
      </c>
      <c r="E22401" s="71">
        <v>44592</v>
      </c>
      <c r="F22401" t="s">
        <v>6743</v>
      </c>
      <c r="G22401" t="s">
        <v>2247</v>
      </c>
      <c r="H22401" t="s">
        <v>6720</v>
      </c>
      <c r="I22401" t="s">
        <v>6720</v>
      </c>
      <c r="J22401" s="40">
        <v>175.78</v>
      </c>
      <c r="K22401" s="40">
        <v>0</v>
      </c>
    </row>
    <row r="22402" spans="1:11" x14ac:dyDescent="0.35">
      <c r="A22402">
        <v>67003</v>
      </c>
      <c r="B22402" t="s">
        <v>411</v>
      </c>
      <c r="C22402" s="70">
        <v>0</v>
      </c>
      <c r="D22402" s="70">
        <v>0</v>
      </c>
      <c r="E22402" s="71">
        <v>44592</v>
      </c>
      <c r="F22402" t="s">
        <v>6742</v>
      </c>
      <c r="G22402" t="s">
        <v>2247</v>
      </c>
      <c r="H22402" t="s">
        <v>6720</v>
      </c>
      <c r="I22402" t="s">
        <v>6720</v>
      </c>
      <c r="J22402" s="40">
        <v>0</v>
      </c>
      <c r="K22402" s="40">
        <v>149.88999999999999</v>
      </c>
    </row>
    <row r="22403" spans="1:11" x14ac:dyDescent="0.35">
      <c r="A22403">
        <v>67003</v>
      </c>
      <c r="B22403" t="s">
        <v>411</v>
      </c>
      <c r="C22403" s="70">
        <v>0</v>
      </c>
      <c r="D22403" s="70">
        <v>0</v>
      </c>
      <c r="E22403" s="71">
        <v>44592</v>
      </c>
      <c r="F22403" t="s">
        <v>6741</v>
      </c>
      <c r="G22403" t="s">
        <v>2247</v>
      </c>
      <c r="H22403" t="s">
        <v>6720</v>
      </c>
      <c r="I22403" t="s">
        <v>6720</v>
      </c>
      <c r="J22403" s="40">
        <v>0</v>
      </c>
      <c r="K22403" s="40">
        <v>36.61</v>
      </c>
    </row>
    <row r="22404" spans="1:11" x14ac:dyDescent="0.35">
      <c r="A22404">
        <v>67003</v>
      </c>
      <c r="B22404" t="s">
        <v>411</v>
      </c>
      <c r="C22404" s="70">
        <v>0</v>
      </c>
      <c r="D22404" s="70">
        <v>0</v>
      </c>
      <c r="E22404" s="71">
        <v>44592</v>
      </c>
      <c r="F22404" t="s">
        <v>6740</v>
      </c>
      <c r="G22404" t="s">
        <v>2247</v>
      </c>
      <c r="H22404" t="s">
        <v>6720</v>
      </c>
      <c r="I22404" t="s">
        <v>6720</v>
      </c>
      <c r="J22404" s="40">
        <v>0</v>
      </c>
      <c r="K22404" s="40">
        <v>1.1100000000000001</v>
      </c>
    </row>
    <row r="22405" spans="1:11" x14ac:dyDescent="0.35">
      <c r="A22405">
        <v>67003</v>
      </c>
      <c r="B22405" t="s">
        <v>411</v>
      </c>
      <c r="C22405" s="70">
        <v>0</v>
      </c>
      <c r="D22405" s="70">
        <v>0</v>
      </c>
      <c r="E22405" s="71">
        <v>44592</v>
      </c>
      <c r="F22405" t="s">
        <v>6739</v>
      </c>
      <c r="G22405" t="s">
        <v>2247</v>
      </c>
      <c r="H22405" t="s">
        <v>6720</v>
      </c>
      <c r="I22405" t="s">
        <v>6720</v>
      </c>
      <c r="J22405" s="40">
        <v>0.78</v>
      </c>
      <c r="K22405" s="40">
        <v>0</v>
      </c>
    </row>
    <row r="22406" spans="1:11" x14ac:dyDescent="0.35">
      <c r="A22406">
        <v>67003</v>
      </c>
      <c r="B22406" t="s">
        <v>411</v>
      </c>
      <c r="C22406" s="70">
        <v>0</v>
      </c>
      <c r="D22406" s="70">
        <v>0</v>
      </c>
      <c r="E22406" s="71">
        <v>44592</v>
      </c>
      <c r="F22406" t="s">
        <v>6738</v>
      </c>
      <c r="G22406" t="s">
        <v>2247</v>
      </c>
      <c r="H22406" t="s">
        <v>6720</v>
      </c>
      <c r="I22406" t="s">
        <v>6720</v>
      </c>
      <c r="J22406" s="40">
        <v>0</v>
      </c>
      <c r="K22406" s="40">
        <v>4.5</v>
      </c>
    </row>
    <row r="22407" spans="1:11" x14ac:dyDescent="0.35">
      <c r="A22407">
        <v>67003</v>
      </c>
      <c r="B22407" t="s">
        <v>411</v>
      </c>
      <c r="C22407" s="70">
        <v>0</v>
      </c>
      <c r="D22407" s="70">
        <v>0</v>
      </c>
      <c r="E22407" s="71">
        <v>44592</v>
      </c>
      <c r="F22407" t="s">
        <v>6737</v>
      </c>
      <c r="G22407" t="s">
        <v>2247</v>
      </c>
      <c r="H22407" t="s">
        <v>6720</v>
      </c>
      <c r="I22407" t="s">
        <v>6720</v>
      </c>
      <c r="J22407" s="40">
        <v>0</v>
      </c>
      <c r="K22407" s="40">
        <v>18.149999999999999</v>
      </c>
    </row>
    <row r="22408" spans="1:11" x14ac:dyDescent="0.35">
      <c r="A22408">
        <v>67003</v>
      </c>
      <c r="B22408" t="s">
        <v>411</v>
      </c>
      <c r="C22408" s="70">
        <v>0</v>
      </c>
      <c r="D22408" s="70">
        <v>0</v>
      </c>
      <c r="E22408" s="71">
        <v>44592</v>
      </c>
      <c r="F22408" t="s">
        <v>6736</v>
      </c>
      <c r="G22408" t="s">
        <v>2247</v>
      </c>
      <c r="H22408" t="s">
        <v>6720</v>
      </c>
      <c r="I22408" t="s">
        <v>6720</v>
      </c>
      <c r="J22408" s="40">
        <v>0</v>
      </c>
      <c r="K22408" s="40">
        <v>1259.24</v>
      </c>
    </row>
    <row r="22409" spans="1:11" x14ac:dyDescent="0.35">
      <c r="A22409">
        <v>67003</v>
      </c>
      <c r="B22409" t="s">
        <v>411</v>
      </c>
      <c r="C22409" s="70">
        <v>0</v>
      </c>
      <c r="D22409" s="70">
        <v>0</v>
      </c>
      <c r="E22409" s="71">
        <v>44592</v>
      </c>
      <c r="F22409" t="s">
        <v>6735</v>
      </c>
      <c r="G22409" t="s">
        <v>2247</v>
      </c>
      <c r="H22409" t="s">
        <v>6720</v>
      </c>
      <c r="I22409" t="s">
        <v>6720</v>
      </c>
      <c r="J22409" s="40">
        <v>4345.3500000000004</v>
      </c>
      <c r="K22409" s="40">
        <v>0</v>
      </c>
    </row>
    <row r="22410" spans="1:11" x14ac:dyDescent="0.35">
      <c r="A22410">
        <v>67003</v>
      </c>
      <c r="B22410" t="s">
        <v>411</v>
      </c>
      <c r="C22410" s="70">
        <v>0</v>
      </c>
      <c r="D22410" s="70">
        <v>0</v>
      </c>
      <c r="E22410" s="71">
        <v>44592</v>
      </c>
      <c r="F22410" t="s">
        <v>6734</v>
      </c>
      <c r="G22410" t="s">
        <v>2247</v>
      </c>
      <c r="H22410" t="s">
        <v>6720</v>
      </c>
      <c r="I22410" t="s">
        <v>6720</v>
      </c>
      <c r="J22410" s="40">
        <v>0</v>
      </c>
      <c r="K22410" s="40">
        <v>6063.92</v>
      </c>
    </row>
    <row r="22411" spans="1:11" x14ac:dyDescent="0.35">
      <c r="A22411">
        <v>67003</v>
      </c>
      <c r="B22411" t="s">
        <v>411</v>
      </c>
      <c r="C22411" s="70">
        <v>0</v>
      </c>
      <c r="D22411" s="70">
        <v>0</v>
      </c>
      <c r="E22411" s="71">
        <v>44592</v>
      </c>
      <c r="F22411" t="s">
        <v>6733</v>
      </c>
      <c r="G22411" t="s">
        <v>2247</v>
      </c>
      <c r="H22411" t="s">
        <v>6720</v>
      </c>
      <c r="I22411" t="s">
        <v>6720</v>
      </c>
      <c r="J22411" s="40">
        <v>0</v>
      </c>
      <c r="K22411" s="40">
        <v>595.76</v>
      </c>
    </row>
    <row r="22412" spans="1:11" x14ac:dyDescent="0.35">
      <c r="A22412">
        <v>67003</v>
      </c>
      <c r="B22412" t="s">
        <v>411</v>
      </c>
      <c r="C22412" s="70">
        <v>0</v>
      </c>
      <c r="D22412" s="70">
        <v>0</v>
      </c>
      <c r="E22412" s="71">
        <v>44592</v>
      </c>
      <c r="F22412" t="s">
        <v>6732</v>
      </c>
      <c r="G22412" t="s">
        <v>2247</v>
      </c>
      <c r="H22412" t="s">
        <v>6720</v>
      </c>
      <c r="I22412" t="s">
        <v>6720</v>
      </c>
      <c r="J22412" s="40">
        <v>0</v>
      </c>
      <c r="K22412" s="40">
        <v>1478.81</v>
      </c>
    </row>
    <row r="22413" spans="1:11" x14ac:dyDescent="0.35">
      <c r="A22413">
        <v>67003</v>
      </c>
      <c r="B22413" t="s">
        <v>411</v>
      </c>
      <c r="C22413" s="70">
        <v>0</v>
      </c>
      <c r="D22413" s="70">
        <v>0</v>
      </c>
      <c r="E22413" s="71">
        <v>44592</v>
      </c>
      <c r="F22413" t="s">
        <v>6731</v>
      </c>
      <c r="G22413" t="s">
        <v>2247</v>
      </c>
      <c r="H22413" t="s">
        <v>6720</v>
      </c>
      <c r="I22413" t="s">
        <v>6720</v>
      </c>
      <c r="J22413" s="40">
        <v>0</v>
      </c>
      <c r="K22413" s="40">
        <v>9.61</v>
      </c>
    </row>
    <row r="22414" spans="1:11" x14ac:dyDescent="0.35">
      <c r="A22414">
        <v>67003</v>
      </c>
      <c r="B22414" t="s">
        <v>411</v>
      </c>
      <c r="C22414" s="70">
        <v>0</v>
      </c>
      <c r="D22414" s="70">
        <v>0</v>
      </c>
      <c r="E22414" s="71">
        <v>44592</v>
      </c>
      <c r="F22414" t="s">
        <v>6730</v>
      </c>
      <c r="G22414" t="s">
        <v>2247</v>
      </c>
      <c r="H22414" t="s">
        <v>6720</v>
      </c>
      <c r="I22414" t="s">
        <v>6720</v>
      </c>
      <c r="J22414" s="40">
        <v>0</v>
      </c>
      <c r="K22414" s="40">
        <v>18.78</v>
      </c>
    </row>
    <row r="22415" spans="1:11" x14ac:dyDescent="0.35">
      <c r="A22415">
        <v>67003</v>
      </c>
      <c r="B22415" t="s">
        <v>411</v>
      </c>
      <c r="C22415" s="70">
        <v>0</v>
      </c>
      <c r="D22415" s="70">
        <v>0</v>
      </c>
      <c r="E22415" s="71">
        <v>44592</v>
      </c>
      <c r="F22415" t="s">
        <v>6729</v>
      </c>
      <c r="G22415" t="s">
        <v>2247</v>
      </c>
      <c r="H22415" t="s">
        <v>6720</v>
      </c>
      <c r="I22415" t="s">
        <v>6720</v>
      </c>
      <c r="J22415" s="40">
        <v>0</v>
      </c>
      <c r="K22415" s="40">
        <v>0</v>
      </c>
    </row>
    <row r="22416" spans="1:11" x14ac:dyDescent="0.35">
      <c r="A22416">
        <v>67003</v>
      </c>
      <c r="B22416" t="s">
        <v>411</v>
      </c>
      <c r="C22416" s="70">
        <v>0</v>
      </c>
      <c r="D22416" s="70">
        <v>0</v>
      </c>
      <c r="E22416" s="71">
        <v>44592</v>
      </c>
      <c r="F22416" t="s">
        <v>6728</v>
      </c>
      <c r="G22416" t="s">
        <v>2247</v>
      </c>
      <c r="H22416" t="s">
        <v>6720</v>
      </c>
      <c r="I22416" t="s">
        <v>6720</v>
      </c>
      <c r="J22416" s="40">
        <v>0</v>
      </c>
      <c r="K22416" s="40">
        <v>0</v>
      </c>
    </row>
    <row r="22417" spans="1:11" x14ac:dyDescent="0.35">
      <c r="A22417">
        <v>67003</v>
      </c>
      <c r="B22417" t="s">
        <v>411</v>
      </c>
      <c r="C22417" s="70">
        <v>0</v>
      </c>
      <c r="D22417" s="70">
        <v>0</v>
      </c>
      <c r="E22417" s="71">
        <v>44592</v>
      </c>
      <c r="F22417" t="s">
        <v>6727</v>
      </c>
      <c r="G22417" t="s">
        <v>2247</v>
      </c>
      <c r="H22417" t="s">
        <v>6720</v>
      </c>
      <c r="I22417" t="s">
        <v>6720</v>
      </c>
      <c r="J22417" s="40">
        <v>0</v>
      </c>
      <c r="K22417" s="40">
        <v>0</v>
      </c>
    </row>
    <row r="22418" spans="1:11" x14ac:dyDescent="0.35">
      <c r="A22418">
        <v>67003</v>
      </c>
      <c r="B22418" t="s">
        <v>411</v>
      </c>
      <c r="C22418" s="70">
        <v>0</v>
      </c>
      <c r="D22418" s="70">
        <v>0</v>
      </c>
      <c r="E22418" s="71">
        <v>44592</v>
      </c>
      <c r="F22418" t="s">
        <v>6726</v>
      </c>
      <c r="G22418" t="s">
        <v>2247</v>
      </c>
      <c r="H22418" t="s">
        <v>6720</v>
      </c>
      <c r="I22418" t="s">
        <v>6720</v>
      </c>
      <c r="J22418" s="40">
        <v>0</v>
      </c>
      <c r="K22418" s="40">
        <v>0</v>
      </c>
    </row>
    <row r="22419" spans="1:11" x14ac:dyDescent="0.35">
      <c r="A22419">
        <v>67003</v>
      </c>
      <c r="B22419" t="s">
        <v>411</v>
      </c>
      <c r="C22419" s="70">
        <v>0</v>
      </c>
      <c r="D22419" s="70">
        <v>0</v>
      </c>
      <c r="E22419" s="71">
        <v>44592</v>
      </c>
      <c r="F22419" t="s">
        <v>6725</v>
      </c>
      <c r="G22419" t="s">
        <v>2247</v>
      </c>
      <c r="H22419" t="s">
        <v>6720</v>
      </c>
      <c r="I22419" t="s">
        <v>6720</v>
      </c>
      <c r="J22419" s="40">
        <v>0</v>
      </c>
      <c r="K22419" s="40">
        <v>101.02</v>
      </c>
    </row>
    <row r="22420" spans="1:11" x14ac:dyDescent="0.35">
      <c r="A22420">
        <v>67003</v>
      </c>
      <c r="B22420" t="s">
        <v>411</v>
      </c>
      <c r="C22420" s="70">
        <v>0</v>
      </c>
      <c r="D22420" s="70">
        <v>0</v>
      </c>
      <c r="E22420" s="71">
        <v>44592</v>
      </c>
      <c r="F22420" t="s">
        <v>6724</v>
      </c>
      <c r="G22420" t="s">
        <v>2247</v>
      </c>
      <c r="H22420" t="s">
        <v>6720</v>
      </c>
      <c r="I22420" t="s">
        <v>6720</v>
      </c>
      <c r="J22420" s="40">
        <v>0</v>
      </c>
      <c r="K22420" s="40">
        <v>69.790000000000006</v>
      </c>
    </row>
    <row r="22421" spans="1:11" x14ac:dyDescent="0.35">
      <c r="A22421">
        <v>67003</v>
      </c>
      <c r="B22421" t="s">
        <v>411</v>
      </c>
      <c r="C22421" s="70">
        <v>0</v>
      </c>
      <c r="D22421" s="70">
        <v>0</v>
      </c>
      <c r="E22421" s="71">
        <v>44592</v>
      </c>
      <c r="F22421" t="s">
        <v>6723</v>
      </c>
      <c r="G22421" t="s">
        <v>2247</v>
      </c>
      <c r="H22421" t="s">
        <v>6720</v>
      </c>
      <c r="I22421" t="s">
        <v>6720</v>
      </c>
      <c r="J22421" s="40">
        <v>202.51</v>
      </c>
      <c r="K22421" s="40">
        <v>0</v>
      </c>
    </row>
    <row r="22422" spans="1:11" x14ac:dyDescent="0.35">
      <c r="A22422">
        <v>67003</v>
      </c>
      <c r="B22422" t="s">
        <v>411</v>
      </c>
      <c r="C22422" s="70">
        <v>0</v>
      </c>
      <c r="D22422" s="70">
        <v>0</v>
      </c>
      <c r="E22422" s="71">
        <v>44592</v>
      </c>
      <c r="F22422" t="s">
        <v>6722</v>
      </c>
      <c r="G22422" t="s">
        <v>2247</v>
      </c>
      <c r="H22422" t="s">
        <v>6720</v>
      </c>
      <c r="I22422" t="s">
        <v>6720</v>
      </c>
      <c r="J22422" s="40">
        <v>0</v>
      </c>
      <c r="K22422" s="40">
        <v>47.51</v>
      </c>
    </row>
    <row r="22423" spans="1:11" x14ac:dyDescent="0.35">
      <c r="A22423">
        <v>67003</v>
      </c>
      <c r="B22423" t="s">
        <v>411</v>
      </c>
      <c r="C22423" s="70">
        <v>0</v>
      </c>
      <c r="D22423" s="70">
        <v>0</v>
      </c>
      <c r="E22423" s="71">
        <v>44592</v>
      </c>
      <c r="F22423" t="s">
        <v>6721</v>
      </c>
      <c r="G22423" t="s">
        <v>2247</v>
      </c>
      <c r="H22423" t="s">
        <v>6720</v>
      </c>
      <c r="I22423" t="s">
        <v>6720</v>
      </c>
      <c r="J22423" s="40">
        <v>0</v>
      </c>
      <c r="K22423" s="40">
        <v>88.03</v>
      </c>
    </row>
    <row r="22424" spans="1:11" x14ac:dyDescent="0.35">
      <c r="A22424">
        <v>67003</v>
      </c>
      <c r="B22424" t="s">
        <v>411</v>
      </c>
      <c r="C22424" s="70">
        <v>0</v>
      </c>
      <c r="D22424" s="70">
        <v>0</v>
      </c>
      <c r="E22424" s="71">
        <v>44592</v>
      </c>
      <c r="F22424" t="s">
        <v>2132</v>
      </c>
      <c r="G22424" t="s">
        <v>1912</v>
      </c>
      <c r="J22424" s="40">
        <v>-459.19</v>
      </c>
      <c r="K22424" s="40">
        <v>0</v>
      </c>
    </row>
    <row r="22425" spans="1:11" x14ac:dyDescent="0.35">
      <c r="A22425">
        <v>67003</v>
      </c>
      <c r="B22425" t="s">
        <v>411</v>
      </c>
      <c r="C22425" s="70">
        <v>0</v>
      </c>
      <c r="D22425" s="70">
        <v>0</v>
      </c>
      <c r="E22425" s="71">
        <v>44593</v>
      </c>
      <c r="F22425" t="s">
        <v>6719</v>
      </c>
      <c r="G22425" t="s">
        <v>1907</v>
      </c>
      <c r="H22425" t="s">
        <v>6718</v>
      </c>
      <c r="I22425" t="s">
        <v>6717</v>
      </c>
      <c r="J22425" s="40">
        <v>14.95</v>
      </c>
      <c r="K22425" s="40">
        <v>0</v>
      </c>
    </row>
    <row r="22426" spans="1:11" x14ac:dyDescent="0.35">
      <c r="A22426">
        <v>67003</v>
      </c>
      <c r="B22426" t="s">
        <v>411</v>
      </c>
      <c r="C22426" s="70">
        <v>0</v>
      </c>
      <c r="D22426" s="70">
        <v>0</v>
      </c>
      <c r="E22426" s="71">
        <v>44593</v>
      </c>
      <c r="F22426" t="s">
        <v>6716</v>
      </c>
      <c r="G22426" t="s">
        <v>1907</v>
      </c>
      <c r="J22426" s="40">
        <v>0.2</v>
      </c>
      <c r="K22426" s="40">
        <v>0</v>
      </c>
    </row>
    <row r="22427" spans="1:11" x14ac:dyDescent="0.35">
      <c r="A22427">
        <v>67003</v>
      </c>
      <c r="B22427" t="s">
        <v>411</v>
      </c>
      <c r="C22427" s="70">
        <v>0</v>
      </c>
      <c r="D22427" s="70">
        <v>0</v>
      </c>
      <c r="E22427" s="71">
        <v>44593</v>
      </c>
      <c r="F22427" t="s">
        <v>6715</v>
      </c>
      <c r="G22427" t="s">
        <v>1907</v>
      </c>
      <c r="J22427" s="40">
        <v>0</v>
      </c>
      <c r="K22427" s="40">
        <v>23.75</v>
      </c>
    </row>
    <row r="22428" spans="1:11" x14ac:dyDescent="0.35">
      <c r="A22428">
        <v>67003</v>
      </c>
      <c r="B22428" t="s">
        <v>411</v>
      </c>
      <c r="C22428" s="70">
        <v>0</v>
      </c>
      <c r="D22428" s="70">
        <v>0</v>
      </c>
      <c r="E22428" s="71">
        <v>44593</v>
      </c>
      <c r="F22428" t="s">
        <v>6714</v>
      </c>
      <c r="G22428" t="s">
        <v>1907</v>
      </c>
      <c r="H22428" t="s">
        <v>6713</v>
      </c>
      <c r="I22428" t="s">
        <v>6712</v>
      </c>
      <c r="J22428" s="40">
        <v>345.84</v>
      </c>
      <c r="K22428" s="40">
        <v>0</v>
      </c>
    </row>
    <row r="22429" spans="1:11" x14ac:dyDescent="0.35">
      <c r="A22429">
        <v>67003</v>
      </c>
      <c r="B22429" t="s">
        <v>411</v>
      </c>
      <c r="C22429" s="70">
        <v>0</v>
      </c>
      <c r="D22429" s="70">
        <v>0</v>
      </c>
      <c r="E22429" s="71">
        <v>44593</v>
      </c>
      <c r="F22429" t="s">
        <v>6711</v>
      </c>
      <c r="G22429" t="s">
        <v>1907</v>
      </c>
      <c r="H22429" t="s">
        <v>6710</v>
      </c>
      <c r="I22429" t="s">
        <v>6709</v>
      </c>
      <c r="J22429" s="40">
        <v>13.05</v>
      </c>
      <c r="K22429" s="40">
        <v>0</v>
      </c>
    </row>
    <row r="22430" spans="1:11" x14ac:dyDescent="0.35">
      <c r="A22430">
        <v>67003</v>
      </c>
      <c r="B22430" t="s">
        <v>411</v>
      </c>
      <c r="C22430" s="70">
        <v>0</v>
      </c>
      <c r="D22430" s="70">
        <v>0</v>
      </c>
      <c r="E22430" s="71">
        <v>44595</v>
      </c>
      <c r="F22430" t="s">
        <v>6708</v>
      </c>
      <c r="G22430" t="s">
        <v>1907</v>
      </c>
      <c r="J22430" s="40">
        <v>46.55</v>
      </c>
      <c r="K22430" s="40">
        <v>0</v>
      </c>
    </row>
    <row r="22431" spans="1:11" x14ac:dyDescent="0.35">
      <c r="A22431">
        <v>67003</v>
      </c>
      <c r="B22431" t="s">
        <v>411</v>
      </c>
      <c r="C22431" s="70">
        <v>0</v>
      </c>
      <c r="D22431" s="70">
        <v>0</v>
      </c>
      <c r="E22431" s="71">
        <v>44606</v>
      </c>
      <c r="F22431" t="s">
        <v>6707</v>
      </c>
      <c r="G22431" t="s">
        <v>1907</v>
      </c>
      <c r="H22431" t="s">
        <v>3350</v>
      </c>
      <c r="I22431" t="s">
        <v>3349</v>
      </c>
      <c r="J22431" s="40">
        <v>1.39</v>
      </c>
      <c r="K22431" s="40">
        <v>0</v>
      </c>
    </row>
    <row r="22432" spans="1:11" x14ac:dyDescent="0.35">
      <c r="A22432">
        <v>67003</v>
      </c>
      <c r="B22432" t="s">
        <v>411</v>
      </c>
      <c r="C22432" s="70">
        <v>0</v>
      </c>
      <c r="D22432" s="70">
        <v>0</v>
      </c>
      <c r="E22432" s="71">
        <v>44607</v>
      </c>
      <c r="F22432" t="s">
        <v>6706</v>
      </c>
      <c r="G22432" t="s">
        <v>1907</v>
      </c>
      <c r="H22432" t="s">
        <v>6705</v>
      </c>
      <c r="I22432" t="s">
        <v>6704</v>
      </c>
      <c r="J22432" s="40">
        <v>137.4</v>
      </c>
      <c r="K22432" s="40">
        <v>0</v>
      </c>
    </row>
    <row r="22433" spans="1:11" x14ac:dyDescent="0.35">
      <c r="A22433">
        <v>67003</v>
      </c>
      <c r="B22433" t="s">
        <v>411</v>
      </c>
      <c r="C22433" s="70">
        <v>0</v>
      </c>
      <c r="D22433" s="70">
        <v>0</v>
      </c>
      <c r="E22433" s="71">
        <v>44614</v>
      </c>
      <c r="F22433" t="s">
        <v>6703</v>
      </c>
      <c r="G22433" t="s">
        <v>1907</v>
      </c>
      <c r="H22433" t="s">
        <v>6702</v>
      </c>
      <c r="J22433" s="40">
        <v>281.16000000000003</v>
      </c>
      <c r="K22433" s="40">
        <v>0</v>
      </c>
    </row>
    <row r="22434" spans="1:11" x14ac:dyDescent="0.35">
      <c r="A22434">
        <v>67003</v>
      </c>
      <c r="B22434" t="s">
        <v>411</v>
      </c>
      <c r="C22434" s="70">
        <v>0</v>
      </c>
      <c r="D22434" s="70">
        <v>0</v>
      </c>
      <c r="E22434" s="71">
        <v>44621</v>
      </c>
      <c r="F22434" t="s">
        <v>6701</v>
      </c>
      <c r="G22434" t="s">
        <v>1907</v>
      </c>
      <c r="H22434" t="s">
        <v>6700</v>
      </c>
      <c r="I22434" t="s">
        <v>6699</v>
      </c>
      <c r="J22434" s="40">
        <v>0</v>
      </c>
      <c r="K22434" s="40">
        <v>247.76</v>
      </c>
    </row>
    <row r="22435" spans="1:11" x14ac:dyDescent="0.35">
      <c r="A22435">
        <v>67003</v>
      </c>
      <c r="B22435" t="s">
        <v>411</v>
      </c>
      <c r="C22435" s="70">
        <v>0</v>
      </c>
      <c r="D22435" s="70">
        <v>0</v>
      </c>
      <c r="E22435" s="71">
        <v>44622</v>
      </c>
      <c r="F22435" t="s">
        <v>6698</v>
      </c>
      <c r="G22435" t="s">
        <v>1907</v>
      </c>
      <c r="J22435" s="40">
        <v>4.25</v>
      </c>
      <c r="K22435" s="40">
        <v>0</v>
      </c>
    </row>
    <row r="22436" spans="1:11" x14ac:dyDescent="0.35">
      <c r="A22436">
        <v>67003</v>
      </c>
      <c r="B22436" t="s">
        <v>411</v>
      </c>
      <c r="C22436" s="70">
        <v>0</v>
      </c>
      <c r="D22436" s="70">
        <v>0</v>
      </c>
      <c r="E22436" s="71">
        <v>44622</v>
      </c>
      <c r="F22436" t="s">
        <v>6697</v>
      </c>
      <c r="G22436" t="s">
        <v>1907</v>
      </c>
      <c r="H22436" t="s">
        <v>3941</v>
      </c>
      <c r="I22436" t="s">
        <v>3940</v>
      </c>
      <c r="J22436" s="40">
        <v>106.94</v>
      </c>
      <c r="K22436" s="40">
        <v>0</v>
      </c>
    </row>
    <row r="22437" spans="1:11" x14ac:dyDescent="0.35">
      <c r="A22437">
        <v>67003</v>
      </c>
      <c r="B22437" t="s">
        <v>411</v>
      </c>
      <c r="C22437" s="70">
        <v>0</v>
      </c>
      <c r="D22437" s="70">
        <v>0</v>
      </c>
      <c r="E22437" s="71">
        <v>44627</v>
      </c>
      <c r="F22437" t="s">
        <v>6696</v>
      </c>
      <c r="G22437" t="s">
        <v>1907</v>
      </c>
      <c r="H22437" t="s">
        <v>6695</v>
      </c>
      <c r="J22437" s="40">
        <v>696</v>
      </c>
      <c r="K22437" s="40">
        <v>0</v>
      </c>
    </row>
    <row r="22438" spans="1:11" x14ac:dyDescent="0.35">
      <c r="A22438">
        <v>67003</v>
      </c>
      <c r="B22438" t="s">
        <v>411</v>
      </c>
      <c r="C22438" s="70">
        <v>0</v>
      </c>
      <c r="D22438" s="70">
        <v>0</v>
      </c>
      <c r="E22438" s="71">
        <v>44629</v>
      </c>
      <c r="F22438" t="s">
        <v>6694</v>
      </c>
      <c r="G22438" t="s">
        <v>1907</v>
      </c>
      <c r="H22438" t="s">
        <v>6693</v>
      </c>
      <c r="J22438" s="40">
        <v>305.82</v>
      </c>
      <c r="K22438" s="40">
        <v>0</v>
      </c>
    </row>
    <row r="22439" spans="1:11" x14ac:dyDescent="0.35">
      <c r="A22439">
        <v>67003</v>
      </c>
      <c r="B22439" t="s">
        <v>411</v>
      </c>
      <c r="C22439" s="70">
        <v>0</v>
      </c>
      <c r="D22439" s="70">
        <v>0</v>
      </c>
      <c r="E22439" s="71">
        <v>44629</v>
      </c>
      <c r="F22439" t="s">
        <v>6692</v>
      </c>
      <c r="G22439" t="s">
        <v>1907</v>
      </c>
      <c r="H22439" t="s">
        <v>6691</v>
      </c>
      <c r="J22439" s="40">
        <v>140.31</v>
      </c>
      <c r="K22439" s="40">
        <v>0</v>
      </c>
    </row>
    <row r="22440" spans="1:11" x14ac:dyDescent="0.35">
      <c r="A22440">
        <v>67003</v>
      </c>
      <c r="B22440" t="s">
        <v>411</v>
      </c>
      <c r="C22440" s="70">
        <v>0</v>
      </c>
      <c r="D22440" s="70">
        <v>0</v>
      </c>
      <c r="E22440" s="71">
        <v>44629</v>
      </c>
      <c r="F22440" t="s">
        <v>6690</v>
      </c>
      <c r="G22440" t="s">
        <v>1907</v>
      </c>
      <c r="H22440" t="s">
        <v>6689</v>
      </c>
      <c r="I22440" t="s">
        <v>6688</v>
      </c>
      <c r="J22440" s="40">
        <v>1.75</v>
      </c>
      <c r="K22440" s="40">
        <v>0</v>
      </c>
    </row>
    <row r="22441" spans="1:11" x14ac:dyDescent="0.35">
      <c r="A22441">
        <v>67003</v>
      </c>
      <c r="B22441" t="s">
        <v>411</v>
      </c>
      <c r="C22441" s="70">
        <v>0</v>
      </c>
      <c r="D22441" s="70">
        <v>0</v>
      </c>
      <c r="E22441" s="71">
        <v>44640</v>
      </c>
      <c r="F22441" t="s">
        <v>6687</v>
      </c>
      <c r="G22441" t="s">
        <v>1907</v>
      </c>
      <c r="J22441" s="40">
        <v>10.51</v>
      </c>
      <c r="K22441" s="40">
        <v>0</v>
      </c>
    </row>
    <row r="22442" spans="1:11" x14ac:dyDescent="0.35">
      <c r="A22442">
        <v>67003</v>
      </c>
      <c r="B22442" t="s">
        <v>411</v>
      </c>
      <c r="C22442" s="70">
        <v>0</v>
      </c>
      <c r="D22442" s="70">
        <v>0</v>
      </c>
      <c r="E22442" s="71">
        <v>44641</v>
      </c>
      <c r="F22442" t="s">
        <v>6686</v>
      </c>
      <c r="G22442" t="s">
        <v>1907</v>
      </c>
      <c r="H22442" t="s">
        <v>3341</v>
      </c>
      <c r="I22442" t="s">
        <v>3340</v>
      </c>
      <c r="J22442" s="40">
        <v>236.71</v>
      </c>
      <c r="K22442" s="40">
        <v>0</v>
      </c>
    </row>
    <row r="22443" spans="1:11" x14ac:dyDescent="0.35">
      <c r="A22443">
        <v>67003</v>
      </c>
      <c r="B22443" t="s">
        <v>411</v>
      </c>
      <c r="C22443" s="70">
        <v>0</v>
      </c>
      <c r="D22443" s="70">
        <v>0</v>
      </c>
      <c r="E22443" s="71">
        <v>44644</v>
      </c>
      <c r="F22443" t="s">
        <v>6685</v>
      </c>
      <c r="G22443" t="s">
        <v>1907</v>
      </c>
      <c r="H22443" t="s">
        <v>6684</v>
      </c>
      <c r="J22443" s="40">
        <v>2.85</v>
      </c>
      <c r="K22443" s="40">
        <v>0</v>
      </c>
    </row>
    <row r="22444" spans="1:11" x14ac:dyDescent="0.35">
      <c r="A22444">
        <v>67003</v>
      </c>
      <c r="B22444" t="s">
        <v>411</v>
      </c>
      <c r="C22444" s="70">
        <v>0</v>
      </c>
      <c r="D22444" s="70">
        <v>0</v>
      </c>
      <c r="E22444" s="71">
        <v>44644</v>
      </c>
      <c r="F22444" t="s">
        <v>6683</v>
      </c>
      <c r="G22444" t="s">
        <v>1907</v>
      </c>
      <c r="H22444" t="s">
        <v>6682</v>
      </c>
      <c r="J22444" s="40">
        <v>39.96</v>
      </c>
      <c r="K22444" s="40">
        <v>0</v>
      </c>
    </row>
    <row r="22445" spans="1:11" x14ac:dyDescent="0.35">
      <c r="A22445">
        <v>67003</v>
      </c>
      <c r="B22445" t="s">
        <v>411</v>
      </c>
      <c r="C22445" s="70">
        <v>0</v>
      </c>
      <c r="D22445" s="70">
        <v>0</v>
      </c>
      <c r="E22445" s="71">
        <v>44646</v>
      </c>
      <c r="F22445" t="s">
        <v>6681</v>
      </c>
      <c r="G22445" t="s">
        <v>1907</v>
      </c>
      <c r="J22445" s="40">
        <v>3.21</v>
      </c>
      <c r="K22445" s="40">
        <v>0</v>
      </c>
    </row>
    <row r="22446" spans="1:11" x14ac:dyDescent="0.35">
      <c r="A22446">
        <v>67003</v>
      </c>
      <c r="B22446" t="s">
        <v>411</v>
      </c>
      <c r="C22446" s="70">
        <v>0</v>
      </c>
      <c r="D22446" s="70">
        <v>0</v>
      </c>
      <c r="E22446" s="71">
        <v>44651</v>
      </c>
      <c r="F22446" t="s">
        <v>6680</v>
      </c>
      <c r="G22446" t="s">
        <v>1907</v>
      </c>
      <c r="H22446" t="s">
        <v>6679</v>
      </c>
      <c r="I22446" t="s">
        <v>6678</v>
      </c>
      <c r="J22446" s="40">
        <v>0</v>
      </c>
      <c r="K22446" s="40">
        <v>37.67</v>
      </c>
    </row>
    <row r="22447" spans="1:11" x14ac:dyDescent="0.35">
      <c r="A22447">
        <v>67003</v>
      </c>
      <c r="B22447" t="s">
        <v>411</v>
      </c>
      <c r="C22447" s="70">
        <v>0</v>
      </c>
      <c r="D22447" s="70">
        <v>0</v>
      </c>
      <c r="E22447" s="71">
        <v>44651</v>
      </c>
      <c r="F22447" t="s">
        <v>6677</v>
      </c>
      <c r="G22447" t="s">
        <v>1907</v>
      </c>
      <c r="H22447" t="s">
        <v>6676</v>
      </c>
      <c r="J22447" s="40">
        <v>0</v>
      </c>
      <c r="K22447" s="40">
        <v>595.63</v>
      </c>
    </row>
    <row r="22448" spans="1:11" x14ac:dyDescent="0.35">
      <c r="A22448">
        <v>67003</v>
      </c>
      <c r="B22448" t="s">
        <v>411</v>
      </c>
      <c r="C22448" s="70">
        <v>0</v>
      </c>
      <c r="D22448" s="70">
        <v>0</v>
      </c>
      <c r="E22448" s="71">
        <v>44651</v>
      </c>
      <c r="F22448" t="s">
        <v>6675</v>
      </c>
      <c r="G22448" t="s">
        <v>1907</v>
      </c>
      <c r="H22448" t="s">
        <v>6674</v>
      </c>
      <c r="I22448" t="s">
        <v>6673</v>
      </c>
      <c r="J22448" s="40">
        <v>0</v>
      </c>
      <c r="K22448" s="40">
        <v>1347.94</v>
      </c>
    </row>
    <row r="22449" spans="1:11" x14ac:dyDescent="0.35">
      <c r="A22449">
        <v>67003</v>
      </c>
      <c r="B22449" t="s">
        <v>411</v>
      </c>
      <c r="C22449" s="70">
        <v>0</v>
      </c>
      <c r="D22449" s="70">
        <v>0</v>
      </c>
      <c r="E22449" s="71">
        <v>44651</v>
      </c>
      <c r="F22449" t="s">
        <v>6672</v>
      </c>
      <c r="G22449" t="s">
        <v>1907</v>
      </c>
      <c r="H22449" t="s">
        <v>6671</v>
      </c>
      <c r="I22449" t="s">
        <v>6670</v>
      </c>
      <c r="J22449" s="40">
        <v>789.74</v>
      </c>
      <c r="K22449" s="40">
        <v>0</v>
      </c>
    </row>
    <row r="22450" spans="1:11" x14ac:dyDescent="0.35">
      <c r="A22450">
        <v>67003</v>
      </c>
      <c r="B22450" t="s">
        <v>411</v>
      </c>
      <c r="C22450" s="70">
        <v>0</v>
      </c>
      <c r="D22450" s="70">
        <v>0</v>
      </c>
      <c r="E22450" s="71">
        <v>44651</v>
      </c>
      <c r="F22450" t="s">
        <v>6669</v>
      </c>
      <c r="G22450" t="s">
        <v>2247</v>
      </c>
      <c r="J22450" s="40">
        <v>0</v>
      </c>
      <c r="K22450" s="40">
        <v>0</v>
      </c>
    </row>
    <row r="22451" spans="1:11" x14ac:dyDescent="0.35">
      <c r="A22451">
        <v>67003</v>
      </c>
      <c r="B22451" t="s">
        <v>411</v>
      </c>
      <c r="C22451" s="70">
        <v>0</v>
      </c>
      <c r="D22451" s="70">
        <v>0</v>
      </c>
      <c r="E22451" s="71">
        <v>44651</v>
      </c>
      <c r="F22451" t="s">
        <v>6668</v>
      </c>
      <c r="G22451" t="s">
        <v>2247</v>
      </c>
      <c r="J22451" s="40">
        <v>0</v>
      </c>
      <c r="K22451" s="40">
        <v>0</v>
      </c>
    </row>
    <row r="22452" spans="1:11" x14ac:dyDescent="0.35">
      <c r="A22452">
        <v>67003</v>
      </c>
      <c r="B22452" t="s">
        <v>411</v>
      </c>
      <c r="C22452" s="70">
        <v>0</v>
      </c>
      <c r="D22452" s="70">
        <v>0</v>
      </c>
      <c r="E22452" s="71">
        <v>44651</v>
      </c>
      <c r="F22452" t="s">
        <v>6667</v>
      </c>
      <c r="G22452" t="s">
        <v>2247</v>
      </c>
      <c r="J22452" s="40">
        <v>0</v>
      </c>
      <c r="K22452" s="40">
        <v>0</v>
      </c>
    </row>
    <row r="22453" spans="1:11" x14ac:dyDescent="0.35">
      <c r="A22453">
        <v>67003</v>
      </c>
      <c r="B22453" t="s">
        <v>411</v>
      </c>
      <c r="C22453" s="70">
        <v>0</v>
      </c>
      <c r="D22453" s="70">
        <v>0</v>
      </c>
      <c r="E22453" s="71">
        <v>44651</v>
      </c>
      <c r="F22453" t="s">
        <v>6666</v>
      </c>
      <c r="G22453" t="s">
        <v>2247</v>
      </c>
      <c r="J22453" s="40">
        <v>0</v>
      </c>
      <c r="K22453" s="40">
        <v>0</v>
      </c>
    </row>
    <row r="22454" spans="1:11" x14ac:dyDescent="0.35">
      <c r="A22454">
        <v>67003</v>
      </c>
      <c r="B22454" t="s">
        <v>411</v>
      </c>
      <c r="C22454" s="70">
        <v>0</v>
      </c>
      <c r="D22454" s="70">
        <v>0</v>
      </c>
      <c r="E22454" s="71">
        <v>44651</v>
      </c>
      <c r="F22454" t="s">
        <v>6665</v>
      </c>
      <c r="G22454" t="s">
        <v>2247</v>
      </c>
      <c r="J22454" s="40">
        <v>0</v>
      </c>
      <c r="K22454" s="40">
        <v>0</v>
      </c>
    </row>
    <row r="22455" spans="1:11" x14ac:dyDescent="0.35">
      <c r="A22455">
        <v>67003</v>
      </c>
      <c r="B22455" t="s">
        <v>411</v>
      </c>
      <c r="C22455" s="70">
        <v>0</v>
      </c>
      <c r="D22455" s="70">
        <v>0</v>
      </c>
      <c r="E22455" s="71">
        <v>44651</v>
      </c>
      <c r="F22455" t="s">
        <v>6664</v>
      </c>
      <c r="G22455" t="s">
        <v>2247</v>
      </c>
      <c r="J22455" s="40">
        <v>0</v>
      </c>
      <c r="K22455" s="40">
        <v>0</v>
      </c>
    </row>
    <row r="22456" spans="1:11" x14ac:dyDescent="0.35">
      <c r="A22456">
        <v>67003</v>
      </c>
      <c r="B22456" t="s">
        <v>411</v>
      </c>
      <c r="C22456" s="70">
        <v>0</v>
      </c>
      <c r="D22456" s="70">
        <v>0</v>
      </c>
      <c r="E22456" s="71">
        <v>44651</v>
      </c>
      <c r="F22456" t="s">
        <v>6663</v>
      </c>
      <c r="G22456" t="s">
        <v>2247</v>
      </c>
      <c r="J22456" s="40">
        <v>0</v>
      </c>
      <c r="K22456" s="40">
        <v>0</v>
      </c>
    </row>
    <row r="22457" spans="1:11" x14ac:dyDescent="0.35">
      <c r="A22457">
        <v>67003</v>
      </c>
      <c r="B22457" t="s">
        <v>411</v>
      </c>
      <c r="C22457" s="70">
        <v>0</v>
      </c>
      <c r="D22457" s="70">
        <v>0</v>
      </c>
      <c r="E22457" s="71">
        <v>44651</v>
      </c>
      <c r="F22457" t="s">
        <v>6662</v>
      </c>
      <c r="G22457" t="s">
        <v>2247</v>
      </c>
      <c r="J22457" s="40">
        <v>0</v>
      </c>
      <c r="K22457" s="40">
        <v>0</v>
      </c>
    </row>
    <row r="22458" spans="1:11" x14ac:dyDescent="0.35">
      <c r="A22458">
        <v>67003</v>
      </c>
      <c r="B22458" t="s">
        <v>411</v>
      </c>
      <c r="C22458" s="70">
        <v>0</v>
      </c>
      <c r="D22458" s="70">
        <v>0</v>
      </c>
      <c r="E22458" s="71">
        <v>44651</v>
      </c>
      <c r="F22458" t="s">
        <v>6661</v>
      </c>
      <c r="G22458" t="s">
        <v>2247</v>
      </c>
      <c r="J22458" s="40">
        <v>0</v>
      </c>
      <c r="K22458" s="40">
        <v>0</v>
      </c>
    </row>
    <row r="22459" spans="1:11" x14ac:dyDescent="0.35">
      <c r="A22459">
        <v>67003</v>
      </c>
      <c r="B22459" t="s">
        <v>411</v>
      </c>
      <c r="C22459" s="70">
        <v>0</v>
      </c>
      <c r="D22459" s="70">
        <v>0</v>
      </c>
      <c r="E22459" s="71">
        <v>44651</v>
      </c>
      <c r="F22459" t="s">
        <v>6660</v>
      </c>
      <c r="G22459" t="s">
        <v>2247</v>
      </c>
      <c r="J22459" s="40">
        <v>0</v>
      </c>
      <c r="K22459" s="40">
        <v>0</v>
      </c>
    </row>
    <row r="22460" spans="1:11" x14ac:dyDescent="0.35">
      <c r="A22460">
        <v>67003</v>
      </c>
      <c r="B22460" t="s">
        <v>411</v>
      </c>
      <c r="C22460" s="70">
        <v>0</v>
      </c>
      <c r="D22460" s="70">
        <v>0</v>
      </c>
      <c r="E22460" s="71">
        <v>44651</v>
      </c>
      <c r="F22460" t="s">
        <v>6659</v>
      </c>
      <c r="G22460" t="s">
        <v>2247</v>
      </c>
      <c r="J22460" s="40">
        <v>0</v>
      </c>
      <c r="K22460" s="40">
        <v>0</v>
      </c>
    </row>
    <row r="22461" spans="1:11" x14ac:dyDescent="0.35">
      <c r="A22461">
        <v>67003</v>
      </c>
      <c r="B22461" t="s">
        <v>411</v>
      </c>
      <c r="C22461" s="70">
        <v>0</v>
      </c>
      <c r="D22461" s="70">
        <v>0</v>
      </c>
      <c r="E22461" s="71">
        <v>44651</v>
      </c>
      <c r="F22461" t="s">
        <v>6658</v>
      </c>
      <c r="G22461" t="s">
        <v>2247</v>
      </c>
      <c r="J22461" s="40">
        <v>0</v>
      </c>
      <c r="K22461" s="40">
        <v>0</v>
      </c>
    </row>
    <row r="22462" spans="1:11" x14ac:dyDescent="0.35">
      <c r="A22462">
        <v>67003</v>
      </c>
      <c r="B22462" t="s">
        <v>411</v>
      </c>
      <c r="C22462" s="70">
        <v>0</v>
      </c>
      <c r="D22462" s="70">
        <v>0</v>
      </c>
      <c r="E22462" s="71">
        <v>44651</v>
      </c>
      <c r="F22462" t="s">
        <v>6657</v>
      </c>
      <c r="G22462" t="s">
        <v>2247</v>
      </c>
      <c r="J22462" s="40">
        <v>0</v>
      </c>
      <c r="K22462" s="40">
        <v>0</v>
      </c>
    </row>
    <row r="22463" spans="1:11" x14ac:dyDescent="0.35">
      <c r="A22463">
        <v>67003</v>
      </c>
      <c r="B22463" t="s">
        <v>411</v>
      </c>
      <c r="C22463" s="70">
        <v>0</v>
      </c>
      <c r="D22463" s="70">
        <v>0</v>
      </c>
      <c r="E22463" s="71">
        <v>44651</v>
      </c>
      <c r="F22463" t="s">
        <v>6656</v>
      </c>
      <c r="G22463" t="s">
        <v>2247</v>
      </c>
      <c r="J22463" s="40">
        <v>0</v>
      </c>
      <c r="K22463" s="40">
        <v>0</v>
      </c>
    </row>
    <row r="22464" spans="1:11" x14ac:dyDescent="0.35">
      <c r="A22464">
        <v>67003</v>
      </c>
      <c r="B22464" t="s">
        <v>411</v>
      </c>
      <c r="C22464" s="70">
        <v>0</v>
      </c>
      <c r="D22464" s="70">
        <v>0</v>
      </c>
      <c r="E22464" s="71">
        <v>44651</v>
      </c>
      <c r="F22464" t="s">
        <v>6655</v>
      </c>
      <c r="G22464" t="s">
        <v>2247</v>
      </c>
      <c r="J22464" s="40">
        <v>0</v>
      </c>
      <c r="K22464" s="40">
        <v>0</v>
      </c>
    </row>
    <row r="22465" spans="1:11" x14ac:dyDescent="0.35">
      <c r="A22465">
        <v>67003</v>
      </c>
      <c r="B22465" t="s">
        <v>411</v>
      </c>
      <c r="C22465" s="70">
        <v>0</v>
      </c>
      <c r="D22465" s="70">
        <v>0</v>
      </c>
      <c r="E22465" s="71">
        <v>44651</v>
      </c>
      <c r="F22465" t="s">
        <v>6654</v>
      </c>
      <c r="G22465" t="s">
        <v>2247</v>
      </c>
      <c r="J22465" s="40">
        <v>0</v>
      </c>
      <c r="K22465" s="40">
        <v>0</v>
      </c>
    </row>
    <row r="22466" spans="1:11" x14ac:dyDescent="0.35">
      <c r="A22466">
        <v>67003</v>
      </c>
      <c r="B22466" t="s">
        <v>411</v>
      </c>
      <c r="C22466" s="70">
        <v>0</v>
      </c>
      <c r="D22466" s="70">
        <v>0</v>
      </c>
      <c r="E22466" s="71">
        <v>44651</v>
      </c>
      <c r="F22466" t="s">
        <v>6653</v>
      </c>
      <c r="G22466" t="s">
        <v>2247</v>
      </c>
      <c r="J22466" s="40">
        <v>0</v>
      </c>
      <c r="K22466" s="40">
        <v>0</v>
      </c>
    </row>
    <row r="22467" spans="1:11" x14ac:dyDescent="0.35">
      <c r="A22467">
        <v>67003</v>
      </c>
      <c r="B22467" t="s">
        <v>411</v>
      </c>
      <c r="C22467" s="70">
        <v>0</v>
      </c>
      <c r="D22467" s="70">
        <v>0</v>
      </c>
      <c r="E22467" s="71">
        <v>44651</v>
      </c>
      <c r="F22467" t="s">
        <v>6652</v>
      </c>
      <c r="G22467" t="s">
        <v>2247</v>
      </c>
      <c r="J22467" s="40">
        <v>0</v>
      </c>
      <c r="K22467" s="40">
        <v>0</v>
      </c>
    </row>
    <row r="22468" spans="1:11" x14ac:dyDescent="0.35">
      <c r="A22468">
        <v>67003</v>
      </c>
      <c r="B22468" t="s">
        <v>411</v>
      </c>
      <c r="C22468" s="70">
        <v>0</v>
      </c>
      <c r="D22468" s="70">
        <v>0</v>
      </c>
      <c r="E22468" s="71">
        <v>44651</v>
      </c>
      <c r="F22468" t="s">
        <v>6651</v>
      </c>
      <c r="G22468" t="s">
        <v>2247</v>
      </c>
      <c r="J22468" s="40">
        <v>0</v>
      </c>
      <c r="K22468" s="40">
        <v>0</v>
      </c>
    </row>
    <row r="22469" spans="1:11" x14ac:dyDescent="0.35">
      <c r="A22469">
        <v>67003</v>
      </c>
      <c r="B22469" t="s">
        <v>411</v>
      </c>
      <c r="C22469" s="70">
        <v>0</v>
      </c>
      <c r="D22469" s="70">
        <v>0</v>
      </c>
      <c r="E22469" s="71">
        <v>44651</v>
      </c>
      <c r="F22469" t="s">
        <v>6650</v>
      </c>
      <c r="G22469" t="s">
        <v>2247</v>
      </c>
      <c r="J22469" s="40">
        <v>0</v>
      </c>
      <c r="K22469" s="40">
        <v>0</v>
      </c>
    </row>
    <row r="22470" spans="1:11" x14ac:dyDescent="0.35">
      <c r="A22470">
        <v>67003</v>
      </c>
      <c r="B22470" t="s">
        <v>411</v>
      </c>
      <c r="C22470" s="70">
        <v>0</v>
      </c>
      <c r="D22470" s="70">
        <v>0</v>
      </c>
      <c r="E22470" s="71">
        <v>44651</v>
      </c>
      <c r="F22470" t="s">
        <v>6649</v>
      </c>
      <c r="G22470" t="s">
        <v>2247</v>
      </c>
      <c r="J22470" s="40">
        <v>0</v>
      </c>
      <c r="K22470" s="40">
        <v>0</v>
      </c>
    </row>
    <row r="22471" spans="1:11" x14ac:dyDescent="0.35">
      <c r="A22471">
        <v>67003</v>
      </c>
      <c r="B22471" t="s">
        <v>411</v>
      </c>
      <c r="C22471" s="70">
        <v>0</v>
      </c>
      <c r="D22471" s="70">
        <v>0</v>
      </c>
      <c r="E22471" s="71">
        <v>44651</v>
      </c>
      <c r="F22471" t="s">
        <v>6648</v>
      </c>
      <c r="G22471" t="s">
        <v>2247</v>
      </c>
      <c r="J22471" s="40">
        <v>0</v>
      </c>
      <c r="K22471" s="40">
        <v>0</v>
      </c>
    </row>
    <row r="22472" spans="1:11" x14ac:dyDescent="0.35">
      <c r="A22472">
        <v>67003</v>
      </c>
      <c r="B22472" t="s">
        <v>411</v>
      </c>
      <c r="C22472" s="70">
        <v>0</v>
      </c>
      <c r="D22472" s="70">
        <v>0</v>
      </c>
      <c r="E22472" s="71">
        <v>44651</v>
      </c>
      <c r="F22472" t="s">
        <v>6647</v>
      </c>
      <c r="G22472" t="s">
        <v>2247</v>
      </c>
      <c r="J22472" s="40">
        <v>0</v>
      </c>
      <c r="K22472" s="40">
        <v>0</v>
      </c>
    </row>
    <row r="22473" spans="1:11" x14ac:dyDescent="0.35">
      <c r="A22473">
        <v>67003</v>
      </c>
      <c r="B22473" t="s">
        <v>411</v>
      </c>
      <c r="C22473" s="70">
        <v>0</v>
      </c>
      <c r="D22473" s="70">
        <v>0</v>
      </c>
      <c r="E22473" s="71">
        <v>44651</v>
      </c>
      <c r="F22473" t="s">
        <v>6646</v>
      </c>
      <c r="G22473" t="s">
        <v>2247</v>
      </c>
      <c r="J22473" s="40">
        <v>0</v>
      </c>
      <c r="K22473" s="40">
        <v>0</v>
      </c>
    </row>
    <row r="22474" spans="1:11" x14ac:dyDescent="0.35">
      <c r="A22474">
        <v>67003</v>
      </c>
      <c r="B22474" t="s">
        <v>411</v>
      </c>
      <c r="C22474" s="70">
        <v>0</v>
      </c>
      <c r="D22474" s="70">
        <v>0</v>
      </c>
      <c r="E22474" s="71">
        <v>44651</v>
      </c>
      <c r="F22474" t="s">
        <v>6645</v>
      </c>
      <c r="G22474" t="s">
        <v>2247</v>
      </c>
      <c r="J22474" s="40">
        <v>0</v>
      </c>
      <c r="K22474" s="40">
        <v>0</v>
      </c>
    </row>
    <row r="22475" spans="1:11" x14ac:dyDescent="0.35">
      <c r="A22475">
        <v>67003</v>
      </c>
      <c r="B22475" t="s">
        <v>411</v>
      </c>
      <c r="C22475" s="70">
        <v>0</v>
      </c>
      <c r="D22475" s="70">
        <v>0</v>
      </c>
      <c r="E22475" s="71">
        <v>44651</v>
      </c>
      <c r="F22475" t="s">
        <v>6644</v>
      </c>
      <c r="G22475" t="s">
        <v>2247</v>
      </c>
      <c r="J22475" s="40">
        <v>0</v>
      </c>
      <c r="K22475" s="40">
        <v>0</v>
      </c>
    </row>
    <row r="22476" spans="1:11" x14ac:dyDescent="0.35">
      <c r="A22476">
        <v>67003</v>
      </c>
      <c r="B22476" t="s">
        <v>411</v>
      </c>
      <c r="C22476" s="70">
        <v>0</v>
      </c>
      <c r="D22476" s="70">
        <v>0</v>
      </c>
      <c r="E22476" s="71">
        <v>44651</v>
      </c>
      <c r="F22476" t="s">
        <v>6643</v>
      </c>
      <c r="G22476" t="s">
        <v>2247</v>
      </c>
      <c r="J22476" s="40">
        <v>0</v>
      </c>
      <c r="K22476" s="40">
        <v>0</v>
      </c>
    </row>
    <row r="22477" spans="1:11" x14ac:dyDescent="0.35">
      <c r="A22477">
        <v>67003</v>
      </c>
      <c r="B22477" t="s">
        <v>411</v>
      </c>
      <c r="C22477" s="70">
        <v>0</v>
      </c>
      <c r="D22477" s="70">
        <v>0</v>
      </c>
      <c r="E22477" s="71">
        <v>44651</v>
      </c>
      <c r="F22477" t="s">
        <v>6642</v>
      </c>
      <c r="G22477" t="s">
        <v>2247</v>
      </c>
      <c r="J22477" s="40">
        <v>0</v>
      </c>
      <c r="K22477" s="40">
        <v>0</v>
      </c>
    </row>
    <row r="22478" spans="1:11" x14ac:dyDescent="0.35">
      <c r="A22478">
        <v>67003</v>
      </c>
      <c r="B22478" t="s">
        <v>411</v>
      </c>
      <c r="C22478" s="70">
        <v>0</v>
      </c>
      <c r="D22478" s="70">
        <v>0</v>
      </c>
      <c r="E22478" s="71">
        <v>44651</v>
      </c>
      <c r="F22478" t="s">
        <v>6641</v>
      </c>
      <c r="G22478" t="s">
        <v>2247</v>
      </c>
      <c r="J22478" s="40">
        <v>0</v>
      </c>
      <c r="K22478" s="40">
        <v>0</v>
      </c>
    </row>
    <row r="22479" spans="1:11" x14ac:dyDescent="0.35">
      <c r="A22479">
        <v>67003</v>
      </c>
      <c r="B22479" t="s">
        <v>411</v>
      </c>
      <c r="C22479" s="70">
        <v>0</v>
      </c>
      <c r="D22479" s="70">
        <v>0</v>
      </c>
      <c r="E22479" s="71">
        <v>44651</v>
      </c>
      <c r="F22479" t="s">
        <v>6640</v>
      </c>
      <c r="G22479" t="s">
        <v>2247</v>
      </c>
      <c r="J22479" s="40">
        <v>0</v>
      </c>
      <c r="K22479" s="40">
        <v>0</v>
      </c>
    </row>
    <row r="22480" spans="1:11" x14ac:dyDescent="0.35">
      <c r="A22480">
        <v>67003</v>
      </c>
      <c r="B22480" t="s">
        <v>411</v>
      </c>
      <c r="C22480" s="70">
        <v>0</v>
      </c>
      <c r="D22480" s="70">
        <v>0</v>
      </c>
      <c r="E22480" s="71">
        <v>44651</v>
      </c>
      <c r="F22480" t="s">
        <v>6639</v>
      </c>
      <c r="G22480" t="s">
        <v>2247</v>
      </c>
      <c r="J22480" s="40">
        <v>0</v>
      </c>
      <c r="K22480" s="40">
        <v>0</v>
      </c>
    </row>
    <row r="22481" spans="1:11" x14ac:dyDescent="0.35">
      <c r="A22481">
        <v>67003</v>
      </c>
      <c r="B22481" t="s">
        <v>411</v>
      </c>
      <c r="C22481" s="70">
        <v>0</v>
      </c>
      <c r="D22481" s="70">
        <v>0</v>
      </c>
      <c r="E22481" s="71">
        <v>44651</v>
      </c>
      <c r="F22481" t="s">
        <v>6638</v>
      </c>
      <c r="G22481" t="s">
        <v>2247</v>
      </c>
      <c r="J22481" s="40">
        <v>0</v>
      </c>
      <c r="K22481" s="40">
        <v>0</v>
      </c>
    </row>
    <row r="22482" spans="1:11" x14ac:dyDescent="0.35">
      <c r="A22482">
        <v>67003</v>
      </c>
      <c r="B22482" t="s">
        <v>411</v>
      </c>
      <c r="C22482" s="70">
        <v>0</v>
      </c>
      <c r="D22482" s="70">
        <v>0</v>
      </c>
      <c r="E22482" s="71">
        <v>44651</v>
      </c>
      <c r="F22482" t="s">
        <v>6637</v>
      </c>
      <c r="G22482" t="s">
        <v>2247</v>
      </c>
      <c r="J22482" s="40">
        <v>0</v>
      </c>
      <c r="K22482" s="40">
        <v>0</v>
      </c>
    </row>
    <row r="22483" spans="1:11" x14ac:dyDescent="0.35">
      <c r="A22483">
        <v>67003</v>
      </c>
      <c r="B22483" t="s">
        <v>411</v>
      </c>
      <c r="C22483" s="70">
        <v>0</v>
      </c>
      <c r="D22483" s="70">
        <v>0</v>
      </c>
      <c r="E22483" s="71">
        <v>44651</v>
      </c>
      <c r="F22483" t="s">
        <v>6636</v>
      </c>
      <c r="G22483" t="s">
        <v>2247</v>
      </c>
      <c r="J22483" s="40">
        <v>0</v>
      </c>
      <c r="K22483" s="40">
        <v>0</v>
      </c>
    </row>
    <row r="22484" spans="1:11" x14ac:dyDescent="0.35">
      <c r="A22484">
        <v>67003</v>
      </c>
      <c r="B22484" t="s">
        <v>411</v>
      </c>
      <c r="C22484" s="70">
        <v>0</v>
      </c>
      <c r="D22484" s="70">
        <v>0</v>
      </c>
      <c r="E22484" s="71">
        <v>44651</v>
      </c>
      <c r="F22484" t="s">
        <v>6635</v>
      </c>
      <c r="G22484" t="s">
        <v>2247</v>
      </c>
      <c r="J22484" s="40">
        <v>0</v>
      </c>
      <c r="K22484" s="40">
        <v>0</v>
      </c>
    </row>
    <row r="22485" spans="1:11" x14ac:dyDescent="0.35">
      <c r="A22485">
        <v>67003</v>
      </c>
      <c r="B22485" t="s">
        <v>411</v>
      </c>
      <c r="C22485" s="70">
        <v>0</v>
      </c>
      <c r="D22485" s="70">
        <v>0</v>
      </c>
      <c r="E22485" s="71">
        <v>44651</v>
      </c>
      <c r="F22485" t="s">
        <v>6634</v>
      </c>
      <c r="G22485" t="s">
        <v>2247</v>
      </c>
      <c r="J22485" s="40">
        <v>0</v>
      </c>
      <c r="K22485" s="40">
        <v>0</v>
      </c>
    </row>
    <row r="22486" spans="1:11" x14ac:dyDescent="0.35">
      <c r="A22486">
        <v>67003</v>
      </c>
      <c r="B22486" t="s">
        <v>411</v>
      </c>
      <c r="C22486" s="70">
        <v>0</v>
      </c>
      <c r="D22486" s="70">
        <v>0</v>
      </c>
      <c r="E22486" s="71">
        <v>44651</v>
      </c>
      <c r="F22486" t="s">
        <v>6633</v>
      </c>
      <c r="G22486" t="s">
        <v>2247</v>
      </c>
      <c r="J22486" s="40">
        <v>0</v>
      </c>
      <c r="K22486" s="40">
        <v>0</v>
      </c>
    </row>
    <row r="22487" spans="1:11" x14ac:dyDescent="0.35">
      <c r="A22487">
        <v>67003</v>
      </c>
      <c r="B22487" t="s">
        <v>411</v>
      </c>
      <c r="C22487" s="70">
        <v>0</v>
      </c>
      <c r="D22487" s="70">
        <v>0</v>
      </c>
      <c r="E22487" s="71">
        <v>44651</v>
      </c>
      <c r="F22487" t="s">
        <v>6632</v>
      </c>
      <c r="G22487" t="s">
        <v>2247</v>
      </c>
      <c r="J22487" s="40">
        <v>0</v>
      </c>
      <c r="K22487" s="40">
        <v>0</v>
      </c>
    </row>
    <row r="22488" spans="1:11" x14ac:dyDescent="0.35">
      <c r="A22488">
        <v>67003</v>
      </c>
      <c r="B22488" t="s">
        <v>411</v>
      </c>
      <c r="C22488" s="70">
        <v>0</v>
      </c>
      <c r="D22488" s="70">
        <v>0</v>
      </c>
      <c r="E22488" s="71">
        <v>44651</v>
      </c>
      <c r="F22488" t="s">
        <v>6631</v>
      </c>
      <c r="G22488" t="s">
        <v>2247</v>
      </c>
      <c r="J22488" s="40">
        <v>0</v>
      </c>
      <c r="K22488" s="40">
        <v>0</v>
      </c>
    </row>
    <row r="22489" spans="1:11" x14ac:dyDescent="0.35">
      <c r="A22489">
        <v>67003</v>
      </c>
      <c r="B22489" t="s">
        <v>411</v>
      </c>
      <c r="C22489" s="70">
        <v>0</v>
      </c>
      <c r="D22489" s="70">
        <v>0</v>
      </c>
      <c r="E22489" s="71">
        <v>44651</v>
      </c>
      <c r="F22489" t="s">
        <v>6630</v>
      </c>
      <c r="G22489" t="s">
        <v>2247</v>
      </c>
      <c r="J22489" s="40">
        <v>0</v>
      </c>
      <c r="K22489" s="40">
        <v>0</v>
      </c>
    </row>
    <row r="22490" spans="1:11" x14ac:dyDescent="0.35">
      <c r="A22490">
        <v>67003</v>
      </c>
      <c r="B22490" t="s">
        <v>411</v>
      </c>
      <c r="C22490" s="70">
        <v>0</v>
      </c>
      <c r="D22490" s="70">
        <v>0</v>
      </c>
      <c r="E22490" s="71">
        <v>44651</v>
      </c>
      <c r="F22490" t="s">
        <v>6629</v>
      </c>
      <c r="G22490" t="s">
        <v>2247</v>
      </c>
      <c r="J22490" s="40">
        <v>0</v>
      </c>
      <c r="K22490" s="40">
        <v>0</v>
      </c>
    </row>
    <row r="22491" spans="1:11" x14ac:dyDescent="0.35">
      <c r="A22491">
        <v>67003</v>
      </c>
      <c r="B22491" t="s">
        <v>411</v>
      </c>
      <c r="C22491" s="70">
        <v>0</v>
      </c>
      <c r="D22491" s="70">
        <v>0</v>
      </c>
      <c r="E22491" s="71">
        <v>44651</v>
      </c>
      <c r="F22491" t="s">
        <v>6628</v>
      </c>
      <c r="G22491" t="s">
        <v>2247</v>
      </c>
      <c r="J22491" s="40">
        <v>0</v>
      </c>
      <c r="K22491" s="40">
        <v>0</v>
      </c>
    </row>
    <row r="22492" spans="1:11" x14ac:dyDescent="0.35">
      <c r="A22492">
        <v>67003</v>
      </c>
      <c r="B22492" t="s">
        <v>411</v>
      </c>
      <c r="C22492" s="70">
        <v>0</v>
      </c>
      <c r="D22492" s="70">
        <v>0</v>
      </c>
      <c r="E22492" s="71">
        <v>44651</v>
      </c>
      <c r="F22492" t="s">
        <v>6627</v>
      </c>
      <c r="G22492" t="s">
        <v>2247</v>
      </c>
      <c r="J22492" s="40">
        <v>0</v>
      </c>
      <c r="K22492" s="40">
        <v>0</v>
      </c>
    </row>
    <row r="22493" spans="1:11" x14ac:dyDescent="0.35">
      <c r="A22493">
        <v>67003</v>
      </c>
      <c r="B22493" t="s">
        <v>411</v>
      </c>
      <c r="C22493" s="70">
        <v>0</v>
      </c>
      <c r="D22493" s="70">
        <v>0</v>
      </c>
      <c r="E22493" s="71">
        <v>44651</v>
      </c>
      <c r="F22493" t="s">
        <v>6626</v>
      </c>
      <c r="G22493" t="s">
        <v>2247</v>
      </c>
      <c r="J22493" s="40">
        <v>0</v>
      </c>
      <c r="K22493" s="40">
        <v>0</v>
      </c>
    </row>
    <row r="22494" spans="1:11" x14ac:dyDescent="0.35">
      <c r="A22494">
        <v>67003</v>
      </c>
      <c r="B22494" t="s">
        <v>411</v>
      </c>
      <c r="C22494" s="70">
        <v>0</v>
      </c>
      <c r="D22494" s="70">
        <v>0</v>
      </c>
      <c r="E22494" s="71">
        <v>44651</v>
      </c>
      <c r="F22494" t="s">
        <v>6625</v>
      </c>
      <c r="G22494" t="s">
        <v>2247</v>
      </c>
      <c r="J22494" s="40">
        <v>0</v>
      </c>
      <c r="K22494" s="40">
        <v>0</v>
      </c>
    </row>
    <row r="22495" spans="1:11" x14ac:dyDescent="0.35">
      <c r="A22495">
        <v>67003</v>
      </c>
      <c r="B22495" t="s">
        <v>411</v>
      </c>
      <c r="C22495" s="70">
        <v>0</v>
      </c>
      <c r="D22495" s="70">
        <v>0</v>
      </c>
      <c r="E22495" s="71">
        <v>44651</v>
      </c>
      <c r="F22495" t="s">
        <v>6624</v>
      </c>
      <c r="G22495" t="s">
        <v>2247</v>
      </c>
      <c r="J22495" s="40">
        <v>0</v>
      </c>
      <c r="K22495" s="40">
        <v>0</v>
      </c>
    </row>
    <row r="22496" spans="1:11" x14ac:dyDescent="0.35">
      <c r="A22496">
        <v>67003</v>
      </c>
      <c r="B22496" t="s">
        <v>411</v>
      </c>
      <c r="C22496" s="70">
        <v>0</v>
      </c>
      <c r="D22496" s="70">
        <v>0</v>
      </c>
      <c r="E22496" s="71">
        <v>44651</v>
      </c>
      <c r="F22496" t="s">
        <v>6623</v>
      </c>
      <c r="G22496" t="s">
        <v>2247</v>
      </c>
      <c r="J22496" s="40">
        <v>0</v>
      </c>
      <c r="K22496" s="40">
        <v>0</v>
      </c>
    </row>
    <row r="22497" spans="1:11" x14ac:dyDescent="0.35">
      <c r="A22497">
        <v>67003</v>
      </c>
      <c r="B22497" t="s">
        <v>411</v>
      </c>
      <c r="C22497" s="70">
        <v>0</v>
      </c>
      <c r="D22497" s="70">
        <v>0</v>
      </c>
      <c r="E22497" s="71">
        <v>44651</v>
      </c>
      <c r="F22497" t="s">
        <v>6622</v>
      </c>
      <c r="G22497" t="s">
        <v>2247</v>
      </c>
      <c r="J22497" s="40">
        <v>0</v>
      </c>
      <c r="K22497" s="40">
        <v>0</v>
      </c>
    </row>
    <row r="22498" spans="1:11" x14ac:dyDescent="0.35">
      <c r="A22498">
        <v>67003</v>
      </c>
      <c r="B22498" t="s">
        <v>411</v>
      </c>
      <c r="C22498" s="70">
        <v>0</v>
      </c>
      <c r="D22498" s="70">
        <v>0</v>
      </c>
      <c r="E22498" s="71">
        <v>44651</v>
      </c>
      <c r="F22498" t="s">
        <v>6621</v>
      </c>
      <c r="G22498" t="s">
        <v>2247</v>
      </c>
      <c r="J22498" s="40">
        <v>0</v>
      </c>
      <c r="K22498" s="40">
        <v>0</v>
      </c>
    </row>
    <row r="22499" spans="1:11" x14ac:dyDescent="0.35">
      <c r="A22499">
        <v>67003</v>
      </c>
      <c r="B22499" t="s">
        <v>411</v>
      </c>
      <c r="C22499" s="70">
        <v>0</v>
      </c>
      <c r="D22499" s="70">
        <v>0</v>
      </c>
      <c r="E22499" s="71">
        <v>44651</v>
      </c>
      <c r="F22499" t="s">
        <v>6620</v>
      </c>
      <c r="G22499" t="s">
        <v>2247</v>
      </c>
      <c r="J22499" s="40">
        <v>0</v>
      </c>
      <c r="K22499" s="40">
        <v>0</v>
      </c>
    </row>
    <row r="22500" spans="1:11" x14ac:dyDescent="0.35">
      <c r="A22500">
        <v>67003</v>
      </c>
      <c r="B22500" t="s">
        <v>411</v>
      </c>
      <c r="C22500" s="70">
        <v>0</v>
      </c>
      <c r="D22500" s="70">
        <v>0</v>
      </c>
      <c r="E22500" s="71">
        <v>44651</v>
      </c>
      <c r="F22500" t="s">
        <v>6619</v>
      </c>
      <c r="G22500" t="s">
        <v>2247</v>
      </c>
      <c r="J22500" s="40">
        <v>0</v>
      </c>
      <c r="K22500" s="40">
        <v>0</v>
      </c>
    </row>
    <row r="22501" spans="1:11" x14ac:dyDescent="0.35">
      <c r="A22501">
        <v>67003</v>
      </c>
      <c r="B22501" t="s">
        <v>411</v>
      </c>
      <c r="C22501" s="70">
        <v>0</v>
      </c>
      <c r="D22501" s="70">
        <v>0</v>
      </c>
      <c r="E22501" s="71">
        <v>44651</v>
      </c>
      <c r="F22501" t="s">
        <v>6618</v>
      </c>
      <c r="G22501" t="s">
        <v>2247</v>
      </c>
      <c r="J22501" s="40">
        <v>0</v>
      </c>
      <c r="K22501" s="40">
        <v>0</v>
      </c>
    </row>
    <row r="22502" spans="1:11" x14ac:dyDescent="0.35">
      <c r="A22502">
        <v>67003</v>
      </c>
      <c r="B22502" t="s">
        <v>411</v>
      </c>
      <c r="C22502" s="70">
        <v>0</v>
      </c>
      <c r="D22502" s="70">
        <v>0</v>
      </c>
      <c r="E22502" s="71">
        <v>44651</v>
      </c>
      <c r="F22502" t="s">
        <v>6617</v>
      </c>
      <c r="G22502" t="s">
        <v>2247</v>
      </c>
      <c r="J22502" s="40">
        <v>0</v>
      </c>
      <c r="K22502" s="40">
        <v>0</v>
      </c>
    </row>
    <row r="22503" spans="1:11" x14ac:dyDescent="0.35">
      <c r="A22503">
        <v>67003</v>
      </c>
      <c r="B22503" t="s">
        <v>411</v>
      </c>
      <c r="C22503" s="70">
        <v>0</v>
      </c>
      <c r="D22503" s="70">
        <v>0</v>
      </c>
      <c r="E22503" s="71">
        <v>44651</v>
      </c>
      <c r="F22503" t="s">
        <v>6616</v>
      </c>
      <c r="G22503" t="s">
        <v>2247</v>
      </c>
      <c r="J22503" s="40">
        <v>0</v>
      </c>
      <c r="K22503" s="40">
        <v>0</v>
      </c>
    </row>
    <row r="22504" spans="1:11" x14ac:dyDescent="0.35">
      <c r="A22504">
        <v>67003</v>
      </c>
      <c r="B22504" t="s">
        <v>411</v>
      </c>
      <c r="C22504" s="70">
        <v>0</v>
      </c>
      <c r="D22504" s="70">
        <v>0</v>
      </c>
      <c r="E22504" s="71">
        <v>44651</v>
      </c>
      <c r="F22504" t="s">
        <v>6615</v>
      </c>
      <c r="G22504" t="s">
        <v>2247</v>
      </c>
      <c r="J22504" s="40">
        <v>0</v>
      </c>
      <c r="K22504" s="40">
        <v>0</v>
      </c>
    </row>
    <row r="22505" spans="1:11" x14ac:dyDescent="0.35">
      <c r="A22505">
        <v>67003</v>
      </c>
      <c r="B22505" t="s">
        <v>411</v>
      </c>
      <c r="C22505" s="70">
        <v>0</v>
      </c>
      <c r="D22505" s="70">
        <v>0</v>
      </c>
      <c r="E22505" s="71">
        <v>44651</v>
      </c>
      <c r="F22505" t="s">
        <v>6614</v>
      </c>
      <c r="G22505" t="s">
        <v>2247</v>
      </c>
      <c r="J22505" s="40">
        <v>0</v>
      </c>
      <c r="K22505" s="40">
        <v>0</v>
      </c>
    </row>
    <row r="22506" spans="1:11" x14ac:dyDescent="0.35">
      <c r="A22506">
        <v>67003</v>
      </c>
      <c r="B22506" t="s">
        <v>411</v>
      </c>
      <c r="C22506" s="70">
        <v>0</v>
      </c>
      <c r="D22506" s="70">
        <v>0</v>
      </c>
      <c r="E22506" s="71">
        <v>44651</v>
      </c>
      <c r="F22506" t="s">
        <v>6613</v>
      </c>
      <c r="G22506" t="s">
        <v>2247</v>
      </c>
      <c r="J22506" s="40">
        <v>0</v>
      </c>
      <c r="K22506" s="40">
        <v>0</v>
      </c>
    </row>
    <row r="22507" spans="1:11" x14ac:dyDescent="0.35">
      <c r="A22507">
        <v>67003</v>
      </c>
      <c r="B22507" t="s">
        <v>411</v>
      </c>
      <c r="C22507" s="70">
        <v>0</v>
      </c>
      <c r="D22507" s="70">
        <v>0</v>
      </c>
      <c r="E22507" s="71">
        <v>44651</v>
      </c>
      <c r="F22507" t="s">
        <v>6612</v>
      </c>
      <c r="G22507" t="s">
        <v>2247</v>
      </c>
      <c r="J22507" s="40">
        <v>0</v>
      </c>
      <c r="K22507" s="40">
        <v>0</v>
      </c>
    </row>
    <row r="22508" spans="1:11" x14ac:dyDescent="0.35">
      <c r="A22508">
        <v>67003</v>
      </c>
      <c r="B22508" t="s">
        <v>411</v>
      </c>
      <c r="C22508" s="70">
        <v>0</v>
      </c>
      <c r="D22508" s="70">
        <v>0</v>
      </c>
      <c r="E22508" s="71">
        <v>44651</v>
      </c>
      <c r="F22508" t="s">
        <v>6611</v>
      </c>
      <c r="G22508" t="s">
        <v>2247</v>
      </c>
      <c r="J22508" s="40">
        <v>0</v>
      </c>
      <c r="K22508" s="40">
        <v>0</v>
      </c>
    </row>
    <row r="22509" spans="1:11" x14ac:dyDescent="0.35">
      <c r="A22509">
        <v>67003</v>
      </c>
      <c r="B22509" t="s">
        <v>411</v>
      </c>
      <c r="C22509" s="70">
        <v>0</v>
      </c>
      <c r="D22509" s="70">
        <v>0</v>
      </c>
      <c r="E22509" s="71">
        <v>44651</v>
      </c>
      <c r="F22509" t="s">
        <v>6610</v>
      </c>
      <c r="G22509" t="s">
        <v>2247</v>
      </c>
      <c r="J22509" s="40">
        <v>0</v>
      </c>
      <c r="K22509" s="40">
        <v>0</v>
      </c>
    </row>
    <row r="22510" spans="1:11" x14ac:dyDescent="0.35">
      <c r="A22510">
        <v>67003</v>
      </c>
      <c r="B22510" t="s">
        <v>411</v>
      </c>
      <c r="C22510" s="70">
        <v>0</v>
      </c>
      <c r="D22510" s="70">
        <v>0</v>
      </c>
      <c r="E22510" s="71">
        <v>44651</v>
      </c>
      <c r="F22510" t="s">
        <v>6609</v>
      </c>
      <c r="G22510" t="s">
        <v>2247</v>
      </c>
      <c r="J22510" s="40">
        <v>0</v>
      </c>
      <c r="K22510" s="40">
        <v>0</v>
      </c>
    </row>
    <row r="22511" spans="1:11" x14ac:dyDescent="0.35">
      <c r="A22511">
        <v>67003</v>
      </c>
      <c r="B22511" t="s">
        <v>411</v>
      </c>
      <c r="C22511" s="70">
        <v>0</v>
      </c>
      <c r="D22511" s="70">
        <v>0</v>
      </c>
      <c r="E22511" s="71">
        <v>44651</v>
      </c>
      <c r="F22511" t="s">
        <v>6608</v>
      </c>
      <c r="G22511" t="s">
        <v>2247</v>
      </c>
      <c r="J22511" s="40">
        <v>0</v>
      </c>
      <c r="K22511" s="40">
        <v>0</v>
      </c>
    </row>
    <row r="22512" spans="1:11" x14ac:dyDescent="0.35">
      <c r="A22512">
        <v>67003</v>
      </c>
      <c r="B22512" t="s">
        <v>411</v>
      </c>
      <c r="C22512" s="70">
        <v>0</v>
      </c>
      <c r="D22512" s="70">
        <v>0</v>
      </c>
      <c r="E22512" s="71">
        <v>44651</v>
      </c>
      <c r="F22512" t="s">
        <v>6607</v>
      </c>
      <c r="G22512" t="s">
        <v>2247</v>
      </c>
      <c r="J22512" s="40">
        <v>0</v>
      </c>
      <c r="K22512" s="40">
        <v>0</v>
      </c>
    </row>
    <row r="22513" spans="1:11" x14ac:dyDescent="0.35">
      <c r="A22513">
        <v>67003</v>
      </c>
      <c r="B22513" t="s">
        <v>411</v>
      </c>
      <c r="C22513" s="70">
        <v>0</v>
      </c>
      <c r="D22513" s="70">
        <v>0</v>
      </c>
      <c r="E22513" s="71">
        <v>44651</v>
      </c>
      <c r="F22513" t="s">
        <v>6606</v>
      </c>
      <c r="G22513" t="s">
        <v>2247</v>
      </c>
      <c r="J22513" s="40">
        <v>0</v>
      </c>
      <c r="K22513" s="40">
        <v>0</v>
      </c>
    </row>
    <row r="22514" spans="1:11" x14ac:dyDescent="0.35">
      <c r="A22514">
        <v>67003</v>
      </c>
      <c r="B22514" t="s">
        <v>411</v>
      </c>
      <c r="C22514" s="70">
        <v>0</v>
      </c>
      <c r="D22514" s="70">
        <v>0</v>
      </c>
      <c r="E22514" s="71">
        <v>44651</v>
      </c>
      <c r="F22514" t="s">
        <v>6605</v>
      </c>
      <c r="G22514" t="s">
        <v>2247</v>
      </c>
      <c r="J22514" s="40">
        <v>0</v>
      </c>
      <c r="K22514" s="40">
        <v>2305.84</v>
      </c>
    </row>
    <row r="22515" spans="1:11" x14ac:dyDescent="0.35">
      <c r="A22515">
        <v>67003</v>
      </c>
      <c r="B22515" t="s">
        <v>411</v>
      </c>
      <c r="C22515" s="70">
        <v>0</v>
      </c>
      <c r="D22515" s="70">
        <v>0</v>
      </c>
      <c r="E22515" s="71">
        <v>44651</v>
      </c>
      <c r="F22515" t="s">
        <v>6604</v>
      </c>
      <c r="G22515" t="s">
        <v>2247</v>
      </c>
      <c r="J22515" s="40">
        <v>2201.96</v>
      </c>
      <c r="K22515" s="40">
        <v>0</v>
      </c>
    </row>
    <row r="22516" spans="1:11" x14ac:dyDescent="0.35">
      <c r="A22516">
        <v>67003</v>
      </c>
      <c r="B22516" t="s">
        <v>411</v>
      </c>
      <c r="C22516" s="70">
        <v>0</v>
      </c>
      <c r="D22516" s="70">
        <v>0</v>
      </c>
      <c r="E22516" s="71">
        <v>44651</v>
      </c>
      <c r="F22516" t="s">
        <v>6603</v>
      </c>
      <c r="G22516" t="s">
        <v>2247</v>
      </c>
      <c r="J22516" s="40">
        <v>0</v>
      </c>
      <c r="K22516" s="40">
        <v>1004.49</v>
      </c>
    </row>
    <row r="22517" spans="1:11" x14ac:dyDescent="0.35">
      <c r="A22517">
        <v>67003</v>
      </c>
      <c r="B22517" t="s">
        <v>411</v>
      </c>
      <c r="C22517" s="70">
        <v>0</v>
      </c>
      <c r="D22517" s="70">
        <v>0</v>
      </c>
      <c r="E22517" s="71">
        <v>44651</v>
      </c>
      <c r="F22517" t="s">
        <v>6602</v>
      </c>
      <c r="G22517" t="s">
        <v>2247</v>
      </c>
      <c r="J22517" s="40">
        <v>0</v>
      </c>
      <c r="K22517" s="40">
        <v>3.02</v>
      </c>
    </row>
    <row r="22518" spans="1:11" x14ac:dyDescent="0.35">
      <c r="A22518">
        <v>67003</v>
      </c>
      <c r="B22518" t="s">
        <v>411</v>
      </c>
      <c r="C22518" s="70">
        <v>0</v>
      </c>
      <c r="D22518" s="70">
        <v>0</v>
      </c>
      <c r="E22518" s="71">
        <v>44651</v>
      </c>
      <c r="F22518" t="s">
        <v>6601</v>
      </c>
      <c r="G22518" t="s">
        <v>2247</v>
      </c>
      <c r="J22518" s="40">
        <v>1025.75</v>
      </c>
      <c r="K22518" s="40">
        <v>0</v>
      </c>
    </row>
    <row r="22519" spans="1:11" x14ac:dyDescent="0.35">
      <c r="A22519">
        <v>67003</v>
      </c>
      <c r="B22519" t="s">
        <v>411</v>
      </c>
      <c r="C22519" s="70">
        <v>0</v>
      </c>
      <c r="D22519" s="70">
        <v>0</v>
      </c>
      <c r="E22519" s="71">
        <v>44651</v>
      </c>
      <c r="F22519" t="s">
        <v>6600</v>
      </c>
      <c r="G22519" t="s">
        <v>2247</v>
      </c>
      <c r="J22519" s="40">
        <v>0</v>
      </c>
      <c r="K22519" s="40">
        <v>1066.1300000000001</v>
      </c>
    </row>
    <row r="22520" spans="1:11" x14ac:dyDescent="0.35">
      <c r="A22520">
        <v>67003</v>
      </c>
      <c r="B22520" t="s">
        <v>411</v>
      </c>
      <c r="C22520" s="70">
        <v>0</v>
      </c>
      <c r="D22520" s="70">
        <v>0</v>
      </c>
      <c r="E22520" s="71">
        <v>44651</v>
      </c>
      <c r="F22520" t="s">
        <v>6599</v>
      </c>
      <c r="G22520" t="s">
        <v>2247</v>
      </c>
      <c r="J22520" s="40">
        <v>0</v>
      </c>
      <c r="K22520" s="40">
        <v>297.51</v>
      </c>
    </row>
    <row r="22521" spans="1:11" x14ac:dyDescent="0.35">
      <c r="A22521">
        <v>67003</v>
      </c>
      <c r="B22521" t="s">
        <v>411</v>
      </c>
      <c r="C22521" s="70">
        <v>0</v>
      </c>
      <c r="D22521" s="70">
        <v>0</v>
      </c>
      <c r="E22521" s="71">
        <v>44651</v>
      </c>
      <c r="F22521" t="s">
        <v>6598</v>
      </c>
      <c r="G22521" t="s">
        <v>2247</v>
      </c>
      <c r="J22521" s="40">
        <v>0</v>
      </c>
      <c r="K22521" s="40">
        <v>1135.73</v>
      </c>
    </row>
    <row r="22522" spans="1:11" x14ac:dyDescent="0.35">
      <c r="A22522">
        <v>67003</v>
      </c>
      <c r="B22522" t="s">
        <v>411</v>
      </c>
      <c r="C22522" s="70">
        <v>0</v>
      </c>
      <c r="D22522" s="70">
        <v>0</v>
      </c>
      <c r="E22522" s="71">
        <v>44651</v>
      </c>
      <c r="F22522" t="s">
        <v>6597</v>
      </c>
      <c r="G22522" t="s">
        <v>2247</v>
      </c>
      <c r="J22522" s="40">
        <v>0</v>
      </c>
      <c r="K22522" s="40">
        <v>69.14</v>
      </c>
    </row>
    <row r="22523" spans="1:11" x14ac:dyDescent="0.35">
      <c r="A22523">
        <v>67003</v>
      </c>
      <c r="B22523" t="s">
        <v>411</v>
      </c>
      <c r="C22523" s="70">
        <v>0</v>
      </c>
      <c r="D22523" s="70">
        <v>0</v>
      </c>
      <c r="E22523" s="71">
        <v>44651</v>
      </c>
      <c r="F22523" t="s">
        <v>6596</v>
      </c>
      <c r="G22523" t="s">
        <v>2247</v>
      </c>
      <c r="J22523" s="40">
        <v>0</v>
      </c>
      <c r="K22523" s="40">
        <v>101.02</v>
      </c>
    </row>
    <row r="22524" spans="1:11" x14ac:dyDescent="0.35">
      <c r="A22524">
        <v>67003</v>
      </c>
      <c r="B22524" t="s">
        <v>411</v>
      </c>
      <c r="C22524" s="70">
        <v>0</v>
      </c>
      <c r="D22524" s="70">
        <v>0</v>
      </c>
      <c r="E22524" s="71">
        <v>44651</v>
      </c>
      <c r="F22524" t="s">
        <v>6595</v>
      </c>
      <c r="G22524" t="s">
        <v>2247</v>
      </c>
      <c r="J22524" s="40">
        <v>8.1199999999999992</v>
      </c>
      <c r="K22524" s="40">
        <v>0</v>
      </c>
    </row>
    <row r="22525" spans="1:11" x14ac:dyDescent="0.35">
      <c r="A22525">
        <v>67003</v>
      </c>
      <c r="B22525" t="s">
        <v>411</v>
      </c>
      <c r="C22525" s="70">
        <v>0</v>
      </c>
      <c r="D22525" s="70">
        <v>0</v>
      </c>
      <c r="E22525" s="71">
        <v>44651</v>
      </c>
      <c r="F22525" t="s">
        <v>6594</v>
      </c>
      <c r="G22525" t="s">
        <v>2247</v>
      </c>
      <c r="J22525" s="40">
        <v>1853.62</v>
      </c>
      <c r="K22525" s="40">
        <v>0</v>
      </c>
    </row>
    <row r="22526" spans="1:11" x14ac:dyDescent="0.35">
      <c r="A22526">
        <v>67003</v>
      </c>
      <c r="B22526" t="s">
        <v>411</v>
      </c>
      <c r="C22526" s="70">
        <v>0</v>
      </c>
      <c r="D22526" s="70">
        <v>0</v>
      </c>
      <c r="E22526" s="71">
        <v>44651</v>
      </c>
      <c r="F22526" t="s">
        <v>6593</v>
      </c>
      <c r="G22526" t="s">
        <v>2247</v>
      </c>
      <c r="J22526" s="40">
        <v>0</v>
      </c>
      <c r="K22526" s="40">
        <v>202.35</v>
      </c>
    </row>
    <row r="22527" spans="1:11" x14ac:dyDescent="0.35">
      <c r="A22527">
        <v>67003</v>
      </c>
      <c r="B22527" t="s">
        <v>411</v>
      </c>
      <c r="C22527" s="70">
        <v>0</v>
      </c>
      <c r="D22527" s="70">
        <v>0</v>
      </c>
      <c r="E22527" s="71">
        <v>44651</v>
      </c>
      <c r="F22527" t="s">
        <v>6592</v>
      </c>
      <c r="G22527" t="s">
        <v>2247</v>
      </c>
      <c r="J22527" s="40">
        <v>0</v>
      </c>
      <c r="K22527" s="40">
        <v>69.790000000000006</v>
      </c>
    </row>
    <row r="22528" spans="1:11" x14ac:dyDescent="0.35">
      <c r="A22528">
        <v>67003</v>
      </c>
      <c r="B22528" t="s">
        <v>411</v>
      </c>
      <c r="C22528" s="70">
        <v>0</v>
      </c>
      <c r="D22528" s="70">
        <v>0</v>
      </c>
      <c r="E22528" s="71">
        <v>44651</v>
      </c>
      <c r="F22528" t="s">
        <v>6591</v>
      </c>
      <c r="G22528" t="s">
        <v>2247</v>
      </c>
      <c r="J22528" s="40">
        <v>202.51</v>
      </c>
      <c r="K22528" s="40">
        <v>0</v>
      </c>
    </row>
    <row r="22529" spans="1:11" x14ac:dyDescent="0.35">
      <c r="A22529">
        <v>67003</v>
      </c>
      <c r="B22529" t="s">
        <v>411</v>
      </c>
      <c r="C22529" s="70">
        <v>0</v>
      </c>
      <c r="D22529" s="70">
        <v>0</v>
      </c>
      <c r="E22529" s="71">
        <v>44651</v>
      </c>
      <c r="F22529" t="s">
        <v>6590</v>
      </c>
      <c r="G22529" t="s">
        <v>2247</v>
      </c>
      <c r="J22529" s="40">
        <v>41.34</v>
      </c>
      <c r="K22529" s="40">
        <v>0</v>
      </c>
    </row>
    <row r="22530" spans="1:11" x14ac:dyDescent="0.35">
      <c r="A22530">
        <v>67003</v>
      </c>
      <c r="B22530" t="s">
        <v>411</v>
      </c>
      <c r="C22530" s="70">
        <v>0</v>
      </c>
      <c r="D22530" s="70">
        <v>0</v>
      </c>
      <c r="E22530" s="71">
        <v>44651</v>
      </c>
      <c r="F22530" t="s">
        <v>6589</v>
      </c>
      <c r="G22530" t="s">
        <v>2247</v>
      </c>
      <c r="J22530" s="40">
        <v>0</v>
      </c>
      <c r="K22530" s="40">
        <v>131.29</v>
      </c>
    </row>
    <row r="22531" spans="1:11" x14ac:dyDescent="0.35">
      <c r="A22531">
        <v>67003</v>
      </c>
      <c r="B22531" t="s">
        <v>411</v>
      </c>
      <c r="C22531" s="70">
        <v>0</v>
      </c>
      <c r="D22531" s="70">
        <v>0</v>
      </c>
      <c r="E22531" s="71">
        <v>44651</v>
      </c>
      <c r="F22531" t="s">
        <v>6588</v>
      </c>
      <c r="G22531" t="s">
        <v>2247</v>
      </c>
      <c r="J22531" s="40">
        <v>0</v>
      </c>
      <c r="K22531" s="40">
        <v>88.03</v>
      </c>
    </row>
    <row r="22532" spans="1:11" x14ac:dyDescent="0.35">
      <c r="A22532">
        <v>67003</v>
      </c>
      <c r="B22532" t="s">
        <v>411</v>
      </c>
      <c r="C22532" s="70">
        <v>0</v>
      </c>
      <c r="D22532" s="70">
        <v>0</v>
      </c>
      <c r="E22532" s="71">
        <v>44651</v>
      </c>
      <c r="F22532" t="s">
        <v>6587</v>
      </c>
      <c r="G22532" t="s">
        <v>2247</v>
      </c>
      <c r="J22532" s="40">
        <v>169.71</v>
      </c>
      <c r="K22532" s="40">
        <v>0</v>
      </c>
    </row>
    <row r="22533" spans="1:11" x14ac:dyDescent="0.35">
      <c r="A22533">
        <v>67003</v>
      </c>
      <c r="B22533" t="s">
        <v>411</v>
      </c>
      <c r="C22533" s="70">
        <v>0</v>
      </c>
      <c r="D22533" s="70">
        <v>0</v>
      </c>
      <c r="E22533" s="71">
        <v>44651</v>
      </c>
      <c r="F22533" t="s">
        <v>6586</v>
      </c>
      <c r="G22533" t="s">
        <v>2247</v>
      </c>
      <c r="J22533" s="40">
        <v>0</v>
      </c>
      <c r="K22533" s="40">
        <v>1328.53</v>
      </c>
    </row>
    <row r="22534" spans="1:11" x14ac:dyDescent="0.35">
      <c r="A22534">
        <v>67003</v>
      </c>
      <c r="B22534" t="s">
        <v>411</v>
      </c>
      <c r="C22534" s="70">
        <v>0</v>
      </c>
      <c r="D22534" s="70">
        <v>0</v>
      </c>
      <c r="E22534" s="71">
        <v>44651</v>
      </c>
      <c r="F22534" t="s">
        <v>6585</v>
      </c>
      <c r="G22534" t="s">
        <v>2247</v>
      </c>
      <c r="J22534" s="40">
        <v>0</v>
      </c>
      <c r="K22534" s="40">
        <v>105.97</v>
      </c>
    </row>
    <row r="22535" spans="1:11" x14ac:dyDescent="0.35">
      <c r="A22535">
        <v>67003</v>
      </c>
      <c r="B22535" t="s">
        <v>411</v>
      </c>
      <c r="C22535" s="70">
        <v>0</v>
      </c>
      <c r="D22535" s="70">
        <v>0</v>
      </c>
      <c r="E22535" s="71">
        <v>44651</v>
      </c>
      <c r="F22535" t="s">
        <v>6584</v>
      </c>
      <c r="G22535" t="s">
        <v>2247</v>
      </c>
      <c r="J22535" s="40">
        <v>0</v>
      </c>
      <c r="K22535" s="40">
        <v>52264.9</v>
      </c>
    </row>
    <row r="22536" spans="1:11" x14ac:dyDescent="0.35">
      <c r="A22536">
        <v>67003</v>
      </c>
      <c r="B22536" t="s">
        <v>411</v>
      </c>
      <c r="C22536" s="70">
        <v>0</v>
      </c>
      <c r="D22536" s="70">
        <v>0</v>
      </c>
      <c r="E22536" s="71">
        <v>44651</v>
      </c>
      <c r="F22536" t="s">
        <v>6583</v>
      </c>
      <c r="G22536" t="s">
        <v>2247</v>
      </c>
      <c r="J22536" s="40">
        <v>91.55</v>
      </c>
      <c r="K22536" s="40">
        <v>0</v>
      </c>
    </row>
    <row r="22537" spans="1:11" x14ac:dyDescent="0.35">
      <c r="A22537">
        <v>67003</v>
      </c>
      <c r="B22537" t="s">
        <v>411</v>
      </c>
      <c r="C22537" s="70">
        <v>0</v>
      </c>
      <c r="D22537" s="70">
        <v>0</v>
      </c>
      <c r="E22537" s="71">
        <v>44651</v>
      </c>
      <c r="F22537" t="s">
        <v>6582</v>
      </c>
      <c r="G22537" t="s">
        <v>2247</v>
      </c>
      <c r="J22537" s="40">
        <v>398.4</v>
      </c>
      <c r="K22537" s="40">
        <v>0</v>
      </c>
    </row>
    <row r="22538" spans="1:11" x14ac:dyDescent="0.35">
      <c r="A22538">
        <v>67003</v>
      </c>
      <c r="B22538" t="s">
        <v>411</v>
      </c>
      <c r="C22538" s="70">
        <v>0</v>
      </c>
      <c r="D22538" s="70">
        <v>0</v>
      </c>
      <c r="E22538" s="71">
        <v>44651</v>
      </c>
      <c r="F22538" t="s">
        <v>6581</v>
      </c>
      <c r="G22538" t="s">
        <v>2247</v>
      </c>
      <c r="J22538" s="40">
        <v>0</v>
      </c>
      <c r="K22538" s="40">
        <v>486.36</v>
      </c>
    </row>
    <row r="22539" spans="1:11" x14ac:dyDescent="0.35">
      <c r="A22539">
        <v>67003</v>
      </c>
      <c r="B22539" t="s">
        <v>411</v>
      </c>
      <c r="C22539" s="70">
        <v>0</v>
      </c>
      <c r="D22539" s="70">
        <v>0</v>
      </c>
      <c r="E22539" s="71">
        <v>44651</v>
      </c>
      <c r="F22539" t="s">
        <v>6580</v>
      </c>
      <c r="G22539" t="s">
        <v>2247</v>
      </c>
      <c r="J22539" s="40">
        <v>4282.43</v>
      </c>
      <c r="K22539" s="40">
        <v>0</v>
      </c>
    </row>
    <row r="22540" spans="1:11" x14ac:dyDescent="0.35">
      <c r="A22540">
        <v>67003</v>
      </c>
      <c r="B22540" t="s">
        <v>411</v>
      </c>
      <c r="C22540" s="70">
        <v>0</v>
      </c>
      <c r="D22540" s="70">
        <v>0</v>
      </c>
      <c r="E22540" s="71">
        <v>44651</v>
      </c>
      <c r="F22540" t="s">
        <v>6579</v>
      </c>
      <c r="G22540" t="s">
        <v>2247</v>
      </c>
      <c r="J22540" s="40">
        <v>0</v>
      </c>
      <c r="K22540" s="40">
        <v>2216.46</v>
      </c>
    </row>
    <row r="22541" spans="1:11" x14ac:dyDescent="0.35">
      <c r="A22541">
        <v>67003</v>
      </c>
      <c r="B22541" t="s">
        <v>411</v>
      </c>
      <c r="C22541" s="70">
        <v>0</v>
      </c>
      <c r="D22541" s="70">
        <v>0</v>
      </c>
      <c r="E22541" s="71">
        <v>44651</v>
      </c>
      <c r="F22541" t="s">
        <v>6578</v>
      </c>
      <c r="G22541" t="s">
        <v>2247</v>
      </c>
      <c r="J22541" s="40">
        <v>0</v>
      </c>
      <c r="K22541" s="40">
        <v>5735.33</v>
      </c>
    </row>
    <row r="22542" spans="1:11" x14ac:dyDescent="0.35">
      <c r="A22542">
        <v>67003</v>
      </c>
      <c r="B22542" t="s">
        <v>411</v>
      </c>
      <c r="C22542" s="70">
        <v>0</v>
      </c>
      <c r="D22542" s="70">
        <v>0</v>
      </c>
      <c r="E22542" s="71">
        <v>44651</v>
      </c>
      <c r="F22542" t="s">
        <v>6577</v>
      </c>
      <c r="G22542" t="s">
        <v>2247</v>
      </c>
      <c r="J22542" s="40">
        <v>0</v>
      </c>
      <c r="K22542" s="40">
        <v>64.81</v>
      </c>
    </row>
    <row r="22543" spans="1:11" x14ac:dyDescent="0.35">
      <c r="A22543">
        <v>67003</v>
      </c>
      <c r="B22543" t="s">
        <v>411</v>
      </c>
      <c r="C22543" s="70">
        <v>0</v>
      </c>
      <c r="D22543" s="70">
        <v>0</v>
      </c>
      <c r="E22543" s="71">
        <v>44651</v>
      </c>
      <c r="F22543" t="s">
        <v>6576</v>
      </c>
      <c r="G22543" t="s">
        <v>2247</v>
      </c>
      <c r="J22543" s="40">
        <v>0</v>
      </c>
      <c r="K22543" s="40">
        <v>2.96</v>
      </c>
    </row>
    <row r="22544" spans="1:11" x14ac:dyDescent="0.35">
      <c r="A22544">
        <v>67003</v>
      </c>
      <c r="B22544" t="s">
        <v>411</v>
      </c>
      <c r="C22544" s="70">
        <v>0</v>
      </c>
      <c r="D22544" s="70">
        <v>0</v>
      </c>
      <c r="E22544" s="71">
        <v>44651</v>
      </c>
      <c r="F22544" t="s">
        <v>6575</v>
      </c>
      <c r="G22544" t="s">
        <v>2247</v>
      </c>
      <c r="J22544" s="40">
        <v>0</v>
      </c>
      <c r="K22544" s="40">
        <v>67.83</v>
      </c>
    </row>
    <row r="22545" spans="1:11" x14ac:dyDescent="0.35">
      <c r="A22545">
        <v>67003</v>
      </c>
      <c r="B22545" t="s">
        <v>411</v>
      </c>
      <c r="C22545" s="70">
        <v>0</v>
      </c>
      <c r="D22545" s="70">
        <v>0</v>
      </c>
      <c r="E22545" s="71">
        <v>44651</v>
      </c>
      <c r="F22545" t="s">
        <v>6574</v>
      </c>
      <c r="G22545" t="s">
        <v>2247</v>
      </c>
      <c r="J22545" s="40">
        <v>80.900000000000006</v>
      </c>
      <c r="K22545" s="40">
        <v>0</v>
      </c>
    </row>
    <row r="22546" spans="1:11" x14ac:dyDescent="0.35">
      <c r="A22546">
        <v>67003</v>
      </c>
      <c r="B22546" t="s">
        <v>411</v>
      </c>
      <c r="C22546" s="70">
        <v>0</v>
      </c>
      <c r="D22546" s="70">
        <v>0</v>
      </c>
      <c r="E22546" s="71">
        <v>44651</v>
      </c>
      <c r="F22546" t="s">
        <v>6573</v>
      </c>
      <c r="G22546" t="s">
        <v>2247</v>
      </c>
      <c r="J22546" s="40">
        <v>67.83</v>
      </c>
      <c r="K22546" s="40">
        <v>0</v>
      </c>
    </row>
    <row r="22547" spans="1:11" x14ac:dyDescent="0.35">
      <c r="A22547">
        <v>67003</v>
      </c>
      <c r="B22547" t="s">
        <v>411</v>
      </c>
      <c r="C22547" s="70">
        <v>0</v>
      </c>
      <c r="D22547" s="70">
        <v>0</v>
      </c>
      <c r="E22547" s="71">
        <v>44651</v>
      </c>
      <c r="F22547" t="s">
        <v>6572</v>
      </c>
      <c r="G22547" t="s">
        <v>2247</v>
      </c>
      <c r="J22547" s="40">
        <v>0</v>
      </c>
      <c r="K22547" s="40">
        <v>116.65</v>
      </c>
    </row>
    <row r="22548" spans="1:11" x14ac:dyDescent="0.35">
      <c r="A22548">
        <v>67003</v>
      </c>
      <c r="B22548" t="s">
        <v>411</v>
      </c>
      <c r="C22548" s="70">
        <v>0</v>
      </c>
      <c r="D22548" s="70">
        <v>0</v>
      </c>
      <c r="E22548" s="71">
        <v>44651</v>
      </c>
      <c r="F22548" t="s">
        <v>6571</v>
      </c>
      <c r="G22548" t="s">
        <v>2247</v>
      </c>
      <c r="J22548" s="40">
        <v>0</v>
      </c>
      <c r="K22548" s="40">
        <v>3.49</v>
      </c>
    </row>
    <row r="22549" spans="1:11" x14ac:dyDescent="0.35">
      <c r="A22549">
        <v>67003</v>
      </c>
      <c r="B22549" t="s">
        <v>411</v>
      </c>
      <c r="C22549" s="70">
        <v>0</v>
      </c>
      <c r="D22549" s="70">
        <v>0</v>
      </c>
      <c r="E22549" s="71">
        <v>44651</v>
      </c>
      <c r="F22549" t="s">
        <v>6570</v>
      </c>
      <c r="G22549" t="s">
        <v>2247</v>
      </c>
      <c r="J22549" s="40">
        <v>0</v>
      </c>
      <c r="K22549" s="40">
        <v>40.340000000000003</v>
      </c>
    </row>
    <row r="22550" spans="1:11" x14ac:dyDescent="0.35">
      <c r="A22550">
        <v>67003</v>
      </c>
      <c r="B22550" t="s">
        <v>411</v>
      </c>
      <c r="C22550" s="70">
        <v>0</v>
      </c>
      <c r="D22550" s="70">
        <v>0</v>
      </c>
      <c r="E22550" s="71">
        <v>44651</v>
      </c>
      <c r="F22550" t="s">
        <v>6569</v>
      </c>
      <c r="G22550" t="s">
        <v>2247</v>
      </c>
      <c r="J22550" s="40">
        <v>126.06</v>
      </c>
      <c r="K22550" s="40">
        <v>0</v>
      </c>
    </row>
    <row r="22551" spans="1:11" x14ac:dyDescent="0.35">
      <c r="A22551">
        <v>67003</v>
      </c>
      <c r="B22551" t="s">
        <v>411</v>
      </c>
      <c r="C22551" s="70">
        <v>0</v>
      </c>
      <c r="D22551" s="70">
        <v>0</v>
      </c>
      <c r="E22551" s="71">
        <v>44651</v>
      </c>
      <c r="F22551" t="s">
        <v>6568</v>
      </c>
      <c r="G22551" t="s">
        <v>2247</v>
      </c>
      <c r="J22551" s="40">
        <v>0</v>
      </c>
      <c r="K22551" s="40">
        <v>126.39</v>
      </c>
    </row>
    <row r="22552" spans="1:11" x14ac:dyDescent="0.35">
      <c r="A22552">
        <v>67003</v>
      </c>
      <c r="B22552" t="s">
        <v>411</v>
      </c>
      <c r="C22552" s="70">
        <v>0</v>
      </c>
      <c r="D22552" s="70">
        <v>0</v>
      </c>
      <c r="E22552" s="71">
        <v>44651</v>
      </c>
      <c r="F22552" t="s">
        <v>6567</v>
      </c>
      <c r="G22552" t="s">
        <v>2247</v>
      </c>
      <c r="J22552" s="40">
        <v>0</v>
      </c>
      <c r="K22552" s="40">
        <v>48.58</v>
      </c>
    </row>
    <row r="22553" spans="1:11" x14ac:dyDescent="0.35">
      <c r="A22553">
        <v>67003</v>
      </c>
      <c r="B22553" t="s">
        <v>411</v>
      </c>
      <c r="C22553" s="70">
        <v>0</v>
      </c>
      <c r="D22553" s="70">
        <v>0</v>
      </c>
      <c r="E22553" s="71">
        <v>44651</v>
      </c>
      <c r="F22553" t="s">
        <v>6566</v>
      </c>
      <c r="G22553" t="s">
        <v>2247</v>
      </c>
      <c r="J22553" s="40">
        <v>0</v>
      </c>
      <c r="K22553" s="40">
        <v>57.07</v>
      </c>
    </row>
    <row r="22554" spans="1:11" x14ac:dyDescent="0.35">
      <c r="A22554">
        <v>67003</v>
      </c>
      <c r="B22554" t="s">
        <v>411</v>
      </c>
      <c r="C22554" s="70">
        <v>0</v>
      </c>
      <c r="D22554" s="70">
        <v>0</v>
      </c>
      <c r="E22554" s="71">
        <v>44651</v>
      </c>
      <c r="F22554" t="s">
        <v>6565</v>
      </c>
      <c r="G22554" t="s">
        <v>2247</v>
      </c>
      <c r="J22554" s="40">
        <v>99.8</v>
      </c>
      <c r="K22554" s="40">
        <v>0</v>
      </c>
    </row>
    <row r="22555" spans="1:11" x14ac:dyDescent="0.35">
      <c r="A22555">
        <v>67003</v>
      </c>
      <c r="B22555" t="s">
        <v>411</v>
      </c>
      <c r="C22555" s="70">
        <v>0</v>
      </c>
      <c r="D22555" s="70">
        <v>0</v>
      </c>
      <c r="E22555" s="71">
        <v>44651</v>
      </c>
      <c r="F22555" t="s">
        <v>6564</v>
      </c>
      <c r="G22555" t="s">
        <v>2247</v>
      </c>
      <c r="J22555" s="40">
        <v>0</v>
      </c>
      <c r="K22555" s="40">
        <v>8.8800000000000008</v>
      </c>
    </row>
    <row r="22556" spans="1:11" x14ac:dyDescent="0.35">
      <c r="A22556">
        <v>67003</v>
      </c>
      <c r="B22556" t="s">
        <v>411</v>
      </c>
      <c r="C22556" s="70">
        <v>0</v>
      </c>
      <c r="D22556" s="70">
        <v>0</v>
      </c>
      <c r="E22556" s="71">
        <v>44651</v>
      </c>
      <c r="F22556" t="s">
        <v>6563</v>
      </c>
      <c r="G22556" t="s">
        <v>2247</v>
      </c>
      <c r="J22556" s="40">
        <v>0</v>
      </c>
      <c r="K22556" s="40">
        <v>20.94</v>
      </c>
    </row>
    <row r="22557" spans="1:11" x14ac:dyDescent="0.35">
      <c r="A22557">
        <v>67003</v>
      </c>
      <c r="B22557" t="s">
        <v>411</v>
      </c>
      <c r="C22557" s="70">
        <v>0</v>
      </c>
      <c r="D22557" s="70">
        <v>0</v>
      </c>
      <c r="E22557" s="71">
        <v>44651</v>
      </c>
      <c r="F22557" t="s">
        <v>6562</v>
      </c>
      <c r="G22557" t="s">
        <v>2247</v>
      </c>
      <c r="J22557" s="40">
        <v>0</v>
      </c>
      <c r="K22557" s="40">
        <v>0.3</v>
      </c>
    </row>
    <row r="22558" spans="1:11" x14ac:dyDescent="0.35">
      <c r="A22558">
        <v>67003</v>
      </c>
      <c r="B22558" t="s">
        <v>411</v>
      </c>
      <c r="C22558" s="70">
        <v>0</v>
      </c>
      <c r="D22558" s="70">
        <v>0</v>
      </c>
      <c r="E22558" s="71">
        <v>44651</v>
      </c>
      <c r="F22558" t="s">
        <v>6561</v>
      </c>
      <c r="G22558" t="s">
        <v>2247</v>
      </c>
      <c r="J22558" s="40">
        <v>0</v>
      </c>
      <c r="K22558" s="40">
        <v>1.1399999999999999</v>
      </c>
    </row>
    <row r="22559" spans="1:11" x14ac:dyDescent="0.35">
      <c r="A22559">
        <v>67003</v>
      </c>
      <c r="B22559" t="s">
        <v>411</v>
      </c>
      <c r="C22559" s="70">
        <v>0</v>
      </c>
      <c r="D22559" s="70">
        <v>0</v>
      </c>
      <c r="E22559" s="71">
        <v>44651</v>
      </c>
      <c r="F22559" t="s">
        <v>6560</v>
      </c>
      <c r="G22559" t="s">
        <v>2247</v>
      </c>
      <c r="J22559" s="40">
        <v>0.52</v>
      </c>
      <c r="K22559" s="40">
        <v>0</v>
      </c>
    </row>
    <row r="22560" spans="1:11" x14ac:dyDescent="0.35">
      <c r="A22560">
        <v>67003</v>
      </c>
      <c r="B22560" t="s">
        <v>411</v>
      </c>
      <c r="C22560" s="70">
        <v>0</v>
      </c>
      <c r="D22560" s="70">
        <v>0</v>
      </c>
      <c r="E22560" s="71">
        <v>44651</v>
      </c>
      <c r="F22560" t="s">
        <v>6559</v>
      </c>
      <c r="G22560" t="s">
        <v>2247</v>
      </c>
      <c r="J22560" s="40">
        <v>9.7200000000000006</v>
      </c>
      <c r="K22560" s="40">
        <v>0</v>
      </c>
    </row>
    <row r="22561" spans="1:11" x14ac:dyDescent="0.35">
      <c r="A22561">
        <v>67003</v>
      </c>
      <c r="B22561" t="s">
        <v>411</v>
      </c>
      <c r="C22561" s="70">
        <v>0</v>
      </c>
      <c r="D22561" s="70">
        <v>0</v>
      </c>
      <c r="E22561" s="71">
        <v>44651</v>
      </c>
      <c r="F22561" t="s">
        <v>6558</v>
      </c>
      <c r="G22561" t="s">
        <v>2247</v>
      </c>
      <c r="J22561" s="40">
        <v>0</v>
      </c>
      <c r="K22561" s="40">
        <v>0.19</v>
      </c>
    </row>
    <row r="22562" spans="1:11" x14ac:dyDescent="0.35">
      <c r="A22562">
        <v>67003</v>
      </c>
      <c r="B22562" t="s">
        <v>411</v>
      </c>
      <c r="C22562" s="70">
        <v>0</v>
      </c>
      <c r="D22562" s="70">
        <v>0</v>
      </c>
      <c r="E22562" s="71">
        <v>44651</v>
      </c>
      <c r="F22562" t="s">
        <v>6557</v>
      </c>
      <c r="G22562" t="s">
        <v>2247</v>
      </c>
      <c r="J22562" s="40">
        <v>0</v>
      </c>
      <c r="K22562" s="40">
        <v>0.25</v>
      </c>
    </row>
    <row r="22563" spans="1:11" x14ac:dyDescent="0.35">
      <c r="A22563">
        <v>67003</v>
      </c>
      <c r="B22563" t="s">
        <v>411</v>
      </c>
      <c r="C22563" s="70">
        <v>0</v>
      </c>
      <c r="D22563" s="70">
        <v>0</v>
      </c>
      <c r="E22563" s="71">
        <v>44651</v>
      </c>
      <c r="F22563" t="s">
        <v>6556</v>
      </c>
      <c r="G22563" t="s">
        <v>2247</v>
      </c>
      <c r="J22563" s="40">
        <v>0</v>
      </c>
      <c r="K22563" s="40">
        <v>11.27</v>
      </c>
    </row>
    <row r="22564" spans="1:11" x14ac:dyDescent="0.35">
      <c r="A22564">
        <v>67003</v>
      </c>
      <c r="B22564" t="s">
        <v>411</v>
      </c>
      <c r="C22564" s="70">
        <v>0</v>
      </c>
      <c r="D22564" s="70">
        <v>0</v>
      </c>
      <c r="E22564" s="71">
        <v>44651</v>
      </c>
      <c r="F22564" t="s">
        <v>6555</v>
      </c>
      <c r="G22564" t="s">
        <v>2247</v>
      </c>
      <c r="J22564" s="40">
        <v>1.07</v>
      </c>
      <c r="K22564" s="40">
        <v>0</v>
      </c>
    </row>
    <row r="22565" spans="1:11" x14ac:dyDescent="0.35">
      <c r="A22565">
        <v>67003</v>
      </c>
      <c r="B22565" t="s">
        <v>411</v>
      </c>
      <c r="C22565" s="70">
        <v>0</v>
      </c>
      <c r="D22565" s="70">
        <v>0</v>
      </c>
      <c r="E22565" s="71">
        <v>44651</v>
      </c>
      <c r="F22565" t="s">
        <v>6554</v>
      </c>
      <c r="G22565" t="s">
        <v>2247</v>
      </c>
      <c r="J22565" s="40">
        <v>0</v>
      </c>
      <c r="K22565" s="40">
        <v>0.11</v>
      </c>
    </row>
    <row r="22566" spans="1:11" x14ac:dyDescent="0.35">
      <c r="A22566">
        <v>67003</v>
      </c>
      <c r="B22566" t="s">
        <v>411</v>
      </c>
      <c r="C22566" s="70">
        <v>0</v>
      </c>
      <c r="D22566" s="70">
        <v>0</v>
      </c>
      <c r="E22566" s="71">
        <v>44651</v>
      </c>
      <c r="F22566" t="s">
        <v>6553</v>
      </c>
      <c r="G22566" t="s">
        <v>2247</v>
      </c>
      <c r="J22566" s="40">
        <v>0</v>
      </c>
      <c r="K22566" s="40">
        <v>2.89</v>
      </c>
    </row>
    <row r="22567" spans="1:11" x14ac:dyDescent="0.35">
      <c r="A22567">
        <v>67003</v>
      </c>
      <c r="B22567" t="s">
        <v>411</v>
      </c>
      <c r="C22567" s="70">
        <v>0</v>
      </c>
      <c r="D22567" s="70">
        <v>0</v>
      </c>
      <c r="E22567" s="71">
        <v>44651</v>
      </c>
      <c r="F22567" t="s">
        <v>6552</v>
      </c>
      <c r="G22567" t="s">
        <v>2247</v>
      </c>
      <c r="J22567" s="40">
        <v>0</v>
      </c>
      <c r="K22567" s="40">
        <v>4.55</v>
      </c>
    </row>
    <row r="22568" spans="1:11" x14ac:dyDescent="0.35">
      <c r="A22568">
        <v>67003</v>
      </c>
      <c r="B22568" t="s">
        <v>411</v>
      </c>
      <c r="C22568" s="70">
        <v>0</v>
      </c>
      <c r="D22568" s="70">
        <v>0</v>
      </c>
      <c r="E22568" s="71">
        <v>44651</v>
      </c>
      <c r="F22568" t="s">
        <v>6551</v>
      </c>
      <c r="G22568" t="s">
        <v>2247</v>
      </c>
      <c r="J22568" s="40">
        <v>0</v>
      </c>
      <c r="K22568" s="40">
        <v>9.74</v>
      </c>
    </row>
    <row r="22569" spans="1:11" x14ac:dyDescent="0.35">
      <c r="A22569">
        <v>67003</v>
      </c>
      <c r="B22569" t="s">
        <v>411</v>
      </c>
      <c r="C22569" s="70">
        <v>0</v>
      </c>
      <c r="D22569" s="70">
        <v>0</v>
      </c>
      <c r="E22569" s="71">
        <v>44651</v>
      </c>
      <c r="F22569" t="s">
        <v>6550</v>
      </c>
      <c r="G22569" t="s">
        <v>2247</v>
      </c>
      <c r="J22569" s="40">
        <v>0</v>
      </c>
      <c r="K22569" s="40">
        <v>24.87</v>
      </c>
    </row>
    <row r="22570" spans="1:11" x14ac:dyDescent="0.35">
      <c r="A22570">
        <v>67003</v>
      </c>
      <c r="B22570" t="s">
        <v>411</v>
      </c>
      <c r="C22570" s="70">
        <v>0</v>
      </c>
      <c r="D22570" s="70">
        <v>0</v>
      </c>
      <c r="E22570" s="71">
        <v>44651</v>
      </c>
      <c r="F22570" t="s">
        <v>6549</v>
      </c>
      <c r="G22570" t="s">
        <v>2247</v>
      </c>
      <c r="J22570" s="40">
        <v>0</v>
      </c>
      <c r="K22570" s="40">
        <v>2.7</v>
      </c>
    </row>
    <row r="22571" spans="1:11" x14ac:dyDescent="0.35">
      <c r="A22571">
        <v>67003</v>
      </c>
      <c r="B22571" t="s">
        <v>411</v>
      </c>
      <c r="C22571" s="70">
        <v>0</v>
      </c>
      <c r="D22571" s="70">
        <v>0</v>
      </c>
      <c r="E22571" s="71">
        <v>44651</v>
      </c>
      <c r="F22571" t="s">
        <v>6548</v>
      </c>
      <c r="G22571" t="s">
        <v>2247</v>
      </c>
      <c r="J22571" s="40">
        <v>0</v>
      </c>
      <c r="K22571" s="40">
        <v>0.55000000000000004</v>
      </c>
    </row>
    <row r="22572" spans="1:11" x14ac:dyDescent="0.35">
      <c r="A22572">
        <v>67003</v>
      </c>
      <c r="B22572" t="s">
        <v>411</v>
      </c>
      <c r="C22572" s="70">
        <v>0</v>
      </c>
      <c r="D22572" s="70">
        <v>0</v>
      </c>
      <c r="E22572" s="71">
        <v>44651</v>
      </c>
      <c r="F22572" t="s">
        <v>6547</v>
      </c>
      <c r="G22572" t="s">
        <v>2247</v>
      </c>
      <c r="J22572" s="40">
        <v>0</v>
      </c>
      <c r="K22572" s="40">
        <v>3.32</v>
      </c>
    </row>
    <row r="22573" spans="1:11" x14ac:dyDescent="0.35">
      <c r="A22573">
        <v>67003</v>
      </c>
      <c r="B22573" t="s">
        <v>411</v>
      </c>
      <c r="C22573" s="70">
        <v>0</v>
      </c>
      <c r="D22573" s="70">
        <v>0</v>
      </c>
      <c r="E22573" s="71">
        <v>44651</v>
      </c>
      <c r="F22573" t="s">
        <v>6546</v>
      </c>
      <c r="G22573" t="s">
        <v>2247</v>
      </c>
      <c r="J22573" s="40">
        <v>0</v>
      </c>
      <c r="K22573" s="40">
        <v>0.35</v>
      </c>
    </row>
    <row r="22574" spans="1:11" x14ac:dyDescent="0.35">
      <c r="A22574">
        <v>67003</v>
      </c>
      <c r="B22574" t="s">
        <v>411</v>
      </c>
      <c r="C22574" s="70">
        <v>0</v>
      </c>
      <c r="D22574" s="70">
        <v>0</v>
      </c>
      <c r="E22574" s="71">
        <v>44651</v>
      </c>
      <c r="F22574" t="s">
        <v>6545</v>
      </c>
      <c r="G22574" t="s">
        <v>2247</v>
      </c>
      <c r="J22574" s="40">
        <v>0</v>
      </c>
      <c r="K22574" s="40">
        <v>0.55000000000000004</v>
      </c>
    </row>
    <row r="22575" spans="1:11" x14ac:dyDescent="0.35">
      <c r="A22575">
        <v>67003</v>
      </c>
      <c r="B22575" t="s">
        <v>411</v>
      </c>
      <c r="C22575" s="70">
        <v>0</v>
      </c>
      <c r="D22575" s="70">
        <v>0</v>
      </c>
      <c r="E22575" s="71">
        <v>44651</v>
      </c>
      <c r="F22575" t="s">
        <v>6544</v>
      </c>
      <c r="G22575" t="s">
        <v>2247</v>
      </c>
      <c r="J22575" s="40">
        <v>0</v>
      </c>
      <c r="K22575" s="40">
        <v>24.7</v>
      </c>
    </row>
    <row r="22576" spans="1:11" x14ac:dyDescent="0.35">
      <c r="A22576">
        <v>67003</v>
      </c>
      <c r="B22576" t="s">
        <v>411</v>
      </c>
      <c r="C22576" s="70">
        <v>0</v>
      </c>
      <c r="D22576" s="70">
        <v>0</v>
      </c>
      <c r="E22576" s="71">
        <v>44651</v>
      </c>
      <c r="F22576" t="s">
        <v>6543</v>
      </c>
      <c r="G22576" t="s">
        <v>2247</v>
      </c>
      <c r="J22576" s="40">
        <v>0</v>
      </c>
      <c r="K22576" s="40">
        <v>5.52</v>
      </c>
    </row>
    <row r="22577" spans="1:11" x14ac:dyDescent="0.35">
      <c r="A22577">
        <v>67003</v>
      </c>
      <c r="B22577" t="s">
        <v>411</v>
      </c>
      <c r="C22577" s="70">
        <v>0</v>
      </c>
      <c r="D22577" s="70">
        <v>0</v>
      </c>
      <c r="E22577" s="71">
        <v>44651</v>
      </c>
      <c r="F22577" t="s">
        <v>6542</v>
      </c>
      <c r="G22577" t="s">
        <v>2247</v>
      </c>
      <c r="J22577" s="40">
        <v>0</v>
      </c>
      <c r="K22577" s="40">
        <v>0.84</v>
      </c>
    </row>
    <row r="22578" spans="1:11" x14ac:dyDescent="0.35">
      <c r="A22578">
        <v>67003</v>
      </c>
      <c r="B22578" t="s">
        <v>411</v>
      </c>
      <c r="C22578" s="70">
        <v>0</v>
      </c>
      <c r="D22578" s="70">
        <v>0</v>
      </c>
      <c r="E22578" s="71">
        <v>44651</v>
      </c>
      <c r="F22578" t="s">
        <v>6541</v>
      </c>
      <c r="G22578" t="s">
        <v>2247</v>
      </c>
      <c r="J22578" s="40">
        <v>4542.59</v>
      </c>
      <c r="K22578" s="40">
        <v>0</v>
      </c>
    </row>
    <row r="22579" spans="1:11" x14ac:dyDescent="0.35">
      <c r="A22579">
        <v>67003</v>
      </c>
      <c r="B22579" t="s">
        <v>411</v>
      </c>
      <c r="C22579" s="70">
        <v>0</v>
      </c>
      <c r="D22579" s="70">
        <v>0</v>
      </c>
      <c r="E22579" s="71">
        <v>44651</v>
      </c>
      <c r="F22579" t="s">
        <v>6540</v>
      </c>
      <c r="G22579" t="s">
        <v>2247</v>
      </c>
      <c r="J22579" s="40">
        <v>112.73</v>
      </c>
      <c r="K22579" s="40">
        <v>0</v>
      </c>
    </row>
    <row r="22580" spans="1:11" x14ac:dyDescent="0.35">
      <c r="A22580">
        <v>67003</v>
      </c>
      <c r="B22580" t="s">
        <v>411</v>
      </c>
      <c r="C22580" s="70">
        <v>0</v>
      </c>
      <c r="D22580" s="70">
        <v>0</v>
      </c>
      <c r="E22580" s="71">
        <v>44651</v>
      </c>
      <c r="F22580" t="s">
        <v>6539</v>
      </c>
      <c r="G22580" t="s">
        <v>2247</v>
      </c>
      <c r="J22580" s="40">
        <v>227.4</v>
      </c>
      <c r="K22580" s="40">
        <v>0</v>
      </c>
    </row>
    <row r="22581" spans="1:11" x14ac:dyDescent="0.35">
      <c r="A22581">
        <v>67003</v>
      </c>
      <c r="B22581" t="s">
        <v>411</v>
      </c>
      <c r="C22581" s="70">
        <v>0</v>
      </c>
      <c r="D22581" s="70">
        <v>0</v>
      </c>
      <c r="E22581" s="71">
        <v>44651</v>
      </c>
      <c r="F22581" t="s">
        <v>6538</v>
      </c>
      <c r="G22581" t="s">
        <v>2247</v>
      </c>
      <c r="J22581" s="40">
        <v>808.72</v>
      </c>
      <c r="K22581" s="40">
        <v>0</v>
      </c>
    </row>
    <row r="22582" spans="1:11" x14ac:dyDescent="0.35">
      <c r="A22582">
        <v>67003</v>
      </c>
      <c r="B22582" t="s">
        <v>411</v>
      </c>
      <c r="C22582" s="70">
        <v>0</v>
      </c>
      <c r="D22582" s="70">
        <v>0</v>
      </c>
      <c r="E22582" s="71">
        <v>44651</v>
      </c>
      <c r="F22582" t="s">
        <v>6537</v>
      </c>
      <c r="G22582" t="s">
        <v>2247</v>
      </c>
      <c r="J22582" s="40">
        <v>0</v>
      </c>
      <c r="K22582" s="40">
        <v>25.91</v>
      </c>
    </row>
    <row r="22583" spans="1:11" x14ac:dyDescent="0.35">
      <c r="A22583">
        <v>67003</v>
      </c>
      <c r="B22583" t="s">
        <v>411</v>
      </c>
      <c r="C22583" s="70">
        <v>0</v>
      </c>
      <c r="D22583" s="70">
        <v>0</v>
      </c>
      <c r="E22583" s="71">
        <v>44651</v>
      </c>
      <c r="F22583" t="s">
        <v>6536</v>
      </c>
      <c r="G22583" t="s">
        <v>2247</v>
      </c>
      <c r="J22583" s="40">
        <v>0</v>
      </c>
      <c r="K22583" s="40">
        <v>44.05</v>
      </c>
    </row>
    <row r="22584" spans="1:11" x14ac:dyDescent="0.35">
      <c r="A22584">
        <v>67003</v>
      </c>
      <c r="B22584" t="s">
        <v>411</v>
      </c>
      <c r="C22584" s="70">
        <v>0</v>
      </c>
      <c r="D22584" s="70">
        <v>0</v>
      </c>
      <c r="E22584" s="71">
        <v>44651</v>
      </c>
      <c r="F22584" t="s">
        <v>6535</v>
      </c>
      <c r="G22584" t="s">
        <v>2247</v>
      </c>
      <c r="J22584" s="40">
        <v>83.05</v>
      </c>
      <c r="K22584" s="40">
        <v>0</v>
      </c>
    </row>
    <row r="22585" spans="1:11" x14ac:dyDescent="0.35">
      <c r="A22585">
        <v>67003</v>
      </c>
      <c r="B22585" t="s">
        <v>411</v>
      </c>
      <c r="C22585" s="70">
        <v>0</v>
      </c>
      <c r="D22585" s="70">
        <v>0</v>
      </c>
      <c r="E22585" s="71">
        <v>44651</v>
      </c>
      <c r="F22585" t="s">
        <v>6534</v>
      </c>
      <c r="G22585" t="s">
        <v>2247</v>
      </c>
      <c r="J22585" s="40">
        <v>0</v>
      </c>
      <c r="K22585" s="40">
        <v>31.65</v>
      </c>
    </row>
    <row r="22586" spans="1:11" x14ac:dyDescent="0.35">
      <c r="A22586">
        <v>67003</v>
      </c>
      <c r="B22586" t="s">
        <v>411</v>
      </c>
      <c r="C22586" s="70">
        <v>0</v>
      </c>
      <c r="D22586" s="70">
        <v>0</v>
      </c>
      <c r="E22586" s="71">
        <v>44651</v>
      </c>
      <c r="F22586" t="s">
        <v>6533</v>
      </c>
      <c r="G22586" t="s">
        <v>2247</v>
      </c>
      <c r="J22586" s="40">
        <v>0</v>
      </c>
      <c r="K22586" s="40">
        <v>0.06</v>
      </c>
    </row>
    <row r="22587" spans="1:11" x14ac:dyDescent="0.35">
      <c r="A22587">
        <v>67003</v>
      </c>
      <c r="B22587" t="s">
        <v>411</v>
      </c>
      <c r="C22587" s="70">
        <v>0</v>
      </c>
      <c r="D22587" s="70">
        <v>0</v>
      </c>
      <c r="E22587" s="71">
        <v>44651</v>
      </c>
      <c r="F22587" t="s">
        <v>6532</v>
      </c>
      <c r="G22587" t="s">
        <v>2247</v>
      </c>
      <c r="J22587" s="40">
        <v>0</v>
      </c>
      <c r="K22587" s="40">
        <v>4.66</v>
      </c>
    </row>
    <row r="22588" spans="1:11" x14ac:dyDescent="0.35">
      <c r="A22588">
        <v>67003</v>
      </c>
      <c r="B22588" t="s">
        <v>411</v>
      </c>
      <c r="C22588" s="70">
        <v>0</v>
      </c>
      <c r="D22588" s="70">
        <v>0</v>
      </c>
      <c r="E22588" s="71">
        <v>44651</v>
      </c>
      <c r="F22588" t="s">
        <v>6531</v>
      </c>
      <c r="G22588" t="s">
        <v>2247</v>
      </c>
      <c r="J22588" s="40">
        <v>6.72</v>
      </c>
      <c r="K22588" s="40">
        <v>0</v>
      </c>
    </row>
    <row r="22589" spans="1:11" x14ac:dyDescent="0.35">
      <c r="A22589">
        <v>67003</v>
      </c>
      <c r="B22589" t="s">
        <v>411</v>
      </c>
      <c r="C22589" s="70">
        <v>0</v>
      </c>
      <c r="D22589" s="70">
        <v>0</v>
      </c>
      <c r="E22589" s="71">
        <v>44651</v>
      </c>
      <c r="F22589" t="s">
        <v>6530</v>
      </c>
      <c r="G22589" t="s">
        <v>2247</v>
      </c>
      <c r="J22589" s="40">
        <v>29.36</v>
      </c>
      <c r="K22589" s="40">
        <v>0</v>
      </c>
    </row>
    <row r="22590" spans="1:11" x14ac:dyDescent="0.35">
      <c r="A22590">
        <v>67003</v>
      </c>
      <c r="B22590" t="s">
        <v>411</v>
      </c>
      <c r="C22590" s="70">
        <v>0</v>
      </c>
      <c r="D22590" s="70">
        <v>0</v>
      </c>
      <c r="E22590" s="71">
        <v>44651</v>
      </c>
      <c r="F22590" t="s">
        <v>6529</v>
      </c>
      <c r="G22590" t="s">
        <v>2247</v>
      </c>
      <c r="J22590" s="40">
        <v>0</v>
      </c>
      <c r="K22590" s="40">
        <v>33.659999999999997</v>
      </c>
    </row>
    <row r="22591" spans="1:11" x14ac:dyDescent="0.35">
      <c r="A22591">
        <v>67003</v>
      </c>
      <c r="B22591" t="s">
        <v>411</v>
      </c>
      <c r="C22591" s="70">
        <v>0</v>
      </c>
      <c r="D22591" s="70">
        <v>0</v>
      </c>
      <c r="E22591" s="71">
        <v>44651</v>
      </c>
      <c r="F22591" t="s">
        <v>6528</v>
      </c>
      <c r="G22591" t="s">
        <v>2247</v>
      </c>
      <c r="J22591" s="40">
        <v>1.67</v>
      </c>
      <c r="K22591" s="40">
        <v>0</v>
      </c>
    </row>
    <row r="22592" spans="1:11" x14ac:dyDescent="0.35">
      <c r="A22592">
        <v>67003</v>
      </c>
      <c r="B22592" t="s">
        <v>411</v>
      </c>
      <c r="C22592" s="70">
        <v>0</v>
      </c>
      <c r="D22592" s="70">
        <v>0</v>
      </c>
      <c r="E22592" s="71">
        <v>44651</v>
      </c>
      <c r="F22592" t="s">
        <v>6527</v>
      </c>
      <c r="G22592" t="s">
        <v>2247</v>
      </c>
      <c r="J22592" s="40">
        <v>45.9</v>
      </c>
      <c r="K22592" s="40">
        <v>0</v>
      </c>
    </row>
    <row r="22593" spans="1:11" x14ac:dyDescent="0.35">
      <c r="A22593">
        <v>67003</v>
      </c>
      <c r="B22593" t="s">
        <v>411</v>
      </c>
      <c r="C22593" s="70">
        <v>0</v>
      </c>
      <c r="D22593" s="70">
        <v>0</v>
      </c>
      <c r="E22593" s="71">
        <v>44651</v>
      </c>
      <c r="F22593" t="s">
        <v>6526</v>
      </c>
      <c r="G22593" t="s">
        <v>2247</v>
      </c>
      <c r="J22593" s="40">
        <v>0</v>
      </c>
      <c r="K22593" s="40">
        <v>26.04</v>
      </c>
    </row>
    <row r="22594" spans="1:11" x14ac:dyDescent="0.35">
      <c r="A22594">
        <v>67003</v>
      </c>
      <c r="B22594" t="s">
        <v>411</v>
      </c>
      <c r="C22594" s="70">
        <v>0</v>
      </c>
      <c r="D22594" s="70">
        <v>0</v>
      </c>
      <c r="E22594" s="71">
        <v>44651</v>
      </c>
      <c r="F22594" t="s">
        <v>6525</v>
      </c>
      <c r="G22594" t="s">
        <v>2247</v>
      </c>
      <c r="J22594" s="40">
        <v>2.34</v>
      </c>
      <c r="K22594" s="40">
        <v>0</v>
      </c>
    </row>
    <row r="22595" spans="1:11" x14ac:dyDescent="0.35">
      <c r="A22595">
        <v>67003</v>
      </c>
      <c r="B22595" t="s">
        <v>411</v>
      </c>
      <c r="C22595" s="70">
        <v>0</v>
      </c>
      <c r="D22595" s="70">
        <v>0</v>
      </c>
      <c r="E22595" s="71">
        <v>44651</v>
      </c>
      <c r="F22595" t="s">
        <v>6524</v>
      </c>
      <c r="G22595" t="s">
        <v>2247</v>
      </c>
      <c r="J22595" s="40">
        <v>25.36</v>
      </c>
      <c r="K22595" s="40">
        <v>0</v>
      </c>
    </row>
    <row r="22596" spans="1:11" x14ac:dyDescent="0.35">
      <c r="A22596">
        <v>67003</v>
      </c>
      <c r="B22596" t="s">
        <v>411</v>
      </c>
      <c r="C22596" s="70">
        <v>0</v>
      </c>
      <c r="D22596" s="70">
        <v>0</v>
      </c>
      <c r="E22596" s="71">
        <v>44651</v>
      </c>
      <c r="F22596" t="s">
        <v>6523</v>
      </c>
      <c r="G22596" t="s">
        <v>2247</v>
      </c>
      <c r="J22596" s="40">
        <v>8.81</v>
      </c>
      <c r="K22596" s="40">
        <v>0</v>
      </c>
    </row>
    <row r="22597" spans="1:11" x14ac:dyDescent="0.35">
      <c r="A22597">
        <v>67003</v>
      </c>
      <c r="B22597" t="s">
        <v>411</v>
      </c>
      <c r="C22597" s="70">
        <v>0</v>
      </c>
      <c r="D22597" s="70">
        <v>0</v>
      </c>
      <c r="E22597" s="71">
        <v>44651</v>
      </c>
      <c r="F22597" t="s">
        <v>6522</v>
      </c>
      <c r="G22597" t="s">
        <v>2247</v>
      </c>
      <c r="J22597" s="40">
        <v>0.8</v>
      </c>
      <c r="K22597" s="40">
        <v>0</v>
      </c>
    </row>
    <row r="22598" spans="1:11" x14ac:dyDescent="0.35">
      <c r="A22598">
        <v>67003</v>
      </c>
      <c r="B22598" t="s">
        <v>411</v>
      </c>
      <c r="C22598" s="70">
        <v>0</v>
      </c>
      <c r="D22598" s="70">
        <v>0</v>
      </c>
      <c r="E22598" s="71">
        <v>44651</v>
      </c>
      <c r="F22598" t="s">
        <v>6521</v>
      </c>
      <c r="G22598" t="s">
        <v>2247</v>
      </c>
      <c r="J22598" s="40">
        <v>0</v>
      </c>
      <c r="K22598" s="40">
        <v>0.62</v>
      </c>
    </row>
    <row r="22599" spans="1:11" x14ac:dyDescent="0.35">
      <c r="A22599">
        <v>67003</v>
      </c>
      <c r="B22599" t="s">
        <v>411</v>
      </c>
      <c r="C22599" s="70">
        <v>0</v>
      </c>
      <c r="D22599" s="70">
        <v>0</v>
      </c>
      <c r="E22599" s="71">
        <v>44651</v>
      </c>
      <c r="F22599" t="s">
        <v>6520</v>
      </c>
      <c r="G22599" t="s">
        <v>2247</v>
      </c>
      <c r="J22599" s="40">
        <v>0.45</v>
      </c>
      <c r="K22599" s="40">
        <v>0</v>
      </c>
    </row>
    <row r="22600" spans="1:11" x14ac:dyDescent="0.35">
      <c r="A22600">
        <v>67003</v>
      </c>
      <c r="B22600" t="s">
        <v>411</v>
      </c>
      <c r="C22600" s="70">
        <v>0</v>
      </c>
      <c r="D22600" s="70">
        <v>0</v>
      </c>
      <c r="E22600" s="71">
        <v>44651</v>
      </c>
      <c r="F22600" t="s">
        <v>6519</v>
      </c>
      <c r="G22600" t="s">
        <v>2247</v>
      </c>
      <c r="J22600" s="40">
        <v>8.9600000000000009</v>
      </c>
      <c r="K22600" s="40">
        <v>0</v>
      </c>
    </row>
    <row r="22601" spans="1:11" x14ac:dyDescent="0.35">
      <c r="A22601">
        <v>67003</v>
      </c>
      <c r="B22601" t="s">
        <v>411</v>
      </c>
      <c r="C22601" s="70">
        <v>0</v>
      </c>
      <c r="D22601" s="70">
        <v>0</v>
      </c>
      <c r="E22601" s="71">
        <v>44651</v>
      </c>
      <c r="F22601" t="s">
        <v>6518</v>
      </c>
      <c r="G22601" t="s">
        <v>2247</v>
      </c>
      <c r="J22601" s="40">
        <v>0</v>
      </c>
      <c r="K22601" s="40">
        <v>131.11000000000001</v>
      </c>
    </row>
    <row r="22602" spans="1:11" x14ac:dyDescent="0.35">
      <c r="A22602">
        <v>67003</v>
      </c>
      <c r="B22602" t="s">
        <v>411</v>
      </c>
      <c r="C22602" s="70">
        <v>0</v>
      </c>
      <c r="D22602" s="70">
        <v>0</v>
      </c>
      <c r="E22602" s="71">
        <v>44651</v>
      </c>
      <c r="F22602" t="s">
        <v>6517</v>
      </c>
      <c r="G22602" t="s">
        <v>2247</v>
      </c>
      <c r="J22602" s="40">
        <v>56.49</v>
      </c>
      <c r="K22602" s="40">
        <v>0</v>
      </c>
    </row>
    <row r="22603" spans="1:11" x14ac:dyDescent="0.35">
      <c r="A22603">
        <v>67003</v>
      </c>
      <c r="B22603" t="s">
        <v>411</v>
      </c>
      <c r="C22603" s="70">
        <v>0</v>
      </c>
      <c r="D22603" s="70">
        <v>0</v>
      </c>
      <c r="E22603" s="71">
        <v>44651</v>
      </c>
      <c r="F22603" t="s">
        <v>6516</v>
      </c>
      <c r="G22603" t="s">
        <v>2247</v>
      </c>
      <c r="J22603" s="40">
        <v>0</v>
      </c>
      <c r="K22603" s="40">
        <v>9.66</v>
      </c>
    </row>
    <row r="22604" spans="1:11" x14ac:dyDescent="0.35">
      <c r="A22604">
        <v>67003</v>
      </c>
      <c r="B22604" t="s">
        <v>411</v>
      </c>
      <c r="C22604" s="70">
        <v>0</v>
      </c>
      <c r="D22604" s="70">
        <v>0</v>
      </c>
      <c r="E22604" s="71">
        <v>44651</v>
      </c>
      <c r="F22604" t="s">
        <v>6515</v>
      </c>
      <c r="G22604" t="s">
        <v>2247</v>
      </c>
      <c r="J22604" s="40">
        <v>0</v>
      </c>
      <c r="K22604" s="40">
        <v>43.93</v>
      </c>
    </row>
    <row r="22605" spans="1:11" x14ac:dyDescent="0.35">
      <c r="A22605">
        <v>67003</v>
      </c>
      <c r="B22605" t="s">
        <v>411</v>
      </c>
      <c r="C22605" s="70">
        <v>0</v>
      </c>
      <c r="D22605" s="70">
        <v>0</v>
      </c>
      <c r="E22605" s="71">
        <v>44651</v>
      </c>
      <c r="F22605" t="s">
        <v>6514</v>
      </c>
      <c r="G22605" t="s">
        <v>2247</v>
      </c>
      <c r="J22605" s="40">
        <v>0</v>
      </c>
      <c r="K22605" s="40">
        <v>0.78</v>
      </c>
    </row>
    <row r="22606" spans="1:11" x14ac:dyDescent="0.35">
      <c r="A22606">
        <v>67003</v>
      </c>
      <c r="B22606" t="s">
        <v>411</v>
      </c>
      <c r="C22606" s="70">
        <v>0</v>
      </c>
      <c r="D22606" s="70">
        <v>0</v>
      </c>
      <c r="E22606" s="71">
        <v>44651</v>
      </c>
      <c r="F22606" t="s">
        <v>6513</v>
      </c>
      <c r="G22606" t="s">
        <v>2247</v>
      </c>
      <c r="J22606" s="40">
        <v>14.54</v>
      </c>
      <c r="K22606" s="40">
        <v>0</v>
      </c>
    </row>
    <row r="22607" spans="1:11" x14ac:dyDescent="0.35">
      <c r="A22607">
        <v>67003</v>
      </c>
      <c r="B22607" t="s">
        <v>411</v>
      </c>
      <c r="C22607" s="70">
        <v>0</v>
      </c>
      <c r="D22607" s="70">
        <v>0</v>
      </c>
      <c r="E22607" s="71">
        <v>44651</v>
      </c>
      <c r="F22607" t="s">
        <v>6512</v>
      </c>
      <c r="G22607" t="s">
        <v>2247</v>
      </c>
      <c r="J22607" s="40">
        <v>0</v>
      </c>
      <c r="K22607" s="40">
        <v>49.92</v>
      </c>
    </row>
    <row r="22608" spans="1:11" x14ac:dyDescent="0.35">
      <c r="A22608">
        <v>67003</v>
      </c>
      <c r="B22608" t="s">
        <v>411</v>
      </c>
      <c r="C22608" s="70">
        <v>0</v>
      </c>
      <c r="D22608" s="70">
        <v>0</v>
      </c>
      <c r="E22608" s="71">
        <v>44651</v>
      </c>
      <c r="F22608" t="s">
        <v>6511</v>
      </c>
      <c r="G22608" t="s">
        <v>2247</v>
      </c>
      <c r="J22608" s="40">
        <v>64.349999999999994</v>
      </c>
      <c r="K22608" s="40">
        <v>0</v>
      </c>
    </row>
    <row r="22609" spans="1:11" x14ac:dyDescent="0.35">
      <c r="A22609">
        <v>67003</v>
      </c>
      <c r="B22609" t="s">
        <v>411</v>
      </c>
      <c r="C22609" s="70">
        <v>0</v>
      </c>
      <c r="D22609" s="70">
        <v>0</v>
      </c>
      <c r="E22609" s="71">
        <v>44651</v>
      </c>
      <c r="F22609" t="s">
        <v>6510</v>
      </c>
      <c r="G22609" t="s">
        <v>2247</v>
      </c>
      <c r="J22609" s="40">
        <v>0</v>
      </c>
      <c r="K22609" s="40">
        <v>772.56</v>
      </c>
    </row>
    <row r="22610" spans="1:11" x14ac:dyDescent="0.35">
      <c r="A22610">
        <v>67003</v>
      </c>
      <c r="B22610" t="s">
        <v>411</v>
      </c>
      <c r="C22610" s="70">
        <v>0</v>
      </c>
      <c r="D22610" s="70">
        <v>0</v>
      </c>
      <c r="E22610" s="71">
        <v>44651</v>
      </c>
      <c r="F22610" t="s">
        <v>6509</v>
      </c>
      <c r="G22610" t="s">
        <v>2247</v>
      </c>
      <c r="J22610" s="40">
        <v>0</v>
      </c>
      <c r="K22610" s="40">
        <v>3.11</v>
      </c>
    </row>
    <row r="22611" spans="1:11" x14ac:dyDescent="0.35">
      <c r="A22611">
        <v>67003</v>
      </c>
      <c r="B22611" t="s">
        <v>411</v>
      </c>
      <c r="C22611" s="70">
        <v>0</v>
      </c>
      <c r="D22611" s="70">
        <v>0</v>
      </c>
      <c r="E22611" s="71">
        <v>44651</v>
      </c>
      <c r="F22611" t="s">
        <v>6508</v>
      </c>
      <c r="G22611" t="s">
        <v>2247</v>
      </c>
      <c r="J22611" s="40">
        <v>24.22</v>
      </c>
      <c r="K22611" s="40">
        <v>0</v>
      </c>
    </row>
    <row r="22612" spans="1:11" x14ac:dyDescent="0.35">
      <c r="A22612">
        <v>67003</v>
      </c>
      <c r="B22612" t="s">
        <v>411</v>
      </c>
      <c r="C22612" s="70">
        <v>0</v>
      </c>
      <c r="D22612" s="70">
        <v>0</v>
      </c>
      <c r="E22612" s="71">
        <v>44651</v>
      </c>
      <c r="F22612" t="s">
        <v>6507</v>
      </c>
      <c r="G22612" t="s">
        <v>2247</v>
      </c>
      <c r="J22612" s="40">
        <v>0</v>
      </c>
      <c r="K22612" s="40">
        <v>46.35</v>
      </c>
    </row>
    <row r="22613" spans="1:11" x14ac:dyDescent="0.35">
      <c r="A22613">
        <v>67003</v>
      </c>
      <c r="B22613" t="s">
        <v>411</v>
      </c>
      <c r="C22613" s="70">
        <v>0</v>
      </c>
      <c r="D22613" s="70">
        <v>0</v>
      </c>
      <c r="E22613" s="71">
        <v>44651</v>
      </c>
      <c r="F22613" t="s">
        <v>6506</v>
      </c>
      <c r="G22613" t="s">
        <v>2247</v>
      </c>
      <c r="J22613" s="40">
        <v>49.64</v>
      </c>
      <c r="K22613" s="40">
        <v>0</v>
      </c>
    </row>
    <row r="22614" spans="1:11" x14ac:dyDescent="0.35">
      <c r="A22614">
        <v>67003</v>
      </c>
      <c r="B22614" t="s">
        <v>411</v>
      </c>
      <c r="C22614" s="70">
        <v>0</v>
      </c>
      <c r="D22614" s="70">
        <v>0</v>
      </c>
      <c r="E22614" s="71">
        <v>44651</v>
      </c>
      <c r="F22614" t="s">
        <v>6505</v>
      </c>
      <c r="G22614" t="s">
        <v>2247</v>
      </c>
      <c r="J22614" s="40">
        <v>0</v>
      </c>
      <c r="K22614" s="40">
        <v>8.76</v>
      </c>
    </row>
    <row r="22615" spans="1:11" x14ac:dyDescent="0.35">
      <c r="A22615">
        <v>67003</v>
      </c>
      <c r="B22615" t="s">
        <v>411</v>
      </c>
      <c r="C22615" s="70">
        <v>0</v>
      </c>
      <c r="D22615" s="70">
        <v>0</v>
      </c>
      <c r="E22615" s="71">
        <v>44651</v>
      </c>
      <c r="F22615" t="s">
        <v>6504</v>
      </c>
      <c r="G22615" t="s">
        <v>2247</v>
      </c>
      <c r="J22615" s="40">
        <v>2.5099999999999998</v>
      </c>
      <c r="K22615" s="40">
        <v>0</v>
      </c>
    </row>
    <row r="22616" spans="1:11" x14ac:dyDescent="0.35">
      <c r="A22616">
        <v>67003</v>
      </c>
      <c r="B22616" t="s">
        <v>411</v>
      </c>
      <c r="C22616" s="70">
        <v>0</v>
      </c>
      <c r="D22616" s="70">
        <v>0</v>
      </c>
      <c r="E22616" s="71">
        <v>44651</v>
      </c>
      <c r="F22616" t="s">
        <v>6503</v>
      </c>
      <c r="G22616" t="s">
        <v>2247</v>
      </c>
      <c r="J22616" s="40">
        <v>2.06</v>
      </c>
      <c r="K22616" s="40">
        <v>0</v>
      </c>
    </row>
    <row r="22617" spans="1:11" x14ac:dyDescent="0.35">
      <c r="A22617">
        <v>67003</v>
      </c>
      <c r="B22617" t="s">
        <v>411</v>
      </c>
      <c r="C22617" s="70">
        <v>0</v>
      </c>
      <c r="D22617" s="70">
        <v>0</v>
      </c>
      <c r="E22617" s="71">
        <v>44651</v>
      </c>
      <c r="F22617" t="s">
        <v>6502</v>
      </c>
      <c r="G22617" t="s">
        <v>2247</v>
      </c>
      <c r="J22617" s="40">
        <v>28.58</v>
      </c>
      <c r="K22617" s="40">
        <v>0</v>
      </c>
    </row>
    <row r="22618" spans="1:11" x14ac:dyDescent="0.35">
      <c r="A22618">
        <v>67003</v>
      </c>
      <c r="B22618" t="s">
        <v>411</v>
      </c>
      <c r="C22618" s="70">
        <v>0</v>
      </c>
      <c r="D22618" s="70">
        <v>0</v>
      </c>
      <c r="E22618" s="71">
        <v>44651</v>
      </c>
      <c r="F22618" t="s">
        <v>6501</v>
      </c>
      <c r="G22618" t="s">
        <v>2247</v>
      </c>
      <c r="J22618" s="40">
        <v>0</v>
      </c>
      <c r="K22618" s="40">
        <v>2.2400000000000002</v>
      </c>
    </row>
    <row r="22619" spans="1:11" x14ac:dyDescent="0.35">
      <c r="A22619">
        <v>67003</v>
      </c>
      <c r="B22619" t="s">
        <v>411</v>
      </c>
      <c r="C22619" s="70">
        <v>0</v>
      </c>
      <c r="D22619" s="70">
        <v>0</v>
      </c>
      <c r="E22619" s="71">
        <v>44651</v>
      </c>
      <c r="F22619" t="s">
        <v>6500</v>
      </c>
      <c r="G22619" t="s">
        <v>2247</v>
      </c>
      <c r="J22619" s="40">
        <v>24.08</v>
      </c>
      <c r="K22619" s="40">
        <v>0</v>
      </c>
    </row>
    <row r="22620" spans="1:11" x14ac:dyDescent="0.35">
      <c r="A22620">
        <v>67003</v>
      </c>
      <c r="B22620" t="s">
        <v>411</v>
      </c>
      <c r="C22620" s="70">
        <v>0</v>
      </c>
      <c r="D22620" s="70">
        <v>0</v>
      </c>
      <c r="E22620" s="71">
        <v>44651</v>
      </c>
      <c r="F22620" t="s">
        <v>6499</v>
      </c>
      <c r="G22620" t="s">
        <v>2247</v>
      </c>
      <c r="J22620" s="40">
        <v>9.3800000000000008</v>
      </c>
      <c r="K22620" s="40">
        <v>0</v>
      </c>
    </row>
    <row r="22621" spans="1:11" x14ac:dyDescent="0.35">
      <c r="A22621">
        <v>67003</v>
      </c>
      <c r="B22621" t="s">
        <v>411</v>
      </c>
      <c r="C22621" s="70">
        <v>0</v>
      </c>
      <c r="D22621" s="70">
        <v>0</v>
      </c>
      <c r="E22621" s="71">
        <v>44651</v>
      </c>
      <c r="F22621" t="s">
        <v>6498</v>
      </c>
      <c r="G22621" t="s">
        <v>2247</v>
      </c>
      <c r="J22621" s="40">
        <v>0.37</v>
      </c>
      <c r="K22621" s="40">
        <v>0</v>
      </c>
    </row>
    <row r="22622" spans="1:11" x14ac:dyDescent="0.35">
      <c r="A22622">
        <v>67003</v>
      </c>
      <c r="B22622" t="s">
        <v>411</v>
      </c>
      <c r="C22622" s="70">
        <v>0</v>
      </c>
      <c r="D22622" s="70">
        <v>0</v>
      </c>
      <c r="E22622" s="71">
        <v>44651</v>
      </c>
      <c r="F22622" t="s">
        <v>6497</v>
      </c>
      <c r="G22622" t="s">
        <v>2247</v>
      </c>
      <c r="J22622" s="40">
        <v>0</v>
      </c>
      <c r="K22622" s="40">
        <v>827.19</v>
      </c>
    </row>
    <row r="22623" spans="1:11" x14ac:dyDescent="0.35">
      <c r="A22623">
        <v>67003</v>
      </c>
      <c r="B22623" t="s">
        <v>411</v>
      </c>
      <c r="C22623" s="70">
        <v>0</v>
      </c>
      <c r="D22623" s="70">
        <v>0</v>
      </c>
      <c r="E22623" s="71">
        <v>44651</v>
      </c>
      <c r="F22623" t="s">
        <v>6496</v>
      </c>
      <c r="G22623" t="s">
        <v>2247</v>
      </c>
      <c r="J22623" s="40">
        <v>68.25</v>
      </c>
      <c r="K22623" s="40">
        <v>0</v>
      </c>
    </row>
    <row r="22624" spans="1:11" x14ac:dyDescent="0.35">
      <c r="A22624">
        <v>67003</v>
      </c>
      <c r="B22624" t="s">
        <v>411</v>
      </c>
      <c r="C22624" s="70">
        <v>0</v>
      </c>
      <c r="D22624" s="70">
        <v>0</v>
      </c>
      <c r="E22624" s="71">
        <v>44651</v>
      </c>
      <c r="F22624" t="s">
        <v>6495</v>
      </c>
      <c r="G22624" t="s">
        <v>2247</v>
      </c>
      <c r="J22624" s="40">
        <v>0</v>
      </c>
      <c r="K22624" s="40">
        <v>4.59</v>
      </c>
    </row>
    <row r="22625" spans="1:11" x14ac:dyDescent="0.35">
      <c r="A22625">
        <v>67003</v>
      </c>
      <c r="B22625" t="s">
        <v>411</v>
      </c>
      <c r="C22625" s="70">
        <v>0</v>
      </c>
      <c r="D22625" s="70">
        <v>0</v>
      </c>
      <c r="E22625" s="71">
        <v>44651</v>
      </c>
      <c r="F22625" t="s">
        <v>6494</v>
      </c>
      <c r="G22625" t="s">
        <v>2247</v>
      </c>
      <c r="J22625" s="40">
        <v>0</v>
      </c>
      <c r="K22625" s="40">
        <v>30.33</v>
      </c>
    </row>
    <row r="22626" spans="1:11" x14ac:dyDescent="0.35">
      <c r="A22626">
        <v>67003</v>
      </c>
      <c r="B22626" t="s">
        <v>411</v>
      </c>
      <c r="C22626" s="70">
        <v>0</v>
      </c>
      <c r="D22626" s="70">
        <v>0</v>
      </c>
      <c r="E22626" s="71">
        <v>44651</v>
      </c>
      <c r="F22626" t="s">
        <v>6493</v>
      </c>
      <c r="G22626" t="s">
        <v>2247</v>
      </c>
      <c r="J22626" s="40">
        <v>3.67</v>
      </c>
      <c r="K22626" s="40">
        <v>0</v>
      </c>
    </row>
    <row r="22627" spans="1:11" x14ac:dyDescent="0.35">
      <c r="A22627">
        <v>67003</v>
      </c>
      <c r="B22627" t="s">
        <v>411</v>
      </c>
      <c r="C22627" s="70">
        <v>0</v>
      </c>
      <c r="D22627" s="70">
        <v>0</v>
      </c>
      <c r="E22627" s="71">
        <v>44651</v>
      </c>
      <c r="F22627" t="s">
        <v>6492</v>
      </c>
      <c r="G22627" t="s">
        <v>2247</v>
      </c>
      <c r="J22627" s="40">
        <v>2.1800000000000002</v>
      </c>
      <c r="K22627" s="40">
        <v>0</v>
      </c>
    </row>
    <row r="22628" spans="1:11" x14ac:dyDescent="0.35">
      <c r="A22628">
        <v>67003</v>
      </c>
      <c r="B22628" t="s">
        <v>411</v>
      </c>
      <c r="C22628" s="70">
        <v>0</v>
      </c>
      <c r="D22628" s="70">
        <v>0</v>
      </c>
      <c r="E22628" s="71">
        <v>44651</v>
      </c>
      <c r="F22628" t="s">
        <v>6491</v>
      </c>
      <c r="G22628" t="s">
        <v>2247</v>
      </c>
      <c r="J22628" s="40">
        <v>0</v>
      </c>
      <c r="K22628" s="40">
        <v>136.79</v>
      </c>
    </row>
    <row r="22629" spans="1:11" x14ac:dyDescent="0.35">
      <c r="A22629">
        <v>67003</v>
      </c>
      <c r="B22629" t="s">
        <v>411</v>
      </c>
      <c r="C22629" s="70">
        <v>0</v>
      </c>
      <c r="D22629" s="70">
        <v>0</v>
      </c>
      <c r="E22629" s="71">
        <v>44651</v>
      </c>
      <c r="F22629" t="s">
        <v>6490</v>
      </c>
      <c r="G22629" t="s">
        <v>2247</v>
      </c>
      <c r="J22629" s="40">
        <v>0</v>
      </c>
      <c r="K22629" s="40">
        <v>66.28</v>
      </c>
    </row>
    <row r="22630" spans="1:11" x14ac:dyDescent="0.35">
      <c r="A22630">
        <v>67003</v>
      </c>
      <c r="B22630" t="s">
        <v>411</v>
      </c>
      <c r="C22630" s="70">
        <v>0</v>
      </c>
      <c r="D22630" s="70">
        <v>0</v>
      </c>
      <c r="E22630" s="71">
        <v>44651</v>
      </c>
      <c r="F22630" t="s">
        <v>6489</v>
      </c>
      <c r="G22630" t="s">
        <v>2247</v>
      </c>
      <c r="J22630" s="40">
        <v>49.88</v>
      </c>
      <c r="K22630" s="40">
        <v>0</v>
      </c>
    </row>
    <row r="22631" spans="1:11" x14ac:dyDescent="0.35">
      <c r="A22631">
        <v>67003</v>
      </c>
      <c r="B22631" t="s">
        <v>411</v>
      </c>
      <c r="C22631" s="70">
        <v>0</v>
      </c>
      <c r="D22631" s="70">
        <v>0</v>
      </c>
      <c r="E22631" s="71">
        <v>44651</v>
      </c>
      <c r="F22631" t="s">
        <v>6488</v>
      </c>
      <c r="G22631" t="s">
        <v>2247</v>
      </c>
      <c r="J22631" s="40">
        <v>30.72</v>
      </c>
      <c r="K22631" s="40">
        <v>0</v>
      </c>
    </row>
    <row r="22632" spans="1:11" x14ac:dyDescent="0.35">
      <c r="A22632">
        <v>67003</v>
      </c>
      <c r="B22632" t="s">
        <v>411</v>
      </c>
      <c r="C22632" s="70">
        <v>0</v>
      </c>
      <c r="D22632" s="70">
        <v>0</v>
      </c>
      <c r="E22632" s="71">
        <v>44651</v>
      </c>
      <c r="F22632" t="s">
        <v>6487</v>
      </c>
      <c r="G22632" t="s">
        <v>2247</v>
      </c>
      <c r="J22632" s="40">
        <v>36.82</v>
      </c>
      <c r="K22632" s="40">
        <v>0</v>
      </c>
    </row>
    <row r="22633" spans="1:11" x14ac:dyDescent="0.35">
      <c r="A22633">
        <v>67003</v>
      </c>
      <c r="B22633" t="s">
        <v>411</v>
      </c>
      <c r="C22633" s="70">
        <v>0</v>
      </c>
      <c r="D22633" s="70">
        <v>0</v>
      </c>
      <c r="E22633" s="71">
        <v>44651</v>
      </c>
      <c r="F22633" t="s">
        <v>6486</v>
      </c>
      <c r="G22633" t="s">
        <v>2247</v>
      </c>
      <c r="J22633" s="40">
        <v>0</v>
      </c>
      <c r="K22633" s="40">
        <v>360.82</v>
      </c>
    </row>
    <row r="22634" spans="1:11" x14ac:dyDescent="0.35">
      <c r="A22634">
        <v>67003</v>
      </c>
      <c r="B22634" t="s">
        <v>411</v>
      </c>
      <c r="C22634" s="70">
        <v>0</v>
      </c>
      <c r="D22634" s="70">
        <v>0</v>
      </c>
      <c r="E22634" s="71">
        <v>44651</v>
      </c>
      <c r="F22634" t="s">
        <v>6485</v>
      </c>
      <c r="G22634" t="s">
        <v>2247</v>
      </c>
      <c r="J22634" s="40">
        <v>2.83</v>
      </c>
      <c r="K22634" s="40">
        <v>0</v>
      </c>
    </row>
    <row r="22635" spans="1:11" x14ac:dyDescent="0.35">
      <c r="A22635">
        <v>67003</v>
      </c>
      <c r="B22635" t="s">
        <v>411</v>
      </c>
      <c r="C22635" s="70">
        <v>0</v>
      </c>
      <c r="D22635" s="70">
        <v>0</v>
      </c>
      <c r="E22635" s="71">
        <v>44651</v>
      </c>
      <c r="F22635" t="s">
        <v>6484</v>
      </c>
      <c r="G22635" t="s">
        <v>2247</v>
      </c>
      <c r="J22635" s="40">
        <v>87.02</v>
      </c>
      <c r="K22635" s="40">
        <v>0</v>
      </c>
    </row>
    <row r="22636" spans="1:11" x14ac:dyDescent="0.35">
      <c r="A22636">
        <v>67003</v>
      </c>
      <c r="B22636" t="s">
        <v>411</v>
      </c>
      <c r="C22636" s="70">
        <v>0</v>
      </c>
      <c r="D22636" s="70">
        <v>0</v>
      </c>
      <c r="E22636" s="71">
        <v>44651</v>
      </c>
      <c r="F22636" t="s">
        <v>6483</v>
      </c>
      <c r="G22636" t="s">
        <v>2247</v>
      </c>
      <c r="J22636" s="40">
        <v>0</v>
      </c>
      <c r="K22636" s="40">
        <v>11.5</v>
      </c>
    </row>
    <row r="22637" spans="1:11" x14ac:dyDescent="0.35">
      <c r="A22637">
        <v>67003</v>
      </c>
      <c r="B22637" t="s">
        <v>411</v>
      </c>
      <c r="C22637" s="70">
        <v>0</v>
      </c>
      <c r="D22637" s="70">
        <v>0</v>
      </c>
      <c r="E22637" s="71">
        <v>44651</v>
      </c>
      <c r="F22637" t="s">
        <v>6482</v>
      </c>
      <c r="G22637" t="s">
        <v>2247</v>
      </c>
      <c r="J22637" s="40">
        <v>0</v>
      </c>
      <c r="K22637" s="40">
        <v>15.2</v>
      </c>
    </row>
    <row r="22638" spans="1:11" x14ac:dyDescent="0.35">
      <c r="A22638">
        <v>67003</v>
      </c>
      <c r="B22638" t="s">
        <v>411</v>
      </c>
      <c r="C22638" s="70">
        <v>0</v>
      </c>
      <c r="D22638" s="70">
        <v>0</v>
      </c>
      <c r="E22638" s="71">
        <v>44651</v>
      </c>
      <c r="F22638" t="s">
        <v>6481</v>
      </c>
      <c r="G22638" t="s">
        <v>2247</v>
      </c>
      <c r="J22638" s="40">
        <v>0</v>
      </c>
      <c r="K22638" s="40">
        <v>1.1499999999999999</v>
      </c>
    </row>
    <row r="22639" spans="1:11" x14ac:dyDescent="0.35">
      <c r="A22639">
        <v>67003</v>
      </c>
      <c r="B22639" t="s">
        <v>411</v>
      </c>
      <c r="C22639" s="70">
        <v>0</v>
      </c>
      <c r="D22639" s="70">
        <v>0</v>
      </c>
      <c r="E22639" s="71">
        <v>44651</v>
      </c>
      <c r="F22639" t="s">
        <v>6480</v>
      </c>
      <c r="G22639" t="s">
        <v>2247</v>
      </c>
      <c r="J22639" s="40">
        <v>4.8600000000000003</v>
      </c>
      <c r="K22639" s="40">
        <v>0</v>
      </c>
    </row>
    <row r="22640" spans="1:11" x14ac:dyDescent="0.35">
      <c r="A22640">
        <v>67003</v>
      </c>
      <c r="B22640" t="s">
        <v>411</v>
      </c>
      <c r="C22640" s="70">
        <v>0</v>
      </c>
      <c r="D22640" s="70">
        <v>0</v>
      </c>
      <c r="E22640" s="71">
        <v>44651</v>
      </c>
      <c r="F22640" t="s">
        <v>6479</v>
      </c>
      <c r="G22640" t="s">
        <v>2247</v>
      </c>
      <c r="J22640" s="40">
        <v>0</v>
      </c>
      <c r="K22640" s="40">
        <v>30.06</v>
      </c>
    </row>
    <row r="22641" spans="1:11" x14ac:dyDescent="0.35">
      <c r="A22641">
        <v>67003</v>
      </c>
      <c r="B22641" t="s">
        <v>411</v>
      </c>
      <c r="C22641" s="70">
        <v>0</v>
      </c>
      <c r="D22641" s="70">
        <v>0</v>
      </c>
      <c r="E22641" s="71">
        <v>44651</v>
      </c>
      <c r="F22641" t="s">
        <v>6478</v>
      </c>
      <c r="G22641" t="s">
        <v>2247</v>
      </c>
      <c r="J22641" s="40">
        <v>0</v>
      </c>
      <c r="K22641" s="40">
        <v>11.09</v>
      </c>
    </row>
    <row r="22642" spans="1:11" x14ac:dyDescent="0.35">
      <c r="A22642">
        <v>67003</v>
      </c>
      <c r="B22642" t="s">
        <v>411</v>
      </c>
      <c r="C22642" s="70">
        <v>0</v>
      </c>
      <c r="D22642" s="70">
        <v>0</v>
      </c>
      <c r="E22642" s="71">
        <v>44651</v>
      </c>
      <c r="F22642" t="s">
        <v>6477</v>
      </c>
      <c r="G22642" t="s">
        <v>2247</v>
      </c>
      <c r="J22642" s="40">
        <v>173.06</v>
      </c>
      <c r="K22642" s="40">
        <v>0</v>
      </c>
    </row>
    <row r="22643" spans="1:11" x14ac:dyDescent="0.35">
      <c r="A22643">
        <v>67003</v>
      </c>
      <c r="B22643" t="s">
        <v>411</v>
      </c>
      <c r="C22643" s="70">
        <v>0</v>
      </c>
      <c r="D22643" s="70">
        <v>0</v>
      </c>
      <c r="E22643" s="71">
        <v>44651</v>
      </c>
      <c r="F22643" t="s">
        <v>6476</v>
      </c>
      <c r="G22643" t="s">
        <v>2247</v>
      </c>
      <c r="J22643" s="40">
        <v>0</v>
      </c>
      <c r="K22643" s="40">
        <v>642.1</v>
      </c>
    </row>
    <row r="22644" spans="1:11" x14ac:dyDescent="0.35">
      <c r="A22644">
        <v>67003</v>
      </c>
      <c r="B22644" t="s">
        <v>411</v>
      </c>
      <c r="C22644" s="70">
        <v>0</v>
      </c>
      <c r="D22644" s="70">
        <v>0</v>
      </c>
      <c r="E22644" s="71">
        <v>44651</v>
      </c>
      <c r="F22644" t="s">
        <v>6475</v>
      </c>
      <c r="G22644" t="s">
        <v>2247</v>
      </c>
      <c r="J22644" s="40">
        <v>0</v>
      </c>
      <c r="K22644" s="40">
        <v>28.11</v>
      </c>
    </row>
    <row r="22645" spans="1:11" x14ac:dyDescent="0.35">
      <c r="A22645">
        <v>67003</v>
      </c>
      <c r="B22645" t="s">
        <v>411</v>
      </c>
      <c r="C22645" s="70">
        <v>0</v>
      </c>
      <c r="D22645" s="70">
        <v>0</v>
      </c>
      <c r="E22645" s="71">
        <v>44651</v>
      </c>
      <c r="F22645" t="s">
        <v>6474</v>
      </c>
      <c r="G22645" t="s">
        <v>2247</v>
      </c>
      <c r="J22645" s="40">
        <v>57.42</v>
      </c>
      <c r="K22645" s="40">
        <v>0</v>
      </c>
    </row>
    <row r="22646" spans="1:11" x14ac:dyDescent="0.35">
      <c r="A22646">
        <v>67003</v>
      </c>
      <c r="B22646" t="s">
        <v>411</v>
      </c>
      <c r="C22646" s="70">
        <v>0</v>
      </c>
      <c r="D22646" s="70">
        <v>0</v>
      </c>
      <c r="E22646" s="71">
        <v>44651</v>
      </c>
      <c r="F22646" t="s">
        <v>6473</v>
      </c>
      <c r="G22646" t="s">
        <v>2247</v>
      </c>
      <c r="J22646" s="40">
        <v>0.43</v>
      </c>
      <c r="K22646" s="40">
        <v>0</v>
      </c>
    </row>
    <row r="22647" spans="1:11" x14ac:dyDescent="0.35">
      <c r="A22647">
        <v>67003</v>
      </c>
      <c r="B22647" t="s">
        <v>411</v>
      </c>
      <c r="C22647" s="70">
        <v>0</v>
      </c>
      <c r="D22647" s="70">
        <v>0</v>
      </c>
      <c r="E22647" s="71">
        <v>44651</v>
      </c>
      <c r="F22647" t="s">
        <v>6472</v>
      </c>
      <c r="G22647" t="s">
        <v>2247</v>
      </c>
      <c r="J22647" s="40">
        <v>0</v>
      </c>
      <c r="K22647" s="40">
        <v>266.92</v>
      </c>
    </row>
    <row r="22648" spans="1:11" x14ac:dyDescent="0.35">
      <c r="A22648">
        <v>67003</v>
      </c>
      <c r="B22648" t="s">
        <v>411</v>
      </c>
      <c r="C22648" s="70">
        <v>0</v>
      </c>
      <c r="D22648" s="70">
        <v>0</v>
      </c>
      <c r="E22648" s="71">
        <v>44651</v>
      </c>
      <c r="F22648" t="s">
        <v>6471</v>
      </c>
      <c r="G22648" t="s">
        <v>2247</v>
      </c>
      <c r="J22648" s="40">
        <v>0</v>
      </c>
      <c r="K22648" s="40">
        <v>13.23</v>
      </c>
    </row>
    <row r="22649" spans="1:11" x14ac:dyDescent="0.35">
      <c r="A22649">
        <v>67003</v>
      </c>
      <c r="B22649" t="s">
        <v>411</v>
      </c>
      <c r="C22649" s="70">
        <v>0</v>
      </c>
      <c r="D22649" s="70">
        <v>0</v>
      </c>
      <c r="E22649" s="71">
        <v>44651</v>
      </c>
      <c r="F22649" t="s">
        <v>6470</v>
      </c>
      <c r="G22649" t="s">
        <v>2247</v>
      </c>
      <c r="J22649" s="40">
        <v>0</v>
      </c>
      <c r="K22649" s="40">
        <v>23.08</v>
      </c>
    </row>
    <row r="22650" spans="1:11" x14ac:dyDescent="0.35">
      <c r="A22650">
        <v>67003</v>
      </c>
      <c r="B22650" t="s">
        <v>411</v>
      </c>
      <c r="C22650" s="70">
        <v>0</v>
      </c>
      <c r="D22650" s="70">
        <v>0</v>
      </c>
      <c r="E22650" s="71">
        <v>44651</v>
      </c>
      <c r="F22650" t="s">
        <v>6469</v>
      </c>
      <c r="G22650" t="s">
        <v>2247</v>
      </c>
      <c r="J22650" s="40">
        <v>7</v>
      </c>
      <c r="K22650" s="40">
        <v>0</v>
      </c>
    </row>
    <row r="22651" spans="1:11" x14ac:dyDescent="0.35">
      <c r="A22651">
        <v>67003</v>
      </c>
      <c r="B22651" t="s">
        <v>411</v>
      </c>
      <c r="C22651" s="70">
        <v>0</v>
      </c>
      <c r="D22651" s="70">
        <v>0</v>
      </c>
      <c r="E22651" s="71">
        <v>44651</v>
      </c>
      <c r="F22651" t="s">
        <v>6468</v>
      </c>
      <c r="G22651" t="s">
        <v>2247</v>
      </c>
      <c r="J22651" s="40">
        <v>0</v>
      </c>
      <c r="K22651" s="40">
        <v>92.51</v>
      </c>
    </row>
    <row r="22652" spans="1:11" x14ac:dyDescent="0.35">
      <c r="A22652">
        <v>67003</v>
      </c>
      <c r="B22652" t="s">
        <v>411</v>
      </c>
      <c r="C22652" s="70">
        <v>0</v>
      </c>
      <c r="D22652" s="70">
        <v>0</v>
      </c>
      <c r="E22652" s="71">
        <v>44651</v>
      </c>
      <c r="F22652" t="s">
        <v>6467</v>
      </c>
      <c r="G22652" t="s">
        <v>2247</v>
      </c>
      <c r="J22652" s="40">
        <v>0</v>
      </c>
      <c r="K22652" s="40">
        <v>66.290000000000006</v>
      </c>
    </row>
    <row r="22653" spans="1:11" x14ac:dyDescent="0.35">
      <c r="A22653">
        <v>67003</v>
      </c>
      <c r="B22653" t="s">
        <v>411</v>
      </c>
      <c r="C22653" s="70">
        <v>0</v>
      </c>
      <c r="D22653" s="70">
        <v>0</v>
      </c>
      <c r="E22653" s="71">
        <v>44651</v>
      </c>
      <c r="F22653" t="s">
        <v>6466</v>
      </c>
      <c r="G22653" t="s">
        <v>2247</v>
      </c>
      <c r="J22653" s="40">
        <v>0</v>
      </c>
      <c r="K22653" s="40">
        <v>49.52</v>
      </c>
    </row>
    <row r="22654" spans="1:11" x14ac:dyDescent="0.35">
      <c r="A22654">
        <v>67003</v>
      </c>
      <c r="B22654" t="s">
        <v>411</v>
      </c>
      <c r="C22654" s="70">
        <v>0</v>
      </c>
      <c r="D22654" s="70">
        <v>0</v>
      </c>
      <c r="E22654" s="71">
        <v>44651</v>
      </c>
      <c r="F22654" t="s">
        <v>6465</v>
      </c>
      <c r="G22654" t="s">
        <v>2247</v>
      </c>
      <c r="J22654" s="40">
        <v>0</v>
      </c>
      <c r="K22654" s="40">
        <v>9.2799999999999994</v>
      </c>
    </row>
    <row r="22655" spans="1:11" x14ac:dyDescent="0.35">
      <c r="A22655">
        <v>67003</v>
      </c>
      <c r="B22655" t="s">
        <v>411</v>
      </c>
      <c r="C22655" s="70">
        <v>0</v>
      </c>
      <c r="D22655" s="70">
        <v>0</v>
      </c>
      <c r="E22655" s="71">
        <v>44651</v>
      </c>
      <c r="F22655" t="s">
        <v>6464</v>
      </c>
      <c r="G22655" t="s">
        <v>2247</v>
      </c>
      <c r="J22655" s="40">
        <v>0</v>
      </c>
      <c r="K22655" s="40">
        <v>1.1100000000000001</v>
      </c>
    </row>
    <row r="22656" spans="1:11" x14ac:dyDescent="0.35">
      <c r="A22656">
        <v>67003</v>
      </c>
      <c r="B22656" t="s">
        <v>411</v>
      </c>
      <c r="C22656" s="70">
        <v>0</v>
      </c>
      <c r="D22656" s="70">
        <v>0</v>
      </c>
      <c r="E22656" s="71">
        <v>44651</v>
      </c>
      <c r="F22656" t="s">
        <v>6463</v>
      </c>
      <c r="G22656" t="s">
        <v>2247</v>
      </c>
      <c r="J22656" s="40">
        <v>0</v>
      </c>
      <c r="K22656" s="40">
        <v>60.84</v>
      </c>
    </row>
    <row r="22657" spans="1:11" x14ac:dyDescent="0.35">
      <c r="A22657">
        <v>67003</v>
      </c>
      <c r="B22657" t="s">
        <v>411</v>
      </c>
      <c r="C22657" s="70">
        <v>0</v>
      </c>
      <c r="D22657" s="70">
        <v>0</v>
      </c>
      <c r="E22657" s="71">
        <v>44651</v>
      </c>
      <c r="F22657" t="s">
        <v>6462</v>
      </c>
      <c r="G22657" t="s">
        <v>2247</v>
      </c>
      <c r="J22657" s="40">
        <v>33.43</v>
      </c>
      <c r="K22657" s="40">
        <v>0</v>
      </c>
    </row>
    <row r="22658" spans="1:11" x14ac:dyDescent="0.35">
      <c r="A22658">
        <v>67003</v>
      </c>
      <c r="B22658" t="s">
        <v>411</v>
      </c>
      <c r="C22658" s="70">
        <v>0</v>
      </c>
      <c r="D22658" s="70">
        <v>0</v>
      </c>
      <c r="E22658" s="71">
        <v>44651</v>
      </c>
      <c r="F22658" t="s">
        <v>6461</v>
      </c>
      <c r="G22658" t="s">
        <v>2247</v>
      </c>
      <c r="J22658" s="40">
        <v>0</v>
      </c>
      <c r="K22658" s="40">
        <v>15.39</v>
      </c>
    </row>
    <row r="22659" spans="1:11" x14ac:dyDescent="0.35">
      <c r="A22659">
        <v>67003</v>
      </c>
      <c r="B22659" t="s">
        <v>411</v>
      </c>
      <c r="C22659" s="70">
        <v>0</v>
      </c>
      <c r="D22659" s="70">
        <v>0</v>
      </c>
      <c r="E22659" s="71">
        <v>44651</v>
      </c>
      <c r="F22659" t="s">
        <v>6460</v>
      </c>
      <c r="G22659" t="s">
        <v>2247</v>
      </c>
      <c r="J22659" s="40">
        <v>4.4800000000000004</v>
      </c>
      <c r="K22659" s="40">
        <v>0</v>
      </c>
    </row>
    <row r="22660" spans="1:11" x14ac:dyDescent="0.35">
      <c r="A22660">
        <v>67003</v>
      </c>
      <c r="B22660" t="s">
        <v>411</v>
      </c>
      <c r="C22660" s="70">
        <v>0</v>
      </c>
      <c r="D22660" s="70">
        <v>0</v>
      </c>
      <c r="E22660" s="71">
        <v>44651</v>
      </c>
      <c r="F22660" t="s">
        <v>6459</v>
      </c>
      <c r="G22660" t="s">
        <v>2247</v>
      </c>
      <c r="J22660" s="40">
        <v>0</v>
      </c>
      <c r="K22660" s="40">
        <v>10.130000000000001</v>
      </c>
    </row>
    <row r="22661" spans="1:11" x14ac:dyDescent="0.35">
      <c r="A22661">
        <v>67003</v>
      </c>
      <c r="B22661" t="s">
        <v>411</v>
      </c>
      <c r="C22661" s="70">
        <v>0</v>
      </c>
      <c r="D22661" s="70">
        <v>0</v>
      </c>
      <c r="E22661" s="71">
        <v>44651</v>
      </c>
      <c r="F22661" t="s">
        <v>6458</v>
      </c>
      <c r="G22661" t="s">
        <v>2247</v>
      </c>
      <c r="J22661" s="40">
        <v>0</v>
      </c>
      <c r="K22661" s="40">
        <v>287.08999999999997</v>
      </c>
    </row>
    <row r="22662" spans="1:11" x14ac:dyDescent="0.35">
      <c r="A22662">
        <v>67003</v>
      </c>
      <c r="B22662" t="s">
        <v>411</v>
      </c>
      <c r="C22662" s="70">
        <v>0</v>
      </c>
      <c r="D22662" s="70">
        <v>0</v>
      </c>
      <c r="E22662" s="71">
        <v>44651</v>
      </c>
      <c r="F22662" t="s">
        <v>6457</v>
      </c>
      <c r="G22662" t="s">
        <v>2247</v>
      </c>
      <c r="J22662" s="40">
        <v>0</v>
      </c>
      <c r="K22662" s="40">
        <v>8.57</v>
      </c>
    </row>
    <row r="22663" spans="1:11" x14ac:dyDescent="0.35">
      <c r="A22663">
        <v>67003</v>
      </c>
      <c r="B22663" t="s">
        <v>411</v>
      </c>
      <c r="C22663" s="70">
        <v>0</v>
      </c>
      <c r="D22663" s="70">
        <v>0</v>
      </c>
      <c r="E22663" s="71">
        <v>44651</v>
      </c>
      <c r="F22663" t="s">
        <v>6456</v>
      </c>
      <c r="G22663" t="s">
        <v>2247</v>
      </c>
      <c r="J22663" s="40">
        <v>0</v>
      </c>
      <c r="K22663" s="40">
        <v>8.66</v>
      </c>
    </row>
    <row r="22664" spans="1:11" x14ac:dyDescent="0.35">
      <c r="A22664">
        <v>67003</v>
      </c>
      <c r="B22664" t="s">
        <v>411</v>
      </c>
      <c r="C22664" s="70">
        <v>0</v>
      </c>
      <c r="D22664" s="70">
        <v>0</v>
      </c>
      <c r="E22664" s="71">
        <v>44651</v>
      </c>
      <c r="F22664" t="s">
        <v>6455</v>
      </c>
      <c r="G22664" t="s">
        <v>2247</v>
      </c>
      <c r="J22664" s="40">
        <v>0</v>
      </c>
      <c r="K22664" s="40">
        <v>5.87</v>
      </c>
    </row>
    <row r="22665" spans="1:11" x14ac:dyDescent="0.35">
      <c r="A22665">
        <v>67003</v>
      </c>
      <c r="B22665" t="s">
        <v>411</v>
      </c>
      <c r="C22665" s="70">
        <v>0</v>
      </c>
      <c r="D22665" s="70">
        <v>0</v>
      </c>
      <c r="E22665" s="71">
        <v>44651</v>
      </c>
      <c r="F22665" t="s">
        <v>6454</v>
      </c>
      <c r="G22665" t="s">
        <v>2247</v>
      </c>
      <c r="J22665" s="40">
        <v>0</v>
      </c>
      <c r="K22665" s="40">
        <v>3.89</v>
      </c>
    </row>
    <row r="22666" spans="1:11" x14ac:dyDescent="0.35">
      <c r="A22666">
        <v>67003</v>
      </c>
      <c r="B22666" t="s">
        <v>411</v>
      </c>
      <c r="C22666" s="70">
        <v>0</v>
      </c>
      <c r="D22666" s="70">
        <v>0</v>
      </c>
      <c r="E22666" s="71">
        <v>44651</v>
      </c>
      <c r="F22666" t="s">
        <v>6453</v>
      </c>
      <c r="G22666" t="s">
        <v>2247</v>
      </c>
      <c r="J22666" s="40">
        <v>6.89</v>
      </c>
      <c r="K22666" s="40">
        <v>0</v>
      </c>
    </row>
    <row r="22667" spans="1:11" x14ac:dyDescent="0.35">
      <c r="A22667">
        <v>67003</v>
      </c>
      <c r="B22667" t="s">
        <v>411</v>
      </c>
      <c r="C22667" s="70">
        <v>0</v>
      </c>
      <c r="D22667" s="70">
        <v>0</v>
      </c>
      <c r="E22667" s="71">
        <v>44651</v>
      </c>
      <c r="F22667" t="s">
        <v>6452</v>
      </c>
      <c r="G22667" t="s">
        <v>2247</v>
      </c>
      <c r="J22667" s="40">
        <v>4.24</v>
      </c>
      <c r="K22667" s="40">
        <v>0</v>
      </c>
    </row>
    <row r="22668" spans="1:11" x14ac:dyDescent="0.35">
      <c r="A22668">
        <v>67003</v>
      </c>
      <c r="B22668" t="s">
        <v>411</v>
      </c>
      <c r="C22668" s="70">
        <v>0</v>
      </c>
      <c r="D22668" s="70">
        <v>0</v>
      </c>
      <c r="E22668" s="71">
        <v>44651</v>
      </c>
      <c r="F22668" t="s">
        <v>6451</v>
      </c>
      <c r="G22668" t="s">
        <v>2247</v>
      </c>
      <c r="J22668" s="40">
        <v>22.7</v>
      </c>
      <c r="K22668" s="40">
        <v>0</v>
      </c>
    </row>
    <row r="22669" spans="1:11" x14ac:dyDescent="0.35">
      <c r="A22669">
        <v>67003</v>
      </c>
      <c r="B22669" t="s">
        <v>411</v>
      </c>
      <c r="C22669" s="70">
        <v>0</v>
      </c>
      <c r="D22669" s="70">
        <v>0</v>
      </c>
      <c r="E22669" s="71">
        <v>44651</v>
      </c>
      <c r="F22669" t="s">
        <v>6450</v>
      </c>
      <c r="G22669" t="s">
        <v>2247</v>
      </c>
      <c r="J22669" s="40">
        <v>0</v>
      </c>
      <c r="K22669" s="40">
        <v>47.06</v>
      </c>
    </row>
    <row r="22670" spans="1:11" x14ac:dyDescent="0.35">
      <c r="A22670">
        <v>67003</v>
      </c>
      <c r="B22670" t="s">
        <v>411</v>
      </c>
      <c r="C22670" s="70">
        <v>0</v>
      </c>
      <c r="D22670" s="70">
        <v>0</v>
      </c>
      <c r="E22670" s="71">
        <v>44651</v>
      </c>
      <c r="F22670" t="s">
        <v>6449</v>
      </c>
      <c r="G22670" t="s">
        <v>2247</v>
      </c>
      <c r="J22670" s="40">
        <v>0</v>
      </c>
      <c r="K22670" s="40">
        <v>133.93</v>
      </c>
    </row>
    <row r="22671" spans="1:11" x14ac:dyDescent="0.35">
      <c r="A22671">
        <v>67003</v>
      </c>
      <c r="B22671" t="s">
        <v>411</v>
      </c>
      <c r="C22671" s="70">
        <v>0</v>
      </c>
      <c r="D22671" s="70">
        <v>0</v>
      </c>
      <c r="E22671" s="71">
        <v>44651</v>
      </c>
      <c r="F22671" t="s">
        <v>6448</v>
      </c>
      <c r="G22671" t="s">
        <v>2247</v>
      </c>
      <c r="J22671" s="40">
        <v>22.84</v>
      </c>
      <c r="K22671" s="40">
        <v>0</v>
      </c>
    </row>
    <row r="22672" spans="1:11" x14ac:dyDescent="0.35">
      <c r="A22672">
        <v>67003</v>
      </c>
      <c r="B22672" t="s">
        <v>411</v>
      </c>
      <c r="C22672" s="70">
        <v>0</v>
      </c>
      <c r="D22672" s="70">
        <v>0</v>
      </c>
      <c r="E22672" s="71">
        <v>44651</v>
      </c>
      <c r="F22672" t="s">
        <v>6447</v>
      </c>
      <c r="G22672" t="s">
        <v>2247</v>
      </c>
      <c r="J22672" s="40">
        <v>0</v>
      </c>
      <c r="K22672" s="40">
        <v>6.43</v>
      </c>
    </row>
    <row r="22673" spans="1:11" x14ac:dyDescent="0.35">
      <c r="A22673">
        <v>67003</v>
      </c>
      <c r="B22673" t="s">
        <v>411</v>
      </c>
      <c r="C22673" s="70">
        <v>0</v>
      </c>
      <c r="D22673" s="70">
        <v>0</v>
      </c>
      <c r="E22673" s="71">
        <v>44651</v>
      </c>
      <c r="F22673" t="s">
        <v>6446</v>
      </c>
      <c r="G22673" t="s">
        <v>2247</v>
      </c>
      <c r="J22673" s="40">
        <v>6.18</v>
      </c>
      <c r="K22673" s="40">
        <v>0</v>
      </c>
    </row>
    <row r="22674" spans="1:11" x14ac:dyDescent="0.35">
      <c r="A22674">
        <v>67003</v>
      </c>
      <c r="B22674" t="s">
        <v>411</v>
      </c>
      <c r="C22674" s="70">
        <v>0</v>
      </c>
      <c r="D22674" s="70">
        <v>0</v>
      </c>
      <c r="E22674" s="71">
        <v>44651</v>
      </c>
      <c r="F22674" t="s">
        <v>6445</v>
      </c>
      <c r="G22674" t="s">
        <v>2247</v>
      </c>
      <c r="J22674" s="40">
        <v>0</v>
      </c>
      <c r="K22674" s="40">
        <v>39.96</v>
      </c>
    </row>
    <row r="22675" spans="1:11" x14ac:dyDescent="0.35">
      <c r="A22675">
        <v>67003</v>
      </c>
      <c r="B22675" t="s">
        <v>411</v>
      </c>
      <c r="C22675" s="70">
        <v>0</v>
      </c>
      <c r="D22675" s="70">
        <v>0</v>
      </c>
      <c r="E22675" s="71">
        <v>44651</v>
      </c>
      <c r="F22675" t="s">
        <v>6444</v>
      </c>
      <c r="G22675" t="s">
        <v>2247</v>
      </c>
      <c r="J22675" s="40">
        <v>98.23</v>
      </c>
      <c r="K22675" s="40">
        <v>0</v>
      </c>
    </row>
    <row r="22676" spans="1:11" x14ac:dyDescent="0.35">
      <c r="A22676">
        <v>67003</v>
      </c>
      <c r="B22676" t="s">
        <v>411</v>
      </c>
      <c r="C22676" s="70">
        <v>0</v>
      </c>
      <c r="D22676" s="70">
        <v>0</v>
      </c>
      <c r="E22676" s="71">
        <v>44651</v>
      </c>
      <c r="F22676" t="s">
        <v>6443</v>
      </c>
      <c r="G22676" t="s">
        <v>2247</v>
      </c>
      <c r="J22676" s="40">
        <v>0</v>
      </c>
      <c r="K22676" s="40">
        <v>160.13</v>
      </c>
    </row>
    <row r="22677" spans="1:11" x14ac:dyDescent="0.35">
      <c r="A22677">
        <v>67003</v>
      </c>
      <c r="B22677" t="s">
        <v>411</v>
      </c>
      <c r="C22677" s="70">
        <v>0</v>
      </c>
      <c r="D22677" s="70">
        <v>0</v>
      </c>
      <c r="E22677" s="71">
        <v>44651</v>
      </c>
      <c r="F22677" t="s">
        <v>6442</v>
      </c>
      <c r="G22677" t="s">
        <v>2247</v>
      </c>
      <c r="J22677" s="40">
        <v>3.73</v>
      </c>
      <c r="K22677" s="40">
        <v>0</v>
      </c>
    </row>
    <row r="22678" spans="1:11" x14ac:dyDescent="0.35">
      <c r="A22678">
        <v>67003</v>
      </c>
      <c r="B22678" t="s">
        <v>411</v>
      </c>
      <c r="C22678" s="70">
        <v>0</v>
      </c>
      <c r="D22678" s="70">
        <v>0</v>
      </c>
      <c r="E22678" s="71">
        <v>44651</v>
      </c>
      <c r="F22678" t="s">
        <v>6441</v>
      </c>
      <c r="G22678" t="s">
        <v>2247</v>
      </c>
      <c r="J22678" s="40">
        <v>32.369999999999997</v>
      </c>
      <c r="K22678" s="40">
        <v>0</v>
      </c>
    </row>
    <row r="22679" spans="1:11" x14ac:dyDescent="0.35">
      <c r="A22679">
        <v>67003</v>
      </c>
      <c r="B22679" t="s">
        <v>411</v>
      </c>
      <c r="C22679" s="70">
        <v>0</v>
      </c>
      <c r="D22679" s="70">
        <v>0</v>
      </c>
      <c r="E22679" s="71">
        <v>44651</v>
      </c>
      <c r="F22679" t="s">
        <v>6440</v>
      </c>
      <c r="G22679" t="s">
        <v>2247</v>
      </c>
      <c r="J22679" s="40">
        <v>0</v>
      </c>
      <c r="K22679" s="40">
        <v>2.85</v>
      </c>
    </row>
    <row r="22680" spans="1:11" x14ac:dyDescent="0.35">
      <c r="A22680">
        <v>67003</v>
      </c>
      <c r="B22680" t="s">
        <v>411</v>
      </c>
      <c r="C22680" s="70">
        <v>0</v>
      </c>
      <c r="D22680" s="70">
        <v>0</v>
      </c>
      <c r="E22680" s="71">
        <v>44651</v>
      </c>
      <c r="F22680" t="s">
        <v>6439</v>
      </c>
      <c r="G22680" t="s">
        <v>2247</v>
      </c>
      <c r="J22680" s="40">
        <v>0</v>
      </c>
      <c r="K22680" s="40">
        <v>147.08000000000001</v>
      </c>
    </row>
    <row r="22681" spans="1:11" x14ac:dyDescent="0.35">
      <c r="A22681">
        <v>67003</v>
      </c>
      <c r="B22681" t="s">
        <v>411</v>
      </c>
      <c r="C22681" s="70">
        <v>0</v>
      </c>
      <c r="D22681" s="70">
        <v>0</v>
      </c>
      <c r="E22681" s="71">
        <v>44651</v>
      </c>
      <c r="F22681" t="s">
        <v>6438</v>
      </c>
      <c r="G22681" t="s">
        <v>2247</v>
      </c>
      <c r="J22681" s="40">
        <v>0</v>
      </c>
      <c r="K22681" s="40">
        <v>531.59</v>
      </c>
    </row>
    <row r="22682" spans="1:11" x14ac:dyDescent="0.35">
      <c r="A22682">
        <v>67003</v>
      </c>
      <c r="B22682" t="s">
        <v>411</v>
      </c>
      <c r="C22682" s="70">
        <v>0</v>
      </c>
      <c r="D22682" s="70">
        <v>0</v>
      </c>
      <c r="E22682" s="71">
        <v>44651</v>
      </c>
      <c r="F22682" t="s">
        <v>6437</v>
      </c>
      <c r="G22682" t="s">
        <v>2247</v>
      </c>
      <c r="J22682" s="40">
        <v>2754.96</v>
      </c>
      <c r="K22682" s="40">
        <v>0</v>
      </c>
    </row>
    <row r="22683" spans="1:11" x14ac:dyDescent="0.35">
      <c r="A22683">
        <v>67003</v>
      </c>
      <c r="B22683" t="s">
        <v>411</v>
      </c>
      <c r="C22683" s="70">
        <v>0</v>
      </c>
      <c r="D22683" s="70">
        <v>0</v>
      </c>
      <c r="E22683" s="71">
        <v>44651</v>
      </c>
      <c r="F22683" t="s">
        <v>6436</v>
      </c>
      <c r="G22683" t="s">
        <v>2247</v>
      </c>
      <c r="J22683" s="40">
        <v>62.37</v>
      </c>
      <c r="K22683" s="40">
        <v>0</v>
      </c>
    </row>
    <row r="22684" spans="1:11" x14ac:dyDescent="0.35">
      <c r="A22684">
        <v>67003</v>
      </c>
      <c r="B22684" t="s">
        <v>411</v>
      </c>
      <c r="C22684" s="70">
        <v>0</v>
      </c>
      <c r="D22684" s="70">
        <v>0</v>
      </c>
      <c r="E22684" s="71">
        <v>44651</v>
      </c>
      <c r="F22684" t="s">
        <v>6435</v>
      </c>
      <c r="G22684" t="s">
        <v>2247</v>
      </c>
      <c r="J22684" s="40">
        <v>154.22</v>
      </c>
      <c r="K22684" s="40">
        <v>0</v>
      </c>
    </row>
    <row r="22685" spans="1:11" x14ac:dyDescent="0.35">
      <c r="A22685">
        <v>67003</v>
      </c>
      <c r="B22685" t="s">
        <v>411</v>
      </c>
      <c r="C22685" s="70">
        <v>0</v>
      </c>
      <c r="D22685" s="70">
        <v>0</v>
      </c>
      <c r="E22685" s="71">
        <v>44651</v>
      </c>
      <c r="F22685" t="s">
        <v>6434</v>
      </c>
      <c r="G22685" t="s">
        <v>2247</v>
      </c>
      <c r="J22685" s="40">
        <v>99.75</v>
      </c>
      <c r="K22685" s="40">
        <v>0</v>
      </c>
    </row>
    <row r="22686" spans="1:11" x14ac:dyDescent="0.35">
      <c r="A22686">
        <v>67003</v>
      </c>
      <c r="B22686" t="s">
        <v>411</v>
      </c>
      <c r="C22686" s="70">
        <v>0</v>
      </c>
      <c r="D22686" s="70">
        <v>0</v>
      </c>
      <c r="E22686" s="71">
        <v>44651</v>
      </c>
      <c r="F22686" t="s">
        <v>6433</v>
      </c>
      <c r="G22686" t="s">
        <v>2247</v>
      </c>
      <c r="J22686" s="40">
        <v>0</v>
      </c>
      <c r="K22686" s="40">
        <v>24.89</v>
      </c>
    </row>
    <row r="22687" spans="1:11" x14ac:dyDescent="0.35">
      <c r="A22687">
        <v>67003</v>
      </c>
      <c r="B22687" t="s">
        <v>411</v>
      </c>
      <c r="C22687" s="70">
        <v>0</v>
      </c>
      <c r="D22687" s="70">
        <v>0</v>
      </c>
      <c r="E22687" s="71">
        <v>44651</v>
      </c>
      <c r="F22687" t="s">
        <v>6432</v>
      </c>
      <c r="G22687" t="s">
        <v>2247</v>
      </c>
      <c r="J22687" s="40">
        <v>14.28</v>
      </c>
      <c r="K22687" s="40">
        <v>0</v>
      </c>
    </row>
    <row r="22688" spans="1:11" x14ac:dyDescent="0.35">
      <c r="A22688">
        <v>67003</v>
      </c>
      <c r="B22688" t="s">
        <v>411</v>
      </c>
      <c r="C22688" s="70">
        <v>0</v>
      </c>
      <c r="D22688" s="70">
        <v>0</v>
      </c>
      <c r="E22688" s="71">
        <v>44651</v>
      </c>
      <c r="F22688" t="s">
        <v>6431</v>
      </c>
      <c r="G22688" t="s">
        <v>2247</v>
      </c>
      <c r="J22688" s="40">
        <v>694.3</v>
      </c>
      <c r="K22688" s="40">
        <v>0</v>
      </c>
    </row>
    <row r="22689" spans="1:11" x14ac:dyDescent="0.35">
      <c r="A22689">
        <v>67003</v>
      </c>
      <c r="B22689" t="s">
        <v>411</v>
      </c>
      <c r="C22689" s="70">
        <v>0</v>
      </c>
      <c r="D22689" s="70">
        <v>0</v>
      </c>
      <c r="E22689" s="71">
        <v>44651</v>
      </c>
      <c r="F22689" t="s">
        <v>6430</v>
      </c>
      <c r="G22689" t="s">
        <v>2247</v>
      </c>
      <c r="J22689" s="40">
        <v>6.25</v>
      </c>
      <c r="K22689" s="40">
        <v>0</v>
      </c>
    </row>
    <row r="22690" spans="1:11" x14ac:dyDescent="0.35">
      <c r="A22690">
        <v>67003</v>
      </c>
      <c r="B22690" t="s">
        <v>411</v>
      </c>
      <c r="C22690" s="70">
        <v>0</v>
      </c>
      <c r="D22690" s="70">
        <v>0</v>
      </c>
      <c r="E22690" s="71">
        <v>44651</v>
      </c>
      <c r="F22690" t="s">
        <v>6429</v>
      </c>
      <c r="G22690" t="s">
        <v>2247</v>
      </c>
      <c r="J22690" s="40">
        <v>0</v>
      </c>
      <c r="K22690" s="40">
        <v>1849.19</v>
      </c>
    </row>
    <row r="22691" spans="1:11" x14ac:dyDescent="0.35">
      <c r="A22691">
        <v>67003</v>
      </c>
      <c r="B22691" t="s">
        <v>411</v>
      </c>
      <c r="C22691" s="70">
        <v>0</v>
      </c>
      <c r="D22691" s="70">
        <v>0</v>
      </c>
      <c r="E22691" s="71">
        <v>44651</v>
      </c>
      <c r="F22691" t="s">
        <v>6428</v>
      </c>
      <c r="G22691" t="s">
        <v>2247</v>
      </c>
      <c r="J22691" s="40">
        <v>0</v>
      </c>
      <c r="K22691" s="40">
        <v>0</v>
      </c>
    </row>
    <row r="22692" spans="1:11" x14ac:dyDescent="0.35">
      <c r="A22692">
        <v>67003</v>
      </c>
      <c r="B22692" t="s">
        <v>411</v>
      </c>
      <c r="C22692" s="70">
        <v>0</v>
      </c>
      <c r="D22692" s="70">
        <v>0</v>
      </c>
      <c r="E22692" s="71">
        <v>44651</v>
      </c>
      <c r="F22692" t="s">
        <v>6427</v>
      </c>
      <c r="G22692" t="s">
        <v>2247</v>
      </c>
      <c r="J22692" s="40">
        <v>15.31</v>
      </c>
      <c r="K22692" s="40">
        <v>0</v>
      </c>
    </row>
    <row r="22693" spans="1:11" x14ac:dyDescent="0.35">
      <c r="A22693">
        <v>67003</v>
      </c>
      <c r="B22693" t="s">
        <v>411</v>
      </c>
      <c r="C22693" s="70">
        <v>0</v>
      </c>
      <c r="D22693" s="70">
        <v>0</v>
      </c>
      <c r="E22693" s="71">
        <v>44652</v>
      </c>
      <c r="F22693" t="s">
        <v>6426</v>
      </c>
      <c r="G22693" t="s">
        <v>2247</v>
      </c>
      <c r="J22693" s="40">
        <v>0</v>
      </c>
      <c r="K22693" s="40">
        <v>0</v>
      </c>
    </row>
    <row r="22694" spans="1:11" x14ac:dyDescent="0.35">
      <c r="A22694">
        <v>67003</v>
      </c>
      <c r="B22694" t="s">
        <v>411</v>
      </c>
      <c r="C22694" s="70">
        <v>0</v>
      </c>
      <c r="D22694" s="70">
        <v>0</v>
      </c>
      <c r="E22694" s="71">
        <v>44652</v>
      </c>
      <c r="F22694" t="s">
        <v>6425</v>
      </c>
      <c r="G22694" t="s">
        <v>1907</v>
      </c>
      <c r="H22694" t="s">
        <v>6424</v>
      </c>
      <c r="I22694" t="s">
        <v>6423</v>
      </c>
      <c r="J22694" s="40">
        <v>0</v>
      </c>
      <c r="K22694" s="40">
        <v>4.93</v>
      </c>
    </row>
    <row r="22695" spans="1:11" x14ac:dyDescent="0.35">
      <c r="A22695">
        <v>67003</v>
      </c>
      <c r="B22695" t="s">
        <v>411</v>
      </c>
      <c r="C22695" s="70">
        <v>0</v>
      </c>
      <c r="D22695" s="70">
        <v>0</v>
      </c>
      <c r="E22695" s="71">
        <v>44652</v>
      </c>
      <c r="F22695" t="s">
        <v>6422</v>
      </c>
      <c r="G22695" t="s">
        <v>1907</v>
      </c>
      <c r="H22695" t="s">
        <v>6421</v>
      </c>
      <c r="I22695" t="s">
        <v>6420</v>
      </c>
      <c r="J22695" s="40">
        <v>0</v>
      </c>
      <c r="K22695" s="40">
        <v>11.22</v>
      </c>
    </row>
    <row r="22696" spans="1:11" x14ac:dyDescent="0.35">
      <c r="A22696">
        <v>67003</v>
      </c>
      <c r="B22696" t="s">
        <v>411</v>
      </c>
      <c r="C22696" s="70">
        <v>0</v>
      </c>
      <c r="D22696" s="70">
        <v>0</v>
      </c>
      <c r="E22696" s="71">
        <v>44652</v>
      </c>
      <c r="F22696" t="s">
        <v>6419</v>
      </c>
      <c r="G22696" t="s">
        <v>1907</v>
      </c>
      <c r="J22696" s="40">
        <v>0</v>
      </c>
      <c r="K22696" s="40">
        <v>1.89</v>
      </c>
    </row>
    <row r="22697" spans="1:11" x14ac:dyDescent="0.35">
      <c r="A22697">
        <v>67003</v>
      </c>
      <c r="B22697" t="s">
        <v>411</v>
      </c>
      <c r="C22697" s="70">
        <v>0</v>
      </c>
      <c r="D22697" s="70">
        <v>0</v>
      </c>
      <c r="E22697" s="71">
        <v>44652</v>
      </c>
      <c r="F22697" t="s">
        <v>6418</v>
      </c>
      <c r="G22697" t="s">
        <v>1907</v>
      </c>
      <c r="H22697" t="s">
        <v>6417</v>
      </c>
      <c r="J22697" s="40">
        <v>0</v>
      </c>
      <c r="K22697" s="40">
        <v>499.03</v>
      </c>
    </row>
    <row r="22698" spans="1:11" x14ac:dyDescent="0.35">
      <c r="A22698">
        <v>67003</v>
      </c>
      <c r="B22698" t="s">
        <v>411</v>
      </c>
      <c r="C22698" s="70">
        <v>0</v>
      </c>
      <c r="D22698" s="70">
        <v>0</v>
      </c>
      <c r="E22698" s="71">
        <v>44652</v>
      </c>
      <c r="F22698" t="s">
        <v>6416</v>
      </c>
      <c r="G22698" t="s">
        <v>1907</v>
      </c>
      <c r="J22698" s="40">
        <v>8.1</v>
      </c>
      <c r="K22698" s="40">
        <v>0</v>
      </c>
    </row>
    <row r="22699" spans="1:11" x14ac:dyDescent="0.35">
      <c r="A22699">
        <v>67003</v>
      </c>
      <c r="B22699" t="s">
        <v>411</v>
      </c>
      <c r="C22699" s="70">
        <v>0</v>
      </c>
      <c r="D22699" s="70">
        <v>0</v>
      </c>
      <c r="E22699" s="71">
        <v>44663</v>
      </c>
      <c r="F22699" t="s">
        <v>6415</v>
      </c>
      <c r="G22699" t="s">
        <v>1907</v>
      </c>
      <c r="H22699" t="s">
        <v>6414</v>
      </c>
      <c r="J22699" s="40">
        <v>439.96</v>
      </c>
      <c r="K22699" s="40">
        <v>0</v>
      </c>
    </row>
    <row r="22700" spans="1:11" x14ac:dyDescent="0.35">
      <c r="A22700">
        <v>67003</v>
      </c>
      <c r="B22700" t="s">
        <v>411</v>
      </c>
      <c r="C22700" s="70">
        <v>0</v>
      </c>
      <c r="D22700" s="70">
        <v>0</v>
      </c>
      <c r="E22700" s="71">
        <v>44663</v>
      </c>
      <c r="F22700" t="s">
        <v>6413</v>
      </c>
      <c r="G22700" t="s">
        <v>1907</v>
      </c>
      <c r="H22700" t="s">
        <v>6412</v>
      </c>
      <c r="J22700" s="40">
        <v>422.91</v>
      </c>
      <c r="K22700" s="40">
        <v>0</v>
      </c>
    </row>
    <row r="22701" spans="1:11" x14ac:dyDescent="0.35">
      <c r="A22701">
        <v>67003</v>
      </c>
      <c r="B22701" t="s">
        <v>411</v>
      </c>
      <c r="C22701" s="70">
        <v>0</v>
      </c>
      <c r="D22701" s="70">
        <v>0</v>
      </c>
      <c r="E22701" s="71">
        <v>44664</v>
      </c>
      <c r="F22701" t="s">
        <v>6411</v>
      </c>
      <c r="G22701" t="s">
        <v>1907</v>
      </c>
      <c r="J22701" s="40">
        <v>0</v>
      </c>
      <c r="K22701" s="40">
        <v>62.38</v>
      </c>
    </row>
    <row r="22702" spans="1:11" x14ac:dyDescent="0.35">
      <c r="A22702">
        <v>67003</v>
      </c>
      <c r="B22702" t="s">
        <v>411</v>
      </c>
      <c r="C22702" s="70">
        <v>0</v>
      </c>
      <c r="D22702" s="70">
        <v>0</v>
      </c>
      <c r="E22702" s="71">
        <v>44664</v>
      </c>
      <c r="F22702" t="s">
        <v>6410</v>
      </c>
      <c r="G22702" t="s">
        <v>1907</v>
      </c>
      <c r="H22702" t="s">
        <v>6409</v>
      </c>
      <c r="I22702" t="s">
        <v>6408</v>
      </c>
      <c r="J22702" s="40">
        <v>0</v>
      </c>
      <c r="K22702" s="40">
        <v>706.78</v>
      </c>
    </row>
    <row r="22703" spans="1:11" x14ac:dyDescent="0.35">
      <c r="A22703">
        <v>67003</v>
      </c>
      <c r="B22703" t="s">
        <v>411</v>
      </c>
      <c r="C22703" s="70">
        <v>0</v>
      </c>
      <c r="D22703" s="70">
        <v>0</v>
      </c>
      <c r="E22703" s="71">
        <v>44677</v>
      </c>
      <c r="F22703" t="s">
        <v>6407</v>
      </c>
      <c r="G22703" t="s">
        <v>1907</v>
      </c>
      <c r="H22703" t="s">
        <v>6406</v>
      </c>
      <c r="I22703" t="s">
        <v>6405</v>
      </c>
      <c r="J22703" s="40">
        <v>1347.24</v>
      </c>
      <c r="K22703" s="40">
        <v>0</v>
      </c>
    </row>
    <row r="22704" spans="1:11" x14ac:dyDescent="0.35">
      <c r="A22704">
        <v>67003</v>
      </c>
      <c r="B22704" t="s">
        <v>411</v>
      </c>
      <c r="C22704" s="70">
        <v>0</v>
      </c>
      <c r="D22704" s="70">
        <v>0</v>
      </c>
      <c r="E22704" s="71">
        <v>44677</v>
      </c>
      <c r="F22704" t="s">
        <v>6404</v>
      </c>
      <c r="G22704" t="s">
        <v>1907</v>
      </c>
      <c r="H22704" t="s">
        <v>6403</v>
      </c>
      <c r="I22704" t="s">
        <v>6402</v>
      </c>
      <c r="J22704" s="40">
        <v>1345.96</v>
      </c>
      <c r="K22704" s="40">
        <v>0</v>
      </c>
    </row>
    <row r="22705" spans="1:11" x14ac:dyDescent="0.35">
      <c r="A22705">
        <v>67003</v>
      </c>
      <c r="B22705" t="s">
        <v>411</v>
      </c>
      <c r="C22705" s="70">
        <v>0</v>
      </c>
      <c r="D22705" s="70">
        <v>0</v>
      </c>
      <c r="E22705" s="71">
        <v>44677</v>
      </c>
      <c r="F22705" t="s">
        <v>6401</v>
      </c>
      <c r="G22705" t="s">
        <v>1907</v>
      </c>
      <c r="H22705" t="s">
        <v>6400</v>
      </c>
      <c r="J22705" s="40">
        <v>167.46</v>
      </c>
      <c r="K22705" s="40">
        <v>0</v>
      </c>
    </row>
    <row r="22706" spans="1:11" x14ac:dyDescent="0.35">
      <c r="A22706">
        <v>67003</v>
      </c>
      <c r="B22706" t="s">
        <v>411</v>
      </c>
      <c r="C22706" s="70">
        <v>0</v>
      </c>
      <c r="D22706" s="70">
        <v>0</v>
      </c>
      <c r="E22706" s="71">
        <v>44681</v>
      </c>
      <c r="F22706" t="s">
        <v>6399</v>
      </c>
      <c r="G22706" t="s">
        <v>2247</v>
      </c>
      <c r="J22706" s="40">
        <v>0</v>
      </c>
      <c r="K22706" s="40">
        <v>0</v>
      </c>
    </row>
    <row r="22707" spans="1:11" x14ac:dyDescent="0.35">
      <c r="A22707">
        <v>67003</v>
      </c>
      <c r="B22707" t="s">
        <v>411</v>
      </c>
      <c r="C22707" s="70">
        <v>0</v>
      </c>
      <c r="D22707" s="70">
        <v>0</v>
      </c>
      <c r="E22707" s="71">
        <v>44681</v>
      </c>
      <c r="F22707" t="s">
        <v>6398</v>
      </c>
      <c r="G22707" t="s">
        <v>2247</v>
      </c>
      <c r="J22707" s="40">
        <v>0</v>
      </c>
      <c r="K22707" s="40">
        <v>0</v>
      </c>
    </row>
    <row r="22708" spans="1:11" x14ac:dyDescent="0.35">
      <c r="A22708">
        <v>67003</v>
      </c>
      <c r="B22708" t="s">
        <v>411</v>
      </c>
      <c r="C22708" s="70">
        <v>0</v>
      </c>
      <c r="D22708" s="70">
        <v>0</v>
      </c>
      <c r="E22708" s="71">
        <v>44681</v>
      </c>
      <c r="F22708" t="s">
        <v>6397</v>
      </c>
      <c r="G22708" t="s">
        <v>2247</v>
      </c>
      <c r="J22708" s="40">
        <v>0</v>
      </c>
      <c r="K22708" s="40">
        <v>0</v>
      </c>
    </row>
    <row r="22709" spans="1:11" x14ac:dyDescent="0.35">
      <c r="A22709">
        <v>67003</v>
      </c>
      <c r="B22709" t="s">
        <v>411</v>
      </c>
      <c r="C22709" s="70">
        <v>0</v>
      </c>
      <c r="D22709" s="70">
        <v>0</v>
      </c>
      <c r="E22709" s="71">
        <v>44681</v>
      </c>
      <c r="F22709" t="s">
        <v>6396</v>
      </c>
      <c r="G22709" t="s">
        <v>2247</v>
      </c>
      <c r="J22709" s="40">
        <v>0</v>
      </c>
      <c r="K22709" s="40">
        <v>0</v>
      </c>
    </row>
    <row r="22710" spans="1:11" x14ac:dyDescent="0.35">
      <c r="A22710">
        <v>67003</v>
      </c>
      <c r="B22710" t="s">
        <v>411</v>
      </c>
      <c r="C22710" s="70">
        <v>0</v>
      </c>
      <c r="D22710" s="70">
        <v>0</v>
      </c>
      <c r="E22710" s="71">
        <v>44681</v>
      </c>
      <c r="F22710" t="s">
        <v>6395</v>
      </c>
      <c r="G22710" t="s">
        <v>2247</v>
      </c>
      <c r="J22710" s="40">
        <v>0</v>
      </c>
      <c r="K22710" s="40">
        <v>0</v>
      </c>
    </row>
    <row r="22711" spans="1:11" x14ac:dyDescent="0.35">
      <c r="A22711">
        <v>67003</v>
      </c>
      <c r="B22711" t="s">
        <v>411</v>
      </c>
      <c r="C22711" s="70">
        <v>0</v>
      </c>
      <c r="D22711" s="70">
        <v>0</v>
      </c>
      <c r="E22711" s="71">
        <v>44681</v>
      </c>
      <c r="F22711" t="s">
        <v>6394</v>
      </c>
      <c r="G22711" t="s">
        <v>2247</v>
      </c>
      <c r="J22711" s="40">
        <v>0</v>
      </c>
      <c r="K22711" s="40">
        <v>0</v>
      </c>
    </row>
    <row r="22712" spans="1:11" x14ac:dyDescent="0.35">
      <c r="A22712">
        <v>67003</v>
      </c>
      <c r="B22712" t="s">
        <v>411</v>
      </c>
      <c r="C22712" s="70">
        <v>0</v>
      </c>
      <c r="D22712" s="70">
        <v>0</v>
      </c>
      <c r="E22712" s="71">
        <v>44681</v>
      </c>
      <c r="F22712" t="s">
        <v>6393</v>
      </c>
      <c r="G22712" t="s">
        <v>2247</v>
      </c>
      <c r="J22712" s="40">
        <v>0</v>
      </c>
      <c r="K22712" s="40">
        <v>0</v>
      </c>
    </row>
    <row r="22713" spans="1:11" x14ac:dyDescent="0.35">
      <c r="A22713">
        <v>67003</v>
      </c>
      <c r="B22713" t="s">
        <v>411</v>
      </c>
      <c r="C22713" s="70">
        <v>0</v>
      </c>
      <c r="D22713" s="70">
        <v>0</v>
      </c>
      <c r="E22713" s="71">
        <v>44681</v>
      </c>
      <c r="F22713" t="s">
        <v>6392</v>
      </c>
      <c r="G22713" t="s">
        <v>2247</v>
      </c>
      <c r="J22713" s="40">
        <v>0</v>
      </c>
      <c r="K22713" s="40">
        <v>0</v>
      </c>
    </row>
    <row r="22714" spans="1:11" x14ac:dyDescent="0.35">
      <c r="A22714">
        <v>67003</v>
      </c>
      <c r="B22714" t="s">
        <v>411</v>
      </c>
      <c r="C22714" s="70">
        <v>0</v>
      </c>
      <c r="D22714" s="70">
        <v>0</v>
      </c>
      <c r="E22714" s="71">
        <v>44681</v>
      </c>
      <c r="F22714" t="s">
        <v>6391</v>
      </c>
      <c r="G22714" t="s">
        <v>2247</v>
      </c>
      <c r="J22714" s="40">
        <v>0</v>
      </c>
      <c r="K22714" s="40">
        <v>0</v>
      </c>
    </row>
    <row r="22715" spans="1:11" x14ac:dyDescent="0.35">
      <c r="A22715">
        <v>67003</v>
      </c>
      <c r="B22715" t="s">
        <v>411</v>
      </c>
      <c r="C22715" s="70">
        <v>0</v>
      </c>
      <c r="D22715" s="70">
        <v>0</v>
      </c>
      <c r="E22715" s="71">
        <v>44681</v>
      </c>
      <c r="F22715" t="s">
        <v>6390</v>
      </c>
      <c r="G22715" t="s">
        <v>2247</v>
      </c>
      <c r="J22715" s="40">
        <v>0</v>
      </c>
      <c r="K22715" s="40">
        <v>0</v>
      </c>
    </row>
    <row r="22716" spans="1:11" x14ac:dyDescent="0.35">
      <c r="A22716">
        <v>67003</v>
      </c>
      <c r="B22716" t="s">
        <v>411</v>
      </c>
      <c r="C22716" s="70">
        <v>0</v>
      </c>
      <c r="D22716" s="70">
        <v>0</v>
      </c>
      <c r="E22716" s="71">
        <v>44681</v>
      </c>
      <c r="F22716" t="s">
        <v>6389</v>
      </c>
      <c r="G22716" t="s">
        <v>2247</v>
      </c>
      <c r="J22716" s="40">
        <v>0</v>
      </c>
      <c r="K22716" s="40">
        <v>0</v>
      </c>
    </row>
    <row r="22717" spans="1:11" x14ac:dyDescent="0.35">
      <c r="A22717">
        <v>67003</v>
      </c>
      <c r="B22717" t="s">
        <v>411</v>
      </c>
      <c r="C22717" s="70">
        <v>0</v>
      </c>
      <c r="D22717" s="70">
        <v>0</v>
      </c>
      <c r="E22717" s="71">
        <v>44681</v>
      </c>
      <c r="F22717" t="s">
        <v>6388</v>
      </c>
      <c r="G22717" t="s">
        <v>2247</v>
      </c>
      <c r="J22717" s="40">
        <v>0</v>
      </c>
      <c r="K22717" s="40">
        <v>0</v>
      </c>
    </row>
    <row r="22718" spans="1:11" x14ac:dyDescent="0.35">
      <c r="A22718">
        <v>67003</v>
      </c>
      <c r="B22718" t="s">
        <v>411</v>
      </c>
      <c r="C22718" s="70">
        <v>0</v>
      </c>
      <c r="D22718" s="70">
        <v>0</v>
      </c>
      <c r="E22718" s="71">
        <v>44681</v>
      </c>
      <c r="F22718" t="s">
        <v>6387</v>
      </c>
      <c r="G22718" t="s">
        <v>2247</v>
      </c>
      <c r="J22718" s="40">
        <v>0</v>
      </c>
      <c r="K22718" s="40">
        <v>0</v>
      </c>
    </row>
    <row r="22719" spans="1:11" x14ac:dyDescent="0.35">
      <c r="A22719">
        <v>67003</v>
      </c>
      <c r="B22719" t="s">
        <v>411</v>
      </c>
      <c r="C22719" s="70">
        <v>0</v>
      </c>
      <c r="D22719" s="70">
        <v>0</v>
      </c>
      <c r="E22719" s="71">
        <v>44681</v>
      </c>
      <c r="F22719" t="s">
        <v>6386</v>
      </c>
      <c r="G22719" t="s">
        <v>2247</v>
      </c>
      <c r="J22719" s="40">
        <v>0</v>
      </c>
      <c r="K22719" s="40">
        <v>0</v>
      </c>
    </row>
    <row r="22720" spans="1:11" x14ac:dyDescent="0.35">
      <c r="A22720">
        <v>67003</v>
      </c>
      <c r="B22720" t="s">
        <v>411</v>
      </c>
      <c r="C22720" s="70">
        <v>0</v>
      </c>
      <c r="D22720" s="70">
        <v>0</v>
      </c>
      <c r="E22720" s="71">
        <v>44681</v>
      </c>
      <c r="F22720" t="s">
        <v>6385</v>
      </c>
      <c r="G22720" t="s">
        <v>2247</v>
      </c>
      <c r="J22720" s="40">
        <v>0</v>
      </c>
      <c r="K22720" s="40">
        <v>0</v>
      </c>
    </row>
    <row r="22721" spans="1:11" x14ac:dyDescent="0.35">
      <c r="A22721">
        <v>67003</v>
      </c>
      <c r="B22721" t="s">
        <v>411</v>
      </c>
      <c r="C22721" s="70">
        <v>0</v>
      </c>
      <c r="D22721" s="70">
        <v>0</v>
      </c>
      <c r="E22721" s="71">
        <v>44681</v>
      </c>
      <c r="F22721" t="s">
        <v>6384</v>
      </c>
      <c r="G22721" t="s">
        <v>2247</v>
      </c>
      <c r="J22721" s="40">
        <v>0</v>
      </c>
      <c r="K22721" s="40">
        <v>0</v>
      </c>
    </row>
    <row r="22722" spans="1:11" x14ac:dyDescent="0.35">
      <c r="A22722">
        <v>67003</v>
      </c>
      <c r="B22722" t="s">
        <v>411</v>
      </c>
      <c r="C22722" s="70">
        <v>0</v>
      </c>
      <c r="D22722" s="70">
        <v>0</v>
      </c>
      <c r="E22722" s="71">
        <v>44681</v>
      </c>
      <c r="F22722" t="s">
        <v>6383</v>
      </c>
      <c r="G22722" t="s">
        <v>2247</v>
      </c>
      <c r="J22722" s="40">
        <v>0</v>
      </c>
      <c r="K22722" s="40">
        <v>0</v>
      </c>
    </row>
    <row r="22723" spans="1:11" x14ac:dyDescent="0.35">
      <c r="A22723">
        <v>67003</v>
      </c>
      <c r="B22723" t="s">
        <v>411</v>
      </c>
      <c r="C22723" s="70">
        <v>0</v>
      </c>
      <c r="D22723" s="70">
        <v>0</v>
      </c>
      <c r="E22723" s="71">
        <v>44681</v>
      </c>
      <c r="F22723" t="s">
        <v>6382</v>
      </c>
      <c r="G22723" t="s">
        <v>2247</v>
      </c>
      <c r="J22723" s="40">
        <v>0</v>
      </c>
      <c r="K22723" s="40">
        <v>0</v>
      </c>
    </row>
    <row r="22724" spans="1:11" x14ac:dyDescent="0.35">
      <c r="A22724">
        <v>67003</v>
      </c>
      <c r="B22724" t="s">
        <v>411</v>
      </c>
      <c r="C22724" s="70">
        <v>0</v>
      </c>
      <c r="D22724" s="70">
        <v>0</v>
      </c>
      <c r="E22724" s="71">
        <v>44681</v>
      </c>
      <c r="F22724" t="s">
        <v>6381</v>
      </c>
      <c r="G22724" t="s">
        <v>2247</v>
      </c>
      <c r="J22724" s="40">
        <v>0</v>
      </c>
      <c r="K22724" s="40">
        <v>0</v>
      </c>
    </row>
    <row r="22725" spans="1:11" x14ac:dyDescent="0.35">
      <c r="A22725">
        <v>67003</v>
      </c>
      <c r="B22725" t="s">
        <v>411</v>
      </c>
      <c r="C22725" s="70">
        <v>0</v>
      </c>
      <c r="D22725" s="70">
        <v>0</v>
      </c>
      <c r="E22725" s="71">
        <v>44681</v>
      </c>
      <c r="F22725" t="s">
        <v>6380</v>
      </c>
      <c r="G22725" t="s">
        <v>2247</v>
      </c>
      <c r="J22725" s="40">
        <v>0</v>
      </c>
      <c r="K22725" s="40">
        <v>0</v>
      </c>
    </row>
    <row r="22726" spans="1:11" x14ac:dyDescent="0.35">
      <c r="A22726">
        <v>67003</v>
      </c>
      <c r="B22726" t="s">
        <v>411</v>
      </c>
      <c r="C22726" s="70">
        <v>0</v>
      </c>
      <c r="D22726" s="70">
        <v>0</v>
      </c>
      <c r="E22726" s="71">
        <v>44681</v>
      </c>
      <c r="F22726" t="s">
        <v>6379</v>
      </c>
      <c r="G22726" t="s">
        <v>2247</v>
      </c>
      <c r="J22726" s="40">
        <v>0</v>
      </c>
      <c r="K22726" s="40">
        <v>0</v>
      </c>
    </row>
    <row r="22727" spans="1:11" x14ac:dyDescent="0.35">
      <c r="A22727">
        <v>67003</v>
      </c>
      <c r="B22727" t="s">
        <v>411</v>
      </c>
      <c r="C22727" s="70">
        <v>0</v>
      </c>
      <c r="D22727" s="70">
        <v>0</v>
      </c>
      <c r="E22727" s="71">
        <v>44681</v>
      </c>
      <c r="F22727" t="s">
        <v>6378</v>
      </c>
      <c r="G22727" t="s">
        <v>2247</v>
      </c>
      <c r="J22727" s="40">
        <v>0</v>
      </c>
      <c r="K22727" s="40">
        <v>0</v>
      </c>
    </row>
    <row r="22728" spans="1:11" x14ac:dyDescent="0.35">
      <c r="A22728">
        <v>67003</v>
      </c>
      <c r="B22728" t="s">
        <v>411</v>
      </c>
      <c r="C22728" s="70">
        <v>0</v>
      </c>
      <c r="D22728" s="70">
        <v>0</v>
      </c>
      <c r="E22728" s="71">
        <v>44681</v>
      </c>
      <c r="F22728" t="s">
        <v>6377</v>
      </c>
      <c r="G22728" t="s">
        <v>2247</v>
      </c>
      <c r="J22728" s="40">
        <v>0</v>
      </c>
      <c r="K22728" s="40">
        <v>0</v>
      </c>
    </row>
    <row r="22729" spans="1:11" x14ac:dyDescent="0.35">
      <c r="A22729">
        <v>67003</v>
      </c>
      <c r="B22729" t="s">
        <v>411</v>
      </c>
      <c r="C22729" s="70">
        <v>0</v>
      </c>
      <c r="D22729" s="70">
        <v>0</v>
      </c>
      <c r="E22729" s="71">
        <v>44681</v>
      </c>
      <c r="F22729" t="s">
        <v>6376</v>
      </c>
      <c r="G22729" t="s">
        <v>2247</v>
      </c>
      <c r="J22729" s="40">
        <v>0</v>
      </c>
      <c r="K22729" s="40">
        <v>0</v>
      </c>
    </row>
    <row r="22730" spans="1:11" x14ac:dyDescent="0.35">
      <c r="A22730">
        <v>67003</v>
      </c>
      <c r="B22730" t="s">
        <v>411</v>
      </c>
      <c r="C22730" s="70">
        <v>0</v>
      </c>
      <c r="D22730" s="70">
        <v>0</v>
      </c>
      <c r="E22730" s="71">
        <v>44681</v>
      </c>
      <c r="F22730" t="s">
        <v>6375</v>
      </c>
      <c r="G22730" t="s">
        <v>2247</v>
      </c>
      <c r="J22730" s="40">
        <v>0</v>
      </c>
      <c r="K22730" s="40">
        <v>0</v>
      </c>
    </row>
    <row r="22731" spans="1:11" x14ac:dyDescent="0.35">
      <c r="A22731">
        <v>67003</v>
      </c>
      <c r="B22731" t="s">
        <v>411</v>
      </c>
      <c r="C22731" s="70">
        <v>0</v>
      </c>
      <c r="D22731" s="70">
        <v>0</v>
      </c>
      <c r="E22731" s="71">
        <v>44681</v>
      </c>
      <c r="F22731" t="s">
        <v>6374</v>
      </c>
      <c r="G22731" t="s">
        <v>2247</v>
      </c>
      <c r="J22731" s="40">
        <v>0</v>
      </c>
      <c r="K22731" s="40">
        <v>0</v>
      </c>
    </row>
    <row r="22732" spans="1:11" x14ac:dyDescent="0.35">
      <c r="A22732">
        <v>67003</v>
      </c>
      <c r="B22732" t="s">
        <v>411</v>
      </c>
      <c r="C22732" s="70">
        <v>0</v>
      </c>
      <c r="D22732" s="70">
        <v>0</v>
      </c>
      <c r="E22732" s="71">
        <v>44681</v>
      </c>
      <c r="F22732" t="s">
        <v>6373</v>
      </c>
      <c r="G22732" t="s">
        <v>2247</v>
      </c>
      <c r="J22732" s="40">
        <v>0</v>
      </c>
      <c r="K22732" s="40">
        <v>0</v>
      </c>
    </row>
    <row r="22733" spans="1:11" x14ac:dyDescent="0.35">
      <c r="A22733">
        <v>67003</v>
      </c>
      <c r="B22733" t="s">
        <v>411</v>
      </c>
      <c r="C22733" s="70">
        <v>0</v>
      </c>
      <c r="D22733" s="70">
        <v>0</v>
      </c>
      <c r="E22733" s="71">
        <v>44681</v>
      </c>
      <c r="F22733" t="s">
        <v>6372</v>
      </c>
      <c r="G22733" t="s">
        <v>2247</v>
      </c>
      <c r="J22733" s="40">
        <v>0</v>
      </c>
      <c r="K22733" s="40">
        <v>0</v>
      </c>
    </row>
    <row r="22734" spans="1:11" x14ac:dyDescent="0.35">
      <c r="A22734">
        <v>67003</v>
      </c>
      <c r="B22734" t="s">
        <v>411</v>
      </c>
      <c r="C22734" s="70">
        <v>0</v>
      </c>
      <c r="D22734" s="70">
        <v>0</v>
      </c>
      <c r="E22734" s="71">
        <v>44681</v>
      </c>
      <c r="F22734" t="s">
        <v>6371</v>
      </c>
      <c r="G22734" t="s">
        <v>2247</v>
      </c>
      <c r="J22734" s="40">
        <v>0</v>
      </c>
      <c r="K22734" s="40">
        <v>0</v>
      </c>
    </row>
    <row r="22735" spans="1:11" x14ac:dyDescent="0.35">
      <c r="A22735">
        <v>67003</v>
      </c>
      <c r="B22735" t="s">
        <v>411</v>
      </c>
      <c r="C22735" s="70">
        <v>0</v>
      </c>
      <c r="D22735" s="70">
        <v>0</v>
      </c>
      <c r="E22735" s="71">
        <v>44681</v>
      </c>
      <c r="F22735" t="s">
        <v>6370</v>
      </c>
      <c r="G22735" t="s">
        <v>2247</v>
      </c>
      <c r="J22735" s="40">
        <v>0</v>
      </c>
      <c r="K22735" s="40">
        <v>0</v>
      </c>
    </row>
    <row r="22736" spans="1:11" x14ac:dyDescent="0.35">
      <c r="A22736">
        <v>67003</v>
      </c>
      <c r="B22736" t="s">
        <v>411</v>
      </c>
      <c r="C22736" s="70">
        <v>0</v>
      </c>
      <c r="D22736" s="70">
        <v>0</v>
      </c>
      <c r="E22736" s="71">
        <v>44681</v>
      </c>
      <c r="F22736" t="s">
        <v>6369</v>
      </c>
      <c r="G22736" t="s">
        <v>2247</v>
      </c>
      <c r="J22736" s="40">
        <v>0</v>
      </c>
      <c r="K22736" s="40">
        <v>0</v>
      </c>
    </row>
    <row r="22737" spans="1:11" x14ac:dyDescent="0.35">
      <c r="A22737">
        <v>67003</v>
      </c>
      <c r="B22737" t="s">
        <v>411</v>
      </c>
      <c r="C22737" s="70">
        <v>0</v>
      </c>
      <c r="D22737" s="70">
        <v>0</v>
      </c>
      <c r="E22737" s="71">
        <v>44681</v>
      </c>
      <c r="F22737" t="s">
        <v>6368</v>
      </c>
      <c r="G22737" t="s">
        <v>2247</v>
      </c>
      <c r="J22737" s="40">
        <v>0</v>
      </c>
      <c r="K22737" s="40">
        <v>0</v>
      </c>
    </row>
    <row r="22738" spans="1:11" x14ac:dyDescent="0.35">
      <c r="A22738">
        <v>67003</v>
      </c>
      <c r="B22738" t="s">
        <v>411</v>
      </c>
      <c r="C22738" s="70">
        <v>0</v>
      </c>
      <c r="D22738" s="70">
        <v>0</v>
      </c>
      <c r="E22738" s="71">
        <v>44681</v>
      </c>
      <c r="F22738" t="s">
        <v>6367</v>
      </c>
      <c r="G22738" t="s">
        <v>2247</v>
      </c>
      <c r="J22738" s="40">
        <v>0</v>
      </c>
      <c r="K22738" s="40">
        <v>0</v>
      </c>
    </row>
    <row r="22739" spans="1:11" x14ac:dyDescent="0.35">
      <c r="A22739">
        <v>67003</v>
      </c>
      <c r="B22739" t="s">
        <v>411</v>
      </c>
      <c r="C22739" s="70">
        <v>0</v>
      </c>
      <c r="D22739" s="70">
        <v>0</v>
      </c>
      <c r="E22739" s="71">
        <v>44681</v>
      </c>
      <c r="F22739" t="s">
        <v>6366</v>
      </c>
      <c r="G22739" t="s">
        <v>2247</v>
      </c>
      <c r="J22739" s="40">
        <v>0</v>
      </c>
      <c r="K22739" s="40">
        <v>0</v>
      </c>
    </row>
    <row r="22740" spans="1:11" x14ac:dyDescent="0.35">
      <c r="A22740">
        <v>67003</v>
      </c>
      <c r="B22740" t="s">
        <v>411</v>
      </c>
      <c r="C22740" s="70">
        <v>0</v>
      </c>
      <c r="D22740" s="70">
        <v>0</v>
      </c>
      <c r="E22740" s="71">
        <v>44681</v>
      </c>
      <c r="F22740" t="s">
        <v>6365</v>
      </c>
      <c r="G22740" t="s">
        <v>2247</v>
      </c>
      <c r="J22740" s="40">
        <v>0</v>
      </c>
      <c r="K22740" s="40">
        <v>0</v>
      </c>
    </row>
    <row r="22741" spans="1:11" x14ac:dyDescent="0.35">
      <c r="A22741">
        <v>67003</v>
      </c>
      <c r="B22741" t="s">
        <v>411</v>
      </c>
      <c r="C22741" s="70">
        <v>0</v>
      </c>
      <c r="D22741" s="70">
        <v>0</v>
      </c>
      <c r="E22741" s="71">
        <v>44681</v>
      </c>
      <c r="F22741" t="s">
        <v>2004</v>
      </c>
      <c r="G22741" t="s">
        <v>2247</v>
      </c>
      <c r="J22741" s="40">
        <v>0</v>
      </c>
      <c r="K22741" s="40">
        <v>0</v>
      </c>
    </row>
    <row r="22742" spans="1:11" x14ac:dyDescent="0.35">
      <c r="A22742">
        <v>67003</v>
      </c>
      <c r="B22742" t="s">
        <v>411</v>
      </c>
      <c r="C22742" s="70">
        <v>0</v>
      </c>
      <c r="D22742" s="70">
        <v>0</v>
      </c>
      <c r="E22742" s="71">
        <v>44681</v>
      </c>
      <c r="F22742" t="s">
        <v>6364</v>
      </c>
      <c r="G22742" t="s">
        <v>2247</v>
      </c>
      <c r="J22742" s="40">
        <v>0</v>
      </c>
      <c r="K22742" s="40">
        <v>0</v>
      </c>
    </row>
    <row r="22743" spans="1:11" x14ac:dyDescent="0.35">
      <c r="A22743">
        <v>67003</v>
      </c>
      <c r="B22743" t="s">
        <v>411</v>
      </c>
      <c r="C22743" s="70">
        <v>0</v>
      </c>
      <c r="D22743" s="70">
        <v>0</v>
      </c>
      <c r="E22743" s="71">
        <v>44681</v>
      </c>
      <c r="F22743" t="s">
        <v>6363</v>
      </c>
      <c r="G22743" t="s">
        <v>2247</v>
      </c>
      <c r="J22743" s="40">
        <v>0</v>
      </c>
      <c r="K22743" s="40">
        <v>0</v>
      </c>
    </row>
    <row r="22744" spans="1:11" x14ac:dyDescent="0.35">
      <c r="A22744">
        <v>67003</v>
      </c>
      <c r="B22744" t="s">
        <v>411</v>
      </c>
      <c r="C22744" s="70">
        <v>0</v>
      </c>
      <c r="D22744" s="70">
        <v>0</v>
      </c>
      <c r="E22744" s="71">
        <v>44681</v>
      </c>
      <c r="F22744" t="s">
        <v>6362</v>
      </c>
      <c r="G22744" t="s">
        <v>2247</v>
      </c>
      <c r="J22744" s="40">
        <v>0</v>
      </c>
      <c r="K22744" s="40">
        <v>0</v>
      </c>
    </row>
    <row r="22745" spans="1:11" x14ac:dyDescent="0.35">
      <c r="A22745">
        <v>67003</v>
      </c>
      <c r="B22745" t="s">
        <v>411</v>
      </c>
      <c r="C22745" s="70">
        <v>0</v>
      </c>
      <c r="D22745" s="70">
        <v>0</v>
      </c>
      <c r="E22745" s="71">
        <v>44681</v>
      </c>
      <c r="F22745" t="s">
        <v>6361</v>
      </c>
      <c r="G22745" t="s">
        <v>2247</v>
      </c>
      <c r="J22745" s="40">
        <v>0</v>
      </c>
      <c r="K22745" s="40">
        <v>0</v>
      </c>
    </row>
    <row r="22746" spans="1:11" x14ac:dyDescent="0.35">
      <c r="A22746">
        <v>67003</v>
      </c>
      <c r="B22746" t="s">
        <v>411</v>
      </c>
      <c r="C22746" s="70">
        <v>0</v>
      </c>
      <c r="D22746" s="70">
        <v>0</v>
      </c>
      <c r="E22746" s="71">
        <v>44681</v>
      </c>
      <c r="F22746" t="s">
        <v>6360</v>
      </c>
      <c r="G22746" t="s">
        <v>2247</v>
      </c>
      <c r="J22746" s="40">
        <v>0</v>
      </c>
      <c r="K22746" s="40">
        <v>0</v>
      </c>
    </row>
    <row r="22747" spans="1:11" x14ac:dyDescent="0.35">
      <c r="A22747">
        <v>67003</v>
      </c>
      <c r="B22747" t="s">
        <v>411</v>
      </c>
      <c r="C22747" s="70">
        <v>0</v>
      </c>
      <c r="D22747" s="70">
        <v>0</v>
      </c>
      <c r="E22747" s="71">
        <v>44681</v>
      </c>
      <c r="F22747" t="s">
        <v>6359</v>
      </c>
      <c r="G22747" t="s">
        <v>2247</v>
      </c>
      <c r="J22747" s="40">
        <v>0</v>
      </c>
      <c r="K22747" s="40">
        <v>0</v>
      </c>
    </row>
    <row r="22748" spans="1:11" x14ac:dyDescent="0.35">
      <c r="A22748">
        <v>67003</v>
      </c>
      <c r="B22748" t="s">
        <v>411</v>
      </c>
      <c r="C22748" s="70">
        <v>0</v>
      </c>
      <c r="D22748" s="70">
        <v>0</v>
      </c>
      <c r="E22748" s="71">
        <v>44681</v>
      </c>
      <c r="F22748" t="s">
        <v>6358</v>
      </c>
      <c r="G22748" t="s">
        <v>2247</v>
      </c>
      <c r="J22748" s="40">
        <v>0</v>
      </c>
      <c r="K22748" s="40">
        <v>0</v>
      </c>
    </row>
    <row r="22749" spans="1:11" x14ac:dyDescent="0.35">
      <c r="A22749">
        <v>67003</v>
      </c>
      <c r="B22749" t="s">
        <v>411</v>
      </c>
      <c r="C22749" s="70">
        <v>0</v>
      </c>
      <c r="D22749" s="70">
        <v>0</v>
      </c>
      <c r="E22749" s="71">
        <v>44681</v>
      </c>
      <c r="F22749" t="s">
        <v>6357</v>
      </c>
      <c r="G22749" t="s">
        <v>2247</v>
      </c>
      <c r="J22749" s="40">
        <v>0</v>
      </c>
      <c r="K22749" s="40">
        <v>0</v>
      </c>
    </row>
    <row r="22750" spans="1:11" x14ac:dyDescent="0.35">
      <c r="A22750">
        <v>67003</v>
      </c>
      <c r="B22750" t="s">
        <v>411</v>
      </c>
      <c r="C22750" s="70">
        <v>0</v>
      </c>
      <c r="D22750" s="70">
        <v>0</v>
      </c>
      <c r="E22750" s="71">
        <v>44681</v>
      </c>
      <c r="F22750" t="s">
        <v>6356</v>
      </c>
      <c r="G22750" t="s">
        <v>2247</v>
      </c>
      <c r="J22750" s="40">
        <v>0</v>
      </c>
      <c r="K22750" s="40">
        <v>0</v>
      </c>
    </row>
    <row r="22751" spans="1:11" x14ac:dyDescent="0.35">
      <c r="A22751">
        <v>67003</v>
      </c>
      <c r="B22751" t="s">
        <v>411</v>
      </c>
      <c r="C22751" s="70">
        <v>0</v>
      </c>
      <c r="D22751" s="70">
        <v>0</v>
      </c>
      <c r="E22751" s="71">
        <v>44681</v>
      </c>
      <c r="F22751" t="s">
        <v>6355</v>
      </c>
      <c r="G22751" t="s">
        <v>2247</v>
      </c>
      <c r="J22751" s="40">
        <v>0</v>
      </c>
      <c r="K22751" s="40">
        <v>0</v>
      </c>
    </row>
    <row r="22752" spans="1:11" x14ac:dyDescent="0.35">
      <c r="A22752">
        <v>67003</v>
      </c>
      <c r="B22752" t="s">
        <v>411</v>
      </c>
      <c r="C22752" s="70">
        <v>0</v>
      </c>
      <c r="D22752" s="70">
        <v>0</v>
      </c>
      <c r="E22752" s="71">
        <v>44681</v>
      </c>
      <c r="F22752" t="s">
        <v>6354</v>
      </c>
      <c r="G22752" t="s">
        <v>2247</v>
      </c>
      <c r="J22752" s="40">
        <v>0</v>
      </c>
      <c r="K22752" s="40">
        <v>0</v>
      </c>
    </row>
    <row r="22753" spans="1:11" x14ac:dyDescent="0.35">
      <c r="A22753">
        <v>67003</v>
      </c>
      <c r="B22753" t="s">
        <v>411</v>
      </c>
      <c r="C22753" s="70">
        <v>0</v>
      </c>
      <c r="D22753" s="70">
        <v>0</v>
      </c>
      <c r="E22753" s="71">
        <v>44681</v>
      </c>
      <c r="F22753" t="s">
        <v>6353</v>
      </c>
      <c r="G22753" t="s">
        <v>2247</v>
      </c>
      <c r="J22753" s="40">
        <v>0</v>
      </c>
      <c r="K22753" s="40">
        <v>0</v>
      </c>
    </row>
    <row r="22754" spans="1:11" x14ac:dyDescent="0.35">
      <c r="A22754">
        <v>67003</v>
      </c>
      <c r="B22754" t="s">
        <v>411</v>
      </c>
      <c r="C22754" s="70">
        <v>0</v>
      </c>
      <c r="D22754" s="70">
        <v>0</v>
      </c>
      <c r="E22754" s="71">
        <v>44681</v>
      </c>
      <c r="F22754" t="s">
        <v>6352</v>
      </c>
      <c r="G22754" t="s">
        <v>2247</v>
      </c>
      <c r="J22754" s="40">
        <v>0</v>
      </c>
      <c r="K22754" s="40">
        <v>0</v>
      </c>
    </row>
    <row r="22755" spans="1:11" x14ac:dyDescent="0.35">
      <c r="A22755">
        <v>67003</v>
      </c>
      <c r="B22755" t="s">
        <v>411</v>
      </c>
      <c r="C22755" s="70">
        <v>0</v>
      </c>
      <c r="D22755" s="70">
        <v>0</v>
      </c>
      <c r="E22755" s="71">
        <v>44681</v>
      </c>
      <c r="F22755" t="s">
        <v>6351</v>
      </c>
      <c r="G22755" t="s">
        <v>2247</v>
      </c>
      <c r="J22755" s="40">
        <v>0</v>
      </c>
      <c r="K22755" s="40">
        <v>0</v>
      </c>
    </row>
    <row r="22756" spans="1:11" x14ac:dyDescent="0.35">
      <c r="A22756">
        <v>67003</v>
      </c>
      <c r="B22756" t="s">
        <v>411</v>
      </c>
      <c r="C22756" s="70">
        <v>0</v>
      </c>
      <c r="D22756" s="70">
        <v>0</v>
      </c>
      <c r="E22756" s="71">
        <v>44681</v>
      </c>
      <c r="F22756" t="s">
        <v>6350</v>
      </c>
      <c r="G22756" t="s">
        <v>2247</v>
      </c>
      <c r="J22756" s="40">
        <v>1124.1300000000001</v>
      </c>
      <c r="K22756" s="40">
        <v>0</v>
      </c>
    </row>
    <row r="22757" spans="1:11" x14ac:dyDescent="0.35">
      <c r="A22757">
        <v>67003</v>
      </c>
      <c r="B22757" t="s">
        <v>411</v>
      </c>
      <c r="C22757" s="70">
        <v>0</v>
      </c>
      <c r="D22757" s="70">
        <v>0</v>
      </c>
      <c r="E22757" s="71">
        <v>44681</v>
      </c>
      <c r="F22757" t="s">
        <v>6349</v>
      </c>
      <c r="G22757" t="s">
        <v>2247</v>
      </c>
      <c r="J22757" s="40">
        <v>3157.79</v>
      </c>
      <c r="K22757" s="40">
        <v>0</v>
      </c>
    </row>
    <row r="22758" spans="1:11" x14ac:dyDescent="0.35">
      <c r="A22758">
        <v>67003</v>
      </c>
      <c r="B22758" t="s">
        <v>411</v>
      </c>
      <c r="C22758" s="70">
        <v>0</v>
      </c>
      <c r="D22758" s="70">
        <v>0</v>
      </c>
      <c r="E22758" s="71">
        <v>44681</v>
      </c>
      <c r="F22758" t="s">
        <v>6348</v>
      </c>
      <c r="G22758" t="s">
        <v>2247</v>
      </c>
      <c r="J22758" s="40">
        <v>0</v>
      </c>
      <c r="K22758" s="40">
        <v>10.029999999999999</v>
      </c>
    </row>
    <row r="22759" spans="1:11" x14ac:dyDescent="0.35">
      <c r="A22759">
        <v>67003</v>
      </c>
      <c r="B22759" t="s">
        <v>411</v>
      </c>
      <c r="C22759" s="70">
        <v>0</v>
      </c>
      <c r="D22759" s="70">
        <v>0</v>
      </c>
      <c r="E22759" s="71">
        <v>44681</v>
      </c>
      <c r="F22759" t="s">
        <v>6347</v>
      </c>
      <c r="G22759" t="s">
        <v>2247</v>
      </c>
      <c r="J22759" s="40">
        <v>3494.74</v>
      </c>
      <c r="K22759" s="40">
        <v>0</v>
      </c>
    </row>
    <row r="22760" spans="1:11" x14ac:dyDescent="0.35">
      <c r="A22760">
        <v>67003</v>
      </c>
      <c r="B22760" t="s">
        <v>411</v>
      </c>
      <c r="C22760" s="70">
        <v>0</v>
      </c>
      <c r="D22760" s="70">
        <v>0</v>
      </c>
      <c r="E22760" s="71">
        <v>44681</v>
      </c>
      <c r="F22760" t="s">
        <v>6346</v>
      </c>
      <c r="G22760" t="s">
        <v>2247</v>
      </c>
      <c r="J22760" s="40">
        <v>4536.0600000000004</v>
      </c>
      <c r="K22760" s="40">
        <v>0</v>
      </c>
    </row>
    <row r="22761" spans="1:11" x14ac:dyDescent="0.35">
      <c r="A22761">
        <v>67003</v>
      </c>
      <c r="B22761" t="s">
        <v>411</v>
      </c>
      <c r="C22761" s="70">
        <v>0</v>
      </c>
      <c r="D22761" s="70">
        <v>0</v>
      </c>
      <c r="E22761" s="71">
        <v>44681</v>
      </c>
      <c r="F22761" t="s">
        <v>6345</v>
      </c>
      <c r="G22761" t="s">
        <v>2247</v>
      </c>
      <c r="J22761" s="40">
        <v>810.6</v>
      </c>
      <c r="K22761" s="40">
        <v>0</v>
      </c>
    </row>
    <row r="22762" spans="1:11" x14ac:dyDescent="0.35">
      <c r="A22762">
        <v>67003</v>
      </c>
      <c r="B22762" t="s">
        <v>411</v>
      </c>
      <c r="C22762" s="70">
        <v>0</v>
      </c>
      <c r="D22762" s="70">
        <v>0</v>
      </c>
      <c r="E22762" s="71">
        <v>44681</v>
      </c>
      <c r="F22762" t="s">
        <v>6344</v>
      </c>
      <c r="G22762" t="s">
        <v>2247</v>
      </c>
      <c r="J22762" s="40">
        <v>243.51</v>
      </c>
      <c r="K22762" s="40">
        <v>0</v>
      </c>
    </row>
    <row r="22763" spans="1:11" x14ac:dyDescent="0.35">
      <c r="A22763">
        <v>67003</v>
      </c>
      <c r="B22763" t="s">
        <v>411</v>
      </c>
      <c r="C22763" s="70">
        <v>0</v>
      </c>
      <c r="D22763" s="70">
        <v>0</v>
      </c>
      <c r="E22763" s="71">
        <v>44681</v>
      </c>
      <c r="F22763" t="s">
        <v>6343</v>
      </c>
      <c r="G22763" t="s">
        <v>2247</v>
      </c>
      <c r="J22763" s="40">
        <v>31.77</v>
      </c>
      <c r="K22763" s="40">
        <v>0</v>
      </c>
    </row>
    <row r="22764" spans="1:11" x14ac:dyDescent="0.35">
      <c r="A22764">
        <v>67003</v>
      </c>
      <c r="B22764" t="s">
        <v>411</v>
      </c>
      <c r="C22764" s="70">
        <v>0</v>
      </c>
      <c r="D22764" s="70">
        <v>0</v>
      </c>
      <c r="E22764" s="71">
        <v>44681</v>
      </c>
      <c r="F22764" t="s">
        <v>6342</v>
      </c>
      <c r="G22764" t="s">
        <v>2247</v>
      </c>
      <c r="J22764" s="40">
        <v>2931.96</v>
      </c>
      <c r="K22764" s="40">
        <v>0</v>
      </c>
    </row>
    <row r="22765" spans="1:11" x14ac:dyDescent="0.35">
      <c r="A22765">
        <v>67003</v>
      </c>
      <c r="B22765" t="s">
        <v>411</v>
      </c>
      <c r="C22765" s="70">
        <v>0</v>
      </c>
      <c r="D22765" s="70">
        <v>0</v>
      </c>
      <c r="E22765" s="71">
        <v>44681</v>
      </c>
      <c r="F22765" t="s">
        <v>6341</v>
      </c>
      <c r="G22765" t="s">
        <v>2247</v>
      </c>
      <c r="J22765" s="40">
        <v>43.86</v>
      </c>
      <c r="K22765" s="40">
        <v>0</v>
      </c>
    </row>
    <row r="22766" spans="1:11" x14ac:dyDescent="0.35">
      <c r="A22766">
        <v>67003</v>
      </c>
      <c r="B22766" t="s">
        <v>411</v>
      </c>
      <c r="C22766" s="70">
        <v>0</v>
      </c>
      <c r="D22766" s="70">
        <v>0</v>
      </c>
      <c r="E22766" s="71">
        <v>44681</v>
      </c>
      <c r="F22766" t="s">
        <v>6340</v>
      </c>
      <c r="G22766" t="s">
        <v>2247</v>
      </c>
      <c r="J22766" s="40">
        <v>0</v>
      </c>
      <c r="K22766" s="40">
        <v>8481.83</v>
      </c>
    </row>
    <row r="22767" spans="1:11" x14ac:dyDescent="0.35">
      <c r="A22767">
        <v>67003</v>
      </c>
      <c r="B22767" t="s">
        <v>411</v>
      </c>
      <c r="C22767" s="70">
        <v>0</v>
      </c>
      <c r="D22767" s="70">
        <v>0</v>
      </c>
      <c r="E22767" s="71">
        <v>44681</v>
      </c>
      <c r="F22767" t="s">
        <v>6339</v>
      </c>
      <c r="G22767" t="s">
        <v>2247</v>
      </c>
      <c r="J22767" s="40">
        <v>0</v>
      </c>
      <c r="K22767" s="40">
        <v>474.8</v>
      </c>
    </row>
    <row r="22768" spans="1:11" x14ac:dyDescent="0.35">
      <c r="A22768">
        <v>67003</v>
      </c>
      <c r="B22768" t="s">
        <v>411</v>
      </c>
      <c r="C22768" s="70">
        <v>0</v>
      </c>
      <c r="D22768" s="70">
        <v>0</v>
      </c>
      <c r="E22768" s="71">
        <v>44681</v>
      </c>
      <c r="F22768" t="s">
        <v>6338</v>
      </c>
      <c r="G22768" t="s">
        <v>2247</v>
      </c>
      <c r="J22768" s="40">
        <v>9496.42</v>
      </c>
      <c r="K22768" s="40">
        <v>0</v>
      </c>
    </row>
    <row r="22769" spans="1:11" x14ac:dyDescent="0.35">
      <c r="A22769">
        <v>67003</v>
      </c>
      <c r="B22769" t="s">
        <v>411</v>
      </c>
      <c r="C22769" s="70">
        <v>0</v>
      </c>
      <c r="D22769" s="70">
        <v>0</v>
      </c>
      <c r="E22769" s="71">
        <v>44681</v>
      </c>
      <c r="F22769" t="s">
        <v>6337</v>
      </c>
      <c r="G22769" t="s">
        <v>2247</v>
      </c>
      <c r="J22769" s="40">
        <v>757.53</v>
      </c>
      <c r="K22769" s="40">
        <v>0</v>
      </c>
    </row>
    <row r="22770" spans="1:11" x14ac:dyDescent="0.35">
      <c r="A22770">
        <v>67003</v>
      </c>
      <c r="B22770" t="s">
        <v>411</v>
      </c>
      <c r="C22770" s="70">
        <v>0</v>
      </c>
      <c r="D22770" s="70">
        <v>0</v>
      </c>
      <c r="E22770" s="71">
        <v>44681</v>
      </c>
      <c r="F22770" t="s">
        <v>6336</v>
      </c>
      <c r="G22770" t="s">
        <v>2247</v>
      </c>
      <c r="J22770" s="40">
        <v>197000.45</v>
      </c>
      <c r="K22770" s="40">
        <v>0</v>
      </c>
    </row>
    <row r="22771" spans="1:11" x14ac:dyDescent="0.35">
      <c r="A22771">
        <v>67003</v>
      </c>
      <c r="B22771" t="s">
        <v>411</v>
      </c>
      <c r="C22771" s="70">
        <v>0</v>
      </c>
      <c r="D22771" s="70">
        <v>0</v>
      </c>
      <c r="E22771" s="71">
        <v>44681</v>
      </c>
      <c r="F22771" t="s">
        <v>6335</v>
      </c>
      <c r="G22771" t="s">
        <v>2247</v>
      </c>
      <c r="J22771" s="40">
        <v>0</v>
      </c>
      <c r="K22771" s="40">
        <v>398.4</v>
      </c>
    </row>
    <row r="22772" spans="1:11" x14ac:dyDescent="0.35">
      <c r="A22772">
        <v>67003</v>
      </c>
      <c r="B22772" t="s">
        <v>411</v>
      </c>
      <c r="C22772" s="70">
        <v>0</v>
      </c>
      <c r="D22772" s="70">
        <v>0</v>
      </c>
      <c r="E22772" s="71">
        <v>44681</v>
      </c>
      <c r="F22772" t="s">
        <v>6334</v>
      </c>
      <c r="G22772" t="s">
        <v>2247</v>
      </c>
      <c r="J22772" s="40">
        <v>608.5</v>
      </c>
      <c r="K22772" s="40">
        <v>0</v>
      </c>
    </row>
    <row r="22773" spans="1:11" x14ac:dyDescent="0.35">
      <c r="A22773">
        <v>67003</v>
      </c>
      <c r="B22773" t="s">
        <v>411</v>
      </c>
      <c r="C22773" s="70">
        <v>0</v>
      </c>
      <c r="D22773" s="70">
        <v>0</v>
      </c>
      <c r="E22773" s="71">
        <v>44681</v>
      </c>
      <c r="F22773" t="s">
        <v>6333</v>
      </c>
      <c r="G22773" t="s">
        <v>2247</v>
      </c>
      <c r="J22773" s="40">
        <v>0</v>
      </c>
      <c r="K22773" s="40">
        <v>7162.57</v>
      </c>
    </row>
    <row r="22774" spans="1:11" x14ac:dyDescent="0.35">
      <c r="A22774">
        <v>67003</v>
      </c>
      <c r="B22774" t="s">
        <v>411</v>
      </c>
      <c r="C22774" s="70">
        <v>0</v>
      </c>
      <c r="D22774" s="70">
        <v>0</v>
      </c>
      <c r="E22774" s="71">
        <v>44681</v>
      </c>
      <c r="F22774" t="s">
        <v>6332</v>
      </c>
      <c r="G22774" t="s">
        <v>2247</v>
      </c>
      <c r="J22774" s="40">
        <v>0</v>
      </c>
      <c r="K22774" s="40">
        <v>972.09</v>
      </c>
    </row>
    <row r="22775" spans="1:11" x14ac:dyDescent="0.35">
      <c r="A22775">
        <v>67003</v>
      </c>
      <c r="B22775" t="s">
        <v>411</v>
      </c>
      <c r="C22775" s="70">
        <v>0</v>
      </c>
      <c r="D22775" s="70">
        <v>0</v>
      </c>
      <c r="E22775" s="71">
        <v>44681</v>
      </c>
      <c r="F22775" t="s">
        <v>6331</v>
      </c>
      <c r="G22775" t="s">
        <v>2247</v>
      </c>
      <c r="J22775" s="40">
        <v>5740.73</v>
      </c>
      <c r="K22775" s="40">
        <v>0</v>
      </c>
    </row>
    <row r="22776" spans="1:11" x14ac:dyDescent="0.35">
      <c r="A22776">
        <v>67003</v>
      </c>
      <c r="B22776" t="s">
        <v>411</v>
      </c>
      <c r="C22776" s="70">
        <v>0</v>
      </c>
      <c r="D22776" s="70">
        <v>0</v>
      </c>
      <c r="E22776" s="71">
        <v>44681</v>
      </c>
      <c r="F22776" t="s">
        <v>6330</v>
      </c>
      <c r="G22776" t="s">
        <v>2247</v>
      </c>
      <c r="J22776" s="40">
        <v>463.25</v>
      </c>
      <c r="K22776" s="40">
        <v>0</v>
      </c>
    </row>
    <row r="22777" spans="1:11" x14ac:dyDescent="0.35">
      <c r="A22777">
        <v>67003</v>
      </c>
      <c r="B22777" t="s">
        <v>411</v>
      </c>
      <c r="C22777" s="70">
        <v>0</v>
      </c>
      <c r="D22777" s="70">
        <v>0</v>
      </c>
      <c r="E22777" s="71">
        <v>44681</v>
      </c>
      <c r="F22777" t="s">
        <v>6329</v>
      </c>
      <c r="G22777" t="s">
        <v>2247</v>
      </c>
      <c r="J22777" s="40">
        <v>2.96</v>
      </c>
      <c r="K22777" s="40">
        <v>0</v>
      </c>
    </row>
    <row r="22778" spans="1:11" x14ac:dyDescent="0.35">
      <c r="A22778">
        <v>67003</v>
      </c>
      <c r="B22778" t="s">
        <v>411</v>
      </c>
      <c r="C22778" s="70">
        <v>0</v>
      </c>
      <c r="D22778" s="70">
        <v>0</v>
      </c>
      <c r="E22778" s="71">
        <v>44681</v>
      </c>
      <c r="F22778" t="s">
        <v>6328</v>
      </c>
      <c r="G22778" t="s">
        <v>2247</v>
      </c>
      <c r="J22778" s="40">
        <v>484.85</v>
      </c>
      <c r="K22778" s="40">
        <v>0</v>
      </c>
    </row>
    <row r="22779" spans="1:11" x14ac:dyDescent="0.35">
      <c r="A22779">
        <v>67003</v>
      </c>
      <c r="B22779" t="s">
        <v>411</v>
      </c>
      <c r="C22779" s="70">
        <v>0</v>
      </c>
      <c r="D22779" s="70">
        <v>0</v>
      </c>
      <c r="E22779" s="71">
        <v>44681</v>
      </c>
      <c r="F22779" t="s">
        <v>6327</v>
      </c>
      <c r="G22779" t="s">
        <v>2247</v>
      </c>
      <c r="J22779" s="40">
        <v>0</v>
      </c>
      <c r="K22779" s="40">
        <v>578.30999999999995</v>
      </c>
    </row>
    <row r="22780" spans="1:11" x14ac:dyDescent="0.35">
      <c r="A22780">
        <v>67003</v>
      </c>
      <c r="B22780" t="s">
        <v>411</v>
      </c>
      <c r="C22780" s="70">
        <v>0</v>
      </c>
      <c r="D22780" s="70">
        <v>0</v>
      </c>
      <c r="E22780" s="71">
        <v>44681</v>
      </c>
      <c r="F22780" t="s">
        <v>6326</v>
      </c>
      <c r="G22780" t="s">
        <v>2247</v>
      </c>
      <c r="J22780" s="40">
        <v>0</v>
      </c>
      <c r="K22780" s="40">
        <v>484.85</v>
      </c>
    </row>
    <row r="22781" spans="1:11" x14ac:dyDescent="0.35">
      <c r="A22781">
        <v>67003</v>
      </c>
      <c r="B22781" t="s">
        <v>411</v>
      </c>
      <c r="C22781" s="70">
        <v>0</v>
      </c>
      <c r="D22781" s="70">
        <v>0</v>
      </c>
      <c r="E22781" s="71">
        <v>44681</v>
      </c>
      <c r="F22781" t="s">
        <v>6325</v>
      </c>
      <c r="G22781" t="s">
        <v>2247</v>
      </c>
      <c r="J22781" s="40">
        <v>833.84</v>
      </c>
      <c r="K22781" s="40">
        <v>0</v>
      </c>
    </row>
    <row r="22782" spans="1:11" x14ac:dyDescent="0.35">
      <c r="A22782">
        <v>67003</v>
      </c>
      <c r="B22782" t="s">
        <v>411</v>
      </c>
      <c r="C22782" s="70">
        <v>0</v>
      </c>
      <c r="D22782" s="70">
        <v>0</v>
      </c>
      <c r="E22782" s="71">
        <v>44681</v>
      </c>
      <c r="F22782" t="s">
        <v>6324</v>
      </c>
      <c r="G22782" t="s">
        <v>2247</v>
      </c>
      <c r="J22782" s="40">
        <v>24.97</v>
      </c>
      <c r="K22782" s="40">
        <v>0</v>
      </c>
    </row>
    <row r="22783" spans="1:11" x14ac:dyDescent="0.35">
      <c r="A22783">
        <v>67003</v>
      </c>
      <c r="B22783" t="s">
        <v>411</v>
      </c>
      <c r="C22783" s="70">
        <v>0</v>
      </c>
      <c r="D22783" s="70">
        <v>0</v>
      </c>
      <c r="E22783" s="71">
        <v>44681</v>
      </c>
      <c r="F22783" t="s">
        <v>6323</v>
      </c>
      <c r="G22783" t="s">
        <v>2247</v>
      </c>
      <c r="J22783" s="40">
        <v>288.35000000000002</v>
      </c>
      <c r="K22783" s="40">
        <v>0</v>
      </c>
    </row>
    <row r="22784" spans="1:11" x14ac:dyDescent="0.35">
      <c r="A22784">
        <v>67003</v>
      </c>
      <c r="B22784" t="s">
        <v>411</v>
      </c>
      <c r="C22784" s="70">
        <v>0</v>
      </c>
      <c r="D22784" s="70">
        <v>0</v>
      </c>
      <c r="E22784" s="71">
        <v>44681</v>
      </c>
      <c r="F22784" t="s">
        <v>6322</v>
      </c>
      <c r="G22784" t="s">
        <v>2247</v>
      </c>
      <c r="J22784" s="40">
        <v>0</v>
      </c>
      <c r="K22784" s="40">
        <v>901.09</v>
      </c>
    </row>
    <row r="22785" spans="1:11" x14ac:dyDescent="0.35">
      <c r="A22785">
        <v>67003</v>
      </c>
      <c r="B22785" t="s">
        <v>411</v>
      </c>
      <c r="C22785" s="70">
        <v>0</v>
      </c>
      <c r="D22785" s="70">
        <v>0</v>
      </c>
      <c r="E22785" s="71">
        <v>44681</v>
      </c>
      <c r="F22785" t="s">
        <v>6321</v>
      </c>
      <c r="G22785" t="s">
        <v>2247</v>
      </c>
      <c r="J22785" s="40">
        <v>903.44</v>
      </c>
      <c r="K22785" s="40">
        <v>0</v>
      </c>
    </row>
    <row r="22786" spans="1:11" x14ac:dyDescent="0.35">
      <c r="A22786">
        <v>67003</v>
      </c>
      <c r="B22786" t="s">
        <v>411</v>
      </c>
      <c r="C22786" s="70">
        <v>0</v>
      </c>
      <c r="D22786" s="70">
        <v>0</v>
      </c>
      <c r="E22786" s="71">
        <v>44681</v>
      </c>
      <c r="F22786" t="s">
        <v>6320</v>
      </c>
      <c r="G22786" t="s">
        <v>2247</v>
      </c>
      <c r="J22786" s="40">
        <v>347.22</v>
      </c>
      <c r="K22786" s="40">
        <v>0</v>
      </c>
    </row>
    <row r="22787" spans="1:11" x14ac:dyDescent="0.35">
      <c r="A22787">
        <v>67003</v>
      </c>
      <c r="B22787" t="s">
        <v>411</v>
      </c>
      <c r="C22787" s="70">
        <v>0</v>
      </c>
      <c r="D22787" s="70">
        <v>0</v>
      </c>
      <c r="E22787" s="71">
        <v>44681</v>
      </c>
      <c r="F22787" t="s">
        <v>6319</v>
      </c>
      <c r="G22787" t="s">
        <v>2247</v>
      </c>
      <c r="J22787" s="40">
        <v>213.12</v>
      </c>
      <c r="K22787" s="40">
        <v>0</v>
      </c>
    </row>
    <row r="22788" spans="1:11" x14ac:dyDescent="0.35">
      <c r="A22788">
        <v>67003</v>
      </c>
      <c r="B22788" t="s">
        <v>411</v>
      </c>
      <c r="C22788" s="70">
        <v>0</v>
      </c>
      <c r="D22788" s="70">
        <v>0</v>
      </c>
      <c r="E22788" s="71">
        <v>44681</v>
      </c>
      <c r="F22788" t="s">
        <v>6318</v>
      </c>
      <c r="G22788" t="s">
        <v>2247</v>
      </c>
      <c r="J22788" s="40">
        <v>0</v>
      </c>
      <c r="K22788" s="40">
        <v>713.38</v>
      </c>
    </row>
    <row r="22789" spans="1:11" x14ac:dyDescent="0.35">
      <c r="A22789">
        <v>67003</v>
      </c>
      <c r="B22789" t="s">
        <v>411</v>
      </c>
      <c r="C22789" s="70">
        <v>0</v>
      </c>
      <c r="D22789" s="70">
        <v>0</v>
      </c>
      <c r="E22789" s="71">
        <v>44681</v>
      </c>
      <c r="F22789" t="s">
        <v>6317</v>
      </c>
      <c r="G22789" t="s">
        <v>2247</v>
      </c>
      <c r="J22789" s="40">
        <v>63.44</v>
      </c>
      <c r="K22789" s="40">
        <v>0</v>
      </c>
    </row>
    <row r="22790" spans="1:11" x14ac:dyDescent="0.35">
      <c r="A22790">
        <v>67003</v>
      </c>
      <c r="B22790" t="s">
        <v>411</v>
      </c>
      <c r="C22790" s="70">
        <v>0</v>
      </c>
      <c r="D22790" s="70">
        <v>0</v>
      </c>
      <c r="E22790" s="71">
        <v>44681</v>
      </c>
      <c r="F22790" t="s">
        <v>6316</v>
      </c>
      <c r="G22790" t="s">
        <v>2247</v>
      </c>
      <c r="J22790" s="40">
        <v>47.41</v>
      </c>
      <c r="K22790" s="40">
        <v>0</v>
      </c>
    </row>
    <row r="22791" spans="1:11" x14ac:dyDescent="0.35">
      <c r="A22791">
        <v>67003</v>
      </c>
      <c r="B22791" t="s">
        <v>411</v>
      </c>
      <c r="C22791" s="70">
        <v>0</v>
      </c>
      <c r="D22791" s="70">
        <v>0</v>
      </c>
      <c r="E22791" s="71">
        <v>44681</v>
      </c>
      <c r="F22791" t="s">
        <v>6315</v>
      </c>
      <c r="G22791" t="s">
        <v>2247</v>
      </c>
      <c r="J22791" s="40">
        <v>0.67</v>
      </c>
      <c r="K22791" s="40">
        <v>0</v>
      </c>
    </row>
    <row r="22792" spans="1:11" x14ac:dyDescent="0.35">
      <c r="A22792">
        <v>67003</v>
      </c>
      <c r="B22792" t="s">
        <v>411</v>
      </c>
      <c r="C22792" s="70">
        <v>0</v>
      </c>
      <c r="D22792" s="70">
        <v>0</v>
      </c>
      <c r="E22792" s="71">
        <v>44681</v>
      </c>
      <c r="F22792" t="s">
        <v>6314</v>
      </c>
      <c r="G22792" t="s">
        <v>2247</v>
      </c>
      <c r="J22792" s="40">
        <v>3.27</v>
      </c>
      <c r="K22792" s="40">
        <v>0</v>
      </c>
    </row>
    <row r="22793" spans="1:11" x14ac:dyDescent="0.35">
      <c r="A22793">
        <v>67003</v>
      </c>
      <c r="B22793" t="s">
        <v>411</v>
      </c>
      <c r="C22793" s="70">
        <v>0</v>
      </c>
      <c r="D22793" s="70">
        <v>0</v>
      </c>
      <c r="E22793" s="71">
        <v>44681</v>
      </c>
      <c r="F22793" t="s">
        <v>6313</v>
      </c>
      <c r="G22793" t="s">
        <v>2247</v>
      </c>
      <c r="J22793" s="40">
        <v>0</v>
      </c>
      <c r="K22793" s="40">
        <v>3.67</v>
      </c>
    </row>
    <row r="22794" spans="1:11" x14ac:dyDescent="0.35">
      <c r="A22794">
        <v>67003</v>
      </c>
      <c r="B22794" t="s">
        <v>411</v>
      </c>
      <c r="C22794" s="70">
        <v>0</v>
      </c>
      <c r="D22794" s="70">
        <v>0</v>
      </c>
      <c r="E22794" s="71">
        <v>44681</v>
      </c>
      <c r="F22794" t="s">
        <v>6312</v>
      </c>
      <c r="G22794" t="s">
        <v>2247</v>
      </c>
      <c r="J22794" s="40">
        <v>0</v>
      </c>
      <c r="K22794" s="40">
        <v>134.13999999999999</v>
      </c>
    </row>
    <row r="22795" spans="1:11" x14ac:dyDescent="0.35">
      <c r="A22795">
        <v>67003</v>
      </c>
      <c r="B22795" t="s">
        <v>411</v>
      </c>
      <c r="C22795" s="70">
        <v>0</v>
      </c>
      <c r="D22795" s="70">
        <v>0</v>
      </c>
      <c r="E22795" s="71">
        <v>44681</v>
      </c>
      <c r="F22795" t="s">
        <v>6311</v>
      </c>
      <c r="G22795" t="s">
        <v>2247</v>
      </c>
      <c r="J22795" s="40">
        <v>7.87</v>
      </c>
      <c r="K22795" s="40">
        <v>0</v>
      </c>
    </row>
    <row r="22796" spans="1:11" x14ac:dyDescent="0.35">
      <c r="A22796">
        <v>67003</v>
      </c>
      <c r="B22796" t="s">
        <v>411</v>
      </c>
      <c r="C22796" s="70">
        <v>0</v>
      </c>
      <c r="D22796" s="70">
        <v>0</v>
      </c>
      <c r="E22796" s="71">
        <v>44681</v>
      </c>
      <c r="F22796" t="s">
        <v>6310</v>
      </c>
      <c r="G22796" t="s">
        <v>2247</v>
      </c>
      <c r="J22796" s="40">
        <v>14.91</v>
      </c>
      <c r="K22796" s="40">
        <v>0</v>
      </c>
    </row>
    <row r="22797" spans="1:11" x14ac:dyDescent="0.35">
      <c r="A22797">
        <v>67003</v>
      </c>
      <c r="B22797" t="s">
        <v>411</v>
      </c>
      <c r="C22797" s="70">
        <v>0</v>
      </c>
      <c r="D22797" s="70">
        <v>0</v>
      </c>
      <c r="E22797" s="71">
        <v>44681</v>
      </c>
      <c r="F22797" t="s">
        <v>6309</v>
      </c>
      <c r="G22797" t="s">
        <v>2247</v>
      </c>
      <c r="J22797" s="40">
        <v>0</v>
      </c>
      <c r="K22797" s="40">
        <v>1.21</v>
      </c>
    </row>
    <row r="22798" spans="1:11" x14ac:dyDescent="0.35">
      <c r="A22798">
        <v>67003</v>
      </c>
      <c r="B22798" t="s">
        <v>411</v>
      </c>
      <c r="C22798" s="70">
        <v>0</v>
      </c>
      <c r="D22798" s="70">
        <v>0</v>
      </c>
      <c r="E22798" s="71">
        <v>44681</v>
      </c>
      <c r="F22798" t="s">
        <v>6308</v>
      </c>
      <c r="G22798" t="s">
        <v>2247</v>
      </c>
      <c r="J22798" s="40">
        <v>8.43</v>
      </c>
      <c r="K22798" s="40">
        <v>0</v>
      </c>
    </row>
    <row r="22799" spans="1:11" x14ac:dyDescent="0.35">
      <c r="A22799">
        <v>67003</v>
      </c>
      <c r="B22799" t="s">
        <v>411</v>
      </c>
      <c r="C22799" s="70">
        <v>0</v>
      </c>
      <c r="D22799" s="70">
        <v>0</v>
      </c>
      <c r="E22799" s="71">
        <v>44681</v>
      </c>
      <c r="F22799" t="s">
        <v>6307</v>
      </c>
      <c r="G22799" t="s">
        <v>2247</v>
      </c>
      <c r="J22799" s="40">
        <v>17.78</v>
      </c>
      <c r="K22799" s="40">
        <v>0</v>
      </c>
    </row>
    <row r="22800" spans="1:11" x14ac:dyDescent="0.35">
      <c r="A22800">
        <v>67003</v>
      </c>
      <c r="B22800" t="s">
        <v>411</v>
      </c>
      <c r="C22800" s="70">
        <v>0</v>
      </c>
      <c r="D22800" s="70">
        <v>0</v>
      </c>
      <c r="E22800" s="71">
        <v>44681</v>
      </c>
      <c r="F22800" t="s">
        <v>6306</v>
      </c>
      <c r="G22800" t="s">
        <v>2247</v>
      </c>
      <c r="J22800" s="40">
        <v>0</v>
      </c>
      <c r="K22800" s="40">
        <v>7.64</v>
      </c>
    </row>
    <row r="22801" spans="1:11" x14ac:dyDescent="0.35">
      <c r="A22801">
        <v>67003</v>
      </c>
      <c r="B22801" t="s">
        <v>411</v>
      </c>
      <c r="C22801" s="70">
        <v>0</v>
      </c>
      <c r="D22801" s="70">
        <v>0</v>
      </c>
      <c r="E22801" s="71">
        <v>44681</v>
      </c>
      <c r="F22801" t="s">
        <v>6305</v>
      </c>
      <c r="G22801" t="s">
        <v>2247</v>
      </c>
      <c r="J22801" s="40">
        <v>4.62</v>
      </c>
      <c r="K22801" s="40">
        <v>0</v>
      </c>
    </row>
    <row r="22802" spans="1:11" x14ac:dyDescent="0.35">
      <c r="A22802">
        <v>67003</v>
      </c>
      <c r="B22802" t="s">
        <v>411</v>
      </c>
      <c r="C22802" s="70">
        <v>0</v>
      </c>
      <c r="D22802" s="70">
        <v>0</v>
      </c>
      <c r="E22802" s="71">
        <v>44681</v>
      </c>
      <c r="F22802" t="s">
        <v>6304</v>
      </c>
      <c r="G22802" t="s">
        <v>2247</v>
      </c>
      <c r="J22802" s="40">
        <v>24.84</v>
      </c>
      <c r="K22802" s="40">
        <v>0</v>
      </c>
    </row>
    <row r="22803" spans="1:11" x14ac:dyDescent="0.35">
      <c r="A22803">
        <v>67003</v>
      </c>
      <c r="B22803" t="s">
        <v>411</v>
      </c>
      <c r="C22803" s="70">
        <v>0</v>
      </c>
      <c r="D22803" s="70">
        <v>0</v>
      </c>
      <c r="E22803" s="71">
        <v>44681</v>
      </c>
      <c r="F22803" t="s">
        <v>6303</v>
      </c>
      <c r="G22803" t="s">
        <v>2247</v>
      </c>
      <c r="J22803" s="40">
        <v>10.1</v>
      </c>
      <c r="K22803" s="40">
        <v>0</v>
      </c>
    </row>
    <row r="22804" spans="1:11" x14ac:dyDescent="0.35">
      <c r="A22804">
        <v>67003</v>
      </c>
      <c r="B22804" t="s">
        <v>411</v>
      </c>
      <c r="C22804" s="70">
        <v>0</v>
      </c>
      <c r="D22804" s="70">
        <v>0</v>
      </c>
      <c r="E22804" s="71">
        <v>44681</v>
      </c>
      <c r="F22804" t="s">
        <v>6302</v>
      </c>
      <c r="G22804" t="s">
        <v>2247</v>
      </c>
      <c r="J22804" s="40">
        <v>8.2899999999999991</v>
      </c>
      <c r="K22804" s="40">
        <v>0</v>
      </c>
    </row>
    <row r="22805" spans="1:11" x14ac:dyDescent="0.35">
      <c r="A22805">
        <v>67003</v>
      </c>
      <c r="B22805" t="s">
        <v>411</v>
      </c>
      <c r="C22805" s="70">
        <v>0</v>
      </c>
      <c r="D22805" s="70">
        <v>0</v>
      </c>
      <c r="E22805" s="71">
        <v>44681</v>
      </c>
      <c r="F22805" t="s">
        <v>6301</v>
      </c>
      <c r="G22805" t="s">
        <v>2247</v>
      </c>
      <c r="J22805" s="40">
        <v>21.64</v>
      </c>
      <c r="K22805" s="40">
        <v>0</v>
      </c>
    </row>
    <row r="22806" spans="1:11" x14ac:dyDescent="0.35">
      <c r="A22806">
        <v>67003</v>
      </c>
      <c r="B22806" t="s">
        <v>411</v>
      </c>
      <c r="C22806" s="70">
        <v>0</v>
      </c>
      <c r="D22806" s="70">
        <v>0</v>
      </c>
      <c r="E22806" s="71">
        <v>44681</v>
      </c>
      <c r="F22806" t="s">
        <v>6300</v>
      </c>
      <c r="G22806" t="s">
        <v>2247</v>
      </c>
      <c r="J22806" s="40">
        <v>55.22</v>
      </c>
      <c r="K22806" s="40">
        <v>0</v>
      </c>
    </row>
    <row r="22807" spans="1:11" x14ac:dyDescent="0.35">
      <c r="A22807">
        <v>67003</v>
      </c>
      <c r="B22807" t="s">
        <v>411</v>
      </c>
      <c r="C22807" s="70">
        <v>0</v>
      </c>
      <c r="D22807" s="70">
        <v>0</v>
      </c>
      <c r="E22807" s="71">
        <v>44681</v>
      </c>
      <c r="F22807" t="s">
        <v>6299</v>
      </c>
      <c r="G22807" t="s">
        <v>2247</v>
      </c>
      <c r="J22807" s="40">
        <v>6</v>
      </c>
      <c r="K22807" s="40">
        <v>0</v>
      </c>
    </row>
    <row r="22808" spans="1:11" x14ac:dyDescent="0.35">
      <c r="A22808">
        <v>67003</v>
      </c>
      <c r="B22808" t="s">
        <v>411</v>
      </c>
      <c r="C22808" s="70">
        <v>0</v>
      </c>
      <c r="D22808" s="70">
        <v>0</v>
      </c>
      <c r="E22808" s="71">
        <v>44681</v>
      </c>
      <c r="F22808" t="s">
        <v>6298</v>
      </c>
      <c r="G22808" t="s">
        <v>2247</v>
      </c>
      <c r="J22808" s="40">
        <v>8.69</v>
      </c>
      <c r="K22808" s="40">
        <v>0</v>
      </c>
    </row>
    <row r="22809" spans="1:11" x14ac:dyDescent="0.35">
      <c r="A22809">
        <v>67003</v>
      </c>
      <c r="B22809" t="s">
        <v>411</v>
      </c>
      <c r="C22809" s="70">
        <v>0</v>
      </c>
      <c r="D22809" s="70">
        <v>0</v>
      </c>
      <c r="E22809" s="71">
        <v>44681</v>
      </c>
      <c r="F22809" t="s">
        <v>6297</v>
      </c>
      <c r="G22809" t="s">
        <v>2247</v>
      </c>
      <c r="J22809" s="40">
        <v>8.6999999999999993</v>
      </c>
      <c r="K22809" s="40">
        <v>0</v>
      </c>
    </row>
    <row r="22810" spans="1:11" x14ac:dyDescent="0.35">
      <c r="A22810">
        <v>67003</v>
      </c>
      <c r="B22810" t="s">
        <v>411</v>
      </c>
      <c r="C22810" s="70">
        <v>0</v>
      </c>
      <c r="D22810" s="70">
        <v>0</v>
      </c>
      <c r="E22810" s="71">
        <v>44681</v>
      </c>
      <c r="F22810" t="s">
        <v>6296</v>
      </c>
      <c r="G22810" t="s">
        <v>2247</v>
      </c>
      <c r="J22810" s="40">
        <v>9.3699999999999992</v>
      </c>
      <c r="K22810" s="40">
        <v>0</v>
      </c>
    </row>
    <row r="22811" spans="1:11" x14ac:dyDescent="0.35">
      <c r="A22811">
        <v>67003</v>
      </c>
      <c r="B22811" t="s">
        <v>411</v>
      </c>
      <c r="C22811" s="70">
        <v>0</v>
      </c>
      <c r="D22811" s="70">
        <v>0</v>
      </c>
      <c r="E22811" s="71">
        <v>44681</v>
      </c>
      <c r="F22811" t="s">
        <v>6295</v>
      </c>
      <c r="G22811" t="s">
        <v>2247</v>
      </c>
      <c r="J22811" s="40">
        <v>1.21</v>
      </c>
      <c r="K22811" s="40">
        <v>0</v>
      </c>
    </row>
    <row r="22812" spans="1:11" x14ac:dyDescent="0.35">
      <c r="A22812">
        <v>67003</v>
      </c>
      <c r="B22812" t="s">
        <v>411</v>
      </c>
      <c r="C22812" s="70">
        <v>0</v>
      </c>
      <c r="D22812" s="70">
        <v>0</v>
      </c>
      <c r="E22812" s="71">
        <v>44681</v>
      </c>
      <c r="F22812" t="s">
        <v>6294</v>
      </c>
      <c r="G22812" t="s">
        <v>2247</v>
      </c>
      <c r="J22812" s="40">
        <v>7.38</v>
      </c>
      <c r="K22812" s="40">
        <v>0</v>
      </c>
    </row>
    <row r="22813" spans="1:11" x14ac:dyDescent="0.35">
      <c r="A22813">
        <v>67003</v>
      </c>
      <c r="B22813" t="s">
        <v>411</v>
      </c>
      <c r="C22813" s="70">
        <v>0</v>
      </c>
      <c r="D22813" s="70">
        <v>0</v>
      </c>
      <c r="E22813" s="71">
        <v>44681</v>
      </c>
      <c r="F22813" t="s">
        <v>6293</v>
      </c>
      <c r="G22813" t="s">
        <v>2247</v>
      </c>
      <c r="J22813" s="40">
        <v>5.46</v>
      </c>
      <c r="K22813" s="40">
        <v>0</v>
      </c>
    </row>
    <row r="22814" spans="1:11" x14ac:dyDescent="0.35">
      <c r="A22814">
        <v>67003</v>
      </c>
      <c r="B22814" t="s">
        <v>411</v>
      </c>
      <c r="C22814" s="70">
        <v>0</v>
      </c>
      <c r="D22814" s="70">
        <v>0</v>
      </c>
      <c r="E22814" s="71">
        <v>44681</v>
      </c>
      <c r="F22814" t="s">
        <v>6292</v>
      </c>
      <c r="G22814" t="s">
        <v>2247</v>
      </c>
      <c r="J22814" s="40">
        <v>2.41</v>
      </c>
      <c r="K22814" s="40">
        <v>0</v>
      </c>
    </row>
    <row r="22815" spans="1:11" x14ac:dyDescent="0.35">
      <c r="A22815">
        <v>67003</v>
      </c>
      <c r="B22815" t="s">
        <v>411</v>
      </c>
      <c r="C22815" s="70">
        <v>0</v>
      </c>
      <c r="D22815" s="70">
        <v>0</v>
      </c>
      <c r="E22815" s="71">
        <v>44681</v>
      </c>
      <c r="F22815" t="s">
        <v>6291</v>
      </c>
      <c r="G22815" t="s">
        <v>2247</v>
      </c>
      <c r="J22815" s="40">
        <v>2.67</v>
      </c>
      <c r="K22815" s="40">
        <v>0</v>
      </c>
    </row>
    <row r="22816" spans="1:11" x14ac:dyDescent="0.35">
      <c r="A22816">
        <v>67003</v>
      </c>
      <c r="B22816" t="s">
        <v>411</v>
      </c>
      <c r="C22816" s="70">
        <v>0</v>
      </c>
      <c r="D22816" s="70">
        <v>0</v>
      </c>
      <c r="E22816" s="71">
        <v>44681</v>
      </c>
      <c r="F22816" t="s">
        <v>6290</v>
      </c>
      <c r="G22816" t="s">
        <v>2247</v>
      </c>
      <c r="J22816" s="40">
        <v>0.83</v>
      </c>
      <c r="K22816" s="40">
        <v>0</v>
      </c>
    </row>
    <row r="22817" spans="1:11" x14ac:dyDescent="0.35">
      <c r="A22817">
        <v>67003</v>
      </c>
      <c r="B22817" t="s">
        <v>411</v>
      </c>
      <c r="C22817" s="70">
        <v>0</v>
      </c>
      <c r="D22817" s="70">
        <v>0</v>
      </c>
      <c r="E22817" s="71">
        <v>44681</v>
      </c>
      <c r="F22817" t="s">
        <v>6289</v>
      </c>
      <c r="G22817" t="s">
        <v>2247</v>
      </c>
      <c r="J22817" s="40">
        <v>60.37</v>
      </c>
      <c r="K22817" s="40">
        <v>0</v>
      </c>
    </row>
    <row r="22818" spans="1:11" x14ac:dyDescent="0.35">
      <c r="A22818">
        <v>67003</v>
      </c>
      <c r="B22818" t="s">
        <v>411</v>
      </c>
      <c r="C22818" s="70">
        <v>0</v>
      </c>
      <c r="D22818" s="70">
        <v>0</v>
      </c>
      <c r="E22818" s="71">
        <v>44681</v>
      </c>
      <c r="F22818" t="s">
        <v>6288</v>
      </c>
      <c r="G22818" t="s">
        <v>2247</v>
      </c>
      <c r="J22818" s="40">
        <v>39.46</v>
      </c>
      <c r="K22818" s="40">
        <v>0</v>
      </c>
    </row>
    <row r="22819" spans="1:11" x14ac:dyDescent="0.35">
      <c r="A22819">
        <v>67003</v>
      </c>
      <c r="B22819" t="s">
        <v>411</v>
      </c>
      <c r="C22819" s="70">
        <v>0</v>
      </c>
      <c r="D22819" s="70">
        <v>0</v>
      </c>
      <c r="E22819" s="71">
        <v>44681</v>
      </c>
      <c r="F22819" t="s">
        <v>6287</v>
      </c>
      <c r="G22819" t="s">
        <v>2247</v>
      </c>
      <c r="J22819" s="40">
        <v>1.87</v>
      </c>
      <c r="K22819" s="40">
        <v>0</v>
      </c>
    </row>
    <row r="22820" spans="1:11" x14ac:dyDescent="0.35">
      <c r="A22820">
        <v>67003</v>
      </c>
      <c r="B22820" t="s">
        <v>411</v>
      </c>
      <c r="C22820" s="70">
        <v>0</v>
      </c>
      <c r="D22820" s="70">
        <v>0</v>
      </c>
      <c r="E22820" s="71">
        <v>44681</v>
      </c>
      <c r="F22820" t="s">
        <v>6286</v>
      </c>
      <c r="G22820" t="s">
        <v>2247</v>
      </c>
      <c r="J22820" s="40">
        <v>9.91</v>
      </c>
      <c r="K22820" s="40">
        <v>0</v>
      </c>
    </row>
    <row r="22821" spans="1:11" x14ac:dyDescent="0.35">
      <c r="A22821">
        <v>67003</v>
      </c>
      <c r="B22821" t="s">
        <v>411</v>
      </c>
      <c r="C22821" s="70">
        <v>0</v>
      </c>
      <c r="D22821" s="70">
        <v>0</v>
      </c>
      <c r="E22821" s="71">
        <v>44681</v>
      </c>
      <c r="F22821" t="s">
        <v>6285</v>
      </c>
      <c r="G22821" t="s">
        <v>2247</v>
      </c>
      <c r="J22821" s="40">
        <v>0</v>
      </c>
      <c r="K22821" s="40">
        <v>3422.93</v>
      </c>
    </row>
    <row r="22822" spans="1:11" x14ac:dyDescent="0.35">
      <c r="A22822">
        <v>67003</v>
      </c>
      <c r="B22822" t="s">
        <v>411</v>
      </c>
      <c r="C22822" s="70">
        <v>0</v>
      </c>
      <c r="D22822" s="70">
        <v>0</v>
      </c>
      <c r="E22822" s="71">
        <v>44681</v>
      </c>
      <c r="F22822" t="s">
        <v>6284</v>
      </c>
      <c r="G22822" t="s">
        <v>2247</v>
      </c>
      <c r="J22822" s="40">
        <v>0</v>
      </c>
      <c r="K22822" s="40">
        <v>95.9</v>
      </c>
    </row>
    <row r="22823" spans="1:11" x14ac:dyDescent="0.35">
      <c r="A22823">
        <v>67003</v>
      </c>
      <c r="B22823" t="s">
        <v>411</v>
      </c>
      <c r="C22823" s="70">
        <v>0</v>
      </c>
      <c r="D22823" s="70">
        <v>0</v>
      </c>
      <c r="E22823" s="71">
        <v>44681</v>
      </c>
      <c r="F22823" t="s">
        <v>6283</v>
      </c>
      <c r="G22823" t="s">
        <v>2247</v>
      </c>
      <c r="J22823" s="40">
        <v>0</v>
      </c>
      <c r="K22823" s="40">
        <v>146.41999999999999</v>
      </c>
    </row>
    <row r="22824" spans="1:11" x14ac:dyDescent="0.35">
      <c r="A22824">
        <v>67003</v>
      </c>
      <c r="B22824" t="s">
        <v>411</v>
      </c>
      <c r="C22824" s="70">
        <v>0</v>
      </c>
      <c r="D22824" s="70">
        <v>0</v>
      </c>
      <c r="E22824" s="71">
        <v>44681</v>
      </c>
      <c r="F22824" t="s">
        <v>6282</v>
      </c>
      <c r="G22824" t="s">
        <v>2247</v>
      </c>
      <c r="J22824" s="40">
        <v>12970.95</v>
      </c>
      <c r="K22824" s="40">
        <v>0</v>
      </c>
    </row>
    <row r="22825" spans="1:11" x14ac:dyDescent="0.35">
      <c r="A22825">
        <v>67003</v>
      </c>
      <c r="B22825" t="s">
        <v>411</v>
      </c>
      <c r="C22825" s="70">
        <v>0</v>
      </c>
      <c r="D22825" s="70">
        <v>0</v>
      </c>
      <c r="E22825" s="71">
        <v>44681</v>
      </c>
      <c r="F22825" t="s">
        <v>6281</v>
      </c>
      <c r="G22825" t="s">
        <v>2247</v>
      </c>
      <c r="J22825" s="40">
        <v>266.77</v>
      </c>
      <c r="K22825" s="40">
        <v>0</v>
      </c>
    </row>
    <row r="22826" spans="1:11" x14ac:dyDescent="0.35">
      <c r="A22826">
        <v>67003</v>
      </c>
      <c r="B22826" t="s">
        <v>411</v>
      </c>
      <c r="C22826" s="70">
        <v>0</v>
      </c>
      <c r="D22826" s="70">
        <v>0</v>
      </c>
      <c r="E22826" s="71">
        <v>44681</v>
      </c>
      <c r="F22826" t="s">
        <v>6280</v>
      </c>
      <c r="G22826" t="s">
        <v>2247</v>
      </c>
      <c r="J22826" s="40">
        <v>87.4</v>
      </c>
      <c r="K22826" s="40">
        <v>0</v>
      </c>
    </row>
    <row r="22827" spans="1:11" x14ac:dyDescent="0.35">
      <c r="A22827">
        <v>67003</v>
      </c>
      <c r="B22827" t="s">
        <v>411</v>
      </c>
      <c r="C22827" s="70">
        <v>0</v>
      </c>
      <c r="D22827" s="70">
        <v>0</v>
      </c>
      <c r="E22827" s="71">
        <v>44681</v>
      </c>
      <c r="F22827" t="s">
        <v>6279</v>
      </c>
      <c r="G22827" t="s">
        <v>2247</v>
      </c>
      <c r="J22827" s="40">
        <v>0</v>
      </c>
      <c r="K22827" s="40">
        <v>62.01</v>
      </c>
    </row>
    <row r="22828" spans="1:11" x14ac:dyDescent="0.35">
      <c r="A22828">
        <v>67003</v>
      </c>
      <c r="B22828" t="s">
        <v>411</v>
      </c>
      <c r="C22828" s="70">
        <v>0</v>
      </c>
      <c r="D22828" s="70">
        <v>0</v>
      </c>
      <c r="E22828" s="71">
        <v>44681</v>
      </c>
      <c r="F22828" t="s">
        <v>6278</v>
      </c>
      <c r="G22828" t="s">
        <v>2247</v>
      </c>
      <c r="J22828" s="40">
        <v>5.3</v>
      </c>
      <c r="K22828" s="40">
        <v>0</v>
      </c>
    </row>
    <row r="22829" spans="1:11" x14ac:dyDescent="0.35">
      <c r="A22829">
        <v>67003</v>
      </c>
      <c r="B22829" t="s">
        <v>411</v>
      </c>
      <c r="C22829" s="70">
        <v>0</v>
      </c>
      <c r="D22829" s="70">
        <v>0</v>
      </c>
      <c r="E22829" s="71">
        <v>44681</v>
      </c>
      <c r="F22829" t="s">
        <v>6277</v>
      </c>
      <c r="G22829" t="s">
        <v>2247</v>
      </c>
      <c r="J22829" s="40">
        <v>0</v>
      </c>
      <c r="K22829" s="40">
        <v>9.39</v>
      </c>
    </row>
    <row r="22830" spans="1:11" x14ac:dyDescent="0.35">
      <c r="A22830">
        <v>67003</v>
      </c>
      <c r="B22830" t="s">
        <v>411</v>
      </c>
      <c r="C22830" s="70">
        <v>0</v>
      </c>
      <c r="D22830" s="70">
        <v>0</v>
      </c>
      <c r="E22830" s="71">
        <v>44681</v>
      </c>
      <c r="F22830" t="s">
        <v>6276</v>
      </c>
      <c r="G22830" t="s">
        <v>2247</v>
      </c>
      <c r="J22830" s="40">
        <v>0</v>
      </c>
      <c r="K22830" s="40">
        <v>147.69</v>
      </c>
    </row>
    <row r="22831" spans="1:11" x14ac:dyDescent="0.35">
      <c r="A22831">
        <v>67003</v>
      </c>
      <c r="B22831" t="s">
        <v>411</v>
      </c>
      <c r="C22831" s="70">
        <v>0</v>
      </c>
      <c r="D22831" s="70">
        <v>0</v>
      </c>
      <c r="E22831" s="71">
        <v>44681</v>
      </c>
      <c r="F22831" t="s">
        <v>6275</v>
      </c>
      <c r="G22831" t="s">
        <v>2247</v>
      </c>
      <c r="J22831" s="40">
        <v>447.59</v>
      </c>
      <c r="K22831" s="40">
        <v>0</v>
      </c>
    </row>
    <row r="22832" spans="1:11" x14ac:dyDescent="0.35">
      <c r="A22832">
        <v>67003</v>
      </c>
      <c r="B22832" t="s">
        <v>411</v>
      </c>
      <c r="C22832" s="70">
        <v>0</v>
      </c>
      <c r="D22832" s="70">
        <v>0</v>
      </c>
      <c r="E22832" s="71">
        <v>44681</v>
      </c>
      <c r="F22832" t="s">
        <v>6274</v>
      </c>
      <c r="G22832" t="s">
        <v>2247</v>
      </c>
      <c r="J22832" s="40">
        <v>2.2799999999999998</v>
      </c>
      <c r="K22832" s="40">
        <v>0</v>
      </c>
    </row>
    <row r="22833" spans="1:11" x14ac:dyDescent="0.35">
      <c r="A22833">
        <v>67003</v>
      </c>
      <c r="B22833" t="s">
        <v>411</v>
      </c>
      <c r="C22833" s="70">
        <v>0</v>
      </c>
      <c r="D22833" s="70">
        <v>0</v>
      </c>
      <c r="E22833" s="71">
        <v>44681</v>
      </c>
      <c r="F22833" t="s">
        <v>6273</v>
      </c>
      <c r="G22833" t="s">
        <v>2247</v>
      </c>
      <c r="J22833" s="40">
        <v>46.53</v>
      </c>
      <c r="K22833" s="40">
        <v>0</v>
      </c>
    </row>
    <row r="22834" spans="1:11" x14ac:dyDescent="0.35">
      <c r="A22834">
        <v>67003</v>
      </c>
      <c r="B22834" t="s">
        <v>411</v>
      </c>
      <c r="C22834" s="70">
        <v>0</v>
      </c>
      <c r="D22834" s="70">
        <v>0</v>
      </c>
      <c r="E22834" s="71">
        <v>44681</v>
      </c>
      <c r="F22834" t="s">
        <v>6272</v>
      </c>
      <c r="G22834" t="s">
        <v>2247</v>
      </c>
      <c r="J22834" s="40">
        <v>0</v>
      </c>
      <c r="K22834" s="40">
        <v>8.14</v>
      </c>
    </row>
    <row r="22835" spans="1:11" x14ac:dyDescent="0.35">
      <c r="A22835">
        <v>67003</v>
      </c>
      <c r="B22835" t="s">
        <v>411</v>
      </c>
      <c r="C22835" s="70">
        <v>0</v>
      </c>
      <c r="D22835" s="70">
        <v>0</v>
      </c>
      <c r="E22835" s="71">
        <v>44681</v>
      </c>
      <c r="F22835" t="s">
        <v>6271</v>
      </c>
      <c r="G22835" t="s">
        <v>2247</v>
      </c>
      <c r="J22835" s="40">
        <v>0</v>
      </c>
      <c r="K22835" s="40">
        <v>77.209999999999994</v>
      </c>
    </row>
    <row r="22836" spans="1:11" x14ac:dyDescent="0.35">
      <c r="A22836">
        <v>67003</v>
      </c>
      <c r="B22836" t="s">
        <v>411</v>
      </c>
      <c r="C22836" s="70">
        <v>0</v>
      </c>
      <c r="D22836" s="70">
        <v>0</v>
      </c>
      <c r="E22836" s="71">
        <v>44681</v>
      </c>
      <c r="F22836" t="s">
        <v>6270</v>
      </c>
      <c r="G22836" t="s">
        <v>2247</v>
      </c>
      <c r="J22836" s="40">
        <v>0</v>
      </c>
      <c r="K22836" s="40">
        <v>6.45</v>
      </c>
    </row>
    <row r="22837" spans="1:11" x14ac:dyDescent="0.35">
      <c r="A22837">
        <v>67003</v>
      </c>
      <c r="B22837" t="s">
        <v>411</v>
      </c>
      <c r="C22837" s="70">
        <v>0</v>
      </c>
      <c r="D22837" s="70">
        <v>0</v>
      </c>
      <c r="E22837" s="71">
        <v>44681</v>
      </c>
      <c r="F22837" t="s">
        <v>6269</v>
      </c>
      <c r="G22837" t="s">
        <v>2247</v>
      </c>
      <c r="J22837" s="40">
        <v>3378.22</v>
      </c>
      <c r="K22837" s="40">
        <v>0</v>
      </c>
    </row>
    <row r="22838" spans="1:11" x14ac:dyDescent="0.35">
      <c r="A22838">
        <v>67003</v>
      </c>
      <c r="B22838" t="s">
        <v>411</v>
      </c>
      <c r="C22838" s="70">
        <v>0</v>
      </c>
      <c r="D22838" s="70">
        <v>0</v>
      </c>
      <c r="E22838" s="71">
        <v>44681</v>
      </c>
      <c r="F22838" t="s">
        <v>6268</v>
      </c>
      <c r="G22838" t="s">
        <v>2247</v>
      </c>
      <c r="J22838" s="40">
        <v>0</v>
      </c>
      <c r="K22838" s="40">
        <v>87.32</v>
      </c>
    </row>
    <row r="22839" spans="1:11" x14ac:dyDescent="0.35">
      <c r="A22839">
        <v>67003</v>
      </c>
      <c r="B22839" t="s">
        <v>411</v>
      </c>
      <c r="C22839" s="70">
        <v>0</v>
      </c>
      <c r="D22839" s="70">
        <v>0</v>
      </c>
      <c r="E22839" s="71">
        <v>44681</v>
      </c>
      <c r="F22839" t="s">
        <v>6267</v>
      </c>
      <c r="G22839" t="s">
        <v>2247</v>
      </c>
      <c r="J22839" s="40">
        <v>866.91</v>
      </c>
      <c r="K22839" s="40">
        <v>0</v>
      </c>
    </row>
    <row r="22840" spans="1:11" x14ac:dyDescent="0.35">
      <c r="A22840">
        <v>67003</v>
      </c>
      <c r="B22840" t="s">
        <v>411</v>
      </c>
      <c r="C22840" s="70">
        <v>0</v>
      </c>
      <c r="D22840" s="70">
        <v>0</v>
      </c>
      <c r="E22840" s="71">
        <v>44681</v>
      </c>
      <c r="F22840" t="s">
        <v>6266</v>
      </c>
      <c r="G22840" t="s">
        <v>2247</v>
      </c>
      <c r="J22840" s="40">
        <v>0</v>
      </c>
      <c r="K22840" s="40">
        <v>26.07</v>
      </c>
    </row>
    <row r="22841" spans="1:11" x14ac:dyDescent="0.35">
      <c r="A22841">
        <v>67003</v>
      </c>
      <c r="B22841" t="s">
        <v>411</v>
      </c>
      <c r="C22841" s="70">
        <v>0</v>
      </c>
      <c r="D22841" s="70">
        <v>0</v>
      </c>
      <c r="E22841" s="71">
        <v>44681</v>
      </c>
      <c r="F22841" t="s">
        <v>6265</v>
      </c>
      <c r="G22841" t="s">
        <v>2247</v>
      </c>
      <c r="J22841" s="40">
        <v>477.86</v>
      </c>
      <c r="K22841" s="40">
        <v>0</v>
      </c>
    </row>
    <row r="22842" spans="1:11" x14ac:dyDescent="0.35">
      <c r="A22842">
        <v>67003</v>
      </c>
      <c r="B22842" t="s">
        <v>411</v>
      </c>
      <c r="C22842" s="70">
        <v>0</v>
      </c>
      <c r="D22842" s="70">
        <v>0</v>
      </c>
      <c r="E22842" s="71">
        <v>44681</v>
      </c>
      <c r="F22842" t="s">
        <v>6264</v>
      </c>
      <c r="G22842" t="s">
        <v>2247</v>
      </c>
      <c r="J22842" s="40">
        <v>5.57</v>
      </c>
      <c r="K22842" s="40">
        <v>0</v>
      </c>
    </row>
    <row r="22843" spans="1:11" x14ac:dyDescent="0.35">
      <c r="A22843">
        <v>67003</v>
      </c>
      <c r="B22843" t="s">
        <v>411</v>
      </c>
      <c r="C22843" s="70">
        <v>0</v>
      </c>
      <c r="D22843" s="70">
        <v>0</v>
      </c>
      <c r="E22843" s="71">
        <v>44681</v>
      </c>
      <c r="F22843" t="s">
        <v>6263</v>
      </c>
      <c r="G22843" t="s">
        <v>2247</v>
      </c>
      <c r="J22843" s="40">
        <v>473.65</v>
      </c>
      <c r="K22843" s="40">
        <v>0</v>
      </c>
    </row>
    <row r="22844" spans="1:11" x14ac:dyDescent="0.35">
      <c r="A22844">
        <v>67003</v>
      </c>
      <c r="B22844" t="s">
        <v>411</v>
      </c>
      <c r="C22844" s="70">
        <v>0</v>
      </c>
      <c r="D22844" s="70">
        <v>0</v>
      </c>
      <c r="E22844" s="71">
        <v>44681</v>
      </c>
      <c r="F22844" t="s">
        <v>6262</v>
      </c>
      <c r="G22844" t="s">
        <v>2247</v>
      </c>
      <c r="J22844" s="40">
        <v>0</v>
      </c>
      <c r="K22844" s="40">
        <v>94.35</v>
      </c>
    </row>
    <row r="22845" spans="1:11" x14ac:dyDescent="0.35">
      <c r="A22845">
        <v>67003</v>
      </c>
      <c r="B22845" t="s">
        <v>411</v>
      </c>
      <c r="C22845" s="70">
        <v>0</v>
      </c>
      <c r="D22845" s="70">
        <v>0</v>
      </c>
      <c r="E22845" s="71">
        <v>44681</v>
      </c>
      <c r="F22845" t="s">
        <v>6261</v>
      </c>
      <c r="G22845" t="s">
        <v>2247</v>
      </c>
      <c r="J22845" s="40">
        <v>0</v>
      </c>
      <c r="K22845" s="40">
        <v>1386.95</v>
      </c>
    </row>
    <row r="22846" spans="1:11" x14ac:dyDescent="0.35">
      <c r="A22846">
        <v>67003</v>
      </c>
      <c r="B22846" t="s">
        <v>411</v>
      </c>
      <c r="C22846" s="70">
        <v>0</v>
      </c>
      <c r="D22846" s="70">
        <v>0</v>
      </c>
      <c r="E22846" s="71">
        <v>44681</v>
      </c>
      <c r="F22846" t="s">
        <v>6260</v>
      </c>
      <c r="G22846" t="s">
        <v>2247</v>
      </c>
      <c r="J22846" s="40">
        <v>7.57</v>
      </c>
      <c r="K22846" s="40">
        <v>0</v>
      </c>
    </row>
    <row r="22847" spans="1:11" x14ac:dyDescent="0.35">
      <c r="A22847">
        <v>67003</v>
      </c>
      <c r="B22847" t="s">
        <v>411</v>
      </c>
      <c r="C22847" s="70">
        <v>0</v>
      </c>
      <c r="D22847" s="70">
        <v>0</v>
      </c>
      <c r="E22847" s="71">
        <v>44681</v>
      </c>
      <c r="F22847" t="s">
        <v>6259</v>
      </c>
      <c r="G22847" t="s">
        <v>2247</v>
      </c>
      <c r="J22847" s="40">
        <v>0</v>
      </c>
      <c r="K22847" s="40">
        <v>1641.66</v>
      </c>
    </row>
    <row r="22848" spans="1:11" x14ac:dyDescent="0.35">
      <c r="A22848">
        <v>67003</v>
      </c>
      <c r="B22848" t="s">
        <v>411</v>
      </c>
      <c r="C22848" s="70">
        <v>0</v>
      </c>
      <c r="D22848" s="70">
        <v>0</v>
      </c>
      <c r="E22848" s="71">
        <v>44681</v>
      </c>
      <c r="F22848" t="s">
        <v>6258</v>
      </c>
      <c r="G22848" t="s">
        <v>2247</v>
      </c>
      <c r="J22848" s="40">
        <v>62.64</v>
      </c>
      <c r="K22848" s="40">
        <v>0</v>
      </c>
    </row>
    <row r="22849" spans="1:11" x14ac:dyDescent="0.35">
      <c r="A22849">
        <v>67003</v>
      </c>
      <c r="B22849" t="s">
        <v>411</v>
      </c>
      <c r="C22849" s="70">
        <v>0</v>
      </c>
      <c r="D22849" s="70">
        <v>0</v>
      </c>
      <c r="E22849" s="71">
        <v>44681</v>
      </c>
      <c r="F22849" t="s">
        <v>6257</v>
      </c>
      <c r="G22849" t="s">
        <v>2247</v>
      </c>
      <c r="J22849" s="40">
        <v>10.29</v>
      </c>
      <c r="K22849" s="40">
        <v>0</v>
      </c>
    </row>
    <row r="22850" spans="1:11" x14ac:dyDescent="0.35">
      <c r="A22850">
        <v>67003</v>
      </c>
      <c r="B22850" t="s">
        <v>411</v>
      </c>
      <c r="C22850" s="70">
        <v>0</v>
      </c>
      <c r="D22850" s="70">
        <v>0</v>
      </c>
      <c r="E22850" s="71">
        <v>44681</v>
      </c>
      <c r="F22850" t="s">
        <v>6256</v>
      </c>
      <c r="G22850" t="s">
        <v>2247</v>
      </c>
      <c r="J22850" s="40">
        <v>80.61</v>
      </c>
      <c r="K22850" s="40">
        <v>0</v>
      </c>
    </row>
    <row r="22851" spans="1:11" x14ac:dyDescent="0.35">
      <c r="A22851">
        <v>67003</v>
      </c>
      <c r="B22851" t="s">
        <v>411</v>
      </c>
      <c r="C22851" s="70">
        <v>0</v>
      </c>
      <c r="D22851" s="70">
        <v>0</v>
      </c>
      <c r="E22851" s="71">
        <v>44681</v>
      </c>
      <c r="F22851" t="s">
        <v>6255</v>
      </c>
      <c r="G22851" t="s">
        <v>2247</v>
      </c>
      <c r="J22851" s="40">
        <v>0</v>
      </c>
      <c r="K22851" s="40">
        <v>1.2</v>
      </c>
    </row>
    <row r="22852" spans="1:11" x14ac:dyDescent="0.35">
      <c r="A22852">
        <v>67003</v>
      </c>
      <c r="B22852" t="s">
        <v>411</v>
      </c>
      <c r="C22852" s="70">
        <v>0</v>
      </c>
      <c r="D22852" s="70">
        <v>0</v>
      </c>
      <c r="E22852" s="71">
        <v>44681</v>
      </c>
      <c r="F22852" t="s">
        <v>6254</v>
      </c>
      <c r="G22852" t="s">
        <v>2247</v>
      </c>
      <c r="J22852" s="40">
        <v>16.059999999999999</v>
      </c>
      <c r="K22852" s="40">
        <v>0</v>
      </c>
    </row>
    <row r="22853" spans="1:11" x14ac:dyDescent="0.35">
      <c r="A22853">
        <v>67003</v>
      </c>
      <c r="B22853" t="s">
        <v>411</v>
      </c>
      <c r="C22853" s="70">
        <v>0</v>
      </c>
      <c r="D22853" s="70">
        <v>0</v>
      </c>
      <c r="E22853" s="71">
        <v>44681</v>
      </c>
      <c r="F22853" t="s">
        <v>6253</v>
      </c>
      <c r="G22853" t="s">
        <v>2247</v>
      </c>
      <c r="J22853" s="40">
        <v>75.2</v>
      </c>
      <c r="K22853" s="40">
        <v>0</v>
      </c>
    </row>
    <row r="22854" spans="1:11" x14ac:dyDescent="0.35">
      <c r="A22854">
        <v>67003</v>
      </c>
      <c r="B22854" t="s">
        <v>411</v>
      </c>
      <c r="C22854" s="70">
        <v>0</v>
      </c>
      <c r="D22854" s="70">
        <v>0</v>
      </c>
      <c r="E22854" s="71">
        <v>44681</v>
      </c>
      <c r="F22854" t="s">
        <v>6252</v>
      </c>
      <c r="G22854" t="s">
        <v>2247</v>
      </c>
      <c r="J22854" s="40">
        <v>0</v>
      </c>
      <c r="K22854" s="40">
        <v>15.66</v>
      </c>
    </row>
    <row r="22855" spans="1:11" x14ac:dyDescent="0.35">
      <c r="A22855">
        <v>67003</v>
      </c>
      <c r="B22855" t="s">
        <v>411</v>
      </c>
      <c r="C22855" s="70">
        <v>0</v>
      </c>
      <c r="D22855" s="70">
        <v>0</v>
      </c>
      <c r="E22855" s="71">
        <v>44681</v>
      </c>
      <c r="F22855" t="s">
        <v>6251</v>
      </c>
      <c r="G22855" t="s">
        <v>2247</v>
      </c>
      <c r="J22855" s="40">
        <v>386.76</v>
      </c>
      <c r="K22855" s="40">
        <v>0</v>
      </c>
    </row>
    <row r="22856" spans="1:11" x14ac:dyDescent="0.35">
      <c r="A22856">
        <v>67003</v>
      </c>
      <c r="B22856" t="s">
        <v>411</v>
      </c>
      <c r="C22856" s="70">
        <v>0</v>
      </c>
      <c r="D22856" s="70">
        <v>0</v>
      </c>
      <c r="E22856" s="71">
        <v>44681</v>
      </c>
      <c r="F22856" t="s">
        <v>6250</v>
      </c>
      <c r="G22856" t="s">
        <v>2247</v>
      </c>
      <c r="J22856" s="40">
        <v>0</v>
      </c>
      <c r="K22856" s="40">
        <v>59.34</v>
      </c>
    </row>
    <row r="22857" spans="1:11" x14ac:dyDescent="0.35">
      <c r="A22857">
        <v>67003</v>
      </c>
      <c r="B22857" t="s">
        <v>411</v>
      </c>
      <c r="C22857" s="70">
        <v>0</v>
      </c>
      <c r="D22857" s="70">
        <v>0</v>
      </c>
      <c r="E22857" s="71">
        <v>44681</v>
      </c>
      <c r="F22857" t="s">
        <v>6249</v>
      </c>
      <c r="G22857" t="s">
        <v>2247</v>
      </c>
      <c r="J22857" s="40">
        <v>32.76</v>
      </c>
      <c r="K22857" s="40">
        <v>0</v>
      </c>
    </row>
    <row r="22858" spans="1:11" x14ac:dyDescent="0.35">
      <c r="A22858">
        <v>67003</v>
      </c>
      <c r="B22858" t="s">
        <v>411</v>
      </c>
      <c r="C22858" s="70">
        <v>0</v>
      </c>
      <c r="D22858" s="70">
        <v>0</v>
      </c>
      <c r="E22858" s="71">
        <v>44681</v>
      </c>
      <c r="F22858" t="s">
        <v>6248</v>
      </c>
      <c r="G22858" t="s">
        <v>2247</v>
      </c>
      <c r="J22858" s="40">
        <v>0</v>
      </c>
      <c r="K22858" s="40">
        <v>39.76</v>
      </c>
    </row>
    <row r="22859" spans="1:11" x14ac:dyDescent="0.35">
      <c r="A22859">
        <v>67003</v>
      </c>
      <c r="B22859" t="s">
        <v>411</v>
      </c>
      <c r="C22859" s="70">
        <v>0</v>
      </c>
      <c r="D22859" s="70">
        <v>0</v>
      </c>
      <c r="E22859" s="71">
        <v>44681</v>
      </c>
      <c r="F22859" t="s">
        <v>6247</v>
      </c>
      <c r="G22859" t="s">
        <v>2247</v>
      </c>
      <c r="J22859" s="40">
        <v>0</v>
      </c>
      <c r="K22859" s="40">
        <v>1.24</v>
      </c>
    </row>
    <row r="22860" spans="1:11" x14ac:dyDescent="0.35">
      <c r="A22860">
        <v>67003</v>
      </c>
      <c r="B22860" t="s">
        <v>411</v>
      </c>
      <c r="C22860" s="70">
        <v>0</v>
      </c>
      <c r="D22860" s="70">
        <v>0</v>
      </c>
      <c r="E22860" s="71">
        <v>44681</v>
      </c>
      <c r="F22860" t="s">
        <v>6246</v>
      </c>
      <c r="G22860" t="s">
        <v>2247</v>
      </c>
      <c r="J22860" s="40">
        <v>143.18</v>
      </c>
      <c r="K22860" s="40">
        <v>0</v>
      </c>
    </row>
    <row r="22861" spans="1:11" x14ac:dyDescent="0.35">
      <c r="A22861">
        <v>67003</v>
      </c>
      <c r="B22861" t="s">
        <v>411</v>
      </c>
      <c r="C22861" s="70">
        <v>0</v>
      </c>
      <c r="D22861" s="70">
        <v>0</v>
      </c>
      <c r="E22861" s="71">
        <v>44681</v>
      </c>
      <c r="F22861" t="s">
        <v>6245</v>
      </c>
      <c r="G22861" t="s">
        <v>2247</v>
      </c>
      <c r="J22861" s="40">
        <v>0</v>
      </c>
      <c r="K22861" s="40">
        <v>249.27</v>
      </c>
    </row>
    <row r="22862" spans="1:11" x14ac:dyDescent="0.35">
      <c r="A22862">
        <v>67003</v>
      </c>
      <c r="B22862" t="s">
        <v>411</v>
      </c>
      <c r="C22862" s="70">
        <v>0</v>
      </c>
      <c r="D22862" s="70">
        <v>0</v>
      </c>
      <c r="E22862" s="71">
        <v>44681</v>
      </c>
      <c r="F22862" t="s">
        <v>6244</v>
      </c>
      <c r="G22862" t="s">
        <v>2247</v>
      </c>
      <c r="J22862" s="40">
        <v>19.13</v>
      </c>
      <c r="K22862" s="40">
        <v>0</v>
      </c>
    </row>
    <row r="22863" spans="1:11" x14ac:dyDescent="0.35">
      <c r="A22863">
        <v>67003</v>
      </c>
      <c r="B22863" t="s">
        <v>411</v>
      </c>
      <c r="C22863" s="70">
        <v>0</v>
      </c>
      <c r="D22863" s="70">
        <v>0</v>
      </c>
      <c r="E22863" s="71">
        <v>44681</v>
      </c>
      <c r="F22863" t="s">
        <v>6243</v>
      </c>
      <c r="G22863" t="s">
        <v>2247</v>
      </c>
      <c r="J22863" s="40">
        <v>424.4</v>
      </c>
      <c r="K22863" s="40">
        <v>0</v>
      </c>
    </row>
    <row r="22864" spans="1:11" x14ac:dyDescent="0.35">
      <c r="A22864">
        <v>67003</v>
      </c>
      <c r="B22864" t="s">
        <v>411</v>
      </c>
      <c r="C22864" s="70">
        <v>0</v>
      </c>
      <c r="D22864" s="70">
        <v>0</v>
      </c>
      <c r="E22864" s="71">
        <v>44681</v>
      </c>
      <c r="F22864" t="s">
        <v>6242</v>
      </c>
      <c r="G22864" t="s">
        <v>2247</v>
      </c>
      <c r="J22864" s="40">
        <v>82.22</v>
      </c>
      <c r="K22864" s="40">
        <v>0</v>
      </c>
    </row>
    <row r="22865" spans="1:11" x14ac:dyDescent="0.35">
      <c r="A22865">
        <v>67003</v>
      </c>
      <c r="B22865" t="s">
        <v>411</v>
      </c>
      <c r="C22865" s="70">
        <v>0</v>
      </c>
      <c r="D22865" s="70">
        <v>0</v>
      </c>
      <c r="E22865" s="71">
        <v>44681</v>
      </c>
      <c r="F22865" t="s">
        <v>6241</v>
      </c>
      <c r="G22865" t="s">
        <v>2247</v>
      </c>
      <c r="J22865" s="40">
        <v>10.18</v>
      </c>
      <c r="K22865" s="40">
        <v>0</v>
      </c>
    </row>
    <row r="22866" spans="1:11" x14ac:dyDescent="0.35">
      <c r="A22866">
        <v>67003</v>
      </c>
      <c r="B22866" t="s">
        <v>411</v>
      </c>
      <c r="C22866" s="70">
        <v>0</v>
      </c>
      <c r="D22866" s="70">
        <v>0</v>
      </c>
      <c r="E22866" s="71">
        <v>44681</v>
      </c>
      <c r="F22866" t="s">
        <v>6240</v>
      </c>
      <c r="G22866" t="s">
        <v>2247</v>
      </c>
      <c r="J22866" s="40">
        <v>10.11</v>
      </c>
      <c r="K22866" s="40">
        <v>0</v>
      </c>
    </row>
    <row r="22867" spans="1:11" x14ac:dyDescent="0.35">
      <c r="A22867">
        <v>67003</v>
      </c>
      <c r="B22867" t="s">
        <v>411</v>
      </c>
      <c r="C22867" s="70">
        <v>0</v>
      </c>
      <c r="D22867" s="70">
        <v>0</v>
      </c>
      <c r="E22867" s="71">
        <v>44681</v>
      </c>
      <c r="F22867" t="s">
        <v>6239</v>
      </c>
      <c r="G22867" t="s">
        <v>2247</v>
      </c>
      <c r="J22867" s="40">
        <v>56.39</v>
      </c>
      <c r="K22867" s="40">
        <v>0</v>
      </c>
    </row>
    <row r="22868" spans="1:11" x14ac:dyDescent="0.35">
      <c r="A22868">
        <v>67003</v>
      </c>
      <c r="B22868" t="s">
        <v>411</v>
      </c>
      <c r="C22868" s="70">
        <v>0</v>
      </c>
      <c r="D22868" s="70">
        <v>0</v>
      </c>
      <c r="E22868" s="71">
        <v>44681</v>
      </c>
      <c r="F22868" t="s">
        <v>6238</v>
      </c>
      <c r="G22868" t="s">
        <v>2247</v>
      </c>
      <c r="J22868" s="40">
        <v>1736.53</v>
      </c>
      <c r="K22868" s="40">
        <v>0</v>
      </c>
    </row>
    <row r="22869" spans="1:11" x14ac:dyDescent="0.35">
      <c r="A22869">
        <v>67003</v>
      </c>
      <c r="B22869" t="s">
        <v>411</v>
      </c>
      <c r="C22869" s="70">
        <v>0</v>
      </c>
      <c r="D22869" s="70">
        <v>0</v>
      </c>
      <c r="E22869" s="71">
        <v>44681</v>
      </c>
      <c r="F22869" t="s">
        <v>6237</v>
      </c>
      <c r="G22869" t="s">
        <v>2247</v>
      </c>
      <c r="J22869" s="40">
        <v>200.92</v>
      </c>
      <c r="K22869" s="40">
        <v>0</v>
      </c>
    </row>
    <row r="22870" spans="1:11" x14ac:dyDescent="0.35">
      <c r="A22870">
        <v>67003</v>
      </c>
      <c r="B22870" t="s">
        <v>411</v>
      </c>
      <c r="C22870" s="70">
        <v>0</v>
      </c>
      <c r="D22870" s="70">
        <v>0</v>
      </c>
      <c r="E22870" s="71">
        <v>44681</v>
      </c>
      <c r="F22870" t="s">
        <v>6236</v>
      </c>
      <c r="G22870" t="s">
        <v>2247</v>
      </c>
      <c r="J22870" s="40">
        <v>0</v>
      </c>
      <c r="K22870" s="40">
        <v>57.42</v>
      </c>
    </row>
    <row r="22871" spans="1:11" x14ac:dyDescent="0.35">
      <c r="A22871">
        <v>67003</v>
      </c>
      <c r="B22871" t="s">
        <v>411</v>
      </c>
      <c r="C22871" s="70">
        <v>0</v>
      </c>
      <c r="D22871" s="70">
        <v>0</v>
      </c>
      <c r="E22871" s="71">
        <v>44681</v>
      </c>
      <c r="F22871" t="s">
        <v>6235</v>
      </c>
      <c r="G22871" t="s">
        <v>2247</v>
      </c>
      <c r="J22871" s="40">
        <v>356.1</v>
      </c>
      <c r="K22871" s="40">
        <v>0</v>
      </c>
    </row>
    <row r="22872" spans="1:11" x14ac:dyDescent="0.35">
      <c r="A22872">
        <v>67003</v>
      </c>
      <c r="B22872" t="s">
        <v>411</v>
      </c>
      <c r="C22872" s="70">
        <v>0</v>
      </c>
      <c r="D22872" s="70">
        <v>0</v>
      </c>
      <c r="E22872" s="71">
        <v>44681</v>
      </c>
      <c r="F22872" t="s">
        <v>6234</v>
      </c>
      <c r="G22872" t="s">
        <v>2247</v>
      </c>
      <c r="J22872" s="40">
        <v>94.54</v>
      </c>
      <c r="K22872" s="40">
        <v>0</v>
      </c>
    </row>
    <row r="22873" spans="1:11" x14ac:dyDescent="0.35">
      <c r="A22873">
        <v>67003</v>
      </c>
      <c r="B22873" t="s">
        <v>411</v>
      </c>
      <c r="C22873" s="70">
        <v>0</v>
      </c>
      <c r="D22873" s="70">
        <v>0</v>
      </c>
      <c r="E22873" s="71">
        <v>44681</v>
      </c>
      <c r="F22873" t="s">
        <v>6233</v>
      </c>
      <c r="G22873" t="s">
        <v>2247</v>
      </c>
      <c r="J22873" s="40">
        <v>164.96</v>
      </c>
      <c r="K22873" s="40">
        <v>0</v>
      </c>
    </row>
    <row r="22874" spans="1:11" x14ac:dyDescent="0.35">
      <c r="A22874">
        <v>67003</v>
      </c>
      <c r="B22874" t="s">
        <v>411</v>
      </c>
      <c r="C22874" s="70">
        <v>0</v>
      </c>
      <c r="D22874" s="70">
        <v>0</v>
      </c>
      <c r="E22874" s="71">
        <v>44681</v>
      </c>
      <c r="F22874" t="s">
        <v>6232</v>
      </c>
      <c r="G22874" t="s">
        <v>2247</v>
      </c>
      <c r="J22874" s="40">
        <v>193.43</v>
      </c>
      <c r="K22874" s="40">
        <v>0</v>
      </c>
    </row>
    <row r="22875" spans="1:11" x14ac:dyDescent="0.35">
      <c r="A22875">
        <v>67003</v>
      </c>
      <c r="B22875" t="s">
        <v>411</v>
      </c>
      <c r="C22875" s="70">
        <v>0</v>
      </c>
      <c r="D22875" s="70">
        <v>0</v>
      </c>
      <c r="E22875" s="71">
        <v>44681</v>
      </c>
      <c r="F22875" t="s">
        <v>6231</v>
      </c>
      <c r="G22875" t="s">
        <v>2247</v>
      </c>
      <c r="J22875" s="40">
        <v>473.81</v>
      </c>
      <c r="K22875" s="40">
        <v>0</v>
      </c>
    </row>
    <row r="22876" spans="1:11" x14ac:dyDescent="0.35">
      <c r="A22876">
        <v>67003</v>
      </c>
      <c r="B22876" t="s">
        <v>411</v>
      </c>
      <c r="C22876" s="70">
        <v>0</v>
      </c>
      <c r="D22876" s="70">
        <v>0</v>
      </c>
      <c r="E22876" s="71">
        <v>44681</v>
      </c>
      <c r="F22876" t="s">
        <v>6230</v>
      </c>
      <c r="G22876" t="s">
        <v>2247</v>
      </c>
      <c r="J22876" s="40">
        <v>410.45</v>
      </c>
      <c r="K22876" s="40">
        <v>0</v>
      </c>
    </row>
    <row r="22877" spans="1:11" x14ac:dyDescent="0.35">
      <c r="A22877">
        <v>67003</v>
      </c>
      <c r="B22877" t="s">
        <v>411</v>
      </c>
      <c r="C22877" s="70">
        <v>0</v>
      </c>
      <c r="D22877" s="70">
        <v>0</v>
      </c>
      <c r="E22877" s="71">
        <v>44681</v>
      </c>
      <c r="F22877" t="s">
        <v>6229</v>
      </c>
      <c r="G22877" t="s">
        <v>2247</v>
      </c>
      <c r="J22877" s="40">
        <v>37.58</v>
      </c>
      <c r="K22877" s="40">
        <v>0</v>
      </c>
    </row>
    <row r="22878" spans="1:11" x14ac:dyDescent="0.35">
      <c r="A22878">
        <v>67003</v>
      </c>
      <c r="B22878" t="s">
        <v>411</v>
      </c>
      <c r="C22878" s="70">
        <v>0</v>
      </c>
      <c r="D22878" s="70">
        <v>0</v>
      </c>
      <c r="E22878" s="71">
        <v>44681</v>
      </c>
      <c r="F22878" t="s">
        <v>6228</v>
      </c>
      <c r="G22878" t="s">
        <v>2247</v>
      </c>
      <c r="J22878" s="40">
        <v>467.21</v>
      </c>
      <c r="K22878" s="40">
        <v>0</v>
      </c>
    </row>
    <row r="22879" spans="1:11" x14ac:dyDescent="0.35">
      <c r="A22879">
        <v>67003</v>
      </c>
      <c r="B22879" t="s">
        <v>411</v>
      </c>
      <c r="C22879" s="70">
        <v>0</v>
      </c>
      <c r="D22879" s="70">
        <v>0</v>
      </c>
      <c r="E22879" s="71">
        <v>44681</v>
      </c>
      <c r="F22879" t="s">
        <v>6227</v>
      </c>
      <c r="G22879" t="s">
        <v>2247</v>
      </c>
      <c r="J22879" s="40">
        <v>13.02</v>
      </c>
      <c r="K22879" s="40">
        <v>0</v>
      </c>
    </row>
    <row r="22880" spans="1:11" x14ac:dyDescent="0.35">
      <c r="A22880">
        <v>67003</v>
      </c>
      <c r="B22880" t="s">
        <v>411</v>
      </c>
      <c r="C22880" s="70">
        <v>0</v>
      </c>
      <c r="D22880" s="70">
        <v>0</v>
      </c>
      <c r="E22880" s="71">
        <v>44681</v>
      </c>
      <c r="F22880" t="s">
        <v>6226</v>
      </c>
      <c r="G22880" t="s">
        <v>2247</v>
      </c>
      <c r="J22880" s="40">
        <v>0</v>
      </c>
      <c r="K22880" s="40">
        <v>52.75</v>
      </c>
    </row>
    <row r="22881" spans="1:11" x14ac:dyDescent="0.35">
      <c r="A22881">
        <v>67003</v>
      </c>
      <c r="B22881" t="s">
        <v>411</v>
      </c>
      <c r="C22881" s="70">
        <v>0</v>
      </c>
      <c r="D22881" s="70">
        <v>0</v>
      </c>
      <c r="E22881" s="71">
        <v>44681</v>
      </c>
      <c r="F22881" t="s">
        <v>6225</v>
      </c>
      <c r="G22881" t="s">
        <v>2247</v>
      </c>
      <c r="J22881" s="40">
        <v>0</v>
      </c>
      <c r="K22881" s="40">
        <v>1.02</v>
      </c>
    </row>
    <row r="22882" spans="1:11" x14ac:dyDescent="0.35">
      <c r="A22882">
        <v>67003</v>
      </c>
      <c r="B22882" t="s">
        <v>411</v>
      </c>
      <c r="C22882" s="70">
        <v>0</v>
      </c>
      <c r="D22882" s="70">
        <v>0</v>
      </c>
      <c r="E22882" s="71">
        <v>44681</v>
      </c>
      <c r="F22882" t="s">
        <v>6224</v>
      </c>
      <c r="G22882" t="s">
        <v>2247</v>
      </c>
      <c r="J22882" s="40">
        <v>0</v>
      </c>
      <c r="K22882" s="40">
        <v>18.8</v>
      </c>
    </row>
    <row r="22883" spans="1:11" x14ac:dyDescent="0.35">
      <c r="A22883">
        <v>67003</v>
      </c>
      <c r="B22883" t="s">
        <v>411</v>
      </c>
      <c r="C22883" s="70">
        <v>0</v>
      </c>
      <c r="D22883" s="70">
        <v>0</v>
      </c>
      <c r="E22883" s="71">
        <v>44681</v>
      </c>
      <c r="F22883" t="s">
        <v>6223</v>
      </c>
      <c r="G22883" t="s">
        <v>2247</v>
      </c>
      <c r="J22883" s="40">
        <v>190.97</v>
      </c>
      <c r="K22883" s="40">
        <v>0</v>
      </c>
    </row>
    <row r="22884" spans="1:11" x14ac:dyDescent="0.35">
      <c r="A22884">
        <v>67003</v>
      </c>
      <c r="B22884" t="s">
        <v>411</v>
      </c>
      <c r="C22884" s="70">
        <v>0</v>
      </c>
      <c r="D22884" s="70">
        <v>0</v>
      </c>
      <c r="E22884" s="71">
        <v>44681</v>
      </c>
      <c r="F22884" t="s">
        <v>6222</v>
      </c>
      <c r="G22884" t="s">
        <v>2247</v>
      </c>
      <c r="J22884" s="40">
        <v>407.15</v>
      </c>
      <c r="K22884" s="40">
        <v>0</v>
      </c>
    </row>
    <row r="22885" spans="1:11" x14ac:dyDescent="0.35">
      <c r="A22885">
        <v>67003</v>
      </c>
      <c r="B22885" t="s">
        <v>411</v>
      </c>
      <c r="C22885" s="70">
        <v>0</v>
      </c>
      <c r="D22885" s="70">
        <v>0</v>
      </c>
      <c r="E22885" s="71">
        <v>44681</v>
      </c>
      <c r="F22885" t="s">
        <v>6221</v>
      </c>
      <c r="G22885" t="s">
        <v>2247</v>
      </c>
      <c r="J22885" s="40">
        <v>0</v>
      </c>
      <c r="K22885" s="40">
        <v>4.3</v>
      </c>
    </row>
    <row r="22886" spans="1:11" x14ac:dyDescent="0.35">
      <c r="A22886">
        <v>67003</v>
      </c>
      <c r="B22886" t="s">
        <v>411</v>
      </c>
      <c r="C22886" s="70">
        <v>0</v>
      </c>
      <c r="D22886" s="70">
        <v>0</v>
      </c>
      <c r="E22886" s="71">
        <v>44681</v>
      </c>
      <c r="F22886" t="s">
        <v>6220</v>
      </c>
      <c r="G22886" t="s">
        <v>2247</v>
      </c>
      <c r="J22886" s="40">
        <v>79.150000000000006</v>
      </c>
      <c r="K22886" s="40">
        <v>0</v>
      </c>
    </row>
    <row r="22887" spans="1:11" x14ac:dyDescent="0.35">
      <c r="A22887">
        <v>67003</v>
      </c>
      <c r="B22887" t="s">
        <v>411</v>
      </c>
      <c r="C22887" s="70">
        <v>0</v>
      </c>
      <c r="D22887" s="70">
        <v>0</v>
      </c>
      <c r="E22887" s="71">
        <v>44681</v>
      </c>
      <c r="F22887" t="s">
        <v>6219</v>
      </c>
      <c r="G22887" t="s">
        <v>2247</v>
      </c>
      <c r="J22887" s="40">
        <v>7.77</v>
      </c>
      <c r="K22887" s="40">
        <v>0</v>
      </c>
    </row>
    <row r="22888" spans="1:11" x14ac:dyDescent="0.35">
      <c r="A22888">
        <v>67003</v>
      </c>
      <c r="B22888" t="s">
        <v>411</v>
      </c>
      <c r="C22888" s="70">
        <v>0</v>
      </c>
      <c r="D22888" s="70">
        <v>0</v>
      </c>
      <c r="E22888" s="71">
        <v>44681</v>
      </c>
      <c r="F22888" t="s">
        <v>6218</v>
      </c>
      <c r="G22888" t="s">
        <v>2247</v>
      </c>
      <c r="J22888" s="40">
        <v>16.45</v>
      </c>
      <c r="K22888" s="40">
        <v>0</v>
      </c>
    </row>
    <row r="22889" spans="1:11" x14ac:dyDescent="0.35">
      <c r="A22889">
        <v>67003</v>
      </c>
      <c r="B22889" t="s">
        <v>411</v>
      </c>
      <c r="C22889" s="70">
        <v>0</v>
      </c>
      <c r="D22889" s="70">
        <v>0</v>
      </c>
      <c r="E22889" s="71">
        <v>44681</v>
      </c>
      <c r="F22889" t="s">
        <v>6217</v>
      </c>
      <c r="G22889" t="s">
        <v>2247</v>
      </c>
      <c r="J22889" s="40">
        <v>840.53</v>
      </c>
      <c r="K22889" s="40">
        <v>0</v>
      </c>
    </row>
    <row r="22890" spans="1:11" x14ac:dyDescent="0.35">
      <c r="A22890">
        <v>67003</v>
      </c>
      <c r="B22890" t="s">
        <v>411</v>
      </c>
      <c r="C22890" s="70">
        <v>0</v>
      </c>
      <c r="D22890" s="70">
        <v>0</v>
      </c>
      <c r="E22890" s="71">
        <v>44681</v>
      </c>
      <c r="F22890" t="s">
        <v>6216</v>
      </c>
      <c r="G22890" t="s">
        <v>2247</v>
      </c>
      <c r="J22890" s="40">
        <v>0</v>
      </c>
      <c r="K22890" s="40">
        <v>2059.1999999999998</v>
      </c>
    </row>
    <row r="22891" spans="1:11" x14ac:dyDescent="0.35">
      <c r="A22891">
        <v>67003</v>
      </c>
      <c r="B22891" t="s">
        <v>411</v>
      </c>
      <c r="C22891" s="70">
        <v>0</v>
      </c>
      <c r="D22891" s="70">
        <v>0</v>
      </c>
      <c r="E22891" s="71">
        <v>44681</v>
      </c>
      <c r="F22891" t="s">
        <v>6215</v>
      </c>
      <c r="G22891" t="s">
        <v>2247</v>
      </c>
      <c r="J22891" s="40">
        <v>0</v>
      </c>
      <c r="K22891" s="40">
        <v>19692.740000000002</v>
      </c>
    </row>
    <row r="22892" spans="1:11" x14ac:dyDescent="0.35">
      <c r="A22892">
        <v>67003</v>
      </c>
      <c r="B22892" t="s">
        <v>411</v>
      </c>
      <c r="C22892" s="70">
        <v>0</v>
      </c>
      <c r="D22892" s="70">
        <v>0</v>
      </c>
      <c r="E22892" s="71">
        <v>44681</v>
      </c>
      <c r="F22892" t="s">
        <v>6214</v>
      </c>
      <c r="G22892" t="s">
        <v>2247</v>
      </c>
      <c r="J22892" s="40">
        <v>0</v>
      </c>
      <c r="K22892" s="40">
        <v>445.86</v>
      </c>
    </row>
    <row r="22893" spans="1:11" x14ac:dyDescent="0.35">
      <c r="A22893">
        <v>67003</v>
      </c>
      <c r="B22893" t="s">
        <v>411</v>
      </c>
      <c r="C22893" s="70">
        <v>0</v>
      </c>
      <c r="D22893" s="70">
        <v>0</v>
      </c>
      <c r="E22893" s="71">
        <v>44681</v>
      </c>
      <c r="F22893" t="s">
        <v>6213</v>
      </c>
      <c r="G22893" t="s">
        <v>2247</v>
      </c>
      <c r="J22893" s="40">
        <v>0</v>
      </c>
      <c r="K22893" s="40">
        <v>1102.3599999999999</v>
      </c>
    </row>
    <row r="22894" spans="1:11" x14ac:dyDescent="0.35">
      <c r="A22894">
        <v>67003</v>
      </c>
      <c r="B22894" t="s">
        <v>411</v>
      </c>
      <c r="C22894" s="70">
        <v>0</v>
      </c>
      <c r="D22894" s="70">
        <v>0</v>
      </c>
      <c r="E22894" s="71">
        <v>44681</v>
      </c>
      <c r="F22894" t="s">
        <v>6212</v>
      </c>
      <c r="G22894" t="s">
        <v>2247</v>
      </c>
      <c r="J22894" s="40">
        <v>0</v>
      </c>
      <c r="K22894" s="40">
        <v>713.03</v>
      </c>
    </row>
    <row r="22895" spans="1:11" x14ac:dyDescent="0.35">
      <c r="A22895">
        <v>67003</v>
      </c>
      <c r="B22895" t="s">
        <v>411</v>
      </c>
      <c r="C22895" s="70">
        <v>0</v>
      </c>
      <c r="D22895" s="70">
        <v>0</v>
      </c>
      <c r="E22895" s="71">
        <v>44681</v>
      </c>
      <c r="F22895" t="s">
        <v>6211</v>
      </c>
      <c r="G22895" t="s">
        <v>2247</v>
      </c>
      <c r="J22895" s="40">
        <v>138.54</v>
      </c>
      <c r="K22895" s="40">
        <v>0</v>
      </c>
    </row>
    <row r="22896" spans="1:11" x14ac:dyDescent="0.35">
      <c r="A22896">
        <v>67003</v>
      </c>
      <c r="B22896" t="s">
        <v>411</v>
      </c>
      <c r="C22896" s="70">
        <v>0</v>
      </c>
      <c r="D22896" s="70">
        <v>0</v>
      </c>
      <c r="E22896" s="71">
        <v>44681</v>
      </c>
      <c r="F22896" t="s">
        <v>6210</v>
      </c>
      <c r="G22896" t="s">
        <v>2247</v>
      </c>
      <c r="J22896" s="40">
        <v>1.21</v>
      </c>
      <c r="K22896" s="40">
        <v>0</v>
      </c>
    </row>
    <row r="22897" spans="1:11" x14ac:dyDescent="0.35">
      <c r="A22897">
        <v>67003</v>
      </c>
      <c r="B22897" t="s">
        <v>411</v>
      </c>
      <c r="C22897" s="70">
        <v>0</v>
      </c>
      <c r="D22897" s="70">
        <v>0</v>
      </c>
      <c r="E22897" s="71">
        <v>44681</v>
      </c>
      <c r="F22897" t="s">
        <v>6209</v>
      </c>
      <c r="G22897" t="s">
        <v>2247</v>
      </c>
      <c r="J22897" s="40">
        <v>90.91</v>
      </c>
      <c r="K22897" s="40">
        <v>0</v>
      </c>
    </row>
    <row r="22898" spans="1:11" x14ac:dyDescent="0.35">
      <c r="A22898">
        <v>67003</v>
      </c>
      <c r="B22898" t="s">
        <v>411</v>
      </c>
      <c r="C22898" s="70">
        <v>0</v>
      </c>
      <c r="D22898" s="70">
        <v>0</v>
      </c>
      <c r="E22898" s="71">
        <v>44681</v>
      </c>
      <c r="F22898" t="s">
        <v>6208</v>
      </c>
      <c r="G22898" t="s">
        <v>2247</v>
      </c>
      <c r="J22898" s="40">
        <v>1243.73</v>
      </c>
      <c r="K22898" s="40">
        <v>0</v>
      </c>
    </row>
    <row r="22899" spans="1:11" x14ac:dyDescent="0.35">
      <c r="A22899">
        <v>67003</v>
      </c>
      <c r="B22899" t="s">
        <v>411</v>
      </c>
      <c r="C22899" s="70">
        <v>0</v>
      </c>
      <c r="D22899" s="70">
        <v>0</v>
      </c>
      <c r="E22899" s="71">
        <v>44681</v>
      </c>
      <c r="F22899" t="s">
        <v>6207</v>
      </c>
      <c r="G22899" t="s">
        <v>2247</v>
      </c>
      <c r="J22899" s="40">
        <v>0</v>
      </c>
      <c r="K22899" s="40">
        <v>44.72</v>
      </c>
    </row>
    <row r="22900" spans="1:11" x14ac:dyDescent="0.35">
      <c r="A22900">
        <v>67003</v>
      </c>
      <c r="B22900" t="s">
        <v>411</v>
      </c>
      <c r="C22900" s="70">
        <v>0</v>
      </c>
      <c r="D22900" s="70">
        <v>0</v>
      </c>
      <c r="E22900" s="71">
        <v>44681</v>
      </c>
      <c r="F22900" t="s">
        <v>6206</v>
      </c>
      <c r="G22900" t="s">
        <v>2247</v>
      </c>
      <c r="J22900" s="40">
        <v>94.51</v>
      </c>
      <c r="K22900" s="40">
        <v>0</v>
      </c>
    </row>
    <row r="22901" spans="1:11" x14ac:dyDescent="0.35">
      <c r="A22901">
        <v>67003</v>
      </c>
      <c r="B22901" t="s">
        <v>411</v>
      </c>
      <c r="C22901" s="70">
        <v>0</v>
      </c>
      <c r="D22901" s="70">
        <v>0</v>
      </c>
      <c r="E22901" s="71">
        <v>44681</v>
      </c>
      <c r="F22901" t="s">
        <v>6205</v>
      </c>
      <c r="G22901" t="s">
        <v>2247</v>
      </c>
      <c r="J22901" s="40">
        <v>0</v>
      </c>
      <c r="K22901" s="40">
        <v>0</v>
      </c>
    </row>
    <row r="22902" spans="1:11" x14ac:dyDescent="0.35">
      <c r="A22902">
        <v>67003</v>
      </c>
      <c r="B22902" t="s">
        <v>411</v>
      </c>
      <c r="C22902" s="70">
        <v>0</v>
      </c>
      <c r="D22902" s="70">
        <v>0</v>
      </c>
      <c r="E22902" s="71">
        <v>44681</v>
      </c>
      <c r="F22902" t="s">
        <v>6204</v>
      </c>
      <c r="G22902" t="s">
        <v>2247</v>
      </c>
      <c r="J22902" s="40">
        <v>0</v>
      </c>
      <c r="K22902" s="40">
        <v>11.56</v>
      </c>
    </row>
    <row r="22903" spans="1:11" x14ac:dyDescent="0.35">
      <c r="A22903">
        <v>67003</v>
      </c>
      <c r="B22903" t="s">
        <v>411</v>
      </c>
      <c r="C22903" s="70">
        <v>0</v>
      </c>
      <c r="D22903" s="70">
        <v>0</v>
      </c>
      <c r="E22903" s="71">
        <v>44681</v>
      </c>
      <c r="F22903" t="s">
        <v>6203</v>
      </c>
      <c r="G22903" t="s">
        <v>1907</v>
      </c>
      <c r="H22903" t="s">
        <v>6202</v>
      </c>
      <c r="I22903" t="s">
        <v>6201</v>
      </c>
      <c r="J22903" s="40">
        <v>32.53</v>
      </c>
      <c r="K22903" s="40">
        <v>0</v>
      </c>
    </row>
    <row r="22904" spans="1:11" x14ac:dyDescent="0.35">
      <c r="A22904">
        <v>67003</v>
      </c>
      <c r="B22904" t="s">
        <v>411</v>
      </c>
      <c r="C22904" s="70">
        <v>0</v>
      </c>
      <c r="D22904" s="70">
        <v>0</v>
      </c>
      <c r="E22904" s="71">
        <v>44681</v>
      </c>
      <c r="F22904" t="s">
        <v>6200</v>
      </c>
      <c r="G22904" t="s">
        <v>1907</v>
      </c>
      <c r="H22904" t="s">
        <v>6199</v>
      </c>
      <c r="I22904" t="s">
        <v>6198</v>
      </c>
      <c r="J22904" s="40">
        <v>0</v>
      </c>
      <c r="K22904" s="40">
        <v>113.14</v>
      </c>
    </row>
    <row r="22905" spans="1:11" x14ac:dyDescent="0.35">
      <c r="A22905">
        <v>67003</v>
      </c>
      <c r="B22905" t="s">
        <v>411</v>
      </c>
      <c r="C22905" s="70">
        <v>0</v>
      </c>
      <c r="D22905" s="70">
        <v>0</v>
      </c>
      <c r="E22905" s="71">
        <v>44681</v>
      </c>
      <c r="F22905" t="s">
        <v>6197</v>
      </c>
      <c r="G22905" t="s">
        <v>1907</v>
      </c>
      <c r="H22905" t="s">
        <v>6196</v>
      </c>
      <c r="J22905" s="40">
        <v>1248.6300000000001</v>
      </c>
      <c r="K22905" s="40">
        <v>0</v>
      </c>
    </row>
    <row r="22906" spans="1:11" x14ac:dyDescent="0.35">
      <c r="A22906">
        <v>67003</v>
      </c>
      <c r="B22906" t="s">
        <v>411</v>
      </c>
      <c r="C22906" s="70">
        <v>0</v>
      </c>
      <c r="D22906" s="70">
        <v>0</v>
      </c>
      <c r="E22906" s="71">
        <v>44681</v>
      </c>
      <c r="F22906" t="s">
        <v>6195</v>
      </c>
      <c r="G22906" t="s">
        <v>2247</v>
      </c>
      <c r="J22906" s="40">
        <v>0</v>
      </c>
      <c r="K22906" s="40">
        <v>0</v>
      </c>
    </row>
    <row r="22907" spans="1:11" x14ac:dyDescent="0.35">
      <c r="A22907">
        <v>67003</v>
      </c>
      <c r="B22907" t="s">
        <v>411</v>
      </c>
      <c r="C22907" s="70">
        <v>0</v>
      </c>
      <c r="D22907" s="70">
        <v>0</v>
      </c>
      <c r="E22907" s="71">
        <v>44681</v>
      </c>
      <c r="F22907" t="s">
        <v>6194</v>
      </c>
      <c r="G22907" t="s">
        <v>2247</v>
      </c>
      <c r="J22907" s="40">
        <v>0</v>
      </c>
      <c r="K22907" s="40">
        <v>0</v>
      </c>
    </row>
    <row r="22908" spans="1:11" x14ac:dyDescent="0.35">
      <c r="A22908">
        <v>67003</v>
      </c>
      <c r="B22908" t="s">
        <v>411</v>
      </c>
      <c r="C22908" s="70">
        <v>0</v>
      </c>
      <c r="D22908" s="70">
        <v>0</v>
      </c>
      <c r="E22908" s="71">
        <v>44681</v>
      </c>
      <c r="F22908" t="s">
        <v>6193</v>
      </c>
      <c r="G22908" t="s">
        <v>2247</v>
      </c>
      <c r="J22908" s="40">
        <v>0</v>
      </c>
      <c r="K22908" s="40">
        <v>0</v>
      </c>
    </row>
    <row r="22909" spans="1:11" x14ac:dyDescent="0.35">
      <c r="A22909">
        <v>67003</v>
      </c>
      <c r="B22909" t="s">
        <v>411</v>
      </c>
      <c r="C22909" s="70">
        <v>0</v>
      </c>
      <c r="D22909" s="70">
        <v>0</v>
      </c>
      <c r="E22909" s="71">
        <v>44681</v>
      </c>
      <c r="F22909" t="s">
        <v>6192</v>
      </c>
      <c r="G22909" t="s">
        <v>2247</v>
      </c>
      <c r="J22909" s="40">
        <v>0</v>
      </c>
      <c r="K22909" s="40">
        <v>0</v>
      </c>
    </row>
    <row r="22910" spans="1:11" x14ac:dyDescent="0.35">
      <c r="A22910">
        <v>67003</v>
      </c>
      <c r="B22910" t="s">
        <v>411</v>
      </c>
      <c r="C22910" s="70">
        <v>0</v>
      </c>
      <c r="D22910" s="70">
        <v>0</v>
      </c>
      <c r="E22910" s="71">
        <v>44681</v>
      </c>
      <c r="F22910" t="s">
        <v>6191</v>
      </c>
      <c r="G22910" t="s">
        <v>2247</v>
      </c>
      <c r="J22910" s="40">
        <v>0</v>
      </c>
      <c r="K22910" s="40">
        <v>0</v>
      </c>
    </row>
    <row r="22911" spans="1:11" x14ac:dyDescent="0.35">
      <c r="A22911">
        <v>67003</v>
      </c>
      <c r="B22911" t="s">
        <v>411</v>
      </c>
      <c r="C22911" s="70">
        <v>0</v>
      </c>
      <c r="D22911" s="70">
        <v>0</v>
      </c>
      <c r="E22911" s="71">
        <v>44681</v>
      </c>
      <c r="F22911" t="s">
        <v>6190</v>
      </c>
      <c r="G22911" t="s">
        <v>2247</v>
      </c>
      <c r="J22911" s="40">
        <v>0</v>
      </c>
      <c r="K22911" s="40">
        <v>0</v>
      </c>
    </row>
    <row r="22912" spans="1:11" x14ac:dyDescent="0.35">
      <c r="A22912">
        <v>67003</v>
      </c>
      <c r="B22912" t="s">
        <v>411</v>
      </c>
      <c r="C22912" s="70">
        <v>0</v>
      </c>
      <c r="D22912" s="70">
        <v>0</v>
      </c>
      <c r="E22912" s="71">
        <v>44681</v>
      </c>
      <c r="F22912" t="s">
        <v>6189</v>
      </c>
      <c r="G22912" t="s">
        <v>2247</v>
      </c>
      <c r="J22912" s="40">
        <v>0</v>
      </c>
      <c r="K22912" s="40">
        <v>0</v>
      </c>
    </row>
    <row r="22913" spans="1:11" x14ac:dyDescent="0.35">
      <c r="A22913">
        <v>67003</v>
      </c>
      <c r="B22913" t="s">
        <v>411</v>
      </c>
      <c r="C22913" s="70">
        <v>0</v>
      </c>
      <c r="D22913" s="70">
        <v>0</v>
      </c>
      <c r="E22913" s="71">
        <v>44681</v>
      </c>
      <c r="F22913" t="s">
        <v>6188</v>
      </c>
      <c r="G22913" t="s">
        <v>2247</v>
      </c>
      <c r="J22913" s="40">
        <v>0</v>
      </c>
      <c r="K22913" s="40">
        <v>0</v>
      </c>
    </row>
    <row r="22914" spans="1:11" x14ac:dyDescent="0.35">
      <c r="A22914">
        <v>67003</v>
      </c>
      <c r="B22914" t="s">
        <v>411</v>
      </c>
      <c r="C22914" s="70">
        <v>0</v>
      </c>
      <c r="D22914" s="70">
        <v>0</v>
      </c>
      <c r="E22914" s="71">
        <v>44681</v>
      </c>
      <c r="F22914" t="s">
        <v>6187</v>
      </c>
      <c r="G22914" t="s">
        <v>2247</v>
      </c>
      <c r="J22914" s="40">
        <v>0</v>
      </c>
      <c r="K22914" s="40">
        <v>0</v>
      </c>
    </row>
    <row r="22915" spans="1:11" x14ac:dyDescent="0.35">
      <c r="A22915">
        <v>67003</v>
      </c>
      <c r="B22915" t="s">
        <v>411</v>
      </c>
      <c r="C22915" s="70">
        <v>0</v>
      </c>
      <c r="D22915" s="70">
        <v>0</v>
      </c>
      <c r="E22915" s="71">
        <v>44681</v>
      </c>
      <c r="F22915" t="s">
        <v>6186</v>
      </c>
      <c r="G22915" t="s">
        <v>2247</v>
      </c>
      <c r="J22915" s="40">
        <v>0</v>
      </c>
      <c r="K22915" s="40">
        <v>0</v>
      </c>
    </row>
    <row r="22916" spans="1:11" x14ac:dyDescent="0.35">
      <c r="A22916">
        <v>67003</v>
      </c>
      <c r="B22916" t="s">
        <v>411</v>
      </c>
      <c r="C22916" s="70">
        <v>0</v>
      </c>
      <c r="D22916" s="70">
        <v>0</v>
      </c>
      <c r="E22916" s="71">
        <v>44681</v>
      </c>
      <c r="F22916" t="s">
        <v>6185</v>
      </c>
      <c r="G22916" t="s">
        <v>2247</v>
      </c>
      <c r="J22916" s="40">
        <v>0</v>
      </c>
      <c r="K22916" s="40">
        <v>0</v>
      </c>
    </row>
    <row r="22917" spans="1:11" x14ac:dyDescent="0.35">
      <c r="A22917">
        <v>67003</v>
      </c>
      <c r="B22917" t="s">
        <v>411</v>
      </c>
      <c r="C22917" s="70">
        <v>0</v>
      </c>
      <c r="D22917" s="70">
        <v>0</v>
      </c>
      <c r="E22917" s="71">
        <v>44681</v>
      </c>
      <c r="F22917" t="s">
        <v>6184</v>
      </c>
      <c r="G22917" t="s">
        <v>2247</v>
      </c>
      <c r="J22917" s="40">
        <v>0</v>
      </c>
      <c r="K22917" s="40">
        <v>0</v>
      </c>
    </row>
    <row r="22918" spans="1:11" x14ac:dyDescent="0.35">
      <c r="A22918">
        <v>67003</v>
      </c>
      <c r="B22918" t="s">
        <v>411</v>
      </c>
      <c r="C22918" s="70">
        <v>0</v>
      </c>
      <c r="D22918" s="70">
        <v>0</v>
      </c>
      <c r="E22918" s="71">
        <v>44681</v>
      </c>
      <c r="F22918" t="s">
        <v>6183</v>
      </c>
      <c r="G22918" t="s">
        <v>2247</v>
      </c>
      <c r="J22918" s="40">
        <v>0</v>
      </c>
      <c r="K22918" s="40">
        <v>0</v>
      </c>
    </row>
    <row r="22919" spans="1:11" x14ac:dyDescent="0.35">
      <c r="A22919">
        <v>67003</v>
      </c>
      <c r="B22919" t="s">
        <v>411</v>
      </c>
      <c r="C22919" s="70">
        <v>0</v>
      </c>
      <c r="D22919" s="70">
        <v>0</v>
      </c>
      <c r="E22919" s="71">
        <v>44681</v>
      </c>
      <c r="F22919" t="s">
        <v>6182</v>
      </c>
      <c r="G22919" t="s">
        <v>2247</v>
      </c>
      <c r="J22919" s="40">
        <v>0</v>
      </c>
      <c r="K22919" s="40">
        <v>0</v>
      </c>
    </row>
    <row r="22920" spans="1:11" x14ac:dyDescent="0.35">
      <c r="A22920">
        <v>67003</v>
      </c>
      <c r="B22920" t="s">
        <v>411</v>
      </c>
      <c r="C22920" s="70">
        <v>0</v>
      </c>
      <c r="D22920" s="70">
        <v>0</v>
      </c>
      <c r="E22920" s="71">
        <v>44681</v>
      </c>
      <c r="F22920" t="s">
        <v>6181</v>
      </c>
      <c r="G22920" t="s">
        <v>2247</v>
      </c>
      <c r="J22920" s="40">
        <v>0</v>
      </c>
      <c r="K22920" s="40">
        <v>0</v>
      </c>
    </row>
    <row r="22921" spans="1:11" x14ac:dyDescent="0.35">
      <c r="A22921">
        <v>67003</v>
      </c>
      <c r="B22921" t="s">
        <v>411</v>
      </c>
      <c r="C22921" s="70">
        <v>0</v>
      </c>
      <c r="D22921" s="70">
        <v>0</v>
      </c>
      <c r="E22921" s="71">
        <v>44681</v>
      </c>
      <c r="F22921" t="s">
        <v>6180</v>
      </c>
      <c r="G22921" t="s">
        <v>2247</v>
      </c>
      <c r="J22921" s="40">
        <v>0</v>
      </c>
      <c r="K22921" s="40">
        <v>0</v>
      </c>
    </row>
    <row r="22922" spans="1:11" x14ac:dyDescent="0.35">
      <c r="A22922">
        <v>67003</v>
      </c>
      <c r="B22922" t="s">
        <v>411</v>
      </c>
      <c r="C22922" s="70">
        <v>0</v>
      </c>
      <c r="D22922" s="70">
        <v>0</v>
      </c>
      <c r="E22922" s="71">
        <v>44681</v>
      </c>
      <c r="F22922" t="s">
        <v>6179</v>
      </c>
      <c r="G22922" t="s">
        <v>2247</v>
      </c>
      <c r="J22922" s="40">
        <v>0</v>
      </c>
      <c r="K22922" s="40">
        <v>0</v>
      </c>
    </row>
    <row r="22923" spans="1:11" x14ac:dyDescent="0.35">
      <c r="A22923">
        <v>67003</v>
      </c>
      <c r="B22923" t="s">
        <v>411</v>
      </c>
      <c r="C22923" s="70">
        <v>0</v>
      </c>
      <c r="D22923" s="70">
        <v>0</v>
      </c>
      <c r="E22923" s="71">
        <v>44681</v>
      </c>
      <c r="F22923" t="s">
        <v>6178</v>
      </c>
      <c r="G22923" t="s">
        <v>2247</v>
      </c>
      <c r="J22923" s="40">
        <v>0</v>
      </c>
      <c r="K22923" s="40">
        <v>0</v>
      </c>
    </row>
    <row r="22924" spans="1:11" x14ac:dyDescent="0.35">
      <c r="A22924">
        <v>67003</v>
      </c>
      <c r="B22924" t="s">
        <v>411</v>
      </c>
      <c r="C22924" s="70">
        <v>0</v>
      </c>
      <c r="D22924" s="70">
        <v>0</v>
      </c>
      <c r="E22924" s="71">
        <v>44681</v>
      </c>
      <c r="F22924" t="s">
        <v>6177</v>
      </c>
      <c r="G22924" t="s">
        <v>2247</v>
      </c>
      <c r="J22924" s="40">
        <v>0</v>
      </c>
      <c r="K22924" s="40">
        <v>0</v>
      </c>
    </row>
    <row r="22925" spans="1:11" x14ac:dyDescent="0.35">
      <c r="A22925">
        <v>67003</v>
      </c>
      <c r="B22925" t="s">
        <v>411</v>
      </c>
      <c r="C22925" s="70">
        <v>0</v>
      </c>
      <c r="D22925" s="70">
        <v>0</v>
      </c>
      <c r="E22925" s="71">
        <v>44681</v>
      </c>
      <c r="F22925" t="s">
        <v>6176</v>
      </c>
      <c r="G22925" t="s">
        <v>2247</v>
      </c>
      <c r="J22925" s="40">
        <v>0</v>
      </c>
      <c r="K22925" s="40">
        <v>0</v>
      </c>
    </row>
    <row r="22926" spans="1:11" x14ac:dyDescent="0.35">
      <c r="A22926">
        <v>67003</v>
      </c>
      <c r="B22926" t="s">
        <v>411</v>
      </c>
      <c r="C22926" s="70">
        <v>0</v>
      </c>
      <c r="D22926" s="70">
        <v>0</v>
      </c>
      <c r="E22926" s="71">
        <v>44681</v>
      </c>
      <c r="F22926" t="s">
        <v>6175</v>
      </c>
      <c r="G22926" t="s">
        <v>2247</v>
      </c>
      <c r="J22926" s="40">
        <v>0</v>
      </c>
      <c r="K22926" s="40">
        <v>0</v>
      </c>
    </row>
    <row r="22927" spans="1:11" x14ac:dyDescent="0.35">
      <c r="A22927">
        <v>67003</v>
      </c>
      <c r="B22927" t="s">
        <v>411</v>
      </c>
      <c r="C22927" s="70">
        <v>0</v>
      </c>
      <c r="D22927" s="70">
        <v>0</v>
      </c>
      <c r="E22927" s="71">
        <v>44681</v>
      </c>
      <c r="F22927" t="s">
        <v>6174</v>
      </c>
      <c r="G22927" t="s">
        <v>2247</v>
      </c>
      <c r="J22927" s="40">
        <v>0</v>
      </c>
      <c r="K22927" s="40">
        <v>0</v>
      </c>
    </row>
    <row r="22928" spans="1:11" x14ac:dyDescent="0.35">
      <c r="A22928">
        <v>67003</v>
      </c>
      <c r="B22928" t="s">
        <v>411</v>
      </c>
      <c r="C22928" s="70">
        <v>0</v>
      </c>
      <c r="D22928" s="70">
        <v>0</v>
      </c>
      <c r="E22928" s="71">
        <v>44681</v>
      </c>
      <c r="F22928" t="s">
        <v>6173</v>
      </c>
      <c r="G22928" t="s">
        <v>2247</v>
      </c>
      <c r="J22928" s="40">
        <v>0</v>
      </c>
      <c r="K22928" s="40">
        <v>0</v>
      </c>
    </row>
    <row r="22929" spans="1:11" x14ac:dyDescent="0.35">
      <c r="A22929">
        <v>67003</v>
      </c>
      <c r="B22929" t="s">
        <v>411</v>
      </c>
      <c r="C22929" s="70">
        <v>0</v>
      </c>
      <c r="D22929" s="70">
        <v>0</v>
      </c>
      <c r="E22929" s="71">
        <v>44681</v>
      </c>
      <c r="F22929" t="s">
        <v>6172</v>
      </c>
      <c r="G22929" t="s">
        <v>2247</v>
      </c>
      <c r="J22929" s="40">
        <v>0</v>
      </c>
      <c r="K22929" s="40">
        <v>0</v>
      </c>
    </row>
    <row r="22930" spans="1:11" x14ac:dyDescent="0.35">
      <c r="A22930">
        <v>67003</v>
      </c>
      <c r="B22930" t="s">
        <v>411</v>
      </c>
      <c r="C22930" s="70">
        <v>0</v>
      </c>
      <c r="D22930" s="70">
        <v>0</v>
      </c>
      <c r="E22930" s="71">
        <v>44681</v>
      </c>
      <c r="F22930" t="s">
        <v>6171</v>
      </c>
      <c r="G22930" t="s">
        <v>2247</v>
      </c>
      <c r="J22930" s="40">
        <v>0</v>
      </c>
      <c r="K22930" s="40">
        <v>0</v>
      </c>
    </row>
    <row r="22931" spans="1:11" x14ac:dyDescent="0.35">
      <c r="A22931">
        <v>67003</v>
      </c>
      <c r="B22931" t="s">
        <v>411</v>
      </c>
      <c r="C22931" s="70">
        <v>0</v>
      </c>
      <c r="D22931" s="70">
        <v>0</v>
      </c>
      <c r="E22931" s="71">
        <v>44681</v>
      </c>
      <c r="F22931" t="s">
        <v>6170</v>
      </c>
      <c r="G22931" t="s">
        <v>2247</v>
      </c>
      <c r="J22931" s="40">
        <v>0</v>
      </c>
      <c r="K22931" s="40">
        <v>0</v>
      </c>
    </row>
    <row r="22932" spans="1:11" x14ac:dyDescent="0.35">
      <c r="A22932">
        <v>67003</v>
      </c>
      <c r="B22932" t="s">
        <v>411</v>
      </c>
      <c r="C22932" s="70">
        <v>0</v>
      </c>
      <c r="D22932" s="70">
        <v>0</v>
      </c>
      <c r="E22932" s="71">
        <v>44681</v>
      </c>
      <c r="F22932" t="s">
        <v>6169</v>
      </c>
      <c r="G22932" t="s">
        <v>2247</v>
      </c>
      <c r="J22932" s="40">
        <v>0</v>
      </c>
      <c r="K22932" s="40">
        <v>0</v>
      </c>
    </row>
    <row r="22933" spans="1:11" x14ac:dyDescent="0.35">
      <c r="A22933">
        <v>67003</v>
      </c>
      <c r="B22933" t="s">
        <v>411</v>
      </c>
      <c r="C22933" s="70">
        <v>0</v>
      </c>
      <c r="D22933" s="70">
        <v>0</v>
      </c>
      <c r="E22933" s="71">
        <v>44681</v>
      </c>
      <c r="F22933" t="s">
        <v>6168</v>
      </c>
      <c r="G22933" t="s">
        <v>2247</v>
      </c>
      <c r="J22933" s="40">
        <v>0</v>
      </c>
      <c r="K22933" s="40">
        <v>0</v>
      </c>
    </row>
    <row r="22934" spans="1:11" x14ac:dyDescent="0.35">
      <c r="A22934">
        <v>67003</v>
      </c>
      <c r="B22934" t="s">
        <v>411</v>
      </c>
      <c r="C22934" s="70">
        <v>0</v>
      </c>
      <c r="D22934" s="70">
        <v>0</v>
      </c>
      <c r="E22934" s="71">
        <v>44681</v>
      </c>
      <c r="F22934" t="s">
        <v>6167</v>
      </c>
      <c r="G22934" t="s">
        <v>2247</v>
      </c>
      <c r="J22934" s="40">
        <v>0</v>
      </c>
      <c r="K22934" s="40">
        <v>0</v>
      </c>
    </row>
    <row r="22935" spans="1:11" x14ac:dyDescent="0.35">
      <c r="A22935">
        <v>67003</v>
      </c>
      <c r="B22935" t="s">
        <v>411</v>
      </c>
      <c r="C22935" s="70">
        <v>0</v>
      </c>
      <c r="D22935" s="70">
        <v>0</v>
      </c>
      <c r="E22935" s="71">
        <v>44681</v>
      </c>
      <c r="F22935" t="s">
        <v>6166</v>
      </c>
      <c r="G22935" t="s">
        <v>2247</v>
      </c>
      <c r="J22935" s="40">
        <v>0</v>
      </c>
      <c r="K22935" s="40">
        <v>986.84</v>
      </c>
    </row>
    <row r="22936" spans="1:11" x14ac:dyDescent="0.35">
      <c r="A22936">
        <v>67003</v>
      </c>
      <c r="B22936" t="s">
        <v>411</v>
      </c>
      <c r="C22936" s="70">
        <v>0</v>
      </c>
      <c r="D22936" s="70">
        <v>0</v>
      </c>
      <c r="E22936" s="71">
        <v>44681</v>
      </c>
      <c r="F22936" t="s">
        <v>6165</v>
      </c>
      <c r="G22936" t="s">
        <v>2247</v>
      </c>
      <c r="J22936" s="40">
        <v>0</v>
      </c>
      <c r="K22936" s="40">
        <v>115.86</v>
      </c>
    </row>
    <row r="22937" spans="1:11" x14ac:dyDescent="0.35">
      <c r="A22937">
        <v>67003</v>
      </c>
      <c r="B22937" t="s">
        <v>411</v>
      </c>
      <c r="C22937" s="70">
        <v>0</v>
      </c>
      <c r="D22937" s="70">
        <v>0</v>
      </c>
      <c r="E22937" s="71">
        <v>44681</v>
      </c>
      <c r="F22937" t="s">
        <v>6164</v>
      </c>
      <c r="G22937" t="s">
        <v>2247</v>
      </c>
      <c r="J22937" s="40">
        <v>0</v>
      </c>
      <c r="K22937" s="40">
        <v>211.32</v>
      </c>
    </row>
    <row r="22938" spans="1:11" x14ac:dyDescent="0.35">
      <c r="A22938">
        <v>67003</v>
      </c>
      <c r="B22938" t="s">
        <v>411</v>
      </c>
      <c r="C22938" s="70">
        <v>0</v>
      </c>
      <c r="D22938" s="70">
        <v>0</v>
      </c>
      <c r="E22938" s="71">
        <v>44681</v>
      </c>
      <c r="F22938" t="s">
        <v>6163</v>
      </c>
      <c r="G22938" t="s">
        <v>2247</v>
      </c>
      <c r="J22938" s="40">
        <v>12.13</v>
      </c>
      <c r="K22938" s="40">
        <v>0</v>
      </c>
    </row>
    <row r="22939" spans="1:11" x14ac:dyDescent="0.35">
      <c r="A22939">
        <v>67003</v>
      </c>
      <c r="B22939" t="s">
        <v>411</v>
      </c>
      <c r="C22939" s="70">
        <v>0</v>
      </c>
      <c r="D22939" s="70">
        <v>0</v>
      </c>
      <c r="E22939" s="71">
        <v>44681</v>
      </c>
      <c r="F22939" t="s">
        <v>6162</v>
      </c>
      <c r="G22939" t="s">
        <v>2247</v>
      </c>
      <c r="J22939" s="40">
        <v>0</v>
      </c>
      <c r="K22939" s="40">
        <v>34.590000000000003</v>
      </c>
    </row>
    <row r="22940" spans="1:11" x14ac:dyDescent="0.35">
      <c r="A22940">
        <v>67003</v>
      </c>
      <c r="B22940" t="s">
        <v>411</v>
      </c>
      <c r="C22940" s="70">
        <v>0</v>
      </c>
      <c r="D22940" s="70">
        <v>0</v>
      </c>
      <c r="E22940" s="71">
        <v>44681</v>
      </c>
      <c r="F22940" t="s">
        <v>6161</v>
      </c>
      <c r="G22940" t="s">
        <v>2247</v>
      </c>
      <c r="J22940" s="40">
        <v>1376.22</v>
      </c>
      <c r="K22940" s="40">
        <v>0</v>
      </c>
    </row>
    <row r="22941" spans="1:11" x14ac:dyDescent="0.35">
      <c r="A22941">
        <v>67003</v>
      </c>
      <c r="B22941" t="s">
        <v>411</v>
      </c>
      <c r="C22941" s="70">
        <v>0</v>
      </c>
      <c r="D22941" s="70">
        <v>0</v>
      </c>
      <c r="E22941" s="71">
        <v>44681</v>
      </c>
      <c r="F22941" t="s">
        <v>6160</v>
      </c>
      <c r="G22941" t="s">
        <v>2247</v>
      </c>
      <c r="J22941" s="40">
        <v>0</v>
      </c>
      <c r="K22941" s="40">
        <v>0.02</v>
      </c>
    </row>
    <row r="22942" spans="1:11" x14ac:dyDescent="0.35">
      <c r="A22942">
        <v>67003</v>
      </c>
      <c r="B22942" t="s">
        <v>411</v>
      </c>
      <c r="C22942" s="70">
        <v>0</v>
      </c>
      <c r="D22942" s="70">
        <v>0</v>
      </c>
      <c r="E22942" s="71">
        <v>44681</v>
      </c>
      <c r="F22942" t="s">
        <v>6159</v>
      </c>
      <c r="G22942" t="s">
        <v>2247</v>
      </c>
      <c r="J22942" s="40">
        <v>0</v>
      </c>
      <c r="K22942" s="40">
        <v>0.01</v>
      </c>
    </row>
    <row r="22943" spans="1:11" x14ac:dyDescent="0.35">
      <c r="A22943">
        <v>67003</v>
      </c>
      <c r="B22943" t="s">
        <v>411</v>
      </c>
      <c r="C22943" s="70">
        <v>0</v>
      </c>
      <c r="D22943" s="70">
        <v>0</v>
      </c>
      <c r="E22943" s="71">
        <v>44681</v>
      </c>
      <c r="F22943" t="s">
        <v>6158</v>
      </c>
      <c r="G22943" t="s">
        <v>2247</v>
      </c>
      <c r="J22943" s="40">
        <v>0.01</v>
      </c>
      <c r="K22943" s="40">
        <v>0</v>
      </c>
    </row>
    <row r="22944" spans="1:11" x14ac:dyDescent="0.35">
      <c r="A22944">
        <v>67003</v>
      </c>
      <c r="B22944" t="s">
        <v>411</v>
      </c>
      <c r="C22944" s="70">
        <v>0</v>
      </c>
      <c r="D22944" s="70">
        <v>0</v>
      </c>
      <c r="E22944" s="71">
        <v>44681</v>
      </c>
      <c r="F22944" t="s">
        <v>6157</v>
      </c>
      <c r="G22944" t="s">
        <v>2247</v>
      </c>
      <c r="J22944" s="40">
        <v>0</v>
      </c>
      <c r="K22944" s="40">
        <v>67.7</v>
      </c>
    </row>
    <row r="22945" spans="1:11" x14ac:dyDescent="0.35">
      <c r="A22945">
        <v>67003</v>
      </c>
      <c r="B22945" t="s">
        <v>411</v>
      </c>
      <c r="C22945" s="70">
        <v>0</v>
      </c>
      <c r="D22945" s="70">
        <v>0</v>
      </c>
      <c r="E22945" s="71">
        <v>44681</v>
      </c>
      <c r="F22945" t="s">
        <v>6156</v>
      </c>
      <c r="G22945" t="s">
        <v>2247</v>
      </c>
      <c r="J22945" s="40">
        <v>0</v>
      </c>
      <c r="K22945" s="40">
        <v>2.2200000000000002</v>
      </c>
    </row>
    <row r="22946" spans="1:11" x14ac:dyDescent="0.35">
      <c r="A22946">
        <v>67003</v>
      </c>
      <c r="B22946" t="s">
        <v>411</v>
      </c>
      <c r="C22946" s="70">
        <v>0</v>
      </c>
      <c r="D22946" s="70">
        <v>0</v>
      </c>
      <c r="E22946" s="71">
        <v>44681</v>
      </c>
      <c r="F22946" t="s">
        <v>6155</v>
      </c>
      <c r="G22946" t="s">
        <v>2247</v>
      </c>
      <c r="J22946" s="40">
        <v>0</v>
      </c>
      <c r="K22946" s="40">
        <v>67.73</v>
      </c>
    </row>
    <row r="22947" spans="1:11" x14ac:dyDescent="0.35">
      <c r="A22947">
        <v>67003</v>
      </c>
      <c r="B22947" t="s">
        <v>411</v>
      </c>
      <c r="C22947" s="70">
        <v>0</v>
      </c>
      <c r="D22947" s="70">
        <v>0</v>
      </c>
      <c r="E22947" s="71">
        <v>44681</v>
      </c>
      <c r="F22947" t="s">
        <v>6154</v>
      </c>
      <c r="G22947" t="s">
        <v>2247</v>
      </c>
      <c r="J22947" s="40">
        <v>0</v>
      </c>
      <c r="K22947" s="40">
        <v>9.4499999999999993</v>
      </c>
    </row>
    <row r="22948" spans="1:11" x14ac:dyDescent="0.35">
      <c r="A22948">
        <v>67003</v>
      </c>
      <c r="B22948" t="s">
        <v>411</v>
      </c>
      <c r="C22948" s="70">
        <v>0</v>
      </c>
      <c r="D22948" s="70">
        <v>0</v>
      </c>
      <c r="E22948" s="71">
        <v>44681</v>
      </c>
      <c r="F22948" t="s">
        <v>6153</v>
      </c>
      <c r="G22948" t="s">
        <v>2247</v>
      </c>
      <c r="J22948" s="40">
        <v>0</v>
      </c>
      <c r="K22948" s="40">
        <v>3.6</v>
      </c>
    </row>
    <row r="22949" spans="1:11" x14ac:dyDescent="0.35">
      <c r="A22949">
        <v>67003</v>
      </c>
      <c r="B22949" t="s">
        <v>411</v>
      </c>
      <c r="C22949" s="70">
        <v>0</v>
      </c>
      <c r="D22949" s="70">
        <v>0</v>
      </c>
      <c r="E22949" s="71">
        <v>44681</v>
      </c>
      <c r="F22949" t="s">
        <v>6152</v>
      </c>
      <c r="G22949" t="s">
        <v>2247</v>
      </c>
      <c r="J22949" s="40">
        <v>0</v>
      </c>
      <c r="K22949" s="40">
        <v>0.61</v>
      </c>
    </row>
    <row r="22950" spans="1:11" x14ac:dyDescent="0.35">
      <c r="A22950">
        <v>67003</v>
      </c>
      <c r="B22950" t="s">
        <v>411</v>
      </c>
      <c r="C22950" s="70">
        <v>0</v>
      </c>
      <c r="D22950" s="70">
        <v>0</v>
      </c>
      <c r="E22950" s="71">
        <v>44681</v>
      </c>
      <c r="F22950" t="s">
        <v>6151</v>
      </c>
      <c r="G22950" t="s">
        <v>2247</v>
      </c>
      <c r="J22950" s="40">
        <v>47.4</v>
      </c>
      <c r="K22950" s="40">
        <v>0</v>
      </c>
    </row>
    <row r="22951" spans="1:11" x14ac:dyDescent="0.35">
      <c r="A22951">
        <v>67003</v>
      </c>
      <c r="B22951" t="s">
        <v>411</v>
      </c>
      <c r="C22951" s="70">
        <v>0</v>
      </c>
      <c r="D22951" s="70">
        <v>0</v>
      </c>
      <c r="E22951" s="71">
        <v>44681</v>
      </c>
      <c r="F22951" t="s">
        <v>6150</v>
      </c>
      <c r="G22951" t="s">
        <v>2247</v>
      </c>
      <c r="J22951" s="40">
        <v>0</v>
      </c>
      <c r="K22951" s="40">
        <v>11.16</v>
      </c>
    </row>
    <row r="22952" spans="1:11" x14ac:dyDescent="0.35">
      <c r="A22952">
        <v>67003</v>
      </c>
      <c r="B22952" t="s">
        <v>411</v>
      </c>
      <c r="C22952" s="70">
        <v>0</v>
      </c>
      <c r="D22952" s="70">
        <v>0</v>
      </c>
      <c r="E22952" s="71">
        <v>44681</v>
      </c>
      <c r="F22952" t="s">
        <v>6149</v>
      </c>
      <c r="G22952" t="s">
        <v>2247</v>
      </c>
      <c r="J22952" s="40">
        <v>0</v>
      </c>
      <c r="K22952" s="40">
        <v>73.45</v>
      </c>
    </row>
    <row r="22953" spans="1:11" x14ac:dyDescent="0.35">
      <c r="A22953">
        <v>67003</v>
      </c>
      <c r="B22953" t="s">
        <v>411</v>
      </c>
      <c r="C22953" s="70">
        <v>0</v>
      </c>
      <c r="D22953" s="70">
        <v>0</v>
      </c>
      <c r="E22953" s="71">
        <v>44681</v>
      </c>
      <c r="F22953" t="s">
        <v>6148</v>
      </c>
      <c r="G22953" t="s">
        <v>2247</v>
      </c>
      <c r="J22953" s="40">
        <v>0</v>
      </c>
      <c r="K22953" s="40">
        <v>4368.1499999999996</v>
      </c>
    </row>
    <row r="22954" spans="1:11" x14ac:dyDescent="0.35">
      <c r="A22954">
        <v>67003</v>
      </c>
      <c r="B22954" t="s">
        <v>411</v>
      </c>
      <c r="C22954" s="70">
        <v>0</v>
      </c>
      <c r="D22954" s="70">
        <v>0</v>
      </c>
      <c r="E22954" s="71">
        <v>44681</v>
      </c>
      <c r="F22954" t="s">
        <v>6147</v>
      </c>
      <c r="G22954" t="s">
        <v>2247</v>
      </c>
      <c r="J22954" s="40">
        <v>0</v>
      </c>
      <c r="K22954" s="40">
        <v>12.75</v>
      </c>
    </row>
    <row r="22955" spans="1:11" x14ac:dyDescent="0.35">
      <c r="A22955">
        <v>67003</v>
      </c>
      <c r="B22955" t="s">
        <v>411</v>
      </c>
      <c r="C22955" s="70">
        <v>0</v>
      </c>
      <c r="D22955" s="70">
        <v>0</v>
      </c>
      <c r="E22955" s="71">
        <v>44681</v>
      </c>
      <c r="F22955" t="s">
        <v>6146</v>
      </c>
      <c r="G22955" t="s">
        <v>2247</v>
      </c>
      <c r="J22955" s="40">
        <v>0.05</v>
      </c>
      <c r="K22955" s="40">
        <v>0</v>
      </c>
    </row>
    <row r="22956" spans="1:11" x14ac:dyDescent="0.35">
      <c r="A22956">
        <v>67003</v>
      </c>
      <c r="B22956" t="s">
        <v>411</v>
      </c>
      <c r="C22956" s="70">
        <v>0</v>
      </c>
      <c r="D22956" s="70">
        <v>0</v>
      </c>
      <c r="E22956" s="71">
        <v>44681</v>
      </c>
      <c r="F22956" t="s">
        <v>6145</v>
      </c>
      <c r="G22956" t="s">
        <v>2247</v>
      </c>
      <c r="J22956" s="40">
        <v>0</v>
      </c>
      <c r="K22956" s="40">
        <v>20.37</v>
      </c>
    </row>
    <row r="22957" spans="1:11" x14ac:dyDescent="0.35">
      <c r="A22957">
        <v>67003</v>
      </c>
      <c r="B22957" t="s">
        <v>411</v>
      </c>
      <c r="C22957" s="70">
        <v>0</v>
      </c>
      <c r="D22957" s="70">
        <v>0</v>
      </c>
      <c r="E22957" s="71">
        <v>44681</v>
      </c>
      <c r="F22957" t="s">
        <v>6144</v>
      </c>
      <c r="G22957" t="s">
        <v>2247</v>
      </c>
      <c r="J22957" s="40">
        <v>0</v>
      </c>
      <c r="K22957" s="40">
        <v>477.86</v>
      </c>
    </row>
    <row r="22958" spans="1:11" x14ac:dyDescent="0.35">
      <c r="A22958">
        <v>67003</v>
      </c>
      <c r="B22958" t="s">
        <v>411</v>
      </c>
      <c r="C22958" s="70">
        <v>0</v>
      </c>
      <c r="D22958" s="70">
        <v>0</v>
      </c>
      <c r="E22958" s="71">
        <v>44681</v>
      </c>
      <c r="F22958" t="s">
        <v>6143</v>
      </c>
      <c r="G22958" t="s">
        <v>2247</v>
      </c>
      <c r="J22958" s="40">
        <v>0</v>
      </c>
      <c r="K22958" s="40">
        <v>9.25</v>
      </c>
    </row>
    <row r="22959" spans="1:11" x14ac:dyDescent="0.35">
      <c r="A22959">
        <v>67003</v>
      </c>
      <c r="B22959" t="s">
        <v>411</v>
      </c>
      <c r="C22959" s="70">
        <v>0</v>
      </c>
      <c r="D22959" s="70">
        <v>0</v>
      </c>
      <c r="E22959" s="71">
        <v>44681</v>
      </c>
      <c r="F22959" t="s">
        <v>6142</v>
      </c>
      <c r="G22959" t="s">
        <v>2247</v>
      </c>
      <c r="J22959" s="40">
        <v>0</v>
      </c>
      <c r="K22959" s="40">
        <v>145.93</v>
      </c>
    </row>
    <row r="22960" spans="1:11" x14ac:dyDescent="0.35">
      <c r="A22960">
        <v>67003</v>
      </c>
      <c r="B22960" t="s">
        <v>411</v>
      </c>
      <c r="C22960" s="70">
        <v>0</v>
      </c>
      <c r="D22960" s="70">
        <v>0</v>
      </c>
      <c r="E22960" s="71">
        <v>44681</v>
      </c>
      <c r="F22960" t="s">
        <v>6141</v>
      </c>
      <c r="G22960" t="s">
        <v>2247</v>
      </c>
      <c r="J22960" s="40">
        <v>0</v>
      </c>
      <c r="K22960" s="40">
        <v>167.05</v>
      </c>
    </row>
    <row r="22961" spans="1:11" x14ac:dyDescent="0.35">
      <c r="A22961">
        <v>67003</v>
      </c>
      <c r="B22961" t="s">
        <v>411</v>
      </c>
      <c r="C22961" s="70">
        <v>0</v>
      </c>
      <c r="D22961" s="70">
        <v>0</v>
      </c>
      <c r="E22961" s="71">
        <v>44681</v>
      </c>
      <c r="F22961" t="s">
        <v>6140</v>
      </c>
      <c r="G22961" t="s">
        <v>2247</v>
      </c>
      <c r="J22961" s="40">
        <v>0</v>
      </c>
      <c r="K22961" s="40">
        <v>10.16</v>
      </c>
    </row>
    <row r="22962" spans="1:11" x14ac:dyDescent="0.35">
      <c r="A22962">
        <v>67003</v>
      </c>
      <c r="B22962" t="s">
        <v>411</v>
      </c>
      <c r="C22962" s="70">
        <v>0</v>
      </c>
      <c r="D22962" s="70">
        <v>0</v>
      </c>
      <c r="E22962" s="71">
        <v>44681</v>
      </c>
      <c r="F22962" t="s">
        <v>6139</v>
      </c>
      <c r="G22962" t="s">
        <v>2247</v>
      </c>
      <c r="J22962" s="40">
        <v>0</v>
      </c>
      <c r="K22962" s="40">
        <v>157.75</v>
      </c>
    </row>
    <row r="22963" spans="1:11" x14ac:dyDescent="0.35">
      <c r="A22963">
        <v>67003</v>
      </c>
      <c r="B22963" t="s">
        <v>411</v>
      </c>
      <c r="C22963" s="70">
        <v>0</v>
      </c>
      <c r="D22963" s="70">
        <v>0</v>
      </c>
      <c r="E22963" s="71">
        <v>44681</v>
      </c>
      <c r="F22963" t="s">
        <v>6138</v>
      </c>
      <c r="G22963" t="s">
        <v>2247</v>
      </c>
      <c r="J22963" s="40">
        <v>0</v>
      </c>
      <c r="K22963" s="40">
        <v>17.670000000000002</v>
      </c>
    </row>
    <row r="22964" spans="1:11" x14ac:dyDescent="0.35">
      <c r="A22964">
        <v>67003</v>
      </c>
      <c r="B22964" t="s">
        <v>411</v>
      </c>
      <c r="C22964" s="70">
        <v>0</v>
      </c>
      <c r="D22964" s="70">
        <v>0</v>
      </c>
      <c r="E22964" s="71">
        <v>44681</v>
      </c>
      <c r="F22964" t="s">
        <v>6137</v>
      </c>
      <c r="G22964" t="s">
        <v>2247</v>
      </c>
      <c r="J22964" s="40">
        <v>0</v>
      </c>
      <c r="K22964" s="40">
        <v>50.73</v>
      </c>
    </row>
    <row r="22965" spans="1:11" x14ac:dyDescent="0.35">
      <c r="A22965">
        <v>67003</v>
      </c>
      <c r="B22965" t="s">
        <v>411</v>
      </c>
      <c r="C22965" s="70">
        <v>0</v>
      </c>
      <c r="D22965" s="70">
        <v>0</v>
      </c>
      <c r="E22965" s="71">
        <v>44681</v>
      </c>
      <c r="F22965" t="s">
        <v>6136</v>
      </c>
      <c r="G22965" t="s">
        <v>2247</v>
      </c>
      <c r="J22965" s="40">
        <v>0</v>
      </c>
      <c r="K22965" s="40">
        <v>10.15</v>
      </c>
    </row>
    <row r="22966" spans="1:11" x14ac:dyDescent="0.35">
      <c r="A22966">
        <v>67003</v>
      </c>
      <c r="B22966" t="s">
        <v>411</v>
      </c>
      <c r="C22966" s="70">
        <v>0</v>
      </c>
      <c r="D22966" s="70">
        <v>0</v>
      </c>
      <c r="E22966" s="71">
        <v>44681</v>
      </c>
      <c r="F22966" t="s">
        <v>6135</v>
      </c>
      <c r="G22966" t="s">
        <v>2247</v>
      </c>
      <c r="J22966" s="40">
        <v>141.79</v>
      </c>
      <c r="K22966" s="40">
        <v>0</v>
      </c>
    </row>
    <row r="22967" spans="1:11" x14ac:dyDescent="0.35">
      <c r="A22967">
        <v>67003</v>
      </c>
      <c r="B22967" t="s">
        <v>411</v>
      </c>
      <c r="C22967" s="70">
        <v>0</v>
      </c>
      <c r="D22967" s="70">
        <v>0</v>
      </c>
      <c r="E22967" s="71">
        <v>44681</v>
      </c>
      <c r="F22967" t="s">
        <v>6134</v>
      </c>
      <c r="G22967" t="s">
        <v>2247</v>
      </c>
      <c r="J22967" s="40">
        <v>5.43</v>
      </c>
      <c r="K22967" s="40">
        <v>0</v>
      </c>
    </row>
    <row r="22968" spans="1:11" x14ac:dyDescent="0.35">
      <c r="A22968">
        <v>67003</v>
      </c>
      <c r="B22968" t="s">
        <v>411</v>
      </c>
      <c r="C22968" s="70">
        <v>0</v>
      </c>
      <c r="D22968" s="70">
        <v>0</v>
      </c>
      <c r="E22968" s="71">
        <v>44681</v>
      </c>
      <c r="F22968" t="s">
        <v>6133</v>
      </c>
      <c r="G22968" t="s">
        <v>2247</v>
      </c>
      <c r="J22968" s="40">
        <v>0</v>
      </c>
      <c r="K22968" s="40">
        <v>13.61</v>
      </c>
    </row>
    <row r="22969" spans="1:11" x14ac:dyDescent="0.35">
      <c r="A22969">
        <v>67003</v>
      </c>
      <c r="B22969" t="s">
        <v>411</v>
      </c>
      <c r="C22969" s="70">
        <v>0</v>
      </c>
      <c r="D22969" s="70">
        <v>0</v>
      </c>
      <c r="E22969" s="71">
        <v>44681</v>
      </c>
      <c r="F22969" t="s">
        <v>6132</v>
      </c>
      <c r="G22969" t="s">
        <v>2247</v>
      </c>
      <c r="J22969" s="40">
        <v>0.01</v>
      </c>
      <c r="K22969" s="40">
        <v>0</v>
      </c>
    </row>
    <row r="22970" spans="1:11" x14ac:dyDescent="0.35">
      <c r="A22970">
        <v>67003</v>
      </c>
      <c r="B22970" t="s">
        <v>411</v>
      </c>
      <c r="C22970" s="70">
        <v>0</v>
      </c>
      <c r="D22970" s="70">
        <v>0</v>
      </c>
      <c r="E22970" s="71">
        <v>44681</v>
      </c>
      <c r="F22970" t="s">
        <v>6131</v>
      </c>
      <c r="G22970" t="s">
        <v>2247</v>
      </c>
      <c r="J22970" s="40">
        <v>0</v>
      </c>
      <c r="K22970" s="40">
        <v>237.31</v>
      </c>
    </row>
    <row r="22971" spans="1:11" x14ac:dyDescent="0.35">
      <c r="A22971">
        <v>67003</v>
      </c>
      <c r="B22971" t="s">
        <v>411</v>
      </c>
      <c r="C22971" s="70">
        <v>0</v>
      </c>
      <c r="D22971" s="70">
        <v>0</v>
      </c>
      <c r="E22971" s="71">
        <v>44681</v>
      </c>
      <c r="F22971" t="s">
        <v>6130</v>
      </c>
      <c r="G22971" t="s">
        <v>2247</v>
      </c>
      <c r="J22971" s="40">
        <v>0</v>
      </c>
      <c r="K22971" s="40">
        <v>637.79</v>
      </c>
    </row>
    <row r="22972" spans="1:11" x14ac:dyDescent="0.35">
      <c r="A22972">
        <v>67003</v>
      </c>
      <c r="B22972" t="s">
        <v>411</v>
      </c>
      <c r="C22972" s="70">
        <v>0</v>
      </c>
      <c r="D22972" s="70">
        <v>0</v>
      </c>
      <c r="E22972" s="71">
        <v>44681</v>
      </c>
      <c r="F22972" t="s">
        <v>6129</v>
      </c>
      <c r="G22972" t="s">
        <v>2247</v>
      </c>
      <c r="J22972" s="40">
        <v>0</v>
      </c>
      <c r="K22972" s="40">
        <v>196.99</v>
      </c>
    </row>
    <row r="22973" spans="1:11" x14ac:dyDescent="0.35">
      <c r="A22973">
        <v>67003</v>
      </c>
      <c r="B22973" t="s">
        <v>411</v>
      </c>
      <c r="C22973" s="70">
        <v>0</v>
      </c>
      <c r="D22973" s="70">
        <v>0</v>
      </c>
      <c r="E22973" s="71">
        <v>44681</v>
      </c>
      <c r="F22973" t="s">
        <v>6128</v>
      </c>
      <c r="G22973" t="s">
        <v>2247</v>
      </c>
      <c r="J22973" s="40">
        <v>0</v>
      </c>
      <c r="K22973" s="40">
        <v>2.34</v>
      </c>
    </row>
    <row r="22974" spans="1:11" x14ac:dyDescent="0.35">
      <c r="A22974">
        <v>67003</v>
      </c>
      <c r="B22974" t="s">
        <v>411</v>
      </c>
      <c r="C22974" s="70">
        <v>0</v>
      </c>
      <c r="D22974" s="70">
        <v>0</v>
      </c>
      <c r="E22974" s="71">
        <v>44681</v>
      </c>
      <c r="F22974" t="s">
        <v>6127</v>
      </c>
      <c r="G22974" t="s">
        <v>2247</v>
      </c>
      <c r="J22974" s="40">
        <v>0</v>
      </c>
      <c r="K22974" s="40">
        <v>5.9</v>
      </c>
    </row>
    <row r="22975" spans="1:11" x14ac:dyDescent="0.35">
      <c r="A22975">
        <v>67003</v>
      </c>
      <c r="B22975" t="s">
        <v>411</v>
      </c>
      <c r="C22975" s="70">
        <v>0</v>
      </c>
      <c r="D22975" s="70">
        <v>0</v>
      </c>
      <c r="E22975" s="71">
        <v>44681</v>
      </c>
      <c r="F22975" t="s">
        <v>6126</v>
      </c>
      <c r="G22975" t="s">
        <v>2247</v>
      </c>
      <c r="J22975" s="40">
        <v>0</v>
      </c>
      <c r="K22975" s="40">
        <v>36.44</v>
      </c>
    </row>
    <row r="22976" spans="1:11" x14ac:dyDescent="0.35">
      <c r="A22976">
        <v>67003</v>
      </c>
      <c r="B22976" t="s">
        <v>411</v>
      </c>
      <c r="C22976" s="70">
        <v>0</v>
      </c>
      <c r="D22976" s="70">
        <v>0</v>
      </c>
      <c r="E22976" s="71">
        <v>44681</v>
      </c>
      <c r="F22976" t="s">
        <v>6125</v>
      </c>
      <c r="G22976" t="s">
        <v>2247</v>
      </c>
      <c r="J22976" s="40">
        <v>0</v>
      </c>
      <c r="K22976" s="40">
        <v>166.77</v>
      </c>
    </row>
    <row r="22977" spans="1:11" x14ac:dyDescent="0.35">
      <c r="A22977">
        <v>67003</v>
      </c>
      <c r="B22977" t="s">
        <v>411</v>
      </c>
      <c r="C22977" s="70">
        <v>0</v>
      </c>
      <c r="D22977" s="70">
        <v>0</v>
      </c>
      <c r="E22977" s="71">
        <v>44681</v>
      </c>
      <c r="F22977" t="s">
        <v>6124</v>
      </c>
      <c r="G22977" t="s">
        <v>2247</v>
      </c>
      <c r="J22977" s="40">
        <v>0</v>
      </c>
      <c r="K22977" s="40">
        <v>45.41</v>
      </c>
    </row>
    <row r="22978" spans="1:11" x14ac:dyDescent="0.35">
      <c r="A22978">
        <v>67003</v>
      </c>
      <c r="B22978" t="s">
        <v>411</v>
      </c>
      <c r="C22978" s="70">
        <v>0</v>
      </c>
      <c r="D22978" s="70">
        <v>0</v>
      </c>
      <c r="E22978" s="71">
        <v>44681</v>
      </c>
      <c r="F22978" t="s">
        <v>6123</v>
      </c>
      <c r="G22978" t="s">
        <v>2247</v>
      </c>
      <c r="J22978" s="40">
        <v>0</v>
      </c>
      <c r="K22978" s="40">
        <v>39.630000000000003</v>
      </c>
    </row>
    <row r="22979" spans="1:11" x14ac:dyDescent="0.35">
      <c r="A22979">
        <v>67003</v>
      </c>
      <c r="B22979" t="s">
        <v>411</v>
      </c>
      <c r="C22979" s="70">
        <v>0</v>
      </c>
      <c r="D22979" s="70">
        <v>0</v>
      </c>
      <c r="E22979" s="71">
        <v>44681</v>
      </c>
      <c r="F22979" t="s">
        <v>6122</v>
      </c>
      <c r="G22979" t="s">
        <v>2247</v>
      </c>
      <c r="J22979" s="40">
        <v>0.06</v>
      </c>
      <c r="K22979" s="40">
        <v>0</v>
      </c>
    </row>
    <row r="22980" spans="1:11" x14ac:dyDescent="0.35">
      <c r="A22980">
        <v>67003</v>
      </c>
      <c r="B22980" t="s">
        <v>411</v>
      </c>
      <c r="C22980" s="70">
        <v>0</v>
      </c>
      <c r="D22980" s="70">
        <v>0</v>
      </c>
      <c r="E22980" s="71">
        <v>44681</v>
      </c>
      <c r="F22980" t="s">
        <v>6121</v>
      </c>
      <c r="G22980" t="s">
        <v>2247</v>
      </c>
      <c r="J22980" s="40">
        <v>0</v>
      </c>
      <c r="K22980" s="40">
        <v>690.49</v>
      </c>
    </row>
    <row r="22981" spans="1:11" x14ac:dyDescent="0.35">
      <c r="A22981">
        <v>67003</v>
      </c>
      <c r="B22981" t="s">
        <v>411</v>
      </c>
      <c r="C22981" s="70">
        <v>0</v>
      </c>
      <c r="D22981" s="70">
        <v>0</v>
      </c>
      <c r="E22981" s="71">
        <v>44681</v>
      </c>
      <c r="F22981" t="s">
        <v>6120</v>
      </c>
      <c r="G22981" t="s">
        <v>2247</v>
      </c>
      <c r="J22981" s="40">
        <v>0</v>
      </c>
      <c r="K22981" s="40">
        <v>166.81</v>
      </c>
    </row>
    <row r="22982" spans="1:11" x14ac:dyDescent="0.35">
      <c r="A22982">
        <v>67003</v>
      </c>
      <c r="B22982" t="s">
        <v>411</v>
      </c>
      <c r="C22982" s="70">
        <v>0</v>
      </c>
      <c r="D22982" s="70">
        <v>0</v>
      </c>
      <c r="E22982" s="71">
        <v>44681</v>
      </c>
      <c r="F22982" t="s">
        <v>6119</v>
      </c>
      <c r="G22982" t="s">
        <v>2247</v>
      </c>
      <c r="J22982" s="40">
        <v>0</v>
      </c>
      <c r="K22982" s="40">
        <v>161.52000000000001</v>
      </c>
    </row>
    <row r="22983" spans="1:11" x14ac:dyDescent="0.35">
      <c r="A22983">
        <v>67003</v>
      </c>
      <c r="B22983" t="s">
        <v>411</v>
      </c>
      <c r="C22983" s="70">
        <v>0</v>
      </c>
      <c r="D22983" s="70">
        <v>0</v>
      </c>
      <c r="E22983" s="71">
        <v>44681</v>
      </c>
      <c r="F22983" t="s">
        <v>6118</v>
      </c>
      <c r="G22983" t="s">
        <v>2247</v>
      </c>
      <c r="J22983" s="40">
        <v>0</v>
      </c>
      <c r="K22983" s="40">
        <v>6.34</v>
      </c>
    </row>
    <row r="22984" spans="1:11" x14ac:dyDescent="0.35">
      <c r="A22984">
        <v>67003</v>
      </c>
      <c r="B22984" t="s">
        <v>411</v>
      </c>
      <c r="C22984" s="70">
        <v>0</v>
      </c>
      <c r="D22984" s="70">
        <v>0</v>
      </c>
      <c r="E22984" s="71">
        <v>44681</v>
      </c>
      <c r="F22984" t="s">
        <v>6117</v>
      </c>
      <c r="G22984" t="s">
        <v>2247</v>
      </c>
      <c r="J22984" s="40">
        <v>0</v>
      </c>
      <c r="K22984" s="40">
        <v>32.369999999999997</v>
      </c>
    </row>
    <row r="22985" spans="1:11" x14ac:dyDescent="0.35">
      <c r="A22985">
        <v>67003</v>
      </c>
      <c r="B22985" t="s">
        <v>411</v>
      </c>
      <c r="C22985" s="70">
        <v>0</v>
      </c>
      <c r="D22985" s="70">
        <v>0</v>
      </c>
      <c r="E22985" s="71">
        <v>44681</v>
      </c>
      <c r="F22985" t="s">
        <v>6116</v>
      </c>
      <c r="G22985" t="s">
        <v>2247</v>
      </c>
      <c r="J22985" s="40">
        <v>0</v>
      </c>
      <c r="K22985" s="40">
        <v>157.66</v>
      </c>
    </row>
    <row r="22986" spans="1:11" x14ac:dyDescent="0.35">
      <c r="A22986">
        <v>67003</v>
      </c>
      <c r="B22986" t="s">
        <v>411</v>
      </c>
      <c r="C22986" s="70">
        <v>0</v>
      </c>
      <c r="D22986" s="70">
        <v>0</v>
      </c>
      <c r="E22986" s="71">
        <v>44682</v>
      </c>
      <c r="F22986" t="s">
        <v>6115</v>
      </c>
      <c r="G22986" t="s">
        <v>2247</v>
      </c>
      <c r="J22986" s="40">
        <v>0</v>
      </c>
      <c r="K22986" s="40">
        <v>0</v>
      </c>
    </row>
    <row r="22987" spans="1:11" x14ac:dyDescent="0.35">
      <c r="A22987">
        <v>67003</v>
      </c>
      <c r="B22987" t="s">
        <v>411</v>
      </c>
      <c r="C22987" s="70">
        <v>0</v>
      </c>
      <c r="D22987" s="70">
        <v>0</v>
      </c>
      <c r="E22987" s="71">
        <v>44682</v>
      </c>
      <c r="F22987" t="s">
        <v>6114</v>
      </c>
      <c r="G22987" t="s">
        <v>1907</v>
      </c>
      <c r="J22987" s="40">
        <v>2.95</v>
      </c>
      <c r="K22987" s="40">
        <v>0</v>
      </c>
    </row>
    <row r="22988" spans="1:11" x14ac:dyDescent="0.35">
      <c r="A22988">
        <v>67003</v>
      </c>
      <c r="B22988" t="s">
        <v>411</v>
      </c>
      <c r="C22988" s="70">
        <v>0</v>
      </c>
      <c r="D22988" s="70">
        <v>0</v>
      </c>
      <c r="E22988" s="71">
        <v>44682</v>
      </c>
      <c r="F22988" t="s">
        <v>6113</v>
      </c>
      <c r="G22988" t="s">
        <v>1907</v>
      </c>
      <c r="H22988" t="s">
        <v>6112</v>
      </c>
      <c r="I22988" t="s">
        <v>6111</v>
      </c>
      <c r="J22988" s="40">
        <v>0</v>
      </c>
      <c r="K22988" s="40">
        <v>1.49</v>
      </c>
    </row>
    <row r="22989" spans="1:11" x14ac:dyDescent="0.35">
      <c r="A22989">
        <v>67003</v>
      </c>
      <c r="B22989" t="s">
        <v>411</v>
      </c>
      <c r="C22989" s="70">
        <v>0</v>
      </c>
      <c r="D22989" s="70">
        <v>0</v>
      </c>
      <c r="E22989" s="71">
        <v>44683</v>
      </c>
      <c r="F22989" t="s">
        <v>6110</v>
      </c>
      <c r="G22989" t="s">
        <v>1907</v>
      </c>
      <c r="J22989" s="40">
        <v>25.68</v>
      </c>
      <c r="K22989" s="40">
        <v>0</v>
      </c>
    </row>
    <row r="22990" spans="1:11" x14ac:dyDescent="0.35">
      <c r="A22990">
        <v>67003</v>
      </c>
      <c r="B22990" t="s">
        <v>411</v>
      </c>
      <c r="C22990" s="70">
        <v>0</v>
      </c>
      <c r="D22990" s="70">
        <v>0</v>
      </c>
      <c r="E22990" s="71">
        <v>44685</v>
      </c>
      <c r="F22990" t="s">
        <v>6109</v>
      </c>
      <c r="G22990" t="s">
        <v>1907</v>
      </c>
      <c r="H22990" t="s">
        <v>6108</v>
      </c>
      <c r="I22990" t="s">
        <v>6107</v>
      </c>
      <c r="J22990" s="40">
        <v>0.89</v>
      </c>
      <c r="K22990" s="40">
        <v>0</v>
      </c>
    </row>
    <row r="22991" spans="1:11" x14ac:dyDescent="0.35">
      <c r="A22991">
        <v>67003</v>
      </c>
      <c r="B22991" t="s">
        <v>411</v>
      </c>
      <c r="C22991" s="70">
        <v>0</v>
      </c>
      <c r="D22991" s="70">
        <v>0</v>
      </c>
      <c r="E22991" s="71">
        <v>44707</v>
      </c>
      <c r="F22991" t="s">
        <v>6106</v>
      </c>
      <c r="G22991" t="s">
        <v>1907</v>
      </c>
      <c r="H22991" t="s">
        <v>6105</v>
      </c>
      <c r="I22991" t="s">
        <v>6104</v>
      </c>
      <c r="J22991" s="40">
        <v>0</v>
      </c>
      <c r="K22991" s="40">
        <v>30.16</v>
      </c>
    </row>
    <row r="22992" spans="1:11" x14ac:dyDescent="0.35">
      <c r="A22992">
        <v>67003</v>
      </c>
      <c r="B22992" t="s">
        <v>411</v>
      </c>
      <c r="C22992" s="70">
        <v>0</v>
      </c>
      <c r="D22992" s="70">
        <v>0</v>
      </c>
      <c r="E22992" s="71">
        <v>44708</v>
      </c>
      <c r="F22992" t="s">
        <v>6103</v>
      </c>
      <c r="G22992" t="s">
        <v>1907</v>
      </c>
      <c r="J22992" s="40">
        <v>7.83</v>
      </c>
      <c r="K22992" s="40">
        <v>0</v>
      </c>
    </row>
    <row r="22993" spans="1:11" x14ac:dyDescent="0.35">
      <c r="A22993">
        <v>67003</v>
      </c>
      <c r="B22993" t="s">
        <v>411</v>
      </c>
      <c r="C22993" s="70">
        <v>0</v>
      </c>
      <c r="D22993" s="70">
        <v>0</v>
      </c>
      <c r="E22993" s="71">
        <v>44708</v>
      </c>
      <c r="F22993" t="s">
        <v>6102</v>
      </c>
      <c r="G22993" t="s">
        <v>1907</v>
      </c>
      <c r="J22993" s="40">
        <v>8.75</v>
      </c>
      <c r="K22993" s="40">
        <v>0</v>
      </c>
    </row>
    <row r="22994" spans="1:11" x14ac:dyDescent="0.35">
      <c r="A22994">
        <v>67003</v>
      </c>
      <c r="B22994" t="s">
        <v>411</v>
      </c>
      <c r="C22994" s="70">
        <v>0</v>
      </c>
      <c r="D22994" s="70">
        <v>0</v>
      </c>
      <c r="E22994" s="71">
        <v>44711</v>
      </c>
      <c r="F22994" t="s">
        <v>6101</v>
      </c>
      <c r="G22994" t="s">
        <v>1907</v>
      </c>
      <c r="H22994" t="s">
        <v>6100</v>
      </c>
      <c r="I22994" t="s">
        <v>6099</v>
      </c>
      <c r="J22994" s="40">
        <v>0</v>
      </c>
      <c r="K22994" s="40">
        <v>1670.11</v>
      </c>
    </row>
    <row r="22995" spans="1:11" x14ac:dyDescent="0.35">
      <c r="A22995">
        <v>67003</v>
      </c>
      <c r="B22995" t="s">
        <v>411</v>
      </c>
      <c r="C22995" s="70">
        <v>0</v>
      </c>
      <c r="D22995" s="70">
        <v>0</v>
      </c>
      <c r="E22995" s="71">
        <v>44712</v>
      </c>
      <c r="F22995" t="s">
        <v>6098</v>
      </c>
      <c r="G22995" t="s">
        <v>1907</v>
      </c>
      <c r="J22995" s="40">
        <v>0</v>
      </c>
      <c r="K22995" s="40">
        <v>32.770000000000003</v>
      </c>
    </row>
    <row r="22996" spans="1:11" x14ac:dyDescent="0.35">
      <c r="A22996">
        <v>67003</v>
      </c>
      <c r="B22996" t="s">
        <v>411</v>
      </c>
      <c r="C22996" s="70">
        <v>0</v>
      </c>
      <c r="D22996" s="70">
        <v>0</v>
      </c>
      <c r="E22996" s="71">
        <v>44712</v>
      </c>
      <c r="F22996" t="s">
        <v>6097</v>
      </c>
      <c r="G22996" t="s">
        <v>1907</v>
      </c>
      <c r="J22996" s="40">
        <v>0</v>
      </c>
      <c r="K22996" s="40">
        <v>2171.37</v>
      </c>
    </row>
    <row r="22997" spans="1:11" x14ac:dyDescent="0.35">
      <c r="A22997">
        <v>67003</v>
      </c>
      <c r="B22997" t="s">
        <v>411</v>
      </c>
      <c r="C22997" s="70">
        <v>0</v>
      </c>
      <c r="D22997" s="70">
        <v>0</v>
      </c>
      <c r="E22997" s="71">
        <v>44712</v>
      </c>
      <c r="F22997" t="s">
        <v>6096</v>
      </c>
      <c r="G22997" t="s">
        <v>1907</v>
      </c>
      <c r="J22997" s="40">
        <v>0</v>
      </c>
      <c r="K22997" s="40">
        <v>373.89</v>
      </c>
    </row>
    <row r="22998" spans="1:11" x14ac:dyDescent="0.35">
      <c r="A22998">
        <v>67003</v>
      </c>
      <c r="B22998" t="s">
        <v>411</v>
      </c>
      <c r="C22998" s="70">
        <v>0</v>
      </c>
      <c r="D22998" s="70">
        <v>0</v>
      </c>
      <c r="E22998" s="71">
        <v>44712</v>
      </c>
      <c r="F22998" t="s">
        <v>6095</v>
      </c>
      <c r="G22998" t="s">
        <v>1907</v>
      </c>
      <c r="J22998" s="40">
        <v>0</v>
      </c>
      <c r="K22998" s="40">
        <v>3515.92</v>
      </c>
    </row>
    <row r="22999" spans="1:11" x14ac:dyDescent="0.35">
      <c r="A22999">
        <v>67003</v>
      </c>
      <c r="B22999" t="s">
        <v>411</v>
      </c>
      <c r="C22999" s="70">
        <v>0</v>
      </c>
      <c r="D22999" s="70">
        <v>0</v>
      </c>
      <c r="E22999" s="71">
        <v>44712</v>
      </c>
      <c r="F22999" t="s">
        <v>6094</v>
      </c>
      <c r="G22999" t="s">
        <v>2247</v>
      </c>
      <c r="J22999" s="40">
        <v>0</v>
      </c>
      <c r="K22999" s="40">
        <v>0</v>
      </c>
    </row>
    <row r="23000" spans="1:11" x14ac:dyDescent="0.35">
      <c r="A23000">
        <v>67003</v>
      </c>
      <c r="B23000" t="s">
        <v>411</v>
      </c>
      <c r="C23000" s="70">
        <v>0</v>
      </c>
      <c r="D23000" s="70">
        <v>0</v>
      </c>
      <c r="E23000" s="71">
        <v>44712</v>
      </c>
      <c r="F23000" t="s">
        <v>6093</v>
      </c>
      <c r="G23000" t="s">
        <v>2247</v>
      </c>
      <c r="J23000" s="40">
        <v>0</v>
      </c>
      <c r="K23000" s="40">
        <v>0</v>
      </c>
    </row>
    <row r="23001" spans="1:11" x14ac:dyDescent="0.35">
      <c r="A23001">
        <v>67003</v>
      </c>
      <c r="B23001" t="s">
        <v>411</v>
      </c>
      <c r="C23001" s="70">
        <v>0</v>
      </c>
      <c r="D23001" s="70">
        <v>0</v>
      </c>
      <c r="E23001" s="71">
        <v>44712</v>
      </c>
      <c r="F23001" t="s">
        <v>6092</v>
      </c>
      <c r="G23001" t="s">
        <v>2247</v>
      </c>
      <c r="J23001" s="40">
        <v>0</v>
      </c>
      <c r="K23001" s="40">
        <v>0</v>
      </c>
    </row>
    <row r="23002" spans="1:11" x14ac:dyDescent="0.35">
      <c r="A23002">
        <v>67003</v>
      </c>
      <c r="B23002" t="s">
        <v>411</v>
      </c>
      <c r="C23002" s="70">
        <v>0</v>
      </c>
      <c r="D23002" s="70">
        <v>0</v>
      </c>
      <c r="E23002" s="71">
        <v>44712</v>
      </c>
      <c r="F23002" t="s">
        <v>6091</v>
      </c>
      <c r="G23002" t="s">
        <v>2247</v>
      </c>
      <c r="J23002" s="40">
        <v>0</v>
      </c>
      <c r="K23002" s="40">
        <v>0</v>
      </c>
    </row>
    <row r="23003" spans="1:11" x14ac:dyDescent="0.35">
      <c r="A23003">
        <v>67003</v>
      </c>
      <c r="B23003" t="s">
        <v>411</v>
      </c>
      <c r="C23003" s="70">
        <v>0</v>
      </c>
      <c r="D23003" s="70">
        <v>0</v>
      </c>
      <c r="E23003" s="71">
        <v>44712</v>
      </c>
      <c r="F23003" t="s">
        <v>6090</v>
      </c>
      <c r="G23003" t="s">
        <v>2247</v>
      </c>
      <c r="J23003" s="40">
        <v>0</v>
      </c>
      <c r="K23003" s="40">
        <v>0</v>
      </c>
    </row>
    <row r="23004" spans="1:11" x14ac:dyDescent="0.35">
      <c r="A23004">
        <v>67003</v>
      </c>
      <c r="B23004" t="s">
        <v>411</v>
      </c>
      <c r="C23004" s="70">
        <v>0</v>
      </c>
      <c r="D23004" s="70">
        <v>0</v>
      </c>
      <c r="E23004" s="71">
        <v>44712</v>
      </c>
      <c r="F23004" t="s">
        <v>6089</v>
      </c>
      <c r="G23004" t="s">
        <v>2247</v>
      </c>
      <c r="J23004" s="40">
        <v>0</v>
      </c>
      <c r="K23004" s="40">
        <v>0</v>
      </c>
    </row>
    <row r="23005" spans="1:11" x14ac:dyDescent="0.35">
      <c r="A23005">
        <v>67003</v>
      </c>
      <c r="B23005" t="s">
        <v>411</v>
      </c>
      <c r="C23005" s="70">
        <v>0</v>
      </c>
      <c r="D23005" s="70">
        <v>0</v>
      </c>
      <c r="E23005" s="71">
        <v>44712</v>
      </c>
      <c r="F23005" t="s">
        <v>6088</v>
      </c>
      <c r="G23005" t="s">
        <v>2247</v>
      </c>
      <c r="J23005" s="40">
        <v>0</v>
      </c>
      <c r="K23005" s="40">
        <v>0</v>
      </c>
    </row>
    <row r="23006" spans="1:11" x14ac:dyDescent="0.35">
      <c r="A23006">
        <v>67003</v>
      </c>
      <c r="B23006" t="s">
        <v>411</v>
      </c>
      <c r="C23006" s="70">
        <v>0</v>
      </c>
      <c r="D23006" s="70">
        <v>0</v>
      </c>
      <c r="E23006" s="71">
        <v>44712</v>
      </c>
      <c r="F23006" t="s">
        <v>6087</v>
      </c>
      <c r="G23006" t="s">
        <v>2247</v>
      </c>
      <c r="J23006" s="40">
        <v>0</v>
      </c>
      <c r="K23006" s="40">
        <v>0</v>
      </c>
    </row>
    <row r="23007" spans="1:11" x14ac:dyDescent="0.35">
      <c r="A23007">
        <v>67003</v>
      </c>
      <c r="B23007" t="s">
        <v>411</v>
      </c>
      <c r="C23007" s="70">
        <v>0</v>
      </c>
      <c r="D23007" s="70">
        <v>0</v>
      </c>
      <c r="E23007" s="71">
        <v>44712</v>
      </c>
      <c r="F23007" t="s">
        <v>6086</v>
      </c>
      <c r="G23007" t="s">
        <v>2247</v>
      </c>
      <c r="J23007" s="40">
        <v>0</v>
      </c>
      <c r="K23007" s="40">
        <v>0</v>
      </c>
    </row>
    <row r="23008" spans="1:11" x14ac:dyDescent="0.35">
      <c r="A23008">
        <v>67003</v>
      </c>
      <c r="B23008" t="s">
        <v>411</v>
      </c>
      <c r="C23008" s="70">
        <v>0</v>
      </c>
      <c r="D23008" s="70">
        <v>0</v>
      </c>
      <c r="E23008" s="71">
        <v>44712</v>
      </c>
      <c r="F23008" t="s">
        <v>6085</v>
      </c>
      <c r="G23008" t="s">
        <v>2247</v>
      </c>
      <c r="J23008" s="40">
        <v>0</v>
      </c>
      <c r="K23008" s="40">
        <v>0</v>
      </c>
    </row>
    <row r="23009" spans="1:11" x14ac:dyDescent="0.35">
      <c r="A23009">
        <v>67003</v>
      </c>
      <c r="B23009" t="s">
        <v>411</v>
      </c>
      <c r="C23009" s="70">
        <v>0</v>
      </c>
      <c r="D23009" s="70">
        <v>0</v>
      </c>
      <c r="E23009" s="71">
        <v>44712</v>
      </c>
      <c r="F23009" t="s">
        <v>6084</v>
      </c>
      <c r="G23009" t="s">
        <v>2247</v>
      </c>
      <c r="J23009" s="40">
        <v>0</v>
      </c>
      <c r="K23009" s="40">
        <v>0</v>
      </c>
    </row>
    <row r="23010" spans="1:11" x14ac:dyDescent="0.35">
      <c r="A23010">
        <v>67003</v>
      </c>
      <c r="B23010" t="s">
        <v>411</v>
      </c>
      <c r="C23010" s="70">
        <v>0</v>
      </c>
      <c r="D23010" s="70">
        <v>0</v>
      </c>
      <c r="E23010" s="71">
        <v>44712</v>
      </c>
      <c r="F23010" t="s">
        <v>6083</v>
      </c>
      <c r="G23010" t="s">
        <v>2247</v>
      </c>
      <c r="J23010" s="40">
        <v>0</v>
      </c>
      <c r="K23010" s="40">
        <v>0</v>
      </c>
    </row>
    <row r="23011" spans="1:11" x14ac:dyDescent="0.35">
      <c r="A23011">
        <v>67003</v>
      </c>
      <c r="B23011" t="s">
        <v>411</v>
      </c>
      <c r="C23011" s="70">
        <v>0</v>
      </c>
      <c r="D23011" s="70">
        <v>0</v>
      </c>
      <c r="E23011" s="71">
        <v>44712</v>
      </c>
      <c r="F23011" t="s">
        <v>6082</v>
      </c>
      <c r="G23011" t="s">
        <v>2247</v>
      </c>
      <c r="J23011" s="40">
        <v>0</v>
      </c>
      <c r="K23011" s="40">
        <v>0</v>
      </c>
    </row>
    <row r="23012" spans="1:11" x14ac:dyDescent="0.35">
      <c r="A23012">
        <v>67003</v>
      </c>
      <c r="B23012" t="s">
        <v>411</v>
      </c>
      <c r="C23012" s="70">
        <v>0</v>
      </c>
      <c r="D23012" s="70">
        <v>0</v>
      </c>
      <c r="E23012" s="71">
        <v>44712</v>
      </c>
      <c r="F23012" t="s">
        <v>6081</v>
      </c>
      <c r="G23012" t="s">
        <v>2247</v>
      </c>
      <c r="J23012" s="40">
        <v>0</v>
      </c>
      <c r="K23012" s="40">
        <v>0</v>
      </c>
    </row>
    <row r="23013" spans="1:11" x14ac:dyDescent="0.35">
      <c r="A23013">
        <v>67003</v>
      </c>
      <c r="B23013" t="s">
        <v>411</v>
      </c>
      <c r="C23013" s="70">
        <v>0</v>
      </c>
      <c r="D23013" s="70">
        <v>0</v>
      </c>
      <c r="E23013" s="71">
        <v>44712</v>
      </c>
      <c r="F23013" t="s">
        <v>6080</v>
      </c>
      <c r="G23013" t="s">
        <v>2247</v>
      </c>
      <c r="J23013" s="40">
        <v>0</v>
      </c>
      <c r="K23013" s="40">
        <v>0</v>
      </c>
    </row>
    <row r="23014" spans="1:11" x14ac:dyDescent="0.35">
      <c r="A23014">
        <v>67003</v>
      </c>
      <c r="B23014" t="s">
        <v>411</v>
      </c>
      <c r="C23014" s="70">
        <v>0</v>
      </c>
      <c r="D23014" s="70">
        <v>0</v>
      </c>
      <c r="E23014" s="71">
        <v>44712</v>
      </c>
      <c r="F23014" t="s">
        <v>6079</v>
      </c>
      <c r="G23014" t="s">
        <v>2247</v>
      </c>
      <c r="J23014" s="40">
        <v>0</v>
      </c>
      <c r="K23014" s="40">
        <v>0</v>
      </c>
    </row>
    <row r="23015" spans="1:11" x14ac:dyDescent="0.35">
      <c r="A23015">
        <v>67003</v>
      </c>
      <c r="B23015" t="s">
        <v>411</v>
      </c>
      <c r="C23015" s="70">
        <v>0</v>
      </c>
      <c r="D23015" s="70">
        <v>0</v>
      </c>
      <c r="E23015" s="71">
        <v>44712</v>
      </c>
      <c r="F23015" t="s">
        <v>6078</v>
      </c>
      <c r="G23015" t="s">
        <v>2247</v>
      </c>
      <c r="J23015" s="40">
        <v>0</v>
      </c>
      <c r="K23015" s="40">
        <v>0</v>
      </c>
    </row>
    <row r="23016" spans="1:11" x14ac:dyDescent="0.35">
      <c r="A23016">
        <v>67003</v>
      </c>
      <c r="B23016" t="s">
        <v>411</v>
      </c>
      <c r="C23016" s="70">
        <v>0</v>
      </c>
      <c r="D23016" s="70">
        <v>0</v>
      </c>
      <c r="E23016" s="71">
        <v>44712</v>
      </c>
      <c r="F23016" t="s">
        <v>6077</v>
      </c>
      <c r="G23016" t="s">
        <v>2247</v>
      </c>
      <c r="J23016" s="40">
        <v>0</v>
      </c>
      <c r="K23016" s="40">
        <v>0</v>
      </c>
    </row>
    <row r="23017" spans="1:11" x14ac:dyDescent="0.35">
      <c r="A23017">
        <v>67003</v>
      </c>
      <c r="B23017" t="s">
        <v>411</v>
      </c>
      <c r="C23017" s="70">
        <v>0</v>
      </c>
      <c r="D23017" s="70">
        <v>0</v>
      </c>
      <c r="E23017" s="71">
        <v>44712</v>
      </c>
      <c r="F23017" t="s">
        <v>6076</v>
      </c>
      <c r="G23017" t="s">
        <v>2247</v>
      </c>
      <c r="J23017" s="40">
        <v>0</v>
      </c>
      <c r="K23017" s="40">
        <v>0</v>
      </c>
    </row>
    <row r="23018" spans="1:11" x14ac:dyDescent="0.35">
      <c r="A23018">
        <v>67003</v>
      </c>
      <c r="B23018" t="s">
        <v>411</v>
      </c>
      <c r="C23018" s="70">
        <v>0</v>
      </c>
      <c r="D23018" s="70">
        <v>0</v>
      </c>
      <c r="E23018" s="71">
        <v>44712</v>
      </c>
      <c r="F23018" t="s">
        <v>6075</v>
      </c>
      <c r="G23018" t="s">
        <v>2247</v>
      </c>
      <c r="J23018" s="40">
        <v>0</v>
      </c>
      <c r="K23018" s="40">
        <v>0</v>
      </c>
    </row>
    <row r="23019" spans="1:11" x14ac:dyDescent="0.35">
      <c r="A23019">
        <v>67003</v>
      </c>
      <c r="B23019" t="s">
        <v>411</v>
      </c>
      <c r="C23019" s="70">
        <v>0</v>
      </c>
      <c r="D23019" s="70">
        <v>0</v>
      </c>
      <c r="E23019" s="71">
        <v>44712</v>
      </c>
      <c r="F23019" t="s">
        <v>6074</v>
      </c>
      <c r="G23019" t="s">
        <v>2247</v>
      </c>
      <c r="J23019" s="40">
        <v>0</v>
      </c>
      <c r="K23019" s="40">
        <v>0</v>
      </c>
    </row>
    <row r="23020" spans="1:11" x14ac:dyDescent="0.35">
      <c r="A23020">
        <v>67003</v>
      </c>
      <c r="B23020" t="s">
        <v>411</v>
      </c>
      <c r="C23020" s="70">
        <v>0</v>
      </c>
      <c r="D23020" s="70">
        <v>0</v>
      </c>
      <c r="E23020" s="71">
        <v>44712</v>
      </c>
      <c r="F23020" t="s">
        <v>6073</v>
      </c>
      <c r="G23020" t="s">
        <v>2247</v>
      </c>
      <c r="J23020" s="40">
        <v>0</v>
      </c>
      <c r="K23020" s="40">
        <v>0</v>
      </c>
    </row>
    <row r="23021" spans="1:11" x14ac:dyDescent="0.35">
      <c r="A23021">
        <v>67003</v>
      </c>
      <c r="B23021" t="s">
        <v>411</v>
      </c>
      <c r="C23021" s="70">
        <v>0</v>
      </c>
      <c r="D23021" s="70">
        <v>0</v>
      </c>
      <c r="E23021" s="71">
        <v>44712</v>
      </c>
      <c r="F23021" t="s">
        <v>6072</v>
      </c>
      <c r="G23021" t="s">
        <v>2247</v>
      </c>
      <c r="J23021" s="40">
        <v>0</v>
      </c>
      <c r="K23021" s="40">
        <v>0</v>
      </c>
    </row>
    <row r="23022" spans="1:11" x14ac:dyDescent="0.35">
      <c r="A23022">
        <v>67003</v>
      </c>
      <c r="B23022" t="s">
        <v>411</v>
      </c>
      <c r="C23022" s="70">
        <v>0</v>
      </c>
      <c r="D23022" s="70">
        <v>0</v>
      </c>
      <c r="E23022" s="71">
        <v>44712</v>
      </c>
      <c r="F23022" t="s">
        <v>6071</v>
      </c>
      <c r="G23022" t="s">
        <v>2247</v>
      </c>
      <c r="J23022" s="40">
        <v>0</v>
      </c>
      <c r="K23022" s="40">
        <v>0</v>
      </c>
    </row>
    <row r="23023" spans="1:11" x14ac:dyDescent="0.35">
      <c r="A23023">
        <v>67003</v>
      </c>
      <c r="B23023" t="s">
        <v>411</v>
      </c>
      <c r="C23023" s="70">
        <v>0</v>
      </c>
      <c r="D23023" s="70">
        <v>0</v>
      </c>
      <c r="E23023" s="71">
        <v>44712</v>
      </c>
      <c r="F23023" t="s">
        <v>6070</v>
      </c>
      <c r="G23023" t="s">
        <v>2247</v>
      </c>
      <c r="J23023" s="40">
        <v>0</v>
      </c>
      <c r="K23023" s="40">
        <v>0</v>
      </c>
    </row>
    <row r="23024" spans="1:11" x14ac:dyDescent="0.35">
      <c r="A23024">
        <v>67003</v>
      </c>
      <c r="B23024" t="s">
        <v>411</v>
      </c>
      <c r="C23024" s="70">
        <v>0</v>
      </c>
      <c r="D23024" s="70">
        <v>0</v>
      </c>
      <c r="E23024" s="71">
        <v>44712</v>
      </c>
      <c r="F23024" t="s">
        <v>6069</v>
      </c>
      <c r="G23024" t="s">
        <v>2247</v>
      </c>
      <c r="J23024" s="40">
        <v>0</v>
      </c>
      <c r="K23024" s="40">
        <v>0</v>
      </c>
    </row>
    <row r="23025" spans="1:11" x14ac:dyDescent="0.35">
      <c r="A23025">
        <v>67003</v>
      </c>
      <c r="B23025" t="s">
        <v>411</v>
      </c>
      <c r="C23025" s="70">
        <v>0</v>
      </c>
      <c r="D23025" s="70">
        <v>0</v>
      </c>
      <c r="E23025" s="71">
        <v>44712</v>
      </c>
      <c r="F23025" t="s">
        <v>6068</v>
      </c>
      <c r="G23025" t="s">
        <v>2247</v>
      </c>
      <c r="J23025" s="40">
        <v>0</v>
      </c>
      <c r="K23025" s="40">
        <v>0</v>
      </c>
    </row>
    <row r="23026" spans="1:11" x14ac:dyDescent="0.35">
      <c r="A23026">
        <v>67003</v>
      </c>
      <c r="B23026" t="s">
        <v>411</v>
      </c>
      <c r="C23026" s="70">
        <v>0</v>
      </c>
      <c r="D23026" s="70">
        <v>0</v>
      </c>
      <c r="E23026" s="71">
        <v>44712</v>
      </c>
      <c r="F23026" t="s">
        <v>6067</v>
      </c>
      <c r="G23026" t="s">
        <v>2247</v>
      </c>
      <c r="J23026" s="40">
        <v>0</v>
      </c>
      <c r="K23026" s="40">
        <v>0</v>
      </c>
    </row>
    <row r="23027" spans="1:11" x14ac:dyDescent="0.35">
      <c r="A23027">
        <v>67003</v>
      </c>
      <c r="B23027" t="s">
        <v>411</v>
      </c>
      <c r="C23027" s="70">
        <v>0</v>
      </c>
      <c r="D23027" s="70">
        <v>0</v>
      </c>
      <c r="E23027" s="71">
        <v>44712</v>
      </c>
      <c r="F23027" t="s">
        <v>6066</v>
      </c>
      <c r="G23027" t="s">
        <v>2247</v>
      </c>
      <c r="J23027" s="40">
        <v>0</v>
      </c>
      <c r="K23027" s="40">
        <v>0</v>
      </c>
    </row>
    <row r="23028" spans="1:11" x14ac:dyDescent="0.35">
      <c r="A23028">
        <v>67003</v>
      </c>
      <c r="B23028" t="s">
        <v>411</v>
      </c>
      <c r="C23028" s="70">
        <v>0</v>
      </c>
      <c r="D23028" s="70">
        <v>0</v>
      </c>
      <c r="E23028" s="71">
        <v>44712</v>
      </c>
      <c r="F23028" t="s">
        <v>6065</v>
      </c>
      <c r="G23028" t="s">
        <v>2247</v>
      </c>
      <c r="J23028" s="40">
        <v>0</v>
      </c>
      <c r="K23028" s="40">
        <v>0</v>
      </c>
    </row>
    <row r="23029" spans="1:11" x14ac:dyDescent="0.35">
      <c r="A23029">
        <v>67003</v>
      </c>
      <c r="B23029" t="s">
        <v>411</v>
      </c>
      <c r="C23029" s="70">
        <v>0</v>
      </c>
      <c r="D23029" s="70">
        <v>0</v>
      </c>
      <c r="E23029" s="71">
        <v>44712</v>
      </c>
      <c r="F23029" t="s">
        <v>6064</v>
      </c>
      <c r="G23029" t="s">
        <v>2247</v>
      </c>
      <c r="J23029" s="40">
        <v>0</v>
      </c>
      <c r="K23029" s="40">
        <v>0</v>
      </c>
    </row>
    <row r="23030" spans="1:11" x14ac:dyDescent="0.35">
      <c r="A23030">
        <v>67003</v>
      </c>
      <c r="B23030" t="s">
        <v>411</v>
      </c>
      <c r="C23030" s="70">
        <v>0</v>
      </c>
      <c r="D23030" s="70">
        <v>0</v>
      </c>
      <c r="E23030" s="71">
        <v>44712</v>
      </c>
      <c r="F23030" t="s">
        <v>6063</v>
      </c>
      <c r="G23030" t="s">
        <v>2247</v>
      </c>
      <c r="J23030" s="40">
        <v>0</v>
      </c>
      <c r="K23030" s="40">
        <v>0</v>
      </c>
    </row>
    <row r="23031" spans="1:11" x14ac:dyDescent="0.35">
      <c r="A23031">
        <v>67003</v>
      </c>
      <c r="B23031" t="s">
        <v>411</v>
      </c>
      <c r="C23031" s="70">
        <v>0</v>
      </c>
      <c r="D23031" s="70">
        <v>0</v>
      </c>
      <c r="E23031" s="71">
        <v>44712</v>
      </c>
      <c r="F23031" t="s">
        <v>6062</v>
      </c>
      <c r="G23031" t="s">
        <v>2247</v>
      </c>
      <c r="J23031" s="40">
        <v>0</v>
      </c>
      <c r="K23031" s="40">
        <v>0</v>
      </c>
    </row>
    <row r="23032" spans="1:11" x14ac:dyDescent="0.35">
      <c r="A23032">
        <v>67003</v>
      </c>
      <c r="B23032" t="s">
        <v>411</v>
      </c>
      <c r="C23032" s="70">
        <v>0</v>
      </c>
      <c r="D23032" s="70">
        <v>0</v>
      </c>
      <c r="E23032" s="71">
        <v>44712</v>
      </c>
      <c r="F23032" t="s">
        <v>6061</v>
      </c>
      <c r="G23032" t="s">
        <v>2247</v>
      </c>
      <c r="J23032" s="40">
        <v>0</v>
      </c>
      <c r="K23032" s="40">
        <v>0</v>
      </c>
    </row>
    <row r="23033" spans="1:11" x14ac:dyDescent="0.35">
      <c r="A23033">
        <v>67003</v>
      </c>
      <c r="B23033" t="s">
        <v>411</v>
      </c>
      <c r="C23033" s="70">
        <v>0</v>
      </c>
      <c r="D23033" s="70">
        <v>0</v>
      </c>
      <c r="E23033" s="71">
        <v>44712</v>
      </c>
      <c r="F23033" t="s">
        <v>6060</v>
      </c>
      <c r="G23033" t="s">
        <v>2247</v>
      </c>
      <c r="J23033" s="40">
        <v>0</v>
      </c>
      <c r="K23033" s="40">
        <v>0</v>
      </c>
    </row>
    <row r="23034" spans="1:11" x14ac:dyDescent="0.35">
      <c r="A23034">
        <v>67003</v>
      </c>
      <c r="B23034" t="s">
        <v>411</v>
      </c>
      <c r="C23034" s="70">
        <v>0</v>
      </c>
      <c r="D23034" s="70">
        <v>0</v>
      </c>
      <c r="E23034" s="71">
        <v>44712</v>
      </c>
      <c r="F23034" t="s">
        <v>6059</v>
      </c>
      <c r="G23034" t="s">
        <v>2247</v>
      </c>
      <c r="J23034" s="40">
        <v>0</v>
      </c>
      <c r="K23034" s="40">
        <v>0</v>
      </c>
    </row>
    <row r="23035" spans="1:11" x14ac:dyDescent="0.35">
      <c r="A23035">
        <v>67003</v>
      </c>
      <c r="B23035" t="s">
        <v>411</v>
      </c>
      <c r="C23035" s="70">
        <v>0</v>
      </c>
      <c r="D23035" s="70">
        <v>0</v>
      </c>
      <c r="E23035" s="71">
        <v>44712</v>
      </c>
      <c r="F23035" t="s">
        <v>6058</v>
      </c>
      <c r="G23035" t="s">
        <v>2247</v>
      </c>
      <c r="J23035" s="40">
        <v>0</v>
      </c>
      <c r="K23035" s="40">
        <v>0</v>
      </c>
    </row>
    <row r="23036" spans="1:11" x14ac:dyDescent="0.35">
      <c r="A23036">
        <v>67003</v>
      </c>
      <c r="B23036" t="s">
        <v>411</v>
      </c>
      <c r="C23036" s="70">
        <v>0</v>
      </c>
      <c r="D23036" s="70">
        <v>0</v>
      </c>
      <c r="E23036" s="71">
        <v>44712</v>
      </c>
      <c r="F23036" t="s">
        <v>6057</v>
      </c>
      <c r="G23036" t="s">
        <v>2247</v>
      </c>
      <c r="J23036" s="40">
        <v>0</v>
      </c>
      <c r="K23036" s="40">
        <v>0</v>
      </c>
    </row>
    <row r="23037" spans="1:11" x14ac:dyDescent="0.35">
      <c r="A23037">
        <v>67003</v>
      </c>
      <c r="B23037" t="s">
        <v>411</v>
      </c>
      <c r="C23037" s="70">
        <v>0</v>
      </c>
      <c r="D23037" s="70">
        <v>0</v>
      </c>
      <c r="E23037" s="71">
        <v>44712</v>
      </c>
      <c r="F23037" t="s">
        <v>6056</v>
      </c>
      <c r="G23037" t="s">
        <v>2247</v>
      </c>
      <c r="J23037" s="40">
        <v>0</v>
      </c>
      <c r="K23037" s="40">
        <v>0</v>
      </c>
    </row>
    <row r="23038" spans="1:11" x14ac:dyDescent="0.35">
      <c r="A23038">
        <v>67003</v>
      </c>
      <c r="B23038" t="s">
        <v>411</v>
      </c>
      <c r="C23038" s="70">
        <v>0</v>
      </c>
      <c r="D23038" s="70">
        <v>0</v>
      </c>
      <c r="E23038" s="71">
        <v>44712</v>
      </c>
      <c r="F23038" t="s">
        <v>6055</v>
      </c>
      <c r="G23038" t="s">
        <v>2247</v>
      </c>
      <c r="J23038" s="40">
        <v>0</v>
      </c>
      <c r="K23038" s="40">
        <v>0</v>
      </c>
    </row>
    <row r="23039" spans="1:11" x14ac:dyDescent="0.35">
      <c r="A23039">
        <v>67003</v>
      </c>
      <c r="B23039" t="s">
        <v>411</v>
      </c>
      <c r="C23039" s="70">
        <v>0</v>
      </c>
      <c r="D23039" s="70">
        <v>0</v>
      </c>
      <c r="E23039" s="71">
        <v>44712</v>
      </c>
      <c r="F23039" t="s">
        <v>6054</v>
      </c>
      <c r="G23039" t="s">
        <v>2247</v>
      </c>
      <c r="J23039" s="40">
        <v>0</v>
      </c>
      <c r="K23039" s="40">
        <v>0</v>
      </c>
    </row>
    <row r="23040" spans="1:11" x14ac:dyDescent="0.35">
      <c r="A23040">
        <v>67003</v>
      </c>
      <c r="B23040" t="s">
        <v>411</v>
      </c>
      <c r="C23040" s="70">
        <v>0</v>
      </c>
      <c r="D23040" s="70">
        <v>0</v>
      </c>
      <c r="E23040" s="71">
        <v>44712</v>
      </c>
      <c r="F23040" t="s">
        <v>6053</v>
      </c>
      <c r="G23040" t="s">
        <v>2247</v>
      </c>
      <c r="J23040" s="40">
        <v>0</v>
      </c>
      <c r="K23040" s="40">
        <v>0</v>
      </c>
    </row>
    <row r="23041" spans="1:11" x14ac:dyDescent="0.35">
      <c r="A23041">
        <v>67003</v>
      </c>
      <c r="B23041" t="s">
        <v>411</v>
      </c>
      <c r="C23041" s="70">
        <v>0</v>
      </c>
      <c r="D23041" s="70">
        <v>0</v>
      </c>
      <c r="E23041" s="71">
        <v>44712</v>
      </c>
      <c r="F23041" t="s">
        <v>6052</v>
      </c>
      <c r="G23041" t="s">
        <v>2247</v>
      </c>
      <c r="J23041" s="40">
        <v>0</v>
      </c>
      <c r="K23041" s="40">
        <v>0</v>
      </c>
    </row>
    <row r="23042" spans="1:11" x14ac:dyDescent="0.35">
      <c r="A23042">
        <v>67003</v>
      </c>
      <c r="B23042" t="s">
        <v>411</v>
      </c>
      <c r="C23042" s="70">
        <v>0</v>
      </c>
      <c r="D23042" s="70">
        <v>0</v>
      </c>
      <c r="E23042" s="71">
        <v>44712</v>
      </c>
      <c r="F23042" t="s">
        <v>6051</v>
      </c>
      <c r="G23042" t="s">
        <v>2247</v>
      </c>
      <c r="J23042" s="40">
        <v>0</v>
      </c>
      <c r="K23042" s="40">
        <v>0</v>
      </c>
    </row>
    <row r="23043" spans="1:11" x14ac:dyDescent="0.35">
      <c r="A23043">
        <v>67003</v>
      </c>
      <c r="B23043" t="s">
        <v>411</v>
      </c>
      <c r="C23043" s="70">
        <v>0</v>
      </c>
      <c r="D23043" s="70">
        <v>0</v>
      </c>
      <c r="E23043" s="71">
        <v>44712</v>
      </c>
      <c r="F23043" t="s">
        <v>6050</v>
      </c>
      <c r="G23043" t="s">
        <v>2247</v>
      </c>
      <c r="J23043" s="40">
        <v>0</v>
      </c>
      <c r="K23043" s="40">
        <v>0</v>
      </c>
    </row>
    <row r="23044" spans="1:11" x14ac:dyDescent="0.35">
      <c r="A23044">
        <v>67003</v>
      </c>
      <c r="B23044" t="s">
        <v>411</v>
      </c>
      <c r="C23044" s="70">
        <v>0</v>
      </c>
      <c r="D23044" s="70">
        <v>0</v>
      </c>
      <c r="E23044" s="71">
        <v>44712</v>
      </c>
      <c r="F23044" t="s">
        <v>6049</v>
      </c>
      <c r="G23044" t="s">
        <v>2247</v>
      </c>
      <c r="J23044" s="40">
        <v>0</v>
      </c>
      <c r="K23044" s="40">
        <v>0</v>
      </c>
    </row>
    <row r="23045" spans="1:11" x14ac:dyDescent="0.35">
      <c r="A23045">
        <v>67003</v>
      </c>
      <c r="B23045" t="s">
        <v>411</v>
      </c>
      <c r="C23045" s="70">
        <v>0</v>
      </c>
      <c r="D23045" s="70">
        <v>0</v>
      </c>
      <c r="E23045" s="71">
        <v>44712</v>
      </c>
      <c r="F23045" t="s">
        <v>6048</v>
      </c>
      <c r="G23045" t="s">
        <v>2247</v>
      </c>
      <c r="J23045" s="40">
        <v>0</v>
      </c>
      <c r="K23045" s="40">
        <v>0</v>
      </c>
    </row>
    <row r="23046" spans="1:11" x14ac:dyDescent="0.35">
      <c r="A23046">
        <v>67003</v>
      </c>
      <c r="B23046" t="s">
        <v>411</v>
      </c>
      <c r="C23046" s="70">
        <v>0</v>
      </c>
      <c r="D23046" s="70">
        <v>0</v>
      </c>
      <c r="E23046" s="71">
        <v>44712</v>
      </c>
      <c r="F23046" t="s">
        <v>6047</v>
      </c>
      <c r="G23046" t="s">
        <v>2247</v>
      </c>
      <c r="J23046" s="40">
        <v>0</v>
      </c>
      <c r="K23046" s="40">
        <v>0</v>
      </c>
    </row>
    <row r="23047" spans="1:11" x14ac:dyDescent="0.35">
      <c r="A23047">
        <v>67003</v>
      </c>
      <c r="B23047" t="s">
        <v>411</v>
      </c>
      <c r="C23047" s="70">
        <v>0</v>
      </c>
      <c r="D23047" s="70">
        <v>0</v>
      </c>
      <c r="E23047" s="71">
        <v>44712</v>
      </c>
      <c r="F23047" t="s">
        <v>6046</v>
      </c>
      <c r="G23047" t="s">
        <v>2247</v>
      </c>
      <c r="J23047" s="40">
        <v>0</v>
      </c>
      <c r="K23047" s="40">
        <v>0</v>
      </c>
    </row>
    <row r="23048" spans="1:11" x14ac:dyDescent="0.35">
      <c r="A23048">
        <v>67003</v>
      </c>
      <c r="B23048" t="s">
        <v>411</v>
      </c>
      <c r="C23048" s="70">
        <v>0</v>
      </c>
      <c r="D23048" s="70">
        <v>0</v>
      </c>
      <c r="E23048" s="71">
        <v>44712</v>
      </c>
      <c r="F23048" t="s">
        <v>6045</v>
      </c>
      <c r="G23048" t="s">
        <v>2247</v>
      </c>
      <c r="J23048" s="40">
        <v>0</v>
      </c>
      <c r="K23048" s="40">
        <v>0</v>
      </c>
    </row>
    <row r="23049" spans="1:11" x14ac:dyDescent="0.35">
      <c r="A23049">
        <v>67003</v>
      </c>
      <c r="B23049" t="s">
        <v>411</v>
      </c>
      <c r="C23049" s="70">
        <v>0</v>
      </c>
      <c r="D23049" s="70">
        <v>0</v>
      </c>
      <c r="E23049" s="71">
        <v>44712</v>
      </c>
      <c r="F23049" t="s">
        <v>6044</v>
      </c>
      <c r="G23049" t="s">
        <v>2247</v>
      </c>
      <c r="J23049" s="40">
        <v>0</v>
      </c>
      <c r="K23049" s="40">
        <v>0</v>
      </c>
    </row>
    <row r="23050" spans="1:11" x14ac:dyDescent="0.35">
      <c r="A23050">
        <v>67003</v>
      </c>
      <c r="B23050" t="s">
        <v>411</v>
      </c>
      <c r="C23050" s="70">
        <v>0</v>
      </c>
      <c r="D23050" s="70">
        <v>0</v>
      </c>
      <c r="E23050" s="71">
        <v>44712</v>
      </c>
      <c r="F23050" t="s">
        <v>6043</v>
      </c>
      <c r="G23050" t="s">
        <v>2247</v>
      </c>
      <c r="J23050" s="40">
        <v>0</v>
      </c>
      <c r="K23050" s="40">
        <v>0</v>
      </c>
    </row>
    <row r="23051" spans="1:11" x14ac:dyDescent="0.35">
      <c r="A23051">
        <v>67003</v>
      </c>
      <c r="B23051" t="s">
        <v>411</v>
      </c>
      <c r="C23051" s="70">
        <v>0</v>
      </c>
      <c r="D23051" s="70">
        <v>0</v>
      </c>
      <c r="E23051" s="71">
        <v>44712</v>
      </c>
      <c r="F23051" t="s">
        <v>6042</v>
      </c>
      <c r="G23051" t="s">
        <v>2247</v>
      </c>
      <c r="J23051" s="40">
        <v>0</v>
      </c>
      <c r="K23051" s="40">
        <v>0</v>
      </c>
    </row>
    <row r="23052" spans="1:11" x14ac:dyDescent="0.35">
      <c r="A23052">
        <v>67003</v>
      </c>
      <c r="B23052" t="s">
        <v>411</v>
      </c>
      <c r="C23052" s="70">
        <v>0</v>
      </c>
      <c r="D23052" s="70">
        <v>0</v>
      </c>
      <c r="E23052" s="71">
        <v>44712</v>
      </c>
      <c r="F23052" t="s">
        <v>6041</v>
      </c>
      <c r="G23052" t="s">
        <v>2247</v>
      </c>
      <c r="J23052" s="40">
        <v>0</v>
      </c>
      <c r="K23052" s="40">
        <v>0</v>
      </c>
    </row>
    <row r="23053" spans="1:11" x14ac:dyDescent="0.35">
      <c r="A23053">
        <v>67003</v>
      </c>
      <c r="B23053" t="s">
        <v>411</v>
      </c>
      <c r="C23053" s="70">
        <v>0</v>
      </c>
      <c r="D23053" s="70">
        <v>0</v>
      </c>
      <c r="E23053" s="71">
        <v>44712</v>
      </c>
      <c r="F23053" t="s">
        <v>6040</v>
      </c>
      <c r="G23053" t="s">
        <v>2247</v>
      </c>
      <c r="J23053" s="40">
        <v>0</v>
      </c>
      <c r="K23053" s="40">
        <v>0</v>
      </c>
    </row>
    <row r="23054" spans="1:11" x14ac:dyDescent="0.35">
      <c r="A23054">
        <v>67003</v>
      </c>
      <c r="B23054" t="s">
        <v>411</v>
      </c>
      <c r="C23054" s="70">
        <v>0</v>
      </c>
      <c r="D23054" s="70">
        <v>0</v>
      </c>
      <c r="E23054" s="71">
        <v>44712</v>
      </c>
      <c r="F23054" t="s">
        <v>6039</v>
      </c>
      <c r="G23054" t="s">
        <v>2247</v>
      </c>
      <c r="J23054" s="40">
        <v>0</v>
      </c>
      <c r="K23054" s="40">
        <v>0</v>
      </c>
    </row>
    <row r="23055" spans="1:11" x14ac:dyDescent="0.35">
      <c r="A23055">
        <v>67003</v>
      </c>
      <c r="B23055" t="s">
        <v>411</v>
      </c>
      <c r="C23055" s="70">
        <v>0</v>
      </c>
      <c r="D23055" s="70">
        <v>0</v>
      </c>
      <c r="E23055" s="71">
        <v>44712</v>
      </c>
      <c r="F23055" t="s">
        <v>6038</v>
      </c>
      <c r="G23055" t="s">
        <v>2247</v>
      </c>
      <c r="J23055" s="40">
        <v>0</v>
      </c>
      <c r="K23055" s="40">
        <v>0</v>
      </c>
    </row>
    <row r="23056" spans="1:11" x14ac:dyDescent="0.35">
      <c r="A23056">
        <v>67003</v>
      </c>
      <c r="B23056" t="s">
        <v>411</v>
      </c>
      <c r="C23056" s="70">
        <v>0</v>
      </c>
      <c r="D23056" s="70">
        <v>0</v>
      </c>
      <c r="E23056" s="71">
        <v>44712</v>
      </c>
      <c r="F23056" t="s">
        <v>6037</v>
      </c>
      <c r="G23056" t="s">
        <v>2247</v>
      </c>
      <c r="J23056" s="40">
        <v>0</v>
      </c>
      <c r="K23056" s="40">
        <v>0</v>
      </c>
    </row>
    <row r="23057" spans="1:11" x14ac:dyDescent="0.35">
      <c r="A23057">
        <v>67003</v>
      </c>
      <c r="B23057" t="s">
        <v>411</v>
      </c>
      <c r="C23057" s="70">
        <v>0</v>
      </c>
      <c r="D23057" s="70">
        <v>0</v>
      </c>
      <c r="E23057" s="71">
        <v>44712</v>
      </c>
      <c r="F23057" t="s">
        <v>6036</v>
      </c>
      <c r="G23057" t="s">
        <v>2247</v>
      </c>
      <c r="J23057" s="40">
        <v>0</v>
      </c>
      <c r="K23057" s="40">
        <v>0</v>
      </c>
    </row>
    <row r="23058" spans="1:11" x14ac:dyDescent="0.35">
      <c r="A23058">
        <v>67003</v>
      </c>
      <c r="B23058" t="s">
        <v>411</v>
      </c>
      <c r="C23058" s="70">
        <v>0</v>
      </c>
      <c r="D23058" s="70">
        <v>0</v>
      </c>
      <c r="E23058" s="71">
        <v>44712</v>
      </c>
      <c r="F23058" t="s">
        <v>6035</v>
      </c>
      <c r="G23058" t="s">
        <v>2247</v>
      </c>
      <c r="J23058" s="40">
        <v>0</v>
      </c>
      <c r="K23058" s="40">
        <v>0</v>
      </c>
    </row>
    <row r="23059" spans="1:11" x14ac:dyDescent="0.35">
      <c r="A23059">
        <v>67003</v>
      </c>
      <c r="B23059" t="s">
        <v>411</v>
      </c>
      <c r="C23059" s="70">
        <v>0</v>
      </c>
      <c r="D23059" s="70">
        <v>0</v>
      </c>
      <c r="E23059" s="71">
        <v>44712</v>
      </c>
      <c r="F23059" t="s">
        <v>6034</v>
      </c>
      <c r="G23059" t="s">
        <v>2247</v>
      </c>
      <c r="J23059" s="40">
        <v>0</v>
      </c>
      <c r="K23059" s="40">
        <v>0</v>
      </c>
    </row>
    <row r="23060" spans="1:11" x14ac:dyDescent="0.35">
      <c r="A23060">
        <v>67003</v>
      </c>
      <c r="B23060" t="s">
        <v>411</v>
      </c>
      <c r="C23060" s="70">
        <v>0</v>
      </c>
      <c r="D23060" s="70">
        <v>0</v>
      </c>
      <c r="E23060" s="71">
        <v>44712</v>
      </c>
      <c r="F23060" t="s">
        <v>6033</v>
      </c>
      <c r="G23060" t="s">
        <v>2247</v>
      </c>
      <c r="J23060" s="40">
        <v>0</v>
      </c>
      <c r="K23060" s="40">
        <v>85.13</v>
      </c>
    </row>
    <row r="23061" spans="1:11" x14ac:dyDescent="0.35">
      <c r="A23061">
        <v>67003</v>
      </c>
      <c r="B23061" t="s">
        <v>411</v>
      </c>
      <c r="C23061" s="70">
        <v>0</v>
      </c>
      <c r="D23061" s="70">
        <v>0</v>
      </c>
      <c r="E23061" s="71">
        <v>44712</v>
      </c>
      <c r="F23061" t="s">
        <v>6032</v>
      </c>
      <c r="G23061" t="s">
        <v>2247</v>
      </c>
      <c r="J23061" s="40">
        <v>0</v>
      </c>
      <c r="K23061" s="40">
        <v>93.13</v>
      </c>
    </row>
    <row r="23062" spans="1:11" x14ac:dyDescent="0.35">
      <c r="A23062">
        <v>67003</v>
      </c>
      <c r="B23062" t="s">
        <v>411</v>
      </c>
      <c r="C23062" s="70">
        <v>0</v>
      </c>
      <c r="D23062" s="70">
        <v>0</v>
      </c>
      <c r="E23062" s="71">
        <v>44712</v>
      </c>
      <c r="F23062" t="s">
        <v>6031</v>
      </c>
      <c r="G23062" t="s">
        <v>2247</v>
      </c>
      <c r="J23062" s="40">
        <v>0</v>
      </c>
      <c r="K23062" s="40">
        <v>690.73</v>
      </c>
    </row>
    <row r="23063" spans="1:11" x14ac:dyDescent="0.35">
      <c r="A23063">
        <v>67003</v>
      </c>
      <c r="B23063" t="s">
        <v>411</v>
      </c>
      <c r="C23063" s="70">
        <v>0</v>
      </c>
      <c r="D23063" s="70">
        <v>0</v>
      </c>
      <c r="E23063" s="71">
        <v>44712</v>
      </c>
      <c r="F23063" t="s">
        <v>6030</v>
      </c>
      <c r="G23063" t="s">
        <v>2247</v>
      </c>
      <c r="J23063" s="40">
        <v>0</v>
      </c>
      <c r="K23063" s="40">
        <v>988.29</v>
      </c>
    </row>
    <row r="23064" spans="1:11" x14ac:dyDescent="0.35">
      <c r="A23064">
        <v>67003</v>
      </c>
      <c r="B23064" t="s">
        <v>411</v>
      </c>
      <c r="C23064" s="70">
        <v>0</v>
      </c>
      <c r="D23064" s="70">
        <v>0</v>
      </c>
      <c r="E23064" s="71">
        <v>44712</v>
      </c>
      <c r="F23064" t="s">
        <v>6029</v>
      </c>
      <c r="G23064" t="s">
        <v>2247</v>
      </c>
      <c r="J23064" s="40">
        <v>54.48</v>
      </c>
      <c r="K23064" s="40">
        <v>0</v>
      </c>
    </row>
    <row r="23065" spans="1:11" x14ac:dyDescent="0.35">
      <c r="A23065">
        <v>67003</v>
      </c>
      <c r="B23065" t="s">
        <v>411</v>
      </c>
      <c r="C23065" s="70">
        <v>0</v>
      </c>
      <c r="D23065" s="70">
        <v>0</v>
      </c>
      <c r="E23065" s="71">
        <v>44712</v>
      </c>
      <c r="F23065" t="s">
        <v>6028</v>
      </c>
      <c r="G23065" t="s">
        <v>2247</v>
      </c>
      <c r="J23065" s="40">
        <v>34.18</v>
      </c>
      <c r="K23065" s="40">
        <v>0</v>
      </c>
    </row>
    <row r="23066" spans="1:11" x14ac:dyDescent="0.35">
      <c r="A23066">
        <v>67003</v>
      </c>
      <c r="B23066" t="s">
        <v>411</v>
      </c>
      <c r="C23066" s="70">
        <v>0</v>
      </c>
      <c r="D23066" s="70">
        <v>0</v>
      </c>
      <c r="E23066" s="71">
        <v>44712</v>
      </c>
      <c r="F23066" t="s">
        <v>6027</v>
      </c>
      <c r="G23066" t="s">
        <v>2247</v>
      </c>
      <c r="J23066" s="40">
        <v>16.23</v>
      </c>
      <c r="K23066" s="40">
        <v>0</v>
      </c>
    </row>
    <row r="23067" spans="1:11" x14ac:dyDescent="0.35">
      <c r="A23067">
        <v>67003</v>
      </c>
      <c r="B23067" t="s">
        <v>411</v>
      </c>
      <c r="C23067" s="70">
        <v>0</v>
      </c>
      <c r="D23067" s="70">
        <v>0</v>
      </c>
      <c r="E23067" s="71">
        <v>44712</v>
      </c>
      <c r="F23067" t="s">
        <v>6026</v>
      </c>
      <c r="G23067" t="s">
        <v>2247</v>
      </c>
      <c r="J23067" s="40">
        <v>0</v>
      </c>
      <c r="K23067" s="40">
        <v>2028.6</v>
      </c>
    </row>
    <row r="23068" spans="1:11" x14ac:dyDescent="0.35">
      <c r="A23068">
        <v>67003</v>
      </c>
      <c r="B23068" t="s">
        <v>411</v>
      </c>
      <c r="C23068" s="70">
        <v>0</v>
      </c>
      <c r="D23068" s="70">
        <v>0</v>
      </c>
      <c r="E23068" s="71">
        <v>44712</v>
      </c>
      <c r="F23068" t="s">
        <v>6025</v>
      </c>
      <c r="G23068" t="s">
        <v>2247</v>
      </c>
      <c r="J23068" s="40">
        <v>3.37</v>
      </c>
      <c r="K23068" s="40">
        <v>0</v>
      </c>
    </row>
    <row r="23069" spans="1:11" x14ac:dyDescent="0.35">
      <c r="A23069">
        <v>67003</v>
      </c>
      <c r="B23069" t="s">
        <v>411</v>
      </c>
      <c r="C23069" s="70">
        <v>0</v>
      </c>
      <c r="D23069" s="70">
        <v>0</v>
      </c>
      <c r="E23069" s="71">
        <v>44712</v>
      </c>
      <c r="F23069" t="s">
        <v>6024</v>
      </c>
      <c r="G23069" t="s">
        <v>2247</v>
      </c>
      <c r="J23069" s="40">
        <v>0</v>
      </c>
      <c r="K23069" s="40">
        <v>816.43</v>
      </c>
    </row>
    <row r="23070" spans="1:11" x14ac:dyDescent="0.35">
      <c r="A23070">
        <v>67003</v>
      </c>
      <c r="B23070" t="s">
        <v>411</v>
      </c>
      <c r="C23070" s="70">
        <v>0</v>
      </c>
      <c r="D23070" s="70">
        <v>0</v>
      </c>
      <c r="E23070" s="71">
        <v>44712</v>
      </c>
      <c r="F23070" t="s">
        <v>6023</v>
      </c>
      <c r="G23070" t="s">
        <v>2247</v>
      </c>
      <c r="J23070" s="40">
        <v>2018.41</v>
      </c>
      <c r="K23070" s="40">
        <v>0</v>
      </c>
    </row>
    <row r="23071" spans="1:11" x14ac:dyDescent="0.35">
      <c r="A23071">
        <v>67003</v>
      </c>
      <c r="B23071" t="s">
        <v>411</v>
      </c>
      <c r="C23071" s="70">
        <v>0</v>
      </c>
      <c r="D23071" s="70">
        <v>0</v>
      </c>
      <c r="E23071" s="71">
        <v>44712</v>
      </c>
      <c r="F23071" t="s">
        <v>6022</v>
      </c>
      <c r="G23071" t="s">
        <v>2247</v>
      </c>
      <c r="J23071" s="40">
        <v>0</v>
      </c>
      <c r="K23071" s="40">
        <v>53.42</v>
      </c>
    </row>
    <row r="23072" spans="1:11" x14ac:dyDescent="0.35">
      <c r="A23072">
        <v>67003</v>
      </c>
      <c r="B23072" t="s">
        <v>411</v>
      </c>
      <c r="C23072" s="70">
        <v>0</v>
      </c>
      <c r="D23072" s="70">
        <v>0</v>
      </c>
      <c r="E23072" s="71">
        <v>44712</v>
      </c>
      <c r="F23072" t="s">
        <v>6021</v>
      </c>
      <c r="G23072" t="s">
        <v>2247</v>
      </c>
      <c r="J23072" s="40">
        <v>0</v>
      </c>
      <c r="K23072" s="40">
        <v>13.45</v>
      </c>
    </row>
    <row r="23073" spans="1:11" x14ac:dyDescent="0.35">
      <c r="A23073">
        <v>67003</v>
      </c>
      <c r="B23073" t="s">
        <v>411</v>
      </c>
      <c r="C23073" s="70">
        <v>0</v>
      </c>
      <c r="D23073" s="70">
        <v>0</v>
      </c>
      <c r="E23073" s="71">
        <v>44712</v>
      </c>
      <c r="F23073" t="s">
        <v>6020</v>
      </c>
      <c r="G23073" t="s">
        <v>2247</v>
      </c>
      <c r="J23073" s="40">
        <v>0</v>
      </c>
      <c r="K23073" s="40">
        <v>195</v>
      </c>
    </row>
    <row r="23074" spans="1:11" x14ac:dyDescent="0.35">
      <c r="A23074">
        <v>67003</v>
      </c>
      <c r="B23074" t="s">
        <v>411</v>
      </c>
      <c r="C23074" s="70">
        <v>0</v>
      </c>
      <c r="D23074" s="70">
        <v>0</v>
      </c>
      <c r="E23074" s="71">
        <v>44712</v>
      </c>
      <c r="F23074" t="s">
        <v>6019</v>
      </c>
      <c r="G23074" t="s">
        <v>2247</v>
      </c>
      <c r="J23074" s="40">
        <v>646.21</v>
      </c>
      <c r="K23074" s="40">
        <v>0</v>
      </c>
    </row>
    <row r="23075" spans="1:11" x14ac:dyDescent="0.35">
      <c r="A23075">
        <v>67003</v>
      </c>
      <c r="B23075" t="s">
        <v>411</v>
      </c>
      <c r="C23075" s="70">
        <v>0</v>
      </c>
      <c r="D23075" s="70">
        <v>0</v>
      </c>
      <c r="E23075" s="71">
        <v>44712</v>
      </c>
      <c r="F23075" t="s">
        <v>6018</v>
      </c>
      <c r="G23075" t="s">
        <v>2247</v>
      </c>
      <c r="J23075" s="40">
        <v>2.74</v>
      </c>
      <c r="K23075" s="40">
        <v>0</v>
      </c>
    </row>
    <row r="23076" spans="1:11" x14ac:dyDescent="0.35">
      <c r="A23076">
        <v>67003</v>
      </c>
      <c r="B23076" t="s">
        <v>411</v>
      </c>
      <c r="C23076" s="70">
        <v>0</v>
      </c>
      <c r="D23076" s="70">
        <v>0</v>
      </c>
      <c r="E23076" s="71">
        <v>44712</v>
      </c>
      <c r="F23076" t="s">
        <v>6017</v>
      </c>
      <c r="G23076" t="s">
        <v>2247</v>
      </c>
      <c r="J23076" s="40">
        <v>0</v>
      </c>
      <c r="K23076" s="40">
        <v>30.47</v>
      </c>
    </row>
    <row r="23077" spans="1:11" x14ac:dyDescent="0.35">
      <c r="A23077">
        <v>67003</v>
      </c>
      <c r="B23077" t="s">
        <v>411</v>
      </c>
      <c r="C23077" s="70">
        <v>0</v>
      </c>
      <c r="D23077" s="70">
        <v>0</v>
      </c>
      <c r="E23077" s="71">
        <v>44712</v>
      </c>
      <c r="F23077" t="s">
        <v>6016</v>
      </c>
      <c r="G23077" t="s">
        <v>2247</v>
      </c>
      <c r="J23077" s="40">
        <v>0</v>
      </c>
      <c r="K23077" s="40">
        <v>38.630000000000003</v>
      </c>
    </row>
    <row r="23078" spans="1:11" x14ac:dyDescent="0.35">
      <c r="A23078">
        <v>67003</v>
      </c>
      <c r="B23078" t="s">
        <v>411</v>
      </c>
      <c r="C23078" s="70">
        <v>0</v>
      </c>
      <c r="D23078" s="70">
        <v>0</v>
      </c>
      <c r="E23078" s="71">
        <v>44712</v>
      </c>
      <c r="F23078" t="s">
        <v>6015</v>
      </c>
      <c r="G23078" t="s">
        <v>2247</v>
      </c>
      <c r="J23078" s="40">
        <v>0</v>
      </c>
      <c r="K23078" s="40">
        <v>26813.1</v>
      </c>
    </row>
    <row r="23079" spans="1:11" x14ac:dyDescent="0.35">
      <c r="A23079">
        <v>67003</v>
      </c>
      <c r="B23079" t="s">
        <v>411</v>
      </c>
      <c r="C23079" s="70">
        <v>0</v>
      </c>
      <c r="D23079" s="70">
        <v>0</v>
      </c>
      <c r="E23079" s="71">
        <v>44712</v>
      </c>
      <c r="F23079" t="s">
        <v>6014</v>
      </c>
      <c r="G23079" t="s">
        <v>2247</v>
      </c>
      <c r="J23079" s="40">
        <v>430.02</v>
      </c>
      <c r="K23079" s="40">
        <v>0</v>
      </c>
    </row>
    <row r="23080" spans="1:11" x14ac:dyDescent="0.35">
      <c r="A23080">
        <v>67003</v>
      </c>
      <c r="B23080" t="s">
        <v>411</v>
      </c>
      <c r="C23080" s="70">
        <v>0</v>
      </c>
      <c r="D23080" s="70">
        <v>0</v>
      </c>
      <c r="E23080" s="71">
        <v>44712</v>
      </c>
      <c r="F23080" t="s">
        <v>6013</v>
      </c>
      <c r="G23080" t="s">
        <v>2247</v>
      </c>
      <c r="J23080" s="40">
        <v>1155.51</v>
      </c>
      <c r="K23080" s="40">
        <v>0</v>
      </c>
    </row>
    <row r="23081" spans="1:11" x14ac:dyDescent="0.35">
      <c r="A23081">
        <v>67003</v>
      </c>
      <c r="B23081" t="s">
        <v>411</v>
      </c>
      <c r="C23081" s="70">
        <v>0</v>
      </c>
      <c r="D23081" s="70">
        <v>0</v>
      </c>
      <c r="E23081" s="71">
        <v>44712</v>
      </c>
      <c r="F23081" t="s">
        <v>6012</v>
      </c>
      <c r="G23081" t="s">
        <v>2247</v>
      </c>
      <c r="J23081" s="40">
        <v>107.35</v>
      </c>
      <c r="K23081" s="40">
        <v>0</v>
      </c>
    </row>
    <row r="23082" spans="1:11" x14ac:dyDescent="0.35">
      <c r="A23082">
        <v>67003</v>
      </c>
      <c r="B23082" t="s">
        <v>411</v>
      </c>
      <c r="C23082" s="70">
        <v>0</v>
      </c>
      <c r="D23082" s="70">
        <v>0</v>
      </c>
      <c r="E23082" s="71">
        <v>44712</v>
      </c>
      <c r="F23082" t="s">
        <v>6011</v>
      </c>
      <c r="G23082" t="s">
        <v>2247</v>
      </c>
      <c r="J23082" s="40">
        <v>46535.78</v>
      </c>
      <c r="K23082" s="40">
        <v>0</v>
      </c>
    </row>
    <row r="23083" spans="1:11" x14ac:dyDescent="0.35">
      <c r="A23083">
        <v>67003</v>
      </c>
      <c r="B23083" t="s">
        <v>411</v>
      </c>
      <c r="C23083" s="70">
        <v>0</v>
      </c>
      <c r="D23083" s="70">
        <v>0</v>
      </c>
      <c r="E23083" s="71">
        <v>44712</v>
      </c>
      <c r="F23083" t="s">
        <v>6010</v>
      </c>
      <c r="G23083" t="s">
        <v>2247</v>
      </c>
      <c r="J23083" s="40">
        <v>0</v>
      </c>
      <c r="K23083" s="40">
        <v>1285</v>
      </c>
    </row>
    <row r="23084" spans="1:11" x14ac:dyDescent="0.35">
      <c r="A23084">
        <v>67003</v>
      </c>
      <c r="B23084" t="s">
        <v>411</v>
      </c>
      <c r="C23084" s="70">
        <v>0</v>
      </c>
      <c r="D23084" s="70">
        <v>0</v>
      </c>
      <c r="E23084" s="71">
        <v>44712</v>
      </c>
      <c r="F23084" t="s">
        <v>6009</v>
      </c>
      <c r="G23084" t="s">
        <v>2247</v>
      </c>
      <c r="J23084" s="40">
        <v>0</v>
      </c>
      <c r="K23084" s="40">
        <v>14.03</v>
      </c>
    </row>
    <row r="23085" spans="1:11" x14ac:dyDescent="0.35">
      <c r="A23085">
        <v>67003</v>
      </c>
      <c r="B23085" t="s">
        <v>411</v>
      </c>
      <c r="C23085" s="70">
        <v>0</v>
      </c>
      <c r="D23085" s="70">
        <v>0</v>
      </c>
      <c r="E23085" s="71">
        <v>44712</v>
      </c>
      <c r="F23085" t="s">
        <v>6008</v>
      </c>
      <c r="G23085" t="s">
        <v>2247</v>
      </c>
      <c r="J23085" s="40">
        <v>0</v>
      </c>
      <c r="K23085" s="40">
        <v>6591.68</v>
      </c>
    </row>
    <row r="23086" spans="1:11" x14ac:dyDescent="0.35">
      <c r="A23086">
        <v>67003</v>
      </c>
      <c r="B23086" t="s">
        <v>411</v>
      </c>
      <c r="C23086" s="70">
        <v>0</v>
      </c>
      <c r="D23086" s="70">
        <v>0</v>
      </c>
      <c r="E23086" s="71">
        <v>44712</v>
      </c>
      <c r="F23086" t="s">
        <v>6007</v>
      </c>
      <c r="G23086" t="s">
        <v>2247</v>
      </c>
      <c r="J23086" s="40">
        <v>0</v>
      </c>
      <c r="K23086" s="40">
        <v>3902.18</v>
      </c>
    </row>
    <row r="23087" spans="1:11" x14ac:dyDescent="0.35">
      <c r="A23087">
        <v>67003</v>
      </c>
      <c r="B23087" t="s">
        <v>411</v>
      </c>
      <c r="C23087" s="70">
        <v>0</v>
      </c>
      <c r="D23087" s="70">
        <v>0</v>
      </c>
      <c r="E23087" s="71">
        <v>44712</v>
      </c>
      <c r="F23087" t="s">
        <v>6006</v>
      </c>
      <c r="G23087" t="s">
        <v>2247</v>
      </c>
      <c r="J23087" s="40">
        <v>1.52</v>
      </c>
      <c r="K23087" s="40">
        <v>0</v>
      </c>
    </row>
    <row r="23088" spans="1:11" x14ac:dyDescent="0.35">
      <c r="A23088">
        <v>67003</v>
      </c>
      <c r="B23088" t="s">
        <v>411</v>
      </c>
      <c r="C23088" s="70">
        <v>0</v>
      </c>
      <c r="D23088" s="70">
        <v>0</v>
      </c>
      <c r="E23088" s="71">
        <v>44712</v>
      </c>
      <c r="F23088" t="s">
        <v>6005</v>
      </c>
      <c r="G23088" t="s">
        <v>2247</v>
      </c>
      <c r="J23088" s="40">
        <v>65.650000000000006</v>
      </c>
      <c r="K23088" s="40">
        <v>0</v>
      </c>
    </row>
    <row r="23089" spans="1:11" x14ac:dyDescent="0.35">
      <c r="A23089">
        <v>67003</v>
      </c>
      <c r="B23089" t="s">
        <v>411</v>
      </c>
      <c r="C23089" s="70">
        <v>0</v>
      </c>
      <c r="D23089" s="70">
        <v>0</v>
      </c>
      <c r="E23089" s="71">
        <v>44712</v>
      </c>
      <c r="F23089" t="s">
        <v>6004</v>
      </c>
      <c r="G23089" t="s">
        <v>2247</v>
      </c>
      <c r="J23089" s="40">
        <v>68.7</v>
      </c>
      <c r="K23089" s="40">
        <v>0</v>
      </c>
    </row>
    <row r="23090" spans="1:11" x14ac:dyDescent="0.35">
      <c r="A23090">
        <v>67003</v>
      </c>
      <c r="B23090" t="s">
        <v>411</v>
      </c>
      <c r="C23090" s="70">
        <v>0</v>
      </c>
      <c r="D23090" s="70">
        <v>0</v>
      </c>
      <c r="E23090" s="71">
        <v>44712</v>
      </c>
      <c r="F23090" t="s">
        <v>6003</v>
      </c>
      <c r="G23090" t="s">
        <v>2247</v>
      </c>
      <c r="J23090" s="40">
        <v>0</v>
      </c>
      <c r="K23090" s="40">
        <v>81.96</v>
      </c>
    </row>
    <row r="23091" spans="1:11" x14ac:dyDescent="0.35">
      <c r="A23091">
        <v>67003</v>
      </c>
      <c r="B23091" t="s">
        <v>411</v>
      </c>
      <c r="C23091" s="70">
        <v>0</v>
      </c>
      <c r="D23091" s="70">
        <v>0</v>
      </c>
      <c r="E23091" s="71">
        <v>44712</v>
      </c>
      <c r="F23091" t="s">
        <v>6002</v>
      </c>
      <c r="G23091" t="s">
        <v>2247</v>
      </c>
      <c r="J23091" s="40">
        <v>0</v>
      </c>
      <c r="K23091" s="40">
        <v>68.7</v>
      </c>
    </row>
    <row r="23092" spans="1:11" x14ac:dyDescent="0.35">
      <c r="A23092">
        <v>67003</v>
      </c>
      <c r="B23092" t="s">
        <v>411</v>
      </c>
      <c r="C23092" s="70">
        <v>0</v>
      </c>
      <c r="D23092" s="70">
        <v>0</v>
      </c>
      <c r="E23092" s="71">
        <v>44712</v>
      </c>
      <c r="F23092" t="s">
        <v>6001</v>
      </c>
      <c r="G23092" t="s">
        <v>2247</v>
      </c>
      <c r="J23092" s="40">
        <v>118.16</v>
      </c>
      <c r="K23092" s="40">
        <v>0</v>
      </c>
    </row>
    <row r="23093" spans="1:11" x14ac:dyDescent="0.35">
      <c r="A23093">
        <v>67003</v>
      </c>
      <c r="B23093" t="s">
        <v>411</v>
      </c>
      <c r="C23093" s="70">
        <v>0</v>
      </c>
      <c r="D23093" s="70">
        <v>0</v>
      </c>
      <c r="E23093" s="71">
        <v>44712</v>
      </c>
      <c r="F23093" t="s">
        <v>6000</v>
      </c>
      <c r="G23093" t="s">
        <v>2247</v>
      </c>
      <c r="J23093" s="40">
        <v>3.53</v>
      </c>
      <c r="K23093" s="40">
        <v>0</v>
      </c>
    </row>
    <row r="23094" spans="1:11" x14ac:dyDescent="0.35">
      <c r="A23094">
        <v>67003</v>
      </c>
      <c r="B23094" t="s">
        <v>411</v>
      </c>
      <c r="C23094" s="70">
        <v>0</v>
      </c>
      <c r="D23094" s="70">
        <v>0</v>
      </c>
      <c r="E23094" s="71">
        <v>44712</v>
      </c>
      <c r="F23094" t="s">
        <v>5999</v>
      </c>
      <c r="G23094" t="s">
        <v>2247</v>
      </c>
      <c r="J23094" s="40">
        <v>40.869999999999997</v>
      </c>
      <c r="K23094" s="40">
        <v>0</v>
      </c>
    </row>
    <row r="23095" spans="1:11" x14ac:dyDescent="0.35">
      <c r="A23095">
        <v>67003</v>
      </c>
      <c r="B23095" t="s">
        <v>411</v>
      </c>
      <c r="C23095" s="70">
        <v>0</v>
      </c>
      <c r="D23095" s="70">
        <v>0</v>
      </c>
      <c r="E23095" s="71">
        <v>44712</v>
      </c>
      <c r="F23095" t="s">
        <v>5998</v>
      </c>
      <c r="G23095" t="s">
        <v>2247</v>
      </c>
      <c r="J23095" s="40">
        <v>0</v>
      </c>
      <c r="K23095" s="40">
        <v>127.7</v>
      </c>
    </row>
    <row r="23096" spans="1:11" x14ac:dyDescent="0.35">
      <c r="A23096">
        <v>67003</v>
      </c>
      <c r="B23096" t="s">
        <v>411</v>
      </c>
      <c r="C23096" s="70">
        <v>0</v>
      </c>
      <c r="D23096" s="70">
        <v>0</v>
      </c>
      <c r="E23096" s="71">
        <v>44712</v>
      </c>
      <c r="F23096" t="s">
        <v>5997</v>
      </c>
      <c r="G23096" t="s">
        <v>2247</v>
      </c>
      <c r="J23096" s="40">
        <v>128.02000000000001</v>
      </c>
      <c r="K23096" s="40">
        <v>0</v>
      </c>
    </row>
    <row r="23097" spans="1:11" x14ac:dyDescent="0.35">
      <c r="A23097">
        <v>67003</v>
      </c>
      <c r="B23097" t="s">
        <v>411</v>
      </c>
      <c r="C23097" s="70">
        <v>0</v>
      </c>
      <c r="D23097" s="70">
        <v>0</v>
      </c>
      <c r="E23097" s="71">
        <v>44712</v>
      </c>
      <c r="F23097" t="s">
        <v>5996</v>
      </c>
      <c r="G23097" t="s">
        <v>2247</v>
      </c>
      <c r="J23097" s="40">
        <v>49.2</v>
      </c>
      <c r="K23097" s="40">
        <v>0</v>
      </c>
    </row>
    <row r="23098" spans="1:11" x14ac:dyDescent="0.35">
      <c r="A23098">
        <v>67003</v>
      </c>
      <c r="B23098" t="s">
        <v>411</v>
      </c>
      <c r="C23098" s="70">
        <v>0</v>
      </c>
      <c r="D23098" s="70">
        <v>0</v>
      </c>
      <c r="E23098" s="71">
        <v>44712</v>
      </c>
      <c r="F23098" t="s">
        <v>5995</v>
      </c>
      <c r="G23098" t="s">
        <v>2247</v>
      </c>
      <c r="J23098" s="40">
        <v>0</v>
      </c>
      <c r="K23098" s="40">
        <v>4.54</v>
      </c>
    </row>
    <row r="23099" spans="1:11" x14ac:dyDescent="0.35">
      <c r="A23099">
        <v>67003</v>
      </c>
      <c r="B23099" t="s">
        <v>411</v>
      </c>
      <c r="C23099" s="70">
        <v>0</v>
      </c>
      <c r="D23099" s="70">
        <v>0</v>
      </c>
      <c r="E23099" s="71">
        <v>44712</v>
      </c>
      <c r="F23099" t="s">
        <v>5994</v>
      </c>
      <c r="G23099" t="s">
        <v>2247</v>
      </c>
      <c r="J23099" s="40">
        <v>0</v>
      </c>
      <c r="K23099" s="40">
        <v>101.09</v>
      </c>
    </row>
    <row r="23100" spans="1:11" x14ac:dyDescent="0.35">
      <c r="A23100">
        <v>67003</v>
      </c>
      <c r="B23100" t="s">
        <v>411</v>
      </c>
      <c r="C23100" s="70">
        <v>0</v>
      </c>
      <c r="D23100" s="70">
        <v>0</v>
      </c>
      <c r="E23100" s="71">
        <v>44712</v>
      </c>
      <c r="F23100" t="s">
        <v>5993</v>
      </c>
      <c r="G23100" t="s">
        <v>2247</v>
      </c>
      <c r="J23100" s="40">
        <v>8.98</v>
      </c>
      <c r="K23100" s="40">
        <v>0</v>
      </c>
    </row>
    <row r="23101" spans="1:11" x14ac:dyDescent="0.35">
      <c r="A23101">
        <v>67003</v>
      </c>
      <c r="B23101" t="s">
        <v>411</v>
      </c>
      <c r="C23101" s="70">
        <v>0</v>
      </c>
      <c r="D23101" s="70">
        <v>0</v>
      </c>
      <c r="E23101" s="71">
        <v>44712</v>
      </c>
      <c r="F23101" t="s">
        <v>5992</v>
      </c>
      <c r="G23101" t="s">
        <v>2247</v>
      </c>
      <c r="J23101" s="40">
        <v>0</v>
      </c>
      <c r="K23101" s="40">
        <v>62.09</v>
      </c>
    </row>
    <row r="23102" spans="1:11" x14ac:dyDescent="0.35">
      <c r="A23102">
        <v>67003</v>
      </c>
      <c r="B23102" t="s">
        <v>411</v>
      </c>
      <c r="C23102" s="70">
        <v>0</v>
      </c>
      <c r="D23102" s="70">
        <v>0</v>
      </c>
      <c r="E23102" s="71">
        <v>44712</v>
      </c>
      <c r="F23102" t="s">
        <v>5991</v>
      </c>
      <c r="G23102" t="s">
        <v>2247</v>
      </c>
      <c r="J23102" s="40">
        <v>0</v>
      </c>
      <c r="K23102" s="40">
        <v>109.03</v>
      </c>
    </row>
    <row r="23103" spans="1:11" x14ac:dyDescent="0.35">
      <c r="A23103">
        <v>67003</v>
      </c>
      <c r="B23103" t="s">
        <v>411</v>
      </c>
      <c r="C23103" s="70">
        <v>0</v>
      </c>
      <c r="D23103" s="70">
        <v>0</v>
      </c>
      <c r="E23103" s="71">
        <v>44712</v>
      </c>
      <c r="F23103" t="s">
        <v>5990</v>
      </c>
      <c r="G23103" t="s">
        <v>2247</v>
      </c>
      <c r="J23103" s="40">
        <v>0</v>
      </c>
      <c r="K23103" s="40">
        <v>24.02</v>
      </c>
    </row>
    <row r="23104" spans="1:11" x14ac:dyDescent="0.35">
      <c r="A23104">
        <v>67003</v>
      </c>
      <c r="B23104" t="s">
        <v>411</v>
      </c>
      <c r="C23104" s="70">
        <v>0</v>
      </c>
      <c r="D23104" s="70">
        <v>0</v>
      </c>
      <c r="E23104" s="71">
        <v>44712</v>
      </c>
      <c r="F23104" t="s">
        <v>5989</v>
      </c>
      <c r="G23104" t="s">
        <v>2247</v>
      </c>
      <c r="J23104" s="40">
        <v>0</v>
      </c>
      <c r="K23104" s="40">
        <v>13.97</v>
      </c>
    </row>
    <row r="23105" spans="1:11" x14ac:dyDescent="0.35">
      <c r="A23105">
        <v>67003</v>
      </c>
      <c r="B23105" t="s">
        <v>411</v>
      </c>
      <c r="C23105" s="70">
        <v>0</v>
      </c>
      <c r="D23105" s="70">
        <v>0</v>
      </c>
      <c r="E23105" s="71">
        <v>44712</v>
      </c>
      <c r="F23105" t="s">
        <v>5988</v>
      </c>
      <c r="G23105" t="s">
        <v>2247</v>
      </c>
      <c r="J23105" s="40">
        <v>0</v>
      </c>
      <c r="K23105" s="40">
        <v>47.13</v>
      </c>
    </row>
    <row r="23106" spans="1:11" x14ac:dyDescent="0.35">
      <c r="A23106">
        <v>67003</v>
      </c>
      <c r="B23106" t="s">
        <v>411</v>
      </c>
      <c r="C23106" s="70">
        <v>0</v>
      </c>
      <c r="D23106" s="70">
        <v>0</v>
      </c>
      <c r="E23106" s="71">
        <v>44712</v>
      </c>
      <c r="F23106" t="s">
        <v>5987</v>
      </c>
      <c r="G23106" t="s">
        <v>2247</v>
      </c>
      <c r="J23106" s="40">
        <v>24.78</v>
      </c>
      <c r="K23106" s="40">
        <v>0</v>
      </c>
    </row>
    <row r="23107" spans="1:11" x14ac:dyDescent="0.35">
      <c r="A23107">
        <v>67003</v>
      </c>
      <c r="B23107" t="s">
        <v>411</v>
      </c>
      <c r="C23107" s="70">
        <v>0</v>
      </c>
      <c r="D23107" s="70">
        <v>0</v>
      </c>
      <c r="E23107" s="71">
        <v>44712</v>
      </c>
      <c r="F23107" t="s">
        <v>5986</v>
      </c>
      <c r="G23107" t="s">
        <v>2247</v>
      </c>
      <c r="J23107" s="40">
        <v>0</v>
      </c>
      <c r="K23107" s="40">
        <v>0.59</v>
      </c>
    </row>
    <row r="23108" spans="1:11" x14ac:dyDescent="0.35">
      <c r="A23108">
        <v>67003</v>
      </c>
      <c r="B23108" t="s">
        <v>411</v>
      </c>
      <c r="C23108" s="70">
        <v>0</v>
      </c>
      <c r="D23108" s="70">
        <v>0</v>
      </c>
      <c r="E23108" s="71">
        <v>44712</v>
      </c>
      <c r="F23108" t="s">
        <v>5985</v>
      </c>
      <c r="G23108" t="s">
        <v>2247</v>
      </c>
      <c r="J23108" s="40">
        <v>0</v>
      </c>
      <c r="K23108" s="40">
        <v>23.93</v>
      </c>
    </row>
    <row r="23109" spans="1:11" x14ac:dyDescent="0.35">
      <c r="A23109">
        <v>67003</v>
      </c>
      <c r="B23109" t="s">
        <v>411</v>
      </c>
      <c r="C23109" s="70">
        <v>0</v>
      </c>
      <c r="D23109" s="70">
        <v>0</v>
      </c>
      <c r="E23109" s="71">
        <v>44712</v>
      </c>
      <c r="F23109" t="s">
        <v>5984</v>
      </c>
      <c r="G23109" t="s">
        <v>2247</v>
      </c>
      <c r="J23109" s="40">
        <v>0</v>
      </c>
      <c r="K23109" s="40">
        <v>69.59</v>
      </c>
    </row>
    <row r="23110" spans="1:11" x14ac:dyDescent="0.35">
      <c r="A23110">
        <v>67003</v>
      </c>
      <c r="B23110" t="s">
        <v>411</v>
      </c>
      <c r="C23110" s="70">
        <v>0</v>
      </c>
      <c r="D23110" s="70">
        <v>0</v>
      </c>
      <c r="E23110" s="71">
        <v>44712</v>
      </c>
      <c r="F23110" t="s">
        <v>5983</v>
      </c>
      <c r="G23110" t="s">
        <v>2247</v>
      </c>
      <c r="J23110" s="40">
        <v>0</v>
      </c>
      <c r="K23110" s="40">
        <v>45.52</v>
      </c>
    </row>
    <row r="23111" spans="1:11" x14ac:dyDescent="0.35">
      <c r="A23111">
        <v>67003</v>
      </c>
      <c r="B23111" t="s">
        <v>411</v>
      </c>
      <c r="C23111" s="70">
        <v>0</v>
      </c>
      <c r="D23111" s="70">
        <v>0</v>
      </c>
      <c r="E23111" s="71">
        <v>44712</v>
      </c>
      <c r="F23111" t="s">
        <v>5982</v>
      </c>
      <c r="G23111" t="s">
        <v>2247</v>
      </c>
      <c r="J23111" s="40">
        <v>3.06</v>
      </c>
      <c r="K23111" s="40">
        <v>0</v>
      </c>
    </row>
    <row r="23112" spans="1:11" x14ac:dyDescent="0.35">
      <c r="A23112">
        <v>67003</v>
      </c>
      <c r="B23112" t="s">
        <v>411</v>
      </c>
      <c r="C23112" s="70">
        <v>0</v>
      </c>
      <c r="D23112" s="70">
        <v>0</v>
      </c>
      <c r="E23112" s="71">
        <v>44712</v>
      </c>
      <c r="F23112" t="s">
        <v>5981</v>
      </c>
      <c r="G23112" t="s">
        <v>2247</v>
      </c>
      <c r="J23112" s="40">
        <v>0</v>
      </c>
      <c r="K23112" s="40">
        <v>18.18</v>
      </c>
    </row>
    <row r="23113" spans="1:11" x14ac:dyDescent="0.35">
      <c r="A23113">
        <v>67003</v>
      </c>
      <c r="B23113" t="s">
        <v>411</v>
      </c>
      <c r="C23113" s="70">
        <v>0</v>
      </c>
      <c r="D23113" s="70">
        <v>0</v>
      </c>
      <c r="E23113" s="71">
        <v>44712</v>
      </c>
      <c r="F23113" t="s">
        <v>5980</v>
      </c>
      <c r="G23113" t="s">
        <v>2247</v>
      </c>
      <c r="J23113" s="40">
        <v>0</v>
      </c>
      <c r="K23113" s="40">
        <v>30.83</v>
      </c>
    </row>
    <row r="23114" spans="1:11" x14ac:dyDescent="0.35">
      <c r="A23114">
        <v>67003</v>
      </c>
      <c r="B23114" t="s">
        <v>411</v>
      </c>
      <c r="C23114" s="70">
        <v>0</v>
      </c>
      <c r="D23114" s="70">
        <v>0</v>
      </c>
      <c r="E23114" s="71">
        <v>44712</v>
      </c>
      <c r="F23114" t="s">
        <v>5979</v>
      </c>
      <c r="G23114" t="s">
        <v>2247</v>
      </c>
      <c r="J23114" s="40">
        <v>7.41</v>
      </c>
      <c r="K23114" s="40">
        <v>0</v>
      </c>
    </row>
    <row r="23115" spans="1:11" x14ac:dyDescent="0.35">
      <c r="A23115">
        <v>67003</v>
      </c>
      <c r="B23115" t="s">
        <v>411</v>
      </c>
      <c r="C23115" s="70">
        <v>0</v>
      </c>
      <c r="D23115" s="70">
        <v>0</v>
      </c>
      <c r="E23115" s="71">
        <v>44712</v>
      </c>
      <c r="F23115" t="s">
        <v>5978</v>
      </c>
      <c r="G23115" t="s">
        <v>2247</v>
      </c>
      <c r="J23115" s="40">
        <v>5.6</v>
      </c>
      <c r="K23115" s="40">
        <v>0</v>
      </c>
    </row>
    <row r="23116" spans="1:11" x14ac:dyDescent="0.35">
      <c r="A23116">
        <v>67003</v>
      </c>
      <c r="B23116" t="s">
        <v>411</v>
      </c>
      <c r="C23116" s="70">
        <v>0</v>
      </c>
      <c r="D23116" s="70">
        <v>0</v>
      </c>
      <c r="E23116" s="71">
        <v>44712</v>
      </c>
      <c r="F23116" t="s">
        <v>5977</v>
      </c>
      <c r="G23116" t="s">
        <v>2247</v>
      </c>
      <c r="J23116" s="40">
        <v>64.97</v>
      </c>
      <c r="K23116" s="40">
        <v>0</v>
      </c>
    </row>
    <row r="23117" spans="1:11" x14ac:dyDescent="0.35">
      <c r="A23117">
        <v>67003</v>
      </c>
      <c r="B23117" t="s">
        <v>411</v>
      </c>
      <c r="C23117" s="70">
        <v>0</v>
      </c>
      <c r="D23117" s="70">
        <v>0</v>
      </c>
      <c r="E23117" s="71">
        <v>44712</v>
      </c>
      <c r="F23117" t="s">
        <v>5976</v>
      </c>
      <c r="G23117" t="s">
        <v>2247</v>
      </c>
      <c r="J23117" s="40">
        <v>0</v>
      </c>
      <c r="K23117" s="40">
        <v>74.400000000000006</v>
      </c>
    </row>
    <row r="23118" spans="1:11" x14ac:dyDescent="0.35">
      <c r="A23118">
        <v>67003</v>
      </c>
      <c r="B23118" t="s">
        <v>411</v>
      </c>
      <c r="C23118" s="70">
        <v>0</v>
      </c>
      <c r="D23118" s="70">
        <v>0</v>
      </c>
      <c r="E23118" s="71">
        <v>44712</v>
      </c>
      <c r="F23118" t="s">
        <v>5975</v>
      </c>
      <c r="G23118" t="s">
        <v>2247</v>
      </c>
      <c r="J23118" s="40">
        <v>0</v>
      </c>
      <c r="K23118" s="40">
        <v>75.17</v>
      </c>
    </row>
    <row r="23119" spans="1:11" x14ac:dyDescent="0.35">
      <c r="A23119">
        <v>67003</v>
      </c>
      <c r="B23119" t="s">
        <v>411</v>
      </c>
      <c r="C23119" s="70">
        <v>0</v>
      </c>
      <c r="D23119" s="70">
        <v>0</v>
      </c>
      <c r="E23119" s="71">
        <v>44712</v>
      </c>
      <c r="F23119" t="s">
        <v>5974</v>
      </c>
      <c r="G23119" t="s">
        <v>2247</v>
      </c>
      <c r="J23119" s="40">
        <v>0</v>
      </c>
      <c r="K23119" s="40">
        <v>312.70999999999998</v>
      </c>
    </row>
    <row r="23120" spans="1:11" x14ac:dyDescent="0.35">
      <c r="A23120">
        <v>67003</v>
      </c>
      <c r="B23120" t="s">
        <v>411</v>
      </c>
      <c r="C23120" s="70">
        <v>0</v>
      </c>
      <c r="D23120" s="70">
        <v>0</v>
      </c>
      <c r="E23120" s="71">
        <v>44712</v>
      </c>
      <c r="F23120" t="s">
        <v>5973</v>
      </c>
      <c r="G23120" t="s">
        <v>2247</v>
      </c>
      <c r="J23120" s="40">
        <v>62.2</v>
      </c>
      <c r="K23120" s="40">
        <v>0</v>
      </c>
    </row>
    <row r="23121" spans="1:11" x14ac:dyDescent="0.35">
      <c r="A23121">
        <v>67003</v>
      </c>
      <c r="B23121" t="s">
        <v>411</v>
      </c>
      <c r="C23121" s="70">
        <v>0</v>
      </c>
      <c r="D23121" s="70">
        <v>0</v>
      </c>
      <c r="E23121" s="71">
        <v>44712</v>
      </c>
      <c r="F23121" t="s">
        <v>5972</v>
      </c>
      <c r="G23121" t="s">
        <v>2247</v>
      </c>
      <c r="J23121" s="40">
        <v>0.25</v>
      </c>
      <c r="K23121" s="40">
        <v>0</v>
      </c>
    </row>
    <row r="23122" spans="1:11" x14ac:dyDescent="0.35">
      <c r="A23122">
        <v>67003</v>
      </c>
      <c r="B23122" t="s">
        <v>411</v>
      </c>
      <c r="C23122" s="70">
        <v>0</v>
      </c>
      <c r="D23122" s="70">
        <v>0</v>
      </c>
      <c r="E23122" s="71">
        <v>44712</v>
      </c>
      <c r="F23122" t="s">
        <v>5971</v>
      </c>
      <c r="G23122" t="s">
        <v>2247</v>
      </c>
      <c r="J23122" s="40">
        <v>2923.78</v>
      </c>
      <c r="K23122" s="40">
        <v>0</v>
      </c>
    </row>
    <row r="23123" spans="1:11" x14ac:dyDescent="0.35">
      <c r="A23123">
        <v>67003</v>
      </c>
      <c r="B23123" t="s">
        <v>411</v>
      </c>
      <c r="C23123" s="70">
        <v>0</v>
      </c>
      <c r="D23123" s="70">
        <v>0</v>
      </c>
      <c r="E23123" s="71">
        <v>44712</v>
      </c>
      <c r="F23123" t="s">
        <v>5970</v>
      </c>
      <c r="G23123" t="s">
        <v>2247</v>
      </c>
      <c r="J23123" s="40">
        <v>0</v>
      </c>
      <c r="K23123" s="40">
        <v>549.63</v>
      </c>
    </row>
    <row r="23124" spans="1:11" x14ac:dyDescent="0.35">
      <c r="A23124">
        <v>67003</v>
      </c>
      <c r="B23124" t="s">
        <v>411</v>
      </c>
      <c r="C23124" s="70">
        <v>0</v>
      </c>
      <c r="D23124" s="70">
        <v>0</v>
      </c>
      <c r="E23124" s="71">
        <v>44712</v>
      </c>
      <c r="F23124" t="s">
        <v>5969</v>
      </c>
      <c r="G23124" t="s">
        <v>2247</v>
      </c>
      <c r="J23124" s="40">
        <v>7.77</v>
      </c>
      <c r="K23124" s="40">
        <v>0</v>
      </c>
    </row>
    <row r="23125" spans="1:11" x14ac:dyDescent="0.35">
      <c r="A23125">
        <v>67003</v>
      </c>
      <c r="B23125" t="s">
        <v>411</v>
      </c>
      <c r="C23125" s="70">
        <v>0</v>
      </c>
      <c r="D23125" s="70">
        <v>0</v>
      </c>
      <c r="E23125" s="71">
        <v>44712</v>
      </c>
      <c r="F23125" t="s">
        <v>5968</v>
      </c>
      <c r="G23125" t="s">
        <v>2247</v>
      </c>
      <c r="J23125" s="40">
        <v>0</v>
      </c>
      <c r="K23125" s="40">
        <v>8.7799999999999994</v>
      </c>
    </row>
    <row r="23126" spans="1:11" x14ac:dyDescent="0.35">
      <c r="A23126">
        <v>67003</v>
      </c>
      <c r="B23126" t="s">
        <v>411</v>
      </c>
      <c r="C23126" s="70">
        <v>0</v>
      </c>
      <c r="D23126" s="70">
        <v>0</v>
      </c>
      <c r="E23126" s="71">
        <v>44712</v>
      </c>
      <c r="F23126" t="s">
        <v>5967</v>
      </c>
      <c r="G23126" t="s">
        <v>2247</v>
      </c>
      <c r="J23126" s="40">
        <v>0.75</v>
      </c>
      <c r="K23126" s="40">
        <v>0</v>
      </c>
    </row>
    <row r="23127" spans="1:11" x14ac:dyDescent="0.35">
      <c r="A23127">
        <v>67003</v>
      </c>
      <c r="B23127" t="s">
        <v>411</v>
      </c>
      <c r="C23127" s="70">
        <v>0</v>
      </c>
      <c r="D23127" s="70">
        <v>0</v>
      </c>
      <c r="E23127" s="71">
        <v>44712</v>
      </c>
      <c r="F23127" t="s">
        <v>5966</v>
      </c>
      <c r="G23127" t="s">
        <v>2247</v>
      </c>
      <c r="J23127" s="40">
        <v>0</v>
      </c>
      <c r="K23127" s="40">
        <v>38.58</v>
      </c>
    </row>
    <row r="23128" spans="1:11" x14ac:dyDescent="0.35">
      <c r="A23128">
        <v>67003</v>
      </c>
      <c r="B23128" t="s">
        <v>411</v>
      </c>
      <c r="C23128" s="70">
        <v>0</v>
      </c>
      <c r="D23128" s="70">
        <v>0</v>
      </c>
      <c r="E23128" s="71">
        <v>44712</v>
      </c>
      <c r="F23128" t="s">
        <v>5965</v>
      </c>
      <c r="G23128" t="s">
        <v>2247</v>
      </c>
      <c r="J23128" s="40">
        <v>2.66</v>
      </c>
      <c r="K23128" s="40">
        <v>0</v>
      </c>
    </row>
    <row r="23129" spans="1:11" x14ac:dyDescent="0.35">
      <c r="A23129">
        <v>67003</v>
      </c>
      <c r="B23129" t="s">
        <v>411</v>
      </c>
      <c r="C23129" s="70">
        <v>0</v>
      </c>
      <c r="D23129" s="70">
        <v>0</v>
      </c>
      <c r="E23129" s="71">
        <v>44712</v>
      </c>
      <c r="F23129" t="s">
        <v>5964</v>
      </c>
      <c r="G23129" t="s">
        <v>2247</v>
      </c>
      <c r="J23129" s="40">
        <v>0</v>
      </c>
      <c r="K23129" s="40">
        <v>1.82</v>
      </c>
    </row>
    <row r="23130" spans="1:11" x14ac:dyDescent="0.35">
      <c r="A23130">
        <v>67003</v>
      </c>
      <c r="B23130" t="s">
        <v>411</v>
      </c>
      <c r="C23130" s="70">
        <v>0</v>
      </c>
      <c r="D23130" s="70">
        <v>0</v>
      </c>
      <c r="E23130" s="71">
        <v>44712</v>
      </c>
      <c r="F23130" t="s">
        <v>5963</v>
      </c>
      <c r="G23130" t="s">
        <v>2247</v>
      </c>
      <c r="J23130" s="40">
        <v>63.42</v>
      </c>
      <c r="K23130" s="40">
        <v>0</v>
      </c>
    </row>
    <row r="23131" spans="1:11" x14ac:dyDescent="0.35">
      <c r="A23131">
        <v>67003</v>
      </c>
      <c r="B23131" t="s">
        <v>411</v>
      </c>
      <c r="C23131" s="70">
        <v>0</v>
      </c>
      <c r="D23131" s="70">
        <v>0</v>
      </c>
      <c r="E23131" s="71">
        <v>44712</v>
      </c>
      <c r="F23131" t="s">
        <v>5962</v>
      </c>
      <c r="G23131" t="s">
        <v>2247</v>
      </c>
      <c r="J23131" s="40">
        <v>3.91</v>
      </c>
      <c r="K23131" s="40">
        <v>0</v>
      </c>
    </row>
    <row r="23132" spans="1:11" x14ac:dyDescent="0.35">
      <c r="A23132">
        <v>67003</v>
      </c>
      <c r="B23132" t="s">
        <v>411</v>
      </c>
      <c r="C23132" s="70">
        <v>0</v>
      </c>
      <c r="D23132" s="70">
        <v>0</v>
      </c>
      <c r="E23132" s="71">
        <v>44712</v>
      </c>
      <c r="F23132" t="s">
        <v>5961</v>
      </c>
      <c r="G23132" t="s">
        <v>2247</v>
      </c>
      <c r="J23132" s="40">
        <v>0</v>
      </c>
      <c r="K23132" s="40">
        <v>10.25</v>
      </c>
    </row>
    <row r="23133" spans="1:11" x14ac:dyDescent="0.35">
      <c r="A23133">
        <v>67003</v>
      </c>
      <c r="B23133" t="s">
        <v>411</v>
      </c>
      <c r="C23133" s="70">
        <v>0</v>
      </c>
      <c r="D23133" s="70">
        <v>0</v>
      </c>
      <c r="E23133" s="71">
        <v>44712</v>
      </c>
      <c r="F23133" t="s">
        <v>5960</v>
      </c>
      <c r="G23133" t="s">
        <v>2247</v>
      </c>
      <c r="J23133" s="40">
        <v>0</v>
      </c>
      <c r="K23133" s="40">
        <v>0.66</v>
      </c>
    </row>
    <row r="23134" spans="1:11" x14ac:dyDescent="0.35">
      <c r="A23134">
        <v>67003</v>
      </c>
      <c r="B23134" t="s">
        <v>411</v>
      </c>
      <c r="C23134" s="70">
        <v>0</v>
      </c>
      <c r="D23134" s="70">
        <v>0</v>
      </c>
      <c r="E23134" s="71">
        <v>44712</v>
      </c>
      <c r="F23134" t="s">
        <v>5959</v>
      </c>
      <c r="G23134" t="s">
        <v>2247</v>
      </c>
      <c r="J23134" s="40">
        <v>0</v>
      </c>
      <c r="K23134" s="40">
        <v>159.77000000000001</v>
      </c>
    </row>
    <row r="23135" spans="1:11" x14ac:dyDescent="0.35">
      <c r="A23135">
        <v>67003</v>
      </c>
      <c r="B23135" t="s">
        <v>411</v>
      </c>
      <c r="C23135" s="70">
        <v>0</v>
      </c>
      <c r="D23135" s="70">
        <v>0</v>
      </c>
      <c r="E23135" s="71">
        <v>44712</v>
      </c>
      <c r="F23135" t="s">
        <v>5958</v>
      </c>
      <c r="G23135" t="s">
        <v>2247</v>
      </c>
      <c r="J23135" s="40">
        <v>12.98</v>
      </c>
      <c r="K23135" s="40">
        <v>0</v>
      </c>
    </row>
    <row r="23136" spans="1:11" x14ac:dyDescent="0.35">
      <c r="A23136">
        <v>67003</v>
      </c>
      <c r="B23136" t="s">
        <v>411</v>
      </c>
      <c r="C23136" s="70">
        <v>0</v>
      </c>
      <c r="D23136" s="70">
        <v>0</v>
      </c>
      <c r="E23136" s="71">
        <v>44712</v>
      </c>
      <c r="F23136" t="s">
        <v>5957</v>
      </c>
      <c r="G23136" t="s">
        <v>2247</v>
      </c>
      <c r="J23136" s="40">
        <v>0</v>
      </c>
      <c r="K23136" s="40">
        <v>1052.31</v>
      </c>
    </row>
    <row r="23137" spans="1:11" x14ac:dyDescent="0.35">
      <c r="A23137">
        <v>67003</v>
      </c>
      <c r="B23137" t="s">
        <v>411</v>
      </c>
      <c r="C23137" s="70">
        <v>0</v>
      </c>
      <c r="D23137" s="70">
        <v>0</v>
      </c>
      <c r="E23137" s="71">
        <v>44712</v>
      </c>
      <c r="F23137" t="s">
        <v>5956</v>
      </c>
      <c r="G23137" t="s">
        <v>2247</v>
      </c>
      <c r="J23137" s="40">
        <v>0</v>
      </c>
      <c r="K23137" s="40">
        <v>25.96</v>
      </c>
    </row>
    <row r="23138" spans="1:11" x14ac:dyDescent="0.35">
      <c r="A23138">
        <v>67003</v>
      </c>
      <c r="B23138" t="s">
        <v>411</v>
      </c>
      <c r="C23138" s="70">
        <v>0</v>
      </c>
      <c r="D23138" s="70">
        <v>0</v>
      </c>
      <c r="E23138" s="71">
        <v>44712</v>
      </c>
      <c r="F23138" t="s">
        <v>5955</v>
      </c>
      <c r="G23138" t="s">
        <v>2247</v>
      </c>
      <c r="J23138" s="40">
        <v>0</v>
      </c>
      <c r="K23138" s="40">
        <v>0.92</v>
      </c>
    </row>
    <row r="23139" spans="1:11" x14ac:dyDescent="0.35">
      <c r="A23139">
        <v>67003</v>
      </c>
      <c r="B23139" t="s">
        <v>411</v>
      </c>
      <c r="C23139" s="70">
        <v>0</v>
      </c>
      <c r="D23139" s="70">
        <v>0</v>
      </c>
      <c r="E23139" s="71">
        <v>44712</v>
      </c>
      <c r="F23139" t="s">
        <v>5954</v>
      </c>
      <c r="G23139" t="s">
        <v>2247</v>
      </c>
      <c r="J23139" s="40">
        <v>0</v>
      </c>
      <c r="K23139" s="40">
        <v>101.54</v>
      </c>
    </row>
    <row r="23140" spans="1:11" x14ac:dyDescent="0.35">
      <c r="A23140">
        <v>67003</v>
      </c>
      <c r="B23140" t="s">
        <v>411</v>
      </c>
      <c r="C23140" s="70">
        <v>0</v>
      </c>
      <c r="D23140" s="70">
        <v>0</v>
      </c>
      <c r="E23140" s="71">
        <v>44712</v>
      </c>
      <c r="F23140" t="s">
        <v>5953</v>
      </c>
      <c r="G23140" t="s">
        <v>2247</v>
      </c>
      <c r="J23140" s="40">
        <v>122.84</v>
      </c>
      <c r="K23140" s="40">
        <v>0</v>
      </c>
    </row>
    <row r="23141" spans="1:11" x14ac:dyDescent="0.35">
      <c r="A23141">
        <v>67003</v>
      </c>
      <c r="B23141" t="s">
        <v>411</v>
      </c>
      <c r="C23141" s="70">
        <v>0</v>
      </c>
      <c r="D23141" s="70">
        <v>0</v>
      </c>
      <c r="E23141" s="71">
        <v>44712</v>
      </c>
      <c r="F23141" t="s">
        <v>5952</v>
      </c>
      <c r="G23141" t="s">
        <v>2247</v>
      </c>
      <c r="J23141" s="40">
        <v>0</v>
      </c>
      <c r="K23141" s="40">
        <v>3.08</v>
      </c>
    </row>
    <row r="23142" spans="1:11" x14ac:dyDescent="0.35">
      <c r="A23142">
        <v>67003</v>
      </c>
      <c r="B23142" t="s">
        <v>411</v>
      </c>
      <c r="C23142" s="70">
        <v>0</v>
      </c>
      <c r="D23142" s="70">
        <v>0</v>
      </c>
      <c r="E23142" s="71">
        <v>44712</v>
      </c>
      <c r="F23142" t="s">
        <v>5951</v>
      </c>
      <c r="G23142" t="s">
        <v>2247</v>
      </c>
      <c r="J23142" s="40">
        <v>0</v>
      </c>
      <c r="K23142" s="40">
        <v>33.49</v>
      </c>
    </row>
    <row r="23143" spans="1:11" x14ac:dyDescent="0.35">
      <c r="A23143">
        <v>67003</v>
      </c>
      <c r="B23143" t="s">
        <v>411</v>
      </c>
      <c r="C23143" s="70">
        <v>0</v>
      </c>
      <c r="D23143" s="70">
        <v>0</v>
      </c>
      <c r="E23143" s="71">
        <v>44712</v>
      </c>
      <c r="F23143" t="s">
        <v>5950</v>
      </c>
      <c r="G23143" t="s">
        <v>2247</v>
      </c>
      <c r="J23143" s="40">
        <v>0</v>
      </c>
      <c r="K23143" s="40">
        <v>17.66</v>
      </c>
    </row>
    <row r="23144" spans="1:11" x14ac:dyDescent="0.35">
      <c r="A23144">
        <v>67003</v>
      </c>
      <c r="B23144" t="s">
        <v>411</v>
      </c>
      <c r="C23144" s="70">
        <v>0</v>
      </c>
      <c r="D23144" s="70">
        <v>0</v>
      </c>
      <c r="E23144" s="71">
        <v>44712</v>
      </c>
      <c r="F23144" t="s">
        <v>5949</v>
      </c>
      <c r="G23144" t="s">
        <v>2247</v>
      </c>
      <c r="J23144" s="40">
        <v>0.78</v>
      </c>
      <c r="K23144" s="40">
        <v>0</v>
      </c>
    </row>
    <row r="23145" spans="1:11" x14ac:dyDescent="0.35">
      <c r="A23145">
        <v>67003</v>
      </c>
      <c r="B23145" t="s">
        <v>411</v>
      </c>
      <c r="C23145" s="70">
        <v>0</v>
      </c>
      <c r="D23145" s="70">
        <v>0</v>
      </c>
      <c r="E23145" s="71">
        <v>44712</v>
      </c>
      <c r="F23145" t="s">
        <v>5948</v>
      </c>
      <c r="G23145" t="s">
        <v>2247</v>
      </c>
      <c r="J23145" s="40">
        <v>0</v>
      </c>
      <c r="K23145" s="40">
        <v>5.69</v>
      </c>
    </row>
    <row r="23146" spans="1:11" x14ac:dyDescent="0.35">
      <c r="A23146">
        <v>67003</v>
      </c>
      <c r="B23146" t="s">
        <v>411</v>
      </c>
      <c r="C23146" s="70">
        <v>0</v>
      </c>
      <c r="D23146" s="70">
        <v>0</v>
      </c>
      <c r="E23146" s="71">
        <v>44712</v>
      </c>
      <c r="F23146" t="s">
        <v>5947</v>
      </c>
      <c r="G23146" t="s">
        <v>2247</v>
      </c>
      <c r="J23146" s="40">
        <v>42.23</v>
      </c>
      <c r="K23146" s="40">
        <v>0</v>
      </c>
    </row>
    <row r="23147" spans="1:11" x14ac:dyDescent="0.35">
      <c r="A23147">
        <v>67003</v>
      </c>
      <c r="B23147" t="s">
        <v>411</v>
      </c>
      <c r="C23147" s="70">
        <v>0</v>
      </c>
      <c r="D23147" s="70">
        <v>0</v>
      </c>
      <c r="E23147" s="71">
        <v>44712</v>
      </c>
      <c r="F23147" t="s">
        <v>5946</v>
      </c>
      <c r="G23147" t="s">
        <v>2247</v>
      </c>
      <c r="J23147" s="40">
        <v>26.33</v>
      </c>
      <c r="K23147" s="40">
        <v>0</v>
      </c>
    </row>
    <row r="23148" spans="1:11" x14ac:dyDescent="0.35">
      <c r="A23148">
        <v>67003</v>
      </c>
      <c r="B23148" t="s">
        <v>411</v>
      </c>
      <c r="C23148" s="70">
        <v>0</v>
      </c>
      <c r="D23148" s="70">
        <v>0</v>
      </c>
      <c r="E23148" s="71">
        <v>44712</v>
      </c>
      <c r="F23148" t="s">
        <v>5945</v>
      </c>
      <c r="G23148" t="s">
        <v>2247</v>
      </c>
      <c r="J23148" s="40">
        <v>0</v>
      </c>
      <c r="K23148" s="40">
        <v>258.52999999999997</v>
      </c>
    </row>
    <row r="23149" spans="1:11" x14ac:dyDescent="0.35">
      <c r="A23149">
        <v>67003</v>
      </c>
      <c r="B23149" t="s">
        <v>411</v>
      </c>
      <c r="C23149" s="70">
        <v>0</v>
      </c>
      <c r="D23149" s="70">
        <v>0</v>
      </c>
      <c r="E23149" s="71">
        <v>44712</v>
      </c>
      <c r="F23149" t="s">
        <v>5944</v>
      </c>
      <c r="G23149" t="s">
        <v>2247</v>
      </c>
      <c r="J23149" s="40">
        <v>10.64</v>
      </c>
      <c r="K23149" s="40">
        <v>0</v>
      </c>
    </row>
    <row r="23150" spans="1:11" x14ac:dyDescent="0.35">
      <c r="A23150">
        <v>67003</v>
      </c>
      <c r="B23150" t="s">
        <v>411</v>
      </c>
      <c r="C23150" s="70">
        <v>0</v>
      </c>
      <c r="D23150" s="70">
        <v>0</v>
      </c>
      <c r="E23150" s="71">
        <v>44712</v>
      </c>
      <c r="F23150" t="s">
        <v>5943</v>
      </c>
      <c r="G23150" t="s">
        <v>2247</v>
      </c>
      <c r="J23150" s="40">
        <v>3.96</v>
      </c>
      <c r="K23150" s="40">
        <v>0</v>
      </c>
    </row>
    <row r="23151" spans="1:11" x14ac:dyDescent="0.35">
      <c r="A23151">
        <v>67003</v>
      </c>
      <c r="B23151" t="s">
        <v>411</v>
      </c>
      <c r="C23151" s="70">
        <v>0</v>
      </c>
      <c r="D23151" s="70">
        <v>0</v>
      </c>
      <c r="E23151" s="71">
        <v>44712</v>
      </c>
      <c r="F23151" t="s">
        <v>5942</v>
      </c>
      <c r="G23151" t="s">
        <v>2247</v>
      </c>
      <c r="J23151" s="40">
        <v>14.35</v>
      </c>
      <c r="K23151" s="40">
        <v>0</v>
      </c>
    </row>
    <row r="23152" spans="1:11" x14ac:dyDescent="0.35">
      <c r="A23152">
        <v>67003</v>
      </c>
      <c r="B23152" t="s">
        <v>411</v>
      </c>
      <c r="C23152" s="70">
        <v>0</v>
      </c>
      <c r="D23152" s="70">
        <v>0</v>
      </c>
      <c r="E23152" s="71">
        <v>44712</v>
      </c>
      <c r="F23152" t="s">
        <v>5941</v>
      </c>
      <c r="G23152" t="s">
        <v>2247</v>
      </c>
      <c r="J23152" s="40">
        <v>8.8699999999999992</v>
      </c>
      <c r="K23152" s="40">
        <v>0</v>
      </c>
    </row>
    <row r="23153" spans="1:11" x14ac:dyDescent="0.35">
      <c r="A23153">
        <v>67003</v>
      </c>
      <c r="B23153" t="s">
        <v>411</v>
      </c>
      <c r="C23153" s="70">
        <v>0</v>
      </c>
      <c r="D23153" s="70">
        <v>0</v>
      </c>
      <c r="E23153" s="71">
        <v>44712</v>
      </c>
      <c r="F23153" t="s">
        <v>5940</v>
      </c>
      <c r="G23153" t="s">
        <v>2247</v>
      </c>
      <c r="J23153" s="40">
        <v>0</v>
      </c>
      <c r="K23153" s="40">
        <v>132.33000000000001</v>
      </c>
    </row>
    <row r="23154" spans="1:11" x14ac:dyDescent="0.35">
      <c r="A23154">
        <v>67003</v>
      </c>
      <c r="B23154" t="s">
        <v>411</v>
      </c>
      <c r="C23154" s="70">
        <v>0</v>
      </c>
      <c r="D23154" s="70">
        <v>0</v>
      </c>
      <c r="E23154" s="71">
        <v>44712</v>
      </c>
      <c r="F23154" t="s">
        <v>5939</v>
      </c>
      <c r="G23154" t="s">
        <v>2247</v>
      </c>
      <c r="J23154" s="40">
        <v>1.46</v>
      </c>
      <c r="K23154" s="40">
        <v>0</v>
      </c>
    </row>
    <row r="23155" spans="1:11" x14ac:dyDescent="0.35">
      <c r="A23155">
        <v>67003</v>
      </c>
      <c r="B23155" t="s">
        <v>411</v>
      </c>
      <c r="C23155" s="70">
        <v>0</v>
      </c>
      <c r="D23155" s="70">
        <v>0</v>
      </c>
      <c r="E23155" s="71">
        <v>44712</v>
      </c>
      <c r="F23155" t="s">
        <v>5938</v>
      </c>
      <c r="G23155" t="s">
        <v>2247</v>
      </c>
      <c r="J23155" s="40">
        <v>0</v>
      </c>
      <c r="K23155" s="40">
        <v>47.18</v>
      </c>
    </row>
    <row r="23156" spans="1:11" x14ac:dyDescent="0.35">
      <c r="A23156">
        <v>67003</v>
      </c>
      <c r="B23156" t="s">
        <v>411</v>
      </c>
      <c r="C23156" s="70">
        <v>0</v>
      </c>
      <c r="D23156" s="70">
        <v>0</v>
      </c>
      <c r="E23156" s="71">
        <v>44712</v>
      </c>
      <c r="F23156" t="s">
        <v>5937</v>
      </c>
      <c r="G23156" t="s">
        <v>2247</v>
      </c>
      <c r="J23156" s="40">
        <v>9.17</v>
      </c>
      <c r="K23156" s="40">
        <v>0</v>
      </c>
    </row>
    <row r="23157" spans="1:11" x14ac:dyDescent="0.35">
      <c r="A23157">
        <v>67003</v>
      </c>
      <c r="B23157" t="s">
        <v>411</v>
      </c>
      <c r="C23157" s="70">
        <v>0</v>
      </c>
      <c r="D23157" s="70">
        <v>0</v>
      </c>
      <c r="E23157" s="71">
        <v>44712</v>
      </c>
      <c r="F23157" t="s">
        <v>5936</v>
      </c>
      <c r="G23157" t="s">
        <v>2247</v>
      </c>
      <c r="J23157" s="40">
        <v>0</v>
      </c>
      <c r="K23157" s="40">
        <v>2.79</v>
      </c>
    </row>
    <row r="23158" spans="1:11" x14ac:dyDescent="0.35">
      <c r="A23158">
        <v>67003</v>
      </c>
      <c r="B23158" t="s">
        <v>411</v>
      </c>
      <c r="C23158" s="70">
        <v>0</v>
      </c>
      <c r="D23158" s="70">
        <v>0</v>
      </c>
      <c r="E23158" s="71">
        <v>44712</v>
      </c>
      <c r="F23158" t="s">
        <v>5935</v>
      </c>
      <c r="G23158" t="s">
        <v>2247</v>
      </c>
      <c r="J23158" s="40">
        <v>2.27</v>
      </c>
      <c r="K23158" s="40">
        <v>0</v>
      </c>
    </row>
    <row r="23159" spans="1:11" x14ac:dyDescent="0.35">
      <c r="A23159">
        <v>67003</v>
      </c>
      <c r="B23159" t="s">
        <v>411</v>
      </c>
      <c r="C23159" s="70">
        <v>0</v>
      </c>
      <c r="D23159" s="70">
        <v>0</v>
      </c>
      <c r="E23159" s="71">
        <v>44712</v>
      </c>
      <c r="F23159" t="s">
        <v>5934</v>
      </c>
      <c r="G23159" t="s">
        <v>2247</v>
      </c>
      <c r="J23159" s="40">
        <v>0</v>
      </c>
      <c r="K23159" s="40">
        <v>70.34</v>
      </c>
    </row>
    <row r="23160" spans="1:11" x14ac:dyDescent="0.35">
      <c r="A23160">
        <v>67003</v>
      </c>
      <c r="B23160" t="s">
        <v>411</v>
      </c>
      <c r="C23160" s="70">
        <v>0</v>
      </c>
      <c r="D23160" s="70">
        <v>0</v>
      </c>
      <c r="E23160" s="71">
        <v>44712</v>
      </c>
      <c r="F23160" t="s">
        <v>5933</v>
      </c>
      <c r="G23160" t="s">
        <v>2247</v>
      </c>
      <c r="J23160" s="40">
        <v>44.74</v>
      </c>
      <c r="K23160" s="40">
        <v>0</v>
      </c>
    </row>
    <row r="23161" spans="1:11" x14ac:dyDescent="0.35">
      <c r="A23161">
        <v>67003</v>
      </c>
      <c r="B23161" t="s">
        <v>411</v>
      </c>
      <c r="C23161" s="70">
        <v>0</v>
      </c>
      <c r="D23161" s="70">
        <v>0</v>
      </c>
      <c r="E23161" s="71">
        <v>44712</v>
      </c>
      <c r="F23161" t="s">
        <v>5932</v>
      </c>
      <c r="G23161" t="s">
        <v>2247</v>
      </c>
      <c r="J23161" s="40">
        <v>0</v>
      </c>
      <c r="K23161" s="40">
        <v>1126.29</v>
      </c>
    </row>
    <row r="23162" spans="1:11" x14ac:dyDescent="0.35">
      <c r="A23162">
        <v>67003</v>
      </c>
      <c r="B23162" t="s">
        <v>411</v>
      </c>
      <c r="C23162" s="70">
        <v>0</v>
      </c>
      <c r="D23162" s="70">
        <v>0</v>
      </c>
      <c r="E23162" s="71">
        <v>44712</v>
      </c>
      <c r="F23162" t="s">
        <v>5931</v>
      </c>
      <c r="G23162" t="s">
        <v>2247</v>
      </c>
      <c r="J23162" s="40">
        <v>24.57</v>
      </c>
      <c r="K23162" s="40">
        <v>0</v>
      </c>
    </row>
    <row r="23163" spans="1:11" x14ac:dyDescent="0.35">
      <c r="A23163">
        <v>67003</v>
      </c>
      <c r="B23163" t="s">
        <v>411</v>
      </c>
      <c r="C23163" s="70">
        <v>0</v>
      </c>
      <c r="D23163" s="70">
        <v>0</v>
      </c>
      <c r="E23163" s="71">
        <v>44712</v>
      </c>
      <c r="F23163" t="s">
        <v>5930</v>
      </c>
      <c r="G23163" t="s">
        <v>2247</v>
      </c>
      <c r="J23163" s="40">
        <v>4.6399999999999997</v>
      </c>
      <c r="K23163" s="40">
        <v>0</v>
      </c>
    </row>
    <row r="23164" spans="1:11" x14ac:dyDescent="0.35">
      <c r="A23164">
        <v>67003</v>
      </c>
      <c r="B23164" t="s">
        <v>411</v>
      </c>
      <c r="C23164" s="70">
        <v>0</v>
      </c>
      <c r="D23164" s="70">
        <v>0</v>
      </c>
      <c r="E23164" s="71">
        <v>44712</v>
      </c>
      <c r="F23164" t="s">
        <v>5929</v>
      </c>
      <c r="G23164" t="s">
        <v>2247</v>
      </c>
      <c r="J23164" s="40">
        <v>0</v>
      </c>
      <c r="K23164" s="40">
        <v>49.32</v>
      </c>
    </row>
    <row r="23165" spans="1:11" x14ac:dyDescent="0.35">
      <c r="A23165">
        <v>67003</v>
      </c>
      <c r="B23165" t="s">
        <v>411</v>
      </c>
      <c r="C23165" s="70">
        <v>0</v>
      </c>
      <c r="D23165" s="70">
        <v>0</v>
      </c>
      <c r="E23165" s="71">
        <v>44712</v>
      </c>
      <c r="F23165" t="s">
        <v>5928</v>
      </c>
      <c r="G23165" t="s">
        <v>2247</v>
      </c>
      <c r="J23165" s="40">
        <v>7.7</v>
      </c>
      <c r="K23165" s="40">
        <v>0</v>
      </c>
    </row>
    <row r="23166" spans="1:11" x14ac:dyDescent="0.35">
      <c r="A23166">
        <v>67003</v>
      </c>
      <c r="B23166" t="s">
        <v>411</v>
      </c>
      <c r="C23166" s="70">
        <v>0</v>
      </c>
      <c r="D23166" s="70">
        <v>0</v>
      </c>
      <c r="E23166" s="71">
        <v>44712</v>
      </c>
      <c r="F23166" t="s">
        <v>5927</v>
      </c>
      <c r="G23166" t="s">
        <v>2247</v>
      </c>
      <c r="J23166" s="40">
        <v>0</v>
      </c>
      <c r="K23166" s="40">
        <v>156.16999999999999</v>
      </c>
    </row>
    <row r="23167" spans="1:11" x14ac:dyDescent="0.35">
      <c r="A23167">
        <v>67003</v>
      </c>
      <c r="B23167" t="s">
        <v>411</v>
      </c>
      <c r="C23167" s="70">
        <v>0</v>
      </c>
      <c r="D23167" s="70">
        <v>0</v>
      </c>
      <c r="E23167" s="71">
        <v>44712</v>
      </c>
      <c r="F23167" t="s">
        <v>5926</v>
      </c>
      <c r="G23167" t="s">
        <v>2247</v>
      </c>
      <c r="J23167" s="40">
        <v>0</v>
      </c>
      <c r="K23167" s="40">
        <v>27.55</v>
      </c>
    </row>
    <row r="23168" spans="1:11" x14ac:dyDescent="0.35">
      <c r="A23168">
        <v>67003</v>
      </c>
      <c r="B23168" t="s">
        <v>411</v>
      </c>
      <c r="C23168" s="70">
        <v>0</v>
      </c>
      <c r="D23168" s="70">
        <v>0</v>
      </c>
      <c r="E23168" s="71">
        <v>44712</v>
      </c>
      <c r="F23168" t="s">
        <v>5925</v>
      </c>
      <c r="G23168" t="s">
        <v>2247</v>
      </c>
      <c r="J23168" s="40">
        <v>0</v>
      </c>
      <c r="K23168" s="40">
        <v>150.38</v>
      </c>
    </row>
    <row r="23169" spans="1:11" x14ac:dyDescent="0.35">
      <c r="A23169">
        <v>67003</v>
      </c>
      <c r="B23169" t="s">
        <v>411</v>
      </c>
      <c r="C23169" s="70">
        <v>0</v>
      </c>
      <c r="D23169" s="70">
        <v>0</v>
      </c>
      <c r="E23169" s="71">
        <v>44712</v>
      </c>
      <c r="F23169" t="s">
        <v>5924</v>
      </c>
      <c r="G23169" t="s">
        <v>2247</v>
      </c>
      <c r="J23169" s="40">
        <v>2.71</v>
      </c>
      <c r="K23169" s="40">
        <v>0</v>
      </c>
    </row>
    <row r="23170" spans="1:11" x14ac:dyDescent="0.35">
      <c r="A23170">
        <v>67003</v>
      </c>
      <c r="B23170" t="s">
        <v>411</v>
      </c>
      <c r="C23170" s="70">
        <v>0</v>
      </c>
      <c r="D23170" s="70">
        <v>0</v>
      </c>
      <c r="E23170" s="71">
        <v>44712</v>
      </c>
      <c r="F23170" t="s">
        <v>5923</v>
      </c>
      <c r="G23170" t="s">
        <v>2247</v>
      </c>
      <c r="J23170" s="40">
        <v>0</v>
      </c>
      <c r="K23170" s="40">
        <v>1301.01</v>
      </c>
    </row>
    <row r="23171" spans="1:11" x14ac:dyDescent="0.35">
      <c r="A23171">
        <v>67003</v>
      </c>
      <c r="B23171" t="s">
        <v>411</v>
      </c>
      <c r="C23171" s="70">
        <v>0</v>
      </c>
      <c r="D23171" s="70">
        <v>0</v>
      </c>
      <c r="E23171" s="71">
        <v>44712</v>
      </c>
      <c r="F23171" t="s">
        <v>5922</v>
      </c>
      <c r="G23171" t="s">
        <v>2247</v>
      </c>
      <c r="J23171" s="40">
        <v>3.8</v>
      </c>
      <c r="K23171" s="40">
        <v>0</v>
      </c>
    </row>
    <row r="23172" spans="1:11" x14ac:dyDescent="0.35">
      <c r="A23172">
        <v>67003</v>
      </c>
      <c r="B23172" t="s">
        <v>411</v>
      </c>
      <c r="C23172" s="70">
        <v>0</v>
      </c>
      <c r="D23172" s="70">
        <v>0</v>
      </c>
      <c r="E23172" s="71">
        <v>44712</v>
      </c>
      <c r="F23172" t="s">
        <v>5921</v>
      </c>
      <c r="G23172" t="s">
        <v>2247</v>
      </c>
      <c r="J23172" s="40">
        <v>11.65</v>
      </c>
      <c r="K23172" s="40">
        <v>0</v>
      </c>
    </row>
    <row r="23173" spans="1:11" x14ac:dyDescent="0.35">
      <c r="A23173">
        <v>67003</v>
      </c>
      <c r="B23173" t="s">
        <v>411</v>
      </c>
      <c r="C23173" s="70">
        <v>0</v>
      </c>
      <c r="D23173" s="70">
        <v>0</v>
      </c>
      <c r="E23173" s="71">
        <v>44712</v>
      </c>
      <c r="F23173" t="s">
        <v>5920</v>
      </c>
      <c r="G23173" t="s">
        <v>2247</v>
      </c>
      <c r="J23173" s="40">
        <v>1.66</v>
      </c>
      <c r="K23173" s="40">
        <v>0</v>
      </c>
    </row>
    <row r="23174" spans="1:11" x14ac:dyDescent="0.35">
      <c r="A23174">
        <v>67003</v>
      </c>
      <c r="B23174" t="s">
        <v>411</v>
      </c>
      <c r="C23174" s="70">
        <v>0</v>
      </c>
      <c r="D23174" s="70">
        <v>0</v>
      </c>
      <c r="E23174" s="71">
        <v>44712</v>
      </c>
      <c r="F23174" t="s">
        <v>5919</v>
      </c>
      <c r="G23174" t="s">
        <v>2247</v>
      </c>
      <c r="J23174" s="40">
        <v>0</v>
      </c>
      <c r="K23174" s="40">
        <v>3.26</v>
      </c>
    </row>
    <row r="23175" spans="1:11" x14ac:dyDescent="0.35">
      <c r="A23175">
        <v>67003</v>
      </c>
      <c r="B23175" t="s">
        <v>411</v>
      </c>
      <c r="C23175" s="70">
        <v>0</v>
      </c>
      <c r="D23175" s="70">
        <v>0</v>
      </c>
      <c r="E23175" s="71">
        <v>44712</v>
      </c>
      <c r="F23175" t="s">
        <v>5918</v>
      </c>
      <c r="G23175" t="s">
        <v>2247</v>
      </c>
      <c r="J23175" s="40">
        <v>10.65</v>
      </c>
      <c r="K23175" s="40">
        <v>0</v>
      </c>
    </row>
    <row r="23176" spans="1:11" x14ac:dyDescent="0.35">
      <c r="A23176">
        <v>67003</v>
      </c>
      <c r="B23176" t="s">
        <v>411</v>
      </c>
      <c r="C23176" s="70">
        <v>0</v>
      </c>
      <c r="D23176" s="70">
        <v>0</v>
      </c>
      <c r="E23176" s="71">
        <v>44712</v>
      </c>
      <c r="F23176" t="s">
        <v>5917</v>
      </c>
      <c r="G23176" t="s">
        <v>2247</v>
      </c>
      <c r="J23176" s="40">
        <v>141.4</v>
      </c>
      <c r="K23176" s="40">
        <v>0</v>
      </c>
    </row>
    <row r="23177" spans="1:11" x14ac:dyDescent="0.35">
      <c r="A23177">
        <v>67003</v>
      </c>
      <c r="B23177" t="s">
        <v>411</v>
      </c>
      <c r="C23177" s="70">
        <v>0</v>
      </c>
      <c r="D23177" s="70">
        <v>0</v>
      </c>
      <c r="E23177" s="71">
        <v>44712</v>
      </c>
      <c r="F23177" t="s">
        <v>5916</v>
      </c>
      <c r="G23177" t="s">
        <v>2247</v>
      </c>
      <c r="J23177" s="40">
        <v>28.47</v>
      </c>
      <c r="K23177" s="40">
        <v>0</v>
      </c>
    </row>
    <row r="23178" spans="1:11" x14ac:dyDescent="0.35">
      <c r="A23178">
        <v>67003</v>
      </c>
      <c r="B23178" t="s">
        <v>411</v>
      </c>
      <c r="C23178" s="70">
        <v>0</v>
      </c>
      <c r="D23178" s="70">
        <v>0</v>
      </c>
      <c r="E23178" s="71">
        <v>44712</v>
      </c>
      <c r="F23178" t="s">
        <v>5915</v>
      </c>
      <c r="G23178" t="s">
        <v>2247</v>
      </c>
      <c r="J23178" s="40">
        <v>50.46</v>
      </c>
      <c r="K23178" s="40">
        <v>0</v>
      </c>
    </row>
    <row r="23179" spans="1:11" x14ac:dyDescent="0.35">
      <c r="A23179">
        <v>67003</v>
      </c>
      <c r="B23179" t="s">
        <v>411</v>
      </c>
      <c r="C23179" s="70">
        <v>0</v>
      </c>
      <c r="D23179" s="70">
        <v>0</v>
      </c>
      <c r="E23179" s="71">
        <v>44712</v>
      </c>
      <c r="F23179" t="s">
        <v>5914</v>
      </c>
      <c r="G23179" t="s">
        <v>2247</v>
      </c>
      <c r="J23179" s="40">
        <v>13.39</v>
      </c>
      <c r="K23179" s="40">
        <v>0</v>
      </c>
    </row>
    <row r="23180" spans="1:11" x14ac:dyDescent="0.35">
      <c r="A23180">
        <v>67003</v>
      </c>
      <c r="B23180" t="s">
        <v>411</v>
      </c>
      <c r="C23180" s="70">
        <v>0</v>
      </c>
      <c r="D23180" s="70">
        <v>0</v>
      </c>
      <c r="E23180" s="71">
        <v>44712</v>
      </c>
      <c r="F23180" t="s">
        <v>5913</v>
      </c>
      <c r="G23180" t="s">
        <v>2247</v>
      </c>
      <c r="J23180" s="40">
        <v>23.38</v>
      </c>
      <c r="K23180" s="40">
        <v>0</v>
      </c>
    </row>
    <row r="23181" spans="1:11" x14ac:dyDescent="0.35">
      <c r="A23181">
        <v>67003</v>
      </c>
      <c r="B23181" t="s">
        <v>411</v>
      </c>
      <c r="C23181" s="70">
        <v>0</v>
      </c>
      <c r="D23181" s="70">
        <v>0</v>
      </c>
      <c r="E23181" s="71">
        <v>44712</v>
      </c>
      <c r="F23181" t="s">
        <v>5912</v>
      </c>
      <c r="G23181" t="s">
        <v>2247</v>
      </c>
      <c r="J23181" s="40">
        <v>27.41</v>
      </c>
      <c r="K23181" s="40">
        <v>0</v>
      </c>
    </row>
    <row r="23182" spans="1:11" x14ac:dyDescent="0.35">
      <c r="A23182">
        <v>67003</v>
      </c>
      <c r="B23182" t="s">
        <v>411</v>
      </c>
      <c r="C23182" s="70">
        <v>0</v>
      </c>
      <c r="D23182" s="70">
        <v>0</v>
      </c>
      <c r="E23182" s="71">
        <v>44712</v>
      </c>
      <c r="F23182" t="s">
        <v>5911</v>
      </c>
      <c r="G23182" t="s">
        <v>2247</v>
      </c>
      <c r="J23182" s="40">
        <v>133.59</v>
      </c>
      <c r="K23182" s="40">
        <v>0</v>
      </c>
    </row>
    <row r="23183" spans="1:11" x14ac:dyDescent="0.35">
      <c r="A23183">
        <v>67003</v>
      </c>
      <c r="B23183" t="s">
        <v>411</v>
      </c>
      <c r="C23183" s="70">
        <v>0</v>
      </c>
      <c r="D23183" s="70">
        <v>0</v>
      </c>
      <c r="E23183" s="71">
        <v>44712</v>
      </c>
      <c r="F23183" t="s">
        <v>5910</v>
      </c>
      <c r="G23183" t="s">
        <v>2247</v>
      </c>
      <c r="J23183" s="40">
        <v>67.14</v>
      </c>
      <c r="K23183" s="40">
        <v>0</v>
      </c>
    </row>
    <row r="23184" spans="1:11" x14ac:dyDescent="0.35">
      <c r="A23184">
        <v>67003</v>
      </c>
      <c r="B23184" t="s">
        <v>411</v>
      </c>
      <c r="C23184" s="70">
        <v>0</v>
      </c>
      <c r="D23184" s="70">
        <v>0</v>
      </c>
      <c r="E23184" s="71">
        <v>44712</v>
      </c>
      <c r="F23184" t="s">
        <v>5909</v>
      </c>
      <c r="G23184" t="s">
        <v>2247</v>
      </c>
      <c r="J23184" s="40">
        <v>50.34</v>
      </c>
      <c r="K23184" s="40">
        <v>0</v>
      </c>
    </row>
    <row r="23185" spans="1:11" x14ac:dyDescent="0.35">
      <c r="A23185">
        <v>67003</v>
      </c>
      <c r="B23185" t="s">
        <v>411</v>
      </c>
      <c r="C23185" s="70">
        <v>0</v>
      </c>
      <c r="D23185" s="70">
        <v>0</v>
      </c>
      <c r="E23185" s="71">
        <v>44712</v>
      </c>
      <c r="F23185" t="s">
        <v>5908</v>
      </c>
      <c r="G23185" t="s">
        <v>2247</v>
      </c>
      <c r="J23185" s="40">
        <v>66.569999999999993</v>
      </c>
      <c r="K23185" s="40">
        <v>0</v>
      </c>
    </row>
    <row r="23186" spans="1:11" x14ac:dyDescent="0.35">
      <c r="A23186">
        <v>67003</v>
      </c>
      <c r="B23186" t="s">
        <v>411</v>
      </c>
      <c r="C23186" s="70">
        <v>0</v>
      </c>
      <c r="D23186" s="70">
        <v>0</v>
      </c>
      <c r="E23186" s="71">
        <v>44712</v>
      </c>
      <c r="F23186" t="s">
        <v>5907</v>
      </c>
      <c r="G23186" t="s">
        <v>2247</v>
      </c>
      <c r="J23186" s="40">
        <v>5.33</v>
      </c>
      <c r="K23186" s="40">
        <v>0</v>
      </c>
    </row>
    <row r="23187" spans="1:11" x14ac:dyDescent="0.35">
      <c r="A23187">
        <v>67003</v>
      </c>
      <c r="B23187" t="s">
        <v>411</v>
      </c>
      <c r="C23187" s="70">
        <v>0</v>
      </c>
      <c r="D23187" s="70">
        <v>0</v>
      </c>
      <c r="E23187" s="71">
        <v>44712</v>
      </c>
      <c r="F23187" t="s">
        <v>5906</v>
      </c>
      <c r="G23187" t="s">
        <v>2247</v>
      </c>
      <c r="J23187" s="40">
        <v>66.209999999999994</v>
      </c>
      <c r="K23187" s="40">
        <v>0</v>
      </c>
    </row>
    <row r="23188" spans="1:11" x14ac:dyDescent="0.35">
      <c r="A23188">
        <v>67003</v>
      </c>
      <c r="B23188" t="s">
        <v>411</v>
      </c>
      <c r="C23188" s="70">
        <v>0</v>
      </c>
      <c r="D23188" s="70">
        <v>0</v>
      </c>
      <c r="E23188" s="71">
        <v>44712</v>
      </c>
      <c r="F23188" t="s">
        <v>5905</v>
      </c>
      <c r="G23188" t="s">
        <v>2247</v>
      </c>
      <c r="J23188" s="40">
        <v>1.85</v>
      </c>
      <c r="K23188" s="40">
        <v>0</v>
      </c>
    </row>
    <row r="23189" spans="1:11" x14ac:dyDescent="0.35">
      <c r="A23189">
        <v>67003</v>
      </c>
      <c r="B23189" t="s">
        <v>411</v>
      </c>
      <c r="C23189" s="70">
        <v>0</v>
      </c>
      <c r="D23189" s="70">
        <v>0</v>
      </c>
      <c r="E23189" s="71">
        <v>44712</v>
      </c>
      <c r="F23189" t="s">
        <v>5904</v>
      </c>
      <c r="G23189" t="s">
        <v>2247</v>
      </c>
      <c r="J23189" s="40">
        <v>0.82</v>
      </c>
      <c r="K23189" s="40">
        <v>0</v>
      </c>
    </row>
    <row r="23190" spans="1:11" x14ac:dyDescent="0.35">
      <c r="A23190">
        <v>67003</v>
      </c>
      <c r="B23190" t="s">
        <v>411</v>
      </c>
      <c r="C23190" s="70">
        <v>0</v>
      </c>
      <c r="D23190" s="70">
        <v>0</v>
      </c>
      <c r="E23190" s="71">
        <v>44712</v>
      </c>
      <c r="F23190" t="s">
        <v>5903</v>
      </c>
      <c r="G23190" t="s">
        <v>2247</v>
      </c>
      <c r="J23190" s="40">
        <v>0</v>
      </c>
      <c r="K23190" s="40">
        <v>0.15</v>
      </c>
    </row>
    <row r="23191" spans="1:11" x14ac:dyDescent="0.35">
      <c r="A23191">
        <v>67003</v>
      </c>
      <c r="B23191" t="s">
        <v>411</v>
      </c>
      <c r="C23191" s="70">
        <v>0</v>
      </c>
      <c r="D23191" s="70">
        <v>0</v>
      </c>
      <c r="E23191" s="71">
        <v>44712</v>
      </c>
      <c r="F23191" t="s">
        <v>5902</v>
      </c>
      <c r="G23191" t="s">
        <v>2247</v>
      </c>
      <c r="J23191" s="40">
        <v>0</v>
      </c>
      <c r="K23191" s="40">
        <v>2.66</v>
      </c>
    </row>
    <row r="23192" spans="1:11" x14ac:dyDescent="0.35">
      <c r="A23192">
        <v>67003</v>
      </c>
      <c r="B23192" t="s">
        <v>411</v>
      </c>
      <c r="C23192" s="70">
        <v>0</v>
      </c>
      <c r="D23192" s="70">
        <v>0</v>
      </c>
      <c r="E23192" s="71">
        <v>44712</v>
      </c>
      <c r="F23192" t="s">
        <v>5901</v>
      </c>
      <c r="G23192" t="s">
        <v>2247</v>
      </c>
      <c r="J23192" s="40">
        <v>57.7</v>
      </c>
      <c r="K23192" s="40">
        <v>0</v>
      </c>
    </row>
    <row r="23193" spans="1:11" x14ac:dyDescent="0.35">
      <c r="A23193">
        <v>67003</v>
      </c>
      <c r="B23193" t="s">
        <v>411</v>
      </c>
      <c r="C23193" s="70">
        <v>0</v>
      </c>
      <c r="D23193" s="70">
        <v>0</v>
      </c>
      <c r="E23193" s="71">
        <v>44712</v>
      </c>
      <c r="F23193" t="s">
        <v>5900</v>
      </c>
      <c r="G23193" t="s">
        <v>2247</v>
      </c>
      <c r="J23193" s="40">
        <v>18.059999999999999</v>
      </c>
      <c r="K23193" s="40">
        <v>0</v>
      </c>
    </row>
    <row r="23194" spans="1:11" x14ac:dyDescent="0.35">
      <c r="A23194">
        <v>67003</v>
      </c>
      <c r="B23194" t="s">
        <v>411</v>
      </c>
      <c r="C23194" s="70">
        <v>0</v>
      </c>
      <c r="D23194" s="70">
        <v>0</v>
      </c>
      <c r="E23194" s="71">
        <v>44712</v>
      </c>
      <c r="F23194" t="s">
        <v>5899</v>
      </c>
      <c r="G23194" t="s">
        <v>2247</v>
      </c>
      <c r="J23194" s="40">
        <v>0</v>
      </c>
      <c r="K23194" s="40">
        <v>4.21</v>
      </c>
    </row>
    <row r="23195" spans="1:11" x14ac:dyDescent="0.35">
      <c r="A23195">
        <v>67003</v>
      </c>
      <c r="B23195" t="s">
        <v>411</v>
      </c>
      <c r="C23195" s="70">
        <v>0</v>
      </c>
      <c r="D23195" s="70">
        <v>0</v>
      </c>
      <c r="E23195" s="71">
        <v>44712</v>
      </c>
      <c r="F23195" t="s">
        <v>5898</v>
      </c>
      <c r="G23195" t="s">
        <v>2247</v>
      </c>
      <c r="J23195" s="40">
        <v>0</v>
      </c>
      <c r="K23195" s="40">
        <v>12.23</v>
      </c>
    </row>
    <row r="23196" spans="1:11" x14ac:dyDescent="0.35">
      <c r="A23196">
        <v>67003</v>
      </c>
      <c r="B23196" t="s">
        <v>411</v>
      </c>
      <c r="C23196" s="70">
        <v>0</v>
      </c>
      <c r="D23196" s="70">
        <v>0</v>
      </c>
      <c r="E23196" s="71">
        <v>44712</v>
      </c>
      <c r="F23196" t="s">
        <v>5897</v>
      </c>
      <c r="G23196" t="s">
        <v>2247</v>
      </c>
      <c r="J23196" s="40">
        <v>0</v>
      </c>
      <c r="K23196" s="40">
        <v>228.66</v>
      </c>
    </row>
    <row r="23197" spans="1:11" x14ac:dyDescent="0.35">
      <c r="A23197">
        <v>67003</v>
      </c>
      <c r="B23197" t="s">
        <v>411</v>
      </c>
      <c r="C23197" s="70">
        <v>0</v>
      </c>
      <c r="D23197" s="70">
        <v>0</v>
      </c>
      <c r="E23197" s="71">
        <v>44712</v>
      </c>
      <c r="F23197" t="s">
        <v>5896</v>
      </c>
      <c r="G23197" t="s">
        <v>2247</v>
      </c>
      <c r="J23197" s="40">
        <v>0</v>
      </c>
      <c r="K23197" s="40">
        <v>1.0900000000000001</v>
      </c>
    </row>
    <row r="23198" spans="1:11" x14ac:dyDescent="0.35">
      <c r="A23198">
        <v>67003</v>
      </c>
      <c r="B23198" t="s">
        <v>411</v>
      </c>
      <c r="C23198" s="70">
        <v>0</v>
      </c>
      <c r="D23198" s="70">
        <v>0</v>
      </c>
      <c r="E23198" s="71">
        <v>44712</v>
      </c>
      <c r="F23198" t="s">
        <v>5895</v>
      </c>
      <c r="G23198" t="s">
        <v>2247</v>
      </c>
      <c r="J23198" s="40">
        <v>0</v>
      </c>
      <c r="K23198" s="40">
        <v>1.29</v>
      </c>
    </row>
    <row r="23199" spans="1:11" x14ac:dyDescent="0.35">
      <c r="A23199">
        <v>67003</v>
      </c>
      <c r="B23199" t="s">
        <v>411</v>
      </c>
      <c r="C23199" s="70">
        <v>0</v>
      </c>
      <c r="D23199" s="70">
        <v>0</v>
      </c>
      <c r="E23199" s="71">
        <v>44712</v>
      </c>
      <c r="F23199" t="s">
        <v>5894</v>
      </c>
      <c r="G23199" t="s">
        <v>2247</v>
      </c>
      <c r="J23199" s="40">
        <v>0</v>
      </c>
      <c r="K23199" s="40">
        <v>5.52</v>
      </c>
    </row>
    <row r="23200" spans="1:11" x14ac:dyDescent="0.35">
      <c r="A23200">
        <v>67003</v>
      </c>
      <c r="B23200" t="s">
        <v>411</v>
      </c>
      <c r="C23200" s="70">
        <v>0</v>
      </c>
      <c r="D23200" s="70">
        <v>0</v>
      </c>
      <c r="E23200" s="71">
        <v>44712</v>
      </c>
      <c r="F23200" t="s">
        <v>5893</v>
      </c>
      <c r="G23200" t="s">
        <v>2247</v>
      </c>
      <c r="J23200" s="40">
        <v>3.35</v>
      </c>
      <c r="K23200" s="40">
        <v>0</v>
      </c>
    </row>
    <row r="23201" spans="1:11" x14ac:dyDescent="0.35">
      <c r="A23201">
        <v>67003</v>
      </c>
      <c r="B23201" t="s">
        <v>411</v>
      </c>
      <c r="C23201" s="70">
        <v>0</v>
      </c>
      <c r="D23201" s="70">
        <v>0</v>
      </c>
      <c r="E23201" s="71">
        <v>44712</v>
      </c>
      <c r="F23201" t="s">
        <v>5892</v>
      </c>
      <c r="G23201" t="s">
        <v>2247</v>
      </c>
      <c r="J23201" s="40">
        <v>0</v>
      </c>
      <c r="K23201" s="40">
        <v>1.1399999999999999</v>
      </c>
    </row>
    <row r="23202" spans="1:11" x14ac:dyDescent="0.35">
      <c r="A23202">
        <v>67003</v>
      </c>
      <c r="B23202" t="s">
        <v>411</v>
      </c>
      <c r="C23202" s="70">
        <v>0</v>
      </c>
      <c r="D23202" s="70">
        <v>0</v>
      </c>
      <c r="E23202" s="71">
        <v>44712</v>
      </c>
      <c r="F23202" t="s">
        <v>5891</v>
      </c>
      <c r="G23202" t="s">
        <v>2247</v>
      </c>
      <c r="J23202" s="40">
        <v>0</v>
      </c>
      <c r="K23202" s="40">
        <v>61.74</v>
      </c>
    </row>
    <row r="23203" spans="1:11" x14ac:dyDescent="0.35">
      <c r="A23203">
        <v>67003</v>
      </c>
      <c r="B23203" t="s">
        <v>411</v>
      </c>
      <c r="C23203" s="70">
        <v>0</v>
      </c>
      <c r="D23203" s="70">
        <v>0</v>
      </c>
      <c r="E23203" s="71">
        <v>44712</v>
      </c>
      <c r="F23203" t="s">
        <v>5890</v>
      </c>
      <c r="G23203" t="s">
        <v>2247</v>
      </c>
      <c r="J23203" s="40">
        <v>22.82</v>
      </c>
      <c r="K23203" s="40">
        <v>0</v>
      </c>
    </row>
    <row r="23204" spans="1:11" x14ac:dyDescent="0.35">
      <c r="A23204">
        <v>67003</v>
      </c>
      <c r="B23204" t="s">
        <v>411</v>
      </c>
      <c r="C23204" s="70">
        <v>0</v>
      </c>
      <c r="D23204" s="70">
        <v>0</v>
      </c>
      <c r="E23204" s="71">
        <v>44712</v>
      </c>
      <c r="F23204" t="s">
        <v>5889</v>
      </c>
      <c r="G23204" t="s">
        <v>2247</v>
      </c>
      <c r="J23204" s="40">
        <v>0</v>
      </c>
      <c r="K23204" s="40">
        <v>13.59</v>
      </c>
    </row>
    <row r="23205" spans="1:11" x14ac:dyDescent="0.35">
      <c r="A23205">
        <v>67003</v>
      </c>
      <c r="B23205" t="s">
        <v>411</v>
      </c>
      <c r="C23205" s="70">
        <v>0</v>
      </c>
      <c r="D23205" s="70">
        <v>0</v>
      </c>
      <c r="E23205" s="71">
        <v>44712</v>
      </c>
      <c r="F23205" t="s">
        <v>5888</v>
      </c>
      <c r="G23205" t="s">
        <v>2247</v>
      </c>
      <c r="J23205" s="40">
        <v>49.69</v>
      </c>
      <c r="K23205" s="40">
        <v>0</v>
      </c>
    </row>
    <row r="23206" spans="1:11" x14ac:dyDescent="0.35">
      <c r="A23206">
        <v>67003</v>
      </c>
      <c r="B23206" t="s">
        <v>411</v>
      </c>
      <c r="C23206" s="70">
        <v>0</v>
      </c>
      <c r="D23206" s="70">
        <v>0</v>
      </c>
      <c r="E23206" s="71">
        <v>44712</v>
      </c>
      <c r="F23206" t="s">
        <v>5887</v>
      </c>
      <c r="G23206" t="s">
        <v>2247</v>
      </c>
      <c r="J23206" s="40">
        <v>0</v>
      </c>
      <c r="K23206" s="40">
        <v>96.58</v>
      </c>
    </row>
    <row r="23207" spans="1:11" x14ac:dyDescent="0.35">
      <c r="A23207">
        <v>67003</v>
      </c>
      <c r="B23207" t="s">
        <v>411</v>
      </c>
      <c r="C23207" s="70">
        <v>0</v>
      </c>
      <c r="D23207" s="70">
        <v>0</v>
      </c>
      <c r="E23207" s="71">
        <v>44712</v>
      </c>
      <c r="F23207" t="s">
        <v>5886</v>
      </c>
      <c r="G23207" t="s">
        <v>2247</v>
      </c>
      <c r="J23207" s="40">
        <v>0</v>
      </c>
      <c r="K23207" s="40">
        <v>2.61</v>
      </c>
    </row>
    <row r="23208" spans="1:11" x14ac:dyDescent="0.35">
      <c r="A23208">
        <v>67003</v>
      </c>
      <c r="B23208" t="s">
        <v>411</v>
      </c>
      <c r="C23208" s="70">
        <v>0</v>
      </c>
      <c r="D23208" s="70">
        <v>0</v>
      </c>
      <c r="E23208" s="71">
        <v>44712</v>
      </c>
      <c r="F23208" t="s">
        <v>5885</v>
      </c>
      <c r="G23208" t="s">
        <v>2247</v>
      </c>
      <c r="J23208" s="40">
        <v>0</v>
      </c>
      <c r="K23208" s="40">
        <v>33.9</v>
      </c>
    </row>
    <row r="23209" spans="1:11" x14ac:dyDescent="0.35">
      <c r="A23209">
        <v>67003</v>
      </c>
      <c r="B23209" t="s">
        <v>411</v>
      </c>
      <c r="C23209" s="70">
        <v>0</v>
      </c>
      <c r="D23209" s="70">
        <v>0</v>
      </c>
      <c r="E23209" s="71">
        <v>44712</v>
      </c>
      <c r="F23209" t="s">
        <v>5884</v>
      </c>
      <c r="G23209" t="s">
        <v>2247</v>
      </c>
      <c r="J23209" s="40">
        <v>0</v>
      </c>
      <c r="K23209" s="40">
        <v>2790.61</v>
      </c>
    </row>
    <row r="23210" spans="1:11" x14ac:dyDescent="0.35">
      <c r="A23210">
        <v>67003</v>
      </c>
      <c r="B23210" t="s">
        <v>411</v>
      </c>
      <c r="C23210" s="70">
        <v>0</v>
      </c>
      <c r="D23210" s="70">
        <v>0</v>
      </c>
      <c r="E23210" s="71">
        <v>44712</v>
      </c>
      <c r="F23210" t="s">
        <v>5883</v>
      </c>
      <c r="G23210" t="s">
        <v>2247</v>
      </c>
      <c r="J23210" s="40">
        <v>0</v>
      </c>
      <c r="K23210" s="40">
        <v>63.18</v>
      </c>
    </row>
    <row r="23211" spans="1:11" x14ac:dyDescent="0.35">
      <c r="A23211">
        <v>67003</v>
      </c>
      <c r="B23211" t="s">
        <v>411</v>
      </c>
      <c r="C23211" s="70">
        <v>0</v>
      </c>
      <c r="D23211" s="70">
        <v>0</v>
      </c>
      <c r="E23211" s="71">
        <v>44712</v>
      </c>
      <c r="F23211" t="s">
        <v>5882</v>
      </c>
      <c r="G23211" t="s">
        <v>2247</v>
      </c>
      <c r="J23211" s="40">
        <v>0</v>
      </c>
      <c r="K23211" s="40">
        <v>156.21</v>
      </c>
    </row>
    <row r="23212" spans="1:11" x14ac:dyDescent="0.35">
      <c r="A23212">
        <v>67003</v>
      </c>
      <c r="B23212" t="s">
        <v>411</v>
      </c>
      <c r="C23212" s="70">
        <v>0</v>
      </c>
      <c r="D23212" s="70">
        <v>0</v>
      </c>
      <c r="E23212" s="71">
        <v>44712</v>
      </c>
      <c r="F23212" t="s">
        <v>5881</v>
      </c>
      <c r="G23212" t="s">
        <v>2247</v>
      </c>
      <c r="J23212" s="40">
        <v>0</v>
      </c>
      <c r="K23212" s="40">
        <v>101.05</v>
      </c>
    </row>
    <row r="23213" spans="1:11" x14ac:dyDescent="0.35">
      <c r="A23213">
        <v>67003</v>
      </c>
      <c r="B23213" t="s">
        <v>411</v>
      </c>
      <c r="C23213" s="70">
        <v>0</v>
      </c>
      <c r="D23213" s="70">
        <v>0</v>
      </c>
      <c r="E23213" s="71">
        <v>44712</v>
      </c>
      <c r="F23213" t="s">
        <v>5880</v>
      </c>
      <c r="G23213" t="s">
        <v>2247</v>
      </c>
      <c r="J23213" s="40">
        <v>39.61</v>
      </c>
      <c r="K23213" s="40">
        <v>0</v>
      </c>
    </row>
    <row r="23214" spans="1:11" x14ac:dyDescent="0.35">
      <c r="A23214">
        <v>67003</v>
      </c>
      <c r="B23214" t="s">
        <v>411</v>
      </c>
      <c r="C23214" s="70">
        <v>0</v>
      </c>
      <c r="D23214" s="70">
        <v>0</v>
      </c>
      <c r="E23214" s="71">
        <v>44712</v>
      </c>
      <c r="F23214" t="s">
        <v>5879</v>
      </c>
      <c r="G23214" t="s">
        <v>2247</v>
      </c>
      <c r="J23214" s="40">
        <v>0.17</v>
      </c>
      <c r="K23214" s="40">
        <v>0</v>
      </c>
    </row>
    <row r="23215" spans="1:11" x14ac:dyDescent="0.35">
      <c r="A23215">
        <v>67003</v>
      </c>
      <c r="B23215" t="s">
        <v>411</v>
      </c>
      <c r="C23215" s="70">
        <v>0</v>
      </c>
      <c r="D23215" s="70">
        <v>0</v>
      </c>
      <c r="E23215" s="71">
        <v>44712</v>
      </c>
      <c r="F23215" t="s">
        <v>5878</v>
      </c>
      <c r="G23215" t="s">
        <v>2247</v>
      </c>
      <c r="J23215" s="40">
        <v>0</v>
      </c>
      <c r="K23215" s="40">
        <v>2.98</v>
      </c>
    </row>
    <row r="23216" spans="1:11" x14ac:dyDescent="0.35">
      <c r="A23216">
        <v>67003</v>
      </c>
      <c r="B23216" t="s">
        <v>411</v>
      </c>
      <c r="C23216" s="70">
        <v>0</v>
      </c>
      <c r="D23216" s="70">
        <v>0</v>
      </c>
      <c r="E23216" s="71">
        <v>44712</v>
      </c>
      <c r="F23216" t="s">
        <v>5877</v>
      </c>
      <c r="G23216" t="s">
        <v>2247</v>
      </c>
      <c r="J23216" s="40">
        <v>1613.67</v>
      </c>
      <c r="K23216" s="40">
        <v>0</v>
      </c>
    </row>
    <row r="23217" spans="1:11" x14ac:dyDescent="0.35">
      <c r="A23217">
        <v>67003</v>
      </c>
      <c r="B23217" t="s">
        <v>411</v>
      </c>
      <c r="C23217" s="70">
        <v>0</v>
      </c>
      <c r="D23217" s="70">
        <v>0</v>
      </c>
      <c r="E23217" s="71">
        <v>44712</v>
      </c>
      <c r="F23217" t="s">
        <v>5876</v>
      </c>
      <c r="G23217" t="s">
        <v>2247</v>
      </c>
      <c r="J23217" s="40">
        <v>0</v>
      </c>
      <c r="K23217" s="40">
        <v>6.33</v>
      </c>
    </row>
    <row r="23218" spans="1:11" x14ac:dyDescent="0.35">
      <c r="A23218">
        <v>67003</v>
      </c>
      <c r="B23218" t="s">
        <v>411</v>
      </c>
      <c r="C23218" s="70">
        <v>0</v>
      </c>
      <c r="D23218" s="70">
        <v>0</v>
      </c>
      <c r="E23218" s="71">
        <v>44712</v>
      </c>
      <c r="F23218" t="s">
        <v>5875</v>
      </c>
      <c r="G23218" t="s">
        <v>2247</v>
      </c>
      <c r="J23218" s="40">
        <v>0</v>
      </c>
      <c r="K23218" s="40">
        <v>7462.93</v>
      </c>
    </row>
    <row r="23219" spans="1:11" x14ac:dyDescent="0.35">
      <c r="A23219">
        <v>67003</v>
      </c>
      <c r="B23219" t="s">
        <v>411</v>
      </c>
      <c r="C23219" s="70">
        <v>0</v>
      </c>
      <c r="D23219" s="70">
        <v>0</v>
      </c>
      <c r="E23219" s="71">
        <v>44712</v>
      </c>
      <c r="F23219" t="s">
        <v>5874</v>
      </c>
      <c r="G23219" t="s">
        <v>2247</v>
      </c>
      <c r="J23219" s="40">
        <v>33.25</v>
      </c>
      <c r="K23219" s="40">
        <v>0</v>
      </c>
    </row>
    <row r="23220" spans="1:11" x14ac:dyDescent="0.35">
      <c r="A23220">
        <v>67003</v>
      </c>
      <c r="B23220" t="s">
        <v>411</v>
      </c>
      <c r="C23220" s="70">
        <v>0</v>
      </c>
      <c r="D23220" s="70">
        <v>0</v>
      </c>
      <c r="E23220" s="71">
        <v>44712</v>
      </c>
      <c r="F23220" t="s">
        <v>5873</v>
      </c>
      <c r="G23220" t="s">
        <v>1907</v>
      </c>
      <c r="J23220" s="40">
        <v>62.7</v>
      </c>
      <c r="K23220" s="40">
        <v>0</v>
      </c>
    </row>
    <row r="23221" spans="1:11" x14ac:dyDescent="0.35">
      <c r="A23221">
        <v>67003</v>
      </c>
      <c r="B23221" t="s">
        <v>411</v>
      </c>
      <c r="C23221" s="70">
        <v>0</v>
      </c>
      <c r="D23221" s="70">
        <v>0</v>
      </c>
      <c r="E23221" s="71">
        <v>44713</v>
      </c>
      <c r="F23221" t="s">
        <v>5872</v>
      </c>
      <c r="G23221" t="s">
        <v>1907</v>
      </c>
      <c r="H23221" t="s">
        <v>5871</v>
      </c>
      <c r="J23221" s="40">
        <v>0</v>
      </c>
      <c r="K23221" s="40">
        <v>50.73</v>
      </c>
    </row>
    <row r="23222" spans="1:11" x14ac:dyDescent="0.35">
      <c r="A23222">
        <v>67003</v>
      </c>
      <c r="B23222" t="s">
        <v>411</v>
      </c>
      <c r="C23222" s="70">
        <v>0</v>
      </c>
      <c r="D23222" s="70">
        <v>0</v>
      </c>
      <c r="E23222" s="71">
        <v>44713</v>
      </c>
      <c r="F23222" t="s">
        <v>5870</v>
      </c>
      <c r="G23222" t="s">
        <v>1907</v>
      </c>
      <c r="J23222" s="40">
        <v>0.06</v>
      </c>
      <c r="K23222" s="40">
        <v>0</v>
      </c>
    </row>
    <row r="23223" spans="1:11" x14ac:dyDescent="0.35">
      <c r="A23223">
        <v>67003</v>
      </c>
      <c r="B23223" t="s">
        <v>411</v>
      </c>
      <c r="C23223" s="70">
        <v>0</v>
      </c>
      <c r="D23223" s="70">
        <v>0</v>
      </c>
      <c r="E23223" s="71">
        <v>44714</v>
      </c>
      <c r="F23223" t="s">
        <v>5869</v>
      </c>
      <c r="G23223" t="s">
        <v>1907</v>
      </c>
      <c r="H23223" t="s">
        <v>5868</v>
      </c>
      <c r="I23223" t="s">
        <v>5867</v>
      </c>
      <c r="J23223" s="40">
        <v>19.12</v>
      </c>
      <c r="K23223" s="40">
        <v>0</v>
      </c>
    </row>
    <row r="23224" spans="1:11" x14ac:dyDescent="0.35">
      <c r="A23224">
        <v>67003</v>
      </c>
      <c r="B23224" t="s">
        <v>411</v>
      </c>
      <c r="C23224" s="70">
        <v>0</v>
      </c>
      <c r="D23224" s="70">
        <v>0</v>
      </c>
      <c r="E23224" s="71">
        <v>44722</v>
      </c>
      <c r="F23224" t="s">
        <v>5866</v>
      </c>
      <c r="G23224" t="s">
        <v>1907</v>
      </c>
      <c r="J23224" s="40">
        <v>0.11</v>
      </c>
      <c r="K23224" s="40">
        <v>0</v>
      </c>
    </row>
    <row r="23225" spans="1:11" x14ac:dyDescent="0.35">
      <c r="A23225">
        <v>67003</v>
      </c>
      <c r="B23225" t="s">
        <v>411</v>
      </c>
      <c r="C23225" s="70">
        <v>0</v>
      </c>
      <c r="D23225" s="70">
        <v>0</v>
      </c>
      <c r="E23225" s="71">
        <v>44728</v>
      </c>
      <c r="F23225" t="s">
        <v>5865</v>
      </c>
      <c r="G23225" t="s">
        <v>1907</v>
      </c>
      <c r="H23225" t="s">
        <v>3321</v>
      </c>
      <c r="I23225" t="s">
        <v>3320</v>
      </c>
      <c r="J23225" s="40">
        <v>346.79</v>
      </c>
      <c r="K23225" s="40">
        <v>0</v>
      </c>
    </row>
    <row r="23226" spans="1:11" x14ac:dyDescent="0.35">
      <c r="A23226">
        <v>67003</v>
      </c>
      <c r="B23226" t="s">
        <v>411</v>
      </c>
      <c r="C23226" s="70">
        <v>0</v>
      </c>
      <c r="D23226" s="70">
        <v>0</v>
      </c>
      <c r="E23226" s="71">
        <v>44742</v>
      </c>
      <c r="F23226" t="s">
        <v>5864</v>
      </c>
      <c r="G23226" t="s">
        <v>2247</v>
      </c>
      <c r="J23226" s="40">
        <v>0</v>
      </c>
      <c r="K23226" s="40">
        <v>0</v>
      </c>
    </row>
    <row r="23227" spans="1:11" x14ac:dyDescent="0.35">
      <c r="A23227">
        <v>67003</v>
      </c>
      <c r="B23227" t="s">
        <v>411</v>
      </c>
      <c r="C23227" s="70">
        <v>0</v>
      </c>
      <c r="D23227" s="70">
        <v>0</v>
      </c>
      <c r="E23227" s="71">
        <v>44742</v>
      </c>
      <c r="F23227" t="s">
        <v>5863</v>
      </c>
      <c r="G23227" t="s">
        <v>2247</v>
      </c>
      <c r="J23227" s="40">
        <v>0</v>
      </c>
      <c r="K23227" s="40">
        <v>0</v>
      </c>
    </row>
    <row r="23228" spans="1:11" x14ac:dyDescent="0.35">
      <c r="A23228">
        <v>67003</v>
      </c>
      <c r="B23228" t="s">
        <v>411</v>
      </c>
      <c r="C23228" s="70">
        <v>0</v>
      </c>
      <c r="D23228" s="70">
        <v>0</v>
      </c>
      <c r="E23228" s="71">
        <v>44742</v>
      </c>
      <c r="F23228" t="s">
        <v>5862</v>
      </c>
      <c r="G23228" t="s">
        <v>2247</v>
      </c>
      <c r="J23228" s="40">
        <v>0</v>
      </c>
      <c r="K23228" s="40">
        <v>0</v>
      </c>
    </row>
    <row r="23229" spans="1:11" x14ac:dyDescent="0.35">
      <c r="A23229">
        <v>67003</v>
      </c>
      <c r="B23229" t="s">
        <v>411</v>
      </c>
      <c r="C23229" s="70">
        <v>0</v>
      </c>
      <c r="D23229" s="70">
        <v>0</v>
      </c>
      <c r="E23229" s="71">
        <v>44742</v>
      </c>
      <c r="F23229" t="s">
        <v>5861</v>
      </c>
      <c r="G23229" t="s">
        <v>2247</v>
      </c>
      <c r="J23229" s="40">
        <v>0</v>
      </c>
      <c r="K23229" s="40">
        <v>0</v>
      </c>
    </row>
    <row r="23230" spans="1:11" x14ac:dyDescent="0.35">
      <c r="A23230">
        <v>67003</v>
      </c>
      <c r="B23230" t="s">
        <v>411</v>
      </c>
      <c r="C23230" s="70">
        <v>0</v>
      </c>
      <c r="D23230" s="70">
        <v>0</v>
      </c>
      <c r="E23230" s="71">
        <v>44742</v>
      </c>
      <c r="F23230" t="s">
        <v>5860</v>
      </c>
      <c r="G23230" t="s">
        <v>2247</v>
      </c>
      <c r="J23230" s="40">
        <v>0</v>
      </c>
      <c r="K23230" s="40">
        <v>0</v>
      </c>
    </row>
    <row r="23231" spans="1:11" x14ac:dyDescent="0.35">
      <c r="A23231">
        <v>67003</v>
      </c>
      <c r="B23231" t="s">
        <v>411</v>
      </c>
      <c r="C23231" s="70">
        <v>0</v>
      </c>
      <c r="D23231" s="70">
        <v>0</v>
      </c>
      <c r="E23231" s="71">
        <v>44742</v>
      </c>
      <c r="F23231" t="s">
        <v>5859</v>
      </c>
      <c r="G23231" t="s">
        <v>2247</v>
      </c>
      <c r="J23231" s="40">
        <v>0</v>
      </c>
      <c r="K23231" s="40">
        <v>0</v>
      </c>
    </row>
    <row r="23232" spans="1:11" x14ac:dyDescent="0.35">
      <c r="A23232">
        <v>67003</v>
      </c>
      <c r="B23232" t="s">
        <v>411</v>
      </c>
      <c r="C23232" s="70">
        <v>0</v>
      </c>
      <c r="D23232" s="70">
        <v>0</v>
      </c>
      <c r="E23232" s="71">
        <v>44742</v>
      </c>
      <c r="F23232" t="s">
        <v>5858</v>
      </c>
      <c r="G23232" t="s">
        <v>2247</v>
      </c>
      <c r="J23232" s="40">
        <v>0</v>
      </c>
      <c r="K23232" s="40">
        <v>0</v>
      </c>
    </row>
    <row r="23233" spans="1:11" x14ac:dyDescent="0.35">
      <c r="A23233">
        <v>67003</v>
      </c>
      <c r="B23233" t="s">
        <v>411</v>
      </c>
      <c r="C23233" s="70">
        <v>0</v>
      </c>
      <c r="D23233" s="70">
        <v>0</v>
      </c>
      <c r="E23233" s="71">
        <v>44742</v>
      </c>
      <c r="F23233" t="s">
        <v>5857</v>
      </c>
      <c r="G23233" t="s">
        <v>2247</v>
      </c>
      <c r="J23233" s="40">
        <v>0</v>
      </c>
      <c r="K23233" s="40">
        <v>0</v>
      </c>
    </row>
    <row r="23234" spans="1:11" x14ac:dyDescent="0.35">
      <c r="A23234">
        <v>67003</v>
      </c>
      <c r="B23234" t="s">
        <v>411</v>
      </c>
      <c r="C23234" s="70">
        <v>0</v>
      </c>
      <c r="D23234" s="70">
        <v>0</v>
      </c>
      <c r="E23234" s="71">
        <v>44742</v>
      </c>
      <c r="F23234" t="s">
        <v>5856</v>
      </c>
      <c r="G23234" t="s">
        <v>2247</v>
      </c>
      <c r="J23234" s="40">
        <v>0</v>
      </c>
      <c r="K23234" s="40">
        <v>0</v>
      </c>
    </row>
    <row r="23235" spans="1:11" x14ac:dyDescent="0.35">
      <c r="A23235">
        <v>67003</v>
      </c>
      <c r="B23235" t="s">
        <v>411</v>
      </c>
      <c r="C23235" s="70">
        <v>0</v>
      </c>
      <c r="D23235" s="70">
        <v>0</v>
      </c>
      <c r="E23235" s="71">
        <v>44742</v>
      </c>
      <c r="F23235" t="s">
        <v>5855</v>
      </c>
      <c r="G23235" t="s">
        <v>2247</v>
      </c>
      <c r="J23235" s="40">
        <v>0</v>
      </c>
      <c r="K23235" s="40">
        <v>0</v>
      </c>
    </row>
    <row r="23236" spans="1:11" x14ac:dyDescent="0.35">
      <c r="A23236">
        <v>67003</v>
      </c>
      <c r="B23236" t="s">
        <v>411</v>
      </c>
      <c r="C23236" s="70">
        <v>0</v>
      </c>
      <c r="D23236" s="70">
        <v>0</v>
      </c>
      <c r="E23236" s="71">
        <v>44742</v>
      </c>
      <c r="F23236" t="s">
        <v>5854</v>
      </c>
      <c r="G23236" t="s">
        <v>2247</v>
      </c>
      <c r="J23236" s="40">
        <v>0</v>
      </c>
      <c r="K23236" s="40">
        <v>0</v>
      </c>
    </row>
    <row r="23237" spans="1:11" x14ac:dyDescent="0.35">
      <c r="A23237">
        <v>67003</v>
      </c>
      <c r="B23237" t="s">
        <v>411</v>
      </c>
      <c r="C23237" s="70">
        <v>0</v>
      </c>
      <c r="D23237" s="70">
        <v>0</v>
      </c>
      <c r="E23237" s="71">
        <v>44742</v>
      </c>
      <c r="F23237" t="s">
        <v>5853</v>
      </c>
      <c r="G23237" t="s">
        <v>2247</v>
      </c>
      <c r="J23237" s="40">
        <v>0</v>
      </c>
      <c r="K23237" s="40">
        <v>0</v>
      </c>
    </row>
    <row r="23238" spans="1:11" x14ac:dyDescent="0.35">
      <c r="A23238">
        <v>67003</v>
      </c>
      <c r="B23238" t="s">
        <v>411</v>
      </c>
      <c r="C23238" s="70">
        <v>0</v>
      </c>
      <c r="D23238" s="70">
        <v>0</v>
      </c>
      <c r="E23238" s="71">
        <v>44742</v>
      </c>
      <c r="F23238" t="s">
        <v>5852</v>
      </c>
      <c r="G23238" t="s">
        <v>2247</v>
      </c>
      <c r="J23238" s="40">
        <v>0</v>
      </c>
      <c r="K23238" s="40">
        <v>0</v>
      </c>
    </row>
    <row r="23239" spans="1:11" x14ac:dyDescent="0.35">
      <c r="A23239">
        <v>67003</v>
      </c>
      <c r="B23239" t="s">
        <v>411</v>
      </c>
      <c r="C23239" s="70">
        <v>0</v>
      </c>
      <c r="D23239" s="70">
        <v>0</v>
      </c>
      <c r="E23239" s="71">
        <v>44742</v>
      </c>
      <c r="F23239" t="s">
        <v>5851</v>
      </c>
      <c r="G23239" t="s">
        <v>2247</v>
      </c>
      <c r="J23239" s="40">
        <v>0</v>
      </c>
      <c r="K23239" s="40">
        <v>0</v>
      </c>
    </row>
    <row r="23240" spans="1:11" x14ac:dyDescent="0.35">
      <c r="A23240">
        <v>67003</v>
      </c>
      <c r="B23240" t="s">
        <v>411</v>
      </c>
      <c r="C23240" s="70">
        <v>0</v>
      </c>
      <c r="D23240" s="70">
        <v>0</v>
      </c>
      <c r="E23240" s="71">
        <v>44742</v>
      </c>
      <c r="F23240" t="s">
        <v>5850</v>
      </c>
      <c r="G23240" t="s">
        <v>2247</v>
      </c>
      <c r="J23240" s="40">
        <v>0</v>
      </c>
      <c r="K23240" s="40">
        <v>0</v>
      </c>
    </row>
    <row r="23241" spans="1:11" x14ac:dyDescent="0.35">
      <c r="A23241">
        <v>67003</v>
      </c>
      <c r="B23241" t="s">
        <v>411</v>
      </c>
      <c r="C23241" s="70">
        <v>0</v>
      </c>
      <c r="D23241" s="70">
        <v>0</v>
      </c>
      <c r="E23241" s="71">
        <v>44742</v>
      </c>
      <c r="F23241" t="s">
        <v>5849</v>
      </c>
      <c r="G23241" t="s">
        <v>2247</v>
      </c>
      <c r="J23241" s="40">
        <v>0</v>
      </c>
      <c r="K23241" s="40">
        <v>0</v>
      </c>
    </row>
    <row r="23242" spans="1:11" x14ac:dyDescent="0.35">
      <c r="A23242">
        <v>67003</v>
      </c>
      <c r="B23242" t="s">
        <v>411</v>
      </c>
      <c r="C23242" s="70">
        <v>0</v>
      </c>
      <c r="D23242" s="70">
        <v>0</v>
      </c>
      <c r="E23242" s="71">
        <v>44742</v>
      </c>
      <c r="F23242" t="s">
        <v>5848</v>
      </c>
      <c r="G23242" t="s">
        <v>2247</v>
      </c>
      <c r="J23242" s="40">
        <v>0</v>
      </c>
      <c r="K23242" s="40">
        <v>0</v>
      </c>
    </row>
    <row r="23243" spans="1:11" x14ac:dyDescent="0.35">
      <c r="A23243">
        <v>67003</v>
      </c>
      <c r="B23243" t="s">
        <v>411</v>
      </c>
      <c r="C23243" s="70">
        <v>0</v>
      </c>
      <c r="D23243" s="70">
        <v>0</v>
      </c>
      <c r="E23243" s="71">
        <v>44742</v>
      </c>
      <c r="F23243" t="s">
        <v>5847</v>
      </c>
      <c r="G23243" t="s">
        <v>2247</v>
      </c>
      <c r="J23243" s="40">
        <v>0</v>
      </c>
      <c r="K23243" s="40">
        <v>0</v>
      </c>
    </row>
    <row r="23244" spans="1:11" x14ac:dyDescent="0.35">
      <c r="A23244">
        <v>67003</v>
      </c>
      <c r="B23244" t="s">
        <v>411</v>
      </c>
      <c r="C23244" s="70">
        <v>0</v>
      </c>
      <c r="D23244" s="70">
        <v>0</v>
      </c>
      <c r="E23244" s="71">
        <v>44742</v>
      </c>
      <c r="F23244" t="s">
        <v>5846</v>
      </c>
      <c r="G23244" t="s">
        <v>2247</v>
      </c>
      <c r="J23244" s="40">
        <v>0</v>
      </c>
      <c r="K23244" s="40">
        <v>0</v>
      </c>
    </row>
    <row r="23245" spans="1:11" x14ac:dyDescent="0.35">
      <c r="A23245">
        <v>67003</v>
      </c>
      <c r="B23245" t="s">
        <v>411</v>
      </c>
      <c r="C23245" s="70">
        <v>0</v>
      </c>
      <c r="D23245" s="70">
        <v>0</v>
      </c>
      <c r="E23245" s="71">
        <v>44742</v>
      </c>
      <c r="F23245" t="s">
        <v>5845</v>
      </c>
      <c r="G23245" t="s">
        <v>2247</v>
      </c>
      <c r="J23245" s="40">
        <v>0</v>
      </c>
      <c r="K23245" s="40">
        <v>0</v>
      </c>
    </row>
    <row r="23246" spans="1:11" x14ac:dyDescent="0.35">
      <c r="A23246">
        <v>67003</v>
      </c>
      <c r="B23246" t="s">
        <v>411</v>
      </c>
      <c r="C23246" s="70">
        <v>0</v>
      </c>
      <c r="D23246" s="70">
        <v>0</v>
      </c>
      <c r="E23246" s="71">
        <v>44742</v>
      </c>
      <c r="F23246" t="s">
        <v>5844</v>
      </c>
      <c r="G23246" t="s">
        <v>2247</v>
      </c>
      <c r="J23246" s="40">
        <v>0</v>
      </c>
      <c r="K23246" s="40">
        <v>0</v>
      </c>
    </row>
    <row r="23247" spans="1:11" x14ac:dyDescent="0.35">
      <c r="A23247">
        <v>67003</v>
      </c>
      <c r="B23247" t="s">
        <v>411</v>
      </c>
      <c r="C23247" s="70">
        <v>0</v>
      </c>
      <c r="D23247" s="70">
        <v>0</v>
      </c>
      <c r="E23247" s="71">
        <v>44742</v>
      </c>
      <c r="F23247" t="s">
        <v>5843</v>
      </c>
      <c r="G23247" t="s">
        <v>2247</v>
      </c>
      <c r="J23247" s="40">
        <v>0</v>
      </c>
      <c r="K23247" s="40">
        <v>0</v>
      </c>
    </row>
    <row r="23248" spans="1:11" x14ac:dyDescent="0.35">
      <c r="A23248">
        <v>67003</v>
      </c>
      <c r="B23248" t="s">
        <v>411</v>
      </c>
      <c r="C23248" s="70">
        <v>0</v>
      </c>
      <c r="D23248" s="70">
        <v>0</v>
      </c>
      <c r="E23248" s="71">
        <v>44742</v>
      </c>
      <c r="F23248" t="s">
        <v>5842</v>
      </c>
      <c r="G23248" t="s">
        <v>2247</v>
      </c>
      <c r="J23248" s="40">
        <v>0</v>
      </c>
      <c r="K23248" s="40">
        <v>0</v>
      </c>
    </row>
    <row r="23249" spans="1:11" x14ac:dyDescent="0.35">
      <c r="A23249">
        <v>67003</v>
      </c>
      <c r="B23249" t="s">
        <v>411</v>
      </c>
      <c r="C23249" s="70">
        <v>0</v>
      </c>
      <c r="D23249" s="70">
        <v>0</v>
      </c>
      <c r="E23249" s="71">
        <v>44742</v>
      </c>
      <c r="F23249" t="s">
        <v>5841</v>
      </c>
      <c r="G23249" t="s">
        <v>2247</v>
      </c>
      <c r="J23249" s="40">
        <v>0</v>
      </c>
      <c r="K23249" s="40">
        <v>0</v>
      </c>
    </row>
    <row r="23250" spans="1:11" x14ac:dyDescent="0.35">
      <c r="A23250">
        <v>67003</v>
      </c>
      <c r="B23250" t="s">
        <v>411</v>
      </c>
      <c r="C23250" s="70">
        <v>0</v>
      </c>
      <c r="D23250" s="70">
        <v>0</v>
      </c>
      <c r="E23250" s="71">
        <v>44742</v>
      </c>
      <c r="F23250" t="s">
        <v>5840</v>
      </c>
      <c r="G23250" t="s">
        <v>2247</v>
      </c>
      <c r="J23250" s="40">
        <v>0</v>
      </c>
      <c r="K23250" s="40">
        <v>0</v>
      </c>
    </row>
    <row r="23251" spans="1:11" x14ac:dyDescent="0.35">
      <c r="A23251">
        <v>67003</v>
      </c>
      <c r="B23251" t="s">
        <v>411</v>
      </c>
      <c r="C23251" s="70">
        <v>0</v>
      </c>
      <c r="D23251" s="70">
        <v>0</v>
      </c>
      <c r="E23251" s="71">
        <v>44742</v>
      </c>
      <c r="F23251" t="s">
        <v>5839</v>
      </c>
      <c r="G23251" t="s">
        <v>2247</v>
      </c>
      <c r="J23251" s="40">
        <v>0</v>
      </c>
      <c r="K23251" s="40">
        <v>0</v>
      </c>
    </row>
    <row r="23252" spans="1:11" x14ac:dyDescent="0.35">
      <c r="A23252">
        <v>67003</v>
      </c>
      <c r="B23252" t="s">
        <v>411</v>
      </c>
      <c r="C23252" s="70">
        <v>0</v>
      </c>
      <c r="D23252" s="70">
        <v>0</v>
      </c>
      <c r="E23252" s="71">
        <v>44742</v>
      </c>
      <c r="F23252" t="s">
        <v>5838</v>
      </c>
      <c r="G23252" t="s">
        <v>2247</v>
      </c>
      <c r="J23252" s="40">
        <v>0</v>
      </c>
      <c r="K23252" s="40">
        <v>0</v>
      </c>
    </row>
    <row r="23253" spans="1:11" x14ac:dyDescent="0.35">
      <c r="A23253">
        <v>67003</v>
      </c>
      <c r="B23253" t="s">
        <v>411</v>
      </c>
      <c r="C23253" s="70">
        <v>0</v>
      </c>
      <c r="D23253" s="70">
        <v>0</v>
      </c>
      <c r="E23253" s="71">
        <v>44742</v>
      </c>
      <c r="F23253" t="s">
        <v>5837</v>
      </c>
      <c r="G23253" t="s">
        <v>2247</v>
      </c>
      <c r="J23253" s="40">
        <v>0</v>
      </c>
      <c r="K23253" s="40">
        <v>0</v>
      </c>
    </row>
    <row r="23254" spans="1:11" x14ac:dyDescent="0.35">
      <c r="A23254">
        <v>67003</v>
      </c>
      <c r="B23254" t="s">
        <v>411</v>
      </c>
      <c r="C23254" s="70">
        <v>0</v>
      </c>
      <c r="D23254" s="70">
        <v>0</v>
      </c>
      <c r="E23254" s="71">
        <v>44742</v>
      </c>
      <c r="F23254" t="s">
        <v>5836</v>
      </c>
      <c r="G23254" t="s">
        <v>2247</v>
      </c>
      <c r="J23254" s="40">
        <v>0</v>
      </c>
      <c r="K23254" s="40">
        <v>0</v>
      </c>
    </row>
    <row r="23255" spans="1:11" x14ac:dyDescent="0.35">
      <c r="A23255">
        <v>67003</v>
      </c>
      <c r="B23255" t="s">
        <v>411</v>
      </c>
      <c r="C23255" s="70">
        <v>0</v>
      </c>
      <c r="D23255" s="70">
        <v>0</v>
      </c>
      <c r="E23255" s="71">
        <v>44742</v>
      </c>
      <c r="F23255" t="s">
        <v>5835</v>
      </c>
      <c r="G23255" t="s">
        <v>2247</v>
      </c>
      <c r="J23255" s="40">
        <v>0</v>
      </c>
      <c r="K23255" s="40">
        <v>0</v>
      </c>
    </row>
    <row r="23256" spans="1:11" x14ac:dyDescent="0.35">
      <c r="A23256">
        <v>67003</v>
      </c>
      <c r="B23256" t="s">
        <v>411</v>
      </c>
      <c r="C23256" s="70">
        <v>0</v>
      </c>
      <c r="D23256" s="70">
        <v>0</v>
      </c>
      <c r="E23256" s="71">
        <v>44742</v>
      </c>
      <c r="F23256" t="s">
        <v>5834</v>
      </c>
      <c r="G23256" t="s">
        <v>2247</v>
      </c>
      <c r="J23256" s="40">
        <v>0</v>
      </c>
      <c r="K23256" s="40">
        <v>0</v>
      </c>
    </row>
    <row r="23257" spans="1:11" x14ac:dyDescent="0.35">
      <c r="A23257">
        <v>67003</v>
      </c>
      <c r="B23257" t="s">
        <v>411</v>
      </c>
      <c r="C23257" s="70">
        <v>0</v>
      </c>
      <c r="D23257" s="70">
        <v>0</v>
      </c>
      <c r="E23257" s="71">
        <v>44742</v>
      </c>
      <c r="F23257" t="s">
        <v>5833</v>
      </c>
      <c r="G23257" t="s">
        <v>2247</v>
      </c>
      <c r="J23257" s="40">
        <v>0</v>
      </c>
      <c r="K23257" s="40">
        <v>0</v>
      </c>
    </row>
    <row r="23258" spans="1:11" x14ac:dyDescent="0.35">
      <c r="A23258">
        <v>67003</v>
      </c>
      <c r="B23258" t="s">
        <v>411</v>
      </c>
      <c r="C23258" s="70">
        <v>0</v>
      </c>
      <c r="D23258" s="70">
        <v>0</v>
      </c>
      <c r="E23258" s="71">
        <v>44742</v>
      </c>
      <c r="F23258" t="s">
        <v>5832</v>
      </c>
      <c r="G23258" t="s">
        <v>2247</v>
      </c>
      <c r="J23258" s="40">
        <v>0</v>
      </c>
      <c r="K23258" s="40">
        <v>0</v>
      </c>
    </row>
    <row r="23259" spans="1:11" x14ac:dyDescent="0.35">
      <c r="A23259">
        <v>67003</v>
      </c>
      <c r="B23259" t="s">
        <v>411</v>
      </c>
      <c r="C23259" s="70">
        <v>0</v>
      </c>
      <c r="D23259" s="70">
        <v>0</v>
      </c>
      <c r="E23259" s="71">
        <v>44742</v>
      </c>
      <c r="F23259" t="s">
        <v>5831</v>
      </c>
      <c r="G23259" t="s">
        <v>2247</v>
      </c>
      <c r="J23259" s="40">
        <v>0</v>
      </c>
      <c r="K23259" s="40">
        <v>0</v>
      </c>
    </row>
    <row r="23260" spans="1:11" x14ac:dyDescent="0.35">
      <c r="A23260">
        <v>67003</v>
      </c>
      <c r="B23260" t="s">
        <v>411</v>
      </c>
      <c r="C23260" s="70">
        <v>0</v>
      </c>
      <c r="D23260" s="70">
        <v>0</v>
      </c>
      <c r="E23260" s="71">
        <v>44742</v>
      </c>
      <c r="F23260" t="s">
        <v>5830</v>
      </c>
      <c r="G23260" t="s">
        <v>2247</v>
      </c>
      <c r="J23260" s="40">
        <v>0</v>
      </c>
      <c r="K23260" s="40">
        <v>0</v>
      </c>
    </row>
    <row r="23261" spans="1:11" x14ac:dyDescent="0.35">
      <c r="A23261">
        <v>67003</v>
      </c>
      <c r="B23261" t="s">
        <v>411</v>
      </c>
      <c r="C23261" s="70">
        <v>0</v>
      </c>
      <c r="D23261" s="70">
        <v>0</v>
      </c>
      <c r="E23261" s="71">
        <v>44742</v>
      </c>
      <c r="F23261" t="s">
        <v>5829</v>
      </c>
      <c r="G23261" t="s">
        <v>2247</v>
      </c>
      <c r="J23261" s="40">
        <v>0</v>
      </c>
      <c r="K23261" s="40">
        <v>0</v>
      </c>
    </row>
    <row r="23262" spans="1:11" x14ac:dyDescent="0.35">
      <c r="A23262">
        <v>67003</v>
      </c>
      <c r="B23262" t="s">
        <v>411</v>
      </c>
      <c r="C23262" s="70">
        <v>0</v>
      </c>
      <c r="D23262" s="70">
        <v>0</v>
      </c>
      <c r="E23262" s="71">
        <v>44742</v>
      </c>
      <c r="F23262" t="s">
        <v>5828</v>
      </c>
      <c r="G23262" t="s">
        <v>2247</v>
      </c>
      <c r="J23262" s="40">
        <v>0</v>
      </c>
      <c r="K23262" s="40">
        <v>0</v>
      </c>
    </row>
    <row r="23263" spans="1:11" x14ac:dyDescent="0.35">
      <c r="A23263">
        <v>67003</v>
      </c>
      <c r="B23263" t="s">
        <v>411</v>
      </c>
      <c r="C23263" s="70">
        <v>0</v>
      </c>
      <c r="D23263" s="70">
        <v>0</v>
      </c>
      <c r="E23263" s="71">
        <v>44742</v>
      </c>
      <c r="F23263" t="s">
        <v>5827</v>
      </c>
      <c r="G23263" t="s">
        <v>2247</v>
      </c>
      <c r="J23263" s="40">
        <v>0</v>
      </c>
      <c r="K23263" s="40">
        <v>0</v>
      </c>
    </row>
    <row r="23264" spans="1:11" x14ac:dyDescent="0.35">
      <c r="A23264">
        <v>67003</v>
      </c>
      <c r="B23264" t="s">
        <v>411</v>
      </c>
      <c r="C23264" s="70">
        <v>0</v>
      </c>
      <c r="D23264" s="70">
        <v>0</v>
      </c>
      <c r="E23264" s="71">
        <v>44742</v>
      </c>
      <c r="F23264" t="s">
        <v>5826</v>
      </c>
      <c r="G23264" t="s">
        <v>2247</v>
      </c>
      <c r="J23264" s="40">
        <v>0</v>
      </c>
      <c r="K23264" s="40">
        <v>0</v>
      </c>
    </row>
    <row r="23265" spans="1:11" x14ac:dyDescent="0.35">
      <c r="A23265">
        <v>67003</v>
      </c>
      <c r="B23265" t="s">
        <v>411</v>
      </c>
      <c r="C23265" s="70">
        <v>0</v>
      </c>
      <c r="D23265" s="70">
        <v>0</v>
      </c>
      <c r="E23265" s="71">
        <v>44742</v>
      </c>
      <c r="F23265" t="s">
        <v>5825</v>
      </c>
      <c r="G23265" t="s">
        <v>2247</v>
      </c>
      <c r="J23265" s="40">
        <v>0</v>
      </c>
      <c r="K23265" s="40">
        <v>0</v>
      </c>
    </row>
    <row r="23266" spans="1:11" x14ac:dyDescent="0.35">
      <c r="A23266">
        <v>67003</v>
      </c>
      <c r="B23266" t="s">
        <v>411</v>
      </c>
      <c r="C23266" s="70">
        <v>0</v>
      </c>
      <c r="D23266" s="70">
        <v>0</v>
      </c>
      <c r="E23266" s="71">
        <v>44742</v>
      </c>
      <c r="F23266" t="s">
        <v>5824</v>
      </c>
      <c r="G23266" t="s">
        <v>2247</v>
      </c>
      <c r="J23266" s="40">
        <v>0</v>
      </c>
      <c r="K23266" s="40">
        <v>0</v>
      </c>
    </row>
    <row r="23267" spans="1:11" x14ac:dyDescent="0.35">
      <c r="A23267">
        <v>67003</v>
      </c>
      <c r="B23267" t="s">
        <v>411</v>
      </c>
      <c r="C23267" s="70">
        <v>0</v>
      </c>
      <c r="D23267" s="70">
        <v>0</v>
      </c>
      <c r="E23267" s="71">
        <v>44742</v>
      </c>
      <c r="F23267" t="s">
        <v>5823</v>
      </c>
      <c r="G23267" t="s">
        <v>2247</v>
      </c>
      <c r="J23267" s="40">
        <v>0</v>
      </c>
      <c r="K23267" s="40">
        <v>0</v>
      </c>
    </row>
    <row r="23268" spans="1:11" x14ac:dyDescent="0.35">
      <c r="A23268">
        <v>67003</v>
      </c>
      <c r="B23268" t="s">
        <v>411</v>
      </c>
      <c r="C23268" s="70">
        <v>0</v>
      </c>
      <c r="D23268" s="70">
        <v>0</v>
      </c>
      <c r="E23268" s="71">
        <v>44742</v>
      </c>
      <c r="F23268" t="s">
        <v>5822</v>
      </c>
      <c r="G23268" t="s">
        <v>2247</v>
      </c>
      <c r="J23268" s="40">
        <v>0</v>
      </c>
      <c r="K23268" s="40">
        <v>0</v>
      </c>
    </row>
    <row r="23269" spans="1:11" x14ac:dyDescent="0.35">
      <c r="A23269">
        <v>67003</v>
      </c>
      <c r="B23269" t="s">
        <v>411</v>
      </c>
      <c r="C23269" s="70">
        <v>0</v>
      </c>
      <c r="D23269" s="70">
        <v>0</v>
      </c>
      <c r="E23269" s="71">
        <v>44742</v>
      </c>
      <c r="F23269" t="s">
        <v>5821</v>
      </c>
      <c r="G23269" t="s">
        <v>2247</v>
      </c>
      <c r="J23269" s="40">
        <v>0</v>
      </c>
      <c r="K23269" s="40">
        <v>0</v>
      </c>
    </row>
    <row r="23270" spans="1:11" x14ac:dyDescent="0.35">
      <c r="A23270">
        <v>67003</v>
      </c>
      <c r="B23270" t="s">
        <v>411</v>
      </c>
      <c r="C23270" s="70">
        <v>0</v>
      </c>
      <c r="D23270" s="70">
        <v>0</v>
      </c>
      <c r="E23270" s="71">
        <v>44742</v>
      </c>
      <c r="F23270" t="s">
        <v>5820</v>
      </c>
      <c r="G23270" t="s">
        <v>2247</v>
      </c>
      <c r="J23270" s="40">
        <v>0</v>
      </c>
      <c r="K23270" s="40">
        <v>0</v>
      </c>
    </row>
    <row r="23271" spans="1:11" x14ac:dyDescent="0.35">
      <c r="A23271">
        <v>67003</v>
      </c>
      <c r="B23271" t="s">
        <v>411</v>
      </c>
      <c r="C23271" s="70">
        <v>0</v>
      </c>
      <c r="D23271" s="70">
        <v>0</v>
      </c>
      <c r="E23271" s="71">
        <v>44742</v>
      </c>
      <c r="F23271" t="s">
        <v>5819</v>
      </c>
      <c r="G23271" t="s">
        <v>2247</v>
      </c>
      <c r="J23271" s="40">
        <v>0</v>
      </c>
      <c r="K23271" s="40">
        <v>0</v>
      </c>
    </row>
    <row r="23272" spans="1:11" x14ac:dyDescent="0.35">
      <c r="A23272">
        <v>67003</v>
      </c>
      <c r="B23272" t="s">
        <v>411</v>
      </c>
      <c r="C23272" s="70">
        <v>0</v>
      </c>
      <c r="D23272" s="70">
        <v>0</v>
      </c>
      <c r="E23272" s="71">
        <v>44742</v>
      </c>
      <c r="F23272" t="s">
        <v>5818</v>
      </c>
      <c r="G23272" t="s">
        <v>2247</v>
      </c>
      <c r="J23272" s="40">
        <v>0</v>
      </c>
      <c r="K23272" s="40">
        <v>0</v>
      </c>
    </row>
    <row r="23273" spans="1:11" x14ac:dyDescent="0.35">
      <c r="A23273">
        <v>67003</v>
      </c>
      <c r="B23273" t="s">
        <v>411</v>
      </c>
      <c r="C23273" s="70">
        <v>0</v>
      </c>
      <c r="D23273" s="70">
        <v>0</v>
      </c>
      <c r="E23273" s="71">
        <v>44742</v>
      </c>
      <c r="F23273" t="s">
        <v>5817</v>
      </c>
      <c r="G23273" t="s">
        <v>2247</v>
      </c>
      <c r="J23273" s="40">
        <v>0</v>
      </c>
      <c r="K23273" s="40">
        <v>0</v>
      </c>
    </row>
    <row r="23274" spans="1:11" x14ac:dyDescent="0.35">
      <c r="A23274">
        <v>67003</v>
      </c>
      <c r="B23274" t="s">
        <v>411</v>
      </c>
      <c r="C23274" s="70">
        <v>0</v>
      </c>
      <c r="D23274" s="70">
        <v>0</v>
      </c>
      <c r="E23274" s="71">
        <v>44742</v>
      </c>
      <c r="F23274" t="s">
        <v>5816</v>
      </c>
      <c r="G23274" t="s">
        <v>2247</v>
      </c>
      <c r="J23274" s="40">
        <v>0</v>
      </c>
      <c r="K23274" s="40">
        <v>0</v>
      </c>
    </row>
    <row r="23275" spans="1:11" x14ac:dyDescent="0.35">
      <c r="A23275">
        <v>67003</v>
      </c>
      <c r="B23275" t="s">
        <v>411</v>
      </c>
      <c r="C23275" s="70">
        <v>0</v>
      </c>
      <c r="D23275" s="70">
        <v>0</v>
      </c>
      <c r="E23275" s="71">
        <v>44742</v>
      </c>
      <c r="F23275" t="s">
        <v>5815</v>
      </c>
      <c r="G23275" t="s">
        <v>2247</v>
      </c>
      <c r="J23275" s="40">
        <v>0</v>
      </c>
      <c r="K23275" s="40">
        <v>0</v>
      </c>
    </row>
    <row r="23276" spans="1:11" x14ac:dyDescent="0.35">
      <c r="A23276">
        <v>67003</v>
      </c>
      <c r="B23276" t="s">
        <v>411</v>
      </c>
      <c r="C23276" s="70">
        <v>0</v>
      </c>
      <c r="D23276" s="70">
        <v>0</v>
      </c>
      <c r="E23276" s="71">
        <v>44742</v>
      </c>
      <c r="F23276" t="s">
        <v>5814</v>
      </c>
      <c r="G23276" t="s">
        <v>2247</v>
      </c>
      <c r="J23276" s="40">
        <v>0</v>
      </c>
      <c r="K23276" s="40">
        <v>0</v>
      </c>
    </row>
    <row r="23277" spans="1:11" x14ac:dyDescent="0.35">
      <c r="A23277">
        <v>67003</v>
      </c>
      <c r="B23277" t="s">
        <v>411</v>
      </c>
      <c r="C23277" s="70">
        <v>0</v>
      </c>
      <c r="D23277" s="70">
        <v>0</v>
      </c>
      <c r="E23277" s="71">
        <v>44742</v>
      </c>
      <c r="F23277" t="s">
        <v>5813</v>
      </c>
      <c r="G23277" t="s">
        <v>2247</v>
      </c>
      <c r="J23277" s="40">
        <v>0</v>
      </c>
      <c r="K23277" s="40">
        <v>0</v>
      </c>
    </row>
    <row r="23278" spans="1:11" x14ac:dyDescent="0.35">
      <c r="A23278">
        <v>67003</v>
      </c>
      <c r="B23278" t="s">
        <v>411</v>
      </c>
      <c r="C23278" s="70">
        <v>0</v>
      </c>
      <c r="D23278" s="70">
        <v>0</v>
      </c>
      <c r="E23278" s="71">
        <v>44742</v>
      </c>
      <c r="F23278" t="s">
        <v>5812</v>
      </c>
      <c r="G23278" t="s">
        <v>2247</v>
      </c>
      <c r="J23278" s="40">
        <v>0</v>
      </c>
      <c r="K23278" s="40">
        <v>0</v>
      </c>
    </row>
    <row r="23279" spans="1:11" x14ac:dyDescent="0.35">
      <c r="A23279">
        <v>67003</v>
      </c>
      <c r="B23279" t="s">
        <v>411</v>
      </c>
      <c r="C23279" s="70">
        <v>0</v>
      </c>
      <c r="D23279" s="70">
        <v>0</v>
      </c>
      <c r="E23279" s="71">
        <v>44742</v>
      </c>
      <c r="F23279" t="s">
        <v>5811</v>
      </c>
      <c r="G23279" t="s">
        <v>2247</v>
      </c>
      <c r="J23279" s="40">
        <v>0</v>
      </c>
      <c r="K23279" s="40">
        <v>0</v>
      </c>
    </row>
    <row r="23280" spans="1:11" x14ac:dyDescent="0.35">
      <c r="A23280">
        <v>67003</v>
      </c>
      <c r="B23280" t="s">
        <v>411</v>
      </c>
      <c r="C23280" s="70">
        <v>0</v>
      </c>
      <c r="D23280" s="70">
        <v>0</v>
      </c>
      <c r="E23280" s="71">
        <v>44742</v>
      </c>
      <c r="F23280" t="s">
        <v>5810</v>
      </c>
      <c r="G23280" t="s">
        <v>2247</v>
      </c>
      <c r="J23280" s="40">
        <v>0</v>
      </c>
      <c r="K23280" s="40">
        <v>0</v>
      </c>
    </row>
    <row r="23281" spans="1:11" x14ac:dyDescent="0.35">
      <c r="A23281">
        <v>67003</v>
      </c>
      <c r="B23281" t="s">
        <v>411</v>
      </c>
      <c r="C23281" s="70">
        <v>0</v>
      </c>
      <c r="D23281" s="70">
        <v>0</v>
      </c>
      <c r="E23281" s="71">
        <v>44742</v>
      </c>
      <c r="F23281" t="s">
        <v>5809</v>
      </c>
      <c r="G23281" t="s">
        <v>2247</v>
      </c>
      <c r="J23281" s="40">
        <v>0</v>
      </c>
      <c r="K23281" s="40">
        <v>0</v>
      </c>
    </row>
    <row r="23282" spans="1:11" x14ac:dyDescent="0.35">
      <c r="A23282">
        <v>67003</v>
      </c>
      <c r="B23282" t="s">
        <v>411</v>
      </c>
      <c r="C23282" s="70">
        <v>0</v>
      </c>
      <c r="D23282" s="70">
        <v>0</v>
      </c>
      <c r="E23282" s="71">
        <v>44742</v>
      </c>
      <c r="F23282" t="s">
        <v>5808</v>
      </c>
      <c r="G23282" t="s">
        <v>2247</v>
      </c>
      <c r="J23282" s="40">
        <v>0</v>
      </c>
      <c r="K23282" s="40">
        <v>0</v>
      </c>
    </row>
    <row r="23283" spans="1:11" x14ac:dyDescent="0.35">
      <c r="A23283">
        <v>67003</v>
      </c>
      <c r="B23283" t="s">
        <v>411</v>
      </c>
      <c r="C23283" s="70">
        <v>0</v>
      </c>
      <c r="D23283" s="70">
        <v>0</v>
      </c>
      <c r="E23283" s="71">
        <v>44742</v>
      </c>
      <c r="F23283" t="s">
        <v>5807</v>
      </c>
      <c r="G23283" t="s">
        <v>2247</v>
      </c>
      <c r="J23283" s="40">
        <v>0</v>
      </c>
      <c r="K23283" s="40">
        <v>0</v>
      </c>
    </row>
    <row r="23284" spans="1:11" x14ac:dyDescent="0.35">
      <c r="A23284">
        <v>67003</v>
      </c>
      <c r="B23284" t="s">
        <v>411</v>
      </c>
      <c r="C23284" s="70">
        <v>0</v>
      </c>
      <c r="D23284" s="70">
        <v>0</v>
      </c>
      <c r="E23284" s="71">
        <v>44742</v>
      </c>
      <c r="F23284" t="s">
        <v>5806</v>
      </c>
      <c r="G23284" t="s">
        <v>2247</v>
      </c>
      <c r="J23284" s="40">
        <v>0</v>
      </c>
      <c r="K23284" s="40">
        <v>0</v>
      </c>
    </row>
    <row r="23285" spans="1:11" x14ac:dyDescent="0.35">
      <c r="A23285">
        <v>67003</v>
      </c>
      <c r="B23285" t="s">
        <v>411</v>
      </c>
      <c r="C23285" s="70">
        <v>0</v>
      </c>
      <c r="D23285" s="70">
        <v>0</v>
      </c>
      <c r="E23285" s="71">
        <v>44742</v>
      </c>
      <c r="F23285" t="s">
        <v>5805</v>
      </c>
      <c r="G23285" t="s">
        <v>2247</v>
      </c>
      <c r="J23285" s="40">
        <v>0</v>
      </c>
      <c r="K23285" s="40">
        <v>0</v>
      </c>
    </row>
    <row r="23286" spans="1:11" x14ac:dyDescent="0.35">
      <c r="A23286">
        <v>67003</v>
      </c>
      <c r="B23286" t="s">
        <v>411</v>
      </c>
      <c r="C23286" s="70">
        <v>0</v>
      </c>
      <c r="D23286" s="70">
        <v>0</v>
      </c>
      <c r="E23286" s="71">
        <v>44742</v>
      </c>
      <c r="F23286" t="s">
        <v>5804</v>
      </c>
      <c r="G23286" t="s">
        <v>2247</v>
      </c>
      <c r="J23286" s="40">
        <v>0</v>
      </c>
      <c r="K23286" s="40">
        <v>0</v>
      </c>
    </row>
    <row r="23287" spans="1:11" x14ac:dyDescent="0.35">
      <c r="A23287">
        <v>67003</v>
      </c>
      <c r="B23287" t="s">
        <v>411</v>
      </c>
      <c r="C23287" s="70">
        <v>0</v>
      </c>
      <c r="D23287" s="70">
        <v>0</v>
      </c>
      <c r="E23287" s="71">
        <v>44742</v>
      </c>
      <c r="F23287" t="s">
        <v>5803</v>
      </c>
      <c r="G23287" t="s">
        <v>2247</v>
      </c>
      <c r="J23287" s="40">
        <v>0</v>
      </c>
      <c r="K23287" s="40">
        <v>0</v>
      </c>
    </row>
    <row r="23288" spans="1:11" x14ac:dyDescent="0.35">
      <c r="A23288">
        <v>67003</v>
      </c>
      <c r="B23288" t="s">
        <v>411</v>
      </c>
      <c r="C23288" s="70">
        <v>0</v>
      </c>
      <c r="D23288" s="70">
        <v>0</v>
      </c>
      <c r="E23288" s="71">
        <v>44742</v>
      </c>
      <c r="F23288" t="s">
        <v>5802</v>
      </c>
      <c r="G23288" t="s">
        <v>2247</v>
      </c>
      <c r="J23288" s="40">
        <v>0</v>
      </c>
      <c r="K23288" s="40">
        <v>0</v>
      </c>
    </row>
    <row r="23289" spans="1:11" x14ac:dyDescent="0.35">
      <c r="A23289">
        <v>67003</v>
      </c>
      <c r="B23289" t="s">
        <v>411</v>
      </c>
      <c r="C23289" s="70">
        <v>0</v>
      </c>
      <c r="D23289" s="70">
        <v>0</v>
      </c>
      <c r="E23289" s="71">
        <v>44742</v>
      </c>
      <c r="F23289" t="s">
        <v>5801</v>
      </c>
      <c r="G23289" t="s">
        <v>2247</v>
      </c>
      <c r="J23289" s="40">
        <v>0</v>
      </c>
      <c r="K23289" s="40">
        <v>0</v>
      </c>
    </row>
    <row r="23290" spans="1:11" x14ac:dyDescent="0.35">
      <c r="A23290">
        <v>67003</v>
      </c>
      <c r="B23290" t="s">
        <v>411</v>
      </c>
      <c r="C23290" s="70">
        <v>0</v>
      </c>
      <c r="D23290" s="70">
        <v>0</v>
      </c>
      <c r="E23290" s="71">
        <v>44742</v>
      </c>
      <c r="F23290" t="s">
        <v>5800</v>
      </c>
      <c r="G23290" t="s">
        <v>2247</v>
      </c>
      <c r="J23290" s="40">
        <v>0</v>
      </c>
      <c r="K23290" s="40">
        <v>0</v>
      </c>
    </row>
    <row r="23291" spans="1:11" x14ac:dyDescent="0.35">
      <c r="A23291">
        <v>67003</v>
      </c>
      <c r="B23291" t="s">
        <v>411</v>
      </c>
      <c r="C23291" s="70">
        <v>0</v>
      </c>
      <c r="D23291" s="70">
        <v>0</v>
      </c>
      <c r="E23291" s="71">
        <v>44742</v>
      </c>
      <c r="F23291" t="s">
        <v>5799</v>
      </c>
      <c r="G23291" t="s">
        <v>2247</v>
      </c>
      <c r="J23291" s="40">
        <v>0</v>
      </c>
      <c r="K23291" s="40">
        <v>0</v>
      </c>
    </row>
    <row r="23292" spans="1:11" x14ac:dyDescent="0.35">
      <c r="A23292">
        <v>67003</v>
      </c>
      <c r="B23292" t="s">
        <v>411</v>
      </c>
      <c r="C23292" s="70">
        <v>0</v>
      </c>
      <c r="D23292" s="70">
        <v>0</v>
      </c>
      <c r="E23292" s="71">
        <v>44742</v>
      </c>
      <c r="F23292" t="s">
        <v>5798</v>
      </c>
      <c r="G23292" t="s">
        <v>2247</v>
      </c>
      <c r="J23292" s="40">
        <v>0</v>
      </c>
      <c r="K23292" s="40">
        <v>0</v>
      </c>
    </row>
    <row r="23293" spans="1:11" x14ac:dyDescent="0.35">
      <c r="A23293">
        <v>67003</v>
      </c>
      <c r="B23293" t="s">
        <v>411</v>
      </c>
      <c r="C23293" s="70">
        <v>0</v>
      </c>
      <c r="D23293" s="70">
        <v>0</v>
      </c>
      <c r="E23293" s="71">
        <v>44742</v>
      </c>
      <c r="F23293" t="s">
        <v>5797</v>
      </c>
      <c r="G23293" t="s">
        <v>2247</v>
      </c>
      <c r="J23293" s="40">
        <v>0</v>
      </c>
      <c r="K23293" s="40">
        <v>0</v>
      </c>
    </row>
    <row r="23294" spans="1:11" x14ac:dyDescent="0.35">
      <c r="A23294">
        <v>67003</v>
      </c>
      <c r="B23294" t="s">
        <v>411</v>
      </c>
      <c r="C23294" s="70">
        <v>0</v>
      </c>
      <c r="D23294" s="70">
        <v>0</v>
      </c>
      <c r="E23294" s="71">
        <v>44742</v>
      </c>
      <c r="F23294" t="s">
        <v>5796</v>
      </c>
      <c r="G23294" t="s">
        <v>2247</v>
      </c>
      <c r="J23294" s="40">
        <v>0</v>
      </c>
      <c r="K23294" s="40">
        <v>0</v>
      </c>
    </row>
    <row r="23295" spans="1:11" x14ac:dyDescent="0.35">
      <c r="A23295">
        <v>67003</v>
      </c>
      <c r="B23295" t="s">
        <v>411</v>
      </c>
      <c r="C23295" s="70">
        <v>0</v>
      </c>
      <c r="D23295" s="70">
        <v>0</v>
      </c>
      <c r="E23295" s="71">
        <v>44742</v>
      </c>
      <c r="F23295" t="s">
        <v>5795</v>
      </c>
      <c r="G23295" t="s">
        <v>2247</v>
      </c>
      <c r="J23295" s="40">
        <v>0</v>
      </c>
      <c r="K23295" s="40">
        <v>0</v>
      </c>
    </row>
    <row r="23296" spans="1:11" x14ac:dyDescent="0.35">
      <c r="A23296">
        <v>67003</v>
      </c>
      <c r="B23296" t="s">
        <v>411</v>
      </c>
      <c r="C23296" s="70">
        <v>0</v>
      </c>
      <c r="D23296" s="70">
        <v>0</v>
      </c>
      <c r="E23296" s="71">
        <v>44742</v>
      </c>
      <c r="F23296" t="s">
        <v>5794</v>
      </c>
      <c r="G23296" t="s">
        <v>2247</v>
      </c>
      <c r="J23296" s="40">
        <v>0</v>
      </c>
      <c r="K23296" s="40">
        <v>0</v>
      </c>
    </row>
    <row r="23297" spans="1:11" x14ac:dyDescent="0.35">
      <c r="A23297">
        <v>67003</v>
      </c>
      <c r="B23297" t="s">
        <v>411</v>
      </c>
      <c r="C23297" s="70">
        <v>0</v>
      </c>
      <c r="D23297" s="70">
        <v>0</v>
      </c>
      <c r="E23297" s="71">
        <v>44742</v>
      </c>
      <c r="F23297" t="s">
        <v>5793</v>
      </c>
      <c r="G23297" t="s">
        <v>2247</v>
      </c>
      <c r="J23297" s="40">
        <v>0</v>
      </c>
      <c r="K23297" s="40">
        <v>0</v>
      </c>
    </row>
    <row r="23298" spans="1:11" x14ac:dyDescent="0.35">
      <c r="A23298">
        <v>67003</v>
      </c>
      <c r="B23298" t="s">
        <v>411</v>
      </c>
      <c r="C23298" s="70">
        <v>0</v>
      </c>
      <c r="D23298" s="70">
        <v>0</v>
      </c>
      <c r="E23298" s="71">
        <v>44742</v>
      </c>
      <c r="F23298" t="s">
        <v>5792</v>
      </c>
      <c r="G23298" t="s">
        <v>2247</v>
      </c>
      <c r="J23298" s="40">
        <v>0</v>
      </c>
      <c r="K23298" s="40">
        <v>0</v>
      </c>
    </row>
    <row r="23299" spans="1:11" x14ac:dyDescent="0.35">
      <c r="A23299">
        <v>67003</v>
      </c>
      <c r="B23299" t="s">
        <v>411</v>
      </c>
      <c r="C23299" s="70">
        <v>0</v>
      </c>
      <c r="D23299" s="70">
        <v>0</v>
      </c>
      <c r="E23299" s="71">
        <v>44742</v>
      </c>
      <c r="F23299" t="s">
        <v>5791</v>
      </c>
      <c r="G23299" t="s">
        <v>2247</v>
      </c>
      <c r="J23299" s="40">
        <v>0</v>
      </c>
      <c r="K23299" s="40">
        <v>0</v>
      </c>
    </row>
    <row r="23300" spans="1:11" x14ac:dyDescent="0.35">
      <c r="A23300">
        <v>67003</v>
      </c>
      <c r="B23300" t="s">
        <v>411</v>
      </c>
      <c r="C23300" s="70">
        <v>0</v>
      </c>
      <c r="D23300" s="70">
        <v>0</v>
      </c>
      <c r="E23300" s="71">
        <v>44742</v>
      </c>
      <c r="F23300" t="s">
        <v>5790</v>
      </c>
      <c r="G23300" t="s">
        <v>2247</v>
      </c>
      <c r="J23300" s="40">
        <v>0</v>
      </c>
      <c r="K23300" s="40">
        <v>0</v>
      </c>
    </row>
    <row r="23301" spans="1:11" x14ac:dyDescent="0.35">
      <c r="A23301">
        <v>67003</v>
      </c>
      <c r="B23301" t="s">
        <v>411</v>
      </c>
      <c r="C23301" s="70">
        <v>0</v>
      </c>
      <c r="D23301" s="70">
        <v>0</v>
      </c>
      <c r="E23301" s="71">
        <v>44742</v>
      </c>
      <c r="F23301" t="s">
        <v>5789</v>
      </c>
      <c r="G23301" t="s">
        <v>2247</v>
      </c>
      <c r="J23301" s="40">
        <v>0</v>
      </c>
      <c r="K23301" s="40">
        <v>0</v>
      </c>
    </row>
    <row r="23302" spans="1:11" x14ac:dyDescent="0.35">
      <c r="A23302">
        <v>67003</v>
      </c>
      <c r="B23302" t="s">
        <v>411</v>
      </c>
      <c r="C23302" s="70">
        <v>0</v>
      </c>
      <c r="D23302" s="70">
        <v>0</v>
      </c>
      <c r="E23302" s="71">
        <v>44742</v>
      </c>
      <c r="F23302" t="s">
        <v>5788</v>
      </c>
      <c r="G23302" t="s">
        <v>2247</v>
      </c>
      <c r="J23302" s="40">
        <v>0</v>
      </c>
      <c r="K23302" s="40">
        <v>0</v>
      </c>
    </row>
    <row r="23303" spans="1:11" x14ac:dyDescent="0.35">
      <c r="A23303">
        <v>67003</v>
      </c>
      <c r="B23303" t="s">
        <v>411</v>
      </c>
      <c r="C23303" s="70">
        <v>0</v>
      </c>
      <c r="D23303" s="70">
        <v>0</v>
      </c>
      <c r="E23303" s="71">
        <v>44742</v>
      </c>
      <c r="F23303" t="s">
        <v>5787</v>
      </c>
      <c r="G23303" t="s">
        <v>2247</v>
      </c>
      <c r="J23303" s="40">
        <v>0</v>
      </c>
      <c r="K23303" s="40">
        <v>0</v>
      </c>
    </row>
    <row r="23304" spans="1:11" x14ac:dyDescent="0.35">
      <c r="A23304">
        <v>67003</v>
      </c>
      <c r="B23304" t="s">
        <v>411</v>
      </c>
      <c r="C23304" s="70">
        <v>0</v>
      </c>
      <c r="D23304" s="70">
        <v>0</v>
      </c>
      <c r="E23304" s="71">
        <v>44742</v>
      </c>
      <c r="F23304" t="s">
        <v>5786</v>
      </c>
      <c r="G23304" t="s">
        <v>2247</v>
      </c>
      <c r="J23304" s="40">
        <v>0</v>
      </c>
      <c r="K23304" s="40">
        <v>0</v>
      </c>
    </row>
    <row r="23305" spans="1:11" x14ac:dyDescent="0.35">
      <c r="A23305">
        <v>67003</v>
      </c>
      <c r="B23305" t="s">
        <v>411</v>
      </c>
      <c r="C23305" s="70">
        <v>0</v>
      </c>
      <c r="D23305" s="70">
        <v>0</v>
      </c>
      <c r="E23305" s="71">
        <v>44742</v>
      </c>
      <c r="F23305" t="s">
        <v>5785</v>
      </c>
      <c r="G23305" t="s">
        <v>2247</v>
      </c>
      <c r="J23305" s="40">
        <v>0</v>
      </c>
      <c r="K23305" s="40">
        <v>0</v>
      </c>
    </row>
    <row r="23306" spans="1:11" x14ac:dyDescent="0.35">
      <c r="A23306">
        <v>67003</v>
      </c>
      <c r="B23306" t="s">
        <v>411</v>
      </c>
      <c r="C23306" s="70">
        <v>0</v>
      </c>
      <c r="D23306" s="70">
        <v>0</v>
      </c>
      <c r="E23306" s="71">
        <v>44742</v>
      </c>
      <c r="F23306" t="s">
        <v>5784</v>
      </c>
      <c r="G23306" t="s">
        <v>2247</v>
      </c>
      <c r="J23306" s="40">
        <v>0</v>
      </c>
      <c r="K23306" s="40">
        <v>0</v>
      </c>
    </row>
    <row r="23307" spans="1:11" x14ac:dyDescent="0.35">
      <c r="A23307">
        <v>67003</v>
      </c>
      <c r="B23307" t="s">
        <v>411</v>
      </c>
      <c r="C23307" s="70">
        <v>0</v>
      </c>
      <c r="D23307" s="70">
        <v>0</v>
      </c>
      <c r="E23307" s="71">
        <v>44742</v>
      </c>
      <c r="F23307" t="s">
        <v>5783</v>
      </c>
      <c r="G23307" t="s">
        <v>2247</v>
      </c>
      <c r="J23307" s="40">
        <v>0</v>
      </c>
      <c r="K23307" s="40">
        <v>0</v>
      </c>
    </row>
    <row r="23308" spans="1:11" x14ac:dyDescent="0.35">
      <c r="A23308">
        <v>67003</v>
      </c>
      <c r="B23308" t="s">
        <v>411</v>
      </c>
      <c r="C23308" s="70">
        <v>0</v>
      </c>
      <c r="D23308" s="70">
        <v>0</v>
      </c>
      <c r="E23308" s="71">
        <v>44742</v>
      </c>
      <c r="F23308" t="s">
        <v>5782</v>
      </c>
      <c r="G23308" t="s">
        <v>2247</v>
      </c>
      <c r="J23308" s="40">
        <v>0</v>
      </c>
      <c r="K23308" s="40">
        <v>0</v>
      </c>
    </row>
    <row r="23309" spans="1:11" x14ac:dyDescent="0.35">
      <c r="A23309">
        <v>67003</v>
      </c>
      <c r="B23309" t="s">
        <v>411</v>
      </c>
      <c r="C23309" s="70">
        <v>0</v>
      </c>
      <c r="D23309" s="70">
        <v>0</v>
      </c>
      <c r="E23309" s="71">
        <v>44742</v>
      </c>
      <c r="F23309" t="s">
        <v>5781</v>
      </c>
      <c r="G23309" t="s">
        <v>2247</v>
      </c>
      <c r="J23309" s="40">
        <v>0</v>
      </c>
      <c r="K23309" s="40">
        <v>0</v>
      </c>
    </row>
    <row r="23310" spans="1:11" x14ac:dyDescent="0.35">
      <c r="A23310">
        <v>67003</v>
      </c>
      <c r="B23310" t="s">
        <v>411</v>
      </c>
      <c r="C23310" s="70">
        <v>0</v>
      </c>
      <c r="D23310" s="70">
        <v>0</v>
      </c>
      <c r="E23310" s="71">
        <v>44742</v>
      </c>
      <c r="F23310" t="s">
        <v>5780</v>
      </c>
      <c r="G23310" t="s">
        <v>2247</v>
      </c>
      <c r="J23310" s="40">
        <v>0</v>
      </c>
      <c r="K23310" s="40">
        <v>0</v>
      </c>
    </row>
    <row r="23311" spans="1:11" x14ac:dyDescent="0.35">
      <c r="A23311">
        <v>67003</v>
      </c>
      <c r="B23311" t="s">
        <v>411</v>
      </c>
      <c r="C23311" s="70">
        <v>0</v>
      </c>
      <c r="D23311" s="70">
        <v>0</v>
      </c>
      <c r="E23311" s="71">
        <v>44742</v>
      </c>
      <c r="F23311" t="s">
        <v>5779</v>
      </c>
      <c r="G23311" t="s">
        <v>2247</v>
      </c>
      <c r="J23311" s="40">
        <v>0</v>
      </c>
      <c r="K23311" s="40">
        <v>0</v>
      </c>
    </row>
    <row r="23312" spans="1:11" x14ac:dyDescent="0.35">
      <c r="A23312">
        <v>67003</v>
      </c>
      <c r="B23312" t="s">
        <v>411</v>
      </c>
      <c r="C23312" s="70">
        <v>0</v>
      </c>
      <c r="D23312" s="70">
        <v>0</v>
      </c>
      <c r="E23312" s="71">
        <v>44742</v>
      </c>
      <c r="F23312" t="s">
        <v>5778</v>
      </c>
      <c r="G23312" t="s">
        <v>2247</v>
      </c>
      <c r="J23312" s="40">
        <v>0</v>
      </c>
      <c r="K23312" s="40">
        <v>0</v>
      </c>
    </row>
    <row r="23313" spans="1:11" x14ac:dyDescent="0.35">
      <c r="A23313">
        <v>67003</v>
      </c>
      <c r="B23313" t="s">
        <v>411</v>
      </c>
      <c r="C23313" s="70">
        <v>0</v>
      </c>
      <c r="D23313" s="70">
        <v>0</v>
      </c>
      <c r="E23313" s="71">
        <v>44742</v>
      </c>
      <c r="F23313" t="s">
        <v>5777</v>
      </c>
      <c r="G23313" t="s">
        <v>2247</v>
      </c>
      <c r="J23313" s="40">
        <v>0</v>
      </c>
      <c r="K23313" s="40">
        <v>0</v>
      </c>
    </row>
    <row r="23314" spans="1:11" x14ac:dyDescent="0.35">
      <c r="A23314">
        <v>67003</v>
      </c>
      <c r="B23314" t="s">
        <v>411</v>
      </c>
      <c r="C23314" s="70">
        <v>0</v>
      </c>
      <c r="D23314" s="70">
        <v>0</v>
      </c>
      <c r="E23314" s="71">
        <v>44742</v>
      </c>
      <c r="F23314" t="s">
        <v>5776</v>
      </c>
      <c r="G23314" t="s">
        <v>2247</v>
      </c>
      <c r="J23314" s="40">
        <v>0</v>
      </c>
      <c r="K23314" s="40">
        <v>0</v>
      </c>
    </row>
    <row r="23315" spans="1:11" x14ac:dyDescent="0.35">
      <c r="A23315">
        <v>67003</v>
      </c>
      <c r="B23315" t="s">
        <v>411</v>
      </c>
      <c r="C23315" s="70">
        <v>0</v>
      </c>
      <c r="D23315" s="70">
        <v>0</v>
      </c>
      <c r="E23315" s="71">
        <v>44742</v>
      </c>
      <c r="F23315" t="s">
        <v>5775</v>
      </c>
      <c r="G23315" t="s">
        <v>2247</v>
      </c>
      <c r="J23315" s="40">
        <v>0</v>
      </c>
      <c r="K23315" s="40">
        <v>0</v>
      </c>
    </row>
    <row r="23316" spans="1:11" x14ac:dyDescent="0.35">
      <c r="A23316">
        <v>67003</v>
      </c>
      <c r="B23316" t="s">
        <v>411</v>
      </c>
      <c r="C23316" s="70">
        <v>0</v>
      </c>
      <c r="D23316" s="70">
        <v>0</v>
      </c>
      <c r="E23316" s="71">
        <v>44742</v>
      </c>
      <c r="F23316" t="s">
        <v>5774</v>
      </c>
      <c r="G23316" t="s">
        <v>2247</v>
      </c>
      <c r="J23316" s="40">
        <v>0</v>
      </c>
      <c r="K23316" s="40">
        <v>0</v>
      </c>
    </row>
    <row r="23317" spans="1:11" x14ac:dyDescent="0.35">
      <c r="A23317">
        <v>67003</v>
      </c>
      <c r="B23317" t="s">
        <v>411</v>
      </c>
      <c r="C23317" s="70">
        <v>0</v>
      </c>
      <c r="D23317" s="70">
        <v>0</v>
      </c>
      <c r="E23317" s="71">
        <v>44742</v>
      </c>
      <c r="F23317" t="s">
        <v>5773</v>
      </c>
      <c r="G23317" t="s">
        <v>2247</v>
      </c>
      <c r="J23317" s="40">
        <v>0</v>
      </c>
      <c r="K23317" s="40">
        <v>0</v>
      </c>
    </row>
    <row r="23318" spans="1:11" x14ac:dyDescent="0.35">
      <c r="A23318">
        <v>67003</v>
      </c>
      <c r="B23318" t="s">
        <v>411</v>
      </c>
      <c r="C23318" s="70">
        <v>0</v>
      </c>
      <c r="D23318" s="70">
        <v>0</v>
      </c>
      <c r="E23318" s="71">
        <v>44742</v>
      </c>
      <c r="F23318" t="s">
        <v>5772</v>
      </c>
      <c r="G23318" t="s">
        <v>2247</v>
      </c>
      <c r="J23318" s="40">
        <v>4949.29</v>
      </c>
      <c r="K23318" s="40">
        <v>0</v>
      </c>
    </row>
    <row r="23319" spans="1:11" x14ac:dyDescent="0.35">
      <c r="A23319">
        <v>67003</v>
      </c>
      <c r="B23319" t="s">
        <v>411</v>
      </c>
      <c r="C23319" s="70">
        <v>0</v>
      </c>
      <c r="D23319" s="70">
        <v>0</v>
      </c>
      <c r="E23319" s="71">
        <v>44742</v>
      </c>
      <c r="F23319" t="s">
        <v>5771</v>
      </c>
      <c r="G23319" t="s">
        <v>2247</v>
      </c>
      <c r="J23319" s="40">
        <v>0</v>
      </c>
      <c r="K23319" s="40">
        <v>9.16</v>
      </c>
    </row>
    <row r="23320" spans="1:11" x14ac:dyDescent="0.35">
      <c r="A23320">
        <v>67003</v>
      </c>
      <c r="B23320" t="s">
        <v>411</v>
      </c>
      <c r="C23320" s="70">
        <v>0</v>
      </c>
      <c r="D23320" s="70">
        <v>0</v>
      </c>
      <c r="E23320" s="71">
        <v>44742</v>
      </c>
      <c r="F23320" t="s">
        <v>5770</v>
      </c>
      <c r="G23320" t="s">
        <v>2247</v>
      </c>
      <c r="J23320" s="40">
        <v>0</v>
      </c>
      <c r="K23320" s="40">
        <v>1285.79</v>
      </c>
    </row>
    <row r="23321" spans="1:11" x14ac:dyDescent="0.35">
      <c r="A23321">
        <v>67003</v>
      </c>
      <c r="B23321" t="s">
        <v>411</v>
      </c>
      <c r="C23321" s="70">
        <v>0</v>
      </c>
      <c r="D23321" s="70">
        <v>0</v>
      </c>
      <c r="E23321" s="71">
        <v>44742</v>
      </c>
      <c r="F23321" t="s">
        <v>5769</v>
      </c>
      <c r="G23321" t="s">
        <v>2247</v>
      </c>
      <c r="J23321" s="40">
        <v>0</v>
      </c>
      <c r="K23321" s="40">
        <v>1210.02</v>
      </c>
    </row>
    <row r="23322" spans="1:11" x14ac:dyDescent="0.35">
      <c r="A23322">
        <v>67003</v>
      </c>
      <c r="B23322" t="s">
        <v>411</v>
      </c>
      <c r="C23322" s="70">
        <v>0</v>
      </c>
      <c r="D23322" s="70">
        <v>0</v>
      </c>
      <c r="E23322" s="71">
        <v>44742</v>
      </c>
      <c r="F23322" t="s">
        <v>5768</v>
      </c>
      <c r="G23322" t="s">
        <v>2247</v>
      </c>
      <c r="J23322" s="40">
        <v>0</v>
      </c>
      <c r="K23322" s="40">
        <v>878.69</v>
      </c>
    </row>
    <row r="23323" spans="1:11" x14ac:dyDescent="0.35">
      <c r="A23323">
        <v>67003</v>
      </c>
      <c r="B23323" t="s">
        <v>411</v>
      </c>
      <c r="C23323" s="70">
        <v>0</v>
      </c>
      <c r="D23323" s="70">
        <v>0</v>
      </c>
      <c r="E23323" s="71">
        <v>44742</v>
      </c>
      <c r="F23323" t="s">
        <v>5767</v>
      </c>
      <c r="G23323" t="s">
        <v>2247</v>
      </c>
      <c r="J23323" s="40">
        <v>1.97</v>
      </c>
      <c r="K23323" s="40">
        <v>0</v>
      </c>
    </row>
    <row r="23324" spans="1:11" x14ac:dyDescent="0.35">
      <c r="A23324">
        <v>67003</v>
      </c>
      <c r="B23324" t="s">
        <v>411</v>
      </c>
      <c r="C23324" s="70">
        <v>0</v>
      </c>
      <c r="D23324" s="70">
        <v>0</v>
      </c>
      <c r="E23324" s="71">
        <v>44742</v>
      </c>
      <c r="F23324" t="s">
        <v>5766</v>
      </c>
      <c r="G23324" t="s">
        <v>2247</v>
      </c>
      <c r="J23324" s="40">
        <v>0</v>
      </c>
      <c r="K23324" s="40">
        <v>103.15</v>
      </c>
    </row>
    <row r="23325" spans="1:11" x14ac:dyDescent="0.35">
      <c r="A23325">
        <v>67003</v>
      </c>
      <c r="B23325" t="s">
        <v>411</v>
      </c>
      <c r="C23325" s="70">
        <v>0</v>
      </c>
      <c r="D23325" s="70">
        <v>0</v>
      </c>
      <c r="E23325" s="71">
        <v>44742</v>
      </c>
      <c r="F23325" t="s">
        <v>5765</v>
      </c>
      <c r="G23325" t="s">
        <v>2247</v>
      </c>
      <c r="J23325" s="40">
        <v>1695.53</v>
      </c>
      <c r="K23325" s="40">
        <v>0</v>
      </c>
    </row>
    <row r="23326" spans="1:11" x14ac:dyDescent="0.35">
      <c r="A23326">
        <v>67003</v>
      </c>
      <c r="B23326" t="s">
        <v>411</v>
      </c>
      <c r="C23326" s="70">
        <v>0</v>
      </c>
      <c r="D23326" s="70">
        <v>0</v>
      </c>
      <c r="E23326" s="71">
        <v>44742</v>
      </c>
      <c r="F23326" t="s">
        <v>5764</v>
      </c>
      <c r="G23326" t="s">
        <v>2247</v>
      </c>
      <c r="J23326" s="40">
        <v>0</v>
      </c>
      <c r="K23326" s="40">
        <v>6.41</v>
      </c>
    </row>
    <row r="23327" spans="1:11" x14ac:dyDescent="0.35">
      <c r="A23327">
        <v>67003</v>
      </c>
      <c r="B23327" t="s">
        <v>411</v>
      </c>
      <c r="C23327" s="70">
        <v>0</v>
      </c>
      <c r="D23327" s="70">
        <v>0</v>
      </c>
      <c r="E23327" s="71">
        <v>44742</v>
      </c>
      <c r="F23327" t="s">
        <v>5763</v>
      </c>
      <c r="G23327" t="s">
        <v>2247</v>
      </c>
      <c r="J23327" s="40">
        <v>2859.54</v>
      </c>
      <c r="K23327" s="40">
        <v>0</v>
      </c>
    </row>
    <row r="23328" spans="1:11" x14ac:dyDescent="0.35">
      <c r="A23328">
        <v>67003</v>
      </c>
      <c r="B23328" t="s">
        <v>411</v>
      </c>
      <c r="C23328" s="70">
        <v>0</v>
      </c>
      <c r="D23328" s="70">
        <v>0</v>
      </c>
      <c r="E23328" s="71">
        <v>44742</v>
      </c>
      <c r="F23328" t="s">
        <v>5762</v>
      </c>
      <c r="G23328" t="s">
        <v>2247</v>
      </c>
      <c r="J23328" s="40">
        <v>1456.58</v>
      </c>
      <c r="K23328" s="40">
        <v>0</v>
      </c>
    </row>
    <row r="23329" spans="1:11" x14ac:dyDescent="0.35">
      <c r="A23329">
        <v>67003</v>
      </c>
      <c r="B23329" t="s">
        <v>411</v>
      </c>
      <c r="C23329" s="70">
        <v>0</v>
      </c>
      <c r="D23329" s="70">
        <v>0</v>
      </c>
      <c r="E23329" s="71">
        <v>44742</v>
      </c>
      <c r="F23329" t="s">
        <v>5761</v>
      </c>
      <c r="G23329" t="s">
        <v>2247</v>
      </c>
      <c r="J23329" s="40">
        <v>0</v>
      </c>
      <c r="K23329" s="40">
        <v>175.64</v>
      </c>
    </row>
    <row r="23330" spans="1:11" x14ac:dyDescent="0.35">
      <c r="A23330">
        <v>67003</v>
      </c>
      <c r="B23330" t="s">
        <v>411</v>
      </c>
      <c r="C23330" s="70">
        <v>0</v>
      </c>
      <c r="D23330" s="70">
        <v>0</v>
      </c>
      <c r="E23330" s="71">
        <v>44742</v>
      </c>
      <c r="F23330" t="s">
        <v>5760</v>
      </c>
      <c r="G23330" t="s">
        <v>2247</v>
      </c>
      <c r="J23330" s="40">
        <v>79.52</v>
      </c>
      <c r="K23330" s="40">
        <v>0</v>
      </c>
    </row>
    <row r="23331" spans="1:11" x14ac:dyDescent="0.35">
      <c r="A23331">
        <v>67003</v>
      </c>
      <c r="B23331" t="s">
        <v>411</v>
      </c>
      <c r="C23331" s="70">
        <v>0</v>
      </c>
      <c r="D23331" s="70">
        <v>0</v>
      </c>
      <c r="E23331" s="71">
        <v>44742</v>
      </c>
      <c r="F23331" t="s">
        <v>5759</v>
      </c>
      <c r="G23331" t="s">
        <v>2247</v>
      </c>
      <c r="J23331" s="40">
        <v>39.36</v>
      </c>
      <c r="K23331" s="40">
        <v>0</v>
      </c>
    </row>
    <row r="23332" spans="1:11" x14ac:dyDescent="0.35">
      <c r="A23332">
        <v>67003</v>
      </c>
      <c r="B23332" t="s">
        <v>411</v>
      </c>
      <c r="C23332" s="70">
        <v>0</v>
      </c>
      <c r="D23332" s="70">
        <v>0</v>
      </c>
      <c r="E23332" s="71">
        <v>44742</v>
      </c>
      <c r="F23332" t="s">
        <v>5758</v>
      </c>
      <c r="G23332" t="s">
        <v>2247</v>
      </c>
      <c r="J23332" s="40">
        <v>0</v>
      </c>
      <c r="K23332" s="40">
        <v>217.16</v>
      </c>
    </row>
    <row r="23333" spans="1:11" x14ac:dyDescent="0.35">
      <c r="A23333">
        <v>67003</v>
      </c>
      <c r="B23333" t="s">
        <v>411</v>
      </c>
      <c r="C23333" s="70">
        <v>0</v>
      </c>
      <c r="D23333" s="70">
        <v>0</v>
      </c>
      <c r="E23333" s="71">
        <v>44742</v>
      </c>
      <c r="F23333" t="s">
        <v>5757</v>
      </c>
      <c r="G23333" t="s">
        <v>2247</v>
      </c>
      <c r="J23333" s="40">
        <v>176.64</v>
      </c>
      <c r="K23333" s="40">
        <v>0</v>
      </c>
    </row>
    <row r="23334" spans="1:11" x14ac:dyDescent="0.35">
      <c r="A23334">
        <v>67003</v>
      </c>
      <c r="B23334" t="s">
        <v>411</v>
      </c>
      <c r="C23334" s="70">
        <v>0</v>
      </c>
      <c r="D23334" s="70">
        <v>0</v>
      </c>
      <c r="E23334" s="71">
        <v>44742</v>
      </c>
      <c r="F23334" t="s">
        <v>5756</v>
      </c>
      <c r="G23334" t="s">
        <v>2247</v>
      </c>
      <c r="J23334" s="40">
        <v>3806.56</v>
      </c>
      <c r="K23334" s="40">
        <v>0</v>
      </c>
    </row>
    <row r="23335" spans="1:11" x14ac:dyDescent="0.35">
      <c r="A23335">
        <v>67003</v>
      </c>
      <c r="B23335" t="s">
        <v>411</v>
      </c>
      <c r="C23335" s="70">
        <v>0</v>
      </c>
      <c r="D23335" s="70">
        <v>0</v>
      </c>
      <c r="E23335" s="71">
        <v>44742</v>
      </c>
      <c r="F23335" t="s">
        <v>5755</v>
      </c>
      <c r="G23335" t="s">
        <v>2247</v>
      </c>
      <c r="J23335" s="40">
        <v>0</v>
      </c>
      <c r="K23335" s="40">
        <v>349.53</v>
      </c>
    </row>
    <row r="23336" spans="1:11" x14ac:dyDescent="0.35">
      <c r="A23336">
        <v>67003</v>
      </c>
      <c r="B23336" t="s">
        <v>411</v>
      </c>
      <c r="C23336" s="70">
        <v>0</v>
      </c>
      <c r="D23336" s="70">
        <v>0</v>
      </c>
      <c r="E23336" s="71">
        <v>44742</v>
      </c>
      <c r="F23336" t="s">
        <v>5754</v>
      </c>
      <c r="G23336" t="s">
        <v>2247</v>
      </c>
      <c r="J23336" s="40">
        <v>0</v>
      </c>
      <c r="K23336" s="40">
        <v>93.41</v>
      </c>
    </row>
    <row r="23337" spans="1:11" x14ac:dyDescent="0.35">
      <c r="A23337">
        <v>67003</v>
      </c>
      <c r="B23337" t="s">
        <v>411</v>
      </c>
      <c r="C23337" s="70">
        <v>0</v>
      </c>
      <c r="D23337" s="70">
        <v>0</v>
      </c>
      <c r="E23337" s="71">
        <v>44742</v>
      </c>
      <c r="F23337" t="s">
        <v>5753</v>
      </c>
      <c r="G23337" t="s">
        <v>2247</v>
      </c>
      <c r="J23337" s="40">
        <v>0</v>
      </c>
      <c r="K23337" s="40">
        <v>71.61</v>
      </c>
    </row>
    <row r="23338" spans="1:11" x14ac:dyDescent="0.35">
      <c r="A23338">
        <v>67003</v>
      </c>
      <c r="B23338" t="s">
        <v>411</v>
      </c>
      <c r="C23338" s="70">
        <v>0</v>
      </c>
      <c r="D23338" s="70">
        <v>0</v>
      </c>
      <c r="E23338" s="71">
        <v>44742</v>
      </c>
      <c r="F23338" t="s">
        <v>5752</v>
      </c>
      <c r="G23338" t="s">
        <v>2247</v>
      </c>
      <c r="J23338" s="40">
        <v>0</v>
      </c>
      <c r="K23338" s="40">
        <v>15.55</v>
      </c>
    </row>
    <row r="23339" spans="1:11" x14ac:dyDescent="0.35">
      <c r="A23339">
        <v>67003</v>
      </c>
      <c r="B23339" t="s">
        <v>411</v>
      </c>
      <c r="C23339" s="70">
        <v>0</v>
      </c>
      <c r="D23339" s="70">
        <v>0</v>
      </c>
      <c r="E23339" s="71">
        <v>44742</v>
      </c>
      <c r="F23339" t="s">
        <v>5751</v>
      </c>
      <c r="G23339" t="s">
        <v>2247</v>
      </c>
      <c r="J23339" s="40">
        <v>22011.8</v>
      </c>
      <c r="K23339" s="40">
        <v>0</v>
      </c>
    </row>
    <row r="23340" spans="1:11" x14ac:dyDescent="0.35">
      <c r="A23340">
        <v>67003</v>
      </c>
      <c r="B23340" t="s">
        <v>411</v>
      </c>
      <c r="C23340" s="70">
        <v>0</v>
      </c>
      <c r="D23340" s="70">
        <v>0</v>
      </c>
      <c r="E23340" s="71">
        <v>44742</v>
      </c>
      <c r="F23340" t="s">
        <v>5750</v>
      </c>
      <c r="G23340" t="s">
        <v>2247</v>
      </c>
      <c r="J23340" s="40">
        <v>0</v>
      </c>
      <c r="K23340" s="40">
        <v>2921.79</v>
      </c>
    </row>
    <row r="23341" spans="1:11" x14ac:dyDescent="0.35">
      <c r="A23341">
        <v>67003</v>
      </c>
      <c r="B23341" t="s">
        <v>411</v>
      </c>
      <c r="C23341" s="70">
        <v>0</v>
      </c>
      <c r="D23341" s="70">
        <v>0</v>
      </c>
      <c r="E23341" s="71">
        <v>44742</v>
      </c>
      <c r="F23341" t="s">
        <v>5749</v>
      </c>
      <c r="G23341" t="s">
        <v>2247</v>
      </c>
      <c r="J23341" s="40">
        <v>0</v>
      </c>
      <c r="K23341" s="40">
        <v>88.54</v>
      </c>
    </row>
    <row r="23342" spans="1:11" x14ac:dyDescent="0.35">
      <c r="A23342">
        <v>67003</v>
      </c>
      <c r="B23342" t="s">
        <v>411</v>
      </c>
      <c r="C23342" s="70">
        <v>0</v>
      </c>
      <c r="D23342" s="70">
        <v>0</v>
      </c>
      <c r="E23342" s="71">
        <v>44742</v>
      </c>
      <c r="F23342" t="s">
        <v>5748</v>
      </c>
      <c r="G23342" t="s">
        <v>2247</v>
      </c>
      <c r="J23342" s="40">
        <v>10795.23</v>
      </c>
      <c r="K23342" s="40">
        <v>0</v>
      </c>
    </row>
    <row r="23343" spans="1:11" x14ac:dyDescent="0.35">
      <c r="A23343">
        <v>67003</v>
      </c>
      <c r="B23343" t="s">
        <v>411</v>
      </c>
      <c r="C23343" s="70">
        <v>0</v>
      </c>
      <c r="D23343" s="70">
        <v>0</v>
      </c>
      <c r="E23343" s="71">
        <v>44742</v>
      </c>
      <c r="F23343" t="s">
        <v>5747</v>
      </c>
      <c r="G23343" t="s">
        <v>2247</v>
      </c>
      <c r="J23343" s="40">
        <v>784.82</v>
      </c>
      <c r="K23343" s="40">
        <v>0</v>
      </c>
    </row>
    <row r="23344" spans="1:11" x14ac:dyDescent="0.35">
      <c r="A23344">
        <v>67003</v>
      </c>
      <c r="B23344" t="s">
        <v>411</v>
      </c>
      <c r="C23344" s="70">
        <v>0</v>
      </c>
      <c r="D23344" s="70">
        <v>0</v>
      </c>
      <c r="E23344" s="71">
        <v>44742</v>
      </c>
      <c r="F23344" t="s">
        <v>5746</v>
      </c>
      <c r="G23344" t="s">
        <v>2247</v>
      </c>
      <c r="J23344" s="40">
        <v>261365.51</v>
      </c>
      <c r="K23344" s="40">
        <v>0</v>
      </c>
    </row>
    <row r="23345" spans="1:11" x14ac:dyDescent="0.35">
      <c r="A23345">
        <v>67003</v>
      </c>
      <c r="B23345" t="s">
        <v>411</v>
      </c>
      <c r="C23345" s="70">
        <v>0</v>
      </c>
      <c r="D23345" s="70">
        <v>0</v>
      </c>
      <c r="E23345" s="71">
        <v>44742</v>
      </c>
      <c r="F23345" t="s">
        <v>5745</v>
      </c>
      <c r="G23345" t="s">
        <v>2247</v>
      </c>
      <c r="J23345" s="40">
        <v>0</v>
      </c>
      <c r="K23345" s="40">
        <v>372.26</v>
      </c>
    </row>
    <row r="23346" spans="1:11" x14ac:dyDescent="0.35">
      <c r="A23346">
        <v>67003</v>
      </c>
      <c r="B23346" t="s">
        <v>411</v>
      </c>
      <c r="C23346" s="70">
        <v>0</v>
      </c>
      <c r="D23346" s="70">
        <v>0</v>
      </c>
      <c r="E23346" s="71">
        <v>44742</v>
      </c>
      <c r="F23346" t="s">
        <v>5744</v>
      </c>
      <c r="G23346" t="s">
        <v>2247</v>
      </c>
      <c r="J23346" s="40">
        <v>0</v>
      </c>
      <c r="K23346" s="40">
        <v>62.57</v>
      </c>
    </row>
    <row r="23347" spans="1:11" x14ac:dyDescent="0.35">
      <c r="A23347">
        <v>67003</v>
      </c>
      <c r="B23347" t="s">
        <v>411</v>
      </c>
      <c r="C23347" s="70">
        <v>0</v>
      </c>
      <c r="D23347" s="70">
        <v>0</v>
      </c>
      <c r="E23347" s="71">
        <v>44742</v>
      </c>
      <c r="F23347" t="s">
        <v>5743</v>
      </c>
      <c r="G23347" t="s">
        <v>2247</v>
      </c>
      <c r="J23347" s="40">
        <v>982.56</v>
      </c>
      <c r="K23347" s="40">
        <v>0</v>
      </c>
    </row>
    <row r="23348" spans="1:11" x14ac:dyDescent="0.35">
      <c r="A23348">
        <v>67003</v>
      </c>
      <c r="B23348" t="s">
        <v>411</v>
      </c>
      <c r="C23348" s="70">
        <v>0</v>
      </c>
      <c r="D23348" s="70">
        <v>0</v>
      </c>
      <c r="E23348" s="71">
        <v>44742</v>
      </c>
      <c r="F23348" t="s">
        <v>5742</v>
      </c>
      <c r="G23348" t="s">
        <v>2247</v>
      </c>
      <c r="J23348" s="40">
        <v>130.81</v>
      </c>
      <c r="K23348" s="40">
        <v>0</v>
      </c>
    </row>
    <row r="23349" spans="1:11" x14ac:dyDescent="0.35">
      <c r="A23349">
        <v>67003</v>
      </c>
      <c r="B23349" t="s">
        <v>411</v>
      </c>
      <c r="C23349" s="70">
        <v>0</v>
      </c>
      <c r="D23349" s="70">
        <v>0</v>
      </c>
      <c r="E23349" s="71">
        <v>44742</v>
      </c>
      <c r="F23349" t="s">
        <v>5741</v>
      </c>
      <c r="G23349" t="s">
        <v>2247</v>
      </c>
      <c r="J23349" s="40">
        <v>0</v>
      </c>
      <c r="K23349" s="40">
        <v>5884.49</v>
      </c>
    </row>
    <row r="23350" spans="1:11" x14ac:dyDescent="0.35">
      <c r="A23350">
        <v>67003</v>
      </c>
      <c r="B23350" t="s">
        <v>411</v>
      </c>
      <c r="C23350" s="70">
        <v>0</v>
      </c>
      <c r="D23350" s="70">
        <v>0</v>
      </c>
      <c r="E23350" s="71">
        <v>44742</v>
      </c>
      <c r="F23350" t="s">
        <v>5740</v>
      </c>
      <c r="G23350" t="s">
        <v>2247</v>
      </c>
      <c r="J23350" s="40">
        <v>0</v>
      </c>
      <c r="K23350" s="40">
        <v>4057.48</v>
      </c>
    </row>
    <row r="23351" spans="1:11" x14ac:dyDescent="0.35">
      <c r="A23351">
        <v>67003</v>
      </c>
      <c r="B23351" t="s">
        <v>411</v>
      </c>
      <c r="C23351" s="70">
        <v>0</v>
      </c>
      <c r="D23351" s="70">
        <v>0</v>
      </c>
      <c r="E23351" s="71">
        <v>44742</v>
      </c>
      <c r="F23351" t="s">
        <v>5739</v>
      </c>
      <c r="G23351" t="s">
        <v>2247</v>
      </c>
      <c r="J23351" s="40">
        <v>0</v>
      </c>
      <c r="K23351" s="40">
        <v>7.4</v>
      </c>
    </row>
    <row r="23352" spans="1:11" x14ac:dyDescent="0.35">
      <c r="A23352">
        <v>67003</v>
      </c>
      <c r="B23352" t="s">
        <v>411</v>
      </c>
      <c r="C23352" s="70">
        <v>0</v>
      </c>
      <c r="D23352" s="70">
        <v>0</v>
      </c>
      <c r="E23352" s="71">
        <v>44742</v>
      </c>
      <c r="F23352" t="s">
        <v>5738</v>
      </c>
      <c r="G23352" t="s">
        <v>2247</v>
      </c>
      <c r="J23352" s="40">
        <v>479.94</v>
      </c>
      <c r="K23352" s="40">
        <v>0</v>
      </c>
    </row>
    <row r="23353" spans="1:11" x14ac:dyDescent="0.35">
      <c r="A23353">
        <v>67003</v>
      </c>
      <c r="B23353" t="s">
        <v>411</v>
      </c>
      <c r="C23353" s="70">
        <v>0</v>
      </c>
      <c r="D23353" s="70">
        <v>0</v>
      </c>
      <c r="E23353" s="71">
        <v>44742</v>
      </c>
      <c r="F23353" t="s">
        <v>5737</v>
      </c>
      <c r="G23353" t="s">
        <v>2247</v>
      </c>
      <c r="J23353" s="40">
        <v>502.31</v>
      </c>
      <c r="K23353" s="40">
        <v>0</v>
      </c>
    </row>
    <row r="23354" spans="1:11" x14ac:dyDescent="0.35">
      <c r="A23354">
        <v>67003</v>
      </c>
      <c r="B23354" t="s">
        <v>411</v>
      </c>
      <c r="C23354" s="70">
        <v>0</v>
      </c>
      <c r="D23354" s="70">
        <v>0</v>
      </c>
      <c r="E23354" s="71">
        <v>44742</v>
      </c>
      <c r="F23354" t="s">
        <v>5736</v>
      </c>
      <c r="G23354" t="s">
        <v>2247</v>
      </c>
      <c r="J23354" s="40">
        <v>0</v>
      </c>
      <c r="K23354" s="40">
        <v>599.15</v>
      </c>
    </row>
    <row r="23355" spans="1:11" x14ac:dyDescent="0.35">
      <c r="A23355">
        <v>67003</v>
      </c>
      <c r="B23355" t="s">
        <v>411</v>
      </c>
      <c r="C23355" s="70">
        <v>0</v>
      </c>
      <c r="D23355" s="70">
        <v>0</v>
      </c>
      <c r="E23355" s="71">
        <v>44742</v>
      </c>
      <c r="F23355" t="s">
        <v>5735</v>
      </c>
      <c r="G23355" t="s">
        <v>2247</v>
      </c>
      <c r="J23355" s="40">
        <v>0</v>
      </c>
      <c r="K23355" s="40">
        <v>502.31</v>
      </c>
    </row>
    <row r="23356" spans="1:11" x14ac:dyDescent="0.35">
      <c r="A23356">
        <v>67003</v>
      </c>
      <c r="B23356" t="s">
        <v>411</v>
      </c>
      <c r="C23356" s="70">
        <v>0</v>
      </c>
      <c r="D23356" s="70">
        <v>0</v>
      </c>
      <c r="E23356" s="71">
        <v>44742</v>
      </c>
      <c r="F23356" t="s">
        <v>5734</v>
      </c>
      <c r="G23356" t="s">
        <v>2247</v>
      </c>
      <c r="J23356" s="40">
        <v>863.87</v>
      </c>
      <c r="K23356" s="40">
        <v>0</v>
      </c>
    </row>
    <row r="23357" spans="1:11" x14ac:dyDescent="0.35">
      <c r="A23357">
        <v>67003</v>
      </c>
      <c r="B23357" t="s">
        <v>411</v>
      </c>
      <c r="C23357" s="70">
        <v>0</v>
      </c>
      <c r="D23357" s="70">
        <v>0</v>
      </c>
      <c r="E23357" s="71">
        <v>44742</v>
      </c>
      <c r="F23357" t="s">
        <v>5733</v>
      </c>
      <c r="G23357" t="s">
        <v>2247</v>
      </c>
      <c r="J23357" s="40">
        <v>25.87</v>
      </c>
      <c r="K23357" s="40">
        <v>0</v>
      </c>
    </row>
    <row r="23358" spans="1:11" x14ac:dyDescent="0.35">
      <c r="A23358">
        <v>67003</v>
      </c>
      <c r="B23358" t="s">
        <v>411</v>
      </c>
      <c r="C23358" s="70">
        <v>0</v>
      </c>
      <c r="D23358" s="70">
        <v>0</v>
      </c>
      <c r="E23358" s="71">
        <v>44742</v>
      </c>
      <c r="F23358" t="s">
        <v>5732</v>
      </c>
      <c r="G23358" t="s">
        <v>2247</v>
      </c>
      <c r="J23358" s="40">
        <v>298.73</v>
      </c>
      <c r="K23358" s="40">
        <v>0</v>
      </c>
    </row>
    <row r="23359" spans="1:11" x14ac:dyDescent="0.35">
      <c r="A23359">
        <v>67003</v>
      </c>
      <c r="B23359" t="s">
        <v>411</v>
      </c>
      <c r="C23359" s="70">
        <v>0</v>
      </c>
      <c r="D23359" s="70">
        <v>0</v>
      </c>
      <c r="E23359" s="71">
        <v>44742</v>
      </c>
      <c r="F23359" t="s">
        <v>5731</v>
      </c>
      <c r="G23359" t="s">
        <v>2247</v>
      </c>
      <c r="J23359" s="40">
        <v>0</v>
      </c>
      <c r="K23359" s="40">
        <v>933.55</v>
      </c>
    </row>
    <row r="23360" spans="1:11" x14ac:dyDescent="0.35">
      <c r="A23360">
        <v>67003</v>
      </c>
      <c r="B23360" t="s">
        <v>411</v>
      </c>
      <c r="C23360" s="70">
        <v>0</v>
      </c>
      <c r="D23360" s="70">
        <v>0</v>
      </c>
      <c r="E23360" s="71">
        <v>44742</v>
      </c>
      <c r="F23360" t="s">
        <v>5730</v>
      </c>
      <c r="G23360" t="s">
        <v>2247</v>
      </c>
      <c r="J23360" s="40">
        <v>935.98</v>
      </c>
      <c r="K23360" s="40">
        <v>0</v>
      </c>
    </row>
    <row r="23361" spans="1:11" x14ac:dyDescent="0.35">
      <c r="A23361">
        <v>67003</v>
      </c>
      <c r="B23361" t="s">
        <v>411</v>
      </c>
      <c r="C23361" s="70">
        <v>0</v>
      </c>
      <c r="D23361" s="70">
        <v>0</v>
      </c>
      <c r="E23361" s="71">
        <v>44742</v>
      </c>
      <c r="F23361" t="s">
        <v>5729</v>
      </c>
      <c r="G23361" t="s">
        <v>2247</v>
      </c>
      <c r="J23361" s="40">
        <v>359.72</v>
      </c>
      <c r="K23361" s="40">
        <v>0</v>
      </c>
    </row>
    <row r="23362" spans="1:11" x14ac:dyDescent="0.35">
      <c r="A23362">
        <v>67003</v>
      </c>
      <c r="B23362" t="s">
        <v>411</v>
      </c>
      <c r="C23362" s="70">
        <v>0</v>
      </c>
      <c r="D23362" s="70">
        <v>0</v>
      </c>
      <c r="E23362" s="71">
        <v>44742</v>
      </c>
      <c r="F23362" t="s">
        <v>5728</v>
      </c>
      <c r="G23362" t="s">
        <v>2247</v>
      </c>
      <c r="J23362" s="40">
        <v>340.02</v>
      </c>
      <c r="K23362" s="40">
        <v>0</v>
      </c>
    </row>
    <row r="23363" spans="1:11" x14ac:dyDescent="0.35">
      <c r="A23363">
        <v>67003</v>
      </c>
      <c r="B23363" t="s">
        <v>411</v>
      </c>
      <c r="C23363" s="70">
        <v>0</v>
      </c>
      <c r="D23363" s="70">
        <v>0</v>
      </c>
      <c r="E23363" s="71">
        <v>44742</v>
      </c>
      <c r="F23363" t="s">
        <v>5727</v>
      </c>
      <c r="G23363" t="s">
        <v>2247</v>
      </c>
      <c r="J23363" s="40">
        <v>0</v>
      </c>
      <c r="K23363" s="40">
        <v>739.08</v>
      </c>
    </row>
    <row r="23364" spans="1:11" x14ac:dyDescent="0.35">
      <c r="A23364">
        <v>67003</v>
      </c>
      <c r="B23364" t="s">
        <v>411</v>
      </c>
      <c r="C23364" s="70">
        <v>0</v>
      </c>
      <c r="D23364" s="70">
        <v>0</v>
      </c>
      <c r="E23364" s="71">
        <v>44742</v>
      </c>
      <c r="F23364" t="s">
        <v>5726</v>
      </c>
      <c r="G23364" t="s">
        <v>2247</v>
      </c>
      <c r="J23364" s="40">
        <v>65.72</v>
      </c>
      <c r="K23364" s="40">
        <v>0</v>
      </c>
    </row>
    <row r="23365" spans="1:11" x14ac:dyDescent="0.35">
      <c r="A23365">
        <v>67003</v>
      </c>
      <c r="B23365" t="s">
        <v>411</v>
      </c>
      <c r="C23365" s="70">
        <v>0</v>
      </c>
      <c r="D23365" s="70">
        <v>0</v>
      </c>
      <c r="E23365" s="71">
        <v>44742</v>
      </c>
      <c r="F23365" t="s">
        <v>5725</v>
      </c>
      <c r="G23365" t="s">
        <v>2247</v>
      </c>
      <c r="J23365" s="40">
        <v>0</v>
      </c>
      <c r="K23365" s="40">
        <v>41.14</v>
      </c>
    </row>
    <row r="23366" spans="1:11" x14ac:dyDescent="0.35">
      <c r="A23366">
        <v>67003</v>
      </c>
      <c r="B23366" t="s">
        <v>411</v>
      </c>
      <c r="C23366" s="70">
        <v>0</v>
      </c>
      <c r="D23366" s="70">
        <v>0</v>
      </c>
      <c r="E23366" s="71">
        <v>44742</v>
      </c>
      <c r="F23366" t="s">
        <v>5724</v>
      </c>
      <c r="G23366" t="s">
        <v>2247</v>
      </c>
      <c r="J23366" s="40">
        <v>0</v>
      </c>
      <c r="K23366" s="40">
        <v>54.26</v>
      </c>
    </row>
    <row r="23367" spans="1:11" x14ac:dyDescent="0.35">
      <c r="A23367">
        <v>67003</v>
      </c>
      <c r="B23367" t="s">
        <v>411</v>
      </c>
      <c r="C23367" s="70">
        <v>0</v>
      </c>
      <c r="D23367" s="70">
        <v>0</v>
      </c>
      <c r="E23367" s="71">
        <v>44742</v>
      </c>
      <c r="F23367" t="s">
        <v>5723</v>
      </c>
      <c r="G23367" t="s">
        <v>2247</v>
      </c>
      <c r="J23367" s="40">
        <v>0</v>
      </c>
      <c r="K23367" s="40">
        <v>175.59</v>
      </c>
    </row>
    <row r="23368" spans="1:11" x14ac:dyDescent="0.35">
      <c r="A23368">
        <v>67003</v>
      </c>
      <c r="B23368" t="s">
        <v>411</v>
      </c>
      <c r="C23368" s="70">
        <v>0</v>
      </c>
      <c r="D23368" s="70">
        <v>0</v>
      </c>
      <c r="E23368" s="71">
        <v>44742</v>
      </c>
      <c r="F23368" t="s">
        <v>5722</v>
      </c>
      <c r="G23368" t="s">
        <v>2247</v>
      </c>
      <c r="J23368" s="40">
        <v>0</v>
      </c>
      <c r="K23368" s="40">
        <v>22.42</v>
      </c>
    </row>
    <row r="23369" spans="1:11" x14ac:dyDescent="0.35">
      <c r="A23369">
        <v>67003</v>
      </c>
      <c r="B23369" t="s">
        <v>411</v>
      </c>
      <c r="C23369" s="70">
        <v>0</v>
      </c>
      <c r="D23369" s="70">
        <v>0</v>
      </c>
      <c r="E23369" s="71">
        <v>44742</v>
      </c>
      <c r="F23369" t="s">
        <v>5721</v>
      </c>
      <c r="G23369" t="s">
        <v>2247</v>
      </c>
      <c r="J23369" s="40">
        <v>0</v>
      </c>
      <c r="K23369" s="40">
        <v>169.15</v>
      </c>
    </row>
    <row r="23370" spans="1:11" x14ac:dyDescent="0.35">
      <c r="A23370">
        <v>67003</v>
      </c>
      <c r="B23370" t="s">
        <v>411</v>
      </c>
      <c r="C23370" s="70">
        <v>0</v>
      </c>
      <c r="D23370" s="70">
        <v>0</v>
      </c>
      <c r="E23370" s="71">
        <v>44742</v>
      </c>
      <c r="F23370" t="s">
        <v>5720</v>
      </c>
      <c r="G23370" t="s">
        <v>2247</v>
      </c>
      <c r="J23370" s="40">
        <v>0</v>
      </c>
      <c r="K23370" s="40">
        <v>114.03</v>
      </c>
    </row>
    <row r="23371" spans="1:11" x14ac:dyDescent="0.35">
      <c r="A23371">
        <v>67003</v>
      </c>
      <c r="B23371" t="s">
        <v>411</v>
      </c>
      <c r="C23371" s="70">
        <v>0</v>
      </c>
      <c r="D23371" s="70">
        <v>0</v>
      </c>
      <c r="E23371" s="71">
        <v>44742</v>
      </c>
      <c r="F23371" t="s">
        <v>5719</v>
      </c>
      <c r="G23371" t="s">
        <v>2247</v>
      </c>
      <c r="J23371" s="40">
        <v>0</v>
      </c>
      <c r="K23371" s="40">
        <v>4.2699999999999996</v>
      </c>
    </row>
    <row r="23372" spans="1:11" x14ac:dyDescent="0.35">
      <c r="A23372">
        <v>67003</v>
      </c>
      <c r="B23372" t="s">
        <v>411</v>
      </c>
      <c r="C23372" s="70">
        <v>0</v>
      </c>
      <c r="D23372" s="70">
        <v>0</v>
      </c>
      <c r="E23372" s="71">
        <v>44742</v>
      </c>
      <c r="F23372" t="s">
        <v>5718</v>
      </c>
      <c r="G23372" t="s">
        <v>2247</v>
      </c>
      <c r="J23372" s="40">
        <v>0</v>
      </c>
      <c r="K23372" s="40">
        <v>361.33</v>
      </c>
    </row>
    <row r="23373" spans="1:11" x14ac:dyDescent="0.35">
      <c r="A23373">
        <v>67003</v>
      </c>
      <c r="B23373" t="s">
        <v>411</v>
      </c>
      <c r="C23373" s="70">
        <v>0</v>
      </c>
      <c r="D23373" s="70">
        <v>0</v>
      </c>
      <c r="E23373" s="71">
        <v>44742</v>
      </c>
      <c r="F23373" t="s">
        <v>5717</v>
      </c>
      <c r="G23373" t="s">
        <v>2247</v>
      </c>
      <c r="J23373" s="40">
        <v>22.42</v>
      </c>
      <c r="K23373" s="40">
        <v>0</v>
      </c>
    </row>
    <row r="23374" spans="1:11" x14ac:dyDescent="0.35">
      <c r="A23374">
        <v>67003</v>
      </c>
      <c r="B23374" t="s">
        <v>411</v>
      </c>
      <c r="C23374" s="70">
        <v>0</v>
      </c>
      <c r="D23374" s="70">
        <v>0</v>
      </c>
      <c r="E23374" s="71">
        <v>44742</v>
      </c>
      <c r="F23374" t="s">
        <v>5716</v>
      </c>
      <c r="G23374" t="s">
        <v>2247</v>
      </c>
      <c r="J23374" s="40">
        <v>0</v>
      </c>
      <c r="K23374" s="40">
        <v>225.41</v>
      </c>
    </row>
    <row r="23375" spans="1:11" x14ac:dyDescent="0.35">
      <c r="A23375">
        <v>67003</v>
      </c>
      <c r="B23375" t="s">
        <v>411</v>
      </c>
      <c r="C23375" s="70">
        <v>0</v>
      </c>
      <c r="D23375" s="70">
        <v>0</v>
      </c>
      <c r="E23375" s="71">
        <v>44742</v>
      </c>
      <c r="F23375" t="s">
        <v>5715</v>
      </c>
      <c r="G23375" t="s">
        <v>2247</v>
      </c>
      <c r="J23375" s="40">
        <v>0</v>
      </c>
      <c r="K23375" s="40">
        <v>151.71</v>
      </c>
    </row>
    <row r="23376" spans="1:11" x14ac:dyDescent="0.35">
      <c r="A23376">
        <v>67003</v>
      </c>
      <c r="B23376" t="s">
        <v>411</v>
      </c>
      <c r="C23376" s="70">
        <v>0</v>
      </c>
      <c r="D23376" s="70">
        <v>0</v>
      </c>
      <c r="E23376" s="71">
        <v>44742</v>
      </c>
      <c r="F23376" t="s">
        <v>5714</v>
      </c>
      <c r="G23376" t="s">
        <v>2247</v>
      </c>
      <c r="J23376" s="40">
        <v>54.23</v>
      </c>
      <c r="K23376" s="40">
        <v>0</v>
      </c>
    </row>
    <row r="23377" spans="1:11" x14ac:dyDescent="0.35">
      <c r="A23377">
        <v>67003</v>
      </c>
      <c r="B23377" t="s">
        <v>411</v>
      </c>
      <c r="C23377" s="70">
        <v>0</v>
      </c>
      <c r="D23377" s="70">
        <v>0</v>
      </c>
      <c r="E23377" s="71">
        <v>44742</v>
      </c>
      <c r="F23377" t="s">
        <v>5713</v>
      </c>
      <c r="G23377" t="s">
        <v>2247</v>
      </c>
      <c r="J23377" s="40">
        <v>40.89</v>
      </c>
      <c r="K23377" s="40">
        <v>0</v>
      </c>
    </row>
    <row r="23378" spans="1:11" x14ac:dyDescent="0.35">
      <c r="A23378">
        <v>67003</v>
      </c>
      <c r="B23378" t="s">
        <v>411</v>
      </c>
      <c r="C23378" s="70">
        <v>0</v>
      </c>
      <c r="D23378" s="70">
        <v>0</v>
      </c>
      <c r="E23378" s="71">
        <v>44742</v>
      </c>
      <c r="F23378" t="s">
        <v>5712</v>
      </c>
      <c r="G23378" t="s">
        <v>2247</v>
      </c>
      <c r="J23378" s="40">
        <v>0</v>
      </c>
      <c r="K23378" s="40">
        <v>4.12</v>
      </c>
    </row>
    <row r="23379" spans="1:11" x14ac:dyDescent="0.35">
      <c r="A23379">
        <v>67003</v>
      </c>
      <c r="B23379" t="s">
        <v>411</v>
      </c>
      <c r="C23379" s="70">
        <v>0</v>
      </c>
      <c r="D23379" s="70">
        <v>0</v>
      </c>
      <c r="E23379" s="71">
        <v>44742</v>
      </c>
      <c r="F23379" t="s">
        <v>5711</v>
      </c>
      <c r="G23379" t="s">
        <v>2247</v>
      </c>
      <c r="J23379" s="40">
        <v>1009.95</v>
      </c>
      <c r="K23379" s="40">
        <v>0</v>
      </c>
    </row>
    <row r="23380" spans="1:11" x14ac:dyDescent="0.35">
      <c r="A23380">
        <v>67003</v>
      </c>
      <c r="B23380" t="s">
        <v>411</v>
      </c>
      <c r="C23380" s="70">
        <v>0</v>
      </c>
      <c r="D23380" s="70">
        <v>0</v>
      </c>
      <c r="E23380" s="71">
        <v>44742</v>
      </c>
      <c r="F23380" t="s">
        <v>5710</v>
      </c>
      <c r="G23380" t="s">
        <v>2247</v>
      </c>
      <c r="J23380" s="40">
        <v>0</v>
      </c>
      <c r="K23380" s="40">
        <v>6.22</v>
      </c>
    </row>
    <row r="23381" spans="1:11" x14ac:dyDescent="0.35">
      <c r="A23381">
        <v>67003</v>
      </c>
      <c r="B23381" t="s">
        <v>411</v>
      </c>
      <c r="C23381" s="70">
        <v>0</v>
      </c>
      <c r="D23381" s="70">
        <v>0</v>
      </c>
      <c r="E23381" s="71">
        <v>44742</v>
      </c>
      <c r="F23381" t="s">
        <v>5709</v>
      </c>
      <c r="G23381" t="s">
        <v>2247</v>
      </c>
      <c r="J23381" s="40">
        <v>205.89</v>
      </c>
      <c r="K23381" s="40">
        <v>0</v>
      </c>
    </row>
    <row r="23382" spans="1:11" x14ac:dyDescent="0.35">
      <c r="A23382">
        <v>67003</v>
      </c>
      <c r="B23382" t="s">
        <v>411</v>
      </c>
      <c r="C23382" s="70">
        <v>0</v>
      </c>
      <c r="D23382" s="70">
        <v>0</v>
      </c>
      <c r="E23382" s="71">
        <v>44742</v>
      </c>
      <c r="F23382" t="s">
        <v>5708</v>
      </c>
      <c r="G23382" t="s">
        <v>2247</v>
      </c>
      <c r="J23382" s="40">
        <v>3.06</v>
      </c>
      <c r="K23382" s="40">
        <v>0</v>
      </c>
    </row>
    <row r="23383" spans="1:11" x14ac:dyDescent="0.35">
      <c r="A23383">
        <v>67003</v>
      </c>
      <c r="B23383" t="s">
        <v>411</v>
      </c>
      <c r="C23383" s="70">
        <v>0</v>
      </c>
      <c r="D23383" s="70">
        <v>0</v>
      </c>
      <c r="E23383" s="71">
        <v>44742</v>
      </c>
      <c r="F23383" t="s">
        <v>5707</v>
      </c>
      <c r="G23383" t="s">
        <v>2247</v>
      </c>
      <c r="J23383" s="40">
        <v>0</v>
      </c>
      <c r="K23383" s="40">
        <v>4.3099999999999996</v>
      </c>
    </row>
    <row r="23384" spans="1:11" x14ac:dyDescent="0.35">
      <c r="A23384">
        <v>67003</v>
      </c>
      <c r="B23384" t="s">
        <v>411</v>
      </c>
      <c r="C23384" s="70">
        <v>0</v>
      </c>
      <c r="D23384" s="70">
        <v>0</v>
      </c>
      <c r="E23384" s="71">
        <v>44742</v>
      </c>
      <c r="F23384" t="s">
        <v>5706</v>
      </c>
      <c r="G23384" t="s">
        <v>2247</v>
      </c>
      <c r="J23384" s="40">
        <v>925.8</v>
      </c>
      <c r="K23384" s="40">
        <v>0</v>
      </c>
    </row>
    <row r="23385" spans="1:11" x14ac:dyDescent="0.35">
      <c r="A23385">
        <v>67003</v>
      </c>
      <c r="B23385" t="s">
        <v>411</v>
      </c>
      <c r="C23385" s="70">
        <v>0</v>
      </c>
      <c r="D23385" s="70">
        <v>0</v>
      </c>
      <c r="E23385" s="71">
        <v>44742</v>
      </c>
      <c r="F23385" t="s">
        <v>5705</v>
      </c>
      <c r="G23385" t="s">
        <v>2247</v>
      </c>
      <c r="J23385" s="40">
        <v>12.87</v>
      </c>
      <c r="K23385" s="40">
        <v>0</v>
      </c>
    </row>
    <row r="23386" spans="1:11" x14ac:dyDescent="0.35">
      <c r="A23386">
        <v>67003</v>
      </c>
      <c r="B23386" t="s">
        <v>411</v>
      </c>
      <c r="C23386" s="70">
        <v>0</v>
      </c>
      <c r="D23386" s="70">
        <v>0</v>
      </c>
      <c r="E23386" s="71">
        <v>44742</v>
      </c>
      <c r="F23386" t="s">
        <v>5704</v>
      </c>
      <c r="G23386" t="s">
        <v>2247</v>
      </c>
      <c r="J23386" s="40">
        <v>10.53</v>
      </c>
      <c r="K23386" s="40">
        <v>0</v>
      </c>
    </row>
    <row r="23387" spans="1:11" x14ac:dyDescent="0.35">
      <c r="A23387">
        <v>67003</v>
      </c>
      <c r="B23387" t="s">
        <v>411</v>
      </c>
      <c r="C23387" s="70">
        <v>0</v>
      </c>
      <c r="D23387" s="70">
        <v>0</v>
      </c>
      <c r="E23387" s="71">
        <v>44742</v>
      </c>
      <c r="F23387" t="s">
        <v>5703</v>
      </c>
      <c r="G23387" t="s">
        <v>2247</v>
      </c>
      <c r="J23387" s="40">
        <v>95.18</v>
      </c>
      <c r="K23387" s="40">
        <v>0</v>
      </c>
    </row>
    <row r="23388" spans="1:11" x14ac:dyDescent="0.35">
      <c r="A23388">
        <v>67003</v>
      </c>
      <c r="B23388" t="s">
        <v>411</v>
      </c>
      <c r="C23388" s="70">
        <v>0</v>
      </c>
      <c r="D23388" s="70">
        <v>0</v>
      </c>
      <c r="E23388" s="71">
        <v>44742</v>
      </c>
      <c r="F23388" t="s">
        <v>5702</v>
      </c>
      <c r="G23388" t="s">
        <v>2247</v>
      </c>
      <c r="J23388" s="40">
        <v>0</v>
      </c>
      <c r="K23388" s="40">
        <v>64.25</v>
      </c>
    </row>
    <row r="23389" spans="1:11" x14ac:dyDescent="0.35">
      <c r="A23389">
        <v>67003</v>
      </c>
      <c r="B23389" t="s">
        <v>411</v>
      </c>
      <c r="C23389" s="70">
        <v>0</v>
      </c>
      <c r="D23389" s="70">
        <v>0</v>
      </c>
      <c r="E23389" s="71">
        <v>44742</v>
      </c>
      <c r="F23389" t="s">
        <v>5701</v>
      </c>
      <c r="G23389" t="s">
        <v>2247</v>
      </c>
      <c r="J23389" s="40">
        <v>5.91</v>
      </c>
      <c r="K23389" s="40">
        <v>0</v>
      </c>
    </row>
    <row r="23390" spans="1:11" x14ac:dyDescent="0.35">
      <c r="A23390">
        <v>67003</v>
      </c>
      <c r="B23390" t="s">
        <v>411</v>
      </c>
      <c r="C23390" s="70">
        <v>0</v>
      </c>
      <c r="D23390" s="70">
        <v>0</v>
      </c>
      <c r="E23390" s="71">
        <v>44742</v>
      </c>
      <c r="F23390" t="s">
        <v>5700</v>
      </c>
      <c r="G23390" t="s">
        <v>2247</v>
      </c>
      <c r="J23390" s="40">
        <v>0</v>
      </c>
      <c r="K23390" s="40">
        <v>68.14</v>
      </c>
    </row>
    <row r="23391" spans="1:11" x14ac:dyDescent="0.35">
      <c r="A23391">
        <v>67003</v>
      </c>
      <c r="B23391" t="s">
        <v>411</v>
      </c>
      <c r="C23391" s="70">
        <v>0</v>
      </c>
      <c r="D23391" s="70">
        <v>0</v>
      </c>
      <c r="E23391" s="71">
        <v>44742</v>
      </c>
      <c r="F23391" t="s">
        <v>5699</v>
      </c>
      <c r="G23391" t="s">
        <v>2247</v>
      </c>
      <c r="J23391" s="40">
        <v>52.22</v>
      </c>
      <c r="K23391" s="40">
        <v>0</v>
      </c>
    </row>
    <row r="23392" spans="1:11" x14ac:dyDescent="0.35">
      <c r="A23392">
        <v>67003</v>
      </c>
      <c r="B23392" t="s">
        <v>411</v>
      </c>
      <c r="C23392" s="70">
        <v>0</v>
      </c>
      <c r="D23392" s="70">
        <v>0</v>
      </c>
      <c r="E23392" s="71">
        <v>44742</v>
      </c>
      <c r="F23392" t="s">
        <v>5698</v>
      </c>
      <c r="G23392" t="s">
        <v>2247</v>
      </c>
      <c r="J23392" s="40">
        <v>0</v>
      </c>
      <c r="K23392" s="40">
        <v>53.26</v>
      </c>
    </row>
    <row r="23393" spans="1:11" x14ac:dyDescent="0.35">
      <c r="A23393">
        <v>67003</v>
      </c>
      <c r="B23393" t="s">
        <v>411</v>
      </c>
      <c r="C23393" s="70">
        <v>0</v>
      </c>
      <c r="D23393" s="70">
        <v>0</v>
      </c>
      <c r="E23393" s="71">
        <v>44742</v>
      </c>
      <c r="F23393" t="s">
        <v>5697</v>
      </c>
      <c r="G23393" t="s">
        <v>2247</v>
      </c>
      <c r="J23393" s="40">
        <v>463.71</v>
      </c>
      <c r="K23393" s="40">
        <v>0</v>
      </c>
    </row>
    <row r="23394" spans="1:11" x14ac:dyDescent="0.35">
      <c r="A23394">
        <v>67003</v>
      </c>
      <c r="B23394" t="s">
        <v>411</v>
      </c>
      <c r="C23394" s="70">
        <v>0</v>
      </c>
      <c r="D23394" s="70">
        <v>0</v>
      </c>
      <c r="E23394" s="71">
        <v>44742</v>
      </c>
      <c r="F23394" t="s">
        <v>5696</v>
      </c>
      <c r="G23394" t="s">
        <v>2247</v>
      </c>
      <c r="J23394" s="40">
        <v>1.32</v>
      </c>
      <c r="K23394" s="40">
        <v>0</v>
      </c>
    </row>
    <row r="23395" spans="1:11" x14ac:dyDescent="0.35">
      <c r="A23395">
        <v>67003</v>
      </c>
      <c r="B23395" t="s">
        <v>411</v>
      </c>
      <c r="C23395" s="70">
        <v>0</v>
      </c>
      <c r="D23395" s="70">
        <v>0</v>
      </c>
      <c r="E23395" s="71">
        <v>44742</v>
      </c>
      <c r="F23395" t="s">
        <v>5695</v>
      </c>
      <c r="G23395" t="s">
        <v>2247</v>
      </c>
      <c r="J23395" s="40">
        <v>127.59</v>
      </c>
      <c r="K23395" s="40">
        <v>0</v>
      </c>
    </row>
    <row r="23396" spans="1:11" x14ac:dyDescent="0.35">
      <c r="A23396">
        <v>67003</v>
      </c>
      <c r="B23396" t="s">
        <v>411</v>
      </c>
      <c r="C23396" s="70">
        <v>0</v>
      </c>
      <c r="D23396" s="70">
        <v>0</v>
      </c>
      <c r="E23396" s="71">
        <v>44742</v>
      </c>
      <c r="F23396" t="s">
        <v>5694</v>
      </c>
      <c r="G23396" t="s">
        <v>2247</v>
      </c>
      <c r="J23396" s="40">
        <v>0</v>
      </c>
      <c r="K23396" s="40">
        <v>9.4499999999999993</v>
      </c>
    </row>
    <row r="23397" spans="1:11" x14ac:dyDescent="0.35">
      <c r="A23397">
        <v>67003</v>
      </c>
      <c r="B23397" t="s">
        <v>411</v>
      </c>
      <c r="C23397" s="70">
        <v>0</v>
      </c>
      <c r="D23397" s="70">
        <v>0</v>
      </c>
      <c r="E23397" s="71">
        <v>44742</v>
      </c>
      <c r="F23397" t="s">
        <v>5693</v>
      </c>
      <c r="G23397" t="s">
        <v>2247</v>
      </c>
      <c r="J23397" s="40">
        <v>0</v>
      </c>
      <c r="K23397" s="40">
        <v>185.02</v>
      </c>
    </row>
    <row r="23398" spans="1:11" x14ac:dyDescent="0.35">
      <c r="A23398">
        <v>67003</v>
      </c>
      <c r="B23398" t="s">
        <v>411</v>
      </c>
      <c r="C23398" s="70">
        <v>0</v>
      </c>
      <c r="D23398" s="70">
        <v>0</v>
      </c>
      <c r="E23398" s="71">
        <v>44742</v>
      </c>
      <c r="F23398" t="s">
        <v>5692</v>
      </c>
      <c r="G23398" t="s">
        <v>2247</v>
      </c>
      <c r="J23398" s="40">
        <v>11.67</v>
      </c>
      <c r="K23398" s="40">
        <v>0</v>
      </c>
    </row>
    <row r="23399" spans="1:11" x14ac:dyDescent="0.35">
      <c r="A23399">
        <v>67003</v>
      </c>
      <c r="B23399" t="s">
        <v>411</v>
      </c>
      <c r="C23399" s="70">
        <v>0</v>
      </c>
      <c r="D23399" s="70">
        <v>0</v>
      </c>
      <c r="E23399" s="71">
        <v>44742</v>
      </c>
      <c r="F23399" t="s">
        <v>5691</v>
      </c>
      <c r="G23399" t="s">
        <v>2247</v>
      </c>
      <c r="J23399" s="40">
        <v>0</v>
      </c>
      <c r="K23399" s="40">
        <v>944.89</v>
      </c>
    </row>
    <row r="23400" spans="1:11" x14ac:dyDescent="0.35">
      <c r="A23400">
        <v>67003</v>
      </c>
      <c r="B23400" t="s">
        <v>411</v>
      </c>
      <c r="C23400" s="70">
        <v>0</v>
      </c>
      <c r="D23400" s="70">
        <v>0</v>
      </c>
      <c r="E23400" s="71">
        <v>44742</v>
      </c>
      <c r="F23400" t="s">
        <v>5690</v>
      </c>
      <c r="G23400" t="s">
        <v>2247</v>
      </c>
      <c r="J23400" s="40">
        <v>0</v>
      </c>
      <c r="K23400" s="40">
        <v>189.82</v>
      </c>
    </row>
    <row r="23401" spans="1:11" x14ac:dyDescent="0.35">
      <c r="A23401">
        <v>67003</v>
      </c>
      <c r="B23401" t="s">
        <v>411</v>
      </c>
      <c r="C23401" s="70">
        <v>0</v>
      </c>
      <c r="D23401" s="70">
        <v>0</v>
      </c>
      <c r="E23401" s="71">
        <v>44742</v>
      </c>
      <c r="F23401" t="s">
        <v>5689</v>
      </c>
      <c r="G23401" t="s">
        <v>2247</v>
      </c>
      <c r="J23401" s="40">
        <v>0</v>
      </c>
      <c r="K23401" s="40">
        <v>351.29</v>
      </c>
    </row>
    <row r="23402" spans="1:11" x14ac:dyDescent="0.35">
      <c r="A23402">
        <v>67003</v>
      </c>
      <c r="B23402" t="s">
        <v>411</v>
      </c>
      <c r="C23402" s="70">
        <v>0</v>
      </c>
      <c r="D23402" s="70">
        <v>0</v>
      </c>
      <c r="E23402" s="71">
        <v>44742</v>
      </c>
      <c r="F23402" t="s">
        <v>5688</v>
      </c>
      <c r="G23402" t="s">
        <v>2247</v>
      </c>
      <c r="J23402" s="40">
        <v>0</v>
      </c>
      <c r="K23402" s="40">
        <v>14.61</v>
      </c>
    </row>
    <row r="23403" spans="1:11" x14ac:dyDescent="0.35">
      <c r="A23403">
        <v>67003</v>
      </c>
      <c r="B23403" t="s">
        <v>411</v>
      </c>
      <c r="C23403" s="70">
        <v>0</v>
      </c>
      <c r="D23403" s="70">
        <v>0</v>
      </c>
      <c r="E23403" s="71">
        <v>44742</v>
      </c>
      <c r="F23403" t="s">
        <v>5687</v>
      </c>
      <c r="G23403" t="s">
        <v>2247</v>
      </c>
      <c r="J23403" s="40">
        <v>0</v>
      </c>
      <c r="K23403" s="40">
        <v>6.68</v>
      </c>
    </row>
    <row r="23404" spans="1:11" x14ac:dyDescent="0.35">
      <c r="A23404">
        <v>67003</v>
      </c>
      <c r="B23404" t="s">
        <v>411</v>
      </c>
      <c r="C23404" s="70">
        <v>0</v>
      </c>
      <c r="D23404" s="70">
        <v>0</v>
      </c>
      <c r="E23404" s="71">
        <v>44742</v>
      </c>
      <c r="F23404" t="s">
        <v>5686</v>
      </c>
      <c r="G23404" t="s">
        <v>2247</v>
      </c>
      <c r="J23404" s="40">
        <v>123.81</v>
      </c>
      <c r="K23404" s="40">
        <v>0</v>
      </c>
    </row>
    <row r="23405" spans="1:11" x14ac:dyDescent="0.35">
      <c r="A23405">
        <v>67003</v>
      </c>
      <c r="B23405" t="s">
        <v>411</v>
      </c>
      <c r="C23405" s="70">
        <v>0</v>
      </c>
      <c r="D23405" s="70">
        <v>0</v>
      </c>
      <c r="E23405" s="71">
        <v>44742</v>
      </c>
      <c r="F23405" t="s">
        <v>5685</v>
      </c>
      <c r="G23405" t="s">
        <v>2247</v>
      </c>
      <c r="J23405" s="40">
        <v>128.36000000000001</v>
      </c>
      <c r="K23405" s="40">
        <v>0</v>
      </c>
    </row>
    <row r="23406" spans="1:11" x14ac:dyDescent="0.35">
      <c r="A23406">
        <v>67003</v>
      </c>
      <c r="B23406" t="s">
        <v>411</v>
      </c>
      <c r="C23406" s="70">
        <v>0</v>
      </c>
      <c r="D23406" s="70">
        <v>0</v>
      </c>
      <c r="E23406" s="71">
        <v>44742</v>
      </c>
      <c r="F23406" t="s">
        <v>5684</v>
      </c>
      <c r="G23406" t="s">
        <v>2247</v>
      </c>
      <c r="J23406" s="40">
        <v>0</v>
      </c>
      <c r="K23406" s="40">
        <v>6.61</v>
      </c>
    </row>
    <row r="23407" spans="1:11" x14ac:dyDescent="0.35">
      <c r="A23407">
        <v>67003</v>
      </c>
      <c r="B23407" t="s">
        <v>411</v>
      </c>
      <c r="C23407" s="70">
        <v>0</v>
      </c>
      <c r="D23407" s="70">
        <v>0</v>
      </c>
      <c r="E23407" s="71">
        <v>44742</v>
      </c>
      <c r="F23407" t="s">
        <v>5683</v>
      </c>
      <c r="G23407" t="s">
        <v>2247</v>
      </c>
      <c r="J23407" s="40">
        <v>0</v>
      </c>
      <c r="K23407" s="40">
        <v>0.49</v>
      </c>
    </row>
    <row r="23408" spans="1:11" x14ac:dyDescent="0.35">
      <c r="A23408">
        <v>67003</v>
      </c>
      <c r="B23408" t="s">
        <v>411</v>
      </c>
      <c r="C23408" s="70">
        <v>0</v>
      </c>
      <c r="D23408" s="70">
        <v>0</v>
      </c>
      <c r="E23408" s="71">
        <v>44742</v>
      </c>
      <c r="F23408" t="s">
        <v>5682</v>
      </c>
      <c r="G23408" t="s">
        <v>2247</v>
      </c>
      <c r="J23408" s="40">
        <v>173.35</v>
      </c>
      <c r="K23408" s="40">
        <v>0</v>
      </c>
    </row>
    <row r="23409" spans="1:11" x14ac:dyDescent="0.35">
      <c r="A23409">
        <v>67003</v>
      </c>
      <c r="B23409" t="s">
        <v>411</v>
      </c>
      <c r="C23409" s="70">
        <v>0</v>
      </c>
      <c r="D23409" s="70">
        <v>0</v>
      </c>
      <c r="E23409" s="71">
        <v>44742</v>
      </c>
      <c r="F23409" t="s">
        <v>5681</v>
      </c>
      <c r="G23409" t="s">
        <v>2247</v>
      </c>
      <c r="J23409" s="40">
        <v>0</v>
      </c>
      <c r="K23409" s="40">
        <v>1158.53</v>
      </c>
    </row>
    <row r="23410" spans="1:11" x14ac:dyDescent="0.35">
      <c r="A23410">
        <v>67003</v>
      </c>
      <c r="B23410" t="s">
        <v>411</v>
      </c>
      <c r="C23410" s="70">
        <v>0</v>
      </c>
      <c r="D23410" s="70">
        <v>0</v>
      </c>
      <c r="E23410" s="71">
        <v>44742</v>
      </c>
      <c r="F23410" t="s">
        <v>5680</v>
      </c>
      <c r="G23410" t="s">
        <v>2247</v>
      </c>
      <c r="J23410" s="40">
        <v>0</v>
      </c>
      <c r="K23410" s="40">
        <v>180.32</v>
      </c>
    </row>
    <row r="23411" spans="1:11" x14ac:dyDescent="0.35">
      <c r="A23411">
        <v>67003</v>
      </c>
      <c r="B23411" t="s">
        <v>411</v>
      </c>
      <c r="C23411" s="70">
        <v>0</v>
      </c>
      <c r="D23411" s="70">
        <v>0</v>
      </c>
      <c r="E23411" s="71">
        <v>44742</v>
      </c>
      <c r="F23411" t="s">
        <v>5679</v>
      </c>
      <c r="G23411" t="s">
        <v>2247</v>
      </c>
      <c r="J23411" s="40">
        <v>36.58</v>
      </c>
      <c r="K23411" s="40">
        <v>0</v>
      </c>
    </row>
    <row r="23412" spans="1:11" x14ac:dyDescent="0.35">
      <c r="A23412">
        <v>67003</v>
      </c>
      <c r="B23412" t="s">
        <v>411</v>
      </c>
      <c r="C23412" s="70">
        <v>0</v>
      </c>
      <c r="D23412" s="70">
        <v>0</v>
      </c>
      <c r="E23412" s="71">
        <v>44742</v>
      </c>
      <c r="F23412" t="s">
        <v>5678</v>
      </c>
      <c r="G23412" t="s">
        <v>2247</v>
      </c>
      <c r="J23412" s="40">
        <v>5.77</v>
      </c>
      <c r="K23412" s="40">
        <v>0</v>
      </c>
    </row>
    <row r="23413" spans="1:11" x14ac:dyDescent="0.35">
      <c r="A23413">
        <v>67003</v>
      </c>
      <c r="B23413" t="s">
        <v>411</v>
      </c>
      <c r="C23413" s="70">
        <v>0</v>
      </c>
      <c r="D23413" s="70">
        <v>0</v>
      </c>
      <c r="E23413" s="71">
        <v>44742</v>
      </c>
      <c r="F23413" t="s">
        <v>5677</v>
      </c>
      <c r="G23413" t="s">
        <v>2247</v>
      </c>
      <c r="J23413" s="40">
        <v>410.52</v>
      </c>
      <c r="K23413" s="40">
        <v>0</v>
      </c>
    </row>
    <row r="23414" spans="1:11" x14ac:dyDescent="0.35">
      <c r="A23414">
        <v>67003</v>
      </c>
      <c r="B23414" t="s">
        <v>411</v>
      </c>
      <c r="C23414" s="70">
        <v>0</v>
      </c>
      <c r="D23414" s="70">
        <v>0</v>
      </c>
      <c r="E23414" s="71">
        <v>44742</v>
      </c>
      <c r="F23414" t="s">
        <v>5676</v>
      </c>
      <c r="G23414" t="s">
        <v>2247</v>
      </c>
      <c r="J23414" s="40">
        <v>0</v>
      </c>
      <c r="K23414" s="40">
        <v>893.1</v>
      </c>
    </row>
    <row r="23415" spans="1:11" x14ac:dyDescent="0.35">
      <c r="A23415">
        <v>67003</v>
      </c>
      <c r="B23415" t="s">
        <v>411</v>
      </c>
      <c r="C23415" s="70">
        <v>0</v>
      </c>
      <c r="D23415" s="70">
        <v>0</v>
      </c>
      <c r="E23415" s="71">
        <v>44742</v>
      </c>
      <c r="F23415" t="s">
        <v>5675</v>
      </c>
      <c r="G23415" t="s">
        <v>2247</v>
      </c>
      <c r="J23415" s="40">
        <v>0</v>
      </c>
      <c r="K23415" s="40">
        <v>3474.98</v>
      </c>
    </row>
    <row r="23416" spans="1:11" x14ac:dyDescent="0.35">
      <c r="A23416">
        <v>67003</v>
      </c>
      <c r="B23416" t="s">
        <v>411</v>
      </c>
      <c r="C23416" s="70">
        <v>0</v>
      </c>
      <c r="D23416" s="70">
        <v>0</v>
      </c>
      <c r="E23416" s="71">
        <v>44742</v>
      </c>
      <c r="F23416" t="s">
        <v>5674</v>
      </c>
      <c r="G23416" t="s">
        <v>2247</v>
      </c>
      <c r="J23416" s="40">
        <v>20.25</v>
      </c>
      <c r="K23416" s="40">
        <v>0</v>
      </c>
    </row>
    <row r="23417" spans="1:11" x14ac:dyDescent="0.35">
      <c r="A23417">
        <v>67003</v>
      </c>
      <c r="B23417" t="s">
        <v>411</v>
      </c>
      <c r="C23417" s="70">
        <v>0</v>
      </c>
      <c r="D23417" s="70">
        <v>0</v>
      </c>
      <c r="E23417" s="71">
        <v>44742</v>
      </c>
      <c r="F23417" t="s">
        <v>5673</v>
      </c>
      <c r="G23417" t="s">
        <v>2247</v>
      </c>
      <c r="J23417" s="40">
        <v>15.44</v>
      </c>
      <c r="K23417" s="40">
        <v>0</v>
      </c>
    </row>
    <row r="23418" spans="1:11" x14ac:dyDescent="0.35">
      <c r="A23418">
        <v>67003</v>
      </c>
      <c r="B23418" t="s">
        <v>411</v>
      </c>
      <c r="C23418" s="70">
        <v>0</v>
      </c>
      <c r="D23418" s="70">
        <v>0</v>
      </c>
      <c r="E23418" s="71">
        <v>44742</v>
      </c>
      <c r="F23418" t="s">
        <v>5672</v>
      </c>
      <c r="G23418" t="s">
        <v>2247</v>
      </c>
      <c r="J23418" s="40">
        <v>0</v>
      </c>
      <c r="K23418" s="40">
        <v>3869.61</v>
      </c>
    </row>
    <row r="23419" spans="1:11" x14ac:dyDescent="0.35">
      <c r="A23419">
        <v>67003</v>
      </c>
      <c r="B23419" t="s">
        <v>411</v>
      </c>
      <c r="C23419" s="70">
        <v>0</v>
      </c>
      <c r="D23419" s="70">
        <v>0</v>
      </c>
      <c r="E23419" s="71">
        <v>44742</v>
      </c>
      <c r="F23419" t="s">
        <v>5671</v>
      </c>
      <c r="G23419" t="s">
        <v>2247</v>
      </c>
      <c r="J23419" s="40">
        <v>0</v>
      </c>
      <c r="K23419" s="40">
        <v>392.26</v>
      </c>
    </row>
    <row r="23420" spans="1:11" x14ac:dyDescent="0.35">
      <c r="A23420">
        <v>67003</v>
      </c>
      <c r="B23420" t="s">
        <v>411</v>
      </c>
      <c r="C23420" s="70">
        <v>0</v>
      </c>
      <c r="D23420" s="70">
        <v>0</v>
      </c>
      <c r="E23420" s="71">
        <v>44742</v>
      </c>
      <c r="F23420" t="s">
        <v>5670</v>
      </c>
      <c r="G23420" t="s">
        <v>2247</v>
      </c>
      <c r="J23420" s="40">
        <v>1.38</v>
      </c>
      <c r="K23420" s="40">
        <v>0</v>
      </c>
    </row>
    <row r="23421" spans="1:11" x14ac:dyDescent="0.35">
      <c r="A23421">
        <v>67003</v>
      </c>
      <c r="B23421" t="s">
        <v>411</v>
      </c>
      <c r="C23421" s="70">
        <v>0</v>
      </c>
      <c r="D23421" s="70">
        <v>0</v>
      </c>
      <c r="E23421" s="71">
        <v>44742</v>
      </c>
      <c r="F23421" t="s">
        <v>5669</v>
      </c>
      <c r="G23421" t="s">
        <v>2247</v>
      </c>
      <c r="J23421" s="40">
        <v>0</v>
      </c>
      <c r="K23421" s="40">
        <v>0.67</v>
      </c>
    </row>
    <row r="23422" spans="1:11" x14ac:dyDescent="0.35">
      <c r="A23422">
        <v>67003</v>
      </c>
      <c r="B23422" t="s">
        <v>411</v>
      </c>
      <c r="C23422" s="70">
        <v>0</v>
      </c>
      <c r="D23422" s="70">
        <v>0</v>
      </c>
      <c r="E23422" s="71">
        <v>44742</v>
      </c>
      <c r="F23422" t="s">
        <v>5668</v>
      </c>
      <c r="G23422" t="s">
        <v>2247</v>
      </c>
      <c r="J23422" s="40">
        <v>0</v>
      </c>
      <c r="K23422" s="40">
        <v>15.88</v>
      </c>
    </row>
    <row r="23423" spans="1:11" x14ac:dyDescent="0.35">
      <c r="A23423">
        <v>67003</v>
      </c>
      <c r="B23423" t="s">
        <v>411</v>
      </c>
      <c r="C23423" s="70">
        <v>0</v>
      </c>
      <c r="D23423" s="70">
        <v>0</v>
      </c>
      <c r="E23423" s="71">
        <v>44742</v>
      </c>
      <c r="F23423" t="s">
        <v>5667</v>
      </c>
      <c r="G23423" t="s">
        <v>2247</v>
      </c>
      <c r="J23423" s="40">
        <v>0</v>
      </c>
      <c r="K23423" s="40">
        <v>15.18</v>
      </c>
    </row>
    <row r="23424" spans="1:11" x14ac:dyDescent="0.35">
      <c r="A23424">
        <v>67003</v>
      </c>
      <c r="B23424" t="s">
        <v>411</v>
      </c>
      <c r="C23424" s="70">
        <v>0</v>
      </c>
      <c r="D23424" s="70">
        <v>0</v>
      </c>
      <c r="E23424" s="71">
        <v>44742</v>
      </c>
      <c r="F23424" t="s">
        <v>5666</v>
      </c>
      <c r="G23424" t="s">
        <v>2247</v>
      </c>
      <c r="J23424" s="40">
        <v>16.64</v>
      </c>
      <c r="K23424" s="40">
        <v>0</v>
      </c>
    </row>
    <row r="23425" spans="1:11" x14ac:dyDescent="0.35">
      <c r="A23425">
        <v>67003</v>
      </c>
      <c r="B23425" t="s">
        <v>411</v>
      </c>
      <c r="C23425" s="70">
        <v>0</v>
      </c>
      <c r="D23425" s="70">
        <v>0</v>
      </c>
      <c r="E23425" s="71">
        <v>44742</v>
      </c>
      <c r="F23425" t="s">
        <v>5665</v>
      </c>
      <c r="G23425" t="s">
        <v>2247</v>
      </c>
      <c r="J23425" s="40">
        <v>5.66</v>
      </c>
      <c r="K23425" s="40">
        <v>0</v>
      </c>
    </row>
    <row r="23426" spans="1:11" x14ac:dyDescent="0.35">
      <c r="A23426">
        <v>67003</v>
      </c>
      <c r="B23426" t="s">
        <v>411</v>
      </c>
      <c r="C23426" s="70">
        <v>0</v>
      </c>
      <c r="D23426" s="70">
        <v>0</v>
      </c>
      <c r="E23426" s="71">
        <v>44742</v>
      </c>
      <c r="F23426" t="s">
        <v>5664</v>
      </c>
      <c r="G23426" t="s">
        <v>2247</v>
      </c>
      <c r="J23426" s="40">
        <v>111.93</v>
      </c>
      <c r="K23426" s="40">
        <v>0</v>
      </c>
    </row>
    <row r="23427" spans="1:11" x14ac:dyDescent="0.35">
      <c r="A23427">
        <v>67003</v>
      </c>
      <c r="B23427" t="s">
        <v>411</v>
      </c>
      <c r="C23427" s="70">
        <v>0</v>
      </c>
      <c r="D23427" s="70">
        <v>0</v>
      </c>
      <c r="E23427" s="71">
        <v>44742</v>
      </c>
      <c r="F23427" t="s">
        <v>5663</v>
      </c>
      <c r="G23427" t="s">
        <v>2247</v>
      </c>
      <c r="J23427" s="40">
        <v>0</v>
      </c>
      <c r="K23427" s="40">
        <v>554.33000000000004</v>
      </c>
    </row>
    <row r="23428" spans="1:11" x14ac:dyDescent="0.35">
      <c r="A23428">
        <v>67003</v>
      </c>
      <c r="B23428" t="s">
        <v>411</v>
      </c>
      <c r="C23428" s="70">
        <v>0</v>
      </c>
      <c r="D23428" s="70">
        <v>0</v>
      </c>
      <c r="E23428" s="71">
        <v>44742</v>
      </c>
      <c r="F23428" t="s">
        <v>5662</v>
      </c>
      <c r="G23428" t="s">
        <v>2247</v>
      </c>
      <c r="J23428" s="40">
        <v>132.81</v>
      </c>
      <c r="K23428" s="40">
        <v>0</v>
      </c>
    </row>
    <row r="23429" spans="1:11" x14ac:dyDescent="0.35">
      <c r="A23429">
        <v>67003</v>
      </c>
      <c r="B23429" t="s">
        <v>411</v>
      </c>
      <c r="C23429" s="70">
        <v>0</v>
      </c>
      <c r="D23429" s="70">
        <v>0</v>
      </c>
      <c r="E23429" s="71">
        <v>44742</v>
      </c>
      <c r="F23429" t="s">
        <v>5661</v>
      </c>
      <c r="G23429" t="s">
        <v>2247</v>
      </c>
      <c r="J23429" s="40">
        <v>78.19</v>
      </c>
      <c r="K23429" s="40">
        <v>0</v>
      </c>
    </row>
    <row r="23430" spans="1:11" x14ac:dyDescent="0.35">
      <c r="A23430">
        <v>67003</v>
      </c>
      <c r="B23430" t="s">
        <v>411</v>
      </c>
      <c r="C23430" s="70">
        <v>0</v>
      </c>
      <c r="D23430" s="70">
        <v>0</v>
      </c>
      <c r="E23430" s="71">
        <v>44742</v>
      </c>
      <c r="F23430" t="s">
        <v>5660</v>
      </c>
      <c r="G23430" t="s">
        <v>2247</v>
      </c>
      <c r="J23430" s="40">
        <v>24.46</v>
      </c>
      <c r="K23430" s="40">
        <v>0</v>
      </c>
    </row>
    <row r="23431" spans="1:11" x14ac:dyDescent="0.35">
      <c r="A23431">
        <v>67003</v>
      </c>
      <c r="B23431" t="s">
        <v>411</v>
      </c>
      <c r="C23431" s="70">
        <v>0</v>
      </c>
      <c r="D23431" s="70">
        <v>0</v>
      </c>
      <c r="E23431" s="71">
        <v>44742</v>
      </c>
      <c r="F23431" t="s">
        <v>5659</v>
      </c>
      <c r="G23431" t="s">
        <v>2247</v>
      </c>
      <c r="J23431" s="40">
        <v>0</v>
      </c>
      <c r="K23431" s="40">
        <v>89.98</v>
      </c>
    </row>
    <row r="23432" spans="1:11" x14ac:dyDescent="0.35">
      <c r="A23432">
        <v>67003</v>
      </c>
      <c r="B23432" t="s">
        <v>411</v>
      </c>
      <c r="C23432" s="70">
        <v>0</v>
      </c>
      <c r="D23432" s="70">
        <v>0</v>
      </c>
      <c r="E23432" s="71">
        <v>44742</v>
      </c>
      <c r="F23432" t="s">
        <v>5658</v>
      </c>
      <c r="G23432" t="s">
        <v>2247</v>
      </c>
      <c r="J23432" s="40">
        <v>5.53</v>
      </c>
      <c r="K23432" s="40">
        <v>0</v>
      </c>
    </row>
    <row r="23433" spans="1:11" x14ac:dyDescent="0.35">
      <c r="A23433">
        <v>67003</v>
      </c>
      <c r="B23433" t="s">
        <v>411</v>
      </c>
      <c r="C23433" s="70">
        <v>0</v>
      </c>
      <c r="D23433" s="70">
        <v>0</v>
      </c>
      <c r="E23433" s="71">
        <v>44742</v>
      </c>
      <c r="F23433" t="s">
        <v>5657</v>
      </c>
      <c r="G23433" t="s">
        <v>2247</v>
      </c>
      <c r="J23433" s="40">
        <v>29.56</v>
      </c>
      <c r="K23433" s="40">
        <v>0</v>
      </c>
    </row>
    <row r="23434" spans="1:11" x14ac:dyDescent="0.35">
      <c r="A23434">
        <v>67003</v>
      </c>
      <c r="B23434" t="s">
        <v>411</v>
      </c>
      <c r="C23434" s="70">
        <v>0</v>
      </c>
      <c r="D23434" s="70">
        <v>0</v>
      </c>
      <c r="E23434" s="71">
        <v>44742</v>
      </c>
      <c r="F23434" t="s">
        <v>5656</v>
      </c>
      <c r="G23434" t="s">
        <v>2247</v>
      </c>
      <c r="J23434" s="40">
        <v>0</v>
      </c>
      <c r="K23434" s="40">
        <v>6.3</v>
      </c>
    </row>
    <row r="23435" spans="1:11" x14ac:dyDescent="0.35">
      <c r="A23435">
        <v>67003</v>
      </c>
      <c r="B23435" t="s">
        <v>411</v>
      </c>
      <c r="C23435" s="70">
        <v>0</v>
      </c>
      <c r="D23435" s="70">
        <v>0</v>
      </c>
      <c r="E23435" s="71">
        <v>44742</v>
      </c>
      <c r="F23435" t="s">
        <v>5655</v>
      </c>
      <c r="G23435" t="s">
        <v>2247</v>
      </c>
      <c r="J23435" s="40">
        <v>44.94</v>
      </c>
      <c r="K23435" s="40">
        <v>0</v>
      </c>
    </row>
    <row r="23436" spans="1:11" x14ac:dyDescent="0.35">
      <c r="A23436">
        <v>67003</v>
      </c>
      <c r="B23436" t="s">
        <v>411</v>
      </c>
      <c r="C23436" s="70">
        <v>0</v>
      </c>
      <c r="D23436" s="70">
        <v>0</v>
      </c>
      <c r="E23436" s="71">
        <v>44742</v>
      </c>
      <c r="F23436" t="s">
        <v>5654</v>
      </c>
      <c r="G23436" t="s">
        <v>2247</v>
      </c>
      <c r="J23436" s="40">
        <v>0</v>
      </c>
      <c r="K23436" s="40">
        <v>201.43</v>
      </c>
    </row>
    <row r="23437" spans="1:11" x14ac:dyDescent="0.35">
      <c r="A23437">
        <v>67003</v>
      </c>
      <c r="B23437" t="s">
        <v>411</v>
      </c>
      <c r="C23437" s="70">
        <v>0</v>
      </c>
      <c r="D23437" s="70">
        <v>0</v>
      </c>
      <c r="E23437" s="71">
        <v>44742</v>
      </c>
      <c r="F23437" t="s">
        <v>5653</v>
      </c>
      <c r="G23437" t="s">
        <v>2247</v>
      </c>
      <c r="J23437" s="40">
        <v>170.1</v>
      </c>
      <c r="K23437" s="40">
        <v>0</v>
      </c>
    </row>
    <row r="23438" spans="1:11" x14ac:dyDescent="0.35">
      <c r="A23438">
        <v>67003</v>
      </c>
      <c r="B23438" t="s">
        <v>411</v>
      </c>
      <c r="C23438" s="70">
        <v>0</v>
      </c>
      <c r="D23438" s="70">
        <v>0</v>
      </c>
      <c r="E23438" s="71">
        <v>44742</v>
      </c>
      <c r="F23438" t="s">
        <v>5652</v>
      </c>
      <c r="G23438" t="s">
        <v>2247</v>
      </c>
      <c r="J23438" s="40">
        <v>0</v>
      </c>
      <c r="K23438" s="40">
        <v>702</v>
      </c>
    </row>
    <row r="23439" spans="1:11" x14ac:dyDescent="0.35">
      <c r="A23439">
        <v>67003</v>
      </c>
      <c r="B23439" t="s">
        <v>411</v>
      </c>
      <c r="C23439" s="70">
        <v>0</v>
      </c>
      <c r="D23439" s="70">
        <v>0</v>
      </c>
      <c r="E23439" s="71">
        <v>44742</v>
      </c>
      <c r="F23439" t="s">
        <v>5651</v>
      </c>
      <c r="G23439" t="s">
        <v>2247</v>
      </c>
      <c r="J23439" s="40">
        <v>19.809999999999999</v>
      </c>
      <c r="K23439" s="40">
        <v>0</v>
      </c>
    </row>
    <row r="23440" spans="1:11" x14ac:dyDescent="0.35">
      <c r="A23440">
        <v>67003</v>
      </c>
      <c r="B23440" t="s">
        <v>411</v>
      </c>
      <c r="C23440" s="70">
        <v>0</v>
      </c>
      <c r="D23440" s="70">
        <v>0</v>
      </c>
      <c r="E23440" s="71">
        <v>44742</v>
      </c>
      <c r="F23440" t="s">
        <v>5650</v>
      </c>
      <c r="G23440" t="s">
        <v>2247</v>
      </c>
      <c r="J23440" s="40">
        <v>0</v>
      </c>
      <c r="K23440" s="40">
        <v>916.03</v>
      </c>
    </row>
    <row r="23441" spans="1:11" x14ac:dyDescent="0.35">
      <c r="A23441">
        <v>67003</v>
      </c>
      <c r="B23441" t="s">
        <v>411</v>
      </c>
      <c r="C23441" s="70">
        <v>0</v>
      </c>
      <c r="D23441" s="70">
        <v>0</v>
      </c>
      <c r="E23441" s="71">
        <v>44742</v>
      </c>
      <c r="F23441" t="s">
        <v>5649</v>
      </c>
      <c r="G23441" t="s">
        <v>2247</v>
      </c>
      <c r="J23441" s="40">
        <v>22.37</v>
      </c>
      <c r="K23441" s="40">
        <v>0</v>
      </c>
    </row>
    <row r="23442" spans="1:11" x14ac:dyDescent="0.35">
      <c r="A23442">
        <v>67003</v>
      </c>
      <c r="B23442" t="s">
        <v>411</v>
      </c>
      <c r="C23442" s="70">
        <v>0</v>
      </c>
      <c r="D23442" s="70">
        <v>0</v>
      </c>
      <c r="E23442" s="71">
        <v>44742</v>
      </c>
      <c r="F23442" t="s">
        <v>5648</v>
      </c>
      <c r="G23442" t="s">
        <v>2247</v>
      </c>
      <c r="J23442" s="40">
        <v>85.18</v>
      </c>
      <c r="K23442" s="40">
        <v>0</v>
      </c>
    </row>
    <row r="23443" spans="1:11" x14ac:dyDescent="0.35">
      <c r="A23443">
        <v>67003</v>
      </c>
      <c r="B23443" t="s">
        <v>411</v>
      </c>
      <c r="C23443" s="70">
        <v>0</v>
      </c>
      <c r="D23443" s="70">
        <v>0</v>
      </c>
      <c r="E23443" s="71">
        <v>44742</v>
      </c>
      <c r="F23443" t="s">
        <v>5647</v>
      </c>
      <c r="G23443" t="s">
        <v>2247</v>
      </c>
      <c r="J23443" s="40">
        <v>27.58</v>
      </c>
      <c r="K23443" s="40">
        <v>0</v>
      </c>
    </row>
    <row r="23444" spans="1:11" x14ac:dyDescent="0.35">
      <c r="A23444">
        <v>67003</v>
      </c>
      <c r="B23444" t="s">
        <v>411</v>
      </c>
      <c r="C23444" s="70">
        <v>0</v>
      </c>
      <c r="D23444" s="70">
        <v>0</v>
      </c>
      <c r="E23444" s="71">
        <v>44742</v>
      </c>
      <c r="F23444" t="s">
        <v>5646</v>
      </c>
      <c r="G23444" t="s">
        <v>2247</v>
      </c>
      <c r="J23444" s="40">
        <v>0</v>
      </c>
      <c r="K23444" s="40">
        <v>1010.47</v>
      </c>
    </row>
    <row r="23445" spans="1:11" x14ac:dyDescent="0.35">
      <c r="A23445">
        <v>67003</v>
      </c>
      <c r="B23445" t="s">
        <v>411</v>
      </c>
      <c r="C23445" s="70">
        <v>0</v>
      </c>
      <c r="D23445" s="70">
        <v>0</v>
      </c>
      <c r="E23445" s="71">
        <v>44742</v>
      </c>
      <c r="F23445" t="s">
        <v>5645</v>
      </c>
      <c r="G23445" t="s">
        <v>2247</v>
      </c>
      <c r="J23445" s="40">
        <v>116.56</v>
      </c>
      <c r="K23445" s="40">
        <v>0</v>
      </c>
    </row>
    <row r="23446" spans="1:11" x14ac:dyDescent="0.35">
      <c r="A23446">
        <v>67003</v>
      </c>
      <c r="B23446" t="s">
        <v>411</v>
      </c>
      <c r="C23446" s="70">
        <v>0</v>
      </c>
      <c r="D23446" s="70">
        <v>0</v>
      </c>
      <c r="E23446" s="71">
        <v>44742</v>
      </c>
      <c r="F23446" t="s">
        <v>5644</v>
      </c>
      <c r="G23446" t="s">
        <v>2247</v>
      </c>
      <c r="J23446" s="40">
        <v>1799.07</v>
      </c>
      <c r="K23446" s="40">
        <v>0</v>
      </c>
    </row>
    <row r="23447" spans="1:11" x14ac:dyDescent="0.35">
      <c r="A23447">
        <v>67003</v>
      </c>
      <c r="B23447" t="s">
        <v>411</v>
      </c>
      <c r="C23447" s="70">
        <v>0</v>
      </c>
      <c r="D23447" s="70">
        <v>0</v>
      </c>
      <c r="E23447" s="71">
        <v>44742</v>
      </c>
      <c r="F23447" t="s">
        <v>5643</v>
      </c>
      <c r="G23447" t="s">
        <v>2247</v>
      </c>
      <c r="J23447" s="40">
        <v>208.14</v>
      </c>
      <c r="K23447" s="40">
        <v>0</v>
      </c>
    </row>
    <row r="23448" spans="1:11" x14ac:dyDescent="0.35">
      <c r="A23448">
        <v>67003</v>
      </c>
      <c r="B23448" t="s">
        <v>411</v>
      </c>
      <c r="C23448" s="70">
        <v>0</v>
      </c>
      <c r="D23448" s="70">
        <v>0</v>
      </c>
      <c r="E23448" s="71">
        <v>44742</v>
      </c>
      <c r="F23448" t="s">
        <v>5642</v>
      </c>
      <c r="G23448" t="s">
        <v>2247</v>
      </c>
      <c r="J23448" s="40">
        <v>2.99</v>
      </c>
      <c r="K23448" s="40">
        <v>0</v>
      </c>
    </row>
    <row r="23449" spans="1:11" x14ac:dyDescent="0.35">
      <c r="A23449">
        <v>67003</v>
      </c>
      <c r="B23449" t="s">
        <v>411</v>
      </c>
      <c r="C23449" s="70">
        <v>0</v>
      </c>
      <c r="D23449" s="70">
        <v>0</v>
      </c>
      <c r="E23449" s="71">
        <v>44742</v>
      </c>
      <c r="F23449" t="s">
        <v>5641</v>
      </c>
      <c r="G23449" t="s">
        <v>2247</v>
      </c>
      <c r="J23449" s="40">
        <v>0</v>
      </c>
      <c r="K23449" s="40">
        <v>284.39999999999998</v>
      </c>
    </row>
    <row r="23450" spans="1:11" x14ac:dyDescent="0.35">
      <c r="A23450">
        <v>67003</v>
      </c>
      <c r="B23450" t="s">
        <v>411</v>
      </c>
      <c r="C23450" s="70">
        <v>0</v>
      </c>
      <c r="D23450" s="70">
        <v>0</v>
      </c>
      <c r="E23450" s="71">
        <v>44742</v>
      </c>
      <c r="F23450" t="s">
        <v>5640</v>
      </c>
      <c r="G23450" t="s">
        <v>2247</v>
      </c>
      <c r="J23450" s="40">
        <v>97.94</v>
      </c>
      <c r="K23450" s="40">
        <v>0</v>
      </c>
    </row>
    <row r="23451" spans="1:11" x14ac:dyDescent="0.35">
      <c r="A23451">
        <v>67003</v>
      </c>
      <c r="B23451" t="s">
        <v>411</v>
      </c>
      <c r="C23451" s="70">
        <v>0</v>
      </c>
      <c r="D23451" s="70">
        <v>0</v>
      </c>
      <c r="E23451" s="71">
        <v>44742</v>
      </c>
      <c r="F23451" t="s">
        <v>5639</v>
      </c>
      <c r="G23451" t="s">
        <v>2247</v>
      </c>
      <c r="J23451" s="40">
        <v>170.91</v>
      </c>
      <c r="K23451" s="40">
        <v>0</v>
      </c>
    </row>
    <row r="23452" spans="1:11" x14ac:dyDescent="0.35">
      <c r="A23452">
        <v>67003</v>
      </c>
      <c r="B23452" t="s">
        <v>411</v>
      </c>
      <c r="C23452" s="70">
        <v>0</v>
      </c>
      <c r="D23452" s="70">
        <v>0</v>
      </c>
      <c r="E23452" s="71">
        <v>44742</v>
      </c>
      <c r="F23452" t="s">
        <v>5638</v>
      </c>
      <c r="G23452" t="s">
        <v>2247</v>
      </c>
      <c r="J23452" s="40">
        <v>200.4</v>
      </c>
      <c r="K23452" s="40">
        <v>0</v>
      </c>
    </row>
    <row r="23453" spans="1:11" x14ac:dyDescent="0.35">
      <c r="A23453">
        <v>67003</v>
      </c>
      <c r="B23453" t="s">
        <v>411</v>
      </c>
      <c r="C23453" s="70">
        <v>0</v>
      </c>
      <c r="D23453" s="70">
        <v>0</v>
      </c>
      <c r="E23453" s="71">
        <v>44742</v>
      </c>
      <c r="F23453" t="s">
        <v>5637</v>
      </c>
      <c r="G23453" t="s">
        <v>2247</v>
      </c>
      <c r="J23453" s="40">
        <v>0</v>
      </c>
      <c r="K23453" s="40">
        <v>167.43</v>
      </c>
    </row>
    <row r="23454" spans="1:11" x14ac:dyDescent="0.35">
      <c r="A23454">
        <v>67003</v>
      </c>
      <c r="B23454" t="s">
        <v>411</v>
      </c>
      <c r="C23454" s="70">
        <v>0</v>
      </c>
      <c r="D23454" s="70">
        <v>0</v>
      </c>
      <c r="E23454" s="71">
        <v>44742</v>
      </c>
      <c r="F23454" t="s">
        <v>5636</v>
      </c>
      <c r="G23454" t="s">
        <v>2247</v>
      </c>
      <c r="J23454" s="40">
        <v>490.86</v>
      </c>
      <c r="K23454" s="40">
        <v>0</v>
      </c>
    </row>
    <row r="23455" spans="1:11" x14ac:dyDescent="0.35">
      <c r="A23455">
        <v>67003</v>
      </c>
      <c r="B23455" t="s">
        <v>411</v>
      </c>
      <c r="C23455" s="70">
        <v>0</v>
      </c>
      <c r="D23455" s="70">
        <v>0</v>
      </c>
      <c r="E23455" s="71">
        <v>44742</v>
      </c>
      <c r="F23455" t="s">
        <v>5635</v>
      </c>
      <c r="G23455" t="s">
        <v>2247</v>
      </c>
      <c r="J23455" s="40">
        <v>6.85</v>
      </c>
      <c r="K23455" s="40">
        <v>0</v>
      </c>
    </row>
    <row r="23456" spans="1:11" x14ac:dyDescent="0.35">
      <c r="A23456">
        <v>67003</v>
      </c>
      <c r="B23456" t="s">
        <v>411</v>
      </c>
      <c r="C23456" s="70">
        <v>0</v>
      </c>
      <c r="D23456" s="70">
        <v>0</v>
      </c>
      <c r="E23456" s="71">
        <v>44742</v>
      </c>
      <c r="F23456" t="s">
        <v>5634</v>
      </c>
      <c r="G23456" t="s">
        <v>2247</v>
      </c>
      <c r="J23456" s="40">
        <v>0</v>
      </c>
      <c r="K23456" s="40">
        <v>339.01</v>
      </c>
    </row>
    <row r="23457" spans="1:11" x14ac:dyDescent="0.35">
      <c r="A23457">
        <v>67003</v>
      </c>
      <c r="B23457" t="s">
        <v>411</v>
      </c>
      <c r="C23457" s="70">
        <v>0</v>
      </c>
      <c r="D23457" s="70">
        <v>0</v>
      </c>
      <c r="E23457" s="71">
        <v>44742</v>
      </c>
      <c r="F23457" t="s">
        <v>5633</v>
      </c>
      <c r="G23457" t="s">
        <v>2247</v>
      </c>
      <c r="J23457" s="40">
        <v>38.93</v>
      </c>
      <c r="K23457" s="40">
        <v>0</v>
      </c>
    </row>
    <row r="23458" spans="1:11" x14ac:dyDescent="0.35">
      <c r="A23458">
        <v>67003</v>
      </c>
      <c r="B23458" t="s">
        <v>411</v>
      </c>
      <c r="C23458" s="70">
        <v>0</v>
      </c>
      <c r="D23458" s="70">
        <v>0</v>
      </c>
      <c r="E23458" s="71">
        <v>44742</v>
      </c>
      <c r="F23458" t="s">
        <v>5632</v>
      </c>
      <c r="G23458" t="s">
        <v>2247</v>
      </c>
      <c r="J23458" s="40">
        <v>0</v>
      </c>
      <c r="K23458" s="40">
        <v>10.44</v>
      </c>
    </row>
    <row r="23459" spans="1:11" x14ac:dyDescent="0.35">
      <c r="A23459">
        <v>67003</v>
      </c>
      <c r="B23459" t="s">
        <v>411</v>
      </c>
      <c r="C23459" s="70">
        <v>0</v>
      </c>
      <c r="D23459" s="70">
        <v>0</v>
      </c>
      <c r="E23459" s="71">
        <v>44742</v>
      </c>
      <c r="F23459" t="s">
        <v>5631</v>
      </c>
      <c r="G23459" t="s">
        <v>2247</v>
      </c>
      <c r="J23459" s="40">
        <v>484.05</v>
      </c>
      <c r="K23459" s="40">
        <v>0</v>
      </c>
    </row>
    <row r="23460" spans="1:11" x14ac:dyDescent="0.35">
      <c r="A23460">
        <v>67003</v>
      </c>
      <c r="B23460" t="s">
        <v>411</v>
      </c>
      <c r="C23460" s="70">
        <v>0</v>
      </c>
      <c r="D23460" s="70">
        <v>0</v>
      </c>
      <c r="E23460" s="71">
        <v>44742</v>
      </c>
      <c r="F23460" t="s">
        <v>5630</v>
      </c>
      <c r="G23460" t="s">
        <v>2247</v>
      </c>
      <c r="J23460" s="40">
        <v>11.41</v>
      </c>
      <c r="K23460" s="40">
        <v>0</v>
      </c>
    </row>
    <row r="23461" spans="1:11" x14ac:dyDescent="0.35">
      <c r="A23461">
        <v>67003</v>
      </c>
      <c r="B23461" t="s">
        <v>411</v>
      </c>
      <c r="C23461" s="70">
        <v>0</v>
      </c>
      <c r="D23461" s="70">
        <v>0</v>
      </c>
      <c r="E23461" s="71">
        <v>44742</v>
      </c>
      <c r="F23461" t="s">
        <v>5629</v>
      </c>
      <c r="G23461" t="s">
        <v>2247</v>
      </c>
      <c r="J23461" s="40">
        <v>13.49</v>
      </c>
      <c r="K23461" s="40">
        <v>0</v>
      </c>
    </row>
    <row r="23462" spans="1:11" x14ac:dyDescent="0.35">
      <c r="A23462">
        <v>67003</v>
      </c>
      <c r="B23462" t="s">
        <v>411</v>
      </c>
      <c r="C23462" s="70">
        <v>0</v>
      </c>
      <c r="D23462" s="70">
        <v>0</v>
      </c>
      <c r="E23462" s="71">
        <v>44742</v>
      </c>
      <c r="F23462" t="s">
        <v>5628</v>
      </c>
      <c r="G23462" t="s">
        <v>2247</v>
      </c>
      <c r="J23462" s="40">
        <v>0</v>
      </c>
      <c r="K23462" s="40">
        <v>5.09</v>
      </c>
    </row>
    <row r="23463" spans="1:11" x14ac:dyDescent="0.35">
      <c r="A23463">
        <v>67003</v>
      </c>
      <c r="B23463" t="s">
        <v>411</v>
      </c>
      <c r="C23463" s="70">
        <v>0</v>
      </c>
      <c r="D23463" s="70">
        <v>0</v>
      </c>
      <c r="E23463" s="71">
        <v>44742</v>
      </c>
      <c r="F23463" t="s">
        <v>5627</v>
      </c>
      <c r="G23463" t="s">
        <v>2247</v>
      </c>
      <c r="J23463" s="40">
        <v>0</v>
      </c>
      <c r="K23463" s="40">
        <v>1.05</v>
      </c>
    </row>
    <row r="23464" spans="1:11" x14ac:dyDescent="0.35">
      <c r="A23464">
        <v>67003</v>
      </c>
      <c r="B23464" t="s">
        <v>411</v>
      </c>
      <c r="C23464" s="70">
        <v>0</v>
      </c>
      <c r="D23464" s="70">
        <v>0</v>
      </c>
      <c r="E23464" s="71">
        <v>44742</v>
      </c>
      <c r="F23464" t="s">
        <v>5626</v>
      </c>
      <c r="G23464" t="s">
        <v>2247</v>
      </c>
      <c r="J23464" s="40">
        <v>0</v>
      </c>
      <c r="K23464" s="40">
        <v>19.47</v>
      </c>
    </row>
    <row r="23465" spans="1:11" x14ac:dyDescent="0.35">
      <c r="A23465">
        <v>67003</v>
      </c>
      <c r="B23465" t="s">
        <v>411</v>
      </c>
      <c r="C23465" s="70">
        <v>0</v>
      </c>
      <c r="D23465" s="70">
        <v>0</v>
      </c>
      <c r="E23465" s="71">
        <v>44742</v>
      </c>
      <c r="F23465" t="s">
        <v>5625</v>
      </c>
      <c r="G23465" t="s">
        <v>2247</v>
      </c>
      <c r="J23465" s="40">
        <v>421.81</v>
      </c>
      <c r="K23465" s="40">
        <v>0</v>
      </c>
    </row>
    <row r="23466" spans="1:11" x14ac:dyDescent="0.35">
      <c r="A23466">
        <v>67003</v>
      </c>
      <c r="B23466" t="s">
        <v>411</v>
      </c>
      <c r="C23466" s="70">
        <v>0</v>
      </c>
      <c r="D23466" s="70">
        <v>0</v>
      </c>
      <c r="E23466" s="71">
        <v>44742</v>
      </c>
      <c r="F23466" t="s">
        <v>5624</v>
      </c>
      <c r="G23466" t="s">
        <v>2247</v>
      </c>
      <c r="J23466" s="40">
        <v>132.05000000000001</v>
      </c>
      <c r="K23466" s="40">
        <v>0</v>
      </c>
    </row>
    <row r="23467" spans="1:11" x14ac:dyDescent="0.35">
      <c r="A23467">
        <v>67003</v>
      </c>
      <c r="B23467" t="s">
        <v>411</v>
      </c>
      <c r="C23467" s="70">
        <v>0</v>
      </c>
      <c r="D23467" s="70">
        <v>0</v>
      </c>
      <c r="E23467" s="71">
        <v>44742</v>
      </c>
      <c r="F23467" t="s">
        <v>5623</v>
      </c>
      <c r="G23467" t="s">
        <v>2247</v>
      </c>
      <c r="J23467" s="40">
        <v>0</v>
      </c>
      <c r="K23467" s="40">
        <v>20.87</v>
      </c>
    </row>
    <row r="23468" spans="1:11" x14ac:dyDescent="0.35">
      <c r="A23468">
        <v>67003</v>
      </c>
      <c r="B23468" t="s">
        <v>411</v>
      </c>
      <c r="C23468" s="70">
        <v>0</v>
      </c>
      <c r="D23468" s="70">
        <v>0</v>
      </c>
      <c r="E23468" s="71">
        <v>44742</v>
      </c>
      <c r="F23468" t="s">
        <v>5622</v>
      </c>
      <c r="G23468" t="s">
        <v>2247</v>
      </c>
      <c r="J23468" s="40">
        <v>15.19</v>
      </c>
      <c r="K23468" s="40">
        <v>0</v>
      </c>
    </row>
    <row r="23469" spans="1:11" x14ac:dyDescent="0.35">
      <c r="A23469">
        <v>67003</v>
      </c>
      <c r="B23469" t="s">
        <v>411</v>
      </c>
      <c r="C23469" s="70">
        <v>0</v>
      </c>
      <c r="D23469" s="70">
        <v>0</v>
      </c>
      <c r="E23469" s="71">
        <v>44742</v>
      </c>
      <c r="F23469" t="s">
        <v>5621</v>
      </c>
      <c r="G23469" t="s">
        <v>2247</v>
      </c>
      <c r="J23469" s="40">
        <v>72.98</v>
      </c>
      <c r="K23469" s="40">
        <v>0</v>
      </c>
    </row>
    <row r="23470" spans="1:11" x14ac:dyDescent="0.35">
      <c r="A23470">
        <v>67003</v>
      </c>
      <c r="B23470" t="s">
        <v>411</v>
      </c>
      <c r="C23470" s="70">
        <v>0</v>
      </c>
      <c r="D23470" s="70">
        <v>0</v>
      </c>
      <c r="E23470" s="71">
        <v>44742</v>
      </c>
      <c r="F23470" t="s">
        <v>5620</v>
      </c>
      <c r="G23470" t="s">
        <v>2247</v>
      </c>
      <c r="J23470" s="40">
        <v>8.11</v>
      </c>
      <c r="K23470" s="40">
        <v>0</v>
      </c>
    </row>
    <row r="23471" spans="1:11" x14ac:dyDescent="0.35">
      <c r="A23471">
        <v>67003</v>
      </c>
      <c r="B23471" t="s">
        <v>411</v>
      </c>
      <c r="C23471" s="70">
        <v>0</v>
      </c>
      <c r="D23471" s="70">
        <v>0</v>
      </c>
      <c r="E23471" s="71">
        <v>44742</v>
      </c>
      <c r="F23471" t="s">
        <v>5619</v>
      </c>
      <c r="G23471" t="s">
        <v>2247</v>
      </c>
      <c r="J23471" s="40">
        <v>9.57</v>
      </c>
      <c r="K23471" s="40">
        <v>0</v>
      </c>
    </row>
    <row r="23472" spans="1:11" x14ac:dyDescent="0.35">
      <c r="A23472">
        <v>67003</v>
      </c>
      <c r="B23472" t="s">
        <v>411</v>
      </c>
      <c r="C23472" s="70">
        <v>0</v>
      </c>
      <c r="D23472" s="70">
        <v>0</v>
      </c>
      <c r="E23472" s="71">
        <v>44742</v>
      </c>
      <c r="F23472" t="s">
        <v>5618</v>
      </c>
      <c r="G23472" t="s">
        <v>2247</v>
      </c>
      <c r="J23472" s="40">
        <v>0</v>
      </c>
      <c r="K23472" s="40">
        <v>2.12</v>
      </c>
    </row>
    <row r="23473" spans="1:11" x14ac:dyDescent="0.35">
      <c r="A23473">
        <v>67003</v>
      </c>
      <c r="B23473" t="s">
        <v>411</v>
      </c>
      <c r="C23473" s="70">
        <v>0</v>
      </c>
      <c r="D23473" s="70">
        <v>0</v>
      </c>
      <c r="E23473" s="71">
        <v>44742</v>
      </c>
      <c r="F23473" t="s">
        <v>5617</v>
      </c>
      <c r="G23473" t="s">
        <v>2247</v>
      </c>
      <c r="J23473" s="40">
        <v>6.32</v>
      </c>
      <c r="K23473" s="40">
        <v>0</v>
      </c>
    </row>
    <row r="23474" spans="1:11" x14ac:dyDescent="0.35">
      <c r="A23474">
        <v>67003</v>
      </c>
      <c r="B23474" t="s">
        <v>411</v>
      </c>
      <c r="C23474" s="70">
        <v>0</v>
      </c>
      <c r="D23474" s="70">
        <v>0</v>
      </c>
      <c r="E23474" s="71">
        <v>44742</v>
      </c>
      <c r="F23474" t="s">
        <v>5616</v>
      </c>
      <c r="G23474" t="s">
        <v>2247</v>
      </c>
      <c r="J23474" s="40">
        <v>32.090000000000003</v>
      </c>
      <c r="K23474" s="40">
        <v>0</v>
      </c>
    </row>
    <row r="23475" spans="1:11" x14ac:dyDescent="0.35">
      <c r="A23475">
        <v>67003</v>
      </c>
      <c r="B23475" t="s">
        <v>411</v>
      </c>
      <c r="C23475" s="70">
        <v>0</v>
      </c>
      <c r="D23475" s="70">
        <v>0</v>
      </c>
      <c r="E23475" s="71">
        <v>44742</v>
      </c>
      <c r="F23475" t="s">
        <v>5615</v>
      </c>
      <c r="G23475" t="s">
        <v>2247</v>
      </c>
      <c r="J23475" s="40">
        <v>0</v>
      </c>
      <c r="K23475" s="40">
        <v>62.7</v>
      </c>
    </row>
    <row r="23476" spans="1:11" x14ac:dyDescent="0.35">
      <c r="A23476">
        <v>67003</v>
      </c>
      <c r="B23476" t="s">
        <v>411</v>
      </c>
      <c r="C23476" s="70">
        <v>0</v>
      </c>
      <c r="D23476" s="70">
        <v>0</v>
      </c>
      <c r="E23476" s="71">
        <v>44742</v>
      </c>
      <c r="F23476" t="s">
        <v>5614</v>
      </c>
      <c r="G23476" t="s">
        <v>2247</v>
      </c>
      <c r="J23476" s="40">
        <v>0</v>
      </c>
      <c r="K23476" s="40">
        <v>121.4</v>
      </c>
    </row>
    <row r="23477" spans="1:11" x14ac:dyDescent="0.35">
      <c r="A23477">
        <v>67003</v>
      </c>
      <c r="B23477" t="s">
        <v>411</v>
      </c>
      <c r="C23477" s="70">
        <v>0</v>
      </c>
      <c r="D23477" s="70">
        <v>0</v>
      </c>
      <c r="E23477" s="71">
        <v>44742</v>
      </c>
      <c r="F23477" t="s">
        <v>5613</v>
      </c>
      <c r="G23477" t="s">
        <v>2247</v>
      </c>
      <c r="J23477" s="40">
        <v>0</v>
      </c>
      <c r="K23477" s="40">
        <v>91.91</v>
      </c>
    </row>
    <row r="23478" spans="1:11" x14ac:dyDescent="0.35">
      <c r="A23478">
        <v>67003</v>
      </c>
      <c r="B23478" t="s">
        <v>411</v>
      </c>
      <c r="C23478" s="70">
        <v>0</v>
      </c>
      <c r="D23478" s="70">
        <v>0</v>
      </c>
      <c r="E23478" s="71">
        <v>44742</v>
      </c>
      <c r="F23478" t="s">
        <v>5612</v>
      </c>
      <c r="G23478" t="s">
        <v>2247</v>
      </c>
      <c r="J23478" s="40">
        <v>0</v>
      </c>
      <c r="K23478" s="40">
        <v>50.28</v>
      </c>
    </row>
    <row r="23479" spans="1:11" x14ac:dyDescent="0.35">
      <c r="A23479">
        <v>67003</v>
      </c>
      <c r="B23479" t="s">
        <v>411</v>
      </c>
      <c r="C23479" s="70">
        <v>0</v>
      </c>
      <c r="D23479" s="70">
        <v>0</v>
      </c>
      <c r="E23479" s="71">
        <v>44742</v>
      </c>
      <c r="F23479" t="s">
        <v>5611</v>
      </c>
      <c r="G23479" t="s">
        <v>2247</v>
      </c>
      <c r="J23479" s="40">
        <v>0</v>
      </c>
      <c r="K23479" s="40">
        <v>10.49</v>
      </c>
    </row>
    <row r="23480" spans="1:11" x14ac:dyDescent="0.35">
      <c r="A23480">
        <v>67003</v>
      </c>
      <c r="B23480" t="s">
        <v>411</v>
      </c>
      <c r="C23480" s="70">
        <v>0</v>
      </c>
      <c r="D23480" s="70">
        <v>0</v>
      </c>
      <c r="E23480" s="71">
        <v>44742</v>
      </c>
      <c r="F23480" t="s">
        <v>5610</v>
      </c>
      <c r="G23480" t="s">
        <v>2247</v>
      </c>
      <c r="J23480" s="40">
        <v>0</v>
      </c>
      <c r="K23480" s="40">
        <v>49.69</v>
      </c>
    </row>
    <row r="23481" spans="1:11" x14ac:dyDescent="0.35">
      <c r="A23481">
        <v>67003</v>
      </c>
      <c r="B23481" t="s">
        <v>411</v>
      </c>
      <c r="C23481" s="70">
        <v>0</v>
      </c>
      <c r="D23481" s="70">
        <v>0</v>
      </c>
      <c r="E23481" s="71">
        <v>44742</v>
      </c>
      <c r="F23481" t="s">
        <v>5609</v>
      </c>
      <c r="G23481" t="s">
        <v>2247</v>
      </c>
      <c r="J23481" s="40">
        <v>0</v>
      </c>
      <c r="K23481" s="40">
        <v>1.29</v>
      </c>
    </row>
    <row r="23482" spans="1:11" x14ac:dyDescent="0.35">
      <c r="A23482">
        <v>67003</v>
      </c>
      <c r="B23482" t="s">
        <v>411</v>
      </c>
      <c r="C23482" s="70">
        <v>0</v>
      </c>
      <c r="D23482" s="70">
        <v>0</v>
      </c>
      <c r="E23482" s="71">
        <v>44742</v>
      </c>
      <c r="F23482" t="s">
        <v>5608</v>
      </c>
      <c r="G23482" t="s">
        <v>2247</v>
      </c>
      <c r="J23482" s="40">
        <v>5.6</v>
      </c>
      <c r="K23482" s="40">
        <v>0</v>
      </c>
    </row>
    <row r="23483" spans="1:11" x14ac:dyDescent="0.35">
      <c r="A23483">
        <v>67003</v>
      </c>
      <c r="B23483" t="s">
        <v>411</v>
      </c>
      <c r="C23483" s="70">
        <v>0</v>
      </c>
      <c r="D23483" s="70">
        <v>0</v>
      </c>
      <c r="E23483" s="71">
        <v>44742</v>
      </c>
      <c r="F23483" t="s">
        <v>5607</v>
      </c>
      <c r="G23483" t="s">
        <v>2247</v>
      </c>
      <c r="J23483" s="40">
        <v>0</v>
      </c>
      <c r="K23483" s="40">
        <v>108.87</v>
      </c>
    </row>
    <row r="23484" spans="1:11" x14ac:dyDescent="0.35">
      <c r="A23484">
        <v>67003</v>
      </c>
      <c r="B23484" t="s">
        <v>411</v>
      </c>
      <c r="C23484" s="70">
        <v>0</v>
      </c>
      <c r="D23484" s="70">
        <v>0</v>
      </c>
      <c r="E23484" s="71">
        <v>44742</v>
      </c>
      <c r="F23484" t="s">
        <v>5606</v>
      </c>
      <c r="G23484" t="s">
        <v>2247</v>
      </c>
      <c r="J23484" s="40">
        <v>0</v>
      </c>
      <c r="K23484" s="40">
        <v>8.11</v>
      </c>
    </row>
    <row r="23485" spans="1:11" x14ac:dyDescent="0.35">
      <c r="A23485">
        <v>67003</v>
      </c>
      <c r="B23485" t="s">
        <v>411</v>
      </c>
      <c r="C23485" s="70">
        <v>0</v>
      </c>
      <c r="D23485" s="70">
        <v>0</v>
      </c>
      <c r="E23485" s="71">
        <v>44742</v>
      </c>
      <c r="F23485" t="s">
        <v>5605</v>
      </c>
      <c r="G23485" t="s">
        <v>2247</v>
      </c>
      <c r="J23485" s="40">
        <v>8.48</v>
      </c>
      <c r="K23485" s="40">
        <v>0</v>
      </c>
    </row>
    <row r="23486" spans="1:11" x14ac:dyDescent="0.35">
      <c r="A23486">
        <v>67003</v>
      </c>
      <c r="B23486" t="s">
        <v>411</v>
      </c>
      <c r="C23486" s="70">
        <v>0</v>
      </c>
      <c r="D23486" s="70">
        <v>0</v>
      </c>
      <c r="E23486" s="71">
        <v>44742</v>
      </c>
      <c r="F23486" t="s">
        <v>5604</v>
      </c>
      <c r="G23486" t="s">
        <v>2247</v>
      </c>
      <c r="J23486" s="40">
        <v>1.58</v>
      </c>
      <c r="K23486" s="40">
        <v>0</v>
      </c>
    </row>
    <row r="23487" spans="1:11" x14ac:dyDescent="0.35">
      <c r="A23487">
        <v>67003</v>
      </c>
      <c r="B23487" t="s">
        <v>411</v>
      </c>
      <c r="C23487" s="70">
        <v>0</v>
      </c>
      <c r="D23487" s="70">
        <v>0</v>
      </c>
      <c r="E23487" s="71">
        <v>44742</v>
      </c>
      <c r="F23487" t="s">
        <v>5603</v>
      </c>
      <c r="G23487" t="s">
        <v>2247</v>
      </c>
      <c r="J23487" s="40">
        <v>0</v>
      </c>
      <c r="K23487" s="40">
        <v>1650.64</v>
      </c>
    </row>
    <row r="23488" spans="1:11" x14ac:dyDescent="0.35">
      <c r="A23488">
        <v>67003</v>
      </c>
      <c r="B23488" t="s">
        <v>411</v>
      </c>
      <c r="C23488" s="70">
        <v>0</v>
      </c>
      <c r="D23488" s="70">
        <v>0</v>
      </c>
      <c r="E23488" s="71">
        <v>44742</v>
      </c>
      <c r="F23488" t="s">
        <v>5602</v>
      </c>
      <c r="G23488" t="s">
        <v>2247</v>
      </c>
      <c r="J23488" s="40">
        <v>0</v>
      </c>
      <c r="K23488" s="40">
        <v>20402.04</v>
      </c>
    </row>
    <row r="23489" spans="1:11" x14ac:dyDescent="0.35">
      <c r="A23489">
        <v>67003</v>
      </c>
      <c r="B23489" t="s">
        <v>411</v>
      </c>
      <c r="C23489" s="70">
        <v>0</v>
      </c>
      <c r="D23489" s="70">
        <v>0</v>
      </c>
      <c r="E23489" s="71">
        <v>44742</v>
      </c>
      <c r="F23489" t="s">
        <v>5601</v>
      </c>
      <c r="G23489" t="s">
        <v>2247</v>
      </c>
      <c r="J23489" s="40">
        <v>0</v>
      </c>
      <c r="K23489" s="40">
        <v>461.91</v>
      </c>
    </row>
    <row r="23490" spans="1:11" x14ac:dyDescent="0.35">
      <c r="A23490">
        <v>67003</v>
      </c>
      <c r="B23490" t="s">
        <v>411</v>
      </c>
      <c r="C23490" s="70">
        <v>0</v>
      </c>
      <c r="D23490" s="70">
        <v>0</v>
      </c>
      <c r="E23490" s="71">
        <v>44742</v>
      </c>
      <c r="F23490" t="s">
        <v>5600</v>
      </c>
      <c r="G23490" t="s">
        <v>2247</v>
      </c>
      <c r="J23490" s="40">
        <v>0</v>
      </c>
      <c r="K23490" s="40">
        <v>1142.07</v>
      </c>
    </row>
    <row r="23491" spans="1:11" x14ac:dyDescent="0.35">
      <c r="A23491">
        <v>67003</v>
      </c>
      <c r="B23491" t="s">
        <v>411</v>
      </c>
      <c r="C23491" s="70">
        <v>0</v>
      </c>
      <c r="D23491" s="70">
        <v>0</v>
      </c>
      <c r="E23491" s="71">
        <v>44742</v>
      </c>
      <c r="F23491" t="s">
        <v>5599</v>
      </c>
      <c r="G23491" t="s">
        <v>2247</v>
      </c>
      <c r="J23491" s="40">
        <v>0</v>
      </c>
      <c r="K23491" s="40">
        <v>738.71</v>
      </c>
    </row>
    <row r="23492" spans="1:11" x14ac:dyDescent="0.35">
      <c r="A23492">
        <v>67003</v>
      </c>
      <c r="B23492" t="s">
        <v>411</v>
      </c>
      <c r="C23492" s="70">
        <v>0</v>
      </c>
      <c r="D23492" s="70">
        <v>0</v>
      </c>
      <c r="E23492" s="71">
        <v>44742</v>
      </c>
      <c r="F23492" t="s">
        <v>5598</v>
      </c>
      <c r="G23492" t="s">
        <v>2247</v>
      </c>
      <c r="J23492" s="40">
        <v>357.11</v>
      </c>
      <c r="K23492" s="40">
        <v>0</v>
      </c>
    </row>
    <row r="23493" spans="1:11" x14ac:dyDescent="0.35">
      <c r="A23493">
        <v>67003</v>
      </c>
      <c r="B23493" t="s">
        <v>411</v>
      </c>
      <c r="C23493" s="70">
        <v>0</v>
      </c>
      <c r="D23493" s="70">
        <v>0</v>
      </c>
      <c r="E23493" s="71">
        <v>44742</v>
      </c>
      <c r="F23493" t="s">
        <v>5597</v>
      </c>
      <c r="G23493" t="s">
        <v>2247</v>
      </c>
      <c r="J23493" s="40">
        <v>1.25</v>
      </c>
      <c r="K23493" s="40">
        <v>0</v>
      </c>
    </row>
    <row r="23494" spans="1:11" x14ac:dyDescent="0.35">
      <c r="A23494">
        <v>67003</v>
      </c>
      <c r="B23494" t="s">
        <v>411</v>
      </c>
      <c r="C23494" s="70">
        <v>0</v>
      </c>
      <c r="D23494" s="70">
        <v>0</v>
      </c>
      <c r="E23494" s="71">
        <v>44742</v>
      </c>
      <c r="F23494" t="s">
        <v>5596</v>
      </c>
      <c r="G23494" t="s">
        <v>2247</v>
      </c>
      <c r="J23494" s="40">
        <v>43.52</v>
      </c>
      <c r="K23494" s="40">
        <v>0</v>
      </c>
    </row>
    <row r="23495" spans="1:11" x14ac:dyDescent="0.35">
      <c r="A23495">
        <v>67003</v>
      </c>
      <c r="B23495" t="s">
        <v>411</v>
      </c>
      <c r="C23495" s="70">
        <v>0</v>
      </c>
      <c r="D23495" s="70">
        <v>0</v>
      </c>
      <c r="E23495" s="71">
        <v>44742</v>
      </c>
      <c r="F23495" t="s">
        <v>5595</v>
      </c>
      <c r="G23495" t="s">
        <v>2247</v>
      </c>
      <c r="J23495" s="40">
        <v>2915.78</v>
      </c>
      <c r="K23495" s="40">
        <v>0</v>
      </c>
    </row>
    <row r="23496" spans="1:11" x14ac:dyDescent="0.35">
      <c r="A23496">
        <v>67003</v>
      </c>
      <c r="B23496" t="s">
        <v>411</v>
      </c>
      <c r="C23496" s="70">
        <v>0</v>
      </c>
      <c r="D23496" s="70">
        <v>0</v>
      </c>
      <c r="E23496" s="71">
        <v>44742</v>
      </c>
      <c r="F23496" t="s">
        <v>5594</v>
      </c>
      <c r="G23496" t="s">
        <v>2247</v>
      </c>
      <c r="J23496" s="40">
        <v>0</v>
      </c>
      <c r="K23496" s="40">
        <v>46.33</v>
      </c>
    </row>
    <row r="23497" spans="1:11" x14ac:dyDescent="0.35">
      <c r="A23497">
        <v>67003</v>
      </c>
      <c r="B23497" t="s">
        <v>411</v>
      </c>
      <c r="C23497" s="70">
        <v>0</v>
      </c>
      <c r="D23497" s="70">
        <v>0</v>
      </c>
      <c r="E23497" s="71">
        <v>44742</v>
      </c>
      <c r="F23497" t="s">
        <v>5593</v>
      </c>
      <c r="G23497" t="s">
        <v>2247</v>
      </c>
      <c r="J23497" s="40">
        <v>97.91</v>
      </c>
      <c r="K23497" s="40">
        <v>0</v>
      </c>
    </row>
    <row r="23498" spans="1:11" x14ac:dyDescent="0.35">
      <c r="A23498">
        <v>67003</v>
      </c>
      <c r="B23498" t="s">
        <v>411</v>
      </c>
      <c r="C23498" s="70">
        <v>0</v>
      </c>
      <c r="D23498" s="70">
        <v>0</v>
      </c>
      <c r="E23498" s="71">
        <v>44742</v>
      </c>
      <c r="F23498" t="s">
        <v>5592</v>
      </c>
      <c r="G23498" t="s">
        <v>2247</v>
      </c>
      <c r="J23498" s="40">
        <v>243.06</v>
      </c>
      <c r="K23498" s="40">
        <v>0</v>
      </c>
    </row>
    <row r="23499" spans="1:11" x14ac:dyDescent="0.35">
      <c r="A23499">
        <v>67003</v>
      </c>
      <c r="B23499" t="s">
        <v>411</v>
      </c>
      <c r="C23499" s="70">
        <v>0</v>
      </c>
      <c r="D23499" s="70">
        <v>0</v>
      </c>
      <c r="E23499" s="71">
        <v>44743</v>
      </c>
      <c r="F23499" t="s">
        <v>5591</v>
      </c>
      <c r="G23499" t="s">
        <v>1907</v>
      </c>
      <c r="H23499" t="s">
        <v>5590</v>
      </c>
      <c r="I23499" t="s">
        <v>5589</v>
      </c>
      <c r="J23499" s="40">
        <v>0</v>
      </c>
      <c r="K23499" s="40">
        <v>19.86</v>
      </c>
    </row>
    <row r="23500" spans="1:11" x14ac:dyDescent="0.35">
      <c r="A23500">
        <v>67003</v>
      </c>
      <c r="B23500" t="s">
        <v>411</v>
      </c>
      <c r="C23500" s="70">
        <v>0</v>
      </c>
      <c r="D23500" s="70">
        <v>0</v>
      </c>
      <c r="E23500" s="71">
        <v>44743</v>
      </c>
      <c r="F23500" t="s">
        <v>5588</v>
      </c>
      <c r="G23500" t="s">
        <v>1907</v>
      </c>
      <c r="J23500" s="40">
        <v>5.18</v>
      </c>
      <c r="K23500" s="40">
        <v>0</v>
      </c>
    </row>
    <row r="23501" spans="1:11" x14ac:dyDescent="0.35">
      <c r="A23501">
        <v>67003</v>
      </c>
      <c r="B23501" t="s">
        <v>411</v>
      </c>
      <c r="C23501" s="70">
        <v>0</v>
      </c>
      <c r="D23501" s="70">
        <v>0</v>
      </c>
      <c r="E23501" s="71">
        <v>44743</v>
      </c>
      <c r="F23501" t="s">
        <v>5587</v>
      </c>
      <c r="G23501" t="s">
        <v>1907</v>
      </c>
      <c r="H23501" t="s">
        <v>5586</v>
      </c>
      <c r="J23501" s="40">
        <v>47.01</v>
      </c>
      <c r="K23501" s="40">
        <v>0</v>
      </c>
    </row>
    <row r="23502" spans="1:11" x14ac:dyDescent="0.35">
      <c r="A23502">
        <v>67003</v>
      </c>
      <c r="B23502" t="s">
        <v>411</v>
      </c>
      <c r="C23502" s="70">
        <v>0</v>
      </c>
      <c r="D23502" s="70">
        <v>0</v>
      </c>
      <c r="E23502" s="71">
        <v>44743</v>
      </c>
      <c r="F23502" t="s">
        <v>5585</v>
      </c>
      <c r="G23502" t="s">
        <v>1907</v>
      </c>
      <c r="H23502" t="s">
        <v>5584</v>
      </c>
      <c r="I23502" t="s">
        <v>5583</v>
      </c>
      <c r="J23502" s="40">
        <v>0</v>
      </c>
      <c r="K23502" s="40">
        <v>2.2599999999999998</v>
      </c>
    </row>
    <row r="23503" spans="1:11" x14ac:dyDescent="0.35">
      <c r="A23503">
        <v>67003</v>
      </c>
      <c r="B23503" t="s">
        <v>411</v>
      </c>
      <c r="C23503" s="70">
        <v>0</v>
      </c>
      <c r="D23503" s="70">
        <v>0</v>
      </c>
      <c r="E23503" s="71">
        <v>44743</v>
      </c>
      <c r="F23503" t="s">
        <v>5582</v>
      </c>
      <c r="G23503" t="s">
        <v>1907</v>
      </c>
      <c r="H23503" t="s">
        <v>5581</v>
      </c>
      <c r="I23503" t="s">
        <v>5580</v>
      </c>
      <c r="J23503" s="40">
        <v>0</v>
      </c>
      <c r="K23503" s="40">
        <v>6.07</v>
      </c>
    </row>
    <row r="23504" spans="1:11" x14ac:dyDescent="0.35">
      <c r="A23504">
        <v>67003</v>
      </c>
      <c r="B23504" t="s">
        <v>411</v>
      </c>
      <c r="C23504" s="70">
        <v>0</v>
      </c>
      <c r="D23504" s="70">
        <v>0</v>
      </c>
      <c r="E23504" s="71">
        <v>44743</v>
      </c>
      <c r="F23504" t="s">
        <v>5579</v>
      </c>
      <c r="G23504" t="s">
        <v>1907</v>
      </c>
      <c r="H23504" t="s">
        <v>5578</v>
      </c>
      <c r="I23504" t="s">
        <v>5577</v>
      </c>
      <c r="J23504" s="40">
        <v>6.74</v>
      </c>
      <c r="K23504" s="40">
        <v>0</v>
      </c>
    </row>
    <row r="23505" spans="1:11" x14ac:dyDescent="0.35">
      <c r="A23505">
        <v>67003</v>
      </c>
      <c r="B23505" t="s">
        <v>411</v>
      </c>
      <c r="C23505" s="70">
        <v>0</v>
      </c>
      <c r="D23505" s="70">
        <v>0</v>
      </c>
      <c r="E23505" s="71">
        <v>44743</v>
      </c>
      <c r="F23505" t="s">
        <v>5576</v>
      </c>
      <c r="G23505" t="s">
        <v>1907</v>
      </c>
      <c r="J23505" s="40">
        <v>17.260000000000002</v>
      </c>
      <c r="K23505" s="40">
        <v>0</v>
      </c>
    </row>
    <row r="23506" spans="1:11" x14ac:dyDescent="0.35">
      <c r="A23506">
        <v>67003</v>
      </c>
      <c r="B23506" t="s">
        <v>411</v>
      </c>
      <c r="C23506" s="70">
        <v>0</v>
      </c>
      <c r="D23506" s="70">
        <v>0</v>
      </c>
      <c r="E23506" s="71">
        <v>44743</v>
      </c>
      <c r="F23506" t="s">
        <v>5575</v>
      </c>
      <c r="G23506" t="s">
        <v>1907</v>
      </c>
      <c r="H23506" t="s">
        <v>5574</v>
      </c>
      <c r="I23506" t="s">
        <v>5573</v>
      </c>
      <c r="J23506" s="40">
        <v>0</v>
      </c>
      <c r="K23506" s="40">
        <v>4357.6400000000003</v>
      </c>
    </row>
    <row r="23507" spans="1:11" x14ac:dyDescent="0.35">
      <c r="A23507">
        <v>67003</v>
      </c>
      <c r="B23507" t="s">
        <v>411</v>
      </c>
      <c r="C23507" s="70">
        <v>0</v>
      </c>
      <c r="D23507" s="70">
        <v>0</v>
      </c>
      <c r="E23507" s="71">
        <v>44747</v>
      </c>
      <c r="F23507" t="s">
        <v>5572</v>
      </c>
      <c r="G23507" t="s">
        <v>1907</v>
      </c>
      <c r="H23507" t="s">
        <v>5571</v>
      </c>
      <c r="I23507" t="s">
        <v>5570</v>
      </c>
      <c r="J23507" s="40">
        <v>2197.62</v>
      </c>
      <c r="K23507" s="40">
        <v>0</v>
      </c>
    </row>
    <row r="23508" spans="1:11" x14ac:dyDescent="0.35">
      <c r="A23508">
        <v>67003</v>
      </c>
      <c r="B23508" t="s">
        <v>411</v>
      </c>
      <c r="C23508" s="70">
        <v>0</v>
      </c>
      <c r="D23508" s="70">
        <v>0</v>
      </c>
      <c r="E23508" s="71">
        <v>44747</v>
      </c>
      <c r="F23508" t="s">
        <v>5569</v>
      </c>
      <c r="G23508" t="s">
        <v>1907</v>
      </c>
      <c r="H23508" t="s">
        <v>5568</v>
      </c>
      <c r="I23508" t="s">
        <v>5567</v>
      </c>
      <c r="J23508" s="40">
        <v>4273.6000000000004</v>
      </c>
      <c r="K23508" s="40">
        <v>0</v>
      </c>
    </row>
    <row r="23509" spans="1:11" x14ac:dyDescent="0.35">
      <c r="A23509">
        <v>67003</v>
      </c>
      <c r="B23509" t="s">
        <v>411</v>
      </c>
      <c r="C23509" s="70">
        <v>0</v>
      </c>
      <c r="D23509" s="70">
        <v>0</v>
      </c>
      <c r="E23509" s="71">
        <v>44754</v>
      </c>
      <c r="F23509" t="s">
        <v>5566</v>
      </c>
      <c r="G23509" t="s">
        <v>1907</v>
      </c>
      <c r="H23509" t="s">
        <v>3314</v>
      </c>
      <c r="I23509" t="s">
        <v>3313</v>
      </c>
      <c r="J23509" s="40">
        <v>108.42</v>
      </c>
      <c r="K23509" s="40">
        <v>0</v>
      </c>
    </row>
    <row r="23510" spans="1:11" x14ac:dyDescent="0.35">
      <c r="A23510">
        <v>67003</v>
      </c>
      <c r="B23510" t="s">
        <v>411</v>
      </c>
      <c r="C23510" s="70">
        <v>0</v>
      </c>
      <c r="D23510" s="70">
        <v>0</v>
      </c>
      <c r="E23510" s="71">
        <v>44757</v>
      </c>
      <c r="F23510" t="s">
        <v>5565</v>
      </c>
      <c r="G23510" t="s">
        <v>1907</v>
      </c>
      <c r="H23510" t="s">
        <v>5564</v>
      </c>
      <c r="J23510" s="40">
        <v>0</v>
      </c>
      <c r="K23510" s="40">
        <v>2146.2600000000002</v>
      </c>
    </row>
    <row r="23511" spans="1:11" x14ac:dyDescent="0.35">
      <c r="A23511">
        <v>67003</v>
      </c>
      <c r="B23511" t="s">
        <v>411</v>
      </c>
      <c r="C23511" s="70">
        <v>0</v>
      </c>
      <c r="D23511" s="70">
        <v>0</v>
      </c>
      <c r="E23511" s="71">
        <v>44757</v>
      </c>
      <c r="F23511" t="s">
        <v>5563</v>
      </c>
      <c r="G23511" t="s">
        <v>1907</v>
      </c>
      <c r="H23511" t="s">
        <v>5562</v>
      </c>
      <c r="J23511" s="40">
        <v>0</v>
      </c>
      <c r="K23511" s="40">
        <v>8598.6200000000008</v>
      </c>
    </row>
    <row r="23512" spans="1:11" x14ac:dyDescent="0.35">
      <c r="A23512">
        <v>67003</v>
      </c>
      <c r="B23512" t="s">
        <v>411</v>
      </c>
      <c r="C23512" s="70">
        <v>0</v>
      </c>
      <c r="D23512" s="70">
        <v>0</v>
      </c>
      <c r="E23512" s="71">
        <v>44768</v>
      </c>
      <c r="F23512" t="s">
        <v>5561</v>
      </c>
      <c r="G23512" t="s">
        <v>1907</v>
      </c>
      <c r="H23512" t="s">
        <v>5560</v>
      </c>
      <c r="I23512" t="s">
        <v>5559</v>
      </c>
      <c r="J23512" s="40">
        <v>7.95</v>
      </c>
      <c r="K23512" s="40">
        <v>0</v>
      </c>
    </row>
    <row r="23513" spans="1:11" x14ac:dyDescent="0.35">
      <c r="A23513">
        <v>67003</v>
      </c>
      <c r="B23513" t="s">
        <v>411</v>
      </c>
      <c r="C23513" s="70">
        <v>0</v>
      </c>
      <c r="D23513" s="70">
        <v>0</v>
      </c>
      <c r="E23513" s="71">
        <v>44773</v>
      </c>
      <c r="F23513" t="s">
        <v>5558</v>
      </c>
      <c r="G23513" t="s">
        <v>2247</v>
      </c>
      <c r="J23513" s="40">
        <v>0</v>
      </c>
      <c r="K23513" s="40">
        <v>0</v>
      </c>
    </row>
    <row r="23514" spans="1:11" x14ac:dyDescent="0.35">
      <c r="A23514">
        <v>67003</v>
      </c>
      <c r="B23514" t="s">
        <v>411</v>
      </c>
      <c r="C23514" s="70">
        <v>0</v>
      </c>
      <c r="D23514" s="70">
        <v>0</v>
      </c>
      <c r="E23514" s="71">
        <v>44773</v>
      </c>
      <c r="F23514" t="s">
        <v>5557</v>
      </c>
      <c r="G23514" t="s">
        <v>2247</v>
      </c>
      <c r="J23514" s="40">
        <v>0</v>
      </c>
      <c r="K23514" s="40">
        <v>0</v>
      </c>
    </row>
    <row r="23515" spans="1:11" x14ac:dyDescent="0.35">
      <c r="A23515">
        <v>67003</v>
      </c>
      <c r="B23515" t="s">
        <v>411</v>
      </c>
      <c r="C23515" s="70">
        <v>0</v>
      </c>
      <c r="D23515" s="70">
        <v>0</v>
      </c>
      <c r="E23515" s="71">
        <v>44773</v>
      </c>
      <c r="F23515" t="s">
        <v>5556</v>
      </c>
      <c r="G23515" t="s">
        <v>2247</v>
      </c>
      <c r="J23515" s="40">
        <v>0</v>
      </c>
      <c r="K23515" s="40">
        <v>0</v>
      </c>
    </row>
    <row r="23516" spans="1:11" x14ac:dyDescent="0.35">
      <c r="A23516">
        <v>67003</v>
      </c>
      <c r="B23516" t="s">
        <v>411</v>
      </c>
      <c r="C23516" s="70">
        <v>0</v>
      </c>
      <c r="D23516" s="70">
        <v>0</v>
      </c>
      <c r="E23516" s="71">
        <v>44773</v>
      </c>
      <c r="F23516" t="s">
        <v>5555</v>
      </c>
      <c r="G23516" t="s">
        <v>2247</v>
      </c>
      <c r="J23516" s="40">
        <v>0</v>
      </c>
      <c r="K23516" s="40">
        <v>0</v>
      </c>
    </row>
    <row r="23517" spans="1:11" x14ac:dyDescent="0.35">
      <c r="A23517">
        <v>67003</v>
      </c>
      <c r="B23517" t="s">
        <v>411</v>
      </c>
      <c r="C23517" s="70">
        <v>0</v>
      </c>
      <c r="D23517" s="70">
        <v>0</v>
      </c>
      <c r="E23517" s="71">
        <v>44773</v>
      </c>
      <c r="F23517" t="s">
        <v>5554</v>
      </c>
      <c r="G23517" t="s">
        <v>2247</v>
      </c>
      <c r="J23517" s="40">
        <v>0</v>
      </c>
      <c r="K23517" s="40">
        <v>0</v>
      </c>
    </row>
    <row r="23518" spans="1:11" x14ac:dyDescent="0.35">
      <c r="A23518">
        <v>67003</v>
      </c>
      <c r="B23518" t="s">
        <v>411</v>
      </c>
      <c r="C23518" s="70">
        <v>0</v>
      </c>
      <c r="D23518" s="70">
        <v>0</v>
      </c>
      <c r="E23518" s="71">
        <v>44773</v>
      </c>
      <c r="F23518" t="s">
        <v>5553</v>
      </c>
      <c r="G23518" t="s">
        <v>2247</v>
      </c>
      <c r="J23518" s="40">
        <v>0</v>
      </c>
      <c r="K23518" s="40">
        <v>0</v>
      </c>
    </row>
    <row r="23519" spans="1:11" x14ac:dyDescent="0.35">
      <c r="A23519">
        <v>67003</v>
      </c>
      <c r="B23519" t="s">
        <v>411</v>
      </c>
      <c r="C23519" s="70">
        <v>0</v>
      </c>
      <c r="D23519" s="70">
        <v>0</v>
      </c>
      <c r="E23519" s="71">
        <v>44773</v>
      </c>
      <c r="F23519" t="s">
        <v>5552</v>
      </c>
      <c r="G23519" t="s">
        <v>2247</v>
      </c>
      <c r="J23519" s="40">
        <v>0</v>
      </c>
      <c r="K23519" s="40">
        <v>0</v>
      </c>
    </row>
    <row r="23520" spans="1:11" x14ac:dyDescent="0.35">
      <c r="A23520">
        <v>67003</v>
      </c>
      <c r="B23520" t="s">
        <v>411</v>
      </c>
      <c r="C23520" s="70">
        <v>0</v>
      </c>
      <c r="D23520" s="70">
        <v>0</v>
      </c>
      <c r="E23520" s="71">
        <v>44773</v>
      </c>
      <c r="F23520" t="s">
        <v>5551</v>
      </c>
      <c r="G23520" t="s">
        <v>2247</v>
      </c>
      <c r="J23520" s="40">
        <v>0</v>
      </c>
      <c r="K23520" s="40">
        <v>0</v>
      </c>
    </row>
    <row r="23521" spans="1:11" x14ac:dyDescent="0.35">
      <c r="A23521">
        <v>67003</v>
      </c>
      <c r="B23521" t="s">
        <v>411</v>
      </c>
      <c r="C23521" s="70">
        <v>0</v>
      </c>
      <c r="D23521" s="70">
        <v>0</v>
      </c>
      <c r="E23521" s="71">
        <v>44773</v>
      </c>
      <c r="F23521" t="s">
        <v>5550</v>
      </c>
      <c r="G23521" t="s">
        <v>2247</v>
      </c>
      <c r="J23521" s="40">
        <v>0</v>
      </c>
      <c r="K23521" s="40">
        <v>0</v>
      </c>
    </row>
    <row r="23522" spans="1:11" x14ac:dyDescent="0.35">
      <c r="A23522">
        <v>67003</v>
      </c>
      <c r="B23522" t="s">
        <v>411</v>
      </c>
      <c r="C23522" s="70">
        <v>0</v>
      </c>
      <c r="D23522" s="70">
        <v>0</v>
      </c>
      <c r="E23522" s="71">
        <v>44773</v>
      </c>
      <c r="F23522" t="s">
        <v>5549</v>
      </c>
      <c r="G23522" t="s">
        <v>2247</v>
      </c>
      <c r="J23522" s="40">
        <v>0</v>
      </c>
      <c r="K23522" s="40">
        <v>0</v>
      </c>
    </row>
    <row r="23523" spans="1:11" x14ac:dyDescent="0.35">
      <c r="A23523">
        <v>67003</v>
      </c>
      <c r="B23523" t="s">
        <v>411</v>
      </c>
      <c r="C23523" s="70">
        <v>0</v>
      </c>
      <c r="D23523" s="70">
        <v>0</v>
      </c>
      <c r="E23523" s="71">
        <v>44773</v>
      </c>
      <c r="F23523" t="s">
        <v>5548</v>
      </c>
      <c r="G23523" t="s">
        <v>2247</v>
      </c>
      <c r="J23523" s="40">
        <v>0</v>
      </c>
      <c r="K23523" s="40">
        <v>0</v>
      </c>
    </row>
    <row r="23524" spans="1:11" x14ac:dyDescent="0.35">
      <c r="A23524">
        <v>67003</v>
      </c>
      <c r="B23524" t="s">
        <v>411</v>
      </c>
      <c r="C23524" s="70">
        <v>0</v>
      </c>
      <c r="D23524" s="70">
        <v>0</v>
      </c>
      <c r="E23524" s="71">
        <v>44773</v>
      </c>
      <c r="F23524" t="s">
        <v>5547</v>
      </c>
      <c r="G23524" t="s">
        <v>2247</v>
      </c>
      <c r="J23524" s="40">
        <v>0</v>
      </c>
      <c r="K23524" s="40">
        <v>0</v>
      </c>
    </row>
    <row r="23525" spans="1:11" x14ac:dyDescent="0.35">
      <c r="A23525">
        <v>67003</v>
      </c>
      <c r="B23525" t="s">
        <v>411</v>
      </c>
      <c r="C23525" s="70">
        <v>0</v>
      </c>
      <c r="D23525" s="70">
        <v>0</v>
      </c>
      <c r="E23525" s="71">
        <v>44773</v>
      </c>
      <c r="F23525" t="s">
        <v>5546</v>
      </c>
      <c r="G23525" t="s">
        <v>2247</v>
      </c>
      <c r="J23525" s="40">
        <v>0</v>
      </c>
      <c r="K23525" s="40">
        <v>0</v>
      </c>
    </row>
    <row r="23526" spans="1:11" x14ac:dyDescent="0.35">
      <c r="A23526">
        <v>67003</v>
      </c>
      <c r="B23526" t="s">
        <v>411</v>
      </c>
      <c r="C23526" s="70">
        <v>0</v>
      </c>
      <c r="D23526" s="70">
        <v>0</v>
      </c>
      <c r="E23526" s="71">
        <v>44773</v>
      </c>
      <c r="F23526" t="s">
        <v>5545</v>
      </c>
      <c r="G23526" t="s">
        <v>2247</v>
      </c>
      <c r="J23526" s="40">
        <v>0</v>
      </c>
      <c r="K23526" s="40">
        <v>0</v>
      </c>
    </row>
    <row r="23527" spans="1:11" x14ac:dyDescent="0.35">
      <c r="A23527">
        <v>67003</v>
      </c>
      <c r="B23527" t="s">
        <v>411</v>
      </c>
      <c r="C23527" s="70">
        <v>0</v>
      </c>
      <c r="D23527" s="70">
        <v>0</v>
      </c>
      <c r="E23527" s="71">
        <v>44773</v>
      </c>
      <c r="F23527" t="s">
        <v>5544</v>
      </c>
      <c r="G23527" t="s">
        <v>2247</v>
      </c>
      <c r="J23527" s="40">
        <v>0</v>
      </c>
      <c r="K23527" s="40">
        <v>0</v>
      </c>
    </row>
    <row r="23528" spans="1:11" x14ac:dyDescent="0.35">
      <c r="A23528">
        <v>67003</v>
      </c>
      <c r="B23528" t="s">
        <v>411</v>
      </c>
      <c r="C23528" s="70">
        <v>0</v>
      </c>
      <c r="D23528" s="70">
        <v>0</v>
      </c>
      <c r="E23528" s="71">
        <v>44773</v>
      </c>
      <c r="F23528" t="s">
        <v>5543</v>
      </c>
      <c r="G23528" t="s">
        <v>2247</v>
      </c>
      <c r="J23528" s="40">
        <v>0</v>
      </c>
      <c r="K23528" s="40">
        <v>0</v>
      </c>
    </row>
    <row r="23529" spans="1:11" x14ac:dyDescent="0.35">
      <c r="A23529">
        <v>67003</v>
      </c>
      <c r="B23529" t="s">
        <v>411</v>
      </c>
      <c r="C23529" s="70">
        <v>0</v>
      </c>
      <c r="D23529" s="70">
        <v>0</v>
      </c>
      <c r="E23529" s="71">
        <v>44773</v>
      </c>
      <c r="F23529" t="s">
        <v>5542</v>
      </c>
      <c r="G23529" t="s">
        <v>2247</v>
      </c>
      <c r="J23529" s="40">
        <v>0</v>
      </c>
      <c r="K23529" s="40">
        <v>0</v>
      </c>
    </row>
    <row r="23530" spans="1:11" x14ac:dyDescent="0.35">
      <c r="A23530">
        <v>67003</v>
      </c>
      <c r="B23530" t="s">
        <v>411</v>
      </c>
      <c r="C23530" s="70">
        <v>0</v>
      </c>
      <c r="D23530" s="70">
        <v>0</v>
      </c>
      <c r="E23530" s="71">
        <v>44773</v>
      </c>
      <c r="F23530" t="s">
        <v>5541</v>
      </c>
      <c r="G23530" t="s">
        <v>2247</v>
      </c>
      <c r="J23530" s="40">
        <v>0</v>
      </c>
      <c r="K23530" s="40">
        <v>0</v>
      </c>
    </row>
    <row r="23531" spans="1:11" x14ac:dyDescent="0.35">
      <c r="A23531">
        <v>67003</v>
      </c>
      <c r="B23531" t="s">
        <v>411</v>
      </c>
      <c r="C23531" s="70">
        <v>0</v>
      </c>
      <c r="D23531" s="70">
        <v>0</v>
      </c>
      <c r="E23531" s="71">
        <v>44773</v>
      </c>
      <c r="F23531" t="s">
        <v>5540</v>
      </c>
      <c r="G23531" t="s">
        <v>2247</v>
      </c>
      <c r="J23531" s="40">
        <v>0</v>
      </c>
      <c r="K23531" s="40">
        <v>0</v>
      </c>
    </row>
    <row r="23532" spans="1:11" x14ac:dyDescent="0.35">
      <c r="A23532">
        <v>67003</v>
      </c>
      <c r="B23532" t="s">
        <v>411</v>
      </c>
      <c r="C23532" s="70">
        <v>0</v>
      </c>
      <c r="D23532" s="70">
        <v>0</v>
      </c>
      <c r="E23532" s="71">
        <v>44773</v>
      </c>
      <c r="F23532" t="s">
        <v>5539</v>
      </c>
      <c r="G23532" t="s">
        <v>2247</v>
      </c>
      <c r="J23532" s="40">
        <v>0</v>
      </c>
      <c r="K23532" s="40">
        <v>0</v>
      </c>
    </row>
    <row r="23533" spans="1:11" x14ac:dyDescent="0.35">
      <c r="A23533">
        <v>67003</v>
      </c>
      <c r="B23533" t="s">
        <v>411</v>
      </c>
      <c r="C23533" s="70">
        <v>0</v>
      </c>
      <c r="D23533" s="70">
        <v>0</v>
      </c>
      <c r="E23533" s="71">
        <v>44773</v>
      </c>
      <c r="F23533" t="s">
        <v>5538</v>
      </c>
      <c r="G23533" t="s">
        <v>2247</v>
      </c>
      <c r="J23533" s="40">
        <v>0</v>
      </c>
      <c r="K23533" s="40">
        <v>0</v>
      </c>
    </row>
    <row r="23534" spans="1:11" x14ac:dyDescent="0.35">
      <c r="A23534">
        <v>67003</v>
      </c>
      <c r="B23534" t="s">
        <v>411</v>
      </c>
      <c r="C23534" s="70">
        <v>0</v>
      </c>
      <c r="D23534" s="70">
        <v>0</v>
      </c>
      <c r="E23534" s="71">
        <v>44773</v>
      </c>
      <c r="F23534" t="s">
        <v>5537</v>
      </c>
      <c r="G23534" t="s">
        <v>2247</v>
      </c>
      <c r="J23534" s="40">
        <v>0</v>
      </c>
      <c r="K23534" s="40">
        <v>0</v>
      </c>
    </row>
    <row r="23535" spans="1:11" x14ac:dyDescent="0.35">
      <c r="A23535">
        <v>67003</v>
      </c>
      <c r="B23535" t="s">
        <v>411</v>
      </c>
      <c r="C23535" s="70">
        <v>0</v>
      </c>
      <c r="D23535" s="70">
        <v>0</v>
      </c>
      <c r="E23535" s="71">
        <v>44773</v>
      </c>
      <c r="F23535" t="s">
        <v>5536</v>
      </c>
      <c r="G23535" t="s">
        <v>2247</v>
      </c>
      <c r="J23535" s="40">
        <v>0</v>
      </c>
      <c r="K23535" s="40">
        <v>0</v>
      </c>
    </row>
    <row r="23536" spans="1:11" x14ac:dyDescent="0.35">
      <c r="A23536">
        <v>67003</v>
      </c>
      <c r="B23536" t="s">
        <v>411</v>
      </c>
      <c r="C23536" s="70">
        <v>0</v>
      </c>
      <c r="D23536" s="70">
        <v>0</v>
      </c>
      <c r="E23536" s="71">
        <v>44773</v>
      </c>
      <c r="F23536" t="s">
        <v>5535</v>
      </c>
      <c r="G23536" t="s">
        <v>2247</v>
      </c>
      <c r="J23536" s="40">
        <v>0</v>
      </c>
      <c r="K23536" s="40">
        <v>0</v>
      </c>
    </row>
    <row r="23537" spans="1:11" x14ac:dyDescent="0.35">
      <c r="A23537">
        <v>67003</v>
      </c>
      <c r="B23537" t="s">
        <v>411</v>
      </c>
      <c r="C23537" s="70">
        <v>0</v>
      </c>
      <c r="D23537" s="70">
        <v>0</v>
      </c>
      <c r="E23537" s="71">
        <v>44773</v>
      </c>
      <c r="F23537" t="s">
        <v>5534</v>
      </c>
      <c r="G23537" t="s">
        <v>2247</v>
      </c>
      <c r="J23537" s="40">
        <v>0</v>
      </c>
      <c r="K23537" s="40">
        <v>0</v>
      </c>
    </row>
    <row r="23538" spans="1:11" x14ac:dyDescent="0.35">
      <c r="A23538">
        <v>67003</v>
      </c>
      <c r="B23538" t="s">
        <v>411</v>
      </c>
      <c r="C23538" s="70">
        <v>0</v>
      </c>
      <c r="D23538" s="70">
        <v>0</v>
      </c>
      <c r="E23538" s="71">
        <v>44773</v>
      </c>
      <c r="F23538" t="s">
        <v>5533</v>
      </c>
      <c r="G23538" t="s">
        <v>2247</v>
      </c>
      <c r="J23538" s="40">
        <v>0</v>
      </c>
      <c r="K23538" s="40">
        <v>0</v>
      </c>
    </row>
    <row r="23539" spans="1:11" x14ac:dyDescent="0.35">
      <c r="A23539">
        <v>67003</v>
      </c>
      <c r="B23539" t="s">
        <v>411</v>
      </c>
      <c r="C23539" s="70">
        <v>0</v>
      </c>
      <c r="D23539" s="70">
        <v>0</v>
      </c>
      <c r="E23539" s="71">
        <v>44773</v>
      </c>
      <c r="F23539" t="s">
        <v>5532</v>
      </c>
      <c r="G23539" t="s">
        <v>2247</v>
      </c>
      <c r="J23539" s="40">
        <v>0</v>
      </c>
      <c r="K23539" s="40">
        <v>0</v>
      </c>
    </row>
    <row r="23540" spans="1:11" x14ac:dyDescent="0.35">
      <c r="A23540">
        <v>67003</v>
      </c>
      <c r="B23540" t="s">
        <v>411</v>
      </c>
      <c r="C23540" s="70">
        <v>0</v>
      </c>
      <c r="D23540" s="70">
        <v>0</v>
      </c>
      <c r="E23540" s="71">
        <v>44773</v>
      </c>
      <c r="F23540" t="s">
        <v>5531</v>
      </c>
      <c r="G23540" t="s">
        <v>2247</v>
      </c>
      <c r="J23540" s="40">
        <v>0</v>
      </c>
      <c r="K23540" s="40">
        <v>0</v>
      </c>
    </row>
    <row r="23541" spans="1:11" x14ac:dyDescent="0.35">
      <c r="A23541">
        <v>67003</v>
      </c>
      <c r="B23541" t="s">
        <v>411</v>
      </c>
      <c r="C23541" s="70">
        <v>0</v>
      </c>
      <c r="D23541" s="70">
        <v>0</v>
      </c>
      <c r="E23541" s="71">
        <v>44773</v>
      </c>
      <c r="F23541" t="s">
        <v>5530</v>
      </c>
      <c r="G23541" t="s">
        <v>2247</v>
      </c>
      <c r="J23541" s="40">
        <v>0</v>
      </c>
      <c r="K23541" s="40">
        <v>0</v>
      </c>
    </row>
    <row r="23542" spans="1:11" x14ac:dyDescent="0.35">
      <c r="A23542">
        <v>67003</v>
      </c>
      <c r="B23542" t="s">
        <v>411</v>
      </c>
      <c r="C23542" s="70">
        <v>0</v>
      </c>
      <c r="D23542" s="70">
        <v>0</v>
      </c>
      <c r="E23542" s="71">
        <v>44773</v>
      </c>
      <c r="F23542" t="s">
        <v>5529</v>
      </c>
      <c r="G23542" t="s">
        <v>2247</v>
      </c>
      <c r="J23542" s="40">
        <v>0</v>
      </c>
      <c r="K23542" s="40">
        <v>0</v>
      </c>
    </row>
    <row r="23543" spans="1:11" x14ac:dyDescent="0.35">
      <c r="A23543">
        <v>67003</v>
      </c>
      <c r="B23543" t="s">
        <v>411</v>
      </c>
      <c r="C23543" s="70">
        <v>0</v>
      </c>
      <c r="D23543" s="70">
        <v>0</v>
      </c>
      <c r="E23543" s="71">
        <v>44773</v>
      </c>
      <c r="F23543" t="s">
        <v>5528</v>
      </c>
      <c r="G23543" t="s">
        <v>2247</v>
      </c>
      <c r="J23543" s="40">
        <v>0</v>
      </c>
      <c r="K23543" s="40">
        <v>0</v>
      </c>
    </row>
    <row r="23544" spans="1:11" x14ac:dyDescent="0.35">
      <c r="A23544">
        <v>67003</v>
      </c>
      <c r="B23544" t="s">
        <v>411</v>
      </c>
      <c r="C23544" s="70">
        <v>0</v>
      </c>
      <c r="D23544" s="70">
        <v>0</v>
      </c>
      <c r="E23544" s="71">
        <v>44773</v>
      </c>
      <c r="F23544" t="s">
        <v>5527</v>
      </c>
      <c r="G23544" t="s">
        <v>2247</v>
      </c>
      <c r="J23544" s="40">
        <v>0</v>
      </c>
      <c r="K23544" s="40">
        <v>0</v>
      </c>
    </row>
    <row r="23545" spans="1:11" x14ac:dyDescent="0.35">
      <c r="A23545">
        <v>67003</v>
      </c>
      <c r="B23545" t="s">
        <v>411</v>
      </c>
      <c r="C23545" s="70">
        <v>0</v>
      </c>
      <c r="D23545" s="70">
        <v>0</v>
      </c>
      <c r="E23545" s="71">
        <v>44773</v>
      </c>
      <c r="F23545" t="s">
        <v>5526</v>
      </c>
      <c r="G23545" t="s">
        <v>2247</v>
      </c>
      <c r="J23545" s="40">
        <v>0</v>
      </c>
      <c r="K23545" s="40">
        <v>0</v>
      </c>
    </row>
    <row r="23546" spans="1:11" x14ac:dyDescent="0.35">
      <c r="A23546">
        <v>67003</v>
      </c>
      <c r="B23546" t="s">
        <v>411</v>
      </c>
      <c r="C23546" s="70">
        <v>0</v>
      </c>
      <c r="D23546" s="70">
        <v>0</v>
      </c>
      <c r="E23546" s="71">
        <v>44773</v>
      </c>
      <c r="F23546" t="s">
        <v>5525</v>
      </c>
      <c r="G23546" t="s">
        <v>2247</v>
      </c>
      <c r="J23546" s="40">
        <v>0</v>
      </c>
      <c r="K23546" s="40">
        <v>0</v>
      </c>
    </row>
    <row r="23547" spans="1:11" x14ac:dyDescent="0.35">
      <c r="A23547">
        <v>67003</v>
      </c>
      <c r="B23547" t="s">
        <v>411</v>
      </c>
      <c r="C23547" s="70">
        <v>0</v>
      </c>
      <c r="D23547" s="70">
        <v>0</v>
      </c>
      <c r="E23547" s="71">
        <v>44773</v>
      </c>
      <c r="F23547" t="s">
        <v>5524</v>
      </c>
      <c r="G23547" t="s">
        <v>2247</v>
      </c>
      <c r="J23547" s="40">
        <v>0</v>
      </c>
      <c r="K23547" s="40">
        <v>0</v>
      </c>
    </row>
    <row r="23548" spans="1:11" x14ac:dyDescent="0.35">
      <c r="A23548">
        <v>67003</v>
      </c>
      <c r="B23548" t="s">
        <v>411</v>
      </c>
      <c r="C23548" s="70">
        <v>0</v>
      </c>
      <c r="D23548" s="70">
        <v>0</v>
      </c>
      <c r="E23548" s="71">
        <v>44773</v>
      </c>
      <c r="F23548" t="s">
        <v>5523</v>
      </c>
      <c r="G23548" t="s">
        <v>2247</v>
      </c>
      <c r="J23548" s="40">
        <v>0</v>
      </c>
      <c r="K23548" s="40">
        <v>0</v>
      </c>
    </row>
    <row r="23549" spans="1:11" x14ac:dyDescent="0.35">
      <c r="A23549">
        <v>67003</v>
      </c>
      <c r="B23549" t="s">
        <v>411</v>
      </c>
      <c r="C23549" s="70">
        <v>0</v>
      </c>
      <c r="D23549" s="70">
        <v>0</v>
      </c>
      <c r="E23549" s="71">
        <v>44773</v>
      </c>
      <c r="F23549" t="s">
        <v>5522</v>
      </c>
      <c r="G23549" t="s">
        <v>2247</v>
      </c>
      <c r="J23549" s="40">
        <v>0</v>
      </c>
      <c r="K23549" s="40">
        <v>0</v>
      </c>
    </row>
    <row r="23550" spans="1:11" x14ac:dyDescent="0.35">
      <c r="A23550">
        <v>67003</v>
      </c>
      <c r="B23550" t="s">
        <v>411</v>
      </c>
      <c r="C23550" s="70">
        <v>0</v>
      </c>
      <c r="D23550" s="70">
        <v>0</v>
      </c>
      <c r="E23550" s="71">
        <v>44773</v>
      </c>
      <c r="F23550" t="s">
        <v>5521</v>
      </c>
      <c r="G23550" t="s">
        <v>2247</v>
      </c>
      <c r="J23550" s="40">
        <v>0</v>
      </c>
      <c r="K23550" s="40">
        <v>0</v>
      </c>
    </row>
    <row r="23551" spans="1:11" x14ac:dyDescent="0.35">
      <c r="A23551">
        <v>67003</v>
      </c>
      <c r="B23551" t="s">
        <v>411</v>
      </c>
      <c r="C23551" s="70">
        <v>0</v>
      </c>
      <c r="D23551" s="70">
        <v>0</v>
      </c>
      <c r="E23551" s="71">
        <v>44773</v>
      </c>
      <c r="F23551" t="s">
        <v>5520</v>
      </c>
      <c r="G23551" t="s">
        <v>2247</v>
      </c>
      <c r="J23551" s="40">
        <v>0</v>
      </c>
      <c r="K23551" s="40">
        <v>0</v>
      </c>
    </row>
    <row r="23552" spans="1:11" x14ac:dyDescent="0.35">
      <c r="A23552">
        <v>67003</v>
      </c>
      <c r="B23552" t="s">
        <v>411</v>
      </c>
      <c r="C23552" s="70">
        <v>0</v>
      </c>
      <c r="D23552" s="70">
        <v>0</v>
      </c>
      <c r="E23552" s="71">
        <v>44773</v>
      </c>
      <c r="F23552" t="s">
        <v>5519</v>
      </c>
      <c r="G23552" t="s">
        <v>2247</v>
      </c>
      <c r="J23552" s="40">
        <v>0</v>
      </c>
      <c r="K23552" s="40">
        <v>0</v>
      </c>
    </row>
    <row r="23553" spans="1:11" x14ac:dyDescent="0.35">
      <c r="A23553">
        <v>67003</v>
      </c>
      <c r="B23553" t="s">
        <v>411</v>
      </c>
      <c r="C23553" s="70">
        <v>0</v>
      </c>
      <c r="D23553" s="70">
        <v>0</v>
      </c>
      <c r="E23553" s="71">
        <v>44773</v>
      </c>
      <c r="F23553" t="s">
        <v>5518</v>
      </c>
      <c r="G23553" t="s">
        <v>2247</v>
      </c>
      <c r="J23553" s="40">
        <v>0</v>
      </c>
      <c r="K23553" s="40">
        <v>0</v>
      </c>
    </row>
    <row r="23554" spans="1:11" x14ac:dyDescent="0.35">
      <c r="A23554">
        <v>67003</v>
      </c>
      <c r="B23554" t="s">
        <v>411</v>
      </c>
      <c r="C23554" s="70">
        <v>0</v>
      </c>
      <c r="D23554" s="70">
        <v>0</v>
      </c>
      <c r="E23554" s="71">
        <v>44773</v>
      </c>
      <c r="F23554" t="s">
        <v>5517</v>
      </c>
      <c r="G23554" t="s">
        <v>2247</v>
      </c>
      <c r="J23554" s="40">
        <v>0</v>
      </c>
      <c r="K23554" s="40">
        <v>0</v>
      </c>
    </row>
    <row r="23555" spans="1:11" x14ac:dyDescent="0.35">
      <c r="A23555">
        <v>67003</v>
      </c>
      <c r="B23555" t="s">
        <v>411</v>
      </c>
      <c r="C23555" s="70">
        <v>0</v>
      </c>
      <c r="D23555" s="70">
        <v>0</v>
      </c>
      <c r="E23555" s="71">
        <v>44773</v>
      </c>
      <c r="F23555" t="s">
        <v>5516</v>
      </c>
      <c r="G23555" t="s">
        <v>2247</v>
      </c>
      <c r="J23555" s="40">
        <v>0</v>
      </c>
      <c r="K23555" s="40">
        <v>0</v>
      </c>
    </row>
    <row r="23556" spans="1:11" x14ac:dyDescent="0.35">
      <c r="A23556">
        <v>67003</v>
      </c>
      <c r="B23556" t="s">
        <v>411</v>
      </c>
      <c r="C23556" s="70">
        <v>0</v>
      </c>
      <c r="D23556" s="70">
        <v>0</v>
      </c>
      <c r="E23556" s="71">
        <v>44773</v>
      </c>
      <c r="F23556" t="s">
        <v>5515</v>
      </c>
      <c r="G23556" t="s">
        <v>2247</v>
      </c>
      <c r="J23556" s="40">
        <v>0</v>
      </c>
      <c r="K23556" s="40">
        <v>0</v>
      </c>
    </row>
    <row r="23557" spans="1:11" x14ac:dyDescent="0.35">
      <c r="A23557">
        <v>67003</v>
      </c>
      <c r="B23557" t="s">
        <v>411</v>
      </c>
      <c r="C23557" s="70">
        <v>0</v>
      </c>
      <c r="D23557" s="70">
        <v>0</v>
      </c>
      <c r="E23557" s="71">
        <v>44773</v>
      </c>
      <c r="F23557" t="s">
        <v>5514</v>
      </c>
      <c r="G23557" t="s">
        <v>2247</v>
      </c>
      <c r="J23557" s="40">
        <v>0</v>
      </c>
      <c r="K23557" s="40">
        <v>0</v>
      </c>
    </row>
    <row r="23558" spans="1:11" x14ac:dyDescent="0.35">
      <c r="A23558">
        <v>67003</v>
      </c>
      <c r="B23558" t="s">
        <v>411</v>
      </c>
      <c r="C23558" s="70">
        <v>0</v>
      </c>
      <c r="D23558" s="70">
        <v>0</v>
      </c>
      <c r="E23558" s="71">
        <v>44773</v>
      </c>
      <c r="F23558" t="s">
        <v>5513</v>
      </c>
      <c r="G23558" t="s">
        <v>2247</v>
      </c>
      <c r="J23558" s="40">
        <v>0</v>
      </c>
      <c r="K23558" s="40">
        <v>0</v>
      </c>
    </row>
    <row r="23559" spans="1:11" x14ac:dyDescent="0.35">
      <c r="A23559">
        <v>67003</v>
      </c>
      <c r="B23559" t="s">
        <v>411</v>
      </c>
      <c r="C23559" s="70">
        <v>0</v>
      </c>
      <c r="D23559" s="70">
        <v>0</v>
      </c>
      <c r="E23559" s="71">
        <v>44773</v>
      </c>
      <c r="F23559" t="s">
        <v>5512</v>
      </c>
      <c r="G23559" t="s">
        <v>2247</v>
      </c>
      <c r="J23559" s="40">
        <v>0</v>
      </c>
      <c r="K23559" s="40">
        <v>0</v>
      </c>
    </row>
    <row r="23560" spans="1:11" x14ac:dyDescent="0.35">
      <c r="A23560">
        <v>67003</v>
      </c>
      <c r="B23560" t="s">
        <v>411</v>
      </c>
      <c r="C23560" s="70">
        <v>0</v>
      </c>
      <c r="D23560" s="70">
        <v>0</v>
      </c>
      <c r="E23560" s="71">
        <v>44773</v>
      </c>
      <c r="F23560" t="s">
        <v>5511</v>
      </c>
      <c r="G23560" t="s">
        <v>2247</v>
      </c>
      <c r="J23560" s="40">
        <v>0</v>
      </c>
      <c r="K23560" s="40">
        <v>0</v>
      </c>
    </row>
    <row r="23561" spans="1:11" x14ac:dyDescent="0.35">
      <c r="A23561">
        <v>67003</v>
      </c>
      <c r="B23561" t="s">
        <v>411</v>
      </c>
      <c r="C23561" s="70">
        <v>0</v>
      </c>
      <c r="D23561" s="70">
        <v>0</v>
      </c>
      <c r="E23561" s="71">
        <v>44773</v>
      </c>
      <c r="F23561" t="s">
        <v>5510</v>
      </c>
      <c r="G23561" t="s">
        <v>2247</v>
      </c>
      <c r="J23561" s="40">
        <v>0</v>
      </c>
      <c r="K23561" s="40">
        <v>0</v>
      </c>
    </row>
    <row r="23562" spans="1:11" x14ac:dyDescent="0.35">
      <c r="A23562">
        <v>67003</v>
      </c>
      <c r="B23562" t="s">
        <v>411</v>
      </c>
      <c r="C23562" s="70">
        <v>0</v>
      </c>
      <c r="D23562" s="70">
        <v>0</v>
      </c>
      <c r="E23562" s="71">
        <v>44773</v>
      </c>
      <c r="F23562" t="s">
        <v>5509</v>
      </c>
      <c r="G23562" t="s">
        <v>2247</v>
      </c>
      <c r="J23562" s="40">
        <v>0</v>
      </c>
      <c r="K23562" s="40">
        <v>0</v>
      </c>
    </row>
    <row r="23563" spans="1:11" x14ac:dyDescent="0.35">
      <c r="A23563">
        <v>67003</v>
      </c>
      <c r="B23563" t="s">
        <v>411</v>
      </c>
      <c r="C23563" s="70">
        <v>0</v>
      </c>
      <c r="D23563" s="70">
        <v>0</v>
      </c>
      <c r="E23563" s="71">
        <v>44773</v>
      </c>
      <c r="F23563" t="s">
        <v>5508</v>
      </c>
      <c r="G23563" t="s">
        <v>2247</v>
      </c>
      <c r="J23563" s="40">
        <v>0</v>
      </c>
      <c r="K23563" s="40">
        <v>0</v>
      </c>
    </row>
    <row r="23564" spans="1:11" x14ac:dyDescent="0.35">
      <c r="A23564">
        <v>67003</v>
      </c>
      <c r="B23564" t="s">
        <v>411</v>
      </c>
      <c r="C23564" s="70">
        <v>0</v>
      </c>
      <c r="D23564" s="70">
        <v>0</v>
      </c>
      <c r="E23564" s="71">
        <v>44773</v>
      </c>
      <c r="F23564" t="s">
        <v>5507</v>
      </c>
      <c r="G23564" t="s">
        <v>2247</v>
      </c>
      <c r="J23564" s="40">
        <v>0</v>
      </c>
      <c r="K23564" s="40">
        <v>0</v>
      </c>
    </row>
    <row r="23565" spans="1:11" x14ac:dyDescent="0.35">
      <c r="A23565">
        <v>67003</v>
      </c>
      <c r="B23565" t="s">
        <v>411</v>
      </c>
      <c r="C23565" s="70">
        <v>0</v>
      </c>
      <c r="D23565" s="70">
        <v>0</v>
      </c>
      <c r="E23565" s="71">
        <v>44773</v>
      </c>
      <c r="F23565" t="s">
        <v>5506</v>
      </c>
      <c r="G23565" t="s">
        <v>2247</v>
      </c>
      <c r="J23565" s="40">
        <v>0</v>
      </c>
      <c r="K23565" s="40">
        <v>0</v>
      </c>
    </row>
    <row r="23566" spans="1:11" x14ac:dyDescent="0.35">
      <c r="A23566">
        <v>67003</v>
      </c>
      <c r="B23566" t="s">
        <v>411</v>
      </c>
      <c r="C23566" s="70">
        <v>0</v>
      </c>
      <c r="D23566" s="70">
        <v>0</v>
      </c>
      <c r="E23566" s="71">
        <v>44773</v>
      </c>
      <c r="F23566" t="s">
        <v>5505</v>
      </c>
      <c r="G23566" t="s">
        <v>2247</v>
      </c>
      <c r="J23566" s="40">
        <v>0</v>
      </c>
      <c r="K23566" s="40">
        <v>0</v>
      </c>
    </row>
    <row r="23567" spans="1:11" x14ac:dyDescent="0.35">
      <c r="A23567">
        <v>67003</v>
      </c>
      <c r="B23567" t="s">
        <v>411</v>
      </c>
      <c r="C23567" s="70">
        <v>0</v>
      </c>
      <c r="D23567" s="70">
        <v>0</v>
      </c>
      <c r="E23567" s="71">
        <v>44773</v>
      </c>
      <c r="F23567" t="s">
        <v>5504</v>
      </c>
      <c r="G23567" t="s">
        <v>2247</v>
      </c>
      <c r="J23567" s="40">
        <v>0</v>
      </c>
      <c r="K23567" s="40">
        <v>0</v>
      </c>
    </row>
    <row r="23568" spans="1:11" x14ac:dyDescent="0.35">
      <c r="A23568">
        <v>67003</v>
      </c>
      <c r="B23568" t="s">
        <v>411</v>
      </c>
      <c r="C23568" s="70">
        <v>0</v>
      </c>
      <c r="D23568" s="70">
        <v>0</v>
      </c>
      <c r="E23568" s="71">
        <v>44773</v>
      </c>
      <c r="F23568" t="s">
        <v>5503</v>
      </c>
      <c r="G23568" t="s">
        <v>2247</v>
      </c>
      <c r="J23568" s="40">
        <v>0</v>
      </c>
      <c r="K23568" s="40">
        <v>0</v>
      </c>
    </row>
    <row r="23569" spans="1:11" x14ac:dyDescent="0.35">
      <c r="A23569">
        <v>67003</v>
      </c>
      <c r="B23569" t="s">
        <v>411</v>
      </c>
      <c r="C23569" s="70">
        <v>0</v>
      </c>
      <c r="D23569" s="70">
        <v>0</v>
      </c>
      <c r="E23569" s="71">
        <v>44773</v>
      </c>
      <c r="F23569" t="s">
        <v>5502</v>
      </c>
      <c r="G23569" t="s">
        <v>2247</v>
      </c>
      <c r="J23569" s="40">
        <v>0</v>
      </c>
      <c r="K23569" s="40">
        <v>0</v>
      </c>
    </row>
    <row r="23570" spans="1:11" x14ac:dyDescent="0.35">
      <c r="A23570">
        <v>67003</v>
      </c>
      <c r="B23570" t="s">
        <v>411</v>
      </c>
      <c r="C23570" s="70">
        <v>0</v>
      </c>
      <c r="D23570" s="70">
        <v>0</v>
      </c>
      <c r="E23570" s="71">
        <v>44773</v>
      </c>
      <c r="F23570" t="s">
        <v>5501</v>
      </c>
      <c r="G23570" t="s">
        <v>2247</v>
      </c>
      <c r="J23570" s="40">
        <v>0</v>
      </c>
      <c r="K23570" s="40">
        <v>0</v>
      </c>
    </row>
    <row r="23571" spans="1:11" x14ac:dyDescent="0.35">
      <c r="A23571">
        <v>67003</v>
      </c>
      <c r="B23571" t="s">
        <v>411</v>
      </c>
      <c r="C23571" s="70">
        <v>0</v>
      </c>
      <c r="D23571" s="70">
        <v>0</v>
      </c>
      <c r="E23571" s="71">
        <v>44773</v>
      </c>
      <c r="F23571" t="s">
        <v>5500</v>
      </c>
      <c r="G23571" t="s">
        <v>2247</v>
      </c>
      <c r="J23571" s="40">
        <v>0</v>
      </c>
      <c r="K23571" s="40">
        <v>0</v>
      </c>
    </row>
    <row r="23572" spans="1:11" x14ac:dyDescent="0.35">
      <c r="A23572">
        <v>67003</v>
      </c>
      <c r="B23572" t="s">
        <v>411</v>
      </c>
      <c r="C23572" s="70">
        <v>0</v>
      </c>
      <c r="D23572" s="70">
        <v>0</v>
      </c>
      <c r="E23572" s="71">
        <v>44773</v>
      </c>
      <c r="F23572" t="s">
        <v>5499</v>
      </c>
      <c r="G23572" t="s">
        <v>2247</v>
      </c>
      <c r="J23572" s="40">
        <v>0</v>
      </c>
      <c r="K23572" s="40">
        <v>0</v>
      </c>
    </row>
    <row r="23573" spans="1:11" x14ac:dyDescent="0.35">
      <c r="A23573">
        <v>67003</v>
      </c>
      <c r="B23573" t="s">
        <v>411</v>
      </c>
      <c r="C23573" s="70">
        <v>0</v>
      </c>
      <c r="D23573" s="70">
        <v>0</v>
      </c>
      <c r="E23573" s="71">
        <v>44773</v>
      </c>
      <c r="F23573" t="s">
        <v>5498</v>
      </c>
      <c r="G23573" t="s">
        <v>2247</v>
      </c>
      <c r="J23573" s="40">
        <v>0</v>
      </c>
      <c r="K23573" s="40">
        <v>0</v>
      </c>
    </row>
    <row r="23574" spans="1:11" x14ac:dyDescent="0.35">
      <c r="A23574">
        <v>67003</v>
      </c>
      <c r="B23574" t="s">
        <v>411</v>
      </c>
      <c r="C23574" s="70">
        <v>0</v>
      </c>
      <c r="D23574" s="70">
        <v>0</v>
      </c>
      <c r="E23574" s="71">
        <v>44773</v>
      </c>
      <c r="F23574" t="s">
        <v>5497</v>
      </c>
      <c r="G23574" t="s">
        <v>2247</v>
      </c>
      <c r="J23574" s="40">
        <v>0</v>
      </c>
      <c r="K23574" s="40">
        <v>0</v>
      </c>
    </row>
    <row r="23575" spans="1:11" x14ac:dyDescent="0.35">
      <c r="A23575">
        <v>67003</v>
      </c>
      <c r="B23575" t="s">
        <v>411</v>
      </c>
      <c r="C23575" s="70">
        <v>0</v>
      </c>
      <c r="D23575" s="70">
        <v>0</v>
      </c>
      <c r="E23575" s="71">
        <v>44773</v>
      </c>
      <c r="F23575" t="s">
        <v>5496</v>
      </c>
      <c r="G23575" t="s">
        <v>2247</v>
      </c>
      <c r="J23575" s="40">
        <v>0</v>
      </c>
      <c r="K23575" s="40">
        <v>0</v>
      </c>
    </row>
    <row r="23576" spans="1:11" x14ac:dyDescent="0.35">
      <c r="A23576">
        <v>67003</v>
      </c>
      <c r="B23576" t="s">
        <v>411</v>
      </c>
      <c r="C23576" s="70">
        <v>0</v>
      </c>
      <c r="D23576" s="70">
        <v>0</v>
      </c>
      <c r="E23576" s="71">
        <v>44773</v>
      </c>
      <c r="F23576" t="s">
        <v>5495</v>
      </c>
      <c r="G23576" t="s">
        <v>2247</v>
      </c>
      <c r="J23576" s="40">
        <v>0</v>
      </c>
      <c r="K23576" s="40">
        <v>0</v>
      </c>
    </row>
    <row r="23577" spans="1:11" x14ac:dyDescent="0.35">
      <c r="A23577">
        <v>67003</v>
      </c>
      <c r="B23577" t="s">
        <v>411</v>
      </c>
      <c r="C23577" s="70">
        <v>0</v>
      </c>
      <c r="D23577" s="70">
        <v>0</v>
      </c>
      <c r="E23577" s="71">
        <v>44773</v>
      </c>
      <c r="F23577" t="s">
        <v>5494</v>
      </c>
      <c r="G23577" t="s">
        <v>2247</v>
      </c>
      <c r="J23577" s="40">
        <v>0</v>
      </c>
      <c r="K23577" s="40">
        <v>0</v>
      </c>
    </row>
    <row r="23578" spans="1:11" x14ac:dyDescent="0.35">
      <c r="A23578">
        <v>67003</v>
      </c>
      <c r="B23578" t="s">
        <v>411</v>
      </c>
      <c r="C23578" s="70">
        <v>0</v>
      </c>
      <c r="D23578" s="70">
        <v>0</v>
      </c>
      <c r="E23578" s="71">
        <v>44773</v>
      </c>
      <c r="F23578" t="s">
        <v>5493</v>
      </c>
      <c r="G23578" t="s">
        <v>2247</v>
      </c>
      <c r="J23578" s="40">
        <v>0</v>
      </c>
      <c r="K23578" s="40">
        <v>0</v>
      </c>
    </row>
    <row r="23579" spans="1:11" x14ac:dyDescent="0.35">
      <c r="A23579">
        <v>67003</v>
      </c>
      <c r="B23579" t="s">
        <v>411</v>
      </c>
      <c r="C23579" s="70">
        <v>0</v>
      </c>
      <c r="D23579" s="70">
        <v>0</v>
      </c>
      <c r="E23579" s="71">
        <v>44773</v>
      </c>
      <c r="F23579" t="s">
        <v>5492</v>
      </c>
      <c r="G23579" t="s">
        <v>2247</v>
      </c>
      <c r="J23579" s="40">
        <v>0</v>
      </c>
      <c r="K23579" s="40">
        <v>0</v>
      </c>
    </row>
    <row r="23580" spans="1:11" x14ac:dyDescent="0.35">
      <c r="A23580">
        <v>67003</v>
      </c>
      <c r="B23580" t="s">
        <v>411</v>
      </c>
      <c r="C23580" s="70">
        <v>0</v>
      </c>
      <c r="D23580" s="70">
        <v>0</v>
      </c>
      <c r="E23580" s="71">
        <v>44773</v>
      </c>
      <c r="F23580" t="s">
        <v>5491</v>
      </c>
      <c r="G23580" t="s">
        <v>2247</v>
      </c>
      <c r="J23580" s="40">
        <v>0</v>
      </c>
      <c r="K23580" s="40">
        <v>0</v>
      </c>
    </row>
    <row r="23581" spans="1:11" x14ac:dyDescent="0.35">
      <c r="A23581">
        <v>67003</v>
      </c>
      <c r="B23581" t="s">
        <v>411</v>
      </c>
      <c r="C23581" s="70">
        <v>0</v>
      </c>
      <c r="D23581" s="70">
        <v>0</v>
      </c>
      <c r="E23581" s="71">
        <v>44773</v>
      </c>
      <c r="F23581" t="s">
        <v>5490</v>
      </c>
      <c r="G23581" t="s">
        <v>2247</v>
      </c>
      <c r="J23581" s="40">
        <v>0</v>
      </c>
      <c r="K23581" s="40">
        <v>0</v>
      </c>
    </row>
    <row r="23582" spans="1:11" x14ac:dyDescent="0.35">
      <c r="A23582">
        <v>67003</v>
      </c>
      <c r="B23582" t="s">
        <v>411</v>
      </c>
      <c r="C23582" s="70">
        <v>0</v>
      </c>
      <c r="D23582" s="70">
        <v>0</v>
      </c>
      <c r="E23582" s="71">
        <v>44773</v>
      </c>
      <c r="F23582" t="s">
        <v>5489</v>
      </c>
      <c r="G23582" t="s">
        <v>2247</v>
      </c>
      <c r="J23582" s="40">
        <v>0</v>
      </c>
      <c r="K23582" s="40">
        <v>0</v>
      </c>
    </row>
    <row r="23583" spans="1:11" x14ac:dyDescent="0.35">
      <c r="A23583">
        <v>67003</v>
      </c>
      <c r="B23583" t="s">
        <v>411</v>
      </c>
      <c r="C23583" s="70">
        <v>0</v>
      </c>
      <c r="D23583" s="70">
        <v>0</v>
      </c>
      <c r="E23583" s="71">
        <v>44773</v>
      </c>
      <c r="F23583" t="s">
        <v>5488</v>
      </c>
      <c r="G23583" t="s">
        <v>2247</v>
      </c>
      <c r="J23583" s="40">
        <v>0</v>
      </c>
      <c r="K23583" s="40">
        <v>0</v>
      </c>
    </row>
    <row r="23584" spans="1:11" x14ac:dyDescent="0.35">
      <c r="A23584">
        <v>67003</v>
      </c>
      <c r="B23584" t="s">
        <v>411</v>
      </c>
      <c r="C23584" s="70">
        <v>0</v>
      </c>
      <c r="D23584" s="70">
        <v>0</v>
      </c>
      <c r="E23584" s="71">
        <v>44773</v>
      </c>
      <c r="F23584" t="s">
        <v>5487</v>
      </c>
      <c r="G23584" t="s">
        <v>2247</v>
      </c>
      <c r="J23584" s="40">
        <v>0</v>
      </c>
      <c r="K23584" s="40">
        <v>0</v>
      </c>
    </row>
    <row r="23585" spans="1:11" x14ac:dyDescent="0.35">
      <c r="A23585">
        <v>67003</v>
      </c>
      <c r="B23585" t="s">
        <v>411</v>
      </c>
      <c r="C23585" s="70">
        <v>0</v>
      </c>
      <c r="D23585" s="70">
        <v>0</v>
      </c>
      <c r="E23585" s="71">
        <v>44773</v>
      </c>
      <c r="F23585" t="s">
        <v>5486</v>
      </c>
      <c r="G23585" t="s">
        <v>2247</v>
      </c>
      <c r="J23585" s="40">
        <v>0</v>
      </c>
      <c r="K23585" s="40">
        <v>0</v>
      </c>
    </row>
    <row r="23586" spans="1:11" x14ac:dyDescent="0.35">
      <c r="A23586">
        <v>67003</v>
      </c>
      <c r="B23586" t="s">
        <v>411</v>
      </c>
      <c r="C23586" s="70">
        <v>0</v>
      </c>
      <c r="D23586" s="70">
        <v>0</v>
      </c>
      <c r="E23586" s="71">
        <v>44773</v>
      </c>
      <c r="F23586" t="s">
        <v>5485</v>
      </c>
      <c r="G23586" t="s">
        <v>2247</v>
      </c>
      <c r="J23586" s="40">
        <v>0</v>
      </c>
      <c r="K23586" s="40">
        <v>0</v>
      </c>
    </row>
    <row r="23587" spans="1:11" x14ac:dyDescent="0.35">
      <c r="A23587">
        <v>67003</v>
      </c>
      <c r="B23587" t="s">
        <v>411</v>
      </c>
      <c r="C23587" s="70">
        <v>0</v>
      </c>
      <c r="D23587" s="70">
        <v>0</v>
      </c>
      <c r="E23587" s="71">
        <v>44773</v>
      </c>
      <c r="F23587" t="s">
        <v>5484</v>
      </c>
      <c r="G23587" t="s">
        <v>2247</v>
      </c>
      <c r="J23587" s="40">
        <v>0</v>
      </c>
      <c r="K23587" s="40">
        <v>0</v>
      </c>
    </row>
    <row r="23588" spans="1:11" x14ac:dyDescent="0.35">
      <c r="A23588">
        <v>67003</v>
      </c>
      <c r="B23588" t="s">
        <v>411</v>
      </c>
      <c r="C23588" s="70">
        <v>0</v>
      </c>
      <c r="D23588" s="70">
        <v>0</v>
      </c>
      <c r="E23588" s="71">
        <v>44773</v>
      </c>
      <c r="F23588" t="s">
        <v>5483</v>
      </c>
      <c r="G23588" t="s">
        <v>2247</v>
      </c>
      <c r="J23588" s="40">
        <v>0</v>
      </c>
      <c r="K23588" s="40">
        <v>0</v>
      </c>
    </row>
    <row r="23589" spans="1:11" x14ac:dyDescent="0.35">
      <c r="A23589">
        <v>67003</v>
      </c>
      <c r="B23589" t="s">
        <v>411</v>
      </c>
      <c r="C23589" s="70">
        <v>0</v>
      </c>
      <c r="D23589" s="70">
        <v>0</v>
      </c>
      <c r="E23589" s="71">
        <v>44773</v>
      </c>
      <c r="F23589" t="s">
        <v>5482</v>
      </c>
      <c r="G23589" t="s">
        <v>2247</v>
      </c>
      <c r="J23589" s="40">
        <v>0</v>
      </c>
      <c r="K23589" s="40">
        <v>0</v>
      </c>
    </row>
    <row r="23590" spans="1:11" x14ac:dyDescent="0.35">
      <c r="A23590">
        <v>67003</v>
      </c>
      <c r="B23590" t="s">
        <v>411</v>
      </c>
      <c r="C23590" s="70">
        <v>0</v>
      </c>
      <c r="D23590" s="70">
        <v>0</v>
      </c>
      <c r="E23590" s="71">
        <v>44773</v>
      </c>
      <c r="F23590" t="s">
        <v>5481</v>
      </c>
      <c r="G23590" t="s">
        <v>2247</v>
      </c>
      <c r="J23590" s="40">
        <v>0</v>
      </c>
      <c r="K23590" s="40">
        <v>0</v>
      </c>
    </row>
    <row r="23591" spans="1:11" x14ac:dyDescent="0.35">
      <c r="A23591">
        <v>67003</v>
      </c>
      <c r="B23591" t="s">
        <v>411</v>
      </c>
      <c r="C23591" s="70">
        <v>0</v>
      </c>
      <c r="D23591" s="70">
        <v>0</v>
      </c>
      <c r="E23591" s="71">
        <v>44773</v>
      </c>
      <c r="F23591" t="s">
        <v>5480</v>
      </c>
      <c r="G23591" t="s">
        <v>2247</v>
      </c>
      <c r="J23591" s="40">
        <v>0</v>
      </c>
      <c r="K23591" s="40">
        <v>0</v>
      </c>
    </row>
    <row r="23592" spans="1:11" x14ac:dyDescent="0.35">
      <c r="A23592">
        <v>67003</v>
      </c>
      <c r="B23592" t="s">
        <v>411</v>
      </c>
      <c r="C23592" s="70">
        <v>0</v>
      </c>
      <c r="D23592" s="70">
        <v>0</v>
      </c>
      <c r="E23592" s="71">
        <v>44773</v>
      </c>
      <c r="F23592" t="s">
        <v>5479</v>
      </c>
      <c r="G23592" t="s">
        <v>2247</v>
      </c>
      <c r="J23592" s="40">
        <v>0</v>
      </c>
      <c r="K23592" s="40">
        <v>0</v>
      </c>
    </row>
    <row r="23593" spans="1:11" x14ac:dyDescent="0.35">
      <c r="A23593">
        <v>67003</v>
      </c>
      <c r="B23593" t="s">
        <v>411</v>
      </c>
      <c r="C23593" s="70">
        <v>0</v>
      </c>
      <c r="D23593" s="70">
        <v>0</v>
      </c>
      <c r="E23593" s="71">
        <v>44773</v>
      </c>
      <c r="F23593" t="s">
        <v>5478</v>
      </c>
      <c r="G23593" t="s">
        <v>2247</v>
      </c>
      <c r="J23593" s="40">
        <v>0</v>
      </c>
      <c r="K23593" s="40">
        <v>0</v>
      </c>
    </row>
    <row r="23594" spans="1:11" x14ac:dyDescent="0.35">
      <c r="A23594">
        <v>67003</v>
      </c>
      <c r="B23594" t="s">
        <v>411</v>
      </c>
      <c r="C23594" s="70">
        <v>0</v>
      </c>
      <c r="D23594" s="70">
        <v>0</v>
      </c>
      <c r="E23594" s="71">
        <v>44773</v>
      </c>
      <c r="F23594" t="s">
        <v>5477</v>
      </c>
      <c r="G23594" t="s">
        <v>2247</v>
      </c>
      <c r="J23594" s="40">
        <v>0</v>
      </c>
      <c r="K23594" s="40">
        <v>0</v>
      </c>
    </row>
    <row r="23595" spans="1:11" x14ac:dyDescent="0.35">
      <c r="A23595">
        <v>67003</v>
      </c>
      <c r="B23595" t="s">
        <v>411</v>
      </c>
      <c r="C23595" s="70">
        <v>0</v>
      </c>
      <c r="D23595" s="70">
        <v>0</v>
      </c>
      <c r="E23595" s="71">
        <v>44773</v>
      </c>
      <c r="F23595" t="s">
        <v>5476</v>
      </c>
      <c r="G23595" t="s">
        <v>2247</v>
      </c>
      <c r="J23595" s="40">
        <v>0</v>
      </c>
      <c r="K23595" s="40">
        <v>0</v>
      </c>
    </row>
    <row r="23596" spans="1:11" x14ac:dyDescent="0.35">
      <c r="A23596">
        <v>67003</v>
      </c>
      <c r="B23596" t="s">
        <v>411</v>
      </c>
      <c r="C23596" s="70">
        <v>0</v>
      </c>
      <c r="D23596" s="70">
        <v>0</v>
      </c>
      <c r="E23596" s="71">
        <v>44773</v>
      </c>
      <c r="F23596" t="s">
        <v>5475</v>
      </c>
      <c r="G23596" t="s">
        <v>2247</v>
      </c>
      <c r="J23596" s="40">
        <v>0</v>
      </c>
      <c r="K23596" s="40">
        <v>0</v>
      </c>
    </row>
    <row r="23597" spans="1:11" x14ac:dyDescent="0.35">
      <c r="A23597">
        <v>67003</v>
      </c>
      <c r="B23597" t="s">
        <v>411</v>
      </c>
      <c r="C23597" s="70">
        <v>0</v>
      </c>
      <c r="D23597" s="70">
        <v>0</v>
      </c>
      <c r="E23597" s="71">
        <v>44773</v>
      </c>
      <c r="F23597" t="s">
        <v>5474</v>
      </c>
      <c r="G23597" t="s">
        <v>2247</v>
      </c>
      <c r="J23597" s="40">
        <v>0</v>
      </c>
      <c r="K23597" s="40">
        <v>0</v>
      </c>
    </row>
    <row r="23598" spans="1:11" x14ac:dyDescent="0.35">
      <c r="A23598">
        <v>67003</v>
      </c>
      <c r="B23598" t="s">
        <v>411</v>
      </c>
      <c r="C23598" s="70">
        <v>0</v>
      </c>
      <c r="D23598" s="70">
        <v>0</v>
      </c>
      <c r="E23598" s="71">
        <v>44773</v>
      </c>
      <c r="F23598" t="s">
        <v>5473</v>
      </c>
      <c r="G23598" t="s">
        <v>2247</v>
      </c>
      <c r="J23598" s="40">
        <v>0</v>
      </c>
      <c r="K23598" s="40">
        <v>0</v>
      </c>
    </row>
    <row r="23599" spans="1:11" x14ac:dyDescent="0.35">
      <c r="A23599">
        <v>67003</v>
      </c>
      <c r="B23599" t="s">
        <v>411</v>
      </c>
      <c r="C23599" s="70">
        <v>0</v>
      </c>
      <c r="D23599" s="70">
        <v>0</v>
      </c>
      <c r="E23599" s="71">
        <v>44773</v>
      </c>
      <c r="F23599" t="s">
        <v>5472</v>
      </c>
      <c r="G23599" t="s">
        <v>2247</v>
      </c>
      <c r="J23599" s="40">
        <v>0</v>
      </c>
      <c r="K23599" s="40">
        <v>0</v>
      </c>
    </row>
    <row r="23600" spans="1:11" x14ac:dyDescent="0.35">
      <c r="A23600">
        <v>67003</v>
      </c>
      <c r="B23600" t="s">
        <v>411</v>
      </c>
      <c r="C23600" s="70">
        <v>0</v>
      </c>
      <c r="D23600" s="70">
        <v>0</v>
      </c>
      <c r="E23600" s="71">
        <v>44773</v>
      </c>
      <c r="F23600" t="s">
        <v>5471</v>
      </c>
      <c r="G23600" t="s">
        <v>2247</v>
      </c>
      <c r="J23600" s="40">
        <v>0</v>
      </c>
      <c r="K23600" s="40">
        <v>0</v>
      </c>
    </row>
    <row r="23601" spans="1:11" x14ac:dyDescent="0.35">
      <c r="A23601">
        <v>67003</v>
      </c>
      <c r="B23601" t="s">
        <v>411</v>
      </c>
      <c r="C23601" s="70">
        <v>0</v>
      </c>
      <c r="D23601" s="70">
        <v>0</v>
      </c>
      <c r="E23601" s="71">
        <v>44773</v>
      </c>
      <c r="F23601" t="s">
        <v>5470</v>
      </c>
      <c r="G23601" t="s">
        <v>2247</v>
      </c>
      <c r="J23601" s="40">
        <v>0</v>
      </c>
      <c r="K23601" s="40">
        <v>1561.73</v>
      </c>
    </row>
    <row r="23602" spans="1:11" x14ac:dyDescent="0.35">
      <c r="A23602">
        <v>67003</v>
      </c>
      <c r="B23602" t="s">
        <v>411</v>
      </c>
      <c r="C23602" s="70">
        <v>0</v>
      </c>
      <c r="D23602" s="70">
        <v>0</v>
      </c>
      <c r="E23602" s="71">
        <v>44773</v>
      </c>
      <c r="F23602" t="s">
        <v>5469</v>
      </c>
      <c r="G23602" t="s">
        <v>2247</v>
      </c>
      <c r="J23602" s="40">
        <v>0</v>
      </c>
      <c r="K23602" s="40">
        <v>17.010000000000002</v>
      </c>
    </row>
    <row r="23603" spans="1:11" x14ac:dyDescent="0.35">
      <c r="A23603">
        <v>67003</v>
      </c>
      <c r="B23603" t="s">
        <v>411</v>
      </c>
      <c r="C23603" s="70">
        <v>0</v>
      </c>
      <c r="D23603" s="70">
        <v>0</v>
      </c>
      <c r="E23603" s="71">
        <v>44773</v>
      </c>
      <c r="F23603" t="s">
        <v>5468</v>
      </c>
      <c r="G23603" t="s">
        <v>2247</v>
      </c>
      <c r="J23603" s="40">
        <v>0</v>
      </c>
      <c r="K23603" s="40">
        <v>9.2100000000000009</v>
      </c>
    </row>
    <row r="23604" spans="1:11" x14ac:dyDescent="0.35">
      <c r="A23604">
        <v>67003</v>
      </c>
      <c r="B23604" t="s">
        <v>411</v>
      </c>
      <c r="C23604" s="70">
        <v>0</v>
      </c>
      <c r="D23604" s="70">
        <v>0</v>
      </c>
      <c r="E23604" s="71">
        <v>44773</v>
      </c>
      <c r="F23604" t="s">
        <v>5467</v>
      </c>
      <c r="G23604" t="s">
        <v>2247</v>
      </c>
      <c r="J23604" s="40">
        <v>439.69</v>
      </c>
      <c r="K23604" s="40">
        <v>0</v>
      </c>
    </row>
    <row r="23605" spans="1:11" x14ac:dyDescent="0.35">
      <c r="A23605">
        <v>67003</v>
      </c>
      <c r="B23605" t="s">
        <v>411</v>
      </c>
      <c r="C23605" s="70">
        <v>0</v>
      </c>
      <c r="D23605" s="70">
        <v>0</v>
      </c>
      <c r="E23605" s="71">
        <v>44773</v>
      </c>
      <c r="F23605" t="s">
        <v>5466</v>
      </c>
      <c r="G23605" t="s">
        <v>2247</v>
      </c>
      <c r="J23605" s="40">
        <v>0</v>
      </c>
      <c r="K23605" s="40">
        <v>51.42</v>
      </c>
    </row>
    <row r="23606" spans="1:11" x14ac:dyDescent="0.35">
      <c r="A23606">
        <v>67003</v>
      </c>
      <c r="B23606" t="s">
        <v>411</v>
      </c>
      <c r="C23606" s="70">
        <v>0</v>
      </c>
      <c r="D23606" s="70">
        <v>0</v>
      </c>
      <c r="E23606" s="71">
        <v>44773</v>
      </c>
      <c r="F23606" t="s">
        <v>5465</v>
      </c>
      <c r="G23606" t="s">
        <v>2247</v>
      </c>
      <c r="J23606" s="40">
        <v>22.91</v>
      </c>
      <c r="K23606" s="40">
        <v>0</v>
      </c>
    </row>
    <row r="23607" spans="1:11" x14ac:dyDescent="0.35">
      <c r="A23607">
        <v>67003</v>
      </c>
      <c r="B23607" t="s">
        <v>411</v>
      </c>
      <c r="C23607" s="70">
        <v>0</v>
      </c>
      <c r="D23607" s="70">
        <v>0</v>
      </c>
      <c r="E23607" s="71">
        <v>44773</v>
      </c>
      <c r="F23607" t="s">
        <v>5464</v>
      </c>
      <c r="G23607" t="s">
        <v>2247</v>
      </c>
      <c r="J23607" s="40">
        <v>850.61</v>
      </c>
      <c r="K23607" s="40">
        <v>0</v>
      </c>
    </row>
    <row r="23608" spans="1:11" x14ac:dyDescent="0.35">
      <c r="A23608">
        <v>67003</v>
      </c>
      <c r="B23608" t="s">
        <v>411</v>
      </c>
      <c r="C23608" s="70">
        <v>0</v>
      </c>
      <c r="D23608" s="70">
        <v>0</v>
      </c>
      <c r="E23608" s="71">
        <v>44773</v>
      </c>
      <c r="F23608" t="s">
        <v>5463</v>
      </c>
      <c r="G23608" t="s">
        <v>2247</v>
      </c>
      <c r="J23608" s="40">
        <v>5.41</v>
      </c>
      <c r="K23608" s="40">
        <v>0</v>
      </c>
    </row>
    <row r="23609" spans="1:11" x14ac:dyDescent="0.35">
      <c r="A23609">
        <v>67003</v>
      </c>
      <c r="B23609" t="s">
        <v>411</v>
      </c>
      <c r="C23609" s="70">
        <v>0</v>
      </c>
      <c r="D23609" s="70">
        <v>0</v>
      </c>
      <c r="E23609" s="71">
        <v>44773</v>
      </c>
      <c r="F23609" t="s">
        <v>5462</v>
      </c>
      <c r="G23609" t="s">
        <v>2247</v>
      </c>
      <c r="J23609" s="40">
        <v>1300.1199999999999</v>
      </c>
      <c r="K23609" s="40">
        <v>0</v>
      </c>
    </row>
    <row r="23610" spans="1:11" x14ac:dyDescent="0.35">
      <c r="A23610">
        <v>67003</v>
      </c>
      <c r="B23610" t="s">
        <v>411</v>
      </c>
      <c r="C23610" s="70">
        <v>0</v>
      </c>
      <c r="D23610" s="70">
        <v>0</v>
      </c>
      <c r="E23610" s="71">
        <v>44773</v>
      </c>
      <c r="F23610" t="s">
        <v>5461</v>
      </c>
      <c r="G23610" t="s">
        <v>2247</v>
      </c>
      <c r="J23610" s="40">
        <v>741.27</v>
      </c>
      <c r="K23610" s="40">
        <v>0</v>
      </c>
    </row>
    <row r="23611" spans="1:11" x14ac:dyDescent="0.35">
      <c r="A23611">
        <v>67003</v>
      </c>
      <c r="B23611" t="s">
        <v>411</v>
      </c>
      <c r="C23611" s="70">
        <v>0</v>
      </c>
      <c r="D23611" s="70">
        <v>0</v>
      </c>
      <c r="E23611" s="71">
        <v>44773</v>
      </c>
      <c r="F23611" t="s">
        <v>5460</v>
      </c>
      <c r="G23611" t="s">
        <v>2247</v>
      </c>
      <c r="J23611" s="40">
        <v>163.16</v>
      </c>
      <c r="K23611" s="40">
        <v>0</v>
      </c>
    </row>
    <row r="23612" spans="1:11" x14ac:dyDescent="0.35">
      <c r="A23612">
        <v>67003</v>
      </c>
      <c r="B23612" t="s">
        <v>411</v>
      </c>
      <c r="C23612" s="70">
        <v>0</v>
      </c>
      <c r="D23612" s="70">
        <v>0</v>
      </c>
      <c r="E23612" s="71">
        <v>44773</v>
      </c>
      <c r="F23612" t="s">
        <v>5459</v>
      </c>
      <c r="G23612" t="s">
        <v>2247</v>
      </c>
      <c r="J23612" s="40">
        <v>723.68</v>
      </c>
      <c r="K23612" s="40">
        <v>0</v>
      </c>
    </row>
    <row r="23613" spans="1:11" x14ac:dyDescent="0.35">
      <c r="A23613">
        <v>67003</v>
      </c>
      <c r="B23613" t="s">
        <v>411</v>
      </c>
      <c r="C23613" s="70">
        <v>0</v>
      </c>
      <c r="D23613" s="70">
        <v>0</v>
      </c>
      <c r="E23613" s="71">
        <v>44773</v>
      </c>
      <c r="F23613" t="s">
        <v>5458</v>
      </c>
      <c r="G23613" t="s">
        <v>2247</v>
      </c>
      <c r="J23613" s="40">
        <v>0</v>
      </c>
      <c r="K23613" s="40">
        <v>3305.57</v>
      </c>
    </row>
    <row r="23614" spans="1:11" x14ac:dyDescent="0.35">
      <c r="A23614">
        <v>67003</v>
      </c>
      <c r="B23614" t="s">
        <v>411</v>
      </c>
      <c r="C23614" s="70">
        <v>0</v>
      </c>
      <c r="D23614" s="70">
        <v>0</v>
      </c>
      <c r="E23614" s="71">
        <v>44773</v>
      </c>
      <c r="F23614" t="s">
        <v>5457</v>
      </c>
      <c r="G23614" t="s">
        <v>2247</v>
      </c>
      <c r="J23614" s="40">
        <v>0</v>
      </c>
      <c r="K23614" s="40">
        <v>132.47999999999999</v>
      </c>
    </row>
    <row r="23615" spans="1:11" x14ac:dyDescent="0.35">
      <c r="A23615">
        <v>67003</v>
      </c>
      <c r="B23615" t="s">
        <v>411</v>
      </c>
      <c r="C23615" s="70">
        <v>0</v>
      </c>
      <c r="D23615" s="70">
        <v>0</v>
      </c>
      <c r="E23615" s="71">
        <v>44773</v>
      </c>
      <c r="F23615" t="s">
        <v>5456</v>
      </c>
      <c r="G23615" t="s">
        <v>2247</v>
      </c>
      <c r="J23615" s="40">
        <v>38.450000000000003</v>
      </c>
      <c r="K23615" s="40">
        <v>0</v>
      </c>
    </row>
    <row r="23616" spans="1:11" x14ac:dyDescent="0.35">
      <c r="A23616">
        <v>67003</v>
      </c>
      <c r="B23616" t="s">
        <v>411</v>
      </c>
      <c r="C23616" s="70">
        <v>0</v>
      </c>
      <c r="D23616" s="70">
        <v>0</v>
      </c>
      <c r="E23616" s="71">
        <v>44773</v>
      </c>
      <c r="F23616" t="s">
        <v>5455</v>
      </c>
      <c r="G23616" t="s">
        <v>2247</v>
      </c>
      <c r="J23616" s="40">
        <v>16.420000000000002</v>
      </c>
      <c r="K23616" s="40">
        <v>0</v>
      </c>
    </row>
    <row r="23617" spans="1:11" x14ac:dyDescent="0.35">
      <c r="A23617">
        <v>67003</v>
      </c>
      <c r="B23617" t="s">
        <v>411</v>
      </c>
      <c r="C23617" s="70">
        <v>0</v>
      </c>
      <c r="D23617" s="70">
        <v>0</v>
      </c>
      <c r="E23617" s="71">
        <v>44773</v>
      </c>
      <c r="F23617" t="s">
        <v>5454</v>
      </c>
      <c r="G23617" t="s">
        <v>2247</v>
      </c>
      <c r="J23617" s="40">
        <v>39.799999999999997</v>
      </c>
      <c r="K23617" s="40">
        <v>0</v>
      </c>
    </row>
    <row r="23618" spans="1:11" x14ac:dyDescent="0.35">
      <c r="A23618">
        <v>67003</v>
      </c>
      <c r="B23618" t="s">
        <v>411</v>
      </c>
      <c r="C23618" s="70">
        <v>0</v>
      </c>
      <c r="D23618" s="70">
        <v>0</v>
      </c>
      <c r="E23618" s="71">
        <v>44773</v>
      </c>
      <c r="F23618" t="s">
        <v>5453</v>
      </c>
      <c r="G23618" t="s">
        <v>2247</v>
      </c>
      <c r="J23618" s="40">
        <v>0</v>
      </c>
      <c r="K23618" s="40">
        <v>13.14</v>
      </c>
    </row>
    <row r="23619" spans="1:11" x14ac:dyDescent="0.35">
      <c r="A23619">
        <v>67003</v>
      </c>
      <c r="B23619" t="s">
        <v>411</v>
      </c>
      <c r="C23619" s="70">
        <v>0</v>
      </c>
      <c r="D23619" s="70">
        <v>0</v>
      </c>
      <c r="E23619" s="71">
        <v>44773</v>
      </c>
      <c r="F23619" t="s">
        <v>5452</v>
      </c>
      <c r="G23619" t="s">
        <v>2247</v>
      </c>
      <c r="J23619" s="40">
        <v>0</v>
      </c>
      <c r="K23619" s="40">
        <v>88.85</v>
      </c>
    </row>
    <row r="23620" spans="1:11" x14ac:dyDescent="0.35">
      <c r="A23620">
        <v>67003</v>
      </c>
      <c r="B23620" t="s">
        <v>411</v>
      </c>
      <c r="C23620" s="70">
        <v>0</v>
      </c>
      <c r="D23620" s="70">
        <v>0</v>
      </c>
      <c r="E23620" s="71">
        <v>44773</v>
      </c>
      <c r="F23620" t="s">
        <v>5451</v>
      </c>
      <c r="G23620" t="s">
        <v>2247</v>
      </c>
      <c r="J23620" s="40">
        <v>0</v>
      </c>
      <c r="K23620" s="40">
        <v>4.72</v>
      </c>
    </row>
    <row r="23621" spans="1:11" x14ac:dyDescent="0.35">
      <c r="A23621">
        <v>67003</v>
      </c>
      <c r="B23621" t="s">
        <v>411</v>
      </c>
      <c r="C23621" s="70">
        <v>0</v>
      </c>
      <c r="D23621" s="70">
        <v>0</v>
      </c>
      <c r="E23621" s="71">
        <v>44773</v>
      </c>
      <c r="F23621" t="s">
        <v>5450</v>
      </c>
      <c r="G23621" t="s">
        <v>2247</v>
      </c>
      <c r="J23621" s="40">
        <v>0</v>
      </c>
      <c r="K23621" s="40">
        <v>964.32</v>
      </c>
    </row>
    <row r="23622" spans="1:11" x14ac:dyDescent="0.35">
      <c r="A23622">
        <v>67003</v>
      </c>
      <c r="B23622" t="s">
        <v>411</v>
      </c>
      <c r="C23622" s="70">
        <v>0</v>
      </c>
      <c r="D23622" s="70">
        <v>0</v>
      </c>
      <c r="E23622" s="71">
        <v>44773</v>
      </c>
      <c r="F23622" t="s">
        <v>5449</v>
      </c>
      <c r="G23622" t="s">
        <v>2247</v>
      </c>
      <c r="J23622" s="40">
        <v>0</v>
      </c>
      <c r="K23622" s="40">
        <v>339.3</v>
      </c>
    </row>
    <row r="23623" spans="1:11" x14ac:dyDescent="0.35">
      <c r="A23623">
        <v>67003</v>
      </c>
      <c r="B23623" t="s">
        <v>411</v>
      </c>
      <c r="C23623" s="70">
        <v>0</v>
      </c>
      <c r="D23623" s="70">
        <v>0</v>
      </c>
      <c r="E23623" s="71">
        <v>44773</v>
      </c>
      <c r="F23623" t="s">
        <v>5448</v>
      </c>
      <c r="G23623" t="s">
        <v>2247</v>
      </c>
      <c r="J23623" s="40">
        <v>0</v>
      </c>
      <c r="K23623" s="40">
        <v>31.47</v>
      </c>
    </row>
    <row r="23624" spans="1:11" x14ac:dyDescent="0.35">
      <c r="A23624">
        <v>67003</v>
      </c>
      <c r="B23624" t="s">
        <v>411</v>
      </c>
      <c r="C23624" s="70">
        <v>0</v>
      </c>
      <c r="D23624" s="70">
        <v>0</v>
      </c>
      <c r="E23624" s="71">
        <v>44773</v>
      </c>
      <c r="F23624" t="s">
        <v>5447</v>
      </c>
      <c r="G23624" t="s">
        <v>2247</v>
      </c>
      <c r="J23624" s="40">
        <v>0.47</v>
      </c>
      <c r="K23624" s="40">
        <v>0</v>
      </c>
    </row>
    <row r="23625" spans="1:11" x14ac:dyDescent="0.35">
      <c r="A23625">
        <v>67003</v>
      </c>
      <c r="B23625" t="s">
        <v>411</v>
      </c>
      <c r="C23625" s="70">
        <v>0</v>
      </c>
      <c r="D23625" s="70">
        <v>0</v>
      </c>
      <c r="E23625" s="71">
        <v>44773</v>
      </c>
      <c r="F23625" t="s">
        <v>5446</v>
      </c>
      <c r="G23625" t="s">
        <v>2247</v>
      </c>
      <c r="J23625" s="40">
        <v>0</v>
      </c>
      <c r="K23625" s="40">
        <v>16138.5</v>
      </c>
    </row>
    <row r="23626" spans="1:11" x14ac:dyDescent="0.35">
      <c r="A23626">
        <v>67003</v>
      </c>
      <c r="B23626" t="s">
        <v>411</v>
      </c>
      <c r="C23626" s="70">
        <v>0</v>
      </c>
      <c r="D23626" s="70">
        <v>0</v>
      </c>
      <c r="E23626" s="71">
        <v>44773</v>
      </c>
      <c r="F23626" t="s">
        <v>5445</v>
      </c>
      <c r="G23626" t="s">
        <v>2247</v>
      </c>
      <c r="J23626" s="40">
        <v>1771.8</v>
      </c>
      <c r="K23626" s="40">
        <v>0</v>
      </c>
    </row>
    <row r="23627" spans="1:11" x14ac:dyDescent="0.35">
      <c r="A23627">
        <v>67003</v>
      </c>
      <c r="B23627" t="s">
        <v>411</v>
      </c>
      <c r="C23627" s="70">
        <v>0</v>
      </c>
      <c r="D23627" s="70">
        <v>0</v>
      </c>
      <c r="E23627" s="71">
        <v>44773</v>
      </c>
      <c r="F23627" t="s">
        <v>5444</v>
      </c>
      <c r="G23627" t="s">
        <v>2247</v>
      </c>
      <c r="J23627" s="40">
        <v>0</v>
      </c>
      <c r="K23627" s="40">
        <v>21.53</v>
      </c>
    </row>
    <row r="23628" spans="1:11" x14ac:dyDescent="0.35">
      <c r="A23628">
        <v>67003</v>
      </c>
      <c r="B23628" t="s">
        <v>411</v>
      </c>
      <c r="C23628" s="70">
        <v>0</v>
      </c>
      <c r="D23628" s="70">
        <v>0</v>
      </c>
      <c r="E23628" s="71">
        <v>44773</v>
      </c>
      <c r="F23628" t="s">
        <v>5443</v>
      </c>
      <c r="G23628" t="s">
        <v>2247</v>
      </c>
      <c r="J23628" s="40">
        <v>43.91</v>
      </c>
      <c r="K23628" s="40">
        <v>0</v>
      </c>
    </row>
    <row r="23629" spans="1:11" x14ac:dyDescent="0.35">
      <c r="A23629">
        <v>67003</v>
      </c>
      <c r="B23629" t="s">
        <v>411</v>
      </c>
      <c r="C23629" s="70">
        <v>0</v>
      </c>
      <c r="D23629" s="70">
        <v>0</v>
      </c>
      <c r="E23629" s="71">
        <v>44773</v>
      </c>
      <c r="F23629" t="s">
        <v>5442</v>
      </c>
      <c r="G23629" t="s">
        <v>2247</v>
      </c>
      <c r="J23629" s="40">
        <v>491.42</v>
      </c>
      <c r="K23629" s="40">
        <v>0</v>
      </c>
    </row>
    <row r="23630" spans="1:11" x14ac:dyDescent="0.35">
      <c r="A23630">
        <v>67003</v>
      </c>
      <c r="B23630" t="s">
        <v>411</v>
      </c>
      <c r="C23630" s="70">
        <v>0</v>
      </c>
      <c r="D23630" s="70">
        <v>0</v>
      </c>
      <c r="E23630" s="71">
        <v>44773</v>
      </c>
      <c r="F23630" t="s">
        <v>5441</v>
      </c>
      <c r="G23630" t="s">
        <v>2247</v>
      </c>
      <c r="J23630" s="40">
        <v>15.2</v>
      </c>
      <c r="K23630" s="40">
        <v>0</v>
      </c>
    </row>
    <row r="23631" spans="1:11" x14ac:dyDescent="0.35">
      <c r="A23631">
        <v>67003</v>
      </c>
      <c r="B23631" t="s">
        <v>411</v>
      </c>
      <c r="C23631" s="70">
        <v>0</v>
      </c>
      <c r="D23631" s="70">
        <v>0</v>
      </c>
      <c r="E23631" s="71">
        <v>44773</v>
      </c>
      <c r="F23631" t="s">
        <v>5440</v>
      </c>
      <c r="G23631" t="s">
        <v>2247</v>
      </c>
      <c r="J23631" s="40">
        <v>0</v>
      </c>
      <c r="K23631" s="40">
        <v>7149.93</v>
      </c>
    </row>
    <row r="23632" spans="1:11" x14ac:dyDescent="0.35">
      <c r="A23632">
        <v>67003</v>
      </c>
      <c r="B23632" t="s">
        <v>411</v>
      </c>
      <c r="C23632" s="70">
        <v>0</v>
      </c>
      <c r="D23632" s="70">
        <v>0</v>
      </c>
      <c r="E23632" s="71">
        <v>44773</v>
      </c>
      <c r="F23632" t="s">
        <v>5439</v>
      </c>
      <c r="G23632" t="s">
        <v>2247</v>
      </c>
      <c r="J23632" s="40">
        <v>0</v>
      </c>
      <c r="K23632" s="40">
        <v>676.76</v>
      </c>
    </row>
    <row r="23633" spans="1:11" x14ac:dyDescent="0.35">
      <c r="A23633">
        <v>67003</v>
      </c>
      <c r="B23633" t="s">
        <v>411</v>
      </c>
      <c r="C23633" s="70">
        <v>0</v>
      </c>
      <c r="D23633" s="70">
        <v>0</v>
      </c>
      <c r="E23633" s="71">
        <v>44773</v>
      </c>
      <c r="F23633" t="s">
        <v>5438</v>
      </c>
      <c r="G23633" t="s">
        <v>2247</v>
      </c>
      <c r="J23633" s="40">
        <v>0</v>
      </c>
      <c r="K23633" s="40">
        <v>166320.10999999999</v>
      </c>
    </row>
    <row r="23634" spans="1:11" x14ac:dyDescent="0.35">
      <c r="A23634">
        <v>67003</v>
      </c>
      <c r="B23634" t="s">
        <v>411</v>
      </c>
      <c r="C23634" s="70">
        <v>0</v>
      </c>
      <c r="D23634" s="70">
        <v>0</v>
      </c>
      <c r="E23634" s="71">
        <v>44773</v>
      </c>
      <c r="F23634" t="s">
        <v>5437</v>
      </c>
      <c r="G23634" t="s">
        <v>2247</v>
      </c>
      <c r="J23634" s="40">
        <v>0</v>
      </c>
      <c r="K23634" s="40">
        <v>11.45</v>
      </c>
    </row>
    <row r="23635" spans="1:11" x14ac:dyDescent="0.35">
      <c r="A23635">
        <v>67003</v>
      </c>
      <c r="B23635" t="s">
        <v>411</v>
      </c>
      <c r="C23635" s="70">
        <v>0</v>
      </c>
      <c r="D23635" s="70">
        <v>0</v>
      </c>
      <c r="E23635" s="71">
        <v>44773</v>
      </c>
      <c r="F23635" t="s">
        <v>5436</v>
      </c>
      <c r="G23635" t="s">
        <v>2247</v>
      </c>
      <c r="J23635" s="40">
        <v>441.87</v>
      </c>
      <c r="K23635" s="40">
        <v>0</v>
      </c>
    </row>
    <row r="23636" spans="1:11" x14ac:dyDescent="0.35">
      <c r="A23636">
        <v>67003</v>
      </c>
      <c r="B23636" t="s">
        <v>411</v>
      </c>
      <c r="C23636" s="70">
        <v>0</v>
      </c>
      <c r="D23636" s="70">
        <v>0</v>
      </c>
      <c r="E23636" s="71">
        <v>44773</v>
      </c>
      <c r="F23636" t="s">
        <v>5435</v>
      </c>
      <c r="G23636" t="s">
        <v>2247</v>
      </c>
      <c r="J23636" s="40">
        <v>62.57</v>
      </c>
      <c r="K23636" s="40">
        <v>0</v>
      </c>
    </row>
    <row r="23637" spans="1:11" x14ac:dyDescent="0.35">
      <c r="A23637">
        <v>67003</v>
      </c>
      <c r="B23637" t="s">
        <v>411</v>
      </c>
      <c r="C23637" s="70">
        <v>0</v>
      </c>
      <c r="D23637" s="70">
        <v>0</v>
      </c>
      <c r="E23637" s="71">
        <v>44773</v>
      </c>
      <c r="F23637" t="s">
        <v>5434</v>
      </c>
      <c r="G23637" t="s">
        <v>2247</v>
      </c>
      <c r="J23637" s="40">
        <v>0</v>
      </c>
      <c r="K23637" s="40">
        <v>1173.01</v>
      </c>
    </row>
    <row r="23638" spans="1:11" x14ac:dyDescent="0.35">
      <c r="A23638">
        <v>67003</v>
      </c>
      <c r="B23638" t="s">
        <v>411</v>
      </c>
      <c r="C23638" s="70">
        <v>0</v>
      </c>
      <c r="D23638" s="70">
        <v>0</v>
      </c>
      <c r="E23638" s="71">
        <v>44773</v>
      </c>
      <c r="F23638" t="s">
        <v>5433</v>
      </c>
      <c r="G23638" t="s">
        <v>2247</v>
      </c>
      <c r="J23638" s="40">
        <v>0</v>
      </c>
      <c r="K23638" s="40">
        <v>116.78</v>
      </c>
    </row>
    <row r="23639" spans="1:11" x14ac:dyDescent="0.35">
      <c r="A23639">
        <v>67003</v>
      </c>
      <c r="B23639" t="s">
        <v>411</v>
      </c>
      <c r="C23639" s="70">
        <v>0</v>
      </c>
      <c r="D23639" s="70">
        <v>0</v>
      </c>
      <c r="E23639" s="71">
        <v>44773</v>
      </c>
      <c r="F23639" t="s">
        <v>5432</v>
      </c>
      <c r="G23639" t="s">
        <v>2247</v>
      </c>
      <c r="J23639" s="40">
        <v>1556.47</v>
      </c>
      <c r="K23639" s="40">
        <v>0</v>
      </c>
    </row>
    <row r="23640" spans="1:11" x14ac:dyDescent="0.35">
      <c r="A23640">
        <v>67003</v>
      </c>
      <c r="B23640" t="s">
        <v>411</v>
      </c>
      <c r="C23640" s="70">
        <v>0</v>
      </c>
      <c r="D23640" s="70">
        <v>0</v>
      </c>
      <c r="E23640" s="71">
        <v>44773</v>
      </c>
      <c r="F23640" t="s">
        <v>5431</v>
      </c>
      <c r="G23640" t="s">
        <v>2247</v>
      </c>
      <c r="J23640" s="40">
        <v>1037.74</v>
      </c>
      <c r="K23640" s="40">
        <v>0</v>
      </c>
    </row>
    <row r="23641" spans="1:11" x14ac:dyDescent="0.35">
      <c r="A23641">
        <v>67003</v>
      </c>
      <c r="B23641" t="s">
        <v>411</v>
      </c>
      <c r="C23641" s="70">
        <v>0</v>
      </c>
      <c r="D23641" s="70">
        <v>0</v>
      </c>
      <c r="E23641" s="71">
        <v>44773</v>
      </c>
      <c r="F23641" t="s">
        <v>5430</v>
      </c>
      <c r="G23641" t="s">
        <v>2247</v>
      </c>
      <c r="J23641" s="40">
        <v>10.75</v>
      </c>
      <c r="K23641" s="40">
        <v>0</v>
      </c>
    </row>
    <row r="23642" spans="1:11" x14ac:dyDescent="0.35">
      <c r="A23642">
        <v>67003</v>
      </c>
      <c r="B23642" t="s">
        <v>411</v>
      </c>
      <c r="C23642" s="70">
        <v>0</v>
      </c>
      <c r="D23642" s="70">
        <v>0</v>
      </c>
      <c r="E23642" s="71">
        <v>44773</v>
      </c>
      <c r="F23642" t="s">
        <v>5429</v>
      </c>
      <c r="G23642" t="s">
        <v>2247</v>
      </c>
      <c r="J23642" s="40">
        <v>0</v>
      </c>
      <c r="K23642" s="40">
        <v>317.87</v>
      </c>
    </row>
    <row r="23643" spans="1:11" x14ac:dyDescent="0.35">
      <c r="A23643">
        <v>67003</v>
      </c>
      <c r="B23643" t="s">
        <v>411</v>
      </c>
      <c r="C23643" s="70">
        <v>0</v>
      </c>
      <c r="D23643" s="70">
        <v>0</v>
      </c>
      <c r="E23643" s="71">
        <v>44773</v>
      </c>
      <c r="F23643" t="s">
        <v>5428</v>
      </c>
      <c r="G23643" t="s">
        <v>2247</v>
      </c>
      <c r="J23643" s="40">
        <v>0</v>
      </c>
      <c r="K23643" s="40">
        <v>332.69</v>
      </c>
    </row>
    <row r="23644" spans="1:11" x14ac:dyDescent="0.35">
      <c r="A23644">
        <v>67003</v>
      </c>
      <c r="B23644" t="s">
        <v>411</v>
      </c>
      <c r="C23644" s="70">
        <v>0</v>
      </c>
      <c r="D23644" s="70">
        <v>0</v>
      </c>
      <c r="E23644" s="71">
        <v>44773</v>
      </c>
      <c r="F23644" t="s">
        <v>5427</v>
      </c>
      <c r="G23644" t="s">
        <v>2247</v>
      </c>
      <c r="J23644" s="40">
        <v>396.83</v>
      </c>
      <c r="K23644" s="40">
        <v>0</v>
      </c>
    </row>
    <row r="23645" spans="1:11" x14ac:dyDescent="0.35">
      <c r="A23645">
        <v>67003</v>
      </c>
      <c r="B23645" t="s">
        <v>411</v>
      </c>
      <c r="C23645" s="70">
        <v>0</v>
      </c>
      <c r="D23645" s="70">
        <v>0</v>
      </c>
      <c r="E23645" s="71">
        <v>44773</v>
      </c>
      <c r="F23645" t="s">
        <v>5426</v>
      </c>
      <c r="G23645" t="s">
        <v>2247</v>
      </c>
      <c r="J23645" s="40">
        <v>332.69</v>
      </c>
      <c r="K23645" s="40">
        <v>0</v>
      </c>
    </row>
    <row r="23646" spans="1:11" x14ac:dyDescent="0.35">
      <c r="A23646">
        <v>67003</v>
      </c>
      <c r="B23646" t="s">
        <v>411</v>
      </c>
      <c r="C23646" s="70">
        <v>0</v>
      </c>
      <c r="D23646" s="70">
        <v>0</v>
      </c>
      <c r="E23646" s="71">
        <v>44773</v>
      </c>
      <c r="F23646" t="s">
        <v>5425</v>
      </c>
      <c r="G23646" t="s">
        <v>2247</v>
      </c>
      <c r="J23646" s="40">
        <v>0</v>
      </c>
      <c r="K23646" s="40">
        <v>572.16</v>
      </c>
    </row>
    <row r="23647" spans="1:11" x14ac:dyDescent="0.35">
      <c r="A23647">
        <v>67003</v>
      </c>
      <c r="B23647" t="s">
        <v>411</v>
      </c>
      <c r="C23647" s="70">
        <v>0</v>
      </c>
      <c r="D23647" s="70">
        <v>0</v>
      </c>
      <c r="E23647" s="71">
        <v>44773</v>
      </c>
      <c r="F23647" t="s">
        <v>5424</v>
      </c>
      <c r="G23647" t="s">
        <v>2247</v>
      </c>
      <c r="J23647" s="40">
        <v>0</v>
      </c>
      <c r="K23647" s="40">
        <v>17.13</v>
      </c>
    </row>
    <row r="23648" spans="1:11" x14ac:dyDescent="0.35">
      <c r="A23648">
        <v>67003</v>
      </c>
      <c r="B23648" t="s">
        <v>411</v>
      </c>
      <c r="C23648" s="70">
        <v>0</v>
      </c>
      <c r="D23648" s="70">
        <v>0</v>
      </c>
      <c r="E23648" s="71">
        <v>44773</v>
      </c>
      <c r="F23648" t="s">
        <v>5423</v>
      </c>
      <c r="G23648" t="s">
        <v>2247</v>
      </c>
      <c r="J23648" s="40">
        <v>0</v>
      </c>
      <c r="K23648" s="40">
        <v>197.86</v>
      </c>
    </row>
    <row r="23649" spans="1:11" x14ac:dyDescent="0.35">
      <c r="A23649">
        <v>67003</v>
      </c>
      <c r="B23649" t="s">
        <v>411</v>
      </c>
      <c r="C23649" s="70">
        <v>0</v>
      </c>
      <c r="D23649" s="70">
        <v>0</v>
      </c>
      <c r="E23649" s="71">
        <v>44773</v>
      </c>
      <c r="F23649" t="s">
        <v>5422</v>
      </c>
      <c r="G23649" t="s">
        <v>2247</v>
      </c>
      <c r="J23649" s="40">
        <v>618.32000000000005</v>
      </c>
      <c r="K23649" s="40">
        <v>0</v>
      </c>
    </row>
    <row r="23650" spans="1:11" x14ac:dyDescent="0.35">
      <c r="A23650">
        <v>67003</v>
      </c>
      <c r="B23650" t="s">
        <v>411</v>
      </c>
      <c r="C23650" s="70">
        <v>0</v>
      </c>
      <c r="D23650" s="70">
        <v>0</v>
      </c>
      <c r="E23650" s="71">
        <v>44773</v>
      </c>
      <c r="F23650" t="s">
        <v>5421</v>
      </c>
      <c r="G23650" t="s">
        <v>2247</v>
      </c>
      <c r="J23650" s="40">
        <v>0</v>
      </c>
      <c r="K23650" s="40">
        <v>619.91999999999996</v>
      </c>
    </row>
    <row r="23651" spans="1:11" x14ac:dyDescent="0.35">
      <c r="A23651">
        <v>67003</v>
      </c>
      <c r="B23651" t="s">
        <v>411</v>
      </c>
      <c r="C23651" s="70">
        <v>0</v>
      </c>
      <c r="D23651" s="70">
        <v>0</v>
      </c>
      <c r="E23651" s="71">
        <v>44773</v>
      </c>
      <c r="F23651" t="s">
        <v>5420</v>
      </c>
      <c r="G23651" t="s">
        <v>2247</v>
      </c>
      <c r="J23651" s="40">
        <v>0</v>
      </c>
      <c r="K23651" s="40">
        <v>238.25</v>
      </c>
    </row>
    <row r="23652" spans="1:11" x14ac:dyDescent="0.35">
      <c r="A23652">
        <v>67003</v>
      </c>
      <c r="B23652" t="s">
        <v>411</v>
      </c>
      <c r="C23652" s="70">
        <v>0</v>
      </c>
      <c r="D23652" s="70">
        <v>0</v>
      </c>
      <c r="E23652" s="71">
        <v>44773</v>
      </c>
      <c r="F23652" t="s">
        <v>5419</v>
      </c>
      <c r="G23652" t="s">
        <v>2247</v>
      </c>
      <c r="J23652" s="40">
        <v>0</v>
      </c>
      <c r="K23652" s="40">
        <v>258.3</v>
      </c>
    </row>
    <row r="23653" spans="1:11" x14ac:dyDescent="0.35">
      <c r="A23653">
        <v>67003</v>
      </c>
      <c r="B23653" t="s">
        <v>411</v>
      </c>
      <c r="C23653" s="70">
        <v>0</v>
      </c>
      <c r="D23653" s="70">
        <v>0</v>
      </c>
      <c r="E23653" s="71">
        <v>44773</v>
      </c>
      <c r="F23653" t="s">
        <v>5418</v>
      </c>
      <c r="G23653" t="s">
        <v>2247</v>
      </c>
      <c r="J23653" s="40">
        <v>489.51</v>
      </c>
      <c r="K23653" s="40">
        <v>0</v>
      </c>
    </row>
    <row r="23654" spans="1:11" x14ac:dyDescent="0.35">
      <c r="A23654">
        <v>67003</v>
      </c>
      <c r="B23654" t="s">
        <v>411</v>
      </c>
      <c r="C23654" s="70">
        <v>0</v>
      </c>
      <c r="D23654" s="70">
        <v>0</v>
      </c>
      <c r="E23654" s="71">
        <v>44773</v>
      </c>
      <c r="F23654" t="s">
        <v>5417</v>
      </c>
      <c r="G23654" t="s">
        <v>2247</v>
      </c>
      <c r="J23654" s="40">
        <v>0</v>
      </c>
      <c r="K23654" s="40">
        <v>43.52</v>
      </c>
    </row>
    <row r="23655" spans="1:11" x14ac:dyDescent="0.35">
      <c r="A23655">
        <v>67003</v>
      </c>
      <c r="B23655" t="s">
        <v>411</v>
      </c>
      <c r="C23655" s="70">
        <v>0</v>
      </c>
      <c r="D23655" s="70">
        <v>0</v>
      </c>
      <c r="E23655" s="71">
        <v>44773</v>
      </c>
      <c r="F23655" t="s">
        <v>5416</v>
      </c>
      <c r="G23655" t="s">
        <v>2247</v>
      </c>
      <c r="J23655" s="40">
        <v>35.92</v>
      </c>
      <c r="K23655" s="40">
        <v>0</v>
      </c>
    </row>
    <row r="23656" spans="1:11" x14ac:dyDescent="0.35">
      <c r="A23656">
        <v>67003</v>
      </c>
      <c r="B23656" t="s">
        <v>411</v>
      </c>
      <c r="C23656" s="70">
        <v>0</v>
      </c>
      <c r="D23656" s="70">
        <v>0</v>
      </c>
      <c r="E23656" s="71">
        <v>44773</v>
      </c>
      <c r="F23656" t="s">
        <v>5415</v>
      </c>
      <c r="G23656" t="s">
        <v>2247</v>
      </c>
      <c r="J23656" s="40">
        <v>116.3</v>
      </c>
      <c r="K23656" s="40">
        <v>0</v>
      </c>
    </row>
    <row r="23657" spans="1:11" x14ac:dyDescent="0.35">
      <c r="A23657">
        <v>67003</v>
      </c>
      <c r="B23657" t="s">
        <v>411</v>
      </c>
      <c r="C23657" s="70">
        <v>0</v>
      </c>
      <c r="D23657" s="70">
        <v>0</v>
      </c>
      <c r="E23657" s="71">
        <v>44773</v>
      </c>
      <c r="F23657" t="s">
        <v>5414</v>
      </c>
      <c r="G23657" t="s">
        <v>2247</v>
      </c>
      <c r="J23657" s="40">
        <v>14.85</v>
      </c>
      <c r="K23657" s="40">
        <v>0</v>
      </c>
    </row>
    <row r="23658" spans="1:11" x14ac:dyDescent="0.35">
      <c r="A23658">
        <v>67003</v>
      </c>
      <c r="B23658" t="s">
        <v>411</v>
      </c>
      <c r="C23658" s="70">
        <v>0</v>
      </c>
      <c r="D23658" s="70">
        <v>0</v>
      </c>
      <c r="E23658" s="71">
        <v>44773</v>
      </c>
      <c r="F23658" t="s">
        <v>5413</v>
      </c>
      <c r="G23658" t="s">
        <v>2247</v>
      </c>
      <c r="J23658" s="40">
        <v>112.03</v>
      </c>
      <c r="K23658" s="40">
        <v>0</v>
      </c>
    </row>
    <row r="23659" spans="1:11" x14ac:dyDescent="0.35">
      <c r="A23659">
        <v>67003</v>
      </c>
      <c r="B23659" t="s">
        <v>411</v>
      </c>
      <c r="C23659" s="70">
        <v>0</v>
      </c>
      <c r="D23659" s="70">
        <v>0</v>
      </c>
      <c r="E23659" s="71">
        <v>44773</v>
      </c>
      <c r="F23659" t="s">
        <v>5412</v>
      </c>
      <c r="G23659" t="s">
        <v>2247</v>
      </c>
      <c r="J23659" s="40">
        <v>2.83</v>
      </c>
      <c r="K23659" s="40">
        <v>0</v>
      </c>
    </row>
    <row r="23660" spans="1:11" x14ac:dyDescent="0.35">
      <c r="A23660">
        <v>67003</v>
      </c>
      <c r="B23660" t="s">
        <v>411</v>
      </c>
      <c r="C23660" s="70">
        <v>0</v>
      </c>
      <c r="D23660" s="70">
        <v>0</v>
      </c>
      <c r="E23660" s="71">
        <v>44773</v>
      </c>
      <c r="F23660" t="s">
        <v>5411</v>
      </c>
      <c r="G23660" t="s">
        <v>2247</v>
      </c>
      <c r="J23660" s="40">
        <v>239.32</v>
      </c>
      <c r="K23660" s="40">
        <v>0</v>
      </c>
    </row>
    <row r="23661" spans="1:11" x14ac:dyDescent="0.35">
      <c r="A23661">
        <v>67003</v>
      </c>
      <c r="B23661" t="s">
        <v>411</v>
      </c>
      <c r="C23661" s="70">
        <v>0</v>
      </c>
      <c r="D23661" s="70">
        <v>0</v>
      </c>
      <c r="E23661" s="71">
        <v>44773</v>
      </c>
      <c r="F23661" t="s">
        <v>5410</v>
      </c>
      <c r="G23661" t="s">
        <v>2247</v>
      </c>
      <c r="J23661" s="40">
        <v>0</v>
      </c>
      <c r="K23661" s="40">
        <v>14.85</v>
      </c>
    </row>
    <row r="23662" spans="1:11" x14ac:dyDescent="0.35">
      <c r="A23662">
        <v>67003</v>
      </c>
      <c r="B23662" t="s">
        <v>411</v>
      </c>
      <c r="C23662" s="70">
        <v>0</v>
      </c>
      <c r="D23662" s="70">
        <v>0</v>
      </c>
      <c r="E23662" s="71">
        <v>44773</v>
      </c>
      <c r="F23662" t="s">
        <v>5409</v>
      </c>
      <c r="G23662" t="s">
        <v>2247</v>
      </c>
      <c r="J23662" s="40">
        <v>149.30000000000001</v>
      </c>
      <c r="K23662" s="40">
        <v>0</v>
      </c>
    </row>
    <row r="23663" spans="1:11" x14ac:dyDescent="0.35">
      <c r="A23663">
        <v>67003</v>
      </c>
      <c r="B23663" t="s">
        <v>411</v>
      </c>
      <c r="C23663" s="70">
        <v>0</v>
      </c>
      <c r="D23663" s="70">
        <v>0</v>
      </c>
      <c r="E23663" s="71">
        <v>44773</v>
      </c>
      <c r="F23663" t="s">
        <v>5408</v>
      </c>
      <c r="G23663" t="s">
        <v>2247</v>
      </c>
      <c r="J23663" s="40">
        <v>65.239999999999995</v>
      </c>
      <c r="K23663" s="40">
        <v>0</v>
      </c>
    </row>
    <row r="23664" spans="1:11" x14ac:dyDescent="0.35">
      <c r="A23664">
        <v>67003</v>
      </c>
      <c r="B23664" t="s">
        <v>411</v>
      </c>
      <c r="C23664" s="70">
        <v>0</v>
      </c>
      <c r="D23664" s="70">
        <v>0</v>
      </c>
      <c r="E23664" s="71">
        <v>44773</v>
      </c>
      <c r="F23664" t="s">
        <v>5407</v>
      </c>
      <c r="G23664" t="s">
        <v>2247</v>
      </c>
      <c r="J23664" s="40">
        <v>0</v>
      </c>
      <c r="K23664" s="40">
        <v>35.92</v>
      </c>
    </row>
    <row r="23665" spans="1:11" x14ac:dyDescent="0.35">
      <c r="A23665">
        <v>67003</v>
      </c>
      <c r="B23665" t="s">
        <v>411</v>
      </c>
      <c r="C23665" s="70">
        <v>0</v>
      </c>
      <c r="D23665" s="70">
        <v>0</v>
      </c>
      <c r="E23665" s="71">
        <v>44773</v>
      </c>
      <c r="F23665" t="s">
        <v>5406</v>
      </c>
      <c r="G23665" t="s">
        <v>2247</v>
      </c>
      <c r="J23665" s="40">
        <v>0</v>
      </c>
      <c r="K23665" s="40">
        <v>27.08</v>
      </c>
    </row>
    <row r="23666" spans="1:11" x14ac:dyDescent="0.35">
      <c r="A23666">
        <v>67003</v>
      </c>
      <c r="B23666" t="s">
        <v>411</v>
      </c>
      <c r="C23666" s="70">
        <v>0</v>
      </c>
      <c r="D23666" s="70">
        <v>0</v>
      </c>
      <c r="E23666" s="71">
        <v>44773</v>
      </c>
      <c r="F23666" t="s">
        <v>5405</v>
      </c>
      <c r="G23666" t="s">
        <v>2247</v>
      </c>
      <c r="J23666" s="40">
        <v>2.72</v>
      </c>
      <c r="K23666" s="40">
        <v>0</v>
      </c>
    </row>
    <row r="23667" spans="1:11" x14ac:dyDescent="0.35">
      <c r="A23667">
        <v>67003</v>
      </c>
      <c r="B23667" t="s">
        <v>411</v>
      </c>
      <c r="C23667" s="70">
        <v>0</v>
      </c>
      <c r="D23667" s="70">
        <v>0</v>
      </c>
      <c r="E23667" s="71">
        <v>44773</v>
      </c>
      <c r="F23667" t="s">
        <v>5404</v>
      </c>
      <c r="G23667" t="s">
        <v>2247</v>
      </c>
      <c r="J23667" s="40">
        <v>0</v>
      </c>
      <c r="K23667" s="40">
        <v>4043.15</v>
      </c>
    </row>
    <row r="23668" spans="1:11" x14ac:dyDescent="0.35">
      <c r="A23668">
        <v>67003</v>
      </c>
      <c r="B23668" t="s">
        <v>411</v>
      </c>
      <c r="C23668" s="70">
        <v>0</v>
      </c>
      <c r="D23668" s="70">
        <v>0</v>
      </c>
      <c r="E23668" s="71">
        <v>44773</v>
      </c>
      <c r="F23668" t="s">
        <v>5403</v>
      </c>
      <c r="G23668" t="s">
        <v>2247</v>
      </c>
      <c r="J23668" s="40">
        <v>0</v>
      </c>
      <c r="K23668" s="40">
        <v>4.95</v>
      </c>
    </row>
    <row r="23669" spans="1:11" x14ac:dyDescent="0.35">
      <c r="A23669">
        <v>67003</v>
      </c>
      <c r="B23669" t="s">
        <v>411</v>
      </c>
      <c r="C23669" s="70">
        <v>0</v>
      </c>
      <c r="D23669" s="70">
        <v>0</v>
      </c>
      <c r="E23669" s="71">
        <v>44773</v>
      </c>
      <c r="F23669" t="s">
        <v>5402</v>
      </c>
      <c r="G23669" t="s">
        <v>2247</v>
      </c>
      <c r="J23669" s="40">
        <v>0</v>
      </c>
      <c r="K23669" s="40">
        <v>58.22</v>
      </c>
    </row>
    <row r="23670" spans="1:11" x14ac:dyDescent="0.35">
      <c r="A23670">
        <v>67003</v>
      </c>
      <c r="B23670" t="s">
        <v>411</v>
      </c>
      <c r="C23670" s="70">
        <v>0</v>
      </c>
      <c r="D23670" s="70">
        <v>0</v>
      </c>
      <c r="E23670" s="71">
        <v>44773</v>
      </c>
      <c r="F23670" t="s">
        <v>5401</v>
      </c>
      <c r="G23670" t="s">
        <v>2247</v>
      </c>
      <c r="J23670" s="40">
        <v>0</v>
      </c>
      <c r="K23670" s="40">
        <v>12.18</v>
      </c>
    </row>
    <row r="23671" spans="1:11" x14ac:dyDescent="0.35">
      <c r="A23671">
        <v>67003</v>
      </c>
      <c r="B23671" t="s">
        <v>411</v>
      </c>
      <c r="C23671" s="70">
        <v>0</v>
      </c>
      <c r="D23671" s="70">
        <v>0</v>
      </c>
      <c r="E23671" s="71">
        <v>44773</v>
      </c>
      <c r="F23671" t="s">
        <v>5400</v>
      </c>
      <c r="G23671" t="s">
        <v>2247</v>
      </c>
      <c r="J23671" s="40">
        <v>0.06</v>
      </c>
      <c r="K23671" s="40">
        <v>0</v>
      </c>
    </row>
    <row r="23672" spans="1:11" x14ac:dyDescent="0.35">
      <c r="A23672">
        <v>67003</v>
      </c>
      <c r="B23672" t="s">
        <v>411</v>
      </c>
      <c r="C23672" s="70">
        <v>0</v>
      </c>
      <c r="D23672" s="70">
        <v>0</v>
      </c>
      <c r="E23672" s="71">
        <v>44773</v>
      </c>
      <c r="F23672" t="s">
        <v>5399</v>
      </c>
      <c r="G23672" t="s">
        <v>2247</v>
      </c>
      <c r="J23672" s="40">
        <v>0</v>
      </c>
      <c r="K23672" s="40">
        <v>37.76</v>
      </c>
    </row>
    <row r="23673" spans="1:11" x14ac:dyDescent="0.35">
      <c r="A23673">
        <v>67003</v>
      </c>
      <c r="B23673" t="s">
        <v>411</v>
      </c>
      <c r="C23673" s="70">
        <v>0</v>
      </c>
      <c r="D23673" s="70">
        <v>0</v>
      </c>
      <c r="E23673" s="71">
        <v>44773</v>
      </c>
      <c r="F23673" t="s">
        <v>5398</v>
      </c>
      <c r="G23673" t="s">
        <v>2247</v>
      </c>
      <c r="J23673" s="40">
        <v>0</v>
      </c>
      <c r="K23673" s="40">
        <v>4828.47</v>
      </c>
    </row>
    <row r="23674" spans="1:11" x14ac:dyDescent="0.35">
      <c r="A23674">
        <v>67003</v>
      </c>
      <c r="B23674" t="s">
        <v>411</v>
      </c>
      <c r="C23674" s="70">
        <v>0</v>
      </c>
      <c r="D23674" s="70">
        <v>0</v>
      </c>
      <c r="E23674" s="71">
        <v>44773</v>
      </c>
      <c r="F23674" t="s">
        <v>5397</v>
      </c>
      <c r="G23674" t="s">
        <v>2247</v>
      </c>
      <c r="J23674" s="40">
        <v>0</v>
      </c>
      <c r="K23674" s="40">
        <v>38.770000000000003</v>
      </c>
    </row>
    <row r="23675" spans="1:11" x14ac:dyDescent="0.35">
      <c r="A23675">
        <v>67003</v>
      </c>
      <c r="B23675" t="s">
        <v>411</v>
      </c>
      <c r="C23675" s="70">
        <v>0</v>
      </c>
      <c r="D23675" s="70">
        <v>0</v>
      </c>
      <c r="E23675" s="71">
        <v>44773</v>
      </c>
      <c r="F23675" t="s">
        <v>5396</v>
      </c>
      <c r="G23675" t="s">
        <v>2247</v>
      </c>
      <c r="J23675" s="40">
        <v>0</v>
      </c>
      <c r="K23675" s="40">
        <v>6.97</v>
      </c>
    </row>
    <row r="23676" spans="1:11" x14ac:dyDescent="0.35">
      <c r="A23676">
        <v>67003</v>
      </c>
      <c r="B23676" t="s">
        <v>411</v>
      </c>
      <c r="C23676" s="70">
        <v>0</v>
      </c>
      <c r="D23676" s="70">
        <v>0</v>
      </c>
      <c r="E23676" s="71">
        <v>44773</v>
      </c>
      <c r="F23676" t="s">
        <v>5395</v>
      </c>
      <c r="G23676" t="s">
        <v>2247</v>
      </c>
      <c r="J23676" s="40">
        <v>0</v>
      </c>
      <c r="K23676" s="40">
        <v>64.900000000000006</v>
      </c>
    </row>
    <row r="23677" spans="1:11" x14ac:dyDescent="0.35">
      <c r="A23677">
        <v>67003</v>
      </c>
      <c r="B23677" t="s">
        <v>411</v>
      </c>
      <c r="C23677" s="70">
        <v>0</v>
      </c>
      <c r="D23677" s="70">
        <v>0</v>
      </c>
      <c r="E23677" s="71">
        <v>44773</v>
      </c>
      <c r="F23677" t="s">
        <v>5394</v>
      </c>
      <c r="G23677" t="s">
        <v>2247</v>
      </c>
      <c r="J23677" s="40">
        <v>42.55</v>
      </c>
      <c r="K23677" s="40">
        <v>0</v>
      </c>
    </row>
    <row r="23678" spans="1:11" x14ac:dyDescent="0.35">
      <c r="A23678">
        <v>67003</v>
      </c>
      <c r="B23678" t="s">
        <v>411</v>
      </c>
      <c r="C23678" s="70">
        <v>0</v>
      </c>
      <c r="D23678" s="70">
        <v>0</v>
      </c>
      <c r="E23678" s="71">
        <v>44773</v>
      </c>
      <c r="F23678" t="s">
        <v>5393</v>
      </c>
      <c r="G23678" t="s">
        <v>2247</v>
      </c>
      <c r="J23678" s="40">
        <v>0</v>
      </c>
      <c r="K23678" s="40">
        <v>3.65</v>
      </c>
    </row>
    <row r="23679" spans="1:11" x14ac:dyDescent="0.35">
      <c r="A23679">
        <v>67003</v>
      </c>
      <c r="B23679" t="s">
        <v>411</v>
      </c>
      <c r="C23679" s="70">
        <v>0</v>
      </c>
      <c r="D23679" s="70">
        <v>0</v>
      </c>
      <c r="E23679" s="71">
        <v>44773</v>
      </c>
      <c r="F23679" t="s">
        <v>5392</v>
      </c>
      <c r="G23679" t="s">
        <v>2247</v>
      </c>
      <c r="J23679" s="40">
        <v>11.98</v>
      </c>
      <c r="K23679" s="40">
        <v>0</v>
      </c>
    </row>
    <row r="23680" spans="1:11" x14ac:dyDescent="0.35">
      <c r="A23680">
        <v>67003</v>
      </c>
      <c r="B23680" t="s">
        <v>411</v>
      </c>
      <c r="C23680" s="70">
        <v>0</v>
      </c>
      <c r="D23680" s="70">
        <v>0</v>
      </c>
      <c r="E23680" s="71">
        <v>44773</v>
      </c>
      <c r="F23680" t="s">
        <v>5391</v>
      </c>
      <c r="G23680" t="s">
        <v>2247</v>
      </c>
      <c r="J23680" s="40">
        <v>0</v>
      </c>
      <c r="K23680" s="40">
        <v>11.24</v>
      </c>
    </row>
    <row r="23681" spans="1:11" x14ac:dyDescent="0.35">
      <c r="A23681">
        <v>67003</v>
      </c>
      <c r="B23681" t="s">
        <v>411</v>
      </c>
      <c r="C23681" s="70">
        <v>0</v>
      </c>
      <c r="D23681" s="70">
        <v>0</v>
      </c>
      <c r="E23681" s="71">
        <v>44773</v>
      </c>
      <c r="F23681" t="s">
        <v>5390</v>
      </c>
      <c r="G23681" t="s">
        <v>2247</v>
      </c>
      <c r="J23681" s="40">
        <v>0</v>
      </c>
      <c r="K23681" s="40">
        <v>60.97</v>
      </c>
    </row>
    <row r="23682" spans="1:11" x14ac:dyDescent="0.35">
      <c r="A23682">
        <v>67003</v>
      </c>
      <c r="B23682" t="s">
        <v>411</v>
      </c>
      <c r="C23682" s="70">
        <v>0</v>
      </c>
      <c r="D23682" s="70">
        <v>0</v>
      </c>
      <c r="E23682" s="71">
        <v>44773</v>
      </c>
      <c r="F23682" t="s">
        <v>5389</v>
      </c>
      <c r="G23682" t="s">
        <v>2247</v>
      </c>
      <c r="J23682" s="40">
        <v>0</v>
      </c>
      <c r="K23682" s="40">
        <v>0.54</v>
      </c>
    </row>
    <row r="23683" spans="1:11" x14ac:dyDescent="0.35">
      <c r="A23683">
        <v>67003</v>
      </c>
      <c r="B23683" t="s">
        <v>411</v>
      </c>
      <c r="C23683" s="70">
        <v>0</v>
      </c>
      <c r="D23683" s="70">
        <v>0</v>
      </c>
      <c r="E23683" s="71">
        <v>44773</v>
      </c>
      <c r="F23683" t="s">
        <v>5388</v>
      </c>
      <c r="G23683" t="s">
        <v>2247</v>
      </c>
      <c r="J23683" s="40">
        <v>0</v>
      </c>
      <c r="K23683" s="40">
        <v>323.64</v>
      </c>
    </row>
    <row r="23684" spans="1:11" x14ac:dyDescent="0.35">
      <c r="A23684">
        <v>67003</v>
      </c>
      <c r="B23684" t="s">
        <v>411</v>
      </c>
      <c r="C23684" s="70">
        <v>0</v>
      </c>
      <c r="D23684" s="70">
        <v>0</v>
      </c>
      <c r="E23684" s="71">
        <v>44773</v>
      </c>
      <c r="F23684" t="s">
        <v>5387</v>
      </c>
      <c r="G23684" t="s">
        <v>2247</v>
      </c>
      <c r="J23684" s="40">
        <v>0.09</v>
      </c>
      <c r="K23684" s="40">
        <v>0</v>
      </c>
    </row>
    <row r="23685" spans="1:11" x14ac:dyDescent="0.35">
      <c r="A23685">
        <v>67003</v>
      </c>
      <c r="B23685" t="s">
        <v>411</v>
      </c>
      <c r="C23685" s="70">
        <v>0</v>
      </c>
      <c r="D23685" s="70">
        <v>0</v>
      </c>
      <c r="E23685" s="71">
        <v>44773</v>
      </c>
      <c r="F23685" t="s">
        <v>5386</v>
      </c>
      <c r="G23685" t="s">
        <v>2247</v>
      </c>
      <c r="J23685" s="40">
        <v>0</v>
      </c>
      <c r="K23685" s="40">
        <v>185.56</v>
      </c>
    </row>
    <row r="23686" spans="1:11" x14ac:dyDescent="0.35">
      <c r="A23686">
        <v>67003</v>
      </c>
      <c r="B23686" t="s">
        <v>411</v>
      </c>
      <c r="C23686" s="70">
        <v>0</v>
      </c>
      <c r="D23686" s="70">
        <v>0</v>
      </c>
      <c r="E23686" s="71">
        <v>44773</v>
      </c>
      <c r="F23686" t="s">
        <v>5385</v>
      </c>
      <c r="G23686" t="s">
        <v>2247</v>
      </c>
      <c r="J23686" s="40">
        <v>6.32</v>
      </c>
      <c r="K23686" s="40">
        <v>0</v>
      </c>
    </row>
    <row r="23687" spans="1:11" x14ac:dyDescent="0.35">
      <c r="A23687">
        <v>67003</v>
      </c>
      <c r="B23687" t="s">
        <v>411</v>
      </c>
      <c r="C23687" s="70">
        <v>0</v>
      </c>
      <c r="D23687" s="70">
        <v>0</v>
      </c>
      <c r="E23687" s="71">
        <v>44773</v>
      </c>
      <c r="F23687" t="s">
        <v>5384</v>
      </c>
      <c r="G23687" t="s">
        <v>2247</v>
      </c>
      <c r="J23687" s="40">
        <v>158.51</v>
      </c>
      <c r="K23687" s="40">
        <v>0</v>
      </c>
    </row>
    <row r="23688" spans="1:11" x14ac:dyDescent="0.35">
      <c r="A23688">
        <v>67003</v>
      </c>
      <c r="B23688" t="s">
        <v>411</v>
      </c>
      <c r="C23688" s="70">
        <v>0</v>
      </c>
      <c r="D23688" s="70">
        <v>0</v>
      </c>
      <c r="E23688" s="71">
        <v>44773</v>
      </c>
      <c r="F23688" t="s">
        <v>5383</v>
      </c>
      <c r="G23688" t="s">
        <v>2247</v>
      </c>
      <c r="J23688" s="40">
        <v>5.96</v>
      </c>
      <c r="K23688" s="40">
        <v>0</v>
      </c>
    </row>
    <row r="23689" spans="1:11" x14ac:dyDescent="0.35">
      <c r="A23689">
        <v>67003</v>
      </c>
      <c r="B23689" t="s">
        <v>411</v>
      </c>
      <c r="C23689" s="70">
        <v>0</v>
      </c>
      <c r="D23689" s="70">
        <v>0</v>
      </c>
      <c r="E23689" s="71">
        <v>44773</v>
      </c>
      <c r="F23689" t="s">
        <v>5382</v>
      </c>
      <c r="G23689" t="s">
        <v>2247</v>
      </c>
      <c r="J23689" s="40">
        <v>125.72</v>
      </c>
      <c r="K23689" s="40">
        <v>0</v>
      </c>
    </row>
    <row r="23690" spans="1:11" x14ac:dyDescent="0.35">
      <c r="A23690">
        <v>67003</v>
      </c>
      <c r="B23690" t="s">
        <v>411</v>
      </c>
      <c r="C23690" s="70">
        <v>0</v>
      </c>
      <c r="D23690" s="70">
        <v>0</v>
      </c>
      <c r="E23690" s="71">
        <v>44773</v>
      </c>
      <c r="F23690" t="s">
        <v>5381</v>
      </c>
      <c r="G23690" t="s">
        <v>2247</v>
      </c>
      <c r="J23690" s="40">
        <v>0</v>
      </c>
      <c r="K23690" s="40">
        <v>109.33</v>
      </c>
    </row>
    <row r="23691" spans="1:11" x14ac:dyDescent="0.35">
      <c r="A23691">
        <v>67003</v>
      </c>
      <c r="B23691" t="s">
        <v>411</v>
      </c>
      <c r="C23691" s="70">
        <v>0</v>
      </c>
      <c r="D23691" s="70">
        <v>0</v>
      </c>
      <c r="E23691" s="71">
        <v>44773</v>
      </c>
      <c r="F23691" t="s">
        <v>5380</v>
      </c>
      <c r="G23691" t="s">
        <v>2247</v>
      </c>
      <c r="J23691" s="40">
        <v>37.68</v>
      </c>
      <c r="K23691" s="40">
        <v>0</v>
      </c>
    </row>
    <row r="23692" spans="1:11" x14ac:dyDescent="0.35">
      <c r="A23692">
        <v>67003</v>
      </c>
      <c r="B23692" t="s">
        <v>411</v>
      </c>
      <c r="C23692" s="70">
        <v>0</v>
      </c>
      <c r="D23692" s="70">
        <v>0</v>
      </c>
      <c r="E23692" s="71">
        <v>44773</v>
      </c>
      <c r="F23692" t="s">
        <v>5379</v>
      </c>
      <c r="G23692" t="s">
        <v>2247</v>
      </c>
      <c r="J23692" s="40">
        <v>4.43</v>
      </c>
      <c r="K23692" s="40">
        <v>0</v>
      </c>
    </row>
    <row r="23693" spans="1:11" x14ac:dyDescent="0.35">
      <c r="A23693">
        <v>67003</v>
      </c>
      <c r="B23693" t="s">
        <v>411</v>
      </c>
      <c r="C23693" s="70">
        <v>0</v>
      </c>
      <c r="D23693" s="70">
        <v>0</v>
      </c>
      <c r="E23693" s="71">
        <v>44773</v>
      </c>
      <c r="F23693" t="s">
        <v>5378</v>
      </c>
      <c r="G23693" t="s">
        <v>2247</v>
      </c>
      <c r="J23693" s="40">
        <v>0</v>
      </c>
      <c r="K23693" s="40">
        <v>107.45</v>
      </c>
    </row>
    <row r="23694" spans="1:11" x14ac:dyDescent="0.35">
      <c r="A23694">
        <v>67003</v>
      </c>
      <c r="B23694" t="s">
        <v>411</v>
      </c>
      <c r="C23694" s="70">
        <v>0</v>
      </c>
      <c r="D23694" s="70">
        <v>0</v>
      </c>
      <c r="E23694" s="71">
        <v>44773</v>
      </c>
      <c r="F23694" t="s">
        <v>5377</v>
      </c>
      <c r="G23694" t="s">
        <v>2247</v>
      </c>
      <c r="J23694" s="40">
        <v>66.47</v>
      </c>
      <c r="K23694" s="40">
        <v>0</v>
      </c>
    </row>
    <row r="23695" spans="1:11" x14ac:dyDescent="0.35">
      <c r="A23695">
        <v>67003</v>
      </c>
      <c r="B23695" t="s">
        <v>411</v>
      </c>
      <c r="C23695" s="70">
        <v>0</v>
      </c>
      <c r="D23695" s="70">
        <v>0</v>
      </c>
      <c r="E23695" s="71">
        <v>44773</v>
      </c>
      <c r="F23695" t="s">
        <v>5376</v>
      </c>
      <c r="G23695" t="s">
        <v>2247</v>
      </c>
      <c r="J23695" s="40">
        <v>14.15</v>
      </c>
      <c r="K23695" s="40">
        <v>0</v>
      </c>
    </row>
    <row r="23696" spans="1:11" x14ac:dyDescent="0.35">
      <c r="A23696">
        <v>67003</v>
      </c>
      <c r="B23696" t="s">
        <v>411</v>
      </c>
      <c r="C23696" s="70">
        <v>0</v>
      </c>
      <c r="D23696" s="70">
        <v>0</v>
      </c>
      <c r="E23696" s="71">
        <v>44773</v>
      </c>
      <c r="F23696" t="s">
        <v>5375</v>
      </c>
      <c r="G23696" t="s">
        <v>2247</v>
      </c>
      <c r="J23696" s="40">
        <v>0.22</v>
      </c>
      <c r="K23696" s="40">
        <v>0</v>
      </c>
    </row>
    <row r="23697" spans="1:11" x14ac:dyDescent="0.35">
      <c r="A23697">
        <v>67003</v>
      </c>
      <c r="B23697" t="s">
        <v>411</v>
      </c>
      <c r="C23697" s="70">
        <v>0</v>
      </c>
      <c r="D23697" s="70">
        <v>0</v>
      </c>
      <c r="E23697" s="71">
        <v>44773</v>
      </c>
      <c r="F23697" t="s">
        <v>5374</v>
      </c>
      <c r="G23697" t="s">
        <v>2247</v>
      </c>
      <c r="J23697" s="40">
        <v>0</v>
      </c>
      <c r="K23697" s="40">
        <v>173.73</v>
      </c>
    </row>
    <row r="23698" spans="1:11" x14ac:dyDescent="0.35">
      <c r="A23698">
        <v>67003</v>
      </c>
      <c r="B23698" t="s">
        <v>411</v>
      </c>
      <c r="C23698" s="70">
        <v>0</v>
      </c>
      <c r="D23698" s="70">
        <v>0</v>
      </c>
      <c r="E23698" s="71">
        <v>44773</v>
      </c>
      <c r="F23698" t="s">
        <v>5373</v>
      </c>
      <c r="G23698" t="s">
        <v>2247</v>
      </c>
      <c r="J23698" s="40">
        <v>0</v>
      </c>
      <c r="K23698" s="40">
        <v>60.86</v>
      </c>
    </row>
    <row r="23699" spans="1:11" x14ac:dyDescent="0.35">
      <c r="A23699">
        <v>67003</v>
      </c>
      <c r="B23699" t="s">
        <v>411</v>
      </c>
      <c r="C23699" s="70">
        <v>0</v>
      </c>
      <c r="D23699" s="70">
        <v>0</v>
      </c>
      <c r="E23699" s="71">
        <v>44773</v>
      </c>
      <c r="F23699" t="s">
        <v>5372</v>
      </c>
      <c r="G23699" t="s">
        <v>2247</v>
      </c>
      <c r="J23699" s="40">
        <v>32.99</v>
      </c>
      <c r="K23699" s="40">
        <v>0</v>
      </c>
    </row>
    <row r="23700" spans="1:11" x14ac:dyDescent="0.35">
      <c r="A23700">
        <v>67003</v>
      </c>
      <c r="B23700" t="s">
        <v>411</v>
      </c>
      <c r="C23700" s="70">
        <v>0</v>
      </c>
      <c r="D23700" s="70">
        <v>0</v>
      </c>
      <c r="E23700" s="71">
        <v>44773</v>
      </c>
      <c r="F23700" t="s">
        <v>5371</v>
      </c>
      <c r="G23700" t="s">
        <v>2247</v>
      </c>
      <c r="J23700" s="40">
        <v>0</v>
      </c>
      <c r="K23700" s="40">
        <v>30.4</v>
      </c>
    </row>
    <row r="23701" spans="1:11" x14ac:dyDescent="0.35">
      <c r="A23701">
        <v>67003</v>
      </c>
      <c r="B23701" t="s">
        <v>411</v>
      </c>
      <c r="C23701" s="70">
        <v>0</v>
      </c>
      <c r="D23701" s="70">
        <v>0</v>
      </c>
      <c r="E23701" s="71">
        <v>44773</v>
      </c>
      <c r="F23701" t="s">
        <v>5370</v>
      </c>
      <c r="G23701" t="s">
        <v>2247</v>
      </c>
      <c r="J23701" s="40">
        <v>0</v>
      </c>
      <c r="K23701" s="40">
        <v>3.82</v>
      </c>
    </row>
    <row r="23702" spans="1:11" x14ac:dyDescent="0.35">
      <c r="A23702">
        <v>67003</v>
      </c>
      <c r="B23702" t="s">
        <v>411</v>
      </c>
      <c r="C23702" s="70">
        <v>0</v>
      </c>
      <c r="D23702" s="70">
        <v>0</v>
      </c>
      <c r="E23702" s="71">
        <v>44773</v>
      </c>
      <c r="F23702" t="s">
        <v>5369</v>
      </c>
      <c r="G23702" t="s">
        <v>2247</v>
      </c>
      <c r="J23702" s="40">
        <v>0</v>
      </c>
      <c r="K23702" s="40">
        <v>48.42</v>
      </c>
    </row>
    <row r="23703" spans="1:11" x14ac:dyDescent="0.35">
      <c r="A23703">
        <v>67003</v>
      </c>
      <c r="B23703" t="s">
        <v>411</v>
      </c>
      <c r="C23703" s="70">
        <v>0</v>
      </c>
      <c r="D23703" s="70">
        <v>0</v>
      </c>
      <c r="E23703" s="71">
        <v>44773</v>
      </c>
      <c r="F23703" t="s">
        <v>5368</v>
      </c>
      <c r="G23703" t="s">
        <v>2247</v>
      </c>
      <c r="J23703" s="40">
        <v>0</v>
      </c>
      <c r="K23703" s="40">
        <v>631.23</v>
      </c>
    </row>
    <row r="23704" spans="1:11" x14ac:dyDescent="0.35">
      <c r="A23704">
        <v>67003</v>
      </c>
      <c r="B23704" t="s">
        <v>411</v>
      </c>
      <c r="C23704" s="70">
        <v>0</v>
      </c>
      <c r="D23704" s="70">
        <v>0</v>
      </c>
      <c r="E23704" s="71">
        <v>44773</v>
      </c>
      <c r="F23704" t="s">
        <v>5367</v>
      </c>
      <c r="G23704" t="s">
        <v>2247</v>
      </c>
      <c r="J23704" s="40">
        <v>598.4</v>
      </c>
      <c r="K23704" s="40">
        <v>0</v>
      </c>
    </row>
    <row r="23705" spans="1:11" x14ac:dyDescent="0.35">
      <c r="A23705">
        <v>67003</v>
      </c>
      <c r="B23705" t="s">
        <v>411</v>
      </c>
      <c r="C23705" s="70">
        <v>0</v>
      </c>
      <c r="D23705" s="70">
        <v>0</v>
      </c>
      <c r="E23705" s="71">
        <v>44773</v>
      </c>
      <c r="F23705" t="s">
        <v>5366</v>
      </c>
      <c r="G23705" t="s">
        <v>2247</v>
      </c>
      <c r="J23705" s="40">
        <v>1023.96</v>
      </c>
      <c r="K23705" s="40">
        <v>0</v>
      </c>
    </row>
    <row r="23706" spans="1:11" x14ac:dyDescent="0.35">
      <c r="A23706">
        <v>67003</v>
      </c>
      <c r="B23706" t="s">
        <v>411</v>
      </c>
      <c r="C23706" s="70">
        <v>0</v>
      </c>
      <c r="D23706" s="70">
        <v>0</v>
      </c>
      <c r="E23706" s="71">
        <v>44773</v>
      </c>
      <c r="F23706" t="s">
        <v>5365</v>
      </c>
      <c r="G23706" t="s">
        <v>2247</v>
      </c>
      <c r="J23706" s="40">
        <v>0</v>
      </c>
      <c r="K23706" s="40">
        <v>24.79</v>
      </c>
    </row>
    <row r="23707" spans="1:11" x14ac:dyDescent="0.35">
      <c r="A23707">
        <v>67003</v>
      </c>
      <c r="B23707" t="s">
        <v>411</v>
      </c>
      <c r="C23707" s="70">
        <v>0</v>
      </c>
      <c r="D23707" s="70">
        <v>0</v>
      </c>
      <c r="E23707" s="71">
        <v>44773</v>
      </c>
      <c r="F23707" t="s">
        <v>5364</v>
      </c>
      <c r="G23707" t="s">
        <v>2247</v>
      </c>
      <c r="J23707" s="40">
        <v>0</v>
      </c>
      <c r="K23707" s="40">
        <v>15.41</v>
      </c>
    </row>
    <row r="23708" spans="1:11" x14ac:dyDescent="0.35">
      <c r="A23708">
        <v>67003</v>
      </c>
      <c r="B23708" t="s">
        <v>411</v>
      </c>
      <c r="C23708" s="70">
        <v>0</v>
      </c>
      <c r="D23708" s="70">
        <v>0</v>
      </c>
      <c r="E23708" s="71">
        <v>44773</v>
      </c>
      <c r="F23708" t="s">
        <v>5363</v>
      </c>
      <c r="G23708" t="s">
        <v>2247</v>
      </c>
      <c r="J23708" s="40">
        <v>10.54</v>
      </c>
      <c r="K23708" s="40">
        <v>0</v>
      </c>
    </row>
    <row r="23709" spans="1:11" x14ac:dyDescent="0.35">
      <c r="A23709">
        <v>67003</v>
      </c>
      <c r="B23709" t="s">
        <v>411</v>
      </c>
      <c r="C23709" s="70">
        <v>0</v>
      </c>
      <c r="D23709" s="70">
        <v>0</v>
      </c>
      <c r="E23709" s="71">
        <v>44773</v>
      </c>
      <c r="F23709" t="s">
        <v>5362</v>
      </c>
      <c r="G23709" t="s">
        <v>2247</v>
      </c>
      <c r="J23709" s="40">
        <v>790.52</v>
      </c>
      <c r="K23709" s="40">
        <v>0</v>
      </c>
    </row>
    <row r="23710" spans="1:11" x14ac:dyDescent="0.35">
      <c r="A23710">
        <v>67003</v>
      </c>
      <c r="B23710" t="s">
        <v>411</v>
      </c>
      <c r="C23710" s="70">
        <v>0</v>
      </c>
      <c r="D23710" s="70">
        <v>0</v>
      </c>
      <c r="E23710" s="71">
        <v>44773</v>
      </c>
      <c r="F23710" t="s">
        <v>5361</v>
      </c>
      <c r="G23710" t="s">
        <v>2247</v>
      </c>
      <c r="J23710" s="40">
        <v>0</v>
      </c>
      <c r="K23710" s="40">
        <v>42.98</v>
      </c>
    </row>
    <row r="23711" spans="1:11" x14ac:dyDescent="0.35">
      <c r="A23711">
        <v>67003</v>
      </c>
      <c r="B23711" t="s">
        <v>411</v>
      </c>
      <c r="C23711" s="70">
        <v>0</v>
      </c>
      <c r="D23711" s="70">
        <v>0</v>
      </c>
      <c r="E23711" s="71">
        <v>44773</v>
      </c>
      <c r="F23711" t="s">
        <v>5360</v>
      </c>
      <c r="G23711" t="s">
        <v>2247</v>
      </c>
      <c r="J23711" s="40">
        <v>14.19</v>
      </c>
      <c r="K23711" s="40">
        <v>0</v>
      </c>
    </row>
    <row r="23712" spans="1:11" x14ac:dyDescent="0.35">
      <c r="A23712">
        <v>67003</v>
      </c>
      <c r="B23712" t="s">
        <v>411</v>
      </c>
      <c r="C23712" s="70">
        <v>0</v>
      </c>
      <c r="D23712" s="70">
        <v>0</v>
      </c>
      <c r="E23712" s="71">
        <v>44773</v>
      </c>
      <c r="F23712" t="s">
        <v>5359</v>
      </c>
      <c r="G23712" t="s">
        <v>2247</v>
      </c>
      <c r="J23712" s="40">
        <v>0.04</v>
      </c>
      <c r="K23712" s="40">
        <v>0</v>
      </c>
    </row>
    <row r="23713" spans="1:11" x14ac:dyDescent="0.35">
      <c r="A23713">
        <v>67003</v>
      </c>
      <c r="B23713" t="s">
        <v>411</v>
      </c>
      <c r="C23713" s="70">
        <v>0</v>
      </c>
      <c r="D23713" s="70">
        <v>0</v>
      </c>
      <c r="E23713" s="71">
        <v>44773</v>
      </c>
      <c r="F23713" t="s">
        <v>5358</v>
      </c>
      <c r="G23713" t="s">
        <v>2247</v>
      </c>
      <c r="J23713" s="40">
        <v>1.19</v>
      </c>
      <c r="K23713" s="40">
        <v>0</v>
      </c>
    </row>
    <row r="23714" spans="1:11" x14ac:dyDescent="0.35">
      <c r="A23714">
        <v>67003</v>
      </c>
      <c r="B23714" t="s">
        <v>411</v>
      </c>
      <c r="C23714" s="70">
        <v>0</v>
      </c>
      <c r="D23714" s="70">
        <v>0</v>
      </c>
      <c r="E23714" s="71">
        <v>44773</v>
      </c>
      <c r="F23714" t="s">
        <v>5357</v>
      </c>
      <c r="G23714" t="s">
        <v>2247</v>
      </c>
      <c r="J23714" s="40">
        <v>15.53</v>
      </c>
      <c r="K23714" s="40">
        <v>0</v>
      </c>
    </row>
    <row r="23715" spans="1:11" x14ac:dyDescent="0.35">
      <c r="A23715">
        <v>67003</v>
      </c>
      <c r="B23715" t="s">
        <v>411</v>
      </c>
      <c r="C23715" s="70">
        <v>0</v>
      </c>
      <c r="D23715" s="70">
        <v>0</v>
      </c>
      <c r="E23715" s="71">
        <v>44773</v>
      </c>
      <c r="F23715" t="s">
        <v>5356</v>
      </c>
      <c r="G23715" t="s">
        <v>2247</v>
      </c>
      <c r="J23715" s="40">
        <v>0</v>
      </c>
      <c r="K23715" s="40">
        <v>11.02</v>
      </c>
    </row>
    <row r="23716" spans="1:11" x14ac:dyDescent="0.35">
      <c r="A23716">
        <v>67003</v>
      </c>
      <c r="B23716" t="s">
        <v>411</v>
      </c>
      <c r="C23716" s="70">
        <v>0</v>
      </c>
      <c r="D23716" s="70">
        <v>0</v>
      </c>
      <c r="E23716" s="71">
        <v>44773</v>
      </c>
      <c r="F23716" t="s">
        <v>5355</v>
      </c>
      <c r="G23716" t="s">
        <v>2247</v>
      </c>
      <c r="J23716" s="40">
        <v>2.3199999999999998</v>
      </c>
      <c r="K23716" s="40">
        <v>0</v>
      </c>
    </row>
    <row r="23717" spans="1:11" x14ac:dyDescent="0.35">
      <c r="A23717">
        <v>67003</v>
      </c>
      <c r="B23717" t="s">
        <v>411</v>
      </c>
      <c r="C23717" s="70">
        <v>0</v>
      </c>
      <c r="D23717" s="70">
        <v>0</v>
      </c>
      <c r="E23717" s="71">
        <v>44773</v>
      </c>
      <c r="F23717" t="s">
        <v>5354</v>
      </c>
      <c r="G23717" t="s">
        <v>2247</v>
      </c>
      <c r="J23717" s="40">
        <v>0</v>
      </c>
      <c r="K23717" s="40">
        <v>36.880000000000003</v>
      </c>
    </row>
    <row r="23718" spans="1:11" x14ac:dyDescent="0.35">
      <c r="A23718">
        <v>67003</v>
      </c>
      <c r="B23718" t="s">
        <v>411</v>
      </c>
      <c r="C23718" s="70">
        <v>0</v>
      </c>
      <c r="D23718" s="70">
        <v>0</v>
      </c>
      <c r="E23718" s="71">
        <v>44773</v>
      </c>
      <c r="F23718" t="s">
        <v>5353</v>
      </c>
      <c r="G23718" t="s">
        <v>2247</v>
      </c>
      <c r="J23718" s="40">
        <v>0</v>
      </c>
      <c r="K23718" s="40">
        <v>119.98</v>
      </c>
    </row>
    <row r="23719" spans="1:11" x14ac:dyDescent="0.35">
      <c r="A23719">
        <v>67003</v>
      </c>
      <c r="B23719" t="s">
        <v>411</v>
      </c>
      <c r="C23719" s="70">
        <v>0</v>
      </c>
      <c r="D23719" s="70">
        <v>0</v>
      </c>
      <c r="E23719" s="71">
        <v>44773</v>
      </c>
      <c r="F23719" t="s">
        <v>5352</v>
      </c>
      <c r="G23719" t="s">
        <v>2247</v>
      </c>
      <c r="J23719" s="40">
        <v>0</v>
      </c>
      <c r="K23719" s="40">
        <v>5.95</v>
      </c>
    </row>
    <row r="23720" spans="1:11" x14ac:dyDescent="0.35">
      <c r="A23720">
        <v>67003</v>
      </c>
      <c r="B23720" t="s">
        <v>411</v>
      </c>
      <c r="C23720" s="70">
        <v>0</v>
      </c>
      <c r="D23720" s="70">
        <v>0</v>
      </c>
      <c r="E23720" s="71">
        <v>44773</v>
      </c>
      <c r="F23720" t="s">
        <v>5351</v>
      </c>
      <c r="G23720" t="s">
        <v>2247</v>
      </c>
      <c r="J23720" s="40">
        <v>4.5599999999999996</v>
      </c>
      <c r="K23720" s="40">
        <v>0</v>
      </c>
    </row>
    <row r="23721" spans="1:11" x14ac:dyDescent="0.35">
      <c r="A23721">
        <v>67003</v>
      </c>
      <c r="B23721" t="s">
        <v>411</v>
      </c>
      <c r="C23721" s="70">
        <v>0</v>
      </c>
      <c r="D23721" s="70">
        <v>0</v>
      </c>
      <c r="E23721" s="71">
        <v>44773</v>
      </c>
      <c r="F23721" t="s">
        <v>5350</v>
      </c>
      <c r="G23721" t="s">
        <v>2247</v>
      </c>
      <c r="J23721" s="40">
        <v>0</v>
      </c>
      <c r="K23721" s="40">
        <v>4.83</v>
      </c>
    </row>
    <row r="23722" spans="1:11" x14ac:dyDescent="0.35">
      <c r="A23722">
        <v>67003</v>
      </c>
      <c r="B23722" t="s">
        <v>411</v>
      </c>
      <c r="C23722" s="70">
        <v>0</v>
      </c>
      <c r="D23722" s="70">
        <v>0</v>
      </c>
      <c r="E23722" s="71">
        <v>44773</v>
      </c>
      <c r="F23722" t="s">
        <v>5349</v>
      </c>
      <c r="G23722" t="s">
        <v>2247</v>
      </c>
      <c r="J23722" s="40">
        <v>0</v>
      </c>
      <c r="K23722" s="40">
        <v>39.18</v>
      </c>
    </row>
    <row r="23723" spans="1:11" x14ac:dyDescent="0.35">
      <c r="A23723">
        <v>67003</v>
      </c>
      <c r="B23723" t="s">
        <v>411</v>
      </c>
      <c r="C23723" s="70">
        <v>0</v>
      </c>
      <c r="D23723" s="70">
        <v>0</v>
      </c>
      <c r="E23723" s="71">
        <v>44773</v>
      </c>
      <c r="F23723" t="s">
        <v>5348</v>
      </c>
      <c r="G23723" t="s">
        <v>2247</v>
      </c>
      <c r="J23723" s="40">
        <v>20.09</v>
      </c>
      <c r="K23723" s="40">
        <v>0</v>
      </c>
    </row>
    <row r="23724" spans="1:11" x14ac:dyDescent="0.35">
      <c r="A23724">
        <v>67003</v>
      </c>
      <c r="B23724" t="s">
        <v>411</v>
      </c>
      <c r="C23724" s="70">
        <v>0</v>
      </c>
      <c r="D23724" s="70">
        <v>0</v>
      </c>
      <c r="E23724" s="71">
        <v>44773</v>
      </c>
      <c r="F23724" t="s">
        <v>5347</v>
      </c>
      <c r="G23724" t="s">
        <v>2247</v>
      </c>
      <c r="J23724" s="40">
        <v>19.32</v>
      </c>
      <c r="K23724" s="40">
        <v>0</v>
      </c>
    </row>
    <row r="23725" spans="1:11" x14ac:dyDescent="0.35">
      <c r="A23725">
        <v>67003</v>
      </c>
      <c r="B23725" t="s">
        <v>411</v>
      </c>
      <c r="C23725" s="70">
        <v>0</v>
      </c>
      <c r="D23725" s="70">
        <v>0</v>
      </c>
      <c r="E23725" s="71">
        <v>44773</v>
      </c>
      <c r="F23725" t="s">
        <v>5346</v>
      </c>
      <c r="G23725" t="s">
        <v>2247</v>
      </c>
      <c r="J23725" s="40">
        <v>133.41</v>
      </c>
      <c r="K23725" s="40">
        <v>0</v>
      </c>
    </row>
    <row r="23726" spans="1:11" x14ac:dyDescent="0.35">
      <c r="A23726">
        <v>67003</v>
      </c>
      <c r="B23726" t="s">
        <v>411</v>
      </c>
      <c r="C23726" s="70">
        <v>0</v>
      </c>
      <c r="D23726" s="70">
        <v>0</v>
      </c>
      <c r="E23726" s="71">
        <v>44773</v>
      </c>
      <c r="F23726" t="s">
        <v>5345</v>
      </c>
      <c r="G23726" t="s">
        <v>2247</v>
      </c>
      <c r="J23726" s="40">
        <v>0</v>
      </c>
      <c r="K23726" s="40">
        <v>19.72</v>
      </c>
    </row>
    <row r="23727" spans="1:11" x14ac:dyDescent="0.35">
      <c r="A23727">
        <v>67003</v>
      </c>
      <c r="B23727" t="s">
        <v>411</v>
      </c>
      <c r="C23727" s="70">
        <v>0</v>
      </c>
      <c r="D23727" s="70">
        <v>0</v>
      </c>
      <c r="E23727" s="71">
        <v>44773</v>
      </c>
      <c r="F23727" t="s">
        <v>5344</v>
      </c>
      <c r="G23727" t="s">
        <v>2247</v>
      </c>
      <c r="J23727" s="40">
        <v>61.25</v>
      </c>
      <c r="K23727" s="40">
        <v>0</v>
      </c>
    </row>
    <row r="23728" spans="1:11" x14ac:dyDescent="0.35">
      <c r="A23728">
        <v>67003</v>
      </c>
      <c r="B23728" t="s">
        <v>411</v>
      </c>
      <c r="C23728" s="70">
        <v>0</v>
      </c>
      <c r="D23728" s="70">
        <v>0</v>
      </c>
      <c r="E23728" s="71">
        <v>44773</v>
      </c>
      <c r="F23728" t="s">
        <v>5343</v>
      </c>
      <c r="G23728" t="s">
        <v>2247</v>
      </c>
      <c r="J23728" s="40">
        <v>0</v>
      </c>
      <c r="K23728" s="40">
        <v>17.940000000000001</v>
      </c>
    </row>
    <row r="23729" spans="1:11" x14ac:dyDescent="0.35">
      <c r="A23729">
        <v>67003</v>
      </c>
      <c r="B23729" t="s">
        <v>411</v>
      </c>
      <c r="C23729" s="70">
        <v>0</v>
      </c>
      <c r="D23729" s="70">
        <v>0</v>
      </c>
      <c r="E23729" s="71">
        <v>44773</v>
      </c>
      <c r="F23729" t="s">
        <v>5342</v>
      </c>
      <c r="G23729" t="s">
        <v>2247</v>
      </c>
      <c r="J23729" s="40">
        <v>330.14</v>
      </c>
      <c r="K23729" s="40">
        <v>0</v>
      </c>
    </row>
    <row r="23730" spans="1:11" x14ac:dyDescent="0.35">
      <c r="A23730">
        <v>67003</v>
      </c>
      <c r="B23730" t="s">
        <v>411</v>
      </c>
      <c r="C23730" s="70">
        <v>0</v>
      </c>
      <c r="D23730" s="70">
        <v>0</v>
      </c>
      <c r="E23730" s="71">
        <v>44773</v>
      </c>
      <c r="F23730" t="s">
        <v>5341</v>
      </c>
      <c r="G23730" t="s">
        <v>2247</v>
      </c>
      <c r="J23730" s="40">
        <v>0</v>
      </c>
      <c r="K23730" s="40">
        <v>17.16</v>
      </c>
    </row>
    <row r="23731" spans="1:11" x14ac:dyDescent="0.35">
      <c r="A23731">
        <v>67003</v>
      </c>
      <c r="B23731" t="s">
        <v>411</v>
      </c>
      <c r="C23731" s="70">
        <v>0</v>
      </c>
      <c r="D23731" s="70">
        <v>0</v>
      </c>
      <c r="E23731" s="71">
        <v>44773</v>
      </c>
      <c r="F23731" t="s">
        <v>5340</v>
      </c>
      <c r="G23731" t="s">
        <v>2247</v>
      </c>
      <c r="J23731" s="40">
        <v>0</v>
      </c>
      <c r="K23731" s="40">
        <v>160.36000000000001</v>
      </c>
    </row>
    <row r="23732" spans="1:11" x14ac:dyDescent="0.35">
      <c r="A23732">
        <v>67003</v>
      </c>
      <c r="B23732" t="s">
        <v>411</v>
      </c>
      <c r="C23732" s="70">
        <v>0</v>
      </c>
      <c r="D23732" s="70">
        <v>0</v>
      </c>
      <c r="E23732" s="71">
        <v>44773</v>
      </c>
      <c r="F23732" t="s">
        <v>5339</v>
      </c>
      <c r="G23732" t="s">
        <v>2247</v>
      </c>
      <c r="J23732" s="40">
        <v>0</v>
      </c>
      <c r="K23732" s="40">
        <v>18.260000000000002</v>
      </c>
    </row>
    <row r="23733" spans="1:11" x14ac:dyDescent="0.35">
      <c r="A23733">
        <v>67003</v>
      </c>
      <c r="B23733" t="s">
        <v>411</v>
      </c>
      <c r="C23733" s="70">
        <v>0</v>
      </c>
      <c r="D23733" s="70">
        <v>0</v>
      </c>
      <c r="E23733" s="71">
        <v>44773</v>
      </c>
      <c r="F23733" t="s">
        <v>5338</v>
      </c>
      <c r="G23733" t="s">
        <v>2247</v>
      </c>
      <c r="J23733" s="40">
        <v>198.25</v>
      </c>
      <c r="K23733" s="40">
        <v>0</v>
      </c>
    </row>
    <row r="23734" spans="1:11" x14ac:dyDescent="0.35">
      <c r="A23734">
        <v>67003</v>
      </c>
      <c r="B23734" t="s">
        <v>411</v>
      </c>
      <c r="C23734" s="70">
        <v>0</v>
      </c>
      <c r="D23734" s="70">
        <v>0</v>
      </c>
      <c r="E23734" s="71">
        <v>44773</v>
      </c>
      <c r="F23734" t="s">
        <v>5337</v>
      </c>
      <c r="G23734" t="s">
        <v>2247</v>
      </c>
      <c r="J23734" s="40">
        <v>0</v>
      </c>
      <c r="K23734" s="40">
        <v>90.03</v>
      </c>
    </row>
    <row r="23735" spans="1:11" x14ac:dyDescent="0.35">
      <c r="A23735">
        <v>67003</v>
      </c>
      <c r="B23735" t="s">
        <v>411</v>
      </c>
      <c r="C23735" s="70">
        <v>0</v>
      </c>
      <c r="D23735" s="70">
        <v>0</v>
      </c>
      <c r="E23735" s="71">
        <v>44773</v>
      </c>
      <c r="F23735" t="s">
        <v>5336</v>
      </c>
      <c r="G23735" t="s">
        <v>2247</v>
      </c>
      <c r="J23735" s="40">
        <v>0</v>
      </c>
      <c r="K23735" s="40">
        <v>2462.2800000000002</v>
      </c>
    </row>
    <row r="23736" spans="1:11" x14ac:dyDescent="0.35">
      <c r="A23736">
        <v>67003</v>
      </c>
      <c r="B23736" t="s">
        <v>411</v>
      </c>
      <c r="C23736" s="70">
        <v>0</v>
      </c>
      <c r="D23736" s="70">
        <v>0</v>
      </c>
      <c r="E23736" s="71">
        <v>44773</v>
      </c>
      <c r="F23736" t="s">
        <v>5335</v>
      </c>
      <c r="G23736" t="s">
        <v>2247</v>
      </c>
      <c r="J23736" s="40">
        <v>0</v>
      </c>
      <c r="K23736" s="40">
        <v>137.86000000000001</v>
      </c>
    </row>
    <row r="23737" spans="1:11" x14ac:dyDescent="0.35">
      <c r="A23737">
        <v>67003</v>
      </c>
      <c r="B23737" t="s">
        <v>411</v>
      </c>
      <c r="C23737" s="70">
        <v>0</v>
      </c>
      <c r="D23737" s="70">
        <v>0</v>
      </c>
      <c r="E23737" s="71">
        <v>44773</v>
      </c>
      <c r="F23737" t="s">
        <v>5334</v>
      </c>
      <c r="G23737" t="s">
        <v>2247</v>
      </c>
      <c r="J23737" s="40">
        <v>0</v>
      </c>
      <c r="K23737" s="40">
        <v>12.49</v>
      </c>
    </row>
    <row r="23738" spans="1:11" x14ac:dyDescent="0.35">
      <c r="A23738">
        <v>67003</v>
      </c>
      <c r="B23738" t="s">
        <v>411</v>
      </c>
      <c r="C23738" s="70">
        <v>0</v>
      </c>
      <c r="D23738" s="70">
        <v>0</v>
      </c>
      <c r="E23738" s="71">
        <v>44773</v>
      </c>
      <c r="F23738" t="s">
        <v>5333</v>
      </c>
      <c r="G23738" t="s">
        <v>2247</v>
      </c>
      <c r="J23738" s="40">
        <v>0</v>
      </c>
      <c r="K23738" s="40">
        <v>64.87</v>
      </c>
    </row>
    <row r="23739" spans="1:11" x14ac:dyDescent="0.35">
      <c r="A23739">
        <v>67003</v>
      </c>
      <c r="B23739" t="s">
        <v>411</v>
      </c>
      <c r="C23739" s="70">
        <v>0</v>
      </c>
      <c r="D23739" s="70">
        <v>0</v>
      </c>
      <c r="E23739" s="71">
        <v>44773</v>
      </c>
      <c r="F23739" t="s">
        <v>5332</v>
      </c>
      <c r="G23739" t="s">
        <v>2247</v>
      </c>
      <c r="J23739" s="40">
        <v>0</v>
      </c>
      <c r="K23739" s="40">
        <v>113.2</v>
      </c>
    </row>
    <row r="23740" spans="1:11" x14ac:dyDescent="0.35">
      <c r="A23740">
        <v>67003</v>
      </c>
      <c r="B23740" t="s">
        <v>411</v>
      </c>
      <c r="C23740" s="70">
        <v>0</v>
      </c>
      <c r="D23740" s="70">
        <v>0</v>
      </c>
      <c r="E23740" s="71">
        <v>44773</v>
      </c>
      <c r="F23740" t="s">
        <v>5331</v>
      </c>
      <c r="G23740" t="s">
        <v>2247</v>
      </c>
      <c r="J23740" s="40">
        <v>0</v>
      </c>
      <c r="K23740" s="40">
        <v>132.72999999999999</v>
      </c>
    </row>
    <row r="23741" spans="1:11" x14ac:dyDescent="0.35">
      <c r="A23741">
        <v>67003</v>
      </c>
      <c r="B23741" t="s">
        <v>411</v>
      </c>
      <c r="C23741" s="70">
        <v>0</v>
      </c>
      <c r="D23741" s="70">
        <v>0</v>
      </c>
      <c r="E23741" s="71">
        <v>44773</v>
      </c>
      <c r="F23741" t="s">
        <v>5330</v>
      </c>
      <c r="G23741" t="s">
        <v>2247</v>
      </c>
      <c r="J23741" s="40">
        <v>110.89</v>
      </c>
      <c r="K23741" s="40">
        <v>0</v>
      </c>
    </row>
    <row r="23742" spans="1:11" x14ac:dyDescent="0.35">
      <c r="A23742">
        <v>67003</v>
      </c>
      <c r="B23742" t="s">
        <v>411</v>
      </c>
      <c r="C23742" s="70">
        <v>0</v>
      </c>
      <c r="D23742" s="70">
        <v>0</v>
      </c>
      <c r="E23742" s="71">
        <v>44773</v>
      </c>
      <c r="F23742" t="s">
        <v>5329</v>
      </c>
      <c r="G23742" t="s">
        <v>2247</v>
      </c>
      <c r="J23742" s="40">
        <v>0</v>
      </c>
      <c r="K23742" s="40">
        <v>325.11</v>
      </c>
    </row>
    <row r="23743" spans="1:11" x14ac:dyDescent="0.35">
      <c r="A23743">
        <v>67003</v>
      </c>
      <c r="B23743" t="s">
        <v>411</v>
      </c>
      <c r="C23743" s="70">
        <v>0</v>
      </c>
      <c r="D23743" s="70">
        <v>0</v>
      </c>
      <c r="E23743" s="71">
        <v>44773</v>
      </c>
      <c r="F23743" t="s">
        <v>5328</v>
      </c>
      <c r="G23743" t="s">
        <v>2247</v>
      </c>
      <c r="J23743" s="40">
        <v>0</v>
      </c>
      <c r="K23743" s="40">
        <v>214.51</v>
      </c>
    </row>
    <row r="23744" spans="1:11" x14ac:dyDescent="0.35">
      <c r="A23744">
        <v>67003</v>
      </c>
      <c r="B23744" t="s">
        <v>411</v>
      </c>
      <c r="C23744" s="70">
        <v>0</v>
      </c>
      <c r="D23744" s="70">
        <v>0</v>
      </c>
      <c r="E23744" s="71">
        <v>44773</v>
      </c>
      <c r="F23744" t="s">
        <v>5327</v>
      </c>
      <c r="G23744" t="s">
        <v>2247</v>
      </c>
      <c r="J23744" s="40">
        <v>0</v>
      </c>
      <c r="K23744" s="40">
        <v>0.01</v>
      </c>
    </row>
    <row r="23745" spans="1:11" x14ac:dyDescent="0.35">
      <c r="A23745">
        <v>67003</v>
      </c>
      <c r="B23745" t="s">
        <v>411</v>
      </c>
      <c r="C23745" s="70">
        <v>0</v>
      </c>
      <c r="D23745" s="70">
        <v>0</v>
      </c>
      <c r="E23745" s="71">
        <v>44773</v>
      </c>
      <c r="F23745" t="s">
        <v>5326</v>
      </c>
      <c r="G23745" t="s">
        <v>2247</v>
      </c>
      <c r="J23745" s="40">
        <v>0</v>
      </c>
      <c r="K23745" s="40">
        <v>24.65</v>
      </c>
    </row>
    <row r="23746" spans="1:11" x14ac:dyDescent="0.35">
      <c r="A23746">
        <v>67003</v>
      </c>
      <c r="B23746" t="s">
        <v>411</v>
      </c>
      <c r="C23746" s="70">
        <v>0</v>
      </c>
      <c r="D23746" s="70">
        <v>0</v>
      </c>
      <c r="E23746" s="71">
        <v>44773</v>
      </c>
      <c r="F23746" t="s">
        <v>5325</v>
      </c>
      <c r="G23746" t="s">
        <v>2247</v>
      </c>
      <c r="J23746" s="40">
        <v>0</v>
      </c>
      <c r="K23746" s="40">
        <v>25.78</v>
      </c>
    </row>
    <row r="23747" spans="1:11" x14ac:dyDescent="0.35">
      <c r="A23747">
        <v>67003</v>
      </c>
      <c r="B23747" t="s">
        <v>411</v>
      </c>
      <c r="C23747" s="70">
        <v>0</v>
      </c>
      <c r="D23747" s="70">
        <v>0</v>
      </c>
      <c r="E23747" s="71">
        <v>44773</v>
      </c>
      <c r="F23747" t="s">
        <v>5324</v>
      </c>
      <c r="G23747" t="s">
        <v>2247</v>
      </c>
      <c r="J23747" s="40">
        <v>0</v>
      </c>
      <c r="K23747" s="40">
        <v>0.85</v>
      </c>
    </row>
    <row r="23748" spans="1:11" x14ac:dyDescent="0.35">
      <c r="A23748">
        <v>67003</v>
      </c>
      <c r="B23748" t="s">
        <v>411</v>
      </c>
      <c r="C23748" s="70">
        <v>0</v>
      </c>
      <c r="D23748" s="70">
        <v>0</v>
      </c>
      <c r="E23748" s="71">
        <v>44773</v>
      </c>
      <c r="F23748" t="s">
        <v>5323</v>
      </c>
      <c r="G23748" t="s">
        <v>2247</v>
      </c>
      <c r="J23748" s="40">
        <v>0</v>
      </c>
      <c r="K23748" s="40">
        <v>320.60000000000002</v>
      </c>
    </row>
    <row r="23749" spans="1:11" x14ac:dyDescent="0.35">
      <c r="A23749">
        <v>67003</v>
      </c>
      <c r="B23749" t="s">
        <v>411</v>
      </c>
      <c r="C23749" s="70">
        <v>0</v>
      </c>
      <c r="D23749" s="70">
        <v>0</v>
      </c>
      <c r="E23749" s="71">
        <v>44773</v>
      </c>
      <c r="F23749" t="s">
        <v>5322</v>
      </c>
      <c r="G23749" t="s">
        <v>2247</v>
      </c>
      <c r="J23749" s="40">
        <v>0</v>
      </c>
      <c r="K23749" s="40">
        <v>8.17</v>
      </c>
    </row>
    <row r="23750" spans="1:11" x14ac:dyDescent="0.35">
      <c r="A23750">
        <v>67003</v>
      </c>
      <c r="B23750" t="s">
        <v>411</v>
      </c>
      <c r="C23750" s="70">
        <v>0</v>
      </c>
      <c r="D23750" s="70">
        <v>0</v>
      </c>
      <c r="E23750" s="71">
        <v>44773</v>
      </c>
      <c r="F23750" t="s">
        <v>5321</v>
      </c>
      <c r="G23750" t="s">
        <v>2247</v>
      </c>
      <c r="J23750" s="40">
        <v>0</v>
      </c>
      <c r="K23750" s="40">
        <v>8.94</v>
      </c>
    </row>
    <row r="23751" spans="1:11" x14ac:dyDescent="0.35">
      <c r="A23751">
        <v>67003</v>
      </c>
      <c r="B23751" t="s">
        <v>411</v>
      </c>
      <c r="C23751" s="70">
        <v>0</v>
      </c>
      <c r="D23751" s="70">
        <v>0</v>
      </c>
      <c r="E23751" s="71">
        <v>44773</v>
      </c>
      <c r="F23751" t="s">
        <v>5320</v>
      </c>
      <c r="G23751" t="s">
        <v>2247</v>
      </c>
      <c r="J23751" s="40">
        <v>0</v>
      </c>
      <c r="K23751" s="40">
        <v>0.53</v>
      </c>
    </row>
    <row r="23752" spans="1:11" x14ac:dyDescent="0.35">
      <c r="A23752">
        <v>67003</v>
      </c>
      <c r="B23752" t="s">
        <v>411</v>
      </c>
      <c r="C23752" s="70">
        <v>0</v>
      </c>
      <c r="D23752" s="70">
        <v>0</v>
      </c>
      <c r="E23752" s="71">
        <v>44773</v>
      </c>
      <c r="F23752" t="s">
        <v>5319</v>
      </c>
      <c r="G23752" t="s">
        <v>2247</v>
      </c>
      <c r="J23752" s="40">
        <v>0.7</v>
      </c>
      <c r="K23752" s="40">
        <v>0</v>
      </c>
    </row>
    <row r="23753" spans="1:11" x14ac:dyDescent="0.35">
      <c r="A23753">
        <v>67003</v>
      </c>
      <c r="B23753" t="s">
        <v>411</v>
      </c>
      <c r="C23753" s="70">
        <v>0</v>
      </c>
      <c r="D23753" s="70">
        <v>0</v>
      </c>
      <c r="E23753" s="71">
        <v>44773</v>
      </c>
      <c r="F23753" t="s">
        <v>5318</v>
      </c>
      <c r="G23753" t="s">
        <v>2247</v>
      </c>
      <c r="J23753" s="40">
        <v>0</v>
      </c>
      <c r="K23753" s="40">
        <v>499.44</v>
      </c>
    </row>
    <row r="23754" spans="1:11" x14ac:dyDescent="0.35">
      <c r="A23754">
        <v>67003</v>
      </c>
      <c r="B23754" t="s">
        <v>411</v>
      </c>
      <c r="C23754" s="70">
        <v>0</v>
      </c>
      <c r="D23754" s="70">
        <v>0</v>
      </c>
      <c r="E23754" s="71">
        <v>44773</v>
      </c>
      <c r="F23754" t="s">
        <v>5317</v>
      </c>
      <c r="G23754" t="s">
        <v>2247</v>
      </c>
      <c r="J23754" s="40">
        <v>12.9</v>
      </c>
      <c r="K23754" s="40">
        <v>0</v>
      </c>
    </row>
    <row r="23755" spans="1:11" x14ac:dyDescent="0.35">
      <c r="A23755">
        <v>67003</v>
      </c>
      <c r="B23755" t="s">
        <v>411</v>
      </c>
      <c r="C23755" s="70">
        <v>0</v>
      </c>
      <c r="D23755" s="70">
        <v>0</v>
      </c>
      <c r="E23755" s="71">
        <v>44773</v>
      </c>
      <c r="F23755" t="s">
        <v>5316</v>
      </c>
      <c r="G23755" t="s">
        <v>2247</v>
      </c>
      <c r="J23755" s="40">
        <v>0</v>
      </c>
      <c r="K23755" s="40">
        <v>708.63</v>
      </c>
    </row>
    <row r="23756" spans="1:11" x14ac:dyDescent="0.35">
      <c r="A23756">
        <v>67003</v>
      </c>
      <c r="B23756" t="s">
        <v>411</v>
      </c>
      <c r="C23756" s="70">
        <v>0</v>
      </c>
      <c r="D23756" s="70">
        <v>0</v>
      </c>
      <c r="E23756" s="71">
        <v>44773</v>
      </c>
      <c r="F23756" t="s">
        <v>5315</v>
      </c>
      <c r="G23756" t="s">
        <v>2247</v>
      </c>
      <c r="J23756" s="40">
        <v>0</v>
      </c>
      <c r="K23756" s="40">
        <v>229.26</v>
      </c>
    </row>
    <row r="23757" spans="1:11" x14ac:dyDescent="0.35">
      <c r="A23757">
        <v>67003</v>
      </c>
      <c r="B23757" t="s">
        <v>411</v>
      </c>
      <c r="C23757" s="70">
        <v>0</v>
      </c>
      <c r="D23757" s="70">
        <v>0</v>
      </c>
      <c r="E23757" s="71">
        <v>44773</v>
      </c>
      <c r="F23757" t="s">
        <v>5314</v>
      </c>
      <c r="G23757" t="s">
        <v>2247</v>
      </c>
      <c r="J23757" s="40">
        <v>0</v>
      </c>
      <c r="K23757" s="40">
        <v>8.31</v>
      </c>
    </row>
    <row r="23758" spans="1:11" x14ac:dyDescent="0.35">
      <c r="A23758">
        <v>67003</v>
      </c>
      <c r="B23758" t="s">
        <v>411</v>
      </c>
      <c r="C23758" s="70">
        <v>0</v>
      </c>
      <c r="D23758" s="70">
        <v>0</v>
      </c>
      <c r="E23758" s="71">
        <v>44773</v>
      </c>
      <c r="F23758" t="s">
        <v>5313</v>
      </c>
      <c r="G23758" t="s">
        <v>2247</v>
      </c>
      <c r="J23758" s="40">
        <v>0</v>
      </c>
      <c r="K23758" s="40">
        <v>2.96</v>
      </c>
    </row>
    <row r="23759" spans="1:11" x14ac:dyDescent="0.35">
      <c r="A23759">
        <v>67003</v>
      </c>
      <c r="B23759" t="s">
        <v>411</v>
      </c>
      <c r="C23759" s="70">
        <v>0</v>
      </c>
      <c r="D23759" s="70">
        <v>0</v>
      </c>
      <c r="E23759" s="71">
        <v>44773</v>
      </c>
      <c r="F23759" t="s">
        <v>5312</v>
      </c>
      <c r="G23759" t="s">
        <v>2247</v>
      </c>
      <c r="J23759" s="40">
        <v>0</v>
      </c>
      <c r="K23759" s="40">
        <v>48.34</v>
      </c>
    </row>
    <row r="23760" spans="1:11" x14ac:dyDescent="0.35">
      <c r="A23760">
        <v>67003</v>
      </c>
      <c r="B23760" t="s">
        <v>411</v>
      </c>
      <c r="C23760" s="70">
        <v>0</v>
      </c>
      <c r="D23760" s="70">
        <v>0</v>
      </c>
      <c r="E23760" s="71">
        <v>44773</v>
      </c>
      <c r="F23760" t="s">
        <v>5311</v>
      </c>
      <c r="G23760" t="s">
        <v>2247</v>
      </c>
      <c r="J23760" s="40">
        <v>0</v>
      </c>
      <c r="K23760" s="40">
        <v>5.38</v>
      </c>
    </row>
    <row r="23761" spans="1:11" x14ac:dyDescent="0.35">
      <c r="A23761">
        <v>67003</v>
      </c>
      <c r="B23761" t="s">
        <v>411</v>
      </c>
      <c r="C23761" s="70">
        <v>0</v>
      </c>
      <c r="D23761" s="70">
        <v>0</v>
      </c>
      <c r="E23761" s="71">
        <v>44773</v>
      </c>
      <c r="F23761" t="s">
        <v>5310</v>
      </c>
      <c r="G23761" t="s">
        <v>2247</v>
      </c>
      <c r="J23761" s="40">
        <v>0</v>
      </c>
      <c r="K23761" s="40">
        <v>6.34</v>
      </c>
    </row>
    <row r="23762" spans="1:11" x14ac:dyDescent="0.35">
      <c r="A23762">
        <v>67003</v>
      </c>
      <c r="B23762" t="s">
        <v>411</v>
      </c>
      <c r="C23762" s="70">
        <v>0</v>
      </c>
      <c r="D23762" s="70">
        <v>0</v>
      </c>
      <c r="E23762" s="71">
        <v>44773</v>
      </c>
      <c r="F23762" t="s">
        <v>5309</v>
      </c>
      <c r="G23762" t="s">
        <v>2247</v>
      </c>
      <c r="J23762" s="40">
        <v>0</v>
      </c>
      <c r="K23762" s="40">
        <v>160.99</v>
      </c>
    </row>
    <row r="23763" spans="1:11" x14ac:dyDescent="0.35">
      <c r="A23763">
        <v>67003</v>
      </c>
      <c r="B23763" t="s">
        <v>411</v>
      </c>
      <c r="C23763" s="70">
        <v>0</v>
      </c>
      <c r="D23763" s="70">
        <v>0</v>
      </c>
      <c r="E23763" s="71">
        <v>44773</v>
      </c>
      <c r="F23763" t="s">
        <v>5308</v>
      </c>
      <c r="G23763" t="s">
        <v>2247</v>
      </c>
      <c r="J23763" s="40">
        <v>23.37</v>
      </c>
      <c r="K23763" s="40">
        <v>0</v>
      </c>
    </row>
    <row r="23764" spans="1:11" x14ac:dyDescent="0.35">
      <c r="A23764">
        <v>67003</v>
      </c>
      <c r="B23764" t="s">
        <v>411</v>
      </c>
      <c r="C23764" s="70">
        <v>0</v>
      </c>
      <c r="D23764" s="70">
        <v>0</v>
      </c>
      <c r="E23764" s="71">
        <v>44773</v>
      </c>
      <c r="F23764" t="s">
        <v>5307</v>
      </c>
      <c r="G23764" t="s">
        <v>2247</v>
      </c>
      <c r="J23764" s="40">
        <v>6.99</v>
      </c>
      <c r="K23764" s="40">
        <v>0</v>
      </c>
    </row>
    <row r="23765" spans="1:11" x14ac:dyDescent="0.35">
      <c r="A23765">
        <v>67003</v>
      </c>
      <c r="B23765" t="s">
        <v>411</v>
      </c>
      <c r="C23765" s="70">
        <v>0</v>
      </c>
      <c r="D23765" s="70">
        <v>0</v>
      </c>
      <c r="E23765" s="71">
        <v>44773</v>
      </c>
      <c r="F23765" t="s">
        <v>5306</v>
      </c>
      <c r="G23765" t="s">
        <v>2247</v>
      </c>
      <c r="J23765" s="40">
        <v>4.8</v>
      </c>
      <c r="K23765" s="40">
        <v>0</v>
      </c>
    </row>
    <row r="23766" spans="1:11" x14ac:dyDescent="0.35">
      <c r="A23766">
        <v>67003</v>
      </c>
      <c r="B23766" t="s">
        <v>411</v>
      </c>
      <c r="C23766" s="70">
        <v>0</v>
      </c>
      <c r="D23766" s="70">
        <v>0</v>
      </c>
      <c r="E23766" s="71">
        <v>44773</v>
      </c>
      <c r="F23766" t="s">
        <v>5305</v>
      </c>
      <c r="G23766" t="s">
        <v>2247</v>
      </c>
      <c r="J23766" s="40">
        <v>0</v>
      </c>
      <c r="K23766" s="40">
        <v>29.54</v>
      </c>
    </row>
    <row r="23767" spans="1:11" x14ac:dyDescent="0.35">
      <c r="A23767">
        <v>67003</v>
      </c>
      <c r="B23767" t="s">
        <v>411</v>
      </c>
      <c r="C23767" s="70">
        <v>0</v>
      </c>
      <c r="D23767" s="70">
        <v>0</v>
      </c>
      <c r="E23767" s="71">
        <v>44773</v>
      </c>
      <c r="F23767" t="s">
        <v>5304</v>
      </c>
      <c r="G23767" t="s">
        <v>2247</v>
      </c>
      <c r="J23767" s="40">
        <v>0</v>
      </c>
      <c r="K23767" s="40">
        <v>20.23</v>
      </c>
    </row>
    <row r="23768" spans="1:11" x14ac:dyDescent="0.35">
      <c r="A23768">
        <v>67003</v>
      </c>
      <c r="B23768" t="s">
        <v>411</v>
      </c>
      <c r="C23768" s="70">
        <v>0</v>
      </c>
      <c r="D23768" s="70">
        <v>0</v>
      </c>
      <c r="E23768" s="71">
        <v>44773</v>
      </c>
      <c r="F23768" t="s">
        <v>5303</v>
      </c>
      <c r="G23768" t="s">
        <v>2247</v>
      </c>
      <c r="J23768" s="40">
        <v>0</v>
      </c>
      <c r="K23768" s="40">
        <v>330.57</v>
      </c>
    </row>
    <row r="23769" spans="1:11" x14ac:dyDescent="0.35">
      <c r="A23769">
        <v>67003</v>
      </c>
      <c r="B23769" t="s">
        <v>411</v>
      </c>
      <c r="C23769" s="70">
        <v>0</v>
      </c>
      <c r="D23769" s="70">
        <v>0</v>
      </c>
      <c r="E23769" s="71">
        <v>44773</v>
      </c>
      <c r="F23769" t="s">
        <v>5302</v>
      </c>
      <c r="G23769" t="s">
        <v>2247</v>
      </c>
      <c r="J23769" s="40">
        <v>16.079999999999998</v>
      </c>
      <c r="K23769" s="40">
        <v>0</v>
      </c>
    </row>
    <row r="23770" spans="1:11" x14ac:dyDescent="0.35">
      <c r="A23770">
        <v>67003</v>
      </c>
      <c r="B23770" t="s">
        <v>411</v>
      </c>
      <c r="C23770" s="70">
        <v>0</v>
      </c>
      <c r="D23770" s="70">
        <v>0</v>
      </c>
      <c r="E23770" s="71">
        <v>44773</v>
      </c>
      <c r="F23770" t="s">
        <v>5301</v>
      </c>
      <c r="G23770" t="s">
        <v>2247</v>
      </c>
      <c r="J23770" s="40">
        <v>0</v>
      </c>
      <c r="K23770" s="40">
        <v>28.47</v>
      </c>
    </row>
    <row r="23771" spans="1:11" x14ac:dyDescent="0.35">
      <c r="A23771">
        <v>67003</v>
      </c>
      <c r="B23771" t="s">
        <v>411</v>
      </c>
      <c r="C23771" s="70">
        <v>0</v>
      </c>
      <c r="D23771" s="70">
        <v>0</v>
      </c>
      <c r="E23771" s="71">
        <v>44773</v>
      </c>
      <c r="F23771" t="s">
        <v>5300</v>
      </c>
      <c r="G23771" t="s">
        <v>2247</v>
      </c>
      <c r="J23771" s="40">
        <v>0</v>
      </c>
      <c r="K23771" s="40">
        <v>5.51</v>
      </c>
    </row>
    <row r="23772" spans="1:11" x14ac:dyDescent="0.35">
      <c r="A23772">
        <v>67003</v>
      </c>
      <c r="B23772" t="s">
        <v>411</v>
      </c>
      <c r="C23772" s="70">
        <v>0</v>
      </c>
      <c r="D23772" s="70">
        <v>0</v>
      </c>
      <c r="E23772" s="71">
        <v>44773</v>
      </c>
      <c r="F23772" t="s">
        <v>5299</v>
      </c>
      <c r="G23772" t="s">
        <v>2247</v>
      </c>
      <c r="J23772" s="40">
        <v>42.24</v>
      </c>
      <c r="K23772" s="40">
        <v>0</v>
      </c>
    </row>
    <row r="23773" spans="1:11" x14ac:dyDescent="0.35">
      <c r="A23773">
        <v>67003</v>
      </c>
      <c r="B23773" t="s">
        <v>411</v>
      </c>
      <c r="C23773" s="70">
        <v>0</v>
      </c>
      <c r="D23773" s="70">
        <v>0</v>
      </c>
      <c r="E23773" s="71">
        <v>44773</v>
      </c>
      <c r="F23773" t="s">
        <v>5298</v>
      </c>
      <c r="G23773" t="s">
        <v>2247</v>
      </c>
      <c r="J23773" s="40">
        <v>5.38</v>
      </c>
      <c r="K23773" s="40">
        <v>0</v>
      </c>
    </row>
    <row r="23774" spans="1:11" x14ac:dyDescent="0.35">
      <c r="A23774">
        <v>67003</v>
      </c>
      <c r="B23774" t="s">
        <v>411</v>
      </c>
      <c r="C23774" s="70">
        <v>0</v>
      </c>
      <c r="D23774" s="70">
        <v>0</v>
      </c>
      <c r="E23774" s="71">
        <v>44773</v>
      </c>
      <c r="F23774" t="s">
        <v>5297</v>
      </c>
      <c r="G23774" t="s">
        <v>2247</v>
      </c>
      <c r="J23774" s="40">
        <v>26.55</v>
      </c>
      <c r="K23774" s="40">
        <v>0</v>
      </c>
    </row>
    <row r="23775" spans="1:11" x14ac:dyDescent="0.35">
      <c r="A23775">
        <v>67003</v>
      </c>
      <c r="B23775" t="s">
        <v>411</v>
      </c>
      <c r="C23775" s="70">
        <v>0</v>
      </c>
      <c r="D23775" s="70">
        <v>0</v>
      </c>
      <c r="E23775" s="71">
        <v>44773</v>
      </c>
      <c r="F23775" t="s">
        <v>5296</v>
      </c>
      <c r="G23775" t="s">
        <v>2247</v>
      </c>
      <c r="J23775" s="40">
        <v>0</v>
      </c>
      <c r="K23775" s="40">
        <v>152.68</v>
      </c>
    </row>
    <row r="23776" spans="1:11" x14ac:dyDescent="0.35">
      <c r="A23776">
        <v>67003</v>
      </c>
      <c r="B23776" t="s">
        <v>411</v>
      </c>
      <c r="C23776" s="70">
        <v>0</v>
      </c>
      <c r="D23776" s="70">
        <v>0</v>
      </c>
      <c r="E23776" s="71">
        <v>44773</v>
      </c>
      <c r="F23776" t="s">
        <v>5295</v>
      </c>
      <c r="G23776" t="s">
        <v>2247</v>
      </c>
      <c r="J23776" s="40">
        <v>31</v>
      </c>
      <c r="K23776" s="40">
        <v>0</v>
      </c>
    </row>
    <row r="23777" spans="1:11" x14ac:dyDescent="0.35">
      <c r="A23777">
        <v>67003</v>
      </c>
      <c r="B23777" t="s">
        <v>411</v>
      </c>
      <c r="C23777" s="70">
        <v>0</v>
      </c>
      <c r="D23777" s="70">
        <v>0</v>
      </c>
      <c r="E23777" s="71">
        <v>44773</v>
      </c>
      <c r="F23777" t="s">
        <v>5294</v>
      </c>
      <c r="G23777" t="s">
        <v>2247</v>
      </c>
      <c r="J23777" s="40">
        <v>0</v>
      </c>
      <c r="K23777" s="40">
        <v>3.85</v>
      </c>
    </row>
    <row r="23778" spans="1:11" x14ac:dyDescent="0.35">
      <c r="A23778">
        <v>67003</v>
      </c>
      <c r="B23778" t="s">
        <v>411</v>
      </c>
      <c r="C23778" s="70">
        <v>0</v>
      </c>
      <c r="D23778" s="70">
        <v>0</v>
      </c>
      <c r="E23778" s="71">
        <v>44773</v>
      </c>
      <c r="F23778" t="s">
        <v>5293</v>
      </c>
      <c r="G23778" t="s">
        <v>2247</v>
      </c>
      <c r="J23778" s="40">
        <v>22.37</v>
      </c>
      <c r="K23778" s="40">
        <v>0</v>
      </c>
    </row>
    <row r="23779" spans="1:11" x14ac:dyDescent="0.35">
      <c r="A23779">
        <v>67003</v>
      </c>
      <c r="B23779" t="s">
        <v>411</v>
      </c>
      <c r="C23779" s="70">
        <v>0</v>
      </c>
      <c r="D23779" s="70">
        <v>0</v>
      </c>
      <c r="E23779" s="71">
        <v>44773</v>
      </c>
      <c r="F23779" t="s">
        <v>5292</v>
      </c>
      <c r="G23779" t="s">
        <v>2247</v>
      </c>
      <c r="J23779" s="40">
        <v>152.19999999999999</v>
      </c>
      <c r="K23779" s="40">
        <v>0</v>
      </c>
    </row>
    <row r="23780" spans="1:11" x14ac:dyDescent="0.35">
      <c r="A23780">
        <v>67003</v>
      </c>
      <c r="B23780" t="s">
        <v>411</v>
      </c>
      <c r="C23780" s="70">
        <v>0</v>
      </c>
      <c r="D23780" s="70">
        <v>0</v>
      </c>
      <c r="E23780" s="71">
        <v>44773</v>
      </c>
      <c r="F23780" t="s">
        <v>5291</v>
      </c>
      <c r="G23780" t="s">
        <v>2247</v>
      </c>
      <c r="J23780" s="40">
        <v>2145.91</v>
      </c>
      <c r="K23780" s="40">
        <v>0</v>
      </c>
    </row>
    <row r="23781" spans="1:11" x14ac:dyDescent="0.35">
      <c r="A23781">
        <v>67003</v>
      </c>
      <c r="B23781" t="s">
        <v>411</v>
      </c>
      <c r="C23781" s="70">
        <v>0</v>
      </c>
      <c r="D23781" s="70">
        <v>0</v>
      </c>
      <c r="E23781" s="71">
        <v>44773</v>
      </c>
      <c r="F23781" t="s">
        <v>5290</v>
      </c>
      <c r="G23781" t="s">
        <v>2247</v>
      </c>
      <c r="J23781" s="40">
        <v>13512.75</v>
      </c>
      <c r="K23781" s="40">
        <v>0</v>
      </c>
    </row>
    <row r="23782" spans="1:11" x14ac:dyDescent="0.35">
      <c r="A23782">
        <v>67003</v>
      </c>
      <c r="B23782" t="s">
        <v>411</v>
      </c>
      <c r="C23782" s="70">
        <v>0</v>
      </c>
      <c r="D23782" s="70">
        <v>0</v>
      </c>
      <c r="E23782" s="71">
        <v>44773</v>
      </c>
      <c r="F23782" t="s">
        <v>5289</v>
      </c>
      <c r="G23782" t="s">
        <v>2247</v>
      </c>
      <c r="J23782" s="40">
        <v>305.93</v>
      </c>
      <c r="K23782" s="40">
        <v>0</v>
      </c>
    </row>
    <row r="23783" spans="1:11" x14ac:dyDescent="0.35">
      <c r="A23783">
        <v>67003</v>
      </c>
      <c r="B23783" t="s">
        <v>411</v>
      </c>
      <c r="C23783" s="70">
        <v>0</v>
      </c>
      <c r="D23783" s="70">
        <v>0</v>
      </c>
      <c r="E23783" s="71">
        <v>44773</v>
      </c>
      <c r="F23783" t="s">
        <v>5288</v>
      </c>
      <c r="G23783" t="s">
        <v>2247</v>
      </c>
      <c r="J23783" s="40">
        <v>756.42</v>
      </c>
      <c r="K23783" s="40">
        <v>0</v>
      </c>
    </row>
    <row r="23784" spans="1:11" x14ac:dyDescent="0.35">
      <c r="A23784">
        <v>67003</v>
      </c>
      <c r="B23784" t="s">
        <v>411</v>
      </c>
      <c r="C23784" s="70">
        <v>0</v>
      </c>
      <c r="D23784" s="70">
        <v>0</v>
      </c>
      <c r="E23784" s="71">
        <v>44773</v>
      </c>
      <c r="F23784" t="s">
        <v>5287</v>
      </c>
      <c r="G23784" t="s">
        <v>2247</v>
      </c>
      <c r="J23784" s="40">
        <v>489.27</v>
      </c>
      <c r="K23784" s="40">
        <v>0</v>
      </c>
    </row>
    <row r="23785" spans="1:11" x14ac:dyDescent="0.35">
      <c r="A23785">
        <v>67003</v>
      </c>
      <c r="B23785" t="s">
        <v>411</v>
      </c>
      <c r="C23785" s="70">
        <v>0</v>
      </c>
      <c r="D23785" s="70">
        <v>0</v>
      </c>
      <c r="E23785" s="71">
        <v>44773</v>
      </c>
      <c r="F23785" t="s">
        <v>5286</v>
      </c>
      <c r="G23785" t="s">
        <v>2247</v>
      </c>
      <c r="J23785" s="40">
        <v>0</v>
      </c>
      <c r="K23785" s="40">
        <v>232.84</v>
      </c>
    </row>
    <row r="23786" spans="1:11" x14ac:dyDescent="0.35">
      <c r="A23786">
        <v>67003</v>
      </c>
      <c r="B23786" t="s">
        <v>411</v>
      </c>
      <c r="C23786" s="70">
        <v>0</v>
      </c>
      <c r="D23786" s="70">
        <v>0</v>
      </c>
      <c r="E23786" s="71">
        <v>44773</v>
      </c>
      <c r="F23786" t="s">
        <v>5285</v>
      </c>
      <c r="G23786" t="s">
        <v>2247</v>
      </c>
      <c r="J23786" s="40">
        <v>0</v>
      </c>
      <c r="K23786" s="40">
        <v>0.83</v>
      </c>
    </row>
    <row r="23787" spans="1:11" x14ac:dyDescent="0.35">
      <c r="A23787">
        <v>67003</v>
      </c>
      <c r="B23787" t="s">
        <v>411</v>
      </c>
      <c r="C23787" s="70">
        <v>0</v>
      </c>
      <c r="D23787" s="70">
        <v>0</v>
      </c>
      <c r="E23787" s="71">
        <v>44773</v>
      </c>
      <c r="F23787" t="s">
        <v>5284</v>
      </c>
      <c r="G23787" t="s">
        <v>2247</v>
      </c>
      <c r="J23787" s="40">
        <v>0</v>
      </c>
      <c r="K23787" s="40">
        <v>94.04</v>
      </c>
    </row>
    <row r="23788" spans="1:11" x14ac:dyDescent="0.35">
      <c r="A23788">
        <v>67003</v>
      </c>
      <c r="B23788" t="s">
        <v>411</v>
      </c>
      <c r="C23788" s="70">
        <v>0</v>
      </c>
      <c r="D23788" s="70">
        <v>0</v>
      </c>
      <c r="E23788" s="71">
        <v>44773</v>
      </c>
      <c r="F23788" t="s">
        <v>5283</v>
      </c>
      <c r="G23788" t="s">
        <v>2247</v>
      </c>
      <c r="J23788" s="40">
        <v>0</v>
      </c>
      <c r="K23788" s="40">
        <v>1079.72</v>
      </c>
    </row>
    <row r="23789" spans="1:11" x14ac:dyDescent="0.35">
      <c r="A23789">
        <v>67003</v>
      </c>
      <c r="B23789" t="s">
        <v>411</v>
      </c>
      <c r="C23789" s="70">
        <v>0</v>
      </c>
      <c r="D23789" s="70">
        <v>0</v>
      </c>
      <c r="E23789" s="71">
        <v>44773</v>
      </c>
      <c r="F23789" t="s">
        <v>5282</v>
      </c>
      <c r="G23789" t="s">
        <v>2247</v>
      </c>
      <c r="J23789" s="40">
        <v>30.68</v>
      </c>
      <c r="K23789" s="40">
        <v>0</v>
      </c>
    </row>
    <row r="23790" spans="1:11" x14ac:dyDescent="0.35">
      <c r="A23790">
        <v>67003</v>
      </c>
      <c r="B23790" t="s">
        <v>411</v>
      </c>
      <c r="C23790" s="70">
        <v>0</v>
      </c>
      <c r="D23790" s="70">
        <v>0</v>
      </c>
      <c r="E23790" s="71">
        <v>44773</v>
      </c>
      <c r="F23790" t="s">
        <v>5281</v>
      </c>
      <c r="G23790" t="s">
        <v>2247</v>
      </c>
      <c r="J23790" s="40">
        <v>0</v>
      </c>
      <c r="K23790" s="40">
        <v>763.76</v>
      </c>
    </row>
    <row r="23791" spans="1:11" x14ac:dyDescent="0.35">
      <c r="A23791">
        <v>67003</v>
      </c>
      <c r="B23791" t="s">
        <v>411</v>
      </c>
      <c r="C23791" s="70">
        <v>0</v>
      </c>
      <c r="D23791" s="70">
        <v>0</v>
      </c>
      <c r="E23791" s="71">
        <v>44773</v>
      </c>
      <c r="F23791" t="s">
        <v>5280</v>
      </c>
      <c r="G23791" t="s">
        <v>2247</v>
      </c>
      <c r="J23791" s="40">
        <v>0</v>
      </c>
      <c r="K23791" s="40">
        <v>181.19</v>
      </c>
    </row>
    <row r="23792" spans="1:11" x14ac:dyDescent="0.35">
      <c r="A23792">
        <v>67003</v>
      </c>
      <c r="B23792" t="s">
        <v>411</v>
      </c>
      <c r="C23792" s="70">
        <v>0</v>
      </c>
      <c r="D23792" s="70">
        <v>0</v>
      </c>
      <c r="E23792" s="71">
        <v>44773</v>
      </c>
      <c r="F23792" t="s">
        <v>5279</v>
      </c>
      <c r="G23792" t="s">
        <v>1907</v>
      </c>
      <c r="J23792" s="40">
        <v>4.66</v>
      </c>
      <c r="K23792" s="40">
        <v>0</v>
      </c>
    </row>
    <row r="23793" spans="1:11" x14ac:dyDescent="0.35">
      <c r="A23793">
        <v>67003</v>
      </c>
      <c r="B23793" t="s">
        <v>411</v>
      </c>
      <c r="C23793" s="70">
        <v>0</v>
      </c>
      <c r="D23793" s="70">
        <v>0</v>
      </c>
      <c r="E23793" s="71">
        <v>44774</v>
      </c>
      <c r="F23793" t="s">
        <v>5278</v>
      </c>
      <c r="G23793" t="s">
        <v>1907</v>
      </c>
      <c r="H23793" t="s">
        <v>5277</v>
      </c>
      <c r="I23793" t="s">
        <v>5276</v>
      </c>
      <c r="J23793" s="40">
        <v>18.809999999999999</v>
      </c>
      <c r="K23793" s="40">
        <v>0</v>
      </c>
    </row>
    <row r="23794" spans="1:11" x14ac:dyDescent="0.35">
      <c r="A23794">
        <v>67003</v>
      </c>
      <c r="B23794" t="s">
        <v>411</v>
      </c>
      <c r="C23794" s="70">
        <v>0</v>
      </c>
      <c r="D23794" s="70">
        <v>0</v>
      </c>
      <c r="E23794" s="71">
        <v>44775</v>
      </c>
      <c r="F23794" t="s">
        <v>5275</v>
      </c>
      <c r="G23794" t="s">
        <v>1907</v>
      </c>
      <c r="H23794" t="s">
        <v>5274</v>
      </c>
      <c r="I23794" t="s">
        <v>5273</v>
      </c>
      <c r="J23794" s="40">
        <v>135.01</v>
      </c>
      <c r="K23794" s="40">
        <v>0</v>
      </c>
    </row>
    <row r="23795" spans="1:11" x14ac:dyDescent="0.35">
      <c r="A23795">
        <v>67003</v>
      </c>
      <c r="B23795" t="s">
        <v>411</v>
      </c>
      <c r="C23795" s="70">
        <v>0</v>
      </c>
      <c r="D23795" s="70">
        <v>0</v>
      </c>
      <c r="E23795" s="71">
        <v>44775</v>
      </c>
      <c r="F23795" t="s">
        <v>5272</v>
      </c>
      <c r="G23795" t="s">
        <v>1907</v>
      </c>
      <c r="H23795" t="s">
        <v>5271</v>
      </c>
      <c r="I23795" t="s">
        <v>5270</v>
      </c>
      <c r="J23795" s="40">
        <v>0</v>
      </c>
      <c r="K23795" s="40">
        <v>1666.14</v>
      </c>
    </row>
    <row r="23796" spans="1:11" x14ac:dyDescent="0.35">
      <c r="A23796">
        <v>67003</v>
      </c>
      <c r="B23796" t="s">
        <v>411</v>
      </c>
      <c r="C23796" s="70">
        <v>0</v>
      </c>
      <c r="D23796" s="70">
        <v>0</v>
      </c>
      <c r="E23796" s="71">
        <v>44775</v>
      </c>
      <c r="F23796" t="s">
        <v>5269</v>
      </c>
      <c r="G23796" t="s">
        <v>1907</v>
      </c>
      <c r="H23796" t="s">
        <v>5268</v>
      </c>
      <c r="I23796" t="s">
        <v>5267</v>
      </c>
      <c r="J23796" s="40">
        <v>0</v>
      </c>
      <c r="K23796" s="40">
        <v>0.89</v>
      </c>
    </row>
    <row r="23797" spans="1:11" x14ac:dyDescent="0.35">
      <c r="A23797">
        <v>67003</v>
      </c>
      <c r="B23797" t="s">
        <v>411</v>
      </c>
      <c r="C23797" s="70">
        <v>0</v>
      </c>
      <c r="D23797" s="70">
        <v>0</v>
      </c>
      <c r="E23797" s="71">
        <v>44795</v>
      </c>
      <c r="F23797" t="s">
        <v>5266</v>
      </c>
      <c r="G23797" t="s">
        <v>1907</v>
      </c>
      <c r="H23797" t="s">
        <v>5265</v>
      </c>
      <c r="J23797" s="40">
        <v>2.83</v>
      </c>
      <c r="K23797" s="40">
        <v>0</v>
      </c>
    </row>
    <row r="23798" spans="1:11" x14ac:dyDescent="0.35">
      <c r="A23798">
        <v>67003</v>
      </c>
      <c r="B23798" t="s">
        <v>411</v>
      </c>
      <c r="C23798" s="70">
        <v>0</v>
      </c>
      <c r="D23798" s="70">
        <v>0</v>
      </c>
      <c r="E23798" s="71">
        <v>44797</v>
      </c>
      <c r="F23798" t="s">
        <v>5264</v>
      </c>
      <c r="G23798" t="s">
        <v>1907</v>
      </c>
      <c r="H23798" t="s">
        <v>5263</v>
      </c>
      <c r="I23798" t="s">
        <v>5262</v>
      </c>
      <c r="J23798" s="40">
        <v>0</v>
      </c>
      <c r="K23798" s="40">
        <v>1666.88</v>
      </c>
    </row>
    <row r="23799" spans="1:11" x14ac:dyDescent="0.35">
      <c r="A23799">
        <v>67003</v>
      </c>
      <c r="B23799" t="s">
        <v>411</v>
      </c>
      <c r="C23799" s="70">
        <v>0</v>
      </c>
      <c r="D23799" s="70">
        <v>0</v>
      </c>
      <c r="E23799" s="71">
        <v>44797</v>
      </c>
      <c r="F23799" t="s">
        <v>5261</v>
      </c>
      <c r="G23799" t="s">
        <v>1907</v>
      </c>
      <c r="H23799" t="s">
        <v>5260</v>
      </c>
      <c r="I23799" t="s">
        <v>5259</v>
      </c>
      <c r="J23799" s="40">
        <v>0</v>
      </c>
      <c r="K23799" s="40">
        <v>1554.62</v>
      </c>
    </row>
    <row r="23800" spans="1:11" x14ac:dyDescent="0.35">
      <c r="A23800">
        <v>67003</v>
      </c>
      <c r="B23800" t="s">
        <v>411</v>
      </c>
      <c r="C23800" s="70">
        <v>0</v>
      </c>
      <c r="D23800" s="70">
        <v>0</v>
      </c>
      <c r="E23800" s="71">
        <v>44804</v>
      </c>
      <c r="F23800" t="s">
        <v>5258</v>
      </c>
      <c r="G23800" t="s">
        <v>2247</v>
      </c>
      <c r="H23800" t="s">
        <v>2265</v>
      </c>
      <c r="J23800" s="40">
        <v>0</v>
      </c>
      <c r="K23800" s="40">
        <v>3185.51</v>
      </c>
    </row>
    <row r="23801" spans="1:11" x14ac:dyDescent="0.35">
      <c r="A23801">
        <v>67003</v>
      </c>
      <c r="B23801" t="s">
        <v>411</v>
      </c>
      <c r="C23801" s="70">
        <v>0</v>
      </c>
      <c r="D23801" s="70">
        <v>0</v>
      </c>
      <c r="E23801" s="71">
        <v>44804</v>
      </c>
      <c r="F23801" t="s">
        <v>5257</v>
      </c>
      <c r="G23801" t="s">
        <v>2247</v>
      </c>
      <c r="H23801" t="s">
        <v>2265</v>
      </c>
      <c r="J23801" s="40">
        <v>0</v>
      </c>
      <c r="K23801" s="40">
        <v>325.20999999999998</v>
      </c>
    </row>
    <row r="23802" spans="1:11" x14ac:dyDescent="0.35">
      <c r="A23802">
        <v>67003</v>
      </c>
      <c r="B23802" t="s">
        <v>411</v>
      </c>
      <c r="C23802" s="70">
        <v>0</v>
      </c>
      <c r="D23802" s="70">
        <v>0</v>
      </c>
      <c r="E23802" s="71">
        <v>44804</v>
      </c>
      <c r="F23802" t="s">
        <v>5256</v>
      </c>
      <c r="G23802" t="s">
        <v>2247</v>
      </c>
      <c r="H23802" t="s">
        <v>2265</v>
      </c>
      <c r="J23802" s="40">
        <v>8866.7000000000007</v>
      </c>
      <c r="K23802" s="40">
        <v>0</v>
      </c>
    </row>
    <row r="23803" spans="1:11" x14ac:dyDescent="0.35">
      <c r="A23803">
        <v>67003</v>
      </c>
      <c r="B23803" t="s">
        <v>411</v>
      </c>
      <c r="C23803" s="70">
        <v>0</v>
      </c>
      <c r="D23803" s="70">
        <v>0</v>
      </c>
      <c r="E23803" s="71">
        <v>44804</v>
      </c>
      <c r="F23803" t="s">
        <v>5255</v>
      </c>
      <c r="G23803" t="s">
        <v>2247</v>
      </c>
      <c r="H23803" t="s">
        <v>2265</v>
      </c>
      <c r="J23803" s="40">
        <v>0</v>
      </c>
      <c r="K23803" s="40">
        <v>250.37</v>
      </c>
    </row>
    <row r="23804" spans="1:11" x14ac:dyDescent="0.35">
      <c r="A23804">
        <v>67003</v>
      </c>
      <c r="B23804" t="s">
        <v>411</v>
      </c>
      <c r="C23804" s="70">
        <v>0</v>
      </c>
      <c r="D23804" s="70">
        <v>0</v>
      </c>
      <c r="E23804" s="71">
        <v>44804</v>
      </c>
      <c r="F23804" t="s">
        <v>5254</v>
      </c>
      <c r="G23804" t="s">
        <v>2247</v>
      </c>
      <c r="H23804" t="s">
        <v>2265</v>
      </c>
      <c r="J23804" s="40">
        <v>0</v>
      </c>
      <c r="K23804" s="40">
        <v>83993.9</v>
      </c>
    </row>
    <row r="23805" spans="1:11" x14ac:dyDescent="0.35">
      <c r="A23805">
        <v>67003</v>
      </c>
      <c r="B23805" t="s">
        <v>411</v>
      </c>
      <c r="C23805" s="70">
        <v>0</v>
      </c>
      <c r="D23805" s="70">
        <v>0</v>
      </c>
      <c r="E23805" s="71">
        <v>44804</v>
      </c>
      <c r="F23805" t="s">
        <v>5253</v>
      </c>
      <c r="G23805" t="s">
        <v>2247</v>
      </c>
      <c r="H23805" t="s">
        <v>2265</v>
      </c>
      <c r="J23805" s="40">
        <v>0</v>
      </c>
      <c r="K23805" s="40">
        <v>24.73</v>
      </c>
    </row>
    <row r="23806" spans="1:11" x14ac:dyDescent="0.35">
      <c r="A23806">
        <v>67003</v>
      </c>
      <c r="B23806" t="s">
        <v>411</v>
      </c>
      <c r="C23806" s="70">
        <v>0</v>
      </c>
      <c r="D23806" s="70">
        <v>0</v>
      </c>
      <c r="E23806" s="71">
        <v>44804</v>
      </c>
      <c r="F23806" t="s">
        <v>5252</v>
      </c>
      <c r="G23806" t="s">
        <v>2247</v>
      </c>
      <c r="H23806" t="s">
        <v>2265</v>
      </c>
      <c r="J23806" s="40">
        <v>10852.89</v>
      </c>
      <c r="K23806" s="40">
        <v>0</v>
      </c>
    </row>
    <row r="23807" spans="1:11" x14ac:dyDescent="0.35">
      <c r="A23807">
        <v>67003</v>
      </c>
      <c r="B23807" t="s">
        <v>411</v>
      </c>
      <c r="C23807" s="70">
        <v>0</v>
      </c>
      <c r="D23807" s="70">
        <v>0</v>
      </c>
      <c r="E23807" s="71">
        <v>44804</v>
      </c>
      <c r="F23807" t="s">
        <v>5251</v>
      </c>
      <c r="G23807" t="s">
        <v>2247</v>
      </c>
      <c r="H23807" t="s">
        <v>2265</v>
      </c>
      <c r="J23807" s="40">
        <v>6189.14</v>
      </c>
      <c r="K23807" s="40">
        <v>0</v>
      </c>
    </row>
    <row r="23808" spans="1:11" x14ac:dyDescent="0.35">
      <c r="A23808">
        <v>67003</v>
      </c>
      <c r="B23808" t="s">
        <v>411</v>
      </c>
      <c r="C23808" s="70">
        <v>0</v>
      </c>
      <c r="D23808" s="70">
        <v>0</v>
      </c>
      <c r="E23808" s="71">
        <v>44804</v>
      </c>
      <c r="F23808" t="s">
        <v>5250</v>
      </c>
      <c r="G23808" t="s">
        <v>2247</v>
      </c>
      <c r="H23808" t="s">
        <v>2265</v>
      </c>
      <c r="J23808" s="40">
        <v>13.66</v>
      </c>
      <c r="K23808" s="40">
        <v>0</v>
      </c>
    </row>
    <row r="23809" spans="1:11" x14ac:dyDescent="0.35">
      <c r="A23809">
        <v>67003</v>
      </c>
      <c r="B23809" t="s">
        <v>411</v>
      </c>
      <c r="C23809" s="70">
        <v>0</v>
      </c>
      <c r="D23809" s="70">
        <v>0</v>
      </c>
      <c r="E23809" s="71">
        <v>44804</v>
      </c>
      <c r="F23809" t="s">
        <v>5249</v>
      </c>
      <c r="G23809" t="s">
        <v>2247</v>
      </c>
      <c r="H23809" t="s">
        <v>2265</v>
      </c>
      <c r="J23809" s="40">
        <v>0</v>
      </c>
      <c r="K23809" s="40">
        <v>152.76</v>
      </c>
    </row>
    <row r="23810" spans="1:11" x14ac:dyDescent="0.35">
      <c r="A23810">
        <v>67003</v>
      </c>
      <c r="B23810" t="s">
        <v>411</v>
      </c>
      <c r="C23810" s="70">
        <v>0</v>
      </c>
      <c r="D23810" s="70">
        <v>0</v>
      </c>
      <c r="E23810" s="71">
        <v>44804</v>
      </c>
      <c r="F23810" t="s">
        <v>5248</v>
      </c>
      <c r="G23810" t="s">
        <v>2247</v>
      </c>
      <c r="H23810" t="s">
        <v>2265</v>
      </c>
      <c r="J23810" s="40">
        <v>0</v>
      </c>
      <c r="K23810" s="40">
        <v>159.87</v>
      </c>
    </row>
    <row r="23811" spans="1:11" x14ac:dyDescent="0.35">
      <c r="A23811">
        <v>67003</v>
      </c>
      <c r="B23811" t="s">
        <v>411</v>
      </c>
      <c r="C23811" s="70">
        <v>0</v>
      </c>
      <c r="D23811" s="70">
        <v>0</v>
      </c>
      <c r="E23811" s="71">
        <v>44804</v>
      </c>
      <c r="F23811" t="s">
        <v>5247</v>
      </c>
      <c r="G23811" t="s">
        <v>2247</v>
      </c>
      <c r="H23811" t="s">
        <v>2265</v>
      </c>
      <c r="J23811" s="40">
        <v>190.7</v>
      </c>
      <c r="K23811" s="40">
        <v>0</v>
      </c>
    </row>
    <row r="23812" spans="1:11" x14ac:dyDescent="0.35">
      <c r="A23812">
        <v>67003</v>
      </c>
      <c r="B23812" t="s">
        <v>411</v>
      </c>
      <c r="C23812" s="70">
        <v>0</v>
      </c>
      <c r="D23812" s="70">
        <v>0</v>
      </c>
      <c r="E23812" s="71">
        <v>44804</v>
      </c>
      <c r="F23812" t="s">
        <v>5246</v>
      </c>
      <c r="G23812" t="s">
        <v>2247</v>
      </c>
      <c r="H23812" t="s">
        <v>2265</v>
      </c>
      <c r="J23812" s="40">
        <v>159.87</v>
      </c>
      <c r="K23812" s="40">
        <v>0</v>
      </c>
    </row>
    <row r="23813" spans="1:11" x14ac:dyDescent="0.35">
      <c r="A23813">
        <v>67003</v>
      </c>
      <c r="B23813" t="s">
        <v>411</v>
      </c>
      <c r="C23813" s="70">
        <v>0</v>
      </c>
      <c r="D23813" s="70">
        <v>0</v>
      </c>
      <c r="E23813" s="71">
        <v>44804</v>
      </c>
      <c r="F23813" t="s">
        <v>5245</v>
      </c>
      <c r="G23813" t="s">
        <v>2247</v>
      </c>
      <c r="H23813" t="s">
        <v>2265</v>
      </c>
      <c r="J23813" s="40">
        <v>0</v>
      </c>
      <c r="K23813" s="40">
        <v>274.95</v>
      </c>
    </row>
    <row r="23814" spans="1:11" x14ac:dyDescent="0.35">
      <c r="A23814">
        <v>67003</v>
      </c>
      <c r="B23814" t="s">
        <v>411</v>
      </c>
      <c r="C23814" s="70">
        <v>0</v>
      </c>
      <c r="D23814" s="70">
        <v>0</v>
      </c>
      <c r="E23814" s="71">
        <v>44804</v>
      </c>
      <c r="F23814" t="s">
        <v>5244</v>
      </c>
      <c r="G23814" t="s">
        <v>2247</v>
      </c>
      <c r="H23814" t="s">
        <v>2265</v>
      </c>
      <c r="J23814" s="40">
        <v>0</v>
      </c>
      <c r="K23814" s="40">
        <v>8.23</v>
      </c>
    </row>
    <row r="23815" spans="1:11" x14ac:dyDescent="0.35">
      <c r="A23815">
        <v>67003</v>
      </c>
      <c r="B23815" t="s">
        <v>411</v>
      </c>
      <c r="C23815" s="70">
        <v>0</v>
      </c>
      <c r="D23815" s="70">
        <v>0</v>
      </c>
      <c r="E23815" s="71">
        <v>44804</v>
      </c>
      <c r="F23815" t="s">
        <v>5243</v>
      </c>
      <c r="G23815" t="s">
        <v>2247</v>
      </c>
      <c r="H23815" t="s">
        <v>2265</v>
      </c>
      <c r="J23815" s="40">
        <v>0</v>
      </c>
      <c r="K23815" s="40">
        <v>95.08</v>
      </c>
    </row>
    <row r="23816" spans="1:11" x14ac:dyDescent="0.35">
      <c r="A23816">
        <v>67003</v>
      </c>
      <c r="B23816" t="s">
        <v>411</v>
      </c>
      <c r="C23816" s="70">
        <v>0</v>
      </c>
      <c r="D23816" s="70">
        <v>0</v>
      </c>
      <c r="E23816" s="71">
        <v>44804</v>
      </c>
      <c r="F23816" t="s">
        <v>5242</v>
      </c>
      <c r="G23816" t="s">
        <v>2247</v>
      </c>
      <c r="H23816" t="s">
        <v>2265</v>
      </c>
      <c r="J23816" s="40">
        <v>297.12</v>
      </c>
      <c r="K23816" s="40">
        <v>0</v>
      </c>
    </row>
    <row r="23817" spans="1:11" x14ac:dyDescent="0.35">
      <c r="A23817">
        <v>67003</v>
      </c>
      <c r="B23817" t="s">
        <v>411</v>
      </c>
      <c r="C23817" s="70">
        <v>0</v>
      </c>
      <c r="D23817" s="70">
        <v>0</v>
      </c>
      <c r="E23817" s="71">
        <v>44804</v>
      </c>
      <c r="F23817" t="s">
        <v>5241</v>
      </c>
      <c r="G23817" t="s">
        <v>2247</v>
      </c>
      <c r="H23817" t="s">
        <v>2265</v>
      </c>
      <c r="J23817" s="40">
        <v>0</v>
      </c>
      <c r="K23817" s="40">
        <v>297.89999999999998</v>
      </c>
    </row>
    <row r="23818" spans="1:11" x14ac:dyDescent="0.35">
      <c r="A23818">
        <v>67003</v>
      </c>
      <c r="B23818" t="s">
        <v>411</v>
      </c>
      <c r="C23818" s="70">
        <v>0</v>
      </c>
      <c r="D23818" s="70">
        <v>0</v>
      </c>
      <c r="E23818" s="71">
        <v>44804</v>
      </c>
      <c r="F23818" t="s">
        <v>5240</v>
      </c>
      <c r="G23818" t="s">
        <v>2247</v>
      </c>
      <c r="H23818" t="s">
        <v>2265</v>
      </c>
      <c r="J23818" s="40">
        <v>0</v>
      </c>
      <c r="K23818" s="40">
        <v>114.49</v>
      </c>
    </row>
    <row r="23819" spans="1:11" x14ac:dyDescent="0.35">
      <c r="A23819">
        <v>67003</v>
      </c>
      <c r="B23819" t="s">
        <v>411</v>
      </c>
      <c r="C23819" s="70">
        <v>0</v>
      </c>
      <c r="D23819" s="70">
        <v>0</v>
      </c>
      <c r="E23819" s="71">
        <v>44804</v>
      </c>
      <c r="F23819" t="s">
        <v>5239</v>
      </c>
      <c r="G23819" t="s">
        <v>2247</v>
      </c>
      <c r="H23819" t="s">
        <v>2265</v>
      </c>
      <c r="J23819" s="40">
        <v>0</v>
      </c>
      <c r="K23819" s="40">
        <v>81.78</v>
      </c>
    </row>
    <row r="23820" spans="1:11" x14ac:dyDescent="0.35">
      <c r="A23820">
        <v>67003</v>
      </c>
      <c r="B23820" t="s">
        <v>411</v>
      </c>
      <c r="C23820" s="70">
        <v>0</v>
      </c>
      <c r="D23820" s="70">
        <v>0</v>
      </c>
      <c r="E23820" s="71">
        <v>44804</v>
      </c>
      <c r="F23820" t="s">
        <v>5238</v>
      </c>
      <c r="G23820" t="s">
        <v>2247</v>
      </c>
      <c r="H23820" t="s">
        <v>2265</v>
      </c>
      <c r="J23820" s="40">
        <v>235.23</v>
      </c>
      <c r="K23820" s="40">
        <v>0</v>
      </c>
    </row>
    <row r="23821" spans="1:11" x14ac:dyDescent="0.35">
      <c r="A23821">
        <v>67003</v>
      </c>
      <c r="B23821" t="s">
        <v>411</v>
      </c>
      <c r="C23821" s="70">
        <v>0</v>
      </c>
      <c r="D23821" s="70">
        <v>0</v>
      </c>
      <c r="E23821" s="71">
        <v>44804</v>
      </c>
      <c r="F23821" t="s">
        <v>5237</v>
      </c>
      <c r="G23821" t="s">
        <v>2247</v>
      </c>
      <c r="H23821" t="s">
        <v>2265</v>
      </c>
      <c r="J23821" s="40">
        <v>0</v>
      </c>
      <c r="K23821" s="40">
        <v>20.92</v>
      </c>
    </row>
    <row r="23822" spans="1:11" x14ac:dyDescent="0.35">
      <c r="A23822">
        <v>67003</v>
      </c>
      <c r="B23822" t="s">
        <v>411</v>
      </c>
      <c r="C23822" s="70">
        <v>0</v>
      </c>
      <c r="D23822" s="70">
        <v>0</v>
      </c>
      <c r="E23822" s="71">
        <v>44804</v>
      </c>
      <c r="F23822" t="s">
        <v>5236</v>
      </c>
      <c r="G23822" t="s">
        <v>2247</v>
      </c>
      <c r="H23822" t="s">
        <v>2265</v>
      </c>
      <c r="J23822" s="40">
        <v>17.260000000000002</v>
      </c>
      <c r="K23822" s="40">
        <v>0</v>
      </c>
    </row>
    <row r="23823" spans="1:11" x14ac:dyDescent="0.35">
      <c r="A23823">
        <v>67003</v>
      </c>
      <c r="B23823" t="s">
        <v>411</v>
      </c>
      <c r="C23823" s="70">
        <v>0</v>
      </c>
      <c r="D23823" s="70">
        <v>0</v>
      </c>
      <c r="E23823" s="71">
        <v>44804</v>
      </c>
      <c r="F23823" t="s">
        <v>5235</v>
      </c>
      <c r="G23823" t="s">
        <v>2247</v>
      </c>
      <c r="H23823" t="s">
        <v>2265</v>
      </c>
      <c r="J23823" s="40">
        <v>55.88</v>
      </c>
      <c r="K23823" s="40">
        <v>0</v>
      </c>
    </row>
    <row r="23824" spans="1:11" x14ac:dyDescent="0.35">
      <c r="A23824">
        <v>67003</v>
      </c>
      <c r="B23824" t="s">
        <v>411</v>
      </c>
      <c r="C23824" s="70">
        <v>0</v>
      </c>
      <c r="D23824" s="70">
        <v>0</v>
      </c>
      <c r="E23824" s="71">
        <v>44804</v>
      </c>
      <c r="F23824" t="s">
        <v>5234</v>
      </c>
      <c r="G23824" t="s">
        <v>2247</v>
      </c>
      <c r="H23824" t="s">
        <v>2265</v>
      </c>
      <c r="J23824" s="40">
        <v>7.14</v>
      </c>
      <c r="K23824" s="40">
        <v>0</v>
      </c>
    </row>
    <row r="23825" spans="1:11" x14ac:dyDescent="0.35">
      <c r="A23825">
        <v>67003</v>
      </c>
      <c r="B23825" t="s">
        <v>411</v>
      </c>
      <c r="C23825" s="70">
        <v>0</v>
      </c>
      <c r="D23825" s="70">
        <v>0</v>
      </c>
      <c r="E23825" s="71">
        <v>44804</v>
      </c>
      <c r="F23825" t="s">
        <v>5233</v>
      </c>
      <c r="G23825" t="s">
        <v>2247</v>
      </c>
      <c r="H23825" t="s">
        <v>2265</v>
      </c>
      <c r="J23825" s="40">
        <v>53.84</v>
      </c>
      <c r="K23825" s="40">
        <v>0</v>
      </c>
    </row>
    <row r="23826" spans="1:11" x14ac:dyDescent="0.35">
      <c r="A23826">
        <v>67003</v>
      </c>
      <c r="B23826" t="s">
        <v>411</v>
      </c>
      <c r="C23826" s="70">
        <v>0</v>
      </c>
      <c r="D23826" s="70">
        <v>0</v>
      </c>
      <c r="E23826" s="71">
        <v>44804</v>
      </c>
      <c r="F23826" t="s">
        <v>5232</v>
      </c>
      <c r="G23826" t="s">
        <v>2247</v>
      </c>
      <c r="H23826" t="s">
        <v>2265</v>
      </c>
      <c r="J23826" s="40">
        <v>22.11</v>
      </c>
      <c r="K23826" s="40">
        <v>0</v>
      </c>
    </row>
    <row r="23827" spans="1:11" x14ac:dyDescent="0.35">
      <c r="A23827">
        <v>67003</v>
      </c>
      <c r="B23827" t="s">
        <v>411</v>
      </c>
      <c r="C23827" s="70">
        <v>0</v>
      </c>
      <c r="D23827" s="70">
        <v>0</v>
      </c>
      <c r="E23827" s="71">
        <v>44804</v>
      </c>
      <c r="F23827" t="s">
        <v>5231</v>
      </c>
      <c r="G23827" t="s">
        <v>2247</v>
      </c>
      <c r="H23827" t="s">
        <v>2265</v>
      </c>
      <c r="J23827" s="40">
        <v>5.63</v>
      </c>
      <c r="K23827" s="40">
        <v>0</v>
      </c>
    </row>
    <row r="23828" spans="1:11" x14ac:dyDescent="0.35">
      <c r="A23828">
        <v>67003</v>
      </c>
      <c r="B23828" t="s">
        <v>411</v>
      </c>
      <c r="C23828" s="70">
        <v>0</v>
      </c>
      <c r="D23828" s="70">
        <v>0</v>
      </c>
      <c r="E23828" s="71">
        <v>44804</v>
      </c>
      <c r="F23828" t="s">
        <v>5230</v>
      </c>
      <c r="G23828" t="s">
        <v>2247</v>
      </c>
      <c r="H23828" t="s">
        <v>2265</v>
      </c>
      <c r="J23828" s="40">
        <v>27.24</v>
      </c>
      <c r="K23828" s="40">
        <v>0</v>
      </c>
    </row>
    <row r="23829" spans="1:11" x14ac:dyDescent="0.35">
      <c r="A23829">
        <v>67003</v>
      </c>
      <c r="B23829" t="s">
        <v>411</v>
      </c>
      <c r="C23829" s="70">
        <v>0</v>
      </c>
      <c r="D23829" s="70">
        <v>0</v>
      </c>
      <c r="E23829" s="71">
        <v>44804</v>
      </c>
      <c r="F23829" t="s">
        <v>5229</v>
      </c>
      <c r="G23829" t="s">
        <v>2247</v>
      </c>
      <c r="H23829" t="s">
        <v>2265</v>
      </c>
      <c r="J23829" s="40">
        <v>0</v>
      </c>
      <c r="K23829" s="40">
        <v>13.36</v>
      </c>
    </row>
    <row r="23830" spans="1:11" x14ac:dyDescent="0.35">
      <c r="A23830">
        <v>67003</v>
      </c>
      <c r="B23830" t="s">
        <v>411</v>
      </c>
      <c r="C23830" s="70">
        <v>0</v>
      </c>
      <c r="D23830" s="70">
        <v>0</v>
      </c>
      <c r="E23830" s="71">
        <v>44804</v>
      </c>
      <c r="F23830" t="s">
        <v>5228</v>
      </c>
      <c r="G23830" t="s">
        <v>2247</v>
      </c>
      <c r="H23830" t="s">
        <v>2265</v>
      </c>
      <c r="J23830" s="40">
        <v>174</v>
      </c>
      <c r="K23830" s="40">
        <v>0</v>
      </c>
    </row>
    <row r="23831" spans="1:11" x14ac:dyDescent="0.35">
      <c r="A23831">
        <v>67003</v>
      </c>
      <c r="B23831" t="s">
        <v>411</v>
      </c>
      <c r="C23831" s="70">
        <v>0</v>
      </c>
      <c r="D23831" s="70">
        <v>0</v>
      </c>
      <c r="E23831" s="71">
        <v>44804</v>
      </c>
      <c r="F23831" t="s">
        <v>5227</v>
      </c>
      <c r="G23831" t="s">
        <v>2247</v>
      </c>
      <c r="H23831" t="s">
        <v>2265</v>
      </c>
      <c r="J23831" s="40">
        <v>0</v>
      </c>
      <c r="K23831" s="40">
        <v>30.58</v>
      </c>
    </row>
    <row r="23832" spans="1:11" x14ac:dyDescent="0.35">
      <c r="A23832">
        <v>67003</v>
      </c>
      <c r="B23832" t="s">
        <v>411</v>
      </c>
      <c r="C23832" s="70">
        <v>0</v>
      </c>
      <c r="D23832" s="70">
        <v>0</v>
      </c>
      <c r="E23832" s="71">
        <v>44804</v>
      </c>
      <c r="F23832" t="s">
        <v>5226</v>
      </c>
      <c r="G23832" t="s">
        <v>2247</v>
      </c>
      <c r="H23832" t="s">
        <v>2265</v>
      </c>
      <c r="J23832" s="40">
        <v>32.369999999999997</v>
      </c>
      <c r="K23832" s="40">
        <v>0</v>
      </c>
    </row>
    <row r="23833" spans="1:11" x14ac:dyDescent="0.35">
      <c r="A23833">
        <v>67003</v>
      </c>
      <c r="B23833" t="s">
        <v>411</v>
      </c>
      <c r="C23833" s="70">
        <v>0</v>
      </c>
      <c r="D23833" s="70">
        <v>0</v>
      </c>
      <c r="E23833" s="71">
        <v>44804</v>
      </c>
      <c r="F23833" t="s">
        <v>5225</v>
      </c>
      <c r="G23833" t="s">
        <v>2247</v>
      </c>
      <c r="H23833" t="s">
        <v>2265</v>
      </c>
      <c r="J23833" s="40">
        <v>36.159999999999997</v>
      </c>
      <c r="K23833" s="40">
        <v>0</v>
      </c>
    </row>
    <row r="23834" spans="1:11" x14ac:dyDescent="0.35">
      <c r="A23834">
        <v>67003</v>
      </c>
      <c r="B23834" t="s">
        <v>411</v>
      </c>
      <c r="C23834" s="70">
        <v>0</v>
      </c>
      <c r="D23834" s="70">
        <v>0</v>
      </c>
      <c r="E23834" s="71">
        <v>44804</v>
      </c>
      <c r="F23834" t="s">
        <v>5224</v>
      </c>
      <c r="G23834" t="s">
        <v>2247</v>
      </c>
      <c r="H23834" t="s">
        <v>2265</v>
      </c>
      <c r="J23834" s="40">
        <v>26.66</v>
      </c>
      <c r="K23834" s="40">
        <v>0</v>
      </c>
    </row>
    <row r="23835" spans="1:11" x14ac:dyDescent="0.35">
      <c r="A23835">
        <v>67003</v>
      </c>
      <c r="B23835" t="s">
        <v>411</v>
      </c>
      <c r="C23835" s="70">
        <v>0</v>
      </c>
      <c r="D23835" s="70">
        <v>0</v>
      </c>
      <c r="E23835" s="71">
        <v>44804</v>
      </c>
      <c r="F23835" t="s">
        <v>5223</v>
      </c>
      <c r="G23835" t="s">
        <v>2247</v>
      </c>
      <c r="H23835" t="s">
        <v>2265</v>
      </c>
      <c r="J23835" s="40">
        <v>71.739999999999995</v>
      </c>
      <c r="K23835" s="40">
        <v>0</v>
      </c>
    </row>
    <row r="23836" spans="1:11" x14ac:dyDescent="0.35">
      <c r="A23836">
        <v>67003</v>
      </c>
      <c r="B23836" t="s">
        <v>411</v>
      </c>
      <c r="C23836" s="70">
        <v>0</v>
      </c>
      <c r="D23836" s="70">
        <v>0</v>
      </c>
      <c r="E23836" s="71">
        <v>44804</v>
      </c>
      <c r="F23836" t="s">
        <v>5222</v>
      </c>
      <c r="G23836" t="s">
        <v>2247</v>
      </c>
      <c r="H23836" t="s">
        <v>2265</v>
      </c>
      <c r="J23836" s="40">
        <v>31.35</v>
      </c>
      <c r="K23836" s="40">
        <v>0</v>
      </c>
    </row>
    <row r="23837" spans="1:11" x14ac:dyDescent="0.35">
      <c r="A23837">
        <v>67003</v>
      </c>
      <c r="B23837" t="s">
        <v>411</v>
      </c>
      <c r="C23837" s="70">
        <v>0</v>
      </c>
      <c r="D23837" s="70">
        <v>0</v>
      </c>
      <c r="E23837" s="71">
        <v>44804</v>
      </c>
      <c r="F23837" t="s">
        <v>5221</v>
      </c>
      <c r="G23837" t="s">
        <v>2247</v>
      </c>
      <c r="H23837" t="s">
        <v>2265</v>
      </c>
      <c r="J23837" s="40">
        <v>0</v>
      </c>
      <c r="K23837" s="40">
        <v>7.24</v>
      </c>
    </row>
    <row r="23838" spans="1:11" x14ac:dyDescent="0.35">
      <c r="A23838">
        <v>67003</v>
      </c>
      <c r="B23838" t="s">
        <v>411</v>
      </c>
      <c r="C23838" s="70">
        <v>0</v>
      </c>
      <c r="D23838" s="70">
        <v>0</v>
      </c>
      <c r="E23838" s="71">
        <v>44804</v>
      </c>
      <c r="F23838" t="s">
        <v>5220</v>
      </c>
      <c r="G23838" t="s">
        <v>2247</v>
      </c>
      <c r="H23838" t="s">
        <v>2265</v>
      </c>
      <c r="J23838" s="40">
        <v>0</v>
      </c>
      <c r="K23838" s="40">
        <v>17.260000000000002</v>
      </c>
    </row>
    <row r="23839" spans="1:11" x14ac:dyDescent="0.35">
      <c r="A23839">
        <v>67003</v>
      </c>
      <c r="B23839" t="s">
        <v>411</v>
      </c>
      <c r="C23839" s="70">
        <v>0</v>
      </c>
      <c r="D23839" s="70">
        <v>0</v>
      </c>
      <c r="E23839" s="71">
        <v>44804</v>
      </c>
      <c r="F23839" t="s">
        <v>5219</v>
      </c>
      <c r="G23839" t="s">
        <v>2247</v>
      </c>
      <c r="H23839" t="s">
        <v>2265</v>
      </c>
      <c r="J23839" s="40">
        <v>0</v>
      </c>
      <c r="K23839" s="40">
        <v>13.02</v>
      </c>
    </row>
    <row r="23840" spans="1:11" x14ac:dyDescent="0.35">
      <c r="A23840">
        <v>67003</v>
      </c>
      <c r="B23840" t="s">
        <v>411</v>
      </c>
      <c r="C23840" s="70">
        <v>0</v>
      </c>
      <c r="D23840" s="70">
        <v>0</v>
      </c>
      <c r="E23840" s="71">
        <v>44804</v>
      </c>
      <c r="F23840" t="s">
        <v>5218</v>
      </c>
      <c r="G23840" t="s">
        <v>2247</v>
      </c>
      <c r="H23840" t="s">
        <v>2265</v>
      </c>
      <c r="J23840" s="40">
        <v>1.32</v>
      </c>
      <c r="K23840" s="40">
        <v>0</v>
      </c>
    </row>
    <row r="23841" spans="1:11" x14ac:dyDescent="0.35">
      <c r="A23841">
        <v>67003</v>
      </c>
      <c r="B23841" t="s">
        <v>411</v>
      </c>
      <c r="C23841" s="70">
        <v>0</v>
      </c>
      <c r="D23841" s="70">
        <v>0</v>
      </c>
      <c r="E23841" s="71">
        <v>44804</v>
      </c>
      <c r="F23841" t="s">
        <v>5217</v>
      </c>
      <c r="G23841" t="s">
        <v>2247</v>
      </c>
      <c r="H23841" t="s">
        <v>2265</v>
      </c>
      <c r="J23841" s="40">
        <v>0</v>
      </c>
      <c r="K23841" s="40">
        <v>0.01</v>
      </c>
    </row>
    <row r="23842" spans="1:11" x14ac:dyDescent="0.35">
      <c r="A23842">
        <v>67003</v>
      </c>
      <c r="B23842" t="s">
        <v>411</v>
      </c>
      <c r="C23842" s="70">
        <v>0</v>
      </c>
      <c r="D23842" s="70">
        <v>0</v>
      </c>
      <c r="E23842" s="71">
        <v>44804</v>
      </c>
      <c r="F23842" t="s">
        <v>5216</v>
      </c>
      <c r="G23842" t="s">
        <v>2247</v>
      </c>
      <c r="H23842" t="s">
        <v>2265</v>
      </c>
      <c r="J23842" s="40">
        <v>0</v>
      </c>
      <c r="K23842" s="40">
        <v>36.21</v>
      </c>
    </row>
    <row r="23843" spans="1:11" x14ac:dyDescent="0.35">
      <c r="A23843">
        <v>67003</v>
      </c>
      <c r="B23843" t="s">
        <v>411</v>
      </c>
      <c r="C23843" s="70">
        <v>0</v>
      </c>
      <c r="D23843" s="70">
        <v>0</v>
      </c>
      <c r="E23843" s="71">
        <v>44804</v>
      </c>
      <c r="F23843" t="s">
        <v>5215</v>
      </c>
      <c r="G23843" t="s">
        <v>2247</v>
      </c>
      <c r="H23843" t="s">
        <v>2265</v>
      </c>
      <c r="J23843" s="40">
        <v>67.91</v>
      </c>
      <c r="K23843" s="40">
        <v>0</v>
      </c>
    </row>
    <row r="23844" spans="1:11" x14ac:dyDescent="0.35">
      <c r="A23844">
        <v>67003</v>
      </c>
      <c r="B23844" t="s">
        <v>411</v>
      </c>
      <c r="C23844" s="70">
        <v>0</v>
      </c>
      <c r="D23844" s="70">
        <v>0</v>
      </c>
      <c r="E23844" s="71">
        <v>44804</v>
      </c>
      <c r="F23844" t="s">
        <v>5214</v>
      </c>
      <c r="G23844" t="s">
        <v>2247</v>
      </c>
      <c r="H23844" t="s">
        <v>2265</v>
      </c>
      <c r="J23844" s="40">
        <v>3.89</v>
      </c>
      <c r="K23844" s="40">
        <v>0</v>
      </c>
    </row>
    <row r="23845" spans="1:11" x14ac:dyDescent="0.35">
      <c r="A23845">
        <v>67003</v>
      </c>
      <c r="B23845" t="s">
        <v>411</v>
      </c>
      <c r="C23845" s="70">
        <v>0</v>
      </c>
      <c r="D23845" s="70">
        <v>0</v>
      </c>
      <c r="E23845" s="71">
        <v>44804</v>
      </c>
      <c r="F23845" t="s">
        <v>5213</v>
      </c>
      <c r="G23845" t="s">
        <v>2247</v>
      </c>
      <c r="H23845" t="s">
        <v>2265</v>
      </c>
      <c r="J23845" s="40">
        <v>1354.19</v>
      </c>
      <c r="K23845" s="40">
        <v>0</v>
      </c>
    </row>
    <row r="23846" spans="1:11" x14ac:dyDescent="0.35">
      <c r="A23846">
        <v>67003</v>
      </c>
      <c r="B23846" t="s">
        <v>411</v>
      </c>
      <c r="C23846" s="70">
        <v>0</v>
      </c>
      <c r="D23846" s="70">
        <v>0</v>
      </c>
      <c r="E23846" s="71">
        <v>44804</v>
      </c>
      <c r="F23846" t="s">
        <v>5212</v>
      </c>
      <c r="G23846" t="s">
        <v>2247</v>
      </c>
      <c r="H23846" t="s">
        <v>2265</v>
      </c>
      <c r="J23846" s="40">
        <v>21.45</v>
      </c>
      <c r="K23846" s="40">
        <v>0</v>
      </c>
    </row>
    <row r="23847" spans="1:11" x14ac:dyDescent="0.35">
      <c r="A23847">
        <v>67003</v>
      </c>
      <c r="B23847" t="s">
        <v>411</v>
      </c>
      <c r="C23847" s="70">
        <v>0</v>
      </c>
      <c r="D23847" s="70">
        <v>0</v>
      </c>
      <c r="E23847" s="71">
        <v>44804</v>
      </c>
      <c r="F23847" t="s">
        <v>5211</v>
      </c>
      <c r="G23847" t="s">
        <v>2247</v>
      </c>
      <c r="H23847" t="s">
        <v>2265</v>
      </c>
      <c r="J23847" s="40">
        <v>0</v>
      </c>
      <c r="K23847" s="40">
        <v>100.19</v>
      </c>
    </row>
    <row r="23848" spans="1:11" x14ac:dyDescent="0.35">
      <c r="A23848">
        <v>67003</v>
      </c>
      <c r="B23848" t="s">
        <v>411</v>
      </c>
      <c r="C23848" s="70">
        <v>0</v>
      </c>
      <c r="D23848" s="70">
        <v>0</v>
      </c>
      <c r="E23848" s="71">
        <v>44804</v>
      </c>
      <c r="F23848" t="s">
        <v>5210</v>
      </c>
      <c r="G23848" t="s">
        <v>2247</v>
      </c>
      <c r="H23848" t="s">
        <v>2265</v>
      </c>
      <c r="J23848" s="40">
        <v>5.16</v>
      </c>
      <c r="K23848" s="40">
        <v>0</v>
      </c>
    </row>
    <row r="23849" spans="1:11" x14ac:dyDescent="0.35">
      <c r="A23849">
        <v>67003</v>
      </c>
      <c r="B23849" t="s">
        <v>411</v>
      </c>
      <c r="C23849" s="70">
        <v>0</v>
      </c>
      <c r="D23849" s="70">
        <v>0</v>
      </c>
      <c r="E23849" s="71">
        <v>44804</v>
      </c>
      <c r="F23849" t="s">
        <v>5209</v>
      </c>
      <c r="G23849" t="s">
        <v>2247</v>
      </c>
      <c r="H23849" t="s">
        <v>2265</v>
      </c>
      <c r="J23849" s="40">
        <v>0.02</v>
      </c>
      <c r="K23849" s="40">
        <v>0</v>
      </c>
    </row>
    <row r="23850" spans="1:11" x14ac:dyDescent="0.35">
      <c r="A23850">
        <v>67003</v>
      </c>
      <c r="B23850" t="s">
        <v>411</v>
      </c>
      <c r="C23850" s="70">
        <v>0</v>
      </c>
      <c r="D23850" s="70">
        <v>0</v>
      </c>
      <c r="E23850" s="71">
        <v>44804</v>
      </c>
      <c r="F23850" t="s">
        <v>5208</v>
      </c>
      <c r="G23850" t="s">
        <v>2247</v>
      </c>
      <c r="H23850" t="s">
        <v>2265</v>
      </c>
      <c r="J23850" s="40">
        <v>0</v>
      </c>
      <c r="K23850" s="40">
        <v>49.43</v>
      </c>
    </row>
    <row r="23851" spans="1:11" x14ac:dyDescent="0.35">
      <c r="A23851">
        <v>67003</v>
      </c>
      <c r="B23851" t="s">
        <v>411</v>
      </c>
      <c r="C23851" s="70">
        <v>0</v>
      </c>
      <c r="D23851" s="70">
        <v>0</v>
      </c>
      <c r="E23851" s="71">
        <v>44804</v>
      </c>
      <c r="F23851" t="s">
        <v>5207</v>
      </c>
      <c r="G23851" t="s">
        <v>2247</v>
      </c>
      <c r="H23851" t="s">
        <v>2265</v>
      </c>
      <c r="J23851" s="40">
        <v>0</v>
      </c>
      <c r="K23851" s="40">
        <v>2320.3000000000002</v>
      </c>
    </row>
    <row r="23852" spans="1:11" x14ac:dyDescent="0.35">
      <c r="A23852">
        <v>67003</v>
      </c>
      <c r="B23852" t="s">
        <v>411</v>
      </c>
      <c r="C23852" s="70">
        <v>0</v>
      </c>
      <c r="D23852" s="70">
        <v>0</v>
      </c>
      <c r="E23852" s="71">
        <v>44804</v>
      </c>
      <c r="F23852" t="s">
        <v>5206</v>
      </c>
      <c r="G23852" t="s">
        <v>2247</v>
      </c>
      <c r="H23852" t="s">
        <v>2265</v>
      </c>
      <c r="J23852" s="40">
        <v>118.45</v>
      </c>
      <c r="K23852" s="40">
        <v>0</v>
      </c>
    </row>
    <row r="23853" spans="1:11" x14ac:dyDescent="0.35">
      <c r="A23853">
        <v>67003</v>
      </c>
      <c r="B23853" t="s">
        <v>411</v>
      </c>
      <c r="C23853" s="70">
        <v>0</v>
      </c>
      <c r="D23853" s="70">
        <v>0</v>
      </c>
      <c r="E23853" s="71">
        <v>44804</v>
      </c>
      <c r="F23853" t="s">
        <v>5205</v>
      </c>
      <c r="G23853" t="s">
        <v>2247</v>
      </c>
      <c r="H23853" t="s">
        <v>2265</v>
      </c>
      <c r="J23853" s="40">
        <v>43.58</v>
      </c>
      <c r="K23853" s="40">
        <v>0</v>
      </c>
    </row>
    <row r="23854" spans="1:11" x14ac:dyDescent="0.35">
      <c r="A23854">
        <v>67003</v>
      </c>
      <c r="B23854" t="s">
        <v>411</v>
      </c>
      <c r="C23854" s="70">
        <v>0</v>
      </c>
      <c r="D23854" s="70">
        <v>0</v>
      </c>
      <c r="E23854" s="71">
        <v>44804</v>
      </c>
      <c r="F23854" t="s">
        <v>5204</v>
      </c>
      <c r="G23854" t="s">
        <v>2247</v>
      </c>
      <c r="H23854" t="s">
        <v>2265</v>
      </c>
      <c r="J23854" s="40">
        <v>42.67</v>
      </c>
      <c r="K23854" s="40">
        <v>0</v>
      </c>
    </row>
    <row r="23855" spans="1:11" x14ac:dyDescent="0.35">
      <c r="A23855">
        <v>67003</v>
      </c>
      <c r="B23855" t="s">
        <v>411</v>
      </c>
      <c r="C23855" s="70">
        <v>0</v>
      </c>
      <c r="D23855" s="70">
        <v>0</v>
      </c>
      <c r="E23855" s="71">
        <v>44804</v>
      </c>
      <c r="F23855" t="s">
        <v>5203</v>
      </c>
      <c r="G23855" t="s">
        <v>2247</v>
      </c>
      <c r="H23855" t="s">
        <v>2265</v>
      </c>
      <c r="J23855" s="40">
        <v>20.45</v>
      </c>
      <c r="K23855" s="40">
        <v>0</v>
      </c>
    </row>
    <row r="23856" spans="1:11" x14ac:dyDescent="0.35">
      <c r="A23856">
        <v>67003</v>
      </c>
      <c r="B23856" t="s">
        <v>411</v>
      </c>
      <c r="C23856" s="70">
        <v>0</v>
      </c>
      <c r="D23856" s="70">
        <v>0</v>
      </c>
      <c r="E23856" s="71">
        <v>44804</v>
      </c>
      <c r="F23856" t="s">
        <v>5202</v>
      </c>
      <c r="G23856" t="s">
        <v>2247</v>
      </c>
      <c r="H23856" t="s">
        <v>2265</v>
      </c>
      <c r="J23856" s="40">
        <v>28.01</v>
      </c>
      <c r="K23856" s="40">
        <v>0</v>
      </c>
    </row>
    <row r="23857" spans="1:11" x14ac:dyDescent="0.35">
      <c r="A23857">
        <v>67003</v>
      </c>
      <c r="B23857" t="s">
        <v>411</v>
      </c>
      <c r="C23857" s="70">
        <v>0</v>
      </c>
      <c r="D23857" s="70">
        <v>0</v>
      </c>
      <c r="E23857" s="71">
        <v>44804</v>
      </c>
      <c r="F23857" t="s">
        <v>5201</v>
      </c>
      <c r="G23857" t="s">
        <v>2247</v>
      </c>
      <c r="H23857" t="s">
        <v>2265</v>
      </c>
      <c r="J23857" s="40">
        <v>44.34</v>
      </c>
      <c r="K23857" s="40">
        <v>0</v>
      </c>
    </row>
    <row r="23858" spans="1:11" x14ac:dyDescent="0.35">
      <c r="A23858">
        <v>67003</v>
      </c>
      <c r="B23858" t="s">
        <v>411</v>
      </c>
      <c r="C23858" s="70">
        <v>0</v>
      </c>
      <c r="D23858" s="70">
        <v>0</v>
      </c>
      <c r="E23858" s="71">
        <v>44804</v>
      </c>
      <c r="F23858" t="s">
        <v>5200</v>
      </c>
      <c r="G23858" t="s">
        <v>2247</v>
      </c>
      <c r="H23858" t="s">
        <v>2265</v>
      </c>
      <c r="J23858" s="40">
        <v>0.68</v>
      </c>
      <c r="K23858" s="40">
        <v>0</v>
      </c>
    </row>
    <row r="23859" spans="1:11" x14ac:dyDescent="0.35">
      <c r="A23859">
        <v>67003</v>
      </c>
      <c r="B23859" t="s">
        <v>411</v>
      </c>
      <c r="C23859" s="70">
        <v>0</v>
      </c>
      <c r="D23859" s="70">
        <v>0</v>
      </c>
      <c r="E23859" s="71">
        <v>44804</v>
      </c>
      <c r="F23859" t="s">
        <v>5199</v>
      </c>
      <c r="G23859" t="s">
        <v>2247</v>
      </c>
      <c r="H23859" t="s">
        <v>2265</v>
      </c>
      <c r="J23859" s="40">
        <v>3.62</v>
      </c>
      <c r="K23859" s="40">
        <v>0</v>
      </c>
    </row>
    <row r="23860" spans="1:11" x14ac:dyDescent="0.35">
      <c r="A23860">
        <v>67003</v>
      </c>
      <c r="B23860" t="s">
        <v>411</v>
      </c>
      <c r="C23860" s="70">
        <v>0</v>
      </c>
      <c r="D23860" s="70">
        <v>0</v>
      </c>
      <c r="E23860" s="71">
        <v>44804</v>
      </c>
      <c r="F23860" t="s">
        <v>5198</v>
      </c>
      <c r="G23860" t="s">
        <v>2247</v>
      </c>
      <c r="H23860" t="s">
        <v>2265</v>
      </c>
      <c r="J23860" s="40">
        <v>0</v>
      </c>
      <c r="K23860" s="40">
        <v>147.59</v>
      </c>
    </row>
    <row r="23861" spans="1:11" x14ac:dyDescent="0.35">
      <c r="A23861">
        <v>67003</v>
      </c>
      <c r="B23861" t="s">
        <v>411</v>
      </c>
      <c r="C23861" s="70">
        <v>0</v>
      </c>
      <c r="D23861" s="70">
        <v>0</v>
      </c>
      <c r="E23861" s="71">
        <v>44804</v>
      </c>
      <c r="F23861" t="s">
        <v>5197</v>
      </c>
      <c r="G23861" t="s">
        <v>2247</v>
      </c>
      <c r="H23861" t="s">
        <v>2265</v>
      </c>
      <c r="J23861" s="40">
        <v>0.94</v>
      </c>
      <c r="K23861" s="40">
        <v>0</v>
      </c>
    </row>
    <row r="23862" spans="1:11" x14ac:dyDescent="0.35">
      <c r="A23862">
        <v>67003</v>
      </c>
      <c r="B23862" t="s">
        <v>411</v>
      </c>
      <c r="C23862" s="70">
        <v>0</v>
      </c>
      <c r="D23862" s="70">
        <v>0</v>
      </c>
      <c r="E23862" s="71">
        <v>44804</v>
      </c>
      <c r="F23862" t="s">
        <v>5196</v>
      </c>
      <c r="G23862" t="s">
        <v>2247</v>
      </c>
      <c r="H23862" t="s">
        <v>2265</v>
      </c>
      <c r="J23862" s="40">
        <v>0</v>
      </c>
      <c r="K23862" s="40">
        <v>360.25</v>
      </c>
    </row>
    <row r="23863" spans="1:11" x14ac:dyDescent="0.35">
      <c r="A23863">
        <v>67003</v>
      </c>
      <c r="B23863" t="s">
        <v>411</v>
      </c>
      <c r="C23863" s="70">
        <v>0</v>
      </c>
      <c r="D23863" s="70">
        <v>0</v>
      </c>
      <c r="E23863" s="71">
        <v>44804</v>
      </c>
      <c r="F23863" t="s">
        <v>5195</v>
      </c>
      <c r="G23863" t="s">
        <v>2247</v>
      </c>
      <c r="H23863" t="s">
        <v>2265</v>
      </c>
      <c r="J23863" s="40">
        <v>0</v>
      </c>
      <c r="K23863" s="40">
        <v>14.75</v>
      </c>
    </row>
    <row r="23864" spans="1:11" x14ac:dyDescent="0.35">
      <c r="A23864">
        <v>67003</v>
      </c>
      <c r="B23864" t="s">
        <v>411</v>
      </c>
      <c r="C23864" s="70">
        <v>0</v>
      </c>
      <c r="D23864" s="70">
        <v>0</v>
      </c>
      <c r="E23864" s="71">
        <v>44804</v>
      </c>
      <c r="F23864" t="s">
        <v>5194</v>
      </c>
      <c r="G23864" t="s">
        <v>2247</v>
      </c>
      <c r="H23864" t="s">
        <v>2265</v>
      </c>
      <c r="J23864" s="40">
        <v>148.84</v>
      </c>
      <c r="K23864" s="40">
        <v>0</v>
      </c>
    </row>
    <row r="23865" spans="1:11" x14ac:dyDescent="0.35">
      <c r="A23865">
        <v>67003</v>
      </c>
      <c r="B23865" t="s">
        <v>411</v>
      </c>
      <c r="C23865" s="70">
        <v>0</v>
      </c>
      <c r="D23865" s="70">
        <v>0</v>
      </c>
      <c r="E23865" s="71">
        <v>44804</v>
      </c>
      <c r="F23865" t="s">
        <v>5193</v>
      </c>
      <c r="G23865" t="s">
        <v>2247</v>
      </c>
      <c r="H23865" t="s">
        <v>2265</v>
      </c>
      <c r="J23865" s="40">
        <v>24.26</v>
      </c>
      <c r="K23865" s="40">
        <v>0</v>
      </c>
    </row>
    <row r="23866" spans="1:11" x14ac:dyDescent="0.35">
      <c r="A23866">
        <v>67003</v>
      </c>
      <c r="B23866" t="s">
        <v>411</v>
      </c>
      <c r="C23866" s="70">
        <v>0</v>
      </c>
      <c r="D23866" s="70">
        <v>0</v>
      </c>
      <c r="E23866" s="71">
        <v>44804</v>
      </c>
      <c r="F23866" t="s">
        <v>5192</v>
      </c>
      <c r="G23866" t="s">
        <v>2247</v>
      </c>
      <c r="H23866" t="s">
        <v>2265</v>
      </c>
      <c r="J23866" s="40">
        <v>135.34</v>
      </c>
      <c r="K23866" s="40">
        <v>0</v>
      </c>
    </row>
    <row r="23867" spans="1:11" x14ac:dyDescent="0.35">
      <c r="A23867">
        <v>67003</v>
      </c>
      <c r="B23867" t="s">
        <v>411</v>
      </c>
      <c r="C23867" s="70">
        <v>0</v>
      </c>
      <c r="D23867" s="70">
        <v>0</v>
      </c>
      <c r="E23867" s="71">
        <v>44804</v>
      </c>
      <c r="F23867" t="s">
        <v>5191</v>
      </c>
      <c r="G23867" t="s">
        <v>2247</v>
      </c>
      <c r="H23867" t="s">
        <v>2265</v>
      </c>
      <c r="J23867" s="40">
        <v>2.12</v>
      </c>
      <c r="K23867" s="40">
        <v>0</v>
      </c>
    </row>
    <row r="23868" spans="1:11" x14ac:dyDescent="0.35">
      <c r="A23868">
        <v>67003</v>
      </c>
      <c r="B23868" t="s">
        <v>411</v>
      </c>
      <c r="C23868" s="70">
        <v>0</v>
      </c>
      <c r="D23868" s="70">
        <v>0</v>
      </c>
      <c r="E23868" s="71">
        <v>44804</v>
      </c>
      <c r="F23868" t="s">
        <v>5190</v>
      </c>
      <c r="G23868" t="s">
        <v>2247</v>
      </c>
      <c r="H23868" t="s">
        <v>2265</v>
      </c>
      <c r="J23868" s="40">
        <v>0</v>
      </c>
      <c r="K23868" s="40">
        <v>51.64</v>
      </c>
    </row>
    <row r="23869" spans="1:11" x14ac:dyDescent="0.35">
      <c r="A23869">
        <v>67003</v>
      </c>
      <c r="B23869" t="s">
        <v>411</v>
      </c>
      <c r="C23869" s="70">
        <v>0</v>
      </c>
      <c r="D23869" s="70">
        <v>0</v>
      </c>
      <c r="E23869" s="71">
        <v>44804</v>
      </c>
      <c r="F23869" t="s">
        <v>5189</v>
      </c>
      <c r="G23869" t="s">
        <v>2247</v>
      </c>
      <c r="H23869" t="s">
        <v>2265</v>
      </c>
      <c r="J23869" s="40">
        <v>16.3</v>
      </c>
      <c r="K23869" s="40">
        <v>0</v>
      </c>
    </row>
    <row r="23870" spans="1:11" x14ac:dyDescent="0.35">
      <c r="A23870">
        <v>67003</v>
      </c>
      <c r="B23870" t="s">
        <v>411</v>
      </c>
      <c r="C23870" s="70">
        <v>0</v>
      </c>
      <c r="D23870" s="70">
        <v>0</v>
      </c>
      <c r="E23870" s="71">
        <v>44804</v>
      </c>
      <c r="F23870" t="s">
        <v>5188</v>
      </c>
      <c r="G23870" t="s">
        <v>2247</v>
      </c>
      <c r="H23870" t="s">
        <v>2265</v>
      </c>
      <c r="J23870" s="40">
        <v>4.3099999999999996</v>
      </c>
      <c r="K23870" s="40">
        <v>0</v>
      </c>
    </row>
    <row r="23871" spans="1:11" x14ac:dyDescent="0.35">
      <c r="A23871">
        <v>67003</v>
      </c>
      <c r="B23871" t="s">
        <v>411</v>
      </c>
      <c r="C23871" s="70">
        <v>0</v>
      </c>
      <c r="D23871" s="70">
        <v>0</v>
      </c>
      <c r="E23871" s="71">
        <v>44804</v>
      </c>
      <c r="F23871" t="s">
        <v>5187</v>
      </c>
      <c r="G23871" t="s">
        <v>2247</v>
      </c>
      <c r="H23871" t="s">
        <v>2265</v>
      </c>
      <c r="J23871" s="40">
        <v>0</v>
      </c>
      <c r="K23871" s="40">
        <v>0.11</v>
      </c>
    </row>
    <row r="23872" spans="1:11" x14ac:dyDescent="0.35">
      <c r="A23872">
        <v>67003</v>
      </c>
      <c r="B23872" t="s">
        <v>411</v>
      </c>
      <c r="C23872" s="70">
        <v>0</v>
      </c>
      <c r="D23872" s="70">
        <v>0</v>
      </c>
      <c r="E23872" s="71">
        <v>44804</v>
      </c>
      <c r="F23872" t="s">
        <v>5186</v>
      </c>
      <c r="G23872" t="s">
        <v>2247</v>
      </c>
      <c r="H23872" t="s">
        <v>2265</v>
      </c>
      <c r="J23872" s="40">
        <v>0</v>
      </c>
      <c r="K23872" s="40">
        <v>110.9</v>
      </c>
    </row>
    <row r="23873" spans="1:11" x14ac:dyDescent="0.35">
      <c r="A23873">
        <v>67003</v>
      </c>
      <c r="B23873" t="s">
        <v>411</v>
      </c>
      <c r="C23873" s="70">
        <v>0</v>
      </c>
      <c r="D23873" s="70">
        <v>0</v>
      </c>
      <c r="E23873" s="71">
        <v>44804</v>
      </c>
      <c r="F23873" t="s">
        <v>5185</v>
      </c>
      <c r="G23873" t="s">
        <v>2247</v>
      </c>
      <c r="H23873" t="s">
        <v>2265</v>
      </c>
      <c r="J23873" s="40">
        <v>0</v>
      </c>
      <c r="K23873" s="40">
        <v>29.24</v>
      </c>
    </row>
    <row r="23874" spans="1:11" x14ac:dyDescent="0.35">
      <c r="A23874">
        <v>67003</v>
      </c>
      <c r="B23874" t="s">
        <v>411</v>
      </c>
      <c r="C23874" s="70">
        <v>0</v>
      </c>
      <c r="D23874" s="70">
        <v>0</v>
      </c>
      <c r="E23874" s="71">
        <v>44804</v>
      </c>
      <c r="F23874" t="s">
        <v>5184</v>
      </c>
      <c r="G23874" t="s">
        <v>2247</v>
      </c>
      <c r="H23874" t="s">
        <v>2265</v>
      </c>
      <c r="J23874" s="40">
        <v>0</v>
      </c>
      <c r="K23874" s="40">
        <v>0.47</v>
      </c>
    </row>
    <row r="23875" spans="1:11" x14ac:dyDescent="0.35">
      <c r="A23875">
        <v>67003</v>
      </c>
      <c r="B23875" t="s">
        <v>411</v>
      </c>
      <c r="C23875" s="70">
        <v>0</v>
      </c>
      <c r="D23875" s="70">
        <v>0</v>
      </c>
      <c r="E23875" s="71">
        <v>44804</v>
      </c>
      <c r="F23875" t="s">
        <v>5183</v>
      </c>
      <c r="G23875" t="s">
        <v>2247</v>
      </c>
      <c r="H23875" t="s">
        <v>2265</v>
      </c>
      <c r="J23875" s="40">
        <v>6.56</v>
      </c>
      <c r="K23875" s="40">
        <v>0</v>
      </c>
    </row>
    <row r="23876" spans="1:11" x14ac:dyDescent="0.35">
      <c r="A23876">
        <v>67003</v>
      </c>
      <c r="B23876" t="s">
        <v>411</v>
      </c>
      <c r="C23876" s="70">
        <v>0</v>
      </c>
      <c r="D23876" s="70">
        <v>0</v>
      </c>
      <c r="E23876" s="71">
        <v>44804</v>
      </c>
      <c r="F23876" t="s">
        <v>5182</v>
      </c>
      <c r="G23876" t="s">
        <v>2247</v>
      </c>
      <c r="H23876" t="s">
        <v>2265</v>
      </c>
      <c r="J23876" s="40">
        <v>0</v>
      </c>
      <c r="K23876" s="40">
        <v>1.83</v>
      </c>
    </row>
    <row r="23877" spans="1:11" x14ac:dyDescent="0.35">
      <c r="A23877">
        <v>67003</v>
      </c>
      <c r="B23877" t="s">
        <v>411</v>
      </c>
      <c r="C23877" s="70">
        <v>0</v>
      </c>
      <c r="D23877" s="70">
        <v>0</v>
      </c>
      <c r="E23877" s="71">
        <v>44804</v>
      </c>
      <c r="F23877" t="s">
        <v>5181</v>
      </c>
      <c r="G23877" t="s">
        <v>2247</v>
      </c>
      <c r="H23877" t="s">
        <v>2265</v>
      </c>
      <c r="J23877" s="40">
        <v>5.96</v>
      </c>
      <c r="K23877" s="40">
        <v>0</v>
      </c>
    </row>
    <row r="23878" spans="1:11" x14ac:dyDescent="0.35">
      <c r="A23878">
        <v>67003</v>
      </c>
      <c r="B23878" t="s">
        <v>411</v>
      </c>
      <c r="C23878" s="70">
        <v>0</v>
      </c>
      <c r="D23878" s="70">
        <v>0</v>
      </c>
      <c r="E23878" s="71">
        <v>44804</v>
      </c>
      <c r="F23878" t="s">
        <v>5180</v>
      </c>
      <c r="G23878" t="s">
        <v>2247</v>
      </c>
      <c r="H23878" t="s">
        <v>2265</v>
      </c>
      <c r="J23878" s="40">
        <v>0</v>
      </c>
      <c r="K23878" s="40">
        <v>303.33</v>
      </c>
    </row>
    <row r="23879" spans="1:11" x14ac:dyDescent="0.35">
      <c r="A23879">
        <v>67003</v>
      </c>
      <c r="B23879" t="s">
        <v>411</v>
      </c>
      <c r="C23879" s="70">
        <v>0</v>
      </c>
      <c r="D23879" s="70">
        <v>0</v>
      </c>
      <c r="E23879" s="71">
        <v>44804</v>
      </c>
      <c r="F23879" t="s">
        <v>5179</v>
      </c>
      <c r="G23879" t="s">
        <v>2247</v>
      </c>
      <c r="H23879" t="s">
        <v>2265</v>
      </c>
      <c r="J23879" s="40">
        <v>52.22</v>
      </c>
      <c r="K23879" s="40">
        <v>0</v>
      </c>
    </row>
    <row r="23880" spans="1:11" x14ac:dyDescent="0.35">
      <c r="A23880">
        <v>67003</v>
      </c>
      <c r="B23880" t="s">
        <v>411</v>
      </c>
      <c r="C23880" s="70">
        <v>0</v>
      </c>
      <c r="D23880" s="70">
        <v>0</v>
      </c>
      <c r="E23880" s="71">
        <v>44804</v>
      </c>
      <c r="F23880" t="s">
        <v>5178</v>
      </c>
      <c r="G23880" t="s">
        <v>2247</v>
      </c>
      <c r="H23880" t="s">
        <v>2265</v>
      </c>
      <c r="J23880" s="40">
        <v>2068.5300000000002</v>
      </c>
      <c r="K23880" s="40">
        <v>0</v>
      </c>
    </row>
    <row r="23881" spans="1:11" x14ac:dyDescent="0.35">
      <c r="A23881">
        <v>67003</v>
      </c>
      <c r="B23881" t="s">
        <v>411</v>
      </c>
      <c r="C23881" s="70">
        <v>0</v>
      </c>
      <c r="D23881" s="70">
        <v>0</v>
      </c>
      <c r="E23881" s="71">
        <v>44804</v>
      </c>
      <c r="F23881" t="s">
        <v>5177</v>
      </c>
      <c r="G23881" t="s">
        <v>2247</v>
      </c>
      <c r="H23881" t="s">
        <v>2265</v>
      </c>
      <c r="J23881" s="40">
        <v>0</v>
      </c>
      <c r="K23881" s="40">
        <v>8.57</v>
      </c>
    </row>
    <row r="23882" spans="1:11" x14ac:dyDescent="0.35">
      <c r="A23882">
        <v>67003</v>
      </c>
      <c r="B23882" t="s">
        <v>411</v>
      </c>
      <c r="C23882" s="70">
        <v>0</v>
      </c>
      <c r="D23882" s="70">
        <v>0</v>
      </c>
      <c r="E23882" s="71">
        <v>44804</v>
      </c>
      <c r="F23882" t="s">
        <v>5176</v>
      </c>
      <c r="G23882" t="s">
        <v>2247</v>
      </c>
      <c r="H23882" t="s">
        <v>2265</v>
      </c>
      <c r="J23882" s="40">
        <v>0</v>
      </c>
      <c r="K23882" s="40">
        <v>2.7</v>
      </c>
    </row>
    <row r="23883" spans="1:11" x14ac:dyDescent="0.35">
      <c r="A23883">
        <v>67003</v>
      </c>
      <c r="B23883" t="s">
        <v>411</v>
      </c>
      <c r="C23883" s="70">
        <v>0</v>
      </c>
      <c r="D23883" s="70">
        <v>0</v>
      </c>
      <c r="E23883" s="71">
        <v>44804</v>
      </c>
      <c r="F23883" t="s">
        <v>5175</v>
      </c>
      <c r="G23883" t="s">
        <v>2247</v>
      </c>
      <c r="H23883" t="s">
        <v>2265</v>
      </c>
      <c r="J23883" s="40">
        <v>13.44</v>
      </c>
      <c r="K23883" s="40">
        <v>0</v>
      </c>
    </row>
    <row r="23884" spans="1:11" x14ac:dyDescent="0.35">
      <c r="A23884">
        <v>67003</v>
      </c>
      <c r="B23884" t="s">
        <v>411</v>
      </c>
      <c r="C23884" s="70">
        <v>0</v>
      </c>
      <c r="D23884" s="70">
        <v>0</v>
      </c>
      <c r="E23884" s="71">
        <v>44804</v>
      </c>
      <c r="F23884" t="s">
        <v>5174</v>
      </c>
      <c r="G23884" t="s">
        <v>2247</v>
      </c>
      <c r="H23884" t="s">
        <v>2265</v>
      </c>
      <c r="J23884" s="40">
        <v>2026.25</v>
      </c>
      <c r="K23884" s="40">
        <v>0</v>
      </c>
    </row>
    <row r="23885" spans="1:11" x14ac:dyDescent="0.35">
      <c r="A23885">
        <v>67003</v>
      </c>
      <c r="B23885" t="s">
        <v>411</v>
      </c>
      <c r="C23885" s="70">
        <v>0</v>
      </c>
      <c r="D23885" s="70">
        <v>0</v>
      </c>
      <c r="E23885" s="71">
        <v>44804</v>
      </c>
      <c r="F23885" t="s">
        <v>5173</v>
      </c>
      <c r="G23885" t="s">
        <v>2247</v>
      </c>
      <c r="H23885" t="s">
        <v>2265</v>
      </c>
      <c r="J23885" s="40">
        <v>0</v>
      </c>
      <c r="K23885" s="40">
        <v>794.02</v>
      </c>
    </row>
    <row r="23886" spans="1:11" x14ac:dyDescent="0.35">
      <c r="A23886">
        <v>67003</v>
      </c>
      <c r="B23886" t="s">
        <v>411</v>
      </c>
      <c r="C23886" s="70">
        <v>0</v>
      </c>
      <c r="D23886" s="70">
        <v>0</v>
      </c>
      <c r="E23886" s="71">
        <v>44804</v>
      </c>
      <c r="F23886" t="s">
        <v>5172</v>
      </c>
      <c r="G23886" t="s">
        <v>2247</v>
      </c>
      <c r="H23886" t="s">
        <v>2265</v>
      </c>
      <c r="J23886" s="40">
        <v>0</v>
      </c>
      <c r="K23886" s="40">
        <v>0.01</v>
      </c>
    </row>
    <row r="23887" spans="1:11" x14ac:dyDescent="0.35">
      <c r="A23887">
        <v>67003</v>
      </c>
      <c r="B23887" t="s">
        <v>411</v>
      </c>
      <c r="C23887" s="70">
        <v>0</v>
      </c>
      <c r="D23887" s="70">
        <v>0</v>
      </c>
      <c r="E23887" s="71">
        <v>44804</v>
      </c>
      <c r="F23887" t="s">
        <v>5171</v>
      </c>
      <c r="G23887" t="s">
        <v>2247</v>
      </c>
      <c r="H23887" t="s">
        <v>2265</v>
      </c>
      <c r="J23887" s="40">
        <v>15.24</v>
      </c>
      <c r="K23887" s="40">
        <v>0</v>
      </c>
    </row>
    <row r="23888" spans="1:11" x14ac:dyDescent="0.35">
      <c r="A23888">
        <v>67003</v>
      </c>
      <c r="B23888" t="s">
        <v>411</v>
      </c>
      <c r="C23888" s="70">
        <v>0</v>
      </c>
      <c r="D23888" s="70">
        <v>0</v>
      </c>
      <c r="E23888" s="71">
        <v>44804</v>
      </c>
      <c r="F23888" t="s">
        <v>5170</v>
      </c>
      <c r="G23888" t="s">
        <v>2247</v>
      </c>
      <c r="H23888" t="s">
        <v>2265</v>
      </c>
      <c r="J23888" s="40">
        <v>0</v>
      </c>
      <c r="K23888" s="40">
        <v>1.42</v>
      </c>
    </row>
    <row r="23889" spans="1:11" x14ac:dyDescent="0.35">
      <c r="A23889">
        <v>67003</v>
      </c>
      <c r="B23889" t="s">
        <v>411</v>
      </c>
      <c r="C23889" s="70">
        <v>0</v>
      </c>
      <c r="D23889" s="70">
        <v>0</v>
      </c>
      <c r="E23889" s="71">
        <v>44804</v>
      </c>
      <c r="F23889" t="s">
        <v>5169</v>
      </c>
      <c r="G23889" t="s">
        <v>2247</v>
      </c>
      <c r="H23889" t="s">
        <v>2265</v>
      </c>
      <c r="J23889" s="40">
        <v>22.31</v>
      </c>
      <c r="K23889" s="40">
        <v>0</v>
      </c>
    </row>
    <row r="23890" spans="1:11" x14ac:dyDescent="0.35">
      <c r="A23890">
        <v>67003</v>
      </c>
      <c r="B23890" t="s">
        <v>411</v>
      </c>
      <c r="C23890" s="70">
        <v>0</v>
      </c>
      <c r="D23890" s="70">
        <v>0</v>
      </c>
      <c r="E23890" s="71">
        <v>44804</v>
      </c>
      <c r="F23890" t="s">
        <v>5168</v>
      </c>
      <c r="G23890" t="s">
        <v>2247</v>
      </c>
      <c r="H23890" t="s">
        <v>2265</v>
      </c>
      <c r="J23890" s="40">
        <v>0</v>
      </c>
      <c r="K23890" s="40">
        <v>4.2699999999999996</v>
      </c>
    </row>
    <row r="23891" spans="1:11" x14ac:dyDescent="0.35">
      <c r="A23891">
        <v>67003</v>
      </c>
      <c r="B23891" t="s">
        <v>411</v>
      </c>
      <c r="C23891" s="70">
        <v>0</v>
      </c>
      <c r="D23891" s="70">
        <v>0</v>
      </c>
      <c r="E23891" s="71">
        <v>44804</v>
      </c>
      <c r="F23891" t="s">
        <v>5167</v>
      </c>
      <c r="G23891" t="s">
        <v>2247</v>
      </c>
      <c r="H23891" t="s">
        <v>2265</v>
      </c>
      <c r="J23891" s="40">
        <v>0</v>
      </c>
      <c r="K23891" s="40">
        <v>5.29</v>
      </c>
    </row>
    <row r="23892" spans="1:11" x14ac:dyDescent="0.35">
      <c r="A23892">
        <v>67003</v>
      </c>
      <c r="B23892" t="s">
        <v>411</v>
      </c>
      <c r="C23892" s="70">
        <v>0</v>
      </c>
      <c r="D23892" s="70">
        <v>0</v>
      </c>
      <c r="E23892" s="71">
        <v>44804</v>
      </c>
      <c r="F23892" t="s">
        <v>5166</v>
      </c>
      <c r="G23892" t="s">
        <v>2247</v>
      </c>
      <c r="H23892" t="s">
        <v>2265</v>
      </c>
      <c r="J23892" s="40">
        <v>1.66</v>
      </c>
      <c r="K23892" s="40">
        <v>0</v>
      </c>
    </row>
    <row r="23893" spans="1:11" x14ac:dyDescent="0.35">
      <c r="A23893">
        <v>67003</v>
      </c>
      <c r="B23893" t="s">
        <v>411</v>
      </c>
      <c r="C23893" s="70">
        <v>0</v>
      </c>
      <c r="D23893" s="70">
        <v>0</v>
      </c>
      <c r="E23893" s="71">
        <v>44804</v>
      </c>
      <c r="F23893" t="s">
        <v>5165</v>
      </c>
      <c r="G23893" t="s">
        <v>2247</v>
      </c>
      <c r="H23893" t="s">
        <v>2265</v>
      </c>
      <c r="J23893" s="40">
        <v>25.88</v>
      </c>
      <c r="K23893" s="40">
        <v>0</v>
      </c>
    </row>
    <row r="23894" spans="1:11" x14ac:dyDescent="0.35">
      <c r="A23894">
        <v>67003</v>
      </c>
      <c r="B23894" t="s">
        <v>411</v>
      </c>
      <c r="C23894" s="70">
        <v>0</v>
      </c>
      <c r="D23894" s="70">
        <v>0</v>
      </c>
      <c r="E23894" s="71">
        <v>44804</v>
      </c>
      <c r="F23894" t="s">
        <v>5164</v>
      </c>
      <c r="G23894" t="s">
        <v>2247</v>
      </c>
      <c r="H23894" t="s">
        <v>2265</v>
      </c>
      <c r="J23894" s="40">
        <v>28.47</v>
      </c>
      <c r="K23894" s="40">
        <v>0</v>
      </c>
    </row>
    <row r="23895" spans="1:11" x14ac:dyDescent="0.35">
      <c r="A23895">
        <v>67003</v>
      </c>
      <c r="B23895" t="s">
        <v>411</v>
      </c>
      <c r="C23895" s="70">
        <v>0</v>
      </c>
      <c r="D23895" s="70">
        <v>0</v>
      </c>
      <c r="E23895" s="71">
        <v>44804</v>
      </c>
      <c r="F23895" t="s">
        <v>5163</v>
      </c>
      <c r="G23895" t="s">
        <v>2247</v>
      </c>
      <c r="H23895" t="s">
        <v>2265</v>
      </c>
      <c r="J23895" s="40">
        <v>0</v>
      </c>
      <c r="K23895" s="40">
        <v>27.33</v>
      </c>
    </row>
    <row r="23896" spans="1:11" x14ac:dyDescent="0.35">
      <c r="A23896">
        <v>67003</v>
      </c>
      <c r="B23896" t="s">
        <v>411</v>
      </c>
      <c r="C23896" s="70">
        <v>0</v>
      </c>
      <c r="D23896" s="70">
        <v>0</v>
      </c>
      <c r="E23896" s="71">
        <v>44804</v>
      </c>
      <c r="F23896" t="s">
        <v>5162</v>
      </c>
      <c r="G23896" t="s">
        <v>2247</v>
      </c>
      <c r="H23896" t="s">
        <v>2265</v>
      </c>
      <c r="J23896" s="40">
        <v>41.54</v>
      </c>
      <c r="K23896" s="40">
        <v>0</v>
      </c>
    </row>
    <row r="23897" spans="1:11" x14ac:dyDescent="0.35">
      <c r="A23897">
        <v>67003</v>
      </c>
      <c r="B23897" t="s">
        <v>411</v>
      </c>
      <c r="C23897" s="70">
        <v>0</v>
      </c>
      <c r="D23897" s="70">
        <v>0</v>
      </c>
      <c r="E23897" s="71">
        <v>44804</v>
      </c>
      <c r="F23897" t="s">
        <v>5161</v>
      </c>
      <c r="G23897" t="s">
        <v>2247</v>
      </c>
      <c r="H23897" t="s">
        <v>2265</v>
      </c>
      <c r="J23897" s="40">
        <v>0</v>
      </c>
      <c r="K23897" s="40">
        <v>1.61</v>
      </c>
    </row>
    <row r="23898" spans="1:11" x14ac:dyDescent="0.35">
      <c r="A23898">
        <v>67003</v>
      </c>
      <c r="B23898" t="s">
        <v>411</v>
      </c>
      <c r="C23898" s="70">
        <v>0</v>
      </c>
      <c r="D23898" s="70">
        <v>0</v>
      </c>
      <c r="E23898" s="71">
        <v>44804</v>
      </c>
      <c r="F23898" t="s">
        <v>5160</v>
      </c>
      <c r="G23898" t="s">
        <v>2247</v>
      </c>
      <c r="H23898" t="s">
        <v>2265</v>
      </c>
      <c r="J23898" s="40">
        <v>0</v>
      </c>
      <c r="K23898" s="40">
        <v>19.899999999999999</v>
      </c>
    </row>
    <row r="23899" spans="1:11" x14ac:dyDescent="0.35">
      <c r="A23899">
        <v>67003</v>
      </c>
      <c r="B23899" t="s">
        <v>411</v>
      </c>
      <c r="C23899" s="70">
        <v>0</v>
      </c>
      <c r="D23899" s="70">
        <v>0</v>
      </c>
      <c r="E23899" s="71">
        <v>44804</v>
      </c>
      <c r="F23899" t="s">
        <v>5159</v>
      </c>
      <c r="G23899" t="s">
        <v>2247</v>
      </c>
      <c r="H23899" t="s">
        <v>2265</v>
      </c>
      <c r="J23899" s="40">
        <v>0</v>
      </c>
      <c r="K23899" s="40">
        <v>36.51</v>
      </c>
    </row>
    <row r="23900" spans="1:11" x14ac:dyDescent="0.35">
      <c r="A23900">
        <v>67003</v>
      </c>
      <c r="B23900" t="s">
        <v>411</v>
      </c>
      <c r="C23900" s="70">
        <v>0</v>
      </c>
      <c r="D23900" s="70">
        <v>0</v>
      </c>
      <c r="E23900" s="71">
        <v>44804</v>
      </c>
      <c r="F23900" t="s">
        <v>5158</v>
      </c>
      <c r="G23900" t="s">
        <v>2247</v>
      </c>
      <c r="H23900" t="s">
        <v>2265</v>
      </c>
      <c r="J23900" s="40">
        <v>165.31</v>
      </c>
      <c r="K23900" s="40">
        <v>0</v>
      </c>
    </row>
    <row r="23901" spans="1:11" x14ac:dyDescent="0.35">
      <c r="A23901">
        <v>67003</v>
      </c>
      <c r="B23901" t="s">
        <v>411</v>
      </c>
      <c r="C23901" s="70">
        <v>0</v>
      </c>
      <c r="D23901" s="70">
        <v>0</v>
      </c>
      <c r="E23901" s="71">
        <v>44804</v>
      </c>
      <c r="F23901" t="s">
        <v>5157</v>
      </c>
      <c r="G23901" t="s">
        <v>2247</v>
      </c>
      <c r="H23901" t="s">
        <v>2265</v>
      </c>
      <c r="J23901" s="40">
        <v>21.5</v>
      </c>
      <c r="K23901" s="40">
        <v>0</v>
      </c>
    </row>
    <row r="23902" spans="1:11" x14ac:dyDescent="0.35">
      <c r="A23902">
        <v>67003</v>
      </c>
      <c r="B23902" t="s">
        <v>411</v>
      </c>
      <c r="C23902" s="70">
        <v>0</v>
      </c>
      <c r="D23902" s="70">
        <v>0</v>
      </c>
      <c r="E23902" s="71">
        <v>44804</v>
      </c>
      <c r="F23902" t="s">
        <v>5156</v>
      </c>
      <c r="G23902" t="s">
        <v>2247</v>
      </c>
      <c r="H23902" t="s">
        <v>2265</v>
      </c>
      <c r="J23902" s="40">
        <v>64.11</v>
      </c>
      <c r="K23902" s="40">
        <v>0</v>
      </c>
    </row>
    <row r="23903" spans="1:11" x14ac:dyDescent="0.35">
      <c r="A23903">
        <v>67003</v>
      </c>
      <c r="B23903" t="s">
        <v>411</v>
      </c>
      <c r="C23903" s="70">
        <v>0</v>
      </c>
      <c r="D23903" s="70">
        <v>0</v>
      </c>
      <c r="E23903" s="71">
        <v>44804</v>
      </c>
      <c r="F23903" t="s">
        <v>5155</v>
      </c>
      <c r="G23903" t="s">
        <v>2247</v>
      </c>
      <c r="H23903" t="s">
        <v>2265</v>
      </c>
      <c r="J23903" s="40">
        <v>0</v>
      </c>
      <c r="K23903" s="40">
        <v>21.56</v>
      </c>
    </row>
    <row r="23904" spans="1:11" x14ac:dyDescent="0.35">
      <c r="A23904">
        <v>67003</v>
      </c>
      <c r="B23904" t="s">
        <v>411</v>
      </c>
      <c r="C23904" s="70">
        <v>0</v>
      </c>
      <c r="D23904" s="70">
        <v>0</v>
      </c>
      <c r="E23904" s="71">
        <v>44804</v>
      </c>
      <c r="F23904" t="s">
        <v>5154</v>
      </c>
      <c r="G23904" t="s">
        <v>2247</v>
      </c>
      <c r="H23904" t="s">
        <v>2265</v>
      </c>
      <c r="J23904" s="40">
        <v>0</v>
      </c>
      <c r="K23904" s="40">
        <v>27.76</v>
      </c>
    </row>
    <row r="23905" spans="1:11" x14ac:dyDescent="0.35">
      <c r="A23905">
        <v>67003</v>
      </c>
      <c r="B23905" t="s">
        <v>411</v>
      </c>
      <c r="C23905" s="70">
        <v>0</v>
      </c>
      <c r="D23905" s="70">
        <v>0</v>
      </c>
      <c r="E23905" s="71">
        <v>44804</v>
      </c>
      <c r="F23905" t="s">
        <v>5153</v>
      </c>
      <c r="G23905" t="s">
        <v>2247</v>
      </c>
      <c r="H23905" t="s">
        <v>2265</v>
      </c>
      <c r="J23905" s="40">
        <v>677.44</v>
      </c>
      <c r="K23905" s="40">
        <v>0</v>
      </c>
    </row>
    <row r="23906" spans="1:11" x14ac:dyDescent="0.35">
      <c r="A23906">
        <v>67003</v>
      </c>
      <c r="B23906" t="s">
        <v>411</v>
      </c>
      <c r="C23906" s="70">
        <v>0</v>
      </c>
      <c r="D23906" s="70">
        <v>0</v>
      </c>
      <c r="E23906" s="71">
        <v>44804</v>
      </c>
      <c r="F23906" t="s">
        <v>5152</v>
      </c>
      <c r="G23906" t="s">
        <v>2247</v>
      </c>
      <c r="H23906" t="s">
        <v>2265</v>
      </c>
      <c r="J23906" s="40">
        <v>0</v>
      </c>
      <c r="K23906" s="40">
        <v>19.45</v>
      </c>
    </row>
    <row r="23907" spans="1:11" x14ac:dyDescent="0.35">
      <c r="A23907">
        <v>67003</v>
      </c>
      <c r="B23907" t="s">
        <v>411</v>
      </c>
      <c r="C23907" s="70">
        <v>0</v>
      </c>
      <c r="D23907" s="70">
        <v>0</v>
      </c>
      <c r="E23907" s="71">
        <v>44804</v>
      </c>
      <c r="F23907" t="s">
        <v>5151</v>
      </c>
      <c r="G23907" t="s">
        <v>2247</v>
      </c>
      <c r="H23907" t="s">
        <v>2265</v>
      </c>
      <c r="J23907" s="40">
        <v>0</v>
      </c>
      <c r="K23907" s="40">
        <v>1.1100000000000001</v>
      </c>
    </row>
    <row r="23908" spans="1:11" x14ac:dyDescent="0.35">
      <c r="A23908">
        <v>67003</v>
      </c>
      <c r="B23908" t="s">
        <v>411</v>
      </c>
      <c r="C23908" s="70">
        <v>0</v>
      </c>
      <c r="D23908" s="70">
        <v>0</v>
      </c>
      <c r="E23908" s="71">
        <v>44804</v>
      </c>
      <c r="F23908" t="s">
        <v>5150</v>
      </c>
      <c r="G23908" t="s">
        <v>2247</v>
      </c>
      <c r="H23908" t="s">
        <v>2265</v>
      </c>
      <c r="J23908" s="40">
        <v>0</v>
      </c>
      <c r="K23908" s="40">
        <v>199.19</v>
      </c>
    </row>
    <row r="23909" spans="1:11" x14ac:dyDescent="0.35">
      <c r="A23909">
        <v>67003</v>
      </c>
      <c r="B23909" t="s">
        <v>411</v>
      </c>
      <c r="C23909" s="70">
        <v>0</v>
      </c>
      <c r="D23909" s="70">
        <v>0</v>
      </c>
      <c r="E23909" s="71">
        <v>44804</v>
      </c>
      <c r="F23909" t="s">
        <v>5149</v>
      </c>
      <c r="G23909" t="s">
        <v>2247</v>
      </c>
      <c r="H23909" t="s">
        <v>2265</v>
      </c>
      <c r="J23909" s="40">
        <v>0</v>
      </c>
      <c r="K23909" s="40">
        <v>5.66</v>
      </c>
    </row>
    <row r="23910" spans="1:11" x14ac:dyDescent="0.35">
      <c r="A23910">
        <v>67003</v>
      </c>
      <c r="B23910" t="s">
        <v>411</v>
      </c>
      <c r="C23910" s="70">
        <v>0</v>
      </c>
      <c r="D23910" s="70">
        <v>0</v>
      </c>
      <c r="E23910" s="71">
        <v>44804</v>
      </c>
      <c r="F23910" t="s">
        <v>5148</v>
      </c>
      <c r="G23910" t="s">
        <v>2247</v>
      </c>
      <c r="H23910" t="s">
        <v>2265</v>
      </c>
      <c r="J23910" s="40">
        <v>0</v>
      </c>
      <c r="K23910" s="40">
        <v>401.52</v>
      </c>
    </row>
    <row r="23911" spans="1:11" x14ac:dyDescent="0.35">
      <c r="A23911">
        <v>67003</v>
      </c>
      <c r="B23911" t="s">
        <v>411</v>
      </c>
      <c r="C23911" s="70">
        <v>0</v>
      </c>
      <c r="D23911" s="70">
        <v>0</v>
      </c>
      <c r="E23911" s="71">
        <v>44804</v>
      </c>
      <c r="F23911" t="s">
        <v>5147</v>
      </c>
      <c r="G23911" t="s">
        <v>2247</v>
      </c>
      <c r="H23911" t="s">
        <v>2265</v>
      </c>
      <c r="J23911" s="40">
        <v>12.29</v>
      </c>
      <c r="K23911" s="40">
        <v>0</v>
      </c>
    </row>
    <row r="23912" spans="1:11" x14ac:dyDescent="0.35">
      <c r="A23912">
        <v>67003</v>
      </c>
      <c r="B23912" t="s">
        <v>411</v>
      </c>
      <c r="C23912" s="70">
        <v>0</v>
      </c>
      <c r="D23912" s="70">
        <v>0</v>
      </c>
      <c r="E23912" s="71">
        <v>44804</v>
      </c>
      <c r="F23912" t="s">
        <v>5146</v>
      </c>
      <c r="G23912" t="s">
        <v>2247</v>
      </c>
      <c r="H23912" t="s">
        <v>2265</v>
      </c>
      <c r="J23912" s="40">
        <v>0</v>
      </c>
      <c r="K23912" s="40">
        <v>31.17</v>
      </c>
    </row>
    <row r="23913" spans="1:11" x14ac:dyDescent="0.35">
      <c r="A23913">
        <v>67003</v>
      </c>
      <c r="B23913" t="s">
        <v>411</v>
      </c>
      <c r="C23913" s="70">
        <v>0</v>
      </c>
      <c r="D23913" s="70">
        <v>0</v>
      </c>
      <c r="E23913" s="71">
        <v>44804</v>
      </c>
      <c r="F23913" t="s">
        <v>5145</v>
      </c>
      <c r="G23913" t="s">
        <v>2247</v>
      </c>
      <c r="H23913" t="s">
        <v>2265</v>
      </c>
      <c r="J23913" s="40">
        <v>0</v>
      </c>
      <c r="K23913" s="40">
        <v>54.39</v>
      </c>
    </row>
    <row r="23914" spans="1:11" x14ac:dyDescent="0.35">
      <c r="A23914">
        <v>67003</v>
      </c>
      <c r="B23914" t="s">
        <v>411</v>
      </c>
      <c r="C23914" s="70">
        <v>0</v>
      </c>
      <c r="D23914" s="70">
        <v>0</v>
      </c>
      <c r="E23914" s="71">
        <v>44804</v>
      </c>
      <c r="F23914" t="s">
        <v>5144</v>
      </c>
      <c r="G23914" t="s">
        <v>2247</v>
      </c>
      <c r="H23914" t="s">
        <v>2265</v>
      </c>
      <c r="J23914" s="40">
        <v>0</v>
      </c>
      <c r="K23914" s="40">
        <v>145.19</v>
      </c>
    </row>
    <row r="23915" spans="1:11" x14ac:dyDescent="0.35">
      <c r="A23915">
        <v>67003</v>
      </c>
      <c r="B23915" t="s">
        <v>411</v>
      </c>
      <c r="C23915" s="70">
        <v>0</v>
      </c>
      <c r="D23915" s="70">
        <v>0</v>
      </c>
      <c r="E23915" s="71">
        <v>44804</v>
      </c>
      <c r="F23915" t="s">
        <v>5143</v>
      </c>
      <c r="G23915" t="s">
        <v>2247</v>
      </c>
      <c r="H23915" t="s">
        <v>2265</v>
      </c>
      <c r="J23915" s="40">
        <v>118.26</v>
      </c>
      <c r="K23915" s="40">
        <v>0</v>
      </c>
    </row>
    <row r="23916" spans="1:11" x14ac:dyDescent="0.35">
      <c r="A23916">
        <v>67003</v>
      </c>
      <c r="B23916" t="s">
        <v>411</v>
      </c>
      <c r="C23916" s="70">
        <v>0</v>
      </c>
      <c r="D23916" s="70">
        <v>0</v>
      </c>
      <c r="E23916" s="71">
        <v>44804</v>
      </c>
      <c r="F23916" t="s">
        <v>5142</v>
      </c>
      <c r="G23916" t="s">
        <v>2247</v>
      </c>
      <c r="H23916" t="s">
        <v>2265</v>
      </c>
      <c r="J23916" s="40">
        <v>0</v>
      </c>
      <c r="K23916" s="40">
        <v>156.22999999999999</v>
      </c>
    </row>
    <row r="23917" spans="1:11" x14ac:dyDescent="0.35">
      <c r="A23917">
        <v>67003</v>
      </c>
      <c r="B23917" t="s">
        <v>411</v>
      </c>
      <c r="C23917" s="70">
        <v>0</v>
      </c>
      <c r="D23917" s="70">
        <v>0</v>
      </c>
      <c r="E23917" s="71">
        <v>44804</v>
      </c>
      <c r="F23917" t="s">
        <v>5141</v>
      </c>
      <c r="G23917" t="s">
        <v>2247</v>
      </c>
      <c r="H23917" t="s">
        <v>2265</v>
      </c>
      <c r="J23917" s="40">
        <v>214.51</v>
      </c>
      <c r="K23917" s="40">
        <v>0</v>
      </c>
    </row>
    <row r="23918" spans="1:11" x14ac:dyDescent="0.35">
      <c r="A23918">
        <v>67003</v>
      </c>
      <c r="B23918" t="s">
        <v>411</v>
      </c>
      <c r="C23918" s="70">
        <v>0</v>
      </c>
      <c r="D23918" s="70">
        <v>0</v>
      </c>
      <c r="E23918" s="71">
        <v>44804</v>
      </c>
      <c r="F23918" t="s">
        <v>5140</v>
      </c>
      <c r="G23918" t="s">
        <v>2247</v>
      </c>
      <c r="H23918" t="s">
        <v>2265</v>
      </c>
      <c r="J23918" s="40">
        <v>28.47</v>
      </c>
      <c r="K23918" s="40">
        <v>0</v>
      </c>
    </row>
    <row r="23919" spans="1:11" x14ac:dyDescent="0.35">
      <c r="A23919">
        <v>67003</v>
      </c>
      <c r="B23919" t="s">
        <v>411</v>
      </c>
      <c r="C23919" s="70">
        <v>0</v>
      </c>
      <c r="D23919" s="70">
        <v>0</v>
      </c>
      <c r="E23919" s="71">
        <v>44804</v>
      </c>
      <c r="F23919" t="s">
        <v>5139</v>
      </c>
      <c r="G23919" t="s">
        <v>2247</v>
      </c>
      <c r="H23919" t="s">
        <v>2265</v>
      </c>
      <c r="J23919" s="40">
        <v>0</v>
      </c>
      <c r="K23919" s="40">
        <v>12.4</v>
      </c>
    </row>
    <row r="23920" spans="1:11" x14ac:dyDescent="0.35">
      <c r="A23920">
        <v>67003</v>
      </c>
      <c r="B23920" t="s">
        <v>411</v>
      </c>
      <c r="C23920" s="70">
        <v>0</v>
      </c>
      <c r="D23920" s="70">
        <v>0</v>
      </c>
      <c r="E23920" s="71">
        <v>44804</v>
      </c>
      <c r="F23920" t="s">
        <v>5138</v>
      </c>
      <c r="G23920" t="s">
        <v>2247</v>
      </c>
      <c r="H23920" t="s">
        <v>2265</v>
      </c>
      <c r="J23920" s="40">
        <v>0</v>
      </c>
      <c r="K23920" s="40">
        <v>154.06</v>
      </c>
    </row>
    <row r="23921" spans="1:11" x14ac:dyDescent="0.35">
      <c r="A23921">
        <v>67003</v>
      </c>
      <c r="B23921" t="s">
        <v>411</v>
      </c>
      <c r="C23921" s="70">
        <v>0</v>
      </c>
      <c r="D23921" s="70">
        <v>0</v>
      </c>
      <c r="E23921" s="71">
        <v>44804</v>
      </c>
      <c r="F23921" t="s">
        <v>5137</v>
      </c>
      <c r="G23921" t="s">
        <v>2247</v>
      </c>
      <c r="H23921" t="s">
        <v>2265</v>
      </c>
      <c r="J23921" s="40">
        <v>6.42</v>
      </c>
      <c r="K23921" s="40">
        <v>0</v>
      </c>
    </row>
    <row r="23922" spans="1:11" x14ac:dyDescent="0.35">
      <c r="A23922">
        <v>67003</v>
      </c>
      <c r="B23922" t="s">
        <v>411</v>
      </c>
      <c r="C23922" s="70">
        <v>0</v>
      </c>
      <c r="D23922" s="70">
        <v>0</v>
      </c>
      <c r="E23922" s="71">
        <v>44804</v>
      </c>
      <c r="F23922" t="s">
        <v>5136</v>
      </c>
      <c r="G23922" t="s">
        <v>2247</v>
      </c>
      <c r="H23922" t="s">
        <v>2265</v>
      </c>
      <c r="J23922" s="40">
        <v>0</v>
      </c>
      <c r="K23922" s="40">
        <v>4.29</v>
      </c>
    </row>
    <row r="23923" spans="1:11" x14ac:dyDescent="0.35">
      <c r="A23923">
        <v>67003</v>
      </c>
      <c r="B23923" t="s">
        <v>411</v>
      </c>
      <c r="C23923" s="70">
        <v>0</v>
      </c>
      <c r="D23923" s="70">
        <v>0</v>
      </c>
      <c r="E23923" s="71">
        <v>44804</v>
      </c>
      <c r="F23923" t="s">
        <v>5135</v>
      </c>
      <c r="G23923" t="s">
        <v>2247</v>
      </c>
      <c r="H23923" t="s">
        <v>2265</v>
      </c>
      <c r="J23923" s="40">
        <v>0.51</v>
      </c>
      <c r="K23923" s="40">
        <v>0</v>
      </c>
    </row>
    <row r="23924" spans="1:11" x14ac:dyDescent="0.35">
      <c r="A23924">
        <v>67003</v>
      </c>
      <c r="B23924" t="s">
        <v>411</v>
      </c>
      <c r="C23924" s="70">
        <v>0</v>
      </c>
      <c r="D23924" s="70">
        <v>0</v>
      </c>
      <c r="E23924" s="71">
        <v>44804</v>
      </c>
      <c r="F23924" t="s">
        <v>5134</v>
      </c>
      <c r="G23924" t="s">
        <v>2247</v>
      </c>
      <c r="H23924" t="s">
        <v>2265</v>
      </c>
      <c r="J23924" s="40">
        <v>0.06</v>
      </c>
      <c r="K23924" s="40">
        <v>0</v>
      </c>
    </row>
    <row r="23925" spans="1:11" x14ac:dyDescent="0.35">
      <c r="A23925">
        <v>67003</v>
      </c>
      <c r="B23925" t="s">
        <v>411</v>
      </c>
      <c r="C23925" s="70">
        <v>0</v>
      </c>
      <c r="D23925" s="70">
        <v>0</v>
      </c>
      <c r="E23925" s="71">
        <v>44804</v>
      </c>
      <c r="F23925" t="s">
        <v>5133</v>
      </c>
      <c r="G23925" t="s">
        <v>2247</v>
      </c>
      <c r="H23925" t="s">
        <v>2265</v>
      </c>
      <c r="J23925" s="40">
        <v>488.93</v>
      </c>
      <c r="K23925" s="40">
        <v>0</v>
      </c>
    </row>
    <row r="23926" spans="1:11" x14ac:dyDescent="0.35">
      <c r="A23926">
        <v>67003</v>
      </c>
      <c r="B23926" t="s">
        <v>411</v>
      </c>
      <c r="C23926" s="70">
        <v>0</v>
      </c>
      <c r="D23926" s="70">
        <v>0</v>
      </c>
      <c r="E23926" s="71">
        <v>44804</v>
      </c>
      <c r="F23926" t="s">
        <v>5132</v>
      </c>
      <c r="G23926" t="s">
        <v>2247</v>
      </c>
      <c r="H23926" t="s">
        <v>2265</v>
      </c>
      <c r="J23926" s="40">
        <v>6.19</v>
      </c>
      <c r="K23926" s="40">
        <v>0</v>
      </c>
    </row>
    <row r="23927" spans="1:11" x14ac:dyDescent="0.35">
      <c r="A23927">
        <v>67003</v>
      </c>
      <c r="B23927" t="s">
        <v>411</v>
      </c>
      <c r="C23927" s="70">
        <v>0</v>
      </c>
      <c r="D23927" s="70">
        <v>0</v>
      </c>
      <c r="E23927" s="71">
        <v>44804</v>
      </c>
      <c r="F23927" t="s">
        <v>5131</v>
      </c>
      <c r="G23927" t="s">
        <v>2247</v>
      </c>
      <c r="H23927" t="s">
        <v>2265</v>
      </c>
      <c r="J23927" s="40">
        <v>5.5</v>
      </c>
      <c r="K23927" s="40">
        <v>0</v>
      </c>
    </row>
    <row r="23928" spans="1:11" x14ac:dyDescent="0.35">
      <c r="A23928">
        <v>67003</v>
      </c>
      <c r="B23928" t="s">
        <v>411</v>
      </c>
      <c r="C23928" s="70">
        <v>0</v>
      </c>
      <c r="D23928" s="70">
        <v>0</v>
      </c>
      <c r="E23928" s="71">
        <v>44804</v>
      </c>
      <c r="F23928" t="s">
        <v>5130</v>
      </c>
      <c r="G23928" t="s">
        <v>2247</v>
      </c>
      <c r="H23928" t="s">
        <v>2265</v>
      </c>
      <c r="J23928" s="40">
        <v>21.98</v>
      </c>
      <c r="K23928" s="40">
        <v>0</v>
      </c>
    </row>
    <row r="23929" spans="1:11" x14ac:dyDescent="0.35">
      <c r="A23929">
        <v>67003</v>
      </c>
      <c r="B23929" t="s">
        <v>411</v>
      </c>
      <c r="C23929" s="70">
        <v>0</v>
      </c>
      <c r="D23929" s="70">
        <v>0</v>
      </c>
      <c r="E23929" s="71">
        <v>44804</v>
      </c>
      <c r="F23929" t="s">
        <v>5129</v>
      </c>
      <c r="G23929" t="s">
        <v>2247</v>
      </c>
      <c r="H23929" t="s">
        <v>2265</v>
      </c>
      <c r="J23929" s="40">
        <v>0</v>
      </c>
      <c r="K23929" s="40">
        <v>23.22</v>
      </c>
    </row>
    <row r="23930" spans="1:11" x14ac:dyDescent="0.35">
      <c r="A23930">
        <v>67003</v>
      </c>
      <c r="B23930" t="s">
        <v>411</v>
      </c>
      <c r="C23930" s="70">
        <v>0</v>
      </c>
      <c r="D23930" s="70">
        <v>0</v>
      </c>
      <c r="E23930" s="71">
        <v>44804</v>
      </c>
      <c r="F23930" t="s">
        <v>5128</v>
      </c>
      <c r="G23930" t="s">
        <v>2247</v>
      </c>
      <c r="H23930" t="s">
        <v>2265</v>
      </c>
      <c r="J23930" s="40">
        <v>0</v>
      </c>
      <c r="K23930" s="40">
        <v>2.58</v>
      </c>
    </row>
    <row r="23931" spans="1:11" x14ac:dyDescent="0.35">
      <c r="A23931">
        <v>67003</v>
      </c>
      <c r="B23931" t="s">
        <v>411</v>
      </c>
      <c r="C23931" s="70">
        <v>0</v>
      </c>
      <c r="D23931" s="70">
        <v>0</v>
      </c>
      <c r="E23931" s="71">
        <v>44804</v>
      </c>
      <c r="F23931" t="s">
        <v>5127</v>
      </c>
      <c r="G23931" t="s">
        <v>2247</v>
      </c>
      <c r="H23931" t="s">
        <v>2265</v>
      </c>
      <c r="J23931" s="40">
        <v>0</v>
      </c>
      <c r="K23931" s="40">
        <v>3.04</v>
      </c>
    </row>
    <row r="23932" spans="1:11" x14ac:dyDescent="0.35">
      <c r="A23932">
        <v>67003</v>
      </c>
      <c r="B23932" t="s">
        <v>411</v>
      </c>
      <c r="C23932" s="70">
        <v>0</v>
      </c>
      <c r="D23932" s="70">
        <v>0</v>
      </c>
      <c r="E23932" s="71">
        <v>44804</v>
      </c>
      <c r="F23932" t="s">
        <v>5126</v>
      </c>
      <c r="G23932" t="s">
        <v>2247</v>
      </c>
      <c r="H23932" t="s">
        <v>2265</v>
      </c>
      <c r="J23932" s="40">
        <v>0</v>
      </c>
      <c r="K23932" s="40">
        <v>16.98</v>
      </c>
    </row>
    <row r="23933" spans="1:11" x14ac:dyDescent="0.35">
      <c r="A23933">
        <v>67003</v>
      </c>
      <c r="B23933" t="s">
        <v>411</v>
      </c>
      <c r="C23933" s="70">
        <v>0</v>
      </c>
      <c r="D23933" s="70">
        <v>0</v>
      </c>
      <c r="E23933" s="71">
        <v>44804</v>
      </c>
      <c r="F23933" t="s">
        <v>5125</v>
      </c>
      <c r="G23933" t="s">
        <v>2247</v>
      </c>
      <c r="H23933" t="s">
        <v>2265</v>
      </c>
      <c r="J23933" s="40">
        <v>180.34</v>
      </c>
      <c r="K23933" s="40">
        <v>0</v>
      </c>
    </row>
    <row r="23934" spans="1:11" x14ac:dyDescent="0.35">
      <c r="A23934">
        <v>67003</v>
      </c>
      <c r="B23934" t="s">
        <v>411</v>
      </c>
      <c r="C23934" s="70">
        <v>0</v>
      </c>
      <c r="D23934" s="70">
        <v>0</v>
      </c>
      <c r="E23934" s="71">
        <v>44804</v>
      </c>
      <c r="F23934" t="s">
        <v>5124</v>
      </c>
      <c r="G23934" t="s">
        <v>2247</v>
      </c>
      <c r="H23934" t="s">
        <v>2265</v>
      </c>
      <c r="J23934" s="40">
        <v>0</v>
      </c>
      <c r="K23934" s="40">
        <v>8.17</v>
      </c>
    </row>
    <row r="23935" spans="1:11" x14ac:dyDescent="0.35">
      <c r="A23935">
        <v>67003</v>
      </c>
      <c r="B23935" t="s">
        <v>411</v>
      </c>
      <c r="C23935" s="70">
        <v>0</v>
      </c>
      <c r="D23935" s="70">
        <v>0</v>
      </c>
      <c r="E23935" s="71">
        <v>44804</v>
      </c>
      <c r="F23935" t="s">
        <v>5123</v>
      </c>
      <c r="G23935" t="s">
        <v>2247</v>
      </c>
      <c r="H23935" t="s">
        <v>2265</v>
      </c>
      <c r="J23935" s="40">
        <v>0</v>
      </c>
      <c r="K23935" s="40">
        <v>0.89</v>
      </c>
    </row>
    <row r="23936" spans="1:11" x14ac:dyDescent="0.35">
      <c r="A23936">
        <v>67003</v>
      </c>
      <c r="B23936" t="s">
        <v>411</v>
      </c>
      <c r="C23936" s="70">
        <v>0</v>
      </c>
      <c r="D23936" s="70">
        <v>0</v>
      </c>
      <c r="E23936" s="71">
        <v>44804</v>
      </c>
      <c r="F23936" t="s">
        <v>5122</v>
      </c>
      <c r="G23936" t="s">
        <v>2247</v>
      </c>
      <c r="H23936" t="s">
        <v>2265</v>
      </c>
      <c r="J23936" s="40">
        <v>0</v>
      </c>
      <c r="K23936" s="40">
        <v>7.64</v>
      </c>
    </row>
    <row r="23937" spans="1:11" x14ac:dyDescent="0.35">
      <c r="A23937">
        <v>67003</v>
      </c>
      <c r="B23937" t="s">
        <v>411</v>
      </c>
      <c r="C23937" s="70">
        <v>0</v>
      </c>
      <c r="D23937" s="70">
        <v>0</v>
      </c>
      <c r="E23937" s="71">
        <v>44804</v>
      </c>
      <c r="F23937" t="s">
        <v>5121</v>
      </c>
      <c r="G23937" t="s">
        <v>2247</v>
      </c>
      <c r="H23937" t="s">
        <v>2265</v>
      </c>
      <c r="J23937" s="40">
        <v>0</v>
      </c>
      <c r="K23937" s="40">
        <v>23.32</v>
      </c>
    </row>
    <row r="23938" spans="1:11" x14ac:dyDescent="0.35">
      <c r="A23938">
        <v>67003</v>
      </c>
      <c r="B23938" t="s">
        <v>411</v>
      </c>
      <c r="C23938" s="70">
        <v>0</v>
      </c>
      <c r="D23938" s="70">
        <v>0</v>
      </c>
      <c r="E23938" s="71">
        <v>44804</v>
      </c>
      <c r="F23938" t="s">
        <v>5120</v>
      </c>
      <c r="G23938" t="s">
        <v>2247</v>
      </c>
      <c r="H23938" t="s">
        <v>2265</v>
      </c>
      <c r="J23938" s="40">
        <v>302.11</v>
      </c>
      <c r="K23938" s="40">
        <v>0</v>
      </c>
    </row>
    <row r="23939" spans="1:11" x14ac:dyDescent="0.35">
      <c r="A23939">
        <v>67003</v>
      </c>
      <c r="B23939" t="s">
        <v>411</v>
      </c>
      <c r="C23939" s="70">
        <v>0</v>
      </c>
      <c r="D23939" s="70">
        <v>0</v>
      </c>
      <c r="E23939" s="71">
        <v>44804</v>
      </c>
      <c r="F23939" t="s">
        <v>5119</v>
      </c>
      <c r="G23939" t="s">
        <v>2247</v>
      </c>
      <c r="H23939" t="s">
        <v>2265</v>
      </c>
      <c r="J23939" s="40">
        <v>138.86000000000001</v>
      </c>
      <c r="K23939" s="40">
        <v>0</v>
      </c>
    </row>
    <row r="23940" spans="1:11" x14ac:dyDescent="0.35">
      <c r="A23940">
        <v>67003</v>
      </c>
      <c r="B23940" t="s">
        <v>411</v>
      </c>
      <c r="C23940" s="70">
        <v>0</v>
      </c>
      <c r="D23940" s="70">
        <v>0</v>
      </c>
      <c r="E23940" s="71">
        <v>44804</v>
      </c>
      <c r="F23940" t="s">
        <v>5118</v>
      </c>
      <c r="G23940" t="s">
        <v>2247</v>
      </c>
      <c r="H23940" t="s">
        <v>2265</v>
      </c>
      <c r="J23940" s="40">
        <v>0</v>
      </c>
      <c r="K23940" s="40">
        <v>2.65</v>
      </c>
    </row>
    <row r="23941" spans="1:11" x14ac:dyDescent="0.35">
      <c r="A23941">
        <v>67003</v>
      </c>
      <c r="B23941" t="s">
        <v>411</v>
      </c>
      <c r="C23941" s="70">
        <v>0</v>
      </c>
      <c r="D23941" s="70">
        <v>0</v>
      </c>
      <c r="E23941" s="71">
        <v>44804</v>
      </c>
      <c r="F23941" t="s">
        <v>5117</v>
      </c>
      <c r="G23941" t="s">
        <v>2247</v>
      </c>
      <c r="H23941" t="s">
        <v>2265</v>
      </c>
      <c r="J23941" s="40">
        <v>8.51</v>
      </c>
      <c r="K23941" s="40">
        <v>0</v>
      </c>
    </row>
    <row r="23942" spans="1:11" x14ac:dyDescent="0.35">
      <c r="A23942">
        <v>67003</v>
      </c>
      <c r="B23942" t="s">
        <v>411</v>
      </c>
      <c r="C23942" s="70">
        <v>0</v>
      </c>
      <c r="D23942" s="70">
        <v>0</v>
      </c>
      <c r="E23942" s="71">
        <v>44804</v>
      </c>
      <c r="F23942" t="s">
        <v>5116</v>
      </c>
      <c r="G23942" t="s">
        <v>2247</v>
      </c>
      <c r="H23942" t="s">
        <v>2265</v>
      </c>
      <c r="J23942" s="40">
        <v>107.79</v>
      </c>
      <c r="K23942" s="40">
        <v>0</v>
      </c>
    </row>
    <row r="23943" spans="1:11" x14ac:dyDescent="0.35">
      <c r="A23943">
        <v>67003</v>
      </c>
      <c r="B23943" t="s">
        <v>411</v>
      </c>
      <c r="C23943" s="70">
        <v>0</v>
      </c>
      <c r="D23943" s="70">
        <v>0</v>
      </c>
      <c r="E23943" s="71">
        <v>44804</v>
      </c>
      <c r="F23943" t="s">
        <v>5115</v>
      </c>
      <c r="G23943" t="s">
        <v>2247</v>
      </c>
      <c r="H23943" t="s">
        <v>2265</v>
      </c>
      <c r="J23943" s="40">
        <v>62.91</v>
      </c>
      <c r="K23943" s="40">
        <v>0</v>
      </c>
    </row>
    <row r="23944" spans="1:11" x14ac:dyDescent="0.35">
      <c r="A23944">
        <v>67003</v>
      </c>
      <c r="B23944" t="s">
        <v>411</v>
      </c>
      <c r="C23944" s="70">
        <v>0</v>
      </c>
      <c r="D23944" s="70">
        <v>0</v>
      </c>
      <c r="E23944" s="71">
        <v>44804</v>
      </c>
      <c r="F23944" t="s">
        <v>5114</v>
      </c>
      <c r="G23944" t="s">
        <v>2247</v>
      </c>
      <c r="H23944" t="s">
        <v>2265</v>
      </c>
      <c r="J23944" s="40">
        <v>0</v>
      </c>
      <c r="K23944" s="40">
        <v>41.82</v>
      </c>
    </row>
    <row r="23945" spans="1:11" x14ac:dyDescent="0.35">
      <c r="A23945">
        <v>67003</v>
      </c>
      <c r="B23945" t="s">
        <v>411</v>
      </c>
      <c r="C23945" s="70">
        <v>0</v>
      </c>
      <c r="D23945" s="70">
        <v>0</v>
      </c>
      <c r="E23945" s="71">
        <v>44804</v>
      </c>
      <c r="F23945" t="s">
        <v>5113</v>
      </c>
      <c r="G23945" t="s">
        <v>2247</v>
      </c>
      <c r="H23945" t="s">
        <v>2265</v>
      </c>
      <c r="J23945" s="40">
        <v>50.07</v>
      </c>
      <c r="K23945" s="40">
        <v>0</v>
      </c>
    </row>
    <row r="23946" spans="1:11" x14ac:dyDescent="0.35">
      <c r="A23946">
        <v>67003</v>
      </c>
      <c r="B23946" t="s">
        <v>411</v>
      </c>
      <c r="C23946" s="70">
        <v>0</v>
      </c>
      <c r="D23946" s="70">
        <v>0</v>
      </c>
      <c r="E23946" s="71">
        <v>44804</v>
      </c>
      <c r="F23946" t="s">
        <v>5112</v>
      </c>
      <c r="G23946" t="s">
        <v>2247</v>
      </c>
      <c r="H23946" t="s">
        <v>2265</v>
      </c>
      <c r="J23946" s="40">
        <v>14.79</v>
      </c>
      <c r="K23946" s="40">
        <v>0</v>
      </c>
    </row>
    <row r="23947" spans="1:11" x14ac:dyDescent="0.35">
      <c r="A23947">
        <v>67003</v>
      </c>
      <c r="B23947" t="s">
        <v>411</v>
      </c>
      <c r="C23947" s="70">
        <v>0</v>
      </c>
      <c r="D23947" s="70">
        <v>0</v>
      </c>
      <c r="E23947" s="71">
        <v>44804</v>
      </c>
      <c r="F23947" t="s">
        <v>5111</v>
      </c>
      <c r="G23947" t="s">
        <v>2247</v>
      </c>
      <c r="H23947" t="s">
        <v>2265</v>
      </c>
      <c r="J23947" s="40">
        <v>432.79</v>
      </c>
      <c r="K23947" s="40">
        <v>0</v>
      </c>
    </row>
    <row r="23948" spans="1:11" x14ac:dyDescent="0.35">
      <c r="A23948">
        <v>67003</v>
      </c>
      <c r="B23948" t="s">
        <v>411</v>
      </c>
      <c r="C23948" s="70">
        <v>0</v>
      </c>
      <c r="D23948" s="70">
        <v>0</v>
      </c>
      <c r="E23948" s="71">
        <v>44804</v>
      </c>
      <c r="F23948" t="s">
        <v>5110</v>
      </c>
      <c r="G23948" t="s">
        <v>2247</v>
      </c>
      <c r="H23948" t="s">
        <v>2265</v>
      </c>
      <c r="J23948" s="40">
        <v>8.9</v>
      </c>
      <c r="K23948" s="40">
        <v>0</v>
      </c>
    </row>
    <row r="23949" spans="1:11" x14ac:dyDescent="0.35">
      <c r="A23949">
        <v>67003</v>
      </c>
      <c r="B23949" t="s">
        <v>411</v>
      </c>
      <c r="C23949" s="70">
        <v>0</v>
      </c>
      <c r="D23949" s="70">
        <v>0</v>
      </c>
      <c r="E23949" s="71">
        <v>44804</v>
      </c>
      <c r="F23949" t="s">
        <v>5109</v>
      </c>
      <c r="G23949" t="s">
        <v>2247</v>
      </c>
      <c r="H23949" t="s">
        <v>2265</v>
      </c>
      <c r="J23949" s="40">
        <v>2.59</v>
      </c>
      <c r="K23949" s="40">
        <v>0</v>
      </c>
    </row>
    <row r="23950" spans="1:11" x14ac:dyDescent="0.35">
      <c r="A23950">
        <v>67003</v>
      </c>
      <c r="B23950" t="s">
        <v>411</v>
      </c>
      <c r="C23950" s="70">
        <v>0</v>
      </c>
      <c r="D23950" s="70">
        <v>0</v>
      </c>
      <c r="E23950" s="71">
        <v>44804</v>
      </c>
      <c r="F23950" t="s">
        <v>5108</v>
      </c>
      <c r="G23950" t="s">
        <v>2247</v>
      </c>
      <c r="H23950" t="s">
        <v>2265</v>
      </c>
      <c r="J23950" s="40">
        <v>0</v>
      </c>
      <c r="K23950" s="40">
        <v>4.7699999999999996</v>
      </c>
    </row>
    <row r="23951" spans="1:11" x14ac:dyDescent="0.35">
      <c r="A23951">
        <v>67003</v>
      </c>
      <c r="B23951" t="s">
        <v>411</v>
      </c>
      <c r="C23951" s="70">
        <v>0</v>
      </c>
      <c r="D23951" s="70">
        <v>0</v>
      </c>
      <c r="E23951" s="71">
        <v>44804</v>
      </c>
      <c r="F23951" t="s">
        <v>5107</v>
      </c>
      <c r="G23951" t="s">
        <v>2247</v>
      </c>
      <c r="H23951" t="s">
        <v>2265</v>
      </c>
      <c r="J23951" s="40">
        <v>0</v>
      </c>
      <c r="K23951" s="40">
        <v>4.47</v>
      </c>
    </row>
    <row r="23952" spans="1:11" x14ac:dyDescent="0.35">
      <c r="A23952">
        <v>67003</v>
      </c>
      <c r="B23952" t="s">
        <v>411</v>
      </c>
      <c r="C23952" s="70">
        <v>0</v>
      </c>
      <c r="D23952" s="70">
        <v>0</v>
      </c>
      <c r="E23952" s="71">
        <v>44804</v>
      </c>
      <c r="F23952" t="s">
        <v>5106</v>
      </c>
      <c r="G23952" t="s">
        <v>2247</v>
      </c>
      <c r="H23952" t="s">
        <v>2265</v>
      </c>
      <c r="J23952" s="40">
        <v>0</v>
      </c>
      <c r="K23952" s="40">
        <v>2.54</v>
      </c>
    </row>
    <row r="23953" spans="1:11" x14ac:dyDescent="0.35">
      <c r="A23953">
        <v>67003</v>
      </c>
      <c r="B23953" t="s">
        <v>411</v>
      </c>
      <c r="C23953" s="70">
        <v>0</v>
      </c>
      <c r="D23953" s="70">
        <v>0</v>
      </c>
      <c r="E23953" s="71">
        <v>44804</v>
      </c>
      <c r="F23953" t="s">
        <v>5105</v>
      </c>
      <c r="G23953" t="s">
        <v>2247</v>
      </c>
      <c r="H23953" t="s">
        <v>2265</v>
      </c>
      <c r="J23953" s="40">
        <v>0</v>
      </c>
      <c r="K23953" s="40">
        <v>0.08</v>
      </c>
    </row>
    <row r="23954" spans="1:11" x14ac:dyDescent="0.35">
      <c r="A23954">
        <v>67003</v>
      </c>
      <c r="B23954" t="s">
        <v>411</v>
      </c>
      <c r="C23954" s="70">
        <v>0</v>
      </c>
      <c r="D23954" s="70">
        <v>0</v>
      </c>
      <c r="E23954" s="71">
        <v>44804</v>
      </c>
      <c r="F23954" t="s">
        <v>5104</v>
      </c>
      <c r="G23954" t="s">
        <v>2247</v>
      </c>
      <c r="H23954" t="s">
        <v>2265</v>
      </c>
      <c r="J23954" s="40">
        <v>0</v>
      </c>
      <c r="K23954" s="40">
        <v>6.78</v>
      </c>
    </row>
    <row r="23955" spans="1:11" x14ac:dyDescent="0.35">
      <c r="A23955">
        <v>67003</v>
      </c>
      <c r="B23955" t="s">
        <v>411</v>
      </c>
      <c r="C23955" s="70">
        <v>0</v>
      </c>
      <c r="D23955" s="70">
        <v>0</v>
      </c>
      <c r="E23955" s="71">
        <v>44804</v>
      </c>
      <c r="F23955" t="s">
        <v>5103</v>
      </c>
      <c r="G23955" t="s">
        <v>2247</v>
      </c>
      <c r="H23955" t="s">
        <v>2265</v>
      </c>
      <c r="J23955" s="40">
        <v>0</v>
      </c>
      <c r="K23955" s="40">
        <v>2.7</v>
      </c>
    </row>
    <row r="23956" spans="1:11" x14ac:dyDescent="0.35">
      <c r="A23956">
        <v>67003</v>
      </c>
      <c r="B23956" t="s">
        <v>411</v>
      </c>
      <c r="C23956" s="70">
        <v>0</v>
      </c>
      <c r="D23956" s="70">
        <v>0</v>
      </c>
      <c r="E23956" s="71">
        <v>44804</v>
      </c>
      <c r="F23956" t="s">
        <v>5102</v>
      </c>
      <c r="G23956" t="s">
        <v>2247</v>
      </c>
      <c r="H23956" t="s">
        <v>2265</v>
      </c>
      <c r="J23956" s="40">
        <v>0</v>
      </c>
      <c r="K23956" s="40">
        <v>1.38</v>
      </c>
    </row>
    <row r="23957" spans="1:11" x14ac:dyDescent="0.35">
      <c r="A23957">
        <v>67003</v>
      </c>
      <c r="B23957" t="s">
        <v>411</v>
      </c>
      <c r="C23957" s="70">
        <v>0</v>
      </c>
      <c r="D23957" s="70">
        <v>0</v>
      </c>
      <c r="E23957" s="71">
        <v>44804</v>
      </c>
      <c r="F23957" t="s">
        <v>5101</v>
      </c>
      <c r="G23957" t="s">
        <v>2247</v>
      </c>
      <c r="H23957" t="s">
        <v>2265</v>
      </c>
      <c r="J23957" s="40">
        <v>516.27</v>
      </c>
      <c r="K23957" s="40">
        <v>0</v>
      </c>
    </row>
    <row r="23958" spans="1:11" x14ac:dyDescent="0.35">
      <c r="A23958">
        <v>67003</v>
      </c>
      <c r="B23958" t="s">
        <v>411</v>
      </c>
      <c r="C23958" s="70">
        <v>0</v>
      </c>
      <c r="D23958" s="70">
        <v>0</v>
      </c>
      <c r="E23958" s="71">
        <v>44804</v>
      </c>
      <c r="F23958" t="s">
        <v>5100</v>
      </c>
      <c r="G23958" t="s">
        <v>2247</v>
      </c>
      <c r="H23958" t="s">
        <v>2265</v>
      </c>
      <c r="J23958" s="40">
        <v>2432.2600000000002</v>
      </c>
      <c r="K23958" s="40">
        <v>0</v>
      </c>
    </row>
    <row r="23959" spans="1:11" x14ac:dyDescent="0.35">
      <c r="A23959">
        <v>67003</v>
      </c>
      <c r="B23959" t="s">
        <v>411</v>
      </c>
      <c r="C23959" s="70">
        <v>0</v>
      </c>
      <c r="D23959" s="70">
        <v>0</v>
      </c>
      <c r="E23959" s="71">
        <v>44804</v>
      </c>
      <c r="F23959" t="s">
        <v>5099</v>
      </c>
      <c r="G23959" t="s">
        <v>2247</v>
      </c>
      <c r="H23959" t="s">
        <v>2265</v>
      </c>
      <c r="J23959" s="40">
        <v>6493.49</v>
      </c>
      <c r="K23959" s="40">
        <v>0</v>
      </c>
    </row>
    <row r="23960" spans="1:11" x14ac:dyDescent="0.35">
      <c r="A23960">
        <v>67003</v>
      </c>
      <c r="B23960" t="s">
        <v>411</v>
      </c>
      <c r="C23960" s="70">
        <v>0</v>
      </c>
      <c r="D23960" s="70">
        <v>0</v>
      </c>
      <c r="E23960" s="71">
        <v>44804</v>
      </c>
      <c r="F23960" t="s">
        <v>5098</v>
      </c>
      <c r="G23960" t="s">
        <v>2247</v>
      </c>
      <c r="H23960" t="s">
        <v>2265</v>
      </c>
      <c r="J23960" s="40">
        <v>147.02000000000001</v>
      </c>
      <c r="K23960" s="40">
        <v>0</v>
      </c>
    </row>
    <row r="23961" spans="1:11" x14ac:dyDescent="0.35">
      <c r="A23961">
        <v>67003</v>
      </c>
      <c r="B23961" t="s">
        <v>411</v>
      </c>
      <c r="C23961" s="70">
        <v>0</v>
      </c>
      <c r="D23961" s="70">
        <v>0</v>
      </c>
      <c r="E23961" s="71">
        <v>44804</v>
      </c>
      <c r="F23961" t="s">
        <v>5097</v>
      </c>
      <c r="G23961" t="s">
        <v>2247</v>
      </c>
      <c r="H23961" t="s">
        <v>2265</v>
      </c>
      <c r="J23961" s="40">
        <v>363.49</v>
      </c>
      <c r="K23961" s="40">
        <v>0</v>
      </c>
    </row>
    <row r="23962" spans="1:11" x14ac:dyDescent="0.35">
      <c r="A23962">
        <v>67003</v>
      </c>
      <c r="B23962" t="s">
        <v>411</v>
      </c>
      <c r="C23962" s="70">
        <v>0</v>
      </c>
      <c r="D23962" s="70">
        <v>0</v>
      </c>
      <c r="E23962" s="71">
        <v>44804</v>
      </c>
      <c r="F23962" t="s">
        <v>5096</v>
      </c>
      <c r="G23962" t="s">
        <v>2247</v>
      </c>
      <c r="H23962" t="s">
        <v>2265</v>
      </c>
      <c r="J23962" s="40">
        <v>235.11</v>
      </c>
      <c r="K23962" s="40">
        <v>0</v>
      </c>
    </row>
    <row r="23963" spans="1:11" x14ac:dyDescent="0.35">
      <c r="A23963">
        <v>67003</v>
      </c>
      <c r="B23963" t="s">
        <v>411</v>
      </c>
      <c r="C23963" s="70">
        <v>0</v>
      </c>
      <c r="D23963" s="70">
        <v>0</v>
      </c>
      <c r="E23963" s="71">
        <v>44804</v>
      </c>
      <c r="F23963" t="s">
        <v>5095</v>
      </c>
      <c r="G23963" t="s">
        <v>2247</v>
      </c>
      <c r="H23963" t="s">
        <v>2265</v>
      </c>
      <c r="J23963" s="40">
        <v>0</v>
      </c>
      <c r="K23963" s="40">
        <v>36.590000000000003</v>
      </c>
    </row>
    <row r="23964" spans="1:11" x14ac:dyDescent="0.35">
      <c r="A23964">
        <v>67003</v>
      </c>
      <c r="B23964" t="s">
        <v>411</v>
      </c>
      <c r="C23964" s="70">
        <v>0</v>
      </c>
      <c r="D23964" s="70">
        <v>0</v>
      </c>
      <c r="E23964" s="71">
        <v>44804</v>
      </c>
      <c r="F23964" t="s">
        <v>5094</v>
      </c>
      <c r="G23964" t="s">
        <v>2247</v>
      </c>
      <c r="H23964" t="s">
        <v>2265</v>
      </c>
      <c r="J23964" s="40">
        <v>0</v>
      </c>
      <c r="K23964" s="40">
        <v>7.0000000000000007E-2</v>
      </c>
    </row>
    <row r="23965" spans="1:11" x14ac:dyDescent="0.35">
      <c r="A23965">
        <v>67003</v>
      </c>
      <c r="B23965" t="s">
        <v>411</v>
      </c>
      <c r="C23965" s="70">
        <v>0</v>
      </c>
      <c r="D23965" s="70">
        <v>0</v>
      </c>
      <c r="E23965" s="71">
        <v>44804</v>
      </c>
      <c r="F23965" t="s">
        <v>5093</v>
      </c>
      <c r="G23965" t="s">
        <v>2247</v>
      </c>
      <c r="H23965" t="s">
        <v>2265</v>
      </c>
      <c r="J23965" s="40">
        <v>0</v>
      </c>
      <c r="K23965" s="40">
        <v>122.68</v>
      </c>
    </row>
    <row r="23966" spans="1:11" x14ac:dyDescent="0.35">
      <c r="A23966">
        <v>67003</v>
      </c>
      <c r="B23966" t="s">
        <v>411</v>
      </c>
      <c r="C23966" s="70">
        <v>0</v>
      </c>
      <c r="D23966" s="70">
        <v>0</v>
      </c>
      <c r="E23966" s="71">
        <v>44804</v>
      </c>
      <c r="F23966" t="s">
        <v>5092</v>
      </c>
      <c r="G23966" t="s">
        <v>2247</v>
      </c>
      <c r="H23966" t="s">
        <v>2265</v>
      </c>
      <c r="J23966" s="40">
        <v>0</v>
      </c>
      <c r="K23966" s="40">
        <v>1860.34</v>
      </c>
    </row>
    <row r="23967" spans="1:11" x14ac:dyDescent="0.35">
      <c r="A23967">
        <v>67003</v>
      </c>
      <c r="B23967" t="s">
        <v>411</v>
      </c>
      <c r="C23967" s="70">
        <v>0</v>
      </c>
      <c r="D23967" s="70">
        <v>0</v>
      </c>
      <c r="E23967" s="71">
        <v>44804</v>
      </c>
      <c r="F23967" t="s">
        <v>5091</v>
      </c>
      <c r="G23967" t="s">
        <v>2247</v>
      </c>
      <c r="H23967" t="s">
        <v>2265</v>
      </c>
      <c r="J23967" s="40">
        <v>14.75</v>
      </c>
      <c r="K23967" s="40">
        <v>0</v>
      </c>
    </row>
    <row r="23968" spans="1:11" x14ac:dyDescent="0.35">
      <c r="A23968">
        <v>67003</v>
      </c>
      <c r="B23968" t="s">
        <v>411</v>
      </c>
      <c r="C23968" s="70">
        <v>0</v>
      </c>
      <c r="D23968" s="70">
        <v>0</v>
      </c>
      <c r="E23968" s="71">
        <v>44804</v>
      </c>
      <c r="F23968" t="s">
        <v>5090</v>
      </c>
      <c r="G23968" t="s">
        <v>2247</v>
      </c>
      <c r="H23968" t="s">
        <v>2265</v>
      </c>
      <c r="J23968" s="40">
        <v>1467.91</v>
      </c>
      <c r="K23968" s="40">
        <v>0</v>
      </c>
    </row>
    <row r="23969" spans="1:11" x14ac:dyDescent="0.35">
      <c r="A23969">
        <v>67003</v>
      </c>
      <c r="B23969" t="s">
        <v>411</v>
      </c>
      <c r="C23969" s="70">
        <v>0</v>
      </c>
      <c r="D23969" s="70">
        <v>0</v>
      </c>
      <c r="E23969" s="71">
        <v>44804</v>
      </c>
      <c r="F23969" t="s">
        <v>5089</v>
      </c>
      <c r="G23969" t="s">
        <v>2247</v>
      </c>
      <c r="H23969" t="s">
        <v>2265</v>
      </c>
      <c r="J23969" s="40">
        <v>0</v>
      </c>
      <c r="K23969" s="40">
        <v>178.8</v>
      </c>
    </row>
    <row r="23970" spans="1:11" x14ac:dyDescent="0.35">
      <c r="A23970">
        <v>67003</v>
      </c>
      <c r="B23970" t="s">
        <v>411</v>
      </c>
      <c r="C23970" s="70">
        <v>0</v>
      </c>
      <c r="D23970" s="70">
        <v>0</v>
      </c>
      <c r="E23970" s="71">
        <v>44804</v>
      </c>
      <c r="F23970" t="s">
        <v>5088</v>
      </c>
      <c r="G23970" t="s">
        <v>2247</v>
      </c>
      <c r="H23970" t="s">
        <v>2265</v>
      </c>
      <c r="J23970" s="40">
        <v>0</v>
      </c>
      <c r="K23970" s="40">
        <v>0</v>
      </c>
    </row>
    <row r="23971" spans="1:11" x14ac:dyDescent="0.35">
      <c r="A23971">
        <v>67003</v>
      </c>
      <c r="B23971" t="s">
        <v>411</v>
      </c>
      <c r="C23971" s="70">
        <v>0</v>
      </c>
      <c r="D23971" s="70">
        <v>0</v>
      </c>
      <c r="E23971" s="71">
        <v>44804</v>
      </c>
      <c r="F23971" t="s">
        <v>5087</v>
      </c>
      <c r="G23971" t="s">
        <v>2247</v>
      </c>
      <c r="H23971" t="s">
        <v>2265</v>
      </c>
      <c r="J23971" s="40">
        <v>0</v>
      </c>
      <c r="K23971" s="40">
        <v>0</v>
      </c>
    </row>
    <row r="23972" spans="1:11" x14ac:dyDescent="0.35">
      <c r="A23972">
        <v>67003</v>
      </c>
      <c r="B23972" t="s">
        <v>411</v>
      </c>
      <c r="C23972" s="70">
        <v>0</v>
      </c>
      <c r="D23972" s="70">
        <v>0</v>
      </c>
      <c r="E23972" s="71">
        <v>44804</v>
      </c>
      <c r="F23972" t="s">
        <v>5086</v>
      </c>
      <c r="G23972" t="s">
        <v>2247</v>
      </c>
      <c r="H23972" t="s">
        <v>2265</v>
      </c>
      <c r="J23972" s="40">
        <v>0</v>
      </c>
      <c r="K23972" s="40">
        <v>0</v>
      </c>
    </row>
    <row r="23973" spans="1:11" x14ac:dyDescent="0.35">
      <c r="A23973">
        <v>67003</v>
      </c>
      <c r="B23973" t="s">
        <v>411</v>
      </c>
      <c r="C23973" s="70">
        <v>0</v>
      </c>
      <c r="D23973" s="70">
        <v>0</v>
      </c>
      <c r="E23973" s="71">
        <v>44804</v>
      </c>
      <c r="F23973" t="s">
        <v>5085</v>
      </c>
      <c r="G23973" t="s">
        <v>2247</v>
      </c>
      <c r="H23973" t="s">
        <v>2265</v>
      </c>
      <c r="J23973" s="40">
        <v>0</v>
      </c>
      <c r="K23973" s="40">
        <v>0</v>
      </c>
    </row>
    <row r="23974" spans="1:11" x14ac:dyDescent="0.35">
      <c r="A23974">
        <v>67003</v>
      </c>
      <c r="B23974" t="s">
        <v>411</v>
      </c>
      <c r="C23974" s="70">
        <v>0</v>
      </c>
      <c r="D23974" s="70">
        <v>0</v>
      </c>
      <c r="E23974" s="71">
        <v>44804</v>
      </c>
      <c r="F23974" t="s">
        <v>5084</v>
      </c>
      <c r="G23974" t="s">
        <v>2247</v>
      </c>
      <c r="H23974" t="s">
        <v>2265</v>
      </c>
      <c r="J23974" s="40">
        <v>0</v>
      </c>
      <c r="K23974" s="40">
        <v>0</v>
      </c>
    </row>
    <row r="23975" spans="1:11" x14ac:dyDescent="0.35">
      <c r="A23975">
        <v>67003</v>
      </c>
      <c r="B23975" t="s">
        <v>411</v>
      </c>
      <c r="C23975" s="70">
        <v>0</v>
      </c>
      <c r="D23975" s="70">
        <v>0</v>
      </c>
      <c r="E23975" s="71">
        <v>44804</v>
      </c>
      <c r="F23975" t="s">
        <v>5083</v>
      </c>
      <c r="G23975" t="s">
        <v>2247</v>
      </c>
      <c r="H23975" t="s">
        <v>2265</v>
      </c>
      <c r="J23975" s="40">
        <v>0</v>
      </c>
      <c r="K23975" s="40">
        <v>0</v>
      </c>
    </row>
    <row r="23976" spans="1:11" x14ac:dyDescent="0.35">
      <c r="A23976">
        <v>67003</v>
      </c>
      <c r="B23976" t="s">
        <v>411</v>
      </c>
      <c r="C23976" s="70">
        <v>0</v>
      </c>
      <c r="D23976" s="70">
        <v>0</v>
      </c>
      <c r="E23976" s="71">
        <v>44804</v>
      </c>
      <c r="F23976" t="s">
        <v>5082</v>
      </c>
      <c r="G23976" t="s">
        <v>2247</v>
      </c>
      <c r="H23976" t="s">
        <v>2265</v>
      </c>
      <c r="J23976" s="40">
        <v>0</v>
      </c>
      <c r="K23976" s="40">
        <v>0</v>
      </c>
    </row>
    <row r="23977" spans="1:11" x14ac:dyDescent="0.35">
      <c r="A23977">
        <v>67003</v>
      </c>
      <c r="B23977" t="s">
        <v>411</v>
      </c>
      <c r="C23977" s="70">
        <v>0</v>
      </c>
      <c r="D23977" s="70">
        <v>0</v>
      </c>
      <c r="E23977" s="71">
        <v>44804</v>
      </c>
      <c r="F23977" t="s">
        <v>5081</v>
      </c>
      <c r="G23977" t="s">
        <v>2247</v>
      </c>
      <c r="H23977" t="s">
        <v>2265</v>
      </c>
      <c r="J23977" s="40">
        <v>0</v>
      </c>
      <c r="K23977" s="40">
        <v>0</v>
      </c>
    </row>
    <row r="23978" spans="1:11" x14ac:dyDescent="0.35">
      <c r="A23978">
        <v>67003</v>
      </c>
      <c r="B23978" t="s">
        <v>411</v>
      </c>
      <c r="C23978" s="70">
        <v>0</v>
      </c>
      <c r="D23978" s="70">
        <v>0</v>
      </c>
      <c r="E23978" s="71">
        <v>44804</v>
      </c>
      <c r="F23978" t="s">
        <v>5080</v>
      </c>
      <c r="G23978" t="s">
        <v>2247</v>
      </c>
      <c r="H23978" t="s">
        <v>2265</v>
      </c>
      <c r="J23978" s="40">
        <v>0</v>
      </c>
      <c r="K23978" s="40">
        <v>0</v>
      </c>
    </row>
    <row r="23979" spans="1:11" x14ac:dyDescent="0.35">
      <c r="A23979">
        <v>67003</v>
      </c>
      <c r="B23979" t="s">
        <v>411</v>
      </c>
      <c r="C23979" s="70">
        <v>0</v>
      </c>
      <c r="D23979" s="70">
        <v>0</v>
      </c>
      <c r="E23979" s="71">
        <v>44804</v>
      </c>
      <c r="F23979" t="s">
        <v>5079</v>
      </c>
      <c r="G23979" t="s">
        <v>2247</v>
      </c>
      <c r="H23979" t="s">
        <v>2265</v>
      </c>
      <c r="J23979" s="40">
        <v>0</v>
      </c>
      <c r="K23979" s="40">
        <v>0</v>
      </c>
    </row>
    <row r="23980" spans="1:11" x14ac:dyDescent="0.35">
      <c r="A23980">
        <v>67003</v>
      </c>
      <c r="B23980" t="s">
        <v>411</v>
      </c>
      <c r="C23980" s="70">
        <v>0</v>
      </c>
      <c r="D23980" s="70">
        <v>0</v>
      </c>
      <c r="E23980" s="71">
        <v>44804</v>
      </c>
      <c r="F23980" t="s">
        <v>5078</v>
      </c>
      <c r="G23980" t="s">
        <v>2247</v>
      </c>
      <c r="H23980" t="s">
        <v>2265</v>
      </c>
      <c r="J23980" s="40">
        <v>0</v>
      </c>
      <c r="K23980" s="40">
        <v>0</v>
      </c>
    </row>
    <row r="23981" spans="1:11" x14ac:dyDescent="0.35">
      <c r="A23981">
        <v>67003</v>
      </c>
      <c r="B23981" t="s">
        <v>411</v>
      </c>
      <c r="C23981" s="70">
        <v>0</v>
      </c>
      <c r="D23981" s="70">
        <v>0</v>
      </c>
      <c r="E23981" s="71">
        <v>44804</v>
      </c>
      <c r="F23981" t="s">
        <v>5077</v>
      </c>
      <c r="G23981" t="s">
        <v>2247</v>
      </c>
      <c r="H23981" t="s">
        <v>2265</v>
      </c>
      <c r="J23981" s="40">
        <v>0</v>
      </c>
      <c r="K23981" s="40">
        <v>0</v>
      </c>
    </row>
    <row r="23982" spans="1:11" x14ac:dyDescent="0.35">
      <c r="A23982">
        <v>67003</v>
      </c>
      <c r="B23982" t="s">
        <v>411</v>
      </c>
      <c r="C23982" s="70">
        <v>0</v>
      </c>
      <c r="D23982" s="70">
        <v>0</v>
      </c>
      <c r="E23982" s="71">
        <v>44804</v>
      </c>
      <c r="F23982" t="s">
        <v>5076</v>
      </c>
      <c r="G23982" t="s">
        <v>2247</v>
      </c>
      <c r="H23982" t="s">
        <v>2265</v>
      </c>
      <c r="J23982" s="40">
        <v>0</v>
      </c>
      <c r="K23982" s="40">
        <v>0</v>
      </c>
    </row>
    <row r="23983" spans="1:11" x14ac:dyDescent="0.35">
      <c r="A23983">
        <v>67003</v>
      </c>
      <c r="B23983" t="s">
        <v>411</v>
      </c>
      <c r="C23983" s="70">
        <v>0</v>
      </c>
      <c r="D23983" s="70">
        <v>0</v>
      </c>
      <c r="E23983" s="71">
        <v>44804</v>
      </c>
      <c r="F23983" t="s">
        <v>5075</v>
      </c>
      <c r="G23983" t="s">
        <v>2247</v>
      </c>
      <c r="H23983" t="s">
        <v>2265</v>
      </c>
      <c r="J23983" s="40">
        <v>0</v>
      </c>
      <c r="K23983" s="40">
        <v>0</v>
      </c>
    </row>
    <row r="23984" spans="1:11" x14ac:dyDescent="0.35">
      <c r="A23984">
        <v>67003</v>
      </c>
      <c r="B23984" t="s">
        <v>411</v>
      </c>
      <c r="C23984" s="70">
        <v>0</v>
      </c>
      <c r="D23984" s="70">
        <v>0</v>
      </c>
      <c r="E23984" s="71">
        <v>44804</v>
      </c>
      <c r="F23984" t="s">
        <v>5074</v>
      </c>
      <c r="G23984" t="s">
        <v>2247</v>
      </c>
      <c r="H23984" t="s">
        <v>2265</v>
      </c>
      <c r="J23984" s="40">
        <v>0</v>
      </c>
      <c r="K23984" s="40">
        <v>0</v>
      </c>
    </row>
    <row r="23985" spans="1:11" x14ac:dyDescent="0.35">
      <c r="A23985">
        <v>67003</v>
      </c>
      <c r="B23985" t="s">
        <v>411</v>
      </c>
      <c r="C23985" s="70">
        <v>0</v>
      </c>
      <c r="D23985" s="70">
        <v>0</v>
      </c>
      <c r="E23985" s="71">
        <v>44804</v>
      </c>
      <c r="F23985" t="s">
        <v>5073</v>
      </c>
      <c r="G23985" t="s">
        <v>2247</v>
      </c>
      <c r="H23985" t="s">
        <v>2265</v>
      </c>
      <c r="J23985" s="40">
        <v>0</v>
      </c>
      <c r="K23985" s="40">
        <v>0</v>
      </c>
    </row>
    <row r="23986" spans="1:11" x14ac:dyDescent="0.35">
      <c r="A23986">
        <v>67003</v>
      </c>
      <c r="B23986" t="s">
        <v>411</v>
      </c>
      <c r="C23986" s="70">
        <v>0</v>
      </c>
      <c r="D23986" s="70">
        <v>0</v>
      </c>
      <c r="E23986" s="71">
        <v>44804</v>
      </c>
      <c r="F23986" t="s">
        <v>5072</v>
      </c>
      <c r="G23986" t="s">
        <v>2247</v>
      </c>
      <c r="H23986" t="s">
        <v>2265</v>
      </c>
      <c r="J23986" s="40">
        <v>0</v>
      </c>
      <c r="K23986" s="40">
        <v>0</v>
      </c>
    </row>
    <row r="23987" spans="1:11" x14ac:dyDescent="0.35">
      <c r="A23987">
        <v>67003</v>
      </c>
      <c r="B23987" t="s">
        <v>411</v>
      </c>
      <c r="C23987" s="70">
        <v>0</v>
      </c>
      <c r="D23987" s="70">
        <v>0</v>
      </c>
      <c r="E23987" s="71">
        <v>44804</v>
      </c>
      <c r="F23987" t="s">
        <v>5071</v>
      </c>
      <c r="G23987" t="s">
        <v>2247</v>
      </c>
      <c r="H23987" t="s">
        <v>2265</v>
      </c>
      <c r="J23987" s="40">
        <v>0</v>
      </c>
      <c r="K23987" s="40">
        <v>0</v>
      </c>
    </row>
    <row r="23988" spans="1:11" x14ac:dyDescent="0.35">
      <c r="A23988">
        <v>67003</v>
      </c>
      <c r="B23988" t="s">
        <v>411</v>
      </c>
      <c r="C23988" s="70">
        <v>0</v>
      </c>
      <c r="D23988" s="70">
        <v>0</v>
      </c>
      <c r="E23988" s="71">
        <v>44804</v>
      </c>
      <c r="F23988" t="s">
        <v>5070</v>
      </c>
      <c r="G23988" t="s">
        <v>2247</v>
      </c>
      <c r="H23988" t="s">
        <v>2265</v>
      </c>
      <c r="J23988" s="40">
        <v>0</v>
      </c>
      <c r="K23988" s="40">
        <v>0</v>
      </c>
    </row>
    <row r="23989" spans="1:11" x14ac:dyDescent="0.35">
      <c r="A23989">
        <v>67003</v>
      </c>
      <c r="B23989" t="s">
        <v>411</v>
      </c>
      <c r="C23989" s="70">
        <v>0</v>
      </c>
      <c r="D23989" s="70">
        <v>0</v>
      </c>
      <c r="E23989" s="71">
        <v>44804</v>
      </c>
      <c r="F23989" t="s">
        <v>5069</v>
      </c>
      <c r="G23989" t="s">
        <v>2247</v>
      </c>
      <c r="H23989" t="s">
        <v>2265</v>
      </c>
      <c r="J23989" s="40">
        <v>0</v>
      </c>
      <c r="K23989" s="40">
        <v>0</v>
      </c>
    </row>
    <row r="23990" spans="1:11" x14ac:dyDescent="0.35">
      <c r="A23990">
        <v>67003</v>
      </c>
      <c r="B23990" t="s">
        <v>411</v>
      </c>
      <c r="C23990" s="70">
        <v>0</v>
      </c>
      <c r="D23990" s="70">
        <v>0</v>
      </c>
      <c r="E23990" s="71">
        <v>44804</v>
      </c>
      <c r="F23990" t="s">
        <v>5068</v>
      </c>
      <c r="G23990" t="s">
        <v>2247</v>
      </c>
      <c r="H23990" t="s">
        <v>2265</v>
      </c>
      <c r="J23990" s="40">
        <v>0</v>
      </c>
      <c r="K23990" s="40">
        <v>0</v>
      </c>
    </row>
    <row r="23991" spans="1:11" x14ac:dyDescent="0.35">
      <c r="A23991">
        <v>67003</v>
      </c>
      <c r="B23991" t="s">
        <v>411</v>
      </c>
      <c r="C23991" s="70">
        <v>0</v>
      </c>
      <c r="D23991" s="70">
        <v>0</v>
      </c>
      <c r="E23991" s="71">
        <v>44804</v>
      </c>
      <c r="F23991" t="s">
        <v>5067</v>
      </c>
      <c r="G23991" t="s">
        <v>2247</v>
      </c>
      <c r="H23991" t="s">
        <v>2265</v>
      </c>
      <c r="J23991" s="40">
        <v>0</v>
      </c>
      <c r="K23991" s="40">
        <v>0</v>
      </c>
    </row>
    <row r="23992" spans="1:11" x14ac:dyDescent="0.35">
      <c r="A23992">
        <v>67003</v>
      </c>
      <c r="B23992" t="s">
        <v>411</v>
      </c>
      <c r="C23992" s="70">
        <v>0</v>
      </c>
      <c r="D23992" s="70">
        <v>0</v>
      </c>
      <c r="E23992" s="71">
        <v>44804</v>
      </c>
      <c r="F23992" t="s">
        <v>5066</v>
      </c>
      <c r="G23992" t="s">
        <v>2247</v>
      </c>
      <c r="H23992" t="s">
        <v>2265</v>
      </c>
      <c r="J23992" s="40">
        <v>0</v>
      </c>
      <c r="K23992" s="40">
        <v>0</v>
      </c>
    </row>
    <row r="23993" spans="1:11" x14ac:dyDescent="0.35">
      <c r="A23993">
        <v>67003</v>
      </c>
      <c r="B23993" t="s">
        <v>411</v>
      </c>
      <c r="C23993" s="70">
        <v>0</v>
      </c>
      <c r="D23993" s="70">
        <v>0</v>
      </c>
      <c r="E23993" s="71">
        <v>44804</v>
      </c>
      <c r="F23993" t="s">
        <v>5065</v>
      </c>
      <c r="G23993" t="s">
        <v>2247</v>
      </c>
      <c r="H23993" t="s">
        <v>2265</v>
      </c>
      <c r="J23993" s="40">
        <v>0</v>
      </c>
      <c r="K23993" s="40">
        <v>0</v>
      </c>
    </row>
    <row r="23994" spans="1:11" x14ac:dyDescent="0.35">
      <c r="A23994">
        <v>67003</v>
      </c>
      <c r="B23994" t="s">
        <v>411</v>
      </c>
      <c r="C23994" s="70">
        <v>0</v>
      </c>
      <c r="D23994" s="70">
        <v>0</v>
      </c>
      <c r="E23994" s="71">
        <v>44804</v>
      </c>
      <c r="F23994" t="s">
        <v>5064</v>
      </c>
      <c r="G23994" t="s">
        <v>2247</v>
      </c>
      <c r="H23994" t="s">
        <v>2265</v>
      </c>
      <c r="J23994" s="40">
        <v>0</v>
      </c>
      <c r="K23994" s="40">
        <v>0</v>
      </c>
    </row>
    <row r="23995" spans="1:11" x14ac:dyDescent="0.35">
      <c r="A23995">
        <v>67003</v>
      </c>
      <c r="B23995" t="s">
        <v>411</v>
      </c>
      <c r="C23995" s="70">
        <v>0</v>
      </c>
      <c r="D23995" s="70">
        <v>0</v>
      </c>
      <c r="E23995" s="71">
        <v>44804</v>
      </c>
      <c r="F23995" t="s">
        <v>5063</v>
      </c>
      <c r="G23995" t="s">
        <v>2247</v>
      </c>
      <c r="H23995" t="s">
        <v>2265</v>
      </c>
      <c r="J23995" s="40">
        <v>0</v>
      </c>
      <c r="K23995" s="40">
        <v>0</v>
      </c>
    </row>
    <row r="23996" spans="1:11" x14ac:dyDescent="0.35">
      <c r="A23996">
        <v>67003</v>
      </c>
      <c r="B23996" t="s">
        <v>411</v>
      </c>
      <c r="C23996" s="70">
        <v>0</v>
      </c>
      <c r="D23996" s="70">
        <v>0</v>
      </c>
      <c r="E23996" s="71">
        <v>44804</v>
      </c>
      <c r="F23996" t="s">
        <v>5062</v>
      </c>
      <c r="G23996" t="s">
        <v>2247</v>
      </c>
      <c r="H23996" t="s">
        <v>2265</v>
      </c>
      <c r="J23996" s="40">
        <v>0</v>
      </c>
      <c r="K23996" s="40">
        <v>0</v>
      </c>
    </row>
    <row r="23997" spans="1:11" x14ac:dyDescent="0.35">
      <c r="A23997">
        <v>67003</v>
      </c>
      <c r="B23997" t="s">
        <v>411</v>
      </c>
      <c r="C23997" s="70">
        <v>0</v>
      </c>
      <c r="D23997" s="70">
        <v>0</v>
      </c>
      <c r="E23997" s="71">
        <v>44804</v>
      </c>
      <c r="F23997" t="s">
        <v>5061</v>
      </c>
      <c r="G23997" t="s">
        <v>2247</v>
      </c>
      <c r="H23997" t="s">
        <v>2265</v>
      </c>
      <c r="J23997" s="40">
        <v>0</v>
      </c>
      <c r="K23997" s="40">
        <v>0</v>
      </c>
    </row>
    <row r="23998" spans="1:11" x14ac:dyDescent="0.35">
      <c r="A23998">
        <v>67003</v>
      </c>
      <c r="B23998" t="s">
        <v>411</v>
      </c>
      <c r="C23998" s="70">
        <v>0</v>
      </c>
      <c r="D23998" s="70">
        <v>0</v>
      </c>
      <c r="E23998" s="71">
        <v>44804</v>
      </c>
      <c r="F23998" t="s">
        <v>5060</v>
      </c>
      <c r="G23998" t="s">
        <v>2247</v>
      </c>
      <c r="H23998" t="s">
        <v>2265</v>
      </c>
      <c r="J23998" s="40">
        <v>0</v>
      </c>
      <c r="K23998" s="40">
        <v>0</v>
      </c>
    </row>
    <row r="23999" spans="1:11" x14ac:dyDescent="0.35">
      <c r="A23999">
        <v>67003</v>
      </c>
      <c r="B23999" t="s">
        <v>411</v>
      </c>
      <c r="C23999" s="70">
        <v>0</v>
      </c>
      <c r="D23999" s="70">
        <v>0</v>
      </c>
      <c r="E23999" s="71">
        <v>44804</v>
      </c>
      <c r="F23999" t="s">
        <v>5059</v>
      </c>
      <c r="G23999" t="s">
        <v>2247</v>
      </c>
      <c r="H23999" t="s">
        <v>2265</v>
      </c>
      <c r="J23999" s="40">
        <v>0</v>
      </c>
      <c r="K23999" s="40">
        <v>0</v>
      </c>
    </row>
    <row r="24000" spans="1:11" x14ac:dyDescent="0.35">
      <c r="A24000">
        <v>67003</v>
      </c>
      <c r="B24000" t="s">
        <v>411</v>
      </c>
      <c r="C24000" s="70">
        <v>0</v>
      </c>
      <c r="D24000" s="70">
        <v>0</v>
      </c>
      <c r="E24000" s="71">
        <v>44804</v>
      </c>
      <c r="F24000" t="s">
        <v>5058</v>
      </c>
      <c r="G24000" t="s">
        <v>2247</v>
      </c>
      <c r="H24000" t="s">
        <v>2265</v>
      </c>
      <c r="J24000" s="40">
        <v>0</v>
      </c>
      <c r="K24000" s="40">
        <v>0</v>
      </c>
    </row>
    <row r="24001" spans="1:11" x14ac:dyDescent="0.35">
      <c r="A24001">
        <v>67003</v>
      </c>
      <c r="B24001" t="s">
        <v>411</v>
      </c>
      <c r="C24001" s="70">
        <v>0</v>
      </c>
      <c r="D24001" s="70">
        <v>0</v>
      </c>
      <c r="E24001" s="71">
        <v>44804</v>
      </c>
      <c r="F24001" t="s">
        <v>5057</v>
      </c>
      <c r="G24001" t="s">
        <v>2247</v>
      </c>
      <c r="H24001" t="s">
        <v>2265</v>
      </c>
      <c r="J24001" s="40">
        <v>0</v>
      </c>
      <c r="K24001" s="40">
        <v>0</v>
      </c>
    </row>
    <row r="24002" spans="1:11" x14ac:dyDescent="0.35">
      <c r="A24002">
        <v>67003</v>
      </c>
      <c r="B24002" t="s">
        <v>411</v>
      </c>
      <c r="C24002" s="70">
        <v>0</v>
      </c>
      <c r="D24002" s="70">
        <v>0</v>
      </c>
      <c r="E24002" s="71">
        <v>44804</v>
      </c>
      <c r="F24002" t="s">
        <v>5056</v>
      </c>
      <c r="G24002" t="s">
        <v>2247</v>
      </c>
      <c r="H24002" t="s">
        <v>2265</v>
      </c>
      <c r="J24002" s="40">
        <v>0</v>
      </c>
      <c r="K24002" s="40">
        <v>0</v>
      </c>
    </row>
    <row r="24003" spans="1:11" x14ac:dyDescent="0.35">
      <c r="A24003">
        <v>67003</v>
      </c>
      <c r="B24003" t="s">
        <v>411</v>
      </c>
      <c r="C24003" s="70">
        <v>0</v>
      </c>
      <c r="D24003" s="70">
        <v>0</v>
      </c>
      <c r="E24003" s="71">
        <v>44804</v>
      </c>
      <c r="F24003" t="s">
        <v>5055</v>
      </c>
      <c r="G24003" t="s">
        <v>2247</v>
      </c>
      <c r="H24003" t="s">
        <v>2265</v>
      </c>
      <c r="J24003" s="40">
        <v>0</v>
      </c>
      <c r="K24003" s="40">
        <v>0</v>
      </c>
    </row>
    <row r="24004" spans="1:11" x14ac:dyDescent="0.35">
      <c r="A24004">
        <v>67003</v>
      </c>
      <c r="B24004" t="s">
        <v>411</v>
      </c>
      <c r="C24004" s="70">
        <v>0</v>
      </c>
      <c r="D24004" s="70">
        <v>0</v>
      </c>
      <c r="E24004" s="71">
        <v>44804</v>
      </c>
      <c r="F24004" t="s">
        <v>5054</v>
      </c>
      <c r="G24004" t="s">
        <v>2247</v>
      </c>
      <c r="H24004" t="s">
        <v>2265</v>
      </c>
      <c r="J24004" s="40">
        <v>0</v>
      </c>
      <c r="K24004" s="40">
        <v>0</v>
      </c>
    </row>
    <row r="24005" spans="1:11" x14ac:dyDescent="0.35">
      <c r="A24005">
        <v>67003</v>
      </c>
      <c r="B24005" t="s">
        <v>411</v>
      </c>
      <c r="C24005" s="70">
        <v>0</v>
      </c>
      <c r="D24005" s="70">
        <v>0</v>
      </c>
      <c r="E24005" s="71">
        <v>44804</v>
      </c>
      <c r="F24005" t="s">
        <v>5053</v>
      </c>
      <c r="G24005" t="s">
        <v>2247</v>
      </c>
      <c r="H24005" t="s">
        <v>2265</v>
      </c>
      <c r="J24005" s="40">
        <v>0</v>
      </c>
      <c r="K24005" s="40">
        <v>0</v>
      </c>
    </row>
    <row r="24006" spans="1:11" x14ac:dyDescent="0.35">
      <c r="A24006">
        <v>67003</v>
      </c>
      <c r="B24006" t="s">
        <v>411</v>
      </c>
      <c r="C24006" s="70">
        <v>0</v>
      </c>
      <c r="D24006" s="70">
        <v>0</v>
      </c>
      <c r="E24006" s="71">
        <v>44804</v>
      </c>
      <c r="F24006" t="s">
        <v>5052</v>
      </c>
      <c r="G24006" t="s">
        <v>2247</v>
      </c>
      <c r="H24006" t="s">
        <v>2265</v>
      </c>
      <c r="J24006" s="40">
        <v>0</v>
      </c>
      <c r="K24006" s="40">
        <v>0</v>
      </c>
    </row>
    <row r="24007" spans="1:11" x14ac:dyDescent="0.35">
      <c r="A24007">
        <v>67003</v>
      </c>
      <c r="B24007" t="s">
        <v>411</v>
      </c>
      <c r="C24007" s="70">
        <v>0</v>
      </c>
      <c r="D24007" s="70">
        <v>0</v>
      </c>
      <c r="E24007" s="71">
        <v>44804</v>
      </c>
      <c r="F24007" t="s">
        <v>5051</v>
      </c>
      <c r="G24007" t="s">
        <v>2247</v>
      </c>
      <c r="H24007" t="s">
        <v>2265</v>
      </c>
      <c r="J24007" s="40">
        <v>0</v>
      </c>
      <c r="K24007" s="40">
        <v>0</v>
      </c>
    </row>
    <row r="24008" spans="1:11" x14ac:dyDescent="0.35">
      <c r="A24008">
        <v>67003</v>
      </c>
      <c r="B24008" t="s">
        <v>411</v>
      </c>
      <c r="C24008" s="70">
        <v>0</v>
      </c>
      <c r="D24008" s="70">
        <v>0</v>
      </c>
      <c r="E24008" s="71">
        <v>44804</v>
      </c>
      <c r="F24008" t="s">
        <v>5050</v>
      </c>
      <c r="G24008" t="s">
        <v>2247</v>
      </c>
      <c r="H24008" t="s">
        <v>2265</v>
      </c>
      <c r="J24008" s="40">
        <v>0</v>
      </c>
      <c r="K24008" s="40">
        <v>0</v>
      </c>
    </row>
    <row r="24009" spans="1:11" x14ac:dyDescent="0.35">
      <c r="A24009">
        <v>67003</v>
      </c>
      <c r="B24009" t="s">
        <v>411</v>
      </c>
      <c r="C24009" s="70">
        <v>0</v>
      </c>
      <c r="D24009" s="70">
        <v>0</v>
      </c>
      <c r="E24009" s="71">
        <v>44804</v>
      </c>
      <c r="F24009" t="s">
        <v>5049</v>
      </c>
      <c r="G24009" t="s">
        <v>2247</v>
      </c>
      <c r="H24009" t="s">
        <v>2265</v>
      </c>
      <c r="J24009" s="40">
        <v>0</v>
      </c>
      <c r="K24009" s="40">
        <v>0</v>
      </c>
    </row>
    <row r="24010" spans="1:11" x14ac:dyDescent="0.35">
      <c r="A24010">
        <v>67003</v>
      </c>
      <c r="B24010" t="s">
        <v>411</v>
      </c>
      <c r="C24010" s="70">
        <v>0</v>
      </c>
      <c r="D24010" s="70">
        <v>0</v>
      </c>
      <c r="E24010" s="71">
        <v>44804</v>
      </c>
      <c r="F24010" t="s">
        <v>5048</v>
      </c>
      <c r="G24010" t="s">
        <v>2247</v>
      </c>
      <c r="H24010" t="s">
        <v>2265</v>
      </c>
      <c r="J24010" s="40">
        <v>0</v>
      </c>
      <c r="K24010" s="40">
        <v>0</v>
      </c>
    </row>
    <row r="24011" spans="1:11" x14ac:dyDescent="0.35">
      <c r="A24011">
        <v>67003</v>
      </c>
      <c r="B24011" t="s">
        <v>411</v>
      </c>
      <c r="C24011" s="70">
        <v>0</v>
      </c>
      <c r="D24011" s="70">
        <v>0</v>
      </c>
      <c r="E24011" s="71">
        <v>44804</v>
      </c>
      <c r="F24011" t="s">
        <v>5047</v>
      </c>
      <c r="G24011" t="s">
        <v>2247</v>
      </c>
      <c r="H24011" t="s">
        <v>2265</v>
      </c>
      <c r="J24011" s="40">
        <v>0</v>
      </c>
      <c r="K24011" s="40">
        <v>0</v>
      </c>
    </row>
    <row r="24012" spans="1:11" x14ac:dyDescent="0.35">
      <c r="A24012">
        <v>67003</v>
      </c>
      <c r="B24012" t="s">
        <v>411</v>
      </c>
      <c r="C24012" s="70">
        <v>0</v>
      </c>
      <c r="D24012" s="70">
        <v>0</v>
      </c>
      <c r="E24012" s="71">
        <v>44804</v>
      </c>
      <c r="F24012" t="s">
        <v>5046</v>
      </c>
      <c r="G24012" t="s">
        <v>2247</v>
      </c>
      <c r="H24012" t="s">
        <v>2265</v>
      </c>
      <c r="J24012" s="40">
        <v>0</v>
      </c>
      <c r="K24012" s="40">
        <v>0</v>
      </c>
    </row>
    <row r="24013" spans="1:11" x14ac:dyDescent="0.35">
      <c r="A24013">
        <v>67003</v>
      </c>
      <c r="B24013" t="s">
        <v>411</v>
      </c>
      <c r="C24013" s="70">
        <v>0</v>
      </c>
      <c r="D24013" s="70">
        <v>0</v>
      </c>
      <c r="E24013" s="71">
        <v>44804</v>
      </c>
      <c r="F24013" t="s">
        <v>5045</v>
      </c>
      <c r="G24013" t="s">
        <v>2247</v>
      </c>
      <c r="H24013" t="s">
        <v>2265</v>
      </c>
      <c r="J24013" s="40">
        <v>0</v>
      </c>
      <c r="K24013" s="40">
        <v>0</v>
      </c>
    </row>
    <row r="24014" spans="1:11" x14ac:dyDescent="0.35">
      <c r="A24014">
        <v>67003</v>
      </c>
      <c r="B24014" t="s">
        <v>411</v>
      </c>
      <c r="C24014" s="70">
        <v>0</v>
      </c>
      <c r="D24014" s="70">
        <v>0</v>
      </c>
      <c r="E24014" s="71">
        <v>44804</v>
      </c>
      <c r="F24014" t="s">
        <v>5044</v>
      </c>
      <c r="G24014" t="s">
        <v>2247</v>
      </c>
      <c r="H24014" t="s">
        <v>2265</v>
      </c>
      <c r="J24014" s="40">
        <v>0</v>
      </c>
      <c r="K24014" s="40">
        <v>0</v>
      </c>
    </row>
    <row r="24015" spans="1:11" x14ac:dyDescent="0.35">
      <c r="A24015">
        <v>67003</v>
      </c>
      <c r="B24015" t="s">
        <v>411</v>
      </c>
      <c r="C24015" s="70">
        <v>0</v>
      </c>
      <c r="D24015" s="70">
        <v>0</v>
      </c>
      <c r="E24015" s="71">
        <v>44804</v>
      </c>
      <c r="F24015" t="s">
        <v>5043</v>
      </c>
      <c r="G24015" t="s">
        <v>2247</v>
      </c>
      <c r="H24015" t="s">
        <v>2265</v>
      </c>
      <c r="J24015" s="40">
        <v>0</v>
      </c>
      <c r="K24015" s="40">
        <v>0</v>
      </c>
    </row>
    <row r="24016" spans="1:11" x14ac:dyDescent="0.35">
      <c r="A24016">
        <v>67003</v>
      </c>
      <c r="B24016" t="s">
        <v>411</v>
      </c>
      <c r="C24016" s="70">
        <v>0</v>
      </c>
      <c r="D24016" s="70">
        <v>0</v>
      </c>
      <c r="E24016" s="71">
        <v>44804</v>
      </c>
      <c r="F24016" t="s">
        <v>5042</v>
      </c>
      <c r="G24016" t="s">
        <v>2247</v>
      </c>
      <c r="H24016" t="s">
        <v>2265</v>
      </c>
      <c r="J24016" s="40">
        <v>0</v>
      </c>
      <c r="K24016" s="40">
        <v>0</v>
      </c>
    </row>
    <row r="24017" spans="1:11" x14ac:dyDescent="0.35">
      <c r="A24017">
        <v>67003</v>
      </c>
      <c r="B24017" t="s">
        <v>411</v>
      </c>
      <c r="C24017" s="70">
        <v>0</v>
      </c>
      <c r="D24017" s="70">
        <v>0</v>
      </c>
      <c r="E24017" s="71">
        <v>44804</v>
      </c>
      <c r="F24017" t="s">
        <v>5041</v>
      </c>
      <c r="G24017" t="s">
        <v>2247</v>
      </c>
      <c r="H24017" t="s">
        <v>2265</v>
      </c>
      <c r="J24017" s="40">
        <v>0</v>
      </c>
      <c r="K24017" s="40">
        <v>0</v>
      </c>
    </row>
    <row r="24018" spans="1:11" x14ac:dyDescent="0.35">
      <c r="A24018">
        <v>67003</v>
      </c>
      <c r="B24018" t="s">
        <v>411</v>
      </c>
      <c r="C24018" s="70">
        <v>0</v>
      </c>
      <c r="D24018" s="70">
        <v>0</v>
      </c>
      <c r="E24018" s="71">
        <v>44804</v>
      </c>
      <c r="F24018" t="s">
        <v>5040</v>
      </c>
      <c r="G24018" t="s">
        <v>2247</v>
      </c>
      <c r="H24018" t="s">
        <v>2265</v>
      </c>
      <c r="J24018" s="40">
        <v>0</v>
      </c>
      <c r="K24018" s="40">
        <v>0</v>
      </c>
    </row>
    <row r="24019" spans="1:11" x14ac:dyDescent="0.35">
      <c r="A24019">
        <v>67003</v>
      </c>
      <c r="B24019" t="s">
        <v>411</v>
      </c>
      <c r="C24019" s="70">
        <v>0</v>
      </c>
      <c r="D24019" s="70">
        <v>0</v>
      </c>
      <c r="E24019" s="71">
        <v>44804</v>
      </c>
      <c r="F24019" t="s">
        <v>5039</v>
      </c>
      <c r="G24019" t="s">
        <v>2247</v>
      </c>
      <c r="H24019" t="s">
        <v>2265</v>
      </c>
      <c r="J24019" s="40">
        <v>0</v>
      </c>
      <c r="K24019" s="40">
        <v>0</v>
      </c>
    </row>
    <row r="24020" spans="1:11" x14ac:dyDescent="0.35">
      <c r="A24020">
        <v>67003</v>
      </c>
      <c r="B24020" t="s">
        <v>411</v>
      </c>
      <c r="C24020" s="70">
        <v>0</v>
      </c>
      <c r="D24020" s="70">
        <v>0</v>
      </c>
      <c r="E24020" s="71">
        <v>44804</v>
      </c>
      <c r="F24020" t="s">
        <v>5038</v>
      </c>
      <c r="G24020" t="s">
        <v>2247</v>
      </c>
      <c r="H24020" t="s">
        <v>2265</v>
      </c>
      <c r="J24020" s="40">
        <v>0</v>
      </c>
      <c r="K24020" s="40">
        <v>0</v>
      </c>
    </row>
    <row r="24021" spans="1:11" x14ac:dyDescent="0.35">
      <c r="A24021">
        <v>67003</v>
      </c>
      <c r="B24021" t="s">
        <v>411</v>
      </c>
      <c r="C24021" s="70">
        <v>0</v>
      </c>
      <c r="D24021" s="70">
        <v>0</v>
      </c>
      <c r="E24021" s="71">
        <v>44804</v>
      </c>
      <c r="F24021" t="s">
        <v>5037</v>
      </c>
      <c r="G24021" t="s">
        <v>2247</v>
      </c>
      <c r="H24021" t="s">
        <v>2265</v>
      </c>
      <c r="J24021" s="40">
        <v>0</v>
      </c>
      <c r="K24021" s="40">
        <v>0</v>
      </c>
    </row>
    <row r="24022" spans="1:11" x14ac:dyDescent="0.35">
      <c r="A24022">
        <v>67003</v>
      </c>
      <c r="B24022" t="s">
        <v>411</v>
      </c>
      <c r="C24022" s="70">
        <v>0</v>
      </c>
      <c r="D24022" s="70">
        <v>0</v>
      </c>
      <c r="E24022" s="71">
        <v>44804</v>
      </c>
      <c r="F24022" t="s">
        <v>5036</v>
      </c>
      <c r="G24022" t="s">
        <v>2247</v>
      </c>
      <c r="H24022" t="s">
        <v>2265</v>
      </c>
      <c r="J24022" s="40">
        <v>0</v>
      </c>
      <c r="K24022" s="40">
        <v>0</v>
      </c>
    </row>
    <row r="24023" spans="1:11" x14ac:dyDescent="0.35">
      <c r="A24023">
        <v>67003</v>
      </c>
      <c r="B24023" t="s">
        <v>411</v>
      </c>
      <c r="C24023" s="70">
        <v>0</v>
      </c>
      <c r="D24023" s="70">
        <v>0</v>
      </c>
      <c r="E24023" s="71">
        <v>44804</v>
      </c>
      <c r="F24023" t="s">
        <v>5035</v>
      </c>
      <c r="G24023" t="s">
        <v>2247</v>
      </c>
      <c r="H24023" t="s">
        <v>2265</v>
      </c>
      <c r="J24023" s="40">
        <v>0</v>
      </c>
      <c r="K24023" s="40">
        <v>0</v>
      </c>
    </row>
    <row r="24024" spans="1:11" x14ac:dyDescent="0.35">
      <c r="A24024">
        <v>67003</v>
      </c>
      <c r="B24024" t="s">
        <v>411</v>
      </c>
      <c r="C24024" s="70">
        <v>0</v>
      </c>
      <c r="D24024" s="70">
        <v>0</v>
      </c>
      <c r="E24024" s="71">
        <v>44804</v>
      </c>
      <c r="F24024" t="s">
        <v>5034</v>
      </c>
      <c r="G24024" t="s">
        <v>2247</v>
      </c>
      <c r="H24024" t="s">
        <v>2265</v>
      </c>
      <c r="J24024" s="40">
        <v>0</v>
      </c>
      <c r="K24024" s="40">
        <v>0</v>
      </c>
    </row>
    <row r="24025" spans="1:11" x14ac:dyDescent="0.35">
      <c r="A24025">
        <v>67003</v>
      </c>
      <c r="B24025" t="s">
        <v>411</v>
      </c>
      <c r="C24025" s="70">
        <v>0</v>
      </c>
      <c r="D24025" s="70">
        <v>0</v>
      </c>
      <c r="E24025" s="71">
        <v>44804</v>
      </c>
      <c r="F24025" t="s">
        <v>5033</v>
      </c>
      <c r="G24025" t="s">
        <v>2247</v>
      </c>
      <c r="H24025" t="s">
        <v>2265</v>
      </c>
      <c r="J24025" s="40">
        <v>0</v>
      </c>
      <c r="K24025" s="40">
        <v>0</v>
      </c>
    </row>
    <row r="24026" spans="1:11" x14ac:dyDescent="0.35">
      <c r="A24026">
        <v>67003</v>
      </c>
      <c r="B24026" t="s">
        <v>411</v>
      </c>
      <c r="C24026" s="70">
        <v>0</v>
      </c>
      <c r="D24026" s="70">
        <v>0</v>
      </c>
      <c r="E24026" s="71">
        <v>44804</v>
      </c>
      <c r="F24026" t="s">
        <v>5032</v>
      </c>
      <c r="G24026" t="s">
        <v>2247</v>
      </c>
      <c r="H24026" t="s">
        <v>2265</v>
      </c>
      <c r="J24026" s="40">
        <v>0</v>
      </c>
      <c r="K24026" s="40">
        <v>0</v>
      </c>
    </row>
    <row r="24027" spans="1:11" x14ac:dyDescent="0.35">
      <c r="A24027">
        <v>67003</v>
      </c>
      <c r="B24027" t="s">
        <v>411</v>
      </c>
      <c r="C24027" s="70">
        <v>0</v>
      </c>
      <c r="D24027" s="70">
        <v>0</v>
      </c>
      <c r="E24027" s="71">
        <v>44804</v>
      </c>
      <c r="F24027" t="s">
        <v>5031</v>
      </c>
      <c r="G24027" t="s">
        <v>2247</v>
      </c>
      <c r="H24027" t="s">
        <v>2265</v>
      </c>
      <c r="J24027" s="40">
        <v>0</v>
      </c>
      <c r="K24027" s="40">
        <v>0</v>
      </c>
    </row>
    <row r="24028" spans="1:11" x14ac:dyDescent="0.35">
      <c r="A24028">
        <v>67003</v>
      </c>
      <c r="B24028" t="s">
        <v>411</v>
      </c>
      <c r="C24028" s="70">
        <v>0</v>
      </c>
      <c r="D24028" s="70">
        <v>0</v>
      </c>
      <c r="E24028" s="71">
        <v>44804</v>
      </c>
      <c r="F24028" t="s">
        <v>5030</v>
      </c>
      <c r="G24028" t="s">
        <v>2247</v>
      </c>
      <c r="H24028" t="s">
        <v>2265</v>
      </c>
      <c r="J24028" s="40">
        <v>0</v>
      </c>
      <c r="K24028" s="40">
        <v>0</v>
      </c>
    </row>
    <row r="24029" spans="1:11" x14ac:dyDescent="0.35">
      <c r="A24029">
        <v>67003</v>
      </c>
      <c r="B24029" t="s">
        <v>411</v>
      </c>
      <c r="C24029" s="70">
        <v>0</v>
      </c>
      <c r="D24029" s="70">
        <v>0</v>
      </c>
      <c r="E24029" s="71">
        <v>44804</v>
      </c>
      <c r="F24029" t="s">
        <v>5029</v>
      </c>
      <c r="G24029" t="s">
        <v>2247</v>
      </c>
      <c r="H24029" t="s">
        <v>2265</v>
      </c>
      <c r="J24029" s="40">
        <v>0</v>
      </c>
      <c r="K24029" s="40">
        <v>0</v>
      </c>
    </row>
    <row r="24030" spans="1:11" x14ac:dyDescent="0.35">
      <c r="A24030">
        <v>67003</v>
      </c>
      <c r="B24030" t="s">
        <v>411</v>
      </c>
      <c r="C24030" s="70">
        <v>0</v>
      </c>
      <c r="D24030" s="70">
        <v>0</v>
      </c>
      <c r="E24030" s="71">
        <v>44804</v>
      </c>
      <c r="F24030" t="s">
        <v>5028</v>
      </c>
      <c r="G24030" t="s">
        <v>2247</v>
      </c>
      <c r="H24030" t="s">
        <v>2265</v>
      </c>
      <c r="J24030" s="40">
        <v>0</v>
      </c>
      <c r="K24030" s="40">
        <v>0</v>
      </c>
    </row>
    <row r="24031" spans="1:11" x14ac:dyDescent="0.35">
      <c r="A24031">
        <v>67003</v>
      </c>
      <c r="B24031" t="s">
        <v>411</v>
      </c>
      <c r="C24031" s="70">
        <v>0</v>
      </c>
      <c r="D24031" s="70">
        <v>0</v>
      </c>
      <c r="E24031" s="71">
        <v>44804</v>
      </c>
      <c r="F24031" t="s">
        <v>5027</v>
      </c>
      <c r="G24031" t="s">
        <v>2247</v>
      </c>
      <c r="H24031" t="s">
        <v>2265</v>
      </c>
      <c r="J24031" s="40">
        <v>0</v>
      </c>
      <c r="K24031" s="40">
        <v>0</v>
      </c>
    </row>
    <row r="24032" spans="1:11" x14ac:dyDescent="0.35">
      <c r="A24032">
        <v>67003</v>
      </c>
      <c r="B24032" t="s">
        <v>411</v>
      </c>
      <c r="C24032" s="70">
        <v>0</v>
      </c>
      <c r="D24032" s="70">
        <v>0</v>
      </c>
      <c r="E24032" s="71">
        <v>44804</v>
      </c>
      <c r="F24032" t="s">
        <v>5026</v>
      </c>
      <c r="G24032" t="s">
        <v>2247</v>
      </c>
      <c r="H24032" t="s">
        <v>2265</v>
      </c>
      <c r="J24032" s="40">
        <v>0</v>
      </c>
      <c r="K24032" s="40">
        <v>0</v>
      </c>
    </row>
    <row r="24033" spans="1:11" x14ac:dyDescent="0.35">
      <c r="A24033">
        <v>67003</v>
      </c>
      <c r="B24033" t="s">
        <v>411</v>
      </c>
      <c r="C24033" s="70">
        <v>0</v>
      </c>
      <c r="D24033" s="70">
        <v>0</v>
      </c>
      <c r="E24033" s="71">
        <v>44804</v>
      </c>
      <c r="F24033" t="s">
        <v>5025</v>
      </c>
      <c r="G24033" t="s">
        <v>2247</v>
      </c>
      <c r="H24033" t="s">
        <v>2265</v>
      </c>
      <c r="J24033" s="40">
        <v>0</v>
      </c>
      <c r="K24033" s="40">
        <v>0</v>
      </c>
    </row>
    <row r="24034" spans="1:11" x14ac:dyDescent="0.35">
      <c r="A24034">
        <v>67003</v>
      </c>
      <c r="B24034" t="s">
        <v>411</v>
      </c>
      <c r="C24034" s="70">
        <v>0</v>
      </c>
      <c r="D24034" s="70">
        <v>0</v>
      </c>
      <c r="E24034" s="71">
        <v>44804</v>
      </c>
      <c r="F24034" t="s">
        <v>5024</v>
      </c>
      <c r="G24034" t="s">
        <v>2247</v>
      </c>
      <c r="H24034" t="s">
        <v>2265</v>
      </c>
      <c r="J24034" s="40">
        <v>0</v>
      </c>
      <c r="K24034" s="40">
        <v>0</v>
      </c>
    </row>
    <row r="24035" spans="1:11" x14ac:dyDescent="0.35">
      <c r="A24035">
        <v>67003</v>
      </c>
      <c r="B24035" t="s">
        <v>411</v>
      </c>
      <c r="C24035" s="70">
        <v>0</v>
      </c>
      <c r="D24035" s="70">
        <v>0</v>
      </c>
      <c r="E24035" s="71">
        <v>44804</v>
      </c>
      <c r="F24035" t="s">
        <v>5023</v>
      </c>
      <c r="G24035" t="s">
        <v>2247</v>
      </c>
      <c r="H24035" t="s">
        <v>2265</v>
      </c>
      <c r="J24035" s="40">
        <v>0</v>
      </c>
      <c r="K24035" s="40">
        <v>0</v>
      </c>
    </row>
    <row r="24036" spans="1:11" x14ac:dyDescent="0.35">
      <c r="A24036">
        <v>67003</v>
      </c>
      <c r="B24036" t="s">
        <v>411</v>
      </c>
      <c r="C24036" s="70">
        <v>0</v>
      </c>
      <c r="D24036" s="70">
        <v>0</v>
      </c>
      <c r="E24036" s="71">
        <v>44804</v>
      </c>
      <c r="F24036" t="s">
        <v>5022</v>
      </c>
      <c r="G24036" t="s">
        <v>2247</v>
      </c>
      <c r="H24036" t="s">
        <v>2265</v>
      </c>
      <c r="J24036" s="40">
        <v>0</v>
      </c>
      <c r="K24036" s="40">
        <v>0</v>
      </c>
    </row>
    <row r="24037" spans="1:11" x14ac:dyDescent="0.35">
      <c r="A24037">
        <v>67003</v>
      </c>
      <c r="B24037" t="s">
        <v>411</v>
      </c>
      <c r="C24037" s="70">
        <v>0</v>
      </c>
      <c r="D24037" s="70">
        <v>0</v>
      </c>
      <c r="E24037" s="71">
        <v>44804</v>
      </c>
      <c r="F24037" t="s">
        <v>5021</v>
      </c>
      <c r="G24037" t="s">
        <v>2247</v>
      </c>
      <c r="H24037" t="s">
        <v>2265</v>
      </c>
      <c r="J24037" s="40">
        <v>0</v>
      </c>
      <c r="K24037" s="40">
        <v>0</v>
      </c>
    </row>
    <row r="24038" spans="1:11" x14ac:dyDescent="0.35">
      <c r="A24038">
        <v>67003</v>
      </c>
      <c r="B24038" t="s">
        <v>411</v>
      </c>
      <c r="C24038" s="70">
        <v>0</v>
      </c>
      <c r="D24038" s="70">
        <v>0</v>
      </c>
      <c r="E24038" s="71">
        <v>44804</v>
      </c>
      <c r="F24038" t="s">
        <v>5020</v>
      </c>
      <c r="G24038" t="s">
        <v>2247</v>
      </c>
      <c r="H24038" t="s">
        <v>2265</v>
      </c>
      <c r="J24038" s="40">
        <v>0</v>
      </c>
      <c r="K24038" s="40">
        <v>0</v>
      </c>
    </row>
    <row r="24039" spans="1:11" x14ac:dyDescent="0.35">
      <c r="A24039">
        <v>67003</v>
      </c>
      <c r="B24039" t="s">
        <v>411</v>
      </c>
      <c r="C24039" s="70">
        <v>0</v>
      </c>
      <c r="D24039" s="70">
        <v>0</v>
      </c>
      <c r="E24039" s="71">
        <v>44804</v>
      </c>
      <c r="F24039" t="s">
        <v>5019</v>
      </c>
      <c r="G24039" t="s">
        <v>2247</v>
      </c>
      <c r="H24039" t="s">
        <v>2265</v>
      </c>
      <c r="J24039" s="40">
        <v>0</v>
      </c>
      <c r="K24039" s="40">
        <v>0</v>
      </c>
    </row>
    <row r="24040" spans="1:11" x14ac:dyDescent="0.35">
      <c r="A24040">
        <v>67003</v>
      </c>
      <c r="B24040" t="s">
        <v>411</v>
      </c>
      <c r="C24040" s="70">
        <v>0</v>
      </c>
      <c r="D24040" s="70">
        <v>0</v>
      </c>
      <c r="E24040" s="71">
        <v>44804</v>
      </c>
      <c r="F24040" t="s">
        <v>5018</v>
      </c>
      <c r="G24040" t="s">
        <v>2247</v>
      </c>
      <c r="H24040" t="s">
        <v>2265</v>
      </c>
      <c r="J24040" s="40">
        <v>0</v>
      </c>
      <c r="K24040" s="40">
        <v>0</v>
      </c>
    </row>
    <row r="24041" spans="1:11" x14ac:dyDescent="0.35">
      <c r="A24041">
        <v>67003</v>
      </c>
      <c r="B24041" t="s">
        <v>411</v>
      </c>
      <c r="C24041" s="70">
        <v>0</v>
      </c>
      <c r="D24041" s="70">
        <v>0</v>
      </c>
      <c r="E24041" s="71">
        <v>44804</v>
      </c>
      <c r="F24041" t="s">
        <v>5017</v>
      </c>
      <c r="G24041" t="s">
        <v>2247</v>
      </c>
      <c r="H24041" t="s">
        <v>2265</v>
      </c>
      <c r="J24041" s="40">
        <v>0</v>
      </c>
      <c r="K24041" s="40">
        <v>0</v>
      </c>
    </row>
    <row r="24042" spans="1:11" x14ac:dyDescent="0.35">
      <c r="A24042">
        <v>67003</v>
      </c>
      <c r="B24042" t="s">
        <v>411</v>
      </c>
      <c r="C24042" s="70">
        <v>0</v>
      </c>
      <c r="D24042" s="70">
        <v>0</v>
      </c>
      <c r="E24042" s="71">
        <v>44804</v>
      </c>
      <c r="F24042" t="s">
        <v>5016</v>
      </c>
      <c r="G24042" t="s">
        <v>2247</v>
      </c>
      <c r="H24042" t="s">
        <v>2265</v>
      </c>
      <c r="J24042" s="40">
        <v>0</v>
      </c>
      <c r="K24042" s="40">
        <v>0</v>
      </c>
    </row>
    <row r="24043" spans="1:11" x14ac:dyDescent="0.35">
      <c r="A24043">
        <v>67003</v>
      </c>
      <c r="B24043" t="s">
        <v>411</v>
      </c>
      <c r="C24043" s="70">
        <v>0</v>
      </c>
      <c r="D24043" s="70">
        <v>0</v>
      </c>
      <c r="E24043" s="71">
        <v>44804</v>
      </c>
      <c r="F24043" t="s">
        <v>5015</v>
      </c>
      <c r="G24043" t="s">
        <v>2247</v>
      </c>
      <c r="H24043" t="s">
        <v>2265</v>
      </c>
      <c r="J24043" s="40">
        <v>0</v>
      </c>
      <c r="K24043" s="40">
        <v>0</v>
      </c>
    </row>
    <row r="24044" spans="1:11" x14ac:dyDescent="0.35">
      <c r="A24044">
        <v>67003</v>
      </c>
      <c r="B24044" t="s">
        <v>411</v>
      </c>
      <c r="C24044" s="70">
        <v>0</v>
      </c>
      <c r="D24044" s="70">
        <v>0</v>
      </c>
      <c r="E24044" s="71">
        <v>44804</v>
      </c>
      <c r="F24044" t="s">
        <v>5014</v>
      </c>
      <c r="G24044" t="s">
        <v>2247</v>
      </c>
      <c r="H24044" t="s">
        <v>2265</v>
      </c>
      <c r="J24044" s="40">
        <v>0</v>
      </c>
      <c r="K24044" s="40">
        <v>0</v>
      </c>
    </row>
    <row r="24045" spans="1:11" x14ac:dyDescent="0.35">
      <c r="A24045">
        <v>67003</v>
      </c>
      <c r="B24045" t="s">
        <v>411</v>
      </c>
      <c r="C24045" s="70">
        <v>0</v>
      </c>
      <c r="D24045" s="70">
        <v>0</v>
      </c>
      <c r="E24045" s="71">
        <v>44804</v>
      </c>
      <c r="F24045" t="s">
        <v>5013</v>
      </c>
      <c r="G24045" t="s">
        <v>2247</v>
      </c>
      <c r="H24045" t="s">
        <v>2265</v>
      </c>
      <c r="J24045" s="40">
        <v>0</v>
      </c>
      <c r="K24045" s="40">
        <v>0</v>
      </c>
    </row>
    <row r="24046" spans="1:11" x14ac:dyDescent="0.35">
      <c r="A24046">
        <v>67003</v>
      </c>
      <c r="B24046" t="s">
        <v>411</v>
      </c>
      <c r="C24046" s="70">
        <v>0</v>
      </c>
      <c r="D24046" s="70">
        <v>0</v>
      </c>
      <c r="E24046" s="71">
        <v>44804</v>
      </c>
      <c r="F24046" t="s">
        <v>5012</v>
      </c>
      <c r="G24046" t="s">
        <v>2247</v>
      </c>
      <c r="H24046" t="s">
        <v>2265</v>
      </c>
      <c r="J24046" s="40">
        <v>0</v>
      </c>
      <c r="K24046" s="40">
        <v>0</v>
      </c>
    </row>
    <row r="24047" spans="1:11" x14ac:dyDescent="0.35">
      <c r="A24047">
        <v>67003</v>
      </c>
      <c r="B24047" t="s">
        <v>411</v>
      </c>
      <c r="C24047" s="70">
        <v>0</v>
      </c>
      <c r="D24047" s="70">
        <v>0</v>
      </c>
      <c r="E24047" s="71">
        <v>44804</v>
      </c>
      <c r="F24047" t="s">
        <v>5011</v>
      </c>
      <c r="G24047" t="s">
        <v>2247</v>
      </c>
      <c r="H24047" t="s">
        <v>2265</v>
      </c>
      <c r="J24047" s="40">
        <v>0</v>
      </c>
      <c r="K24047" s="40">
        <v>0</v>
      </c>
    </row>
    <row r="24048" spans="1:11" x14ac:dyDescent="0.35">
      <c r="A24048">
        <v>67003</v>
      </c>
      <c r="B24048" t="s">
        <v>411</v>
      </c>
      <c r="C24048" s="70">
        <v>0</v>
      </c>
      <c r="D24048" s="70">
        <v>0</v>
      </c>
      <c r="E24048" s="71">
        <v>44804</v>
      </c>
      <c r="F24048" t="s">
        <v>5010</v>
      </c>
      <c r="G24048" t="s">
        <v>2247</v>
      </c>
      <c r="H24048" t="s">
        <v>2265</v>
      </c>
      <c r="J24048" s="40">
        <v>0</v>
      </c>
      <c r="K24048" s="40">
        <v>0</v>
      </c>
    </row>
    <row r="24049" spans="1:11" x14ac:dyDescent="0.35">
      <c r="A24049">
        <v>67003</v>
      </c>
      <c r="B24049" t="s">
        <v>411</v>
      </c>
      <c r="C24049" s="70">
        <v>0</v>
      </c>
      <c r="D24049" s="70">
        <v>0</v>
      </c>
      <c r="E24049" s="71">
        <v>44804</v>
      </c>
      <c r="F24049" t="s">
        <v>5009</v>
      </c>
      <c r="G24049" t="s">
        <v>2247</v>
      </c>
      <c r="H24049" t="s">
        <v>2265</v>
      </c>
      <c r="J24049" s="40">
        <v>0</v>
      </c>
      <c r="K24049" s="40">
        <v>0</v>
      </c>
    </row>
    <row r="24050" spans="1:11" x14ac:dyDescent="0.35">
      <c r="A24050">
        <v>67003</v>
      </c>
      <c r="B24050" t="s">
        <v>411</v>
      </c>
      <c r="C24050" s="70">
        <v>0</v>
      </c>
      <c r="D24050" s="70">
        <v>0</v>
      </c>
      <c r="E24050" s="71">
        <v>44804</v>
      </c>
      <c r="F24050" t="s">
        <v>5008</v>
      </c>
      <c r="G24050" t="s">
        <v>2247</v>
      </c>
      <c r="H24050" t="s">
        <v>2265</v>
      </c>
      <c r="J24050" s="40">
        <v>0</v>
      </c>
      <c r="K24050" s="40">
        <v>0</v>
      </c>
    </row>
    <row r="24051" spans="1:11" x14ac:dyDescent="0.35">
      <c r="A24051">
        <v>67003</v>
      </c>
      <c r="B24051" t="s">
        <v>411</v>
      </c>
      <c r="C24051" s="70">
        <v>0</v>
      </c>
      <c r="D24051" s="70">
        <v>0</v>
      </c>
      <c r="E24051" s="71">
        <v>44804</v>
      </c>
      <c r="F24051" t="s">
        <v>5007</v>
      </c>
      <c r="G24051" t="s">
        <v>2247</v>
      </c>
      <c r="H24051" t="s">
        <v>2265</v>
      </c>
      <c r="J24051" s="40">
        <v>0</v>
      </c>
      <c r="K24051" s="40">
        <v>0</v>
      </c>
    </row>
    <row r="24052" spans="1:11" x14ac:dyDescent="0.35">
      <c r="A24052">
        <v>67003</v>
      </c>
      <c r="B24052" t="s">
        <v>411</v>
      </c>
      <c r="C24052" s="70">
        <v>0</v>
      </c>
      <c r="D24052" s="70">
        <v>0</v>
      </c>
      <c r="E24052" s="71">
        <v>44804</v>
      </c>
      <c r="F24052" t="s">
        <v>5006</v>
      </c>
      <c r="G24052" t="s">
        <v>2247</v>
      </c>
      <c r="H24052" t="s">
        <v>2265</v>
      </c>
      <c r="J24052" s="40">
        <v>0</v>
      </c>
      <c r="K24052" s="40">
        <v>0</v>
      </c>
    </row>
    <row r="24053" spans="1:11" x14ac:dyDescent="0.35">
      <c r="A24053">
        <v>67003</v>
      </c>
      <c r="B24053" t="s">
        <v>411</v>
      </c>
      <c r="C24053" s="70">
        <v>0</v>
      </c>
      <c r="D24053" s="70">
        <v>0</v>
      </c>
      <c r="E24053" s="71">
        <v>44804</v>
      </c>
      <c r="F24053" t="s">
        <v>5005</v>
      </c>
      <c r="G24053" t="s">
        <v>2247</v>
      </c>
      <c r="H24053" t="s">
        <v>2265</v>
      </c>
      <c r="J24053" s="40">
        <v>0</v>
      </c>
      <c r="K24053" s="40">
        <v>0</v>
      </c>
    </row>
    <row r="24054" spans="1:11" x14ac:dyDescent="0.35">
      <c r="A24054">
        <v>67003</v>
      </c>
      <c r="B24054" t="s">
        <v>411</v>
      </c>
      <c r="C24054" s="70">
        <v>0</v>
      </c>
      <c r="D24054" s="70">
        <v>0</v>
      </c>
      <c r="E24054" s="71">
        <v>44804</v>
      </c>
      <c r="F24054" t="s">
        <v>5004</v>
      </c>
      <c r="G24054" t="s">
        <v>2247</v>
      </c>
      <c r="H24054" t="s">
        <v>2265</v>
      </c>
      <c r="J24054" s="40">
        <v>0</v>
      </c>
      <c r="K24054" s="40">
        <v>0</v>
      </c>
    </row>
    <row r="24055" spans="1:11" x14ac:dyDescent="0.35">
      <c r="A24055">
        <v>67003</v>
      </c>
      <c r="B24055" t="s">
        <v>411</v>
      </c>
      <c r="C24055" s="70">
        <v>0</v>
      </c>
      <c r="D24055" s="70">
        <v>0</v>
      </c>
      <c r="E24055" s="71">
        <v>44804</v>
      </c>
      <c r="F24055" t="s">
        <v>5003</v>
      </c>
      <c r="G24055" t="s">
        <v>2247</v>
      </c>
      <c r="H24055" t="s">
        <v>2265</v>
      </c>
      <c r="J24055" s="40">
        <v>0</v>
      </c>
      <c r="K24055" s="40">
        <v>0</v>
      </c>
    </row>
    <row r="24056" spans="1:11" x14ac:dyDescent="0.35">
      <c r="A24056">
        <v>67003</v>
      </c>
      <c r="B24056" t="s">
        <v>411</v>
      </c>
      <c r="C24056" s="70">
        <v>0</v>
      </c>
      <c r="D24056" s="70">
        <v>0</v>
      </c>
      <c r="E24056" s="71">
        <v>44804</v>
      </c>
      <c r="F24056" t="s">
        <v>5002</v>
      </c>
      <c r="G24056" t="s">
        <v>2247</v>
      </c>
      <c r="H24056" t="s">
        <v>2265</v>
      </c>
      <c r="J24056" s="40">
        <v>0</v>
      </c>
      <c r="K24056" s="40">
        <v>0</v>
      </c>
    </row>
    <row r="24057" spans="1:11" x14ac:dyDescent="0.35">
      <c r="A24057">
        <v>67003</v>
      </c>
      <c r="B24057" t="s">
        <v>411</v>
      </c>
      <c r="C24057" s="70">
        <v>0</v>
      </c>
      <c r="D24057" s="70">
        <v>0</v>
      </c>
      <c r="E24057" s="71">
        <v>44804</v>
      </c>
      <c r="F24057" t="s">
        <v>5001</v>
      </c>
      <c r="G24057" t="s">
        <v>2247</v>
      </c>
      <c r="H24057" t="s">
        <v>2265</v>
      </c>
      <c r="J24057" s="40">
        <v>0</v>
      </c>
      <c r="K24057" s="40">
        <v>0</v>
      </c>
    </row>
    <row r="24058" spans="1:11" x14ac:dyDescent="0.35">
      <c r="A24058">
        <v>67003</v>
      </c>
      <c r="B24058" t="s">
        <v>411</v>
      </c>
      <c r="C24058" s="70">
        <v>0</v>
      </c>
      <c r="D24058" s="70">
        <v>0</v>
      </c>
      <c r="E24058" s="71">
        <v>44804</v>
      </c>
      <c r="F24058" t="s">
        <v>5000</v>
      </c>
      <c r="G24058" t="s">
        <v>2247</v>
      </c>
      <c r="H24058" t="s">
        <v>2265</v>
      </c>
      <c r="J24058" s="40">
        <v>0</v>
      </c>
      <c r="K24058" s="40">
        <v>0</v>
      </c>
    </row>
    <row r="24059" spans="1:11" x14ac:dyDescent="0.35">
      <c r="A24059">
        <v>67003</v>
      </c>
      <c r="B24059" t="s">
        <v>411</v>
      </c>
      <c r="C24059" s="70">
        <v>0</v>
      </c>
      <c r="D24059" s="70">
        <v>0</v>
      </c>
      <c r="E24059" s="71">
        <v>44804</v>
      </c>
      <c r="F24059" t="s">
        <v>2266</v>
      </c>
      <c r="G24059" t="s">
        <v>2247</v>
      </c>
      <c r="H24059" t="s">
        <v>2265</v>
      </c>
      <c r="J24059" s="40">
        <v>0</v>
      </c>
      <c r="K24059" s="40">
        <v>0</v>
      </c>
    </row>
    <row r="24060" spans="1:11" x14ac:dyDescent="0.35">
      <c r="A24060">
        <v>67003</v>
      </c>
      <c r="B24060" t="s">
        <v>411</v>
      </c>
      <c r="C24060" s="70">
        <v>0</v>
      </c>
      <c r="D24060" s="70">
        <v>0</v>
      </c>
      <c r="E24060" s="71">
        <v>44804</v>
      </c>
      <c r="F24060" t="s">
        <v>4999</v>
      </c>
      <c r="G24060" t="s">
        <v>2247</v>
      </c>
      <c r="H24060" t="s">
        <v>2265</v>
      </c>
      <c r="J24060" s="40">
        <v>2280.73</v>
      </c>
      <c r="K24060" s="40">
        <v>0</v>
      </c>
    </row>
    <row r="24061" spans="1:11" x14ac:dyDescent="0.35">
      <c r="A24061">
        <v>67003</v>
      </c>
      <c r="B24061" t="s">
        <v>411</v>
      </c>
      <c r="C24061" s="70">
        <v>0</v>
      </c>
      <c r="D24061" s="70">
        <v>0</v>
      </c>
      <c r="E24061" s="71">
        <v>44804</v>
      </c>
      <c r="F24061" t="s">
        <v>4998</v>
      </c>
      <c r="G24061" t="s">
        <v>2247</v>
      </c>
      <c r="H24061" t="s">
        <v>2265</v>
      </c>
      <c r="J24061" s="40">
        <v>211.1</v>
      </c>
      <c r="K24061" s="40">
        <v>0</v>
      </c>
    </row>
    <row r="24062" spans="1:11" x14ac:dyDescent="0.35">
      <c r="A24062">
        <v>67003</v>
      </c>
      <c r="B24062" t="s">
        <v>411</v>
      </c>
      <c r="C24062" s="70">
        <v>0</v>
      </c>
      <c r="D24062" s="70">
        <v>0</v>
      </c>
      <c r="E24062" s="71">
        <v>44804</v>
      </c>
      <c r="F24062" t="s">
        <v>4997</v>
      </c>
      <c r="G24062" t="s">
        <v>2247</v>
      </c>
      <c r="H24062" t="s">
        <v>2265</v>
      </c>
      <c r="J24062" s="40">
        <v>39.9</v>
      </c>
      <c r="K24062" s="40">
        <v>0</v>
      </c>
    </row>
    <row r="24063" spans="1:11" x14ac:dyDescent="0.35">
      <c r="A24063">
        <v>67003</v>
      </c>
      <c r="B24063" t="s">
        <v>411</v>
      </c>
      <c r="C24063" s="70">
        <v>0</v>
      </c>
      <c r="D24063" s="70">
        <v>0</v>
      </c>
      <c r="E24063" s="71">
        <v>44804</v>
      </c>
      <c r="F24063" t="s">
        <v>4996</v>
      </c>
      <c r="G24063" t="s">
        <v>2247</v>
      </c>
      <c r="H24063" t="s">
        <v>2265</v>
      </c>
      <c r="J24063" s="40">
        <v>1184.6099999999999</v>
      </c>
      <c r="K24063" s="40">
        <v>0</v>
      </c>
    </row>
    <row r="24064" spans="1:11" x14ac:dyDescent="0.35">
      <c r="A24064">
        <v>67003</v>
      </c>
      <c r="B24064" t="s">
        <v>411</v>
      </c>
      <c r="C24064" s="70">
        <v>0</v>
      </c>
      <c r="D24064" s="70">
        <v>0</v>
      </c>
      <c r="E24064" s="71">
        <v>44804</v>
      </c>
      <c r="F24064" t="s">
        <v>4995</v>
      </c>
      <c r="G24064" t="s">
        <v>2247</v>
      </c>
      <c r="H24064" t="s">
        <v>2265</v>
      </c>
      <c r="J24064" s="40">
        <v>0</v>
      </c>
      <c r="K24064" s="40">
        <v>90.64</v>
      </c>
    </row>
    <row r="24065" spans="1:11" x14ac:dyDescent="0.35">
      <c r="A24065">
        <v>67003</v>
      </c>
      <c r="B24065" t="s">
        <v>411</v>
      </c>
      <c r="C24065" s="70">
        <v>0</v>
      </c>
      <c r="D24065" s="70">
        <v>0</v>
      </c>
      <c r="E24065" s="71">
        <v>44804</v>
      </c>
      <c r="F24065" t="s">
        <v>4994</v>
      </c>
      <c r="G24065" t="s">
        <v>2247</v>
      </c>
      <c r="H24065" t="s">
        <v>2265</v>
      </c>
      <c r="J24065" s="40">
        <v>3955.5</v>
      </c>
      <c r="K24065" s="40">
        <v>0</v>
      </c>
    </row>
    <row r="24066" spans="1:11" x14ac:dyDescent="0.35">
      <c r="A24066">
        <v>67003</v>
      </c>
      <c r="B24066" t="s">
        <v>411</v>
      </c>
      <c r="C24066" s="70">
        <v>0</v>
      </c>
      <c r="D24066" s="70">
        <v>0</v>
      </c>
      <c r="E24066" s="71">
        <v>44804</v>
      </c>
      <c r="F24066" t="s">
        <v>4993</v>
      </c>
      <c r="G24066" t="s">
        <v>2247</v>
      </c>
      <c r="H24066" t="s">
        <v>2265</v>
      </c>
      <c r="J24066" s="40">
        <v>0</v>
      </c>
      <c r="K24066" s="40">
        <v>10.01</v>
      </c>
    </row>
    <row r="24067" spans="1:11" x14ac:dyDescent="0.35">
      <c r="A24067">
        <v>67003</v>
      </c>
      <c r="B24067" t="s">
        <v>411</v>
      </c>
      <c r="C24067" s="70">
        <v>0</v>
      </c>
      <c r="D24067" s="70">
        <v>0</v>
      </c>
      <c r="E24067" s="71">
        <v>44804</v>
      </c>
      <c r="F24067" t="s">
        <v>4992</v>
      </c>
      <c r="G24067" t="s">
        <v>2247</v>
      </c>
      <c r="H24067" t="s">
        <v>2265</v>
      </c>
      <c r="J24067" s="40">
        <v>0</v>
      </c>
      <c r="K24067" s="40">
        <v>3.05</v>
      </c>
    </row>
    <row r="24068" spans="1:11" x14ac:dyDescent="0.35">
      <c r="A24068">
        <v>67003</v>
      </c>
      <c r="B24068" t="s">
        <v>411</v>
      </c>
      <c r="C24068" s="70">
        <v>0</v>
      </c>
      <c r="D24068" s="70">
        <v>0</v>
      </c>
      <c r="E24068" s="71">
        <v>44804</v>
      </c>
      <c r="F24068" t="s">
        <v>4991</v>
      </c>
      <c r="G24068" t="s">
        <v>2247</v>
      </c>
      <c r="H24068" t="s">
        <v>2265</v>
      </c>
      <c r="J24068" s="40">
        <v>3099.36</v>
      </c>
      <c r="K24068" s="40">
        <v>0</v>
      </c>
    </row>
    <row r="24069" spans="1:11" x14ac:dyDescent="0.35">
      <c r="A24069">
        <v>67003</v>
      </c>
      <c r="B24069" t="s">
        <v>411</v>
      </c>
      <c r="C24069" s="70">
        <v>0</v>
      </c>
      <c r="D24069" s="70">
        <v>0</v>
      </c>
      <c r="E24069" s="71">
        <v>44804</v>
      </c>
      <c r="F24069" t="s">
        <v>4990</v>
      </c>
      <c r="G24069" t="s">
        <v>2247</v>
      </c>
      <c r="H24069" t="s">
        <v>2265</v>
      </c>
      <c r="J24069" s="40">
        <v>324.2</v>
      </c>
      <c r="K24069" s="40">
        <v>0</v>
      </c>
    </row>
    <row r="24070" spans="1:11" x14ac:dyDescent="0.35">
      <c r="A24070">
        <v>67003</v>
      </c>
      <c r="B24070" t="s">
        <v>411</v>
      </c>
      <c r="C24070" s="70">
        <v>0</v>
      </c>
      <c r="D24070" s="70">
        <v>0</v>
      </c>
      <c r="E24070" s="71">
        <v>44804</v>
      </c>
      <c r="F24070" t="s">
        <v>4989</v>
      </c>
      <c r="G24070" t="s">
        <v>2247</v>
      </c>
      <c r="H24070" t="s">
        <v>2265</v>
      </c>
      <c r="J24070" s="40">
        <v>269.97000000000003</v>
      </c>
      <c r="K24070" s="40">
        <v>0</v>
      </c>
    </row>
    <row r="24071" spans="1:11" x14ac:dyDescent="0.35">
      <c r="A24071">
        <v>67003</v>
      </c>
      <c r="B24071" t="s">
        <v>411</v>
      </c>
      <c r="C24071" s="70">
        <v>0</v>
      </c>
      <c r="D24071" s="70">
        <v>0</v>
      </c>
      <c r="E24071" s="71">
        <v>44804</v>
      </c>
      <c r="F24071" t="s">
        <v>4988</v>
      </c>
      <c r="G24071" t="s">
        <v>2247</v>
      </c>
      <c r="H24071" t="s">
        <v>2265</v>
      </c>
      <c r="J24071" s="40">
        <v>0</v>
      </c>
      <c r="K24071" s="40">
        <v>472.34</v>
      </c>
    </row>
    <row r="24072" spans="1:11" x14ac:dyDescent="0.35">
      <c r="A24072">
        <v>67003</v>
      </c>
      <c r="B24072" t="s">
        <v>411</v>
      </c>
      <c r="C24072" s="70">
        <v>0</v>
      </c>
      <c r="D24072" s="70">
        <v>0</v>
      </c>
      <c r="E24072" s="71">
        <v>44804</v>
      </c>
      <c r="F24072" t="s">
        <v>4987</v>
      </c>
      <c r="G24072" t="s">
        <v>2247</v>
      </c>
      <c r="H24072" t="s">
        <v>2265</v>
      </c>
      <c r="J24072" s="40">
        <v>7076.61</v>
      </c>
      <c r="K24072" s="40">
        <v>0</v>
      </c>
    </row>
    <row r="24073" spans="1:11" x14ac:dyDescent="0.35">
      <c r="A24073">
        <v>67003</v>
      </c>
      <c r="B24073" t="s">
        <v>411</v>
      </c>
      <c r="C24073" s="70">
        <v>0</v>
      </c>
      <c r="D24073" s="70">
        <v>0</v>
      </c>
      <c r="E24073" s="71">
        <v>44804</v>
      </c>
      <c r="F24073" t="s">
        <v>4986</v>
      </c>
      <c r="G24073" t="s">
        <v>2247</v>
      </c>
      <c r="H24073" t="s">
        <v>2265</v>
      </c>
      <c r="J24073" s="40">
        <v>370.53</v>
      </c>
      <c r="K24073" s="40">
        <v>0</v>
      </c>
    </row>
    <row r="24074" spans="1:11" x14ac:dyDescent="0.35">
      <c r="A24074">
        <v>67003</v>
      </c>
      <c r="B24074" t="s">
        <v>411</v>
      </c>
      <c r="C24074" s="70">
        <v>0</v>
      </c>
      <c r="D24074" s="70">
        <v>0</v>
      </c>
      <c r="E24074" s="71">
        <v>44804</v>
      </c>
      <c r="F24074" t="s">
        <v>4985</v>
      </c>
      <c r="G24074" t="s">
        <v>2247</v>
      </c>
      <c r="H24074" t="s">
        <v>2265</v>
      </c>
      <c r="J24074" s="40">
        <v>0</v>
      </c>
      <c r="K24074" s="40">
        <v>588.24</v>
      </c>
    </row>
    <row r="24075" spans="1:11" x14ac:dyDescent="0.35">
      <c r="A24075">
        <v>67003</v>
      </c>
      <c r="B24075" t="s">
        <v>411</v>
      </c>
      <c r="C24075" s="70">
        <v>0</v>
      </c>
      <c r="D24075" s="70">
        <v>0</v>
      </c>
      <c r="E24075" s="71">
        <v>44804</v>
      </c>
      <c r="F24075" t="s">
        <v>4984</v>
      </c>
      <c r="G24075" t="s">
        <v>2247</v>
      </c>
      <c r="H24075" t="s">
        <v>2265</v>
      </c>
      <c r="J24075" s="40">
        <v>0</v>
      </c>
      <c r="K24075" s="40">
        <v>3.03</v>
      </c>
    </row>
    <row r="24076" spans="1:11" x14ac:dyDescent="0.35">
      <c r="A24076">
        <v>67003</v>
      </c>
      <c r="B24076" t="s">
        <v>411</v>
      </c>
      <c r="C24076" s="70">
        <v>0</v>
      </c>
      <c r="D24076" s="70">
        <v>0</v>
      </c>
      <c r="E24076" s="71">
        <v>44804</v>
      </c>
      <c r="F24076" t="s">
        <v>4983</v>
      </c>
      <c r="G24076" t="s">
        <v>2247</v>
      </c>
      <c r="H24076" t="s">
        <v>2265</v>
      </c>
      <c r="J24076" s="40">
        <v>69.709999999999994</v>
      </c>
      <c r="K24076" s="40">
        <v>0</v>
      </c>
    </row>
    <row r="24077" spans="1:11" x14ac:dyDescent="0.35">
      <c r="A24077">
        <v>67003</v>
      </c>
      <c r="B24077" t="s">
        <v>411</v>
      </c>
      <c r="C24077" s="70">
        <v>0</v>
      </c>
      <c r="D24077" s="70">
        <v>0</v>
      </c>
      <c r="E24077" s="71">
        <v>44804</v>
      </c>
      <c r="F24077" t="s">
        <v>4982</v>
      </c>
      <c r="G24077" t="s">
        <v>2247</v>
      </c>
      <c r="H24077" t="s">
        <v>2265</v>
      </c>
      <c r="J24077" s="40">
        <v>1.63</v>
      </c>
      <c r="K24077" s="40">
        <v>0</v>
      </c>
    </row>
    <row r="24078" spans="1:11" x14ac:dyDescent="0.35">
      <c r="A24078">
        <v>67003</v>
      </c>
      <c r="B24078" t="s">
        <v>411</v>
      </c>
      <c r="C24078" s="70">
        <v>0</v>
      </c>
      <c r="D24078" s="70">
        <v>0</v>
      </c>
      <c r="E24078" s="71">
        <v>44804</v>
      </c>
      <c r="F24078" t="s">
        <v>4981</v>
      </c>
      <c r="G24078" t="s">
        <v>2247</v>
      </c>
      <c r="H24078" t="s">
        <v>2265</v>
      </c>
      <c r="J24078" s="40">
        <v>0</v>
      </c>
      <c r="K24078" s="40">
        <v>114.74</v>
      </c>
    </row>
    <row r="24079" spans="1:11" x14ac:dyDescent="0.35">
      <c r="A24079">
        <v>67003</v>
      </c>
      <c r="B24079" t="s">
        <v>411</v>
      </c>
      <c r="C24079" s="70">
        <v>0</v>
      </c>
      <c r="D24079" s="70">
        <v>0</v>
      </c>
      <c r="E24079" s="71">
        <v>44804</v>
      </c>
      <c r="F24079" t="s">
        <v>4980</v>
      </c>
      <c r="G24079" t="s">
        <v>2247</v>
      </c>
      <c r="H24079" t="s">
        <v>2265</v>
      </c>
      <c r="J24079" s="40">
        <v>0</v>
      </c>
      <c r="K24079" s="40">
        <v>2.74</v>
      </c>
    </row>
    <row r="24080" spans="1:11" x14ac:dyDescent="0.35">
      <c r="A24080">
        <v>67003</v>
      </c>
      <c r="B24080" t="s">
        <v>411</v>
      </c>
      <c r="C24080" s="70">
        <v>0</v>
      </c>
      <c r="D24080" s="70">
        <v>0</v>
      </c>
      <c r="E24080" s="71">
        <v>44804</v>
      </c>
      <c r="F24080" t="s">
        <v>4979</v>
      </c>
      <c r="G24080" t="s">
        <v>2247</v>
      </c>
      <c r="H24080" t="s">
        <v>2265</v>
      </c>
      <c r="J24080" s="40">
        <v>0</v>
      </c>
      <c r="K24080" s="40">
        <v>198.78</v>
      </c>
    </row>
    <row r="24081" spans="1:11" x14ac:dyDescent="0.35">
      <c r="A24081">
        <v>67003</v>
      </c>
      <c r="B24081" t="s">
        <v>411</v>
      </c>
      <c r="C24081" s="70">
        <v>0</v>
      </c>
      <c r="D24081" s="70">
        <v>0</v>
      </c>
      <c r="E24081" s="71">
        <v>44804</v>
      </c>
      <c r="F24081" t="s">
        <v>4978</v>
      </c>
      <c r="G24081" t="s">
        <v>2247</v>
      </c>
      <c r="H24081" t="s">
        <v>2265</v>
      </c>
      <c r="J24081" s="40">
        <v>0</v>
      </c>
      <c r="K24081" s="40">
        <v>73.290000000000006</v>
      </c>
    </row>
    <row r="24082" spans="1:11" x14ac:dyDescent="0.35">
      <c r="A24082">
        <v>67003</v>
      </c>
      <c r="B24082" t="s">
        <v>411</v>
      </c>
      <c r="C24082" s="70">
        <v>0</v>
      </c>
      <c r="D24082" s="70">
        <v>0</v>
      </c>
      <c r="E24082" s="71">
        <v>44804</v>
      </c>
      <c r="F24082" t="s">
        <v>4977</v>
      </c>
      <c r="G24082" t="s">
        <v>2247</v>
      </c>
      <c r="H24082" t="s">
        <v>2265</v>
      </c>
      <c r="J24082" s="40">
        <v>8676.69</v>
      </c>
      <c r="K24082" s="40">
        <v>0</v>
      </c>
    </row>
    <row r="24083" spans="1:11" x14ac:dyDescent="0.35">
      <c r="A24083">
        <v>67003</v>
      </c>
      <c r="B24083" t="s">
        <v>411</v>
      </c>
      <c r="C24083" s="70">
        <v>0</v>
      </c>
      <c r="D24083" s="70">
        <v>0</v>
      </c>
      <c r="E24083" s="71">
        <v>44804</v>
      </c>
      <c r="F24083" t="s">
        <v>4976</v>
      </c>
      <c r="G24083" t="s">
        <v>2247</v>
      </c>
      <c r="H24083" t="s">
        <v>2265</v>
      </c>
      <c r="J24083" s="40">
        <v>258.19</v>
      </c>
      <c r="K24083" s="40">
        <v>0</v>
      </c>
    </row>
    <row r="24084" spans="1:11" x14ac:dyDescent="0.35">
      <c r="A24084">
        <v>67003</v>
      </c>
      <c r="B24084" t="s">
        <v>411</v>
      </c>
      <c r="C24084" s="70">
        <v>0</v>
      </c>
      <c r="D24084" s="70">
        <v>0</v>
      </c>
      <c r="E24084" s="71">
        <v>44804</v>
      </c>
      <c r="F24084" t="s">
        <v>4975</v>
      </c>
      <c r="G24084" t="s">
        <v>2247</v>
      </c>
      <c r="H24084" t="s">
        <v>2265</v>
      </c>
      <c r="J24084" s="40">
        <v>20928.490000000002</v>
      </c>
      <c r="K24084" s="40">
        <v>0</v>
      </c>
    </row>
    <row r="24085" spans="1:11" x14ac:dyDescent="0.35">
      <c r="A24085">
        <v>67003</v>
      </c>
      <c r="B24085" t="s">
        <v>411</v>
      </c>
      <c r="C24085" s="70">
        <v>0</v>
      </c>
      <c r="D24085" s="70">
        <v>0</v>
      </c>
      <c r="E24085" s="71">
        <v>44804</v>
      </c>
      <c r="F24085" t="s">
        <v>4974</v>
      </c>
      <c r="G24085" t="s">
        <v>2247</v>
      </c>
      <c r="H24085" t="s">
        <v>2265</v>
      </c>
      <c r="J24085" s="40">
        <v>1377.57</v>
      </c>
      <c r="K24085" s="40">
        <v>0</v>
      </c>
    </row>
    <row r="24086" spans="1:11" x14ac:dyDescent="0.35">
      <c r="A24086">
        <v>67003</v>
      </c>
      <c r="B24086" t="s">
        <v>411</v>
      </c>
      <c r="C24086" s="70">
        <v>0</v>
      </c>
      <c r="D24086" s="70">
        <v>0</v>
      </c>
      <c r="E24086" s="71">
        <v>44804</v>
      </c>
      <c r="F24086" t="s">
        <v>4973</v>
      </c>
      <c r="G24086" t="s">
        <v>2247</v>
      </c>
      <c r="H24086" t="s">
        <v>2265</v>
      </c>
      <c r="J24086" s="40">
        <v>0</v>
      </c>
      <c r="K24086" s="40">
        <v>764.67</v>
      </c>
    </row>
    <row r="24087" spans="1:11" x14ac:dyDescent="0.35">
      <c r="A24087">
        <v>67003</v>
      </c>
      <c r="B24087" t="s">
        <v>411</v>
      </c>
      <c r="C24087" s="70">
        <v>0</v>
      </c>
      <c r="D24087" s="70">
        <v>0</v>
      </c>
      <c r="E24087" s="71">
        <v>44804</v>
      </c>
      <c r="F24087" t="s">
        <v>4972</v>
      </c>
      <c r="G24087" t="s">
        <v>2247</v>
      </c>
      <c r="H24087" t="s">
        <v>2265</v>
      </c>
      <c r="J24087" s="40">
        <v>15.13</v>
      </c>
      <c r="K24087" s="40">
        <v>0</v>
      </c>
    </row>
    <row r="24088" spans="1:11" x14ac:dyDescent="0.35">
      <c r="A24088">
        <v>67003</v>
      </c>
      <c r="B24088" t="s">
        <v>411</v>
      </c>
      <c r="C24088" s="70">
        <v>0</v>
      </c>
      <c r="D24088" s="70">
        <v>0</v>
      </c>
      <c r="E24088" s="71">
        <v>44804</v>
      </c>
      <c r="F24088" t="s">
        <v>4971</v>
      </c>
      <c r="G24088" t="s">
        <v>2247</v>
      </c>
      <c r="H24088" t="s">
        <v>2265</v>
      </c>
      <c r="J24088" s="40">
        <v>624.5</v>
      </c>
      <c r="K24088" s="40">
        <v>0</v>
      </c>
    </row>
    <row r="24089" spans="1:11" x14ac:dyDescent="0.35">
      <c r="A24089">
        <v>67003</v>
      </c>
      <c r="B24089" t="s">
        <v>411</v>
      </c>
      <c r="C24089" s="70">
        <v>0</v>
      </c>
      <c r="D24089" s="70">
        <v>0</v>
      </c>
      <c r="E24089" s="71">
        <v>44804</v>
      </c>
      <c r="F24089" t="s">
        <v>4970</v>
      </c>
      <c r="G24089" t="s">
        <v>2247</v>
      </c>
      <c r="H24089" t="s">
        <v>2265</v>
      </c>
      <c r="J24089" s="40">
        <v>21.5</v>
      </c>
      <c r="K24089" s="40">
        <v>0</v>
      </c>
    </row>
    <row r="24090" spans="1:11" x14ac:dyDescent="0.35">
      <c r="A24090">
        <v>67003</v>
      </c>
      <c r="B24090" t="s">
        <v>411</v>
      </c>
      <c r="C24090" s="70">
        <v>0</v>
      </c>
      <c r="D24090" s="70">
        <v>0</v>
      </c>
      <c r="E24090" s="71">
        <v>44804</v>
      </c>
      <c r="F24090" t="s">
        <v>4969</v>
      </c>
      <c r="G24090" t="s">
        <v>2247</v>
      </c>
      <c r="H24090" t="s">
        <v>2265</v>
      </c>
      <c r="J24090" s="40">
        <v>0</v>
      </c>
      <c r="K24090" s="40">
        <v>0</v>
      </c>
    </row>
    <row r="24091" spans="1:11" x14ac:dyDescent="0.35">
      <c r="A24091">
        <v>67003</v>
      </c>
      <c r="B24091" t="s">
        <v>411</v>
      </c>
      <c r="C24091" s="70">
        <v>0</v>
      </c>
      <c r="D24091" s="70">
        <v>0</v>
      </c>
      <c r="E24091" s="71">
        <v>44804</v>
      </c>
      <c r="F24091" t="s">
        <v>4968</v>
      </c>
      <c r="G24091" t="s">
        <v>2247</v>
      </c>
      <c r="H24091" t="s">
        <v>2265</v>
      </c>
      <c r="J24091" s="40">
        <v>7.49</v>
      </c>
      <c r="K24091" s="40">
        <v>0</v>
      </c>
    </row>
    <row r="24092" spans="1:11" x14ac:dyDescent="0.35">
      <c r="A24092">
        <v>67003</v>
      </c>
      <c r="B24092" t="s">
        <v>411</v>
      </c>
      <c r="C24092" s="70">
        <v>0</v>
      </c>
      <c r="D24092" s="70">
        <v>0</v>
      </c>
      <c r="E24092" s="71">
        <v>44804</v>
      </c>
      <c r="F24092" t="s">
        <v>4967</v>
      </c>
      <c r="G24092" t="s">
        <v>2247</v>
      </c>
      <c r="H24092" t="s">
        <v>2265</v>
      </c>
      <c r="J24092" s="40">
        <v>0</v>
      </c>
      <c r="K24092" s="40">
        <v>7.5</v>
      </c>
    </row>
    <row r="24093" spans="1:11" x14ac:dyDescent="0.35">
      <c r="A24093">
        <v>67003</v>
      </c>
      <c r="B24093" t="s">
        <v>411</v>
      </c>
      <c r="C24093" s="70">
        <v>0</v>
      </c>
      <c r="D24093" s="70">
        <v>0</v>
      </c>
      <c r="E24093" s="71">
        <v>44805</v>
      </c>
      <c r="F24093" t="s">
        <v>4966</v>
      </c>
      <c r="G24093" t="s">
        <v>1907</v>
      </c>
      <c r="H24093" t="s">
        <v>4965</v>
      </c>
      <c r="J24093" s="40">
        <v>0</v>
      </c>
      <c r="K24093" s="40">
        <v>0.15</v>
      </c>
    </row>
    <row r="24094" spans="1:11" x14ac:dyDescent="0.35">
      <c r="A24094">
        <v>67003</v>
      </c>
      <c r="B24094" t="s">
        <v>411</v>
      </c>
      <c r="C24094" s="70">
        <v>0</v>
      </c>
      <c r="D24094" s="70">
        <v>0</v>
      </c>
      <c r="E24094" s="71">
        <v>44834</v>
      </c>
      <c r="F24094" t="s">
        <v>4964</v>
      </c>
      <c r="G24094" t="s">
        <v>2247</v>
      </c>
      <c r="H24094" t="s">
        <v>2262</v>
      </c>
      <c r="J24094" s="40">
        <v>0</v>
      </c>
      <c r="K24094" s="40">
        <v>0</v>
      </c>
    </row>
    <row r="24095" spans="1:11" x14ac:dyDescent="0.35">
      <c r="A24095">
        <v>67003</v>
      </c>
      <c r="B24095" t="s">
        <v>411</v>
      </c>
      <c r="C24095" s="70">
        <v>0</v>
      </c>
      <c r="D24095" s="70">
        <v>0</v>
      </c>
      <c r="E24095" s="71">
        <v>44834</v>
      </c>
      <c r="F24095" t="s">
        <v>4963</v>
      </c>
      <c r="G24095" t="s">
        <v>2247</v>
      </c>
      <c r="H24095" t="s">
        <v>2262</v>
      </c>
      <c r="J24095" s="40">
        <v>0</v>
      </c>
      <c r="K24095" s="40">
        <v>0</v>
      </c>
    </row>
    <row r="24096" spans="1:11" x14ac:dyDescent="0.35">
      <c r="A24096">
        <v>67003</v>
      </c>
      <c r="B24096" t="s">
        <v>411</v>
      </c>
      <c r="C24096" s="70">
        <v>0</v>
      </c>
      <c r="D24096" s="70">
        <v>0</v>
      </c>
      <c r="E24096" s="71">
        <v>44834</v>
      </c>
      <c r="F24096" t="s">
        <v>4962</v>
      </c>
      <c r="G24096" t="s">
        <v>2247</v>
      </c>
      <c r="H24096" t="s">
        <v>2262</v>
      </c>
      <c r="J24096" s="40">
        <v>0</v>
      </c>
      <c r="K24096" s="40">
        <v>0</v>
      </c>
    </row>
    <row r="24097" spans="1:11" x14ac:dyDescent="0.35">
      <c r="A24097">
        <v>67003</v>
      </c>
      <c r="B24097" t="s">
        <v>411</v>
      </c>
      <c r="C24097" s="70">
        <v>0</v>
      </c>
      <c r="D24097" s="70">
        <v>0</v>
      </c>
      <c r="E24097" s="71">
        <v>44834</v>
      </c>
      <c r="F24097" t="s">
        <v>4961</v>
      </c>
      <c r="G24097" t="s">
        <v>2247</v>
      </c>
      <c r="H24097" t="s">
        <v>2262</v>
      </c>
      <c r="J24097" s="40">
        <v>0</v>
      </c>
      <c r="K24097" s="40">
        <v>0</v>
      </c>
    </row>
    <row r="24098" spans="1:11" x14ac:dyDescent="0.35">
      <c r="A24098">
        <v>67003</v>
      </c>
      <c r="B24098" t="s">
        <v>411</v>
      </c>
      <c r="C24098" s="70">
        <v>0</v>
      </c>
      <c r="D24098" s="70">
        <v>0</v>
      </c>
      <c r="E24098" s="71">
        <v>44834</v>
      </c>
      <c r="F24098" t="s">
        <v>4960</v>
      </c>
      <c r="G24098" t="s">
        <v>2247</v>
      </c>
      <c r="H24098" t="s">
        <v>2262</v>
      </c>
      <c r="J24098" s="40">
        <v>0</v>
      </c>
      <c r="K24098" s="40">
        <v>0</v>
      </c>
    </row>
    <row r="24099" spans="1:11" x14ac:dyDescent="0.35">
      <c r="A24099">
        <v>67003</v>
      </c>
      <c r="B24099" t="s">
        <v>411</v>
      </c>
      <c r="C24099" s="70">
        <v>0</v>
      </c>
      <c r="D24099" s="70">
        <v>0</v>
      </c>
      <c r="E24099" s="71">
        <v>44834</v>
      </c>
      <c r="F24099" t="s">
        <v>4959</v>
      </c>
      <c r="G24099" t="s">
        <v>2247</v>
      </c>
      <c r="H24099" t="s">
        <v>2262</v>
      </c>
      <c r="J24099" s="40">
        <v>0</v>
      </c>
      <c r="K24099" s="40">
        <v>0</v>
      </c>
    </row>
    <row r="24100" spans="1:11" x14ac:dyDescent="0.35">
      <c r="A24100">
        <v>67003</v>
      </c>
      <c r="B24100" t="s">
        <v>411</v>
      </c>
      <c r="C24100" s="70">
        <v>0</v>
      </c>
      <c r="D24100" s="70">
        <v>0</v>
      </c>
      <c r="E24100" s="71">
        <v>44834</v>
      </c>
      <c r="F24100" t="s">
        <v>4958</v>
      </c>
      <c r="G24100" t="s">
        <v>2247</v>
      </c>
      <c r="H24100" t="s">
        <v>2262</v>
      </c>
      <c r="J24100" s="40">
        <v>0</v>
      </c>
      <c r="K24100" s="40">
        <v>0</v>
      </c>
    </row>
    <row r="24101" spans="1:11" x14ac:dyDescent="0.35">
      <c r="A24101">
        <v>67003</v>
      </c>
      <c r="B24101" t="s">
        <v>411</v>
      </c>
      <c r="C24101" s="70">
        <v>0</v>
      </c>
      <c r="D24101" s="70">
        <v>0</v>
      </c>
      <c r="E24101" s="71">
        <v>44834</v>
      </c>
      <c r="F24101" t="s">
        <v>4957</v>
      </c>
      <c r="G24101" t="s">
        <v>2247</v>
      </c>
      <c r="H24101" t="s">
        <v>2262</v>
      </c>
      <c r="J24101" s="40">
        <v>0</v>
      </c>
      <c r="K24101" s="40">
        <v>0</v>
      </c>
    </row>
    <row r="24102" spans="1:11" x14ac:dyDescent="0.35">
      <c r="A24102">
        <v>67003</v>
      </c>
      <c r="B24102" t="s">
        <v>411</v>
      </c>
      <c r="C24102" s="70">
        <v>0</v>
      </c>
      <c r="D24102" s="70">
        <v>0</v>
      </c>
      <c r="E24102" s="71">
        <v>44834</v>
      </c>
      <c r="F24102" t="s">
        <v>4956</v>
      </c>
      <c r="G24102" t="s">
        <v>2247</v>
      </c>
      <c r="H24102" t="s">
        <v>2262</v>
      </c>
      <c r="J24102" s="40">
        <v>0</v>
      </c>
      <c r="K24102" s="40">
        <v>0</v>
      </c>
    </row>
    <row r="24103" spans="1:11" x14ac:dyDescent="0.35">
      <c r="A24103">
        <v>67003</v>
      </c>
      <c r="B24103" t="s">
        <v>411</v>
      </c>
      <c r="C24103" s="70">
        <v>0</v>
      </c>
      <c r="D24103" s="70">
        <v>0</v>
      </c>
      <c r="E24103" s="71">
        <v>44834</v>
      </c>
      <c r="F24103" t="s">
        <v>4955</v>
      </c>
      <c r="G24103" t="s">
        <v>2247</v>
      </c>
      <c r="H24103" t="s">
        <v>2262</v>
      </c>
      <c r="J24103" s="40">
        <v>0</v>
      </c>
      <c r="K24103" s="40">
        <v>0</v>
      </c>
    </row>
    <row r="24104" spans="1:11" x14ac:dyDescent="0.35">
      <c r="A24104">
        <v>67003</v>
      </c>
      <c r="B24104" t="s">
        <v>411</v>
      </c>
      <c r="C24104" s="70">
        <v>0</v>
      </c>
      <c r="D24104" s="70">
        <v>0</v>
      </c>
      <c r="E24104" s="71">
        <v>44834</v>
      </c>
      <c r="F24104" t="s">
        <v>4954</v>
      </c>
      <c r="G24104" t="s">
        <v>2247</v>
      </c>
      <c r="H24104" t="s">
        <v>2262</v>
      </c>
      <c r="J24104" s="40">
        <v>0</v>
      </c>
      <c r="K24104" s="40">
        <v>0</v>
      </c>
    </row>
    <row r="24105" spans="1:11" x14ac:dyDescent="0.35">
      <c r="A24105">
        <v>67003</v>
      </c>
      <c r="B24105" t="s">
        <v>411</v>
      </c>
      <c r="C24105" s="70">
        <v>0</v>
      </c>
      <c r="D24105" s="70">
        <v>0</v>
      </c>
      <c r="E24105" s="71">
        <v>44834</v>
      </c>
      <c r="F24105" t="s">
        <v>4953</v>
      </c>
      <c r="G24105" t="s">
        <v>2247</v>
      </c>
      <c r="H24105" t="s">
        <v>2262</v>
      </c>
      <c r="J24105" s="40">
        <v>0</v>
      </c>
      <c r="K24105" s="40">
        <v>0</v>
      </c>
    </row>
    <row r="24106" spans="1:11" x14ac:dyDescent="0.35">
      <c r="A24106">
        <v>67003</v>
      </c>
      <c r="B24106" t="s">
        <v>411</v>
      </c>
      <c r="C24106" s="70">
        <v>0</v>
      </c>
      <c r="D24106" s="70">
        <v>0</v>
      </c>
      <c r="E24106" s="71">
        <v>44834</v>
      </c>
      <c r="F24106" t="s">
        <v>4952</v>
      </c>
      <c r="G24106" t="s">
        <v>2247</v>
      </c>
      <c r="H24106" t="s">
        <v>2262</v>
      </c>
      <c r="J24106" s="40">
        <v>0</v>
      </c>
      <c r="K24106" s="40">
        <v>0</v>
      </c>
    </row>
    <row r="24107" spans="1:11" x14ac:dyDescent="0.35">
      <c r="A24107">
        <v>67003</v>
      </c>
      <c r="B24107" t="s">
        <v>411</v>
      </c>
      <c r="C24107" s="70">
        <v>0</v>
      </c>
      <c r="D24107" s="70">
        <v>0</v>
      </c>
      <c r="E24107" s="71">
        <v>44834</v>
      </c>
      <c r="F24107" t="s">
        <v>4951</v>
      </c>
      <c r="G24107" t="s">
        <v>2247</v>
      </c>
      <c r="H24107" t="s">
        <v>2262</v>
      </c>
      <c r="J24107" s="40">
        <v>0</v>
      </c>
      <c r="K24107" s="40">
        <v>0</v>
      </c>
    </row>
    <row r="24108" spans="1:11" x14ac:dyDescent="0.35">
      <c r="A24108">
        <v>67003</v>
      </c>
      <c r="B24108" t="s">
        <v>411</v>
      </c>
      <c r="C24108" s="70">
        <v>0</v>
      </c>
      <c r="D24108" s="70">
        <v>0</v>
      </c>
      <c r="E24108" s="71">
        <v>44834</v>
      </c>
      <c r="F24108" t="s">
        <v>4950</v>
      </c>
      <c r="G24108" t="s">
        <v>2247</v>
      </c>
      <c r="H24108" t="s">
        <v>2262</v>
      </c>
      <c r="J24108" s="40">
        <v>0</v>
      </c>
      <c r="K24108" s="40">
        <v>0</v>
      </c>
    </row>
    <row r="24109" spans="1:11" x14ac:dyDescent="0.35">
      <c r="A24109">
        <v>67003</v>
      </c>
      <c r="B24109" t="s">
        <v>411</v>
      </c>
      <c r="C24109" s="70">
        <v>0</v>
      </c>
      <c r="D24109" s="70">
        <v>0</v>
      </c>
      <c r="E24109" s="71">
        <v>44834</v>
      </c>
      <c r="F24109" t="s">
        <v>4949</v>
      </c>
      <c r="G24109" t="s">
        <v>2247</v>
      </c>
      <c r="H24109" t="s">
        <v>2262</v>
      </c>
      <c r="J24109" s="40">
        <v>0</v>
      </c>
      <c r="K24109" s="40">
        <v>0</v>
      </c>
    </row>
    <row r="24110" spans="1:11" x14ac:dyDescent="0.35">
      <c r="A24110">
        <v>67003</v>
      </c>
      <c r="B24110" t="s">
        <v>411</v>
      </c>
      <c r="C24110" s="70">
        <v>0</v>
      </c>
      <c r="D24110" s="70">
        <v>0</v>
      </c>
      <c r="E24110" s="71">
        <v>44834</v>
      </c>
      <c r="F24110" t="s">
        <v>4948</v>
      </c>
      <c r="G24110" t="s">
        <v>2247</v>
      </c>
      <c r="H24110" t="s">
        <v>2262</v>
      </c>
      <c r="J24110" s="40">
        <v>0</v>
      </c>
      <c r="K24110" s="40">
        <v>0</v>
      </c>
    </row>
    <row r="24111" spans="1:11" x14ac:dyDescent="0.35">
      <c r="A24111">
        <v>67003</v>
      </c>
      <c r="B24111" t="s">
        <v>411</v>
      </c>
      <c r="C24111" s="70">
        <v>0</v>
      </c>
      <c r="D24111" s="70">
        <v>0</v>
      </c>
      <c r="E24111" s="71">
        <v>44834</v>
      </c>
      <c r="F24111" t="s">
        <v>4947</v>
      </c>
      <c r="G24111" t="s">
        <v>2247</v>
      </c>
      <c r="H24111" t="s">
        <v>2262</v>
      </c>
      <c r="J24111" s="40">
        <v>0</v>
      </c>
      <c r="K24111" s="40">
        <v>0</v>
      </c>
    </row>
    <row r="24112" spans="1:11" x14ac:dyDescent="0.35">
      <c r="A24112">
        <v>67003</v>
      </c>
      <c r="B24112" t="s">
        <v>411</v>
      </c>
      <c r="C24112" s="70">
        <v>0</v>
      </c>
      <c r="D24112" s="70">
        <v>0</v>
      </c>
      <c r="E24112" s="71">
        <v>44834</v>
      </c>
      <c r="F24112" t="s">
        <v>4946</v>
      </c>
      <c r="G24112" t="s">
        <v>2247</v>
      </c>
      <c r="H24112" t="s">
        <v>2262</v>
      </c>
      <c r="J24112" s="40">
        <v>0</v>
      </c>
      <c r="K24112" s="40">
        <v>0</v>
      </c>
    </row>
    <row r="24113" spans="1:11" x14ac:dyDescent="0.35">
      <c r="A24113">
        <v>67003</v>
      </c>
      <c r="B24113" t="s">
        <v>411</v>
      </c>
      <c r="C24113" s="70">
        <v>0</v>
      </c>
      <c r="D24113" s="70">
        <v>0</v>
      </c>
      <c r="E24113" s="71">
        <v>44834</v>
      </c>
      <c r="F24113" t="s">
        <v>4945</v>
      </c>
      <c r="G24113" t="s">
        <v>2247</v>
      </c>
      <c r="H24113" t="s">
        <v>2262</v>
      </c>
      <c r="J24113" s="40">
        <v>0</v>
      </c>
      <c r="K24113" s="40">
        <v>0</v>
      </c>
    </row>
    <row r="24114" spans="1:11" x14ac:dyDescent="0.35">
      <c r="A24114">
        <v>67003</v>
      </c>
      <c r="B24114" t="s">
        <v>411</v>
      </c>
      <c r="C24114" s="70">
        <v>0</v>
      </c>
      <c r="D24114" s="70">
        <v>0</v>
      </c>
      <c r="E24114" s="71">
        <v>44834</v>
      </c>
      <c r="F24114" t="s">
        <v>4944</v>
      </c>
      <c r="G24114" t="s">
        <v>2247</v>
      </c>
      <c r="H24114" t="s">
        <v>2262</v>
      </c>
      <c r="J24114" s="40">
        <v>0</v>
      </c>
      <c r="K24114" s="40">
        <v>0</v>
      </c>
    </row>
    <row r="24115" spans="1:11" x14ac:dyDescent="0.35">
      <c r="A24115">
        <v>67003</v>
      </c>
      <c r="B24115" t="s">
        <v>411</v>
      </c>
      <c r="C24115" s="70">
        <v>0</v>
      </c>
      <c r="D24115" s="70">
        <v>0</v>
      </c>
      <c r="E24115" s="71">
        <v>44834</v>
      </c>
      <c r="F24115" t="s">
        <v>4943</v>
      </c>
      <c r="G24115" t="s">
        <v>2247</v>
      </c>
      <c r="H24115" t="s">
        <v>2262</v>
      </c>
      <c r="J24115" s="40">
        <v>0</v>
      </c>
      <c r="K24115" s="40">
        <v>0</v>
      </c>
    </row>
    <row r="24116" spans="1:11" x14ac:dyDescent="0.35">
      <c r="A24116">
        <v>67003</v>
      </c>
      <c r="B24116" t="s">
        <v>411</v>
      </c>
      <c r="C24116" s="70">
        <v>0</v>
      </c>
      <c r="D24116" s="70">
        <v>0</v>
      </c>
      <c r="E24116" s="71">
        <v>44834</v>
      </c>
      <c r="F24116" t="s">
        <v>4942</v>
      </c>
      <c r="G24116" t="s">
        <v>2247</v>
      </c>
      <c r="H24116" t="s">
        <v>2262</v>
      </c>
      <c r="J24116" s="40">
        <v>0</v>
      </c>
      <c r="K24116" s="40">
        <v>0</v>
      </c>
    </row>
    <row r="24117" spans="1:11" x14ac:dyDescent="0.35">
      <c r="A24117">
        <v>67003</v>
      </c>
      <c r="B24117" t="s">
        <v>411</v>
      </c>
      <c r="C24117" s="70">
        <v>0</v>
      </c>
      <c r="D24117" s="70">
        <v>0</v>
      </c>
      <c r="E24117" s="71">
        <v>44834</v>
      </c>
      <c r="F24117" t="s">
        <v>4941</v>
      </c>
      <c r="G24117" t="s">
        <v>2247</v>
      </c>
      <c r="H24117" t="s">
        <v>2262</v>
      </c>
      <c r="J24117" s="40">
        <v>0</v>
      </c>
      <c r="K24117" s="40">
        <v>0</v>
      </c>
    </row>
    <row r="24118" spans="1:11" x14ac:dyDescent="0.35">
      <c r="A24118">
        <v>67003</v>
      </c>
      <c r="B24118" t="s">
        <v>411</v>
      </c>
      <c r="C24118" s="70">
        <v>0</v>
      </c>
      <c r="D24118" s="70">
        <v>0</v>
      </c>
      <c r="E24118" s="71">
        <v>44834</v>
      </c>
      <c r="F24118" t="s">
        <v>4940</v>
      </c>
      <c r="G24118" t="s">
        <v>2247</v>
      </c>
      <c r="H24118" t="s">
        <v>2262</v>
      </c>
      <c r="J24118" s="40">
        <v>0</v>
      </c>
      <c r="K24118" s="40">
        <v>0</v>
      </c>
    </row>
    <row r="24119" spans="1:11" x14ac:dyDescent="0.35">
      <c r="A24119">
        <v>67003</v>
      </c>
      <c r="B24119" t="s">
        <v>411</v>
      </c>
      <c r="C24119" s="70">
        <v>0</v>
      </c>
      <c r="D24119" s="70">
        <v>0</v>
      </c>
      <c r="E24119" s="71">
        <v>44834</v>
      </c>
      <c r="F24119" t="s">
        <v>4939</v>
      </c>
      <c r="G24119" t="s">
        <v>2247</v>
      </c>
      <c r="H24119" t="s">
        <v>2262</v>
      </c>
      <c r="J24119" s="40">
        <v>0</v>
      </c>
      <c r="K24119" s="40">
        <v>0</v>
      </c>
    </row>
    <row r="24120" spans="1:11" x14ac:dyDescent="0.35">
      <c r="A24120">
        <v>67003</v>
      </c>
      <c r="B24120" t="s">
        <v>411</v>
      </c>
      <c r="C24120" s="70">
        <v>0</v>
      </c>
      <c r="D24120" s="70">
        <v>0</v>
      </c>
      <c r="E24120" s="71">
        <v>44834</v>
      </c>
      <c r="F24120" t="s">
        <v>4938</v>
      </c>
      <c r="G24120" t="s">
        <v>2247</v>
      </c>
      <c r="H24120" t="s">
        <v>2262</v>
      </c>
      <c r="J24120" s="40">
        <v>0</v>
      </c>
      <c r="K24120" s="40">
        <v>0</v>
      </c>
    </row>
    <row r="24121" spans="1:11" x14ac:dyDescent="0.35">
      <c r="A24121">
        <v>67003</v>
      </c>
      <c r="B24121" t="s">
        <v>411</v>
      </c>
      <c r="C24121" s="70">
        <v>0</v>
      </c>
      <c r="D24121" s="70">
        <v>0</v>
      </c>
      <c r="E24121" s="71">
        <v>44834</v>
      </c>
      <c r="F24121" t="s">
        <v>4937</v>
      </c>
      <c r="G24121" t="s">
        <v>2247</v>
      </c>
      <c r="H24121" t="s">
        <v>2262</v>
      </c>
      <c r="J24121" s="40">
        <v>0</v>
      </c>
      <c r="K24121" s="40">
        <v>0</v>
      </c>
    </row>
    <row r="24122" spans="1:11" x14ac:dyDescent="0.35">
      <c r="A24122">
        <v>67003</v>
      </c>
      <c r="B24122" t="s">
        <v>411</v>
      </c>
      <c r="C24122" s="70">
        <v>0</v>
      </c>
      <c r="D24122" s="70">
        <v>0</v>
      </c>
      <c r="E24122" s="71">
        <v>44834</v>
      </c>
      <c r="F24122" t="s">
        <v>4936</v>
      </c>
      <c r="G24122" t="s">
        <v>2247</v>
      </c>
      <c r="H24122" t="s">
        <v>2262</v>
      </c>
      <c r="J24122" s="40">
        <v>0</v>
      </c>
      <c r="K24122" s="40">
        <v>0</v>
      </c>
    </row>
    <row r="24123" spans="1:11" x14ac:dyDescent="0.35">
      <c r="A24123">
        <v>67003</v>
      </c>
      <c r="B24123" t="s">
        <v>411</v>
      </c>
      <c r="C24123" s="70">
        <v>0</v>
      </c>
      <c r="D24123" s="70">
        <v>0</v>
      </c>
      <c r="E24123" s="71">
        <v>44834</v>
      </c>
      <c r="F24123" t="s">
        <v>4935</v>
      </c>
      <c r="G24123" t="s">
        <v>2247</v>
      </c>
      <c r="H24123" t="s">
        <v>2262</v>
      </c>
      <c r="J24123" s="40">
        <v>0</v>
      </c>
      <c r="K24123" s="40">
        <v>0</v>
      </c>
    </row>
    <row r="24124" spans="1:11" x14ac:dyDescent="0.35">
      <c r="A24124">
        <v>67003</v>
      </c>
      <c r="B24124" t="s">
        <v>411</v>
      </c>
      <c r="C24124" s="70">
        <v>0</v>
      </c>
      <c r="D24124" s="70">
        <v>0</v>
      </c>
      <c r="E24124" s="71">
        <v>44834</v>
      </c>
      <c r="F24124" t="s">
        <v>4934</v>
      </c>
      <c r="G24124" t="s">
        <v>2247</v>
      </c>
      <c r="H24124" t="s">
        <v>2262</v>
      </c>
      <c r="J24124" s="40">
        <v>0</v>
      </c>
      <c r="K24124" s="40">
        <v>0</v>
      </c>
    </row>
    <row r="24125" spans="1:11" x14ac:dyDescent="0.35">
      <c r="A24125">
        <v>67003</v>
      </c>
      <c r="B24125" t="s">
        <v>411</v>
      </c>
      <c r="C24125" s="70">
        <v>0</v>
      </c>
      <c r="D24125" s="70">
        <v>0</v>
      </c>
      <c r="E24125" s="71">
        <v>44834</v>
      </c>
      <c r="F24125" t="s">
        <v>4933</v>
      </c>
      <c r="G24125" t="s">
        <v>2247</v>
      </c>
      <c r="H24125" t="s">
        <v>2262</v>
      </c>
      <c r="J24125" s="40">
        <v>0</v>
      </c>
      <c r="K24125" s="40">
        <v>0</v>
      </c>
    </row>
    <row r="24126" spans="1:11" x14ac:dyDescent="0.35">
      <c r="A24126">
        <v>67003</v>
      </c>
      <c r="B24126" t="s">
        <v>411</v>
      </c>
      <c r="C24126" s="70">
        <v>0</v>
      </c>
      <c r="D24126" s="70">
        <v>0</v>
      </c>
      <c r="E24126" s="71">
        <v>44834</v>
      </c>
      <c r="F24126" t="s">
        <v>4932</v>
      </c>
      <c r="G24126" t="s">
        <v>2247</v>
      </c>
      <c r="H24126" t="s">
        <v>2262</v>
      </c>
      <c r="J24126" s="40">
        <v>0</v>
      </c>
      <c r="K24126" s="40">
        <v>0</v>
      </c>
    </row>
    <row r="24127" spans="1:11" x14ac:dyDescent="0.35">
      <c r="A24127">
        <v>67003</v>
      </c>
      <c r="B24127" t="s">
        <v>411</v>
      </c>
      <c r="C24127" s="70">
        <v>0</v>
      </c>
      <c r="D24127" s="70">
        <v>0</v>
      </c>
      <c r="E24127" s="71">
        <v>44834</v>
      </c>
      <c r="F24127" t="s">
        <v>4931</v>
      </c>
      <c r="G24127" t="s">
        <v>2247</v>
      </c>
      <c r="H24127" t="s">
        <v>2262</v>
      </c>
      <c r="J24127" s="40">
        <v>0</v>
      </c>
      <c r="K24127" s="40">
        <v>0</v>
      </c>
    </row>
    <row r="24128" spans="1:11" x14ac:dyDescent="0.35">
      <c r="A24128">
        <v>67003</v>
      </c>
      <c r="B24128" t="s">
        <v>411</v>
      </c>
      <c r="C24128" s="70">
        <v>0</v>
      </c>
      <c r="D24128" s="70">
        <v>0</v>
      </c>
      <c r="E24128" s="71">
        <v>44834</v>
      </c>
      <c r="F24128" t="s">
        <v>4930</v>
      </c>
      <c r="G24128" t="s">
        <v>2247</v>
      </c>
      <c r="H24128" t="s">
        <v>2262</v>
      </c>
      <c r="J24128" s="40">
        <v>0</v>
      </c>
      <c r="K24128" s="40">
        <v>0</v>
      </c>
    </row>
    <row r="24129" spans="1:11" x14ac:dyDescent="0.35">
      <c r="A24129">
        <v>67003</v>
      </c>
      <c r="B24129" t="s">
        <v>411</v>
      </c>
      <c r="C24129" s="70">
        <v>0</v>
      </c>
      <c r="D24129" s="70">
        <v>0</v>
      </c>
      <c r="E24129" s="71">
        <v>44834</v>
      </c>
      <c r="F24129" t="s">
        <v>4929</v>
      </c>
      <c r="G24129" t="s">
        <v>2247</v>
      </c>
      <c r="H24129" t="s">
        <v>2262</v>
      </c>
      <c r="J24129" s="40">
        <v>0</v>
      </c>
      <c r="K24129" s="40">
        <v>0</v>
      </c>
    </row>
    <row r="24130" spans="1:11" x14ac:dyDescent="0.35">
      <c r="A24130">
        <v>67003</v>
      </c>
      <c r="B24130" t="s">
        <v>411</v>
      </c>
      <c r="C24130" s="70">
        <v>0</v>
      </c>
      <c r="D24130" s="70">
        <v>0</v>
      </c>
      <c r="E24130" s="71">
        <v>44834</v>
      </c>
      <c r="F24130" t="s">
        <v>4928</v>
      </c>
      <c r="G24130" t="s">
        <v>2247</v>
      </c>
      <c r="H24130" t="s">
        <v>2262</v>
      </c>
      <c r="J24130" s="40">
        <v>0</v>
      </c>
      <c r="K24130" s="40">
        <v>0</v>
      </c>
    </row>
    <row r="24131" spans="1:11" x14ac:dyDescent="0.35">
      <c r="A24131">
        <v>67003</v>
      </c>
      <c r="B24131" t="s">
        <v>411</v>
      </c>
      <c r="C24131" s="70">
        <v>0</v>
      </c>
      <c r="D24131" s="70">
        <v>0</v>
      </c>
      <c r="E24131" s="71">
        <v>44834</v>
      </c>
      <c r="F24131" t="s">
        <v>4927</v>
      </c>
      <c r="G24131" t="s">
        <v>2247</v>
      </c>
      <c r="H24131" t="s">
        <v>2262</v>
      </c>
      <c r="J24131" s="40">
        <v>0</v>
      </c>
      <c r="K24131" s="40">
        <v>0</v>
      </c>
    </row>
    <row r="24132" spans="1:11" x14ac:dyDescent="0.35">
      <c r="A24132">
        <v>67003</v>
      </c>
      <c r="B24132" t="s">
        <v>411</v>
      </c>
      <c r="C24132" s="70">
        <v>0</v>
      </c>
      <c r="D24132" s="70">
        <v>0</v>
      </c>
      <c r="E24132" s="71">
        <v>44834</v>
      </c>
      <c r="F24132" t="s">
        <v>4926</v>
      </c>
      <c r="G24132" t="s">
        <v>2247</v>
      </c>
      <c r="H24132" t="s">
        <v>2262</v>
      </c>
      <c r="J24132" s="40">
        <v>0</v>
      </c>
      <c r="K24132" s="40">
        <v>0</v>
      </c>
    </row>
    <row r="24133" spans="1:11" x14ac:dyDescent="0.35">
      <c r="A24133">
        <v>67003</v>
      </c>
      <c r="B24133" t="s">
        <v>411</v>
      </c>
      <c r="C24133" s="70">
        <v>0</v>
      </c>
      <c r="D24133" s="70">
        <v>0</v>
      </c>
      <c r="E24133" s="71">
        <v>44834</v>
      </c>
      <c r="F24133" t="s">
        <v>4925</v>
      </c>
      <c r="G24133" t="s">
        <v>2247</v>
      </c>
      <c r="H24133" t="s">
        <v>2262</v>
      </c>
      <c r="J24133" s="40">
        <v>0</v>
      </c>
      <c r="K24133" s="40">
        <v>0</v>
      </c>
    </row>
    <row r="24134" spans="1:11" x14ac:dyDescent="0.35">
      <c r="A24134">
        <v>67003</v>
      </c>
      <c r="B24134" t="s">
        <v>411</v>
      </c>
      <c r="C24134" s="70">
        <v>0</v>
      </c>
      <c r="D24134" s="70">
        <v>0</v>
      </c>
      <c r="E24134" s="71">
        <v>44834</v>
      </c>
      <c r="F24134" t="s">
        <v>4924</v>
      </c>
      <c r="G24134" t="s">
        <v>2247</v>
      </c>
      <c r="H24134" t="s">
        <v>2262</v>
      </c>
      <c r="J24134" s="40">
        <v>0</v>
      </c>
      <c r="K24134" s="40">
        <v>0</v>
      </c>
    </row>
    <row r="24135" spans="1:11" x14ac:dyDescent="0.35">
      <c r="A24135">
        <v>67003</v>
      </c>
      <c r="B24135" t="s">
        <v>411</v>
      </c>
      <c r="C24135" s="70">
        <v>0</v>
      </c>
      <c r="D24135" s="70">
        <v>0</v>
      </c>
      <c r="E24135" s="71">
        <v>44834</v>
      </c>
      <c r="F24135" t="s">
        <v>4923</v>
      </c>
      <c r="G24135" t="s">
        <v>2247</v>
      </c>
      <c r="H24135" t="s">
        <v>2262</v>
      </c>
      <c r="J24135" s="40">
        <v>0</v>
      </c>
      <c r="K24135" s="40">
        <v>0</v>
      </c>
    </row>
    <row r="24136" spans="1:11" x14ac:dyDescent="0.35">
      <c r="A24136">
        <v>67003</v>
      </c>
      <c r="B24136" t="s">
        <v>411</v>
      </c>
      <c r="C24136" s="70">
        <v>0</v>
      </c>
      <c r="D24136" s="70">
        <v>0</v>
      </c>
      <c r="E24136" s="71">
        <v>44834</v>
      </c>
      <c r="F24136" t="s">
        <v>4922</v>
      </c>
      <c r="G24136" t="s">
        <v>2247</v>
      </c>
      <c r="H24136" t="s">
        <v>2262</v>
      </c>
      <c r="J24136" s="40">
        <v>0</v>
      </c>
      <c r="K24136" s="40">
        <v>0</v>
      </c>
    </row>
    <row r="24137" spans="1:11" x14ac:dyDescent="0.35">
      <c r="A24137">
        <v>67003</v>
      </c>
      <c r="B24137" t="s">
        <v>411</v>
      </c>
      <c r="C24137" s="70">
        <v>0</v>
      </c>
      <c r="D24137" s="70">
        <v>0</v>
      </c>
      <c r="E24137" s="71">
        <v>44834</v>
      </c>
      <c r="F24137" t="s">
        <v>4921</v>
      </c>
      <c r="G24137" t="s">
        <v>2247</v>
      </c>
      <c r="H24137" t="s">
        <v>2262</v>
      </c>
      <c r="J24137" s="40">
        <v>0</v>
      </c>
      <c r="K24137" s="40">
        <v>0</v>
      </c>
    </row>
    <row r="24138" spans="1:11" x14ac:dyDescent="0.35">
      <c r="A24138">
        <v>67003</v>
      </c>
      <c r="B24138" t="s">
        <v>411</v>
      </c>
      <c r="C24138" s="70">
        <v>0</v>
      </c>
      <c r="D24138" s="70">
        <v>0</v>
      </c>
      <c r="E24138" s="71">
        <v>44834</v>
      </c>
      <c r="F24138" t="s">
        <v>4920</v>
      </c>
      <c r="G24138" t="s">
        <v>2247</v>
      </c>
      <c r="H24138" t="s">
        <v>2262</v>
      </c>
      <c r="J24138" s="40">
        <v>0</v>
      </c>
      <c r="K24138" s="40">
        <v>0</v>
      </c>
    </row>
    <row r="24139" spans="1:11" x14ac:dyDescent="0.35">
      <c r="A24139">
        <v>67003</v>
      </c>
      <c r="B24139" t="s">
        <v>411</v>
      </c>
      <c r="C24139" s="70">
        <v>0</v>
      </c>
      <c r="D24139" s="70">
        <v>0</v>
      </c>
      <c r="E24139" s="71">
        <v>44834</v>
      </c>
      <c r="F24139" t="s">
        <v>4919</v>
      </c>
      <c r="G24139" t="s">
        <v>2247</v>
      </c>
      <c r="H24139" t="s">
        <v>2262</v>
      </c>
      <c r="J24139" s="40">
        <v>0</v>
      </c>
      <c r="K24139" s="40">
        <v>0</v>
      </c>
    </row>
    <row r="24140" spans="1:11" x14ac:dyDescent="0.35">
      <c r="A24140">
        <v>67003</v>
      </c>
      <c r="B24140" t="s">
        <v>411</v>
      </c>
      <c r="C24140" s="70">
        <v>0</v>
      </c>
      <c r="D24140" s="70">
        <v>0</v>
      </c>
      <c r="E24140" s="71">
        <v>44834</v>
      </c>
      <c r="F24140" t="s">
        <v>4918</v>
      </c>
      <c r="G24140" t="s">
        <v>2247</v>
      </c>
      <c r="H24140" t="s">
        <v>2262</v>
      </c>
      <c r="J24140" s="40">
        <v>0</v>
      </c>
      <c r="K24140" s="40">
        <v>0</v>
      </c>
    </row>
    <row r="24141" spans="1:11" x14ac:dyDescent="0.35">
      <c r="A24141">
        <v>67003</v>
      </c>
      <c r="B24141" t="s">
        <v>411</v>
      </c>
      <c r="C24141" s="70">
        <v>0</v>
      </c>
      <c r="D24141" s="70">
        <v>0</v>
      </c>
      <c r="E24141" s="71">
        <v>44834</v>
      </c>
      <c r="F24141" t="s">
        <v>4917</v>
      </c>
      <c r="G24141" t="s">
        <v>2247</v>
      </c>
      <c r="H24141" t="s">
        <v>2262</v>
      </c>
      <c r="J24141" s="40">
        <v>0</v>
      </c>
      <c r="K24141" s="40">
        <v>0</v>
      </c>
    </row>
    <row r="24142" spans="1:11" x14ac:dyDescent="0.35">
      <c r="A24142">
        <v>67003</v>
      </c>
      <c r="B24142" t="s">
        <v>411</v>
      </c>
      <c r="C24142" s="70">
        <v>0</v>
      </c>
      <c r="D24142" s="70">
        <v>0</v>
      </c>
      <c r="E24142" s="71">
        <v>44834</v>
      </c>
      <c r="F24142" t="s">
        <v>4916</v>
      </c>
      <c r="G24142" t="s">
        <v>2247</v>
      </c>
      <c r="H24142" t="s">
        <v>2262</v>
      </c>
      <c r="J24142" s="40">
        <v>0</v>
      </c>
      <c r="K24142" s="40">
        <v>0</v>
      </c>
    </row>
    <row r="24143" spans="1:11" x14ac:dyDescent="0.35">
      <c r="A24143">
        <v>67003</v>
      </c>
      <c r="B24143" t="s">
        <v>411</v>
      </c>
      <c r="C24143" s="70">
        <v>0</v>
      </c>
      <c r="D24143" s="70">
        <v>0</v>
      </c>
      <c r="E24143" s="71">
        <v>44834</v>
      </c>
      <c r="F24143" t="s">
        <v>4915</v>
      </c>
      <c r="G24143" t="s">
        <v>2247</v>
      </c>
      <c r="H24143" t="s">
        <v>2262</v>
      </c>
      <c r="J24143" s="40">
        <v>0</v>
      </c>
      <c r="K24143" s="40">
        <v>0</v>
      </c>
    </row>
    <row r="24144" spans="1:11" x14ac:dyDescent="0.35">
      <c r="A24144">
        <v>67003</v>
      </c>
      <c r="B24144" t="s">
        <v>411</v>
      </c>
      <c r="C24144" s="70">
        <v>0</v>
      </c>
      <c r="D24144" s="70">
        <v>0</v>
      </c>
      <c r="E24144" s="71">
        <v>44834</v>
      </c>
      <c r="F24144" t="s">
        <v>4914</v>
      </c>
      <c r="G24144" t="s">
        <v>2247</v>
      </c>
      <c r="H24144" t="s">
        <v>2262</v>
      </c>
      <c r="J24144" s="40">
        <v>0</v>
      </c>
      <c r="K24144" s="40">
        <v>0</v>
      </c>
    </row>
    <row r="24145" spans="1:11" x14ac:dyDescent="0.35">
      <c r="A24145">
        <v>67003</v>
      </c>
      <c r="B24145" t="s">
        <v>411</v>
      </c>
      <c r="C24145" s="70">
        <v>0</v>
      </c>
      <c r="D24145" s="70">
        <v>0</v>
      </c>
      <c r="E24145" s="71">
        <v>44834</v>
      </c>
      <c r="F24145" t="s">
        <v>4913</v>
      </c>
      <c r="G24145" t="s">
        <v>2247</v>
      </c>
      <c r="H24145" t="s">
        <v>2262</v>
      </c>
      <c r="J24145" s="40">
        <v>0</v>
      </c>
      <c r="K24145" s="40">
        <v>0</v>
      </c>
    </row>
    <row r="24146" spans="1:11" x14ac:dyDescent="0.35">
      <c r="A24146">
        <v>67003</v>
      </c>
      <c r="B24146" t="s">
        <v>411</v>
      </c>
      <c r="C24146" s="70">
        <v>0</v>
      </c>
      <c r="D24146" s="70">
        <v>0</v>
      </c>
      <c r="E24146" s="71">
        <v>44834</v>
      </c>
      <c r="F24146" t="s">
        <v>4912</v>
      </c>
      <c r="G24146" t="s">
        <v>2247</v>
      </c>
      <c r="H24146" t="s">
        <v>2262</v>
      </c>
      <c r="J24146" s="40">
        <v>0</v>
      </c>
      <c r="K24146" s="40">
        <v>0</v>
      </c>
    </row>
    <row r="24147" spans="1:11" x14ac:dyDescent="0.35">
      <c r="A24147">
        <v>67003</v>
      </c>
      <c r="B24147" t="s">
        <v>411</v>
      </c>
      <c r="C24147" s="70">
        <v>0</v>
      </c>
      <c r="D24147" s="70">
        <v>0</v>
      </c>
      <c r="E24147" s="71">
        <v>44834</v>
      </c>
      <c r="F24147" t="s">
        <v>4911</v>
      </c>
      <c r="G24147" t="s">
        <v>2247</v>
      </c>
      <c r="H24147" t="s">
        <v>2262</v>
      </c>
      <c r="J24147" s="40">
        <v>0</v>
      </c>
      <c r="K24147" s="40">
        <v>0</v>
      </c>
    </row>
    <row r="24148" spans="1:11" x14ac:dyDescent="0.35">
      <c r="A24148">
        <v>67003</v>
      </c>
      <c r="B24148" t="s">
        <v>411</v>
      </c>
      <c r="C24148" s="70">
        <v>0</v>
      </c>
      <c r="D24148" s="70">
        <v>0</v>
      </c>
      <c r="E24148" s="71">
        <v>44834</v>
      </c>
      <c r="F24148" t="s">
        <v>4910</v>
      </c>
      <c r="G24148" t="s">
        <v>2247</v>
      </c>
      <c r="H24148" t="s">
        <v>2262</v>
      </c>
      <c r="J24148" s="40">
        <v>0</v>
      </c>
      <c r="K24148" s="40">
        <v>0</v>
      </c>
    </row>
    <row r="24149" spans="1:11" x14ac:dyDescent="0.35">
      <c r="A24149">
        <v>67003</v>
      </c>
      <c r="B24149" t="s">
        <v>411</v>
      </c>
      <c r="C24149" s="70">
        <v>0</v>
      </c>
      <c r="D24149" s="70">
        <v>0</v>
      </c>
      <c r="E24149" s="71">
        <v>44834</v>
      </c>
      <c r="F24149" t="s">
        <v>4909</v>
      </c>
      <c r="G24149" t="s">
        <v>2247</v>
      </c>
      <c r="H24149" t="s">
        <v>2262</v>
      </c>
      <c r="J24149" s="40">
        <v>0</v>
      </c>
      <c r="K24149" s="40">
        <v>0</v>
      </c>
    </row>
    <row r="24150" spans="1:11" x14ac:dyDescent="0.35">
      <c r="A24150">
        <v>67003</v>
      </c>
      <c r="B24150" t="s">
        <v>411</v>
      </c>
      <c r="C24150" s="70">
        <v>0</v>
      </c>
      <c r="D24150" s="70">
        <v>0</v>
      </c>
      <c r="E24150" s="71">
        <v>44834</v>
      </c>
      <c r="F24150" t="s">
        <v>4908</v>
      </c>
      <c r="G24150" t="s">
        <v>2247</v>
      </c>
      <c r="H24150" t="s">
        <v>2262</v>
      </c>
      <c r="J24150" s="40">
        <v>0</v>
      </c>
      <c r="K24150" s="40">
        <v>0</v>
      </c>
    </row>
    <row r="24151" spans="1:11" x14ac:dyDescent="0.35">
      <c r="A24151">
        <v>67003</v>
      </c>
      <c r="B24151" t="s">
        <v>411</v>
      </c>
      <c r="C24151" s="70">
        <v>0</v>
      </c>
      <c r="D24151" s="70">
        <v>0</v>
      </c>
      <c r="E24151" s="71">
        <v>44834</v>
      </c>
      <c r="F24151" t="s">
        <v>4907</v>
      </c>
      <c r="G24151" t="s">
        <v>2247</v>
      </c>
      <c r="H24151" t="s">
        <v>2262</v>
      </c>
      <c r="J24151" s="40">
        <v>0</v>
      </c>
      <c r="K24151" s="40">
        <v>0</v>
      </c>
    </row>
    <row r="24152" spans="1:11" x14ac:dyDescent="0.35">
      <c r="A24152">
        <v>67003</v>
      </c>
      <c r="B24152" t="s">
        <v>411</v>
      </c>
      <c r="C24152" s="70">
        <v>0</v>
      </c>
      <c r="D24152" s="70">
        <v>0</v>
      </c>
      <c r="E24152" s="71">
        <v>44834</v>
      </c>
      <c r="F24152" t="s">
        <v>4906</v>
      </c>
      <c r="G24152" t="s">
        <v>2247</v>
      </c>
      <c r="H24152" t="s">
        <v>2262</v>
      </c>
      <c r="J24152" s="40">
        <v>0</v>
      </c>
      <c r="K24152" s="40">
        <v>0</v>
      </c>
    </row>
    <row r="24153" spans="1:11" x14ac:dyDescent="0.35">
      <c r="A24153">
        <v>67003</v>
      </c>
      <c r="B24153" t="s">
        <v>411</v>
      </c>
      <c r="C24153" s="70">
        <v>0</v>
      </c>
      <c r="D24153" s="70">
        <v>0</v>
      </c>
      <c r="E24153" s="71">
        <v>44834</v>
      </c>
      <c r="F24153" t="s">
        <v>4905</v>
      </c>
      <c r="G24153" t="s">
        <v>2247</v>
      </c>
      <c r="H24153" t="s">
        <v>2262</v>
      </c>
      <c r="J24153" s="40">
        <v>0</v>
      </c>
      <c r="K24153" s="40">
        <v>0</v>
      </c>
    </row>
    <row r="24154" spans="1:11" x14ac:dyDescent="0.35">
      <c r="A24154">
        <v>67003</v>
      </c>
      <c r="B24154" t="s">
        <v>411</v>
      </c>
      <c r="C24154" s="70">
        <v>0</v>
      </c>
      <c r="D24154" s="70">
        <v>0</v>
      </c>
      <c r="E24154" s="71">
        <v>44834</v>
      </c>
      <c r="F24154" t="s">
        <v>4904</v>
      </c>
      <c r="G24154" t="s">
        <v>2247</v>
      </c>
      <c r="H24154" t="s">
        <v>2262</v>
      </c>
      <c r="J24154" s="40">
        <v>0</v>
      </c>
      <c r="K24154" s="40">
        <v>0</v>
      </c>
    </row>
    <row r="24155" spans="1:11" x14ac:dyDescent="0.35">
      <c r="A24155">
        <v>67003</v>
      </c>
      <c r="B24155" t="s">
        <v>411</v>
      </c>
      <c r="C24155" s="70">
        <v>0</v>
      </c>
      <c r="D24155" s="70">
        <v>0</v>
      </c>
      <c r="E24155" s="71">
        <v>44834</v>
      </c>
      <c r="F24155" t="s">
        <v>4903</v>
      </c>
      <c r="G24155" t="s">
        <v>2247</v>
      </c>
      <c r="H24155" t="s">
        <v>2262</v>
      </c>
      <c r="J24155" s="40">
        <v>0</v>
      </c>
      <c r="K24155" s="40">
        <v>0</v>
      </c>
    </row>
    <row r="24156" spans="1:11" x14ac:dyDescent="0.35">
      <c r="A24156">
        <v>67003</v>
      </c>
      <c r="B24156" t="s">
        <v>411</v>
      </c>
      <c r="C24156" s="70">
        <v>0</v>
      </c>
      <c r="D24156" s="70">
        <v>0</v>
      </c>
      <c r="E24156" s="71">
        <v>44834</v>
      </c>
      <c r="F24156" t="s">
        <v>4902</v>
      </c>
      <c r="G24156" t="s">
        <v>2247</v>
      </c>
      <c r="H24156" t="s">
        <v>2262</v>
      </c>
      <c r="J24156" s="40">
        <v>0</v>
      </c>
      <c r="K24156" s="40">
        <v>0</v>
      </c>
    </row>
    <row r="24157" spans="1:11" x14ac:dyDescent="0.35">
      <c r="A24157">
        <v>67003</v>
      </c>
      <c r="B24157" t="s">
        <v>411</v>
      </c>
      <c r="C24157" s="70">
        <v>0</v>
      </c>
      <c r="D24157" s="70">
        <v>0</v>
      </c>
      <c r="E24157" s="71">
        <v>44834</v>
      </c>
      <c r="F24157" t="s">
        <v>4901</v>
      </c>
      <c r="G24157" t="s">
        <v>2247</v>
      </c>
      <c r="H24157" t="s">
        <v>2262</v>
      </c>
      <c r="J24157" s="40">
        <v>0</v>
      </c>
      <c r="K24157" s="40">
        <v>0</v>
      </c>
    </row>
    <row r="24158" spans="1:11" x14ac:dyDescent="0.35">
      <c r="A24158">
        <v>67003</v>
      </c>
      <c r="B24158" t="s">
        <v>411</v>
      </c>
      <c r="C24158" s="70">
        <v>0</v>
      </c>
      <c r="D24158" s="70">
        <v>0</v>
      </c>
      <c r="E24158" s="71">
        <v>44834</v>
      </c>
      <c r="F24158" t="s">
        <v>4900</v>
      </c>
      <c r="G24158" t="s">
        <v>2247</v>
      </c>
      <c r="H24158" t="s">
        <v>2262</v>
      </c>
      <c r="J24158" s="40">
        <v>0</v>
      </c>
      <c r="K24158" s="40">
        <v>0</v>
      </c>
    </row>
    <row r="24159" spans="1:11" x14ac:dyDescent="0.35">
      <c r="A24159">
        <v>67003</v>
      </c>
      <c r="B24159" t="s">
        <v>411</v>
      </c>
      <c r="C24159" s="70">
        <v>0</v>
      </c>
      <c r="D24159" s="70">
        <v>0</v>
      </c>
      <c r="E24159" s="71">
        <v>44834</v>
      </c>
      <c r="F24159" t="s">
        <v>4899</v>
      </c>
      <c r="G24159" t="s">
        <v>2247</v>
      </c>
      <c r="H24159" t="s">
        <v>2262</v>
      </c>
      <c r="J24159" s="40">
        <v>0</v>
      </c>
      <c r="K24159" s="40">
        <v>0</v>
      </c>
    </row>
    <row r="24160" spans="1:11" x14ac:dyDescent="0.35">
      <c r="A24160">
        <v>67003</v>
      </c>
      <c r="B24160" t="s">
        <v>411</v>
      </c>
      <c r="C24160" s="70">
        <v>0</v>
      </c>
      <c r="D24160" s="70">
        <v>0</v>
      </c>
      <c r="E24160" s="71">
        <v>44834</v>
      </c>
      <c r="F24160" t="s">
        <v>4898</v>
      </c>
      <c r="G24160" t="s">
        <v>2247</v>
      </c>
      <c r="H24160" t="s">
        <v>2262</v>
      </c>
      <c r="J24160" s="40">
        <v>0</v>
      </c>
      <c r="K24160" s="40">
        <v>0</v>
      </c>
    </row>
    <row r="24161" spans="1:11" x14ac:dyDescent="0.35">
      <c r="A24161">
        <v>67003</v>
      </c>
      <c r="B24161" t="s">
        <v>411</v>
      </c>
      <c r="C24161" s="70">
        <v>0</v>
      </c>
      <c r="D24161" s="70">
        <v>0</v>
      </c>
      <c r="E24161" s="71">
        <v>44834</v>
      </c>
      <c r="F24161" t="s">
        <v>4897</v>
      </c>
      <c r="G24161" t="s">
        <v>2247</v>
      </c>
      <c r="H24161" t="s">
        <v>2262</v>
      </c>
      <c r="J24161" s="40">
        <v>0</v>
      </c>
      <c r="K24161" s="40">
        <v>0</v>
      </c>
    </row>
    <row r="24162" spans="1:11" x14ac:dyDescent="0.35">
      <c r="A24162">
        <v>67003</v>
      </c>
      <c r="B24162" t="s">
        <v>411</v>
      </c>
      <c r="C24162" s="70">
        <v>0</v>
      </c>
      <c r="D24162" s="70">
        <v>0</v>
      </c>
      <c r="E24162" s="71">
        <v>44834</v>
      </c>
      <c r="F24162" t="s">
        <v>4896</v>
      </c>
      <c r="G24162" t="s">
        <v>2247</v>
      </c>
      <c r="H24162" t="s">
        <v>2262</v>
      </c>
      <c r="J24162" s="40">
        <v>0</v>
      </c>
      <c r="K24162" s="40">
        <v>0</v>
      </c>
    </row>
    <row r="24163" spans="1:11" x14ac:dyDescent="0.35">
      <c r="A24163">
        <v>67003</v>
      </c>
      <c r="B24163" t="s">
        <v>411</v>
      </c>
      <c r="C24163" s="70">
        <v>0</v>
      </c>
      <c r="D24163" s="70">
        <v>0</v>
      </c>
      <c r="E24163" s="71">
        <v>44834</v>
      </c>
      <c r="F24163" t="s">
        <v>4895</v>
      </c>
      <c r="G24163" t="s">
        <v>2247</v>
      </c>
      <c r="H24163" t="s">
        <v>2262</v>
      </c>
      <c r="J24163" s="40">
        <v>0</v>
      </c>
      <c r="K24163" s="40">
        <v>0</v>
      </c>
    </row>
    <row r="24164" spans="1:11" x14ac:dyDescent="0.35">
      <c r="A24164">
        <v>67003</v>
      </c>
      <c r="B24164" t="s">
        <v>411</v>
      </c>
      <c r="C24164" s="70">
        <v>0</v>
      </c>
      <c r="D24164" s="70">
        <v>0</v>
      </c>
      <c r="E24164" s="71">
        <v>44834</v>
      </c>
      <c r="F24164" t="s">
        <v>4894</v>
      </c>
      <c r="G24164" t="s">
        <v>2247</v>
      </c>
      <c r="H24164" t="s">
        <v>2262</v>
      </c>
      <c r="J24164" s="40">
        <v>0</v>
      </c>
      <c r="K24164" s="40">
        <v>0</v>
      </c>
    </row>
    <row r="24165" spans="1:11" x14ac:dyDescent="0.35">
      <c r="A24165">
        <v>67003</v>
      </c>
      <c r="B24165" t="s">
        <v>411</v>
      </c>
      <c r="C24165" s="70">
        <v>0</v>
      </c>
      <c r="D24165" s="70">
        <v>0</v>
      </c>
      <c r="E24165" s="71">
        <v>44834</v>
      </c>
      <c r="F24165" t="s">
        <v>4893</v>
      </c>
      <c r="G24165" t="s">
        <v>2247</v>
      </c>
      <c r="H24165" t="s">
        <v>2262</v>
      </c>
      <c r="J24165" s="40">
        <v>0</v>
      </c>
      <c r="K24165" s="40">
        <v>0</v>
      </c>
    </row>
    <row r="24166" spans="1:11" x14ac:dyDescent="0.35">
      <c r="A24166">
        <v>67003</v>
      </c>
      <c r="B24166" t="s">
        <v>411</v>
      </c>
      <c r="C24166" s="70">
        <v>0</v>
      </c>
      <c r="D24166" s="70">
        <v>0</v>
      </c>
      <c r="E24166" s="71">
        <v>44834</v>
      </c>
      <c r="F24166" t="s">
        <v>4892</v>
      </c>
      <c r="G24166" t="s">
        <v>2247</v>
      </c>
      <c r="H24166" t="s">
        <v>2262</v>
      </c>
      <c r="J24166" s="40">
        <v>0</v>
      </c>
      <c r="K24166" s="40">
        <v>0</v>
      </c>
    </row>
    <row r="24167" spans="1:11" x14ac:dyDescent="0.35">
      <c r="A24167">
        <v>67003</v>
      </c>
      <c r="B24167" t="s">
        <v>411</v>
      </c>
      <c r="C24167" s="70">
        <v>0</v>
      </c>
      <c r="D24167" s="70">
        <v>0</v>
      </c>
      <c r="E24167" s="71">
        <v>44834</v>
      </c>
      <c r="F24167" t="s">
        <v>4891</v>
      </c>
      <c r="G24167" t="s">
        <v>2247</v>
      </c>
      <c r="H24167" t="s">
        <v>2262</v>
      </c>
      <c r="J24167" s="40">
        <v>0</v>
      </c>
      <c r="K24167" s="40">
        <v>0</v>
      </c>
    </row>
    <row r="24168" spans="1:11" x14ac:dyDescent="0.35">
      <c r="A24168">
        <v>67003</v>
      </c>
      <c r="B24168" t="s">
        <v>411</v>
      </c>
      <c r="C24168" s="70">
        <v>0</v>
      </c>
      <c r="D24168" s="70">
        <v>0</v>
      </c>
      <c r="E24168" s="71">
        <v>44834</v>
      </c>
      <c r="F24168" t="s">
        <v>4890</v>
      </c>
      <c r="G24168" t="s">
        <v>2247</v>
      </c>
      <c r="H24168" t="s">
        <v>2262</v>
      </c>
      <c r="J24168" s="40">
        <v>0</v>
      </c>
      <c r="K24168" s="40">
        <v>0</v>
      </c>
    </row>
    <row r="24169" spans="1:11" x14ac:dyDescent="0.35">
      <c r="A24169">
        <v>67003</v>
      </c>
      <c r="B24169" t="s">
        <v>411</v>
      </c>
      <c r="C24169" s="70">
        <v>0</v>
      </c>
      <c r="D24169" s="70">
        <v>0</v>
      </c>
      <c r="E24169" s="71">
        <v>44834</v>
      </c>
      <c r="F24169" t="s">
        <v>4889</v>
      </c>
      <c r="G24169" t="s">
        <v>2247</v>
      </c>
      <c r="H24169" t="s">
        <v>2262</v>
      </c>
      <c r="J24169" s="40">
        <v>0</v>
      </c>
      <c r="K24169" s="40">
        <v>0</v>
      </c>
    </row>
    <row r="24170" spans="1:11" x14ac:dyDescent="0.35">
      <c r="A24170">
        <v>67003</v>
      </c>
      <c r="B24170" t="s">
        <v>411</v>
      </c>
      <c r="C24170" s="70">
        <v>0</v>
      </c>
      <c r="D24170" s="70">
        <v>0</v>
      </c>
      <c r="E24170" s="71">
        <v>44834</v>
      </c>
      <c r="F24170" t="s">
        <v>4888</v>
      </c>
      <c r="G24170" t="s">
        <v>2247</v>
      </c>
      <c r="H24170" t="s">
        <v>2262</v>
      </c>
      <c r="J24170" s="40">
        <v>0</v>
      </c>
      <c r="K24170" s="40">
        <v>0</v>
      </c>
    </row>
    <row r="24171" spans="1:11" x14ac:dyDescent="0.35">
      <c r="A24171">
        <v>67003</v>
      </c>
      <c r="B24171" t="s">
        <v>411</v>
      </c>
      <c r="C24171" s="70">
        <v>0</v>
      </c>
      <c r="D24171" s="70">
        <v>0</v>
      </c>
      <c r="E24171" s="71">
        <v>44834</v>
      </c>
      <c r="F24171" t="s">
        <v>4887</v>
      </c>
      <c r="G24171" t="s">
        <v>2247</v>
      </c>
      <c r="H24171" t="s">
        <v>2262</v>
      </c>
      <c r="J24171" s="40">
        <v>0</v>
      </c>
      <c r="K24171" s="40">
        <v>0</v>
      </c>
    </row>
    <row r="24172" spans="1:11" x14ac:dyDescent="0.35">
      <c r="A24172">
        <v>67003</v>
      </c>
      <c r="B24172" t="s">
        <v>411</v>
      </c>
      <c r="C24172" s="70">
        <v>0</v>
      </c>
      <c r="D24172" s="70">
        <v>0</v>
      </c>
      <c r="E24172" s="71">
        <v>44834</v>
      </c>
      <c r="F24172" t="s">
        <v>4886</v>
      </c>
      <c r="G24172" t="s">
        <v>2247</v>
      </c>
      <c r="H24172" t="s">
        <v>2262</v>
      </c>
      <c r="J24172" s="40">
        <v>0</v>
      </c>
      <c r="K24172" s="40">
        <v>0</v>
      </c>
    </row>
    <row r="24173" spans="1:11" x14ac:dyDescent="0.35">
      <c r="A24173">
        <v>67003</v>
      </c>
      <c r="B24173" t="s">
        <v>411</v>
      </c>
      <c r="C24173" s="70">
        <v>0</v>
      </c>
      <c r="D24173" s="70">
        <v>0</v>
      </c>
      <c r="E24173" s="71">
        <v>44834</v>
      </c>
      <c r="F24173" t="s">
        <v>4885</v>
      </c>
      <c r="G24173" t="s">
        <v>2247</v>
      </c>
      <c r="H24173" t="s">
        <v>2262</v>
      </c>
      <c r="J24173" s="40">
        <v>0</v>
      </c>
      <c r="K24173" s="40">
        <v>0</v>
      </c>
    </row>
    <row r="24174" spans="1:11" x14ac:dyDescent="0.35">
      <c r="A24174">
        <v>67003</v>
      </c>
      <c r="B24174" t="s">
        <v>411</v>
      </c>
      <c r="C24174" s="70">
        <v>0</v>
      </c>
      <c r="D24174" s="70">
        <v>0</v>
      </c>
      <c r="E24174" s="71">
        <v>44834</v>
      </c>
      <c r="F24174" t="s">
        <v>4884</v>
      </c>
      <c r="G24174" t="s">
        <v>2247</v>
      </c>
      <c r="H24174" t="s">
        <v>2262</v>
      </c>
      <c r="J24174" s="40">
        <v>0</v>
      </c>
      <c r="K24174" s="40">
        <v>0</v>
      </c>
    </row>
    <row r="24175" spans="1:11" x14ac:dyDescent="0.35">
      <c r="A24175">
        <v>67003</v>
      </c>
      <c r="B24175" t="s">
        <v>411</v>
      </c>
      <c r="C24175" s="70">
        <v>0</v>
      </c>
      <c r="D24175" s="70">
        <v>0</v>
      </c>
      <c r="E24175" s="71">
        <v>44834</v>
      </c>
      <c r="F24175" t="s">
        <v>4883</v>
      </c>
      <c r="G24175" t="s">
        <v>2247</v>
      </c>
      <c r="H24175" t="s">
        <v>2262</v>
      </c>
      <c r="J24175" s="40">
        <v>0</v>
      </c>
      <c r="K24175" s="40">
        <v>0</v>
      </c>
    </row>
    <row r="24176" spans="1:11" x14ac:dyDescent="0.35">
      <c r="A24176">
        <v>67003</v>
      </c>
      <c r="B24176" t="s">
        <v>411</v>
      </c>
      <c r="C24176" s="70">
        <v>0</v>
      </c>
      <c r="D24176" s="70">
        <v>0</v>
      </c>
      <c r="E24176" s="71">
        <v>44834</v>
      </c>
      <c r="F24176" t="s">
        <v>4882</v>
      </c>
      <c r="G24176" t="s">
        <v>2247</v>
      </c>
      <c r="H24176" t="s">
        <v>2262</v>
      </c>
      <c r="J24176" s="40">
        <v>0</v>
      </c>
      <c r="K24176" s="40">
        <v>0</v>
      </c>
    </row>
    <row r="24177" spans="1:11" x14ac:dyDescent="0.35">
      <c r="A24177">
        <v>67003</v>
      </c>
      <c r="B24177" t="s">
        <v>411</v>
      </c>
      <c r="C24177" s="70">
        <v>0</v>
      </c>
      <c r="D24177" s="70">
        <v>0</v>
      </c>
      <c r="E24177" s="71">
        <v>44834</v>
      </c>
      <c r="F24177" t="s">
        <v>4881</v>
      </c>
      <c r="G24177" t="s">
        <v>2247</v>
      </c>
      <c r="H24177" t="s">
        <v>2262</v>
      </c>
      <c r="J24177" s="40">
        <v>0</v>
      </c>
      <c r="K24177" s="40">
        <v>0</v>
      </c>
    </row>
    <row r="24178" spans="1:11" x14ac:dyDescent="0.35">
      <c r="A24178">
        <v>67003</v>
      </c>
      <c r="B24178" t="s">
        <v>411</v>
      </c>
      <c r="C24178" s="70">
        <v>0</v>
      </c>
      <c r="D24178" s="70">
        <v>0</v>
      </c>
      <c r="E24178" s="71">
        <v>44834</v>
      </c>
      <c r="F24178" t="s">
        <v>4880</v>
      </c>
      <c r="G24178" t="s">
        <v>2247</v>
      </c>
      <c r="H24178" t="s">
        <v>2262</v>
      </c>
      <c r="J24178" s="40">
        <v>0</v>
      </c>
      <c r="K24178" s="40">
        <v>0</v>
      </c>
    </row>
    <row r="24179" spans="1:11" x14ac:dyDescent="0.35">
      <c r="A24179">
        <v>67003</v>
      </c>
      <c r="B24179" t="s">
        <v>411</v>
      </c>
      <c r="C24179" s="70">
        <v>0</v>
      </c>
      <c r="D24179" s="70">
        <v>0</v>
      </c>
      <c r="E24179" s="71">
        <v>44834</v>
      </c>
      <c r="F24179" t="s">
        <v>4879</v>
      </c>
      <c r="G24179" t="s">
        <v>2247</v>
      </c>
      <c r="H24179" t="s">
        <v>2262</v>
      </c>
      <c r="J24179" s="40">
        <v>0</v>
      </c>
      <c r="K24179" s="40">
        <v>0</v>
      </c>
    </row>
    <row r="24180" spans="1:11" x14ac:dyDescent="0.35">
      <c r="A24180">
        <v>67003</v>
      </c>
      <c r="B24180" t="s">
        <v>411</v>
      </c>
      <c r="C24180" s="70">
        <v>0</v>
      </c>
      <c r="D24180" s="70">
        <v>0</v>
      </c>
      <c r="E24180" s="71">
        <v>44834</v>
      </c>
      <c r="F24180" t="s">
        <v>4878</v>
      </c>
      <c r="G24180" t="s">
        <v>2247</v>
      </c>
      <c r="H24180" t="s">
        <v>2262</v>
      </c>
      <c r="J24180" s="40">
        <v>0</v>
      </c>
      <c r="K24180" s="40">
        <v>0</v>
      </c>
    </row>
    <row r="24181" spans="1:11" x14ac:dyDescent="0.35">
      <c r="A24181">
        <v>67003</v>
      </c>
      <c r="B24181" t="s">
        <v>411</v>
      </c>
      <c r="C24181" s="70">
        <v>0</v>
      </c>
      <c r="D24181" s="70">
        <v>0</v>
      </c>
      <c r="E24181" s="71">
        <v>44834</v>
      </c>
      <c r="F24181" t="s">
        <v>4877</v>
      </c>
      <c r="G24181" t="s">
        <v>2247</v>
      </c>
      <c r="H24181" t="s">
        <v>2262</v>
      </c>
      <c r="J24181" s="40">
        <v>0</v>
      </c>
      <c r="K24181" s="40">
        <v>0</v>
      </c>
    </row>
    <row r="24182" spans="1:11" x14ac:dyDescent="0.35">
      <c r="A24182">
        <v>67003</v>
      </c>
      <c r="B24182" t="s">
        <v>411</v>
      </c>
      <c r="C24182" s="70">
        <v>0</v>
      </c>
      <c r="D24182" s="70">
        <v>0</v>
      </c>
      <c r="E24182" s="71">
        <v>44834</v>
      </c>
      <c r="F24182" t="s">
        <v>4876</v>
      </c>
      <c r="G24182" t="s">
        <v>2247</v>
      </c>
      <c r="H24182" t="s">
        <v>2262</v>
      </c>
      <c r="J24182" s="40">
        <v>0</v>
      </c>
      <c r="K24182" s="40">
        <v>0</v>
      </c>
    </row>
    <row r="24183" spans="1:11" x14ac:dyDescent="0.35">
      <c r="A24183">
        <v>67003</v>
      </c>
      <c r="B24183" t="s">
        <v>411</v>
      </c>
      <c r="C24183" s="70">
        <v>0</v>
      </c>
      <c r="D24183" s="70">
        <v>0</v>
      </c>
      <c r="E24183" s="71">
        <v>44834</v>
      </c>
      <c r="F24183" t="s">
        <v>4875</v>
      </c>
      <c r="G24183" t="s">
        <v>2247</v>
      </c>
      <c r="H24183" t="s">
        <v>2262</v>
      </c>
      <c r="J24183" s="40">
        <v>0</v>
      </c>
      <c r="K24183" s="40">
        <v>0</v>
      </c>
    </row>
    <row r="24184" spans="1:11" x14ac:dyDescent="0.35">
      <c r="A24184">
        <v>67003</v>
      </c>
      <c r="B24184" t="s">
        <v>411</v>
      </c>
      <c r="C24184" s="70">
        <v>0</v>
      </c>
      <c r="D24184" s="70">
        <v>0</v>
      </c>
      <c r="E24184" s="71">
        <v>44834</v>
      </c>
      <c r="F24184" t="s">
        <v>4874</v>
      </c>
      <c r="G24184" t="s">
        <v>2247</v>
      </c>
      <c r="H24184" t="s">
        <v>2262</v>
      </c>
      <c r="J24184" s="40">
        <v>0</v>
      </c>
      <c r="K24184" s="40">
        <v>0</v>
      </c>
    </row>
    <row r="24185" spans="1:11" x14ac:dyDescent="0.35">
      <c r="A24185">
        <v>67003</v>
      </c>
      <c r="B24185" t="s">
        <v>411</v>
      </c>
      <c r="C24185" s="70">
        <v>0</v>
      </c>
      <c r="D24185" s="70">
        <v>0</v>
      </c>
      <c r="E24185" s="71">
        <v>44834</v>
      </c>
      <c r="F24185" t="s">
        <v>4873</v>
      </c>
      <c r="G24185" t="s">
        <v>2247</v>
      </c>
      <c r="H24185" t="s">
        <v>2262</v>
      </c>
      <c r="J24185" s="40">
        <v>0</v>
      </c>
      <c r="K24185" s="40">
        <v>0</v>
      </c>
    </row>
    <row r="24186" spans="1:11" x14ac:dyDescent="0.35">
      <c r="A24186">
        <v>67003</v>
      </c>
      <c r="B24186" t="s">
        <v>411</v>
      </c>
      <c r="C24186" s="70">
        <v>0</v>
      </c>
      <c r="D24186" s="70">
        <v>0</v>
      </c>
      <c r="E24186" s="71">
        <v>44834</v>
      </c>
      <c r="F24186" t="s">
        <v>4872</v>
      </c>
      <c r="G24186" t="s">
        <v>2247</v>
      </c>
      <c r="H24186" t="s">
        <v>2262</v>
      </c>
      <c r="J24186" s="40">
        <v>0</v>
      </c>
      <c r="K24186" s="40">
        <v>0</v>
      </c>
    </row>
    <row r="24187" spans="1:11" x14ac:dyDescent="0.35">
      <c r="A24187">
        <v>67003</v>
      </c>
      <c r="B24187" t="s">
        <v>411</v>
      </c>
      <c r="C24187" s="70">
        <v>0</v>
      </c>
      <c r="D24187" s="70">
        <v>0</v>
      </c>
      <c r="E24187" s="71">
        <v>44834</v>
      </c>
      <c r="F24187" t="s">
        <v>2263</v>
      </c>
      <c r="G24187" t="s">
        <v>2247</v>
      </c>
      <c r="H24187" t="s">
        <v>2262</v>
      </c>
      <c r="J24187" s="40">
        <v>0</v>
      </c>
      <c r="K24187" s="40">
        <v>0</v>
      </c>
    </row>
    <row r="24188" spans="1:11" x14ac:dyDescent="0.35">
      <c r="A24188">
        <v>67003</v>
      </c>
      <c r="B24188" t="s">
        <v>411</v>
      </c>
      <c r="C24188" s="70">
        <v>0</v>
      </c>
      <c r="D24188" s="70">
        <v>0</v>
      </c>
      <c r="E24188" s="71">
        <v>44834</v>
      </c>
      <c r="F24188" t="s">
        <v>4871</v>
      </c>
      <c r="G24188" t="s">
        <v>2247</v>
      </c>
      <c r="H24188" t="s">
        <v>2262</v>
      </c>
      <c r="J24188" s="40">
        <v>467.02</v>
      </c>
      <c r="K24188" s="40">
        <v>0</v>
      </c>
    </row>
    <row r="24189" spans="1:11" x14ac:dyDescent="0.35">
      <c r="A24189">
        <v>67003</v>
      </c>
      <c r="B24189" t="s">
        <v>411</v>
      </c>
      <c r="C24189" s="70">
        <v>0</v>
      </c>
      <c r="D24189" s="70">
        <v>0</v>
      </c>
      <c r="E24189" s="71">
        <v>44834</v>
      </c>
      <c r="F24189" t="s">
        <v>4870</v>
      </c>
      <c r="G24189" t="s">
        <v>2247</v>
      </c>
      <c r="H24189" t="s">
        <v>2262</v>
      </c>
      <c r="J24189" s="40">
        <v>12469.14</v>
      </c>
      <c r="K24189" s="40">
        <v>0</v>
      </c>
    </row>
    <row r="24190" spans="1:11" x14ac:dyDescent="0.35">
      <c r="A24190">
        <v>67003</v>
      </c>
      <c r="B24190" t="s">
        <v>411</v>
      </c>
      <c r="C24190" s="70">
        <v>0</v>
      </c>
      <c r="D24190" s="70">
        <v>0</v>
      </c>
      <c r="E24190" s="71">
        <v>44834</v>
      </c>
      <c r="F24190" t="s">
        <v>4869</v>
      </c>
      <c r="G24190" t="s">
        <v>2247</v>
      </c>
      <c r="H24190" t="s">
        <v>2262</v>
      </c>
      <c r="J24190" s="40">
        <v>29.79</v>
      </c>
      <c r="K24190" s="40">
        <v>0</v>
      </c>
    </row>
    <row r="24191" spans="1:11" x14ac:dyDescent="0.35">
      <c r="A24191">
        <v>67003</v>
      </c>
      <c r="B24191" t="s">
        <v>411</v>
      </c>
      <c r="C24191" s="70">
        <v>0</v>
      </c>
      <c r="D24191" s="70">
        <v>0</v>
      </c>
      <c r="E24191" s="71">
        <v>44834</v>
      </c>
      <c r="F24191" t="s">
        <v>4868</v>
      </c>
      <c r="G24191" t="s">
        <v>2247</v>
      </c>
      <c r="H24191" t="s">
        <v>2262</v>
      </c>
      <c r="J24191" s="40">
        <v>0</v>
      </c>
      <c r="K24191" s="40">
        <v>109.7</v>
      </c>
    </row>
    <row r="24192" spans="1:11" x14ac:dyDescent="0.35">
      <c r="A24192">
        <v>67003</v>
      </c>
      <c r="B24192" t="s">
        <v>411</v>
      </c>
      <c r="C24192" s="70">
        <v>0</v>
      </c>
      <c r="D24192" s="70">
        <v>0</v>
      </c>
      <c r="E24192" s="71">
        <v>44834</v>
      </c>
      <c r="F24192" t="s">
        <v>4867</v>
      </c>
      <c r="G24192" t="s">
        <v>2247</v>
      </c>
      <c r="H24192" t="s">
        <v>2262</v>
      </c>
      <c r="J24192" s="40">
        <v>0</v>
      </c>
      <c r="K24192" s="40">
        <v>1.58</v>
      </c>
    </row>
    <row r="24193" spans="1:11" x14ac:dyDescent="0.35">
      <c r="A24193">
        <v>67003</v>
      </c>
      <c r="B24193" t="s">
        <v>411</v>
      </c>
      <c r="C24193" s="70">
        <v>0</v>
      </c>
      <c r="D24193" s="70">
        <v>0</v>
      </c>
      <c r="E24193" s="71">
        <v>44834</v>
      </c>
      <c r="F24193" t="s">
        <v>4866</v>
      </c>
      <c r="G24193" t="s">
        <v>2247</v>
      </c>
      <c r="H24193" t="s">
        <v>2262</v>
      </c>
      <c r="J24193" s="40">
        <v>1083.45</v>
      </c>
      <c r="K24193" s="40">
        <v>0</v>
      </c>
    </row>
    <row r="24194" spans="1:11" x14ac:dyDescent="0.35">
      <c r="A24194">
        <v>67003</v>
      </c>
      <c r="B24194" t="s">
        <v>411</v>
      </c>
      <c r="C24194" s="70">
        <v>0</v>
      </c>
      <c r="D24194" s="70">
        <v>0</v>
      </c>
      <c r="E24194" s="71">
        <v>44834</v>
      </c>
      <c r="F24194" t="s">
        <v>4865</v>
      </c>
      <c r="G24194" t="s">
        <v>2247</v>
      </c>
      <c r="H24194" t="s">
        <v>2262</v>
      </c>
      <c r="J24194" s="40">
        <v>1956.87</v>
      </c>
      <c r="K24194" s="40">
        <v>0</v>
      </c>
    </row>
    <row r="24195" spans="1:11" x14ac:dyDescent="0.35">
      <c r="A24195">
        <v>67003</v>
      </c>
      <c r="B24195" t="s">
        <v>411</v>
      </c>
      <c r="C24195" s="70">
        <v>0</v>
      </c>
      <c r="D24195" s="70">
        <v>0</v>
      </c>
      <c r="E24195" s="71">
        <v>44834</v>
      </c>
      <c r="F24195" t="s">
        <v>4864</v>
      </c>
      <c r="G24195" t="s">
        <v>2247</v>
      </c>
      <c r="H24195" t="s">
        <v>2262</v>
      </c>
      <c r="J24195" s="40">
        <v>0.28999999999999998</v>
      </c>
      <c r="K24195" s="40">
        <v>0</v>
      </c>
    </row>
    <row r="24196" spans="1:11" x14ac:dyDescent="0.35">
      <c r="A24196">
        <v>67003</v>
      </c>
      <c r="B24196" t="s">
        <v>411</v>
      </c>
      <c r="C24196" s="70">
        <v>0</v>
      </c>
      <c r="D24196" s="70">
        <v>0</v>
      </c>
      <c r="E24196" s="71">
        <v>44834</v>
      </c>
      <c r="F24196" t="s">
        <v>4863</v>
      </c>
      <c r="G24196" t="s">
        <v>2247</v>
      </c>
      <c r="H24196" t="s">
        <v>2262</v>
      </c>
      <c r="J24196" s="40">
        <v>2.2999999999999998</v>
      </c>
      <c r="K24196" s="40">
        <v>0</v>
      </c>
    </row>
    <row r="24197" spans="1:11" x14ac:dyDescent="0.35">
      <c r="A24197">
        <v>67003</v>
      </c>
      <c r="B24197" t="s">
        <v>411</v>
      </c>
      <c r="C24197" s="70">
        <v>0</v>
      </c>
      <c r="D24197" s="70">
        <v>0</v>
      </c>
      <c r="E24197" s="71">
        <v>44834</v>
      </c>
      <c r="F24197" t="s">
        <v>4862</v>
      </c>
      <c r="G24197" t="s">
        <v>2247</v>
      </c>
      <c r="H24197" t="s">
        <v>2262</v>
      </c>
      <c r="J24197" s="40">
        <v>2.23</v>
      </c>
      <c r="K24197" s="40">
        <v>0</v>
      </c>
    </row>
    <row r="24198" spans="1:11" x14ac:dyDescent="0.35">
      <c r="A24198">
        <v>67003</v>
      </c>
      <c r="B24198" t="s">
        <v>411</v>
      </c>
      <c r="C24198" s="70">
        <v>0</v>
      </c>
      <c r="D24198" s="70">
        <v>0</v>
      </c>
      <c r="E24198" s="71">
        <v>44834</v>
      </c>
      <c r="F24198" t="s">
        <v>4861</v>
      </c>
      <c r="G24198" t="s">
        <v>2247</v>
      </c>
      <c r="H24198" t="s">
        <v>2262</v>
      </c>
      <c r="J24198" s="40">
        <v>0</v>
      </c>
      <c r="K24198" s="40">
        <v>4.76</v>
      </c>
    </row>
    <row r="24199" spans="1:11" x14ac:dyDescent="0.35">
      <c r="A24199">
        <v>67003</v>
      </c>
      <c r="B24199" t="s">
        <v>411</v>
      </c>
      <c r="C24199" s="70">
        <v>0</v>
      </c>
      <c r="D24199" s="70">
        <v>0</v>
      </c>
      <c r="E24199" s="71">
        <v>44834</v>
      </c>
      <c r="F24199" t="s">
        <v>4860</v>
      </c>
      <c r="G24199" t="s">
        <v>2247</v>
      </c>
      <c r="H24199" t="s">
        <v>2262</v>
      </c>
      <c r="J24199" s="40">
        <v>414.57</v>
      </c>
      <c r="K24199" s="40">
        <v>0</v>
      </c>
    </row>
    <row r="24200" spans="1:11" x14ac:dyDescent="0.35">
      <c r="A24200">
        <v>67003</v>
      </c>
      <c r="B24200" t="s">
        <v>411</v>
      </c>
      <c r="C24200" s="70">
        <v>0</v>
      </c>
      <c r="D24200" s="70">
        <v>0</v>
      </c>
      <c r="E24200" s="71">
        <v>44834</v>
      </c>
      <c r="F24200" t="s">
        <v>4859</v>
      </c>
      <c r="G24200" t="s">
        <v>2247</v>
      </c>
      <c r="H24200" t="s">
        <v>2262</v>
      </c>
      <c r="J24200" s="40">
        <v>0</v>
      </c>
      <c r="K24200" s="40">
        <v>41.31</v>
      </c>
    </row>
    <row r="24201" spans="1:11" x14ac:dyDescent="0.35">
      <c r="A24201">
        <v>67003</v>
      </c>
      <c r="B24201" t="s">
        <v>411</v>
      </c>
      <c r="C24201" s="70">
        <v>0</v>
      </c>
      <c r="D24201" s="70">
        <v>0</v>
      </c>
      <c r="E24201" s="71">
        <v>44834</v>
      </c>
      <c r="F24201" t="s">
        <v>4858</v>
      </c>
      <c r="G24201" t="s">
        <v>2247</v>
      </c>
      <c r="H24201" t="s">
        <v>2262</v>
      </c>
      <c r="J24201" s="40">
        <v>0</v>
      </c>
      <c r="K24201" s="40">
        <v>69.77</v>
      </c>
    </row>
    <row r="24202" spans="1:11" x14ac:dyDescent="0.35">
      <c r="A24202">
        <v>67003</v>
      </c>
      <c r="B24202" t="s">
        <v>411</v>
      </c>
      <c r="C24202" s="70">
        <v>0</v>
      </c>
      <c r="D24202" s="70">
        <v>0</v>
      </c>
      <c r="E24202" s="71">
        <v>44834</v>
      </c>
      <c r="F24202" t="s">
        <v>4857</v>
      </c>
      <c r="G24202" t="s">
        <v>2247</v>
      </c>
      <c r="H24202" t="s">
        <v>2262</v>
      </c>
      <c r="J24202" s="40">
        <v>0</v>
      </c>
      <c r="K24202" s="40">
        <v>433.13</v>
      </c>
    </row>
    <row r="24203" spans="1:11" x14ac:dyDescent="0.35">
      <c r="A24203">
        <v>67003</v>
      </c>
      <c r="B24203" t="s">
        <v>411</v>
      </c>
      <c r="C24203" s="70">
        <v>0</v>
      </c>
      <c r="D24203" s="70">
        <v>0</v>
      </c>
      <c r="E24203" s="71">
        <v>44834</v>
      </c>
      <c r="F24203" t="s">
        <v>4856</v>
      </c>
      <c r="G24203" t="s">
        <v>2247</v>
      </c>
      <c r="H24203" t="s">
        <v>2262</v>
      </c>
      <c r="J24203" s="40">
        <v>45.9</v>
      </c>
      <c r="K24203" s="40">
        <v>0</v>
      </c>
    </row>
    <row r="24204" spans="1:11" x14ac:dyDescent="0.35">
      <c r="A24204">
        <v>67003</v>
      </c>
      <c r="B24204" t="s">
        <v>411</v>
      </c>
      <c r="C24204" s="70">
        <v>0</v>
      </c>
      <c r="D24204" s="70">
        <v>0</v>
      </c>
      <c r="E24204" s="71">
        <v>44834</v>
      </c>
      <c r="F24204" t="s">
        <v>4855</v>
      </c>
      <c r="G24204" t="s">
        <v>2247</v>
      </c>
      <c r="H24204" t="s">
        <v>2262</v>
      </c>
      <c r="J24204" s="40">
        <v>0</v>
      </c>
      <c r="K24204" s="40">
        <v>53.91</v>
      </c>
    </row>
    <row r="24205" spans="1:11" x14ac:dyDescent="0.35">
      <c r="A24205">
        <v>67003</v>
      </c>
      <c r="B24205" t="s">
        <v>411</v>
      </c>
      <c r="C24205" s="70">
        <v>0</v>
      </c>
      <c r="D24205" s="70">
        <v>0</v>
      </c>
      <c r="E24205" s="71">
        <v>44834</v>
      </c>
      <c r="F24205" t="s">
        <v>4854</v>
      </c>
      <c r="G24205" t="s">
        <v>2247</v>
      </c>
      <c r="H24205" t="s">
        <v>2262</v>
      </c>
      <c r="J24205" s="40">
        <v>0</v>
      </c>
      <c r="K24205" s="40">
        <v>601.48</v>
      </c>
    </row>
    <row r="24206" spans="1:11" x14ac:dyDescent="0.35">
      <c r="A24206">
        <v>67003</v>
      </c>
      <c r="B24206" t="s">
        <v>411</v>
      </c>
      <c r="C24206" s="70">
        <v>0</v>
      </c>
      <c r="D24206" s="70">
        <v>0</v>
      </c>
      <c r="E24206" s="71">
        <v>44834</v>
      </c>
      <c r="F24206" t="s">
        <v>4853</v>
      </c>
      <c r="G24206" t="s">
        <v>2247</v>
      </c>
      <c r="H24206" t="s">
        <v>2262</v>
      </c>
      <c r="J24206" s="40">
        <v>0</v>
      </c>
      <c r="K24206" s="40">
        <v>980.78</v>
      </c>
    </row>
    <row r="24207" spans="1:11" x14ac:dyDescent="0.35">
      <c r="A24207">
        <v>67003</v>
      </c>
      <c r="B24207" t="s">
        <v>411</v>
      </c>
      <c r="C24207" s="70">
        <v>0</v>
      </c>
      <c r="D24207" s="70">
        <v>0</v>
      </c>
      <c r="E24207" s="71">
        <v>44834</v>
      </c>
      <c r="F24207" t="s">
        <v>4852</v>
      </c>
      <c r="G24207" t="s">
        <v>2247</v>
      </c>
      <c r="H24207" t="s">
        <v>2262</v>
      </c>
      <c r="J24207" s="40">
        <v>0</v>
      </c>
      <c r="K24207" s="40">
        <v>9.99</v>
      </c>
    </row>
    <row r="24208" spans="1:11" x14ac:dyDescent="0.35">
      <c r="A24208">
        <v>67003</v>
      </c>
      <c r="B24208" t="s">
        <v>411</v>
      </c>
      <c r="C24208" s="70">
        <v>0</v>
      </c>
      <c r="D24208" s="70">
        <v>0</v>
      </c>
      <c r="E24208" s="71">
        <v>44834</v>
      </c>
      <c r="F24208" t="s">
        <v>4851</v>
      </c>
      <c r="G24208" t="s">
        <v>2247</v>
      </c>
      <c r="H24208" t="s">
        <v>2262</v>
      </c>
      <c r="J24208" s="40">
        <v>71.44</v>
      </c>
      <c r="K24208" s="40">
        <v>0</v>
      </c>
    </row>
    <row r="24209" spans="1:11" x14ac:dyDescent="0.35">
      <c r="A24209">
        <v>67003</v>
      </c>
      <c r="B24209" t="s">
        <v>411</v>
      </c>
      <c r="C24209" s="70">
        <v>0</v>
      </c>
      <c r="D24209" s="70">
        <v>0</v>
      </c>
      <c r="E24209" s="71">
        <v>44834</v>
      </c>
      <c r="F24209" t="s">
        <v>4850</v>
      </c>
      <c r="G24209" t="s">
        <v>2247</v>
      </c>
      <c r="H24209" t="s">
        <v>2262</v>
      </c>
      <c r="J24209" s="40">
        <v>0</v>
      </c>
      <c r="K24209" s="40">
        <v>1.48</v>
      </c>
    </row>
    <row r="24210" spans="1:11" x14ac:dyDescent="0.35">
      <c r="A24210">
        <v>67003</v>
      </c>
      <c r="B24210" t="s">
        <v>411</v>
      </c>
      <c r="C24210" s="70">
        <v>0</v>
      </c>
      <c r="D24210" s="70">
        <v>0</v>
      </c>
      <c r="E24210" s="71">
        <v>44834</v>
      </c>
      <c r="F24210" t="s">
        <v>4849</v>
      </c>
      <c r="G24210" t="s">
        <v>2247</v>
      </c>
      <c r="H24210" t="s">
        <v>2262</v>
      </c>
      <c r="J24210" s="40">
        <v>0</v>
      </c>
      <c r="K24210" s="40">
        <v>13.51</v>
      </c>
    </row>
    <row r="24211" spans="1:11" x14ac:dyDescent="0.35">
      <c r="A24211">
        <v>67003</v>
      </c>
      <c r="B24211" t="s">
        <v>411</v>
      </c>
      <c r="C24211" s="70">
        <v>0</v>
      </c>
      <c r="D24211" s="70">
        <v>0</v>
      </c>
      <c r="E24211" s="71">
        <v>44834</v>
      </c>
      <c r="F24211" t="s">
        <v>4848</v>
      </c>
      <c r="G24211" t="s">
        <v>2247</v>
      </c>
      <c r="H24211" t="s">
        <v>2262</v>
      </c>
      <c r="J24211" s="40">
        <v>0</v>
      </c>
      <c r="K24211" s="40">
        <v>36.840000000000003</v>
      </c>
    </row>
    <row r="24212" spans="1:11" x14ac:dyDescent="0.35">
      <c r="A24212">
        <v>67003</v>
      </c>
      <c r="B24212" t="s">
        <v>411</v>
      </c>
      <c r="C24212" s="70">
        <v>0</v>
      </c>
      <c r="D24212" s="70">
        <v>0</v>
      </c>
      <c r="E24212" s="71">
        <v>44834</v>
      </c>
      <c r="F24212" t="s">
        <v>4847</v>
      </c>
      <c r="G24212" t="s">
        <v>2247</v>
      </c>
      <c r="H24212" t="s">
        <v>2262</v>
      </c>
      <c r="J24212" s="40">
        <v>0</v>
      </c>
      <c r="K24212" s="40">
        <v>68.67</v>
      </c>
    </row>
    <row r="24213" spans="1:11" x14ac:dyDescent="0.35">
      <c r="A24213">
        <v>67003</v>
      </c>
      <c r="B24213" t="s">
        <v>411</v>
      </c>
      <c r="C24213" s="70">
        <v>0</v>
      </c>
      <c r="D24213" s="70">
        <v>0</v>
      </c>
      <c r="E24213" s="71">
        <v>44834</v>
      </c>
      <c r="F24213" t="s">
        <v>4846</v>
      </c>
      <c r="G24213" t="s">
        <v>2247</v>
      </c>
      <c r="H24213" t="s">
        <v>2262</v>
      </c>
      <c r="J24213" s="40">
        <v>0</v>
      </c>
      <c r="K24213" s="40">
        <v>122.41</v>
      </c>
    </row>
    <row r="24214" spans="1:11" x14ac:dyDescent="0.35">
      <c r="A24214">
        <v>67003</v>
      </c>
      <c r="B24214" t="s">
        <v>411</v>
      </c>
      <c r="C24214" s="70">
        <v>0</v>
      </c>
      <c r="D24214" s="70">
        <v>0</v>
      </c>
      <c r="E24214" s="71">
        <v>44834</v>
      </c>
      <c r="F24214" t="s">
        <v>4845</v>
      </c>
      <c r="G24214" t="s">
        <v>2247</v>
      </c>
      <c r="H24214" t="s">
        <v>2262</v>
      </c>
      <c r="J24214" s="40">
        <v>0</v>
      </c>
      <c r="K24214" s="40">
        <v>1.46</v>
      </c>
    </row>
    <row r="24215" spans="1:11" x14ac:dyDescent="0.35">
      <c r="A24215">
        <v>67003</v>
      </c>
      <c r="B24215" t="s">
        <v>411</v>
      </c>
      <c r="C24215" s="70">
        <v>0</v>
      </c>
      <c r="D24215" s="70">
        <v>0</v>
      </c>
      <c r="E24215" s="71">
        <v>44834</v>
      </c>
      <c r="F24215" t="s">
        <v>4844</v>
      </c>
      <c r="G24215" t="s">
        <v>2247</v>
      </c>
      <c r="H24215" t="s">
        <v>2262</v>
      </c>
      <c r="J24215" s="40">
        <v>0</v>
      </c>
      <c r="K24215" s="40">
        <v>253.12</v>
      </c>
    </row>
    <row r="24216" spans="1:11" x14ac:dyDescent="0.35">
      <c r="A24216">
        <v>67003</v>
      </c>
      <c r="B24216" t="s">
        <v>411</v>
      </c>
      <c r="C24216" s="70">
        <v>0</v>
      </c>
      <c r="D24216" s="70">
        <v>0</v>
      </c>
      <c r="E24216" s="71">
        <v>44834</v>
      </c>
      <c r="F24216" t="s">
        <v>4843</v>
      </c>
      <c r="G24216" t="s">
        <v>2247</v>
      </c>
      <c r="H24216" t="s">
        <v>2262</v>
      </c>
      <c r="J24216" s="40">
        <v>5242.43</v>
      </c>
      <c r="K24216" s="40">
        <v>0</v>
      </c>
    </row>
    <row r="24217" spans="1:11" x14ac:dyDescent="0.35">
      <c r="A24217">
        <v>67003</v>
      </c>
      <c r="B24217" t="s">
        <v>411</v>
      </c>
      <c r="C24217" s="70">
        <v>0</v>
      </c>
      <c r="D24217" s="70">
        <v>0</v>
      </c>
      <c r="E24217" s="71">
        <v>44834</v>
      </c>
      <c r="F24217" t="s">
        <v>4842</v>
      </c>
      <c r="G24217" t="s">
        <v>2247</v>
      </c>
      <c r="H24217" t="s">
        <v>2262</v>
      </c>
      <c r="J24217" s="40">
        <v>190.3</v>
      </c>
      <c r="K24217" s="40">
        <v>0</v>
      </c>
    </row>
    <row r="24218" spans="1:11" x14ac:dyDescent="0.35">
      <c r="A24218">
        <v>67003</v>
      </c>
      <c r="B24218" t="s">
        <v>411</v>
      </c>
      <c r="C24218" s="70">
        <v>0</v>
      </c>
      <c r="D24218" s="70">
        <v>0</v>
      </c>
      <c r="E24218" s="71">
        <v>44834</v>
      </c>
      <c r="F24218" t="s">
        <v>4841</v>
      </c>
      <c r="G24218" t="s">
        <v>2247</v>
      </c>
      <c r="H24218" t="s">
        <v>2262</v>
      </c>
      <c r="J24218" s="40">
        <v>0</v>
      </c>
      <c r="K24218" s="40">
        <v>238.53</v>
      </c>
    </row>
    <row r="24219" spans="1:11" x14ac:dyDescent="0.35">
      <c r="A24219">
        <v>67003</v>
      </c>
      <c r="B24219" t="s">
        <v>411</v>
      </c>
      <c r="C24219" s="70">
        <v>0</v>
      </c>
      <c r="D24219" s="70">
        <v>0</v>
      </c>
      <c r="E24219" s="71">
        <v>44834</v>
      </c>
      <c r="F24219" t="s">
        <v>4840</v>
      </c>
      <c r="G24219" t="s">
        <v>2247</v>
      </c>
      <c r="H24219" t="s">
        <v>2262</v>
      </c>
      <c r="J24219" s="40">
        <v>7382.87</v>
      </c>
      <c r="K24219" s="40">
        <v>0</v>
      </c>
    </row>
    <row r="24220" spans="1:11" x14ac:dyDescent="0.35">
      <c r="A24220">
        <v>67003</v>
      </c>
      <c r="B24220" t="s">
        <v>411</v>
      </c>
      <c r="C24220" s="70">
        <v>0</v>
      </c>
      <c r="D24220" s="70">
        <v>0</v>
      </c>
      <c r="E24220" s="71">
        <v>44834</v>
      </c>
      <c r="F24220" t="s">
        <v>4839</v>
      </c>
      <c r="G24220" t="s">
        <v>2247</v>
      </c>
      <c r="H24220" t="s">
        <v>2262</v>
      </c>
      <c r="J24220" s="40">
        <v>0</v>
      </c>
      <c r="K24220" s="40">
        <v>5.21</v>
      </c>
    </row>
    <row r="24221" spans="1:11" x14ac:dyDescent="0.35">
      <c r="A24221">
        <v>67003</v>
      </c>
      <c r="B24221" t="s">
        <v>411</v>
      </c>
      <c r="C24221" s="70">
        <v>0</v>
      </c>
      <c r="D24221" s="70">
        <v>0</v>
      </c>
      <c r="E24221" s="71">
        <v>44834</v>
      </c>
      <c r="F24221" t="s">
        <v>4838</v>
      </c>
      <c r="G24221" t="s">
        <v>2247</v>
      </c>
      <c r="H24221" t="s">
        <v>2262</v>
      </c>
      <c r="J24221" s="40">
        <v>0</v>
      </c>
      <c r="K24221" s="40">
        <v>465.31</v>
      </c>
    </row>
    <row r="24222" spans="1:11" x14ac:dyDescent="0.35">
      <c r="A24222">
        <v>67003</v>
      </c>
      <c r="B24222" t="s">
        <v>411</v>
      </c>
      <c r="C24222" s="70">
        <v>0</v>
      </c>
      <c r="D24222" s="70">
        <v>0</v>
      </c>
      <c r="E24222" s="71">
        <v>44834</v>
      </c>
      <c r="F24222" t="s">
        <v>4837</v>
      </c>
      <c r="G24222" t="s">
        <v>2247</v>
      </c>
      <c r="H24222" t="s">
        <v>2262</v>
      </c>
      <c r="J24222" s="40">
        <v>0</v>
      </c>
      <c r="K24222" s="40">
        <v>192.34</v>
      </c>
    </row>
    <row r="24223" spans="1:11" x14ac:dyDescent="0.35">
      <c r="A24223">
        <v>67003</v>
      </c>
      <c r="B24223" t="s">
        <v>411</v>
      </c>
      <c r="C24223" s="70">
        <v>0</v>
      </c>
      <c r="D24223" s="70">
        <v>0</v>
      </c>
      <c r="E24223" s="71">
        <v>44834</v>
      </c>
      <c r="F24223" t="s">
        <v>4836</v>
      </c>
      <c r="G24223" t="s">
        <v>2247</v>
      </c>
      <c r="H24223" t="s">
        <v>2262</v>
      </c>
      <c r="J24223" s="40">
        <v>19.07</v>
      </c>
      <c r="K24223" s="40">
        <v>0</v>
      </c>
    </row>
    <row r="24224" spans="1:11" x14ac:dyDescent="0.35">
      <c r="A24224">
        <v>67003</v>
      </c>
      <c r="B24224" t="s">
        <v>411</v>
      </c>
      <c r="C24224" s="70">
        <v>0</v>
      </c>
      <c r="D24224" s="70">
        <v>0</v>
      </c>
      <c r="E24224" s="71">
        <v>44834</v>
      </c>
      <c r="F24224" t="s">
        <v>4835</v>
      </c>
      <c r="G24224" t="s">
        <v>2247</v>
      </c>
      <c r="H24224" t="s">
        <v>2262</v>
      </c>
      <c r="J24224" s="40">
        <v>9.94</v>
      </c>
      <c r="K24224" s="40">
        <v>0</v>
      </c>
    </row>
    <row r="24225" spans="1:11" x14ac:dyDescent="0.35">
      <c r="A24225">
        <v>67003</v>
      </c>
      <c r="B24225" t="s">
        <v>411</v>
      </c>
      <c r="C24225" s="70">
        <v>0</v>
      </c>
      <c r="D24225" s="70">
        <v>0</v>
      </c>
      <c r="E24225" s="71">
        <v>44834</v>
      </c>
      <c r="F24225" t="s">
        <v>4834</v>
      </c>
      <c r="G24225" t="s">
        <v>2247</v>
      </c>
      <c r="H24225" t="s">
        <v>2262</v>
      </c>
      <c r="J24225" s="40">
        <v>2.74</v>
      </c>
      <c r="K24225" s="40">
        <v>0</v>
      </c>
    </row>
    <row r="24226" spans="1:11" x14ac:dyDescent="0.35">
      <c r="A24226">
        <v>67003</v>
      </c>
      <c r="B24226" t="s">
        <v>411</v>
      </c>
      <c r="C24226" s="70">
        <v>0</v>
      </c>
      <c r="D24226" s="70">
        <v>0</v>
      </c>
      <c r="E24226" s="71">
        <v>44834</v>
      </c>
      <c r="F24226" t="s">
        <v>4833</v>
      </c>
      <c r="G24226" t="s">
        <v>2247</v>
      </c>
      <c r="H24226" t="s">
        <v>2262</v>
      </c>
      <c r="J24226" s="40">
        <v>12107.94</v>
      </c>
      <c r="K24226" s="40">
        <v>0</v>
      </c>
    </row>
    <row r="24227" spans="1:11" x14ac:dyDescent="0.35">
      <c r="A24227">
        <v>67003</v>
      </c>
      <c r="B24227" t="s">
        <v>411</v>
      </c>
      <c r="C24227" s="70">
        <v>0</v>
      </c>
      <c r="D24227" s="70">
        <v>0</v>
      </c>
      <c r="E24227" s="71">
        <v>44834</v>
      </c>
      <c r="F24227" t="s">
        <v>4832</v>
      </c>
      <c r="G24227" t="s">
        <v>2247</v>
      </c>
      <c r="H24227" t="s">
        <v>2262</v>
      </c>
      <c r="J24227" s="40">
        <v>1257.5</v>
      </c>
      <c r="K24227" s="40">
        <v>0</v>
      </c>
    </row>
    <row r="24228" spans="1:11" x14ac:dyDescent="0.35">
      <c r="A24228">
        <v>67003</v>
      </c>
      <c r="B24228" t="s">
        <v>411</v>
      </c>
      <c r="C24228" s="70">
        <v>0</v>
      </c>
      <c r="D24228" s="70">
        <v>0</v>
      </c>
      <c r="E24228" s="71">
        <v>44834</v>
      </c>
      <c r="F24228" t="s">
        <v>4831</v>
      </c>
      <c r="G24228" t="s">
        <v>2247</v>
      </c>
      <c r="H24228" t="s">
        <v>2262</v>
      </c>
      <c r="J24228" s="40">
        <v>16384.04</v>
      </c>
      <c r="K24228" s="40">
        <v>0</v>
      </c>
    </row>
    <row r="24229" spans="1:11" x14ac:dyDescent="0.35">
      <c r="A24229">
        <v>67003</v>
      </c>
      <c r="B24229" t="s">
        <v>411</v>
      </c>
      <c r="C24229" s="70">
        <v>0</v>
      </c>
      <c r="D24229" s="70">
        <v>0</v>
      </c>
      <c r="E24229" s="71">
        <v>44834</v>
      </c>
      <c r="F24229" t="s">
        <v>4830</v>
      </c>
      <c r="G24229" t="s">
        <v>2247</v>
      </c>
      <c r="H24229" t="s">
        <v>2262</v>
      </c>
      <c r="J24229" s="40">
        <v>1177.48</v>
      </c>
      <c r="K24229" s="40">
        <v>0</v>
      </c>
    </row>
    <row r="24230" spans="1:11" x14ac:dyDescent="0.35">
      <c r="A24230">
        <v>67003</v>
      </c>
      <c r="B24230" t="s">
        <v>411</v>
      </c>
      <c r="C24230" s="70">
        <v>0</v>
      </c>
      <c r="D24230" s="70">
        <v>0</v>
      </c>
      <c r="E24230" s="71">
        <v>44834</v>
      </c>
      <c r="F24230" t="s">
        <v>4829</v>
      </c>
      <c r="G24230" t="s">
        <v>2247</v>
      </c>
      <c r="H24230" t="s">
        <v>2262</v>
      </c>
      <c r="J24230" s="40">
        <v>52466.81</v>
      </c>
      <c r="K24230" s="40">
        <v>0</v>
      </c>
    </row>
    <row r="24231" spans="1:11" x14ac:dyDescent="0.35">
      <c r="A24231">
        <v>67003</v>
      </c>
      <c r="B24231" t="s">
        <v>411</v>
      </c>
      <c r="C24231" s="70">
        <v>0</v>
      </c>
      <c r="D24231" s="70">
        <v>0</v>
      </c>
      <c r="E24231" s="71">
        <v>44834</v>
      </c>
      <c r="F24231" t="s">
        <v>4828</v>
      </c>
      <c r="G24231" t="s">
        <v>2247</v>
      </c>
      <c r="H24231" t="s">
        <v>2262</v>
      </c>
      <c r="J24231" s="40">
        <v>104933.63</v>
      </c>
      <c r="K24231" s="40">
        <v>0</v>
      </c>
    </row>
    <row r="24232" spans="1:11" x14ac:dyDescent="0.35">
      <c r="A24232">
        <v>67003</v>
      </c>
      <c r="B24232" t="s">
        <v>411</v>
      </c>
      <c r="C24232" s="70">
        <v>0</v>
      </c>
      <c r="D24232" s="70">
        <v>0</v>
      </c>
      <c r="E24232" s="71">
        <v>44834</v>
      </c>
      <c r="F24232" t="s">
        <v>4827</v>
      </c>
      <c r="G24232" t="s">
        <v>2247</v>
      </c>
      <c r="H24232" t="s">
        <v>2262</v>
      </c>
      <c r="J24232" s="40">
        <v>196533.47</v>
      </c>
      <c r="K24232" s="40">
        <v>0</v>
      </c>
    </row>
    <row r="24233" spans="1:11" x14ac:dyDescent="0.35">
      <c r="A24233">
        <v>67003</v>
      </c>
      <c r="B24233" t="s">
        <v>411</v>
      </c>
      <c r="C24233" s="70">
        <v>0</v>
      </c>
      <c r="D24233" s="70">
        <v>0</v>
      </c>
      <c r="E24233" s="71">
        <v>44834</v>
      </c>
      <c r="F24233" t="s">
        <v>4826</v>
      </c>
      <c r="G24233" t="s">
        <v>2247</v>
      </c>
      <c r="H24233" t="s">
        <v>2262</v>
      </c>
      <c r="J24233" s="40">
        <v>0</v>
      </c>
      <c r="K24233" s="40">
        <v>841.85</v>
      </c>
    </row>
    <row r="24234" spans="1:11" x14ac:dyDescent="0.35">
      <c r="A24234">
        <v>67003</v>
      </c>
      <c r="B24234" t="s">
        <v>411</v>
      </c>
      <c r="C24234" s="70">
        <v>0</v>
      </c>
      <c r="D24234" s="70">
        <v>0</v>
      </c>
      <c r="E24234" s="71">
        <v>44834</v>
      </c>
      <c r="F24234" t="s">
        <v>4825</v>
      </c>
      <c r="G24234" t="s">
        <v>2247</v>
      </c>
      <c r="H24234" t="s">
        <v>2262</v>
      </c>
      <c r="J24234" s="40">
        <v>1061.95</v>
      </c>
      <c r="K24234" s="40">
        <v>0</v>
      </c>
    </row>
    <row r="24235" spans="1:11" x14ac:dyDescent="0.35">
      <c r="A24235">
        <v>67003</v>
      </c>
      <c r="B24235" t="s">
        <v>411</v>
      </c>
      <c r="C24235" s="70">
        <v>0</v>
      </c>
      <c r="D24235" s="70">
        <v>0</v>
      </c>
      <c r="E24235" s="71">
        <v>44834</v>
      </c>
      <c r="F24235" t="s">
        <v>4824</v>
      </c>
      <c r="G24235" t="s">
        <v>2247</v>
      </c>
      <c r="H24235" t="s">
        <v>2262</v>
      </c>
      <c r="J24235" s="40">
        <v>1004.12</v>
      </c>
      <c r="K24235" s="40">
        <v>0</v>
      </c>
    </row>
    <row r="24236" spans="1:11" x14ac:dyDescent="0.35">
      <c r="A24236">
        <v>67003</v>
      </c>
      <c r="B24236" t="s">
        <v>411</v>
      </c>
      <c r="C24236" s="70">
        <v>0</v>
      </c>
      <c r="D24236" s="70">
        <v>0</v>
      </c>
      <c r="E24236" s="71">
        <v>44834</v>
      </c>
      <c r="F24236" t="s">
        <v>4823</v>
      </c>
      <c r="G24236" t="s">
        <v>2247</v>
      </c>
      <c r="H24236" t="s">
        <v>2262</v>
      </c>
      <c r="J24236" s="40">
        <v>0</v>
      </c>
      <c r="K24236" s="40">
        <v>6167.78</v>
      </c>
    </row>
    <row r="24237" spans="1:11" x14ac:dyDescent="0.35">
      <c r="A24237">
        <v>67003</v>
      </c>
      <c r="B24237" t="s">
        <v>411</v>
      </c>
      <c r="C24237" s="70">
        <v>0</v>
      </c>
      <c r="D24237" s="70">
        <v>0</v>
      </c>
      <c r="E24237" s="71">
        <v>44834</v>
      </c>
      <c r="F24237" t="s">
        <v>4822</v>
      </c>
      <c r="G24237" t="s">
        <v>2247</v>
      </c>
      <c r="H24237" t="s">
        <v>2262</v>
      </c>
      <c r="J24237" s="40">
        <v>0</v>
      </c>
      <c r="K24237" s="40">
        <v>4301.6899999999996</v>
      </c>
    </row>
    <row r="24238" spans="1:11" x14ac:dyDescent="0.35">
      <c r="A24238">
        <v>67003</v>
      </c>
      <c r="B24238" t="s">
        <v>411</v>
      </c>
      <c r="C24238" s="70">
        <v>0</v>
      </c>
      <c r="D24238" s="70">
        <v>0</v>
      </c>
      <c r="E24238" s="71">
        <v>44834</v>
      </c>
      <c r="F24238" t="s">
        <v>4821</v>
      </c>
      <c r="G24238" t="s">
        <v>2247</v>
      </c>
      <c r="H24238" t="s">
        <v>2262</v>
      </c>
      <c r="J24238" s="40">
        <v>0</v>
      </c>
      <c r="K24238" s="40">
        <v>1.17</v>
      </c>
    </row>
    <row r="24239" spans="1:11" x14ac:dyDescent="0.35">
      <c r="A24239">
        <v>67003</v>
      </c>
      <c r="B24239" t="s">
        <v>411</v>
      </c>
      <c r="C24239" s="70">
        <v>0</v>
      </c>
      <c r="D24239" s="70">
        <v>0</v>
      </c>
      <c r="E24239" s="71">
        <v>44834</v>
      </c>
      <c r="F24239" t="s">
        <v>4820</v>
      </c>
      <c r="G24239" t="s">
        <v>2247</v>
      </c>
      <c r="H24239" t="s">
        <v>2262</v>
      </c>
      <c r="J24239" s="40">
        <v>590.65</v>
      </c>
      <c r="K24239" s="40">
        <v>0</v>
      </c>
    </row>
    <row r="24240" spans="1:11" x14ac:dyDescent="0.35">
      <c r="A24240">
        <v>67003</v>
      </c>
      <c r="B24240" t="s">
        <v>411</v>
      </c>
      <c r="C24240" s="70">
        <v>0</v>
      </c>
      <c r="D24240" s="70">
        <v>0</v>
      </c>
      <c r="E24240" s="71">
        <v>44834</v>
      </c>
      <c r="F24240" t="s">
        <v>4819</v>
      </c>
      <c r="G24240" t="s">
        <v>2247</v>
      </c>
      <c r="H24240" t="s">
        <v>2262</v>
      </c>
      <c r="J24240" s="40">
        <v>618.16999999999996</v>
      </c>
      <c r="K24240" s="40">
        <v>0</v>
      </c>
    </row>
    <row r="24241" spans="1:11" x14ac:dyDescent="0.35">
      <c r="A24241">
        <v>67003</v>
      </c>
      <c r="B24241" t="s">
        <v>411</v>
      </c>
      <c r="C24241" s="70">
        <v>0</v>
      </c>
      <c r="D24241" s="70">
        <v>0</v>
      </c>
      <c r="E24241" s="71">
        <v>44834</v>
      </c>
      <c r="F24241" t="s">
        <v>4818</v>
      </c>
      <c r="G24241" t="s">
        <v>2247</v>
      </c>
      <c r="H24241" t="s">
        <v>2262</v>
      </c>
      <c r="J24241" s="40">
        <v>0</v>
      </c>
      <c r="K24241" s="40">
        <v>737.36</v>
      </c>
    </row>
    <row r="24242" spans="1:11" x14ac:dyDescent="0.35">
      <c r="A24242">
        <v>67003</v>
      </c>
      <c r="B24242" t="s">
        <v>411</v>
      </c>
      <c r="C24242" s="70">
        <v>0</v>
      </c>
      <c r="D24242" s="70">
        <v>0</v>
      </c>
      <c r="E24242" s="71">
        <v>44834</v>
      </c>
      <c r="F24242" t="s">
        <v>4817</v>
      </c>
      <c r="G24242" t="s">
        <v>2247</v>
      </c>
      <c r="H24242" t="s">
        <v>2262</v>
      </c>
      <c r="J24242" s="40">
        <v>0</v>
      </c>
      <c r="K24242" s="40">
        <v>618.16999999999996</v>
      </c>
    </row>
    <row r="24243" spans="1:11" x14ac:dyDescent="0.35">
      <c r="A24243">
        <v>67003</v>
      </c>
      <c r="B24243" t="s">
        <v>411</v>
      </c>
      <c r="C24243" s="70">
        <v>0</v>
      </c>
      <c r="D24243" s="70">
        <v>0</v>
      </c>
      <c r="E24243" s="71">
        <v>44834</v>
      </c>
      <c r="F24243" t="s">
        <v>4816</v>
      </c>
      <c r="G24243" t="s">
        <v>2247</v>
      </c>
      <c r="H24243" t="s">
        <v>2262</v>
      </c>
      <c r="J24243" s="40">
        <v>1063.1400000000001</v>
      </c>
      <c r="K24243" s="40">
        <v>0</v>
      </c>
    </row>
    <row r="24244" spans="1:11" x14ac:dyDescent="0.35">
      <c r="A24244">
        <v>67003</v>
      </c>
      <c r="B24244" t="s">
        <v>411</v>
      </c>
      <c r="C24244" s="70">
        <v>0</v>
      </c>
      <c r="D24244" s="70">
        <v>0</v>
      </c>
      <c r="E24244" s="71">
        <v>44834</v>
      </c>
      <c r="F24244" t="s">
        <v>4815</v>
      </c>
      <c r="G24244" t="s">
        <v>2247</v>
      </c>
      <c r="H24244" t="s">
        <v>2262</v>
      </c>
      <c r="J24244" s="40">
        <v>31.83</v>
      </c>
      <c r="K24244" s="40">
        <v>0</v>
      </c>
    </row>
    <row r="24245" spans="1:11" x14ac:dyDescent="0.35">
      <c r="A24245">
        <v>67003</v>
      </c>
      <c r="B24245" t="s">
        <v>411</v>
      </c>
      <c r="C24245" s="70">
        <v>0</v>
      </c>
      <c r="D24245" s="70">
        <v>0</v>
      </c>
      <c r="E24245" s="71">
        <v>44834</v>
      </c>
      <c r="F24245" t="s">
        <v>4814</v>
      </c>
      <c r="G24245" t="s">
        <v>2247</v>
      </c>
      <c r="H24245" t="s">
        <v>2262</v>
      </c>
      <c r="J24245" s="40">
        <v>367.65</v>
      </c>
      <c r="K24245" s="40">
        <v>0</v>
      </c>
    </row>
    <row r="24246" spans="1:11" x14ac:dyDescent="0.35">
      <c r="A24246">
        <v>67003</v>
      </c>
      <c r="B24246" t="s">
        <v>411</v>
      </c>
      <c r="C24246" s="70">
        <v>0</v>
      </c>
      <c r="D24246" s="70">
        <v>0</v>
      </c>
      <c r="E24246" s="71">
        <v>44834</v>
      </c>
      <c r="F24246" t="s">
        <v>4813</v>
      </c>
      <c r="G24246" t="s">
        <v>2247</v>
      </c>
      <c r="H24246" t="s">
        <v>2262</v>
      </c>
      <c r="J24246" s="40">
        <v>0</v>
      </c>
      <c r="K24246" s="40">
        <v>1148.8900000000001</v>
      </c>
    </row>
    <row r="24247" spans="1:11" x14ac:dyDescent="0.35">
      <c r="A24247">
        <v>67003</v>
      </c>
      <c r="B24247" t="s">
        <v>411</v>
      </c>
      <c r="C24247" s="70">
        <v>0</v>
      </c>
      <c r="D24247" s="70">
        <v>0</v>
      </c>
      <c r="E24247" s="71">
        <v>44834</v>
      </c>
      <c r="F24247" t="s">
        <v>4812</v>
      </c>
      <c r="G24247" t="s">
        <v>2247</v>
      </c>
      <c r="H24247" t="s">
        <v>2262</v>
      </c>
      <c r="J24247" s="40">
        <v>1151.8800000000001</v>
      </c>
      <c r="K24247" s="40">
        <v>0</v>
      </c>
    </row>
    <row r="24248" spans="1:11" x14ac:dyDescent="0.35">
      <c r="A24248">
        <v>67003</v>
      </c>
      <c r="B24248" t="s">
        <v>411</v>
      </c>
      <c r="C24248" s="70">
        <v>0</v>
      </c>
      <c r="D24248" s="70">
        <v>0</v>
      </c>
      <c r="E24248" s="71">
        <v>44834</v>
      </c>
      <c r="F24248" t="s">
        <v>4811</v>
      </c>
      <c r="G24248" t="s">
        <v>2247</v>
      </c>
      <c r="H24248" t="s">
        <v>2262</v>
      </c>
      <c r="J24248" s="40">
        <v>442.7</v>
      </c>
      <c r="K24248" s="40">
        <v>0</v>
      </c>
    </row>
    <row r="24249" spans="1:11" x14ac:dyDescent="0.35">
      <c r="A24249">
        <v>67003</v>
      </c>
      <c r="B24249" t="s">
        <v>411</v>
      </c>
      <c r="C24249" s="70">
        <v>0</v>
      </c>
      <c r="D24249" s="70">
        <v>0</v>
      </c>
      <c r="E24249" s="71">
        <v>44834</v>
      </c>
      <c r="F24249" t="s">
        <v>4810</v>
      </c>
      <c r="G24249" t="s">
        <v>2247</v>
      </c>
      <c r="H24249" t="s">
        <v>2262</v>
      </c>
      <c r="J24249" s="40">
        <v>706.07</v>
      </c>
      <c r="K24249" s="40">
        <v>0</v>
      </c>
    </row>
    <row r="24250" spans="1:11" x14ac:dyDescent="0.35">
      <c r="A24250">
        <v>67003</v>
      </c>
      <c r="B24250" t="s">
        <v>411</v>
      </c>
      <c r="C24250" s="70">
        <v>0</v>
      </c>
      <c r="D24250" s="70">
        <v>0</v>
      </c>
      <c r="E24250" s="71">
        <v>44834</v>
      </c>
      <c r="F24250" t="s">
        <v>4809</v>
      </c>
      <c r="G24250" t="s">
        <v>2247</v>
      </c>
      <c r="H24250" t="s">
        <v>2262</v>
      </c>
      <c r="J24250" s="40">
        <v>0</v>
      </c>
      <c r="K24250" s="40">
        <v>909.56</v>
      </c>
    </row>
    <row r="24251" spans="1:11" x14ac:dyDescent="0.35">
      <c r="A24251">
        <v>67003</v>
      </c>
      <c r="B24251" t="s">
        <v>411</v>
      </c>
      <c r="C24251" s="70">
        <v>0</v>
      </c>
      <c r="D24251" s="70">
        <v>0</v>
      </c>
      <c r="E24251" s="71">
        <v>44834</v>
      </c>
      <c r="F24251" t="s">
        <v>4808</v>
      </c>
      <c r="G24251" t="s">
        <v>2247</v>
      </c>
      <c r="H24251" t="s">
        <v>2262</v>
      </c>
      <c r="J24251" s="40">
        <v>80.88</v>
      </c>
      <c r="K24251" s="40">
        <v>0</v>
      </c>
    </row>
    <row r="24252" spans="1:11" x14ac:dyDescent="0.35">
      <c r="A24252">
        <v>67003</v>
      </c>
      <c r="B24252" t="s">
        <v>411</v>
      </c>
      <c r="C24252" s="70">
        <v>0</v>
      </c>
      <c r="D24252" s="70">
        <v>0</v>
      </c>
      <c r="E24252" s="71">
        <v>44834</v>
      </c>
      <c r="F24252" t="s">
        <v>4807</v>
      </c>
      <c r="G24252" t="s">
        <v>2247</v>
      </c>
      <c r="H24252" t="s">
        <v>2262</v>
      </c>
      <c r="J24252" s="40">
        <v>0</v>
      </c>
      <c r="K24252" s="40">
        <v>66.739999999999995</v>
      </c>
    </row>
    <row r="24253" spans="1:11" x14ac:dyDescent="0.35">
      <c r="A24253">
        <v>67003</v>
      </c>
      <c r="B24253" t="s">
        <v>411</v>
      </c>
      <c r="C24253" s="70">
        <v>0</v>
      </c>
      <c r="D24253" s="70">
        <v>0</v>
      </c>
      <c r="E24253" s="71">
        <v>44834</v>
      </c>
      <c r="F24253" t="s">
        <v>4806</v>
      </c>
      <c r="G24253" t="s">
        <v>2247</v>
      </c>
      <c r="H24253" t="s">
        <v>2262</v>
      </c>
      <c r="J24253" s="40">
        <v>0</v>
      </c>
      <c r="K24253" s="40">
        <v>0.01</v>
      </c>
    </row>
    <row r="24254" spans="1:11" x14ac:dyDescent="0.35">
      <c r="A24254">
        <v>67003</v>
      </c>
      <c r="B24254" t="s">
        <v>411</v>
      </c>
      <c r="C24254" s="70">
        <v>0</v>
      </c>
      <c r="D24254" s="70">
        <v>0</v>
      </c>
      <c r="E24254" s="71">
        <v>44834</v>
      </c>
      <c r="F24254" t="s">
        <v>4805</v>
      </c>
      <c r="G24254" t="s">
        <v>2247</v>
      </c>
      <c r="H24254" t="s">
        <v>2262</v>
      </c>
      <c r="J24254" s="40">
        <v>0</v>
      </c>
      <c r="K24254" s="40">
        <v>216.09</v>
      </c>
    </row>
    <row r="24255" spans="1:11" x14ac:dyDescent="0.35">
      <c r="A24255">
        <v>67003</v>
      </c>
      <c r="B24255" t="s">
        <v>411</v>
      </c>
      <c r="C24255" s="70">
        <v>0</v>
      </c>
      <c r="D24255" s="70">
        <v>0</v>
      </c>
      <c r="E24255" s="71">
        <v>44834</v>
      </c>
      <c r="F24255" t="s">
        <v>4804</v>
      </c>
      <c r="G24255" t="s">
        <v>2247</v>
      </c>
      <c r="H24255" t="s">
        <v>2262</v>
      </c>
      <c r="J24255" s="40">
        <v>0</v>
      </c>
      <c r="K24255" s="40">
        <v>27.59</v>
      </c>
    </row>
    <row r="24256" spans="1:11" x14ac:dyDescent="0.35">
      <c r="A24256">
        <v>67003</v>
      </c>
      <c r="B24256" t="s">
        <v>411</v>
      </c>
      <c r="C24256" s="70">
        <v>0</v>
      </c>
      <c r="D24256" s="70">
        <v>0</v>
      </c>
      <c r="E24256" s="71">
        <v>44834</v>
      </c>
      <c r="F24256" t="s">
        <v>4803</v>
      </c>
      <c r="G24256" t="s">
        <v>2247</v>
      </c>
      <c r="H24256" t="s">
        <v>2262</v>
      </c>
      <c r="J24256" s="40">
        <v>0</v>
      </c>
      <c r="K24256" s="40">
        <v>208.17</v>
      </c>
    </row>
    <row r="24257" spans="1:11" x14ac:dyDescent="0.35">
      <c r="A24257">
        <v>67003</v>
      </c>
      <c r="B24257" t="s">
        <v>411</v>
      </c>
      <c r="C24257" s="70">
        <v>0</v>
      </c>
      <c r="D24257" s="70">
        <v>0</v>
      </c>
      <c r="E24257" s="71">
        <v>44834</v>
      </c>
      <c r="F24257" t="s">
        <v>4802</v>
      </c>
      <c r="G24257" t="s">
        <v>2247</v>
      </c>
      <c r="H24257" t="s">
        <v>2262</v>
      </c>
      <c r="J24257" s="40">
        <v>0</v>
      </c>
      <c r="K24257" s="40">
        <v>62.11</v>
      </c>
    </row>
    <row r="24258" spans="1:11" x14ac:dyDescent="0.35">
      <c r="A24258">
        <v>67003</v>
      </c>
      <c r="B24258" t="s">
        <v>411</v>
      </c>
      <c r="C24258" s="70">
        <v>0</v>
      </c>
      <c r="D24258" s="70">
        <v>0</v>
      </c>
      <c r="E24258" s="71">
        <v>44834</v>
      </c>
      <c r="F24258" t="s">
        <v>4801</v>
      </c>
      <c r="G24258" t="s">
        <v>2247</v>
      </c>
      <c r="H24258" t="s">
        <v>2262</v>
      </c>
      <c r="J24258" s="40">
        <v>0</v>
      </c>
      <c r="K24258" s="40">
        <v>48.99</v>
      </c>
    </row>
    <row r="24259" spans="1:11" x14ac:dyDescent="0.35">
      <c r="A24259">
        <v>67003</v>
      </c>
      <c r="B24259" t="s">
        <v>411</v>
      </c>
      <c r="C24259" s="70">
        <v>0</v>
      </c>
      <c r="D24259" s="70">
        <v>0</v>
      </c>
      <c r="E24259" s="71">
        <v>44834</v>
      </c>
      <c r="F24259" t="s">
        <v>4800</v>
      </c>
      <c r="G24259" t="s">
        <v>2247</v>
      </c>
      <c r="H24259" t="s">
        <v>2262</v>
      </c>
      <c r="J24259" s="40">
        <v>51.66</v>
      </c>
      <c r="K24259" s="40">
        <v>0</v>
      </c>
    </row>
    <row r="24260" spans="1:11" x14ac:dyDescent="0.35">
      <c r="A24260">
        <v>67003</v>
      </c>
      <c r="B24260" t="s">
        <v>411</v>
      </c>
      <c r="C24260" s="70">
        <v>0</v>
      </c>
      <c r="D24260" s="70">
        <v>0</v>
      </c>
      <c r="E24260" s="71">
        <v>44834</v>
      </c>
      <c r="F24260" t="s">
        <v>4799</v>
      </c>
      <c r="G24260" t="s">
        <v>2247</v>
      </c>
      <c r="H24260" t="s">
        <v>2262</v>
      </c>
      <c r="J24260" s="40">
        <v>0</v>
      </c>
      <c r="K24260" s="40">
        <v>444.67</v>
      </c>
    </row>
    <row r="24261" spans="1:11" x14ac:dyDescent="0.35">
      <c r="A24261">
        <v>67003</v>
      </c>
      <c r="B24261" t="s">
        <v>411</v>
      </c>
      <c r="C24261" s="70">
        <v>0</v>
      </c>
      <c r="D24261" s="70">
        <v>0</v>
      </c>
      <c r="E24261" s="71">
        <v>44834</v>
      </c>
      <c r="F24261" t="s">
        <v>4798</v>
      </c>
      <c r="G24261" t="s">
        <v>2247</v>
      </c>
      <c r="H24261" t="s">
        <v>2262</v>
      </c>
      <c r="J24261" s="40">
        <v>5.59</v>
      </c>
      <c r="K24261" s="40">
        <v>0</v>
      </c>
    </row>
    <row r="24262" spans="1:11" x14ac:dyDescent="0.35">
      <c r="A24262">
        <v>67003</v>
      </c>
      <c r="B24262" t="s">
        <v>411</v>
      </c>
      <c r="C24262" s="70">
        <v>0</v>
      </c>
      <c r="D24262" s="70">
        <v>0</v>
      </c>
      <c r="E24262" s="71">
        <v>44834</v>
      </c>
      <c r="F24262" t="s">
        <v>4797</v>
      </c>
      <c r="G24262" t="s">
        <v>2247</v>
      </c>
      <c r="H24262" t="s">
        <v>2262</v>
      </c>
      <c r="J24262" s="40">
        <v>0</v>
      </c>
      <c r="K24262" s="40">
        <v>277.41000000000003</v>
      </c>
    </row>
    <row r="24263" spans="1:11" x14ac:dyDescent="0.35">
      <c r="A24263">
        <v>67003</v>
      </c>
      <c r="B24263" t="s">
        <v>411</v>
      </c>
      <c r="C24263" s="70">
        <v>0</v>
      </c>
      <c r="D24263" s="70">
        <v>0</v>
      </c>
      <c r="E24263" s="71">
        <v>44834</v>
      </c>
      <c r="F24263" t="s">
        <v>4796</v>
      </c>
      <c r="G24263" t="s">
        <v>2247</v>
      </c>
      <c r="H24263" t="s">
        <v>2262</v>
      </c>
      <c r="J24263" s="40">
        <v>0</v>
      </c>
      <c r="K24263" s="40">
        <v>0.01</v>
      </c>
    </row>
    <row r="24264" spans="1:11" x14ac:dyDescent="0.35">
      <c r="A24264">
        <v>67003</v>
      </c>
      <c r="B24264" t="s">
        <v>411</v>
      </c>
      <c r="C24264" s="70">
        <v>0</v>
      </c>
      <c r="D24264" s="70">
        <v>0</v>
      </c>
      <c r="E24264" s="71">
        <v>44834</v>
      </c>
      <c r="F24264" t="s">
        <v>4795</v>
      </c>
      <c r="G24264" t="s">
        <v>2247</v>
      </c>
      <c r="H24264" t="s">
        <v>2262</v>
      </c>
      <c r="J24264" s="40">
        <v>0</v>
      </c>
      <c r="K24264" s="40">
        <v>121.22</v>
      </c>
    </row>
    <row r="24265" spans="1:11" x14ac:dyDescent="0.35">
      <c r="A24265">
        <v>67003</v>
      </c>
      <c r="B24265" t="s">
        <v>411</v>
      </c>
      <c r="C24265" s="70">
        <v>0</v>
      </c>
      <c r="D24265" s="70">
        <v>0</v>
      </c>
      <c r="E24265" s="71">
        <v>44834</v>
      </c>
      <c r="F24265" t="s">
        <v>4794</v>
      </c>
      <c r="G24265" t="s">
        <v>2247</v>
      </c>
      <c r="H24265" t="s">
        <v>2262</v>
      </c>
      <c r="J24265" s="40">
        <v>28</v>
      </c>
      <c r="K24265" s="40">
        <v>0</v>
      </c>
    </row>
    <row r="24266" spans="1:11" x14ac:dyDescent="0.35">
      <c r="A24266">
        <v>67003</v>
      </c>
      <c r="B24266" t="s">
        <v>411</v>
      </c>
      <c r="C24266" s="70">
        <v>0</v>
      </c>
      <c r="D24266" s="70">
        <v>0</v>
      </c>
      <c r="E24266" s="71">
        <v>44834</v>
      </c>
      <c r="F24266" t="s">
        <v>4793</v>
      </c>
      <c r="G24266" t="s">
        <v>2247</v>
      </c>
      <c r="H24266" t="s">
        <v>2262</v>
      </c>
      <c r="J24266" s="40">
        <v>66.739999999999995</v>
      </c>
      <c r="K24266" s="40">
        <v>0</v>
      </c>
    </row>
    <row r="24267" spans="1:11" x14ac:dyDescent="0.35">
      <c r="A24267">
        <v>67003</v>
      </c>
      <c r="B24267" t="s">
        <v>411</v>
      </c>
      <c r="C24267" s="70">
        <v>0</v>
      </c>
      <c r="D24267" s="70">
        <v>0</v>
      </c>
      <c r="E24267" s="71">
        <v>44834</v>
      </c>
      <c r="F24267" t="s">
        <v>4792</v>
      </c>
      <c r="G24267" t="s">
        <v>2247</v>
      </c>
      <c r="H24267" t="s">
        <v>2262</v>
      </c>
      <c r="J24267" s="40">
        <v>50.32</v>
      </c>
      <c r="K24267" s="40">
        <v>0</v>
      </c>
    </row>
    <row r="24268" spans="1:11" x14ac:dyDescent="0.35">
      <c r="A24268">
        <v>67003</v>
      </c>
      <c r="B24268" t="s">
        <v>411</v>
      </c>
      <c r="C24268" s="70">
        <v>0</v>
      </c>
      <c r="D24268" s="70">
        <v>0</v>
      </c>
      <c r="E24268" s="71">
        <v>44834</v>
      </c>
      <c r="F24268" t="s">
        <v>4791</v>
      </c>
      <c r="G24268" t="s">
        <v>2247</v>
      </c>
      <c r="H24268" t="s">
        <v>2262</v>
      </c>
      <c r="J24268" s="40">
        <v>0</v>
      </c>
      <c r="K24268" s="40">
        <v>5.07</v>
      </c>
    </row>
    <row r="24269" spans="1:11" x14ac:dyDescent="0.35">
      <c r="A24269">
        <v>67003</v>
      </c>
      <c r="B24269" t="s">
        <v>411</v>
      </c>
      <c r="C24269" s="70">
        <v>0</v>
      </c>
      <c r="D24269" s="70">
        <v>0</v>
      </c>
      <c r="E24269" s="71">
        <v>44834</v>
      </c>
      <c r="F24269" t="s">
        <v>4790</v>
      </c>
      <c r="G24269" t="s">
        <v>2247</v>
      </c>
      <c r="H24269" t="s">
        <v>2262</v>
      </c>
      <c r="J24269" s="40">
        <v>93.35</v>
      </c>
      <c r="K24269" s="40">
        <v>0</v>
      </c>
    </row>
    <row r="24270" spans="1:11" x14ac:dyDescent="0.35">
      <c r="A24270">
        <v>67003</v>
      </c>
      <c r="B24270" t="s">
        <v>411</v>
      </c>
      <c r="C24270" s="70">
        <v>0</v>
      </c>
      <c r="D24270" s="70">
        <v>0</v>
      </c>
      <c r="E24270" s="71">
        <v>44834</v>
      </c>
      <c r="F24270" t="s">
        <v>4789</v>
      </c>
      <c r="G24270" t="s">
        <v>2247</v>
      </c>
      <c r="H24270" t="s">
        <v>2262</v>
      </c>
      <c r="J24270" s="40">
        <v>0</v>
      </c>
      <c r="K24270" s="40">
        <v>15.03</v>
      </c>
    </row>
    <row r="24271" spans="1:11" x14ac:dyDescent="0.35">
      <c r="A24271">
        <v>67003</v>
      </c>
      <c r="B24271" t="s">
        <v>411</v>
      </c>
      <c r="C24271" s="70">
        <v>0</v>
      </c>
      <c r="D24271" s="70">
        <v>0</v>
      </c>
      <c r="E24271" s="71">
        <v>44834</v>
      </c>
      <c r="F24271" t="s">
        <v>4788</v>
      </c>
      <c r="G24271" t="s">
        <v>2247</v>
      </c>
      <c r="H24271" t="s">
        <v>2262</v>
      </c>
      <c r="J24271" s="40">
        <v>0</v>
      </c>
      <c r="K24271" s="40">
        <v>1966.93</v>
      </c>
    </row>
    <row r="24272" spans="1:11" x14ac:dyDescent="0.35">
      <c r="A24272">
        <v>67003</v>
      </c>
      <c r="B24272" t="s">
        <v>411</v>
      </c>
      <c r="C24272" s="70">
        <v>0</v>
      </c>
      <c r="D24272" s="70">
        <v>0</v>
      </c>
      <c r="E24272" s="71">
        <v>44834</v>
      </c>
      <c r="F24272" t="s">
        <v>4787</v>
      </c>
      <c r="G24272" t="s">
        <v>2247</v>
      </c>
      <c r="H24272" t="s">
        <v>2262</v>
      </c>
      <c r="J24272" s="40">
        <v>0</v>
      </c>
      <c r="K24272" s="40">
        <v>4.57</v>
      </c>
    </row>
    <row r="24273" spans="1:11" x14ac:dyDescent="0.35">
      <c r="A24273">
        <v>67003</v>
      </c>
      <c r="B24273" t="s">
        <v>411</v>
      </c>
      <c r="C24273" s="70">
        <v>0</v>
      </c>
      <c r="D24273" s="70">
        <v>0</v>
      </c>
      <c r="E24273" s="71">
        <v>44834</v>
      </c>
      <c r="F24273" t="s">
        <v>4786</v>
      </c>
      <c r="G24273" t="s">
        <v>2247</v>
      </c>
      <c r="H24273" t="s">
        <v>2262</v>
      </c>
      <c r="J24273" s="40">
        <v>0</v>
      </c>
      <c r="K24273" s="40">
        <v>73.63</v>
      </c>
    </row>
    <row r="24274" spans="1:11" x14ac:dyDescent="0.35">
      <c r="A24274">
        <v>67003</v>
      </c>
      <c r="B24274" t="s">
        <v>411</v>
      </c>
      <c r="C24274" s="70">
        <v>0</v>
      </c>
      <c r="D24274" s="70">
        <v>0</v>
      </c>
      <c r="E24274" s="71">
        <v>44834</v>
      </c>
      <c r="F24274" t="s">
        <v>4785</v>
      </c>
      <c r="G24274" t="s">
        <v>2247</v>
      </c>
      <c r="H24274" t="s">
        <v>2262</v>
      </c>
      <c r="J24274" s="40">
        <v>0</v>
      </c>
      <c r="K24274" s="40">
        <v>7.82</v>
      </c>
    </row>
    <row r="24275" spans="1:11" x14ac:dyDescent="0.35">
      <c r="A24275">
        <v>67003</v>
      </c>
      <c r="B24275" t="s">
        <v>411</v>
      </c>
      <c r="C24275" s="70">
        <v>0</v>
      </c>
      <c r="D24275" s="70">
        <v>0</v>
      </c>
      <c r="E24275" s="71">
        <v>44834</v>
      </c>
      <c r="F24275" t="s">
        <v>4784</v>
      </c>
      <c r="G24275" t="s">
        <v>2247</v>
      </c>
      <c r="H24275" t="s">
        <v>2262</v>
      </c>
      <c r="J24275" s="40">
        <v>0</v>
      </c>
      <c r="K24275" s="40">
        <v>63.57</v>
      </c>
    </row>
    <row r="24276" spans="1:11" x14ac:dyDescent="0.35">
      <c r="A24276">
        <v>67003</v>
      </c>
      <c r="B24276" t="s">
        <v>411</v>
      </c>
      <c r="C24276" s="70">
        <v>0</v>
      </c>
      <c r="D24276" s="70">
        <v>0</v>
      </c>
      <c r="E24276" s="71">
        <v>44834</v>
      </c>
      <c r="F24276" t="s">
        <v>4783</v>
      </c>
      <c r="G24276" t="s">
        <v>2247</v>
      </c>
      <c r="H24276" t="s">
        <v>2262</v>
      </c>
      <c r="J24276" s="40">
        <v>22883.73</v>
      </c>
      <c r="K24276" s="40">
        <v>0</v>
      </c>
    </row>
    <row r="24277" spans="1:11" x14ac:dyDescent="0.35">
      <c r="A24277">
        <v>67003</v>
      </c>
      <c r="B24277" t="s">
        <v>411</v>
      </c>
      <c r="C24277" s="70">
        <v>0</v>
      </c>
      <c r="D24277" s="70">
        <v>0</v>
      </c>
      <c r="E24277" s="71">
        <v>44834</v>
      </c>
      <c r="F24277" t="s">
        <v>4782</v>
      </c>
      <c r="G24277" t="s">
        <v>2247</v>
      </c>
      <c r="H24277" t="s">
        <v>2262</v>
      </c>
      <c r="J24277" s="40">
        <v>0</v>
      </c>
      <c r="K24277" s="40">
        <v>138.9</v>
      </c>
    </row>
    <row r="24278" spans="1:11" x14ac:dyDescent="0.35">
      <c r="A24278">
        <v>67003</v>
      </c>
      <c r="B24278" t="s">
        <v>411</v>
      </c>
      <c r="C24278" s="70">
        <v>0</v>
      </c>
      <c r="D24278" s="70">
        <v>0</v>
      </c>
      <c r="E24278" s="71">
        <v>44834</v>
      </c>
      <c r="F24278" t="s">
        <v>4781</v>
      </c>
      <c r="G24278" t="s">
        <v>2247</v>
      </c>
      <c r="H24278" t="s">
        <v>2262</v>
      </c>
      <c r="J24278" s="40">
        <v>150.35</v>
      </c>
      <c r="K24278" s="40">
        <v>0</v>
      </c>
    </row>
    <row r="24279" spans="1:11" x14ac:dyDescent="0.35">
      <c r="A24279">
        <v>67003</v>
      </c>
      <c r="B24279" t="s">
        <v>411</v>
      </c>
      <c r="C24279" s="70">
        <v>0</v>
      </c>
      <c r="D24279" s="70">
        <v>0</v>
      </c>
      <c r="E24279" s="71">
        <v>44834</v>
      </c>
      <c r="F24279" t="s">
        <v>4780</v>
      </c>
      <c r="G24279" t="s">
        <v>2247</v>
      </c>
      <c r="H24279" t="s">
        <v>2262</v>
      </c>
      <c r="J24279" s="40">
        <v>0</v>
      </c>
      <c r="K24279" s="40">
        <v>79.06</v>
      </c>
    </row>
    <row r="24280" spans="1:11" x14ac:dyDescent="0.35">
      <c r="A24280">
        <v>67003</v>
      </c>
      <c r="B24280" t="s">
        <v>411</v>
      </c>
      <c r="C24280" s="70">
        <v>0</v>
      </c>
      <c r="D24280" s="70">
        <v>0</v>
      </c>
      <c r="E24280" s="71">
        <v>44834</v>
      </c>
      <c r="F24280" t="s">
        <v>4779</v>
      </c>
      <c r="G24280" t="s">
        <v>2247</v>
      </c>
      <c r="H24280" t="s">
        <v>2262</v>
      </c>
      <c r="J24280" s="40">
        <v>156.12</v>
      </c>
      <c r="K24280" s="40">
        <v>0</v>
      </c>
    </row>
    <row r="24281" spans="1:11" x14ac:dyDescent="0.35">
      <c r="A24281">
        <v>67003</v>
      </c>
      <c r="B24281" t="s">
        <v>411</v>
      </c>
      <c r="C24281" s="70">
        <v>0</v>
      </c>
      <c r="D24281" s="70">
        <v>0</v>
      </c>
      <c r="E24281" s="71">
        <v>44834</v>
      </c>
      <c r="F24281" t="s">
        <v>4778</v>
      </c>
      <c r="G24281" t="s">
        <v>2247</v>
      </c>
      <c r="H24281" t="s">
        <v>2262</v>
      </c>
      <c r="J24281" s="40">
        <v>0</v>
      </c>
      <c r="K24281" s="40">
        <v>18.260000000000002</v>
      </c>
    </row>
    <row r="24282" spans="1:11" x14ac:dyDescent="0.35">
      <c r="A24282">
        <v>67003</v>
      </c>
      <c r="B24282" t="s">
        <v>411</v>
      </c>
      <c r="C24282" s="70">
        <v>0</v>
      </c>
      <c r="D24282" s="70">
        <v>0</v>
      </c>
      <c r="E24282" s="71">
        <v>44834</v>
      </c>
      <c r="F24282" t="s">
        <v>4777</v>
      </c>
      <c r="G24282" t="s">
        <v>2247</v>
      </c>
      <c r="H24282" t="s">
        <v>2262</v>
      </c>
      <c r="J24282" s="40">
        <v>42.85</v>
      </c>
      <c r="K24282" s="40">
        <v>0</v>
      </c>
    </row>
    <row r="24283" spans="1:11" x14ac:dyDescent="0.35">
      <c r="A24283">
        <v>67003</v>
      </c>
      <c r="B24283" t="s">
        <v>411</v>
      </c>
      <c r="C24283" s="70">
        <v>0</v>
      </c>
      <c r="D24283" s="70">
        <v>0</v>
      </c>
      <c r="E24283" s="71">
        <v>44834</v>
      </c>
      <c r="F24283" t="s">
        <v>4776</v>
      </c>
      <c r="G24283" t="s">
        <v>2247</v>
      </c>
      <c r="H24283" t="s">
        <v>2262</v>
      </c>
      <c r="J24283" s="40">
        <v>82.24</v>
      </c>
      <c r="K24283" s="40">
        <v>0</v>
      </c>
    </row>
    <row r="24284" spans="1:11" x14ac:dyDescent="0.35">
      <c r="A24284">
        <v>67003</v>
      </c>
      <c r="B24284" t="s">
        <v>411</v>
      </c>
      <c r="C24284" s="70">
        <v>0</v>
      </c>
      <c r="D24284" s="70">
        <v>0</v>
      </c>
      <c r="E24284" s="71">
        <v>44834</v>
      </c>
      <c r="F24284" t="s">
        <v>4775</v>
      </c>
      <c r="G24284" t="s">
        <v>2247</v>
      </c>
      <c r="H24284" t="s">
        <v>2262</v>
      </c>
      <c r="J24284" s="40">
        <v>0</v>
      </c>
      <c r="K24284" s="40">
        <v>227.06</v>
      </c>
    </row>
    <row r="24285" spans="1:11" x14ac:dyDescent="0.35">
      <c r="A24285">
        <v>67003</v>
      </c>
      <c r="B24285" t="s">
        <v>411</v>
      </c>
      <c r="C24285" s="70">
        <v>0</v>
      </c>
      <c r="D24285" s="70">
        <v>0</v>
      </c>
      <c r="E24285" s="71">
        <v>44834</v>
      </c>
      <c r="F24285" t="s">
        <v>4774</v>
      </c>
      <c r="G24285" t="s">
        <v>2247</v>
      </c>
      <c r="H24285" t="s">
        <v>2262</v>
      </c>
      <c r="J24285" s="40">
        <v>0</v>
      </c>
      <c r="K24285" s="40">
        <v>7.08</v>
      </c>
    </row>
    <row r="24286" spans="1:11" x14ac:dyDescent="0.35">
      <c r="A24286">
        <v>67003</v>
      </c>
      <c r="B24286" t="s">
        <v>411</v>
      </c>
      <c r="C24286" s="70">
        <v>0</v>
      </c>
      <c r="D24286" s="70">
        <v>0</v>
      </c>
      <c r="E24286" s="71">
        <v>44834</v>
      </c>
      <c r="F24286" t="s">
        <v>4773</v>
      </c>
      <c r="G24286" t="s">
        <v>2247</v>
      </c>
      <c r="H24286" t="s">
        <v>2262</v>
      </c>
      <c r="J24286" s="40">
        <v>0</v>
      </c>
      <c r="K24286" s="40">
        <v>233.85</v>
      </c>
    </row>
    <row r="24287" spans="1:11" x14ac:dyDescent="0.35">
      <c r="A24287">
        <v>67003</v>
      </c>
      <c r="B24287" t="s">
        <v>411</v>
      </c>
      <c r="C24287" s="70">
        <v>0</v>
      </c>
      <c r="D24287" s="70">
        <v>0</v>
      </c>
      <c r="E24287" s="71">
        <v>44834</v>
      </c>
      <c r="F24287" t="s">
        <v>4772</v>
      </c>
      <c r="G24287" t="s">
        <v>2247</v>
      </c>
      <c r="H24287" t="s">
        <v>2262</v>
      </c>
      <c r="J24287" s="40">
        <v>0</v>
      </c>
      <c r="K24287" s="40">
        <v>5.0599999999999996</v>
      </c>
    </row>
    <row r="24288" spans="1:11" x14ac:dyDescent="0.35">
      <c r="A24288">
        <v>67003</v>
      </c>
      <c r="B24288" t="s">
        <v>411</v>
      </c>
      <c r="C24288" s="70">
        <v>0</v>
      </c>
      <c r="D24288" s="70">
        <v>0</v>
      </c>
      <c r="E24288" s="71">
        <v>44834</v>
      </c>
      <c r="F24288" t="s">
        <v>4771</v>
      </c>
      <c r="G24288" t="s">
        <v>2247</v>
      </c>
      <c r="H24288" t="s">
        <v>2262</v>
      </c>
      <c r="J24288" s="40">
        <v>0</v>
      </c>
      <c r="K24288" s="40">
        <v>175.28</v>
      </c>
    </row>
    <row r="24289" spans="1:11" x14ac:dyDescent="0.35">
      <c r="A24289">
        <v>67003</v>
      </c>
      <c r="B24289" t="s">
        <v>411</v>
      </c>
      <c r="C24289" s="70">
        <v>0</v>
      </c>
      <c r="D24289" s="70">
        <v>0</v>
      </c>
      <c r="E24289" s="71">
        <v>44834</v>
      </c>
      <c r="F24289" t="s">
        <v>4770</v>
      </c>
      <c r="G24289" t="s">
        <v>2247</v>
      </c>
      <c r="H24289" t="s">
        <v>2262</v>
      </c>
      <c r="J24289" s="40">
        <v>0</v>
      </c>
      <c r="K24289" s="40">
        <v>13.74</v>
      </c>
    </row>
    <row r="24290" spans="1:11" x14ac:dyDescent="0.35">
      <c r="A24290">
        <v>67003</v>
      </c>
      <c r="B24290" t="s">
        <v>411</v>
      </c>
      <c r="C24290" s="70">
        <v>0</v>
      </c>
      <c r="D24290" s="70">
        <v>0</v>
      </c>
      <c r="E24290" s="71">
        <v>44834</v>
      </c>
      <c r="F24290" t="s">
        <v>4769</v>
      </c>
      <c r="G24290" t="s">
        <v>2247</v>
      </c>
      <c r="H24290" t="s">
        <v>2262</v>
      </c>
      <c r="J24290" s="40">
        <v>0</v>
      </c>
      <c r="K24290" s="40">
        <v>2740.19</v>
      </c>
    </row>
    <row r="24291" spans="1:11" x14ac:dyDescent="0.35">
      <c r="A24291">
        <v>67003</v>
      </c>
      <c r="B24291" t="s">
        <v>411</v>
      </c>
      <c r="C24291" s="70">
        <v>0</v>
      </c>
      <c r="D24291" s="70">
        <v>0</v>
      </c>
      <c r="E24291" s="71">
        <v>44834</v>
      </c>
      <c r="F24291" t="s">
        <v>4768</v>
      </c>
      <c r="G24291" t="s">
        <v>2247</v>
      </c>
      <c r="H24291" t="s">
        <v>2262</v>
      </c>
      <c r="J24291" s="40">
        <v>0</v>
      </c>
      <c r="K24291" s="40">
        <v>8.23</v>
      </c>
    </row>
    <row r="24292" spans="1:11" x14ac:dyDescent="0.35">
      <c r="A24292">
        <v>67003</v>
      </c>
      <c r="B24292" t="s">
        <v>411</v>
      </c>
      <c r="C24292" s="70">
        <v>0</v>
      </c>
      <c r="D24292" s="70">
        <v>0</v>
      </c>
      <c r="E24292" s="71">
        <v>44834</v>
      </c>
      <c r="F24292" t="s">
        <v>4767</v>
      </c>
      <c r="G24292" t="s">
        <v>2247</v>
      </c>
      <c r="H24292" t="s">
        <v>2262</v>
      </c>
      <c r="J24292" s="40">
        <v>100.79</v>
      </c>
      <c r="K24292" s="40">
        <v>0</v>
      </c>
    </row>
    <row r="24293" spans="1:11" x14ac:dyDescent="0.35">
      <c r="A24293">
        <v>67003</v>
      </c>
      <c r="B24293" t="s">
        <v>411</v>
      </c>
      <c r="C24293" s="70">
        <v>0</v>
      </c>
      <c r="D24293" s="70">
        <v>0</v>
      </c>
      <c r="E24293" s="71">
        <v>44834</v>
      </c>
      <c r="F24293" t="s">
        <v>4766</v>
      </c>
      <c r="G24293" t="s">
        <v>2247</v>
      </c>
      <c r="H24293" t="s">
        <v>2262</v>
      </c>
      <c r="J24293" s="40">
        <v>0</v>
      </c>
      <c r="K24293" s="40">
        <v>14.12</v>
      </c>
    </row>
    <row r="24294" spans="1:11" x14ac:dyDescent="0.35">
      <c r="A24294">
        <v>67003</v>
      </c>
      <c r="B24294" t="s">
        <v>411</v>
      </c>
      <c r="C24294" s="70">
        <v>0</v>
      </c>
      <c r="D24294" s="70">
        <v>0</v>
      </c>
      <c r="E24294" s="71">
        <v>44834</v>
      </c>
      <c r="F24294" t="s">
        <v>4765</v>
      </c>
      <c r="G24294" t="s">
        <v>2247</v>
      </c>
      <c r="H24294" t="s">
        <v>2262</v>
      </c>
      <c r="J24294" s="40">
        <v>0</v>
      </c>
      <c r="K24294" s="40">
        <v>7.0000000000000007E-2</v>
      </c>
    </row>
    <row r="24295" spans="1:11" x14ac:dyDescent="0.35">
      <c r="A24295">
        <v>67003</v>
      </c>
      <c r="B24295" t="s">
        <v>411</v>
      </c>
      <c r="C24295" s="70">
        <v>0</v>
      </c>
      <c r="D24295" s="70">
        <v>0</v>
      </c>
      <c r="E24295" s="71">
        <v>44834</v>
      </c>
      <c r="F24295" t="s">
        <v>4764</v>
      </c>
      <c r="G24295" t="s">
        <v>2247</v>
      </c>
      <c r="H24295" t="s">
        <v>2262</v>
      </c>
      <c r="J24295" s="40">
        <v>70.7</v>
      </c>
      <c r="K24295" s="40">
        <v>0</v>
      </c>
    </row>
    <row r="24296" spans="1:11" x14ac:dyDescent="0.35">
      <c r="A24296">
        <v>67003</v>
      </c>
      <c r="B24296" t="s">
        <v>411</v>
      </c>
      <c r="C24296" s="70">
        <v>0</v>
      </c>
      <c r="D24296" s="70">
        <v>0</v>
      </c>
      <c r="E24296" s="71">
        <v>44834</v>
      </c>
      <c r="F24296" t="s">
        <v>4763</v>
      </c>
      <c r="G24296" t="s">
        <v>2247</v>
      </c>
      <c r="H24296" t="s">
        <v>2262</v>
      </c>
      <c r="J24296" s="40">
        <v>113.07</v>
      </c>
      <c r="K24296" s="40">
        <v>0</v>
      </c>
    </row>
    <row r="24297" spans="1:11" x14ac:dyDescent="0.35">
      <c r="A24297">
        <v>67003</v>
      </c>
      <c r="B24297" t="s">
        <v>411</v>
      </c>
      <c r="C24297" s="70">
        <v>0</v>
      </c>
      <c r="D24297" s="70">
        <v>0</v>
      </c>
      <c r="E24297" s="71">
        <v>44834</v>
      </c>
      <c r="F24297" t="s">
        <v>4762</v>
      </c>
      <c r="G24297" t="s">
        <v>2247</v>
      </c>
      <c r="H24297" t="s">
        <v>2262</v>
      </c>
      <c r="J24297" s="40">
        <v>0</v>
      </c>
      <c r="K24297" s="40">
        <v>96.06</v>
      </c>
    </row>
    <row r="24298" spans="1:11" x14ac:dyDescent="0.35">
      <c r="A24298">
        <v>67003</v>
      </c>
      <c r="B24298" t="s">
        <v>411</v>
      </c>
      <c r="C24298" s="70">
        <v>0</v>
      </c>
      <c r="D24298" s="70">
        <v>0</v>
      </c>
      <c r="E24298" s="71">
        <v>44834</v>
      </c>
      <c r="F24298" t="s">
        <v>4761</v>
      </c>
      <c r="G24298" t="s">
        <v>2247</v>
      </c>
      <c r="H24298" t="s">
        <v>2262</v>
      </c>
      <c r="J24298" s="40">
        <v>171.07</v>
      </c>
      <c r="K24298" s="40">
        <v>0</v>
      </c>
    </row>
    <row r="24299" spans="1:11" x14ac:dyDescent="0.35">
      <c r="A24299">
        <v>67003</v>
      </c>
      <c r="B24299" t="s">
        <v>411</v>
      </c>
      <c r="C24299" s="70">
        <v>0</v>
      </c>
      <c r="D24299" s="70">
        <v>0</v>
      </c>
      <c r="E24299" s="71">
        <v>44834</v>
      </c>
      <c r="F24299" t="s">
        <v>4760</v>
      </c>
      <c r="G24299" t="s">
        <v>2247</v>
      </c>
      <c r="H24299" t="s">
        <v>2262</v>
      </c>
      <c r="J24299" s="40">
        <v>7.1</v>
      </c>
      <c r="K24299" s="40">
        <v>0</v>
      </c>
    </row>
    <row r="24300" spans="1:11" x14ac:dyDescent="0.35">
      <c r="A24300">
        <v>67003</v>
      </c>
      <c r="B24300" t="s">
        <v>411</v>
      </c>
      <c r="C24300" s="70">
        <v>0</v>
      </c>
      <c r="D24300" s="70">
        <v>0</v>
      </c>
      <c r="E24300" s="71">
        <v>44834</v>
      </c>
      <c r="F24300" t="s">
        <v>4759</v>
      </c>
      <c r="G24300" t="s">
        <v>2247</v>
      </c>
      <c r="H24300" t="s">
        <v>2262</v>
      </c>
      <c r="J24300" s="40">
        <v>3.49</v>
      </c>
      <c r="K24300" s="40">
        <v>0</v>
      </c>
    </row>
    <row r="24301" spans="1:11" x14ac:dyDescent="0.35">
      <c r="A24301">
        <v>67003</v>
      </c>
      <c r="B24301" t="s">
        <v>411</v>
      </c>
      <c r="C24301" s="70">
        <v>0</v>
      </c>
      <c r="D24301" s="70">
        <v>0</v>
      </c>
      <c r="E24301" s="71">
        <v>44834</v>
      </c>
      <c r="F24301" t="s">
        <v>4758</v>
      </c>
      <c r="G24301" t="s">
        <v>2247</v>
      </c>
      <c r="H24301" t="s">
        <v>2262</v>
      </c>
      <c r="J24301" s="40">
        <v>1172.9000000000001</v>
      </c>
      <c r="K24301" s="40">
        <v>0</v>
      </c>
    </row>
    <row r="24302" spans="1:11" x14ac:dyDescent="0.35">
      <c r="A24302">
        <v>67003</v>
      </c>
      <c r="B24302" t="s">
        <v>411</v>
      </c>
      <c r="C24302" s="70">
        <v>0</v>
      </c>
      <c r="D24302" s="70">
        <v>0</v>
      </c>
      <c r="E24302" s="71">
        <v>44834</v>
      </c>
      <c r="F24302" t="s">
        <v>4757</v>
      </c>
      <c r="G24302" t="s">
        <v>2247</v>
      </c>
      <c r="H24302" t="s">
        <v>2262</v>
      </c>
      <c r="J24302" s="40">
        <v>0</v>
      </c>
      <c r="K24302" s="40">
        <v>325.02</v>
      </c>
    </row>
    <row r="24303" spans="1:11" x14ac:dyDescent="0.35">
      <c r="A24303">
        <v>67003</v>
      </c>
      <c r="B24303" t="s">
        <v>411</v>
      </c>
      <c r="C24303" s="70">
        <v>0</v>
      </c>
      <c r="D24303" s="70">
        <v>0</v>
      </c>
      <c r="E24303" s="71">
        <v>44834</v>
      </c>
      <c r="F24303" t="s">
        <v>4756</v>
      </c>
      <c r="G24303" t="s">
        <v>2247</v>
      </c>
      <c r="H24303" t="s">
        <v>2262</v>
      </c>
      <c r="J24303" s="40">
        <v>0</v>
      </c>
      <c r="K24303" s="40">
        <v>2115.37</v>
      </c>
    </row>
    <row r="24304" spans="1:11" x14ac:dyDescent="0.35">
      <c r="A24304">
        <v>67003</v>
      </c>
      <c r="B24304" t="s">
        <v>411</v>
      </c>
      <c r="C24304" s="70">
        <v>0</v>
      </c>
      <c r="D24304" s="70">
        <v>0</v>
      </c>
      <c r="E24304" s="71">
        <v>44834</v>
      </c>
      <c r="F24304" t="s">
        <v>4755</v>
      </c>
      <c r="G24304" t="s">
        <v>2247</v>
      </c>
      <c r="H24304" t="s">
        <v>2262</v>
      </c>
      <c r="J24304" s="40">
        <v>46.06</v>
      </c>
      <c r="K24304" s="40">
        <v>0</v>
      </c>
    </row>
    <row r="24305" spans="1:11" x14ac:dyDescent="0.35">
      <c r="A24305">
        <v>67003</v>
      </c>
      <c r="B24305" t="s">
        <v>411</v>
      </c>
      <c r="C24305" s="70">
        <v>0</v>
      </c>
      <c r="D24305" s="70">
        <v>0</v>
      </c>
      <c r="E24305" s="71">
        <v>44834</v>
      </c>
      <c r="F24305" t="s">
        <v>4754</v>
      </c>
      <c r="G24305" t="s">
        <v>2247</v>
      </c>
      <c r="H24305" t="s">
        <v>2262</v>
      </c>
      <c r="J24305" s="40">
        <v>10.42</v>
      </c>
      <c r="K24305" s="40">
        <v>0</v>
      </c>
    </row>
    <row r="24306" spans="1:11" x14ac:dyDescent="0.35">
      <c r="A24306">
        <v>67003</v>
      </c>
      <c r="B24306" t="s">
        <v>411</v>
      </c>
      <c r="C24306" s="70">
        <v>0</v>
      </c>
      <c r="D24306" s="70">
        <v>0</v>
      </c>
      <c r="E24306" s="71">
        <v>44834</v>
      </c>
      <c r="F24306" t="s">
        <v>4753</v>
      </c>
      <c r="G24306" t="s">
        <v>2247</v>
      </c>
      <c r="H24306" t="s">
        <v>2262</v>
      </c>
      <c r="J24306" s="40">
        <v>0</v>
      </c>
      <c r="K24306" s="40">
        <v>20.48</v>
      </c>
    </row>
    <row r="24307" spans="1:11" x14ac:dyDescent="0.35">
      <c r="A24307">
        <v>67003</v>
      </c>
      <c r="B24307" t="s">
        <v>411</v>
      </c>
      <c r="C24307" s="70">
        <v>0</v>
      </c>
      <c r="D24307" s="70">
        <v>0</v>
      </c>
      <c r="E24307" s="71">
        <v>44834</v>
      </c>
      <c r="F24307" t="s">
        <v>4752</v>
      </c>
      <c r="G24307" t="s">
        <v>2247</v>
      </c>
      <c r="H24307" t="s">
        <v>2262</v>
      </c>
      <c r="J24307" s="40">
        <v>0</v>
      </c>
      <c r="K24307" s="40">
        <v>1739.54</v>
      </c>
    </row>
    <row r="24308" spans="1:11" x14ac:dyDescent="0.35">
      <c r="A24308">
        <v>67003</v>
      </c>
      <c r="B24308" t="s">
        <v>411</v>
      </c>
      <c r="C24308" s="70">
        <v>0</v>
      </c>
      <c r="D24308" s="70">
        <v>0</v>
      </c>
      <c r="E24308" s="71">
        <v>44834</v>
      </c>
      <c r="F24308" t="s">
        <v>4751</v>
      </c>
      <c r="G24308" t="s">
        <v>2247</v>
      </c>
      <c r="H24308" t="s">
        <v>2262</v>
      </c>
      <c r="J24308" s="40">
        <v>0</v>
      </c>
      <c r="K24308" s="40">
        <v>366.57</v>
      </c>
    </row>
    <row r="24309" spans="1:11" x14ac:dyDescent="0.35">
      <c r="A24309">
        <v>67003</v>
      </c>
      <c r="B24309" t="s">
        <v>411</v>
      </c>
      <c r="C24309" s="70">
        <v>0</v>
      </c>
      <c r="D24309" s="70">
        <v>0</v>
      </c>
      <c r="E24309" s="71">
        <v>44834</v>
      </c>
      <c r="F24309" t="s">
        <v>4750</v>
      </c>
      <c r="G24309" t="s">
        <v>2247</v>
      </c>
      <c r="H24309" t="s">
        <v>2262</v>
      </c>
      <c r="J24309" s="40">
        <v>0</v>
      </c>
      <c r="K24309" s="40">
        <v>15.94</v>
      </c>
    </row>
    <row r="24310" spans="1:11" x14ac:dyDescent="0.35">
      <c r="A24310">
        <v>67003</v>
      </c>
      <c r="B24310" t="s">
        <v>411</v>
      </c>
      <c r="C24310" s="70">
        <v>0</v>
      </c>
      <c r="D24310" s="70">
        <v>0</v>
      </c>
      <c r="E24310" s="71">
        <v>44834</v>
      </c>
      <c r="F24310" t="s">
        <v>4749</v>
      </c>
      <c r="G24310" t="s">
        <v>2247</v>
      </c>
      <c r="H24310" t="s">
        <v>2262</v>
      </c>
      <c r="J24310" s="40">
        <v>0</v>
      </c>
      <c r="K24310" s="40">
        <v>38.78</v>
      </c>
    </row>
    <row r="24311" spans="1:11" x14ac:dyDescent="0.35">
      <c r="A24311">
        <v>67003</v>
      </c>
      <c r="B24311" t="s">
        <v>411</v>
      </c>
      <c r="C24311" s="70">
        <v>0</v>
      </c>
      <c r="D24311" s="70">
        <v>0</v>
      </c>
      <c r="E24311" s="71">
        <v>44834</v>
      </c>
      <c r="F24311" t="s">
        <v>4748</v>
      </c>
      <c r="G24311" t="s">
        <v>2247</v>
      </c>
      <c r="H24311" t="s">
        <v>2262</v>
      </c>
      <c r="J24311" s="40">
        <v>4.5599999999999996</v>
      </c>
      <c r="K24311" s="40">
        <v>0</v>
      </c>
    </row>
    <row r="24312" spans="1:11" x14ac:dyDescent="0.35">
      <c r="A24312">
        <v>67003</v>
      </c>
      <c r="B24312" t="s">
        <v>411</v>
      </c>
      <c r="C24312" s="70">
        <v>0</v>
      </c>
      <c r="D24312" s="70">
        <v>0</v>
      </c>
      <c r="E24312" s="71">
        <v>44834</v>
      </c>
      <c r="F24312" t="s">
        <v>4747</v>
      </c>
      <c r="G24312" t="s">
        <v>2247</v>
      </c>
      <c r="H24312" t="s">
        <v>2262</v>
      </c>
      <c r="J24312" s="40">
        <v>48.79</v>
      </c>
      <c r="K24312" s="40">
        <v>0</v>
      </c>
    </row>
    <row r="24313" spans="1:11" x14ac:dyDescent="0.35">
      <c r="A24313">
        <v>67003</v>
      </c>
      <c r="B24313" t="s">
        <v>411</v>
      </c>
      <c r="C24313" s="70">
        <v>0</v>
      </c>
      <c r="D24313" s="70">
        <v>0</v>
      </c>
      <c r="E24313" s="71">
        <v>44834</v>
      </c>
      <c r="F24313" t="s">
        <v>4746</v>
      </c>
      <c r="G24313" t="s">
        <v>2247</v>
      </c>
      <c r="H24313" t="s">
        <v>2262</v>
      </c>
      <c r="J24313" s="40">
        <v>20.47</v>
      </c>
      <c r="K24313" s="40">
        <v>0</v>
      </c>
    </row>
    <row r="24314" spans="1:11" x14ac:dyDescent="0.35">
      <c r="A24314">
        <v>67003</v>
      </c>
      <c r="B24314" t="s">
        <v>411</v>
      </c>
      <c r="C24314" s="70">
        <v>0</v>
      </c>
      <c r="D24314" s="70">
        <v>0</v>
      </c>
      <c r="E24314" s="71">
        <v>44834</v>
      </c>
      <c r="F24314" t="s">
        <v>4745</v>
      </c>
      <c r="G24314" t="s">
        <v>2247</v>
      </c>
      <c r="H24314" t="s">
        <v>2262</v>
      </c>
      <c r="J24314" s="40">
        <v>0</v>
      </c>
      <c r="K24314" s="40">
        <v>35.130000000000003</v>
      </c>
    </row>
    <row r="24315" spans="1:11" x14ac:dyDescent="0.35">
      <c r="A24315">
        <v>67003</v>
      </c>
      <c r="B24315" t="s">
        <v>411</v>
      </c>
      <c r="C24315" s="70">
        <v>0</v>
      </c>
      <c r="D24315" s="70">
        <v>0</v>
      </c>
      <c r="E24315" s="71">
        <v>44834</v>
      </c>
      <c r="F24315" t="s">
        <v>4744</v>
      </c>
      <c r="G24315" t="s">
        <v>2247</v>
      </c>
      <c r="H24315" t="s">
        <v>2262</v>
      </c>
      <c r="J24315" s="40">
        <v>0</v>
      </c>
      <c r="K24315" s="40">
        <v>5169.1400000000003</v>
      </c>
    </row>
    <row r="24316" spans="1:11" x14ac:dyDescent="0.35">
      <c r="A24316">
        <v>67003</v>
      </c>
      <c r="B24316" t="s">
        <v>411</v>
      </c>
      <c r="C24316" s="70">
        <v>0</v>
      </c>
      <c r="D24316" s="70">
        <v>0</v>
      </c>
      <c r="E24316" s="71">
        <v>44834</v>
      </c>
      <c r="F24316" t="s">
        <v>4743</v>
      </c>
      <c r="G24316" t="s">
        <v>2247</v>
      </c>
      <c r="H24316" t="s">
        <v>2262</v>
      </c>
      <c r="J24316" s="40">
        <v>38.04</v>
      </c>
      <c r="K24316" s="40">
        <v>0</v>
      </c>
    </row>
    <row r="24317" spans="1:11" x14ac:dyDescent="0.35">
      <c r="A24317">
        <v>67003</v>
      </c>
      <c r="B24317" t="s">
        <v>411</v>
      </c>
      <c r="C24317" s="70">
        <v>0</v>
      </c>
      <c r="D24317" s="70">
        <v>0</v>
      </c>
      <c r="E24317" s="71">
        <v>44834</v>
      </c>
      <c r="F24317" t="s">
        <v>4742</v>
      </c>
      <c r="G24317" t="s">
        <v>2247</v>
      </c>
      <c r="H24317" t="s">
        <v>2262</v>
      </c>
      <c r="J24317" s="40">
        <v>41.76</v>
      </c>
      <c r="K24317" s="40">
        <v>0</v>
      </c>
    </row>
    <row r="24318" spans="1:11" x14ac:dyDescent="0.35">
      <c r="A24318">
        <v>67003</v>
      </c>
      <c r="B24318" t="s">
        <v>411</v>
      </c>
      <c r="C24318" s="70">
        <v>0</v>
      </c>
      <c r="D24318" s="70">
        <v>0</v>
      </c>
      <c r="E24318" s="71">
        <v>44834</v>
      </c>
      <c r="F24318" t="s">
        <v>4741</v>
      </c>
      <c r="G24318" t="s">
        <v>2247</v>
      </c>
      <c r="H24318" t="s">
        <v>2262</v>
      </c>
      <c r="J24318" s="40">
        <v>0</v>
      </c>
      <c r="K24318" s="40">
        <v>97.08</v>
      </c>
    </row>
    <row r="24319" spans="1:11" x14ac:dyDescent="0.35">
      <c r="A24319">
        <v>67003</v>
      </c>
      <c r="B24319" t="s">
        <v>411</v>
      </c>
      <c r="C24319" s="70">
        <v>0</v>
      </c>
      <c r="D24319" s="70">
        <v>0</v>
      </c>
      <c r="E24319" s="71">
        <v>44834</v>
      </c>
      <c r="F24319" t="s">
        <v>4740</v>
      </c>
      <c r="G24319" t="s">
        <v>2247</v>
      </c>
      <c r="H24319" t="s">
        <v>2262</v>
      </c>
      <c r="J24319" s="40">
        <v>0</v>
      </c>
      <c r="K24319" s="40">
        <v>104.22</v>
      </c>
    </row>
    <row r="24320" spans="1:11" x14ac:dyDescent="0.35">
      <c r="A24320">
        <v>67003</v>
      </c>
      <c r="B24320" t="s">
        <v>411</v>
      </c>
      <c r="C24320" s="70">
        <v>0</v>
      </c>
      <c r="D24320" s="70">
        <v>0</v>
      </c>
      <c r="E24320" s="71">
        <v>44834</v>
      </c>
      <c r="F24320" t="s">
        <v>4739</v>
      </c>
      <c r="G24320" t="s">
        <v>2247</v>
      </c>
      <c r="H24320" t="s">
        <v>2262</v>
      </c>
      <c r="J24320" s="40">
        <v>15.46</v>
      </c>
      <c r="K24320" s="40">
        <v>0</v>
      </c>
    </row>
    <row r="24321" spans="1:11" x14ac:dyDescent="0.35">
      <c r="A24321">
        <v>67003</v>
      </c>
      <c r="B24321" t="s">
        <v>411</v>
      </c>
      <c r="C24321" s="70">
        <v>0</v>
      </c>
      <c r="D24321" s="70">
        <v>0</v>
      </c>
      <c r="E24321" s="71">
        <v>44834</v>
      </c>
      <c r="F24321" t="s">
        <v>4738</v>
      </c>
      <c r="G24321" t="s">
        <v>2247</v>
      </c>
      <c r="H24321" t="s">
        <v>2262</v>
      </c>
      <c r="J24321" s="40">
        <v>0</v>
      </c>
      <c r="K24321" s="40">
        <v>61.54</v>
      </c>
    </row>
    <row r="24322" spans="1:11" x14ac:dyDescent="0.35">
      <c r="A24322">
        <v>67003</v>
      </c>
      <c r="B24322" t="s">
        <v>411</v>
      </c>
      <c r="C24322" s="70">
        <v>0</v>
      </c>
      <c r="D24322" s="70">
        <v>0</v>
      </c>
      <c r="E24322" s="71">
        <v>44834</v>
      </c>
      <c r="F24322" t="s">
        <v>4737</v>
      </c>
      <c r="G24322" t="s">
        <v>2247</v>
      </c>
      <c r="H24322" t="s">
        <v>2262</v>
      </c>
      <c r="J24322" s="40">
        <v>0</v>
      </c>
      <c r="K24322" s="40">
        <v>138.91999999999999</v>
      </c>
    </row>
    <row r="24323" spans="1:11" x14ac:dyDescent="0.35">
      <c r="A24323">
        <v>67003</v>
      </c>
      <c r="B24323" t="s">
        <v>411</v>
      </c>
      <c r="C24323" s="70">
        <v>0</v>
      </c>
      <c r="D24323" s="70">
        <v>0</v>
      </c>
      <c r="E24323" s="71">
        <v>44834</v>
      </c>
      <c r="F24323" t="s">
        <v>4736</v>
      </c>
      <c r="G24323" t="s">
        <v>2247</v>
      </c>
      <c r="H24323" t="s">
        <v>2262</v>
      </c>
      <c r="J24323" s="40">
        <v>0</v>
      </c>
      <c r="K24323" s="40">
        <v>147.46</v>
      </c>
    </row>
    <row r="24324" spans="1:11" x14ac:dyDescent="0.35">
      <c r="A24324">
        <v>67003</v>
      </c>
      <c r="B24324" t="s">
        <v>411</v>
      </c>
      <c r="C24324" s="70">
        <v>0</v>
      </c>
      <c r="D24324" s="70">
        <v>0</v>
      </c>
      <c r="E24324" s="71">
        <v>44834</v>
      </c>
      <c r="F24324" t="s">
        <v>4735</v>
      </c>
      <c r="G24324" t="s">
        <v>2247</v>
      </c>
      <c r="H24324" t="s">
        <v>2262</v>
      </c>
      <c r="J24324" s="40">
        <v>0</v>
      </c>
      <c r="K24324" s="40">
        <v>247.89</v>
      </c>
    </row>
    <row r="24325" spans="1:11" x14ac:dyDescent="0.35">
      <c r="A24325">
        <v>67003</v>
      </c>
      <c r="B24325" t="s">
        <v>411</v>
      </c>
      <c r="C24325" s="70">
        <v>0</v>
      </c>
      <c r="D24325" s="70">
        <v>0</v>
      </c>
      <c r="E24325" s="71">
        <v>44834</v>
      </c>
      <c r="F24325" t="s">
        <v>4734</v>
      </c>
      <c r="G24325" t="s">
        <v>2247</v>
      </c>
      <c r="H24325" t="s">
        <v>2262</v>
      </c>
      <c r="J24325" s="40">
        <v>49.6</v>
      </c>
      <c r="K24325" s="40">
        <v>0</v>
      </c>
    </row>
    <row r="24326" spans="1:11" x14ac:dyDescent="0.35">
      <c r="A24326">
        <v>67003</v>
      </c>
      <c r="B24326" t="s">
        <v>411</v>
      </c>
      <c r="C24326" s="70">
        <v>0</v>
      </c>
      <c r="D24326" s="70">
        <v>0</v>
      </c>
      <c r="E24326" s="71">
        <v>44834</v>
      </c>
      <c r="F24326" t="s">
        <v>4733</v>
      </c>
      <c r="G24326" t="s">
        <v>2247</v>
      </c>
      <c r="H24326" t="s">
        <v>2262</v>
      </c>
      <c r="J24326" s="40">
        <v>0</v>
      </c>
      <c r="K24326" s="40">
        <v>690.21</v>
      </c>
    </row>
    <row r="24327" spans="1:11" x14ac:dyDescent="0.35">
      <c r="A24327">
        <v>67003</v>
      </c>
      <c r="B24327" t="s">
        <v>411</v>
      </c>
      <c r="C24327" s="70">
        <v>0</v>
      </c>
      <c r="D24327" s="70">
        <v>0</v>
      </c>
      <c r="E24327" s="71">
        <v>44834</v>
      </c>
      <c r="F24327" t="s">
        <v>4732</v>
      </c>
      <c r="G24327" t="s">
        <v>2247</v>
      </c>
      <c r="H24327" t="s">
        <v>2262</v>
      </c>
      <c r="J24327" s="40">
        <v>0.01</v>
      </c>
      <c r="K24327" s="40">
        <v>0</v>
      </c>
    </row>
    <row r="24328" spans="1:11" x14ac:dyDescent="0.35">
      <c r="A24328">
        <v>67003</v>
      </c>
      <c r="B24328" t="s">
        <v>411</v>
      </c>
      <c r="C24328" s="70">
        <v>0</v>
      </c>
      <c r="D24328" s="70">
        <v>0</v>
      </c>
      <c r="E24328" s="71">
        <v>44834</v>
      </c>
      <c r="F24328" t="s">
        <v>4731</v>
      </c>
      <c r="G24328" t="s">
        <v>2247</v>
      </c>
      <c r="H24328" t="s">
        <v>2262</v>
      </c>
      <c r="J24328" s="40">
        <v>1.24</v>
      </c>
      <c r="K24328" s="40">
        <v>0</v>
      </c>
    </row>
    <row r="24329" spans="1:11" x14ac:dyDescent="0.35">
      <c r="A24329">
        <v>67003</v>
      </c>
      <c r="B24329" t="s">
        <v>411</v>
      </c>
      <c r="C24329" s="70">
        <v>0</v>
      </c>
      <c r="D24329" s="70">
        <v>0</v>
      </c>
      <c r="E24329" s="71">
        <v>44834</v>
      </c>
      <c r="F24329" t="s">
        <v>4730</v>
      </c>
      <c r="G24329" t="s">
        <v>2247</v>
      </c>
      <c r="H24329" t="s">
        <v>2262</v>
      </c>
      <c r="J24329" s="40">
        <v>0</v>
      </c>
      <c r="K24329" s="40">
        <v>448.74</v>
      </c>
    </row>
    <row r="24330" spans="1:11" x14ac:dyDescent="0.35">
      <c r="A24330">
        <v>67003</v>
      </c>
      <c r="B24330" t="s">
        <v>411</v>
      </c>
      <c r="C24330" s="70">
        <v>0</v>
      </c>
      <c r="D24330" s="70">
        <v>0</v>
      </c>
      <c r="E24330" s="71">
        <v>44834</v>
      </c>
      <c r="F24330" t="s">
        <v>4729</v>
      </c>
      <c r="G24330" t="s">
        <v>2247</v>
      </c>
      <c r="H24330" t="s">
        <v>2262</v>
      </c>
      <c r="J24330" s="40">
        <v>84.79</v>
      </c>
      <c r="K24330" s="40">
        <v>0</v>
      </c>
    </row>
    <row r="24331" spans="1:11" x14ac:dyDescent="0.35">
      <c r="A24331">
        <v>67003</v>
      </c>
      <c r="B24331" t="s">
        <v>411</v>
      </c>
      <c r="C24331" s="70">
        <v>0</v>
      </c>
      <c r="D24331" s="70">
        <v>0</v>
      </c>
      <c r="E24331" s="71">
        <v>44834</v>
      </c>
      <c r="F24331" t="s">
        <v>4728</v>
      </c>
      <c r="G24331" t="s">
        <v>2247</v>
      </c>
      <c r="H24331" t="s">
        <v>2262</v>
      </c>
      <c r="J24331" s="40">
        <v>0</v>
      </c>
      <c r="K24331" s="40">
        <v>151.78</v>
      </c>
    </row>
    <row r="24332" spans="1:11" x14ac:dyDescent="0.35">
      <c r="A24332">
        <v>67003</v>
      </c>
      <c r="B24332" t="s">
        <v>411</v>
      </c>
      <c r="C24332" s="70">
        <v>0</v>
      </c>
      <c r="D24332" s="70">
        <v>0</v>
      </c>
      <c r="E24332" s="71">
        <v>44834</v>
      </c>
      <c r="F24332" t="s">
        <v>4727</v>
      </c>
      <c r="G24332" t="s">
        <v>2247</v>
      </c>
      <c r="H24332" t="s">
        <v>2262</v>
      </c>
      <c r="J24332" s="40">
        <v>0</v>
      </c>
      <c r="K24332" s="40">
        <v>263</v>
      </c>
    </row>
    <row r="24333" spans="1:11" x14ac:dyDescent="0.35">
      <c r="A24333">
        <v>67003</v>
      </c>
      <c r="B24333" t="s">
        <v>411</v>
      </c>
      <c r="C24333" s="70">
        <v>0</v>
      </c>
      <c r="D24333" s="70">
        <v>0</v>
      </c>
      <c r="E24333" s="71">
        <v>44834</v>
      </c>
      <c r="F24333" t="s">
        <v>4726</v>
      </c>
      <c r="G24333" t="s">
        <v>2247</v>
      </c>
      <c r="H24333" t="s">
        <v>2262</v>
      </c>
      <c r="J24333" s="40">
        <v>0</v>
      </c>
      <c r="K24333" s="40">
        <v>58.51</v>
      </c>
    </row>
    <row r="24334" spans="1:11" x14ac:dyDescent="0.35">
      <c r="A24334">
        <v>67003</v>
      </c>
      <c r="B24334" t="s">
        <v>411</v>
      </c>
      <c r="C24334" s="70">
        <v>0</v>
      </c>
      <c r="D24334" s="70">
        <v>0</v>
      </c>
      <c r="E24334" s="71">
        <v>44834</v>
      </c>
      <c r="F24334" t="s">
        <v>4725</v>
      </c>
      <c r="G24334" t="s">
        <v>2247</v>
      </c>
      <c r="H24334" t="s">
        <v>2262</v>
      </c>
      <c r="J24334" s="40">
        <v>0</v>
      </c>
      <c r="K24334" s="40">
        <v>61.57</v>
      </c>
    </row>
    <row r="24335" spans="1:11" x14ac:dyDescent="0.35">
      <c r="A24335">
        <v>67003</v>
      </c>
      <c r="B24335" t="s">
        <v>411</v>
      </c>
      <c r="C24335" s="70">
        <v>0</v>
      </c>
      <c r="D24335" s="70">
        <v>0</v>
      </c>
      <c r="E24335" s="71">
        <v>44834</v>
      </c>
      <c r="F24335" t="s">
        <v>4724</v>
      </c>
      <c r="G24335" t="s">
        <v>2247</v>
      </c>
      <c r="H24335" t="s">
        <v>2262</v>
      </c>
      <c r="J24335" s="40">
        <v>0</v>
      </c>
      <c r="K24335" s="40">
        <v>484.18</v>
      </c>
    </row>
    <row r="24336" spans="1:11" x14ac:dyDescent="0.35">
      <c r="A24336">
        <v>67003</v>
      </c>
      <c r="B24336" t="s">
        <v>411</v>
      </c>
      <c r="C24336" s="70">
        <v>0</v>
      </c>
      <c r="D24336" s="70">
        <v>0</v>
      </c>
      <c r="E24336" s="71">
        <v>44834</v>
      </c>
      <c r="F24336" t="s">
        <v>4723</v>
      </c>
      <c r="G24336" t="s">
        <v>2247</v>
      </c>
      <c r="H24336" t="s">
        <v>2262</v>
      </c>
      <c r="J24336" s="40">
        <v>47.92</v>
      </c>
      <c r="K24336" s="40">
        <v>0</v>
      </c>
    </row>
    <row r="24337" spans="1:11" x14ac:dyDescent="0.35">
      <c r="A24337">
        <v>67003</v>
      </c>
      <c r="B24337" t="s">
        <v>411</v>
      </c>
      <c r="C24337" s="70">
        <v>0</v>
      </c>
      <c r="D24337" s="70">
        <v>0</v>
      </c>
      <c r="E24337" s="71">
        <v>44834</v>
      </c>
      <c r="F24337" t="s">
        <v>4722</v>
      </c>
      <c r="G24337" t="s">
        <v>2247</v>
      </c>
      <c r="H24337" t="s">
        <v>2262</v>
      </c>
      <c r="J24337" s="40">
        <v>595.70000000000005</v>
      </c>
      <c r="K24337" s="40">
        <v>0</v>
      </c>
    </row>
    <row r="24338" spans="1:11" x14ac:dyDescent="0.35">
      <c r="A24338">
        <v>67003</v>
      </c>
      <c r="B24338" t="s">
        <v>411</v>
      </c>
      <c r="C24338" s="70">
        <v>0</v>
      </c>
      <c r="D24338" s="70">
        <v>0</v>
      </c>
      <c r="E24338" s="71">
        <v>44834</v>
      </c>
      <c r="F24338" t="s">
        <v>4721</v>
      </c>
      <c r="G24338" t="s">
        <v>2247</v>
      </c>
      <c r="H24338" t="s">
        <v>2262</v>
      </c>
      <c r="J24338" s="40">
        <v>12.45</v>
      </c>
      <c r="K24338" s="40">
        <v>0</v>
      </c>
    </row>
    <row r="24339" spans="1:11" x14ac:dyDescent="0.35">
      <c r="A24339">
        <v>67003</v>
      </c>
      <c r="B24339" t="s">
        <v>411</v>
      </c>
      <c r="C24339" s="70">
        <v>0</v>
      </c>
      <c r="D24339" s="70">
        <v>0</v>
      </c>
      <c r="E24339" s="71">
        <v>44834</v>
      </c>
      <c r="F24339" t="s">
        <v>4720</v>
      </c>
      <c r="G24339" t="s">
        <v>2247</v>
      </c>
      <c r="H24339" t="s">
        <v>2262</v>
      </c>
      <c r="J24339" s="40">
        <v>16.600000000000001</v>
      </c>
      <c r="K24339" s="40">
        <v>0</v>
      </c>
    </row>
    <row r="24340" spans="1:11" x14ac:dyDescent="0.35">
      <c r="A24340">
        <v>67003</v>
      </c>
      <c r="B24340" t="s">
        <v>411</v>
      </c>
      <c r="C24340" s="70">
        <v>0</v>
      </c>
      <c r="D24340" s="70">
        <v>0</v>
      </c>
      <c r="E24340" s="71">
        <v>44834</v>
      </c>
      <c r="F24340" t="s">
        <v>4719</v>
      </c>
      <c r="G24340" t="s">
        <v>2247</v>
      </c>
      <c r="H24340" t="s">
        <v>2262</v>
      </c>
      <c r="J24340" s="40">
        <v>0</v>
      </c>
      <c r="K24340" s="40">
        <v>1.96</v>
      </c>
    </row>
    <row r="24341" spans="1:11" x14ac:dyDescent="0.35">
      <c r="A24341">
        <v>67003</v>
      </c>
      <c r="B24341" t="s">
        <v>411</v>
      </c>
      <c r="C24341" s="70">
        <v>0</v>
      </c>
      <c r="D24341" s="70">
        <v>0</v>
      </c>
      <c r="E24341" s="71">
        <v>44834</v>
      </c>
      <c r="F24341" t="s">
        <v>4718</v>
      </c>
      <c r="G24341" t="s">
        <v>2247</v>
      </c>
      <c r="H24341" t="s">
        <v>2262</v>
      </c>
      <c r="J24341" s="40">
        <v>0</v>
      </c>
      <c r="K24341" s="40">
        <v>810.39</v>
      </c>
    </row>
    <row r="24342" spans="1:11" x14ac:dyDescent="0.35">
      <c r="A24342">
        <v>67003</v>
      </c>
      <c r="B24342" t="s">
        <v>411</v>
      </c>
      <c r="C24342" s="70">
        <v>0</v>
      </c>
      <c r="D24342" s="70">
        <v>0</v>
      </c>
      <c r="E24342" s="71">
        <v>44834</v>
      </c>
      <c r="F24342" t="s">
        <v>4717</v>
      </c>
      <c r="G24342" t="s">
        <v>2247</v>
      </c>
      <c r="H24342" t="s">
        <v>2262</v>
      </c>
      <c r="J24342" s="40">
        <v>0</v>
      </c>
      <c r="K24342" s="40">
        <v>23.96</v>
      </c>
    </row>
    <row r="24343" spans="1:11" x14ac:dyDescent="0.35">
      <c r="A24343">
        <v>67003</v>
      </c>
      <c r="B24343" t="s">
        <v>411</v>
      </c>
      <c r="C24343" s="70">
        <v>0</v>
      </c>
      <c r="D24343" s="70">
        <v>0</v>
      </c>
      <c r="E24343" s="71">
        <v>44834</v>
      </c>
      <c r="F24343" t="s">
        <v>4716</v>
      </c>
      <c r="G24343" t="s">
        <v>2247</v>
      </c>
      <c r="H24343" t="s">
        <v>2262</v>
      </c>
      <c r="J24343" s="40">
        <v>0</v>
      </c>
      <c r="K24343" s="40">
        <v>17.97</v>
      </c>
    </row>
    <row r="24344" spans="1:11" x14ac:dyDescent="0.35">
      <c r="A24344">
        <v>67003</v>
      </c>
      <c r="B24344" t="s">
        <v>411</v>
      </c>
      <c r="C24344" s="70">
        <v>0</v>
      </c>
      <c r="D24344" s="70">
        <v>0</v>
      </c>
      <c r="E24344" s="71">
        <v>44834</v>
      </c>
      <c r="F24344" t="s">
        <v>4715</v>
      </c>
      <c r="G24344" t="s">
        <v>2247</v>
      </c>
      <c r="H24344" t="s">
        <v>2262</v>
      </c>
      <c r="J24344" s="40">
        <v>71.56</v>
      </c>
      <c r="K24344" s="40">
        <v>0</v>
      </c>
    </row>
    <row r="24345" spans="1:11" x14ac:dyDescent="0.35">
      <c r="A24345">
        <v>67003</v>
      </c>
      <c r="B24345" t="s">
        <v>411</v>
      </c>
      <c r="C24345" s="70">
        <v>0</v>
      </c>
      <c r="D24345" s="70">
        <v>0</v>
      </c>
      <c r="E24345" s="71">
        <v>44834</v>
      </c>
      <c r="F24345" t="s">
        <v>4714</v>
      </c>
      <c r="G24345" t="s">
        <v>2247</v>
      </c>
      <c r="H24345" t="s">
        <v>2262</v>
      </c>
      <c r="J24345" s="40">
        <v>9.99</v>
      </c>
      <c r="K24345" s="40">
        <v>0</v>
      </c>
    </row>
    <row r="24346" spans="1:11" x14ac:dyDescent="0.35">
      <c r="A24346">
        <v>67003</v>
      </c>
      <c r="B24346" t="s">
        <v>411</v>
      </c>
      <c r="C24346" s="70">
        <v>0</v>
      </c>
      <c r="D24346" s="70">
        <v>0</v>
      </c>
      <c r="E24346" s="71">
        <v>44834</v>
      </c>
      <c r="F24346" t="s">
        <v>4713</v>
      </c>
      <c r="G24346" t="s">
        <v>2247</v>
      </c>
      <c r="H24346" t="s">
        <v>2262</v>
      </c>
      <c r="J24346" s="40">
        <v>11.78</v>
      </c>
      <c r="K24346" s="40">
        <v>0</v>
      </c>
    </row>
    <row r="24347" spans="1:11" x14ac:dyDescent="0.35">
      <c r="A24347">
        <v>67003</v>
      </c>
      <c r="B24347" t="s">
        <v>411</v>
      </c>
      <c r="C24347" s="70">
        <v>0</v>
      </c>
      <c r="D24347" s="70">
        <v>0</v>
      </c>
      <c r="E24347" s="71">
        <v>44834</v>
      </c>
      <c r="F24347" t="s">
        <v>4712</v>
      </c>
      <c r="G24347" t="s">
        <v>2247</v>
      </c>
      <c r="H24347" t="s">
        <v>2262</v>
      </c>
      <c r="J24347" s="40">
        <v>31.62</v>
      </c>
      <c r="K24347" s="40">
        <v>0</v>
      </c>
    </row>
    <row r="24348" spans="1:11" x14ac:dyDescent="0.35">
      <c r="A24348">
        <v>67003</v>
      </c>
      <c r="B24348" t="s">
        <v>411</v>
      </c>
      <c r="C24348" s="70">
        <v>0</v>
      </c>
      <c r="D24348" s="70">
        <v>0</v>
      </c>
      <c r="E24348" s="71">
        <v>44834</v>
      </c>
      <c r="F24348" t="s">
        <v>4711</v>
      </c>
      <c r="G24348" t="s">
        <v>2247</v>
      </c>
      <c r="H24348" t="s">
        <v>2262</v>
      </c>
      <c r="J24348" s="40">
        <v>14.41</v>
      </c>
      <c r="K24348" s="40">
        <v>0</v>
      </c>
    </row>
    <row r="24349" spans="1:11" x14ac:dyDescent="0.35">
      <c r="A24349">
        <v>67003</v>
      </c>
      <c r="B24349" t="s">
        <v>411</v>
      </c>
      <c r="C24349" s="70">
        <v>0</v>
      </c>
      <c r="D24349" s="70">
        <v>0</v>
      </c>
      <c r="E24349" s="71">
        <v>44834</v>
      </c>
      <c r="F24349" t="s">
        <v>4710</v>
      </c>
      <c r="G24349" t="s">
        <v>2247</v>
      </c>
      <c r="H24349" t="s">
        <v>2262</v>
      </c>
      <c r="J24349" s="40">
        <v>62.46</v>
      </c>
      <c r="K24349" s="40">
        <v>0</v>
      </c>
    </row>
    <row r="24350" spans="1:11" x14ac:dyDescent="0.35">
      <c r="A24350">
        <v>67003</v>
      </c>
      <c r="B24350" t="s">
        <v>411</v>
      </c>
      <c r="C24350" s="70">
        <v>0</v>
      </c>
      <c r="D24350" s="70">
        <v>0</v>
      </c>
      <c r="E24350" s="71">
        <v>44834</v>
      </c>
      <c r="F24350" t="s">
        <v>4709</v>
      </c>
      <c r="G24350" t="s">
        <v>2247</v>
      </c>
      <c r="H24350" t="s">
        <v>2262</v>
      </c>
      <c r="J24350" s="40">
        <v>90.16</v>
      </c>
      <c r="K24350" s="40">
        <v>0</v>
      </c>
    </row>
    <row r="24351" spans="1:11" x14ac:dyDescent="0.35">
      <c r="A24351">
        <v>67003</v>
      </c>
      <c r="B24351" t="s">
        <v>411</v>
      </c>
      <c r="C24351" s="70">
        <v>0</v>
      </c>
      <c r="D24351" s="70">
        <v>0</v>
      </c>
      <c r="E24351" s="71">
        <v>44834</v>
      </c>
      <c r="F24351" t="s">
        <v>4708</v>
      </c>
      <c r="G24351" t="s">
        <v>2247</v>
      </c>
      <c r="H24351" t="s">
        <v>2262</v>
      </c>
      <c r="J24351" s="40">
        <v>0</v>
      </c>
      <c r="K24351" s="40">
        <v>145.37</v>
      </c>
    </row>
    <row r="24352" spans="1:11" x14ac:dyDescent="0.35">
      <c r="A24352">
        <v>67003</v>
      </c>
      <c r="B24352" t="s">
        <v>411</v>
      </c>
      <c r="C24352" s="70">
        <v>0</v>
      </c>
      <c r="D24352" s="70">
        <v>0</v>
      </c>
      <c r="E24352" s="71">
        <v>44834</v>
      </c>
      <c r="F24352" t="s">
        <v>4707</v>
      </c>
      <c r="G24352" t="s">
        <v>2247</v>
      </c>
      <c r="H24352" t="s">
        <v>2262</v>
      </c>
      <c r="J24352" s="40">
        <v>0</v>
      </c>
      <c r="K24352" s="40">
        <v>108.67</v>
      </c>
    </row>
    <row r="24353" spans="1:11" x14ac:dyDescent="0.35">
      <c r="A24353">
        <v>67003</v>
      </c>
      <c r="B24353" t="s">
        <v>411</v>
      </c>
      <c r="C24353" s="70">
        <v>0</v>
      </c>
      <c r="D24353" s="70">
        <v>0</v>
      </c>
      <c r="E24353" s="71">
        <v>44834</v>
      </c>
      <c r="F24353" t="s">
        <v>4706</v>
      </c>
      <c r="G24353" t="s">
        <v>2247</v>
      </c>
      <c r="H24353" t="s">
        <v>2262</v>
      </c>
      <c r="J24353" s="40">
        <v>5.5</v>
      </c>
      <c r="K24353" s="40">
        <v>0</v>
      </c>
    </row>
    <row r="24354" spans="1:11" x14ac:dyDescent="0.35">
      <c r="A24354">
        <v>67003</v>
      </c>
      <c r="B24354" t="s">
        <v>411</v>
      </c>
      <c r="C24354" s="70">
        <v>0</v>
      </c>
      <c r="D24354" s="70">
        <v>0</v>
      </c>
      <c r="E24354" s="71">
        <v>44834</v>
      </c>
      <c r="F24354" t="s">
        <v>4705</v>
      </c>
      <c r="G24354" t="s">
        <v>2247</v>
      </c>
      <c r="H24354" t="s">
        <v>2262</v>
      </c>
      <c r="J24354" s="40">
        <v>0</v>
      </c>
      <c r="K24354" s="40">
        <v>5.49</v>
      </c>
    </row>
    <row r="24355" spans="1:11" x14ac:dyDescent="0.35">
      <c r="A24355">
        <v>67003</v>
      </c>
      <c r="B24355" t="s">
        <v>411</v>
      </c>
      <c r="C24355" s="70">
        <v>0</v>
      </c>
      <c r="D24355" s="70">
        <v>0</v>
      </c>
      <c r="E24355" s="71">
        <v>44834</v>
      </c>
      <c r="F24355" t="s">
        <v>4704</v>
      </c>
      <c r="G24355" t="s">
        <v>2247</v>
      </c>
      <c r="H24355" t="s">
        <v>2262</v>
      </c>
      <c r="J24355" s="40">
        <v>0</v>
      </c>
      <c r="K24355" s="40">
        <v>25.85</v>
      </c>
    </row>
    <row r="24356" spans="1:11" x14ac:dyDescent="0.35">
      <c r="A24356">
        <v>67003</v>
      </c>
      <c r="B24356" t="s">
        <v>411</v>
      </c>
      <c r="C24356" s="70">
        <v>0</v>
      </c>
      <c r="D24356" s="70">
        <v>0</v>
      </c>
      <c r="E24356" s="71">
        <v>44834</v>
      </c>
      <c r="F24356" t="s">
        <v>4703</v>
      </c>
      <c r="G24356" t="s">
        <v>2247</v>
      </c>
      <c r="H24356" t="s">
        <v>2262</v>
      </c>
      <c r="J24356" s="40">
        <v>0</v>
      </c>
      <c r="K24356" s="40">
        <v>87.85</v>
      </c>
    </row>
    <row r="24357" spans="1:11" x14ac:dyDescent="0.35">
      <c r="A24357">
        <v>67003</v>
      </c>
      <c r="B24357" t="s">
        <v>411</v>
      </c>
      <c r="C24357" s="70">
        <v>0</v>
      </c>
      <c r="D24357" s="70">
        <v>0</v>
      </c>
      <c r="E24357" s="71">
        <v>44834</v>
      </c>
      <c r="F24357" t="s">
        <v>4702</v>
      </c>
      <c r="G24357" t="s">
        <v>2247</v>
      </c>
      <c r="H24357" t="s">
        <v>2262</v>
      </c>
      <c r="J24357" s="40">
        <v>0</v>
      </c>
      <c r="K24357" s="40">
        <v>4.07</v>
      </c>
    </row>
    <row r="24358" spans="1:11" x14ac:dyDescent="0.35">
      <c r="A24358">
        <v>67003</v>
      </c>
      <c r="B24358" t="s">
        <v>411</v>
      </c>
      <c r="C24358" s="70">
        <v>0</v>
      </c>
      <c r="D24358" s="70">
        <v>0</v>
      </c>
      <c r="E24358" s="71">
        <v>44834</v>
      </c>
      <c r="F24358" t="s">
        <v>4701</v>
      </c>
      <c r="G24358" t="s">
        <v>2247</v>
      </c>
      <c r="H24358" t="s">
        <v>2262</v>
      </c>
      <c r="J24358" s="40">
        <v>0</v>
      </c>
      <c r="K24358" s="40">
        <v>9.2899999999999991</v>
      </c>
    </row>
    <row r="24359" spans="1:11" x14ac:dyDescent="0.35">
      <c r="A24359">
        <v>67003</v>
      </c>
      <c r="B24359" t="s">
        <v>411</v>
      </c>
      <c r="C24359" s="70">
        <v>0</v>
      </c>
      <c r="D24359" s="70">
        <v>0</v>
      </c>
      <c r="E24359" s="71">
        <v>44834</v>
      </c>
      <c r="F24359" t="s">
        <v>4700</v>
      </c>
      <c r="G24359" t="s">
        <v>2247</v>
      </c>
      <c r="H24359" t="s">
        <v>2262</v>
      </c>
      <c r="J24359" s="40">
        <v>0</v>
      </c>
      <c r="K24359" s="40">
        <v>9.56</v>
      </c>
    </row>
    <row r="24360" spans="1:11" x14ac:dyDescent="0.35">
      <c r="A24360">
        <v>67003</v>
      </c>
      <c r="B24360" t="s">
        <v>411</v>
      </c>
      <c r="C24360" s="70">
        <v>0</v>
      </c>
      <c r="D24360" s="70">
        <v>0</v>
      </c>
      <c r="E24360" s="71">
        <v>44834</v>
      </c>
      <c r="F24360" t="s">
        <v>4699</v>
      </c>
      <c r="G24360" t="s">
        <v>2247</v>
      </c>
      <c r="H24360" t="s">
        <v>2262</v>
      </c>
      <c r="J24360" s="40">
        <v>0</v>
      </c>
      <c r="K24360" s="40">
        <v>17.260000000000002</v>
      </c>
    </row>
    <row r="24361" spans="1:11" x14ac:dyDescent="0.35">
      <c r="A24361">
        <v>67003</v>
      </c>
      <c r="B24361" t="s">
        <v>411</v>
      </c>
      <c r="C24361" s="70">
        <v>0</v>
      </c>
      <c r="D24361" s="70">
        <v>0</v>
      </c>
      <c r="E24361" s="71">
        <v>44834</v>
      </c>
      <c r="F24361" t="s">
        <v>4698</v>
      </c>
      <c r="G24361" t="s">
        <v>2247</v>
      </c>
      <c r="H24361" t="s">
        <v>2262</v>
      </c>
      <c r="J24361" s="40">
        <v>0</v>
      </c>
      <c r="K24361" s="40">
        <v>14.94</v>
      </c>
    </row>
    <row r="24362" spans="1:11" x14ac:dyDescent="0.35">
      <c r="A24362">
        <v>67003</v>
      </c>
      <c r="B24362" t="s">
        <v>411</v>
      </c>
      <c r="C24362" s="70">
        <v>0</v>
      </c>
      <c r="D24362" s="70">
        <v>0</v>
      </c>
      <c r="E24362" s="71">
        <v>44834</v>
      </c>
      <c r="F24362" t="s">
        <v>4697</v>
      </c>
      <c r="G24362" t="s">
        <v>2247</v>
      </c>
      <c r="H24362" t="s">
        <v>2262</v>
      </c>
      <c r="J24362" s="40">
        <v>0</v>
      </c>
      <c r="K24362" s="40">
        <v>3.13</v>
      </c>
    </row>
    <row r="24363" spans="1:11" x14ac:dyDescent="0.35">
      <c r="A24363">
        <v>67003</v>
      </c>
      <c r="B24363" t="s">
        <v>411</v>
      </c>
      <c r="C24363" s="70">
        <v>0</v>
      </c>
      <c r="D24363" s="70">
        <v>0</v>
      </c>
      <c r="E24363" s="71">
        <v>44834</v>
      </c>
      <c r="F24363" t="s">
        <v>4696</v>
      </c>
      <c r="G24363" t="s">
        <v>2247</v>
      </c>
      <c r="H24363" t="s">
        <v>2262</v>
      </c>
      <c r="J24363" s="40">
        <v>0</v>
      </c>
      <c r="K24363" s="40">
        <v>66.39</v>
      </c>
    </row>
    <row r="24364" spans="1:11" x14ac:dyDescent="0.35">
      <c r="A24364">
        <v>67003</v>
      </c>
      <c r="B24364" t="s">
        <v>411</v>
      </c>
      <c r="C24364" s="70">
        <v>0</v>
      </c>
      <c r="D24364" s="70">
        <v>0</v>
      </c>
      <c r="E24364" s="71">
        <v>44834</v>
      </c>
      <c r="F24364" t="s">
        <v>4695</v>
      </c>
      <c r="G24364" t="s">
        <v>2247</v>
      </c>
      <c r="H24364" t="s">
        <v>2262</v>
      </c>
      <c r="J24364" s="40">
        <v>0</v>
      </c>
      <c r="K24364" s="40">
        <v>0.51</v>
      </c>
    </row>
    <row r="24365" spans="1:11" x14ac:dyDescent="0.35">
      <c r="A24365">
        <v>67003</v>
      </c>
      <c r="B24365" t="s">
        <v>411</v>
      </c>
      <c r="C24365" s="70">
        <v>0</v>
      </c>
      <c r="D24365" s="70">
        <v>0</v>
      </c>
      <c r="E24365" s="71">
        <v>44834</v>
      </c>
      <c r="F24365" t="s">
        <v>4694</v>
      </c>
      <c r="G24365" t="s">
        <v>2247</v>
      </c>
      <c r="H24365" t="s">
        <v>2262</v>
      </c>
      <c r="J24365" s="40">
        <v>920.43</v>
      </c>
      <c r="K24365" s="40">
        <v>0</v>
      </c>
    </row>
    <row r="24366" spans="1:11" x14ac:dyDescent="0.35">
      <c r="A24366">
        <v>67003</v>
      </c>
      <c r="B24366" t="s">
        <v>411</v>
      </c>
      <c r="C24366" s="70">
        <v>0</v>
      </c>
      <c r="D24366" s="70">
        <v>0</v>
      </c>
      <c r="E24366" s="71">
        <v>44834</v>
      </c>
      <c r="F24366" t="s">
        <v>4693</v>
      </c>
      <c r="G24366" t="s">
        <v>2247</v>
      </c>
      <c r="H24366" t="s">
        <v>2262</v>
      </c>
      <c r="J24366" s="40">
        <v>0</v>
      </c>
      <c r="K24366" s="40">
        <v>3.55</v>
      </c>
    </row>
    <row r="24367" spans="1:11" x14ac:dyDescent="0.35">
      <c r="A24367">
        <v>67003</v>
      </c>
      <c r="B24367" t="s">
        <v>411</v>
      </c>
      <c r="C24367" s="70">
        <v>0</v>
      </c>
      <c r="D24367" s="70">
        <v>0</v>
      </c>
      <c r="E24367" s="71">
        <v>44834</v>
      </c>
      <c r="F24367" t="s">
        <v>4692</v>
      </c>
      <c r="G24367" t="s">
        <v>2247</v>
      </c>
      <c r="H24367" t="s">
        <v>2262</v>
      </c>
      <c r="J24367" s="40">
        <v>0</v>
      </c>
      <c r="K24367" s="40">
        <v>0.5</v>
      </c>
    </row>
    <row r="24368" spans="1:11" x14ac:dyDescent="0.35">
      <c r="A24368">
        <v>67003</v>
      </c>
      <c r="B24368" t="s">
        <v>411</v>
      </c>
      <c r="C24368" s="70">
        <v>0</v>
      </c>
      <c r="D24368" s="70">
        <v>0</v>
      </c>
      <c r="E24368" s="71">
        <v>44834</v>
      </c>
      <c r="F24368" t="s">
        <v>4691</v>
      </c>
      <c r="G24368" t="s">
        <v>2247</v>
      </c>
      <c r="H24368" t="s">
        <v>2262</v>
      </c>
      <c r="J24368" s="40">
        <v>0</v>
      </c>
      <c r="K24368" s="40">
        <v>35.96</v>
      </c>
    </row>
    <row r="24369" spans="1:11" x14ac:dyDescent="0.35">
      <c r="A24369">
        <v>67003</v>
      </c>
      <c r="B24369" t="s">
        <v>411</v>
      </c>
      <c r="C24369" s="70">
        <v>0</v>
      </c>
      <c r="D24369" s="70">
        <v>0</v>
      </c>
      <c r="E24369" s="71">
        <v>44834</v>
      </c>
      <c r="F24369" t="s">
        <v>4690</v>
      </c>
      <c r="G24369" t="s">
        <v>2247</v>
      </c>
      <c r="H24369" t="s">
        <v>2262</v>
      </c>
      <c r="J24369" s="40">
        <v>0</v>
      </c>
      <c r="K24369" s="40">
        <v>196.57</v>
      </c>
    </row>
    <row r="24370" spans="1:11" x14ac:dyDescent="0.35">
      <c r="A24370">
        <v>67003</v>
      </c>
      <c r="B24370" t="s">
        <v>411</v>
      </c>
      <c r="C24370" s="70">
        <v>0</v>
      </c>
      <c r="D24370" s="70">
        <v>0</v>
      </c>
      <c r="E24370" s="71">
        <v>44834</v>
      </c>
      <c r="F24370" t="s">
        <v>4689</v>
      </c>
      <c r="G24370" t="s">
        <v>2247</v>
      </c>
      <c r="H24370" t="s">
        <v>2262</v>
      </c>
      <c r="J24370" s="40">
        <v>0</v>
      </c>
      <c r="K24370" s="40">
        <v>2.79</v>
      </c>
    </row>
    <row r="24371" spans="1:11" x14ac:dyDescent="0.35">
      <c r="A24371">
        <v>67003</v>
      </c>
      <c r="B24371" t="s">
        <v>411</v>
      </c>
      <c r="C24371" s="70">
        <v>0</v>
      </c>
      <c r="D24371" s="70">
        <v>0</v>
      </c>
      <c r="E24371" s="71">
        <v>44834</v>
      </c>
      <c r="F24371" t="s">
        <v>4688</v>
      </c>
      <c r="G24371" t="s">
        <v>2247</v>
      </c>
      <c r="H24371" t="s">
        <v>2262</v>
      </c>
      <c r="J24371" s="40">
        <v>0.01</v>
      </c>
      <c r="K24371" s="40">
        <v>0</v>
      </c>
    </row>
    <row r="24372" spans="1:11" x14ac:dyDescent="0.35">
      <c r="A24372">
        <v>67003</v>
      </c>
      <c r="B24372" t="s">
        <v>411</v>
      </c>
      <c r="C24372" s="70">
        <v>0</v>
      </c>
      <c r="D24372" s="70">
        <v>0</v>
      </c>
      <c r="E24372" s="71">
        <v>44834</v>
      </c>
      <c r="F24372" t="s">
        <v>4687</v>
      </c>
      <c r="G24372" t="s">
        <v>2247</v>
      </c>
      <c r="H24372" t="s">
        <v>2262</v>
      </c>
      <c r="J24372" s="40">
        <v>0</v>
      </c>
      <c r="K24372" s="40">
        <v>2349.56</v>
      </c>
    </row>
    <row r="24373" spans="1:11" x14ac:dyDescent="0.35">
      <c r="A24373">
        <v>67003</v>
      </c>
      <c r="B24373" t="s">
        <v>411</v>
      </c>
      <c r="C24373" s="70">
        <v>0</v>
      </c>
      <c r="D24373" s="70">
        <v>0</v>
      </c>
      <c r="E24373" s="71">
        <v>44834</v>
      </c>
      <c r="F24373" t="s">
        <v>4686</v>
      </c>
      <c r="G24373" t="s">
        <v>2247</v>
      </c>
      <c r="H24373" t="s">
        <v>2262</v>
      </c>
      <c r="J24373" s="40">
        <v>0</v>
      </c>
      <c r="K24373" s="40">
        <v>2422.65</v>
      </c>
    </row>
    <row r="24374" spans="1:11" x14ac:dyDescent="0.35">
      <c r="A24374">
        <v>67003</v>
      </c>
      <c r="B24374" t="s">
        <v>411</v>
      </c>
      <c r="C24374" s="70">
        <v>0</v>
      </c>
      <c r="D24374" s="70">
        <v>0</v>
      </c>
      <c r="E24374" s="71">
        <v>44834</v>
      </c>
      <c r="F24374" t="s">
        <v>4685</v>
      </c>
      <c r="G24374" t="s">
        <v>2247</v>
      </c>
      <c r="H24374" t="s">
        <v>2262</v>
      </c>
      <c r="J24374" s="40">
        <v>0</v>
      </c>
      <c r="K24374" s="40">
        <v>25108.25</v>
      </c>
    </row>
    <row r="24375" spans="1:11" x14ac:dyDescent="0.35">
      <c r="A24375">
        <v>67003</v>
      </c>
      <c r="B24375" t="s">
        <v>411</v>
      </c>
      <c r="C24375" s="70">
        <v>0</v>
      </c>
      <c r="D24375" s="70">
        <v>0</v>
      </c>
      <c r="E24375" s="71">
        <v>44834</v>
      </c>
      <c r="F24375" t="s">
        <v>4684</v>
      </c>
      <c r="G24375" t="s">
        <v>2247</v>
      </c>
      <c r="H24375" t="s">
        <v>2262</v>
      </c>
      <c r="J24375" s="40">
        <v>0</v>
      </c>
      <c r="K24375" s="40">
        <v>568.47</v>
      </c>
    </row>
    <row r="24376" spans="1:11" x14ac:dyDescent="0.35">
      <c r="A24376">
        <v>67003</v>
      </c>
      <c r="B24376" t="s">
        <v>411</v>
      </c>
      <c r="C24376" s="70">
        <v>0</v>
      </c>
      <c r="D24376" s="70">
        <v>0</v>
      </c>
      <c r="E24376" s="71">
        <v>44834</v>
      </c>
      <c r="F24376" t="s">
        <v>4683</v>
      </c>
      <c r="G24376" t="s">
        <v>2247</v>
      </c>
      <c r="H24376" t="s">
        <v>2262</v>
      </c>
      <c r="J24376" s="40">
        <v>0</v>
      </c>
      <c r="K24376" s="40">
        <v>1405.51</v>
      </c>
    </row>
    <row r="24377" spans="1:11" x14ac:dyDescent="0.35">
      <c r="A24377">
        <v>67003</v>
      </c>
      <c r="B24377" t="s">
        <v>411</v>
      </c>
      <c r="C24377" s="70">
        <v>0</v>
      </c>
      <c r="D24377" s="70">
        <v>0</v>
      </c>
      <c r="E24377" s="71">
        <v>44834</v>
      </c>
      <c r="F24377" t="s">
        <v>4682</v>
      </c>
      <c r="G24377" t="s">
        <v>2247</v>
      </c>
      <c r="H24377" t="s">
        <v>2262</v>
      </c>
      <c r="J24377" s="40">
        <v>0</v>
      </c>
      <c r="K24377" s="40">
        <v>909.11</v>
      </c>
    </row>
    <row r="24378" spans="1:11" x14ac:dyDescent="0.35">
      <c r="A24378">
        <v>67003</v>
      </c>
      <c r="B24378" t="s">
        <v>411</v>
      </c>
      <c r="C24378" s="70">
        <v>0</v>
      </c>
      <c r="D24378" s="70">
        <v>0</v>
      </c>
      <c r="E24378" s="71">
        <v>44834</v>
      </c>
      <c r="F24378" t="s">
        <v>4681</v>
      </c>
      <c r="G24378" t="s">
        <v>2247</v>
      </c>
      <c r="H24378" t="s">
        <v>2262</v>
      </c>
      <c r="J24378" s="40">
        <v>293.43</v>
      </c>
      <c r="K24378" s="40">
        <v>0</v>
      </c>
    </row>
    <row r="24379" spans="1:11" x14ac:dyDescent="0.35">
      <c r="A24379">
        <v>67003</v>
      </c>
      <c r="B24379" t="s">
        <v>411</v>
      </c>
      <c r="C24379" s="70">
        <v>0</v>
      </c>
      <c r="D24379" s="70">
        <v>0</v>
      </c>
      <c r="E24379" s="71">
        <v>44834</v>
      </c>
      <c r="F24379" t="s">
        <v>4680</v>
      </c>
      <c r="G24379" t="s">
        <v>2247</v>
      </c>
      <c r="H24379" t="s">
        <v>2262</v>
      </c>
      <c r="J24379" s="40">
        <v>452.3</v>
      </c>
      <c r="K24379" s="40">
        <v>0</v>
      </c>
    </row>
    <row r="24380" spans="1:11" x14ac:dyDescent="0.35">
      <c r="A24380">
        <v>67003</v>
      </c>
      <c r="B24380" t="s">
        <v>411</v>
      </c>
      <c r="C24380" s="70">
        <v>0</v>
      </c>
      <c r="D24380" s="70">
        <v>0</v>
      </c>
      <c r="E24380" s="71">
        <v>44834</v>
      </c>
      <c r="F24380" t="s">
        <v>4679</v>
      </c>
      <c r="G24380" t="s">
        <v>2247</v>
      </c>
      <c r="H24380" t="s">
        <v>2262</v>
      </c>
      <c r="J24380" s="40">
        <v>4665.58</v>
      </c>
      <c r="K24380" s="40">
        <v>0</v>
      </c>
    </row>
    <row r="24381" spans="1:11" x14ac:dyDescent="0.35">
      <c r="A24381">
        <v>67003</v>
      </c>
      <c r="B24381" t="s">
        <v>411</v>
      </c>
      <c r="C24381" s="70">
        <v>0</v>
      </c>
      <c r="D24381" s="70">
        <v>0</v>
      </c>
      <c r="E24381" s="71">
        <v>44834</v>
      </c>
      <c r="F24381" t="s">
        <v>4678</v>
      </c>
      <c r="G24381" t="s">
        <v>2247</v>
      </c>
      <c r="H24381" t="s">
        <v>2262</v>
      </c>
      <c r="J24381" s="40">
        <v>0</v>
      </c>
      <c r="K24381" s="40">
        <v>57.02</v>
      </c>
    </row>
    <row r="24382" spans="1:11" x14ac:dyDescent="0.35">
      <c r="A24382">
        <v>67003</v>
      </c>
      <c r="B24382" t="s">
        <v>411</v>
      </c>
      <c r="C24382" s="70">
        <v>0</v>
      </c>
      <c r="D24382" s="70">
        <v>0</v>
      </c>
      <c r="E24382" s="71">
        <v>44834</v>
      </c>
      <c r="F24382" t="s">
        <v>4677</v>
      </c>
      <c r="G24382" t="s">
        <v>2247</v>
      </c>
      <c r="H24382" t="s">
        <v>2262</v>
      </c>
      <c r="J24382" s="40">
        <v>0</v>
      </c>
      <c r="K24382" s="40">
        <v>4308.51</v>
      </c>
    </row>
    <row r="24383" spans="1:11" x14ac:dyDescent="0.35">
      <c r="A24383">
        <v>67003</v>
      </c>
      <c r="B24383" t="s">
        <v>411</v>
      </c>
      <c r="C24383" s="70">
        <v>0</v>
      </c>
      <c r="D24383" s="70">
        <v>0</v>
      </c>
      <c r="E24383" s="71">
        <v>44834</v>
      </c>
      <c r="F24383" t="s">
        <v>4676</v>
      </c>
      <c r="G24383" t="s">
        <v>2247</v>
      </c>
      <c r="H24383" t="s">
        <v>2262</v>
      </c>
      <c r="J24383" s="40">
        <v>691.36</v>
      </c>
      <c r="K24383" s="40">
        <v>0</v>
      </c>
    </row>
    <row r="24384" spans="1:11" x14ac:dyDescent="0.35">
      <c r="A24384">
        <v>67003</v>
      </c>
      <c r="B24384" t="s">
        <v>411</v>
      </c>
      <c r="C24384" s="70">
        <v>0</v>
      </c>
      <c r="D24384" s="70">
        <v>0</v>
      </c>
      <c r="E24384" s="71">
        <v>44834</v>
      </c>
      <c r="F24384" t="s">
        <v>4675</v>
      </c>
      <c r="G24384" t="s">
        <v>2247</v>
      </c>
      <c r="H24384" t="s">
        <v>2262</v>
      </c>
      <c r="J24384" s="40">
        <v>841.85</v>
      </c>
      <c r="K24384" s="40">
        <v>0</v>
      </c>
    </row>
    <row r="24385" spans="1:11" x14ac:dyDescent="0.35">
      <c r="A24385">
        <v>67003</v>
      </c>
      <c r="B24385" t="s">
        <v>411</v>
      </c>
      <c r="C24385" s="70">
        <v>0</v>
      </c>
      <c r="D24385" s="70">
        <v>0</v>
      </c>
      <c r="E24385" s="71">
        <v>44834</v>
      </c>
      <c r="F24385" t="s">
        <v>4674</v>
      </c>
      <c r="G24385" t="s">
        <v>2247</v>
      </c>
      <c r="H24385" t="s">
        <v>2262</v>
      </c>
      <c r="J24385" s="40">
        <v>0</v>
      </c>
      <c r="K24385" s="40">
        <v>1061.95</v>
      </c>
    </row>
    <row r="24386" spans="1:11" x14ac:dyDescent="0.35">
      <c r="A24386">
        <v>67003</v>
      </c>
      <c r="B24386" t="s">
        <v>411</v>
      </c>
      <c r="C24386" s="70">
        <v>0</v>
      </c>
      <c r="D24386" s="70">
        <v>0</v>
      </c>
      <c r="E24386" s="71">
        <v>44834</v>
      </c>
      <c r="F24386" t="s">
        <v>4673</v>
      </c>
      <c r="G24386" t="s">
        <v>2247</v>
      </c>
      <c r="H24386" t="s">
        <v>2262</v>
      </c>
      <c r="J24386" s="40">
        <v>0</v>
      </c>
      <c r="K24386" s="40">
        <v>1004.12</v>
      </c>
    </row>
    <row r="24387" spans="1:11" x14ac:dyDescent="0.35">
      <c r="A24387">
        <v>67003</v>
      </c>
      <c r="B24387" t="s">
        <v>411</v>
      </c>
      <c r="C24387" s="70">
        <v>0</v>
      </c>
      <c r="D24387" s="70">
        <v>0</v>
      </c>
      <c r="E24387" s="71">
        <v>44834</v>
      </c>
      <c r="F24387" t="s">
        <v>4672</v>
      </c>
      <c r="G24387" t="s">
        <v>2247</v>
      </c>
      <c r="H24387" t="s">
        <v>2262</v>
      </c>
      <c r="J24387" s="40">
        <v>933.86</v>
      </c>
      <c r="K24387" s="40">
        <v>0</v>
      </c>
    </row>
    <row r="24388" spans="1:11" x14ac:dyDescent="0.35">
      <c r="A24388">
        <v>67003</v>
      </c>
      <c r="B24388" t="s">
        <v>411</v>
      </c>
      <c r="C24388" s="70">
        <v>0</v>
      </c>
      <c r="D24388" s="70">
        <v>0</v>
      </c>
      <c r="E24388" s="71">
        <v>44835</v>
      </c>
      <c r="F24388" t="s">
        <v>4671</v>
      </c>
      <c r="G24388" t="s">
        <v>1907</v>
      </c>
      <c r="H24388" t="s">
        <v>4669</v>
      </c>
      <c r="I24388" t="s">
        <v>4669</v>
      </c>
      <c r="J24388" s="40">
        <v>0</v>
      </c>
      <c r="K24388" s="40">
        <v>1461.64</v>
      </c>
    </row>
    <row r="24389" spans="1:11" x14ac:dyDescent="0.35">
      <c r="A24389">
        <v>67003</v>
      </c>
      <c r="B24389" t="s">
        <v>411</v>
      </c>
      <c r="C24389" s="70">
        <v>0</v>
      </c>
      <c r="D24389" s="70">
        <v>0</v>
      </c>
      <c r="E24389" s="71">
        <v>44835</v>
      </c>
      <c r="F24389" t="s">
        <v>4670</v>
      </c>
      <c r="G24389" t="s">
        <v>1907</v>
      </c>
      <c r="H24389" t="s">
        <v>4669</v>
      </c>
      <c r="I24389" t="s">
        <v>4669</v>
      </c>
      <c r="J24389" s="40">
        <v>0</v>
      </c>
      <c r="K24389" s="40">
        <v>-1461.64</v>
      </c>
    </row>
    <row r="24390" spans="1:11" x14ac:dyDescent="0.35">
      <c r="A24390">
        <v>67003</v>
      </c>
      <c r="B24390" t="s">
        <v>411</v>
      </c>
      <c r="C24390" s="70">
        <v>0</v>
      </c>
      <c r="D24390" s="70">
        <v>0</v>
      </c>
      <c r="E24390" s="71">
        <v>44835</v>
      </c>
      <c r="F24390" t="s">
        <v>4668</v>
      </c>
      <c r="G24390" t="s">
        <v>1907</v>
      </c>
      <c r="H24390" t="s">
        <v>4667</v>
      </c>
      <c r="I24390" t="s">
        <v>4666</v>
      </c>
      <c r="J24390" s="40">
        <v>0</v>
      </c>
      <c r="K24390" s="40">
        <v>19.04</v>
      </c>
    </row>
    <row r="24391" spans="1:11" x14ac:dyDescent="0.35">
      <c r="A24391">
        <v>67003</v>
      </c>
      <c r="B24391" t="s">
        <v>411</v>
      </c>
      <c r="C24391" s="70">
        <v>0</v>
      </c>
      <c r="D24391" s="70">
        <v>0</v>
      </c>
      <c r="E24391" s="71">
        <v>44835</v>
      </c>
      <c r="F24391" t="s">
        <v>4665</v>
      </c>
      <c r="G24391" t="s">
        <v>1907</v>
      </c>
      <c r="H24391" t="s">
        <v>4664</v>
      </c>
      <c r="I24391" t="s">
        <v>4663</v>
      </c>
      <c r="J24391" s="40">
        <v>2.5</v>
      </c>
      <c r="K24391" s="40">
        <v>0</v>
      </c>
    </row>
    <row r="24392" spans="1:11" x14ac:dyDescent="0.35">
      <c r="A24392">
        <v>67003</v>
      </c>
      <c r="B24392" t="s">
        <v>411</v>
      </c>
      <c r="C24392" s="70">
        <v>0</v>
      </c>
      <c r="D24392" s="70">
        <v>0</v>
      </c>
      <c r="E24392" s="71">
        <v>44835</v>
      </c>
      <c r="F24392" t="s">
        <v>4662</v>
      </c>
      <c r="G24392" t="s">
        <v>1907</v>
      </c>
      <c r="H24392" t="s">
        <v>4661</v>
      </c>
      <c r="I24392" t="s">
        <v>4660</v>
      </c>
      <c r="J24392" s="40">
        <v>2132.25</v>
      </c>
      <c r="K24392" s="40">
        <v>0</v>
      </c>
    </row>
    <row r="24393" spans="1:11" x14ac:dyDescent="0.35">
      <c r="A24393">
        <v>67003</v>
      </c>
      <c r="B24393" t="s">
        <v>411</v>
      </c>
      <c r="C24393" s="70">
        <v>0</v>
      </c>
      <c r="D24393" s="70">
        <v>0</v>
      </c>
      <c r="E24393" s="71">
        <v>44835</v>
      </c>
      <c r="F24393" t="s">
        <v>4659</v>
      </c>
      <c r="G24393" t="s">
        <v>1907</v>
      </c>
      <c r="H24393" t="s">
        <v>4658</v>
      </c>
      <c r="I24393" t="s">
        <v>4657</v>
      </c>
      <c r="J24393" s="40">
        <v>1739.54</v>
      </c>
      <c r="K24393" s="40">
        <v>0</v>
      </c>
    </row>
    <row r="24394" spans="1:11" x14ac:dyDescent="0.35">
      <c r="A24394">
        <v>67003</v>
      </c>
      <c r="B24394" t="s">
        <v>411</v>
      </c>
      <c r="C24394" s="70">
        <v>0</v>
      </c>
      <c r="D24394" s="70">
        <v>0</v>
      </c>
      <c r="E24394" s="71">
        <v>44854</v>
      </c>
      <c r="F24394" t="s">
        <v>4656</v>
      </c>
      <c r="G24394" t="s">
        <v>1907</v>
      </c>
      <c r="H24394" t="s">
        <v>4655</v>
      </c>
      <c r="I24394" t="s">
        <v>4654</v>
      </c>
      <c r="J24394" s="40">
        <v>18.809999999999999</v>
      </c>
      <c r="K24394" s="40">
        <v>0</v>
      </c>
    </row>
    <row r="24395" spans="1:11" x14ac:dyDescent="0.35">
      <c r="A24395">
        <v>67003</v>
      </c>
      <c r="B24395" t="s">
        <v>411</v>
      </c>
      <c r="C24395" s="70">
        <v>0</v>
      </c>
      <c r="D24395" s="70">
        <v>0</v>
      </c>
      <c r="E24395" s="71">
        <v>44859</v>
      </c>
      <c r="F24395" t="s">
        <v>4653</v>
      </c>
      <c r="G24395" t="s">
        <v>1907</v>
      </c>
      <c r="H24395" t="s">
        <v>4652</v>
      </c>
      <c r="I24395" t="s">
        <v>4651</v>
      </c>
      <c r="J24395" s="40">
        <v>166.6</v>
      </c>
      <c r="K24395" s="40">
        <v>0</v>
      </c>
    </row>
    <row r="24396" spans="1:11" x14ac:dyDescent="0.35">
      <c r="A24396">
        <v>67003</v>
      </c>
      <c r="B24396" t="s">
        <v>411</v>
      </c>
      <c r="C24396" s="70">
        <v>0</v>
      </c>
      <c r="D24396" s="70">
        <v>0</v>
      </c>
      <c r="E24396" s="71">
        <v>44860</v>
      </c>
      <c r="F24396" t="s">
        <v>4650</v>
      </c>
      <c r="G24396" t="s">
        <v>1907</v>
      </c>
      <c r="H24396" t="s">
        <v>4649</v>
      </c>
      <c r="J24396" s="40">
        <v>4239.8100000000004</v>
      </c>
      <c r="K24396" s="40">
        <v>0</v>
      </c>
    </row>
    <row r="24397" spans="1:11" x14ac:dyDescent="0.35">
      <c r="A24397">
        <v>67003</v>
      </c>
      <c r="B24397" t="s">
        <v>411</v>
      </c>
      <c r="C24397" s="70">
        <v>0</v>
      </c>
      <c r="D24397" s="70">
        <v>0</v>
      </c>
      <c r="E24397" s="71">
        <v>44860</v>
      </c>
      <c r="F24397" t="s">
        <v>4648</v>
      </c>
      <c r="G24397" t="s">
        <v>1907</v>
      </c>
      <c r="H24397" t="s">
        <v>4647</v>
      </c>
      <c r="I24397" t="s">
        <v>4646</v>
      </c>
      <c r="J24397" s="40">
        <v>2093.89</v>
      </c>
      <c r="K24397" s="40">
        <v>0</v>
      </c>
    </row>
    <row r="24398" spans="1:11" x14ac:dyDescent="0.35">
      <c r="A24398">
        <v>67003</v>
      </c>
      <c r="B24398" t="s">
        <v>411</v>
      </c>
      <c r="C24398" s="70">
        <v>0</v>
      </c>
      <c r="D24398" s="70">
        <v>0</v>
      </c>
      <c r="E24398" s="71">
        <v>44860</v>
      </c>
      <c r="F24398" t="s">
        <v>4645</v>
      </c>
      <c r="G24398" t="s">
        <v>1907</v>
      </c>
      <c r="H24398" t="s">
        <v>4644</v>
      </c>
      <c r="I24398" t="s">
        <v>4643</v>
      </c>
      <c r="J24398" s="40">
        <v>897.38</v>
      </c>
      <c r="K24398" s="40">
        <v>0</v>
      </c>
    </row>
    <row r="24399" spans="1:11" x14ac:dyDescent="0.35">
      <c r="A24399">
        <v>67003</v>
      </c>
      <c r="B24399" t="s">
        <v>411</v>
      </c>
      <c r="C24399" s="70">
        <v>0</v>
      </c>
      <c r="D24399" s="70">
        <v>0</v>
      </c>
      <c r="E24399" s="71">
        <v>44860</v>
      </c>
      <c r="F24399" t="s">
        <v>4642</v>
      </c>
      <c r="G24399" t="s">
        <v>1907</v>
      </c>
      <c r="H24399" t="s">
        <v>4641</v>
      </c>
      <c r="I24399" t="s">
        <v>4640</v>
      </c>
      <c r="J24399" s="40">
        <v>205.42</v>
      </c>
      <c r="K24399" s="40">
        <v>0</v>
      </c>
    </row>
    <row r="24400" spans="1:11" x14ac:dyDescent="0.35">
      <c r="A24400">
        <v>67003</v>
      </c>
      <c r="B24400" t="s">
        <v>411</v>
      </c>
      <c r="C24400" s="70">
        <v>0</v>
      </c>
      <c r="D24400" s="70">
        <v>0</v>
      </c>
      <c r="E24400" s="71">
        <v>44860</v>
      </c>
      <c r="F24400" t="s">
        <v>4639</v>
      </c>
      <c r="G24400" t="s">
        <v>1907</v>
      </c>
      <c r="H24400" t="s">
        <v>4638</v>
      </c>
      <c r="J24400" s="40">
        <v>989.13</v>
      </c>
      <c r="K24400" s="40">
        <v>0</v>
      </c>
    </row>
    <row r="24401" spans="1:11" x14ac:dyDescent="0.35">
      <c r="A24401">
        <v>67003</v>
      </c>
      <c r="B24401" t="s">
        <v>411</v>
      </c>
      <c r="C24401" s="70">
        <v>0</v>
      </c>
      <c r="D24401" s="70">
        <v>0</v>
      </c>
      <c r="E24401" s="71">
        <v>44865</v>
      </c>
      <c r="F24401" t="s">
        <v>4637</v>
      </c>
      <c r="G24401" t="s">
        <v>1907</v>
      </c>
      <c r="H24401" t="s">
        <v>4615</v>
      </c>
      <c r="I24401" t="s">
        <v>4615</v>
      </c>
      <c r="J24401" s="40">
        <v>0</v>
      </c>
      <c r="K24401" s="40">
        <v>2695.78</v>
      </c>
    </row>
    <row r="24402" spans="1:11" x14ac:dyDescent="0.35">
      <c r="A24402">
        <v>67003</v>
      </c>
      <c r="B24402" t="s">
        <v>411</v>
      </c>
      <c r="C24402" s="70">
        <v>0</v>
      </c>
      <c r="D24402" s="70">
        <v>0</v>
      </c>
      <c r="E24402" s="71">
        <v>44865</v>
      </c>
      <c r="F24402" t="s">
        <v>4636</v>
      </c>
      <c r="G24402" t="s">
        <v>1907</v>
      </c>
      <c r="H24402" t="s">
        <v>4635</v>
      </c>
      <c r="I24402" t="s">
        <v>4634</v>
      </c>
      <c r="J24402" s="40">
        <v>0</v>
      </c>
      <c r="K24402" s="40">
        <v>13053.22</v>
      </c>
    </row>
    <row r="24403" spans="1:11" x14ac:dyDescent="0.35">
      <c r="A24403">
        <v>67003</v>
      </c>
      <c r="B24403" t="s">
        <v>411</v>
      </c>
      <c r="C24403" s="70">
        <v>0</v>
      </c>
      <c r="D24403" s="70">
        <v>0</v>
      </c>
      <c r="E24403" s="71">
        <v>44865</v>
      </c>
      <c r="F24403" t="s">
        <v>4633</v>
      </c>
      <c r="G24403" t="s">
        <v>1907</v>
      </c>
      <c r="H24403" t="s">
        <v>4632</v>
      </c>
      <c r="I24403" t="s">
        <v>4631</v>
      </c>
      <c r="J24403" s="40">
        <v>0</v>
      </c>
      <c r="K24403" s="40">
        <v>1563.73</v>
      </c>
    </row>
    <row r="24404" spans="1:11" x14ac:dyDescent="0.35">
      <c r="A24404">
        <v>67003</v>
      </c>
      <c r="B24404" t="s">
        <v>411</v>
      </c>
      <c r="C24404" s="70">
        <v>0</v>
      </c>
      <c r="D24404" s="70">
        <v>0</v>
      </c>
      <c r="E24404" s="71">
        <v>44865</v>
      </c>
      <c r="F24404" t="s">
        <v>4630</v>
      </c>
      <c r="G24404" t="s">
        <v>1907</v>
      </c>
      <c r="H24404" t="s">
        <v>4629</v>
      </c>
      <c r="I24404" t="s">
        <v>4628</v>
      </c>
      <c r="J24404" s="40">
        <v>0</v>
      </c>
      <c r="K24404" s="40">
        <v>1693.96</v>
      </c>
    </row>
    <row r="24405" spans="1:11" x14ac:dyDescent="0.35">
      <c r="A24405">
        <v>67003</v>
      </c>
      <c r="B24405" t="s">
        <v>411</v>
      </c>
      <c r="C24405" s="70">
        <v>0</v>
      </c>
      <c r="D24405" s="70">
        <v>0</v>
      </c>
      <c r="E24405" s="71">
        <v>44865</v>
      </c>
      <c r="F24405" t="s">
        <v>4627</v>
      </c>
      <c r="G24405" t="s">
        <v>1907</v>
      </c>
      <c r="H24405" t="s">
        <v>4626</v>
      </c>
      <c r="I24405" t="s">
        <v>4626</v>
      </c>
      <c r="J24405" s="40">
        <v>0</v>
      </c>
      <c r="K24405" s="40">
        <v>1929.68</v>
      </c>
    </row>
    <row r="24406" spans="1:11" x14ac:dyDescent="0.35">
      <c r="A24406">
        <v>67003</v>
      </c>
      <c r="B24406" t="s">
        <v>411</v>
      </c>
      <c r="C24406" s="70">
        <v>0</v>
      </c>
      <c r="D24406" s="70">
        <v>0</v>
      </c>
      <c r="E24406" s="71">
        <v>44865</v>
      </c>
      <c r="F24406" t="s">
        <v>4625</v>
      </c>
      <c r="G24406" t="s">
        <v>1907</v>
      </c>
      <c r="H24406" t="s">
        <v>4624</v>
      </c>
      <c r="I24406" t="s">
        <v>4623</v>
      </c>
      <c r="J24406" s="40">
        <v>0</v>
      </c>
      <c r="K24406" s="40">
        <v>2286.4899999999998</v>
      </c>
    </row>
    <row r="24407" spans="1:11" x14ac:dyDescent="0.35">
      <c r="A24407">
        <v>67003</v>
      </c>
      <c r="B24407" t="s">
        <v>411</v>
      </c>
      <c r="C24407" s="70">
        <v>0</v>
      </c>
      <c r="D24407" s="70">
        <v>0</v>
      </c>
      <c r="E24407" s="71">
        <v>44865</v>
      </c>
      <c r="F24407" t="s">
        <v>4622</v>
      </c>
      <c r="G24407" t="s">
        <v>1907</v>
      </c>
      <c r="H24407" t="s">
        <v>4621</v>
      </c>
      <c r="I24407" t="s">
        <v>4620</v>
      </c>
      <c r="J24407" s="40">
        <v>0</v>
      </c>
      <c r="K24407" s="40">
        <v>8027.7</v>
      </c>
    </row>
    <row r="24408" spans="1:11" x14ac:dyDescent="0.35">
      <c r="A24408">
        <v>67003</v>
      </c>
      <c r="B24408" t="s">
        <v>411</v>
      </c>
      <c r="C24408" s="70">
        <v>0</v>
      </c>
      <c r="D24408" s="70">
        <v>0</v>
      </c>
      <c r="E24408" s="71">
        <v>44865</v>
      </c>
      <c r="F24408" t="s">
        <v>4619</v>
      </c>
      <c r="G24408" t="s">
        <v>1907</v>
      </c>
      <c r="H24408" t="s">
        <v>4618</v>
      </c>
      <c r="I24408" t="s">
        <v>4617</v>
      </c>
      <c r="J24408" s="40">
        <v>0</v>
      </c>
      <c r="K24408" s="40">
        <v>9407.49</v>
      </c>
    </row>
    <row r="24409" spans="1:11" x14ac:dyDescent="0.35">
      <c r="A24409">
        <v>67003</v>
      </c>
      <c r="B24409" t="s">
        <v>411</v>
      </c>
      <c r="C24409" s="70">
        <v>0</v>
      </c>
      <c r="D24409" s="70">
        <v>0</v>
      </c>
      <c r="E24409" s="71">
        <v>44865</v>
      </c>
      <c r="F24409" t="s">
        <v>4616</v>
      </c>
      <c r="G24409" t="s">
        <v>1907</v>
      </c>
      <c r="H24409" t="s">
        <v>4615</v>
      </c>
      <c r="I24409" t="s">
        <v>4615</v>
      </c>
      <c r="J24409" s="40">
        <v>0</v>
      </c>
      <c r="K24409" s="40">
        <v>-2695.78</v>
      </c>
    </row>
    <row r="24410" spans="1:11" x14ac:dyDescent="0.35">
      <c r="A24410">
        <v>67003</v>
      </c>
      <c r="B24410" t="s">
        <v>411</v>
      </c>
      <c r="C24410" s="70">
        <v>0</v>
      </c>
      <c r="D24410" s="70">
        <v>0</v>
      </c>
      <c r="E24410" s="71">
        <v>44865</v>
      </c>
      <c r="F24410" t="s">
        <v>4614</v>
      </c>
      <c r="G24410" t="s">
        <v>1907</v>
      </c>
      <c r="H24410" t="s">
        <v>4613</v>
      </c>
      <c r="I24410" t="s">
        <v>4612</v>
      </c>
      <c r="J24410" s="40">
        <v>0</v>
      </c>
      <c r="K24410" s="40">
        <v>198.24</v>
      </c>
    </row>
    <row r="24411" spans="1:11" x14ac:dyDescent="0.35">
      <c r="A24411">
        <v>67003</v>
      </c>
      <c r="B24411" t="s">
        <v>411</v>
      </c>
      <c r="C24411" s="70">
        <v>0</v>
      </c>
      <c r="D24411" s="70">
        <v>0</v>
      </c>
      <c r="E24411" s="71">
        <v>44865</v>
      </c>
      <c r="F24411" t="s">
        <v>4611</v>
      </c>
      <c r="G24411" t="s">
        <v>1907</v>
      </c>
      <c r="H24411" t="s">
        <v>4610</v>
      </c>
      <c r="I24411" t="s">
        <v>4609</v>
      </c>
      <c r="J24411" s="40">
        <v>2555.0300000000002</v>
      </c>
      <c r="K24411" s="40">
        <v>0</v>
      </c>
    </row>
    <row r="24412" spans="1:11" x14ac:dyDescent="0.35">
      <c r="A24412">
        <v>67003</v>
      </c>
      <c r="B24412" t="s">
        <v>411</v>
      </c>
      <c r="C24412" s="70">
        <v>0</v>
      </c>
      <c r="D24412" s="70">
        <v>0</v>
      </c>
      <c r="E24412" s="71">
        <v>44865</v>
      </c>
      <c r="F24412" t="s">
        <v>4608</v>
      </c>
      <c r="G24412" t="s">
        <v>1907</v>
      </c>
      <c r="H24412" t="s">
        <v>4607</v>
      </c>
      <c r="J24412" s="40">
        <v>0</v>
      </c>
      <c r="K24412" s="40">
        <v>780.3</v>
      </c>
    </row>
    <row r="24413" spans="1:11" x14ac:dyDescent="0.35">
      <c r="A24413">
        <v>67003</v>
      </c>
      <c r="B24413" t="s">
        <v>411</v>
      </c>
      <c r="C24413" s="70">
        <v>0</v>
      </c>
      <c r="D24413" s="70">
        <v>0</v>
      </c>
      <c r="E24413" s="71">
        <v>44865</v>
      </c>
      <c r="F24413" t="s">
        <v>4606</v>
      </c>
      <c r="G24413" t="s">
        <v>2247</v>
      </c>
      <c r="H24413" t="s">
        <v>1919</v>
      </c>
      <c r="I24413" t="s">
        <v>1919</v>
      </c>
      <c r="J24413" s="40">
        <v>0</v>
      </c>
      <c r="K24413" s="40">
        <v>737.5</v>
      </c>
    </row>
    <row r="24414" spans="1:11" x14ac:dyDescent="0.35">
      <c r="A24414">
        <v>67003</v>
      </c>
      <c r="B24414" t="s">
        <v>411</v>
      </c>
      <c r="C24414" s="70">
        <v>0</v>
      </c>
      <c r="D24414" s="70">
        <v>0</v>
      </c>
      <c r="E24414" s="71">
        <v>44865</v>
      </c>
      <c r="F24414" t="s">
        <v>4605</v>
      </c>
      <c r="G24414" t="s">
        <v>2247</v>
      </c>
      <c r="H24414" t="s">
        <v>1919</v>
      </c>
      <c r="I24414" t="s">
        <v>1919</v>
      </c>
      <c r="J24414" s="40">
        <v>0</v>
      </c>
      <c r="K24414" s="40">
        <v>76.599999999999994</v>
      </c>
    </row>
    <row r="24415" spans="1:11" x14ac:dyDescent="0.35">
      <c r="A24415">
        <v>67003</v>
      </c>
      <c r="B24415" t="s">
        <v>411</v>
      </c>
      <c r="C24415" s="70">
        <v>0</v>
      </c>
      <c r="D24415" s="70">
        <v>0</v>
      </c>
      <c r="E24415" s="71">
        <v>44865</v>
      </c>
      <c r="F24415" t="s">
        <v>4604</v>
      </c>
      <c r="G24415" t="s">
        <v>2247</v>
      </c>
      <c r="H24415" t="s">
        <v>1919</v>
      </c>
      <c r="I24415" t="s">
        <v>1919</v>
      </c>
      <c r="J24415" s="40">
        <v>0</v>
      </c>
      <c r="K24415" s="40">
        <v>997.96</v>
      </c>
    </row>
    <row r="24416" spans="1:11" x14ac:dyDescent="0.35">
      <c r="A24416">
        <v>67003</v>
      </c>
      <c r="B24416" t="s">
        <v>411</v>
      </c>
      <c r="C24416" s="70">
        <v>0</v>
      </c>
      <c r="D24416" s="70">
        <v>0</v>
      </c>
      <c r="E24416" s="71">
        <v>44865</v>
      </c>
      <c r="F24416" t="s">
        <v>4603</v>
      </c>
      <c r="G24416" t="s">
        <v>2247</v>
      </c>
      <c r="H24416" t="s">
        <v>1919</v>
      </c>
      <c r="I24416" t="s">
        <v>1919</v>
      </c>
      <c r="J24416" s="40">
        <v>0</v>
      </c>
      <c r="K24416" s="40">
        <v>71.72</v>
      </c>
    </row>
    <row r="24417" spans="1:11" x14ac:dyDescent="0.35">
      <c r="A24417">
        <v>67003</v>
      </c>
      <c r="B24417" t="s">
        <v>411</v>
      </c>
      <c r="C24417" s="70">
        <v>0</v>
      </c>
      <c r="D24417" s="70">
        <v>0</v>
      </c>
      <c r="E24417" s="71">
        <v>44865</v>
      </c>
      <c r="F24417" t="s">
        <v>4602</v>
      </c>
      <c r="G24417" t="s">
        <v>2247</v>
      </c>
      <c r="H24417" t="s">
        <v>1919</v>
      </c>
      <c r="I24417" t="s">
        <v>1919</v>
      </c>
      <c r="J24417" s="40">
        <v>0</v>
      </c>
      <c r="K24417" s="40">
        <v>5197.17</v>
      </c>
    </row>
    <row r="24418" spans="1:11" x14ac:dyDescent="0.35">
      <c r="A24418">
        <v>67003</v>
      </c>
      <c r="B24418" t="s">
        <v>411</v>
      </c>
      <c r="C24418" s="70">
        <v>0</v>
      </c>
      <c r="D24418" s="70">
        <v>0</v>
      </c>
      <c r="E24418" s="71">
        <v>44865</v>
      </c>
      <c r="F24418" t="s">
        <v>4601</v>
      </c>
      <c r="G24418" t="s">
        <v>2247</v>
      </c>
      <c r="H24418" t="s">
        <v>1919</v>
      </c>
      <c r="I24418" t="s">
        <v>1919</v>
      </c>
      <c r="J24418" s="40">
        <v>0</v>
      </c>
      <c r="K24418" s="40">
        <v>10394.35</v>
      </c>
    </row>
    <row r="24419" spans="1:11" x14ac:dyDescent="0.35">
      <c r="A24419">
        <v>67003</v>
      </c>
      <c r="B24419" t="s">
        <v>411</v>
      </c>
      <c r="C24419" s="70">
        <v>0</v>
      </c>
      <c r="D24419" s="70">
        <v>0</v>
      </c>
      <c r="E24419" s="71">
        <v>44865</v>
      </c>
      <c r="F24419" t="s">
        <v>4600</v>
      </c>
      <c r="G24419" t="s">
        <v>2247</v>
      </c>
      <c r="H24419" t="s">
        <v>1919</v>
      </c>
      <c r="I24419" t="s">
        <v>1919</v>
      </c>
      <c r="J24419" s="40">
        <v>0</v>
      </c>
      <c r="K24419" s="40">
        <v>17273.810000000001</v>
      </c>
    </row>
    <row r="24420" spans="1:11" x14ac:dyDescent="0.35">
      <c r="A24420">
        <v>67003</v>
      </c>
      <c r="B24420" t="s">
        <v>411</v>
      </c>
      <c r="C24420" s="70">
        <v>0</v>
      </c>
      <c r="D24420" s="70">
        <v>0</v>
      </c>
      <c r="E24420" s="71">
        <v>44865</v>
      </c>
      <c r="F24420" t="s">
        <v>4599</v>
      </c>
      <c r="G24420" t="s">
        <v>2247</v>
      </c>
      <c r="H24420" t="s">
        <v>1919</v>
      </c>
      <c r="I24420" t="s">
        <v>1919</v>
      </c>
      <c r="J24420" s="40">
        <v>39.03</v>
      </c>
      <c r="K24420" s="40">
        <v>0</v>
      </c>
    </row>
    <row r="24421" spans="1:11" x14ac:dyDescent="0.35">
      <c r="A24421">
        <v>67003</v>
      </c>
      <c r="B24421" t="s">
        <v>411</v>
      </c>
      <c r="C24421" s="70">
        <v>0</v>
      </c>
      <c r="D24421" s="70">
        <v>0</v>
      </c>
      <c r="E24421" s="71">
        <v>44865</v>
      </c>
      <c r="F24421" t="s">
        <v>4598</v>
      </c>
      <c r="G24421" t="s">
        <v>2247</v>
      </c>
      <c r="H24421" t="s">
        <v>1919</v>
      </c>
      <c r="I24421" t="s">
        <v>1919</v>
      </c>
      <c r="J24421" s="40">
        <v>0</v>
      </c>
      <c r="K24421" s="40">
        <v>832.61</v>
      </c>
    </row>
    <row r="24422" spans="1:11" x14ac:dyDescent="0.35">
      <c r="A24422">
        <v>67003</v>
      </c>
      <c r="B24422" t="s">
        <v>411</v>
      </c>
      <c r="C24422" s="70">
        <v>0</v>
      </c>
      <c r="D24422" s="70">
        <v>0</v>
      </c>
      <c r="E24422" s="71">
        <v>44865</v>
      </c>
      <c r="F24422" t="s">
        <v>4597</v>
      </c>
      <c r="G24422" t="s">
        <v>2247</v>
      </c>
      <c r="H24422" t="s">
        <v>1919</v>
      </c>
      <c r="I24422" t="s">
        <v>1919</v>
      </c>
      <c r="J24422" s="40">
        <v>721.74</v>
      </c>
      <c r="K24422" s="40">
        <v>0</v>
      </c>
    </row>
    <row r="24423" spans="1:11" x14ac:dyDescent="0.35">
      <c r="A24423">
        <v>67003</v>
      </c>
      <c r="B24423" t="s">
        <v>411</v>
      </c>
      <c r="C24423" s="70">
        <v>0</v>
      </c>
      <c r="D24423" s="70">
        <v>0</v>
      </c>
      <c r="E24423" s="71">
        <v>44865</v>
      </c>
      <c r="F24423" t="s">
        <v>4596</v>
      </c>
      <c r="G24423" t="s">
        <v>2247</v>
      </c>
      <c r="H24423" t="s">
        <v>1919</v>
      </c>
      <c r="I24423" t="s">
        <v>1919</v>
      </c>
      <c r="J24423" s="40">
        <v>0</v>
      </c>
      <c r="K24423" s="40">
        <v>0.09</v>
      </c>
    </row>
    <row r="24424" spans="1:11" x14ac:dyDescent="0.35">
      <c r="A24424">
        <v>67003</v>
      </c>
      <c r="B24424" t="s">
        <v>411</v>
      </c>
      <c r="C24424" s="70">
        <v>0</v>
      </c>
      <c r="D24424" s="70">
        <v>0</v>
      </c>
      <c r="E24424" s="71">
        <v>44865</v>
      </c>
      <c r="F24424" t="s">
        <v>4595</v>
      </c>
      <c r="G24424" t="s">
        <v>2247</v>
      </c>
      <c r="H24424" t="s">
        <v>1919</v>
      </c>
      <c r="I24424" t="s">
        <v>1919</v>
      </c>
      <c r="J24424" s="40">
        <v>0</v>
      </c>
      <c r="K24424" s="40">
        <v>35.97</v>
      </c>
    </row>
    <row r="24425" spans="1:11" x14ac:dyDescent="0.35">
      <c r="A24425">
        <v>67003</v>
      </c>
      <c r="B24425" t="s">
        <v>411</v>
      </c>
      <c r="C24425" s="70">
        <v>0</v>
      </c>
      <c r="D24425" s="70">
        <v>0</v>
      </c>
      <c r="E24425" s="71">
        <v>44865</v>
      </c>
      <c r="F24425" t="s">
        <v>4594</v>
      </c>
      <c r="G24425" t="s">
        <v>2247</v>
      </c>
      <c r="H24425" t="s">
        <v>1919</v>
      </c>
      <c r="I24425" t="s">
        <v>1919</v>
      </c>
      <c r="J24425" s="40">
        <v>0</v>
      </c>
      <c r="K24425" s="40">
        <v>37.65</v>
      </c>
    </row>
    <row r="24426" spans="1:11" x14ac:dyDescent="0.35">
      <c r="A24426">
        <v>67003</v>
      </c>
      <c r="B24426" t="s">
        <v>411</v>
      </c>
      <c r="C24426" s="70">
        <v>0</v>
      </c>
      <c r="D24426" s="70">
        <v>0</v>
      </c>
      <c r="E24426" s="71">
        <v>44865</v>
      </c>
      <c r="F24426" t="s">
        <v>4593</v>
      </c>
      <c r="G24426" t="s">
        <v>2247</v>
      </c>
      <c r="H24426" t="s">
        <v>1919</v>
      </c>
      <c r="I24426" t="s">
        <v>1919</v>
      </c>
      <c r="J24426" s="40">
        <v>44.91</v>
      </c>
      <c r="K24426" s="40">
        <v>0</v>
      </c>
    </row>
    <row r="24427" spans="1:11" x14ac:dyDescent="0.35">
      <c r="A24427">
        <v>67003</v>
      </c>
      <c r="B24427" t="s">
        <v>411</v>
      </c>
      <c r="C24427" s="70">
        <v>0</v>
      </c>
      <c r="D24427" s="70">
        <v>0</v>
      </c>
      <c r="E24427" s="71">
        <v>44865</v>
      </c>
      <c r="F24427" t="s">
        <v>4592</v>
      </c>
      <c r="G24427" t="s">
        <v>2247</v>
      </c>
      <c r="H24427" t="s">
        <v>1919</v>
      </c>
      <c r="I24427" t="s">
        <v>1919</v>
      </c>
      <c r="J24427" s="40">
        <v>37.65</v>
      </c>
      <c r="K24427" s="40">
        <v>0</v>
      </c>
    </row>
    <row r="24428" spans="1:11" x14ac:dyDescent="0.35">
      <c r="A24428">
        <v>67003</v>
      </c>
      <c r="B24428" t="s">
        <v>411</v>
      </c>
      <c r="C24428" s="70">
        <v>0</v>
      </c>
      <c r="D24428" s="70">
        <v>0</v>
      </c>
      <c r="E24428" s="71">
        <v>44865</v>
      </c>
      <c r="F24428" t="s">
        <v>4591</v>
      </c>
      <c r="G24428" t="s">
        <v>2247</v>
      </c>
      <c r="H24428" t="s">
        <v>1919</v>
      </c>
      <c r="I24428" t="s">
        <v>1919</v>
      </c>
      <c r="J24428" s="40">
        <v>0</v>
      </c>
      <c r="K24428" s="40">
        <v>64.760000000000005</v>
      </c>
    </row>
    <row r="24429" spans="1:11" x14ac:dyDescent="0.35">
      <c r="A24429">
        <v>67003</v>
      </c>
      <c r="B24429" t="s">
        <v>411</v>
      </c>
      <c r="C24429" s="70">
        <v>0</v>
      </c>
      <c r="D24429" s="70">
        <v>0</v>
      </c>
      <c r="E24429" s="71">
        <v>44865</v>
      </c>
      <c r="F24429" t="s">
        <v>4590</v>
      </c>
      <c r="G24429" t="s">
        <v>2247</v>
      </c>
      <c r="H24429" t="s">
        <v>1919</v>
      </c>
      <c r="I24429" t="s">
        <v>1919</v>
      </c>
      <c r="J24429" s="40">
        <v>0</v>
      </c>
      <c r="K24429" s="40">
        <v>1.94</v>
      </c>
    </row>
    <row r="24430" spans="1:11" x14ac:dyDescent="0.35">
      <c r="A24430">
        <v>67003</v>
      </c>
      <c r="B24430" t="s">
        <v>411</v>
      </c>
      <c r="C24430" s="70">
        <v>0</v>
      </c>
      <c r="D24430" s="70">
        <v>0</v>
      </c>
      <c r="E24430" s="71">
        <v>44865</v>
      </c>
      <c r="F24430" t="s">
        <v>4589</v>
      </c>
      <c r="G24430" t="s">
        <v>2247</v>
      </c>
      <c r="H24430" t="s">
        <v>1919</v>
      </c>
      <c r="I24430" t="s">
        <v>1919</v>
      </c>
      <c r="J24430" s="40">
        <v>0</v>
      </c>
      <c r="K24430" s="40">
        <v>22.4</v>
      </c>
    </row>
    <row r="24431" spans="1:11" x14ac:dyDescent="0.35">
      <c r="A24431">
        <v>67003</v>
      </c>
      <c r="B24431" t="s">
        <v>411</v>
      </c>
      <c r="C24431" s="70">
        <v>0</v>
      </c>
      <c r="D24431" s="70">
        <v>0</v>
      </c>
      <c r="E24431" s="71">
        <v>44865</v>
      </c>
      <c r="F24431" t="s">
        <v>4588</v>
      </c>
      <c r="G24431" t="s">
        <v>2247</v>
      </c>
      <c r="H24431" t="s">
        <v>1919</v>
      </c>
      <c r="I24431" t="s">
        <v>1919</v>
      </c>
      <c r="J24431" s="40">
        <v>69.98</v>
      </c>
      <c r="K24431" s="40">
        <v>0</v>
      </c>
    </row>
    <row r="24432" spans="1:11" x14ac:dyDescent="0.35">
      <c r="A24432">
        <v>67003</v>
      </c>
      <c r="B24432" t="s">
        <v>411</v>
      </c>
      <c r="C24432" s="70">
        <v>0</v>
      </c>
      <c r="D24432" s="70">
        <v>0</v>
      </c>
      <c r="E24432" s="71">
        <v>44865</v>
      </c>
      <c r="F24432" t="s">
        <v>4587</v>
      </c>
      <c r="G24432" t="s">
        <v>2247</v>
      </c>
      <c r="H24432" t="s">
        <v>1919</v>
      </c>
      <c r="I24432" t="s">
        <v>1919</v>
      </c>
      <c r="J24432" s="40">
        <v>0</v>
      </c>
      <c r="K24432" s="40">
        <v>70.16</v>
      </c>
    </row>
    <row r="24433" spans="1:11" x14ac:dyDescent="0.35">
      <c r="A24433">
        <v>67003</v>
      </c>
      <c r="B24433" t="s">
        <v>411</v>
      </c>
      <c r="C24433" s="70">
        <v>0</v>
      </c>
      <c r="D24433" s="70">
        <v>0</v>
      </c>
      <c r="E24433" s="71">
        <v>44865</v>
      </c>
      <c r="F24433" t="s">
        <v>4586</v>
      </c>
      <c r="G24433" t="s">
        <v>2247</v>
      </c>
      <c r="H24433" t="s">
        <v>1919</v>
      </c>
      <c r="I24433" t="s">
        <v>1919</v>
      </c>
      <c r="J24433" s="40">
        <v>0</v>
      </c>
      <c r="K24433" s="40">
        <v>26.97</v>
      </c>
    </row>
    <row r="24434" spans="1:11" x14ac:dyDescent="0.35">
      <c r="A24434">
        <v>67003</v>
      </c>
      <c r="B24434" t="s">
        <v>411</v>
      </c>
      <c r="C24434" s="70">
        <v>0</v>
      </c>
      <c r="D24434" s="70">
        <v>0</v>
      </c>
      <c r="E24434" s="71">
        <v>44865</v>
      </c>
      <c r="F24434" t="s">
        <v>4585</v>
      </c>
      <c r="G24434" t="s">
        <v>2247</v>
      </c>
      <c r="H24434" t="s">
        <v>1919</v>
      </c>
      <c r="I24434" t="s">
        <v>1919</v>
      </c>
      <c r="J24434" s="40">
        <v>0</v>
      </c>
      <c r="K24434" s="40">
        <v>58.88</v>
      </c>
    </row>
    <row r="24435" spans="1:11" x14ac:dyDescent="0.35">
      <c r="A24435">
        <v>67003</v>
      </c>
      <c r="B24435" t="s">
        <v>411</v>
      </c>
      <c r="C24435" s="70">
        <v>0</v>
      </c>
      <c r="D24435" s="70">
        <v>0</v>
      </c>
      <c r="E24435" s="71">
        <v>44865</v>
      </c>
      <c r="F24435" t="s">
        <v>4584</v>
      </c>
      <c r="G24435" t="s">
        <v>2247</v>
      </c>
      <c r="H24435" t="s">
        <v>1919</v>
      </c>
      <c r="I24435" t="s">
        <v>1919</v>
      </c>
      <c r="J24435" s="40">
        <v>55.4</v>
      </c>
      <c r="K24435" s="40">
        <v>0</v>
      </c>
    </row>
    <row r="24436" spans="1:11" x14ac:dyDescent="0.35">
      <c r="A24436">
        <v>67003</v>
      </c>
      <c r="B24436" t="s">
        <v>411</v>
      </c>
      <c r="C24436" s="70">
        <v>0</v>
      </c>
      <c r="D24436" s="70">
        <v>0</v>
      </c>
      <c r="E24436" s="71">
        <v>44865</v>
      </c>
      <c r="F24436" t="s">
        <v>4583</v>
      </c>
      <c r="G24436" t="s">
        <v>2247</v>
      </c>
      <c r="H24436" t="s">
        <v>1919</v>
      </c>
      <c r="I24436" t="s">
        <v>1919</v>
      </c>
      <c r="J24436" s="40">
        <v>0</v>
      </c>
      <c r="K24436" s="40">
        <v>4.93</v>
      </c>
    </row>
    <row r="24437" spans="1:11" x14ac:dyDescent="0.35">
      <c r="A24437">
        <v>67003</v>
      </c>
      <c r="B24437" t="s">
        <v>411</v>
      </c>
      <c r="C24437" s="70">
        <v>0</v>
      </c>
      <c r="D24437" s="70">
        <v>0</v>
      </c>
      <c r="E24437" s="71">
        <v>44865</v>
      </c>
      <c r="F24437" t="s">
        <v>4582</v>
      </c>
      <c r="G24437" t="s">
        <v>2247</v>
      </c>
      <c r="H24437" t="s">
        <v>1919</v>
      </c>
      <c r="I24437" t="s">
        <v>1919</v>
      </c>
      <c r="J24437" s="40">
        <v>1.54</v>
      </c>
      <c r="K24437" s="40">
        <v>0</v>
      </c>
    </row>
    <row r="24438" spans="1:11" x14ac:dyDescent="0.35">
      <c r="A24438">
        <v>67003</v>
      </c>
      <c r="B24438" t="s">
        <v>411</v>
      </c>
      <c r="C24438" s="70">
        <v>0</v>
      </c>
      <c r="D24438" s="70">
        <v>0</v>
      </c>
      <c r="E24438" s="71">
        <v>44865</v>
      </c>
      <c r="F24438" t="s">
        <v>4581</v>
      </c>
      <c r="G24438" t="s">
        <v>2247</v>
      </c>
      <c r="H24438" t="s">
        <v>1919</v>
      </c>
      <c r="I24438" t="s">
        <v>1919</v>
      </c>
      <c r="J24438" s="40">
        <v>4.0599999999999996</v>
      </c>
      <c r="K24438" s="40">
        <v>0</v>
      </c>
    </row>
    <row r="24439" spans="1:11" x14ac:dyDescent="0.35">
      <c r="A24439">
        <v>67003</v>
      </c>
      <c r="B24439" t="s">
        <v>411</v>
      </c>
      <c r="C24439" s="70">
        <v>0</v>
      </c>
      <c r="D24439" s="70">
        <v>0</v>
      </c>
      <c r="E24439" s="71">
        <v>44865</v>
      </c>
      <c r="F24439" t="s">
        <v>4580</v>
      </c>
      <c r="G24439" t="s">
        <v>2247</v>
      </c>
      <c r="H24439" t="s">
        <v>1919</v>
      </c>
      <c r="I24439" t="s">
        <v>1919</v>
      </c>
      <c r="J24439" s="40">
        <v>1.68</v>
      </c>
      <c r="K24439" s="40">
        <v>0</v>
      </c>
    </row>
    <row r="24440" spans="1:11" x14ac:dyDescent="0.35">
      <c r="A24440">
        <v>67003</v>
      </c>
      <c r="B24440" t="s">
        <v>411</v>
      </c>
      <c r="C24440" s="70">
        <v>0</v>
      </c>
      <c r="D24440" s="70">
        <v>0</v>
      </c>
      <c r="E24440" s="71">
        <v>44865</v>
      </c>
      <c r="F24440" t="s">
        <v>4579</v>
      </c>
      <c r="G24440" t="s">
        <v>2247</v>
      </c>
      <c r="H24440" t="s">
        <v>1919</v>
      </c>
      <c r="I24440" t="s">
        <v>1919</v>
      </c>
      <c r="J24440" s="40">
        <v>3.79</v>
      </c>
      <c r="K24440" s="40">
        <v>0</v>
      </c>
    </row>
    <row r="24441" spans="1:11" x14ac:dyDescent="0.35">
      <c r="A24441">
        <v>67003</v>
      </c>
      <c r="B24441" t="s">
        <v>411</v>
      </c>
      <c r="C24441" s="70">
        <v>0</v>
      </c>
      <c r="D24441" s="70">
        <v>0</v>
      </c>
      <c r="E24441" s="71">
        <v>44865</v>
      </c>
      <c r="F24441" t="s">
        <v>4578</v>
      </c>
      <c r="G24441" t="s">
        <v>2247</v>
      </c>
      <c r="H24441" t="s">
        <v>1919</v>
      </c>
      <c r="I24441" t="s">
        <v>1919</v>
      </c>
      <c r="J24441" s="40">
        <v>0.05</v>
      </c>
      <c r="K24441" s="40">
        <v>0</v>
      </c>
    </row>
    <row r="24442" spans="1:11" x14ac:dyDescent="0.35">
      <c r="A24442">
        <v>67003</v>
      </c>
      <c r="B24442" t="s">
        <v>411</v>
      </c>
      <c r="C24442" s="70">
        <v>0</v>
      </c>
      <c r="D24442" s="70">
        <v>0</v>
      </c>
      <c r="E24442" s="71">
        <v>44865</v>
      </c>
      <c r="F24442" t="s">
        <v>4577</v>
      </c>
      <c r="G24442" t="s">
        <v>2247</v>
      </c>
      <c r="H24442" t="s">
        <v>1919</v>
      </c>
      <c r="I24442" t="s">
        <v>1919</v>
      </c>
      <c r="J24442" s="40">
        <v>0.1</v>
      </c>
      <c r="K24442" s="40">
        <v>0</v>
      </c>
    </row>
    <row r="24443" spans="1:11" x14ac:dyDescent="0.35">
      <c r="A24443">
        <v>67003</v>
      </c>
      <c r="B24443" t="s">
        <v>411</v>
      </c>
      <c r="C24443" s="70">
        <v>0</v>
      </c>
      <c r="D24443" s="70">
        <v>0</v>
      </c>
      <c r="E24443" s="71">
        <v>44865</v>
      </c>
      <c r="F24443" t="s">
        <v>4576</v>
      </c>
      <c r="G24443" t="s">
        <v>2247</v>
      </c>
      <c r="H24443" t="s">
        <v>1919</v>
      </c>
      <c r="I24443" t="s">
        <v>1919</v>
      </c>
      <c r="J24443" s="40">
        <v>2.99</v>
      </c>
      <c r="K24443" s="40">
        <v>0</v>
      </c>
    </row>
    <row r="24444" spans="1:11" x14ac:dyDescent="0.35">
      <c r="A24444">
        <v>67003</v>
      </c>
      <c r="B24444" t="s">
        <v>411</v>
      </c>
      <c r="C24444" s="70">
        <v>0</v>
      </c>
      <c r="D24444" s="70">
        <v>0</v>
      </c>
      <c r="E24444" s="71">
        <v>44865</v>
      </c>
      <c r="F24444" t="s">
        <v>4575</v>
      </c>
      <c r="G24444" t="s">
        <v>2247</v>
      </c>
      <c r="H24444" t="s">
        <v>1919</v>
      </c>
      <c r="I24444" t="s">
        <v>1919</v>
      </c>
      <c r="J24444" s="40">
        <v>0</v>
      </c>
      <c r="K24444" s="40">
        <v>3.15</v>
      </c>
    </row>
    <row r="24445" spans="1:11" x14ac:dyDescent="0.35">
      <c r="A24445">
        <v>67003</v>
      </c>
      <c r="B24445" t="s">
        <v>411</v>
      </c>
      <c r="C24445" s="70">
        <v>0</v>
      </c>
      <c r="D24445" s="70">
        <v>0</v>
      </c>
      <c r="E24445" s="71">
        <v>44865</v>
      </c>
      <c r="F24445" t="s">
        <v>4574</v>
      </c>
      <c r="G24445" t="s">
        <v>2247</v>
      </c>
      <c r="H24445" t="s">
        <v>1919</v>
      </c>
      <c r="I24445" t="s">
        <v>1919</v>
      </c>
      <c r="J24445" s="40">
        <v>0.7</v>
      </c>
      <c r="K24445" s="40">
        <v>0</v>
      </c>
    </row>
    <row r="24446" spans="1:11" x14ac:dyDescent="0.35">
      <c r="A24446">
        <v>67003</v>
      </c>
      <c r="B24446" t="s">
        <v>411</v>
      </c>
      <c r="C24446" s="70">
        <v>0</v>
      </c>
      <c r="D24446" s="70">
        <v>0</v>
      </c>
      <c r="E24446" s="71">
        <v>44865</v>
      </c>
      <c r="F24446" t="s">
        <v>4573</v>
      </c>
      <c r="G24446" t="s">
        <v>2247</v>
      </c>
      <c r="H24446" t="s">
        <v>1919</v>
      </c>
      <c r="I24446" t="s">
        <v>1919</v>
      </c>
      <c r="J24446" s="40">
        <v>3.86</v>
      </c>
      <c r="K24446" s="40">
        <v>0</v>
      </c>
    </row>
    <row r="24447" spans="1:11" x14ac:dyDescent="0.35">
      <c r="A24447">
        <v>67003</v>
      </c>
      <c r="B24447" t="s">
        <v>411</v>
      </c>
      <c r="C24447" s="70">
        <v>0</v>
      </c>
      <c r="D24447" s="70">
        <v>0</v>
      </c>
      <c r="E24447" s="71">
        <v>44865</v>
      </c>
      <c r="F24447" t="s">
        <v>4572</v>
      </c>
      <c r="G24447" t="s">
        <v>2247</v>
      </c>
      <c r="H24447" t="s">
        <v>1919</v>
      </c>
      <c r="I24447" t="s">
        <v>1919</v>
      </c>
      <c r="J24447" s="40">
        <v>17.3</v>
      </c>
      <c r="K24447" s="40">
        <v>0</v>
      </c>
    </row>
    <row r="24448" spans="1:11" x14ac:dyDescent="0.35">
      <c r="A24448">
        <v>67003</v>
      </c>
      <c r="B24448" t="s">
        <v>411</v>
      </c>
      <c r="C24448" s="70">
        <v>0</v>
      </c>
      <c r="D24448" s="70">
        <v>0</v>
      </c>
      <c r="E24448" s="71">
        <v>44865</v>
      </c>
      <c r="F24448" t="s">
        <v>4571</v>
      </c>
      <c r="G24448" t="s">
        <v>2247</v>
      </c>
      <c r="H24448" t="s">
        <v>1919</v>
      </c>
      <c r="I24448" t="s">
        <v>1919</v>
      </c>
      <c r="J24448" s="40">
        <v>0</v>
      </c>
      <c r="K24448" s="40">
        <v>0.01</v>
      </c>
    </row>
    <row r="24449" spans="1:11" x14ac:dyDescent="0.35">
      <c r="A24449">
        <v>67003</v>
      </c>
      <c r="B24449" t="s">
        <v>411</v>
      </c>
      <c r="C24449" s="70">
        <v>0</v>
      </c>
      <c r="D24449" s="70">
        <v>0</v>
      </c>
      <c r="E24449" s="71">
        <v>44865</v>
      </c>
      <c r="F24449" t="s">
        <v>4570</v>
      </c>
      <c r="G24449" t="s">
        <v>2247</v>
      </c>
      <c r="H24449" t="s">
        <v>1919</v>
      </c>
      <c r="I24449" t="s">
        <v>1919</v>
      </c>
      <c r="J24449" s="40">
        <v>2.48</v>
      </c>
      <c r="K24449" s="40">
        <v>0</v>
      </c>
    </row>
    <row r="24450" spans="1:11" x14ac:dyDescent="0.35">
      <c r="A24450">
        <v>67003</v>
      </c>
      <c r="B24450" t="s">
        <v>411</v>
      </c>
      <c r="C24450" s="70">
        <v>0</v>
      </c>
      <c r="D24450" s="70">
        <v>0</v>
      </c>
      <c r="E24450" s="71">
        <v>44865</v>
      </c>
      <c r="F24450" t="s">
        <v>4569</v>
      </c>
      <c r="G24450" t="s">
        <v>2247</v>
      </c>
      <c r="H24450" t="s">
        <v>1919</v>
      </c>
      <c r="I24450" t="s">
        <v>1919</v>
      </c>
      <c r="J24450" s="40">
        <v>4.09</v>
      </c>
      <c r="K24450" s="40">
        <v>0</v>
      </c>
    </row>
    <row r="24451" spans="1:11" x14ac:dyDescent="0.35">
      <c r="A24451">
        <v>67003</v>
      </c>
      <c r="B24451" t="s">
        <v>411</v>
      </c>
      <c r="C24451" s="70">
        <v>0</v>
      </c>
      <c r="D24451" s="70">
        <v>0</v>
      </c>
      <c r="E24451" s="71">
        <v>44865</v>
      </c>
      <c r="F24451" t="s">
        <v>4568</v>
      </c>
      <c r="G24451" t="s">
        <v>2247</v>
      </c>
      <c r="H24451" t="s">
        <v>1919</v>
      </c>
      <c r="I24451" t="s">
        <v>1919</v>
      </c>
      <c r="J24451" s="40">
        <v>0.1</v>
      </c>
      <c r="K24451" s="40">
        <v>0</v>
      </c>
    </row>
    <row r="24452" spans="1:11" x14ac:dyDescent="0.35">
      <c r="A24452">
        <v>67003</v>
      </c>
      <c r="B24452" t="s">
        <v>411</v>
      </c>
      <c r="C24452" s="70">
        <v>0</v>
      </c>
      <c r="D24452" s="70">
        <v>0</v>
      </c>
      <c r="E24452" s="71">
        <v>44865</v>
      </c>
      <c r="F24452" t="s">
        <v>4567</v>
      </c>
      <c r="G24452" t="s">
        <v>2247</v>
      </c>
      <c r="H24452" t="s">
        <v>1919</v>
      </c>
      <c r="I24452" t="s">
        <v>1919</v>
      </c>
      <c r="J24452" s="40">
        <v>0</v>
      </c>
      <c r="K24452" s="40">
        <v>3.68</v>
      </c>
    </row>
    <row r="24453" spans="1:11" x14ac:dyDescent="0.35">
      <c r="A24453">
        <v>67003</v>
      </c>
      <c r="B24453" t="s">
        <v>411</v>
      </c>
      <c r="C24453" s="70">
        <v>0</v>
      </c>
      <c r="D24453" s="70">
        <v>0</v>
      </c>
      <c r="E24453" s="71">
        <v>44865</v>
      </c>
      <c r="F24453" t="s">
        <v>4566</v>
      </c>
      <c r="G24453" t="s">
        <v>2247</v>
      </c>
      <c r="H24453" t="s">
        <v>1919</v>
      </c>
      <c r="I24453" t="s">
        <v>1919</v>
      </c>
      <c r="J24453" s="40">
        <v>7.38</v>
      </c>
      <c r="K24453" s="40">
        <v>0</v>
      </c>
    </row>
    <row r="24454" spans="1:11" x14ac:dyDescent="0.35">
      <c r="A24454">
        <v>67003</v>
      </c>
      <c r="B24454" t="s">
        <v>411</v>
      </c>
      <c r="C24454" s="70">
        <v>0</v>
      </c>
      <c r="D24454" s="70">
        <v>0</v>
      </c>
      <c r="E24454" s="71">
        <v>44865</v>
      </c>
      <c r="F24454" t="s">
        <v>4565</v>
      </c>
      <c r="G24454" t="s">
        <v>2247</v>
      </c>
      <c r="H24454" t="s">
        <v>1919</v>
      </c>
      <c r="I24454" t="s">
        <v>1919</v>
      </c>
      <c r="J24454" s="40">
        <v>0</v>
      </c>
      <c r="K24454" s="40">
        <v>1.71</v>
      </c>
    </row>
    <row r="24455" spans="1:11" x14ac:dyDescent="0.35">
      <c r="A24455">
        <v>67003</v>
      </c>
      <c r="B24455" t="s">
        <v>411</v>
      </c>
      <c r="C24455" s="70">
        <v>0</v>
      </c>
      <c r="D24455" s="70">
        <v>0</v>
      </c>
      <c r="E24455" s="71">
        <v>44865</v>
      </c>
      <c r="F24455" t="s">
        <v>4564</v>
      </c>
      <c r="G24455" t="s">
        <v>2247</v>
      </c>
      <c r="H24455" t="s">
        <v>1919</v>
      </c>
      <c r="I24455" t="s">
        <v>1919</v>
      </c>
      <c r="J24455" s="40">
        <v>0</v>
      </c>
      <c r="K24455" s="40">
        <v>4.0599999999999996</v>
      </c>
    </row>
    <row r="24456" spans="1:11" x14ac:dyDescent="0.35">
      <c r="A24456">
        <v>67003</v>
      </c>
      <c r="B24456" t="s">
        <v>411</v>
      </c>
      <c r="C24456" s="70">
        <v>0</v>
      </c>
      <c r="D24456" s="70">
        <v>0</v>
      </c>
      <c r="E24456" s="71">
        <v>44865</v>
      </c>
      <c r="F24456" t="s">
        <v>4563</v>
      </c>
      <c r="G24456" t="s">
        <v>2247</v>
      </c>
      <c r="H24456" t="s">
        <v>1919</v>
      </c>
      <c r="I24456" t="s">
        <v>1919</v>
      </c>
      <c r="J24456" s="40">
        <v>0</v>
      </c>
      <c r="K24456" s="40">
        <v>3.06</v>
      </c>
    </row>
    <row r="24457" spans="1:11" x14ac:dyDescent="0.35">
      <c r="A24457">
        <v>67003</v>
      </c>
      <c r="B24457" t="s">
        <v>411</v>
      </c>
      <c r="C24457" s="70">
        <v>0</v>
      </c>
      <c r="D24457" s="70">
        <v>0</v>
      </c>
      <c r="E24457" s="71">
        <v>44865</v>
      </c>
      <c r="F24457" t="s">
        <v>4562</v>
      </c>
      <c r="G24457" t="s">
        <v>2247</v>
      </c>
      <c r="H24457" t="s">
        <v>1919</v>
      </c>
      <c r="I24457" t="s">
        <v>1919</v>
      </c>
      <c r="J24457" s="40">
        <v>0.31</v>
      </c>
      <c r="K24457" s="40">
        <v>0</v>
      </c>
    </row>
    <row r="24458" spans="1:11" x14ac:dyDescent="0.35">
      <c r="A24458">
        <v>67003</v>
      </c>
      <c r="B24458" t="s">
        <v>411</v>
      </c>
      <c r="C24458" s="70">
        <v>0</v>
      </c>
      <c r="D24458" s="70">
        <v>0</v>
      </c>
      <c r="E24458" s="71">
        <v>44865</v>
      </c>
      <c r="F24458" t="s">
        <v>4561</v>
      </c>
      <c r="G24458" t="s">
        <v>2247</v>
      </c>
      <c r="H24458" t="s">
        <v>1919</v>
      </c>
      <c r="I24458" t="s">
        <v>1919</v>
      </c>
      <c r="J24458" s="40">
        <v>0</v>
      </c>
      <c r="K24458" s="40">
        <v>2.85</v>
      </c>
    </row>
    <row r="24459" spans="1:11" x14ac:dyDescent="0.35">
      <c r="A24459">
        <v>67003</v>
      </c>
      <c r="B24459" t="s">
        <v>411</v>
      </c>
      <c r="C24459" s="70">
        <v>0</v>
      </c>
      <c r="D24459" s="70">
        <v>0</v>
      </c>
      <c r="E24459" s="71">
        <v>44865</v>
      </c>
      <c r="F24459" t="s">
        <v>4560</v>
      </c>
      <c r="G24459" t="s">
        <v>2247</v>
      </c>
      <c r="H24459" t="s">
        <v>1919</v>
      </c>
      <c r="I24459" t="s">
        <v>1919</v>
      </c>
      <c r="J24459" s="40">
        <v>29.6</v>
      </c>
      <c r="K24459" s="40">
        <v>0</v>
      </c>
    </row>
    <row r="24460" spans="1:11" x14ac:dyDescent="0.35">
      <c r="A24460">
        <v>67003</v>
      </c>
      <c r="B24460" t="s">
        <v>411</v>
      </c>
      <c r="C24460" s="70">
        <v>0</v>
      </c>
      <c r="D24460" s="70">
        <v>0</v>
      </c>
      <c r="E24460" s="71">
        <v>44865</v>
      </c>
      <c r="F24460" t="s">
        <v>4559</v>
      </c>
      <c r="G24460" t="s">
        <v>2247</v>
      </c>
      <c r="H24460" t="s">
        <v>1919</v>
      </c>
      <c r="I24460" t="s">
        <v>1919</v>
      </c>
      <c r="J24460" s="40">
        <v>0.68</v>
      </c>
      <c r="K24460" s="40">
        <v>0</v>
      </c>
    </row>
    <row r="24461" spans="1:11" x14ac:dyDescent="0.35">
      <c r="A24461">
        <v>67003</v>
      </c>
      <c r="B24461" t="s">
        <v>411</v>
      </c>
      <c r="C24461" s="70">
        <v>0</v>
      </c>
      <c r="D24461" s="70">
        <v>0</v>
      </c>
      <c r="E24461" s="71">
        <v>44865</v>
      </c>
      <c r="F24461" t="s">
        <v>4558</v>
      </c>
      <c r="G24461" t="s">
        <v>2247</v>
      </c>
      <c r="H24461" t="s">
        <v>1919</v>
      </c>
      <c r="I24461" t="s">
        <v>1919</v>
      </c>
      <c r="J24461" s="40">
        <v>0</v>
      </c>
      <c r="K24461" s="40">
        <v>35.619999999999997</v>
      </c>
    </row>
    <row r="24462" spans="1:11" x14ac:dyDescent="0.35">
      <c r="A24462">
        <v>67003</v>
      </c>
      <c r="B24462" t="s">
        <v>411</v>
      </c>
      <c r="C24462" s="70">
        <v>0</v>
      </c>
      <c r="D24462" s="70">
        <v>0</v>
      </c>
      <c r="E24462" s="71">
        <v>44865</v>
      </c>
      <c r="F24462" t="s">
        <v>4557</v>
      </c>
      <c r="G24462" t="s">
        <v>2247</v>
      </c>
      <c r="H24462" t="s">
        <v>1919</v>
      </c>
      <c r="I24462" t="s">
        <v>1919</v>
      </c>
      <c r="J24462" s="40">
        <v>0.12</v>
      </c>
      <c r="K24462" s="40">
        <v>0</v>
      </c>
    </row>
    <row r="24463" spans="1:11" x14ac:dyDescent="0.35">
      <c r="A24463">
        <v>67003</v>
      </c>
      <c r="B24463" t="s">
        <v>411</v>
      </c>
      <c r="C24463" s="70">
        <v>0</v>
      </c>
      <c r="D24463" s="70">
        <v>0</v>
      </c>
      <c r="E24463" s="71">
        <v>44865</v>
      </c>
      <c r="F24463" t="s">
        <v>4556</v>
      </c>
      <c r="G24463" t="s">
        <v>2247</v>
      </c>
      <c r="H24463" t="s">
        <v>1919</v>
      </c>
      <c r="I24463" t="s">
        <v>1919</v>
      </c>
      <c r="J24463" s="40">
        <v>0</v>
      </c>
      <c r="K24463" s="40">
        <v>0.97</v>
      </c>
    </row>
    <row r="24464" spans="1:11" x14ac:dyDescent="0.35">
      <c r="A24464">
        <v>67003</v>
      </c>
      <c r="B24464" t="s">
        <v>411</v>
      </c>
      <c r="C24464" s="70">
        <v>0</v>
      </c>
      <c r="D24464" s="70">
        <v>0</v>
      </c>
      <c r="E24464" s="71">
        <v>44865</v>
      </c>
      <c r="F24464" t="s">
        <v>4555</v>
      </c>
      <c r="G24464" t="s">
        <v>2247</v>
      </c>
      <c r="H24464" t="s">
        <v>1919</v>
      </c>
      <c r="I24464" t="s">
        <v>1919</v>
      </c>
      <c r="J24464" s="40">
        <v>19.59</v>
      </c>
      <c r="K24464" s="40">
        <v>0</v>
      </c>
    </row>
    <row r="24465" spans="1:11" x14ac:dyDescent="0.35">
      <c r="A24465">
        <v>67003</v>
      </c>
      <c r="B24465" t="s">
        <v>411</v>
      </c>
      <c r="C24465" s="70">
        <v>0</v>
      </c>
      <c r="D24465" s="70">
        <v>0</v>
      </c>
      <c r="E24465" s="71">
        <v>44865</v>
      </c>
      <c r="F24465" t="s">
        <v>4554</v>
      </c>
      <c r="G24465" t="s">
        <v>2247</v>
      </c>
      <c r="H24465" t="s">
        <v>1919</v>
      </c>
      <c r="I24465" t="s">
        <v>1919</v>
      </c>
      <c r="J24465" s="40">
        <v>0</v>
      </c>
      <c r="K24465" s="40">
        <v>1187.21</v>
      </c>
    </row>
    <row r="24466" spans="1:11" x14ac:dyDescent="0.35">
      <c r="A24466">
        <v>67003</v>
      </c>
      <c r="B24466" t="s">
        <v>411</v>
      </c>
      <c r="C24466" s="70">
        <v>0</v>
      </c>
      <c r="D24466" s="70">
        <v>0</v>
      </c>
      <c r="E24466" s="71">
        <v>44865</v>
      </c>
      <c r="F24466" t="s">
        <v>4553</v>
      </c>
      <c r="G24466" t="s">
        <v>2247</v>
      </c>
      <c r="H24466" t="s">
        <v>1919</v>
      </c>
      <c r="I24466" t="s">
        <v>1919</v>
      </c>
      <c r="J24466" s="40">
        <v>7.71</v>
      </c>
      <c r="K24466" s="40">
        <v>0</v>
      </c>
    </row>
    <row r="24467" spans="1:11" x14ac:dyDescent="0.35">
      <c r="A24467">
        <v>67003</v>
      </c>
      <c r="B24467" t="s">
        <v>411</v>
      </c>
      <c r="C24467" s="70">
        <v>0</v>
      </c>
      <c r="D24467" s="70">
        <v>0</v>
      </c>
      <c r="E24467" s="71">
        <v>44865</v>
      </c>
      <c r="F24467" t="s">
        <v>4552</v>
      </c>
      <c r="G24467" t="s">
        <v>2247</v>
      </c>
      <c r="H24467" t="s">
        <v>1919</v>
      </c>
      <c r="I24467" t="s">
        <v>1919</v>
      </c>
      <c r="J24467" s="40">
        <v>32.869999999999997</v>
      </c>
      <c r="K24467" s="40">
        <v>0</v>
      </c>
    </row>
    <row r="24468" spans="1:11" x14ac:dyDescent="0.35">
      <c r="A24468">
        <v>67003</v>
      </c>
      <c r="B24468" t="s">
        <v>411</v>
      </c>
      <c r="C24468" s="70">
        <v>0</v>
      </c>
      <c r="D24468" s="70">
        <v>0</v>
      </c>
      <c r="E24468" s="71">
        <v>44865</v>
      </c>
      <c r="F24468" t="s">
        <v>4551</v>
      </c>
      <c r="G24468" t="s">
        <v>2247</v>
      </c>
      <c r="H24468" t="s">
        <v>1919</v>
      </c>
      <c r="I24468" t="s">
        <v>1919</v>
      </c>
      <c r="J24468" s="40">
        <v>12.84</v>
      </c>
      <c r="K24468" s="40">
        <v>0</v>
      </c>
    </row>
    <row r="24469" spans="1:11" x14ac:dyDescent="0.35">
      <c r="A24469">
        <v>67003</v>
      </c>
      <c r="B24469" t="s">
        <v>411</v>
      </c>
      <c r="C24469" s="70">
        <v>0</v>
      </c>
      <c r="D24469" s="70">
        <v>0</v>
      </c>
      <c r="E24469" s="71">
        <v>44865</v>
      </c>
      <c r="F24469" t="s">
        <v>4550</v>
      </c>
      <c r="G24469" t="s">
        <v>2247</v>
      </c>
      <c r="H24469" t="s">
        <v>1919</v>
      </c>
      <c r="I24469" t="s">
        <v>1919</v>
      </c>
      <c r="J24469" s="40">
        <v>4.8099999999999996</v>
      </c>
      <c r="K24469" s="40">
        <v>0</v>
      </c>
    </row>
    <row r="24470" spans="1:11" x14ac:dyDescent="0.35">
      <c r="A24470">
        <v>67003</v>
      </c>
      <c r="B24470" t="s">
        <v>411</v>
      </c>
      <c r="C24470" s="70">
        <v>0</v>
      </c>
      <c r="D24470" s="70">
        <v>0</v>
      </c>
      <c r="E24470" s="71">
        <v>44865</v>
      </c>
      <c r="F24470" t="s">
        <v>4549</v>
      </c>
      <c r="G24470" t="s">
        <v>2247</v>
      </c>
      <c r="H24470" t="s">
        <v>1919</v>
      </c>
      <c r="I24470" t="s">
        <v>1919</v>
      </c>
      <c r="J24470" s="40">
        <v>0</v>
      </c>
      <c r="K24470" s="40">
        <v>9.67</v>
      </c>
    </row>
    <row r="24471" spans="1:11" x14ac:dyDescent="0.35">
      <c r="A24471">
        <v>67003</v>
      </c>
      <c r="B24471" t="s">
        <v>411</v>
      </c>
      <c r="C24471" s="70">
        <v>0</v>
      </c>
      <c r="D24471" s="70">
        <v>0</v>
      </c>
      <c r="E24471" s="71">
        <v>44865</v>
      </c>
      <c r="F24471" t="s">
        <v>4548</v>
      </c>
      <c r="G24471" t="s">
        <v>2247</v>
      </c>
      <c r="H24471" t="s">
        <v>1919</v>
      </c>
      <c r="I24471" t="s">
        <v>1919</v>
      </c>
      <c r="J24471" s="40">
        <v>3.64</v>
      </c>
      <c r="K24471" s="40">
        <v>0</v>
      </c>
    </row>
    <row r="24472" spans="1:11" x14ac:dyDescent="0.35">
      <c r="A24472">
        <v>67003</v>
      </c>
      <c r="B24472" t="s">
        <v>411</v>
      </c>
      <c r="C24472" s="70">
        <v>0</v>
      </c>
      <c r="D24472" s="70">
        <v>0</v>
      </c>
      <c r="E24472" s="71">
        <v>44865</v>
      </c>
      <c r="F24472" t="s">
        <v>4547</v>
      </c>
      <c r="G24472" t="s">
        <v>2247</v>
      </c>
      <c r="H24472" t="s">
        <v>1919</v>
      </c>
      <c r="I24472" t="s">
        <v>1919</v>
      </c>
      <c r="J24472" s="40">
        <v>0</v>
      </c>
      <c r="K24472" s="40">
        <v>3.5</v>
      </c>
    </row>
    <row r="24473" spans="1:11" x14ac:dyDescent="0.35">
      <c r="A24473">
        <v>67003</v>
      </c>
      <c r="B24473" t="s">
        <v>411</v>
      </c>
      <c r="C24473" s="70">
        <v>0</v>
      </c>
      <c r="D24473" s="70">
        <v>0</v>
      </c>
      <c r="E24473" s="71">
        <v>44865</v>
      </c>
      <c r="F24473" t="s">
        <v>4546</v>
      </c>
      <c r="G24473" t="s">
        <v>2247</v>
      </c>
      <c r="H24473" t="s">
        <v>1919</v>
      </c>
      <c r="I24473" t="s">
        <v>1919</v>
      </c>
      <c r="J24473" s="40">
        <v>0</v>
      </c>
      <c r="K24473" s="40">
        <v>5.13</v>
      </c>
    </row>
    <row r="24474" spans="1:11" x14ac:dyDescent="0.35">
      <c r="A24474">
        <v>67003</v>
      </c>
      <c r="B24474" t="s">
        <v>411</v>
      </c>
      <c r="C24474" s="70">
        <v>0</v>
      </c>
      <c r="D24474" s="70">
        <v>0</v>
      </c>
      <c r="E24474" s="71">
        <v>44865</v>
      </c>
      <c r="F24474" t="s">
        <v>4545</v>
      </c>
      <c r="G24474" t="s">
        <v>2247</v>
      </c>
      <c r="H24474" t="s">
        <v>1919</v>
      </c>
      <c r="I24474" t="s">
        <v>1919</v>
      </c>
      <c r="J24474" s="40">
        <v>0</v>
      </c>
      <c r="K24474" s="40">
        <v>31.53</v>
      </c>
    </row>
    <row r="24475" spans="1:11" x14ac:dyDescent="0.35">
      <c r="A24475">
        <v>67003</v>
      </c>
      <c r="B24475" t="s">
        <v>411</v>
      </c>
      <c r="C24475" s="70">
        <v>0</v>
      </c>
      <c r="D24475" s="70">
        <v>0</v>
      </c>
      <c r="E24475" s="71">
        <v>44865</v>
      </c>
      <c r="F24475" t="s">
        <v>4544</v>
      </c>
      <c r="G24475" t="s">
        <v>2247</v>
      </c>
      <c r="H24475" t="s">
        <v>1919</v>
      </c>
      <c r="I24475" t="s">
        <v>1919</v>
      </c>
      <c r="J24475" s="40">
        <v>2.27</v>
      </c>
      <c r="K24475" s="40">
        <v>0</v>
      </c>
    </row>
    <row r="24476" spans="1:11" x14ac:dyDescent="0.35">
      <c r="A24476">
        <v>67003</v>
      </c>
      <c r="B24476" t="s">
        <v>411</v>
      </c>
      <c r="C24476" s="70">
        <v>0</v>
      </c>
      <c r="D24476" s="70">
        <v>0</v>
      </c>
      <c r="E24476" s="71">
        <v>44865</v>
      </c>
      <c r="F24476" t="s">
        <v>4543</v>
      </c>
      <c r="G24476" t="s">
        <v>2247</v>
      </c>
      <c r="H24476" t="s">
        <v>1919</v>
      </c>
      <c r="I24476" t="s">
        <v>1919</v>
      </c>
      <c r="J24476" s="40">
        <v>0.28000000000000003</v>
      </c>
      <c r="K24476" s="40">
        <v>0</v>
      </c>
    </row>
    <row r="24477" spans="1:11" x14ac:dyDescent="0.35">
      <c r="A24477">
        <v>67003</v>
      </c>
      <c r="B24477" t="s">
        <v>411</v>
      </c>
      <c r="C24477" s="70">
        <v>0</v>
      </c>
      <c r="D24477" s="70">
        <v>0</v>
      </c>
      <c r="E24477" s="71">
        <v>44865</v>
      </c>
      <c r="F24477" t="s">
        <v>4542</v>
      </c>
      <c r="G24477" t="s">
        <v>2247</v>
      </c>
      <c r="H24477" t="s">
        <v>1919</v>
      </c>
      <c r="I24477" t="s">
        <v>1919</v>
      </c>
      <c r="J24477" s="40">
        <v>78.14</v>
      </c>
      <c r="K24477" s="40">
        <v>0</v>
      </c>
    </row>
    <row r="24478" spans="1:11" x14ac:dyDescent="0.35">
      <c r="A24478">
        <v>67003</v>
      </c>
      <c r="B24478" t="s">
        <v>411</v>
      </c>
      <c r="C24478" s="70">
        <v>0</v>
      </c>
      <c r="D24478" s="70">
        <v>0</v>
      </c>
      <c r="E24478" s="71">
        <v>44865</v>
      </c>
      <c r="F24478" t="s">
        <v>4541</v>
      </c>
      <c r="G24478" t="s">
        <v>2247</v>
      </c>
      <c r="H24478" t="s">
        <v>1919</v>
      </c>
      <c r="I24478" t="s">
        <v>1919</v>
      </c>
      <c r="J24478" s="40">
        <v>0.8</v>
      </c>
      <c r="K24478" s="40">
        <v>0</v>
      </c>
    </row>
    <row r="24479" spans="1:11" x14ac:dyDescent="0.35">
      <c r="A24479">
        <v>67003</v>
      </c>
      <c r="B24479" t="s">
        <v>411</v>
      </c>
      <c r="C24479" s="70">
        <v>0</v>
      </c>
      <c r="D24479" s="70">
        <v>0</v>
      </c>
      <c r="E24479" s="71">
        <v>44865</v>
      </c>
      <c r="F24479" t="s">
        <v>4540</v>
      </c>
      <c r="G24479" t="s">
        <v>2247</v>
      </c>
      <c r="H24479" t="s">
        <v>1919</v>
      </c>
      <c r="I24479" t="s">
        <v>1919</v>
      </c>
      <c r="J24479" s="40">
        <v>355.35</v>
      </c>
      <c r="K24479" s="40">
        <v>0</v>
      </c>
    </row>
    <row r="24480" spans="1:11" x14ac:dyDescent="0.35">
      <c r="A24480">
        <v>67003</v>
      </c>
      <c r="B24480" t="s">
        <v>411</v>
      </c>
      <c r="C24480" s="70">
        <v>0</v>
      </c>
      <c r="D24480" s="70">
        <v>0</v>
      </c>
      <c r="E24480" s="71">
        <v>44865</v>
      </c>
      <c r="F24480" t="s">
        <v>4539</v>
      </c>
      <c r="G24480" t="s">
        <v>2247</v>
      </c>
      <c r="H24480" t="s">
        <v>1919</v>
      </c>
      <c r="I24480" t="s">
        <v>1919</v>
      </c>
      <c r="J24480" s="40">
        <v>0.5</v>
      </c>
      <c r="K24480" s="40">
        <v>0</v>
      </c>
    </row>
    <row r="24481" spans="1:11" x14ac:dyDescent="0.35">
      <c r="A24481">
        <v>67003</v>
      </c>
      <c r="B24481" t="s">
        <v>411</v>
      </c>
      <c r="C24481" s="70">
        <v>0</v>
      </c>
      <c r="D24481" s="70">
        <v>0</v>
      </c>
      <c r="E24481" s="71">
        <v>44865</v>
      </c>
      <c r="F24481" t="s">
        <v>4538</v>
      </c>
      <c r="G24481" t="s">
        <v>2247</v>
      </c>
      <c r="H24481" t="s">
        <v>1919</v>
      </c>
      <c r="I24481" t="s">
        <v>1919</v>
      </c>
      <c r="J24481" s="40">
        <v>0</v>
      </c>
      <c r="K24481" s="40">
        <v>476.38</v>
      </c>
    </row>
    <row r="24482" spans="1:11" x14ac:dyDescent="0.35">
      <c r="A24482">
        <v>67003</v>
      </c>
      <c r="B24482" t="s">
        <v>411</v>
      </c>
      <c r="C24482" s="70">
        <v>0</v>
      </c>
      <c r="D24482" s="70">
        <v>0</v>
      </c>
      <c r="E24482" s="71">
        <v>44865</v>
      </c>
      <c r="F24482" t="s">
        <v>4537</v>
      </c>
      <c r="G24482" t="s">
        <v>2247</v>
      </c>
      <c r="H24482" t="s">
        <v>1919</v>
      </c>
      <c r="I24482" t="s">
        <v>1919</v>
      </c>
      <c r="J24482" s="40">
        <v>0</v>
      </c>
      <c r="K24482" s="40">
        <v>7.0000000000000007E-2</v>
      </c>
    </row>
    <row r="24483" spans="1:11" x14ac:dyDescent="0.35">
      <c r="A24483">
        <v>67003</v>
      </c>
      <c r="B24483" t="s">
        <v>411</v>
      </c>
      <c r="C24483" s="70">
        <v>0</v>
      </c>
      <c r="D24483" s="70">
        <v>0</v>
      </c>
      <c r="E24483" s="71">
        <v>44865</v>
      </c>
      <c r="F24483" t="s">
        <v>4536</v>
      </c>
      <c r="G24483" t="s">
        <v>2247</v>
      </c>
      <c r="H24483" t="s">
        <v>1919</v>
      </c>
      <c r="I24483" t="s">
        <v>1919</v>
      </c>
      <c r="J24483" s="40">
        <v>0</v>
      </c>
      <c r="K24483" s="40">
        <v>217.3</v>
      </c>
    </row>
    <row r="24484" spans="1:11" x14ac:dyDescent="0.35">
      <c r="A24484">
        <v>67003</v>
      </c>
      <c r="B24484" t="s">
        <v>411</v>
      </c>
      <c r="C24484" s="70">
        <v>0</v>
      </c>
      <c r="D24484" s="70">
        <v>0</v>
      </c>
      <c r="E24484" s="71">
        <v>44865</v>
      </c>
      <c r="F24484" t="s">
        <v>4535</v>
      </c>
      <c r="G24484" t="s">
        <v>2247</v>
      </c>
      <c r="H24484" t="s">
        <v>1919</v>
      </c>
      <c r="I24484" t="s">
        <v>1919</v>
      </c>
      <c r="J24484" s="40">
        <v>0</v>
      </c>
      <c r="K24484" s="40">
        <v>5.38</v>
      </c>
    </row>
    <row r="24485" spans="1:11" x14ac:dyDescent="0.35">
      <c r="A24485">
        <v>67003</v>
      </c>
      <c r="B24485" t="s">
        <v>411</v>
      </c>
      <c r="C24485" s="70">
        <v>0</v>
      </c>
      <c r="D24485" s="70">
        <v>0</v>
      </c>
      <c r="E24485" s="71">
        <v>44865</v>
      </c>
      <c r="F24485" t="s">
        <v>4534</v>
      </c>
      <c r="G24485" t="s">
        <v>2247</v>
      </c>
      <c r="H24485" t="s">
        <v>1919</v>
      </c>
      <c r="I24485" t="s">
        <v>1919</v>
      </c>
      <c r="J24485" s="40">
        <v>6.69</v>
      </c>
      <c r="K24485" s="40">
        <v>0</v>
      </c>
    </row>
    <row r="24486" spans="1:11" x14ac:dyDescent="0.35">
      <c r="A24486">
        <v>67003</v>
      </c>
      <c r="B24486" t="s">
        <v>411</v>
      </c>
      <c r="C24486" s="70">
        <v>0</v>
      </c>
      <c r="D24486" s="70">
        <v>0</v>
      </c>
      <c r="E24486" s="71">
        <v>44865</v>
      </c>
      <c r="F24486" t="s">
        <v>4533</v>
      </c>
      <c r="G24486" t="s">
        <v>2247</v>
      </c>
      <c r="H24486" t="s">
        <v>1919</v>
      </c>
      <c r="I24486" t="s">
        <v>1919</v>
      </c>
      <c r="J24486" s="40">
        <v>0</v>
      </c>
      <c r="K24486" s="40">
        <v>10.42</v>
      </c>
    </row>
    <row r="24487" spans="1:11" x14ac:dyDescent="0.35">
      <c r="A24487">
        <v>67003</v>
      </c>
      <c r="B24487" t="s">
        <v>411</v>
      </c>
      <c r="C24487" s="70">
        <v>0</v>
      </c>
      <c r="D24487" s="70">
        <v>0</v>
      </c>
      <c r="E24487" s="71">
        <v>44865</v>
      </c>
      <c r="F24487" t="s">
        <v>4532</v>
      </c>
      <c r="G24487" t="s">
        <v>2247</v>
      </c>
      <c r="H24487" t="s">
        <v>1919</v>
      </c>
      <c r="I24487" t="s">
        <v>1919</v>
      </c>
      <c r="J24487" s="40">
        <v>46.42</v>
      </c>
      <c r="K24487" s="40">
        <v>0</v>
      </c>
    </row>
    <row r="24488" spans="1:11" x14ac:dyDescent="0.35">
      <c r="A24488">
        <v>67003</v>
      </c>
      <c r="B24488" t="s">
        <v>411</v>
      </c>
      <c r="C24488" s="70">
        <v>0</v>
      </c>
      <c r="D24488" s="70">
        <v>0</v>
      </c>
      <c r="E24488" s="71">
        <v>44865</v>
      </c>
      <c r="F24488" t="s">
        <v>4531</v>
      </c>
      <c r="G24488" t="s">
        <v>2247</v>
      </c>
      <c r="H24488" t="s">
        <v>1919</v>
      </c>
      <c r="I24488" t="s">
        <v>1919</v>
      </c>
      <c r="J24488" s="40">
        <v>0</v>
      </c>
      <c r="K24488" s="40">
        <v>0.44</v>
      </c>
    </row>
    <row r="24489" spans="1:11" x14ac:dyDescent="0.35">
      <c r="A24489">
        <v>67003</v>
      </c>
      <c r="B24489" t="s">
        <v>411</v>
      </c>
      <c r="C24489" s="70">
        <v>0</v>
      </c>
      <c r="D24489" s="70">
        <v>0</v>
      </c>
      <c r="E24489" s="71">
        <v>44865</v>
      </c>
      <c r="F24489" t="s">
        <v>4530</v>
      </c>
      <c r="G24489" t="s">
        <v>2247</v>
      </c>
      <c r="H24489" t="s">
        <v>1919</v>
      </c>
      <c r="I24489" t="s">
        <v>1919</v>
      </c>
      <c r="J24489" s="40">
        <v>4.45</v>
      </c>
      <c r="K24489" s="40">
        <v>0</v>
      </c>
    </row>
    <row r="24490" spans="1:11" x14ac:dyDescent="0.35">
      <c r="A24490">
        <v>67003</v>
      </c>
      <c r="B24490" t="s">
        <v>411</v>
      </c>
      <c r="C24490" s="70">
        <v>0</v>
      </c>
      <c r="D24490" s="70">
        <v>0</v>
      </c>
      <c r="E24490" s="71">
        <v>44865</v>
      </c>
      <c r="F24490" t="s">
        <v>4529</v>
      </c>
      <c r="G24490" t="s">
        <v>2247</v>
      </c>
      <c r="H24490" t="s">
        <v>1919</v>
      </c>
      <c r="I24490" t="s">
        <v>1919</v>
      </c>
      <c r="J24490" s="40">
        <v>0</v>
      </c>
      <c r="K24490" s="40">
        <v>71.45</v>
      </c>
    </row>
    <row r="24491" spans="1:11" x14ac:dyDescent="0.35">
      <c r="A24491">
        <v>67003</v>
      </c>
      <c r="B24491" t="s">
        <v>411</v>
      </c>
      <c r="C24491" s="70">
        <v>0</v>
      </c>
      <c r="D24491" s="70">
        <v>0</v>
      </c>
      <c r="E24491" s="71">
        <v>44865</v>
      </c>
      <c r="F24491" t="s">
        <v>4528</v>
      </c>
      <c r="G24491" t="s">
        <v>2247</v>
      </c>
      <c r="H24491" t="s">
        <v>1919</v>
      </c>
      <c r="I24491" t="s">
        <v>1919</v>
      </c>
      <c r="J24491" s="40">
        <v>19.510000000000002</v>
      </c>
      <c r="K24491" s="40">
        <v>0</v>
      </c>
    </row>
    <row r="24492" spans="1:11" x14ac:dyDescent="0.35">
      <c r="A24492">
        <v>67003</v>
      </c>
      <c r="B24492" t="s">
        <v>411</v>
      </c>
      <c r="C24492" s="70">
        <v>0</v>
      </c>
      <c r="D24492" s="70">
        <v>0</v>
      </c>
      <c r="E24492" s="71">
        <v>44865</v>
      </c>
      <c r="F24492" t="s">
        <v>4527</v>
      </c>
      <c r="G24492" t="s">
        <v>2247</v>
      </c>
      <c r="H24492" t="s">
        <v>1919</v>
      </c>
      <c r="I24492" t="s">
        <v>1919</v>
      </c>
      <c r="J24492" s="40">
        <v>168.61</v>
      </c>
      <c r="K24492" s="40">
        <v>0</v>
      </c>
    </row>
    <row r="24493" spans="1:11" x14ac:dyDescent="0.35">
      <c r="A24493">
        <v>67003</v>
      </c>
      <c r="B24493" t="s">
        <v>411</v>
      </c>
      <c r="C24493" s="70">
        <v>0</v>
      </c>
      <c r="D24493" s="70">
        <v>0</v>
      </c>
      <c r="E24493" s="71">
        <v>44865</v>
      </c>
      <c r="F24493" t="s">
        <v>4526</v>
      </c>
      <c r="G24493" t="s">
        <v>2247</v>
      </c>
      <c r="H24493" t="s">
        <v>1919</v>
      </c>
      <c r="I24493" t="s">
        <v>1919</v>
      </c>
      <c r="J24493" s="40">
        <v>0</v>
      </c>
      <c r="K24493" s="40">
        <v>2.81</v>
      </c>
    </row>
    <row r="24494" spans="1:11" x14ac:dyDescent="0.35">
      <c r="A24494">
        <v>67003</v>
      </c>
      <c r="B24494" t="s">
        <v>411</v>
      </c>
      <c r="C24494" s="70">
        <v>0</v>
      </c>
      <c r="D24494" s="70">
        <v>0</v>
      </c>
      <c r="E24494" s="71">
        <v>44865</v>
      </c>
      <c r="F24494" t="s">
        <v>4525</v>
      </c>
      <c r="G24494" t="s">
        <v>2247</v>
      </c>
      <c r="H24494" t="s">
        <v>1919</v>
      </c>
      <c r="I24494" t="s">
        <v>1919</v>
      </c>
      <c r="J24494" s="40">
        <v>0</v>
      </c>
      <c r="K24494" s="40">
        <v>0.64</v>
      </c>
    </row>
    <row r="24495" spans="1:11" x14ac:dyDescent="0.35">
      <c r="A24495">
        <v>67003</v>
      </c>
      <c r="B24495" t="s">
        <v>411</v>
      </c>
      <c r="C24495" s="70">
        <v>0</v>
      </c>
      <c r="D24495" s="70">
        <v>0</v>
      </c>
      <c r="E24495" s="71">
        <v>44865</v>
      </c>
      <c r="F24495" t="s">
        <v>4524</v>
      </c>
      <c r="G24495" t="s">
        <v>2247</v>
      </c>
      <c r="H24495" t="s">
        <v>1919</v>
      </c>
      <c r="I24495" t="s">
        <v>1919</v>
      </c>
      <c r="J24495" s="40">
        <v>0</v>
      </c>
      <c r="K24495" s="40">
        <v>5</v>
      </c>
    </row>
    <row r="24496" spans="1:11" x14ac:dyDescent="0.35">
      <c r="A24496">
        <v>67003</v>
      </c>
      <c r="B24496" t="s">
        <v>411</v>
      </c>
      <c r="C24496" s="70">
        <v>0</v>
      </c>
      <c r="D24496" s="70">
        <v>0</v>
      </c>
      <c r="E24496" s="71">
        <v>44865</v>
      </c>
      <c r="F24496" t="s">
        <v>4523</v>
      </c>
      <c r="G24496" t="s">
        <v>2247</v>
      </c>
      <c r="H24496" t="s">
        <v>1919</v>
      </c>
      <c r="I24496" t="s">
        <v>1919</v>
      </c>
      <c r="J24496" s="40">
        <v>176.57</v>
      </c>
      <c r="K24496" s="40">
        <v>0</v>
      </c>
    </row>
    <row r="24497" spans="1:11" x14ac:dyDescent="0.35">
      <c r="A24497">
        <v>67003</v>
      </c>
      <c r="B24497" t="s">
        <v>411</v>
      </c>
      <c r="C24497" s="70">
        <v>0</v>
      </c>
      <c r="D24497" s="70">
        <v>0</v>
      </c>
      <c r="E24497" s="71">
        <v>44865</v>
      </c>
      <c r="F24497" t="s">
        <v>4522</v>
      </c>
      <c r="G24497" t="s">
        <v>2247</v>
      </c>
      <c r="H24497" t="s">
        <v>1919</v>
      </c>
      <c r="I24497" t="s">
        <v>1919</v>
      </c>
      <c r="J24497" s="40">
        <v>9.86</v>
      </c>
      <c r="K24497" s="40">
        <v>0</v>
      </c>
    </row>
    <row r="24498" spans="1:11" x14ac:dyDescent="0.35">
      <c r="A24498">
        <v>67003</v>
      </c>
      <c r="B24498" t="s">
        <v>411</v>
      </c>
      <c r="C24498" s="70">
        <v>0</v>
      </c>
      <c r="D24498" s="70">
        <v>0</v>
      </c>
      <c r="E24498" s="71">
        <v>44865</v>
      </c>
      <c r="F24498" t="s">
        <v>4521</v>
      </c>
      <c r="G24498" t="s">
        <v>2247</v>
      </c>
      <c r="H24498" t="s">
        <v>1919</v>
      </c>
      <c r="I24498" t="s">
        <v>1919</v>
      </c>
      <c r="J24498" s="40">
        <v>2.38</v>
      </c>
      <c r="K24498" s="40">
        <v>0</v>
      </c>
    </row>
    <row r="24499" spans="1:11" x14ac:dyDescent="0.35">
      <c r="A24499">
        <v>67003</v>
      </c>
      <c r="B24499" t="s">
        <v>411</v>
      </c>
      <c r="C24499" s="70">
        <v>0</v>
      </c>
      <c r="D24499" s="70">
        <v>0</v>
      </c>
      <c r="E24499" s="71">
        <v>44865</v>
      </c>
      <c r="F24499" t="s">
        <v>4520</v>
      </c>
      <c r="G24499" t="s">
        <v>2247</v>
      </c>
      <c r="H24499" t="s">
        <v>1919</v>
      </c>
      <c r="I24499" t="s">
        <v>1919</v>
      </c>
      <c r="J24499" s="40">
        <v>0</v>
      </c>
      <c r="K24499" s="40">
        <v>0.8</v>
      </c>
    </row>
    <row r="24500" spans="1:11" x14ac:dyDescent="0.35">
      <c r="A24500">
        <v>67003</v>
      </c>
      <c r="B24500" t="s">
        <v>411</v>
      </c>
      <c r="C24500" s="70">
        <v>0</v>
      </c>
      <c r="D24500" s="70">
        <v>0</v>
      </c>
      <c r="E24500" s="71">
        <v>44865</v>
      </c>
      <c r="F24500" t="s">
        <v>4519</v>
      </c>
      <c r="G24500" t="s">
        <v>2247</v>
      </c>
      <c r="H24500" t="s">
        <v>1919</v>
      </c>
      <c r="I24500" t="s">
        <v>1919</v>
      </c>
      <c r="J24500" s="40">
        <v>0</v>
      </c>
      <c r="K24500" s="40">
        <v>3.92</v>
      </c>
    </row>
    <row r="24501" spans="1:11" x14ac:dyDescent="0.35">
      <c r="A24501">
        <v>67003</v>
      </c>
      <c r="B24501" t="s">
        <v>411</v>
      </c>
      <c r="C24501" s="70">
        <v>0</v>
      </c>
      <c r="D24501" s="70">
        <v>0</v>
      </c>
      <c r="E24501" s="71">
        <v>44865</v>
      </c>
      <c r="F24501" t="s">
        <v>4518</v>
      </c>
      <c r="G24501" t="s">
        <v>2247</v>
      </c>
      <c r="H24501" t="s">
        <v>1919</v>
      </c>
      <c r="I24501" t="s">
        <v>1919</v>
      </c>
      <c r="J24501" s="40">
        <v>0</v>
      </c>
      <c r="K24501" s="40">
        <v>0.33</v>
      </c>
    </row>
    <row r="24502" spans="1:11" x14ac:dyDescent="0.35">
      <c r="A24502">
        <v>67003</v>
      </c>
      <c r="B24502" t="s">
        <v>411</v>
      </c>
      <c r="C24502" s="70">
        <v>0</v>
      </c>
      <c r="D24502" s="70">
        <v>0</v>
      </c>
      <c r="E24502" s="71">
        <v>44865</v>
      </c>
      <c r="F24502" t="s">
        <v>4517</v>
      </c>
      <c r="G24502" t="s">
        <v>2247</v>
      </c>
      <c r="H24502" t="s">
        <v>1919</v>
      </c>
      <c r="I24502" t="s">
        <v>1919</v>
      </c>
      <c r="J24502" s="40">
        <v>1.53</v>
      </c>
      <c r="K24502" s="40">
        <v>0</v>
      </c>
    </row>
    <row r="24503" spans="1:11" x14ac:dyDescent="0.35">
      <c r="A24503">
        <v>67003</v>
      </c>
      <c r="B24503" t="s">
        <v>411</v>
      </c>
      <c r="C24503" s="70">
        <v>0</v>
      </c>
      <c r="D24503" s="70">
        <v>0</v>
      </c>
      <c r="E24503" s="71">
        <v>44865</v>
      </c>
      <c r="F24503" t="s">
        <v>4516</v>
      </c>
      <c r="G24503" t="s">
        <v>2247</v>
      </c>
      <c r="H24503" t="s">
        <v>1919</v>
      </c>
      <c r="I24503" t="s">
        <v>1919</v>
      </c>
      <c r="J24503" s="40">
        <v>4.59</v>
      </c>
      <c r="K24503" s="40">
        <v>0</v>
      </c>
    </row>
    <row r="24504" spans="1:11" x14ac:dyDescent="0.35">
      <c r="A24504">
        <v>67003</v>
      </c>
      <c r="B24504" t="s">
        <v>411</v>
      </c>
      <c r="C24504" s="70">
        <v>0</v>
      </c>
      <c r="D24504" s="70">
        <v>0</v>
      </c>
      <c r="E24504" s="71">
        <v>44865</v>
      </c>
      <c r="F24504" t="s">
        <v>4515</v>
      </c>
      <c r="G24504" t="s">
        <v>2247</v>
      </c>
      <c r="H24504" t="s">
        <v>1919</v>
      </c>
      <c r="I24504" t="s">
        <v>1919</v>
      </c>
      <c r="J24504" s="40">
        <v>0</v>
      </c>
      <c r="K24504" s="40">
        <v>2.54</v>
      </c>
    </row>
    <row r="24505" spans="1:11" x14ac:dyDescent="0.35">
      <c r="A24505">
        <v>67003</v>
      </c>
      <c r="B24505" t="s">
        <v>411</v>
      </c>
      <c r="C24505" s="70">
        <v>0</v>
      </c>
      <c r="D24505" s="70">
        <v>0</v>
      </c>
      <c r="E24505" s="71">
        <v>44865</v>
      </c>
      <c r="F24505" t="s">
        <v>4514</v>
      </c>
      <c r="G24505" t="s">
        <v>2247</v>
      </c>
      <c r="H24505" t="s">
        <v>1919</v>
      </c>
      <c r="I24505" t="s">
        <v>1919</v>
      </c>
      <c r="J24505" s="40">
        <v>8.0299999999999994</v>
      </c>
      <c r="K24505" s="40">
        <v>0</v>
      </c>
    </row>
    <row r="24506" spans="1:11" x14ac:dyDescent="0.35">
      <c r="A24506">
        <v>67003</v>
      </c>
      <c r="B24506" t="s">
        <v>411</v>
      </c>
      <c r="C24506" s="70">
        <v>0</v>
      </c>
      <c r="D24506" s="70">
        <v>0</v>
      </c>
      <c r="E24506" s="71">
        <v>44865</v>
      </c>
      <c r="F24506" t="s">
        <v>4513</v>
      </c>
      <c r="G24506" t="s">
        <v>2247</v>
      </c>
      <c r="H24506" t="s">
        <v>1919</v>
      </c>
      <c r="I24506" t="s">
        <v>1919</v>
      </c>
      <c r="J24506" s="40">
        <v>18.510000000000002</v>
      </c>
      <c r="K24506" s="40">
        <v>0</v>
      </c>
    </row>
    <row r="24507" spans="1:11" x14ac:dyDescent="0.35">
      <c r="A24507">
        <v>67003</v>
      </c>
      <c r="B24507" t="s">
        <v>411</v>
      </c>
      <c r="C24507" s="70">
        <v>0</v>
      </c>
      <c r="D24507" s="70">
        <v>0</v>
      </c>
      <c r="E24507" s="71">
        <v>44865</v>
      </c>
      <c r="F24507" t="s">
        <v>4512</v>
      </c>
      <c r="G24507" t="s">
        <v>2247</v>
      </c>
      <c r="H24507" t="s">
        <v>1919</v>
      </c>
      <c r="I24507" t="s">
        <v>1919</v>
      </c>
      <c r="J24507" s="40">
        <v>0</v>
      </c>
      <c r="K24507" s="40">
        <v>67.53</v>
      </c>
    </row>
    <row r="24508" spans="1:11" x14ac:dyDescent="0.35">
      <c r="A24508">
        <v>67003</v>
      </c>
      <c r="B24508" t="s">
        <v>411</v>
      </c>
      <c r="C24508" s="70">
        <v>0</v>
      </c>
      <c r="D24508" s="70">
        <v>0</v>
      </c>
      <c r="E24508" s="71">
        <v>44865</v>
      </c>
      <c r="F24508" t="s">
        <v>4511</v>
      </c>
      <c r="G24508" t="s">
        <v>2247</v>
      </c>
      <c r="H24508" t="s">
        <v>1919</v>
      </c>
      <c r="I24508" t="s">
        <v>1919</v>
      </c>
      <c r="J24508" s="40">
        <v>3.37</v>
      </c>
      <c r="K24508" s="40">
        <v>0</v>
      </c>
    </row>
    <row r="24509" spans="1:11" x14ac:dyDescent="0.35">
      <c r="A24509">
        <v>67003</v>
      </c>
      <c r="B24509" t="s">
        <v>411</v>
      </c>
      <c r="C24509" s="70">
        <v>0</v>
      </c>
      <c r="D24509" s="70">
        <v>0</v>
      </c>
      <c r="E24509" s="71">
        <v>44865</v>
      </c>
      <c r="F24509" t="s">
        <v>4510</v>
      </c>
      <c r="G24509" t="s">
        <v>2247</v>
      </c>
      <c r="H24509" t="s">
        <v>1919</v>
      </c>
      <c r="I24509" t="s">
        <v>1919</v>
      </c>
      <c r="J24509" s="40">
        <v>1.31</v>
      </c>
      <c r="K24509" s="40">
        <v>0</v>
      </c>
    </row>
    <row r="24510" spans="1:11" x14ac:dyDescent="0.35">
      <c r="A24510">
        <v>67003</v>
      </c>
      <c r="B24510" t="s">
        <v>411</v>
      </c>
      <c r="C24510" s="70">
        <v>0</v>
      </c>
      <c r="D24510" s="70">
        <v>0</v>
      </c>
      <c r="E24510" s="71">
        <v>44865</v>
      </c>
      <c r="F24510" t="s">
        <v>4509</v>
      </c>
      <c r="G24510" t="s">
        <v>2247</v>
      </c>
      <c r="H24510" t="s">
        <v>1919</v>
      </c>
      <c r="I24510" t="s">
        <v>1919</v>
      </c>
      <c r="J24510" s="40">
        <v>21.42</v>
      </c>
      <c r="K24510" s="40">
        <v>0</v>
      </c>
    </row>
    <row r="24511" spans="1:11" x14ac:dyDescent="0.35">
      <c r="A24511">
        <v>67003</v>
      </c>
      <c r="B24511" t="s">
        <v>411</v>
      </c>
      <c r="C24511" s="70">
        <v>0</v>
      </c>
      <c r="D24511" s="70">
        <v>0</v>
      </c>
      <c r="E24511" s="71">
        <v>44865</v>
      </c>
      <c r="F24511" t="s">
        <v>4508</v>
      </c>
      <c r="G24511" t="s">
        <v>2247</v>
      </c>
      <c r="H24511" t="s">
        <v>1919</v>
      </c>
      <c r="I24511" t="s">
        <v>1919</v>
      </c>
      <c r="J24511" s="40">
        <v>15.1</v>
      </c>
      <c r="K24511" s="40">
        <v>0</v>
      </c>
    </row>
    <row r="24512" spans="1:11" x14ac:dyDescent="0.35">
      <c r="A24512">
        <v>67003</v>
      </c>
      <c r="B24512" t="s">
        <v>411</v>
      </c>
      <c r="C24512" s="70">
        <v>0</v>
      </c>
      <c r="D24512" s="70">
        <v>0</v>
      </c>
      <c r="E24512" s="71">
        <v>44865</v>
      </c>
      <c r="F24512" t="s">
        <v>4507</v>
      </c>
      <c r="G24512" t="s">
        <v>2247</v>
      </c>
      <c r="H24512" t="s">
        <v>1919</v>
      </c>
      <c r="I24512" t="s">
        <v>1919</v>
      </c>
      <c r="J24512" s="40">
        <v>0</v>
      </c>
      <c r="K24512" s="40">
        <v>4.6100000000000003</v>
      </c>
    </row>
    <row r="24513" spans="1:11" x14ac:dyDescent="0.35">
      <c r="A24513">
        <v>67003</v>
      </c>
      <c r="B24513" t="s">
        <v>411</v>
      </c>
      <c r="C24513" s="70">
        <v>0</v>
      </c>
      <c r="D24513" s="70">
        <v>0</v>
      </c>
      <c r="E24513" s="71">
        <v>44865</v>
      </c>
      <c r="F24513" t="s">
        <v>4506</v>
      </c>
      <c r="G24513" t="s">
        <v>2247</v>
      </c>
      <c r="H24513" t="s">
        <v>1919</v>
      </c>
      <c r="I24513" t="s">
        <v>1919</v>
      </c>
      <c r="J24513" s="40">
        <v>113.92</v>
      </c>
      <c r="K24513" s="40">
        <v>0</v>
      </c>
    </row>
    <row r="24514" spans="1:11" x14ac:dyDescent="0.35">
      <c r="A24514">
        <v>67003</v>
      </c>
      <c r="B24514" t="s">
        <v>411</v>
      </c>
      <c r="C24514" s="70">
        <v>0</v>
      </c>
      <c r="D24514" s="70">
        <v>0</v>
      </c>
      <c r="E24514" s="71">
        <v>44865</v>
      </c>
      <c r="F24514" t="s">
        <v>4505</v>
      </c>
      <c r="G24514" t="s">
        <v>2247</v>
      </c>
      <c r="H24514" t="s">
        <v>1919</v>
      </c>
      <c r="I24514" t="s">
        <v>1919</v>
      </c>
      <c r="J24514" s="40">
        <v>0</v>
      </c>
      <c r="K24514" s="40">
        <v>360.11</v>
      </c>
    </row>
    <row r="24515" spans="1:11" x14ac:dyDescent="0.35">
      <c r="A24515">
        <v>67003</v>
      </c>
      <c r="B24515" t="s">
        <v>411</v>
      </c>
      <c r="C24515" s="70">
        <v>0</v>
      </c>
      <c r="D24515" s="70">
        <v>0</v>
      </c>
      <c r="E24515" s="71">
        <v>44865</v>
      </c>
      <c r="F24515" t="s">
        <v>4504</v>
      </c>
      <c r="G24515" t="s">
        <v>2247</v>
      </c>
      <c r="H24515" t="s">
        <v>1919</v>
      </c>
      <c r="I24515" t="s">
        <v>1919</v>
      </c>
      <c r="J24515" s="40">
        <v>3.58</v>
      </c>
      <c r="K24515" s="40">
        <v>0</v>
      </c>
    </row>
    <row r="24516" spans="1:11" x14ac:dyDescent="0.35">
      <c r="A24516">
        <v>67003</v>
      </c>
      <c r="B24516" t="s">
        <v>411</v>
      </c>
      <c r="C24516" s="70">
        <v>0</v>
      </c>
      <c r="D24516" s="70">
        <v>0</v>
      </c>
      <c r="E24516" s="71">
        <v>44865</v>
      </c>
      <c r="F24516" t="s">
        <v>4503</v>
      </c>
      <c r="G24516" t="s">
        <v>2247</v>
      </c>
      <c r="H24516" t="s">
        <v>1919</v>
      </c>
      <c r="I24516" t="s">
        <v>1919</v>
      </c>
      <c r="J24516" s="40">
        <v>70.77</v>
      </c>
      <c r="K24516" s="40">
        <v>0</v>
      </c>
    </row>
    <row r="24517" spans="1:11" x14ac:dyDescent="0.35">
      <c r="A24517">
        <v>67003</v>
      </c>
      <c r="B24517" t="s">
        <v>411</v>
      </c>
      <c r="C24517" s="70">
        <v>0</v>
      </c>
      <c r="D24517" s="70">
        <v>0</v>
      </c>
      <c r="E24517" s="71">
        <v>44865</v>
      </c>
      <c r="F24517" t="s">
        <v>4502</v>
      </c>
      <c r="G24517" t="s">
        <v>2247</v>
      </c>
      <c r="H24517" t="s">
        <v>1919</v>
      </c>
      <c r="I24517" t="s">
        <v>1919</v>
      </c>
      <c r="J24517" s="40">
        <v>0</v>
      </c>
      <c r="K24517" s="40">
        <v>8.74</v>
      </c>
    </row>
    <row r="24518" spans="1:11" x14ac:dyDescent="0.35">
      <c r="A24518">
        <v>67003</v>
      </c>
      <c r="B24518" t="s">
        <v>411</v>
      </c>
      <c r="C24518" s="70">
        <v>0</v>
      </c>
      <c r="D24518" s="70">
        <v>0</v>
      </c>
      <c r="E24518" s="71">
        <v>44865</v>
      </c>
      <c r="F24518" t="s">
        <v>4501</v>
      </c>
      <c r="G24518" t="s">
        <v>2247</v>
      </c>
      <c r="H24518" t="s">
        <v>1919</v>
      </c>
      <c r="I24518" t="s">
        <v>1919</v>
      </c>
      <c r="J24518" s="40">
        <v>0</v>
      </c>
      <c r="K24518" s="40">
        <v>5.84</v>
      </c>
    </row>
    <row r="24519" spans="1:11" x14ac:dyDescent="0.35">
      <c r="A24519">
        <v>67003</v>
      </c>
      <c r="B24519" t="s">
        <v>411</v>
      </c>
      <c r="C24519" s="70">
        <v>0</v>
      </c>
      <c r="D24519" s="70">
        <v>0</v>
      </c>
      <c r="E24519" s="71">
        <v>44865</v>
      </c>
      <c r="F24519" t="s">
        <v>4500</v>
      </c>
      <c r="G24519" t="s">
        <v>2247</v>
      </c>
      <c r="H24519" t="s">
        <v>1919</v>
      </c>
      <c r="I24519" t="s">
        <v>1919</v>
      </c>
      <c r="J24519" s="40">
        <v>1.05</v>
      </c>
      <c r="K24519" s="40">
        <v>0</v>
      </c>
    </row>
    <row r="24520" spans="1:11" x14ac:dyDescent="0.35">
      <c r="A24520">
        <v>67003</v>
      </c>
      <c r="B24520" t="s">
        <v>411</v>
      </c>
      <c r="C24520" s="70">
        <v>0</v>
      </c>
      <c r="D24520" s="70">
        <v>0</v>
      </c>
      <c r="E24520" s="71">
        <v>44865</v>
      </c>
      <c r="F24520" t="s">
        <v>4499</v>
      </c>
      <c r="G24520" t="s">
        <v>2247</v>
      </c>
      <c r="H24520" t="s">
        <v>1919</v>
      </c>
      <c r="I24520" t="s">
        <v>1919</v>
      </c>
      <c r="J24520" s="40">
        <v>0</v>
      </c>
      <c r="K24520" s="40">
        <v>0.14000000000000001</v>
      </c>
    </row>
    <row r="24521" spans="1:11" x14ac:dyDescent="0.35">
      <c r="A24521">
        <v>67003</v>
      </c>
      <c r="B24521" t="s">
        <v>411</v>
      </c>
      <c r="C24521" s="70">
        <v>0</v>
      </c>
      <c r="D24521" s="70">
        <v>0</v>
      </c>
      <c r="E24521" s="71">
        <v>44865</v>
      </c>
      <c r="F24521" t="s">
        <v>4498</v>
      </c>
      <c r="G24521" t="s">
        <v>2247</v>
      </c>
      <c r="H24521" t="s">
        <v>1919</v>
      </c>
      <c r="I24521" t="s">
        <v>1919</v>
      </c>
      <c r="J24521" s="40">
        <v>0</v>
      </c>
      <c r="K24521" s="40">
        <v>0.75</v>
      </c>
    </row>
    <row r="24522" spans="1:11" x14ac:dyDescent="0.35">
      <c r="A24522">
        <v>67003</v>
      </c>
      <c r="B24522" t="s">
        <v>411</v>
      </c>
      <c r="C24522" s="70">
        <v>0</v>
      </c>
      <c r="D24522" s="70">
        <v>0</v>
      </c>
      <c r="E24522" s="71">
        <v>44865</v>
      </c>
      <c r="F24522" t="s">
        <v>4497</v>
      </c>
      <c r="G24522" t="s">
        <v>2247</v>
      </c>
      <c r="H24522" t="s">
        <v>1919</v>
      </c>
      <c r="I24522" t="s">
        <v>1919</v>
      </c>
      <c r="J24522" s="40">
        <v>0</v>
      </c>
      <c r="K24522" s="40">
        <v>2.92</v>
      </c>
    </row>
    <row r="24523" spans="1:11" x14ac:dyDescent="0.35">
      <c r="A24523">
        <v>67003</v>
      </c>
      <c r="B24523" t="s">
        <v>411</v>
      </c>
      <c r="C24523" s="70">
        <v>0</v>
      </c>
      <c r="D24523" s="70">
        <v>0</v>
      </c>
      <c r="E24523" s="71">
        <v>44865</v>
      </c>
      <c r="F24523" t="s">
        <v>4496</v>
      </c>
      <c r="G24523" t="s">
        <v>2247</v>
      </c>
      <c r="H24523" t="s">
        <v>1919</v>
      </c>
      <c r="I24523" t="s">
        <v>1919</v>
      </c>
      <c r="J24523" s="40">
        <v>0</v>
      </c>
      <c r="K24523" s="40">
        <v>984.96</v>
      </c>
    </row>
    <row r="24524" spans="1:11" x14ac:dyDescent="0.35">
      <c r="A24524">
        <v>67003</v>
      </c>
      <c r="B24524" t="s">
        <v>411</v>
      </c>
      <c r="C24524" s="70">
        <v>0</v>
      </c>
      <c r="D24524" s="70">
        <v>0</v>
      </c>
      <c r="E24524" s="71">
        <v>44865</v>
      </c>
      <c r="F24524" t="s">
        <v>4495</v>
      </c>
      <c r="G24524" t="s">
        <v>2247</v>
      </c>
      <c r="H24524" t="s">
        <v>1919</v>
      </c>
      <c r="I24524" t="s">
        <v>1919</v>
      </c>
      <c r="J24524" s="40">
        <v>0</v>
      </c>
      <c r="K24524" s="40">
        <v>0.76</v>
      </c>
    </row>
    <row r="24525" spans="1:11" x14ac:dyDescent="0.35">
      <c r="A24525">
        <v>67003</v>
      </c>
      <c r="B24525" t="s">
        <v>411</v>
      </c>
      <c r="C24525" s="70">
        <v>0</v>
      </c>
      <c r="D24525" s="70">
        <v>0</v>
      </c>
      <c r="E24525" s="71">
        <v>44865</v>
      </c>
      <c r="F24525" t="s">
        <v>4494</v>
      </c>
      <c r="G24525" t="s">
        <v>2247</v>
      </c>
      <c r="H24525" t="s">
        <v>1919</v>
      </c>
      <c r="I24525" t="s">
        <v>1919</v>
      </c>
      <c r="J24525" s="40">
        <v>0</v>
      </c>
      <c r="K24525" s="40">
        <v>1.01</v>
      </c>
    </row>
    <row r="24526" spans="1:11" x14ac:dyDescent="0.35">
      <c r="A24526">
        <v>67003</v>
      </c>
      <c r="B24526" t="s">
        <v>411</v>
      </c>
      <c r="C24526" s="70">
        <v>0</v>
      </c>
      <c r="D24526" s="70">
        <v>0</v>
      </c>
      <c r="E24526" s="71">
        <v>44865</v>
      </c>
      <c r="F24526" t="s">
        <v>4493</v>
      </c>
      <c r="G24526" t="s">
        <v>2247</v>
      </c>
      <c r="H24526" t="s">
        <v>1919</v>
      </c>
      <c r="I24526" t="s">
        <v>1919</v>
      </c>
      <c r="J24526" s="40">
        <v>0.12</v>
      </c>
      <c r="K24526" s="40">
        <v>0</v>
      </c>
    </row>
    <row r="24527" spans="1:11" x14ac:dyDescent="0.35">
      <c r="A24527">
        <v>67003</v>
      </c>
      <c r="B24527" t="s">
        <v>411</v>
      </c>
      <c r="C24527" s="70">
        <v>0</v>
      </c>
      <c r="D24527" s="70">
        <v>0</v>
      </c>
      <c r="E24527" s="71">
        <v>44865</v>
      </c>
      <c r="F24527" t="s">
        <v>4492</v>
      </c>
      <c r="G24527" t="s">
        <v>2247</v>
      </c>
      <c r="H24527" t="s">
        <v>1919</v>
      </c>
      <c r="I24527" t="s">
        <v>1919</v>
      </c>
      <c r="J24527" s="40">
        <v>66.56</v>
      </c>
      <c r="K24527" s="40">
        <v>0</v>
      </c>
    </row>
    <row r="24528" spans="1:11" x14ac:dyDescent="0.35">
      <c r="A24528">
        <v>67003</v>
      </c>
      <c r="B24528" t="s">
        <v>411</v>
      </c>
      <c r="C24528" s="70">
        <v>0</v>
      </c>
      <c r="D24528" s="70">
        <v>0</v>
      </c>
      <c r="E24528" s="71">
        <v>44865</v>
      </c>
      <c r="F24528" t="s">
        <v>4491</v>
      </c>
      <c r="G24528" t="s">
        <v>2247</v>
      </c>
      <c r="H24528" t="s">
        <v>1919</v>
      </c>
      <c r="I24528" t="s">
        <v>1919</v>
      </c>
      <c r="J24528" s="40">
        <v>1.46</v>
      </c>
      <c r="K24528" s="40">
        <v>0</v>
      </c>
    </row>
    <row r="24529" spans="1:11" x14ac:dyDescent="0.35">
      <c r="A24529">
        <v>67003</v>
      </c>
      <c r="B24529" t="s">
        <v>411</v>
      </c>
      <c r="C24529" s="70">
        <v>0</v>
      </c>
      <c r="D24529" s="70">
        <v>0</v>
      </c>
      <c r="E24529" s="71">
        <v>44865</v>
      </c>
      <c r="F24529" t="s">
        <v>4490</v>
      </c>
      <c r="G24529" t="s">
        <v>2247</v>
      </c>
      <c r="H24529" t="s">
        <v>1919</v>
      </c>
      <c r="I24529" t="s">
        <v>1919</v>
      </c>
      <c r="J24529" s="40">
        <v>3.82</v>
      </c>
      <c r="K24529" s="40">
        <v>0</v>
      </c>
    </row>
    <row r="24530" spans="1:11" x14ac:dyDescent="0.35">
      <c r="A24530">
        <v>67003</v>
      </c>
      <c r="B24530" t="s">
        <v>411</v>
      </c>
      <c r="C24530" s="70">
        <v>0</v>
      </c>
      <c r="D24530" s="70">
        <v>0</v>
      </c>
      <c r="E24530" s="71">
        <v>44865</v>
      </c>
      <c r="F24530" t="s">
        <v>4489</v>
      </c>
      <c r="G24530" t="s">
        <v>2247</v>
      </c>
      <c r="H24530" t="s">
        <v>1919</v>
      </c>
      <c r="I24530" t="s">
        <v>1919</v>
      </c>
      <c r="J24530" s="40">
        <v>0</v>
      </c>
      <c r="K24530" s="40">
        <v>0.61</v>
      </c>
    </row>
    <row r="24531" spans="1:11" x14ac:dyDescent="0.35">
      <c r="A24531">
        <v>67003</v>
      </c>
      <c r="B24531" t="s">
        <v>411</v>
      </c>
      <c r="C24531" s="70">
        <v>0</v>
      </c>
      <c r="D24531" s="70">
        <v>0</v>
      </c>
      <c r="E24531" s="71">
        <v>44865</v>
      </c>
      <c r="F24531" t="s">
        <v>4488</v>
      </c>
      <c r="G24531" t="s">
        <v>2247</v>
      </c>
      <c r="H24531" t="s">
        <v>1919</v>
      </c>
      <c r="I24531" t="s">
        <v>1919</v>
      </c>
      <c r="J24531" s="40">
        <v>0</v>
      </c>
      <c r="K24531" s="40">
        <v>0.72</v>
      </c>
    </row>
    <row r="24532" spans="1:11" x14ac:dyDescent="0.35">
      <c r="A24532">
        <v>67003</v>
      </c>
      <c r="B24532" t="s">
        <v>411</v>
      </c>
      <c r="C24532" s="70">
        <v>0</v>
      </c>
      <c r="D24532" s="70">
        <v>0</v>
      </c>
      <c r="E24532" s="71">
        <v>44865</v>
      </c>
      <c r="F24532" t="s">
        <v>4487</v>
      </c>
      <c r="G24532" t="s">
        <v>2247</v>
      </c>
      <c r="H24532" t="s">
        <v>1919</v>
      </c>
      <c r="I24532" t="s">
        <v>1919</v>
      </c>
      <c r="J24532" s="40">
        <v>0</v>
      </c>
      <c r="K24532" s="40">
        <v>1.93</v>
      </c>
    </row>
    <row r="24533" spans="1:11" x14ac:dyDescent="0.35">
      <c r="A24533">
        <v>67003</v>
      </c>
      <c r="B24533" t="s">
        <v>411</v>
      </c>
      <c r="C24533" s="70">
        <v>0</v>
      </c>
      <c r="D24533" s="70">
        <v>0</v>
      </c>
      <c r="E24533" s="71">
        <v>44865</v>
      </c>
      <c r="F24533" t="s">
        <v>4486</v>
      </c>
      <c r="G24533" t="s">
        <v>2247</v>
      </c>
      <c r="H24533" t="s">
        <v>1919</v>
      </c>
      <c r="I24533" t="s">
        <v>1919</v>
      </c>
      <c r="J24533" s="40">
        <v>0</v>
      </c>
      <c r="K24533" s="40">
        <v>2</v>
      </c>
    </row>
    <row r="24534" spans="1:11" x14ac:dyDescent="0.35">
      <c r="A24534">
        <v>67003</v>
      </c>
      <c r="B24534" t="s">
        <v>411</v>
      </c>
      <c r="C24534" s="70">
        <v>0</v>
      </c>
      <c r="D24534" s="70">
        <v>0</v>
      </c>
      <c r="E24534" s="71">
        <v>44865</v>
      </c>
      <c r="F24534" t="s">
        <v>4485</v>
      </c>
      <c r="G24534" t="s">
        <v>2247</v>
      </c>
      <c r="H24534" t="s">
        <v>1919</v>
      </c>
      <c r="I24534" t="s">
        <v>1919</v>
      </c>
      <c r="J24534" s="40">
        <v>0</v>
      </c>
      <c r="K24534" s="40">
        <v>2.65</v>
      </c>
    </row>
    <row r="24535" spans="1:11" x14ac:dyDescent="0.35">
      <c r="A24535">
        <v>67003</v>
      </c>
      <c r="B24535" t="s">
        <v>411</v>
      </c>
      <c r="C24535" s="70">
        <v>0</v>
      </c>
      <c r="D24535" s="70">
        <v>0</v>
      </c>
      <c r="E24535" s="71">
        <v>44865</v>
      </c>
      <c r="F24535" t="s">
        <v>4484</v>
      </c>
      <c r="G24535" t="s">
        <v>2247</v>
      </c>
      <c r="H24535" t="s">
        <v>1919</v>
      </c>
      <c r="I24535" t="s">
        <v>1919</v>
      </c>
      <c r="J24535" s="40">
        <v>0</v>
      </c>
      <c r="K24535" s="40">
        <v>8.08</v>
      </c>
    </row>
    <row r="24536" spans="1:11" x14ac:dyDescent="0.35">
      <c r="A24536">
        <v>67003</v>
      </c>
      <c r="B24536" t="s">
        <v>411</v>
      </c>
      <c r="C24536" s="70">
        <v>0</v>
      </c>
      <c r="D24536" s="70">
        <v>0</v>
      </c>
      <c r="E24536" s="71">
        <v>44865</v>
      </c>
      <c r="F24536" t="s">
        <v>4483</v>
      </c>
      <c r="G24536" t="s">
        <v>2247</v>
      </c>
      <c r="H24536" t="s">
        <v>1919</v>
      </c>
      <c r="I24536" t="s">
        <v>1919</v>
      </c>
      <c r="J24536" s="40">
        <v>8.85</v>
      </c>
      <c r="K24536" s="40">
        <v>0</v>
      </c>
    </row>
    <row r="24537" spans="1:11" x14ac:dyDescent="0.35">
      <c r="A24537">
        <v>67003</v>
      </c>
      <c r="B24537" t="s">
        <v>411</v>
      </c>
      <c r="C24537" s="70">
        <v>0</v>
      </c>
      <c r="D24537" s="70">
        <v>0</v>
      </c>
      <c r="E24537" s="71">
        <v>44865</v>
      </c>
      <c r="F24537" t="s">
        <v>4482</v>
      </c>
      <c r="G24537" t="s">
        <v>2247</v>
      </c>
      <c r="H24537" t="s">
        <v>1919</v>
      </c>
      <c r="I24537" t="s">
        <v>1919</v>
      </c>
      <c r="J24537" s="40">
        <v>17.48</v>
      </c>
      <c r="K24537" s="40">
        <v>0</v>
      </c>
    </row>
    <row r="24538" spans="1:11" x14ac:dyDescent="0.35">
      <c r="A24538">
        <v>67003</v>
      </c>
      <c r="B24538" t="s">
        <v>411</v>
      </c>
      <c r="C24538" s="70">
        <v>0</v>
      </c>
      <c r="D24538" s="70">
        <v>0</v>
      </c>
      <c r="E24538" s="71">
        <v>44865</v>
      </c>
      <c r="F24538" t="s">
        <v>4481</v>
      </c>
      <c r="G24538" t="s">
        <v>2247</v>
      </c>
      <c r="H24538" t="s">
        <v>1919</v>
      </c>
      <c r="I24538" t="s">
        <v>1919</v>
      </c>
      <c r="J24538" s="40">
        <v>0</v>
      </c>
      <c r="K24538" s="40">
        <v>0.41</v>
      </c>
    </row>
    <row r="24539" spans="1:11" x14ac:dyDescent="0.35">
      <c r="A24539">
        <v>67003</v>
      </c>
      <c r="B24539" t="s">
        <v>411</v>
      </c>
      <c r="C24539" s="70">
        <v>0</v>
      </c>
      <c r="D24539" s="70">
        <v>0</v>
      </c>
      <c r="E24539" s="71">
        <v>44865</v>
      </c>
      <c r="F24539" t="s">
        <v>4480</v>
      </c>
      <c r="G24539" t="s">
        <v>2247</v>
      </c>
      <c r="H24539" t="s">
        <v>1919</v>
      </c>
      <c r="I24539" t="s">
        <v>1919</v>
      </c>
      <c r="J24539" s="40">
        <v>0</v>
      </c>
      <c r="K24539" s="40">
        <v>0.32</v>
      </c>
    </row>
    <row r="24540" spans="1:11" x14ac:dyDescent="0.35">
      <c r="A24540">
        <v>67003</v>
      </c>
      <c r="B24540" t="s">
        <v>411</v>
      </c>
      <c r="C24540" s="70">
        <v>0</v>
      </c>
      <c r="D24540" s="70">
        <v>0</v>
      </c>
      <c r="E24540" s="71">
        <v>44865</v>
      </c>
      <c r="F24540" t="s">
        <v>4479</v>
      </c>
      <c r="G24540" t="s">
        <v>2247</v>
      </c>
      <c r="H24540" t="s">
        <v>1919</v>
      </c>
      <c r="I24540" t="s">
        <v>1919</v>
      </c>
      <c r="J24540" s="40">
        <v>0</v>
      </c>
      <c r="K24540" s="40">
        <v>0.36</v>
      </c>
    </row>
    <row r="24541" spans="1:11" x14ac:dyDescent="0.35">
      <c r="A24541">
        <v>67003</v>
      </c>
      <c r="B24541" t="s">
        <v>411</v>
      </c>
      <c r="C24541" s="70">
        <v>0</v>
      </c>
      <c r="D24541" s="70">
        <v>0</v>
      </c>
      <c r="E24541" s="71">
        <v>44865</v>
      </c>
      <c r="F24541" t="s">
        <v>4478</v>
      </c>
      <c r="G24541" t="s">
        <v>2247</v>
      </c>
      <c r="H24541" t="s">
        <v>1919</v>
      </c>
      <c r="I24541" t="s">
        <v>1919</v>
      </c>
      <c r="J24541" s="40">
        <v>18.350000000000001</v>
      </c>
      <c r="K24541" s="40">
        <v>0</v>
      </c>
    </row>
    <row r="24542" spans="1:11" x14ac:dyDescent="0.35">
      <c r="A24542">
        <v>67003</v>
      </c>
      <c r="B24542" t="s">
        <v>411</v>
      </c>
      <c r="C24542" s="70">
        <v>0</v>
      </c>
      <c r="D24542" s="70">
        <v>0</v>
      </c>
      <c r="E24542" s="71">
        <v>44865</v>
      </c>
      <c r="F24542" t="s">
        <v>4477</v>
      </c>
      <c r="G24542" t="s">
        <v>2247</v>
      </c>
      <c r="H24542" t="s">
        <v>1919</v>
      </c>
      <c r="I24542" t="s">
        <v>1919</v>
      </c>
      <c r="J24542" s="40">
        <v>5.35</v>
      </c>
      <c r="K24542" s="40">
        <v>0</v>
      </c>
    </row>
    <row r="24543" spans="1:11" x14ac:dyDescent="0.35">
      <c r="A24543">
        <v>67003</v>
      </c>
      <c r="B24543" t="s">
        <v>411</v>
      </c>
      <c r="C24543" s="70">
        <v>0</v>
      </c>
      <c r="D24543" s="70">
        <v>0</v>
      </c>
      <c r="E24543" s="71">
        <v>44865</v>
      </c>
      <c r="F24543" t="s">
        <v>4476</v>
      </c>
      <c r="G24543" t="s">
        <v>2247</v>
      </c>
      <c r="H24543" t="s">
        <v>1919</v>
      </c>
      <c r="I24543" t="s">
        <v>1919</v>
      </c>
      <c r="J24543" s="40">
        <v>1.5</v>
      </c>
      <c r="K24543" s="40">
        <v>0</v>
      </c>
    </row>
    <row r="24544" spans="1:11" x14ac:dyDescent="0.35">
      <c r="A24544">
        <v>67003</v>
      </c>
      <c r="B24544" t="s">
        <v>411</v>
      </c>
      <c r="C24544" s="70">
        <v>0</v>
      </c>
      <c r="D24544" s="70">
        <v>0</v>
      </c>
      <c r="E24544" s="71">
        <v>44865</v>
      </c>
      <c r="F24544" t="s">
        <v>4475</v>
      </c>
      <c r="G24544" t="s">
        <v>2247</v>
      </c>
      <c r="H24544" t="s">
        <v>1919</v>
      </c>
      <c r="I24544" t="s">
        <v>1919</v>
      </c>
      <c r="J24544" s="40">
        <v>3.75</v>
      </c>
      <c r="K24544" s="40">
        <v>0</v>
      </c>
    </row>
    <row r="24545" spans="1:11" x14ac:dyDescent="0.35">
      <c r="A24545">
        <v>67003</v>
      </c>
      <c r="B24545" t="s">
        <v>411</v>
      </c>
      <c r="C24545" s="70">
        <v>0</v>
      </c>
      <c r="D24545" s="70">
        <v>0</v>
      </c>
      <c r="E24545" s="71">
        <v>44865</v>
      </c>
      <c r="F24545" t="s">
        <v>4474</v>
      </c>
      <c r="G24545" t="s">
        <v>2247</v>
      </c>
      <c r="H24545" t="s">
        <v>1919</v>
      </c>
      <c r="I24545" t="s">
        <v>1919</v>
      </c>
      <c r="J24545" s="40">
        <v>17.13</v>
      </c>
      <c r="K24545" s="40">
        <v>0</v>
      </c>
    </row>
    <row r="24546" spans="1:11" x14ac:dyDescent="0.35">
      <c r="A24546">
        <v>67003</v>
      </c>
      <c r="B24546" t="s">
        <v>411</v>
      </c>
      <c r="C24546" s="70">
        <v>0</v>
      </c>
      <c r="D24546" s="70">
        <v>0</v>
      </c>
      <c r="E24546" s="71">
        <v>44865</v>
      </c>
      <c r="F24546" t="s">
        <v>4473</v>
      </c>
      <c r="G24546" t="s">
        <v>2247</v>
      </c>
      <c r="H24546" t="s">
        <v>1919</v>
      </c>
      <c r="I24546" t="s">
        <v>1919</v>
      </c>
      <c r="J24546" s="40">
        <v>1.3</v>
      </c>
      <c r="K24546" s="40">
        <v>0</v>
      </c>
    </row>
    <row r="24547" spans="1:11" x14ac:dyDescent="0.35">
      <c r="A24547">
        <v>67003</v>
      </c>
      <c r="B24547" t="s">
        <v>411</v>
      </c>
      <c r="C24547" s="70">
        <v>0</v>
      </c>
      <c r="D24547" s="70">
        <v>0</v>
      </c>
      <c r="E24547" s="71">
        <v>44865</v>
      </c>
      <c r="F24547" t="s">
        <v>4472</v>
      </c>
      <c r="G24547" t="s">
        <v>2247</v>
      </c>
      <c r="H24547" t="s">
        <v>1919</v>
      </c>
      <c r="I24547" t="s">
        <v>1919</v>
      </c>
      <c r="J24547" s="40">
        <v>92.75</v>
      </c>
      <c r="K24547" s="40">
        <v>0</v>
      </c>
    </row>
    <row r="24548" spans="1:11" x14ac:dyDescent="0.35">
      <c r="A24548">
        <v>67003</v>
      </c>
      <c r="B24548" t="s">
        <v>411</v>
      </c>
      <c r="C24548" s="70">
        <v>0</v>
      </c>
      <c r="D24548" s="70">
        <v>0</v>
      </c>
      <c r="E24548" s="71">
        <v>44865</v>
      </c>
      <c r="F24548" t="s">
        <v>4471</v>
      </c>
      <c r="G24548" t="s">
        <v>2247</v>
      </c>
      <c r="H24548" t="s">
        <v>1919</v>
      </c>
      <c r="I24548" t="s">
        <v>1919</v>
      </c>
      <c r="J24548" s="40">
        <v>11.51</v>
      </c>
      <c r="K24548" s="40">
        <v>0</v>
      </c>
    </row>
    <row r="24549" spans="1:11" x14ac:dyDescent="0.35">
      <c r="A24549">
        <v>67003</v>
      </c>
      <c r="B24549" t="s">
        <v>411</v>
      </c>
      <c r="C24549" s="70">
        <v>0</v>
      </c>
      <c r="D24549" s="70">
        <v>0</v>
      </c>
      <c r="E24549" s="71">
        <v>44865</v>
      </c>
      <c r="F24549" t="s">
        <v>4470</v>
      </c>
      <c r="G24549" t="s">
        <v>2247</v>
      </c>
      <c r="H24549" t="s">
        <v>1919</v>
      </c>
      <c r="I24549" t="s">
        <v>1919</v>
      </c>
      <c r="J24549" s="40">
        <v>5.19</v>
      </c>
      <c r="K24549" s="40">
        <v>0</v>
      </c>
    </row>
    <row r="24550" spans="1:11" x14ac:dyDescent="0.35">
      <c r="A24550">
        <v>67003</v>
      </c>
      <c r="B24550" t="s">
        <v>411</v>
      </c>
      <c r="C24550" s="70">
        <v>0</v>
      </c>
      <c r="D24550" s="70">
        <v>0</v>
      </c>
      <c r="E24550" s="71">
        <v>44865</v>
      </c>
      <c r="F24550" t="s">
        <v>4469</v>
      </c>
      <c r="G24550" t="s">
        <v>2247</v>
      </c>
      <c r="H24550" t="s">
        <v>1919</v>
      </c>
      <c r="I24550" t="s">
        <v>1919</v>
      </c>
      <c r="J24550" s="40">
        <v>0</v>
      </c>
      <c r="K24550" s="40">
        <v>0.84</v>
      </c>
    </row>
    <row r="24551" spans="1:11" x14ac:dyDescent="0.35">
      <c r="A24551">
        <v>67003</v>
      </c>
      <c r="B24551" t="s">
        <v>411</v>
      </c>
      <c r="C24551" s="70">
        <v>0</v>
      </c>
      <c r="D24551" s="70">
        <v>0</v>
      </c>
      <c r="E24551" s="71">
        <v>44865</v>
      </c>
      <c r="F24551" t="s">
        <v>4468</v>
      </c>
      <c r="G24551" t="s">
        <v>2247</v>
      </c>
      <c r="H24551" t="s">
        <v>1919</v>
      </c>
      <c r="I24551" t="s">
        <v>1919</v>
      </c>
      <c r="J24551" s="40">
        <v>0</v>
      </c>
      <c r="K24551" s="40">
        <v>2.2599999999999998</v>
      </c>
    </row>
    <row r="24552" spans="1:11" x14ac:dyDescent="0.35">
      <c r="A24552">
        <v>67003</v>
      </c>
      <c r="B24552" t="s">
        <v>411</v>
      </c>
      <c r="C24552" s="70">
        <v>0</v>
      </c>
      <c r="D24552" s="70">
        <v>0</v>
      </c>
      <c r="E24552" s="71">
        <v>44865</v>
      </c>
      <c r="F24552" t="s">
        <v>4467</v>
      </c>
      <c r="G24552" t="s">
        <v>2247</v>
      </c>
      <c r="H24552" t="s">
        <v>1919</v>
      </c>
      <c r="I24552" t="s">
        <v>1919</v>
      </c>
      <c r="J24552" s="40">
        <v>0</v>
      </c>
      <c r="K24552" s="40">
        <v>36.25</v>
      </c>
    </row>
    <row r="24553" spans="1:11" x14ac:dyDescent="0.35">
      <c r="A24553">
        <v>67003</v>
      </c>
      <c r="B24553" t="s">
        <v>411</v>
      </c>
      <c r="C24553" s="70">
        <v>0</v>
      </c>
      <c r="D24553" s="70">
        <v>0</v>
      </c>
      <c r="E24553" s="71">
        <v>44865</v>
      </c>
      <c r="F24553" t="s">
        <v>4466</v>
      </c>
      <c r="G24553" t="s">
        <v>2247</v>
      </c>
      <c r="H24553" t="s">
        <v>1919</v>
      </c>
      <c r="I24553" t="s">
        <v>1919</v>
      </c>
      <c r="J24553" s="40">
        <v>0</v>
      </c>
      <c r="K24553" s="40">
        <v>0.47</v>
      </c>
    </row>
    <row r="24554" spans="1:11" x14ac:dyDescent="0.35">
      <c r="A24554">
        <v>67003</v>
      </c>
      <c r="B24554" t="s">
        <v>411</v>
      </c>
      <c r="C24554" s="70">
        <v>0</v>
      </c>
      <c r="D24554" s="70">
        <v>0</v>
      </c>
      <c r="E24554" s="71">
        <v>44865</v>
      </c>
      <c r="F24554" t="s">
        <v>4465</v>
      </c>
      <c r="G24554" t="s">
        <v>2247</v>
      </c>
      <c r="H24554" t="s">
        <v>1919</v>
      </c>
      <c r="I24554" t="s">
        <v>1919</v>
      </c>
      <c r="J24554" s="40">
        <v>0</v>
      </c>
      <c r="K24554" s="40">
        <v>0.59</v>
      </c>
    </row>
    <row r="24555" spans="1:11" x14ac:dyDescent="0.35">
      <c r="A24555">
        <v>67003</v>
      </c>
      <c r="B24555" t="s">
        <v>411</v>
      </c>
      <c r="C24555" s="70">
        <v>0</v>
      </c>
      <c r="D24555" s="70">
        <v>0</v>
      </c>
      <c r="E24555" s="71">
        <v>44865</v>
      </c>
      <c r="F24555" t="s">
        <v>4464</v>
      </c>
      <c r="G24555" t="s">
        <v>2247</v>
      </c>
      <c r="H24555" t="s">
        <v>1919</v>
      </c>
      <c r="I24555" t="s">
        <v>1919</v>
      </c>
      <c r="J24555" s="40">
        <v>0</v>
      </c>
      <c r="K24555" s="40">
        <v>483.49</v>
      </c>
    </row>
    <row r="24556" spans="1:11" x14ac:dyDescent="0.35">
      <c r="A24556">
        <v>67003</v>
      </c>
      <c r="B24556" t="s">
        <v>411</v>
      </c>
      <c r="C24556" s="70">
        <v>0</v>
      </c>
      <c r="D24556" s="70">
        <v>0</v>
      </c>
      <c r="E24556" s="71">
        <v>44865</v>
      </c>
      <c r="F24556" t="s">
        <v>4463</v>
      </c>
      <c r="G24556" t="s">
        <v>2247</v>
      </c>
      <c r="H24556" t="s">
        <v>1919</v>
      </c>
      <c r="I24556" t="s">
        <v>1919</v>
      </c>
      <c r="J24556" s="40">
        <v>1.83</v>
      </c>
      <c r="K24556" s="40">
        <v>0</v>
      </c>
    </row>
    <row r="24557" spans="1:11" x14ac:dyDescent="0.35">
      <c r="A24557">
        <v>67003</v>
      </c>
      <c r="B24557" t="s">
        <v>411</v>
      </c>
      <c r="C24557" s="70">
        <v>0</v>
      </c>
      <c r="D24557" s="70">
        <v>0</v>
      </c>
      <c r="E24557" s="71">
        <v>44865</v>
      </c>
      <c r="F24557" t="s">
        <v>4462</v>
      </c>
      <c r="G24557" t="s">
        <v>2247</v>
      </c>
      <c r="H24557" t="s">
        <v>1919</v>
      </c>
      <c r="I24557" t="s">
        <v>1919</v>
      </c>
      <c r="J24557" s="40">
        <v>0.39</v>
      </c>
      <c r="K24557" s="40">
        <v>0</v>
      </c>
    </row>
    <row r="24558" spans="1:11" x14ac:dyDescent="0.35">
      <c r="A24558">
        <v>67003</v>
      </c>
      <c r="B24558" t="s">
        <v>411</v>
      </c>
      <c r="C24558" s="70">
        <v>0</v>
      </c>
      <c r="D24558" s="70">
        <v>0</v>
      </c>
      <c r="E24558" s="71">
        <v>44865</v>
      </c>
      <c r="F24558" t="s">
        <v>4461</v>
      </c>
      <c r="G24558" t="s">
        <v>2247</v>
      </c>
      <c r="H24558" t="s">
        <v>1919</v>
      </c>
      <c r="I24558" t="s">
        <v>1919</v>
      </c>
      <c r="J24558" s="40">
        <v>0</v>
      </c>
      <c r="K24558" s="40">
        <v>19.59</v>
      </c>
    </row>
    <row r="24559" spans="1:11" x14ac:dyDescent="0.35">
      <c r="A24559">
        <v>67003</v>
      </c>
      <c r="B24559" t="s">
        <v>411</v>
      </c>
      <c r="C24559" s="70">
        <v>0</v>
      </c>
      <c r="D24559" s="70">
        <v>0</v>
      </c>
      <c r="E24559" s="71">
        <v>44865</v>
      </c>
      <c r="F24559" t="s">
        <v>4460</v>
      </c>
      <c r="G24559" t="s">
        <v>2247</v>
      </c>
      <c r="H24559" t="s">
        <v>1919</v>
      </c>
      <c r="I24559" t="s">
        <v>1919</v>
      </c>
      <c r="J24559" s="40">
        <v>2961.11</v>
      </c>
      <c r="K24559" s="40">
        <v>0</v>
      </c>
    </row>
    <row r="24560" spans="1:11" x14ac:dyDescent="0.35">
      <c r="A24560">
        <v>67003</v>
      </c>
      <c r="B24560" t="s">
        <v>411</v>
      </c>
      <c r="C24560" s="70">
        <v>0</v>
      </c>
      <c r="D24560" s="70">
        <v>0</v>
      </c>
      <c r="E24560" s="71">
        <v>44865</v>
      </c>
      <c r="F24560" t="s">
        <v>4459</v>
      </c>
      <c r="G24560" t="s">
        <v>2247</v>
      </c>
      <c r="H24560" t="s">
        <v>1919</v>
      </c>
      <c r="I24560" t="s">
        <v>1919</v>
      </c>
      <c r="J24560" s="40">
        <v>147.56</v>
      </c>
      <c r="K24560" s="40">
        <v>0</v>
      </c>
    </row>
    <row r="24561" spans="1:11" x14ac:dyDescent="0.35">
      <c r="A24561">
        <v>67003</v>
      </c>
      <c r="B24561" t="s">
        <v>411</v>
      </c>
      <c r="C24561" s="70">
        <v>0</v>
      </c>
      <c r="D24561" s="70">
        <v>0</v>
      </c>
      <c r="E24561" s="71">
        <v>44865</v>
      </c>
      <c r="F24561" t="s">
        <v>4458</v>
      </c>
      <c r="G24561" t="s">
        <v>2247</v>
      </c>
      <c r="H24561" t="s">
        <v>1919</v>
      </c>
      <c r="I24561" t="s">
        <v>1919</v>
      </c>
      <c r="J24561" s="40">
        <v>1529.36</v>
      </c>
      <c r="K24561" s="40">
        <v>0</v>
      </c>
    </row>
    <row r="24562" spans="1:11" x14ac:dyDescent="0.35">
      <c r="A24562">
        <v>67003</v>
      </c>
      <c r="B24562" t="s">
        <v>411</v>
      </c>
      <c r="C24562" s="70">
        <v>0</v>
      </c>
      <c r="D24562" s="70">
        <v>0</v>
      </c>
      <c r="E24562" s="71">
        <v>44865</v>
      </c>
      <c r="F24562" t="s">
        <v>4457</v>
      </c>
      <c r="G24562" t="s">
        <v>2247</v>
      </c>
      <c r="H24562" t="s">
        <v>1919</v>
      </c>
      <c r="I24562" t="s">
        <v>1919</v>
      </c>
      <c r="J24562" s="40">
        <v>34.630000000000003</v>
      </c>
      <c r="K24562" s="40">
        <v>0</v>
      </c>
    </row>
    <row r="24563" spans="1:11" x14ac:dyDescent="0.35">
      <c r="A24563">
        <v>67003</v>
      </c>
      <c r="B24563" t="s">
        <v>411</v>
      </c>
      <c r="C24563" s="70">
        <v>0</v>
      </c>
      <c r="D24563" s="70">
        <v>0</v>
      </c>
      <c r="E24563" s="71">
        <v>44865</v>
      </c>
      <c r="F24563" t="s">
        <v>4456</v>
      </c>
      <c r="G24563" t="s">
        <v>2247</v>
      </c>
      <c r="H24563" t="s">
        <v>1919</v>
      </c>
      <c r="I24563" t="s">
        <v>1919</v>
      </c>
      <c r="J24563" s="40">
        <v>85.61</v>
      </c>
      <c r="K24563" s="40">
        <v>0</v>
      </c>
    </row>
    <row r="24564" spans="1:11" x14ac:dyDescent="0.35">
      <c r="A24564">
        <v>67003</v>
      </c>
      <c r="B24564" t="s">
        <v>411</v>
      </c>
      <c r="C24564" s="70">
        <v>0</v>
      </c>
      <c r="D24564" s="70">
        <v>0</v>
      </c>
      <c r="E24564" s="71">
        <v>44865</v>
      </c>
      <c r="F24564" t="s">
        <v>4455</v>
      </c>
      <c r="G24564" t="s">
        <v>2247</v>
      </c>
      <c r="H24564" t="s">
        <v>1919</v>
      </c>
      <c r="I24564" t="s">
        <v>1919</v>
      </c>
      <c r="J24564" s="40">
        <v>55.37</v>
      </c>
      <c r="K24564" s="40">
        <v>0</v>
      </c>
    </row>
    <row r="24565" spans="1:11" x14ac:dyDescent="0.35">
      <c r="A24565">
        <v>67003</v>
      </c>
      <c r="B24565" t="s">
        <v>411</v>
      </c>
      <c r="C24565" s="70">
        <v>0</v>
      </c>
      <c r="D24565" s="70">
        <v>0</v>
      </c>
      <c r="E24565" s="71">
        <v>44865</v>
      </c>
      <c r="F24565" t="s">
        <v>4454</v>
      </c>
      <c r="G24565" t="s">
        <v>2247</v>
      </c>
      <c r="H24565" t="s">
        <v>1919</v>
      </c>
      <c r="I24565" t="s">
        <v>1919</v>
      </c>
      <c r="J24565" s="40">
        <v>251.02</v>
      </c>
      <c r="K24565" s="40">
        <v>0</v>
      </c>
    </row>
    <row r="24566" spans="1:11" x14ac:dyDescent="0.35">
      <c r="A24566">
        <v>67003</v>
      </c>
      <c r="B24566" t="s">
        <v>411</v>
      </c>
      <c r="C24566" s="70">
        <v>0</v>
      </c>
      <c r="D24566" s="70">
        <v>0</v>
      </c>
      <c r="E24566" s="71">
        <v>44865</v>
      </c>
      <c r="F24566" t="s">
        <v>4453</v>
      </c>
      <c r="G24566" t="s">
        <v>2247</v>
      </c>
      <c r="H24566" t="s">
        <v>1919</v>
      </c>
      <c r="I24566" t="s">
        <v>1919</v>
      </c>
      <c r="J24566" s="40">
        <v>0</v>
      </c>
      <c r="K24566" s="40">
        <v>61.74</v>
      </c>
    </row>
    <row r="24567" spans="1:11" x14ac:dyDescent="0.35">
      <c r="A24567">
        <v>67003</v>
      </c>
      <c r="B24567" t="s">
        <v>411</v>
      </c>
      <c r="C24567" s="70">
        <v>0</v>
      </c>
      <c r="D24567" s="70">
        <v>0</v>
      </c>
      <c r="E24567" s="71">
        <v>44865</v>
      </c>
      <c r="F24567" t="s">
        <v>4452</v>
      </c>
      <c r="G24567" t="s">
        <v>2247</v>
      </c>
      <c r="H24567" t="s">
        <v>1919</v>
      </c>
      <c r="I24567" t="s">
        <v>1919</v>
      </c>
      <c r="J24567" s="40">
        <v>0</v>
      </c>
      <c r="K24567" s="40">
        <v>101.24</v>
      </c>
    </row>
    <row r="24568" spans="1:11" x14ac:dyDescent="0.35">
      <c r="A24568">
        <v>67003</v>
      </c>
      <c r="B24568" t="s">
        <v>411</v>
      </c>
      <c r="C24568" s="70">
        <v>0</v>
      </c>
      <c r="D24568" s="70">
        <v>0</v>
      </c>
      <c r="E24568" s="71">
        <v>44865</v>
      </c>
      <c r="F24568" t="s">
        <v>4451</v>
      </c>
      <c r="G24568" t="s">
        <v>2247</v>
      </c>
      <c r="H24568" t="s">
        <v>1919</v>
      </c>
      <c r="I24568" t="s">
        <v>1919</v>
      </c>
      <c r="J24568" s="40">
        <v>0</v>
      </c>
      <c r="K24568" s="40">
        <v>317.33</v>
      </c>
    </row>
    <row r="24569" spans="1:11" x14ac:dyDescent="0.35">
      <c r="A24569">
        <v>67003</v>
      </c>
      <c r="B24569" t="s">
        <v>411</v>
      </c>
      <c r="C24569" s="70">
        <v>0</v>
      </c>
      <c r="D24569" s="70">
        <v>0</v>
      </c>
      <c r="E24569" s="71">
        <v>44865</v>
      </c>
      <c r="F24569" t="s">
        <v>4450</v>
      </c>
      <c r="G24569" t="s">
        <v>2247</v>
      </c>
      <c r="H24569" t="s">
        <v>1919</v>
      </c>
      <c r="I24569" t="s">
        <v>1919</v>
      </c>
      <c r="J24569" s="40">
        <v>3.47</v>
      </c>
      <c r="K24569" s="40">
        <v>0</v>
      </c>
    </row>
    <row r="24570" spans="1:11" x14ac:dyDescent="0.35">
      <c r="A24570">
        <v>67003</v>
      </c>
      <c r="B24570" t="s">
        <v>411</v>
      </c>
      <c r="C24570" s="70">
        <v>0</v>
      </c>
      <c r="D24570" s="70">
        <v>0</v>
      </c>
      <c r="E24570" s="71">
        <v>44865</v>
      </c>
      <c r="F24570" t="s">
        <v>4449</v>
      </c>
      <c r="G24570" t="s">
        <v>2247</v>
      </c>
      <c r="H24570" t="s">
        <v>1919</v>
      </c>
      <c r="I24570" t="s">
        <v>1919</v>
      </c>
      <c r="J24570" s="40">
        <v>289.74</v>
      </c>
      <c r="K24570" s="40">
        <v>0</v>
      </c>
    </row>
    <row r="24571" spans="1:11" x14ac:dyDescent="0.35">
      <c r="A24571">
        <v>67003</v>
      </c>
      <c r="B24571" t="s">
        <v>411</v>
      </c>
      <c r="C24571" s="70">
        <v>0</v>
      </c>
      <c r="D24571" s="70">
        <v>0</v>
      </c>
      <c r="E24571" s="71">
        <v>44865</v>
      </c>
      <c r="F24571" t="s">
        <v>4448</v>
      </c>
      <c r="G24571" t="s">
        <v>2247</v>
      </c>
      <c r="H24571" t="s">
        <v>1919</v>
      </c>
      <c r="I24571" t="s">
        <v>1919</v>
      </c>
      <c r="J24571" s="40">
        <v>0</v>
      </c>
      <c r="K24571" s="40">
        <v>42.11</v>
      </c>
    </row>
    <row r="24572" spans="1:11" x14ac:dyDescent="0.35">
      <c r="A24572">
        <v>67003</v>
      </c>
      <c r="B24572" t="s">
        <v>411</v>
      </c>
      <c r="C24572" s="70">
        <v>0</v>
      </c>
      <c r="D24572" s="70">
        <v>0</v>
      </c>
      <c r="E24572" s="71">
        <v>44865</v>
      </c>
      <c r="F24572" t="s">
        <v>4447</v>
      </c>
      <c r="G24572" t="s">
        <v>2247</v>
      </c>
      <c r="H24572" t="s">
        <v>1919</v>
      </c>
      <c r="I24572" t="s">
        <v>1919</v>
      </c>
      <c r="J24572" s="40">
        <v>0</v>
      </c>
      <c r="K24572" s="40">
        <v>0</v>
      </c>
    </row>
    <row r="24573" spans="1:11" x14ac:dyDescent="0.35">
      <c r="A24573">
        <v>67003</v>
      </c>
      <c r="B24573" t="s">
        <v>411</v>
      </c>
      <c r="C24573" s="70">
        <v>0</v>
      </c>
      <c r="D24573" s="70">
        <v>0</v>
      </c>
      <c r="E24573" s="71">
        <v>44865</v>
      </c>
      <c r="F24573" t="s">
        <v>4446</v>
      </c>
      <c r="G24573" t="s">
        <v>2247</v>
      </c>
      <c r="H24573" t="s">
        <v>1919</v>
      </c>
      <c r="I24573" t="s">
        <v>1919</v>
      </c>
      <c r="J24573" s="40">
        <v>0</v>
      </c>
      <c r="K24573" s="40">
        <v>0</v>
      </c>
    </row>
    <row r="24574" spans="1:11" x14ac:dyDescent="0.35">
      <c r="A24574">
        <v>67003</v>
      </c>
      <c r="B24574" t="s">
        <v>411</v>
      </c>
      <c r="C24574" s="70">
        <v>0</v>
      </c>
      <c r="D24574" s="70">
        <v>0</v>
      </c>
      <c r="E24574" s="71">
        <v>44865</v>
      </c>
      <c r="F24574" t="s">
        <v>4445</v>
      </c>
      <c r="G24574" t="s">
        <v>2247</v>
      </c>
      <c r="H24574" t="s">
        <v>1919</v>
      </c>
      <c r="I24574" t="s">
        <v>1919</v>
      </c>
      <c r="J24574" s="40">
        <v>0</v>
      </c>
      <c r="K24574" s="40">
        <v>0</v>
      </c>
    </row>
    <row r="24575" spans="1:11" x14ac:dyDescent="0.35">
      <c r="A24575">
        <v>67003</v>
      </c>
      <c r="B24575" t="s">
        <v>411</v>
      </c>
      <c r="C24575" s="70">
        <v>0</v>
      </c>
      <c r="D24575" s="70">
        <v>0</v>
      </c>
      <c r="E24575" s="71">
        <v>44865</v>
      </c>
      <c r="F24575" t="s">
        <v>4444</v>
      </c>
      <c r="G24575" t="s">
        <v>2247</v>
      </c>
      <c r="H24575" t="s">
        <v>1919</v>
      </c>
      <c r="I24575" t="s">
        <v>1919</v>
      </c>
      <c r="J24575" s="40">
        <v>0</v>
      </c>
      <c r="K24575" s="40">
        <v>0</v>
      </c>
    </row>
    <row r="24576" spans="1:11" x14ac:dyDescent="0.35">
      <c r="A24576">
        <v>67003</v>
      </c>
      <c r="B24576" t="s">
        <v>411</v>
      </c>
      <c r="C24576" s="70">
        <v>0</v>
      </c>
      <c r="D24576" s="70">
        <v>0</v>
      </c>
      <c r="E24576" s="71">
        <v>44865</v>
      </c>
      <c r="F24576" t="s">
        <v>4443</v>
      </c>
      <c r="G24576" t="s">
        <v>2247</v>
      </c>
      <c r="H24576" t="s">
        <v>1919</v>
      </c>
      <c r="I24576" t="s">
        <v>1919</v>
      </c>
      <c r="J24576" s="40">
        <v>0</v>
      </c>
      <c r="K24576" s="40">
        <v>0</v>
      </c>
    </row>
    <row r="24577" spans="1:11" x14ac:dyDescent="0.35">
      <c r="A24577">
        <v>67003</v>
      </c>
      <c r="B24577" t="s">
        <v>411</v>
      </c>
      <c r="C24577" s="70">
        <v>0</v>
      </c>
      <c r="D24577" s="70">
        <v>0</v>
      </c>
      <c r="E24577" s="71">
        <v>44865</v>
      </c>
      <c r="F24577" t="s">
        <v>4442</v>
      </c>
      <c r="G24577" t="s">
        <v>2247</v>
      </c>
      <c r="H24577" t="s">
        <v>1919</v>
      </c>
      <c r="I24577" t="s">
        <v>1919</v>
      </c>
      <c r="J24577" s="40">
        <v>0</v>
      </c>
      <c r="K24577" s="40">
        <v>0</v>
      </c>
    </row>
    <row r="24578" spans="1:11" x14ac:dyDescent="0.35">
      <c r="A24578">
        <v>67003</v>
      </c>
      <c r="B24578" t="s">
        <v>411</v>
      </c>
      <c r="C24578" s="70">
        <v>0</v>
      </c>
      <c r="D24578" s="70">
        <v>0</v>
      </c>
      <c r="E24578" s="71">
        <v>44865</v>
      </c>
      <c r="F24578" t="s">
        <v>4441</v>
      </c>
      <c r="G24578" t="s">
        <v>2247</v>
      </c>
      <c r="H24578" t="s">
        <v>1919</v>
      </c>
      <c r="I24578" t="s">
        <v>1919</v>
      </c>
      <c r="J24578" s="40">
        <v>0</v>
      </c>
      <c r="K24578" s="40">
        <v>0</v>
      </c>
    </row>
    <row r="24579" spans="1:11" x14ac:dyDescent="0.35">
      <c r="A24579">
        <v>67003</v>
      </c>
      <c r="B24579" t="s">
        <v>411</v>
      </c>
      <c r="C24579" s="70">
        <v>0</v>
      </c>
      <c r="D24579" s="70">
        <v>0</v>
      </c>
      <c r="E24579" s="71">
        <v>44865</v>
      </c>
      <c r="F24579" t="s">
        <v>4440</v>
      </c>
      <c r="G24579" t="s">
        <v>2247</v>
      </c>
      <c r="H24579" t="s">
        <v>1919</v>
      </c>
      <c r="I24579" t="s">
        <v>1919</v>
      </c>
      <c r="J24579" s="40">
        <v>0</v>
      </c>
      <c r="K24579" s="40">
        <v>0</v>
      </c>
    </row>
    <row r="24580" spans="1:11" x14ac:dyDescent="0.35">
      <c r="A24580">
        <v>67003</v>
      </c>
      <c r="B24580" t="s">
        <v>411</v>
      </c>
      <c r="C24580" s="70">
        <v>0</v>
      </c>
      <c r="D24580" s="70">
        <v>0</v>
      </c>
      <c r="E24580" s="71">
        <v>44865</v>
      </c>
      <c r="F24580" t="s">
        <v>4439</v>
      </c>
      <c r="G24580" t="s">
        <v>2247</v>
      </c>
      <c r="H24580" t="s">
        <v>1919</v>
      </c>
      <c r="I24580" t="s">
        <v>1919</v>
      </c>
      <c r="J24580" s="40">
        <v>0</v>
      </c>
      <c r="K24580" s="40">
        <v>0</v>
      </c>
    </row>
    <row r="24581" spans="1:11" x14ac:dyDescent="0.35">
      <c r="A24581">
        <v>67003</v>
      </c>
      <c r="B24581" t="s">
        <v>411</v>
      </c>
      <c r="C24581" s="70">
        <v>0</v>
      </c>
      <c r="D24581" s="70">
        <v>0</v>
      </c>
      <c r="E24581" s="71">
        <v>44865</v>
      </c>
      <c r="F24581" t="s">
        <v>4438</v>
      </c>
      <c r="G24581" t="s">
        <v>2247</v>
      </c>
      <c r="H24581" t="s">
        <v>1919</v>
      </c>
      <c r="I24581" t="s">
        <v>1919</v>
      </c>
      <c r="J24581" s="40">
        <v>0</v>
      </c>
      <c r="K24581" s="40">
        <v>0</v>
      </c>
    </row>
    <row r="24582" spans="1:11" x14ac:dyDescent="0.35">
      <c r="A24582">
        <v>67003</v>
      </c>
      <c r="B24582" t="s">
        <v>411</v>
      </c>
      <c r="C24582" s="70">
        <v>0</v>
      </c>
      <c r="D24582" s="70">
        <v>0</v>
      </c>
      <c r="E24582" s="71">
        <v>44865</v>
      </c>
      <c r="F24582" t="s">
        <v>4437</v>
      </c>
      <c r="G24582" t="s">
        <v>2247</v>
      </c>
      <c r="H24582" t="s">
        <v>1919</v>
      </c>
      <c r="I24582" t="s">
        <v>1919</v>
      </c>
      <c r="J24582" s="40">
        <v>0</v>
      </c>
      <c r="K24582" s="40">
        <v>0</v>
      </c>
    </row>
    <row r="24583" spans="1:11" x14ac:dyDescent="0.35">
      <c r="A24583">
        <v>67003</v>
      </c>
      <c r="B24583" t="s">
        <v>411</v>
      </c>
      <c r="C24583" s="70">
        <v>0</v>
      </c>
      <c r="D24583" s="70">
        <v>0</v>
      </c>
      <c r="E24583" s="71">
        <v>44865</v>
      </c>
      <c r="F24583" t="s">
        <v>4436</v>
      </c>
      <c r="G24583" t="s">
        <v>2247</v>
      </c>
      <c r="H24583" t="s">
        <v>1919</v>
      </c>
      <c r="I24583" t="s">
        <v>1919</v>
      </c>
      <c r="J24583" s="40">
        <v>0</v>
      </c>
      <c r="K24583" s="40">
        <v>0</v>
      </c>
    </row>
    <row r="24584" spans="1:11" x14ac:dyDescent="0.35">
      <c r="A24584">
        <v>67003</v>
      </c>
      <c r="B24584" t="s">
        <v>411</v>
      </c>
      <c r="C24584" s="70">
        <v>0</v>
      </c>
      <c r="D24584" s="70">
        <v>0</v>
      </c>
      <c r="E24584" s="71">
        <v>44865</v>
      </c>
      <c r="F24584" t="s">
        <v>4435</v>
      </c>
      <c r="G24584" t="s">
        <v>2247</v>
      </c>
      <c r="H24584" t="s">
        <v>1919</v>
      </c>
      <c r="I24584" t="s">
        <v>1919</v>
      </c>
      <c r="J24584" s="40">
        <v>0</v>
      </c>
      <c r="K24584" s="40">
        <v>0</v>
      </c>
    </row>
    <row r="24585" spans="1:11" x14ac:dyDescent="0.35">
      <c r="A24585">
        <v>67003</v>
      </c>
      <c r="B24585" t="s">
        <v>411</v>
      </c>
      <c r="C24585" s="70">
        <v>0</v>
      </c>
      <c r="D24585" s="70">
        <v>0</v>
      </c>
      <c r="E24585" s="71">
        <v>44865</v>
      </c>
      <c r="F24585" t="s">
        <v>4434</v>
      </c>
      <c r="G24585" t="s">
        <v>2247</v>
      </c>
      <c r="H24585" t="s">
        <v>1919</v>
      </c>
      <c r="I24585" t="s">
        <v>1919</v>
      </c>
      <c r="J24585" s="40">
        <v>0</v>
      </c>
      <c r="K24585" s="40">
        <v>0</v>
      </c>
    </row>
    <row r="24586" spans="1:11" x14ac:dyDescent="0.35">
      <c r="A24586">
        <v>67003</v>
      </c>
      <c r="B24586" t="s">
        <v>411</v>
      </c>
      <c r="C24586" s="70">
        <v>0</v>
      </c>
      <c r="D24586" s="70">
        <v>0</v>
      </c>
      <c r="E24586" s="71">
        <v>44865</v>
      </c>
      <c r="F24586" t="s">
        <v>4433</v>
      </c>
      <c r="G24586" t="s">
        <v>2247</v>
      </c>
      <c r="H24586" t="s">
        <v>1919</v>
      </c>
      <c r="I24586" t="s">
        <v>1919</v>
      </c>
      <c r="J24586" s="40">
        <v>0</v>
      </c>
      <c r="K24586" s="40">
        <v>0</v>
      </c>
    </row>
    <row r="24587" spans="1:11" x14ac:dyDescent="0.35">
      <c r="A24587">
        <v>67003</v>
      </c>
      <c r="B24587" t="s">
        <v>411</v>
      </c>
      <c r="C24587" s="70">
        <v>0</v>
      </c>
      <c r="D24587" s="70">
        <v>0</v>
      </c>
      <c r="E24587" s="71">
        <v>44865</v>
      </c>
      <c r="F24587" t="s">
        <v>4432</v>
      </c>
      <c r="G24587" t="s">
        <v>2247</v>
      </c>
      <c r="H24587" t="s">
        <v>1919</v>
      </c>
      <c r="I24587" t="s">
        <v>1919</v>
      </c>
      <c r="J24587" s="40">
        <v>0</v>
      </c>
      <c r="K24587" s="40">
        <v>0</v>
      </c>
    </row>
    <row r="24588" spans="1:11" x14ac:dyDescent="0.35">
      <c r="A24588">
        <v>67003</v>
      </c>
      <c r="B24588" t="s">
        <v>411</v>
      </c>
      <c r="C24588" s="70">
        <v>0</v>
      </c>
      <c r="D24588" s="70">
        <v>0</v>
      </c>
      <c r="E24588" s="71">
        <v>44865</v>
      </c>
      <c r="F24588" t="s">
        <v>4431</v>
      </c>
      <c r="G24588" t="s">
        <v>2247</v>
      </c>
      <c r="H24588" t="s">
        <v>1919</v>
      </c>
      <c r="I24588" t="s">
        <v>1919</v>
      </c>
      <c r="J24588" s="40">
        <v>0</v>
      </c>
      <c r="K24588" s="40">
        <v>0</v>
      </c>
    </row>
    <row r="24589" spans="1:11" x14ac:dyDescent="0.35">
      <c r="A24589">
        <v>67003</v>
      </c>
      <c r="B24589" t="s">
        <v>411</v>
      </c>
      <c r="C24589" s="70">
        <v>0</v>
      </c>
      <c r="D24589" s="70">
        <v>0</v>
      </c>
      <c r="E24589" s="71">
        <v>44865</v>
      </c>
      <c r="F24589" t="s">
        <v>4430</v>
      </c>
      <c r="G24589" t="s">
        <v>2247</v>
      </c>
      <c r="H24589" t="s">
        <v>1919</v>
      </c>
      <c r="I24589" t="s">
        <v>1919</v>
      </c>
      <c r="J24589" s="40">
        <v>0</v>
      </c>
      <c r="K24589" s="40">
        <v>0</v>
      </c>
    </row>
    <row r="24590" spans="1:11" x14ac:dyDescent="0.35">
      <c r="A24590">
        <v>67003</v>
      </c>
      <c r="B24590" t="s">
        <v>411</v>
      </c>
      <c r="C24590" s="70">
        <v>0</v>
      </c>
      <c r="D24590" s="70">
        <v>0</v>
      </c>
      <c r="E24590" s="71">
        <v>44865</v>
      </c>
      <c r="F24590" t="s">
        <v>4429</v>
      </c>
      <c r="G24590" t="s">
        <v>2247</v>
      </c>
      <c r="H24590" t="s">
        <v>1919</v>
      </c>
      <c r="I24590" t="s">
        <v>1919</v>
      </c>
      <c r="J24590" s="40">
        <v>0</v>
      </c>
      <c r="K24590" s="40">
        <v>0</v>
      </c>
    </row>
    <row r="24591" spans="1:11" x14ac:dyDescent="0.35">
      <c r="A24591">
        <v>67003</v>
      </c>
      <c r="B24591" t="s">
        <v>411</v>
      </c>
      <c r="C24591" s="70">
        <v>0</v>
      </c>
      <c r="D24591" s="70">
        <v>0</v>
      </c>
      <c r="E24591" s="71">
        <v>44865</v>
      </c>
      <c r="F24591" t="s">
        <v>4428</v>
      </c>
      <c r="G24591" t="s">
        <v>2247</v>
      </c>
      <c r="H24591" t="s">
        <v>1919</v>
      </c>
      <c r="I24591" t="s">
        <v>1919</v>
      </c>
      <c r="J24591" s="40">
        <v>0</v>
      </c>
      <c r="K24591" s="40">
        <v>0</v>
      </c>
    </row>
    <row r="24592" spans="1:11" x14ac:dyDescent="0.35">
      <c r="A24592">
        <v>67003</v>
      </c>
      <c r="B24592" t="s">
        <v>411</v>
      </c>
      <c r="C24592" s="70">
        <v>0</v>
      </c>
      <c r="D24592" s="70">
        <v>0</v>
      </c>
      <c r="E24592" s="71">
        <v>44865</v>
      </c>
      <c r="F24592" t="s">
        <v>4427</v>
      </c>
      <c r="G24592" t="s">
        <v>2247</v>
      </c>
      <c r="H24592" t="s">
        <v>1919</v>
      </c>
      <c r="I24592" t="s">
        <v>1919</v>
      </c>
      <c r="J24592" s="40">
        <v>0</v>
      </c>
      <c r="K24592" s="40">
        <v>0</v>
      </c>
    </row>
    <row r="24593" spans="1:11" x14ac:dyDescent="0.35">
      <c r="A24593">
        <v>67003</v>
      </c>
      <c r="B24593" t="s">
        <v>411</v>
      </c>
      <c r="C24593" s="70">
        <v>0</v>
      </c>
      <c r="D24593" s="70">
        <v>0</v>
      </c>
      <c r="E24593" s="71">
        <v>44865</v>
      </c>
      <c r="F24593" t="s">
        <v>4426</v>
      </c>
      <c r="G24593" t="s">
        <v>2247</v>
      </c>
      <c r="H24593" t="s">
        <v>1919</v>
      </c>
      <c r="I24593" t="s">
        <v>1919</v>
      </c>
      <c r="J24593" s="40">
        <v>0</v>
      </c>
      <c r="K24593" s="40">
        <v>0</v>
      </c>
    </row>
    <row r="24594" spans="1:11" x14ac:dyDescent="0.35">
      <c r="A24594">
        <v>67003</v>
      </c>
      <c r="B24594" t="s">
        <v>411</v>
      </c>
      <c r="C24594" s="70">
        <v>0</v>
      </c>
      <c r="D24594" s="70">
        <v>0</v>
      </c>
      <c r="E24594" s="71">
        <v>44865</v>
      </c>
      <c r="F24594" t="s">
        <v>4425</v>
      </c>
      <c r="G24594" t="s">
        <v>2247</v>
      </c>
      <c r="H24594" t="s">
        <v>1919</v>
      </c>
      <c r="I24594" t="s">
        <v>1919</v>
      </c>
      <c r="J24594" s="40">
        <v>0</v>
      </c>
      <c r="K24594" s="40">
        <v>0</v>
      </c>
    </row>
    <row r="24595" spans="1:11" x14ac:dyDescent="0.35">
      <c r="A24595">
        <v>67003</v>
      </c>
      <c r="B24595" t="s">
        <v>411</v>
      </c>
      <c r="C24595" s="70">
        <v>0</v>
      </c>
      <c r="D24595" s="70">
        <v>0</v>
      </c>
      <c r="E24595" s="71">
        <v>44865</v>
      </c>
      <c r="F24595" t="s">
        <v>4424</v>
      </c>
      <c r="G24595" t="s">
        <v>2247</v>
      </c>
      <c r="H24595" t="s">
        <v>1919</v>
      </c>
      <c r="I24595" t="s">
        <v>1919</v>
      </c>
      <c r="J24595" s="40">
        <v>0</v>
      </c>
      <c r="K24595" s="40">
        <v>0</v>
      </c>
    </row>
    <row r="24596" spans="1:11" x14ac:dyDescent="0.35">
      <c r="A24596">
        <v>67003</v>
      </c>
      <c r="B24596" t="s">
        <v>411</v>
      </c>
      <c r="C24596" s="70">
        <v>0</v>
      </c>
      <c r="D24596" s="70">
        <v>0</v>
      </c>
      <c r="E24596" s="71">
        <v>44865</v>
      </c>
      <c r="F24596" t="s">
        <v>4423</v>
      </c>
      <c r="G24596" t="s">
        <v>2247</v>
      </c>
      <c r="H24596" t="s">
        <v>1919</v>
      </c>
      <c r="I24596" t="s">
        <v>1919</v>
      </c>
      <c r="J24596" s="40">
        <v>0</v>
      </c>
      <c r="K24596" s="40">
        <v>0</v>
      </c>
    </row>
    <row r="24597" spans="1:11" x14ac:dyDescent="0.35">
      <c r="A24597">
        <v>67003</v>
      </c>
      <c r="B24597" t="s">
        <v>411</v>
      </c>
      <c r="C24597" s="70">
        <v>0</v>
      </c>
      <c r="D24597" s="70">
        <v>0</v>
      </c>
      <c r="E24597" s="71">
        <v>44865</v>
      </c>
      <c r="F24597" t="s">
        <v>4422</v>
      </c>
      <c r="G24597" t="s">
        <v>2247</v>
      </c>
      <c r="H24597" t="s">
        <v>1919</v>
      </c>
      <c r="I24597" t="s">
        <v>1919</v>
      </c>
      <c r="J24597" s="40">
        <v>0</v>
      </c>
      <c r="K24597" s="40">
        <v>0</v>
      </c>
    </row>
    <row r="24598" spans="1:11" x14ac:dyDescent="0.35">
      <c r="A24598">
        <v>67003</v>
      </c>
      <c r="B24598" t="s">
        <v>411</v>
      </c>
      <c r="C24598" s="70">
        <v>0</v>
      </c>
      <c r="D24598" s="70">
        <v>0</v>
      </c>
      <c r="E24598" s="71">
        <v>44865</v>
      </c>
      <c r="F24598" t="s">
        <v>4421</v>
      </c>
      <c r="G24598" t="s">
        <v>2247</v>
      </c>
      <c r="H24598" t="s">
        <v>1919</v>
      </c>
      <c r="I24598" t="s">
        <v>1919</v>
      </c>
      <c r="J24598" s="40">
        <v>0</v>
      </c>
      <c r="K24598" s="40">
        <v>0</v>
      </c>
    </row>
    <row r="24599" spans="1:11" x14ac:dyDescent="0.35">
      <c r="A24599">
        <v>67003</v>
      </c>
      <c r="B24599" t="s">
        <v>411</v>
      </c>
      <c r="C24599" s="70">
        <v>0</v>
      </c>
      <c r="D24599" s="70">
        <v>0</v>
      </c>
      <c r="E24599" s="71">
        <v>44865</v>
      </c>
      <c r="F24599" t="s">
        <v>4420</v>
      </c>
      <c r="G24599" t="s">
        <v>2247</v>
      </c>
      <c r="H24599" t="s">
        <v>1919</v>
      </c>
      <c r="I24599" t="s">
        <v>1919</v>
      </c>
      <c r="J24599" s="40">
        <v>0</v>
      </c>
      <c r="K24599" s="40">
        <v>0</v>
      </c>
    </row>
    <row r="24600" spans="1:11" x14ac:dyDescent="0.35">
      <c r="A24600">
        <v>67003</v>
      </c>
      <c r="B24600" t="s">
        <v>411</v>
      </c>
      <c r="C24600" s="70">
        <v>0</v>
      </c>
      <c r="D24600" s="70">
        <v>0</v>
      </c>
      <c r="E24600" s="71">
        <v>44865</v>
      </c>
      <c r="F24600" t="s">
        <v>4419</v>
      </c>
      <c r="G24600" t="s">
        <v>2247</v>
      </c>
      <c r="H24600" t="s">
        <v>1919</v>
      </c>
      <c r="I24600" t="s">
        <v>1919</v>
      </c>
      <c r="J24600" s="40">
        <v>0</v>
      </c>
      <c r="K24600" s="40">
        <v>0</v>
      </c>
    </row>
    <row r="24601" spans="1:11" x14ac:dyDescent="0.35">
      <c r="A24601">
        <v>67003</v>
      </c>
      <c r="B24601" t="s">
        <v>411</v>
      </c>
      <c r="C24601" s="70">
        <v>0</v>
      </c>
      <c r="D24601" s="70">
        <v>0</v>
      </c>
      <c r="E24601" s="71">
        <v>44865</v>
      </c>
      <c r="F24601" t="s">
        <v>4418</v>
      </c>
      <c r="G24601" t="s">
        <v>2247</v>
      </c>
      <c r="H24601" t="s">
        <v>1919</v>
      </c>
      <c r="I24601" t="s">
        <v>1919</v>
      </c>
      <c r="J24601" s="40">
        <v>0</v>
      </c>
      <c r="K24601" s="40">
        <v>0</v>
      </c>
    </row>
    <row r="24602" spans="1:11" x14ac:dyDescent="0.35">
      <c r="A24602">
        <v>67003</v>
      </c>
      <c r="B24602" t="s">
        <v>411</v>
      </c>
      <c r="C24602" s="70">
        <v>0</v>
      </c>
      <c r="D24602" s="70">
        <v>0</v>
      </c>
      <c r="E24602" s="71">
        <v>44865</v>
      </c>
      <c r="F24602" t="s">
        <v>4417</v>
      </c>
      <c r="G24602" t="s">
        <v>2247</v>
      </c>
      <c r="H24602" t="s">
        <v>1919</v>
      </c>
      <c r="I24602" t="s">
        <v>1919</v>
      </c>
      <c r="J24602" s="40">
        <v>0</v>
      </c>
      <c r="K24602" s="40">
        <v>0</v>
      </c>
    </row>
    <row r="24603" spans="1:11" x14ac:dyDescent="0.35">
      <c r="A24603">
        <v>67003</v>
      </c>
      <c r="B24603" t="s">
        <v>411</v>
      </c>
      <c r="C24603" s="70">
        <v>0</v>
      </c>
      <c r="D24603" s="70">
        <v>0</v>
      </c>
      <c r="E24603" s="71">
        <v>44865</v>
      </c>
      <c r="F24603" t="s">
        <v>4416</v>
      </c>
      <c r="G24603" t="s">
        <v>2247</v>
      </c>
      <c r="H24603" t="s">
        <v>1919</v>
      </c>
      <c r="I24603" t="s">
        <v>1919</v>
      </c>
      <c r="J24603" s="40">
        <v>0</v>
      </c>
      <c r="K24603" s="40">
        <v>0</v>
      </c>
    </row>
    <row r="24604" spans="1:11" x14ac:dyDescent="0.35">
      <c r="A24604">
        <v>67003</v>
      </c>
      <c r="B24604" t="s">
        <v>411</v>
      </c>
      <c r="C24604" s="70">
        <v>0</v>
      </c>
      <c r="D24604" s="70">
        <v>0</v>
      </c>
      <c r="E24604" s="71">
        <v>44865</v>
      </c>
      <c r="F24604" t="s">
        <v>4415</v>
      </c>
      <c r="G24604" t="s">
        <v>2247</v>
      </c>
      <c r="H24604" t="s">
        <v>1919</v>
      </c>
      <c r="I24604" t="s">
        <v>1919</v>
      </c>
      <c r="J24604" s="40">
        <v>0</v>
      </c>
      <c r="K24604" s="40">
        <v>0</v>
      </c>
    </row>
    <row r="24605" spans="1:11" x14ac:dyDescent="0.35">
      <c r="A24605">
        <v>67003</v>
      </c>
      <c r="B24605" t="s">
        <v>411</v>
      </c>
      <c r="C24605" s="70">
        <v>0</v>
      </c>
      <c r="D24605" s="70">
        <v>0</v>
      </c>
      <c r="E24605" s="71">
        <v>44865</v>
      </c>
      <c r="F24605" t="s">
        <v>4414</v>
      </c>
      <c r="G24605" t="s">
        <v>2247</v>
      </c>
      <c r="H24605" t="s">
        <v>1919</v>
      </c>
      <c r="I24605" t="s">
        <v>1919</v>
      </c>
      <c r="J24605" s="40">
        <v>0</v>
      </c>
      <c r="K24605" s="40">
        <v>0</v>
      </c>
    </row>
    <row r="24606" spans="1:11" x14ac:dyDescent="0.35">
      <c r="A24606">
        <v>67003</v>
      </c>
      <c r="B24606" t="s">
        <v>411</v>
      </c>
      <c r="C24606" s="70">
        <v>0</v>
      </c>
      <c r="D24606" s="70">
        <v>0</v>
      </c>
      <c r="E24606" s="71">
        <v>44865</v>
      </c>
      <c r="F24606" t="s">
        <v>4413</v>
      </c>
      <c r="G24606" t="s">
        <v>2247</v>
      </c>
      <c r="H24606" t="s">
        <v>1919</v>
      </c>
      <c r="I24606" t="s">
        <v>1919</v>
      </c>
      <c r="J24606" s="40">
        <v>0</v>
      </c>
      <c r="K24606" s="40">
        <v>0</v>
      </c>
    </row>
    <row r="24607" spans="1:11" x14ac:dyDescent="0.35">
      <c r="A24607">
        <v>67003</v>
      </c>
      <c r="B24607" t="s">
        <v>411</v>
      </c>
      <c r="C24607" s="70">
        <v>0</v>
      </c>
      <c r="D24607" s="70">
        <v>0</v>
      </c>
      <c r="E24607" s="71">
        <v>44865</v>
      </c>
      <c r="F24607" t="s">
        <v>4412</v>
      </c>
      <c r="G24607" t="s">
        <v>2247</v>
      </c>
      <c r="H24607" t="s">
        <v>1919</v>
      </c>
      <c r="I24607" t="s">
        <v>1919</v>
      </c>
      <c r="J24607" s="40">
        <v>0</v>
      </c>
      <c r="K24607" s="40">
        <v>0</v>
      </c>
    </row>
    <row r="24608" spans="1:11" x14ac:dyDescent="0.35">
      <c r="A24608">
        <v>67003</v>
      </c>
      <c r="B24608" t="s">
        <v>411</v>
      </c>
      <c r="C24608" s="70">
        <v>0</v>
      </c>
      <c r="D24608" s="70">
        <v>0</v>
      </c>
      <c r="E24608" s="71">
        <v>44865</v>
      </c>
      <c r="F24608" t="s">
        <v>4411</v>
      </c>
      <c r="G24608" t="s">
        <v>2247</v>
      </c>
      <c r="H24608" t="s">
        <v>1919</v>
      </c>
      <c r="I24608" t="s">
        <v>1919</v>
      </c>
      <c r="J24608" s="40">
        <v>0</v>
      </c>
      <c r="K24608" s="40">
        <v>0</v>
      </c>
    </row>
    <row r="24609" spans="1:11" x14ac:dyDescent="0.35">
      <c r="A24609">
        <v>67003</v>
      </c>
      <c r="B24609" t="s">
        <v>411</v>
      </c>
      <c r="C24609" s="70">
        <v>0</v>
      </c>
      <c r="D24609" s="70">
        <v>0</v>
      </c>
      <c r="E24609" s="71">
        <v>44865</v>
      </c>
      <c r="F24609" t="s">
        <v>4410</v>
      </c>
      <c r="G24609" t="s">
        <v>2247</v>
      </c>
      <c r="H24609" t="s">
        <v>1919</v>
      </c>
      <c r="I24609" t="s">
        <v>1919</v>
      </c>
      <c r="J24609" s="40">
        <v>0</v>
      </c>
      <c r="K24609" s="40">
        <v>0</v>
      </c>
    </row>
    <row r="24610" spans="1:11" x14ac:dyDescent="0.35">
      <c r="A24610">
        <v>67003</v>
      </c>
      <c r="B24610" t="s">
        <v>411</v>
      </c>
      <c r="C24610" s="70">
        <v>0</v>
      </c>
      <c r="D24610" s="70">
        <v>0</v>
      </c>
      <c r="E24610" s="71">
        <v>44865</v>
      </c>
      <c r="F24610" t="s">
        <v>4409</v>
      </c>
      <c r="G24610" t="s">
        <v>2247</v>
      </c>
      <c r="H24610" t="s">
        <v>1919</v>
      </c>
      <c r="I24610" t="s">
        <v>1919</v>
      </c>
      <c r="J24610" s="40">
        <v>0</v>
      </c>
      <c r="K24610" s="40">
        <v>0</v>
      </c>
    </row>
    <row r="24611" spans="1:11" x14ac:dyDescent="0.35">
      <c r="A24611">
        <v>67003</v>
      </c>
      <c r="B24611" t="s">
        <v>411</v>
      </c>
      <c r="C24611" s="70">
        <v>0</v>
      </c>
      <c r="D24611" s="70">
        <v>0</v>
      </c>
      <c r="E24611" s="71">
        <v>44865</v>
      </c>
      <c r="F24611" t="s">
        <v>4408</v>
      </c>
      <c r="G24611" t="s">
        <v>2247</v>
      </c>
      <c r="H24611" t="s">
        <v>1919</v>
      </c>
      <c r="I24611" t="s">
        <v>1919</v>
      </c>
      <c r="J24611" s="40">
        <v>0</v>
      </c>
      <c r="K24611" s="40">
        <v>0</v>
      </c>
    </row>
    <row r="24612" spans="1:11" x14ac:dyDescent="0.35">
      <c r="A24612">
        <v>67003</v>
      </c>
      <c r="B24612" t="s">
        <v>411</v>
      </c>
      <c r="C24612" s="70">
        <v>0</v>
      </c>
      <c r="D24612" s="70">
        <v>0</v>
      </c>
      <c r="E24612" s="71">
        <v>44865</v>
      </c>
      <c r="F24612" t="s">
        <v>4407</v>
      </c>
      <c r="G24612" t="s">
        <v>2247</v>
      </c>
      <c r="H24612" t="s">
        <v>1919</v>
      </c>
      <c r="I24612" t="s">
        <v>1919</v>
      </c>
      <c r="J24612" s="40">
        <v>0</v>
      </c>
      <c r="K24612" s="40">
        <v>0</v>
      </c>
    </row>
    <row r="24613" spans="1:11" x14ac:dyDescent="0.35">
      <c r="A24613">
        <v>67003</v>
      </c>
      <c r="B24613" t="s">
        <v>411</v>
      </c>
      <c r="C24613" s="70">
        <v>0</v>
      </c>
      <c r="D24613" s="70">
        <v>0</v>
      </c>
      <c r="E24613" s="71">
        <v>44865</v>
      </c>
      <c r="F24613" t="s">
        <v>4406</v>
      </c>
      <c r="G24613" t="s">
        <v>2247</v>
      </c>
      <c r="H24613" t="s">
        <v>1919</v>
      </c>
      <c r="I24613" t="s">
        <v>1919</v>
      </c>
      <c r="J24613" s="40">
        <v>0</v>
      </c>
      <c r="K24613" s="40">
        <v>0</v>
      </c>
    </row>
    <row r="24614" spans="1:11" x14ac:dyDescent="0.35">
      <c r="A24614">
        <v>67003</v>
      </c>
      <c r="B24614" t="s">
        <v>411</v>
      </c>
      <c r="C24614" s="70">
        <v>0</v>
      </c>
      <c r="D24614" s="70">
        <v>0</v>
      </c>
      <c r="E24614" s="71">
        <v>44865</v>
      </c>
      <c r="F24614" t="s">
        <v>4405</v>
      </c>
      <c r="G24614" t="s">
        <v>2247</v>
      </c>
      <c r="H24614" t="s">
        <v>1919</v>
      </c>
      <c r="I24614" t="s">
        <v>1919</v>
      </c>
      <c r="J24614" s="40">
        <v>0</v>
      </c>
      <c r="K24614" s="40">
        <v>0</v>
      </c>
    </row>
    <row r="24615" spans="1:11" x14ac:dyDescent="0.35">
      <c r="A24615">
        <v>67003</v>
      </c>
      <c r="B24615" t="s">
        <v>411</v>
      </c>
      <c r="C24615" s="70">
        <v>0</v>
      </c>
      <c r="D24615" s="70">
        <v>0</v>
      </c>
      <c r="E24615" s="71">
        <v>44865</v>
      </c>
      <c r="F24615" t="s">
        <v>4404</v>
      </c>
      <c r="G24615" t="s">
        <v>2247</v>
      </c>
      <c r="H24615" t="s">
        <v>1919</v>
      </c>
      <c r="I24615" t="s">
        <v>1919</v>
      </c>
      <c r="J24615" s="40">
        <v>0</v>
      </c>
      <c r="K24615" s="40">
        <v>0</v>
      </c>
    </row>
    <row r="24616" spans="1:11" x14ac:dyDescent="0.35">
      <c r="A24616">
        <v>67003</v>
      </c>
      <c r="B24616" t="s">
        <v>411</v>
      </c>
      <c r="C24616" s="70">
        <v>0</v>
      </c>
      <c r="D24616" s="70">
        <v>0</v>
      </c>
      <c r="E24616" s="71">
        <v>44865</v>
      </c>
      <c r="F24616" t="s">
        <v>4403</v>
      </c>
      <c r="G24616" t="s">
        <v>2247</v>
      </c>
      <c r="H24616" t="s">
        <v>1919</v>
      </c>
      <c r="I24616" t="s">
        <v>1919</v>
      </c>
      <c r="J24616" s="40">
        <v>0</v>
      </c>
      <c r="K24616" s="40">
        <v>0</v>
      </c>
    </row>
    <row r="24617" spans="1:11" x14ac:dyDescent="0.35">
      <c r="A24617">
        <v>67003</v>
      </c>
      <c r="B24617" t="s">
        <v>411</v>
      </c>
      <c r="C24617" s="70">
        <v>0</v>
      </c>
      <c r="D24617" s="70">
        <v>0</v>
      </c>
      <c r="E24617" s="71">
        <v>44865</v>
      </c>
      <c r="F24617" t="s">
        <v>4402</v>
      </c>
      <c r="G24617" t="s">
        <v>2247</v>
      </c>
      <c r="H24617" t="s">
        <v>1919</v>
      </c>
      <c r="I24617" t="s">
        <v>1919</v>
      </c>
      <c r="J24617" s="40">
        <v>0</v>
      </c>
      <c r="K24617" s="40">
        <v>0</v>
      </c>
    </row>
    <row r="24618" spans="1:11" x14ac:dyDescent="0.35">
      <c r="A24618">
        <v>67003</v>
      </c>
      <c r="B24618" t="s">
        <v>411</v>
      </c>
      <c r="C24618" s="70">
        <v>0</v>
      </c>
      <c r="D24618" s="70">
        <v>0</v>
      </c>
      <c r="E24618" s="71">
        <v>44865</v>
      </c>
      <c r="F24618" t="s">
        <v>4401</v>
      </c>
      <c r="G24618" t="s">
        <v>2247</v>
      </c>
      <c r="H24618" t="s">
        <v>1919</v>
      </c>
      <c r="I24618" t="s">
        <v>1919</v>
      </c>
      <c r="J24618" s="40">
        <v>0</v>
      </c>
      <c r="K24618" s="40">
        <v>0</v>
      </c>
    </row>
    <row r="24619" spans="1:11" x14ac:dyDescent="0.35">
      <c r="A24619">
        <v>67003</v>
      </c>
      <c r="B24619" t="s">
        <v>411</v>
      </c>
      <c r="C24619" s="70">
        <v>0</v>
      </c>
      <c r="D24619" s="70">
        <v>0</v>
      </c>
      <c r="E24619" s="71">
        <v>44865</v>
      </c>
      <c r="F24619" t="s">
        <v>4400</v>
      </c>
      <c r="G24619" t="s">
        <v>2247</v>
      </c>
      <c r="H24619" t="s">
        <v>1919</v>
      </c>
      <c r="I24619" t="s">
        <v>1919</v>
      </c>
      <c r="J24619" s="40">
        <v>0</v>
      </c>
      <c r="K24619" s="40">
        <v>0</v>
      </c>
    </row>
    <row r="24620" spans="1:11" x14ac:dyDescent="0.35">
      <c r="A24620">
        <v>67003</v>
      </c>
      <c r="B24620" t="s">
        <v>411</v>
      </c>
      <c r="C24620" s="70">
        <v>0</v>
      </c>
      <c r="D24620" s="70">
        <v>0</v>
      </c>
      <c r="E24620" s="71">
        <v>44865</v>
      </c>
      <c r="F24620" t="s">
        <v>4399</v>
      </c>
      <c r="G24620" t="s">
        <v>2247</v>
      </c>
      <c r="H24620" t="s">
        <v>1919</v>
      </c>
      <c r="I24620" t="s">
        <v>1919</v>
      </c>
      <c r="J24620" s="40">
        <v>0</v>
      </c>
      <c r="K24620" s="40">
        <v>0</v>
      </c>
    </row>
    <row r="24621" spans="1:11" x14ac:dyDescent="0.35">
      <c r="A24621">
        <v>67003</v>
      </c>
      <c r="B24621" t="s">
        <v>411</v>
      </c>
      <c r="C24621" s="70">
        <v>0</v>
      </c>
      <c r="D24621" s="70">
        <v>0</v>
      </c>
      <c r="E24621" s="71">
        <v>44865</v>
      </c>
      <c r="F24621" t="s">
        <v>4398</v>
      </c>
      <c r="G24621" t="s">
        <v>2247</v>
      </c>
      <c r="H24621" t="s">
        <v>1919</v>
      </c>
      <c r="I24621" t="s">
        <v>1919</v>
      </c>
      <c r="J24621" s="40">
        <v>0</v>
      </c>
      <c r="K24621" s="40">
        <v>0</v>
      </c>
    </row>
    <row r="24622" spans="1:11" x14ac:dyDescent="0.35">
      <c r="A24622">
        <v>67003</v>
      </c>
      <c r="B24622" t="s">
        <v>411</v>
      </c>
      <c r="C24622" s="70">
        <v>0</v>
      </c>
      <c r="D24622" s="70">
        <v>0</v>
      </c>
      <c r="E24622" s="71">
        <v>44865</v>
      </c>
      <c r="F24622" t="s">
        <v>4397</v>
      </c>
      <c r="G24622" t="s">
        <v>2247</v>
      </c>
      <c r="H24622" t="s">
        <v>1919</v>
      </c>
      <c r="I24622" t="s">
        <v>1919</v>
      </c>
      <c r="J24622" s="40">
        <v>0</v>
      </c>
      <c r="K24622" s="40">
        <v>0</v>
      </c>
    </row>
    <row r="24623" spans="1:11" x14ac:dyDescent="0.35">
      <c r="A24623">
        <v>67003</v>
      </c>
      <c r="B24623" t="s">
        <v>411</v>
      </c>
      <c r="C24623" s="70">
        <v>0</v>
      </c>
      <c r="D24623" s="70">
        <v>0</v>
      </c>
      <c r="E24623" s="71">
        <v>44865</v>
      </c>
      <c r="F24623" t="s">
        <v>4396</v>
      </c>
      <c r="G24623" t="s">
        <v>2247</v>
      </c>
      <c r="H24623" t="s">
        <v>1919</v>
      </c>
      <c r="I24623" t="s">
        <v>1919</v>
      </c>
      <c r="J24623" s="40">
        <v>0</v>
      </c>
      <c r="K24623" s="40">
        <v>0</v>
      </c>
    </row>
    <row r="24624" spans="1:11" x14ac:dyDescent="0.35">
      <c r="A24624">
        <v>67003</v>
      </c>
      <c r="B24624" t="s">
        <v>411</v>
      </c>
      <c r="C24624" s="70">
        <v>0</v>
      </c>
      <c r="D24624" s="70">
        <v>0</v>
      </c>
      <c r="E24624" s="71">
        <v>44865</v>
      </c>
      <c r="F24624" t="s">
        <v>4395</v>
      </c>
      <c r="G24624" t="s">
        <v>2247</v>
      </c>
      <c r="H24624" t="s">
        <v>1919</v>
      </c>
      <c r="I24624" t="s">
        <v>1919</v>
      </c>
      <c r="J24624" s="40">
        <v>0</v>
      </c>
      <c r="K24624" s="40">
        <v>0</v>
      </c>
    </row>
    <row r="24625" spans="1:11" x14ac:dyDescent="0.35">
      <c r="A24625">
        <v>67003</v>
      </c>
      <c r="B24625" t="s">
        <v>411</v>
      </c>
      <c r="C24625" s="70">
        <v>0</v>
      </c>
      <c r="D24625" s="70">
        <v>0</v>
      </c>
      <c r="E24625" s="71">
        <v>44865</v>
      </c>
      <c r="F24625" t="s">
        <v>4394</v>
      </c>
      <c r="G24625" t="s">
        <v>2247</v>
      </c>
      <c r="H24625" t="s">
        <v>1919</v>
      </c>
      <c r="I24625" t="s">
        <v>1919</v>
      </c>
      <c r="J24625" s="40">
        <v>0</v>
      </c>
      <c r="K24625" s="40">
        <v>0</v>
      </c>
    </row>
    <row r="24626" spans="1:11" x14ac:dyDescent="0.35">
      <c r="A24626">
        <v>67003</v>
      </c>
      <c r="B24626" t="s">
        <v>411</v>
      </c>
      <c r="C24626" s="70">
        <v>0</v>
      </c>
      <c r="D24626" s="70">
        <v>0</v>
      </c>
      <c r="E24626" s="71">
        <v>44865</v>
      </c>
      <c r="F24626" t="s">
        <v>4393</v>
      </c>
      <c r="G24626" t="s">
        <v>2247</v>
      </c>
      <c r="H24626" t="s">
        <v>1919</v>
      </c>
      <c r="I24626" t="s">
        <v>1919</v>
      </c>
      <c r="J24626" s="40">
        <v>0</v>
      </c>
      <c r="K24626" s="40">
        <v>0</v>
      </c>
    </row>
    <row r="24627" spans="1:11" x14ac:dyDescent="0.35">
      <c r="A24627">
        <v>67003</v>
      </c>
      <c r="B24627" t="s">
        <v>411</v>
      </c>
      <c r="C24627" s="70">
        <v>0</v>
      </c>
      <c r="D24627" s="70">
        <v>0</v>
      </c>
      <c r="E24627" s="71">
        <v>44865</v>
      </c>
      <c r="F24627" t="s">
        <v>4392</v>
      </c>
      <c r="G24627" t="s">
        <v>2247</v>
      </c>
      <c r="H24627" t="s">
        <v>1919</v>
      </c>
      <c r="I24627" t="s">
        <v>1919</v>
      </c>
      <c r="J24627" s="40">
        <v>0</v>
      </c>
      <c r="K24627" s="40">
        <v>0</v>
      </c>
    </row>
    <row r="24628" spans="1:11" x14ac:dyDescent="0.35">
      <c r="A24628">
        <v>67003</v>
      </c>
      <c r="B24628" t="s">
        <v>411</v>
      </c>
      <c r="C24628" s="70">
        <v>0</v>
      </c>
      <c r="D24628" s="70">
        <v>0</v>
      </c>
      <c r="E24628" s="71">
        <v>44865</v>
      </c>
      <c r="F24628" t="s">
        <v>4391</v>
      </c>
      <c r="G24628" t="s">
        <v>2247</v>
      </c>
      <c r="H24628" t="s">
        <v>1919</v>
      </c>
      <c r="I24628" t="s">
        <v>1919</v>
      </c>
      <c r="J24628" s="40">
        <v>0</v>
      </c>
      <c r="K24628" s="40">
        <v>0</v>
      </c>
    </row>
    <row r="24629" spans="1:11" x14ac:dyDescent="0.35">
      <c r="A24629">
        <v>67003</v>
      </c>
      <c r="B24629" t="s">
        <v>411</v>
      </c>
      <c r="C24629" s="70">
        <v>0</v>
      </c>
      <c r="D24629" s="70">
        <v>0</v>
      </c>
      <c r="E24629" s="71">
        <v>44865</v>
      </c>
      <c r="F24629" t="s">
        <v>4390</v>
      </c>
      <c r="G24629" t="s">
        <v>2247</v>
      </c>
      <c r="H24629" t="s">
        <v>1919</v>
      </c>
      <c r="I24629" t="s">
        <v>1919</v>
      </c>
      <c r="J24629" s="40">
        <v>0</v>
      </c>
      <c r="K24629" s="40">
        <v>0</v>
      </c>
    </row>
    <row r="24630" spans="1:11" x14ac:dyDescent="0.35">
      <c r="A24630">
        <v>67003</v>
      </c>
      <c r="B24630" t="s">
        <v>411</v>
      </c>
      <c r="C24630" s="70">
        <v>0</v>
      </c>
      <c r="D24630" s="70">
        <v>0</v>
      </c>
      <c r="E24630" s="71">
        <v>44865</v>
      </c>
      <c r="F24630" t="s">
        <v>4389</v>
      </c>
      <c r="G24630" t="s">
        <v>2247</v>
      </c>
      <c r="H24630" t="s">
        <v>1919</v>
      </c>
      <c r="I24630" t="s">
        <v>1919</v>
      </c>
      <c r="J24630" s="40">
        <v>0</v>
      </c>
      <c r="K24630" s="40">
        <v>0</v>
      </c>
    </row>
    <row r="24631" spans="1:11" x14ac:dyDescent="0.35">
      <c r="A24631">
        <v>67003</v>
      </c>
      <c r="B24631" t="s">
        <v>411</v>
      </c>
      <c r="C24631" s="70">
        <v>0</v>
      </c>
      <c r="D24631" s="70">
        <v>0</v>
      </c>
      <c r="E24631" s="71">
        <v>44865</v>
      </c>
      <c r="F24631" t="s">
        <v>4388</v>
      </c>
      <c r="G24631" t="s">
        <v>2247</v>
      </c>
      <c r="H24631" t="s">
        <v>1919</v>
      </c>
      <c r="I24631" t="s">
        <v>1919</v>
      </c>
      <c r="J24631" s="40">
        <v>0</v>
      </c>
      <c r="K24631" s="40">
        <v>0</v>
      </c>
    </row>
    <row r="24632" spans="1:11" x14ac:dyDescent="0.35">
      <c r="A24632">
        <v>67003</v>
      </c>
      <c r="B24632" t="s">
        <v>411</v>
      </c>
      <c r="C24632" s="70">
        <v>0</v>
      </c>
      <c r="D24632" s="70">
        <v>0</v>
      </c>
      <c r="E24632" s="71">
        <v>44865</v>
      </c>
      <c r="F24632" t="s">
        <v>4387</v>
      </c>
      <c r="G24632" t="s">
        <v>2247</v>
      </c>
      <c r="H24632" t="s">
        <v>1919</v>
      </c>
      <c r="I24632" t="s">
        <v>1919</v>
      </c>
      <c r="J24632" s="40">
        <v>0</v>
      </c>
      <c r="K24632" s="40">
        <v>0</v>
      </c>
    </row>
    <row r="24633" spans="1:11" x14ac:dyDescent="0.35">
      <c r="A24633">
        <v>67003</v>
      </c>
      <c r="B24633" t="s">
        <v>411</v>
      </c>
      <c r="C24633" s="70">
        <v>0</v>
      </c>
      <c r="D24633" s="70">
        <v>0</v>
      </c>
      <c r="E24633" s="71">
        <v>44865</v>
      </c>
      <c r="F24633" t="s">
        <v>4386</v>
      </c>
      <c r="G24633" t="s">
        <v>2247</v>
      </c>
      <c r="H24633" t="s">
        <v>1919</v>
      </c>
      <c r="I24633" t="s">
        <v>1919</v>
      </c>
      <c r="J24633" s="40">
        <v>0</v>
      </c>
      <c r="K24633" s="40">
        <v>0</v>
      </c>
    </row>
    <row r="24634" spans="1:11" x14ac:dyDescent="0.35">
      <c r="A24634">
        <v>67003</v>
      </c>
      <c r="B24634" t="s">
        <v>411</v>
      </c>
      <c r="C24634" s="70">
        <v>0</v>
      </c>
      <c r="D24634" s="70">
        <v>0</v>
      </c>
      <c r="E24634" s="71">
        <v>44865</v>
      </c>
      <c r="F24634" t="s">
        <v>4385</v>
      </c>
      <c r="G24634" t="s">
        <v>2247</v>
      </c>
      <c r="H24634" t="s">
        <v>1919</v>
      </c>
      <c r="I24634" t="s">
        <v>1919</v>
      </c>
      <c r="J24634" s="40">
        <v>0</v>
      </c>
      <c r="K24634" s="40">
        <v>0</v>
      </c>
    </row>
    <row r="24635" spans="1:11" x14ac:dyDescent="0.35">
      <c r="A24635">
        <v>67003</v>
      </c>
      <c r="B24635" t="s">
        <v>411</v>
      </c>
      <c r="C24635" s="70">
        <v>0</v>
      </c>
      <c r="D24635" s="70">
        <v>0</v>
      </c>
      <c r="E24635" s="71">
        <v>44865</v>
      </c>
      <c r="F24635" t="s">
        <v>4384</v>
      </c>
      <c r="G24635" t="s">
        <v>2247</v>
      </c>
      <c r="H24635" t="s">
        <v>1919</v>
      </c>
      <c r="I24635" t="s">
        <v>1919</v>
      </c>
      <c r="J24635" s="40">
        <v>0</v>
      </c>
      <c r="K24635" s="40">
        <v>0</v>
      </c>
    </row>
    <row r="24636" spans="1:11" x14ac:dyDescent="0.35">
      <c r="A24636">
        <v>67003</v>
      </c>
      <c r="B24636" t="s">
        <v>411</v>
      </c>
      <c r="C24636" s="70">
        <v>0</v>
      </c>
      <c r="D24636" s="70">
        <v>0</v>
      </c>
      <c r="E24636" s="71">
        <v>44865</v>
      </c>
      <c r="F24636" t="s">
        <v>4383</v>
      </c>
      <c r="G24636" t="s">
        <v>2247</v>
      </c>
      <c r="H24636" t="s">
        <v>1919</v>
      </c>
      <c r="I24636" t="s">
        <v>1919</v>
      </c>
      <c r="J24636" s="40">
        <v>0</v>
      </c>
      <c r="K24636" s="40">
        <v>0</v>
      </c>
    </row>
    <row r="24637" spans="1:11" x14ac:dyDescent="0.35">
      <c r="A24637">
        <v>67003</v>
      </c>
      <c r="B24637" t="s">
        <v>411</v>
      </c>
      <c r="C24637" s="70">
        <v>0</v>
      </c>
      <c r="D24637" s="70">
        <v>0</v>
      </c>
      <c r="E24637" s="71">
        <v>44865</v>
      </c>
      <c r="F24637" t="s">
        <v>4382</v>
      </c>
      <c r="G24637" t="s">
        <v>2247</v>
      </c>
      <c r="H24637" t="s">
        <v>1919</v>
      </c>
      <c r="I24637" t="s">
        <v>1919</v>
      </c>
      <c r="J24637" s="40">
        <v>0</v>
      </c>
      <c r="K24637" s="40">
        <v>0</v>
      </c>
    </row>
    <row r="24638" spans="1:11" x14ac:dyDescent="0.35">
      <c r="A24638">
        <v>67003</v>
      </c>
      <c r="B24638" t="s">
        <v>411</v>
      </c>
      <c r="C24638" s="70">
        <v>0</v>
      </c>
      <c r="D24638" s="70">
        <v>0</v>
      </c>
      <c r="E24638" s="71">
        <v>44865</v>
      </c>
      <c r="F24638" t="s">
        <v>4381</v>
      </c>
      <c r="G24638" t="s">
        <v>2247</v>
      </c>
      <c r="H24638" t="s">
        <v>1919</v>
      </c>
      <c r="I24638" t="s">
        <v>1919</v>
      </c>
      <c r="J24638" s="40">
        <v>0</v>
      </c>
      <c r="K24638" s="40">
        <v>0</v>
      </c>
    </row>
    <row r="24639" spans="1:11" x14ac:dyDescent="0.35">
      <c r="A24639">
        <v>67003</v>
      </c>
      <c r="B24639" t="s">
        <v>411</v>
      </c>
      <c r="C24639" s="70">
        <v>0</v>
      </c>
      <c r="D24639" s="70">
        <v>0</v>
      </c>
      <c r="E24639" s="71">
        <v>44865</v>
      </c>
      <c r="F24639" t="s">
        <v>4380</v>
      </c>
      <c r="G24639" t="s">
        <v>2247</v>
      </c>
      <c r="H24639" t="s">
        <v>1919</v>
      </c>
      <c r="I24639" t="s">
        <v>1919</v>
      </c>
      <c r="J24639" s="40">
        <v>0</v>
      </c>
      <c r="K24639" s="40">
        <v>0</v>
      </c>
    </row>
    <row r="24640" spans="1:11" x14ac:dyDescent="0.35">
      <c r="A24640">
        <v>67003</v>
      </c>
      <c r="B24640" t="s">
        <v>411</v>
      </c>
      <c r="C24640" s="70">
        <v>0</v>
      </c>
      <c r="D24640" s="70">
        <v>0</v>
      </c>
      <c r="E24640" s="71">
        <v>44865</v>
      </c>
      <c r="F24640" t="s">
        <v>4379</v>
      </c>
      <c r="G24640" t="s">
        <v>2247</v>
      </c>
      <c r="H24640" t="s">
        <v>1919</v>
      </c>
      <c r="I24640" t="s">
        <v>1919</v>
      </c>
      <c r="J24640" s="40">
        <v>0</v>
      </c>
      <c r="K24640" s="40">
        <v>0</v>
      </c>
    </row>
    <row r="24641" spans="1:11" x14ac:dyDescent="0.35">
      <c r="A24641">
        <v>67003</v>
      </c>
      <c r="B24641" t="s">
        <v>411</v>
      </c>
      <c r="C24641" s="70">
        <v>0</v>
      </c>
      <c r="D24641" s="70">
        <v>0</v>
      </c>
      <c r="E24641" s="71">
        <v>44865</v>
      </c>
      <c r="F24641" t="s">
        <v>4378</v>
      </c>
      <c r="G24641" t="s">
        <v>2247</v>
      </c>
      <c r="H24641" t="s">
        <v>1919</v>
      </c>
      <c r="I24641" t="s">
        <v>1919</v>
      </c>
      <c r="J24641" s="40">
        <v>0</v>
      </c>
      <c r="K24641" s="40">
        <v>0</v>
      </c>
    </row>
    <row r="24642" spans="1:11" x14ac:dyDescent="0.35">
      <c r="A24642">
        <v>67003</v>
      </c>
      <c r="B24642" t="s">
        <v>411</v>
      </c>
      <c r="C24642" s="70">
        <v>0</v>
      </c>
      <c r="D24642" s="70">
        <v>0</v>
      </c>
      <c r="E24642" s="71">
        <v>44865</v>
      </c>
      <c r="F24642" t="s">
        <v>4377</v>
      </c>
      <c r="G24642" t="s">
        <v>2247</v>
      </c>
      <c r="H24642" t="s">
        <v>1919</v>
      </c>
      <c r="I24642" t="s">
        <v>1919</v>
      </c>
      <c r="J24642" s="40">
        <v>0</v>
      </c>
      <c r="K24642" s="40">
        <v>0</v>
      </c>
    </row>
    <row r="24643" spans="1:11" x14ac:dyDescent="0.35">
      <c r="A24643">
        <v>67003</v>
      </c>
      <c r="B24643" t="s">
        <v>411</v>
      </c>
      <c r="C24643" s="70">
        <v>0</v>
      </c>
      <c r="D24643" s="70">
        <v>0</v>
      </c>
      <c r="E24643" s="71">
        <v>44865</v>
      </c>
      <c r="F24643" t="s">
        <v>4376</v>
      </c>
      <c r="G24643" t="s">
        <v>2247</v>
      </c>
      <c r="H24643" t="s">
        <v>1919</v>
      </c>
      <c r="I24643" t="s">
        <v>1919</v>
      </c>
      <c r="J24643" s="40">
        <v>0</v>
      </c>
      <c r="K24643" s="40">
        <v>0</v>
      </c>
    </row>
    <row r="24644" spans="1:11" x14ac:dyDescent="0.35">
      <c r="A24644">
        <v>67003</v>
      </c>
      <c r="B24644" t="s">
        <v>411</v>
      </c>
      <c r="C24644" s="70">
        <v>0</v>
      </c>
      <c r="D24644" s="70">
        <v>0</v>
      </c>
      <c r="E24644" s="71">
        <v>44865</v>
      </c>
      <c r="F24644" t="s">
        <v>4375</v>
      </c>
      <c r="G24644" t="s">
        <v>2247</v>
      </c>
      <c r="H24644" t="s">
        <v>1919</v>
      </c>
      <c r="I24644" t="s">
        <v>1919</v>
      </c>
      <c r="J24644" s="40">
        <v>0</v>
      </c>
      <c r="K24644" s="40">
        <v>0</v>
      </c>
    </row>
    <row r="24645" spans="1:11" x14ac:dyDescent="0.35">
      <c r="A24645">
        <v>67003</v>
      </c>
      <c r="B24645" t="s">
        <v>411</v>
      </c>
      <c r="C24645" s="70">
        <v>0</v>
      </c>
      <c r="D24645" s="70">
        <v>0</v>
      </c>
      <c r="E24645" s="71">
        <v>44865</v>
      </c>
      <c r="F24645" t="s">
        <v>4374</v>
      </c>
      <c r="G24645" t="s">
        <v>2247</v>
      </c>
      <c r="H24645" t="s">
        <v>1919</v>
      </c>
      <c r="I24645" t="s">
        <v>1919</v>
      </c>
      <c r="J24645" s="40">
        <v>0</v>
      </c>
      <c r="K24645" s="40">
        <v>0</v>
      </c>
    </row>
    <row r="24646" spans="1:11" x14ac:dyDescent="0.35">
      <c r="A24646">
        <v>67003</v>
      </c>
      <c r="B24646" t="s">
        <v>411</v>
      </c>
      <c r="C24646" s="70">
        <v>0</v>
      </c>
      <c r="D24646" s="70">
        <v>0</v>
      </c>
      <c r="E24646" s="71">
        <v>44865</v>
      </c>
      <c r="F24646" t="s">
        <v>4373</v>
      </c>
      <c r="G24646" t="s">
        <v>2247</v>
      </c>
      <c r="H24646" t="s">
        <v>1919</v>
      </c>
      <c r="I24646" t="s">
        <v>1919</v>
      </c>
      <c r="J24646" s="40">
        <v>0</v>
      </c>
      <c r="K24646" s="40">
        <v>0</v>
      </c>
    </row>
    <row r="24647" spans="1:11" x14ac:dyDescent="0.35">
      <c r="A24647">
        <v>67003</v>
      </c>
      <c r="B24647" t="s">
        <v>411</v>
      </c>
      <c r="C24647" s="70">
        <v>0</v>
      </c>
      <c r="D24647" s="70">
        <v>0</v>
      </c>
      <c r="E24647" s="71">
        <v>44865</v>
      </c>
      <c r="F24647" t="s">
        <v>4372</v>
      </c>
      <c r="G24647" t="s">
        <v>2247</v>
      </c>
      <c r="H24647" t="s">
        <v>1919</v>
      </c>
      <c r="I24647" t="s">
        <v>1919</v>
      </c>
      <c r="J24647" s="40">
        <v>0</v>
      </c>
      <c r="K24647" s="40">
        <v>0</v>
      </c>
    </row>
    <row r="24648" spans="1:11" x14ac:dyDescent="0.35">
      <c r="A24648">
        <v>67003</v>
      </c>
      <c r="B24648" t="s">
        <v>411</v>
      </c>
      <c r="C24648" s="70">
        <v>0</v>
      </c>
      <c r="D24648" s="70">
        <v>0</v>
      </c>
      <c r="E24648" s="71">
        <v>44865</v>
      </c>
      <c r="F24648" t="s">
        <v>4371</v>
      </c>
      <c r="G24648" t="s">
        <v>2247</v>
      </c>
      <c r="H24648" t="s">
        <v>1919</v>
      </c>
      <c r="I24648" t="s">
        <v>1919</v>
      </c>
      <c r="J24648" s="40">
        <v>0</v>
      </c>
      <c r="K24648" s="40">
        <v>0</v>
      </c>
    </row>
    <row r="24649" spans="1:11" x14ac:dyDescent="0.35">
      <c r="A24649">
        <v>67003</v>
      </c>
      <c r="B24649" t="s">
        <v>411</v>
      </c>
      <c r="C24649" s="70">
        <v>0</v>
      </c>
      <c r="D24649" s="70">
        <v>0</v>
      </c>
      <c r="E24649" s="71">
        <v>44865</v>
      </c>
      <c r="F24649" t="s">
        <v>4370</v>
      </c>
      <c r="G24649" t="s">
        <v>2247</v>
      </c>
      <c r="H24649" t="s">
        <v>1919</v>
      </c>
      <c r="I24649" t="s">
        <v>1919</v>
      </c>
      <c r="J24649" s="40">
        <v>0</v>
      </c>
      <c r="K24649" s="40">
        <v>0</v>
      </c>
    </row>
    <row r="24650" spans="1:11" x14ac:dyDescent="0.35">
      <c r="A24650">
        <v>67003</v>
      </c>
      <c r="B24650" t="s">
        <v>411</v>
      </c>
      <c r="C24650" s="70">
        <v>0</v>
      </c>
      <c r="D24650" s="70">
        <v>0</v>
      </c>
      <c r="E24650" s="71">
        <v>44865</v>
      </c>
      <c r="F24650" t="s">
        <v>4369</v>
      </c>
      <c r="G24650" t="s">
        <v>2247</v>
      </c>
      <c r="H24650" t="s">
        <v>1919</v>
      </c>
      <c r="I24650" t="s">
        <v>1919</v>
      </c>
      <c r="J24650" s="40">
        <v>0</v>
      </c>
      <c r="K24650" s="40">
        <v>0</v>
      </c>
    </row>
    <row r="24651" spans="1:11" x14ac:dyDescent="0.35">
      <c r="A24651">
        <v>67003</v>
      </c>
      <c r="B24651" t="s">
        <v>411</v>
      </c>
      <c r="C24651" s="70">
        <v>0</v>
      </c>
      <c r="D24651" s="70">
        <v>0</v>
      </c>
      <c r="E24651" s="71">
        <v>44865</v>
      </c>
      <c r="F24651" t="s">
        <v>4368</v>
      </c>
      <c r="G24651" t="s">
        <v>2247</v>
      </c>
      <c r="H24651" t="s">
        <v>1919</v>
      </c>
      <c r="I24651" t="s">
        <v>1919</v>
      </c>
      <c r="J24651" s="40">
        <v>0</v>
      </c>
      <c r="K24651" s="40">
        <v>0</v>
      </c>
    </row>
    <row r="24652" spans="1:11" x14ac:dyDescent="0.35">
      <c r="A24652">
        <v>67003</v>
      </c>
      <c r="B24652" t="s">
        <v>411</v>
      </c>
      <c r="C24652" s="70">
        <v>0</v>
      </c>
      <c r="D24652" s="70">
        <v>0</v>
      </c>
      <c r="E24652" s="71">
        <v>44865</v>
      </c>
      <c r="F24652" t="s">
        <v>4367</v>
      </c>
      <c r="G24652" t="s">
        <v>2247</v>
      </c>
      <c r="H24652" t="s">
        <v>1919</v>
      </c>
      <c r="I24652" t="s">
        <v>1919</v>
      </c>
      <c r="J24652" s="40">
        <v>0</v>
      </c>
      <c r="K24652" s="40">
        <v>0</v>
      </c>
    </row>
    <row r="24653" spans="1:11" x14ac:dyDescent="0.35">
      <c r="A24653">
        <v>67003</v>
      </c>
      <c r="B24653" t="s">
        <v>411</v>
      </c>
      <c r="C24653" s="70">
        <v>0</v>
      </c>
      <c r="D24653" s="70">
        <v>0</v>
      </c>
      <c r="E24653" s="71">
        <v>44865</v>
      </c>
      <c r="F24653" t="s">
        <v>4366</v>
      </c>
      <c r="G24653" t="s">
        <v>2247</v>
      </c>
      <c r="H24653" t="s">
        <v>1919</v>
      </c>
      <c r="I24653" t="s">
        <v>1919</v>
      </c>
      <c r="J24653" s="40">
        <v>0</v>
      </c>
      <c r="K24653" s="40">
        <v>0</v>
      </c>
    </row>
    <row r="24654" spans="1:11" x14ac:dyDescent="0.35">
      <c r="A24654">
        <v>67003</v>
      </c>
      <c r="B24654" t="s">
        <v>411</v>
      </c>
      <c r="C24654" s="70">
        <v>0</v>
      </c>
      <c r="D24654" s="70">
        <v>0</v>
      </c>
      <c r="E24654" s="71">
        <v>44865</v>
      </c>
      <c r="F24654" t="s">
        <v>4365</v>
      </c>
      <c r="G24654" t="s">
        <v>2247</v>
      </c>
      <c r="H24654" t="s">
        <v>1919</v>
      </c>
      <c r="I24654" t="s">
        <v>1919</v>
      </c>
      <c r="J24654" s="40">
        <v>0</v>
      </c>
      <c r="K24654" s="40">
        <v>0</v>
      </c>
    </row>
    <row r="24655" spans="1:11" x14ac:dyDescent="0.35">
      <c r="A24655">
        <v>67003</v>
      </c>
      <c r="B24655" t="s">
        <v>411</v>
      </c>
      <c r="C24655" s="70">
        <v>0</v>
      </c>
      <c r="D24655" s="70">
        <v>0</v>
      </c>
      <c r="E24655" s="71">
        <v>44865</v>
      </c>
      <c r="F24655" t="s">
        <v>4364</v>
      </c>
      <c r="G24655" t="s">
        <v>2247</v>
      </c>
      <c r="H24655" t="s">
        <v>1919</v>
      </c>
      <c r="I24655" t="s">
        <v>1919</v>
      </c>
      <c r="J24655" s="40">
        <v>0</v>
      </c>
      <c r="K24655" s="40">
        <v>0</v>
      </c>
    </row>
    <row r="24656" spans="1:11" x14ac:dyDescent="0.35">
      <c r="A24656">
        <v>67003</v>
      </c>
      <c r="B24656" t="s">
        <v>411</v>
      </c>
      <c r="C24656" s="70">
        <v>0</v>
      </c>
      <c r="D24656" s="70">
        <v>0</v>
      </c>
      <c r="E24656" s="71">
        <v>44865</v>
      </c>
      <c r="F24656" t="s">
        <v>4363</v>
      </c>
      <c r="G24656" t="s">
        <v>2247</v>
      </c>
      <c r="H24656" t="s">
        <v>1919</v>
      </c>
      <c r="I24656" t="s">
        <v>1919</v>
      </c>
      <c r="J24656" s="40">
        <v>0</v>
      </c>
      <c r="K24656" s="40">
        <v>0</v>
      </c>
    </row>
    <row r="24657" spans="1:11" x14ac:dyDescent="0.35">
      <c r="A24657">
        <v>67003</v>
      </c>
      <c r="B24657" t="s">
        <v>411</v>
      </c>
      <c r="C24657" s="70">
        <v>0</v>
      </c>
      <c r="D24657" s="70">
        <v>0</v>
      </c>
      <c r="E24657" s="71">
        <v>44865</v>
      </c>
      <c r="F24657" t="s">
        <v>4362</v>
      </c>
      <c r="G24657" t="s">
        <v>2247</v>
      </c>
      <c r="H24657" t="s">
        <v>1919</v>
      </c>
      <c r="I24657" t="s">
        <v>1919</v>
      </c>
      <c r="J24657" s="40">
        <v>0</v>
      </c>
      <c r="K24657" s="40">
        <v>0</v>
      </c>
    </row>
    <row r="24658" spans="1:11" x14ac:dyDescent="0.35">
      <c r="A24658">
        <v>67003</v>
      </c>
      <c r="B24658" t="s">
        <v>411</v>
      </c>
      <c r="C24658" s="70">
        <v>0</v>
      </c>
      <c r="D24658" s="70">
        <v>0</v>
      </c>
      <c r="E24658" s="71">
        <v>44865</v>
      </c>
      <c r="F24658" t="s">
        <v>4361</v>
      </c>
      <c r="G24658" t="s">
        <v>2247</v>
      </c>
      <c r="H24658" t="s">
        <v>1919</v>
      </c>
      <c r="I24658" t="s">
        <v>1919</v>
      </c>
      <c r="J24658" s="40">
        <v>0</v>
      </c>
      <c r="K24658" s="40">
        <v>0</v>
      </c>
    </row>
    <row r="24659" spans="1:11" x14ac:dyDescent="0.35">
      <c r="A24659">
        <v>67003</v>
      </c>
      <c r="B24659" t="s">
        <v>411</v>
      </c>
      <c r="C24659" s="70">
        <v>0</v>
      </c>
      <c r="D24659" s="70">
        <v>0</v>
      </c>
      <c r="E24659" s="71">
        <v>44865</v>
      </c>
      <c r="F24659" t="s">
        <v>4360</v>
      </c>
      <c r="G24659" t="s">
        <v>2247</v>
      </c>
      <c r="H24659" t="s">
        <v>1919</v>
      </c>
      <c r="I24659" t="s">
        <v>1919</v>
      </c>
      <c r="J24659" s="40">
        <v>0</v>
      </c>
      <c r="K24659" s="40">
        <v>0</v>
      </c>
    </row>
    <row r="24660" spans="1:11" x14ac:dyDescent="0.35">
      <c r="A24660">
        <v>67003</v>
      </c>
      <c r="B24660" t="s">
        <v>411</v>
      </c>
      <c r="C24660" s="70">
        <v>0</v>
      </c>
      <c r="D24660" s="70">
        <v>0</v>
      </c>
      <c r="E24660" s="71">
        <v>44865</v>
      </c>
      <c r="F24660" t="s">
        <v>4359</v>
      </c>
      <c r="G24660" t="s">
        <v>2247</v>
      </c>
      <c r="H24660" t="s">
        <v>1919</v>
      </c>
      <c r="I24660" t="s">
        <v>1919</v>
      </c>
      <c r="J24660" s="40">
        <v>0</v>
      </c>
      <c r="K24660" s="40">
        <v>0</v>
      </c>
    </row>
    <row r="24661" spans="1:11" x14ac:dyDescent="0.35">
      <c r="A24661">
        <v>67003</v>
      </c>
      <c r="B24661" t="s">
        <v>411</v>
      </c>
      <c r="C24661" s="70">
        <v>0</v>
      </c>
      <c r="D24661" s="70">
        <v>0</v>
      </c>
      <c r="E24661" s="71">
        <v>44865</v>
      </c>
      <c r="F24661" t="s">
        <v>4358</v>
      </c>
      <c r="G24661" t="s">
        <v>2247</v>
      </c>
      <c r="H24661" t="s">
        <v>1919</v>
      </c>
      <c r="I24661" t="s">
        <v>1919</v>
      </c>
      <c r="J24661" s="40">
        <v>0</v>
      </c>
      <c r="K24661" s="40">
        <v>0</v>
      </c>
    </row>
    <row r="24662" spans="1:11" x14ac:dyDescent="0.35">
      <c r="A24662">
        <v>67003</v>
      </c>
      <c r="B24662" t="s">
        <v>411</v>
      </c>
      <c r="C24662" s="70">
        <v>0</v>
      </c>
      <c r="D24662" s="70">
        <v>0</v>
      </c>
      <c r="E24662" s="71">
        <v>44865</v>
      </c>
      <c r="F24662" t="s">
        <v>4357</v>
      </c>
      <c r="G24662" t="s">
        <v>2247</v>
      </c>
      <c r="H24662" t="s">
        <v>1919</v>
      </c>
      <c r="I24662" t="s">
        <v>1919</v>
      </c>
      <c r="J24662" s="40">
        <v>0</v>
      </c>
      <c r="K24662" s="40">
        <v>0</v>
      </c>
    </row>
    <row r="24663" spans="1:11" x14ac:dyDescent="0.35">
      <c r="A24663">
        <v>67003</v>
      </c>
      <c r="B24663" t="s">
        <v>411</v>
      </c>
      <c r="C24663" s="70">
        <v>0</v>
      </c>
      <c r="D24663" s="70">
        <v>0</v>
      </c>
      <c r="E24663" s="71">
        <v>44865</v>
      </c>
      <c r="F24663" t="s">
        <v>4356</v>
      </c>
      <c r="G24663" t="s">
        <v>2247</v>
      </c>
      <c r="H24663" t="s">
        <v>1919</v>
      </c>
      <c r="I24663" t="s">
        <v>1919</v>
      </c>
      <c r="J24663" s="40">
        <v>0</v>
      </c>
      <c r="K24663" s="40">
        <v>0</v>
      </c>
    </row>
    <row r="24664" spans="1:11" x14ac:dyDescent="0.35">
      <c r="A24664">
        <v>67003</v>
      </c>
      <c r="B24664" t="s">
        <v>411</v>
      </c>
      <c r="C24664" s="70">
        <v>0</v>
      </c>
      <c r="D24664" s="70">
        <v>0</v>
      </c>
      <c r="E24664" s="71">
        <v>44865</v>
      </c>
      <c r="F24664" t="s">
        <v>4355</v>
      </c>
      <c r="G24664" t="s">
        <v>2247</v>
      </c>
      <c r="H24664" t="s">
        <v>1919</v>
      </c>
      <c r="I24664" t="s">
        <v>1919</v>
      </c>
      <c r="J24664" s="40">
        <v>0</v>
      </c>
      <c r="K24664" s="40">
        <v>0</v>
      </c>
    </row>
    <row r="24665" spans="1:11" x14ac:dyDescent="0.35">
      <c r="A24665">
        <v>67003</v>
      </c>
      <c r="B24665" t="s">
        <v>411</v>
      </c>
      <c r="C24665" s="70">
        <v>0</v>
      </c>
      <c r="D24665" s="70">
        <v>0</v>
      </c>
      <c r="E24665" s="71">
        <v>44865</v>
      </c>
      <c r="F24665" t="s">
        <v>4354</v>
      </c>
      <c r="G24665" t="s">
        <v>2247</v>
      </c>
      <c r="H24665" t="s">
        <v>1919</v>
      </c>
      <c r="I24665" t="s">
        <v>1919</v>
      </c>
      <c r="J24665" s="40">
        <v>0</v>
      </c>
      <c r="K24665" s="40">
        <v>0</v>
      </c>
    </row>
    <row r="24666" spans="1:11" x14ac:dyDescent="0.35">
      <c r="A24666">
        <v>67003</v>
      </c>
      <c r="B24666" t="s">
        <v>411</v>
      </c>
      <c r="C24666" s="70">
        <v>0</v>
      </c>
      <c r="D24666" s="70">
        <v>0</v>
      </c>
      <c r="E24666" s="71">
        <v>44865</v>
      </c>
      <c r="F24666" t="s">
        <v>4353</v>
      </c>
      <c r="G24666" t="s">
        <v>2247</v>
      </c>
      <c r="H24666" t="s">
        <v>1919</v>
      </c>
      <c r="I24666" t="s">
        <v>1919</v>
      </c>
      <c r="J24666" s="40">
        <v>0</v>
      </c>
      <c r="K24666" s="40">
        <v>0</v>
      </c>
    </row>
    <row r="24667" spans="1:11" x14ac:dyDescent="0.35">
      <c r="A24667">
        <v>67003</v>
      </c>
      <c r="B24667" t="s">
        <v>411</v>
      </c>
      <c r="C24667" s="70">
        <v>0</v>
      </c>
      <c r="D24667" s="70">
        <v>0</v>
      </c>
      <c r="E24667" s="71">
        <v>44865</v>
      </c>
      <c r="F24667" t="s">
        <v>4352</v>
      </c>
      <c r="G24667" t="s">
        <v>2247</v>
      </c>
      <c r="H24667" t="s">
        <v>1919</v>
      </c>
      <c r="I24667" t="s">
        <v>1919</v>
      </c>
      <c r="J24667" s="40">
        <v>0</v>
      </c>
      <c r="K24667" s="40">
        <v>0</v>
      </c>
    </row>
    <row r="24668" spans="1:11" x14ac:dyDescent="0.35">
      <c r="A24668">
        <v>67003</v>
      </c>
      <c r="B24668" t="s">
        <v>411</v>
      </c>
      <c r="C24668" s="70">
        <v>0</v>
      </c>
      <c r="D24668" s="70">
        <v>0</v>
      </c>
      <c r="E24668" s="71">
        <v>44865</v>
      </c>
      <c r="F24668" t="s">
        <v>4351</v>
      </c>
      <c r="G24668" t="s">
        <v>2247</v>
      </c>
      <c r="H24668" t="s">
        <v>1919</v>
      </c>
      <c r="I24668" t="s">
        <v>1919</v>
      </c>
      <c r="J24668" s="40">
        <v>0</v>
      </c>
      <c r="K24668" s="40">
        <v>0</v>
      </c>
    </row>
    <row r="24669" spans="1:11" x14ac:dyDescent="0.35">
      <c r="A24669">
        <v>67003</v>
      </c>
      <c r="B24669" t="s">
        <v>411</v>
      </c>
      <c r="C24669" s="70">
        <v>0</v>
      </c>
      <c r="D24669" s="70">
        <v>0</v>
      </c>
      <c r="E24669" s="71">
        <v>44865</v>
      </c>
      <c r="F24669" t="s">
        <v>4350</v>
      </c>
      <c r="G24669" t="s">
        <v>2247</v>
      </c>
      <c r="H24669" t="s">
        <v>1919</v>
      </c>
      <c r="I24669" t="s">
        <v>1919</v>
      </c>
      <c r="J24669" s="40">
        <v>0</v>
      </c>
      <c r="K24669" s="40">
        <v>0</v>
      </c>
    </row>
    <row r="24670" spans="1:11" x14ac:dyDescent="0.35">
      <c r="A24670">
        <v>67003</v>
      </c>
      <c r="B24670" t="s">
        <v>411</v>
      </c>
      <c r="C24670" s="70">
        <v>0</v>
      </c>
      <c r="D24670" s="70">
        <v>0</v>
      </c>
      <c r="E24670" s="71">
        <v>44865</v>
      </c>
      <c r="F24670" t="s">
        <v>2260</v>
      </c>
      <c r="G24670" t="s">
        <v>2247</v>
      </c>
      <c r="H24670" t="s">
        <v>1919</v>
      </c>
      <c r="I24670" t="s">
        <v>1919</v>
      </c>
      <c r="J24670" s="40">
        <v>0</v>
      </c>
      <c r="K24670" s="40">
        <v>0</v>
      </c>
    </row>
    <row r="24671" spans="1:11" x14ac:dyDescent="0.35">
      <c r="A24671">
        <v>67003</v>
      </c>
      <c r="B24671" t="s">
        <v>411</v>
      </c>
      <c r="C24671" s="70">
        <v>0</v>
      </c>
      <c r="D24671" s="70">
        <v>0</v>
      </c>
      <c r="E24671" s="71">
        <v>44865</v>
      </c>
      <c r="F24671" t="s">
        <v>4349</v>
      </c>
      <c r="G24671" t="s">
        <v>2247</v>
      </c>
      <c r="H24671" t="s">
        <v>1919</v>
      </c>
      <c r="I24671" t="s">
        <v>1919</v>
      </c>
      <c r="J24671" s="40">
        <v>409.02</v>
      </c>
      <c r="K24671" s="40">
        <v>0</v>
      </c>
    </row>
    <row r="24672" spans="1:11" x14ac:dyDescent="0.35">
      <c r="A24672">
        <v>67003</v>
      </c>
      <c r="B24672" t="s">
        <v>411</v>
      </c>
      <c r="C24672" s="70">
        <v>0</v>
      </c>
      <c r="D24672" s="70">
        <v>0</v>
      </c>
      <c r="E24672" s="71">
        <v>44865</v>
      </c>
      <c r="F24672" t="s">
        <v>4348</v>
      </c>
      <c r="G24672" t="s">
        <v>2247</v>
      </c>
      <c r="H24672" t="s">
        <v>1919</v>
      </c>
      <c r="I24672" t="s">
        <v>1919</v>
      </c>
      <c r="J24672" s="40">
        <v>1838.92</v>
      </c>
      <c r="K24672" s="40">
        <v>0</v>
      </c>
    </row>
    <row r="24673" spans="1:11" x14ac:dyDescent="0.35">
      <c r="A24673">
        <v>67003</v>
      </c>
      <c r="B24673" t="s">
        <v>411</v>
      </c>
      <c r="C24673" s="70">
        <v>0</v>
      </c>
      <c r="D24673" s="70">
        <v>0</v>
      </c>
      <c r="E24673" s="71">
        <v>44865</v>
      </c>
      <c r="F24673" t="s">
        <v>4347</v>
      </c>
      <c r="G24673" t="s">
        <v>2247</v>
      </c>
      <c r="H24673" t="s">
        <v>1919</v>
      </c>
      <c r="I24673" t="s">
        <v>1919</v>
      </c>
      <c r="J24673" s="40">
        <v>0</v>
      </c>
      <c r="K24673" s="40">
        <v>267.29000000000002</v>
      </c>
    </row>
    <row r="24674" spans="1:11" x14ac:dyDescent="0.35">
      <c r="A24674">
        <v>67003</v>
      </c>
      <c r="B24674" t="s">
        <v>411</v>
      </c>
      <c r="C24674" s="70">
        <v>0</v>
      </c>
      <c r="D24674" s="70">
        <v>0</v>
      </c>
      <c r="E24674" s="71">
        <v>44865</v>
      </c>
      <c r="F24674" t="s">
        <v>4346</v>
      </c>
      <c r="G24674" t="s">
        <v>2247</v>
      </c>
      <c r="H24674" t="s">
        <v>1919</v>
      </c>
      <c r="I24674" t="s">
        <v>1919</v>
      </c>
      <c r="J24674" s="40">
        <v>7.37</v>
      </c>
      <c r="K24674" s="40">
        <v>0</v>
      </c>
    </row>
    <row r="24675" spans="1:11" x14ac:dyDescent="0.35">
      <c r="A24675">
        <v>67003</v>
      </c>
      <c r="B24675" t="s">
        <v>411</v>
      </c>
      <c r="C24675" s="70">
        <v>0</v>
      </c>
      <c r="D24675" s="70">
        <v>0</v>
      </c>
      <c r="E24675" s="71">
        <v>44865</v>
      </c>
      <c r="F24675" t="s">
        <v>4345</v>
      </c>
      <c r="G24675" t="s">
        <v>2247</v>
      </c>
      <c r="H24675" t="s">
        <v>1919</v>
      </c>
      <c r="I24675" t="s">
        <v>1919</v>
      </c>
      <c r="J24675" s="40">
        <v>0</v>
      </c>
      <c r="K24675" s="40">
        <v>478.33</v>
      </c>
    </row>
    <row r="24676" spans="1:11" x14ac:dyDescent="0.35">
      <c r="A24676">
        <v>67003</v>
      </c>
      <c r="B24676" t="s">
        <v>411</v>
      </c>
      <c r="C24676" s="70">
        <v>0</v>
      </c>
      <c r="D24676" s="70">
        <v>0</v>
      </c>
      <c r="E24676" s="71">
        <v>44865</v>
      </c>
      <c r="F24676" t="s">
        <v>4344</v>
      </c>
      <c r="G24676" t="s">
        <v>2247</v>
      </c>
      <c r="H24676" t="s">
        <v>1919</v>
      </c>
      <c r="I24676" t="s">
        <v>1919</v>
      </c>
      <c r="J24676" s="40">
        <v>0</v>
      </c>
      <c r="K24676" s="40">
        <v>178.87</v>
      </c>
    </row>
    <row r="24677" spans="1:11" x14ac:dyDescent="0.35">
      <c r="A24677">
        <v>67003</v>
      </c>
      <c r="B24677" t="s">
        <v>411</v>
      </c>
      <c r="C24677" s="70">
        <v>0</v>
      </c>
      <c r="D24677" s="70">
        <v>0</v>
      </c>
      <c r="E24677" s="71">
        <v>44865</v>
      </c>
      <c r="F24677" t="s">
        <v>4343</v>
      </c>
      <c r="G24677" t="s">
        <v>2247</v>
      </c>
      <c r="H24677" t="s">
        <v>1919</v>
      </c>
      <c r="I24677" t="s">
        <v>1919</v>
      </c>
      <c r="J24677" s="40">
        <v>1.91</v>
      </c>
      <c r="K24677" s="40">
        <v>0</v>
      </c>
    </row>
    <row r="24678" spans="1:11" x14ac:dyDescent="0.35">
      <c r="A24678">
        <v>67003</v>
      </c>
      <c r="B24678" t="s">
        <v>411</v>
      </c>
      <c r="C24678" s="70">
        <v>0</v>
      </c>
      <c r="D24678" s="70">
        <v>0</v>
      </c>
      <c r="E24678" s="71">
        <v>44865</v>
      </c>
      <c r="F24678" t="s">
        <v>4342</v>
      </c>
      <c r="G24678" t="s">
        <v>2247</v>
      </c>
      <c r="H24678" t="s">
        <v>1919</v>
      </c>
      <c r="I24678" t="s">
        <v>1919</v>
      </c>
      <c r="J24678" s="40">
        <v>0</v>
      </c>
      <c r="K24678" s="40">
        <v>441.28</v>
      </c>
    </row>
    <row r="24679" spans="1:11" x14ac:dyDescent="0.35">
      <c r="A24679">
        <v>67003</v>
      </c>
      <c r="B24679" t="s">
        <v>411</v>
      </c>
      <c r="C24679" s="70">
        <v>0</v>
      </c>
      <c r="D24679" s="70">
        <v>0</v>
      </c>
      <c r="E24679" s="71">
        <v>44865</v>
      </c>
      <c r="F24679" t="s">
        <v>4341</v>
      </c>
      <c r="G24679" t="s">
        <v>2247</v>
      </c>
      <c r="H24679" t="s">
        <v>1919</v>
      </c>
      <c r="I24679" t="s">
        <v>1919</v>
      </c>
      <c r="J24679" s="40">
        <v>0</v>
      </c>
      <c r="K24679" s="40">
        <v>5641.15</v>
      </c>
    </row>
    <row r="24680" spans="1:11" x14ac:dyDescent="0.35">
      <c r="A24680">
        <v>67003</v>
      </c>
      <c r="B24680" t="s">
        <v>411</v>
      </c>
      <c r="C24680" s="70">
        <v>0</v>
      </c>
      <c r="D24680" s="70">
        <v>0</v>
      </c>
      <c r="E24680" s="71">
        <v>44865</v>
      </c>
      <c r="F24680" t="s">
        <v>4340</v>
      </c>
      <c r="G24680" t="s">
        <v>2247</v>
      </c>
      <c r="H24680" t="s">
        <v>1919</v>
      </c>
      <c r="I24680" t="s">
        <v>1919</v>
      </c>
      <c r="J24680" s="40">
        <v>0</v>
      </c>
      <c r="K24680" s="40">
        <v>2.91</v>
      </c>
    </row>
    <row r="24681" spans="1:11" x14ac:dyDescent="0.35">
      <c r="A24681">
        <v>67003</v>
      </c>
      <c r="B24681" t="s">
        <v>411</v>
      </c>
      <c r="C24681" s="70">
        <v>0</v>
      </c>
      <c r="D24681" s="70">
        <v>0</v>
      </c>
      <c r="E24681" s="71">
        <v>44865</v>
      </c>
      <c r="F24681" t="s">
        <v>4339</v>
      </c>
      <c r="G24681" t="s">
        <v>2247</v>
      </c>
      <c r="H24681" t="s">
        <v>1919</v>
      </c>
      <c r="I24681" t="s">
        <v>1919</v>
      </c>
      <c r="J24681" s="40">
        <v>0</v>
      </c>
      <c r="K24681" s="40">
        <v>0.47</v>
      </c>
    </row>
    <row r="24682" spans="1:11" x14ac:dyDescent="0.35">
      <c r="A24682">
        <v>67003</v>
      </c>
      <c r="B24682" t="s">
        <v>411</v>
      </c>
      <c r="C24682" s="70">
        <v>0</v>
      </c>
      <c r="D24682" s="70">
        <v>0</v>
      </c>
      <c r="E24682" s="71">
        <v>44865</v>
      </c>
      <c r="F24682" t="s">
        <v>4338</v>
      </c>
      <c r="G24682" t="s">
        <v>2247</v>
      </c>
      <c r="H24682" t="s">
        <v>1919</v>
      </c>
      <c r="I24682" t="s">
        <v>1919</v>
      </c>
      <c r="J24682" s="40">
        <v>2471.36</v>
      </c>
      <c r="K24682" s="40">
        <v>0</v>
      </c>
    </row>
    <row r="24683" spans="1:11" x14ac:dyDescent="0.35">
      <c r="A24683">
        <v>67003</v>
      </c>
      <c r="B24683" t="s">
        <v>411</v>
      </c>
      <c r="C24683" s="70">
        <v>0</v>
      </c>
      <c r="D24683" s="70">
        <v>0</v>
      </c>
      <c r="E24683" s="71">
        <v>44865</v>
      </c>
      <c r="F24683" t="s">
        <v>4337</v>
      </c>
      <c r="G24683" t="s">
        <v>2247</v>
      </c>
      <c r="H24683" t="s">
        <v>1919</v>
      </c>
      <c r="I24683" t="s">
        <v>1919</v>
      </c>
      <c r="J24683" s="40">
        <v>0</v>
      </c>
      <c r="K24683" s="40">
        <v>92.4</v>
      </c>
    </row>
    <row r="24684" spans="1:11" x14ac:dyDescent="0.35">
      <c r="A24684">
        <v>67003</v>
      </c>
      <c r="B24684" t="s">
        <v>411</v>
      </c>
      <c r="C24684" s="70">
        <v>0</v>
      </c>
      <c r="D24684" s="70">
        <v>0</v>
      </c>
      <c r="E24684" s="71">
        <v>44865</v>
      </c>
      <c r="F24684" t="s">
        <v>4336</v>
      </c>
      <c r="G24684" t="s">
        <v>2247</v>
      </c>
      <c r="H24684" t="s">
        <v>1919</v>
      </c>
      <c r="I24684" t="s">
        <v>1919</v>
      </c>
      <c r="J24684" s="40">
        <v>0</v>
      </c>
      <c r="K24684" s="40">
        <v>47.08</v>
      </c>
    </row>
    <row r="24685" spans="1:11" x14ac:dyDescent="0.35">
      <c r="A24685">
        <v>67003</v>
      </c>
      <c r="B24685" t="s">
        <v>411</v>
      </c>
      <c r="C24685" s="70">
        <v>0</v>
      </c>
      <c r="D24685" s="70">
        <v>0</v>
      </c>
      <c r="E24685" s="71">
        <v>44865</v>
      </c>
      <c r="F24685" t="s">
        <v>4335</v>
      </c>
      <c r="G24685" t="s">
        <v>2247</v>
      </c>
      <c r="H24685" t="s">
        <v>1919</v>
      </c>
      <c r="I24685" t="s">
        <v>1919</v>
      </c>
      <c r="J24685" s="40">
        <v>0</v>
      </c>
      <c r="K24685" s="40">
        <v>79.52</v>
      </c>
    </row>
    <row r="24686" spans="1:11" x14ac:dyDescent="0.35">
      <c r="A24686">
        <v>67003</v>
      </c>
      <c r="B24686" t="s">
        <v>411</v>
      </c>
      <c r="C24686" s="70">
        <v>0</v>
      </c>
      <c r="D24686" s="70">
        <v>0</v>
      </c>
      <c r="E24686" s="71">
        <v>44865</v>
      </c>
      <c r="F24686" t="s">
        <v>4334</v>
      </c>
      <c r="G24686" t="s">
        <v>2247</v>
      </c>
      <c r="H24686" t="s">
        <v>1919</v>
      </c>
      <c r="I24686" t="s">
        <v>1919</v>
      </c>
      <c r="J24686" s="40">
        <v>0</v>
      </c>
      <c r="K24686" s="40">
        <v>45.9</v>
      </c>
    </row>
    <row r="24687" spans="1:11" x14ac:dyDescent="0.35">
      <c r="A24687">
        <v>67003</v>
      </c>
      <c r="B24687" t="s">
        <v>411</v>
      </c>
      <c r="C24687" s="70">
        <v>0</v>
      </c>
      <c r="D24687" s="70">
        <v>0</v>
      </c>
      <c r="E24687" s="71">
        <v>44865</v>
      </c>
      <c r="F24687" t="s">
        <v>4333</v>
      </c>
      <c r="G24687" t="s">
        <v>2247</v>
      </c>
      <c r="H24687" t="s">
        <v>1919</v>
      </c>
      <c r="I24687" t="s">
        <v>1919</v>
      </c>
      <c r="J24687" s="40">
        <v>0</v>
      </c>
      <c r="K24687" s="40">
        <v>161.01</v>
      </c>
    </row>
    <row r="24688" spans="1:11" x14ac:dyDescent="0.35">
      <c r="A24688">
        <v>67003</v>
      </c>
      <c r="B24688" t="s">
        <v>411</v>
      </c>
      <c r="C24688" s="70">
        <v>0</v>
      </c>
      <c r="D24688" s="70">
        <v>0</v>
      </c>
      <c r="E24688" s="71">
        <v>44865</v>
      </c>
      <c r="F24688" t="s">
        <v>4332</v>
      </c>
      <c r="G24688" t="s">
        <v>2247</v>
      </c>
      <c r="H24688" t="s">
        <v>1919</v>
      </c>
      <c r="I24688" t="s">
        <v>1919</v>
      </c>
      <c r="J24688" s="40">
        <v>0</v>
      </c>
      <c r="K24688" s="40">
        <v>485.71</v>
      </c>
    </row>
    <row r="24689" spans="1:11" x14ac:dyDescent="0.35">
      <c r="A24689">
        <v>67003</v>
      </c>
      <c r="B24689" t="s">
        <v>411</v>
      </c>
      <c r="C24689" s="70">
        <v>0</v>
      </c>
      <c r="D24689" s="70">
        <v>0</v>
      </c>
      <c r="E24689" s="71">
        <v>44865</v>
      </c>
      <c r="F24689" t="s">
        <v>4331</v>
      </c>
      <c r="G24689" t="s">
        <v>2247</v>
      </c>
      <c r="H24689" t="s">
        <v>1919</v>
      </c>
      <c r="I24689" t="s">
        <v>1919</v>
      </c>
      <c r="J24689" s="40">
        <v>4.95</v>
      </c>
      <c r="K24689" s="40">
        <v>0</v>
      </c>
    </row>
    <row r="24690" spans="1:11" x14ac:dyDescent="0.35">
      <c r="A24690">
        <v>67003</v>
      </c>
      <c r="B24690" t="s">
        <v>411</v>
      </c>
      <c r="C24690" s="70">
        <v>0</v>
      </c>
      <c r="D24690" s="70">
        <v>0</v>
      </c>
      <c r="E24690" s="71">
        <v>44865</v>
      </c>
      <c r="F24690" t="s">
        <v>4330</v>
      </c>
      <c r="G24690" t="s">
        <v>2247</v>
      </c>
      <c r="H24690" t="s">
        <v>1919</v>
      </c>
      <c r="I24690" t="s">
        <v>1919</v>
      </c>
      <c r="J24690" s="40">
        <v>0</v>
      </c>
      <c r="K24690" s="40">
        <v>92.55</v>
      </c>
    </row>
    <row r="24691" spans="1:11" x14ac:dyDescent="0.35">
      <c r="A24691">
        <v>67003</v>
      </c>
      <c r="B24691" t="s">
        <v>411</v>
      </c>
      <c r="C24691" s="70">
        <v>0</v>
      </c>
      <c r="D24691" s="70">
        <v>0</v>
      </c>
      <c r="E24691" s="71">
        <v>44865</v>
      </c>
      <c r="F24691" t="s">
        <v>4329</v>
      </c>
      <c r="G24691" t="s">
        <v>2247</v>
      </c>
      <c r="H24691" t="s">
        <v>1919</v>
      </c>
      <c r="I24691" t="s">
        <v>1919</v>
      </c>
      <c r="J24691" s="40">
        <v>4.63</v>
      </c>
      <c r="K24691" s="40">
        <v>0</v>
      </c>
    </row>
    <row r="24692" spans="1:11" x14ac:dyDescent="0.35">
      <c r="A24692">
        <v>67003</v>
      </c>
      <c r="B24692" t="s">
        <v>411</v>
      </c>
      <c r="C24692" s="70">
        <v>0</v>
      </c>
      <c r="D24692" s="70">
        <v>0</v>
      </c>
      <c r="E24692" s="71">
        <v>44865</v>
      </c>
      <c r="F24692" t="s">
        <v>4328</v>
      </c>
      <c r="G24692" t="s">
        <v>2247</v>
      </c>
      <c r="H24692" t="s">
        <v>1919</v>
      </c>
      <c r="I24692" t="s">
        <v>1919</v>
      </c>
      <c r="J24692" s="40">
        <v>0</v>
      </c>
      <c r="K24692" s="40">
        <v>49.34</v>
      </c>
    </row>
    <row r="24693" spans="1:11" x14ac:dyDescent="0.35">
      <c r="A24693">
        <v>67003</v>
      </c>
      <c r="B24693" t="s">
        <v>411</v>
      </c>
      <c r="C24693" s="70">
        <v>0</v>
      </c>
      <c r="D24693" s="70">
        <v>0</v>
      </c>
      <c r="E24693" s="71">
        <v>44865</v>
      </c>
      <c r="F24693" t="s">
        <v>4327</v>
      </c>
      <c r="G24693" t="s">
        <v>2247</v>
      </c>
      <c r="H24693" t="s">
        <v>1919</v>
      </c>
      <c r="I24693" t="s">
        <v>1919</v>
      </c>
      <c r="J24693" s="40">
        <v>0</v>
      </c>
      <c r="K24693" s="40">
        <v>13.49</v>
      </c>
    </row>
    <row r="24694" spans="1:11" x14ac:dyDescent="0.35">
      <c r="A24694">
        <v>67003</v>
      </c>
      <c r="B24694" t="s">
        <v>411</v>
      </c>
      <c r="C24694" s="70">
        <v>0</v>
      </c>
      <c r="D24694" s="70">
        <v>0</v>
      </c>
      <c r="E24694" s="71">
        <v>44865</v>
      </c>
      <c r="F24694" t="s">
        <v>4326</v>
      </c>
      <c r="G24694" t="s">
        <v>2247</v>
      </c>
      <c r="H24694" t="s">
        <v>1919</v>
      </c>
      <c r="I24694" t="s">
        <v>1919</v>
      </c>
      <c r="J24694" s="40">
        <v>0</v>
      </c>
      <c r="K24694" s="40">
        <v>100.11</v>
      </c>
    </row>
    <row r="24695" spans="1:11" x14ac:dyDescent="0.35">
      <c r="A24695">
        <v>67003</v>
      </c>
      <c r="B24695" t="s">
        <v>411</v>
      </c>
      <c r="C24695" s="70">
        <v>0</v>
      </c>
      <c r="D24695" s="70">
        <v>0</v>
      </c>
      <c r="E24695" s="71">
        <v>44865</v>
      </c>
      <c r="F24695" t="s">
        <v>4325</v>
      </c>
      <c r="G24695" t="s">
        <v>2247</v>
      </c>
      <c r="H24695" t="s">
        <v>1919</v>
      </c>
      <c r="I24695" t="s">
        <v>1919</v>
      </c>
      <c r="J24695" s="40">
        <v>0</v>
      </c>
      <c r="K24695" s="40">
        <v>1.67</v>
      </c>
    </row>
    <row r="24696" spans="1:11" x14ac:dyDescent="0.35">
      <c r="A24696">
        <v>67003</v>
      </c>
      <c r="B24696" t="s">
        <v>411</v>
      </c>
      <c r="C24696" s="70">
        <v>0</v>
      </c>
      <c r="D24696" s="70">
        <v>0</v>
      </c>
      <c r="E24696" s="71">
        <v>44865</v>
      </c>
      <c r="F24696" t="s">
        <v>4324</v>
      </c>
      <c r="G24696" t="s">
        <v>2247</v>
      </c>
      <c r="H24696" t="s">
        <v>1919</v>
      </c>
      <c r="I24696" t="s">
        <v>1919</v>
      </c>
      <c r="J24696" s="40">
        <v>535.11</v>
      </c>
      <c r="K24696" s="40">
        <v>0</v>
      </c>
    </row>
    <row r="24697" spans="1:11" x14ac:dyDescent="0.35">
      <c r="A24697">
        <v>67003</v>
      </c>
      <c r="B24697" t="s">
        <v>411</v>
      </c>
      <c r="C24697" s="70">
        <v>0</v>
      </c>
      <c r="D24697" s="70">
        <v>0</v>
      </c>
      <c r="E24697" s="71">
        <v>44865</v>
      </c>
      <c r="F24697" t="s">
        <v>4323</v>
      </c>
      <c r="G24697" t="s">
        <v>2247</v>
      </c>
      <c r="H24697" t="s">
        <v>1919</v>
      </c>
      <c r="I24697" t="s">
        <v>1919</v>
      </c>
      <c r="J24697" s="40">
        <v>0</v>
      </c>
      <c r="K24697" s="40">
        <v>6.87</v>
      </c>
    </row>
    <row r="24698" spans="1:11" x14ac:dyDescent="0.35">
      <c r="A24698">
        <v>67003</v>
      </c>
      <c r="B24698" t="s">
        <v>411</v>
      </c>
      <c r="C24698" s="70">
        <v>0</v>
      </c>
      <c r="D24698" s="70">
        <v>0</v>
      </c>
      <c r="E24698" s="71">
        <v>44865</v>
      </c>
      <c r="F24698" t="s">
        <v>4322</v>
      </c>
      <c r="G24698" t="s">
        <v>2247</v>
      </c>
      <c r="H24698" t="s">
        <v>1919</v>
      </c>
      <c r="I24698" t="s">
        <v>1919</v>
      </c>
      <c r="J24698" s="40">
        <v>39.15</v>
      </c>
      <c r="K24698" s="40">
        <v>0</v>
      </c>
    </row>
    <row r="24699" spans="1:11" x14ac:dyDescent="0.35">
      <c r="A24699">
        <v>67003</v>
      </c>
      <c r="B24699" t="s">
        <v>411</v>
      </c>
      <c r="C24699" s="70">
        <v>0</v>
      </c>
      <c r="D24699" s="70">
        <v>0</v>
      </c>
      <c r="E24699" s="71">
        <v>44865</v>
      </c>
      <c r="F24699" t="s">
        <v>4321</v>
      </c>
      <c r="G24699" t="s">
        <v>2247</v>
      </c>
      <c r="H24699" t="s">
        <v>1919</v>
      </c>
      <c r="I24699" t="s">
        <v>1919</v>
      </c>
      <c r="J24699" s="40">
        <v>0</v>
      </c>
      <c r="K24699" s="40">
        <v>19.059999999999999</v>
      </c>
    </row>
    <row r="24700" spans="1:11" x14ac:dyDescent="0.35">
      <c r="A24700">
        <v>67003</v>
      </c>
      <c r="B24700" t="s">
        <v>411</v>
      </c>
      <c r="C24700" s="70">
        <v>0</v>
      </c>
      <c r="D24700" s="70">
        <v>0</v>
      </c>
      <c r="E24700" s="71">
        <v>44865</v>
      </c>
      <c r="F24700" t="s">
        <v>4320</v>
      </c>
      <c r="G24700" t="s">
        <v>2247</v>
      </c>
      <c r="H24700" t="s">
        <v>1919</v>
      </c>
      <c r="I24700" t="s">
        <v>1919</v>
      </c>
      <c r="J24700" s="40">
        <v>253.12</v>
      </c>
      <c r="K24700" s="40">
        <v>0</v>
      </c>
    </row>
    <row r="24701" spans="1:11" x14ac:dyDescent="0.35">
      <c r="A24701">
        <v>67003</v>
      </c>
      <c r="B24701" t="s">
        <v>411</v>
      </c>
      <c r="C24701" s="70">
        <v>0</v>
      </c>
      <c r="D24701" s="70">
        <v>0</v>
      </c>
      <c r="E24701" s="71">
        <v>44865</v>
      </c>
      <c r="F24701" t="s">
        <v>4319</v>
      </c>
      <c r="G24701" t="s">
        <v>2247</v>
      </c>
      <c r="H24701" t="s">
        <v>1919</v>
      </c>
      <c r="I24701" t="s">
        <v>1919</v>
      </c>
      <c r="J24701" s="40">
        <v>0</v>
      </c>
      <c r="K24701" s="40">
        <v>7771.58</v>
      </c>
    </row>
    <row r="24702" spans="1:11" x14ac:dyDescent="0.35">
      <c r="A24702">
        <v>67003</v>
      </c>
      <c r="B24702" t="s">
        <v>411</v>
      </c>
      <c r="C24702" s="70">
        <v>0</v>
      </c>
      <c r="D24702" s="70">
        <v>0</v>
      </c>
      <c r="E24702" s="71">
        <v>44865</v>
      </c>
      <c r="F24702" t="s">
        <v>4318</v>
      </c>
      <c r="G24702" t="s">
        <v>2247</v>
      </c>
      <c r="H24702" t="s">
        <v>1919</v>
      </c>
      <c r="I24702" t="s">
        <v>1919</v>
      </c>
      <c r="J24702" s="40">
        <v>0</v>
      </c>
      <c r="K24702" s="40">
        <v>137.94999999999999</v>
      </c>
    </row>
    <row r="24703" spans="1:11" x14ac:dyDescent="0.35">
      <c r="A24703">
        <v>67003</v>
      </c>
      <c r="B24703" t="s">
        <v>411</v>
      </c>
      <c r="C24703" s="70">
        <v>0</v>
      </c>
      <c r="D24703" s="70">
        <v>0</v>
      </c>
      <c r="E24703" s="71">
        <v>44865</v>
      </c>
      <c r="F24703" t="s">
        <v>4317</v>
      </c>
      <c r="G24703" t="s">
        <v>2247</v>
      </c>
      <c r="H24703" t="s">
        <v>1919</v>
      </c>
      <c r="I24703" t="s">
        <v>1919</v>
      </c>
      <c r="J24703" s="40">
        <v>0</v>
      </c>
      <c r="K24703" s="40">
        <v>4.7699999999999996</v>
      </c>
    </row>
    <row r="24704" spans="1:11" x14ac:dyDescent="0.35">
      <c r="A24704">
        <v>67003</v>
      </c>
      <c r="B24704" t="s">
        <v>411</v>
      </c>
      <c r="C24704" s="70">
        <v>0</v>
      </c>
      <c r="D24704" s="70">
        <v>0</v>
      </c>
      <c r="E24704" s="71">
        <v>44865</v>
      </c>
      <c r="F24704" t="s">
        <v>4316</v>
      </c>
      <c r="G24704" t="s">
        <v>2247</v>
      </c>
      <c r="H24704" t="s">
        <v>1919</v>
      </c>
      <c r="I24704" t="s">
        <v>1919</v>
      </c>
      <c r="J24704" s="40">
        <v>0</v>
      </c>
      <c r="K24704" s="40">
        <v>1561.36</v>
      </c>
    </row>
    <row r="24705" spans="1:11" x14ac:dyDescent="0.35">
      <c r="A24705">
        <v>67003</v>
      </c>
      <c r="B24705" t="s">
        <v>411</v>
      </c>
      <c r="C24705" s="70">
        <v>0</v>
      </c>
      <c r="D24705" s="70">
        <v>0</v>
      </c>
      <c r="E24705" s="71">
        <v>44865</v>
      </c>
      <c r="F24705" t="s">
        <v>4315</v>
      </c>
      <c r="G24705" t="s">
        <v>2247</v>
      </c>
      <c r="H24705" t="s">
        <v>1919</v>
      </c>
      <c r="I24705" t="s">
        <v>1919</v>
      </c>
      <c r="J24705" s="40">
        <v>1046.57</v>
      </c>
      <c r="K24705" s="40">
        <v>0</v>
      </c>
    </row>
    <row r="24706" spans="1:11" x14ac:dyDescent="0.35">
      <c r="A24706">
        <v>67003</v>
      </c>
      <c r="B24706" t="s">
        <v>411</v>
      </c>
      <c r="C24706" s="70">
        <v>0</v>
      </c>
      <c r="D24706" s="70">
        <v>0</v>
      </c>
      <c r="E24706" s="71">
        <v>44865</v>
      </c>
      <c r="F24706" t="s">
        <v>4314</v>
      </c>
      <c r="G24706" t="s">
        <v>2247</v>
      </c>
      <c r="H24706" t="s">
        <v>1919</v>
      </c>
      <c r="I24706" t="s">
        <v>1919</v>
      </c>
      <c r="J24706" s="40">
        <v>53.29</v>
      </c>
      <c r="K24706" s="40">
        <v>0</v>
      </c>
    </row>
    <row r="24707" spans="1:11" x14ac:dyDescent="0.35">
      <c r="A24707">
        <v>67003</v>
      </c>
      <c r="B24707" t="s">
        <v>411</v>
      </c>
      <c r="C24707" s="70">
        <v>0</v>
      </c>
      <c r="D24707" s="70">
        <v>0</v>
      </c>
      <c r="E24707" s="71">
        <v>44865</v>
      </c>
      <c r="F24707" t="s">
        <v>4313</v>
      </c>
      <c r="G24707" t="s">
        <v>2247</v>
      </c>
      <c r="H24707" t="s">
        <v>1919</v>
      </c>
      <c r="I24707" t="s">
        <v>1919</v>
      </c>
      <c r="J24707" s="40">
        <v>122.65</v>
      </c>
      <c r="K24707" s="40">
        <v>0</v>
      </c>
    </row>
    <row r="24708" spans="1:11" x14ac:dyDescent="0.35">
      <c r="A24708">
        <v>67003</v>
      </c>
      <c r="B24708" t="s">
        <v>411</v>
      </c>
      <c r="C24708" s="70">
        <v>0</v>
      </c>
      <c r="D24708" s="70">
        <v>0</v>
      </c>
      <c r="E24708" s="71">
        <v>44865</v>
      </c>
      <c r="F24708" t="s">
        <v>4312</v>
      </c>
      <c r="G24708" t="s">
        <v>2247</v>
      </c>
      <c r="H24708" t="s">
        <v>1919</v>
      </c>
      <c r="I24708" t="s">
        <v>1919</v>
      </c>
      <c r="J24708" s="40">
        <v>27.71</v>
      </c>
      <c r="K24708" s="40">
        <v>0</v>
      </c>
    </row>
    <row r="24709" spans="1:11" x14ac:dyDescent="0.35">
      <c r="A24709">
        <v>67003</v>
      </c>
      <c r="B24709" t="s">
        <v>411</v>
      </c>
      <c r="C24709" s="70">
        <v>0</v>
      </c>
      <c r="D24709" s="70">
        <v>0</v>
      </c>
      <c r="E24709" s="71">
        <v>44865</v>
      </c>
      <c r="F24709" t="s">
        <v>4311</v>
      </c>
      <c r="G24709" t="s">
        <v>2247</v>
      </c>
      <c r="H24709" t="s">
        <v>1919</v>
      </c>
      <c r="I24709" t="s">
        <v>1919</v>
      </c>
      <c r="J24709" s="40">
        <v>0</v>
      </c>
      <c r="K24709" s="40">
        <v>8.02</v>
      </c>
    </row>
    <row r="24710" spans="1:11" x14ac:dyDescent="0.35">
      <c r="A24710">
        <v>67003</v>
      </c>
      <c r="B24710" t="s">
        <v>411</v>
      </c>
      <c r="C24710" s="70">
        <v>0</v>
      </c>
      <c r="D24710" s="70">
        <v>0</v>
      </c>
      <c r="E24710" s="71">
        <v>44865</v>
      </c>
      <c r="F24710" t="s">
        <v>4310</v>
      </c>
      <c r="G24710" t="s">
        <v>2247</v>
      </c>
      <c r="H24710" t="s">
        <v>1919</v>
      </c>
      <c r="I24710" t="s">
        <v>1919</v>
      </c>
      <c r="J24710" s="40">
        <v>0</v>
      </c>
      <c r="K24710" s="40">
        <v>343.74</v>
      </c>
    </row>
    <row r="24711" spans="1:11" x14ac:dyDescent="0.35">
      <c r="A24711">
        <v>67003</v>
      </c>
      <c r="B24711" t="s">
        <v>411</v>
      </c>
      <c r="C24711" s="70">
        <v>0</v>
      </c>
      <c r="D24711" s="70">
        <v>0</v>
      </c>
      <c r="E24711" s="71">
        <v>44865</v>
      </c>
      <c r="F24711" t="s">
        <v>4309</v>
      </c>
      <c r="G24711" t="s">
        <v>2247</v>
      </c>
      <c r="H24711" t="s">
        <v>1919</v>
      </c>
      <c r="I24711" t="s">
        <v>1919</v>
      </c>
      <c r="J24711" s="40">
        <v>6.97</v>
      </c>
      <c r="K24711" s="40">
        <v>0</v>
      </c>
    </row>
    <row r="24712" spans="1:11" x14ac:dyDescent="0.35">
      <c r="A24712">
        <v>67003</v>
      </c>
      <c r="B24712" t="s">
        <v>411</v>
      </c>
      <c r="C24712" s="70">
        <v>0</v>
      </c>
      <c r="D24712" s="70">
        <v>0</v>
      </c>
      <c r="E24712" s="71">
        <v>44865</v>
      </c>
      <c r="F24712" t="s">
        <v>4308</v>
      </c>
      <c r="G24712" t="s">
        <v>2247</v>
      </c>
      <c r="H24712" t="s">
        <v>1919</v>
      </c>
      <c r="I24712" t="s">
        <v>1919</v>
      </c>
      <c r="J24712" s="40">
        <v>1.72</v>
      </c>
      <c r="K24712" s="40">
        <v>0</v>
      </c>
    </row>
    <row r="24713" spans="1:11" x14ac:dyDescent="0.35">
      <c r="A24713">
        <v>67003</v>
      </c>
      <c r="B24713" t="s">
        <v>411</v>
      </c>
      <c r="C24713" s="70">
        <v>0</v>
      </c>
      <c r="D24713" s="70">
        <v>0</v>
      </c>
      <c r="E24713" s="71">
        <v>44865</v>
      </c>
      <c r="F24713" t="s">
        <v>4307</v>
      </c>
      <c r="G24713" t="s">
        <v>2247</v>
      </c>
      <c r="H24713" t="s">
        <v>1919</v>
      </c>
      <c r="I24713" t="s">
        <v>1919</v>
      </c>
      <c r="J24713" s="40">
        <v>19.829999999999998</v>
      </c>
      <c r="K24713" s="40">
        <v>0</v>
      </c>
    </row>
    <row r="24714" spans="1:11" x14ac:dyDescent="0.35">
      <c r="A24714">
        <v>67003</v>
      </c>
      <c r="B24714" t="s">
        <v>411</v>
      </c>
      <c r="C24714" s="70">
        <v>0</v>
      </c>
      <c r="D24714" s="70">
        <v>0</v>
      </c>
      <c r="E24714" s="71">
        <v>44865</v>
      </c>
      <c r="F24714" t="s">
        <v>4306</v>
      </c>
      <c r="G24714" t="s">
        <v>2247</v>
      </c>
      <c r="H24714" t="s">
        <v>1919</v>
      </c>
      <c r="I24714" t="s">
        <v>1919</v>
      </c>
      <c r="J24714" s="40">
        <v>8.68</v>
      </c>
      <c r="K24714" s="40">
        <v>0</v>
      </c>
    </row>
    <row r="24715" spans="1:11" x14ac:dyDescent="0.35">
      <c r="A24715">
        <v>67003</v>
      </c>
      <c r="B24715" t="s">
        <v>411</v>
      </c>
      <c r="C24715" s="70">
        <v>0</v>
      </c>
      <c r="D24715" s="70">
        <v>0</v>
      </c>
      <c r="E24715" s="71">
        <v>44868</v>
      </c>
      <c r="F24715" t="s">
        <v>4305</v>
      </c>
      <c r="G24715" t="s">
        <v>1907</v>
      </c>
      <c r="H24715" t="s">
        <v>4304</v>
      </c>
      <c r="I24715" t="s">
        <v>4303</v>
      </c>
      <c r="J24715" s="40">
        <v>12.94</v>
      </c>
      <c r="K24715" s="40">
        <v>0</v>
      </c>
    </row>
    <row r="24716" spans="1:11" x14ac:dyDescent="0.35">
      <c r="A24716">
        <v>67003</v>
      </c>
      <c r="B24716" t="s">
        <v>411</v>
      </c>
      <c r="C24716" s="70">
        <v>0</v>
      </c>
      <c r="D24716" s="70">
        <v>0</v>
      </c>
      <c r="E24716" s="71">
        <v>44872</v>
      </c>
      <c r="F24716" t="s">
        <v>4302</v>
      </c>
      <c r="G24716" t="s">
        <v>1907</v>
      </c>
      <c r="H24716" t="s">
        <v>2352</v>
      </c>
      <c r="I24716" t="s">
        <v>2347</v>
      </c>
      <c r="J24716" s="40">
        <v>158.02000000000001</v>
      </c>
      <c r="K24716" s="40">
        <v>0</v>
      </c>
    </row>
    <row r="24717" spans="1:11" x14ac:dyDescent="0.35">
      <c r="A24717">
        <v>67003</v>
      </c>
      <c r="B24717" t="s">
        <v>411</v>
      </c>
      <c r="C24717" s="70">
        <v>0</v>
      </c>
      <c r="D24717" s="70">
        <v>0</v>
      </c>
      <c r="E24717" s="71">
        <v>44872</v>
      </c>
      <c r="F24717" t="s">
        <v>4301</v>
      </c>
      <c r="G24717" t="s">
        <v>1907</v>
      </c>
      <c r="H24717" t="s">
        <v>4300</v>
      </c>
      <c r="I24717" t="s">
        <v>4299</v>
      </c>
      <c r="J24717" s="40">
        <v>0</v>
      </c>
      <c r="K24717" s="40">
        <v>40.630000000000003</v>
      </c>
    </row>
    <row r="24718" spans="1:11" x14ac:dyDescent="0.35">
      <c r="A24718">
        <v>67003</v>
      </c>
      <c r="B24718" t="s">
        <v>411</v>
      </c>
      <c r="C24718" s="70">
        <v>0</v>
      </c>
      <c r="D24718" s="70">
        <v>0</v>
      </c>
      <c r="E24718" s="71">
        <v>44888</v>
      </c>
      <c r="F24718" t="s">
        <v>4298</v>
      </c>
      <c r="G24718" t="s">
        <v>1907</v>
      </c>
      <c r="H24718" t="s">
        <v>4297</v>
      </c>
      <c r="I24718" t="s">
        <v>4296</v>
      </c>
      <c r="J24718" s="40">
        <v>0</v>
      </c>
      <c r="K24718" s="40">
        <v>12.96</v>
      </c>
    </row>
    <row r="24719" spans="1:11" x14ac:dyDescent="0.35">
      <c r="A24719">
        <v>67003</v>
      </c>
      <c r="B24719" t="s">
        <v>411</v>
      </c>
      <c r="C24719" s="70">
        <v>0</v>
      </c>
      <c r="D24719" s="70">
        <v>0</v>
      </c>
      <c r="E24719" s="71">
        <v>44888</v>
      </c>
      <c r="F24719" t="s">
        <v>4295</v>
      </c>
      <c r="G24719" t="s">
        <v>1907</v>
      </c>
      <c r="H24719" t="s">
        <v>4294</v>
      </c>
      <c r="I24719" t="s">
        <v>4293</v>
      </c>
      <c r="J24719" s="40">
        <v>6959.15</v>
      </c>
      <c r="K24719" s="40">
        <v>0</v>
      </c>
    </row>
    <row r="24720" spans="1:11" x14ac:dyDescent="0.35">
      <c r="A24720">
        <v>67003</v>
      </c>
      <c r="B24720" t="s">
        <v>411</v>
      </c>
      <c r="C24720" s="70">
        <v>0</v>
      </c>
      <c r="D24720" s="70">
        <v>0</v>
      </c>
      <c r="E24720" s="71">
        <v>44888</v>
      </c>
      <c r="F24720" t="s">
        <v>4292</v>
      </c>
      <c r="G24720" t="s">
        <v>1907</v>
      </c>
      <c r="H24720" t="s">
        <v>4291</v>
      </c>
      <c r="I24720" t="s">
        <v>4290</v>
      </c>
      <c r="J24720" s="40">
        <v>6330.54</v>
      </c>
      <c r="K24720" s="40">
        <v>0</v>
      </c>
    </row>
    <row r="24721" spans="1:11" x14ac:dyDescent="0.35">
      <c r="A24721">
        <v>67003</v>
      </c>
      <c r="B24721" t="s">
        <v>411</v>
      </c>
      <c r="C24721" s="70">
        <v>0</v>
      </c>
      <c r="D24721" s="70">
        <v>0</v>
      </c>
      <c r="E24721" s="71">
        <v>44888</v>
      </c>
      <c r="F24721" t="s">
        <v>4289</v>
      </c>
      <c r="G24721" t="s">
        <v>1907</v>
      </c>
      <c r="H24721" t="s">
        <v>4288</v>
      </c>
      <c r="I24721" t="s">
        <v>4287</v>
      </c>
      <c r="J24721" s="40">
        <v>3207.84</v>
      </c>
      <c r="K24721" s="40">
        <v>0</v>
      </c>
    </row>
    <row r="24722" spans="1:11" x14ac:dyDescent="0.35">
      <c r="A24722">
        <v>67003</v>
      </c>
      <c r="B24722" t="s">
        <v>411</v>
      </c>
      <c r="C24722" s="70">
        <v>0</v>
      </c>
      <c r="D24722" s="70">
        <v>0</v>
      </c>
      <c r="E24722" s="71">
        <v>44888</v>
      </c>
      <c r="F24722" t="s">
        <v>4286</v>
      </c>
      <c r="G24722" t="s">
        <v>1907</v>
      </c>
      <c r="H24722" t="s">
        <v>4285</v>
      </c>
      <c r="I24722" t="s">
        <v>4284</v>
      </c>
      <c r="J24722" s="40">
        <v>4056.68</v>
      </c>
      <c r="K24722" s="40">
        <v>0</v>
      </c>
    </row>
    <row r="24723" spans="1:11" x14ac:dyDescent="0.35">
      <c r="A24723">
        <v>67003</v>
      </c>
      <c r="B24723" t="s">
        <v>411</v>
      </c>
      <c r="C24723" s="70">
        <v>0</v>
      </c>
      <c r="D24723" s="70">
        <v>0</v>
      </c>
      <c r="E24723" s="71">
        <v>44888</v>
      </c>
      <c r="F24723" t="s">
        <v>4283</v>
      </c>
      <c r="G24723" t="s">
        <v>1907</v>
      </c>
      <c r="H24723" t="s">
        <v>4281</v>
      </c>
      <c r="I24723" t="s">
        <v>4280</v>
      </c>
      <c r="J24723" s="40">
        <v>0</v>
      </c>
      <c r="K24723" s="40">
        <v>-12.96</v>
      </c>
    </row>
    <row r="24724" spans="1:11" x14ac:dyDescent="0.35">
      <c r="A24724">
        <v>67003</v>
      </c>
      <c r="B24724" t="s">
        <v>411</v>
      </c>
      <c r="C24724" s="70">
        <v>0</v>
      </c>
      <c r="D24724" s="70">
        <v>0</v>
      </c>
      <c r="E24724" s="71">
        <v>44888</v>
      </c>
      <c r="F24724" t="s">
        <v>4282</v>
      </c>
      <c r="G24724" t="s">
        <v>1907</v>
      </c>
      <c r="H24724" t="s">
        <v>4281</v>
      </c>
      <c r="I24724" t="s">
        <v>4280</v>
      </c>
      <c r="J24724" s="40">
        <v>0</v>
      </c>
      <c r="K24724" s="40">
        <v>229.12</v>
      </c>
    </row>
    <row r="24725" spans="1:11" x14ac:dyDescent="0.35">
      <c r="A24725">
        <v>67003</v>
      </c>
      <c r="B24725" t="s">
        <v>411</v>
      </c>
      <c r="C24725" s="70">
        <v>0</v>
      </c>
      <c r="D24725" s="70">
        <v>0</v>
      </c>
      <c r="E24725" s="71">
        <v>44892</v>
      </c>
      <c r="F24725" t="s">
        <v>4279</v>
      </c>
      <c r="G24725" t="s">
        <v>1907</v>
      </c>
      <c r="H24725" t="s">
        <v>4278</v>
      </c>
      <c r="I24725" t="s">
        <v>4277</v>
      </c>
      <c r="J24725" s="40">
        <v>0</v>
      </c>
      <c r="K24725" s="40">
        <v>3.48</v>
      </c>
    </row>
    <row r="24726" spans="1:11" x14ac:dyDescent="0.35">
      <c r="A24726">
        <v>67003</v>
      </c>
      <c r="B24726" t="s">
        <v>411</v>
      </c>
      <c r="C24726" s="70">
        <v>0</v>
      </c>
      <c r="D24726" s="70">
        <v>0</v>
      </c>
      <c r="E24726" s="71">
        <v>44895</v>
      </c>
      <c r="F24726" t="s">
        <v>4276</v>
      </c>
      <c r="G24726" t="s">
        <v>2247</v>
      </c>
      <c r="H24726" t="s">
        <v>1916</v>
      </c>
      <c r="I24726" t="s">
        <v>1916</v>
      </c>
      <c r="J24726" s="40">
        <v>0</v>
      </c>
      <c r="K24726" s="40">
        <v>0</v>
      </c>
    </row>
    <row r="24727" spans="1:11" x14ac:dyDescent="0.35">
      <c r="A24727">
        <v>67003</v>
      </c>
      <c r="B24727" t="s">
        <v>411</v>
      </c>
      <c r="C24727" s="70">
        <v>0</v>
      </c>
      <c r="D24727" s="70">
        <v>0</v>
      </c>
      <c r="E24727" s="71">
        <v>44895</v>
      </c>
      <c r="F24727" t="s">
        <v>4275</v>
      </c>
      <c r="G24727" t="s">
        <v>2247</v>
      </c>
      <c r="H24727" t="s">
        <v>1916</v>
      </c>
      <c r="I24727" t="s">
        <v>1916</v>
      </c>
      <c r="J24727" s="40">
        <v>0</v>
      </c>
      <c r="K24727" s="40">
        <v>0</v>
      </c>
    </row>
    <row r="24728" spans="1:11" x14ac:dyDescent="0.35">
      <c r="A24728">
        <v>67003</v>
      </c>
      <c r="B24728" t="s">
        <v>411</v>
      </c>
      <c r="C24728" s="70">
        <v>0</v>
      </c>
      <c r="D24728" s="70">
        <v>0</v>
      </c>
      <c r="E24728" s="71">
        <v>44895</v>
      </c>
      <c r="F24728" t="s">
        <v>4274</v>
      </c>
      <c r="G24728" t="s">
        <v>2247</v>
      </c>
      <c r="H24728" t="s">
        <v>1916</v>
      </c>
      <c r="I24728" t="s">
        <v>1916</v>
      </c>
      <c r="J24728" s="40">
        <v>0</v>
      </c>
      <c r="K24728" s="40">
        <v>0</v>
      </c>
    </row>
    <row r="24729" spans="1:11" x14ac:dyDescent="0.35">
      <c r="A24729">
        <v>67003</v>
      </c>
      <c r="B24729" t="s">
        <v>411</v>
      </c>
      <c r="C24729" s="70">
        <v>0</v>
      </c>
      <c r="D24729" s="70">
        <v>0</v>
      </c>
      <c r="E24729" s="71">
        <v>44895</v>
      </c>
      <c r="F24729" t="s">
        <v>4273</v>
      </c>
      <c r="G24729" t="s">
        <v>2247</v>
      </c>
      <c r="H24729" t="s">
        <v>1916</v>
      </c>
      <c r="I24729" t="s">
        <v>1916</v>
      </c>
      <c r="J24729" s="40">
        <v>0</v>
      </c>
      <c r="K24729" s="40">
        <v>0</v>
      </c>
    </row>
    <row r="24730" spans="1:11" x14ac:dyDescent="0.35">
      <c r="A24730">
        <v>67003</v>
      </c>
      <c r="B24730" t="s">
        <v>411</v>
      </c>
      <c r="C24730" s="70">
        <v>0</v>
      </c>
      <c r="D24730" s="70">
        <v>0</v>
      </c>
      <c r="E24730" s="71">
        <v>44895</v>
      </c>
      <c r="F24730" t="s">
        <v>4272</v>
      </c>
      <c r="G24730" t="s">
        <v>2247</v>
      </c>
      <c r="H24730" t="s">
        <v>1916</v>
      </c>
      <c r="I24730" t="s">
        <v>1916</v>
      </c>
      <c r="J24730" s="40">
        <v>0</v>
      </c>
      <c r="K24730" s="40">
        <v>0</v>
      </c>
    </row>
    <row r="24731" spans="1:11" x14ac:dyDescent="0.35">
      <c r="A24731">
        <v>67003</v>
      </c>
      <c r="B24731" t="s">
        <v>411</v>
      </c>
      <c r="C24731" s="70">
        <v>0</v>
      </c>
      <c r="D24731" s="70">
        <v>0</v>
      </c>
      <c r="E24731" s="71">
        <v>44895</v>
      </c>
      <c r="F24731" t="s">
        <v>4271</v>
      </c>
      <c r="G24731" t="s">
        <v>2247</v>
      </c>
      <c r="H24731" t="s">
        <v>1916</v>
      </c>
      <c r="I24731" t="s">
        <v>1916</v>
      </c>
      <c r="J24731" s="40">
        <v>0</v>
      </c>
      <c r="K24731" s="40">
        <v>0</v>
      </c>
    </row>
    <row r="24732" spans="1:11" x14ac:dyDescent="0.35">
      <c r="A24732">
        <v>67003</v>
      </c>
      <c r="B24732" t="s">
        <v>411</v>
      </c>
      <c r="C24732" s="70">
        <v>0</v>
      </c>
      <c r="D24732" s="70">
        <v>0</v>
      </c>
      <c r="E24732" s="71">
        <v>44895</v>
      </c>
      <c r="F24732" t="s">
        <v>4270</v>
      </c>
      <c r="G24732" t="s">
        <v>2247</v>
      </c>
      <c r="H24732" t="s">
        <v>1916</v>
      </c>
      <c r="I24732" t="s">
        <v>1916</v>
      </c>
      <c r="J24732" s="40">
        <v>0</v>
      </c>
      <c r="K24732" s="40">
        <v>0</v>
      </c>
    </row>
    <row r="24733" spans="1:11" x14ac:dyDescent="0.35">
      <c r="A24733">
        <v>67003</v>
      </c>
      <c r="B24733" t="s">
        <v>411</v>
      </c>
      <c r="C24733" s="70">
        <v>0</v>
      </c>
      <c r="D24733" s="70">
        <v>0</v>
      </c>
      <c r="E24733" s="71">
        <v>44895</v>
      </c>
      <c r="F24733" t="s">
        <v>4269</v>
      </c>
      <c r="G24733" t="s">
        <v>2247</v>
      </c>
      <c r="H24733" t="s">
        <v>1916</v>
      </c>
      <c r="I24733" t="s">
        <v>1916</v>
      </c>
      <c r="J24733" s="40">
        <v>0</v>
      </c>
      <c r="K24733" s="40">
        <v>0</v>
      </c>
    </row>
    <row r="24734" spans="1:11" x14ac:dyDescent="0.35">
      <c r="A24734">
        <v>67003</v>
      </c>
      <c r="B24734" t="s">
        <v>411</v>
      </c>
      <c r="C24734" s="70">
        <v>0</v>
      </c>
      <c r="D24734" s="70">
        <v>0</v>
      </c>
      <c r="E24734" s="71">
        <v>44895</v>
      </c>
      <c r="F24734" t="s">
        <v>4268</v>
      </c>
      <c r="G24734" t="s">
        <v>2247</v>
      </c>
      <c r="H24734" t="s">
        <v>1916</v>
      </c>
      <c r="I24734" t="s">
        <v>1916</v>
      </c>
      <c r="J24734" s="40">
        <v>0</v>
      </c>
      <c r="K24734" s="40">
        <v>0</v>
      </c>
    </row>
    <row r="24735" spans="1:11" x14ac:dyDescent="0.35">
      <c r="A24735">
        <v>67003</v>
      </c>
      <c r="B24735" t="s">
        <v>411</v>
      </c>
      <c r="C24735" s="70">
        <v>0</v>
      </c>
      <c r="D24735" s="70">
        <v>0</v>
      </c>
      <c r="E24735" s="71">
        <v>44895</v>
      </c>
      <c r="F24735" t="s">
        <v>4267</v>
      </c>
      <c r="G24735" t="s">
        <v>2247</v>
      </c>
      <c r="H24735" t="s">
        <v>1916</v>
      </c>
      <c r="I24735" t="s">
        <v>1916</v>
      </c>
      <c r="J24735" s="40">
        <v>0</v>
      </c>
      <c r="K24735" s="40">
        <v>0</v>
      </c>
    </row>
    <row r="24736" spans="1:11" x14ac:dyDescent="0.35">
      <c r="A24736">
        <v>67003</v>
      </c>
      <c r="B24736" t="s">
        <v>411</v>
      </c>
      <c r="C24736" s="70">
        <v>0</v>
      </c>
      <c r="D24736" s="70">
        <v>0</v>
      </c>
      <c r="E24736" s="71">
        <v>44895</v>
      </c>
      <c r="F24736" t="s">
        <v>4266</v>
      </c>
      <c r="G24736" t="s">
        <v>2247</v>
      </c>
      <c r="H24736" t="s">
        <v>1916</v>
      </c>
      <c r="I24736" t="s">
        <v>1916</v>
      </c>
      <c r="J24736" s="40">
        <v>0</v>
      </c>
      <c r="K24736" s="40">
        <v>0</v>
      </c>
    </row>
    <row r="24737" spans="1:11" x14ac:dyDescent="0.35">
      <c r="A24737">
        <v>67003</v>
      </c>
      <c r="B24737" t="s">
        <v>411</v>
      </c>
      <c r="C24737" s="70">
        <v>0</v>
      </c>
      <c r="D24737" s="70">
        <v>0</v>
      </c>
      <c r="E24737" s="71">
        <v>44895</v>
      </c>
      <c r="F24737" t="s">
        <v>4265</v>
      </c>
      <c r="G24737" t="s">
        <v>2247</v>
      </c>
      <c r="H24737" t="s">
        <v>1916</v>
      </c>
      <c r="I24737" t="s">
        <v>1916</v>
      </c>
      <c r="J24737" s="40">
        <v>0</v>
      </c>
      <c r="K24737" s="40">
        <v>0</v>
      </c>
    </row>
    <row r="24738" spans="1:11" x14ac:dyDescent="0.35">
      <c r="A24738">
        <v>67003</v>
      </c>
      <c r="B24738" t="s">
        <v>411</v>
      </c>
      <c r="C24738" s="70">
        <v>0</v>
      </c>
      <c r="D24738" s="70">
        <v>0</v>
      </c>
      <c r="E24738" s="71">
        <v>44895</v>
      </c>
      <c r="F24738" t="s">
        <v>4264</v>
      </c>
      <c r="G24738" t="s">
        <v>2247</v>
      </c>
      <c r="H24738" t="s">
        <v>1916</v>
      </c>
      <c r="I24738" t="s">
        <v>1916</v>
      </c>
      <c r="J24738" s="40">
        <v>0</v>
      </c>
      <c r="K24738" s="40">
        <v>0</v>
      </c>
    </row>
    <row r="24739" spans="1:11" x14ac:dyDescent="0.35">
      <c r="A24739">
        <v>67003</v>
      </c>
      <c r="B24739" t="s">
        <v>411</v>
      </c>
      <c r="C24739" s="70">
        <v>0</v>
      </c>
      <c r="D24739" s="70">
        <v>0</v>
      </c>
      <c r="E24739" s="71">
        <v>44895</v>
      </c>
      <c r="F24739" t="s">
        <v>4263</v>
      </c>
      <c r="G24739" t="s">
        <v>2247</v>
      </c>
      <c r="H24739" t="s">
        <v>1916</v>
      </c>
      <c r="I24739" t="s">
        <v>1916</v>
      </c>
      <c r="J24739" s="40">
        <v>0</v>
      </c>
      <c r="K24739" s="40">
        <v>0</v>
      </c>
    </row>
    <row r="24740" spans="1:11" x14ac:dyDescent="0.35">
      <c r="A24740">
        <v>67003</v>
      </c>
      <c r="B24740" t="s">
        <v>411</v>
      </c>
      <c r="C24740" s="70">
        <v>0</v>
      </c>
      <c r="D24740" s="70">
        <v>0</v>
      </c>
      <c r="E24740" s="71">
        <v>44895</v>
      </c>
      <c r="F24740" t="s">
        <v>4262</v>
      </c>
      <c r="G24740" t="s">
        <v>2247</v>
      </c>
      <c r="H24740" t="s">
        <v>1916</v>
      </c>
      <c r="I24740" t="s">
        <v>1916</v>
      </c>
      <c r="J24740" s="40">
        <v>0</v>
      </c>
      <c r="K24740" s="40">
        <v>0</v>
      </c>
    </row>
    <row r="24741" spans="1:11" x14ac:dyDescent="0.35">
      <c r="A24741">
        <v>67003</v>
      </c>
      <c r="B24741" t="s">
        <v>411</v>
      </c>
      <c r="C24741" s="70">
        <v>0</v>
      </c>
      <c r="D24741" s="70">
        <v>0</v>
      </c>
      <c r="E24741" s="71">
        <v>44895</v>
      </c>
      <c r="F24741" t="s">
        <v>4261</v>
      </c>
      <c r="G24741" t="s">
        <v>2247</v>
      </c>
      <c r="H24741" t="s">
        <v>1916</v>
      </c>
      <c r="I24741" t="s">
        <v>1916</v>
      </c>
      <c r="J24741" s="40">
        <v>0</v>
      </c>
      <c r="K24741" s="40">
        <v>0</v>
      </c>
    </row>
    <row r="24742" spans="1:11" x14ac:dyDescent="0.35">
      <c r="A24742">
        <v>67003</v>
      </c>
      <c r="B24742" t="s">
        <v>411</v>
      </c>
      <c r="C24742" s="70">
        <v>0</v>
      </c>
      <c r="D24742" s="70">
        <v>0</v>
      </c>
      <c r="E24742" s="71">
        <v>44895</v>
      </c>
      <c r="F24742" t="s">
        <v>4260</v>
      </c>
      <c r="G24742" t="s">
        <v>2247</v>
      </c>
      <c r="H24742" t="s">
        <v>1916</v>
      </c>
      <c r="I24742" t="s">
        <v>1916</v>
      </c>
      <c r="J24742" s="40">
        <v>0</v>
      </c>
      <c r="K24742" s="40">
        <v>0</v>
      </c>
    </row>
    <row r="24743" spans="1:11" x14ac:dyDescent="0.35">
      <c r="A24743">
        <v>67003</v>
      </c>
      <c r="B24743" t="s">
        <v>411</v>
      </c>
      <c r="C24743" s="70">
        <v>0</v>
      </c>
      <c r="D24743" s="70">
        <v>0</v>
      </c>
      <c r="E24743" s="71">
        <v>44895</v>
      </c>
      <c r="F24743" t="s">
        <v>4259</v>
      </c>
      <c r="G24743" t="s">
        <v>2247</v>
      </c>
      <c r="H24743" t="s">
        <v>1916</v>
      </c>
      <c r="I24743" t="s">
        <v>1916</v>
      </c>
      <c r="J24743" s="40">
        <v>0</v>
      </c>
      <c r="K24743" s="40">
        <v>0</v>
      </c>
    </row>
    <row r="24744" spans="1:11" x14ac:dyDescent="0.35">
      <c r="A24744">
        <v>67003</v>
      </c>
      <c r="B24744" t="s">
        <v>411</v>
      </c>
      <c r="C24744" s="70">
        <v>0</v>
      </c>
      <c r="D24744" s="70">
        <v>0</v>
      </c>
      <c r="E24744" s="71">
        <v>44895</v>
      </c>
      <c r="F24744" t="s">
        <v>4258</v>
      </c>
      <c r="G24744" t="s">
        <v>2247</v>
      </c>
      <c r="H24744" t="s">
        <v>1916</v>
      </c>
      <c r="I24744" t="s">
        <v>1916</v>
      </c>
      <c r="J24744" s="40">
        <v>0</v>
      </c>
      <c r="K24744" s="40">
        <v>0</v>
      </c>
    </row>
    <row r="24745" spans="1:11" x14ac:dyDescent="0.35">
      <c r="A24745">
        <v>67003</v>
      </c>
      <c r="B24745" t="s">
        <v>411</v>
      </c>
      <c r="C24745" s="70">
        <v>0</v>
      </c>
      <c r="D24745" s="70">
        <v>0</v>
      </c>
      <c r="E24745" s="71">
        <v>44895</v>
      </c>
      <c r="F24745" t="s">
        <v>4257</v>
      </c>
      <c r="G24745" t="s">
        <v>2247</v>
      </c>
      <c r="H24745" t="s">
        <v>1916</v>
      </c>
      <c r="I24745" t="s">
        <v>1916</v>
      </c>
      <c r="J24745" s="40">
        <v>0</v>
      </c>
      <c r="K24745" s="40">
        <v>0</v>
      </c>
    </row>
    <row r="24746" spans="1:11" x14ac:dyDescent="0.35">
      <c r="A24746">
        <v>67003</v>
      </c>
      <c r="B24746" t="s">
        <v>411</v>
      </c>
      <c r="C24746" s="70">
        <v>0</v>
      </c>
      <c r="D24746" s="70">
        <v>0</v>
      </c>
      <c r="E24746" s="71">
        <v>44895</v>
      </c>
      <c r="F24746" t="s">
        <v>4256</v>
      </c>
      <c r="G24746" t="s">
        <v>2247</v>
      </c>
      <c r="H24746" t="s">
        <v>1916</v>
      </c>
      <c r="I24746" t="s">
        <v>1916</v>
      </c>
      <c r="J24746" s="40">
        <v>0</v>
      </c>
      <c r="K24746" s="40">
        <v>0</v>
      </c>
    </row>
    <row r="24747" spans="1:11" x14ac:dyDescent="0.35">
      <c r="A24747">
        <v>67003</v>
      </c>
      <c r="B24747" t="s">
        <v>411</v>
      </c>
      <c r="C24747" s="70">
        <v>0</v>
      </c>
      <c r="D24747" s="70">
        <v>0</v>
      </c>
      <c r="E24747" s="71">
        <v>44895</v>
      </c>
      <c r="F24747" t="s">
        <v>4255</v>
      </c>
      <c r="G24747" t="s">
        <v>2247</v>
      </c>
      <c r="H24747" t="s">
        <v>1916</v>
      </c>
      <c r="I24747" t="s">
        <v>1916</v>
      </c>
      <c r="J24747" s="40">
        <v>0</v>
      </c>
      <c r="K24747" s="40">
        <v>0</v>
      </c>
    </row>
    <row r="24748" spans="1:11" x14ac:dyDescent="0.35">
      <c r="A24748">
        <v>67003</v>
      </c>
      <c r="B24748" t="s">
        <v>411</v>
      </c>
      <c r="C24748" s="70">
        <v>0</v>
      </c>
      <c r="D24748" s="70">
        <v>0</v>
      </c>
      <c r="E24748" s="71">
        <v>44895</v>
      </c>
      <c r="F24748" t="s">
        <v>4254</v>
      </c>
      <c r="G24748" t="s">
        <v>2247</v>
      </c>
      <c r="H24748" t="s">
        <v>1916</v>
      </c>
      <c r="I24748" t="s">
        <v>1916</v>
      </c>
      <c r="J24748" s="40">
        <v>0</v>
      </c>
      <c r="K24748" s="40">
        <v>0</v>
      </c>
    </row>
    <row r="24749" spans="1:11" x14ac:dyDescent="0.35">
      <c r="A24749">
        <v>67003</v>
      </c>
      <c r="B24749" t="s">
        <v>411</v>
      </c>
      <c r="C24749" s="70">
        <v>0</v>
      </c>
      <c r="D24749" s="70">
        <v>0</v>
      </c>
      <c r="E24749" s="71">
        <v>44895</v>
      </c>
      <c r="F24749" t="s">
        <v>4253</v>
      </c>
      <c r="G24749" t="s">
        <v>2247</v>
      </c>
      <c r="H24749" t="s">
        <v>1916</v>
      </c>
      <c r="I24749" t="s">
        <v>1916</v>
      </c>
      <c r="J24749" s="40">
        <v>0</v>
      </c>
      <c r="K24749" s="40">
        <v>0</v>
      </c>
    </row>
    <row r="24750" spans="1:11" x14ac:dyDescent="0.35">
      <c r="A24750">
        <v>67003</v>
      </c>
      <c r="B24750" t="s">
        <v>411</v>
      </c>
      <c r="C24750" s="70">
        <v>0</v>
      </c>
      <c r="D24750" s="70">
        <v>0</v>
      </c>
      <c r="E24750" s="71">
        <v>44895</v>
      </c>
      <c r="F24750" t="s">
        <v>4252</v>
      </c>
      <c r="G24750" t="s">
        <v>2247</v>
      </c>
      <c r="H24750" t="s">
        <v>1916</v>
      </c>
      <c r="I24750" t="s">
        <v>1916</v>
      </c>
      <c r="J24750" s="40">
        <v>0</v>
      </c>
      <c r="K24750" s="40">
        <v>0</v>
      </c>
    </row>
    <row r="24751" spans="1:11" x14ac:dyDescent="0.35">
      <c r="A24751">
        <v>67003</v>
      </c>
      <c r="B24751" t="s">
        <v>411</v>
      </c>
      <c r="C24751" s="70">
        <v>0</v>
      </c>
      <c r="D24751" s="70">
        <v>0</v>
      </c>
      <c r="E24751" s="71">
        <v>44895</v>
      </c>
      <c r="F24751" t="s">
        <v>4251</v>
      </c>
      <c r="G24751" t="s">
        <v>2247</v>
      </c>
      <c r="H24751" t="s">
        <v>1916</v>
      </c>
      <c r="I24751" t="s">
        <v>1916</v>
      </c>
      <c r="J24751" s="40">
        <v>0</v>
      </c>
      <c r="K24751" s="40">
        <v>0</v>
      </c>
    </row>
    <row r="24752" spans="1:11" x14ac:dyDescent="0.35">
      <c r="A24752">
        <v>67003</v>
      </c>
      <c r="B24752" t="s">
        <v>411</v>
      </c>
      <c r="C24752" s="70">
        <v>0</v>
      </c>
      <c r="D24752" s="70">
        <v>0</v>
      </c>
      <c r="E24752" s="71">
        <v>44895</v>
      </c>
      <c r="F24752" t="s">
        <v>4250</v>
      </c>
      <c r="G24752" t="s">
        <v>2247</v>
      </c>
      <c r="H24752" t="s">
        <v>1916</v>
      </c>
      <c r="I24752" t="s">
        <v>1916</v>
      </c>
      <c r="J24752" s="40">
        <v>0</v>
      </c>
      <c r="K24752" s="40">
        <v>0</v>
      </c>
    </row>
    <row r="24753" spans="1:11" x14ac:dyDescent="0.35">
      <c r="A24753">
        <v>67003</v>
      </c>
      <c r="B24753" t="s">
        <v>411</v>
      </c>
      <c r="C24753" s="70">
        <v>0</v>
      </c>
      <c r="D24753" s="70">
        <v>0</v>
      </c>
      <c r="E24753" s="71">
        <v>44895</v>
      </c>
      <c r="F24753" t="s">
        <v>4249</v>
      </c>
      <c r="G24753" t="s">
        <v>2247</v>
      </c>
      <c r="H24753" t="s">
        <v>1916</v>
      </c>
      <c r="I24753" t="s">
        <v>1916</v>
      </c>
      <c r="J24753" s="40">
        <v>0</v>
      </c>
      <c r="K24753" s="40">
        <v>0</v>
      </c>
    </row>
    <row r="24754" spans="1:11" x14ac:dyDescent="0.35">
      <c r="A24754">
        <v>67003</v>
      </c>
      <c r="B24754" t="s">
        <v>411</v>
      </c>
      <c r="C24754" s="70">
        <v>0</v>
      </c>
      <c r="D24754" s="70">
        <v>0</v>
      </c>
      <c r="E24754" s="71">
        <v>44895</v>
      </c>
      <c r="F24754" t="s">
        <v>4248</v>
      </c>
      <c r="G24754" t="s">
        <v>2247</v>
      </c>
      <c r="H24754" t="s">
        <v>1916</v>
      </c>
      <c r="I24754" t="s">
        <v>1916</v>
      </c>
      <c r="J24754" s="40">
        <v>0</v>
      </c>
      <c r="K24754" s="40">
        <v>0</v>
      </c>
    </row>
    <row r="24755" spans="1:11" x14ac:dyDescent="0.35">
      <c r="A24755">
        <v>67003</v>
      </c>
      <c r="B24755" t="s">
        <v>411</v>
      </c>
      <c r="C24755" s="70">
        <v>0</v>
      </c>
      <c r="D24755" s="70">
        <v>0</v>
      </c>
      <c r="E24755" s="71">
        <v>44895</v>
      </c>
      <c r="F24755" t="s">
        <v>4247</v>
      </c>
      <c r="G24755" t="s">
        <v>2247</v>
      </c>
      <c r="H24755" t="s">
        <v>1916</v>
      </c>
      <c r="I24755" t="s">
        <v>1916</v>
      </c>
      <c r="J24755" s="40">
        <v>0</v>
      </c>
      <c r="K24755" s="40">
        <v>0</v>
      </c>
    </row>
    <row r="24756" spans="1:11" x14ac:dyDescent="0.35">
      <c r="A24756">
        <v>67003</v>
      </c>
      <c r="B24756" t="s">
        <v>411</v>
      </c>
      <c r="C24756" s="70">
        <v>0</v>
      </c>
      <c r="D24756" s="70">
        <v>0</v>
      </c>
      <c r="E24756" s="71">
        <v>44895</v>
      </c>
      <c r="F24756" t="s">
        <v>4246</v>
      </c>
      <c r="G24756" t="s">
        <v>2247</v>
      </c>
      <c r="H24756" t="s">
        <v>1916</v>
      </c>
      <c r="I24756" t="s">
        <v>1916</v>
      </c>
      <c r="J24756" s="40">
        <v>0</v>
      </c>
      <c r="K24756" s="40">
        <v>0</v>
      </c>
    </row>
    <row r="24757" spans="1:11" x14ac:dyDescent="0.35">
      <c r="A24757">
        <v>67003</v>
      </c>
      <c r="B24757" t="s">
        <v>411</v>
      </c>
      <c r="C24757" s="70">
        <v>0</v>
      </c>
      <c r="D24757" s="70">
        <v>0</v>
      </c>
      <c r="E24757" s="71">
        <v>44895</v>
      </c>
      <c r="F24757" t="s">
        <v>4245</v>
      </c>
      <c r="G24757" t="s">
        <v>2247</v>
      </c>
      <c r="H24757" t="s">
        <v>1916</v>
      </c>
      <c r="I24757" t="s">
        <v>1916</v>
      </c>
      <c r="J24757" s="40">
        <v>0</v>
      </c>
      <c r="K24757" s="40">
        <v>0</v>
      </c>
    </row>
    <row r="24758" spans="1:11" x14ac:dyDescent="0.35">
      <c r="A24758">
        <v>67003</v>
      </c>
      <c r="B24758" t="s">
        <v>411</v>
      </c>
      <c r="C24758" s="70">
        <v>0</v>
      </c>
      <c r="D24758" s="70">
        <v>0</v>
      </c>
      <c r="E24758" s="71">
        <v>44895</v>
      </c>
      <c r="F24758" t="s">
        <v>4244</v>
      </c>
      <c r="G24758" t="s">
        <v>2247</v>
      </c>
      <c r="H24758" t="s">
        <v>1916</v>
      </c>
      <c r="I24758" t="s">
        <v>1916</v>
      </c>
      <c r="J24758" s="40">
        <v>0</v>
      </c>
      <c r="K24758" s="40">
        <v>0</v>
      </c>
    </row>
    <row r="24759" spans="1:11" x14ac:dyDescent="0.35">
      <c r="A24759">
        <v>67003</v>
      </c>
      <c r="B24759" t="s">
        <v>411</v>
      </c>
      <c r="C24759" s="70">
        <v>0</v>
      </c>
      <c r="D24759" s="70">
        <v>0</v>
      </c>
      <c r="E24759" s="71">
        <v>44895</v>
      </c>
      <c r="F24759" t="s">
        <v>4243</v>
      </c>
      <c r="G24759" t="s">
        <v>2247</v>
      </c>
      <c r="H24759" t="s">
        <v>1916</v>
      </c>
      <c r="I24759" t="s">
        <v>1916</v>
      </c>
      <c r="J24759" s="40">
        <v>0</v>
      </c>
      <c r="K24759" s="40">
        <v>0</v>
      </c>
    </row>
    <row r="24760" spans="1:11" x14ac:dyDescent="0.35">
      <c r="A24760">
        <v>67003</v>
      </c>
      <c r="B24760" t="s">
        <v>411</v>
      </c>
      <c r="C24760" s="70">
        <v>0</v>
      </c>
      <c r="D24760" s="70">
        <v>0</v>
      </c>
      <c r="E24760" s="71">
        <v>44895</v>
      </c>
      <c r="F24760" t="s">
        <v>4242</v>
      </c>
      <c r="G24760" t="s">
        <v>2247</v>
      </c>
      <c r="H24760" t="s">
        <v>1916</v>
      </c>
      <c r="I24760" t="s">
        <v>1916</v>
      </c>
      <c r="J24760" s="40">
        <v>0</v>
      </c>
      <c r="K24760" s="40">
        <v>0</v>
      </c>
    </row>
    <row r="24761" spans="1:11" x14ac:dyDescent="0.35">
      <c r="A24761">
        <v>67003</v>
      </c>
      <c r="B24761" t="s">
        <v>411</v>
      </c>
      <c r="C24761" s="70">
        <v>0</v>
      </c>
      <c r="D24761" s="70">
        <v>0</v>
      </c>
      <c r="E24761" s="71">
        <v>44895</v>
      </c>
      <c r="F24761" t="s">
        <v>4241</v>
      </c>
      <c r="G24761" t="s">
        <v>2247</v>
      </c>
      <c r="H24761" t="s">
        <v>1916</v>
      </c>
      <c r="I24761" t="s">
        <v>1916</v>
      </c>
      <c r="J24761" s="40">
        <v>0</v>
      </c>
      <c r="K24761" s="40">
        <v>0</v>
      </c>
    </row>
    <row r="24762" spans="1:11" x14ac:dyDescent="0.35">
      <c r="A24762">
        <v>67003</v>
      </c>
      <c r="B24762" t="s">
        <v>411</v>
      </c>
      <c r="C24762" s="70">
        <v>0</v>
      </c>
      <c r="D24762" s="70">
        <v>0</v>
      </c>
      <c r="E24762" s="71">
        <v>44895</v>
      </c>
      <c r="F24762" t="s">
        <v>4240</v>
      </c>
      <c r="G24762" t="s">
        <v>2247</v>
      </c>
      <c r="H24762" t="s">
        <v>1916</v>
      </c>
      <c r="I24762" t="s">
        <v>1916</v>
      </c>
      <c r="J24762" s="40">
        <v>0</v>
      </c>
      <c r="K24762" s="40">
        <v>0</v>
      </c>
    </row>
    <row r="24763" spans="1:11" x14ac:dyDescent="0.35">
      <c r="A24763">
        <v>67003</v>
      </c>
      <c r="B24763" t="s">
        <v>411</v>
      </c>
      <c r="C24763" s="70">
        <v>0</v>
      </c>
      <c r="D24763" s="70">
        <v>0</v>
      </c>
      <c r="E24763" s="71">
        <v>44895</v>
      </c>
      <c r="F24763" t="s">
        <v>4239</v>
      </c>
      <c r="G24763" t="s">
        <v>2247</v>
      </c>
      <c r="H24763" t="s">
        <v>1916</v>
      </c>
      <c r="I24763" t="s">
        <v>1916</v>
      </c>
      <c r="J24763" s="40">
        <v>0</v>
      </c>
      <c r="K24763" s="40">
        <v>0</v>
      </c>
    </row>
    <row r="24764" spans="1:11" x14ac:dyDescent="0.35">
      <c r="A24764">
        <v>67003</v>
      </c>
      <c r="B24764" t="s">
        <v>411</v>
      </c>
      <c r="C24764" s="70">
        <v>0</v>
      </c>
      <c r="D24764" s="70">
        <v>0</v>
      </c>
      <c r="E24764" s="71">
        <v>44895</v>
      </c>
      <c r="F24764" t="s">
        <v>4238</v>
      </c>
      <c r="G24764" t="s">
        <v>2247</v>
      </c>
      <c r="H24764" t="s">
        <v>1916</v>
      </c>
      <c r="I24764" t="s">
        <v>1916</v>
      </c>
      <c r="J24764" s="40">
        <v>0</v>
      </c>
      <c r="K24764" s="40">
        <v>0</v>
      </c>
    </row>
    <row r="24765" spans="1:11" x14ac:dyDescent="0.35">
      <c r="A24765">
        <v>67003</v>
      </c>
      <c r="B24765" t="s">
        <v>411</v>
      </c>
      <c r="C24765" s="70">
        <v>0</v>
      </c>
      <c r="D24765" s="70">
        <v>0</v>
      </c>
      <c r="E24765" s="71">
        <v>44895</v>
      </c>
      <c r="F24765" t="s">
        <v>4237</v>
      </c>
      <c r="G24765" t="s">
        <v>2247</v>
      </c>
      <c r="H24765" t="s">
        <v>1916</v>
      </c>
      <c r="I24765" t="s">
        <v>1916</v>
      </c>
      <c r="J24765" s="40">
        <v>0</v>
      </c>
      <c r="K24765" s="40">
        <v>0</v>
      </c>
    </row>
    <row r="24766" spans="1:11" x14ac:dyDescent="0.35">
      <c r="A24766">
        <v>67003</v>
      </c>
      <c r="B24766" t="s">
        <v>411</v>
      </c>
      <c r="C24766" s="70">
        <v>0</v>
      </c>
      <c r="D24766" s="70">
        <v>0</v>
      </c>
      <c r="E24766" s="71">
        <v>44895</v>
      </c>
      <c r="F24766" t="s">
        <v>4236</v>
      </c>
      <c r="G24766" t="s">
        <v>2247</v>
      </c>
      <c r="H24766" t="s">
        <v>1916</v>
      </c>
      <c r="I24766" t="s">
        <v>1916</v>
      </c>
      <c r="J24766" s="40">
        <v>0</v>
      </c>
      <c r="K24766" s="40">
        <v>0</v>
      </c>
    </row>
    <row r="24767" spans="1:11" x14ac:dyDescent="0.35">
      <c r="A24767">
        <v>67003</v>
      </c>
      <c r="B24767" t="s">
        <v>411</v>
      </c>
      <c r="C24767" s="70">
        <v>0</v>
      </c>
      <c r="D24767" s="70">
        <v>0</v>
      </c>
      <c r="E24767" s="71">
        <v>44895</v>
      </c>
      <c r="F24767" t="s">
        <v>4235</v>
      </c>
      <c r="G24767" t="s">
        <v>2247</v>
      </c>
      <c r="H24767" t="s">
        <v>1916</v>
      </c>
      <c r="I24767" t="s">
        <v>1916</v>
      </c>
      <c r="J24767" s="40">
        <v>0</v>
      </c>
      <c r="K24767" s="40">
        <v>0</v>
      </c>
    </row>
    <row r="24768" spans="1:11" x14ac:dyDescent="0.35">
      <c r="A24768">
        <v>67003</v>
      </c>
      <c r="B24768" t="s">
        <v>411</v>
      </c>
      <c r="C24768" s="70">
        <v>0</v>
      </c>
      <c r="D24768" s="70">
        <v>0</v>
      </c>
      <c r="E24768" s="71">
        <v>44895</v>
      </c>
      <c r="F24768" t="s">
        <v>4234</v>
      </c>
      <c r="G24768" t="s">
        <v>2247</v>
      </c>
      <c r="H24768" t="s">
        <v>1916</v>
      </c>
      <c r="I24768" t="s">
        <v>1916</v>
      </c>
      <c r="J24768" s="40">
        <v>0</v>
      </c>
      <c r="K24768" s="40">
        <v>0</v>
      </c>
    </row>
    <row r="24769" spans="1:11" x14ac:dyDescent="0.35">
      <c r="A24769">
        <v>67003</v>
      </c>
      <c r="B24769" t="s">
        <v>411</v>
      </c>
      <c r="C24769" s="70">
        <v>0</v>
      </c>
      <c r="D24769" s="70">
        <v>0</v>
      </c>
      <c r="E24769" s="71">
        <v>44895</v>
      </c>
      <c r="F24769" t="s">
        <v>4233</v>
      </c>
      <c r="G24769" t="s">
        <v>2247</v>
      </c>
      <c r="H24769" t="s">
        <v>1916</v>
      </c>
      <c r="I24769" t="s">
        <v>1916</v>
      </c>
      <c r="J24769" s="40">
        <v>0</v>
      </c>
      <c r="K24769" s="40">
        <v>0</v>
      </c>
    </row>
    <row r="24770" spans="1:11" x14ac:dyDescent="0.35">
      <c r="A24770">
        <v>67003</v>
      </c>
      <c r="B24770" t="s">
        <v>411</v>
      </c>
      <c r="C24770" s="70">
        <v>0</v>
      </c>
      <c r="D24770" s="70">
        <v>0</v>
      </c>
      <c r="E24770" s="71">
        <v>44895</v>
      </c>
      <c r="F24770" t="s">
        <v>4232</v>
      </c>
      <c r="G24770" t="s">
        <v>2247</v>
      </c>
      <c r="H24770" t="s">
        <v>1916</v>
      </c>
      <c r="I24770" t="s">
        <v>1916</v>
      </c>
      <c r="J24770" s="40">
        <v>0</v>
      </c>
      <c r="K24770" s="40">
        <v>0</v>
      </c>
    </row>
    <row r="24771" spans="1:11" x14ac:dyDescent="0.35">
      <c r="A24771">
        <v>67003</v>
      </c>
      <c r="B24771" t="s">
        <v>411</v>
      </c>
      <c r="C24771" s="70">
        <v>0</v>
      </c>
      <c r="D24771" s="70">
        <v>0</v>
      </c>
      <c r="E24771" s="71">
        <v>44895</v>
      </c>
      <c r="F24771" t="s">
        <v>4231</v>
      </c>
      <c r="G24771" t="s">
        <v>2247</v>
      </c>
      <c r="H24771" t="s">
        <v>1916</v>
      </c>
      <c r="I24771" t="s">
        <v>1916</v>
      </c>
      <c r="J24771" s="40">
        <v>0</v>
      </c>
      <c r="K24771" s="40">
        <v>0</v>
      </c>
    </row>
    <row r="24772" spans="1:11" x14ac:dyDescent="0.35">
      <c r="A24772">
        <v>67003</v>
      </c>
      <c r="B24772" t="s">
        <v>411</v>
      </c>
      <c r="C24772" s="70">
        <v>0</v>
      </c>
      <c r="D24772" s="70">
        <v>0</v>
      </c>
      <c r="E24772" s="71">
        <v>44895</v>
      </c>
      <c r="F24772" t="s">
        <v>4230</v>
      </c>
      <c r="G24772" t="s">
        <v>2247</v>
      </c>
      <c r="H24772" t="s">
        <v>1916</v>
      </c>
      <c r="I24772" t="s">
        <v>1916</v>
      </c>
      <c r="J24772" s="40">
        <v>0</v>
      </c>
      <c r="K24772" s="40">
        <v>0</v>
      </c>
    </row>
    <row r="24773" spans="1:11" x14ac:dyDescent="0.35">
      <c r="A24773">
        <v>67003</v>
      </c>
      <c r="B24773" t="s">
        <v>411</v>
      </c>
      <c r="C24773" s="70">
        <v>0</v>
      </c>
      <c r="D24773" s="70">
        <v>0</v>
      </c>
      <c r="E24773" s="71">
        <v>44895</v>
      </c>
      <c r="F24773" t="s">
        <v>4229</v>
      </c>
      <c r="G24773" t="s">
        <v>2247</v>
      </c>
      <c r="H24773" t="s">
        <v>1916</v>
      </c>
      <c r="I24773" t="s">
        <v>1916</v>
      </c>
      <c r="J24773" s="40">
        <v>0</v>
      </c>
      <c r="K24773" s="40">
        <v>0</v>
      </c>
    </row>
    <row r="24774" spans="1:11" x14ac:dyDescent="0.35">
      <c r="A24774">
        <v>67003</v>
      </c>
      <c r="B24774" t="s">
        <v>411</v>
      </c>
      <c r="C24774" s="70">
        <v>0</v>
      </c>
      <c r="D24774" s="70">
        <v>0</v>
      </c>
      <c r="E24774" s="71">
        <v>44895</v>
      </c>
      <c r="F24774" t="s">
        <v>4228</v>
      </c>
      <c r="G24774" t="s">
        <v>2247</v>
      </c>
      <c r="H24774" t="s">
        <v>1916</v>
      </c>
      <c r="I24774" t="s">
        <v>1916</v>
      </c>
      <c r="J24774" s="40">
        <v>0</v>
      </c>
      <c r="K24774" s="40">
        <v>0</v>
      </c>
    </row>
    <row r="24775" spans="1:11" x14ac:dyDescent="0.35">
      <c r="A24775">
        <v>67003</v>
      </c>
      <c r="B24775" t="s">
        <v>411</v>
      </c>
      <c r="C24775" s="70">
        <v>0</v>
      </c>
      <c r="D24775" s="70">
        <v>0</v>
      </c>
      <c r="E24775" s="71">
        <v>44895</v>
      </c>
      <c r="F24775" t="s">
        <v>4227</v>
      </c>
      <c r="G24775" t="s">
        <v>2247</v>
      </c>
      <c r="H24775" t="s">
        <v>1916</v>
      </c>
      <c r="I24775" t="s">
        <v>1916</v>
      </c>
      <c r="J24775" s="40">
        <v>0</v>
      </c>
      <c r="K24775" s="40">
        <v>0</v>
      </c>
    </row>
    <row r="24776" spans="1:11" x14ac:dyDescent="0.35">
      <c r="A24776">
        <v>67003</v>
      </c>
      <c r="B24776" t="s">
        <v>411</v>
      </c>
      <c r="C24776" s="70">
        <v>0</v>
      </c>
      <c r="D24776" s="70">
        <v>0</v>
      </c>
      <c r="E24776" s="71">
        <v>44895</v>
      </c>
      <c r="F24776" t="s">
        <v>4226</v>
      </c>
      <c r="G24776" t="s">
        <v>2247</v>
      </c>
      <c r="H24776" t="s">
        <v>1916</v>
      </c>
      <c r="I24776" t="s">
        <v>1916</v>
      </c>
      <c r="J24776" s="40">
        <v>0</v>
      </c>
      <c r="K24776" s="40">
        <v>0</v>
      </c>
    </row>
    <row r="24777" spans="1:11" x14ac:dyDescent="0.35">
      <c r="A24777">
        <v>67003</v>
      </c>
      <c r="B24777" t="s">
        <v>411</v>
      </c>
      <c r="C24777" s="70">
        <v>0</v>
      </c>
      <c r="D24777" s="70">
        <v>0</v>
      </c>
      <c r="E24777" s="71">
        <v>44895</v>
      </c>
      <c r="F24777" t="s">
        <v>4225</v>
      </c>
      <c r="G24777" t="s">
        <v>2247</v>
      </c>
      <c r="H24777" t="s">
        <v>1916</v>
      </c>
      <c r="I24777" t="s">
        <v>1916</v>
      </c>
      <c r="J24777" s="40">
        <v>0</v>
      </c>
      <c r="K24777" s="40">
        <v>0</v>
      </c>
    </row>
    <row r="24778" spans="1:11" x14ac:dyDescent="0.35">
      <c r="A24778">
        <v>67003</v>
      </c>
      <c r="B24778" t="s">
        <v>411</v>
      </c>
      <c r="C24778" s="70">
        <v>0</v>
      </c>
      <c r="D24778" s="70">
        <v>0</v>
      </c>
      <c r="E24778" s="71">
        <v>44895</v>
      </c>
      <c r="F24778" t="s">
        <v>4224</v>
      </c>
      <c r="G24778" t="s">
        <v>2247</v>
      </c>
      <c r="H24778" t="s">
        <v>1916</v>
      </c>
      <c r="I24778" t="s">
        <v>1916</v>
      </c>
      <c r="J24778" s="40">
        <v>0</v>
      </c>
      <c r="K24778" s="40">
        <v>0</v>
      </c>
    </row>
    <row r="24779" spans="1:11" x14ac:dyDescent="0.35">
      <c r="A24779">
        <v>67003</v>
      </c>
      <c r="B24779" t="s">
        <v>411</v>
      </c>
      <c r="C24779" s="70">
        <v>0</v>
      </c>
      <c r="D24779" s="70">
        <v>0</v>
      </c>
      <c r="E24779" s="71">
        <v>44895</v>
      </c>
      <c r="F24779" t="s">
        <v>4223</v>
      </c>
      <c r="G24779" t="s">
        <v>2247</v>
      </c>
      <c r="H24779" t="s">
        <v>1916</v>
      </c>
      <c r="I24779" t="s">
        <v>1916</v>
      </c>
      <c r="J24779" s="40">
        <v>0</v>
      </c>
      <c r="K24779" s="40">
        <v>0</v>
      </c>
    </row>
    <row r="24780" spans="1:11" x14ac:dyDescent="0.35">
      <c r="A24780">
        <v>67003</v>
      </c>
      <c r="B24780" t="s">
        <v>411</v>
      </c>
      <c r="C24780" s="70">
        <v>0</v>
      </c>
      <c r="D24780" s="70">
        <v>0</v>
      </c>
      <c r="E24780" s="71">
        <v>44895</v>
      </c>
      <c r="F24780" t="s">
        <v>4222</v>
      </c>
      <c r="G24780" t="s">
        <v>2247</v>
      </c>
      <c r="H24780" t="s">
        <v>1916</v>
      </c>
      <c r="I24780" t="s">
        <v>1916</v>
      </c>
      <c r="J24780" s="40">
        <v>0</v>
      </c>
      <c r="K24780" s="40">
        <v>0</v>
      </c>
    </row>
    <row r="24781" spans="1:11" x14ac:dyDescent="0.35">
      <c r="A24781">
        <v>67003</v>
      </c>
      <c r="B24781" t="s">
        <v>411</v>
      </c>
      <c r="C24781" s="70">
        <v>0</v>
      </c>
      <c r="D24781" s="70">
        <v>0</v>
      </c>
      <c r="E24781" s="71">
        <v>44895</v>
      </c>
      <c r="F24781" t="s">
        <v>4221</v>
      </c>
      <c r="G24781" t="s">
        <v>2247</v>
      </c>
      <c r="H24781" t="s">
        <v>1916</v>
      </c>
      <c r="I24781" t="s">
        <v>1916</v>
      </c>
      <c r="J24781" s="40">
        <v>0</v>
      </c>
      <c r="K24781" s="40">
        <v>0</v>
      </c>
    </row>
    <row r="24782" spans="1:11" x14ac:dyDescent="0.35">
      <c r="A24782">
        <v>67003</v>
      </c>
      <c r="B24782" t="s">
        <v>411</v>
      </c>
      <c r="C24782" s="70">
        <v>0</v>
      </c>
      <c r="D24782" s="70">
        <v>0</v>
      </c>
      <c r="E24782" s="71">
        <v>44895</v>
      </c>
      <c r="F24782" t="s">
        <v>4220</v>
      </c>
      <c r="G24782" t="s">
        <v>2247</v>
      </c>
      <c r="H24782" t="s">
        <v>1916</v>
      </c>
      <c r="I24782" t="s">
        <v>1916</v>
      </c>
      <c r="J24782" s="40">
        <v>0</v>
      </c>
      <c r="K24782" s="40">
        <v>0</v>
      </c>
    </row>
    <row r="24783" spans="1:11" x14ac:dyDescent="0.35">
      <c r="A24783">
        <v>67003</v>
      </c>
      <c r="B24783" t="s">
        <v>411</v>
      </c>
      <c r="C24783" s="70">
        <v>0</v>
      </c>
      <c r="D24783" s="70">
        <v>0</v>
      </c>
      <c r="E24783" s="71">
        <v>44895</v>
      </c>
      <c r="F24783" t="s">
        <v>4219</v>
      </c>
      <c r="G24783" t="s">
        <v>2247</v>
      </c>
      <c r="H24783" t="s">
        <v>1916</v>
      </c>
      <c r="I24783" t="s">
        <v>1916</v>
      </c>
      <c r="J24783" s="40">
        <v>0</v>
      </c>
      <c r="K24783" s="40">
        <v>0</v>
      </c>
    </row>
    <row r="24784" spans="1:11" x14ac:dyDescent="0.35">
      <c r="A24784">
        <v>67003</v>
      </c>
      <c r="B24784" t="s">
        <v>411</v>
      </c>
      <c r="C24784" s="70">
        <v>0</v>
      </c>
      <c r="D24784" s="70">
        <v>0</v>
      </c>
      <c r="E24784" s="71">
        <v>44895</v>
      </c>
      <c r="F24784" t="s">
        <v>4218</v>
      </c>
      <c r="G24784" t="s">
        <v>2247</v>
      </c>
      <c r="H24784" t="s">
        <v>1916</v>
      </c>
      <c r="I24784" t="s">
        <v>1916</v>
      </c>
      <c r="J24784" s="40">
        <v>0</v>
      </c>
      <c r="K24784" s="40">
        <v>0</v>
      </c>
    </row>
    <row r="24785" spans="1:11" x14ac:dyDescent="0.35">
      <c r="A24785">
        <v>67003</v>
      </c>
      <c r="B24785" t="s">
        <v>411</v>
      </c>
      <c r="C24785" s="70">
        <v>0</v>
      </c>
      <c r="D24785" s="70">
        <v>0</v>
      </c>
      <c r="E24785" s="71">
        <v>44895</v>
      </c>
      <c r="F24785" t="s">
        <v>4217</v>
      </c>
      <c r="G24785" t="s">
        <v>2247</v>
      </c>
      <c r="H24785" t="s">
        <v>1916</v>
      </c>
      <c r="I24785" t="s">
        <v>1916</v>
      </c>
      <c r="J24785" s="40">
        <v>0</v>
      </c>
      <c r="K24785" s="40">
        <v>0</v>
      </c>
    </row>
    <row r="24786" spans="1:11" x14ac:dyDescent="0.35">
      <c r="A24786">
        <v>67003</v>
      </c>
      <c r="B24786" t="s">
        <v>411</v>
      </c>
      <c r="C24786" s="70">
        <v>0</v>
      </c>
      <c r="D24786" s="70">
        <v>0</v>
      </c>
      <c r="E24786" s="71">
        <v>44895</v>
      </c>
      <c r="F24786" t="s">
        <v>4216</v>
      </c>
      <c r="G24786" t="s">
        <v>2247</v>
      </c>
      <c r="H24786" t="s">
        <v>1916</v>
      </c>
      <c r="I24786" t="s">
        <v>1916</v>
      </c>
      <c r="J24786" s="40">
        <v>0</v>
      </c>
      <c r="K24786" s="40">
        <v>0</v>
      </c>
    </row>
    <row r="24787" spans="1:11" x14ac:dyDescent="0.35">
      <c r="A24787">
        <v>67003</v>
      </c>
      <c r="B24787" t="s">
        <v>411</v>
      </c>
      <c r="C24787" s="70">
        <v>0</v>
      </c>
      <c r="D24787" s="70">
        <v>0</v>
      </c>
      <c r="E24787" s="71">
        <v>44895</v>
      </c>
      <c r="F24787" t="s">
        <v>4215</v>
      </c>
      <c r="G24787" t="s">
        <v>2247</v>
      </c>
      <c r="H24787" t="s">
        <v>1916</v>
      </c>
      <c r="I24787" t="s">
        <v>1916</v>
      </c>
      <c r="J24787" s="40">
        <v>0</v>
      </c>
      <c r="K24787" s="40">
        <v>0</v>
      </c>
    </row>
    <row r="24788" spans="1:11" x14ac:dyDescent="0.35">
      <c r="A24788">
        <v>67003</v>
      </c>
      <c r="B24788" t="s">
        <v>411</v>
      </c>
      <c r="C24788" s="70">
        <v>0</v>
      </c>
      <c r="D24788" s="70">
        <v>0</v>
      </c>
      <c r="E24788" s="71">
        <v>44895</v>
      </c>
      <c r="F24788" t="s">
        <v>4214</v>
      </c>
      <c r="G24788" t="s">
        <v>2247</v>
      </c>
      <c r="H24788" t="s">
        <v>1916</v>
      </c>
      <c r="I24788" t="s">
        <v>1916</v>
      </c>
      <c r="J24788" s="40">
        <v>0</v>
      </c>
      <c r="K24788" s="40">
        <v>0</v>
      </c>
    </row>
    <row r="24789" spans="1:11" x14ac:dyDescent="0.35">
      <c r="A24789">
        <v>67003</v>
      </c>
      <c r="B24789" t="s">
        <v>411</v>
      </c>
      <c r="C24789" s="70">
        <v>0</v>
      </c>
      <c r="D24789" s="70">
        <v>0</v>
      </c>
      <c r="E24789" s="71">
        <v>44895</v>
      </c>
      <c r="F24789" t="s">
        <v>4213</v>
      </c>
      <c r="G24789" t="s">
        <v>2247</v>
      </c>
      <c r="H24789" t="s">
        <v>1916</v>
      </c>
      <c r="I24789" t="s">
        <v>1916</v>
      </c>
      <c r="J24789" s="40">
        <v>0</v>
      </c>
      <c r="K24789" s="40">
        <v>0</v>
      </c>
    </row>
    <row r="24790" spans="1:11" x14ac:dyDescent="0.35">
      <c r="A24790">
        <v>67003</v>
      </c>
      <c r="B24790" t="s">
        <v>411</v>
      </c>
      <c r="C24790" s="70">
        <v>0</v>
      </c>
      <c r="D24790" s="70">
        <v>0</v>
      </c>
      <c r="E24790" s="71">
        <v>44895</v>
      </c>
      <c r="F24790" t="s">
        <v>4212</v>
      </c>
      <c r="G24790" t="s">
        <v>2247</v>
      </c>
      <c r="H24790" t="s">
        <v>1916</v>
      </c>
      <c r="I24790" t="s">
        <v>1916</v>
      </c>
      <c r="J24790" s="40">
        <v>0</v>
      </c>
      <c r="K24790" s="40">
        <v>0</v>
      </c>
    </row>
    <row r="24791" spans="1:11" x14ac:dyDescent="0.35">
      <c r="A24791">
        <v>67003</v>
      </c>
      <c r="B24791" t="s">
        <v>411</v>
      </c>
      <c r="C24791" s="70">
        <v>0</v>
      </c>
      <c r="D24791" s="70">
        <v>0</v>
      </c>
      <c r="E24791" s="71">
        <v>44895</v>
      </c>
      <c r="F24791" t="s">
        <v>4211</v>
      </c>
      <c r="G24791" t="s">
        <v>2247</v>
      </c>
      <c r="H24791" t="s">
        <v>1916</v>
      </c>
      <c r="I24791" t="s">
        <v>1916</v>
      </c>
      <c r="J24791" s="40">
        <v>0</v>
      </c>
      <c r="K24791" s="40">
        <v>0</v>
      </c>
    </row>
    <row r="24792" spans="1:11" x14ac:dyDescent="0.35">
      <c r="A24792">
        <v>67003</v>
      </c>
      <c r="B24792" t="s">
        <v>411</v>
      </c>
      <c r="C24792" s="70">
        <v>0</v>
      </c>
      <c r="D24792" s="70">
        <v>0</v>
      </c>
      <c r="E24792" s="71">
        <v>44895</v>
      </c>
      <c r="F24792" t="s">
        <v>4210</v>
      </c>
      <c r="G24792" t="s">
        <v>2247</v>
      </c>
      <c r="H24792" t="s">
        <v>1916</v>
      </c>
      <c r="I24792" t="s">
        <v>1916</v>
      </c>
      <c r="J24792" s="40">
        <v>0</v>
      </c>
      <c r="K24792" s="40">
        <v>0</v>
      </c>
    </row>
    <row r="24793" spans="1:11" x14ac:dyDescent="0.35">
      <c r="A24793">
        <v>67003</v>
      </c>
      <c r="B24793" t="s">
        <v>411</v>
      </c>
      <c r="C24793" s="70">
        <v>0</v>
      </c>
      <c r="D24793" s="70">
        <v>0</v>
      </c>
      <c r="E24793" s="71">
        <v>44895</v>
      </c>
      <c r="F24793" t="s">
        <v>4209</v>
      </c>
      <c r="G24793" t="s">
        <v>2247</v>
      </c>
      <c r="H24793" t="s">
        <v>1916</v>
      </c>
      <c r="I24793" t="s">
        <v>1916</v>
      </c>
      <c r="J24793" s="40">
        <v>0</v>
      </c>
      <c r="K24793" s="40">
        <v>0</v>
      </c>
    </row>
    <row r="24794" spans="1:11" x14ac:dyDescent="0.35">
      <c r="A24794">
        <v>67003</v>
      </c>
      <c r="B24794" t="s">
        <v>411</v>
      </c>
      <c r="C24794" s="70">
        <v>0</v>
      </c>
      <c r="D24794" s="70">
        <v>0</v>
      </c>
      <c r="E24794" s="71">
        <v>44895</v>
      </c>
      <c r="F24794" t="s">
        <v>4208</v>
      </c>
      <c r="G24794" t="s">
        <v>2247</v>
      </c>
      <c r="H24794" t="s">
        <v>1916</v>
      </c>
      <c r="I24794" t="s">
        <v>1916</v>
      </c>
      <c r="J24794" s="40">
        <v>0</v>
      </c>
      <c r="K24794" s="40">
        <v>0</v>
      </c>
    </row>
    <row r="24795" spans="1:11" x14ac:dyDescent="0.35">
      <c r="A24795">
        <v>67003</v>
      </c>
      <c r="B24795" t="s">
        <v>411</v>
      </c>
      <c r="C24795" s="70">
        <v>0</v>
      </c>
      <c r="D24795" s="70">
        <v>0</v>
      </c>
      <c r="E24795" s="71">
        <v>44895</v>
      </c>
      <c r="F24795" t="s">
        <v>4207</v>
      </c>
      <c r="G24795" t="s">
        <v>2247</v>
      </c>
      <c r="H24795" t="s">
        <v>1916</v>
      </c>
      <c r="I24795" t="s">
        <v>1916</v>
      </c>
      <c r="J24795" s="40">
        <v>0</v>
      </c>
      <c r="K24795" s="40">
        <v>0</v>
      </c>
    </row>
    <row r="24796" spans="1:11" x14ac:dyDescent="0.35">
      <c r="A24796">
        <v>67003</v>
      </c>
      <c r="B24796" t="s">
        <v>411</v>
      </c>
      <c r="C24796" s="70">
        <v>0</v>
      </c>
      <c r="D24796" s="70">
        <v>0</v>
      </c>
      <c r="E24796" s="71">
        <v>44895</v>
      </c>
      <c r="F24796" t="s">
        <v>4206</v>
      </c>
      <c r="G24796" t="s">
        <v>2247</v>
      </c>
      <c r="H24796" t="s">
        <v>1916</v>
      </c>
      <c r="I24796" t="s">
        <v>1916</v>
      </c>
      <c r="J24796" s="40">
        <v>0</v>
      </c>
      <c r="K24796" s="40">
        <v>0</v>
      </c>
    </row>
    <row r="24797" spans="1:11" x14ac:dyDescent="0.35">
      <c r="A24797">
        <v>67003</v>
      </c>
      <c r="B24797" t="s">
        <v>411</v>
      </c>
      <c r="C24797" s="70">
        <v>0</v>
      </c>
      <c r="D24797" s="70">
        <v>0</v>
      </c>
      <c r="E24797" s="71">
        <v>44895</v>
      </c>
      <c r="F24797" t="s">
        <v>4205</v>
      </c>
      <c r="G24797" t="s">
        <v>2247</v>
      </c>
      <c r="H24797" t="s">
        <v>1916</v>
      </c>
      <c r="I24797" t="s">
        <v>1916</v>
      </c>
      <c r="J24797" s="40">
        <v>0</v>
      </c>
      <c r="K24797" s="40">
        <v>0</v>
      </c>
    </row>
    <row r="24798" spans="1:11" x14ac:dyDescent="0.35">
      <c r="A24798">
        <v>67003</v>
      </c>
      <c r="B24798" t="s">
        <v>411</v>
      </c>
      <c r="C24798" s="70">
        <v>0</v>
      </c>
      <c r="D24798" s="70">
        <v>0</v>
      </c>
      <c r="E24798" s="71">
        <v>44895</v>
      </c>
      <c r="F24798" t="s">
        <v>4204</v>
      </c>
      <c r="G24798" t="s">
        <v>2247</v>
      </c>
      <c r="H24798" t="s">
        <v>1916</v>
      </c>
      <c r="I24798" t="s">
        <v>1916</v>
      </c>
      <c r="J24798" s="40">
        <v>0</v>
      </c>
      <c r="K24798" s="40">
        <v>0</v>
      </c>
    </row>
    <row r="24799" spans="1:11" x14ac:dyDescent="0.35">
      <c r="A24799">
        <v>67003</v>
      </c>
      <c r="B24799" t="s">
        <v>411</v>
      </c>
      <c r="C24799" s="70">
        <v>0</v>
      </c>
      <c r="D24799" s="70">
        <v>0</v>
      </c>
      <c r="E24799" s="71">
        <v>44895</v>
      </c>
      <c r="F24799" t="s">
        <v>4203</v>
      </c>
      <c r="G24799" t="s">
        <v>2247</v>
      </c>
      <c r="H24799" t="s">
        <v>1916</v>
      </c>
      <c r="I24799" t="s">
        <v>1916</v>
      </c>
      <c r="J24799" s="40">
        <v>0</v>
      </c>
      <c r="K24799" s="40">
        <v>0</v>
      </c>
    </row>
    <row r="24800" spans="1:11" x14ac:dyDescent="0.35">
      <c r="A24800">
        <v>67003</v>
      </c>
      <c r="B24800" t="s">
        <v>411</v>
      </c>
      <c r="C24800" s="70">
        <v>0</v>
      </c>
      <c r="D24800" s="70">
        <v>0</v>
      </c>
      <c r="E24800" s="71">
        <v>44895</v>
      </c>
      <c r="F24800" t="s">
        <v>4202</v>
      </c>
      <c r="G24800" t="s">
        <v>2247</v>
      </c>
      <c r="H24800" t="s">
        <v>1916</v>
      </c>
      <c r="I24800" t="s">
        <v>1916</v>
      </c>
      <c r="J24800" s="40">
        <v>0</v>
      </c>
      <c r="K24800" s="40">
        <v>0</v>
      </c>
    </row>
    <row r="24801" spans="1:11" x14ac:dyDescent="0.35">
      <c r="A24801">
        <v>67003</v>
      </c>
      <c r="B24801" t="s">
        <v>411</v>
      </c>
      <c r="C24801" s="70">
        <v>0</v>
      </c>
      <c r="D24801" s="70">
        <v>0</v>
      </c>
      <c r="E24801" s="71">
        <v>44895</v>
      </c>
      <c r="F24801" t="s">
        <v>4201</v>
      </c>
      <c r="G24801" t="s">
        <v>2247</v>
      </c>
      <c r="H24801" t="s">
        <v>1916</v>
      </c>
      <c r="I24801" t="s">
        <v>1916</v>
      </c>
      <c r="J24801" s="40">
        <v>0</v>
      </c>
      <c r="K24801" s="40">
        <v>0</v>
      </c>
    </row>
    <row r="24802" spans="1:11" x14ac:dyDescent="0.35">
      <c r="A24802">
        <v>67003</v>
      </c>
      <c r="B24802" t="s">
        <v>411</v>
      </c>
      <c r="C24802" s="70">
        <v>0</v>
      </c>
      <c r="D24802" s="70">
        <v>0</v>
      </c>
      <c r="E24802" s="71">
        <v>44895</v>
      </c>
      <c r="F24802" t="s">
        <v>4200</v>
      </c>
      <c r="G24802" t="s">
        <v>2247</v>
      </c>
      <c r="H24802" t="s">
        <v>1916</v>
      </c>
      <c r="I24802" t="s">
        <v>1916</v>
      </c>
      <c r="J24802" s="40">
        <v>0</v>
      </c>
      <c r="K24802" s="40">
        <v>0</v>
      </c>
    </row>
    <row r="24803" spans="1:11" x14ac:dyDescent="0.35">
      <c r="A24803">
        <v>67003</v>
      </c>
      <c r="B24803" t="s">
        <v>411</v>
      </c>
      <c r="C24803" s="70">
        <v>0</v>
      </c>
      <c r="D24803" s="70">
        <v>0</v>
      </c>
      <c r="E24803" s="71">
        <v>44895</v>
      </c>
      <c r="F24803" t="s">
        <v>4199</v>
      </c>
      <c r="G24803" t="s">
        <v>2247</v>
      </c>
      <c r="H24803" t="s">
        <v>1916</v>
      </c>
      <c r="I24803" t="s">
        <v>1916</v>
      </c>
      <c r="J24803" s="40">
        <v>0</v>
      </c>
      <c r="K24803" s="40">
        <v>0</v>
      </c>
    </row>
    <row r="24804" spans="1:11" x14ac:dyDescent="0.35">
      <c r="A24804">
        <v>67003</v>
      </c>
      <c r="B24804" t="s">
        <v>411</v>
      </c>
      <c r="C24804" s="70">
        <v>0</v>
      </c>
      <c r="D24804" s="70">
        <v>0</v>
      </c>
      <c r="E24804" s="71">
        <v>44895</v>
      </c>
      <c r="F24804" t="s">
        <v>4198</v>
      </c>
      <c r="G24804" t="s">
        <v>2247</v>
      </c>
      <c r="H24804" t="s">
        <v>1916</v>
      </c>
      <c r="I24804" t="s">
        <v>1916</v>
      </c>
      <c r="J24804" s="40">
        <v>0</v>
      </c>
      <c r="K24804" s="40">
        <v>0</v>
      </c>
    </row>
    <row r="24805" spans="1:11" x14ac:dyDescent="0.35">
      <c r="A24805">
        <v>67003</v>
      </c>
      <c r="B24805" t="s">
        <v>411</v>
      </c>
      <c r="C24805" s="70">
        <v>0</v>
      </c>
      <c r="D24805" s="70">
        <v>0</v>
      </c>
      <c r="E24805" s="71">
        <v>44895</v>
      </c>
      <c r="F24805" t="s">
        <v>4197</v>
      </c>
      <c r="G24805" t="s">
        <v>2247</v>
      </c>
      <c r="H24805" t="s">
        <v>1916</v>
      </c>
      <c r="I24805" t="s">
        <v>1916</v>
      </c>
      <c r="J24805" s="40">
        <v>0</v>
      </c>
      <c r="K24805" s="40">
        <v>0</v>
      </c>
    </row>
    <row r="24806" spans="1:11" x14ac:dyDescent="0.35">
      <c r="A24806">
        <v>67003</v>
      </c>
      <c r="B24806" t="s">
        <v>411</v>
      </c>
      <c r="C24806" s="70">
        <v>0</v>
      </c>
      <c r="D24806" s="70">
        <v>0</v>
      </c>
      <c r="E24806" s="71">
        <v>44895</v>
      </c>
      <c r="F24806" t="s">
        <v>4196</v>
      </c>
      <c r="G24806" t="s">
        <v>2247</v>
      </c>
      <c r="H24806" t="s">
        <v>1916</v>
      </c>
      <c r="I24806" t="s">
        <v>1916</v>
      </c>
      <c r="J24806" s="40">
        <v>0</v>
      </c>
      <c r="K24806" s="40">
        <v>0</v>
      </c>
    </row>
    <row r="24807" spans="1:11" x14ac:dyDescent="0.35">
      <c r="A24807">
        <v>67003</v>
      </c>
      <c r="B24807" t="s">
        <v>411</v>
      </c>
      <c r="C24807" s="70">
        <v>0</v>
      </c>
      <c r="D24807" s="70">
        <v>0</v>
      </c>
      <c r="E24807" s="71">
        <v>44895</v>
      </c>
      <c r="F24807" t="s">
        <v>4195</v>
      </c>
      <c r="G24807" t="s">
        <v>2247</v>
      </c>
      <c r="H24807" t="s">
        <v>1916</v>
      </c>
      <c r="I24807" t="s">
        <v>1916</v>
      </c>
      <c r="J24807" s="40">
        <v>0</v>
      </c>
      <c r="K24807" s="40">
        <v>0</v>
      </c>
    </row>
    <row r="24808" spans="1:11" x14ac:dyDescent="0.35">
      <c r="A24808">
        <v>67003</v>
      </c>
      <c r="B24808" t="s">
        <v>411</v>
      </c>
      <c r="C24808" s="70">
        <v>0</v>
      </c>
      <c r="D24808" s="70">
        <v>0</v>
      </c>
      <c r="E24808" s="71">
        <v>44895</v>
      </c>
      <c r="F24808" t="s">
        <v>4194</v>
      </c>
      <c r="G24808" t="s">
        <v>2247</v>
      </c>
      <c r="H24808" t="s">
        <v>1916</v>
      </c>
      <c r="I24808" t="s">
        <v>1916</v>
      </c>
      <c r="J24808" s="40">
        <v>0</v>
      </c>
      <c r="K24808" s="40">
        <v>0</v>
      </c>
    </row>
    <row r="24809" spans="1:11" x14ac:dyDescent="0.35">
      <c r="A24809">
        <v>67003</v>
      </c>
      <c r="B24809" t="s">
        <v>411</v>
      </c>
      <c r="C24809" s="70">
        <v>0</v>
      </c>
      <c r="D24809" s="70">
        <v>0</v>
      </c>
      <c r="E24809" s="71">
        <v>44895</v>
      </c>
      <c r="F24809" t="s">
        <v>4193</v>
      </c>
      <c r="G24809" t="s">
        <v>2247</v>
      </c>
      <c r="H24809" t="s">
        <v>1916</v>
      </c>
      <c r="I24809" t="s">
        <v>1916</v>
      </c>
      <c r="J24809" s="40">
        <v>0</v>
      </c>
      <c r="K24809" s="40">
        <v>0</v>
      </c>
    </row>
    <row r="24810" spans="1:11" x14ac:dyDescent="0.35">
      <c r="A24810">
        <v>67003</v>
      </c>
      <c r="B24810" t="s">
        <v>411</v>
      </c>
      <c r="C24810" s="70">
        <v>0</v>
      </c>
      <c r="D24810" s="70">
        <v>0</v>
      </c>
      <c r="E24810" s="71">
        <v>44895</v>
      </c>
      <c r="F24810" t="s">
        <v>4192</v>
      </c>
      <c r="G24810" t="s">
        <v>2247</v>
      </c>
      <c r="H24810" t="s">
        <v>1916</v>
      </c>
      <c r="I24810" t="s">
        <v>1916</v>
      </c>
      <c r="J24810" s="40">
        <v>0</v>
      </c>
      <c r="K24810" s="40">
        <v>0</v>
      </c>
    </row>
    <row r="24811" spans="1:11" x14ac:dyDescent="0.35">
      <c r="A24811">
        <v>67003</v>
      </c>
      <c r="B24811" t="s">
        <v>411</v>
      </c>
      <c r="C24811" s="70">
        <v>0</v>
      </c>
      <c r="D24811" s="70">
        <v>0</v>
      </c>
      <c r="E24811" s="71">
        <v>44895</v>
      </c>
      <c r="F24811" t="s">
        <v>4191</v>
      </c>
      <c r="G24811" t="s">
        <v>2247</v>
      </c>
      <c r="H24811" t="s">
        <v>1916</v>
      </c>
      <c r="I24811" t="s">
        <v>1916</v>
      </c>
      <c r="J24811" s="40">
        <v>0</v>
      </c>
      <c r="K24811" s="40">
        <v>0</v>
      </c>
    </row>
    <row r="24812" spans="1:11" x14ac:dyDescent="0.35">
      <c r="A24812">
        <v>67003</v>
      </c>
      <c r="B24812" t="s">
        <v>411</v>
      </c>
      <c r="C24812" s="70">
        <v>0</v>
      </c>
      <c r="D24812" s="70">
        <v>0</v>
      </c>
      <c r="E24812" s="71">
        <v>44895</v>
      </c>
      <c r="F24812" t="s">
        <v>4190</v>
      </c>
      <c r="G24812" t="s">
        <v>2247</v>
      </c>
      <c r="H24812" t="s">
        <v>1916</v>
      </c>
      <c r="I24812" t="s">
        <v>1916</v>
      </c>
      <c r="J24812" s="40">
        <v>0</v>
      </c>
      <c r="K24812" s="40">
        <v>0</v>
      </c>
    </row>
    <row r="24813" spans="1:11" x14ac:dyDescent="0.35">
      <c r="A24813">
        <v>67003</v>
      </c>
      <c r="B24813" t="s">
        <v>411</v>
      </c>
      <c r="C24813" s="70">
        <v>0</v>
      </c>
      <c r="D24813" s="70">
        <v>0</v>
      </c>
      <c r="E24813" s="71">
        <v>44895</v>
      </c>
      <c r="F24813" t="s">
        <v>4189</v>
      </c>
      <c r="G24813" t="s">
        <v>2247</v>
      </c>
      <c r="H24813" t="s">
        <v>1916</v>
      </c>
      <c r="I24813" t="s">
        <v>1916</v>
      </c>
      <c r="J24813" s="40">
        <v>0</v>
      </c>
      <c r="K24813" s="40">
        <v>0</v>
      </c>
    </row>
    <row r="24814" spans="1:11" x14ac:dyDescent="0.35">
      <c r="A24814">
        <v>67003</v>
      </c>
      <c r="B24814" t="s">
        <v>411</v>
      </c>
      <c r="C24814" s="70">
        <v>0</v>
      </c>
      <c r="D24814" s="70">
        <v>0</v>
      </c>
      <c r="E24814" s="71">
        <v>44895</v>
      </c>
      <c r="F24814" t="s">
        <v>4188</v>
      </c>
      <c r="G24814" t="s">
        <v>2247</v>
      </c>
      <c r="H24814" t="s">
        <v>1916</v>
      </c>
      <c r="I24814" t="s">
        <v>1916</v>
      </c>
      <c r="J24814" s="40">
        <v>0</v>
      </c>
      <c r="K24814" s="40">
        <v>0</v>
      </c>
    </row>
    <row r="24815" spans="1:11" x14ac:dyDescent="0.35">
      <c r="A24815">
        <v>67003</v>
      </c>
      <c r="B24815" t="s">
        <v>411</v>
      </c>
      <c r="C24815" s="70">
        <v>0</v>
      </c>
      <c r="D24815" s="70">
        <v>0</v>
      </c>
      <c r="E24815" s="71">
        <v>44895</v>
      </c>
      <c r="F24815" t="s">
        <v>4187</v>
      </c>
      <c r="G24815" t="s">
        <v>2247</v>
      </c>
      <c r="H24815" t="s">
        <v>1916</v>
      </c>
      <c r="I24815" t="s">
        <v>1916</v>
      </c>
      <c r="J24815" s="40">
        <v>0</v>
      </c>
      <c r="K24815" s="40">
        <v>0</v>
      </c>
    </row>
    <row r="24816" spans="1:11" x14ac:dyDescent="0.35">
      <c r="A24816">
        <v>67003</v>
      </c>
      <c r="B24816" t="s">
        <v>411</v>
      </c>
      <c r="C24816" s="70">
        <v>0</v>
      </c>
      <c r="D24816" s="70">
        <v>0</v>
      </c>
      <c r="E24816" s="71">
        <v>44895</v>
      </c>
      <c r="F24816" t="s">
        <v>4186</v>
      </c>
      <c r="G24816" t="s">
        <v>2247</v>
      </c>
      <c r="H24816" t="s">
        <v>1916</v>
      </c>
      <c r="I24816" t="s">
        <v>1916</v>
      </c>
      <c r="J24816" s="40">
        <v>0</v>
      </c>
      <c r="K24816" s="40">
        <v>0</v>
      </c>
    </row>
    <row r="24817" spans="1:11" x14ac:dyDescent="0.35">
      <c r="A24817">
        <v>67003</v>
      </c>
      <c r="B24817" t="s">
        <v>411</v>
      </c>
      <c r="C24817" s="70">
        <v>0</v>
      </c>
      <c r="D24817" s="70">
        <v>0</v>
      </c>
      <c r="E24817" s="71">
        <v>44895</v>
      </c>
      <c r="F24817" t="s">
        <v>4185</v>
      </c>
      <c r="G24817" t="s">
        <v>2247</v>
      </c>
      <c r="H24817" t="s">
        <v>1916</v>
      </c>
      <c r="I24817" t="s">
        <v>1916</v>
      </c>
      <c r="J24817" s="40">
        <v>0</v>
      </c>
      <c r="K24817" s="40">
        <v>0</v>
      </c>
    </row>
    <row r="24818" spans="1:11" x14ac:dyDescent="0.35">
      <c r="A24818">
        <v>67003</v>
      </c>
      <c r="B24818" t="s">
        <v>411</v>
      </c>
      <c r="C24818" s="70">
        <v>0</v>
      </c>
      <c r="D24818" s="70">
        <v>0</v>
      </c>
      <c r="E24818" s="71">
        <v>44895</v>
      </c>
      <c r="F24818" t="s">
        <v>4184</v>
      </c>
      <c r="G24818" t="s">
        <v>2247</v>
      </c>
      <c r="H24818" t="s">
        <v>1916</v>
      </c>
      <c r="I24818" t="s">
        <v>1916</v>
      </c>
      <c r="J24818" s="40">
        <v>0</v>
      </c>
      <c r="K24818" s="40">
        <v>0</v>
      </c>
    </row>
    <row r="24819" spans="1:11" x14ac:dyDescent="0.35">
      <c r="A24819">
        <v>67003</v>
      </c>
      <c r="B24819" t="s">
        <v>411</v>
      </c>
      <c r="C24819" s="70">
        <v>0</v>
      </c>
      <c r="D24819" s="70">
        <v>0</v>
      </c>
      <c r="E24819" s="71">
        <v>44895</v>
      </c>
      <c r="F24819" t="s">
        <v>4183</v>
      </c>
      <c r="G24819" t="s">
        <v>2247</v>
      </c>
      <c r="H24819" t="s">
        <v>1916</v>
      </c>
      <c r="I24819" t="s">
        <v>1916</v>
      </c>
      <c r="J24819" s="40">
        <v>0</v>
      </c>
      <c r="K24819" s="40">
        <v>0</v>
      </c>
    </row>
    <row r="24820" spans="1:11" x14ac:dyDescent="0.35">
      <c r="A24820">
        <v>67003</v>
      </c>
      <c r="B24820" t="s">
        <v>411</v>
      </c>
      <c r="C24820" s="70">
        <v>0</v>
      </c>
      <c r="D24820" s="70">
        <v>0</v>
      </c>
      <c r="E24820" s="71">
        <v>44895</v>
      </c>
      <c r="F24820" t="s">
        <v>4182</v>
      </c>
      <c r="G24820" t="s">
        <v>2247</v>
      </c>
      <c r="H24820" t="s">
        <v>1916</v>
      </c>
      <c r="I24820" t="s">
        <v>1916</v>
      </c>
      <c r="J24820" s="40">
        <v>0</v>
      </c>
      <c r="K24820" s="40">
        <v>0</v>
      </c>
    </row>
    <row r="24821" spans="1:11" x14ac:dyDescent="0.35">
      <c r="A24821">
        <v>67003</v>
      </c>
      <c r="B24821" t="s">
        <v>411</v>
      </c>
      <c r="C24821" s="70">
        <v>0</v>
      </c>
      <c r="D24821" s="70">
        <v>0</v>
      </c>
      <c r="E24821" s="71">
        <v>44895</v>
      </c>
      <c r="F24821" t="s">
        <v>4181</v>
      </c>
      <c r="G24821" t="s">
        <v>2247</v>
      </c>
      <c r="H24821" t="s">
        <v>1916</v>
      </c>
      <c r="I24821" t="s">
        <v>1916</v>
      </c>
      <c r="J24821" s="40">
        <v>0</v>
      </c>
      <c r="K24821" s="40">
        <v>0</v>
      </c>
    </row>
    <row r="24822" spans="1:11" x14ac:dyDescent="0.35">
      <c r="A24822">
        <v>67003</v>
      </c>
      <c r="B24822" t="s">
        <v>411</v>
      </c>
      <c r="C24822" s="70">
        <v>0</v>
      </c>
      <c r="D24822" s="70">
        <v>0</v>
      </c>
      <c r="E24822" s="71">
        <v>44895</v>
      </c>
      <c r="F24822" t="s">
        <v>4180</v>
      </c>
      <c r="G24822" t="s">
        <v>2247</v>
      </c>
      <c r="H24822" t="s">
        <v>1916</v>
      </c>
      <c r="I24822" t="s">
        <v>1916</v>
      </c>
      <c r="J24822" s="40">
        <v>0</v>
      </c>
      <c r="K24822" s="40">
        <v>0</v>
      </c>
    </row>
    <row r="24823" spans="1:11" x14ac:dyDescent="0.35">
      <c r="A24823">
        <v>67003</v>
      </c>
      <c r="B24823" t="s">
        <v>411</v>
      </c>
      <c r="C24823" s="70">
        <v>0</v>
      </c>
      <c r="D24823" s="70">
        <v>0</v>
      </c>
      <c r="E24823" s="71">
        <v>44895</v>
      </c>
      <c r="F24823" t="s">
        <v>4179</v>
      </c>
      <c r="G24823" t="s">
        <v>2247</v>
      </c>
      <c r="H24823" t="s">
        <v>1916</v>
      </c>
      <c r="I24823" t="s">
        <v>1916</v>
      </c>
      <c r="J24823" s="40">
        <v>0</v>
      </c>
      <c r="K24823" s="40">
        <v>0</v>
      </c>
    </row>
    <row r="24824" spans="1:11" x14ac:dyDescent="0.35">
      <c r="A24824">
        <v>67003</v>
      </c>
      <c r="B24824" t="s">
        <v>411</v>
      </c>
      <c r="C24824" s="70">
        <v>0</v>
      </c>
      <c r="D24824" s="70">
        <v>0</v>
      </c>
      <c r="E24824" s="71">
        <v>44895</v>
      </c>
      <c r="F24824" t="s">
        <v>4178</v>
      </c>
      <c r="G24824" t="s">
        <v>2247</v>
      </c>
      <c r="H24824" t="s">
        <v>1916</v>
      </c>
      <c r="I24824" t="s">
        <v>1916</v>
      </c>
      <c r="J24824" s="40">
        <v>0</v>
      </c>
      <c r="K24824" s="40">
        <v>0</v>
      </c>
    </row>
    <row r="24825" spans="1:11" x14ac:dyDescent="0.35">
      <c r="A24825">
        <v>67003</v>
      </c>
      <c r="B24825" t="s">
        <v>411</v>
      </c>
      <c r="C24825" s="70">
        <v>0</v>
      </c>
      <c r="D24825" s="70">
        <v>0</v>
      </c>
      <c r="E24825" s="71">
        <v>44895</v>
      </c>
      <c r="F24825" t="s">
        <v>4177</v>
      </c>
      <c r="G24825" t="s">
        <v>2247</v>
      </c>
      <c r="H24825" t="s">
        <v>1916</v>
      </c>
      <c r="I24825" t="s">
        <v>1916</v>
      </c>
      <c r="J24825" s="40">
        <v>0</v>
      </c>
      <c r="K24825" s="40">
        <v>0</v>
      </c>
    </row>
    <row r="24826" spans="1:11" x14ac:dyDescent="0.35">
      <c r="A24826">
        <v>67003</v>
      </c>
      <c r="B24826" t="s">
        <v>411</v>
      </c>
      <c r="C24826" s="70">
        <v>0</v>
      </c>
      <c r="D24826" s="70">
        <v>0</v>
      </c>
      <c r="E24826" s="71">
        <v>44895</v>
      </c>
      <c r="F24826" t="s">
        <v>4176</v>
      </c>
      <c r="G24826" t="s">
        <v>2247</v>
      </c>
      <c r="H24826" t="s">
        <v>1916</v>
      </c>
      <c r="I24826" t="s">
        <v>1916</v>
      </c>
      <c r="J24826" s="40">
        <v>0</v>
      </c>
      <c r="K24826" s="40">
        <v>0</v>
      </c>
    </row>
    <row r="24827" spans="1:11" x14ac:dyDescent="0.35">
      <c r="A24827">
        <v>67003</v>
      </c>
      <c r="B24827" t="s">
        <v>411</v>
      </c>
      <c r="C24827" s="70">
        <v>0</v>
      </c>
      <c r="D24827" s="70">
        <v>0</v>
      </c>
      <c r="E24827" s="71">
        <v>44895</v>
      </c>
      <c r="F24827" t="s">
        <v>4175</v>
      </c>
      <c r="G24827" t="s">
        <v>2247</v>
      </c>
      <c r="H24827" t="s">
        <v>1916</v>
      </c>
      <c r="I24827" t="s">
        <v>1916</v>
      </c>
      <c r="J24827" s="40">
        <v>0</v>
      </c>
      <c r="K24827" s="40">
        <v>0</v>
      </c>
    </row>
    <row r="24828" spans="1:11" x14ac:dyDescent="0.35">
      <c r="A24828">
        <v>67003</v>
      </c>
      <c r="B24828" t="s">
        <v>411</v>
      </c>
      <c r="C24828" s="70">
        <v>0</v>
      </c>
      <c r="D24828" s="70">
        <v>0</v>
      </c>
      <c r="E24828" s="71">
        <v>44895</v>
      </c>
      <c r="F24828" t="s">
        <v>2253</v>
      </c>
      <c r="G24828" t="s">
        <v>2247</v>
      </c>
      <c r="H24828" t="s">
        <v>1916</v>
      </c>
      <c r="I24828" t="s">
        <v>1916</v>
      </c>
      <c r="J24828" s="40">
        <v>0</v>
      </c>
      <c r="K24828" s="40">
        <v>0</v>
      </c>
    </row>
    <row r="24829" spans="1:11" x14ac:dyDescent="0.35">
      <c r="A24829">
        <v>67003</v>
      </c>
      <c r="B24829" t="s">
        <v>411</v>
      </c>
      <c r="C24829" s="70">
        <v>0</v>
      </c>
      <c r="D24829" s="70">
        <v>0</v>
      </c>
      <c r="E24829" s="71">
        <v>44895</v>
      </c>
      <c r="F24829" t="s">
        <v>4174</v>
      </c>
      <c r="G24829" t="s">
        <v>2247</v>
      </c>
      <c r="H24829" t="s">
        <v>1916</v>
      </c>
      <c r="I24829" t="s">
        <v>1916</v>
      </c>
      <c r="J24829" s="40">
        <v>0</v>
      </c>
      <c r="K24829" s="40">
        <v>1071.3499999999999</v>
      </c>
    </row>
    <row r="24830" spans="1:11" x14ac:dyDescent="0.35">
      <c r="A24830">
        <v>67003</v>
      </c>
      <c r="B24830" t="s">
        <v>411</v>
      </c>
      <c r="C24830" s="70">
        <v>0</v>
      </c>
      <c r="D24830" s="70">
        <v>0</v>
      </c>
      <c r="E24830" s="71">
        <v>44895</v>
      </c>
      <c r="F24830" t="s">
        <v>4173</v>
      </c>
      <c r="G24830" t="s">
        <v>2247</v>
      </c>
      <c r="H24830" t="s">
        <v>1916</v>
      </c>
      <c r="I24830" t="s">
        <v>1916</v>
      </c>
      <c r="J24830" s="40">
        <v>0</v>
      </c>
      <c r="K24830" s="40">
        <v>9324.2999999999993</v>
      </c>
    </row>
    <row r="24831" spans="1:11" x14ac:dyDescent="0.35">
      <c r="A24831">
        <v>67003</v>
      </c>
      <c r="B24831" t="s">
        <v>411</v>
      </c>
      <c r="C24831" s="70">
        <v>0</v>
      </c>
      <c r="D24831" s="70">
        <v>0</v>
      </c>
      <c r="E24831" s="71">
        <v>44895</v>
      </c>
      <c r="F24831" t="s">
        <v>4172</v>
      </c>
      <c r="G24831" t="s">
        <v>2247</v>
      </c>
      <c r="H24831" t="s">
        <v>1916</v>
      </c>
      <c r="I24831" t="s">
        <v>1916</v>
      </c>
      <c r="J24831" s="40">
        <v>0</v>
      </c>
      <c r="K24831" s="40">
        <v>299.85000000000002</v>
      </c>
    </row>
    <row r="24832" spans="1:11" x14ac:dyDescent="0.35">
      <c r="A24832">
        <v>67003</v>
      </c>
      <c r="B24832" t="s">
        <v>411</v>
      </c>
      <c r="C24832" s="70">
        <v>0</v>
      </c>
      <c r="D24832" s="70">
        <v>0</v>
      </c>
      <c r="E24832" s="71">
        <v>44895</v>
      </c>
      <c r="F24832" t="s">
        <v>4171</v>
      </c>
      <c r="G24832" t="s">
        <v>2247</v>
      </c>
      <c r="H24832" t="s">
        <v>1916</v>
      </c>
      <c r="I24832" t="s">
        <v>1916</v>
      </c>
      <c r="J24832" s="40">
        <v>34.270000000000003</v>
      </c>
      <c r="K24832" s="40">
        <v>0</v>
      </c>
    </row>
    <row r="24833" spans="1:11" x14ac:dyDescent="0.35">
      <c r="A24833">
        <v>67003</v>
      </c>
      <c r="B24833" t="s">
        <v>411</v>
      </c>
      <c r="C24833" s="70">
        <v>0</v>
      </c>
      <c r="D24833" s="70">
        <v>0</v>
      </c>
      <c r="E24833" s="71">
        <v>44895</v>
      </c>
      <c r="F24833" t="s">
        <v>4170</v>
      </c>
      <c r="G24833" t="s">
        <v>2247</v>
      </c>
      <c r="H24833" t="s">
        <v>1916</v>
      </c>
      <c r="I24833" t="s">
        <v>1916</v>
      </c>
      <c r="J24833" s="40">
        <v>626.37</v>
      </c>
      <c r="K24833" s="40">
        <v>0</v>
      </c>
    </row>
    <row r="24834" spans="1:11" x14ac:dyDescent="0.35">
      <c r="A24834">
        <v>67003</v>
      </c>
      <c r="B24834" t="s">
        <v>411</v>
      </c>
      <c r="C24834" s="70">
        <v>0</v>
      </c>
      <c r="D24834" s="70">
        <v>0</v>
      </c>
      <c r="E24834" s="71">
        <v>44895</v>
      </c>
      <c r="F24834" t="s">
        <v>4169</v>
      </c>
      <c r="G24834" t="s">
        <v>2247</v>
      </c>
      <c r="H24834" t="s">
        <v>1916</v>
      </c>
      <c r="I24834" t="s">
        <v>1916</v>
      </c>
      <c r="J24834" s="40">
        <v>0</v>
      </c>
      <c r="K24834" s="40">
        <v>348.2</v>
      </c>
    </row>
    <row r="24835" spans="1:11" x14ac:dyDescent="0.35">
      <c r="A24835">
        <v>67003</v>
      </c>
      <c r="B24835" t="s">
        <v>411</v>
      </c>
      <c r="C24835" s="70">
        <v>0</v>
      </c>
      <c r="D24835" s="70">
        <v>0</v>
      </c>
      <c r="E24835" s="71">
        <v>44895</v>
      </c>
      <c r="F24835" t="s">
        <v>4168</v>
      </c>
      <c r="G24835" t="s">
        <v>2247</v>
      </c>
      <c r="H24835" t="s">
        <v>1916</v>
      </c>
      <c r="I24835" t="s">
        <v>1916</v>
      </c>
      <c r="J24835" s="40">
        <v>0</v>
      </c>
      <c r="K24835" s="40">
        <v>0.04</v>
      </c>
    </row>
    <row r="24836" spans="1:11" x14ac:dyDescent="0.35">
      <c r="A24836">
        <v>67003</v>
      </c>
      <c r="B24836" t="s">
        <v>411</v>
      </c>
      <c r="C24836" s="70">
        <v>0</v>
      </c>
      <c r="D24836" s="70">
        <v>0</v>
      </c>
      <c r="E24836" s="71">
        <v>44895</v>
      </c>
      <c r="F24836" t="s">
        <v>4167</v>
      </c>
      <c r="G24836" t="s">
        <v>2247</v>
      </c>
      <c r="H24836" t="s">
        <v>1916</v>
      </c>
      <c r="I24836" t="s">
        <v>1916</v>
      </c>
      <c r="J24836" s="40">
        <v>0</v>
      </c>
      <c r="K24836" s="40">
        <v>0.15</v>
      </c>
    </row>
    <row r="24837" spans="1:11" x14ac:dyDescent="0.35">
      <c r="A24837">
        <v>67003</v>
      </c>
      <c r="B24837" t="s">
        <v>411</v>
      </c>
      <c r="C24837" s="70">
        <v>0</v>
      </c>
      <c r="D24837" s="70">
        <v>0</v>
      </c>
      <c r="E24837" s="71">
        <v>44895</v>
      </c>
      <c r="F24837" t="s">
        <v>4166</v>
      </c>
      <c r="G24837" t="s">
        <v>2247</v>
      </c>
      <c r="H24837" t="s">
        <v>1916</v>
      </c>
      <c r="I24837" t="s">
        <v>1916</v>
      </c>
      <c r="J24837" s="40">
        <v>0</v>
      </c>
      <c r="K24837" s="40">
        <v>2796.81</v>
      </c>
    </row>
    <row r="24838" spans="1:11" x14ac:dyDescent="0.35">
      <c r="A24838">
        <v>67003</v>
      </c>
      <c r="B24838" t="s">
        <v>411</v>
      </c>
      <c r="C24838" s="70">
        <v>0</v>
      </c>
      <c r="D24838" s="70">
        <v>0</v>
      </c>
      <c r="E24838" s="71">
        <v>44895</v>
      </c>
      <c r="F24838" t="s">
        <v>4165</v>
      </c>
      <c r="G24838" t="s">
        <v>2247</v>
      </c>
      <c r="H24838" t="s">
        <v>1916</v>
      </c>
      <c r="I24838" t="s">
        <v>1916</v>
      </c>
      <c r="J24838" s="40">
        <v>0</v>
      </c>
      <c r="K24838" s="40">
        <v>2547.25</v>
      </c>
    </row>
    <row r="24839" spans="1:11" x14ac:dyDescent="0.35">
      <c r="A24839">
        <v>67003</v>
      </c>
      <c r="B24839" t="s">
        <v>411</v>
      </c>
      <c r="C24839" s="70">
        <v>0</v>
      </c>
      <c r="D24839" s="70">
        <v>0</v>
      </c>
      <c r="E24839" s="71">
        <v>44895</v>
      </c>
      <c r="F24839" t="s">
        <v>4164</v>
      </c>
      <c r="G24839" t="s">
        <v>2247</v>
      </c>
      <c r="H24839" t="s">
        <v>1916</v>
      </c>
      <c r="I24839" t="s">
        <v>1916</v>
      </c>
      <c r="J24839" s="40">
        <v>5.72</v>
      </c>
      <c r="K24839" s="40">
        <v>0</v>
      </c>
    </row>
    <row r="24840" spans="1:11" x14ac:dyDescent="0.35">
      <c r="A24840">
        <v>67003</v>
      </c>
      <c r="B24840" t="s">
        <v>411</v>
      </c>
      <c r="C24840" s="70">
        <v>0</v>
      </c>
      <c r="D24840" s="70">
        <v>0</v>
      </c>
      <c r="E24840" s="71">
        <v>44895</v>
      </c>
      <c r="F24840" t="s">
        <v>4163</v>
      </c>
      <c r="G24840" t="s">
        <v>2247</v>
      </c>
      <c r="H24840" t="s">
        <v>1916</v>
      </c>
      <c r="I24840" t="s">
        <v>1916</v>
      </c>
      <c r="J24840" s="40">
        <v>0</v>
      </c>
      <c r="K24840" s="40">
        <v>0.17</v>
      </c>
    </row>
    <row r="24841" spans="1:11" x14ac:dyDescent="0.35">
      <c r="A24841">
        <v>67003</v>
      </c>
      <c r="B24841" t="s">
        <v>411</v>
      </c>
      <c r="C24841" s="70">
        <v>0</v>
      </c>
      <c r="D24841" s="70">
        <v>0</v>
      </c>
      <c r="E24841" s="71">
        <v>44895</v>
      </c>
      <c r="F24841" t="s">
        <v>4162</v>
      </c>
      <c r="G24841" t="s">
        <v>2247</v>
      </c>
      <c r="H24841" t="s">
        <v>1916</v>
      </c>
      <c r="I24841" t="s">
        <v>1916</v>
      </c>
      <c r="J24841" s="40">
        <v>0</v>
      </c>
      <c r="K24841" s="40">
        <v>4427.71</v>
      </c>
    </row>
    <row r="24842" spans="1:11" x14ac:dyDescent="0.35">
      <c r="A24842">
        <v>67003</v>
      </c>
      <c r="B24842" t="s">
        <v>411</v>
      </c>
      <c r="C24842" s="70">
        <v>0</v>
      </c>
      <c r="D24842" s="70">
        <v>0</v>
      </c>
      <c r="E24842" s="71">
        <v>44895</v>
      </c>
      <c r="F24842" t="s">
        <v>4161</v>
      </c>
      <c r="G24842" t="s">
        <v>2247</v>
      </c>
      <c r="H24842" t="s">
        <v>1916</v>
      </c>
      <c r="I24842" t="s">
        <v>1916</v>
      </c>
      <c r="J24842" s="40">
        <v>0</v>
      </c>
      <c r="K24842" s="40">
        <v>440.18</v>
      </c>
    </row>
    <row r="24843" spans="1:11" x14ac:dyDescent="0.35">
      <c r="A24843">
        <v>67003</v>
      </c>
      <c r="B24843" t="s">
        <v>411</v>
      </c>
      <c r="C24843" s="70">
        <v>0</v>
      </c>
      <c r="D24843" s="70">
        <v>0</v>
      </c>
      <c r="E24843" s="71">
        <v>44895</v>
      </c>
      <c r="F24843" t="s">
        <v>4160</v>
      </c>
      <c r="G24843" t="s">
        <v>2247</v>
      </c>
      <c r="H24843" t="s">
        <v>1916</v>
      </c>
      <c r="I24843" t="s">
        <v>1916</v>
      </c>
      <c r="J24843" s="40">
        <v>0</v>
      </c>
      <c r="K24843" s="40">
        <v>101.57</v>
      </c>
    </row>
    <row r="24844" spans="1:11" x14ac:dyDescent="0.35">
      <c r="A24844">
        <v>67003</v>
      </c>
      <c r="B24844" t="s">
        <v>411</v>
      </c>
      <c r="C24844" s="70">
        <v>0</v>
      </c>
      <c r="D24844" s="70">
        <v>0</v>
      </c>
      <c r="E24844" s="71">
        <v>44895</v>
      </c>
      <c r="F24844" t="s">
        <v>4159</v>
      </c>
      <c r="G24844" t="s">
        <v>2247</v>
      </c>
      <c r="H24844" t="s">
        <v>1916</v>
      </c>
      <c r="I24844" t="s">
        <v>1916</v>
      </c>
      <c r="J24844" s="40">
        <v>0</v>
      </c>
      <c r="K24844" s="40">
        <v>5961.26</v>
      </c>
    </row>
    <row r="24845" spans="1:11" x14ac:dyDescent="0.35">
      <c r="A24845">
        <v>67003</v>
      </c>
      <c r="B24845" t="s">
        <v>411</v>
      </c>
      <c r="C24845" s="70">
        <v>0</v>
      </c>
      <c r="D24845" s="70">
        <v>0</v>
      </c>
      <c r="E24845" s="71">
        <v>44895</v>
      </c>
      <c r="F24845" t="s">
        <v>4158</v>
      </c>
      <c r="G24845" t="s">
        <v>2247</v>
      </c>
      <c r="H24845" t="s">
        <v>1916</v>
      </c>
      <c r="I24845" t="s">
        <v>1916</v>
      </c>
      <c r="J24845" s="40">
        <v>762.49</v>
      </c>
      <c r="K24845" s="40">
        <v>0</v>
      </c>
    </row>
    <row r="24846" spans="1:11" x14ac:dyDescent="0.35">
      <c r="A24846">
        <v>67003</v>
      </c>
      <c r="B24846" t="s">
        <v>411</v>
      </c>
      <c r="C24846" s="70">
        <v>0</v>
      </c>
      <c r="D24846" s="70">
        <v>0</v>
      </c>
      <c r="E24846" s="71">
        <v>44895</v>
      </c>
      <c r="F24846" t="s">
        <v>4157</v>
      </c>
      <c r="G24846" t="s">
        <v>2247</v>
      </c>
      <c r="H24846" t="s">
        <v>1916</v>
      </c>
      <c r="I24846" t="s">
        <v>1916</v>
      </c>
      <c r="J24846" s="40">
        <v>0</v>
      </c>
      <c r="K24846" s="40">
        <v>595.79999999999995</v>
      </c>
    </row>
    <row r="24847" spans="1:11" x14ac:dyDescent="0.35">
      <c r="A24847">
        <v>67003</v>
      </c>
      <c r="B24847" t="s">
        <v>411</v>
      </c>
      <c r="C24847" s="70">
        <v>0</v>
      </c>
      <c r="D24847" s="70">
        <v>0</v>
      </c>
      <c r="E24847" s="71">
        <v>44895</v>
      </c>
      <c r="F24847" t="s">
        <v>4156</v>
      </c>
      <c r="G24847" t="s">
        <v>2247</v>
      </c>
      <c r="H24847" t="s">
        <v>1916</v>
      </c>
      <c r="I24847" t="s">
        <v>1916</v>
      </c>
      <c r="J24847" s="40">
        <v>188.31</v>
      </c>
      <c r="K24847" s="40">
        <v>0</v>
      </c>
    </row>
    <row r="24848" spans="1:11" x14ac:dyDescent="0.35">
      <c r="A24848">
        <v>67003</v>
      </c>
      <c r="B24848" t="s">
        <v>411</v>
      </c>
      <c r="C24848" s="70">
        <v>0</v>
      </c>
      <c r="D24848" s="70">
        <v>0</v>
      </c>
      <c r="E24848" s="71">
        <v>44895</v>
      </c>
      <c r="F24848" t="s">
        <v>4155</v>
      </c>
      <c r="G24848" t="s">
        <v>2247</v>
      </c>
      <c r="H24848" t="s">
        <v>1916</v>
      </c>
      <c r="I24848" t="s">
        <v>1916</v>
      </c>
      <c r="J24848" s="40">
        <v>31.37</v>
      </c>
      <c r="K24848" s="40">
        <v>0</v>
      </c>
    </row>
    <row r="24849" spans="1:11" x14ac:dyDescent="0.35">
      <c r="A24849">
        <v>67003</v>
      </c>
      <c r="B24849" t="s">
        <v>411</v>
      </c>
      <c r="C24849" s="70">
        <v>0</v>
      </c>
      <c r="D24849" s="70">
        <v>0</v>
      </c>
      <c r="E24849" s="71">
        <v>44895</v>
      </c>
      <c r="F24849" t="s">
        <v>4154</v>
      </c>
      <c r="G24849" t="s">
        <v>2247</v>
      </c>
      <c r="H24849" t="s">
        <v>1916</v>
      </c>
      <c r="I24849" t="s">
        <v>1916</v>
      </c>
      <c r="J24849" s="40">
        <v>0</v>
      </c>
      <c r="K24849" s="40">
        <v>112.17</v>
      </c>
    </row>
    <row r="24850" spans="1:11" x14ac:dyDescent="0.35">
      <c r="A24850">
        <v>67003</v>
      </c>
      <c r="B24850" t="s">
        <v>411</v>
      </c>
      <c r="C24850" s="70">
        <v>0</v>
      </c>
      <c r="D24850" s="70">
        <v>0</v>
      </c>
      <c r="E24850" s="71">
        <v>44895</v>
      </c>
      <c r="F24850" t="s">
        <v>4153</v>
      </c>
      <c r="G24850" t="s">
        <v>2247</v>
      </c>
      <c r="H24850" t="s">
        <v>1916</v>
      </c>
      <c r="I24850" t="s">
        <v>1916</v>
      </c>
      <c r="J24850" s="40">
        <v>0</v>
      </c>
      <c r="K24850" s="40">
        <v>10.15</v>
      </c>
    </row>
    <row r="24851" spans="1:11" x14ac:dyDescent="0.35">
      <c r="A24851">
        <v>67003</v>
      </c>
      <c r="B24851" t="s">
        <v>411</v>
      </c>
      <c r="C24851" s="70">
        <v>0</v>
      </c>
      <c r="D24851" s="70">
        <v>0</v>
      </c>
      <c r="E24851" s="71">
        <v>44895</v>
      </c>
      <c r="F24851" t="s">
        <v>4152</v>
      </c>
      <c r="G24851" t="s">
        <v>2247</v>
      </c>
      <c r="H24851" t="s">
        <v>1916</v>
      </c>
      <c r="I24851" t="s">
        <v>1916</v>
      </c>
      <c r="J24851" s="40">
        <v>0</v>
      </c>
      <c r="K24851" s="40">
        <v>45.59</v>
      </c>
    </row>
    <row r="24852" spans="1:11" x14ac:dyDescent="0.35">
      <c r="A24852">
        <v>67003</v>
      </c>
      <c r="B24852" t="s">
        <v>411</v>
      </c>
      <c r="C24852" s="70">
        <v>0</v>
      </c>
      <c r="D24852" s="70">
        <v>0</v>
      </c>
      <c r="E24852" s="71">
        <v>44895</v>
      </c>
      <c r="F24852" t="s">
        <v>4151</v>
      </c>
      <c r="G24852" t="s">
        <v>2247</v>
      </c>
      <c r="H24852" t="s">
        <v>1916</v>
      </c>
      <c r="I24852" t="s">
        <v>1916</v>
      </c>
      <c r="J24852" s="40">
        <v>0</v>
      </c>
      <c r="K24852" s="40">
        <v>30.89</v>
      </c>
    </row>
    <row r="24853" spans="1:11" x14ac:dyDescent="0.35">
      <c r="A24853">
        <v>67003</v>
      </c>
      <c r="B24853" t="s">
        <v>411</v>
      </c>
      <c r="C24853" s="70">
        <v>0</v>
      </c>
      <c r="D24853" s="70">
        <v>0</v>
      </c>
      <c r="E24853" s="71">
        <v>44895</v>
      </c>
      <c r="F24853" t="s">
        <v>4150</v>
      </c>
      <c r="G24853" t="s">
        <v>2247</v>
      </c>
      <c r="H24853" t="s">
        <v>1916</v>
      </c>
      <c r="I24853" t="s">
        <v>1916</v>
      </c>
      <c r="J24853" s="40">
        <v>0</v>
      </c>
      <c r="K24853" s="40">
        <v>10.55</v>
      </c>
    </row>
    <row r="24854" spans="1:11" x14ac:dyDescent="0.35">
      <c r="A24854">
        <v>67003</v>
      </c>
      <c r="B24854" t="s">
        <v>411</v>
      </c>
      <c r="C24854" s="70">
        <v>0</v>
      </c>
      <c r="D24854" s="70">
        <v>0</v>
      </c>
      <c r="E24854" s="71">
        <v>44895</v>
      </c>
      <c r="F24854" t="s">
        <v>4149</v>
      </c>
      <c r="G24854" t="s">
        <v>2247</v>
      </c>
      <c r="H24854" t="s">
        <v>1916</v>
      </c>
      <c r="I24854" t="s">
        <v>1916</v>
      </c>
      <c r="J24854" s="40">
        <v>0</v>
      </c>
      <c r="K24854" s="40">
        <v>401.26</v>
      </c>
    </row>
    <row r="24855" spans="1:11" x14ac:dyDescent="0.35">
      <c r="A24855">
        <v>67003</v>
      </c>
      <c r="B24855" t="s">
        <v>411</v>
      </c>
      <c r="C24855" s="70">
        <v>0</v>
      </c>
      <c r="D24855" s="70">
        <v>0</v>
      </c>
      <c r="E24855" s="71">
        <v>44895</v>
      </c>
      <c r="F24855" t="s">
        <v>4148</v>
      </c>
      <c r="G24855" t="s">
        <v>2247</v>
      </c>
      <c r="H24855" t="s">
        <v>1916</v>
      </c>
      <c r="I24855" t="s">
        <v>1916</v>
      </c>
      <c r="J24855" s="40">
        <v>406.63</v>
      </c>
      <c r="K24855" s="40">
        <v>0</v>
      </c>
    </row>
    <row r="24856" spans="1:11" x14ac:dyDescent="0.35">
      <c r="A24856">
        <v>67003</v>
      </c>
      <c r="B24856" t="s">
        <v>411</v>
      </c>
      <c r="C24856" s="70">
        <v>0</v>
      </c>
      <c r="D24856" s="70">
        <v>0</v>
      </c>
      <c r="E24856" s="71">
        <v>44895</v>
      </c>
      <c r="F24856" t="s">
        <v>4147</v>
      </c>
      <c r="G24856" t="s">
        <v>2247</v>
      </c>
      <c r="H24856" t="s">
        <v>1916</v>
      </c>
      <c r="I24856" t="s">
        <v>1916</v>
      </c>
      <c r="J24856" s="40">
        <v>0</v>
      </c>
      <c r="K24856" s="40">
        <v>3.47</v>
      </c>
    </row>
    <row r="24857" spans="1:11" x14ac:dyDescent="0.35">
      <c r="A24857">
        <v>67003</v>
      </c>
      <c r="B24857" t="s">
        <v>411</v>
      </c>
      <c r="C24857" s="70">
        <v>0</v>
      </c>
      <c r="D24857" s="70">
        <v>0</v>
      </c>
      <c r="E24857" s="71">
        <v>44895</v>
      </c>
      <c r="F24857" t="s">
        <v>4146</v>
      </c>
      <c r="G24857" t="s">
        <v>2247</v>
      </c>
      <c r="H24857" t="s">
        <v>1916</v>
      </c>
      <c r="I24857" t="s">
        <v>1916</v>
      </c>
      <c r="J24857" s="40">
        <v>282.39</v>
      </c>
      <c r="K24857" s="40">
        <v>0</v>
      </c>
    </row>
    <row r="24858" spans="1:11" x14ac:dyDescent="0.35">
      <c r="A24858">
        <v>67003</v>
      </c>
      <c r="B24858" t="s">
        <v>411</v>
      </c>
      <c r="C24858" s="70">
        <v>0</v>
      </c>
      <c r="D24858" s="70">
        <v>0</v>
      </c>
      <c r="E24858" s="71">
        <v>44895</v>
      </c>
      <c r="F24858" t="s">
        <v>4145</v>
      </c>
      <c r="G24858" t="s">
        <v>2247</v>
      </c>
      <c r="H24858" t="s">
        <v>1916</v>
      </c>
      <c r="I24858" t="s">
        <v>1916</v>
      </c>
      <c r="J24858" s="40">
        <v>0</v>
      </c>
      <c r="K24858" s="40">
        <v>455.98</v>
      </c>
    </row>
    <row r="24859" spans="1:11" x14ac:dyDescent="0.35">
      <c r="A24859">
        <v>67003</v>
      </c>
      <c r="B24859" t="s">
        <v>411</v>
      </c>
      <c r="C24859" s="70">
        <v>0</v>
      </c>
      <c r="D24859" s="70">
        <v>0</v>
      </c>
      <c r="E24859" s="71">
        <v>44895</v>
      </c>
      <c r="F24859" t="s">
        <v>4144</v>
      </c>
      <c r="G24859" t="s">
        <v>2247</v>
      </c>
      <c r="H24859" t="s">
        <v>1916</v>
      </c>
      <c r="I24859" t="s">
        <v>1916</v>
      </c>
      <c r="J24859" s="40">
        <v>0</v>
      </c>
      <c r="K24859" s="40">
        <v>0.7</v>
      </c>
    </row>
    <row r="24860" spans="1:11" x14ac:dyDescent="0.35">
      <c r="A24860">
        <v>67003</v>
      </c>
      <c r="B24860" t="s">
        <v>411</v>
      </c>
      <c r="C24860" s="70">
        <v>0</v>
      </c>
      <c r="D24860" s="70">
        <v>0</v>
      </c>
      <c r="E24860" s="71">
        <v>44895</v>
      </c>
      <c r="F24860" t="s">
        <v>4143</v>
      </c>
      <c r="G24860" t="s">
        <v>2247</v>
      </c>
      <c r="H24860" t="s">
        <v>1916</v>
      </c>
      <c r="I24860" t="s">
        <v>1916</v>
      </c>
      <c r="J24860" s="40">
        <v>139.1</v>
      </c>
      <c r="K24860" s="40">
        <v>0</v>
      </c>
    </row>
    <row r="24861" spans="1:11" x14ac:dyDescent="0.35">
      <c r="A24861">
        <v>67003</v>
      </c>
      <c r="B24861" t="s">
        <v>411</v>
      </c>
      <c r="C24861" s="70">
        <v>0</v>
      </c>
      <c r="D24861" s="70">
        <v>0</v>
      </c>
      <c r="E24861" s="71">
        <v>44895</v>
      </c>
      <c r="F24861" t="s">
        <v>4142</v>
      </c>
      <c r="G24861" t="s">
        <v>2247</v>
      </c>
      <c r="H24861" t="s">
        <v>1916</v>
      </c>
      <c r="I24861" t="s">
        <v>1916</v>
      </c>
      <c r="J24861" s="40">
        <v>0</v>
      </c>
      <c r="K24861" s="40">
        <v>2.09</v>
      </c>
    </row>
    <row r="24862" spans="1:11" x14ac:dyDescent="0.35">
      <c r="A24862">
        <v>67003</v>
      </c>
      <c r="B24862" t="s">
        <v>411</v>
      </c>
      <c r="C24862" s="70">
        <v>0</v>
      </c>
      <c r="D24862" s="70">
        <v>0</v>
      </c>
      <c r="E24862" s="71">
        <v>44895</v>
      </c>
      <c r="F24862" t="s">
        <v>4141</v>
      </c>
      <c r="G24862" t="s">
        <v>2247</v>
      </c>
      <c r="H24862" t="s">
        <v>1916</v>
      </c>
      <c r="I24862" t="s">
        <v>1916</v>
      </c>
      <c r="J24862" s="40">
        <v>0</v>
      </c>
      <c r="K24862" s="40">
        <v>19796.21</v>
      </c>
    </row>
    <row r="24863" spans="1:11" x14ac:dyDescent="0.35">
      <c r="A24863">
        <v>67003</v>
      </c>
      <c r="B24863" t="s">
        <v>411</v>
      </c>
      <c r="C24863" s="70">
        <v>0</v>
      </c>
      <c r="D24863" s="70">
        <v>0</v>
      </c>
      <c r="E24863" s="71">
        <v>44895</v>
      </c>
      <c r="F24863" t="s">
        <v>4140</v>
      </c>
      <c r="G24863" t="s">
        <v>2247</v>
      </c>
      <c r="H24863" t="s">
        <v>1916</v>
      </c>
      <c r="I24863" t="s">
        <v>1916</v>
      </c>
      <c r="J24863" s="40">
        <v>0</v>
      </c>
      <c r="K24863" s="40">
        <v>218.47</v>
      </c>
    </row>
    <row r="24864" spans="1:11" x14ac:dyDescent="0.35">
      <c r="A24864">
        <v>67003</v>
      </c>
      <c r="B24864" t="s">
        <v>411</v>
      </c>
      <c r="C24864" s="70">
        <v>0</v>
      </c>
      <c r="D24864" s="70">
        <v>0</v>
      </c>
      <c r="E24864" s="71">
        <v>44895</v>
      </c>
      <c r="F24864" t="s">
        <v>4139</v>
      </c>
      <c r="G24864" t="s">
        <v>2247</v>
      </c>
      <c r="H24864" t="s">
        <v>1916</v>
      </c>
      <c r="I24864" t="s">
        <v>1916</v>
      </c>
      <c r="J24864" s="40">
        <v>140.15</v>
      </c>
      <c r="K24864" s="40">
        <v>0</v>
      </c>
    </row>
    <row r="24865" spans="1:11" x14ac:dyDescent="0.35">
      <c r="A24865">
        <v>67003</v>
      </c>
      <c r="B24865" t="s">
        <v>411</v>
      </c>
      <c r="C24865" s="70">
        <v>0</v>
      </c>
      <c r="D24865" s="70">
        <v>0</v>
      </c>
      <c r="E24865" s="71">
        <v>44895</v>
      </c>
      <c r="F24865" t="s">
        <v>4138</v>
      </c>
      <c r="G24865" t="s">
        <v>2247</v>
      </c>
      <c r="H24865" t="s">
        <v>1916</v>
      </c>
      <c r="I24865" t="s">
        <v>1916</v>
      </c>
      <c r="J24865" s="40">
        <v>847.72</v>
      </c>
      <c r="K24865" s="40">
        <v>0</v>
      </c>
    </row>
    <row r="24866" spans="1:11" x14ac:dyDescent="0.35">
      <c r="A24866">
        <v>67003</v>
      </c>
      <c r="B24866" t="s">
        <v>411</v>
      </c>
      <c r="C24866" s="70">
        <v>0</v>
      </c>
      <c r="D24866" s="70">
        <v>0</v>
      </c>
      <c r="E24866" s="71">
        <v>44895</v>
      </c>
      <c r="F24866" t="s">
        <v>4137</v>
      </c>
      <c r="G24866" t="s">
        <v>2247</v>
      </c>
      <c r="H24866" t="s">
        <v>1916</v>
      </c>
      <c r="I24866" t="s">
        <v>1916</v>
      </c>
      <c r="J24866" s="40">
        <v>0</v>
      </c>
      <c r="K24866" s="40">
        <v>11774.36</v>
      </c>
    </row>
    <row r="24867" spans="1:11" x14ac:dyDescent="0.35">
      <c r="A24867">
        <v>67003</v>
      </c>
      <c r="B24867" t="s">
        <v>411</v>
      </c>
      <c r="C24867" s="70">
        <v>0</v>
      </c>
      <c r="D24867" s="70">
        <v>0</v>
      </c>
      <c r="E24867" s="71">
        <v>44895</v>
      </c>
      <c r="F24867" t="s">
        <v>4136</v>
      </c>
      <c r="G24867" t="s">
        <v>2247</v>
      </c>
      <c r="H24867" t="s">
        <v>1916</v>
      </c>
      <c r="I24867" t="s">
        <v>1916</v>
      </c>
      <c r="J24867" s="40">
        <v>644.37</v>
      </c>
      <c r="K24867" s="40">
        <v>0</v>
      </c>
    </row>
    <row r="24868" spans="1:11" x14ac:dyDescent="0.35">
      <c r="A24868">
        <v>67003</v>
      </c>
      <c r="B24868" t="s">
        <v>411</v>
      </c>
      <c r="C24868" s="70">
        <v>0</v>
      </c>
      <c r="D24868" s="70">
        <v>0</v>
      </c>
      <c r="E24868" s="71">
        <v>44895</v>
      </c>
      <c r="F24868" t="s">
        <v>4135</v>
      </c>
      <c r="G24868" t="s">
        <v>2247</v>
      </c>
      <c r="H24868" t="s">
        <v>1916</v>
      </c>
      <c r="I24868" t="s">
        <v>1916</v>
      </c>
      <c r="J24868" s="40">
        <v>14.18</v>
      </c>
      <c r="K24868" s="40">
        <v>0</v>
      </c>
    </row>
    <row r="24869" spans="1:11" x14ac:dyDescent="0.35">
      <c r="A24869">
        <v>67003</v>
      </c>
      <c r="B24869" t="s">
        <v>411</v>
      </c>
      <c r="C24869" s="70">
        <v>0</v>
      </c>
      <c r="D24869" s="70">
        <v>0</v>
      </c>
      <c r="E24869" s="71">
        <v>44895</v>
      </c>
      <c r="F24869" t="s">
        <v>4134</v>
      </c>
      <c r="G24869" t="s">
        <v>2247</v>
      </c>
      <c r="H24869" t="s">
        <v>1916</v>
      </c>
      <c r="I24869" t="s">
        <v>1916</v>
      </c>
      <c r="J24869" s="40">
        <v>66.69</v>
      </c>
      <c r="K24869" s="40">
        <v>0</v>
      </c>
    </row>
    <row r="24870" spans="1:11" x14ac:dyDescent="0.35">
      <c r="A24870">
        <v>67003</v>
      </c>
      <c r="B24870" t="s">
        <v>411</v>
      </c>
      <c r="C24870" s="70">
        <v>0</v>
      </c>
      <c r="D24870" s="70">
        <v>0</v>
      </c>
      <c r="E24870" s="71">
        <v>44895</v>
      </c>
      <c r="F24870" t="s">
        <v>4133</v>
      </c>
      <c r="G24870" t="s">
        <v>2247</v>
      </c>
      <c r="H24870" t="s">
        <v>1916</v>
      </c>
      <c r="I24870" t="s">
        <v>1916</v>
      </c>
      <c r="J24870" s="40">
        <v>0</v>
      </c>
      <c r="K24870" s="40">
        <v>10.28</v>
      </c>
    </row>
    <row r="24871" spans="1:11" x14ac:dyDescent="0.35">
      <c r="A24871">
        <v>67003</v>
      </c>
      <c r="B24871" t="s">
        <v>411</v>
      </c>
      <c r="C24871" s="70">
        <v>0</v>
      </c>
      <c r="D24871" s="70">
        <v>0</v>
      </c>
      <c r="E24871" s="71">
        <v>44895</v>
      </c>
      <c r="F24871" t="s">
        <v>4132</v>
      </c>
      <c r="G24871" t="s">
        <v>2247</v>
      </c>
      <c r="H24871" t="s">
        <v>1916</v>
      </c>
      <c r="I24871" t="s">
        <v>1916</v>
      </c>
      <c r="J24871" s="40">
        <v>0</v>
      </c>
      <c r="K24871" s="40">
        <v>36.61</v>
      </c>
    </row>
    <row r="24872" spans="1:11" x14ac:dyDescent="0.35">
      <c r="A24872">
        <v>67003</v>
      </c>
      <c r="B24872" t="s">
        <v>411</v>
      </c>
      <c r="C24872" s="70">
        <v>0</v>
      </c>
      <c r="D24872" s="70">
        <v>0</v>
      </c>
      <c r="E24872" s="71">
        <v>44895</v>
      </c>
      <c r="F24872" t="s">
        <v>4131</v>
      </c>
      <c r="G24872" t="s">
        <v>2247</v>
      </c>
      <c r="H24872" t="s">
        <v>1916</v>
      </c>
      <c r="I24872" t="s">
        <v>1916</v>
      </c>
      <c r="J24872" s="40">
        <v>0</v>
      </c>
      <c r="K24872" s="40">
        <v>1.99</v>
      </c>
    </row>
    <row r="24873" spans="1:11" x14ac:dyDescent="0.35">
      <c r="A24873">
        <v>67003</v>
      </c>
      <c r="B24873" t="s">
        <v>411</v>
      </c>
      <c r="C24873" s="70">
        <v>0</v>
      </c>
      <c r="D24873" s="70">
        <v>0</v>
      </c>
      <c r="E24873" s="71">
        <v>44895</v>
      </c>
      <c r="F24873" t="s">
        <v>4130</v>
      </c>
      <c r="G24873" t="s">
        <v>2247</v>
      </c>
      <c r="H24873" t="s">
        <v>1916</v>
      </c>
      <c r="I24873" t="s">
        <v>1916</v>
      </c>
      <c r="J24873" s="40">
        <v>43.58</v>
      </c>
      <c r="K24873" s="40">
        <v>0</v>
      </c>
    </row>
    <row r="24874" spans="1:11" x14ac:dyDescent="0.35">
      <c r="A24874">
        <v>67003</v>
      </c>
      <c r="B24874" t="s">
        <v>411</v>
      </c>
      <c r="C24874" s="70">
        <v>0</v>
      </c>
      <c r="D24874" s="70">
        <v>0</v>
      </c>
      <c r="E24874" s="71">
        <v>44895</v>
      </c>
      <c r="F24874" t="s">
        <v>4129</v>
      </c>
      <c r="G24874" t="s">
        <v>2247</v>
      </c>
      <c r="H24874" t="s">
        <v>1916</v>
      </c>
      <c r="I24874" t="s">
        <v>1916</v>
      </c>
      <c r="J24874" s="40">
        <v>0</v>
      </c>
      <c r="K24874" s="40">
        <v>5198.7299999999996</v>
      </c>
    </row>
    <row r="24875" spans="1:11" x14ac:dyDescent="0.35">
      <c r="A24875">
        <v>67003</v>
      </c>
      <c r="B24875" t="s">
        <v>411</v>
      </c>
      <c r="C24875" s="70">
        <v>0</v>
      </c>
      <c r="D24875" s="70">
        <v>0</v>
      </c>
      <c r="E24875" s="71">
        <v>44895</v>
      </c>
      <c r="F24875" t="s">
        <v>4128</v>
      </c>
      <c r="G24875" t="s">
        <v>2247</v>
      </c>
      <c r="H24875" t="s">
        <v>1916</v>
      </c>
      <c r="I24875" t="s">
        <v>1916</v>
      </c>
      <c r="J24875" s="40">
        <v>0</v>
      </c>
      <c r="K24875" s="40">
        <v>539.91999999999996</v>
      </c>
    </row>
    <row r="24876" spans="1:11" x14ac:dyDescent="0.35">
      <c r="A24876">
        <v>67003</v>
      </c>
      <c r="B24876" t="s">
        <v>411</v>
      </c>
      <c r="C24876" s="70">
        <v>0</v>
      </c>
      <c r="D24876" s="70">
        <v>0</v>
      </c>
      <c r="E24876" s="71">
        <v>44895</v>
      </c>
      <c r="F24876" t="s">
        <v>4127</v>
      </c>
      <c r="G24876" t="s">
        <v>2247</v>
      </c>
      <c r="H24876" t="s">
        <v>1916</v>
      </c>
      <c r="I24876" t="s">
        <v>1916</v>
      </c>
      <c r="J24876" s="40">
        <v>0</v>
      </c>
      <c r="K24876" s="40">
        <v>7034.74</v>
      </c>
    </row>
    <row r="24877" spans="1:11" x14ac:dyDescent="0.35">
      <c r="A24877">
        <v>67003</v>
      </c>
      <c r="B24877" t="s">
        <v>411</v>
      </c>
      <c r="C24877" s="70">
        <v>0</v>
      </c>
      <c r="D24877" s="70">
        <v>0</v>
      </c>
      <c r="E24877" s="71">
        <v>44895</v>
      </c>
      <c r="F24877" t="s">
        <v>4126</v>
      </c>
      <c r="G24877" t="s">
        <v>2247</v>
      </c>
      <c r="H24877" t="s">
        <v>1916</v>
      </c>
      <c r="I24877" t="s">
        <v>1916</v>
      </c>
      <c r="J24877" s="40">
        <v>0</v>
      </c>
      <c r="K24877" s="40">
        <v>505.57</v>
      </c>
    </row>
    <row r="24878" spans="1:11" x14ac:dyDescent="0.35">
      <c r="A24878">
        <v>67003</v>
      </c>
      <c r="B24878" t="s">
        <v>411</v>
      </c>
      <c r="C24878" s="70">
        <v>0</v>
      </c>
      <c r="D24878" s="70">
        <v>0</v>
      </c>
      <c r="E24878" s="71">
        <v>44895</v>
      </c>
      <c r="F24878" t="s">
        <v>4125</v>
      </c>
      <c r="G24878" t="s">
        <v>2247</v>
      </c>
      <c r="H24878" t="s">
        <v>1916</v>
      </c>
      <c r="I24878" t="s">
        <v>1916</v>
      </c>
      <c r="J24878" s="40">
        <v>0</v>
      </c>
      <c r="K24878" s="40">
        <v>36635.379999999997</v>
      </c>
    </row>
    <row r="24879" spans="1:11" x14ac:dyDescent="0.35">
      <c r="A24879">
        <v>67003</v>
      </c>
      <c r="B24879" t="s">
        <v>411</v>
      </c>
      <c r="C24879" s="70">
        <v>0</v>
      </c>
      <c r="D24879" s="70">
        <v>0</v>
      </c>
      <c r="E24879" s="71">
        <v>44895</v>
      </c>
      <c r="F24879" t="s">
        <v>4124</v>
      </c>
      <c r="G24879" t="s">
        <v>2247</v>
      </c>
      <c r="H24879" t="s">
        <v>1916</v>
      </c>
      <c r="I24879" t="s">
        <v>1916</v>
      </c>
      <c r="J24879" s="40">
        <v>0</v>
      </c>
      <c r="K24879" s="40">
        <v>59820.33</v>
      </c>
    </row>
    <row r="24880" spans="1:11" x14ac:dyDescent="0.35">
      <c r="A24880">
        <v>67003</v>
      </c>
      <c r="B24880" t="s">
        <v>411</v>
      </c>
      <c r="C24880" s="70">
        <v>0</v>
      </c>
      <c r="D24880" s="70">
        <v>0</v>
      </c>
      <c r="E24880" s="71">
        <v>44895</v>
      </c>
      <c r="F24880" t="s">
        <v>4123</v>
      </c>
      <c r="G24880" t="s">
        <v>2247</v>
      </c>
      <c r="H24880" t="s">
        <v>1916</v>
      </c>
      <c r="I24880" t="s">
        <v>1916</v>
      </c>
      <c r="J24880" s="40">
        <v>0</v>
      </c>
      <c r="K24880" s="40">
        <v>45845.23</v>
      </c>
    </row>
    <row r="24881" spans="1:11" x14ac:dyDescent="0.35">
      <c r="A24881">
        <v>67003</v>
      </c>
      <c r="B24881" t="s">
        <v>411</v>
      </c>
      <c r="C24881" s="70">
        <v>0</v>
      </c>
      <c r="D24881" s="70">
        <v>0</v>
      </c>
      <c r="E24881" s="71">
        <v>44895</v>
      </c>
      <c r="F24881" t="s">
        <v>4122</v>
      </c>
      <c r="G24881" t="s">
        <v>2247</v>
      </c>
      <c r="H24881" t="s">
        <v>1916</v>
      </c>
      <c r="I24881" t="s">
        <v>1916</v>
      </c>
      <c r="J24881" s="40">
        <v>0</v>
      </c>
      <c r="K24881" s="40">
        <v>39.61</v>
      </c>
    </row>
    <row r="24882" spans="1:11" x14ac:dyDescent="0.35">
      <c r="A24882">
        <v>67003</v>
      </c>
      <c r="B24882" t="s">
        <v>411</v>
      </c>
      <c r="C24882" s="70">
        <v>0</v>
      </c>
      <c r="D24882" s="70">
        <v>0</v>
      </c>
      <c r="E24882" s="71">
        <v>44895</v>
      </c>
      <c r="F24882" t="s">
        <v>4121</v>
      </c>
      <c r="G24882" t="s">
        <v>2247</v>
      </c>
      <c r="H24882" t="s">
        <v>1916</v>
      </c>
      <c r="I24882" t="s">
        <v>1916</v>
      </c>
      <c r="J24882" s="40">
        <v>5957.68</v>
      </c>
      <c r="K24882" s="40">
        <v>0</v>
      </c>
    </row>
    <row r="24883" spans="1:11" x14ac:dyDescent="0.35">
      <c r="A24883">
        <v>67003</v>
      </c>
      <c r="B24883" t="s">
        <v>411</v>
      </c>
      <c r="C24883" s="70">
        <v>0</v>
      </c>
      <c r="D24883" s="70">
        <v>0</v>
      </c>
      <c r="E24883" s="71">
        <v>44895</v>
      </c>
      <c r="F24883" t="s">
        <v>4120</v>
      </c>
      <c r="G24883" t="s">
        <v>2247</v>
      </c>
      <c r="H24883" t="s">
        <v>1916</v>
      </c>
      <c r="I24883" t="s">
        <v>1916</v>
      </c>
      <c r="J24883" s="40">
        <v>4038.64</v>
      </c>
      <c r="K24883" s="40">
        <v>0</v>
      </c>
    </row>
    <row r="24884" spans="1:11" x14ac:dyDescent="0.35">
      <c r="A24884">
        <v>67003</v>
      </c>
      <c r="B24884" t="s">
        <v>411</v>
      </c>
      <c r="C24884" s="70">
        <v>0</v>
      </c>
      <c r="D24884" s="70">
        <v>0</v>
      </c>
      <c r="E24884" s="71">
        <v>44895</v>
      </c>
      <c r="F24884" t="s">
        <v>4119</v>
      </c>
      <c r="G24884" t="s">
        <v>2247</v>
      </c>
      <c r="H24884" t="s">
        <v>1916</v>
      </c>
      <c r="I24884" t="s">
        <v>1916</v>
      </c>
      <c r="J24884" s="40">
        <v>0</v>
      </c>
      <c r="K24884" s="40">
        <v>253.61</v>
      </c>
    </row>
    <row r="24885" spans="1:11" x14ac:dyDescent="0.35">
      <c r="A24885">
        <v>67003</v>
      </c>
      <c r="B24885" t="s">
        <v>411</v>
      </c>
      <c r="C24885" s="70">
        <v>0</v>
      </c>
      <c r="D24885" s="70">
        <v>0</v>
      </c>
      <c r="E24885" s="71">
        <v>44895</v>
      </c>
      <c r="F24885" t="s">
        <v>4118</v>
      </c>
      <c r="G24885" t="s">
        <v>2247</v>
      </c>
      <c r="H24885" t="s">
        <v>1916</v>
      </c>
      <c r="I24885" t="s">
        <v>1916</v>
      </c>
      <c r="J24885" s="40">
        <v>0</v>
      </c>
      <c r="K24885" s="40">
        <v>265.42</v>
      </c>
    </row>
    <row r="24886" spans="1:11" x14ac:dyDescent="0.35">
      <c r="A24886">
        <v>67003</v>
      </c>
      <c r="B24886" t="s">
        <v>411</v>
      </c>
      <c r="C24886" s="70">
        <v>0</v>
      </c>
      <c r="D24886" s="70">
        <v>0</v>
      </c>
      <c r="E24886" s="71">
        <v>44895</v>
      </c>
      <c r="F24886" t="s">
        <v>4117</v>
      </c>
      <c r="G24886" t="s">
        <v>2247</v>
      </c>
      <c r="H24886" t="s">
        <v>1916</v>
      </c>
      <c r="I24886" t="s">
        <v>1916</v>
      </c>
      <c r="J24886" s="40">
        <v>316.60000000000002</v>
      </c>
      <c r="K24886" s="40">
        <v>0</v>
      </c>
    </row>
    <row r="24887" spans="1:11" x14ac:dyDescent="0.35">
      <c r="A24887">
        <v>67003</v>
      </c>
      <c r="B24887" t="s">
        <v>411</v>
      </c>
      <c r="C24887" s="70">
        <v>0</v>
      </c>
      <c r="D24887" s="70">
        <v>0</v>
      </c>
      <c r="E24887" s="71">
        <v>44895</v>
      </c>
      <c r="F24887" t="s">
        <v>4116</v>
      </c>
      <c r="G24887" t="s">
        <v>2247</v>
      </c>
      <c r="H24887" t="s">
        <v>1916</v>
      </c>
      <c r="I24887" t="s">
        <v>1916</v>
      </c>
      <c r="J24887" s="40">
        <v>265.42</v>
      </c>
      <c r="K24887" s="40">
        <v>0</v>
      </c>
    </row>
    <row r="24888" spans="1:11" x14ac:dyDescent="0.35">
      <c r="A24888">
        <v>67003</v>
      </c>
      <c r="B24888" t="s">
        <v>411</v>
      </c>
      <c r="C24888" s="70">
        <v>0</v>
      </c>
      <c r="D24888" s="70">
        <v>0</v>
      </c>
      <c r="E24888" s="71">
        <v>44895</v>
      </c>
      <c r="F24888" t="s">
        <v>4115</v>
      </c>
      <c r="G24888" t="s">
        <v>2247</v>
      </c>
      <c r="H24888" t="s">
        <v>1916</v>
      </c>
      <c r="I24888" t="s">
        <v>1916</v>
      </c>
      <c r="J24888" s="40">
        <v>0</v>
      </c>
      <c r="K24888" s="40">
        <v>456.47</v>
      </c>
    </row>
    <row r="24889" spans="1:11" x14ac:dyDescent="0.35">
      <c r="A24889">
        <v>67003</v>
      </c>
      <c r="B24889" t="s">
        <v>411</v>
      </c>
      <c r="C24889" s="70">
        <v>0</v>
      </c>
      <c r="D24889" s="70">
        <v>0</v>
      </c>
      <c r="E24889" s="71">
        <v>44895</v>
      </c>
      <c r="F24889" t="s">
        <v>4114</v>
      </c>
      <c r="G24889" t="s">
        <v>2247</v>
      </c>
      <c r="H24889" t="s">
        <v>1916</v>
      </c>
      <c r="I24889" t="s">
        <v>1916</v>
      </c>
      <c r="J24889" s="40">
        <v>0</v>
      </c>
      <c r="K24889" s="40">
        <v>13.67</v>
      </c>
    </row>
    <row r="24890" spans="1:11" x14ac:dyDescent="0.35">
      <c r="A24890">
        <v>67003</v>
      </c>
      <c r="B24890" t="s">
        <v>411</v>
      </c>
      <c r="C24890" s="70">
        <v>0</v>
      </c>
      <c r="D24890" s="70">
        <v>0</v>
      </c>
      <c r="E24890" s="71">
        <v>44895</v>
      </c>
      <c r="F24890" t="s">
        <v>4113</v>
      </c>
      <c r="G24890" t="s">
        <v>2247</v>
      </c>
      <c r="H24890" t="s">
        <v>1916</v>
      </c>
      <c r="I24890" t="s">
        <v>1916</v>
      </c>
      <c r="J24890" s="40">
        <v>0</v>
      </c>
      <c r="K24890" s="40">
        <v>157.85</v>
      </c>
    </row>
    <row r="24891" spans="1:11" x14ac:dyDescent="0.35">
      <c r="A24891">
        <v>67003</v>
      </c>
      <c r="B24891" t="s">
        <v>411</v>
      </c>
      <c r="C24891" s="70">
        <v>0</v>
      </c>
      <c r="D24891" s="70">
        <v>0</v>
      </c>
      <c r="E24891" s="71">
        <v>44895</v>
      </c>
      <c r="F24891" t="s">
        <v>4112</v>
      </c>
      <c r="G24891" t="s">
        <v>2247</v>
      </c>
      <c r="H24891" t="s">
        <v>1916</v>
      </c>
      <c r="I24891" t="s">
        <v>1916</v>
      </c>
      <c r="J24891" s="40">
        <v>493.29</v>
      </c>
      <c r="K24891" s="40">
        <v>0</v>
      </c>
    </row>
    <row r="24892" spans="1:11" x14ac:dyDescent="0.35">
      <c r="A24892">
        <v>67003</v>
      </c>
      <c r="B24892" t="s">
        <v>411</v>
      </c>
      <c r="C24892" s="70">
        <v>0</v>
      </c>
      <c r="D24892" s="70">
        <v>0</v>
      </c>
      <c r="E24892" s="71">
        <v>44895</v>
      </c>
      <c r="F24892" t="s">
        <v>4111</v>
      </c>
      <c r="G24892" t="s">
        <v>2247</v>
      </c>
      <c r="H24892" t="s">
        <v>1916</v>
      </c>
      <c r="I24892" t="s">
        <v>1916</v>
      </c>
      <c r="J24892" s="40">
        <v>0</v>
      </c>
      <c r="K24892" s="40">
        <v>494.58</v>
      </c>
    </row>
    <row r="24893" spans="1:11" x14ac:dyDescent="0.35">
      <c r="A24893">
        <v>67003</v>
      </c>
      <c r="B24893" t="s">
        <v>411</v>
      </c>
      <c r="C24893" s="70">
        <v>0</v>
      </c>
      <c r="D24893" s="70">
        <v>0</v>
      </c>
      <c r="E24893" s="71">
        <v>44895</v>
      </c>
      <c r="F24893" t="s">
        <v>4110</v>
      </c>
      <c r="G24893" t="s">
        <v>2247</v>
      </c>
      <c r="H24893" t="s">
        <v>1916</v>
      </c>
      <c r="I24893" t="s">
        <v>1916</v>
      </c>
      <c r="J24893" s="40">
        <v>0</v>
      </c>
      <c r="K24893" s="40">
        <v>190.08</v>
      </c>
    </row>
    <row r="24894" spans="1:11" x14ac:dyDescent="0.35">
      <c r="A24894">
        <v>67003</v>
      </c>
      <c r="B24894" t="s">
        <v>411</v>
      </c>
      <c r="C24894" s="70">
        <v>0</v>
      </c>
      <c r="D24894" s="70">
        <v>0</v>
      </c>
      <c r="E24894" s="71">
        <v>44895</v>
      </c>
      <c r="F24894" t="s">
        <v>4109</v>
      </c>
      <c r="G24894" t="s">
        <v>2247</v>
      </c>
      <c r="H24894" t="s">
        <v>1916</v>
      </c>
      <c r="I24894" t="s">
        <v>1916</v>
      </c>
      <c r="J24894" s="40">
        <v>0</v>
      </c>
      <c r="K24894" s="40">
        <v>378.5</v>
      </c>
    </row>
    <row r="24895" spans="1:11" x14ac:dyDescent="0.35">
      <c r="A24895">
        <v>67003</v>
      </c>
      <c r="B24895" t="s">
        <v>411</v>
      </c>
      <c r="C24895" s="70">
        <v>0</v>
      </c>
      <c r="D24895" s="70">
        <v>0</v>
      </c>
      <c r="E24895" s="71">
        <v>44895</v>
      </c>
      <c r="F24895" t="s">
        <v>4108</v>
      </c>
      <c r="G24895" t="s">
        <v>2247</v>
      </c>
      <c r="H24895" t="s">
        <v>1916</v>
      </c>
      <c r="I24895" t="s">
        <v>1916</v>
      </c>
      <c r="J24895" s="40">
        <v>390.53</v>
      </c>
      <c r="K24895" s="40">
        <v>0</v>
      </c>
    </row>
    <row r="24896" spans="1:11" x14ac:dyDescent="0.35">
      <c r="A24896">
        <v>67003</v>
      </c>
      <c r="B24896" t="s">
        <v>411</v>
      </c>
      <c r="C24896" s="70">
        <v>0</v>
      </c>
      <c r="D24896" s="70">
        <v>0</v>
      </c>
      <c r="E24896" s="71">
        <v>44895</v>
      </c>
      <c r="F24896" t="s">
        <v>4107</v>
      </c>
      <c r="G24896" t="s">
        <v>2247</v>
      </c>
      <c r="H24896" t="s">
        <v>1916</v>
      </c>
      <c r="I24896" t="s">
        <v>1916</v>
      </c>
      <c r="J24896" s="40">
        <v>0</v>
      </c>
      <c r="K24896" s="40">
        <v>34.729999999999997</v>
      </c>
    </row>
    <row r="24897" spans="1:11" x14ac:dyDescent="0.35">
      <c r="A24897">
        <v>67003</v>
      </c>
      <c r="B24897" t="s">
        <v>411</v>
      </c>
      <c r="C24897" s="70">
        <v>0</v>
      </c>
      <c r="D24897" s="70">
        <v>0</v>
      </c>
      <c r="E24897" s="71">
        <v>44895</v>
      </c>
      <c r="F24897" t="s">
        <v>4106</v>
      </c>
      <c r="G24897" t="s">
        <v>2247</v>
      </c>
      <c r="H24897" t="s">
        <v>1916</v>
      </c>
      <c r="I24897" t="s">
        <v>1916</v>
      </c>
      <c r="J24897" s="40">
        <v>0</v>
      </c>
      <c r="K24897" s="40">
        <v>25.44</v>
      </c>
    </row>
    <row r="24898" spans="1:11" x14ac:dyDescent="0.35">
      <c r="A24898">
        <v>67003</v>
      </c>
      <c r="B24898" t="s">
        <v>411</v>
      </c>
      <c r="C24898" s="70">
        <v>0</v>
      </c>
      <c r="D24898" s="70">
        <v>0</v>
      </c>
      <c r="E24898" s="71">
        <v>44895</v>
      </c>
      <c r="F24898" t="s">
        <v>4105</v>
      </c>
      <c r="G24898" t="s">
        <v>2247</v>
      </c>
      <c r="H24898" t="s">
        <v>1916</v>
      </c>
      <c r="I24898" t="s">
        <v>1916</v>
      </c>
      <c r="J24898" s="40">
        <v>28.66</v>
      </c>
      <c r="K24898" s="40">
        <v>0</v>
      </c>
    </row>
    <row r="24899" spans="1:11" x14ac:dyDescent="0.35">
      <c r="A24899">
        <v>67003</v>
      </c>
      <c r="B24899" t="s">
        <v>411</v>
      </c>
      <c r="C24899" s="70">
        <v>0</v>
      </c>
      <c r="D24899" s="70">
        <v>0</v>
      </c>
      <c r="E24899" s="71">
        <v>44895</v>
      </c>
      <c r="F24899" t="s">
        <v>4104</v>
      </c>
      <c r="G24899" t="s">
        <v>2247</v>
      </c>
      <c r="H24899" t="s">
        <v>1916</v>
      </c>
      <c r="I24899" t="s">
        <v>1916</v>
      </c>
      <c r="J24899" s="40">
        <v>0</v>
      </c>
      <c r="K24899" s="40">
        <v>74.11</v>
      </c>
    </row>
    <row r="24900" spans="1:11" x14ac:dyDescent="0.35">
      <c r="A24900">
        <v>67003</v>
      </c>
      <c r="B24900" t="s">
        <v>411</v>
      </c>
      <c r="C24900" s="70">
        <v>0</v>
      </c>
      <c r="D24900" s="70">
        <v>0</v>
      </c>
      <c r="E24900" s="71">
        <v>44895</v>
      </c>
      <c r="F24900" t="s">
        <v>4103</v>
      </c>
      <c r="G24900" t="s">
        <v>2247</v>
      </c>
      <c r="H24900" t="s">
        <v>1916</v>
      </c>
      <c r="I24900" t="s">
        <v>1916</v>
      </c>
      <c r="J24900" s="40">
        <v>0</v>
      </c>
      <c r="K24900" s="40">
        <v>9.59</v>
      </c>
    </row>
    <row r="24901" spans="1:11" x14ac:dyDescent="0.35">
      <c r="A24901">
        <v>67003</v>
      </c>
      <c r="B24901" t="s">
        <v>411</v>
      </c>
      <c r="C24901" s="70">
        <v>0</v>
      </c>
      <c r="D24901" s="70">
        <v>0</v>
      </c>
      <c r="E24901" s="71">
        <v>44895</v>
      </c>
      <c r="F24901" t="s">
        <v>4102</v>
      </c>
      <c r="G24901" t="s">
        <v>2247</v>
      </c>
      <c r="H24901" t="s">
        <v>1916</v>
      </c>
      <c r="I24901" t="s">
        <v>1916</v>
      </c>
      <c r="J24901" s="40">
        <v>26.66</v>
      </c>
      <c r="K24901" s="40">
        <v>0</v>
      </c>
    </row>
    <row r="24902" spans="1:11" x14ac:dyDescent="0.35">
      <c r="A24902">
        <v>67003</v>
      </c>
      <c r="B24902" t="s">
        <v>411</v>
      </c>
      <c r="C24902" s="70">
        <v>0</v>
      </c>
      <c r="D24902" s="70">
        <v>0</v>
      </c>
      <c r="E24902" s="71">
        <v>44895</v>
      </c>
      <c r="F24902" t="s">
        <v>4101</v>
      </c>
      <c r="G24902" t="s">
        <v>2247</v>
      </c>
      <c r="H24902" t="s">
        <v>1916</v>
      </c>
      <c r="I24902" t="s">
        <v>1916</v>
      </c>
      <c r="J24902" s="40">
        <v>15.57</v>
      </c>
      <c r="K24902" s="40">
        <v>0</v>
      </c>
    </row>
    <row r="24903" spans="1:11" x14ac:dyDescent="0.35">
      <c r="A24903">
        <v>67003</v>
      </c>
      <c r="B24903" t="s">
        <v>411</v>
      </c>
      <c r="C24903" s="70">
        <v>0</v>
      </c>
      <c r="D24903" s="70">
        <v>0</v>
      </c>
      <c r="E24903" s="71">
        <v>44895</v>
      </c>
      <c r="F24903" t="s">
        <v>4100</v>
      </c>
      <c r="G24903" t="s">
        <v>2247</v>
      </c>
      <c r="H24903" t="s">
        <v>1916</v>
      </c>
      <c r="I24903" t="s">
        <v>1916</v>
      </c>
      <c r="J24903" s="40">
        <v>12.71</v>
      </c>
      <c r="K24903" s="40">
        <v>0</v>
      </c>
    </row>
    <row r="24904" spans="1:11" x14ac:dyDescent="0.35">
      <c r="A24904">
        <v>67003</v>
      </c>
      <c r="B24904" t="s">
        <v>411</v>
      </c>
      <c r="C24904" s="70">
        <v>0</v>
      </c>
      <c r="D24904" s="70">
        <v>0</v>
      </c>
      <c r="E24904" s="71">
        <v>44895</v>
      </c>
      <c r="F24904" t="s">
        <v>4099</v>
      </c>
      <c r="G24904" t="s">
        <v>2247</v>
      </c>
      <c r="H24904" t="s">
        <v>1916</v>
      </c>
      <c r="I24904" t="s">
        <v>1916</v>
      </c>
      <c r="J24904" s="40">
        <v>21.05</v>
      </c>
      <c r="K24904" s="40">
        <v>0</v>
      </c>
    </row>
    <row r="24905" spans="1:11" x14ac:dyDescent="0.35">
      <c r="A24905">
        <v>67003</v>
      </c>
      <c r="B24905" t="s">
        <v>411</v>
      </c>
      <c r="C24905" s="70">
        <v>0</v>
      </c>
      <c r="D24905" s="70">
        <v>0</v>
      </c>
      <c r="E24905" s="71">
        <v>44895</v>
      </c>
      <c r="F24905" t="s">
        <v>4098</v>
      </c>
      <c r="G24905" t="s">
        <v>2247</v>
      </c>
      <c r="H24905" t="s">
        <v>1916</v>
      </c>
      <c r="I24905" t="s">
        <v>1916</v>
      </c>
      <c r="J24905" s="40">
        <v>1.7</v>
      </c>
      <c r="K24905" s="40">
        <v>0</v>
      </c>
    </row>
    <row r="24906" spans="1:11" x14ac:dyDescent="0.35">
      <c r="A24906">
        <v>67003</v>
      </c>
      <c r="B24906" t="s">
        <v>411</v>
      </c>
      <c r="C24906" s="70">
        <v>0</v>
      </c>
      <c r="D24906" s="70">
        <v>0</v>
      </c>
      <c r="E24906" s="71">
        <v>44895</v>
      </c>
      <c r="F24906" t="s">
        <v>4097</v>
      </c>
      <c r="G24906" t="s">
        <v>2247</v>
      </c>
      <c r="H24906" t="s">
        <v>1916</v>
      </c>
      <c r="I24906" t="s">
        <v>1916</v>
      </c>
      <c r="J24906" s="40">
        <v>47.84</v>
      </c>
      <c r="K24906" s="40">
        <v>0</v>
      </c>
    </row>
    <row r="24907" spans="1:11" x14ac:dyDescent="0.35">
      <c r="A24907">
        <v>67003</v>
      </c>
      <c r="B24907" t="s">
        <v>411</v>
      </c>
      <c r="C24907" s="70">
        <v>0</v>
      </c>
      <c r="D24907" s="70">
        <v>0</v>
      </c>
      <c r="E24907" s="71">
        <v>44895</v>
      </c>
      <c r="F24907" t="s">
        <v>4096</v>
      </c>
      <c r="G24907" t="s">
        <v>2247</v>
      </c>
      <c r="H24907" t="s">
        <v>1916</v>
      </c>
      <c r="I24907" t="s">
        <v>1916</v>
      </c>
      <c r="J24907" s="40">
        <v>25.32</v>
      </c>
      <c r="K24907" s="40">
        <v>0</v>
      </c>
    </row>
    <row r="24908" spans="1:11" x14ac:dyDescent="0.35">
      <c r="A24908">
        <v>67003</v>
      </c>
      <c r="B24908" t="s">
        <v>411</v>
      </c>
      <c r="C24908" s="70">
        <v>0</v>
      </c>
      <c r="D24908" s="70">
        <v>0</v>
      </c>
      <c r="E24908" s="71">
        <v>44895</v>
      </c>
      <c r="F24908" t="s">
        <v>4095</v>
      </c>
      <c r="G24908" t="s">
        <v>2247</v>
      </c>
      <c r="H24908" t="s">
        <v>1916</v>
      </c>
      <c r="I24908" t="s">
        <v>1916</v>
      </c>
      <c r="J24908" s="40">
        <v>0</v>
      </c>
      <c r="K24908" s="40">
        <v>25.37</v>
      </c>
    </row>
    <row r="24909" spans="1:11" x14ac:dyDescent="0.35">
      <c r="A24909">
        <v>67003</v>
      </c>
      <c r="B24909" t="s">
        <v>411</v>
      </c>
      <c r="C24909" s="70">
        <v>0</v>
      </c>
      <c r="D24909" s="70">
        <v>0</v>
      </c>
      <c r="E24909" s="71">
        <v>44895</v>
      </c>
      <c r="F24909" t="s">
        <v>4094</v>
      </c>
      <c r="G24909" t="s">
        <v>2247</v>
      </c>
      <c r="H24909" t="s">
        <v>1916</v>
      </c>
      <c r="I24909" t="s">
        <v>1916</v>
      </c>
      <c r="J24909" s="40">
        <v>30.31</v>
      </c>
      <c r="K24909" s="40">
        <v>0</v>
      </c>
    </row>
    <row r="24910" spans="1:11" x14ac:dyDescent="0.35">
      <c r="A24910">
        <v>67003</v>
      </c>
      <c r="B24910" t="s">
        <v>411</v>
      </c>
      <c r="C24910" s="70">
        <v>0</v>
      </c>
      <c r="D24910" s="70">
        <v>0</v>
      </c>
      <c r="E24910" s="71">
        <v>44895</v>
      </c>
      <c r="F24910" t="s">
        <v>4093</v>
      </c>
      <c r="G24910" t="s">
        <v>2247</v>
      </c>
      <c r="H24910" t="s">
        <v>1916</v>
      </c>
      <c r="I24910" t="s">
        <v>1916</v>
      </c>
      <c r="J24910" s="40">
        <v>0</v>
      </c>
      <c r="K24910" s="40">
        <v>5.22</v>
      </c>
    </row>
    <row r="24911" spans="1:11" x14ac:dyDescent="0.35">
      <c r="A24911">
        <v>67003</v>
      </c>
      <c r="B24911" t="s">
        <v>411</v>
      </c>
      <c r="C24911" s="70">
        <v>0</v>
      </c>
      <c r="D24911" s="70">
        <v>0</v>
      </c>
      <c r="E24911" s="71">
        <v>44895</v>
      </c>
      <c r="F24911" t="s">
        <v>4092</v>
      </c>
      <c r="G24911" t="s">
        <v>2247</v>
      </c>
      <c r="H24911" t="s">
        <v>1916</v>
      </c>
      <c r="I24911" t="s">
        <v>1916</v>
      </c>
      <c r="J24911" s="40">
        <v>0</v>
      </c>
      <c r="K24911" s="40">
        <v>29.78</v>
      </c>
    </row>
    <row r="24912" spans="1:11" x14ac:dyDescent="0.35">
      <c r="A24912">
        <v>67003</v>
      </c>
      <c r="B24912" t="s">
        <v>411</v>
      </c>
      <c r="C24912" s="70">
        <v>0</v>
      </c>
      <c r="D24912" s="70">
        <v>0</v>
      </c>
      <c r="E24912" s="71">
        <v>44895</v>
      </c>
      <c r="F24912" t="s">
        <v>4091</v>
      </c>
      <c r="G24912" t="s">
        <v>2247</v>
      </c>
      <c r="H24912" t="s">
        <v>1916</v>
      </c>
      <c r="I24912" t="s">
        <v>1916</v>
      </c>
      <c r="J24912" s="40">
        <v>0.66</v>
      </c>
      <c r="K24912" s="40">
        <v>0</v>
      </c>
    </row>
    <row r="24913" spans="1:11" x14ac:dyDescent="0.35">
      <c r="A24913">
        <v>67003</v>
      </c>
      <c r="B24913" t="s">
        <v>411</v>
      </c>
      <c r="C24913" s="70">
        <v>0</v>
      </c>
      <c r="D24913" s="70">
        <v>0</v>
      </c>
      <c r="E24913" s="71">
        <v>44895</v>
      </c>
      <c r="F24913" t="s">
        <v>4090</v>
      </c>
      <c r="G24913" t="s">
        <v>2247</v>
      </c>
      <c r="H24913" t="s">
        <v>1916</v>
      </c>
      <c r="I24913" t="s">
        <v>1916</v>
      </c>
      <c r="J24913" s="40">
        <v>0</v>
      </c>
      <c r="K24913" s="40">
        <v>40.32</v>
      </c>
    </row>
    <row r="24914" spans="1:11" x14ac:dyDescent="0.35">
      <c r="A24914">
        <v>67003</v>
      </c>
      <c r="B24914" t="s">
        <v>411</v>
      </c>
      <c r="C24914" s="70">
        <v>0</v>
      </c>
      <c r="D24914" s="70">
        <v>0</v>
      </c>
      <c r="E24914" s="71">
        <v>44895</v>
      </c>
      <c r="F24914" t="s">
        <v>4089</v>
      </c>
      <c r="G24914" t="s">
        <v>2247</v>
      </c>
      <c r="H24914" t="s">
        <v>1916</v>
      </c>
      <c r="I24914" t="s">
        <v>1916</v>
      </c>
      <c r="J24914" s="40">
        <v>17.309999999999999</v>
      </c>
      <c r="K24914" s="40">
        <v>0</v>
      </c>
    </row>
    <row r="24915" spans="1:11" x14ac:dyDescent="0.35">
      <c r="A24915">
        <v>67003</v>
      </c>
      <c r="B24915" t="s">
        <v>411</v>
      </c>
      <c r="C24915" s="70">
        <v>0</v>
      </c>
      <c r="D24915" s="70">
        <v>0</v>
      </c>
      <c r="E24915" s="71">
        <v>44895</v>
      </c>
      <c r="F24915" t="s">
        <v>4088</v>
      </c>
      <c r="G24915" t="s">
        <v>2247</v>
      </c>
      <c r="H24915" t="s">
        <v>1916</v>
      </c>
      <c r="I24915" t="s">
        <v>1916</v>
      </c>
      <c r="J24915" s="40">
        <v>0</v>
      </c>
      <c r="K24915" s="40">
        <v>12.02</v>
      </c>
    </row>
    <row r="24916" spans="1:11" x14ac:dyDescent="0.35">
      <c r="A24916">
        <v>67003</v>
      </c>
      <c r="B24916" t="s">
        <v>411</v>
      </c>
      <c r="C24916" s="70">
        <v>0</v>
      </c>
      <c r="D24916" s="70">
        <v>0</v>
      </c>
      <c r="E24916" s="71">
        <v>44895</v>
      </c>
      <c r="F24916" t="s">
        <v>4087</v>
      </c>
      <c r="G24916" t="s">
        <v>2247</v>
      </c>
      <c r="H24916" t="s">
        <v>1916</v>
      </c>
      <c r="I24916" t="s">
        <v>1916</v>
      </c>
      <c r="J24916" s="40">
        <v>0</v>
      </c>
      <c r="K24916" s="40">
        <v>28.66</v>
      </c>
    </row>
    <row r="24917" spans="1:11" x14ac:dyDescent="0.35">
      <c r="A24917">
        <v>67003</v>
      </c>
      <c r="B24917" t="s">
        <v>411</v>
      </c>
      <c r="C24917" s="70">
        <v>0</v>
      </c>
      <c r="D24917" s="70">
        <v>0</v>
      </c>
      <c r="E24917" s="71">
        <v>44895</v>
      </c>
      <c r="F24917" t="s">
        <v>4086</v>
      </c>
      <c r="G24917" t="s">
        <v>2247</v>
      </c>
      <c r="H24917" t="s">
        <v>1916</v>
      </c>
      <c r="I24917" t="s">
        <v>1916</v>
      </c>
      <c r="J24917" s="40">
        <v>0</v>
      </c>
      <c r="K24917" s="40">
        <v>21.61</v>
      </c>
    </row>
    <row r="24918" spans="1:11" x14ac:dyDescent="0.35">
      <c r="A24918">
        <v>67003</v>
      </c>
      <c r="B24918" t="s">
        <v>411</v>
      </c>
      <c r="C24918" s="70">
        <v>0</v>
      </c>
      <c r="D24918" s="70">
        <v>0</v>
      </c>
      <c r="E24918" s="71">
        <v>44895</v>
      </c>
      <c r="F24918" t="s">
        <v>4085</v>
      </c>
      <c r="G24918" t="s">
        <v>2247</v>
      </c>
      <c r="H24918" t="s">
        <v>1916</v>
      </c>
      <c r="I24918" t="s">
        <v>1916</v>
      </c>
      <c r="J24918" s="40">
        <v>2.17</v>
      </c>
      <c r="K24918" s="40">
        <v>0</v>
      </c>
    </row>
    <row r="24919" spans="1:11" x14ac:dyDescent="0.35">
      <c r="A24919">
        <v>67003</v>
      </c>
      <c r="B24919" t="s">
        <v>411</v>
      </c>
      <c r="C24919" s="70">
        <v>0</v>
      </c>
      <c r="D24919" s="70">
        <v>0</v>
      </c>
      <c r="E24919" s="71">
        <v>44895</v>
      </c>
      <c r="F24919" t="s">
        <v>4084</v>
      </c>
      <c r="G24919" t="s">
        <v>2247</v>
      </c>
      <c r="H24919" t="s">
        <v>1916</v>
      </c>
      <c r="I24919" t="s">
        <v>1916</v>
      </c>
      <c r="J24919" s="40">
        <v>4.76</v>
      </c>
      <c r="K24919" s="40">
        <v>0</v>
      </c>
    </row>
    <row r="24920" spans="1:11" x14ac:dyDescent="0.35">
      <c r="A24920">
        <v>67003</v>
      </c>
      <c r="B24920" t="s">
        <v>411</v>
      </c>
      <c r="C24920" s="70">
        <v>0</v>
      </c>
      <c r="D24920" s="70">
        <v>0</v>
      </c>
      <c r="E24920" s="71">
        <v>44895</v>
      </c>
      <c r="F24920" t="s">
        <v>4083</v>
      </c>
      <c r="G24920" t="s">
        <v>2247</v>
      </c>
      <c r="H24920" t="s">
        <v>1916</v>
      </c>
      <c r="I24920" t="s">
        <v>1916</v>
      </c>
      <c r="J24920" s="40">
        <v>26.94</v>
      </c>
      <c r="K24920" s="40">
        <v>0</v>
      </c>
    </row>
    <row r="24921" spans="1:11" x14ac:dyDescent="0.35">
      <c r="A24921">
        <v>67003</v>
      </c>
      <c r="B24921" t="s">
        <v>411</v>
      </c>
      <c r="C24921" s="70">
        <v>0</v>
      </c>
      <c r="D24921" s="70">
        <v>0</v>
      </c>
      <c r="E24921" s="71">
        <v>44895</v>
      </c>
      <c r="F24921" t="s">
        <v>4082</v>
      </c>
      <c r="G24921" t="s">
        <v>2247</v>
      </c>
      <c r="H24921" t="s">
        <v>1916</v>
      </c>
      <c r="I24921" t="s">
        <v>1916</v>
      </c>
      <c r="J24921" s="40">
        <v>0</v>
      </c>
      <c r="K24921" s="40">
        <v>1596.44</v>
      </c>
    </row>
    <row r="24922" spans="1:11" x14ac:dyDescent="0.35">
      <c r="A24922">
        <v>67003</v>
      </c>
      <c r="B24922" t="s">
        <v>411</v>
      </c>
      <c r="C24922" s="70">
        <v>0</v>
      </c>
      <c r="D24922" s="70">
        <v>0</v>
      </c>
      <c r="E24922" s="71">
        <v>44895</v>
      </c>
      <c r="F24922" t="s">
        <v>4081</v>
      </c>
      <c r="G24922" t="s">
        <v>2247</v>
      </c>
      <c r="H24922" t="s">
        <v>1916</v>
      </c>
      <c r="I24922" t="s">
        <v>1916</v>
      </c>
      <c r="J24922" s="40">
        <v>0</v>
      </c>
      <c r="K24922" s="40">
        <v>2.29</v>
      </c>
    </row>
    <row r="24923" spans="1:11" x14ac:dyDescent="0.35">
      <c r="A24923">
        <v>67003</v>
      </c>
      <c r="B24923" t="s">
        <v>411</v>
      </c>
      <c r="C24923" s="70">
        <v>0</v>
      </c>
      <c r="D24923" s="70">
        <v>0</v>
      </c>
      <c r="E24923" s="71">
        <v>44895</v>
      </c>
      <c r="F24923" t="s">
        <v>4080</v>
      </c>
      <c r="G24923" t="s">
        <v>2247</v>
      </c>
      <c r="H24923" t="s">
        <v>1916</v>
      </c>
      <c r="I24923" t="s">
        <v>1916</v>
      </c>
      <c r="J24923" s="40">
        <v>0</v>
      </c>
      <c r="K24923" s="40">
        <v>13.55</v>
      </c>
    </row>
    <row r="24924" spans="1:11" x14ac:dyDescent="0.35">
      <c r="A24924">
        <v>67003</v>
      </c>
      <c r="B24924" t="s">
        <v>411</v>
      </c>
      <c r="C24924" s="70">
        <v>0</v>
      </c>
      <c r="D24924" s="70">
        <v>0</v>
      </c>
      <c r="E24924" s="71">
        <v>44895</v>
      </c>
      <c r="F24924" t="s">
        <v>4079</v>
      </c>
      <c r="G24924" t="s">
        <v>2247</v>
      </c>
      <c r="H24924" t="s">
        <v>1916</v>
      </c>
      <c r="I24924" t="s">
        <v>1916</v>
      </c>
      <c r="J24924" s="40">
        <v>0</v>
      </c>
      <c r="K24924" s="40">
        <v>2.71</v>
      </c>
    </row>
    <row r="24925" spans="1:11" x14ac:dyDescent="0.35">
      <c r="A24925">
        <v>67003</v>
      </c>
      <c r="B24925" t="s">
        <v>411</v>
      </c>
      <c r="C24925" s="70">
        <v>0</v>
      </c>
      <c r="D24925" s="70">
        <v>0</v>
      </c>
      <c r="E24925" s="71">
        <v>44895</v>
      </c>
      <c r="F24925" t="s">
        <v>4078</v>
      </c>
      <c r="G24925" t="s">
        <v>2247</v>
      </c>
      <c r="H24925" t="s">
        <v>1916</v>
      </c>
      <c r="I24925" t="s">
        <v>1916</v>
      </c>
      <c r="J24925" s="40">
        <v>0</v>
      </c>
      <c r="K24925" s="40">
        <v>10.66</v>
      </c>
    </row>
    <row r="24926" spans="1:11" x14ac:dyDescent="0.35">
      <c r="A24926">
        <v>67003</v>
      </c>
      <c r="B24926" t="s">
        <v>411</v>
      </c>
      <c r="C24926" s="70">
        <v>0</v>
      </c>
      <c r="D24926" s="70">
        <v>0</v>
      </c>
      <c r="E24926" s="71">
        <v>44895</v>
      </c>
      <c r="F24926" t="s">
        <v>4077</v>
      </c>
      <c r="G24926" t="s">
        <v>2247</v>
      </c>
      <c r="H24926" t="s">
        <v>1916</v>
      </c>
      <c r="I24926" t="s">
        <v>1916</v>
      </c>
      <c r="J24926" s="40">
        <v>0.37</v>
      </c>
      <c r="K24926" s="40">
        <v>0</v>
      </c>
    </row>
    <row r="24927" spans="1:11" x14ac:dyDescent="0.35">
      <c r="A24927">
        <v>67003</v>
      </c>
      <c r="B24927" t="s">
        <v>411</v>
      </c>
      <c r="C24927" s="70">
        <v>0</v>
      </c>
      <c r="D24927" s="70">
        <v>0</v>
      </c>
      <c r="E24927" s="71">
        <v>44895</v>
      </c>
      <c r="F24927" t="s">
        <v>4076</v>
      </c>
      <c r="G24927" t="s">
        <v>2247</v>
      </c>
      <c r="H24927" t="s">
        <v>1916</v>
      </c>
      <c r="I24927" t="s">
        <v>1916</v>
      </c>
      <c r="J24927" s="40">
        <v>0</v>
      </c>
      <c r="K24927" s="40">
        <v>8983.6200000000008</v>
      </c>
    </row>
    <row r="24928" spans="1:11" x14ac:dyDescent="0.35">
      <c r="A24928">
        <v>67003</v>
      </c>
      <c r="B24928" t="s">
        <v>411</v>
      </c>
      <c r="C24928" s="70">
        <v>0</v>
      </c>
      <c r="D24928" s="70">
        <v>0</v>
      </c>
      <c r="E24928" s="71">
        <v>44895</v>
      </c>
      <c r="F24928" t="s">
        <v>4075</v>
      </c>
      <c r="G24928" t="s">
        <v>2247</v>
      </c>
      <c r="H24928" t="s">
        <v>1916</v>
      </c>
      <c r="I24928" t="s">
        <v>1916</v>
      </c>
      <c r="J24928" s="40">
        <v>0</v>
      </c>
      <c r="K24928" s="40">
        <v>52.5</v>
      </c>
    </row>
    <row r="24929" spans="1:11" x14ac:dyDescent="0.35">
      <c r="A24929">
        <v>67003</v>
      </c>
      <c r="B24929" t="s">
        <v>411</v>
      </c>
      <c r="C24929" s="70">
        <v>0</v>
      </c>
      <c r="D24929" s="70">
        <v>0</v>
      </c>
      <c r="E24929" s="71">
        <v>44895</v>
      </c>
      <c r="F24929" t="s">
        <v>4074</v>
      </c>
      <c r="G24929" t="s">
        <v>2247</v>
      </c>
      <c r="H24929" t="s">
        <v>1916</v>
      </c>
      <c r="I24929" t="s">
        <v>1916</v>
      </c>
      <c r="J24929" s="40">
        <v>0</v>
      </c>
      <c r="K24929" s="40">
        <v>37.39</v>
      </c>
    </row>
    <row r="24930" spans="1:11" x14ac:dyDescent="0.35">
      <c r="A24930">
        <v>67003</v>
      </c>
      <c r="B24930" t="s">
        <v>411</v>
      </c>
      <c r="C24930" s="70">
        <v>0</v>
      </c>
      <c r="D24930" s="70">
        <v>0</v>
      </c>
      <c r="E24930" s="71">
        <v>44895</v>
      </c>
      <c r="F24930" t="s">
        <v>4073</v>
      </c>
      <c r="G24930" t="s">
        <v>2247</v>
      </c>
      <c r="H24930" t="s">
        <v>1916</v>
      </c>
      <c r="I24930" t="s">
        <v>1916</v>
      </c>
      <c r="J24930" s="40">
        <v>33.950000000000003</v>
      </c>
      <c r="K24930" s="40">
        <v>0</v>
      </c>
    </row>
    <row r="24931" spans="1:11" x14ac:dyDescent="0.35">
      <c r="A24931">
        <v>67003</v>
      </c>
      <c r="B24931" t="s">
        <v>411</v>
      </c>
      <c r="C24931" s="70">
        <v>0</v>
      </c>
      <c r="D24931" s="70">
        <v>0</v>
      </c>
      <c r="E24931" s="71">
        <v>44895</v>
      </c>
      <c r="F24931" t="s">
        <v>4072</v>
      </c>
      <c r="G24931" t="s">
        <v>2247</v>
      </c>
      <c r="H24931" t="s">
        <v>1916</v>
      </c>
      <c r="I24931" t="s">
        <v>1916</v>
      </c>
      <c r="J24931" s="40">
        <v>0</v>
      </c>
      <c r="K24931" s="40">
        <v>69.94</v>
      </c>
    </row>
    <row r="24932" spans="1:11" x14ac:dyDescent="0.35">
      <c r="A24932">
        <v>67003</v>
      </c>
      <c r="B24932" t="s">
        <v>411</v>
      </c>
      <c r="C24932" s="70">
        <v>0</v>
      </c>
      <c r="D24932" s="70">
        <v>0</v>
      </c>
      <c r="E24932" s="71">
        <v>44895</v>
      </c>
      <c r="F24932" t="s">
        <v>4071</v>
      </c>
      <c r="G24932" t="s">
        <v>2247</v>
      </c>
      <c r="H24932" t="s">
        <v>1916</v>
      </c>
      <c r="I24932" t="s">
        <v>1916</v>
      </c>
      <c r="J24932" s="40">
        <v>0</v>
      </c>
      <c r="K24932" s="40">
        <v>3.54</v>
      </c>
    </row>
    <row r="24933" spans="1:11" x14ac:dyDescent="0.35">
      <c r="A24933">
        <v>67003</v>
      </c>
      <c r="B24933" t="s">
        <v>411</v>
      </c>
      <c r="C24933" s="70">
        <v>0</v>
      </c>
      <c r="D24933" s="70">
        <v>0</v>
      </c>
      <c r="E24933" s="71">
        <v>44895</v>
      </c>
      <c r="F24933" t="s">
        <v>4070</v>
      </c>
      <c r="G24933" t="s">
        <v>2247</v>
      </c>
      <c r="H24933" t="s">
        <v>1916</v>
      </c>
      <c r="I24933" t="s">
        <v>1916</v>
      </c>
      <c r="J24933" s="40">
        <v>0</v>
      </c>
      <c r="K24933" s="40">
        <v>29.32</v>
      </c>
    </row>
    <row r="24934" spans="1:11" x14ac:dyDescent="0.35">
      <c r="A24934">
        <v>67003</v>
      </c>
      <c r="B24934" t="s">
        <v>411</v>
      </c>
      <c r="C24934" s="70">
        <v>0</v>
      </c>
      <c r="D24934" s="70">
        <v>0</v>
      </c>
      <c r="E24934" s="71">
        <v>44895</v>
      </c>
      <c r="F24934" t="s">
        <v>4069</v>
      </c>
      <c r="G24934" t="s">
        <v>2247</v>
      </c>
      <c r="H24934" t="s">
        <v>1916</v>
      </c>
      <c r="I24934" t="s">
        <v>1916</v>
      </c>
      <c r="J24934" s="40">
        <v>0</v>
      </c>
      <c r="K24934" s="40">
        <v>40.08</v>
      </c>
    </row>
    <row r="24935" spans="1:11" x14ac:dyDescent="0.35">
      <c r="A24935">
        <v>67003</v>
      </c>
      <c r="B24935" t="s">
        <v>411</v>
      </c>
      <c r="C24935" s="70">
        <v>0</v>
      </c>
      <c r="D24935" s="70">
        <v>0</v>
      </c>
      <c r="E24935" s="71">
        <v>44895</v>
      </c>
      <c r="F24935" t="s">
        <v>4068</v>
      </c>
      <c r="G24935" t="s">
        <v>2247</v>
      </c>
      <c r="H24935" t="s">
        <v>1916</v>
      </c>
      <c r="I24935" t="s">
        <v>1916</v>
      </c>
      <c r="J24935" s="40">
        <v>0</v>
      </c>
      <c r="K24935" s="40">
        <v>2137.5</v>
      </c>
    </row>
    <row r="24936" spans="1:11" x14ac:dyDescent="0.35">
      <c r="A24936">
        <v>67003</v>
      </c>
      <c r="B24936" t="s">
        <v>411</v>
      </c>
      <c r="C24936" s="70">
        <v>0</v>
      </c>
      <c r="D24936" s="70">
        <v>0</v>
      </c>
      <c r="E24936" s="71">
        <v>44895</v>
      </c>
      <c r="F24936" t="s">
        <v>4067</v>
      </c>
      <c r="G24936" t="s">
        <v>2247</v>
      </c>
      <c r="H24936" t="s">
        <v>1916</v>
      </c>
      <c r="I24936" t="s">
        <v>1916</v>
      </c>
      <c r="J24936" s="40">
        <v>0</v>
      </c>
      <c r="K24936" s="40">
        <v>0.61</v>
      </c>
    </row>
    <row r="24937" spans="1:11" x14ac:dyDescent="0.35">
      <c r="A24937">
        <v>67003</v>
      </c>
      <c r="B24937" t="s">
        <v>411</v>
      </c>
      <c r="C24937" s="70">
        <v>0</v>
      </c>
      <c r="D24937" s="70">
        <v>0</v>
      </c>
      <c r="E24937" s="71">
        <v>44895</v>
      </c>
      <c r="F24937" t="s">
        <v>4066</v>
      </c>
      <c r="G24937" t="s">
        <v>2247</v>
      </c>
      <c r="H24937" t="s">
        <v>1916</v>
      </c>
      <c r="I24937" t="s">
        <v>1916</v>
      </c>
      <c r="J24937" s="40">
        <v>77.78</v>
      </c>
      <c r="K24937" s="40">
        <v>0</v>
      </c>
    </row>
    <row r="24938" spans="1:11" x14ac:dyDescent="0.35">
      <c r="A24938">
        <v>67003</v>
      </c>
      <c r="B24938" t="s">
        <v>411</v>
      </c>
      <c r="C24938" s="70">
        <v>0</v>
      </c>
      <c r="D24938" s="70">
        <v>0</v>
      </c>
      <c r="E24938" s="71">
        <v>44895</v>
      </c>
      <c r="F24938" t="s">
        <v>4065</v>
      </c>
      <c r="G24938" t="s">
        <v>2247</v>
      </c>
      <c r="H24938" t="s">
        <v>1916</v>
      </c>
      <c r="I24938" t="s">
        <v>1916</v>
      </c>
      <c r="J24938" s="40">
        <v>2.72</v>
      </c>
      <c r="K24938" s="40">
        <v>0</v>
      </c>
    </row>
    <row r="24939" spans="1:11" x14ac:dyDescent="0.35">
      <c r="A24939">
        <v>67003</v>
      </c>
      <c r="B24939" t="s">
        <v>411</v>
      </c>
      <c r="C24939" s="70">
        <v>0</v>
      </c>
      <c r="D24939" s="70">
        <v>0</v>
      </c>
      <c r="E24939" s="71">
        <v>44895</v>
      </c>
      <c r="F24939" t="s">
        <v>4064</v>
      </c>
      <c r="G24939" t="s">
        <v>2247</v>
      </c>
      <c r="H24939" t="s">
        <v>1916</v>
      </c>
      <c r="I24939" t="s">
        <v>1916</v>
      </c>
      <c r="J24939" s="40">
        <v>121.1</v>
      </c>
      <c r="K24939" s="40">
        <v>0</v>
      </c>
    </row>
    <row r="24940" spans="1:11" x14ac:dyDescent="0.35">
      <c r="A24940">
        <v>67003</v>
      </c>
      <c r="B24940" t="s">
        <v>411</v>
      </c>
      <c r="C24940" s="70">
        <v>0</v>
      </c>
      <c r="D24940" s="70">
        <v>0</v>
      </c>
      <c r="E24940" s="71">
        <v>44895</v>
      </c>
      <c r="F24940" t="s">
        <v>4063</v>
      </c>
      <c r="G24940" t="s">
        <v>2247</v>
      </c>
      <c r="H24940" t="s">
        <v>1916</v>
      </c>
      <c r="I24940" t="s">
        <v>1916</v>
      </c>
      <c r="J24940" s="40">
        <v>0</v>
      </c>
      <c r="K24940" s="40">
        <v>3.99</v>
      </c>
    </row>
    <row r="24941" spans="1:11" x14ac:dyDescent="0.35">
      <c r="A24941">
        <v>67003</v>
      </c>
      <c r="B24941" t="s">
        <v>411</v>
      </c>
      <c r="C24941" s="70">
        <v>0</v>
      </c>
      <c r="D24941" s="70">
        <v>0</v>
      </c>
      <c r="E24941" s="71">
        <v>44895</v>
      </c>
      <c r="F24941" t="s">
        <v>4062</v>
      </c>
      <c r="G24941" t="s">
        <v>2247</v>
      </c>
      <c r="H24941" t="s">
        <v>1916</v>
      </c>
      <c r="I24941" t="s">
        <v>1916</v>
      </c>
      <c r="J24941" s="40">
        <v>0</v>
      </c>
      <c r="K24941" s="40">
        <v>88.9</v>
      </c>
    </row>
    <row r="24942" spans="1:11" x14ac:dyDescent="0.35">
      <c r="A24942">
        <v>67003</v>
      </c>
      <c r="B24942" t="s">
        <v>411</v>
      </c>
      <c r="C24942" s="70">
        <v>0</v>
      </c>
      <c r="D24942" s="70">
        <v>0</v>
      </c>
      <c r="E24942" s="71">
        <v>44895</v>
      </c>
      <c r="F24942" t="s">
        <v>4061</v>
      </c>
      <c r="G24942" t="s">
        <v>2247</v>
      </c>
      <c r="H24942" t="s">
        <v>1916</v>
      </c>
      <c r="I24942" t="s">
        <v>1916</v>
      </c>
      <c r="J24942" s="40">
        <v>3.54</v>
      </c>
      <c r="K24942" s="40">
        <v>0</v>
      </c>
    </row>
    <row r="24943" spans="1:11" x14ac:dyDescent="0.35">
      <c r="A24943">
        <v>67003</v>
      </c>
      <c r="B24943" t="s">
        <v>411</v>
      </c>
      <c r="C24943" s="70">
        <v>0</v>
      </c>
      <c r="D24943" s="70">
        <v>0</v>
      </c>
      <c r="E24943" s="71">
        <v>44895</v>
      </c>
      <c r="F24943" t="s">
        <v>4060</v>
      </c>
      <c r="G24943" t="s">
        <v>2247</v>
      </c>
      <c r="H24943" t="s">
        <v>1916</v>
      </c>
      <c r="I24943" t="s">
        <v>1916</v>
      </c>
      <c r="J24943" s="40">
        <v>1.54</v>
      </c>
      <c r="K24943" s="40">
        <v>0</v>
      </c>
    </row>
    <row r="24944" spans="1:11" x14ac:dyDescent="0.35">
      <c r="A24944">
        <v>67003</v>
      </c>
      <c r="B24944" t="s">
        <v>411</v>
      </c>
      <c r="C24944" s="70">
        <v>0</v>
      </c>
      <c r="D24944" s="70">
        <v>0</v>
      </c>
      <c r="E24944" s="71">
        <v>44895</v>
      </c>
      <c r="F24944" t="s">
        <v>4059</v>
      </c>
      <c r="G24944" t="s">
        <v>2247</v>
      </c>
      <c r="H24944" t="s">
        <v>1916</v>
      </c>
      <c r="I24944" t="s">
        <v>1916</v>
      </c>
      <c r="J24944" s="40">
        <v>0</v>
      </c>
      <c r="K24944" s="40">
        <v>0.16</v>
      </c>
    </row>
    <row r="24945" spans="1:11" x14ac:dyDescent="0.35">
      <c r="A24945">
        <v>67003</v>
      </c>
      <c r="B24945" t="s">
        <v>411</v>
      </c>
      <c r="C24945" s="70">
        <v>0</v>
      </c>
      <c r="D24945" s="70">
        <v>0</v>
      </c>
      <c r="E24945" s="71">
        <v>44895</v>
      </c>
      <c r="F24945" t="s">
        <v>4058</v>
      </c>
      <c r="G24945" t="s">
        <v>2247</v>
      </c>
      <c r="H24945" t="s">
        <v>1916</v>
      </c>
      <c r="I24945" t="s">
        <v>1916</v>
      </c>
      <c r="J24945" s="40">
        <v>0</v>
      </c>
      <c r="K24945" s="40">
        <v>49.69</v>
      </c>
    </row>
    <row r="24946" spans="1:11" x14ac:dyDescent="0.35">
      <c r="A24946">
        <v>67003</v>
      </c>
      <c r="B24946" t="s">
        <v>411</v>
      </c>
      <c r="C24946" s="70">
        <v>0</v>
      </c>
      <c r="D24946" s="70">
        <v>0</v>
      </c>
      <c r="E24946" s="71">
        <v>44895</v>
      </c>
      <c r="F24946" t="s">
        <v>4057</v>
      </c>
      <c r="G24946" t="s">
        <v>2247</v>
      </c>
      <c r="H24946" t="s">
        <v>1916</v>
      </c>
      <c r="I24946" t="s">
        <v>1916</v>
      </c>
      <c r="J24946" s="40">
        <v>0</v>
      </c>
      <c r="K24946" s="40">
        <v>51.83</v>
      </c>
    </row>
    <row r="24947" spans="1:11" x14ac:dyDescent="0.35">
      <c r="A24947">
        <v>67003</v>
      </c>
      <c r="B24947" t="s">
        <v>411</v>
      </c>
      <c r="C24947" s="70">
        <v>0</v>
      </c>
      <c r="D24947" s="70">
        <v>0</v>
      </c>
      <c r="E24947" s="71">
        <v>44895</v>
      </c>
      <c r="F24947" t="s">
        <v>4056</v>
      </c>
      <c r="G24947" t="s">
        <v>2247</v>
      </c>
      <c r="H24947" t="s">
        <v>1916</v>
      </c>
      <c r="I24947" t="s">
        <v>1916</v>
      </c>
      <c r="J24947" s="40">
        <v>0</v>
      </c>
      <c r="K24947" s="40">
        <v>0.09</v>
      </c>
    </row>
    <row r="24948" spans="1:11" x14ac:dyDescent="0.35">
      <c r="A24948">
        <v>67003</v>
      </c>
      <c r="B24948" t="s">
        <v>411</v>
      </c>
      <c r="C24948" s="70">
        <v>0</v>
      </c>
      <c r="D24948" s="70">
        <v>0</v>
      </c>
      <c r="E24948" s="71">
        <v>44895</v>
      </c>
      <c r="F24948" t="s">
        <v>4055</v>
      </c>
      <c r="G24948" t="s">
        <v>2247</v>
      </c>
      <c r="H24948" t="s">
        <v>1916</v>
      </c>
      <c r="I24948" t="s">
        <v>1916</v>
      </c>
      <c r="J24948" s="40">
        <v>0</v>
      </c>
      <c r="K24948" s="40">
        <v>145.08000000000001</v>
      </c>
    </row>
    <row r="24949" spans="1:11" x14ac:dyDescent="0.35">
      <c r="A24949">
        <v>67003</v>
      </c>
      <c r="B24949" t="s">
        <v>411</v>
      </c>
      <c r="C24949" s="70">
        <v>0</v>
      </c>
      <c r="D24949" s="70">
        <v>0</v>
      </c>
      <c r="E24949" s="71">
        <v>44895</v>
      </c>
      <c r="F24949" t="s">
        <v>4054</v>
      </c>
      <c r="G24949" t="s">
        <v>2247</v>
      </c>
      <c r="H24949" t="s">
        <v>1916</v>
      </c>
      <c r="I24949" t="s">
        <v>1916</v>
      </c>
      <c r="J24949" s="40">
        <v>0</v>
      </c>
      <c r="K24949" s="40">
        <v>35</v>
      </c>
    </row>
    <row r="24950" spans="1:11" x14ac:dyDescent="0.35">
      <c r="A24950">
        <v>67003</v>
      </c>
      <c r="B24950" t="s">
        <v>411</v>
      </c>
      <c r="C24950" s="70">
        <v>0</v>
      </c>
      <c r="D24950" s="70">
        <v>0</v>
      </c>
      <c r="E24950" s="71">
        <v>44895</v>
      </c>
      <c r="F24950" t="s">
        <v>4053</v>
      </c>
      <c r="G24950" t="s">
        <v>2247</v>
      </c>
      <c r="H24950" t="s">
        <v>1916</v>
      </c>
      <c r="I24950" t="s">
        <v>1916</v>
      </c>
      <c r="J24950" s="40">
        <v>0</v>
      </c>
      <c r="K24950" s="40">
        <v>3.04</v>
      </c>
    </row>
    <row r="24951" spans="1:11" x14ac:dyDescent="0.35">
      <c r="A24951">
        <v>67003</v>
      </c>
      <c r="B24951" t="s">
        <v>411</v>
      </c>
      <c r="C24951" s="70">
        <v>0</v>
      </c>
      <c r="D24951" s="70">
        <v>0</v>
      </c>
      <c r="E24951" s="71">
        <v>44895</v>
      </c>
      <c r="F24951" t="s">
        <v>4052</v>
      </c>
      <c r="G24951" t="s">
        <v>2247</v>
      </c>
      <c r="H24951" t="s">
        <v>1916</v>
      </c>
      <c r="I24951" t="s">
        <v>1916</v>
      </c>
      <c r="J24951" s="40">
        <v>0</v>
      </c>
      <c r="K24951" s="40">
        <v>19.47</v>
      </c>
    </row>
    <row r="24952" spans="1:11" x14ac:dyDescent="0.35">
      <c r="A24952">
        <v>67003</v>
      </c>
      <c r="B24952" t="s">
        <v>411</v>
      </c>
      <c r="C24952" s="70">
        <v>0</v>
      </c>
      <c r="D24952" s="70">
        <v>0</v>
      </c>
      <c r="E24952" s="71">
        <v>44895</v>
      </c>
      <c r="F24952" t="s">
        <v>4051</v>
      </c>
      <c r="G24952" t="s">
        <v>2247</v>
      </c>
      <c r="H24952" t="s">
        <v>1916</v>
      </c>
      <c r="I24952" t="s">
        <v>1916</v>
      </c>
      <c r="J24952" s="40">
        <v>0</v>
      </c>
      <c r="K24952" s="40">
        <v>430.03</v>
      </c>
    </row>
    <row r="24953" spans="1:11" x14ac:dyDescent="0.35">
      <c r="A24953">
        <v>67003</v>
      </c>
      <c r="B24953" t="s">
        <v>411</v>
      </c>
      <c r="C24953" s="70">
        <v>0</v>
      </c>
      <c r="D24953" s="70">
        <v>0</v>
      </c>
      <c r="E24953" s="71">
        <v>44895</v>
      </c>
      <c r="F24953" t="s">
        <v>4050</v>
      </c>
      <c r="G24953" t="s">
        <v>2247</v>
      </c>
      <c r="H24953" t="s">
        <v>1916</v>
      </c>
      <c r="I24953" t="s">
        <v>1916</v>
      </c>
      <c r="J24953" s="40">
        <v>86.7</v>
      </c>
      <c r="K24953" s="40">
        <v>0</v>
      </c>
    </row>
    <row r="24954" spans="1:11" x14ac:dyDescent="0.35">
      <c r="A24954">
        <v>67003</v>
      </c>
      <c r="B24954" t="s">
        <v>411</v>
      </c>
      <c r="C24954" s="70">
        <v>0</v>
      </c>
      <c r="D24954" s="70">
        <v>0</v>
      </c>
      <c r="E24954" s="71">
        <v>44895</v>
      </c>
      <c r="F24954" t="s">
        <v>4049</v>
      </c>
      <c r="G24954" t="s">
        <v>2247</v>
      </c>
      <c r="H24954" t="s">
        <v>1916</v>
      </c>
      <c r="I24954" t="s">
        <v>1916</v>
      </c>
      <c r="J24954" s="40">
        <v>956.5</v>
      </c>
      <c r="K24954" s="40">
        <v>0</v>
      </c>
    </row>
    <row r="24955" spans="1:11" x14ac:dyDescent="0.35">
      <c r="A24955">
        <v>67003</v>
      </c>
      <c r="B24955" t="s">
        <v>411</v>
      </c>
      <c r="C24955" s="70">
        <v>0</v>
      </c>
      <c r="D24955" s="70">
        <v>0</v>
      </c>
      <c r="E24955" s="71">
        <v>44895</v>
      </c>
      <c r="F24955" t="s">
        <v>4048</v>
      </c>
      <c r="G24955" t="s">
        <v>2247</v>
      </c>
      <c r="H24955" t="s">
        <v>1916</v>
      </c>
      <c r="I24955" t="s">
        <v>1916</v>
      </c>
      <c r="J24955" s="40">
        <v>0</v>
      </c>
      <c r="K24955" s="40">
        <v>19.78</v>
      </c>
    </row>
    <row r="24956" spans="1:11" x14ac:dyDescent="0.35">
      <c r="A24956">
        <v>67003</v>
      </c>
      <c r="B24956" t="s">
        <v>411</v>
      </c>
      <c r="C24956" s="70">
        <v>0</v>
      </c>
      <c r="D24956" s="70">
        <v>0</v>
      </c>
      <c r="E24956" s="71">
        <v>44895</v>
      </c>
      <c r="F24956" t="s">
        <v>4047</v>
      </c>
      <c r="G24956" t="s">
        <v>2247</v>
      </c>
      <c r="H24956" t="s">
        <v>1916</v>
      </c>
      <c r="I24956" t="s">
        <v>1916</v>
      </c>
      <c r="J24956" s="40">
        <v>0</v>
      </c>
      <c r="K24956" s="40">
        <v>4.47</v>
      </c>
    </row>
    <row r="24957" spans="1:11" x14ac:dyDescent="0.35">
      <c r="A24957">
        <v>67003</v>
      </c>
      <c r="B24957" t="s">
        <v>411</v>
      </c>
      <c r="C24957" s="70">
        <v>0</v>
      </c>
      <c r="D24957" s="70">
        <v>0</v>
      </c>
      <c r="E24957" s="71">
        <v>44895</v>
      </c>
      <c r="F24957" t="s">
        <v>4046</v>
      </c>
      <c r="G24957" t="s">
        <v>2247</v>
      </c>
      <c r="H24957" t="s">
        <v>1916</v>
      </c>
      <c r="I24957" t="s">
        <v>1916</v>
      </c>
      <c r="J24957" s="40">
        <v>0</v>
      </c>
      <c r="K24957" s="40">
        <v>35.28</v>
      </c>
    </row>
    <row r="24958" spans="1:11" x14ac:dyDescent="0.35">
      <c r="A24958">
        <v>67003</v>
      </c>
      <c r="B24958" t="s">
        <v>411</v>
      </c>
      <c r="C24958" s="70">
        <v>0</v>
      </c>
      <c r="D24958" s="70">
        <v>0</v>
      </c>
      <c r="E24958" s="71">
        <v>44895</v>
      </c>
      <c r="F24958" t="s">
        <v>4045</v>
      </c>
      <c r="G24958" t="s">
        <v>2247</v>
      </c>
      <c r="H24958" t="s">
        <v>1916</v>
      </c>
      <c r="I24958" t="s">
        <v>1916</v>
      </c>
      <c r="J24958" s="40">
        <v>1016.42</v>
      </c>
      <c r="K24958" s="40">
        <v>0</v>
      </c>
    </row>
    <row r="24959" spans="1:11" x14ac:dyDescent="0.35">
      <c r="A24959">
        <v>67003</v>
      </c>
      <c r="B24959" t="s">
        <v>411</v>
      </c>
      <c r="C24959" s="70">
        <v>0</v>
      </c>
      <c r="D24959" s="70">
        <v>0</v>
      </c>
      <c r="E24959" s="71">
        <v>44895</v>
      </c>
      <c r="F24959" t="s">
        <v>4044</v>
      </c>
      <c r="G24959" t="s">
        <v>2247</v>
      </c>
      <c r="H24959" t="s">
        <v>1916</v>
      </c>
      <c r="I24959" t="s">
        <v>1916</v>
      </c>
      <c r="J24959" s="40">
        <v>1.71</v>
      </c>
      <c r="K24959" s="40">
        <v>0</v>
      </c>
    </row>
    <row r="24960" spans="1:11" x14ac:dyDescent="0.35">
      <c r="A24960">
        <v>67003</v>
      </c>
      <c r="B24960" t="s">
        <v>411</v>
      </c>
      <c r="C24960" s="70">
        <v>0</v>
      </c>
      <c r="D24960" s="70">
        <v>0</v>
      </c>
      <c r="E24960" s="71">
        <v>44895</v>
      </c>
      <c r="F24960" t="s">
        <v>4043</v>
      </c>
      <c r="G24960" t="s">
        <v>2247</v>
      </c>
      <c r="H24960" t="s">
        <v>1916</v>
      </c>
      <c r="I24960" t="s">
        <v>1916</v>
      </c>
      <c r="J24960" s="40">
        <v>651.27</v>
      </c>
      <c r="K24960" s="40">
        <v>0</v>
      </c>
    </row>
    <row r="24961" spans="1:11" x14ac:dyDescent="0.35">
      <c r="A24961">
        <v>67003</v>
      </c>
      <c r="B24961" t="s">
        <v>411</v>
      </c>
      <c r="C24961" s="70">
        <v>0</v>
      </c>
      <c r="D24961" s="70">
        <v>0</v>
      </c>
      <c r="E24961" s="71">
        <v>44895</v>
      </c>
      <c r="F24961" t="s">
        <v>4042</v>
      </c>
      <c r="G24961" t="s">
        <v>2247</v>
      </c>
      <c r="H24961" t="s">
        <v>1916</v>
      </c>
      <c r="I24961" t="s">
        <v>1916</v>
      </c>
      <c r="J24961" s="40">
        <v>19.149999999999999</v>
      </c>
      <c r="K24961" s="40">
        <v>0</v>
      </c>
    </row>
    <row r="24962" spans="1:11" x14ac:dyDescent="0.35">
      <c r="A24962">
        <v>67003</v>
      </c>
      <c r="B24962" t="s">
        <v>411</v>
      </c>
      <c r="C24962" s="70">
        <v>0</v>
      </c>
      <c r="D24962" s="70">
        <v>0</v>
      </c>
      <c r="E24962" s="71">
        <v>44895</v>
      </c>
      <c r="F24962" t="s">
        <v>4041</v>
      </c>
      <c r="G24962" t="s">
        <v>2247</v>
      </c>
      <c r="H24962" t="s">
        <v>1916</v>
      </c>
      <c r="I24962" t="s">
        <v>1916</v>
      </c>
      <c r="J24962" s="40">
        <v>0</v>
      </c>
      <c r="K24962" s="40">
        <v>238.33</v>
      </c>
    </row>
    <row r="24963" spans="1:11" x14ac:dyDescent="0.35">
      <c r="A24963">
        <v>67003</v>
      </c>
      <c r="B24963" t="s">
        <v>411</v>
      </c>
      <c r="C24963" s="70">
        <v>0</v>
      </c>
      <c r="D24963" s="70">
        <v>0</v>
      </c>
      <c r="E24963" s="71">
        <v>44895</v>
      </c>
      <c r="F24963" t="s">
        <v>4040</v>
      </c>
      <c r="G24963" t="s">
        <v>2247</v>
      </c>
      <c r="H24963" t="s">
        <v>1916</v>
      </c>
      <c r="I24963" t="s">
        <v>1916</v>
      </c>
      <c r="J24963" s="40">
        <v>0</v>
      </c>
      <c r="K24963" s="40">
        <v>1.0900000000000001</v>
      </c>
    </row>
    <row r="24964" spans="1:11" x14ac:dyDescent="0.35">
      <c r="A24964">
        <v>67003</v>
      </c>
      <c r="B24964" t="s">
        <v>411</v>
      </c>
      <c r="C24964" s="70">
        <v>0</v>
      </c>
      <c r="D24964" s="70">
        <v>0</v>
      </c>
      <c r="E24964" s="71">
        <v>44895</v>
      </c>
      <c r="F24964" t="s">
        <v>4039</v>
      </c>
      <c r="G24964" t="s">
        <v>2247</v>
      </c>
      <c r="H24964" t="s">
        <v>1916</v>
      </c>
      <c r="I24964" t="s">
        <v>1916</v>
      </c>
      <c r="J24964" s="40">
        <v>1.25</v>
      </c>
      <c r="K24964" s="40">
        <v>0</v>
      </c>
    </row>
    <row r="24965" spans="1:11" x14ac:dyDescent="0.35">
      <c r="A24965">
        <v>67003</v>
      </c>
      <c r="B24965" t="s">
        <v>411</v>
      </c>
      <c r="C24965" s="70">
        <v>0</v>
      </c>
      <c r="D24965" s="70">
        <v>0</v>
      </c>
      <c r="E24965" s="71">
        <v>44895</v>
      </c>
      <c r="F24965" t="s">
        <v>4038</v>
      </c>
      <c r="G24965" t="s">
        <v>2247</v>
      </c>
      <c r="H24965" t="s">
        <v>1916</v>
      </c>
      <c r="I24965" t="s">
        <v>1916</v>
      </c>
      <c r="J24965" s="40">
        <v>0</v>
      </c>
      <c r="K24965" s="40">
        <v>3.08</v>
      </c>
    </row>
    <row r="24966" spans="1:11" x14ac:dyDescent="0.35">
      <c r="A24966">
        <v>67003</v>
      </c>
      <c r="B24966" t="s">
        <v>411</v>
      </c>
      <c r="C24966" s="70">
        <v>0</v>
      </c>
      <c r="D24966" s="70">
        <v>0</v>
      </c>
      <c r="E24966" s="71">
        <v>44895</v>
      </c>
      <c r="F24966" t="s">
        <v>4037</v>
      </c>
      <c r="G24966" t="s">
        <v>2247</v>
      </c>
      <c r="H24966" t="s">
        <v>1916</v>
      </c>
      <c r="I24966" t="s">
        <v>1916</v>
      </c>
      <c r="J24966" s="40">
        <v>0</v>
      </c>
      <c r="K24966" s="40">
        <v>82.72</v>
      </c>
    </row>
    <row r="24967" spans="1:11" x14ac:dyDescent="0.35">
      <c r="A24967">
        <v>67003</v>
      </c>
      <c r="B24967" t="s">
        <v>411</v>
      </c>
      <c r="C24967" s="70">
        <v>0</v>
      </c>
      <c r="D24967" s="70">
        <v>0</v>
      </c>
      <c r="E24967" s="71">
        <v>44895</v>
      </c>
      <c r="F24967" t="s">
        <v>4036</v>
      </c>
      <c r="G24967" t="s">
        <v>2247</v>
      </c>
      <c r="H24967" t="s">
        <v>1916</v>
      </c>
      <c r="I24967" t="s">
        <v>1916</v>
      </c>
      <c r="J24967" s="40">
        <v>0</v>
      </c>
      <c r="K24967" s="40">
        <v>2.38</v>
      </c>
    </row>
    <row r="24968" spans="1:11" x14ac:dyDescent="0.35">
      <c r="A24968">
        <v>67003</v>
      </c>
      <c r="B24968" t="s">
        <v>411</v>
      </c>
      <c r="C24968" s="70">
        <v>0</v>
      </c>
      <c r="D24968" s="70">
        <v>0</v>
      </c>
      <c r="E24968" s="71">
        <v>44895</v>
      </c>
      <c r="F24968" t="s">
        <v>4035</v>
      </c>
      <c r="G24968" t="s">
        <v>2247</v>
      </c>
      <c r="H24968" t="s">
        <v>1916</v>
      </c>
      <c r="I24968" t="s">
        <v>1916</v>
      </c>
      <c r="J24968" s="40">
        <v>0</v>
      </c>
      <c r="K24968" s="40">
        <v>111.48</v>
      </c>
    </row>
    <row r="24969" spans="1:11" x14ac:dyDescent="0.35">
      <c r="A24969">
        <v>67003</v>
      </c>
      <c r="B24969" t="s">
        <v>411</v>
      </c>
      <c r="C24969" s="70">
        <v>0</v>
      </c>
      <c r="D24969" s="70">
        <v>0</v>
      </c>
      <c r="E24969" s="71">
        <v>44895</v>
      </c>
      <c r="F24969" t="s">
        <v>4034</v>
      </c>
      <c r="G24969" t="s">
        <v>2247</v>
      </c>
      <c r="H24969" t="s">
        <v>1916</v>
      </c>
      <c r="I24969" t="s">
        <v>1916</v>
      </c>
      <c r="J24969" s="40">
        <v>0</v>
      </c>
      <c r="K24969" s="40">
        <v>4.5999999999999996</v>
      </c>
    </row>
    <row r="24970" spans="1:11" x14ac:dyDescent="0.35">
      <c r="A24970">
        <v>67003</v>
      </c>
      <c r="B24970" t="s">
        <v>411</v>
      </c>
      <c r="C24970" s="70">
        <v>0</v>
      </c>
      <c r="D24970" s="70">
        <v>0</v>
      </c>
      <c r="E24970" s="71">
        <v>44895</v>
      </c>
      <c r="F24970" t="s">
        <v>4033</v>
      </c>
      <c r="G24970" t="s">
        <v>2247</v>
      </c>
      <c r="H24970" t="s">
        <v>1916</v>
      </c>
      <c r="I24970" t="s">
        <v>1916</v>
      </c>
      <c r="J24970" s="40">
        <v>0</v>
      </c>
      <c r="K24970" s="40">
        <v>17.93</v>
      </c>
    </row>
    <row r="24971" spans="1:11" x14ac:dyDescent="0.35">
      <c r="A24971">
        <v>67003</v>
      </c>
      <c r="B24971" t="s">
        <v>411</v>
      </c>
      <c r="C24971" s="70">
        <v>0</v>
      </c>
      <c r="D24971" s="70">
        <v>0</v>
      </c>
      <c r="E24971" s="71">
        <v>44895</v>
      </c>
      <c r="F24971" t="s">
        <v>4032</v>
      </c>
      <c r="G24971" t="s">
        <v>2247</v>
      </c>
      <c r="H24971" t="s">
        <v>1916</v>
      </c>
      <c r="I24971" t="s">
        <v>1916</v>
      </c>
      <c r="J24971" s="40">
        <v>84.43</v>
      </c>
      <c r="K24971" s="40">
        <v>0</v>
      </c>
    </row>
    <row r="24972" spans="1:11" x14ac:dyDescent="0.35">
      <c r="A24972">
        <v>67003</v>
      </c>
      <c r="B24972" t="s">
        <v>411</v>
      </c>
      <c r="C24972" s="70">
        <v>0</v>
      </c>
      <c r="D24972" s="70">
        <v>0</v>
      </c>
      <c r="E24972" s="71">
        <v>44895</v>
      </c>
      <c r="F24972" t="s">
        <v>4031</v>
      </c>
      <c r="G24972" t="s">
        <v>2247</v>
      </c>
      <c r="H24972" t="s">
        <v>1916</v>
      </c>
      <c r="I24972" t="s">
        <v>1916</v>
      </c>
      <c r="J24972" s="40">
        <v>0</v>
      </c>
      <c r="K24972" s="40">
        <v>2.2400000000000002</v>
      </c>
    </row>
    <row r="24973" spans="1:11" x14ac:dyDescent="0.35">
      <c r="A24973">
        <v>67003</v>
      </c>
      <c r="B24973" t="s">
        <v>411</v>
      </c>
      <c r="C24973" s="70">
        <v>0</v>
      </c>
      <c r="D24973" s="70">
        <v>0</v>
      </c>
      <c r="E24973" s="71">
        <v>44895</v>
      </c>
      <c r="F24973" t="s">
        <v>4030</v>
      </c>
      <c r="G24973" t="s">
        <v>2247</v>
      </c>
      <c r="H24973" t="s">
        <v>1916</v>
      </c>
      <c r="I24973" t="s">
        <v>1916</v>
      </c>
      <c r="J24973" s="40">
        <v>0</v>
      </c>
      <c r="K24973" s="40">
        <v>2.14</v>
      </c>
    </row>
    <row r="24974" spans="1:11" x14ac:dyDescent="0.35">
      <c r="A24974">
        <v>67003</v>
      </c>
      <c r="B24974" t="s">
        <v>411</v>
      </c>
      <c r="C24974" s="70">
        <v>0</v>
      </c>
      <c r="D24974" s="70">
        <v>0</v>
      </c>
      <c r="E24974" s="71">
        <v>44895</v>
      </c>
      <c r="F24974" t="s">
        <v>4029</v>
      </c>
      <c r="G24974" t="s">
        <v>2247</v>
      </c>
      <c r="H24974" t="s">
        <v>1916</v>
      </c>
      <c r="I24974" t="s">
        <v>1916</v>
      </c>
      <c r="J24974" s="40">
        <v>0.34</v>
      </c>
      <c r="K24974" s="40">
        <v>0</v>
      </c>
    </row>
    <row r="24975" spans="1:11" x14ac:dyDescent="0.35">
      <c r="A24975">
        <v>67003</v>
      </c>
      <c r="B24975" t="s">
        <v>411</v>
      </c>
      <c r="C24975" s="70">
        <v>0</v>
      </c>
      <c r="D24975" s="70">
        <v>0</v>
      </c>
      <c r="E24975" s="71">
        <v>44895</v>
      </c>
      <c r="F24975" t="s">
        <v>4028</v>
      </c>
      <c r="G24975" t="s">
        <v>2247</v>
      </c>
      <c r="H24975" t="s">
        <v>1916</v>
      </c>
      <c r="I24975" t="s">
        <v>1916</v>
      </c>
      <c r="J24975" s="40">
        <v>106.43</v>
      </c>
      <c r="K24975" s="40">
        <v>0</v>
      </c>
    </row>
    <row r="24976" spans="1:11" x14ac:dyDescent="0.35">
      <c r="A24976">
        <v>67003</v>
      </c>
      <c r="B24976" t="s">
        <v>411</v>
      </c>
      <c r="C24976" s="70">
        <v>0</v>
      </c>
      <c r="D24976" s="70">
        <v>0</v>
      </c>
      <c r="E24976" s="71">
        <v>44895</v>
      </c>
      <c r="F24976" t="s">
        <v>4027</v>
      </c>
      <c r="G24976" t="s">
        <v>2247</v>
      </c>
      <c r="H24976" t="s">
        <v>1916</v>
      </c>
      <c r="I24976" t="s">
        <v>1916</v>
      </c>
      <c r="J24976" s="40">
        <v>27.09</v>
      </c>
      <c r="K24976" s="40">
        <v>0</v>
      </c>
    </row>
    <row r="24977" spans="1:11" x14ac:dyDescent="0.35">
      <c r="A24977">
        <v>67003</v>
      </c>
      <c r="B24977" t="s">
        <v>411</v>
      </c>
      <c r="C24977" s="70">
        <v>0</v>
      </c>
      <c r="D24977" s="70">
        <v>0</v>
      </c>
      <c r="E24977" s="71">
        <v>44895</v>
      </c>
      <c r="F24977" t="s">
        <v>4026</v>
      </c>
      <c r="G24977" t="s">
        <v>2247</v>
      </c>
      <c r="H24977" t="s">
        <v>1916</v>
      </c>
      <c r="I24977" t="s">
        <v>1916</v>
      </c>
      <c r="J24977" s="40">
        <v>0</v>
      </c>
      <c r="K24977" s="40">
        <v>32.5</v>
      </c>
    </row>
    <row r="24978" spans="1:11" x14ac:dyDescent="0.35">
      <c r="A24978">
        <v>67003</v>
      </c>
      <c r="B24978" t="s">
        <v>411</v>
      </c>
      <c r="C24978" s="70">
        <v>0</v>
      </c>
      <c r="D24978" s="70">
        <v>0</v>
      </c>
      <c r="E24978" s="71">
        <v>44895</v>
      </c>
      <c r="F24978" t="s">
        <v>4025</v>
      </c>
      <c r="G24978" t="s">
        <v>2247</v>
      </c>
      <c r="H24978" t="s">
        <v>1916</v>
      </c>
      <c r="I24978" t="s">
        <v>1916</v>
      </c>
      <c r="J24978" s="40">
        <v>386.05</v>
      </c>
      <c r="K24978" s="40">
        <v>0</v>
      </c>
    </row>
    <row r="24979" spans="1:11" x14ac:dyDescent="0.35">
      <c r="A24979">
        <v>67003</v>
      </c>
      <c r="B24979" t="s">
        <v>411</v>
      </c>
      <c r="C24979" s="70">
        <v>0</v>
      </c>
      <c r="D24979" s="70">
        <v>0</v>
      </c>
      <c r="E24979" s="71">
        <v>44895</v>
      </c>
      <c r="F24979" t="s">
        <v>4024</v>
      </c>
      <c r="G24979" t="s">
        <v>2247</v>
      </c>
      <c r="H24979" t="s">
        <v>1916</v>
      </c>
      <c r="I24979" t="s">
        <v>1916</v>
      </c>
      <c r="J24979" s="40">
        <v>0</v>
      </c>
      <c r="K24979" s="40">
        <v>0.01</v>
      </c>
    </row>
    <row r="24980" spans="1:11" x14ac:dyDescent="0.35">
      <c r="A24980">
        <v>67003</v>
      </c>
      <c r="B24980" t="s">
        <v>411</v>
      </c>
      <c r="C24980" s="70">
        <v>0</v>
      </c>
      <c r="D24980" s="70">
        <v>0</v>
      </c>
      <c r="E24980" s="71">
        <v>44895</v>
      </c>
      <c r="F24980" t="s">
        <v>4023</v>
      </c>
      <c r="G24980" t="s">
        <v>2247</v>
      </c>
      <c r="H24980" t="s">
        <v>1916</v>
      </c>
      <c r="I24980" t="s">
        <v>1916</v>
      </c>
      <c r="J24980" s="40">
        <v>0.01</v>
      </c>
      <c r="K24980" s="40">
        <v>0</v>
      </c>
    </row>
    <row r="24981" spans="1:11" x14ac:dyDescent="0.35">
      <c r="A24981">
        <v>67003</v>
      </c>
      <c r="B24981" t="s">
        <v>411</v>
      </c>
      <c r="C24981" s="70">
        <v>0</v>
      </c>
      <c r="D24981" s="70">
        <v>0</v>
      </c>
      <c r="E24981" s="71">
        <v>44895</v>
      </c>
      <c r="F24981" t="s">
        <v>4022</v>
      </c>
      <c r="G24981" t="s">
        <v>2247</v>
      </c>
      <c r="H24981" t="s">
        <v>1916</v>
      </c>
      <c r="I24981" t="s">
        <v>1916</v>
      </c>
      <c r="J24981" s="40">
        <v>0</v>
      </c>
      <c r="K24981" s="40">
        <v>272.52999999999997</v>
      </c>
    </row>
    <row r="24982" spans="1:11" x14ac:dyDescent="0.35">
      <c r="A24982">
        <v>67003</v>
      </c>
      <c r="B24982" t="s">
        <v>411</v>
      </c>
      <c r="C24982" s="70">
        <v>0</v>
      </c>
      <c r="D24982" s="70">
        <v>0</v>
      </c>
      <c r="E24982" s="71">
        <v>44895</v>
      </c>
      <c r="F24982" t="s">
        <v>4021</v>
      </c>
      <c r="G24982" t="s">
        <v>2247</v>
      </c>
      <c r="H24982" t="s">
        <v>1916</v>
      </c>
      <c r="I24982" t="s">
        <v>1916</v>
      </c>
      <c r="J24982" s="40">
        <v>0.16</v>
      </c>
      <c r="K24982" s="40">
        <v>0</v>
      </c>
    </row>
    <row r="24983" spans="1:11" x14ac:dyDescent="0.35">
      <c r="A24983">
        <v>67003</v>
      </c>
      <c r="B24983" t="s">
        <v>411</v>
      </c>
      <c r="C24983" s="70">
        <v>0</v>
      </c>
      <c r="D24983" s="70">
        <v>0</v>
      </c>
      <c r="E24983" s="71">
        <v>44895</v>
      </c>
      <c r="F24983" t="s">
        <v>4020</v>
      </c>
      <c r="G24983" t="s">
        <v>2247</v>
      </c>
      <c r="H24983" t="s">
        <v>1916</v>
      </c>
      <c r="I24983" t="s">
        <v>1916</v>
      </c>
      <c r="J24983" s="40">
        <v>0</v>
      </c>
      <c r="K24983" s="40">
        <v>41.71</v>
      </c>
    </row>
    <row r="24984" spans="1:11" x14ac:dyDescent="0.35">
      <c r="A24984">
        <v>67003</v>
      </c>
      <c r="B24984" t="s">
        <v>411</v>
      </c>
      <c r="C24984" s="70">
        <v>0</v>
      </c>
      <c r="D24984" s="70">
        <v>0</v>
      </c>
      <c r="E24984" s="71">
        <v>44895</v>
      </c>
      <c r="F24984" t="s">
        <v>4019</v>
      </c>
      <c r="G24984" t="s">
        <v>2247</v>
      </c>
      <c r="H24984" t="s">
        <v>1916</v>
      </c>
      <c r="I24984" t="s">
        <v>1916</v>
      </c>
      <c r="J24984" s="40">
        <v>0</v>
      </c>
      <c r="K24984" s="40">
        <v>55.49</v>
      </c>
    </row>
    <row r="24985" spans="1:11" x14ac:dyDescent="0.35">
      <c r="A24985">
        <v>67003</v>
      </c>
      <c r="B24985" t="s">
        <v>411</v>
      </c>
      <c r="C24985" s="70">
        <v>0</v>
      </c>
      <c r="D24985" s="70">
        <v>0</v>
      </c>
      <c r="E24985" s="71">
        <v>44895</v>
      </c>
      <c r="F24985" t="s">
        <v>4018</v>
      </c>
      <c r="G24985" t="s">
        <v>2247</v>
      </c>
      <c r="H24985" t="s">
        <v>1916</v>
      </c>
      <c r="I24985" t="s">
        <v>1916</v>
      </c>
      <c r="J24985" s="40">
        <v>1.51</v>
      </c>
      <c r="K24985" s="40">
        <v>0</v>
      </c>
    </row>
    <row r="24986" spans="1:11" x14ac:dyDescent="0.35">
      <c r="A24986">
        <v>67003</v>
      </c>
      <c r="B24986" t="s">
        <v>411</v>
      </c>
      <c r="C24986" s="70">
        <v>0</v>
      </c>
      <c r="D24986" s="70">
        <v>0</v>
      </c>
      <c r="E24986" s="71">
        <v>44895</v>
      </c>
      <c r="F24986" t="s">
        <v>4017</v>
      </c>
      <c r="G24986" t="s">
        <v>2247</v>
      </c>
      <c r="H24986" t="s">
        <v>1916</v>
      </c>
      <c r="I24986" t="s">
        <v>1916</v>
      </c>
      <c r="J24986" s="40">
        <v>0</v>
      </c>
      <c r="K24986" s="40">
        <v>0.97</v>
      </c>
    </row>
    <row r="24987" spans="1:11" x14ac:dyDescent="0.35">
      <c r="A24987">
        <v>67003</v>
      </c>
      <c r="B24987" t="s">
        <v>411</v>
      </c>
      <c r="C24987" s="70">
        <v>0</v>
      </c>
      <c r="D24987" s="70">
        <v>0</v>
      </c>
      <c r="E24987" s="71">
        <v>44895</v>
      </c>
      <c r="F24987" t="s">
        <v>4016</v>
      </c>
      <c r="G24987" t="s">
        <v>2247</v>
      </c>
      <c r="H24987" t="s">
        <v>1916</v>
      </c>
      <c r="I24987" t="s">
        <v>1916</v>
      </c>
      <c r="J24987" s="40">
        <v>0</v>
      </c>
      <c r="K24987" s="40">
        <v>0.01</v>
      </c>
    </row>
    <row r="24988" spans="1:11" x14ac:dyDescent="0.35">
      <c r="A24988">
        <v>67003</v>
      </c>
      <c r="B24988" t="s">
        <v>411</v>
      </c>
      <c r="C24988" s="70">
        <v>0</v>
      </c>
      <c r="D24988" s="70">
        <v>0</v>
      </c>
      <c r="E24988" s="71">
        <v>44895</v>
      </c>
      <c r="F24988" t="s">
        <v>4015</v>
      </c>
      <c r="G24988" t="s">
        <v>2247</v>
      </c>
      <c r="H24988" t="s">
        <v>1916</v>
      </c>
      <c r="I24988" t="s">
        <v>1916</v>
      </c>
      <c r="J24988" s="40">
        <v>0</v>
      </c>
      <c r="K24988" s="40">
        <v>5.3</v>
      </c>
    </row>
    <row r="24989" spans="1:11" x14ac:dyDescent="0.35">
      <c r="A24989">
        <v>67003</v>
      </c>
      <c r="B24989" t="s">
        <v>411</v>
      </c>
      <c r="C24989" s="70">
        <v>0</v>
      </c>
      <c r="D24989" s="70">
        <v>0</v>
      </c>
      <c r="E24989" s="71">
        <v>44895</v>
      </c>
      <c r="F24989" t="s">
        <v>4014</v>
      </c>
      <c r="G24989" t="s">
        <v>2247</v>
      </c>
      <c r="H24989" t="s">
        <v>1916</v>
      </c>
      <c r="I24989" t="s">
        <v>1916</v>
      </c>
      <c r="J24989" s="40">
        <v>48.23</v>
      </c>
      <c r="K24989" s="40">
        <v>0</v>
      </c>
    </row>
    <row r="24990" spans="1:11" x14ac:dyDescent="0.35">
      <c r="A24990">
        <v>67003</v>
      </c>
      <c r="B24990" t="s">
        <v>411</v>
      </c>
      <c r="C24990" s="70">
        <v>0</v>
      </c>
      <c r="D24990" s="70">
        <v>0</v>
      </c>
      <c r="E24990" s="71">
        <v>44895</v>
      </c>
      <c r="F24990" t="s">
        <v>4013</v>
      </c>
      <c r="G24990" t="s">
        <v>2247</v>
      </c>
      <c r="H24990" t="s">
        <v>1916</v>
      </c>
      <c r="I24990" t="s">
        <v>1916</v>
      </c>
      <c r="J24990" s="40">
        <v>0</v>
      </c>
      <c r="K24990" s="40">
        <v>20.57</v>
      </c>
    </row>
    <row r="24991" spans="1:11" x14ac:dyDescent="0.35">
      <c r="A24991">
        <v>67003</v>
      </c>
      <c r="B24991" t="s">
        <v>411</v>
      </c>
      <c r="C24991" s="70">
        <v>0</v>
      </c>
      <c r="D24991" s="70">
        <v>0</v>
      </c>
      <c r="E24991" s="71">
        <v>44895</v>
      </c>
      <c r="F24991" t="s">
        <v>4012</v>
      </c>
      <c r="G24991" t="s">
        <v>2247</v>
      </c>
      <c r="H24991" t="s">
        <v>1916</v>
      </c>
      <c r="I24991" t="s">
        <v>1916</v>
      </c>
      <c r="J24991" s="40">
        <v>0</v>
      </c>
      <c r="K24991" s="40">
        <v>5.34</v>
      </c>
    </row>
    <row r="24992" spans="1:11" x14ac:dyDescent="0.35">
      <c r="A24992">
        <v>67003</v>
      </c>
      <c r="B24992" t="s">
        <v>411</v>
      </c>
      <c r="C24992" s="70">
        <v>0</v>
      </c>
      <c r="D24992" s="70">
        <v>0</v>
      </c>
      <c r="E24992" s="71">
        <v>44895</v>
      </c>
      <c r="F24992" t="s">
        <v>4011</v>
      </c>
      <c r="G24992" t="s">
        <v>2247</v>
      </c>
      <c r="H24992" t="s">
        <v>1916</v>
      </c>
      <c r="I24992" t="s">
        <v>1916</v>
      </c>
      <c r="J24992" s="40">
        <v>0</v>
      </c>
      <c r="K24992" s="40">
        <v>7.13</v>
      </c>
    </row>
    <row r="24993" spans="1:11" x14ac:dyDescent="0.35">
      <c r="A24993">
        <v>67003</v>
      </c>
      <c r="B24993" t="s">
        <v>411</v>
      </c>
      <c r="C24993" s="70">
        <v>0</v>
      </c>
      <c r="D24993" s="70">
        <v>0</v>
      </c>
      <c r="E24993" s="71">
        <v>44895</v>
      </c>
      <c r="F24993" t="s">
        <v>4010</v>
      </c>
      <c r="G24993" t="s">
        <v>2247</v>
      </c>
      <c r="H24993" t="s">
        <v>1916</v>
      </c>
      <c r="I24993" t="s">
        <v>1916</v>
      </c>
      <c r="J24993" s="40">
        <v>0.84</v>
      </c>
      <c r="K24993" s="40">
        <v>0</v>
      </c>
    </row>
    <row r="24994" spans="1:11" x14ac:dyDescent="0.35">
      <c r="A24994">
        <v>67003</v>
      </c>
      <c r="B24994" t="s">
        <v>411</v>
      </c>
      <c r="C24994" s="70">
        <v>0</v>
      </c>
      <c r="D24994" s="70">
        <v>0</v>
      </c>
      <c r="E24994" s="71">
        <v>44895</v>
      </c>
      <c r="F24994" t="s">
        <v>4009</v>
      </c>
      <c r="G24994" t="s">
        <v>2247</v>
      </c>
      <c r="H24994" t="s">
        <v>1916</v>
      </c>
      <c r="I24994" t="s">
        <v>1916</v>
      </c>
      <c r="J24994" s="40">
        <v>469.18</v>
      </c>
      <c r="K24994" s="40">
        <v>0</v>
      </c>
    </row>
    <row r="24995" spans="1:11" x14ac:dyDescent="0.35">
      <c r="A24995">
        <v>67003</v>
      </c>
      <c r="B24995" t="s">
        <v>411</v>
      </c>
      <c r="C24995" s="70">
        <v>0</v>
      </c>
      <c r="D24995" s="70">
        <v>0</v>
      </c>
      <c r="E24995" s="71">
        <v>44895</v>
      </c>
      <c r="F24995" t="s">
        <v>4008</v>
      </c>
      <c r="G24995" t="s">
        <v>2247</v>
      </c>
      <c r="H24995" t="s">
        <v>1916</v>
      </c>
      <c r="I24995" t="s">
        <v>1916</v>
      </c>
      <c r="J24995" s="40">
        <v>10.29</v>
      </c>
      <c r="K24995" s="40">
        <v>0</v>
      </c>
    </row>
    <row r="24996" spans="1:11" x14ac:dyDescent="0.35">
      <c r="A24996">
        <v>67003</v>
      </c>
      <c r="B24996" t="s">
        <v>411</v>
      </c>
      <c r="C24996" s="70">
        <v>0</v>
      </c>
      <c r="D24996" s="70">
        <v>0</v>
      </c>
      <c r="E24996" s="71">
        <v>44895</v>
      </c>
      <c r="F24996" t="s">
        <v>4007</v>
      </c>
      <c r="G24996" t="s">
        <v>2247</v>
      </c>
      <c r="H24996" t="s">
        <v>1916</v>
      </c>
      <c r="I24996" t="s">
        <v>1916</v>
      </c>
      <c r="J24996" s="40">
        <v>13.37</v>
      </c>
      <c r="K24996" s="40">
        <v>0</v>
      </c>
    </row>
    <row r="24997" spans="1:11" x14ac:dyDescent="0.35">
      <c r="A24997">
        <v>67003</v>
      </c>
      <c r="B24997" t="s">
        <v>411</v>
      </c>
      <c r="C24997" s="70">
        <v>0</v>
      </c>
      <c r="D24997" s="70">
        <v>0</v>
      </c>
      <c r="E24997" s="71">
        <v>44895</v>
      </c>
      <c r="F24997" t="s">
        <v>4006</v>
      </c>
      <c r="G24997" t="s">
        <v>2247</v>
      </c>
      <c r="H24997" t="s">
        <v>1916</v>
      </c>
      <c r="I24997" t="s">
        <v>1916</v>
      </c>
      <c r="J24997" s="40">
        <v>0</v>
      </c>
      <c r="K24997" s="40">
        <v>4.29</v>
      </c>
    </row>
    <row r="24998" spans="1:11" x14ac:dyDescent="0.35">
      <c r="A24998">
        <v>67003</v>
      </c>
      <c r="B24998" t="s">
        <v>411</v>
      </c>
      <c r="C24998" s="70">
        <v>0</v>
      </c>
      <c r="D24998" s="70">
        <v>0</v>
      </c>
      <c r="E24998" s="71">
        <v>44895</v>
      </c>
      <c r="F24998" t="s">
        <v>4005</v>
      </c>
      <c r="G24998" t="s">
        <v>2247</v>
      </c>
      <c r="H24998" t="s">
        <v>1916</v>
      </c>
      <c r="I24998" t="s">
        <v>1916</v>
      </c>
      <c r="J24998" s="40">
        <v>0</v>
      </c>
      <c r="K24998" s="40">
        <v>5.0599999999999996</v>
      </c>
    </row>
    <row r="24999" spans="1:11" x14ac:dyDescent="0.35">
      <c r="A24999">
        <v>67003</v>
      </c>
      <c r="B24999" t="s">
        <v>411</v>
      </c>
      <c r="C24999" s="70">
        <v>0</v>
      </c>
      <c r="D24999" s="70">
        <v>0</v>
      </c>
      <c r="E24999" s="71">
        <v>44895</v>
      </c>
      <c r="F24999" t="s">
        <v>4004</v>
      </c>
      <c r="G24999" t="s">
        <v>2247</v>
      </c>
      <c r="H24999" t="s">
        <v>1916</v>
      </c>
      <c r="I24999" t="s">
        <v>1916</v>
      </c>
      <c r="J24999" s="40">
        <v>0</v>
      </c>
      <c r="K24999" s="40">
        <v>13.58</v>
      </c>
    </row>
    <row r="25000" spans="1:11" x14ac:dyDescent="0.35">
      <c r="A25000">
        <v>67003</v>
      </c>
      <c r="B25000" t="s">
        <v>411</v>
      </c>
      <c r="C25000" s="70">
        <v>0</v>
      </c>
      <c r="D25000" s="70">
        <v>0</v>
      </c>
      <c r="E25000" s="71">
        <v>44895</v>
      </c>
      <c r="F25000" t="s">
        <v>4003</v>
      </c>
      <c r="G25000" t="s">
        <v>2247</v>
      </c>
      <c r="H25000" t="s">
        <v>1916</v>
      </c>
      <c r="I25000" t="s">
        <v>1916</v>
      </c>
      <c r="J25000" s="40">
        <v>0</v>
      </c>
      <c r="K25000" s="40">
        <v>36.1</v>
      </c>
    </row>
    <row r="25001" spans="1:11" x14ac:dyDescent="0.35">
      <c r="A25001">
        <v>67003</v>
      </c>
      <c r="B25001" t="s">
        <v>411</v>
      </c>
      <c r="C25001" s="70">
        <v>0</v>
      </c>
      <c r="D25001" s="70">
        <v>0</v>
      </c>
      <c r="E25001" s="71">
        <v>44895</v>
      </c>
      <c r="F25001" t="s">
        <v>4002</v>
      </c>
      <c r="G25001" t="s">
        <v>2247</v>
      </c>
      <c r="H25001" t="s">
        <v>1916</v>
      </c>
      <c r="I25001" t="s">
        <v>1916</v>
      </c>
      <c r="J25001" s="40">
        <v>0</v>
      </c>
      <c r="K25001" s="40">
        <v>42.35</v>
      </c>
    </row>
    <row r="25002" spans="1:11" x14ac:dyDescent="0.35">
      <c r="A25002">
        <v>67003</v>
      </c>
      <c r="B25002" t="s">
        <v>411</v>
      </c>
      <c r="C25002" s="70">
        <v>0</v>
      </c>
      <c r="D25002" s="70">
        <v>0</v>
      </c>
      <c r="E25002" s="71">
        <v>44895</v>
      </c>
      <c r="F25002" t="s">
        <v>4001</v>
      </c>
      <c r="G25002" t="s">
        <v>2247</v>
      </c>
      <c r="H25002" t="s">
        <v>1916</v>
      </c>
      <c r="I25002" t="s">
        <v>1916</v>
      </c>
      <c r="J25002" s="40">
        <v>0</v>
      </c>
      <c r="K25002" s="40">
        <v>93.69</v>
      </c>
    </row>
    <row r="25003" spans="1:11" x14ac:dyDescent="0.35">
      <c r="A25003">
        <v>67003</v>
      </c>
      <c r="B25003" t="s">
        <v>411</v>
      </c>
      <c r="C25003" s="70">
        <v>0</v>
      </c>
      <c r="D25003" s="70">
        <v>0</v>
      </c>
      <c r="E25003" s="71">
        <v>44895</v>
      </c>
      <c r="F25003" t="s">
        <v>4000</v>
      </c>
      <c r="G25003" t="s">
        <v>2247</v>
      </c>
      <c r="H25003" t="s">
        <v>1916</v>
      </c>
      <c r="I25003" t="s">
        <v>1916</v>
      </c>
      <c r="J25003" s="40">
        <v>62.42</v>
      </c>
      <c r="K25003" s="40">
        <v>0</v>
      </c>
    </row>
    <row r="25004" spans="1:11" x14ac:dyDescent="0.35">
      <c r="A25004">
        <v>67003</v>
      </c>
      <c r="B25004" t="s">
        <v>411</v>
      </c>
      <c r="C25004" s="70">
        <v>0</v>
      </c>
      <c r="D25004" s="70">
        <v>0</v>
      </c>
      <c r="E25004" s="71">
        <v>44895</v>
      </c>
      <c r="F25004" t="s">
        <v>3999</v>
      </c>
      <c r="G25004" t="s">
        <v>2247</v>
      </c>
      <c r="H25004" t="s">
        <v>1916</v>
      </c>
      <c r="I25004" t="s">
        <v>1916</v>
      </c>
      <c r="J25004" s="40">
        <v>55.74</v>
      </c>
      <c r="K25004" s="40">
        <v>0</v>
      </c>
    </row>
    <row r="25005" spans="1:11" x14ac:dyDescent="0.35">
      <c r="A25005">
        <v>67003</v>
      </c>
      <c r="B25005" t="s">
        <v>411</v>
      </c>
      <c r="C25005" s="70">
        <v>0</v>
      </c>
      <c r="D25005" s="70">
        <v>0</v>
      </c>
      <c r="E25005" s="71">
        <v>44895</v>
      </c>
      <c r="F25005" t="s">
        <v>3998</v>
      </c>
      <c r="G25005" t="s">
        <v>2247</v>
      </c>
      <c r="H25005" t="s">
        <v>1916</v>
      </c>
      <c r="I25005" t="s">
        <v>1916</v>
      </c>
      <c r="J25005" s="40">
        <v>1.35</v>
      </c>
      <c r="K25005" s="40">
        <v>0</v>
      </c>
    </row>
    <row r="25006" spans="1:11" x14ac:dyDescent="0.35">
      <c r="A25006">
        <v>67003</v>
      </c>
      <c r="B25006" t="s">
        <v>411</v>
      </c>
      <c r="C25006" s="70">
        <v>0</v>
      </c>
      <c r="D25006" s="70">
        <v>0</v>
      </c>
      <c r="E25006" s="71">
        <v>44895</v>
      </c>
      <c r="F25006" t="s">
        <v>3997</v>
      </c>
      <c r="G25006" t="s">
        <v>2247</v>
      </c>
      <c r="H25006" t="s">
        <v>1916</v>
      </c>
      <c r="I25006" t="s">
        <v>1916</v>
      </c>
      <c r="J25006" s="40">
        <v>0</v>
      </c>
      <c r="K25006" s="40">
        <v>2.19</v>
      </c>
    </row>
    <row r="25007" spans="1:11" x14ac:dyDescent="0.35">
      <c r="A25007">
        <v>67003</v>
      </c>
      <c r="B25007" t="s">
        <v>411</v>
      </c>
      <c r="C25007" s="70">
        <v>0</v>
      </c>
      <c r="D25007" s="70">
        <v>0</v>
      </c>
      <c r="E25007" s="71">
        <v>44895</v>
      </c>
      <c r="F25007" t="s">
        <v>3996</v>
      </c>
      <c r="G25007" t="s">
        <v>2247</v>
      </c>
      <c r="H25007" t="s">
        <v>1916</v>
      </c>
      <c r="I25007" t="s">
        <v>1916</v>
      </c>
      <c r="J25007" s="40">
        <v>1.22</v>
      </c>
      <c r="K25007" s="40">
        <v>0</v>
      </c>
    </row>
    <row r="25008" spans="1:11" x14ac:dyDescent="0.35">
      <c r="A25008">
        <v>67003</v>
      </c>
      <c r="B25008" t="s">
        <v>411</v>
      </c>
      <c r="C25008" s="70">
        <v>0</v>
      </c>
      <c r="D25008" s="70">
        <v>0</v>
      </c>
      <c r="E25008" s="71">
        <v>44895</v>
      </c>
      <c r="F25008" t="s">
        <v>3995</v>
      </c>
      <c r="G25008" t="s">
        <v>2247</v>
      </c>
      <c r="H25008" t="s">
        <v>1916</v>
      </c>
      <c r="I25008" t="s">
        <v>1916</v>
      </c>
      <c r="J25008" s="40">
        <v>46.9</v>
      </c>
      <c r="K25008" s="40">
        <v>0</v>
      </c>
    </row>
    <row r="25009" spans="1:11" x14ac:dyDescent="0.35">
      <c r="A25009">
        <v>67003</v>
      </c>
      <c r="B25009" t="s">
        <v>411</v>
      </c>
      <c r="C25009" s="70">
        <v>0</v>
      </c>
      <c r="D25009" s="70">
        <v>0</v>
      </c>
      <c r="E25009" s="71">
        <v>44895</v>
      </c>
      <c r="F25009" t="s">
        <v>3994</v>
      </c>
      <c r="G25009" t="s">
        <v>2247</v>
      </c>
      <c r="H25009" t="s">
        <v>1916</v>
      </c>
      <c r="I25009" t="s">
        <v>1916</v>
      </c>
      <c r="J25009" s="40">
        <v>131.61000000000001</v>
      </c>
      <c r="K25009" s="40">
        <v>0</v>
      </c>
    </row>
    <row r="25010" spans="1:11" x14ac:dyDescent="0.35">
      <c r="A25010">
        <v>67003</v>
      </c>
      <c r="B25010" t="s">
        <v>411</v>
      </c>
      <c r="C25010" s="70">
        <v>0</v>
      </c>
      <c r="D25010" s="70">
        <v>0</v>
      </c>
      <c r="E25010" s="71">
        <v>44895</v>
      </c>
      <c r="F25010" t="s">
        <v>3993</v>
      </c>
      <c r="G25010" t="s">
        <v>2247</v>
      </c>
      <c r="H25010" t="s">
        <v>1916</v>
      </c>
      <c r="I25010" t="s">
        <v>1916</v>
      </c>
      <c r="J25010" s="40">
        <v>0</v>
      </c>
      <c r="K25010" s="40">
        <v>0.8</v>
      </c>
    </row>
    <row r="25011" spans="1:11" x14ac:dyDescent="0.35">
      <c r="A25011">
        <v>67003</v>
      </c>
      <c r="B25011" t="s">
        <v>411</v>
      </c>
      <c r="C25011" s="70">
        <v>0</v>
      </c>
      <c r="D25011" s="70">
        <v>0</v>
      </c>
      <c r="E25011" s="71">
        <v>44895</v>
      </c>
      <c r="F25011" t="s">
        <v>3992</v>
      </c>
      <c r="G25011" t="s">
        <v>2247</v>
      </c>
      <c r="H25011" t="s">
        <v>1916</v>
      </c>
      <c r="I25011" t="s">
        <v>1916</v>
      </c>
      <c r="J25011" s="40">
        <v>4.0599999999999996</v>
      </c>
      <c r="K25011" s="40">
        <v>0</v>
      </c>
    </row>
    <row r="25012" spans="1:11" x14ac:dyDescent="0.35">
      <c r="A25012">
        <v>67003</v>
      </c>
      <c r="B25012" t="s">
        <v>411</v>
      </c>
      <c r="C25012" s="70">
        <v>0</v>
      </c>
      <c r="D25012" s="70">
        <v>0</v>
      </c>
      <c r="E25012" s="71">
        <v>44895</v>
      </c>
      <c r="F25012" t="s">
        <v>3991</v>
      </c>
      <c r="G25012" t="s">
        <v>2247</v>
      </c>
      <c r="H25012" t="s">
        <v>1916</v>
      </c>
      <c r="I25012" t="s">
        <v>1916</v>
      </c>
      <c r="J25012" s="40">
        <v>1.82</v>
      </c>
      <c r="K25012" s="40">
        <v>0</v>
      </c>
    </row>
    <row r="25013" spans="1:11" x14ac:dyDescent="0.35">
      <c r="A25013">
        <v>67003</v>
      </c>
      <c r="B25013" t="s">
        <v>411</v>
      </c>
      <c r="C25013" s="70">
        <v>0</v>
      </c>
      <c r="D25013" s="70">
        <v>0</v>
      </c>
      <c r="E25013" s="71">
        <v>44895</v>
      </c>
      <c r="F25013" t="s">
        <v>3990</v>
      </c>
      <c r="G25013" t="s">
        <v>2247</v>
      </c>
      <c r="H25013" t="s">
        <v>1916</v>
      </c>
      <c r="I25013" t="s">
        <v>1916</v>
      </c>
      <c r="J25013" s="40">
        <v>0</v>
      </c>
      <c r="K25013" s="40">
        <v>45.37</v>
      </c>
    </row>
    <row r="25014" spans="1:11" x14ac:dyDescent="0.35">
      <c r="A25014">
        <v>67003</v>
      </c>
      <c r="B25014" t="s">
        <v>411</v>
      </c>
      <c r="C25014" s="70">
        <v>0</v>
      </c>
      <c r="D25014" s="70">
        <v>0</v>
      </c>
      <c r="E25014" s="71">
        <v>44895</v>
      </c>
      <c r="F25014" t="s">
        <v>3989</v>
      </c>
      <c r="G25014" t="s">
        <v>2247</v>
      </c>
      <c r="H25014" t="s">
        <v>1916</v>
      </c>
      <c r="I25014" t="s">
        <v>1916</v>
      </c>
      <c r="J25014" s="40">
        <v>0</v>
      </c>
      <c r="K25014" s="40">
        <v>0.91</v>
      </c>
    </row>
    <row r="25015" spans="1:11" x14ac:dyDescent="0.35">
      <c r="A25015">
        <v>67003</v>
      </c>
      <c r="B25015" t="s">
        <v>411</v>
      </c>
      <c r="C25015" s="70">
        <v>0</v>
      </c>
      <c r="D25015" s="70">
        <v>0</v>
      </c>
      <c r="E25015" s="71">
        <v>44895</v>
      </c>
      <c r="F25015" t="s">
        <v>3988</v>
      </c>
      <c r="G25015" t="s">
        <v>2247</v>
      </c>
      <c r="H25015" t="s">
        <v>1916</v>
      </c>
      <c r="I25015" t="s">
        <v>1916</v>
      </c>
      <c r="J25015" s="40">
        <v>46</v>
      </c>
      <c r="K25015" s="40">
        <v>0</v>
      </c>
    </row>
    <row r="25016" spans="1:11" x14ac:dyDescent="0.35">
      <c r="A25016">
        <v>67003</v>
      </c>
      <c r="B25016" t="s">
        <v>411</v>
      </c>
      <c r="C25016" s="70">
        <v>0</v>
      </c>
      <c r="D25016" s="70">
        <v>0</v>
      </c>
      <c r="E25016" s="71">
        <v>44895</v>
      </c>
      <c r="F25016" t="s">
        <v>3987</v>
      </c>
      <c r="G25016" t="s">
        <v>2247</v>
      </c>
      <c r="H25016" t="s">
        <v>1916</v>
      </c>
      <c r="I25016" t="s">
        <v>1916</v>
      </c>
      <c r="J25016" s="40">
        <v>0</v>
      </c>
      <c r="K25016" s="40">
        <v>10.78</v>
      </c>
    </row>
    <row r="25017" spans="1:11" x14ac:dyDescent="0.35">
      <c r="A25017">
        <v>67003</v>
      </c>
      <c r="B25017" t="s">
        <v>411</v>
      </c>
      <c r="C25017" s="70">
        <v>0</v>
      </c>
      <c r="D25017" s="70">
        <v>0</v>
      </c>
      <c r="E25017" s="71">
        <v>44895</v>
      </c>
      <c r="F25017" t="s">
        <v>3986</v>
      </c>
      <c r="G25017" t="s">
        <v>2247</v>
      </c>
      <c r="H25017" t="s">
        <v>1916</v>
      </c>
      <c r="I25017" t="s">
        <v>1916</v>
      </c>
      <c r="J25017" s="40">
        <v>0</v>
      </c>
      <c r="K25017" s="40">
        <v>17.29</v>
      </c>
    </row>
    <row r="25018" spans="1:11" x14ac:dyDescent="0.35">
      <c r="A25018">
        <v>67003</v>
      </c>
      <c r="B25018" t="s">
        <v>411</v>
      </c>
      <c r="C25018" s="70">
        <v>0</v>
      </c>
      <c r="D25018" s="70">
        <v>0</v>
      </c>
      <c r="E25018" s="71">
        <v>44895</v>
      </c>
      <c r="F25018" t="s">
        <v>3985</v>
      </c>
      <c r="G25018" t="s">
        <v>2247</v>
      </c>
      <c r="H25018" t="s">
        <v>1916</v>
      </c>
      <c r="I25018" t="s">
        <v>1916</v>
      </c>
      <c r="J25018" s="40">
        <v>0</v>
      </c>
      <c r="K25018" s="40">
        <v>3.29</v>
      </c>
    </row>
    <row r="25019" spans="1:11" x14ac:dyDescent="0.35">
      <c r="A25019">
        <v>67003</v>
      </c>
      <c r="B25019" t="s">
        <v>411</v>
      </c>
      <c r="C25019" s="70">
        <v>0</v>
      </c>
      <c r="D25019" s="70">
        <v>0</v>
      </c>
      <c r="E25019" s="71">
        <v>44895</v>
      </c>
      <c r="F25019" t="s">
        <v>3984</v>
      </c>
      <c r="G25019" t="s">
        <v>2247</v>
      </c>
      <c r="H25019" t="s">
        <v>1916</v>
      </c>
      <c r="I25019" t="s">
        <v>1916</v>
      </c>
      <c r="J25019" s="40">
        <v>0</v>
      </c>
      <c r="K25019" s="40">
        <v>0.88</v>
      </c>
    </row>
    <row r="25020" spans="1:11" x14ac:dyDescent="0.35">
      <c r="A25020">
        <v>67003</v>
      </c>
      <c r="B25020" t="s">
        <v>411</v>
      </c>
      <c r="C25020" s="70">
        <v>0</v>
      </c>
      <c r="D25020" s="70">
        <v>0</v>
      </c>
      <c r="E25020" s="71">
        <v>44895</v>
      </c>
      <c r="F25020" t="s">
        <v>3983</v>
      </c>
      <c r="G25020" t="s">
        <v>2247</v>
      </c>
      <c r="H25020" t="s">
        <v>1916</v>
      </c>
      <c r="I25020" t="s">
        <v>1916</v>
      </c>
      <c r="J25020" s="40">
        <v>12.83</v>
      </c>
      <c r="K25020" s="40">
        <v>0</v>
      </c>
    </row>
    <row r="25021" spans="1:11" x14ac:dyDescent="0.35">
      <c r="A25021">
        <v>67003</v>
      </c>
      <c r="B25021" t="s">
        <v>411</v>
      </c>
      <c r="C25021" s="70">
        <v>0</v>
      </c>
      <c r="D25021" s="70">
        <v>0</v>
      </c>
      <c r="E25021" s="71">
        <v>44895</v>
      </c>
      <c r="F25021" t="s">
        <v>3982</v>
      </c>
      <c r="G25021" t="s">
        <v>2247</v>
      </c>
      <c r="H25021" t="s">
        <v>1916</v>
      </c>
      <c r="I25021" t="s">
        <v>1916</v>
      </c>
      <c r="J25021" s="40">
        <v>0</v>
      </c>
      <c r="K25021" s="40">
        <v>1.08</v>
      </c>
    </row>
    <row r="25022" spans="1:11" x14ac:dyDescent="0.35">
      <c r="A25022">
        <v>67003</v>
      </c>
      <c r="B25022" t="s">
        <v>411</v>
      </c>
      <c r="C25022" s="70">
        <v>0</v>
      </c>
      <c r="D25022" s="70">
        <v>0</v>
      </c>
      <c r="E25022" s="71">
        <v>44895</v>
      </c>
      <c r="F25022" t="s">
        <v>3981</v>
      </c>
      <c r="G25022" t="s">
        <v>2247</v>
      </c>
      <c r="H25022" t="s">
        <v>1916</v>
      </c>
      <c r="I25022" t="s">
        <v>1916</v>
      </c>
      <c r="J25022" s="40">
        <v>16.25</v>
      </c>
      <c r="K25022" s="40">
        <v>0</v>
      </c>
    </row>
    <row r="25023" spans="1:11" x14ac:dyDescent="0.35">
      <c r="A25023">
        <v>67003</v>
      </c>
      <c r="B25023" t="s">
        <v>411</v>
      </c>
      <c r="C25023" s="70">
        <v>0</v>
      </c>
      <c r="D25023" s="70">
        <v>0</v>
      </c>
      <c r="E25023" s="71">
        <v>44895</v>
      </c>
      <c r="F25023" t="s">
        <v>3980</v>
      </c>
      <c r="G25023" t="s">
        <v>2247</v>
      </c>
      <c r="H25023" t="s">
        <v>1916</v>
      </c>
      <c r="I25023" t="s">
        <v>1916</v>
      </c>
      <c r="J25023" s="40">
        <v>0</v>
      </c>
      <c r="K25023" s="40">
        <v>36.270000000000003</v>
      </c>
    </row>
    <row r="25024" spans="1:11" x14ac:dyDescent="0.35">
      <c r="A25024">
        <v>67003</v>
      </c>
      <c r="B25024" t="s">
        <v>411</v>
      </c>
      <c r="C25024" s="70">
        <v>0</v>
      </c>
      <c r="D25024" s="70">
        <v>0</v>
      </c>
      <c r="E25024" s="71">
        <v>44895</v>
      </c>
      <c r="F25024" t="s">
        <v>3979</v>
      </c>
      <c r="G25024" t="s">
        <v>2247</v>
      </c>
      <c r="H25024" t="s">
        <v>1916</v>
      </c>
      <c r="I25024" t="s">
        <v>1916</v>
      </c>
      <c r="J25024" s="40">
        <v>15.17</v>
      </c>
      <c r="K25024" s="40">
        <v>0</v>
      </c>
    </row>
    <row r="25025" spans="1:11" x14ac:dyDescent="0.35">
      <c r="A25025">
        <v>67003</v>
      </c>
      <c r="B25025" t="s">
        <v>411</v>
      </c>
      <c r="C25025" s="70">
        <v>0</v>
      </c>
      <c r="D25025" s="70">
        <v>0</v>
      </c>
      <c r="E25025" s="71">
        <v>44895</v>
      </c>
      <c r="F25025" t="s">
        <v>3978</v>
      </c>
      <c r="G25025" t="s">
        <v>2247</v>
      </c>
      <c r="H25025" t="s">
        <v>1916</v>
      </c>
      <c r="I25025" t="s">
        <v>1916</v>
      </c>
      <c r="J25025" s="40">
        <v>0</v>
      </c>
      <c r="K25025" s="40">
        <v>150.81</v>
      </c>
    </row>
    <row r="25026" spans="1:11" x14ac:dyDescent="0.35">
      <c r="A25026">
        <v>67003</v>
      </c>
      <c r="B25026" t="s">
        <v>411</v>
      </c>
      <c r="C25026" s="70">
        <v>0</v>
      </c>
      <c r="D25026" s="70">
        <v>0</v>
      </c>
      <c r="E25026" s="71">
        <v>44895</v>
      </c>
      <c r="F25026" t="s">
        <v>3977</v>
      </c>
      <c r="G25026" t="s">
        <v>2247</v>
      </c>
      <c r="H25026" t="s">
        <v>1916</v>
      </c>
      <c r="I25026" t="s">
        <v>1916</v>
      </c>
      <c r="J25026" s="40">
        <v>1643.57</v>
      </c>
      <c r="K25026" s="40">
        <v>0</v>
      </c>
    </row>
    <row r="25027" spans="1:11" x14ac:dyDescent="0.35">
      <c r="A25027">
        <v>67003</v>
      </c>
      <c r="B25027" t="s">
        <v>411</v>
      </c>
      <c r="C25027" s="70">
        <v>0</v>
      </c>
      <c r="D25027" s="70">
        <v>0</v>
      </c>
      <c r="E25027" s="71">
        <v>44895</v>
      </c>
      <c r="F25027" t="s">
        <v>3976</v>
      </c>
      <c r="G25027" t="s">
        <v>2247</v>
      </c>
      <c r="H25027" t="s">
        <v>1916</v>
      </c>
      <c r="I25027" t="s">
        <v>1916</v>
      </c>
      <c r="J25027" s="40">
        <v>11.41</v>
      </c>
      <c r="K25027" s="40">
        <v>0</v>
      </c>
    </row>
    <row r="25028" spans="1:11" x14ac:dyDescent="0.35">
      <c r="A25028">
        <v>67003</v>
      </c>
      <c r="B25028" t="s">
        <v>411</v>
      </c>
      <c r="C25028" s="70">
        <v>0</v>
      </c>
      <c r="D25028" s="70">
        <v>0</v>
      </c>
      <c r="E25028" s="71">
        <v>44895</v>
      </c>
      <c r="F25028" t="s">
        <v>3975</v>
      </c>
      <c r="G25028" t="s">
        <v>2247</v>
      </c>
      <c r="H25028" t="s">
        <v>1916</v>
      </c>
      <c r="I25028" t="s">
        <v>1916</v>
      </c>
      <c r="J25028" s="40">
        <v>0</v>
      </c>
      <c r="K25028" s="40">
        <v>16.079999999999998</v>
      </c>
    </row>
    <row r="25029" spans="1:11" x14ac:dyDescent="0.35">
      <c r="A25029">
        <v>67003</v>
      </c>
      <c r="B25029" t="s">
        <v>411</v>
      </c>
      <c r="C25029" s="70">
        <v>0</v>
      </c>
      <c r="D25029" s="70">
        <v>0</v>
      </c>
      <c r="E25029" s="71">
        <v>44895</v>
      </c>
      <c r="F25029" t="s">
        <v>3974</v>
      </c>
      <c r="G25029" t="s">
        <v>2247</v>
      </c>
      <c r="H25029" t="s">
        <v>1916</v>
      </c>
      <c r="I25029" t="s">
        <v>1916</v>
      </c>
      <c r="J25029" s="40">
        <v>13.69</v>
      </c>
      <c r="K25029" s="40">
        <v>0</v>
      </c>
    </row>
    <row r="25030" spans="1:11" x14ac:dyDescent="0.35">
      <c r="A25030">
        <v>67003</v>
      </c>
      <c r="B25030" t="s">
        <v>411</v>
      </c>
      <c r="C25030" s="70">
        <v>0</v>
      </c>
      <c r="D25030" s="70">
        <v>0</v>
      </c>
      <c r="E25030" s="71">
        <v>44895</v>
      </c>
      <c r="F25030" t="s">
        <v>3973</v>
      </c>
      <c r="G25030" t="s">
        <v>2247</v>
      </c>
      <c r="H25030" t="s">
        <v>1916</v>
      </c>
      <c r="I25030" t="s">
        <v>1916</v>
      </c>
      <c r="J25030" s="40">
        <v>0</v>
      </c>
      <c r="K25030" s="40">
        <v>1190.06</v>
      </c>
    </row>
    <row r="25031" spans="1:11" x14ac:dyDescent="0.35">
      <c r="A25031">
        <v>67003</v>
      </c>
      <c r="B25031" t="s">
        <v>411</v>
      </c>
      <c r="C25031" s="70">
        <v>0</v>
      </c>
      <c r="D25031" s="70">
        <v>0</v>
      </c>
      <c r="E25031" s="71">
        <v>44895</v>
      </c>
      <c r="F25031" t="s">
        <v>3972</v>
      </c>
      <c r="G25031" t="s">
        <v>2247</v>
      </c>
      <c r="H25031" t="s">
        <v>1916</v>
      </c>
      <c r="I25031" t="s">
        <v>1916</v>
      </c>
      <c r="J25031" s="40">
        <v>37.47</v>
      </c>
      <c r="K25031" s="40">
        <v>0</v>
      </c>
    </row>
    <row r="25032" spans="1:11" x14ac:dyDescent="0.35">
      <c r="A25032">
        <v>67003</v>
      </c>
      <c r="B25032" t="s">
        <v>411</v>
      </c>
      <c r="C25032" s="70">
        <v>0</v>
      </c>
      <c r="D25032" s="70">
        <v>0</v>
      </c>
      <c r="E25032" s="71">
        <v>44895</v>
      </c>
      <c r="F25032" t="s">
        <v>3971</v>
      </c>
      <c r="G25032" t="s">
        <v>2247</v>
      </c>
      <c r="H25032" t="s">
        <v>1916</v>
      </c>
      <c r="I25032" t="s">
        <v>1916</v>
      </c>
      <c r="J25032" s="40">
        <v>654.39</v>
      </c>
      <c r="K25032" s="40">
        <v>0</v>
      </c>
    </row>
    <row r="25033" spans="1:11" x14ac:dyDescent="0.35">
      <c r="A25033">
        <v>67003</v>
      </c>
      <c r="B25033" t="s">
        <v>411</v>
      </c>
      <c r="C25033" s="70">
        <v>0</v>
      </c>
      <c r="D25033" s="70">
        <v>0</v>
      </c>
      <c r="E25033" s="71">
        <v>44895</v>
      </c>
      <c r="F25033" t="s">
        <v>3970</v>
      </c>
      <c r="G25033" t="s">
        <v>2247</v>
      </c>
      <c r="H25033" t="s">
        <v>1916</v>
      </c>
      <c r="I25033" t="s">
        <v>1916</v>
      </c>
      <c r="J25033" s="40">
        <v>1040.21</v>
      </c>
      <c r="K25033" s="40">
        <v>0</v>
      </c>
    </row>
    <row r="25034" spans="1:11" x14ac:dyDescent="0.35">
      <c r="A25034">
        <v>67003</v>
      </c>
      <c r="B25034" t="s">
        <v>411</v>
      </c>
      <c r="C25034" s="70">
        <v>0</v>
      </c>
      <c r="D25034" s="70">
        <v>0</v>
      </c>
      <c r="E25034" s="71">
        <v>44895</v>
      </c>
      <c r="F25034" t="s">
        <v>3969</v>
      </c>
      <c r="G25034" t="s">
        <v>2247</v>
      </c>
      <c r="H25034" t="s">
        <v>1916</v>
      </c>
      <c r="I25034" t="s">
        <v>1916</v>
      </c>
      <c r="J25034" s="40">
        <v>10780.61</v>
      </c>
      <c r="K25034" s="40">
        <v>0</v>
      </c>
    </row>
    <row r="25035" spans="1:11" x14ac:dyDescent="0.35">
      <c r="A25035">
        <v>67003</v>
      </c>
      <c r="B25035" t="s">
        <v>411</v>
      </c>
      <c r="C25035" s="70">
        <v>0</v>
      </c>
      <c r="D25035" s="70">
        <v>0</v>
      </c>
      <c r="E25035" s="71">
        <v>44895</v>
      </c>
      <c r="F25035" t="s">
        <v>3968</v>
      </c>
      <c r="G25035" t="s">
        <v>2247</v>
      </c>
      <c r="H25035" t="s">
        <v>1916</v>
      </c>
      <c r="I25035" t="s">
        <v>1916</v>
      </c>
      <c r="J25035" s="40">
        <v>244.08</v>
      </c>
      <c r="K25035" s="40">
        <v>0</v>
      </c>
    </row>
    <row r="25036" spans="1:11" x14ac:dyDescent="0.35">
      <c r="A25036">
        <v>67003</v>
      </c>
      <c r="B25036" t="s">
        <v>411</v>
      </c>
      <c r="C25036" s="70">
        <v>0</v>
      </c>
      <c r="D25036" s="70">
        <v>0</v>
      </c>
      <c r="E25036" s="71">
        <v>44895</v>
      </c>
      <c r="F25036" t="s">
        <v>3967</v>
      </c>
      <c r="G25036" t="s">
        <v>2247</v>
      </c>
      <c r="H25036" t="s">
        <v>1916</v>
      </c>
      <c r="I25036" t="s">
        <v>1916</v>
      </c>
      <c r="J25036" s="40">
        <v>603.48</v>
      </c>
      <c r="K25036" s="40">
        <v>0</v>
      </c>
    </row>
    <row r="25037" spans="1:11" x14ac:dyDescent="0.35">
      <c r="A25037">
        <v>67003</v>
      </c>
      <c r="B25037" t="s">
        <v>411</v>
      </c>
      <c r="C25037" s="70">
        <v>0</v>
      </c>
      <c r="D25037" s="70">
        <v>0</v>
      </c>
      <c r="E25037" s="71">
        <v>44895</v>
      </c>
      <c r="F25037" t="s">
        <v>3966</v>
      </c>
      <c r="G25037" t="s">
        <v>2247</v>
      </c>
      <c r="H25037" t="s">
        <v>1916</v>
      </c>
      <c r="I25037" t="s">
        <v>1916</v>
      </c>
      <c r="J25037" s="40">
        <v>390.35</v>
      </c>
      <c r="K25037" s="40">
        <v>0</v>
      </c>
    </row>
    <row r="25038" spans="1:11" x14ac:dyDescent="0.35">
      <c r="A25038">
        <v>67003</v>
      </c>
      <c r="B25038" t="s">
        <v>411</v>
      </c>
      <c r="C25038" s="70">
        <v>0</v>
      </c>
      <c r="D25038" s="70">
        <v>0</v>
      </c>
      <c r="E25038" s="71">
        <v>44895</v>
      </c>
      <c r="F25038" t="s">
        <v>3965</v>
      </c>
      <c r="G25038" t="s">
        <v>2247</v>
      </c>
      <c r="H25038" t="s">
        <v>1916</v>
      </c>
      <c r="I25038" t="s">
        <v>1916</v>
      </c>
      <c r="J25038" s="40">
        <v>0</v>
      </c>
      <c r="K25038" s="40">
        <v>121.05</v>
      </c>
    </row>
    <row r="25039" spans="1:11" x14ac:dyDescent="0.35">
      <c r="A25039">
        <v>67003</v>
      </c>
      <c r="B25039" t="s">
        <v>411</v>
      </c>
      <c r="C25039" s="70">
        <v>0</v>
      </c>
      <c r="D25039" s="70">
        <v>0</v>
      </c>
      <c r="E25039" s="71">
        <v>44895</v>
      </c>
      <c r="F25039" t="s">
        <v>3964</v>
      </c>
      <c r="G25039" t="s">
        <v>2247</v>
      </c>
      <c r="H25039" t="s">
        <v>1916</v>
      </c>
      <c r="I25039" t="s">
        <v>1916</v>
      </c>
      <c r="J25039" s="40">
        <v>0</v>
      </c>
      <c r="K25039" s="40">
        <v>137.44</v>
      </c>
    </row>
    <row r="25040" spans="1:11" x14ac:dyDescent="0.35">
      <c r="A25040">
        <v>67003</v>
      </c>
      <c r="B25040" t="s">
        <v>411</v>
      </c>
      <c r="C25040" s="70">
        <v>0</v>
      </c>
      <c r="D25040" s="70">
        <v>0</v>
      </c>
      <c r="E25040" s="71">
        <v>44895</v>
      </c>
      <c r="F25040" t="s">
        <v>3963</v>
      </c>
      <c r="G25040" t="s">
        <v>2247</v>
      </c>
      <c r="H25040" t="s">
        <v>1916</v>
      </c>
      <c r="I25040" t="s">
        <v>1916</v>
      </c>
      <c r="J25040" s="40">
        <v>0</v>
      </c>
      <c r="K25040" s="40">
        <v>1749.16</v>
      </c>
    </row>
    <row r="25041" spans="1:11" x14ac:dyDescent="0.35">
      <c r="A25041">
        <v>67003</v>
      </c>
      <c r="B25041" t="s">
        <v>411</v>
      </c>
      <c r="C25041" s="70">
        <v>0</v>
      </c>
      <c r="D25041" s="70">
        <v>0</v>
      </c>
      <c r="E25041" s="71">
        <v>44895</v>
      </c>
      <c r="F25041" t="s">
        <v>3962</v>
      </c>
      <c r="G25041" t="s">
        <v>2247</v>
      </c>
      <c r="H25041" t="s">
        <v>1916</v>
      </c>
      <c r="I25041" t="s">
        <v>1916</v>
      </c>
      <c r="J25041" s="40">
        <v>24.49</v>
      </c>
      <c r="K25041" s="40">
        <v>0</v>
      </c>
    </row>
    <row r="25042" spans="1:11" x14ac:dyDescent="0.35">
      <c r="A25042">
        <v>67003</v>
      </c>
      <c r="B25042" t="s">
        <v>411</v>
      </c>
      <c r="C25042" s="70">
        <v>0</v>
      </c>
      <c r="D25042" s="70">
        <v>0</v>
      </c>
      <c r="E25042" s="71">
        <v>44895</v>
      </c>
      <c r="F25042" t="s">
        <v>3961</v>
      </c>
      <c r="G25042" t="s">
        <v>2247</v>
      </c>
      <c r="H25042" t="s">
        <v>1916</v>
      </c>
      <c r="I25042" t="s">
        <v>1916</v>
      </c>
      <c r="J25042" s="40">
        <v>0</v>
      </c>
      <c r="K25042" s="40">
        <v>75.36</v>
      </c>
    </row>
    <row r="25043" spans="1:11" x14ac:dyDescent="0.35">
      <c r="A25043">
        <v>67003</v>
      </c>
      <c r="B25043" t="s">
        <v>411</v>
      </c>
      <c r="C25043" s="70">
        <v>0</v>
      </c>
      <c r="D25043" s="70">
        <v>0</v>
      </c>
      <c r="E25043" s="71">
        <v>44895</v>
      </c>
      <c r="F25043" t="s">
        <v>3960</v>
      </c>
      <c r="G25043" t="s">
        <v>2247</v>
      </c>
      <c r="H25043" t="s">
        <v>1916</v>
      </c>
      <c r="I25043" t="s">
        <v>1916</v>
      </c>
      <c r="J25043" s="40">
        <v>0</v>
      </c>
      <c r="K25043" s="40">
        <v>296.85000000000002</v>
      </c>
    </row>
    <row r="25044" spans="1:11" x14ac:dyDescent="0.35">
      <c r="A25044">
        <v>67003</v>
      </c>
      <c r="B25044" t="s">
        <v>411</v>
      </c>
      <c r="C25044" s="70">
        <v>0</v>
      </c>
      <c r="D25044" s="70">
        <v>0</v>
      </c>
      <c r="E25044" s="71">
        <v>44895</v>
      </c>
      <c r="F25044" t="s">
        <v>3959</v>
      </c>
      <c r="G25044" t="s">
        <v>2247</v>
      </c>
      <c r="H25044" t="s">
        <v>1916</v>
      </c>
      <c r="I25044" t="s">
        <v>1916</v>
      </c>
      <c r="J25044" s="40">
        <v>0</v>
      </c>
      <c r="K25044" s="40">
        <v>0</v>
      </c>
    </row>
    <row r="25045" spans="1:11" x14ac:dyDescent="0.35">
      <c r="A25045">
        <v>67003</v>
      </c>
      <c r="B25045" t="s">
        <v>411</v>
      </c>
      <c r="C25045" s="70">
        <v>0</v>
      </c>
      <c r="D25045" s="70">
        <v>0</v>
      </c>
      <c r="E25045" s="71">
        <v>44895</v>
      </c>
      <c r="F25045" t="s">
        <v>3958</v>
      </c>
      <c r="G25045" t="s">
        <v>1907</v>
      </c>
      <c r="H25045" t="s">
        <v>3957</v>
      </c>
      <c r="I25045" t="s">
        <v>3956</v>
      </c>
      <c r="J25045" s="40">
        <v>1018.92</v>
      </c>
      <c r="K25045" s="40">
        <v>0</v>
      </c>
    </row>
    <row r="25046" spans="1:11" x14ac:dyDescent="0.35">
      <c r="A25046">
        <v>67003</v>
      </c>
      <c r="B25046" t="s">
        <v>411</v>
      </c>
      <c r="C25046" s="70">
        <v>0</v>
      </c>
      <c r="D25046" s="70">
        <v>0</v>
      </c>
      <c r="E25046" s="71">
        <v>44895</v>
      </c>
      <c r="F25046" t="s">
        <v>3955</v>
      </c>
      <c r="G25046" t="s">
        <v>1907</v>
      </c>
      <c r="H25046" t="s">
        <v>3954</v>
      </c>
      <c r="I25046" t="s">
        <v>3953</v>
      </c>
      <c r="J25046" s="40">
        <v>0</v>
      </c>
      <c r="K25046" s="40">
        <v>370.83</v>
      </c>
    </row>
    <row r="25047" spans="1:11" x14ac:dyDescent="0.35">
      <c r="A25047">
        <v>67003</v>
      </c>
      <c r="B25047" t="s">
        <v>411</v>
      </c>
      <c r="C25047" s="70">
        <v>0</v>
      </c>
      <c r="D25047" s="70">
        <v>0</v>
      </c>
      <c r="E25047" s="71">
        <v>44895</v>
      </c>
      <c r="F25047" t="s">
        <v>3952</v>
      </c>
      <c r="G25047" t="s">
        <v>2247</v>
      </c>
      <c r="H25047" t="s">
        <v>1916</v>
      </c>
      <c r="I25047" t="s">
        <v>1916</v>
      </c>
      <c r="J25047" s="40">
        <v>7.2</v>
      </c>
      <c r="K25047" s="40">
        <v>0</v>
      </c>
    </row>
    <row r="25048" spans="1:11" x14ac:dyDescent="0.35">
      <c r="A25048">
        <v>67003</v>
      </c>
      <c r="B25048" t="s">
        <v>411</v>
      </c>
      <c r="C25048" s="70">
        <v>0</v>
      </c>
      <c r="D25048" s="70">
        <v>0</v>
      </c>
      <c r="E25048" s="71">
        <v>44896</v>
      </c>
      <c r="F25048" t="s">
        <v>3951</v>
      </c>
      <c r="G25048" t="s">
        <v>1907</v>
      </c>
      <c r="H25048" t="s">
        <v>3950</v>
      </c>
      <c r="I25048" t="s">
        <v>3949</v>
      </c>
      <c r="J25048" s="40">
        <v>0</v>
      </c>
      <c r="K25048" s="40">
        <v>337.8</v>
      </c>
    </row>
    <row r="25049" spans="1:11" x14ac:dyDescent="0.35">
      <c r="A25049">
        <v>67003</v>
      </c>
      <c r="B25049" t="s">
        <v>411</v>
      </c>
      <c r="C25049" s="70">
        <v>0</v>
      </c>
      <c r="D25049" s="70">
        <v>0</v>
      </c>
      <c r="E25049" s="71">
        <v>44896</v>
      </c>
      <c r="F25049" t="s">
        <v>3948</v>
      </c>
      <c r="G25049" t="s">
        <v>1907</v>
      </c>
      <c r="H25049" t="s">
        <v>3947</v>
      </c>
      <c r="I25049" t="s">
        <v>3946</v>
      </c>
      <c r="J25049" s="40">
        <v>0</v>
      </c>
      <c r="K25049" s="40">
        <v>856.88</v>
      </c>
    </row>
    <row r="25050" spans="1:11" x14ac:dyDescent="0.35">
      <c r="A25050">
        <v>67003</v>
      </c>
      <c r="B25050" t="s">
        <v>411</v>
      </c>
      <c r="C25050" s="70">
        <v>0</v>
      </c>
      <c r="D25050" s="70">
        <v>0</v>
      </c>
      <c r="E25050" s="71">
        <v>44896</v>
      </c>
      <c r="F25050" t="s">
        <v>3945</v>
      </c>
      <c r="G25050" t="s">
        <v>1907</v>
      </c>
      <c r="H25050" t="s">
        <v>3944</v>
      </c>
      <c r="I25050" t="s">
        <v>3943</v>
      </c>
      <c r="J25050" s="40">
        <v>0</v>
      </c>
      <c r="K25050" s="40">
        <v>287.04000000000002</v>
      </c>
    </row>
    <row r="25051" spans="1:11" x14ac:dyDescent="0.35">
      <c r="A25051">
        <v>67003</v>
      </c>
      <c r="B25051" t="s">
        <v>411</v>
      </c>
      <c r="C25051" s="70">
        <v>0</v>
      </c>
      <c r="D25051" s="70">
        <v>0</v>
      </c>
      <c r="E25051" s="71">
        <v>44896</v>
      </c>
      <c r="F25051" t="s">
        <v>3942</v>
      </c>
      <c r="G25051" t="s">
        <v>1907</v>
      </c>
      <c r="H25051" t="s">
        <v>3941</v>
      </c>
      <c r="I25051" t="s">
        <v>3940</v>
      </c>
      <c r="J25051" s="40">
        <v>-106.94</v>
      </c>
      <c r="K25051" s="40">
        <v>0</v>
      </c>
    </row>
    <row r="25052" spans="1:11" x14ac:dyDescent="0.35">
      <c r="A25052">
        <v>67003</v>
      </c>
      <c r="B25052" t="s">
        <v>411</v>
      </c>
      <c r="C25052" s="70">
        <v>0</v>
      </c>
      <c r="D25052" s="70">
        <v>0</v>
      </c>
      <c r="E25052" s="71">
        <v>44896</v>
      </c>
      <c r="F25052" t="s">
        <v>3939</v>
      </c>
      <c r="G25052" t="s">
        <v>1907</v>
      </c>
      <c r="H25052" t="s">
        <v>3938</v>
      </c>
      <c r="J25052" s="40">
        <v>127.13</v>
      </c>
      <c r="K25052" s="40">
        <v>0</v>
      </c>
    </row>
    <row r="25053" spans="1:11" x14ac:dyDescent="0.35">
      <c r="A25053">
        <v>67003</v>
      </c>
      <c r="B25053" t="s">
        <v>411</v>
      </c>
      <c r="C25053" s="70">
        <v>0</v>
      </c>
      <c r="D25053" s="70">
        <v>0</v>
      </c>
      <c r="E25053" s="71">
        <v>44897</v>
      </c>
      <c r="F25053" t="s">
        <v>3937</v>
      </c>
      <c r="G25053" t="s">
        <v>1907</v>
      </c>
      <c r="H25053" t="s">
        <v>3936</v>
      </c>
      <c r="I25053" t="s">
        <v>3935</v>
      </c>
      <c r="J25053" s="40">
        <v>0</v>
      </c>
      <c r="K25053" s="40">
        <v>217.44</v>
      </c>
    </row>
    <row r="25054" spans="1:11" x14ac:dyDescent="0.35">
      <c r="A25054">
        <v>67003</v>
      </c>
      <c r="B25054" t="s">
        <v>411</v>
      </c>
      <c r="C25054" s="70">
        <v>0</v>
      </c>
      <c r="D25054" s="70">
        <v>0</v>
      </c>
      <c r="E25054" s="71">
        <v>44915</v>
      </c>
      <c r="F25054" t="s">
        <v>3934</v>
      </c>
      <c r="G25054" t="s">
        <v>1907</v>
      </c>
      <c r="H25054" t="s">
        <v>3933</v>
      </c>
      <c r="I25054" t="s">
        <v>3932</v>
      </c>
      <c r="J25054" s="40">
        <v>398.54</v>
      </c>
      <c r="K25054" s="40">
        <v>0</v>
      </c>
    </row>
    <row r="25055" spans="1:11" x14ac:dyDescent="0.35">
      <c r="A25055">
        <v>67003</v>
      </c>
      <c r="B25055" t="s">
        <v>411</v>
      </c>
      <c r="C25055" s="70">
        <v>0</v>
      </c>
      <c r="D25055" s="70">
        <v>0</v>
      </c>
      <c r="E25055" s="71">
        <v>44915</v>
      </c>
      <c r="F25055" t="s">
        <v>3931</v>
      </c>
      <c r="G25055" t="s">
        <v>1907</v>
      </c>
      <c r="H25055" t="s">
        <v>3930</v>
      </c>
      <c r="I25055" t="s">
        <v>3929</v>
      </c>
      <c r="J25055" s="40">
        <v>20.420000000000002</v>
      </c>
      <c r="K25055" s="40">
        <v>0</v>
      </c>
    </row>
    <row r="25056" spans="1:11" x14ac:dyDescent="0.35">
      <c r="A25056">
        <v>67003</v>
      </c>
      <c r="B25056" t="s">
        <v>411</v>
      </c>
      <c r="C25056" s="70">
        <v>0</v>
      </c>
      <c r="D25056" s="70">
        <v>0</v>
      </c>
      <c r="E25056" s="71">
        <v>44917</v>
      </c>
      <c r="F25056" t="s">
        <v>3928</v>
      </c>
      <c r="G25056" t="s">
        <v>1907</v>
      </c>
      <c r="H25056" t="s">
        <v>3927</v>
      </c>
      <c r="I25056" t="s">
        <v>3926</v>
      </c>
      <c r="J25056" s="40">
        <v>585.65</v>
      </c>
      <c r="K25056" s="40">
        <v>0</v>
      </c>
    </row>
    <row r="25057" spans="1:11" x14ac:dyDescent="0.35">
      <c r="A25057">
        <v>67003</v>
      </c>
      <c r="B25057" t="s">
        <v>411</v>
      </c>
      <c r="C25057" s="70">
        <v>0</v>
      </c>
      <c r="D25057" s="70">
        <v>0</v>
      </c>
      <c r="E25057" s="71">
        <v>44926</v>
      </c>
      <c r="F25057" t="s">
        <v>3925</v>
      </c>
      <c r="G25057" t="s">
        <v>2247</v>
      </c>
      <c r="H25057" t="s">
        <v>1911</v>
      </c>
      <c r="I25057" t="s">
        <v>1911</v>
      </c>
      <c r="J25057" s="40">
        <v>0</v>
      </c>
      <c r="K25057" s="40">
        <v>0</v>
      </c>
    </row>
    <row r="25058" spans="1:11" x14ac:dyDescent="0.35">
      <c r="A25058">
        <v>67003</v>
      </c>
      <c r="B25058" t="s">
        <v>411</v>
      </c>
      <c r="C25058" s="70">
        <v>0</v>
      </c>
      <c r="D25058" s="70">
        <v>0</v>
      </c>
      <c r="E25058" s="71">
        <v>44926</v>
      </c>
      <c r="F25058" t="s">
        <v>3924</v>
      </c>
      <c r="G25058" t="s">
        <v>2247</v>
      </c>
      <c r="H25058" t="s">
        <v>1911</v>
      </c>
      <c r="I25058" t="s">
        <v>1911</v>
      </c>
      <c r="J25058" s="40">
        <v>0</v>
      </c>
      <c r="K25058" s="40">
        <v>0</v>
      </c>
    </row>
    <row r="25059" spans="1:11" x14ac:dyDescent="0.35">
      <c r="A25059">
        <v>67003</v>
      </c>
      <c r="B25059" t="s">
        <v>411</v>
      </c>
      <c r="C25059" s="70">
        <v>0</v>
      </c>
      <c r="D25059" s="70">
        <v>0</v>
      </c>
      <c r="E25059" s="71">
        <v>44926</v>
      </c>
      <c r="F25059" t="s">
        <v>3923</v>
      </c>
      <c r="G25059" t="s">
        <v>2247</v>
      </c>
      <c r="H25059" t="s">
        <v>1911</v>
      </c>
      <c r="I25059" t="s">
        <v>1911</v>
      </c>
      <c r="J25059" s="40">
        <v>0</v>
      </c>
      <c r="K25059" s="40">
        <v>0</v>
      </c>
    </row>
    <row r="25060" spans="1:11" x14ac:dyDescent="0.35">
      <c r="A25060">
        <v>67003</v>
      </c>
      <c r="B25060" t="s">
        <v>411</v>
      </c>
      <c r="C25060" s="70">
        <v>0</v>
      </c>
      <c r="D25060" s="70">
        <v>0</v>
      </c>
      <c r="E25060" s="71">
        <v>44926</v>
      </c>
      <c r="F25060" t="s">
        <v>3922</v>
      </c>
      <c r="G25060" t="s">
        <v>2247</v>
      </c>
      <c r="H25060" t="s">
        <v>1911</v>
      </c>
      <c r="I25060" t="s">
        <v>1911</v>
      </c>
      <c r="J25060" s="40">
        <v>0</v>
      </c>
      <c r="K25060" s="40">
        <v>0</v>
      </c>
    </row>
    <row r="25061" spans="1:11" x14ac:dyDescent="0.35">
      <c r="A25061">
        <v>67003</v>
      </c>
      <c r="B25061" t="s">
        <v>411</v>
      </c>
      <c r="C25061" s="70">
        <v>0</v>
      </c>
      <c r="D25061" s="70">
        <v>0</v>
      </c>
      <c r="E25061" s="71">
        <v>44926</v>
      </c>
      <c r="F25061" t="s">
        <v>3921</v>
      </c>
      <c r="G25061" t="s">
        <v>2247</v>
      </c>
      <c r="H25061" t="s">
        <v>1911</v>
      </c>
      <c r="I25061" t="s">
        <v>1911</v>
      </c>
      <c r="J25061" s="40">
        <v>0</v>
      </c>
      <c r="K25061" s="40">
        <v>0</v>
      </c>
    </row>
    <row r="25062" spans="1:11" x14ac:dyDescent="0.35">
      <c r="A25062">
        <v>67003</v>
      </c>
      <c r="B25062" t="s">
        <v>411</v>
      </c>
      <c r="C25062" s="70">
        <v>0</v>
      </c>
      <c r="D25062" s="70">
        <v>0</v>
      </c>
      <c r="E25062" s="71">
        <v>44926</v>
      </c>
      <c r="F25062" t="s">
        <v>3920</v>
      </c>
      <c r="G25062" t="s">
        <v>2247</v>
      </c>
      <c r="H25062" t="s">
        <v>1911</v>
      </c>
      <c r="I25062" t="s">
        <v>1911</v>
      </c>
      <c r="J25062" s="40">
        <v>0</v>
      </c>
      <c r="K25062" s="40">
        <v>0</v>
      </c>
    </row>
    <row r="25063" spans="1:11" x14ac:dyDescent="0.35">
      <c r="A25063">
        <v>67003</v>
      </c>
      <c r="B25063" t="s">
        <v>411</v>
      </c>
      <c r="C25063" s="70">
        <v>0</v>
      </c>
      <c r="D25063" s="70">
        <v>0</v>
      </c>
      <c r="E25063" s="71">
        <v>44926</v>
      </c>
      <c r="F25063" t="s">
        <v>3919</v>
      </c>
      <c r="G25063" t="s">
        <v>2247</v>
      </c>
      <c r="H25063" t="s">
        <v>1911</v>
      </c>
      <c r="I25063" t="s">
        <v>1911</v>
      </c>
      <c r="J25063" s="40">
        <v>0</v>
      </c>
      <c r="K25063" s="40">
        <v>0</v>
      </c>
    </row>
    <row r="25064" spans="1:11" x14ac:dyDescent="0.35">
      <c r="A25064">
        <v>67003</v>
      </c>
      <c r="B25064" t="s">
        <v>411</v>
      </c>
      <c r="C25064" s="70">
        <v>0</v>
      </c>
      <c r="D25064" s="70">
        <v>0</v>
      </c>
      <c r="E25064" s="71">
        <v>44926</v>
      </c>
      <c r="F25064" t="s">
        <v>3918</v>
      </c>
      <c r="G25064" t="s">
        <v>2247</v>
      </c>
      <c r="H25064" t="s">
        <v>1911</v>
      </c>
      <c r="I25064" t="s">
        <v>1911</v>
      </c>
      <c r="J25064" s="40">
        <v>0</v>
      </c>
      <c r="K25064" s="40">
        <v>0</v>
      </c>
    </row>
    <row r="25065" spans="1:11" x14ac:dyDescent="0.35">
      <c r="A25065">
        <v>67003</v>
      </c>
      <c r="B25065" t="s">
        <v>411</v>
      </c>
      <c r="C25065" s="70">
        <v>0</v>
      </c>
      <c r="D25065" s="70">
        <v>0</v>
      </c>
      <c r="E25065" s="71">
        <v>44926</v>
      </c>
      <c r="F25065" t="s">
        <v>3917</v>
      </c>
      <c r="G25065" t="s">
        <v>2247</v>
      </c>
      <c r="H25065" t="s">
        <v>1911</v>
      </c>
      <c r="I25065" t="s">
        <v>1911</v>
      </c>
      <c r="J25065" s="40">
        <v>0</v>
      </c>
      <c r="K25065" s="40">
        <v>0</v>
      </c>
    </row>
    <row r="25066" spans="1:11" x14ac:dyDescent="0.35">
      <c r="A25066">
        <v>67003</v>
      </c>
      <c r="B25066" t="s">
        <v>411</v>
      </c>
      <c r="C25066" s="70">
        <v>0</v>
      </c>
      <c r="D25066" s="70">
        <v>0</v>
      </c>
      <c r="E25066" s="71">
        <v>44926</v>
      </c>
      <c r="F25066" t="s">
        <v>3916</v>
      </c>
      <c r="G25066" t="s">
        <v>2247</v>
      </c>
      <c r="H25066" t="s">
        <v>1911</v>
      </c>
      <c r="I25066" t="s">
        <v>1911</v>
      </c>
      <c r="J25066" s="40">
        <v>0</v>
      </c>
      <c r="K25066" s="40">
        <v>0</v>
      </c>
    </row>
    <row r="25067" spans="1:11" x14ac:dyDescent="0.35">
      <c r="A25067">
        <v>67003</v>
      </c>
      <c r="B25067" t="s">
        <v>411</v>
      </c>
      <c r="C25067" s="70">
        <v>0</v>
      </c>
      <c r="D25067" s="70">
        <v>0</v>
      </c>
      <c r="E25067" s="71">
        <v>44926</v>
      </c>
      <c r="F25067" t="s">
        <v>3915</v>
      </c>
      <c r="G25067" t="s">
        <v>2247</v>
      </c>
      <c r="H25067" t="s">
        <v>1911</v>
      </c>
      <c r="I25067" t="s">
        <v>1911</v>
      </c>
      <c r="J25067" s="40">
        <v>0</v>
      </c>
      <c r="K25067" s="40">
        <v>0</v>
      </c>
    </row>
    <row r="25068" spans="1:11" x14ac:dyDescent="0.35">
      <c r="A25068">
        <v>67003</v>
      </c>
      <c r="B25068" t="s">
        <v>411</v>
      </c>
      <c r="C25068" s="70">
        <v>0</v>
      </c>
      <c r="D25068" s="70">
        <v>0</v>
      </c>
      <c r="E25068" s="71">
        <v>44926</v>
      </c>
      <c r="F25068" t="s">
        <v>3914</v>
      </c>
      <c r="G25068" t="s">
        <v>2247</v>
      </c>
      <c r="H25068" t="s">
        <v>1911</v>
      </c>
      <c r="I25068" t="s">
        <v>1911</v>
      </c>
      <c r="J25068" s="40">
        <v>0</v>
      </c>
      <c r="K25068" s="40">
        <v>0</v>
      </c>
    </row>
    <row r="25069" spans="1:11" x14ac:dyDescent="0.35">
      <c r="A25069">
        <v>67003</v>
      </c>
      <c r="B25069" t="s">
        <v>411</v>
      </c>
      <c r="C25069" s="70">
        <v>0</v>
      </c>
      <c r="D25069" s="70">
        <v>0</v>
      </c>
      <c r="E25069" s="71">
        <v>44926</v>
      </c>
      <c r="F25069" t="s">
        <v>3913</v>
      </c>
      <c r="G25069" t="s">
        <v>2247</v>
      </c>
      <c r="H25069" t="s">
        <v>1911</v>
      </c>
      <c r="I25069" t="s">
        <v>1911</v>
      </c>
      <c r="J25069" s="40">
        <v>0</v>
      </c>
      <c r="K25069" s="40">
        <v>0</v>
      </c>
    </row>
    <row r="25070" spans="1:11" x14ac:dyDescent="0.35">
      <c r="A25070">
        <v>67003</v>
      </c>
      <c r="B25070" t="s">
        <v>411</v>
      </c>
      <c r="C25070" s="70">
        <v>0</v>
      </c>
      <c r="D25070" s="70">
        <v>0</v>
      </c>
      <c r="E25070" s="71">
        <v>44926</v>
      </c>
      <c r="F25070" t="s">
        <v>3912</v>
      </c>
      <c r="G25070" t="s">
        <v>2247</v>
      </c>
      <c r="H25070" t="s">
        <v>1911</v>
      </c>
      <c r="I25070" t="s">
        <v>1911</v>
      </c>
      <c r="J25070" s="40">
        <v>0</v>
      </c>
      <c r="K25070" s="40">
        <v>0</v>
      </c>
    </row>
    <row r="25071" spans="1:11" x14ac:dyDescent="0.35">
      <c r="A25071">
        <v>67003</v>
      </c>
      <c r="B25071" t="s">
        <v>411</v>
      </c>
      <c r="C25071" s="70">
        <v>0</v>
      </c>
      <c r="D25071" s="70">
        <v>0</v>
      </c>
      <c r="E25071" s="71">
        <v>44926</v>
      </c>
      <c r="F25071" t="s">
        <v>3911</v>
      </c>
      <c r="G25071" t="s">
        <v>2247</v>
      </c>
      <c r="H25071" t="s">
        <v>1911</v>
      </c>
      <c r="I25071" t="s">
        <v>1911</v>
      </c>
      <c r="J25071" s="40">
        <v>0</v>
      </c>
      <c r="K25071" s="40">
        <v>0</v>
      </c>
    </row>
    <row r="25072" spans="1:11" x14ac:dyDescent="0.35">
      <c r="A25072">
        <v>67003</v>
      </c>
      <c r="B25072" t="s">
        <v>411</v>
      </c>
      <c r="C25072" s="70">
        <v>0</v>
      </c>
      <c r="D25072" s="70">
        <v>0</v>
      </c>
      <c r="E25072" s="71">
        <v>44926</v>
      </c>
      <c r="F25072" t="s">
        <v>3910</v>
      </c>
      <c r="G25072" t="s">
        <v>2247</v>
      </c>
      <c r="H25072" t="s">
        <v>1911</v>
      </c>
      <c r="I25072" t="s">
        <v>1911</v>
      </c>
      <c r="J25072" s="40">
        <v>0</v>
      </c>
      <c r="K25072" s="40">
        <v>0</v>
      </c>
    </row>
    <row r="25073" spans="1:11" x14ac:dyDescent="0.35">
      <c r="A25073">
        <v>67003</v>
      </c>
      <c r="B25073" t="s">
        <v>411</v>
      </c>
      <c r="C25073" s="70">
        <v>0</v>
      </c>
      <c r="D25073" s="70">
        <v>0</v>
      </c>
      <c r="E25073" s="71">
        <v>44926</v>
      </c>
      <c r="F25073" t="s">
        <v>3909</v>
      </c>
      <c r="G25073" t="s">
        <v>2247</v>
      </c>
      <c r="H25073" t="s">
        <v>1911</v>
      </c>
      <c r="I25073" t="s">
        <v>1911</v>
      </c>
      <c r="J25073" s="40">
        <v>0</v>
      </c>
      <c r="K25073" s="40">
        <v>0</v>
      </c>
    </row>
    <row r="25074" spans="1:11" x14ac:dyDescent="0.35">
      <c r="A25074">
        <v>67003</v>
      </c>
      <c r="B25074" t="s">
        <v>411</v>
      </c>
      <c r="C25074" s="70">
        <v>0</v>
      </c>
      <c r="D25074" s="70">
        <v>0</v>
      </c>
      <c r="E25074" s="71">
        <v>44926</v>
      </c>
      <c r="F25074" t="s">
        <v>3908</v>
      </c>
      <c r="G25074" t="s">
        <v>2247</v>
      </c>
      <c r="H25074" t="s">
        <v>1911</v>
      </c>
      <c r="I25074" t="s">
        <v>1911</v>
      </c>
      <c r="J25074" s="40">
        <v>0</v>
      </c>
      <c r="K25074" s="40">
        <v>0</v>
      </c>
    </row>
    <row r="25075" spans="1:11" x14ac:dyDescent="0.35">
      <c r="A25075">
        <v>67003</v>
      </c>
      <c r="B25075" t="s">
        <v>411</v>
      </c>
      <c r="C25075" s="70">
        <v>0</v>
      </c>
      <c r="D25075" s="70">
        <v>0</v>
      </c>
      <c r="E25075" s="71">
        <v>44926</v>
      </c>
      <c r="F25075" t="s">
        <v>3907</v>
      </c>
      <c r="G25075" t="s">
        <v>2247</v>
      </c>
      <c r="H25075" t="s">
        <v>1911</v>
      </c>
      <c r="I25075" t="s">
        <v>1911</v>
      </c>
      <c r="J25075" s="40">
        <v>0</v>
      </c>
      <c r="K25075" s="40">
        <v>0</v>
      </c>
    </row>
    <row r="25076" spans="1:11" x14ac:dyDescent="0.35">
      <c r="A25076">
        <v>67003</v>
      </c>
      <c r="B25076" t="s">
        <v>411</v>
      </c>
      <c r="C25076" s="70">
        <v>0</v>
      </c>
      <c r="D25076" s="70">
        <v>0</v>
      </c>
      <c r="E25076" s="71">
        <v>44926</v>
      </c>
      <c r="F25076" t="s">
        <v>3906</v>
      </c>
      <c r="G25076" t="s">
        <v>2247</v>
      </c>
      <c r="H25076" t="s">
        <v>1911</v>
      </c>
      <c r="I25076" t="s">
        <v>1911</v>
      </c>
      <c r="J25076" s="40">
        <v>0</v>
      </c>
      <c r="K25076" s="40">
        <v>0</v>
      </c>
    </row>
    <row r="25077" spans="1:11" x14ac:dyDescent="0.35">
      <c r="A25077">
        <v>67003</v>
      </c>
      <c r="B25077" t="s">
        <v>411</v>
      </c>
      <c r="C25077" s="70">
        <v>0</v>
      </c>
      <c r="D25077" s="70">
        <v>0</v>
      </c>
      <c r="E25077" s="71">
        <v>44926</v>
      </c>
      <c r="F25077" t="s">
        <v>3905</v>
      </c>
      <c r="G25077" t="s">
        <v>2247</v>
      </c>
      <c r="H25077" t="s">
        <v>1911</v>
      </c>
      <c r="I25077" t="s">
        <v>1911</v>
      </c>
      <c r="J25077" s="40">
        <v>0</v>
      </c>
      <c r="K25077" s="40">
        <v>0</v>
      </c>
    </row>
    <row r="25078" spans="1:11" x14ac:dyDescent="0.35">
      <c r="A25078">
        <v>67003</v>
      </c>
      <c r="B25078" t="s">
        <v>411</v>
      </c>
      <c r="C25078" s="70">
        <v>0</v>
      </c>
      <c r="D25078" s="70">
        <v>0</v>
      </c>
      <c r="E25078" s="71">
        <v>44926</v>
      </c>
      <c r="F25078" t="s">
        <v>3904</v>
      </c>
      <c r="G25078" t="s">
        <v>2247</v>
      </c>
      <c r="H25078" t="s">
        <v>1911</v>
      </c>
      <c r="I25078" t="s">
        <v>1911</v>
      </c>
      <c r="J25078" s="40">
        <v>0</v>
      </c>
      <c r="K25078" s="40">
        <v>0</v>
      </c>
    </row>
    <row r="25079" spans="1:11" x14ac:dyDescent="0.35">
      <c r="A25079">
        <v>67003</v>
      </c>
      <c r="B25079" t="s">
        <v>411</v>
      </c>
      <c r="C25079" s="70">
        <v>0</v>
      </c>
      <c r="D25079" s="70">
        <v>0</v>
      </c>
      <c r="E25079" s="71">
        <v>44926</v>
      </c>
      <c r="F25079" t="s">
        <v>3903</v>
      </c>
      <c r="G25079" t="s">
        <v>2247</v>
      </c>
      <c r="H25079" t="s">
        <v>1911</v>
      </c>
      <c r="I25079" t="s">
        <v>1911</v>
      </c>
      <c r="J25079" s="40">
        <v>0</v>
      </c>
      <c r="K25079" s="40">
        <v>0</v>
      </c>
    </row>
    <row r="25080" spans="1:11" x14ac:dyDescent="0.35">
      <c r="A25080">
        <v>67003</v>
      </c>
      <c r="B25080" t="s">
        <v>411</v>
      </c>
      <c r="C25080" s="70">
        <v>0</v>
      </c>
      <c r="D25080" s="70">
        <v>0</v>
      </c>
      <c r="E25080" s="71">
        <v>44926</v>
      </c>
      <c r="F25080" t="s">
        <v>3902</v>
      </c>
      <c r="G25080" t="s">
        <v>2247</v>
      </c>
      <c r="H25080" t="s">
        <v>1911</v>
      </c>
      <c r="I25080" t="s">
        <v>1911</v>
      </c>
      <c r="J25080" s="40">
        <v>0</v>
      </c>
      <c r="K25080" s="40">
        <v>0</v>
      </c>
    </row>
    <row r="25081" spans="1:11" x14ac:dyDescent="0.35">
      <c r="A25081">
        <v>67003</v>
      </c>
      <c r="B25081" t="s">
        <v>411</v>
      </c>
      <c r="C25081" s="70">
        <v>0</v>
      </c>
      <c r="D25081" s="70">
        <v>0</v>
      </c>
      <c r="E25081" s="71">
        <v>44926</v>
      </c>
      <c r="F25081" t="s">
        <v>3901</v>
      </c>
      <c r="G25081" t="s">
        <v>2247</v>
      </c>
      <c r="H25081" t="s">
        <v>1911</v>
      </c>
      <c r="I25081" t="s">
        <v>1911</v>
      </c>
      <c r="J25081" s="40">
        <v>0</v>
      </c>
      <c r="K25081" s="40">
        <v>0</v>
      </c>
    </row>
    <row r="25082" spans="1:11" x14ac:dyDescent="0.35">
      <c r="A25082">
        <v>67003</v>
      </c>
      <c r="B25082" t="s">
        <v>411</v>
      </c>
      <c r="C25082" s="70">
        <v>0</v>
      </c>
      <c r="D25082" s="70">
        <v>0</v>
      </c>
      <c r="E25082" s="71">
        <v>44926</v>
      </c>
      <c r="F25082" t="s">
        <v>3900</v>
      </c>
      <c r="G25082" t="s">
        <v>2247</v>
      </c>
      <c r="H25082" t="s">
        <v>1911</v>
      </c>
      <c r="I25082" t="s">
        <v>1911</v>
      </c>
      <c r="J25082" s="40">
        <v>0</v>
      </c>
      <c r="K25082" s="40">
        <v>0</v>
      </c>
    </row>
    <row r="25083" spans="1:11" x14ac:dyDescent="0.35">
      <c r="A25083">
        <v>67003</v>
      </c>
      <c r="B25083" t="s">
        <v>411</v>
      </c>
      <c r="C25083" s="70">
        <v>0</v>
      </c>
      <c r="D25083" s="70">
        <v>0</v>
      </c>
      <c r="E25083" s="71">
        <v>44926</v>
      </c>
      <c r="F25083" t="s">
        <v>3899</v>
      </c>
      <c r="G25083" t="s">
        <v>2247</v>
      </c>
      <c r="H25083" t="s">
        <v>1911</v>
      </c>
      <c r="I25083" t="s">
        <v>1911</v>
      </c>
      <c r="J25083" s="40">
        <v>0</v>
      </c>
      <c r="K25083" s="40">
        <v>0</v>
      </c>
    </row>
    <row r="25084" spans="1:11" x14ac:dyDescent="0.35">
      <c r="A25084">
        <v>67003</v>
      </c>
      <c r="B25084" t="s">
        <v>411</v>
      </c>
      <c r="C25084" s="70">
        <v>0</v>
      </c>
      <c r="D25084" s="70">
        <v>0</v>
      </c>
      <c r="E25084" s="71">
        <v>44926</v>
      </c>
      <c r="F25084" t="s">
        <v>3898</v>
      </c>
      <c r="G25084" t="s">
        <v>2247</v>
      </c>
      <c r="H25084" t="s">
        <v>1911</v>
      </c>
      <c r="I25084" t="s">
        <v>1911</v>
      </c>
      <c r="J25084" s="40">
        <v>0</v>
      </c>
      <c r="K25084" s="40">
        <v>0</v>
      </c>
    </row>
    <row r="25085" spans="1:11" x14ac:dyDescent="0.35">
      <c r="A25085">
        <v>67003</v>
      </c>
      <c r="B25085" t="s">
        <v>411</v>
      </c>
      <c r="C25085" s="70">
        <v>0</v>
      </c>
      <c r="D25085" s="70">
        <v>0</v>
      </c>
      <c r="E25085" s="71">
        <v>44926</v>
      </c>
      <c r="F25085" t="s">
        <v>3897</v>
      </c>
      <c r="G25085" t="s">
        <v>2247</v>
      </c>
      <c r="H25085" t="s">
        <v>1911</v>
      </c>
      <c r="I25085" t="s">
        <v>1911</v>
      </c>
      <c r="J25085" s="40">
        <v>0</v>
      </c>
      <c r="K25085" s="40">
        <v>0</v>
      </c>
    </row>
    <row r="25086" spans="1:11" x14ac:dyDescent="0.35">
      <c r="A25086">
        <v>67003</v>
      </c>
      <c r="B25086" t="s">
        <v>411</v>
      </c>
      <c r="C25086" s="70">
        <v>0</v>
      </c>
      <c r="D25086" s="70">
        <v>0</v>
      </c>
      <c r="E25086" s="71">
        <v>44926</v>
      </c>
      <c r="F25086" t="s">
        <v>3896</v>
      </c>
      <c r="G25086" t="s">
        <v>2247</v>
      </c>
      <c r="H25086" t="s">
        <v>1911</v>
      </c>
      <c r="I25086" t="s">
        <v>1911</v>
      </c>
      <c r="J25086" s="40">
        <v>0</v>
      </c>
      <c r="K25086" s="40">
        <v>0</v>
      </c>
    </row>
    <row r="25087" spans="1:11" x14ac:dyDescent="0.35">
      <c r="A25087">
        <v>67003</v>
      </c>
      <c r="B25087" t="s">
        <v>411</v>
      </c>
      <c r="C25087" s="70">
        <v>0</v>
      </c>
      <c r="D25087" s="70">
        <v>0</v>
      </c>
      <c r="E25087" s="71">
        <v>44926</v>
      </c>
      <c r="F25087" t="s">
        <v>3895</v>
      </c>
      <c r="G25087" t="s">
        <v>2247</v>
      </c>
      <c r="H25087" t="s">
        <v>1911</v>
      </c>
      <c r="I25087" t="s">
        <v>1911</v>
      </c>
      <c r="J25087" s="40">
        <v>0</v>
      </c>
      <c r="K25087" s="40">
        <v>0</v>
      </c>
    </row>
    <row r="25088" spans="1:11" x14ac:dyDescent="0.35">
      <c r="A25088">
        <v>67003</v>
      </c>
      <c r="B25088" t="s">
        <v>411</v>
      </c>
      <c r="C25088" s="70">
        <v>0</v>
      </c>
      <c r="D25088" s="70">
        <v>0</v>
      </c>
      <c r="E25088" s="71">
        <v>44926</v>
      </c>
      <c r="F25088" t="s">
        <v>3894</v>
      </c>
      <c r="G25088" t="s">
        <v>2247</v>
      </c>
      <c r="H25088" t="s">
        <v>1911</v>
      </c>
      <c r="I25088" t="s">
        <v>1911</v>
      </c>
      <c r="J25088" s="40">
        <v>0</v>
      </c>
      <c r="K25088" s="40">
        <v>0</v>
      </c>
    </row>
    <row r="25089" spans="1:11" x14ac:dyDescent="0.35">
      <c r="A25089">
        <v>67003</v>
      </c>
      <c r="B25089" t="s">
        <v>411</v>
      </c>
      <c r="C25089" s="70">
        <v>0</v>
      </c>
      <c r="D25089" s="70">
        <v>0</v>
      </c>
      <c r="E25089" s="71">
        <v>44926</v>
      </c>
      <c r="F25089" t="s">
        <v>3893</v>
      </c>
      <c r="G25089" t="s">
        <v>2247</v>
      </c>
      <c r="H25089" t="s">
        <v>1911</v>
      </c>
      <c r="I25089" t="s">
        <v>1911</v>
      </c>
      <c r="J25089" s="40">
        <v>0</v>
      </c>
      <c r="K25089" s="40">
        <v>0</v>
      </c>
    </row>
    <row r="25090" spans="1:11" x14ac:dyDescent="0.35">
      <c r="A25090">
        <v>67003</v>
      </c>
      <c r="B25090" t="s">
        <v>411</v>
      </c>
      <c r="C25090" s="70">
        <v>0</v>
      </c>
      <c r="D25090" s="70">
        <v>0</v>
      </c>
      <c r="E25090" s="71">
        <v>44926</v>
      </c>
      <c r="F25090" t="s">
        <v>3892</v>
      </c>
      <c r="G25090" t="s">
        <v>2247</v>
      </c>
      <c r="H25090" t="s">
        <v>1911</v>
      </c>
      <c r="I25090" t="s">
        <v>1911</v>
      </c>
      <c r="J25090" s="40">
        <v>0</v>
      </c>
      <c r="K25090" s="40">
        <v>0</v>
      </c>
    </row>
    <row r="25091" spans="1:11" x14ac:dyDescent="0.35">
      <c r="A25091">
        <v>67003</v>
      </c>
      <c r="B25091" t="s">
        <v>411</v>
      </c>
      <c r="C25091" s="70">
        <v>0</v>
      </c>
      <c r="D25091" s="70">
        <v>0</v>
      </c>
      <c r="E25091" s="71">
        <v>44926</v>
      </c>
      <c r="F25091" t="s">
        <v>3891</v>
      </c>
      <c r="G25091" t="s">
        <v>2247</v>
      </c>
      <c r="H25091" t="s">
        <v>1911</v>
      </c>
      <c r="I25091" t="s">
        <v>1911</v>
      </c>
      <c r="J25091" s="40">
        <v>0</v>
      </c>
      <c r="K25091" s="40">
        <v>0</v>
      </c>
    </row>
    <row r="25092" spans="1:11" x14ac:dyDescent="0.35">
      <c r="A25092">
        <v>67003</v>
      </c>
      <c r="B25092" t="s">
        <v>411</v>
      </c>
      <c r="C25092" s="70">
        <v>0</v>
      </c>
      <c r="D25092" s="70">
        <v>0</v>
      </c>
      <c r="E25092" s="71">
        <v>44926</v>
      </c>
      <c r="F25092" t="s">
        <v>3890</v>
      </c>
      <c r="G25092" t="s">
        <v>2247</v>
      </c>
      <c r="H25092" t="s">
        <v>1911</v>
      </c>
      <c r="I25092" t="s">
        <v>1911</v>
      </c>
      <c r="J25092" s="40">
        <v>0</v>
      </c>
      <c r="K25092" s="40">
        <v>0</v>
      </c>
    </row>
    <row r="25093" spans="1:11" x14ac:dyDescent="0.35">
      <c r="A25093">
        <v>67003</v>
      </c>
      <c r="B25093" t="s">
        <v>411</v>
      </c>
      <c r="C25093" s="70">
        <v>0</v>
      </c>
      <c r="D25093" s="70">
        <v>0</v>
      </c>
      <c r="E25093" s="71">
        <v>44926</v>
      </c>
      <c r="F25093" t="s">
        <v>3889</v>
      </c>
      <c r="G25093" t="s">
        <v>2247</v>
      </c>
      <c r="H25093" t="s">
        <v>1911</v>
      </c>
      <c r="I25093" t="s">
        <v>1911</v>
      </c>
      <c r="J25093" s="40">
        <v>0</v>
      </c>
      <c r="K25093" s="40">
        <v>0</v>
      </c>
    </row>
    <row r="25094" spans="1:11" x14ac:dyDescent="0.35">
      <c r="A25094">
        <v>67003</v>
      </c>
      <c r="B25094" t="s">
        <v>411</v>
      </c>
      <c r="C25094" s="70">
        <v>0</v>
      </c>
      <c r="D25094" s="70">
        <v>0</v>
      </c>
      <c r="E25094" s="71">
        <v>44926</v>
      </c>
      <c r="F25094" t="s">
        <v>3888</v>
      </c>
      <c r="G25094" t="s">
        <v>2247</v>
      </c>
      <c r="H25094" t="s">
        <v>1911</v>
      </c>
      <c r="I25094" t="s">
        <v>1911</v>
      </c>
      <c r="J25094" s="40">
        <v>0</v>
      </c>
      <c r="K25094" s="40">
        <v>0</v>
      </c>
    </row>
    <row r="25095" spans="1:11" x14ac:dyDescent="0.35">
      <c r="A25095">
        <v>67003</v>
      </c>
      <c r="B25095" t="s">
        <v>411</v>
      </c>
      <c r="C25095" s="70">
        <v>0</v>
      </c>
      <c r="D25095" s="70">
        <v>0</v>
      </c>
      <c r="E25095" s="71">
        <v>44926</v>
      </c>
      <c r="F25095" t="s">
        <v>3887</v>
      </c>
      <c r="G25095" t="s">
        <v>2247</v>
      </c>
      <c r="H25095" t="s">
        <v>1911</v>
      </c>
      <c r="I25095" t="s">
        <v>1911</v>
      </c>
      <c r="J25095" s="40">
        <v>0</v>
      </c>
      <c r="K25095" s="40">
        <v>0</v>
      </c>
    </row>
    <row r="25096" spans="1:11" x14ac:dyDescent="0.35">
      <c r="A25096">
        <v>67003</v>
      </c>
      <c r="B25096" t="s">
        <v>411</v>
      </c>
      <c r="C25096" s="70">
        <v>0</v>
      </c>
      <c r="D25096" s="70">
        <v>0</v>
      </c>
      <c r="E25096" s="71">
        <v>44926</v>
      </c>
      <c r="F25096" t="s">
        <v>3886</v>
      </c>
      <c r="G25096" t="s">
        <v>2247</v>
      </c>
      <c r="H25096" t="s">
        <v>1911</v>
      </c>
      <c r="I25096" t="s">
        <v>1911</v>
      </c>
      <c r="J25096" s="40">
        <v>0</v>
      </c>
      <c r="K25096" s="40">
        <v>0</v>
      </c>
    </row>
    <row r="25097" spans="1:11" x14ac:dyDescent="0.35">
      <c r="A25097">
        <v>67003</v>
      </c>
      <c r="B25097" t="s">
        <v>411</v>
      </c>
      <c r="C25097" s="70">
        <v>0</v>
      </c>
      <c r="D25097" s="70">
        <v>0</v>
      </c>
      <c r="E25097" s="71">
        <v>44926</v>
      </c>
      <c r="F25097" t="s">
        <v>3885</v>
      </c>
      <c r="G25097" t="s">
        <v>2247</v>
      </c>
      <c r="H25097" t="s">
        <v>1911</v>
      </c>
      <c r="I25097" t="s">
        <v>1911</v>
      </c>
      <c r="J25097" s="40">
        <v>0</v>
      </c>
      <c r="K25097" s="40">
        <v>0</v>
      </c>
    </row>
    <row r="25098" spans="1:11" x14ac:dyDescent="0.35">
      <c r="A25098">
        <v>67003</v>
      </c>
      <c r="B25098" t="s">
        <v>411</v>
      </c>
      <c r="C25098" s="70">
        <v>0</v>
      </c>
      <c r="D25098" s="70">
        <v>0</v>
      </c>
      <c r="E25098" s="71">
        <v>44926</v>
      </c>
      <c r="F25098" t="s">
        <v>3884</v>
      </c>
      <c r="G25098" t="s">
        <v>2247</v>
      </c>
      <c r="H25098" t="s">
        <v>1911</v>
      </c>
      <c r="I25098" t="s">
        <v>1911</v>
      </c>
      <c r="J25098" s="40">
        <v>0</v>
      </c>
      <c r="K25098" s="40">
        <v>0</v>
      </c>
    </row>
    <row r="25099" spans="1:11" x14ac:dyDescent="0.35">
      <c r="A25099">
        <v>67003</v>
      </c>
      <c r="B25099" t="s">
        <v>411</v>
      </c>
      <c r="C25099" s="70">
        <v>0</v>
      </c>
      <c r="D25099" s="70">
        <v>0</v>
      </c>
      <c r="E25099" s="71">
        <v>44926</v>
      </c>
      <c r="F25099" t="s">
        <v>3883</v>
      </c>
      <c r="G25099" t="s">
        <v>2247</v>
      </c>
      <c r="H25099" t="s">
        <v>1911</v>
      </c>
      <c r="I25099" t="s">
        <v>1911</v>
      </c>
      <c r="J25099" s="40">
        <v>0</v>
      </c>
      <c r="K25099" s="40">
        <v>0</v>
      </c>
    </row>
    <row r="25100" spans="1:11" x14ac:dyDescent="0.35">
      <c r="A25100">
        <v>67003</v>
      </c>
      <c r="B25100" t="s">
        <v>411</v>
      </c>
      <c r="C25100" s="70">
        <v>0</v>
      </c>
      <c r="D25100" s="70">
        <v>0</v>
      </c>
      <c r="E25100" s="71">
        <v>44926</v>
      </c>
      <c r="F25100" t="s">
        <v>3882</v>
      </c>
      <c r="G25100" t="s">
        <v>2247</v>
      </c>
      <c r="H25100" t="s">
        <v>1911</v>
      </c>
      <c r="I25100" t="s">
        <v>1911</v>
      </c>
      <c r="J25100" s="40">
        <v>0</v>
      </c>
      <c r="K25100" s="40">
        <v>0</v>
      </c>
    </row>
    <row r="25101" spans="1:11" x14ac:dyDescent="0.35">
      <c r="A25101">
        <v>67003</v>
      </c>
      <c r="B25101" t="s">
        <v>411</v>
      </c>
      <c r="C25101" s="70">
        <v>0</v>
      </c>
      <c r="D25101" s="70">
        <v>0</v>
      </c>
      <c r="E25101" s="71">
        <v>44926</v>
      </c>
      <c r="F25101" t="s">
        <v>3881</v>
      </c>
      <c r="G25101" t="s">
        <v>2247</v>
      </c>
      <c r="H25101" t="s">
        <v>1911</v>
      </c>
      <c r="I25101" t="s">
        <v>1911</v>
      </c>
      <c r="J25101" s="40">
        <v>0</v>
      </c>
      <c r="K25101" s="40">
        <v>0</v>
      </c>
    </row>
    <row r="25102" spans="1:11" x14ac:dyDescent="0.35">
      <c r="A25102">
        <v>67003</v>
      </c>
      <c r="B25102" t="s">
        <v>411</v>
      </c>
      <c r="C25102" s="70">
        <v>0</v>
      </c>
      <c r="D25102" s="70">
        <v>0</v>
      </c>
      <c r="E25102" s="71">
        <v>44926</v>
      </c>
      <c r="F25102" t="s">
        <v>3880</v>
      </c>
      <c r="G25102" t="s">
        <v>2247</v>
      </c>
      <c r="H25102" t="s">
        <v>1911</v>
      </c>
      <c r="I25102" t="s">
        <v>1911</v>
      </c>
      <c r="J25102" s="40">
        <v>0</v>
      </c>
      <c r="K25102" s="40">
        <v>0</v>
      </c>
    </row>
    <row r="25103" spans="1:11" x14ac:dyDescent="0.35">
      <c r="A25103">
        <v>67003</v>
      </c>
      <c r="B25103" t="s">
        <v>411</v>
      </c>
      <c r="C25103" s="70">
        <v>0</v>
      </c>
      <c r="D25103" s="70">
        <v>0</v>
      </c>
      <c r="E25103" s="71">
        <v>44926</v>
      </c>
      <c r="F25103" t="s">
        <v>3879</v>
      </c>
      <c r="G25103" t="s">
        <v>2247</v>
      </c>
      <c r="H25103" t="s">
        <v>1911</v>
      </c>
      <c r="I25103" t="s">
        <v>1911</v>
      </c>
      <c r="J25103" s="40">
        <v>0</v>
      </c>
      <c r="K25103" s="40">
        <v>0</v>
      </c>
    </row>
    <row r="25104" spans="1:11" x14ac:dyDescent="0.35">
      <c r="A25104">
        <v>67003</v>
      </c>
      <c r="B25104" t="s">
        <v>411</v>
      </c>
      <c r="C25104" s="70">
        <v>0</v>
      </c>
      <c r="D25104" s="70">
        <v>0</v>
      </c>
      <c r="E25104" s="71">
        <v>44926</v>
      </c>
      <c r="F25104" t="s">
        <v>3878</v>
      </c>
      <c r="G25104" t="s">
        <v>2247</v>
      </c>
      <c r="H25104" t="s">
        <v>1911</v>
      </c>
      <c r="I25104" t="s">
        <v>1911</v>
      </c>
      <c r="J25104" s="40">
        <v>0</v>
      </c>
      <c r="K25104" s="40">
        <v>0</v>
      </c>
    </row>
    <row r="25105" spans="1:11" x14ac:dyDescent="0.35">
      <c r="A25105">
        <v>67003</v>
      </c>
      <c r="B25105" t="s">
        <v>411</v>
      </c>
      <c r="C25105" s="70">
        <v>0</v>
      </c>
      <c r="D25105" s="70">
        <v>0</v>
      </c>
      <c r="E25105" s="71">
        <v>44926</v>
      </c>
      <c r="F25105" t="s">
        <v>3877</v>
      </c>
      <c r="G25105" t="s">
        <v>2247</v>
      </c>
      <c r="H25105" t="s">
        <v>1911</v>
      </c>
      <c r="I25105" t="s">
        <v>1911</v>
      </c>
      <c r="J25105" s="40">
        <v>0</v>
      </c>
      <c r="K25105" s="40">
        <v>0</v>
      </c>
    </row>
    <row r="25106" spans="1:11" x14ac:dyDescent="0.35">
      <c r="A25106">
        <v>67003</v>
      </c>
      <c r="B25106" t="s">
        <v>411</v>
      </c>
      <c r="C25106" s="70">
        <v>0</v>
      </c>
      <c r="D25106" s="70">
        <v>0</v>
      </c>
      <c r="E25106" s="71">
        <v>44926</v>
      </c>
      <c r="F25106" t="s">
        <v>3876</v>
      </c>
      <c r="G25106" t="s">
        <v>2247</v>
      </c>
      <c r="H25106" t="s">
        <v>1911</v>
      </c>
      <c r="I25106" t="s">
        <v>1911</v>
      </c>
      <c r="J25106" s="40">
        <v>0</v>
      </c>
      <c r="K25106" s="40">
        <v>0</v>
      </c>
    </row>
    <row r="25107" spans="1:11" x14ac:dyDescent="0.35">
      <c r="A25107">
        <v>67003</v>
      </c>
      <c r="B25107" t="s">
        <v>411</v>
      </c>
      <c r="C25107" s="70">
        <v>0</v>
      </c>
      <c r="D25107" s="70">
        <v>0</v>
      </c>
      <c r="E25107" s="71">
        <v>44926</v>
      </c>
      <c r="F25107" t="s">
        <v>3875</v>
      </c>
      <c r="G25107" t="s">
        <v>2247</v>
      </c>
      <c r="H25107" t="s">
        <v>1911</v>
      </c>
      <c r="I25107" t="s">
        <v>1911</v>
      </c>
      <c r="J25107" s="40">
        <v>0</v>
      </c>
      <c r="K25107" s="40">
        <v>0</v>
      </c>
    </row>
    <row r="25108" spans="1:11" x14ac:dyDescent="0.35">
      <c r="A25108">
        <v>67003</v>
      </c>
      <c r="B25108" t="s">
        <v>411</v>
      </c>
      <c r="C25108" s="70">
        <v>0</v>
      </c>
      <c r="D25108" s="70">
        <v>0</v>
      </c>
      <c r="E25108" s="71">
        <v>44926</v>
      </c>
      <c r="F25108" t="s">
        <v>3874</v>
      </c>
      <c r="G25108" t="s">
        <v>2247</v>
      </c>
      <c r="H25108" t="s">
        <v>1911</v>
      </c>
      <c r="I25108" t="s">
        <v>1911</v>
      </c>
      <c r="J25108" s="40">
        <v>0</v>
      </c>
      <c r="K25108" s="40">
        <v>0</v>
      </c>
    </row>
    <row r="25109" spans="1:11" x14ac:dyDescent="0.35">
      <c r="A25109">
        <v>67003</v>
      </c>
      <c r="B25109" t="s">
        <v>411</v>
      </c>
      <c r="C25109" s="70">
        <v>0</v>
      </c>
      <c r="D25109" s="70">
        <v>0</v>
      </c>
      <c r="E25109" s="71">
        <v>44926</v>
      </c>
      <c r="F25109" t="s">
        <v>3873</v>
      </c>
      <c r="G25109" t="s">
        <v>2247</v>
      </c>
      <c r="H25109" t="s">
        <v>1911</v>
      </c>
      <c r="I25109" t="s">
        <v>1911</v>
      </c>
      <c r="J25109" s="40">
        <v>0</v>
      </c>
      <c r="K25109" s="40">
        <v>0</v>
      </c>
    </row>
    <row r="25110" spans="1:11" x14ac:dyDescent="0.35">
      <c r="A25110">
        <v>67003</v>
      </c>
      <c r="B25110" t="s">
        <v>411</v>
      </c>
      <c r="C25110" s="70">
        <v>0</v>
      </c>
      <c r="D25110" s="70">
        <v>0</v>
      </c>
      <c r="E25110" s="71">
        <v>44926</v>
      </c>
      <c r="F25110" t="s">
        <v>3872</v>
      </c>
      <c r="G25110" t="s">
        <v>2247</v>
      </c>
      <c r="H25110" t="s">
        <v>1911</v>
      </c>
      <c r="I25110" t="s">
        <v>1911</v>
      </c>
      <c r="J25110" s="40">
        <v>0</v>
      </c>
      <c r="K25110" s="40">
        <v>0</v>
      </c>
    </row>
    <row r="25111" spans="1:11" x14ac:dyDescent="0.35">
      <c r="A25111">
        <v>67003</v>
      </c>
      <c r="B25111" t="s">
        <v>411</v>
      </c>
      <c r="C25111" s="70">
        <v>0</v>
      </c>
      <c r="D25111" s="70">
        <v>0</v>
      </c>
      <c r="E25111" s="71">
        <v>44926</v>
      </c>
      <c r="F25111" t="s">
        <v>3871</v>
      </c>
      <c r="G25111" t="s">
        <v>2247</v>
      </c>
      <c r="H25111" t="s">
        <v>1911</v>
      </c>
      <c r="I25111" t="s">
        <v>1911</v>
      </c>
      <c r="J25111" s="40">
        <v>0</v>
      </c>
      <c r="K25111" s="40">
        <v>0</v>
      </c>
    </row>
    <row r="25112" spans="1:11" x14ac:dyDescent="0.35">
      <c r="A25112">
        <v>67003</v>
      </c>
      <c r="B25112" t="s">
        <v>411</v>
      </c>
      <c r="C25112" s="70">
        <v>0</v>
      </c>
      <c r="D25112" s="70">
        <v>0</v>
      </c>
      <c r="E25112" s="71">
        <v>44926</v>
      </c>
      <c r="F25112" t="s">
        <v>3870</v>
      </c>
      <c r="G25112" t="s">
        <v>2247</v>
      </c>
      <c r="H25112" t="s">
        <v>1911</v>
      </c>
      <c r="I25112" t="s">
        <v>1911</v>
      </c>
      <c r="J25112" s="40">
        <v>0</v>
      </c>
      <c r="K25112" s="40">
        <v>0</v>
      </c>
    </row>
    <row r="25113" spans="1:11" x14ac:dyDescent="0.35">
      <c r="A25113">
        <v>67003</v>
      </c>
      <c r="B25113" t="s">
        <v>411</v>
      </c>
      <c r="C25113" s="70">
        <v>0</v>
      </c>
      <c r="D25113" s="70">
        <v>0</v>
      </c>
      <c r="E25113" s="71">
        <v>44926</v>
      </c>
      <c r="F25113" t="s">
        <v>3869</v>
      </c>
      <c r="G25113" t="s">
        <v>2247</v>
      </c>
      <c r="H25113" t="s">
        <v>1911</v>
      </c>
      <c r="I25113" t="s">
        <v>1911</v>
      </c>
      <c r="J25113" s="40">
        <v>0</v>
      </c>
      <c r="K25113" s="40">
        <v>0</v>
      </c>
    </row>
    <row r="25114" spans="1:11" x14ac:dyDescent="0.35">
      <c r="A25114">
        <v>67003</v>
      </c>
      <c r="B25114" t="s">
        <v>411</v>
      </c>
      <c r="C25114" s="70">
        <v>0</v>
      </c>
      <c r="D25114" s="70">
        <v>0</v>
      </c>
      <c r="E25114" s="71">
        <v>44926</v>
      </c>
      <c r="F25114" t="s">
        <v>3868</v>
      </c>
      <c r="G25114" t="s">
        <v>2247</v>
      </c>
      <c r="H25114" t="s">
        <v>1911</v>
      </c>
      <c r="I25114" t="s">
        <v>1911</v>
      </c>
      <c r="J25114" s="40">
        <v>0</v>
      </c>
      <c r="K25114" s="40">
        <v>0</v>
      </c>
    </row>
    <row r="25115" spans="1:11" x14ac:dyDescent="0.35">
      <c r="A25115">
        <v>67003</v>
      </c>
      <c r="B25115" t="s">
        <v>411</v>
      </c>
      <c r="C25115" s="70">
        <v>0</v>
      </c>
      <c r="D25115" s="70">
        <v>0</v>
      </c>
      <c r="E25115" s="71">
        <v>44926</v>
      </c>
      <c r="F25115" t="s">
        <v>3867</v>
      </c>
      <c r="G25115" t="s">
        <v>2247</v>
      </c>
      <c r="H25115" t="s">
        <v>1911</v>
      </c>
      <c r="I25115" t="s">
        <v>1911</v>
      </c>
      <c r="J25115" s="40">
        <v>0</v>
      </c>
      <c r="K25115" s="40">
        <v>0</v>
      </c>
    </row>
    <row r="25116" spans="1:11" x14ac:dyDescent="0.35">
      <c r="A25116">
        <v>67003</v>
      </c>
      <c r="B25116" t="s">
        <v>411</v>
      </c>
      <c r="C25116" s="70">
        <v>0</v>
      </c>
      <c r="D25116" s="70">
        <v>0</v>
      </c>
      <c r="E25116" s="71">
        <v>44926</v>
      </c>
      <c r="F25116" t="s">
        <v>3866</v>
      </c>
      <c r="G25116" t="s">
        <v>2247</v>
      </c>
      <c r="H25116" t="s">
        <v>1911</v>
      </c>
      <c r="I25116" t="s">
        <v>1911</v>
      </c>
      <c r="J25116" s="40">
        <v>0</v>
      </c>
      <c r="K25116" s="40">
        <v>0</v>
      </c>
    </row>
    <row r="25117" spans="1:11" x14ac:dyDescent="0.35">
      <c r="A25117">
        <v>67003</v>
      </c>
      <c r="B25117" t="s">
        <v>411</v>
      </c>
      <c r="C25117" s="70">
        <v>0</v>
      </c>
      <c r="D25117" s="70">
        <v>0</v>
      </c>
      <c r="E25117" s="71">
        <v>44926</v>
      </c>
      <c r="F25117" t="s">
        <v>3865</v>
      </c>
      <c r="G25117" t="s">
        <v>2247</v>
      </c>
      <c r="H25117" t="s">
        <v>1911</v>
      </c>
      <c r="I25117" t="s">
        <v>1911</v>
      </c>
      <c r="J25117" s="40">
        <v>0</v>
      </c>
      <c r="K25117" s="40">
        <v>0</v>
      </c>
    </row>
    <row r="25118" spans="1:11" x14ac:dyDescent="0.35">
      <c r="A25118">
        <v>67003</v>
      </c>
      <c r="B25118" t="s">
        <v>411</v>
      </c>
      <c r="C25118" s="70">
        <v>0</v>
      </c>
      <c r="D25118" s="70">
        <v>0</v>
      </c>
      <c r="E25118" s="71">
        <v>44926</v>
      </c>
      <c r="F25118" t="s">
        <v>3864</v>
      </c>
      <c r="G25118" t="s">
        <v>2247</v>
      </c>
      <c r="H25118" t="s">
        <v>1911</v>
      </c>
      <c r="I25118" t="s">
        <v>1911</v>
      </c>
      <c r="J25118" s="40">
        <v>0</v>
      </c>
      <c r="K25118" s="40">
        <v>0</v>
      </c>
    </row>
    <row r="25119" spans="1:11" x14ac:dyDescent="0.35">
      <c r="A25119">
        <v>67003</v>
      </c>
      <c r="B25119" t="s">
        <v>411</v>
      </c>
      <c r="C25119" s="70">
        <v>0</v>
      </c>
      <c r="D25119" s="70">
        <v>0</v>
      </c>
      <c r="E25119" s="71">
        <v>44926</v>
      </c>
      <c r="F25119" t="s">
        <v>3863</v>
      </c>
      <c r="G25119" t="s">
        <v>2247</v>
      </c>
      <c r="H25119" t="s">
        <v>1911</v>
      </c>
      <c r="I25119" t="s">
        <v>1911</v>
      </c>
      <c r="J25119" s="40">
        <v>0</v>
      </c>
      <c r="K25119" s="40">
        <v>0</v>
      </c>
    </row>
    <row r="25120" spans="1:11" x14ac:dyDescent="0.35">
      <c r="A25120">
        <v>67003</v>
      </c>
      <c r="B25120" t="s">
        <v>411</v>
      </c>
      <c r="C25120" s="70">
        <v>0</v>
      </c>
      <c r="D25120" s="70">
        <v>0</v>
      </c>
      <c r="E25120" s="71">
        <v>44926</v>
      </c>
      <c r="F25120" t="s">
        <v>3862</v>
      </c>
      <c r="G25120" t="s">
        <v>2247</v>
      </c>
      <c r="H25120" t="s">
        <v>1911</v>
      </c>
      <c r="I25120" t="s">
        <v>1911</v>
      </c>
      <c r="J25120" s="40">
        <v>0</v>
      </c>
      <c r="K25120" s="40">
        <v>0</v>
      </c>
    </row>
    <row r="25121" spans="1:11" x14ac:dyDescent="0.35">
      <c r="A25121">
        <v>67003</v>
      </c>
      <c r="B25121" t="s">
        <v>411</v>
      </c>
      <c r="C25121" s="70">
        <v>0</v>
      </c>
      <c r="D25121" s="70">
        <v>0</v>
      </c>
      <c r="E25121" s="71">
        <v>44926</v>
      </c>
      <c r="F25121" t="s">
        <v>3861</v>
      </c>
      <c r="G25121" t="s">
        <v>2247</v>
      </c>
      <c r="H25121" t="s">
        <v>1911</v>
      </c>
      <c r="I25121" t="s">
        <v>1911</v>
      </c>
      <c r="J25121" s="40">
        <v>0</v>
      </c>
      <c r="K25121" s="40">
        <v>0</v>
      </c>
    </row>
    <row r="25122" spans="1:11" x14ac:dyDescent="0.35">
      <c r="A25122">
        <v>67003</v>
      </c>
      <c r="B25122" t="s">
        <v>411</v>
      </c>
      <c r="C25122" s="70">
        <v>0</v>
      </c>
      <c r="D25122" s="70">
        <v>0</v>
      </c>
      <c r="E25122" s="71">
        <v>44926</v>
      </c>
      <c r="F25122" t="s">
        <v>3860</v>
      </c>
      <c r="G25122" t="s">
        <v>2247</v>
      </c>
      <c r="H25122" t="s">
        <v>1911</v>
      </c>
      <c r="I25122" t="s">
        <v>1911</v>
      </c>
      <c r="J25122" s="40">
        <v>0</v>
      </c>
      <c r="K25122" s="40">
        <v>0</v>
      </c>
    </row>
    <row r="25123" spans="1:11" x14ac:dyDescent="0.35">
      <c r="A25123">
        <v>67003</v>
      </c>
      <c r="B25123" t="s">
        <v>411</v>
      </c>
      <c r="C25123" s="70">
        <v>0</v>
      </c>
      <c r="D25123" s="70">
        <v>0</v>
      </c>
      <c r="E25123" s="71">
        <v>44926</v>
      </c>
      <c r="F25123" t="s">
        <v>3859</v>
      </c>
      <c r="G25123" t="s">
        <v>2247</v>
      </c>
      <c r="H25123" t="s">
        <v>1911</v>
      </c>
      <c r="I25123" t="s">
        <v>1911</v>
      </c>
      <c r="J25123" s="40">
        <v>0</v>
      </c>
      <c r="K25123" s="40">
        <v>0</v>
      </c>
    </row>
    <row r="25124" spans="1:11" x14ac:dyDescent="0.35">
      <c r="A25124">
        <v>67003</v>
      </c>
      <c r="B25124" t="s">
        <v>411</v>
      </c>
      <c r="C25124" s="70">
        <v>0</v>
      </c>
      <c r="D25124" s="70">
        <v>0</v>
      </c>
      <c r="E25124" s="71">
        <v>44926</v>
      </c>
      <c r="F25124" t="s">
        <v>3858</v>
      </c>
      <c r="G25124" t="s">
        <v>2247</v>
      </c>
      <c r="H25124" t="s">
        <v>1911</v>
      </c>
      <c r="I25124" t="s">
        <v>1911</v>
      </c>
      <c r="J25124" s="40">
        <v>0</v>
      </c>
      <c r="K25124" s="40">
        <v>0</v>
      </c>
    </row>
    <row r="25125" spans="1:11" x14ac:dyDescent="0.35">
      <c r="A25125">
        <v>67003</v>
      </c>
      <c r="B25125" t="s">
        <v>411</v>
      </c>
      <c r="C25125" s="70">
        <v>0</v>
      </c>
      <c r="D25125" s="70">
        <v>0</v>
      </c>
      <c r="E25125" s="71">
        <v>44926</v>
      </c>
      <c r="F25125" t="s">
        <v>3857</v>
      </c>
      <c r="G25125" t="s">
        <v>2247</v>
      </c>
      <c r="H25125" t="s">
        <v>1911</v>
      </c>
      <c r="I25125" t="s">
        <v>1911</v>
      </c>
      <c r="J25125" s="40">
        <v>0</v>
      </c>
      <c r="K25125" s="40">
        <v>0</v>
      </c>
    </row>
    <row r="25126" spans="1:11" x14ac:dyDescent="0.35">
      <c r="A25126">
        <v>67003</v>
      </c>
      <c r="B25126" t="s">
        <v>411</v>
      </c>
      <c r="C25126" s="70">
        <v>0</v>
      </c>
      <c r="D25126" s="70">
        <v>0</v>
      </c>
      <c r="E25126" s="71">
        <v>44926</v>
      </c>
      <c r="F25126" t="s">
        <v>3856</v>
      </c>
      <c r="G25126" t="s">
        <v>2247</v>
      </c>
      <c r="H25126" t="s">
        <v>1911</v>
      </c>
      <c r="I25126" t="s">
        <v>1911</v>
      </c>
      <c r="J25126" s="40">
        <v>0</v>
      </c>
      <c r="K25126" s="40">
        <v>0</v>
      </c>
    </row>
    <row r="25127" spans="1:11" x14ac:dyDescent="0.35">
      <c r="A25127">
        <v>67003</v>
      </c>
      <c r="B25127" t="s">
        <v>411</v>
      </c>
      <c r="C25127" s="70">
        <v>0</v>
      </c>
      <c r="D25127" s="70">
        <v>0</v>
      </c>
      <c r="E25127" s="71">
        <v>44926</v>
      </c>
      <c r="F25127" t="s">
        <v>3855</v>
      </c>
      <c r="G25127" t="s">
        <v>2247</v>
      </c>
      <c r="H25127" t="s">
        <v>1911</v>
      </c>
      <c r="I25127" t="s">
        <v>1911</v>
      </c>
      <c r="J25127" s="40">
        <v>0</v>
      </c>
      <c r="K25127" s="40">
        <v>0</v>
      </c>
    </row>
    <row r="25128" spans="1:11" x14ac:dyDescent="0.35">
      <c r="A25128">
        <v>67003</v>
      </c>
      <c r="B25128" t="s">
        <v>411</v>
      </c>
      <c r="C25128" s="70">
        <v>0</v>
      </c>
      <c r="D25128" s="70">
        <v>0</v>
      </c>
      <c r="E25128" s="71">
        <v>44926</v>
      </c>
      <c r="F25128" t="s">
        <v>3854</v>
      </c>
      <c r="G25128" t="s">
        <v>2247</v>
      </c>
      <c r="H25128" t="s">
        <v>1911</v>
      </c>
      <c r="I25128" t="s">
        <v>1911</v>
      </c>
      <c r="J25128" s="40">
        <v>0</v>
      </c>
      <c r="K25128" s="40">
        <v>0</v>
      </c>
    </row>
    <row r="25129" spans="1:11" x14ac:dyDescent="0.35">
      <c r="A25129">
        <v>67003</v>
      </c>
      <c r="B25129" t="s">
        <v>411</v>
      </c>
      <c r="C25129" s="70">
        <v>0</v>
      </c>
      <c r="D25129" s="70">
        <v>0</v>
      </c>
      <c r="E25129" s="71">
        <v>44926</v>
      </c>
      <c r="F25129" t="s">
        <v>3853</v>
      </c>
      <c r="G25129" t="s">
        <v>2247</v>
      </c>
      <c r="H25129" t="s">
        <v>1911</v>
      </c>
      <c r="I25129" t="s">
        <v>1911</v>
      </c>
      <c r="J25129" s="40">
        <v>0</v>
      </c>
      <c r="K25129" s="40">
        <v>0</v>
      </c>
    </row>
    <row r="25130" spans="1:11" x14ac:dyDescent="0.35">
      <c r="A25130">
        <v>67003</v>
      </c>
      <c r="B25130" t="s">
        <v>411</v>
      </c>
      <c r="C25130" s="70">
        <v>0</v>
      </c>
      <c r="D25130" s="70">
        <v>0</v>
      </c>
      <c r="E25130" s="71">
        <v>44926</v>
      </c>
      <c r="F25130" t="s">
        <v>3852</v>
      </c>
      <c r="G25130" t="s">
        <v>2247</v>
      </c>
      <c r="H25130" t="s">
        <v>1911</v>
      </c>
      <c r="I25130" t="s">
        <v>1911</v>
      </c>
      <c r="J25130" s="40">
        <v>0</v>
      </c>
      <c r="K25130" s="40">
        <v>0</v>
      </c>
    </row>
    <row r="25131" spans="1:11" x14ac:dyDescent="0.35">
      <c r="A25131">
        <v>67003</v>
      </c>
      <c r="B25131" t="s">
        <v>411</v>
      </c>
      <c r="C25131" s="70">
        <v>0</v>
      </c>
      <c r="D25131" s="70">
        <v>0</v>
      </c>
      <c r="E25131" s="71">
        <v>44926</v>
      </c>
      <c r="F25131" t="s">
        <v>3851</v>
      </c>
      <c r="G25131" t="s">
        <v>2247</v>
      </c>
      <c r="H25131" t="s">
        <v>1911</v>
      </c>
      <c r="I25131" t="s">
        <v>1911</v>
      </c>
      <c r="J25131" s="40">
        <v>0</v>
      </c>
      <c r="K25131" s="40">
        <v>0</v>
      </c>
    </row>
    <row r="25132" spans="1:11" x14ac:dyDescent="0.35">
      <c r="A25132">
        <v>67003</v>
      </c>
      <c r="B25132" t="s">
        <v>411</v>
      </c>
      <c r="C25132" s="70">
        <v>0</v>
      </c>
      <c r="D25132" s="70">
        <v>0</v>
      </c>
      <c r="E25132" s="71">
        <v>44926</v>
      </c>
      <c r="F25132" t="s">
        <v>3850</v>
      </c>
      <c r="G25132" t="s">
        <v>2247</v>
      </c>
      <c r="H25132" t="s">
        <v>1911</v>
      </c>
      <c r="I25132" t="s">
        <v>1911</v>
      </c>
      <c r="J25132" s="40">
        <v>0</v>
      </c>
      <c r="K25132" s="40">
        <v>0</v>
      </c>
    </row>
    <row r="25133" spans="1:11" x14ac:dyDescent="0.35">
      <c r="A25133">
        <v>67003</v>
      </c>
      <c r="B25133" t="s">
        <v>411</v>
      </c>
      <c r="C25133" s="70">
        <v>0</v>
      </c>
      <c r="D25133" s="70">
        <v>0</v>
      </c>
      <c r="E25133" s="71">
        <v>44926</v>
      </c>
      <c r="F25133" t="s">
        <v>3849</v>
      </c>
      <c r="G25133" t="s">
        <v>2247</v>
      </c>
      <c r="H25133" t="s">
        <v>1911</v>
      </c>
      <c r="I25133" t="s">
        <v>1911</v>
      </c>
      <c r="J25133" s="40">
        <v>0</v>
      </c>
      <c r="K25133" s="40">
        <v>0</v>
      </c>
    </row>
    <row r="25134" spans="1:11" x14ac:dyDescent="0.35">
      <c r="A25134">
        <v>67003</v>
      </c>
      <c r="B25134" t="s">
        <v>411</v>
      </c>
      <c r="C25134" s="70">
        <v>0</v>
      </c>
      <c r="D25134" s="70">
        <v>0</v>
      </c>
      <c r="E25134" s="71">
        <v>44926</v>
      </c>
      <c r="F25134" t="s">
        <v>3848</v>
      </c>
      <c r="G25134" t="s">
        <v>2247</v>
      </c>
      <c r="H25134" t="s">
        <v>1911</v>
      </c>
      <c r="I25134" t="s">
        <v>1911</v>
      </c>
      <c r="J25134" s="40">
        <v>0</v>
      </c>
      <c r="K25134" s="40">
        <v>0</v>
      </c>
    </row>
    <row r="25135" spans="1:11" x14ac:dyDescent="0.35">
      <c r="A25135">
        <v>67003</v>
      </c>
      <c r="B25135" t="s">
        <v>411</v>
      </c>
      <c r="C25135" s="70">
        <v>0</v>
      </c>
      <c r="D25135" s="70">
        <v>0</v>
      </c>
      <c r="E25135" s="71">
        <v>44926</v>
      </c>
      <c r="F25135" t="s">
        <v>3847</v>
      </c>
      <c r="G25135" t="s">
        <v>2247</v>
      </c>
      <c r="H25135" t="s">
        <v>1911</v>
      </c>
      <c r="I25135" t="s">
        <v>1911</v>
      </c>
      <c r="J25135" s="40">
        <v>0</v>
      </c>
      <c r="K25135" s="40">
        <v>0</v>
      </c>
    </row>
    <row r="25136" spans="1:11" x14ac:dyDescent="0.35">
      <c r="A25136">
        <v>67003</v>
      </c>
      <c r="B25136" t="s">
        <v>411</v>
      </c>
      <c r="C25136" s="70">
        <v>0</v>
      </c>
      <c r="D25136" s="70">
        <v>0</v>
      </c>
      <c r="E25136" s="71">
        <v>44926</v>
      </c>
      <c r="F25136" t="s">
        <v>3846</v>
      </c>
      <c r="G25136" t="s">
        <v>2247</v>
      </c>
      <c r="H25136" t="s">
        <v>1911</v>
      </c>
      <c r="I25136" t="s">
        <v>1911</v>
      </c>
      <c r="J25136" s="40">
        <v>0</v>
      </c>
      <c r="K25136" s="40">
        <v>0</v>
      </c>
    </row>
    <row r="25137" spans="1:11" x14ac:dyDescent="0.35">
      <c r="A25137">
        <v>67003</v>
      </c>
      <c r="B25137" t="s">
        <v>411</v>
      </c>
      <c r="C25137" s="70">
        <v>0</v>
      </c>
      <c r="D25137" s="70">
        <v>0</v>
      </c>
      <c r="E25137" s="71">
        <v>44926</v>
      </c>
      <c r="F25137" t="s">
        <v>3845</v>
      </c>
      <c r="G25137" t="s">
        <v>2247</v>
      </c>
      <c r="H25137" t="s">
        <v>1911</v>
      </c>
      <c r="I25137" t="s">
        <v>1911</v>
      </c>
      <c r="J25137" s="40">
        <v>0</v>
      </c>
      <c r="K25137" s="40">
        <v>0</v>
      </c>
    </row>
    <row r="25138" spans="1:11" x14ac:dyDescent="0.35">
      <c r="A25138">
        <v>67003</v>
      </c>
      <c r="B25138" t="s">
        <v>411</v>
      </c>
      <c r="C25138" s="70">
        <v>0</v>
      </c>
      <c r="D25138" s="70">
        <v>0</v>
      </c>
      <c r="E25138" s="71">
        <v>44926</v>
      </c>
      <c r="F25138" t="s">
        <v>3844</v>
      </c>
      <c r="G25138" t="s">
        <v>2247</v>
      </c>
      <c r="H25138" t="s">
        <v>1911</v>
      </c>
      <c r="I25138" t="s">
        <v>1911</v>
      </c>
      <c r="J25138" s="40">
        <v>0</v>
      </c>
      <c r="K25138" s="40">
        <v>0</v>
      </c>
    </row>
    <row r="25139" spans="1:11" x14ac:dyDescent="0.35">
      <c r="A25139">
        <v>67003</v>
      </c>
      <c r="B25139" t="s">
        <v>411</v>
      </c>
      <c r="C25139" s="70">
        <v>0</v>
      </c>
      <c r="D25139" s="70">
        <v>0</v>
      </c>
      <c r="E25139" s="71">
        <v>44926</v>
      </c>
      <c r="F25139" t="s">
        <v>3843</v>
      </c>
      <c r="G25139" t="s">
        <v>2247</v>
      </c>
      <c r="H25139" t="s">
        <v>1911</v>
      </c>
      <c r="I25139" t="s">
        <v>1911</v>
      </c>
      <c r="J25139" s="40">
        <v>0</v>
      </c>
      <c r="K25139" s="40">
        <v>0</v>
      </c>
    </row>
    <row r="25140" spans="1:11" x14ac:dyDescent="0.35">
      <c r="A25140">
        <v>67003</v>
      </c>
      <c r="B25140" t="s">
        <v>411</v>
      </c>
      <c r="C25140" s="70">
        <v>0</v>
      </c>
      <c r="D25140" s="70">
        <v>0</v>
      </c>
      <c r="E25140" s="71">
        <v>44926</v>
      </c>
      <c r="F25140" t="s">
        <v>3842</v>
      </c>
      <c r="G25140" t="s">
        <v>2247</v>
      </c>
      <c r="H25140" t="s">
        <v>1911</v>
      </c>
      <c r="I25140" t="s">
        <v>1911</v>
      </c>
      <c r="J25140" s="40">
        <v>0</v>
      </c>
      <c r="K25140" s="40">
        <v>0</v>
      </c>
    </row>
    <row r="25141" spans="1:11" x14ac:dyDescent="0.35">
      <c r="A25141">
        <v>67003</v>
      </c>
      <c r="B25141" t="s">
        <v>411</v>
      </c>
      <c r="C25141" s="70">
        <v>0</v>
      </c>
      <c r="D25141" s="70">
        <v>0</v>
      </c>
      <c r="E25141" s="71">
        <v>44926</v>
      </c>
      <c r="F25141" t="s">
        <v>3841</v>
      </c>
      <c r="G25141" t="s">
        <v>2247</v>
      </c>
      <c r="H25141" t="s">
        <v>1911</v>
      </c>
      <c r="I25141" t="s">
        <v>1911</v>
      </c>
      <c r="J25141" s="40">
        <v>0</v>
      </c>
      <c r="K25141" s="40">
        <v>0</v>
      </c>
    </row>
    <row r="25142" spans="1:11" x14ac:dyDescent="0.35">
      <c r="A25142">
        <v>67003</v>
      </c>
      <c r="B25142" t="s">
        <v>411</v>
      </c>
      <c r="C25142" s="70">
        <v>0</v>
      </c>
      <c r="D25142" s="70">
        <v>0</v>
      </c>
      <c r="E25142" s="71">
        <v>44926</v>
      </c>
      <c r="F25142" t="s">
        <v>3840</v>
      </c>
      <c r="G25142" t="s">
        <v>2247</v>
      </c>
      <c r="H25142" t="s">
        <v>1911</v>
      </c>
      <c r="I25142" t="s">
        <v>1911</v>
      </c>
      <c r="J25142" s="40">
        <v>0</v>
      </c>
      <c r="K25142" s="40">
        <v>0</v>
      </c>
    </row>
    <row r="25143" spans="1:11" x14ac:dyDescent="0.35">
      <c r="A25143">
        <v>67003</v>
      </c>
      <c r="B25143" t="s">
        <v>411</v>
      </c>
      <c r="C25143" s="70">
        <v>0</v>
      </c>
      <c r="D25143" s="70">
        <v>0</v>
      </c>
      <c r="E25143" s="71">
        <v>44926</v>
      </c>
      <c r="F25143" t="s">
        <v>3839</v>
      </c>
      <c r="G25143" t="s">
        <v>2247</v>
      </c>
      <c r="H25143" t="s">
        <v>1911</v>
      </c>
      <c r="I25143" t="s">
        <v>1911</v>
      </c>
      <c r="J25143" s="40">
        <v>0</v>
      </c>
      <c r="K25143" s="40">
        <v>0</v>
      </c>
    </row>
    <row r="25144" spans="1:11" x14ac:dyDescent="0.35">
      <c r="A25144">
        <v>67003</v>
      </c>
      <c r="B25144" t="s">
        <v>411</v>
      </c>
      <c r="C25144" s="70">
        <v>0</v>
      </c>
      <c r="D25144" s="70">
        <v>0</v>
      </c>
      <c r="E25144" s="71">
        <v>44926</v>
      </c>
      <c r="F25144" t="s">
        <v>3838</v>
      </c>
      <c r="G25144" t="s">
        <v>2247</v>
      </c>
      <c r="H25144" t="s">
        <v>1911</v>
      </c>
      <c r="I25144" t="s">
        <v>1911</v>
      </c>
      <c r="J25144" s="40">
        <v>0</v>
      </c>
      <c r="K25144" s="40">
        <v>0</v>
      </c>
    </row>
    <row r="25145" spans="1:11" x14ac:dyDescent="0.35">
      <c r="A25145">
        <v>67003</v>
      </c>
      <c r="B25145" t="s">
        <v>411</v>
      </c>
      <c r="C25145" s="70">
        <v>0</v>
      </c>
      <c r="D25145" s="70">
        <v>0</v>
      </c>
      <c r="E25145" s="71">
        <v>44926</v>
      </c>
      <c r="F25145" t="s">
        <v>3837</v>
      </c>
      <c r="G25145" t="s">
        <v>2247</v>
      </c>
      <c r="H25145" t="s">
        <v>1911</v>
      </c>
      <c r="I25145" t="s">
        <v>1911</v>
      </c>
      <c r="J25145" s="40">
        <v>0</v>
      </c>
      <c r="K25145" s="40">
        <v>0</v>
      </c>
    </row>
    <row r="25146" spans="1:11" x14ac:dyDescent="0.35">
      <c r="A25146">
        <v>67003</v>
      </c>
      <c r="B25146" t="s">
        <v>411</v>
      </c>
      <c r="C25146" s="70">
        <v>0</v>
      </c>
      <c r="D25146" s="70">
        <v>0</v>
      </c>
      <c r="E25146" s="71">
        <v>44926</v>
      </c>
      <c r="F25146" t="s">
        <v>3836</v>
      </c>
      <c r="G25146" t="s">
        <v>2247</v>
      </c>
      <c r="H25146" t="s">
        <v>1911</v>
      </c>
      <c r="I25146" t="s">
        <v>1911</v>
      </c>
      <c r="J25146" s="40">
        <v>0</v>
      </c>
      <c r="K25146" s="40">
        <v>0</v>
      </c>
    </row>
    <row r="25147" spans="1:11" x14ac:dyDescent="0.35">
      <c r="A25147">
        <v>67003</v>
      </c>
      <c r="B25147" t="s">
        <v>411</v>
      </c>
      <c r="C25147" s="70">
        <v>0</v>
      </c>
      <c r="D25147" s="70">
        <v>0</v>
      </c>
      <c r="E25147" s="71">
        <v>44926</v>
      </c>
      <c r="F25147" t="s">
        <v>3835</v>
      </c>
      <c r="G25147" t="s">
        <v>2247</v>
      </c>
      <c r="H25147" t="s">
        <v>1911</v>
      </c>
      <c r="I25147" t="s">
        <v>1911</v>
      </c>
      <c r="J25147" s="40">
        <v>0</v>
      </c>
      <c r="K25147" s="40">
        <v>0</v>
      </c>
    </row>
    <row r="25148" spans="1:11" x14ac:dyDescent="0.35">
      <c r="A25148">
        <v>67003</v>
      </c>
      <c r="B25148" t="s">
        <v>411</v>
      </c>
      <c r="C25148" s="70">
        <v>0</v>
      </c>
      <c r="D25148" s="70">
        <v>0</v>
      </c>
      <c r="E25148" s="71">
        <v>44926</v>
      </c>
      <c r="F25148" t="s">
        <v>3834</v>
      </c>
      <c r="G25148" t="s">
        <v>2247</v>
      </c>
      <c r="H25148" t="s">
        <v>1911</v>
      </c>
      <c r="I25148" t="s">
        <v>1911</v>
      </c>
      <c r="J25148" s="40">
        <v>0</v>
      </c>
      <c r="K25148" s="40">
        <v>0</v>
      </c>
    </row>
    <row r="25149" spans="1:11" x14ac:dyDescent="0.35">
      <c r="A25149">
        <v>67003</v>
      </c>
      <c r="B25149" t="s">
        <v>411</v>
      </c>
      <c r="C25149" s="70">
        <v>0</v>
      </c>
      <c r="D25149" s="70">
        <v>0</v>
      </c>
      <c r="E25149" s="71">
        <v>44926</v>
      </c>
      <c r="F25149" t="s">
        <v>3833</v>
      </c>
      <c r="G25149" t="s">
        <v>2247</v>
      </c>
      <c r="H25149" t="s">
        <v>1911</v>
      </c>
      <c r="I25149" t="s">
        <v>1911</v>
      </c>
      <c r="J25149" s="40">
        <v>0</v>
      </c>
      <c r="K25149" s="40">
        <v>0</v>
      </c>
    </row>
    <row r="25150" spans="1:11" x14ac:dyDescent="0.35">
      <c r="A25150">
        <v>67003</v>
      </c>
      <c r="B25150" t="s">
        <v>411</v>
      </c>
      <c r="C25150" s="70">
        <v>0</v>
      </c>
      <c r="D25150" s="70">
        <v>0</v>
      </c>
      <c r="E25150" s="71">
        <v>44926</v>
      </c>
      <c r="F25150" t="s">
        <v>3832</v>
      </c>
      <c r="G25150" t="s">
        <v>2247</v>
      </c>
      <c r="H25150" t="s">
        <v>1911</v>
      </c>
      <c r="I25150" t="s">
        <v>1911</v>
      </c>
      <c r="J25150" s="40">
        <v>0</v>
      </c>
      <c r="K25150" s="40">
        <v>0</v>
      </c>
    </row>
    <row r="25151" spans="1:11" x14ac:dyDescent="0.35">
      <c r="A25151">
        <v>67003</v>
      </c>
      <c r="B25151" t="s">
        <v>411</v>
      </c>
      <c r="C25151" s="70">
        <v>0</v>
      </c>
      <c r="D25151" s="70">
        <v>0</v>
      </c>
      <c r="E25151" s="71">
        <v>44926</v>
      </c>
      <c r="F25151" t="s">
        <v>3831</v>
      </c>
      <c r="G25151" t="s">
        <v>2247</v>
      </c>
      <c r="H25151" t="s">
        <v>1911</v>
      </c>
      <c r="I25151" t="s">
        <v>1911</v>
      </c>
      <c r="J25151" s="40">
        <v>0</v>
      </c>
      <c r="K25151" s="40">
        <v>0</v>
      </c>
    </row>
    <row r="25152" spans="1:11" x14ac:dyDescent="0.35">
      <c r="A25152">
        <v>67003</v>
      </c>
      <c r="B25152" t="s">
        <v>411</v>
      </c>
      <c r="C25152" s="70">
        <v>0</v>
      </c>
      <c r="D25152" s="70">
        <v>0</v>
      </c>
      <c r="E25152" s="71">
        <v>44926</v>
      </c>
      <c r="F25152" t="s">
        <v>3830</v>
      </c>
      <c r="G25152" t="s">
        <v>2247</v>
      </c>
      <c r="H25152" t="s">
        <v>1911</v>
      </c>
      <c r="I25152" t="s">
        <v>1911</v>
      </c>
      <c r="J25152" s="40">
        <v>0</v>
      </c>
      <c r="K25152" s="40">
        <v>0</v>
      </c>
    </row>
    <row r="25153" spans="1:11" x14ac:dyDescent="0.35">
      <c r="A25153">
        <v>67003</v>
      </c>
      <c r="B25153" t="s">
        <v>411</v>
      </c>
      <c r="C25153" s="70">
        <v>0</v>
      </c>
      <c r="D25153" s="70">
        <v>0</v>
      </c>
      <c r="E25153" s="71">
        <v>44926</v>
      </c>
      <c r="F25153" t="s">
        <v>3829</v>
      </c>
      <c r="G25153" t="s">
        <v>2247</v>
      </c>
      <c r="H25153" t="s">
        <v>1911</v>
      </c>
      <c r="I25153" t="s">
        <v>1911</v>
      </c>
      <c r="J25153" s="40">
        <v>0</v>
      </c>
      <c r="K25153" s="40">
        <v>0</v>
      </c>
    </row>
    <row r="25154" spans="1:11" x14ac:dyDescent="0.35">
      <c r="A25154">
        <v>67003</v>
      </c>
      <c r="B25154" t="s">
        <v>411</v>
      </c>
      <c r="C25154" s="70">
        <v>0</v>
      </c>
      <c r="D25154" s="70">
        <v>0</v>
      </c>
      <c r="E25154" s="71">
        <v>44926</v>
      </c>
      <c r="F25154" t="s">
        <v>3828</v>
      </c>
      <c r="G25154" t="s">
        <v>2247</v>
      </c>
      <c r="H25154" t="s">
        <v>1911</v>
      </c>
      <c r="I25154" t="s">
        <v>1911</v>
      </c>
      <c r="J25154" s="40">
        <v>0</v>
      </c>
      <c r="K25154" s="40">
        <v>0</v>
      </c>
    </row>
    <row r="25155" spans="1:11" x14ac:dyDescent="0.35">
      <c r="A25155">
        <v>67003</v>
      </c>
      <c r="B25155" t="s">
        <v>411</v>
      </c>
      <c r="C25155" s="70">
        <v>0</v>
      </c>
      <c r="D25155" s="70">
        <v>0</v>
      </c>
      <c r="E25155" s="71">
        <v>44926</v>
      </c>
      <c r="F25155" t="s">
        <v>3827</v>
      </c>
      <c r="G25155" t="s">
        <v>2247</v>
      </c>
      <c r="H25155" t="s">
        <v>1911</v>
      </c>
      <c r="I25155" t="s">
        <v>1911</v>
      </c>
      <c r="J25155" s="40">
        <v>0</v>
      </c>
      <c r="K25155" s="40">
        <v>0</v>
      </c>
    </row>
    <row r="25156" spans="1:11" x14ac:dyDescent="0.35">
      <c r="A25156">
        <v>67003</v>
      </c>
      <c r="B25156" t="s">
        <v>411</v>
      </c>
      <c r="C25156" s="70">
        <v>0</v>
      </c>
      <c r="D25156" s="70">
        <v>0</v>
      </c>
      <c r="E25156" s="71">
        <v>44926</v>
      </c>
      <c r="F25156" t="s">
        <v>3826</v>
      </c>
      <c r="G25156" t="s">
        <v>2247</v>
      </c>
      <c r="H25156" t="s">
        <v>1911</v>
      </c>
      <c r="I25156" t="s">
        <v>1911</v>
      </c>
      <c r="J25156" s="40">
        <v>0</v>
      </c>
      <c r="K25156" s="40">
        <v>0</v>
      </c>
    </row>
    <row r="25157" spans="1:11" x14ac:dyDescent="0.35">
      <c r="A25157">
        <v>67003</v>
      </c>
      <c r="B25157" t="s">
        <v>411</v>
      </c>
      <c r="C25157" s="70">
        <v>0</v>
      </c>
      <c r="D25157" s="70">
        <v>0</v>
      </c>
      <c r="E25157" s="71">
        <v>44926</v>
      </c>
      <c r="F25157" t="s">
        <v>2248</v>
      </c>
      <c r="G25157" t="s">
        <v>2247</v>
      </c>
      <c r="H25157" t="s">
        <v>1911</v>
      </c>
      <c r="I25157" t="s">
        <v>1911</v>
      </c>
      <c r="J25157" s="40">
        <v>0</v>
      </c>
      <c r="K25157" s="40">
        <v>0</v>
      </c>
    </row>
    <row r="25158" spans="1:11" x14ac:dyDescent="0.35">
      <c r="A25158">
        <v>67003</v>
      </c>
      <c r="B25158" t="s">
        <v>411</v>
      </c>
      <c r="C25158" s="70">
        <v>0</v>
      </c>
      <c r="D25158" s="70">
        <v>0</v>
      </c>
      <c r="E25158" s="71">
        <v>44926</v>
      </c>
      <c r="F25158" t="s">
        <v>3825</v>
      </c>
      <c r="G25158" t="s">
        <v>2247</v>
      </c>
      <c r="H25158" t="s">
        <v>1911</v>
      </c>
      <c r="I25158" t="s">
        <v>1911</v>
      </c>
      <c r="J25158" s="40">
        <v>0</v>
      </c>
      <c r="K25158" s="40">
        <v>175.65</v>
      </c>
    </row>
    <row r="25159" spans="1:11" x14ac:dyDescent="0.35">
      <c r="A25159">
        <v>67003</v>
      </c>
      <c r="B25159" t="s">
        <v>411</v>
      </c>
      <c r="C25159" s="70">
        <v>0</v>
      </c>
      <c r="D25159" s="70">
        <v>0</v>
      </c>
      <c r="E25159" s="71">
        <v>44926</v>
      </c>
      <c r="F25159" t="s">
        <v>3824</v>
      </c>
      <c r="G25159" t="s">
        <v>2247</v>
      </c>
      <c r="H25159" t="s">
        <v>1911</v>
      </c>
      <c r="I25159" t="s">
        <v>1911</v>
      </c>
      <c r="J25159" s="40">
        <v>0</v>
      </c>
      <c r="K25159" s="40">
        <v>1455.72</v>
      </c>
    </row>
    <row r="25160" spans="1:11" x14ac:dyDescent="0.35">
      <c r="A25160">
        <v>67003</v>
      </c>
      <c r="B25160" t="s">
        <v>411</v>
      </c>
      <c r="C25160" s="70">
        <v>0</v>
      </c>
      <c r="D25160" s="70">
        <v>0</v>
      </c>
      <c r="E25160" s="71">
        <v>44926</v>
      </c>
      <c r="F25160" t="s">
        <v>3823</v>
      </c>
      <c r="G25160" t="s">
        <v>2247</v>
      </c>
      <c r="H25160" t="s">
        <v>1911</v>
      </c>
      <c r="I25160" t="s">
        <v>1911</v>
      </c>
      <c r="J25160" s="40">
        <v>158.52000000000001</v>
      </c>
      <c r="K25160" s="40">
        <v>0</v>
      </c>
    </row>
    <row r="25161" spans="1:11" x14ac:dyDescent="0.35">
      <c r="A25161">
        <v>67003</v>
      </c>
      <c r="B25161" t="s">
        <v>411</v>
      </c>
      <c r="C25161" s="70">
        <v>0</v>
      </c>
      <c r="D25161" s="70">
        <v>0</v>
      </c>
      <c r="E25161" s="71">
        <v>44926</v>
      </c>
      <c r="F25161" t="s">
        <v>3822</v>
      </c>
      <c r="G25161" t="s">
        <v>2247</v>
      </c>
      <c r="H25161" t="s">
        <v>1911</v>
      </c>
      <c r="I25161" t="s">
        <v>1911</v>
      </c>
      <c r="J25161" s="40">
        <v>3.6</v>
      </c>
      <c r="K25161" s="40">
        <v>0</v>
      </c>
    </row>
    <row r="25162" spans="1:11" x14ac:dyDescent="0.35">
      <c r="A25162">
        <v>67003</v>
      </c>
      <c r="B25162" t="s">
        <v>411</v>
      </c>
      <c r="C25162" s="70">
        <v>0</v>
      </c>
      <c r="D25162" s="70">
        <v>0</v>
      </c>
      <c r="E25162" s="71">
        <v>44926</v>
      </c>
      <c r="F25162" t="s">
        <v>3821</v>
      </c>
      <c r="G25162" t="s">
        <v>2247</v>
      </c>
      <c r="H25162" t="s">
        <v>1911</v>
      </c>
      <c r="I25162" t="s">
        <v>1911</v>
      </c>
      <c r="J25162" s="40">
        <v>260.43</v>
      </c>
      <c r="K25162" s="40">
        <v>0</v>
      </c>
    </row>
    <row r="25163" spans="1:11" x14ac:dyDescent="0.35">
      <c r="A25163">
        <v>67003</v>
      </c>
      <c r="B25163" t="s">
        <v>411</v>
      </c>
      <c r="C25163" s="70">
        <v>0</v>
      </c>
      <c r="D25163" s="70">
        <v>0</v>
      </c>
      <c r="E25163" s="71">
        <v>44926</v>
      </c>
      <c r="F25163" t="s">
        <v>3820</v>
      </c>
      <c r="G25163" t="s">
        <v>2247</v>
      </c>
      <c r="H25163" t="s">
        <v>1911</v>
      </c>
      <c r="I25163" t="s">
        <v>1911</v>
      </c>
      <c r="J25163" s="40">
        <v>0</v>
      </c>
      <c r="K25163" s="40">
        <v>0</v>
      </c>
    </row>
    <row r="25164" spans="1:11" x14ac:dyDescent="0.35">
      <c r="A25164">
        <v>67003</v>
      </c>
      <c r="B25164" t="s">
        <v>411</v>
      </c>
      <c r="C25164" s="70">
        <v>0</v>
      </c>
      <c r="D25164" s="70">
        <v>0</v>
      </c>
      <c r="E25164" s="71">
        <v>44926</v>
      </c>
      <c r="F25164" t="s">
        <v>3819</v>
      </c>
      <c r="G25164" t="s">
        <v>2247</v>
      </c>
      <c r="H25164" t="s">
        <v>1911</v>
      </c>
      <c r="I25164" t="s">
        <v>1911</v>
      </c>
      <c r="J25164" s="40">
        <v>0.43</v>
      </c>
      <c r="K25164" s="40">
        <v>0</v>
      </c>
    </row>
    <row r="25165" spans="1:11" x14ac:dyDescent="0.35">
      <c r="A25165">
        <v>67003</v>
      </c>
      <c r="B25165" t="s">
        <v>411</v>
      </c>
      <c r="C25165" s="70">
        <v>0</v>
      </c>
      <c r="D25165" s="70">
        <v>0</v>
      </c>
      <c r="E25165" s="71">
        <v>44926</v>
      </c>
      <c r="F25165" t="s">
        <v>3818</v>
      </c>
      <c r="G25165" t="s">
        <v>2247</v>
      </c>
      <c r="H25165" t="s">
        <v>1911</v>
      </c>
      <c r="I25165" t="s">
        <v>1911</v>
      </c>
      <c r="J25165" s="40">
        <v>0</v>
      </c>
      <c r="K25165" s="40">
        <v>1839.57</v>
      </c>
    </row>
    <row r="25166" spans="1:11" x14ac:dyDescent="0.35">
      <c r="A25166">
        <v>67003</v>
      </c>
      <c r="B25166" t="s">
        <v>411</v>
      </c>
      <c r="C25166" s="70">
        <v>0</v>
      </c>
      <c r="D25166" s="70">
        <v>0</v>
      </c>
      <c r="E25166" s="71">
        <v>44926</v>
      </c>
      <c r="F25166" t="s">
        <v>3817</v>
      </c>
      <c r="G25166" t="s">
        <v>2247</v>
      </c>
      <c r="H25166" t="s">
        <v>1911</v>
      </c>
      <c r="I25166" t="s">
        <v>1911</v>
      </c>
      <c r="J25166" s="40">
        <v>0</v>
      </c>
      <c r="K25166" s="40">
        <v>3498.12</v>
      </c>
    </row>
    <row r="25167" spans="1:11" x14ac:dyDescent="0.35">
      <c r="A25167">
        <v>67003</v>
      </c>
      <c r="B25167" t="s">
        <v>411</v>
      </c>
      <c r="C25167" s="70">
        <v>0</v>
      </c>
      <c r="D25167" s="70">
        <v>0</v>
      </c>
      <c r="E25167" s="71">
        <v>44926</v>
      </c>
      <c r="F25167" t="s">
        <v>3816</v>
      </c>
      <c r="G25167" t="s">
        <v>2247</v>
      </c>
      <c r="H25167" t="s">
        <v>1911</v>
      </c>
      <c r="I25167" t="s">
        <v>1911</v>
      </c>
      <c r="J25167" s="40">
        <v>6.64</v>
      </c>
      <c r="K25167" s="40">
        <v>0</v>
      </c>
    </row>
    <row r="25168" spans="1:11" x14ac:dyDescent="0.35">
      <c r="A25168">
        <v>67003</v>
      </c>
      <c r="B25168" t="s">
        <v>411</v>
      </c>
      <c r="C25168" s="70">
        <v>0</v>
      </c>
      <c r="D25168" s="70">
        <v>0</v>
      </c>
      <c r="E25168" s="71">
        <v>44926</v>
      </c>
      <c r="F25168" t="s">
        <v>3815</v>
      </c>
      <c r="G25168" t="s">
        <v>2247</v>
      </c>
      <c r="H25168" t="s">
        <v>1911</v>
      </c>
      <c r="I25168" t="s">
        <v>1911</v>
      </c>
      <c r="J25168" s="40">
        <v>0.94</v>
      </c>
      <c r="K25168" s="40">
        <v>0</v>
      </c>
    </row>
    <row r="25169" spans="1:11" x14ac:dyDescent="0.35">
      <c r="A25169">
        <v>67003</v>
      </c>
      <c r="B25169" t="s">
        <v>411</v>
      </c>
      <c r="C25169" s="70">
        <v>0</v>
      </c>
      <c r="D25169" s="70">
        <v>0</v>
      </c>
      <c r="E25169" s="71">
        <v>44926</v>
      </c>
      <c r="F25169" t="s">
        <v>3814</v>
      </c>
      <c r="G25169" t="s">
        <v>2247</v>
      </c>
      <c r="H25169" t="s">
        <v>1911</v>
      </c>
      <c r="I25169" t="s">
        <v>1911</v>
      </c>
      <c r="J25169" s="40">
        <v>0</v>
      </c>
      <c r="K25169" s="40">
        <v>2812.4</v>
      </c>
    </row>
    <row r="25170" spans="1:11" x14ac:dyDescent="0.35">
      <c r="A25170">
        <v>67003</v>
      </c>
      <c r="B25170" t="s">
        <v>411</v>
      </c>
      <c r="C25170" s="70">
        <v>0</v>
      </c>
      <c r="D25170" s="70">
        <v>0</v>
      </c>
      <c r="E25170" s="71">
        <v>44926</v>
      </c>
      <c r="F25170" t="s">
        <v>3813</v>
      </c>
      <c r="G25170" t="s">
        <v>2247</v>
      </c>
      <c r="H25170" t="s">
        <v>1911</v>
      </c>
      <c r="I25170" t="s">
        <v>1911</v>
      </c>
      <c r="J25170" s="40">
        <v>0</v>
      </c>
      <c r="K25170" s="40">
        <v>4263.96</v>
      </c>
    </row>
    <row r="25171" spans="1:11" x14ac:dyDescent="0.35">
      <c r="A25171">
        <v>67003</v>
      </c>
      <c r="B25171" t="s">
        <v>411</v>
      </c>
      <c r="C25171" s="70">
        <v>0</v>
      </c>
      <c r="D25171" s="70">
        <v>0</v>
      </c>
      <c r="E25171" s="71">
        <v>44926</v>
      </c>
      <c r="F25171" t="s">
        <v>3812</v>
      </c>
      <c r="G25171" t="s">
        <v>2247</v>
      </c>
      <c r="H25171" t="s">
        <v>1911</v>
      </c>
      <c r="I25171" t="s">
        <v>1911</v>
      </c>
      <c r="J25171" s="40">
        <v>0</v>
      </c>
      <c r="K25171" s="40">
        <v>390.57</v>
      </c>
    </row>
    <row r="25172" spans="1:11" x14ac:dyDescent="0.35">
      <c r="A25172">
        <v>67003</v>
      </c>
      <c r="B25172" t="s">
        <v>411</v>
      </c>
      <c r="C25172" s="70">
        <v>0</v>
      </c>
      <c r="D25172" s="70">
        <v>0</v>
      </c>
      <c r="E25172" s="71">
        <v>44926</v>
      </c>
      <c r="F25172" t="s">
        <v>3811</v>
      </c>
      <c r="G25172" t="s">
        <v>2247</v>
      </c>
      <c r="H25172" t="s">
        <v>1911</v>
      </c>
      <c r="I25172" t="s">
        <v>1911</v>
      </c>
      <c r="J25172" s="40">
        <v>1287.99</v>
      </c>
      <c r="K25172" s="40">
        <v>0</v>
      </c>
    </row>
    <row r="25173" spans="1:11" x14ac:dyDescent="0.35">
      <c r="A25173">
        <v>67003</v>
      </c>
      <c r="B25173" t="s">
        <v>411</v>
      </c>
      <c r="C25173" s="70">
        <v>0</v>
      </c>
      <c r="D25173" s="70">
        <v>0</v>
      </c>
      <c r="E25173" s="71">
        <v>44926</v>
      </c>
      <c r="F25173" t="s">
        <v>3810</v>
      </c>
      <c r="G25173" t="s">
        <v>2247</v>
      </c>
      <c r="H25173" t="s">
        <v>1911</v>
      </c>
      <c r="I25173" t="s">
        <v>1911</v>
      </c>
      <c r="J25173" s="40">
        <v>21.45</v>
      </c>
      <c r="K25173" s="40">
        <v>0</v>
      </c>
    </row>
    <row r="25174" spans="1:11" x14ac:dyDescent="0.35">
      <c r="A25174">
        <v>67003</v>
      </c>
      <c r="B25174" t="s">
        <v>411</v>
      </c>
      <c r="C25174" s="70">
        <v>0</v>
      </c>
      <c r="D25174" s="70">
        <v>0</v>
      </c>
      <c r="E25174" s="71">
        <v>44926</v>
      </c>
      <c r="F25174" t="s">
        <v>3809</v>
      </c>
      <c r="G25174" t="s">
        <v>2247</v>
      </c>
      <c r="H25174" t="s">
        <v>1911</v>
      </c>
      <c r="I25174" t="s">
        <v>1911</v>
      </c>
      <c r="J25174" s="40">
        <v>0</v>
      </c>
      <c r="K25174" s="40">
        <v>157.58000000000001</v>
      </c>
    </row>
    <row r="25175" spans="1:11" x14ac:dyDescent="0.35">
      <c r="A25175">
        <v>67003</v>
      </c>
      <c r="B25175" t="s">
        <v>411</v>
      </c>
      <c r="C25175" s="70">
        <v>0</v>
      </c>
      <c r="D25175" s="70">
        <v>0</v>
      </c>
      <c r="E25175" s="71">
        <v>44926</v>
      </c>
      <c r="F25175" t="s">
        <v>3808</v>
      </c>
      <c r="G25175" t="s">
        <v>2247</v>
      </c>
      <c r="H25175" t="s">
        <v>1911</v>
      </c>
      <c r="I25175" t="s">
        <v>1911</v>
      </c>
      <c r="J25175" s="40">
        <v>0</v>
      </c>
      <c r="K25175" s="40">
        <v>13.96</v>
      </c>
    </row>
    <row r="25176" spans="1:11" x14ac:dyDescent="0.35">
      <c r="A25176">
        <v>67003</v>
      </c>
      <c r="B25176" t="s">
        <v>411</v>
      </c>
      <c r="C25176" s="70">
        <v>0</v>
      </c>
      <c r="D25176" s="70">
        <v>0</v>
      </c>
      <c r="E25176" s="71">
        <v>44926</v>
      </c>
      <c r="F25176" t="s">
        <v>3807</v>
      </c>
      <c r="G25176" t="s">
        <v>2247</v>
      </c>
      <c r="H25176" t="s">
        <v>1911</v>
      </c>
      <c r="I25176" t="s">
        <v>1911</v>
      </c>
      <c r="J25176" s="40">
        <v>0</v>
      </c>
      <c r="K25176" s="40">
        <v>21.13</v>
      </c>
    </row>
    <row r="25177" spans="1:11" x14ac:dyDescent="0.35">
      <c r="A25177">
        <v>67003</v>
      </c>
      <c r="B25177" t="s">
        <v>411</v>
      </c>
      <c r="C25177" s="70">
        <v>0</v>
      </c>
      <c r="D25177" s="70">
        <v>0</v>
      </c>
      <c r="E25177" s="71">
        <v>44926</v>
      </c>
      <c r="F25177" t="s">
        <v>3806</v>
      </c>
      <c r="G25177" t="s">
        <v>2247</v>
      </c>
      <c r="H25177" t="s">
        <v>1911</v>
      </c>
      <c r="I25177" t="s">
        <v>1911</v>
      </c>
      <c r="J25177" s="40">
        <v>0</v>
      </c>
      <c r="K25177" s="40">
        <v>7.22</v>
      </c>
    </row>
    <row r="25178" spans="1:11" x14ac:dyDescent="0.35">
      <c r="A25178">
        <v>67003</v>
      </c>
      <c r="B25178" t="s">
        <v>411</v>
      </c>
      <c r="C25178" s="70">
        <v>0</v>
      </c>
      <c r="D25178" s="70">
        <v>0</v>
      </c>
      <c r="E25178" s="71">
        <v>44926</v>
      </c>
      <c r="F25178" t="s">
        <v>3805</v>
      </c>
      <c r="G25178" t="s">
        <v>2247</v>
      </c>
      <c r="H25178" t="s">
        <v>1911</v>
      </c>
      <c r="I25178" t="s">
        <v>1911</v>
      </c>
      <c r="J25178" s="40">
        <v>1042.8599999999999</v>
      </c>
      <c r="K25178" s="40">
        <v>0</v>
      </c>
    </row>
    <row r="25179" spans="1:11" x14ac:dyDescent="0.35">
      <c r="A25179">
        <v>67003</v>
      </c>
      <c r="B25179" t="s">
        <v>411</v>
      </c>
      <c r="C25179" s="70">
        <v>0</v>
      </c>
      <c r="D25179" s="70">
        <v>0</v>
      </c>
      <c r="E25179" s="71">
        <v>44926</v>
      </c>
      <c r="F25179" t="s">
        <v>3804</v>
      </c>
      <c r="G25179" t="s">
        <v>2247</v>
      </c>
      <c r="H25179" t="s">
        <v>1911</v>
      </c>
      <c r="I25179" t="s">
        <v>1911</v>
      </c>
      <c r="J25179" s="40">
        <v>0</v>
      </c>
      <c r="K25179" s="40">
        <v>2.38</v>
      </c>
    </row>
    <row r="25180" spans="1:11" x14ac:dyDescent="0.35">
      <c r="A25180">
        <v>67003</v>
      </c>
      <c r="B25180" t="s">
        <v>411</v>
      </c>
      <c r="C25180" s="70">
        <v>0</v>
      </c>
      <c r="D25180" s="70">
        <v>0</v>
      </c>
      <c r="E25180" s="71">
        <v>44926</v>
      </c>
      <c r="F25180" t="s">
        <v>3803</v>
      </c>
      <c r="G25180" t="s">
        <v>2247</v>
      </c>
      <c r="H25180" t="s">
        <v>1911</v>
      </c>
      <c r="I25180" t="s">
        <v>1911</v>
      </c>
      <c r="J25180" s="40">
        <v>48.4</v>
      </c>
      <c r="K25180" s="40">
        <v>0</v>
      </c>
    </row>
    <row r="25181" spans="1:11" x14ac:dyDescent="0.35">
      <c r="A25181">
        <v>67003</v>
      </c>
      <c r="B25181" t="s">
        <v>411</v>
      </c>
      <c r="C25181" s="70">
        <v>0</v>
      </c>
      <c r="D25181" s="70">
        <v>0</v>
      </c>
      <c r="E25181" s="71">
        <v>44926</v>
      </c>
      <c r="F25181" t="s">
        <v>3802</v>
      </c>
      <c r="G25181" t="s">
        <v>2247</v>
      </c>
      <c r="H25181" t="s">
        <v>1911</v>
      </c>
      <c r="I25181" t="s">
        <v>1911</v>
      </c>
      <c r="J25181" s="40">
        <v>0</v>
      </c>
      <c r="K25181" s="40">
        <v>0.64</v>
      </c>
    </row>
    <row r="25182" spans="1:11" x14ac:dyDescent="0.35">
      <c r="A25182">
        <v>67003</v>
      </c>
      <c r="B25182" t="s">
        <v>411</v>
      </c>
      <c r="C25182" s="70">
        <v>0</v>
      </c>
      <c r="D25182" s="70">
        <v>0</v>
      </c>
      <c r="E25182" s="71">
        <v>44926</v>
      </c>
      <c r="F25182" t="s">
        <v>3801</v>
      </c>
      <c r="G25182" t="s">
        <v>2247</v>
      </c>
      <c r="H25182" t="s">
        <v>1911</v>
      </c>
      <c r="I25182" t="s">
        <v>1911</v>
      </c>
      <c r="J25182" s="40">
        <v>492.76</v>
      </c>
      <c r="K25182" s="40">
        <v>0</v>
      </c>
    </row>
    <row r="25183" spans="1:11" x14ac:dyDescent="0.35">
      <c r="A25183">
        <v>67003</v>
      </c>
      <c r="B25183" t="s">
        <v>411</v>
      </c>
      <c r="C25183" s="70">
        <v>0</v>
      </c>
      <c r="D25183" s="70">
        <v>0</v>
      </c>
      <c r="E25183" s="71">
        <v>44926</v>
      </c>
      <c r="F25183" t="s">
        <v>3800</v>
      </c>
      <c r="G25183" t="s">
        <v>2247</v>
      </c>
      <c r="H25183" t="s">
        <v>1911</v>
      </c>
      <c r="I25183" t="s">
        <v>1911</v>
      </c>
      <c r="J25183" s="40">
        <v>32.17</v>
      </c>
      <c r="K25183" s="40">
        <v>0</v>
      </c>
    </row>
    <row r="25184" spans="1:11" x14ac:dyDescent="0.35">
      <c r="A25184">
        <v>67003</v>
      </c>
      <c r="B25184" t="s">
        <v>411</v>
      </c>
      <c r="C25184" s="70">
        <v>0</v>
      </c>
      <c r="D25184" s="70">
        <v>0</v>
      </c>
      <c r="E25184" s="71">
        <v>44926</v>
      </c>
      <c r="F25184" t="s">
        <v>3799</v>
      </c>
      <c r="G25184" t="s">
        <v>2247</v>
      </c>
      <c r="H25184" t="s">
        <v>1911</v>
      </c>
      <c r="I25184" t="s">
        <v>1911</v>
      </c>
      <c r="J25184" s="40">
        <v>13.38</v>
      </c>
      <c r="K25184" s="40">
        <v>0</v>
      </c>
    </row>
    <row r="25185" spans="1:11" x14ac:dyDescent="0.35">
      <c r="A25185">
        <v>67003</v>
      </c>
      <c r="B25185" t="s">
        <v>411</v>
      </c>
      <c r="C25185" s="70">
        <v>0</v>
      </c>
      <c r="D25185" s="70">
        <v>0</v>
      </c>
      <c r="E25185" s="71">
        <v>44926</v>
      </c>
      <c r="F25185" t="s">
        <v>3798</v>
      </c>
      <c r="G25185" t="s">
        <v>2247</v>
      </c>
      <c r="H25185" t="s">
        <v>1911</v>
      </c>
      <c r="I25185" t="s">
        <v>1911</v>
      </c>
      <c r="J25185" s="40">
        <v>144.25</v>
      </c>
      <c r="K25185" s="40">
        <v>0</v>
      </c>
    </row>
    <row r="25186" spans="1:11" x14ac:dyDescent="0.35">
      <c r="A25186">
        <v>67003</v>
      </c>
      <c r="B25186" t="s">
        <v>411</v>
      </c>
      <c r="C25186" s="70">
        <v>0</v>
      </c>
      <c r="D25186" s="70">
        <v>0</v>
      </c>
      <c r="E25186" s="71">
        <v>44926</v>
      </c>
      <c r="F25186" t="s">
        <v>3797</v>
      </c>
      <c r="G25186" t="s">
        <v>2247</v>
      </c>
      <c r="H25186" t="s">
        <v>1911</v>
      </c>
      <c r="I25186" t="s">
        <v>1911</v>
      </c>
      <c r="J25186" s="40">
        <v>0</v>
      </c>
      <c r="K25186" s="40">
        <v>1.24</v>
      </c>
    </row>
    <row r="25187" spans="1:11" x14ac:dyDescent="0.35">
      <c r="A25187">
        <v>67003</v>
      </c>
      <c r="B25187" t="s">
        <v>411</v>
      </c>
      <c r="C25187" s="70">
        <v>0</v>
      </c>
      <c r="D25187" s="70">
        <v>0</v>
      </c>
      <c r="E25187" s="71">
        <v>44926</v>
      </c>
      <c r="F25187" t="s">
        <v>3796</v>
      </c>
      <c r="G25187" t="s">
        <v>2247</v>
      </c>
      <c r="H25187" t="s">
        <v>1911</v>
      </c>
      <c r="I25187" t="s">
        <v>1911</v>
      </c>
      <c r="J25187" s="40">
        <v>15.11</v>
      </c>
      <c r="K25187" s="40">
        <v>0</v>
      </c>
    </row>
    <row r="25188" spans="1:11" x14ac:dyDescent="0.35">
      <c r="A25188">
        <v>67003</v>
      </c>
      <c r="B25188" t="s">
        <v>411</v>
      </c>
      <c r="C25188" s="70">
        <v>0</v>
      </c>
      <c r="D25188" s="70">
        <v>0</v>
      </c>
      <c r="E25188" s="71">
        <v>44926</v>
      </c>
      <c r="F25188" t="s">
        <v>3795</v>
      </c>
      <c r="G25188" t="s">
        <v>2247</v>
      </c>
      <c r="H25188" t="s">
        <v>1911</v>
      </c>
      <c r="I25188" t="s">
        <v>1911</v>
      </c>
      <c r="J25188" s="40">
        <v>0</v>
      </c>
      <c r="K25188" s="40">
        <v>2.29</v>
      </c>
    </row>
    <row r="25189" spans="1:11" x14ac:dyDescent="0.35">
      <c r="A25189">
        <v>67003</v>
      </c>
      <c r="B25189" t="s">
        <v>411</v>
      </c>
      <c r="C25189" s="70">
        <v>0</v>
      </c>
      <c r="D25189" s="70">
        <v>0</v>
      </c>
      <c r="E25189" s="71">
        <v>44926</v>
      </c>
      <c r="F25189" t="s">
        <v>3794</v>
      </c>
      <c r="G25189" t="s">
        <v>2247</v>
      </c>
      <c r="H25189" t="s">
        <v>1911</v>
      </c>
      <c r="I25189" t="s">
        <v>1911</v>
      </c>
      <c r="J25189" s="40">
        <v>589.65</v>
      </c>
      <c r="K25189" s="40">
        <v>0</v>
      </c>
    </row>
    <row r="25190" spans="1:11" x14ac:dyDescent="0.35">
      <c r="A25190">
        <v>67003</v>
      </c>
      <c r="B25190" t="s">
        <v>411</v>
      </c>
      <c r="C25190" s="70">
        <v>0</v>
      </c>
      <c r="D25190" s="70">
        <v>0</v>
      </c>
      <c r="E25190" s="71">
        <v>44926</v>
      </c>
      <c r="F25190" t="s">
        <v>3793</v>
      </c>
      <c r="G25190" t="s">
        <v>2247</v>
      </c>
      <c r="H25190" t="s">
        <v>1911</v>
      </c>
      <c r="I25190" t="s">
        <v>1911</v>
      </c>
      <c r="J25190" s="40">
        <v>0</v>
      </c>
      <c r="K25190" s="40">
        <v>2195.6999999999998</v>
      </c>
    </row>
    <row r="25191" spans="1:11" x14ac:dyDescent="0.35">
      <c r="A25191">
        <v>67003</v>
      </c>
      <c r="B25191" t="s">
        <v>411</v>
      </c>
      <c r="C25191" s="70">
        <v>0</v>
      </c>
      <c r="D25191" s="70">
        <v>0</v>
      </c>
      <c r="E25191" s="71">
        <v>44926</v>
      </c>
      <c r="F25191" t="s">
        <v>3792</v>
      </c>
      <c r="G25191" t="s">
        <v>2247</v>
      </c>
      <c r="H25191" t="s">
        <v>1911</v>
      </c>
      <c r="I25191" t="s">
        <v>1911</v>
      </c>
      <c r="J25191" s="40">
        <v>0</v>
      </c>
      <c r="K25191" s="40">
        <v>12.95</v>
      </c>
    </row>
    <row r="25192" spans="1:11" x14ac:dyDescent="0.35">
      <c r="A25192">
        <v>67003</v>
      </c>
      <c r="B25192" t="s">
        <v>411</v>
      </c>
      <c r="C25192" s="70">
        <v>0</v>
      </c>
      <c r="D25192" s="70">
        <v>0</v>
      </c>
      <c r="E25192" s="71">
        <v>44926</v>
      </c>
      <c r="F25192" t="s">
        <v>3791</v>
      </c>
      <c r="G25192" t="s">
        <v>2247</v>
      </c>
      <c r="H25192" t="s">
        <v>1911</v>
      </c>
      <c r="I25192" t="s">
        <v>1911</v>
      </c>
      <c r="J25192" s="40">
        <v>0</v>
      </c>
      <c r="K25192" s="40">
        <v>691.34</v>
      </c>
    </row>
    <row r="25193" spans="1:11" x14ac:dyDescent="0.35">
      <c r="A25193">
        <v>67003</v>
      </c>
      <c r="B25193" t="s">
        <v>411</v>
      </c>
      <c r="C25193" s="70">
        <v>0</v>
      </c>
      <c r="D25193" s="70">
        <v>0</v>
      </c>
      <c r="E25193" s="71">
        <v>44926</v>
      </c>
      <c r="F25193" t="s">
        <v>3790</v>
      </c>
      <c r="G25193" t="s">
        <v>2247</v>
      </c>
      <c r="H25193" t="s">
        <v>1911</v>
      </c>
      <c r="I25193" t="s">
        <v>1911</v>
      </c>
      <c r="J25193" s="40">
        <v>0</v>
      </c>
      <c r="K25193" s="40">
        <v>0.28000000000000003</v>
      </c>
    </row>
    <row r="25194" spans="1:11" x14ac:dyDescent="0.35">
      <c r="A25194">
        <v>67003</v>
      </c>
      <c r="B25194" t="s">
        <v>411</v>
      </c>
      <c r="C25194" s="70">
        <v>0</v>
      </c>
      <c r="D25194" s="70">
        <v>0</v>
      </c>
      <c r="E25194" s="71">
        <v>44926</v>
      </c>
      <c r="F25194" t="s">
        <v>3789</v>
      </c>
      <c r="G25194" t="s">
        <v>2247</v>
      </c>
      <c r="H25194" t="s">
        <v>1911</v>
      </c>
      <c r="I25194" t="s">
        <v>1911</v>
      </c>
      <c r="J25194" s="40">
        <v>448.42</v>
      </c>
      <c r="K25194" s="40">
        <v>0</v>
      </c>
    </row>
    <row r="25195" spans="1:11" x14ac:dyDescent="0.35">
      <c r="A25195">
        <v>67003</v>
      </c>
      <c r="B25195" t="s">
        <v>411</v>
      </c>
      <c r="C25195" s="70">
        <v>0</v>
      </c>
      <c r="D25195" s="70">
        <v>0</v>
      </c>
      <c r="E25195" s="71">
        <v>44926</v>
      </c>
      <c r="F25195" t="s">
        <v>3788</v>
      </c>
      <c r="G25195" t="s">
        <v>2247</v>
      </c>
      <c r="H25195" t="s">
        <v>1911</v>
      </c>
      <c r="I25195" t="s">
        <v>1911</v>
      </c>
      <c r="J25195" s="40">
        <v>0</v>
      </c>
      <c r="K25195" s="40">
        <v>272.83</v>
      </c>
    </row>
    <row r="25196" spans="1:11" x14ac:dyDescent="0.35">
      <c r="A25196">
        <v>67003</v>
      </c>
      <c r="B25196" t="s">
        <v>411</v>
      </c>
      <c r="C25196" s="70">
        <v>0</v>
      </c>
      <c r="D25196" s="70">
        <v>0</v>
      </c>
      <c r="E25196" s="71">
        <v>44926</v>
      </c>
      <c r="F25196" t="s">
        <v>3787</v>
      </c>
      <c r="G25196" t="s">
        <v>2247</v>
      </c>
      <c r="H25196" t="s">
        <v>1911</v>
      </c>
      <c r="I25196" t="s">
        <v>1911</v>
      </c>
      <c r="J25196" s="40">
        <v>0</v>
      </c>
      <c r="K25196" s="40">
        <v>6491.2</v>
      </c>
    </row>
    <row r="25197" spans="1:11" x14ac:dyDescent="0.35">
      <c r="A25197">
        <v>67003</v>
      </c>
      <c r="B25197" t="s">
        <v>411</v>
      </c>
      <c r="C25197" s="70">
        <v>0</v>
      </c>
      <c r="D25197" s="70">
        <v>0</v>
      </c>
      <c r="E25197" s="71">
        <v>44926</v>
      </c>
      <c r="F25197" t="s">
        <v>3786</v>
      </c>
      <c r="G25197" t="s">
        <v>2247</v>
      </c>
      <c r="H25197" t="s">
        <v>1911</v>
      </c>
      <c r="I25197" t="s">
        <v>1911</v>
      </c>
      <c r="J25197" s="40">
        <v>13.15</v>
      </c>
      <c r="K25197" s="40">
        <v>0</v>
      </c>
    </row>
    <row r="25198" spans="1:11" x14ac:dyDescent="0.35">
      <c r="A25198">
        <v>67003</v>
      </c>
      <c r="B25198" t="s">
        <v>411</v>
      </c>
      <c r="C25198" s="70">
        <v>0</v>
      </c>
      <c r="D25198" s="70">
        <v>0</v>
      </c>
      <c r="E25198" s="71">
        <v>44926</v>
      </c>
      <c r="F25198" t="s">
        <v>3785</v>
      </c>
      <c r="G25198" t="s">
        <v>2247</v>
      </c>
      <c r="H25198" t="s">
        <v>1911</v>
      </c>
      <c r="I25198" t="s">
        <v>1911</v>
      </c>
      <c r="J25198" s="40">
        <v>47.75</v>
      </c>
      <c r="K25198" s="40">
        <v>0</v>
      </c>
    </row>
    <row r="25199" spans="1:11" x14ac:dyDescent="0.35">
      <c r="A25199">
        <v>67003</v>
      </c>
      <c r="B25199" t="s">
        <v>411</v>
      </c>
      <c r="C25199" s="70">
        <v>0</v>
      </c>
      <c r="D25199" s="70">
        <v>0</v>
      </c>
      <c r="E25199" s="71">
        <v>44926</v>
      </c>
      <c r="F25199" t="s">
        <v>3784</v>
      </c>
      <c r="G25199" t="s">
        <v>2247</v>
      </c>
      <c r="H25199" t="s">
        <v>1911</v>
      </c>
      <c r="I25199" t="s">
        <v>1911</v>
      </c>
      <c r="J25199" s="40">
        <v>0</v>
      </c>
      <c r="K25199" s="40">
        <v>65.36</v>
      </c>
    </row>
    <row r="25200" spans="1:11" x14ac:dyDescent="0.35">
      <c r="A25200">
        <v>67003</v>
      </c>
      <c r="B25200" t="s">
        <v>411</v>
      </c>
      <c r="C25200" s="70">
        <v>0</v>
      </c>
      <c r="D25200" s="70">
        <v>0</v>
      </c>
      <c r="E25200" s="71">
        <v>44926</v>
      </c>
      <c r="F25200" t="s">
        <v>3783</v>
      </c>
      <c r="G25200" t="s">
        <v>2247</v>
      </c>
      <c r="H25200" t="s">
        <v>1911</v>
      </c>
      <c r="I25200" t="s">
        <v>1911</v>
      </c>
      <c r="J25200" s="40">
        <v>0</v>
      </c>
      <c r="K25200" s="40">
        <v>6.6</v>
      </c>
    </row>
    <row r="25201" spans="1:11" x14ac:dyDescent="0.35">
      <c r="A25201">
        <v>67003</v>
      </c>
      <c r="B25201" t="s">
        <v>411</v>
      </c>
      <c r="C25201" s="70">
        <v>0</v>
      </c>
      <c r="D25201" s="70">
        <v>0</v>
      </c>
      <c r="E25201" s="71">
        <v>44926</v>
      </c>
      <c r="F25201" t="s">
        <v>3782</v>
      </c>
      <c r="G25201" t="s">
        <v>2247</v>
      </c>
      <c r="H25201" t="s">
        <v>1911</v>
      </c>
      <c r="I25201" t="s">
        <v>1911</v>
      </c>
      <c r="J25201" s="40">
        <v>0</v>
      </c>
      <c r="K25201" s="40">
        <v>30.43</v>
      </c>
    </row>
    <row r="25202" spans="1:11" x14ac:dyDescent="0.35">
      <c r="A25202">
        <v>67003</v>
      </c>
      <c r="B25202" t="s">
        <v>411</v>
      </c>
      <c r="C25202" s="70">
        <v>0</v>
      </c>
      <c r="D25202" s="70">
        <v>0</v>
      </c>
      <c r="E25202" s="71">
        <v>44926</v>
      </c>
      <c r="F25202" t="s">
        <v>3781</v>
      </c>
      <c r="G25202" t="s">
        <v>2247</v>
      </c>
      <c r="H25202" t="s">
        <v>1911</v>
      </c>
      <c r="I25202" t="s">
        <v>1911</v>
      </c>
      <c r="J25202" s="40">
        <v>4570.43</v>
      </c>
      <c r="K25202" s="40">
        <v>0</v>
      </c>
    </row>
    <row r="25203" spans="1:11" x14ac:dyDescent="0.35">
      <c r="A25203">
        <v>67003</v>
      </c>
      <c r="B25203" t="s">
        <v>411</v>
      </c>
      <c r="C25203" s="70">
        <v>0</v>
      </c>
      <c r="D25203" s="70">
        <v>0</v>
      </c>
      <c r="E25203" s="71">
        <v>44926</v>
      </c>
      <c r="F25203" t="s">
        <v>3780</v>
      </c>
      <c r="G25203" t="s">
        <v>2247</v>
      </c>
      <c r="H25203" t="s">
        <v>1911</v>
      </c>
      <c r="I25203" t="s">
        <v>1911</v>
      </c>
      <c r="J25203" s="40">
        <v>474.67</v>
      </c>
      <c r="K25203" s="40">
        <v>0</v>
      </c>
    </row>
    <row r="25204" spans="1:11" x14ac:dyDescent="0.35">
      <c r="A25204">
        <v>67003</v>
      </c>
      <c r="B25204" t="s">
        <v>411</v>
      </c>
      <c r="C25204" s="70">
        <v>0</v>
      </c>
      <c r="D25204" s="70">
        <v>0</v>
      </c>
      <c r="E25204" s="71">
        <v>44926</v>
      </c>
      <c r="F25204" t="s">
        <v>3779</v>
      </c>
      <c r="G25204" t="s">
        <v>2247</v>
      </c>
      <c r="H25204" t="s">
        <v>1911</v>
      </c>
      <c r="I25204" t="s">
        <v>1911</v>
      </c>
      <c r="J25204" s="40">
        <v>6184.55</v>
      </c>
      <c r="K25204" s="40">
        <v>0</v>
      </c>
    </row>
    <row r="25205" spans="1:11" x14ac:dyDescent="0.35">
      <c r="A25205">
        <v>67003</v>
      </c>
      <c r="B25205" t="s">
        <v>411</v>
      </c>
      <c r="C25205" s="70">
        <v>0</v>
      </c>
      <c r="D25205" s="70">
        <v>0</v>
      </c>
      <c r="E25205" s="71">
        <v>44926</v>
      </c>
      <c r="F25205" t="s">
        <v>3778</v>
      </c>
      <c r="G25205" t="s">
        <v>2247</v>
      </c>
      <c r="H25205" t="s">
        <v>1911</v>
      </c>
      <c r="I25205" t="s">
        <v>1911</v>
      </c>
      <c r="J25205" s="40">
        <v>444.47</v>
      </c>
      <c r="K25205" s="40">
        <v>0</v>
      </c>
    </row>
    <row r="25206" spans="1:11" x14ac:dyDescent="0.35">
      <c r="A25206">
        <v>67003</v>
      </c>
      <c r="B25206" t="s">
        <v>411</v>
      </c>
      <c r="C25206" s="70">
        <v>0</v>
      </c>
      <c r="D25206" s="70">
        <v>0</v>
      </c>
      <c r="E25206" s="71">
        <v>44926</v>
      </c>
      <c r="F25206" t="s">
        <v>3777</v>
      </c>
      <c r="G25206" t="s">
        <v>2247</v>
      </c>
      <c r="H25206" t="s">
        <v>1911</v>
      </c>
      <c r="I25206" t="s">
        <v>1911</v>
      </c>
      <c r="J25206" s="40">
        <v>0</v>
      </c>
      <c r="K25206" s="40">
        <v>23602.67</v>
      </c>
    </row>
    <row r="25207" spans="1:11" x14ac:dyDescent="0.35">
      <c r="A25207">
        <v>67003</v>
      </c>
      <c r="B25207" t="s">
        <v>411</v>
      </c>
      <c r="C25207" s="70">
        <v>0</v>
      </c>
      <c r="D25207" s="70">
        <v>0</v>
      </c>
      <c r="E25207" s="71">
        <v>44926</v>
      </c>
      <c r="F25207" t="s">
        <v>3776</v>
      </c>
      <c r="G25207" t="s">
        <v>2247</v>
      </c>
      <c r="H25207" t="s">
        <v>1911</v>
      </c>
      <c r="I25207" t="s">
        <v>1911</v>
      </c>
      <c r="J25207" s="40">
        <v>92555.91</v>
      </c>
      <c r="K25207" s="40">
        <v>0</v>
      </c>
    </row>
    <row r="25208" spans="1:11" x14ac:dyDescent="0.35">
      <c r="A25208">
        <v>67003</v>
      </c>
      <c r="B25208" t="s">
        <v>411</v>
      </c>
      <c r="C25208" s="70">
        <v>0</v>
      </c>
      <c r="D25208" s="70">
        <v>0</v>
      </c>
      <c r="E25208" s="71">
        <v>44926</v>
      </c>
      <c r="F25208" t="s">
        <v>3775</v>
      </c>
      <c r="G25208" t="s">
        <v>2247</v>
      </c>
      <c r="H25208" t="s">
        <v>1911</v>
      </c>
      <c r="I25208" t="s">
        <v>1911</v>
      </c>
      <c r="J25208" s="40">
        <v>54530.19</v>
      </c>
      <c r="K25208" s="40">
        <v>0</v>
      </c>
    </row>
    <row r="25209" spans="1:11" x14ac:dyDescent="0.35">
      <c r="A25209">
        <v>67003</v>
      </c>
      <c r="B25209" t="s">
        <v>411</v>
      </c>
      <c r="C25209" s="70">
        <v>0</v>
      </c>
      <c r="D25209" s="70">
        <v>0</v>
      </c>
      <c r="E25209" s="71">
        <v>44926</v>
      </c>
      <c r="F25209" t="s">
        <v>3774</v>
      </c>
      <c r="G25209" t="s">
        <v>2247</v>
      </c>
      <c r="H25209" t="s">
        <v>1911</v>
      </c>
      <c r="I25209" t="s">
        <v>1911</v>
      </c>
      <c r="J25209" s="40">
        <v>0</v>
      </c>
      <c r="K25209" s="40">
        <v>953.11</v>
      </c>
    </row>
    <row r="25210" spans="1:11" x14ac:dyDescent="0.35">
      <c r="A25210">
        <v>67003</v>
      </c>
      <c r="B25210" t="s">
        <v>411</v>
      </c>
      <c r="C25210" s="70">
        <v>0</v>
      </c>
      <c r="D25210" s="70">
        <v>0</v>
      </c>
      <c r="E25210" s="71">
        <v>44926</v>
      </c>
      <c r="F25210" t="s">
        <v>3773</v>
      </c>
      <c r="G25210" t="s">
        <v>2247</v>
      </c>
      <c r="H25210" t="s">
        <v>1911</v>
      </c>
      <c r="I25210" t="s">
        <v>1911</v>
      </c>
      <c r="J25210" s="40">
        <v>569.94000000000005</v>
      </c>
      <c r="K25210" s="40">
        <v>0</v>
      </c>
    </row>
    <row r="25211" spans="1:11" x14ac:dyDescent="0.35">
      <c r="A25211">
        <v>67003</v>
      </c>
      <c r="B25211" t="s">
        <v>411</v>
      </c>
      <c r="C25211" s="70">
        <v>0</v>
      </c>
      <c r="D25211" s="70">
        <v>0</v>
      </c>
      <c r="E25211" s="71">
        <v>44926</v>
      </c>
      <c r="F25211" t="s">
        <v>3772</v>
      </c>
      <c r="G25211" t="s">
        <v>2247</v>
      </c>
      <c r="H25211" t="s">
        <v>1911</v>
      </c>
      <c r="I25211" t="s">
        <v>1911</v>
      </c>
      <c r="J25211" s="40">
        <v>16.13</v>
      </c>
      <c r="K25211" s="40">
        <v>0</v>
      </c>
    </row>
    <row r="25212" spans="1:11" x14ac:dyDescent="0.35">
      <c r="A25212">
        <v>67003</v>
      </c>
      <c r="B25212" t="s">
        <v>411</v>
      </c>
      <c r="C25212" s="70">
        <v>0</v>
      </c>
      <c r="D25212" s="70">
        <v>0</v>
      </c>
      <c r="E25212" s="71">
        <v>44926</v>
      </c>
      <c r="F25212" t="s">
        <v>3771</v>
      </c>
      <c r="G25212" t="s">
        <v>2247</v>
      </c>
      <c r="H25212" t="s">
        <v>1911</v>
      </c>
      <c r="I25212" t="s">
        <v>1911</v>
      </c>
      <c r="J25212" s="40">
        <v>2983.86</v>
      </c>
      <c r="K25212" s="40">
        <v>0</v>
      </c>
    </row>
    <row r="25213" spans="1:11" x14ac:dyDescent="0.35">
      <c r="A25213">
        <v>67003</v>
      </c>
      <c r="B25213" t="s">
        <v>411</v>
      </c>
      <c r="C25213" s="70">
        <v>0</v>
      </c>
      <c r="D25213" s="70">
        <v>0</v>
      </c>
      <c r="E25213" s="71">
        <v>44926</v>
      </c>
      <c r="F25213" t="s">
        <v>3770</v>
      </c>
      <c r="G25213" t="s">
        <v>2247</v>
      </c>
      <c r="H25213" t="s">
        <v>1911</v>
      </c>
      <c r="I25213" t="s">
        <v>1911</v>
      </c>
      <c r="J25213" s="40">
        <v>1512.09</v>
      </c>
      <c r="K25213" s="40">
        <v>0</v>
      </c>
    </row>
    <row r="25214" spans="1:11" x14ac:dyDescent="0.35">
      <c r="A25214">
        <v>67003</v>
      </c>
      <c r="B25214" t="s">
        <v>411</v>
      </c>
      <c r="C25214" s="70">
        <v>0</v>
      </c>
      <c r="D25214" s="70">
        <v>0</v>
      </c>
      <c r="E25214" s="71">
        <v>44926</v>
      </c>
      <c r="F25214" t="s">
        <v>3769</v>
      </c>
      <c r="G25214" t="s">
        <v>2247</v>
      </c>
      <c r="H25214" t="s">
        <v>1911</v>
      </c>
      <c r="I25214" t="s">
        <v>1911</v>
      </c>
      <c r="J25214" s="40">
        <v>222.96</v>
      </c>
      <c r="K25214" s="40">
        <v>0</v>
      </c>
    </row>
    <row r="25215" spans="1:11" x14ac:dyDescent="0.35">
      <c r="A25215">
        <v>67003</v>
      </c>
      <c r="B25215" t="s">
        <v>411</v>
      </c>
      <c r="C25215" s="70">
        <v>0</v>
      </c>
      <c r="D25215" s="70">
        <v>0</v>
      </c>
      <c r="E25215" s="71">
        <v>44926</v>
      </c>
      <c r="F25215" t="s">
        <v>3768</v>
      </c>
      <c r="G25215" t="s">
        <v>2247</v>
      </c>
      <c r="H25215" t="s">
        <v>1911</v>
      </c>
      <c r="I25215" t="s">
        <v>1911</v>
      </c>
      <c r="J25215" s="40">
        <v>233.34</v>
      </c>
      <c r="K25215" s="40">
        <v>0</v>
      </c>
    </row>
    <row r="25216" spans="1:11" x14ac:dyDescent="0.35">
      <c r="A25216">
        <v>67003</v>
      </c>
      <c r="B25216" t="s">
        <v>411</v>
      </c>
      <c r="C25216" s="70">
        <v>0</v>
      </c>
      <c r="D25216" s="70">
        <v>0</v>
      </c>
      <c r="E25216" s="71">
        <v>44926</v>
      </c>
      <c r="F25216" t="s">
        <v>3767</v>
      </c>
      <c r="G25216" t="s">
        <v>2247</v>
      </c>
      <c r="H25216" t="s">
        <v>1911</v>
      </c>
      <c r="I25216" t="s">
        <v>1911</v>
      </c>
      <c r="J25216" s="40">
        <v>0</v>
      </c>
      <c r="K25216" s="40">
        <v>278.33</v>
      </c>
    </row>
    <row r="25217" spans="1:11" x14ac:dyDescent="0.35">
      <c r="A25217">
        <v>67003</v>
      </c>
      <c r="B25217" t="s">
        <v>411</v>
      </c>
      <c r="C25217" s="70">
        <v>0</v>
      </c>
      <c r="D25217" s="70">
        <v>0</v>
      </c>
      <c r="E25217" s="71">
        <v>44926</v>
      </c>
      <c r="F25217" t="s">
        <v>3766</v>
      </c>
      <c r="G25217" t="s">
        <v>2247</v>
      </c>
      <c r="H25217" t="s">
        <v>1911</v>
      </c>
      <c r="I25217" t="s">
        <v>1911</v>
      </c>
      <c r="J25217" s="40">
        <v>0</v>
      </c>
      <c r="K25217" s="40">
        <v>233.34</v>
      </c>
    </row>
    <row r="25218" spans="1:11" x14ac:dyDescent="0.35">
      <c r="A25218">
        <v>67003</v>
      </c>
      <c r="B25218" t="s">
        <v>411</v>
      </c>
      <c r="C25218" s="70">
        <v>0</v>
      </c>
      <c r="D25218" s="70">
        <v>0</v>
      </c>
      <c r="E25218" s="71">
        <v>44926</v>
      </c>
      <c r="F25218" t="s">
        <v>3765</v>
      </c>
      <c r="G25218" t="s">
        <v>2247</v>
      </c>
      <c r="H25218" t="s">
        <v>1911</v>
      </c>
      <c r="I25218" t="s">
        <v>1911</v>
      </c>
      <c r="J25218" s="40">
        <v>401.31</v>
      </c>
      <c r="K25218" s="40">
        <v>0</v>
      </c>
    </row>
    <row r="25219" spans="1:11" x14ac:dyDescent="0.35">
      <c r="A25219">
        <v>67003</v>
      </c>
      <c r="B25219" t="s">
        <v>411</v>
      </c>
      <c r="C25219" s="70">
        <v>0</v>
      </c>
      <c r="D25219" s="70">
        <v>0</v>
      </c>
      <c r="E25219" s="71">
        <v>44926</v>
      </c>
      <c r="F25219" t="s">
        <v>3764</v>
      </c>
      <c r="G25219" t="s">
        <v>2247</v>
      </c>
      <c r="H25219" t="s">
        <v>1911</v>
      </c>
      <c r="I25219" t="s">
        <v>1911</v>
      </c>
      <c r="J25219" s="40">
        <v>12.02</v>
      </c>
      <c r="K25219" s="40">
        <v>0</v>
      </c>
    </row>
    <row r="25220" spans="1:11" x14ac:dyDescent="0.35">
      <c r="A25220">
        <v>67003</v>
      </c>
      <c r="B25220" t="s">
        <v>411</v>
      </c>
      <c r="C25220" s="70">
        <v>0</v>
      </c>
      <c r="D25220" s="70">
        <v>0</v>
      </c>
      <c r="E25220" s="71">
        <v>44926</v>
      </c>
      <c r="F25220" t="s">
        <v>3763</v>
      </c>
      <c r="G25220" t="s">
        <v>2247</v>
      </c>
      <c r="H25220" t="s">
        <v>1911</v>
      </c>
      <c r="I25220" t="s">
        <v>1911</v>
      </c>
      <c r="J25220" s="40">
        <v>138.78</v>
      </c>
      <c r="K25220" s="40">
        <v>0</v>
      </c>
    </row>
    <row r="25221" spans="1:11" x14ac:dyDescent="0.35">
      <c r="A25221">
        <v>67003</v>
      </c>
      <c r="B25221" t="s">
        <v>411</v>
      </c>
      <c r="C25221" s="70">
        <v>0</v>
      </c>
      <c r="D25221" s="70">
        <v>0</v>
      </c>
      <c r="E25221" s="71">
        <v>44926</v>
      </c>
      <c r="F25221" t="s">
        <v>3762</v>
      </c>
      <c r="G25221" t="s">
        <v>2247</v>
      </c>
      <c r="H25221" t="s">
        <v>1911</v>
      </c>
      <c r="I25221" t="s">
        <v>1911</v>
      </c>
      <c r="J25221" s="40">
        <v>0</v>
      </c>
      <c r="K25221" s="40">
        <v>433.67</v>
      </c>
    </row>
    <row r="25222" spans="1:11" x14ac:dyDescent="0.35">
      <c r="A25222">
        <v>67003</v>
      </c>
      <c r="B25222" t="s">
        <v>411</v>
      </c>
      <c r="C25222" s="70">
        <v>0</v>
      </c>
      <c r="D25222" s="70">
        <v>0</v>
      </c>
      <c r="E25222" s="71">
        <v>44926</v>
      </c>
      <c r="F25222" t="s">
        <v>3761</v>
      </c>
      <c r="G25222" t="s">
        <v>2247</v>
      </c>
      <c r="H25222" t="s">
        <v>1911</v>
      </c>
      <c r="I25222" t="s">
        <v>1911</v>
      </c>
      <c r="J25222" s="40">
        <v>434.8</v>
      </c>
      <c r="K25222" s="40">
        <v>0</v>
      </c>
    </row>
    <row r="25223" spans="1:11" x14ac:dyDescent="0.35">
      <c r="A25223">
        <v>67003</v>
      </c>
      <c r="B25223" t="s">
        <v>411</v>
      </c>
      <c r="C25223" s="70">
        <v>0</v>
      </c>
      <c r="D25223" s="70">
        <v>0</v>
      </c>
      <c r="E25223" s="71">
        <v>44926</v>
      </c>
      <c r="F25223" t="s">
        <v>3760</v>
      </c>
      <c r="G25223" t="s">
        <v>2247</v>
      </c>
      <c r="H25223" t="s">
        <v>1911</v>
      </c>
      <c r="I25223" t="s">
        <v>1911</v>
      </c>
      <c r="J25223" s="40">
        <v>167.11</v>
      </c>
      <c r="K25223" s="40">
        <v>0</v>
      </c>
    </row>
    <row r="25224" spans="1:11" x14ac:dyDescent="0.35">
      <c r="A25224">
        <v>67003</v>
      </c>
      <c r="B25224" t="s">
        <v>411</v>
      </c>
      <c r="C25224" s="70">
        <v>0</v>
      </c>
      <c r="D25224" s="70">
        <v>0</v>
      </c>
      <c r="E25224" s="71">
        <v>44926</v>
      </c>
      <c r="F25224" t="s">
        <v>3759</v>
      </c>
      <c r="G25224" t="s">
        <v>2247</v>
      </c>
      <c r="H25224" t="s">
        <v>1911</v>
      </c>
      <c r="I25224" t="s">
        <v>1911</v>
      </c>
      <c r="J25224" s="40">
        <v>413.43</v>
      </c>
      <c r="K25224" s="40">
        <v>0</v>
      </c>
    </row>
    <row r="25225" spans="1:11" x14ac:dyDescent="0.35">
      <c r="A25225">
        <v>67003</v>
      </c>
      <c r="B25225" t="s">
        <v>411</v>
      </c>
      <c r="C25225" s="70">
        <v>0</v>
      </c>
      <c r="D25225" s="70">
        <v>0</v>
      </c>
      <c r="E25225" s="71">
        <v>44926</v>
      </c>
      <c r="F25225" t="s">
        <v>3758</v>
      </c>
      <c r="G25225" t="s">
        <v>2247</v>
      </c>
      <c r="H25225" t="s">
        <v>1911</v>
      </c>
      <c r="I25225" t="s">
        <v>1911</v>
      </c>
      <c r="J25225" s="40">
        <v>0</v>
      </c>
      <c r="K25225" s="40">
        <v>343.33</v>
      </c>
    </row>
    <row r="25226" spans="1:11" x14ac:dyDescent="0.35">
      <c r="A25226">
        <v>67003</v>
      </c>
      <c r="B25226" t="s">
        <v>411</v>
      </c>
      <c r="C25226" s="70">
        <v>0</v>
      </c>
      <c r="D25226" s="70">
        <v>0</v>
      </c>
      <c r="E25226" s="71">
        <v>44926</v>
      </c>
      <c r="F25226" t="s">
        <v>3757</v>
      </c>
      <c r="G25226" t="s">
        <v>2247</v>
      </c>
      <c r="H25226" t="s">
        <v>1911</v>
      </c>
      <c r="I25226" t="s">
        <v>1911</v>
      </c>
      <c r="J25226" s="40">
        <v>30.53</v>
      </c>
      <c r="K25226" s="40">
        <v>0</v>
      </c>
    </row>
    <row r="25227" spans="1:11" x14ac:dyDescent="0.35">
      <c r="A25227">
        <v>67003</v>
      </c>
      <c r="B25227" t="s">
        <v>411</v>
      </c>
      <c r="C25227" s="70">
        <v>0</v>
      </c>
      <c r="D25227" s="70">
        <v>0</v>
      </c>
      <c r="E25227" s="71">
        <v>44926</v>
      </c>
      <c r="F25227" t="s">
        <v>3756</v>
      </c>
      <c r="G25227" t="s">
        <v>2247</v>
      </c>
      <c r="H25227" t="s">
        <v>1911</v>
      </c>
      <c r="I25227" t="s">
        <v>1911</v>
      </c>
      <c r="J25227" s="40">
        <v>31.89</v>
      </c>
      <c r="K25227" s="40">
        <v>0</v>
      </c>
    </row>
    <row r="25228" spans="1:11" x14ac:dyDescent="0.35">
      <c r="A25228">
        <v>67003</v>
      </c>
      <c r="B25228" t="s">
        <v>411</v>
      </c>
      <c r="C25228" s="70">
        <v>0</v>
      </c>
      <c r="D25228" s="70">
        <v>0</v>
      </c>
      <c r="E25228" s="71">
        <v>44926</v>
      </c>
      <c r="F25228" t="s">
        <v>3755</v>
      </c>
      <c r="G25228" t="s">
        <v>2247</v>
      </c>
      <c r="H25228" t="s">
        <v>1911</v>
      </c>
      <c r="I25228" t="s">
        <v>1911</v>
      </c>
      <c r="J25228" s="40">
        <v>0</v>
      </c>
      <c r="K25228" s="40">
        <v>25.19</v>
      </c>
    </row>
    <row r="25229" spans="1:11" x14ac:dyDescent="0.35">
      <c r="A25229">
        <v>67003</v>
      </c>
      <c r="B25229" t="s">
        <v>411</v>
      </c>
      <c r="C25229" s="70">
        <v>0</v>
      </c>
      <c r="D25229" s="70">
        <v>0</v>
      </c>
      <c r="E25229" s="71">
        <v>44926</v>
      </c>
      <c r="F25229" t="s">
        <v>3754</v>
      </c>
      <c r="G25229" t="s">
        <v>2247</v>
      </c>
      <c r="H25229" t="s">
        <v>1911</v>
      </c>
      <c r="I25229" t="s">
        <v>1911</v>
      </c>
      <c r="J25229" s="40">
        <v>65.16</v>
      </c>
      <c r="K25229" s="40">
        <v>0</v>
      </c>
    </row>
    <row r="25230" spans="1:11" x14ac:dyDescent="0.35">
      <c r="A25230">
        <v>67003</v>
      </c>
      <c r="B25230" t="s">
        <v>411</v>
      </c>
      <c r="C25230" s="70">
        <v>0</v>
      </c>
      <c r="D25230" s="70">
        <v>0</v>
      </c>
      <c r="E25230" s="71">
        <v>44926</v>
      </c>
      <c r="F25230" t="s">
        <v>3753</v>
      </c>
      <c r="G25230" t="s">
        <v>2247</v>
      </c>
      <c r="H25230" t="s">
        <v>1911</v>
      </c>
      <c r="I25230" t="s">
        <v>1911</v>
      </c>
      <c r="J25230" s="40">
        <v>27.56</v>
      </c>
      <c r="K25230" s="40">
        <v>0</v>
      </c>
    </row>
    <row r="25231" spans="1:11" x14ac:dyDescent="0.35">
      <c r="A25231">
        <v>67003</v>
      </c>
      <c r="B25231" t="s">
        <v>411</v>
      </c>
      <c r="C25231" s="70">
        <v>0</v>
      </c>
      <c r="D25231" s="70">
        <v>0</v>
      </c>
      <c r="E25231" s="71">
        <v>44926</v>
      </c>
      <c r="F25231" t="s">
        <v>3752</v>
      </c>
      <c r="G25231" t="s">
        <v>2247</v>
      </c>
      <c r="H25231" t="s">
        <v>1911</v>
      </c>
      <c r="I25231" t="s">
        <v>1911</v>
      </c>
      <c r="J25231" s="40">
        <v>0</v>
      </c>
      <c r="K25231" s="40">
        <v>23.44</v>
      </c>
    </row>
    <row r="25232" spans="1:11" x14ac:dyDescent="0.35">
      <c r="A25232">
        <v>67003</v>
      </c>
      <c r="B25232" t="s">
        <v>411</v>
      </c>
      <c r="C25232" s="70">
        <v>0</v>
      </c>
      <c r="D25232" s="70">
        <v>0</v>
      </c>
      <c r="E25232" s="71">
        <v>44926</v>
      </c>
      <c r="F25232" t="s">
        <v>3751</v>
      </c>
      <c r="G25232" t="s">
        <v>2247</v>
      </c>
      <c r="H25232" t="s">
        <v>1911</v>
      </c>
      <c r="I25232" t="s">
        <v>1911</v>
      </c>
      <c r="J25232" s="40">
        <v>0</v>
      </c>
      <c r="K25232" s="40">
        <v>18.5</v>
      </c>
    </row>
    <row r="25233" spans="1:11" x14ac:dyDescent="0.35">
      <c r="A25233">
        <v>67003</v>
      </c>
      <c r="B25233" t="s">
        <v>411</v>
      </c>
      <c r="C25233" s="70">
        <v>0</v>
      </c>
      <c r="D25233" s="70">
        <v>0</v>
      </c>
      <c r="E25233" s="71">
        <v>44926</v>
      </c>
      <c r="F25233" t="s">
        <v>3750</v>
      </c>
      <c r="G25233" t="s">
        <v>2247</v>
      </c>
      <c r="H25233" t="s">
        <v>1911</v>
      </c>
      <c r="I25233" t="s">
        <v>1911</v>
      </c>
      <c r="J25233" s="40">
        <v>19.5</v>
      </c>
      <c r="K25233" s="40">
        <v>0</v>
      </c>
    </row>
    <row r="25234" spans="1:11" x14ac:dyDescent="0.35">
      <c r="A25234">
        <v>67003</v>
      </c>
      <c r="B25234" t="s">
        <v>411</v>
      </c>
      <c r="C25234" s="70">
        <v>0</v>
      </c>
      <c r="D25234" s="70">
        <v>0</v>
      </c>
      <c r="E25234" s="71">
        <v>44926</v>
      </c>
      <c r="F25234" t="s">
        <v>3749</v>
      </c>
      <c r="G25234" t="s">
        <v>2247</v>
      </c>
      <c r="H25234" t="s">
        <v>1911</v>
      </c>
      <c r="I25234" t="s">
        <v>1911</v>
      </c>
      <c r="J25234" s="40">
        <v>0</v>
      </c>
      <c r="K25234" s="40">
        <v>4.32</v>
      </c>
    </row>
    <row r="25235" spans="1:11" x14ac:dyDescent="0.35">
      <c r="A25235">
        <v>67003</v>
      </c>
      <c r="B25235" t="s">
        <v>411</v>
      </c>
      <c r="C25235" s="70">
        <v>0</v>
      </c>
      <c r="D25235" s="70">
        <v>0</v>
      </c>
      <c r="E25235" s="71">
        <v>44926</v>
      </c>
      <c r="F25235" t="s">
        <v>3748</v>
      </c>
      <c r="G25235" t="s">
        <v>2247</v>
      </c>
      <c r="H25235" t="s">
        <v>1911</v>
      </c>
      <c r="I25235" t="s">
        <v>1911</v>
      </c>
      <c r="J25235" s="40">
        <v>2.2799999999999998</v>
      </c>
      <c r="K25235" s="40">
        <v>0</v>
      </c>
    </row>
    <row r="25236" spans="1:11" x14ac:dyDescent="0.35">
      <c r="A25236">
        <v>67003</v>
      </c>
      <c r="B25236" t="s">
        <v>411</v>
      </c>
      <c r="C25236" s="70">
        <v>0</v>
      </c>
      <c r="D25236" s="70">
        <v>0</v>
      </c>
      <c r="E25236" s="71">
        <v>44926</v>
      </c>
      <c r="F25236" t="s">
        <v>3747</v>
      </c>
      <c r="G25236" t="s">
        <v>2247</v>
      </c>
      <c r="H25236" t="s">
        <v>1911</v>
      </c>
      <c r="I25236" t="s">
        <v>1911</v>
      </c>
      <c r="J25236" s="40">
        <v>22.49</v>
      </c>
      <c r="K25236" s="40">
        <v>0</v>
      </c>
    </row>
    <row r="25237" spans="1:11" x14ac:dyDescent="0.35">
      <c r="A25237">
        <v>67003</v>
      </c>
      <c r="B25237" t="s">
        <v>411</v>
      </c>
      <c r="C25237" s="70">
        <v>0</v>
      </c>
      <c r="D25237" s="70">
        <v>0</v>
      </c>
      <c r="E25237" s="71">
        <v>44926</v>
      </c>
      <c r="F25237" t="s">
        <v>3746</v>
      </c>
      <c r="G25237" t="s">
        <v>2247</v>
      </c>
      <c r="H25237" t="s">
        <v>1911</v>
      </c>
      <c r="I25237" t="s">
        <v>1911</v>
      </c>
      <c r="J25237" s="40">
        <v>2.11</v>
      </c>
      <c r="K25237" s="40">
        <v>0</v>
      </c>
    </row>
    <row r="25238" spans="1:11" x14ac:dyDescent="0.35">
      <c r="A25238">
        <v>67003</v>
      </c>
      <c r="B25238" t="s">
        <v>411</v>
      </c>
      <c r="C25238" s="70">
        <v>0</v>
      </c>
      <c r="D25238" s="70">
        <v>0</v>
      </c>
      <c r="E25238" s="71">
        <v>44926</v>
      </c>
      <c r="F25238" t="s">
        <v>3745</v>
      </c>
      <c r="G25238" t="s">
        <v>2247</v>
      </c>
      <c r="H25238" t="s">
        <v>1911</v>
      </c>
      <c r="I25238" t="s">
        <v>1911</v>
      </c>
      <c r="J25238" s="40">
        <v>51.85</v>
      </c>
      <c r="K25238" s="40">
        <v>0</v>
      </c>
    </row>
    <row r="25239" spans="1:11" x14ac:dyDescent="0.35">
      <c r="A25239">
        <v>67003</v>
      </c>
      <c r="B25239" t="s">
        <v>411</v>
      </c>
      <c r="C25239" s="70">
        <v>0</v>
      </c>
      <c r="D25239" s="70">
        <v>0</v>
      </c>
      <c r="E25239" s="71">
        <v>44926</v>
      </c>
      <c r="F25239" t="s">
        <v>3744</v>
      </c>
      <c r="G25239" t="s">
        <v>2247</v>
      </c>
      <c r="H25239" t="s">
        <v>1911</v>
      </c>
      <c r="I25239" t="s">
        <v>1911</v>
      </c>
      <c r="J25239" s="40">
        <v>34.200000000000003</v>
      </c>
      <c r="K25239" s="40">
        <v>0</v>
      </c>
    </row>
    <row r="25240" spans="1:11" x14ac:dyDescent="0.35">
      <c r="A25240">
        <v>67003</v>
      </c>
      <c r="B25240" t="s">
        <v>411</v>
      </c>
      <c r="C25240" s="70">
        <v>0</v>
      </c>
      <c r="D25240" s="70">
        <v>0</v>
      </c>
      <c r="E25240" s="71">
        <v>44926</v>
      </c>
      <c r="F25240" t="s">
        <v>3743</v>
      </c>
      <c r="G25240" t="s">
        <v>2247</v>
      </c>
      <c r="H25240" t="s">
        <v>1911</v>
      </c>
      <c r="I25240" t="s">
        <v>1911</v>
      </c>
      <c r="J25240" s="40">
        <v>0</v>
      </c>
      <c r="K25240" s="40">
        <v>15.22</v>
      </c>
    </row>
    <row r="25241" spans="1:11" x14ac:dyDescent="0.35">
      <c r="A25241">
        <v>67003</v>
      </c>
      <c r="B25241" t="s">
        <v>411</v>
      </c>
      <c r="C25241" s="70">
        <v>0</v>
      </c>
      <c r="D25241" s="70">
        <v>0</v>
      </c>
      <c r="E25241" s="71">
        <v>44926</v>
      </c>
      <c r="F25241" t="s">
        <v>3742</v>
      </c>
      <c r="G25241" t="s">
        <v>2247</v>
      </c>
      <c r="H25241" t="s">
        <v>1911</v>
      </c>
      <c r="I25241" t="s">
        <v>1911</v>
      </c>
      <c r="J25241" s="40">
        <v>0</v>
      </c>
      <c r="K25241" s="40">
        <v>0.5</v>
      </c>
    </row>
    <row r="25242" spans="1:11" x14ac:dyDescent="0.35">
      <c r="A25242">
        <v>67003</v>
      </c>
      <c r="B25242" t="s">
        <v>411</v>
      </c>
      <c r="C25242" s="70">
        <v>0</v>
      </c>
      <c r="D25242" s="70">
        <v>0</v>
      </c>
      <c r="E25242" s="71">
        <v>44926</v>
      </c>
      <c r="F25242" t="s">
        <v>3741</v>
      </c>
      <c r="G25242" t="s">
        <v>2247</v>
      </c>
      <c r="H25242" t="s">
        <v>1911</v>
      </c>
      <c r="I25242" t="s">
        <v>1911</v>
      </c>
      <c r="J25242" s="40">
        <v>10.35</v>
      </c>
      <c r="K25242" s="40">
        <v>0</v>
      </c>
    </row>
    <row r="25243" spans="1:11" x14ac:dyDescent="0.35">
      <c r="A25243">
        <v>67003</v>
      </c>
      <c r="B25243" t="s">
        <v>411</v>
      </c>
      <c r="C25243" s="70">
        <v>0</v>
      </c>
      <c r="D25243" s="70">
        <v>0</v>
      </c>
      <c r="E25243" s="71">
        <v>44926</v>
      </c>
      <c r="F25243" t="s">
        <v>3740</v>
      </c>
      <c r="G25243" t="s">
        <v>2247</v>
      </c>
      <c r="H25243" t="s">
        <v>1911</v>
      </c>
      <c r="I25243" t="s">
        <v>1911</v>
      </c>
      <c r="J25243" s="40">
        <v>25.19</v>
      </c>
      <c r="K25243" s="40">
        <v>0</v>
      </c>
    </row>
    <row r="25244" spans="1:11" x14ac:dyDescent="0.35">
      <c r="A25244">
        <v>67003</v>
      </c>
      <c r="B25244" t="s">
        <v>411</v>
      </c>
      <c r="C25244" s="70">
        <v>0</v>
      </c>
      <c r="D25244" s="70">
        <v>0</v>
      </c>
      <c r="E25244" s="71">
        <v>44926</v>
      </c>
      <c r="F25244" t="s">
        <v>3739</v>
      </c>
      <c r="G25244" t="s">
        <v>2247</v>
      </c>
      <c r="H25244" t="s">
        <v>1911</v>
      </c>
      <c r="I25244" t="s">
        <v>1911</v>
      </c>
      <c r="J25244" s="40">
        <v>19</v>
      </c>
      <c r="K25244" s="40">
        <v>0</v>
      </c>
    </row>
    <row r="25245" spans="1:11" x14ac:dyDescent="0.35">
      <c r="A25245">
        <v>67003</v>
      </c>
      <c r="B25245" t="s">
        <v>411</v>
      </c>
      <c r="C25245" s="70">
        <v>0</v>
      </c>
      <c r="D25245" s="70">
        <v>0</v>
      </c>
      <c r="E25245" s="71">
        <v>44926</v>
      </c>
      <c r="F25245" t="s">
        <v>3738</v>
      </c>
      <c r="G25245" t="s">
        <v>2247</v>
      </c>
      <c r="H25245" t="s">
        <v>1911</v>
      </c>
      <c r="I25245" t="s">
        <v>1911</v>
      </c>
      <c r="J25245" s="40">
        <v>0</v>
      </c>
      <c r="K25245" s="40">
        <v>1.91</v>
      </c>
    </row>
    <row r="25246" spans="1:11" x14ac:dyDescent="0.35">
      <c r="A25246">
        <v>67003</v>
      </c>
      <c r="B25246" t="s">
        <v>411</v>
      </c>
      <c r="C25246" s="70">
        <v>0</v>
      </c>
      <c r="D25246" s="70">
        <v>0</v>
      </c>
      <c r="E25246" s="71">
        <v>44926</v>
      </c>
      <c r="F25246" t="s">
        <v>3737</v>
      </c>
      <c r="G25246" t="s">
        <v>2247</v>
      </c>
      <c r="H25246" t="s">
        <v>1911</v>
      </c>
      <c r="I25246" t="s">
        <v>1911</v>
      </c>
      <c r="J25246" s="40">
        <v>1.39</v>
      </c>
      <c r="K25246" s="40">
        <v>0</v>
      </c>
    </row>
    <row r="25247" spans="1:11" x14ac:dyDescent="0.35">
      <c r="A25247">
        <v>67003</v>
      </c>
      <c r="B25247" t="s">
        <v>411</v>
      </c>
      <c r="C25247" s="70">
        <v>0</v>
      </c>
      <c r="D25247" s="70">
        <v>0</v>
      </c>
      <c r="E25247" s="71">
        <v>44926</v>
      </c>
      <c r="F25247" t="s">
        <v>3736</v>
      </c>
      <c r="G25247" t="s">
        <v>2247</v>
      </c>
      <c r="H25247" t="s">
        <v>1911</v>
      </c>
      <c r="I25247" t="s">
        <v>1911</v>
      </c>
      <c r="J25247" s="40">
        <v>0.71</v>
      </c>
      <c r="K25247" s="40">
        <v>0</v>
      </c>
    </row>
    <row r="25248" spans="1:11" x14ac:dyDescent="0.35">
      <c r="A25248">
        <v>67003</v>
      </c>
      <c r="B25248" t="s">
        <v>411</v>
      </c>
      <c r="C25248" s="70">
        <v>0</v>
      </c>
      <c r="D25248" s="70">
        <v>0</v>
      </c>
      <c r="E25248" s="71">
        <v>44926</v>
      </c>
      <c r="F25248" t="s">
        <v>3735</v>
      </c>
      <c r="G25248" t="s">
        <v>2247</v>
      </c>
      <c r="H25248" t="s">
        <v>1911</v>
      </c>
      <c r="I25248" t="s">
        <v>1911</v>
      </c>
      <c r="J25248" s="40">
        <v>0.57999999999999996</v>
      </c>
      <c r="K25248" s="40">
        <v>0</v>
      </c>
    </row>
    <row r="25249" spans="1:11" x14ac:dyDescent="0.35">
      <c r="A25249">
        <v>67003</v>
      </c>
      <c r="B25249" t="s">
        <v>411</v>
      </c>
      <c r="C25249" s="70">
        <v>0</v>
      </c>
      <c r="D25249" s="70">
        <v>0</v>
      </c>
      <c r="E25249" s="71">
        <v>44926</v>
      </c>
      <c r="F25249" t="s">
        <v>3734</v>
      </c>
      <c r="G25249" t="s">
        <v>2247</v>
      </c>
      <c r="H25249" t="s">
        <v>1911</v>
      </c>
      <c r="I25249" t="s">
        <v>1911</v>
      </c>
      <c r="J25249" s="40">
        <v>0</v>
      </c>
      <c r="K25249" s="40">
        <v>3.74</v>
      </c>
    </row>
    <row r="25250" spans="1:11" x14ac:dyDescent="0.35">
      <c r="A25250">
        <v>67003</v>
      </c>
      <c r="B25250" t="s">
        <v>411</v>
      </c>
      <c r="C25250" s="70">
        <v>0</v>
      </c>
      <c r="D25250" s="70">
        <v>0</v>
      </c>
      <c r="E25250" s="71">
        <v>44926</v>
      </c>
      <c r="F25250" t="s">
        <v>3733</v>
      </c>
      <c r="G25250" t="s">
        <v>2247</v>
      </c>
      <c r="H25250" t="s">
        <v>1911</v>
      </c>
      <c r="I25250" t="s">
        <v>1911</v>
      </c>
      <c r="J25250" s="40">
        <v>5013.03</v>
      </c>
      <c r="K25250" s="40">
        <v>0</v>
      </c>
    </row>
    <row r="25251" spans="1:11" x14ac:dyDescent="0.35">
      <c r="A25251">
        <v>67003</v>
      </c>
      <c r="B25251" t="s">
        <v>411</v>
      </c>
      <c r="C25251" s="70">
        <v>0</v>
      </c>
      <c r="D25251" s="70">
        <v>0</v>
      </c>
      <c r="E25251" s="71">
        <v>44926</v>
      </c>
      <c r="F25251" t="s">
        <v>3732</v>
      </c>
      <c r="G25251" t="s">
        <v>2247</v>
      </c>
      <c r="H25251" t="s">
        <v>1911</v>
      </c>
      <c r="I25251" t="s">
        <v>1911</v>
      </c>
      <c r="J25251" s="40">
        <v>6.83</v>
      </c>
      <c r="K25251" s="40">
        <v>0</v>
      </c>
    </row>
    <row r="25252" spans="1:11" x14ac:dyDescent="0.35">
      <c r="A25252">
        <v>67003</v>
      </c>
      <c r="B25252" t="s">
        <v>411</v>
      </c>
      <c r="C25252" s="70">
        <v>0</v>
      </c>
      <c r="D25252" s="70">
        <v>0</v>
      </c>
      <c r="E25252" s="71">
        <v>44926</v>
      </c>
      <c r="F25252" t="s">
        <v>3731</v>
      </c>
      <c r="G25252" t="s">
        <v>2247</v>
      </c>
      <c r="H25252" t="s">
        <v>1911</v>
      </c>
      <c r="I25252" t="s">
        <v>1911</v>
      </c>
      <c r="J25252" s="40">
        <v>203.45</v>
      </c>
      <c r="K25252" s="40">
        <v>0</v>
      </c>
    </row>
    <row r="25253" spans="1:11" x14ac:dyDescent="0.35">
      <c r="A25253">
        <v>67003</v>
      </c>
      <c r="B25253" t="s">
        <v>411</v>
      </c>
      <c r="C25253" s="70">
        <v>0</v>
      </c>
      <c r="D25253" s="70">
        <v>0</v>
      </c>
      <c r="E25253" s="71">
        <v>44926</v>
      </c>
      <c r="F25253" t="s">
        <v>3730</v>
      </c>
      <c r="G25253" t="s">
        <v>2247</v>
      </c>
      <c r="H25253" t="s">
        <v>1911</v>
      </c>
      <c r="I25253" t="s">
        <v>1911</v>
      </c>
      <c r="J25253" s="40">
        <v>42.42</v>
      </c>
      <c r="K25253" s="40">
        <v>0</v>
      </c>
    </row>
    <row r="25254" spans="1:11" x14ac:dyDescent="0.35">
      <c r="A25254">
        <v>67003</v>
      </c>
      <c r="B25254" t="s">
        <v>411</v>
      </c>
      <c r="C25254" s="70">
        <v>0</v>
      </c>
      <c r="D25254" s="70">
        <v>0</v>
      </c>
      <c r="E25254" s="71">
        <v>44926</v>
      </c>
      <c r="F25254" t="s">
        <v>3729</v>
      </c>
      <c r="G25254" t="s">
        <v>2247</v>
      </c>
      <c r="H25254" t="s">
        <v>1911</v>
      </c>
      <c r="I25254" t="s">
        <v>1911</v>
      </c>
      <c r="J25254" s="40">
        <v>96.69</v>
      </c>
      <c r="K25254" s="40">
        <v>0</v>
      </c>
    </row>
    <row r="25255" spans="1:11" x14ac:dyDescent="0.35">
      <c r="A25255">
        <v>67003</v>
      </c>
      <c r="B25255" t="s">
        <v>411</v>
      </c>
      <c r="C25255" s="70">
        <v>0</v>
      </c>
      <c r="D25255" s="70">
        <v>0</v>
      </c>
      <c r="E25255" s="71">
        <v>44926</v>
      </c>
      <c r="F25255" t="s">
        <v>3728</v>
      </c>
      <c r="G25255" t="s">
        <v>2247</v>
      </c>
      <c r="H25255" t="s">
        <v>1911</v>
      </c>
      <c r="I25255" t="s">
        <v>1911</v>
      </c>
      <c r="J25255" s="40">
        <v>52.53</v>
      </c>
      <c r="K25255" s="40">
        <v>0</v>
      </c>
    </row>
    <row r="25256" spans="1:11" x14ac:dyDescent="0.35">
      <c r="A25256">
        <v>67003</v>
      </c>
      <c r="B25256" t="s">
        <v>411</v>
      </c>
      <c r="C25256" s="70">
        <v>0</v>
      </c>
      <c r="D25256" s="70">
        <v>0</v>
      </c>
      <c r="E25256" s="71">
        <v>44926</v>
      </c>
      <c r="F25256" t="s">
        <v>3727</v>
      </c>
      <c r="G25256" t="s">
        <v>2247</v>
      </c>
      <c r="H25256" t="s">
        <v>1911</v>
      </c>
      <c r="I25256" t="s">
        <v>1911</v>
      </c>
      <c r="J25256" s="40">
        <v>529.41999999999996</v>
      </c>
      <c r="K25256" s="40">
        <v>0</v>
      </c>
    </row>
    <row r="25257" spans="1:11" x14ac:dyDescent="0.35">
      <c r="A25257">
        <v>67003</v>
      </c>
      <c r="B25257" t="s">
        <v>411</v>
      </c>
      <c r="C25257" s="70">
        <v>0</v>
      </c>
      <c r="D25257" s="70">
        <v>0</v>
      </c>
      <c r="E25257" s="71">
        <v>44926</v>
      </c>
      <c r="F25257" t="s">
        <v>3726</v>
      </c>
      <c r="G25257" t="s">
        <v>2247</v>
      </c>
      <c r="H25257" t="s">
        <v>1911</v>
      </c>
      <c r="I25257" t="s">
        <v>1911</v>
      </c>
      <c r="J25257" s="40">
        <v>11698.09</v>
      </c>
      <c r="K25257" s="40">
        <v>0</v>
      </c>
    </row>
    <row r="25258" spans="1:11" x14ac:dyDescent="0.35">
      <c r="A25258">
        <v>67003</v>
      </c>
      <c r="B25258" t="s">
        <v>411</v>
      </c>
      <c r="C25258" s="70">
        <v>0</v>
      </c>
      <c r="D25258" s="70">
        <v>0</v>
      </c>
      <c r="E25258" s="71">
        <v>44926</v>
      </c>
      <c r="F25258" t="s">
        <v>3725</v>
      </c>
      <c r="G25258" t="s">
        <v>2247</v>
      </c>
      <c r="H25258" t="s">
        <v>1911</v>
      </c>
      <c r="I25258" t="s">
        <v>1911</v>
      </c>
      <c r="J25258" s="40">
        <v>50.24</v>
      </c>
      <c r="K25258" s="40">
        <v>0</v>
      </c>
    </row>
    <row r="25259" spans="1:11" x14ac:dyDescent="0.35">
      <c r="A25259">
        <v>67003</v>
      </c>
      <c r="B25259" t="s">
        <v>411</v>
      </c>
      <c r="C25259" s="70">
        <v>0</v>
      </c>
      <c r="D25259" s="70">
        <v>0</v>
      </c>
      <c r="E25259" s="71">
        <v>44926</v>
      </c>
      <c r="F25259" t="s">
        <v>3724</v>
      </c>
      <c r="G25259" t="s">
        <v>2247</v>
      </c>
      <c r="H25259" t="s">
        <v>1911</v>
      </c>
      <c r="I25259" t="s">
        <v>1911</v>
      </c>
      <c r="J25259" s="40">
        <v>5.78</v>
      </c>
      <c r="K25259" s="40">
        <v>0</v>
      </c>
    </row>
    <row r="25260" spans="1:11" x14ac:dyDescent="0.35">
      <c r="A25260">
        <v>67003</v>
      </c>
      <c r="B25260" t="s">
        <v>411</v>
      </c>
      <c r="C25260" s="70">
        <v>0</v>
      </c>
      <c r="D25260" s="70">
        <v>0</v>
      </c>
      <c r="E25260" s="71">
        <v>44926</v>
      </c>
      <c r="F25260" t="s">
        <v>3723</v>
      </c>
      <c r="G25260" t="s">
        <v>2247</v>
      </c>
      <c r="H25260" t="s">
        <v>1911</v>
      </c>
      <c r="I25260" t="s">
        <v>1911</v>
      </c>
      <c r="J25260" s="40">
        <v>32.700000000000003</v>
      </c>
      <c r="K25260" s="40">
        <v>0</v>
      </c>
    </row>
    <row r="25261" spans="1:11" x14ac:dyDescent="0.35">
      <c r="A25261">
        <v>67003</v>
      </c>
      <c r="B25261" t="s">
        <v>411</v>
      </c>
      <c r="C25261" s="70">
        <v>0</v>
      </c>
      <c r="D25261" s="70">
        <v>0</v>
      </c>
      <c r="E25261" s="71">
        <v>44926</v>
      </c>
      <c r="F25261" t="s">
        <v>3722</v>
      </c>
      <c r="G25261" t="s">
        <v>2247</v>
      </c>
      <c r="H25261" t="s">
        <v>1911</v>
      </c>
      <c r="I25261" t="s">
        <v>1911</v>
      </c>
      <c r="J25261" s="40">
        <v>0</v>
      </c>
      <c r="K25261" s="40">
        <v>29.84</v>
      </c>
    </row>
    <row r="25262" spans="1:11" x14ac:dyDescent="0.35">
      <c r="A25262">
        <v>67003</v>
      </c>
      <c r="B25262" t="s">
        <v>411</v>
      </c>
      <c r="C25262" s="70">
        <v>0</v>
      </c>
      <c r="D25262" s="70">
        <v>0</v>
      </c>
      <c r="E25262" s="71">
        <v>44926</v>
      </c>
      <c r="F25262" t="s">
        <v>3721</v>
      </c>
      <c r="G25262" t="s">
        <v>2247</v>
      </c>
      <c r="H25262" t="s">
        <v>1911</v>
      </c>
      <c r="I25262" t="s">
        <v>1911</v>
      </c>
      <c r="J25262" s="40">
        <v>62.76</v>
      </c>
      <c r="K25262" s="40">
        <v>0</v>
      </c>
    </row>
    <row r="25263" spans="1:11" x14ac:dyDescent="0.35">
      <c r="A25263">
        <v>67003</v>
      </c>
      <c r="B25263" t="s">
        <v>411</v>
      </c>
      <c r="C25263" s="70">
        <v>0</v>
      </c>
      <c r="D25263" s="70">
        <v>0</v>
      </c>
      <c r="E25263" s="71">
        <v>44926</v>
      </c>
      <c r="F25263" t="s">
        <v>3720</v>
      </c>
      <c r="G25263" t="s">
        <v>2247</v>
      </c>
      <c r="H25263" t="s">
        <v>1911</v>
      </c>
      <c r="I25263" t="s">
        <v>1911</v>
      </c>
      <c r="J25263" s="40">
        <v>0</v>
      </c>
      <c r="K25263" s="40">
        <v>10.42</v>
      </c>
    </row>
    <row r="25264" spans="1:11" x14ac:dyDescent="0.35">
      <c r="A25264">
        <v>67003</v>
      </c>
      <c r="B25264" t="s">
        <v>411</v>
      </c>
      <c r="C25264" s="70">
        <v>0</v>
      </c>
      <c r="D25264" s="70">
        <v>0</v>
      </c>
      <c r="E25264" s="71">
        <v>44926</v>
      </c>
      <c r="F25264" t="s">
        <v>3719</v>
      </c>
      <c r="G25264" t="s">
        <v>2247</v>
      </c>
      <c r="H25264" t="s">
        <v>1911</v>
      </c>
      <c r="I25264" t="s">
        <v>1911</v>
      </c>
      <c r="J25264" s="40">
        <v>0</v>
      </c>
      <c r="K25264" s="40">
        <v>9.09</v>
      </c>
    </row>
    <row r="25265" spans="1:11" x14ac:dyDescent="0.35">
      <c r="A25265">
        <v>67003</v>
      </c>
      <c r="B25265" t="s">
        <v>411</v>
      </c>
      <c r="C25265" s="70">
        <v>0</v>
      </c>
      <c r="D25265" s="70">
        <v>0</v>
      </c>
      <c r="E25265" s="71">
        <v>44926</v>
      </c>
      <c r="F25265" t="s">
        <v>3718</v>
      </c>
      <c r="G25265" t="s">
        <v>2247</v>
      </c>
      <c r="H25265" t="s">
        <v>1911</v>
      </c>
      <c r="I25265" t="s">
        <v>1911</v>
      </c>
      <c r="J25265" s="40">
        <v>44.27</v>
      </c>
      <c r="K25265" s="40">
        <v>0</v>
      </c>
    </row>
    <row r="25266" spans="1:11" x14ac:dyDescent="0.35">
      <c r="A25266">
        <v>67003</v>
      </c>
      <c r="B25266" t="s">
        <v>411</v>
      </c>
      <c r="C25266" s="70">
        <v>0</v>
      </c>
      <c r="D25266" s="70">
        <v>0</v>
      </c>
      <c r="E25266" s="71">
        <v>44926</v>
      </c>
      <c r="F25266" t="s">
        <v>3717</v>
      </c>
      <c r="G25266" t="s">
        <v>2247</v>
      </c>
      <c r="H25266" t="s">
        <v>1911</v>
      </c>
      <c r="I25266" t="s">
        <v>1911</v>
      </c>
      <c r="J25266" s="40">
        <v>309.75</v>
      </c>
      <c r="K25266" s="40">
        <v>0</v>
      </c>
    </row>
    <row r="25267" spans="1:11" x14ac:dyDescent="0.35">
      <c r="A25267">
        <v>67003</v>
      </c>
      <c r="B25267" t="s">
        <v>411</v>
      </c>
      <c r="C25267" s="70">
        <v>0</v>
      </c>
      <c r="D25267" s="70">
        <v>0</v>
      </c>
      <c r="E25267" s="71">
        <v>44926</v>
      </c>
      <c r="F25267" t="s">
        <v>3716</v>
      </c>
      <c r="G25267" t="s">
        <v>2247</v>
      </c>
      <c r="H25267" t="s">
        <v>1911</v>
      </c>
      <c r="I25267" t="s">
        <v>1911</v>
      </c>
      <c r="J25267" s="40">
        <v>0</v>
      </c>
      <c r="K25267" s="40">
        <v>4.05</v>
      </c>
    </row>
    <row r="25268" spans="1:11" x14ac:dyDescent="0.35">
      <c r="A25268">
        <v>67003</v>
      </c>
      <c r="B25268" t="s">
        <v>411</v>
      </c>
      <c r="C25268" s="70">
        <v>0</v>
      </c>
      <c r="D25268" s="70">
        <v>0</v>
      </c>
      <c r="E25268" s="71">
        <v>44926</v>
      </c>
      <c r="F25268" t="s">
        <v>3715</v>
      </c>
      <c r="G25268" t="s">
        <v>2247</v>
      </c>
      <c r="H25268" t="s">
        <v>1911</v>
      </c>
      <c r="I25268" t="s">
        <v>1911</v>
      </c>
      <c r="J25268" s="40">
        <v>0</v>
      </c>
      <c r="K25268" s="40">
        <v>84.87</v>
      </c>
    </row>
    <row r="25269" spans="1:11" x14ac:dyDescent="0.35">
      <c r="A25269">
        <v>67003</v>
      </c>
      <c r="B25269" t="s">
        <v>411</v>
      </c>
      <c r="C25269" s="70">
        <v>0</v>
      </c>
      <c r="D25269" s="70">
        <v>0</v>
      </c>
      <c r="E25269" s="71">
        <v>44926</v>
      </c>
      <c r="F25269" t="s">
        <v>3714</v>
      </c>
      <c r="G25269" t="s">
        <v>2247</v>
      </c>
      <c r="H25269" t="s">
        <v>1911</v>
      </c>
      <c r="I25269" t="s">
        <v>1911</v>
      </c>
      <c r="J25269" s="40">
        <v>10.26</v>
      </c>
      <c r="K25269" s="40">
        <v>0</v>
      </c>
    </row>
    <row r="25270" spans="1:11" x14ac:dyDescent="0.35">
      <c r="A25270">
        <v>67003</v>
      </c>
      <c r="B25270" t="s">
        <v>411</v>
      </c>
      <c r="C25270" s="70">
        <v>0</v>
      </c>
      <c r="D25270" s="70">
        <v>0</v>
      </c>
      <c r="E25270" s="71">
        <v>44926</v>
      </c>
      <c r="F25270" t="s">
        <v>3713</v>
      </c>
      <c r="G25270" t="s">
        <v>2247</v>
      </c>
      <c r="H25270" t="s">
        <v>1911</v>
      </c>
      <c r="I25270" t="s">
        <v>1911</v>
      </c>
      <c r="J25270" s="40">
        <v>0</v>
      </c>
      <c r="K25270" s="40">
        <v>315.77999999999997</v>
      </c>
    </row>
    <row r="25271" spans="1:11" x14ac:dyDescent="0.35">
      <c r="A25271">
        <v>67003</v>
      </c>
      <c r="B25271" t="s">
        <v>411</v>
      </c>
      <c r="C25271" s="70">
        <v>0</v>
      </c>
      <c r="D25271" s="70">
        <v>0</v>
      </c>
      <c r="E25271" s="71">
        <v>44926</v>
      </c>
      <c r="F25271" t="s">
        <v>3712</v>
      </c>
      <c r="G25271" t="s">
        <v>2247</v>
      </c>
      <c r="H25271" t="s">
        <v>1911</v>
      </c>
      <c r="I25271" t="s">
        <v>1911</v>
      </c>
      <c r="J25271" s="40">
        <v>0</v>
      </c>
      <c r="K25271" s="40">
        <v>3.11</v>
      </c>
    </row>
    <row r="25272" spans="1:11" x14ac:dyDescent="0.35">
      <c r="A25272">
        <v>67003</v>
      </c>
      <c r="B25272" t="s">
        <v>411</v>
      </c>
      <c r="C25272" s="70">
        <v>0</v>
      </c>
      <c r="D25272" s="70">
        <v>0</v>
      </c>
      <c r="E25272" s="71">
        <v>44926</v>
      </c>
      <c r="F25272" t="s">
        <v>3711</v>
      </c>
      <c r="G25272" t="s">
        <v>2247</v>
      </c>
      <c r="H25272" t="s">
        <v>1911</v>
      </c>
      <c r="I25272" t="s">
        <v>1911</v>
      </c>
      <c r="J25272" s="40">
        <v>0</v>
      </c>
      <c r="K25272" s="40">
        <v>14.37</v>
      </c>
    </row>
    <row r="25273" spans="1:11" x14ac:dyDescent="0.35">
      <c r="A25273">
        <v>67003</v>
      </c>
      <c r="B25273" t="s">
        <v>411</v>
      </c>
      <c r="C25273" s="70">
        <v>0</v>
      </c>
      <c r="D25273" s="70">
        <v>0</v>
      </c>
      <c r="E25273" s="71">
        <v>44926</v>
      </c>
      <c r="F25273" t="s">
        <v>3710</v>
      </c>
      <c r="G25273" t="s">
        <v>2247</v>
      </c>
      <c r="H25273" t="s">
        <v>1911</v>
      </c>
      <c r="I25273" t="s">
        <v>1911</v>
      </c>
      <c r="J25273" s="40">
        <v>0</v>
      </c>
      <c r="K25273" s="40">
        <v>106.06</v>
      </c>
    </row>
    <row r="25274" spans="1:11" x14ac:dyDescent="0.35">
      <c r="A25274">
        <v>67003</v>
      </c>
      <c r="B25274" t="s">
        <v>411</v>
      </c>
      <c r="C25274" s="70">
        <v>0</v>
      </c>
      <c r="D25274" s="70">
        <v>0</v>
      </c>
      <c r="E25274" s="71">
        <v>44926</v>
      </c>
      <c r="F25274" t="s">
        <v>3709</v>
      </c>
      <c r="G25274" t="s">
        <v>2247</v>
      </c>
      <c r="H25274" t="s">
        <v>1911</v>
      </c>
      <c r="I25274" t="s">
        <v>1911</v>
      </c>
      <c r="J25274" s="40">
        <v>0</v>
      </c>
      <c r="K25274" s="40">
        <v>57.06</v>
      </c>
    </row>
    <row r="25275" spans="1:11" x14ac:dyDescent="0.35">
      <c r="A25275">
        <v>67003</v>
      </c>
      <c r="B25275" t="s">
        <v>411</v>
      </c>
      <c r="C25275" s="70">
        <v>0</v>
      </c>
      <c r="D25275" s="70">
        <v>0</v>
      </c>
      <c r="E25275" s="71">
        <v>44926</v>
      </c>
      <c r="F25275" t="s">
        <v>3708</v>
      </c>
      <c r="G25275" t="s">
        <v>2247</v>
      </c>
      <c r="H25275" t="s">
        <v>1911</v>
      </c>
      <c r="I25275" t="s">
        <v>1911</v>
      </c>
      <c r="J25275" s="40">
        <v>0.08</v>
      </c>
      <c r="K25275" s="40">
        <v>0</v>
      </c>
    </row>
    <row r="25276" spans="1:11" x14ac:dyDescent="0.35">
      <c r="A25276">
        <v>67003</v>
      </c>
      <c r="B25276" t="s">
        <v>411</v>
      </c>
      <c r="C25276" s="70">
        <v>0</v>
      </c>
      <c r="D25276" s="70">
        <v>0</v>
      </c>
      <c r="E25276" s="71">
        <v>44926</v>
      </c>
      <c r="F25276" t="s">
        <v>3707</v>
      </c>
      <c r="G25276" t="s">
        <v>2247</v>
      </c>
      <c r="H25276" t="s">
        <v>1911</v>
      </c>
      <c r="I25276" t="s">
        <v>1911</v>
      </c>
      <c r="J25276" s="40">
        <v>0</v>
      </c>
      <c r="K25276" s="40">
        <v>114.67</v>
      </c>
    </row>
    <row r="25277" spans="1:11" x14ac:dyDescent="0.35">
      <c r="A25277">
        <v>67003</v>
      </c>
      <c r="B25277" t="s">
        <v>411</v>
      </c>
      <c r="C25277" s="70">
        <v>0</v>
      </c>
      <c r="D25277" s="70">
        <v>0</v>
      </c>
      <c r="E25277" s="71">
        <v>44926</v>
      </c>
      <c r="F25277" t="s">
        <v>3706</v>
      </c>
      <c r="G25277" t="s">
        <v>2247</v>
      </c>
      <c r="H25277" t="s">
        <v>1911</v>
      </c>
      <c r="I25277" t="s">
        <v>1911</v>
      </c>
      <c r="J25277" s="40">
        <v>0</v>
      </c>
      <c r="K25277" s="40">
        <v>7.36</v>
      </c>
    </row>
    <row r="25278" spans="1:11" x14ac:dyDescent="0.35">
      <c r="A25278">
        <v>67003</v>
      </c>
      <c r="B25278" t="s">
        <v>411</v>
      </c>
      <c r="C25278" s="70">
        <v>0</v>
      </c>
      <c r="D25278" s="70">
        <v>0</v>
      </c>
      <c r="E25278" s="71">
        <v>44926</v>
      </c>
      <c r="F25278" t="s">
        <v>3705</v>
      </c>
      <c r="G25278" t="s">
        <v>2247</v>
      </c>
      <c r="H25278" t="s">
        <v>1911</v>
      </c>
      <c r="I25278" t="s">
        <v>1911</v>
      </c>
      <c r="J25278" s="40">
        <v>2.68</v>
      </c>
      <c r="K25278" s="40">
        <v>0</v>
      </c>
    </row>
    <row r="25279" spans="1:11" x14ac:dyDescent="0.35">
      <c r="A25279">
        <v>67003</v>
      </c>
      <c r="B25279" t="s">
        <v>411</v>
      </c>
      <c r="C25279" s="70">
        <v>0</v>
      </c>
      <c r="D25279" s="70">
        <v>0</v>
      </c>
      <c r="E25279" s="71">
        <v>44926</v>
      </c>
      <c r="F25279" t="s">
        <v>3704</v>
      </c>
      <c r="G25279" t="s">
        <v>2247</v>
      </c>
      <c r="H25279" t="s">
        <v>1911</v>
      </c>
      <c r="I25279" t="s">
        <v>1911</v>
      </c>
      <c r="J25279" s="40">
        <v>0</v>
      </c>
      <c r="K25279" s="40">
        <v>2.04</v>
      </c>
    </row>
    <row r="25280" spans="1:11" x14ac:dyDescent="0.35">
      <c r="A25280">
        <v>67003</v>
      </c>
      <c r="B25280" t="s">
        <v>411</v>
      </c>
      <c r="C25280" s="70">
        <v>0</v>
      </c>
      <c r="D25280" s="70">
        <v>0</v>
      </c>
      <c r="E25280" s="71">
        <v>44926</v>
      </c>
      <c r="F25280" t="s">
        <v>3703</v>
      </c>
      <c r="G25280" t="s">
        <v>2247</v>
      </c>
      <c r="H25280" t="s">
        <v>1911</v>
      </c>
      <c r="I25280" t="s">
        <v>1911</v>
      </c>
      <c r="J25280" s="40">
        <v>0</v>
      </c>
      <c r="K25280" s="40">
        <v>124.16</v>
      </c>
    </row>
    <row r="25281" spans="1:11" x14ac:dyDescent="0.35">
      <c r="A25281">
        <v>67003</v>
      </c>
      <c r="B25281" t="s">
        <v>411</v>
      </c>
      <c r="C25281" s="70">
        <v>0</v>
      </c>
      <c r="D25281" s="70">
        <v>0</v>
      </c>
      <c r="E25281" s="71">
        <v>44926</v>
      </c>
      <c r="F25281" t="s">
        <v>3702</v>
      </c>
      <c r="G25281" t="s">
        <v>2247</v>
      </c>
      <c r="H25281" t="s">
        <v>1911</v>
      </c>
      <c r="I25281" t="s">
        <v>1911</v>
      </c>
      <c r="J25281" s="40">
        <v>820.49</v>
      </c>
      <c r="K25281" s="40">
        <v>0</v>
      </c>
    </row>
    <row r="25282" spans="1:11" x14ac:dyDescent="0.35">
      <c r="A25282">
        <v>67003</v>
      </c>
      <c r="B25282" t="s">
        <v>411</v>
      </c>
      <c r="C25282" s="70">
        <v>0</v>
      </c>
      <c r="D25282" s="70">
        <v>0</v>
      </c>
      <c r="E25282" s="71">
        <v>44926</v>
      </c>
      <c r="F25282" t="s">
        <v>3701</v>
      </c>
      <c r="G25282" t="s">
        <v>2247</v>
      </c>
      <c r="H25282" t="s">
        <v>1911</v>
      </c>
      <c r="I25282" t="s">
        <v>1911</v>
      </c>
      <c r="J25282" s="40">
        <v>0</v>
      </c>
      <c r="K25282" s="40">
        <v>101.53</v>
      </c>
    </row>
    <row r="25283" spans="1:11" x14ac:dyDescent="0.35">
      <c r="A25283">
        <v>67003</v>
      </c>
      <c r="B25283" t="s">
        <v>411</v>
      </c>
      <c r="C25283" s="70">
        <v>0</v>
      </c>
      <c r="D25283" s="70">
        <v>0</v>
      </c>
      <c r="E25283" s="71">
        <v>44926</v>
      </c>
      <c r="F25283" t="s">
        <v>3700</v>
      </c>
      <c r="G25283" t="s">
        <v>2247</v>
      </c>
      <c r="H25283" t="s">
        <v>1911</v>
      </c>
      <c r="I25283" t="s">
        <v>1911</v>
      </c>
      <c r="J25283" s="40">
        <v>0</v>
      </c>
      <c r="K25283" s="40">
        <v>1178.6600000000001</v>
      </c>
    </row>
    <row r="25284" spans="1:11" x14ac:dyDescent="0.35">
      <c r="A25284">
        <v>67003</v>
      </c>
      <c r="B25284" t="s">
        <v>411</v>
      </c>
      <c r="C25284" s="70">
        <v>0</v>
      </c>
      <c r="D25284" s="70">
        <v>0</v>
      </c>
      <c r="E25284" s="71">
        <v>44926</v>
      </c>
      <c r="F25284" t="s">
        <v>3699</v>
      </c>
      <c r="G25284" t="s">
        <v>2247</v>
      </c>
      <c r="H25284" t="s">
        <v>1911</v>
      </c>
      <c r="I25284" t="s">
        <v>1911</v>
      </c>
      <c r="J25284" s="40">
        <v>17.39</v>
      </c>
      <c r="K25284" s="40">
        <v>0</v>
      </c>
    </row>
    <row r="25285" spans="1:11" x14ac:dyDescent="0.35">
      <c r="A25285">
        <v>67003</v>
      </c>
      <c r="B25285" t="s">
        <v>411</v>
      </c>
      <c r="C25285" s="70">
        <v>0</v>
      </c>
      <c r="D25285" s="70">
        <v>0</v>
      </c>
      <c r="E25285" s="71">
        <v>44926</v>
      </c>
      <c r="F25285" t="s">
        <v>3698</v>
      </c>
      <c r="G25285" t="s">
        <v>2247</v>
      </c>
      <c r="H25285" t="s">
        <v>1911</v>
      </c>
      <c r="I25285" t="s">
        <v>1911</v>
      </c>
      <c r="J25285" s="40">
        <v>3.93</v>
      </c>
      <c r="K25285" s="40">
        <v>0</v>
      </c>
    </row>
    <row r="25286" spans="1:11" x14ac:dyDescent="0.35">
      <c r="A25286">
        <v>67003</v>
      </c>
      <c r="B25286" t="s">
        <v>411</v>
      </c>
      <c r="C25286" s="70">
        <v>0</v>
      </c>
      <c r="D25286" s="70">
        <v>0</v>
      </c>
      <c r="E25286" s="71">
        <v>44926</v>
      </c>
      <c r="F25286" t="s">
        <v>3697</v>
      </c>
      <c r="G25286" t="s">
        <v>2247</v>
      </c>
      <c r="H25286" t="s">
        <v>1911</v>
      </c>
      <c r="I25286" t="s">
        <v>1911</v>
      </c>
      <c r="J25286" s="40">
        <v>63.22</v>
      </c>
      <c r="K25286" s="40">
        <v>0</v>
      </c>
    </row>
    <row r="25287" spans="1:11" x14ac:dyDescent="0.35">
      <c r="A25287">
        <v>67003</v>
      </c>
      <c r="B25287" t="s">
        <v>411</v>
      </c>
      <c r="C25287" s="70">
        <v>0</v>
      </c>
      <c r="D25287" s="70">
        <v>0</v>
      </c>
      <c r="E25287" s="71">
        <v>44926</v>
      </c>
      <c r="F25287" t="s">
        <v>3696</v>
      </c>
      <c r="G25287" t="s">
        <v>2247</v>
      </c>
      <c r="H25287" t="s">
        <v>1911</v>
      </c>
      <c r="I25287" t="s">
        <v>1911</v>
      </c>
      <c r="J25287" s="40">
        <v>0</v>
      </c>
      <c r="K25287" s="40">
        <v>1218.77</v>
      </c>
    </row>
    <row r="25288" spans="1:11" x14ac:dyDescent="0.35">
      <c r="A25288">
        <v>67003</v>
      </c>
      <c r="B25288" t="s">
        <v>411</v>
      </c>
      <c r="C25288" s="70">
        <v>0</v>
      </c>
      <c r="D25288" s="70">
        <v>0</v>
      </c>
      <c r="E25288" s="71">
        <v>44926</v>
      </c>
      <c r="F25288" t="s">
        <v>3695</v>
      </c>
      <c r="G25288" t="s">
        <v>2247</v>
      </c>
      <c r="H25288" t="s">
        <v>1911</v>
      </c>
      <c r="I25288" t="s">
        <v>1911</v>
      </c>
      <c r="J25288" s="40">
        <v>0</v>
      </c>
      <c r="K25288" s="40">
        <v>109.22</v>
      </c>
    </row>
    <row r="25289" spans="1:11" x14ac:dyDescent="0.35">
      <c r="A25289">
        <v>67003</v>
      </c>
      <c r="B25289" t="s">
        <v>411</v>
      </c>
      <c r="C25289" s="70">
        <v>0</v>
      </c>
      <c r="D25289" s="70">
        <v>0</v>
      </c>
      <c r="E25289" s="71">
        <v>44926</v>
      </c>
      <c r="F25289" t="s">
        <v>3694</v>
      </c>
      <c r="G25289" t="s">
        <v>2247</v>
      </c>
      <c r="H25289" t="s">
        <v>1911</v>
      </c>
      <c r="I25289" t="s">
        <v>1911</v>
      </c>
      <c r="J25289" s="40">
        <v>0</v>
      </c>
      <c r="K25289" s="40">
        <v>152.32</v>
      </c>
    </row>
    <row r="25290" spans="1:11" x14ac:dyDescent="0.35">
      <c r="A25290">
        <v>67003</v>
      </c>
      <c r="B25290" t="s">
        <v>411</v>
      </c>
      <c r="C25290" s="70">
        <v>0</v>
      </c>
      <c r="D25290" s="70">
        <v>0</v>
      </c>
      <c r="E25290" s="71">
        <v>44926</v>
      </c>
      <c r="F25290" t="s">
        <v>3693</v>
      </c>
      <c r="G25290" t="s">
        <v>2247</v>
      </c>
      <c r="H25290" t="s">
        <v>1911</v>
      </c>
      <c r="I25290" t="s">
        <v>1911</v>
      </c>
      <c r="J25290" s="40">
        <v>3.59</v>
      </c>
      <c r="K25290" s="40">
        <v>0</v>
      </c>
    </row>
    <row r="25291" spans="1:11" x14ac:dyDescent="0.35">
      <c r="A25291">
        <v>67003</v>
      </c>
      <c r="B25291" t="s">
        <v>411</v>
      </c>
      <c r="C25291" s="70">
        <v>0</v>
      </c>
      <c r="D25291" s="70">
        <v>0</v>
      </c>
      <c r="E25291" s="71">
        <v>44926</v>
      </c>
      <c r="F25291" t="s">
        <v>3692</v>
      </c>
      <c r="G25291" t="s">
        <v>2247</v>
      </c>
      <c r="H25291" t="s">
        <v>1911</v>
      </c>
      <c r="I25291" t="s">
        <v>1911</v>
      </c>
      <c r="J25291" s="40">
        <v>0</v>
      </c>
      <c r="K25291" s="40">
        <v>6.93</v>
      </c>
    </row>
    <row r="25292" spans="1:11" x14ac:dyDescent="0.35">
      <c r="A25292">
        <v>67003</v>
      </c>
      <c r="B25292" t="s">
        <v>411</v>
      </c>
      <c r="C25292" s="70">
        <v>0</v>
      </c>
      <c r="D25292" s="70">
        <v>0</v>
      </c>
      <c r="E25292" s="71">
        <v>44926</v>
      </c>
      <c r="F25292" t="s">
        <v>3691</v>
      </c>
      <c r="G25292" t="s">
        <v>2247</v>
      </c>
      <c r="H25292" t="s">
        <v>1911</v>
      </c>
      <c r="I25292" t="s">
        <v>1911</v>
      </c>
      <c r="J25292" s="40">
        <v>0</v>
      </c>
      <c r="K25292" s="40">
        <v>40.42</v>
      </c>
    </row>
    <row r="25293" spans="1:11" x14ac:dyDescent="0.35">
      <c r="A25293">
        <v>67003</v>
      </c>
      <c r="B25293" t="s">
        <v>411</v>
      </c>
      <c r="C25293" s="70">
        <v>0</v>
      </c>
      <c r="D25293" s="70">
        <v>0</v>
      </c>
      <c r="E25293" s="71">
        <v>44926</v>
      </c>
      <c r="F25293" t="s">
        <v>3690</v>
      </c>
      <c r="G25293" t="s">
        <v>2247</v>
      </c>
      <c r="H25293" t="s">
        <v>1911</v>
      </c>
      <c r="I25293" t="s">
        <v>1911</v>
      </c>
      <c r="J25293" s="40">
        <v>0</v>
      </c>
      <c r="K25293" s="40">
        <v>0.57999999999999996</v>
      </c>
    </row>
    <row r="25294" spans="1:11" x14ac:dyDescent="0.35">
      <c r="A25294">
        <v>67003</v>
      </c>
      <c r="B25294" t="s">
        <v>411</v>
      </c>
      <c r="C25294" s="70">
        <v>0</v>
      </c>
      <c r="D25294" s="70">
        <v>0</v>
      </c>
      <c r="E25294" s="71">
        <v>44926</v>
      </c>
      <c r="F25294" t="s">
        <v>3689</v>
      </c>
      <c r="G25294" t="s">
        <v>2247</v>
      </c>
      <c r="H25294" t="s">
        <v>1911</v>
      </c>
      <c r="I25294" t="s">
        <v>1911</v>
      </c>
      <c r="J25294" s="40">
        <v>4.95</v>
      </c>
      <c r="K25294" s="40">
        <v>0</v>
      </c>
    </row>
    <row r="25295" spans="1:11" x14ac:dyDescent="0.35">
      <c r="A25295">
        <v>67003</v>
      </c>
      <c r="B25295" t="s">
        <v>411</v>
      </c>
      <c r="C25295" s="70">
        <v>0</v>
      </c>
      <c r="D25295" s="70">
        <v>0</v>
      </c>
      <c r="E25295" s="71">
        <v>44926</v>
      </c>
      <c r="F25295" t="s">
        <v>3688</v>
      </c>
      <c r="G25295" t="s">
        <v>2247</v>
      </c>
      <c r="H25295" t="s">
        <v>1911</v>
      </c>
      <c r="I25295" t="s">
        <v>1911</v>
      </c>
      <c r="J25295" s="40">
        <v>0</v>
      </c>
      <c r="K25295" s="40">
        <v>4.8499999999999996</v>
      </c>
    </row>
    <row r="25296" spans="1:11" x14ac:dyDescent="0.35">
      <c r="A25296">
        <v>67003</v>
      </c>
      <c r="B25296" t="s">
        <v>411</v>
      </c>
      <c r="C25296" s="70">
        <v>0</v>
      </c>
      <c r="D25296" s="70">
        <v>0</v>
      </c>
      <c r="E25296" s="71">
        <v>44926</v>
      </c>
      <c r="F25296" t="s">
        <v>3687</v>
      </c>
      <c r="G25296" t="s">
        <v>2247</v>
      </c>
      <c r="H25296" t="s">
        <v>1911</v>
      </c>
      <c r="I25296" t="s">
        <v>1911</v>
      </c>
      <c r="J25296" s="40">
        <v>116.58</v>
      </c>
      <c r="K25296" s="40">
        <v>0</v>
      </c>
    </row>
    <row r="25297" spans="1:11" x14ac:dyDescent="0.35">
      <c r="A25297">
        <v>67003</v>
      </c>
      <c r="B25297" t="s">
        <v>411</v>
      </c>
      <c r="C25297" s="70">
        <v>0</v>
      </c>
      <c r="D25297" s="70">
        <v>0</v>
      </c>
      <c r="E25297" s="71">
        <v>44926</v>
      </c>
      <c r="F25297" t="s">
        <v>3686</v>
      </c>
      <c r="G25297" t="s">
        <v>2247</v>
      </c>
      <c r="H25297" t="s">
        <v>1911</v>
      </c>
      <c r="I25297" t="s">
        <v>1911</v>
      </c>
      <c r="J25297" s="40">
        <v>2.09</v>
      </c>
      <c r="K25297" s="40">
        <v>0</v>
      </c>
    </row>
    <row r="25298" spans="1:11" x14ac:dyDescent="0.35">
      <c r="A25298">
        <v>67003</v>
      </c>
      <c r="B25298" t="s">
        <v>411</v>
      </c>
      <c r="C25298" s="70">
        <v>0</v>
      </c>
      <c r="D25298" s="70">
        <v>0</v>
      </c>
      <c r="E25298" s="71">
        <v>44926</v>
      </c>
      <c r="F25298" t="s">
        <v>3685</v>
      </c>
      <c r="G25298" t="s">
        <v>2247</v>
      </c>
      <c r="H25298" t="s">
        <v>1911</v>
      </c>
      <c r="I25298" t="s">
        <v>1911</v>
      </c>
      <c r="J25298" s="40">
        <v>0</v>
      </c>
      <c r="K25298" s="40">
        <v>51.14</v>
      </c>
    </row>
    <row r="25299" spans="1:11" x14ac:dyDescent="0.35">
      <c r="A25299">
        <v>67003</v>
      </c>
      <c r="B25299" t="s">
        <v>411</v>
      </c>
      <c r="C25299" s="70">
        <v>0</v>
      </c>
      <c r="D25299" s="70">
        <v>0</v>
      </c>
      <c r="E25299" s="71">
        <v>44926</v>
      </c>
      <c r="F25299" t="s">
        <v>3684</v>
      </c>
      <c r="G25299" t="s">
        <v>2247</v>
      </c>
      <c r="H25299" t="s">
        <v>1911</v>
      </c>
      <c r="I25299" t="s">
        <v>1911</v>
      </c>
      <c r="J25299" s="40">
        <v>0</v>
      </c>
      <c r="K25299" s="40">
        <v>123.87</v>
      </c>
    </row>
    <row r="25300" spans="1:11" x14ac:dyDescent="0.35">
      <c r="A25300">
        <v>67003</v>
      </c>
      <c r="B25300" t="s">
        <v>411</v>
      </c>
      <c r="C25300" s="70">
        <v>0</v>
      </c>
      <c r="D25300" s="70">
        <v>0</v>
      </c>
      <c r="E25300" s="71">
        <v>44926</v>
      </c>
      <c r="F25300" t="s">
        <v>3683</v>
      </c>
      <c r="G25300" t="s">
        <v>2247</v>
      </c>
      <c r="H25300" t="s">
        <v>1911</v>
      </c>
      <c r="I25300" t="s">
        <v>1911</v>
      </c>
      <c r="J25300" s="40">
        <v>7.76</v>
      </c>
      <c r="K25300" s="40">
        <v>0</v>
      </c>
    </row>
    <row r="25301" spans="1:11" x14ac:dyDescent="0.35">
      <c r="A25301">
        <v>67003</v>
      </c>
      <c r="B25301" t="s">
        <v>411</v>
      </c>
      <c r="C25301" s="70">
        <v>0</v>
      </c>
      <c r="D25301" s="70">
        <v>0</v>
      </c>
      <c r="E25301" s="71">
        <v>44926</v>
      </c>
      <c r="F25301" t="s">
        <v>3682</v>
      </c>
      <c r="G25301" t="s">
        <v>2247</v>
      </c>
      <c r="H25301" t="s">
        <v>1911</v>
      </c>
      <c r="I25301" t="s">
        <v>1911</v>
      </c>
      <c r="J25301" s="40">
        <v>15.76</v>
      </c>
      <c r="K25301" s="40">
        <v>0</v>
      </c>
    </row>
    <row r="25302" spans="1:11" x14ac:dyDescent="0.35">
      <c r="A25302">
        <v>67003</v>
      </c>
      <c r="B25302" t="s">
        <v>411</v>
      </c>
      <c r="C25302" s="70">
        <v>0</v>
      </c>
      <c r="D25302" s="70">
        <v>0</v>
      </c>
      <c r="E25302" s="71">
        <v>44926</v>
      </c>
      <c r="F25302" t="s">
        <v>3681</v>
      </c>
      <c r="G25302" t="s">
        <v>2247</v>
      </c>
      <c r="H25302" t="s">
        <v>1911</v>
      </c>
      <c r="I25302" t="s">
        <v>1911</v>
      </c>
      <c r="J25302" s="40">
        <v>0</v>
      </c>
      <c r="K25302" s="40">
        <v>33.79</v>
      </c>
    </row>
    <row r="25303" spans="1:11" x14ac:dyDescent="0.35">
      <c r="A25303">
        <v>67003</v>
      </c>
      <c r="B25303" t="s">
        <v>411</v>
      </c>
      <c r="C25303" s="70">
        <v>0</v>
      </c>
      <c r="D25303" s="70">
        <v>0</v>
      </c>
      <c r="E25303" s="71">
        <v>44926</v>
      </c>
      <c r="F25303" t="s">
        <v>3680</v>
      </c>
      <c r="G25303" t="s">
        <v>2247</v>
      </c>
      <c r="H25303" t="s">
        <v>1911</v>
      </c>
      <c r="I25303" t="s">
        <v>1911</v>
      </c>
      <c r="J25303" s="40">
        <v>0</v>
      </c>
      <c r="K25303" s="40">
        <v>13.22</v>
      </c>
    </row>
    <row r="25304" spans="1:11" x14ac:dyDescent="0.35">
      <c r="A25304">
        <v>67003</v>
      </c>
      <c r="B25304" t="s">
        <v>411</v>
      </c>
      <c r="C25304" s="70">
        <v>0</v>
      </c>
      <c r="D25304" s="70">
        <v>0</v>
      </c>
      <c r="E25304" s="71">
        <v>44926</v>
      </c>
      <c r="F25304" t="s">
        <v>3679</v>
      </c>
      <c r="G25304" t="s">
        <v>2247</v>
      </c>
      <c r="H25304" t="s">
        <v>1911</v>
      </c>
      <c r="I25304" t="s">
        <v>1911</v>
      </c>
      <c r="J25304" s="40">
        <v>0</v>
      </c>
      <c r="K25304" s="40">
        <v>6.34</v>
      </c>
    </row>
    <row r="25305" spans="1:11" x14ac:dyDescent="0.35">
      <c r="A25305">
        <v>67003</v>
      </c>
      <c r="B25305" t="s">
        <v>411</v>
      </c>
      <c r="C25305" s="70">
        <v>0</v>
      </c>
      <c r="D25305" s="70">
        <v>0</v>
      </c>
      <c r="E25305" s="71">
        <v>44926</v>
      </c>
      <c r="F25305" t="s">
        <v>3678</v>
      </c>
      <c r="G25305" t="s">
        <v>2247</v>
      </c>
      <c r="H25305" t="s">
        <v>1911</v>
      </c>
      <c r="I25305" t="s">
        <v>1911</v>
      </c>
      <c r="J25305" s="40">
        <v>0</v>
      </c>
      <c r="K25305" s="40">
        <v>54.05</v>
      </c>
    </row>
    <row r="25306" spans="1:11" x14ac:dyDescent="0.35">
      <c r="A25306">
        <v>67003</v>
      </c>
      <c r="B25306" t="s">
        <v>411</v>
      </c>
      <c r="C25306" s="70">
        <v>0</v>
      </c>
      <c r="D25306" s="70">
        <v>0</v>
      </c>
      <c r="E25306" s="71">
        <v>44926</v>
      </c>
      <c r="F25306" t="s">
        <v>3677</v>
      </c>
      <c r="G25306" t="s">
        <v>2247</v>
      </c>
      <c r="H25306" t="s">
        <v>1911</v>
      </c>
      <c r="I25306" t="s">
        <v>1911</v>
      </c>
      <c r="J25306" s="40">
        <v>0</v>
      </c>
      <c r="K25306" s="40">
        <v>93.57</v>
      </c>
    </row>
    <row r="25307" spans="1:11" x14ac:dyDescent="0.35">
      <c r="A25307">
        <v>67003</v>
      </c>
      <c r="B25307" t="s">
        <v>411</v>
      </c>
      <c r="C25307" s="70">
        <v>0</v>
      </c>
      <c r="D25307" s="70">
        <v>0</v>
      </c>
      <c r="E25307" s="71">
        <v>44926</v>
      </c>
      <c r="F25307" t="s">
        <v>3676</v>
      </c>
      <c r="G25307" t="s">
        <v>2247</v>
      </c>
      <c r="H25307" t="s">
        <v>1911</v>
      </c>
      <c r="I25307" t="s">
        <v>1911</v>
      </c>
      <c r="J25307" s="40">
        <v>0</v>
      </c>
      <c r="K25307" s="40">
        <v>42.25</v>
      </c>
    </row>
    <row r="25308" spans="1:11" x14ac:dyDescent="0.35">
      <c r="A25308">
        <v>67003</v>
      </c>
      <c r="B25308" t="s">
        <v>411</v>
      </c>
      <c r="C25308" s="70">
        <v>0</v>
      </c>
      <c r="D25308" s="70">
        <v>0</v>
      </c>
      <c r="E25308" s="71">
        <v>44926</v>
      </c>
      <c r="F25308" t="s">
        <v>3675</v>
      </c>
      <c r="G25308" t="s">
        <v>2247</v>
      </c>
      <c r="H25308" t="s">
        <v>1911</v>
      </c>
      <c r="I25308" t="s">
        <v>1911</v>
      </c>
      <c r="J25308" s="40">
        <v>18.420000000000002</v>
      </c>
      <c r="K25308" s="40">
        <v>0</v>
      </c>
    </row>
    <row r="25309" spans="1:11" x14ac:dyDescent="0.35">
      <c r="A25309">
        <v>67003</v>
      </c>
      <c r="B25309" t="s">
        <v>411</v>
      </c>
      <c r="C25309" s="70">
        <v>0</v>
      </c>
      <c r="D25309" s="70">
        <v>0</v>
      </c>
      <c r="E25309" s="71">
        <v>44926</v>
      </c>
      <c r="F25309" t="s">
        <v>3674</v>
      </c>
      <c r="G25309" t="s">
        <v>2247</v>
      </c>
      <c r="H25309" t="s">
        <v>1911</v>
      </c>
      <c r="I25309" t="s">
        <v>1911</v>
      </c>
      <c r="J25309" s="40">
        <v>0</v>
      </c>
      <c r="K25309" s="40">
        <v>467</v>
      </c>
    </row>
    <row r="25310" spans="1:11" x14ac:dyDescent="0.35">
      <c r="A25310">
        <v>67003</v>
      </c>
      <c r="B25310" t="s">
        <v>411</v>
      </c>
      <c r="C25310" s="70">
        <v>0</v>
      </c>
      <c r="D25310" s="70">
        <v>0</v>
      </c>
      <c r="E25310" s="71">
        <v>44926</v>
      </c>
      <c r="F25310" t="s">
        <v>3673</v>
      </c>
      <c r="G25310" t="s">
        <v>2247</v>
      </c>
      <c r="H25310" t="s">
        <v>1911</v>
      </c>
      <c r="I25310" t="s">
        <v>1911</v>
      </c>
      <c r="J25310" s="40">
        <v>0</v>
      </c>
      <c r="K25310" s="40">
        <v>3.78</v>
      </c>
    </row>
    <row r="25311" spans="1:11" x14ac:dyDescent="0.35">
      <c r="A25311">
        <v>67003</v>
      </c>
      <c r="B25311" t="s">
        <v>411</v>
      </c>
      <c r="C25311" s="70">
        <v>0</v>
      </c>
      <c r="D25311" s="70">
        <v>0</v>
      </c>
      <c r="E25311" s="71">
        <v>44926</v>
      </c>
      <c r="F25311" t="s">
        <v>3672</v>
      </c>
      <c r="G25311" t="s">
        <v>2247</v>
      </c>
      <c r="H25311" t="s">
        <v>1911</v>
      </c>
      <c r="I25311" t="s">
        <v>1911</v>
      </c>
      <c r="J25311" s="40">
        <v>0</v>
      </c>
      <c r="K25311" s="40">
        <v>194.65</v>
      </c>
    </row>
    <row r="25312" spans="1:11" x14ac:dyDescent="0.35">
      <c r="A25312">
        <v>67003</v>
      </c>
      <c r="B25312" t="s">
        <v>411</v>
      </c>
      <c r="C25312" s="70">
        <v>0</v>
      </c>
      <c r="D25312" s="70">
        <v>0</v>
      </c>
      <c r="E25312" s="71">
        <v>44926</v>
      </c>
      <c r="F25312" t="s">
        <v>3671</v>
      </c>
      <c r="G25312" t="s">
        <v>2247</v>
      </c>
      <c r="H25312" t="s">
        <v>1911</v>
      </c>
      <c r="I25312" t="s">
        <v>1911</v>
      </c>
      <c r="J25312" s="40">
        <v>32.75</v>
      </c>
      <c r="K25312" s="40">
        <v>0</v>
      </c>
    </row>
    <row r="25313" spans="1:11" x14ac:dyDescent="0.35">
      <c r="A25313">
        <v>67003</v>
      </c>
      <c r="B25313" t="s">
        <v>411</v>
      </c>
      <c r="C25313" s="70">
        <v>0</v>
      </c>
      <c r="D25313" s="70">
        <v>0</v>
      </c>
      <c r="E25313" s="71">
        <v>44926</v>
      </c>
      <c r="F25313" t="s">
        <v>3670</v>
      </c>
      <c r="G25313" t="s">
        <v>2247</v>
      </c>
      <c r="H25313" t="s">
        <v>1911</v>
      </c>
      <c r="I25313" t="s">
        <v>1911</v>
      </c>
      <c r="J25313" s="40">
        <v>0</v>
      </c>
      <c r="K25313" s="40">
        <v>95.88</v>
      </c>
    </row>
    <row r="25314" spans="1:11" x14ac:dyDescent="0.35">
      <c r="A25314">
        <v>67003</v>
      </c>
      <c r="B25314" t="s">
        <v>411</v>
      </c>
      <c r="C25314" s="70">
        <v>0</v>
      </c>
      <c r="D25314" s="70">
        <v>0</v>
      </c>
      <c r="E25314" s="71">
        <v>44926</v>
      </c>
      <c r="F25314" t="s">
        <v>3669</v>
      </c>
      <c r="G25314" t="s">
        <v>2247</v>
      </c>
      <c r="H25314" t="s">
        <v>1911</v>
      </c>
      <c r="I25314" t="s">
        <v>1911</v>
      </c>
      <c r="J25314" s="40">
        <v>1.56</v>
      </c>
      <c r="K25314" s="40">
        <v>0</v>
      </c>
    </row>
    <row r="25315" spans="1:11" x14ac:dyDescent="0.35">
      <c r="A25315">
        <v>67003</v>
      </c>
      <c r="B25315" t="s">
        <v>411</v>
      </c>
      <c r="C25315" s="70">
        <v>0</v>
      </c>
      <c r="D25315" s="70">
        <v>0</v>
      </c>
      <c r="E25315" s="71">
        <v>44926</v>
      </c>
      <c r="F25315" t="s">
        <v>3668</v>
      </c>
      <c r="G25315" t="s">
        <v>2247</v>
      </c>
      <c r="H25315" t="s">
        <v>1911</v>
      </c>
      <c r="I25315" t="s">
        <v>1911</v>
      </c>
      <c r="J25315" s="40">
        <v>0.85</v>
      </c>
      <c r="K25315" s="40">
        <v>0</v>
      </c>
    </row>
    <row r="25316" spans="1:11" x14ac:dyDescent="0.35">
      <c r="A25316">
        <v>67003</v>
      </c>
      <c r="B25316" t="s">
        <v>411</v>
      </c>
      <c r="C25316" s="70">
        <v>0</v>
      </c>
      <c r="D25316" s="70">
        <v>0</v>
      </c>
      <c r="E25316" s="71">
        <v>44926</v>
      </c>
      <c r="F25316" t="s">
        <v>3667</v>
      </c>
      <c r="G25316" t="s">
        <v>2247</v>
      </c>
      <c r="H25316" t="s">
        <v>1911</v>
      </c>
      <c r="I25316" t="s">
        <v>1911</v>
      </c>
      <c r="J25316" s="40">
        <v>0.01</v>
      </c>
      <c r="K25316" s="40">
        <v>0</v>
      </c>
    </row>
    <row r="25317" spans="1:11" x14ac:dyDescent="0.35">
      <c r="A25317">
        <v>67003</v>
      </c>
      <c r="B25317" t="s">
        <v>411</v>
      </c>
      <c r="C25317" s="70">
        <v>0</v>
      </c>
      <c r="D25317" s="70">
        <v>0</v>
      </c>
      <c r="E25317" s="71">
        <v>44926</v>
      </c>
      <c r="F25317" t="s">
        <v>3666</v>
      </c>
      <c r="G25317" t="s">
        <v>2247</v>
      </c>
      <c r="H25317" t="s">
        <v>1911</v>
      </c>
      <c r="I25317" t="s">
        <v>1911</v>
      </c>
      <c r="J25317" s="40">
        <v>4.66</v>
      </c>
      <c r="K25317" s="40">
        <v>0</v>
      </c>
    </row>
    <row r="25318" spans="1:11" x14ac:dyDescent="0.35">
      <c r="A25318">
        <v>67003</v>
      </c>
      <c r="B25318" t="s">
        <v>411</v>
      </c>
      <c r="C25318" s="70">
        <v>0</v>
      </c>
      <c r="D25318" s="70">
        <v>0</v>
      </c>
      <c r="E25318" s="71">
        <v>44926</v>
      </c>
      <c r="F25318" t="s">
        <v>3665</v>
      </c>
      <c r="G25318" t="s">
        <v>2247</v>
      </c>
      <c r="H25318" t="s">
        <v>1911</v>
      </c>
      <c r="I25318" t="s">
        <v>1911</v>
      </c>
      <c r="J25318" s="40">
        <v>0</v>
      </c>
      <c r="K25318" s="40">
        <v>48.23</v>
      </c>
    </row>
    <row r="25319" spans="1:11" x14ac:dyDescent="0.35">
      <c r="A25319">
        <v>67003</v>
      </c>
      <c r="B25319" t="s">
        <v>411</v>
      </c>
      <c r="C25319" s="70">
        <v>0</v>
      </c>
      <c r="D25319" s="70">
        <v>0</v>
      </c>
      <c r="E25319" s="71">
        <v>44926</v>
      </c>
      <c r="F25319" t="s">
        <v>3664</v>
      </c>
      <c r="G25319" t="s">
        <v>2247</v>
      </c>
      <c r="H25319" t="s">
        <v>1911</v>
      </c>
      <c r="I25319" t="s">
        <v>1911</v>
      </c>
      <c r="J25319" s="40">
        <v>18.09</v>
      </c>
      <c r="K25319" s="40">
        <v>0</v>
      </c>
    </row>
    <row r="25320" spans="1:11" x14ac:dyDescent="0.35">
      <c r="A25320">
        <v>67003</v>
      </c>
      <c r="B25320" t="s">
        <v>411</v>
      </c>
      <c r="C25320" s="70">
        <v>0</v>
      </c>
      <c r="D25320" s="70">
        <v>0</v>
      </c>
      <c r="E25320" s="71">
        <v>44926</v>
      </c>
      <c r="F25320" t="s">
        <v>3663</v>
      </c>
      <c r="G25320" t="s">
        <v>2247</v>
      </c>
      <c r="H25320" t="s">
        <v>1911</v>
      </c>
      <c r="I25320" t="s">
        <v>1911</v>
      </c>
      <c r="J25320" s="40">
        <v>10.210000000000001</v>
      </c>
      <c r="K25320" s="40">
        <v>0</v>
      </c>
    </row>
    <row r="25321" spans="1:11" x14ac:dyDescent="0.35">
      <c r="A25321">
        <v>67003</v>
      </c>
      <c r="B25321" t="s">
        <v>411</v>
      </c>
      <c r="C25321" s="70">
        <v>0</v>
      </c>
      <c r="D25321" s="70">
        <v>0</v>
      </c>
      <c r="E25321" s="71">
        <v>44926</v>
      </c>
      <c r="F25321" t="s">
        <v>3662</v>
      </c>
      <c r="G25321" t="s">
        <v>2247</v>
      </c>
      <c r="H25321" t="s">
        <v>1911</v>
      </c>
      <c r="I25321" t="s">
        <v>1911</v>
      </c>
      <c r="J25321" s="40">
        <v>6.27</v>
      </c>
      <c r="K25321" s="40">
        <v>0</v>
      </c>
    </row>
    <row r="25322" spans="1:11" x14ac:dyDescent="0.35">
      <c r="A25322">
        <v>67003</v>
      </c>
      <c r="B25322" t="s">
        <v>411</v>
      </c>
      <c r="C25322" s="70">
        <v>0</v>
      </c>
      <c r="D25322" s="70">
        <v>0</v>
      </c>
      <c r="E25322" s="71">
        <v>44926</v>
      </c>
      <c r="F25322" t="s">
        <v>3661</v>
      </c>
      <c r="G25322" t="s">
        <v>2247</v>
      </c>
      <c r="H25322" t="s">
        <v>1911</v>
      </c>
      <c r="I25322" t="s">
        <v>1911</v>
      </c>
      <c r="J25322" s="40">
        <v>0</v>
      </c>
      <c r="K25322" s="40">
        <v>5</v>
      </c>
    </row>
    <row r="25323" spans="1:11" x14ac:dyDescent="0.35">
      <c r="A25323">
        <v>67003</v>
      </c>
      <c r="B25323" t="s">
        <v>411</v>
      </c>
      <c r="C25323" s="70">
        <v>0</v>
      </c>
      <c r="D25323" s="70">
        <v>0</v>
      </c>
      <c r="E25323" s="71">
        <v>44926</v>
      </c>
      <c r="F25323" t="s">
        <v>3660</v>
      </c>
      <c r="G25323" t="s">
        <v>2247</v>
      </c>
      <c r="H25323" t="s">
        <v>1911</v>
      </c>
      <c r="I25323" t="s">
        <v>1911</v>
      </c>
      <c r="J25323" s="40">
        <v>155.22</v>
      </c>
      <c r="K25323" s="40">
        <v>0</v>
      </c>
    </row>
    <row r="25324" spans="1:11" x14ac:dyDescent="0.35">
      <c r="A25324">
        <v>67003</v>
      </c>
      <c r="B25324" t="s">
        <v>411</v>
      </c>
      <c r="C25324" s="70">
        <v>0</v>
      </c>
      <c r="D25324" s="70">
        <v>0</v>
      </c>
      <c r="E25324" s="71">
        <v>44926</v>
      </c>
      <c r="F25324" t="s">
        <v>3659</v>
      </c>
      <c r="G25324" t="s">
        <v>2247</v>
      </c>
      <c r="H25324" t="s">
        <v>1911</v>
      </c>
      <c r="I25324" t="s">
        <v>1911</v>
      </c>
      <c r="J25324" s="40">
        <v>0</v>
      </c>
      <c r="K25324" s="40">
        <v>9.0399999999999991</v>
      </c>
    </row>
    <row r="25325" spans="1:11" x14ac:dyDescent="0.35">
      <c r="A25325">
        <v>67003</v>
      </c>
      <c r="B25325" t="s">
        <v>411</v>
      </c>
      <c r="C25325" s="70">
        <v>0</v>
      </c>
      <c r="D25325" s="70">
        <v>0</v>
      </c>
      <c r="E25325" s="71">
        <v>44926</v>
      </c>
      <c r="F25325" t="s">
        <v>3658</v>
      </c>
      <c r="G25325" t="s">
        <v>2247</v>
      </c>
      <c r="H25325" t="s">
        <v>1911</v>
      </c>
      <c r="I25325" t="s">
        <v>1911</v>
      </c>
      <c r="J25325" s="40">
        <v>0</v>
      </c>
      <c r="K25325" s="40">
        <v>14.32</v>
      </c>
    </row>
    <row r="25326" spans="1:11" x14ac:dyDescent="0.35">
      <c r="A25326">
        <v>67003</v>
      </c>
      <c r="B25326" t="s">
        <v>411</v>
      </c>
      <c r="C25326" s="70">
        <v>0</v>
      </c>
      <c r="D25326" s="70">
        <v>0</v>
      </c>
      <c r="E25326" s="71">
        <v>44926</v>
      </c>
      <c r="F25326" t="s">
        <v>3657</v>
      </c>
      <c r="G25326" t="s">
        <v>2247</v>
      </c>
      <c r="H25326" t="s">
        <v>1911</v>
      </c>
      <c r="I25326" t="s">
        <v>1911</v>
      </c>
      <c r="J25326" s="40">
        <v>3.77</v>
      </c>
      <c r="K25326" s="40">
        <v>0</v>
      </c>
    </row>
    <row r="25327" spans="1:11" x14ac:dyDescent="0.35">
      <c r="A25327">
        <v>67003</v>
      </c>
      <c r="B25327" t="s">
        <v>411</v>
      </c>
      <c r="C25327" s="70">
        <v>0</v>
      </c>
      <c r="D25327" s="70">
        <v>0</v>
      </c>
      <c r="E25327" s="71">
        <v>44926</v>
      </c>
      <c r="F25327" t="s">
        <v>3656</v>
      </c>
      <c r="G25327" t="s">
        <v>2247</v>
      </c>
      <c r="H25327" t="s">
        <v>1911</v>
      </c>
      <c r="I25327" t="s">
        <v>1911</v>
      </c>
      <c r="J25327" s="40">
        <v>4.45</v>
      </c>
      <c r="K25327" s="40">
        <v>0</v>
      </c>
    </row>
    <row r="25328" spans="1:11" x14ac:dyDescent="0.35">
      <c r="A25328">
        <v>67003</v>
      </c>
      <c r="B25328" t="s">
        <v>411</v>
      </c>
      <c r="C25328" s="70">
        <v>0</v>
      </c>
      <c r="D25328" s="70">
        <v>0</v>
      </c>
      <c r="E25328" s="71">
        <v>44926</v>
      </c>
      <c r="F25328" t="s">
        <v>3655</v>
      </c>
      <c r="G25328" t="s">
        <v>2247</v>
      </c>
      <c r="H25328" t="s">
        <v>1911</v>
      </c>
      <c r="I25328" t="s">
        <v>1911</v>
      </c>
      <c r="J25328" s="40">
        <v>0.06</v>
      </c>
      <c r="K25328" s="40">
        <v>0</v>
      </c>
    </row>
    <row r="25329" spans="1:11" x14ac:dyDescent="0.35">
      <c r="A25329">
        <v>67003</v>
      </c>
      <c r="B25329" t="s">
        <v>411</v>
      </c>
      <c r="C25329" s="70">
        <v>0</v>
      </c>
      <c r="D25329" s="70">
        <v>0</v>
      </c>
      <c r="E25329" s="71">
        <v>44926</v>
      </c>
      <c r="F25329" t="s">
        <v>3654</v>
      </c>
      <c r="G25329" t="s">
        <v>2247</v>
      </c>
      <c r="H25329" t="s">
        <v>1911</v>
      </c>
      <c r="I25329" t="s">
        <v>1911</v>
      </c>
      <c r="J25329" s="40">
        <v>11.94</v>
      </c>
      <c r="K25329" s="40">
        <v>0</v>
      </c>
    </row>
    <row r="25330" spans="1:11" x14ac:dyDescent="0.35">
      <c r="A25330">
        <v>67003</v>
      </c>
      <c r="B25330" t="s">
        <v>411</v>
      </c>
      <c r="C25330" s="70">
        <v>0</v>
      </c>
      <c r="D25330" s="70">
        <v>0</v>
      </c>
      <c r="E25330" s="71">
        <v>44926</v>
      </c>
      <c r="F25330" t="s">
        <v>3653</v>
      </c>
      <c r="G25330" t="s">
        <v>2247</v>
      </c>
      <c r="H25330" t="s">
        <v>1911</v>
      </c>
      <c r="I25330" t="s">
        <v>1911</v>
      </c>
      <c r="J25330" s="40">
        <v>49.6</v>
      </c>
      <c r="K25330" s="40">
        <v>0</v>
      </c>
    </row>
    <row r="25331" spans="1:11" x14ac:dyDescent="0.35">
      <c r="A25331">
        <v>67003</v>
      </c>
      <c r="B25331" t="s">
        <v>411</v>
      </c>
      <c r="C25331" s="70">
        <v>0</v>
      </c>
      <c r="D25331" s="70">
        <v>0</v>
      </c>
      <c r="E25331" s="71">
        <v>44926</v>
      </c>
      <c r="F25331" t="s">
        <v>3652</v>
      </c>
      <c r="G25331" t="s">
        <v>2247</v>
      </c>
      <c r="H25331" t="s">
        <v>1911</v>
      </c>
      <c r="I25331" t="s">
        <v>1911</v>
      </c>
      <c r="J25331" s="40">
        <v>47.38</v>
      </c>
      <c r="K25331" s="40">
        <v>0</v>
      </c>
    </row>
    <row r="25332" spans="1:11" x14ac:dyDescent="0.35">
      <c r="A25332">
        <v>67003</v>
      </c>
      <c r="B25332" t="s">
        <v>411</v>
      </c>
      <c r="C25332" s="70">
        <v>0</v>
      </c>
      <c r="D25332" s="70">
        <v>0</v>
      </c>
      <c r="E25332" s="71">
        <v>44926</v>
      </c>
      <c r="F25332" t="s">
        <v>3651</v>
      </c>
      <c r="G25332" t="s">
        <v>2247</v>
      </c>
      <c r="H25332" t="s">
        <v>1911</v>
      </c>
      <c r="I25332" t="s">
        <v>1911</v>
      </c>
      <c r="J25332" s="40">
        <v>82.37</v>
      </c>
      <c r="K25332" s="40">
        <v>0</v>
      </c>
    </row>
    <row r="25333" spans="1:11" x14ac:dyDescent="0.35">
      <c r="A25333">
        <v>67003</v>
      </c>
      <c r="B25333" t="s">
        <v>411</v>
      </c>
      <c r="C25333" s="70">
        <v>0</v>
      </c>
      <c r="D25333" s="70">
        <v>0</v>
      </c>
      <c r="E25333" s="71">
        <v>44926</v>
      </c>
      <c r="F25333" t="s">
        <v>3650</v>
      </c>
      <c r="G25333" t="s">
        <v>2247</v>
      </c>
      <c r="H25333" t="s">
        <v>1911</v>
      </c>
      <c r="I25333" t="s">
        <v>1911</v>
      </c>
      <c r="J25333" s="40">
        <v>0</v>
      </c>
      <c r="K25333" s="40">
        <v>54.87</v>
      </c>
    </row>
    <row r="25334" spans="1:11" x14ac:dyDescent="0.35">
      <c r="A25334">
        <v>67003</v>
      </c>
      <c r="B25334" t="s">
        <v>411</v>
      </c>
      <c r="C25334" s="70">
        <v>0</v>
      </c>
      <c r="D25334" s="70">
        <v>0</v>
      </c>
      <c r="E25334" s="71">
        <v>44926</v>
      </c>
      <c r="F25334" t="s">
        <v>3649</v>
      </c>
      <c r="G25334" t="s">
        <v>2247</v>
      </c>
      <c r="H25334" t="s">
        <v>1911</v>
      </c>
      <c r="I25334" t="s">
        <v>1911</v>
      </c>
      <c r="J25334" s="40">
        <v>0</v>
      </c>
      <c r="K25334" s="40">
        <v>23.84</v>
      </c>
    </row>
    <row r="25335" spans="1:11" x14ac:dyDescent="0.35">
      <c r="A25335">
        <v>67003</v>
      </c>
      <c r="B25335" t="s">
        <v>411</v>
      </c>
      <c r="C25335" s="70">
        <v>0</v>
      </c>
      <c r="D25335" s="70">
        <v>0</v>
      </c>
      <c r="E25335" s="71">
        <v>44926</v>
      </c>
      <c r="F25335" t="s">
        <v>3648</v>
      </c>
      <c r="G25335" t="s">
        <v>2247</v>
      </c>
      <c r="H25335" t="s">
        <v>1911</v>
      </c>
      <c r="I25335" t="s">
        <v>1911</v>
      </c>
      <c r="J25335" s="40">
        <v>0</v>
      </c>
      <c r="K25335" s="40">
        <v>0.61</v>
      </c>
    </row>
    <row r="25336" spans="1:11" x14ac:dyDescent="0.35">
      <c r="A25336">
        <v>67003</v>
      </c>
      <c r="B25336" t="s">
        <v>411</v>
      </c>
      <c r="C25336" s="70">
        <v>0</v>
      </c>
      <c r="D25336" s="70">
        <v>0</v>
      </c>
      <c r="E25336" s="71">
        <v>44926</v>
      </c>
      <c r="F25336" t="s">
        <v>3647</v>
      </c>
      <c r="G25336" t="s">
        <v>2247</v>
      </c>
      <c r="H25336" t="s">
        <v>1911</v>
      </c>
      <c r="I25336" t="s">
        <v>1911</v>
      </c>
      <c r="J25336" s="40">
        <v>0</v>
      </c>
      <c r="K25336" s="40">
        <v>6.07</v>
      </c>
    </row>
    <row r="25337" spans="1:11" x14ac:dyDescent="0.35">
      <c r="A25337">
        <v>67003</v>
      </c>
      <c r="B25337" t="s">
        <v>411</v>
      </c>
      <c r="C25337" s="70">
        <v>0</v>
      </c>
      <c r="D25337" s="70">
        <v>0</v>
      </c>
      <c r="E25337" s="71">
        <v>44926</v>
      </c>
      <c r="F25337" t="s">
        <v>3646</v>
      </c>
      <c r="G25337" t="s">
        <v>2247</v>
      </c>
      <c r="H25337" t="s">
        <v>1911</v>
      </c>
      <c r="I25337" t="s">
        <v>1911</v>
      </c>
      <c r="J25337" s="40">
        <v>2.27</v>
      </c>
      <c r="K25337" s="40">
        <v>0</v>
      </c>
    </row>
    <row r="25338" spans="1:11" x14ac:dyDescent="0.35">
      <c r="A25338">
        <v>67003</v>
      </c>
      <c r="B25338" t="s">
        <v>411</v>
      </c>
      <c r="C25338" s="70">
        <v>0</v>
      </c>
      <c r="D25338" s="70">
        <v>0</v>
      </c>
      <c r="E25338" s="71">
        <v>44926</v>
      </c>
      <c r="F25338" t="s">
        <v>3645</v>
      </c>
      <c r="G25338" t="s">
        <v>2247</v>
      </c>
      <c r="H25338" t="s">
        <v>1911</v>
      </c>
      <c r="I25338" t="s">
        <v>1911</v>
      </c>
      <c r="J25338" s="40">
        <v>31.58</v>
      </c>
      <c r="K25338" s="40">
        <v>0</v>
      </c>
    </row>
    <row r="25339" spans="1:11" x14ac:dyDescent="0.35">
      <c r="A25339">
        <v>67003</v>
      </c>
      <c r="B25339" t="s">
        <v>411</v>
      </c>
      <c r="C25339" s="70">
        <v>0</v>
      </c>
      <c r="D25339" s="70">
        <v>0</v>
      </c>
      <c r="E25339" s="71">
        <v>44926</v>
      </c>
      <c r="F25339" t="s">
        <v>3644</v>
      </c>
      <c r="G25339" t="s">
        <v>2247</v>
      </c>
      <c r="H25339" t="s">
        <v>1911</v>
      </c>
      <c r="I25339" t="s">
        <v>1911</v>
      </c>
      <c r="J25339" s="40">
        <v>0</v>
      </c>
      <c r="K25339" s="40">
        <v>375.96</v>
      </c>
    </row>
    <row r="25340" spans="1:11" x14ac:dyDescent="0.35">
      <c r="A25340">
        <v>67003</v>
      </c>
      <c r="B25340" t="s">
        <v>411</v>
      </c>
      <c r="C25340" s="70">
        <v>0</v>
      </c>
      <c r="D25340" s="70">
        <v>0</v>
      </c>
      <c r="E25340" s="71">
        <v>44926</v>
      </c>
      <c r="F25340" t="s">
        <v>3643</v>
      </c>
      <c r="G25340" t="s">
        <v>2247</v>
      </c>
      <c r="H25340" t="s">
        <v>1911</v>
      </c>
      <c r="I25340" t="s">
        <v>1911</v>
      </c>
      <c r="J25340" s="40">
        <v>0</v>
      </c>
      <c r="K25340" s="40">
        <v>7.16</v>
      </c>
    </row>
    <row r="25341" spans="1:11" x14ac:dyDescent="0.35">
      <c r="A25341">
        <v>67003</v>
      </c>
      <c r="B25341" t="s">
        <v>411</v>
      </c>
      <c r="C25341" s="70">
        <v>0</v>
      </c>
      <c r="D25341" s="70">
        <v>0</v>
      </c>
      <c r="E25341" s="71">
        <v>44926</v>
      </c>
      <c r="F25341" t="s">
        <v>3642</v>
      </c>
      <c r="G25341" t="s">
        <v>2247</v>
      </c>
      <c r="H25341" t="s">
        <v>1911</v>
      </c>
      <c r="I25341" t="s">
        <v>1911</v>
      </c>
      <c r="J25341" s="40">
        <v>0</v>
      </c>
      <c r="K25341" s="40">
        <v>2.59</v>
      </c>
    </row>
    <row r="25342" spans="1:11" x14ac:dyDescent="0.35">
      <c r="A25342">
        <v>67003</v>
      </c>
      <c r="B25342" t="s">
        <v>411</v>
      </c>
      <c r="C25342" s="70">
        <v>0</v>
      </c>
      <c r="D25342" s="70">
        <v>0</v>
      </c>
      <c r="E25342" s="71">
        <v>44926</v>
      </c>
      <c r="F25342" t="s">
        <v>3641</v>
      </c>
      <c r="G25342" t="s">
        <v>2247</v>
      </c>
      <c r="H25342" t="s">
        <v>1911</v>
      </c>
      <c r="I25342" t="s">
        <v>1911</v>
      </c>
      <c r="J25342" s="40">
        <v>0.8</v>
      </c>
      <c r="K25342" s="40">
        <v>0</v>
      </c>
    </row>
    <row r="25343" spans="1:11" x14ac:dyDescent="0.35">
      <c r="A25343">
        <v>67003</v>
      </c>
      <c r="B25343" t="s">
        <v>411</v>
      </c>
      <c r="C25343" s="70">
        <v>0</v>
      </c>
      <c r="D25343" s="70">
        <v>0</v>
      </c>
      <c r="E25343" s="71">
        <v>44926</v>
      </c>
      <c r="F25343" t="s">
        <v>3640</v>
      </c>
      <c r="G25343" t="s">
        <v>2247</v>
      </c>
      <c r="H25343" t="s">
        <v>1911</v>
      </c>
      <c r="I25343" t="s">
        <v>1911</v>
      </c>
      <c r="J25343" s="40">
        <v>13.98</v>
      </c>
      <c r="K25343" s="40">
        <v>0</v>
      </c>
    </row>
    <row r="25344" spans="1:11" x14ac:dyDescent="0.35">
      <c r="A25344">
        <v>67003</v>
      </c>
      <c r="B25344" t="s">
        <v>411</v>
      </c>
      <c r="C25344" s="70">
        <v>0</v>
      </c>
      <c r="D25344" s="70">
        <v>0</v>
      </c>
      <c r="E25344" s="71">
        <v>44926</v>
      </c>
      <c r="F25344" t="s">
        <v>3639</v>
      </c>
      <c r="G25344" t="s">
        <v>2247</v>
      </c>
      <c r="H25344" t="s">
        <v>1911</v>
      </c>
      <c r="I25344" t="s">
        <v>1911</v>
      </c>
      <c r="J25344" s="40">
        <v>16.23</v>
      </c>
      <c r="K25344" s="40">
        <v>0</v>
      </c>
    </row>
    <row r="25345" spans="1:11" x14ac:dyDescent="0.35">
      <c r="A25345">
        <v>67003</v>
      </c>
      <c r="B25345" t="s">
        <v>411</v>
      </c>
      <c r="C25345" s="70">
        <v>0</v>
      </c>
      <c r="D25345" s="70">
        <v>0</v>
      </c>
      <c r="E25345" s="71">
        <v>44926</v>
      </c>
      <c r="F25345" t="s">
        <v>3638</v>
      </c>
      <c r="G25345" t="s">
        <v>2247</v>
      </c>
      <c r="H25345" t="s">
        <v>1911</v>
      </c>
      <c r="I25345" t="s">
        <v>1911</v>
      </c>
      <c r="J25345" s="40">
        <v>7.22</v>
      </c>
      <c r="K25345" s="40">
        <v>0</v>
      </c>
    </row>
    <row r="25346" spans="1:11" x14ac:dyDescent="0.35">
      <c r="A25346">
        <v>67003</v>
      </c>
      <c r="B25346" t="s">
        <v>411</v>
      </c>
      <c r="C25346" s="70">
        <v>0</v>
      </c>
      <c r="D25346" s="70">
        <v>0</v>
      </c>
      <c r="E25346" s="71">
        <v>44926</v>
      </c>
      <c r="F25346" t="s">
        <v>3637</v>
      </c>
      <c r="G25346" t="s">
        <v>2247</v>
      </c>
      <c r="H25346" t="s">
        <v>1911</v>
      </c>
      <c r="I25346" t="s">
        <v>1911</v>
      </c>
      <c r="J25346" s="40">
        <v>2.89</v>
      </c>
      <c r="K25346" s="40">
        <v>0</v>
      </c>
    </row>
    <row r="25347" spans="1:11" x14ac:dyDescent="0.35">
      <c r="A25347">
        <v>67003</v>
      </c>
      <c r="B25347" t="s">
        <v>411</v>
      </c>
      <c r="C25347" s="70">
        <v>0</v>
      </c>
      <c r="D25347" s="70">
        <v>0</v>
      </c>
      <c r="E25347" s="71">
        <v>44926</v>
      </c>
      <c r="F25347" t="s">
        <v>3636</v>
      </c>
      <c r="G25347" t="s">
        <v>2247</v>
      </c>
      <c r="H25347" t="s">
        <v>1911</v>
      </c>
      <c r="I25347" t="s">
        <v>1911</v>
      </c>
      <c r="J25347" s="40">
        <v>0</v>
      </c>
      <c r="K25347" s="40">
        <v>6.71</v>
      </c>
    </row>
    <row r="25348" spans="1:11" x14ac:dyDescent="0.35">
      <c r="A25348">
        <v>67003</v>
      </c>
      <c r="B25348" t="s">
        <v>411</v>
      </c>
      <c r="C25348" s="70">
        <v>0</v>
      </c>
      <c r="D25348" s="70">
        <v>0</v>
      </c>
      <c r="E25348" s="71">
        <v>44926</v>
      </c>
      <c r="F25348" t="s">
        <v>3635</v>
      </c>
      <c r="G25348" t="s">
        <v>2247</v>
      </c>
      <c r="H25348" t="s">
        <v>1911</v>
      </c>
      <c r="I25348" t="s">
        <v>1911</v>
      </c>
      <c r="J25348" s="40">
        <v>0</v>
      </c>
      <c r="K25348" s="40">
        <v>5.99</v>
      </c>
    </row>
    <row r="25349" spans="1:11" x14ac:dyDescent="0.35">
      <c r="A25349">
        <v>67003</v>
      </c>
      <c r="B25349" t="s">
        <v>411</v>
      </c>
      <c r="C25349" s="70">
        <v>0</v>
      </c>
      <c r="D25349" s="70">
        <v>0</v>
      </c>
      <c r="E25349" s="71">
        <v>44926</v>
      </c>
      <c r="F25349" t="s">
        <v>3634</v>
      </c>
      <c r="G25349" t="s">
        <v>2247</v>
      </c>
      <c r="H25349" t="s">
        <v>1911</v>
      </c>
      <c r="I25349" t="s">
        <v>1911</v>
      </c>
      <c r="J25349" s="40">
        <v>31.89</v>
      </c>
      <c r="K25349" s="40">
        <v>0</v>
      </c>
    </row>
    <row r="25350" spans="1:11" x14ac:dyDescent="0.35">
      <c r="A25350">
        <v>67003</v>
      </c>
      <c r="B25350" t="s">
        <v>411</v>
      </c>
      <c r="C25350" s="70">
        <v>0</v>
      </c>
      <c r="D25350" s="70">
        <v>0</v>
      </c>
      <c r="E25350" s="71">
        <v>44926</v>
      </c>
      <c r="F25350" t="s">
        <v>3633</v>
      </c>
      <c r="G25350" t="s">
        <v>2247</v>
      </c>
      <c r="H25350" t="s">
        <v>1911</v>
      </c>
      <c r="I25350" t="s">
        <v>1911</v>
      </c>
      <c r="J25350" s="40">
        <v>0</v>
      </c>
      <c r="K25350" s="40">
        <v>174.04</v>
      </c>
    </row>
    <row r="25351" spans="1:11" x14ac:dyDescent="0.35">
      <c r="A25351">
        <v>67003</v>
      </c>
      <c r="B25351" t="s">
        <v>411</v>
      </c>
      <c r="C25351" s="70">
        <v>0</v>
      </c>
      <c r="D25351" s="70">
        <v>0</v>
      </c>
      <c r="E25351" s="71">
        <v>44926</v>
      </c>
      <c r="F25351" t="s">
        <v>3632</v>
      </c>
      <c r="G25351" t="s">
        <v>2247</v>
      </c>
      <c r="H25351" t="s">
        <v>1911</v>
      </c>
      <c r="I25351" t="s">
        <v>1911</v>
      </c>
      <c r="J25351" s="40">
        <v>0</v>
      </c>
      <c r="K25351" s="40">
        <v>311.87</v>
      </c>
    </row>
    <row r="25352" spans="1:11" x14ac:dyDescent="0.35">
      <c r="A25352">
        <v>67003</v>
      </c>
      <c r="B25352" t="s">
        <v>411</v>
      </c>
      <c r="C25352" s="70">
        <v>0</v>
      </c>
      <c r="D25352" s="70">
        <v>0</v>
      </c>
      <c r="E25352" s="71">
        <v>44926</v>
      </c>
      <c r="F25352" t="s">
        <v>3631</v>
      </c>
      <c r="G25352" t="s">
        <v>2247</v>
      </c>
      <c r="H25352" t="s">
        <v>1911</v>
      </c>
      <c r="I25352" t="s">
        <v>1911</v>
      </c>
      <c r="J25352" s="40">
        <v>61.94</v>
      </c>
      <c r="K25352" s="40">
        <v>0</v>
      </c>
    </row>
    <row r="25353" spans="1:11" x14ac:dyDescent="0.35">
      <c r="A25353">
        <v>67003</v>
      </c>
      <c r="B25353" t="s">
        <v>411</v>
      </c>
      <c r="C25353" s="70">
        <v>0</v>
      </c>
      <c r="D25353" s="70">
        <v>0</v>
      </c>
      <c r="E25353" s="71">
        <v>44926</v>
      </c>
      <c r="F25353" t="s">
        <v>3630</v>
      </c>
      <c r="G25353" t="s">
        <v>2247</v>
      </c>
      <c r="H25353" t="s">
        <v>1911</v>
      </c>
      <c r="I25353" t="s">
        <v>1911</v>
      </c>
      <c r="J25353" s="40">
        <v>9.9</v>
      </c>
      <c r="K25353" s="40">
        <v>0</v>
      </c>
    </row>
    <row r="25354" spans="1:11" x14ac:dyDescent="0.35">
      <c r="A25354">
        <v>67003</v>
      </c>
      <c r="B25354" t="s">
        <v>411</v>
      </c>
      <c r="C25354" s="70">
        <v>0</v>
      </c>
      <c r="D25354" s="70">
        <v>0</v>
      </c>
      <c r="E25354" s="71">
        <v>44926</v>
      </c>
      <c r="F25354" t="s">
        <v>3629</v>
      </c>
      <c r="G25354" t="s">
        <v>2247</v>
      </c>
      <c r="H25354" t="s">
        <v>1911</v>
      </c>
      <c r="I25354" t="s">
        <v>1911</v>
      </c>
      <c r="J25354" s="40">
        <v>0</v>
      </c>
      <c r="K25354" s="40">
        <v>1.33</v>
      </c>
    </row>
    <row r="25355" spans="1:11" x14ac:dyDescent="0.35">
      <c r="A25355">
        <v>67003</v>
      </c>
      <c r="B25355" t="s">
        <v>411</v>
      </c>
      <c r="C25355" s="70">
        <v>0</v>
      </c>
      <c r="D25355" s="70">
        <v>0</v>
      </c>
      <c r="E25355" s="71">
        <v>44926</v>
      </c>
      <c r="F25355" t="s">
        <v>3628</v>
      </c>
      <c r="G25355" t="s">
        <v>2247</v>
      </c>
      <c r="H25355" t="s">
        <v>1911</v>
      </c>
      <c r="I25355" t="s">
        <v>1911</v>
      </c>
      <c r="J25355" s="40">
        <v>0</v>
      </c>
      <c r="K25355" s="40">
        <v>4.1399999999999997</v>
      </c>
    </row>
    <row r="25356" spans="1:11" x14ac:dyDescent="0.35">
      <c r="A25356">
        <v>67003</v>
      </c>
      <c r="B25356" t="s">
        <v>411</v>
      </c>
      <c r="C25356" s="70">
        <v>0</v>
      </c>
      <c r="D25356" s="70">
        <v>0</v>
      </c>
      <c r="E25356" s="71">
        <v>44926</v>
      </c>
      <c r="F25356" t="s">
        <v>3627</v>
      </c>
      <c r="G25356" t="s">
        <v>2247</v>
      </c>
      <c r="H25356" t="s">
        <v>1911</v>
      </c>
      <c r="I25356" t="s">
        <v>1911</v>
      </c>
      <c r="J25356" s="40">
        <v>0</v>
      </c>
      <c r="K25356" s="40">
        <v>88.02</v>
      </c>
    </row>
    <row r="25357" spans="1:11" x14ac:dyDescent="0.35">
      <c r="A25357">
        <v>67003</v>
      </c>
      <c r="B25357" t="s">
        <v>411</v>
      </c>
      <c r="C25357" s="70">
        <v>0</v>
      </c>
      <c r="D25357" s="70">
        <v>0</v>
      </c>
      <c r="E25357" s="71">
        <v>44926</v>
      </c>
      <c r="F25357" t="s">
        <v>3626</v>
      </c>
      <c r="G25357" t="s">
        <v>2247</v>
      </c>
      <c r="H25357" t="s">
        <v>1911</v>
      </c>
      <c r="I25357" t="s">
        <v>1911</v>
      </c>
      <c r="J25357" s="40">
        <v>0</v>
      </c>
      <c r="K25357" s="40">
        <v>662.53</v>
      </c>
    </row>
    <row r="25358" spans="1:11" x14ac:dyDescent="0.35">
      <c r="A25358">
        <v>67003</v>
      </c>
      <c r="B25358" t="s">
        <v>411</v>
      </c>
      <c r="C25358" s="70">
        <v>0</v>
      </c>
      <c r="D25358" s="70">
        <v>0</v>
      </c>
      <c r="E25358" s="71">
        <v>44926</v>
      </c>
      <c r="F25358" t="s">
        <v>3625</v>
      </c>
      <c r="G25358" t="s">
        <v>2247</v>
      </c>
      <c r="H25358" t="s">
        <v>1911</v>
      </c>
      <c r="I25358" t="s">
        <v>1911</v>
      </c>
      <c r="J25358" s="40">
        <v>0</v>
      </c>
      <c r="K25358" s="40">
        <v>411.67</v>
      </c>
    </row>
    <row r="25359" spans="1:11" x14ac:dyDescent="0.35">
      <c r="A25359">
        <v>67003</v>
      </c>
      <c r="B25359" t="s">
        <v>411</v>
      </c>
      <c r="C25359" s="70">
        <v>0</v>
      </c>
      <c r="D25359" s="70">
        <v>0</v>
      </c>
      <c r="E25359" s="71">
        <v>44926</v>
      </c>
      <c r="F25359" t="s">
        <v>3624</v>
      </c>
      <c r="G25359" t="s">
        <v>2247</v>
      </c>
      <c r="H25359" t="s">
        <v>1911</v>
      </c>
      <c r="I25359" t="s">
        <v>1911</v>
      </c>
      <c r="J25359" s="40">
        <v>0</v>
      </c>
      <c r="K25359" s="40">
        <v>31.89</v>
      </c>
    </row>
    <row r="25360" spans="1:11" x14ac:dyDescent="0.35">
      <c r="A25360">
        <v>67003</v>
      </c>
      <c r="B25360" t="s">
        <v>411</v>
      </c>
      <c r="C25360" s="70">
        <v>0</v>
      </c>
      <c r="D25360" s="70">
        <v>0</v>
      </c>
      <c r="E25360" s="71">
        <v>44926</v>
      </c>
      <c r="F25360" t="s">
        <v>3623</v>
      </c>
      <c r="G25360" t="s">
        <v>2247</v>
      </c>
      <c r="H25360" t="s">
        <v>1911</v>
      </c>
      <c r="I25360" t="s">
        <v>1911</v>
      </c>
      <c r="J25360" s="40">
        <v>0</v>
      </c>
      <c r="K25360" s="40">
        <v>182.43</v>
      </c>
    </row>
    <row r="25361" spans="1:11" x14ac:dyDescent="0.35">
      <c r="A25361">
        <v>67003</v>
      </c>
      <c r="B25361" t="s">
        <v>411</v>
      </c>
      <c r="C25361" s="70">
        <v>0</v>
      </c>
      <c r="D25361" s="70">
        <v>0</v>
      </c>
      <c r="E25361" s="71">
        <v>44926</v>
      </c>
      <c r="F25361" t="s">
        <v>3622</v>
      </c>
      <c r="G25361" t="s">
        <v>2247</v>
      </c>
      <c r="H25361" t="s">
        <v>1911</v>
      </c>
      <c r="I25361" t="s">
        <v>1911</v>
      </c>
      <c r="J25361" s="40">
        <v>0</v>
      </c>
      <c r="K25361" s="40">
        <v>37.479999999999997</v>
      </c>
    </row>
    <row r="25362" spans="1:11" x14ac:dyDescent="0.35">
      <c r="A25362">
        <v>67003</v>
      </c>
      <c r="B25362" t="s">
        <v>411</v>
      </c>
      <c r="C25362" s="70">
        <v>0</v>
      </c>
      <c r="D25362" s="70">
        <v>0</v>
      </c>
      <c r="E25362" s="71">
        <v>44926</v>
      </c>
      <c r="F25362" t="s">
        <v>3621</v>
      </c>
      <c r="G25362" t="s">
        <v>2247</v>
      </c>
      <c r="H25362" t="s">
        <v>1911</v>
      </c>
      <c r="I25362" t="s">
        <v>1911</v>
      </c>
      <c r="J25362" s="40">
        <v>0</v>
      </c>
      <c r="K25362" s="40">
        <v>222.89</v>
      </c>
    </row>
    <row r="25363" spans="1:11" x14ac:dyDescent="0.35">
      <c r="A25363">
        <v>67003</v>
      </c>
      <c r="B25363" t="s">
        <v>411</v>
      </c>
      <c r="C25363" s="70">
        <v>0</v>
      </c>
      <c r="D25363" s="70">
        <v>0</v>
      </c>
      <c r="E25363" s="71">
        <v>44926</v>
      </c>
      <c r="F25363" t="s">
        <v>3620</v>
      </c>
      <c r="G25363" t="s">
        <v>2247</v>
      </c>
      <c r="H25363" t="s">
        <v>1911</v>
      </c>
      <c r="I25363" t="s">
        <v>1911</v>
      </c>
      <c r="J25363" s="40">
        <v>0</v>
      </c>
      <c r="K25363" s="40">
        <v>366.99</v>
      </c>
    </row>
    <row r="25364" spans="1:11" x14ac:dyDescent="0.35">
      <c r="A25364">
        <v>67003</v>
      </c>
      <c r="B25364" t="s">
        <v>411</v>
      </c>
      <c r="C25364" s="70">
        <v>0</v>
      </c>
      <c r="D25364" s="70">
        <v>0</v>
      </c>
      <c r="E25364" s="71">
        <v>44926</v>
      </c>
      <c r="F25364" t="s">
        <v>3619</v>
      </c>
      <c r="G25364" t="s">
        <v>2247</v>
      </c>
      <c r="H25364" t="s">
        <v>1911</v>
      </c>
      <c r="I25364" t="s">
        <v>1911</v>
      </c>
      <c r="J25364" s="40">
        <v>0</v>
      </c>
      <c r="K25364" s="40">
        <v>496.7</v>
      </c>
    </row>
    <row r="25365" spans="1:11" x14ac:dyDescent="0.35">
      <c r="A25365">
        <v>67003</v>
      </c>
      <c r="B25365" t="s">
        <v>411</v>
      </c>
      <c r="C25365" s="70">
        <v>0</v>
      </c>
      <c r="D25365" s="70">
        <v>0</v>
      </c>
      <c r="E25365" s="71">
        <v>44926</v>
      </c>
      <c r="F25365" t="s">
        <v>3618</v>
      </c>
      <c r="G25365" t="s">
        <v>2247</v>
      </c>
      <c r="H25365" t="s">
        <v>1911</v>
      </c>
      <c r="I25365" t="s">
        <v>1911</v>
      </c>
      <c r="J25365" s="40">
        <v>0</v>
      </c>
      <c r="K25365" s="40">
        <v>914.49</v>
      </c>
    </row>
    <row r="25366" spans="1:11" x14ac:dyDescent="0.35">
      <c r="A25366">
        <v>67003</v>
      </c>
      <c r="B25366" t="s">
        <v>411</v>
      </c>
      <c r="C25366" s="70">
        <v>0</v>
      </c>
      <c r="D25366" s="70">
        <v>0</v>
      </c>
      <c r="E25366" s="71">
        <v>44926</v>
      </c>
      <c r="F25366" t="s">
        <v>3617</v>
      </c>
      <c r="G25366" t="s">
        <v>2247</v>
      </c>
      <c r="H25366" t="s">
        <v>1911</v>
      </c>
      <c r="I25366" t="s">
        <v>1911</v>
      </c>
      <c r="J25366" s="40">
        <v>0</v>
      </c>
      <c r="K25366" s="40">
        <v>9477.7099999999991</v>
      </c>
    </row>
    <row r="25367" spans="1:11" x14ac:dyDescent="0.35">
      <c r="A25367">
        <v>67003</v>
      </c>
      <c r="B25367" t="s">
        <v>411</v>
      </c>
      <c r="C25367" s="70">
        <v>0</v>
      </c>
      <c r="D25367" s="70">
        <v>0</v>
      </c>
      <c r="E25367" s="71">
        <v>44926</v>
      </c>
      <c r="F25367" t="s">
        <v>3616</v>
      </c>
      <c r="G25367" t="s">
        <v>2247</v>
      </c>
      <c r="H25367" t="s">
        <v>1911</v>
      </c>
      <c r="I25367" t="s">
        <v>1911</v>
      </c>
      <c r="J25367" s="40">
        <v>0</v>
      </c>
      <c r="K25367" s="40">
        <v>214.58</v>
      </c>
    </row>
    <row r="25368" spans="1:11" x14ac:dyDescent="0.35">
      <c r="A25368">
        <v>67003</v>
      </c>
      <c r="B25368" t="s">
        <v>411</v>
      </c>
      <c r="C25368" s="70">
        <v>0</v>
      </c>
      <c r="D25368" s="70">
        <v>0</v>
      </c>
      <c r="E25368" s="71">
        <v>44926</v>
      </c>
      <c r="F25368" t="s">
        <v>3615</v>
      </c>
      <c r="G25368" t="s">
        <v>2247</v>
      </c>
      <c r="H25368" t="s">
        <v>1911</v>
      </c>
      <c r="I25368" t="s">
        <v>1911</v>
      </c>
      <c r="J25368" s="40">
        <v>0</v>
      </c>
      <c r="K25368" s="40">
        <v>530.54</v>
      </c>
    </row>
    <row r="25369" spans="1:11" x14ac:dyDescent="0.35">
      <c r="A25369">
        <v>67003</v>
      </c>
      <c r="B25369" t="s">
        <v>411</v>
      </c>
      <c r="C25369" s="70">
        <v>0</v>
      </c>
      <c r="D25369" s="70">
        <v>0</v>
      </c>
      <c r="E25369" s="71">
        <v>44926</v>
      </c>
      <c r="F25369" t="s">
        <v>3614</v>
      </c>
      <c r="G25369" t="s">
        <v>2247</v>
      </c>
      <c r="H25369" t="s">
        <v>1911</v>
      </c>
      <c r="I25369" t="s">
        <v>1911</v>
      </c>
      <c r="J25369" s="40">
        <v>0</v>
      </c>
      <c r="K25369" s="40">
        <v>343.17</v>
      </c>
    </row>
    <row r="25370" spans="1:11" x14ac:dyDescent="0.35">
      <c r="A25370">
        <v>67003</v>
      </c>
      <c r="B25370" t="s">
        <v>411</v>
      </c>
      <c r="C25370" s="70">
        <v>0</v>
      </c>
      <c r="D25370" s="70">
        <v>0</v>
      </c>
      <c r="E25370" s="71">
        <v>44926</v>
      </c>
      <c r="F25370" t="s">
        <v>3613</v>
      </c>
      <c r="G25370" t="s">
        <v>2247</v>
      </c>
      <c r="H25370" t="s">
        <v>1911</v>
      </c>
      <c r="I25370" t="s">
        <v>1911</v>
      </c>
      <c r="J25370" s="40">
        <v>93.06</v>
      </c>
      <c r="K25370" s="40">
        <v>0</v>
      </c>
    </row>
    <row r="25371" spans="1:11" x14ac:dyDescent="0.35">
      <c r="A25371">
        <v>67003</v>
      </c>
      <c r="B25371" t="s">
        <v>411</v>
      </c>
      <c r="C25371" s="70">
        <v>0</v>
      </c>
      <c r="D25371" s="70">
        <v>0</v>
      </c>
      <c r="E25371" s="71">
        <v>44926</v>
      </c>
      <c r="F25371" t="s">
        <v>3612</v>
      </c>
      <c r="G25371" t="s">
        <v>2247</v>
      </c>
      <c r="H25371" t="s">
        <v>1911</v>
      </c>
      <c r="I25371" t="s">
        <v>1911</v>
      </c>
      <c r="J25371" s="40">
        <v>143.88</v>
      </c>
      <c r="K25371" s="40">
        <v>0</v>
      </c>
    </row>
    <row r="25372" spans="1:11" x14ac:dyDescent="0.35">
      <c r="A25372">
        <v>67003</v>
      </c>
      <c r="B25372" t="s">
        <v>411</v>
      </c>
      <c r="C25372" s="70">
        <v>0</v>
      </c>
      <c r="D25372" s="70">
        <v>0</v>
      </c>
      <c r="E25372" s="71">
        <v>44926</v>
      </c>
      <c r="F25372" t="s">
        <v>3611</v>
      </c>
      <c r="G25372" t="s">
        <v>2247</v>
      </c>
      <c r="H25372" t="s">
        <v>1911</v>
      </c>
      <c r="I25372" t="s">
        <v>1911</v>
      </c>
      <c r="J25372" s="40">
        <v>1708.22</v>
      </c>
      <c r="K25372" s="40">
        <v>0</v>
      </c>
    </row>
    <row r="25373" spans="1:11" x14ac:dyDescent="0.35">
      <c r="A25373">
        <v>67003</v>
      </c>
      <c r="B25373" t="s">
        <v>411</v>
      </c>
      <c r="C25373" s="70">
        <v>0</v>
      </c>
      <c r="D25373" s="70">
        <v>0</v>
      </c>
      <c r="E25373" s="71">
        <v>44926</v>
      </c>
      <c r="F25373" t="s">
        <v>3610</v>
      </c>
      <c r="G25373" t="s">
        <v>2247</v>
      </c>
      <c r="H25373" t="s">
        <v>1911</v>
      </c>
      <c r="I25373" t="s">
        <v>1911</v>
      </c>
      <c r="J25373" s="40">
        <v>0</v>
      </c>
      <c r="K25373" s="40">
        <v>21.53</v>
      </c>
    </row>
    <row r="25374" spans="1:11" x14ac:dyDescent="0.35">
      <c r="A25374">
        <v>67003</v>
      </c>
      <c r="B25374" t="s">
        <v>411</v>
      </c>
      <c r="C25374" s="70">
        <v>0</v>
      </c>
      <c r="D25374" s="70">
        <v>0</v>
      </c>
      <c r="E25374" s="71">
        <v>44926</v>
      </c>
      <c r="F25374" t="s">
        <v>3609</v>
      </c>
      <c r="G25374" t="s">
        <v>2247</v>
      </c>
      <c r="H25374" t="s">
        <v>1911</v>
      </c>
      <c r="I25374" t="s">
        <v>1911</v>
      </c>
      <c r="J25374" s="40">
        <v>2277.52</v>
      </c>
      <c r="K25374" s="40">
        <v>0</v>
      </c>
    </row>
    <row r="25375" spans="1:11" x14ac:dyDescent="0.35">
      <c r="A25375">
        <v>67003</v>
      </c>
      <c r="B25375" t="s">
        <v>411</v>
      </c>
      <c r="C25375" s="70">
        <v>0</v>
      </c>
      <c r="D25375" s="70">
        <v>0</v>
      </c>
      <c r="E25375" s="71">
        <v>44926</v>
      </c>
      <c r="F25375" t="s">
        <v>3608</v>
      </c>
      <c r="G25375" t="s">
        <v>2247</v>
      </c>
      <c r="H25375" t="s">
        <v>1911</v>
      </c>
      <c r="I25375" t="s">
        <v>1911</v>
      </c>
      <c r="J25375" s="40">
        <v>260.97000000000003</v>
      </c>
      <c r="K25375" s="40">
        <v>0</v>
      </c>
    </row>
    <row r="25376" spans="1:11" x14ac:dyDescent="0.35">
      <c r="A25376">
        <v>67003</v>
      </c>
      <c r="B25376" t="s">
        <v>411</v>
      </c>
      <c r="C25376" s="70">
        <v>0</v>
      </c>
      <c r="D25376" s="70">
        <v>0</v>
      </c>
      <c r="E25376" s="71">
        <v>44926</v>
      </c>
      <c r="F25376" t="s">
        <v>3607</v>
      </c>
      <c r="G25376" t="s">
        <v>1907</v>
      </c>
      <c r="H25376" t="s">
        <v>3606</v>
      </c>
      <c r="I25376" t="s">
        <v>3605</v>
      </c>
      <c r="J25376" s="40">
        <v>0</v>
      </c>
      <c r="K25376" s="40">
        <v>10.39</v>
      </c>
    </row>
    <row r="25377" spans="1:11" x14ac:dyDescent="0.35">
      <c r="A25377">
        <v>67003</v>
      </c>
      <c r="B25377" t="s">
        <v>411</v>
      </c>
      <c r="C25377" s="70">
        <v>0</v>
      </c>
      <c r="D25377" s="70">
        <v>0</v>
      </c>
      <c r="E25377" s="71">
        <v>44926</v>
      </c>
      <c r="F25377" t="s">
        <v>3604</v>
      </c>
      <c r="G25377" t="s">
        <v>1907</v>
      </c>
      <c r="H25377" t="s">
        <v>3603</v>
      </c>
      <c r="I25377" t="s">
        <v>3602</v>
      </c>
      <c r="J25377" s="40">
        <v>4572.68</v>
      </c>
      <c r="K25377" s="40">
        <v>0</v>
      </c>
    </row>
    <row r="25378" spans="1:11" x14ac:dyDescent="0.35">
      <c r="A25378">
        <v>67003</v>
      </c>
      <c r="B25378" t="s">
        <v>411</v>
      </c>
      <c r="C25378" s="70">
        <v>0</v>
      </c>
      <c r="D25378" s="70">
        <v>0</v>
      </c>
      <c r="E25378" s="71">
        <v>44926</v>
      </c>
      <c r="F25378" t="s">
        <v>3601</v>
      </c>
      <c r="G25378" t="s">
        <v>1907</v>
      </c>
      <c r="H25378" t="s">
        <v>3600</v>
      </c>
      <c r="I25378" t="s">
        <v>3599</v>
      </c>
      <c r="J25378" s="40">
        <v>620.20000000000005</v>
      </c>
      <c r="K25378" s="40">
        <v>0</v>
      </c>
    </row>
    <row r="25379" spans="1:11" x14ac:dyDescent="0.35">
      <c r="A25379">
        <v>67003</v>
      </c>
      <c r="B25379" t="s">
        <v>411</v>
      </c>
      <c r="C25379" s="70">
        <v>0</v>
      </c>
      <c r="D25379" s="70">
        <v>0</v>
      </c>
      <c r="E25379" s="71">
        <v>44926</v>
      </c>
      <c r="F25379" t="s">
        <v>3598</v>
      </c>
      <c r="G25379" t="s">
        <v>1907</v>
      </c>
      <c r="H25379" t="s">
        <v>3597</v>
      </c>
      <c r="I25379" t="s">
        <v>3596</v>
      </c>
      <c r="J25379" s="40">
        <v>0</v>
      </c>
      <c r="K25379" s="40">
        <v>1101.8699999999999</v>
      </c>
    </row>
    <row r="25380" spans="1:11" x14ac:dyDescent="0.35">
      <c r="A25380">
        <v>67003</v>
      </c>
      <c r="B25380" t="s">
        <v>411</v>
      </c>
      <c r="C25380" s="70">
        <v>0</v>
      </c>
      <c r="D25380" s="70">
        <v>0</v>
      </c>
      <c r="E25380" s="71">
        <v>44926</v>
      </c>
      <c r="F25380" t="s">
        <v>3595</v>
      </c>
      <c r="G25380" t="s">
        <v>1907</v>
      </c>
      <c r="H25380" t="s">
        <v>3594</v>
      </c>
      <c r="I25380" t="s">
        <v>3593</v>
      </c>
      <c r="J25380" s="40">
        <v>0</v>
      </c>
      <c r="K25380" s="40">
        <v>556.39</v>
      </c>
    </row>
    <row r="25381" spans="1:11" x14ac:dyDescent="0.35">
      <c r="A25381">
        <v>67003</v>
      </c>
      <c r="B25381" t="s">
        <v>411</v>
      </c>
      <c r="C25381" s="70">
        <v>0</v>
      </c>
      <c r="D25381" s="70">
        <v>0</v>
      </c>
      <c r="E25381" s="71">
        <v>44926</v>
      </c>
      <c r="F25381" t="s">
        <v>3592</v>
      </c>
      <c r="G25381" t="s">
        <v>2247</v>
      </c>
      <c r="H25381" t="s">
        <v>1911</v>
      </c>
      <c r="I25381" t="s">
        <v>1911</v>
      </c>
      <c r="J25381" s="40">
        <v>0</v>
      </c>
      <c r="K25381" s="40">
        <v>0</v>
      </c>
    </row>
    <row r="25382" spans="1:11" x14ac:dyDescent="0.35">
      <c r="A25382">
        <v>67003</v>
      </c>
      <c r="B25382" t="s">
        <v>411</v>
      </c>
      <c r="C25382" s="70">
        <v>0</v>
      </c>
      <c r="D25382" s="70">
        <v>0</v>
      </c>
      <c r="E25382" s="71">
        <v>44926</v>
      </c>
      <c r="F25382" t="s">
        <v>3591</v>
      </c>
      <c r="G25382" t="s">
        <v>2247</v>
      </c>
      <c r="H25382" t="s">
        <v>1911</v>
      </c>
      <c r="I25382" t="s">
        <v>1911</v>
      </c>
      <c r="J25382" s="40">
        <v>953.11</v>
      </c>
      <c r="K25382" s="40">
        <v>0</v>
      </c>
    </row>
    <row r="25383" spans="1:11" x14ac:dyDescent="0.35">
      <c r="A25383">
        <v>67003</v>
      </c>
      <c r="B25383" t="s">
        <v>411</v>
      </c>
      <c r="C25383" s="70">
        <v>0</v>
      </c>
      <c r="D25383" s="70">
        <v>0</v>
      </c>
      <c r="E25383" s="71">
        <v>44926</v>
      </c>
      <c r="F25383" t="s">
        <v>3590</v>
      </c>
      <c r="G25383" t="s">
        <v>2247</v>
      </c>
      <c r="H25383" t="s">
        <v>1911</v>
      </c>
      <c r="I25383" t="s">
        <v>1911</v>
      </c>
      <c r="J25383" s="40">
        <v>0</v>
      </c>
      <c r="K25383" s="40">
        <v>569.36</v>
      </c>
    </row>
    <row r="25384" spans="1:11" x14ac:dyDescent="0.35">
      <c r="A25384">
        <v>67003</v>
      </c>
      <c r="B25384" t="s">
        <v>411</v>
      </c>
      <c r="C25384" s="70">
        <v>0</v>
      </c>
      <c r="D25384" s="70">
        <v>0</v>
      </c>
      <c r="E25384" s="71">
        <v>44926</v>
      </c>
      <c r="F25384" t="s">
        <v>3589</v>
      </c>
      <c r="G25384" t="s">
        <v>2247</v>
      </c>
      <c r="H25384" t="s">
        <v>1911</v>
      </c>
      <c r="I25384" t="s">
        <v>1911</v>
      </c>
      <c r="J25384" s="40">
        <v>0</v>
      </c>
      <c r="K25384" s="40">
        <v>16.13</v>
      </c>
    </row>
    <row r="25385" spans="1:11" x14ac:dyDescent="0.35">
      <c r="A25385">
        <v>67003</v>
      </c>
      <c r="B25385" t="s">
        <v>411</v>
      </c>
      <c r="C25385" s="70">
        <v>0</v>
      </c>
      <c r="D25385" s="70">
        <v>0</v>
      </c>
      <c r="E25385" s="71">
        <v>44926</v>
      </c>
      <c r="F25385" t="s">
        <v>3588</v>
      </c>
      <c r="G25385" t="s">
        <v>2247</v>
      </c>
      <c r="H25385" t="s">
        <v>1911</v>
      </c>
      <c r="I25385" t="s">
        <v>1911</v>
      </c>
      <c r="J25385" s="40">
        <v>0</v>
      </c>
      <c r="K25385" s="40">
        <v>367.62</v>
      </c>
    </row>
    <row r="25386" spans="1:11" x14ac:dyDescent="0.35">
      <c r="A25386">
        <v>67003</v>
      </c>
      <c r="B25386" t="s">
        <v>411</v>
      </c>
      <c r="C25386" s="70">
        <v>0</v>
      </c>
      <c r="D25386" s="70">
        <v>0</v>
      </c>
      <c r="E25386" s="71">
        <v>44926</v>
      </c>
      <c r="F25386" t="s">
        <v>3587</v>
      </c>
      <c r="G25386" t="s">
        <v>1907</v>
      </c>
      <c r="H25386" t="s">
        <v>3586</v>
      </c>
      <c r="J25386" s="40">
        <v>603.72</v>
      </c>
      <c r="K25386" s="40">
        <v>0</v>
      </c>
    </row>
    <row r="25387" spans="1:11" x14ac:dyDescent="0.35">
      <c r="A25387">
        <v>67003</v>
      </c>
      <c r="B25387" t="s">
        <v>411</v>
      </c>
      <c r="C25387" s="70">
        <v>0</v>
      </c>
      <c r="D25387" s="70">
        <v>0</v>
      </c>
      <c r="E25387" s="71">
        <v>44926</v>
      </c>
      <c r="F25387" t="s">
        <v>3585</v>
      </c>
      <c r="G25387" t="s">
        <v>1907</v>
      </c>
      <c r="H25387" t="s">
        <v>3584</v>
      </c>
      <c r="J25387" s="40">
        <v>0</v>
      </c>
      <c r="K25387" s="40">
        <v>106.49</v>
      </c>
    </row>
    <row r="25388" spans="1:11" x14ac:dyDescent="0.35">
      <c r="A25388">
        <v>67003</v>
      </c>
      <c r="B25388" t="s">
        <v>411</v>
      </c>
      <c r="C25388" s="70">
        <v>0</v>
      </c>
      <c r="D25388" s="70">
        <v>0</v>
      </c>
      <c r="E25388" s="71">
        <v>44926</v>
      </c>
      <c r="F25388" t="s">
        <v>3583</v>
      </c>
      <c r="G25388" t="s">
        <v>2247</v>
      </c>
      <c r="H25388" t="s">
        <v>1911</v>
      </c>
      <c r="I25388" t="s">
        <v>1911</v>
      </c>
      <c r="J25388" s="40">
        <v>0</v>
      </c>
      <c r="K25388" s="40">
        <v>0</v>
      </c>
    </row>
    <row r="25389" spans="1:11" x14ac:dyDescent="0.35">
      <c r="A25389">
        <v>67003</v>
      </c>
      <c r="B25389" t="s">
        <v>411</v>
      </c>
      <c r="C25389" s="70">
        <v>0</v>
      </c>
      <c r="D25389" s="70">
        <v>0</v>
      </c>
      <c r="E25389" s="71">
        <v>44926</v>
      </c>
      <c r="F25389" t="s">
        <v>3582</v>
      </c>
      <c r="G25389" t="s">
        <v>2247</v>
      </c>
      <c r="H25389" t="s">
        <v>1911</v>
      </c>
      <c r="I25389" t="s">
        <v>1911</v>
      </c>
      <c r="J25389" s="40">
        <v>0</v>
      </c>
      <c r="K25389" s="40">
        <v>0</v>
      </c>
    </row>
    <row r="25390" spans="1:11" x14ac:dyDescent="0.35">
      <c r="A25390">
        <v>67003</v>
      </c>
      <c r="B25390" t="s">
        <v>411</v>
      </c>
      <c r="C25390" s="70">
        <v>0</v>
      </c>
      <c r="D25390" s="70">
        <v>0</v>
      </c>
      <c r="E25390" s="71">
        <v>44926</v>
      </c>
      <c r="F25390" t="s">
        <v>3581</v>
      </c>
      <c r="G25390" t="s">
        <v>2247</v>
      </c>
      <c r="H25390" t="s">
        <v>1911</v>
      </c>
      <c r="I25390" t="s">
        <v>1911</v>
      </c>
      <c r="J25390" s="40">
        <v>0</v>
      </c>
      <c r="K25390" s="40">
        <v>0</v>
      </c>
    </row>
    <row r="25391" spans="1:11" x14ac:dyDescent="0.35">
      <c r="A25391">
        <v>67003</v>
      </c>
      <c r="B25391" t="s">
        <v>411</v>
      </c>
      <c r="C25391" s="70">
        <v>0</v>
      </c>
      <c r="D25391" s="70">
        <v>0</v>
      </c>
      <c r="E25391" s="71">
        <v>44926</v>
      </c>
      <c r="F25391" t="s">
        <v>3580</v>
      </c>
      <c r="G25391" t="s">
        <v>2247</v>
      </c>
      <c r="H25391" t="s">
        <v>1911</v>
      </c>
      <c r="I25391" t="s">
        <v>1911</v>
      </c>
      <c r="J25391" s="40">
        <v>2203.0300000000002</v>
      </c>
      <c r="K25391" s="40">
        <v>0</v>
      </c>
    </row>
    <row r="25392" spans="1:11" x14ac:dyDescent="0.35">
      <c r="A25392">
        <v>67003</v>
      </c>
      <c r="B25392" t="s">
        <v>411</v>
      </c>
      <c r="C25392" s="70">
        <v>0</v>
      </c>
      <c r="D25392" s="70">
        <v>0</v>
      </c>
      <c r="E25392" s="71">
        <v>44926</v>
      </c>
      <c r="F25392" t="s">
        <v>3579</v>
      </c>
      <c r="G25392" t="s">
        <v>2247</v>
      </c>
      <c r="H25392" t="s">
        <v>1911</v>
      </c>
      <c r="I25392" t="s">
        <v>1911</v>
      </c>
      <c r="J25392" s="40">
        <v>873.98</v>
      </c>
      <c r="K25392" s="40">
        <v>0</v>
      </c>
    </row>
    <row r="25393" spans="1:11" x14ac:dyDescent="0.35">
      <c r="A25393">
        <v>67003</v>
      </c>
      <c r="B25393" t="s">
        <v>411</v>
      </c>
      <c r="C25393" s="70">
        <v>0</v>
      </c>
      <c r="D25393" s="70">
        <v>0</v>
      </c>
      <c r="E25393" s="71">
        <v>44926</v>
      </c>
      <c r="F25393" t="s">
        <v>3578</v>
      </c>
      <c r="G25393" t="s">
        <v>2247</v>
      </c>
      <c r="H25393" t="s">
        <v>1911</v>
      </c>
      <c r="I25393" t="s">
        <v>1911</v>
      </c>
      <c r="J25393" s="40">
        <v>1188.22</v>
      </c>
      <c r="K25393" s="40">
        <v>0</v>
      </c>
    </row>
    <row r="25394" spans="1:11" x14ac:dyDescent="0.35">
      <c r="A25394">
        <v>67003</v>
      </c>
      <c r="B25394" t="s">
        <v>411</v>
      </c>
      <c r="C25394" s="70">
        <v>0</v>
      </c>
      <c r="D25394" s="70">
        <v>0</v>
      </c>
      <c r="E25394" s="71">
        <v>44926</v>
      </c>
      <c r="F25394" t="s">
        <v>3577</v>
      </c>
      <c r="G25394" t="s">
        <v>2247</v>
      </c>
      <c r="H25394" t="s">
        <v>1911</v>
      </c>
      <c r="I25394" t="s">
        <v>1911</v>
      </c>
      <c r="J25394" s="40">
        <v>23.85</v>
      </c>
      <c r="K25394" s="40">
        <v>0</v>
      </c>
    </row>
    <row r="25395" spans="1:11" x14ac:dyDescent="0.35">
      <c r="A25395">
        <v>67003</v>
      </c>
      <c r="B25395" t="s">
        <v>411</v>
      </c>
      <c r="C25395" s="70">
        <v>0</v>
      </c>
      <c r="D25395" s="70">
        <v>0</v>
      </c>
      <c r="E25395" s="71">
        <v>44926</v>
      </c>
      <c r="F25395" t="s">
        <v>3576</v>
      </c>
      <c r="G25395" t="s">
        <v>2247</v>
      </c>
      <c r="H25395" t="s">
        <v>1911</v>
      </c>
      <c r="I25395" t="s">
        <v>1911</v>
      </c>
      <c r="J25395" s="40">
        <v>23.97</v>
      </c>
      <c r="K25395" s="40">
        <v>0</v>
      </c>
    </row>
    <row r="25396" spans="1:11" x14ac:dyDescent="0.35">
      <c r="A25396">
        <v>67003</v>
      </c>
      <c r="B25396" t="s">
        <v>411</v>
      </c>
      <c r="C25396" s="70">
        <v>0</v>
      </c>
      <c r="D25396" s="70">
        <v>0</v>
      </c>
      <c r="E25396" s="71">
        <v>44926</v>
      </c>
      <c r="F25396" t="s">
        <v>3575</v>
      </c>
      <c r="G25396" t="s">
        <v>2247</v>
      </c>
      <c r="H25396" t="s">
        <v>1911</v>
      </c>
      <c r="I25396" t="s">
        <v>1911</v>
      </c>
      <c r="J25396" s="40">
        <v>-1287.99</v>
      </c>
      <c r="K25396" s="40">
        <v>0</v>
      </c>
    </row>
    <row r="25397" spans="1:11" x14ac:dyDescent="0.35">
      <c r="A25397">
        <v>67003</v>
      </c>
      <c r="B25397" t="s">
        <v>411</v>
      </c>
      <c r="C25397" s="70">
        <v>0</v>
      </c>
      <c r="D25397" s="70">
        <v>0</v>
      </c>
      <c r="E25397" s="71">
        <v>44926</v>
      </c>
      <c r="F25397" t="s">
        <v>3574</v>
      </c>
      <c r="G25397" t="s">
        <v>2247</v>
      </c>
      <c r="H25397" t="s">
        <v>1911</v>
      </c>
      <c r="I25397" t="s">
        <v>1911</v>
      </c>
      <c r="J25397" s="40">
        <v>-1188.22</v>
      </c>
      <c r="K25397" s="40">
        <v>0</v>
      </c>
    </row>
    <row r="25398" spans="1:11" x14ac:dyDescent="0.35">
      <c r="A25398">
        <v>67003</v>
      </c>
      <c r="B25398" t="s">
        <v>411</v>
      </c>
      <c r="C25398" s="70">
        <v>0</v>
      </c>
      <c r="D25398" s="70">
        <v>0</v>
      </c>
      <c r="E25398" s="71">
        <v>44926</v>
      </c>
      <c r="F25398" t="s">
        <v>3573</v>
      </c>
      <c r="G25398" t="s">
        <v>2247</v>
      </c>
      <c r="H25398" t="s">
        <v>1911</v>
      </c>
      <c r="I25398" t="s">
        <v>1911</v>
      </c>
      <c r="J25398" s="40">
        <v>2476.21</v>
      </c>
      <c r="K25398" s="40">
        <v>0</v>
      </c>
    </row>
    <row r="25399" spans="1:11" x14ac:dyDescent="0.35">
      <c r="A25399">
        <v>67003</v>
      </c>
      <c r="B25399" t="s">
        <v>411</v>
      </c>
      <c r="C25399" s="70">
        <v>0</v>
      </c>
      <c r="D25399" s="70">
        <v>0</v>
      </c>
      <c r="E25399" s="71">
        <v>44926</v>
      </c>
      <c r="F25399" t="s">
        <v>3572</v>
      </c>
      <c r="G25399" t="s">
        <v>1907</v>
      </c>
      <c r="H25399" t="s">
        <v>3571</v>
      </c>
      <c r="J25399" s="40">
        <v>0</v>
      </c>
      <c r="K25399" s="40">
        <v>0.78</v>
      </c>
    </row>
    <row r="25400" spans="1:11" x14ac:dyDescent="0.35">
      <c r="A25400">
        <v>67003</v>
      </c>
      <c r="B25400" t="s">
        <v>411</v>
      </c>
      <c r="C25400" s="70">
        <v>0</v>
      </c>
      <c r="D25400" s="70">
        <v>0</v>
      </c>
      <c r="E25400" s="71">
        <v>44926</v>
      </c>
      <c r="F25400" t="s">
        <v>3570</v>
      </c>
      <c r="G25400" t="s">
        <v>1907</v>
      </c>
      <c r="H25400" t="s">
        <v>3569</v>
      </c>
      <c r="I25400" t="s">
        <v>3568</v>
      </c>
      <c r="J25400" s="40">
        <v>7.86</v>
      </c>
      <c r="K25400" s="40">
        <v>0</v>
      </c>
    </row>
    <row r="25401" spans="1:11" x14ac:dyDescent="0.35">
      <c r="A25401">
        <v>67003</v>
      </c>
      <c r="B25401" t="s">
        <v>411</v>
      </c>
      <c r="C25401" s="70">
        <v>0</v>
      </c>
      <c r="D25401" s="70">
        <v>0</v>
      </c>
      <c r="E25401" s="71">
        <v>44926</v>
      </c>
      <c r="F25401" t="s">
        <v>3567</v>
      </c>
      <c r="G25401" t="s">
        <v>1907</v>
      </c>
      <c r="H25401" t="s">
        <v>3566</v>
      </c>
      <c r="I25401" t="s">
        <v>3565</v>
      </c>
      <c r="J25401" s="40">
        <v>16.489999999999998</v>
      </c>
      <c r="K25401" s="40">
        <v>0</v>
      </c>
    </row>
    <row r="25402" spans="1:11" x14ac:dyDescent="0.35">
      <c r="A25402">
        <v>67003</v>
      </c>
      <c r="B25402" t="s">
        <v>411</v>
      </c>
      <c r="C25402" s="70">
        <v>0</v>
      </c>
      <c r="D25402" s="70">
        <v>0</v>
      </c>
      <c r="E25402" s="71">
        <v>44926</v>
      </c>
      <c r="F25402" t="s">
        <v>3564</v>
      </c>
      <c r="G25402" t="s">
        <v>1907</v>
      </c>
      <c r="H25402" t="s">
        <v>3563</v>
      </c>
      <c r="I25402" t="s">
        <v>3563</v>
      </c>
      <c r="J25402" s="40">
        <v>47.27</v>
      </c>
      <c r="K25402" s="40">
        <v>0</v>
      </c>
    </row>
    <row r="25403" spans="1:11" x14ac:dyDescent="0.35">
      <c r="A25403">
        <v>67003</v>
      </c>
      <c r="B25403" t="s">
        <v>411</v>
      </c>
      <c r="C25403" s="70">
        <v>0</v>
      </c>
      <c r="D25403" s="70">
        <v>0</v>
      </c>
      <c r="E25403" s="71">
        <v>44926</v>
      </c>
      <c r="F25403" t="s">
        <v>3562</v>
      </c>
      <c r="G25403" t="s">
        <v>1907</v>
      </c>
      <c r="H25403" t="s">
        <v>2539</v>
      </c>
      <c r="I25403" t="s">
        <v>2539</v>
      </c>
      <c r="J25403" s="40">
        <v>0</v>
      </c>
      <c r="K25403" s="40">
        <v>99.97</v>
      </c>
    </row>
    <row r="25404" spans="1:11" x14ac:dyDescent="0.35">
      <c r="A25404">
        <v>67003</v>
      </c>
      <c r="B25404" t="s">
        <v>411</v>
      </c>
      <c r="C25404" s="70">
        <v>0</v>
      </c>
      <c r="D25404" s="70">
        <v>0</v>
      </c>
      <c r="E25404" s="71">
        <v>44926</v>
      </c>
      <c r="F25404" t="s">
        <v>3561</v>
      </c>
      <c r="G25404" t="s">
        <v>1907</v>
      </c>
      <c r="H25404" t="s">
        <v>2542</v>
      </c>
      <c r="I25404" t="s">
        <v>2542</v>
      </c>
      <c r="J25404" s="40">
        <v>85.54</v>
      </c>
      <c r="K25404" s="40">
        <v>0</v>
      </c>
    </row>
    <row r="25405" spans="1:11" x14ac:dyDescent="0.35">
      <c r="A25405">
        <v>67003</v>
      </c>
      <c r="B25405" t="s">
        <v>411</v>
      </c>
      <c r="C25405" s="70">
        <v>0</v>
      </c>
      <c r="D25405" s="70">
        <v>0</v>
      </c>
      <c r="E25405" s="71">
        <v>44926</v>
      </c>
      <c r="F25405" t="s">
        <v>3560</v>
      </c>
      <c r="G25405" t="s">
        <v>1907</v>
      </c>
      <c r="H25405" t="s">
        <v>2547</v>
      </c>
      <c r="I25405" t="s">
        <v>2547</v>
      </c>
      <c r="J25405" s="40">
        <v>169.22</v>
      </c>
      <c r="K25405" s="40">
        <v>0</v>
      </c>
    </row>
    <row r="25406" spans="1:11" x14ac:dyDescent="0.35">
      <c r="A25406">
        <v>67003</v>
      </c>
      <c r="B25406" t="s">
        <v>411</v>
      </c>
      <c r="C25406" s="70">
        <v>0</v>
      </c>
      <c r="D25406" s="70">
        <v>0</v>
      </c>
      <c r="E25406" s="71">
        <v>44926</v>
      </c>
      <c r="F25406" t="s">
        <v>3559</v>
      </c>
      <c r="G25406" t="s">
        <v>1907</v>
      </c>
      <c r="H25406" t="s">
        <v>2550</v>
      </c>
      <c r="I25406" t="s">
        <v>2550</v>
      </c>
      <c r="J25406" s="40">
        <v>0</v>
      </c>
      <c r="K25406" s="40">
        <v>110.95</v>
      </c>
    </row>
    <row r="25407" spans="1:11" x14ac:dyDescent="0.35">
      <c r="A25407">
        <v>67003</v>
      </c>
      <c r="B25407" t="s">
        <v>411</v>
      </c>
      <c r="C25407" s="70">
        <v>0</v>
      </c>
      <c r="D25407" s="70">
        <v>0</v>
      </c>
      <c r="E25407" s="71">
        <v>44926</v>
      </c>
      <c r="F25407" t="s">
        <v>3558</v>
      </c>
      <c r="G25407" t="s">
        <v>1907</v>
      </c>
      <c r="H25407" t="s">
        <v>2564</v>
      </c>
      <c r="I25407" t="s">
        <v>2564</v>
      </c>
      <c r="J25407" s="40">
        <v>0</v>
      </c>
      <c r="K25407" s="40">
        <v>39.67</v>
      </c>
    </row>
    <row r="25408" spans="1:11" x14ac:dyDescent="0.35">
      <c r="A25408">
        <v>67003</v>
      </c>
      <c r="B25408" t="s">
        <v>411</v>
      </c>
      <c r="C25408" s="70">
        <v>0</v>
      </c>
      <c r="D25408" s="70">
        <v>0</v>
      </c>
      <c r="E25408" s="71">
        <v>44926</v>
      </c>
      <c r="F25408" t="s">
        <v>3557</v>
      </c>
      <c r="G25408" t="s">
        <v>1907</v>
      </c>
      <c r="H25408" t="s">
        <v>2558</v>
      </c>
      <c r="I25408" t="s">
        <v>2558</v>
      </c>
      <c r="J25408" s="40">
        <v>157.16</v>
      </c>
      <c r="K25408" s="40">
        <v>0</v>
      </c>
    </row>
    <row r="25409" spans="1:11" x14ac:dyDescent="0.35">
      <c r="A25409">
        <v>67003</v>
      </c>
      <c r="B25409" t="s">
        <v>411</v>
      </c>
      <c r="C25409" s="70">
        <v>0</v>
      </c>
      <c r="D25409" s="70">
        <v>0</v>
      </c>
      <c r="E25409" s="71">
        <v>44926</v>
      </c>
      <c r="F25409" t="s">
        <v>3556</v>
      </c>
      <c r="G25409" t="s">
        <v>1907</v>
      </c>
      <c r="H25409" t="s">
        <v>2561</v>
      </c>
      <c r="I25409" t="s">
        <v>2561</v>
      </c>
      <c r="J25409" s="40">
        <v>0</v>
      </c>
      <c r="K25409" s="40">
        <v>394.77</v>
      </c>
    </row>
    <row r="25410" spans="1:11" x14ac:dyDescent="0.35">
      <c r="A25410">
        <v>67003</v>
      </c>
      <c r="B25410" t="s">
        <v>411</v>
      </c>
      <c r="C25410" s="70">
        <v>0</v>
      </c>
      <c r="D25410" s="70">
        <v>0</v>
      </c>
      <c r="E25410" s="71">
        <v>44926</v>
      </c>
      <c r="F25410" t="s">
        <v>3555</v>
      </c>
      <c r="G25410" t="s">
        <v>1907</v>
      </c>
      <c r="H25410" t="s">
        <v>3551</v>
      </c>
      <c r="I25410" t="s">
        <v>3551</v>
      </c>
      <c r="J25410" s="40">
        <v>0</v>
      </c>
      <c r="K25410" s="40">
        <v>545.04</v>
      </c>
    </row>
    <row r="25411" spans="1:11" x14ac:dyDescent="0.35">
      <c r="A25411">
        <v>67003</v>
      </c>
      <c r="B25411" t="s">
        <v>411</v>
      </c>
      <c r="C25411" s="70">
        <v>0</v>
      </c>
      <c r="D25411" s="70">
        <v>0</v>
      </c>
      <c r="E25411" s="71">
        <v>44926</v>
      </c>
      <c r="F25411" t="s">
        <v>3554</v>
      </c>
      <c r="G25411" t="s">
        <v>1907</v>
      </c>
      <c r="H25411" t="s">
        <v>3551</v>
      </c>
      <c r="I25411" t="s">
        <v>3551</v>
      </c>
      <c r="J25411" s="40">
        <v>0</v>
      </c>
      <c r="K25411" s="40">
        <v>34.700000000000003</v>
      </c>
    </row>
    <row r="25412" spans="1:11" x14ac:dyDescent="0.35">
      <c r="A25412">
        <v>67003</v>
      </c>
      <c r="B25412" t="s">
        <v>411</v>
      </c>
      <c r="C25412" s="70">
        <v>0</v>
      </c>
      <c r="D25412" s="70">
        <v>0</v>
      </c>
      <c r="E25412" s="71">
        <v>44926</v>
      </c>
      <c r="F25412" t="s">
        <v>3553</v>
      </c>
      <c r="G25412" t="s">
        <v>1907</v>
      </c>
      <c r="H25412" t="s">
        <v>3551</v>
      </c>
      <c r="I25412" t="s">
        <v>3551</v>
      </c>
      <c r="J25412" s="40">
        <v>372.54</v>
      </c>
      <c r="K25412" s="40">
        <v>0</v>
      </c>
    </row>
    <row r="25413" spans="1:11" x14ac:dyDescent="0.35">
      <c r="A25413">
        <v>67003</v>
      </c>
      <c r="B25413" t="s">
        <v>411</v>
      </c>
      <c r="C25413" s="70">
        <v>0</v>
      </c>
      <c r="D25413" s="70">
        <v>0</v>
      </c>
      <c r="E25413" s="71">
        <v>44926</v>
      </c>
      <c r="F25413" t="s">
        <v>3552</v>
      </c>
      <c r="G25413" t="s">
        <v>1907</v>
      </c>
      <c r="H25413" t="s">
        <v>3551</v>
      </c>
      <c r="I25413" t="s">
        <v>3551</v>
      </c>
      <c r="J25413" s="40">
        <v>76.72</v>
      </c>
      <c r="K25413" s="40">
        <v>0</v>
      </c>
    </row>
    <row r="25414" spans="1:11" x14ac:dyDescent="0.35">
      <c r="A25414">
        <v>67003</v>
      </c>
      <c r="B25414" t="s">
        <v>411</v>
      </c>
      <c r="C25414" s="70">
        <v>0</v>
      </c>
      <c r="D25414" s="70">
        <v>0</v>
      </c>
      <c r="E25414" s="71">
        <v>44926</v>
      </c>
      <c r="F25414" t="s">
        <v>3550</v>
      </c>
      <c r="G25414" t="s">
        <v>1907</v>
      </c>
      <c r="H25414" t="s">
        <v>3549</v>
      </c>
      <c r="I25414" t="s">
        <v>3549</v>
      </c>
      <c r="J25414" s="40">
        <v>0</v>
      </c>
      <c r="K25414" s="40">
        <v>41.84</v>
      </c>
    </row>
    <row r="25415" spans="1:11" x14ac:dyDescent="0.35">
      <c r="A25415">
        <v>67003</v>
      </c>
      <c r="B25415" t="s">
        <v>411</v>
      </c>
      <c r="C25415" s="70">
        <v>0</v>
      </c>
      <c r="D25415" s="70">
        <v>0</v>
      </c>
      <c r="E25415" s="71">
        <v>44926</v>
      </c>
      <c r="F25415" t="s">
        <v>3548</v>
      </c>
      <c r="G25415" t="s">
        <v>1907</v>
      </c>
      <c r="H25415" t="s">
        <v>3547</v>
      </c>
      <c r="I25415" t="s">
        <v>3547</v>
      </c>
      <c r="J25415" s="40">
        <v>0</v>
      </c>
      <c r="K25415" s="40">
        <v>227.6</v>
      </c>
    </row>
    <row r="25416" spans="1:11" x14ac:dyDescent="0.35">
      <c r="A25416">
        <v>67003</v>
      </c>
      <c r="B25416" t="s">
        <v>411</v>
      </c>
      <c r="C25416" s="70">
        <v>0</v>
      </c>
      <c r="D25416" s="70">
        <v>0</v>
      </c>
      <c r="E25416" s="71">
        <v>44926</v>
      </c>
      <c r="F25416" t="s">
        <v>3546</v>
      </c>
      <c r="G25416" t="s">
        <v>1907</v>
      </c>
      <c r="H25416" t="s">
        <v>3545</v>
      </c>
      <c r="I25416" t="s">
        <v>3545</v>
      </c>
      <c r="J25416" s="40">
        <v>298.27</v>
      </c>
      <c r="K25416" s="40">
        <v>0</v>
      </c>
    </row>
    <row r="25417" spans="1:11" x14ac:dyDescent="0.35">
      <c r="A25417">
        <v>67003</v>
      </c>
      <c r="B25417" t="s">
        <v>411</v>
      </c>
      <c r="C25417" s="70">
        <v>0</v>
      </c>
      <c r="D25417" s="70">
        <v>0</v>
      </c>
      <c r="E25417" s="71">
        <v>44926</v>
      </c>
      <c r="F25417" t="s">
        <v>3544</v>
      </c>
      <c r="G25417" t="s">
        <v>1907</v>
      </c>
      <c r="H25417" t="s">
        <v>3543</v>
      </c>
      <c r="I25417" t="s">
        <v>3543</v>
      </c>
      <c r="J25417" s="40">
        <v>0</v>
      </c>
      <c r="K25417" s="40">
        <v>413.53</v>
      </c>
    </row>
    <row r="25418" spans="1:11" x14ac:dyDescent="0.35">
      <c r="A25418">
        <v>67003</v>
      </c>
      <c r="B25418" t="s">
        <v>411</v>
      </c>
      <c r="C25418" s="70">
        <v>0</v>
      </c>
      <c r="D25418" s="70">
        <v>0</v>
      </c>
      <c r="E25418" s="71">
        <v>44926</v>
      </c>
      <c r="F25418" t="s">
        <v>3542</v>
      </c>
      <c r="G25418" t="s">
        <v>1907</v>
      </c>
      <c r="H25418" t="s">
        <v>3541</v>
      </c>
      <c r="I25418" t="s">
        <v>3540</v>
      </c>
      <c r="J25418" s="40">
        <v>3.73</v>
      </c>
      <c r="K25418" s="40">
        <v>0</v>
      </c>
    </row>
    <row r="25419" spans="1:11" x14ac:dyDescent="0.35">
      <c r="A25419">
        <v>67003</v>
      </c>
      <c r="B25419" t="s">
        <v>411</v>
      </c>
      <c r="C25419" s="70">
        <v>0</v>
      </c>
      <c r="D25419" s="70">
        <v>0</v>
      </c>
      <c r="E25419" s="71">
        <v>44926</v>
      </c>
      <c r="F25419" t="s">
        <v>3539</v>
      </c>
      <c r="G25419" t="s">
        <v>2247</v>
      </c>
      <c r="H25419" t="s">
        <v>1911</v>
      </c>
      <c r="I25419" t="s">
        <v>1911</v>
      </c>
      <c r="J25419" s="40">
        <v>0</v>
      </c>
      <c r="K25419" s="40">
        <v>0</v>
      </c>
    </row>
    <row r="25420" spans="1:11" x14ac:dyDescent="0.35">
      <c r="A25420">
        <v>67003</v>
      </c>
      <c r="B25420" t="s">
        <v>411</v>
      </c>
      <c r="C25420" s="70">
        <v>0</v>
      </c>
      <c r="D25420" s="70">
        <v>0</v>
      </c>
      <c r="E25420" s="71">
        <v>44926</v>
      </c>
      <c r="F25420" t="s">
        <v>3538</v>
      </c>
      <c r="G25420" t="s">
        <v>2247</v>
      </c>
      <c r="H25420" t="s">
        <v>1911</v>
      </c>
      <c r="I25420" t="s">
        <v>1911</v>
      </c>
      <c r="J25420" s="40">
        <v>0</v>
      </c>
      <c r="K25420" s="40">
        <v>0</v>
      </c>
    </row>
    <row r="25421" spans="1:11" x14ac:dyDescent="0.35">
      <c r="A25421">
        <v>67003</v>
      </c>
      <c r="B25421" t="s">
        <v>411</v>
      </c>
      <c r="C25421" s="70">
        <v>0</v>
      </c>
      <c r="D25421" s="70">
        <v>0</v>
      </c>
      <c r="E25421" s="71">
        <v>44926</v>
      </c>
      <c r="F25421" t="s">
        <v>3537</v>
      </c>
      <c r="G25421" t="s">
        <v>2247</v>
      </c>
      <c r="H25421" t="s">
        <v>1911</v>
      </c>
      <c r="I25421" t="s">
        <v>1911</v>
      </c>
      <c r="J25421" s="40">
        <v>0</v>
      </c>
      <c r="K25421" s="40">
        <v>0</v>
      </c>
    </row>
    <row r="25422" spans="1:11" x14ac:dyDescent="0.35">
      <c r="A25422">
        <v>67003</v>
      </c>
      <c r="B25422" t="s">
        <v>411</v>
      </c>
      <c r="C25422" s="70">
        <v>0</v>
      </c>
      <c r="D25422" s="70">
        <v>0</v>
      </c>
      <c r="E25422" s="71">
        <v>44926</v>
      </c>
      <c r="F25422" t="s">
        <v>3536</v>
      </c>
      <c r="G25422" t="s">
        <v>2247</v>
      </c>
      <c r="H25422" t="s">
        <v>1911</v>
      </c>
      <c r="I25422" t="s">
        <v>1911</v>
      </c>
      <c r="J25422" s="40">
        <v>0</v>
      </c>
      <c r="K25422" s="40">
        <v>0</v>
      </c>
    </row>
    <row r="25423" spans="1:11" x14ac:dyDescent="0.35">
      <c r="A25423">
        <v>67003</v>
      </c>
      <c r="B25423" t="s">
        <v>411</v>
      </c>
      <c r="C25423" s="70">
        <v>0</v>
      </c>
      <c r="D25423" s="70">
        <v>0</v>
      </c>
      <c r="E25423" s="71">
        <v>44926</v>
      </c>
      <c r="F25423" t="s">
        <v>3535</v>
      </c>
      <c r="G25423" t="s">
        <v>2247</v>
      </c>
      <c r="H25423" t="s">
        <v>1911</v>
      </c>
      <c r="I25423" t="s">
        <v>1911</v>
      </c>
      <c r="J25423" s="40">
        <v>0</v>
      </c>
      <c r="K25423" s="40">
        <v>0</v>
      </c>
    </row>
    <row r="25424" spans="1:11" x14ac:dyDescent="0.35">
      <c r="A25424">
        <v>67003</v>
      </c>
      <c r="B25424" t="s">
        <v>411</v>
      </c>
      <c r="C25424" s="70">
        <v>0</v>
      </c>
      <c r="D25424" s="70">
        <v>0</v>
      </c>
      <c r="E25424" s="71">
        <v>44926</v>
      </c>
      <c r="F25424" t="s">
        <v>3534</v>
      </c>
      <c r="G25424" t="s">
        <v>2247</v>
      </c>
      <c r="H25424" t="s">
        <v>1911</v>
      </c>
      <c r="I25424" t="s">
        <v>1911</v>
      </c>
      <c r="J25424" s="40">
        <v>0</v>
      </c>
      <c r="K25424" s="40">
        <v>0</v>
      </c>
    </row>
    <row r="25425" spans="1:11" x14ac:dyDescent="0.35">
      <c r="A25425">
        <v>67003</v>
      </c>
      <c r="B25425" t="s">
        <v>411</v>
      </c>
      <c r="C25425" s="70">
        <v>0</v>
      </c>
      <c r="D25425" s="70">
        <v>0</v>
      </c>
      <c r="E25425" s="71">
        <v>44926</v>
      </c>
      <c r="F25425" t="s">
        <v>3533</v>
      </c>
      <c r="G25425" t="s">
        <v>2247</v>
      </c>
      <c r="H25425" t="s">
        <v>1911</v>
      </c>
      <c r="I25425" t="s">
        <v>1911</v>
      </c>
      <c r="J25425" s="40">
        <v>0</v>
      </c>
      <c r="K25425" s="40">
        <v>0</v>
      </c>
    </row>
    <row r="25426" spans="1:11" x14ac:dyDescent="0.35">
      <c r="A25426">
        <v>67003</v>
      </c>
      <c r="B25426" t="s">
        <v>411</v>
      </c>
      <c r="C25426" s="70">
        <v>0</v>
      </c>
      <c r="D25426" s="70">
        <v>0</v>
      </c>
      <c r="E25426" s="71">
        <v>44926</v>
      </c>
      <c r="F25426" t="s">
        <v>3532</v>
      </c>
      <c r="G25426" t="s">
        <v>2247</v>
      </c>
      <c r="H25426" t="s">
        <v>1911</v>
      </c>
      <c r="I25426" t="s">
        <v>1911</v>
      </c>
      <c r="J25426" s="40">
        <v>0</v>
      </c>
      <c r="K25426" s="40">
        <v>0</v>
      </c>
    </row>
    <row r="25427" spans="1:11" x14ac:dyDescent="0.35">
      <c r="A25427">
        <v>67003</v>
      </c>
      <c r="B25427" t="s">
        <v>411</v>
      </c>
      <c r="C25427" s="70">
        <v>0</v>
      </c>
      <c r="D25427" s="70">
        <v>0</v>
      </c>
      <c r="E25427" s="71">
        <v>44926</v>
      </c>
      <c r="F25427" t="s">
        <v>3531</v>
      </c>
      <c r="G25427" t="s">
        <v>2247</v>
      </c>
      <c r="H25427" t="s">
        <v>1911</v>
      </c>
      <c r="I25427" t="s">
        <v>1911</v>
      </c>
      <c r="J25427" s="40">
        <v>0</v>
      </c>
      <c r="K25427" s="40">
        <v>0</v>
      </c>
    </row>
    <row r="25428" spans="1:11" x14ac:dyDescent="0.35">
      <c r="A25428">
        <v>67003</v>
      </c>
      <c r="B25428" t="s">
        <v>411</v>
      </c>
      <c r="C25428" s="70">
        <v>0</v>
      </c>
      <c r="D25428" s="70">
        <v>0</v>
      </c>
      <c r="E25428" s="71">
        <v>44926</v>
      </c>
      <c r="F25428" t="s">
        <v>3530</v>
      </c>
      <c r="G25428" t="s">
        <v>2247</v>
      </c>
      <c r="H25428" t="s">
        <v>1911</v>
      </c>
      <c r="I25428" t="s">
        <v>1911</v>
      </c>
      <c r="J25428" s="40">
        <v>0</v>
      </c>
      <c r="K25428" s="40">
        <v>0</v>
      </c>
    </row>
    <row r="25429" spans="1:11" x14ac:dyDescent="0.35">
      <c r="A25429">
        <v>67003</v>
      </c>
      <c r="B25429" t="s">
        <v>411</v>
      </c>
      <c r="C25429" s="70">
        <v>0</v>
      </c>
      <c r="D25429" s="70">
        <v>0</v>
      </c>
      <c r="E25429" s="71">
        <v>44926</v>
      </c>
      <c r="F25429" t="s">
        <v>3529</v>
      </c>
      <c r="G25429" t="s">
        <v>2247</v>
      </c>
      <c r="H25429" t="s">
        <v>1911</v>
      </c>
      <c r="I25429" t="s">
        <v>1911</v>
      </c>
      <c r="J25429" s="40">
        <v>0</v>
      </c>
      <c r="K25429" s="40">
        <v>0</v>
      </c>
    </row>
    <row r="25430" spans="1:11" x14ac:dyDescent="0.35">
      <c r="A25430">
        <v>67003</v>
      </c>
      <c r="B25430" t="s">
        <v>411</v>
      </c>
      <c r="C25430" s="70">
        <v>0</v>
      </c>
      <c r="D25430" s="70">
        <v>0</v>
      </c>
      <c r="E25430" s="71">
        <v>44926</v>
      </c>
      <c r="F25430" t="s">
        <v>3528</v>
      </c>
      <c r="G25430" t="s">
        <v>2247</v>
      </c>
      <c r="H25430" t="s">
        <v>1911</v>
      </c>
      <c r="I25430" t="s">
        <v>1911</v>
      </c>
      <c r="J25430" s="40">
        <v>0</v>
      </c>
      <c r="K25430" s="40">
        <v>0</v>
      </c>
    </row>
    <row r="25431" spans="1:11" x14ac:dyDescent="0.35">
      <c r="A25431">
        <v>67003</v>
      </c>
      <c r="B25431" t="s">
        <v>411</v>
      </c>
      <c r="C25431" s="70">
        <v>0</v>
      </c>
      <c r="D25431" s="70">
        <v>0</v>
      </c>
      <c r="E25431" s="71">
        <v>44926</v>
      </c>
      <c r="F25431" t="s">
        <v>3527</v>
      </c>
      <c r="G25431" t="s">
        <v>2247</v>
      </c>
      <c r="H25431" t="s">
        <v>1911</v>
      </c>
      <c r="I25431" t="s">
        <v>1911</v>
      </c>
      <c r="J25431" s="40">
        <v>0</v>
      </c>
      <c r="K25431" s="40">
        <v>0</v>
      </c>
    </row>
    <row r="25432" spans="1:11" x14ac:dyDescent="0.35">
      <c r="A25432">
        <v>67003</v>
      </c>
      <c r="B25432" t="s">
        <v>411</v>
      </c>
      <c r="C25432" s="70">
        <v>0</v>
      </c>
      <c r="D25432" s="70">
        <v>0</v>
      </c>
      <c r="E25432" s="71">
        <v>44926</v>
      </c>
      <c r="F25432" t="s">
        <v>3526</v>
      </c>
      <c r="G25432" t="s">
        <v>2247</v>
      </c>
      <c r="H25432" t="s">
        <v>1911</v>
      </c>
      <c r="I25432" t="s">
        <v>1911</v>
      </c>
      <c r="J25432" s="40">
        <v>101.02</v>
      </c>
      <c r="K25432" s="40">
        <v>0</v>
      </c>
    </row>
    <row r="25433" spans="1:11" x14ac:dyDescent="0.35">
      <c r="A25433">
        <v>67003</v>
      </c>
      <c r="B25433" t="s">
        <v>411</v>
      </c>
      <c r="C25433" s="70">
        <v>0</v>
      </c>
      <c r="D25433" s="70">
        <v>0</v>
      </c>
      <c r="E25433" s="71">
        <v>44926</v>
      </c>
      <c r="F25433" t="s">
        <v>3525</v>
      </c>
      <c r="G25433" t="s">
        <v>2247</v>
      </c>
      <c r="H25433" t="s">
        <v>1911</v>
      </c>
      <c r="I25433" t="s">
        <v>1911</v>
      </c>
      <c r="J25433" s="40">
        <v>54</v>
      </c>
      <c r="K25433" s="40">
        <v>0</v>
      </c>
    </row>
    <row r="25434" spans="1:11" x14ac:dyDescent="0.35">
      <c r="A25434">
        <v>67003</v>
      </c>
      <c r="B25434" t="s">
        <v>411</v>
      </c>
      <c r="C25434" s="70">
        <v>0</v>
      </c>
      <c r="D25434" s="70">
        <v>0</v>
      </c>
      <c r="E25434" s="71">
        <v>44926</v>
      </c>
      <c r="F25434" t="s">
        <v>3524</v>
      </c>
      <c r="G25434" t="s">
        <v>2247</v>
      </c>
      <c r="H25434" t="s">
        <v>1911</v>
      </c>
      <c r="I25434" t="s">
        <v>1911</v>
      </c>
      <c r="J25434" s="40">
        <v>69.790000000000006</v>
      </c>
      <c r="K25434" s="40">
        <v>0</v>
      </c>
    </row>
    <row r="25435" spans="1:11" x14ac:dyDescent="0.35">
      <c r="A25435">
        <v>67003</v>
      </c>
      <c r="B25435" t="s">
        <v>411</v>
      </c>
      <c r="C25435" s="70">
        <v>0</v>
      </c>
      <c r="D25435" s="70">
        <v>0</v>
      </c>
      <c r="E25435" s="71">
        <v>44926</v>
      </c>
      <c r="F25435" t="s">
        <v>3523</v>
      </c>
      <c r="G25435" t="s">
        <v>2247</v>
      </c>
      <c r="H25435" t="s">
        <v>1911</v>
      </c>
      <c r="I25435" t="s">
        <v>1911</v>
      </c>
      <c r="J25435" s="40">
        <v>0</v>
      </c>
      <c r="K25435" s="40">
        <v>202.51</v>
      </c>
    </row>
    <row r="25436" spans="1:11" x14ac:dyDescent="0.35">
      <c r="A25436">
        <v>67003</v>
      </c>
      <c r="B25436" t="s">
        <v>411</v>
      </c>
      <c r="C25436" s="70">
        <v>0</v>
      </c>
      <c r="D25436" s="70">
        <v>0</v>
      </c>
      <c r="E25436" s="71">
        <v>44926</v>
      </c>
      <c r="F25436" t="s">
        <v>3522</v>
      </c>
      <c r="G25436" t="s">
        <v>2247</v>
      </c>
      <c r="H25436" t="s">
        <v>1911</v>
      </c>
      <c r="I25436" t="s">
        <v>1911</v>
      </c>
      <c r="J25436" s="40">
        <v>88.03</v>
      </c>
      <c r="K25436" s="40">
        <v>0</v>
      </c>
    </row>
    <row r="25437" spans="1:11" x14ac:dyDescent="0.35">
      <c r="A25437">
        <v>67003</v>
      </c>
      <c r="B25437" t="s">
        <v>411</v>
      </c>
      <c r="C25437" s="70">
        <v>0</v>
      </c>
      <c r="D25437" s="70">
        <v>0</v>
      </c>
      <c r="E25437" s="71">
        <v>44926</v>
      </c>
      <c r="F25437" t="s">
        <v>3521</v>
      </c>
      <c r="G25437" t="s">
        <v>2247</v>
      </c>
      <c r="H25437" t="s">
        <v>1911</v>
      </c>
      <c r="I25437" t="s">
        <v>1911</v>
      </c>
      <c r="J25437" s="40">
        <v>8.5</v>
      </c>
      <c r="K25437" s="40">
        <v>0</v>
      </c>
    </row>
    <row r="25438" spans="1:11" x14ac:dyDescent="0.35">
      <c r="A25438">
        <v>67003</v>
      </c>
      <c r="B25438" t="s">
        <v>411</v>
      </c>
      <c r="C25438" s="70">
        <v>0</v>
      </c>
      <c r="D25438" s="70">
        <v>0</v>
      </c>
      <c r="E25438" s="71">
        <v>44926</v>
      </c>
      <c r="F25438" t="s">
        <v>3520</v>
      </c>
      <c r="G25438" t="s">
        <v>2247</v>
      </c>
      <c r="H25438" t="s">
        <v>1911</v>
      </c>
      <c r="I25438" t="s">
        <v>1911</v>
      </c>
      <c r="J25438" s="40">
        <v>362.88</v>
      </c>
      <c r="K25438" s="40">
        <v>0</v>
      </c>
    </row>
    <row r="25439" spans="1:11" x14ac:dyDescent="0.35">
      <c r="A25439">
        <v>67003</v>
      </c>
      <c r="B25439" t="s">
        <v>411</v>
      </c>
      <c r="C25439" s="70">
        <v>0</v>
      </c>
      <c r="D25439" s="70">
        <v>0</v>
      </c>
      <c r="E25439" s="71">
        <v>44926</v>
      </c>
      <c r="F25439" t="s">
        <v>3519</v>
      </c>
      <c r="G25439" t="s">
        <v>2247</v>
      </c>
      <c r="H25439" t="s">
        <v>1911</v>
      </c>
      <c r="I25439" t="s">
        <v>1911</v>
      </c>
      <c r="J25439" s="40">
        <v>0</v>
      </c>
      <c r="K25439" s="40">
        <v>128.11000000000001</v>
      </c>
    </row>
    <row r="25440" spans="1:11" x14ac:dyDescent="0.35">
      <c r="A25440">
        <v>67003</v>
      </c>
      <c r="B25440" t="s">
        <v>411</v>
      </c>
      <c r="C25440" s="70">
        <v>0</v>
      </c>
      <c r="D25440" s="70">
        <v>0</v>
      </c>
      <c r="E25440" s="71">
        <v>44926</v>
      </c>
      <c r="F25440" t="s">
        <v>3518</v>
      </c>
      <c r="G25440" t="s">
        <v>2247</v>
      </c>
      <c r="H25440" t="s">
        <v>1911</v>
      </c>
      <c r="I25440" t="s">
        <v>1911</v>
      </c>
      <c r="J25440" s="40">
        <v>0</v>
      </c>
      <c r="K25440" s="40">
        <v>365.6</v>
      </c>
    </row>
    <row r="25441" spans="1:11" x14ac:dyDescent="0.35">
      <c r="A25441">
        <v>67003</v>
      </c>
      <c r="B25441" t="s">
        <v>411</v>
      </c>
      <c r="C25441" s="70">
        <v>0</v>
      </c>
      <c r="D25441" s="70">
        <v>0</v>
      </c>
      <c r="E25441" s="71">
        <v>44926</v>
      </c>
      <c r="F25441" t="s">
        <v>3517</v>
      </c>
      <c r="G25441" t="s">
        <v>2247</v>
      </c>
      <c r="H25441" t="s">
        <v>1911</v>
      </c>
      <c r="I25441" t="s">
        <v>1911</v>
      </c>
      <c r="J25441" s="40">
        <v>682.81</v>
      </c>
      <c r="K25441" s="40">
        <v>0</v>
      </c>
    </row>
    <row r="25442" spans="1:11" x14ac:dyDescent="0.35">
      <c r="A25442">
        <v>67003</v>
      </c>
      <c r="B25442" t="s">
        <v>411</v>
      </c>
      <c r="C25442" s="70">
        <v>0</v>
      </c>
      <c r="D25442" s="70">
        <v>0</v>
      </c>
      <c r="E25442" s="71">
        <v>44926</v>
      </c>
      <c r="F25442" t="s">
        <v>3516</v>
      </c>
      <c r="G25442" t="s">
        <v>2247</v>
      </c>
      <c r="H25442" t="s">
        <v>1911</v>
      </c>
      <c r="I25442" t="s">
        <v>1911</v>
      </c>
      <c r="J25442" s="40">
        <v>0</v>
      </c>
      <c r="K25442" s="40">
        <v>53.76</v>
      </c>
    </row>
    <row r="25443" spans="1:11" x14ac:dyDescent="0.35">
      <c r="A25443">
        <v>67003</v>
      </c>
      <c r="B25443" t="s">
        <v>411</v>
      </c>
      <c r="C25443" s="70">
        <v>0</v>
      </c>
      <c r="D25443" s="70">
        <v>0</v>
      </c>
      <c r="E25443" s="71">
        <v>44926</v>
      </c>
      <c r="F25443" t="s">
        <v>3515</v>
      </c>
      <c r="G25443" t="s">
        <v>2247</v>
      </c>
      <c r="H25443" t="s">
        <v>1911</v>
      </c>
      <c r="I25443" t="s">
        <v>1911</v>
      </c>
      <c r="J25443" s="40">
        <v>0</v>
      </c>
      <c r="K25443" s="40">
        <v>620.85</v>
      </c>
    </row>
    <row r="25444" spans="1:11" x14ac:dyDescent="0.35">
      <c r="A25444">
        <v>67003</v>
      </c>
      <c r="B25444" t="s">
        <v>411</v>
      </c>
      <c r="C25444" s="70">
        <v>0</v>
      </c>
      <c r="D25444" s="70">
        <v>0</v>
      </c>
      <c r="E25444" s="71">
        <v>44926</v>
      </c>
      <c r="F25444" t="s">
        <v>3514</v>
      </c>
      <c r="G25444" t="s">
        <v>2247</v>
      </c>
      <c r="H25444" t="s">
        <v>1911</v>
      </c>
      <c r="I25444" t="s">
        <v>1911</v>
      </c>
      <c r="J25444" s="40">
        <v>1940.13</v>
      </c>
      <c r="K25444" s="40">
        <v>0</v>
      </c>
    </row>
    <row r="25445" spans="1:11" x14ac:dyDescent="0.35">
      <c r="A25445">
        <v>67003</v>
      </c>
      <c r="B25445" t="s">
        <v>411</v>
      </c>
      <c r="C25445" s="70">
        <v>0</v>
      </c>
      <c r="D25445" s="70">
        <v>0</v>
      </c>
      <c r="E25445" s="71">
        <v>44926</v>
      </c>
      <c r="F25445" t="s">
        <v>3513</v>
      </c>
      <c r="G25445" t="s">
        <v>2247</v>
      </c>
      <c r="H25445" t="s">
        <v>1911</v>
      </c>
      <c r="I25445" t="s">
        <v>1911</v>
      </c>
      <c r="J25445" s="40">
        <v>0</v>
      </c>
      <c r="K25445" s="40">
        <v>1729.04</v>
      </c>
    </row>
    <row r="25446" spans="1:11" x14ac:dyDescent="0.35">
      <c r="A25446">
        <v>67003</v>
      </c>
      <c r="B25446" t="s">
        <v>411</v>
      </c>
      <c r="C25446" s="70">
        <v>0</v>
      </c>
      <c r="D25446" s="70">
        <v>0</v>
      </c>
      <c r="E25446" s="71">
        <v>44926</v>
      </c>
      <c r="F25446" t="s">
        <v>3512</v>
      </c>
      <c r="G25446" t="s">
        <v>2247</v>
      </c>
      <c r="H25446" t="s">
        <v>1911</v>
      </c>
      <c r="I25446" t="s">
        <v>1911</v>
      </c>
      <c r="J25446" s="40">
        <v>0</v>
      </c>
      <c r="K25446" s="40">
        <v>2542.27</v>
      </c>
    </row>
    <row r="25447" spans="1:11" x14ac:dyDescent="0.35">
      <c r="A25447">
        <v>67003</v>
      </c>
      <c r="B25447" t="s">
        <v>411</v>
      </c>
      <c r="C25447" s="70">
        <v>0</v>
      </c>
      <c r="D25447" s="70">
        <v>0</v>
      </c>
      <c r="E25447" s="71">
        <v>44926</v>
      </c>
      <c r="F25447" t="s">
        <v>3511</v>
      </c>
      <c r="G25447" t="s">
        <v>2247</v>
      </c>
      <c r="H25447" t="s">
        <v>1911</v>
      </c>
      <c r="I25447" t="s">
        <v>1911</v>
      </c>
      <c r="J25447" s="40">
        <v>21688.560000000001</v>
      </c>
      <c r="K25447" s="40">
        <v>0</v>
      </c>
    </row>
    <row r="25448" spans="1:11" x14ac:dyDescent="0.35">
      <c r="A25448">
        <v>67003</v>
      </c>
      <c r="B25448" t="s">
        <v>411</v>
      </c>
      <c r="C25448" s="70">
        <v>0</v>
      </c>
      <c r="D25448" s="70">
        <v>0</v>
      </c>
      <c r="E25448" s="71">
        <v>44926</v>
      </c>
      <c r="F25448" t="s">
        <v>3510</v>
      </c>
      <c r="G25448" t="s">
        <v>2247</v>
      </c>
      <c r="H25448" t="s">
        <v>1911</v>
      </c>
      <c r="I25448" t="s">
        <v>1911</v>
      </c>
      <c r="J25448" s="40">
        <v>0</v>
      </c>
      <c r="K25448" s="40">
        <v>136.57</v>
      </c>
    </row>
    <row r="25449" spans="1:11" x14ac:dyDescent="0.35">
      <c r="A25449">
        <v>67003</v>
      </c>
      <c r="B25449" t="s">
        <v>411</v>
      </c>
      <c r="C25449" s="70">
        <v>0</v>
      </c>
      <c r="D25449" s="70">
        <v>0</v>
      </c>
      <c r="E25449" s="71">
        <v>44926</v>
      </c>
      <c r="F25449" t="s">
        <v>3509</v>
      </c>
      <c r="G25449" t="s">
        <v>2247</v>
      </c>
      <c r="H25449" t="s">
        <v>1911</v>
      </c>
      <c r="I25449" t="s">
        <v>1911</v>
      </c>
      <c r="J25449" s="40">
        <v>122.35</v>
      </c>
      <c r="K25449" s="40">
        <v>0</v>
      </c>
    </row>
    <row r="25450" spans="1:11" x14ac:dyDescent="0.35">
      <c r="A25450">
        <v>67003</v>
      </c>
      <c r="B25450" t="s">
        <v>411</v>
      </c>
      <c r="C25450" s="70">
        <v>0</v>
      </c>
      <c r="D25450" s="70">
        <v>0</v>
      </c>
      <c r="E25450" s="71">
        <v>44926</v>
      </c>
      <c r="F25450" t="s">
        <v>3508</v>
      </c>
      <c r="G25450" t="s">
        <v>2247</v>
      </c>
      <c r="H25450" t="s">
        <v>1911</v>
      </c>
      <c r="I25450" t="s">
        <v>1911</v>
      </c>
      <c r="J25450" s="40">
        <v>23.43</v>
      </c>
      <c r="K25450" s="40">
        <v>0</v>
      </c>
    </row>
    <row r="25451" spans="1:11" x14ac:dyDescent="0.35">
      <c r="A25451">
        <v>67003</v>
      </c>
      <c r="B25451" t="s">
        <v>411</v>
      </c>
      <c r="C25451" s="70">
        <v>0</v>
      </c>
      <c r="D25451" s="70">
        <v>0</v>
      </c>
      <c r="E25451" s="71">
        <v>44926</v>
      </c>
      <c r="F25451" t="s">
        <v>3507</v>
      </c>
      <c r="G25451" t="s">
        <v>2247</v>
      </c>
      <c r="H25451" t="s">
        <v>1911</v>
      </c>
      <c r="I25451" t="s">
        <v>1911</v>
      </c>
      <c r="J25451" s="40">
        <v>1.56</v>
      </c>
      <c r="K25451" s="40">
        <v>0</v>
      </c>
    </row>
    <row r="25452" spans="1:11" x14ac:dyDescent="0.35">
      <c r="A25452">
        <v>67003</v>
      </c>
      <c r="B25452" t="s">
        <v>411</v>
      </c>
      <c r="C25452" s="70">
        <v>0</v>
      </c>
      <c r="D25452" s="70">
        <v>0</v>
      </c>
      <c r="E25452" s="71">
        <v>44926</v>
      </c>
      <c r="F25452" t="s">
        <v>3506</v>
      </c>
      <c r="G25452" t="s">
        <v>2247</v>
      </c>
      <c r="H25452" t="s">
        <v>1911</v>
      </c>
      <c r="I25452" t="s">
        <v>1911</v>
      </c>
      <c r="J25452" s="40">
        <v>0</v>
      </c>
      <c r="K25452" s="40">
        <v>1.07</v>
      </c>
    </row>
    <row r="25453" spans="1:11" x14ac:dyDescent="0.35">
      <c r="A25453">
        <v>67003</v>
      </c>
      <c r="B25453" t="s">
        <v>411</v>
      </c>
      <c r="C25453" s="70">
        <v>0</v>
      </c>
      <c r="D25453" s="70">
        <v>0</v>
      </c>
      <c r="E25453" s="71">
        <v>44926</v>
      </c>
      <c r="F25453" t="s">
        <v>3505</v>
      </c>
      <c r="G25453" t="s">
        <v>2247</v>
      </c>
      <c r="H25453" t="s">
        <v>1911</v>
      </c>
      <c r="I25453" t="s">
        <v>1911</v>
      </c>
      <c r="J25453" s="40">
        <v>8.9499999999999993</v>
      </c>
      <c r="K25453" s="40">
        <v>0</v>
      </c>
    </row>
    <row r="25454" spans="1:11" x14ac:dyDescent="0.35">
      <c r="A25454">
        <v>67003</v>
      </c>
      <c r="B25454" t="s">
        <v>411</v>
      </c>
      <c r="C25454" s="70">
        <v>0</v>
      </c>
      <c r="D25454" s="70">
        <v>0</v>
      </c>
      <c r="E25454" s="71">
        <v>44926</v>
      </c>
      <c r="F25454" t="s">
        <v>3504</v>
      </c>
      <c r="G25454" t="s">
        <v>2247</v>
      </c>
      <c r="H25454" t="s">
        <v>1911</v>
      </c>
      <c r="I25454" t="s">
        <v>1911</v>
      </c>
      <c r="J25454" s="40">
        <v>0</v>
      </c>
      <c r="K25454" s="40">
        <v>22.8</v>
      </c>
    </row>
    <row r="25455" spans="1:11" x14ac:dyDescent="0.35">
      <c r="A25455">
        <v>67003</v>
      </c>
      <c r="B25455" t="s">
        <v>411</v>
      </c>
      <c r="C25455" s="70">
        <v>0</v>
      </c>
      <c r="D25455" s="70">
        <v>0</v>
      </c>
      <c r="E25455" s="71">
        <v>44926</v>
      </c>
      <c r="F25455" t="s">
        <v>3503</v>
      </c>
      <c r="G25455" t="s">
        <v>2247</v>
      </c>
      <c r="H25455" t="s">
        <v>1911</v>
      </c>
      <c r="I25455" t="s">
        <v>1911</v>
      </c>
      <c r="J25455" s="40">
        <v>0</v>
      </c>
      <c r="K25455" s="40">
        <v>2.2799999999999998</v>
      </c>
    </row>
    <row r="25456" spans="1:11" x14ac:dyDescent="0.35">
      <c r="A25456">
        <v>67003</v>
      </c>
      <c r="B25456" t="s">
        <v>411</v>
      </c>
      <c r="C25456" s="70">
        <v>0</v>
      </c>
      <c r="D25456" s="70">
        <v>0</v>
      </c>
      <c r="E25456" s="71">
        <v>44926</v>
      </c>
      <c r="F25456" t="s">
        <v>3502</v>
      </c>
      <c r="G25456" t="s">
        <v>2247</v>
      </c>
      <c r="H25456" t="s">
        <v>1911</v>
      </c>
      <c r="I25456" t="s">
        <v>1911</v>
      </c>
      <c r="J25456" s="40">
        <v>0</v>
      </c>
      <c r="K25456" s="40">
        <v>45.72</v>
      </c>
    </row>
    <row r="25457" spans="1:11" x14ac:dyDescent="0.35">
      <c r="A25457">
        <v>67003</v>
      </c>
      <c r="B25457" t="s">
        <v>411</v>
      </c>
      <c r="C25457" s="70">
        <v>0</v>
      </c>
      <c r="D25457" s="70">
        <v>0</v>
      </c>
      <c r="E25457" s="71">
        <v>44926</v>
      </c>
      <c r="F25457" t="s">
        <v>3501</v>
      </c>
      <c r="G25457" t="s">
        <v>2247</v>
      </c>
      <c r="H25457" t="s">
        <v>1911</v>
      </c>
      <c r="I25457" t="s">
        <v>1911</v>
      </c>
      <c r="J25457" s="40">
        <v>0</v>
      </c>
      <c r="K25457" s="40">
        <v>119.45</v>
      </c>
    </row>
    <row r="25458" spans="1:11" x14ac:dyDescent="0.35">
      <c r="A25458">
        <v>67003</v>
      </c>
      <c r="B25458" t="s">
        <v>411</v>
      </c>
      <c r="C25458" s="70">
        <v>0</v>
      </c>
      <c r="D25458" s="70">
        <v>0</v>
      </c>
      <c r="E25458" s="71">
        <v>44926</v>
      </c>
      <c r="F25458" t="s">
        <v>3500</v>
      </c>
      <c r="G25458" t="s">
        <v>2247</v>
      </c>
      <c r="H25458" t="s">
        <v>1911</v>
      </c>
      <c r="I25458" t="s">
        <v>1911</v>
      </c>
      <c r="J25458" s="40">
        <v>0</v>
      </c>
      <c r="K25458" s="40">
        <v>1.39</v>
      </c>
    </row>
    <row r="25459" spans="1:11" x14ac:dyDescent="0.35">
      <c r="A25459">
        <v>67003</v>
      </c>
      <c r="B25459" t="s">
        <v>411</v>
      </c>
      <c r="C25459" s="70">
        <v>0</v>
      </c>
      <c r="D25459" s="70">
        <v>0</v>
      </c>
      <c r="E25459" s="71">
        <v>44926</v>
      </c>
      <c r="F25459" t="s">
        <v>3499</v>
      </c>
      <c r="G25459" t="s">
        <v>2247</v>
      </c>
      <c r="H25459" t="s">
        <v>1911</v>
      </c>
      <c r="I25459" t="s">
        <v>1911</v>
      </c>
      <c r="J25459" s="40">
        <v>0</v>
      </c>
      <c r="K25459" s="40">
        <v>0.71</v>
      </c>
    </row>
    <row r="25460" spans="1:11" x14ac:dyDescent="0.35">
      <c r="A25460">
        <v>67003</v>
      </c>
      <c r="B25460" t="s">
        <v>411</v>
      </c>
      <c r="C25460" s="70">
        <v>0</v>
      </c>
      <c r="D25460" s="70">
        <v>0</v>
      </c>
      <c r="E25460" s="71">
        <v>44926</v>
      </c>
      <c r="F25460" t="s">
        <v>3498</v>
      </c>
      <c r="G25460" t="s">
        <v>2247</v>
      </c>
      <c r="H25460" t="s">
        <v>1911</v>
      </c>
      <c r="I25460" t="s">
        <v>1911</v>
      </c>
      <c r="J25460" s="40">
        <v>0</v>
      </c>
      <c r="K25460" s="40">
        <v>0.57999999999999996</v>
      </c>
    </row>
    <row r="25461" spans="1:11" x14ac:dyDescent="0.35">
      <c r="A25461">
        <v>67003</v>
      </c>
      <c r="B25461" t="s">
        <v>411</v>
      </c>
      <c r="C25461" s="70">
        <v>0</v>
      </c>
      <c r="D25461" s="70">
        <v>0</v>
      </c>
      <c r="E25461" s="71">
        <v>44926</v>
      </c>
      <c r="F25461" t="s">
        <v>3497</v>
      </c>
      <c r="G25461" t="s">
        <v>2247</v>
      </c>
      <c r="H25461" t="s">
        <v>1911</v>
      </c>
      <c r="I25461" t="s">
        <v>1911</v>
      </c>
      <c r="J25461" s="40">
        <v>0</v>
      </c>
      <c r="K25461" s="40">
        <v>1.26</v>
      </c>
    </row>
    <row r="25462" spans="1:11" x14ac:dyDescent="0.35">
      <c r="A25462">
        <v>67003</v>
      </c>
      <c r="B25462" t="s">
        <v>411</v>
      </c>
      <c r="C25462" s="70">
        <v>0</v>
      </c>
      <c r="D25462" s="70">
        <v>0</v>
      </c>
      <c r="E25462" s="71">
        <v>44926</v>
      </c>
      <c r="F25462" t="s">
        <v>3496</v>
      </c>
      <c r="G25462" t="s">
        <v>2247</v>
      </c>
      <c r="H25462" t="s">
        <v>1911</v>
      </c>
      <c r="I25462" t="s">
        <v>1911</v>
      </c>
      <c r="J25462" s="40">
        <v>4.7699999999999996</v>
      </c>
      <c r="K25462" s="40">
        <v>0</v>
      </c>
    </row>
    <row r="25463" spans="1:11" x14ac:dyDescent="0.35">
      <c r="A25463">
        <v>67003</v>
      </c>
      <c r="B25463" t="s">
        <v>411</v>
      </c>
      <c r="C25463" s="70">
        <v>0</v>
      </c>
      <c r="D25463" s="70">
        <v>0</v>
      </c>
      <c r="E25463" s="71">
        <v>44926</v>
      </c>
      <c r="F25463" t="s">
        <v>3495</v>
      </c>
      <c r="G25463" t="s">
        <v>2247</v>
      </c>
      <c r="H25463" t="s">
        <v>1911</v>
      </c>
      <c r="I25463" t="s">
        <v>1911</v>
      </c>
      <c r="J25463" s="40">
        <v>314.60000000000002</v>
      </c>
      <c r="K25463" s="40">
        <v>0</v>
      </c>
    </row>
    <row r="25464" spans="1:11" x14ac:dyDescent="0.35">
      <c r="A25464">
        <v>67003</v>
      </c>
      <c r="B25464" t="s">
        <v>411</v>
      </c>
      <c r="C25464" s="70">
        <v>0</v>
      </c>
      <c r="D25464" s="70">
        <v>0</v>
      </c>
      <c r="E25464" s="71">
        <v>44926</v>
      </c>
      <c r="F25464" t="s">
        <v>3494</v>
      </c>
      <c r="G25464" t="s">
        <v>2247</v>
      </c>
      <c r="H25464" t="s">
        <v>1911</v>
      </c>
      <c r="I25464" t="s">
        <v>1911</v>
      </c>
      <c r="J25464" s="40">
        <v>0</v>
      </c>
      <c r="K25464" s="40">
        <v>965.23</v>
      </c>
    </row>
    <row r="25465" spans="1:11" x14ac:dyDescent="0.35">
      <c r="A25465">
        <v>67003</v>
      </c>
      <c r="B25465" t="s">
        <v>411</v>
      </c>
      <c r="C25465" s="70">
        <v>0</v>
      </c>
      <c r="D25465" s="70">
        <v>0</v>
      </c>
      <c r="E25465" s="71">
        <v>44926</v>
      </c>
      <c r="F25465" t="s">
        <v>3493</v>
      </c>
      <c r="G25465" t="s">
        <v>2247</v>
      </c>
      <c r="H25465" t="s">
        <v>1911</v>
      </c>
      <c r="I25465" t="s">
        <v>1911</v>
      </c>
      <c r="J25465" s="40">
        <v>271.98</v>
      </c>
      <c r="K25465" s="40">
        <v>0</v>
      </c>
    </row>
    <row r="25466" spans="1:11" x14ac:dyDescent="0.35">
      <c r="A25466">
        <v>67003</v>
      </c>
      <c r="B25466" t="s">
        <v>411</v>
      </c>
      <c r="C25466" s="70">
        <v>0</v>
      </c>
      <c r="D25466" s="70">
        <v>0</v>
      </c>
      <c r="E25466" s="71">
        <v>44926</v>
      </c>
      <c r="F25466" t="s">
        <v>3492</v>
      </c>
      <c r="G25466" t="s">
        <v>2247</v>
      </c>
      <c r="H25466" t="s">
        <v>1911</v>
      </c>
      <c r="I25466" t="s">
        <v>1911</v>
      </c>
      <c r="J25466" s="40">
        <v>51.08</v>
      </c>
      <c r="K25466" s="40">
        <v>0</v>
      </c>
    </row>
    <row r="25467" spans="1:11" x14ac:dyDescent="0.35">
      <c r="A25467">
        <v>67003</v>
      </c>
      <c r="B25467" t="s">
        <v>411</v>
      </c>
      <c r="C25467" s="70">
        <v>0</v>
      </c>
      <c r="D25467" s="70">
        <v>0</v>
      </c>
      <c r="E25467" s="71">
        <v>44926</v>
      </c>
      <c r="F25467" t="s">
        <v>3491</v>
      </c>
      <c r="G25467" t="s">
        <v>2247</v>
      </c>
      <c r="H25467" t="s">
        <v>1911</v>
      </c>
      <c r="I25467" t="s">
        <v>1911</v>
      </c>
      <c r="J25467" s="40">
        <v>0</v>
      </c>
      <c r="K25467" s="40">
        <v>0.03</v>
      </c>
    </row>
    <row r="25468" spans="1:11" x14ac:dyDescent="0.35">
      <c r="A25468">
        <v>67003</v>
      </c>
      <c r="B25468" t="s">
        <v>411</v>
      </c>
      <c r="C25468" s="70">
        <v>0</v>
      </c>
      <c r="D25468" s="70">
        <v>0</v>
      </c>
      <c r="E25468" s="71">
        <v>44926</v>
      </c>
      <c r="F25468" t="s">
        <v>3490</v>
      </c>
      <c r="G25468" t="s">
        <v>2247</v>
      </c>
      <c r="H25468" t="s">
        <v>1911</v>
      </c>
      <c r="I25468" t="s">
        <v>1911</v>
      </c>
      <c r="J25468" s="40">
        <v>314.54000000000002</v>
      </c>
      <c r="K25468" s="40">
        <v>0</v>
      </c>
    </row>
    <row r="25469" spans="1:11" x14ac:dyDescent="0.35">
      <c r="A25469">
        <v>67003</v>
      </c>
      <c r="B25469" t="s">
        <v>411</v>
      </c>
      <c r="C25469" s="70">
        <v>0</v>
      </c>
      <c r="D25469" s="70">
        <v>0</v>
      </c>
      <c r="E25469" s="71">
        <v>44926</v>
      </c>
      <c r="F25469" t="s">
        <v>3489</v>
      </c>
      <c r="G25469" t="s">
        <v>2247</v>
      </c>
      <c r="H25469" t="s">
        <v>1911</v>
      </c>
      <c r="I25469" t="s">
        <v>1911</v>
      </c>
      <c r="J25469" s="40">
        <v>0</v>
      </c>
      <c r="K25469" s="40">
        <v>18.72</v>
      </c>
    </row>
    <row r="25470" spans="1:11" x14ac:dyDescent="0.35">
      <c r="A25470">
        <v>67003</v>
      </c>
      <c r="B25470" t="s">
        <v>411</v>
      </c>
      <c r="C25470" s="70">
        <v>0</v>
      </c>
      <c r="D25470" s="70">
        <v>0</v>
      </c>
      <c r="E25470" s="71">
        <v>44926</v>
      </c>
      <c r="F25470" t="s">
        <v>3488</v>
      </c>
      <c r="G25470" t="s">
        <v>2247</v>
      </c>
      <c r="H25470" t="s">
        <v>1911</v>
      </c>
      <c r="I25470" t="s">
        <v>1911</v>
      </c>
      <c r="J25470" s="40">
        <v>2.5499999999999998</v>
      </c>
      <c r="K25470" s="40">
        <v>0</v>
      </c>
    </row>
    <row r="25471" spans="1:11" x14ac:dyDescent="0.35">
      <c r="A25471">
        <v>67003</v>
      </c>
      <c r="B25471" t="s">
        <v>411</v>
      </c>
      <c r="C25471" s="70">
        <v>0</v>
      </c>
      <c r="D25471" s="70">
        <v>0</v>
      </c>
      <c r="E25471" s="71">
        <v>44926</v>
      </c>
      <c r="F25471" t="s">
        <v>3487</v>
      </c>
      <c r="G25471" t="s">
        <v>2247</v>
      </c>
      <c r="H25471" t="s">
        <v>1911</v>
      </c>
      <c r="I25471" t="s">
        <v>1911</v>
      </c>
      <c r="J25471" s="40">
        <v>0</v>
      </c>
      <c r="K25471" s="40">
        <v>56.35</v>
      </c>
    </row>
    <row r="25472" spans="1:11" x14ac:dyDescent="0.35">
      <c r="A25472">
        <v>67003</v>
      </c>
      <c r="B25472" t="s">
        <v>411</v>
      </c>
      <c r="C25472" s="70">
        <v>0</v>
      </c>
      <c r="D25472" s="70">
        <v>0</v>
      </c>
      <c r="E25472" s="71">
        <v>44926</v>
      </c>
      <c r="F25472" t="s">
        <v>3486</v>
      </c>
      <c r="G25472" t="s">
        <v>2247</v>
      </c>
      <c r="H25472" t="s">
        <v>1911</v>
      </c>
      <c r="I25472" t="s">
        <v>1911</v>
      </c>
      <c r="J25472" s="40">
        <v>0</v>
      </c>
      <c r="K25472" s="40">
        <v>171.85</v>
      </c>
    </row>
    <row r="25473" spans="1:11" x14ac:dyDescent="0.35">
      <c r="A25473">
        <v>67003</v>
      </c>
      <c r="B25473" t="s">
        <v>411</v>
      </c>
      <c r="C25473" s="70">
        <v>0</v>
      </c>
      <c r="D25473" s="70">
        <v>0</v>
      </c>
      <c r="E25473" s="71">
        <v>44926</v>
      </c>
      <c r="F25473" t="s">
        <v>3485</v>
      </c>
      <c r="G25473" t="s">
        <v>2247</v>
      </c>
      <c r="H25473" t="s">
        <v>1911</v>
      </c>
      <c r="I25473" t="s">
        <v>1911</v>
      </c>
      <c r="J25473" s="40">
        <v>0</v>
      </c>
      <c r="K25473" s="40">
        <v>175.78</v>
      </c>
    </row>
    <row r="25474" spans="1:11" x14ac:dyDescent="0.35">
      <c r="A25474">
        <v>67003</v>
      </c>
      <c r="B25474" t="s">
        <v>411</v>
      </c>
      <c r="C25474" s="70">
        <v>0</v>
      </c>
      <c r="D25474" s="70">
        <v>0</v>
      </c>
      <c r="E25474" s="71">
        <v>44926</v>
      </c>
      <c r="F25474" t="s">
        <v>3484</v>
      </c>
      <c r="G25474" t="s">
        <v>2247</v>
      </c>
      <c r="H25474" t="s">
        <v>1911</v>
      </c>
      <c r="I25474" t="s">
        <v>1911</v>
      </c>
      <c r="J25474" s="40">
        <v>149.88999999999999</v>
      </c>
      <c r="K25474" s="40">
        <v>0</v>
      </c>
    </row>
    <row r="25475" spans="1:11" x14ac:dyDescent="0.35">
      <c r="A25475">
        <v>67003</v>
      </c>
      <c r="B25475" t="s">
        <v>411</v>
      </c>
      <c r="C25475" s="70">
        <v>0</v>
      </c>
      <c r="D25475" s="70">
        <v>0</v>
      </c>
      <c r="E25475" s="71">
        <v>44926</v>
      </c>
      <c r="F25475" t="s">
        <v>3483</v>
      </c>
      <c r="G25475" t="s">
        <v>2247</v>
      </c>
      <c r="H25475" t="s">
        <v>1911</v>
      </c>
      <c r="I25475" t="s">
        <v>1911</v>
      </c>
      <c r="J25475" s="40">
        <v>36.61</v>
      </c>
      <c r="K25475" s="40">
        <v>0</v>
      </c>
    </row>
    <row r="25476" spans="1:11" x14ac:dyDescent="0.35">
      <c r="A25476">
        <v>67003</v>
      </c>
      <c r="B25476" t="s">
        <v>411</v>
      </c>
      <c r="C25476" s="70">
        <v>0</v>
      </c>
      <c r="D25476" s="70">
        <v>0</v>
      </c>
      <c r="E25476" s="71">
        <v>44926</v>
      </c>
      <c r="F25476" t="s">
        <v>3482</v>
      </c>
      <c r="G25476" t="s">
        <v>2247</v>
      </c>
      <c r="H25476" t="s">
        <v>1911</v>
      </c>
      <c r="I25476" t="s">
        <v>1911</v>
      </c>
      <c r="J25476" s="40">
        <v>1.1100000000000001</v>
      </c>
      <c r="K25476" s="40">
        <v>0</v>
      </c>
    </row>
    <row r="25477" spans="1:11" x14ac:dyDescent="0.35">
      <c r="A25477">
        <v>67003</v>
      </c>
      <c r="B25477" t="s">
        <v>411</v>
      </c>
      <c r="C25477" s="70">
        <v>0</v>
      </c>
      <c r="D25477" s="70">
        <v>0</v>
      </c>
      <c r="E25477" s="71">
        <v>44926</v>
      </c>
      <c r="F25477" t="s">
        <v>3481</v>
      </c>
      <c r="G25477" t="s">
        <v>2247</v>
      </c>
      <c r="H25477" t="s">
        <v>1911</v>
      </c>
      <c r="I25477" t="s">
        <v>1911</v>
      </c>
      <c r="J25477" s="40">
        <v>0</v>
      </c>
      <c r="K25477" s="40">
        <v>0.78</v>
      </c>
    </row>
    <row r="25478" spans="1:11" x14ac:dyDescent="0.35">
      <c r="A25478">
        <v>67003</v>
      </c>
      <c r="B25478" t="s">
        <v>411</v>
      </c>
      <c r="C25478" s="70">
        <v>0</v>
      </c>
      <c r="D25478" s="70">
        <v>0</v>
      </c>
      <c r="E25478" s="71">
        <v>44926</v>
      </c>
      <c r="F25478" t="s">
        <v>3480</v>
      </c>
      <c r="G25478" t="s">
        <v>2247</v>
      </c>
      <c r="H25478" t="s">
        <v>1911</v>
      </c>
      <c r="I25478" t="s">
        <v>1911</v>
      </c>
      <c r="J25478" s="40">
        <v>4.5</v>
      </c>
      <c r="K25478" s="40">
        <v>0</v>
      </c>
    </row>
    <row r="25479" spans="1:11" x14ac:dyDescent="0.35">
      <c r="A25479">
        <v>67003</v>
      </c>
      <c r="B25479" t="s">
        <v>411</v>
      </c>
      <c r="C25479" s="70">
        <v>0</v>
      </c>
      <c r="D25479" s="70">
        <v>0</v>
      </c>
      <c r="E25479" s="71">
        <v>44926</v>
      </c>
      <c r="F25479" t="s">
        <v>3479</v>
      </c>
      <c r="G25479" t="s">
        <v>2247</v>
      </c>
      <c r="H25479" t="s">
        <v>1911</v>
      </c>
      <c r="I25479" t="s">
        <v>1911</v>
      </c>
      <c r="J25479" s="40">
        <v>0</v>
      </c>
      <c r="K25479" s="40">
        <v>7.73</v>
      </c>
    </row>
    <row r="25480" spans="1:11" x14ac:dyDescent="0.35">
      <c r="A25480">
        <v>67003</v>
      </c>
      <c r="B25480" t="s">
        <v>411</v>
      </c>
      <c r="C25480" s="70">
        <v>0</v>
      </c>
      <c r="D25480" s="70">
        <v>0</v>
      </c>
      <c r="E25480" s="71">
        <v>44926</v>
      </c>
      <c r="F25480" t="s">
        <v>3478</v>
      </c>
      <c r="G25480" t="s">
        <v>2247</v>
      </c>
      <c r="H25480" t="s">
        <v>1911</v>
      </c>
      <c r="I25480" t="s">
        <v>1911</v>
      </c>
      <c r="J25480" s="40">
        <v>0.55000000000000004</v>
      </c>
      <c r="K25480" s="40">
        <v>0</v>
      </c>
    </row>
    <row r="25481" spans="1:11" x14ac:dyDescent="0.35">
      <c r="A25481">
        <v>67003</v>
      </c>
      <c r="B25481" t="s">
        <v>411</v>
      </c>
      <c r="C25481" s="70">
        <v>0</v>
      </c>
      <c r="D25481" s="70">
        <v>0</v>
      </c>
      <c r="E25481" s="71">
        <v>44926</v>
      </c>
      <c r="F25481" t="s">
        <v>3477</v>
      </c>
      <c r="G25481" t="s">
        <v>2247</v>
      </c>
      <c r="H25481" t="s">
        <v>1911</v>
      </c>
      <c r="I25481" t="s">
        <v>1911</v>
      </c>
      <c r="J25481" s="40">
        <v>91.15</v>
      </c>
      <c r="K25481" s="40">
        <v>0</v>
      </c>
    </row>
    <row r="25482" spans="1:11" x14ac:dyDescent="0.35">
      <c r="A25482">
        <v>67003</v>
      </c>
      <c r="B25482" t="s">
        <v>411</v>
      </c>
      <c r="C25482" s="70">
        <v>0</v>
      </c>
      <c r="D25482" s="70">
        <v>0</v>
      </c>
      <c r="E25482" s="71">
        <v>44926</v>
      </c>
      <c r="F25482" t="s">
        <v>3476</v>
      </c>
      <c r="G25482" t="s">
        <v>2247</v>
      </c>
      <c r="H25482" t="s">
        <v>1911</v>
      </c>
      <c r="I25482" t="s">
        <v>1911</v>
      </c>
      <c r="J25482" s="40">
        <v>2.06</v>
      </c>
      <c r="K25482" s="40">
        <v>0</v>
      </c>
    </row>
    <row r="25483" spans="1:11" x14ac:dyDescent="0.35">
      <c r="A25483">
        <v>67003</v>
      </c>
      <c r="B25483" t="s">
        <v>411</v>
      </c>
      <c r="C25483" s="70">
        <v>0</v>
      </c>
      <c r="D25483" s="70">
        <v>0</v>
      </c>
      <c r="E25483" s="71">
        <v>44926</v>
      </c>
      <c r="F25483" t="s">
        <v>3475</v>
      </c>
      <c r="G25483" t="s">
        <v>2247</v>
      </c>
      <c r="H25483" t="s">
        <v>1911</v>
      </c>
      <c r="I25483" t="s">
        <v>1911</v>
      </c>
      <c r="J25483" s="40">
        <v>0</v>
      </c>
      <c r="K25483" s="40">
        <v>1850.51</v>
      </c>
    </row>
    <row r="25484" spans="1:11" x14ac:dyDescent="0.35">
      <c r="A25484">
        <v>67003</v>
      </c>
      <c r="B25484" t="s">
        <v>411</v>
      </c>
      <c r="C25484" s="70">
        <v>0</v>
      </c>
      <c r="D25484" s="70">
        <v>0</v>
      </c>
      <c r="E25484" s="71">
        <v>44926</v>
      </c>
      <c r="F25484" t="s">
        <v>3474</v>
      </c>
      <c r="G25484" t="s">
        <v>2247</v>
      </c>
      <c r="H25484" t="s">
        <v>1911</v>
      </c>
      <c r="I25484" t="s">
        <v>1911</v>
      </c>
      <c r="J25484" s="40">
        <v>0</v>
      </c>
      <c r="K25484" s="40">
        <v>4345.3500000000004</v>
      </c>
    </row>
    <row r="25485" spans="1:11" x14ac:dyDescent="0.35">
      <c r="A25485">
        <v>67003</v>
      </c>
      <c r="B25485" t="s">
        <v>411</v>
      </c>
      <c r="C25485" s="70">
        <v>0</v>
      </c>
      <c r="D25485" s="70">
        <v>0</v>
      </c>
      <c r="E25485" s="71">
        <v>44926</v>
      </c>
      <c r="F25485" t="s">
        <v>3473</v>
      </c>
      <c r="G25485" t="s">
        <v>2247</v>
      </c>
      <c r="H25485" t="s">
        <v>1911</v>
      </c>
      <c r="I25485" t="s">
        <v>1911</v>
      </c>
      <c r="J25485" s="40">
        <v>0</v>
      </c>
      <c r="K25485" s="40">
        <v>20427.740000000002</v>
      </c>
    </row>
    <row r="25486" spans="1:11" x14ac:dyDescent="0.35">
      <c r="A25486">
        <v>67003</v>
      </c>
      <c r="B25486" t="s">
        <v>411</v>
      </c>
      <c r="C25486" s="70">
        <v>0</v>
      </c>
      <c r="D25486" s="70">
        <v>0</v>
      </c>
      <c r="E25486" s="71">
        <v>44926</v>
      </c>
      <c r="F25486" t="s">
        <v>3472</v>
      </c>
      <c r="G25486" t="s">
        <v>2247</v>
      </c>
      <c r="H25486" t="s">
        <v>1911</v>
      </c>
      <c r="I25486" t="s">
        <v>1911</v>
      </c>
      <c r="J25486" s="40">
        <v>8813.16</v>
      </c>
      <c r="K25486" s="40">
        <v>0</v>
      </c>
    </row>
    <row r="25487" spans="1:11" x14ac:dyDescent="0.35">
      <c r="A25487">
        <v>67003</v>
      </c>
      <c r="B25487" t="s">
        <v>411</v>
      </c>
      <c r="C25487" s="70">
        <v>0</v>
      </c>
      <c r="D25487" s="70">
        <v>0</v>
      </c>
      <c r="E25487" s="71">
        <v>44926</v>
      </c>
      <c r="F25487" t="s">
        <v>3471</v>
      </c>
      <c r="G25487" t="s">
        <v>2247</v>
      </c>
      <c r="H25487" t="s">
        <v>1911</v>
      </c>
      <c r="I25487" t="s">
        <v>1911</v>
      </c>
      <c r="J25487" s="40">
        <v>0</v>
      </c>
      <c r="K25487" s="40">
        <v>4981.72</v>
      </c>
    </row>
    <row r="25488" spans="1:11" x14ac:dyDescent="0.35">
      <c r="A25488">
        <v>67003</v>
      </c>
      <c r="B25488" t="s">
        <v>411</v>
      </c>
      <c r="C25488" s="70">
        <v>0</v>
      </c>
      <c r="D25488" s="70">
        <v>0</v>
      </c>
      <c r="E25488" s="71">
        <v>44926</v>
      </c>
      <c r="F25488" t="s">
        <v>3470</v>
      </c>
      <c r="G25488" t="s">
        <v>2247</v>
      </c>
      <c r="H25488" t="s">
        <v>1911</v>
      </c>
      <c r="I25488" t="s">
        <v>1911</v>
      </c>
      <c r="J25488" s="40">
        <v>0</v>
      </c>
      <c r="K25488" s="40">
        <v>57.61</v>
      </c>
    </row>
    <row r="25489" spans="1:11" x14ac:dyDescent="0.35">
      <c r="A25489">
        <v>67003</v>
      </c>
      <c r="B25489" t="s">
        <v>411</v>
      </c>
      <c r="C25489" s="70">
        <v>0</v>
      </c>
      <c r="D25489" s="70">
        <v>0</v>
      </c>
      <c r="E25489" s="71">
        <v>44926</v>
      </c>
      <c r="F25489" t="s">
        <v>3469</v>
      </c>
      <c r="G25489" t="s">
        <v>2247</v>
      </c>
      <c r="H25489" t="s">
        <v>1911</v>
      </c>
      <c r="I25489" t="s">
        <v>1911</v>
      </c>
      <c r="J25489" s="40">
        <v>18.78</v>
      </c>
      <c r="K25489" s="40">
        <v>0</v>
      </c>
    </row>
    <row r="25490" spans="1:11" x14ac:dyDescent="0.35">
      <c r="A25490">
        <v>67003</v>
      </c>
      <c r="B25490" t="s">
        <v>411</v>
      </c>
      <c r="C25490" s="70">
        <v>0</v>
      </c>
      <c r="D25490" s="70">
        <v>0</v>
      </c>
      <c r="E25490" s="71">
        <v>44926</v>
      </c>
      <c r="F25490" t="s">
        <v>3468</v>
      </c>
      <c r="G25490" t="s">
        <v>2247</v>
      </c>
      <c r="H25490" t="s">
        <v>1911</v>
      </c>
      <c r="I25490" t="s">
        <v>1911</v>
      </c>
      <c r="J25490" s="40">
        <v>17.39</v>
      </c>
      <c r="K25490" s="40">
        <v>0</v>
      </c>
    </row>
    <row r="25491" spans="1:11" x14ac:dyDescent="0.35">
      <c r="A25491">
        <v>67003</v>
      </c>
      <c r="B25491" t="s">
        <v>411</v>
      </c>
      <c r="C25491" s="70">
        <v>0</v>
      </c>
      <c r="D25491" s="70">
        <v>0</v>
      </c>
      <c r="E25491" s="71">
        <v>44926</v>
      </c>
      <c r="F25491" t="s">
        <v>3467</v>
      </c>
      <c r="G25491" t="s">
        <v>2247</v>
      </c>
      <c r="H25491" t="s">
        <v>1911</v>
      </c>
      <c r="I25491" t="s">
        <v>1911</v>
      </c>
      <c r="J25491" s="40">
        <v>0</v>
      </c>
      <c r="K25491" s="40">
        <v>0</v>
      </c>
    </row>
    <row r="25492" spans="1:11" x14ac:dyDescent="0.35">
      <c r="A25492">
        <v>67003</v>
      </c>
      <c r="B25492" t="s">
        <v>411</v>
      </c>
      <c r="C25492" s="70">
        <v>0</v>
      </c>
      <c r="D25492" s="70">
        <v>0</v>
      </c>
      <c r="E25492" s="71">
        <v>44926</v>
      </c>
      <c r="F25492" t="s">
        <v>3466</v>
      </c>
      <c r="G25492" t="s">
        <v>2247</v>
      </c>
      <c r="H25492" t="s">
        <v>1911</v>
      </c>
      <c r="I25492" t="s">
        <v>1911</v>
      </c>
      <c r="J25492" s="40">
        <v>0</v>
      </c>
      <c r="K25492" s="40">
        <v>119.97</v>
      </c>
    </row>
    <row r="25493" spans="1:11" x14ac:dyDescent="0.35">
      <c r="A25493">
        <v>67003</v>
      </c>
      <c r="B25493" t="s">
        <v>411</v>
      </c>
      <c r="C25493" s="70">
        <v>0</v>
      </c>
      <c r="D25493" s="70">
        <v>0</v>
      </c>
      <c r="E25493" s="71">
        <v>44926</v>
      </c>
      <c r="F25493" t="s">
        <v>3465</v>
      </c>
      <c r="G25493" t="s">
        <v>2247</v>
      </c>
      <c r="H25493" t="s">
        <v>1911</v>
      </c>
      <c r="I25493" t="s">
        <v>1911</v>
      </c>
      <c r="J25493" s="40">
        <v>3109.75</v>
      </c>
      <c r="K25493" s="40">
        <v>0</v>
      </c>
    </row>
    <row r="25494" spans="1:11" x14ac:dyDescent="0.35">
      <c r="A25494">
        <v>67004</v>
      </c>
      <c r="B25494" t="s">
        <v>707</v>
      </c>
      <c r="C25494" s="70">
        <v>0</v>
      </c>
      <c r="D25494" s="70">
        <v>0</v>
      </c>
      <c r="E25494" s="71">
        <v>44593</v>
      </c>
      <c r="F25494" t="s">
        <v>3464</v>
      </c>
      <c r="G25494" t="s">
        <v>1907</v>
      </c>
      <c r="H25494" t="s">
        <v>3463</v>
      </c>
      <c r="J25494" s="40">
        <v>42.22</v>
      </c>
      <c r="K25494" s="40">
        <v>0</v>
      </c>
    </row>
    <row r="25495" spans="1:11" x14ac:dyDescent="0.35">
      <c r="A25495">
        <v>67004</v>
      </c>
      <c r="B25495" t="s">
        <v>707</v>
      </c>
      <c r="C25495" s="70">
        <v>0</v>
      </c>
      <c r="D25495" s="70">
        <v>0</v>
      </c>
      <c r="E25495" s="71">
        <v>44621</v>
      </c>
      <c r="F25495" t="s">
        <v>3462</v>
      </c>
      <c r="G25495" t="s">
        <v>1907</v>
      </c>
      <c r="H25495" t="s">
        <v>3461</v>
      </c>
      <c r="J25495" s="40">
        <v>31.5</v>
      </c>
      <c r="K25495" s="40">
        <v>0</v>
      </c>
    </row>
    <row r="25496" spans="1:11" x14ac:dyDescent="0.35">
      <c r="A25496">
        <v>67004</v>
      </c>
      <c r="B25496" t="s">
        <v>707</v>
      </c>
      <c r="C25496" s="70">
        <v>0</v>
      </c>
      <c r="D25496" s="70">
        <v>0</v>
      </c>
      <c r="E25496" s="71">
        <v>44776</v>
      </c>
      <c r="F25496" t="s">
        <v>3460</v>
      </c>
      <c r="G25496" t="s">
        <v>1907</v>
      </c>
      <c r="H25496" t="s">
        <v>3459</v>
      </c>
      <c r="J25496" s="40">
        <v>24.99</v>
      </c>
      <c r="K25496" s="40">
        <v>0</v>
      </c>
    </row>
    <row r="25497" spans="1:11" x14ac:dyDescent="0.35">
      <c r="A25497">
        <v>67004</v>
      </c>
      <c r="B25497" t="s">
        <v>707</v>
      </c>
      <c r="C25497" s="70">
        <v>0</v>
      </c>
      <c r="D25497" s="70">
        <v>0</v>
      </c>
      <c r="E25497" s="71">
        <v>44805</v>
      </c>
      <c r="F25497" t="s">
        <v>3458</v>
      </c>
      <c r="G25497" t="s">
        <v>1907</v>
      </c>
      <c r="H25497" t="s">
        <v>3457</v>
      </c>
      <c r="J25497" s="40">
        <v>9.85</v>
      </c>
      <c r="K25497" s="40">
        <v>0</v>
      </c>
    </row>
    <row r="25498" spans="1:11" x14ac:dyDescent="0.35">
      <c r="A25498">
        <v>67004</v>
      </c>
      <c r="B25498" t="s">
        <v>707</v>
      </c>
      <c r="C25498" s="70">
        <v>0</v>
      </c>
      <c r="D25498" s="70">
        <v>0</v>
      </c>
      <c r="E25498" s="71">
        <v>44868</v>
      </c>
      <c r="F25498" t="s">
        <v>3456</v>
      </c>
      <c r="G25498" t="s">
        <v>1907</v>
      </c>
      <c r="H25498" t="s">
        <v>3455</v>
      </c>
      <c r="I25498" t="s">
        <v>3455</v>
      </c>
      <c r="J25498" s="40">
        <v>61.08</v>
      </c>
      <c r="K25498" s="40">
        <v>0</v>
      </c>
    </row>
    <row r="25499" spans="1:11" x14ac:dyDescent="0.35">
      <c r="A25499">
        <v>67004</v>
      </c>
      <c r="B25499" t="s">
        <v>707</v>
      </c>
      <c r="C25499" s="70">
        <v>0</v>
      </c>
      <c r="D25499" s="70">
        <v>0</v>
      </c>
      <c r="E25499" s="71">
        <v>44896</v>
      </c>
      <c r="F25499" t="s">
        <v>3454</v>
      </c>
      <c r="G25499" t="s">
        <v>1907</v>
      </c>
      <c r="H25499" t="s">
        <v>3453</v>
      </c>
      <c r="J25499" s="40">
        <v>1.93</v>
      </c>
      <c r="K25499" s="40">
        <v>0</v>
      </c>
    </row>
    <row r="25500" spans="1:11" x14ac:dyDescent="0.35">
      <c r="A25500">
        <v>67005</v>
      </c>
      <c r="B25500" t="s">
        <v>412</v>
      </c>
      <c r="C25500" s="70">
        <v>0</v>
      </c>
      <c r="D25500" s="70">
        <v>0</v>
      </c>
      <c r="E25500" s="71">
        <v>44592</v>
      </c>
      <c r="F25500" t="s">
        <v>3452</v>
      </c>
      <c r="G25500" t="s">
        <v>1912</v>
      </c>
      <c r="J25500" s="40">
        <v>21.11</v>
      </c>
      <c r="K25500" s="40">
        <v>0</v>
      </c>
    </row>
    <row r="25501" spans="1:11" x14ac:dyDescent="0.35">
      <c r="A25501">
        <v>67005</v>
      </c>
      <c r="B25501" t="s">
        <v>412</v>
      </c>
      <c r="C25501" s="70">
        <v>0</v>
      </c>
      <c r="D25501" s="70">
        <v>0</v>
      </c>
      <c r="E25501" s="71">
        <v>44592</v>
      </c>
      <c r="F25501" t="s">
        <v>3451</v>
      </c>
      <c r="G25501" t="s">
        <v>1912</v>
      </c>
      <c r="J25501" s="40">
        <v>21.11</v>
      </c>
      <c r="K25501" s="40">
        <v>0</v>
      </c>
    </row>
    <row r="25502" spans="1:11" x14ac:dyDescent="0.35">
      <c r="A25502">
        <v>67005</v>
      </c>
      <c r="B25502" t="s">
        <v>412</v>
      </c>
      <c r="C25502" s="70">
        <v>0</v>
      </c>
      <c r="D25502" s="70">
        <v>0</v>
      </c>
      <c r="E25502" s="71">
        <v>44620</v>
      </c>
      <c r="F25502" t="s">
        <v>3450</v>
      </c>
      <c r="G25502" t="s">
        <v>1912</v>
      </c>
      <c r="J25502" s="40">
        <v>21.11</v>
      </c>
      <c r="K25502" s="40">
        <v>0</v>
      </c>
    </row>
    <row r="25503" spans="1:11" x14ac:dyDescent="0.35">
      <c r="A25503">
        <v>67005</v>
      </c>
      <c r="B25503" t="s">
        <v>412</v>
      </c>
      <c r="C25503" s="70">
        <v>0</v>
      </c>
      <c r="D25503" s="70">
        <v>0</v>
      </c>
      <c r="E25503" s="71">
        <v>44620</v>
      </c>
      <c r="F25503" t="s">
        <v>3449</v>
      </c>
      <c r="G25503" t="s">
        <v>1907</v>
      </c>
      <c r="J25503" s="40">
        <v>21.11</v>
      </c>
      <c r="K25503" s="40">
        <v>0</v>
      </c>
    </row>
    <row r="25504" spans="1:11" x14ac:dyDescent="0.35">
      <c r="A25504">
        <v>67005</v>
      </c>
      <c r="B25504" t="s">
        <v>412</v>
      </c>
      <c r="C25504" s="70">
        <v>0</v>
      </c>
      <c r="D25504" s="70">
        <v>0</v>
      </c>
      <c r="E25504" s="71">
        <v>44643</v>
      </c>
      <c r="F25504" t="s">
        <v>3448</v>
      </c>
      <c r="G25504" t="s">
        <v>1907</v>
      </c>
      <c r="J25504" s="40">
        <v>0</v>
      </c>
      <c r="K25504" s="40">
        <v>42.2</v>
      </c>
    </row>
    <row r="25505" spans="1:11" x14ac:dyDescent="0.35">
      <c r="A25505">
        <v>67005</v>
      </c>
      <c r="B25505" t="s">
        <v>412</v>
      </c>
      <c r="C25505" s="70">
        <v>0</v>
      </c>
      <c r="D25505" s="70">
        <v>0</v>
      </c>
      <c r="E25505" s="71">
        <v>44651</v>
      </c>
      <c r="F25505" t="s">
        <v>3447</v>
      </c>
      <c r="G25505" t="s">
        <v>1912</v>
      </c>
      <c r="J25505" s="40">
        <v>63.31</v>
      </c>
      <c r="K25505" s="40">
        <v>0</v>
      </c>
    </row>
    <row r="25506" spans="1:11" x14ac:dyDescent="0.35">
      <c r="A25506">
        <v>67005</v>
      </c>
      <c r="B25506" t="s">
        <v>412</v>
      </c>
      <c r="C25506" s="70">
        <v>0</v>
      </c>
      <c r="D25506" s="70">
        <v>0</v>
      </c>
      <c r="E25506" s="71">
        <v>44651</v>
      </c>
      <c r="F25506" t="s">
        <v>3446</v>
      </c>
      <c r="G25506" t="s">
        <v>1912</v>
      </c>
      <c r="J25506" s="40">
        <v>21.11</v>
      </c>
      <c r="K25506" s="40">
        <v>0</v>
      </c>
    </row>
    <row r="25507" spans="1:11" x14ac:dyDescent="0.35">
      <c r="A25507">
        <v>67005</v>
      </c>
      <c r="B25507" t="s">
        <v>412</v>
      </c>
      <c r="C25507" s="70">
        <v>0</v>
      </c>
      <c r="D25507" s="70">
        <v>0</v>
      </c>
      <c r="E25507" s="71">
        <v>44681</v>
      </c>
      <c r="F25507" t="s">
        <v>3445</v>
      </c>
      <c r="G25507" t="s">
        <v>1912</v>
      </c>
      <c r="J25507" s="40">
        <v>21.11</v>
      </c>
      <c r="K25507" s="40">
        <v>0</v>
      </c>
    </row>
    <row r="25508" spans="1:11" x14ac:dyDescent="0.35">
      <c r="A25508">
        <v>67005</v>
      </c>
      <c r="B25508" t="s">
        <v>412</v>
      </c>
      <c r="C25508" s="70">
        <v>0</v>
      </c>
      <c r="D25508" s="70">
        <v>0</v>
      </c>
      <c r="E25508" s="71">
        <v>44681</v>
      </c>
      <c r="F25508" t="s">
        <v>3444</v>
      </c>
      <c r="G25508" t="s">
        <v>1912</v>
      </c>
      <c r="J25508" s="40">
        <v>21.11</v>
      </c>
      <c r="K25508" s="40">
        <v>0</v>
      </c>
    </row>
    <row r="25509" spans="1:11" x14ac:dyDescent="0.35">
      <c r="A25509">
        <v>67005</v>
      </c>
      <c r="B25509" t="s">
        <v>412</v>
      </c>
      <c r="C25509" s="70">
        <v>0</v>
      </c>
      <c r="D25509" s="70">
        <v>0</v>
      </c>
      <c r="E25509" s="71">
        <v>44712</v>
      </c>
      <c r="F25509" t="s">
        <v>3443</v>
      </c>
      <c r="G25509" t="s">
        <v>1912</v>
      </c>
      <c r="J25509" s="40">
        <v>11.98</v>
      </c>
      <c r="K25509" s="40">
        <v>0</v>
      </c>
    </row>
    <row r="25510" spans="1:11" x14ac:dyDescent="0.35">
      <c r="A25510">
        <v>67005</v>
      </c>
      <c r="B25510" t="s">
        <v>412</v>
      </c>
      <c r="C25510" s="70">
        <v>0</v>
      </c>
      <c r="D25510" s="70">
        <v>0</v>
      </c>
      <c r="E25510" s="71">
        <v>44712</v>
      </c>
      <c r="F25510" t="s">
        <v>3442</v>
      </c>
      <c r="G25510" t="s">
        <v>1912</v>
      </c>
      <c r="J25510" s="40">
        <v>21.11</v>
      </c>
      <c r="K25510" s="40">
        <v>0</v>
      </c>
    </row>
    <row r="25511" spans="1:11" x14ac:dyDescent="0.35">
      <c r="A25511">
        <v>67005</v>
      </c>
      <c r="B25511" t="s">
        <v>412</v>
      </c>
      <c r="C25511" s="70">
        <v>0</v>
      </c>
      <c r="D25511" s="70">
        <v>0</v>
      </c>
      <c r="E25511" s="71">
        <v>44742</v>
      </c>
      <c r="F25511" t="s">
        <v>3441</v>
      </c>
      <c r="G25511" t="s">
        <v>1912</v>
      </c>
      <c r="J25511" s="40">
        <v>21.11</v>
      </c>
      <c r="K25511" s="40">
        <v>0</v>
      </c>
    </row>
    <row r="25512" spans="1:11" x14ac:dyDescent="0.35">
      <c r="A25512">
        <v>67005</v>
      </c>
      <c r="B25512" t="s">
        <v>412</v>
      </c>
      <c r="C25512" s="70">
        <v>0</v>
      </c>
      <c r="D25512" s="70">
        <v>0</v>
      </c>
      <c r="E25512" s="71">
        <v>44742</v>
      </c>
      <c r="F25512" t="s">
        <v>3440</v>
      </c>
      <c r="G25512" t="s">
        <v>1912</v>
      </c>
      <c r="J25512" s="40">
        <v>21.11</v>
      </c>
      <c r="K25512" s="40">
        <v>0</v>
      </c>
    </row>
    <row r="25513" spans="1:11" x14ac:dyDescent="0.35">
      <c r="A25513">
        <v>67005</v>
      </c>
      <c r="B25513" t="s">
        <v>412</v>
      </c>
      <c r="C25513" s="70">
        <v>0</v>
      </c>
      <c r="D25513" s="70">
        <v>0</v>
      </c>
      <c r="E25513" s="71">
        <v>44742</v>
      </c>
      <c r="F25513" t="s">
        <v>3439</v>
      </c>
      <c r="G25513" t="s">
        <v>1912</v>
      </c>
      <c r="J25513" s="40">
        <v>20.86</v>
      </c>
      <c r="K25513" s="40">
        <v>0</v>
      </c>
    </row>
    <row r="25514" spans="1:11" x14ac:dyDescent="0.35">
      <c r="A25514">
        <v>67005</v>
      </c>
      <c r="B25514" t="s">
        <v>412</v>
      </c>
      <c r="C25514" s="70">
        <v>0</v>
      </c>
      <c r="D25514" s="70">
        <v>0</v>
      </c>
      <c r="E25514" s="71">
        <v>44742</v>
      </c>
      <c r="F25514" t="s">
        <v>3438</v>
      </c>
      <c r="G25514" t="s">
        <v>1912</v>
      </c>
      <c r="J25514" s="40">
        <v>21.11</v>
      </c>
      <c r="K25514" s="40">
        <v>0</v>
      </c>
    </row>
    <row r="25515" spans="1:11" x14ac:dyDescent="0.35">
      <c r="A25515">
        <v>67005</v>
      </c>
      <c r="B25515" t="s">
        <v>412</v>
      </c>
      <c r="C25515" s="70">
        <v>0</v>
      </c>
      <c r="D25515" s="70">
        <v>0</v>
      </c>
      <c r="E25515" s="71">
        <v>44764</v>
      </c>
      <c r="F25515" t="s">
        <v>3437</v>
      </c>
      <c r="G25515" t="s">
        <v>1912</v>
      </c>
      <c r="J25515" s="40">
        <v>3.92</v>
      </c>
      <c r="K25515" s="40">
        <v>0</v>
      </c>
    </row>
    <row r="25516" spans="1:11" x14ac:dyDescent="0.35">
      <c r="A25516">
        <v>67005</v>
      </c>
      <c r="B25516" t="s">
        <v>412</v>
      </c>
      <c r="C25516" s="70">
        <v>0</v>
      </c>
      <c r="D25516" s="70">
        <v>0</v>
      </c>
      <c r="E25516" s="71">
        <v>44773</v>
      </c>
      <c r="F25516" t="s">
        <v>3436</v>
      </c>
      <c r="G25516" t="s">
        <v>1912</v>
      </c>
      <c r="J25516" s="40">
        <v>21.11</v>
      </c>
      <c r="K25516" s="40">
        <v>0</v>
      </c>
    </row>
    <row r="25517" spans="1:11" x14ac:dyDescent="0.35">
      <c r="A25517">
        <v>67005</v>
      </c>
      <c r="B25517" t="s">
        <v>412</v>
      </c>
      <c r="C25517" s="70">
        <v>0</v>
      </c>
      <c r="D25517" s="70">
        <v>0</v>
      </c>
      <c r="E25517" s="71">
        <v>44773</v>
      </c>
      <c r="F25517" t="s">
        <v>3435</v>
      </c>
      <c r="G25517" t="s">
        <v>1912</v>
      </c>
      <c r="J25517" s="40">
        <v>21.11</v>
      </c>
      <c r="K25517" s="40">
        <v>0</v>
      </c>
    </row>
    <row r="25518" spans="1:11" x14ac:dyDescent="0.35">
      <c r="A25518">
        <v>67005</v>
      </c>
      <c r="B25518" t="s">
        <v>412</v>
      </c>
      <c r="C25518" s="70">
        <v>0</v>
      </c>
      <c r="D25518" s="70">
        <v>0</v>
      </c>
      <c r="E25518" s="71">
        <v>44796</v>
      </c>
      <c r="F25518" t="s">
        <v>3434</v>
      </c>
      <c r="G25518" t="s">
        <v>1912</v>
      </c>
      <c r="J25518" s="40">
        <v>21.11</v>
      </c>
      <c r="K25518" s="40">
        <v>0</v>
      </c>
    </row>
    <row r="25519" spans="1:11" x14ac:dyDescent="0.35">
      <c r="A25519">
        <v>67005</v>
      </c>
      <c r="B25519" t="s">
        <v>412</v>
      </c>
      <c r="C25519" s="70">
        <v>0</v>
      </c>
      <c r="D25519" s="70">
        <v>0</v>
      </c>
      <c r="E25519" s="71">
        <v>44799</v>
      </c>
      <c r="F25519" t="s">
        <v>3433</v>
      </c>
      <c r="G25519" t="s">
        <v>1912</v>
      </c>
      <c r="J25519" s="40">
        <v>21.11</v>
      </c>
      <c r="K25519" s="40">
        <v>0</v>
      </c>
    </row>
    <row r="25520" spans="1:11" x14ac:dyDescent="0.35">
      <c r="A25520">
        <v>67005</v>
      </c>
      <c r="B25520" t="s">
        <v>412</v>
      </c>
      <c r="C25520" s="70">
        <v>0</v>
      </c>
      <c r="D25520" s="70">
        <v>0</v>
      </c>
      <c r="E25520" s="71">
        <v>44827</v>
      </c>
      <c r="F25520" t="s">
        <v>3432</v>
      </c>
      <c r="G25520" t="s">
        <v>1912</v>
      </c>
      <c r="I25520" t="s">
        <v>3420</v>
      </c>
      <c r="J25520" s="40">
        <v>6.05</v>
      </c>
      <c r="K25520" s="40">
        <v>0</v>
      </c>
    </row>
    <row r="25521" spans="1:11" x14ac:dyDescent="0.35">
      <c r="A25521">
        <v>67005</v>
      </c>
      <c r="B25521" t="s">
        <v>412</v>
      </c>
      <c r="C25521" s="70">
        <v>0</v>
      </c>
      <c r="D25521" s="70">
        <v>0</v>
      </c>
      <c r="E25521" s="71">
        <v>44834</v>
      </c>
      <c r="F25521" t="s">
        <v>3431</v>
      </c>
      <c r="G25521" t="s">
        <v>1912</v>
      </c>
      <c r="I25521" t="s">
        <v>3430</v>
      </c>
      <c r="J25521" s="40">
        <v>21.11</v>
      </c>
      <c r="K25521" s="40">
        <v>0</v>
      </c>
    </row>
    <row r="25522" spans="1:11" x14ac:dyDescent="0.35">
      <c r="A25522">
        <v>67005</v>
      </c>
      <c r="B25522" t="s">
        <v>412</v>
      </c>
      <c r="C25522" s="70">
        <v>0</v>
      </c>
      <c r="D25522" s="70">
        <v>0</v>
      </c>
      <c r="E25522" s="71">
        <v>44834</v>
      </c>
      <c r="F25522" t="s">
        <v>3429</v>
      </c>
      <c r="G25522" t="s">
        <v>2142</v>
      </c>
      <c r="H25522" t="s">
        <v>3428</v>
      </c>
      <c r="I25522" t="s">
        <v>3427</v>
      </c>
      <c r="J25522" s="40">
        <v>35.58</v>
      </c>
      <c r="K25522" s="40">
        <v>0</v>
      </c>
    </row>
    <row r="25523" spans="1:11" x14ac:dyDescent="0.35">
      <c r="A25523">
        <v>67005</v>
      </c>
      <c r="B25523" t="s">
        <v>412</v>
      </c>
      <c r="C25523" s="70">
        <v>0</v>
      </c>
      <c r="D25523" s="70">
        <v>0</v>
      </c>
      <c r="E25523" s="71">
        <v>44860</v>
      </c>
      <c r="F25523" t="s">
        <v>3426</v>
      </c>
      <c r="G25523" t="s">
        <v>1912</v>
      </c>
      <c r="H25523" t="s">
        <v>3425</v>
      </c>
      <c r="I25523" t="s">
        <v>3425</v>
      </c>
      <c r="J25523" s="40">
        <v>21.11</v>
      </c>
      <c r="K25523" s="40">
        <v>0</v>
      </c>
    </row>
    <row r="25524" spans="1:11" x14ac:dyDescent="0.35">
      <c r="A25524">
        <v>67005</v>
      </c>
      <c r="B25524" t="s">
        <v>412</v>
      </c>
      <c r="C25524" s="70">
        <v>0</v>
      </c>
      <c r="D25524" s="70">
        <v>0</v>
      </c>
      <c r="E25524" s="71">
        <v>44865</v>
      </c>
      <c r="F25524" t="s">
        <v>3424</v>
      </c>
      <c r="G25524" t="s">
        <v>1912</v>
      </c>
      <c r="H25524" t="s">
        <v>3423</v>
      </c>
      <c r="I25524" t="s">
        <v>3423</v>
      </c>
      <c r="J25524" s="40">
        <v>21.11</v>
      </c>
      <c r="K25524" s="40">
        <v>0</v>
      </c>
    </row>
    <row r="25525" spans="1:11" x14ac:dyDescent="0.35">
      <c r="A25525">
        <v>67005</v>
      </c>
      <c r="B25525" t="s">
        <v>412</v>
      </c>
      <c r="C25525" s="70">
        <v>0</v>
      </c>
      <c r="D25525" s="70">
        <v>0</v>
      </c>
      <c r="E25525" s="71">
        <v>44866</v>
      </c>
      <c r="F25525" t="s">
        <v>3422</v>
      </c>
      <c r="G25525" t="s">
        <v>1912</v>
      </c>
      <c r="I25525" t="s">
        <v>3420</v>
      </c>
      <c r="J25525" s="40">
        <v>-6.05</v>
      </c>
      <c r="K25525" s="40">
        <v>0</v>
      </c>
    </row>
    <row r="25526" spans="1:11" x14ac:dyDescent="0.35">
      <c r="A25526">
        <v>67005</v>
      </c>
      <c r="B25526" t="s">
        <v>412</v>
      </c>
      <c r="C25526" s="70">
        <v>0</v>
      </c>
      <c r="D25526" s="70">
        <v>0</v>
      </c>
      <c r="E25526" s="71">
        <v>44866</v>
      </c>
      <c r="F25526" t="s">
        <v>3421</v>
      </c>
      <c r="G25526" t="s">
        <v>1912</v>
      </c>
      <c r="H25526" t="s">
        <v>3420</v>
      </c>
      <c r="I25526" t="s">
        <v>3420</v>
      </c>
      <c r="J25526" s="40">
        <v>21.11</v>
      </c>
      <c r="K25526" s="40">
        <v>0</v>
      </c>
    </row>
    <row r="25527" spans="1:11" x14ac:dyDescent="0.35">
      <c r="A25527">
        <v>67005</v>
      </c>
      <c r="B25527" t="s">
        <v>412</v>
      </c>
      <c r="C25527" s="70">
        <v>0</v>
      </c>
      <c r="D25527" s="70">
        <v>0</v>
      </c>
      <c r="E25527" s="71">
        <v>44882</v>
      </c>
      <c r="F25527" t="s">
        <v>3419</v>
      </c>
      <c r="G25527" t="s">
        <v>1907</v>
      </c>
      <c r="H25527" t="s">
        <v>2514</v>
      </c>
      <c r="I25527" t="s">
        <v>2514</v>
      </c>
      <c r="J25527" s="40">
        <v>8.7100000000000009</v>
      </c>
      <c r="K25527" s="40">
        <v>0</v>
      </c>
    </row>
    <row r="25528" spans="1:11" x14ac:dyDescent="0.35">
      <c r="A25528">
        <v>67005</v>
      </c>
      <c r="B25528" t="s">
        <v>412</v>
      </c>
      <c r="C25528" s="70">
        <v>0</v>
      </c>
      <c r="D25528" s="70">
        <v>0</v>
      </c>
      <c r="E25528" s="71">
        <v>44895</v>
      </c>
      <c r="F25528" t="s">
        <v>3418</v>
      </c>
      <c r="G25528" t="s">
        <v>1912</v>
      </c>
      <c r="H25528" t="s">
        <v>3417</v>
      </c>
      <c r="I25528" t="s">
        <v>3417</v>
      </c>
      <c r="J25528" s="40">
        <v>21.11</v>
      </c>
      <c r="K25528" s="40">
        <v>0</v>
      </c>
    </row>
    <row r="25529" spans="1:11" x14ac:dyDescent="0.35">
      <c r="A25529">
        <v>67005</v>
      </c>
      <c r="B25529" t="s">
        <v>412</v>
      </c>
      <c r="C25529" s="70">
        <v>0</v>
      </c>
      <c r="D25529" s="70">
        <v>0</v>
      </c>
      <c r="E25529" s="71">
        <v>44895</v>
      </c>
      <c r="F25529" t="s">
        <v>3416</v>
      </c>
      <c r="G25529" t="s">
        <v>1912</v>
      </c>
      <c r="H25529" t="s">
        <v>3415</v>
      </c>
      <c r="I25529" t="s">
        <v>3415</v>
      </c>
      <c r="J25529" s="40">
        <v>21.11</v>
      </c>
      <c r="K25529" s="40">
        <v>0</v>
      </c>
    </row>
    <row r="25530" spans="1:11" x14ac:dyDescent="0.35">
      <c r="A25530">
        <v>67005</v>
      </c>
      <c r="B25530" t="s">
        <v>412</v>
      </c>
      <c r="C25530" s="70">
        <v>0</v>
      </c>
      <c r="D25530" s="70">
        <v>0</v>
      </c>
      <c r="E25530" s="71">
        <v>44926</v>
      </c>
      <c r="F25530" t="s">
        <v>3414</v>
      </c>
      <c r="G25530" t="s">
        <v>1912</v>
      </c>
      <c r="H25530" t="s">
        <v>3413</v>
      </c>
      <c r="I25530" t="s">
        <v>3413</v>
      </c>
      <c r="J25530" s="40">
        <v>21.11</v>
      </c>
      <c r="K25530" s="40">
        <v>0</v>
      </c>
    </row>
    <row r="25531" spans="1:11" x14ac:dyDescent="0.35">
      <c r="A25531">
        <v>67005</v>
      </c>
      <c r="B25531" t="s">
        <v>412</v>
      </c>
      <c r="C25531" s="70">
        <v>0</v>
      </c>
      <c r="D25531" s="70">
        <v>0</v>
      </c>
      <c r="E25531" s="71">
        <v>44926</v>
      </c>
      <c r="F25531" t="s">
        <v>3412</v>
      </c>
      <c r="G25531" t="s">
        <v>1912</v>
      </c>
      <c r="H25531" t="s">
        <v>3411</v>
      </c>
      <c r="I25531" t="s">
        <v>3411</v>
      </c>
      <c r="J25531" s="40">
        <v>21.11</v>
      </c>
      <c r="K25531" s="40">
        <v>0</v>
      </c>
    </row>
    <row r="25532" spans="1:11" x14ac:dyDescent="0.35">
      <c r="A25532">
        <v>67007</v>
      </c>
      <c r="B25532" t="s">
        <v>339</v>
      </c>
      <c r="C25532" s="70">
        <v>0</v>
      </c>
      <c r="D25532" s="70">
        <v>0</v>
      </c>
      <c r="E25532" s="71">
        <v>44617</v>
      </c>
      <c r="F25532" t="s">
        <v>3410</v>
      </c>
      <c r="G25532" t="s">
        <v>2142</v>
      </c>
      <c r="H25532" t="s">
        <v>3409</v>
      </c>
      <c r="I25532" t="s">
        <v>3408</v>
      </c>
      <c r="J25532" s="40">
        <v>987.06</v>
      </c>
      <c r="K25532" s="40">
        <v>0</v>
      </c>
    </row>
    <row r="25533" spans="1:11" x14ac:dyDescent="0.35">
      <c r="A25533">
        <v>67007</v>
      </c>
      <c r="B25533" t="s">
        <v>339</v>
      </c>
      <c r="C25533" s="70">
        <v>0</v>
      </c>
      <c r="D25533" s="70">
        <v>0</v>
      </c>
      <c r="E25533" s="71">
        <v>44644</v>
      </c>
      <c r="F25533" t="s">
        <v>3407</v>
      </c>
      <c r="G25533" t="s">
        <v>2142</v>
      </c>
      <c r="H25533" t="s">
        <v>3406</v>
      </c>
      <c r="I25533" t="s">
        <v>3405</v>
      </c>
      <c r="J25533" s="40">
        <v>1004.79</v>
      </c>
      <c r="K25533" s="40">
        <v>0</v>
      </c>
    </row>
    <row r="25534" spans="1:11" x14ac:dyDescent="0.35">
      <c r="A25534">
        <v>67007</v>
      </c>
      <c r="B25534" t="s">
        <v>339</v>
      </c>
      <c r="C25534" s="70">
        <v>0</v>
      </c>
      <c r="D25534" s="70">
        <v>0</v>
      </c>
      <c r="E25534" s="71">
        <v>44651</v>
      </c>
      <c r="F25534" t="s">
        <v>3404</v>
      </c>
      <c r="G25534" t="s">
        <v>2343</v>
      </c>
      <c r="H25534" t="s">
        <v>3403</v>
      </c>
      <c r="J25534" s="40">
        <v>2154.11</v>
      </c>
      <c r="K25534" s="40">
        <v>0</v>
      </c>
    </row>
    <row r="25535" spans="1:11" x14ac:dyDescent="0.35">
      <c r="A25535">
        <v>67007</v>
      </c>
      <c r="B25535" t="s">
        <v>339</v>
      </c>
      <c r="C25535" s="70">
        <v>0</v>
      </c>
      <c r="D25535" s="70">
        <v>0</v>
      </c>
      <c r="E25535" s="71">
        <v>44712</v>
      </c>
      <c r="F25535" t="s">
        <v>3402</v>
      </c>
      <c r="G25535" t="s">
        <v>2343</v>
      </c>
      <c r="H25535" t="s">
        <v>3394</v>
      </c>
      <c r="J25535" s="40">
        <v>1056</v>
      </c>
      <c r="K25535" s="40">
        <v>0</v>
      </c>
    </row>
    <row r="25536" spans="1:11" x14ac:dyDescent="0.35">
      <c r="A25536">
        <v>67007</v>
      </c>
      <c r="B25536" t="s">
        <v>339</v>
      </c>
      <c r="C25536" s="70">
        <v>0</v>
      </c>
      <c r="D25536" s="70">
        <v>0</v>
      </c>
      <c r="E25536" s="71">
        <v>44742</v>
      </c>
      <c r="F25536" t="s">
        <v>3401</v>
      </c>
      <c r="G25536" t="s">
        <v>2343</v>
      </c>
      <c r="H25536" t="s">
        <v>3396</v>
      </c>
      <c r="J25536" s="40">
        <v>1040.8399999999999</v>
      </c>
      <c r="K25536" s="40">
        <v>0</v>
      </c>
    </row>
    <row r="25537" spans="1:11" x14ac:dyDescent="0.35">
      <c r="A25537">
        <v>67007</v>
      </c>
      <c r="B25537" t="s">
        <v>339</v>
      </c>
      <c r="C25537" s="70">
        <v>0</v>
      </c>
      <c r="D25537" s="70">
        <v>0</v>
      </c>
      <c r="E25537" s="71">
        <v>44743</v>
      </c>
      <c r="F25537" t="s">
        <v>3400</v>
      </c>
      <c r="G25537" t="s">
        <v>2142</v>
      </c>
      <c r="H25537" t="s">
        <v>3399</v>
      </c>
      <c r="I25537" t="s">
        <v>3398</v>
      </c>
      <c r="J25537" s="40">
        <v>995.8</v>
      </c>
      <c r="K25537" s="40">
        <v>0</v>
      </c>
    </row>
    <row r="25538" spans="1:11" x14ac:dyDescent="0.35">
      <c r="A25538">
        <v>67007</v>
      </c>
      <c r="B25538" t="s">
        <v>339</v>
      </c>
      <c r="C25538" s="70">
        <v>0</v>
      </c>
      <c r="D25538" s="70">
        <v>0</v>
      </c>
      <c r="E25538" s="71">
        <v>44743</v>
      </c>
      <c r="F25538" t="s">
        <v>3397</v>
      </c>
      <c r="G25538" t="s">
        <v>2343</v>
      </c>
      <c r="H25538" t="s">
        <v>3396</v>
      </c>
      <c r="J25538" s="40">
        <v>-1040.8399999999999</v>
      </c>
      <c r="K25538" s="40">
        <v>0</v>
      </c>
    </row>
    <row r="25539" spans="1:11" x14ac:dyDescent="0.35">
      <c r="A25539">
        <v>67007</v>
      </c>
      <c r="B25539" t="s">
        <v>339</v>
      </c>
      <c r="C25539" s="70">
        <v>0</v>
      </c>
      <c r="D25539" s="70">
        <v>0</v>
      </c>
      <c r="E25539" s="71">
        <v>44743</v>
      </c>
      <c r="F25539" t="s">
        <v>3395</v>
      </c>
      <c r="G25539" t="s">
        <v>2343</v>
      </c>
      <c r="H25539" t="s">
        <v>3394</v>
      </c>
      <c r="J25539" s="40">
        <v>-1056</v>
      </c>
      <c r="K25539" s="40">
        <v>0</v>
      </c>
    </row>
    <row r="25540" spans="1:11" x14ac:dyDescent="0.35">
      <c r="A25540">
        <v>67007</v>
      </c>
      <c r="B25540" t="s">
        <v>339</v>
      </c>
      <c r="C25540" s="70">
        <v>0</v>
      </c>
      <c r="D25540" s="70">
        <v>0</v>
      </c>
      <c r="E25540" s="71">
        <v>44769</v>
      </c>
      <c r="F25540" t="s">
        <v>3393</v>
      </c>
      <c r="G25540" t="s">
        <v>2142</v>
      </c>
      <c r="H25540" t="s">
        <v>3392</v>
      </c>
      <c r="I25540" t="s">
        <v>3391</v>
      </c>
      <c r="J25540" s="40">
        <v>1070.9100000000001</v>
      </c>
      <c r="K25540" s="40">
        <v>0</v>
      </c>
    </row>
    <row r="25541" spans="1:11" x14ac:dyDescent="0.35">
      <c r="A25541">
        <v>67007</v>
      </c>
      <c r="B25541" t="s">
        <v>339</v>
      </c>
      <c r="C25541" s="70">
        <v>0</v>
      </c>
      <c r="D25541" s="70">
        <v>0</v>
      </c>
      <c r="E25541" s="71">
        <v>44773</v>
      </c>
      <c r="F25541" t="s">
        <v>3390</v>
      </c>
      <c r="G25541" t="s">
        <v>2142</v>
      </c>
      <c r="H25541" t="s">
        <v>3389</v>
      </c>
      <c r="I25541" t="s">
        <v>3388</v>
      </c>
      <c r="J25541" s="40">
        <v>1102.02</v>
      </c>
      <c r="K25541" s="40">
        <v>0</v>
      </c>
    </row>
    <row r="25542" spans="1:11" x14ac:dyDescent="0.35">
      <c r="A25542">
        <v>67007</v>
      </c>
      <c r="B25542" t="s">
        <v>339</v>
      </c>
      <c r="C25542" s="70">
        <v>0</v>
      </c>
      <c r="D25542" s="70">
        <v>0</v>
      </c>
      <c r="E25542" s="71">
        <v>44774</v>
      </c>
      <c r="F25542" t="s">
        <v>3387</v>
      </c>
      <c r="G25542" t="s">
        <v>1907</v>
      </c>
      <c r="H25542" t="s">
        <v>3386</v>
      </c>
      <c r="I25542" t="s">
        <v>3385</v>
      </c>
      <c r="J25542" s="40">
        <v>31.49</v>
      </c>
      <c r="K25542" s="40">
        <v>0</v>
      </c>
    </row>
    <row r="25543" spans="1:11" x14ac:dyDescent="0.35">
      <c r="A25543">
        <v>67007</v>
      </c>
      <c r="B25543" t="s">
        <v>339</v>
      </c>
      <c r="C25543" s="70">
        <v>0</v>
      </c>
      <c r="D25543" s="70">
        <v>0</v>
      </c>
      <c r="E25543" s="71">
        <v>44804</v>
      </c>
      <c r="F25543" t="s">
        <v>3384</v>
      </c>
      <c r="G25543" t="s">
        <v>2343</v>
      </c>
      <c r="H25543" t="s">
        <v>3381</v>
      </c>
      <c r="I25543" t="s">
        <v>3381</v>
      </c>
      <c r="J25543" s="40">
        <v>1273.21</v>
      </c>
      <c r="K25543" s="40">
        <v>0</v>
      </c>
    </row>
    <row r="25544" spans="1:11" x14ac:dyDescent="0.35">
      <c r="A25544">
        <v>67007</v>
      </c>
      <c r="B25544" t="s">
        <v>339</v>
      </c>
      <c r="C25544" s="70">
        <v>0</v>
      </c>
      <c r="D25544" s="70">
        <v>0</v>
      </c>
      <c r="E25544" s="71">
        <v>44805</v>
      </c>
      <c r="F25544" t="s">
        <v>3383</v>
      </c>
      <c r="G25544" t="s">
        <v>1912</v>
      </c>
      <c r="J25544" s="40">
        <v>-1555.21</v>
      </c>
      <c r="K25544" s="40">
        <v>0</v>
      </c>
    </row>
    <row r="25545" spans="1:11" x14ac:dyDescent="0.35">
      <c r="A25545">
        <v>67007</v>
      </c>
      <c r="B25545" t="s">
        <v>339</v>
      </c>
      <c r="C25545" s="70">
        <v>0</v>
      </c>
      <c r="D25545" s="70">
        <v>0</v>
      </c>
      <c r="E25545" s="71">
        <v>44805</v>
      </c>
      <c r="F25545" t="s">
        <v>3382</v>
      </c>
      <c r="G25545" t="s">
        <v>2343</v>
      </c>
      <c r="H25545" t="s">
        <v>3381</v>
      </c>
      <c r="I25545" t="s">
        <v>3381</v>
      </c>
      <c r="J25545" s="40">
        <v>-1273.21</v>
      </c>
      <c r="K25545" s="40">
        <v>0</v>
      </c>
    </row>
    <row r="25546" spans="1:11" x14ac:dyDescent="0.35">
      <c r="A25546">
        <v>67007</v>
      </c>
      <c r="B25546" t="s">
        <v>339</v>
      </c>
      <c r="C25546" s="70">
        <v>0</v>
      </c>
      <c r="D25546" s="70">
        <v>0</v>
      </c>
      <c r="E25546" s="71">
        <v>44823</v>
      </c>
      <c r="F25546" t="s">
        <v>3380</v>
      </c>
      <c r="G25546" t="s">
        <v>2142</v>
      </c>
      <c r="H25546" t="s">
        <v>3379</v>
      </c>
      <c r="I25546" t="s">
        <v>3378</v>
      </c>
      <c r="J25546" s="40">
        <v>1231.8599999999999</v>
      </c>
      <c r="K25546" s="40">
        <v>0</v>
      </c>
    </row>
    <row r="25547" spans="1:11" x14ac:dyDescent="0.35">
      <c r="A25547">
        <v>67007</v>
      </c>
      <c r="B25547" t="s">
        <v>339</v>
      </c>
      <c r="C25547" s="70">
        <v>0</v>
      </c>
      <c r="D25547" s="70">
        <v>0</v>
      </c>
      <c r="E25547" s="71">
        <v>44834</v>
      </c>
      <c r="F25547" t="s">
        <v>3377</v>
      </c>
      <c r="G25547" t="s">
        <v>2343</v>
      </c>
      <c r="H25547" t="s">
        <v>3375</v>
      </c>
      <c r="I25547" t="s">
        <v>3375</v>
      </c>
      <c r="J25547" s="40">
        <v>1162.58</v>
      </c>
      <c r="K25547" s="40">
        <v>0</v>
      </c>
    </row>
    <row r="25548" spans="1:11" x14ac:dyDescent="0.35">
      <c r="A25548">
        <v>67007</v>
      </c>
      <c r="B25548" t="s">
        <v>339</v>
      </c>
      <c r="C25548" s="70">
        <v>0</v>
      </c>
      <c r="D25548" s="70">
        <v>0</v>
      </c>
      <c r="E25548" s="71">
        <v>44835</v>
      </c>
      <c r="F25548" t="s">
        <v>3376</v>
      </c>
      <c r="G25548" t="s">
        <v>2343</v>
      </c>
      <c r="H25548" t="s">
        <v>3375</v>
      </c>
      <c r="I25548" t="s">
        <v>3375</v>
      </c>
      <c r="J25548" s="40">
        <v>-1162.58</v>
      </c>
      <c r="K25548" s="40">
        <v>0</v>
      </c>
    </row>
    <row r="25549" spans="1:11" x14ac:dyDescent="0.35">
      <c r="A25549">
        <v>67007</v>
      </c>
      <c r="B25549" t="s">
        <v>339</v>
      </c>
      <c r="C25549" s="70">
        <v>0</v>
      </c>
      <c r="D25549" s="70">
        <v>0</v>
      </c>
      <c r="E25549" s="71">
        <v>44844</v>
      </c>
      <c r="F25549" t="s">
        <v>3374</v>
      </c>
      <c r="G25549" t="s">
        <v>2142</v>
      </c>
      <c r="H25549" t="s">
        <v>3373</v>
      </c>
      <c r="I25549" t="s">
        <v>3372</v>
      </c>
      <c r="J25549" s="40">
        <v>1168.52</v>
      </c>
      <c r="K25549" s="40">
        <v>0</v>
      </c>
    </row>
    <row r="25550" spans="1:11" x14ac:dyDescent="0.35">
      <c r="A25550">
        <v>67007</v>
      </c>
      <c r="B25550" t="s">
        <v>339</v>
      </c>
      <c r="C25550" s="70">
        <v>0</v>
      </c>
      <c r="D25550" s="70">
        <v>0</v>
      </c>
      <c r="E25550" s="71">
        <v>44865</v>
      </c>
      <c r="F25550" t="s">
        <v>3371</v>
      </c>
      <c r="G25550" t="s">
        <v>2343</v>
      </c>
      <c r="H25550" t="s">
        <v>3369</v>
      </c>
      <c r="I25550" t="s">
        <v>3369</v>
      </c>
      <c r="J25550" s="40">
        <v>1291.29</v>
      </c>
      <c r="K25550" s="40">
        <v>0</v>
      </c>
    </row>
    <row r="25551" spans="1:11" x14ac:dyDescent="0.35">
      <c r="A25551">
        <v>67007</v>
      </c>
      <c r="B25551" t="s">
        <v>339</v>
      </c>
      <c r="C25551" s="70">
        <v>0</v>
      </c>
      <c r="D25551" s="70">
        <v>0</v>
      </c>
      <c r="E25551" s="71">
        <v>44866</v>
      </c>
      <c r="F25551" t="s">
        <v>3370</v>
      </c>
      <c r="G25551" t="s">
        <v>2343</v>
      </c>
      <c r="H25551" t="s">
        <v>3369</v>
      </c>
      <c r="I25551" t="s">
        <v>3369</v>
      </c>
      <c r="J25551" s="40">
        <v>-1291.29</v>
      </c>
      <c r="K25551" s="40">
        <v>0</v>
      </c>
    </row>
    <row r="25552" spans="1:11" x14ac:dyDescent="0.35">
      <c r="A25552">
        <v>67007</v>
      </c>
      <c r="B25552" t="s">
        <v>339</v>
      </c>
      <c r="C25552" s="70">
        <v>0</v>
      </c>
      <c r="D25552" s="70">
        <v>0</v>
      </c>
      <c r="E25552" s="71">
        <v>44889</v>
      </c>
      <c r="F25552" t="s">
        <v>3368</v>
      </c>
      <c r="G25552" t="s">
        <v>2142</v>
      </c>
      <c r="H25552" t="s">
        <v>3367</v>
      </c>
      <c r="I25552" t="s">
        <v>3366</v>
      </c>
      <c r="J25552" s="40">
        <v>1333.91</v>
      </c>
      <c r="K25552" s="40">
        <v>0</v>
      </c>
    </row>
    <row r="25553" spans="1:11" x14ac:dyDescent="0.35">
      <c r="A25553">
        <v>67007</v>
      </c>
      <c r="B25553" t="s">
        <v>339</v>
      </c>
      <c r="C25553" s="70">
        <v>0</v>
      </c>
      <c r="D25553" s="70">
        <v>0</v>
      </c>
      <c r="E25553" s="71">
        <v>44895</v>
      </c>
      <c r="F25553" t="s">
        <v>3365</v>
      </c>
      <c r="G25553" t="s">
        <v>2343</v>
      </c>
      <c r="H25553" t="s">
        <v>3363</v>
      </c>
      <c r="I25553" t="s">
        <v>3363</v>
      </c>
      <c r="J25553" s="40">
        <v>1299.6600000000001</v>
      </c>
      <c r="K25553" s="40">
        <v>0</v>
      </c>
    </row>
    <row r="25554" spans="1:11" x14ac:dyDescent="0.35">
      <c r="A25554">
        <v>67007</v>
      </c>
      <c r="B25554" t="s">
        <v>339</v>
      </c>
      <c r="C25554" s="70">
        <v>0</v>
      </c>
      <c r="D25554" s="70">
        <v>0</v>
      </c>
      <c r="E25554" s="71">
        <v>44896</v>
      </c>
      <c r="F25554" t="s">
        <v>3364</v>
      </c>
      <c r="G25554" t="s">
        <v>2343</v>
      </c>
      <c r="H25554" t="s">
        <v>3363</v>
      </c>
      <c r="I25554" t="s">
        <v>3363</v>
      </c>
      <c r="J25554" s="40">
        <v>-1299.6600000000001</v>
      </c>
      <c r="K25554" s="40">
        <v>0</v>
      </c>
    </row>
    <row r="25555" spans="1:11" x14ac:dyDescent="0.35">
      <c r="A25555">
        <v>67007</v>
      </c>
      <c r="B25555" t="s">
        <v>339</v>
      </c>
      <c r="C25555" s="70">
        <v>0</v>
      </c>
      <c r="D25555" s="70">
        <v>0</v>
      </c>
      <c r="E25555" s="71">
        <v>44915</v>
      </c>
      <c r="F25555" t="s">
        <v>3362</v>
      </c>
      <c r="G25555" t="s">
        <v>2142</v>
      </c>
      <c r="H25555" t="s">
        <v>3361</v>
      </c>
      <c r="I25555" t="s">
        <v>3360</v>
      </c>
      <c r="J25555" s="40">
        <v>1279.06</v>
      </c>
      <c r="K25555" s="40">
        <v>0</v>
      </c>
    </row>
    <row r="25556" spans="1:11" x14ac:dyDescent="0.35">
      <c r="A25556">
        <v>67007</v>
      </c>
      <c r="B25556" t="s">
        <v>339</v>
      </c>
      <c r="C25556" s="70">
        <v>0</v>
      </c>
      <c r="D25556" s="70">
        <v>0</v>
      </c>
      <c r="E25556" s="71">
        <v>44926</v>
      </c>
      <c r="F25556" t="s">
        <v>3359</v>
      </c>
      <c r="G25556" t="s">
        <v>2343</v>
      </c>
      <c r="H25556" t="s">
        <v>3358</v>
      </c>
      <c r="I25556" t="s">
        <v>3358</v>
      </c>
      <c r="J25556" s="40">
        <v>1338</v>
      </c>
      <c r="K25556" s="40">
        <v>0</v>
      </c>
    </row>
    <row r="25557" spans="1:11" x14ac:dyDescent="0.35">
      <c r="A25557">
        <v>67009</v>
      </c>
      <c r="B25557" t="s">
        <v>1601</v>
      </c>
      <c r="C25557" s="70">
        <v>0</v>
      </c>
      <c r="D25557" s="70">
        <v>0</v>
      </c>
      <c r="E25557" s="71">
        <v>44682</v>
      </c>
      <c r="F25557" t="s">
        <v>3357</v>
      </c>
      <c r="G25557" t="s">
        <v>2343</v>
      </c>
      <c r="H25557" t="s">
        <v>3355</v>
      </c>
      <c r="J25557" s="40">
        <v>3103.73</v>
      </c>
      <c r="K25557" s="40">
        <v>0</v>
      </c>
    </row>
    <row r="25558" spans="1:11" x14ac:dyDescent="0.35">
      <c r="A25558">
        <v>67009</v>
      </c>
      <c r="B25558" t="s">
        <v>1601</v>
      </c>
      <c r="C25558" s="70">
        <v>0</v>
      </c>
      <c r="D25558" s="70">
        <v>0</v>
      </c>
      <c r="E25558" s="71">
        <v>44805</v>
      </c>
      <c r="F25558" t="s">
        <v>3356</v>
      </c>
      <c r="G25558" t="s">
        <v>2343</v>
      </c>
      <c r="H25558" t="s">
        <v>3355</v>
      </c>
      <c r="J25558" s="40">
        <v>-3103.73</v>
      </c>
      <c r="K25558" s="40">
        <v>0</v>
      </c>
    </row>
    <row r="25559" spans="1:11" x14ac:dyDescent="0.35">
      <c r="A25559">
        <v>67009</v>
      </c>
      <c r="B25559" t="s">
        <v>1601</v>
      </c>
      <c r="C25559" s="70">
        <v>0</v>
      </c>
      <c r="D25559" s="70">
        <v>0</v>
      </c>
      <c r="E25559" s="71">
        <v>44805</v>
      </c>
      <c r="F25559" t="s">
        <v>3354</v>
      </c>
      <c r="G25559" t="s">
        <v>2142</v>
      </c>
      <c r="H25559" t="s">
        <v>3353</v>
      </c>
      <c r="I25559" t="s">
        <v>3352</v>
      </c>
      <c r="J25559" s="40">
        <v>2906.97</v>
      </c>
      <c r="K25559" s="40">
        <v>0</v>
      </c>
    </row>
    <row r="25560" spans="1:11" x14ac:dyDescent="0.35">
      <c r="A25560">
        <v>67010</v>
      </c>
      <c r="B25560" t="s">
        <v>425</v>
      </c>
      <c r="C25560" s="70">
        <v>0</v>
      </c>
      <c r="D25560" s="70">
        <v>0</v>
      </c>
      <c r="E25560" s="71">
        <v>44562</v>
      </c>
      <c r="F25560" t="s">
        <v>3351</v>
      </c>
      <c r="G25560" t="s">
        <v>2142</v>
      </c>
      <c r="H25560" t="s">
        <v>3350</v>
      </c>
      <c r="I25560" t="s">
        <v>3349</v>
      </c>
      <c r="J25560" s="40">
        <v>5000</v>
      </c>
      <c r="K25560" s="40">
        <v>0</v>
      </c>
    </row>
    <row r="25561" spans="1:11" x14ac:dyDescent="0.35">
      <c r="A25561">
        <v>67010</v>
      </c>
      <c r="B25561" t="s">
        <v>425</v>
      </c>
      <c r="C25561" s="70">
        <v>0</v>
      </c>
      <c r="D25561" s="70">
        <v>0</v>
      </c>
      <c r="E25561" s="71">
        <v>44592</v>
      </c>
      <c r="F25561" t="s">
        <v>3348</v>
      </c>
      <c r="G25561" t="s">
        <v>2142</v>
      </c>
      <c r="H25561" t="s">
        <v>3347</v>
      </c>
      <c r="I25561" t="s">
        <v>3346</v>
      </c>
      <c r="J25561" s="40">
        <v>3000</v>
      </c>
      <c r="K25561" s="40">
        <v>0</v>
      </c>
    </row>
    <row r="25562" spans="1:11" x14ac:dyDescent="0.35">
      <c r="A25562">
        <v>67010</v>
      </c>
      <c r="B25562" t="s">
        <v>425</v>
      </c>
      <c r="C25562" s="70">
        <v>0</v>
      </c>
      <c r="D25562" s="70">
        <v>0</v>
      </c>
      <c r="E25562" s="71">
        <v>44593</v>
      </c>
      <c r="F25562" t="s">
        <v>3345</v>
      </c>
      <c r="G25562" t="s">
        <v>2142</v>
      </c>
      <c r="H25562" t="s">
        <v>3344</v>
      </c>
      <c r="I25562" t="s">
        <v>3343</v>
      </c>
      <c r="J25562" s="40">
        <v>5000</v>
      </c>
      <c r="K25562" s="40">
        <v>0</v>
      </c>
    </row>
    <row r="25563" spans="1:11" x14ac:dyDescent="0.35">
      <c r="A25563">
        <v>67010</v>
      </c>
      <c r="B25563" t="s">
        <v>425</v>
      </c>
      <c r="C25563" s="70">
        <v>0</v>
      </c>
      <c r="D25563" s="70">
        <v>0</v>
      </c>
      <c r="E25563" s="71">
        <v>44621</v>
      </c>
      <c r="F25563" t="s">
        <v>3342</v>
      </c>
      <c r="G25563" t="s">
        <v>2142</v>
      </c>
      <c r="H25563" t="s">
        <v>3341</v>
      </c>
      <c r="I25563" t="s">
        <v>3340</v>
      </c>
      <c r="J25563" s="40">
        <v>5000</v>
      </c>
      <c r="K25563" s="40">
        <v>0</v>
      </c>
    </row>
    <row r="25564" spans="1:11" x14ac:dyDescent="0.35">
      <c r="A25564">
        <v>67010</v>
      </c>
      <c r="B25564" t="s">
        <v>425</v>
      </c>
      <c r="C25564" s="70">
        <v>0</v>
      </c>
      <c r="D25564" s="70">
        <v>0</v>
      </c>
      <c r="E25564" s="71">
        <v>44635</v>
      </c>
      <c r="F25564" t="s">
        <v>3339</v>
      </c>
      <c r="G25564" t="s">
        <v>2142</v>
      </c>
      <c r="H25564" t="s">
        <v>3338</v>
      </c>
      <c r="I25564" t="s">
        <v>3337</v>
      </c>
      <c r="J25564" s="40">
        <v>3000</v>
      </c>
      <c r="K25564" s="40">
        <v>0</v>
      </c>
    </row>
    <row r="25565" spans="1:11" x14ac:dyDescent="0.35">
      <c r="A25565">
        <v>67010</v>
      </c>
      <c r="B25565" t="s">
        <v>425</v>
      </c>
      <c r="C25565" s="70">
        <v>0</v>
      </c>
      <c r="D25565" s="70">
        <v>0</v>
      </c>
      <c r="E25565" s="71">
        <v>44651</v>
      </c>
      <c r="F25565" t="s">
        <v>3336</v>
      </c>
      <c r="G25565" t="s">
        <v>2142</v>
      </c>
      <c r="H25565" t="s">
        <v>3335</v>
      </c>
      <c r="I25565" t="s">
        <v>3334</v>
      </c>
      <c r="J25565" s="40">
        <v>3000</v>
      </c>
      <c r="K25565" s="40">
        <v>0</v>
      </c>
    </row>
    <row r="25566" spans="1:11" x14ac:dyDescent="0.35">
      <c r="A25566">
        <v>67010</v>
      </c>
      <c r="B25566" t="s">
        <v>425</v>
      </c>
      <c r="C25566" s="70">
        <v>0</v>
      </c>
      <c r="D25566" s="70">
        <v>0</v>
      </c>
      <c r="E25566" s="71">
        <v>44652</v>
      </c>
      <c r="F25566" t="s">
        <v>3333</v>
      </c>
      <c r="G25566" t="s">
        <v>2142</v>
      </c>
      <c r="H25566" t="s">
        <v>3332</v>
      </c>
      <c r="I25566" t="s">
        <v>3331</v>
      </c>
      <c r="J25566" s="40">
        <v>5000</v>
      </c>
      <c r="K25566" s="40">
        <v>0</v>
      </c>
    </row>
    <row r="25567" spans="1:11" x14ac:dyDescent="0.35">
      <c r="A25567">
        <v>67010</v>
      </c>
      <c r="B25567" t="s">
        <v>425</v>
      </c>
      <c r="C25567" s="70">
        <v>0</v>
      </c>
      <c r="D25567" s="70">
        <v>0</v>
      </c>
      <c r="E25567" s="71">
        <v>44681</v>
      </c>
      <c r="F25567" t="s">
        <v>3330</v>
      </c>
      <c r="G25567" t="s">
        <v>2169</v>
      </c>
      <c r="H25567" t="s">
        <v>3298</v>
      </c>
      <c r="I25567" t="s">
        <v>3297</v>
      </c>
      <c r="J25567" s="40">
        <v>383.56</v>
      </c>
      <c r="K25567" s="40">
        <v>0</v>
      </c>
    </row>
    <row r="25568" spans="1:11" x14ac:dyDescent="0.35">
      <c r="A25568">
        <v>67010</v>
      </c>
      <c r="B25568" t="s">
        <v>425</v>
      </c>
      <c r="C25568" s="70">
        <v>0</v>
      </c>
      <c r="D25568" s="70">
        <v>0</v>
      </c>
      <c r="E25568" s="71">
        <v>44682</v>
      </c>
      <c r="F25568" t="s">
        <v>3329</v>
      </c>
      <c r="G25568" t="s">
        <v>2142</v>
      </c>
      <c r="H25568" t="s">
        <v>3328</v>
      </c>
      <c r="I25568" t="s">
        <v>3327</v>
      </c>
      <c r="J25568" s="40">
        <v>5000</v>
      </c>
      <c r="K25568" s="40">
        <v>0</v>
      </c>
    </row>
    <row r="25569" spans="1:11" x14ac:dyDescent="0.35">
      <c r="A25569">
        <v>67010</v>
      </c>
      <c r="B25569" t="s">
        <v>425</v>
      </c>
      <c r="C25569" s="70">
        <v>0</v>
      </c>
      <c r="D25569" s="70">
        <v>0</v>
      </c>
      <c r="E25569" s="71">
        <v>44682</v>
      </c>
      <c r="F25569" t="s">
        <v>3326</v>
      </c>
      <c r="G25569" t="s">
        <v>2142</v>
      </c>
      <c r="H25569" t="s">
        <v>3325</v>
      </c>
      <c r="I25569" t="s">
        <v>3324</v>
      </c>
      <c r="J25569" s="40">
        <v>12973.5</v>
      </c>
      <c r="K25569" s="40">
        <v>0</v>
      </c>
    </row>
    <row r="25570" spans="1:11" x14ac:dyDescent="0.35">
      <c r="A25570">
        <v>67010</v>
      </c>
      <c r="B25570" t="s">
        <v>425</v>
      </c>
      <c r="C25570" s="70">
        <v>0</v>
      </c>
      <c r="D25570" s="70">
        <v>0</v>
      </c>
      <c r="E25570" s="71">
        <v>44712</v>
      </c>
      <c r="F25570" t="s">
        <v>3323</v>
      </c>
      <c r="G25570" t="s">
        <v>2169</v>
      </c>
      <c r="H25570" t="s">
        <v>3298</v>
      </c>
      <c r="I25570" t="s">
        <v>3297</v>
      </c>
      <c r="J25570" s="40">
        <v>416.67</v>
      </c>
      <c r="K25570" s="40">
        <v>0</v>
      </c>
    </row>
    <row r="25571" spans="1:11" x14ac:dyDescent="0.35">
      <c r="A25571">
        <v>67010</v>
      </c>
      <c r="B25571" t="s">
        <v>425</v>
      </c>
      <c r="C25571" s="70">
        <v>0</v>
      </c>
      <c r="D25571" s="70">
        <v>0</v>
      </c>
      <c r="E25571" s="71">
        <v>44713</v>
      </c>
      <c r="F25571" t="s">
        <v>3322</v>
      </c>
      <c r="G25571" t="s">
        <v>2142</v>
      </c>
      <c r="H25571" t="s">
        <v>3321</v>
      </c>
      <c r="I25571" t="s">
        <v>3320</v>
      </c>
      <c r="J25571" s="40">
        <v>5000</v>
      </c>
      <c r="K25571" s="40">
        <v>0</v>
      </c>
    </row>
    <row r="25572" spans="1:11" x14ac:dyDescent="0.35">
      <c r="A25572">
        <v>67010</v>
      </c>
      <c r="B25572" t="s">
        <v>425</v>
      </c>
      <c r="C25572" s="70">
        <v>0</v>
      </c>
      <c r="D25572" s="70">
        <v>0</v>
      </c>
      <c r="E25572" s="71">
        <v>44742</v>
      </c>
      <c r="F25572" t="s">
        <v>3319</v>
      </c>
      <c r="G25572" t="s">
        <v>2169</v>
      </c>
      <c r="H25572" t="s">
        <v>3298</v>
      </c>
      <c r="I25572" t="s">
        <v>3297</v>
      </c>
      <c r="J25572" s="40">
        <v>416.67</v>
      </c>
      <c r="K25572" s="40">
        <v>0</v>
      </c>
    </row>
    <row r="25573" spans="1:11" x14ac:dyDescent="0.35">
      <c r="A25573">
        <v>67010</v>
      </c>
      <c r="B25573" t="s">
        <v>425</v>
      </c>
      <c r="C25573" s="70">
        <v>0</v>
      </c>
      <c r="D25573" s="70">
        <v>0</v>
      </c>
      <c r="E25573" s="71">
        <v>44743</v>
      </c>
      <c r="F25573" t="s">
        <v>3318</v>
      </c>
      <c r="G25573" t="s">
        <v>2142</v>
      </c>
      <c r="H25573" t="s">
        <v>3317</v>
      </c>
      <c r="I25573" t="s">
        <v>3316</v>
      </c>
      <c r="J25573" s="40">
        <v>5000</v>
      </c>
      <c r="K25573" s="40">
        <v>0</v>
      </c>
    </row>
    <row r="25574" spans="1:11" x14ac:dyDescent="0.35">
      <c r="A25574">
        <v>67010</v>
      </c>
      <c r="B25574" t="s">
        <v>425</v>
      </c>
      <c r="C25574" s="70">
        <v>0</v>
      </c>
      <c r="D25574" s="70">
        <v>0</v>
      </c>
      <c r="E25574" s="71">
        <v>44754</v>
      </c>
      <c r="F25574" t="s">
        <v>3315</v>
      </c>
      <c r="G25574" t="s">
        <v>2142</v>
      </c>
      <c r="H25574" t="s">
        <v>3314</v>
      </c>
      <c r="I25574" t="s">
        <v>3313</v>
      </c>
      <c r="J25574" s="40">
        <v>-5000</v>
      </c>
      <c r="K25574" s="40">
        <v>0</v>
      </c>
    </row>
    <row r="25575" spans="1:11" x14ac:dyDescent="0.35">
      <c r="A25575">
        <v>67010</v>
      </c>
      <c r="B25575" t="s">
        <v>425</v>
      </c>
      <c r="C25575" s="70">
        <v>0</v>
      </c>
      <c r="D25575" s="70">
        <v>0</v>
      </c>
      <c r="E25575" s="71">
        <v>44768</v>
      </c>
      <c r="F25575" t="s">
        <v>3312</v>
      </c>
      <c r="G25575" t="s">
        <v>2142</v>
      </c>
      <c r="H25575" t="s">
        <v>3311</v>
      </c>
      <c r="I25575" t="s">
        <v>3300</v>
      </c>
      <c r="J25575" s="40">
        <v>-4962.8500000000004</v>
      </c>
      <c r="K25575" s="40">
        <v>0</v>
      </c>
    </row>
    <row r="25576" spans="1:11" x14ac:dyDescent="0.35">
      <c r="A25576">
        <v>67010</v>
      </c>
      <c r="B25576" t="s">
        <v>425</v>
      </c>
      <c r="C25576" s="70">
        <v>0</v>
      </c>
      <c r="D25576" s="70">
        <v>0</v>
      </c>
      <c r="E25576" s="71">
        <v>44773</v>
      </c>
      <c r="F25576" t="s">
        <v>3310</v>
      </c>
      <c r="G25576" t="s">
        <v>2169</v>
      </c>
      <c r="H25576" t="s">
        <v>3298</v>
      </c>
      <c r="I25576" t="s">
        <v>3297</v>
      </c>
      <c r="J25576" s="40">
        <v>416.67</v>
      </c>
      <c r="K25576" s="40">
        <v>0</v>
      </c>
    </row>
    <row r="25577" spans="1:11" x14ac:dyDescent="0.35">
      <c r="A25577">
        <v>67010</v>
      </c>
      <c r="B25577" t="s">
        <v>425</v>
      </c>
      <c r="C25577" s="70">
        <v>0</v>
      </c>
      <c r="D25577" s="70">
        <v>0</v>
      </c>
      <c r="E25577" s="71">
        <v>44796</v>
      </c>
      <c r="F25577" t="s">
        <v>3309</v>
      </c>
      <c r="G25577" t="s">
        <v>2142</v>
      </c>
      <c r="H25577" t="s">
        <v>3308</v>
      </c>
      <c r="I25577" t="s">
        <v>3307</v>
      </c>
      <c r="J25577" s="40">
        <v>68142.09</v>
      </c>
      <c r="K25577" s="40">
        <v>0</v>
      </c>
    </row>
    <row r="25578" spans="1:11" x14ac:dyDescent="0.35">
      <c r="A25578">
        <v>67010</v>
      </c>
      <c r="B25578" t="s">
        <v>425</v>
      </c>
      <c r="C25578" s="70">
        <v>0</v>
      </c>
      <c r="D25578" s="70">
        <v>0</v>
      </c>
      <c r="E25578" s="71">
        <v>44804</v>
      </c>
      <c r="F25578" t="s">
        <v>3306</v>
      </c>
      <c r="G25578" t="s">
        <v>2169</v>
      </c>
      <c r="H25578" t="s">
        <v>3298</v>
      </c>
      <c r="I25578" t="s">
        <v>3297</v>
      </c>
      <c r="J25578" s="40">
        <v>416.67</v>
      </c>
      <c r="K25578" s="40">
        <v>0</v>
      </c>
    </row>
    <row r="25579" spans="1:11" x14ac:dyDescent="0.35">
      <c r="A25579">
        <v>67010</v>
      </c>
      <c r="B25579" t="s">
        <v>425</v>
      </c>
      <c r="C25579" s="70">
        <v>0</v>
      </c>
      <c r="D25579" s="70">
        <v>0</v>
      </c>
      <c r="E25579" s="71">
        <v>44834</v>
      </c>
      <c r="F25579" t="s">
        <v>3305</v>
      </c>
      <c r="G25579" t="s">
        <v>2169</v>
      </c>
      <c r="H25579" t="s">
        <v>3298</v>
      </c>
      <c r="I25579" t="s">
        <v>3297</v>
      </c>
      <c r="J25579" s="40">
        <v>416.67</v>
      </c>
      <c r="K25579" s="40">
        <v>0</v>
      </c>
    </row>
    <row r="25580" spans="1:11" x14ac:dyDescent="0.35">
      <c r="A25580">
        <v>67010</v>
      </c>
      <c r="B25580" t="s">
        <v>425</v>
      </c>
      <c r="C25580" s="70">
        <v>0</v>
      </c>
      <c r="D25580" s="70">
        <v>0</v>
      </c>
      <c r="E25580" s="71">
        <v>44865</v>
      </c>
      <c r="F25580" t="s">
        <v>3304</v>
      </c>
      <c r="G25580" t="s">
        <v>2169</v>
      </c>
      <c r="H25580" t="s">
        <v>3298</v>
      </c>
      <c r="I25580" t="s">
        <v>3297</v>
      </c>
      <c r="J25580" s="40">
        <v>416.67</v>
      </c>
      <c r="K25580" s="40">
        <v>0</v>
      </c>
    </row>
    <row r="25581" spans="1:11" x14ac:dyDescent="0.35">
      <c r="A25581">
        <v>67010</v>
      </c>
      <c r="B25581" t="s">
        <v>425</v>
      </c>
      <c r="C25581" s="70">
        <v>0</v>
      </c>
      <c r="D25581" s="70">
        <v>0</v>
      </c>
      <c r="E25581" s="71">
        <v>44895</v>
      </c>
      <c r="F25581" t="s">
        <v>3303</v>
      </c>
      <c r="G25581" t="s">
        <v>2169</v>
      </c>
      <c r="H25581" t="s">
        <v>3298</v>
      </c>
      <c r="I25581" t="s">
        <v>3297</v>
      </c>
      <c r="J25581" s="40">
        <v>416.67</v>
      </c>
      <c r="K25581" s="40">
        <v>0</v>
      </c>
    </row>
    <row r="25582" spans="1:11" x14ac:dyDescent="0.35">
      <c r="A25582">
        <v>67010</v>
      </c>
      <c r="B25582" t="s">
        <v>425</v>
      </c>
      <c r="C25582" s="70">
        <v>0</v>
      </c>
      <c r="D25582" s="70">
        <v>0</v>
      </c>
      <c r="E25582" s="71">
        <v>44896</v>
      </c>
      <c r="F25582" t="s">
        <v>3302</v>
      </c>
      <c r="G25582" t="s">
        <v>2142</v>
      </c>
      <c r="H25582" t="s">
        <v>3301</v>
      </c>
      <c r="I25582" t="s">
        <v>3300</v>
      </c>
      <c r="J25582" s="40">
        <v>4962.8500000000004</v>
      </c>
      <c r="K25582" s="40">
        <v>0</v>
      </c>
    </row>
    <row r="25583" spans="1:11" x14ac:dyDescent="0.35">
      <c r="A25583">
        <v>67010</v>
      </c>
      <c r="B25583" t="s">
        <v>425</v>
      </c>
      <c r="C25583" s="70">
        <v>0</v>
      </c>
      <c r="D25583" s="70">
        <v>0</v>
      </c>
      <c r="E25583" s="71">
        <v>44926</v>
      </c>
      <c r="F25583" t="s">
        <v>3299</v>
      </c>
      <c r="G25583" t="s">
        <v>2169</v>
      </c>
      <c r="H25583" t="s">
        <v>3298</v>
      </c>
      <c r="I25583" t="s">
        <v>3297</v>
      </c>
      <c r="J25583" s="40">
        <v>416.67</v>
      </c>
      <c r="K25583" s="40">
        <v>0</v>
      </c>
    </row>
    <row r="25584" spans="1:11" x14ac:dyDescent="0.35">
      <c r="A25584">
        <v>67011</v>
      </c>
      <c r="B25584" t="s">
        <v>661</v>
      </c>
      <c r="C25584" s="70">
        <v>0</v>
      </c>
      <c r="D25584" s="70">
        <v>0</v>
      </c>
      <c r="E25584" s="71">
        <v>44707</v>
      </c>
      <c r="F25584" t="s">
        <v>3296</v>
      </c>
      <c r="G25584" t="s">
        <v>1907</v>
      </c>
      <c r="H25584" t="s">
        <v>3294</v>
      </c>
      <c r="J25584" s="40">
        <v>0</v>
      </c>
      <c r="K25584" s="40">
        <v>8338.69</v>
      </c>
    </row>
    <row r="25585" spans="1:11" x14ac:dyDescent="0.35">
      <c r="A25585">
        <v>67011</v>
      </c>
      <c r="B25585" t="s">
        <v>661</v>
      </c>
      <c r="C25585" s="70">
        <v>0</v>
      </c>
      <c r="D25585" s="70">
        <v>0</v>
      </c>
      <c r="E25585" s="71">
        <v>44746</v>
      </c>
      <c r="F25585" t="s">
        <v>3295</v>
      </c>
      <c r="G25585" t="s">
        <v>1907</v>
      </c>
      <c r="H25585" t="s">
        <v>3294</v>
      </c>
      <c r="J25585" s="40">
        <v>0</v>
      </c>
      <c r="K25585" s="40">
        <v>2216.25</v>
      </c>
    </row>
    <row r="25586" spans="1:11" x14ac:dyDescent="0.35">
      <c r="A25586">
        <v>67012</v>
      </c>
      <c r="B25586" t="s">
        <v>1512</v>
      </c>
      <c r="C25586" s="70">
        <v>0</v>
      </c>
      <c r="D25586" s="70">
        <v>0</v>
      </c>
      <c r="E25586" s="71">
        <v>44621</v>
      </c>
      <c r="F25586" t="s">
        <v>3293</v>
      </c>
      <c r="G25586" t="s">
        <v>3104</v>
      </c>
      <c r="H25586" t="s">
        <v>3292</v>
      </c>
      <c r="I25586" t="s">
        <v>3291</v>
      </c>
      <c r="J25586" s="40">
        <v>73.510000000000005</v>
      </c>
      <c r="K25586" s="40">
        <v>0</v>
      </c>
    </row>
    <row r="25587" spans="1:11" x14ac:dyDescent="0.35">
      <c r="A25587">
        <v>67014</v>
      </c>
      <c r="B25587" t="s">
        <v>349</v>
      </c>
      <c r="C25587" s="70">
        <v>0</v>
      </c>
      <c r="D25587" s="70">
        <v>0</v>
      </c>
      <c r="E25587" s="71">
        <v>44603</v>
      </c>
      <c r="F25587" t="s">
        <v>3290</v>
      </c>
      <c r="G25587" t="s">
        <v>2142</v>
      </c>
      <c r="H25587" t="s">
        <v>3289</v>
      </c>
      <c r="I25587" t="s">
        <v>3288</v>
      </c>
      <c r="J25587" s="40">
        <v>691.43</v>
      </c>
      <c r="K25587" s="40">
        <v>0</v>
      </c>
    </row>
    <row r="25588" spans="1:11" x14ac:dyDescent="0.35">
      <c r="A25588">
        <v>67014</v>
      </c>
      <c r="B25588" t="s">
        <v>349</v>
      </c>
      <c r="C25588" s="70">
        <v>0</v>
      </c>
      <c r="D25588" s="70">
        <v>0</v>
      </c>
      <c r="E25588" s="71">
        <v>44681</v>
      </c>
      <c r="F25588" t="s">
        <v>3287</v>
      </c>
      <c r="G25588" t="s">
        <v>2142</v>
      </c>
      <c r="H25588" t="s">
        <v>3286</v>
      </c>
      <c r="I25588" t="s">
        <v>3285</v>
      </c>
      <c r="J25588" s="40">
        <v>1445.18</v>
      </c>
      <c r="K25588" s="40">
        <v>0</v>
      </c>
    </row>
    <row r="25589" spans="1:11" x14ac:dyDescent="0.35">
      <c r="A25589">
        <v>67014</v>
      </c>
      <c r="B25589" t="s">
        <v>349</v>
      </c>
      <c r="C25589" s="70">
        <v>0</v>
      </c>
      <c r="D25589" s="70">
        <v>0</v>
      </c>
      <c r="E25589" s="71">
        <v>44682</v>
      </c>
      <c r="F25589" t="s">
        <v>3284</v>
      </c>
      <c r="G25589" t="s">
        <v>2142</v>
      </c>
      <c r="H25589" t="s">
        <v>3283</v>
      </c>
      <c r="I25589" t="s">
        <v>3282</v>
      </c>
      <c r="J25589" s="40">
        <v>838.18</v>
      </c>
      <c r="K25589" s="40">
        <v>0</v>
      </c>
    </row>
    <row r="25590" spans="1:11" x14ac:dyDescent="0.35">
      <c r="A25590">
        <v>67014</v>
      </c>
      <c r="B25590" t="s">
        <v>349</v>
      </c>
      <c r="C25590" s="70">
        <v>0</v>
      </c>
      <c r="D25590" s="70">
        <v>0</v>
      </c>
      <c r="E25590" s="71">
        <v>44743</v>
      </c>
      <c r="F25590" t="s">
        <v>3281</v>
      </c>
      <c r="G25590" t="s">
        <v>2142</v>
      </c>
      <c r="H25590" t="s">
        <v>3280</v>
      </c>
      <c r="I25590" t="s">
        <v>3279</v>
      </c>
      <c r="J25590" s="40">
        <v>625</v>
      </c>
      <c r="K25590" s="40">
        <v>0</v>
      </c>
    </row>
    <row r="25591" spans="1:11" x14ac:dyDescent="0.35">
      <c r="A25591">
        <v>67014</v>
      </c>
      <c r="B25591" t="s">
        <v>349</v>
      </c>
      <c r="C25591" s="70">
        <v>0</v>
      </c>
      <c r="D25591" s="70">
        <v>0</v>
      </c>
      <c r="E25591" s="71">
        <v>44743</v>
      </c>
      <c r="F25591" t="s">
        <v>3278</v>
      </c>
      <c r="G25591" t="s">
        <v>2142</v>
      </c>
      <c r="H25591" t="s">
        <v>3277</v>
      </c>
      <c r="I25591" t="s">
        <v>3276</v>
      </c>
      <c r="J25591" s="40">
        <v>643.77</v>
      </c>
      <c r="K25591" s="40">
        <v>0</v>
      </c>
    </row>
    <row r="25592" spans="1:11" x14ac:dyDescent="0.35">
      <c r="A25592">
        <v>67014</v>
      </c>
      <c r="B25592" t="s">
        <v>349</v>
      </c>
      <c r="C25592" s="70">
        <v>0</v>
      </c>
      <c r="D25592" s="70">
        <v>0</v>
      </c>
      <c r="E25592" s="71">
        <v>44866</v>
      </c>
      <c r="F25592" t="s">
        <v>3275</v>
      </c>
      <c r="G25592" t="s">
        <v>2142</v>
      </c>
      <c r="H25592" t="s">
        <v>3274</v>
      </c>
      <c r="I25592" t="s">
        <v>3273</v>
      </c>
      <c r="J25592" s="40">
        <v>807.2</v>
      </c>
      <c r="K25592" s="40">
        <v>0</v>
      </c>
    </row>
    <row r="25593" spans="1:11" x14ac:dyDescent="0.35">
      <c r="A25593">
        <v>67014</v>
      </c>
      <c r="B25593" t="s">
        <v>349</v>
      </c>
      <c r="C25593" s="70">
        <v>0</v>
      </c>
      <c r="D25593" s="70">
        <v>0</v>
      </c>
      <c r="E25593" s="71">
        <v>44895</v>
      </c>
      <c r="F25593" t="s">
        <v>3272</v>
      </c>
      <c r="G25593" t="s">
        <v>1912</v>
      </c>
      <c r="J25593" s="40">
        <v>5372.28</v>
      </c>
      <c r="K25593" s="40">
        <v>0</v>
      </c>
    </row>
    <row r="25594" spans="1:11" x14ac:dyDescent="0.35">
      <c r="A25594">
        <v>67014</v>
      </c>
      <c r="B25594" t="s">
        <v>349</v>
      </c>
      <c r="C25594" s="70">
        <v>0</v>
      </c>
      <c r="D25594" s="70">
        <v>0</v>
      </c>
      <c r="E25594" s="71">
        <v>44896</v>
      </c>
      <c r="F25594" t="s">
        <v>3271</v>
      </c>
      <c r="G25594" t="s">
        <v>2142</v>
      </c>
      <c r="H25594" t="s">
        <v>3270</v>
      </c>
      <c r="I25594" t="s">
        <v>3269</v>
      </c>
      <c r="J25594" s="40">
        <v>1107.3399999999999</v>
      </c>
      <c r="K25594" s="40">
        <v>0</v>
      </c>
    </row>
    <row r="25595" spans="1:11" x14ac:dyDescent="0.35">
      <c r="A25595">
        <v>67014</v>
      </c>
      <c r="B25595" t="s">
        <v>349</v>
      </c>
      <c r="C25595" s="70">
        <v>0</v>
      </c>
      <c r="D25595" s="70">
        <v>0</v>
      </c>
      <c r="E25595" s="71">
        <v>44896</v>
      </c>
      <c r="F25595" t="s">
        <v>3268</v>
      </c>
      <c r="G25595" t="s">
        <v>2142</v>
      </c>
      <c r="H25595" t="s">
        <v>3267</v>
      </c>
      <c r="I25595" t="s">
        <v>3266</v>
      </c>
      <c r="J25595" s="40">
        <v>779.39</v>
      </c>
      <c r="K25595" s="40">
        <v>0</v>
      </c>
    </row>
    <row r="25596" spans="1:11" x14ac:dyDescent="0.35">
      <c r="A25596">
        <v>67014</v>
      </c>
      <c r="B25596" t="s">
        <v>349</v>
      </c>
      <c r="C25596" s="70">
        <v>0</v>
      </c>
      <c r="D25596" s="70">
        <v>0</v>
      </c>
      <c r="E25596" s="71">
        <v>44896</v>
      </c>
      <c r="F25596" t="s">
        <v>3265</v>
      </c>
      <c r="G25596" t="s">
        <v>2142</v>
      </c>
      <c r="H25596" t="s">
        <v>3264</v>
      </c>
      <c r="I25596" t="s">
        <v>3263</v>
      </c>
      <c r="J25596" s="40">
        <v>1079.6600000000001</v>
      </c>
      <c r="K25596" s="40">
        <v>0</v>
      </c>
    </row>
    <row r="25597" spans="1:11" x14ac:dyDescent="0.35">
      <c r="A25597">
        <v>67014</v>
      </c>
      <c r="B25597" t="s">
        <v>349</v>
      </c>
      <c r="C25597" s="70">
        <v>0</v>
      </c>
      <c r="D25597" s="70">
        <v>0</v>
      </c>
      <c r="E25597" s="71">
        <v>44896</v>
      </c>
      <c r="F25597" t="s">
        <v>3262</v>
      </c>
      <c r="G25597" t="s">
        <v>2142</v>
      </c>
      <c r="H25597" t="s">
        <v>3261</v>
      </c>
      <c r="I25597" t="s">
        <v>3260</v>
      </c>
      <c r="J25597" s="40">
        <v>790.05</v>
      </c>
      <c r="K25597" s="40">
        <v>0</v>
      </c>
    </row>
    <row r="25598" spans="1:11" x14ac:dyDescent="0.35">
      <c r="A25598">
        <v>67014</v>
      </c>
      <c r="B25598" t="s">
        <v>349</v>
      </c>
      <c r="C25598" s="70">
        <v>0</v>
      </c>
      <c r="D25598" s="70">
        <v>0</v>
      </c>
      <c r="E25598" s="71">
        <v>44896</v>
      </c>
      <c r="F25598" t="s">
        <v>3259</v>
      </c>
      <c r="G25598" t="s">
        <v>2142</v>
      </c>
      <c r="H25598" t="s">
        <v>3258</v>
      </c>
      <c r="I25598" t="s">
        <v>3257</v>
      </c>
      <c r="J25598" s="40">
        <v>804.99</v>
      </c>
      <c r="K25598" s="40">
        <v>0</v>
      </c>
    </row>
    <row r="25599" spans="1:11" x14ac:dyDescent="0.35">
      <c r="A25599">
        <v>67014</v>
      </c>
      <c r="B25599" t="s">
        <v>349</v>
      </c>
      <c r="C25599" s="70">
        <v>0</v>
      </c>
      <c r="D25599" s="70">
        <v>0</v>
      </c>
      <c r="E25599" s="71">
        <v>44896</v>
      </c>
      <c r="F25599" t="s">
        <v>3256</v>
      </c>
      <c r="G25599" t="s">
        <v>1912</v>
      </c>
      <c r="J25599" s="40">
        <v>-5372.28</v>
      </c>
      <c r="K25599" s="40">
        <v>0</v>
      </c>
    </row>
    <row r="25600" spans="1:11" x14ac:dyDescent="0.35">
      <c r="A25600">
        <v>67014</v>
      </c>
      <c r="B25600" t="s">
        <v>349</v>
      </c>
      <c r="C25600" s="70">
        <v>0</v>
      </c>
      <c r="D25600" s="70">
        <v>0</v>
      </c>
      <c r="E25600" s="71">
        <v>44908</v>
      </c>
      <c r="F25600" t="s">
        <v>3255</v>
      </c>
      <c r="G25600" t="s">
        <v>2142</v>
      </c>
      <c r="H25600" t="s">
        <v>3254</v>
      </c>
      <c r="I25600" t="s">
        <v>3253</v>
      </c>
      <c r="J25600" s="40">
        <v>109.71</v>
      </c>
      <c r="K25600" s="40">
        <v>0</v>
      </c>
    </row>
    <row r="25601" spans="1:11" x14ac:dyDescent="0.35">
      <c r="A25601">
        <v>67014</v>
      </c>
      <c r="B25601" t="s">
        <v>349</v>
      </c>
      <c r="C25601" s="70">
        <v>0</v>
      </c>
      <c r="D25601" s="70">
        <v>0</v>
      </c>
      <c r="E25601" s="71">
        <v>44908</v>
      </c>
      <c r="F25601" t="s">
        <v>3252</v>
      </c>
      <c r="G25601" t="s">
        <v>2142</v>
      </c>
      <c r="H25601" t="s">
        <v>3251</v>
      </c>
      <c r="I25601" t="s">
        <v>3250</v>
      </c>
      <c r="J25601" s="40">
        <v>871.75</v>
      </c>
      <c r="K25601" s="40">
        <v>0</v>
      </c>
    </row>
    <row r="25602" spans="1:11" x14ac:dyDescent="0.35">
      <c r="A25602">
        <v>67020</v>
      </c>
      <c r="B25602" t="s">
        <v>662</v>
      </c>
      <c r="C25602" s="70">
        <v>0</v>
      </c>
      <c r="D25602" s="70">
        <v>0</v>
      </c>
      <c r="E25602" s="71">
        <v>44606</v>
      </c>
      <c r="F25602" t="s">
        <v>3249</v>
      </c>
      <c r="G25602" t="s">
        <v>2142</v>
      </c>
      <c r="H25602" t="s">
        <v>3248</v>
      </c>
      <c r="I25602" t="s">
        <v>3247</v>
      </c>
      <c r="J25602" s="40">
        <v>33.72</v>
      </c>
      <c r="K25602" s="40">
        <v>0</v>
      </c>
    </row>
    <row r="25603" spans="1:11" x14ac:dyDescent="0.35">
      <c r="A25603">
        <v>67020</v>
      </c>
      <c r="B25603" t="s">
        <v>662</v>
      </c>
      <c r="C25603" s="70">
        <v>0</v>
      </c>
      <c r="D25603" s="70">
        <v>0</v>
      </c>
      <c r="E25603" s="71">
        <v>44619</v>
      </c>
      <c r="F25603" t="s">
        <v>3246</v>
      </c>
      <c r="G25603" t="s">
        <v>2142</v>
      </c>
      <c r="H25603" t="s">
        <v>3245</v>
      </c>
      <c r="I25603" t="s">
        <v>3244</v>
      </c>
      <c r="J25603" s="40">
        <v>276.16000000000003</v>
      </c>
      <c r="K25603" s="40">
        <v>0</v>
      </c>
    </row>
    <row r="25604" spans="1:11" x14ac:dyDescent="0.35">
      <c r="A25604">
        <v>67020</v>
      </c>
      <c r="B25604" t="s">
        <v>662</v>
      </c>
      <c r="C25604" s="70">
        <v>0</v>
      </c>
      <c r="D25604" s="70">
        <v>0</v>
      </c>
      <c r="E25604" s="71">
        <v>44681</v>
      </c>
      <c r="F25604" t="s">
        <v>2096</v>
      </c>
      <c r="G25604" t="s">
        <v>1912</v>
      </c>
      <c r="I25604" t="s">
        <v>3243</v>
      </c>
      <c r="J25604" s="40">
        <v>9.65</v>
      </c>
      <c r="K25604" s="40">
        <v>0</v>
      </c>
    </row>
    <row r="25605" spans="1:11" x14ac:dyDescent="0.35">
      <c r="A25605">
        <v>67020</v>
      </c>
      <c r="B25605" t="s">
        <v>662</v>
      </c>
      <c r="C25605" s="70">
        <v>0</v>
      </c>
      <c r="D25605" s="70">
        <v>0</v>
      </c>
      <c r="E25605" s="71">
        <v>44681</v>
      </c>
      <c r="F25605" t="s">
        <v>2096</v>
      </c>
      <c r="G25605" t="s">
        <v>1912</v>
      </c>
      <c r="I25605" t="s">
        <v>3242</v>
      </c>
      <c r="J25605" s="40">
        <v>9.65</v>
      </c>
      <c r="K25605" s="40">
        <v>0</v>
      </c>
    </row>
    <row r="25606" spans="1:11" x14ac:dyDescent="0.35">
      <c r="A25606">
        <v>67020</v>
      </c>
      <c r="B25606" t="s">
        <v>662</v>
      </c>
      <c r="C25606" s="70">
        <v>0</v>
      </c>
      <c r="D25606" s="70">
        <v>0</v>
      </c>
      <c r="E25606" s="71">
        <v>44681</v>
      </c>
      <c r="F25606" t="s">
        <v>2094</v>
      </c>
      <c r="G25606" t="s">
        <v>1912</v>
      </c>
      <c r="I25606" t="s">
        <v>3241</v>
      </c>
      <c r="J25606" s="40">
        <v>183</v>
      </c>
      <c r="K25606" s="40">
        <v>0</v>
      </c>
    </row>
    <row r="25607" spans="1:11" x14ac:dyDescent="0.35">
      <c r="A25607">
        <v>67020</v>
      </c>
      <c r="B25607" t="s">
        <v>662</v>
      </c>
      <c r="C25607" s="70">
        <v>0</v>
      </c>
      <c r="D25607" s="70">
        <v>0</v>
      </c>
      <c r="E25607" s="71">
        <v>44712</v>
      </c>
      <c r="F25607" t="s">
        <v>2077</v>
      </c>
      <c r="G25607" t="s">
        <v>1912</v>
      </c>
      <c r="I25607" t="s">
        <v>3240</v>
      </c>
      <c r="J25607" s="40">
        <v>17.47</v>
      </c>
      <c r="K25607" s="40">
        <v>0</v>
      </c>
    </row>
    <row r="25608" spans="1:11" x14ac:dyDescent="0.35">
      <c r="A25608">
        <v>67020</v>
      </c>
      <c r="B25608" t="s">
        <v>662</v>
      </c>
      <c r="C25608" s="70">
        <v>0</v>
      </c>
      <c r="D25608" s="70">
        <v>0</v>
      </c>
      <c r="E25608" s="71">
        <v>44712</v>
      </c>
      <c r="F25608" t="s">
        <v>2077</v>
      </c>
      <c r="G25608" t="s">
        <v>1912</v>
      </c>
      <c r="I25608" t="s">
        <v>3239</v>
      </c>
      <c r="J25608" s="40">
        <v>63.21</v>
      </c>
      <c r="K25608" s="40">
        <v>0</v>
      </c>
    </row>
    <row r="25609" spans="1:11" x14ac:dyDescent="0.35">
      <c r="A25609">
        <v>67020</v>
      </c>
      <c r="B25609" t="s">
        <v>662</v>
      </c>
      <c r="C25609" s="70">
        <v>0</v>
      </c>
      <c r="D25609" s="70">
        <v>0</v>
      </c>
      <c r="E25609" s="71">
        <v>44712</v>
      </c>
      <c r="F25609" t="s">
        <v>2077</v>
      </c>
      <c r="G25609" t="s">
        <v>1912</v>
      </c>
      <c r="J25609" s="40">
        <v>84.18</v>
      </c>
      <c r="K25609" s="40">
        <v>0</v>
      </c>
    </row>
    <row r="25610" spans="1:11" x14ac:dyDescent="0.35">
      <c r="A25610">
        <v>67020</v>
      </c>
      <c r="B25610" t="s">
        <v>662</v>
      </c>
      <c r="C25610" s="70">
        <v>0</v>
      </c>
      <c r="D25610" s="70">
        <v>0</v>
      </c>
      <c r="E25610" s="71">
        <v>44742</v>
      </c>
      <c r="F25610" t="s">
        <v>2063</v>
      </c>
      <c r="G25610" t="s">
        <v>1912</v>
      </c>
      <c r="I25610" t="s">
        <v>3238</v>
      </c>
      <c r="J25610" s="40">
        <v>34.86</v>
      </c>
      <c r="K25610" s="40">
        <v>0</v>
      </c>
    </row>
    <row r="25611" spans="1:11" x14ac:dyDescent="0.35">
      <c r="A25611">
        <v>67020</v>
      </c>
      <c r="B25611" t="s">
        <v>662</v>
      </c>
      <c r="C25611" s="70">
        <v>0</v>
      </c>
      <c r="D25611" s="70">
        <v>0</v>
      </c>
      <c r="E25611" s="71">
        <v>44742</v>
      </c>
      <c r="F25611" t="s">
        <v>2063</v>
      </c>
      <c r="G25611" t="s">
        <v>1912</v>
      </c>
      <c r="I25611" t="s">
        <v>3237</v>
      </c>
      <c r="J25611" s="40">
        <v>18.29</v>
      </c>
      <c r="K25611" s="40">
        <v>0</v>
      </c>
    </row>
    <row r="25612" spans="1:11" x14ac:dyDescent="0.35">
      <c r="A25612">
        <v>67020</v>
      </c>
      <c r="B25612" t="s">
        <v>662</v>
      </c>
      <c r="C25612" s="70">
        <v>0</v>
      </c>
      <c r="D25612" s="70">
        <v>0</v>
      </c>
      <c r="E25612" s="71">
        <v>44804</v>
      </c>
      <c r="F25612" t="s">
        <v>3236</v>
      </c>
      <c r="G25612" t="s">
        <v>1912</v>
      </c>
      <c r="J25612" s="40">
        <v>38.020000000000003</v>
      </c>
      <c r="K25612" s="40">
        <v>0</v>
      </c>
    </row>
    <row r="25613" spans="1:11" x14ac:dyDescent="0.35">
      <c r="A25613">
        <v>67020</v>
      </c>
      <c r="B25613" t="s">
        <v>662</v>
      </c>
      <c r="C25613" s="70">
        <v>0</v>
      </c>
      <c r="D25613" s="70">
        <v>0</v>
      </c>
      <c r="E25613" s="71">
        <v>44834</v>
      </c>
      <c r="F25613" t="s">
        <v>3235</v>
      </c>
      <c r="G25613" t="s">
        <v>1912</v>
      </c>
      <c r="J25613" s="40">
        <v>9.5399999999999991</v>
      </c>
      <c r="K25613" s="40">
        <v>0</v>
      </c>
    </row>
    <row r="25614" spans="1:11" x14ac:dyDescent="0.35">
      <c r="A25614">
        <v>67020</v>
      </c>
      <c r="B25614" t="s">
        <v>662</v>
      </c>
      <c r="C25614" s="70">
        <v>0</v>
      </c>
      <c r="D25614" s="70">
        <v>0</v>
      </c>
      <c r="E25614" s="71">
        <v>44835</v>
      </c>
      <c r="F25614" t="s">
        <v>3234</v>
      </c>
      <c r="G25614" t="s">
        <v>2142</v>
      </c>
      <c r="H25614" t="s">
        <v>3233</v>
      </c>
      <c r="I25614" t="s">
        <v>3232</v>
      </c>
      <c r="J25614" s="40">
        <v>548.70000000000005</v>
      </c>
      <c r="K25614" s="40">
        <v>0</v>
      </c>
    </row>
    <row r="25615" spans="1:11" x14ac:dyDescent="0.35">
      <c r="A25615">
        <v>67020</v>
      </c>
      <c r="B25615" t="s">
        <v>662</v>
      </c>
      <c r="C25615" s="70">
        <v>0</v>
      </c>
      <c r="D25615" s="70">
        <v>0</v>
      </c>
      <c r="E25615" s="71">
        <v>44865</v>
      </c>
      <c r="F25615" t="s">
        <v>3231</v>
      </c>
      <c r="G25615" t="s">
        <v>1912</v>
      </c>
      <c r="H25615" t="s">
        <v>1919</v>
      </c>
      <c r="J25615" s="40">
        <v>270.05</v>
      </c>
      <c r="K25615" s="40">
        <v>0</v>
      </c>
    </row>
    <row r="25616" spans="1:11" x14ac:dyDescent="0.35">
      <c r="A25616">
        <v>67020</v>
      </c>
      <c r="B25616" t="s">
        <v>662</v>
      </c>
      <c r="C25616" s="70">
        <v>0</v>
      </c>
      <c r="D25616" s="70">
        <v>0</v>
      </c>
      <c r="E25616" s="71">
        <v>44865</v>
      </c>
      <c r="F25616" t="s">
        <v>3230</v>
      </c>
      <c r="G25616" t="s">
        <v>1912</v>
      </c>
      <c r="H25616" t="s">
        <v>1919</v>
      </c>
      <c r="J25616" s="40">
        <v>103.68</v>
      </c>
      <c r="K25616" s="40">
        <v>0</v>
      </c>
    </row>
    <row r="25617" spans="1:11" x14ac:dyDescent="0.35">
      <c r="A25617">
        <v>67020</v>
      </c>
      <c r="B25617" t="s">
        <v>662</v>
      </c>
      <c r="C25617" s="70">
        <v>0</v>
      </c>
      <c r="D25617" s="70">
        <v>0</v>
      </c>
      <c r="E25617" s="71">
        <v>44895</v>
      </c>
      <c r="F25617" t="s">
        <v>3229</v>
      </c>
      <c r="G25617" t="s">
        <v>1912</v>
      </c>
      <c r="H25617" t="s">
        <v>1916</v>
      </c>
      <c r="J25617" s="40">
        <v>9.8800000000000008</v>
      </c>
      <c r="K25617" s="40">
        <v>0</v>
      </c>
    </row>
    <row r="25618" spans="1:11" x14ac:dyDescent="0.35">
      <c r="A25618">
        <v>67020</v>
      </c>
      <c r="B25618" t="s">
        <v>662</v>
      </c>
      <c r="C25618" s="70">
        <v>0</v>
      </c>
      <c r="D25618" s="70">
        <v>0</v>
      </c>
      <c r="E25618" s="71">
        <v>44895</v>
      </c>
      <c r="F25618" t="s">
        <v>3228</v>
      </c>
      <c r="G25618" t="s">
        <v>1912</v>
      </c>
      <c r="H25618" t="s">
        <v>1916</v>
      </c>
      <c r="J25618" s="40">
        <v>9.8800000000000008</v>
      </c>
      <c r="K25618" s="40">
        <v>0</v>
      </c>
    </row>
    <row r="25619" spans="1:11" x14ac:dyDescent="0.35">
      <c r="A25619">
        <v>67020</v>
      </c>
      <c r="B25619" t="s">
        <v>662</v>
      </c>
      <c r="C25619" s="70">
        <v>0</v>
      </c>
      <c r="D25619" s="70">
        <v>0</v>
      </c>
      <c r="E25619" s="71">
        <v>44895</v>
      </c>
      <c r="F25619" t="s">
        <v>3227</v>
      </c>
      <c r="G25619" t="s">
        <v>1912</v>
      </c>
      <c r="J25619" s="40">
        <v>132.52000000000001</v>
      </c>
      <c r="K25619" s="40">
        <v>0</v>
      </c>
    </row>
    <row r="25620" spans="1:11" x14ac:dyDescent="0.35">
      <c r="A25620">
        <v>67020</v>
      </c>
      <c r="B25620" t="s">
        <v>662</v>
      </c>
      <c r="C25620" s="70">
        <v>0</v>
      </c>
      <c r="D25620" s="70">
        <v>0</v>
      </c>
      <c r="E25620" s="71">
        <v>44926</v>
      </c>
      <c r="F25620" t="s">
        <v>3226</v>
      </c>
      <c r="G25620" t="s">
        <v>1912</v>
      </c>
      <c r="J25620" s="40">
        <v>8.5299999999999994</v>
      </c>
      <c r="K25620" s="40">
        <v>0</v>
      </c>
    </row>
    <row r="25621" spans="1:11" x14ac:dyDescent="0.35">
      <c r="A25621">
        <v>67020</v>
      </c>
      <c r="B25621" t="s">
        <v>662</v>
      </c>
      <c r="C25621" s="70">
        <v>0</v>
      </c>
      <c r="D25621" s="70">
        <v>0</v>
      </c>
      <c r="E25621" s="71">
        <v>44926</v>
      </c>
      <c r="F25621" t="s">
        <v>3225</v>
      </c>
      <c r="G25621" t="s">
        <v>1912</v>
      </c>
      <c r="J25621" s="40">
        <v>337.03</v>
      </c>
      <c r="K25621" s="40">
        <v>0</v>
      </c>
    </row>
    <row r="25622" spans="1:11" x14ac:dyDescent="0.35">
      <c r="A25622">
        <v>67020</v>
      </c>
      <c r="B25622" t="s">
        <v>662</v>
      </c>
      <c r="C25622" s="70">
        <v>0</v>
      </c>
      <c r="D25622" s="70">
        <v>0</v>
      </c>
      <c r="E25622" s="71">
        <v>44926</v>
      </c>
      <c r="F25622" t="s">
        <v>3224</v>
      </c>
      <c r="G25622" t="s">
        <v>1912</v>
      </c>
      <c r="H25622" t="s">
        <v>1916</v>
      </c>
      <c r="J25622" s="40">
        <v>9.8800000000000008</v>
      </c>
      <c r="K25622" s="40">
        <v>0</v>
      </c>
    </row>
    <row r="25623" spans="1:11" x14ac:dyDescent="0.35">
      <c r="A25623">
        <v>67021</v>
      </c>
      <c r="B25623" t="s">
        <v>1511</v>
      </c>
      <c r="C25623" s="70">
        <v>0</v>
      </c>
      <c r="D25623" s="70">
        <v>0</v>
      </c>
      <c r="E25623" s="71">
        <v>44588</v>
      </c>
      <c r="F25623" t="s">
        <v>3223</v>
      </c>
      <c r="G25623" t="s">
        <v>1907</v>
      </c>
      <c r="H25623" t="s">
        <v>3222</v>
      </c>
      <c r="J25623" s="40">
        <v>74</v>
      </c>
      <c r="K25623" s="40">
        <v>0</v>
      </c>
    </row>
    <row r="25624" spans="1:11" x14ac:dyDescent="0.35">
      <c r="A25624">
        <v>67021</v>
      </c>
      <c r="B25624" t="s">
        <v>1511</v>
      </c>
      <c r="C25624" s="70">
        <v>0</v>
      </c>
      <c r="D25624" s="70">
        <v>0</v>
      </c>
      <c r="E25624" s="71">
        <v>44602</v>
      </c>
      <c r="F25624" t="s">
        <v>3221</v>
      </c>
      <c r="G25624" t="s">
        <v>1907</v>
      </c>
      <c r="H25624" t="s">
        <v>3220</v>
      </c>
      <c r="J25624" s="40">
        <v>70.67</v>
      </c>
      <c r="K25624" s="40">
        <v>0</v>
      </c>
    </row>
    <row r="25625" spans="1:11" x14ac:dyDescent="0.35">
      <c r="A25625">
        <v>67022</v>
      </c>
      <c r="B25625" t="s">
        <v>1288</v>
      </c>
      <c r="C25625" s="70">
        <v>0</v>
      </c>
      <c r="D25625" s="70">
        <v>0</v>
      </c>
      <c r="E25625" s="71">
        <v>44607</v>
      </c>
      <c r="F25625" t="s">
        <v>3219</v>
      </c>
      <c r="G25625" t="s">
        <v>2142</v>
      </c>
      <c r="H25625" t="s">
        <v>3218</v>
      </c>
      <c r="I25625" t="s">
        <v>3217</v>
      </c>
      <c r="J25625" s="40">
        <v>2157.06</v>
      </c>
      <c r="K25625" s="40">
        <v>0</v>
      </c>
    </row>
    <row r="25626" spans="1:11" x14ac:dyDescent="0.35">
      <c r="A25626">
        <v>67022</v>
      </c>
      <c r="B25626" t="s">
        <v>1288</v>
      </c>
      <c r="C25626" s="70">
        <v>0</v>
      </c>
      <c r="D25626" s="70">
        <v>0</v>
      </c>
      <c r="E25626" s="71">
        <v>44614</v>
      </c>
      <c r="F25626" t="s">
        <v>3216</v>
      </c>
      <c r="G25626" t="s">
        <v>2142</v>
      </c>
      <c r="H25626" t="s">
        <v>3215</v>
      </c>
      <c r="I25626" t="s">
        <v>3214</v>
      </c>
      <c r="J25626" s="40">
        <v>80.62</v>
      </c>
      <c r="K25626" s="40">
        <v>0</v>
      </c>
    </row>
    <row r="25627" spans="1:11" x14ac:dyDescent="0.35">
      <c r="A25627">
        <v>67022</v>
      </c>
      <c r="B25627" t="s">
        <v>1288</v>
      </c>
      <c r="C25627" s="70">
        <v>0</v>
      </c>
      <c r="D25627" s="70">
        <v>0</v>
      </c>
      <c r="E25627" s="71">
        <v>44615</v>
      </c>
      <c r="F25627" t="s">
        <v>3213</v>
      </c>
      <c r="G25627" t="s">
        <v>2142</v>
      </c>
      <c r="H25627" t="s">
        <v>3212</v>
      </c>
      <c r="I25627" t="s">
        <v>3211</v>
      </c>
      <c r="J25627" s="40">
        <v>1713.9</v>
      </c>
      <c r="K25627" s="40">
        <v>0</v>
      </c>
    </row>
    <row r="25628" spans="1:11" x14ac:dyDescent="0.35">
      <c r="A25628">
        <v>67022</v>
      </c>
      <c r="B25628" t="s">
        <v>1288</v>
      </c>
      <c r="C25628" s="70">
        <v>0</v>
      </c>
      <c r="D25628" s="70">
        <v>0</v>
      </c>
      <c r="E25628" s="71">
        <v>44617</v>
      </c>
      <c r="F25628" t="s">
        <v>3210</v>
      </c>
      <c r="G25628" t="s">
        <v>2142</v>
      </c>
      <c r="H25628" t="s">
        <v>2127</v>
      </c>
      <c r="I25628" t="s">
        <v>2126</v>
      </c>
      <c r="J25628" s="40">
        <v>552.57000000000005</v>
      </c>
      <c r="K25628" s="40">
        <v>0</v>
      </c>
    </row>
    <row r="25629" spans="1:11" x14ac:dyDescent="0.35">
      <c r="A25629">
        <v>67022</v>
      </c>
      <c r="B25629" t="s">
        <v>1288</v>
      </c>
      <c r="C25629" s="70">
        <v>0</v>
      </c>
      <c r="D25629" s="70">
        <v>0</v>
      </c>
      <c r="E25629" s="71">
        <v>44619</v>
      </c>
      <c r="F25629" t="s">
        <v>3209</v>
      </c>
      <c r="G25629" t="s">
        <v>2142</v>
      </c>
      <c r="H25629" t="s">
        <v>3208</v>
      </c>
      <c r="I25629" t="s">
        <v>3207</v>
      </c>
      <c r="J25629" s="40">
        <v>489.11</v>
      </c>
      <c r="K25629" s="40">
        <v>0</v>
      </c>
    </row>
    <row r="25630" spans="1:11" x14ac:dyDescent="0.35">
      <c r="A25630">
        <v>67022</v>
      </c>
      <c r="B25630" t="s">
        <v>1288</v>
      </c>
      <c r="C25630" s="70">
        <v>0</v>
      </c>
      <c r="D25630" s="70">
        <v>0</v>
      </c>
      <c r="E25630" s="71">
        <v>44619</v>
      </c>
      <c r="F25630" t="s">
        <v>3206</v>
      </c>
      <c r="G25630" t="s">
        <v>2142</v>
      </c>
      <c r="H25630" t="s">
        <v>3205</v>
      </c>
      <c r="I25630" t="s">
        <v>3204</v>
      </c>
      <c r="J25630" s="40">
        <v>165.08</v>
      </c>
      <c r="K25630" s="40">
        <v>0</v>
      </c>
    </row>
    <row r="25631" spans="1:11" x14ac:dyDescent="0.35">
      <c r="A25631">
        <v>67022</v>
      </c>
      <c r="B25631" t="s">
        <v>1288</v>
      </c>
      <c r="C25631" s="70">
        <v>0</v>
      </c>
      <c r="D25631" s="70">
        <v>0</v>
      </c>
      <c r="E25631" s="71">
        <v>44620</v>
      </c>
      <c r="F25631" t="s">
        <v>3203</v>
      </c>
      <c r="G25631" t="s">
        <v>2142</v>
      </c>
      <c r="H25631" t="s">
        <v>3202</v>
      </c>
      <c r="I25631" t="s">
        <v>3201</v>
      </c>
      <c r="J25631" s="40">
        <v>621.37</v>
      </c>
      <c r="K25631" s="40">
        <v>0</v>
      </c>
    </row>
    <row r="25632" spans="1:11" x14ac:dyDescent="0.35">
      <c r="A25632">
        <v>67022</v>
      </c>
      <c r="B25632" t="s">
        <v>1288</v>
      </c>
      <c r="C25632" s="70">
        <v>0</v>
      </c>
      <c r="D25632" s="70">
        <v>0</v>
      </c>
      <c r="E25632" s="71">
        <v>44621</v>
      </c>
      <c r="F25632" t="s">
        <v>3200</v>
      </c>
      <c r="G25632" t="s">
        <v>2142</v>
      </c>
      <c r="H25632" t="s">
        <v>3199</v>
      </c>
      <c r="I25632" t="s">
        <v>3198</v>
      </c>
      <c r="J25632" s="40">
        <v>1364.11</v>
      </c>
      <c r="K25632" s="40">
        <v>0</v>
      </c>
    </row>
    <row r="25633" spans="1:11" x14ac:dyDescent="0.35">
      <c r="A25633">
        <v>67022</v>
      </c>
      <c r="B25633" t="s">
        <v>1288</v>
      </c>
      <c r="C25633" s="70">
        <v>0</v>
      </c>
      <c r="D25633" s="70">
        <v>0</v>
      </c>
      <c r="E25633" s="71">
        <v>44621</v>
      </c>
      <c r="F25633" t="s">
        <v>3197</v>
      </c>
      <c r="G25633" t="s">
        <v>2142</v>
      </c>
      <c r="H25633" t="s">
        <v>3196</v>
      </c>
      <c r="I25633" t="s">
        <v>3195</v>
      </c>
      <c r="J25633" s="40">
        <v>487.34</v>
      </c>
      <c r="K25633" s="40">
        <v>0</v>
      </c>
    </row>
    <row r="25634" spans="1:11" x14ac:dyDescent="0.35">
      <c r="A25634">
        <v>67022</v>
      </c>
      <c r="B25634" t="s">
        <v>1288</v>
      </c>
      <c r="C25634" s="70">
        <v>0</v>
      </c>
      <c r="D25634" s="70">
        <v>0</v>
      </c>
      <c r="E25634" s="71">
        <v>44621</v>
      </c>
      <c r="F25634" t="s">
        <v>3194</v>
      </c>
      <c r="G25634" t="s">
        <v>2142</v>
      </c>
      <c r="H25634" t="s">
        <v>3193</v>
      </c>
      <c r="I25634" t="s">
        <v>3192</v>
      </c>
      <c r="J25634" s="40">
        <v>3387.28</v>
      </c>
      <c r="K25634" s="40">
        <v>0</v>
      </c>
    </row>
    <row r="25635" spans="1:11" x14ac:dyDescent="0.35">
      <c r="A25635">
        <v>67022</v>
      </c>
      <c r="B25635" t="s">
        <v>1288</v>
      </c>
      <c r="C25635" s="70">
        <v>0</v>
      </c>
      <c r="D25635" s="70">
        <v>0</v>
      </c>
      <c r="E25635" s="71">
        <v>44621</v>
      </c>
      <c r="F25635" t="s">
        <v>3191</v>
      </c>
      <c r="G25635" t="s">
        <v>2142</v>
      </c>
      <c r="H25635" t="s">
        <v>3190</v>
      </c>
      <c r="I25635" t="s">
        <v>3189</v>
      </c>
      <c r="J25635" s="40">
        <v>182.91</v>
      </c>
      <c r="K25635" s="40">
        <v>0</v>
      </c>
    </row>
    <row r="25636" spans="1:11" x14ac:dyDescent="0.35">
      <c r="A25636">
        <v>67022</v>
      </c>
      <c r="B25636" t="s">
        <v>1288</v>
      </c>
      <c r="C25636" s="70">
        <v>0</v>
      </c>
      <c r="D25636" s="70">
        <v>0</v>
      </c>
      <c r="E25636" s="71">
        <v>44622</v>
      </c>
      <c r="F25636" t="s">
        <v>3188</v>
      </c>
      <c r="G25636" t="s">
        <v>2142</v>
      </c>
      <c r="H25636" t="s">
        <v>3187</v>
      </c>
      <c r="I25636" t="s">
        <v>3186</v>
      </c>
      <c r="J25636" s="40">
        <v>2419.7600000000002</v>
      </c>
      <c r="K25636" s="40">
        <v>0</v>
      </c>
    </row>
    <row r="25637" spans="1:11" x14ac:dyDescent="0.35">
      <c r="A25637">
        <v>67022</v>
      </c>
      <c r="B25637" t="s">
        <v>1288</v>
      </c>
      <c r="C25637" s="70">
        <v>0</v>
      </c>
      <c r="D25637" s="70">
        <v>0</v>
      </c>
      <c r="E25637" s="71">
        <v>44623</v>
      </c>
      <c r="F25637" t="s">
        <v>3185</v>
      </c>
      <c r="G25637" t="s">
        <v>2142</v>
      </c>
      <c r="H25637" t="s">
        <v>3184</v>
      </c>
      <c r="I25637" t="s">
        <v>3183</v>
      </c>
      <c r="J25637" s="40">
        <v>333.33</v>
      </c>
      <c r="K25637" s="40">
        <v>0</v>
      </c>
    </row>
    <row r="25638" spans="1:11" x14ac:dyDescent="0.35">
      <c r="A25638">
        <v>67022</v>
      </c>
      <c r="B25638" t="s">
        <v>1288</v>
      </c>
      <c r="C25638" s="70">
        <v>0</v>
      </c>
      <c r="D25638" s="70">
        <v>0</v>
      </c>
      <c r="E25638" s="71">
        <v>44623</v>
      </c>
      <c r="F25638" t="s">
        <v>3182</v>
      </c>
      <c r="G25638" t="s">
        <v>2142</v>
      </c>
      <c r="H25638" t="s">
        <v>3181</v>
      </c>
      <c r="I25638" t="s">
        <v>3180</v>
      </c>
      <c r="J25638" s="40">
        <v>20.99</v>
      </c>
      <c r="K25638" s="40">
        <v>0</v>
      </c>
    </row>
    <row r="25639" spans="1:11" x14ac:dyDescent="0.35">
      <c r="A25639">
        <v>67022</v>
      </c>
      <c r="B25639" t="s">
        <v>1288</v>
      </c>
      <c r="C25639" s="70">
        <v>0</v>
      </c>
      <c r="D25639" s="70">
        <v>0</v>
      </c>
      <c r="E25639" s="71">
        <v>44627</v>
      </c>
      <c r="F25639" t="s">
        <v>3179</v>
      </c>
      <c r="G25639" t="s">
        <v>2142</v>
      </c>
      <c r="H25639" t="s">
        <v>3178</v>
      </c>
      <c r="I25639" t="s">
        <v>3177</v>
      </c>
      <c r="J25639" s="40">
        <v>15780.01</v>
      </c>
      <c r="K25639" s="40">
        <v>0</v>
      </c>
    </row>
    <row r="25640" spans="1:11" x14ac:dyDescent="0.35">
      <c r="A25640">
        <v>67022</v>
      </c>
      <c r="B25640" t="s">
        <v>1288</v>
      </c>
      <c r="C25640" s="70">
        <v>0</v>
      </c>
      <c r="D25640" s="70">
        <v>0</v>
      </c>
      <c r="E25640" s="71">
        <v>44628</v>
      </c>
      <c r="F25640" t="s">
        <v>3176</v>
      </c>
      <c r="G25640" t="s">
        <v>2142</v>
      </c>
      <c r="H25640" t="s">
        <v>3175</v>
      </c>
      <c r="I25640" t="s">
        <v>3174</v>
      </c>
      <c r="J25640" s="40">
        <v>84.85</v>
      </c>
      <c r="K25640" s="40">
        <v>0</v>
      </c>
    </row>
    <row r="25641" spans="1:11" x14ac:dyDescent="0.35">
      <c r="A25641">
        <v>67022</v>
      </c>
      <c r="B25641" t="s">
        <v>1288</v>
      </c>
      <c r="C25641" s="70">
        <v>0</v>
      </c>
      <c r="D25641" s="70">
        <v>0</v>
      </c>
      <c r="E25641" s="71">
        <v>44630</v>
      </c>
      <c r="F25641" t="s">
        <v>3173</v>
      </c>
      <c r="G25641" t="s">
        <v>2142</v>
      </c>
      <c r="H25641" t="s">
        <v>3172</v>
      </c>
      <c r="I25641" t="s">
        <v>3171</v>
      </c>
      <c r="J25641" s="40">
        <v>89.88</v>
      </c>
      <c r="K25641" s="40">
        <v>0</v>
      </c>
    </row>
    <row r="25642" spans="1:11" x14ac:dyDescent="0.35">
      <c r="A25642">
        <v>67022</v>
      </c>
      <c r="B25642" t="s">
        <v>1288</v>
      </c>
      <c r="C25642" s="70">
        <v>0</v>
      </c>
      <c r="D25642" s="70">
        <v>0</v>
      </c>
      <c r="E25642" s="71">
        <v>44633</v>
      </c>
      <c r="F25642" t="s">
        <v>3170</v>
      </c>
      <c r="G25642" t="s">
        <v>2142</v>
      </c>
      <c r="H25642" t="s">
        <v>3169</v>
      </c>
      <c r="I25642" t="s">
        <v>3168</v>
      </c>
      <c r="J25642" s="40">
        <v>107.23</v>
      </c>
      <c r="K25642" s="40">
        <v>0</v>
      </c>
    </row>
    <row r="25643" spans="1:11" x14ac:dyDescent="0.35">
      <c r="A25643">
        <v>67022</v>
      </c>
      <c r="B25643" t="s">
        <v>1288</v>
      </c>
      <c r="C25643" s="70">
        <v>0</v>
      </c>
      <c r="D25643" s="70">
        <v>0</v>
      </c>
      <c r="E25643" s="71">
        <v>44670</v>
      </c>
      <c r="F25643" t="s">
        <v>3167</v>
      </c>
      <c r="G25643" t="s">
        <v>2142</v>
      </c>
      <c r="H25643" t="s">
        <v>3166</v>
      </c>
      <c r="I25643" t="s">
        <v>3165</v>
      </c>
      <c r="J25643" s="40">
        <v>6829.42</v>
      </c>
      <c r="K25643" s="40">
        <v>0</v>
      </c>
    </row>
    <row r="25644" spans="1:11" x14ac:dyDescent="0.35">
      <c r="A25644">
        <v>67022</v>
      </c>
      <c r="B25644" t="s">
        <v>1288</v>
      </c>
      <c r="C25644" s="70">
        <v>0</v>
      </c>
      <c r="D25644" s="70">
        <v>0</v>
      </c>
      <c r="E25644" s="71">
        <v>44681</v>
      </c>
      <c r="F25644" t="s">
        <v>2096</v>
      </c>
      <c r="G25644" t="s">
        <v>1912</v>
      </c>
      <c r="I25644" t="s">
        <v>3164</v>
      </c>
      <c r="J25644" s="40">
        <v>60.3</v>
      </c>
      <c r="K25644" s="40">
        <v>0</v>
      </c>
    </row>
    <row r="25645" spans="1:11" x14ac:dyDescent="0.35">
      <c r="A25645">
        <v>67022</v>
      </c>
      <c r="B25645" t="s">
        <v>1288</v>
      </c>
      <c r="C25645" s="70">
        <v>0</v>
      </c>
      <c r="D25645" s="70">
        <v>0</v>
      </c>
      <c r="E25645" s="71">
        <v>44713</v>
      </c>
      <c r="F25645" t="s">
        <v>3163</v>
      </c>
      <c r="G25645" t="s">
        <v>2343</v>
      </c>
      <c r="H25645" t="s">
        <v>3157</v>
      </c>
      <c r="J25645" s="40">
        <v>10797.4</v>
      </c>
      <c r="K25645" s="40">
        <v>0</v>
      </c>
    </row>
    <row r="25646" spans="1:11" x14ac:dyDescent="0.35">
      <c r="A25646">
        <v>67022</v>
      </c>
      <c r="B25646" t="s">
        <v>1288</v>
      </c>
      <c r="C25646" s="70">
        <v>0</v>
      </c>
      <c r="D25646" s="70">
        <v>0</v>
      </c>
      <c r="E25646" s="71">
        <v>44755</v>
      </c>
      <c r="F25646" t="s">
        <v>3162</v>
      </c>
      <c r="G25646" t="s">
        <v>2142</v>
      </c>
      <c r="H25646" t="s">
        <v>3160</v>
      </c>
      <c r="I25646" t="s">
        <v>3159</v>
      </c>
      <c r="J25646" s="40">
        <v>515.85</v>
      </c>
      <c r="K25646" s="40">
        <v>0</v>
      </c>
    </row>
    <row r="25647" spans="1:11" x14ac:dyDescent="0.35">
      <c r="A25647">
        <v>67022</v>
      </c>
      <c r="B25647" t="s">
        <v>1288</v>
      </c>
      <c r="C25647" s="70">
        <v>0</v>
      </c>
      <c r="D25647" s="70">
        <v>0</v>
      </c>
      <c r="E25647" s="71">
        <v>44755</v>
      </c>
      <c r="F25647" t="s">
        <v>3161</v>
      </c>
      <c r="G25647" t="s">
        <v>1907</v>
      </c>
      <c r="H25647" t="s">
        <v>3160</v>
      </c>
      <c r="I25647" t="s">
        <v>3159</v>
      </c>
      <c r="J25647" s="40">
        <v>61.96</v>
      </c>
      <c r="K25647" s="40">
        <v>0</v>
      </c>
    </row>
    <row r="25648" spans="1:11" x14ac:dyDescent="0.35">
      <c r="A25648">
        <v>67022</v>
      </c>
      <c r="B25648" t="s">
        <v>1288</v>
      </c>
      <c r="C25648" s="70">
        <v>0</v>
      </c>
      <c r="D25648" s="70">
        <v>0</v>
      </c>
      <c r="E25648" s="71">
        <v>44835</v>
      </c>
      <c r="F25648" t="s">
        <v>3158</v>
      </c>
      <c r="G25648" t="s">
        <v>2343</v>
      </c>
      <c r="H25648" t="s">
        <v>3157</v>
      </c>
      <c r="J25648" s="40">
        <v>-10797.4</v>
      </c>
      <c r="K25648" s="40">
        <v>0</v>
      </c>
    </row>
    <row r="25649" spans="1:11" x14ac:dyDescent="0.35">
      <c r="A25649">
        <v>67023</v>
      </c>
      <c r="B25649" t="s">
        <v>426</v>
      </c>
      <c r="C25649" s="70">
        <v>0</v>
      </c>
      <c r="D25649" s="70">
        <v>0</v>
      </c>
      <c r="E25649" s="71">
        <v>44562</v>
      </c>
      <c r="F25649" t="s">
        <v>3156</v>
      </c>
      <c r="G25649" t="s">
        <v>1907</v>
      </c>
      <c r="H25649" t="s">
        <v>3155</v>
      </c>
      <c r="I25649" t="s">
        <v>3154</v>
      </c>
      <c r="J25649" s="40">
        <v>4067.3</v>
      </c>
      <c r="K25649" s="40">
        <v>0</v>
      </c>
    </row>
    <row r="25650" spans="1:11" x14ac:dyDescent="0.35">
      <c r="A25650">
        <v>67023</v>
      </c>
      <c r="B25650" t="s">
        <v>426</v>
      </c>
      <c r="C25650" s="70">
        <v>0</v>
      </c>
      <c r="D25650" s="70">
        <v>0</v>
      </c>
      <c r="E25650" s="71">
        <v>44593</v>
      </c>
      <c r="F25650" t="s">
        <v>3153</v>
      </c>
      <c r="G25650" t="s">
        <v>2142</v>
      </c>
      <c r="H25650" t="s">
        <v>3152</v>
      </c>
      <c r="I25650" t="s">
        <v>3151</v>
      </c>
      <c r="J25650" s="40">
        <v>3937.4</v>
      </c>
      <c r="K25650" s="40">
        <v>0</v>
      </c>
    </row>
    <row r="25651" spans="1:11" x14ac:dyDescent="0.35">
      <c r="A25651">
        <v>67023</v>
      </c>
      <c r="B25651" t="s">
        <v>426</v>
      </c>
      <c r="C25651" s="70">
        <v>0</v>
      </c>
      <c r="D25651" s="70">
        <v>0</v>
      </c>
      <c r="E25651" s="71">
        <v>44651</v>
      </c>
      <c r="F25651" t="s">
        <v>3150</v>
      </c>
      <c r="G25651" t="s">
        <v>2142</v>
      </c>
      <c r="H25651" t="s">
        <v>3149</v>
      </c>
      <c r="I25651" t="s">
        <v>3148</v>
      </c>
      <c r="J25651" s="40">
        <v>3885.11</v>
      </c>
      <c r="K25651" s="40">
        <v>0</v>
      </c>
    </row>
    <row r="25652" spans="1:11" x14ac:dyDescent="0.35">
      <c r="A25652">
        <v>67023</v>
      </c>
      <c r="B25652" t="s">
        <v>426</v>
      </c>
      <c r="C25652" s="70">
        <v>0</v>
      </c>
      <c r="D25652" s="70">
        <v>0</v>
      </c>
      <c r="E25652" s="71">
        <v>44652</v>
      </c>
      <c r="F25652" t="s">
        <v>3147</v>
      </c>
      <c r="G25652" t="s">
        <v>2142</v>
      </c>
      <c r="H25652" t="s">
        <v>3146</v>
      </c>
      <c r="I25652" t="s">
        <v>3145</v>
      </c>
      <c r="J25652" s="40">
        <v>3960.96</v>
      </c>
      <c r="K25652" s="40">
        <v>0</v>
      </c>
    </row>
    <row r="25653" spans="1:11" x14ac:dyDescent="0.35">
      <c r="A25653">
        <v>67023</v>
      </c>
      <c r="B25653" t="s">
        <v>426</v>
      </c>
      <c r="C25653" s="70">
        <v>0</v>
      </c>
      <c r="D25653" s="70">
        <v>0</v>
      </c>
      <c r="E25653" s="71">
        <v>44681</v>
      </c>
      <c r="F25653" t="s">
        <v>3144</v>
      </c>
      <c r="G25653" t="s">
        <v>2142</v>
      </c>
      <c r="H25653" t="s">
        <v>3143</v>
      </c>
      <c r="I25653" t="s">
        <v>3142</v>
      </c>
      <c r="J25653" s="40">
        <v>572.79999999999995</v>
      </c>
      <c r="K25653" s="40">
        <v>0</v>
      </c>
    </row>
    <row r="25654" spans="1:11" x14ac:dyDescent="0.35">
      <c r="A25654">
        <v>67023</v>
      </c>
      <c r="B25654" t="s">
        <v>426</v>
      </c>
      <c r="C25654" s="70">
        <v>0</v>
      </c>
      <c r="D25654" s="70">
        <v>0</v>
      </c>
      <c r="E25654" s="71">
        <v>44682</v>
      </c>
      <c r="F25654" t="s">
        <v>3141</v>
      </c>
      <c r="G25654" t="s">
        <v>2142</v>
      </c>
      <c r="H25654" t="s">
        <v>3140</v>
      </c>
      <c r="I25654" t="s">
        <v>3139</v>
      </c>
      <c r="J25654" s="40">
        <v>3792.58</v>
      </c>
      <c r="K25654" s="40">
        <v>0</v>
      </c>
    </row>
    <row r="25655" spans="1:11" x14ac:dyDescent="0.35">
      <c r="A25655">
        <v>67023</v>
      </c>
      <c r="B25655" t="s">
        <v>426</v>
      </c>
      <c r="C25655" s="70">
        <v>0</v>
      </c>
      <c r="D25655" s="70">
        <v>0</v>
      </c>
      <c r="E25655" s="71">
        <v>44742</v>
      </c>
      <c r="F25655" t="s">
        <v>3138</v>
      </c>
      <c r="G25655" t="s">
        <v>2142</v>
      </c>
      <c r="H25655" t="s">
        <v>3137</v>
      </c>
      <c r="I25655" t="s">
        <v>3136</v>
      </c>
      <c r="J25655" s="40">
        <v>3594.28</v>
      </c>
      <c r="K25655" s="40">
        <v>0</v>
      </c>
    </row>
    <row r="25656" spans="1:11" x14ac:dyDescent="0.35">
      <c r="A25656">
        <v>67023</v>
      </c>
      <c r="B25656" t="s">
        <v>426</v>
      </c>
      <c r="C25656" s="70">
        <v>0</v>
      </c>
      <c r="D25656" s="70">
        <v>0</v>
      </c>
      <c r="E25656" s="71">
        <v>44743</v>
      </c>
      <c r="F25656" t="s">
        <v>3135</v>
      </c>
      <c r="G25656" t="s">
        <v>2142</v>
      </c>
      <c r="H25656" t="s">
        <v>3134</v>
      </c>
      <c r="I25656" t="s">
        <v>3133</v>
      </c>
      <c r="J25656" s="40">
        <v>438.73</v>
      </c>
      <c r="K25656" s="40">
        <v>0</v>
      </c>
    </row>
    <row r="25657" spans="1:11" x14ac:dyDescent="0.35">
      <c r="A25657">
        <v>67023</v>
      </c>
      <c r="B25657" t="s">
        <v>426</v>
      </c>
      <c r="C25657" s="70">
        <v>0</v>
      </c>
      <c r="D25657" s="70">
        <v>0</v>
      </c>
      <c r="E25657" s="71">
        <v>44773</v>
      </c>
      <c r="F25657" t="s">
        <v>3132</v>
      </c>
      <c r="G25657" t="s">
        <v>2142</v>
      </c>
      <c r="H25657" t="s">
        <v>3131</v>
      </c>
      <c r="I25657" t="s">
        <v>3130</v>
      </c>
      <c r="J25657" s="40">
        <v>3709.82</v>
      </c>
      <c r="K25657" s="40">
        <v>0</v>
      </c>
    </row>
    <row r="25658" spans="1:11" x14ac:dyDescent="0.35">
      <c r="A25658">
        <v>67023</v>
      </c>
      <c r="B25658" t="s">
        <v>426</v>
      </c>
      <c r="C25658" s="70">
        <v>0</v>
      </c>
      <c r="D25658" s="70">
        <v>0</v>
      </c>
      <c r="E25658" s="71">
        <v>44773</v>
      </c>
      <c r="F25658" t="s">
        <v>3129</v>
      </c>
      <c r="G25658" t="s">
        <v>2142</v>
      </c>
      <c r="H25658" t="s">
        <v>3128</v>
      </c>
      <c r="I25658" t="s">
        <v>3127</v>
      </c>
      <c r="J25658" s="40">
        <v>235.91</v>
      </c>
      <c r="K25658" s="40">
        <v>0</v>
      </c>
    </row>
    <row r="25659" spans="1:11" x14ac:dyDescent="0.35">
      <c r="A25659">
        <v>67023</v>
      </c>
      <c r="B25659" t="s">
        <v>426</v>
      </c>
      <c r="C25659" s="70">
        <v>0</v>
      </c>
      <c r="D25659" s="70">
        <v>0</v>
      </c>
      <c r="E25659" s="71">
        <v>44773</v>
      </c>
      <c r="F25659" t="s">
        <v>3126</v>
      </c>
      <c r="G25659" t="s">
        <v>2142</v>
      </c>
      <c r="H25659" t="s">
        <v>3125</v>
      </c>
      <c r="I25659" t="s">
        <v>3124</v>
      </c>
      <c r="J25659" s="40">
        <v>3594.28</v>
      </c>
      <c r="K25659" s="40">
        <v>0</v>
      </c>
    </row>
    <row r="25660" spans="1:11" x14ac:dyDescent="0.35">
      <c r="A25660">
        <v>67023</v>
      </c>
      <c r="B25660" t="s">
        <v>426</v>
      </c>
      <c r="C25660" s="70">
        <v>0</v>
      </c>
      <c r="D25660" s="70">
        <v>0</v>
      </c>
      <c r="E25660" s="71">
        <v>44801</v>
      </c>
      <c r="F25660" t="s">
        <v>3123</v>
      </c>
      <c r="G25660" t="s">
        <v>2142</v>
      </c>
      <c r="H25660" t="s">
        <v>3122</v>
      </c>
      <c r="I25660" t="s">
        <v>3121</v>
      </c>
      <c r="J25660" s="40">
        <v>581.77</v>
      </c>
      <c r="K25660" s="40">
        <v>0</v>
      </c>
    </row>
    <row r="25661" spans="1:11" x14ac:dyDescent="0.35">
      <c r="A25661">
        <v>67023</v>
      </c>
      <c r="B25661" t="s">
        <v>426</v>
      </c>
      <c r="C25661" s="70">
        <v>0</v>
      </c>
      <c r="D25661" s="70">
        <v>0</v>
      </c>
      <c r="E25661" s="71">
        <v>44805</v>
      </c>
      <c r="F25661" t="s">
        <v>3120</v>
      </c>
      <c r="G25661" t="s">
        <v>2142</v>
      </c>
      <c r="H25661" t="s">
        <v>3119</v>
      </c>
      <c r="I25661" t="s">
        <v>3118</v>
      </c>
      <c r="J25661" s="40">
        <v>3765.34</v>
      </c>
      <c r="K25661" s="40">
        <v>0</v>
      </c>
    </row>
    <row r="25662" spans="1:11" x14ac:dyDescent="0.35">
      <c r="A25662">
        <v>67023</v>
      </c>
      <c r="B25662" t="s">
        <v>426</v>
      </c>
      <c r="C25662" s="70">
        <v>0</v>
      </c>
      <c r="D25662" s="70">
        <v>0</v>
      </c>
      <c r="E25662" s="71">
        <v>44835</v>
      </c>
      <c r="F25662" t="s">
        <v>3117</v>
      </c>
      <c r="G25662" t="s">
        <v>2142</v>
      </c>
      <c r="H25662" t="s">
        <v>3116</v>
      </c>
      <c r="I25662" t="s">
        <v>3115</v>
      </c>
      <c r="J25662" s="40">
        <v>3554.9</v>
      </c>
      <c r="K25662" s="40">
        <v>0</v>
      </c>
    </row>
    <row r="25663" spans="1:11" x14ac:dyDescent="0.35">
      <c r="A25663">
        <v>67023</v>
      </c>
      <c r="B25663" t="s">
        <v>426</v>
      </c>
      <c r="C25663" s="70">
        <v>0</v>
      </c>
      <c r="D25663" s="70">
        <v>0</v>
      </c>
      <c r="E25663" s="71">
        <v>44845</v>
      </c>
      <c r="F25663" t="s">
        <v>3114</v>
      </c>
      <c r="G25663" t="s">
        <v>2142</v>
      </c>
      <c r="H25663" t="s">
        <v>3113</v>
      </c>
      <c r="I25663" t="s">
        <v>3112</v>
      </c>
      <c r="J25663" s="40">
        <v>10.83</v>
      </c>
      <c r="K25663" s="40">
        <v>0</v>
      </c>
    </row>
    <row r="25664" spans="1:11" x14ac:dyDescent="0.35">
      <c r="A25664">
        <v>67023</v>
      </c>
      <c r="B25664" t="s">
        <v>426</v>
      </c>
      <c r="C25664" s="70">
        <v>0</v>
      </c>
      <c r="D25664" s="70">
        <v>0</v>
      </c>
      <c r="E25664" s="71">
        <v>44895</v>
      </c>
      <c r="F25664" t="s">
        <v>3111</v>
      </c>
      <c r="G25664" t="s">
        <v>2142</v>
      </c>
      <c r="H25664" t="s">
        <v>3110</v>
      </c>
      <c r="I25664" t="s">
        <v>3109</v>
      </c>
      <c r="J25664" s="40">
        <v>4450.53</v>
      </c>
      <c r="K25664" s="40">
        <v>0</v>
      </c>
    </row>
    <row r="25665" spans="1:11" x14ac:dyDescent="0.35">
      <c r="A25665">
        <v>67023</v>
      </c>
      <c r="B25665" t="s">
        <v>426</v>
      </c>
      <c r="C25665" s="70">
        <v>0</v>
      </c>
      <c r="D25665" s="70">
        <v>0</v>
      </c>
      <c r="E25665" s="71">
        <v>44926</v>
      </c>
      <c r="F25665" t="s">
        <v>3108</v>
      </c>
      <c r="G25665" t="s">
        <v>2142</v>
      </c>
      <c r="H25665" t="s">
        <v>3107</v>
      </c>
      <c r="I25665" t="s">
        <v>3106</v>
      </c>
      <c r="J25665" s="40">
        <v>4096.25</v>
      </c>
      <c r="K25665" s="40">
        <v>0</v>
      </c>
    </row>
    <row r="25666" spans="1:11" x14ac:dyDescent="0.35">
      <c r="A25666">
        <v>67024</v>
      </c>
      <c r="B25666" t="s">
        <v>427</v>
      </c>
      <c r="C25666" s="70">
        <v>0</v>
      </c>
      <c r="D25666" s="70">
        <v>0</v>
      </c>
      <c r="E25666" s="71">
        <v>44593</v>
      </c>
      <c r="F25666" t="s">
        <v>3105</v>
      </c>
      <c r="G25666" t="s">
        <v>3104</v>
      </c>
      <c r="H25666" t="s">
        <v>3103</v>
      </c>
      <c r="I25666" t="s">
        <v>3102</v>
      </c>
      <c r="J25666" s="40">
        <v>22728.75</v>
      </c>
      <c r="K25666" s="40">
        <v>0</v>
      </c>
    </row>
    <row r="25667" spans="1:11" x14ac:dyDescent="0.35">
      <c r="A25667">
        <v>67024</v>
      </c>
      <c r="B25667" t="s">
        <v>427</v>
      </c>
      <c r="C25667" s="70">
        <v>0</v>
      </c>
      <c r="D25667" s="70">
        <v>0</v>
      </c>
      <c r="E25667" s="71">
        <v>44682</v>
      </c>
      <c r="F25667" t="s">
        <v>3101</v>
      </c>
      <c r="G25667" t="s">
        <v>2142</v>
      </c>
      <c r="H25667" t="s">
        <v>3100</v>
      </c>
      <c r="I25667" t="s">
        <v>3099</v>
      </c>
      <c r="J25667" s="40">
        <v>6875</v>
      </c>
      <c r="K25667" s="40">
        <v>0</v>
      </c>
    </row>
    <row r="25668" spans="1:11" x14ac:dyDescent="0.35">
      <c r="A25668">
        <v>67024</v>
      </c>
      <c r="B25668" t="s">
        <v>427</v>
      </c>
      <c r="C25668" s="70">
        <v>0</v>
      </c>
      <c r="D25668" s="70">
        <v>0</v>
      </c>
      <c r="E25668" s="71">
        <v>44742</v>
      </c>
      <c r="F25668" t="s">
        <v>3098</v>
      </c>
      <c r="G25668" t="s">
        <v>2169</v>
      </c>
      <c r="H25668" t="s">
        <v>3039</v>
      </c>
      <c r="I25668" t="s">
        <v>3038</v>
      </c>
      <c r="J25668" s="40">
        <v>205.15</v>
      </c>
      <c r="K25668" s="40">
        <v>0</v>
      </c>
    </row>
    <row r="25669" spans="1:11" x14ac:dyDescent="0.35">
      <c r="A25669">
        <v>67024</v>
      </c>
      <c r="B25669" t="s">
        <v>427</v>
      </c>
      <c r="C25669" s="70">
        <v>0</v>
      </c>
      <c r="D25669" s="70">
        <v>0</v>
      </c>
      <c r="E25669" s="71">
        <v>44773</v>
      </c>
      <c r="F25669" t="s">
        <v>3097</v>
      </c>
      <c r="G25669" t="s">
        <v>2169</v>
      </c>
      <c r="H25669" t="s">
        <v>3039</v>
      </c>
      <c r="I25669" t="s">
        <v>3038</v>
      </c>
      <c r="J25669" s="40">
        <v>249.6</v>
      </c>
      <c r="K25669" s="40">
        <v>0</v>
      </c>
    </row>
    <row r="25670" spans="1:11" x14ac:dyDescent="0.35">
      <c r="A25670">
        <v>67024</v>
      </c>
      <c r="B25670" t="s">
        <v>427</v>
      </c>
      <c r="C25670" s="70">
        <v>0</v>
      </c>
      <c r="D25670" s="70">
        <v>0</v>
      </c>
      <c r="E25670" s="71">
        <v>44774</v>
      </c>
      <c r="F25670" t="s">
        <v>3096</v>
      </c>
      <c r="G25670" t="s">
        <v>2142</v>
      </c>
      <c r="H25670" t="s">
        <v>3095</v>
      </c>
      <c r="I25670" t="s">
        <v>3094</v>
      </c>
      <c r="J25670" s="40">
        <v>301.52999999999997</v>
      </c>
      <c r="K25670" s="40">
        <v>0</v>
      </c>
    </row>
    <row r="25671" spans="1:11" x14ac:dyDescent="0.35">
      <c r="A25671">
        <v>67024</v>
      </c>
      <c r="B25671" t="s">
        <v>427</v>
      </c>
      <c r="C25671" s="70">
        <v>0</v>
      </c>
      <c r="D25671" s="70">
        <v>0</v>
      </c>
      <c r="E25671" s="71">
        <v>44774</v>
      </c>
      <c r="F25671" t="s">
        <v>3093</v>
      </c>
      <c r="G25671" t="s">
        <v>2142</v>
      </c>
      <c r="H25671" t="s">
        <v>3092</v>
      </c>
      <c r="I25671" t="s">
        <v>3091</v>
      </c>
      <c r="J25671" s="40">
        <v>299.83999999999997</v>
      </c>
      <c r="K25671" s="40">
        <v>0</v>
      </c>
    </row>
    <row r="25672" spans="1:11" x14ac:dyDescent="0.35">
      <c r="A25672">
        <v>67024</v>
      </c>
      <c r="B25672" t="s">
        <v>427</v>
      </c>
      <c r="C25672" s="70">
        <v>0</v>
      </c>
      <c r="D25672" s="70">
        <v>0</v>
      </c>
      <c r="E25672" s="71">
        <v>44774</v>
      </c>
      <c r="F25672" t="s">
        <v>3090</v>
      </c>
      <c r="G25672" t="s">
        <v>2142</v>
      </c>
      <c r="H25672" t="s">
        <v>3089</v>
      </c>
      <c r="I25672" t="s">
        <v>3088</v>
      </c>
      <c r="J25672" s="40">
        <v>309.67</v>
      </c>
      <c r="K25672" s="40">
        <v>0</v>
      </c>
    </row>
    <row r="25673" spans="1:11" x14ac:dyDescent="0.35">
      <c r="A25673">
        <v>67024</v>
      </c>
      <c r="B25673" t="s">
        <v>427</v>
      </c>
      <c r="C25673" s="70">
        <v>0</v>
      </c>
      <c r="D25673" s="70">
        <v>0</v>
      </c>
      <c r="E25673" s="71">
        <v>44774</v>
      </c>
      <c r="F25673" t="s">
        <v>3087</v>
      </c>
      <c r="G25673" t="s">
        <v>2142</v>
      </c>
      <c r="H25673" t="s">
        <v>3086</v>
      </c>
      <c r="I25673" t="s">
        <v>3085</v>
      </c>
      <c r="J25673" s="40">
        <v>311.91000000000003</v>
      </c>
      <c r="K25673" s="40">
        <v>0</v>
      </c>
    </row>
    <row r="25674" spans="1:11" x14ac:dyDescent="0.35">
      <c r="A25674">
        <v>67024</v>
      </c>
      <c r="B25674" t="s">
        <v>427</v>
      </c>
      <c r="C25674" s="70">
        <v>0</v>
      </c>
      <c r="D25674" s="70">
        <v>0</v>
      </c>
      <c r="E25674" s="71">
        <v>44774</v>
      </c>
      <c r="F25674" t="s">
        <v>3084</v>
      </c>
      <c r="G25674" t="s">
        <v>2142</v>
      </c>
      <c r="H25674" t="s">
        <v>3083</v>
      </c>
      <c r="I25674" t="s">
        <v>3082</v>
      </c>
      <c r="J25674" s="40">
        <v>258.60000000000002</v>
      </c>
      <c r="K25674" s="40">
        <v>0</v>
      </c>
    </row>
    <row r="25675" spans="1:11" x14ac:dyDescent="0.35">
      <c r="A25675">
        <v>67024</v>
      </c>
      <c r="B25675" t="s">
        <v>427</v>
      </c>
      <c r="C25675" s="70">
        <v>0</v>
      </c>
      <c r="D25675" s="70">
        <v>0</v>
      </c>
      <c r="E25675" s="71">
        <v>44774</v>
      </c>
      <c r="F25675" t="s">
        <v>3081</v>
      </c>
      <c r="G25675" t="s">
        <v>2142</v>
      </c>
      <c r="H25675" t="s">
        <v>3080</v>
      </c>
      <c r="I25675" t="s">
        <v>3079</v>
      </c>
      <c r="J25675" s="40">
        <v>257.45</v>
      </c>
      <c r="K25675" s="40">
        <v>0</v>
      </c>
    </row>
    <row r="25676" spans="1:11" x14ac:dyDescent="0.35">
      <c r="A25676">
        <v>67024</v>
      </c>
      <c r="B25676" t="s">
        <v>427</v>
      </c>
      <c r="C25676" s="70">
        <v>0</v>
      </c>
      <c r="D25676" s="70">
        <v>0</v>
      </c>
      <c r="E25676" s="71">
        <v>44782</v>
      </c>
      <c r="F25676" t="s">
        <v>3078</v>
      </c>
      <c r="G25676" t="s">
        <v>2142</v>
      </c>
      <c r="H25676" t="s">
        <v>3077</v>
      </c>
      <c r="I25676" t="s">
        <v>3076</v>
      </c>
      <c r="J25676" s="40">
        <v>6562.5</v>
      </c>
      <c r="K25676" s="40">
        <v>0</v>
      </c>
    </row>
    <row r="25677" spans="1:11" x14ac:dyDescent="0.35">
      <c r="A25677">
        <v>67024</v>
      </c>
      <c r="B25677" t="s">
        <v>427</v>
      </c>
      <c r="C25677" s="70">
        <v>0</v>
      </c>
      <c r="D25677" s="70">
        <v>0</v>
      </c>
      <c r="E25677" s="71">
        <v>44784</v>
      </c>
      <c r="F25677" t="s">
        <v>3075</v>
      </c>
      <c r="G25677" t="s">
        <v>2142</v>
      </c>
      <c r="H25677" t="s">
        <v>3074</v>
      </c>
      <c r="I25677" t="s">
        <v>3073</v>
      </c>
      <c r="J25677" s="40">
        <v>293.60000000000002</v>
      </c>
      <c r="K25677" s="40">
        <v>0</v>
      </c>
    </row>
    <row r="25678" spans="1:11" x14ac:dyDescent="0.35">
      <c r="A25678">
        <v>67024</v>
      </c>
      <c r="B25678" t="s">
        <v>427</v>
      </c>
      <c r="C25678" s="70">
        <v>0</v>
      </c>
      <c r="D25678" s="70">
        <v>0</v>
      </c>
      <c r="E25678" s="71">
        <v>44784</v>
      </c>
      <c r="F25678" t="s">
        <v>3072</v>
      </c>
      <c r="G25678" t="s">
        <v>2142</v>
      </c>
      <c r="H25678" t="s">
        <v>3071</v>
      </c>
      <c r="I25678" t="s">
        <v>3070</v>
      </c>
      <c r="J25678" s="40">
        <v>287.08</v>
      </c>
      <c r="K25678" s="40">
        <v>0</v>
      </c>
    </row>
    <row r="25679" spans="1:11" x14ac:dyDescent="0.35">
      <c r="A25679">
        <v>67024</v>
      </c>
      <c r="B25679" t="s">
        <v>427</v>
      </c>
      <c r="C25679" s="70">
        <v>0</v>
      </c>
      <c r="D25679" s="70">
        <v>0</v>
      </c>
      <c r="E25679" s="71">
        <v>44804</v>
      </c>
      <c r="F25679" t="s">
        <v>3069</v>
      </c>
      <c r="G25679" t="s">
        <v>2169</v>
      </c>
      <c r="H25679" t="s">
        <v>3039</v>
      </c>
      <c r="I25679" t="s">
        <v>3038</v>
      </c>
      <c r="J25679" s="40">
        <v>249.6</v>
      </c>
      <c r="K25679" s="40">
        <v>0</v>
      </c>
    </row>
    <row r="25680" spans="1:11" x14ac:dyDescent="0.35">
      <c r="A25680">
        <v>67024</v>
      </c>
      <c r="B25680" t="s">
        <v>427</v>
      </c>
      <c r="C25680" s="70">
        <v>0</v>
      </c>
      <c r="D25680" s="70">
        <v>0</v>
      </c>
      <c r="E25680" s="71">
        <v>44804</v>
      </c>
      <c r="F25680" t="s">
        <v>3068</v>
      </c>
      <c r="G25680" t="s">
        <v>2169</v>
      </c>
      <c r="H25680" t="s">
        <v>3042</v>
      </c>
      <c r="I25680" t="s">
        <v>3041</v>
      </c>
      <c r="J25680" s="40">
        <v>9.7899999999999991</v>
      </c>
      <c r="K25680" s="40">
        <v>0</v>
      </c>
    </row>
    <row r="25681" spans="1:11" x14ac:dyDescent="0.35">
      <c r="A25681">
        <v>67024</v>
      </c>
      <c r="B25681" t="s">
        <v>427</v>
      </c>
      <c r="C25681" s="70">
        <v>0</v>
      </c>
      <c r="D25681" s="70">
        <v>0</v>
      </c>
      <c r="E25681" s="71">
        <v>44815</v>
      </c>
      <c r="F25681" t="s">
        <v>3067</v>
      </c>
      <c r="G25681" t="s">
        <v>2142</v>
      </c>
      <c r="H25681" t="s">
        <v>3066</v>
      </c>
      <c r="I25681" t="s">
        <v>3065</v>
      </c>
      <c r="J25681" s="40">
        <v>373.04</v>
      </c>
      <c r="K25681" s="40">
        <v>0</v>
      </c>
    </row>
    <row r="25682" spans="1:11" x14ac:dyDescent="0.35">
      <c r="A25682">
        <v>67024</v>
      </c>
      <c r="B25682" t="s">
        <v>427</v>
      </c>
      <c r="C25682" s="70">
        <v>0</v>
      </c>
      <c r="D25682" s="70">
        <v>0</v>
      </c>
      <c r="E25682" s="71">
        <v>44824</v>
      </c>
      <c r="F25682" t="s">
        <v>3064</v>
      </c>
      <c r="G25682" t="s">
        <v>2142</v>
      </c>
      <c r="H25682" t="s">
        <v>3063</v>
      </c>
      <c r="I25682" t="s">
        <v>3062</v>
      </c>
      <c r="J25682" s="40">
        <v>6562.5</v>
      </c>
      <c r="K25682" s="40">
        <v>0</v>
      </c>
    </row>
    <row r="25683" spans="1:11" x14ac:dyDescent="0.35">
      <c r="A25683">
        <v>67024</v>
      </c>
      <c r="B25683" t="s">
        <v>427</v>
      </c>
      <c r="C25683" s="70">
        <v>0</v>
      </c>
      <c r="D25683" s="70">
        <v>0</v>
      </c>
      <c r="E25683" s="71">
        <v>44834</v>
      </c>
      <c r="F25683" t="s">
        <v>3061</v>
      </c>
      <c r="G25683" t="s">
        <v>2169</v>
      </c>
      <c r="H25683" t="s">
        <v>3039</v>
      </c>
      <c r="I25683" t="s">
        <v>3038</v>
      </c>
      <c r="J25683" s="40">
        <v>249.6</v>
      </c>
      <c r="K25683" s="40">
        <v>0</v>
      </c>
    </row>
    <row r="25684" spans="1:11" x14ac:dyDescent="0.35">
      <c r="A25684">
        <v>67024</v>
      </c>
      <c r="B25684" t="s">
        <v>427</v>
      </c>
      <c r="C25684" s="70">
        <v>0</v>
      </c>
      <c r="D25684" s="70">
        <v>0</v>
      </c>
      <c r="E25684" s="71">
        <v>44834</v>
      </c>
      <c r="F25684" t="s">
        <v>3060</v>
      </c>
      <c r="G25684" t="s">
        <v>2169</v>
      </c>
      <c r="H25684" t="s">
        <v>3042</v>
      </c>
      <c r="I25684" t="s">
        <v>3041</v>
      </c>
      <c r="J25684" s="40">
        <v>297.70999999999998</v>
      </c>
      <c r="K25684" s="40">
        <v>0</v>
      </c>
    </row>
    <row r="25685" spans="1:11" x14ac:dyDescent="0.35">
      <c r="A25685">
        <v>67024</v>
      </c>
      <c r="B25685" t="s">
        <v>427</v>
      </c>
      <c r="C25685" s="70">
        <v>0</v>
      </c>
      <c r="D25685" s="70">
        <v>0</v>
      </c>
      <c r="E25685" s="71">
        <v>44861</v>
      </c>
      <c r="F25685" t="s">
        <v>3059</v>
      </c>
      <c r="G25685" t="s">
        <v>2142</v>
      </c>
      <c r="H25685" t="s">
        <v>3058</v>
      </c>
      <c r="I25685" t="s">
        <v>3057</v>
      </c>
      <c r="J25685" s="40">
        <v>6562.5</v>
      </c>
      <c r="K25685" s="40">
        <v>0</v>
      </c>
    </row>
    <row r="25686" spans="1:11" x14ac:dyDescent="0.35">
      <c r="A25686">
        <v>67024</v>
      </c>
      <c r="B25686" t="s">
        <v>427</v>
      </c>
      <c r="C25686" s="70">
        <v>0</v>
      </c>
      <c r="D25686" s="70">
        <v>0</v>
      </c>
      <c r="E25686" s="71">
        <v>44865</v>
      </c>
      <c r="F25686" t="s">
        <v>3056</v>
      </c>
      <c r="G25686" t="s">
        <v>2169</v>
      </c>
      <c r="H25686" t="s">
        <v>3039</v>
      </c>
      <c r="I25686" t="s">
        <v>3038</v>
      </c>
      <c r="J25686" s="40">
        <v>249.6</v>
      </c>
      <c r="K25686" s="40">
        <v>0</v>
      </c>
    </row>
    <row r="25687" spans="1:11" x14ac:dyDescent="0.35">
      <c r="A25687">
        <v>67024</v>
      </c>
      <c r="B25687" t="s">
        <v>427</v>
      </c>
      <c r="C25687" s="70">
        <v>0</v>
      </c>
      <c r="D25687" s="70">
        <v>0</v>
      </c>
      <c r="E25687" s="71">
        <v>44865</v>
      </c>
      <c r="F25687" t="s">
        <v>3055</v>
      </c>
      <c r="G25687" t="s">
        <v>2169</v>
      </c>
      <c r="H25687" t="s">
        <v>3042</v>
      </c>
      <c r="I25687" t="s">
        <v>3041</v>
      </c>
      <c r="J25687" s="40">
        <v>297.70999999999998</v>
      </c>
      <c r="K25687" s="40">
        <v>0</v>
      </c>
    </row>
    <row r="25688" spans="1:11" x14ac:dyDescent="0.35">
      <c r="A25688">
        <v>67024</v>
      </c>
      <c r="B25688" t="s">
        <v>427</v>
      </c>
      <c r="C25688" s="70">
        <v>0</v>
      </c>
      <c r="D25688" s="70">
        <v>0</v>
      </c>
      <c r="E25688" s="71">
        <v>44866</v>
      </c>
      <c r="F25688" t="s">
        <v>3054</v>
      </c>
      <c r="G25688" t="s">
        <v>2142</v>
      </c>
      <c r="H25688" t="s">
        <v>3053</v>
      </c>
      <c r="I25688" t="s">
        <v>3052</v>
      </c>
      <c r="J25688" s="40">
        <v>3800</v>
      </c>
      <c r="K25688" s="40">
        <v>0</v>
      </c>
    </row>
    <row r="25689" spans="1:11" x14ac:dyDescent="0.35">
      <c r="A25689">
        <v>67024</v>
      </c>
      <c r="B25689" t="s">
        <v>427</v>
      </c>
      <c r="C25689" s="70">
        <v>0</v>
      </c>
      <c r="D25689" s="70">
        <v>0</v>
      </c>
      <c r="E25689" s="71">
        <v>44893</v>
      </c>
      <c r="F25689" t="s">
        <v>3051</v>
      </c>
      <c r="G25689" t="s">
        <v>2142</v>
      </c>
      <c r="H25689" t="s">
        <v>3050</v>
      </c>
      <c r="I25689" t="s">
        <v>3049</v>
      </c>
      <c r="J25689" s="40">
        <v>3800</v>
      </c>
      <c r="K25689" s="40">
        <v>0</v>
      </c>
    </row>
    <row r="25690" spans="1:11" x14ac:dyDescent="0.35">
      <c r="A25690">
        <v>67024</v>
      </c>
      <c r="B25690" t="s">
        <v>427</v>
      </c>
      <c r="C25690" s="70">
        <v>0</v>
      </c>
      <c r="D25690" s="70">
        <v>0</v>
      </c>
      <c r="E25690" s="71">
        <v>44895</v>
      </c>
      <c r="F25690" t="s">
        <v>3048</v>
      </c>
      <c r="G25690" t="s">
        <v>2169</v>
      </c>
      <c r="H25690" t="s">
        <v>3042</v>
      </c>
      <c r="I25690" t="s">
        <v>3041</v>
      </c>
      <c r="J25690" s="40">
        <v>297.70999999999998</v>
      </c>
      <c r="K25690" s="40">
        <v>0</v>
      </c>
    </row>
    <row r="25691" spans="1:11" x14ac:dyDescent="0.35">
      <c r="A25691">
        <v>67024</v>
      </c>
      <c r="B25691" t="s">
        <v>427</v>
      </c>
      <c r="C25691" s="70">
        <v>0</v>
      </c>
      <c r="D25691" s="70">
        <v>0</v>
      </c>
      <c r="E25691" s="71">
        <v>44895</v>
      </c>
      <c r="F25691" t="s">
        <v>3047</v>
      </c>
      <c r="G25691" t="s">
        <v>2169</v>
      </c>
      <c r="H25691" t="s">
        <v>3039</v>
      </c>
      <c r="I25691" t="s">
        <v>3038</v>
      </c>
      <c r="J25691" s="40">
        <v>249.6</v>
      </c>
      <c r="K25691" s="40">
        <v>0</v>
      </c>
    </row>
    <row r="25692" spans="1:11" x14ac:dyDescent="0.35">
      <c r="A25692">
        <v>67024</v>
      </c>
      <c r="B25692" t="s">
        <v>427</v>
      </c>
      <c r="C25692" s="70">
        <v>0</v>
      </c>
      <c r="D25692" s="70">
        <v>0</v>
      </c>
      <c r="E25692" s="71">
        <v>44916</v>
      </c>
      <c r="F25692" t="s">
        <v>3046</v>
      </c>
      <c r="G25692" t="s">
        <v>2142</v>
      </c>
      <c r="H25692" t="s">
        <v>3045</v>
      </c>
      <c r="I25692" t="s">
        <v>3044</v>
      </c>
      <c r="J25692" s="40">
        <v>3800</v>
      </c>
      <c r="K25692" s="40">
        <v>0</v>
      </c>
    </row>
    <row r="25693" spans="1:11" x14ac:dyDescent="0.35">
      <c r="A25693">
        <v>67024</v>
      </c>
      <c r="B25693" t="s">
        <v>427</v>
      </c>
      <c r="C25693" s="70">
        <v>0</v>
      </c>
      <c r="D25693" s="70">
        <v>0</v>
      </c>
      <c r="E25693" s="71">
        <v>44926</v>
      </c>
      <c r="F25693" t="s">
        <v>3043</v>
      </c>
      <c r="G25693" t="s">
        <v>2169</v>
      </c>
      <c r="H25693" t="s">
        <v>3042</v>
      </c>
      <c r="I25693" t="s">
        <v>3041</v>
      </c>
      <c r="J25693" s="40">
        <v>297.70999999999998</v>
      </c>
      <c r="K25693" s="40">
        <v>0</v>
      </c>
    </row>
    <row r="25694" spans="1:11" x14ac:dyDescent="0.35">
      <c r="A25694">
        <v>67024</v>
      </c>
      <c r="B25694" t="s">
        <v>427</v>
      </c>
      <c r="C25694" s="70">
        <v>0</v>
      </c>
      <c r="D25694" s="70">
        <v>0</v>
      </c>
      <c r="E25694" s="71">
        <v>44926</v>
      </c>
      <c r="F25694" t="s">
        <v>3040</v>
      </c>
      <c r="G25694" t="s">
        <v>2169</v>
      </c>
      <c r="H25694" t="s">
        <v>3039</v>
      </c>
      <c r="I25694" t="s">
        <v>3038</v>
      </c>
      <c r="J25694" s="40">
        <v>249.6</v>
      </c>
      <c r="K25694" s="40">
        <v>0</v>
      </c>
    </row>
    <row r="25695" spans="1:11" x14ac:dyDescent="0.35">
      <c r="A25695">
        <v>67024</v>
      </c>
      <c r="B25695" t="s">
        <v>427</v>
      </c>
      <c r="C25695" s="70">
        <v>0</v>
      </c>
      <c r="D25695" s="70">
        <v>0</v>
      </c>
      <c r="E25695" s="71">
        <v>44926</v>
      </c>
      <c r="F25695" t="s">
        <v>3037</v>
      </c>
      <c r="G25695" t="s">
        <v>2142</v>
      </c>
      <c r="H25695" t="s">
        <v>3036</v>
      </c>
      <c r="I25695" t="s">
        <v>3035</v>
      </c>
      <c r="J25695" s="40">
        <v>390.32</v>
      </c>
      <c r="K25695" s="40">
        <v>0</v>
      </c>
    </row>
    <row r="25696" spans="1:11" x14ac:dyDescent="0.35">
      <c r="A25696">
        <v>67024</v>
      </c>
      <c r="B25696" t="s">
        <v>427</v>
      </c>
      <c r="C25696" s="70">
        <v>0</v>
      </c>
      <c r="D25696" s="70">
        <v>0</v>
      </c>
      <c r="E25696" s="71">
        <v>44926</v>
      </c>
      <c r="F25696" t="s">
        <v>3034</v>
      </c>
      <c r="G25696" t="s">
        <v>2142</v>
      </c>
      <c r="H25696" t="s">
        <v>3033</v>
      </c>
      <c r="I25696" t="s">
        <v>3032</v>
      </c>
      <c r="J25696" s="40">
        <v>379.09</v>
      </c>
      <c r="K25696" s="40">
        <v>0</v>
      </c>
    </row>
    <row r="25697" spans="1:11" x14ac:dyDescent="0.35">
      <c r="A25697">
        <v>67024</v>
      </c>
      <c r="B25697" t="s">
        <v>427</v>
      </c>
      <c r="C25697" s="70">
        <v>0</v>
      </c>
      <c r="D25697" s="70">
        <v>0</v>
      </c>
      <c r="E25697" s="71">
        <v>44926</v>
      </c>
      <c r="F25697" t="s">
        <v>3031</v>
      </c>
      <c r="G25697" t="s">
        <v>2142</v>
      </c>
      <c r="H25697" t="s">
        <v>3030</v>
      </c>
      <c r="I25697" t="s">
        <v>3029</v>
      </c>
      <c r="J25697" s="40">
        <v>358.96</v>
      </c>
      <c r="K25697" s="40">
        <v>0</v>
      </c>
    </row>
    <row r="25698" spans="1:11" x14ac:dyDescent="0.35">
      <c r="A25698">
        <v>67025</v>
      </c>
      <c r="B25698" t="s">
        <v>428</v>
      </c>
      <c r="C25698" s="70">
        <v>0</v>
      </c>
      <c r="D25698" s="70">
        <v>0</v>
      </c>
      <c r="E25698" s="71">
        <v>44562</v>
      </c>
      <c r="F25698" t="s">
        <v>3028</v>
      </c>
      <c r="G25698" t="s">
        <v>2142</v>
      </c>
      <c r="H25698" t="s">
        <v>3027</v>
      </c>
      <c r="I25698" t="s">
        <v>3026</v>
      </c>
      <c r="J25698" s="40">
        <v>42.32</v>
      </c>
      <c r="K25698" s="40">
        <v>0</v>
      </c>
    </row>
    <row r="25699" spans="1:11" x14ac:dyDescent="0.35">
      <c r="A25699">
        <v>67025</v>
      </c>
      <c r="B25699" t="s">
        <v>428</v>
      </c>
      <c r="C25699" s="70">
        <v>0</v>
      </c>
      <c r="D25699" s="70">
        <v>0</v>
      </c>
      <c r="E25699" s="71">
        <v>44568</v>
      </c>
      <c r="F25699" t="s">
        <v>3025</v>
      </c>
      <c r="G25699" t="s">
        <v>2142</v>
      </c>
      <c r="H25699" t="s">
        <v>3024</v>
      </c>
      <c r="I25699" t="s">
        <v>3023</v>
      </c>
      <c r="J25699" s="40">
        <v>256.56</v>
      </c>
      <c r="K25699" s="40">
        <v>0</v>
      </c>
    </row>
    <row r="25700" spans="1:11" x14ac:dyDescent="0.35">
      <c r="A25700">
        <v>67025</v>
      </c>
      <c r="B25700" t="s">
        <v>428</v>
      </c>
      <c r="C25700" s="70">
        <v>0</v>
      </c>
      <c r="D25700" s="70">
        <v>0</v>
      </c>
      <c r="E25700" s="71">
        <v>44569</v>
      </c>
      <c r="F25700" t="s">
        <v>3022</v>
      </c>
      <c r="G25700" t="s">
        <v>2142</v>
      </c>
      <c r="H25700" t="s">
        <v>3021</v>
      </c>
      <c r="I25700" t="s">
        <v>3020</v>
      </c>
      <c r="J25700" s="40">
        <v>211.05</v>
      </c>
      <c r="K25700" s="40">
        <v>0</v>
      </c>
    </row>
    <row r="25701" spans="1:11" x14ac:dyDescent="0.35">
      <c r="A25701">
        <v>67025</v>
      </c>
      <c r="B25701" t="s">
        <v>428</v>
      </c>
      <c r="C25701" s="70">
        <v>0</v>
      </c>
      <c r="D25701" s="70">
        <v>0</v>
      </c>
      <c r="E25701" s="71">
        <v>44570</v>
      </c>
      <c r="F25701" t="s">
        <v>3019</v>
      </c>
      <c r="G25701" t="s">
        <v>2142</v>
      </c>
      <c r="H25701" t="s">
        <v>3018</v>
      </c>
      <c r="I25701" t="s">
        <v>3017</v>
      </c>
      <c r="J25701" s="40">
        <v>186.48</v>
      </c>
      <c r="K25701" s="40">
        <v>0</v>
      </c>
    </row>
    <row r="25702" spans="1:11" x14ac:dyDescent="0.35">
      <c r="A25702">
        <v>67025</v>
      </c>
      <c r="B25702" t="s">
        <v>428</v>
      </c>
      <c r="C25702" s="70">
        <v>0</v>
      </c>
      <c r="D25702" s="70">
        <v>0</v>
      </c>
      <c r="E25702" s="71">
        <v>44571</v>
      </c>
      <c r="F25702" t="s">
        <v>3016</v>
      </c>
      <c r="G25702" t="s">
        <v>2142</v>
      </c>
      <c r="H25702" t="s">
        <v>3015</v>
      </c>
      <c r="I25702" t="s">
        <v>3014</v>
      </c>
      <c r="J25702" s="40">
        <v>185.53</v>
      </c>
      <c r="K25702" s="40">
        <v>0</v>
      </c>
    </row>
    <row r="25703" spans="1:11" x14ac:dyDescent="0.35">
      <c r="A25703">
        <v>67025</v>
      </c>
      <c r="B25703" t="s">
        <v>428</v>
      </c>
      <c r="C25703" s="70">
        <v>0</v>
      </c>
      <c r="D25703" s="70">
        <v>0</v>
      </c>
      <c r="E25703" s="71">
        <v>44572</v>
      </c>
      <c r="F25703" t="s">
        <v>3013</v>
      </c>
      <c r="G25703" t="s">
        <v>2142</v>
      </c>
      <c r="H25703" t="s">
        <v>3012</v>
      </c>
      <c r="I25703" t="s">
        <v>3011</v>
      </c>
      <c r="J25703" s="40">
        <v>172.54</v>
      </c>
      <c r="K25703" s="40">
        <v>0</v>
      </c>
    </row>
    <row r="25704" spans="1:11" x14ac:dyDescent="0.35">
      <c r="A25704">
        <v>67025</v>
      </c>
      <c r="B25704" t="s">
        <v>428</v>
      </c>
      <c r="C25704" s="70">
        <v>0</v>
      </c>
      <c r="D25704" s="70">
        <v>0</v>
      </c>
      <c r="E25704" s="71">
        <v>44573</v>
      </c>
      <c r="F25704" t="s">
        <v>3010</v>
      </c>
      <c r="G25704" t="s">
        <v>2142</v>
      </c>
      <c r="H25704" t="s">
        <v>3009</v>
      </c>
      <c r="I25704" t="s">
        <v>3008</v>
      </c>
      <c r="J25704" s="40">
        <v>184.63</v>
      </c>
      <c r="K25704" s="40">
        <v>0</v>
      </c>
    </row>
    <row r="25705" spans="1:11" x14ac:dyDescent="0.35">
      <c r="A25705">
        <v>67025</v>
      </c>
      <c r="B25705" t="s">
        <v>428</v>
      </c>
      <c r="C25705" s="70">
        <v>0</v>
      </c>
      <c r="D25705" s="70">
        <v>0</v>
      </c>
      <c r="E25705" s="71">
        <v>44574</v>
      </c>
      <c r="F25705" t="s">
        <v>3007</v>
      </c>
      <c r="G25705" t="s">
        <v>2142</v>
      </c>
      <c r="H25705" t="s">
        <v>3006</v>
      </c>
      <c r="I25705" t="s">
        <v>3005</v>
      </c>
      <c r="J25705" s="40">
        <v>176.3</v>
      </c>
      <c r="K25705" s="40">
        <v>0</v>
      </c>
    </row>
    <row r="25706" spans="1:11" x14ac:dyDescent="0.35">
      <c r="A25706">
        <v>67025</v>
      </c>
      <c r="B25706" t="s">
        <v>428</v>
      </c>
      <c r="C25706" s="70">
        <v>0</v>
      </c>
      <c r="D25706" s="70">
        <v>0</v>
      </c>
      <c r="E25706" s="71">
        <v>44575</v>
      </c>
      <c r="F25706" t="s">
        <v>3004</v>
      </c>
      <c r="G25706" t="s">
        <v>2142</v>
      </c>
      <c r="H25706" t="s">
        <v>3003</v>
      </c>
      <c r="I25706" t="s">
        <v>3002</v>
      </c>
      <c r="J25706" s="40">
        <v>179.12</v>
      </c>
      <c r="K25706" s="40">
        <v>0</v>
      </c>
    </row>
    <row r="25707" spans="1:11" x14ac:dyDescent="0.35">
      <c r="A25707">
        <v>67025</v>
      </c>
      <c r="B25707" t="s">
        <v>428</v>
      </c>
      <c r="C25707" s="70">
        <v>0</v>
      </c>
      <c r="D25707" s="70">
        <v>0</v>
      </c>
      <c r="E25707" s="71">
        <v>44576</v>
      </c>
      <c r="F25707" t="s">
        <v>3001</v>
      </c>
      <c r="G25707" t="s">
        <v>2142</v>
      </c>
      <c r="H25707" t="s">
        <v>3000</v>
      </c>
      <c r="I25707" t="s">
        <v>2999</v>
      </c>
      <c r="J25707" s="40">
        <v>172.25</v>
      </c>
      <c r="K25707" s="40">
        <v>0</v>
      </c>
    </row>
    <row r="25708" spans="1:11" x14ac:dyDescent="0.35">
      <c r="A25708">
        <v>67025</v>
      </c>
      <c r="B25708" t="s">
        <v>428</v>
      </c>
      <c r="C25708" s="70">
        <v>0</v>
      </c>
      <c r="D25708" s="70">
        <v>0</v>
      </c>
      <c r="E25708" s="71">
        <v>44577</v>
      </c>
      <c r="F25708" t="s">
        <v>2998</v>
      </c>
      <c r="G25708" t="s">
        <v>2142</v>
      </c>
      <c r="H25708" t="s">
        <v>2997</v>
      </c>
      <c r="I25708" t="s">
        <v>2996</v>
      </c>
      <c r="J25708" s="40">
        <v>161.9</v>
      </c>
      <c r="K25708" s="40">
        <v>0</v>
      </c>
    </row>
    <row r="25709" spans="1:11" x14ac:dyDescent="0.35">
      <c r="A25709">
        <v>67025</v>
      </c>
      <c r="B25709" t="s">
        <v>428</v>
      </c>
      <c r="C25709" s="70">
        <v>0</v>
      </c>
      <c r="D25709" s="70">
        <v>0</v>
      </c>
      <c r="E25709" s="71">
        <v>44578</v>
      </c>
      <c r="F25709" t="s">
        <v>2995</v>
      </c>
      <c r="G25709" t="s">
        <v>2142</v>
      </c>
      <c r="H25709" t="s">
        <v>2994</v>
      </c>
      <c r="I25709" t="s">
        <v>2993</v>
      </c>
      <c r="J25709" s="40">
        <v>196.87</v>
      </c>
      <c r="K25709" s="40">
        <v>0</v>
      </c>
    </row>
    <row r="25710" spans="1:11" x14ac:dyDescent="0.35">
      <c r="A25710">
        <v>67025</v>
      </c>
      <c r="B25710" t="s">
        <v>428</v>
      </c>
      <c r="C25710" s="70">
        <v>0</v>
      </c>
      <c r="D25710" s="70">
        <v>0</v>
      </c>
      <c r="E25710" s="71">
        <v>44579</v>
      </c>
      <c r="F25710" t="s">
        <v>2992</v>
      </c>
      <c r="G25710" t="s">
        <v>2142</v>
      </c>
      <c r="H25710" t="s">
        <v>2991</v>
      </c>
      <c r="I25710" t="s">
        <v>2990</v>
      </c>
      <c r="J25710" s="40">
        <v>228.1</v>
      </c>
      <c r="K25710" s="40">
        <v>0</v>
      </c>
    </row>
    <row r="25711" spans="1:11" x14ac:dyDescent="0.35">
      <c r="A25711">
        <v>67025</v>
      </c>
      <c r="B25711" t="s">
        <v>428</v>
      </c>
      <c r="C25711" s="70">
        <v>0</v>
      </c>
      <c r="D25711" s="70">
        <v>0</v>
      </c>
      <c r="E25711" s="71">
        <v>44580</v>
      </c>
      <c r="F25711" t="s">
        <v>2989</v>
      </c>
      <c r="G25711" t="s">
        <v>2142</v>
      </c>
      <c r="H25711" t="s">
        <v>2988</v>
      </c>
      <c r="I25711" t="s">
        <v>2987</v>
      </c>
      <c r="J25711" s="40">
        <v>331.01</v>
      </c>
      <c r="K25711" s="40">
        <v>0</v>
      </c>
    </row>
    <row r="25712" spans="1:11" x14ac:dyDescent="0.35">
      <c r="A25712">
        <v>67025</v>
      </c>
      <c r="B25712" t="s">
        <v>428</v>
      </c>
      <c r="C25712" s="70">
        <v>0</v>
      </c>
      <c r="D25712" s="70">
        <v>0</v>
      </c>
      <c r="E25712" s="71">
        <v>44581</v>
      </c>
      <c r="F25712" t="s">
        <v>2986</v>
      </c>
      <c r="G25712" t="s">
        <v>2142</v>
      </c>
      <c r="H25712" t="s">
        <v>2985</v>
      </c>
      <c r="I25712" t="s">
        <v>2984</v>
      </c>
      <c r="J25712" s="40">
        <v>318</v>
      </c>
      <c r="K25712" s="40">
        <v>0</v>
      </c>
    </row>
    <row r="25713" spans="1:11" x14ac:dyDescent="0.35">
      <c r="A25713">
        <v>67025</v>
      </c>
      <c r="B25713" t="s">
        <v>428</v>
      </c>
      <c r="C25713" s="70">
        <v>0</v>
      </c>
      <c r="D25713" s="70">
        <v>0</v>
      </c>
      <c r="E25713" s="71">
        <v>44582</v>
      </c>
      <c r="F25713" t="s">
        <v>2983</v>
      </c>
      <c r="G25713" t="s">
        <v>2142</v>
      </c>
      <c r="H25713" t="s">
        <v>2982</v>
      </c>
      <c r="I25713" t="s">
        <v>2981</v>
      </c>
      <c r="J25713" s="40">
        <v>298.13</v>
      </c>
      <c r="K25713" s="40">
        <v>0</v>
      </c>
    </row>
    <row r="25714" spans="1:11" x14ac:dyDescent="0.35">
      <c r="A25714">
        <v>67025</v>
      </c>
      <c r="B25714" t="s">
        <v>428</v>
      </c>
      <c r="C25714" s="70">
        <v>0</v>
      </c>
      <c r="D25714" s="70">
        <v>0</v>
      </c>
      <c r="E25714" s="71">
        <v>44583</v>
      </c>
      <c r="F25714" t="s">
        <v>2980</v>
      </c>
      <c r="G25714" t="s">
        <v>2142</v>
      </c>
      <c r="H25714" t="s">
        <v>2979</v>
      </c>
      <c r="I25714" t="s">
        <v>2978</v>
      </c>
      <c r="J25714" s="40">
        <v>265.57</v>
      </c>
      <c r="K25714" s="40">
        <v>0</v>
      </c>
    </row>
    <row r="25715" spans="1:11" x14ac:dyDescent="0.35">
      <c r="A25715">
        <v>67025</v>
      </c>
      <c r="B25715" t="s">
        <v>428</v>
      </c>
      <c r="C25715" s="70">
        <v>0</v>
      </c>
      <c r="D25715" s="70">
        <v>0</v>
      </c>
      <c r="E25715" s="71">
        <v>44584</v>
      </c>
      <c r="F25715" t="s">
        <v>2977</v>
      </c>
      <c r="G25715" t="s">
        <v>2142</v>
      </c>
      <c r="H25715" t="s">
        <v>2976</v>
      </c>
      <c r="I25715" t="s">
        <v>2975</v>
      </c>
      <c r="J25715" s="40">
        <v>199.17</v>
      </c>
      <c r="K25715" s="40">
        <v>0</v>
      </c>
    </row>
    <row r="25716" spans="1:11" x14ac:dyDescent="0.35">
      <c r="A25716">
        <v>67025</v>
      </c>
      <c r="B25716" t="s">
        <v>428</v>
      </c>
      <c r="C25716" s="70">
        <v>0</v>
      </c>
      <c r="D25716" s="70">
        <v>0</v>
      </c>
      <c r="E25716" s="71">
        <v>44585</v>
      </c>
      <c r="F25716" t="s">
        <v>2974</v>
      </c>
      <c r="G25716" t="s">
        <v>2142</v>
      </c>
      <c r="H25716" t="s">
        <v>2973</v>
      </c>
      <c r="I25716" t="s">
        <v>2972</v>
      </c>
      <c r="J25716" s="40">
        <v>173.07</v>
      </c>
      <c r="K25716" s="40">
        <v>0</v>
      </c>
    </row>
    <row r="25717" spans="1:11" x14ac:dyDescent="0.35">
      <c r="A25717">
        <v>67025</v>
      </c>
      <c r="B25717" t="s">
        <v>428</v>
      </c>
      <c r="C25717" s="70">
        <v>0</v>
      </c>
      <c r="D25717" s="70">
        <v>0</v>
      </c>
      <c r="E25717" s="71">
        <v>44586</v>
      </c>
      <c r="F25717" t="s">
        <v>2971</v>
      </c>
      <c r="G25717" t="s">
        <v>2142</v>
      </c>
      <c r="H25717" t="s">
        <v>2970</v>
      </c>
      <c r="I25717" t="s">
        <v>2969</v>
      </c>
      <c r="J25717" s="40">
        <v>197.9</v>
      </c>
      <c r="K25717" s="40">
        <v>0</v>
      </c>
    </row>
    <row r="25718" spans="1:11" x14ac:dyDescent="0.35">
      <c r="A25718">
        <v>67025</v>
      </c>
      <c r="B25718" t="s">
        <v>428</v>
      </c>
      <c r="C25718" s="70">
        <v>0</v>
      </c>
      <c r="D25718" s="70">
        <v>0</v>
      </c>
      <c r="E25718" s="71">
        <v>44587</v>
      </c>
      <c r="F25718" t="s">
        <v>2968</v>
      </c>
      <c r="G25718" t="s">
        <v>2142</v>
      </c>
      <c r="H25718" t="s">
        <v>2967</v>
      </c>
      <c r="I25718" t="s">
        <v>2966</v>
      </c>
      <c r="J25718" s="40">
        <v>358.95</v>
      </c>
      <c r="K25718" s="40">
        <v>0</v>
      </c>
    </row>
    <row r="25719" spans="1:11" x14ac:dyDescent="0.35">
      <c r="A25719">
        <v>67025</v>
      </c>
      <c r="B25719" t="s">
        <v>428</v>
      </c>
      <c r="C25719" s="70">
        <v>0</v>
      </c>
      <c r="D25719" s="70">
        <v>0</v>
      </c>
      <c r="E25719" s="71">
        <v>44588</v>
      </c>
      <c r="F25719" t="s">
        <v>2965</v>
      </c>
      <c r="G25719" t="s">
        <v>2142</v>
      </c>
      <c r="H25719" t="s">
        <v>2964</v>
      </c>
      <c r="I25719" t="s">
        <v>2963</v>
      </c>
      <c r="J25719" s="40">
        <v>376.08</v>
      </c>
      <c r="K25719" s="40">
        <v>0</v>
      </c>
    </row>
    <row r="25720" spans="1:11" x14ac:dyDescent="0.35">
      <c r="A25720">
        <v>67025</v>
      </c>
      <c r="B25720" t="s">
        <v>428</v>
      </c>
      <c r="C25720" s="70">
        <v>0</v>
      </c>
      <c r="D25720" s="70">
        <v>0</v>
      </c>
      <c r="E25720" s="71">
        <v>44590</v>
      </c>
      <c r="F25720" t="s">
        <v>2962</v>
      </c>
      <c r="G25720" t="s">
        <v>2142</v>
      </c>
      <c r="H25720" t="s">
        <v>2961</v>
      </c>
      <c r="I25720" t="s">
        <v>2960</v>
      </c>
      <c r="J25720" s="40">
        <v>736.1</v>
      </c>
      <c r="K25720" s="40">
        <v>0</v>
      </c>
    </row>
    <row r="25721" spans="1:11" x14ac:dyDescent="0.35">
      <c r="A25721">
        <v>67025</v>
      </c>
      <c r="B25721" t="s">
        <v>428</v>
      </c>
      <c r="C25721" s="70">
        <v>0</v>
      </c>
      <c r="D25721" s="70">
        <v>0</v>
      </c>
      <c r="E25721" s="71">
        <v>44591</v>
      </c>
      <c r="F25721" t="s">
        <v>2959</v>
      </c>
      <c r="G25721" t="s">
        <v>2142</v>
      </c>
      <c r="H25721" t="s">
        <v>2958</v>
      </c>
      <c r="I25721" t="s">
        <v>2957</v>
      </c>
      <c r="J25721" s="40">
        <v>245.59</v>
      </c>
      <c r="K25721" s="40">
        <v>0</v>
      </c>
    </row>
    <row r="25722" spans="1:11" x14ac:dyDescent="0.35">
      <c r="A25722">
        <v>67025</v>
      </c>
      <c r="B25722" t="s">
        <v>428</v>
      </c>
      <c r="C25722" s="70">
        <v>0</v>
      </c>
      <c r="D25722" s="70">
        <v>0</v>
      </c>
      <c r="E25722" s="71">
        <v>44592</v>
      </c>
      <c r="F25722" t="s">
        <v>2956</v>
      </c>
      <c r="G25722" t="s">
        <v>2142</v>
      </c>
      <c r="H25722" t="s">
        <v>2955</v>
      </c>
      <c r="I25722" t="s">
        <v>2954</v>
      </c>
      <c r="J25722" s="40">
        <v>253.56</v>
      </c>
      <c r="K25722" s="40">
        <v>0</v>
      </c>
    </row>
    <row r="25723" spans="1:11" x14ac:dyDescent="0.35">
      <c r="A25723">
        <v>67025</v>
      </c>
      <c r="B25723" t="s">
        <v>428</v>
      </c>
      <c r="C25723" s="70">
        <v>0</v>
      </c>
      <c r="D25723" s="70">
        <v>0</v>
      </c>
      <c r="E25723" s="71">
        <v>44593</v>
      </c>
      <c r="F25723" t="s">
        <v>2953</v>
      </c>
      <c r="G25723" t="s">
        <v>2142</v>
      </c>
      <c r="H25723" t="s">
        <v>2952</v>
      </c>
      <c r="I25723" t="s">
        <v>2951</v>
      </c>
      <c r="J25723" s="40">
        <v>245.48</v>
      </c>
      <c r="K25723" s="40">
        <v>0</v>
      </c>
    </row>
    <row r="25724" spans="1:11" x14ac:dyDescent="0.35">
      <c r="A25724">
        <v>67025</v>
      </c>
      <c r="B25724" t="s">
        <v>428</v>
      </c>
      <c r="C25724" s="70">
        <v>0</v>
      </c>
      <c r="D25724" s="70">
        <v>0</v>
      </c>
      <c r="E25724" s="71">
        <v>44593</v>
      </c>
      <c r="F25724" t="s">
        <v>2950</v>
      </c>
      <c r="G25724" t="s">
        <v>2142</v>
      </c>
      <c r="H25724" t="s">
        <v>2949</v>
      </c>
      <c r="I25724" t="s">
        <v>2948</v>
      </c>
      <c r="J25724" s="40">
        <v>630.75</v>
      </c>
      <c r="K25724" s="40">
        <v>0</v>
      </c>
    </row>
    <row r="25725" spans="1:11" x14ac:dyDescent="0.35">
      <c r="A25725">
        <v>67025</v>
      </c>
      <c r="B25725" t="s">
        <v>428</v>
      </c>
      <c r="C25725" s="70">
        <v>0</v>
      </c>
      <c r="D25725" s="70">
        <v>0</v>
      </c>
      <c r="E25725" s="71">
        <v>44594</v>
      </c>
      <c r="F25725" t="s">
        <v>2947</v>
      </c>
      <c r="G25725" t="s">
        <v>2142</v>
      </c>
      <c r="H25725" t="s">
        <v>2946</v>
      </c>
      <c r="I25725" t="s">
        <v>2945</v>
      </c>
      <c r="J25725" s="40">
        <v>263.31</v>
      </c>
      <c r="K25725" s="40">
        <v>0</v>
      </c>
    </row>
    <row r="25726" spans="1:11" x14ac:dyDescent="0.35">
      <c r="A25726">
        <v>67025</v>
      </c>
      <c r="B25726" t="s">
        <v>428</v>
      </c>
      <c r="C25726" s="70">
        <v>0</v>
      </c>
      <c r="D25726" s="70">
        <v>0</v>
      </c>
      <c r="E25726" s="71">
        <v>44595</v>
      </c>
      <c r="F25726" t="s">
        <v>2944</v>
      </c>
      <c r="G25726" t="s">
        <v>2142</v>
      </c>
      <c r="H25726" t="s">
        <v>2943</v>
      </c>
      <c r="I25726" t="s">
        <v>2942</v>
      </c>
      <c r="J25726" s="40">
        <v>245.08</v>
      </c>
      <c r="K25726" s="40">
        <v>0</v>
      </c>
    </row>
    <row r="25727" spans="1:11" x14ac:dyDescent="0.35">
      <c r="A25727">
        <v>67025</v>
      </c>
      <c r="B25727" t="s">
        <v>428</v>
      </c>
      <c r="C25727" s="70">
        <v>0</v>
      </c>
      <c r="D25727" s="70">
        <v>0</v>
      </c>
      <c r="E25727" s="71">
        <v>44596</v>
      </c>
      <c r="F25727" t="s">
        <v>2941</v>
      </c>
      <c r="G25727" t="s">
        <v>2142</v>
      </c>
      <c r="H25727" t="s">
        <v>2940</v>
      </c>
      <c r="I25727" t="s">
        <v>2939</v>
      </c>
      <c r="J25727" s="40">
        <v>244.43</v>
      </c>
      <c r="K25727" s="40">
        <v>0</v>
      </c>
    </row>
    <row r="25728" spans="1:11" x14ac:dyDescent="0.35">
      <c r="A25728">
        <v>67025</v>
      </c>
      <c r="B25728" t="s">
        <v>428</v>
      </c>
      <c r="C25728" s="70">
        <v>0</v>
      </c>
      <c r="D25728" s="70">
        <v>0</v>
      </c>
      <c r="E25728" s="71">
        <v>44597</v>
      </c>
      <c r="F25728" t="s">
        <v>2938</v>
      </c>
      <c r="G25728" t="s">
        <v>2142</v>
      </c>
      <c r="H25728" t="s">
        <v>2937</v>
      </c>
      <c r="I25728" t="s">
        <v>2936</v>
      </c>
      <c r="J25728" s="40">
        <v>216.4</v>
      </c>
      <c r="K25728" s="40">
        <v>0</v>
      </c>
    </row>
    <row r="25729" spans="1:11" x14ac:dyDescent="0.35">
      <c r="A25729">
        <v>67025</v>
      </c>
      <c r="B25729" t="s">
        <v>428</v>
      </c>
      <c r="C25729" s="70">
        <v>0</v>
      </c>
      <c r="D25729" s="70">
        <v>0</v>
      </c>
      <c r="E25729" s="71">
        <v>44598</v>
      </c>
      <c r="F25729" t="s">
        <v>2935</v>
      </c>
      <c r="G25729" t="s">
        <v>2142</v>
      </c>
      <c r="H25729" t="s">
        <v>2934</v>
      </c>
      <c r="I25729" t="s">
        <v>2933</v>
      </c>
      <c r="J25729" s="40">
        <v>158.06</v>
      </c>
      <c r="K25729" s="40">
        <v>0</v>
      </c>
    </row>
    <row r="25730" spans="1:11" x14ac:dyDescent="0.35">
      <c r="A25730">
        <v>67025</v>
      </c>
      <c r="B25730" t="s">
        <v>428</v>
      </c>
      <c r="C25730" s="70">
        <v>0</v>
      </c>
      <c r="D25730" s="70">
        <v>0</v>
      </c>
      <c r="E25730" s="71">
        <v>44599</v>
      </c>
      <c r="F25730" t="s">
        <v>2932</v>
      </c>
      <c r="G25730" t="s">
        <v>2142</v>
      </c>
      <c r="H25730" t="s">
        <v>2931</v>
      </c>
      <c r="I25730" t="s">
        <v>2930</v>
      </c>
      <c r="J25730" s="40">
        <v>373.55</v>
      </c>
      <c r="K25730" s="40">
        <v>0</v>
      </c>
    </row>
    <row r="25731" spans="1:11" x14ac:dyDescent="0.35">
      <c r="A25731">
        <v>67025</v>
      </c>
      <c r="B25731" t="s">
        <v>428</v>
      </c>
      <c r="C25731" s="70">
        <v>0</v>
      </c>
      <c r="D25731" s="70">
        <v>0</v>
      </c>
      <c r="E25731" s="71">
        <v>44600</v>
      </c>
      <c r="F25731" t="s">
        <v>2929</v>
      </c>
      <c r="G25731" t="s">
        <v>2142</v>
      </c>
      <c r="H25731" t="s">
        <v>2928</v>
      </c>
      <c r="I25731" t="s">
        <v>2927</v>
      </c>
      <c r="J25731" s="40">
        <v>367.55</v>
      </c>
      <c r="K25731" s="40">
        <v>0</v>
      </c>
    </row>
    <row r="25732" spans="1:11" x14ac:dyDescent="0.35">
      <c r="A25732">
        <v>67025</v>
      </c>
      <c r="B25732" t="s">
        <v>428</v>
      </c>
      <c r="C25732" s="70">
        <v>0</v>
      </c>
      <c r="D25732" s="70">
        <v>0</v>
      </c>
      <c r="E25732" s="71">
        <v>44601</v>
      </c>
      <c r="F25732" t="s">
        <v>2926</v>
      </c>
      <c r="G25732" t="s">
        <v>2142</v>
      </c>
      <c r="H25732" t="s">
        <v>2925</v>
      </c>
      <c r="I25732" t="s">
        <v>2924</v>
      </c>
      <c r="J25732" s="40">
        <v>499.3</v>
      </c>
      <c r="K25732" s="40">
        <v>0</v>
      </c>
    </row>
    <row r="25733" spans="1:11" x14ac:dyDescent="0.35">
      <c r="A25733">
        <v>67025</v>
      </c>
      <c r="B25733" t="s">
        <v>428</v>
      </c>
      <c r="C25733" s="70">
        <v>0</v>
      </c>
      <c r="D25733" s="70">
        <v>0</v>
      </c>
      <c r="E25733" s="71">
        <v>44602</v>
      </c>
      <c r="F25733" t="s">
        <v>2923</v>
      </c>
      <c r="G25733" t="s">
        <v>2142</v>
      </c>
      <c r="H25733" t="s">
        <v>2922</v>
      </c>
      <c r="I25733" t="s">
        <v>2921</v>
      </c>
      <c r="J25733" s="40">
        <v>412.53</v>
      </c>
      <c r="K25733" s="40">
        <v>0</v>
      </c>
    </row>
    <row r="25734" spans="1:11" x14ac:dyDescent="0.35">
      <c r="A25734">
        <v>67025</v>
      </c>
      <c r="B25734" t="s">
        <v>428</v>
      </c>
      <c r="C25734" s="70">
        <v>0</v>
      </c>
      <c r="D25734" s="70">
        <v>0</v>
      </c>
      <c r="E25734" s="71">
        <v>44603</v>
      </c>
      <c r="F25734" t="s">
        <v>2920</v>
      </c>
      <c r="G25734" t="s">
        <v>2142</v>
      </c>
      <c r="H25734" t="s">
        <v>2919</v>
      </c>
      <c r="I25734" t="s">
        <v>2918</v>
      </c>
      <c r="J25734" s="40">
        <v>358.44</v>
      </c>
      <c r="K25734" s="40">
        <v>0</v>
      </c>
    </row>
    <row r="25735" spans="1:11" x14ac:dyDescent="0.35">
      <c r="A25735">
        <v>67025</v>
      </c>
      <c r="B25735" t="s">
        <v>428</v>
      </c>
      <c r="C25735" s="70">
        <v>0</v>
      </c>
      <c r="D25735" s="70">
        <v>0</v>
      </c>
      <c r="E25735" s="71">
        <v>44604</v>
      </c>
      <c r="F25735" t="s">
        <v>2917</v>
      </c>
      <c r="G25735" t="s">
        <v>2142</v>
      </c>
      <c r="H25735" t="s">
        <v>2916</v>
      </c>
      <c r="I25735" t="s">
        <v>2915</v>
      </c>
      <c r="J25735" s="40">
        <v>354.59</v>
      </c>
      <c r="K25735" s="40">
        <v>0</v>
      </c>
    </row>
    <row r="25736" spans="1:11" x14ac:dyDescent="0.35">
      <c r="A25736">
        <v>67025</v>
      </c>
      <c r="B25736" t="s">
        <v>428</v>
      </c>
      <c r="C25736" s="70">
        <v>0</v>
      </c>
      <c r="D25736" s="70">
        <v>0</v>
      </c>
      <c r="E25736" s="71">
        <v>44605</v>
      </c>
      <c r="F25736" t="s">
        <v>2914</v>
      </c>
      <c r="G25736" t="s">
        <v>2142</v>
      </c>
      <c r="H25736" t="s">
        <v>2913</v>
      </c>
      <c r="I25736" t="s">
        <v>2912</v>
      </c>
      <c r="J25736" s="40">
        <v>387.14</v>
      </c>
      <c r="K25736" s="40">
        <v>0</v>
      </c>
    </row>
    <row r="25737" spans="1:11" x14ac:dyDescent="0.35">
      <c r="A25737">
        <v>67025</v>
      </c>
      <c r="B25737" t="s">
        <v>428</v>
      </c>
      <c r="C25737" s="70">
        <v>0</v>
      </c>
      <c r="D25737" s="70">
        <v>0</v>
      </c>
      <c r="E25737" s="71">
        <v>44606</v>
      </c>
      <c r="F25737" t="s">
        <v>2911</v>
      </c>
      <c r="G25737" t="s">
        <v>2142</v>
      </c>
      <c r="H25737" t="s">
        <v>2910</v>
      </c>
      <c r="I25737" t="s">
        <v>2909</v>
      </c>
      <c r="J25737" s="40">
        <v>176.92</v>
      </c>
      <c r="K25737" s="40">
        <v>0</v>
      </c>
    </row>
    <row r="25738" spans="1:11" x14ac:dyDescent="0.35">
      <c r="A25738">
        <v>67025</v>
      </c>
      <c r="B25738" t="s">
        <v>428</v>
      </c>
      <c r="C25738" s="70">
        <v>0</v>
      </c>
      <c r="D25738" s="70">
        <v>0</v>
      </c>
      <c r="E25738" s="71">
        <v>44607</v>
      </c>
      <c r="F25738" t="s">
        <v>2908</v>
      </c>
      <c r="G25738" t="s">
        <v>2142</v>
      </c>
      <c r="H25738" t="s">
        <v>2907</v>
      </c>
      <c r="I25738" t="s">
        <v>2906</v>
      </c>
      <c r="J25738" s="40">
        <v>402.48</v>
      </c>
      <c r="K25738" s="40">
        <v>0</v>
      </c>
    </row>
    <row r="25739" spans="1:11" x14ac:dyDescent="0.35">
      <c r="A25739">
        <v>67025</v>
      </c>
      <c r="B25739" t="s">
        <v>428</v>
      </c>
      <c r="C25739" s="70">
        <v>0</v>
      </c>
      <c r="D25739" s="70">
        <v>0</v>
      </c>
      <c r="E25739" s="71">
        <v>44608</v>
      </c>
      <c r="F25739" t="s">
        <v>2905</v>
      </c>
      <c r="G25739" t="s">
        <v>2142</v>
      </c>
      <c r="H25739" t="s">
        <v>2904</v>
      </c>
      <c r="I25739" t="s">
        <v>2903</v>
      </c>
      <c r="J25739" s="40">
        <v>396.24</v>
      </c>
      <c r="K25739" s="40">
        <v>0</v>
      </c>
    </row>
    <row r="25740" spans="1:11" x14ac:dyDescent="0.35">
      <c r="A25740">
        <v>67025</v>
      </c>
      <c r="B25740" t="s">
        <v>428</v>
      </c>
      <c r="C25740" s="70">
        <v>0</v>
      </c>
      <c r="D25740" s="70">
        <v>0</v>
      </c>
      <c r="E25740" s="71">
        <v>44609</v>
      </c>
      <c r="F25740" t="s">
        <v>2902</v>
      </c>
      <c r="G25740" t="s">
        <v>2142</v>
      </c>
      <c r="H25740" t="s">
        <v>2901</v>
      </c>
      <c r="I25740" t="s">
        <v>2900</v>
      </c>
      <c r="J25740" s="40">
        <v>425.67</v>
      </c>
      <c r="K25740" s="40">
        <v>0</v>
      </c>
    </row>
    <row r="25741" spans="1:11" x14ac:dyDescent="0.35">
      <c r="A25741">
        <v>67025</v>
      </c>
      <c r="B25741" t="s">
        <v>428</v>
      </c>
      <c r="C25741" s="70">
        <v>0</v>
      </c>
      <c r="D25741" s="70">
        <v>0</v>
      </c>
      <c r="E25741" s="71">
        <v>44610</v>
      </c>
      <c r="F25741" t="s">
        <v>2899</v>
      </c>
      <c r="G25741" t="s">
        <v>2142</v>
      </c>
      <c r="H25741" t="s">
        <v>2898</v>
      </c>
      <c r="I25741" t="s">
        <v>2897</v>
      </c>
      <c r="J25741" s="40">
        <v>460.52</v>
      </c>
      <c r="K25741" s="40">
        <v>0</v>
      </c>
    </row>
    <row r="25742" spans="1:11" x14ac:dyDescent="0.35">
      <c r="A25742">
        <v>67025</v>
      </c>
      <c r="B25742" t="s">
        <v>428</v>
      </c>
      <c r="C25742" s="70">
        <v>0</v>
      </c>
      <c r="D25742" s="70">
        <v>0</v>
      </c>
      <c r="E25742" s="71">
        <v>44611</v>
      </c>
      <c r="F25742" t="s">
        <v>2896</v>
      </c>
      <c r="G25742" t="s">
        <v>2142</v>
      </c>
      <c r="H25742" t="s">
        <v>2895</v>
      </c>
      <c r="I25742" t="s">
        <v>2894</v>
      </c>
      <c r="J25742" s="40">
        <v>284.64999999999998</v>
      </c>
      <c r="K25742" s="40">
        <v>0</v>
      </c>
    </row>
    <row r="25743" spans="1:11" x14ac:dyDescent="0.35">
      <c r="A25743">
        <v>67025</v>
      </c>
      <c r="B25743" t="s">
        <v>428</v>
      </c>
      <c r="C25743" s="70">
        <v>0</v>
      </c>
      <c r="D25743" s="70">
        <v>0</v>
      </c>
      <c r="E25743" s="71">
        <v>44612</v>
      </c>
      <c r="F25743" t="s">
        <v>2893</v>
      </c>
      <c r="G25743" t="s">
        <v>2142</v>
      </c>
      <c r="H25743" t="s">
        <v>2892</v>
      </c>
      <c r="I25743" t="s">
        <v>2891</v>
      </c>
      <c r="J25743" s="40">
        <v>315.14</v>
      </c>
      <c r="K25743" s="40">
        <v>0</v>
      </c>
    </row>
    <row r="25744" spans="1:11" x14ac:dyDescent="0.35">
      <c r="A25744">
        <v>67025</v>
      </c>
      <c r="B25744" t="s">
        <v>428</v>
      </c>
      <c r="C25744" s="70">
        <v>0</v>
      </c>
      <c r="D25744" s="70">
        <v>0</v>
      </c>
      <c r="E25744" s="71">
        <v>44617</v>
      </c>
      <c r="F25744" t="s">
        <v>2890</v>
      </c>
      <c r="G25744" t="s">
        <v>2142</v>
      </c>
      <c r="H25744" t="s">
        <v>2889</v>
      </c>
      <c r="I25744" t="s">
        <v>2888</v>
      </c>
      <c r="J25744" s="40">
        <v>391.89</v>
      </c>
      <c r="K25744" s="40">
        <v>0</v>
      </c>
    </row>
    <row r="25745" spans="1:11" x14ac:dyDescent="0.35">
      <c r="A25745">
        <v>67025</v>
      </c>
      <c r="B25745" t="s">
        <v>428</v>
      </c>
      <c r="C25745" s="70">
        <v>0</v>
      </c>
      <c r="D25745" s="70">
        <v>0</v>
      </c>
      <c r="E25745" s="71">
        <v>44651</v>
      </c>
      <c r="F25745" t="s">
        <v>2887</v>
      </c>
      <c r="G25745" t="s">
        <v>1912</v>
      </c>
      <c r="J25745" s="40">
        <v>14500</v>
      </c>
      <c r="K25745" s="40">
        <v>0</v>
      </c>
    </row>
    <row r="25746" spans="1:11" x14ac:dyDescent="0.35">
      <c r="A25746">
        <v>67025</v>
      </c>
      <c r="B25746" t="s">
        <v>428</v>
      </c>
      <c r="C25746" s="70">
        <v>0</v>
      </c>
      <c r="D25746" s="70">
        <v>0</v>
      </c>
      <c r="E25746" s="71">
        <v>44652</v>
      </c>
      <c r="F25746" t="s">
        <v>2886</v>
      </c>
      <c r="G25746" t="s">
        <v>1912</v>
      </c>
      <c r="J25746" s="40">
        <v>-14500</v>
      </c>
      <c r="K25746" s="40">
        <v>0</v>
      </c>
    </row>
    <row r="25747" spans="1:11" x14ac:dyDescent="0.35">
      <c r="A25747">
        <v>67025</v>
      </c>
      <c r="B25747" t="s">
        <v>428</v>
      </c>
      <c r="C25747" s="70">
        <v>0</v>
      </c>
      <c r="D25747" s="70">
        <v>0</v>
      </c>
      <c r="E25747" s="71">
        <v>44652</v>
      </c>
      <c r="F25747" t="s">
        <v>2885</v>
      </c>
      <c r="G25747" t="s">
        <v>2142</v>
      </c>
      <c r="H25747" t="s">
        <v>2884</v>
      </c>
      <c r="I25747" t="s">
        <v>2883</v>
      </c>
      <c r="J25747" s="40">
        <v>357.82</v>
      </c>
      <c r="K25747" s="40">
        <v>0</v>
      </c>
    </row>
    <row r="25748" spans="1:11" x14ac:dyDescent="0.35">
      <c r="A25748">
        <v>67025</v>
      </c>
      <c r="B25748" t="s">
        <v>428</v>
      </c>
      <c r="C25748" s="70">
        <v>0</v>
      </c>
      <c r="D25748" s="70">
        <v>0</v>
      </c>
      <c r="E25748" s="71">
        <v>44652</v>
      </c>
      <c r="F25748" t="s">
        <v>2882</v>
      </c>
      <c r="G25748" t="s">
        <v>2142</v>
      </c>
      <c r="H25748" t="s">
        <v>2881</v>
      </c>
      <c r="I25748" t="s">
        <v>2880</v>
      </c>
      <c r="J25748" s="40">
        <v>497.3</v>
      </c>
      <c r="K25748" s="40">
        <v>0</v>
      </c>
    </row>
    <row r="25749" spans="1:11" x14ac:dyDescent="0.35">
      <c r="A25749">
        <v>67025</v>
      </c>
      <c r="B25749" t="s">
        <v>428</v>
      </c>
      <c r="C25749" s="70">
        <v>0</v>
      </c>
      <c r="D25749" s="70">
        <v>0</v>
      </c>
      <c r="E25749" s="71">
        <v>44653</v>
      </c>
      <c r="F25749" t="s">
        <v>2879</v>
      </c>
      <c r="G25749" t="s">
        <v>2142</v>
      </c>
      <c r="H25749" t="s">
        <v>2878</v>
      </c>
      <c r="I25749" t="s">
        <v>2877</v>
      </c>
      <c r="J25749" s="40">
        <v>315.35000000000002</v>
      </c>
      <c r="K25749" s="40">
        <v>0</v>
      </c>
    </row>
    <row r="25750" spans="1:11" x14ac:dyDescent="0.35">
      <c r="A25750">
        <v>67025</v>
      </c>
      <c r="B25750" t="s">
        <v>428</v>
      </c>
      <c r="C25750" s="70">
        <v>0</v>
      </c>
      <c r="D25750" s="70">
        <v>0</v>
      </c>
      <c r="E25750" s="71">
        <v>44654</v>
      </c>
      <c r="F25750" t="s">
        <v>2876</v>
      </c>
      <c r="G25750" t="s">
        <v>2142</v>
      </c>
      <c r="H25750" t="s">
        <v>2875</v>
      </c>
      <c r="I25750" t="s">
        <v>2874</v>
      </c>
      <c r="J25750" s="40">
        <v>323.14</v>
      </c>
      <c r="K25750" s="40">
        <v>0</v>
      </c>
    </row>
    <row r="25751" spans="1:11" x14ac:dyDescent="0.35">
      <c r="A25751">
        <v>67025</v>
      </c>
      <c r="B25751" t="s">
        <v>428</v>
      </c>
      <c r="C25751" s="70">
        <v>0</v>
      </c>
      <c r="D25751" s="70">
        <v>0</v>
      </c>
      <c r="E25751" s="71">
        <v>44655</v>
      </c>
      <c r="F25751" t="s">
        <v>2873</v>
      </c>
      <c r="G25751" t="s">
        <v>2142</v>
      </c>
      <c r="H25751" t="s">
        <v>2872</v>
      </c>
      <c r="I25751" t="s">
        <v>2871</v>
      </c>
      <c r="J25751" s="40">
        <v>415.91</v>
      </c>
      <c r="K25751" s="40">
        <v>0</v>
      </c>
    </row>
    <row r="25752" spans="1:11" x14ac:dyDescent="0.35">
      <c r="A25752">
        <v>67025</v>
      </c>
      <c r="B25752" t="s">
        <v>428</v>
      </c>
      <c r="C25752" s="70">
        <v>0</v>
      </c>
      <c r="D25752" s="70">
        <v>0</v>
      </c>
      <c r="E25752" s="71">
        <v>44656</v>
      </c>
      <c r="F25752" t="s">
        <v>2870</v>
      </c>
      <c r="G25752" t="s">
        <v>2142</v>
      </c>
      <c r="H25752" t="s">
        <v>2869</v>
      </c>
      <c r="I25752" t="s">
        <v>2868</v>
      </c>
      <c r="J25752" s="40">
        <v>424.72</v>
      </c>
      <c r="K25752" s="40">
        <v>0</v>
      </c>
    </row>
    <row r="25753" spans="1:11" x14ac:dyDescent="0.35">
      <c r="A25753">
        <v>67025</v>
      </c>
      <c r="B25753" t="s">
        <v>428</v>
      </c>
      <c r="C25753" s="70">
        <v>0</v>
      </c>
      <c r="D25753" s="70">
        <v>0</v>
      </c>
      <c r="E25753" s="71">
        <v>44657</v>
      </c>
      <c r="F25753" t="s">
        <v>2867</v>
      </c>
      <c r="G25753" t="s">
        <v>2142</v>
      </c>
      <c r="H25753" t="s">
        <v>2866</v>
      </c>
      <c r="I25753" t="s">
        <v>2865</v>
      </c>
      <c r="J25753" s="40">
        <v>508.48</v>
      </c>
      <c r="K25753" s="40">
        <v>0</v>
      </c>
    </row>
    <row r="25754" spans="1:11" x14ac:dyDescent="0.35">
      <c r="A25754">
        <v>67025</v>
      </c>
      <c r="B25754" t="s">
        <v>428</v>
      </c>
      <c r="C25754" s="70">
        <v>0</v>
      </c>
      <c r="D25754" s="70">
        <v>0</v>
      </c>
      <c r="E25754" s="71">
        <v>44658</v>
      </c>
      <c r="F25754" t="s">
        <v>2864</v>
      </c>
      <c r="G25754" t="s">
        <v>2142</v>
      </c>
      <c r="H25754" t="s">
        <v>2863</v>
      </c>
      <c r="I25754" t="s">
        <v>2862</v>
      </c>
      <c r="J25754" s="40">
        <v>655.48</v>
      </c>
      <c r="K25754" s="40">
        <v>0</v>
      </c>
    </row>
    <row r="25755" spans="1:11" x14ac:dyDescent="0.35">
      <c r="A25755">
        <v>67025</v>
      </c>
      <c r="B25755" t="s">
        <v>428</v>
      </c>
      <c r="C25755" s="70">
        <v>0</v>
      </c>
      <c r="D25755" s="70">
        <v>0</v>
      </c>
      <c r="E25755" s="71">
        <v>44659</v>
      </c>
      <c r="F25755" t="s">
        <v>2861</v>
      </c>
      <c r="G25755" t="s">
        <v>2142</v>
      </c>
      <c r="H25755" t="s">
        <v>2860</v>
      </c>
      <c r="I25755" t="s">
        <v>2859</v>
      </c>
      <c r="J25755" s="40">
        <v>446.56</v>
      </c>
      <c r="K25755" s="40">
        <v>0</v>
      </c>
    </row>
    <row r="25756" spans="1:11" x14ac:dyDescent="0.35">
      <c r="A25756">
        <v>67025</v>
      </c>
      <c r="B25756" t="s">
        <v>428</v>
      </c>
      <c r="C25756" s="70">
        <v>0</v>
      </c>
      <c r="D25756" s="70">
        <v>0</v>
      </c>
      <c r="E25756" s="71">
        <v>44660</v>
      </c>
      <c r="F25756" t="s">
        <v>2858</v>
      </c>
      <c r="G25756" t="s">
        <v>2142</v>
      </c>
      <c r="H25756" t="s">
        <v>2857</v>
      </c>
      <c r="I25756" t="s">
        <v>2856</v>
      </c>
      <c r="J25756" s="40">
        <v>314.2</v>
      </c>
      <c r="K25756" s="40">
        <v>0</v>
      </c>
    </row>
    <row r="25757" spans="1:11" x14ac:dyDescent="0.35">
      <c r="A25757">
        <v>67025</v>
      </c>
      <c r="B25757" t="s">
        <v>428</v>
      </c>
      <c r="C25757" s="70">
        <v>0</v>
      </c>
      <c r="D25757" s="70">
        <v>0</v>
      </c>
      <c r="E25757" s="71">
        <v>44661</v>
      </c>
      <c r="F25757" t="s">
        <v>2855</v>
      </c>
      <c r="G25757" t="s">
        <v>2142</v>
      </c>
      <c r="H25757" t="s">
        <v>2854</v>
      </c>
      <c r="I25757" t="s">
        <v>2853</v>
      </c>
      <c r="J25757" s="40">
        <v>266.52</v>
      </c>
      <c r="K25757" s="40">
        <v>0</v>
      </c>
    </row>
    <row r="25758" spans="1:11" x14ac:dyDescent="0.35">
      <c r="A25758">
        <v>67025</v>
      </c>
      <c r="B25758" t="s">
        <v>428</v>
      </c>
      <c r="C25758" s="70">
        <v>0</v>
      </c>
      <c r="D25758" s="70">
        <v>0</v>
      </c>
      <c r="E25758" s="71">
        <v>44662</v>
      </c>
      <c r="F25758" t="s">
        <v>2852</v>
      </c>
      <c r="G25758" t="s">
        <v>2142</v>
      </c>
      <c r="H25758" t="s">
        <v>2851</v>
      </c>
      <c r="I25758" t="s">
        <v>2850</v>
      </c>
      <c r="J25758" s="40">
        <v>294.83</v>
      </c>
      <c r="K25758" s="40">
        <v>0</v>
      </c>
    </row>
    <row r="25759" spans="1:11" x14ac:dyDescent="0.35">
      <c r="A25759">
        <v>67025</v>
      </c>
      <c r="B25759" t="s">
        <v>428</v>
      </c>
      <c r="C25759" s="70">
        <v>0</v>
      </c>
      <c r="D25759" s="70">
        <v>0</v>
      </c>
      <c r="E25759" s="71">
        <v>44663</v>
      </c>
      <c r="F25759" t="s">
        <v>2849</v>
      </c>
      <c r="G25759" t="s">
        <v>2142</v>
      </c>
      <c r="H25759" t="s">
        <v>2848</v>
      </c>
      <c r="I25759" t="s">
        <v>2847</v>
      </c>
      <c r="J25759" s="40">
        <v>324.42</v>
      </c>
      <c r="K25759" s="40">
        <v>0</v>
      </c>
    </row>
    <row r="25760" spans="1:11" x14ac:dyDescent="0.35">
      <c r="A25760">
        <v>67025</v>
      </c>
      <c r="B25760" t="s">
        <v>428</v>
      </c>
      <c r="C25760" s="70">
        <v>0</v>
      </c>
      <c r="D25760" s="70">
        <v>0</v>
      </c>
      <c r="E25760" s="71">
        <v>44667</v>
      </c>
      <c r="F25760" t="s">
        <v>2846</v>
      </c>
      <c r="G25760" t="s">
        <v>2142</v>
      </c>
      <c r="H25760" t="s">
        <v>2845</v>
      </c>
      <c r="I25760" t="s">
        <v>2844</v>
      </c>
      <c r="J25760" s="40">
        <v>1157.93</v>
      </c>
      <c r="K25760" s="40">
        <v>0</v>
      </c>
    </row>
    <row r="25761" spans="1:11" x14ac:dyDescent="0.35">
      <c r="A25761">
        <v>67025</v>
      </c>
      <c r="B25761" t="s">
        <v>428</v>
      </c>
      <c r="C25761" s="70">
        <v>0</v>
      </c>
      <c r="D25761" s="70">
        <v>0</v>
      </c>
      <c r="E25761" s="71">
        <v>44668</v>
      </c>
      <c r="F25761" t="s">
        <v>2843</v>
      </c>
      <c r="G25761" t="s">
        <v>2142</v>
      </c>
      <c r="H25761" t="s">
        <v>2842</v>
      </c>
      <c r="I25761" t="s">
        <v>2841</v>
      </c>
      <c r="J25761" s="40">
        <v>175.76</v>
      </c>
      <c r="K25761" s="40">
        <v>0</v>
      </c>
    </row>
    <row r="25762" spans="1:11" x14ac:dyDescent="0.35">
      <c r="A25762">
        <v>67025</v>
      </c>
      <c r="B25762" t="s">
        <v>428</v>
      </c>
      <c r="C25762" s="70">
        <v>0</v>
      </c>
      <c r="D25762" s="70">
        <v>0</v>
      </c>
      <c r="E25762" s="71">
        <v>44669</v>
      </c>
      <c r="F25762" t="s">
        <v>2840</v>
      </c>
      <c r="G25762" t="s">
        <v>2142</v>
      </c>
      <c r="H25762" t="s">
        <v>2839</v>
      </c>
      <c r="I25762" t="s">
        <v>2838</v>
      </c>
      <c r="J25762" s="40">
        <v>282.22000000000003</v>
      </c>
      <c r="K25762" s="40">
        <v>0</v>
      </c>
    </row>
    <row r="25763" spans="1:11" x14ac:dyDescent="0.35">
      <c r="A25763">
        <v>67025</v>
      </c>
      <c r="B25763" t="s">
        <v>428</v>
      </c>
      <c r="C25763" s="70">
        <v>0</v>
      </c>
      <c r="D25763" s="70">
        <v>0</v>
      </c>
      <c r="E25763" s="71">
        <v>44670</v>
      </c>
      <c r="F25763" t="s">
        <v>2837</v>
      </c>
      <c r="G25763" t="s">
        <v>2142</v>
      </c>
      <c r="H25763" t="s">
        <v>2836</v>
      </c>
      <c r="I25763" t="s">
        <v>2835</v>
      </c>
      <c r="J25763" s="40">
        <v>257.04000000000002</v>
      </c>
      <c r="K25763" s="40">
        <v>0</v>
      </c>
    </row>
    <row r="25764" spans="1:11" x14ac:dyDescent="0.35">
      <c r="A25764">
        <v>67025</v>
      </c>
      <c r="B25764" t="s">
        <v>428</v>
      </c>
      <c r="C25764" s="70">
        <v>0</v>
      </c>
      <c r="D25764" s="70">
        <v>0</v>
      </c>
      <c r="E25764" s="71">
        <v>44671</v>
      </c>
      <c r="F25764" t="s">
        <v>2834</v>
      </c>
      <c r="G25764" t="s">
        <v>2142</v>
      </c>
      <c r="H25764" t="s">
        <v>2833</v>
      </c>
      <c r="I25764" t="s">
        <v>2832</v>
      </c>
      <c r="J25764" s="40">
        <v>194.45</v>
      </c>
      <c r="K25764" s="40">
        <v>0</v>
      </c>
    </row>
    <row r="25765" spans="1:11" x14ac:dyDescent="0.35">
      <c r="A25765">
        <v>67025</v>
      </c>
      <c r="B25765" t="s">
        <v>428</v>
      </c>
      <c r="C25765" s="70">
        <v>0</v>
      </c>
      <c r="D25765" s="70">
        <v>0</v>
      </c>
      <c r="E25765" s="71">
        <v>44672</v>
      </c>
      <c r="F25765" t="s">
        <v>2831</v>
      </c>
      <c r="G25765" t="s">
        <v>2142</v>
      </c>
      <c r="H25765" t="s">
        <v>2830</v>
      </c>
      <c r="I25765" t="s">
        <v>2829</v>
      </c>
      <c r="J25765" s="40">
        <v>322.94</v>
      </c>
      <c r="K25765" s="40">
        <v>0</v>
      </c>
    </row>
    <row r="25766" spans="1:11" x14ac:dyDescent="0.35">
      <c r="A25766">
        <v>67025</v>
      </c>
      <c r="B25766" t="s">
        <v>428</v>
      </c>
      <c r="C25766" s="70">
        <v>0</v>
      </c>
      <c r="D25766" s="70">
        <v>0</v>
      </c>
      <c r="E25766" s="71">
        <v>44673</v>
      </c>
      <c r="F25766" t="s">
        <v>2828</v>
      </c>
      <c r="G25766" t="s">
        <v>2142</v>
      </c>
      <c r="H25766" t="s">
        <v>2827</v>
      </c>
      <c r="I25766" t="s">
        <v>2826</v>
      </c>
      <c r="J25766" s="40">
        <v>265.2</v>
      </c>
      <c r="K25766" s="40">
        <v>0</v>
      </c>
    </row>
    <row r="25767" spans="1:11" x14ac:dyDescent="0.35">
      <c r="A25767">
        <v>67025</v>
      </c>
      <c r="B25767" t="s">
        <v>428</v>
      </c>
      <c r="C25767" s="70">
        <v>0</v>
      </c>
      <c r="D25767" s="70">
        <v>0</v>
      </c>
      <c r="E25767" s="71">
        <v>44674</v>
      </c>
      <c r="F25767" t="s">
        <v>2825</v>
      </c>
      <c r="G25767" t="s">
        <v>2142</v>
      </c>
      <c r="H25767" t="s">
        <v>2824</v>
      </c>
      <c r="I25767" t="s">
        <v>2823</v>
      </c>
      <c r="J25767" s="40">
        <v>294.87</v>
      </c>
      <c r="K25767" s="40">
        <v>0</v>
      </c>
    </row>
    <row r="25768" spans="1:11" x14ac:dyDescent="0.35">
      <c r="A25768">
        <v>67025</v>
      </c>
      <c r="B25768" t="s">
        <v>428</v>
      </c>
      <c r="C25768" s="70">
        <v>0</v>
      </c>
      <c r="D25768" s="70">
        <v>0</v>
      </c>
      <c r="E25768" s="71">
        <v>44675</v>
      </c>
      <c r="F25768" t="s">
        <v>2822</v>
      </c>
      <c r="G25768" t="s">
        <v>2142</v>
      </c>
      <c r="H25768" t="s">
        <v>2821</v>
      </c>
      <c r="I25768" t="s">
        <v>2820</v>
      </c>
      <c r="J25768" s="40">
        <v>228.48</v>
      </c>
      <c r="K25768" s="40">
        <v>0</v>
      </c>
    </row>
    <row r="25769" spans="1:11" x14ac:dyDescent="0.35">
      <c r="A25769">
        <v>67025</v>
      </c>
      <c r="B25769" t="s">
        <v>428</v>
      </c>
      <c r="C25769" s="70">
        <v>0</v>
      </c>
      <c r="D25769" s="70">
        <v>0</v>
      </c>
      <c r="E25769" s="71">
        <v>44676</v>
      </c>
      <c r="F25769" t="s">
        <v>2819</v>
      </c>
      <c r="G25769" t="s">
        <v>2142</v>
      </c>
      <c r="H25769" t="s">
        <v>2818</v>
      </c>
      <c r="I25769" t="s">
        <v>2817</v>
      </c>
      <c r="J25769" s="40">
        <v>136.61000000000001</v>
      </c>
      <c r="K25769" s="40">
        <v>0</v>
      </c>
    </row>
    <row r="25770" spans="1:11" x14ac:dyDescent="0.35">
      <c r="A25770">
        <v>67025</v>
      </c>
      <c r="B25770" t="s">
        <v>428</v>
      </c>
      <c r="C25770" s="70">
        <v>0</v>
      </c>
      <c r="D25770" s="70">
        <v>0</v>
      </c>
      <c r="E25770" s="71">
        <v>44677</v>
      </c>
      <c r="F25770" t="s">
        <v>2816</v>
      </c>
      <c r="G25770" t="s">
        <v>2142</v>
      </c>
      <c r="H25770" t="s">
        <v>2815</v>
      </c>
      <c r="I25770" t="s">
        <v>2814</v>
      </c>
      <c r="J25770" s="40">
        <v>232.86</v>
      </c>
      <c r="K25770" s="40">
        <v>0</v>
      </c>
    </row>
    <row r="25771" spans="1:11" x14ac:dyDescent="0.35">
      <c r="A25771">
        <v>67025</v>
      </c>
      <c r="B25771" t="s">
        <v>428</v>
      </c>
      <c r="C25771" s="70">
        <v>0</v>
      </c>
      <c r="D25771" s="70">
        <v>0</v>
      </c>
      <c r="E25771" s="71">
        <v>44678</v>
      </c>
      <c r="F25771" t="s">
        <v>2813</v>
      </c>
      <c r="G25771" t="s">
        <v>2142</v>
      </c>
      <c r="H25771" t="s">
        <v>2812</v>
      </c>
      <c r="I25771" t="s">
        <v>2811</v>
      </c>
      <c r="J25771" s="40">
        <v>352.97</v>
      </c>
      <c r="K25771" s="40">
        <v>0</v>
      </c>
    </row>
    <row r="25772" spans="1:11" x14ac:dyDescent="0.35">
      <c r="A25772">
        <v>67025</v>
      </c>
      <c r="B25772" t="s">
        <v>428</v>
      </c>
      <c r="C25772" s="70">
        <v>0</v>
      </c>
      <c r="D25772" s="70">
        <v>0</v>
      </c>
      <c r="E25772" s="71">
        <v>44679</v>
      </c>
      <c r="F25772" t="s">
        <v>2810</v>
      </c>
      <c r="G25772" t="s">
        <v>2142</v>
      </c>
      <c r="H25772" t="s">
        <v>2809</v>
      </c>
      <c r="I25772" t="s">
        <v>2808</v>
      </c>
      <c r="J25772" s="40">
        <v>393.21</v>
      </c>
      <c r="K25772" s="40">
        <v>0</v>
      </c>
    </row>
    <row r="25773" spans="1:11" x14ac:dyDescent="0.35">
      <c r="A25773">
        <v>67025</v>
      </c>
      <c r="B25773" t="s">
        <v>428</v>
      </c>
      <c r="C25773" s="70">
        <v>0</v>
      </c>
      <c r="D25773" s="70">
        <v>0</v>
      </c>
      <c r="E25773" s="71">
        <v>44680</v>
      </c>
      <c r="F25773" t="s">
        <v>2807</v>
      </c>
      <c r="G25773" t="s">
        <v>2142</v>
      </c>
      <c r="H25773" t="s">
        <v>2806</v>
      </c>
      <c r="I25773" t="s">
        <v>2805</v>
      </c>
      <c r="J25773" s="40">
        <v>274.58999999999997</v>
      </c>
      <c r="K25773" s="40">
        <v>0</v>
      </c>
    </row>
    <row r="25774" spans="1:11" x14ac:dyDescent="0.35">
      <c r="A25774">
        <v>67025</v>
      </c>
      <c r="B25774" t="s">
        <v>428</v>
      </c>
      <c r="C25774" s="70">
        <v>0</v>
      </c>
      <c r="D25774" s="70">
        <v>0</v>
      </c>
      <c r="E25774" s="71">
        <v>44681</v>
      </c>
      <c r="F25774" t="s">
        <v>2804</v>
      </c>
      <c r="G25774" t="s">
        <v>2142</v>
      </c>
      <c r="H25774" t="s">
        <v>2803</v>
      </c>
      <c r="I25774" t="s">
        <v>2802</v>
      </c>
      <c r="J25774" s="40">
        <v>294.67</v>
      </c>
      <c r="K25774" s="40">
        <v>0</v>
      </c>
    </row>
    <row r="25775" spans="1:11" x14ac:dyDescent="0.35">
      <c r="A25775">
        <v>67025</v>
      </c>
      <c r="B25775" t="s">
        <v>428</v>
      </c>
      <c r="C25775" s="70">
        <v>0</v>
      </c>
      <c r="D25775" s="70">
        <v>0</v>
      </c>
      <c r="E25775" s="71">
        <v>44681</v>
      </c>
      <c r="F25775" t="s">
        <v>2801</v>
      </c>
      <c r="G25775" t="s">
        <v>1912</v>
      </c>
      <c r="J25775" s="40">
        <v>14790</v>
      </c>
      <c r="K25775" s="40">
        <v>0</v>
      </c>
    </row>
    <row r="25776" spans="1:11" x14ac:dyDescent="0.35">
      <c r="A25776">
        <v>67025</v>
      </c>
      <c r="B25776" t="s">
        <v>428</v>
      </c>
      <c r="C25776" s="70">
        <v>0</v>
      </c>
      <c r="D25776" s="70">
        <v>0</v>
      </c>
      <c r="E25776" s="71">
        <v>44682</v>
      </c>
      <c r="F25776" t="s">
        <v>2800</v>
      </c>
      <c r="G25776" t="s">
        <v>1912</v>
      </c>
      <c r="J25776" s="40">
        <v>-14790</v>
      </c>
      <c r="K25776" s="40">
        <v>0</v>
      </c>
    </row>
    <row r="25777" spans="1:11" x14ac:dyDescent="0.35">
      <c r="A25777">
        <v>67025</v>
      </c>
      <c r="B25777" t="s">
        <v>428</v>
      </c>
      <c r="C25777" s="70">
        <v>0</v>
      </c>
      <c r="D25777" s="70">
        <v>0</v>
      </c>
      <c r="E25777" s="71">
        <v>44712</v>
      </c>
      <c r="F25777" t="s">
        <v>2799</v>
      </c>
      <c r="G25777" t="s">
        <v>1912</v>
      </c>
      <c r="J25777" s="40">
        <v>22192.77</v>
      </c>
      <c r="K25777" s="40">
        <v>0</v>
      </c>
    </row>
    <row r="25778" spans="1:11" x14ac:dyDescent="0.35">
      <c r="A25778">
        <v>67025</v>
      </c>
      <c r="B25778" t="s">
        <v>428</v>
      </c>
      <c r="C25778" s="70">
        <v>0</v>
      </c>
      <c r="D25778" s="70">
        <v>0</v>
      </c>
      <c r="E25778" s="71">
        <v>44713</v>
      </c>
      <c r="F25778" t="s">
        <v>2798</v>
      </c>
      <c r="G25778" t="s">
        <v>1912</v>
      </c>
      <c r="J25778" s="40">
        <v>-22192.77</v>
      </c>
      <c r="K25778" s="40">
        <v>0</v>
      </c>
    </row>
    <row r="25779" spans="1:11" x14ac:dyDescent="0.35">
      <c r="A25779">
        <v>67025</v>
      </c>
      <c r="B25779" t="s">
        <v>428</v>
      </c>
      <c r="C25779" s="70">
        <v>0</v>
      </c>
      <c r="D25779" s="70">
        <v>0</v>
      </c>
      <c r="E25779" s="71">
        <v>44713</v>
      </c>
      <c r="F25779" t="s">
        <v>2797</v>
      </c>
      <c r="G25779" t="s">
        <v>2142</v>
      </c>
      <c r="H25779" t="s">
        <v>2796</v>
      </c>
      <c r="I25779" t="s">
        <v>2795</v>
      </c>
      <c r="J25779" s="40">
        <v>416.15</v>
      </c>
      <c r="K25779" s="40">
        <v>0</v>
      </c>
    </row>
    <row r="25780" spans="1:11" x14ac:dyDescent="0.35">
      <c r="A25780">
        <v>67025</v>
      </c>
      <c r="B25780" t="s">
        <v>428</v>
      </c>
      <c r="C25780" s="70">
        <v>0</v>
      </c>
      <c r="D25780" s="70">
        <v>0</v>
      </c>
      <c r="E25780" s="71">
        <v>44713</v>
      </c>
      <c r="F25780" t="s">
        <v>2794</v>
      </c>
      <c r="G25780" t="s">
        <v>2142</v>
      </c>
      <c r="H25780" t="s">
        <v>2793</v>
      </c>
      <c r="I25780" t="s">
        <v>2792</v>
      </c>
      <c r="J25780" s="40">
        <v>315.12</v>
      </c>
      <c r="K25780" s="40">
        <v>0</v>
      </c>
    </row>
    <row r="25781" spans="1:11" x14ac:dyDescent="0.35">
      <c r="A25781">
        <v>67025</v>
      </c>
      <c r="B25781" t="s">
        <v>428</v>
      </c>
      <c r="C25781" s="70">
        <v>0</v>
      </c>
      <c r="D25781" s="70">
        <v>0</v>
      </c>
      <c r="E25781" s="71">
        <v>44713</v>
      </c>
      <c r="F25781" t="s">
        <v>2791</v>
      </c>
      <c r="G25781" t="s">
        <v>2142</v>
      </c>
      <c r="H25781" t="s">
        <v>2790</v>
      </c>
      <c r="I25781" t="s">
        <v>2789</v>
      </c>
      <c r="J25781" s="40">
        <v>344.9</v>
      </c>
      <c r="K25781" s="40">
        <v>0</v>
      </c>
    </row>
    <row r="25782" spans="1:11" x14ac:dyDescent="0.35">
      <c r="A25782">
        <v>67025</v>
      </c>
      <c r="B25782" t="s">
        <v>428</v>
      </c>
      <c r="C25782" s="70">
        <v>0</v>
      </c>
      <c r="D25782" s="70">
        <v>0</v>
      </c>
      <c r="E25782" s="71">
        <v>44713</v>
      </c>
      <c r="F25782" t="s">
        <v>2788</v>
      </c>
      <c r="G25782" t="s">
        <v>2142</v>
      </c>
      <c r="H25782" t="s">
        <v>2787</v>
      </c>
      <c r="I25782" t="s">
        <v>2786</v>
      </c>
      <c r="J25782" s="40">
        <v>307.45</v>
      </c>
      <c r="K25782" s="40">
        <v>0</v>
      </c>
    </row>
    <row r="25783" spans="1:11" x14ac:dyDescent="0.35">
      <c r="A25783">
        <v>67025</v>
      </c>
      <c r="B25783" t="s">
        <v>428</v>
      </c>
      <c r="C25783" s="70">
        <v>0</v>
      </c>
      <c r="D25783" s="70">
        <v>0</v>
      </c>
      <c r="E25783" s="71">
        <v>44713</v>
      </c>
      <c r="F25783" t="s">
        <v>2785</v>
      </c>
      <c r="G25783" t="s">
        <v>2142</v>
      </c>
      <c r="H25783" t="s">
        <v>2784</v>
      </c>
      <c r="I25783" t="s">
        <v>2783</v>
      </c>
      <c r="J25783" s="40">
        <v>700.05</v>
      </c>
      <c r="K25783" s="40">
        <v>0</v>
      </c>
    </row>
    <row r="25784" spans="1:11" x14ac:dyDescent="0.35">
      <c r="A25784">
        <v>67025</v>
      </c>
      <c r="B25784" t="s">
        <v>428</v>
      </c>
      <c r="C25784" s="70">
        <v>0</v>
      </c>
      <c r="D25784" s="70">
        <v>0</v>
      </c>
      <c r="E25784" s="71">
        <v>44713</v>
      </c>
      <c r="F25784" t="s">
        <v>2782</v>
      </c>
      <c r="G25784" t="s">
        <v>2142</v>
      </c>
      <c r="H25784" t="s">
        <v>2781</v>
      </c>
      <c r="I25784" t="s">
        <v>2780</v>
      </c>
      <c r="J25784" s="40">
        <v>173.93</v>
      </c>
      <c r="K25784" s="40">
        <v>0</v>
      </c>
    </row>
    <row r="25785" spans="1:11" x14ac:dyDescent="0.35">
      <c r="A25785">
        <v>67025</v>
      </c>
      <c r="B25785" t="s">
        <v>428</v>
      </c>
      <c r="C25785" s="70">
        <v>0</v>
      </c>
      <c r="D25785" s="70">
        <v>0</v>
      </c>
      <c r="E25785" s="71">
        <v>44713</v>
      </c>
      <c r="F25785" t="s">
        <v>2779</v>
      </c>
      <c r="G25785" t="s">
        <v>2142</v>
      </c>
      <c r="H25785" t="s">
        <v>2778</v>
      </c>
      <c r="I25785" t="s">
        <v>2777</v>
      </c>
      <c r="J25785" s="40">
        <v>311.54000000000002</v>
      </c>
      <c r="K25785" s="40">
        <v>0</v>
      </c>
    </row>
    <row r="25786" spans="1:11" x14ac:dyDescent="0.35">
      <c r="A25786">
        <v>67025</v>
      </c>
      <c r="B25786" t="s">
        <v>428</v>
      </c>
      <c r="C25786" s="70">
        <v>0</v>
      </c>
      <c r="D25786" s="70">
        <v>0</v>
      </c>
      <c r="E25786" s="71">
        <v>44713</v>
      </c>
      <c r="F25786" t="s">
        <v>2776</v>
      </c>
      <c r="G25786" t="s">
        <v>2142</v>
      </c>
      <c r="H25786" t="s">
        <v>2775</v>
      </c>
      <c r="I25786" t="s">
        <v>2774</v>
      </c>
      <c r="J25786" s="40">
        <v>379.91</v>
      </c>
      <c r="K25786" s="40">
        <v>0</v>
      </c>
    </row>
    <row r="25787" spans="1:11" x14ac:dyDescent="0.35">
      <c r="A25787">
        <v>67025</v>
      </c>
      <c r="B25787" t="s">
        <v>428</v>
      </c>
      <c r="C25787" s="70">
        <v>0</v>
      </c>
      <c r="D25787" s="70">
        <v>0</v>
      </c>
      <c r="E25787" s="71">
        <v>44713</v>
      </c>
      <c r="F25787" t="s">
        <v>2773</v>
      </c>
      <c r="G25787" t="s">
        <v>2142</v>
      </c>
      <c r="H25787" t="s">
        <v>2772</v>
      </c>
      <c r="I25787" t="s">
        <v>2771</v>
      </c>
      <c r="J25787" s="40">
        <v>293.16000000000003</v>
      </c>
      <c r="K25787" s="40">
        <v>0</v>
      </c>
    </row>
    <row r="25788" spans="1:11" x14ac:dyDescent="0.35">
      <c r="A25788">
        <v>67025</v>
      </c>
      <c r="B25788" t="s">
        <v>428</v>
      </c>
      <c r="C25788" s="70">
        <v>0</v>
      </c>
      <c r="D25788" s="70">
        <v>0</v>
      </c>
      <c r="E25788" s="71">
        <v>44713</v>
      </c>
      <c r="F25788" t="s">
        <v>2770</v>
      </c>
      <c r="G25788" t="s">
        <v>2142</v>
      </c>
      <c r="H25788" t="s">
        <v>2769</v>
      </c>
      <c r="I25788" t="s">
        <v>2768</v>
      </c>
      <c r="J25788" s="40">
        <v>403.72</v>
      </c>
      <c r="K25788" s="40">
        <v>0</v>
      </c>
    </row>
    <row r="25789" spans="1:11" x14ac:dyDescent="0.35">
      <c r="A25789">
        <v>67025</v>
      </c>
      <c r="B25789" t="s">
        <v>428</v>
      </c>
      <c r="C25789" s="70">
        <v>0</v>
      </c>
      <c r="D25789" s="70">
        <v>0</v>
      </c>
      <c r="E25789" s="71">
        <v>44713</v>
      </c>
      <c r="F25789" t="s">
        <v>2767</v>
      </c>
      <c r="G25789" t="s">
        <v>2142</v>
      </c>
      <c r="H25789" t="s">
        <v>2766</v>
      </c>
      <c r="I25789" t="s">
        <v>2765</v>
      </c>
      <c r="J25789" s="40">
        <v>2545.66</v>
      </c>
      <c r="K25789" s="40">
        <v>0</v>
      </c>
    </row>
    <row r="25790" spans="1:11" x14ac:dyDescent="0.35">
      <c r="A25790">
        <v>67025</v>
      </c>
      <c r="B25790" t="s">
        <v>428</v>
      </c>
      <c r="C25790" s="70">
        <v>0</v>
      </c>
      <c r="D25790" s="70">
        <v>0</v>
      </c>
      <c r="E25790" s="71">
        <v>44713</v>
      </c>
      <c r="F25790" t="s">
        <v>2764</v>
      </c>
      <c r="G25790" t="s">
        <v>2142</v>
      </c>
      <c r="H25790" t="s">
        <v>2763</v>
      </c>
      <c r="I25790" t="s">
        <v>2762</v>
      </c>
      <c r="J25790" s="40">
        <v>1416.2</v>
      </c>
      <c r="K25790" s="40">
        <v>0</v>
      </c>
    </row>
    <row r="25791" spans="1:11" x14ac:dyDescent="0.35">
      <c r="A25791">
        <v>67025</v>
      </c>
      <c r="B25791" t="s">
        <v>428</v>
      </c>
      <c r="C25791" s="70">
        <v>0</v>
      </c>
      <c r="D25791" s="70">
        <v>0</v>
      </c>
      <c r="E25791" s="71">
        <v>44713</v>
      </c>
      <c r="F25791" t="s">
        <v>2761</v>
      </c>
      <c r="G25791" t="s">
        <v>2142</v>
      </c>
      <c r="H25791" t="s">
        <v>2760</v>
      </c>
      <c r="I25791" t="s">
        <v>2759</v>
      </c>
      <c r="J25791" s="40">
        <v>645.34</v>
      </c>
      <c r="K25791" s="40">
        <v>0</v>
      </c>
    </row>
    <row r="25792" spans="1:11" x14ac:dyDescent="0.35">
      <c r="A25792">
        <v>67025</v>
      </c>
      <c r="B25792" t="s">
        <v>428</v>
      </c>
      <c r="C25792" s="70">
        <v>0</v>
      </c>
      <c r="D25792" s="70">
        <v>0</v>
      </c>
      <c r="E25792" s="71">
        <v>44713</v>
      </c>
      <c r="F25792" t="s">
        <v>2758</v>
      </c>
      <c r="G25792" t="s">
        <v>2142</v>
      </c>
      <c r="H25792" t="s">
        <v>2757</v>
      </c>
      <c r="I25792" t="s">
        <v>2756</v>
      </c>
      <c r="J25792" s="40">
        <v>579.53</v>
      </c>
      <c r="K25792" s="40">
        <v>0</v>
      </c>
    </row>
    <row r="25793" spans="1:11" x14ac:dyDescent="0.35">
      <c r="A25793">
        <v>67025</v>
      </c>
      <c r="B25793" t="s">
        <v>428</v>
      </c>
      <c r="C25793" s="70">
        <v>0</v>
      </c>
      <c r="D25793" s="70">
        <v>0</v>
      </c>
      <c r="E25793" s="71">
        <v>44713</v>
      </c>
      <c r="F25793" t="s">
        <v>2755</v>
      </c>
      <c r="G25793" t="s">
        <v>2142</v>
      </c>
      <c r="H25793" t="s">
        <v>2754</v>
      </c>
      <c r="I25793" t="s">
        <v>2753</v>
      </c>
      <c r="J25793" s="40">
        <v>680.59</v>
      </c>
      <c r="K25793" s="40">
        <v>0</v>
      </c>
    </row>
    <row r="25794" spans="1:11" x14ac:dyDescent="0.35">
      <c r="A25794">
        <v>67025</v>
      </c>
      <c r="B25794" t="s">
        <v>428</v>
      </c>
      <c r="C25794" s="70">
        <v>0</v>
      </c>
      <c r="D25794" s="70">
        <v>0</v>
      </c>
      <c r="E25794" s="71">
        <v>44713</v>
      </c>
      <c r="F25794" t="s">
        <v>2752</v>
      </c>
      <c r="G25794" t="s">
        <v>2142</v>
      </c>
      <c r="H25794" t="s">
        <v>2751</v>
      </c>
      <c r="I25794" t="s">
        <v>2750</v>
      </c>
      <c r="J25794" s="40">
        <v>616.99</v>
      </c>
      <c r="K25794" s="40">
        <v>0</v>
      </c>
    </row>
    <row r="25795" spans="1:11" x14ac:dyDescent="0.35">
      <c r="A25795">
        <v>67025</v>
      </c>
      <c r="B25795" t="s">
        <v>428</v>
      </c>
      <c r="C25795" s="70">
        <v>0</v>
      </c>
      <c r="D25795" s="70">
        <v>0</v>
      </c>
      <c r="E25795" s="71">
        <v>44713</v>
      </c>
      <c r="F25795" t="s">
        <v>2749</v>
      </c>
      <c r="G25795" t="s">
        <v>2142</v>
      </c>
      <c r="H25795" t="s">
        <v>2748</v>
      </c>
      <c r="I25795" t="s">
        <v>2747</v>
      </c>
      <c r="J25795" s="40">
        <v>804.58</v>
      </c>
      <c r="K25795" s="40">
        <v>0</v>
      </c>
    </row>
    <row r="25796" spans="1:11" x14ac:dyDescent="0.35">
      <c r="A25796">
        <v>67025</v>
      </c>
      <c r="B25796" t="s">
        <v>428</v>
      </c>
      <c r="C25796" s="70">
        <v>0</v>
      </c>
      <c r="D25796" s="70">
        <v>0</v>
      </c>
      <c r="E25796" s="71">
        <v>44713</v>
      </c>
      <c r="F25796" t="s">
        <v>2746</v>
      </c>
      <c r="G25796" t="s">
        <v>2142</v>
      </c>
      <c r="H25796" t="s">
        <v>2745</v>
      </c>
      <c r="I25796" t="s">
        <v>2744</v>
      </c>
      <c r="J25796" s="40">
        <v>825.93</v>
      </c>
      <c r="K25796" s="40">
        <v>0</v>
      </c>
    </row>
    <row r="25797" spans="1:11" x14ac:dyDescent="0.35">
      <c r="A25797">
        <v>67025</v>
      </c>
      <c r="B25797" t="s">
        <v>428</v>
      </c>
      <c r="C25797" s="70">
        <v>0</v>
      </c>
      <c r="D25797" s="70">
        <v>0</v>
      </c>
      <c r="E25797" s="71">
        <v>44713</v>
      </c>
      <c r="F25797" t="s">
        <v>2743</v>
      </c>
      <c r="G25797" t="s">
        <v>2142</v>
      </c>
      <c r="H25797" t="s">
        <v>2742</v>
      </c>
      <c r="I25797" t="s">
        <v>2741</v>
      </c>
      <c r="J25797" s="40">
        <v>692.89</v>
      </c>
      <c r="K25797" s="40">
        <v>0</v>
      </c>
    </row>
    <row r="25798" spans="1:11" x14ac:dyDescent="0.35">
      <c r="A25798">
        <v>67025</v>
      </c>
      <c r="B25798" t="s">
        <v>428</v>
      </c>
      <c r="C25798" s="70">
        <v>0</v>
      </c>
      <c r="D25798" s="70">
        <v>0</v>
      </c>
      <c r="E25798" s="71">
        <v>44713</v>
      </c>
      <c r="F25798" t="s">
        <v>2740</v>
      </c>
      <c r="G25798" t="s">
        <v>2142</v>
      </c>
      <c r="H25798" t="s">
        <v>2739</v>
      </c>
      <c r="I25798" t="s">
        <v>2738</v>
      </c>
      <c r="J25798" s="40">
        <v>1419.86</v>
      </c>
      <c r="K25798" s="40">
        <v>0</v>
      </c>
    </row>
    <row r="25799" spans="1:11" x14ac:dyDescent="0.35">
      <c r="A25799">
        <v>67025</v>
      </c>
      <c r="B25799" t="s">
        <v>428</v>
      </c>
      <c r="C25799" s="70">
        <v>0</v>
      </c>
      <c r="D25799" s="70">
        <v>0</v>
      </c>
      <c r="E25799" s="71">
        <v>44713</v>
      </c>
      <c r="F25799" t="s">
        <v>2737</v>
      </c>
      <c r="G25799" t="s">
        <v>2142</v>
      </c>
      <c r="H25799" t="s">
        <v>2736</v>
      </c>
      <c r="I25799" t="s">
        <v>2735</v>
      </c>
      <c r="J25799" s="40">
        <v>619.37</v>
      </c>
      <c r="K25799" s="40">
        <v>0</v>
      </c>
    </row>
    <row r="25800" spans="1:11" x14ac:dyDescent="0.35">
      <c r="A25800">
        <v>67025</v>
      </c>
      <c r="B25800" t="s">
        <v>428</v>
      </c>
      <c r="C25800" s="70">
        <v>0</v>
      </c>
      <c r="D25800" s="70">
        <v>0</v>
      </c>
      <c r="E25800" s="71">
        <v>44713</v>
      </c>
      <c r="F25800" t="s">
        <v>2734</v>
      </c>
      <c r="G25800" t="s">
        <v>2142</v>
      </c>
      <c r="H25800" t="s">
        <v>2733</v>
      </c>
      <c r="I25800" t="s">
        <v>2732</v>
      </c>
      <c r="J25800" s="40">
        <v>597.54999999999995</v>
      </c>
      <c r="K25800" s="40">
        <v>0</v>
      </c>
    </row>
    <row r="25801" spans="1:11" x14ac:dyDescent="0.35">
      <c r="A25801">
        <v>67025</v>
      </c>
      <c r="B25801" t="s">
        <v>428</v>
      </c>
      <c r="C25801" s="70">
        <v>0</v>
      </c>
      <c r="D25801" s="70">
        <v>0</v>
      </c>
      <c r="E25801" s="71">
        <v>44713</v>
      </c>
      <c r="F25801" t="s">
        <v>2731</v>
      </c>
      <c r="G25801" t="s">
        <v>2142</v>
      </c>
      <c r="H25801" t="s">
        <v>2730</v>
      </c>
      <c r="I25801" t="s">
        <v>2729</v>
      </c>
      <c r="J25801" s="40">
        <v>329.77</v>
      </c>
      <c r="K25801" s="40">
        <v>0</v>
      </c>
    </row>
    <row r="25802" spans="1:11" x14ac:dyDescent="0.35">
      <c r="A25802">
        <v>67025</v>
      </c>
      <c r="B25802" t="s">
        <v>428</v>
      </c>
      <c r="C25802" s="70">
        <v>0</v>
      </c>
      <c r="D25802" s="70">
        <v>0</v>
      </c>
      <c r="E25802" s="71">
        <v>44713</v>
      </c>
      <c r="F25802" t="s">
        <v>2728</v>
      </c>
      <c r="G25802" t="s">
        <v>2142</v>
      </c>
      <c r="H25802" t="s">
        <v>2727</v>
      </c>
      <c r="I25802" t="s">
        <v>2726</v>
      </c>
      <c r="J25802" s="40">
        <v>1502.03</v>
      </c>
      <c r="K25802" s="40">
        <v>0</v>
      </c>
    </row>
    <row r="25803" spans="1:11" x14ac:dyDescent="0.35">
      <c r="A25803">
        <v>67025</v>
      </c>
      <c r="B25803" t="s">
        <v>428</v>
      </c>
      <c r="C25803" s="70">
        <v>0</v>
      </c>
      <c r="D25803" s="70">
        <v>0</v>
      </c>
      <c r="E25803" s="71">
        <v>44713</v>
      </c>
      <c r="F25803" t="s">
        <v>2725</v>
      </c>
      <c r="G25803" t="s">
        <v>2142</v>
      </c>
      <c r="H25803" t="s">
        <v>2724</v>
      </c>
      <c r="I25803" t="s">
        <v>2723</v>
      </c>
      <c r="J25803" s="40">
        <v>395.11</v>
      </c>
      <c r="K25803" s="40">
        <v>0</v>
      </c>
    </row>
    <row r="25804" spans="1:11" x14ac:dyDescent="0.35">
      <c r="A25804">
        <v>67025</v>
      </c>
      <c r="B25804" t="s">
        <v>428</v>
      </c>
      <c r="C25804" s="70">
        <v>0</v>
      </c>
      <c r="D25804" s="70">
        <v>0</v>
      </c>
      <c r="E25804" s="71">
        <v>44713</v>
      </c>
      <c r="F25804" t="s">
        <v>2722</v>
      </c>
      <c r="G25804" t="s">
        <v>2142</v>
      </c>
      <c r="H25804" t="s">
        <v>2721</v>
      </c>
      <c r="I25804" t="s">
        <v>2720</v>
      </c>
      <c r="J25804" s="40">
        <v>515.26</v>
      </c>
      <c r="K25804" s="40">
        <v>0</v>
      </c>
    </row>
    <row r="25805" spans="1:11" x14ac:dyDescent="0.35">
      <c r="A25805">
        <v>67025</v>
      </c>
      <c r="B25805" t="s">
        <v>428</v>
      </c>
      <c r="C25805" s="70">
        <v>0</v>
      </c>
      <c r="D25805" s="70">
        <v>0</v>
      </c>
      <c r="E25805" s="71">
        <v>44713</v>
      </c>
      <c r="F25805" t="s">
        <v>2719</v>
      </c>
      <c r="G25805" t="s">
        <v>2142</v>
      </c>
      <c r="H25805" t="s">
        <v>2718</v>
      </c>
      <c r="I25805" t="s">
        <v>2717</v>
      </c>
      <c r="J25805" s="40">
        <v>472.17</v>
      </c>
      <c r="K25805" s="40">
        <v>0</v>
      </c>
    </row>
    <row r="25806" spans="1:11" x14ac:dyDescent="0.35">
      <c r="A25806">
        <v>67025</v>
      </c>
      <c r="B25806" t="s">
        <v>428</v>
      </c>
      <c r="C25806" s="70">
        <v>0</v>
      </c>
      <c r="D25806" s="70">
        <v>0</v>
      </c>
      <c r="E25806" s="71">
        <v>44713</v>
      </c>
      <c r="F25806" t="s">
        <v>2716</v>
      </c>
      <c r="G25806" t="s">
        <v>2142</v>
      </c>
      <c r="H25806" t="s">
        <v>2715</v>
      </c>
      <c r="I25806" t="s">
        <v>2714</v>
      </c>
      <c r="J25806" s="40">
        <v>433.53</v>
      </c>
      <c r="K25806" s="40">
        <v>0</v>
      </c>
    </row>
    <row r="25807" spans="1:11" x14ac:dyDescent="0.35">
      <c r="A25807">
        <v>67025</v>
      </c>
      <c r="B25807" t="s">
        <v>428</v>
      </c>
      <c r="C25807" s="70">
        <v>0</v>
      </c>
      <c r="D25807" s="70">
        <v>0</v>
      </c>
      <c r="E25807" s="71">
        <v>44713</v>
      </c>
      <c r="F25807" t="s">
        <v>2713</v>
      </c>
      <c r="G25807" t="s">
        <v>2142</v>
      </c>
      <c r="H25807" t="s">
        <v>2712</v>
      </c>
      <c r="I25807" t="s">
        <v>2711</v>
      </c>
      <c r="J25807" s="40">
        <v>436.81</v>
      </c>
      <c r="K25807" s="40">
        <v>0</v>
      </c>
    </row>
    <row r="25808" spans="1:11" x14ac:dyDescent="0.35">
      <c r="A25808">
        <v>67025</v>
      </c>
      <c r="B25808" t="s">
        <v>428</v>
      </c>
      <c r="C25808" s="70">
        <v>0</v>
      </c>
      <c r="D25808" s="70">
        <v>0</v>
      </c>
      <c r="E25808" s="71">
        <v>44713</v>
      </c>
      <c r="F25808" t="s">
        <v>2710</v>
      </c>
      <c r="G25808" t="s">
        <v>2142</v>
      </c>
      <c r="H25808" t="s">
        <v>2709</v>
      </c>
      <c r="I25808" t="s">
        <v>2708</v>
      </c>
      <c r="J25808" s="40">
        <v>428.17</v>
      </c>
      <c r="K25808" s="40">
        <v>0</v>
      </c>
    </row>
    <row r="25809" spans="1:11" x14ac:dyDescent="0.35">
      <c r="A25809">
        <v>67025</v>
      </c>
      <c r="B25809" t="s">
        <v>428</v>
      </c>
      <c r="C25809" s="70">
        <v>0</v>
      </c>
      <c r="D25809" s="70">
        <v>0</v>
      </c>
      <c r="E25809" s="71">
        <v>44713</v>
      </c>
      <c r="F25809" t="s">
        <v>2707</v>
      </c>
      <c r="G25809" t="s">
        <v>2142</v>
      </c>
      <c r="H25809" t="s">
        <v>2706</v>
      </c>
      <c r="I25809" t="s">
        <v>2705</v>
      </c>
      <c r="J25809" s="40">
        <v>309.93</v>
      </c>
      <c r="K25809" s="40">
        <v>0</v>
      </c>
    </row>
    <row r="25810" spans="1:11" x14ac:dyDescent="0.35">
      <c r="A25810">
        <v>67025</v>
      </c>
      <c r="B25810" t="s">
        <v>428</v>
      </c>
      <c r="C25810" s="70">
        <v>0</v>
      </c>
      <c r="D25810" s="70">
        <v>0</v>
      </c>
      <c r="E25810" s="71">
        <v>44713</v>
      </c>
      <c r="F25810" t="s">
        <v>2704</v>
      </c>
      <c r="G25810" t="s">
        <v>2142</v>
      </c>
      <c r="H25810" t="s">
        <v>2703</v>
      </c>
      <c r="I25810" t="s">
        <v>2702</v>
      </c>
      <c r="J25810" s="40">
        <v>408.5</v>
      </c>
      <c r="K25810" s="40">
        <v>0</v>
      </c>
    </row>
    <row r="25811" spans="1:11" x14ac:dyDescent="0.35">
      <c r="A25811">
        <v>67025</v>
      </c>
      <c r="B25811" t="s">
        <v>428</v>
      </c>
      <c r="C25811" s="70">
        <v>0</v>
      </c>
      <c r="D25811" s="70">
        <v>0</v>
      </c>
      <c r="E25811" s="71">
        <v>44713</v>
      </c>
      <c r="F25811" t="s">
        <v>2701</v>
      </c>
      <c r="G25811" t="s">
        <v>2142</v>
      </c>
      <c r="H25811" t="s">
        <v>2700</v>
      </c>
      <c r="I25811" t="s">
        <v>2699</v>
      </c>
      <c r="J25811" s="40">
        <v>318.56</v>
      </c>
      <c r="K25811" s="40">
        <v>0</v>
      </c>
    </row>
    <row r="25812" spans="1:11" x14ac:dyDescent="0.35">
      <c r="A25812">
        <v>67025</v>
      </c>
      <c r="B25812" t="s">
        <v>428</v>
      </c>
      <c r="C25812" s="70">
        <v>0</v>
      </c>
      <c r="D25812" s="70">
        <v>0</v>
      </c>
      <c r="E25812" s="71">
        <v>44713</v>
      </c>
      <c r="F25812" t="s">
        <v>2698</v>
      </c>
      <c r="G25812" t="s">
        <v>2142</v>
      </c>
      <c r="H25812" t="s">
        <v>2697</v>
      </c>
      <c r="I25812" t="s">
        <v>2696</v>
      </c>
      <c r="J25812" s="40">
        <v>234.9</v>
      </c>
      <c r="K25812" s="40">
        <v>0</v>
      </c>
    </row>
    <row r="25813" spans="1:11" x14ac:dyDescent="0.35">
      <c r="A25813">
        <v>67025</v>
      </c>
      <c r="B25813" t="s">
        <v>428</v>
      </c>
      <c r="C25813" s="70">
        <v>0</v>
      </c>
      <c r="D25813" s="70">
        <v>0</v>
      </c>
      <c r="E25813" s="71">
        <v>44713</v>
      </c>
      <c r="F25813" t="s">
        <v>2695</v>
      </c>
      <c r="G25813" t="s">
        <v>2142</v>
      </c>
      <c r="H25813" t="s">
        <v>2694</v>
      </c>
      <c r="I25813" t="s">
        <v>2644</v>
      </c>
      <c r="J25813" s="40">
        <v>301.04000000000002</v>
      </c>
      <c r="K25813" s="40">
        <v>0</v>
      </c>
    </row>
    <row r="25814" spans="1:11" x14ac:dyDescent="0.35">
      <c r="A25814">
        <v>67025</v>
      </c>
      <c r="B25814" t="s">
        <v>428</v>
      </c>
      <c r="C25814" s="70">
        <v>0</v>
      </c>
      <c r="D25814" s="70">
        <v>0</v>
      </c>
      <c r="E25814" s="71">
        <v>44713</v>
      </c>
      <c r="F25814" t="s">
        <v>2693</v>
      </c>
      <c r="G25814" t="s">
        <v>2142</v>
      </c>
      <c r="H25814" t="s">
        <v>2692</v>
      </c>
      <c r="I25814" t="s">
        <v>2691</v>
      </c>
      <c r="J25814" s="40">
        <v>411.94</v>
      </c>
      <c r="K25814" s="40">
        <v>0</v>
      </c>
    </row>
    <row r="25815" spans="1:11" x14ac:dyDescent="0.35">
      <c r="A25815">
        <v>67025</v>
      </c>
      <c r="B25815" t="s">
        <v>428</v>
      </c>
      <c r="C25815" s="70">
        <v>0</v>
      </c>
      <c r="D25815" s="70">
        <v>0</v>
      </c>
      <c r="E25815" s="71">
        <v>44713</v>
      </c>
      <c r="F25815" t="s">
        <v>2690</v>
      </c>
      <c r="G25815" t="s">
        <v>2142</v>
      </c>
      <c r="H25815" t="s">
        <v>2689</v>
      </c>
      <c r="I25815" t="s">
        <v>2688</v>
      </c>
      <c r="J25815" s="40">
        <v>387.95</v>
      </c>
      <c r="K25815" s="40">
        <v>0</v>
      </c>
    </row>
    <row r="25816" spans="1:11" x14ac:dyDescent="0.35">
      <c r="A25816">
        <v>67025</v>
      </c>
      <c r="B25816" t="s">
        <v>428</v>
      </c>
      <c r="C25816" s="70">
        <v>0</v>
      </c>
      <c r="D25816" s="70">
        <v>0</v>
      </c>
      <c r="E25816" s="71">
        <v>44713</v>
      </c>
      <c r="F25816" t="s">
        <v>2687</v>
      </c>
      <c r="G25816" t="s">
        <v>2142</v>
      </c>
      <c r="H25816" t="s">
        <v>2686</v>
      </c>
      <c r="I25816" t="s">
        <v>2685</v>
      </c>
      <c r="J25816" s="40">
        <v>416.81</v>
      </c>
      <c r="K25816" s="40">
        <v>0</v>
      </c>
    </row>
    <row r="25817" spans="1:11" x14ac:dyDescent="0.35">
      <c r="A25817">
        <v>67025</v>
      </c>
      <c r="B25817" t="s">
        <v>428</v>
      </c>
      <c r="C25817" s="70">
        <v>0</v>
      </c>
      <c r="D25817" s="70">
        <v>0</v>
      </c>
      <c r="E25817" s="71">
        <v>44713</v>
      </c>
      <c r="F25817" t="s">
        <v>2684</v>
      </c>
      <c r="G25817" t="s">
        <v>2142</v>
      </c>
      <c r="H25817" t="s">
        <v>2683</v>
      </c>
      <c r="I25817" t="s">
        <v>2682</v>
      </c>
      <c r="J25817" s="40">
        <v>675.2</v>
      </c>
      <c r="K25817" s="40">
        <v>0</v>
      </c>
    </row>
    <row r="25818" spans="1:11" x14ac:dyDescent="0.35">
      <c r="A25818">
        <v>67025</v>
      </c>
      <c r="B25818" t="s">
        <v>428</v>
      </c>
      <c r="C25818" s="70">
        <v>0</v>
      </c>
      <c r="D25818" s="70">
        <v>0</v>
      </c>
      <c r="E25818" s="71">
        <v>44713</v>
      </c>
      <c r="F25818" t="s">
        <v>2681</v>
      </c>
      <c r="G25818" t="s">
        <v>2142</v>
      </c>
      <c r="H25818" t="s">
        <v>2680</v>
      </c>
      <c r="I25818" t="s">
        <v>2679</v>
      </c>
      <c r="J25818" s="40">
        <v>163.24</v>
      </c>
      <c r="K25818" s="40">
        <v>0</v>
      </c>
    </row>
    <row r="25819" spans="1:11" x14ac:dyDescent="0.35">
      <c r="A25819">
        <v>67025</v>
      </c>
      <c r="B25819" t="s">
        <v>428</v>
      </c>
      <c r="C25819" s="70">
        <v>0</v>
      </c>
      <c r="D25819" s="70">
        <v>0</v>
      </c>
      <c r="E25819" s="71">
        <v>44713</v>
      </c>
      <c r="F25819" t="s">
        <v>2678</v>
      </c>
      <c r="G25819" t="s">
        <v>2142</v>
      </c>
      <c r="H25819" t="s">
        <v>2677</v>
      </c>
      <c r="I25819" t="s">
        <v>2676</v>
      </c>
      <c r="J25819" s="40">
        <v>267.55</v>
      </c>
      <c r="K25819" s="40">
        <v>0</v>
      </c>
    </row>
    <row r="25820" spans="1:11" x14ac:dyDescent="0.35">
      <c r="A25820">
        <v>67025</v>
      </c>
      <c r="B25820" t="s">
        <v>428</v>
      </c>
      <c r="C25820" s="70">
        <v>0</v>
      </c>
      <c r="D25820" s="70">
        <v>0</v>
      </c>
      <c r="E25820" s="71">
        <v>44713</v>
      </c>
      <c r="F25820" t="s">
        <v>2675</v>
      </c>
      <c r="G25820" t="s">
        <v>2142</v>
      </c>
      <c r="H25820" t="s">
        <v>2674</v>
      </c>
      <c r="I25820" t="s">
        <v>2673</v>
      </c>
      <c r="J25820" s="40">
        <v>363.56</v>
      </c>
      <c r="K25820" s="40">
        <v>0</v>
      </c>
    </row>
    <row r="25821" spans="1:11" x14ac:dyDescent="0.35">
      <c r="A25821">
        <v>67025</v>
      </c>
      <c r="B25821" t="s">
        <v>428</v>
      </c>
      <c r="C25821" s="70">
        <v>0</v>
      </c>
      <c r="D25821" s="70">
        <v>0</v>
      </c>
      <c r="E25821" s="71">
        <v>44713</v>
      </c>
      <c r="F25821" t="s">
        <v>2672</v>
      </c>
      <c r="G25821" t="s">
        <v>2142</v>
      </c>
      <c r="H25821" t="s">
        <v>2671</v>
      </c>
      <c r="I25821" t="s">
        <v>2670</v>
      </c>
      <c r="J25821" s="40">
        <v>311.12</v>
      </c>
      <c r="K25821" s="40">
        <v>0</v>
      </c>
    </row>
    <row r="25822" spans="1:11" x14ac:dyDescent="0.35">
      <c r="A25822">
        <v>67025</v>
      </c>
      <c r="B25822" t="s">
        <v>428</v>
      </c>
      <c r="C25822" s="70">
        <v>0</v>
      </c>
      <c r="D25822" s="70">
        <v>0</v>
      </c>
      <c r="E25822" s="71">
        <v>44713</v>
      </c>
      <c r="F25822" t="s">
        <v>2669</v>
      </c>
      <c r="G25822" t="s">
        <v>2142</v>
      </c>
      <c r="H25822" t="s">
        <v>2668</v>
      </c>
      <c r="I25822" t="s">
        <v>2667</v>
      </c>
      <c r="J25822" s="40">
        <v>236.71</v>
      </c>
      <c r="K25822" s="40">
        <v>0</v>
      </c>
    </row>
    <row r="25823" spans="1:11" x14ac:dyDescent="0.35">
      <c r="A25823">
        <v>67025</v>
      </c>
      <c r="B25823" t="s">
        <v>428</v>
      </c>
      <c r="C25823" s="70">
        <v>0</v>
      </c>
      <c r="D25823" s="70">
        <v>0</v>
      </c>
      <c r="E25823" s="71">
        <v>44713</v>
      </c>
      <c r="F25823" t="s">
        <v>2666</v>
      </c>
      <c r="G25823" t="s">
        <v>2142</v>
      </c>
      <c r="H25823" t="s">
        <v>2665</v>
      </c>
      <c r="I25823" t="s">
        <v>2664</v>
      </c>
      <c r="J25823" s="40">
        <v>210.82</v>
      </c>
      <c r="K25823" s="40">
        <v>0</v>
      </c>
    </row>
    <row r="25824" spans="1:11" x14ac:dyDescent="0.35">
      <c r="A25824">
        <v>67025</v>
      </c>
      <c r="B25824" t="s">
        <v>428</v>
      </c>
      <c r="C25824" s="70">
        <v>0</v>
      </c>
      <c r="D25824" s="70">
        <v>0</v>
      </c>
      <c r="E25824" s="71">
        <v>44713</v>
      </c>
      <c r="F25824" t="s">
        <v>2663</v>
      </c>
      <c r="G25824" t="s">
        <v>2142</v>
      </c>
      <c r="H25824" t="s">
        <v>2662</v>
      </c>
      <c r="I25824" t="s">
        <v>2661</v>
      </c>
      <c r="J25824" s="40">
        <v>342.89</v>
      </c>
      <c r="K25824" s="40">
        <v>0</v>
      </c>
    </row>
    <row r="25825" spans="1:11" x14ac:dyDescent="0.35">
      <c r="A25825">
        <v>67025</v>
      </c>
      <c r="B25825" t="s">
        <v>428</v>
      </c>
      <c r="C25825" s="70">
        <v>0</v>
      </c>
      <c r="D25825" s="70">
        <v>0</v>
      </c>
      <c r="E25825" s="71">
        <v>44713</v>
      </c>
      <c r="F25825" t="s">
        <v>2660</v>
      </c>
      <c r="G25825" t="s">
        <v>2142</v>
      </c>
      <c r="H25825" t="s">
        <v>2659</v>
      </c>
      <c r="I25825" t="s">
        <v>2658</v>
      </c>
      <c r="J25825" s="40">
        <v>343.71</v>
      </c>
      <c r="K25825" s="40">
        <v>0</v>
      </c>
    </row>
    <row r="25826" spans="1:11" x14ac:dyDescent="0.35">
      <c r="A25826">
        <v>67025</v>
      </c>
      <c r="B25826" t="s">
        <v>428</v>
      </c>
      <c r="C25826" s="70">
        <v>0</v>
      </c>
      <c r="D25826" s="70">
        <v>0</v>
      </c>
      <c r="E25826" s="71">
        <v>44713</v>
      </c>
      <c r="F25826" t="s">
        <v>2657</v>
      </c>
      <c r="G25826" t="s">
        <v>2142</v>
      </c>
      <c r="H25826" t="s">
        <v>2656</v>
      </c>
      <c r="I25826" t="s">
        <v>2655</v>
      </c>
      <c r="J25826" s="40">
        <v>297.86</v>
      </c>
      <c r="K25826" s="40">
        <v>0</v>
      </c>
    </row>
    <row r="25827" spans="1:11" x14ac:dyDescent="0.35">
      <c r="A25827">
        <v>67025</v>
      </c>
      <c r="B25827" t="s">
        <v>428</v>
      </c>
      <c r="C25827" s="70">
        <v>0</v>
      </c>
      <c r="D25827" s="70">
        <v>0</v>
      </c>
      <c r="E25827" s="71">
        <v>44713</v>
      </c>
      <c r="F25827" t="s">
        <v>2654</v>
      </c>
      <c r="G25827" t="s">
        <v>2142</v>
      </c>
      <c r="H25827" t="s">
        <v>2653</v>
      </c>
      <c r="I25827" t="s">
        <v>2652</v>
      </c>
      <c r="J25827" s="40">
        <v>427.36</v>
      </c>
      <c r="K25827" s="40">
        <v>0</v>
      </c>
    </row>
    <row r="25828" spans="1:11" x14ac:dyDescent="0.35">
      <c r="A25828">
        <v>67025</v>
      </c>
      <c r="B25828" t="s">
        <v>428</v>
      </c>
      <c r="C25828" s="70">
        <v>0</v>
      </c>
      <c r="D25828" s="70">
        <v>0</v>
      </c>
      <c r="E25828" s="71">
        <v>44713</v>
      </c>
      <c r="F25828" t="s">
        <v>2651</v>
      </c>
      <c r="G25828" t="s">
        <v>2142</v>
      </c>
      <c r="H25828" t="s">
        <v>2650</v>
      </c>
      <c r="I25828" t="s">
        <v>2649</v>
      </c>
      <c r="J25828" s="40">
        <v>385.38</v>
      </c>
      <c r="K25828" s="40">
        <v>0</v>
      </c>
    </row>
    <row r="25829" spans="1:11" x14ac:dyDescent="0.35">
      <c r="A25829">
        <v>67025</v>
      </c>
      <c r="B25829" t="s">
        <v>428</v>
      </c>
      <c r="C25829" s="70">
        <v>0</v>
      </c>
      <c r="D25829" s="70">
        <v>0</v>
      </c>
      <c r="E25829" s="71">
        <v>44732</v>
      </c>
      <c r="F25829" t="s">
        <v>2648</v>
      </c>
      <c r="G25829" t="s">
        <v>2142</v>
      </c>
      <c r="H25829" t="s">
        <v>2647</v>
      </c>
      <c r="I25829" t="s">
        <v>2644</v>
      </c>
      <c r="J25829" s="40">
        <v>301.04000000000002</v>
      </c>
      <c r="K25829" s="40">
        <v>0</v>
      </c>
    </row>
    <row r="25830" spans="1:11" x14ac:dyDescent="0.35">
      <c r="A25830">
        <v>67025</v>
      </c>
      <c r="B25830" t="s">
        <v>428</v>
      </c>
      <c r="C25830" s="70">
        <v>0</v>
      </c>
      <c r="D25830" s="70">
        <v>0</v>
      </c>
      <c r="E25830" s="71">
        <v>44732</v>
      </c>
      <c r="F25830" t="s">
        <v>2646</v>
      </c>
      <c r="G25830" t="s">
        <v>2142</v>
      </c>
      <c r="H25830" t="s">
        <v>2645</v>
      </c>
      <c r="I25830" t="s">
        <v>2644</v>
      </c>
      <c r="J25830" s="40">
        <v>-301.04000000000002</v>
      </c>
      <c r="K25830" s="40">
        <v>0</v>
      </c>
    </row>
    <row r="25831" spans="1:11" x14ac:dyDescent="0.35">
      <c r="A25831">
        <v>67025</v>
      </c>
      <c r="B25831" t="s">
        <v>428</v>
      </c>
      <c r="C25831" s="70">
        <v>0</v>
      </c>
      <c r="D25831" s="70">
        <v>0</v>
      </c>
      <c r="E25831" s="71">
        <v>44734</v>
      </c>
      <c r="F25831" t="s">
        <v>2643</v>
      </c>
      <c r="G25831" t="s">
        <v>2142</v>
      </c>
      <c r="H25831" t="s">
        <v>2642</v>
      </c>
      <c r="I25831" t="s">
        <v>2639</v>
      </c>
      <c r="J25831" s="40">
        <v>421.12</v>
      </c>
      <c r="K25831" s="40">
        <v>0</v>
      </c>
    </row>
    <row r="25832" spans="1:11" x14ac:dyDescent="0.35">
      <c r="A25832">
        <v>67025</v>
      </c>
      <c r="B25832" t="s">
        <v>428</v>
      </c>
      <c r="C25832" s="70">
        <v>0</v>
      </c>
      <c r="D25832" s="70">
        <v>0</v>
      </c>
      <c r="E25832" s="71">
        <v>44734</v>
      </c>
      <c r="F25832" t="s">
        <v>2641</v>
      </c>
      <c r="G25832" t="s">
        <v>2142</v>
      </c>
      <c r="H25832" t="s">
        <v>2640</v>
      </c>
      <c r="I25832" t="s">
        <v>2639</v>
      </c>
      <c r="J25832" s="40">
        <v>-421.12</v>
      </c>
      <c r="K25832" s="40">
        <v>0</v>
      </c>
    </row>
    <row r="25833" spans="1:11" x14ac:dyDescent="0.35">
      <c r="A25833">
        <v>67025</v>
      </c>
      <c r="B25833" t="s">
        <v>428</v>
      </c>
      <c r="C25833" s="70">
        <v>0</v>
      </c>
      <c r="D25833" s="70">
        <v>0</v>
      </c>
      <c r="E25833" s="71">
        <v>44742</v>
      </c>
      <c r="F25833" t="s">
        <v>2638</v>
      </c>
      <c r="G25833" t="s">
        <v>1912</v>
      </c>
      <c r="J25833" s="40">
        <v>10000</v>
      </c>
      <c r="K25833" s="40">
        <v>0</v>
      </c>
    </row>
    <row r="25834" spans="1:11" x14ac:dyDescent="0.35">
      <c r="A25834">
        <v>67025</v>
      </c>
      <c r="B25834" t="s">
        <v>428</v>
      </c>
      <c r="C25834" s="70">
        <v>0</v>
      </c>
      <c r="D25834" s="70">
        <v>0</v>
      </c>
      <c r="E25834" s="71">
        <v>44743</v>
      </c>
      <c r="F25834" t="s">
        <v>2637</v>
      </c>
      <c r="G25834" t="s">
        <v>2142</v>
      </c>
      <c r="H25834" t="s">
        <v>2636</v>
      </c>
      <c r="I25834" t="s">
        <v>2635</v>
      </c>
      <c r="J25834" s="40">
        <v>691.44</v>
      </c>
      <c r="K25834" s="40">
        <v>0</v>
      </c>
    </row>
    <row r="25835" spans="1:11" x14ac:dyDescent="0.35">
      <c r="A25835">
        <v>67025</v>
      </c>
      <c r="B25835" t="s">
        <v>428</v>
      </c>
      <c r="C25835" s="70">
        <v>0</v>
      </c>
      <c r="D25835" s="70">
        <v>0</v>
      </c>
      <c r="E25835" s="71">
        <v>44744</v>
      </c>
      <c r="F25835" t="s">
        <v>2634</v>
      </c>
      <c r="G25835" t="s">
        <v>2142</v>
      </c>
      <c r="H25835" t="s">
        <v>2633</v>
      </c>
      <c r="I25835" t="s">
        <v>2632</v>
      </c>
      <c r="J25835" s="40">
        <v>7293.97</v>
      </c>
      <c r="K25835" s="40">
        <v>0</v>
      </c>
    </row>
    <row r="25836" spans="1:11" x14ac:dyDescent="0.35">
      <c r="A25836">
        <v>67025</v>
      </c>
      <c r="B25836" t="s">
        <v>428</v>
      </c>
      <c r="C25836" s="70">
        <v>0</v>
      </c>
      <c r="D25836" s="70">
        <v>0</v>
      </c>
      <c r="E25836" s="71">
        <v>44774</v>
      </c>
      <c r="F25836" t="s">
        <v>2631</v>
      </c>
      <c r="G25836" t="s">
        <v>2142</v>
      </c>
      <c r="H25836" t="s">
        <v>2630</v>
      </c>
      <c r="I25836" t="s">
        <v>2629</v>
      </c>
      <c r="J25836" s="40">
        <v>124.66</v>
      </c>
      <c r="K25836" s="40">
        <v>0</v>
      </c>
    </row>
    <row r="25837" spans="1:11" x14ac:dyDescent="0.35">
      <c r="A25837">
        <v>67025</v>
      </c>
      <c r="B25837" t="s">
        <v>428</v>
      </c>
      <c r="C25837" s="70">
        <v>0</v>
      </c>
      <c r="D25837" s="70">
        <v>0</v>
      </c>
      <c r="E25837" s="71">
        <v>44774</v>
      </c>
      <c r="F25837" t="s">
        <v>2628</v>
      </c>
      <c r="G25837" t="s">
        <v>2142</v>
      </c>
      <c r="H25837" t="s">
        <v>2627</v>
      </c>
      <c r="I25837" t="s">
        <v>2626</v>
      </c>
      <c r="J25837" s="40">
        <v>125.75</v>
      </c>
      <c r="K25837" s="40">
        <v>0</v>
      </c>
    </row>
    <row r="25838" spans="1:11" x14ac:dyDescent="0.35">
      <c r="A25838">
        <v>67025</v>
      </c>
      <c r="B25838" t="s">
        <v>428</v>
      </c>
      <c r="C25838" s="70">
        <v>0</v>
      </c>
      <c r="D25838" s="70">
        <v>0</v>
      </c>
      <c r="E25838" s="71">
        <v>44774</v>
      </c>
      <c r="F25838" t="s">
        <v>2625</v>
      </c>
      <c r="G25838" t="s">
        <v>2142</v>
      </c>
      <c r="H25838" t="s">
        <v>2624</v>
      </c>
      <c r="I25838" t="s">
        <v>2623</v>
      </c>
      <c r="J25838" s="40">
        <v>119.11</v>
      </c>
      <c r="K25838" s="40">
        <v>0</v>
      </c>
    </row>
    <row r="25839" spans="1:11" x14ac:dyDescent="0.35">
      <c r="A25839">
        <v>67025</v>
      </c>
      <c r="B25839" t="s">
        <v>428</v>
      </c>
      <c r="C25839" s="70">
        <v>0</v>
      </c>
      <c r="D25839" s="70">
        <v>0</v>
      </c>
      <c r="E25839" s="71">
        <v>44774</v>
      </c>
      <c r="F25839" t="s">
        <v>2622</v>
      </c>
      <c r="G25839" t="s">
        <v>2142</v>
      </c>
      <c r="H25839" t="s">
        <v>2621</v>
      </c>
      <c r="I25839" t="s">
        <v>2620</v>
      </c>
      <c r="J25839" s="40">
        <v>129.63</v>
      </c>
      <c r="K25839" s="40">
        <v>0</v>
      </c>
    </row>
    <row r="25840" spans="1:11" x14ac:dyDescent="0.35">
      <c r="A25840">
        <v>67025</v>
      </c>
      <c r="B25840" t="s">
        <v>428</v>
      </c>
      <c r="C25840" s="70">
        <v>0</v>
      </c>
      <c r="D25840" s="70">
        <v>0</v>
      </c>
      <c r="E25840" s="71">
        <v>44774</v>
      </c>
      <c r="F25840" t="s">
        <v>2619</v>
      </c>
      <c r="G25840" t="s">
        <v>2142</v>
      </c>
      <c r="H25840" t="s">
        <v>2618</v>
      </c>
      <c r="I25840" t="s">
        <v>2617</v>
      </c>
      <c r="J25840" s="40">
        <v>131.12</v>
      </c>
      <c r="K25840" s="40">
        <v>0</v>
      </c>
    </row>
    <row r="25841" spans="1:11" x14ac:dyDescent="0.35">
      <c r="A25841">
        <v>67025</v>
      </c>
      <c r="B25841" t="s">
        <v>428</v>
      </c>
      <c r="C25841" s="70">
        <v>0</v>
      </c>
      <c r="D25841" s="70">
        <v>0</v>
      </c>
      <c r="E25841" s="71">
        <v>44774</v>
      </c>
      <c r="F25841" t="s">
        <v>2616</v>
      </c>
      <c r="G25841" t="s">
        <v>1912</v>
      </c>
      <c r="J25841" s="40">
        <v>-10000</v>
      </c>
      <c r="K25841" s="40">
        <v>0</v>
      </c>
    </row>
    <row r="25842" spans="1:11" x14ac:dyDescent="0.35">
      <c r="A25842">
        <v>67025</v>
      </c>
      <c r="B25842" t="s">
        <v>428</v>
      </c>
      <c r="C25842" s="70">
        <v>0</v>
      </c>
      <c r="D25842" s="70">
        <v>0</v>
      </c>
      <c r="E25842" s="71">
        <v>44775</v>
      </c>
      <c r="F25842" t="s">
        <v>2357</v>
      </c>
      <c r="G25842" t="s">
        <v>2343</v>
      </c>
      <c r="H25842" t="s">
        <v>2356</v>
      </c>
      <c r="I25842" t="s">
        <v>2356</v>
      </c>
      <c r="J25842" s="40">
        <v>7703.12</v>
      </c>
      <c r="K25842" s="40">
        <v>0</v>
      </c>
    </row>
    <row r="25843" spans="1:11" x14ac:dyDescent="0.35">
      <c r="A25843">
        <v>67025</v>
      </c>
      <c r="B25843" t="s">
        <v>428</v>
      </c>
      <c r="C25843" s="70">
        <v>0</v>
      </c>
      <c r="D25843" s="70">
        <v>0</v>
      </c>
      <c r="E25843" s="71">
        <v>44776</v>
      </c>
      <c r="F25843" t="s">
        <v>2615</v>
      </c>
      <c r="G25843" t="s">
        <v>2142</v>
      </c>
      <c r="H25843" t="s">
        <v>2614</v>
      </c>
      <c r="I25843" t="s">
        <v>2613</v>
      </c>
      <c r="J25843" s="40">
        <v>124.77</v>
      </c>
      <c r="K25843" s="40">
        <v>0</v>
      </c>
    </row>
    <row r="25844" spans="1:11" x14ac:dyDescent="0.35">
      <c r="A25844">
        <v>67025</v>
      </c>
      <c r="B25844" t="s">
        <v>428</v>
      </c>
      <c r="C25844" s="70">
        <v>0</v>
      </c>
      <c r="D25844" s="70">
        <v>0</v>
      </c>
      <c r="E25844" s="71">
        <v>44778</v>
      </c>
      <c r="F25844" t="s">
        <v>2612</v>
      </c>
      <c r="G25844" t="s">
        <v>2142</v>
      </c>
      <c r="H25844" t="s">
        <v>2611</v>
      </c>
      <c r="I25844" t="s">
        <v>2610</v>
      </c>
      <c r="J25844" s="40">
        <v>17029.27</v>
      </c>
      <c r="K25844" s="40">
        <v>0</v>
      </c>
    </row>
    <row r="25845" spans="1:11" x14ac:dyDescent="0.35">
      <c r="A25845">
        <v>67025</v>
      </c>
      <c r="B25845" t="s">
        <v>428</v>
      </c>
      <c r="C25845" s="70">
        <v>0</v>
      </c>
      <c r="D25845" s="70">
        <v>0</v>
      </c>
      <c r="E25845" s="71">
        <v>44784</v>
      </c>
      <c r="F25845" t="s">
        <v>2609</v>
      </c>
      <c r="G25845" t="s">
        <v>2142</v>
      </c>
      <c r="H25845" t="s">
        <v>2608</v>
      </c>
      <c r="I25845" t="s">
        <v>2607</v>
      </c>
      <c r="J25845" s="40">
        <v>2168.33</v>
      </c>
      <c r="K25845" s="40">
        <v>0</v>
      </c>
    </row>
    <row r="25846" spans="1:11" x14ac:dyDescent="0.35">
      <c r="A25846">
        <v>67025</v>
      </c>
      <c r="B25846" t="s">
        <v>428</v>
      </c>
      <c r="C25846" s="70">
        <v>0</v>
      </c>
      <c r="D25846" s="70">
        <v>0</v>
      </c>
      <c r="E25846" s="71">
        <v>44804</v>
      </c>
      <c r="F25846" t="s">
        <v>2606</v>
      </c>
      <c r="G25846" t="s">
        <v>1912</v>
      </c>
      <c r="J25846" s="40">
        <v>17030</v>
      </c>
      <c r="K25846" s="40">
        <v>0</v>
      </c>
    </row>
    <row r="25847" spans="1:11" x14ac:dyDescent="0.35">
      <c r="A25847">
        <v>67025</v>
      </c>
      <c r="B25847" t="s">
        <v>428</v>
      </c>
      <c r="C25847" s="70">
        <v>0</v>
      </c>
      <c r="D25847" s="70">
        <v>0</v>
      </c>
      <c r="E25847" s="71">
        <v>44805</v>
      </c>
      <c r="F25847" t="s">
        <v>2605</v>
      </c>
      <c r="G25847" t="s">
        <v>1912</v>
      </c>
      <c r="J25847" s="40">
        <v>-17030</v>
      </c>
      <c r="K25847" s="40">
        <v>0</v>
      </c>
    </row>
    <row r="25848" spans="1:11" x14ac:dyDescent="0.35">
      <c r="A25848">
        <v>67025</v>
      </c>
      <c r="B25848" t="s">
        <v>428</v>
      </c>
      <c r="C25848" s="70">
        <v>0</v>
      </c>
      <c r="D25848" s="70">
        <v>0</v>
      </c>
      <c r="E25848" s="71">
        <v>44807</v>
      </c>
      <c r="F25848" t="s">
        <v>2604</v>
      </c>
      <c r="G25848" t="s">
        <v>2142</v>
      </c>
      <c r="H25848" t="s">
        <v>2603</v>
      </c>
      <c r="I25848" t="s">
        <v>2602</v>
      </c>
      <c r="J25848" s="40">
        <v>124.44</v>
      </c>
      <c r="K25848" s="40">
        <v>0</v>
      </c>
    </row>
    <row r="25849" spans="1:11" x14ac:dyDescent="0.35">
      <c r="A25849">
        <v>67025</v>
      </c>
      <c r="B25849" t="s">
        <v>428</v>
      </c>
      <c r="C25849" s="70">
        <v>0</v>
      </c>
      <c r="D25849" s="70">
        <v>0</v>
      </c>
      <c r="E25849" s="71">
        <v>44812</v>
      </c>
      <c r="F25849" t="s">
        <v>2601</v>
      </c>
      <c r="G25849" t="s">
        <v>2142</v>
      </c>
      <c r="H25849" t="s">
        <v>2600</v>
      </c>
      <c r="I25849" t="s">
        <v>2599</v>
      </c>
      <c r="J25849" s="40">
        <v>16313.29</v>
      </c>
      <c r="K25849" s="40">
        <v>0</v>
      </c>
    </row>
    <row r="25850" spans="1:11" x14ac:dyDescent="0.35">
      <c r="A25850">
        <v>67025</v>
      </c>
      <c r="B25850" t="s">
        <v>428</v>
      </c>
      <c r="C25850" s="70">
        <v>0</v>
      </c>
      <c r="D25850" s="70">
        <v>0</v>
      </c>
      <c r="E25850" s="71">
        <v>44834</v>
      </c>
      <c r="F25850" t="s">
        <v>2598</v>
      </c>
      <c r="G25850" t="s">
        <v>1912</v>
      </c>
      <c r="J25850" s="40">
        <v>16313</v>
      </c>
      <c r="K25850" s="40">
        <v>0</v>
      </c>
    </row>
    <row r="25851" spans="1:11" x14ac:dyDescent="0.35">
      <c r="A25851">
        <v>67025</v>
      </c>
      <c r="B25851" t="s">
        <v>428</v>
      </c>
      <c r="C25851" s="70">
        <v>0</v>
      </c>
      <c r="D25851" s="70">
        <v>0</v>
      </c>
      <c r="E25851" s="71">
        <v>44834</v>
      </c>
      <c r="F25851" t="s">
        <v>2597</v>
      </c>
      <c r="G25851" t="s">
        <v>2169</v>
      </c>
      <c r="H25851" t="s">
        <v>2580</v>
      </c>
      <c r="I25851" t="s">
        <v>2579</v>
      </c>
      <c r="J25851" s="40">
        <v>88.35</v>
      </c>
      <c r="K25851" s="40">
        <v>0</v>
      </c>
    </row>
    <row r="25852" spans="1:11" x14ac:dyDescent="0.35">
      <c r="A25852">
        <v>67025</v>
      </c>
      <c r="B25852" t="s">
        <v>428</v>
      </c>
      <c r="C25852" s="70">
        <v>0</v>
      </c>
      <c r="D25852" s="70">
        <v>0</v>
      </c>
      <c r="E25852" s="71">
        <v>44835</v>
      </c>
      <c r="F25852" t="s">
        <v>2596</v>
      </c>
      <c r="G25852" t="s">
        <v>1912</v>
      </c>
      <c r="J25852" s="40">
        <v>-16313</v>
      </c>
      <c r="K25852" s="40">
        <v>0</v>
      </c>
    </row>
    <row r="25853" spans="1:11" x14ac:dyDescent="0.35">
      <c r="A25853">
        <v>67025</v>
      </c>
      <c r="B25853" t="s">
        <v>428</v>
      </c>
      <c r="C25853" s="70">
        <v>0</v>
      </c>
      <c r="D25853" s="70">
        <v>0</v>
      </c>
      <c r="E25853" s="71">
        <v>44840</v>
      </c>
      <c r="F25853" t="s">
        <v>2595</v>
      </c>
      <c r="G25853" t="s">
        <v>2142</v>
      </c>
      <c r="H25853" t="s">
        <v>2594</v>
      </c>
      <c r="I25853" t="s">
        <v>2593</v>
      </c>
      <c r="J25853" s="40">
        <v>13362.78</v>
      </c>
      <c r="K25853" s="40">
        <v>0</v>
      </c>
    </row>
    <row r="25854" spans="1:11" x14ac:dyDescent="0.35">
      <c r="A25854">
        <v>67025</v>
      </c>
      <c r="B25854" t="s">
        <v>428</v>
      </c>
      <c r="C25854" s="70">
        <v>0</v>
      </c>
      <c r="D25854" s="70">
        <v>0</v>
      </c>
      <c r="E25854" s="71">
        <v>44845</v>
      </c>
      <c r="F25854" t="s">
        <v>2592</v>
      </c>
      <c r="G25854" t="s">
        <v>2142</v>
      </c>
      <c r="H25854" t="s">
        <v>2591</v>
      </c>
      <c r="I25854" t="s">
        <v>2412</v>
      </c>
      <c r="J25854" s="40">
        <v>2221.11</v>
      </c>
      <c r="K25854" s="40">
        <v>0</v>
      </c>
    </row>
    <row r="25855" spans="1:11" x14ac:dyDescent="0.35">
      <c r="A25855">
        <v>67025</v>
      </c>
      <c r="B25855" t="s">
        <v>428</v>
      </c>
      <c r="C25855" s="70">
        <v>0</v>
      </c>
      <c r="D25855" s="70">
        <v>0</v>
      </c>
      <c r="E25855" s="71">
        <v>44845</v>
      </c>
      <c r="F25855" t="s">
        <v>2590</v>
      </c>
      <c r="G25855" t="s">
        <v>2142</v>
      </c>
      <c r="H25855" t="s">
        <v>2589</v>
      </c>
      <c r="I25855" t="s">
        <v>2412</v>
      </c>
      <c r="J25855" s="40">
        <v>-2221.11</v>
      </c>
      <c r="K25855" s="40">
        <v>0</v>
      </c>
    </row>
    <row r="25856" spans="1:11" x14ac:dyDescent="0.35">
      <c r="A25856">
        <v>67025</v>
      </c>
      <c r="B25856" t="s">
        <v>428</v>
      </c>
      <c r="C25856" s="70">
        <v>0</v>
      </c>
      <c r="D25856" s="70">
        <v>0</v>
      </c>
      <c r="E25856" s="71">
        <v>44859</v>
      </c>
      <c r="F25856" t="s">
        <v>2588</v>
      </c>
      <c r="G25856" t="s">
        <v>2142</v>
      </c>
      <c r="H25856" t="s">
        <v>2587</v>
      </c>
      <c r="I25856" t="s">
        <v>2586</v>
      </c>
      <c r="J25856" s="40">
        <v>1430.63</v>
      </c>
      <c r="K25856" s="40">
        <v>0</v>
      </c>
    </row>
    <row r="25857" spans="1:11" x14ac:dyDescent="0.35">
      <c r="A25857">
        <v>67025</v>
      </c>
      <c r="B25857" t="s">
        <v>428</v>
      </c>
      <c r="C25857" s="70">
        <v>0</v>
      </c>
      <c r="D25857" s="70">
        <v>0</v>
      </c>
      <c r="E25857" s="71">
        <v>44865</v>
      </c>
      <c r="F25857" t="s">
        <v>2585</v>
      </c>
      <c r="G25857" t="s">
        <v>2169</v>
      </c>
      <c r="H25857" t="s">
        <v>2580</v>
      </c>
      <c r="I25857" t="s">
        <v>2579</v>
      </c>
      <c r="J25857" s="40">
        <v>537.42999999999995</v>
      </c>
      <c r="K25857" s="40">
        <v>0</v>
      </c>
    </row>
    <row r="25858" spans="1:11" x14ac:dyDescent="0.35">
      <c r="A25858">
        <v>67025</v>
      </c>
      <c r="B25858" t="s">
        <v>428</v>
      </c>
      <c r="C25858" s="70">
        <v>0</v>
      </c>
      <c r="D25858" s="70">
        <v>0</v>
      </c>
      <c r="E25858" s="71">
        <v>44870</v>
      </c>
      <c r="F25858" t="s">
        <v>2584</v>
      </c>
      <c r="G25858" t="s">
        <v>2142</v>
      </c>
      <c r="H25858" t="s">
        <v>2583</v>
      </c>
      <c r="I25858" t="s">
        <v>2582</v>
      </c>
      <c r="J25858" s="40">
        <v>15461.09</v>
      </c>
      <c r="K25858" s="40">
        <v>0</v>
      </c>
    </row>
    <row r="25859" spans="1:11" x14ac:dyDescent="0.35">
      <c r="A25859">
        <v>67025</v>
      </c>
      <c r="B25859" t="s">
        <v>428</v>
      </c>
      <c r="C25859" s="70">
        <v>0</v>
      </c>
      <c r="D25859" s="70">
        <v>0</v>
      </c>
      <c r="E25859" s="71">
        <v>44895</v>
      </c>
      <c r="F25859" t="s">
        <v>2581</v>
      </c>
      <c r="G25859" t="s">
        <v>2169</v>
      </c>
      <c r="H25859" t="s">
        <v>2580</v>
      </c>
      <c r="I25859" t="s">
        <v>2579</v>
      </c>
      <c r="J25859" s="40">
        <v>176.69</v>
      </c>
      <c r="K25859" s="40">
        <v>0</v>
      </c>
    </row>
    <row r="25860" spans="1:11" x14ac:dyDescent="0.35">
      <c r="A25860">
        <v>67025</v>
      </c>
      <c r="B25860" t="s">
        <v>428</v>
      </c>
      <c r="C25860" s="70">
        <v>0</v>
      </c>
      <c r="D25860" s="70">
        <v>0</v>
      </c>
      <c r="E25860" s="71">
        <v>44898</v>
      </c>
      <c r="F25860" t="s">
        <v>2578</v>
      </c>
      <c r="G25860" t="s">
        <v>2142</v>
      </c>
      <c r="H25860" t="s">
        <v>2577</v>
      </c>
      <c r="I25860" t="s">
        <v>2576</v>
      </c>
      <c r="J25860" s="40">
        <v>16841.07</v>
      </c>
      <c r="K25860" s="40">
        <v>0</v>
      </c>
    </row>
    <row r="25861" spans="1:11" x14ac:dyDescent="0.35">
      <c r="A25861">
        <v>67025</v>
      </c>
      <c r="B25861" t="s">
        <v>428</v>
      </c>
      <c r="C25861" s="70">
        <v>0</v>
      </c>
      <c r="D25861" s="70">
        <v>0</v>
      </c>
      <c r="E25861" s="71">
        <v>44926</v>
      </c>
      <c r="F25861" t="s">
        <v>2575</v>
      </c>
      <c r="G25861" t="s">
        <v>1912</v>
      </c>
      <c r="H25861" t="s">
        <v>1911</v>
      </c>
      <c r="J25861" s="40">
        <v>9756</v>
      </c>
      <c r="K25861" s="40">
        <v>0</v>
      </c>
    </row>
    <row r="25862" spans="1:11" x14ac:dyDescent="0.35">
      <c r="A25862">
        <v>67025</v>
      </c>
      <c r="B25862" t="s">
        <v>428</v>
      </c>
      <c r="C25862" s="70">
        <v>0</v>
      </c>
      <c r="D25862" s="70">
        <v>0</v>
      </c>
      <c r="E25862" s="71">
        <v>44926</v>
      </c>
      <c r="F25862" t="s">
        <v>2574</v>
      </c>
      <c r="G25862" t="s">
        <v>1912</v>
      </c>
      <c r="H25862" t="s">
        <v>1911</v>
      </c>
      <c r="J25862" s="40">
        <v>9756</v>
      </c>
      <c r="K25862" s="40">
        <v>0</v>
      </c>
    </row>
    <row r="25863" spans="1:11" x14ac:dyDescent="0.35">
      <c r="A25863">
        <v>67026</v>
      </c>
      <c r="B25863" t="s">
        <v>711</v>
      </c>
      <c r="C25863" s="70">
        <v>0</v>
      </c>
      <c r="D25863" s="70">
        <v>0</v>
      </c>
      <c r="E25863" s="71">
        <v>44621</v>
      </c>
      <c r="F25863" t="s">
        <v>2573</v>
      </c>
      <c r="G25863" t="s">
        <v>2142</v>
      </c>
      <c r="H25863" t="s">
        <v>2572</v>
      </c>
      <c r="I25863" t="s">
        <v>2567</v>
      </c>
      <c r="J25863" s="40">
        <v>200</v>
      </c>
      <c r="K25863" s="40">
        <v>0</v>
      </c>
    </row>
    <row r="25864" spans="1:11" x14ac:dyDescent="0.35">
      <c r="A25864">
        <v>67026</v>
      </c>
      <c r="B25864" t="s">
        <v>711</v>
      </c>
      <c r="C25864" s="70">
        <v>0</v>
      </c>
      <c r="D25864" s="70">
        <v>0</v>
      </c>
      <c r="E25864" s="71">
        <v>44651</v>
      </c>
      <c r="F25864" t="s">
        <v>2571</v>
      </c>
      <c r="G25864" t="s">
        <v>1912</v>
      </c>
      <c r="J25864" s="40">
        <v>19773.3</v>
      </c>
      <c r="K25864" s="40">
        <v>0</v>
      </c>
    </row>
    <row r="25865" spans="1:11" x14ac:dyDescent="0.35">
      <c r="A25865">
        <v>67026</v>
      </c>
      <c r="B25865" t="s">
        <v>711</v>
      </c>
      <c r="C25865" s="70">
        <v>0</v>
      </c>
      <c r="D25865" s="70">
        <v>0</v>
      </c>
      <c r="E25865" s="71">
        <v>44652</v>
      </c>
      <c r="F25865" t="s">
        <v>2570</v>
      </c>
      <c r="G25865" t="s">
        <v>1912</v>
      </c>
      <c r="J25865" s="40">
        <v>-19773.3</v>
      </c>
      <c r="K25865" s="40">
        <v>0</v>
      </c>
    </row>
    <row r="25866" spans="1:11" x14ac:dyDescent="0.35">
      <c r="A25866">
        <v>67026</v>
      </c>
      <c r="B25866" t="s">
        <v>711</v>
      </c>
      <c r="C25866" s="70">
        <v>0</v>
      </c>
      <c r="D25866" s="70">
        <v>0</v>
      </c>
      <c r="E25866" s="71">
        <v>44652</v>
      </c>
      <c r="F25866" t="s">
        <v>2569</v>
      </c>
      <c r="G25866" t="s">
        <v>2142</v>
      </c>
      <c r="H25866" t="s">
        <v>2568</v>
      </c>
      <c r="I25866" t="s">
        <v>2567</v>
      </c>
      <c r="J25866" s="40">
        <v>-200</v>
      </c>
      <c r="K25866" s="40">
        <v>0</v>
      </c>
    </row>
    <row r="25867" spans="1:11" x14ac:dyDescent="0.35">
      <c r="A25867">
        <v>67026</v>
      </c>
      <c r="B25867" t="s">
        <v>711</v>
      </c>
      <c r="C25867" s="70">
        <v>0</v>
      </c>
      <c r="D25867" s="70">
        <v>0</v>
      </c>
      <c r="E25867" s="71">
        <v>44652</v>
      </c>
      <c r="F25867" t="s">
        <v>2566</v>
      </c>
      <c r="G25867" t="s">
        <v>2142</v>
      </c>
      <c r="H25867" t="s">
        <v>2565</v>
      </c>
      <c r="I25867" t="s">
        <v>2564</v>
      </c>
      <c r="J25867" s="40">
        <v>9043.9500000000007</v>
      </c>
      <c r="K25867" s="40">
        <v>0</v>
      </c>
    </row>
    <row r="25868" spans="1:11" x14ac:dyDescent="0.35">
      <c r="A25868">
        <v>67026</v>
      </c>
      <c r="B25868" t="s">
        <v>711</v>
      </c>
      <c r="C25868" s="70">
        <v>0</v>
      </c>
      <c r="D25868" s="70">
        <v>0</v>
      </c>
      <c r="E25868" s="71">
        <v>44652</v>
      </c>
      <c r="F25868" t="s">
        <v>2563</v>
      </c>
      <c r="G25868" t="s">
        <v>2142</v>
      </c>
      <c r="H25868" t="s">
        <v>2562</v>
      </c>
      <c r="I25868" t="s">
        <v>2561</v>
      </c>
      <c r="J25868" s="40">
        <v>5034.8</v>
      </c>
      <c r="K25868" s="40">
        <v>0</v>
      </c>
    </row>
    <row r="25869" spans="1:11" x14ac:dyDescent="0.35">
      <c r="A25869">
        <v>67026</v>
      </c>
      <c r="B25869" t="s">
        <v>711</v>
      </c>
      <c r="C25869" s="70">
        <v>0</v>
      </c>
      <c r="D25869" s="70">
        <v>0</v>
      </c>
      <c r="E25869" s="71">
        <v>44652</v>
      </c>
      <c r="F25869" t="s">
        <v>2560</v>
      </c>
      <c r="G25869" t="s">
        <v>2142</v>
      </c>
      <c r="H25869" t="s">
        <v>2559</v>
      </c>
      <c r="I25869" t="s">
        <v>2558</v>
      </c>
      <c r="J25869" s="40">
        <v>5829.2</v>
      </c>
      <c r="K25869" s="40">
        <v>0</v>
      </c>
    </row>
    <row r="25870" spans="1:11" x14ac:dyDescent="0.35">
      <c r="A25870">
        <v>67026</v>
      </c>
      <c r="B25870" t="s">
        <v>711</v>
      </c>
      <c r="C25870" s="70">
        <v>0</v>
      </c>
      <c r="D25870" s="70">
        <v>0</v>
      </c>
      <c r="E25870" s="71">
        <v>44668</v>
      </c>
      <c r="F25870" t="s">
        <v>2557</v>
      </c>
      <c r="G25870" t="s">
        <v>2142</v>
      </c>
      <c r="H25870" t="s">
        <v>2556</v>
      </c>
      <c r="I25870" t="s">
        <v>2555</v>
      </c>
      <c r="J25870" s="40">
        <v>-500</v>
      </c>
      <c r="K25870" s="40">
        <v>0</v>
      </c>
    </row>
    <row r="25871" spans="1:11" x14ac:dyDescent="0.35">
      <c r="A25871">
        <v>67026</v>
      </c>
      <c r="B25871" t="s">
        <v>711</v>
      </c>
      <c r="C25871" s="70">
        <v>0</v>
      </c>
      <c r="D25871" s="70">
        <v>0</v>
      </c>
      <c r="E25871" s="71">
        <v>44681</v>
      </c>
      <c r="F25871" t="s">
        <v>2554</v>
      </c>
      <c r="G25871" t="s">
        <v>1912</v>
      </c>
      <c r="J25871" s="40">
        <v>8500</v>
      </c>
      <c r="K25871" s="40">
        <v>0</v>
      </c>
    </row>
    <row r="25872" spans="1:11" x14ac:dyDescent="0.35">
      <c r="A25872">
        <v>67026</v>
      </c>
      <c r="B25872" t="s">
        <v>711</v>
      </c>
      <c r="C25872" s="70">
        <v>0</v>
      </c>
      <c r="D25872" s="70">
        <v>0</v>
      </c>
      <c r="E25872" s="71">
        <v>44682</v>
      </c>
      <c r="F25872" t="s">
        <v>2553</v>
      </c>
      <c r="G25872" t="s">
        <v>1912</v>
      </c>
      <c r="J25872" s="40">
        <v>-8500</v>
      </c>
      <c r="K25872" s="40">
        <v>0</v>
      </c>
    </row>
    <row r="25873" spans="1:11" x14ac:dyDescent="0.35">
      <c r="A25873">
        <v>67026</v>
      </c>
      <c r="B25873" t="s">
        <v>711</v>
      </c>
      <c r="C25873" s="70">
        <v>0</v>
      </c>
      <c r="D25873" s="70">
        <v>0</v>
      </c>
      <c r="E25873" s="71">
        <v>44682</v>
      </c>
      <c r="F25873" t="s">
        <v>2552</v>
      </c>
      <c r="G25873" t="s">
        <v>2142</v>
      </c>
      <c r="H25873" t="s">
        <v>2551</v>
      </c>
      <c r="I25873" t="s">
        <v>2550</v>
      </c>
      <c r="J25873" s="40">
        <v>9096.4500000000007</v>
      </c>
      <c r="K25873" s="40">
        <v>0</v>
      </c>
    </row>
    <row r="25874" spans="1:11" x14ac:dyDescent="0.35">
      <c r="A25874">
        <v>67026</v>
      </c>
      <c r="B25874" t="s">
        <v>711</v>
      </c>
      <c r="C25874" s="70">
        <v>0</v>
      </c>
      <c r="D25874" s="70">
        <v>0</v>
      </c>
      <c r="E25874" s="71">
        <v>44712</v>
      </c>
      <c r="F25874" t="s">
        <v>2549</v>
      </c>
      <c r="G25874" t="s">
        <v>2142</v>
      </c>
      <c r="H25874" t="s">
        <v>2548</v>
      </c>
      <c r="I25874" t="s">
        <v>2547</v>
      </c>
      <c r="J25874" s="40">
        <v>8942.93</v>
      </c>
      <c r="K25874" s="40">
        <v>0</v>
      </c>
    </row>
    <row r="25875" spans="1:11" x14ac:dyDescent="0.35">
      <c r="A25875">
        <v>67026</v>
      </c>
      <c r="B25875" t="s">
        <v>711</v>
      </c>
      <c r="C25875" s="70">
        <v>0</v>
      </c>
      <c r="D25875" s="70">
        <v>0</v>
      </c>
      <c r="E25875" s="71">
        <v>44742</v>
      </c>
      <c r="F25875" t="s">
        <v>2546</v>
      </c>
      <c r="G25875" t="s">
        <v>1912</v>
      </c>
      <c r="J25875" s="40">
        <v>10000</v>
      </c>
      <c r="K25875" s="40">
        <v>0</v>
      </c>
    </row>
    <row r="25876" spans="1:11" x14ac:dyDescent="0.35">
      <c r="A25876">
        <v>67026</v>
      </c>
      <c r="B25876" t="s">
        <v>711</v>
      </c>
      <c r="C25876" s="70">
        <v>0</v>
      </c>
      <c r="D25876" s="70">
        <v>0</v>
      </c>
      <c r="E25876" s="71">
        <v>44773</v>
      </c>
      <c r="F25876" t="s">
        <v>2545</v>
      </c>
      <c r="G25876" t="s">
        <v>1912</v>
      </c>
      <c r="J25876" s="40">
        <v>11500</v>
      </c>
      <c r="K25876" s="40">
        <v>0</v>
      </c>
    </row>
    <row r="25877" spans="1:11" x14ac:dyDescent="0.35">
      <c r="A25877">
        <v>67026</v>
      </c>
      <c r="B25877" t="s">
        <v>711</v>
      </c>
      <c r="C25877" s="70">
        <v>0</v>
      </c>
      <c r="D25877" s="70">
        <v>0</v>
      </c>
      <c r="E25877" s="71">
        <v>44774</v>
      </c>
      <c r="F25877" t="s">
        <v>2544</v>
      </c>
      <c r="G25877" t="s">
        <v>2142</v>
      </c>
      <c r="H25877" t="s">
        <v>2543</v>
      </c>
      <c r="I25877" t="s">
        <v>2542</v>
      </c>
      <c r="J25877" s="40">
        <v>9414</v>
      </c>
      <c r="K25877" s="40">
        <v>0</v>
      </c>
    </row>
    <row r="25878" spans="1:11" x14ac:dyDescent="0.35">
      <c r="A25878">
        <v>67026</v>
      </c>
      <c r="B25878" t="s">
        <v>711</v>
      </c>
      <c r="C25878" s="70">
        <v>0</v>
      </c>
      <c r="D25878" s="70">
        <v>0</v>
      </c>
      <c r="E25878" s="71">
        <v>44774</v>
      </c>
      <c r="F25878" t="s">
        <v>2541</v>
      </c>
      <c r="G25878" t="s">
        <v>2142</v>
      </c>
      <c r="H25878" t="s">
        <v>2540</v>
      </c>
      <c r="I25878" t="s">
        <v>2539</v>
      </c>
      <c r="J25878" s="40">
        <v>12364.91</v>
      </c>
      <c r="K25878" s="40">
        <v>0</v>
      </c>
    </row>
    <row r="25879" spans="1:11" x14ac:dyDescent="0.35">
      <c r="A25879">
        <v>67026</v>
      </c>
      <c r="B25879" t="s">
        <v>711</v>
      </c>
      <c r="C25879" s="70">
        <v>0</v>
      </c>
      <c r="D25879" s="70">
        <v>0</v>
      </c>
      <c r="E25879" s="71">
        <v>44774</v>
      </c>
      <c r="F25879" t="s">
        <v>2538</v>
      </c>
      <c r="G25879" t="s">
        <v>1912</v>
      </c>
      <c r="J25879" s="40">
        <v>-10000</v>
      </c>
      <c r="K25879" s="40">
        <v>0</v>
      </c>
    </row>
    <row r="25880" spans="1:11" x14ac:dyDescent="0.35">
      <c r="A25880">
        <v>67026</v>
      </c>
      <c r="B25880" t="s">
        <v>711</v>
      </c>
      <c r="C25880" s="70">
        <v>0</v>
      </c>
      <c r="D25880" s="70">
        <v>0</v>
      </c>
      <c r="E25880" s="71">
        <v>44774</v>
      </c>
      <c r="F25880" t="s">
        <v>2537</v>
      </c>
      <c r="G25880" t="s">
        <v>1912</v>
      </c>
      <c r="J25880" s="40">
        <v>-11500</v>
      </c>
      <c r="K25880" s="40">
        <v>0</v>
      </c>
    </row>
    <row r="25881" spans="1:11" x14ac:dyDescent="0.35">
      <c r="A25881">
        <v>67026</v>
      </c>
      <c r="B25881" t="s">
        <v>711</v>
      </c>
      <c r="C25881" s="70">
        <v>0</v>
      </c>
      <c r="D25881" s="70">
        <v>0</v>
      </c>
      <c r="E25881" s="71">
        <v>44804</v>
      </c>
      <c r="F25881" t="s">
        <v>2536</v>
      </c>
      <c r="G25881" t="s">
        <v>2142</v>
      </c>
      <c r="H25881" t="s">
        <v>2535</v>
      </c>
      <c r="I25881" t="s">
        <v>2534</v>
      </c>
      <c r="J25881" s="40">
        <v>13083.4</v>
      </c>
      <c r="K25881" s="40">
        <v>0</v>
      </c>
    </row>
    <row r="25882" spans="1:11" x14ac:dyDescent="0.35">
      <c r="A25882">
        <v>67026</v>
      </c>
      <c r="B25882" t="s">
        <v>711</v>
      </c>
      <c r="C25882" s="70">
        <v>0</v>
      </c>
      <c r="D25882" s="70">
        <v>0</v>
      </c>
      <c r="E25882" s="71">
        <v>44834</v>
      </c>
      <c r="F25882" t="s">
        <v>2533</v>
      </c>
      <c r="G25882" t="s">
        <v>1912</v>
      </c>
      <c r="J25882" s="40">
        <v>15814</v>
      </c>
      <c r="K25882" s="40">
        <v>0</v>
      </c>
    </row>
    <row r="25883" spans="1:11" x14ac:dyDescent="0.35">
      <c r="A25883">
        <v>67026</v>
      </c>
      <c r="B25883" t="s">
        <v>711</v>
      </c>
      <c r="C25883" s="70">
        <v>0</v>
      </c>
      <c r="D25883" s="70">
        <v>0</v>
      </c>
      <c r="E25883" s="71">
        <v>44835</v>
      </c>
      <c r="F25883" t="s">
        <v>2532</v>
      </c>
      <c r="G25883" t="s">
        <v>1912</v>
      </c>
      <c r="J25883" s="40">
        <v>-15814</v>
      </c>
      <c r="K25883" s="40">
        <v>0</v>
      </c>
    </row>
    <row r="25884" spans="1:11" x14ac:dyDescent="0.35">
      <c r="A25884">
        <v>67026</v>
      </c>
      <c r="B25884" t="s">
        <v>711</v>
      </c>
      <c r="C25884" s="70">
        <v>0</v>
      </c>
      <c r="D25884" s="70">
        <v>0</v>
      </c>
      <c r="E25884" s="71">
        <v>44835</v>
      </c>
      <c r="F25884" t="s">
        <v>2531</v>
      </c>
      <c r="G25884" t="s">
        <v>2142</v>
      </c>
      <c r="H25884" t="s">
        <v>2530</v>
      </c>
      <c r="I25884" t="s">
        <v>2529</v>
      </c>
      <c r="J25884" s="40">
        <v>15813.97</v>
      </c>
      <c r="K25884" s="40">
        <v>0</v>
      </c>
    </row>
    <row r="25885" spans="1:11" x14ac:dyDescent="0.35">
      <c r="A25885">
        <v>67026</v>
      </c>
      <c r="B25885" t="s">
        <v>711</v>
      </c>
      <c r="C25885" s="70">
        <v>0</v>
      </c>
      <c r="D25885" s="70">
        <v>0</v>
      </c>
      <c r="E25885" s="71">
        <v>44866</v>
      </c>
      <c r="F25885" t="s">
        <v>2528</v>
      </c>
      <c r="G25885" t="s">
        <v>2142</v>
      </c>
      <c r="H25885" t="s">
        <v>2527</v>
      </c>
      <c r="I25885" t="s">
        <v>2526</v>
      </c>
      <c r="J25885" s="40">
        <v>13334.47</v>
      </c>
      <c r="K25885" s="40">
        <v>0</v>
      </c>
    </row>
    <row r="25886" spans="1:11" x14ac:dyDescent="0.35">
      <c r="A25886">
        <v>67026</v>
      </c>
      <c r="B25886" t="s">
        <v>711</v>
      </c>
      <c r="C25886" s="70">
        <v>0</v>
      </c>
      <c r="D25886" s="70">
        <v>0</v>
      </c>
      <c r="E25886" s="71">
        <v>44895</v>
      </c>
      <c r="F25886" t="s">
        <v>2525</v>
      </c>
      <c r="G25886" t="s">
        <v>2142</v>
      </c>
      <c r="H25886" t="s">
        <v>2524</v>
      </c>
      <c r="I25886" t="s">
        <v>2523</v>
      </c>
      <c r="J25886" s="40">
        <v>13903.14</v>
      </c>
      <c r="K25886" s="40">
        <v>0</v>
      </c>
    </row>
    <row r="25887" spans="1:11" x14ac:dyDescent="0.35">
      <c r="A25887">
        <v>67026</v>
      </c>
      <c r="B25887" t="s">
        <v>711</v>
      </c>
      <c r="C25887" s="70">
        <v>0</v>
      </c>
      <c r="D25887" s="70">
        <v>0</v>
      </c>
      <c r="E25887" s="71">
        <v>44926</v>
      </c>
      <c r="F25887" t="s">
        <v>2522</v>
      </c>
      <c r="G25887" t="s">
        <v>1912</v>
      </c>
      <c r="H25887" t="s">
        <v>1911</v>
      </c>
      <c r="J25887" s="40">
        <v>14000</v>
      </c>
      <c r="K25887" s="40">
        <v>0</v>
      </c>
    </row>
    <row r="25888" spans="1:11" x14ac:dyDescent="0.35">
      <c r="A25888">
        <v>67026</v>
      </c>
      <c r="B25888" t="s">
        <v>711</v>
      </c>
      <c r="C25888" s="70">
        <v>0</v>
      </c>
      <c r="D25888" s="70">
        <v>0</v>
      </c>
      <c r="E25888" s="71">
        <v>44926</v>
      </c>
      <c r="F25888" t="s">
        <v>2521</v>
      </c>
      <c r="G25888" t="s">
        <v>1912</v>
      </c>
      <c r="H25888" t="s">
        <v>1911</v>
      </c>
      <c r="J25888" s="40">
        <v>-14000</v>
      </c>
      <c r="K25888" s="40">
        <v>0</v>
      </c>
    </row>
    <row r="25889" spans="1:11" x14ac:dyDescent="0.35">
      <c r="A25889">
        <v>67026</v>
      </c>
      <c r="B25889" t="s">
        <v>711</v>
      </c>
      <c r="C25889" s="70">
        <v>0</v>
      </c>
      <c r="D25889" s="70">
        <v>0</v>
      </c>
      <c r="E25889" s="71">
        <v>44926</v>
      </c>
      <c r="F25889" t="s">
        <v>2520</v>
      </c>
      <c r="G25889" t="s">
        <v>2142</v>
      </c>
      <c r="H25889" t="s">
        <v>2512</v>
      </c>
      <c r="I25889" t="s">
        <v>2511</v>
      </c>
      <c r="J25889" s="40">
        <v>19390.07</v>
      </c>
      <c r="K25889" s="40">
        <v>0</v>
      </c>
    </row>
    <row r="25890" spans="1:11" x14ac:dyDescent="0.35">
      <c r="A25890">
        <v>67026</v>
      </c>
      <c r="B25890" t="s">
        <v>711</v>
      </c>
      <c r="C25890" s="70">
        <v>0</v>
      </c>
      <c r="D25890" s="70">
        <v>0</v>
      </c>
      <c r="E25890" s="71">
        <v>44926</v>
      </c>
      <c r="F25890" t="s">
        <v>2519</v>
      </c>
      <c r="G25890" t="s">
        <v>1907</v>
      </c>
      <c r="I25890" t="s">
        <v>2518</v>
      </c>
      <c r="J25890" s="40">
        <v>186.03</v>
      </c>
      <c r="K25890" s="40">
        <v>0</v>
      </c>
    </row>
    <row r="25891" spans="1:11" x14ac:dyDescent="0.35">
      <c r="A25891">
        <v>67026</v>
      </c>
      <c r="B25891" t="s">
        <v>711</v>
      </c>
      <c r="C25891" s="70">
        <v>0</v>
      </c>
      <c r="D25891" s="70">
        <v>0</v>
      </c>
      <c r="E25891" s="71">
        <v>44926</v>
      </c>
      <c r="F25891" t="s">
        <v>2517</v>
      </c>
      <c r="G25891" t="s">
        <v>1907</v>
      </c>
      <c r="H25891" t="s">
        <v>2516</v>
      </c>
      <c r="I25891" t="s">
        <v>2516</v>
      </c>
      <c r="J25891" s="40">
        <v>41.24</v>
      </c>
      <c r="K25891" s="40">
        <v>0</v>
      </c>
    </row>
    <row r="25892" spans="1:11" x14ac:dyDescent="0.35">
      <c r="A25892">
        <v>67026</v>
      </c>
      <c r="B25892" t="s">
        <v>711</v>
      </c>
      <c r="C25892" s="70">
        <v>0</v>
      </c>
      <c r="D25892" s="70">
        <v>0</v>
      </c>
      <c r="E25892" s="71">
        <v>44926</v>
      </c>
      <c r="F25892" t="s">
        <v>2515</v>
      </c>
      <c r="G25892" t="s">
        <v>1907</v>
      </c>
      <c r="H25892" t="s">
        <v>2514</v>
      </c>
      <c r="I25892" t="s">
        <v>2514</v>
      </c>
      <c r="J25892" s="40">
        <v>96.86</v>
      </c>
      <c r="K25892" s="40">
        <v>0</v>
      </c>
    </row>
    <row r="25893" spans="1:11" x14ac:dyDescent="0.35">
      <c r="A25893">
        <v>67026</v>
      </c>
      <c r="B25893" t="s">
        <v>711</v>
      </c>
      <c r="C25893" s="70">
        <v>0</v>
      </c>
      <c r="D25893" s="70">
        <v>0</v>
      </c>
      <c r="E25893" s="71">
        <v>44926</v>
      </c>
      <c r="F25893" t="s">
        <v>2513</v>
      </c>
      <c r="G25893" t="s">
        <v>1907</v>
      </c>
      <c r="H25893" t="s">
        <v>2512</v>
      </c>
      <c r="I25893" t="s">
        <v>2511</v>
      </c>
      <c r="J25893" s="40">
        <v>109.93</v>
      </c>
      <c r="K25893" s="40">
        <v>0</v>
      </c>
    </row>
    <row r="25894" spans="1:11" x14ac:dyDescent="0.35">
      <c r="A25894">
        <v>67026</v>
      </c>
      <c r="B25894" t="s">
        <v>711</v>
      </c>
      <c r="C25894" s="70">
        <v>0</v>
      </c>
      <c r="D25894" s="70">
        <v>0</v>
      </c>
      <c r="E25894" s="71">
        <v>44926</v>
      </c>
      <c r="F25894" t="s">
        <v>2510</v>
      </c>
      <c r="G25894" t="s">
        <v>2142</v>
      </c>
      <c r="H25894" t="s">
        <v>2509</v>
      </c>
      <c r="I25894" t="s">
        <v>2508</v>
      </c>
      <c r="J25894" s="40">
        <v>707.01</v>
      </c>
      <c r="K25894" s="40">
        <v>0</v>
      </c>
    </row>
    <row r="25895" spans="1:11" x14ac:dyDescent="0.35">
      <c r="A25895">
        <v>67026</v>
      </c>
      <c r="B25895" t="s">
        <v>711</v>
      </c>
      <c r="C25895" s="70">
        <v>0</v>
      </c>
      <c r="D25895" s="70">
        <v>0</v>
      </c>
      <c r="E25895" s="71">
        <v>44926</v>
      </c>
      <c r="F25895" t="s">
        <v>2507</v>
      </c>
      <c r="G25895" t="s">
        <v>2142</v>
      </c>
      <c r="H25895" t="s">
        <v>2506</v>
      </c>
      <c r="I25895" t="s">
        <v>2505</v>
      </c>
      <c r="J25895" s="40">
        <v>500.06</v>
      </c>
      <c r="K25895" s="40">
        <v>0</v>
      </c>
    </row>
    <row r="25896" spans="1:11" x14ac:dyDescent="0.35">
      <c r="A25896">
        <v>67027</v>
      </c>
      <c r="B25896" t="s">
        <v>429</v>
      </c>
      <c r="C25896" s="70">
        <v>0</v>
      </c>
      <c r="D25896" s="70">
        <v>0</v>
      </c>
      <c r="E25896" s="71">
        <v>44562</v>
      </c>
      <c r="F25896" t="s">
        <v>2504</v>
      </c>
      <c r="G25896" t="s">
        <v>2142</v>
      </c>
      <c r="H25896" t="s">
        <v>2503</v>
      </c>
      <c r="I25896" t="s">
        <v>2502</v>
      </c>
      <c r="J25896" s="40">
        <v>10086.64</v>
      </c>
      <c r="K25896" s="40">
        <v>0</v>
      </c>
    </row>
    <row r="25897" spans="1:11" x14ac:dyDescent="0.35">
      <c r="A25897">
        <v>67027</v>
      </c>
      <c r="B25897" t="s">
        <v>429</v>
      </c>
      <c r="C25897" s="70">
        <v>0</v>
      </c>
      <c r="D25897" s="70">
        <v>0</v>
      </c>
      <c r="E25897" s="71">
        <v>44562</v>
      </c>
      <c r="F25897" t="s">
        <v>2501</v>
      </c>
      <c r="G25897" t="s">
        <v>2142</v>
      </c>
      <c r="H25897" t="s">
        <v>2500</v>
      </c>
      <c r="I25897" t="s">
        <v>2499</v>
      </c>
      <c r="J25897" s="40">
        <v>16865.38</v>
      </c>
      <c r="K25897" s="40">
        <v>0</v>
      </c>
    </row>
    <row r="25898" spans="1:11" x14ac:dyDescent="0.35">
      <c r="A25898">
        <v>67027</v>
      </c>
      <c r="B25898" t="s">
        <v>429</v>
      </c>
      <c r="C25898" s="70">
        <v>0</v>
      </c>
      <c r="D25898" s="70">
        <v>0</v>
      </c>
      <c r="E25898" s="71">
        <v>44713</v>
      </c>
      <c r="F25898" t="s">
        <v>2498</v>
      </c>
      <c r="G25898" t="s">
        <v>2142</v>
      </c>
      <c r="H25898" t="s">
        <v>2497</v>
      </c>
      <c r="I25898" t="s">
        <v>2496</v>
      </c>
      <c r="J25898" s="40">
        <v>12000</v>
      </c>
      <c r="K25898" s="40">
        <v>0</v>
      </c>
    </row>
    <row r="25899" spans="1:11" x14ac:dyDescent="0.35">
      <c r="A25899">
        <v>67027</v>
      </c>
      <c r="B25899" t="s">
        <v>429</v>
      </c>
      <c r="C25899" s="70">
        <v>0</v>
      </c>
      <c r="D25899" s="70">
        <v>0</v>
      </c>
      <c r="E25899" s="71">
        <v>44755</v>
      </c>
      <c r="F25899" t="s">
        <v>2495</v>
      </c>
      <c r="G25899" t="s">
        <v>2142</v>
      </c>
      <c r="H25899" t="s">
        <v>2494</v>
      </c>
      <c r="I25899" t="s">
        <v>2493</v>
      </c>
      <c r="J25899" s="40">
        <v>5350</v>
      </c>
      <c r="K25899" s="40">
        <v>0</v>
      </c>
    </row>
    <row r="25900" spans="1:11" x14ac:dyDescent="0.35">
      <c r="A25900">
        <v>67027</v>
      </c>
      <c r="B25900" t="s">
        <v>429</v>
      </c>
      <c r="C25900" s="70">
        <v>0</v>
      </c>
      <c r="D25900" s="70">
        <v>0</v>
      </c>
      <c r="E25900" s="71">
        <v>44835</v>
      </c>
      <c r="F25900" t="s">
        <v>2492</v>
      </c>
      <c r="G25900" t="s">
        <v>2142</v>
      </c>
      <c r="H25900" t="s">
        <v>2491</v>
      </c>
      <c r="I25900" t="s">
        <v>2490</v>
      </c>
      <c r="J25900" s="40">
        <v>1500</v>
      </c>
      <c r="K25900" s="40">
        <v>0</v>
      </c>
    </row>
    <row r="25901" spans="1:11" x14ac:dyDescent="0.35">
      <c r="A25901">
        <v>67027</v>
      </c>
      <c r="B25901" t="s">
        <v>429</v>
      </c>
      <c r="C25901" s="70">
        <v>0</v>
      </c>
      <c r="D25901" s="70">
        <v>0</v>
      </c>
      <c r="E25901" s="71">
        <v>44858</v>
      </c>
      <c r="F25901" t="s">
        <v>2489</v>
      </c>
      <c r="G25901" t="s">
        <v>2142</v>
      </c>
      <c r="H25901" t="s">
        <v>2488</v>
      </c>
      <c r="I25901" t="s">
        <v>2487</v>
      </c>
      <c r="J25901" s="40">
        <v>4915.5200000000004</v>
      </c>
      <c r="K25901" s="40">
        <v>0</v>
      </c>
    </row>
    <row r="25902" spans="1:11" x14ac:dyDescent="0.35">
      <c r="A25902">
        <v>67029</v>
      </c>
      <c r="B25902" t="s">
        <v>430</v>
      </c>
      <c r="C25902" s="70">
        <v>0</v>
      </c>
      <c r="D25902" s="70">
        <v>0</v>
      </c>
      <c r="E25902" s="71">
        <v>44592</v>
      </c>
      <c r="F25902" t="s">
        <v>2486</v>
      </c>
      <c r="G25902" t="s">
        <v>2169</v>
      </c>
      <c r="H25902" t="s">
        <v>2471</v>
      </c>
      <c r="I25902" t="s">
        <v>2470</v>
      </c>
      <c r="J25902" s="40">
        <v>833.33</v>
      </c>
      <c r="K25902" s="40">
        <v>0</v>
      </c>
    </row>
    <row r="25903" spans="1:11" x14ac:dyDescent="0.35">
      <c r="A25903">
        <v>67029</v>
      </c>
      <c r="B25903" t="s">
        <v>430</v>
      </c>
      <c r="C25903" s="70">
        <v>0</v>
      </c>
      <c r="D25903" s="70">
        <v>0</v>
      </c>
      <c r="E25903" s="71">
        <v>44620</v>
      </c>
      <c r="F25903" t="s">
        <v>2485</v>
      </c>
      <c r="G25903" t="s">
        <v>2169</v>
      </c>
      <c r="H25903" t="s">
        <v>2471</v>
      </c>
      <c r="I25903" t="s">
        <v>2470</v>
      </c>
      <c r="J25903" s="40">
        <v>833.33</v>
      </c>
      <c r="K25903" s="40">
        <v>0</v>
      </c>
    </row>
    <row r="25904" spans="1:11" x14ac:dyDescent="0.35">
      <c r="A25904">
        <v>67029</v>
      </c>
      <c r="B25904" t="s">
        <v>430</v>
      </c>
      <c r="C25904" s="70">
        <v>0</v>
      </c>
      <c r="D25904" s="70">
        <v>0</v>
      </c>
      <c r="E25904" s="71">
        <v>44651</v>
      </c>
      <c r="F25904" t="s">
        <v>2484</v>
      </c>
      <c r="G25904" t="s">
        <v>2169</v>
      </c>
      <c r="H25904" t="s">
        <v>2471</v>
      </c>
      <c r="I25904" t="s">
        <v>2470</v>
      </c>
      <c r="J25904" s="40">
        <v>833.33</v>
      </c>
      <c r="K25904" s="40">
        <v>0</v>
      </c>
    </row>
    <row r="25905" spans="1:11" x14ac:dyDescent="0.35">
      <c r="A25905">
        <v>67029</v>
      </c>
      <c r="B25905" t="s">
        <v>430</v>
      </c>
      <c r="C25905" s="70">
        <v>0</v>
      </c>
      <c r="D25905" s="70">
        <v>0</v>
      </c>
      <c r="E25905" s="71">
        <v>44681</v>
      </c>
      <c r="F25905" t="s">
        <v>2483</v>
      </c>
      <c r="G25905" t="s">
        <v>2169</v>
      </c>
      <c r="H25905" t="s">
        <v>2471</v>
      </c>
      <c r="I25905" t="s">
        <v>2470</v>
      </c>
      <c r="J25905" s="40">
        <v>833.33</v>
      </c>
      <c r="K25905" s="40">
        <v>0</v>
      </c>
    </row>
    <row r="25906" spans="1:11" x14ac:dyDescent="0.35">
      <c r="A25906">
        <v>67029</v>
      </c>
      <c r="B25906" t="s">
        <v>430</v>
      </c>
      <c r="C25906" s="70">
        <v>0</v>
      </c>
      <c r="D25906" s="70">
        <v>0</v>
      </c>
      <c r="E25906" s="71">
        <v>44712</v>
      </c>
      <c r="F25906" t="s">
        <v>2482</v>
      </c>
      <c r="G25906" t="s">
        <v>2169</v>
      </c>
      <c r="H25906" t="s">
        <v>2471</v>
      </c>
      <c r="I25906" t="s">
        <v>2470</v>
      </c>
      <c r="J25906" s="40">
        <v>833.33</v>
      </c>
      <c r="K25906" s="40">
        <v>0</v>
      </c>
    </row>
    <row r="25907" spans="1:11" x14ac:dyDescent="0.35">
      <c r="A25907">
        <v>67029</v>
      </c>
      <c r="B25907" t="s">
        <v>430</v>
      </c>
      <c r="C25907" s="70">
        <v>0</v>
      </c>
      <c r="D25907" s="70">
        <v>0</v>
      </c>
      <c r="E25907" s="71">
        <v>44742</v>
      </c>
      <c r="F25907" t="s">
        <v>2481</v>
      </c>
      <c r="G25907" t="s">
        <v>2169</v>
      </c>
      <c r="H25907" t="s">
        <v>2471</v>
      </c>
      <c r="I25907" t="s">
        <v>2470</v>
      </c>
      <c r="J25907" s="40">
        <v>833.33</v>
      </c>
      <c r="K25907" s="40">
        <v>0</v>
      </c>
    </row>
    <row r="25908" spans="1:11" x14ac:dyDescent="0.35">
      <c r="A25908">
        <v>67029</v>
      </c>
      <c r="B25908" t="s">
        <v>430</v>
      </c>
      <c r="C25908" s="70">
        <v>0</v>
      </c>
      <c r="D25908" s="70">
        <v>0</v>
      </c>
      <c r="E25908" s="71">
        <v>44773</v>
      </c>
      <c r="F25908" t="s">
        <v>2480</v>
      </c>
      <c r="G25908" t="s">
        <v>2169</v>
      </c>
      <c r="H25908" t="s">
        <v>2471</v>
      </c>
      <c r="I25908" t="s">
        <v>2470</v>
      </c>
      <c r="J25908" s="40">
        <v>833.33</v>
      </c>
      <c r="K25908" s="40">
        <v>0</v>
      </c>
    </row>
    <row r="25909" spans="1:11" x14ac:dyDescent="0.35">
      <c r="A25909">
        <v>67029</v>
      </c>
      <c r="B25909" t="s">
        <v>430</v>
      </c>
      <c r="C25909" s="70">
        <v>0</v>
      </c>
      <c r="D25909" s="70">
        <v>0</v>
      </c>
      <c r="E25909" s="71">
        <v>44804</v>
      </c>
      <c r="F25909" t="s">
        <v>2479</v>
      </c>
      <c r="G25909" t="s">
        <v>2169</v>
      </c>
      <c r="H25909" t="s">
        <v>2471</v>
      </c>
      <c r="I25909" t="s">
        <v>2470</v>
      </c>
      <c r="J25909" s="40">
        <v>833.33</v>
      </c>
      <c r="K25909" s="40">
        <v>0</v>
      </c>
    </row>
    <row r="25910" spans="1:11" x14ac:dyDescent="0.35">
      <c r="A25910">
        <v>67029</v>
      </c>
      <c r="B25910" t="s">
        <v>430</v>
      </c>
      <c r="C25910" s="70">
        <v>0</v>
      </c>
      <c r="D25910" s="70">
        <v>0</v>
      </c>
      <c r="E25910" s="71">
        <v>44834</v>
      </c>
      <c r="F25910" t="s">
        <v>2478</v>
      </c>
      <c r="G25910" t="s">
        <v>2169</v>
      </c>
      <c r="H25910" t="s">
        <v>2471</v>
      </c>
      <c r="I25910" t="s">
        <v>2470</v>
      </c>
      <c r="J25910" s="40">
        <v>833.33</v>
      </c>
      <c r="K25910" s="40">
        <v>0</v>
      </c>
    </row>
    <row r="25911" spans="1:11" x14ac:dyDescent="0.35">
      <c r="A25911">
        <v>67029</v>
      </c>
      <c r="B25911" t="s">
        <v>430</v>
      </c>
      <c r="C25911" s="70">
        <v>0</v>
      </c>
      <c r="D25911" s="70">
        <v>0</v>
      </c>
      <c r="E25911" s="71">
        <v>44865</v>
      </c>
      <c r="F25911" t="s">
        <v>2477</v>
      </c>
      <c r="G25911" t="s">
        <v>2169</v>
      </c>
      <c r="H25911" t="s">
        <v>2471</v>
      </c>
      <c r="I25911" t="s">
        <v>2470</v>
      </c>
      <c r="J25911" s="40">
        <v>833.33</v>
      </c>
      <c r="K25911" s="40">
        <v>0</v>
      </c>
    </row>
    <row r="25912" spans="1:11" x14ac:dyDescent="0.35">
      <c r="A25912">
        <v>67029</v>
      </c>
      <c r="B25912" t="s">
        <v>430</v>
      </c>
      <c r="C25912" s="70">
        <v>0</v>
      </c>
      <c r="D25912" s="70">
        <v>0</v>
      </c>
      <c r="E25912" s="71">
        <v>44895</v>
      </c>
      <c r="F25912" t="s">
        <v>2476</v>
      </c>
      <c r="G25912" t="s">
        <v>2169</v>
      </c>
      <c r="H25912" t="s">
        <v>2471</v>
      </c>
      <c r="I25912" t="s">
        <v>2470</v>
      </c>
      <c r="J25912" s="40">
        <v>833.33</v>
      </c>
      <c r="K25912" s="40">
        <v>0</v>
      </c>
    </row>
    <row r="25913" spans="1:11" x14ac:dyDescent="0.35">
      <c r="A25913">
        <v>67029</v>
      </c>
      <c r="B25913" t="s">
        <v>430</v>
      </c>
      <c r="C25913" s="70">
        <v>0</v>
      </c>
      <c r="D25913" s="70">
        <v>0</v>
      </c>
      <c r="E25913" s="71">
        <v>44896</v>
      </c>
      <c r="F25913" t="s">
        <v>2475</v>
      </c>
      <c r="G25913" t="s">
        <v>2142</v>
      </c>
      <c r="H25913" t="s">
        <v>2474</v>
      </c>
      <c r="I25913" t="s">
        <v>2473</v>
      </c>
      <c r="J25913" s="40">
        <v>4000</v>
      </c>
      <c r="K25913" s="40">
        <v>0</v>
      </c>
    </row>
    <row r="25914" spans="1:11" x14ac:dyDescent="0.35">
      <c r="A25914">
        <v>67029</v>
      </c>
      <c r="B25914" t="s">
        <v>430</v>
      </c>
      <c r="C25914" s="70">
        <v>0</v>
      </c>
      <c r="D25914" s="70">
        <v>0</v>
      </c>
      <c r="E25914" s="71">
        <v>44926</v>
      </c>
      <c r="F25914" t="s">
        <v>2472</v>
      </c>
      <c r="G25914" t="s">
        <v>2169</v>
      </c>
      <c r="H25914" t="s">
        <v>2471</v>
      </c>
      <c r="I25914" t="s">
        <v>2470</v>
      </c>
      <c r="J25914" s="40">
        <v>833.37</v>
      </c>
      <c r="K25914" s="40">
        <v>0</v>
      </c>
    </row>
    <row r="25915" spans="1:11" x14ac:dyDescent="0.35">
      <c r="A25915">
        <v>67029</v>
      </c>
      <c r="B25915" t="s">
        <v>430</v>
      </c>
      <c r="C25915" s="70">
        <v>0</v>
      </c>
      <c r="D25915" s="70">
        <v>0</v>
      </c>
      <c r="E25915" s="71">
        <v>44926</v>
      </c>
      <c r="F25915" t="s">
        <v>2469</v>
      </c>
      <c r="G25915" t="s">
        <v>2142</v>
      </c>
      <c r="H25915" t="s">
        <v>2468</v>
      </c>
      <c r="I25915" t="s">
        <v>2467</v>
      </c>
      <c r="J25915" s="40">
        <v>2400</v>
      </c>
      <c r="K25915" s="40">
        <v>0</v>
      </c>
    </row>
    <row r="25916" spans="1:11" x14ac:dyDescent="0.35">
      <c r="A25916">
        <v>67034</v>
      </c>
      <c r="B25916" t="s">
        <v>340</v>
      </c>
      <c r="C25916" s="70">
        <v>0</v>
      </c>
      <c r="D25916" s="70">
        <v>0</v>
      </c>
      <c r="E25916" s="71">
        <v>44926</v>
      </c>
      <c r="F25916" t="s">
        <v>2466</v>
      </c>
      <c r="G25916" t="s">
        <v>1912</v>
      </c>
      <c r="J25916" s="40">
        <v>165.1</v>
      </c>
      <c r="K25916" s="40">
        <v>0</v>
      </c>
    </row>
    <row r="25917" spans="1:11" x14ac:dyDescent="0.35">
      <c r="A25917">
        <v>67035</v>
      </c>
      <c r="B25917" t="s">
        <v>658</v>
      </c>
      <c r="C25917" s="70">
        <v>0</v>
      </c>
      <c r="D25917" s="70">
        <v>0</v>
      </c>
      <c r="E25917" s="71">
        <v>44743</v>
      </c>
      <c r="F25917" t="s">
        <v>2465</v>
      </c>
      <c r="G25917" t="s">
        <v>2142</v>
      </c>
      <c r="H25917" t="s">
        <v>2464</v>
      </c>
      <c r="I25917" t="s">
        <v>2463</v>
      </c>
      <c r="J25917" s="40">
        <v>756.01</v>
      </c>
      <c r="K25917" s="40">
        <v>0</v>
      </c>
    </row>
    <row r="25918" spans="1:11" x14ac:dyDescent="0.35">
      <c r="A25918">
        <v>67035</v>
      </c>
      <c r="B25918" t="s">
        <v>658</v>
      </c>
      <c r="C25918" s="70">
        <v>0</v>
      </c>
      <c r="D25918" s="70">
        <v>0</v>
      </c>
      <c r="E25918" s="71">
        <v>44751</v>
      </c>
      <c r="F25918" t="s">
        <v>2462</v>
      </c>
      <c r="G25918" t="s">
        <v>2142</v>
      </c>
      <c r="H25918" t="s">
        <v>2461</v>
      </c>
      <c r="I25918" t="s">
        <v>2460</v>
      </c>
      <c r="J25918" s="40">
        <v>55.89</v>
      </c>
      <c r="K25918" s="40">
        <v>0</v>
      </c>
    </row>
    <row r="25919" spans="1:11" x14ac:dyDescent="0.35">
      <c r="A25919">
        <v>67035</v>
      </c>
      <c r="B25919" t="s">
        <v>658</v>
      </c>
      <c r="C25919" s="70">
        <v>0</v>
      </c>
      <c r="D25919" s="70">
        <v>0</v>
      </c>
      <c r="E25919" s="71">
        <v>44751</v>
      </c>
      <c r="F25919" t="s">
        <v>2459</v>
      </c>
      <c r="G25919" t="s">
        <v>2142</v>
      </c>
      <c r="H25919" t="s">
        <v>2458</v>
      </c>
      <c r="I25919" t="s">
        <v>2457</v>
      </c>
      <c r="J25919" s="40">
        <v>749.36</v>
      </c>
      <c r="K25919" s="40">
        <v>0</v>
      </c>
    </row>
    <row r="25920" spans="1:11" x14ac:dyDescent="0.35">
      <c r="A25920">
        <v>67035</v>
      </c>
      <c r="B25920" t="s">
        <v>658</v>
      </c>
      <c r="C25920" s="70">
        <v>0</v>
      </c>
      <c r="D25920" s="70">
        <v>0</v>
      </c>
      <c r="E25920" s="71">
        <v>44782</v>
      </c>
      <c r="F25920" t="s">
        <v>2456</v>
      </c>
      <c r="G25920" t="s">
        <v>2142</v>
      </c>
      <c r="H25920" t="s">
        <v>2455</v>
      </c>
      <c r="I25920" t="s">
        <v>2454</v>
      </c>
      <c r="J25920" s="40">
        <v>766.54</v>
      </c>
      <c r="K25920" s="40">
        <v>0</v>
      </c>
    </row>
    <row r="25921" spans="1:11" x14ac:dyDescent="0.35">
      <c r="A25921">
        <v>67035</v>
      </c>
      <c r="B25921" t="s">
        <v>658</v>
      </c>
      <c r="C25921" s="70">
        <v>0</v>
      </c>
      <c r="D25921" s="70">
        <v>0</v>
      </c>
      <c r="E25921" s="71">
        <v>44834</v>
      </c>
      <c r="F25921" t="s">
        <v>2453</v>
      </c>
      <c r="G25921" t="s">
        <v>2169</v>
      </c>
      <c r="H25921" t="s">
        <v>2452</v>
      </c>
      <c r="I25921" t="s">
        <v>2451</v>
      </c>
      <c r="J25921" s="40">
        <v>754.87</v>
      </c>
      <c r="K25921" s="40">
        <v>0</v>
      </c>
    </row>
    <row r="25922" spans="1:11" x14ac:dyDescent="0.35">
      <c r="A25922">
        <v>67035</v>
      </c>
      <c r="B25922" t="s">
        <v>658</v>
      </c>
      <c r="C25922" s="70">
        <v>0</v>
      </c>
      <c r="D25922" s="70">
        <v>0</v>
      </c>
      <c r="E25922" s="71">
        <v>44895</v>
      </c>
      <c r="F25922" t="s">
        <v>2450</v>
      </c>
      <c r="G25922" t="s">
        <v>2169</v>
      </c>
      <c r="H25922" t="s">
        <v>2449</v>
      </c>
      <c r="I25922" t="s">
        <v>2448</v>
      </c>
      <c r="J25922" s="40">
        <v>812</v>
      </c>
      <c r="K25922" s="40">
        <v>0</v>
      </c>
    </row>
    <row r="25923" spans="1:11" x14ac:dyDescent="0.35">
      <c r="A25923">
        <v>67035</v>
      </c>
      <c r="B25923" t="s">
        <v>658</v>
      </c>
      <c r="C25923" s="70">
        <v>0</v>
      </c>
      <c r="D25923" s="70">
        <v>0</v>
      </c>
      <c r="E25923" s="71">
        <v>44904</v>
      </c>
      <c r="F25923" t="s">
        <v>2447</v>
      </c>
      <c r="G25923" t="s">
        <v>2142</v>
      </c>
      <c r="H25923" t="s">
        <v>2446</v>
      </c>
      <c r="I25923" t="s">
        <v>2445</v>
      </c>
      <c r="J25923" s="40">
        <v>837.23</v>
      </c>
      <c r="K25923" s="40">
        <v>0</v>
      </c>
    </row>
    <row r="25924" spans="1:11" x14ac:dyDescent="0.35">
      <c r="A25924">
        <v>67035</v>
      </c>
      <c r="B25924" t="s">
        <v>658</v>
      </c>
      <c r="C25924" s="70">
        <v>0</v>
      </c>
      <c r="D25924" s="70">
        <v>0</v>
      </c>
      <c r="E25924" s="71">
        <v>44926</v>
      </c>
      <c r="F25924" t="s">
        <v>2444</v>
      </c>
      <c r="G25924" t="s">
        <v>2169</v>
      </c>
      <c r="H25924" t="s">
        <v>2443</v>
      </c>
      <c r="I25924" t="s">
        <v>2442</v>
      </c>
      <c r="J25924" s="40">
        <v>1415.86</v>
      </c>
      <c r="K25924" s="40">
        <v>0</v>
      </c>
    </row>
    <row r="25925" spans="1:11" x14ac:dyDescent="0.35">
      <c r="A25925">
        <v>67036</v>
      </c>
      <c r="B25925" t="s">
        <v>299</v>
      </c>
      <c r="C25925" s="70">
        <v>0</v>
      </c>
      <c r="D25925" s="70">
        <v>0</v>
      </c>
      <c r="E25925" s="71">
        <v>44743</v>
      </c>
      <c r="F25925" t="s">
        <v>2441</v>
      </c>
      <c r="G25925" t="s">
        <v>2142</v>
      </c>
      <c r="H25925" t="s">
        <v>2440</v>
      </c>
      <c r="I25925" t="s">
        <v>2439</v>
      </c>
      <c r="J25925" s="40">
        <v>1877.02</v>
      </c>
      <c r="K25925" s="40">
        <v>0</v>
      </c>
    </row>
    <row r="25926" spans="1:11" x14ac:dyDescent="0.35">
      <c r="A25926">
        <v>67036</v>
      </c>
      <c r="B25926" t="s">
        <v>299</v>
      </c>
      <c r="C25926" s="70">
        <v>0</v>
      </c>
      <c r="D25926" s="70">
        <v>0</v>
      </c>
      <c r="E25926" s="71">
        <v>44751</v>
      </c>
      <c r="F25926" t="s">
        <v>2438</v>
      </c>
      <c r="G25926" t="s">
        <v>2142</v>
      </c>
      <c r="H25926" t="s">
        <v>2437</v>
      </c>
      <c r="I25926" t="s">
        <v>2436</v>
      </c>
      <c r="J25926" s="40">
        <v>1887.81</v>
      </c>
      <c r="K25926" s="40">
        <v>0</v>
      </c>
    </row>
    <row r="25927" spans="1:11" x14ac:dyDescent="0.35">
      <c r="A25927">
        <v>67036</v>
      </c>
      <c r="B25927" t="s">
        <v>299</v>
      </c>
      <c r="C25927" s="70">
        <v>0</v>
      </c>
      <c r="D25927" s="70">
        <v>0</v>
      </c>
      <c r="E25927" s="71">
        <v>44782</v>
      </c>
      <c r="F25927" t="s">
        <v>2435</v>
      </c>
      <c r="G25927" t="s">
        <v>2142</v>
      </c>
      <c r="H25927" t="s">
        <v>2434</v>
      </c>
      <c r="I25927" t="s">
        <v>2433</v>
      </c>
      <c r="J25927" s="40">
        <v>1986.57</v>
      </c>
      <c r="K25927" s="40">
        <v>0</v>
      </c>
    </row>
    <row r="25928" spans="1:11" x14ac:dyDescent="0.35">
      <c r="A25928">
        <v>67036</v>
      </c>
      <c r="B25928" t="s">
        <v>299</v>
      </c>
      <c r="C25928" s="70">
        <v>0</v>
      </c>
      <c r="D25928" s="70">
        <v>0</v>
      </c>
      <c r="E25928" s="71">
        <v>44834</v>
      </c>
      <c r="F25928" t="s">
        <v>2432</v>
      </c>
      <c r="G25928" t="s">
        <v>2169</v>
      </c>
      <c r="H25928" t="s">
        <v>2431</v>
      </c>
      <c r="I25928" t="s">
        <v>2430</v>
      </c>
      <c r="J25928" s="40">
        <v>2148.0500000000002</v>
      </c>
      <c r="K25928" s="40">
        <v>0</v>
      </c>
    </row>
    <row r="25929" spans="1:11" x14ac:dyDescent="0.35">
      <c r="A25929">
        <v>67036</v>
      </c>
      <c r="B25929" t="s">
        <v>299</v>
      </c>
      <c r="C25929" s="70">
        <v>0</v>
      </c>
      <c r="D25929" s="70">
        <v>0</v>
      </c>
      <c r="E25929" s="71">
        <v>44895</v>
      </c>
      <c r="F25929" t="s">
        <v>2429</v>
      </c>
      <c r="G25929" t="s">
        <v>2169</v>
      </c>
      <c r="H25929" t="s">
        <v>2428</v>
      </c>
      <c r="I25929" t="s">
        <v>2427</v>
      </c>
      <c r="J25929" s="40">
        <v>1797.22</v>
      </c>
      <c r="K25929" s="40">
        <v>0</v>
      </c>
    </row>
    <row r="25930" spans="1:11" x14ac:dyDescent="0.35">
      <c r="A25930">
        <v>67036</v>
      </c>
      <c r="B25930" t="s">
        <v>299</v>
      </c>
      <c r="C25930" s="70">
        <v>0</v>
      </c>
      <c r="D25930" s="70">
        <v>0</v>
      </c>
      <c r="E25930" s="71">
        <v>44904</v>
      </c>
      <c r="F25930" t="s">
        <v>2426</v>
      </c>
      <c r="G25930" t="s">
        <v>2142</v>
      </c>
      <c r="H25930" t="s">
        <v>2425</v>
      </c>
      <c r="I25930" t="s">
        <v>2424</v>
      </c>
      <c r="J25930" s="40">
        <v>331.29</v>
      </c>
      <c r="K25930" s="40">
        <v>0</v>
      </c>
    </row>
    <row r="25931" spans="1:11" x14ac:dyDescent="0.35">
      <c r="A25931">
        <v>67036</v>
      </c>
      <c r="B25931" t="s">
        <v>299</v>
      </c>
      <c r="C25931" s="70">
        <v>0</v>
      </c>
      <c r="D25931" s="70">
        <v>0</v>
      </c>
      <c r="E25931" s="71">
        <v>44926</v>
      </c>
      <c r="F25931" t="s">
        <v>2423</v>
      </c>
      <c r="G25931" t="s">
        <v>2169</v>
      </c>
      <c r="H25931" t="s">
        <v>2422</v>
      </c>
      <c r="I25931" t="s">
        <v>2421</v>
      </c>
      <c r="J25931" s="40">
        <v>1997.74</v>
      </c>
      <c r="K25931" s="40">
        <v>0</v>
      </c>
    </row>
    <row r="25932" spans="1:11" x14ac:dyDescent="0.35">
      <c r="A25932">
        <v>67037</v>
      </c>
      <c r="B25932" t="s">
        <v>341</v>
      </c>
      <c r="C25932" s="70">
        <v>0</v>
      </c>
      <c r="D25932" s="70">
        <v>0</v>
      </c>
      <c r="E25932" s="71">
        <v>44858</v>
      </c>
      <c r="F25932" t="s">
        <v>2420</v>
      </c>
      <c r="G25932" t="s">
        <v>2142</v>
      </c>
      <c r="H25932" t="s">
        <v>2419</v>
      </c>
      <c r="I25932" t="s">
        <v>2418</v>
      </c>
      <c r="J25932" s="40">
        <v>885.58</v>
      </c>
      <c r="K25932" s="40">
        <v>0</v>
      </c>
    </row>
    <row r="25933" spans="1:11" x14ac:dyDescent="0.35">
      <c r="A25933">
        <v>67037</v>
      </c>
      <c r="B25933" t="s">
        <v>341</v>
      </c>
      <c r="C25933" s="70">
        <v>0</v>
      </c>
      <c r="D25933" s="70">
        <v>0</v>
      </c>
      <c r="E25933" s="71">
        <v>44893</v>
      </c>
      <c r="F25933" t="s">
        <v>2417</v>
      </c>
      <c r="G25933" t="s">
        <v>2142</v>
      </c>
      <c r="H25933" t="s">
        <v>2416</v>
      </c>
      <c r="I25933" t="s">
        <v>2415</v>
      </c>
      <c r="J25933" s="40">
        <v>860.91</v>
      </c>
      <c r="K25933" s="40">
        <v>0</v>
      </c>
    </row>
    <row r="25934" spans="1:11" x14ac:dyDescent="0.35">
      <c r="A25934">
        <v>67038</v>
      </c>
      <c r="B25934" t="s">
        <v>1289</v>
      </c>
      <c r="C25934" s="70">
        <v>0</v>
      </c>
      <c r="D25934" s="70">
        <v>0</v>
      </c>
      <c r="E25934" s="71">
        <v>44845</v>
      </c>
      <c r="F25934" t="s">
        <v>2414</v>
      </c>
      <c r="G25934" t="s">
        <v>2142</v>
      </c>
      <c r="H25934" t="s">
        <v>2413</v>
      </c>
      <c r="I25934" t="s">
        <v>2412</v>
      </c>
      <c r="J25934" s="40">
        <v>2221.11</v>
      </c>
      <c r="K25934" s="40">
        <v>0</v>
      </c>
    </row>
    <row r="25935" spans="1:11" x14ac:dyDescent="0.35">
      <c r="A25935">
        <v>67038</v>
      </c>
      <c r="B25935" t="s">
        <v>1289</v>
      </c>
      <c r="C25935" s="70">
        <v>0</v>
      </c>
      <c r="D25935" s="70">
        <v>0</v>
      </c>
      <c r="E25935" s="71">
        <v>44876</v>
      </c>
      <c r="F25935" t="s">
        <v>2411</v>
      </c>
      <c r="G25935" t="s">
        <v>2142</v>
      </c>
      <c r="H25935" t="s">
        <v>2410</v>
      </c>
      <c r="I25935" t="s">
        <v>2409</v>
      </c>
      <c r="J25935" s="40">
        <v>1970.69</v>
      </c>
      <c r="K25935" s="40">
        <v>0</v>
      </c>
    </row>
    <row r="25936" spans="1:11" x14ac:dyDescent="0.35">
      <c r="A25936">
        <v>67038</v>
      </c>
      <c r="B25936" t="s">
        <v>1289</v>
      </c>
      <c r="C25936" s="70">
        <v>0</v>
      </c>
      <c r="D25936" s="70">
        <v>0</v>
      </c>
      <c r="E25936" s="71">
        <v>44876</v>
      </c>
      <c r="F25936" t="s">
        <v>2408</v>
      </c>
      <c r="G25936" t="s">
        <v>2142</v>
      </c>
      <c r="H25936" t="s">
        <v>2407</v>
      </c>
      <c r="I25936" t="s">
        <v>2406</v>
      </c>
      <c r="J25936" s="40">
        <v>2168.33</v>
      </c>
      <c r="K25936" s="40">
        <v>0</v>
      </c>
    </row>
    <row r="25937" spans="1:11" x14ac:dyDescent="0.35">
      <c r="A25937">
        <v>67038</v>
      </c>
      <c r="B25937" t="s">
        <v>1289</v>
      </c>
      <c r="C25937" s="70">
        <v>0</v>
      </c>
      <c r="D25937" s="70">
        <v>0</v>
      </c>
      <c r="E25937" s="71">
        <v>44876</v>
      </c>
      <c r="F25937" t="s">
        <v>2405</v>
      </c>
      <c r="G25937" t="s">
        <v>2142</v>
      </c>
      <c r="H25937" t="s">
        <v>2404</v>
      </c>
      <c r="I25937" t="s">
        <v>2403</v>
      </c>
      <c r="J25937" s="40">
        <v>1578.77</v>
      </c>
      <c r="K25937" s="40">
        <v>0</v>
      </c>
    </row>
    <row r="25938" spans="1:11" x14ac:dyDescent="0.35">
      <c r="A25938">
        <v>67039</v>
      </c>
      <c r="B25938" t="s">
        <v>350</v>
      </c>
      <c r="C25938" s="70">
        <v>0</v>
      </c>
      <c r="D25938" s="70">
        <v>0</v>
      </c>
      <c r="E25938" s="71">
        <v>44866</v>
      </c>
      <c r="F25938" t="s">
        <v>2402</v>
      </c>
      <c r="G25938" t="s">
        <v>2142</v>
      </c>
      <c r="H25938" t="s">
        <v>2401</v>
      </c>
      <c r="I25938" t="s">
        <v>2400</v>
      </c>
      <c r="J25938" s="40">
        <v>57886.57</v>
      </c>
      <c r="K25938" s="40">
        <v>0</v>
      </c>
    </row>
    <row r="25939" spans="1:11" x14ac:dyDescent="0.35">
      <c r="A25939">
        <v>67039</v>
      </c>
      <c r="B25939" t="s">
        <v>350</v>
      </c>
      <c r="C25939" s="70">
        <v>0</v>
      </c>
      <c r="D25939" s="70">
        <v>0</v>
      </c>
      <c r="E25939" s="71">
        <v>44926</v>
      </c>
      <c r="F25939" t="s">
        <v>2399</v>
      </c>
      <c r="G25939" t="s">
        <v>2169</v>
      </c>
      <c r="H25939" t="s">
        <v>2398</v>
      </c>
      <c r="I25939" t="s">
        <v>2397</v>
      </c>
      <c r="J25939" s="40">
        <v>59671.33</v>
      </c>
      <c r="K25939" s="40">
        <v>0</v>
      </c>
    </row>
    <row r="25940" spans="1:11" x14ac:dyDescent="0.35">
      <c r="A25940">
        <v>80001</v>
      </c>
      <c r="B25940" t="s">
        <v>276</v>
      </c>
      <c r="C25940" s="70">
        <v>-3966536.45</v>
      </c>
      <c r="D25940" s="70">
        <v>-949251.2</v>
      </c>
      <c r="E25940" s="71">
        <v>44586</v>
      </c>
      <c r="F25940" t="s">
        <v>2396</v>
      </c>
      <c r="G25940" t="s">
        <v>1907</v>
      </c>
      <c r="H25940" t="s">
        <v>2395</v>
      </c>
      <c r="J25940" s="40">
        <v>0</v>
      </c>
      <c r="K25940" s="40">
        <v>3000000</v>
      </c>
    </row>
    <row r="25941" spans="1:11" x14ac:dyDescent="0.35">
      <c r="A25941">
        <v>80001</v>
      </c>
      <c r="B25941" t="s">
        <v>276</v>
      </c>
      <c r="C25941" s="70">
        <v>-3966536.45</v>
      </c>
      <c r="D25941" s="70">
        <v>-949251.2</v>
      </c>
      <c r="E25941" s="71">
        <v>44615</v>
      </c>
      <c r="F25941" t="s">
        <v>2394</v>
      </c>
      <c r="G25941" t="s">
        <v>1907</v>
      </c>
      <c r="H25941" t="s">
        <v>2379</v>
      </c>
      <c r="J25941" s="40">
        <v>0</v>
      </c>
      <c r="K25941" s="40">
        <v>300000</v>
      </c>
    </row>
    <row r="25942" spans="1:11" x14ac:dyDescent="0.35">
      <c r="A25942">
        <v>80001</v>
      </c>
      <c r="B25942" t="s">
        <v>276</v>
      </c>
      <c r="C25942" s="70">
        <v>-3966536.45</v>
      </c>
      <c r="D25942" s="70">
        <v>-949251.2</v>
      </c>
      <c r="E25942" s="71">
        <v>44620</v>
      </c>
      <c r="F25942" t="s">
        <v>2393</v>
      </c>
      <c r="G25942" t="s">
        <v>1907</v>
      </c>
      <c r="H25942" t="s">
        <v>2379</v>
      </c>
      <c r="J25942" s="40">
        <v>0</v>
      </c>
      <c r="K25942" s="40">
        <v>1000000</v>
      </c>
    </row>
    <row r="25943" spans="1:11" x14ac:dyDescent="0.35">
      <c r="A25943">
        <v>80001</v>
      </c>
      <c r="B25943" t="s">
        <v>276</v>
      </c>
      <c r="C25943" s="70">
        <v>-3966536.45</v>
      </c>
      <c r="D25943" s="70">
        <v>-949251.2</v>
      </c>
      <c r="E25943" s="71">
        <v>44629</v>
      </c>
      <c r="F25943" t="s">
        <v>2392</v>
      </c>
      <c r="G25943" t="s">
        <v>1907</v>
      </c>
      <c r="H25943" t="s">
        <v>2391</v>
      </c>
      <c r="J25943" s="40">
        <v>0</v>
      </c>
      <c r="K25943" s="40">
        <v>2000000</v>
      </c>
    </row>
    <row r="25944" spans="1:11" x14ac:dyDescent="0.35">
      <c r="A25944">
        <v>80001</v>
      </c>
      <c r="B25944" t="s">
        <v>276</v>
      </c>
      <c r="C25944" s="70">
        <v>-3966536.45</v>
      </c>
      <c r="D25944" s="70">
        <v>-949251.2</v>
      </c>
      <c r="E25944" s="71">
        <v>44648</v>
      </c>
      <c r="F25944" t="s">
        <v>2390</v>
      </c>
      <c r="G25944" t="s">
        <v>1907</v>
      </c>
      <c r="H25944" t="s">
        <v>2379</v>
      </c>
      <c r="J25944" s="40">
        <v>0</v>
      </c>
      <c r="K25944" s="40">
        <v>1000000</v>
      </c>
    </row>
    <row r="25945" spans="1:11" x14ac:dyDescent="0.35">
      <c r="A25945">
        <v>80001</v>
      </c>
      <c r="B25945" t="s">
        <v>276</v>
      </c>
      <c r="C25945" s="70">
        <v>-3966536.45</v>
      </c>
      <c r="D25945" s="70">
        <v>-949251.2</v>
      </c>
      <c r="E25945" s="71">
        <v>44678</v>
      </c>
      <c r="F25945" t="s">
        <v>2389</v>
      </c>
      <c r="G25945" t="s">
        <v>1907</v>
      </c>
      <c r="H25945" t="s">
        <v>2379</v>
      </c>
      <c r="J25945" s="40">
        <v>0</v>
      </c>
      <c r="K25945" s="40">
        <v>493475.92</v>
      </c>
    </row>
    <row r="25946" spans="1:11" x14ac:dyDescent="0.35">
      <c r="A25946">
        <v>80001</v>
      </c>
      <c r="B25946" t="s">
        <v>276</v>
      </c>
      <c r="C25946" s="70">
        <v>-3966536.45</v>
      </c>
      <c r="D25946" s="70">
        <v>-949251.2</v>
      </c>
      <c r="E25946" s="71">
        <v>44678</v>
      </c>
      <c r="F25946" t="s">
        <v>2388</v>
      </c>
      <c r="G25946" t="s">
        <v>1907</v>
      </c>
      <c r="H25946" t="s">
        <v>2379</v>
      </c>
      <c r="J25946" s="40">
        <v>0</v>
      </c>
      <c r="K25946" s="40">
        <v>494678.92</v>
      </c>
    </row>
    <row r="25947" spans="1:11" x14ac:dyDescent="0.35">
      <c r="A25947">
        <v>80001</v>
      </c>
      <c r="B25947" t="s">
        <v>276</v>
      </c>
      <c r="C25947" s="70">
        <v>-3966536.45</v>
      </c>
      <c r="D25947" s="70">
        <v>-949251.2</v>
      </c>
      <c r="E25947" s="71">
        <v>44684</v>
      </c>
      <c r="F25947" t="s">
        <v>2387</v>
      </c>
      <c r="G25947" t="s">
        <v>1907</v>
      </c>
      <c r="H25947" t="s">
        <v>2386</v>
      </c>
      <c r="J25947" s="40">
        <v>0</v>
      </c>
      <c r="K25947" s="40">
        <v>2000000</v>
      </c>
    </row>
    <row r="25948" spans="1:11" x14ac:dyDescent="0.35">
      <c r="A25948">
        <v>80001</v>
      </c>
      <c r="B25948" t="s">
        <v>276</v>
      </c>
      <c r="C25948" s="70">
        <v>-3966536.45</v>
      </c>
      <c r="D25948" s="70">
        <v>-949251.2</v>
      </c>
      <c r="E25948" s="71">
        <v>44727</v>
      </c>
      <c r="F25948" t="s">
        <v>2385</v>
      </c>
      <c r="G25948" t="s">
        <v>2142</v>
      </c>
      <c r="H25948" t="s">
        <v>2384</v>
      </c>
      <c r="I25948" t="s">
        <v>2383</v>
      </c>
      <c r="J25948" s="40">
        <v>9500</v>
      </c>
      <c r="K25948" s="40">
        <v>0</v>
      </c>
    </row>
    <row r="25949" spans="1:11" x14ac:dyDescent="0.35">
      <c r="A25949">
        <v>80001</v>
      </c>
      <c r="B25949" t="s">
        <v>276</v>
      </c>
      <c r="C25949" s="70">
        <v>-3966536.45</v>
      </c>
      <c r="D25949" s="70">
        <v>-949251.2</v>
      </c>
      <c r="E25949" s="71">
        <v>44727</v>
      </c>
      <c r="F25949" t="s">
        <v>2382</v>
      </c>
      <c r="G25949" t="s">
        <v>2142</v>
      </c>
      <c r="H25949" t="s">
        <v>2381</v>
      </c>
      <c r="I25949" t="s">
        <v>2374</v>
      </c>
      <c r="J25949" s="40">
        <v>1111.5</v>
      </c>
      <c r="K25949" s="40">
        <v>0</v>
      </c>
    </row>
    <row r="25950" spans="1:11" x14ac:dyDescent="0.35">
      <c r="A25950">
        <v>80001</v>
      </c>
      <c r="B25950" t="s">
        <v>276</v>
      </c>
      <c r="C25950" s="70">
        <v>-3966536.45</v>
      </c>
      <c r="D25950" s="70">
        <v>-949251.2</v>
      </c>
      <c r="E25950" s="71">
        <v>44727</v>
      </c>
      <c r="F25950" t="s">
        <v>2380</v>
      </c>
      <c r="G25950" t="s">
        <v>1907</v>
      </c>
      <c r="H25950" t="s">
        <v>2379</v>
      </c>
      <c r="J25950" s="40">
        <v>0</v>
      </c>
      <c r="K25950" s="40">
        <v>993427.45</v>
      </c>
    </row>
    <row r="25951" spans="1:11" x14ac:dyDescent="0.35">
      <c r="A25951">
        <v>80001</v>
      </c>
      <c r="B25951" t="s">
        <v>276</v>
      </c>
      <c r="C25951" s="70">
        <v>-3966536.45</v>
      </c>
      <c r="D25951" s="70">
        <v>-949251.2</v>
      </c>
      <c r="E25951" s="71">
        <v>44727</v>
      </c>
      <c r="F25951" t="s">
        <v>2378</v>
      </c>
      <c r="G25951" t="s">
        <v>1907</v>
      </c>
      <c r="H25951" t="s">
        <v>2377</v>
      </c>
      <c r="J25951" s="40">
        <v>0</v>
      </c>
      <c r="K25951" s="40">
        <v>3000000</v>
      </c>
    </row>
    <row r="25952" spans="1:11" x14ac:dyDescent="0.35">
      <c r="A25952">
        <v>80001</v>
      </c>
      <c r="B25952" t="s">
        <v>276</v>
      </c>
      <c r="C25952" s="70">
        <v>-3966536.45</v>
      </c>
      <c r="D25952" s="70">
        <v>-949251.2</v>
      </c>
      <c r="E25952" s="71">
        <v>44743</v>
      </c>
      <c r="F25952" t="s">
        <v>2376</v>
      </c>
      <c r="G25952" t="s">
        <v>2142</v>
      </c>
      <c r="H25952" t="s">
        <v>2375</v>
      </c>
      <c r="I25952" t="s">
        <v>2374</v>
      </c>
      <c r="J25952" s="40">
        <v>-1111.5</v>
      </c>
      <c r="K25952" s="40">
        <v>0</v>
      </c>
    </row>
    <row r="25953" spans="1:11" x14ac:dyDescent="0.35">
      <c r="A25953">
        <v>80001</v>
      </c>
      <c r="B25953" t="s">
        <v>276</v>
      </c>
      <c r="C25953" s="70">
        <v>-3966536.45</v>
      </c>
      <c r="D25953" s="70">
        <v>-949251.2</v>
      </c>
      <c r="E25953" s="71">
        <v>44774</v>
      </c>
      <c r="F25953" t="s">
        <v>2362</v>
      </c>
      <c r="G25953" t="s">
        <v>2142</v>
      </c>
      <c r="J25953" s="40">
        <v>0</v>
      </c>
      <c r="K25953" s="40">
        <v>9500</v>
      </c>
    </row>
    <row r="25954" spans="1:11" x14ac:dyDescent="0.35">
      <c r="A25954">
        <v>80001</v>
      </c>
      <c r="B25954" t="s">
        <v>276</v>
      </c>
      <c r="C25954" s="70">
        <v>-3966536.45</v>
      </c>
      <c r="D25954" s="70">
        <v>-949251.2</v>
      </c>
      <c r="E25954" s="71">
        <v>44790</v>
      </c>
      <c r="F25954" t="s">
        <v>2373</v>
      </c>
      <c r="G25954" t="s">
        <v>1907</v>
      </c>
      <c r="H25954" t="s">
        <v>2372</v>
      </c>
      <c r="J25954" s="40">
        <v>0</v>
      </c>
      <c r="K25954" s="40">
        <v>24999972.5</v>
      </c>
    </row>
    <row r="25955" spans="1:11" x14ac:dyDescent="0.35">
      <c r="A25955">
        <v>80001</v>
      </c>
      <c r="B25955" t="s">
        <v>276</v>
      </c>
      <c r="C25955" s="70">
        <v>-3966536.45</v>
      </c>
      <c r="D25955" s="70">
        <v>-949251.2</v>
      </c>
      <c r="E25955" s="71">
        <v>44847</v>
      </c>
      <c r="F25955" t="s">
        <v>2371</v>
      </c>
      <c r="G25955" t="s">
        <v>1907</v>
      </c>
      <c r="H25955" t="s">
        <v>1962</v>
      </c>
      <c r="J25955" s="40">
        <v>0</v>
      </c>
      <c r="K25955" s="40">
        <v>998263.83</v>
      </c>
    </row>
    <row r="25956" spans="1:11" x14ac:dyDescent="0.35">
      <c r="A25956">
        <v>80001</v>
      </c>
      <c r="B25956" t="s">
        <v>276</v>
      </c>
      <c r="C25956" s="70">
        <v>-3966536.45</v>
      </c>
      <c r="D25956" s="70">
        <v>-949251.2</v>
      </c>
      <c r="E25956" s="71">
        <v>44886</v>
      </c>
      <c r="F25956" t="s">
        <v>2370</v>
      </c>
      <c r="G25956" t="s">
        <v>1907</v>
      </c>
      <c r="H25956" t="s">
        <v>2369</v>
      </c>
      <c r="J25956" s="40">
        <v>0</v>
      </c>
      <c r="K25956" s="40">
        <v>6999972.5</v>
      </c>
    </row>
    <row r="25957" spans="1:11" x14ac:dyDescent="0.35">
      <c r="A25957">
        <v>80001</v>
      </c>
      <c r="B25957" t="s">
        <v>276</v>
      </c>
      <c r="C25957" s="70">
        <v>-3966536.45</v>
      </c>
      <c r="D25957" s="70">
        <v>-949251.2</v>
      </c>
      <c r="E25957" s="71">
        <v>44895</v>
      </c>
      <c r="F25957" t="s">
        <v>2368</v>
      </c>
      <c r="G25957" t="s">
        <v>1907</v>
      </c>
      <c r="H25957" t="s">
        <v>2367</v>
      </c>
      <c r="J25957" s="40">
        <v>0</v>
      </c>
      <c r="K25957" s="40">
        <v>1000000</v>
      </c>
    </row>
    <row r="25958" spans="1:11" x14ac:dyDescent="0.35">
      <c r="A25958">
        <v>80001</v>
      </c>
      <c r="B25958" t="s">
        <v>276</v>
      </c>
      <c r="C25958" s="70">
        <v>-3966536.45</v>
      </c>
      <c r="D25958" s="70">
        <v>-949251.2</v>
      </c>
      <c r="E25958" s="71">
        <v>44910</v>
      </c>
      <c r="F25958" t="s">
        <v>2366</v>
      </c>
      <c r="G25958" t="s">
        <v>1907</v>
      </c>
      <c r="H25958" t="s">
        <v>2365</v>
      </c>
      <c r="J25958" s="40">
        <v>0</v>
      </c>
      <c r="K25958" s="40">
        <v>52.55</v>
      </c>
    </row>
    <row r="25959" spans="1:11" x14ac:dyDescent="0.35">
      <c r="A25959">
        <v>80002</v>
      </c>
      <c r="B25959" t="s">
        <v>279</v>
      </c>
      <c r="C25959" s="70">
        <v>-119989107.77</v>
      </c>
      <c r="D25959" s="70">
        <v>-34773051.859999999</v>
      </c>
      <c r="J25959" s="40">
        <v>0</v>
      </c>
      <c r="K25959" s="40">
        <v>0</v>
      </c>
    </row>
    <row r="25960" spans="1:11" x14ac:dyDescent="0.35">
      <c r="A25960">
        <v>80003</v>
      </c>
      <c r="B25960" t="s">
        <v>284</v>
      </c>
      <c r="C25960" s="70">
        <v>-8673732</v>
      </c>
      <c r="D25960" s="70">
        <v>-2403000</v>
      </c>
      <c r="J25960" s="40">
        <v>0</v>
      </c>
      <c r="K25960" s="40">
        <v>0</v>
      </c>
    </row>
    <row r="25961" spans="1:11" x14ac:dyDescent="0.35">
      <c r="A25961">
        <v>80004</v>
      </c>
      <c r="B25961" t="s">
        <v>285</v>
      </c>
      <c r="C25961" s="70">
        <v>-5031939.46</v>
      </c>
      <c r="D25961" s="70">
        <v>-1545380.69</v>
      </c>
      <c r="J25961" s="40">
        <v>0</v>
      </c>
      <c r="K25961" s="40">
        <v>0</v>
      </c>
    </row>
    <row r="25962" spans="1:11" x14ac:dyDescent="0.35">
      <c r="A25962">
        <v>80005</v>
      </c>
      <c r="B25962" t="s">
        <v>277</v>
      </c>
      <c r="C25962" s="70">
        <v>0</v>
      </c>
      <c r="D25962" s="70">
        <v>0</v>
      </c>
      <c r="E25962" s="71">
        <v>44743</v>
      </c>
      <c r="F25962" t="s">
        <v>2364</v>
      </c>
      <c r="G25962" t="s">
        <v>2142</v>
      </c>
      <c r="H25962" t="s">
        <v>2363</v>
      </c>
      <c r="I25962" t="s">
        <v>2356</v>
      </c>
      <c r="J25962" s="40">
        <v>7703.12</v>
      </c>
      <c r="K25962" s="40">
        <v>0</v>
      </c>
    </row>
    <row r="25963" spans="1:11" x14ac:dyDescent="0.35">
      <c r="A25963">
        <v>80005</v>
      </c>
      <c r="B25963" t="s">
        <v>277</v>
      </c>
      <c r="C25963" s="70">
        <v>0</v>
      </c>
      <c r="D25963" s="70">
        <v>0</v>
      </c>
      <c r="E25963" s="71">
        <v>44774</v>
      </c>
      <c r="F25963" t="s">
        <v>2362</v>
      </c>
      <c r="G25963" t="s">
        <v>2142</v>
      </c>
      <c r="J25963" s="40">
        <v>9500</v>
      </c>
      <c r="K25963" s="40">
        <v>0</v>
      </c>
    </row>
    <row r="25964" spans="1:11" x14ac:dyDescent="0.35">
      <c r="A25964">
        <v>80005</v>
      </c>
      <c r="B25964" t="s">
        <v>277</v>
      </c>
      <c r="C25964" s="70">
        <v>0</v>
      </c>
      <c r="D25964" s="70">
        <v>0</v>
      </c>
      <c r="E25964" s="71">
        <v>44774</v>
      </c>
      <c r="F25964" t="s">
        <v>2361</v>
      </c>
      <c r="G25964" t="s">
        <v>2343</v>
      </c>
      <c r="H25964" t="s">
        <v>2360</v>
      </c>
      <c r="I25964" t="s">
        <v>2360</v>
      </c>
      <c r="J25964" s="40">
        <v>0</v>
      </c>
      <c r="K25964" s="40">
        <v>4132.5</v>
      </c>
    </row>
    <row r="25965" spans="1:11" x14ac:dyDescent="0.35">
      <c r="A25965">
        <v>80005</v>
      </c>
      <c r="B25965" t="s">
        <v>277</v>
      </c>
      <c r="C25965" s="70">
        <v>0</v>
      </c>
      <c r="D25965" s="70">
        <v>0</v>
      </c>
      <c r="E25965" s="71">
        <v>44774</v>
      </c>
      <c r="F25965" t="s">
        <v>2359</v>
      </c>
      <c r="G25965" t="s">
        <v>2142</v>
      </c>
      <c r="H25965" t="s">
        <v>2358</v>
      </c>
      <c r="I25965" t="s">
        <v>2356</v>
      </c>
      <c r="J25965" s="40">
        <v>-7703.12</v>
      </c>
      <c r="K25965" s="40">
        <v>0</v>
      </c>
    </row>
    <row r="25966" spans="1:11" x14ac:dyDescent="0.35">
      <c r="A25966">
        <v>80005</v>
      </c>
      <c r="B25966" t="s">
        <v>277</v>
      </c>
      <c r="C25966" s="70">
        <v>0</v>
      </c>
      <c r="D25966" s="70">
        <v>0</v>
      </c>
      <c r="E25966" s="71">
        <v>44775</v>
      </c>
      <c r="F25966" t="s">
        <v>2357</v>
      </c>
      <c r="G25966" t="s">
        <v>2343</v>
      </c>
      <c r="H25966" t="s">
        <v>2356</v>
      </c>
      <c r="I25966" t="s">
        <v>2356</v>
      </c>
      <c r="J25966" s="40">
        <v>0</v>
      </c>
      <c r="K25966" s="40">
        <v>7703.12</v>
      </c>
    </row>
    <row r="25967" spans="1:11" x14ac:dyDescent="0.35">
      <c r="A25967">
        <v>80005</v>
      </c>
      <c r="B25967" t="s">
        <v>277</v>
      </c>
      <c r="C25967" s="70">
        <v>0</v>
      </c>
      <c r="D25967" s="70">
        <v>0</v>
      </c>
      <c r="E25967" s="71">
        <v>44806</v>
      </c>
      <c r="F25967" t="s">
        <v>2355</v>
      </c>
      <c r="G25967" t="s">
        <v>2343</v>
      </c>
      <c r="H25967" t="s">
        <v>2354</v>
      </c>
      <c r="I25967" t="s">
        <v>2354</v>
      </c>
      <c r="J25967" s="40">
        <v>0</v>
      </c>
      <c r="K25967" s="40">
        <v>4845</v>
      </c>
    </row>
    <row r="25968" spans="1:11" x14ac:dyDescent="0.35">
      <c r="A25968">
        <v>80005</v>
      </c>
      <c r="B25968" t="s">
        <v>277</v>
      </c>
      <c r="C25968" s="70">
        <v>0</v>
      </c>
      <c r="D25968" s="70">
        <v>0</v>
      </c>
      <c r="E25968" s="71">
        <v>44879</v>
      </c>
      <c r="F25968" t="s">
        <v>2353</v>
      </c>
      <c r="G25968" t="s">
        <v>2142</v>
      </c>
      <c r="H25968" t="s">
        <v>2352</v>
      </c>
      <c r="I25968" t="s">
        <v>2347</v>
      </c>
      <c r="J25968" s="40">
        <v>64834.25</v>
      </c>
      <c r="K25968" s="40">
        <v>0</v>
      </c>
    </row>
    <row r="25969" spans="1:11" x14ac:dyDescent="0.35">
      <c r="A25969">
        <v>80005</v>
      </c>
      <c r="B25969" t="s">
        <v>277</v>
      </c>
      <c r="C25969" s="70">
        <v>0</v>
      </c>
      <c r="D25969" s="70">
        <v>0</v>
      </c>
      <c r="E25969" s="71">
        <v>44879</v>
      </c>
      <c r="F25969" t="s">
        <v>2351</v>
      </c>
      <c r="G25969" t="s">
        <v>2142</v>
      </c>
      <c r="H25969" t="s">
        <v>2350</v>
      </c>
      <c r="I25969" t="s">
        <v>2347</v>
      </c>
      <c r="J25969" s="40">
        <v>-64834.25</v>
      </c>
      <c r="K25969" s="40">
        <v>0</v>
      </c>
    </row>
    <row r="25970" spans="1:11" x14ac:dyDescent="0.35">
      <c r="A25970">
        <v>80005</v>
      </c>
      <c r="B25970" t="s">
        <v>277</v>
      </c>
      <c r="C25970" s="70">
        <v>0</v>
      </c>
      <c r="D25970" s="70">
        <v>0</v>
      </c>
      <c r="E25970" s="71">
        <v>44879</v>
      </c>
      <c r="F25970" t="s">
        <v>2349</v>
      </c>
      <c r="G25970" t="s">
        <v>2142</v>
      </c>
      <c r="H25970" t="s">
        <v>2348</v>
      </c>
      <c r="I25970" t="s">
        <v>2347</v>
      </c>
      <c r="J25970" s="40">
        <v>71834.8</v>
      </c>
      <c r="K25970" s="40">
        <v>0</v>
      </c>
    </row>
    <row r="25971" spans="1:11" x14ac:dyDescent="0.35">
      <c r="A25971">
        <v>80005</v>
      </c>
      <c r="B25971" t="s">
        <v>277</v>
      </c>
      <c r="C25971" s="70">
        <v>0</v>
      </c>
      <c r="D25971" s="70">
        <v>0</v>
      </c>
      <c r="E25971" s="71">
        <v>44886</v>
      </c>
      <c r="F25971" t="s">
        <v>2346</v>
      </c>
      <c r="G25971" t="s">
        <v>2343</v>
      </c>
      <c r="H25971" t="s">
        <v>2345</v>
      </c>
      <c r="I25971" t="s">
        <v>2345</v>
      </c>
      <c r="J25971" s="40">
        <v>0</v>
      </c>
      <c r="K25971" s="40">
        <v>19000</v>
      </c>
    </row>
    <row r="25972" spans="1:11" x14ac:dyDescent="0.35">
      <c r="A25972">
        <v>80005</v>
      </c>
      <c r="B25972" t="s">
        <v>277</v>
      </c>
      <c r="C25972" s="70">
        <v>0</v>
      </c>
      <c r="D25972" s="70">
        <v>0</v>
      </c>
      <c r="E25972" s="71">
        <v>44895</v>
      </c>
      <c r="F25972" t="s">
        <v>2344</v>
      </c>
      <c r="G25972" t="s">
        <v>2343</v>
      </c>
      <c r="H25972" t="s">
        <v>2342</v>
      </c>
      <c r="I25972" t="s">
        <v>2342</v>
      </c>
      <c r="J25972" s="40">
        <v>0</v>
      </c>
      <c r="K25972" s="40">
        <v>2850</v>
      </c>
    </row>
    <row r="25973" spans="1:11" x14ac:dyDescent="0.35">
      <c r="A25973">
        <v>80005</v>
      </c>
      <c r="B25973" t="s">
        <v>277</v>
      </c>
      <c r="C25973" s="70">
        <v>0</v>
      </c>
      <c r="D25973" s="70">
        <v>0</v>
      </c>
      <c r="E25973" s="71">
        <v>44926</v>
      </c>
      <c r="F25973" t="s">
        <v>2341</v>
      </c>
      <c r="G25973" t="s">
        <v>2142</v>
      </c>
      <c r="H25973" t="s">
        <v>2340</v>
      </c>
      <c r="I25973" t="s">
        <v>2339</v>
      </c>
      <c r="J25973" s="40">
        <v>2874.42</v>
      </c>
      <c r="K25973" s="40">
        <v>0</v>
      </c>
    </row>
    <row r="25974" spans="1:11" x14ac:dyDescent="0.35">
      <c r="A25974">
        <v>8542</v>
      </c>
      <c r="B25974" t="s">
        <v>1574</v>
      </c>
      <c r="C25974" s="70">
        <v>0</v>
      </c>
      <c r="D25974" s="70">
        <v>0</v>
      </c>
      <c r="E25974" s="71">
        <v>44774</v>
      </c>
      <c r="F25974" t="s">
        <v>2338</v>
      </c>
      <c r="G25974" t="s">
        <v>2142</v>
      </c>
      <c r="H25974" t="s">
        <v>2337</v>
      </c>
      <c r="I25974" t="s">
        <v>2336</v>
      </c>
      <c r="J25974" s="40">
        <v>1830.25</v>
      </c>
      <c r="K25974" s="40">
        <v>0</v>
      </c>
    </row>
    <row r="25975" spans="1:11" x14ac:dyDescent="0.35">
      <c r="A25975">
        <v>8542</v>
      </c>
      <c r="B25975" t="s">
        <v>1574</v>
      </c>
      <c r="C25975" s="70">
        <v>0</v>
      </c>
      <c r="D25975" s="70">
        <v>0</v>
      </c>
      <c r="E25975" s="71">
        <v>44866</v>
      </c>
      <c r="F25975" t="s">
        <v>2335</v>
      </c>
      <c r="G25975" t="s">
        <v>2142</v>
      </c>
      <c r="H25975" t="s">
        <v>2334</v>
      </c>
      <c r="I25975" t="s">
        <v>2333</v>
      </c>
      <c r="J25975" s="40">
        <v>1476.19</v>
      </c>
      <c r="K25975" s="40">
        <v>0</v>
      </c>
    </row>
    <row r="25976" spans="1:11" x14ac:dyDescent="0.35">
      <c r="A25976">
        <v>8542</v>
      </c>
      <c r="B25976" t="s">
        <v>1574</v>
      </c>
      <c r="C25976" s="70">
        <v>0</v>
      </c>
      <c r="D25976" s="70">
        <v>0</v>
      </c>
      <c r="E25976" s="71">
        <v>44926</v>
      </c>
      <c r="F25976" t="s">
        <v>2332</v>
      </c>
      <c r="G25976" t="s">
        <v>1912</v>
      </c>
      <c r="H25976" t="s">
        <v>2331</v>
      </c>
      <c r="J25976" s="40">
        <v>468.66</v>
      </c>
      <c r="K25976" s="40">
        <v>0</v>
      </c>
    </row>
    <row r="25977" spans="1:11" x14ac:dyDescent="0.35">
      <c r="A25977">
        <v>8542</v>
      </c>
      <c r="B25977" t="s">
        <v>1574</v>
      </c>
      <c r="C25977" s="70">
        <v>0</v>
      </c>
      <c r="D25977" s="70">
        <v>0</v>
      </c>
      <c r="E25977" s="71">
        <v>44926</v>
      </c>
      <c r="F25977" t="s">
        <v>2332</v>
      </c>
      <c r="G25977" t="s">
        <v>1912</v>
      </c>
      <c r="H25977" t="s">
        <v>2331</v>
      </c>
      <c r="J25977" s="40">
        <v>348.06</v>
      </c>
      <c r="K25977" s="40">
        <v>0</v>
      </c>
    </row>
    <row r="25978" spans="1:11" x14ac:dyDescent="0.35">
      <c r="A25978">
        <v>8542</v>
      </c>
      <c r="B25978" t="s">
        <v>1574</v>
      </c>
      <c r="C25978" s="70">
        <v>0</v>
      </c>
      <c r="D25978" s="70">
        <v>0</v>
      </c>
      <c r="E25978" s="71">
        <v>44926</v>
      </c>
      <c r="F25978" t="s">
        <v>2332</v>
      </c>
      <c r="G25978" t="s">
        <v>1912</v>
      </c>
      <c r="H25978" t="s">
        <v>2331</v>
      </c>
      <c r="J25978" s="40">
        <v>19.07</v>
      </c>
      <c r="K25978" s="40">
        <v>0</v>
      </c>
    </row>
    <row r="25979" spans="1:11" x14ac:dyDescent="0.35">
      <c r="A25979">
        <v>8542</v>
      </c>
      <c r="B25979" t="s">
        <v>1574</v>
      </c>
      <c r="C25979" s="70">
        <v>0</v>
      </c>
      <c r="D25979" s="70">
        <v>0</v>
      </c>
      <c r="E25979" s="71">
        <v>44926</v>
      </c>
      <c r="F25979" t="s">
        <v>2332</v>
      </c>
      <c r="G25979" t="s">
        <v>1912</v>
      </c>
      <c r="H25979" t="s">
        <v>2331</v>
      </c>
      <c r="J25979" s="40">
        <v>41.29</v>
      </c>
      <c r="K25979" s="40">
        <v>0</v>
      </c>
    </row>
    <row r="25980" spans="1:11" x14ac:dyDescent="0.35">
      <c r="A25980">
        <v>8542</v>
      </c>
      <c r="B25980" t="s">
        <v>1574</v>
      </c>
      <c r="C25980" s="70">
        <v>0</v>
      </c>
      <c r="D25980" s="70">
        <v>0</v>
      </c>
      <c r="E25980" s="71">
        <v>44926</v>
      </c>
      <c r="F25980" t="s">
        <v>2332</v>
      </c>
      <c r="G25980" t="s">
        <v>1912</v>
      </c>
      <c r="H25980" t="s">
        <v>2331</v>
      </c>
      <c r="J25980" s="40">
        <v>15.62</v>
      </c>
      <c r="K25980" s="40">
        <v>0</v>
      </c>
    </row>
    <row r="25981" spans="1:11" x14ac:dyDescent="0.35">
      <c r="A25981">
        <v>8668</v>
      </c>
      <c r="B25981" t="s">
        <v>1575</v>
      </c>
      <c r="C25981" s="70">
        <v>0</v>
      </c>
      <c r="D25981" s="70">
        <v>0</v>
      </c>
      <c r="E25981" s="71">
        <v>44774</v>
      </c>
      <c r="F25981" t="s">
        <v>2330</v>
      </c>
      <c r="G25981" t="s">
        <v>2142</v>
      </c>
      <c r="H25981" t="s">
        <v>2329</v>
      </c>
      <c r="I25981" t="s">
        <v>2328</v>
      </c>
      <c r="J25981" s="40">
        <v>1868.5</v>
      </c>
      <c r="K25981" s="40">
        <v>0</v>
      </c>
    </row>
    <row r="25982" spans="1:11" x14ac:dyDescent="0.35">
      <c r="A25982">
        <v>8668</v>
      </c>
      <c r="B25982" t="s">
        <v>1575</v>
      </c>
      <c r="C25982" s="70">
        <v>0</v>
      </c>
      <c r="D25982" s="70">
        <v>0</v>
      </c>
      <c r="E25982" s="71">
        <v>44804</v>
      </c>
      <c r="F25982" t="s">
        <v>2327</v>
      </c>
      <c r="G25982" t="s">
        <v>1912</v>
      </c>
      <c r="J25982" s="40">
        <v>490.34</v>
      </c>
      <c r="K25982" s="40">
        <v>0</v>
      </c>
    </row>
    <row r="25983" spans="1:11" x14ac:dyDescent="0.35">
      <c r="A25983">
        <v>8668</v>
      </c>
      <c r="B25983" t="s">
        <v>1575</v>
      </c>
      <c r="C25983" s="70">
        <v>0</v>
      </c>
      <c r="D25983" s="70">
        <v>0</v>
      </c>
      <c r="E25983" s="71">
        <v>44804</v>
      </c>
      <c r="F25983" t="s">
        <v>2327</v>
      </c>
      <c r="G25983" t="s">
        <v>1912</v>
      </c>
      <c r="J25983" s="40">
        <v>161.01</v>
      </c>
      <c r="K25983" s="40">
        <v>0</v>
      </c>
    </row>
    <row r="25984" spans="1:11" x14ac:dyDescent="0.35">
      <c r="A25984">
        <v>8668</v>
      </c>
      <c r="B25984" t="s">
        <v>1575</v>
      </c>
      <c r="C25984" s="70">
        <v>0</v>
      </c>
      <c r="D25984" s="70">
        <v>0</v>
      </c>
      <c r="E25984" s="71">
        <v>44804</v>
      </c>
      <c r="F25984" t="s">
        <v>2327</v>
      </c>
      <c r="G25984" t="s">
        <v>1912</v>
      </c>
      <c r="J25984" s="40">
        <v>93.11</v>
      </c>
      <c r="K25984" s="40">
        <v>0</v>
      </c>
    </row>
    <row r="25985" spans="1:11" x14ac:dyDescent="0.35">
      <c r="A25985">
        <v>8668</v>
      </c>
      <c r="B25985" t="s">
        <v>1575</v>
      </c>
      <c r="C25985" s="70">
        <v>0</v>
      </c>
      <c r="D25985" s="70">
        <v>0</v>
      </c>
      <c r="E25985" s="71">
        <v>44804</v>
      </c>
      <c r="F25985" t="s">
        <v>2326</v>
      </c>
      <c r="G25985" t="s">
        <v>1912</v>
      </c>
      <c r="J25985" s="40">
        <v>-490.34</v>
      </c>
      <c r="K25985" s="40">
        <v>0</v>
      </c>
    </row>
    <row r="25986" spans="1:11" x14ac:dyDescent="0.35">
      <c r="A25986">
        <v>8668</v>
      </c>
      <c r="B25986" t="s">
        <v>1575</v>
      </c>
      <c r="C25986" s="70">
        <v>0</v>
      </c>
      <c r="D25986" s="70">
        <v>0</v>
      </c>
      <c r="E25986" s="71">
        <v>44804</v>
      </c>
      <c r="F25986" t="s">
        <v>2326</v>
      </c>
      <c r="G25986" t="s">
        <v>1912</v>
      </c>
      <c r="J25986" s="40">
        <v>-161.01</v>
      </c>
      <c r="K25986" s="40">
        <v>0</v>
      </c>
    </row>
    <row r="25987" spans="1:11" x14ac:dyDescent="0.35">
      <c r="A25987">
        <v>8668</v>
      </c>
      <c r="B25987" t="s">
        <v>1575</v>
      </c>
      <c r="C25987" s="70">
        <v>0</v>
      </c>
      <c r="D25987" s="70">
        <v>0</v>
      </c>
      <c r="E25987" s="71">
        <v>44804</v>
      </c>
      <c r="F25987" t="s">
        <v>2326</v>
      </c>
      <c r="G25987" t="s">
        <v>1912</v>
      </c>
      <c r="J25987" s="40">
        <v>-93.11</v>
      </c>
      <c r="K25987" s="40">
        <v>0</v>
      </c>
    </row>
    <row r="25988" spans="1:11" x14ac:dyDescent="0.35">
      <c r="A25988">
        <v>8668</v>
      </c>
      <c r="B25988" t="s">
        <v>1575</v>
      </c>
      <c r="C25988" s="70">
        <v>0</v>
      </c>
      <c r="D25988" s="70">
        <v>0</v>
      </c>
      <c r="E25988" s="71">
        <v>44804</v>
      </c>
      <c r="F25988" t="s">
        <v>2325</v>
      </c>
      <c r="G25988" t="s">
        <v>1912</v>
      </c>
      <c r="J25988" s="40">
        <v>487.5</v>
      </c>
      <c r="K25988" s="40">
        <v>0</v>
      </c>
    </row>
    <row r="25989" spans="1:11" x14ac:dyDescent="0.35">
      <c r="A25989">
        <v>8668</v>
      </c>
      <c r="B25989" t="s">
        <v>1575</v>
      </c>
      <c r="C25989" s="70">
        <v>0</v>
      </c>
      <c r="D25989" s="70">
        <v>0</v>
      </c>
      <c r="E25989" s="71">
        <v>44804</v>
      </c>
      <c r="F25989" t="s">
        <v>2325</v>
      </c>
      <c r="G25989" t="s">
        <v>1912</v>
      </c>
      <c r="J25989" s="40">
        <v>160.86000000000001</v>
      </c>
      <c r="K25989" s="40">
        <v>0</v>
      </c>
    </row>
    <row r="25990" spans="1:11" x14ac:dyDescent="0.35">
      <c r="A25990">
        <v>8668</v>
      </c>
      <c r="B25990" t="s">
        <v>1575</v>
      </c>
      <c r="C25990" s="70">
        <v>0</v>
      </c>
      <c r="D25990" s="70">
        <v>0</v>
      </c>
      <c r="E25990" s="71">
        <v>44804</v>
      </c>
      <c r="F25990" t="s">
        <v>2325</v>
      </c>
      <c r="G25990" t="s">
        <v>1912</v>
      </c>
      <c r="J25990" s="40">
        <v>92.72</v>
      </c>
      <c r="K25990" s="40">
        <v>0</v>
      </c>
    </row>
    <row r="25991" spans="1:11" x14ac:dyDescent="0.35">
      <c r="A25991">
        <v>8668</v>
      </c>
      <c r="B25991" t="s">
        <v>1575</v>
      </c>
      <c r="C25991" s="70">
        <v>0</v>
      </c>
      <c r="D25991" s="70">
        <v>0</v>
      </c>
      <c r="E25991" s="71">
        <v>44805</v>
      </c>
      <c r="F25991" t="s">
        <v>2324</v>
      </c>
      <c r="G25991" t="s">
        <v>1912</v>
      </c>
      <c r="J25991" s="40">
        <v>766.96</v>
      </c>
      <c r="K25991" s="40">
        <v>0</v>
      </c>
    </row>
    <row r="25992" spans="1:11" x14ac:dyDescent="0.35">
      <c r="A25992">
        <v>8836</v>
      </c>
      <c r="B25992" t="s">
        <v>1576</v>
      </c>
      <c r="C25992" s="70">
        <v>0</v>
      </c>
      <c r="D25992" s="70">
        <v>0</v>
      </c>
      <c r="E25992" s="71">
        <v>44774</v>
      </c>
      <c r="F25992" t="s">
        <v>2323</v>
      </c>
      <c r="G25992" t="s">
        <v>2142</v>
      </c>
      <c r="H25992" t="s">
        <v>2322</v>
      </c>
      <c r="I25992" t="s">
        <v>2321</v>
      </c>
      <c r="J25992" s="40">
        <v>2162.6999999999998</v>
      </c>
      <c r="K25992" s="40">
        <v>0</v>
      </c>
    </row>
    <row r="25993" spans="1:11" x14ac:dyDescent="0.35">
      <c r="A25993">
        <v>8836</v>
      </c>
      <c r="B25993" t="s">
        <v>1576</v>
      </c>
      <c r="C25993" s="70">
        <v>0</v>
      </c>
      <c r="D25993" s="70">
        <v>0</v>
      </c>
      <c r="E25993" s="71">
        <v>44804</v>
      </c>
      <c r="F25993" t="s">
        <v>2320</v>
      </c>
      <c r="G25993" t="s">
        <v>1912</v>
      </c>
      <c r="J25993" s="40">
        <v>139.5</v>
      </c>
      <c r="K25993" s="40">
        <v>0</v>
      </c>
    </row>
    <row r="25994" spans="1:11" x14ac:dyDescent="0.35">
      <c r="A25994">
        <v>8836</v>
      </c>
      <c r="B25994" t="s">
        <v>1576</v>
      </c>
      <c r="C25994" s="70">
        <v>0</v>
      </c>
      <c r="D25994" s="70">
        <v>0</v>
      </c>
      <c r="E25994" s="71">
        <v>44804</v>
      </c>
      <c r="F25994" t="s">
        <v>2320</v>
      </c>
      <c r="G25994" t="s">
        <v>1912</v>
      </c>
      <c r="J25994" s="40">
        <v>525</v>
      </c>
      <c r="K25994" s="40">
        <v>0</v>
      </c>
    </row>
    <row r="25995" spans="1:11" x14ac:dyDescent="0.35">
      <c r="A25995">
        <v>8836</v>
      </c>
      <c r="B25995" t="s">
        <v>1576</v>
      </c>
      <c r="C25995" s="70">
        <v>0</v>
      </c>
      <c r="D25995" s="70">
        <v>0</v>
      </c>
      <c r="E25995" s="71">
        <v>44804</v>
      </c>
      <c r="F25995" t="s">
        <v>2320</v>
      </c>
      <c r="G25995" t="s">
        <v>1912</v>
      </c>
      <c r="J25995" s="40">
        <v>419.14</v>
      </c>
      <c r="K25995" s="40">
        <v>0</v>
      </c>
    </row>
    <row r="25996" spans="1:11" x14ac:dyDescent="0.35">
      <c r="A25996">
        <v>8836</v>
      </c>
      <c r="B25996" t="s">
        <v>1576</v>
      </c>
      <c r="C25996" s="70">
        <v>0</v>
      </c>
      <c r="D25996" s="70">
        <v>0</v>
      </c>
      <c r="E25996" s="71">
        <v>44805</v>
      </c>
      <c r="F25996" t="s">
        <v>2319</v>
      </c>
      <c r="G25996" t="s">
        <v>1912</v>
      </c>
      <c r="J25996" s="40">
        <v>1089.27</v>
      </c>
      <c r="K25996" s="40">
        <v>0</v>
      </c>
    </row>
    <row r="25997" spans="1:11" x14ac:dyDescent="0.35">
      <c r="A25997">
        <v>8836</v>
      </c>
      <c r="B25997" t="s">
        <v>1576</v>
      </c>
      <c r="C25997" s="70">
        <v>0</v>
      </c>
      <c r="D25997" s="70">
        <v>0</v>
      </c>
      <c r="E25997" s="71">
        <v>44926</v>
      </c>
      <c r="F25997" t="s">
        <v>2318</v>
      </c>
      <c r="G25997" t="s">
        <v>1907</v>
      </c>
      <c r="H25997" t="s">
        <v>2300</v>
      </c>
      <c r="I25997" t="s">
        <v>2300</v>
      </c>
      <c r="J25997" s="40">
        <v>1469.38</v>
      </c>
      <c r="K25997" s="40">
        <v>0</v>
      </c>
    </row>
    <row r="25998" spans="1:11" x14ac:dyDescent="0.35">
      <c r="A25998">
        <v>8837</v>
      </c>
      <c r="B25998" t="s">
        <v>1577</v>
      </c>
      <c r="C25998" s="70">
        <v>0</v>
      </c>
      <c r="D25998" s="70">
        <v>0</v>
      </c>
      <c r="E25998" s="71">
        <v>44773</v>
      </c>
      <c r="F25998" t="s">
        <v>2317</v>
      </c>
      <c r="G25998" t="s">
        <v>1907</v>
      </c>
      <c r="H25998" t="s">
        <v>2316</v>
      </c>
      <c r="I25998" t="s">
        <v>2316</v>
      </c>
      <c r="J25998" s="40">
        <v>161.6</v>
      </c>
      <c r="K25998" s="40">
        <v>0</v>
      </c>
    </row>
    <row r="25999" spans="1:11" x14ac:dyDescent="0.35">
      <c r="A25999">
        <v>8837</v>
      </c>
      <c r="B25999" t="s">
        <v>1577</v>
      </c>
      <c r="C25999" s="70">
        <v>0</v>
      </c>
      <c r="D25999" s="70">
        <v>0</v>
      </c>
      <c r="E25999" s="71">
        <v>44774</v>
      </c>
      <c r="F25999" t="s">
        <v>2315</v>
      </c>
      <c r="G25999" t="s">
        <v>2142</v>
      </c>
      <c r="H25999" t="s">
        <v>2314</v>
      </c>
      <c r="I25999" t="s">
        <v>2313</v>
      </c>
      <c r="J25999" s="40">
        <v>1875</v>
      </c>
      <c r="K25999" s="40">
        <v>0</v>
      </c>
    </row>
    <row r="26000" spans="1:11" x14ac:dyDescent="0.35">
      <c r="A26000">
        <v>8837</v>
      </c>
      <c r="B26000" t="s">
        <v>1577</v>
      </c>
      <c r="C26000" s="70">
        <v>0</v>
      </c>
      <c r="D26000" s="70">
        <v>0</v>
      </c>
      <c r="E26000" s="71">
        <v>44834</v>
      </c>
      <c r="F26000" t="s">
        <v>2312</v>
      </c>
      <c r="G26000" t="s">
        <v>1912</v>
      </c>
      <c r="J26000" s="40">
        <v>655.66</v>
      </c>
      <c r="K26000" s="40">
        <v>0</v>
      </c>
    </row>
    <row r="26001" spans="1:11" x14ac:dyDescent="0.35">
      <c r="A26001">
        <v>8837</v>
      </c>
      <c r="B26001" t="s">
        <v>1577</v>
      </c>
      <c r="C26001" s="70">
        <v>0</v>
      </c>
      <c r="D26001" s="70">
        <v>0</v>
      </c>
      <c r="E26001" s="71">
        <v>44926</v>
      </c>
      <c r="F26001" t="s">
        <v>2311</v>
      </c>
      <c r="G26001" t="s">
        <v>1907</v>
      </c>
      <c r="H26001" t="s">
        <v>2300</v>
      </c>
      <c r="I26001" t="s">
        <v>2300</v>
      </c>
      <c r="J26001" s="40">
        <v>1551.01</v>
      </c>
      <c r="K26001" s="40">
        <v>0</v>
      </c>
    </row>
    <row r="26002" spans="1:11" x14ac:dyDescent="0.35">
      <c r="A26002">
        <v>8837</v>
      </c>
      <c r="B26002" t="s">
        <v>1577</v>
      </c>
      <c r="C26002" s="70">
        <v>0</v>
      </c>
      <c r="D26002" s="70">
        <v>0</v>
      </c>
      <c r="E26002" s="71">
        <v>44926</v>
      </c>
      <c r="F26002" t="s">
        <v>2310</v>
      </c>
      <c r="G26002" t="s">
        <v>1907</v>
      </c>
      <c r="H26002" t="s">
        <v>2300</v>
      </c>
      <c r="I26002" t="s">
        <v>2300</v>
      </c>
      <c r="J26002" s="40">
        <v>-1551.01</v>
      </c>
      <c r="K26002" s="40">
        <v>0</v>
      </c>
    </row>
    <row r="26003" spans="1:11" x14ac:dyDescent="0.35">
      <c r="A26003">
        <v>8837</v>
      </c>
      <c r="B26003" t="s">
        <v>1577</v>
      </c>
      <c r="C26003" s="70">
        <v>0</v>
      </c>
      <c r="D26003" s="70">
        <v>0</v>
      </c>
      <c r="E26003" s="71">
        <v>44926</v>
      </c>
      <c r="F26003" t="s">
        <v>2309</v>
      </c>
      <c r="G26003" t="s">
        <v>1907</v>
      </c>
      <c r="H26003" t="s">
        <v>2300</v>
      </c>
      <c r="I26003" t="s">
        <v>2300</v>
      </c>
      <c r="J26003" s="40">
        <v>1834.46</v>
      </c>
      <c r="K26003" s="40">
        <v>0</v>
      </c>
    </row>
    <row r="26004" spans="1:11" x14ac:dyDescent="0.35">
      <c r="A26004">
        <v>8839</v>
      </c>
      <c r="B26004" t="s">
        <v>1578</v>
      </c>
      <c r="C26004" s="70">
        <v>0</v>
      </c>
      <c r="D26004" s="70">
        <v>0</v>
      </c>
      <c r="E26004" s="71">
        <v>44773</v>
      </c>
      <c r="F26004" t="s">
        <v>2308</v>
      </c>
      <c r="G26004" t="s">
        <v>1907</v>
      </c>
      <c r="H26004" t="s">
        <v>2307</v>
      </c>
      <c r="I26004" t="s">
        <v>2307</v>
      </c>
      <c r="J26004" s="40">
        <v>154.69999999999999</v>
      </c>
      <c r="K26004" s="40">
        <v>0</v>
      </c>
    </row>
    <row r="26005" spans="1:11" x14ac:dyDescent="0.35">
      <c r="A26005">
        <v>8839</v>
      </c>
      <c r="B26005" t="s">
        <v>1578</v>
      </c>
      <c r="C26005" s="70">
        <v>0</v>
      </c>
      <c r="D26005" s="70">
        <v>0</v>
      </c>
      <c r="E26005" s="71">
        <v>44773</v>
      </c>
      <c r="F26005" t="s">
        <v>2306</v>
      </c>
      <c r="G26005" t="s">
        <v>2169</v>
      </c>
      <c r="H26005" t="s">
        <v>2304</v>
      </c>
      <c r="I26005" t="s">
        <v>2303</v>
      </c>
      <c r="J26005" s="40">
        <v>1721.41</v>
      </c>
      <c r="K26005" s="40">
        <v>0</v>
      </c>
    </row>
    <row r="26006" spans="1:11" x14ac:dyDescent="0.35">
      <c r="A26006">
        <v>8839</v>
      </c>
      <c r="B26006" t="s">
        <v>1578</v>
      </c>
      <c r="C26006" s="70">
        <v>0</v>
      </c>
      <c r="D26006" s="70">
        <v>0</v>
      </c>
      <c r="E26006" s="71">
        <v>44804</v>
      </c>
      <c r="F26006" t="s">
        <v>2305</v>
      </c>
      <c r="G26006" t="s">
        <v>2169</v>
      </c>
      <c r="H26006" t="s">
        <v>2304</v>
      </c>
      <c r="I26006" t="s">
        <v>2303</v>
      </c>
      <c r="J26006" s="40">
        <v>56.59</v>
      </c>
      <c r="K26006" s="40">
        <v>0</v>
      </c>
    </row>
    <row r="26007" spans="1:11" x14ac:dyDescent="0.35">
      <c r="A26007">
        <v>8839</v>
      </c>
      <c r="B26007" t="s">
        <v>1578</v>
      </c>
      <c r="C26007" s="70">
        <v>0</v>
      </c>
      <c r="D26007" s="70">
        <v>0</v>
      </c>
      <c r="E26007" s="71">
        <v>44926</v>
      </c>
      <c r="F26007" t="s">
        <v>2302</v>
      </c>
      <c r="G26007" t="s">
        <v>1912</v>
      </c>
      <c r="H26007" t="s">
        <v>1919</v>
      </c>
      <c r="J26007" s="40">
        <v>1038.1400000000001</v>
      </c>
      <c r="K26007" s="40">
        <v>0</v>
      </c>
    </row>
    <row r="26008" spans="1:11" x14ac:dyDescent="0.35">
      <c r="A26008">
        <v>8839</v>
      </c>
      <c r="B26008" t="s">
        <v>1578</v>
      </c>
      <c r="C26008" s="70">
        <v>0</v>
      </c>
      <c r="D26008" s="70">
        <v>0</v>
      </c>
      <c r="E26008" s="71">
        <v>44926</v>
      </c>
      <c r="F26008" t="s">
        <v>2301</v>
      </c>
      <c r="G26008" t="s">
        <v>1907</v>
      </c>
      <c r="H26008" t="s">
        <v>2300</v>
      </c>
      <c r="I26008" t="s">
        <v>2300</v>
      </c>
      <c r="J26008" s="40">
        <v>1551.01</v>
      </c>
      <c r="K26008" s="40">
        <v>0</v>
      </c>
    </row>
    <row r="26009" spans="1:11" x14ac:dyDescent="0.35">
      <c r="A26009">
        <v>8846</v>
      </c>
      <c r="B26009" t="s">
        <v>1579</v>
      </c>
      <c r="C26009" s="70">
        <v>0</v>
      </c>
      <c r="D26009" s="70">
        <v>0</v>
      </c>
      <c r="E26009" s="71">
        <v>44774</v>
      </c>
      <c r="F26009" t="s">
        <v>2299</v>
      </c>
      <c r="G26009" t="s">
        <v>2142</v>
      </c>
      <c r="H26009" t="s">
        <v>2298</v>
      </c>
      <c r="I26009" t="s">
        <v>2297</v>
      </c>
      <c r="J26009" s="40">
        <v>2294</v>
      </c>
      <c r="K26009" s="40">
        <v>0</v>
      </c>
    </row>
    <row r="26010" spans="1:11" x14ac:dyDescent="0.35">
      <c r="A26010">
        <v>8846</v>
      </c>
      <c r="B26010" t="s">
        <v>1579</v>
      </c>
      <c r="C26010" s="70">
        <v>0</v>
      </c>
      <c r="D26010" s="70">
        <v>0</v>
      </c>
      <c r="E26010" s="71">
        <v>44834</v>
      </c>
      <c r="F26010" t="s">
        <v>2296</v>
      </c>
      <c r="G26010" t="s">
        <v>1912</v>
      </c>
      <c r="J26010" s="40">
        <v>2469.2600000000002</v>
      </c>
      <c r="K26010" s="40">
        <v>0</v>
      </c>
    </row>
    <row r="26011" spans="1:11" x14ac:dyDescent="0.35">
      <c r="A26011">
        <v>9009</v>
      </c>
      <c r="B26011" t="s">
        <v>1580</v>
      </c>
      <c r="C26011" s="70">
        <v>0</v>
      </c>
      <c r="D26011" s="70">
        <v>0</v>
      </c>
      <c r="E26011" s="71">
        <v>44777</v>
      </c>
      <c r="F26011" t="s">
        <v>2295</v>
      </c>
      <c r="G26011" t="s">
        <v>1907</v>
      </c>
      <c r="H26011" t="s">
        <v>2294</v>
      </c>
      <c r="I26011" t="s">
        <v>2293</v>
      </c>
      <c r="J26011" s="40">
        <v>1845.3</v>
      </c>
      <c r="K26011" s="40">
        <v>0</v>
      </c>
    </row>
    <row r="26012" spans="1:11" x14ac:dyDescent="0.35">
      <c r="A26012">
        <v>9009</v>
      </c>
      <c r="B26012" t="s">
        <v>1580</v>
      </c>
      <c r="C26012" s="70">
        <v>0</v>
      </c>
      <c r="D26012" s="70">
        <v>0</v>
      </c>
      <c r="E26012" s="71">
        <v>44802</v>
      </c>
      <c r="F26012" t="s">
        <v>2292</v>
      </c>
      <c r="G26012" t="s">
        <v>2142</v>
      </c>
      <c r="H26012" t="s">
        <v>2291</v>
      </c>
      <c r="I26012" t="s">
        <v>2290</v>
      </c>
      <c r="J26012" s="40">
        <v>181.7</v>
      </c>
      <c r="K26012" s="40">
        <v>0</v>
      </c>
    </row>
    <row r="26013" spans="1:11" x14ac:dyDescent="0.35">
      <c r="A26013">
        <v>9009</v>
      </c>
      <c r="B26013" t="s">
        <v>1580</v>
      </c>
      <c r="C26013" s="70">
        <v>0</v>
      </c>
      <c r="D26013" s="70">
        <v>0</v>
      </c>
      <c r="E26013" s="71">
        <v>44834</v>
      </c>
      <c r="F26013" t="s">
        <v>2289</v>
      </c>
      <c r="G26013" t="s">
        <v>1912</v>
      </c>
      <c r="J26013" s="40">
        <v>1495.38</v>
      </c>
      <c r="K26013" s="40">
        <v>0</v>
      </c>
    </row>
    <row r="26014" spans="1:11" x14ac:dyDescent="0.35">
      <c r="A26014">
        <v>9084</v>
      </c>
      <c r="B26014" t="s">
        <v>1581</v>
      </c>
      <c r="C26014" s="70">
        <v>0</v>
      </c>
      <c r="D26014" s="70">
        <v>0</v>
      </c>
      <c r="E26014" s="71">
        <v>44743</v>
      </c>
      <c r="F26014" t="s">
        <v>2288</v>
      </c>
      <c r="G26014" t="s">
        <v>2142</v>
      </c>
      <c r="H26014" t="s">
        <v>2287</v>
      </c>
      <c r="I26014" t="s">
        <v>2286</v>
      </c>
      <c r="J26014" s="40">
        <v>2099</v>
      </c>
      <c r="K26014" s="40">
        <v>0</v>
      </c>
    </row>
    <row r="26015" spans="1:11" x14ac:dyDescent="0.35">
      <c r="A26015">
        <v>9084</v>
      </c>
      <c r="B26015" t="s">
        <v>1581</v>
      </c>
      <c r="C26015" s="70">
        <v>0</v>
      </c>
      <c r="D26015" s="70">
        <v>0</v>
      </c>
      <c r="E26015" s="71">
        <v>44784</v>
      </c>
      <c r="F26015" t="s">
        <v>2285</v>
      </c>
      <c r="G26015" t="s">
        <v>1907</v>
      </c>
      <c r="H26015" t="s">
        <v>2284</v>
      </c>
      <c r="I26015" t="s">
        <v>2284</v>
      </c>
      <c r="J26015" s="40">
        <v>1000.9</v>
      </c>
      <c r="K26015" s="40">
        <v>0</v>
      </c>
    </row>
    <row r="26016" spans="1:11" x14ac:dyDescent="0.35">
      <c r="A26016">
        <v>9084</v>
      </c>
      <c r="B26016" t="s">
        <v>1581</v>
      </c>
      <c r="C26016" s="70">
        <v>0</v>
      </c>
      <c r="D26016" s="70">
        <v>0</v>
      </c>
      <c r="E26016" s="71">
        <v>44926</v>
      </c>
      <c r="F26016" t="s">
        <v>2283</v>
      </c>
      <c r="G26016" t="s">
        <v>1912</v>
      </c>
      <c r="H26016" t="s">
        <v>1919</v>
      </c>
      <c r="J26016" s="40">
        <v>1201.51</v>
      </c>
      <c r="K26016" s="40">
        <v>0</v>
      </c>
    </row>
    <row r="26017" spans="1:11" x14ac:dyDescent="0.35">
      <c r="A26017">
        <v>9084</v>
      </c>
      <c r="B26017" t="s">
        <v>1581</v>
      </c>
      <c r="C26017" s="70">
        <v>0</v>
      </c>
      <c r="D26017" s="70">
        <v>0</v>
      </c>
      <c r="E26017" s="71">
        <v>44926</v>
      </c>
      <c r="F26017" t="s">
        <v>2283</v>
      </c>
      <c r="G26017" t="s">
        <v>1912</v>
      </c>
      <c r="H26017" t="s">
        <v>1919</v>
      </c>
      <c r="J26017" s="40">
        <v>514.36</v>
      </c>
      <c r="K26017" s="40">
        <v>0</v>
      </c>
    </row>
    <row r="26018" spans="1:11" x14ac:dyDescent="0.35">
      <c r="A26018">
        <v>9125</v>
      </c>
      <c r="B26018" t="s">
        <v>1582</v>
      </c>
      <c r="C26018" s="70">
        <v>0</v>
      </c>
      <c r="D26018" s="70">
        <v>0</v>
      </c>
      <c r="E26018" s="71">
        <v>44743</v>
      </c>
      <c r="F26018" t="s">
        <v>2282</v>
      </c>
      <c r="G26018" t="s">
        <v>2142</v>
      </c>
      <c r="H26018" t="s">
        <v>2281</v>
      </c>
      <c r="I26018" t="s">
        <v>2280</v>
      </c>
      <c r="J26018" s="40">
        <v>2077</v>
      </c>
      <c r="K26018" s="40">
        <v>0</v>
      </c>
    </row>
    <row r="26019" spans="1:11" x14ac:dyDescent="0.35">
      <c r="A26019">
        <v>9125</v>
      </c>
      <c r="B26019" t="s">
        <v>1582</v>
      </c>
      <c r="C26019" s="70">
        <v>0</v>
      </c>
      <c r="D26019" s="70">
        <v>0</v>
      </c>
      <c r="E26019" s="71">
        <v>44802</v>
      </c>
      <c r="F26019" t="s">
        <v>2279</v>
      </c>
      <c r="G26019" t="s">
        <v>2142</v>
      </c>
      <c r="H26019" t="s">
        <v>2278</v>
      </c>
      <c r="I26019" t="s">
        <v>2277</v>
      </c>
      <c r="J26019" s="40">
        <v>63.45</v>
      </c>
      <c r="K26019" s="40">
        <v>0</v>
      </c>
    </row>
    <row r="26020" spans="1:11" x14ac:dyDescent="0.35">
      <c r="A26020">
        <v>9125</v>
      </c>
      <c r="B26020" t="s">
        <v>1582</v>
      </c>
      <c r="C26020" s="70">
        <v>0</v>
      </c>
      <c r="D26020" s="70">
        <v>0</v>
      </c>
      <c r="E26020" s="71">
        <v>44834</v>
      </c>
      <c r="F26020" t="s">
        <v>2276</v>
      </c>
      <c r="G26020" t="s">
        <v>1912</v>
      </c>
      <c r="J26020" s="40">
        <v>764.41</v>
      </c>
      <c r="K26020" s="40">
        <v>0</v>
      </c>
    </row>
    <row r="26021" spans="1:11" x14ac:dyDescent="0.35">
      <c r="A26021">
        <v>9125</v>
      </c>
      <c r="B26021" t="s">
        <v>1582</v>
      </c>
      <c r="C26021" s="70">
        <v>0</v>
      </c>
      <c r="D26021" s="70">
        <v>0</v>
      </c>
      <c r="E26021" s="71">
        <v>44866</v>
      </c>
      <c r="F26021" t="s">
        <v>2275</v>
      </c>
      <c r="G26021" t="s">
        <v>1912</v>
      </c>
      <c r="J26021" s="40">
        <v>-764.41</v>
      </c>
      <c r="K26021" s="40">
        <v>0</v>
      </c>
    </row>
    <row r="26022" spans="1:11" x14ac:dyDescent="0.35">
      <c r="A26022">
        <v>9125</v>
      </c>
      <c r="B26022" t="s">
        <v>1582</v>
      </c>
      <c r="C26022" s="70">
        <v>0</v>
      </c>
      <c r="D26022" s="70">
        <v>0</v>
      </c>
      <c r="E26022" s="71">
        <v>44895</v>
      </c>
      <c r="F26022" t="s">
        <v>2274</v>
      </c>
      <c r="G26022" t="s">
        <v>1912</v>
      </c>
      <c r="J26022" s="40">
        <v>537.1</v>
      </c>
      <c r="K26022" s="40">
        <v>0</v>
      </c>
    </row>
    <row r="26023" spans="1:11" x14ac:dyDescent="0.35">
      <c r="A26023">
        <v>9261</v>
      </c>
      <c r="B26023" t="s">
        <v>1583</v>
      </c>
      <c r="C26023" s="70">
        <v>0</v>
      </c>
      <c r="D26023" s="70">
        <v>0</v>
      </c>
      <c r="E26023" s="71">
        <v>44783</v>
      </c>
      <c r="F26023" t="s">
        <v>2273</v>
      </c>
      <c r="G26023" t="s">
        <v>2142</v>
      </c>
      <c r="H26023" t="s">
        <v>2272</v>
      </c>
      <c r="I26023" t="s">
        <v>2271</v>
      </c>
      <c r="J26023" s="40">
        <v>4960.75</v>
      </c>
      <c r="K26023" s="40">
        <v>0</v>
      </c>
    </row>
    <row r="26024" spans="1:11" x14ac:dyDescent="0.35">
      <c r="A26024">
        <v>9261</v>
      </c>
      <c r="B26024" t="s">
        <v>1583</v>
      </c>
      <c r="C26024" s="70">
        <v>0</v>
      </c>
      <c r="D26024" s="70">
        <v>0</v>
      </c>
      <c r="E26024" s="71">
        <v>44802</v>
      </c>
      <c r="F26024" t="s">
        <v>2270</v>
      </c>
      <c r="G26024" t="s">
        <v>2142</v>
      </c>
      <c r="H26024" t="s">
        <v>2269</v>
      </c>
      <c r="I26024" t="s">
        <v>2268</v>
      </c>
      <c r="J26024" s="40">
        <v>255</v>
      </c>
      <c r="K26024" s="40">
        <v>0</v>
      </c>
    </row>
    <row r="26025" spans="1:11" x14ac:dyDescent="0.35">
      <c r="A26025">
        <v>9262</v>
      </c>
      <c r="B26025" t="s">
        <v>1584</v>
      </c>
      <c r="C26025" s="70">
        <v>0</v>
      </c>
      <c r="D26025" s="70">
        <v>0</v>
      </c>
      <c r="E26025" s="71">
        <v>44804</v>
      </c>
      <c r="F26025" t="s">
        <v>2267</v>
      </c>
      <c r="G26025" t="s">
        <v>2169</v>
      </c>
      <c r="H26025" t="s">
        <v>2255</v>
      </c>
      <c r="I26025" t="s">
        <v>2254</v>
      </c>
      <c r="J26025" s="40">
        <v>282.93</v>
      </c>
      <c r="K26025" s="40">
        <v>0</v>
      </c>
    </row>
    <row r="26026" spans="1:11" x14ac:dyDescent="0.35">
      <c r="A26026">
        <v>9262</v>
      </c>
      <c r="B26026" t="s">
        <v>1584</v>
      </c>
      <c r="C26026" s="70">
        <v>0</v>
      </c>
      <c r="D26026" s="70">
        <v>0</v>
      </c>
      <c r="E26026" s="71">
        <v>44804</v>
      </c>
      <c r="F26026" t="s">
        <v>2266</v>
      </c>
      <c r="G26026" t="s">
        <v>2247</v>
      </c>
      <c r="H26026" t="s">
        <v>2265</v>
      </c>
      <c r="J26026" s="40">
        <v>0</v>
      </c>
      <c r="K26026" s="40">
        <v>0</v>
      </c>
    </row>
    <row r="26027" spans="1:11" x14ac:dyDescent="0.35">
      <c r="A26027">
        <v>9262</v>
      </c>
      <c r="B26027" t="s">
        <v>1584</v>
      </c>
      <c r="C26027" s="70">
        <v>0</v>
      </c>
      <c r="D26027" s="70">
        <v>0</v>
      </c>
      <c r="E26027" s="71">
        <v>44834</v>
      </c>
      <c r="F26027" t="s">
        <v>2264</v>
      </c>
      <c r="G26027" t="s">
        <v>2169</v>
      </c>
      <c r="H26027" t="s">
        <v>2255</v>
      </c>
      <c r="I26027" t="s">
        <v>2254</v>
      </c>
      <c r="J26027" s="40">
        <v>506.22</v>
      </c>
      <c r="K26027" s="40">
        <v>0</v>
      </c>
    </row>
    <row r="26028" spans="1:11" x14ac:dyDescent="0.35">
      <c r="A26028">
        <v>9262</v>
      </c>
      <c r="B26028" t="s">
        <v>1584</v>
      </c>
      <c r="C26028" s="70">
        <v>0</v>
      </c>
      <c r="D26028" s="70">
        <v>0</v>
      </c>
      <c r="E26028" s="71">
        <v>44834</v>
      </c>
      <c r="F26028" t="s">
        <v>2263</v>
      </c>
      <c r="G26028" t="s">
        <v>2247</v>
      </c>
      <c r="H26028" t="s">
        <v>2262</v>
      </c>
      <c r="J26028" s="40">
        <v>0</v>
      </c>
      <c r="K26028" s="40">
        <v>0</v>
      </c>
    </row>
    <row r="26029" spans="1:11" x14ac:dyDescent="0.35">
      <c r="A26029">
        <v>9262</v>
      </c>
      <c r="B26029" t="s">
        <v>1584</v>
      </c>
      <c r="C26029" s="70">
        <v>0</v>
      </c>
      <c r="D26029" s="70">
        <v>0</v>
      </c>
      <c r="E26029" s="71">
        <v>44865</v>
      </c>
      <c r="F26029" t="s">
        <v>2261</v>
      </c>
      <c r="G26029" t="s">
        <v>2169</v>
      </c>
      <c r="H26029" t="s">
        <v>2255</v>
      </c>
      <c r="I26029" t="s">
        <v>2254</v>
      </c>
      <c r="J26029" s="40">
        <v>506.22</v>
      </c>
      <c r="K26029" s="40">
        <v>0</v>
      </c>
    </row>
    <row r="26030" spans="1:11" x14ac:dyDescent="0.35">
      <c r="A26030">
        <v>9262</v>
      </c>
      <c r="B26030" t="s">
        <v>1584</v>
      </c>
      <c r="C26030" s="70">
        <v>0</v>
      </c>
      <c r="D26030" s="70">
        <v>0</v>
      </c>
      <c r="E26030" s="71">
        <v>44865</v>
      </c>
      <c r="F26030" t="s">
        <v>2260</v>
      </c>
      <c r="G26030" t="s">
        <v>2247</v>
      </c>
      <c r="H26030" t="s">
        <v>1919</v>
      </c>
      <c r="I26030" t="s">
        <v>1919</v>
      </c>
      <c r="J26030" s="40">
        <v>0</v>
      </c>
      <c r="K26030" s="40">
        <v>0</v>
      </c>
    </row>
    <row r="26031" spans="1:11" x14ac:dyDescent="0.35">
      <c r="A26031">
        <v>9262</v>
      </c>
      <c r="B26031" t="s">
        <v>1584</v>
      </c>
      <c r="C26031" s="70">
        <v>0</v>
      </c>
      <c r="D26031" s="70">
        <v>0</v>
      </c>
      <c r="E26031" s="71">
        <v>44895</v>
      </c>
      <c r="F26031" t="s">
        <v>2259</v>
      </c>
      <c r="G26031" t="s">
        <v>2169</v>
      </c>
      <c r="H26031" t="s">
        <v>2258</v>
      </c>
      <c r="I26031" t="s">
        <v>2257</v>
      </c>
      <c r="J26031" s="40">
        <v>900</v>
      </c>
      <c r="K26031" s="40">
        <v>0</v>
      </c>
    </row>
    <row r="26032" spans="1:11" x14ac:dyDescent="0.35">
      <c r="A26032">
        <v>9262</v>
      </c>
      <c r="B26032" t="s">
        <v>1584</v>
      </c>
      <c r="C26032" s="70">
        <v>0</v>
      </c>
      <c r="D26032" s="70">
        <v>0</v>
      </c>
      <c r="E26032" s="71">
        <v>44895</v>
      </c>
      <c r="F26032" t="s">
        <v>2256</v>
      </c>
      <c r="G26032" t="s">
        <v>2169</v>
      </c>
      <c r="H26032" t="s">
        <v>2255</v>
      </c>
      <c r="I26032" t="s">
        <v>2254</v>
      </c>
      <c r="J26032" s="40">
        <v>16.63</v>
      </c>
      <c r="K26032" s="40">
        <v>0</v>
      </c>
    </row>
    <row r="26033" spans="1:11" x14ac:dyDescent="0.35">
      <c r="A26033">
        <v>9262</v>
      </c>
      <c r="B26033" t="s">
        <v>1584</v>
      </c>
      <c r="C26033" s="70">
        <v>0</v>
      </c>
      <c r="D26033" s="70">
        <v>0</v>
      </c>
      <c r="E26033" s="71">
        <v>44895</v>
      </c>
      <c r="F26033" t="s">
        <v>2253</v>
      </c>
      <c r="G26033" t="s">
        <v>2247</v>
      </c>
      <c r="H26033" t="s">
        <v>1916</v>
      </c>
      <c r="I26033" t="s">
        <v>1916</v>
      </c>
      <c r="J26033" s="40">
        <v>0</v>
      </c>
      <c r="K26033" s="40">
        <v>0</v>
      </c>
    </row>
    <row r="26034" spans="1:11" x14ac:dyDescent="0.35">
      <c r="A26034">
        <v>9262</v>
      </c>
      <c r="B26034" t="s">
        <v>1584</v>
      </c>
      <c r="C26034" s="70">
        <v>0</v>
      </c>
      <c r="D26034" s="70">
        <v>0</v>
      </c>
      <c r="E26034" s="71">
        <v>44896</v>
      </c>
      <c r="F26034" t="s">
        <v>2252</v>
      </c>
      <c r="G26034" t="s">
        <v>2142</v>
      </c>
      <c r="H26034" t="s">
        <v>2251</v>
      </c>
      <c r="I26034" t="s">
        <v>2250</v>
      </c>
      <c r="J26034" s="40">
        <v>48.8</v>
      </c>
      <c r="K26034" s="40">
        <v>0</v>
      </c>
    </row>
    <row r="26035" spans="1:11" x14ac:dyDescent="0.35">
      <c r="A26035">
        <v>9262</v>
      </c>
      <c r="B26035" t="s">
        <v>1584</v>
      </c>
      <c r="C26035" s="70">
        <v>0</v>
      </c>
      <c r="D26035" s="70">
        <v>0</v>
      </c>
      <c r="E26035" s="71">
        <v>44926</v>
      </c>
      <c r="F26035" t="s">
        <v>2249</v>
      </c>
      <c r="G26035" t="s">
        <v>1912</v>
      </c>
      <c r="H26035" t="s">
        <v>1911</v>
      </c>
      <c r="J26035" s="40">
        <v>907.79</v>
      </c>
      <c r="K26035" s="40">
        <v>0</v>
      </c>
    </row>
    <row r="26036" spans="1:11" x14ac:dyDescent="0.35">
      <c r="A26036">
        <v>9262</v>
      </c>
      <c r="B26036" t="s">
        <v>1584</v>
      </c>
      <c r="C26036" s="70">
        <v>0</v>
      </c>
      <c r="D26036" s="70">
        <v>0</v>
      </c>
      <c r="E26036" s="71">
        <v>44926</v>
      </c>
      <c r="F26036" t="s">
        <v>2248</v>
      </c>
      <c r="G26036" t="s">
        <v>2247</v>
      </c>
      <c r="H26036" t="s">
        <v>1911</v>
      </c>
      <c r="I26036" t="s">
        <v>1911</v>
      </c>
      <c r="J26036" s="40">
        <v>0</v>
      </c>
      <c r="K26036" s="40">
        <v>0</v>
      </c>
    </row>
    <row r="26037" spans="1:11" x14ac:dyDescent="0.35">
      <c r="A26037">
        <v>9263</v>
      </c>
      <c r="B26037" t="s">
        <v>1585</v>
      </c>
      <c r="C26037" s="70">
        <v>0</v>
      </c>
      <c r="D26037" s="70">
        <v>0</v>
      </c>
      <c r="E26037" s="71">
        <v>44804</v>
      </c>
      <c r="F26037" t="s">
        <v>2246</v>
      </c>
      <c r="G26037" t="s">
        <v>2169</v>
      </c>
      <c r="H26037" t="s">
        <v>2239</v>
      </c>
      <c r="I26037" t="s">
        <v>2238</v>
      </c>
      <c r="J26037" s="40">
        <v>282.93</v>
      </c>
      <c r="K26037" s="40">
        <v>0</v>
      </c>
    </row>
    <row r="26038" spans="1:11" x14ac:dyDescent="0.35">
      <c r="A26038">
        <v>9263</v>
      </c>
      <c r="B26038" t="s">
        <v>1585</v>
      </c>
      <c r="C26038" s="70">
        <v>0</v>
      </c>
      <c r="D26038" s="70">
        <v>0</v>
      </c>
      <c r="E26038" s="71">
        <v>44834</v>
      </c>
      <c r="F26038" t="s">
        <v>2245</v>
      </c>
      <c r="G26038" t="s">
        <v>2169</v>
      </c>
      <c r="H26038" t="s">
        <v>2239</v>
      </c>
      <c r="I26038" t="s">
        <v>2238</v>
      </c>
      <c r="J26038" s="40">
        <v>506.22</v>
      </c>
      <c r="K26038" s="40">
        <v>0</v>
      </c>
    </row>
    <row r="26039" spans="1:11" x14ac:dyDescent="0.35">
      <c r="A26039">
        <v>9263</v>
      </c>
      <c r="B26039" t="s">
        <v>1585</v>
      </c>
      <c r="C26039" s="70">
        <v>0</v>
      </c>
      <c r="D26039" s="70">
        <v>0</v>
      </c>
      <c r="E26039" s="71">
        <v>44865</v>
      </c>
      <c r="F26039" t="s">
        <v>2244</v>
      </c>
      <c r="G26039" t="s">
        <v>2169</v>
      </c>
      <c r="H26039" t="s">
        <v>2239</v>
      </c>
      <c r="I26039" t="s">
        <v>2238</v>
      </c>
      <c r="J26039" s="40">
        <v>506.22</v>
      </c>
      <c r="K26039" s="40">
        <v>0</v>
      </c>
    </row>
    <row r="26040" spans="1:11" x14ac:dyDescent="0.35">
      <c r="A26040">
        <v>9263</v>
      </c>
      <c r="B26040" t="s">
        <v>1585</v>
      </c>
      <c r="C26040" s="70">
        <v>0</v>
      </c>
      <c r="D26040" s="70">
        <v>0</v>
      </c>
      <c r="E26040" s="71">
        <v>44866</v>
      </c>
      <c r="F26040" t="s">
        <v>2243</v>
      </c>
      <c r="G26040" t="s">
        <v>2142</v>
      </c>
      <c r="H26040" t="s">
        <v>2242</v>
      </c>
      <c r="I26040" t="s">
        <v>2241</v>
      </c>
      <c r="J26040" s="40">
        <v>946.9</v>
      </c>
      <c r="K26040" s="40">
        <v>0</v>
      </c>
    </row>
    <row r="26041" spans="1:11" x14ac:dyDescent="0.35">
      <c r="A26041">
        <v>9263</v>
      </c>
      <c r="B26041" t="s">
        <v>1585</v>
      </c>
      <c r="C26041" s="70">
        <v>0</v>
      </c>
      <c r="D26041" s="70">
        <v>0</v>
      </c>
      <c r="E26041" s="71">
        <v>44895</v>
      </c>
      <c r="F26041" t="s">
        <v>2240</v>
      </c>
      <c r="G26041" t="s">
        <v>2169</v>
      </c>
      <c r="H26041" t="s">
        <v>2239</v>
      </c>
      <c r="I26041" t="s">
        <v>2238</v>
      </c>
      <c r="J26041" s="40">
        <v>16.63</v>
      </c>
      <c r="K26041" s="40">
        <v>0</v>
      </c>
    </row>
    <row r="26042" spans="1:11" x14ac:dyDescent="0.35">
      <c r="A26042">
        <v>9263</v>
      </c>
      <c r="B26042" t="s">
        <v>1585</v>
      </c>
      <c r="C26042" s="70">
        <v>0</v>
      </c>
      <c r="D26042" s="70">
        <v>0</v>
      </c>
      <c r="E26042" s="71">
        <v>44926</v>
      </c>
      <c r="F26042" t="s">
        <v>2237</v>
      </c>
      <c r="G26042" t="s">
        <v>1912</v>
      </c>
      <c r="H26042" t="s">
        <v>1911</v>
      </c>
      <c r="J26042" s="40">
        <v>1003.13</v>
      </c>
      <c r="K26042" s="40">
        <v>0</v>
      </c>
    </row>
    <row r="26043" spans="1:11" x14ac:dyDescent="0.35">
      <c r="A26043">
        <v>9264</v>
      </c>
      <c r="B26043" t="s">
        <v>389</v>
      </c>
      <c r="C26043" s="70">
        <v>0</v>
      </c>
      <c r="D26043" s="70">
        <v>0</v>
      </c>
      <c r="E26043" s="71">
        <v>44804</v>
      </c>
      <c r="F26043" t="s">
        <v>2236</v>
      </c>
      <c r="G26043" t="s">
        <v>2169</v>
      </c>
      <c r="H26043" t="s">
        <v>2229</v>
      </c>
      <c r="I26043" t="s">
        <v>2228</v>
      </c>
      <c r="J26043" s="40">
        <v>371.99</v>
      </c>
      <c r="K26043" s="40">
        <v>0</v>
      </c>
    </row>
    <row r="26044" spans="1:11" x14ac:dyDescent="0.35">
      <c r="A26044">
        <v>9264</v>
      </c>
      <c r="B26044" t="s">
        <v>389</v>
      </c>
      <c r="C26044" s="70">
        <v>0</v>
      </c>
      <c r="D26044" s="70">
        <v>0</v>
      </c>
      <c r="E26044" s="71">
        <v>44834</v>
      </c>
      <c r="F26044" t="s">
        <v>2235</v>
      </c>
      <c r="G26044" t="s">
        <v>2169</v>
      </c>
      <c r="H26044" t="s">
        <v>2229</v>
      </c>
      <c r="I26044" t="s">
        <v>2228</v>
      </c>
      <c r="J26044" s="40">
        <v>665.57</v>
      </c>
      <c r="K26044" s="40">
        <v>0</v>
      </c>
    </row>
    <row r="26045" spans="1:11" x14ac:dyDescent="0.35">
      <c r="A26045">
        <v>9264</v>
      </c>
      <c r="B26045" t="s">
        <v>389</v>
      </c>
      <c r="C26045" s="70">
        <v>0</v>
      </c>
      <c r="D26045" s="70">
        <v>0</v>
      </c>
      <c r="E26045" s="71">
        <v>44865</v>
      </c>
      <c r="F26045" t="s">
        <v>2234</v>
      </c>
      <c r="G26045" t="s">
        <v>2169</v>
      </c>
      <c r="H26045" t="s">
        <v>2229</v>
      </c>
      <c r="I26045" t="s">
        <v>2228</v>
      </c>
      <c r="J26045" s="40">
        <v>665.57</v>
      </c>
      <c r="K26045" s="40">
        <v>0</v>
      </c>
    </row>
    <row r="26046" spans="1:11" x14ac:dyDescent="0.35">
      <c r="A26046">
        <v>9264</v>
      </c>
      <c r="B26046" t="s">
        <v>389</v>
      </c>
      <c r="C26046" s="70">
        <v>0</v>
      </c>
      <c r="D26046" s="70">
        <v>0</v>
      </c>
      <c r="E26046" s="71">
        <v>44866</v>
      </c>
      <c r="F26046" t="s">
        <v>2233</v>
      </c>
      <c r="G26046" t="s">
        <v>2142</v>
      </c>
      <c r="H26046" t="s">
        <v>2232</v>
      </c>
      <c r="I26046" t="s">
        <v>2231</v>
      </c>
      <c r="J26046" s="40">
        <v>900</v>
      </c>
      <c r="K26046" s="40">
        <v>0</v>
      </c>
    </row>
    <row r="26047" spans="1:11" x14ac:dyDescent="0.35">
      <c r="A26047">
        <v>9264</v>
      </c>
      <c r="B26047" t="s">
        <v>389</v>
      </c>
      <c r="C26047" s="70">
        <v>0</v>
      </c>
      <c r="D26047" s="70">
        <v>0</v>
      </c>
      <c r="E26047" s="71">
        <v>44895</v>
      </c>
      <c r="F26047" t="s">
        <v>2230</v>
      </c>
      <c r="G26047" t="s">
        <v>2169</v>
      </c>
      <c r="H26047" t="s">
        <v>2229</v>
      </c>
      <c r="I26047" t="s">
        <v>2228</v>
      </c>
      <c r="J26047" s="40">
        <v>21.87</v>
      </c>
      <c r="K26047" s="40">
        <v>0</v>
      </c>
    </row>
    <row r="26048" spans="1:11" x14ac:dyDescent="0.35">
      <c r="A26048">
        <v>9265</v>
      </c>
      <c r="B26048" t="s">
        <v>1586</v>
      </c>
      <c r="C26048" s="70">
        <v>0</v>
      </c>
      <c r="D26048" s="70">
        <v>0</v>
      </c>
      <c r="E26048" s="71">
        <v>44804</v>
      </c>
      <c r="F26048" t="s">
        <v>2227</v>
      </c>
      <c r="G26048" t="s">
        <v>2169</v>
      </c>
      <c r="H26048" t="s">
        <v>2220</v>
      </c>
      <c r="I26048" t="s">
        <v>2219</v>
      </c>
      <c r="J26048" s="40">
        <v>380.18</v>
      </c>
      <c r="K26048" s="40">
        <v>0</v>
      </c>
    </row>
    <row r="26049" spans="1:11" x14ac:dyDescent="0.35">
      <c r="A26049">
        <v>9265</v>
      </c>
      <c r="B26049" t="s">
        <v>1586</v>
      </c>
      <c r="C26049" s="70">
        <v>0</v>
      </c>
      <c r="D26049" s="70">
        <v>0</v>
      </c>
      <c r="E26049" s="71">
        <v>44834</v>
      </c>
      <c r="F26049" t="s">
        <v>2226</v>
      </c>
      <c r="G26049" t="s">
        <v>2169</v>
      </c>
      <c r="H26049" t="s">
        <v>2220</v>
      </c>
      <c r="I26049" t="s">
        <v>2219</v>
      </c>
      <c r="J26049" s="40">
        <v>680.23</v>
      </c>
      <c r="K26049" s="40">
        <v>0</v>
      </c>
    </row>
    <row r="26050" spans="1:11" x14ac:dyDescent="0.35">
      <c r="A26050">
        <v>9265</v>
      </c>
      <c r="B26050" t="s">
        <v>1586</v>
      </c>
      <c r="C26050" s="70">
        <v>0</v>
      </c>
      <c r="D26050" s="70">
        <v>0</v>
      </c>
      <c r="E26050" s="71">
        <v>44865</v>
      </c>
      <c r="F26050" t="s">
        <v>2225</v>
      </c>
      <c r="G26050" t="s">
        <v>2169</v>
      </c>
      <c r="H26050" t="s">
        <v>2220</v>
      </c>
      <c r="I26050" t="s">
        <v>2219</v>
      </c>
      <c r="J26050" s="40">
        <v>680.23</v>
      </c>
      <c r="K26050" s="40">
        <v>0</v>
      </c>
    </row>
    <row r="26051" spans="1:11" x14ac:dyDescent="0.35">
      <c r="A26051">
        <v>9265</v>
      </c>
      <c r="B26051" t="s">
        <v>1586</v>
      </c>
      <c r="C26051" s="70">
        <v>0</v>
      </c>
      <c r="D26051" s="70">
        <v>0</v>
      </c>
      <c r="E26051" s="71">
        <v>44866</v>
      </c>
      <c r="F26051" t="s">
        <v>2224</v>
      </c>
      <c r="G26051" t="s">
        <v>2142</v>
      </c>
      <c r="H26051" t="s">
        <v>2223</v>
      </c>
      <c r="I26051" t="s">
        <v>2222</v>
      </c>
      <c r="J26051" s="40">
        <v>973.7</v>
      </c>
      <c r="K26051" s="40">
        <v>0</v>
      </c>
    </row>
    <row r="26052" spans="1:11" x14ac:dyDescent="0.35">
      <c r="A26052">
        <v>9265</v>
      </c>
      <c r="B26052" t="s">
        <v>1586</v>
      </c>
      <c r="C26052" s="70">
        <v>0</v>
      </c>
      <c r="D26052" s="70">
        <v>0</v>
      </c>
      <c r="E26052" s="71">
        <v>44895</v>
      </c>
      <c r="F26052" t="s">
        <v>2221</v>
      </c>
      <c r="G26052" t="s">
        <v>2169</v>
      </c>
      <c r="H26052" t="s">
        <v>2220</v>
      </c>
      <c r="I26052" t="s">
        <v>2219</v>
      </c>
      <c r="J26052" s="40">
        <v>22.36</v>
      </c>
      <c r="K26052" s="40">
        <v>0</v>
      </c>
    </row>
    <row r="26053" spans="1:11" x14ac:dyDescent="0.35">
      <c r="A26053">
        <v>9265</v>
      </c>
      <c r="B26053" t="s">
        <v>1586</v>
      </c>
      <c r="C26053" s="70">
        <v>0</v>
      </c>
      <c r="D26053" s="70">
        <v>0</v>
      </c>
      <c r="E26053" s="71">
        <v>44926</v>
      </c>
      <c r="F26053" t="s">
        <v>2218</v>
      </c>
      <c r="G26053" t="s">
        <v>1912</v>
      </c>
      <c r="H26053" t="s">
        <v>1911</v>
      </c>
      <c r="J26053" s="40">
        <v>2000.07</v>
      </c>
      <c r="K26053" s="40">
        <v>0</v>
      </c>
    </row>
    <row r="26054" spans="1:11" x14ac:dyDescent="0.35">
      <c r="A26054">
        <v>9269</v>
      </c>
      <c r="B26054" t="s">
        <v>1587</v>
      </c>
      <c r="C26054" s="70">
        <v>0</v>
      </c>
      <c r="D26054" s="70">
        <v>0</v>
      </c>
      <c r="E26054" s="71">
        <v>44804</v>
      </c>
      <c r="F26054" t="s">
        <v>2217</v>
      </c>
      <c r="G26054" t="s">
        <v>2169</v>
      </c>
      <c r="H26054" t="s">
        <v>2210</v>
      </c>
      <c r="I26054" t="s">
        <v>2209</v>
      </c>
      <c r="J26054" s="40">
        <v>380.18</v>
      </c>
      <c r="K26054" s="40">
        <v>0</v>
      </c>
    </row>
    <row r="26055" spans="1:11" x14ac:dyDescent="0.35">
      <c r="A26055">
        <v>9269</v>
      </c>
      <c r="B26055" t="s">
        <v>1587</v>
      </c>
      <c r="C26055" s="70">
        <v>0</v>
      </c>
      <c r="D26055" s="70">
        <v>0</v>
      </c>
      <c r="E26055" s="71">
        <v>44834</v>
      </c>
      <c r="F26055" t="s">
        <v>2216</v>
      </c>
      <c r="G26055" t="s">
        <v>2169</v>
      </c>
      <c r="H26055" t="s">
        <v>2210</v>
      </c>
      <c r="I26055" t="s">
        <v>2209</v>
      </c>
      <c r="J26055" s="40">
        <v>680.23</v>
      </c>
      <c r="K26055" s="40">
        <v>0</v>
      </c>
    </row>
    <row r="26056" spans="1:11" x14ac:dyDescent="0.35">
      <c r="A26056">
        <v>9269</v>
      </c>
      <c r="B26056" t="s">
        <v>1587</v>
      </c>
      <c r="C26056" s="70">
        <v>0</v>
      </c>
      <c r="D26056" s="70">
        <v>0</v>
      </c>
      <c r="E26056" s="71">
        <v>44865</v>
      </c>
      <c r="F26056" t="s">
        <v>2215</v>
      </c>
      <c r="G26056" t="s">
        <v>2169</v>
      </c>
      <c r="H26056" t="s">
        <v>2210</v>
      </c>
      <c r="I26056" t="s">
        <v>2209</v>
      </c>
      <c r="J26056" s="40">
        <v>680.23</v>
      </c>
      <c r="K26056" s="40">
        <v>0</v>
      </c>
    </row>
    <row r="26057" spans="1:11" x14ac:dyDescent="0.35">
      <c r="A26057">
        <v>9269</v>
      </c>
      <c r="B26057" t="s">
        <v>1587</v>
      </c>
      <c r="C26057" s="70">
        <v>0</v>
      </c>
      <c r="D26057" s="70">
        <v>0</v>
      </c>
      <c r="E26057" s="71">
        <v>44866</v>
      </c>
      <c r="F26057" t="s">
        <v>2214</v>
      </c>
      <c r="G26057" t="s">
        <v>2142</v>
      </c>
      <c r="H26057" t="s">
        <v>2213</v>
      </c>
      <c r="I26057" t="s">
        <v>2212</v>
      </c>
      <c r="J26057" s="40">
        <v>946.9</v>
      </c>
      <c r="K26057" s="40">
        <v>0</v>
      </c>
    </row>
    <row r="26058" spans="1:11" x14ac:dyDescent="0.35">
      <c r="A26058">
        <v>9269</v>
      </c>
      <c r="B26058" t="s">
        <v>1587</v>
      </c>
      <c r="C26058" s="70">
        <v>0</v>
      </c>
      <c r="D26058" s="70">
        <v>0</v>
      </c>
      <c r="E26058" s="71">
        <v>44895</v>
      </c>
      <c r="F26058" t="s">
        <v>2211</v>
      </c>
      <c r="G26058" t="s">
        <v>2169</v>
      </c>
      <c r="H26058" t="s">
        <v>2210</v>
      </c>
      <c r="I26058" t="s">
        <v>2209</v>
      </c>
      <c r="J26058" s="40">
        <v>22.36</v>
      </c>
      <c r="K26058" s="40">
        <v>0</v>
      </c>
    </row>
    <row r="26059" spans="1:11" x14ac:dyDescent="0.35">
      <c r="A26059">
        <v>9269</v>
      </c>
      <c r="B26059" t="s">
        <v>1587</v>
      </c>
      <c r="C26059" s="70">
        <v>0</v>
      </c>
      <c r="D26059" s="70">
        <v>0</v>
      </c>
      <c r="E26059" s="71">
        <v>44926</v>
      </c>
      <c r="F26059" t="s">
        <v>2208</v>
      </c>
      <c r="G26059" t="s">
        <v>1912</v>
      </c>
      <c r="J26059" s="40">
        <v>1090.45</v>
      </c>
      <c r="K26059" s="40">
        <v>0</v>
      </c>
    </row>
    <row r="26060" spans="1:11" x14ac:dyDescent="0.35">
      <c r="A26060">
        <v>9327</v>
      </c>
      <c r="B26060" t="s">
        <v>1588</v>
      </c>
      <c r="C26060" s="70">
        <v>0</v>
      </c>
      <c r="D26060" s="70">
        <v>0</v>
      </c>
      <c r="E26060" s="71">
        <v>44774</v>
      </c>
      <c r="F26060" t="s">
        <v>2207</v>
      </c>
      <c r="G26060" t="s">
        <v>2142</v>
      </c>
      <c r="H26060" t="s">
        <v>2206</v>
      </c>
      <c r="I26060" t="s">
        <v>2205</v>
      </c>
      <c r="J26060" s="40">
        <v>1523</v>
      </c>
      <c r="K26060" s="40">
        <v>0</v>
      </c>
    </row>
    <row r="26061" spans="1:11" x14ac:dyDescent="0.35">
      <c r="A26061">
        <v>9327</v>
      </c>
      <c r="B26061" t="s">
        <v>1588</v>
      </c>
      <c r="C26061" s="70">
        <v>0</v>
      </c>
      <c r="D26061" s="70">
        <v>0</v>
      </c>
      <c r="E26061" s="71">
        <v>44834</v>
      </c>
      <c r="F26061" t="s">
        <v>2204</v>
      </c>
      <c r="G26061" t="s">
        <v>1912</v>
      </c>
      <c r="J26061" s="40">
        <v>953.89</v>
      </c>
      <c r="K26061" s="40">
        <v>0</v>
      </c>
    </row>
    <row r="26062" spans="1:11" x14ac:dyDescent="0.35">
      <c r="A26062">
        <v>9327</v>
      </c>
      <c r="B26062" t="s">
        <v>1588</v>
      </c>
      <c r="C26062" s="70">
        <v>0</v>
      </c>
      <c r="D26062" s="70">
        <v>0</v>
      </c>
      <c r="E26062" s="71">
        <v>44835</v>
      </c>
      <c r="F26062" t="s">
        <v>2203</v>
      </c>
      <c r="G26062" t="s">
        <v>2142</v>
      </c>
      <c r="H26062" t="s">
        <v>2202</v>
      </c>
      <c r="I26062" t="s">
        <v>2201</v>
      </c>
      <c r="J26062" s="40">
        <v>46.9</v>
      </c>
      <c r="K26062" s="40">
        <v>0</v>
      </c>
    </row>
    <row r="26063" spans="1:11" x14ac:dyDescent="0.35">
      <c r="A26063">
        <v>9329</v>
      </c>
      <c r="B26063" t="s">
        <v>1589</v>
      </c>
      <c r="C26063" s="70">
        <v>0</v>
      </c>
      <c r="D26063" s="70">
        <v>0</v>
      </c>
      <c r="E26063" s="71">
        <v>44805</v>
      </c>
      <c r="F26063" t="s">
        <v>2200</v>
      </c>
      <c r="G26063" t="s">
        <v>2142</v>
      </c>
      <c r="H26063" t="s">
        <v>2199</v>
      </c>
      <c r="I26063" t="s">
        <v>2198</v>
      </c>
      <c r="J26063" s="40">
        <v>-1678</v>
      </c>
      <c r="K26063" s="40">
        <v>0</v>
      </c>
    </row>
    <row r="26064" spans="1:11" x14ac:dyDescent="0.35">
      <c r="A26064">
        <v>9329</v>
      </c>
      <c r="B26064" t="s">
        <v>1589</v>
      </c>
      <c r="C26064" s="70">
        <v>0</v>
      </c>
      <c r="D26064" s="70">
        <v>0</v>
      </c>
      <c r="E26064" s="71">
        <v>44834</v>
      </c>
      <c r="F26064" t="s">
        <v>2197</v>
      </c>
      <c r="G26064" t="s">
        <v>1912</v>
      </c>
      <c r="J26064" s="40">
        <v>2331.9699999999998</v>
      </c>
      <c r="K26064" s="40">
        <v>0</v>
      </c>
    </row>
    <row r="26065" spans="1:11" x14ac:dyDescent="0.35">
      <c r="A26065">
        <v>9344</v>
      </c>
      <c r="B26065" t="s">
        <v>1590</v>
      </c>
      <c r="C26065" s="70">
        <v>0</v>
      </c>
      <c r="D26065" s="70">
        <v>0</v>
      </c>
      <c r="E26065" s="71">
        <v>44804</v>
      </c>
      <c r="F26065" t="s">
        <v>2196</v>
      </c>
      <c r="G26065" t="s">
        <v>2169</v>
      </c>
      <c r="H26065" t="s">
        <v>2194</v>
      </c>
      <c r="I26065" t="s">
        <v>2193</v>
      </c>
      <c r="J26065" s="40">
        <v>1650.23</v>
      </c>
      <c r="K26065" s="40">
        <v>0</v>
      </c>
    </row>
    <row r="26066" spans="1:11" x14ac:dyDescent="0.35">
      <c r="A26066">
        <v>9344</v>
      </c>
      <c r="B26066" t="s">
        <v>1590</v>
      </c>
      <c r="C26066" s="70">
        <v>0</v>
      </c>
      <c r="D26066" s="70">
        <v>0</v>
      </c>
      <c r="E26066" s="71">
        <v>44834</v>
      </c>
      <c r="F26066" t="s">
        <v>2195</v>
      </c>
      <c r="G26066" t="s">
        <v>2169</v>
      </c>
      <c r="H26066" t="s">
        <v>2194</v>
      </c>
      <c r="I26066" t="s">
        <v>2193</v>
      </c>
      <c r="J26066" s="40">
        <v>550.07000000000005</v>
      </c>
      <c r="K26066" s="40">
        <v>0</v>
      </c>
    </row>
    <row r="26067" spans="1:11" x14ac:dyDescent="0.35">
      <c r="A26067">
        <v>9344</v>
      </c>
      <c r="B26067" t="s">
        <v>1590</v>
      </c>
      <c r="C26067" s="70">
        <v>0</v>
      </c>
      <c r="D26067" s="70">
        <v>0</v>
      </c>
      <c r="E26067" s="71">
        <v>44926</v>
      </c>
      <c r="F26067" t="s">
        <v>2192</v>
      </c>
      <c r="G26067" t="s">
        <v>1912</v>
      </c>
      <c r="H26067" t="s">
        <v>1919</v>
      </c>
      <c r="J26067" s="40">
        <v>1127.83</v>
      </c>
      <c r="K26067" s="40">
        <v>0</v>
      </c>
    </row>
    <row r="26068" spans="1:11" x14ac:dyDescent="0.35">
      <c r="A26068">
        <v>9344</v>
      </c>
      <c r="B26068" t="s">
        <v>1590</v>
      </c>
      <c r="C26068" s="70">
        <v>0</v>
      </c>
      <c r="D26068" s="70">
        <v>0</v>
      </c>
      <c r="E26068" s="71">
        <v>44926</v>
      </c>
      <c r="F26068" t="s">
        <v>2192</v>
      </c>
      <c r="G26068" t="s">
        <v>1912</v>
      </c>
      <c r="H26068" t="s">
        <v>1919</v>
      </c>
      <c r="J26068" s="40">
        <v>2307.67</v>
      </c>
      <c r="K26068" s="40">
        <v>0</v>
      </c>
    </row>
    <row r="26069" spans="1:11" x14ac:dyDescent="0.35">
      <c r="A26069">
        <v>9626</v>
      </c>
      <c r="B26069" t="s">
        <v>1591</v>
      </c>
      <c r="C26069" s="70">
        <v>0</v>
      </c>
      <c r="D26069" s="70">
        <v>0</v>
      </c>
      <c r="E26069" s="71">
        <v>44835</v>
      </c>
      <c r="F26069" t="s">
        <v>2191</v>
      </c>
      <c r="G26069" t="s">
        <v>2142</v>
      </c>
      <c r="H26069" t="s">
        <v>2190</v>
      </c>
      <c r="I26069" t="s">
        <v>2189</v>
      </c>
      <c r="J26069" s="40">
        <v>1800.4</v>
      </c>
      <c r="K26069" s="40">
        <v>0</v>
      </c>
    </row>
    <row r="26070" spans="1:11" x14ac:dyDescent="0.35">
      <c r="A26070">
        <v>9626</v>
      </c>
      <c r="B26070" t="s">
        <v>1591</v>
      </c>
      <c r="C26070" s="70">
        <v>0</v>
      </c>
      <c r="D26070" s="70">
        <v>0</v>
      </c>
      <c r="E26070" s="71">
        <v>44856</v>
      </c>
      <c r="F26070" t="s">
        <v>2188</v>
      </c>
      <c r="G26070" t="s">
        <v>1912</v>
      </c>
      <c r="H26070" t="s">
        <v>1919</v>
      </c>
      <c r="J26070" s="40">
        <v>2035.23</v>
      </c>
      <c r="K26070" s="40">
        <v>0</v>
      </c>
    </row>
    <row r="26071" spans="1:11" x14ac:dyDescent="0.35">
      <c r="A26071">
        <v>9637</v>
      </c>
      <c r="B26071" t="s">
        <v>1592</v>
      </c>
      <c r="C26071" s="70">
        <v>0</v>
      </c>
      <c r="D26071" s="70">
        <v>0</v>
      </c>
      <c r="E26071" s="71">
        <v>44866</v>
      </c>
      <c r="F26071" t="s">
        <v>2187</v>
      </c>
      <c r="G26071" t="s">
        <v>2142</v>
      </c>
      <c r="H26071" t="s">
        <v>2186</v>
      </c>
      <c r="I26071" t="s">
        <v>2185</v>
      </c>
      <c r="J26071" s="40">
        <v>1434.9</v>
      </c>
      <c r="K26071" s="40">
        <v>0</v>
      </c>
    </row>
    <row r="26072" spans="1:11" x14ac:dyDescent="0.35">
      <c r="A26072">
        <v>9637</v>
      </c>
      <c r="B26072" t="s">
        <v>1592</v>
      </c>
      <c r="C26072" s="70">
        <v>0</v>
      </c>
      <c r="D26072" s="70">
        <v>0</v>
      </c>
      <c r="E26072" s="71">
        <v>44869</v>
      </c>
      <c r="F26072" t="s">
        <v>2184</v>
      </c>
      <c r="G26072" t="s">
        <v>1912</v>
      </c>
      <c r="J26072" s="40">
        <v>1200.8399999999999</v>
      </c>
      <c r="K26072" s="40">
        <v>0</v>
      </c>
    </row>
    <row r="26073" spans="1:11" x14ac:dyDescent="0.35">
      <c r="A26073">
        <v>9720</v>
      </c>
      <c r="B26073" t="s">
        <v>1593</v>
      </c>
      <c r="C26073" s="70">
        <v>0</v>
      </c>
      <c r="D26073" s="70">
        <v>0</v>
      </c>
      <c r="E26073" s="71">
        <v>44866</v>
      </c>
      <c r="F26073" t="s">
        <v>2183</v>
      </c>
      <c r="G26073" t="s">
        <v>2142</v>
      </c>
      <c r="H26073" t="s">
        <v>2182</v>
      </c>
      <c r="I26073" t="s">
        <v>2181</v>
      </c>
      <c r="J26073" s="40">
        <v>369</v>
      </c>
      <c r="K26073" s="40">
        <v>0</v>
      </c>
    </row>
    <row r="26074" spans="1:11" x14ac:dyDescent="0.35">
      <c r="A26074">
        <v>9720</v>
      </c>
      <c r="B26074" t="s">
        <v>1593</v>
      </c>
      <c r="C26074" s="70">
        <v>0</v>
      </c>
      <c r="D26074" s="70">
        <v>0</v>
      </c>
      <c r="E26074" s="71">
        <v>44895</v>
      </c>
      <c r="F26074" t="s">
        <v>2180</v>
      </c>
      <c r="G26074" t="s">
        <v>2169</v>
      </c>
      <c r="H26074" t="s">
        <v>2179</v>
      </c>
      <c r="I26074" t="s">
        <v>2178</v>
      </c>
      <c r="J26074" s="40">
        <v>1125.5</v>
      </c>
      <c r="K26074" s="40">
        <v>0</v>
      </c>
    </row>
    <row r="26075" spans="1:11" x14ac:dyDescent="0.35">
      <c r="A26075">
        <v>9720</v>
      </c>
      <c r="B26075" t="s">
        <v>1593</v>
      </c>
      <c r="C26075" s="70">
        <v>0</v>
      </c>
      <c r="D26075" s="70">
        <v>0</v>
      </c>
      <c r="E26075" s="71">
        <v>44926</v>
      </c>
      <c r="F26075" t="s">
        <v>2177</v>
      </c>
      <c r="G26075" t="s">
        <v>1912</v>
      </c>
      <c r="J26075" s="40">
        <v>2179</v>
      </c>
      <c r="K26075" s="40">
        <v>0</v>
      </c>
    </row>
    <row r="26076" spans="1:11" x14ac:dyDescent="0.35">
      <c r="A26076">
        <v>9757</v>
      </c>
      <c r="B26076" t="s">
        <v>664</v>
      </c>
      <c r="C26076" s="70">
        <v>0</v>
      </c>
      <c r="D26076" s="70">
        <v>0</v>
      </c>
      <c r="E26076" s="71">
        <v>44866</v>
      </c>
      <c r="F26076" t="s">
        <v>2176</v>
      </c>
      <c r="G26076" t="s">
        <v>2142</v>
      </c>
      <c r="H26076" t="s">
        <v>2175</v>
      </c>
      <c r="I26076" t="s">
        <v>2174</v>
      </c>
      <c r="J26076" s="40">
        <v>1430</v>
      </c>
      <c r="K26076" s="40">
        <v>0</v>
      </c>
    </row>
    <row r="26077" spans="1:11" x14ac:dyDescent="0.35">
      <c r="A26077">
        <v>9757</v>
      </c>
      <c r="B26077" t="s">
        <v>664</v>
      </c>
      <c r="C26077" s="70">
        <v>0</v>
      </c>
      <c r="D26077" s="70">
        <v>0</v>
      </c>
      <c r="E26077" s="71">
        <v>44926</v>
      </c>
      <c r="F26077" t="s">
        <v>2173</v>
      </c>
      <c r="G26077" t="s">
        <v>1912</v>
      </c>
      <c r="J26077" s="40">
        <v>769.22</v>
      </c>
      <c r="K26077" s="40">
        <v>0</v>
      </c>
    </row>
    <row r="26078" spans="1:11" x14ac:dyDescent="0.35">
      <c r="A26078">
        <v>9778</v>
      </c>
      <c r="B26078" t="s">
        <v>1594</v>
      </c>
      <c r="C26078" s="70">
        <v>0</v>
      </c>
      <c r="D26078" s="70">
        <v>0</v>
      </c>
      <c r="E26078" s="71">
        <v>44926</v>
      </c>
      <c r="F26078" t="s">
        <v>2172</v>
      </c>
      <c r="G26078" t="s">
        <v>1912</v>
      </c>
      <c r="H26078" t="s">
        <v>1919</v>
      </c>
      <c r="J26078" s="40">
        <v>18.600000000000001</v>
      </c>
      <c r="K26078" s="40">
        <v>0</v>
      </c>
    </row>
    <row r="26079" spans="1:11" x14ac:dyDescent="0.35">
      <c r="A26079">
        <v>9779</v>
      </c>
      <c r="B26079" t="s">
        <v>1595</v>
      </c>
      <c r="C26079" s="70">
        <v>0</v>
      </c>
      <c r="D26079" s="70">
        <v>0</v>
      </c>
      <c r="E26079" s="71">
        <v>44926</v>
      </c>
      <c r="F26079" t="s">
        <v>2171</v>
      </c>
      <c r="G26079" t="s">
        <v>1912</v>
      </c>
      <c r="H26079" t="s">
        <v>1919</v>
      </c>
      <c r="J26079" s="40">
        <v>472.8</v>
      </c>
      <c r="K26079" s="40">
        <v>0</v>
      </c>
    </row>
    <row r="26080" spans="1:11" x14ac:dyDescent="0.35">
      <c r="A26080">
        <v>9779</v>
      </c>
      <c r="B26080" t="s">
        <v>1595</v>
      </c>
      <c r="C26080" s="70">
        <v>0</v>
      </c>
      <c r="D26080" s="70">
        <v>0</v>
      </c>
      <c r="E26080" s="71">
        <v>44926</v>
      </c>
      <c r="F26080" t="s">
        <v>2171</v>
      </c>
      <c r="G26080" t="s">
        <v>1912</v>
      </c>
      <c r="H26080" t="s">
        <v>1919</v>
      </c>
      <c r="J26080" s="40">
        <v>531.61</v>
      </c>
      <c r="K26080" s="40">
        <v>0</v>
      </c>
    </row>
    <row r="26081" spans="1:11" x14ac:dyDescent="0.35">
      <c r="A26081">
        <v>9779</v>
      </c>
      <c r="B26081" t="s">
        <v>1595</v>
      </c>
      <c r="C26081" s="70">
        <v>0</v>
      </c>
      <c r="D26081" s="70">
        <v>0</v>
      </c>
      <c r="E26081" s="71">
        <v>44926</v>
      </c>
      <c r="F26081" t="s">
        <v>2171</v>
      </c>
      <c r="G26081" t="s">
        <v>1912</v>
      </c>
      <c r="H26081" t="s">
        <v>1919</v>
      </c>
      <c r="J26081" s="40">
        <v>1287.94</v>
      </c>
      <c r="K26081" s="40">
        <v>0</v>
      </c>
    </row>
    <row r="26082" spans="1:11" x14ac:dyDescent="0.35">
      <c r="A26082">
        <v>9852</v>
      </c>
      <c r="B26082" t="s">
        <v>1596</v>
      </c>
      <c r="C26082" s="70">
        <v>0</v>
      </c>
      <c r="D26082" s="70">
        <v>0</v>
      </c>
      <c r="E26082" s="71">
        <v>44895</v>
      </c>
      <c r="F26082" t="s">
        <v>2170</v>
      </c>
      <c r="G26082" t="s">
        <v>2169</v>
      </c>
      <c r="H26082" t="s">
        <v>2168</v>
      </c>
      <c r="I26082" t="s">
        <v>2167</v>
      </c>
      <c r="J26082" s="40">
        <v>1367</v>
      </c>
      <c r="K26082" s="40">
        <v>0</v>
      </c>
    </row>
    <row r="26083" spans="1:11" x14ac:dyDescent="0.35">
      <c r="A26083">
        <v>9852</v>
      </c>
      <c r="B26083" t="s">
        <v>1596</v>
      </c>
      <c r="C26083" s="70">
        <v>0</v>
      </c>
      <c r="D26083" s="70">
        <v>0</v>
      </c>
      <c r="E26083" s="71">
        <v>44896</v>
      </c>
      <c r="F26083" t="s">
        <v>2166</v>
      </c>
      <c r="G26083" t="s">
        <v>2142</v>
      </c>
      <c r="H26083" t="s">
        <v>2165</v>
      </c>
      <c r="I26083" t="s">
        <v>2164</v>
      </c>
      <c r="J26083" s="40">
        <v>35.25</v>
      </c>
      <c r="K26083" s="40">
        <v>0</v>
      </c>
    </row>
    <row r="26084" spans="1:11" x14ac:dyDescent="0.35">
      <c r="A26084">
        <v>9852</v>
      </c>
      <c r="B26084" t="s">
        <v>1596</v>
      </c>
      <c r="C26084" s="70">
        <v>0</v>
      </c>
      <c r="D26084" s="70">
        <v>0</v>
      </c>
      <c r="E26084" s="71">
        <v>44926</v>
      </c>
      <c r="F26084" t="s">
        <v>2163</v>
      </c>
      <c r="G26084" t="s">
        <v>1912</v>
      </c>
      <c r="J26084" s="40">
        <v>831.47</v>
      </c>
      <c r="K26084" s="40">
        <v>0</v>
      </c>
    </row>
    <row r="26085" spans="1:11" x14ac:dyDescent="0.35">
      <c r="A26085">
        <v>9853</v>
      </c>
      <c r="B26085" t="s">
        <v>1597</v>
      </c>
      <c r="C26085" s="70">
        <v>0</v>
      </c>
      <c r="D26085" s="70">
        <v>0</v>
      </c>
      <c r="E26085" s="71">
        <v>44835</v>
      </c>
      <c r="F26085" t="s">
        <v>2162</v>
      </c>
      <c r="G26085" t="s">
        <v>2142</v>
      </c>
      <c r="H26085" t="s">
        <v>2161</v>
      </c>
      <c r="I26085" t="s">
        <v>2160</v>
      </c>
      <c r="J26085" s="40">
        <v>872.5</v>
      </c>
      <c r="K26085" s="40">
        <v>0</v>
      </c>
    </row>
    <row r="26086" spans="1:11" x14ac:dyDescent="0.35">
      <c r="A26086">
        <v>9853</v>
      </c>
      <c r="B26086" t="s">
        <v>1597</v>
      </c>
      <c r="C26086" s="70">
        <v>0</v>
      </c>
      <c r="D26086" s="70">
        <v>0</v>
      </c>
      <c r="E26086" s="71">
        <v>44837</v>
      </c>
      <c r="F26086" t="s">
        <v>2159</v>
      </c>
      <c r="G26086" t="s">
        <v>2142</v>
      </c>
      <c r="H26086" t="s">
        <v>2158</v>
      </c>
      <c r="I26086" t="s">
        <v>2157</v>
      </c>
      <c r="J26086" s="40">
        <v>2440</v>
      </c>
      <c r="K26086" s="40">
        <v>0</v>
      </c>
    </row>
    <row r="26087" spans="1:11" x14ac:dyDescent="0.35">
      <c r="A26087">
        <v>9853</v>
      </c>
      <c r="B26087" t="s">
        <v>1597</v>
      </c>
      <c r="C26087" s="70">
        <v>0</v>
      </c>
      <c r="D26087" s="70">
        <v>0</v>
      </c>
      <c r="E26087" s="71">
        <v>44866</v>
      </c>
      <c r="F26087" t="s">
        <v>2156</v>
      </c>
      <c r="G26087" t="s">
        <v>1912</v>
      </c>
      <c r="J26087" s="40">
        <v>1171.8599999999999</v>
      </c>
      <c r="K26087" s="40">
        <v>0</v>
      </c>
    </row>
    <row r="26088" spans="1:11" x14ac:dyDescent="0.35">
      <c r="A26088">
        <v>9854</v>
      </c>
      <c r="B26088" t="s">
        <v>390</v>
      </c>
      <c r="C26088" s="70">
        <v>0</v>
      </c>
      <c r="D26088" s="70">
        <v>0</v>
      </c>
      <c r="E26088" s="71">
        <v>44835</v>
      </c>
      <c r="F26088" t="s">
        <v>2155</v>
      </c>
      <c r="G26088" t="s">
        <v>2142</v>
      </c>
      <c r="H26088" t="s">
        <v>2154</v>
      </c>
      <c r="I26088" t="s">
        <v>2153</v>
      </c>
      <c r="J26088" s="40">
        <v>1609</v>
      </c>
      <c r="K26088" s="40">
        <v>0</v>
      </c>
    </row>
    <row r="26089" spans="1:11" x14ac:dyDescent="0.35">
      <c r="A26089">
        <v>9855</v>
      </c>
      <c r="B26089" t="s">
        <v>709</v>
      </c>
      <c r="C26089" s="70">
        <v>0</v>
      </c>
      <c r="D26089" s="70">
        <v>0</v>
      </c>
      <c r="E26089" s="71">
        <v>44835</v>
      </c>
      <c r="F26089" t="s">
        <v>2152</v>
      </c>
      <c r="G26089" t="s">
        <v>2142</v>
      </c>
      <c r="H26089" t="s">
        <v>2151</v>
      </c>
      <c r="I26089" t="s">
        <v>2150</v>
      </c>
      <c r="J26089" s="40">
        <v>9690</v>
      </c>
      <c r="K26089" s="40">
        <v>0</v>
      </c>
    </row>
    <row r="26090" spans="1:11" x14ac:dyDescent="0.35">
      <c r="A26090">
        <v>9855</v>
      </c>
      <c r="B26090" t="s">
        <v>709</v>
      </c>
      <c r="C26090" s="70">
        <v>0</v>
      </c>
      <c r="D26090" s="70">
        <v>0</v>
      </c>
      <c r="E26090" s="71">
        <v>44836</v>
      </c>
      <c r="F26090" t="s">
        <v>2149</v>
      </c>
      <c r="G26090" t="s">
        <v>2142</v>
      </c>
      <c r="H26090" t="s">
        <v>2148</v>
      </c>
      <c r="I26090" t="s">
        <v>2147</v>
      </c>
      <c r="J26090" s="40">
        <v>797.39</v>
      </c>
      <c r="K26090" s="40">
        <v>0</v>
      </c>
    </row>
    <row r="26091" spans="1:11" x14ac:dyDescent="0.35">
      <c r="A26091">
        <v>9855</v>
      </c>
      <c r="B26091" t="s">
        <v>709</v>
      </c>
      <c r="C26091" s="70">
        <v>0</v>
      </c>
      <c r="D26091" s="70">
        <v>0</v>
      </c>
      <c r="E26091" s="71">
        <v>44860</v>
      </c>
      <c r="F26091" t="s">
        <v>2146</v>
      </c>
      <c r="G26091" t="s">
        <v>2142</v>
      </c>
      <c r="H26091" t="s">
        <v>2145</v>
      </c>
      <c r="I26091" t="s">
        <v>2144</v>
      </c>
      <c r="J26091" s="40">
        <v>284</v>
      </c>
      <c r="K26091" s="40">
        <v>0</v>
      </c>
    </row>
    <row r="26092" spans="1:11" x14ac:dyDescent="0.35">
      <c r="A26092">
        <v>9961</v>
      </c>
      <c r="B26092" t="s">
        <v>1598</v>
      </c>
      <c r="C26092" s="70">
        <v>0</v>
      </c>
      <c r="D26092" s="70">
        <v>0</v>
      </c>
      <c r="E26092" s="71">
        <v>44860</v>
      </c>
      <c r="F26092" t="s">
        <v>2143</v>
      </c>
      <c r="G26092" t="s">
        <v>2142</v>
      </c>
      <c r="H26092" t="s">
        <v>2141</v>
      </c>
      <c r="I26092" t="s">
        <v>2140</v>
      </c>
      <c r="J26092" s="40">
        <v>2082.3000000000002</v>
      </c>
      <c r="K26092" s="40">
        <v>0</v>
      </c>
    </row>
    <row r="26093" spans="1:11" x14ac:dyDescent="0.35">
      <c r="A26093">
        <v>9961</v>
      </c>
      <c r="B26093" t="s">
        <v>1598</v>
      </c>
      <c r="C26093" s="70">
        <v>0</v>
      </c>
      <c r="D26093" s="70">
        <v>0</v>
      </c>
      <c r="E26093" s="71">
        <v>44926</v>
      </c>
      <c r="F26093" t="s">
        <v>2138</v>
      </c>
      <c r="G26093" t="s">
        <v>1912</v>
      </c>
      <c r="J26093" s="40">
        <v>543.70000000000005</v>
      </c>
      <c r="K26093" s="40">
        <v>0</v>
      </c>
    </row>
    <row r="26094" spans="1:11" x14ac:dyDescent="0.35">
      <c r="A26094">
        <v>99999</v>
      </c>
      <c r="B26094" t="s">
        <v>413</v>
      </c>
      <c r="C26094" s="70">
        <v>0</v>
      </c>
      <c r="D26094" s="70">
        <v>0</v>
      </c>
      <c r="E26094" s="71">
        <v>44578</v>
      </c>
      <c r="F26094" t="s">
        <v>2137</v>
      </c>
      <c r="G26094" t="s">
        <v>1907</v>
      </c>
      <c r="H26094" t="s">
        <v>2136</v>
      </c>
      <c r="J26094" s="40">
        <v>0</v>
      </c>
      <c r="K26094" s="40">
        <v>0</v>
      </c>
    </row>
    <row r="26095" spans="1:11" x14ac:dyDescent="0.35">
      <c r="A26095">
        <v>99999</v>
      </c>
      <c r="B26095" t="s">
        <v>413</v>
      </c>
      <c r="C26095" s="70">
        <v>0</v>
      </c>
      <c r="D26095" s="70">
        <v>0</v>
      </c>
      <c r="E26095" s="71">
        <v>44592</v>
      </c>
      <c r="F26095" t="s">
        <v>2135</v>
      </c>
      <c r="G26095" t="s">
        <v>1907</v>
      </c>
      <c r="J26095" s="40">
        <v>0</v>
      </c>
      <c r="K26095" s="40">
        <v>0</v>
      </c>
    </row>
    <row r="26096" spans="1:11" x14ac:dyDescent="0.35">
      <c r="A26096">
        <v>99999</v>
      </c>
      <c r="B26096" t="s">
        <v>413</v>
      </c>
      <c r="C26096" s="70">
        <v>0</v>
      </c>
      <c r="D26096" s="70">
        <v>0</v>
      </c>
      <c r="E26096" s="71">
        <v>44592</v>
      </c>
      <c r="F26096" t="s">
        <v>2134</v>
      </c>
      <c r="G26096" t="s">
        <v>1912</v>
      </c>
      <c r="J26096" s="40">
        <v>-0.17</v>
      </c>
      <c r="K26096" s="40">
        <v>0</v>
      </c>
    </row>
    <row r="26097" spans="1:11" x14ac:dyDescent="0.35">
      <c r="A26097">
        <v>99999</v>
      </c>
      <c r="B26097" t="s">
        <v>413</v>
      </c>
      <c r="C26097" s="70">
        <v>0</v>
      </c>
      <c r="D26097" s="70">
        <v>0</v>
      </c>
      <c r="E26097" s="71">
        <v>44592</v>
      </c>
      <c r="F26097" t="s">
        <v>2133</v>
      </c>
      <c r="G26097" t="s">
        <v>1907</v>
      </c>
      <c r="J26097" s="40">
        <v>0</v>
      </c>
      <c r="K26097" s="40">
        <v>0.63</v>
      </c>
    </row>
    <row r="26098" spans="1:11" x14ac:dyDescent="0.35">
      <c r="A26098">
        <v>99999</v>
      </c>
      <c r="B26098" t="s">
        <v>413</v>
      </c>
      <c r="C26098" s="70">
        <v>0</v>
      </c>
      <c r="D26098" s="70">
        <v>0</v>
      </c>
      <c r="E26098" s="71">
        <v>44592</v>
      </c>
      <c r="F26098" t="s">
        <v>2132</v>
      </c>
      <c r="G26098" t="s">
        <v>1912</v>
      </c>
      <c r="J26098" s="40">
        <v>0</v>
      </c>
      <c r="K26098" s="40">
        <v>0</v>
      </c>
    </row>
    <row r="26099" spans="1:11" x14ac:dyDescent="0.35">
      <c r="A26099">
        <v>99999</v>
      </c>
      <c r="B26099" t="s">
        <v>413</v>
      </c>
      <c r="C26099" s="70">
        <v>0</v>
      </c>
      <c r="D26099" s="70">
        <v>0</v>
      </c>
      <c r="E26099" s="71">
        <v>44593</v>
      </c>
      <c r="F26099" t="s">
        <v>2131</v>
      </c>
      <c r="G26099" t="s">
        <v>1907</v>
      </c>
      <c r="H26099" t="s">
        <v>2130</v>
      </c>
      <c r="I26099" t="s">
        <v>2129</v>
      </c>
      <c r="J26099" s="40">
        <v>0</v>
      </c>
      <c r="K26099" s="40">
        <v>0.06</v>
      </c>
    </row>
    <row r="26100" spans="1:11" x14ac:dyDescent="0.35">
      <c r="A26100">
        <v>99999</v>
      </c>
      <c r="B26100" t="s">
        <v>413</v>
      </c>
      <c r="C26100" s="70">
        <v>0</v>
      </c>
      <c r="D26100" s="70">
        <v>0</v>
      </c>
      <c r="E26100" s="71">
        <v>44617</v>
      </c>
      <c r="F26100" t="s">
        <v>2128</v>
      </c>
      <c r="G26100" t="s">
        <v>1907</v>
      </c>
      <c r="H26100" t="s">
        <v>2127</v>
      </c>
      <c r="I26100" t="s">
        <v>2126</v>
      </c>
      <c r="J26100" s="40">
        <v>0</v>
      </c>
      <c r="K26100" s="40">
        <v>0</v>
      </c>
    </row>
    <row r="26101" spans="1:11" x14ac:dyDescent="0.35">
      <c r="A26101">
        <v>99999</v>
      </c>
      <c r="B26101" t="s">
        <v>413</v>
      </c>
      <c r="C26101" s="70">
        <v>0</v>
      </c>
      <c r="D26101" s="70">
        <v>0</v>
      </c>
      <c r="E26101" s="71">
        <v>44620</v>
      </c>
      <c r="F26101" t="s">
        <v>2125</v>
      </c>
      <c r="G26101" t="s">
        <v>1907</v>
      </c>
      <c r="H26101" t="s">
        <v>2124</v>
      </c>
      <c r="I26101" t="s">
        <v>2123</v>
      </c>
      <c r="J26101" s="40">
        <v>0</v>
      </c>
      <c r="K26101" s="40">
        <v>0</v>
      </c>
    </row>
    <row r="26102" spans="1:11" x14ac:dyDescent="0.35">
      <c r="A26102">
        <v>99999</v>
      </c>
      <c r="B26102" t="s">
        <v>413</v>
      </c>
      <c r="C26102" s="70">
        <v>0</v>
      </c>
      <c r="D26102" s="70">
        <v>0</v>
      </c>
      <c r="E26102" s="71">
        <v>44620</v>
      </c>
      <c r="F26102" t="s">
        <v>2122</v>
      </c>
      <c r="G26102" t="s">
        <v>1912</v>
      </c>
      <c r="J26102" s="40">
        <v>-0.16</v>
      </c>
      <c r="K26102" s="40">
        <v>0</v>
      </c>
    </row>
    <row r="26103" spans="1:11" x14ac:dyDescent="0.35">
      <c r="A26103">
        <v>99999</v>
      </c>
      <c r="B26103" t="s">
        <v>413</v>
      </c>
      <c r="C26103" s="70">
        <v>0</v>
      </c>
      <c r="D26103" s="70">
        <v>0</v>
      </c>
      <c r="E26103" s="71">
        <v>44620</v>
      </c>
      <c r="F26103" t="s">
        <v>2121</v>
      </c>
      <c r="G26103" t="s">
        <v>1912</v>
      </c>
      <c r="J26103" s="40">
        <v>0.16</v>
      </c>
      <c r="K26103" s="40">
        <v>0</v>
      </c>
    </row>
    <row r="26104" spans="1:11" x14ac:dyDescent="0.35">
      <c r="A26104">
        <v>99999</v>
      </c>
      <c r="B26104" t="s">
        <v>413</v>
      </c>
      <c r="C26104" s="70">
        <v>0</v>
      </c>
      <c r="D26104" s="70">
        <v>0</v>
      </c>
      <c r="E26104" s="71">
        <v>44620</v>
      </c>
      <c r="F26104" t="s">
        <v>2120</v>
      </c>
      <c r="G26104" t="s">
        <v>1912</v>
      </c>
      <c r="J26104" s="40">
        <v>0.15</v>
      </c>
      <c r="K26104" s="40">
        <v>0</v>
      </c>
    </row>
    <row r="26105" spans="1:11" x14ac:dyDescent="0.35">
      <c r="A26105">
        <v>99999</v>
      </c>
      <c r="B26105" t="s">
        <v>413</v>
      </c>
      <c r="C26105" s="70">
        <v>0</v>
      </c>
      <c r="D26105" s="70">
        <v>0</v>
      </c>
      <c r="E26105" s="71">
        <v>44621</v>
      </c>
      <c r="F26105" t="s">
        <v>2119</v>
      </c>
      <c r="G26105" t="s">
        <v>1907</v>
      </c>
      <c r="H26105" t="s">
        <v>2118</v>
      </c>
      <c r="J26105" s="40">
        <v>0.13</v>
      </c>
      <c r="K26105" s="40">
        <v>0</v>
      </c>
    </row>
    <row r="26106" spans="1:11" x14ac:dyDescent="0.35">
      <c r="A26106">
        <v>99999</v>
      </c>
      <c r="B26106" t="s">
        <v>413</v>
      </c>
      <c r="C26106" s="70">
        <v>0</v>
      </c>
      <c r="D26106" s="70">
        <v>0</v>
      </c>
      <c r="E26106" s="71">
        <v>44641</v>
      </c>
      <c r="F26106" t="s">
        <v>2117</v>
      </c>
      <c r="G26106" t="s">
        <v>1907</v>
      </c>
      <c r="J26106" s="40">
        <v>0.19</v>
      </c>
      <c r="K26106" s="40">
        <v>0</v>
      </c>
    </row>
    <row r="26107" spans="1:11" x14ac:dyDescent="0.35">
      <c r="A26107">
        <v>99999</v>
      </c>
      <c r="B26107" t="s">
        <v>413</v>
      </c>
      <c r="C26107" s="70">
        <v>0</v>
      </c>
      <c r="D26107" s="70">
        <v>0</v>
      </c>
      <c r="E26107" s="71">
        <v>44641</v>
      </c>
      <c r="F26107" t="s">
        <v>2116</v>
      </c>
      <c r="G26107" t="s">
        <v>1907</v>
      </c>
      <c r="H26107" t="s">
        <v>2115</v>
      </c>
      <c r="I26107" t="s">
        <v>2114</v>
      </c>
      <c r="J26107" s="40">
        <v>0</v>
      </c>
      <c r="K26107" s="40">
        <v>0</v>
      </c>
    </row>
    <row r="26108" spans="1:11" x14ac:dyDescent="0.35">
      <c r="A26108">
        <v>99999</v>
      </c>
      <c r="B26108" t="s">
        <v>413</v>
      </c>
      <c r="C26108" s="70">
        <v>0</v>
      </c>
      <c r="D26108" s="70">
        <v>0</v>
      </c>
      <c r="E26108" s="71">
        <v>44648</v>
      </c>
      <c r="F26108" t="s">
        <v>2113</v>
      </c>
      <c r="G26108" t="s">
        <v>1907</v>
      </c>
      <c r="H26108" t="s">
        <v>2112</v>
      </c>
      <c r="I26108" t="s">
        <v>2111</v>
      </c>
      <c r="J26108" s="40">
        <v>0</v>
      </c>
      <c r="K26108" s="40">
        <v>0</v>
      </c>
    </row>
    <row r="26109" spans="1:11" x14ac:dyDescent="0.35">
      <c r="A26109">
        <v>99999</v>
      </c>
      <c r="B26109" t="s">
        <v>413</v>
      </c>
      <c r="C26109" s="70">
        <v>0</v>
      </c>
      <c r="D26109" s="70">
        <v>0</v>
      </c>
      <c r="E26109" s="71">
        <v>44651</v>
      </c>
      <c r="F26109" t="s">
        <v>2110</v>
      </c>
      <c r="G26109" t="s">
        <v>1907</v>
      </c>
      <c r="J26109" s="40">
        <v>0</v>
      </c>
      <c r="K26109" s="40">
        <v>0.28999999999999998</v>
      </c>
    </row>
    <row r="26110" spans="1:11" x14ac:dyDescent="0.35">
      <c r="A26110">
        <v>99999</v>
      </c>
      <c r="B26110" t="s">
        <v>413</v>
      </c>
      <c r="C26110" s="70">
        <v>0</v>
      </c>
      <c r="D26110" s="70">
        <v>0</v>
      </c>
      <c r="E26110" s="71">
        <v>44651</v>
      </c>
      <c r="F26110" t="s">
        <v>2109</v>
      </c>
      <c r="G26110" t="s">
        <v>1907</v>
      </c>
      <c r="H26110" t="s">
        <v>2108</v>
      </c>
      <c r="I26110" t="s">
        <v>2107</v>
      </c>
      <c r="J26110" s="40">
        <v>0</v>
      </c>
      <c r="K26110" s="40">
        <v>0</v>
      </c>
    </row>
    <row r="26111" spans="1:11" x14ac:dyDescent="0.35">
      <c r="A26111">
        <v>99999</v>
      </c>
      <c r="B26111" t="s">
        <v>413</v>
      </c>
      <c r="C26111" s="70">
        <v>0</v>
      </c>
      <c r="D26111" s="70">
        <v>0</v>
      </c>
      <c r="E26111" s="71">
        <v>44651</v>
      </c>
      <c r="F26111" t="s">
        <v>2106</v>
      </c>
      <c r="G26111" t="s">
        <v>1912</v>
      </c>
      <c r="J26111" s="40">
        <v>-0.1</v>
      </c>
      <c r="K26111" s="40">
        <v>0</v>
      </c>
    </row>
    <row r="26112" spans="1:11" x14ac:dyDescent="0.35">
      <c r="A26112">
        <v>99999</v>
      </c>
      <c r="B26112" t="s">
        <v>413</v>
      </c>
      <c r="C26112" s="70">
        <v>0</v>
      </c>
      <c r="D26112" s="70">
        <v>0</v>
      </c>
      <c r="E26112" s="71">
        <v>44652</v>
      </c>
      <c r="F26112" t="s">
        <v>2105</v>
      </c>
      <c r="G26112" t="s">
        <v>1907</v>
      </c>
      <c r="J26112" s="40">
        <v>0</v>
      </c>
      <c r="K26112" s="40">
        <v>0</v>
      </c>
    </row>
    <row r="26113" spans="1:11" x14ac:dyDescent="0.35">
      <c r="A26113">
        <v>99999</v>
      </c>
      <c r="B26113" t="s">
        <v>413</v>
      </c>
      <c r="C26113" s="70">
        <v>0</v>
      </c>
      <c r="D26113" s="70">
        <v>0</v>
      </c>
      <c r="E26113" s="71">
        <v>44652</v>
      </c>
      <c r="F26113" t="s">
        <v>2104</v>
      </c>
      <c r="G26113" t="s">
        <v>1907</v>
      </c>
      <c r="H26113" t="s">
        <v>2103</v>
      </c>
      <c r="I26113" t="s">
        <v>2102</v>
      </c>
      <c r="J26113" s="40">
        <v>0.03</v>
      </c>
      <c r="K26113" s="40">
        <v>0</v>
      </c>
    </row>
    <row r="26114" spans="1:11" x14ac:dyDescent="0.35">
      <c r="A26114">
        <v>99999</v>
      </c>
      <c r="B26114" t="s">
        <v>413</v>
      </c>
      <c r="C26114" s="70">
        <v>0</v>
      </c>
      <c r="D26114" s="70">
        <v>0</v>
      </c>
      <c r="E26114" s="71">
        <v>44665</v>
      </c>
      <c r="F26114" t="s">
        <v>2101</v>
      </c>
      <c r="G26114" t="s">
        <v>1907</v>
      </c>
      <c r="H26114" t="s">
        <v>2100</v>
      </c>
      <c r="I26114" t="s">
        <v>2099</v>
      </c>
      <c r="J26114" s="40">
        <v>0</v>
      </c>
      <c r="K26114" s="40">
        <v>0</v>
      </c>
    </row>
    <row r="26115" spans="1:11" x14ac:dyDescent="0.35">
      <c r="A26115">
        <v>99999</v>
      </c>
      <c r="B26115" t="s">
        <v>413</v>
      </c>
      <c r="C26115" s="70">
        <v>0</v>
      </c>
      <c r="D26115" s="70">
        <v>0</v>
      </c>
      <c r="E26115" s="71">
        <v>44675</v>
      </c>
      <c r="F26115" t="s">
        <v>2098</v>
      </c>
      <c r="G26115" t="s">
        <v>1907</v>
      </c>
      <c r="H26115" t="s">
        <v>2097</v>
      </c>
      <c r="J26115" s="40">
        <v>0</v>
      </c>
      <c r="K26115" s="40">
        <v>0.02</v>
      </c>
    </row>
    <row r="26116" spans="1:11" x14ac:dyDescent="0.35">
      <c r="A26116">
        <v>99999</v>
      </c>
      <c r="B26116" t="s">
        <v>413</v>
      </c>
      <c r="C26116" s="70">
        <v>0</v>
      </c>
      <c r="D26116" s="70">
        <v>0</v>
      </c>
      <c r="E26116" s="71">
        <v>44681</v>
      </c>
      <c r="F26116" t="s">
        <v>2096</v>
      </c>
      <c r="G26116" t="s">
        <v>1912</v>
      </c>
      <c r="J26116" s="40">
        <v>0.35</v>
      </c>
      <c r="K26116" s="40">
        <v>0</v>
      </c>
    </row>
    <row r="26117" spans="1:11" x14ac:dyDescent="0.35">
      <c r="A26117">
        <v>99999</v>
      </c>
      <c r="B26117" t="s">
        <v>413</v>
      </c>
      <c r="C26117" s="70">
        <v>0</v>
      </c>
      <c r="D26117" s="70">
        <v>0</v>
      </c>
      <c r="E26117" s="71">
        <v>44681</v>
      </c>
      <c r="F26117" t="s">
        <v>2095</v>
      </c>
      <c r="G26117" t="s">
        <v>1912</v>
      </c>
      <c r="J26117" s="40">
        <v>-0.02</v>
      </c>
      <c r="K26117" s="40">
        <v>0</v>
      </c>
    </row>
    <row r="26118" spans="1:11" x14ac:dyDescent="0.35">
      <c r="A26118">
        <v>99999</v>
      </c>
      <c r="B26118" t="s">
        <v>413</v>
      </c>
      <c r="C26118" s="70">
        <v>0</v>
      </c>
      <c r="D26118" s="70">
        <v>0</v>
      </c>
      <c r="E26118" s="71">
        <v>44681</v>
      </c>
      <c r="F26118" t="s">
        <v>2094</v>
      </c>
      <c r="G26118" t="s">
        <v>1912</v>
      </c>
      <c r="J26118" s="40">
        <v>0.24</v>
      </c>
      <c r="K26118" s="40">
        <v>0</v>
      </c>
    </row>
    <row r="26119" spans="1:11" x14ac:dyDescent="0.35">
      <c r="A26119">
        <v>99999</v>
      </c>
      <c r="B26119" t="s">
        <v>413</v>
      </c>
      <c r="C26119" s="70">
        <v>0</v>
      </c>
      <c r="D26119" s="70">
        <v>0</v>
      </c>
      <c r="E26119" s="71">
        <v>44681</v>
      </c>
      <c r="F26119" t="s">
        <v>2093</v>
      </c>
      <c r="G26119" t="s">
        <v>1907</v>
      </c>
      <c r="H26119" t="s">
        <v>2092</v>
      </c>
      <c r="I26119" t="s">
        <v>2091</v>
      </c>
      <c r="J26119" s="40">
        <v>0</v>
      </c>
      <c r="K26119" s="40">
        <v>0</v>
      </c>
    </row>
    <row r="26120" spans="1:11" x14ac:dyDescent="0.35">
      <c r="A26120">
        <v>99999</v>
      </c>
      <c r="B26120" t="s">
        <v>413</v>
      </c>
      <c r="C26120" s="70">
        <v>0</v>
      </c>
      <c r="D26120" s="70">
        <v>0</v>
      </c>
      <c r="E26120" s="71">
        <v>44682</v>
      </c>
      <c r="F26120" t="s">
        <v>2090</v>
      </c>
      <c r="G26120" t="s">
        <v>1907</v>
      </c>
      <c r="H26120" t="s">
        <v>2089</v>
      </c>
      <c r="J26120" s="40">
        <v>0</v>
      </c>
      <c r="K26120" s="40">
        <v>0</v>
      </c>
    </row>
    <row r="26121" spans="1:11" x14ac:dyDescent="0.35">
      <c r="A26121">
        <v>99999</v>
      </c>
      <c r="B26121" t="s">
        <v>413</v>
      </c>
      <c r="C26121" s="70">
        <v>0</v>
      </c>
      <c r="D26121" s="70">
        <v>0</v>
      </c>
      <c r="E26121" s="71">
        <v>44682</v>
      </c>
      <c r="F26121" t="s">
        <v>2088</v>
      </c>
      <c r="G26121" t="s">
        <v>1907</v>
      </c>
      <c r="J26121" s="40">
        <v>0.14000000000000001</v>
      </c>
      <c r="K26121" s="40">
        <v>0</v>
      </c>
    </row>
    <row r="26122" spans="1:11" x14ac:dyDescent="0.35">
      <c r="A26122">
        <v>99999</v>
      </c>
      <c r="B26122" t="s">
        <v>413</v>
      </c>
      <c r="C26122" s="70">
        <v>0</v>
      </c>
      <c r="D26122" s="70">
        <v>0</v>
      </c>
      <c r="E26122" s="71">
        <v>44682</v>
      </c>
      <c r="F26122" t="s">
        <v>2087</v>
      </c>
      <c r="G26122" t="s">
        <v>1907</v>
      </c>
      <c r="J26122" s="40">
        <v>0.03</v>
      </c>
      <c r="K26122" s="40">
        <v>0</v>
      </c>
    </row>
    <row r="26123" spans="1:11" x14ac:dyDescent="0.35">
      <c r="A26123">
        <v>99999</v>
      </c>
      <c r="B26123" t="s">
        <v>413</v>
      </c>
      <c r="C26123" s="70">
        <v>0</v>
      </c>
      <c r="D26123" s="70">
        <v>0</v>
      </c>
      <c r="E26123" s="71">
        <v>44684</v>
      </c>
      <c r="F26123" t="s">
        <v>2086</v>
      </c>
      <c r="G26123" t="s">
        <v>1907</v>
      </c>
      <c r="J26123" s="40">
        <v>0</v>
      </c>
      <c r="K26123" s="40">
        <v>0</v>
      </c>
    </row>
    <row r="26124" spans="1:11" x14ac:dyDescent="0.35">
      <c r="A26124">
        <v>99999</v>
      </c>
      <c r="B26124" t="s">
        <v>413</v>
      </c>
      <c r="C26124" s="70">
        <v>0</v>
      </c>
      <c r="D26124" s="70">
        <v>0</v>
      </c>
      <c r="E26124" s="71">
        <v>44690</v>
      </c>
      <c r="F26124" t="s">
        <v>2085</v>
      </c>
      <c r="G26124" t="s">
        <v>1907</v>
      </c>
      <c r="H26124" t="s">
        <v>2084</v>
      </c>
      <c r="I26124" t="s">
        <v>2083</v>
      </c>
      <c r="J26124" s="40">
        <v>0</v>
      </c>
      <c r="K26124" s="40">
        <v>0.15</v>
      </c>
    </row>
    <row r="26125" spans="1:11" x14ac:dyDescent="0.35">
      <c r="A26125">
        <v>99999</v>
      </c>
      <c r="B26125" t="s">
        <v>413</v>
      </c>
      <c r="C26125" s="70">
        <v>0</v>
      </c>
      <c r="D26125" s="70">
        <v>0</v>
      </c>
      <c r="E26125" s="71">
        <v>44696</v>
      </c>
      <c r="F26125" t="s">
        <v>2082</v>
      </c>
      <c r="G26125" t="s">
        <v>1907</v>
      </c>
      <c r="H26125" t="s">
        <v>2081</v>
      </c>
      <c r="J26125" s="40">
        <v>0.59</v>
      </c>
      <c r="K26125" s="40">
        <v>0</v>
      </c>
    </row>
    <row r="26126" spans="1:11" x14ac:dyDescent="0.35">
      <c r="A26126">
        <v>99999</v>
      </c>
      <c r="B26126" t="s">
        <v>413</v>
      </c>
      <c r="C26126" s="70">
        <v>0</v>
      </c>
      <c r="D26126" s="70">
        <v>0</v>
      </c>
      <c r="E26126" s="71">
        <v>44704</v>
      </c>
      <c r="F26126" t="s">
        <v>2080</v>
      </c>
      <c r="G26126" t="s">
        <v>1907</v>
      </c>
      <c r="H26126" t="s">
        <v>2079</v>
      </c>
      <c r="J26126" s="40">
        <v>0</v>
      </c>
      <c r="K26126" s="40">
        <v>0.01</v>
      </c>
    </row>
    <row r="26127" spans="1:11" x14ac:dyDescent="0.35">
      <c r="A26127">
        <v>99999</v>
      </c>
      <c r="B26127" t="s">
        <v>413</v>
      </c>
      <c r="C26127" s="70">
        <v>0</v>
      </c>
      <c r="D26127" s="70">
        <v>0</v>
      </c>
      <c r="E26127" s="71">
        <v>44712</v>
      </c>
      <c r="F26127" t="s">
        <v>2078</v>
      </c>
      <c r="G26127" t="s">
        <v>1912</v>
      </c>
      <c r="J26127" s="40">
        <v>0.08</v>
      </c>
      <c r="K26127" s="40">
        <v>0</v>
      </c>
    </row>
    <row r="26128" spans="1:11" x14ac:dyDescent="0.35">
      <c r="A26128">
        <v>99999</v>
      </c>
      <c r="B26128" t="s">
        <v>413</v>
      </c>
      <c r="C26128" s="70">
        <v>0</v>
      </c>
      <c r="D26128" s="70">
        <v>0</v>
      </c>
      <c r="E26128" s="71">
        <v>44712</v>
      </c>
      <c r="F26128" t="s">
        <v>2077</v>
      </c>
      <c r="G26128" t="s">
        <v>1912</v>
      </c>
      <c r="J26128" s="40">
        <v>0.4</v>
      </c>
      <c r="K26128" s="40">
        <v>0</v>
      </c>
    </row>
    <row r="26129" spans="1:11" x14ac:dyDescent="0.35">
      <c r="A26129">
        <v>99999</v>
      </c>
      <c r="B26129" t="s">
        <v>413</v>
      </c>
      <c r="C26129" s="70">
        <v>0</v>
      </c>
      <c r="D26129" s="70">
        <v>0</v>
      </c>
      <c r="E26129" s="71">
        <v>44712</v>
      </c>
      <c r="F26129" t="s">
        <v>2076</v>
      </c>
      <c r="G26129" t="s">
        <v>1907</v>
      </c>
      <c r="J26129" s="40">
        <v>0.25</v>
      </c>
      <c r="K26129" s="40">
        <v>0</v>
      </c>
    </row>
    <row r="26130" spans="1:11" x14ac:dyDescent="0.35">
      <c r="A26130">
        <v>99999</v>
      </c>
      <c r="B26130" t="s">
        <v>413</v>
      </c>
      <c r="C26130" s="70">
        <v>0</v>
      </c>
      <c r="D26130" s="70">
        <v>0</v>
      </c>
      <c r="E26130" s="71">
        <v>44712</v>
      </c>
      <c r="F26130" t="s">
        <v>2075</v>
      </c>
      <c r="G26130" t="s">
        <v>1907</v>
      </c>
      <c r="J26130" s="40">
        <v>0.03</v>
      </c>
      <c r="K26130" s="40">
        <v>0</v>
      </c>
    </row>
    <row r="26131" spans="1:11" x14ac:dyDescent="0.35">
      <c r="A26131">
        <v>99999</v>
      </c>
      <c r="B26131" t="s">
        <v>413</v>
      </c>
      <c r="C26131" s="70">
        <v>0</v>
      </c>
      <c r="D26131" s="70">
        <v>0</v>
      </c>
      <c r="E26131" s="71">
        <v>44712</v>
      </c>
      <c r="F26131" t="s">
        <v>2074</v>
      </c>
      <c r="G26131" t="s">
        <v>1907</v>
      </c>
      <c r="J26131" s="40">
        <v>0</v>
      </c>
      <c r="K26131" s="40">
        <v>0</v>
      </c>
    </row>
    <row r="26132" spans="1:11" x14ac:dyDescent="0.35">
      <c r="A26132">
        <v>99999</v>
      </c>
      <c r="B26132" t="s">
        <v>413</v>
      </c>
      <c r="C26132" s="70">
        <v>0</v>
      </c>
      <c r="D26132" s="70">
        <v>0</v>
      </c>
      <c r="E26132" s="71">
        <v>44712</v>
      </c>
      <c r="F26132" t="s">
        <v>2073</v>
      </c>
      <c r="G26132" t="s">
        <v>1907</v>
      </c>
      <c r="J26132" s="40">
        <v>0</v>
      </c>
      <c r="K26132" s="40">
        <v>0.15</v>
      </c>
    </row>
    <row r="26133" spans="1:11" x14ac:dyDescent="0.35">
      <c r="A26133">
        <v>99999</v>
      </c>
      <c r="B26133" t="s">
        <v>413</v>
      </c>
      <c r="C26133" s="70">
        <v>0</v>
      </c>
      <c r="D26133" s="70">
        <v>0</v>
      </c>
      <c r="E26133" s="71">
        <v>44712</v>
      </c>
      <c r="F26133" t="s">
        <v>2072</v>
      </c>
      <c r="G26133" t="s">
        <v>1907</v>
      </c>
      <c r="J26133" s="40">
        <v>0.03</v>
      </c>
      <c r="K26133" s="40">
        <v>0</v>
      </c>
    </row>
    <row r="26134" spans="1:11" x14ac:dyDescent="0.35">
      <c r="A26134">
        <v>99999</v>
      </c>
      <c r="B26134" t="s">
        <v>413</v>
      </c>
      <c r="C26134" s="70">
        <v>0</v>
      </c>
      <c r="D26134" s="70">
        <v>0</v>
      </c>
      <c r="E26134" s="71">
        <v>44729</v>
      </c>
      <c r="F26134" t="s">
        <v>2071</v>
      </c>
      <c r="G26134" t="s">
        <v>1907</v>
      </c>
      <c r="H26134" t="s">
        <v>2070</v>
      </c>
      <c r="J26134" s="40">
        <v>0</v>
      </c>
      <c r="K26134" s="40">
        <v>0.14000000000000001</v>
      </c>
    </row>
    <row r="26135" spans="1:11" x14ac:dyDescent="0.35">
      <c r="A26135">
        <v>99999</v>
      </c>
      <c r="B26135" t="s">
        <v>413</v>
      </c>
      <c r="C26135" s="70">
        <v>0</v>
      </c>
      <c r="D26135" s="70">
        <v>0</v>
      </c>
      <c r="E26135" s="71">
        <v>44732</v>
      </c>
      <c r="F26135" t="s">
        <v>2069</v>
      </c>
      <c r="G26135" t="s">
        <v>1907</v>
      </c>
      <c r="H26135" t="s">
        <v>2068</v>
      </c>
      <c r="J26135" s="40">
        <v>0</v>
      </c>
      <c r="K26135" s="40">
        <v>0.14000000000000001</v>
      </c>
    </row>
    <row r="26136" spans="1:11" x14ac:dyDescent="0.35">
      <c r="A26136">
        <v>99999</v>
      </c>
      <c r="B26136" t="s">
        <v>413</v>
      </c>
      <c r="C26136" s="70">
        <v>0</v>
      </c>
      <c r="D26136" s="70">
        <v>0</v>
      </c>
      <c r="E26136" s="71">
        <v>44733</v>
      </c>
      <c r="F26136" t="s">
        <v>2067</v>
      </c>
      <c r="G26136" t="s">
        <v>1907</v>
      </c>
      <c r="H26136" t="s">
        <v>2066</v>
      </c>
      <c r="J26136" s="40">
        <v>0</v>
      </c>
      <c r="K26136" s="40">
        <v>0.27</v>
      </c>
    </row>
    <row r="26137" spans="1:11" x14ac:dyDescent="0.35">
      <c r="A26137">
        <v>99999</v>
      </c>
      <c r="B26137" t="s">
        <v>413</v>
      </c>
      <c r="C26137" s="70">
        <v>0</v>
      </c>
      <c r="D26137" s="70">
        <v>0</v>
      </c>
      <c r="E26137" s="71">
        <v>44739</v>
      </c>
      <c r="F26137" t="s">
        <v>2065</v>
      </c>
      <c r="G26137" t="s">
        <v>1907</v>
      </c>
      <c r="J26137" s="40">
        <v>0</v>
      </c>
      <c r="K26137" s="40">
        <v>0</v>
      </c>
    </row>
    <row r="26138" spans="1:11" x14ac:dyDescent="0.35">
      <c r="A26138">
        <v>99999</v>
      </c>
      <c r="B26138" t="s">
        <v>413</v>
      </c>
      <c r="C26138" s="70">
        <v>0</v>
      </c>
      <c r="D26138" s="70">
        <v>0</v>
      </c>
      <c r="E26138" s="71">
        <v>44742</v>
      </c>
      <c r="F26138" t="s">
        <v>2064</v>
      </c>
      <c r="G26138" t="s">
        <v>1912</v>
      </c>
      <c r="J26138" s="40">
        <v>0.05</v>
      </c>
      <c r="K26138" s="40">
        <v>0</v>
      </c>
    </row>
    <row r="26139" spans="1:11" x14ac:dyDescent="0.35">
      <c r="A26139">
        <v>99999</v>
      </c>
      <c r="B26139" t="s">
        <v>413</v>
      </c>
      <c r="C26139" s="70">
        <v>0</v>
      </c>
      <c r="D26139" s="70">
        <v>0</v>
      </c>
      <c r="E26139" s="71">
        <v>44742</v>
      </c>
      <c r="F26139" t="s">
        <v>2063</v>
      </c>
      <c r="G26139" t="s">
        <v>1912</v>
      </c>
      <c r="J26139" s="40">
        <v>0</v>
      </c>
      <c r="K26139" s="40">
        <v>0.19</v>
      </c>
    </row>
    <row r="26140" spans="1:11" x14ac:dyDescent="0.35">
      <c r="A26140">
        <v>99999</v>
      </c>
      <c r="B26140" t="s">
        <v>413</v>
      </c>
      <c r="C26140" s="70">
        <v>0</v>
      </c>
      <c r="D26140" s="70">
        <v>0</v>
      </c>
      <c r="E26140" s="71">
        <v>44742</v>
      </c>
      <c r="F26140" t="s">
        <v>2062</v>
      </c>
      <c r="G26140" t="s">
        <v>1907</v>
      </c>
      <c r="H26140" t="s">
        <v>2061</v>
      </c>
      <c r="J26140" s="40">
        <v>0.09</v>
      </c>
      <c r="K26140" s="40">
        <v>0</v>
      </c>
    </row>
    <row r="26141" spans="1:11" x14ac:dyDescent="0.35">
      <c r="A26141">
        <v>99999</v>
      </c>
      <c r="B26141" t="s">
        <v>413</v>
      </c>
      <c r="C26141" s="70">
        <v>0</v>
      </c>
      <c r="D26141" s="70">
        <v>0</v>
      </c>
      <c r="E26141" s="71">
        <v>44743</v>
      </c>
      <c r="F26141" t="s">
        <v>2060</v>
      </c>
      <c r="G26141" t="s">
        <v>1907</v>
      </c>
      <c r="H26141" t="s">
        <v>2059</v>
      </c>
      <c r="J26141" s="40">
        <v>0</v>
      </c>
      <c r="K26141" s="40">
        <v>0</v>
      </c>
    </row>
    <row r="26142" spans="1:11" x14ac:dyDescent="0.35">
      <c r="A26142">
        <v>99999</v>
      </c>
      <c r="B26142" t="s">
        <v>413</v>
      </c>
      <c r="C26142" s="70">
        <v>0</v>
      </c>
      <c r="D26142" s="70">
        <v>0</v>
      </c>
      <c r="E26142" s="71">
        <v>44743</v>
      </c>
      <c r="F26142" t="s">
        <v>2058</v>
      </c>
      <c r="G26142" t="s">
        <v>1907</v>
      </c>
      <c r="J26142" s="40">
        <v>0</v>
      </c>
      <c r="K26142" s="40">
        <v>0</v>
      </c>
    </row>
    <row r="26143" spans="1:11" x14ac:dyDescent="0.35">
      <c r="A26143">
        <v>99999</v>
      </c>
      <c r="B26143" t="s">
        <v>413</v>
      </c>
      <c r="C26143" s="70">
        <v>0</v>
      </c>
      <c r="D26143" s="70">
        <v>0</v>
      </c>
      <c r="E26143" s="71">
        <v>44743</v>
      </c>
      <c r="F26143" t="s">
        <v>2057</v>
      </c>
      <c r="G26143" t="s">
        <v>1907</v>
      </c>
      <c r="H26143" t="s">
        <v>2056</v>
      </c>
      <c r="I26143" t="s">
        <v>2055</v>
      </c>
      <c r="J26143" s="40">
        <v>0</v>
      </c>
      <c r="K26143" s="40">
        <v>0</v>
      </c>
    </row>
    <row r="26144" spans="1:11" x14ac:dyDescent="0.35">
      <c r="A26144">
        <v>99999</v>
      </c>
      <c r="B26144" t="s">
        <v>413</v>
      </c>
      <c r="C26144" s="70">
        <v>0</v>
      </c>
      <c r="D26144" s="70">
        <v>0</v>
      </c>
      <c r="E26144" s="71">
        <v>44743</v>
      </c>
      <c r="F26144" t="s">
        <v>2054</v>
      </c>
      <c r="G26144" t="s">
        <v>1907</v>
      </c>
      <c r="J26144" s="40">
        <v>0</v>
      </c>
      <c r="K26144" s="40">
        <v>0</v>
      </c>
    </row>
    <row r="26145" spans="1:11" x14ac:dyDescent="0.35">
      <c r="A26145">
        <v>99999</v>
      </c>
      <c r="B26145" t="s">
        <v>413</v>
      </c>
      <c r="C26145" s="70">
        <v>0</v>
      </c>
      <c r="D26145" s="70">
        <v>0</v>
      </c>
      <c r="E26145" s="71">
        <v>44743</v>
      </c>
      <c r="F26145" t="s">
        <v>2053</v>
      </c>
      <c r="G26145" t="s">
        <v>1907</v>
      </c>
      <c r="H26145" t="s">
        <v>2052</v>
      </c>
      <c r="I26145" t="s">
        <v>2051</v>
      </c>
      <c r="J26145" s="40">
        <v>0</v>
      </c>
      <c r="K26145" s="40">
        <v>1.7</v>
      </c>
    </row>
    <row r="26146" spans="1:11" x14ac:dyDescent="0.35">
      <c r="A26146">
        <v>99999</v>
      </c>
      <c r="B26146" t="s">
        <v>413</v>
      </c>
      <c r="C26146" s="70">
        <v>0</v>
      </c>
      <c r="D26146" s="70">
        <v>0</v>
      </c>
      <c r="E26146" s="71">
        <v>44743</v>
      </c>
      <c r="F26146" t="s">
        <v>2050</v>
      </c>
      <c r="G26146" t="s">
        <v>1907</v>
      </c>
      <c r="H26146" t="s">
        <v>2049</v>
      </c>
      <c r="J26146" s="40">
        <v>3.63</v>
      </c>
      <c r="K26146" s="40">
        <v>0</v>
      </c>
    </row>
    <row r="26147" spans="1:11" x14ac:dyDescent="0.35">
      <c r="A26147">
        <v>99999</v>
      </c>
      <c r="B26147" t="s">
        <v>413</v>
      </c>
      <c r="C26147" s="70">
        <v>0</v>
      </c>
      <c r="D26147" s="70">
        <v>0</v>
      </c>
      <c r="E26147" s="71">
        <v>44763</v>
      </c>
      <c r="F26147" t="s">
        <v>2048</v>
      </c>
      <c r="G26147" t="s">
        <v>1907</v>
      </c>
      <c r="H26147" t="s">
        <v>2047</v>
      </c>
      <c r="J26147" s="40">
        <v>42.5</v>
      </c>
      <c r="K26147" s="40">
        <v>0</v>
      </c>
    </row>
    <row r="26148" spans="1:11" x14ac:dyDescent="0.35">
      <c r="A26148">
        <v>99999</v>
      </c>
      <c r="B26148" t="s">
        <v>413</v>
      </c>
      <c r="C26148" s="70">
        <v>0</v>
      </c>
      <c r="D26148" s="70">
        <v>0</v>
      </c>
      <c r="E26148" s="71">
        <v>44767</v>
      </c>
      <c r="F26148" t="s">
        <v>2046</v>
      </c>
      <c r="G26148" t="s">
        <v>1907</v>
      </c>
      <c r="J26148" s="40">
        <v>0</v>
      </c>
      <c r="K26148" s="40">
        <v>0</v>
      </c>
    </row>
    <row r="26149" spans="1:11" x14ac:dyDescent="0.35">
      <c r="A26149">
        <v>99999</v>
      </c>
      <c r="B26149" t="s">
        <v>413</v>
      </c>
      <c r="C26149" s="70">
        <v>0</v>
      </c>
      <c r="D26149" s="70">
        <v>0</v>
      </c>
      <c r="E26149" s="71">
        <v>44768</v>
      </c>
      <c r="F26149" t="s">
        <v>2045</v>
      </c>
      <c r="G26149" t="s">
        <v>1907</v>
      </c>
      <c r="J26149" s="40">
        <v>0</v>
      </c>
      <c r="K26149" s="40">
        <v>0.01</v>
      </c>
    </row>
    <row r="26150" spans="1:11" x14ac:dyDescent="0.35">
      <c r="A26150">
        <v>99999</v>
      </c>
      <c r="B26150" t="s">
        <v>413</v>
      </c>
      <c r="C26150" s="70">
        <v>0</v>
      </c>
      <c r="D26150" s="70">
        <v>0</v>
      </c>
      <c r="E26150" s="71">
        <v>44773</v>
      </c>
      <c r="F26150" t="s">
        <v>2044</v>
      </c>
      <c r="G26150" t="s">
        <v>1912</v>
      </c>
      <c r="J26150" s="40">
        <v>0.45</v>
      </c>
      <c r="K26150" s="40">
        <v>0</v>
      </c>
    </row>
    <row r="26151" spans="1:11" x14ac:dyDescent="0.35">
      <c r="A26151">
        <v>99999</v>
      </c>
      <c r="B26151" t="s">
        <v>413</v>
      </c>
      <c r="C26151" s="70">
        <v>0</v>
      </c>
      <c r="D26151" s="70">
        <v>0</v>
      </c>
      <c r="E26151" s="71">
        <v>44774</v>
      </c>
      <c r="F26151" t="s">
        <v>2043</v>
      </c>
      <c r="G26151" t="s">
        <v>1907</v>
      </c>
      <c r="H26151" t="s">
        <v>2042</v>
      </c>
      <c r="J26151" s="40">
        <v>0</v>
      </c>
      <c r="K26151" s="40">
        <v>0.06</v>
      </c>
    </row>
    <row r="26152" spans="1:11" x14ac:dyDescent="0.35">
      <c r="A26152">
        <v>99999</v>
      </c>
      <c r="B26152" t="s">
        <v>413</v>
      </c>
      <c r="C26152" s="70">
        <v>0</v>
      </c>
      <c r="D26152" s="70">
        <v>0</v>
      </c>
      <c r="E26152" s="71">
        <v>44774</v>
      </c>
      <c r="F26152" t="s">
        <v>2041</v>
      </c>
      <c r="G26152" t="s">
        <v>1907</v>
      </c>
      <c r="H26152" t="s">
        <v>2040</v>
      </c>
      <c r="J26152" s="40">
        <v>0</v>
      </c>
      <c r="K26152" s="40">
        <v>0.15</v>
      </c>
    </row>
    <row r="26153" spans="1:11" x14ac:dyDescent="0.35">
      <c r="A26153">
        <v>99999</v>
      </c>
      <c r="B26153" t="s">
        <v>413</v>
      </c>
      <c r="C26153" s="70">
        <v>0</v>
      </c>
      <c r="D26153" s="70">
        <v>0</v>
      </c>
      <c r="E26153" s="71">
        <v>44774</v>
      </c>
      <c r="F26153" t="s">
        <v>2039</v>
      </c>
      <c r="G26153" t="s">
        <v>1907</v>
      </c>
      <c r="H26153" t="s">
        <v>2038</v>
      </c>
      <c r="J26153" s="40">
        <v>0.12</v>
      </c>
      <c r="K26153" s="40">
        <v>0</v>
      </c>
    </row>
    <row r="26154" spans="1:11" x14ac:dyDescent="0.35">
      <c r="A26154">
        <v>99999</v>
      </c>
      <c r="B26154" t="s">
        <v>413</v>
      </c>
      <c r="C26154" s="70">
        <v>0</v>
      </c>
      <c r="D26154" s="70">
        <v>0</v>
      </c>
      <c r="E26154" s="71">
        <v>44774</v>
      </c>
      <c r="F26154" t="s">
        <v>2037</v>
      </c>
      <c r="G26154" t="s">
        <v>1907</v>
      </c>
      <c r="H26154" t="s">
        <v>2036</v>
      </c>
      <c r="J26154" s="40">
        <v>0.01</v>
      </c>
      <c r="K26154" s="40">
        <v>0</v>
      </c>
    </row>
    <row r="26155" spans="1:11" x14ac:dyDescent="0.35">
      <c r="A26155">
        <v>99999</v>
      </c>
      <c r="B26155" t="s">
        <v>413</v>
      </c>
      <c r="C26155" s="70">
        <v>0</v>
      </c>
      <c r="D26155" s="70">
        <v>0</v>
      </c>
      <c r="E26155" s="71">
        <v>44774</v>
      </c>
      <c r="F26155" t="s">
        <v>2035</v>
      </c>
      <c r="G26155" t="s">
        <v>1907</v>
      </c>
      <c r="H26155" t="s">
        <v>2034</v>
      </c>
      <c r="J26155" s="40">
        <v>0</v>
      </c>
      <c r="K26155" s="40">
        <v>0.01</v>
      </c>
    </row>
    <row r="26156" spans="1:11" x14ac:dyDescent="0.35">
      <c r="A26156">
        <v>99999</v>
      </c>
      <c r="B26156" t="s">
        <v>413</v>
      </c>
      <c r="C26156" s="70">
        <v>0</v>
      </c>
      <c r="D26156" s="70">
        <v>0</v>
      </c>
      <c r="E26156" s="71">
        <v>44774</v>
      </c>
      <c r="F26156" t="s">
        <v>2033</v>
      </c>
      <c r="G26156" t="s">
        <v>1907</v>
      </c>
      <c r="J26156" s="40">
        <v>0.13</v>
      </c>
      <c r="K26156" s="40">
        <v>0</v>
      </c>
    </row>
    <row r="26157" spans="1:11" x14ac:dyDescent="0.35">
      <c r="A26157">
        <v>99999</v>
      </c>
      <c r="B26157" t="s">
        <v>413</v>
      </c>
      <c r="C26157" s="70">
        <v>0</v>
      </c>
      <c r="D26157" s="70">
        <v>0</v>
      </c>
      <c r="E26157" s="71">
        <v>44774</v>
      </c>
      <c r="F26157" t="s">
        <v>2032</v>
      </c>
      <c r="G26157" t="s">
        <v>1907</v>
      </c>
      <c r="H26157" t="s">
        <v>1934</v>
      </c>
      <c r="J26157" s="40">
        <v>0</v>
      </c>
      <c r="K26157" s="40">
        <v>8.9600000000000009</v>
      </c>
    </row>
    <row r="26158" spans="1:11" x14ac:dyDescent="0.35">
      <c r="A26158">
        <v>99999</v>
      </c>
      <c r="B26158" t="s">
        <v>413</v>
      </c>
      <c r="C26158" s="70">
        <v>0</v>
      </c>
      <c r="D26158" s="70">
        <v>0</v>
      </c>
      <c r="E26158" s="71">
        <v>44774</v>
      </c>
      <c r="F26158" t="s">
        <v>2031</v>
      </c>
      <c r="G26158" t="s">
        <v>1907</v>
      </c>
      <c r="H26158" t="s">
        <v>1934</v>
      </c>
      <c r="J26158" s="40">
        <v>27.79</v>
      </c>
      <c r="K26158" s="40">
        <v>0</v>
      </c>
    </row>
    <row r="26159" spans="1:11" x14ac:dyDescent="0.35">
      <c r="A26159">
        <v>99999</v>
      </c>
      <c r="B26159" t="s">
        <v>413</v>
      </c>
      <c r="C26159" s="70">
        <v>0</v>
      </c>
      <c r="D26159" s="70">
        <v>0</v>
      </c>
      <c r="E26159" s="71">
        <v>44774</v>
      </c>
      <c r="F26159" t="s">
        <v>2030</v>
      </c>
      <c r="G26159" t="s">
        <v>1907</v>
      </c>
      <c r="J26159" s="40">
        <v>0.03</v>
      </c>
      <c r="K26159" s="40">
        <v>0</v>
      </c>
    </row>
    <row r="26160" spans="1:11" x14ac:dyDescent="0.35">
      <c r="A26160">
        <v>99999</v>
      </c>
      <c r="B26160" t="s">
        <v>413</v>
      </c>
      <c r="C26160" s="70">
        <v>0</v>
      </c>
      <c r="D26160" s="70">
        <v>0</v>
      </c>
      <c r="E26160" s="71">
        <v>44774</v>
      </c>
      <c r="F26160" t="s">
        <v>2029</v>
      </c>
      <c r="G26160" t="s">
        <v>1907</v>
      </c>
      <c r="H26160" t="s">
        <v>1934</v>
      </c>
      <c r="J26160" s="40">
        <v>0.28000000000000003</v>
      </c>
      <c r="K26160" s="40">
        <v>0</v>
      </c>
    </row>
    <row r="26161" spans="1:11" x14ac:dyDescent="0.35">
      <c r="A26161">
        <v>99999</v>
      </c>
      <c r="B26161" t="s">
        <v>413</v>
      </c>
      <c r="C26161" s="70">
        <v>0</v>
      </c>
      <c r="D26161" s="70">
        <v>0</v>
      </c>
      <c r="E26161" s="71">
        <v>44774</v>
      </c>
      <c r="F26161" t="s">
        <v>2028</v>
      </c>
      <c r="G26161" t="s">
        <v>1907</v>
      </c>
      <c r="J26161" s="40">
        <v>0.21</v>
      </c>
      <c r="K26161" s="40">
        <v>0</v>
      </c>
    </row>
    <row r="26162" spans="1:11" x14ac:dyDescent="0.35">
      <c r="A26162">
        <v>99999</v>
      </c>
      <c r="B26162" t="s">
        <v>413</v>
      </c>
      <c r="C26162" s="70">
        <v>0</v>
      </c>
      <c r="D26162" s="70">
        <v>0</v>
      </c>
      <c r="E26162" s="71">
        <v>44774</v>
      </c>
      <c r="F26162" t="s">
        <v>2027</v>
      </c>
      <c r="G26162" t="s">
        <v>1907</v>
      </c>
      <c r="H26162" t="s">
        <v>1934</v>
      </c>
      <c r="J26162" s="40">
        <v>0</v>
      </c>
      <c r="K26162" s="40">
        <v>0.25</v>
      </c>
    </row>
    <row r="26163" spans="1:11" x14ac:dyDescent="0.35">
      <c r="A26163">
        <v>99999</v>
      </c>
      <c r="B26163" t="s">
        <v>413</v>
      </c>
      <c r="C26163" s="70">
        <v>0</v>
      </c>
      <c r="D26163" s="70">
        <v>0</v>
      </c>
      <c r="E26163" s="71">
        <v>44774</v>
      </c>
      <c r="F26163" t="s">
        <v>2026</v>
      </c>
      <c r="G26163" t="s">
        <v>1907</v>
      </c>
      <c r="H26163" t="s">
        <v>1934</v>
      </c>
      <c r="J26163" s="40">
        <v>0</v>
      </c>
      <c r="K26163" s="40">
        <v>0.11</v>
      </c>
    </row>
    <row r="26164" spans="1:11" x14ac:dyDescent="0.35">
      <c r="A26164">
        <v>99999</v>
      </c>
      <c r="B26164" t="s">
        <v>413</v>
      </c>
      <c r="C26164" s="70">
        <v>0</v>
      </c>
      <c r="D26164" s="70">
        <v>0</v>
      </c>
      <c r="E26164" s="71">
        <v>44774</v>
      </c>
      <c r="F26164" t="s">
        <v>2025</v>
      </c>
      <c r="G26164" t="s">
        <v>1907</v>
      </c>
      <c r="H26164" t="s">
        <v>1934</v>
      </c>
      <c r="J26164" s="40">
        <v>0.2</v>
      </c>
      <c r="K26164" s="40">
        <v>0</v>
      </c>
    </row>
    <row r="26165" spans="1:11" x14ac:dyDescent="0.35">
      <c r="A26165">
        <v>99999</v>
      </c>
      <c r="B26165" t="s">
        <v>413</v>
      </c>
      <c r="C26165" s="70">
        <v>0</v>
      </c>
      <c r="D26165" s="70">
        <v>0</v>
      </c>
      <c r="E26165" s="71">
        <v>44774</v>
      </c>
      <c r="F26165" t="s">
        <v>2024</v>
      </c>
      <c r="G26165" t="s">
        <v>1907</v>
      </c>
      <c r="H26165" t="s">
        <v>1934</v>
      </c>
      <c r="J26165" s="40">
        <v>0.05</v>
      </c>
      <c r="K26165" s="40">
        <v>0</v>
      </c>
    </row>
    <row r="26166" spans="1:11" x14ac:dyDescent="0.35">
      <c r="A26166">
        <v>99999</v>
      </c>
      <c r="B26166" t="s">
        <v>413</v>
      </c>
      <c r="C26166" s="70">
        <v>0</v>
      </c>
      <c r="D26166" s="70">
        <v>0</v>
      </c>
      <c r="E26166" s="71">
        <v>44774</v>
      </c>
      <c r="F26166" t="s">
        <v>2023</v>
      </c>
      <c r="G26166" t="s">
        <v>1907</v>
      </c>
      <c r="J26166" s="40">
        <v>0</v>
      </c>
      <c r="K26166" s="40">
        <v>0</v>
      </c>
    </row>
    <row r="26167" spans="1:11" x14ac:dyDescent="0.35">
      <c r="A26167">
        <v>99999</v>
      </c>
      <c r="B26167" t="s">
        <v>413</v>
      </c>
      <c r="C26167" s="70">
        <v>0</v>
      </c>
      <c r="D26167" s="70">
        <v>0</v>
      </c>
      <c r="E26167" s="71">
        <v>44774</v>
      </c>
      <c r="F26167" t="s">
        <v>2022</v>
      </c>
      <c r="G26167" t="s">
        <v>1907</v>
      </c>
      <c r="H26167" t="s">
        <v>2021</v>
      </c>
      <c r="I26167" t="s">
        <v>2020</v>
      </c>
      <c r="J26167" s="40">
        <v>0</v>
      </c>
      <c r="K26167" s="40">
        <v>0</v>
      </c>
    </row>
    <row r="26168" spans="1:11" x14ac:dyDescent="0.35">
      <c r="A26168">
        <v>99999</v>
      </c>
      <c r="B26168" t="s">
        <v>413</v>
      </c>
      <c r="C26168" s="70">
        <v>0</v>
      </c>
      <c r="D26168" s="70">
        <v>0</v>
      </c>
      <c r="E26168" s="71">
        <v>44774</v>
      </c>
      <c r="F26168" t="s">
        <v>2019</v>
      </c>
      <c r="G26168" t="s">
        <v>1907</v>
      </c>
      <c r="H26168" t="s">
        <v>2018</v>
      </c>
      <c r="I26168" t="s">
        <v>2017</v>
      </c>
      <c r="J26168" s="40">
        <v>0</v>
      </c>
      <c r="K26168" s="40">
        <v>0</v>
      </c>
    </row>
    <row r="26169" spans="1:11" x14ac:dyDescent="0.35">
      <c r="A26169">
        <v>99999</v>
      </c>
      <c r="B26169" t="s">
        <v>413</v>
      </c>
      <c r="C26169" s="70">
        <v>0</v>
      </c>
      <c r="D26169" s="70">
        <v>0</v>
      </c>
      <c r="E26169" s="71">
        <v>44774</v>
      </c>
      <c r="F26169" t="s">
        <v>2016</v>
      </c>
      <c r="G26169" t="s">
        <v>1907</v>
      </c>
      <c r="H26169" t="s">
        <v>2015</v>
      </c>
      <c r="J26169" s="40">
        <v>0</v>
      </c>
      <c r="K26169" s="40">
        <v>0</v>
      </c>
    </row>
    <row r="26170" spans="1:11" x14ac:dyDescent="0.35">
      <c r="A26170">
        <v>99999</v>
      </c>
      <c r="B26170" t="s">
        <v>413</v>
      </c>
      <c r="C26170" s="70">
        <v>0</v>
      </c>
      <c r="D26170" s="70">
        <v>0</v>
      </c>
      <c r="E26170" s="71">
        <v>44774</v>
      </c>
      <c r="F26170" t="s">
        <v>2014</v>
      </c>
      <c r="G26170" t="s">
        <v>1907</v>
      </c>
      <c r="H26170" t="s">
        <v>2013</v>
      </c>
      <c r="J26170" s="40">
        <v>0</v>
      </c>
      <c r="K26170" s="40">
        <v>22.49</v>
      </c>
    </row>
    <row r="26171" spans="1:11" x14ac:dyDescent="0.35">
      <c r="A26171">
        <v>99999</v>
      </c>
      <c r="B26171" t="s">
        <v>413</v>
      </c>
      <c r="C26171" s="70">
        <v>0</v>
      </c>
      <c r="D26171" s="70">
        <v>0</v>
      </c>
      <c r="E26171" s="71">
        <v>44774</v>
      </c>
      <c r="F26171" t="s">
        <v>2012</v>
      </c>
      <c r="G26171" t="s">
        <v>1907</v>
      </c>
      <c r="J26171" s="40">
        <v>0</v>
      </c>
      <c r="K26171" s="40">
        <v>0.01</v>
      </c>
    </row>
    <row r="26172" spans="1:11" x14ac:dyDescent="0.35">
      <c r="A26172">
        <v>99999</v>
      </c>
      <c r="B26172" t="s">
        <v>413</v>
      </c>
      <c r="C26172" s="70">
        <v>0</v>
      </c>
      <c r="D26172" s="70">
        <v>0</v>
      </c>
      <c r="E26172" s="71">
        <v>44774</v>
      </c>
      <c r="F26172" t="s">
        <v>2011</v>
      </c>
      <c r="G26172" t="s">
        <v>1907</v>
      </c>
      <c r="J26172" s="40">
        <v>0</v>
      </c>
      <c r="K26172" s="40">
        <v>0</v>
      </c>
    </row>
    <row r="26173" spans="1:11" x14ac:dyDescent="0.35">
      <c r="A26173">
        <v>99999</v>
      </c>
      <c r="B26173" t="s">
        <v>413</v>
      </c>
      <c r="C26173" s="70">
        <v>0</v>
      </c>
      <c r="D26173" s="70">
        <v>0</v>
      </c>
      <c r="E26173" s="71">
        <v>44781</v>
      </c>
      <c r="F26173" t="s">
        <v>2010</v>
      </c>
      <c r="G26173" t="s">
        <v>1907</v>
      </c>
      <c r="H26173" t="s">
        <v>2009</v>
      </c>
      <c r="I26173" t="s">
        <v>2008</v>
      </c>
      <c r="J26173" s="40">
        <v>0</v>
      </c>
      <c r="K26173" s="40">
        <v>0</v>
      </c>
    </row>
    <row r="26174" spans="1:11" x14ac:dyDescent="0.35">
      <c r="A26174">
        <v>99999</v>
      </c>
      <c r="B26174" t="s">
        <v>413</v>
      </c>
      <c r="C26174" s="70">
        <v>0</v>
      </c>
      <c r="D26174" s="70">
        <v>0</v>
      </c>
      <c r="E26174" s="71">
        <v>44784</v>
      </c>
      <c r="F26174" t="s">
        <v>2007</v>
      </c>
      <c r="G26174" t="s">
        <v>1907</v>
      </c>
      <c r="H26174" t="s">
        <v>2006</v>
      </c>
      <c r="J26174" s="40">
        <v>50.65</v>
      </c>
      <c r="K26174" s="40">
        <v>0</v>
      </c>
    </row>
    <row r="26175" spans="1:11" x14ac:dyDescent="0.35">
      <c r="A26175">
        <v>99999</v>
      </c>
      <c r="B26175" t="s">
        <v>413</v>
      </c>
      <c r="C26175" s="70">
        <v>0</v>
      </c>
      <c r="D26175" s="70">
        <v>0</v>
      </c>
      <c r="E26175" s="71">
        <v>44784</v>
      </c>
      <c r="F26175" t="s">
        <v>2005</v>
      </c>
      <c r="G26175" t="s">
        <v>1907</v>
      </c>
      <c r="H26175" t="s">
        <v>2004</v>
      </c>
      <c r="J26175" s="40">
        <v>0</v>
      </c>
      <c r="K26175" s="40">
        <v>0.06</v>
      </c>
    </row>
    <row r="26176" spans="1:11" x14ac:dyDescent="0.35">
      <c r="A26176">
        <v>99999</v>
      </c>
      <c r="B26176" t="s">
        <v>413</v>
      </c>
      <c r="C26176" s="70">
        <v>0</v>
      </c>
      <c r="D26176" s="70">
        <v>0</v>
      </c>
      <c r="E26176" s="71">
        <v>44794</v>
      </c>
      <c r="F26176" t="s">
        <v>2003</v>
      </c>
      <c r="G26176" t="s">
        <v>1907</v>
      </c>
      <c r="H26176" t="s">
        <v>2002</v>
      </c>
      <c r="J26176" s="40">
        <v>0</v>
      </c>
      <c r="K26176" s="40">
        <v>0</v>
      </c>
    </row>
    <row r="26177" spans="1:11" x14ac:dyDescent="0.35">
      <c r="A26177">
        <v>99999</v>
      </c>
      <c r="B26177" t="s">
        <v>413</v>
      </c>
      <c r="C26177" s="70">
        <v>0</v>
      </c>
      <c r="D26177" s="70">
        <v>0</v>
      </c>
      <c r="E26177" s="71">
        <v>44795</v>
      </c>
      <c r="F26177" t="s">
        <v>2001</v>
      </c>
      <c r="G26177" t="s">
        <v>1907</v>
      </c>
      <c r="H26177" t="s">
        <v>2000</v>
      </c>
      <c r="J26177" s="40">
        <v>0</v>
      </c>
      <c r="K26177" s="40">
        <v>0</v>
      </c>
    </row>
    <row r="26178" spans="1:11" x14ac:dyDescent="0.35">
      <c r="A26178">
        <v>99999</v>
      </c>
      <c r="B26178" t="s">
        <v>413</v>
      </c>
      <c r="C26178" s="70">
        <v>0</v>
      </c>
      <c r="D26178" s="70">
        <v>0</v>
      </c>
      <c r="E26178" s="71">
        <v>44795</v>
      </c>
      <c r="F26178" t="s">
        <v>1999</v>
      </c>
      <c r="G26178" t="s">
        <v>1907</v>
      </c>
      <c r="H26178" t="s">
        <v>1998</v>
      </c>
      <c r="J26178" s="40">
        <v>0</v>
      </c>
      <c r="K26178" s="40">
        <v>0</v>
      </c>
    </row>
    <row r="26179" spans="1:11" x14ac:dyDescent="0.35">
      <c r="A26179">
        <v>99999</v>
      </c>
      <c r="B26179" t="s">
        <v>413</v>
      </c>
      <c r="C26179" s="70">
        <v>0</v>
      </c>
      <c r="D26179" s="70">
        <v>0</v>
      </c>
      <c r="E26179" s="71">
        <v>44801</v>
      </c>
      <c r="F26179" t="s">
        <v>1997</v>
      </c>
      <c r="G26179" t="s">
        <v>1907</v>
      </c>
      <c r="J26179" s="40">
        <v>0</v>
      </c>
      <c r="K26179" s="40">
        <v>0</v>
      </c>
    </row>
    <row r="26180" spans="1:11" x14ac:dyDescent="0.35">
      <c r="A26180">
        <v>99999</v>
      </c>
      <c r="B26180" t="s">
        <v>413</v>
      </c>
      <c r="C26180" s="70">
        <v>0</v>
      </c>
      <c r="D26180" s="70">
        <v>0</v>
      </c>
      <c r="E26180" s="71">
        <v>44804</v>
      </c>
      <c r="F26180" t="s">
        <v>1996</v>
      </c>
      <c r="G26180" t="s">
        <v>1907</v>
      </c>
      <c r="H26180" t="s">
        <v>1995</v>
      </c>
      <c r="J26180" s="40">
        <v>50</v>
      </c>
      <c r="K26180" s="40">
        <v>0</v>
      </c>
    </row>
    <row r="26181" spans="1:11" x14ac:dyDescent="0.35">
      <c r="A26181">
        <v>99999</v>
      </c>
      <c r="B26181" t="s">
        <v>413</v>
      </c>
      <c r="C26181" s="70">
        <v>0</v>
      </c>
      <c r="D26181" s="70">
        <v>0</v>
      </c>
      <c r="E26181" s="71">
        <v>44804</v>
      </c>
      <c r="F26181" t="s">
        <v>1994</v>
      </c>
      <c r="G26181" t="s">
        <v>1912</v>
      </c>
      <c r="J26181" s="40">
        <v>0.24</v>
      </c>
      <c r="K26181" s="40">
        <v>0</v>
      </c>
    </row>
    <row r="26182" spans="1:11" x14ac:dyDescent="0.35">
      <c r="A26182">
        <v>99999</v>
      </c>
      <c r="B26182" t="s">
        <v>413</v>
      </c>
      <c r="C26182" s="70">
        <v>0</v>
      </c>
      <c r="D26182" s="70">
        <v>0</v>
      </c>
      <c r="E26182" s="71">
        <v>44804</v>
      </c>
      <c r="F26182" t="s">
        <v>1993</v>
      </c>
      <c r="G26182" t="s">
        <v>1907</v>
      </c>
      <c r="J26182" s="40">
        <v>0.06</v>
      </c>
      <c r="K26182" s="40">
        <v>0</v>
      </c>
    </row>
    <row r="26183" spans="1:11" x14ac:dyDescent="0.35">
      <c r="A26183">
        <v>99999</v>
      </c>
      <c r="B26183" t="s">
        <v>413</v>
      </c>
      <c r="C26183" s="70">
        <v>0</v>
      </c>
      <c r="D26183" s="70">
        <v>0</v>
      </c>
      <c r="E26183" s="71">
        <v>44804</v>
      </c>
      <c r="F26183" t="s">
        <v>1992</v>
      </c>
      <c r="G26183" t="s">
        <v>1907</v>
      </c>
      <c r="J26183" s="40">
        <v>0.15</v>
      </c>
      <c r="K26183" s="40">
        <v>0</v>
      </c>
    </row>
    <row r="26184" spans="1:11" x14ac:dyDescent="0.35">
      <c r="A26184">
        <v>99999</v>
      </c>
      <c r="B26184" t="s">
        <v>413</v>
      </c>
      <c r="C26184" s="70">
        <v>0</v>
      </c>
      <c r="D26184" s="70">
        <v>0</v>
      </c>
      <c r="E26184" s="71">
        <v>44804</v>
      </c>
      <c r="F26184" t="s">
        <v>1991</v>
      </c>
      <c r="G26184" t="s">
        <v>1907</v>
      </c>
      <c r="J26184" s="40">
        <v>0.15</v>
      </c>
      <c r="K26184" s="40">
        <v>0</v>
      </c>
    </row>
    <row r="26185" spans="1:11" x14ac:dyDescent="0.35">
      <c r="A26185">
        <v>99999</v>
      </c>
      <c r="B26185" t="s">
        <v>413</v>
      </c>
      <c r="C26185" s="70">
        <v>0</v>
      </c>
      <c r="D26185" s="70">
        <v>0</v>
      </c>
      <c r="E26185" s="71">
        <v>44804</v>
      </c>
      <c r="F26185" t="s">
        <v>1990</v>
      </c>
      <c r="G26185" t="s">
        <v>1907</v>
      </c>
      <c r="J26185" s="40">
        <v>181.68</v>
      </c>
      <c r="K26185" s="40">
        <v>0</v>
      </c>
    </row>
    <row r="26186" spans="1:11" x14ac:dyDescent="0.35">
      <c r="A26186">
        <v>99999</v>
      </c>
      <c r="B26186" t="s">
        <v>413</v>
      </c>
      <c r="C26186" s="70">
        <v>0</v>
      </c>
      <c r="D26186" s="70">
        <v>0</v>
      </c>
      <c r="E26186" s="71">
        <v>44804</v>
      </c>
      <c r="F26186" t="s">
        <v>1989</v>
      </c>
      <c r="G26186" t="s">
        <v>1907</v>
      </c>
      <c r="J26186" s="40">
        <v>0</v>
      </c>
      <c r="K26186" s="40">
        <v>181.71</v>
      </c>
    </row>
    <row r="26187" spans="1:11" x14ac:dyDescent="0.35">
      <c r="A26187">
        <v>99999</v>
      </c>
      <c r="B26187" t="s">
        <v>413</v>
      </c>
      <c r="C26187" s="70">
        <v>0</v>
      </c>
      <c r="D26187" s="70">
        <v>0</v>
      </c>
      <c r="E26187" s="71">
        <v>44804</v>
      </c>
      <c r="F26187" t="s">
        <v>1988</v>
      </c>
      <c r="G26187" t="s">
        <v>1907</v>
      </c>
      <c r="J26187" s="40">
        <v>0</v>
      </c>
      <c r="K26187" s="40">
        <v>0.03</v>
      </c>
    </row>
    <row r="26188" spans="1:11" x14ac:dyDescent="0.35">
      <c r="A26188">
        <v>99999</v>
      </c>
      <c r="B26188" t="s">
        <v>413</v>
      </c>
      <c r="C26188" s="70">
        <v>0</v>
      </c>
      <c r="D26188" s="70">
        <v>0</v>
      </c>
      <c r="E26188" s="71">
        <v>44804</v>
      </c>
      <c r="F26188" t="s">
        <v>1987</v>
      </c>
      <c r="G26188" t="s">
        <v>1907</v>
      </c>
      <c r="J26188" s="40">
        <v>0</v>
      </c>
      <c r="K26188" s="40">
        <v>0.12</v>
      </c>
    </row>
    <row r="26189" spans="1:11" x14ac:dyDescent="0.35">
      <c r="A26189">
        <v>99999</v>
      </c>
      <c r="B26189" t="s">
        <v>413</v>
      </c>
      <c r="C26189" s="70">
        <v>0</v>
      </c>
      <c r="D26189" s="70">
        <v>0</v>
      </c>
      <c r="E26189" s="71">
        <v>44804</v>
      </c>
      <c r="F26189" t="s">
        <v>1986</v>
      </c>
      <c r="G26189" t="s">
        <v>1907</v>
      </c>
      <c r="J26189" s="40">
        <v>0.03</v>
      </c>
      <c r="K26189" s="40">
        <v>0</v>
      </c>
    </row>
    <row r="26190" spans="1:11" x14ac:dyDescent="0.35">
      <c r="A26190">
        <v>99999</v>
      </c>
      <c r="B26190" t="s">
        <v>413</v>
      </c>
      <c r="C26190" s="70">
        <v>0</v>
      </c>
      <c r="D26190" s="70">
        <v>0</v>
      </c>
      <c r="E26190" s="71">
        <v>44804</v>
      </c>
      <c r="F26190" t="s">
        <v>1985</v>
      </c>
      <c r="G26190" t="s">
        <v>1907</v>
      </c>
      <c r="J26190" s="40">
        <v>0.12</v>
      </c>
      <c r="K26190" s="40">
        <v>0</v>
      </c>
    </row>
    <row r="26191" spans="1:11" x14ac:dyDescent="0.35">
      <c r="A26191">
        <v>99999</v>
      </c>
      <c r="B26191" t="s">
        <v>413</v>
      </c>
      <c r="C26191" s="70">
        <v>0</v>
      </c>
      <c r="D26191" s="70">
        <v>0</v>
      </c>
      <c r="E26191" s="71">
        <v>44804</v>
      </c>
      <c r="F26191" t="s">
        <v>1984</v>
      </c>
      <c r="G26191" t="s">
        <v>1907</v>
      </c>
      <c r="J26191" s="40">
        <v>0.03</v>
      </c>
      <c r="K26191" s="40">
        <v>0</v>
      </c>
    </row>
    <row r="26192" spans="1:11" x14ac:dyDescent="0.35">
      <c r="A26192">
        <v>99999</v>
      </c>
      <c r="B26192" t="s">
        <v>413</v>
      </c>
      <c r="C26192" s="70">
        <v>0</v>
      </c>
      <c r="D26192" s="70">
        <v>0</v>
      </c>
      <c r="E26192" s="71">
        <v>44804</v>
      </c>
      <c r="F26192" t="s">
        <v>1983</v>
      </c>
      <c r="G26192" t="s">
        <v>1907</v>
      </c>
      <c r="J26192" s="40">
        <v>0</v>
      </c>
      <c r="K26192" s="40">
        <v>140.52000000000001</v>
      </c>
    </row>
    <row r="26193" spans="1:11" x14ac:dyDescent="0.35">
      <c r="A26193">
        <v>99999</v>
      </c>
      <c r="B26193" t="s">
        <v>413</v>
      </c>
      <c r="C26193" s="70">
        <v>0</v>
      </c>
      <c r="D26193" s="70">
        <v>0</v>
      </c>
      <c r="E26193" s="71">
        <v>44804</v>
      </c>
      <c r="F26193" t="s">
        <v>1982</v>
      </c>
      <c r="G26193" t="s">
        <v>1907</v>
      </c>
      <c r="J26193" s="40">
        <v>0</v>
      </c>
      <c r="K26193" s="40">
        <v>225</v>
      </c>
    </row>
    <row r="26194" spans="1:11" x14ac:dyDescent="0.35">
      <c r="A26194">
        <v>99999</v>
      </c>
      <c r="B26194" t="s">
        <v>413</v>
      </c>
      <c r="C26194" s="70">
        <v>0</v>
      </c>
      <c r="D26194" s="70">
        <v>0</v>
      </c>
      <c r="E26194" s="71">
        <v>44804</v>
      </c>
      <c r="F26194" t="s">
        <v>1981</v>
      </c>
      <c r="G26194" t="s">
        <v>1907</v>
      </c>
      <c r="J26194" s="40">
        <v>294.31</v>
      </c>
      <c r="K26194" s="40">
        <v>0</v>
      </c>
    </row>
    <row r="26195" spans="1:11" x14ac:dyDescent="0.35">
      <c r="A26195">
        <v>99999</v>
      </c>
      <c r="B26195" t="s">
        <v>413</v>
      </c>
      <c r="C26195" s="70">
        <v>0</v>
      </c>
      <c r="D26195" s="70">
        <v>0</v>
      </c>
      <c r="E26195" s="71">
        <v>44804</v>
      </c>
      <c r="F26195" t="s">
        <v>1980</v>
      </c>
      <c r="G26195" t="s">
        <v>1907</v>
      </c>
      <c r="J26195" s="40">
        <v>531.86</v>
      </c>
      <c r="K26195" s="40">
        <v>0</v>
      </c>
    </row>
    <row r="26196" spans="1:11" x14ac:dyDescent="0.35">
      <c r="A26196">
        <v>99999</v>
      </c>
      <c r="B26196" t="s">
        <v>413</v>
      </c>
      <c r="C26196" s="70">
        <v>0</v>
      </c>
      <c r="D26196" s="70">
        <v>0</v>
      </c>
      <c r="E26196" s="71">
        <v>44804</v>
      </c>
      <c r="F26196" t="s">
        <v>1979</v>
      </c>
      <c r="G26196" t="s">
        <v>1907</v>
      </c>
      <c r="J26196" s="40">
        <v>0</v>
      </c>
      <c r="K26196" s="40">
        <v>519.66</v>
      </c>
    </row>
    <row r="26197" spans="1:11" x14ac:dyDescent="0.35">
      <c r="A26197">
        <v>99999</v>
      </c>
      <c r="B26197" t="s">
        <v>413</v>
      </c>
      <c r="C26197" s="70">
        <v>0</v>
      </c>
      <c r="D26197" s="70">
        <v>0</v>
      </c>
      <c r="E26197" s="71">
        <v>44805</v>
      </c>
      <c r="F26197" t="s">
        <v>1978</v>
      </c>
      <c r="G26197" t="s">
        <v>1907</v>
      </c>
      <c r="J26197" s="40">
        <v>0.97</v>
      </c>
      <c r="K26197" s="40">
        <v>0</v>
      </c>
    </row>
    <row r="26198" spans="1:11" x14ac:dyDescent="0.35">
      <c r="A26198">
        <v>99999</v>
      </c>
      <c r="B26198" t="s">
        <v>413</v>
      </c>
      <c r="C26198" s="70">
        <v>0</v>
      </c>
      <c r="D26198" s="70">
        <v>0</v>
      </c>
      <c r="E26198" s="71">
        <v>44811</v>
      </c>
      <c r="F26198" t="s">
        <v>1977</v>
      </c>
      <c r="G26198" t="s">
        <v>1907</v>
      </c>
      <c r="H26198" t="s">
        <v>1976</v>
      </c>
      <c r="J26198" s="40">
        <v>0.04</v>
      </c>
      <c r="K26198" s="40">
        <v>0</v>
      </c>
    </row>
    <row r="26199" spans="1:11" x14ac:dyDescent="0.35">
      <c r="A26199">
        <v>99999</v>
      </c>
      <c r="B26199" t="s">
        <v>413</v>
      </c>
      <c r="C26199" s="70">
        <v>0</v>
      </c>
      <c r="D26199" s="70">
        <v>0</v>
      </c>
      <c r="E26199" s="71">
        <v>44823</v>
      </c>
      <c r="F26199" t="s">
        <v>1975</v>
      </c>
      <c r="G26199" t="s">
        <v>1907</v>
      </c>
      <c r="H26199" t="s">
        <v>1974</v>
      </c>
      <c r="I26199" t="s">
        <v>1973</v>
      </c>
      <c r="J26199" s="40">
        <v>0</v>
      </c>
      <c r="K26199" s="40">
        <v>0</v>
      </c>
    </row>
    <row r="26200" spans="1:11" x14ac:dyDescent="0.35">
      <c r="A26200">
        <v>99999</v>
      </c>
      <c r="B26200" t="s">
        <v>413</v>
      </c>
      <c r="C26200" s="70">
        <v>0</v>
      </c>
      <c r="D26200" s="70">
        <v>0</v>
      </c>
      <c r="E26200" s="71">
        <v>44834</v>
      </c>
      <c r="F26200" t="s">
        <v>1972</v>
      </c>
      <c r="G26200" t="s">
        <v>1912</v>
      </c>
      <c r="J26200" s="40">
        <v>0</v>
      </c>
      <c r="K26200" s="40">
        <v>0.16</v>
      </c>
    </row>
    <row r="26201" spans="1:11" x14ac:dyDescent="0.35">
      <c r="A26201">
        <v>99999</v>
      </c>
      <c r="B26201" t="s">
        <v>413</v>
      </c>
      <c r="C26201" s="70">
        <v>0</v>
      </c>
      <c r="D26201" s="70">
        <v>0</v>
      </c>
      <c r="E26201" s="71">
        <v>44834</v>
      </c>
      <c r="F26201" t="s">
        <v>1971</v>
      </c>
      <c r="G26201" t="s">
        <v>1907</v>
      </c>
      <c r="J26201" s="40">
        <v>26.81</v>
      </c>
      <c r="K26201" s="40">
        <v>0</v>
      </c>
    </row>
    <row r="26202" spans="1:11" x14ac:dyDescent="0.35">
      <c r="A26202">
        <v>99999</v>
      </c>
      <c r="B26202" t="s">
        <v>413</v>
      </c>
      <c r="C26202" s="70">
        <v>0</v>
      </c>
      <c r="D26202" s="70">
        <v>0</v>
      </c>
      <c r="E26202" s="71">
        <v>44834</v>
      </c>
      <c r="F26202" t="s">
        <v>1970</v>
      </c>
      <c r="G26202" t="s">
        <v>1907</v>
      </c>
      <c r="J26202" s="40">
        <v>0</v>
      </c>
      <c r="K26202" s="40">
        <v>26.9</v>
      </c>
    </row>
    <row r="26203" spans="1:11" x14ac:dyDescent="0.35">
      <c r="A26203">
        <v>99999</v>
      </c>
      <c r="B26203" t="s">
        <v>413</v>
      </c>
      <c r="C26203" s="70">
        <v>0</v>
      </c>
      <c r="D26203" s="70">
        <v>0</v>
      </c>
      <c r="E26203" s="71">
        <v>44834</v>
      </c>
      <c r="F26203" t="s">
        <v>1969</v>
      </c>
      <c r="G26203" t="s">
        <v>1907</v>
      </c>
      <c r="J26203" s="40">
        <v>9.6</v>
      </c>
      <c r="K26203" s="40">
        <v>0</v>
      </c>
    </row>
    <row r="26204" spans="1:11" x14ac:dyDescent="0.35">
      <c r="A26204">
        <v>99999</v>
      </c>
      <c r="B26204" t="s">
        <v>413</v>
      </c>
      <c r="C26204" s="70">
        <v>0</v>
      </c>
      <c r="D26204" s="70">
        <v>0</v>
      </c>
      <c r="E26204" s="71">
        <v>44834</v>
      </c>
      <c r="F26204" t="s">
        <v>1968</v>
      </c>
      <c r="G26204" t="s">
        <v>1907</v>
      </c>
      <c r="J26204" s="40">
        <v>0</v>
      </c>
      <c r="K26204" s="40">
        <v>9.5399999999999991</v>
      </c>
    </row>
    <row r="26205" spans="1:11" x14ac:dyDescent="0.35">
      <c r="A26205">
        <v>99999</v>
      </c>
      <c r="B26205" t="s">
        <v>413</v>
      </c>
      <c r="C26205" s="70">
        <v>0</v>
      </c>
      <c r="D26205" s="70">
        <v>0</v>
      </c>
      <c r="E26205" s="71">
        <v>44834</v>
      </c>
      <c r="F26205" t="s">
        <v>1967</v>
      </c>
      <c r="G26205" t="s">
        <v>1907</v>
      </c>
      <c r="J26205" s="40">
        <v>136.88999999999999</v>
      </c>
      <c r="K26205" s="40">
        <v>0</v>
      </c>
    </row>
    <row r="26206" spans="1:11" x14ac:dyDescent="0.35">
      <c r="A26206">
        <v>99999</v>
      </c>
      <c r="B26206" t="s">
        <v>413</v>
      </c>
      <c r="C26206" s="70">
        <v>0</v>
      </c>
      <c r="D26206" s="70">
        <v>0</v>
      </c>
      <c r="E26206" s="71">
        <v>44834</v>
      </c>
      <c r="F26206" t="s">
        <v>1966</v>
      </c>
      <c r="G26206" t="s">
        <v>1907</v>
      </c>
      <c r="J26206" s="40">
        <v>0</v>
      </c>
      <c r="K26206" s="40">
        <v>136.80000000000001</v>
      </c>
    </row>
    <row r="26207" spans="1:11" x14ac:dyDescent="0.35">
      <c r="A26207">
        <v>99999</v>
      </c>
      <c r="B26207" t="s">
        <v>413</v>
      </c>
      <c r="C26207" s="70">
        <v>0</v>
      </c>
      <c r="D26207" s="70">
        <v>0</v>
      </c>
      <c r="E26207" s="71">
        <v>44835</v>
      </c>
      <c r="F26207" t="s">
        <v>1965</v>
      </c>
      <c r="G26207" t="s">
        <v>1907</v>
      </c>
      <c r="H26207" t="s">
        <v>1964</v>
      </c>
      <c r="J26207" s="40">
        <v>0</v>
      </c>
      <c r="K26207" s="40">
        <v>0.14000000000000001</v>
      </c>
    </row>
    <row r="26208" spans="1:11" x14ac:dyDescent="0.35">
      <c r="A26208">
        <v>99999</v>
      </c>
      <c r="B26208" t="s">
        <v>413</v>
      </c>
      <c r="C26208" s="70">
        <v>0</v>
      </c>
      <c r="D26208" s="70">
        <v>0</v>
      </c>
      <c r="E26208" s="71">
        <v>44835</v>
      </c>
      <c r="F26208" t="s">
        <v>1963</v>
      </c>
      <c r="G26208" t="s">
        <v>1907</v>
      </c>
      <c r="H26208" t="s">
        <v>1962</v>
      </c>
      <c r="J26208" s="40">
        <v>0.71</v>
      </c>
      <c r="K26208" s="40">
        <v>0</v>
      </c>
    </row>
    <row r="26209" spans="1:11" x14ac:dyDescent="0.35">
      <c r="A26209">
        <v>99999</v>
      </c>
      <c r="B26209" t="s">
        <v>413</v>
      </c>
      <c r="C26209" s="70">
        <v>0</v>
      </c>
      <c r="D26209" s="70">
        <v>0</v>
      </c>
      <c r="E26209" s="71">
        <v>44835</v>
      </c>
      <c r="F26209" t="s">
        <v>1961</v>
      </c>
      <c r="G26209" t="s">
        <v>1907</v>
      </c>
      <c r="H26209" t="s">
        <v>1960</v>
      </c>
      <c r="J26209" s="40">
        <v>0</v>
      </c>
      <c r="K26209" s="40">
        <v>0.28000000000000003</v>
      </c>
    </row>
    <row r="26210" spans="1:11" x14ac:dyDescent="0.35">
      <c r="A26210">
        <v>99999</v>
      </c>
      <c r="B26210" t="s">
        <v>413</v>
      </c>
      <c r="C26210" s="70">
        <v>0</v>
      </c>
      <c r="D26210" s="70">
        <v>0</v>
      </c>
      <c r="E26210" s="71">
        <v>44835</v>
      </c>
      <c r="F26210" t="s">
        <v>1959</v>
      </c>
      <c r="G26210" t="s">
        <v>1907</v>
      </c>
      <c r="I26210" t="s">
        <v>1958</v>
      </c>
      <c r="J26210" s="40">
        <v>0.56000000000000005</v>
      </c>
      <c r="K26210" s="40">
        <v>0</v>
      </c>
    </row>
    <row r="26211" spans="1:11" x14ac:dyDescent="0.35">
      <c r="A26211">
        <v>99999</v>
      </c>
      <c r="B26211" t="s">
        <v>413</v>
      </c>
      <c r="C26211" s="70">
        <v>0</v>
      </c>
      <c r="D26211" s="70">
        <v>0</v>
      </c>
      <c r="E26211" s="71">
        <v>44835</v>
      </c>
      <c r="F26211" t="s">
        <v>1957</v>
      </c>
      <c r="G26211" t="s">
        <v>1907</v>
      </c>
      <c r="J26211" s="40">
        <v>0</v>
      </c>
      <c r="K26211" s="40">
        <v>0.12</v>
      </c>
    </row>
    <row r="26212" spans="1:11" x14ac:dyDescent="0.35">
      <c r="A26212">
        <v>99999</v>
      </c>
      <c r="B26212" t="s">
        <v>413</v>
      </c>
      <c r="C26212" s="70">
        <v>0</v>
      </c>
      <c r="D26212" s="70">
        <v>0</v>
      </c>
      <c r="E26212" s="71">
        <v>44835</v>
      </c>
      <c r="F26212" t="s">
        <v>1956</v>
      </c>
      <c r="G26212" t="s">
        <v>1907</v>
      </c>
      <c r="H26212" t="s">
        <v>1955</v>
      </c>
      <c r="I26212" t="s">
        <v>1954</v>
      </c>
      <c r="J26212" s="40">
        <v>0</v>
      </c>
      <c r="K26212" s="40">
        <v>0.08</v>
      </c>
    </row>
    <row r="26213" spans="1:11" x14ac:dyDescent="0.35">
      <c r="A26213">
        <v>99999</v>
      </c>
      <c r="B26213" t="s">
        <v>413</v>
      </c>
      <c r="C26213" s="70">
        <v>0</v>
      </c>
      <c r="D26213" s="70">
        <v>0</v>
      </c>
      <c r="E26213" s="71">
        <v>44840</v>
      </c>
      <c r="F26213" t="s">
        <v>1953</v>
      </c>
      <c r="G26213" t="s">
        <v>1907</v>
      </c>
      <c r="J26213" s="40">
        <v>0</v>
      </c>
      <c r="K26213" s="40">
        <v>0</v>
      </c>
    </row>
    <row r="26214" spans="1:11" x14ac:dyDescent="0.35">
      <c r="A26214">
        <v>99999</v>
      </c>
      <c r="B26214" t="s">
        <v>413</v>
      </c>
      <c r="C26214" s="70">
        <v>0</v>
      </c>
      <c r="D26214" s="70">
        <v>0</v>
      </c>
      <c r="E26214" s="71">
        <v>44852</v>
      </c>
      <c r="F26214" t="s">
        <v>1952</v>
      </c>
      <c r="G26214" t="s">
        <v>1907</v>
      </c>
      <c r="H26214" t="s">
        <v>1951</v>
      </c>
      <c r="I26214" t="s">
        <v>1950</v>
      </c>
      <c r="J26214" s="40">
        <v>0</v>
      </c>
      <c r="K26214" s="40">
        <v>0.11</v>
      </c>
    </row>
    <row r="26215" spans="1:11" x14ac:dyDescent="0.35">
      <c r="A26215">
        <v>99999</v>
      </c>
      <c r="B26215" t="s">
        <v>413</v>
      </c>
      <c r="C26215" s="70">
        <v>0</v>
      </c>
      <c r="D26215" s="70">
        <v>0</v>
      </c>
      <c r="E26215" s="71">
        <v>44858</v>
      </c>
      <c r="F26215" t="s">
        <v>1949</v>
      </c>
      <c r="G26215" t="s">
        <v>1907</v>
      </c>
      <c r="H26215" t="s">
        <v>1948</v>
      </c>
      <c r="J26215" s="40">
        <v>0</v>
      </c>
      <c r="K26215" s="40">
        <v>0.14000000000000001</v>
      </c>
    </row>
    <row r="26216" spans="1:11" x14ac:dyDescent="0.35">
      <c r="A26216">
        <v>99999</v>
      </c>
      <c r="B26216" t="s">
        <v>413</v>
      </c>
      <c r="C26216" s="70">
        <v>0</v>
      </c>
      <c r="D26216" s="70">
        <v>0</v>
      </c>
      <c r="E26216" s="71">
        <v>44865</v>
      </c>
      <c r="F26216" t="s">
        <v>1947</v>
      </c>
      <c r="G26216" t="s">
        <v>1907</v>
      </c>
      <c r="H26216" t="s">
        <v>1946</v>
      </c>
      <c r="I26216" t="s">
        <v>1945</v>
      </c>
      <c r="J26216" s="40">
        <v>0</v>
      </c>
      <c r="K26216" s="40">
        <v>0.02</v>
      </c>
    </row>
    <row r="26217" spans="1:11" x14ac:dyDescent="0.35">
      <c r="A26217">
        <v>99999</v>
      </c>
      <c r="B26217" t="s">
        <v>413</v>
      </c>
      <c r="C26217" s="70">
        <v>0</v>
      </c>
      <c r="D26217" s="70">
        <v>0</v>
      </c>
      <c r="E26217" s="71">
        <v>44865</v>
      </c>
      <c r="F26217" t="s">
        <v>1944</v>
      </c>
      <c r="G26217" t="s">
        <v>1912</v>
      </c>
      <c r="H26217" t="s">
        <v>1919</v>
      </c>
      <c r="I26217" t="s">
        <v>1919</v>
      </c>
      <c r="J26217" s="40">
        <v>0.15</v>
      </c>
      <c r="K26217" s="40">
        <v>0</v>
      </c>
    </row>
    <row r="26218" spans="1:11" x14ac:dyDescent="0.35">
      <c r="A26218">
        <v>99999</v>
      </c>
      <c r="B26218" t="s">
        <v>413</v>
      </c>
      <c r="C26218" s="70">
        <v>0</v>
      </c>
      <c r="D26218" s="70">
        <v>0</v>
      </c>
      <c r="E26218" s="71">
        <v>44865</v>
      </c>
      <c r="F26218" t="s">
        <v>1943</v>
      </c>
      <c r="G26218" t="s">
        <v>1907</v>
      </c>
      <c r="H26218" t="s">
        <v>1919</v>
      </c>
      <c r="I26218" t="s">
        <v>1919</v>
      </c>
      <c r="J26218" s="40">
        <v>0.08</v>
      </c>
      <c r="K26218" s="40">
        <v>0</v>
      </c>
    </row>
    <row r="26219" spans="1:11" x14ac:dyDescent="0.35">
      <c r="A26219">
        <v>99999</v>
      </c>
      <c r="B26219" t="s">
        <v>413</v>
      </c>
      <c r="C26219" s="70">
        <v>0</v>
      </c>
      <c r="D26219" s="70">
        <v>0</v>
      </c>
      <c r="E26219" s="71">
        <v>44865</v>
      </c>
      <c r="F26219" t="s">
        <v>1942</v>
      </c>
      <c r="G26219" t="s">
        <v>1907</v>
      </c>
      <c r="H26219" t="s">
        <v>1919</v>
      </c>
      <c r="I26219" t="s">
        <v>1919</v>
      </c>
      <c r="J26219" s="40">
        <v>13.6</v>
      </c>
      <c r="K26219" s="40">
        <v>0</v>
      </c>
    </row>
    <row r="26220" spans="1:11" x14ac:dyDescent="0.35">
      <c r="A26220">
        <v>99999</v>
      </c>
      <c r="B26220" t="s">
        <v>413</v>
      </c>
      <c r="C26220" s="70">
        <v>0</v>
      </c>
      <c r="D26220" s="70">
        <v>0</v>
      </c>
      <c r="E26220" s="71">
        <v>44865</v>
      </c>
      <c r="F26220" t="s">
        <v>1941</v>
      </c>
      <c r="G26220" t="s">
        <v>1907</v>
      </c>
      <c r="H26220" t="s">
        <v>1919</v>
      </c>
      <c r="J26220" s="40">
        <v>0</v>
      </c>
      <c r="K26220" s="40">
        <v>13.63</v>
      </c>
    </row>
    <row r="26221" spans="1:11" x14ac:dyDescent="0.35">
      <c r="A26221">
        <v>99999</v>
      </c>
      <c r="B26221" t="s">
        <v>413</v>
      </c>
      <c r="C26221" s="70">
        <v>0</v>
      </c>
      <c r="D26221" s="70">
        <v>0</v>
      </c>
      <c r="E26221" s="71">
        <v>44865</v>
      </c>
      <c r="F26221" t="s">
        <v>1940</v>
      </c>
      <c r="G26221" t="s">
        <v>1907</v>
      </c>
      <c r="H26221" t="s">
        <v>1919</v>
      </c>
      <c r="J26221" s="40">
        <v>0</v>
      </c>
      <c r="K26221" s="40">
        <v>0.01</v>
      </c>
    </row>
    <row r="26222" spans="1:11" x14ac:dyDescent="0.35">
      <c r="A26222">
        <v>99999</v>
      </c>
      <c r="B26222" t="s">
        <v>413</v>
      </c>
      <c r="C26222" s="70">
        <v>0</v>
      </c>
      <c r="D26222" s="70">
        <v>0</v>
      </c>
      <c r="E26222" s="71">
        <v>44865</v>
      </c>
      <c r="F26222" t="s">
        <v>1939</v>
      </c>
      <c r="G26222" t="s">
        <v>1907</v>
      </c>
      <c r="H26222" t="s">
        <v>1919</v>
      </c>
      <c r="I26222" t="s">
        <v>1919</v>
      </c>
      <c r="J26222" s="40">
        <v>0.14000000000000001</v>
      </c>
      <c r="K26222" s="40">
        <v>0</v>
      </c>
    </row>
    <row r="26223" spans="1:11" x14ac:dyDescent="0.35">
      <c r="A26223">
        <v>99999</v>
      </c>
      <c r="B26223" t="s">
        <v>413</v>
      </c>
      <c r="C26223" s="70">
        <v>0</v>
      </c>
      <c r="D26223" s="70">
        <v>0</v>
      </c>
      <c r="E26223" s="71">
        <v>44865</v>
      </c>
      <c r="F26223" t="s">
        <v>1938</v>
      </c>
      <c r="G26223" t="s">
        <v>1907</v>
      </c>
      <c r="H26223" t="s">
        <v>1919</v>
      </c>
      <c r="I26223" t="s">
        <v>1919</v>
      </c>
      <c r="J26223" s="40">
        <v>0</v>
      </c>
      <c r="K26223" s="40">
        <v>0.11</v>
      </c>
    </row>
    <row r="26224" spans="1:11" x14ac:dyDescent="0.35">
      <c r="A26224">
        <v>99999</v>
      </c>
      <c r="B26224" t="s">
        <v>413</v>
      </c>
      <c r="C26224" s="70">
        <v>0</v>
      </c>
      <c r="D26224" s="70">
        <v>0</v>
      </c>
      <c r="E26224" s="71">
        <v>44865</v>
      </c>
      <c r="F26224" t="s">
        <v>1937</v>
      </c>
      <c r="G26224" t="s">
        <v>1907</v>
      </c>
      <c r="H26224" t="s">
        <v>1919</v>
      </c>
      <c r="I26224" t="s">
        <v>1919</v>
      </c>
      <c r="J26224" s="40">
        <v>0.03</v>
      </c>
      <c r="K26224" s="40">
        <v>0</v>
      </c>
    </row>
    <row r="26225" spans="1:11" x14ac:dyDescent="0.35">
      <c r="A26225">
        <v>99999</v>
      </c>
      <c r="B26225" t="s">
        <v>413</v>
      </c>
      <c r="C26225" s="70">
        <v>0</v>
      </c>
      <c r="D26225" s="70">
        <v>0</v>
      </c>
      <c r="E26225" s="71">
        <v>44866</v>
      </c>
      <c r="F26225" t="s">
        <v>1936</v>
      </c>
      <c r="G26225" t="s">
        <v>1907</v>
      </c>
      <c r="H26225" t="s">
        <v>1919</v>
      </c>
      <c r="I26225" t="s">
        <v>1919</v>
      </c>
      <c r="J26225" s="40">
        <v>0.08</v>
      </c>
      <c r="K26225" s="40">
        <v>0</v>
      </c>
    </row>
    <row r="26226" spans="1:11" x14ac:dyDescent="0.35">
      <c r="A26226">
        <v>99999</v>
      </c>
      <c r="B26226" t="s">
        <v>413</v>
      </c>
      <c r="C26226" s="70">
        <v>0</v>
      </c>
      <c r="D26226" s="70">
        <v>0</v>
      </c>
      <c r="E26226" s="71">
        <v>44866</v>
      </c>
      <c r="F26226" t="s">
        <v>1935</v>
      </c>
      <c r="G26226" t="s">
        <v>1907</v>
      </c>
      <c r="H26226" t="s">
        <v>1934</v>
      </c>
      <c r="J26226" s="40">
        <v>0.08</v>
      </c>
      <c r="K26226" s="40">
        <v>0</v>
      </c>
    </row>
    <row r="26227" spans="1:11" x14ac:dyDescent="0.35">
      <c r="A26227">
        <v>99999</v>
      </c>
      <c r="B26227" t="s">
        <v>413</v>
      </c>
      <c r="C26227" s="70">
        <v>0</v>
      </c>
      <c r="D26227" s="70">
        <v>0</v>
      </c>
      <c r="E26227" s="71">
        <v>44866</v>
      </c>
      <c r="F26227" t="s">
        <v>1933</v>
      </c>
      <c r="G26227" t="s">
        <v>1907</v>
      </c>
      <c r="H26227" t="s">
        <v>1932</v>
      </c>
      <c r="J26227" s="40">
        <v>0</v>
      </c>
      <c r="K26227" s="40">
        <v>0.03</v>
      </c>
    </row>
    <row r="26228" spans="1:11" x14ac:dyDescent="0.35">
      <c r="A26228">
        <v>99999</v>
      </c>
      <c r="B26228" t="s">
        <v>413</v>
      </c>
      <c r="C26228" s="70">
        <v>0</v>
      </c>
      <c r="D26228" s="70">
        <v>0</v>
      </c>
      <c r="E26228" s="71">
        <v>44887</v>
      </c>
      <c r="F26228" t="s">
        <v>1931</v>
      </c>
      <c r="G26228" t="s">
        <v>1907</v>
      </c>
      <c r="H26228" t="s">
        <v>1930</v>
      </c>
      <c r="I26228" t="s">
        <v>1929</v>
      </c>
      <c r="J26228" s="40">
        <v>0.03</v>
      </c>
      <c r="K26228" s="40">
        <v>0</v>
      </c>
    </row>
    <row r="26229" spans="1:11" x14ac:dyDescent="0.35">
      <c r="A26229">
        <v>99999</v>
      </c>
      <c r="B26229" t="s">
        <v>413</v>
      </c>
      <c r="C26229" s="70">
        <v>0</v>
      </c>
      <c r="D26229" s="70">
        <v>0</v>
      </c>
      <c r="E26229" s="71">
        <v>44888</v>
      </c>
      <c r="F26229" t="s">
        <v>1928</v>
      </c>
      <c r="G26229" t="s">
        <v>1907</v>
      </c>
      <c r="H26229" t="s">
        <v>1927</v>
      </c>
      <c r="J26229" s="40">
        <v>0.01</v>
      </c>
      <c r="K26229" s="40">
        <v>0</v>
      </c>
    </row>
    <row r="26230" spans="1:11" x14ac:dyDescent="0.35">
      <c r="A26230">
        <v>99999</v>
      </c>
      <c r="B26230" t="s">
        <v>413</v>
      </c>
      <c r="C26230" s="70">
        <v>0</v>
      </c>
      <c r="D26230" s="70">
        <v>0</v>
      </c>
      <c r="E26230" s="71">
        <v>44895</v>
      </c>
      <c r="F26230" t="s">
        <v>1926</v>
      </c>
      <c r="G26230" t="s">
        <v>1912</v>
      </c>
      <c r="H26230" t="s">
        <v>1916</v>
      </c>
      <c r="J26230" s="40">
        <v>-0.12</v>
      </c>
      <c r="K26230" s="40">
        <v>0</v>
      </c>
    </row>
    <row r="26231" spans="1:11" x14ac:dyDescent="0.35">
      <c r="A26231">
        <v>99999</v>
      </c>
      <c r="B26231" t="s">
        <v>413</v>
      </c>
      <c r="C26231" s="70">
        <v>0</v>
      </c>
      <c r="D26231" s="70">
        <v>0</v>
      </c>
      <c r="E26231" s="71">
        <v>44895</v>
      </c>
      <c r="F26231" t="s">
        <v>1925</v>
      </c>
      <c r="G26231" t="s">
        <v>1907</v>
      </c>
      <c r="H26231" t="s">
        <v>1916</v>
      </c>
      <c r="J26231" s="40">
        <v>0</v>
      </c>
      <c r="K26231" s="40">
        <v>14.12</v>
      </c>
    </row>
    <row r="26232" spans="1:11" x14ac:dyDescent="0.35">
      <c r="A26232">
        <v>99999</v>
      </c>
      <c r="B26232" t="s">
        <v>413</v>
      </c>
      <c r="C26232" s="70">
        <v>0</v>
      </c>
      <c r="D26232" s="70">
        <v>0</v>
      </c>
      <c r="E26232" s="71">
        <v>44895</v>
      </c>
      <c r="F26232" t="s">
        <v>1924</v>
      </c>
      <c r="G26232" t="s">
        <v>1907</v>
      </c>
      <c r="H26232" t="s">
        <v>1916</v>
      </c>
      <c r="J26232" s="40">
        <v>14.24</v>
      </c>
      <c r="K26232" s="40">
        <v>0</v>
      </c>
    </row>
    <row r="26233" spans="1:11" x14ac:dyDescent="0.35">
      <c r="A26233">
        <v>99999</v>
      </c>
      <c r="B26233" t="s">
        <v>413</v>
      </c>
      <c r="C26233" s="70">
        <v>0</v>
      </c>
      <c r="D26233" s="70">
        <v>0</v>
      </c>
      <c r="E26233" s="71">
        <v>44895</v>
      </c>
      <c r="F26233" t="s">
        <v>1923</v>
      </c>
      <c r="G26233" t="s">
        <v>1907</v>
      </c>
      <c r="H26233" t="s">
        <v>1916</v>
      </c>
      <c r="J26233" s="40">
        <v>0</v>
      </c>
      <c r="K26233" s="40">
        <v>40.57</v>
      </c>
    </row>
    <row r="26234" spans="1:11" x14ac:dyDescent="0.35">
      <c r="A26234">
        <v>99999</v>
      </c>
      <c r="B26234" t="s">
        <v>413</v>
      </c>
      <c r="C26234" s="70">
        <v>0</v>
      </c>
      <c r="D26234" s="70">
        <v>0</v>
      </c>
      <c r="E26234" s="71">
        <v>44895</v>
      </c>
      <c r="F26234" t="s">
        <v>1922</v>
      </c>
      <c r="G26234" t="s">
        <v>1907</v>
      </c>
      <c r="H26234" t="s">
        <v>1916</v>
      </c>
      <c r="J26234" s="40">
        <v>40.69</v>
      </c>
      <c r="K26234" s="40">
        <v>0</v>
      </c>
    </row>
    <row r="26235" spans="1:11" x14ac:dyDescent="0.35">
      <c r="A26235">
        <v>99999</v>
      </c>
      <c r="B26235" t="s">
        <v>413</v>
      </c>
      <c r="C26235" s="70">
        <v>0</v>
      </c>
      <c r="D26235" s="70">
        <v>0</v>
      </c>
      <c r="E26235" s="71">
        <v>44895</v>
      </c>
      <c r="F26235" t="s">
        <v>1921</v>
      </c>
      <c r="G26235" t="s">
        <v>1907</v>
      </c>
      <c r="H26235" t="s">
        <v>1919</v>
      </c>
      <c r="J26235" s="40">
        <v>0</v>
      </c>
      <c r="K26235" s="40">
        <v>8.4600000000000009</v>
      </c>
    </row>
    <row r="26236" spans="1:11" x14ac:dyDescent="0.35">
      <c r="A26236">
        <v>99999</v>
      </c>
      <c r="B26236" t="s">
        <v>413</v>
      </c>
      <c r="C26236" s="70">
        <v>0</v>
      </c>
      <c r="D26236" s="70">
        <v>0</v>
      </c>
      <c r="E26236" s="71">
        <v>44895</v>
      </c>
      <c r="F26236" t="s">
        <v>1920</v>
      </c>
      <c r="G26236" t="s">
        <v>1907</v>
      </c>
      <c r="H26236" t="s">
        <v>1919</v>
      </c>
      <c r="J26236" s="40">
        <v>8.43</v>
      </c>
      <c r="K26236" s="40">
        <v>0</v>
      </c>
    </row>
    <row r="26237" spans="1:11" x14ac:dyDescent="0.35">
      <c r="A26237">
        <v>99999</v>
      </c>
      <c r="B26237" t="s">
        <v>413</v>
      </c>
      <c r="C26237" s="70">
        <v>0</v>
      </c>
      <c r="D26237" s="70">
        <v>0</v>
      </c>
      <c r="E26237" s="71">
        <v>44895</v>
      </c>
      <c r="F26237" t="s">
        <v>1918</v>
      </c>
      <c r="G26237" t="s">
        <v>1907</v>
      </c>
      <c r="H26237" t="s">
        <v>1916</v>
      </c>
      <c r="J26237" s="40">
        <v>0</v>
      </c>
      <c r="K26237" s="40">
        <v>775.21</v>
      </c>
    </row>
    <row r="26238" spans="1:11" x14ac:dyDescent="0.35">
      <c r="A26238">
        <v>99999</v>
      </c>
      <c r="B26238" t="s">
        <v>413</v>
      </c>
      <c r="C26238" s="70">
        <v>0</v>
      </c>
      <c r="D26238" s="70">
        <v>0</v>
      </c>
      <c r="E26238" s="71">
        <v>44895</v>
      </c>
      <c r="F26238" t="s">
        <v>1917</v>
      </c>
      <c r="G26238" t="s">
        <v>1907</v>
      </c>
      <c r="H26238" t="s">
        <v>1916</v>
      </c>
      <c r="J26238" s="40">
        <v>775.36</v>
      </c>
      <c r="K26238" s="40">
        <v>0</v>
      </c>
    </row>
    <row r="26239" spans="1:11" x14ac:dyDescent="0.35">
      <c r="A26239">
        <v>99999</v>
      </c>
      <c r="B26239" t="s">
        <v>413</v>
      </c>
      <c r="C26239" s="70">
        <v>0</v>
      </c>
      <c r="D26239" s="70">
        <v>0</v>
      </c>
      <c r="E26239" s="71">
        <v>44895</v>
      </c>
      <c r="F26239" t="s">
        <v>1915</v>
      </c>
      <c r="G26239" t="s">
        <v>1907</v>
      </c>
      <c r="H26239" t="s">
        <v>1914</v>
      </c>
      <c r="J26239" s="40">
        <v>0</v>
      </c>
      <c r="K26239" s="40">
        <v>0.04</v>
      </c>
    </row>
    <row r="26240" spans="1:11" x14ac:dyDescent="0.35">
      <c r="A26240">
        <v>99999</v>
      </c>
      <c r="B26240" t="s">
        <v>413</v>
      </c>
      <c r="C26240" s="70">
        <v>0</v>
      </c>
      <c r="D26240" s="70">
        <v>0</v>
      </c>
      <c r="E26240" s="71">
        <v>44926</v>
      </c>
      <c r="F26240" t="s">
        <v>1913</v>
      </c>
      <c r="G26240" t="s">
        <v>1912</v>
      </c>
      <c r="H26240" t="s">
        <v>1911</v>
      </c>
      <c r="I26240" t="s">
        <v>1911</v>
      </c>
      <c r="J26240" s="40">
        <v>-0.45</v>
      </c>
      <c r="K26240" s="40">
        <v>0</v>
      </c>
    </row>
    <row r="26241" spans="1:12" x14ac:dyDescent="0.35">
      <c r="A26241">
        <v>99999</v>
      </c>
      <c r="B26241" t="s">
        <v>413</v>
      </c>
      <c r="C26241" s="70">
        <v>0</v>
      </c>
      <c r="D26241" s="70">
        <v>0</v>
      </c>
      <c r="E26241" s="71">
        <v>44926</v>
      </c>
      <c r="F26241" t="s">
        <v>1910</v>
      </c>
      <c r="G26241" t="s">
        <v>1907</v>
      </c>
      <c r="H26241" t="s">
        <v>1909</v>
      </c>
      <c r="J26241" s="40">
        <v>0.37</v>
      </c>
      <c r="K26241" s="40">
        <v>0</v>
      </c>
    </row>
    <row r="26242" spans="1:12" x14ac:dyDescent="0.35">
      <c r="A26242">
        <v>99999</v>
      </c>
      <c r="B26242" t="s">
        <v>413</v>
      </c>
      <c r="C26242" s="70">
        <v>0</v>
      </c>
      <c r="D26242" s="70">
        <v>0</v>
      </c>
      <c r="E26242" s="71">
        <v>44926</v>
      </c>
      <c r="F26242" t="s">
        <v>1908</v>
      </c>
      <c r="G26242" t="s">
        <v>1907</v>
      </c>
      <c r="J26242" s="40">
        <v>0</v>
      </c>
      <c r="K26242" s="40">
        <v>0</v>
      </c>
    </row>
    <row r="26245" spans="1:12" x14ac:dyDescent="0.35">
      <c r="J26245" s="40">
        <f>SUBTOTAL(9,J2:J26244)</f>
        <v>199793029.30999929</v>
      </c>
      <c r="K26245" s="40">
        <f>SUBTOTAL(9,K2:K26244)</f>
        <v>199793029.31000027</v>
      </c>
      <c r="L26245" s="29">
        <f>D15790+J26245-K26245</f>
        <v>-701031.35000097752</v>
      </c>
    </row>
  </sheetData>
  <autoFilter ref="A1:K26242" xr:uid="{F3AE6D56-4295-4DCF-A7CF-BCD9D8F6A5FE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81FD-7736-4C9B-A371-AA92E2F28B46}">
  <dimension ref="B1:E246"/>
  <sheetViews>
    <sheetView workbookViewId="0"/>
  </sheetViews>
  <sheetFormatPr defaultRowHeight="14.5" x14ac:dyDescent="0.35"/>
  <sheetData>
    <row r="1" spans="2:5" x14ac:dyDescent="0.35">
      <c r="B1" t="s">
        <v>20027</v>
      </c>
      <c r="C1" t="s">
        <v>20028</v>
      </c>
      <c r="D1" t="s">
        <v>20020</v>
      </c>
      <c r="E1" t="s">
        <v>20029</v>
      </c>
    </row>
    <row r="2" spans="2:5" x14ac:dyDescent="0.35">
      <c r="B2" t="s">
        <v>20030</v>
      </c>
      <c r="C2" t="s">
        <v>20031</v>
      </c>
      <c r="D2">
        <v>44562</v>
      </c>
      <c r="E2">
        <v>3.11</v>
      </c>
    </row>
    <row r="3" spans="2:5" x14ac:dyDescent="0.35">
      <c r="B3" t="s">
        <v>20030</v>
      </c>
      <c r="C3" t="s">
        <v>20031</v>
      </c>
      <c r="D3">
        <v>44564</v>
      </c>
      <c r="E3">
        <v>3.0920000000000001</v>
      </c>
    </row>
    <row r="4" spans="2:5" x14ac:dyDescent="0.35">
      <c r="B4" t="s">
        <v>20030</v>
      </c>
      <c r="C4" t="s">
        <v>20031</v>
      </c>
      <c r="D4">
        <v>44565</v>
      </c>
      <c r="E4">
        <v>3.0939999999999999</v>
      </c>
    </row>
    <row r="5" spans="2:5" x14ac:dyDescent="0.35">
      <c r="B5" t="s">
        <v>20030</v>
      </c>
      <c r="C5" t="s">
        <v>20031</v>
      </c>
      <c r="D5">
        <v>44566</v>
      </c>
      <c r="E5">
        <v>3.093</v>
      </c>
    </row>
    <row r="6" spans="2:5" x14ac:dyDescent="0.35">
      <c r="B6" t="s">
        <v>20030</v>
      </c>
      <c r="C6" t="s">
        <v>20031</v>
      </c>
      <c r="D6">
        <v>44567</v>
      </c>
      <c r="E6">
        <v>3.109</v>
      </c>
    </row>
    <row r="7" spans="2:5" x14ac:dyDescent="0.35">
      <c r="B7" t="s">
        <v>20030</v>
      </c>
      <c r="C7" t="s">
        <v>20031</v>
      </c>
      <c r="D7">
        <v>44568</v>
      </c>
      <c r="E7">
        <v>3.109</v>
      </c>
    </row>
    <row r="8" spans="2:5" x14ac:dyDescent="0.35">
      <c r="B8" t="s">
        <v>20030</v>
      </c>
      <c r="C8" t="s">
        <v>20031</v>
      </c>
      <c r="D8">
        <v>44571</v>
      </c>
      <c r="E8">
        <v>3.1160000000000001</v>
      </c>
    </row>
    <row r="9" spans="2:5" x14ac:dyDescent="0.35">
      <c r="B9" t="s">
        <v>20030</v>
      </c>
      <c r="C9" t="s">
        <v>20031</v>
      </c>
      <c r="D9">
        <v>44572</v>
      </c>
      <c r="E9">
        <v>3.1269999999999998</v>
      </c>
    </row>
    <row r="10" spans="2:5" x14ac:dyDescent="0.35">
      <c r="B10" t="s">
        <v>20030</v>
      </c>
      <c r="C10" t="s">
        <v>20031</v>
      </c>
      <c r="D10">
        <v>44573</v>
      </c>
      <c r="E10">
        <v>3.1120000000000001</v>
      </c>
    </row>
    <row r="11" spans="2:5" x14ac:dyDescent="0.35">
      <c r="B11" t="s">
        <v>20030</v>
      </c>
      <c r="C11" t="s">
        <v>20031</v>
      </c>
      <c r="D11">
        <v>44574</v>
      </c>
      <c r="E11">
        <v>3.117</v>
      </c>
    </row>
    <row r="12" spans="2:5" x14ac:dyDescent="0.35">
      <c r="B12" t="s">
        <v>20030</v>
      </c>
      <c r="C12" t="s">
        <v>20031</v>
      </c>
      <c r="D12">
        <v>44575</v>
      </c>
      <c r="E12">
        <v>3.1110000000000002</v>
      </c>
    </row>
    <row r="13" spans="2:5" x14ac:dyDescent="0.35">
      <c r="B13" t="s">
        <v>20030</v>
      </c>
      <c r="C13" t="s">
        <v>20031</v>
      </c>
      <c r="D13">
        <v>44578</v>
      </c>
      <c r="E13">
        <v>3.105</v>
      </c>
    </row>
    <row r="14" spans="2:5" x14ac:dyDescent="0.35">
      <c r="B14" t="s">
        <v>20030</v>
      </c>
      <c r="C14" t="s">
        <v>20031</v>
      </c>
      <c r="D14">
        <v>44579</v>
      </c>
      <c r="E14">
        <v>3.1240000000000001</v>
      </c>
    </row>
    <row r="15" spans="2:5" x14ac:dyDescent="0.35">
      <c r="B15" t="s">
        <v>20030</v>
      </c>
      <c r="C15" t="s">
        <v>20031</v>
      </c>
      <c r="D15">
        <v>44580</v>
      </c>
      <c r="E15">
        <v>3.125</v>
      </c>
    </row>
    <row r="16" spans="2:5" x14ac:dyDescent="0.35">
      <c r="B16" t="s">
        <v>20030</v>
      </c>
      <c r="C16" t="s">
        <v>20031</v>
      </c>
      <c r="D16">
        <v>44581</v>
      </c>
      <c r="E16">
        <v>3.1339999999999999</v>
      </c>
    </row>
    <row r="17" spans="2:5" x14ac:dyDescent="0.35">
      <c r="B17" t="s">
        <v>20030</v>
      </c>
      <c r="C17" t="s">
        <v>20031</v>
      </c>
      <c r="D17">
        <v>44582</v>
      </c>
      <c r="E17">
        <v>3.14</v>
      </c>
    </row>
    <row r="18" spans="2:5" x14ac:dyDescent="0.35">
      <c r="B18" t="s">
        <v>20030</v>
      </c>
      <c r="C18" t="s">
        <v>20031</v>
      </c>
      <c r="D18">
        <v>44585</v>
      </c>
      <c r="E18">
        <v>3.1669999999999998</v>
      </c>
    </row>
    <row r="19" spans="2:5" x14ac:dyDescent="0.35">
      <c r="B19" t="s">
        <v>20030</v>
      </c>
      <c r="C19" t="s">
        <v>20031</v>
      </c>
      <c r="D19">
        <v>44586</v>
      </c>
      <c r="E19">
        <v>3.1829999999999998</v>
      </c>
    </row>
    <row r="20" spans="2:5" x14ac:dyDescent="0.35">
      <c r="B20" t="s">
        <v>20030</v>
      </c>
      <c r="C20" t="s">
        <v>20031</v>
      </c>
      <c r="D20">
        <v>44587</v>
      </c>
      <c r="E20">
        <v>3.1760000000000002</v>
      </c>
    </row>
    <row r="21" spans="2:5" x14ac:dyDescent="0.35">
      <c r="B21" t="s">
        <v>20030</v>
      </c>
      <c r="C21" t="s">
        <v>20031</v>
      </c>
      <c r="D21">
        <v>44588</v>
      </c>
      <c r="E21">
        <v>3.1960000000000002</v>
      </c>
    </row>
    <row r="22" spans="2:5" x14ac:dyDescent="0.35">
      <c r="B22" t="s">
        <v>20030</v>
      </c>
      <c r="C22" t="s">
        <v>20031</v>
      </c>
      <c r="D22">
        <v>44589</v>
      </c>
      <c r="E22">
        <v>3.1960000000000002</v>
      </c>
    </row>
    <row r="23" spans="2:5" x14ac:dyDescent="0.35">
      <c r="B23" t="s">
        <v>20030</v>
      </c>
      <c r="C23" t="s">
        <v>20031</v>
      </c>
      <c r="D23">
        <v>44592</v>
      </c>
      <c r="E23">
        <v>3.1949999999999998</v>
      </c>
    </row>
    <row r="24" spans="2:5" x14ac:dyDescent="0.35">
      <c r="B24" t="s">
        <v>20030</v>
      </c>
      <c r="C24" t="s">
        <v>20031</v>
      </c>
      <c r="D24">
        <v>44593</v>
      </c>
      <c r="E24">
        <v>3.169</v>
      </c>
    </row>
    <row r="25" spans="2:5" x14ac:dyDescent="0.35">
      <c r="B25" t="s">
        <v>20030</v>
      </c>
      <c r="C25" t="s">
        <v>20031</v>
      </c>
      <c r="D25">
        <v>44594</v>
      </c>
      <c r="E25">
        <v>3.16</v>
      </c>
    </row>
    <row r="26" spans="2:5" x14ac:dyDescent="0.35">
      <c r="B26" t="s">
        <v>20030</v>
      </c>
      <c r="C26" t="s">
        <v>20031</v>
      </c>
      <c r="D26">
        <v>44595</v>
      </c>
      <c r="E26">
        <v>3.1859999999999999</v>
      </c>
    </row>
    <row r="27" spans="2:5" x14ac:dyDescent="0.35">
      <c r="B27" t="s">
        <v>20030</v>
      </c>
      <c r="C27" t="s">
        <v>20031</v>
      </c>
      <c r="D27">
        <v>44596</v>
      </c>
      <c r="E27">
        <v>3.1989999999999998</v>
      </c>
    </row>
    <row r="28" spans="2:5" x14ac:dyDescent="0.35">
      <c r="B28" t="s">
        <v>20030</v>
      </c>
      <c r="C28" t="s">
        <v>20031</v>
      </c>
      <c r="D28">
        <v>44599</v>
      </c>
      <c r="E28">
        <v>3.1949999999999998</v>
      </c>
    </row>
    <row r="29" spans="2:5" x14ac:dyDescent="0.35">
      <c r="B29" t="s">
        <v>20030</v>
      </c>
      <c r="C29" t="s">
        <v>20031</v>
      </c>
      <c r="D29">
        <v>44600</v>
      </c>
      <c r="E29">
        <v>3.2240000000000002</v>
      </c>
    </row>
    <row r="30" spans="2:5" x14ac:dyDescent="0.35">
      <c r="B30" t="s">
        <v>20030</v>
      </c>
      <c r="C30" t="s">
        <v>20031</v>
      </c>
      <c r="D30">
        <v>44601</v>
      </c>
      <c r="E30">
        <v>3.2160000000000002</v>
      </c>
    </row>
    <row r="31" spans="2:5" x14ac:dyDescent="0.35">
      <c r="B31" t="s">
        <v>20030</v>
      </c>
      <c r="C31" t="s">
        <v>20031</v>
      </c>
      <c r="D31">
        <v>44602</v>
      </c>
      <c r="E31">
        <v>3.2210000000000001</v>
      </c>
    </row>
    <row r="32" spans="2:5" x14ac:dyDescent="0.35">
      <c r="B32" t="s">
        <v>20030</v>
      </c>
      <c r="C32" t="s">
        <v>20031</v>
      </c>
      <c r="D32">
        <v>44603</v>
      </c>
      <c r="E32">
        <v>3.2349999999999999</v>
      </c>
    </row>
    <row r="33" spans="2:5" x14ac:dyDescent="0.35">
      <c r="B33" t="s">
        <v>20030</v>
      </c>
      <c r="C33" t="s">
        <v>20031</v>
      </c>
      <c r="D33">
        <v>44606</v>
      </c>
      <c r="E33">
        <v>3.262</v>
      </c>
    </row>
    <row r="34" spans="2:5" x14ac:dyDescent="0.35">
      <c r="B34" t="s">
        <v>20030</v>
      </c>
      <c r="C34" t="s">
        <v>20031</v>
      </c>
      <c r="D34">
        <v>44607</v>
      </c>
      <c r="E34">
        <v>3.2250000000000001</v>
      </c>
    </row>
    <row r="35" spans="2:5" x14ac:dyDescent="0.35">
      <c r="B35" t="s">
        <v>20030</v>
      </c>
      <c r="C35" t="s">
        <v>20031</v>
      </c>
      <c r="D35">
        <v>44608</v>
      </c>
      <c r="E35">
        <v>3.1829999999999998</v>
      </c>
    </row>
    <row r="36" spans="2:5" x14ac:dyDescent="0.35">
      <c r="B36" t="s">
        <v>20030</v>
      </c>
      <c r="C36" t="s">
        <v>20031</v>
      </c>
      <c r="D36">
        <v>44609</v>
      </c>
      <c r="E36">
        <v>3.1890000000000001</v>
      </c>
    </row>
    <row r="37" spans="2:5" x14ac:dyDescent="0.35">
      <c r="B37" t="s">
        <v>20030</v>
      </c>
      <c r="C37" t="s">
        <v>20031</v>
      </c>
      <c r="D37">
        <v>44610</v>
      </c>
      <c r="E37">
        <v>3.1930000000000001</v>
      </c>
    </row>
    <row r="38" spans="2:5" x14ac:dyDescent="0.35">
      <c r="B38" t="s">
        <v>20030</v>
      </c>
      <c r="C38" t="s">
        <v>20031</v>
      </c>
      <c r="D38">
        <v>44613</v>
      </c>
      <c r="E38">
        <v>3.21</v>
      </c>
    </row>
    <row r="39" spans="2:5" x14ac:dyDescent="0.35">
      <c r="B39" t="s">
        <v>20030</v>
      </c>
      <c r="C39" t="s">
        <v>20031</v>
      </c>
      <c r="D39">
        <v>44614</v>
      </c>
      <c r="E39">
        <v>3.2189999999999999</v>
      </c>
    </row>
    <row r="40" spans="2:5" x14ac:dyDescent="0.35">
      <c r="B40" t="s">
        <v>20030</v>
      </c>
      <c r="C40" t="s">
        <v>20031</v>
      </c>
      <c r="D40">
        <v>44615</v>
      </c>
      <c r="E40">
        <v>3.2229999999999999</v>
      </c>
    </row>
    <row r="41" spans="2:5" x14ac:dyDescent="0.35">
      <c r="B41" t="s">
        <v>20030</v>
      </c>
      <c r="C41" t="s">
        <v>20031</v>
      </c>
      <c r="D41">
        <v>44616</v>
      </c>
      <c r="E41">
        <v>3.2709999999999999</v>
      </c>
    </row>
    <row r="42" spans="2:5" x14ac:dyDescent="0.35">
      <c r="B42" t="s">
        <v>20030</v>
      </c>
      <c r="C42" t="s">
        <v>20031</v>
      </c>
      <c r="D42">
        <v>44617</v>
      </c>
      <c r="E42">
        <v>3.2589999999999999</v>
      </c>
    </row>
    <row r="43" spans="2:5" x14ac:dyDescent="0.35">
      <c r="B43" t="s">
        <v>20030</v>
      </c>
      <c r="C43" t="s">
        <v>20031</v>
      </c>
      <c r="D43">
        <v>44620</v>
      </c>
      <c r="E43">
        <v>3.238</v>
      </c>
    </row>
    <row r="44" spans="2:5" x14ac:dyDescent="0.35">
      <c r="B44" t="s">
        <v>20030</v>
      </c>
      <c r="C44" t="s">
        <v>20031</v>
      </c>
      <c r="D44">
        <v>44621</v>
      </c>
      <c r="E44">
        <v>3.23</v>
      </c>
    </row>
    <row r="45" spans="2:5" x14ac:dyDescent="0.35">
      <c r="B45" t="s">
        <v>20030</v>
      </c>
      <c r="C45" t="s">
        <v>20031</v>
      </c>
      <c r="D45">
        <v>44622</v>
      </c>
      <c r="E45">
        <v>3.2330000000000001</v>
      </c>
    </row>
    <row r="46" spans="2:5" x14ac:dyDescent="0.35">
      <c r="B46" t="s">
        <v>20030</v>
      </c>
      <c r="C46" t="s">
        <v>20031</v>
      </c>
      <c r="D46">
        <v>44623</v>
      </c>
      <c r="E46">
        <v>3.24</v>
      </c>
    </row>
    <row r="47" spans="2:5" x14ac:dyDescent="0.35">
      <c r="B47" t="s">
        <v>20030</v>
      </c>
      <c r="C47" t="s">
        <v>20031</v>
      </c>
      <c r="D47">
        <v>44624</v>
      </c>
      <c r="E47">
        <v>3.2450000000000001</v>
      </c>
    </row>
    <row r="48" spans="2:5" x14ac:dyDescent="0.35">
      <c r="B48" t="s">
        <v>20030</v>
      </c>
      <c r="C48" t="s">
        <v>20031</v>
      </c>
      <c r="D48">
        <v>44627</v>
      </c>
      <c r="E48">
        <v>3.282</v>
      </c>
    </row>
    <row r="49" spans="2:5" x14ac:dyDescent="0.35">
      <c r="B49" t="s">
        <v>20030</v>
      </c>
      <c r="C49" t="s">
        <v>20031</v>
      </c>
      <c r="D49">
        <v>44628</v>
      </c>
      <c r="E49">
        <v>3.3</v>
      </c>
    </row>
    <row r="50" spans="2:5" x14ac:dyDescent="0.35">
      <c r="B50" t="s">
        <v>20030</v>
      </c>
      <c r="C50" t="s">
        <v>20031</v>
      </c>
      <c r="D50">
        <v>44629</v>
      </c>
      <c r="E50">
        <v>3.2839999999999998</v>
      </c>
    </row>
    <row r="51" spans="2:5" x14ac:dyDescent="0.35">
      <c r="B51" t="s">
        <v>20030</v>
      </c>
      <c r="C51" t="s">
        <v>20031</v>
      </c>
      <c r="D51">
        <v>44630</v>
      </c>
      <c r="E51">
        <v>3.2709999999999999</v>
      </c>
    </row>
    <row r="52" spans="2:5" x14ac:dyDescent="0.35">
      <c r="B52" t="s">
        <v>20030</v>
      </c>
      <c r="C52" t="s">
        <v>20031</v>
      </c>
      <c r="D52">
        <v>44631</v>
      </c>
      <c r="E52">
        <v>3.2639999999999998</v>
      </c>
    </row>
    <row r="53" spans="2:5" x14ac:dyDescent="0.35">
      <c r="B53" t="s">
        <v>20030</v>
      </c>
      <c r="C53" t="s">
        <v>20031</v>
      </c>
      <c r="D53">
        <v>44634</v>
      </c>
      <c r="E53">
        <v>3.2679999999999998</v>
      </c>
    </row>
    <row r="54" spans="2:5" x14ac:dyDescent="0.35">
      <c r="B54" t="s">
        <v>20030</v>
      </c>
      <c r="C54" t="s">
        <v>20031</v>
      </c>
      <c r="D54">
        <v>44635</v>
      </c>
      <c r="E54">
        <v>3.2869999999999999</v>
      </c>
    </row>
    <row r="55" spans="2:5" x14ac:dyDescent="0.35">
      <c r="B55" t="s">
        <v>20030</v>
      </c>
      <c r="C55" t="s">
        <v>20031</v>
      </c>
      <c r="D55">
        <v>44636</v>
      </c>
      <c r="E55">
        <v>3.2629999999999999</v>
      </c>
    </row>
    <row r="56" spans="2:5" x14ac:dyDescent="0.35">
      <c r="B56" t="s">
        <v>20030</v>
      </c>
      <c r="C56" t="s">
        <v>20031</v>
      </c>
      <c r="D56">
        <v>44641</v>
      </c>
      <c r="E56">
        <v>3.2389999999999999</v>
      </c>
    </row>
    <row r="57" spans="2:5" x14ac:dyDescent="0.35">
      <c r="B57" t="s">
        <v>20030</v>
      </c>
      <c r="C57" t="s">
        <v>20031</v>
      </c>
      <c r="D57">
        <v>44642</v>
      </c>
      <c r="E57">
        <v>3.2250000000000001</v>
      </c>
    </row>
    <row r="58" spans="2:5" x14ac:dyDescent="0.35">
      <c r="B58" t="s">
        <v>20030</v>
      </c>
      <c r="C58" t="s">
        <v>20031</v>
      </c>
      <c r="D58">
        <v>44643</v>
      </c>
      <c r="E58">
        <v>3.2309999999999999</v>
      </c>
    </row>
    <row r="59" spans="2:5" x14ac:dyDescent="0.35">
      <c r="B59" t="s">
        <v>20030</v>
      </c>
      <c r="C59" t="s">
        <v>20031</v>
      </c>
      <c r="D59">
        <v>44644</v>
      </c>
      <c r="E59">
        <v>3.2210000000000001</v>
      </c>
    </row>
    <row r="60" spans="2:5" x14ac:dyDescent="0.35">
      <c r="B60" t="s">
        <v>20030</v>
      </c>
      <c r="C60" t="s">
        <v>20031</v>
      </c>
      <c r="D60">
        <v>44645</v>
      </c>
      <c r="E60">
        <v>3.2229999999999999</v>
      </c>
    </row>
    <row r="61" spans="2:5" x14ac:dyDescent="0.35">
      <c r="B61" t="s">
        <v>20030</v>
      </c>
      <c r="C61" t="s">
        <v>20031</v>
      </c>
      <c r="D61">
        <v>44648</v>
      </c>
      <c r="E61">
        <v>3.222</v>
      </c>
    </row>
    <row r="62" spans="2:5" x14ac:dyDescent="0.35">
      <c r="B62" t="s">
        <v>20030</v>
      </c>
      <c r="C62" t="s">
        <v>20031</v>
      </c>
      <c r="D62">
        <v>44649</v>
      </c>
      <c r="E62">
        <v>3.2170000000000001</v>
      </c>
    </row>
    <row r="63" spans="2:5" x14ac:dyDescent="0.35">
      <c r="B63" t="s">
        <v>20030</v>
      </c>
      <c r="C63" t="s">
        <v>20031</v>
      </c>
      <c r="D63">
        <v>44650</v>
      </c>
      <c r="E63">
        <v>3.1880000000000002</v>
      </c>
    </row>
    <row r="64" spans="2:5" x14ac:dyDescent="0.35">
      <c r="B64" t="s">
        <v>20030</v>
      </c>
      <c r="C64" t="s">
        <v>20031</v>
      </c>
      <c r="D64">
        <v>44651</v>
      </c>
      <c r="E64">
        <v>3.1760000000000002</v>
      </c>
    </row>
    <row r="65" spans="2:5" x14ac:dyDescent="0.35">
      <c r="B65" t="s">
        <v>20030</v>
      </c>
      <c r="C65" t="s">
        <v>20031</v>
      </c>
      <c r="D65">
        <v>44652</v>
      </c>
      <c r="E65">
        <v>3.2029999999999998</v>
      </c>
    </row>
    <row r="66" spans="2:5" x14ac:dyDescent="0.35">
      <c r="B66" t="s">
        <v>20030</v>
      </c>
      <c r="C66" t="s">
        <v>20031</v>
      </c>
      <c r="D66">
        <v>44655</v>
      </c>
      <c r="E66">
        <v>3.2090000000000001</v>
      </c>
    </row>
    <row r="67" spans="2:5" x14ac:dyDescent="0.35">
      <c r="B67" t="s">
        <v>20030</v>
      </c>
      <c r="C67" t="s">
        <v>20031</v>
      </c>
      <c r="D67">
        <v>44656</v>
      </c>
      <c r="E67">
        <v>3.2050000000000001</v>
      </c>
    </row>
    <row r="68" spans="2:5" x14ac:dyDescent="0.35">
      <c r="B68" t="s">
        <v>20030</v>
      </c>
      <c r="C68" t="s">
        <v>20031</v>
      </c>
      <c r="D68">
        <v>44657</v>
      </c>
      <c r="E68">
        <v>3.2250000000000001</v>
      </c>
    </row>
    <row r="69" spans="2:5" x14ac:dyDescent="0.35">
      <c r="B69" t="s">
        <v>20030</v>
      </c>
      <c r="C69" t="s">
        <v>20031</v>
      </c>
      <c r="D69">
        <v>44658</v>
      </c>
      <c r="E69">
        <v>3.2280000000000002</v>
      </c>
    </row>
    <row r="70" spans="2:5" x14ac:dyDescent="0.35">
      <c r="B70" t="s">
        <v>20030</v>
      </c>
      <c r="C70" t="s">
        <v>20031</v>
      </c>
      <c r="D70">
        <v>44659</v>
      </c>
      <c r="E70">
        <v>3.2250000000000001</v>
      </c>
    </row>
    <row r="71" spans="2:5" x14ac:dyDescent="0.35">
      <c r="B71" t="s">
        <v>20030</v>
      </c>
      <c r="C71" t="s">
        <v>20031</v>
      </c>
      <c r="D71">
        <v>44662</v>
      </c>
      <c r="E71">
        <v>3.2109999999999999</v>
      </c>
    </row>
    <row r="72" spans="2:5" x14ac:dyDescent="0.35">
      <c r="B72" t="s">
        <v>20030</v>
      </c>
      <c r="C72" t="s">
        <v>20031</v>
      </c>
      <c r="D72">
        <v>44663</v>
      </c>
      <c r="E72">
        <v>3.2149999999999999</v>
      </c>
    </row>
    <row r="73" spans="2:5" x14ac:dyDescent="0.35">
      <c r="B73" t="s">
        <v>20030</v>
      </c>
      <c r="C73" t="s">
        <v>20031</v>
      </c>
      <c r="D73">
        <v>44664</v>
      </c>
      <c r="E73">
        <v>3.2069999999999999</v>
      </c>
    </row>
    <row r="74" spans="2:5" x14ac:dyDescent="0.35">
      <c r="B74" t="s">
        <v>20030</v>
      </c>
      <c r="C74" t="s">
        <v>20031</v>
      </c>
      <c r="D74">
        <v>44665</v>
      </c>
      <c r="E74">
        <v>3.1989999999999998</v>
      </c>
    </row>
    <row r="75" spans="2:5" x14ac:dyDescent="0.35">
      <c r="B75" t="s">
        <v>20030</v>
      </c>
      <c r="C75" t="s">
        <v>20031</v>
      </c>
      <c r="D75">
        <v>44670</v>
      </c>
      <c r="E75">
        <v>3.2360000000000002</v>
      </c>
    </row>
    <row r="76" spans="2:5" x14ac:dyDescent="0.35">
      <c r="B76" t="s">
        <v>20030</v>
      </c>
      <c r="C76" t="s">
        <v>20031</v>
      </c>
      <c r="D76">
        <v>44671</v>
      </c>
      <c r="E76">
        <v>3.2349999999999999</v>
      </c>
    </row>
    <row r="77" spans="2:5" x14ac:dyDescent="0.35">
      <c r="B77" t="s">
        <v>20030</v>
      </c>
      <c r="C77" t="s">
        <v>20031</v>
      </c>
      <c r="D77">
        <v>44672</v>
      </c>
      <c r="E77">
        <v>3.2170000000000001</v>
      </c>
    </row>
    <row r="78" spans="2:5" x14ac:dyDescent="0.35">
      <c r="B78" t="s">
        <v>20030</v>
      </c>
      <c r="C78" t="s">
        <v>20031</v>
      </c>
      <c r="D78">
        <v>44676</v>
      </c>
      <c r="E78">
        <v>3.2909999999999999</v>
      </c>
    </row>
    <row r="79" spans="2:5" x14ac:dyDescent="0.35">
      <c r="B79" t="s">
        <v>20030</v>
      </c>
      <c r="C79" t="s">
        <v>20031</v>
      </c>
      <c r="D79">
        <v>44677</v>
      </c>
      <c r="E79">
        <v>3.2919999999999998</v>
      </c>
    </row>
    <row r="80" spans="2:5" x14ac:dyDescent="0.35">
      <c r="B80" t="s">
        <v>20030</v>
      </c>
      <c r="C80" t="s">
        <v>20031</v>
      </c>
      <c r="D80">
        <v>44678</v>
      </c>
      <c r="E80">
        <v>3.3250000000000002</v>
      </c>
    </row>
    <row r="81" spans="2:5" x14ac:dyDescent="0.35">
      <c r="B81" t="s">
        <v>20030</v>
      </c>
      <c r="C81" t="s">
        <v>20031</v>
      </c>
      <c r="D81">
        <v>44679</v>
      </c>
      <c r="E81">
        <v>3.32</v>
      </c>
    </row>
    <row r="82" spans="2:5" x14ac:dyDescent="0.35">
      <c r="B82" t="s">
        <v>20030</v>
      </c>
      <c r="C82" t="s">
        <v>20031</v>
      </c>
      <c r="D82">
        <v>44680</v>
      </c>
      <c r="E82">
        <v>3.3170000000000002</v>
      </c>
    </row>
    <row r="83" spans="2:5" x14ac:dyDescent="0.35">
      <c r="B83" t="s">
        <v>20030</v>
      </c>
      <c r="C83" t="s">
        <v>20031</v>
      </c>
      <c r="D83">
        <v>44683</v>
      </c>
      <c r="E83">
        <v>3.3519999999999999</v>
      </c>
    </row>
    <row r="84" spans="2:5" x14ac:dyDescent="0.35">
      <c r="B84" t="s">
        <v>20030</v>
      </c>
      <c r="C84" t="s">
        <v>20031</v>
      </c>
      <c r="D84">
        <v>44684</v>
      </c>
      <c r="E84">
        <v>3.3690000000000002</v>
      </c>
    </row>
    <row r="85" spans="2:5" x14ac:dyDescent="0.35">
      <c r="B85" t="s">
        <v>20030</v>
      </c>
      <c r="C85" t="s">
        <v>20031</v>
      </c>
      <c r="D85">
        <v>44685</v>
      </c>
      <c r="E85">
        <v>3.3559999999999999</v>
      </c>
    </row>
    <row r="86" spans="2:5" x14ac:dyDescent="0.35">
      <c r="B86" t="s">
        <v>20030</v>
      </c>
      <c r="C86" t="s">
        <v>20031</v>
      </c>
      <c r="D86">
        <v>44687</v>
      </c>
      <c r="E86">
        <v>3.419</v>
      </c>
    </row>
    <row r="87" spans="2:5" x14ac:dyDescent="0.35">
      <c r="B87" t="s">
        <v>20030</v>
      </c>
      <c r="C87" t="s">
        <v>20031</v>
      </c>
      <c r="D87">
        <v>44690</v>
      </c>
      <c r="E87">
        <v>3.4380000000000002</v>
      </c>
    </row>
    <row r="88" spans="2:5" x14ac:dyDescent="0.35">
      <c r="B88" t="s">
        <v>20030</v>
      </c>
      <c r="C88" t="s">
        <v>20031</v>
      </c>
      <c r="D88">
        <v>44691</v>
      </c>
      <c r="E88">
        <v>3.4630000000000001</v>
      </c>
    </row>
    <row r="89" spans="2:5" x14ac:dyDescent="0.35">
      <c r="B89" t="s">
        <v>20030</v>
      </c>
      <c r="C89" t="s">
        <v>20031</v>
      </c>
      <c r="D89">
        <v>44692</v>
      </c>
      <c r="E89">
        <v>3.4249999999999998</v>
      </c>
    </row>
    <row r="90" spans="2:5" x14ac:dyDescent="0.35">
      <c r="B90" t="s">
        <v>20030</v>
      </c>
      <c r="C90" t="s">
        <v>20031</v>
      </c>
      <c r="D90">
        <v>44693</v>
      </c>
      <c r="E90">
        <v>3.4660000000000002</v>
      </c>
    </row>
    <row r="91" spans="2:5" x14ac:dyDescent="0.35">
      <c r="B91" t="s">
        <v>20030</v>
      </c>
      <c r="C91" t="s">
        <v>20031</v>
      </c>
      <c r="D91">
        <v>44694</v>
      </c>
      <c r="E91">
        <v>3.4119999999999999</v>
      </c>
    </row>
    <row r="92" spans="2:5" x14ac:dyDescent="0.35">
      <c r="B92" t="s">
        <v>20030</v>
      </c>
      <c r="C92" t="s">
        <v>20031</v>
      </c>
      <c r="D92">
        <v>44697</v>
      </c>
      <c r="E92">
        <v>3.419</v>
      </c>
    </row>
    <row r="93" spans="2:5" x14ac:dyDescent="0.35">
      <c r="B93" t="s">
        <v>20030</v>
      </c>
      <c r="C93" t="s">
        <v>20031</v>
      </c>
      <c r="D93">
        <v>44698</v>
      </c>
      <c r="E93">
        <v>3.363</v>
      </c>
    </row>
    <row r="94" spans="2:5" x14ac:dyDescent="0.35">
      <c r="B94" t="s">
        <v>20030</v>
      </c>
      <c r="C94" t="s">
        <v>20031</v>
      </c>
      <c r="D94">
        <v>44699</v>
      </c>
      <c r="E94">
        <v>3.3540000000000001</v>
      </c>
    </row>
    <row r="95" spans="2:5" x14ac:dyDescent="0.35">
      <c r="B95" t="s">
        <v>20030</v>
      </c>
      <c r="C95" t="s">
        <v>20031</v>
      </c>
      <c r="D95">
        <v>44700</v>
      </c>
      <c r="E95">
        <v>3.391</v>
      </c>
    </row>
    <row r="96" spans="2:5" x14ac:dyDescent="0.35">
      <c r="B96" t="s">
        <v>20030</v>
      </c>
      <c r="C96" t="s">
        <v>20031</v>
      </c>
      <c r="D96">
        <v>44701</v>
      </c>
      <c r="E96">
        <v>3.359</v>
      </c>
    </row>
    <row r="97" spans="2:5" x14ac:dyDescent="0.35">
      <c r="B97" t="s">
        <v>20030</v>
      </c>
      <c r="C97" t="s">
        <v>20031</v>
      </c>
      <c r="D97">
        <v>44704</v>
      </c>
      <c r="E97">
        <v>3.3559999999999999</v>
      </c>
    </row>
    <row r="98" spans="2:5" x14ac:dyDescent="0.35">
      <c r="B98" t="s">
        <v>20030</v>
      </c>
      <c r="C98" t="s">
        <v>20031</v>
      </c>
      <c r="D98">
        <v>44705</v>
      </c>
      <c r="E98">
        <v>3.3490000000000002</v>
      </c>
    </row>
    <row r="99" spans="2:5" x14ac:dyDescent="0.35">
      <c r="B99" t="s">
        <v>20030</v>
      </c>
      <c r="C99" t="s">
        <v>20031</v>
      </c>
      <c r="D99">
        <v>44706</v>
      </c>
      <c r="E99">
        <v>3.359</v>
      </c>
    </row>
    <row r="100" spans="2:5" x14ac:dyDescent="0.35">
      <c r="B100" t="s">
        <v>20030</v>
      </c>
      <c r="C100" t="s">
        <v>20031</v>
      </c>
      <c r="D100">
        <v>44707</v>
      </c>
      <c r="E100">
        <v>3.363</v>
      </c>
    </row>
    <row r="101" spans="2:5" x14ac:dyDescent="0.35">
      <c r="B101" t="s">
        <v>20030</v>
      </c>
      <c r="C101" t="s">
        <v>20031</v>
      </c>
      <c r="D101">
        <v>44708</v>
      </c>
      <c r="E101">
        <v>3.355</v>
      </c>
    </row>
    <row r="102" spans="2:5" x14ac:dyDescent="0.35">
      <c r="B102" t="s">
        <v>20030</v>
      </c>
      <c r="C102" t="s">
        <v>20031</v>
      </c>
      <c r="D102">
        <v>44711</v>
      </c>
      <c r="E102">
        <v>3.3159999999999998</v>
      </c>
    </row>
    <row r="103" spans="2:5" x14ac:dyDescent="0.35">
      <c r="B103" t="s">
        <v>20030</v>
      </c>
      <c r="C103" t="s">
        <v>20031</v>
      </c>
      <c r="D103">
        <v>44712</v>
      </c>
      <c r="E103">
        <v>3.3380000000000001</v>
      </c>
    </row>
    <row r="104" spans="2:5" x14ac:dyDescent="0.35">
      <c r="B104" t="s">
        <v>20030</v>
      </c>
      <c r="C104" t="s">
        <v>20031</v>
      </c>
      <c r="D104">
        <v>44713</v>
      </c>
      <c r="E104">
        <v>3.3250000000000002</v>
      </c>
    </row>
    <row r="105" spans="2:5" x14ac:dyDescent="0.35">
      <c r="B105" t="s">
        <v>20030</v>
      </c>
      <c r="C105" t="s">
        <v>20031</v>
      </c>
      <c r="D105">
        <v>44714</v>
      </c>
      <c r="E105">
        <v>3.34</v>
      </c>
    </row>
    <row r="106" spans="2:5" x14ac:dyDescent="0.35">
      <c r="B106" t="s">
        <v>20030</v>
      </c>
      <c r="C106" t="s">
        <v>20031</v>
      </c>
      <c r="D106">
        <v>44718</v>
      </c>
      <c r="E106">
        <v>3.3319999999999999</v>
      </c>
    </row>
    <row r="107" spans="2:5" x14ac:dyDescent="0.35">
      <c r="B107" t="s">
        <v>20030</v>
      </c>
      <c r="C107" t="s">
        <v>20031</v>
      </c>
      <c r="D107">
        <v>44719</v>
      </c>
      <c r="E107">
        <v>3.3380000000000001</v>
      </c>
    </row>
    <row r="108" spans="2:5" x14ac:dyDescent="0.35">
      <c r="B108" t="s">
        <v>20030</v>
      </c>
      <c r="C108" t="s">
        <v>20031</v>
      </c>
      <c r="D108">
        <v>44720</v>
      </c>
      <c r="E108">
        <v>3.339</v>
      </c>
    </row>
    <row r="109" spans="2:5" x14ac:dyDescent="0.35">
      <c r="B109" t="s">
        <v>20030</v>
      </c>
      <c r="C109" t="s">
        <v>20031</v>
      </c>
      <c r="D109">
        <v>44721</v>
      </c>
      <c r="E109">
        <v>3.3380000000000001</v>
      </c>
    </row>
    <row r="110" spans="2:5" x14ac:dyDescent="0.35">
      <c r="B110" t="s">
        <v>20030</v>
      </c>
      <c r="C110" t="s">
        <v>20031</v>
      </c>
      <c r="D110">
        <v>44722</v>
      </c>
      <c r="E110">
        <v>3.375</v>
      </c>
    </row>
    <row r="111" spans="2:5" x14ac:dyDescent="0.35">
      <c r="B111" t="s">
        <v>20030</v>
      </c>
      <c r="C111" t="s">
        <v>20031</v>
      </c>
      <c r="D111">
        <v>44725</v>
      </c>
      <c r="E111">
        <v>3.44</v>
      </c>
    </row>
    <row r="112" spans="2:5" x14ac:dyDescent="0.35">
      <c r="B112" t="s">
        <v>20030</v>
      </c>
      <c r="C112" t="s">
        <v>20031</v>
      </c>
      <c r="D112">
        <v>44726</v>
      </c>
      <c r="E112">
        <v>3.4460000000000002</v>
      </c>
    </row>
    <row r="113" spans="2:5" x14ac:dyDescent="0.35">
      <c r="B113" t="s">
        <v>20030</v>
      </c>
      <c r="C113" t="s">
        <v>20031</v>
      </c>
      <c r="D113">
        <v>44727</v>
      </c>
      <c r="E113">
        <v>3.4540000000000002</v>
      </c>
    </row>
    <row r="114" spans="2:5" x14ac:dyDescent="0.35">
      <c r="B114" t="s">
        <v>20030</v>
      </c>
      <c r="C114" t="s">
        <v>20031</v>
      </c>
      <c r="D114">
        <v>44728</v>
      </c>
      <c r="E114">
        <v>3.4630000000000001</v>
      </c>
    </row>
    <row r="115" spans="2:5" x14ac:dyDescent="0.35">
      <c r="B115" t="s">
        <v>20030</v>
      </c>
      <c r="C115" t="s">
        <v>20031</v>
      </c>
      <c r="D115">
        <v>44729</v>
      </c>
      <c r="E115">
        <v>3.46</v>
      </c>
    </row>
    <row r="116" spans="2:5" x14ac:dyDescent="0.35">
      <c r="B116" t="s">
        <v>20030</v>
      </c>
      <c r="C116" t="s">
        <v>20031</v>
      </c>
      <c r="D116">
        <v>44732</v>
      </c>
      <c r="E116">
        <v>3.4550000000000001</v>
      </c>
    </row>
    <row r="117" spans="2:5" x14ac:dyDescent="0.35">
      <c r="B117" t="s">
        <v>20030</v>
      </c>
      <c r="C117" t="s">
        <v>20031</v>
      </c>
      <c r="D117">
        <v>44733</v>
      </c>
      <c r="E117">
        <v>3.4540000000000002</v>
      </c>
    </row>
    <row r="118" spans="2:5" x14ac:dyDescent="0.35">
      <c r="B118" t="s">
        <v>20030</v>
      </c>
      <c r="C118" t="s">
        <v>20031</v>
      </c>
      <c r="D118">
        <v>44734</v>
      </c>
      <c r="E118">
        <v>3.464</v>
      </c>
    </row>
    <row r="119" spans="2:5" x14ac:dyDescent="0.35">
      <c r="B119" t="s">
        <v>20030</v>
      </c>
      <c r="C119" t="s">
        <v>20031</v>
      </c>
      <c r="D119">
        <v>44735</v>
      </c>
      <c r="E119">
        <v>3.4470000000000001</v>
      </c>
    </row>
    <row r="120" spans="2:5" x14ac:dyDescent="0.35">
      <c r="B120" t="s">
        <v>20030</v>
      </c>
      <c r="C120" t="s">
        <v>20031</v>
      </c>
      <c r="D120">
        <v>44736</v>
      </c>
      <c r="E120">
        <v>3.4420000000000002</v>
      </c>
    </row>
    <row r="121" spans="2:5" x14ac:dyDescent="0.35">
      <c r="B121" t="s">
        <v>20030</v>
      </c>
      <c r="C121" t="s">
        <v>20031</v>
      </c>
      <c r="D121">
        <v>44739</v>
      </c>
      <c r="E121">
        <v>3.3969999999999998</v>
      </c>
    </row>
    <row r="122" spans="2:5" x14ac:dyDescent="0.35">
      <c r="B122" t="s">
        <v>20030</v>
      </c>
      <c r="C122" t="s">
        <v>20031</v>
      </c>
      <c r="D122">
        <v>44740</v>
      </c>
      <c r="E122">
        <v>3.4359999999999999</v>
      </c>
    </row>
    <row r="123" spans="2:5" x14ac:dyDescent="0.35">
      <c r="B123" t="s">
        <v>20030</v>
      </c>
      <c r="C123" t="s">
        <v>20031</v>
      </c>
      <c r="D123">
        <v>44741</v>
      </c>
      <c r="E123">
        <v>3.45</v>
      </c>
    </row>
    <row r="124" spans="2:5" x14ac:dyDescent="0.35">
      <c r="B124" t="s">
        <v>20030</v>
      </c>
      <c r="C124" t="s">
        <v>20031</v>
      </c>
      <c r="D124">
        <v>44742</v>
      </c>
      <c r="E124">
        <v>3.5</v>
      </c>
    </row>
    <row r="125" spans="2:5" x14ac:dyDescent="0.35">
      <c r="B125" t="s">
        <v>20030</v>
      </c>
      <c r="C125" t="s">
        <v>20031</v>
      </c>
      <c r="D125">
        <v>44743</v>
      </c>
      <c r="E125">
        <v>3.5259999999999998</v>
      </c>
    </row>
    <row r="126" spans="2:5" x14ac:dyDescent="0.35">
      <c r="B126" t="s">
        <v>20030</v>
      </c>
      <c r="C126" t="s">
        <v>20031</v>
      </c>
      <c r="D126">
        <v>44746</v>
      </c>
      <c r="E126">
        <v>3.496</v>
      </c>
    </row>
    <row r="127" spans="2:5" x14ac:dyDescent="0.35">
      <c r="B127" t="s">
        <v>20030</v>
      </c>
      <c r="C127" t="s">
        <v>20031</v>
      </c>
      <c r="D127">
        <v>44747</v>
      </c>
      <c r="E127">
        <v>3.5190000000000001</v>
      </c>
    </row>
    <row r="128" spans="2:5" x14ac:dyDescent="0.35">
      <c r="B128" t="s">
        <v>20030</v>
      </c>
      <c r="C128" t="s">
        <v>20031</v>
      </c>
      <c r="D128">
        <v>44748</v>
      </c>
      <c r="E128">
        <v>3.5129999999999999</v>
      </c>
    </row>
    <row r="129" spans="2:5" x14ac:dyDescent="0.35">
      <c r="B129" t="s">
        <v>20030</v>
      </c>
      <c r="C129" t="s">
        <v>20031</v>
      </c>
      <c r="D129">
        <v>44749</v>
      </c>
      <c r="E129">
        <v>3.4910000000000001</v>
      </c>
    </row>
    <row r="130" spans="2:5" x14ac:dyDescent="0.35">
      <c r="B130" t="s">
        <v>20030</v>
      </c>
      <c r="C130" t="s">
        <v>20031</v>
      </c>
      <c r="D130">
        <v>44750</v>
      </c>
      <c r="E130">
        <v>3.48</v>
      </c>
    </row>
    <row r="131" spans="2:5" x14ac:dyDescent="0.35">
      <c r="B131" t="s">
        <v>20030</v>
      </c>
      <c r="C131" t="s">
        <v>20031</v>
      </c>
      <c r="D131">
        <v>44753</v>
      </c>
      <c r="E131">
        <v>3.4740000000000002</v>
      </c>
    </row>
    <row r="132" spans="2:5" x14ac:dyDescent="0.35">
      <c r="B132" t="s">
        <v>20030</v>
      </c>
      <c r="C132" t="s">
        <v>20031</v>
      </c>
      <c r="D132">
        <v>44754</v>
      </c>
      <c r="E132">
        <v>3.484</v>
      </c>
    </row>
    <row r="133" spans="2:5" x14ac:dyDescent="0.35">
      <c r="B133" t="s">
        <v>20030</v>
      </c>
      <c r="C133" t="s">
        <v>20031</v>
      </c>
      <c r="D133">
        <v>44755</v>
      </c>
      <c r="E133">
        <v>3.47</v>
      </c>
    </row>
    <row r="134" spans="2:5" x14ac:dyDescent="0.35">
      <c r="B134" t="s">
        <v>20030</v>
      </c>
      <c r="C134" t="s">
        <v>20031</v>
      </c>
      <c r="D134">
        <v>44756</v>
      </c>
      <c r="E134">
        <v>3.472</v>
      </c>
    </row>
    <row r="135" spans="2:5" x14ac:dyDescent="0.35">
      <c r="B135" t="s">
        <v>20030</v>
      </c>
      <c r="C135" t="s">
        <v>20031</v>
      </c>
      <c r="D135">
        <v>44757</v>
      </c>
      <c r="E135">
        <v>3.4820000000000002</v>
      </c>
    </row>
    <row r="136" spans="2:5" x14ac:dyDescent="0.35">
      <c r="B136" t="s">
        <v>20030</v>
      </c>
      <c r="C136" t="s">
        <v>20031</v>
      </c>
      <c r="D136">
        <v>44760</v>
      </c>
      <c r="E136">
        <v>3.4550000000000001</v>
      </c>
    </row>
    <row r="137" spans="2:5" x14ac:dyDescent="0.35">
      <c r="B137" t="s">
        <v>20030</v>
      </c>
      <c r="C137" t="s">
        <v>20031</v>
      </c>
      <c r="D137">
        <v>44761</v>
      </c>
      <c r="E137">
        <v>3.4350000000000001</v>
      </c>
    </row>
    <row r="138" spans="2:5" x14ac:dyDescent="0.35">
      <c r="B138" t="s">
        <v>20030</v>
      </c>
      <c r="C138" t="s">
        <v>20031</v>
      </c>
      <c r="D138">
        <v>44762</v>
      </c>
      <c r="E138">
        <v>3.4470000000000001</v>
      </c>
    </row>
    <row r="139" spans="2:5" x14ac:dyDescent="0.35">
      <c r="B139" t="s">
        <v>20030</v>
      </c>
      <c r="C139" t="s">
        <v>20031</v>
      </c>
      <c r="D139">
        <v>44763</v>
      </c>
      <c r="E139">
        <v>3.4550000000000001</v>
      </c>
    </row>
    <row r="140" spans="2:5" x14ac:dyDescent="0.35">
      <c r="B140" t="s">
        <v>20030</v>
      </c>
      <c r="C140" t="s">
        <v>20031</v>
      </c>
      <c r="D140">
        <v>44764</v>
      </c>
      <c r="E140">
        <v>3.4409999999999998</v>
      </c>
    </row>
    <row r="141" spans="2:5" x14ac:dyDescent="0.35">
      <c r="B141" t="s">
        <v>20030</v>
      </c>
      <c r="C141" t="s">
        <v>20031</v>
      </c>
      <c r="D141">
        <v>44767</v>
      </c>
      <c r="E141">
        <v>3.44</v>
      </c>
    </row>
    <row r="142" spans="2:5" x14ac:dyDescent="0.35">
      <c r="B142" t="s">
        <v>20030</v>
      </c>
      <c r="C142" t="s">
        <v>20031</v>
      </c>
      <c r="D142">
        <v>44768</v>
      </c>
      <c r="E142">
        <v>3.4449999999999998</v>
      </c>
    </row>
    <row r="143" spans="2:5" x14ac:dyDescent="0.35">
      <c r="B143" t="s">
        <v>20030</v>
      </c>
      <c r="C143" t="s">
        <v>20031</v>
      </c>
      <c r="D143">
        <v>44769</v>
      </c>
      <c r="E143">
        <v>3.427</v>
      </c>
    </row>
    <row r="144" spans="2:5" x14ac:dyDescent="0.35">
      <c r="B144" t="s">
        <v>20030</v>
      </c>
      <c r="C144" t="s">
        <v>20031</v>
      </c>
      <c r="D144">
        <v>44770</v>
      </c>
      <c r="E144">
        <v>3.4329999999999998</v>
      </c>
    </row>
    <row r="145" spans="2:5" x14ac:dyDescent="0.35">
      <c r="B145" t="s">
        <v>20030</v>
      </c>
      <c r="C145" t="s">
        <v>20031</v>
      </c>
      <c r="D145">
        <v>44771</v>
      </c>
      <c r="E145">
        <v>3.391</v>
      </c>
    </row>
    <row r="146" spans="2:5" x14ac:dyDescent="0.35">
      <c r="B146" t="s">
        <v>20030</v>
      </c>
      <c r="C146" t="s">
        <v>20031</v>
      </c>
      <c r="D146">
        <v>44774</v>
      </c>
      <c r="E146">
        <v>3.3820000000000001</v>
      </c>
    </row>
    <row r="147" spans="2:5" x14ac:dyDescent="0.35">
      <c r="B147" t="s">
        <v>20030</v>
      </c>
      <c r="C147" t="s">
        <v>20031</v>
      </c>
      <c r="D147">
        <v>44775</v>
      </c>
      <c r="E147">
        <v>3.367</v>
      </c>
    </row>
    <row r="148" spans="2:5" x14ac:dyDescent="0.35">
      <c r="B148" t="s">
        <v>20030</v>
      </c>
      <c r="C148" t="s">
        <v>20031</v>
      </c>
      <c r="D148">
        <v>44776</v>
      </c>
      <c r="E148">
        <v>3.3660000000000001</v>
      </c>
    </row>
    <row r="149" spans="2:5" x14ac:dyDescent="0.35">
      <c r="B149" t="s">
        <v>20030</v>
      </c>
      <c r="C149" t="s">
        <v>20031</v>
      </c>
      <c r="D149">
        <v>44777</v>
      </c>
      <c r="E149">
        <v>3.35</v>
      </c>
    </row>
    <row r="150" spans="2:5" x14ac:dyDescent="0.35">
      <c r="B150" t="s">
        <v>20030</v>
      </c>
      <c r="C150" t="s">
        <v>20031</v>
      </c>
      <c r="D150">
        <v>44778</v>
      </c>
      <c r="E150">
        <v>3.335</v>
      </c>
    </row>
    <row r="151" spans="2:5" x14ac:dyDescent="0.35">
      <c r="B151" t="s">
        <v>20030</v>
      </c>
      <c r="C151" t="s">
        <v>20031</v>
      </c>
      <c r="D151">
        <v>44781</v>
      </c>
      <c r="E151">
        <v>3.327</v>
      </c>
    </row>
    <row r="152" spans="2:5" x14ac:dyDescent="0.35">
      <c r="B152" t="s">
        <v>20030</v>
      </c>
      <c r="C152" t="s">
        <v>20031</v>
      </c>
      <c r="D152">
        <v>44782</v>
      </c>
      <c r="E152">
        <v>3.3069999999999999</v>
      </c>
    </row>
    <row r="153" spans="2:5" x14ac:dyDescent="0.35">
      <c r="B153" t="s">
        <v>20030</v>
      </c>
      <c r="C153" t="s">
        <v>20031</v>
      </c>
      <c r="D153">
        <v>44783</v>
      </c>
      <c r="E153">
        <v>3.2909999999999999</v>
      </c>
    </row>
    <row r="154" spans="2:5" x14ac:dyDescent="0.35">
      <c r="B154" t="s">
        <v>20030</v>
      </c>
      <c r="C154" t="s">
        <v>20031</v>
      </c>
      <c r="D154">
        <v>44784</v>
      </c>
      <c r="E154">
        <v>3.2589999999999999</v>
      </c>
    </row>
    <row r="155" spans="2:5" x14ac:dyDescent="0.35">
      <c r="B155" t="s">
        <v>20030</v>
      </c>
      <c r="C155" t="s">
        <v>20031</v>
      </c>
      <c r="D155">
        <v>44785</v>
      </c>
      <c r="E155">
        <v>3.2410000000000001</v>
      </c>
    </row>
    <row r="156" spans="2:5" x14ac:dyDescent="0.35">
      <c r="B156" t="s">
        <v>20030</v>
      </c>
      <c r="C156" t="s">
        <v>20031</v>
      </c>
      <c r="D156">
        <v>44788</v>
      </c>
      <c r="E156">
        <v>3.2650000000000001</v>
      </c>
    </row>
    <row r="157" spans="2:5" x14ac:dyDescent="0.35">
      <c r="B157" t="s">
        <v>20030</v>
      </c>
      <c r="C157" t="s">
        <v>20031</v>
      </c>
      <c r="D157">
        <v>44789</v>
      </c>
      <c r="E157">
        <v>3.2730000000000001</v>
      </c>
    </row>
    <row r="158" spans="2:5" x14ac:dyDescent="0.35">
      <c r="B158" t="s">
        <v>20030</v>
      </c>
      <c r="C158" t="s">
        <v>20031</v>
      </c>
      <c r="D158">
        <v>44790</v>
      </c>
      <c r="E158">
        <v>3.2589999999999999</v>
      </c>
    </row>
    <row r="159" spans="2:5" x14ac:dyDescent="0.35">
      <c r="B159" t="s">
        <v>20030</v>
      </c>
      <c r="C159" t="s">
        <v>20031</v>
      </c>
      <c r="D159">
        <v>44791</v>
      </c>
      <c r="E159">
        <v>3.2429999999999999</v>
      </c>
    </row>
    <row r="160" spans="2:5" x14ac:dyDescent="0.35">
      <c r="B160" t="s">
        <v>20030</v>
      </c>
      <c r="C160" t="s">
        <v>20031</v>
      </c>
      <c r="D160">
        <v>44792</v>
      </c>
      <c r="E160">
        <v>3.2559999999999998</v>
      </c>
    </row>
    <row r="161" spans="2:5" x14ac:dyDescent="0.35">
      <c r="B161" t="s">
        <v>20030</v>
      </c>
      <c r="C161" t="s">
        <v>20031</v>
      </c>
      <c r="D161">
        <v>44795</v>
      </c>
      <c r="E161">
        <v>3.282</v>
      </c>
    </row>
    <row r="162" spans="2:5" x14ac:dyDescent="0.35">
      <c r="B162" t="s">
        <v>20030</v>
      </c>
      <c r="C162" t="s">
        <v>20031</v>
      </c>
      <c r="D162">
        <v>44796</v>
      </c>
      <c r="E162">
        <v>3.2810000000000001</v>
      </c>
    </row>
    <row r="163" spans="2:5" x14ac:dyDescent="0.35">
      <c r="B163" t="s">
        <v>20030</v>
      </c>
      <c r="C163" t="s">
        <v>20031</v>
      </c>
      <c r="D163">
        <v>44797</v>
      </c>
      <c r="E163">
        <v>3.278</v>
      </c>
    </row>
    <row r="164" spans="2:5" x14ac:dyDescent="0.35">
      <c r="B164" t="s">
        <v>20030</v>
      </c>
      <c r="C164" t="s">
        <v>20031</v>
      </c>
      <c r="D164">
        <v>44798</v>
      </c>
      <c r="E164">
        <v>3.2869999999999999</v>
      </c>
    </row>
    <row r="165" spans="2:5" x14ac:dyDescent="0.35">
      <c r="B165" t="s">
        <v>20030</v>
      </c>
      <c r="C165" t="s">
        <v>20031</v>
      </c>
      <c r="D165">
        <v>44799</v>
      </c>
      <c r="E165">
        <v>3.2589999999999999</v>
      </c>
    </row>
    <row r="166" spans="2:5" x14ac:dyDescent="0.35">
      <c r="B166" t="s">
        <v>20030</v>
      </c>
      <c r="C166" t="s">
        <v>20031</v>
      </c>
      <c r="D166">
        <v>44802</v>
      </c>
      <c r="E166">
        <v>3.319</v>
      </c>
    </row>
    <row r="167" spans="2:5" x14ac:dyDescent="0.35">
      <c r="B167" t="s">
        <v>20030</v>
      </c>
      <c r="C167" t="s">
        <v>20031</v>
      </c>
      <c r="D167">
        <v>44803</v>
      </c>
      <c r="E167">
        <v>3.3050000000000002</v>
      </c>
    </row>
    <row r="168" spans="2:5" x14ac:dyDescent="0.35">
      <c r="B168" t="s">
        <v>20030</v>
      </c>
      <c r="C168" t="s">
        <v>20031</v>
      </c>
      <c r="D168">
        <v>44804</v>
      </c>
      <c r="E168">
        <v>3.3410000000000002</v>
      </c>
    </row>
    <row r="169" spans="2:5" x14ac:dyDescent="0.35">
      <c r="B169" t="s">
        <v>20030</v>
      </c>
      <c r="C169" t="s">
        <v>20031</v>
      </c>
      <c r="D169">
        <v>44805</v>
      </c>
      <c r="E169">
        <v>3.3639999999999999</v>
      </c>
    </row>
    <row r="170" spans="2:5" x14ac:dyDescent="0.35">
      <c r="B170" t="s">
        <v>20030</v>
      </c>
      <c r="C170" t="s">
        <v>20031</v>
      </c>
      <c r="D170">
        <v>44806</v>
      </c>
      <c r="E170">
        <v>3.375</v>
      </c>
    </row>
    <row r="171" spans="2:5" x14ac:dyDescent="0.35">
      <c r="B171" t="s">
        <v>20030</v>
      </c>
      <c r="C171" t="s">
        <v>20031</v>
      </c>
      <c r="D171">
        <v>44809</v>
      </c>
      <c r="E171">
        <v>3.415</v>
      </c>
    </row>
    <row r="172" spans="2:5" x14ac:dyDescent="0.35">
      <c r="B172" t="s">
        <v>20030</v>
      </c>
      <c r="C172" t="s">
        <v>20031</v>
      </c>
      <c r="D172">
        <v>44810</v>
      </c>
      <c r="E172">
        <v>3.4159999999999999</v>
      </c>
    </row>
    <row r="173" spans="2:5" x14ac:dyDescent="0.35">
      <c r="B173" t="s">
        <v>20030</v>
      </c>
      <c r="C173" t="s">
        <v>20031</v>
      </c>
      <c r="D173">
        <v>44811</v>
      </c>
      <c r="E173">
        <v>3.4340000000000002</v>
      </c>
    </row>
    <row r="174" spans="2:5" x14ac:dyDescent="0.35">
      <c r="B174" t="s">
        <v>20030</v>
      </c>
      <c r="C174" t="s">
        <v>20031</v>
      </c>
      <c r="D174">
        <v>44812</v>
      </c>
      <c r="E174">
        <v>3.4249999999999998</v>
      </c>
    </row>
    <row r="175" spans="2:5" x14ac:dyDescent="0.35">
      <c r="B175" t="s">
        <v>20030</v>
      </c>
      <c r="C175" t="s">
        <v>20031</v>
      </c>
      <c r="D175">
        <v>44813</v>
      </c>
      <c r="E175">
        <v>3.4169999999999998</v>
      </c>
    </row>
    <row r="176" spans="2:5" x14ac:dyDescent="0.35">
      <c r="B176" t="s">
        <v>20030</v>
      </c>
      <c r="C176" t="s">
        <v>20031</v>
      </c>
      <c r="D176">
        <v>44816</v>
      </c>
      <c r="E176">
        <v>3.3919999999999999</v>
      </c>
    </row>
    <row r="177" spans="2:5" x14ac:dyDescent="0.35">
      <c r="B177" t="s">
        <v>20030</v>
      </c>
      <c r="C177" t="s">
        <v>20031</v>
      </c>
      <c r="D177">
        <v>44817</v>
      </c>
      <c r="E177">
        <v>3.3540000000000001</v>
      </c>
    </row>
    <row r="178" spans="2:5" x14ac:dyDescent="0.35">
      <c r="B178" t="s">
        <v>20030</v>
      </c>
      <c r="C178" t="s">
        <v>20031</v>
      </c>
      <c r="D178">
        <v>44818</v>
      </c>
      <c r="E178">
        <v>3.4359999999999999</v>
      </c>
    </row>
    <row r="179" spans="2:5" x14ac:dyDescent="0.35">
      <c r="B179" t="s">
        <v>20030</v>
      </c>
      <c r="C179" t="s">
        <v>20031</v>
      </c>
      <c r="D179">
        <v>44819</v>
      </c>
      <c r="E179">
        <v>3.4420000000000002</v>
      </c>
    </row>
    <row r="180" spans="2:5" x14ac:dyDescent="0.35">
      <c r="B180" t="s">
        <v>20030</v>
      </c>
      <c r="C180" t="s">
        <v>20031</v>
      </c>
      <c r="D180">
        <v>44820</v>
      </c>
      <c r="E180">
        <v>3.444</v>
      </c>
    </row>
    <row r="181" spans="2:5" x14ac:dyDescent="0.35">
      <c r="B181" t="s">
        <v>20030</v>
      </c>
      <c r="C181" t="s">
        <v>20031</v>
      </c>
      <c r="D181">
        <v>44823</v>
      </c>
      <c r="E181">
        <v>3.4489999999999998</v>
      </c>
    </row>
    <row r="182" spans="2:5" x14ac:dyDescent="0.35">
      <c r="B182" t="s">
        <v>20030</v>
      </c>
      <c r="C182" t="s">
        <v>20031</v>
      </c>
      <c r="D182">
        <v>44824</v>
      </c>
      <c r="E182">
        <v>3.4390000000000001</v>
      </c>
    </row>
    <row r="183" spans="2:5" x14ac:dyDescent="0.35">
      <c r="B183" t="s">
        <v>20030</v>
      </c>
      <c r="C183" t="s">
        <v>20031</v>
      </c>
      <c r="D183">
        <v>44825</v>
      </c>
      <c r="E183">
        <v>3.464</v>
      </c>
    </row>
    <row r="184" spans="2:5" x14ac:dyDescent="0.35">
      <c r="B184" t="s">
        <v>20030</v>
      </c>
      <c r="C184" t="s">
        <v>20031</v>
      </c>
      <c r="D184">
        <v>44826</v>
      </c>
      <c r="E184">
        <v>3.4740000000000002</v>
      </c>
    </row>
    <row r="185" spans="2:5" x14ac:dyDescent="0.35">
      <c r="B185" t="s">
        <v>20030</v>
      </c>
      <c r="C185" t="s">
        <v>20031</v>
      </c>
      <c r="D185">
        <v>44827</v>
      </c>
      <c r="E185">
        <v>3.4889999999999999</v>
      </c>
    </row>
    <row r="186" spans="2:5" x14ac:dyDescent="0.35">
      <c r="B186" t="s">
        <v>20030</v>
      </c>
      <c r="C186" t="s">
        <v>20031</v>
      </c>
      <c r="D186">
        <v>44832</v>
      </c>
      <c r="E186">
        <v>3.536</v>
      </c>
    </row>
    <row r="187" spans="2:5" x14ac:dyDescent="0.35">
      <c r="B187" t="s">
        <v>20030</v>
      </c>
      <c r="C187" t="s">
        <v>20031</v>
      </c>
      <c r="D187">
        <v>44833</v>
      </c>
      <c r="E187">
        <v>3.536</v>
      </c>
    </row>
    <row r="188" spans="2:5" x14ac:dyDescent="0.35">
      <c r="B188" t="s">
        <v>20030</v>
      </c>
      <c r="C188" t="s">
        <v>20031</v>
      </c>
      <c r="D188">
        <v>44834</v>
      </c>
      <c r="E188">
        <v>3.5430000000000001</v>
      </c>
    </row>
    <row r="189" spans="2:5" x14ac:dyDescent="0.35">
      <c r="B189" t="s">
        <v>20030</v>
      </c>
      <c r="C189" t="s">
        <v>20031</v>
      </c>
      <c r="D189">
        <v>44837</v>
      </c>
      <c r="E189">
        <v>3.5830000000000002</v>
      </c>
    </row>
    <row r="190" spans="2:5" x14ac:dyDescent="0.35">
      <c r="B190" t="s">
        <v>20030</v>
      </c>
      <c r="C190" t="s">
        <v>20031</v>
      </c>
      <c r="D190">
        <v>44840</v>
      </c>
      <c r="E190">
        <v>3.5379999999999998</v>
      </c>
    </row>
    <row r="191" spans="2:5" x14ac:dyDescent="0.35">
      <c r="B191" t="s">
        <v>20030</v>
      </c>
      <c r="C191" t="s">
        <v>20031</v>
      </c>
      <c r="D191">
        <v>44841</v>
      </c>
      <c r="E191">
        <v>3.5249999999999999</v>
      </c>
    </row>
    <row r="192" spans="2:5" x14ac:dyDescent="0.35">
      <c r="B192" t="s">
        <v>20030</v>
      </c>
      <c r="C192" t="s">
        <v>20031</v>
      </c>
      <c r="D192">
        <v>44845</v>
      </c>
      <c r="E192">
        <v>3.58</v>
      </c>
    </row>
    <row r="193" spans="2:5" x14ac:dyDescent="0.35">
      <c r="B193" t="s">
        <v>20030</v>
      </c>
      <c r="C193" t="s">
        <v>20031</v>
      </c>
      <c r="D193">
        <v>44846</v>
      </c>
      <c r="E193">
        <v>3.5649999999999999</v>
      </c>
    </row>
    <row r="194" spans="2:5" x14ac:dyDescent="0.35">
      <c r="B194" t="s">
        <v>20030</v>
      </c>
      <c r="C194" t="s">
        <v>20031</v>
      </c>
      <c r="D194">
        <v>44847</v>
      </c>
      <c r="E194">
        <v>3.5760000000000001</v>
      </c>
    </row>
    <row r="195" spans="2:5" x14ac:dyDescent="0.35">
      <c r="B195" t="s">
        <v>20030</v>
      </c>
      <c r="C195" t="s">
        <v>20031</v>
      </c>
      <c r="D195">
        <v>44848</v>
      </c>
      <c r="E195">
        <v>3.5470000000000002</v>
      </c>
    </row>
    <row r="196" spans="2:5" x14ac:dyDescent="0.35">
      <c r="B196" t="s">
        <v>20030</v>
      </c>
      <c r="C196" t="s">
        <v>20031</v>
      </c>
      <c r="D196">
        <v>44852</v>
      </c>
      <c r="E196">
        <v>3.5329999999999999</v>
      </c>
    </row>
    <row r="197" spans="2:5" x14ac:dyDescent="0.35">
      <c r="B197" t="s">
        <v>20030</v>
      </c>
      <c r="C197" t="s">
        <v>20031</v>
      </c>
      <c r="D197">
        <v>44853</v>
      </c>
      <c r="E197">
        <v>3.5409999999999999</v>
      </c>
    </row>
    <row r="198" spans="2:5" x14ac:dyDescent="0.35">
      <c r="B198" t="s">
        <v>20030</v>
      </c>
      <c r="C198" t="s">
        <v>20031</v>
      </c>
      <c r="D198">
        <v>44854</v>
      </c>
      <c r="E198">
        <v>3.5510000000000002</v>
      </c>
    </row>
    <row r="199" spans="2:5" x14ac:dyDescent="0.35">
      <c r="B199" t="s">
        <v>20030</v>
      </c>
      <c r="C199" t="s">
        <v>20031</v>
      </c>
      <c r="D199">
        <v>44855</v>
      </c>
      <c r="E199">
        <v>3.56</v>
      </c>
    </row>
    <row r="200" spans="2:5" x14ac:dyDescent="0.35">
      <c r="B200" t="s">
        <v>20030</v>
      </c>
      <c r="C200" t="s">
        <v>20031</v>
      </c>
      <c r="D200">
        <v>44858</v>
      </c>
      <c r="E200">
        <v>3.5569999999999999</v>
      </c>
    </row>
    <row r="201" spans="2:5" x14ac:dyDescent="0.35">
      <c r="B201" t="s">
        <v>20030</v>
      </c>
      <c r="C201" t="s">
        <v>20031</v>
      </c>
      <c r="D201">
        <v>44859</v>
      </c>
      <c r="E201">
        <v>3.5590000000000002</v>
      </c>
    </row>
    <row r="202" spans="2:5" x14ac:dyDescent="0.35">
      <c r="B202" t="s">
        <v>20030</v>
      </c>
      <c r="C202" t="s">
        <v>20031</v>
      </c>
      <c r="D202">
        <v>44860</v>
      </c>
      <c r="E202">
        <v>3.5009999999999999</v>
      </c>
    </row>
    <row r="203" spans="2:5" x14ac:dyDescent="0.35">
      <c r="B203" t="s">
        <v>20030</v>
      </c>
      <c r="C203" t="s">
        <v>20031</v>
      </c>
      <c r="D203">
        <v>44861</v>
      </c>
      <c r="E203">
        <v>3.5249999999999999</v>
      </c>
    </row>
    <row r="204" spans="2:5" x14ac:dyDescent="0.35">
      <c r="B204" t="s">
        <v>20030</v>
      </c>
      <c r="C204" t="s">
        <v>20031</v>
      </c>
      <c r="D204">
        <v>44862</v>
      </c>
      <c r="E204">
        <v>3.544</v>
      </c>
    </row>
    <row r="205" spans="2:5" x14ac:dyDescent="0.35">
      <c r="B205" t="s">
        <v>20030</v>
      </c>
      <c r="C205" t="s">
        <v>20031</v>
      </c>
      <c r="D205">
        <v>44865</v>
      </c>
      <c r="E205">
        <v>3.53</v>
      </c>
    </row>
    <row r="206" spans="2:5" x14ac:dyDescent="0.35">
      <c r="B206" t="s">
        <v>20030</v>
      </c>
      <c r="C206" t="s">
        <v>20031</v>
      </c>
      <c r="D206">
        <v>44867</v>
      </c>
      <c r="E206">
        <v>3.54</v>
      </c>
    </row>
    <row r="207" spans="2:5" x14ac:dyDescent="0.35">
      <c r="B207" t="s">
        <v>20030</v>
      </c>
      <c r="C207" t="s">
        <v>20031</v>
      </c>
      <c r="D207">
        <v>44868</v>
      </c>
      <c r="E207">
        <v>3.569</v>
      </c>
    </row>
    <row r="208" spans="2:5" x14ac:dyDescent="0.35">
      <c r="B208" t="s">
        <v>20030</v>
      </c>
      <c r="C208" t="s">
        <v>20031</v>
      </c>
      <c r="D208">
        <v>44869</v>
      </c>
      <c r="E208">
        <v>3.5640000000000001</v>
      </c>
    </row>
    <row r="209" spans="2:5" x14ac:dyDescent="0.35">
      <c r="B209" t="s">
        <v>20030</v>
      </c>
      <c r="C209" t="s">
        <v>20031</v>
      </c>
      <c r="D209">
        <v>44872</v>
      </c>
      <c r="E209">
        <v>3.54</v>
      </c>
    </row>
    <row r="210" spans="2:5" x14ac:dyDescent="0.35">
      <c r="B210" t="s">
        <v>20030</v>
      </c>
      <c r="C210" t="s">
        <v>20031</v>
      </c>
      <c r="D210">
        <v>44873</v>
      </c>
      <c r="E210">
        <v>3.532</v>
      </c>
    </row>
    <row r="211" spans="2:5" x14ac:dyDescent="0.35">
      <c r="B211" t="s">
        <v>20030</v>
      </c>
      <c r="C211" t="s">
        <v>20031</v>
      </c>
      <c r="D211">
        <v>44874</v>
      </c>
      <c r="E211">
        <v>3.5430000000000001</v>
      </c>
    </row>
    <row r="212" spans="2:5" x14ac:dyDescent="0.35">
      <c r="B212" t="s">
        <v>20030</v>
      </c>
      <c r="C212" t="s">
        <v>20031</v>
      </c>
      <c r="D212">
        <v>44875</v>
      </c>
      <c r="E212">
        <v>3.5630000000000002</v>
      </c>
    </row>
    <row r="213" spans="2:5" x14ac:dyDescent="0.35">
      <c r="B213" t="s">
        <v>20030</v>
      </c>
      <c r="C213" t="s">
        <v>20031</v>
      </c>
      <c r="D213">
        <v>44876</v>
      </c>
      <c r="E213">
        <v>3.4510000000000001</v>
      </c>
    </row>
    <row r="214" spans="2:5" x14ac:dyDescent="0.35">
      <c r="B214" t="s">
        <v>20030</v>
      </c>
      <c r="C214" t="s">
        <v>20031</v>
      </c>
      <c r="D214">
        <v>44879</v>
      </c>
      <c r="E214">
        <v>3.4380000000000002</v>
      </c>
    </row>
    <row r="215" spans="2:5" x14ac:dyDescent="0.35">
      <c r="B215" t="s">
        <v>20030</v>
      </c>
      <c r="C215" t="s">
        <v>20031</v>
      </c>
      <c r="D215">
        <v>44880</v>
      </c>
      <c r="E215">
        <v>3.4350000000000001</v>
      </c>
    </row>
    <row r="216" spans="2:5" x14ac:dyDescent="0.35">
      <c r="B216" t="s">
        <v>20030</v>
      </c>
      <c r="C216" t="s">
        <v>20031</v>
      </c>
      <c r="D216">
        <v>44881</v>
      </c>
      <c r="E216">
        <v>3.4209999999999998</v>
      </c>
    </row>
    <row r="217" spans="2:5" x14ac:dyDescent="0.35">
      <c r="B217" t="s">
        <v>20030</v>
      </c>
      <c r="C217" t="s">
        <v>20031</v>
      </c>
      <c r="D217">
        <v>44882</v>
      </c>
      <c r="E217">
        <v>3.4569999999999999</v>
      </c>
    </row>
    <row r="218" spans="2:5" x14ac:dyDescent="0.35">
      <c r="B218" t="s">
        <v>20030</v>
      </c>
      <c r="C218" t="s">
        <v>20031</v>
      </c>
      <c r="D218">
        <v>44883</v>
      </c>
      <c r="E218">
        <v>3.4769999999999999</v>
      </c>
    </row>
    <row r="219" spans="2:5" x14ac:dyDescent="0.35">
      <c r="B219" t="s">
        <v>20030</v>
      </c>
      <c r="C219" t="s">
        <v>20031</v>
      </c>
      <c r="D219">
        <v>44886</v>
      </c>
      <c r="E219">
        <v>3.464</v>
      </c>
    </row>
    <row r="220" spans="2:5" x14ac:dyDescent="0.35">
      <c r="B220" t="s">
        <v>20030</v>
      </c>
      <c r="C220" t="s">
        <v>20031</v>
      </c>
      <c r="D220">
        <v>44887</v>
      </c>
      <c r="E220">
        <v>3.4750000000000001</v>
      </c>
    </row>
    <row r="221" spans="2:5" x14ac:dyDescent="0.35">
      <c r="B221" t="s">
        <v>20030</v>
      </c>
      <c r="C221" t="s">
        <v>20031</v>
      </c>
      <c r="D221">
        <v>44888</v>
      </c>
      <c r="E221">
        <v>3.4529999999999998</v>
      </c>
    </row>
    <row r="222" spans="2:5" x14ac:dyDescent="0.35">
      <c r="B222" t="s">
        <v>20030</v>
      </c>
      <c r="C222" t="s">
        <v>20031</v>
      </c>
      <c r="D222">
        <v>44889</v>
      </c>
      <c r="E222">
        <v>3.42</v>
      </c>
    </row>
    <row r="223" spans="2:5" x14ac:dyDescent="0.35">
      <c r="B223" t="s">
        <v>20030</v>
      </c>
      <c r="C223" t="s">
        <v>20031</v>
      </c>
      <c r="D223">
        <v>44890</v>
      </c>
      <c r="E223">
        <v>3.419</v>
      </c>
    </row>
    <row r="224" spans="2:5" x14ac:dyDescent="0.35">
      <c r="B224" t="s">
        <v>20030</v>
      </c>
      <c r="C224" t="s">
        <v>20031</v>
      </c>
      <c r="D224">
        <v>44893</v>
      </c>
      <c r="E224">
        <v>3.4380000000000002</v>
      </c>
    </row>
    <row r="225" spans="2:5" x14ac:dyDescent="0.35">
      <c r="B225" t="s">
        <v>20030</v>
      </c>
      <c r="C225" t="s">
        <v>20031</v>
      </c>
      <c r="D225">
        <v>44894</v>
      </c>
      <c r="E225">
        <v>3.431</v>
      </c>
    </row>
    <row r="226" spans="2:5" x14ac:dyDescent="0.35">
      <c r="B226" t="s">
        <v>20030</v>
      </c>
      <c r="C226" t="s">
        <v>20031</v>
      </c>
      <c r="D226">
        <v>44895</v>
      </c>
      <c r="E226">
        <v>3.4409999999999998</v>
      </c>
    </row>
    <row r="227" spans="2:5" x14ac:dyDescent="0.35">
      <c r="B227" t="s">
        <v>20030</v>
      </c>
      <c r="C227" t="s">
        <v>20031</v>
      </c>
      <c r="D227">
        <v>44896</v>
      </c>
      <c r="E227">
        <v>3.4140000000000001</v>
      </c>
    </row>
    <row r="228" spans="2:5" x14ac:dyDescent="0.35">
      <c r="B228" t="s">
        <v>20030</v>
      </c>
      <c r="C228" t="s">
        <v>20031</v>
      </c>
      <c r="D228">
        <v>44897</v>
      </c>
      <c r="E228">
        <v>3.379</v>
      </c>
    </row>
    <row r="229" spans="2:5" x14ac:dyDescent="0.35">
      <c r="B229" t="s">
        <v>20030</v>
      </c>
      <c r="C229" t="s">
        <v>20031</v>
      </c>
      <c r="D229">
        <v>44900</v>
      </c>
      <c r="E229">
        <v>3.3860000000000001</v>
      </c>
    </row>
    <row r="230" spans="2:5" x14ac:dyDescent="0.35">
      <c r="B230" t="s">
        <v>20030</v>
      </c>
      <c r="C230" t="s">
        <v>20031</v>
      </c>
      <c r="D230">
        <v>44901</v>
      </c>
      <c r="E230">
        <v>3.4079999999999999</v>
      </c>
    </row>
    <row r="231" spans="2:5" x14ac:dyDescent="0.35">
      <c r="B231" t="s">
        <v>20030</v>
      </c>
      <c r="C231" t="s">
        <v>20031</v>
      </c>
      <c r="D231">
        <v>44902</v>
      </c>
      <c r="E231">
        <v>3.4449999999999998</v>
      </c>
    </row>
    <row r="232" spans="2:5" x14ac:dyDescent="0.35">
      <c r="B232" t="s">
        <v>20030</v>
      </c>
      <c r="C232" t="s">
        <v>20031</v>
      </c>
      <c r="D232">
        <v>44903</v>
      </c>
      <c r="E232">
        <v>3.4409999999999998</v>
      </c>
    </row>
    <row r="233" spans="2:5" x14ac:dyDescent="0.35">
      <c r="B233" t="s">
        <v>20030</v>
      </c>
      <c r="C233" t="s">
        <v>20031</v>
      </c>
      <c r="D233">
        <v>44904</v>
      </c>
      <c r="E233">
        <v>3.42</v>
      </c>
    </row>
    <row r="234" spans="2:5" x14ac:dyDescent="0.35">
      <c r="B234" t="s">
        <v>20030</v>
      </c>
      <c r="C234" t="s">
        <v>20031</v>
      </c>
      <c r="D234">
        <v>44907</v>
      </c>
      <c r="E234">
        <v>3.4279999999999999</v>
      </c>
    </row>
    <row r="235" spans="2:5" x14ac:dyDescent="0.35">
      <c r="B235" t="s">
        <v>20030</v>
      </c>
      <c r="C235" t="s">
        <v>20031</v>
      </c>
      <c r="D235">
        <v>44908</v>
      </c>
      <c r="E235">
        <v>3.4329999999999998</v>
      </c>
    </row>
    <row r="236" spans="2:5" x14ac:dyDescent="0.35">
      <c r="B236" t="s">
        <v>20030</v>
      </c>
      <c r="C236" t="s">
        <v>20031</v>
      </c>
      <c r="D236">
        <v>44909</v>
      </c>
      <c r="E236">
        <v>3.41</v>
      </c>
    </row>
    <row r="237" spans="2:5" x14ac:dyDescent="0.35">
      <c r="B237" t="s">
        <v>20030</v>
      </c>
      <c r="C237" t="s">
        <v>20031</v>
      </c>
      <c r="D237">
        <v>44910</v>
      </c>
      <c r="E237">
        <v>3.4249999999999998</v>
      </c>
    </row>
    <row r="238" spans="2:5" x14ac:dyDescent="0.35">
      <c r="B238" t="s">
        <v>20030</v>
      </c>
      <c r="C238" t="s">
        <v>20031</v>
      </c>
      <c r="D238">
        <v>44911</v>
      </c>
      <c r="E238">
        <v>3.4510000000000001</v>
      </c>
    </row>
    <row r="239" spans="2:5" x14ac:dyDescent="0.35">
      <c r="B239" t="s">
        <v>20030</v>
      </c>
      <c r="C239" t="s">
        <v>20031</v>
      </c>
      <c r="D239">
        <v>44914</v>
      </c>
      <c r="E239">
        <v>3.4409999999999998</v>
      </c>
    </row>
    <row r="240" spans="2:5" x14ac:dyDescent="0.35">
      <c r="B240" t="s">
        <v>20030</v>
      </c>
      <c r="C240" t="s">
        <v>20031</v>
      </c>
      <c r="D240">
        <v>44915</v>
      </c>
      <c r="E240">
        <v>3.4689999999999999</v>
      </c>
    </row>
    <row r="241" spans="2:5" x14ac:dyDescent="0.35">
      <c r="B241" t="s">
        <v>20030</v>
      </c>
      <c r="C241" t="s">
        <v>20031</v>
      </c>
      <c r="D241">
        <v>44916</v>
      </c>
      <c r="E241">
        <v>3.4769999999999999</v>
      </c>
    </row>
    <row r="242" spans="2:5" x14ac:dyDescent="0.35">
      <c r="B242" t="s">
        <v>20030</v>
      </c>
      <c r="C242" t="s">
        <v>20031</v>
      </c>
      <c r="D242">
        <v>44921</v>
      </c>
      <c r="E242">
        <v>3.4929999999999999</v>
      </c>
    </row>
    <row r="243" spans="2:5" x14ac:dyDescent="0.35">
      <c r="B243" t="s">
        <v>20030</v>
      </c>
      <c r="C243" t="s">
        <v>20031</v>
      </c>
      <c r="D243">
        <v>44922</v>
      </c>
      <c r="E243">
        <v>3.512</v>
      </c>
    </row>
    <row r="244" spans="2:5" x14ac:dyDescent="0.35">
      <c r="B244" t="s">
        <v>20030</v>
      </c>
      <c r="C244" t="s">
        <v>20031</v>
      </c>
      <c r="D244">
        <v>44923</v>
      </c>
      <c r="E244">
        <v>3.524</v>
      </c>
    </row>
    <row r="245" spans="2:5" x14ac:dyDescent="0.35">
      <c r="B245" t="s">
        <v>20030</v>
      </c>
      <c r="C245" t="s">
        <v>20031</v>
      </c>
      <c r="D245">
        <v>44924</v>
      </c>
      <c r="E245">
        <v>3.5310000000000001</v>
      </c>
    </row>
    <row r="246" spans="2:5" x14ac:dyDescent="0.35">
      <c r="B246" t="s">
        <v>20030</v>
      </c>
      <c r="C246" t="s">
        <v>20031</v>
      </c>
      <c r="D246">
        <v>44925</v>
      </c>
      <c r="E246">
        <v>3.5190000000000001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311e08-2aa7-424d-ba8f-ddcdb582a5ed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D3EEFC98176C439B4D93FB31067809" ma:contentTypeVersion="17" ma:contentTypeDescription="Create a new document." ma:contentTypeScope="" ma:versionID="4fc9f09ba964cb786a0e203acdce77e0">
  <xsd:schema xmlns:xsd="http://www.w3.org/2001/XMLSchema" xmlns:xs="http://www.w3.org/2001/XMLSchema" xmlns:p="http://schemas.microsoft.com/office/2006/metadata/properties" xmlns:ns2="09a4bfd6-2025-4f7f-bea2-a66d41067acd" xmlns:ns3="a0311e08-2aa7-424d-ba8f-ddcdb582a5ed" targetNamespace="http://schemas.microsoft.com/office/2006/metadata/properties" ma:root="true" ma:fieldsID="c2f67a047a6df87b3acfa7d5d03e861a" ns2:_="" ns3:_="">
    <xsd:import namespace="09a4bfd6-2025-4f7f-bea2-a66d41067acd"/>
    <xsd:import namespace="a0311e08-2aa7-424d-ba8f-ddcdb582a5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4bfd6-2025-4f7f-bea2-a66d41067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11e08-2aa7-424d-ba8f-ddcdb582a5e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354efd-0bd9-4e24-926e-4b743674c370}" ma:internalName="TaxCatchAll" ma:showField="CatchAllData" ma:web="a0311e08-2aa7-424d-ba8f-ddcdb582a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DF94C-6999-4358-AA9F-1A3ADDAE9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77D937-4E73-45EC-B52E-B54A390DF09F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a0311e08-2aa7-424d-ba8f-ddcdb582a5ed"/>
    <ds:schemaRef ds:uri="09a4bfd6-2025-4f7f-bea2-a66d41067ac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F318E7-2AE5-4FD6-9256-4E4DF452F2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a4bfd6-2025-4f7f-bea2-a66d41067acd"/>
    <ds:schemaRef ds:uri="a0311e08-2aa7-424d-ba8f-ddcdb582a5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GL 12.22</vt:lpstr>
      <vt:lpstr>P&amp;L</vt:lpstr>
      <vt:lpstr>BS</vt:lpstr>
      <vt:lpstr>AJE</vt:lpstr>
      <vt:lpstr>TB LTD 12.22</vt:lpstr>
      <vt:lpstr>TB INC 12.22</vt:lpstr>
      <vt:lpstr>Report</vt:lpstr>
      <vt:lpstr>CF</vt:lpstr>
      <vt:lpstr>Change in equity</vt:lpstr>
      <vt:lpstr>Cash Flow</vt:lpstr>
      <vt:lpstr>Commission</vt:lpstr>
      <vt:lpstr>GL Ltd</vt:lpstr>
      <vt:lpstr>USD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Ilona Peled</dc:creator>
  <cp:lastModifiedBy>Itzik Dashti</cp:lastModifiedBy>
  <dcterms:created xsi:type="dcterms:W3CDTF">2023-03-25T16:24:29Z</dcterms:created>
  <dcterms:modified xsi:type="dcterms:W3CDTF">2024-04-15T14:42:07Z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0x01010073D3EEFC98176C439B4D93FB31067809</vt:lpwstr>
  </property>
</Properties>
</file>